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9"/>
  <workbookPr codeName="ThisWorkbook" hidePivotFieldList="1" autoCompressPictures="0"/>
  <mc:AlternateContent xmlns:mc="http://schemas.openxmlformats.org/markup-compatibility/2006">
    <mc:Choice Requires="x15">
      <x15ac:absPath xmlns:x15ac="http://schemas.microsoft.com/office/spreadsheetml/2010/11/ac" url="/Users/isabelfernandez/Downloads/"/>
    </mc:Choice>
  </mc:AlternateContent>
  <xr:revisionPtr revIDLastSave="0" documentId="13_ncr:1_{8CE9DB7A-D892-AB44-9E8D-E7B49B16A78E}" xr6:coauthVersionLast="43" xr6:coauthVersionMax="43" xr10:uidLastSave="{00000000-0000-0000-0000-000000000000}"/>
  <bookViews>
    <workbookView xWindow="0" yWindow="0" windowWidth="28800" windowHeight="18000" tabRatio="987" activeTab="4" xr2:uid="{00000000-000D-0000-FFFF-FFFF00000000}"/>
  </bookViews>
  <sheets>
    <sheet name="Dropdown list-must not modify" sheetId="29" state="hidden" r:id="rId1"/>
    <sheet name="File path - do not edit" sheetId="46" state="hidden" r:id="rId2"/>
    <sheet name="Dynamic list-MustNotModify" sheetId="52" state="hidden" r:id="rId3"/>
    <sheet name="Analysis-must not modify" sheetId="27" state="hidden" r:id="rId4"/>
    <sheet name="Introduction" sheetId="14" r:id="rId5"/>
    <sheet name="Results Sense-check" sheetId="53" r:id="rId6"/>
    <sheet name="Dynamic_dropdown-MustNotModify" sheetId="40" state="hidden" r:id="rId7"/>
    <sheet name="Analysis_2-must not modify" sheetId="37" state="hidden" r:id="rId8"/>
    <sheet name="BASIC+ cities-must not modify" sheetId="49" state="hidden" r:id="rId9"/>
    <sheet name="Climate data-must not modify" sheetId="48" state="hidden" r:id="rId10"/>
    <sheet name="Analysis_4-must not modify" sheetId="51" state="hidden" r:id="rId11"/>
    <sheet name="Analysis_3-must not modify" sheetId="38" state="hidden" r:id="rId12"/>
    <sheet name="City Information" sheetId="10" r:id="rId13"/>
    <sheet name="Data sources" sheetId="11" r:id="rId14"/>
    <sheet name="Emission factors" sheetId="18" r:id="rId15"/>
    <sheet name="Stationary" sheetId="47" r:id="rId16"/>
    <sheet name="Transportation" sheetId="41" r:id="rId17"/>
    <sheet name="Waste" sheetId="42" r:id="rId18"/>
    <sheet name="IPPU" sheetId="43" r:id="rId19"/>
    <sheet name="AFOLU" sheetId="44" r:id="rId20"/>
    <sheet name="Other Scope 3" sheetId="45" r:id="rId21"/>
    <sheet name="Checklist &amp; Summary" sheetId="8" r:id="rId22"/>
  </sheets>
  <externalReferences>
    <externalReference r:id="rId23"/>
  </externalReferences>
  <definedNames>
    <definedName name="_" localSheetId="10">'Analysis_4-must not modify'!$K$7:$K$66</definedName>
    <definedName name="_">'Analysis_3-must not modify'!$I$7:$I$66</definedName>
    <definedName name="_2014">'Analysis_3-must not modify'!$AB$7</definedName>
    <definedName name="_xlnm._FilterDatabase" localSheetId="9" hidden="1">'Climate data-must not modify'!$A$1:$AB$3616</definedName>
    <definedName name="_xlnm._FilterDatabase" localSheetId="6" hidden="1">'Dynamic_dropdown-MustNotModify'!$A$1:$CE$201</definedName>
    <definedName name="_Order1">0</definedName>
    <definedName name="_Order2">0</definedName>
    <definedName name="AFRICA">'Dynamic_dropdown-MustNotModify'!$AE$2:$AE$102</definedName>
    <definedName name="All_regions">'Dynamic_dropdown-MustNotModify'!$K:$K</definedName>
    <definedName name="altaverage">OFFSET('Analysis_4-must not modify'!$F$7:$F$206,0,0,'Analysis_4-must not modify'!$G$1,1)</definedName>
    <definedName name="altmedian">OFFSET('Analysis_4-must not modify'!$Z$7:$Z$206,0,0,'Analysis_4-must not modify'!$G$1,1)</definedName>
    <definedName name="altpart1">OFFSET('Analysis_4-must not modify'!$G$7:$G$206,0,0,'Analysis_4-must not modify'!$G$1,1)</definedName>
    <definedName name="altpart2">OFFSET('Analysis_4-must not modify'!$H$7:$H$206,0,0,'Analysis_4-must not modify'!$G$1,1)</definedName>
    <definedName name="altpart3">OFFSET('Analysis_4-must not modify'!$I$7:$I$206,0,0,'Analysis_4-must not modify'!$G$1,1)</definedName>
    <definedName name="altpart4">OFFSET('Analysis_4-must not modify'!$J$7:$J$206,0,0,'Analysis_4-must not modify'!$G$1,1)</definedName>
    <definedName name="altpart5">OFFSET('Analysis_4-must not modify'!$K$7:$K$206,0,0,'Analysis_4-must not modify'!$G$1,1)</definedName>
    <definedName name="altpart6">OFFSET('Analysis_4-must not modify'!$L$7:$L$206,0,0,'Analysis_4-must not modify'!$G$1,1)</definedName>
    <definedName name="altpart7">OFFSET('Analysis_4-must not modify'!$M$7:$M$206,0,0,'Analysis_4-must not modify'!$G$1,1)</definedName>
    <definedName name="altpart8">OFFSET('Analysis_4-must not modify'!$N$7:$N$206,0,0,'Analysis_4-must not modify'!$G$1,1)</definedName>
    <definedName name="altxaxis">OFFSET('Analysis_4-must not modify'!$B$7:$B$206,0,0,'Analysis_4-must not modify'!$G$1,1)</definedName>
    <definedName name="AreaAFOLUrank">OFFSET('Analysis_2-must not modify'!$Y$418:$Y$617,'Analysis_2-must not modify'!$X$1,0,'Analysis_2-must not modify'!$T$1-'Analysis_2-must not modify'!$X$1,1)</definedName>
    <definedName name="AreaIPPUrank">OFFSET('Analysis_2-must not modify'!$X$418:$X$617,'Analysis_2-must not modify'!$X$1,0,'Analysis_2-must not modify'!$T$1-'Analysis_2-must not modify'!$X$1,1)</definedName>
    <definedName name="AreaStationrank">OFFSET('Analysis_2-must not modify'!$U$418:$U$617,'Analysis_2-must not modify'!$X$1,0,'Analysis_2-must not modify'!$T$1-'Analysis_2-must not modify'!$X$1,1)</definedName>
    <definedName name="AreaTOTALrank">OFFSET('Analysis_2-must not modify'!$Z$418:$Z$617,'Analysis_2-must not modify'!$X$1,0,'Analysis_2-must not modify'!$T$1-'Analysis_2-must not modify'!$X$1,1)</definedName>
    <definedName name="AreaTransrank">OFFSET('Analysis_2-must not modify'!$V$418:$V$617,'Analysis_2-must not modify'!$X$1,0,'Analysis_2-must not modify'!$T$1-'Analysis_2-must not modify'!$X$1,1)</definedName>
    <definedName name="AreaWasterank">OFFSET('Analysis_2-must not modify'!$W$418:$W$617,'Analysis_2-must not modify'!$X$1,0,'Analysis_2-must not modify'!$T$1-'Analysis_2-must not modify'!$X$1,1)</definedName>
    <definedName name="BASIC">'Dropdown list-must not modify'!$C$10:$C$13</definedName>
    <definedName name="BASICPLUS">'Dropdown list-must not modify'!$C$1:$C$6</definedName>
    <definedName name="Box">"Rectangle 175,Rectangle 198"</definedName>
    <definedName name="CAAGR_tolerance">200</definedName>
    <definedName name="capitaAFOLUrank">OFFSET('Analysis_2-must not modify'!$Y$214:$Y$413,'Analysis_2-must not modify'!$X$1,0,'Analysis_2-must not modify'!$T$1-'Analysis_2-must not modify'!$X$1,1)</definedName>
    <definedName name="capitaIPPUrank">OFFSET('Analysis_2-must not modify'!$X$214:$X$413,'Analysis_2-must not modify'!$X$1,0,'Analysis_2-must not modify'!$T$1-'Analysis_2-must not modify'!$X$1,1)</definedName>
    <definedName name="capitastationrank">OFFSET('Analysis_2-must not modify'!$U$214:$U$413,'Analysis_2-must not modify'!$X$1,0,'Analysis_2-must not modify'!$T$1-'Analysis_2-must not modify'!$X$1,1)</definedName>
    <definedName name="capitatotalrank">OFFSET('Analysis_2-must not modify'!$Z$214:$Z$413,'Analysis_2-must not modify'!$X$1,0,'Analysis_2-must not modify'!$T$1-'Analysis_2-must not modify'!$X$1,1)</definedName>
    <definedName name="capitatransrank">OFFSET('Analysis_2-must not modify'!$V$214:$V$413,'Analysis_2-must not modify'!$X$1,0,'Analysis_2-must not modify'!$T$1-'Analysis_2-must not modify'!$X$1,1)</definedName>
    <definedName name="capitawasterank">OFFSET('Analysis_2-must not modify'!$W$214:$W$413,'Analysis_2-must not modify'!$X$1,0,'Analysis_2-must not modify'!$T$1-'Analysis_2-must not modify'!$X$1,1)</definedName>
    <definedName name="citylist">#REF!</definedName>
    <definedName name="countrylist">#REF!</definedName>
    <definedName name="Databasecity">OFFSET('Analysis-must not modify'!$E:$E,ROW('Analysis-must not modify'!$E$6)+10,0,'Analysis_2-must not modify'!$Z$1,1)</definedName>
    <definedName name="DatabaseCOUNTRY">OFFSET('Analysis-must not modify'!$F:$F,ROW('Analysis-must not modify'!$E$6)+10,0,'Analysis_2-must not modify'!$Z$1,1)</definedName>
    <definedName name="DatabaseREGION">OFFSET('Analysis-must not modify'!$G:$G,ROW('Analysis-must not modify'!$E$6)+10,0,'Analysis_2-must not modify'!$Z$1,1)</definedName>
    <definedName name="Dataforgraph" localSheetId="10">OFFSET('Analysis_4-must not modify'!$B$6:$N$206,0,0,'Analysis_4-must not modify'!$G$1+1,'Analysis_4-must not modify'!$G$2+1)</definedName>
    <definedName name="Dataforgraph">OFFSET('Analysis_3-must not modify'!$C$6:$L$206,0,0,'Analysis_3-must not modify'!$E$1+1,'Analysis_3-must not modify'!$E$2+1)</definedName>
    <definedName name="East_asia_and_oceania">'Dynamic_dropdown-MustNotModify'!$AM$2:$AM$102</definedName>
    <definedName name="EUROPE">'Dynamic_dropdown-MustNotModify'!$W$2:$W$102</definedName>
    <definedName name="EV__LASTREFTIME__">41064.5116782407</definedName>
    <definedName name="_xlnm.Extract" localSheetId="9">'Climate data-must not modify'!$Z$2:$Z$34</definedName>
    <definedName name="GDPAFOLUrank">OFFSET('Analysis_2-must not modify'!$Y$622:$Y$821,'Analysis_2-must not modify'!$X$1,0,'Analysis_2-must not modify'!$T$1-'Analysis_2-must not modify'!$X$1,1)</definedName>
    <definedName name="GDPIPPUrank">OFFSET('Analysis_2-must not modify'!$X$622:$X$821,'Analysis_2-must not modify'!$X$1,0,'Analysis_2-must not modify'!$T$1-'Analysis_2-must not modify'!$X$1,1)</definedName>
    <definedName name="GDPSTATIONrank">OFFSET('Analysis_2-must not modify'!$U$622:$U$821,'Analysis_2-must not modify'!$X$1,0,'Analysis_2-must not modify'!$T$1-'Analysis_2-must not modify'!$X$1,1)</definedName>
    <definedName name="GDPTOTALrank">OFFSET('Analysis_2-must not modify'!$Z$622:$Z$821,'Analysis_2-must not modify'!$X$1,0,'Analysis_2-must not modify'!$T$1-'Analysis_2-must not modify'!$X$1,1)</definedName>
    <definedName name="GDPTRANSrank">OFFSET('Analysis_2-must not modify'!$V$622:$V$821,'Analysis_2-must not modify'!$X$1,0,'Analysis_2-must not modify'!$T$1-'Analysis_2-must not modify'!$X$1,1)</definedName>
    <definedName name="GDPWASTErank">OFFSET('Analysis_2-must not modify'!$W$622:$W$821,'Analysis_2-must not modify'!$X$1,0,'Analysis_2-must not modify'!$T$1-'Analysis_2-must not modify'!$X$1,1)</definedName>
    <definedName name="Graphaverage" localSheetId="10">OFFSET('Analysis_4-must not modify'!$F$7:$F$206,0,0,'Analysis_4-must not modify'!$G$1,1)</definedName>
    <definedName name="Graphaverage">OFFSET('Analysis_3-must not modify'!$D$7:$D$206,0,0,'Analysis_3-must not modify'!$E$1,1)</definedName>
    <definedName name="Graphmedian" localSheetId="10">OFFSET('Analysis_4-must not modify'!$Z$7:$Z$206,0,0,'Analysis_4-must not modify'!$G$1,1)</definedName>
    <definedName name="Graphmedian">OFFSET('Analysis_3-must not modify'!$X$7:$X$206,0,0,'Analysis_3-must not modify'!$E$1,1)</definedName>
    <definedName name="Graphpart1" localSheetId="10">OFFSET('Analysis_4-must not modify'!$G$7:$G$206,0,0,'Analysis_4-must not modify'!$G$1,1)</definedName>
    <definedName name="Graphpart1">OFFSET('Analysis_3-must not modify'!$E$7:$E$206,0,0,'Analysis_3-must not modify'!$E$1,1)</definedName>
    <definedName name="Graphpart2" localSheetId="10">OFFSET('Analysis_4-must not modify'!$H$7:$H$206,0,0,'Analysis_4-must not modify'!$G$1,1)</definedName>
    <definedName name="Graphpart2">OFFSET('Analysis_3-must not modify'!$F$7:$F$206,0,0,'Analysis_3-must not modify'!$E$1,1)</definedName>
    <definedName name="Graphpart3" localSheetId="10">OFFSET('Analysis_4-must not modify'!$I$7:$I$206,0,0,'Analysis_4-must not modify'!$G$1,1)</definedName>
    <definedName name="Graphpart3">OFFSET('Analysis_3-must not modify'!$G$7:$G$206,0,0,'Analysis_3-must not modify'!$E$1,1)</definedName>
    <definedName name="Graphpart4" localSheetId="10">OFFSET('Analysis_4-must not modify'!$J$7:$J$206,0,0,'Analysis_4-must not modify'!$G$1,1)</definedName>
    <definedName name="Graphpart4">OFFSET('Analysis_3-must not modify'!$H$7:$H$206,0,0,'Analysis_3-must not modify'!$E$1,1)</definedName>
    <definedName name="Graphpart5" localSheetId="10">OFFSET('Analysis_4-must not modify'!$K$7:$K$206,0,0,'Analysis_4-must not modify'!$G$1,1)</definedName>
    <definedName name="Graphpart5">OFFSET('Analysis_3-must not modify'!$I$7:$I$206,0,0,'Analysis_3-must not modify'!$E$1,1)</definedName>
    <definedName name="Graphpart6" localSheetId="10">OFFSET('Analysis_4-must not modify'!$L$7:$L$206,0,0,'Analysis_4-must not modify'!$G$1,1)</definedName>
    <definedName name="Graphpart6">OFFSET('Analysis_3-must not modify'!$J$7:$J$206,0,0,'Analysis_3-must not modify'!$E$1,1)</definedName>
    <definedName name="Graphpart7" localSheetId="10">OFFSET('Analysis_4-must not modify'!$M$7:$M$206,0,0,'Analysis_4-must not modify'!$G$1,1)</definedName>
    <definedName name="Graphpart7">OFFSET('Analysis_3-must not modify'!$K$7:$K$206,0,0,'Analysis_3-must not modify'!$E$1,1)</definedName>
    <definedName name="Graphpart8" localSheetId="10">OFFSET('Analysis_4-must not modify'!$N$7:$N$206,0,0,'Analysis_4-must not modify'!$G$1,1)</definedName>
    <definedName name="Graphpart8">OFFSET('Analysis_3-must not modify'!$L$7:$L$206,0,0,'Analysis_3-must not modify'!$E$1,1)</definedName>
    <definedName name="Graphxaxis" localSheetId="10">OFFSET('Analysis_4-must not modify'!$B$7:$B$206,0,0,'Analysis_4-must not modify'!$G$1,1)</definedName>
    <definedName name="Graphxaxis">OFFSET('Analysis_3-must not modify'!$C$7:$C$206,0,0,'Analysis_3-must not modify'!$E$1,1)</definedName>
    <definedName name="Graphxaxisaverage" localSheetId="10">OFFSET('Analysis_4-must not modify'!#REF!,0,0,'Analysis_4-must not modify'!$G$1,1)</definedName>
    <definedName name="Graphxaxisaverage">OFFSET('Analysis_3-must not modify'!$B$7:$B$206,0,0,'Analysis_3-must not modify'!$E$1,1)</definedName>
    <definedName name="INDEXTABLE">'Analysis_2-must not modify'!$T$831:$AD$1031</definedName>
    <definedName name="Jordan">'Analysis-must not modify'!$F$17</definedName>
    <definedName name="latin_america">'Dynamic_dropdown-MustNotModify'!$AU$2:$AU$102</definedName>
    <definedName name="LCC_GraphdataN" localSheetId="10">INDIRECT("LCC!$D562:$D" &amp; (562+LCC_Years))</definedName>
    <definedName name="LCC_GraphdataN" localSheetId="5">INDIRECT("LCC!$D562:$D" &amp; (562+LCC_Years))</definedName>
    <definedName name="LCC_GraphdataN">INDIRECT("LCC!$D562:$D" &amp; (562+LCC_Years))</definedName>
    <definedName name="LCC_GraphdataP" localSheetId="10">INDIRECT("LCC!$D456:$D" &amp; (456+LCC_Years))</definedName>
    <definedName name="LCC_GraphdataP" localSheetId="5">INDIRECT("LCC!$D456:$D" &amp; (456+LCC_Years))</definedName>
    <definedName name="LCC_GraphdataP">INDIRECT("LCC!$D456:$D" &amp; (456+LCC_Years))</definedName>
    <definedName name="liveyearlist">'Dynamic_dropdown-MustNotModify'!$BM$2:$BM$202</definedName>
    <definedName name="maxminvalue" localSheetId="10">OFFSET('Analysis_4-must not modify'!$W$7:$W$206,1,0,'Analysis_4-must not modify'!$G$1-1,1)</definedName>
    <definedName name="maxminvalue">OFFSET('Analysis_3-must not modify'!$U$7:$U$206,1,0,'Analysis_3-must not modify'!$E$1-1,1)</definedName>
    <definedName name="Medianvalue" localSheetId="10">OFFSET('Analysis_4-must not modify'!$W$7:$W$206,0,0,'Analysis_4-must not modify'!$G$1,1)</definedName>
    <definedName name="Medianvalue">OFFSET('Analysis_3-must not modify'!$U$7:$U$206,0,0,'Analysis_3-must not modify'!$E$1,1)</definedName>
    <definedName name="NETNA">'Dropdown list-must not modify'!$K$2:$K$2</definedName>
    <definedName name="NETONOFF">'Dropdown list-must not modify'!$J$1:$J$3</definedName>
    <definedName name="north_america">'Dynamic_dropdown-MustNotModify'!$BC$2:$BC$102</definedName>
    <definedName name="northern_america">'Dynamic_dropdown-MustNotModify'!$BC$2:$BC$102</definedName>
    <definedName name="OFFSET__Analysis_3_must_not_modify___E_6__E_205_0_0__Analysis_3_must_not_modify___E_1_1" localSheetId="10">'Analysis_4-must not modify'!$V$2</definedName>
    <definedName name="OFFSET__Analysis_3_must_not_modify___E_6__E_205_0_0__Analysis_3_must_not_modify___E_1_1">'Analysis_3-must not modify'!$T$2</definedName>
    <definedName name="Othercitydata" localSheetId="10">OFFSET('Analysis_4-must not modify'!$W$7:$W$206,'Analysis_4-must not modify'!$G$3,0,'Analysis_4-must not modify'!$G$4,1)</definedName>
    <definedName name="Othercitydata">OFFSET('Analysis_3-must not modify'!$U$7:$U$206,'Analysis_3-must not modify'!$E$3,0,'Analysis_3-must not modify'!$E$4,1)</definedName>
    <definedName name="picture">"Picture32"</definedName>
    <definedName name="Rankcombined">OFFSET('Analysis_3-must not modify'!$AF:$AF,ROW('Analysis_3-must not modify'!$AF$6),0,'Analysis_3-must not modify'!$E$1,1)</definedName>
    <definedName name="rankINDEX">OFFSET('Analysis_2-must not modify'!$AD:$AD,ROW('Analysis_2-must not modify'!$U$830),0,'Analysis_2-must not modify'!$T$1+1,1)</definedName>
    <definedName name="rankINPUT">OFFSET('Analysis_3-must not modify'!$AG:$AG,ROW('Analysis_3-must not modify'!$AG$6),0,'Analysis_3-must not modify'!$E$3,1)</definedName>
    <definedName name="rankNEW">OFFSET('Analysis_3-must not modify'!$AG:$AG,ROW('Analysis_3-must not modify'!$AG$6),0,'Analysis_3-must not modify'!$E$1,1)</definedName>
    <definedName name="rankORIGINAL">OFFSET('Analysis_2-must not modify'!$U:$U,ROW('Analysis_2-must not modify'!$U$831),0,'Analysis_2-must not modify'!$T$1,1)</definedName>
    <definedName name="rankyear">OFFSET('Analysis_3-must not modify'!$AB:$AB,ROW('Analysis_3-must not modify'!$AB$6),0,'Analysis_3-must not modify'!$E$1,1)</definedName>
    <definedName name="RoundFactorLong">4</definedName>
    <definedName name="RoundFactorMed">3</definedName>
    <definedName name="RoundFactorShort">3</definedName>
    <definedName name="Serial_name">'Analysis_2-must not modify'!$T$831</definedName>
    <definedName name="SmallestNonZeroValue">0.00001</definedName>
    <definedName name="solver_corr">1</definedName>
    <definedName name="solver_ctp1">0</definedName>
    <definedName name="solver_ctp2">0</definedName>
    <definedName name="solver_disp">0</definedName>
    <definedName name="solver_eval">0</definedName>
    <definedName name="solver_lcens">-1E+30</definedName>
    <definedName name="solver_lcut">0</definedName>
    <definedName name="solver_nsim">1</definedName>
    <definedName name="solver_ntri">1000</definedName>
    <definedName name="solver_rgen">1</definedName>
    <definedName name="solver_rsmp">1</definedName>
    <definedName name="solver_seed">0</definedName>
    <definedName name="solver_stat">2</definedName>
    <definedName name="solver_strm">0</definedName>
    <definedName name="solver_ucens">1E+30</definedName>
    <definedName name="solver_ucut">1E+30</definedName>
    <definedName name="South_and_west_asia">'Dynamic_dropdown-MustNotModify'!$BK$2:$BK$102</definedName>
    <definedName name="Stationary" localSheetId="10">'Analysis_4-must not modify'!$G$6</definedName>
    <definedName name="Stationary">'Analysis_3-must not modify'!$E$6</definedName>
    <definedName name="SumTolerance">0.005</definedName>
    <definedName name="TERRITORIAL">'Dropdown list-must not modify'!$C$16:$C$21</definedName>
    <definedName name="Totalafolurank">OFFSET('Analysis_2-must not modify'!$Y$10:$Y$209,'Analysis_2-must not modify'!$X$1,0,'Analysis_2-must not modify'!$T$1-'Analysis_2-must not modify'!$X$1,1)</definedName>
    <definedName name="Totalippurank">OFFSET('Analysis_2-must not modify'!$X$10:$X$209,'Analysis_2-must not modify'!$X$1,0,'Analysis_2-must not modify'!$T$1-'Analysis_2-must not modify'!$X$1,1)</definedName>
    <definedName name="Totalrank">OFFSET('Analysis_2-must not modify'!$Z$10:$Z$209,'Analysis_2-must not modify'!$X$1,0,'Analysis_2-must not modify'!$T$1-'Analysis_2-must not modify'!$X$1,1)</definedName>
    <definedName name="Totalrankrange">OFFSET('Analysis_2-must not modify'!$Z$10:$Z$209,'Analysis_2-must not modify'!$X$1,0,'Analysis_2-must not modify'!$T$1-'Analysis_2-must not modify'!$X$1,1)</definedName>
    <definedName name="Totalstationrank">OFFSET('Analysis_2-must not modify'!$U$10:$U$209,'Analysis_2-must not modify'!$X$1,0,'Analysis_2-must not modify'!$T$1-'Analysis_2-must not modify'!$X$1,1)</definedName>
    <definedName name="Totaltransrank">OFFSET('Analysis_2-must not modify'!$V$10:$V$209,'Analysis_2-must not modify'!$X$1,0,'Analysis_2-must not modify'!$T$1-'Analysis_2-must not modify'!$X$1,1)</definedName>
    <definedName name="Totalwasterank">OFFSET('Analysis_2-must not modify'!$W$10:$W$209,'Analysis_2-must not modify'!$X$1,0,'Analysis_2-must not modify'!$T$1-'Analysis_2-must not modify'!$X$1,1)</definedName>
  </definedNames>
  <calcPr calcId="191029" iterate="1" iterateCount="1" calcOnSave="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17" i="8" l="1"/>
  <c r="D32" i="53"/>
  <c r="D31" i="53"/>
  <c r="D30" i="53"/>
  <c r="D29" i="53"/>
  <c r="D28" i="53"/>
  <c r="D27" i="53"/>
  <c r="D26" i="53"/>
  <c r="D25" i="53"/>
  <c r="D24" i="53"/>
  <c r="D23" i="53"/>
  <c r="E38" i="53"/>
  <c r="E44" i="53"/>
  <c r="E43" i="53"/>
  <c r="CI202" i="40" l="1"/>
  <c r="CR2" i="40" l="1"/>
  <c r="CV2" i="40"/>
  <c r="D22" i="53"/>
  <c r="B37" i="53"/>
  <c r="C46" i="53"/>
  <c r="K55" i="53"/>
  <c r="D18" i="27" l="1"/>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D67" i="27"/>
  <c r="D68" i="27"/>
  <c r="D69" i="27"/>
  <c r="D70" i="27"/>
  <c r="D71" i="27"/>
  <c r="D72" i="27"/>
  <c r="D73" i="27"/>
  <c r="D74" i="27"/>
  <c r="D75" i="27"/>
  <c r="D76" i="27"/>
  <c r="D77" i="27"/>
  <c r="D78" i="27"/>
  <c r="D79" i="27"/>
  <c r="D80" i="27"/>
  <c r="D81" i="27"/>
  <c r="D82" i="27"/>
  <c r="D83" i="27"/>
  <c r="D84" i="27"/>
  <c r="D85" i="27"/>
  <c r="D86" i="27"/>
  <c r="D87" i="27"/>
  <c r="D88" i="27"/>
  <c r="D89" i="27"/>
  <c r="D90" i="27"/>
  <c r="D91" i="27"/>
  <c r="D92" i="27"/>
  <c r="D93" i="27"/>
  <c r="D94" i="27"/>
  <c r="D95" i="27"/>
  <c r="D96" i="27"/>
  <c r="D97" i="27"/>
  <c r="D98" i="27"/>
  <c r="D99" i="27"/>
  <c r="D100" i="27"/>
  <c r="D101" i="27"/>
  <c r="D102" i="27"/>
  <c r="D103" i="27"/>
  <c r="D104" i="27"/>
  <c r="D105" i="27"/>
  <c r="D106" i="27"/>
  <c r="D107" i="27"/>
  <c r="D108" i="27"/>
  <c r="D109" i="27"/>
  <c r="D110" i="27"/>
  <c r="D111" i="27"/>
  <c r="D112" i="27"/>
  <c r="D113" i="27"/>
  <c r="D114" i="27"/>
  <c r="D115" i="27"/>
  <c r="D116" i="27"/>
  <c r="D117" i="27"/>
  <c r="D118" i="27"/>
  <c r="D119" i="27"/>
  <c r="D120" i="27"/>
  <c r="D121" i="27"/>
  <c r="D122" i="27"/>
  <c r="D123" i="27"/>
  <c r="D124" i="27"/>
  <c r="D125" i="27"/>
  <c r="D126" i="27"/>
  <c r="D127" i="27"/>
  <c r="D128" i="27"/>
  <c r="D129" i="27"/>
  <c r="D130" i="27"/>
  <c r="D131" i="27"/>
  <c r="D132" i="27"/>
  <c r="D133" i="27"/>
  <c r="D134" i="27"/>
  <c r="D135" i="27"/>
  <c r="D136" i="27"/>
  <c r="D137" i="27"/>
  <c r="D138" i="27"/>
  <c r="D139" i="27"/>
  <c r="D140" i="27"/>
  <c r="D141" i="27"/>
  <c r="D142" i="27"/>
  <c r="D143" i="27"/>
  <c r="D144" i="27"/>
  <c r="D145" i="27"/>
  <c r="D146" i="27"/>
  <c r="D147" i="27"/>
  <c r="D148" i="27"/>
  <c r="D149" i="27"/>
  <c r="D150" i="27"/>
  <c r="D151" i="27"/>
  <c r="D152" i="27"/>
  <c r="D153" i="27"/>
  <c r="D154" i="27"/>
  <c r="D155" i="27"/>
  <c r="D156" i="27"/>
  <c r="D157" i="27"/>
  <c r="D158" i="27"/>
  <c r="D159" i="27"/>
  <c r="D160" i="27"/>
  <c r="D161" i="27"/>
  <c r="D162" i="27"/>
  <c r="D163" i="27"/>
  <c r="D164" i="27"/>
  <c r="D165" i="27"/>
  <c r="D166" i="27"/>
  <c r="D167" i="27"/>
  <c r="D168" i="27"/>
  <c r="D169" i="27"/>
  <c r="D170" i="27"/>
  <c r="D171" i="27"/>
  <c r="D172" i="27"/>
  <c r="D173" i="27"/>
  <c r="D174" i="27"/>
  <c r="D175" i="27"/>
  <c r="D176" i="27"/>
  <c r="D177" i="27"/>
  <c r="D178" i="27"/>
  <c r="D179" i="27"/>
  <c r="D180" i="27"/>
  <c r="D181" i="27"/>
  <c r="D182" i="27"/>
  <c r="D183" i="27"/>
  <c r="D184" i="27"/>
  <c r="D185" i="27"/>
  <c r="D186" i="27"/>
  <c r="D187" i="27"/>
  <c r="D188" i="27"/>
  <c r="D189" i="27"/>
  <c r="D190" i="27"/>
  <c r="D191" i="27"/>
  <c r="D192" i="27"/>
  <c r="D193" i="27"/>
  <c r="D194" i="27"/>
  <c r="D195" i="27"/>
  <c r="D196" i="27"/>
  <c r="D197" i="27"/>
  <c r="D198" i="27"/>
  <c r="D199" i="27"/>
  <c r="D200" i="27"/>
  <c r="D201" i="27"/>
  <c r="D202" i="27"/>
  <c r="D203" i="27"/>
  <c r="D204" i="27"/>
  <c r="D205" i="27"/>
  <c r="D206" i="27"/>
  <c r="D207" i="27"/>
  <c r="D208" i="27"/>
  <c r="D209" i="27"/>
  <c r="D210" i="27"/>
  <c r="D211" i="27"/>
  <c r="D212" i="27"/>
  <c r="D213" i="27"/>
  <c r="D214" i="27"/>
  <c r="D215" i="27"/>
  <c r="D17" i="27"/>
  <c r="E18" i="27"/>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X18" i="27"/>
  <c r="EY18" i="27"/>
  <c r="EZ18" i="27"/>
  <c r="FA18" i="27"/>
  <c r="FB18" i="27"/>
  <c r="FC18" i="27"/>
  <c r="FD18" i="27"/>
  <c r="FE18" i="27"/>
  <c r="FF18" i="27"/>
  <c r="FG18" i="27"/>
  <c r="E19" i="27"/>
  <c r="F19" i="27"/>
  <c r="G19" i="27"/>
  <c r="H19" i="27"/>
  <c r="I19" i="27"/>
  <c r="J19" i="27"/>
  <c r="K19" i="27"/>
  <c r="L19" i="27"/>
  <c r="M19" i="27"/>
  <c r="N19" i="27"/>
  <c r="O19" i="27"/>
  <c r="P19" i="27"/>
  <c r="Q19" i="27"/>
  <c r="R19" i="27"/>
  <c r="S19" i="27"/>
  <c r="T19" i="27"/>
  <c r="U19" i="27"/>
  <c r="V19" i="27"/>
  <c r="W19" i="27"/>
  <c r="X19" i="27"/>
  <c r="Y19" i="27"/>
  <c r="Z19" i="27"/>
  <c r="AA19" i="27"/>
  <c r="AB19" i="27"/>
  <c r="AC19" i="27"/>
  <c r="AD19" i="27"/>
  <c r="AE19" i="27"/>
  <c r="AF19" i="27"/>
  <c r="AG19" i="27"/>
  <c r="AH19" i="27"/>
  <c r="AI19" i="27"/>
  <c r="AJ19" i="27"/>
  <c r="AK19" i="27"/>
  <c r="AL19" i="27"/>
  <c r="AM19" i="27"/>
  <c r="AN19" i="27"/>
  <c r="AO19" i="27"/>
  <c r="AP19" i="27"/>
  <c r="AQ19" i="27"/>
  <c r="AR19" i="27"/>
  <c r="AS19" i="27"/>
  <c r="AT19" i="27"/>
  <c r="AU19" i="27"/>
  <c r="AV19" i="27"/>
  <c r="AW19" i="27"/>
  <c r="AX19" i="27"/>
  <c r="AY19" i="27"/>
  <c r="AZ19" i="27"/>
  <c r="BA19" i="27"/>
  <c r="BB19" i="27"/>
  <c r="BC19" i="27"/>
  <c r="BD19" i="27"/>
  <c r="BE19" i="27"/>
  <c r="BF19" i="27"/>
  <c r="BG19" i="27"/>
  <c r="BH19" i="27"/>
  <c r="BI19" i="27"/>
  <c r="BJ19" i="27"/>
  <c r="BK19" i="27"/>
  <c r="BL19" i="27"/>
  <c r="BM19" i="27"/>
  <c r="BN19" i="27"/>
  <c r="BO19" i="27"/>
  <c r="BP19" i="27"/>
  <c r="BQ19" i="27"/>
  <c r="BR19" i="27"/>
  <c r="BS19" i="27"/>
  <c r="BU19" i="27"/>
  <c r="BV19" i="27"/>
  <c r="BW19" i="27"/>
  <c r="BX19" i="27"/>
  <c r="BY19" i="27"/>
  <c r="BZ19" i="27"/>
  <c r="CA19" i="27"/>
  <c r="CB19" i="27"/>
  <c r="CC19" i="27"/>
  <c r="CD19" i="27"/>
  <c r="CE19" i="27"/>
  <c r="CF19" i="27"/>
  <c r="CG19" i="27"/>
  <c r="CH19" i="27"/>
  <c r="CI19" i="27"/>
  <c r="CJ19" i="27"/>
  <c r="CK19" i="27"/>
  <c r="CL19" i="27"/>
  <c r="CM19" i="27"/>
  <c r="CN19" i="27"/>
  <c r="CO19" i="27"/>
  <c r="CP19" i="27"/>
  <c r="CQ19" i="27"/>
  <c r="CR19" i="27"/>
  <c r="CS19" i="27"/>
  <c r="CT19" i="27"/>
  <c r="CU19" i="27"/>
  <c r="CV19" i="27"/>
  <c r="CW19" i="27"/>
  <c r="CX19" i="27"/>
  <c r="CY19" i="27"/>
  <c r="CZ19" i="27"/>
  <c r="DA19" i="27"/>
  <c r="DB19" i="27"/>
  <c r="DC19" i="27"/>
  <c r="DD19" i="27"/>
  <c r="DE19" i="27"/>
  <c r="DF19" i="27"/>
  <c r="DG19" i="27"/>
  <c r="DH19" i="27"/>
  <c r="DI19" i="27"/>
  <c r="DJ19" i="27"/>
  <c r="DK19" i="27"/>
  <c r="DL19" i="27"/>
  <c r="DM19" i="27"/>
  <c r="DN19" i="27"/>
  <c r="DO19" i="27"/>
  <c r="DP19" i="27"/>
  <c r="DQ19" i="27"/>
  <c r="DR19" i="27"/>
  <c r="DS19" i="27"/>
  <c r="DT19" i="27"/>
  <c r="DU19" i="27"/>
  <c r="DV19" i="27"/>
  <c r="DW19" i="27"/>
  <c r="DX19" i="27"/>
  <c r="DY19" i="27"/>
  <c r="DZ19" i="27"/>
  <c r="EA19" i="27"/>
  <c r="EB19" i="27"/>
  <c r="EC19" i="27"/>
  <c r="ED19" i="27"/>
  <c r="EE19" i="27"/>
  <c r="EF19" i="27"/>
  <c r="EG19" i="27"/>
  <c r="EH19" i="27"/>
  <c r="EI19" i="27"/>
  <c r="EJ19" i="27"/>
  <c r="EK19" i="27"/>
  <c r="EL19" i="27"/>
  <c r="EM19" i="27"/>
  <c r="EN19" i="27"/>
  <c r="EO19" i="27"/>
  <c r="EP19" i="27"/>
  <c r="EQ19" i="27"/>
  <c r="ER19" i="27"/>
  <c r="ES19" i="27"/>
  <c r="ET19" i="27"/>
  <c r="EU19" i="27"/>
  <c r="EV19" i="27"/>
  <c r="EX19" i="27"/>
  <c r="EY19" i="27"/>
  <c r="EZ19" i="27"/>
  <c r="FA19" i="27"/>
  <c r="FB19" i="27"/>
  <c r="FC19" i="27"/>
  <c r="FD19" i="27"/>
  <c r="FE19" i="27"/>
  <c r="FF19" i="27"/>
  <c r="FG19" i="27"/>
  <c r="E20" i="27"/>
  <c r="F20" i="27"/>
  <c r="G20" i="27"/>
  <c r="H20" i="27"/>
  <c r="I20" i="27"/>
  <c r="J20" i="27"/>
  <c r="K20" i="27"/>
  <c r="L20" i="27"/>
  <c r="M20" i="27"/>
  <c r="N20" i="27"/>
  <c r="O20" i="27"/>
  <c r="P20" i="27"/>
  <c r="Q20" i="27"/>
  <c r="R20" i="27"/>
  <c r="S20" i="27"/>
  <c r="T20" i="27"/>
  <c r="U20" i="27"/>
  <c r="V20" i="27"/>
  <c r="W20" i="27"/>
  <c r="X20" i="27"/>
  <c r="Y20" i="27"/>
  <c r="Z20" i="27"/>
  <c r="AA20" i="27"/>
  <c r="AB20" i="27"/>
  <c r="AC20" i="27"/>
  <c r="AD20" i="27"/>
  <c r="AE20" i="27"/>
  <c r="AF20" i="27"/>
  <c r="AG20" i="27"/>
  <c r="AH20" i="27"/>
  <c r="AI20" i="27"/>
  <c r="AJ20" i="27"/>
  <c r="AK20" i="27"/>
  <c r="AL20" i="27"/>
  <c r="AM20" i="27"/>
  <c r="AN20" i="27"/>
  <c r="AO20" i="27"/>
  <c r="AP20" i="27"/>
  <c r="AQ20" i="27"/>
  <c r="AR20" i="27"/>
  <c r="AS20" i="27"/>
  <c r="AT20" i="27"/>
  <c r="AU20" i="27"/>
  <c r="AV20" i="27"/>
  <c r="AW20" i="27"/>
  <c r="AX20" i="27"/>
  <c r="AY20" i="27"/>
  <c r="AZ20" i="27"/>
  <c r="BA20" i="27"/>
  <c r="BB20" i="27"/>
  <c r="BC20" i="27"/>
  <c r="BD20" i="27"/>
  <c r="BE20" i="27"/>
  <c r="BF20" i="27"/>
  <c r="BG20" i="27"/>
  <c r="BH20" i="27"/>
  <c r="BI20" i="27"/>
  <c r="BJ20" i="27"/>
  <c r="BK20" i="27"/>
  <c r="BL20" i="27"/>
  <c r="BM20" i="27"/>
  <c r="BN20" i="27"/>
  <c r="BO20" i="27"/>
  <c r="BP20" i="27"/>
  <c r="BQ20" i="27"/>
  <c r="BR20" i="27"/>
  <c r="BS20" i="27"/>
  <c r="BU20" i="27"/>
  <c r="BV20" i="27"/>
  <c r="BW20" i="27"/>
  <c r="BX20" i="27"/>
  <c r="BY20" i="27"/>
  <c r="BZ20" i="27"/>
  <c r="CA20" i="27"/>
  <c r="CB20" i="27"/>
  <c r="CC20" i="27"/>
  <c r="CD20" i="27"/>
  <c r="CE20" i="27"/>
  <c r="CF20" i="27"/>
  <c r="CG20" i="27"/>
  <c r="CH20" i="27"/>
  <c r="CI20" i="27"/>
  <c r="CJ20" i="27"/>
  <c r="CK20" i="27"/>
  <c r="CL20" i="27"/>
  <c r="CM20" i="27"/>
  <c r="CN20" i="27"/>
  <c r="CO20" i="27"/>
  <c r="CP20" i="27"/>
  <c r="CQ20" i="27"/>
  <c r="CR20" i="27"/>
  <c r="CS20" i="27"/>
  <c r="CT20" i="27"/>
  <c r="CU20" i="27"/>
  <c r="CV20" i="27"/>
  <c r="CW20" i="27"/>
  <c r="CX20" i="27"/>
  <c r="CY20" i="27"/>
  <c r="CZ20" i="27"/>
  <c r="DA20" i="27"/>
  <c r="DB20" i="27"/>
  <c r="DC20" i="27"/>
  <c r="DD20" i="27"/>
  <c r="DE20" i="27"/>
  <c r="DF20" i="27"/>
  <c r="DG20" i="27"/>
  <c r="DH20" i="27"/>
  <c r="DI20" i="27"/>
  <c r="DJ20" i="27"/>
  <c r="DK20" i="27"/>
  <c r="DL20" i="27"/>
  <c r="DM20" i="27"/>
  <c r="DN20" i="27"/>
  <c r="DO20" i="27"/>
  <c r="DP20" i="27"/>
  <c r="DQ20" i="27"/>
  <c r="DR20" i="27"/>
  <c r="DS20" i="27"/>
  <c r="DT20" i="27"/>
  <c r="DU20" i="27"/>
  <c r="DV20" i="27"/>
  <c r="DW20" i="27"/>
  <c r="DX20" i="27"/>
  <c r="DY20" i="27"/>
  <c r="DZ20" i="27"/>
  <c r="EA20" i="27"/>
  <c r="EB20" i="27"/>
  <c r="EC20" i="27"/>
  <c r="ED20" i="27"/>
  <c r="EE20" i="27"/>
  <c r="EF20" i="27"/>
  <c r="EG20" i="27"/>
  <c r="EH20" i="27"/>
  <c r="EI20" i="27"/>
  <c r="EJ20" i="27"/>
  <c r="EK20" i="27"/>
  <c r="EL20" i="27"/>
  <c r="EM20" i="27"/>
  <c r="EN20" i="27"/>
  <c r="EO20" i="27"/>
  <c r="EP20" i="27"/>
  <c r="EQ20" i="27"/>
  <c r="ER20" i="27"/>
  <c r="ES20" i="27"/>
  <c r="ET20" i="27"/>
  <c r="EU20" i="27"/>
  <c r="EV20" i="27"/>
  <c r="EX20" i="27"/>
  <c r="EY20" i="27"/>
  <c r="EZ20" i="27"/>
  <c r="FA20" i="27"/>
  <c r="FB20" i="27"/>
  <c r="FC20" i="27"/>
  <c r="FD20" i="27"/>
  <c r="FE20" i="27"/>
  <c r="FF20" i="27"/>
  <c r="E21" i="27"/>
  <c r="F21" i="27"/>
  <c r="G21" i="27"/>
  <c r="H21" i="27"/>
  <c r="I21" i="27"/>
  <c r="J21" i="27"/>
  <c r="K21" i="27"/>
  <c r="L21" i="27"/>
  <c r="M21" i="27"/>
  <c r="N21" i="27"/>
  <c r="O21" i="27"/>
  <c r="P21" i="27"/>
  <c r="Q21" i="27"/>
  <c r="R21" i="27"/>
  <c r="S21" i="27"/>
  <c r="T21" i="27"/>
  <c r="U21" i="27"/>
  <c r="V21" i="27"/>
  <c r="W21" i="27"/>
  <c r="X21" i="27"/>
  <c r="Y21" i="27"/>
  <c r="Z21" i="27"/>
  <c r="AA21" i="27"/>
  <c r="AB21" i="27"/>
  <c r="AC21" i="27"/>
  <c r="AD21" i="27"/>
  <c r="AE21" i="27"/>
  <c r="AF21" i="27"/>
  <c r="AG21" i="27"/>
  <c r="AH21" i="27"/>
  <c r="AI21" i="27"/>
  <c r="AJ21" i="27"/>
  <c r="AK21" i="27"/>
  <c r="AL21" i="27"/>
  <c r="AM21" i="27"/>
  <c r="AN21" i="27"/>
  <c r="AO21" i="27"/>
  <c r="AP21" i="27"/>
  <c r="AQ21" i="27"/>
  <c r="AR21" i="27"/>
  <c r="AS21" i="27"/>
  <c r="AT21" i="27"/>
  <c r="AU21" i="27"/>
  <c r="AV21" i="27"/>
  <c r="AW21" i="27"/>
  <c r="AX21" i="27"/>
  <c r="AY21" i="27"/>
  <c r="AZ21" i="27"/>
  <c r="BA21" i="27"/>
  <c r="BB21" i="27"/>
  <c r="BC21" i="27"/>
  <c r="BD21" i="27"/>
  <c r="BE21" i="27"/>
  <c r="BF21" i="27"/>
  <c r="BG21" i="27"/>
  <c r="BH21" i="27"/>
  <c r="BI21" i="27"/>
  <c r="BJ21" i="27"/>
  <c r="BK21" i="27"/>
  <c r="BL21" i="27"/>
  <c r="BM21" i="27"/>
  <c r="BN21" i="27"/>
  <c r="BO21" i="27"/>
  <c r="BP21" i="27"/>
  <c r="BQ21" i="27"/>
  <c r="BR21" i="27"/>
  <c r="BS21" i="27"/>
  <c r="BU21" i="27"/>
  <c r="BV21" i="27"/>
  <c r="BW21" i="27"/>
  <c r="BX21" i="27"/>
  <c r="BY21" i="27"/>
  <c r="BZ21" i="27"/>
  <c r="CA21" i="27"/>
  <c r="CB21" i="27"/>
  <c r="CC21" i="27"/>
  <c r="CD21" i="27"/>
  <c r="CE21" i="27"/>
  <c r="CF21" i="27"/>
  <c r="CG21" i="27"/>
  <c r="CH21" i="27"/>
  <c r="CI21" i="27"/>
  <c r="CJ21" i="27"/>
  <c r="CK21" i="27"/>
  <c r="CL21" i="27"/>
  <c r="CM21" i="27"/>
  <c r="CN21" i="27"/>
  <c r="CO21" i="27"/>
  <c r="CP21" i="27"/>
  <c r="CQ21" i="27"/>
  <c r="CR21" i="27"/>
  <c r="CS21" i="27"/>
  <c r="CT21" i="27"/>
  <c r="CU21" i="27"/>
  <c r="CV21" i="27"/>
  <c r="CW21" i="27"/>
  <c r="CX21" i="27"/>
  <c r="CY21" i="27"/>
  <c r="CZ21" i="27"/>
  <c r="DA21" i="27"/>
  <c r="DB21" i="27"/>
  <c r="DC21" i="27"/>
  <c r="DD21" i="27"/>
  <c r="DE21" i="27"/>
  <c r="DF21" i="27"/>
  <c r="DG21" i="27"/>
  <c r="DH21" i="27"/>
  <c r="DI21" i="27"/>
  <c r="DJ21" i="27"/>
  <c r="DK21" i="27"/>
  <c r="DL21" i="27"/>
  <c r="DM21" i="27"/>
  <c r="DN21" i="27"/>
  <c r="DO21" i="27"/>
  <c r="DP21" i="27"/>
  <c r="DQ21" i="27"/>
  <c r="DR21" i="27"/>
  <c r="DS21" i="27"/>
  <c r="DT21" i="27"/>
  <c r="DU21" i="27"/>
  <c r="DV21" i="27"/>
  <c r="DW21" i="27"/>
  <c r="DX21" i="27"/>
  <c r="DY21" i="27"/>
  <c r="DZ21" i="27"/>
  <c r="EA21" i="27"/>
  <c r="EB21" i="27"/>
  <c r="EC21" i="27"/>
  <c r="ED21" i="27"/>
  <c r="EE21" i="27"/>
  <c r="EF21" i="27"/>
  <c r="EG21" i="27"/>
  <c r="EH21" i="27"/>
  <c r="EI21" i="27"/>
  <c r="EJ21" i="27"/>
  <c r="EK21" i="27"/>
  <c r="EL21" i="27"/>
  <c r="EM21" i="27"/>
  <c r="EN21" i="27"/>
  <c r="EO21" i="27"/>
  <c r="EP21" i="27"/>
  <c r="EQ21" i="27"/>
  <c r="ER21" i="27"/>
  <c r="ES21" i="27"/>
  <c r="ET21" i="27"/>
  <c r="EU21" i="27"/>
  <c r="EV21" i="27"/>
  <c r="EX21" i="27"/>
  <c r="EY21" i="27"/>
  <c r="EZ21" i="27"/>
  <c r="FA21" i="27"/>
  <c r="FB21" i="27"/>
  <c r="FC21" i="27"/>
  <c r="FD21" i="27"/>
  <c r="FE21" i="27"/>
  <c r="FF21" i="27"/>
  <c r="E22" i="27"/>
  <c r="C22" i="27" s="1"/>
  <c r="BT22" i="27" s="1"/>
  <c r="F22" i="27"/>
  <c r="G22" i="27"/>
  <c r="H22" i="27"/>
  <c r="I22" i="27"/>
  <c r="J22" i="27"/>
  <c r="K22" i="27"/>
  <c r="L22" i="27"/>
  <c r="M22" i="27"/>
  <c r="N22" i="27"/>
  <c r="O22" i="27"/>
  <c r="P22" i="27"/>
  <c r="Q22" i="27"/>
  <c r="R22" i="27"/>
  <c r="S22" i="27"/>
  <c r="T22" i="27"/>
  <c r="U22" i="27"/>
  <c r="V22" i="27"/>
  <c r="W22" i="27"/>
  <c r="X22" i="27"/>
  <c r="Y22" i="27"/>
  <c r="Z22" i="27"/>
  <c r="AA22" i="27"/>
  <c r="AB22" i="27"/>
  <c r="AC22" i="27"/>
  <c r="AD22" i="27"/>
  <c r="AE22" i="27"/>
  <c r="AF22" i="27"/>
  <c r="AG22" i="27"/>
  <c r="AH22" i="27"/>
  <c r="AI22" i="27"/>
  <c r="AJ22" i="27"/>
  <c r="AK22" i="27"/>
  <c r="AL22" i="27"/>
  <c r="AM22" i="27"/>
  <c r="AN22" i="27"/>
  <c r="AO22" i="27"/>
  <c r="AP22" i="27"/>
  <c r="AQ22" i="27"/>
  <c r="AR22" i="27"/>
  <c r="AS22" i="27"/>
  <c r="AT22" i="27"/>
  <c r="AU22" i="27"/>
  <c r="AV22" i="27"/>
  <c r="AW22" i="27"/>
  <c r="AX22" i="27"/>
  <c r="AY22" i="27"/>
  <c r="AZ22" i="27"/>
  <c r="BA22" i="27"/>
  <c r="BB22" i="27"/>
  <c r="BC22" i="27"/>
  <c r="BD22" i="27"/>
  <c r="BE22" i="27"/>
  <c r="BF22" i="27"/>
  <c r="BG22" i="27"/>
  <c r="BH22" i="27"/>
  <c r="BI22" i="27"/>
  <c r="BJ22" i="27"/>
  <c r="BK22" i="27"/>
  <c r="BL22" i="27"/>
  <c r="BM22" i="27"/>
  <c r="BN22" i="27"/>
  <c r="BO22" i="27"/>
  <c r="BP22" i="27"/>
  <c r="BQ22" i="27"/>
  <c r="BR22" i="27"/>
  <c r="BS22" i="27"/>
  <c r="BU22" i="27"/>
  <c r="BV22" i="27"/>
  <c r="BW22" i="27"/>
  <c r="BX22" i="27"/>
  <c r="BY22" i="27"/>
  <c r="BZ22" i="27"/>
  <c r="CA22" i="27"/>
  <c r="CB22" i="27"/>
  <c r="CC22" i="27"/>
  <c r="CD22" i="27"/>
  <c r="CE22" i="27"/>
  <c r="CF22" i="27"/>
  <c r="CG22" i="27"/>
  <c r="CH22" i="27"/>
  <c r="CI22" i="27"/>
  <c r="CJ22" i="27"/>
  <c r="CK22" i="27"/>
  <c r="CL22" i="27"/>
  <c r="CM22" i="27"/>
  <c r="CN22" i="27"/>
  <c r="CO22" i="27"/>
  <c r="CP22" i="27"/>
  <c r="CQ22" i="27"/>
  <c r="CR22" i="27"/>
  <c r="CS22" i="27"/>
  <c r="CT22" i="27"/>
  <c r="CU22" i="27"/>
  <c r="CV22" i="27"/>
  <c r="CW22" i="27"/>
  <c r="CX22" i="27"/>
  <c r="CY22" i="27"/>
  <c r="CZ22" i="27"/>
  <c r="DA22" i="27"/>
  <c r="DB22" i="27"/>
  <c r="DC22" i="27"/>
  <c r="DD22" i="27"/>
  <c r="DE22" i="27"/>
  <c r="DF22" i="27"/>
  <c r="DG22" i="27"/>
  <c r="DH22" i="27"/>
  <c r="DI22" i="27"/>
  <c r="DJ22" i="27"/>
  <c r="DK22" i="27"/>
  <c r="DL22" i="27"/>
  <c r="DM22" i="27"/>
  <c r="DN22" i="27"/>
  <c r="DO22" i="27"/>
  <c r="DP22" i="27"/>
  <c r="DQ22" i="27"/>
  <c r="DR22" i="27"/>
  <c r="DS22" i="27"/>
  <c r="DT22" i="27"/>
  <c r="DU22" i="27"/>
  <c r="DV22" i="27"/>
  <c r="DW22" i="27"/>
  <c r="DX22" i="27"/>
  <c r="DY22" i="27"/>
  <c r="DZ22" i="27"/>
  <c r="EA22" i="27"/>
  <c r="EB22" i="27"/>
  <c r="EC22" i="27"/>
  <c r="ED22" i="27"/>
  <c r="EE22" i="27"/>
  <c r="EF22" i="27"/>
  <c r="EG22" i="27"/>
  <c r="EH22" i="27"/>
  <c r="EI22" i="27"/>
  <c r="EJ22" i="27"/>
  <c r="EK22" i="27"/>
  <c r="EL22" i="27"/>
  <c r="EM22" i="27"/>
  <c r="EN22" i="27"/>
  <c r="EO22" i="27"/>
  <c r="EP22" i="27"/>
  <c r="EQ22" i="27"/>
  <c r="ER22" i="27"/>
  <c r="ES22" i="27"/>
  <c r="ET22" i="27"/>
  <c r="EU22" i="27"/>
  <c r="EV22" i="27"/>
  <c r="EX22" i="27"/>
  <c r="EY22" i="27"/>
  <c r="EZ22" i="27"/>
  <c r="FA22" i="27"/>
  <c r="FB22" i="27"/>
  <c r="FC22" i="27"/>
  <c r="FD22" i="27"/>
  <c r="FE22" i="27"/>
  <c r="FF22" i="27"/>
  <c r="FG22" i="27"/>
  <c r="E23" i="27"/>
  <c r="F23" i="27"/>
  <c r="G23" i="27"/>
  <c r="H23" i="27"/>
  <c r="I23" i="27"/>
  <c r="J23" i="27"/>
  <c r="K23" i="27"/>
  <c r="L23" i="27"/>
  <c r="M23" i="27"/>
  <c r="N23" i="27"/>
  <c r="O23" i="27"/>
  <c r="P23" i="27"/>
  <c r="Q23" i="27"/>
  <c r="R23" i="27"/>
  <c r="S23" i="27"/>
  <c r="T23" i="27"/>
  <c r="U23" i="27"/>
  <c r="V23" i="27"/>
  <c r="W23" i="27"/>
  <c r="X23" i="27"/>
  <c r="Y23" i="27"/>
  <c r="Z23" i="27"/>
  <c r="AA23" i="27"/>
  <c r="AB23" i="27"/>
  <c r="AC23" i="27"/>
  <c r="AD23" i="27"/>
  <c r="AE23" i="27"/>
  <c r="AF23" i="27"/>
  <c r="AG23" i="27"/>
  <c r="AH23" i="27"/>
  <c r="AI23" i="27"/>
  <c r="AJ23" i="27"/>
  <c r="AK23" i="27"/>
  <c r="AL23" i="27"/>
  <c r="AM23" i="27"/>
  <c r="AN23" i="27"/>
  <c r="AO23" i="27"/>
  <c r="AP23" i="27"/>
  <c r="AQ23" i="27"/>
  <c r="AR23" i="27"/>
  <c r="AS23" i="27"/>
  <c r="AT23" i="27"/>
  <c r="AU23" i="27"/>
  <c r="AV23" i="27"/>
  <c r="AW23" i="27"/>
  <c r="AX23" i="27"/>
  <c r="AY23" i="27"/>
  <c r="AZ23" i="27"/>
  <c r="BA23" i="27"/>
  <c r="BB23" i="27"/>
  <c r="BC23" i="27"/>
  <c r="BD23" i="27"/>
  <c r="BE23" i="27"/>
  <c r="BF23" i="27"/>
  <c r="BG23" i="27"/>
  <c r="BH23" i="27"/>
  <c r="BI23" i="27"/>
  <c r="BJ23" i="27"/>
  <c r="BK23" i="27"/>
  <c r="BL23" i="27"/>
  <c r="BM23" i="27"/>
  <c r="BN23" i="27"/>
  <c r="BO23" i="27"/>
  <c r="BP23" i="27"/>
  <c r="BQ23" i="27"/>
  <c r="BR23" i="27"/>
  <c r="BS23" i="27"/>
  <c r="BU23" i="27"/>
  <c r="BV23" i="27"/>
  <c r="BW23" i="27"/>
  <c r="BX23" i="27"/>
  <c r="BY23" i="27"/>
  <c r="BZ23" i="27"/>
  <c r="CA23" i="27"/>
  <c r="CB23" i="27"/>
  <c r="CC23" i="27"/>
  <c r="CD23" i="27"/>
  <c r="CE23" i="27"/>
  <c r="CF23" i="27"/>
  <c r="CG23" i="27"/>
  <c r="CH23" i="27"/>
  <c r="CI23" i="27"/>
  <c r="CJ23" i="27"/>
  <c r="CK23" i="27"/>
  <c r="CL23" i="27"/>
  <c r="CM23" i="27"/>
  <c r="CN23" i="27"/>
  <c r="CO23" i="27"/>
  <c r="CP23" i="27"/>
  <c r="CQ23" i="27"/>
  <c r="CR23" i="27"/>
  <c r="CS23" i="27"/>
  <c r="CT23" i="27"/>
  <c r="CU23" i="27"/>
  <c r="CV23" i="27"/>
  <c r="CW23" i="27"/>
  <c r="CX23" i="27"/>
  <c r="CY23" i="27"/>
  <c r="CZ23" i="27"/>
  <c r="DA23" i="27"/>
  <c r="DB23" i="27"/>
  <c r="DC23" i="27"/>
  <c r="DD23" i="27"/>
  <c r="DE23" i="27"/>
  <c r="DF23" i="27"/>
  <c r="DG23" i="27"/>
  <c r="DH23" i="27"/>
  <c r="DI23" i="27"/>
  <c r="DJ23" i="27"/>
  <c r="DK23" i="27"/>
  <c r="DL23" i="27"/>
  <c r="DM23" i="27"/>
  <c r="DN23" i="27"/>
  <c r="DO23" i="27"/>
  <c r="DP23" i="27"/>
  <c r="DQ23" i="27"/>
  <c r="DR23" i="27"/>
  <c r="DS23" i="27"/>
  <c r="DT23" i="27"/>
  <c r="DU23" i="27"/>
  <c r="DV23" i="27"/>
  <c r="DW23" i="27"/>
  <c r="DX23" i="27"/>
  <c r="DY23" i="27"/>
  <c r="DZ23" i="27"/>
  <c r="EA23" i="27"/>
  <c r="EB23" i="27"/>
  <c r="EC23" i="27"/>
  <c r="ED23" i="27"/>
  <c r="EE23" i="27"/>
  <c r="EF23" i="27"/>
  <c r="EG23" i="27"/>
  <c r="EH23" i="27"/>
  <c r="EI23" i="27"/>
  <c r="EJ23" i="27"/>
  <c r="EK23" i="27"/>
  <c r="EL23" i="27"/>
  <c r="EM23" i="27"/>
  <c r="EN23" i="27"/>
  <c r="EO23" i="27"/>
  <c r="EP23" i="27"/>
  <c r="EQ23" i="27"/>
  <c r="ER23" i="27"/>
  <c r="ES23" i="27"/>
  <c r="ET23" i="27"/>
  <c r="EU23" i="27"/>
  <c r="EV23" i="27"/>
  <c r="EX23" i="27"/>
  <c r="EY23" i="27"/>
  <c r="EZ23" i="27"/>
  <c r="FA23" i="27"/>
  <c r="FB23" i="27"/>
  <c r="FC23" i="27"/>
  <c r="FD23" i="27"/>
  <c r="FE23" i="27"/>
  <c r="FF23" i="27"/>
  <c r="FG23" i="27"/>
  <c r="E24" i="27"/>
  <c r="F24" i="27"/>
  <c r="G24" i="27"/>
  <c r="H24" i="27"/>
  <c r="I24" i="27"/>
  <c r="J24" i="27"/>
  <c r="K24" i="27"/>
  <c r="L24" i="27"/>
  <c r="M24" i="27"/>
  <c r="N24" i="27"/>
  <c r="O24" i="27"/>
  <c r="P24" i="27"/>
  <c r="Q24" i="27"/>
  <c r="R24" i="27"/>
  <c r="S24" i="27"/>
  <c r="T24" i="27"/>
  <c r="U24" i="27"/>
  <c r="V24" i="27"/>
  <c r="W24" i="27"/>
  <c r="X24" i="27"/>
  <c r="Y24" i="27"/>
  <c r="Z24" i="27"/>
  <c r="AA24" i="27"/>
  <c r="AB24" i="27"/>
  <c r="AC24" i="27"/>
  <c r="AD24" i="27"/>
  <c r="AE24" i="27"/>
  <c r="AF24" i="27"/>
  <c r="AG24" i="27"/>
  <c r="AH24" i="27"/>
  <c r="AI24" i="27"/>
  <c r="AJ24" i="27"/>
  <c r="AK24" i="27"/>
  <c r="AL24" i="27"/>
  <c r="AM24" i="27"/>
  <c r="AN24" i="27"/>
  <c r="AO24" i="27"/>
  <c r="AP24" i="27"/>
  <c r="AQ24" i="27"/>
  <c r="AR24" i="27"/>
  <c r="AS24" i="27"/>
  <c r="AT24" i="27"/>
  <c r="AU24" i="27"/>
  <c r="AV24" i="27"/>
  <c r="AW24" i="27"/>
  <c r="AX24" i="27"/>
  <c r="AY24" i="27"/>
  <c r="AZ24" i="27"/>
  <c r="BA24" i="27"/>
  <c r="BB24" i="27"/>
  <c r="BC24" i="27"/>
  <c r="BD24" i="27"/>
  <c r="BE24" i="27"/>
  <c r="BF24" i="27"/>
  <c r="BG24" i="27"/>
  <c r="BH24" i="27"/>
  <c r="BI24" i="27"/>
  <c r="BJ24" i="27"/>
  <c r="BK24" i="27"/>
  <c r="BL24" i="27"/>
  <c r="BM24" i="27"/>
  <c r="BN24" i="27"/>
  <c r="BO24" i="27"/>
  <c r="BP24" i="27"/>
  <c r="BQ24" i="27"/>
  <c r="BR24" i="27"/>
  <c r="BS24" i="27"/>
  <c r="BU24" i="27"/>
  <c r="BV24" i="27"/>
  <c r="BW24" i="27"/>
  <c r="BX24" i="27"/>
  <c r="BY24" i="27"/>
  <c r="BZ24" i="27"/>
  <c r="CA24" i="27"/>
  <c r="CB24" i="27"/>
  <c r="CC24" i="27"/>
  <c r="CD24" i="27"/>
  <c r="CE24" i="27"/>
  <c r="CF24" i="27"/>
  <c r="CG24" i="27"/>
  <c r="CH24" i="27"/>
  <c r="CI24" i="27"/>
  <c r="CJ24" i="27"/>
  <c r="CK24" i="27"/>
  <c r="CL24" i="27"/>
  <c r="CM24" i="27"/>
  <c r="CN24" i="27"/>
  <c r="CO24" i="27"/>
  <c r="CP24" i="27"/>
  <c r="CQ24" i="27"/>
  <c r="CR24" i="27"/>
  <c r="CS24" i="27"/>
  <c r="CT24" i="27"/>
  <c r="CU24" i="27"/>
  <c r="CV24" i="27"/>
  <c r="CW24" i="27"/>
  <c r="CX24" i="27"/>
  <c r="CY24" i="27"/>
  <c r="CZ24" i="27"/>
  <c r="DA24" i="27"/>
  <c r="DB24" i="27"/>
  <c r="DC24" i="27"/>
  <c r="DD24" i="27"/>
  <c r="DE24" i="27"/>
  <c r="DF24" i="27"/>
  <c r="DG24" i="27"/>
  <c r="DH24" i="27"/>
  <c r="DI24" i="27"/>
  <c r="DJ24" i="27"/>
  <c r="DK24" i="27"/>
  <c r="DL24" i="27"/>
  <c r="DM24" i="27"/>
  <c r="DN24" i="27"/>
  <c r="DO24" i="27"/>
  <c r="DP24" i="27"/>
  <c r="DQ24" i="27"/>
  <c r="DR24" i="27"/>
  <c r="DS24" i="27"/>
  <c r="DT24" i="27"/>
  <c r="DU24" i="27"/>
  <c r="DV24" i="27"/>
  <c r="DW24" i="27"/>
  <c r="DX24" i="27"/>
  <c r="DY24" i="27"/>
  <c r="DZ24" i="27"/>
  <c r="EA24" i="27"/>
  <c r="EB24" i="27"/>
  <c r="EC24" i="27"/>
  <c r="ED24" i="27"/>
  <c r="EE24" i="27"/>
  <c r="EF24" i="27"/>
  <c r="EG24" i="27"/>
  <c r="EH24" i="27"/>
  <c r="EI24" i="27"/>
  <c r="EJ24" i="27"/>
  <c r="EK24" i="27"/>
  <c r="EL24" i="27"/>
  <c r="EM24" i="27"/>
  <c r="EN24" i="27"/>
  <c r="EO24" i="27"/>
  <c r="EP24" i="27"/>
  <c r="EQ24" i="27"/>
  <c r="ER24" i="27"/>
  <c r="ES24" i="27"/>
  <c r="ET24" i="27"/>
  <c r="EU24" i="27"/>
  <c r="EV24" i="27"/>
  <c r="EX24" i="27"/>
  <c r="EY24" i="27"/>
  <c r="EZ24" i="27"/>
  <c r="FA24" i="27"/>
  <c r="FB24" i="27"/>
  <c r="FC24" i="27"/>
  <c r="FD24" i="27"/>
  <c r="FE24" i="27"/>
  <c r="FF24" i="27"/>
  <c r="E25" i="27"/>
  <c r="F25" i="27"/>
  <c r="G25" i="27"/>
  <c r="H25" i="27"/>
  <c r="I25" i="27"/>
  <c r="J25" i="27"/>
  <c r="K25" i="27"/>
  <c r="L25" i="27"/>
  <c r="M25" i="27"/>
  <c r="N25" i="27"/>
  <c r="O25" i="27"/>
  <c r="P25" i="27"/>
  <c r="Q25" i="27"/>
  <c r="R25" i="27"/>
  <c r="S25" i="27"/>
  <c r="T25" i="27"/>
  <c r="U25" i="27"/>
  <c r="V25" i="27"/>
  <c r="W25" i="27"/>
  <c r="X25" i="27"/>
  <c r="Y25" i="27"/>
  <c r="Z25" i="27"/>
  <c r="AA25" i="27"/>
  <c r="AB25" i="27"/>
  <c r="AC25" i="27"/>
  <c r="AD25" i="27"/>
  <c r="AE25" i="27"/>
  <c r="AF25" i="27"/>
  <c r="AG25" i="27"/>
  <c r="AH25" i="27"/>
  <c r="AI25" i="27"/>
  <c r="AJ25" i="27"/>
  <c r="AK25" i="27"/>
  <c r="AL25" i="27"/>
  <c r="AM25" i="27"/>
  <c r="AN25" i="27"/>
  <c r="AO25" i="27"/>
  <c r="AP25" i="27"/>
  <c r="AQ25" i="27"/>
  <c r="AR25" i="27"/>
  <c r="AS25" i="27"/>
  <c r="AT25" i="27"/>
  <c r="AU25" i="27"/>
  <c r="AV25" i="27"/>
  <c r="AW25" i="27"/>
  <c r="AX25" i="27"/>
  <c r="AY25" i="27"/>
  <c r="AZ25" i="27"/>
  <c r="BA25" i="27"/>
  <c r="BB25" i="27"/>
  <c r="BC25" i="27"/>
  <c r="BD25" i="27"/>
  <c r="BE25" i="27"/>
  <c r="BF25" i="27"/>
  <c r="BG25" i="27"/>
  <c r="BH25" i="27"/>
  <c r="BI25" i="27"/>
  <c r="BJ25" i="27"/>
  <c r="BK25" i="27"/>
  <c r="BL25" i="27"/>
  <c r="BM25" i="27"/>
  <c r="BN25" i="27"/>
  <c r="BO25" i="27"/>
  <c r="BP25" i="27"/>
  <c r="BQ25" i="27"/>
  <c r="BR25" i="27"/>
  <c r="BS25" i="27"/>
  <c r="BU25" i="27"/>
  <c r="BV25" i="27"/>
  <c r="BW25" i="27"/>
  <c r="BX25" i="27"/>
  <c r="BY25" i="27"/>
  <c r="BZ25" i="27"/>
  <c r="CA25" i="27"/>
  <c r="CB25" i="27"/>
  <c r="CC25" i="27"/>
  <c r="CD25" i="27"/>
  <c r="CE25" i="27"/>
  <c r="CF25" i="27"/>
  <c r="CG25" i="27"/>
  <c r="CH25" i="27"/>
  <c r="CI25" i="27"/>
  <c r="CJ25" i="27"/>
  <c r="CK25" i="27"/>
  <c r="CL25" i="27"/>
  <c r="CM25" i="27"/>
  <c r="CN25" i="27"/>
  <c r="CO25" i="27"/>
  <c r="CP25" i="27"/>
  <c r="CQ25" i="27"/>
  <c r="CR25" i="27"/>
  <c r="CS25" i="27"/>
  <c r="CT25" i="27"/>
  <c r="CU25" i="27"/>
  <c r="CV25" i="27"/>
  <c r="CW25" i="27"/>
  <c r="CX25" i="27"/>
  <c r="CY25" i="27"/>
  <c r="CZ25" i="27"/>
  <c r="DA25" i="27"/>
  <c r="DB25" i="27"/>
  <c r="DC25" i="27"/>
  <c r="DD25" i="27"/>
  <c r="DE25" i="27"/>
  <c r="DF25" i="27"/>
  <c r="DG25" i="27"/>
  <c r="DH25" i="27"/>
  <c r="DI25" i="27"/>
  <c r="DJ25" i="27"/>
  <c r="DK25" i="27"/>
  <c r="DL25" i="27"/>
  <c r="DM25" i="27"/>
  <c r="DN25" i="27"/>
  <c r="DO25" i="27"/>
  <c r="DP25" i="27"/>
  <c r="DQ25" i="27"/>
  <c r="DR25" i="27"/>
  <c r="DS25" i="27"/>
  <c r="DT25" i="27"/>
  <c r="DU25" i="27"/>
  <c r="DV25" i="27"/>
  <c r="DW25" i="27"/>
  <c r="DX25" i="27"/>
  <c r="DY25" i="27"/>
  <c r="DZ25" i="27"/>
  <c r="EA25" i="27"/>
  <c r="EB25" i="27"/>
  <c r="EC25" i="27"/>
  <c r="ED25" i="27"/>
  <c r="EE25" i="27"/>
  <c r="EF25" i="27"/>
  <c r="EG25" i="27"/>
  <c r="EH25" i="27"/>
  <c r="EI25" i="27"/>
  <c r="EJ25" i="27"/>
  <c r="EK25" i="27"/>
  <c r="EL25" i="27"/>
  <c r="EM25" i="27"/>
  <c r="EN25" i="27"/>
  <c r="EO25" i="27"/>
  <c r="EP25" i="27"/>
  <c r="EQ25" i="27"/>
  <c r="ER25" i="27"/>
  <c r="ES25" i="27"/>
  <c r="ET25" i="27"/>
  <c r="EU25" i="27"/>
  <c r="EV25" i="27"/>
  <c r="EX25" i="27"/>
  <c r="EY25" i="27"/>
  <c r="EZ25" i="27"/>
  <c r="FA25" i="27"/>
  <c r="FB25" i="27"/>
  <c r="FC25" i="27"/>
  <c r="FD25" i="27"/>
  <c r="FE25" i="27"/>
  <c r="FF25" i="27"/>
  <c r="E26" i="27"/>
  <c r="F26" i="27"/>
  <c r="G26" i="27"/>
  <c r="H26" i="27"/>
  <c r="I26" i="27"/>
  <c r="J26" i="27"/>
  <c r="K26" i="27"/>
  <c r="L26" i="27"/>
  <c r="M26" i="27"/>
  <c r="N26" i="27"/>
  <c r="O26" i="27"/>
  <c r="P26" i="27"/>
  <c r="Q26" i="27"/>
  <c r="R26" i="27"/>
  <c r="S26" i="27"/>
  <c r="T26" i="27"/>
  <c r="U26" i="27"/>
  <c r="V26" i="27"/>
  <c r="W26" i="27"/>
  <c r="X26" i="27"/>
  <c r="Y26" i="27"/>
  <c r="Z26" i="27"/>
  <c r="AA26" i="27"/>
  <c r="AB26" i="27"/>
  <c r="AC26" i="27"/>
  <c r="AD26" i="27"/>
  <c r="AE26" i="27"/>
  <c r="AF26" i="27"/>
  <c r="AG26" i="27"/>
  <c r="AH26" i="27"/>
  <c r="AI26" i="27"/>
  <c r="AJ26" i="27"/>
  <c r="AK26" i="27"/>
  <c r="AL26" i="27"/>
  <c r="AM26" i="27"/>
  <c r="AN26" i="27"/>
  <c r="AO26" i="27"/>
  <c r="AP26" i="27"/>
  <c r="AQ26" i="27"/>
  <c r="AR26" i="27"/>
  <c r="AS26" i="27"/>
  <c r="AT26" i="27"/>
  <c r="AU26" i="27"/>
  <c r="AV26" i="27"/>
  <c r="AW26" i="27"/>
  <c r="AX26" i="27"/>
  <c r="AY26" i="27"/>
  <c r="AZ26" i="27"/>
  <c r="BA26" i="27"/>
  <c r="BB26" i="27"/>
  <c r="BC26" i="27"/>
  <c r="BD26" i="27"/>
  <c r="BE26" i="27"/>
  <c r="BF26" i="27"/>
  <c r="BG26" i="27"/>
  <c r="BH26" i="27"/>
  <c r="BI26" i="27"/>
  <c r="BJ26" i="27"/>
  <c r="BK26" i="27"/>
  <c r="BL26" i="27"/>
  <c r="BM26" i="27"/>
  <c r="BN26" i="27"/>
  <c r="BO26" i="27"/>
  <c r="BP26" i="27"/>
  <c r="BQ26" i="27"/>
  <c r="BR26" i="27"/>
  <c r="BS26" i="27"/>
  <c r="BU26" i="27"/>
  <c r="BV26" i="27"/>
  <c r="BW26" i="27"/>
  <c r="BX26" i="27"/>
  <c r="BY26" i="27"/>
  <c r="BZ26" i="27"/>
  <c r="CA26" i="27"/>
  <c r="CB26" i="27"/>
  <c r="CC26" i="27"/>
  <c r="CD26" i="27"/>
  <c r="CE26" i="27"/>
  <c r="CF26" i="27"/>
  <c r="CG26" i="27"/>
  <c r="CH26" i="27"/>
  <c r="CI26" i="27"/>
  <c r="CJ26" i="27"/>
  <c r="CK26" i="27"/>
  <c r="CL26" i="27"/>
  <c r="CM26" i="27"/>
  <c r="CN26" i="27"/>
  <c r="CO26" i="27"/>
  <c r="CP26" i="27"/>
  <c r="CQ26" i="27"/>
  <c r="CR26" i="27"/>
  <c r="CS26" i="27"/>
  <c r="CT26" i="27"/>
  <c r="CU26" i="27"/>
  <c r="CV26" i="27"/>
  <c r="CW26" i="27"/>
  <c r="CX26" i="27"/>
  <c r="CY26" i="27"/>
  <c r="CZ26" i="27"/>
  <c r="DA26" i="27"/>
  <c r="DB26" i="27"/>
  <c r="DC26" i="27"/>
  <c r="DD26" i="27"/>
  <c r="DE26" i="27"/>
  <c r="DF26" i="27"/>
  <c r="DG26" i="27"/>
  <c r="DH26" i="27"/>
  <c r="DI26" i="27"/>
  <c r="DJ26" i="27"/>
  <c r="DK26" i="27"/>
  <c r="DL26" i="27"/>
  <c r="DM26" i="27"/>
  <c r="DN26" i="27"/>
  <c r="DO26" i="27"/>
  <c r="DP26" i="27"/>
  <c r="DQ26" i="27"/>
  <c r="DR26" i="27"/>
  <c r="DS26" i="27"/>
  <c r="DT26" i="27"/>
  <c r="DU26" i="27"/>
  <c r="DV26" i="27"/>
  <c r="DW26" i="27"/>
  <c r="DX26" i="27"/>
  <c r="DY26" i="27"/>
  <c r="DZ26" i="27"/>
  <c r="EA26" i="27"/>
  <c r="EB26" i="27"/>
  <c r="EC26" i="27"/>
  <c r="ED26" i="27"/>
  <c r="EE26" i="27"/>
  <c r="EF26" i="27"/>
  <c r="EG26" i="27"/>
  <c r="EH26" i="27"/>
  <c r="EI26" i="27"/>
  <c r="EJ26" i="27"/>
  <c r="EK26" i="27"/>
  <c r="EL26" i="27"/>
  <c r="EM26" i="27"/>
  <c r="EN26" i="27"/>
  <c r="EO26" i="27"/>
  <c r="EP26" i="27"/>
  <c r="EQ26" i="27"/>
  <c r="ER26" i="27"/>
  <c r="ES26" i="27"/>
  <c r="ET26" i="27"/>
  <c r="EU26" i="27"/>
  <c r="EV26" i="27"/>
  <c r="EX26" i="27"/>
  <c r="EY26" i="27"/>
  <c r="EZ26" i="27"/>
  <c r="FA26" i="27"/>
  <c r="FB26" i="27"/>
  <c r="FC26" i="27"/>
  <c r="FD26" i="27"/>
  <c r="FE26" i="27"/>
  <c r="FF26" i="27"/>
  <c r="FG26" i="27"/>
  <c r="E27" i="27"/>
  <c r="F27" i="27"/>
  <c r="G27" i="27"/>
  <c r="H27" i="27"/>
  <c r="I27" i="27"/>
  <c r="J27" i="27"/>
  <c r="K27" i="27"/>
  <c r="L27" i="27"/>
  <c r="M27" i="27"/>
  <c r="N27" i="27"/>
  <c r="O27" i="27"/>
  <c r="P27" i="27"/>
  <c r="Q27" i="27"/>
  <c r="R27" i="27"/>
  <c r="S27" i="27"/>
  <c r="T27" i="27"/>
  <c r="U27" i="27"/>
  <c r="V27" i="27"/>
  <c r="W27" i="27"/>
  <c r="X27" i="27"/>
  <c r="Y27" i="27"/>
  <c r="Z27" i="27"/>
  <c r="AA27" i="27"/>
  <c r="AB27" i="27"/>
  <c r="AC27" i="27"/>
  <c r="AD27" i="27"/>
  <c r="AE27" i="27"/>
  <c r="AF27" i="27"/>
  <c r="AG27" i="27"/>
  <c r="AH27" i="27"/>
  <c r="AI27" i="27"/>
  <c r="AJ27" i="27"/>
  <c r="AK27" i="27"/>
  <c r="AL27" i="27"/>
  <c r="AM27" i="27"/>
  <c r="AN27" i="27"/>
  <c r="AO27" i="27"/>
  <c r="AP27" i="27"/>
  <c r="AQ27" i="27"/>
  <c r="AR27" i="27"/>
  <c r="AS27" i="27"/>
  <c r="AT27" i="27"/>
  <c r="AU27" i="27"/>
  <c r="AV27" i="27"/>
  <c r="AW27" i="27"/>
  <c r="AX27" i="27"/>
  <c r="AY27" i="27"/>
  <c r="AZ27" i="27"/>
  <c r="BA27" i="27"/>
  <c r="BB27" i="27"/>
  <c r="BC27" i="27"/>
  <c r="BD27" i="27"/>
  <c r="BE27" i="27"/>
  <c r="BF27" i="27"/>
  <c r="BG27" i="27"/>
  <c r="BH27" i="27"/>
  <c r="BI27" i="27"/>
  <c r="BJ27" i="27"/>
  <c r="BK27" i="27"/>
  <c r="BL27" i="27"/>
  <c r="BM27" i="27"/>
  <c r="BN27" i="27"/>
  <c r="BO27" i="27"/>
  <c r="BP27" i="27"/>
  <c r="BQ27" i="27"/>
  <c r="BR27" i="27"/>
  <c r="BS27" i="27"/>
  <c r="BU27" i="27"/>
  <c r="BV27" i="27"/>
  <c r="BW27" i="27"/>
  <c r="BX27" i="27"/>
  <c r="BY27" i="27"/>
  <c r="BZ27" i="27"/>
  <c r="CA27" i="27"/>
  <c r="CB27" i="27"/>
  <c r="CC27" i="27"/>
  <c r="CD27" i="27"/>
  <c r="CE27" i="27"/>
  <c r="CF27" i="27"/>
  <c r="CG27" i="27"/>
  <c r="CH27" i="27"/>
  <c r="CI27" i="27"/>
  <c r="CJ27" i="27"/>
  <c r="CK27" i="27"/>
  <c r="CL27" i="27"/>
  <c r="CM27" i="27"/>
  <c r="CN27" i="27"/>
  <c r="CO27" i="27"/>
  <c r="CP27" i="27"/>
  <c r="CQ27" i="27"/>
  <c r="CR27" i="27"/>
  <c r="CS27" i="27"/>
  <c r="CT27" i="27"/>
  <c r="CU27" i="27"/>
  <c r="CV27" i="27"/>
  <c r="CW27" i="27"/>
  <c r="CX27" i="27"/>
  <c r="CY27" i="27"/>
  <c r="CZ27" i="27"/>
  <c r="DA27" i="27"/>
  <c r="DB27" i="27"/>
  <c r="DC27" i="27"/>
  <c r="DD27" i="27"/>
  <c r="DE27" i="27"/>
  <c r="DF27" i="27"/>
  <c r="DG27" i="27"/>
  <c r="DH27" i="27"/>
  <c r="DI27" i="27"/>
  <c r="DJ27" i="27"/>
  <c r="DK27" i="27"/>
  <c r="DL27" i="27"/>
  <c r="DM27" i="27"/>
  <c r="DN27" i="27"/>
  <c r="DO27" i="27"/>
  <c r="DP27" i="27"/>
  <c r="DQ27" i="27"/>
  <c r="DR27" i="27"/>
  <c r="DS27" i="27"/>
  <c r="DT27" i="27"/>
  <c r="DU27" i="27"/>
  <c r="DV27" i="27"/>
  <c r="DW27" i="27"/>
  <c r="DX27" i="27"/>
  <c r="DY27" i="27"/>
  <c r="DZ27" i="27"/>
  <c r="EA27" i="27"/>
  <c r="EB27" i="27"/>
  <c r="EC27" i="27"/>
  <c r="ED27" i="27"/>
  <c r="EE27" i="27"/>
  <c r="EF27" i="27"/>
  <c r="EG27" i="27"/>
  <c r="EH27" i="27"/>
  <c r="EI27" i="27"/>
  <c r="EJ27" i="27"/>
  <c r="EK27" i="27"/>
  <c r="EL27" i="27"/>
  <c r="EM27" i="27"/>
  <c r="EN27" i="27"/>
  <c r="EO27" i="27"/>
  <c r="EP27" i="27"/>
  <c r="EQ27" i="27"/>
  <c r="ER27" i="27"/>
  <c r="ES27" i="27"/>
  <c r="ET27" i="27"/>
  <c r="EU27" i="27"/>
  <c r="EV27" i="27"/>
  <c r="EX27" i="27"/>
  <c r="EY27" i="27"/>
  <c r="EZ27" i="27"/>
  <c r="FA27" i="27"/>
  <c r="FB27" i="27"/>
  <c r="FC27" i="27"/>
  <c r="FD27" i="27"/>
  <c r="FE27" i="27"/>
  <c r="FF27" i="27"/>
  <c r="FG27" i="27"/>
  <c r="E28" i="27"/>
  <c r="F28" i="27"/>
  <c r="G28" i="27"/>
  <c r="H28" i="27"/>
  <c r="I28" i="27"/>
  <c r="J28" i="27"/>
  <c r="K28" i="27"/>
  <c r="L28" i="27"/>
  <c r="M28" i="27"/>
  <c r="N28" i="27"/>
  <c r="O28" i="27"/>
  <c r="P28" i="27"/>
  <c r="Q28" i="27"/>
  <c r="R28" i="27"/>
  <c r="S28" i="27"/>
  <c r="T28" i="27"/>
  <c r="U28" i="27"/>
  <c r="V28" i="27"/>
  <c r="W28" i="27"/>
  <c r="X28" i="27"/>
  <c r="Y28" i="27"/>
  <c r="Z28" i="27"/>
  <c r="AA28" i="27"/>
  <c r="AB28" i="27"/>
  <c r="AC28" i="27"/>
  <c r="AD28" i="27"/>
  <c r="AE28" i="27"/>
  <c r="AF28" i="27"/>
  <c r="AG28" i="27"/>
  <c r="AH28" i="27"/>
  <c r="AI28" i="27"/>
  <c r="AJ28" i="27"/>
  <c r="AK28" i="27"/>
  <c r="AL28" i="27"/>
  <c r="AM28" i="27"/>
  <c r="AN28" i="27"/>
  <c r="AO28" i="27"/>
  <c r="AP28" i="27"/>
  <c r="AQ28" i="27"/>
  <c r="AR28" i="27"/>
  <c r="AS28" i="27"/>
  <c r="AT28" i="27"/>
  <c r="AU28" i="27"/>
  <c r="AV28" i="27"/>
  <c r="AW28" i="27"/>
  <c r="AX28" i="27"/>
  <c r="AY28" i="27"/>
  <c r="AZ28" i="27"/>
  <c r="BA28" i="27"/>
  <c r="BB28" i="27"/>
  <c r="BC28" i="27"/>
  <c r="BD28" i="27"/>
  <c r="BE28" i="27"/>
  <c r="BF28" i="27"/>
  <c r="BG28" i="27"/>
  <c r="BH28" i="27"/>
  <c r="BI28" i="27"/>
  <c r="BJ28" i="27"/>
  <c r="BK28" i="27"/>
  <c r="BL28" i="27"/>
  <c r="BM28" i="27"/>
  <c r="BN28" i="27"/>
  <c r="BO28" i="27"/>
  <c r="BP28" i="27"/>
  <c r="BQ28" i="27"/>
  <c r="BR28" i="27"/>
  <c r="BS28" i="27"/>
  <c r="BU28" i="27"/>
  <c r="BV28" i="27"/>
  <c r="BW28" i="27"/>
  <c r="BX28" i="27"/>
  <c r="BY28" i="27"/>
  <c r="BZ28" i="27"/>
  <c r="CA28" i="27"/>
  <c r="CB28" i="27"/>
  <c r="CC28" i="27"/>
  <c r="CD28" i="27"/>
  <c r="CE28" i="27"/>
  <c r="CF28" i="27"/>
  <c r="CG28" i="27"/>
  <c r="CH28" i="27"/>
  <c r="CI28" i="27"/>
  <c r="CJ28" i="27"/>
  <c r="CK28" i="27"/>
  <c r="CL28" i="27"/>
  <c r="CM28" i="27"/>
  <c r="CN28" i="27"/>
  <c r="CO28" i="27"/>
  <c r="CP28" i="27"/>
  <c r="CQ28" i="27"/>
  <c r="CR28" i="27"/>
  <c r="CS28" i="27"/>
  <c r="CT28" i="27"/>
  <c r="CU28" i="27"/>
  <c r="CV28" i="27"/>
  <c r="CW28" i="27"/>
  <c r="CX28" i="27"/>
  <c r="CY28" i="27"/>
  <c r="CZ28" i="27"/>
  <c r="DA28" i="27"/>
  <c r="DB28" i="27"/>
  <c r="DC28" i="27"/>
  <c r="DD28" i="27"/>
  <c r="DE28" i="27"/>
  <c r="DF28" i="27"/>
  <c r="DG28" i="27"/>
  <c r="DH28" i="27"/>
  <c r="DI28" i="27"/>
  <c r="DJ28" i="27"/>
  <c r="DK28" i="27"/>
  <c r="DL28" i="27"/>
  <c r="DM28" i="27"/>
  <c r="DN28" i="27"/>
  <c r="DO28" i="27"/>
  <c r="DP28" i="27"/>
  <c r="DQ28" i="27"/>
  <c r="DR28" i="27"/>
  <c r="DS28" i="27"/>
  <c r="DT28" i="27"/>
  <c r="DU28" i="27"/>
  <c r="DV28" i="27"/>
  <c r="DW28" i="27"/>
  <c r="DX28" i="27"/>
  <c r="DY28" i="27"/>
  <c r="DZ28" i="27"/>
  <c r="EA28" i="27"/>
  <c r="EB28" i="27"/>
  <c r="EC28" i="27"/>
  <c r="ED28" i="27"/>
  <c r="EE28" i="27"/>
  <c r="EF28" i="27"/>
  <c r="EG28" i="27"/>
  <c r="EH28" i="27"/>
  <c r="EI28" i="27"/>
  <c r="EJ28" i="27"/>
  <c r="EK28" i="27"/>
  <c r="EL28" i="27"/>
  <c r="EM28" i="27"/>
  <c r="EN28" i="27"/>
  <c r="EO28" i="27"/>
  <c r="EP28" i="27"/>
  <c r="EQ28" i="27"/>
  <c r="ER28" i="27"/>
  <c r="ES28" i="27"/>
  <c r="ET28" i="27"/>
  <c r="EU28" i="27"/>
  <c r="EV28" i="27"/>
  <c r="EX28" i="27"/>
  <c r="EY28" i="27"/>
  <c r="EZ28" i="27"/>
  <c r="FA28" i="27"/>
  <c r="FB28" i="27"/>
  <c r="FC28" i="27"/>
  <c r="FD28" i="27"/>
  <c r="FE28" i="27"/>
  <c r="FF28" i="27"/>
  <c r="E29" i="27"/>
  <c r="F29" i="27"/>
  <c r="G29" i="27"/>
  <c r="H29" i="27"/>
  <c r="I29" i="27"/>
  <c r="J29" i="27"/>
  <c r="K29" i="27"/>
  <c r="L29" i="27"/>
  <c r="M29" i="27"/>
  <c r="N29" i="27"/>
  <c r="O29" i="27"/>
  <c r="P29" i="27"/>
  <c r="Q29" i="27"/>
  <c r="R29" i="27"/>
  <c r="S29" i="27"/>
  <c r="T29" i="27"/>
  <c r="U29" i="27"/>
  <c r="V29" i="27"/>
  <c r="W29" i="27"/>
  <c r="X29" i="27"/>
  <c r="Y29" i="27"/>
  <c r="Z29" i="27"/>
  <c r="AA29" i="27"/>
  <c r="AB29" i="27"/>
  <c r="AC29" i="27"/>
  <c r="AD29" i="27"/>
  <c r="AE29" i="27"/>
  <c r="AF29" i="27"/>
  <c r="AG29" i="27"/>
  <c r="AH29" i="27"/>
  <c r="AI29" i="27"/>
  <c r="AJ29" i="27"/>
  <c r="AK29" i="27"/>
  <c r="AL29" i="27"/>
  <c r="AM29" i="27"/>
  <c r="AN29" i="27"/>
  <c r="AO29" i="27"/>
  <c r="AP29" i="27"/>
  <c r="AQ29" i="27"/>
  <c r="AR29" i="27"/>
  <c r="AS29" i="27"/>
  <c r="AT29" i="27"/>
  <c r="AU29" i="27"/>
  <c r="AV29" i="27"/>
  <c r="AW29" i="27"/>
  <c r="AX29" i="27"/>
  <c r="AY29" i="27"/>
  <c r="AZ29" i="27"/>
  <c r="BA29" i="27"/>
  <c r="BB29" i="27"/>
  <c r="BC29" i="27"/>
  <c r="BD29" i="27"/>
  <c r="BE29" i="27"/>
  <c r="BF29" i="27"/>
  <c r="BG29" i="27"/>
  <c r="BH29" i="27"/>
  <c r="BI29" i="27"/>
  <c r="BJ29" i="27"/>
  <c r="BK29" i="27"/>
  <c r="BL29" i="27"/>
  <c r="BM29" i="27"/>
  <c r="BN29" i="27"/>
  <c r="BO29" i="27"/>
  <c r="BP29" i="27"/>
  <c r="BQ29" i="27"/>
  <c r="BR29" i="27"/>
  <c r="BS29" i="27"/>
  <c r="BU29" i="27"/>
  <c r="BV29" i="27"/>
  <c r="BW29" i="27"/>
  <c r="BX29" i="27"/>
  <c r="BY29" i="27"/>
  <c r="BZ29" i="27"/>
  <c r="CA29" i="27"/>
  <c r="CB29" i="27"/>
  <c r="CC29" i="27"/>
  <c r="CD29" i="27"/>
  <c r="CE29" i="27"/>
  <c r="CF29" i="27"/>
  <c r="CG29" i="27"/>
  <c r="CH29" i="27"/>
  <c r="CI29" i="27"/>
  <c r="CJ29" i="27"/>
  <c r="CK29" i="27"/>
  <c r="CL29" i="27"/>
  <c r="CM29" i="27"/>
  <c r="CN29" i="27"/>
  <c r="CO29" i="27"/>
  <c r="CP29" i="27"/>
  <c r="CQ29" i="27"/>
  <c r="CR29" i="27"/>
  <c r="CS29" i="27"/>
  <c r="CT29" i="27"/>
  <c r="CU29" i="27"/>
  <c r="CV29" i="27"/>
  <c r="CW29" i="27"/>
  <c r="CX29" i="27"/>
  <c r="CY29" i="27"/>
  <c r="CZ29" i="27"/>
  <c r="DA29" i="27"/>
  <c r="DB29" i="27"/>
  <c r="DC29" i="27"/>
  <c r="DD29" i="27"/>
  <c r="DE29" i="27"/>
  <c r="DF29" i="27"/>
  <c r="DG29" i="27"/>
  <c r="DH29" i="27"/>
  <c r="DI29" i="27"/>
  <c r="DJ29" i="27"/>
  <c r="DK29" i="27"/>
  <c r="DL29" i="27"/>
  <c r="DM29" i="27"/>
  <c r="DN29" i="27"/>
  <c r="DO29" i="27"/>
  <c r="DP29" i="27"/>
  <c r="DQ29" i="27"/>
  <c r="DR29" i="27"/>
  <c r="DS29" i="27"/>
  <c r="DT29" i="27"/>
  <c r="DU29" i="27"/>
  <c r="DV29" i="27"/>
  <c r="DW29" i="27"/>
  <c r="DX29" i="27"/>
  <c r="DY29" i="27"/>
  <c r="DZ29" i="27"/>
  <c r="EA29" i="27"/>
  <c r="EB29" i="27"/>
  <c r="EC29" i="27"/>
  <c r="ED29" i="27"/>
  <c r="EE29" i="27"/>
  <c r="EF29" i="27"/>
  <c r="EG29" i="27"/>
  <c r="EH29" i="27"/>
  <c r="EI29" i="27"/>
  <c r="EJ29" i="27"/>
  <c r="EK29" i="27"/>
  <c r="EL29" i="27"/>
  <c r="EM29" i="27"/>
  <c r="EN29" i="27"/>
  <c r="EO29" i="27"/>
  <c r="EP29" i="27"/>
  <c r="EQ29" i="27"/>
  <c r="ER29" i="27"/>
  <c r="ES29" i="27"/>
  <c r="ET29" i="27"/>
  <c r="EU29" i="27"/>
  <c r="EV29" i="27"/>
  <c r="EX29" i="27"/>
  <c r="EY29" i="27"/>
  <c r="EZ29" i="27"/>
  <c r="FA29" i="27"/>
  <c r="FB29" i="27"/>
  <c r="FC29" i="27"/>
  <c r="FD29" i="27"/>
  <c r="FE29" i="27"/>
  <c r="FF29" i="27"/>
  <c r="E30" i="27"/>
  <c r="FG30" i="27" s="1"/>
  <c r="F30" i="27"/>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BQ30" i="27"/>
  <c r="BR30" i="27"/>
  <c r="BS30" i="27"/>
  <c r="BU30" i="27"/>
  <c r="BV30" i="27"/>
  <c r="BW30" i="27"/>
  <c r="BX30" i="27"/>
  <c r="BY30" i="27"/>
  <c r="BZ30" i="27"/>
  <c r="CA30" i="27"/>
  <c r="CB30" i="27"/>
  <c r="CC30" i="27"/>
  <c r="CD30" i="27"/>
  <c r="CE30" i="27"/>
  <c r="CF30" i="27"/>
  <c r="CG30" i="27"/>
  <c r="CH30" i="27"/>
  <c r="CI30" i="27"/>
  <c r="CJ30" i="27"/>
  <c r="CK30" i="27"/>
  <c r="CL30" i="27"/>
  <c r="CM30" i="27"/>
  <c r="CN30" i="27"/>
  <c r="CO30" i="27"/>
  <c r="CP30" i="27"/>
  <c r="CQ30" i="27"/>
  <c r="CR30" i="27"/>
  <c r="CS30" i="27"/>
  <c r="CT30" i="27"/>
  <c r="CU30" i="27"/>
  <c r="CV30" i="27"/>
  <c r="CW30" i="27"/>
  <c r="CX30" i="27"/>
  <c r="CY30" i="27"/>
  <c r="CZ30" i="27"/>
  <c r="DA30" i="27"/>
  <c r="DB30" i="27"/>
  <c r="DC30" i="27"/>
  <c r="DD30" i="27"/>
  <c r="DE30" i="27"/>
  <c r="DF30" i="27"/>
  <c r="DG30" i="27"/>
  <c r="DH30" i="27"/>
  <c r="DI30" i="27"/>
  <c r="DJ30" i="27"/>
  <c r="DK30" i="27"/>
  <c r="DL30" i="27"/>
  <c r="DM30" i="27"/>
  <c r="DN30" i="27"/>
  <c r="DO30" i="27"/>
  <c r="DP30" i="27"/>
  <c r="DQ30" i="27"/>
  <c r="DR30" i="27"/>
  <c r="DS30" i="27"/>
  <c r="DT30" i="27"/>
  <c r="DU30" i="27"/>
  <c r="DV30" i="27"/>
  <c r="DW30" i="27"/>
  <c r="DX30" i="27"/>
  <c r="DY30" i="27"/>
  <c r="DZ30" i="27"/>
  <c r="EA30" i="27"/>
  <c r="EB30" i="27"/>
  <c r="EC30" i="27"/>
  <c r="ED30" i="27"/>
  <c r="EE30" i="27"/>
  <c r="EF30" i="27"/>
  <c r="EG30" i="27"/>
  <c r="EH30" i="27"/>
  <c r="EI30" i="27"/>
  <c r="EJ30" i="27"/>
  <c r="EK30" i="27"/>
  <c r="EL30" i="27"/>
  <c r="EM30" i="27"/>
  <c r="EN30" i="27"/>
  <c r="EO30" i="27"/>
  <c r="EP30" i="27"/>
  <c r="EQ30" i="27"/>
  <c r="ER30" i="27"/>
  <c r="ES30" i="27"/>
  <c r="ET30" i="27"/>
  <c r="EU30" i="27"/>
  <c r="EV30" i="27"/>
  <c r="EX30" i="27"/>
  <c r="EY30" i="27"/>
  <c r="EZ30" i="27"/>
  <c r="FA30" i="27"/>
  <c r="FB30" i="27"/>
  <c r="FC30" i="27"/>
  <c r="FD30" i="27"/>
  <c r="FE30" i="27"/>
  <c r="FF30" i="27"/>
  <c r="E31" i="27"/>
  <c r="C31" i="27" s="1"/>
  <c r="BT31" i="27" s="1"/>
  <c r="F31" i="27"/>
  <c r="G31" i="27"/>
  <c r="H31" i="27"/>
  <c r="I31" i="27"/>
  <c r="FI31" i="27" s="1"/>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BQ31" i="27"/>
  <c r="BR31" i="27"/>
  <c r="BS31" i="27"/>
  <c r="BU31" i="27"/>
  <c r="BV31" i="27"/>
  <c r="BW31" i="27"/>
  <c r="BX31" i="27"/>
  <c r="BY31" i="27"/>
  <c r="BZ31" i="27"/>
  <c r="CA31" i="27"/>
  <c r="CB31" i="27"/>
  <c r="CC31" i="27"/>
  <c r="CD31" i="27"/>
  <c r="CE31" i="27"/>
  <c r="CF31" i="27"/>
  <c r="CG31" i="27"/>
  <c r="CH31" i="27"/>
  <c r="CI31" i="27"/>
  <c r="CJ31" i="27"/>
  <c r="CK31" i="27"/>
  <c r="CL31" i="27"/>
  <c r="CM31" i="27"/>
  <c r="CN31" i="27"/>
  <c r="CO31" i="27"/>
  <c r="CP31" i="27"/>
  <c r="CQ31" i="27"/>
  <c r="CR31" i="27"/>
  <c r="CS31" i="27"/>
  <c r="CT31" i="27"/>
  <c r="CU31" i="27"/>
  <c r="CV31" i="27"/>
  <c r="CW31" i="27"/>
  <c r="CX31" i="27"/>
  <c r="CY31" i="27"/>
  <c r="CZ31" i="27"/>
  <c r="DA31" i="27"/>
  <c r="DB31" i="27"/>
  <c r="DC31" i="27"/>
  <c r="DD31" i="27"/>
  <c r="DE31" i="27"/>
  <c r="DF31" i="27"/>
  <c r="DG31" i="27"/>
  <c r="DH31" i="27"/>
  <c r="DI31" i="27"/>
  <c r="DJ31" i="27"/>
  <c r="DK31" i="27"/>
  <c r="DL31" i="27"/>
  <c r="DM31" i="27"/>
  <c r="DN31" i="27"/>
  <c r="DO31" i="27"/>
  <c r="DP31" i="27"/>
  <c r="DQ31" i="27"/>
  <c r="DR31" i="27"/>
  <c r="DS31" i="27"/>
  <c r="DT31" i="27"/>
  <c r="DU31" i="27"/>
  <c r="DV31" i="27"/>
  <c r="DW31" i="27"/>
  <c r="DX31" i="27"/>
  <c r="DY31" i="27"/>
  <c r="DZ31" i="27"/>
  <c r="EA31" i="27"/>
  <c r="EB31" i="27"/>
  <c r="EC31" i="27"/>
  <c r="ED31" i="27"/>
  <c r="EW31" i="27" s="1"/>
  <c r="EE31" i="27"/>
  <c r="EF31" i="27"/>
  <c r="EG31" i="27"/>
  <c r="EH31" i="27"/>
  <c r="EI31" i="27"/>
  <c r="EJ31" i="27"/>
  <c r="EK31" i="27"/>
  <c r="EL31" i="27"/>
  <c r="EM31" i="27"/>
  <c r="EN31" i="27"/>
  <c r="EO31" i="27"/>
  <c r="EP31" i="27"/>
  <c r="EQ31" i="27"/>
  <c r="ER31" i="27"/>
  <c r="ES31" i="27"/>
  <c r="ET31" i="27"/>
  <c r="EU31" i="27"/>
  <c r="EV31" i="27"/>
  <c r="EX31" i="27"/>
  <c r="EY31" i="27"/>
  <c r="EZ31" i="27"/>
  <c r="FA31" i="27"/>
  <c r="FB31" i="27"/>
  <c r="FC31" i="27"/>
  <c r="FD31" i="27"/>
  <c r="FE31" i="27"/>
  <c r="FF31" i="27"/>
  <c r="FG31" i="27"/>
  <c r="E32" i="27"/>
  <c r="F32" i="27"/>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BQ32" i="27"/>
  <c r="BR32" i="27"/>
  <c r="BS32" i="27"/>
  <c r="BU32" i="27"/>
  <c r="BV32" i="27"/>
  <c r="BW32" i="27"/>
  <c r="BX32" i="27"/>
  <c r="BY32" i="27"/>
  <c r="BZ32" i="27"/>
  <c r="CA32" i="27"/>
  <c r="CB32" i="27"/>
  <c r="CC32" i="27"/>
  <c r="CD32" i="27"/>
  <c r="CE32" i="27"/>
  <c r="CF32" i="27"/>
  <c r="CG32" i="27"/>
  <c r="CH32" i="27"/>
  <c r="CI32" i="27"/>
  <c r="CJ32" i="27"/>
  <c r="CK32" i="27"/>
  <c r="CL32" i="27"/>
  <c r="CM32" i="27"/>
  <c r="CN32" i="27"/>
  <c r="CO32" i="27"/>
  <c r="CP32" i="27"/>
  <c r="CQ32" i="27"/>
  <c r="CR32" i="27"/>
  <c r="CS32" i="27"/>
  <c r="CT32" i="27"/>
  <c r="CU32" i="27"/>
  <c r="CV32" i="27"/>
  <c r="CW32" i="27"/>
  <c r="CX32" i="27"/>
  <c r="CY32" i="27"/>
  <c r="CZ32" i="27"/>
  <c r="DA32" i="27"/>
  <c r="DB32" i="27"/>
  <c r="DC32" i="27"/>
  <c r="DD32" i="27"/>
  <c r="DE32" i="27"/>
  <c r="DF32" i="27"/>
  <c r="DG32" i="27"/>
  <c r="DH32" i="27"/>
  <c r="DI32" i="27"/>
  <c r="DJ32" i="27"/>
  <c r="DK32" i="27"/>
  <c r="DL32" i="27"/>
  <c r="DM32" i="27"/>
  <c r="DN32" i="27"/>
  <c r="DO32" i="27"/>
  <c r="DP32" i="27"/>
  <c r="DQ32" i="27"/>
  <c r="DR32" i="27"/>
  <c r="DS32" i="27"/>
  <c r="DT32" i="27"/>
  <c r="DU32" i="27"/>
  <c r="DV32" i="27"/>
  <c r="DW32" i="27"/>
  <c r="DX32" i="27"/>
  <c r="DY32" i="27"/>
  <c r="DZ32" i="27"/>
  <c r="EA32" i="27"/>
  <c r="EB32" i="27"/>
  <c r="EC32" i="27"/>
  <c r="ED32" i="27"/>
  <c r="EE32" i="27"/>
  <c r="EF32" i="27"/>
  <c r="EG32" i="27"/>
  <c r="EH32" i="27"/>
  <c r="EI32" i="27"/>
  <c r="EJ32" i="27"/>
  <c r="EK32" i="27"/>
  <c r="EL32" i="27"/>
  <c r="EM32" i="27"/>
  <c r="EN32" i="27"/>
  <c r="EO32" i="27"/>
  <c r="EP32" i="27"/>
  <c r="EQ32" i="27"/>
  <c r="ER32" i="27"/>
  <c r="ES32" i="27"/>
  <c r="ET32" i="27"/>
  <c r="EU32" i="27"/>
  <c r="EV32" i="27"/>
  <c r="EX32" i="27"/>
  <c r="EY32" i="27"/>
  <c r="EZ32" i="27"/>
  <c r="FA32" i="27"/>
  <c r="FB32" i="27"/>
  <c r="FC32" i="27"/>
  <c r="FD32" i="27"/>
  <c r="FE32" i="27"/>
  <c r="FF32" i="27"/>
  <c r="E33" i="27"/>
  <c r="F33" i="27"/>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BQ33" i="27"/>
  <c r="BR33" i="27"/>
  <c r="BS33" i="27"/>
  <c r="BU33" i="27"/>
  <c r="BV33" i="27"/>
  <c r="BW33" i="27"/>
  <c r="BX33" i="27"/>
  <c r="BY33" i="27"/>
  <c r="BZ33" i="27"/>
  <c r="CA33" i="27"/>
  <c r="CB33" i="27"/>
  <c r="CC33" i="27"/>
  <c r="CD33" i="27"/>
  <c r="CE33" i="27"/>
  <c r="CF33" i="27"/>
  <c r="CG33" i="27"/>
  <c r="CH33" i="27"/>
  <c r="CI33" i="27"/>
  <c r="CJ33" i="27"/>
  <c r="CK33" i="27"/>
  <c r="CL33" i="27"/>
  <c r="CM33" i="27"/>
  <c r="CN33" i="27"/>
  <c r="CO33" i="27"/>
  <c r="CP33" i="27"/>
  <c r="CQ33" i="27"/>
  <c r="CR33" i="27"/>
  <c r="CS33" i="27"/>
  <c r="CT33" i="27"/>
  <c r="CU33" i="27"/>
  <c r="CV33" i="27"/>
  <c r="CW33" i="27"/>
  <c r="CX33" i="27"/>
  <c r="CY33" i="27"/>
  <c r="CZ33" i="27"/>
  <c r="DA33" i="27"/>
  <c r="DB33" i="27"/>
  <c r="DC33" i="27"/>
  <c r="DD33" i="27"/>
  <c r="DE33" i="27"/>
  <c r="DF33" i="27"/>
  <c r="DG33" i="27"/>
  <c r="DH33" i="27"/>
  <c r="DI33" i="27"/>
  <c r="DJ33" i="27"/>
  <c r="DK33" i="27"/>
  <c r="DL33" i="27"/>
  <c r="DM33" i="27"/>
  <c r="DN33" i="27"/>
  <c r="DO33" i="27"/>
  <c r="DP33" i="27"/>
  <c r="DQ33" i="27"/>
  <c r="DR33" i="27"/>
  <c r="DS33" i="27"/>
  <c r="DT33" i="27"/>
  <c r="DU33" i="27"/>
  <c r="DV33" i="27"/>
  <c r="DW33" i="27"/>
  <c r="DX33" i="27"/>
  <c r="DY33" i="27"/>
  <c r="DZ33" i="27"/>
  <c r="EA33" i="27"/>
  <c r="EB33" i="27"/>
  <c r="EC33" i="27"/>
  <c r="ED33" i="27"/>
  <c r="EE33" i="27"/>
  <c r="EF33" i="27"/>
  <c r="EG33" i="27"/>
  <c r="EH33" i="27"/>
  <c r="EI33" i="27"/>
  <c r="EJ33" i="27"/>
  <c r="EK33" i="27"/>
  <c r="EL33" i="27"/>
  <c r="EM33" i="27"/>
  <c r="EN33" i="27"/>
  <c r="EO33" i="27"/>
  <c r="EP33" i="27"/>
  <c r="EQ33" i="27"/>
  <c r="ER33" i="27"/>
  <c r="ES33" i="27"/>
  <c r="ET33" i="27"/>
  <c r="EU33" i="27"/>
  <c r="EV33" i="27"/>
  <c r="EX33" i="27"/>
  <c r="EY33" i="27"/>
  <c r="EZ33" i="27"/>
  <c r="FA33" i="27"/>
  <c r="FB33" i="27"/>
  <c r="FC33" i="27"/>
  <c r="FD33" i="27"/>
  <c r="FE33" i="27"/>
  <c r="FF33" i="27"/>
  <c r="E34" i="27"/>
  <c r="F34" i="27"/>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BQ34" i="27"/>
  <c r="BR34" i="27"/>
  <c r="BS34" i="27"/>
  <c r="BU34" i="27"/>
  <c r="BV34" i="27"/>
  <c r="BW34" i="27"/>
  <c r="BX34" i="27"/>
  <c r="BY34" i="27"/>
  <c r="BZ34" i="27"/>
  <c r="CA34" i="27"/>
  <c r="CB34" i="27"/>
  <c r="CC34" i="27"/>
  <c r="CD34" i="27"/>
  <c r="CE34" i="27"/>
  <c r="CF34" i="27"/>
  <c r="CG34" i="27"/>
  <c r="CH34" i="27"/>
  <c r="CI34" i="27"/>
  <c r="CJ34" i="27"/>
  <c r="CK34" i="27"/>
  <c r="CL34" i="27"/>
  <c r="CM34" i="27"/>
  <c r="CN34" i="27"/>
  <c r="CO34" i="27"/>
  <c r="CP34" i="27"/>
  <c r="CQ34" i="27"/>
  <c r="CR34" i="27"/>
  <c r="CS34" i="27"/>
  <c r="CT34" i="27"/>
  <c r="CU34" i="27"/>
  <c r="CV34" i="27"/>
  <c r="CW34" i="27"/>
  <c r="CX34" i="27"/>
  <c r="CY34" i="27"/>
  <c r="CZ34" i="27"/>
  <c r="DA34" i="27"/>
  <c r="DB34" i="27"/>
  <c r="DC34" i="27"/>
  <c r="DD34" i="27"/>
  <c r="DE34" i="27"/>
  <c r="DF34" i="27"/>
  <c r="DG34" i="27"/>
  <c r="DH34" i="27"/>
  <c r="DI34" i="27"/>
  <c r="DJ34" i="27"/>
  <c r="DK34" i="27"/>
  <c r="DL34" i="27"/>
  <c r="DM34" i="27"/>
  <c r="DN34" i="27"/>
  <c r="DO34" i="27"/>
  <c r="DP34" i="27"/>
  <c r="DQ34" i="27"/>
  <c r="DR34" i="27"/>
  <c r="DS34" i="27"/>
  <c r="DT34" i="27"/>
  <c r="DU34" i="27"/>
  <c r="DV34" i="27"/>
  <c r="DW34" i="27"/>
  <c r="DX34" i="27"/>
  <c r="DY34" i="27"/>
  <c r="DZ34" i="27"/>
  <c r="EA34" i="27"/>
  <c r="EB34" i="27"/>
  <c r="EC34" i="27"/>
  <c r="ED34" i="27"/>
  <c r="EE34" i="27"/>
  <c r="EF34" i="27"/>
  <c r="EG34" i="27"/>
  <c r="EH34" i="27"/>
  <c r="EI34" i="27"/>
  <c r="EJ34" i="27"/>
  <c r="EK34" i="27"/>
  <c r="EL34" i="27"/>
  <c r="EM34" i="27"/>
  <c r="EN34" i="27"/>
  <c r="EO34" i="27"/>
  <c r="EP34" i="27"/>
  <c r="EQ34" i="27"/>
  <c r="ER34" i="27"/>
  <c r="ES34" i="27"/>
  <c r="ET34" i="27"/>
  <c r="EU34" i="27"/>
  <c r="EV34" i="27"/>
  <c r="EX34" i="27"/>
  <c r="EY34" i="27"/>
  <c r="EZ34" i="27"/>
  <c r="FA34" i="27"/>
  <c r="FB34" i="27"/>
  <c r="FC34" i="27"/>
  <c r="FD34" i="27"/>
  <c r="FE34" i="27"/>
  <c r="FF34" i="27"/>
  <c r="FG34" i="27"/>
  <c r="E35" i="27"/>
  <c r="F35" i="27"/>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BQ35" i="27"/>
  <c r="BR35" i="27"/>
  <c r="BS35" i="27"/>
  <c r="BU35" i="27"/>
  <c r="BV35" i="27"/>
  <c r="BW35" i="27"/>
  <c r="BX35" i="27"/>
  <c r="BY35" i="27"/>
  <c r="BZ35" i="27"/>
  <c r="CA35" i="27"/>
  <c r="CB35" i="27"/>
  <c r="CC35" i="27"/>
  <c r="CD35" i="27"/>
  <c r="CE35" i="27"/>
  <c r="CF35" i="27"/>
  <c r="CG35" i="27"/>
  <c r="CH35" i="27"/>
  <c r="CI35" i="27"/>
  <c r="CJ35" i="27"/>
  <c r="CK35" i="27"/>
  <c r="CL35" i="27"/>
  <c r="CM35" i="27"/>
  <c r="CN35" i="27"/>
  <c r="CO35" i="27"/>
  <c r="CP35" i="27"/>
  <c r="CQ35" i="27"/>
  <c r="CR35" i="27"/>
  <c r="CS35" i="27"/>
  <c r="CT35" i="27"/>
  <c r="CU35" i="27"/>
  <c r="CV35" i="27"/>
  <c r="CW35" i="27"/>
  <c r="CX35" i="27"/>
  <c r="CY35" i="27"/>
  <c r="CZ35" i="27"/>
  <c r="DA35" i="27"/>
  <c r="DB35" i="27"/>
  <c r="DC35" i="27"/>
  <c r="DD35" i="27"/>
  <c r="DE35" i="27"/>
  <c r="DF35" i="27"/>
  <c r="DG35" i="27"/>
  <c r="DH35" i="27"/>
  <c r="DI35" i="27"/>
  <c r="DJ35" i="27"/>
  <c r="DK35" i="27"/>
  <c r="DL35" i="27"/>
  <c r="DM35" i="27"/>
  <c r="DN35" i="27"/>
  <c r="DO35" i="27"/>
  <c r="DP35" i="27"/>
  <c r="DQ35" i="27"/>
  <c r="DR35" i="27"/>
  <c r="DS35" i="27"/>
  <c r="DT35" i="27"/>
  <c r="DU35" i="27"/>
  <c r="DV35" i="27"/>
  <c r="DW35" i="27"/>
  <c r="DX35" i="27"/>
  <c r="DY35" i="27"/>
  <c r="DZ35" i="27"/>
  <c r="EA35" i="27"/>
  <c r="EB35" i="27"/>
  <c r="EC35" i="27"/>
  <c r="ED35" i="27"/>
  <c r="EE35" i="27"/>
  <c r="EF35" i="27"/>
  <c r="EG35" i="27"/>
  <c r="EH35" i="27"/>
  <c r="EI35" i="27"/>
  <c r="EJ35" i="27"/>
  <c r="EK35" i="27"/>
  <c r="EL35" i="27"/>
  <c r="EM35" i="27"/>
  <c r="EN35" i="27"/>
  <c r="EO35" i="27"/>
  <c r="EP35" i="27"/>
  <c r="EQ35" i="27"/>
  <c r="ER35" i="27"/>
  <c r="ES35" i="27"/>
  <c r="ET35" i="27"/>
  <c r="EU35" i="27"/>
  <c r="EV35" i="27"/>
  <c r="EX35" i="27"/>
  <c r="EY35" i="27"/>
  <c r="EZ35" i="27"/>
  <c r="FA35" i="27"/>
  <c r="FB35" i="27"/>
  <c r="FC35" i="27"/>
  <c r="FD35" i="27"/>
  <c r="FE35" i="27"/>
  <c r="FF35" i="27"/>
  <c r="FG35"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AQ36" i="27"/>
  <c r="AR36" i="27"/>
  <c r="AS36" i="27"/>
  <c r="AT36" i="27"/>
  <c r="AU36" i="27"/>
  <c r="AV36" i="27"/>
  <c r="AW36" i="27"/>
  <c r="AX36" i="27"/>
  <c r="AY36" i="27"/>
  <c r="AZ36" i="27"/>
  <c r="BA36" i="27"/>
  <c r="BB36" i="27"/>
  <c r="BC36" i="27"/>
  <c r="BD36" i="27"/>
  <c r="BE36" i="27"/>
  <c r="BF36" i="27"/>
  <c r="BG36" i="27"/>
  <c r="BH36" i="27"/>
  <c r="BI36" i="27"/>
  <c r="BJ36" i="27"/>
  <c r="BK36" i="27"/>
  <c r="BL36" i="27"/>
  <c r="BM36" i="27"/>
  <c r="BN36" i="27"/>
  <c r="BO36" i="27"/>
  <c r="BP36" i="27"/>
  <c r="BQ36" i="27"/>
  <c r="BR36" i="27"/>
  <c r="BS36" i="27"/>
  <c r="BU36" i="27"/>
  <c r="BV36" i="27"/>
  <c r="BW36" i="27"/>
  <c r="BX36" i="27"/>
  <c r="BY36" i="27"/>
  <c r="BZ36" i="27"/>
  <c r="CA36" i="27"/>
  <c r="CB36" i="27"/>
  <c r="CC36" i="27"/>
  <c r="CD36" i="27"/>
  <c r="CE36" i="27"/>
  <c r="CF36" i="27"/>
  <c r="CG36" i="27"/>
  <c r="CH36" i="27"/>
  <c r="CI36" i="27"/>
  <c r="CJ36" i="27"/>
  <c r="CK36" i="27"/>
  <c r="CL36" i="27"/>
  <c r="CM36" i="27"/>
  <c r="CN36" i="27"/>
  <c r="CO36" i="27"/>
  <c r="CP36" i="27"/>
  <c r="CQ36" i="27"/>
  <c r="CR36" i="27"/>
  <c r="CS36" i="27"/>
  <c r="CT36" i="27"/>
  <c r="CU36" i="27"/>
  <c r="CV36" i="27"/>
  <c r="CW36" i="27"/>
  <c r="CX36" i="27"/>
  <c r="CY36" i="27"/>
  <c r="CZ36" i="27"/>
  <c r="DA36" i="27"/>
  <c r="DB36" i="27"/>
  <c r="DC36" i="27"/>
  <c r="DD36" i="27"/>
  <c r="DE36" i="27"/>
  <c r="DF36" i="27"/>
  <c r="DG36" i="27"/>
  <c r="DH36" i="27"/>
  <c r="DI36" i="27"/>
  <c r="DJ36" i="27"/>
  <c r="DK36" i="27"/>
  <c r="DL36" i="27"/>
  <c r="DM36" i="27"/>
  <c r="DN36" i="27"/>
  <c r="DO36" i="27"/>
  <c r="DP36" i="27"/>
  <c r="DQ36" i="27"/>
  <c r="DR36" i="27"/>
  <c r="DS36" i="27"/>
  <c r="DT36" i="27"/>
  <c r="DU36" i="27"/>
  <c r="DV36" i="27"/>
  <c r="DW36" i="27"/>
  <c r="DX36" i="27"/>
  <c r="DY36" i="27"/>
  <c r="DZ36" i="27"/>
  <c r="EA36" i="27"/>
  <c r="EB36" i="27"/>
  <c r="EC36" i="27"/>
  <c r="ED36" i="27"/>
  <c r="EE36" i="27"/>
  <c r="EF36" i="27"/>
  <c r="EG36" i="27"/>
  <c r="EH36" i="27"/>
  <c r="EI36" i="27"/>
  <c r="EJ36" i="27"/>
  <c r="EK36" i="27"/>
  <c r="EL36" i="27"/>
  <c r="EM36" i="27"/>
  <c r="EN36" i="27"/>
  <c r="EO36" i="27"/>
  <c r="EP36" i="27"/>
  <c r="EQ36" i="27"/>
  <c r="ER36" i="27"/>
  <c r="ES36" i="27"/>
  <c r="ET36" i="27"/>
  <c r="EU36" i="27"/>
  <c r="EV36" i="27"/>
  <c r="EX36" i="27"/>
  <c r="EY36" i="27"/>
  <c r="EZ36" i="27"/>
  <c r="FA36" i="27"/>
  <c r="FB36" i="27"/>
  <c r="FC36" i="27"/>
  <c r="FD36" i="27"/>
  <c r="FE36" i="27"/>
  <c r="FF36" i="27"/>
  <c r="E37" i="27"/>
  <c r="F37" i="27"/>
  <c r="G37" i="27"/>
  <c r="H37" i="27"/>
  <c r="I37" i="27"/>
  <c r="J37" i="27"/>
  <c r="K37" i="27"/>
  <c r="L37" i="27"/>
  <c r="M37" i="27"/>
  <c r="N37" i="27"/>
  <c r="O37" i="27"/>
  <c r="P37" i="27"/>
  <c r="Q37" i="27"/>
  <c r="R37" i="27"/>
  <c r="S37" i="27"/>
  <c r="T37" i="27"/>
  <c r="U37" i="27"/>
  <c r="V37" i="27"/>
  <c r="W37" i="27"/>
  <c r="X37" i="27"/>
  <c r="Y37" i="27"/>
  <c r="Z37" i="27"/>
  <c r="AA37" i="27"/>
  <c r="AB37" i="27"/>
  <c r="AC37" i="27"/>
  <c r="AD37" i="27"/>
  <c r="AE37" i="27"/>
  <c r="AF37" i="27"/>
  <c r="AG37" i="27"/>
  <c r="AH37" i="27"/>
  <c r="AI37" i="27"/>
  <c r="AJ37" i="27"/>
  <c r="AK37" i="27"/>
  <c r="AL37" i="27"/>
  <c r="AM37" i="27"/>
  <c r="AN37" i="27"/>
  <c r="AO37" i="27"/>
  <c r="AP37" i="27"/>
  <c r="AQ37" i="27"/>
  <c r="AR37" i="27"/>
  <c r="AS37" i="27"/>
  <c r="AT37" i="27"/>
  <c r="AU37" i="27"/>
  <c r="AV37" i="27"/>
  <c r="AW37" i="27"/>
  <c r="AX37" i="27"/>
  <c r="AY37" i="27"/>
  <c r="AZ37" i="27"/>
  <c r="BA37" i="27"/>
  <c r="BB37" i="27"/>
  <c r="BC37" i="27"/>
  <c r="BD37" i="27"/>
  <c r="BE37" i="27"/>
  <c r="BF37" i="27"/>
  <c r="BG37" i="27"/>
  <c r="BH37" i="27"/>
  <c r="BI37" i="27"/>
  <c r="BJ37" i="27"/>
  <c r="BK37" i="27"/>
  <c r="BL37" i="27"/>
  <c r="BM37" i="27"/>
  <c r="BN37" i="27"/>
  <c r="BO37" i="27"/>
  <c r="BP37" i="27"/>
  <c r="BQ37" i="27"/>
  <c r="BR37" i="27"/>
  <c r="BS37" i="27"/>
  <c r="BU37" i="27"/>
  <c r="BV37" i="27"/>
  <c r="BW37" i="27"/>
  <c r="BX37" i="27"/>
  <c r="BY37" i="27"/>
  <c r="BZ37" i="27"/>
  <c r="CA37" i="27"/>
  <c r="CB37" i="27"/>
  <c r="CC37" i="27"/>
  <c r="CD37" i="27"/>
  <c r="CE37" i="27"/>
  <c r="CF37" i="27"/>
  <c r="CG37" i="27"/>
  <c r="CH37" i="27"/>
  <c r="CI37" i="27"/>
  <c r="CJ37" i="27"/>
  <c r="CK37" i="27"/>
  <c r="CL37" i="27"/>
  <c r="CM37" i="27"/>
  <c r="CN37" i="27"/>
  <c r="CO37" i="27"/>
  <c r="CP37" i="27"/>
  <c r="CQ37" i="27"/>
  <c r="CR37" i="27"/>
  <c r="CS37" i="27"/>
  <c r="CT37" i="27"/>
  <c r="CU37" i="27"/>
  <c r="CV37" i="27"/>
  <c r="CW37" i="27"/>
  <c r="CX37" i="27"/>
  <c r="CY37" i="27"/>
  <c r="CZ37" i="27"/>
  <c r="DA37" i="27"/>
  <c r="DB37" i="27"/>
  <c r="DC37" i="27"/>
  <c r="DD37" i="27"/>
  <c r="DE37" i="27"/>
  <c r="DF37" i="27"/>
  <c r="DG37" i="27"/>
  <c r="DH37" i="27"/>
  <c r="DI37" i="27"/>
  <c r="DJ37" i="27"/>
  <c r="DK37" i="27"/>
  <c r="DL37" i="27"/>
  <c r="DM37" i="27"/>
  <c r="DN37" i="27"/>
  <c r="DO37" i="27"/>
  <c r="DP37" i="27"/>
  <c r="DQ37" i="27"/>
  <c r="DR37" i="27"/>
  <c r="DS37" i="27"/>
  <c r="DT37" i="27"/>
  <c r="DU37" i="27"/>
  <c r="DV37" i="27"/>
  <c r="DW37" i="27"/>
  <c r="DX37" i="27"/>
  <c r="DY37" i="27"/>
  <c r="DZ37" i="27"/>
  <c r="EA37" i="27"/>
  <c r="EB37" i="27"/>
  <c r="EC37" i="27"/>
  <c r="ED37" i="27"/>
  <c r="EE37" i="27"/>
  <c r="EF37" i="27"/>
  <c r="EG37" i="27"/>
  <c r="EH37" i="27"/>
  <c r="EI37" i="27"/>
  <c r="EJ37" i="27"/>
  <c r="EK37" i="27"/>
  <c r="EL37" i="27"/>
  <c r="EM37" i="27"/>
  <c r="EN37" i="27"/>
  <c r="EO37" i="27"/>
  <c r="EP37" i="27"/>
  <c r="EQ37" i="27"/>
  <c r="ER37" i="27"/>
  <c r="ES37" i="27"/>
  <c r="ET37" i="27"/>
  <c r="EU37" i="27"/>
  <c r="EV37" i="27"/>
  <c r="EX37" i="27"/>
  <c r="EY37" i="27"/>
  <c r="EZ37" i="27"/>
  <c r="FA37" i="27"/>
  <c r="FB37" i="27"/>
  <c r="FC37" i="27"/>
  <c r="FD37" i="27"/>
  <c r="FE37" i="27"/>
  <c r="FF37" i="27"/>
  <c r="E38" i="27"/>
  <c r="FG38" i="27" s="1"/>
  <c r="F38" i="27"/>
  <c r="G38" i="27"/>
  <c r="H38" i="27"/>
  <c r="I38" i="27"/>
  <c r="J38" i="27"/>
  <c r="K38" i="27"/>
  <c r="L38" i="27"/>
  <c r="M38" i="27"/>
  <c r="N38" i="27"/>
  <c r="O38" i="27"/>
  <c r="P38" i="27"/>
  <c r="Q38" i="27"/>
  <c r="R38" i="27"/>
  <c r="S38" i="27"/>
  <c r="T38" i="27"/>
  <c r="U38" i="27"/>
  <c r="V38" i="27"/>
  <c r="W38" i="27"/>
  <c r="X38" i="27"/>
  <c r="Y38" i="27"/>
  <c r="Z38" i="27"/>
  <c r="AA38" i="27"/>
  <c r="AB38" i="27"/>
  <c r="AC38" i="27"/>
  <c r="AD38" i="27"/>
  <c r="AE38" i="27"/>
  <c r="AF38" i="27"/>
  <c r="AG38" i="27"/>
  <c r="AH38" i="27"/>
  <c r="AI38" i="27"/>
  <c r="AJ38" i="27"/>
  <c r="AK38" i="27"/>
  <c r="AL38" i="27"/>
  <c r="AM38" i="27"/>
  <c r="AN38" i="27"/>
  <c r="AO38" i="27"/>
  <c r="AP38" i="27"/>
  <c r="AQ38" i="27"/>
  <c r="AR38" i="27"/>
  <c r="AS38" i="27"/>
  <c r="AT38" i="27"/>
  <c r="AU38" i="27"/>
  <c r="AV38" i="27"/>
  <c r="AW38" i="27"/>
  <c r="AX38" i="27"/>
  <c r="AY38" i="27"/>
  <c r="AZ38" i="27"/>
  <c r="BA38" i="27"/>
  <c r="BB38" i="27"/>
  <c r="BC38" i="27"/>
  <c r="BD38" i="27"/>
  <c r="BE38" i="27"/>
  <c r="BF38" i="27"/>
  <c r="BG38" i="27"/>
  <c r="BH38" i="27"/>
  <c r="BI38" i="27"/>
  <c r="BJ38" i="27"/>
  <c r="BK38" i="27"/>
  <c r="BL38" i="27"/>
  <c r="BM38" i="27"/>
  <c r="BN38" i="27"/>
  <c r="BO38" i="27"/>
  <c r="BP38" i="27"/>
  <c r="BQ38" i="27"/>
  <c r="BR38" i="27"/>
  <c r="BS38" i="27"/>
  <c r="BU38" i="27"/>
  <c r="BV38" i="27"/>
  <c r="BW38" i="27"/>
  <c r="BX38" i="27"/>
  <c r="BY38" i="27"/>
  <c r="BZ38" i="27"/>
  <c r="CA38" i="27"/>
  <c r="CB38" i="27"/>
  <c r="CC38" i="27"/>
  <c r="CD38" i="27"/>
  <c r="CE38" i="27"/>
  <c r="CF38" i="27"/>
  <c r="CG38" i="27"/>
  <c r="CH38" i="27"/>
  <c r="CI38" i="27"/>
  <c r="CJ38" i="27"/>
  <c r="CK38" i="27"/>
  <c r="CL38" i="27"/>
  <c r="CM38" i="27"/>
  <c r="CN38" i="27"/>
  <c r="CO38" i="27"/>
  <c r="CP38" i="27"/>
  <c r="CQ38" i="27"/>
  <c r="CR38" i="27"/>
  <c r="CS38" i="27"/>
  <c r="CT38" i="27"/>
  <c r="CU38" i="27"/>
  <c r="CV38" i="27"/>
  <c r="CW38" i="27"/>
  <c r="CX38" i="27"/>
  <c r="CY38" i="27"/>
  <c r="CZ38" i="27"/>
  <c r="DA38" i="27"/>
  <c r="DB38" i="27"/>
  <c r="DC38" i="27"/>
  <c r="DD38" i="27"/>
  <c r="DE38" i="27"/>
  <c r="DF38" i="27"/>
  <c r="DG38" i="27"/>
  <c r="DH38" i="27"/>
  <c r="DI38" i="27"/>
  <c r="DJ38" i="27"/>
  <c r="DK38" i="27"/>
  <c r="DL38" i="27"/>
  <c r="DM38" i="27"/>
  <c r="DN38" i="27"/>
  <c r="DO38" i="27"/>
  <c r="DP38" i="27"/>
  <c r="DQ38" i="27"/>
  <c r="DR38" i="27"/>
  <c r="DS38" i="27"/>
  <c r="DT38" i="27"/>
  <c r="DU38" i="27"/>
  <c r="DV38" i="27"/>
  <c r="DW38" i="27"/>
  <c r="DX38" i="27"/>
  <c r="DY38" i="27"/>
  <c r="DZ38" i="27"/>
  <c r="EA38" i="27"/>
  <c r="EB38" i="27"/>
  <c r="EC38" i="27"/>
  <c r="ED38" i="27"/>
  <c r="EE38" i="27"/>
  <c r="EF38" i="27"/>
  <c r="EG38" i="27"/>
  <c r="EH38" i="27"/>
  <c r="EI38" i="27"/>
  <c r="EJ38" i="27"/>
  <c r="EK38" i="27"/>
  <c r="EL38" i="27"/>
  <c r="EM38" i="27"/>
  <c r="EN38" i="27"/>
  <c r="EO38" i="27"/>
  <c r="EP38" i="27"/>
  <c r="EQ38" i="27"/>
  <c r="ER38" i="27"/>
  <c r="ES38" i="27"/>
  <c r="ET38" i="27"/>
  <c r="EU38" i="27"/>
  <c r="EV38" i="27"/>
  <c r="EX38" i="27"/>
  <c r="EY38" i="27"/>
  <c r="EZ38" i="27"/>
  <c r="FA38" i="27"/>
  <c r="FB38" i="27"/>
  <c r="FC38" i="27"/>
  <c r="FD38" i="27"/>
  <c r="FE38" i="27"/>
  <c r="FF38" i="27"/>
  <c r="E39" i="27"/>
  <c r="F39" i="27"/>
  <c r="G39" i="27"/>
  <c r="H39" i="27"/>
  <c r="I39" i="27"/>
  <c r="J39" i="27"/>
  <c r="K39" i="27"/>
  <c r="L39" i="27"/>
  <c r="M39" i="27"/>
  <c r="N39" i="27"/>
  <c r="O39" i="27"/>
  <c r="P39" i="27"/>
  <c r="Q39" i="27"/>
  <c r="R39" i="27"/>
  <c r="S39" i="27"/>
  <c r="T39" i="27"/>
  <c r="U39" i="27"/>
  <c r="V39" i="27"/>
  <c r="W39" i="27"/>
  <c r="X39" i="27"/>
  <c r="Y39" i="27"/>
  <c r="Z39" i="27"/>
  <c r="AA39" i="27"/>
  <c r="AB39" i="27"/>
  <c r="AC39" i="27"/>
  <c r="AD39" i="27"/>
  <c r="AE39" i="27"/>
  <c r="AF39" i="27"/>
  <c r="AG39" i="27"/>
  <c r="AH39" i="27"/>
  <c r="AI39" i="27"/>
  <c r="AJ39" i="27"/>
  <c r="AK39" i="27"/>
  <c r="AL39" i="27"/>
  <c r="AM39" i="27"/>
  <c r="AN39" i="27"/>
  <c r="AO39" i="27"/>
  <c r="AP39" i="27"/>
  <c r="AQ39" i="27"/>
  <c r="AR39" i="27"/>
  <c r="AS39" i="27"/>
  <c r="AT39" i="27"/>
  <c r="AU39" i="27"/>
  <c r="AV39" i="27"/>
  <c r="AW39" i="27"/>
  <c r="AX39" i="27"/>
  <c r="AY39" i="27"/>
  <c r="AZ39" i="27"/>
  <c r="BA39" i="27"/>
  <c r="BB39" i="27"/>
  <c r="BC39" i="27"/>
  <c r="BD39" i="27"/>
  <c r="BE39" i="27"/>
  <c r="BF39" i="27"/>
  <c r="BG39" i="27"/>
  <c r="BH39" i="27"/>
  <c r="BI39" i="27"/>
  <c r="BJ39" i="27"/>
  <c r="BK39" i="27"/>
  <c r="BL39" i="27"/>
  <c r="BM39" i="27"/>
  <c r="BN39" i="27"/>
  <c r="BO39" i="27"/>
  <c r="BP39" i="27"/>
  <c r="BQ39" i="27"/>
  <c r="BR39" i="27"/>
  <c r="BS39" i="27"/>
  <c r="BU39" i="27"/>
  <c r="BV39" i="27"/>
  <c r="BW39" i="27"/>
  <c r="BX39" i="27"/>
  <c r="BY39" i="27"/>
  <c r="BZ39" i="27"/>
  <c r="CA39" i="27"/>
  <c r="CB39" i="27"/>
  <c r="CC39" i="27"/>
  <c r="CD39" i="27"/>
  <c r="CE39" i="27"/>
  <c r="CF39" i="27"/>
  <c r="CG39" i="27"/>
  <c r="CH39" i="27"/>
  <c r="CI39" i="27"/>
  <c r="CJ39" i="27"/>
  <c r="CK39" i="27"/>
  <c r="CL39" i="27"/>
  <c r="CM39" i="27"/>
  <c r="CN39" i="27"/>
  <c r="CO39" i="27"/>
  <c r="CP39" i="27"/>
  <c r="CQ39" i="27"/>
  <c r="CR39" i="27"/>
  <c r="CS39" i="27"/>
  <c r="CT39" i="27"/>
  <c r="CU39" i="27"/>
  <c r="CV39" i="27"/>
  <c r="CW39" i="27"/>
  <c r="CX39" i="27"/>
  <c r="CY39" i="27"/>
  <c r="CZ39" i="27"/>
  <c r="DA39" i="27"/>
  <c r="DB39" i="27"/>
  <c r="DC39" i="27"/>
  <c r="DD39" i="27"/>
  <c r="DE39" i="27"/>
  <c r="DF39" i="27"/>
  <c r="DG39" i="27"/>
  <c r="DH39" i="27"/>
  <c r="DI39" i="27"/>
  <c r="DJ39" i="27"/>
  <c r="DK39" i="27"/>
  <c r="DL39" i="27"/>
  <c r="DM39" i="27"/>
  <c r="DN39" i="27"/>
  <c r="DO39" i="27"/>
  <c r="DP39" i="27"/>
  <c r="DQ39" i="27"/>
  <c r="DR39" i="27"/>
  <c r="DS39" i="27"/>
  <c r="DT39" i="27"/>
  <c r="DU39" i="27"/>
  <c r="DV39" i="27"/>
  <c r="DW39" i="27"/>
  <c r="DX39" i="27"/>
  <c r="DY39" i="27"/>
  <c r="DZ39" i="27"/>
  <c r="EA39" i="27"/>
  <c r="EB39" i="27"/>
  <c r="EC39" i="27"/>
  <c r="ED39" i="27"/>
  <c r="EE39" i="27"/>
  <c r="EF39" i="27"/>
  <c r="EG39" i="27"/>
  <c r="EH39" i="27"/>
  <c r="EI39" i="27"/>
  <c r="EJ39" i="27"/>
  <c r="EK39" i="27"/>
  <c r="EL39" i="27"/>
  <c r="EM39" i="27"/>
  <c r="EN39" i="27"/>
  <c r="EO39" i="27"/>
  <c r="EP39" i="27"/>
  <c r="EQ39" i="27"/>
  <c r="ER39" i="27"/>
  <c r="ES39" i="27"/>
  <c r="ET39" i="27"/>
  <c r="EU39" i="27"/>
  <c r="EV39" i="27"/>
  <c r="EX39" i="27"/>
  <c r="EY39" i="27"/>
  <c r="EZ39" i="27"/>
  <c r="FA39" i="27"/>
  <c r="FB39" i="27"/>
  <c r="FC39" i="27"/>
  <c r="FD39" i="27"/>
  <c r="FE39" i="27"/>
  <c r="FF39" i="27"/>
  <c r="FG39" i="27"/>
  <c r="E40" i="27"/>
  <c r="F40" i="27"/>
  <c r="G40" i="27"/>
  <c r="H40" i="27"/>
  <c r="I40" i="27"/>
  <c r="J40" i="27"/>
  <c r="K40" i="27"/>
  <c r="L40" i="27"/>
  <c r="M40" i="27"/>
  <c r="N40" i="27"/>
  <c r="O40" i="27"/>
  <c r="P40" i="27"/>
  <c r="Q40" i="27"/>
  <c r="R40" i="27"/>
  <c r="S40" i="27"/>
  <c r="T40" i="27"/>
  <c r="U40" i="27"/>
  <c r="V40" i="27"/>
  <c r="W40" i="27"/>
  <c r="X40" i="27"/>
  <c r="Y40" i="27"/>
  <c r="Z40" i="27"/>
  <c r="AA40" i="27"/>
  <c r="AB40" i="27"/>
  <c r="AC40" i="27"/>
  <c r="AD40" i="27"/>
  <c r="AE40" i="27"/>
  <c r="AF40" i="27"/>
  <c r="AG40" i="27"/>
  <c r="AH40" i="27"/>
  <c r="AI40" i="27"/>
  <c r="AJ40" i="27"/>
  <c r="AK40" i="27"/>
  <c r="AL40" i="27"/>
  <c r="AM40" i="27"/>
  <c r="AN40" i="27"/>
  <c r="AO40" i="27"/>
  <c r="AP40" i="27"/>
  <c r="AQ40" i="27"/>
  <c r="AR40" i="27"/>
  <c r="AS40" i="27"/>
  <c r="AT40" i="27"/>
  <c r="AU40" i="27"/>
  <c r="AV40" i="27"/>
  <c r="AW40" i="27"/>
  <c r="AX40" i="27"/>
  <c r="AY40" i="27"/>
  <c r="AZ40" i="27"/>
  <c r="BA40" i="27"/>
  <c r="BB40" i="27"/>
  <c r="BC40" i="27"/>
  <c r="BD40" i="27"/>
  <c r="BE40" i="27"/>
  <c r="BF40" i="27"/>
  <c r="BG40" i="27"/>
  <c r="BH40" i="27"/>
  <c r="BI40" i="27"/>
  <c r="BJ40" i="27"/>
  <c r="BK40" i="27"/>
  <c r="BL40" i="27"/>
  <c r="BM40" i="27"/>
  <c r="BN40" i="27"/>
  <c r="BO40" i="27"/>
  <c r="BP40" i="27"/>
  <c r="BQ40" i="27"/>
  <c r="BR40" i="27"/>
  <c r="BS40" i="27"/>
  <c r="BU40" i="27"/>
  <c r="BV40" i="27"/>
  <c r="BW40" i="27"/>
  <c r="BX40" i="27"/>
  <c r="BY40" i="27"/>
  <c r="BZ40" i="27"/>
  <c r="CA40" i="27"/>
  <c r="CB40" i="27"/>
  <c r="CC40" i="27"/>
  <c r="CD40" i="27"/>
  <c r="CE40" i="27"/>
  <c r="CF40" i="27"/>
  <c r="CG40" i="27"/>
  <c r="CH40" i="27"/>
  <c r="CI40" i="27"/>
  <c r="CJ40" i="27"/>
  <c r="CK40" i="27"/>
  <c r="CL40" i="27"/>
  <c r="CM40" i="27"/>
  <c r="CN40" i="27"/>
  <c r="CO40" i="27"/>
  <c r="CP40" i="27"/>
  <c r="CQ40" i="27"/>
  <c r="CR40" i="27"/>
  <c r="CS40" i="27"/>
  <c r="CT40" i="27"/>
  <c r="CU40" i="27"/>
  <c r="CV40" i="27"/>
  <c r="CW40" i="27"/>
  <c r="CX40" i="27"/>
  <c r="CY40" i="27"/>
  <c r="CZ40" i="27"/>
  <c r="DA40" i="27"/>
  <c r="DB40" i="27"/>
  <c r="DC40" i="27"/>
  <c r="DD40" i="27"/>
  <c r="DE40" i="27"/>
  <c r="DF40" i="27"/>
  <c r="DG40" i="27"/>
  <c r="DH40" i="27"/>
  <c r="DI40" i="27"/>
  <c r="DJ40" i="27"/>
  <c r="DK40" i="27"/>
  <c r="DL40" i="27"/>
  <c r="DM40" i="27"/>
  <c r="DN40" i="27"/>
  <c r="DO40" i="27"/>
  <c r="DP40" i="27"/>
  <c r="DQ40" i="27"/>
  <c r="DR40" i="27"/>
  <c r="DS40" i="27"/>
  <c r="DT40" i="27"/>
  <c r="DU40" i="27"/>
  <c r="DV40" i="27"/>
  <c r="DW40" i="27"/>
  <c r="DX40" i="27"/>
  <c r="DY40" i="27"/>
  <c r="DZ40" i="27"/>
  <c r="EA40" i="27"/>
  <c r="EB40" i="27"/>
  <c r="EC40" i="27"/>
  <c r="ED40" i="27"/>
  <c r="EE40" i="27"/>
  <c r="EF40" i="27"/>
  <c r="EG40" i="27"/>
  <c r="EH40" i="27"/>
  <c r="EI40" i="27"/>
  <c r="EJ40" i="27"/>
  <c r="EK40" i="27"/>
  <c r="EL40" i="27"/>
  <c r="EM40" i="27"/>
  <c r="EN40" i="27"/>
  <c r="EO40" i="27"/>
  <c r="EP40" i="27"/>
  <c r="EQ40" i="27"/>
  <c r="ER40" i="27"/>
  <c r="ES40" i="27"/>
  <c r="ET40" i="27"/>
  <c r="EU40" i="27"/>
  <c r="EV40" i="27"/>
  <c r="EX40" i="27"/>
  <c r="EY40" i="27"/>
  <c r="EZ40" i="27"/>
  <c r="FA40" i="27"/>
  <c r="FB40" i="27"/>
  <c r="FC40" i="27"/>
  <c r="FD40" i="27"/>
  <c r="FE40" i="27"/>
  <c r="FF40" i="27"/>
  <c r="E41" i="27"/>
  <c r="F41" i="27"/>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BQ41" i="27"/>
  <c r="BR41" i="27"/>
  <c r="BS41" i="27"/>
  <c r="BU41" i="27"/>
  <c r="BV41" i="27"/>
  <c r="BW41" i="27"/>
  <c r="BX41" i="27"/>
  <c r="BY41" i="27"/>
  <c r="BZ41" i="27"/>
  <c r="CA41" i="27"/>
  <c r="CB41" i="27"/>
  <c r="CC41" i="27"/>
  <c r="CD41" i="27"/>
  <c r="CE41" i="27"/>
  <c r="CF41" i="27"/>
  <c r="CG41" i="27"/>
  <c r="CH41" i="27"/>
  <c r="CI41" i="27"/>
  <c r="CJ41" i="27"/>
  <c r="CK41" i="27"/>
  <c r="CL41" i="27"/>
  <c r="CM41" i="27"/>
  <c r="CN41" i="27"/>
  <c r="CO41" i="27"/>
  <c r="CP41" i="27"/>
  <c r="CQ41" i="27"/>
  <c r="CR41" i="27"/>
  <c r="CS41" i="27"/>
  <c r="CT41" i="27"/>
  <c r="CU41" i="27"/>
  <c r="CV41" i="27"/>
  <c r="CW41" i="27"/>
  <c r="CX41" i="27"/>
  <c r="CY41" i="27"/>
  <c r="CZ41" i="27"/>
  <c r="DA41" i="27"/>
  <c r="DB41" i="27"/>
  <c r="DC41" i="27"/>
  <c r="DD41" i="27"/>
  <c r="DE41" i="27"/>
  <c r="DF41" i="27"/>
  <c r="DG41" i="27"/>
  <c r="DH41" i="27"/>
  <c r="DI41" i="27"/>
  <c r="DJ41" i="27"/>
  <c r="DK41" i="27"/>
  <c r="DL41" i="27"/>
  <c r="DM41" i="27"/>
  <c r="DN41" i="27"/>
  <c r="DO41" i="27"/>
  <c r="DP41" i="27"/>
  <c r="DQ41" i="27"/>
  <c r="DR41" i="27"/>
  <c r="DS41" i="27"/>
  <c r="DT41" i="27"/>
  <c r="DU41" i="27"/>
  <c r="DV41" i="27"/>
  <c r="DW41" i="27"/>
  <c r="DX41" i="27"/>
  <c r="DY41" i="27"/>
  <c r="DZ41" i="27"/>
  <c r="EA41" i="27"/>
  <c r="EB41" i="27"/>
  <c r="EC41" i="27"/>
  <c r="ED41" i="27"/>
  <c r="EE41" i="27"/>
  <c r="EF41" i="27"/>
  <c r="EG41" i="27"/>
  <c r="EH41" i="27"/>
  <c r="EI41" i="27"/>
  <c r="EJ41" i="27"/>
  <c r="EK41" i="27"/>
  <c r="EL41" i="27"/>
  <c r="EM41" i="27"/>
  <c r="EN41" i="27"/>
  <c r="EO41" i="27"/>
  <c r="EP41" i="27"/>
  <c r="EQ41" i="27"/>
  <c r="ER41" i="27"/>
  <c r="ES41" i="27"/>
  <c r="ET41" i="27"/>
  <c r="EU41" i="27"/>
  <c r="EV41" i="27"/>
  <c r="EX41" i="27"/>
  <c r="EY41" i="27"/>
  <c r="EZ41" i="27"/>
  <c r="FA41" i="27"/>
  <c r="FB41" i="27"/>
  <c r="FC41" i="27"/>
  <c r="FD41" i="27"/>
  <c r="FE41" i="27"/>
  <c r="FF41" i="27"/>
  <c r="E42" i="27"/>
  <c r="F42" i="27"/>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BQ42" i="27"/>
  <c r="BR42" i="27"/>
  <c r="BS42" i="27"/>
  <c r="BU42" i="27"/>
  <c r="BV42" i="27"/>
  <c r="BW42" i="27"/>
  <c r="BX42" i="27"/>
  <c r="BY42" i="27"/>
  <c r="BZ42" i="27"/>
  <c r="CA42" i="27"/>
  <c r="CB42" i="27"/>
  <c r="CC42" i="27"/>
  <c r="CD42" i="27"/>
  <c r="CE42" i="27"/>
  <c r="CF42" i="27"/>
  <c r="CG42" i="27"/>
  <c r="CH42" i="27"/>
  <c r="CI42" i="27"/>
  <c r="CJ42" i="27"/>
  <c r="CK42" i="27"/>
  <c r="CL42" i="27"/>
  <c r="CM42" i="27"/>
  <c r="CN42" i="27"/>
  <c r="CO42" i="27"/>
  <c r="CP42" i="27"/>
  <c r="CQ42" i="27"/>
  <c r="CR42" i="27"/>
  <c r="CS42" i="27"/>
  <c r="CT42" i="27"/>
  <c r="CU42" i="27"/>
  <c r="CV42" i="27"/>
  <c r="CW42" i="27"/>
  <c r="CX42" i="27"/>
  <c r="CY42" i="27"/>
  <c r="CZ42" i="27"/>
  <c r="DA42" i="27"/>
  <c r="DB42" i="27"/>
  <c r="DC42" i="27"/>
  <c r="DD42" i="27"/>
  <c r="DE42" i="27"/>
  <c r="DF42" i="27"/>
  <c r="DG42" i="27"/>
  <c r="DH42" i="27"/>
  <c r="DI42" i="27"/>
  <c r="DJ42" i="27"/>
  <c r="DK42" i="27"/>
  <c r="DL42" i="27"/>
  <c r="DM42" i="27"/>
  <c r="DN42" i="27"/>
  <c r="DO42" i="27"/>
  <c r="DP42" i="27"/>
  <c r="DQ42" i="27"/>
  <c r="DR42" i="27"/>
  <c r="DS42" i="27"/>
  <c r="DT42" i="27"/>
  <c r="DU42" i="27"/>
  <c r="DV42" i="27"/>
  <c r="DW42" i="27"/>
  <c r="DX42" i="27"/>
  <c r="DY42" i="27"/>
  <c r="DZ42" i="27"/>
  <c r="EA42" i="27"/>
  <c r="EB42" i="27"/>
  <c r="EC42" i="27"/>
  <c r="ED42" i="27"/>
  <c r="EE42" i="27"/>
  <c r="EF42" i="27"/>
  <c r="EG42" i="27"/>
  <c r="EH42" i="27"/>
  <c r="EI42" i="27"/>
  <c r="EJ42" i="27"/>
  <c r="EK42" i="27"/>
  <c r="EL42" i="27"/>
  <c r="EM42" i="27"/>
  <c r="EN42" i="27"/>
  <c r="EO42" i="27"/>
  <c r="EP42" i="27"/>
  <c r="EQ42" i="27"/>
  <c r="ER42" i="27"/>
  <c r="ES42" i="27"/>
  <c r="ET42" i="27"/>
  <c r="EU42" i="27"/>
  <c r="EV42" i="27"/>
  <c r="EX42" i="27"/>
  <c r="EY42" i="27"/>
  <c r="EZ42" i="27"/>
  <c r="FA42" i="27"/>
  <c r="FB42" i="27"/>
  <c r="FC42" i="27"/>
  <c r="FD42" i="27"/>
  <c r="FE42" i="27"/>
  <c r="FF42" i="27"/>
  <c r="E43" i="27"/>
  <c r="F43" i="27"/>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BQ43" i="27"/>
  <c r="BR43" i="27"/>
  <c r="BS43" i="27"/>
  <c r="BU43" i="27"/>
  <c r="BV43" i="27"/>
  <c r="BW43" i="27"/>
  <c r="BX43" i="27"/>
  <c r="BY43" i="27"/>
  <c r="BZ43" i="27"/>
  <c r="CA43" i="27"/>
  <c r="CB43" i="27"/>
  <c r="CC43" i="27"/>
  <c r="CD43" i="27"/>
  <c r="CE43" i="27"/>
  <c r="CF43" i="27"/>
  <c r="CG43" i="27"/>
  <c r="CH43" i="27"/>
  <c r="CI43" i="27"/>
  <c r="CJ43" i="27"/>
  <c r="CK43" i="27"/>
  <c r="CL43" i="27"/>
  <c r="CM43" i="27"/>
  <c r="CN43" i="27"/>
  <c r="CO43" i="27"/>
  <c r="CP43" i="27"/>
  <c r="CQ43" i="27"/>
  <c r="CR43" i="27"/>
  <c r="CS43" i="27"/>
  <c r="CT43" i="27"/>
  <c r="CU43" i="27"/>
  <c r="CV43" i="27"/>
  <c r="CW43" i="27"/>
  <c r="CX43" i="27"/>
  <c r="CY43" i="27"/>
  <c r="CZ43" i="27"/>
  <c r="DA43" i="27"/>
  <c r="DB43" i="27"/>
  <c r="DC43" i="27"/>
  <c r="DD43" i="27"/>
  <c r="DE43" i="27"/>
  <c r="DF43" i="27"/>
  <c r="DG43" i="27"/>
  <c r="DH43" i="27"/>
  <c r="DI43" i="27"/>
  <c r="DJ43" i="27"/>
  <c r="DK43" i="27"/>
  <c r="DL43" i="27"/>
  <c r="DM43" i="27"/>
  <c r="DN43" i="27"/>
  <c r="DO43" i="27"/>
  <c r="DP43" i="27"/>
  <c r="DQ43" i="27"/>
  <c r="DR43" i="27"/>
  <c r="DS43" i="27"/>
  <c r="DT43" i="27"/>
  <c r="DU43" i="27"/>
  <c r="DV43" i="27"/>
  <c r="DW43" i="27"/>
  <c r="DX43" i="27"/>
  <c r="DY43" i="27"/>
  <c r="DZ43" i="27"/>
  <c r="EA43" i="27"/>
  <c r="EB43" i="27"/>
  <c r="EC43" i="27"/>
  <c r="ED43" i="27"/>
  <c r="EE43" i="27"/>
  <c r="EF43" i="27"/>
  <c r="EG43" i="27"/>
  <c r="EH43" i="27"/>
  <c r="EI43" i="27"/>
  <c r="EJ43" i="27"/>
  <c r="EK43" i="27"/>
  <c r="EL43" i="27"/>
  <c r="EM43" i="27"/>
  <c r="EN43" i="27"/>
  <c r="EO43" i="27"/>
  <c r="EP43" i="27"/>
  <c r="EQ43" i="27"/>
  <c r="ER43" i="27"/>
  <c r="ES43" i="27"/>
  <c r="ET43" i="27"/>
  <c r="EU43" i="27"/>
  <c r="EV43" i="27"/>
  <c r="EX43" i="27"/>
  <c r="EY43" i="27"/>
  <c r="EZ43" i="27"/>
  <c r="FA43" i="27"/>
  <c r="FB43" i="27"/>
  <c r="FC43" i="27"/>
  <c r="FD43" i="27"/>
  <c r="FE43" i="27"/>
  <c r="FF43" i="27"/>
  <c r="FG43" i="27"/>
  <c r="E44" i="27"/>
  <c r="F44" i="27"/>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BQ44" i="27"/>
  <c r="BR44" i="27"/>
  <c r="BS44" i="27"/>
  <c r="BU44" i="27"/>
  <c r="BV44" i="27"/>
  <c r="BW44" i="27"/>
  <c r="BX44" i="27"/>
  <c r="BY44" i="27"/>
  <c r="BZ44" i="27"/>
  <c r="CA44" i="27"/>
  <c r="CB44" i="27"/>
  <c r="CC44" i="27"/>
  <c r="CD44" i="27"/>
  <c r="CE44" i="27"/>
  <c r="CF44" i="27"/>
  <c r="CG44" i="27"/>
  <c r="CH44" i="27"/>
  <c r="CI44" i="27"/>
  <c r="CJ44" i="27"/>
  <c r="CK44" i="27"/>
  <c r="CL44" i="27"/>
  <c r="CM44" i="27"/>
  <c r="CN44" i="27"/>
  <c r="CO44" i="27"/>
  <c r="CP44" i="27"/>
  <c r="CQ44" i="27"/>
  <c r="CR44" i="27"/>
  <c r="CS44" i="27"/>
  <c r="CT44" i="27"/>
  <c r="CU44" i="27"/>
  <c r="CV44" i="27"/>
  <c r="CW44" i="27"/>
  <c r="CX44" i="27"/>
  <c r="CY44" i="27"/>
  <c r="CZ44" i="27"/>
  <c r="DA44" i="27"/>
  <c r="DB44" i="27"/>
  <c r="DC44" i="27"/>
  <c r="DD44" i="27"/>
  <c r="DE44" i="27"/>
  <c r="DF44" i="27"/>
  <c r="DG44" i="27"/>
  <c r="DH44" i="27"/>
  <c r="DI44" i="27"/>
  <c r="DJ44" i="27"/>
  <c r="DK44" i="27"/>
  <c r="DL44" i="27"/>
  <c r="DM44" i="27"/>
  <c r="DN44" i="27"/>
  <c r="DO44" i="27"/>
  <c r="DP44" i="27"/>
  <c r="DQ44" i="27"/>
  <c r="DR44" i="27"/>
  <c r="DS44" i="27"/>
  <c r="DT44" i="27"/>
  <c r="DU44" i="27"/>
  <c r="DV44" i="27"/>
  <c r="DW44" i="27"/>
  <c r="DX44" i="27"/>
  <c r="DY44" i="27"/>
  <c r="DZ44" i="27"/>
  <c r="EA44" i="27"/>
  <c r="EB44" i="27"/>
  <c r="EC44" i="27"/>
  <c r="ED44" i="27"/>
  <c r="EE44" i="27"/>
  <c r="EF44" i="27"/>
  <c r="EG44" i="27"/>
  <c r="EH44" i="27"/>
  <c r="EI44" i="27"/>
  <c r="EJ44" i="27"/>
  <c r="EK44" i="27"/>
  <c r="EL44" i="27"/>
  <c r="EM44" i="27"/>
  <c r="EN44" i="27"/>
  <c r="EO44" i="27"/>
  <c r="EP44" i="27"/>
  <c r="EQ44" i="27"/>
  <c r="ER44" i="27"/>
  <c r="ES44" i="27"/>
  <c r="ET44" i="27"/>
  <c r="EU44" i="27"/>
  <c r="EV44" i="27"/>
  <c r="EX44" i="27"/>
  <c r="EY44" i="27"/>
  <c r="EZ44" i="27"/>
  <c r="FA44" i="27"/>
  <c r="FB44" i="27"/>
  <c r="FC44" i="27"/>
  <c r="FD44" i="27"/>
  <c r="FE44" i="27"/>
  <c r="FF44" i="27"/>
  <c r="E45" i="27"/>
  <c r="F45" i="27"/>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BQ45" i="27"/>
  <c r="BR45" i="27"/>
  <c r="BS45" i="27"/>
  <c r="BU45" i="27"/>
  <c r="BV45" i="27"/>
  <c r="BW45" i="27"/>
  <c r="BX45" i="27"/>
  <c r="BY45" i="27"/>
  <c r="BZ45" i="27"/>
  <c r="CA45" i="27"/>
  <c r="CB45" i="27"/>
  <c r="CC45" i="27"/>
  <c r="CD45" i="27"/>
  <c r="CE45" i="27"/>
  <c r="CF45" i="27"/>
  <c r="CG45" i="27"/>
  <c r="CH45" i="27"/>
  <c r="CI45" i="27"/>
  <c r="CJ45" i="27"/>
  <c r="CK45" i="27"/>
  <c r="CL45" i="27"/>
  <c r="CM45" i="27"/>
  <c r="CN45" i="27"/>
  <c r="CO45" i="27"/>
  <c r="CP45" i="27"/>
  <c r="CQ45" i="27"/>
  <c r="CR45" i="27"/>
  <c r="CS45" i="27"/>
  <c r="CT45" i="27"/>
  <c r="CU45" i="27"/>
  <c r="CV45" i="27"/>
  <c r="CW45" i="27"/>
  <c r="CX45" i="27"/>
  <c r="CY45" i="27"/>
  <c r="CZ45" i="27"/>
  <c r="DA45" i="27"/>
  <c r="DB45" i="27"/>
  <c r="DC45" i="27"/>
  <c r="DD45" i="27"/>
  <c r="DE45" i="27"/>
  <c r="DF45" i="27"/>
  <c r="DG45" i="27"/>
  <c r="DH45" i="27"/>
  <c r="DI45" i="27"/>
  <c r="DJ45" i="27"/>
  <c r="DK45" i="27"/>
  <c r="DL45" i="27"/>
  <c r="DM45" i="27"/>
  <c r="DN45" i="27"/>
  <c r="DO45" i="27"/>
  <c r="DP45" i="27"/>
  <c r="DQ45" i="27"/>
  <c r="DR45" i="27"/>
  <c r="DS45" i="27"/>
  <c r="DT45" i="27"/>
  <c r="DU45" i="27"/>
  <c r="DV45" i="27"/>
  <c r="DW45" i="27"/>
  <c r="DX45" i="27"/>
  <c r="DY45" i="27"/>
  <c r="DZ45" i="27"/>
  <c r="EA45" i="27"/>
  <c r="EB45" i="27"/>
  <c r="EC45" i="27"/>
  <c r="ED45" i="27"/>
  <c r="EE45" i="27"/>
  <c r="EF45" i="27"/>
  <c r="EG45" i="27"/>
  <c r="EH45" i="27"/>
  <c r="EI45" i="27"/>
  <c r="EJ45" i="27"/>
  <c r="EK45" i="27"/>
  <c r="EL45" i="27"/>
  <c r="EM45" i="27"/>
  <c r="EN45" i="27"/>
  <c r="EO45" i="27"/>
  <c r="EP45" i="27"/>
  <c r="EQ45" i="27"/>
  <c r="ER45" i="27"/>
  <c r="ES45" i="27"/>
  <c r="ET45" i="27"/>
  <c r="EU45" i="27"/>
  <c r="EV45" i="27"/>
  <c r="EX45" i="27"/>
  <c r="EY45" i="27"/>
  <c r="EZ45" i="27"/>
  <c r="FA45" i="27"/>
  <c r="FB45" i="27"/>
  <c r="FC45" i="27"/>
  <c r="FD45" i="27"/>
  <c r="FE45" i="27"/>
  <c r="FF45" i="27"/>
  <c r="E46" i="27"/>
  <c r="FG46" i="27" s="1"/>
  <c r="F46" i="27"/>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BQ46" i="27"/>
  <c r="BR46" i="27"/>
  <c r="BS46" i="27"/>
  <c r="BU46" i="27"/>
  <c r="BV46" i="27"/>
  <c r="BW46" i="27"/>
  <c r="BX46" i="27"/>
  <c r="BY46" i="27"/>
  <c r="BZ46" i="27"/>
  <c r="CA46" i="27"/>
  <c r="CB46" i="27"/>
  <c r="CC46" i="27"/>
  <c r="CD46" i="27"/>
  <c r="CE46" i="27"/>
  <c r="CF46" i="27"/>
  <c r="CG46" i="27"/>
  <c r="CH46" i="27"/>
  <c r="CI46" i="27"/>
  <c r="CJ46" i="27"/>
  <c r="CK46" i="27"/>
  <c r="CL46" i="27"/>
  <c r="CM46" i="27"/>
  <c r="CN46" i="27"/>
  <c r="CO46" i="27"/>
  <c r="CP46" i="27"/>
  <c r="CQ46" i="27"/>
  <c r="CR46" i="27"/>
  <c r="CS46" i="27"/>
  <c r="CT46" i="27"/>
  <c r="CU46" i="27"/>
  <c r="CV46" i="27"/>
  <c r="CW46" i="27"/>
  <c r="CX46" i="27"/>
  <c r="CY46" i="27"/>
  <c r="CZ46" i="27"/>
  <c r="DA46" i="27"/>
  <c r="DB46" i="27"/>
  <c r="DC46" i="27"/>
  <c r="DD46" i="27"/>
  <c r="DE46" i="27"/>
  <c r="DF46" i="27"/>
  <c r="DG46" i="27"/>
  <c r="DH46" i="27"/>
  <c r="DI46" i="27"/>
  <c r="DJ46" i="27"/>
  <c r="DK46" i="27"/>
  <c r="DL46" i="27"/>
  <c r="DM46" i="27"/>
  <c r="DN46" i="27"/>
  <c r="DO46" i="27"/>
  <c r="DP46" i="27"/>
  <c r="DQ46" i="27"/>
  <c r="DR46" i="27"/>
  <c r="DS46" i="27"/>
  <c r="DT46" i="27"/>
  <c r="DU46" i="27"/>
  <c r="DV46" i="27"/>
  <c r="DW46" i="27"/>
  <c r="DX46" i="27"/>
  <c r="DY46" i="27"/>
  <c r="DZ46" i="27"/>
  <c r="EA46" i="27"/>
  <c r="EB46" i="27"/>
  <c r="EC46" i="27"/>
  <c r="ED46" i="27"/>
  <c r="EE46" i="27"/>
  <c r="EF46" i="27"/>
  <c r="EG46" i="27"/>
  <c r="EH46" i="27"/>
  <c r="EI46" i="27"/>
  <c r="EJ46" i="27"/>
  <c r="EK46" i="27"/>
  <c r="EL46" i="27"/>
  <c r="EM46" i="27"/>
  <c r="EN46" i="27"/>
  <c r="EO46" i="27"/>
  <c r="EP46" i="27"/>
  <c r="EQ46" i="27"/>
  <c r="ER46" i="27"/>
  <c r="ES46" i="27"/>
  <c r="ET46" i="27"/>
  <c r="EU46" i="27"/>
  <c r="EV46" i="27"/>
  <c r="EX46" i="27"/>
  <c r="EY46" i="27"/>
  <c r="EZ46" i="27"/>
  <c r="FA46" i="27"/>
  <c r="FB46" i="27"/>
  <c r="FC46" i="27"/>
  <c r="FD46" i="27"/>
  <c r="FE46" i="27"/>
  <c r="FF46" i="27"/>
  <c r="E47" i="27"/>
  <c r="F47" i="27"/>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BQ47" i="27"/>
  <c r="BR47" i="27"/>
  <c r="BS47" i="27"/>
  <c r="BU47" i="27"/>
  <c r="BV47" i="27"/>
  <c r="BW47" i="27"/>
  <c r="BX47" i="27"/>
  <c r="BY47" i="27"/>
  <c r="BZ47" i="27"/>
  <c r="CA47" i="27"/>
  <c r="CB47" i="27"/>
  <c r="CC47" i="27"/>
  <c r="CD47" i="27"/>
  <c r="CE47" i="27"/>
  <c r="CF47" i="27"/>
  <c r="CG47" i="27"/>
  <c r="CH47" i="27"/>
  <c r="CI47" i="27"/>
  <c r="CJ47" i="27"/>
  <c r="CK47" i="27"/>
  <c r="CL47" i="27"/>
  <c r="CM47" i="27"/>
  <c r="CN47" i="27"/>
  <c r="CO47" i="27"/>
  <c r="CP47" i="27"/>
  <c r="CQ47" i="27"/>
  <c r="CR47" i="27"/>
  <c r="CS47" i="27"/>
  <c r="CT47" i="27"/>
  <c r="CU47" i="27"/>
  <c r="CV47" i="27"/>
  <c r="CW47" i="27"/>
  <c r="CX47" i="27"/>
  <c r="CY47" i="27"/>
  <c r="CZ47" i="27"/>
  <c r="DA47" i="27"/>
  <c r="DB47" i="27"/>
  <c r="DC47" i="27"/>
  <c r="DD47" i="27"/>
  <c r="DE47" i="27"/>
  <c r="DF47" i="27"/>
  <c r="DG47" i="27"/>
  <c r="DH47" i="27"/>
  <c r="DI47" i="27"/>
  <c r="DJ47" i="27"/>
  <c r="DK47" i="27"/>
  <c r="DL47" i="27"/>
  <c r="DM47" i="27"/>
  <c r="DN47" i="27"/>
  <c r="DO47" i="27"/>
  <c r="DP47" i="27"/>
  <c r="DQ47" i="27"/>
  <c r="DR47" i="27"/>
  <c r="DS47" i="27"/>
  <c r="DT47" i="27"/>
  <c r="DU47" i="27"/>
  <c r="DV47" i="27"/>
  <c r="DW47" i="27"/>
  <c r="DX47" i="27"/>
  <c r="DY47" i="27"/>
  <c r="DZ47" i="27"/>
  <c r="EA47" i="27"/>
  <c r="EB47" i="27"/>
  <c r="EC47" i="27"/>
  <c r="ED47" i="27"/>
  <c r="EE47" i="27"/>
  <c r="EF47" i="27"/>
  <c r="EG47" i="27"/>
  <c r="EH47" i="27"/>
  <c r="EI47" i="27"/>
  <c r="EJ47" i="27"/>
  <c r="EK47" i="27"/>
  <c r="EL47" i="27"/>
  <c r="EM47" i="27"/>
  <c r="EN47" i="27"/>
  <c r="EO47" i="27"/>
  <c r="EP47" i="27"/>
  <c r="EQ47" i="27"/>
  <c r="ER47" i="27"/>
  <c r="ES47" i="27"/>
  <c r="ET47" i="27"/>
  <c r="EU47" i="27"/>
  <c r="EV47" i="27"/>
  <c r="EX47" i="27"/>
  <c r="EY47" i="27"/>
  <c r="EZ47" i="27"/>
  <c r="FA47" i="27"/>
  <c r="FB47" i="27"/>
  <c r="FC47" i="27"/>
  <c r="FD47" i="27"/>
  <c r="FE47" i="27"/>
  <c r="FF47" i="27"/>
  <c r="FG47" i="27"/>
  <c r="E48" i="27"/>
  <c r="F48" i="27"/>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BQ48" i="27"/>
  <c r="BR48" i="27"/>
  <c r="BS48" i="27"/>
  <c r="BU48" i="27"/>
  <c r="BV48" i="27"/>
  <c r="BW48" i="27"/>
  <c r="BX48" i="27"/>
  <c r="BY48" i="27"/>
  <c r="BZ48" i="27"/>
  <c r="CA48" i="27"/>
  <c r="CB48" i="27"/>
  <c r="CC48" i="27"/>
  <c r="CD48" i="27"/>
  <c r="CE48" i="27"/>
  <c r="CF48" i="27"/>
  <c r="CG48" i="27"/>
  <c r="CH48" i="27"/>
  <c r="CI48" i="27"/>
  <c r="CJ48" i="27"/>
  <c r="CK48" i="27"/>
  <c r="CL48" i="27"/>
  <c r="CM48" i="27"/>
  <c r="CN48" i="27"/>
  <c r="CO48" i="27"/>
  <c r="CP48" i="27"/>
  <c r="CQ48" i="27"/>
  <c r="CR48" i="27"/>
  <c r="CS48" i="27"/>
  <c r="CT48" i="27"/>
  <c r="CU48" i="27"/>
  <c r="CV48" i="27"/>
  <c r="CW48" i="27"/>
  <c r="CX48" i="27"/>
  <c r="CY48" i="27"/>
  <c r="CZ48" i="27"/>
  <c r="DA48" i="27"/>
  <c r="DB48" i="27"/>
  <c r="DC48" i="27"/>
  <c r="DD48" i="27"/>
  <c r="DE48" i="27"/>
  <c r="DF48" i="27"/>
  <c r="DG48" i="27"/>
  <c r="DH48" i="27"/>
  <c r="DI48" i="27"/>
  <c r="DJ48" i="27"/>
  <c r="DK48" i="27"/>
  <c r="DL48" i="27"/>
  <c r="DM48" i="27"/>
  <c r="DN48" i="27"/>
  <c r="DO48" i="27"/>
  <c r="DP48" i="27"/>
  <c r="DQ48" i="27"/>
  <c r="DR48" i="27"/>
  <c r="DS48" i="27"/>
  <c r="DT48" i="27"/>
  <c r="DU48" i="27"/>
  <c r="DV48" i="27"/>
  <c r="DW48" i="27"/>
  <c r="DX48" i="27"/>
  <c r="DY48" i="27"/>
  <c r="DZ48" i="27"/>
  <c r="EA48" i="27"/>
  <c r="EB48" i="27"/>
  <c r="EC48" i="27"/>
  <c r="ED48" i="27"/>
  <c r="EE48" i="27"/>
  <c r="EF48" i="27"/>
  <c r="EG48" i="27"/>
  <c r="EH48" i="27"/>
  <c r="EI48" i="27"/>
  <c r="EJ48" i="27"/>
  <c r="EK48" i="27"/>
  <c r="EL48" i="27"/>
  <c r="EM48" i="27"/>
  <c r="EN48" i="27"/>
  <c r="EO48" i="27"/>
  <c r="EP48" i="27"/>
  <c r="EQ48" i="27"/>
  <c r="ER48" i="27"/>
  <c r="ES48" i="27"/>
  <c r="ET48" i="27"/>
  <c r="EU48" i="27"/>
  <c r="EV48" i="27"/>
  <c r="EX48" i="27"/>
  <c r="EY48" i="27"/>
  <c r="EZ48" i="27"/>
  <c r="FA48" i="27"/>
  <c r="FB48" i="27"/>
  <c r="FC48" i="27"/>
  <c r="FD48" i="27"/>
  <c r="FE48" i="27"/>
  <c r="FF48" i="27"/>
  <c r="E49" i="27"/>
  <c r="F49" i="27"/>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BQ49" i="27"/>
  <c r="BR49" i="27"/>
  <c r="BS49" i="27"/>
  <c r="BU49" i="27"/>
  <c r="BV49" i="27"/>
  <c r="BW49" i="27"/>
  <c r="BX49" i="27"/>
  <c r="BY49" i="27"/>
  <c r="BZ49" i="27"/>
  <c r="CA49" i="27"/>
  <c r="CB49" i="27"/>
  <c r="CC49" i="27"/>
  <c r="CD49" i="27"/>
  <c r="CE49" i="27"/>
  <c r="CF49" i="27"/>
  <c r="CG49" i="27"/>
  <c r="CH49" i="27"/>
  <c r="CI49" i="27"/>
  <c r="CJ49" i="27"/>
  <c r="CK49" i="27"/>
  <c r="CL49" i="27"/>
  <c r="CM49" i="27"/>
  <c r="CN49" i="27"/>
  <c r="CO49" i="27"/>
  <c r="CP49" i="27"/>
  <c r="CQ49" i="27"/>
  <c r="CR49" i="27"/>
  <c r="CS49" i="27"/>
  <c r="CT49" i="27"/>
  <c r="CU49" i="27"/>
  <c r="CV49" i="27"/>
  <c r="CW49" i="27"/>
  <c r="CX49" i="27"/>
  <c r="CY49" i="27"/>
  <c r="CZ49" i="27"/>
  <c r="DA49" i="27"/>
  <c r="DB49" i="27"/>
  <c r="DC49" i="27"/>
  <c r="DD49" i="27"/>
  <c r="DE49" i="27"/>
  <c r="DF49" i="27"/>
  <c r="DG49" i="27"/>
  <c r="DH49" i="27"/>
  <c r="DI49" i="27"/>
  <c r="DJ49" i="27"/>
  <c r="DK49" i="27"/>
  <c r="DL49" i="27"/>
  <c r="DM49" i="27"/>
  <c r="DN49" i="27"/>
  <c r="DO49" i="27"/>
  <c r="DP49" i="27"/>
  <c r="DQ49" i="27"/>
  <c r="DR49" i="27"/>
  <c r="DS49" i="27"/>
  <c r="DT49" i="27"/>
  <c r="DU49" i="27"/>
  <c r="DV49" i="27"/>
  <c r="DW49" i="27"/>
  <c r="DX49" i="27"/>
  <c r="DY49" i="27"/>
  <c r="DZ49" i="27"/>
  <c r="EA49" i="27"/>
  <c r="EB49" i="27"/>
  <c r="EC49" i="27"/>
  <c r="ED49" i="27"/>
  <c r="EE49" i="27"/>
  <c r="EF49" i="27"/>
  <c r="EG49" i="27"/>
  <c r="EH49" i="27"/>
  <c r="EI49" i="27"/>
  <c r="EJ49" i="27"/>
  <c r="EK49" i="27"/>
  <c r="EL49" i="27"/>
  <c r="EM49" i="27"/>
  <c r="EN49" i="27"/>
  <c r="EO49" i="27"/>
  <c r="EP49" i="27"/>
  <c r="EQ49" i="27"/>
  <c r="ER49" i="27"/>
  <c r="ES49" i="27"/>
  <c r="ET49" i="27"/>
  <c r="EU49" i="27"/>
  <c r="EV49" i="27"/>
  <c r="EX49" i="27"/>
  <c r="EY49" i="27"/>
  <c r="EZ49" i="27"/>
  <c r="FA49" i="27"/>
  <c r="FB49" i="27"/>
  <c r="FC49" i="27"/>
  <c r="FD49" i="27"/>
  <c r="FE49" i="27"/>
  <c r="FF49" i="27"/>
  <c r="E50" i="27"/>
  <c r="C50" i="27" s="1"/>
  <c r="BT50" i="27" s="1"/>
  <c r="F50" i="27"/>
  <c r="G50" i="27"/>
  <c r="H50" i="27"/>
  <c r="I50" i="27"/>
  <c r="J50" i="27"/>
  <c r="K50" i="27"/>
  <c r="L50" i="27"/>
  <c r="M50" i="27"/>
  <c r="N50" i="27"/>
  <c r="O50" i="27"/>
  <c r="P50" i="27"/>
  <c r="Q50" i="27"/>
  <c r="R50" i="27"/>
  <c r="S50" i="27"/>
  <c r="T50" i="27"/>
  <c r="U50" i="27"/>
  <c r="V50" i="27"/>
  <c r="W50" i="27"/>
  <c r="X50" i="27"/>
  <c r="Y50" i="27"/>
  <c r="Z50" i="27"/>
  <c r="AA50" i="27"/>
  <c r="AB50" i="27"/>
  <c r="AC50" i="27"/>
  <c r="AD50" i="27"/>
  <c r="AE50" i="27"/>
  <c r="AF50" i="27"/>
  <c r="AG50" i="27"/>
  <c r="AH50" i="27"/>
  <c r="AI50" i="27"/>
  <c r="AJ50" i="27"/>
  <c r="AK50" i="27"/>
  <c r="AL50" i="27"/>
  <c r="AM50" i="27"/>
  <c r="AN50" i="27"/>
  <c r="AO50" i="27"/>
  <c r="AP50" i="27"/>
  <c r="AQ50" i="27"/>
  <c r="AR50" i="27"/>
  <c r="AS50" i="27"/>
  <c r="AT50" i="27"/>
  <c r="AU50" i="27"/>
  <c r="AV50" i="27"/>
  <c r="AW50" i="27"/>
  <c r="AX50" i="27"/>
  <c r="AY50" i="27"/>
  <c r="AZ50" i="27"/>
  <c r="BA50" i="27"/>
  <c r="BB50" i="27"/>
  <c r="BC50" i="27"/>
  <c r="BD50" i="27"/>
  <c r="BE50" i="27"/>
  <c r="BF50" i="27"/>
  <c r="BG50" i="27"/>
  <c r="BH50" i="27"/>
  <c r="BI50" i="27"/>
  <c r="BJ50" i="27"/>
  <c r="BK50" i="27"/>
  <c r="BL50" i="27"/>
  <c r="BM50" i="27"/>
  <c r="BN50" i="27"/>
  <c r="BO50" i="27"/>
  <c r="BP50" i="27"/>
  <c r="BQ50" i="27"/>
  <c r="BR50" i="27"/>
  <c r="BS50" i="27"/>
  <c r="BU50" i="27"/>
  <c r="BV50" i="27"/>
  <c r="BW50" i="27"/>
  <c r="BX50" i="27"/>
  <c r="BY50" i="27"/>
  <c r="BZ50" i="27"/>
  <c r="CA50" i="27"/>
  <c r="CB50" i="27"/>
  <c r="CC50" i="27"/>
  <c r="CD50" i="27"/>
  <c r="CE50" i="27"/>
  <c r="CF50" i="27"/>
  <c r="CG50" i="27"/>
  <c r="CH50" i="27"/>
  <c r="CI50" i="27"/>
  <c r="CJ50" i="27"/>
  <c r="CK50" i="27"/>
  <c r="CL50" i="27"/>
  <c r="CM50" i="27"/>
  <c r="CN50" i="27"/>
  <c r="CO50" i="27"/>
  <c r="CP50" i="27"/>
  <c r="CQ50" i="27"/>
  <c r="CR50" i="27"/>
  <c r="CS50" i="27"/>
  <c r="CT50" i="27"/>
  <c r="CU50" i="27"/>
  <c r="CV50" i="27"/>
  <c r="CW50" i="27"/>
  <c r="CX50" i="27"/>
  <c r="CY50" i="27"/>
  <c r="CZ50" i="27"/>
  <c r="DA50" i="27"/>
  <c r="DB50" i="27"/>
  <c r="DC50" i="27"/>
  <c r="DD50" i="27"/>
  <c r="DE50" i="27"/>
  <c r="DF50" i="27"/>
  <c r="DG50" i="27"/>
  <c r="DH50" i="27"/>
  <c r="DI50" i="27"/>
  <c r="DJ50" i="27"/>
  <c r="DK50" i="27"/>
  <c r="DL50" i="27"/>
  <c r="DM50" i="27"/>
  <c r="DN50" i="27"/>
  <c r="DO50" i="27"/>
  <c r="DP50" i="27"/>
  <c r="DQ50" i="27"/>
  <c r="DR50" i="27"/>
  <c r="DS50" i="27"/>
  <c r="DT50" i="27"/>
  <c r="DU50" i="27"/>
  <c r="DV50" i="27"/>
  <c r="DW50" i="27"/>
  <c r="DX50" i="27"/>
  <c r="DY50" i="27"/>
  <c r="DZ50" i="27"/>
  <c r="EA50" i="27"/>
  <c r="EB50" i="27"/>
  <c r="EC50" i="27"/>
  <c r="ED50" i="27"/>
  <c r="EE50" i="27"/>
  <c r="EF50" i="27"/>
  <c r="EG50" i="27"/>
  <c r="EH50" i="27"/>
  <c r="EI50" i="27"/>
  <c r="EJ50" i="27"/>
  <c r="EK50" i="27"/>
  <c r="EL50" i="27"/>
  <c r="EM50" i="27"/>
  <c r="EN50" i="27"/>
  <c r="EO50" i="27"/>
  <c r="EP50" i="27"/>
  <c r="EQ50" i="27"/>
  <c r="ER50" i="27"/>
  <c r="ES50" i="27"/>
  <c r="ET50" i="27"/>
  <c r="EU50" i="27"/>
  <c r="EV50" i="27"/>
  <c r="EX50" i="27"/>
  <c r="EY50" i="27"/>
  <c r="EZ50" i="27"/>
  <c r="FA50" i="27"/>
  <c r="FB50" i="27"/>
  <c r="FC50" i="27"/>
  <c r="FD50" i="27"/>
  <c r="FE50" i="27"/>
  <c r="FF50" i="27"/>
  <c r="E51" i="27"/>
  <c r="C51" i="27" s="1"/>
  <c r="BT51" i="27" s="1"/>
  <c r="F51" i="27"/>
  <c r="G51" i="27"/>
  <c r="H51" i="27"/>
  <c r="I51" i="27"/>
  <c r="J51" i="27"/>
  <c r="K51" i="27"/>
  <c r="L51" i="27"/>
  <c r="M51" i="27"/>
  <c r="N51" i="27"/>
  <c r="O51" i="27"/>
  <c r="P51" i="27"/>
  <c r="Q51" i="27"/>
  <c r="R51" i="27"/>
  <c r="S51" i="27"/>
  <c r="T51" i="27"/>
  <c r="U51" i="27"/>
  <c r="V51" i="27"/>
  <c r="W51" i="27"/>
  <c r="X51" i="27"/>
  <c r="Y51" i="27"/>
  <c r="Z51" i="27"/>
  <c r="AA51" i="27"/>
  <c r="AB51" i="27"/>
  <c r="AC51" i="27"/>
  <c r="AD51" i="27"/>
  <c r="AE51" i="27"/>
  <c r="AF51" i="27"/>
  <c r="AG51" i="27"/>
  <c r="AH51" i="27"/>
  <c r="AI51" i="27"/>
  <c r="AJ51" i="27"/>
  <c r="AK51" i="27"/>
  <c r="AL51" i="27"/>
  <c r="AM51" i="27"/>
  <c r="AN51" i="27"/>
  <c r="AO51" i="27"/>
  <c r="AP51" i="27"/>
  <c r="AQ51" i="27"/>
  <c r="AR51" i="27"/>
  <c r="AS51" i="27"/>
  <c r="AT51" i="27"/>
  <c r="AU51" i="27"/>
  <c r="AV51" i="27"/>
  <c r="AW51" i="27"/>
  <c r="AX51" i="27"/>
  <c r="AY51" i="27"/>
  <c r="AZ51" i="27"/>
  <c r="BA51" i="27"/>
  <c r="BB51" i="27"/>
  <c r="BC51" i="27"/>
  <c r="BD51" i="27"/>
  <c r="BE51" i="27"/>
  <c r="BF51" i="27"/>
  <c r="BG51" i="27"/>
  <c r="BH51" i="27"/>
  <c r="BI51" i="27"/>
  <c r="BJ51" i="27"/>
  <c r="BK51" i="27"/>
  <c r="BL51" i="27"/>
  <c r="BM51" i="27"/>
  <c r="BN51" i="27"/>
  <c r="BO51" i="27"/>
  <c r="BP51" i="27"/>
  <c r="BQ51" i="27"/>
  <c r="BR51" i="27"/>
  <c r="BS51" i="27"/>
  <c r="BU51" i="27"/>
  <c r="BV51" i="27"/>
  <c r="BW51" i="27"/>
  <c r="BX51" i="27"/>
  <c r="BY51" i="27"/>
  <c r="BZ51" i="27"/>
  <c r="CA51" i="27"/>
  <c r="CB51" i="27"/>
  <c r="CC51" i="27"/>
  <c r="CD51" i="27"/>
  <c r="CE51" i="27"/>
  <c r="CF51" i="27"/>
  <c r="CG51" i="27"/>
  <c r="CH51" i="27"/>
  <c r="CI51" i="27"/>
  <c r="CJ51" i="27"/>
  <c r="CK51" i="27"/>
  <c r="CL51" i="27"/>
  <c r="CM51" i="27"/>
  <c r="CN51" i="27"/>
  <c r="CO51" i="27"/>
  <c r="CP51" i="27"/>
  <c r="CQ51" i="27"/>
  <c r="CR51" i="27"/>
  <c r="CS51" i="27"/>
  <c r="CT51" i="27"/>
  <c r="CU51" i="27"/>
  <c r="CV51" i="27"/>
  <c r="CW51" i="27"/>
  <c r="CX51" i="27"/>
  <c r="CY51" i="27"/>
  <c r="CZ51" i="27"/>
  <c r="DA51" i="27"/>
  <c r="DB51" i="27"/>
  <c r="DC51" i="27"/>
  <c r="DD51" i="27"/>
  <c r="DE51" i="27"/>
  <c r="DF51" i="27"/>
  <c r="DG51" i="27"/>
  <c r="DH51" i="27"/>
  <c r="DI51" i="27"/>
  <c r="DJ51" i="27"/>
  <c r="DK51" i="27"/>
  <c r="DL51" i="27"/>
  <c r="DM51" i="27"/>
  <c r="DN51" i="27"/>
  <c r="DO51" i="27"/>
  <c r="DP51" i="27"/>
  <c r="DQ51" i="27"/>
  <c r="DR51" i="27"/>
  <c r="DS51" i="27"/>
  <c r="DT51" i="27"/>
  <c r="DU51" i="27"/>
  <c r="DV51" i="27"/>
  <c r="DW51" i="27"/>
  <c r="DX51" i="27"/>
  <c r="DY51" i="27"/>
  <c r="DZ51" i="27"/>
  <c r="EA51" i="27"/>
  <c r="EB51" i="27"/>
  <c r="EC51" i="27"/>
  <c r="ED51" i="27"/>
  <c r="EE51" i="27"/>
  <c r="EF51" i="27"/>
  <c r="EG51" i="27"/>
  <c r="EH51" i="27"/>
  <c r="EI51" i="27"/>
  <c r="EJ51" i="27"/>
  <c r="EK51" i="27"/>
  <c r="EL51" i="27"/>
  <c r="EM51" i="27"/>
  <c r="EN51" i="27"/>
  <c r="EO51" i="27"/>
  <c r="EP51" i="27"/>
  <c r="EQ51" i="27"/>
  <c r="ER51" i="27"/>
  <c r="ES51" i="27"/>
  <c r="ET51" i="27"/>
  <c r="EU51" i="27"/>
  <c r="EV51" i="27"/>
  <c r="EX51" i="27"/>
  <c r="EY51" i="27"/>
  <c r="EZ51" i="27"/>
  <c r="FA51" i="27"/>
  <c r="FB51" i="27"/>
  <c r="FC51" i="27"/>
  <c r="FD51" i="27"/>
  <c r="FE51" i="27"/>
  <c r="FF51" i="27"/>
  <c r="FG51"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AQ52" i="27"/>
  <c r="AR52" i="27"/>
  <c r="AS52" i="27"/>
  <c r="AT52" i="27"/>
  <c r="AU52" i="27"/>
  <c r="AV52" i="27"/>
  <c r="AW52" i="27"/>
  <c r="AX52" i="27"/>
  <c r="AY52" i="27"/>
  <c r="AZ52" i="27"/>
  <c r="BA52" i="27"/>
  <c r="BB52" i="27"/>
  <c r="BC52" i="27"/>
  <c r="BD52" i="27"/>
  <c r="BE52" i="27"/>
  <c r="BF52" i="27"/>
  <c r="BG52" i="27"/>
  <c r="BH52" i="27"/>
  <c r="BI52" i="27"/>
  <c r="BJ52" i="27"/>
  <c r="BK52" i="27"/>
  <c r="BL52" i="27"/>
  <c r="BM52" i="27"/>
  <c r="BN52" i="27"/>
  <c r="BO52" i="27"/>
  <c r="BP52" i="27"/>
  <c r="BQ52" i="27"/>
  <c r="BR52" i="27"/>
  <c r="BS52" i="27"/>
  <c r="BU52" i="27"/>
  <c r="BV52" i="27"/>
  <c r="BW52" i="27"/>
  <c r="BX52" i="27"/>
  <c r="BY52" i="27"/>
  <c r="BZ52" i="27"/>
  <c r="CA52" i="27"/>
  <c r="CB52" i="27"/>
  <c r="CC52" i="27"/>
  <c r="CD52" i="27"/>
  <c r="CE52" i="27"/>
  <c r="CF52" i="27"/>
  <c r="CG52" i="27"/>
  <c r="CH52" i="27"/>
  <c r="CI52" i="27"/>
  <c r="CJ52" i="27"/>
  <c r="CK52" i="27"/>
  <c r="CL52" i="27"/>
  <c r="CM52" i="27"/>
  <c r="CN52" i="27"/>
  <c r="CO52" i="27"/>
  <c r="CP52" i="27"/>
  <c r="CQ52" i="27"/>
  <c r="CR52" i="27"/>
  <c r="CS52" i="27"/>
  <c r="CT52" i="27"/>
  <c r="CU52" i="27"/>
  <c r="CV52" i="27"/>
  <c r="CW52" i="27"/>
  <c r="CX52" i="27"/>
  <c r="CY52" i="27"/>
  <c r="CZ52" i="27"/>
  <c r="DA52" i="27"/>
  <c r="DB52" i="27"/>
  <c r="DC52" i="27"/>
  <c r="DD52" i="27"/>
  <c r="DE52" i="27"/>
  <c r="DF52" i="27"/>
  <c r="DG52" i="27"/>
  <c r="DH52" i="27"/>
  <c r="DI52" i="27"/>
  <c r="DJ52" i="27"/>
  <c r="DK52" i="27"/>
  <c r="DL52" i="27"/>
  <c r="DM52" i="27"/>
  <c r="DN52" i="27"/>
  <c r="DO52" i="27"/>
  <c r="DP52" i="27"/>
  <c r="DQ52" i="27"/>
  <c r="DR52" i="27"/>
  <c r="DS52" i="27"/>
  <c r="DT52" i="27"/>
  <c r="DU52" i="27"/>
  <c r="DV52" i="27"/>
  <c r="DW52" i="27"/>
  <c r="DX52" i="27"/>
  <c r="DY52" i="27"/>
  <c r="DZ52" i="27"/>
  <c r="EA52" i="27"/>
  <c r="EB52" i="27"/>
  <c r="EC52" i="27"/>
  <c r="ED52" i="27"/>
  <c r="EE52" i="27"/>
  <c r="EF52" i="27"/>
  <c r="EG52" i="27"/>
  <c r="EH52" i="27"/>
  <c r="EI52" i="27"/>
  <c r="EJ52" i="27"/>
  <c r="EK52" i="27"/>
  <c r="EL52" i="27"/>
  <c r="EM52" i="27"/>
  <c r="EN52" i="27"/>
  <c r="EO52" i="27"/>
  <c r="EP52" i="27"/>
  <c r="EQ52" i="27"/>
  <c r="ER52" i="27"/>
  <c r="ES52" i="27"/>
  <c r="ET52" i="27"/>
  <c r="EU52" i="27"/>
  <c r="EV52" i="27"/>
  <c r="EX52" i="27"/>
  <c r="EY52" i="27"/>
  <c r="EZ52" i="27"/>
  <c r="FA52" i="27"/>
  <c r="FB52" i="27"/>
  <c r="FC52" i="27"/>
  <c r="FD52" i="27"/>
  <c r="FE52" i="27"/>
  <c r="FF52" i="27"/>
  <c r="E53" i="27"/>
  <c r="F53" i="27"/>
  <c r="G53" i="27"/>
  <c r="H53" i="27"/>
  <c r="I53" i="27"/>
  <c r="J53" i="27"/>
  <c r="K53" i="27"/>
  <c r="L53" i="27"/>
  <c r="M53" i="27"/>
  <c r="N53" i="27"/>
  <c r="O53" i="27"/>
  <c r="P53" i="27"/>
  <c r="Q53" i="27"/>
  <c r="R53" i="27"/>
  <c r="S53" i="27"/>
  <c r="T53" i="27"/>
  <c r="U53" i="27"/>
  <c r="V53" i="27"/>
  <c r="W53" i="27"/>
  <c r="X53" i="27"/>
  <c r="Y53" i="27"/>
  <c r="Z53" i="27"/>
  <c r="AA53" i="27"/>
  <c r="AB53" i="27"/>
  <c r="AC53" i="27"/>
  <c r="AD53" i="27"/>
  <c r="AE53" i="27"/>
  <c r="AF53" i="27"/>
  <c r="AG53" i="27"/>
  <c r="AH53" i="27"/>
  <c r="AI53" i="27"/>
  <c r="AJ53" i="27"/>
  <c r="AK53" i="27"/>
  <c r="AL53" i="27"/>
  <c r="AM53" i="27"/>
  <c r="AN53" i="27"/>
  <c r="AO53" i="27"/>
  <c r="AP53" i="27"/>
  <c r="AQ53" i="27"/>
  <c r="AR53" i="27"/>
  <c r="AS53" i="27"/>
  <c r="AT53" i="27"/>
  <c r="AU53" i="27"/>
  <c r="AV53" i="27"/>
  <c r="AW53" i="27"/>
  <c r="AX53" i="27"/>
  <c r="AY53" i="27"/>
  <c r="AZ53" i="27"/>
  <c r="BA53" i="27"/>
  <c r="BB53" i="27"/>
  <c r="BC53" i="27"/>
  <c r="BD53" i="27"/>
  <c r="BE53" i="27"/>
  <c r="BF53" i="27"/>
  <c r="BG53" i="27"/>
  <c r="BH53" i="27"/>
  <c r="BI53" i="27"/>
  <c r="BJ53" i="27"/>
  <c r="BK53" i="27"/>
  <c r="BL53" i="27"/>
  <c r="BM53" i="27"/>
  <c r="BN53" i="27"/>
  <c r="BO53" i="27"/>
  <c r="BP53" i="27"/>
  <c r="BQ53" i="27"/>
  <c r="BR53" i="27"/>
  <c r="BS53" i="27"/>
  <c r="BU53" i="27"/>
  <c r="BV53" i="27"/>
  <c r="BW53" i="27"/>
  <c r="BX53" i="27"/>
  <c r="BY53" i="27"/>
  <c r="BZ53" i="27"/>
  <c r="CA53" i="27"/>
  <c r="CB53" i="27"/>
  <c r="CC53" i="27"/>
  <c r="CD53" i="27"/>
  <c r="CE53" i="27"/>
  <c r="CF53" i="27"/>
  <c r="CG53" i="27"/>
  <c r="CH53" i="27"/>
  <c r="CI53" i="27"/>
  <c r="CJ53" i="27"/>
  <c r="CK53" i="27"/>
  <c r="CL53" i="27"/>
  <c r="CM53" i="27"/>
  <c r="CN53" i="27"/>
  <c r="CO53" i="27"/>
  <c r="CP53" i="27"/>
  <c r="CQ53" i="27"/>
  <c r="CR53" i="27"/>
  <c r="CS53" i="27"/>
  <c r="CT53" i="27"/>
  <c r="CU53" i="27"/>
  <c r="CV53" i="27"/>
  <c r="CW53" i="27"/>
  <c r="CX53" i="27"/>
  <c r="CY53" i="27"/>
  <c r="CZ53" i="27"/>
  <c r="DA53" i="27"/>
  <c r="DB53" i="27"/>
  <c r="DC53" i="27"/>
  <c r="DD53" i="27"/>
  <c r="DE53" i="27"/>
  <c r="DF53" i="27"/>
  <c r="DG53" i="27"/>
  <c r="DH53" i="27"/>
  <c r="DI53" i="27"/>
  <c r="DJ53" i="27"/>
  <c r="DK53" i="27"/>
  <c r="DL53" i="27"/>
  <c r="DM53" i="27"/>
  <c r="DN53" i="27"/>
  <c r="DO53" i="27"/>
  <c r="DP53" i="27"/>
  <c r="DQ53" i="27"/>
  <c r="DR53" i="27"/>
  <c r="DS53" i="27"/>
  <c r="DT53" i="27"/>
  <c r="DU53" i="27"/>
  <c r="DV53" i="27"/>
  <c r="DW53" i="27"/>
  <c r="DX53" i="27"/>
  <c r="DY53" i="27"/>
  <c r="DZ53" i="27"/>
  <c r="EA53" i="27"/>
  <c r="EB53" i="27"/>
  <c r="EC53" i="27"/>
  <c r="ED53" i="27"/>
  <c r="EE53" i="27"/>
  <c r="EF53" i="27"/>
  <c r="EG53" i="27"/>
  <c r="EH53" i="27"/>
  <c r="EI53" i="27"/>
  <c r="EJ53" i="27"/>
  <c r="EK53" i="27"/>
  <c r="EL53" i="27"/>
  <c r="EM53" i="27"/>
  <c r="EN53" i="27"/>
  <c r="EO53" i="27"/>
  <c r="EP53" i="27"/>
  <c r="EQ53" i="27"/>
  <c r="ER53" i="27"/>
  <c r="ES53" i="27"/>
  <c r="ET53" i="27"/>
  <c r="EU53" i="27"/>
  <c r="EV53" i="27"/>
  <c r="EX53" i="27"/>
  <c r="EY53" i="27"/>
  <c r="EZ53" i="27"/>
  <c r="FA53" i="27"/>
  <c r="FB53" i="27"/>
  <c r="FC53" i="27"/>
  <c r="FD53" i="27"/>
  <c r="FE53" i="27"/>
  <c r="FF53" i="27"/>
  <c r="E54" i="27"/>
  <c r="FG54" i="27" s="1"/>
  <c r="F54" i="27"/>
  <c r="G54" i="27"/>
  <c r="H54" i="27"/>
  <c r="I54" i="27"/>
  <c r="J54" i="27"/>
  <c r="K54" i="27"/>
  <c r="L54" i="27"/>
  <c r="M54" i="27"/>
  <c r="N54" i="27"/>
  <c r="O54" i="27"/>
  <c r="P54" i="27"/>
  <c r="Q54" i="27"/>
  <c r="R54" i="27"/>
  <c r="S54" i="27"/>
  <c r="T54" i="27"/>
  <c r="U54" i="27"/>
  <c r="V54" i="27"/>
  <c r="W54" i="27"/>
  <c r="X54" i="27"/>
  <c r="Y54" i="27"/>
  <c r="Z54" i="27"/>
  <c r="AA54" i="27"/>
  <c r="AB54" i="27"/>
  <c r="AC54" i="27"/>
  <c r="AD54" i="27"/>
  <c r="AE54" i="27"/>
  <c r="AF54" i="27"/>
  <c r="AG54" i="27"/>
  <c r="AH54" i="27"/>
  <c r="AI54" i="27"/>
  <c r="AJ54" i="27"/>
  <c r="AK54" i="27"/>
  <c r="AL54" i="27"/>
  <c r="AM54" i="27"/>
  <c r="AN54" i="27"/>
  <c r="AO54" i="27"/>
  <c r="AP54" i="27"/>
  <c r="AQ54" i="27"/>
  <c r="AR54" i="27"/>
  <c r="AS54" i="27"/>
  <c r="AT54" i="27"/>
  <c r="AU54" i="27"/>
  <c r="AV54" i="27"/>
  <c r="AW54" i="27"/>
  <c r="AX54" i="27"/>
  <c r="AY54" i="27"/>
  <c r="AZ54" i="27"/>
  <c r="BA54" i="27"/>
  <c r="BB54" i="27"/>
  <c r="BC54" i="27"/>
  <c r="BD54" i="27"/>
  <c r="BE54" i="27"/>
  <c r="BF54" i="27"/>
  <c r="BG54" i="27"/>
  <c r="BH54" i="27"/>
  <c r="BI54" i="27"/>
  <c r="BJ54" i="27"/>
  <c r="BK54" i="27"/>
  <c r="BL54" i="27"/>
  <c r="BM54" i="27"/>
  <c r="BN54" i="27"/>
  <c r="BO54" i="27"/>
  <c r="BP54" i="27"/>
  <c r="BQ54" i="27"/>
  <c r="BR54" i="27"/>
  <c r="BS54" i="27"/>
  <c r="BU54" i="27"/>
  <c r="BV54" i="27"/>
  <c r="BW54" i="27"/>
  <c r="BX54" i="27"/>
  <c r="BY54" i="27"/>
  <c r="BZ54" i="27"/>
  <c r="CA54" i="27"/>
  <c r="CB54" i="27"/>
  <c r="CC54" i="27"/>
  <c r="CD54" i="27"/>
  <c r="CE54" i="27"/>
  <c r="CF54" i="27"/>
  <c r="CG54" i="27"/>
  <c r="CH54" i="27"/>
  <c r="CI54" i="27"/>
  <c r="CJ54" i="27"/>
  <c r="CK54" i="27"/>
  <c r="CL54" i="27"/>
  <c r="CM54" i="27"/>
  <c r="CN54" i="27"/>
  <c r="CO54" i="27"/>
  <c r="CP54" i="27"/>
  <c r="CQ54" i="27"/>
  <c r="CR54" i="27"/>
  <c r="CS54" i="27"/>
  <c r="CT54" i="27"/>
  <c r="CU54" i="27"/>
  <c r="CV54" i="27"/>
  <c r="CW54" i="27"/>
  <c r="CX54" i="27"/>
  <c r="CY54" i="27"/>
  <c r="CZ54" i="27"/>
  <c r="DA54" i="27"/>
  <c r="DB54" i="27"/>
  <c r="DC54" i="27"/>
  <c r="DD54" i="27"/>
  <c r="DE54" i="27"/>
  <c r="DF54" i="27"/>
  <c r="DG54" i="27"/>
  <c r="DH54" i="27"/>
  <c r="DI54" i="27"/>
  <c r="DJ54" i="27"/>
  <c r="DK54" i="27"/>
  <c r="DL54" i="27"/>
  <c r="DM54" i="27"/>
  <c r="DN54" i="27"/>
  <c r="DO54" i="27"/>
  <c r="DP54" i="27"/>
  <c r="DQ54" i="27"/>
  <c r="DR54" i="27"/>
  <c r="DS54" i="27"/>
  <c r="DT54" i="27"/>
  <c r="DU54" i="27"/>
  <c r="DV54" i="27"/>
  <c r="DW54" i="27"/>
  <c r="DX54" i="27"/>
  <c r="DY54" i="27"/>
  <c r="DZ54" i="27"/>
  <c r="EA54" i="27"/>
  <c r="EB54" i="27"/>
  <c r="EC54" i="27"/>
  <c r="ED54" i="27"/>
  <c r="EE54" i="27"/>
  <c r="EF54" i="27"/>
  <c r="EG54" i="27"/>
  <c r="EH54" i="27"/>
  <c r="EI54" i="27"/>
  <c r="EJ54" i="27"/>
  <c r="EK54" i="27"/>
  <c r="EL54" i="27"/>
  <c r="EM54" i="27"/>
  <c r="EN54" i="27"/>
  <c r="EO54" i="27"/>
  <c r="EP54" i="27"/>
  <c r="EQ54" i="27"/>
  <c r="ER54" i="27"/>
  <c r="ES54" i="27"/>
  <c r="ET54" i="27"/>
  <c r="EU54" i="27"/>
  <c r="EV54" i="27"/>
  <c r="EX54" i="27"/>
  <c r="EY54" i="27"/>
  <c r="EZ54" i="27"/>
  <c r="FA54" i="27"/>
  <c r="FB54" i="27"/>
  <c r="FC54" i="27"/>
  <c r="FD54" i="27"/>
  <c r="FE54" i="27"/>
  <c r="FF54" i="27"/>
  <c r="E55" i="27"/>
  <c r="F55" i="27"/>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BP55" i="27"/>
  <c r="BQ55" i="27"/>
  <c r="BR55" i="27"/>
  <c r="BS55" i="27"/>
  <c r="BU55" i="27"/>
  <c r="BV55" i="27"/>
  <c r="BW55" i="27"/>
  <c r="BX55" i="27"/>
  <c r="BY55" i="27"/>
  <c r="BZ55" i="27"/>
  <c r="CA55" i="27"/>
  <c r="CB55" i="27"/>
  <c r="CC55" i="27"/>
  <c r="CD55" i="27"/>
  <c r="CE55" i="27"/>
  <c r="CF55" i="27"/>
  <c r="CG55" i="27"/>
  <c r="CH55" i="27"/>
  <c r="CI55" i="27"/>
  <c r="CJ55" i="27"/>
  <c r="CK55" i="27"/>
  <c r="CL55" i="27"/>
  <c r="CM55" i="27"/>
  <c r="CN55" i="27"/>
  <c r="CO55" i="27"/>
  <c r="CP55" i="27"/>
  <c r="CQ55" i="27"/>
  <c r="CR55" i="27"/>
  <c r="CS55" i="27"/>
  <c r="CT55" i="27"/>
  <c r="CU55" i="27"/>
  <c r="CV55" i="27"/>
  <c r="CW55" i="27"/>
  <c r="CX55" i="27"/>
  <c r="CY55" i="27"/>
  <c r="CZ55" i="27"/>
  <c r="DA55" i="27"/>
  <c r="DB55" i="27"/>
  <c r="DC55" i="27"/>
  <c r="DD55" i="27"/>
  <c r="DE55" i="27"/>
  <c r="DF55" i="27"/>
  <c r="DG55" i="27"/>
  <c r="DH55" i="27"/>
  <c r="DI55" i="27"/>
  <c r="DJ55" i="27"/>
  <c r="DK55" i="27"/>
  <c r="DL55" i="27"/>
  <c r="DM55" i="27"/>
  <c r="DN55" i="27"/>
  <c r="DO55" i="27"/>
  <c r="DP55" i="27"/>
  <c r="DQ55" i="27"/>
  <c r="DR55" i="27"/>
  <c r="DS55" i="27"/>
  <c r="DT55" i="27"/>
  <c r="DU55" i="27"/>
  <c r="DV55" i="27"/>
  <c r="DW55" i="27"/>
  <c r="DX55" i="27"/>
  <c r="DY55" i="27"/>
  <c r="DZ55" i="27"/>
  <c r="EA55" i="27"/>
  <c r="EB55" i="27"/>
  <c r="EC55" i="27"/>
  <c r="ED55" i="27"/>
  <c r="EE55" i="27"/>
  <c r="EF55" i="27"/>
  <c r="EG55" i="27"/>
  <c r="EH55" i="27"/>
  <c r="EI55" i="27"/>
  <c r="EJ55" i="27"/>
  <c r="EK55" i="27"/>
  <c r="EL55" i="27"/>
  <c r="EM55" i="27"/>
  <c r="EN55" i="27"/>
  <c r="EO55" i="27"/>
  <c r="EP55" i="27"/>
  <c r="EQ55" i="27"/>
  <c r="ER55" i="27"/>
  <c r="ES55" i="27"/>
  <c r="ET55" i="27"/>
  <c r="EU55" i="27"/>
  <c r="EV55" i="27"/>
  <c r="EX55" i="27"/>
  <c r="EY55" i="27"/>
  <c r="EZ55" i="27"/>
  <c r="FA55" i="27"/>
  <c r="FB55" i="27"/>
  <c r="FC55" i="27"/>
  <c r="FD55" i="27"/>
  <c r="FE55" i="27"/>
  <c r="FF55" i="27"/>
  <c r="FG55" i="27"/>
  <c r="E56" i="27"/>
  <c r="F56" i="27"/>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BP56" i="27"/>
  <c r="BQ56" i="27"/>
  <c r="BR56" i="27"/>
  <c r="BS56" i="27"/>
  <c r="BU56" i="27"/>
  <c r="BV56" i="27"/>
  <c r="BW56" i="27"/>
  <c r="BX56" i="27"/>
  <c r="BY56" i="27"/>
  <c r="BZ56" i="27"/>
  <c r="CA56" i="27"/>
  <c r="CB56" i="27"/>
  <c r="CC56" i="27"/>
  <c r="CD56" i="27"/>
  <c r="CE56" i="27"/>
  <c r="CF56" i="27"/>
  <c r="CG56" i="27"/>
  <c r="CH56" i="27"/>
  <c r="CI56" i="27"/>
  <c r="CJ56" i="27"/>
  <c r="CK56" i="27"/>
  <c r="CL56" i="27"/>
  <c r="CM56" i="27"/>
  <c r="CN56" i="27"/>
  <c r="CO56" i="27"/>
  <c r="CP56" i="27"/>
  <c r="CQ56" i="27"/>
  <c r="CR56" i="27"/>
  <c r="CS56" i="27"/>
  <c r="CT56" i="27"/>
  <c r="CU56" i="27"/>
  <c r="CV56" i="27"/>
  <c r="CW56" i="27"/>
  <c r="CX56" i="27"/>
  <c r="CY56" i="27"/>
  <c r="CZ56" i="27"/>
  <c r="DA56" i="27"/>
  <c r="DB56" i="27"/>
  <c r="DC56" i="27"/>
  <c r="DD56" i="27"/>
  <c r="DE56" i="27"/>
  <c r="DF56" i="27"/>
  <c r="DG56" i="27"/>
  <c r="DH56" i="27"/>
  <c r="DI56" i="27"/>
  <c r="DJ56" i="27"/>
  <c r="DK56" i="27"/>
  <c r="DL56" i="27"/>
  <c r="DM56" i="27"/>
  <c r="DN56" i="27"/>
  <c r="DO56" i="27"/>
  <c r="DP56" i="27"/>
  <c r="DQ56" i="27"/>
  <c r="DR56" i="27"/>
  <c r="DS56" i="27"/>
  <c r="DT56" i="27"/>
  <c r="DU56" i="27"/>
  <c r="DV56" i="27"/>
  <c r="DW56" i="27"/>
  <c r="DX56" i="27"/>
  <c r="DY56" i="27"/>
  <c r="DZ56" i="27"/>
  <c r="EA56" i="27"/>
  <c r="EB56" i="27"/>
  <c r="EC56" i="27"/>
  <c r="ED56" i="27"/>
  <c r="EE56" i="27"/>
  <c r="EF56" i="27"/>
  <c r="EG56" i="27"/>
  <c r="EH56" i="27"/>
  <c r="EI56" i="27"/>
  <c r="EJ56" i="27"/>
  <c r="EK56" i="27"/>
  <c r="EL56" i="27"/>
  <c r="EM56" i="27"/>
  <c r="EN56" i="27"/>
  <c r="EO56" i="27"/>
  <c r="EP56" i="27"/>
  <c r="EQ56" i="27"/>
  <c r="ER56" i="27"/>
  <c r="ES56" i="27"/>
  <c r="ET56" i="27"/>
  <c r="EU56" i="27"/>
  <c r="EV56" i="27"/>
  <c r="EX56" i="27"/>
  <c r="EY56" i="27"/>
  <c r="EZ56" i="27"/>
  <c r="FA56" i="27"/>
  <c r="FB56" i="27"/>
  <c r="FC56" i="27"/>
  <c r="FD56" i="27"/>
  <c r="FE56" i="27"/>
  <c r="FF56" i="27"/>
  <c r="E57" i="27"/>
  <c r="F57" i="27"/>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BP57" i="27"/>
  <c r="BQ57" i="27"/>
  <c r="BR57" i="27"/>
  <c r="BS57" i="27"/>
  <c r="BU57" i="27"/>
  <c r="BV57" i="27"/>
  <c r="BW57" i="27"/>
  <c r="BX57" i="27"/>
  <c r="BY57" i="27"/>
  <c r="BZ57" i="27"/>
  <c r="CA57" i="27"/>
  <c r="CB57" i="27"/>
  <c r="CC57" i="27"/>
  <c r="CD57" i="27"/>
  <c r="CE57" i="27"/>
  <c r="CF57" i="27"/>
  <c r="CG57" i="27"/>
  <c r="CH57" i="27"/>
  <c r="CI57" i="27"/>
  <c r="CJ57" i="27"/>
  <c r="CK57" i="27"/>
  <c r="CL57" i="27"/>
  <c r="CM57" i="27"/>
  <c r="CN57" i="27"/>
  <c r="CO57" i="27"/>
  <c r="CP57" i="27"/>
  <c r="CQ57" i="27"/>
  <c r="CR57" i="27"/>
  <c r="CS57" i="27"/>
  <c r="CT57" i="27"/>
  <c r="CU57" i="27"/>
  <c r="CV57" i="27"/>
  <c r="CW57" i="27"/>
  <c r="CX57" i="27"/>
  <c r="CY57" i="27"/>
  <c r="CZ57" i="27"/>
  <c r="DA57" i="27"/>
  <c r="DB57" i="27"/>
  <c r="DC57" i="27"/>
  <c r="DD57" i="27"/>
  <c r="DE57" i="27"/>
  <c r="DF57" i="27"/>
  <c r="DG57" i="27"/>
  <c r="DH57" i="27"/>
  <c r="DI57" i="27"/>
  <c r="DJ57" i="27"/>
  <c r="DK57" i="27"/>
  <c r="DL57" i="27"/>
  <c r="DM57" i="27"/>
  <c r="DN57" i="27"/>
  <c r="DO57" i="27"/>
  <c r="DP57" i="27"/>
  <c r="DQ57" i="27"/>
  <c r="DR57" i="27"/>
  <c r="DS57" i="27"/>
  <c r="DT57" i="27"/>
  <c r="DU57" i="27"/>
  <c r="DV57" i="27"/>
  <c r="DW57" i="27"/>
  <c r="DX57" i="27"/>
  <c r="DY57" i="27"/>
  <c r="DZ57" i="27"/>
  <c r="EA57" i="27"/>
  <c r="EB57" i="27"/>
  <c r="EC57" i="27"/>
  <c r="ED57" i="27"/>
  <c r="EE57" i="27"/>
  <c r="EF57" i="27"/>
  <c r="EG57" i="27"/>
  <c r="EH57" i="27"/>
  <c r="EI57" i="27"/>
  <c r="EJ57" i="27"/>
  <c r="EK57" i="27"/>
  <c r="EL57" i="27"/>
  <c r="EM57" i="27"/>
  <c r="EN57" i="27"/>
  <c r="EO57" i="27"/>
  <c r="EP57" i="27"/>
  <c r="EQ57" i="27"/>
  <c r="ER57" i="27"/>
  <c r="ES57" i="27"/>
  <c r="ET57" i="27"/>
  <c r="EU57" i="27"/>
  <c r="EV57" i="27"/>
  <c r="EX57" i="27"/>
  <c r="EY57" i="27"/>
  <c r="EZ57" i="27"/>
  <c r="FA57" i="27"/>
  <c r="FB57" i="27"/>
  <c r="FC57" i="27"/>
  <c r="FD57" i="27"/>
  <c r="FE57" i="27"/>
  <c r="FF57" i="27"/>
  <c r="E58" i="27"/>
  <c r="F58" i="27"/>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BP58" i="27"/>
  <c r="BQ58" i="27"/>
  <c r="BR58" i="27"/>
  <c r="BS58" i="27"/>
  <c r="BU58" i="27"/>
  <c r="BV58" i="27"/>
  <c r="BW58" i="27"/>
  <c r="BX58" i="27"/>
  <c r="BY58" i="27"/>
  <c r="BZ58" i="27"/>
  <c r="CA58" i="27"/>
  <c r="CB58" i="27"/>
  <c r="CC58" i="27"/>
  <c r="CD58" i="27"/>
  <c r="CE58" i="27"/>
  <c r="CF58" i="27"/>
  <c r="CG58" i="27"/>
  <c r="CH58" i="27"/>
  <c r="CI58" i="27"/>
  <c r="CJ58" i="27"/>
  <c r="CK58" i="27"/>
  <c r="CL58" i="27"/>
  <c r="CM58" i="27"/>
  <c r="CN58" i="27"/>
  <c r="CO58" i="27"/>
  <c r="CP58" i="27"/>
  <c r="CQ58" i="27"/>
  <c r="CR58" i="27"/>
  <c r="CS58" i="27"/>
  <c r="CT58" i="27"/>
  <c r="CU58" i="27"/>
  <c r="CV58" i="27"/>
  <c r="CW58" i="27"/>
  <c r="CX58" i="27"/>
  <c r="CY58" i="27"/>
  <c r="CZ58" i="27"/>
  <c r="DA58" i="27"/>
  <c r="DB58" i="27"/>
  <c r="DC58" i="27"/>
  <c r="DD58" i="27"/>
  <c r="DE58" i="27"/>
  <c r="DF58" i="27"/>
  <c r="DG58" i="27"/>
  <c r="DH58" i="27"/>
  <c r="DI58" i="27"/>
  <c r="DJ58" i="27"/>
  <c r="DK58" i="27"/>
  <c r="DL58" i="27"/>
  <c r="DM58" i="27"/>
  <c r="DN58" i="27"/>
  <c r="DO58" i="27"/>
  <c r="DP58" i="27"/>
  <c r="DQ58" i="27"/>
  <c r="DR58" i="27"/>
  <c r="DS58" i="27"/>
  <c r="DT58" i="27"/>
  <c r="DU58" i="27"/>
  <c r="DV58" i="27"/>
  <c r="DW58" i="27"/>
  <c r="DX58" i="27"/>
  <c r="DY58" i="27"/>
  <c r="DZ58" i="27"/>
  <c r="EA58" i="27"/>
  <c r="EB58" i="27"/>
  <c r="EC58" i="27"/>
  <c r="ED58" i="27"/>
  <c r="EE58" i="27"/>
  <c r="EF58" i="27"/>
  <c r="EG58" i="27"/>
  <c r="EH58" i="27"/>
  <c r="EI58" i="27"/>
  <c r="EJ58" i="27"/>
  <c r="EK58" i="27"/>
  <c r="EL58" i="27"/>
  <c r="EM58" i="27"/>
  <c r="EN58" i="27"/>
  <c r="EO58" i="27"/>
  <c r="EP58" i="27"/>
  <c r="EQ58" i="27"/>
  <c r="ER58" i="27"/>
  <c r="ES58" i="27"/>
  <c r="ET58" i="27"/>
  <c r="EU58" i="27"/>
  <c r="EV58" i="27"/>
  <c r="EX58" i="27"/>
  <c r="EY58" i="27"/>
  <c r="EZ58" i="27"/>
  <c r="FA58" i="27"/>
  <c r="FB58" i="27"/>
  <c r="FC58" i="27"/>
  <c r="FD58" i="27"/>
  <c r="FE58" i="27"/>
  <c r="FF58" i="27"/>
  <c r="E59" i="27"/>
  <c r="F59" i="27"/>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BP59" i="27"/>
  <c r="BQ59" i="27"/>
  <c r="BR59" i="27"/>
  <c r="BS59" i="27"/>
  <c r="BU59" i="27"/>
  <c r="BV59" i="27"/>
  <c r="BW59" i="27"/>
  <c r="BX59" i="27"/>
  <c r="BY59" i="27"/>
  <c r="BZ59" i="27"/>
  <c r="CA59" i="27"/>
  <c r="CB59" i="27"/>
  <c r="CC59" i="27"/>
  <c r="CD59" i="27"/>
  <c r="CE59" i="27"/>
  <c r="CF59" i="27"/>
  <c r="CG59" i="27"/>
  <c r="CH59" i="27"/>
  <c r="CI59" i="27"/>
  <c r="CJ59" i="27"/>
  <c r="CK59" i="27"/>
  <c r="CL59" i="27"/>
  <c r="CM59" i="27"/>
  <c r="CN59" i="27"/>
  <c r="CO59" i="27"/>
  <c r="CP59" i="27"/>
  <c r="CQ59" i="27"/>
  <c r="CR59" i="27"/>
  <c r="CS59" i="27"/>
  <c r="CT59" i="27"/>
  <c r="CU59" i="27"/>
  <c r="CV59" i="27"/>
  <c r="CW59" i="27"/>
  <c r="CX59" i="27"/>
  <c r="CY59" i="27"/>
  <c r="CZ59" i="27"/>
  <c r="DA59" i="27"/>
  <c r="DB59" i="27"/>
  <c r="DC59" i="27"/>
  <c r="DD59" i="27"/>
  <c r="DE59" i="27"/>
  <c r="DF59" i="27"/>
  <c r="DG59" i="27"/>
  <c r="DH59" i="27"/>
  <c r="DI59" i="27"/>
  <c r="DJ59" i="27"/>
  <c r="DK59" i="27"/>
  <c r="DL59" i="27"/>
  <c r="DM59" i="27"/>
  <c r="DN59" i="27"/>
  <c r="DO59" i="27"/>
  <c r="DP59" i="27"/>
  <c r="DQ59" i="27"/>
  <c r="DR59" i="27"/>
  <c r="DS59" i="27"/>
  <c r="DT59" i="27"/>
  <c r="DU59" i="27"/>
  <c r="DV59" i="27"/>
  <c r="DW59" i="27"/>
  <c r="DX59" i="27"/>
  <c r="DY59" i="27"/>
  <c r="DZ59" i="27"/>
  <c r="EA59" i="27"/>
  <c r="EB59" i="27"/>
  <c r="EC59" i="27"/>
  <c r="ED59" i="27"/>
  <c r="EE59" i="27"/>
  <c r="EF59" i="27"/>
  <c r="EG59" i="27"/>
  <c r="EH59" i="27"/>
  <c r="EI59" i="27"/>
  <c r="EJ59" i="27"/>
  <c r="EK59" i="27"/>
  <c r="EL59" i="27"/>
  <c r="EM59" i="27"/>
  <c r="EN59" i="27"/>
  <c r="EO59" i="27"/>
  <c r="EP59" i="27"/>
  <c r="EQ59" i="27"/>
  <c r="ER59" i="27"/>
  <c r="ES59" i="27"/>
  <c r="ET59" i="27"/>
  <c r="EU59" i="27"/>
  <c r="EV59" i="27"/>
  <c r="EX59" i="27"/>
  <c r="EY59" i="27"/>
  <c r="EZ59" i="27"/>
  <c r="FA59" i="27"/>
  <c r="FB59" i="27"/>
  <c r="FC59" i="27"/>
  <c r="FD59" i="27"/>
  <c r="FE59" i="27"/>
  <c r="FF59" i="27"/>
  <c r="FG59" i="27"/>
  <c r="E60" i="27"/>
  <c r="F60" i="27"/>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BP60" i="27"/>
  <c r="BQ60" i="27"/>
  <c r="BR60" i="27"/>
  <c r="BS60" i="27"/>
  <c r="BU60" i="27"/>
  <c r="BV60" i="27"/>
  <c r="BW60" i="27"/>
  <c r="BX60" i="27"/>
  <c r="BY60" i="27"/>
  <c r="BZ60" i="27"/>
  <c r="CA60" i="27"/>
  <c r="CB60" i="27"/>
  <c r="CC60" i="27"/>
  <c r="CD60" i="27"/>
  <c r="CE60" i="27"/>
  <c r="CF60" i="27"/>
  <c r="CG60" i="27"/>
  <c r="CH60" i="27"/>
  <c r="CI60" i="27"/>
  <c r="CJ60" i="27"/>
  <c r="CK60" i="27"/>
  <c r="CL60" i="27"/>
  <c r="CM60" i="27"/>
  <c r="CN60" i="27"/>
  <c r="CO60" i="27"/>
  <c r="CP60" i="27"/>
  <c r="CQ60" i="27"/>
  <c r="CR60" i="27"/>
  <c r="CS60" i="27"/>
  <c r="CT60" i="27"/>
  <c r="CU60" i="27"/>
  <c r="CV60" i="27"/>
  <c r="CW60" i="27"/>
  <c r="CX60" i="27"/>
  <c r="CY60" i="27"/>
  <c r="CZ60" i="27"/>
  <c r="DA60" i="27"/>
  <c r="DB60" i="27"/>
  <c r="DC60" i="27"/>
  <c r="DD60" i="27"/>
  <c r="DE60" i="27"/>
  <c r="DF60" i="27"/>
  <c r="DG60" i="27"/>
  <c r="DH60" i="27"/>
  <c r="DI60" i="27"/>
  <c r="DJ60" i="27"/>
  <c r="DK60" i="27"/>
  <c r="DL60" i="27"/>
  <c r="DM60" i="27"/>
  <c r="DN60" i="27"/>
  <c r="DO60" i="27"/>
  <c r="DP60" i="27"/>
  <c r="DQ60" i="27"/>
  <c r="DR60" i="27"/>
  <c r="DS60" i="27"/>
  <c r="DT60" i="27"/>
  <c r="DU60" i="27"/>
  <c r="DV60" i="27"/>
  <c r="DW60" i="27"/>
  <c r="DX60" i="27"/>
  <c r="DY60" i="27"/>
  <c r="DZ60" i="27"/>
  <c r="EA60" i="27"/>
  <c r="EB60" i="27"/>
  <c r="EC60" i="27"/>
  <c r="ED60" i="27"/>
  <c r="EE60" i="27"/>
  <c r="EF60" i="27"/>
  <c r="EG60" i="27"/>
  <c r="EH60" i="27"/>
  <c r="EI60" i="27"/>
  <c r="EJ60" i="27"/>
  <c r="EK60" i="27"/>
  <c r="EL60" i="27"/>
  <c r="EM60" i="27"/>
  <c r="EN60" i="27"/>
  <c r="EO60" i="27"/>
  <c r="EP60" i="27"/>
  <c r="EQ60" i="27"/>
  <c r="ER60" i="27"/>
  <c r="ES60" i="27"/>
  <c r="ET60" i="27"/>
  <c r="EU60" i="27"/>
  <c r="EV60" i="27"/>
  <c r="EX60" i="27"/>
  <c r="EY60" i="27"/>
  <c r="EZ60" i="27"/>
  <c r="FA60" i="27"/>
  <c r="FB60" i="27"/>
  <c r="FC60" i="27"/>
  <c r="FD60" i="27"/>
  <c r="FE60" i="27"/>
  <c r="FF60" i="27"/>
  <c r="E61" i="27"/>
  <c r="F61" i="27"/>
  <c r="G61" i="27"/>
  <c r="H61" i="27"/>
  <c r="I61" i="27"/>
  <c r="J61" i="27"/>
  <c r="K61" i="27"/>
  <c r="L61" i="27"/>
  <c r="M61" i="27"/>
  <c r="N61" i="27"/>
  <c r="O61" i="27"/>
  <c r="P61" i="27"/>
  <c r="Q61" i="27"/>
  <c r="R61" i="27"/>
  <c r="S61" i="27"/>
  <c r="T61" i="27"/>
  <c r="U61" i="27"/>
  <c r="V61" i="27"/>
  <c r="W61" i="27"/>
  <c r="X61" i="27"/>
  <c r="Y61" i="27"/>
  <c r="Z61" i="27"/>
  <c r="AA61" i="27"/>
  <c r="AB61" i="27"/>
  <c r="AC61" i="27"/>
  <c r="AD61" i="27"/>
  <c r="AE61" i="27"/>
  <c r="AF61" i="27"/>
  <c r="AG61" i="27"/>
  <c r="AH61" i="27"/>
  <c r="AI61" i="27"/>
  <c r="AJ61" i="27"/>
  <c r="AK61" i="27"/>
  <c r="AL61" i="27"/>
  <c r="AM61" i="27"/>
  <c r="AN61" i="27"/>
  <c r="AO61" i="27"/>
  <c r="AP61" i="27"/>
  <c r="AQ61" i="27"/>
  <c r="AR61" i="27"/>
  <c r="AS61" i="27"/>
  <c r="AT61" i="27"/>
  <c r="AU61" i="27"/>
  <c r="AV61" i="27"/>
  <c r="AW61" i="27"/>
  <c r="AX61" i="27"/>
  <c r="AY61" i="27"/>
  <c r="AZ61" i="27"/>
  <c r="BA61" i="27"/>
  <c r="BB61" i="27"/>
  <c r="BC61" i="27"/>
  <c r="BD61" i="27"/>
  <c r="BE61" i="27"/>
  <c r="BF61" i="27"/>
  <c r="BG61" i="27"/>
  <c r="BH61" i="27"/>
  <c r="BI61" i="27"/>
  <c r="BJ61" i="27"/>
  <c r="BK61" i="27"/>
  <c r="BL61" i="27"/>
  <c r="BM61" i="27"/>
  <c r="BN61" i="27"/>
  <c r="BO61" i="27"/>
  <c r="BP61" i="27"/>
  <c r="BQ61" i="27"/>
  <c r="BR61" i="27"/>
  <c r="BS61" i="27"/>
  <c r="BU61" i="27"/>
  <c r="BV61" i="27"/>
  <c r="BW61" i="27"/>
  <c r="BX61" i="27"/>
  <c r="BY61" i="27"/>
  <c r="BZ61" i="27"/>
  <c r="CA61" i="27"/>
  <c r="CB61" i="27"/>
  <c r="CC61" i="27"/>
  <c r="CD61" i="27"/>
  <c r="CE61" i="27"/>
  <c r="CF61" i="27"/>
  <c r="CG61" i="27"/>
  <c r="CH61" i="27"/>
  <c r="CI61" i="27"/>
  <c r="CJ61" i="27"/>
  <c r="CK61" i="27"/>
  <c r="CL61" i="27"/>
  <c r="CM61" i="27"/>
  <c r="CN61" i="27"/>
  <c r="CO61" i="27"/>
  <c r="CP61" i="27"/>
  <c r="CQ61" i="27"/>
  <c r="CR61" i="27"/>
  <c r="CS61" i="27"/>
  <c r="CT61" i="27"/>
  <c r="CU61" i="27"/>
  <c r="CV61" i="27"/>
  <c r="CW61" i="27"/>
  <c r="CX61" i="27"/>
  <c r="CY61" i="27"/>
  <c r="CZ61" i="27"/>
  <c r="DA61" i="27"/>
  <c r="DB61" i="27"/>
  <c r="DC61" i="27"/>
  <c r="DD61" i="27"/>
  <c r="DE61" i="27"/>
  <c r="DF61" i="27"/>
  <c r="DG61" i="27"/>
  <c r="DH61" i="27"/>
  <c r="DI61" i="27"/>
  <c r="DJ61" i="27"/>
  <c r="DK61" i="27"/>
  <c r="DL61" i="27"/>
  <c r="DM61" i="27"/>
  <c r="DN61" i="27"/>
  <c r="DO61" i="27"/>
  <c r="DP61" i="27"/>
  <c r="DQ61" i="27"/>
  <c r="DR61" i="27"/>
  <c r="DS61" i="27"/>
  <c r="DT61" i="27"/>
  <c r="DU61" i="27"/>
  <c r="DV61" i="27"/>
  <c r="DW61" i="27"/>
  <c r="DX61" i="27"/>
  <c r="DY61" i="27"/>
  <c r="DZ61" i="27"/>
  <c r="EA61" i="27"/>
  <c r="EB61" i="27"/>
  <c r="EC61" i="27"/>
  <c r="ED61" i="27"/>
  <c r="EE61" i="27"/>
  <c r="EF61" i="27"/>
  <c r="EG61" i="27"/>
  <c r="EH61" i="27"/>
  <c r="EI61" i="27"/>
  <c r="EJ61" i="27"/>
  <c r="EK61" i="27"/>
  <c r="EL61" i="27"/>
  <c r="EM61" i="27"/>
  <c r="EN61" i="27"/>
  <c r="EO61" i="27"/>
  <c r="EP61" i="27"/>
  <c r="EQ61" i="27"/>
  <c r="ER61" i="27"/>
  <c r="ES61" i="27"/>
  <c r="ET61" i="27"/>
  <c r="EU61" i="27"/>
  <c r="EV61" i="27"/>
  <c r="EX61" i="27"/>
  <c r="EY61" i="27"/>
  <c r="EZ61" i="27"/>
  <c r="FA61" i="27"/>
  <c r="FB61" i="27"/>
  <c r="FC61" i="27"/>
  <c r="FD61" i="27"/>
  <c r="FE61" i="27"/>
  <c r="FF61" i="27"/>
  <c r="E62" i="27"/>
  <c r="C62" i="27" s="1"/>
  <c r="BT62" i="27" s="1"/>
  <c r="F62" i="27"/>
  <c r="G62" i="27"/>
  <c r="H62" i="27"/>
  <c r="I62" i="27"/>
  <c r="J62" i="27"/>
  <c r="K62" i="27"/>
  <c r="L62" i="27"/>
  <c r="M62" i="27"/>
  <c r="N62" i="27"/>
  <c r="O62" i="27"/>
  <c r="P62" i="27"/>
  <c r="Q62" i="27"/>
  <c r="R62" i="27"/>
  <c r="S62" i="27"/>
  <c r="T62" i="27"/>
  <c r="U62" i="27"/>
  <c r="V62" i="27"/>
  <c r="W62" i="27"/>
  <c r="X62" i="27"/>
  <c r="Y62" i="27"/>
  <c r="Z62" i="27"/>
  <c r="AA62" i="27"/>
  <c r="AB62" i="27"/>
  <c r="AC62" i="27"/>
  <c r="AD62" i="27"/>
  <c r="AE62" i="27"/>
  <c r="AF62" i="27"/>
  <c r="AG62" i="27"/>
  <c r="AH62" i="27"/>
  <c r="AI62" i="27"/>
  <c r="AJ62" i="27"/>
  <c r="AK62" i="27"/>
  <c r="AL62" i="27"/>
  <c r="AM62" i="27"/>
  <c r="AN62" i="27"/>
  <c r="AO62" i="27"/>
  <c r="AP62" i="27"/>
  <c r="AQ62" i="27"/>
  <c r="AR62" i="27"/>
  <c r="AS62" i="27"/>
  <c r="AT62" i="27"/>
  <c r="AU62" i="27"/>
  <c r="AV62" i="27"/>
  <c r="AW62" i="27"/>
  <c r="AX62" i="27"/>
  <c r="AY62" i="27"/>
  <c r="AZ62" i="27"/>
  <c r="BA62" i="27"/>
  <c r="BB62" i="27"/>
  <c r="BC62" i="27"/>
  <c r="BD62" i="27"/>
  <c r="BE62" i="27"/>
  <c r="BF62" i="27"/>
  <c r="BG62" i="27"/>
  <c r="BH62" i="27"/>
  <c r="BI62" i="27"/>
  <c r="BJ62" i="27"/>
  <c r="BK62" i="27"/>
  <c r="BL62" i="27"/>
  <c r="BM62" i="27"/>
  <c r="BN62" i="27"/>
  <c r="BO62" i="27"/>
  <c r="BP62" i="27"/>
  <c r="BQ62" i="27"/>
  <c r="BR62" i="27"/>
  <c r="BS62" i="27"/>
  <c r="BU62" i="27"/>
  <c r="BV62" i="27"/>
  <c r="BW62" i="27"/>
  <c r="BX62" i="27"/>
  <c r="BY62" i="27"/>
  <c r="BZ62" i="27"/>
  <c r="CA62" i="27"/>
  <c r="CB62" i="27"/>
  <c r="CC62" i="27"/>
  <c r="CD62" i="27"/>
  <c r="CE62" i="27"/>
  <c r="CF62" i="27"/>
  <c r="CG62" i="27"/>
  <c r="CH62" i="27"/>
  <c r="CI62" i="27"/>
  <c r="CJ62" i="27"/>
  <c r="CK62" i="27"/>
  <c r="CL62" i="27"/>
  <c r="CM62" i="27"/>
  <c r="CN62" i="27"/>
  <c r="CO62" i="27"/>
  <c r="CP62" i="27"/>
  <c r="CQ62" i="27"/>
  <c r="CR62" i="27"/>
  <c r="CS62" i="27"/>
  <c r="CT62" i="27"/>
  <c r="CU62" i="27"/>
  <c r="CV62" i="27"/>
  <c r="CW62" i="27"/>
  <c r="CX62" i="27"/>
  <c r="CY62" i="27"/>
  <c r="CZ62" i="27"/>
  <c r="DA62" i="27"/>
  <c r="DB62" i="27"/>
  <c r="DC62" i="27"/>
  <c r="DD62" i="27"/>
  <c r="DE62" i="27"/>
  <c r="DF62" i="27"/>
  <c r="DG62" i="27"/>
  <c r="DH62" i="27"/>
  <c r="DI62" i="27"/>
  <c r="DJ62" i="27"/>
  <c r="DK62" i="27"/>
  <c r="DL62" i="27"/>
  <c r="DM62" i="27"/>
  <c r="DN62" i="27"/>
  <c r="DO62" i="27"/>
  <c r="DP62" i="27"/>
  <c r="DQ62" i="27"/>
  <c r="DR62" i="27"/>
  <c r="DS62" i="27"/>
  <c r="DT62" i="27"/>
  <c r="DU62" i="27"/>
  <c r="DV62" i="27"/>
  <c r="DW62" i="27"/>
  <c r="DX62" i="27"/>
  <c r="DY62" i="27"/>
  <c r="DZ62" i="27"/>
  <c r="EA62" i="27"/>
  <c r="EB62" i="27"/>
  <c r="EC62" i="27"/>
  <c r="ED62" i="27"/>
  <c r="EE62" i="27"/>
  <c r="EF62" i="27"/>
  <c r="EG62" i="27"/>
  <c r="EH62" i="27"/>
  <c r="EI62" i="27"/>
  <c r="EJ62" i="27"/>
  <c r="EK62" i="27"/>
  <c r="EL62" i="27"/>
  <c r="EM62" i="27"/>
  <c r="EN62" i="27"/>
  <c r="EO62" i="27"/>
  <c r="EP62" i="27"/>
  <c r="EQ62" i="27"/>
  <c r="ER62" i="27"/>
  <c r="ES62" i="27"/>
  <c r="ET62" i="27"/>
  <c r="EU62" i="27"/>
  <c r="EV62" i="27"/>
  <c r="EX62" i="27"/>
  <c r="EY62" i="27"/>
  <c r="EZ62" i="27"/>
  <c r="FA62" i="27"/>
  <c r="FB62" i="27"/>
  <c r="FC62" i="27"/>
  <c r="FD62" i="27"/>
  <c r="FE62" i="27"/>
  <c r="FF62" i="27"/>
  <c r="FG62" i="27"/>
  <c r="E63" i="27"/>
  <c r="C63" i="27" s="1"/>
  <c r="BT63" i="27" s="1"/>
  <c r="F63" i="27"/>
  <c r="G63" i="27"/>
  <c r="H63" i="27"/>
  <c r="I63" i="27"/>
  <c r="J63" i="27"/>
  <c r="K63" i="27"/>
  <c r="L63" i="27"/>
  <c r="M63" i="27"/>
  <c r="N63" i="27"/>
  <c r="O63" i="27"/>
  <c r="P63" i="27"/>
  <c r="Q63" i="27"/>
  <c r="R63" i="27"/>
  <c r="S63" i="27"/>
  <c r="T63" i="27"/>
  <c r="U63" i="27"/>
  <c r="V63" i="27"/>
  <c r="W63" i="27"/>
  <c r="X63" i="27"/>
  <c r="Y63" i="27"/>
  <c r="Z63" i="27"/>
  <c r="AA63" i="27"/>
  <c r="AB63" i="27"/>
  <c r="AC63" i="27"/>
  <c r="AD63" i="27"/>
  <c r="AE63" i="27"/>
  <c r="AF63" i="27"/>
  <c r="AG63" i="27"/>
  <c r="AH63" i="27"/>
  <c r="AI63" i="27"/>
  <c r="AJ63" i="27"/>
  <c r="AK63" i="27"/>
  <c r="AL63" i="27"/>
  <c r="AM63" i="27"/>
  <c r="AN63" i="27"/>
  <c r="AO63" i="27"/>
  <c r="AP63" i="27"/>
  <c r="AQ63" i="27"/>
  <c r="AR63" i="27"/>
  <c r="AS63" i="27"/>
  <c r="AT63" i="27"/>
  <c r="AU63" i="27"/>
  <c r="AV63" i="27"/>
  <c r="AW63" i="27"/>
  <c r="AX63" i="27"/>
  <c r="AY63" i="27"/>
  <c r="AZ63" i="27"/>
  <c r="BA63" i="27"/>
  <c r="BB63" i="27"/>
  <c r="BC63" i="27"/>
  <c r="BD63" i="27"/>
  <c r="BE63" i="27"/>
  <c r="BF63" i="27"/>
  <c r="BG63" i="27"/>
  <c r="BH63" i="27"/>
  <c r="BI63" i="27"/>
  <c r="BJ63" i="27"/>
  <c r="BK63" i="27"/>
  <c r="BL63" i="27"/>
  <c r="BM63" i="27"/>
  <c r="BN63" i="27"/>
  <c r="BO63" i="27"/>
  <c r="BP63" i="27"/>
  <c r="BQ63" i="27"/>
  <c r="BR63" i="27"/>
  <c r="BS63" i="27"/>
  <c r="BU63" i="27"/>
  <c r="BV63" i="27"/>
  <c r="BW63" i="27"/>
  <c r="BX63" i="27"/>
  <c r="BY63" i="27"/>
  <c r="BZ63" i="27"/>
  <c r="CA63" i="27"/>
  <c r="CB63" i="27"/>
  <c r="CC63" i="27"/>
  <c r="CD63" i="27"/>
  <c r="CE63" i="27"/>
  <c r="CF63" i="27"/>
  <c r="CG63" i="27"/>
  <c r="CH63" i="27"/>
  <c r="CI63" i="27"/>
  <c r="CJ63" i="27"/>
  <c r="CK63" i="27"/>
  <c r="CL63" i="27"/>
  <c r="CM63" i="27"/>
  <c r="CN63" i="27"/>
  <c r="CO63" i="27"/>
  <c r="CP63" i="27"/>
  <c r="CQ63" i="27"/>
  <c r="CR63" i="27"/>
  <c r="CS63" i="27"/>
  <c r="CT63" i="27"/>
  <c r="CU63" i="27"/>
  <c r="CV63" i="27"/>
  <c r="CW63" i="27"/>
  <c r="CX63" i="27"/>
  <c r="CY63" i="27"/>
  <c r="CZ63" i="27"/>
  <c r="DA63" i="27"/>
  <c r="DB63" i="27"/>
  <c r="DC63" i="27"/>
  <c r="DD63" i="27"/>
  <c r="DE63" i="27"/>
  <c r="DF63" i="27"/>
  <c r="DG63" i="27"/>
  <c r="DH63" i="27"/>
  <c r="DI63" i="27"/>
  <c r="DJ63" i="27"/>
  <c r="DK63" i="27"/>
  <c r="DL63" i="27"/>
  <c r="DM63" i="27"/>
  <c r="DN63" i="27"/>
  <c r="DO63" i="27"/>
  <c r="DP63" i="27"/>
  <c r="DQ63" i="27"/>
  <c r="DR63" i="27"/>
  <c r="DS63" i="27"/>
  <c r="DT63" i="27"/>
  <c r="DU63" i="27"/>
  <c r="DV63" i="27"/>
  <c r="DW63" i="27"/>
  <c r="DX63" i="27"/>
  <c r="DY63" i="27"/>
  <c r="DZ63" i="27"/>
  <c r="EA63" i="27"/>
  <c r="EB63" i="27"/>
  <c r="EC63" i="27"/>
  <c r="ED63" i="27"/>
  <c r="EE63" i="27"/>
  <c r="EF63" i="27"/>
  <c r="EG63" i="27"/>
  <c r="EH63" i="27"/>
  <c r="EI63" i="27"/>
  <c r="EJ63" i="27"/>
  <c r="EK63" i="27"/>
  <c r="EL63" i="27"/>
  <c r="EM63" i="27"/>
  <c r="EN63" i="27"/>
  <c r="EO63" i="27"/>
  <c r="EP63" i="27"/>
  <c r="EQ63" i="27"/>
  <c r="ER63" i="27"/>
  <c r="ES63" i="27"/>
  <c r="ET63" i="27"/>
  <c r="EU63" i="27"/>
  <c r="EV63" i="27"/>
  <c r="EX63" i="27"/>
  <c r="EY63" i="27"/>
  <c r="EZ63" i="27"/>
  <c r="FA63" i="27"/>
  <c r="FB63" i="27"/>
  <c r="FC63" i="27"/>
  <c r="FD63" i="27"/>
  <c r="FE63" i="27"/>
  <c r="FF63" i="27"/>
  <c r="FG63" i="27"/>
  <c r="E64" i="27"/>
  <c r="C64" i="27" s="1"/>
  <c r="BT64" i="27" s="1"/>
  <c r="F64" i="27"/>
  <c r="G64" i="27"/>
  <c r="H64" i="27"/>
  <c r="I64" i="27"/>
  <c r="J64" i="27"/>
  <c r="K64" i="27"/>
  <c r="L64" i="27"/>
  <c r="M64" i="27"/>
  <c r="N64" i="27"/>
  <c r="O64" i="27"/>
  <c r="P64" i="27"/>
  <c r="Q64" i="27"/>
  <c r="R64" i="27"/>
  <c r="S64" i="27"/>
  <c r="T64" i="27"/>
  <c r="U64" i="27"/>
  <c r="V64" i="27"/>
  <c r="W64" i="27"/>
  <c r="X64" i="27"/>
  <c r="Y64" i="27"/>
  <c r="Z64" i="27"/>
  <c r="AA64" i="27"/>
  <c r="AB64" i="27"/>
  <c r="AC64" i="27"/>
  <c r="AD64" i="27"/>
  <c r="AE64" i="27"/>
  <c r="AF64" i="27"/>
  <c r="AG64" i="27"/>
  <c r="AH64" i="27"/>
  <c r="AI64" i="27"/>
  <c r="AJ64" i="27"/>
  <c r="AK64" i="27"/>
  <c r="AL64" i="27"/>
  <c r="AM64" i="27"/>
  <c r="AN64" i="27"/>
  <c r="AO64" i="27"/>
  <c r="AP64" i="27"/>
  <c r="AQ64" i="27"/>
  <c r="AR64" i="27"/>
  <c r="AS64" i="27"/>
  <c r="AT64" i="27"/>
  <c r="AU64" i="27"/>
  <c r="AV64" i="27"/>
  <c r="AW64" i="27"/>
  <c r="AX64" i="27"/>
  <c r="AY64" i="27"/>
  <c r="AZ64" i="27"/>
  <c r="BA64" i="27"/>
  <c r="BB64" i="27"/>
  <c r="BC64" i="27"/>
  <c r="BD64" i="27"/>
  <c r="BE64" i="27"/>
  <c r="BF64" i="27"/>
  <c r="BG64" i="27"/>
  <c r="BH64" i="27"/>
  <c r="BI64" i="27"/>
  <c r="BJ64" i="27"/>
  <c r="BK64" i="27"/>
  <c r="BL64" i="27"/>
  <c r="BM64" i="27"/>
  <c r="BN64" i="27"/>
  <c r="BO64" i="27"/>
  <c r="BP64" i="27"/>
  <c r="BQ64" i="27"/>
  <c r="BR64" i="27"/>
  <c r="BS64" i="27"/>
  <c r="BU64" i="27"/>
  <c r="BV64" i="27"/>
  <c r="BW64" i="27"/>
  <c r="BX64" i="27"/>
  <c r="BY64" i="27"/>
  <c r="BZ64" i="27"/>
  <c r="CA64" i="27"/>
  <c r="CB64" i="27"/>
  <c r="CC64" i="27"/>
  <c r="CD64" i="27"/>
  <c r="CE64" i="27"/>
  <c r="CF64" i="27"/>
  <c r="CG64" i="27"/>
  <c r="CH64" i="27"/>
  <c r="CI64" i="27"/>
  <c r="CJ64" i="27"/>
  <c r="CK64" i="27"/>
  <c r="CL64" i="27"/>
  <c r="CM64" i="27"/>
  <c r="CN64" i="27"/>
  <c r="CO64" i="27"/>
  <c r="CP64" i="27"/>
  <c r="CQ64" i="27"/>
  <c r="CR64" i="27"/>
  <c r="CS64" i="27"/>
  <c r="CT64" i="27"/>
  <c r="CU64" i="27"/>
  <c r="CV64" i="27"/>
  <c r="CW64" i="27"/>
  <c r="CX64" i="27"/>
  <c r="CY64" i="27"/>
  <c r="CZ64" i="27"/>
  <c r="DA64" i="27"/>
  <c r="DB64" i="27"/>
  <c r="DC64" i="27"/>
  <c r="DD64" i="27"/>
  <c r="DE64" i="27"/>
  <c r="DF64" i="27"/>
  <c r="DG64" i="27"/>
  <c r="DH64" i="27"/>
  <c r="DI64" i="27"/>
  <c r="DJ64" i="27"/>
  <c r="DK64" i="27"/>
  <c r="DL64" i="27"/>
  <c r="DM64" i="27"/>
  <c r="DN64" i="27"/>
  <c r="DO64" i="27"/>
  <c r="DP64" i="27"/>
  <c r="DQ64" i="27"/>
  <c r="DR64" i="27"/>
  <c r="DS64" i="27"/>
  <c r="DT64" i="27"/>
  <c r="DU64" i="27"/>
  <c r="DV64" i="27"/>
  <c r="DW64" i="27"/>
  <c r="DX64" i="27"/>
  <c r="DY64" i="27"/>
  <c r="DZ64" i="27"/>
  <c r="EA64" i="27"/>
  <c r="EB64" i="27"/>
  <c r="EC64" i="27"/>
  <c r="ED64" i="27"/>
  <c r="EE64" i="27"/>
  <c r="EF64" i="27"/>
  <c r="EG64" i="27"/>
  <c r="EH64" i="27"/>
  <c r="EI64" i="27"/>
  <c r="EJ64" i="27"/>
  <c r="EK64" i="27"/>
  <c r="EL64" i="27"/>
  <c r="EM64" i="27"/>
  <c r="EN64" i="27"/>
  <c r="EO64" i="27"/>
  <c r="EP64" i="27"/>
  <c r="EQ64" i="27"/>
  <c r="ER64" i="27"/>
  <c r="ES64" i="27"/>
  <c r="ET64" i="27"/>
  <c r="EU64" i="27"/>
  <c r="EV64" i="27"/>
  <c r="EX64" i="27"/>
  <c r="EY64" i="27"/>
  <c r="EZ64" i="27"/>
  <c r="FA64" i="27"/>
  <c r="FB64" i="27"/>
  <c r="FC64" i="27"/>
  <c r="FD64" i="27"/>
  <c r="FE64" i="27"/>
  <c r="FF64" i="27"/>
  <c r="E65" i="27"/>
  <c r="F65" i="27"/>
  <c r="G65" i="27"/>
  <c r="H65" i="27"/>
  <c r="I65" i="27"/>
  <c r="J65" i="27"/>
  <c r="K65" i="27"/>
  <c r="L65" i="27"/>
  <c r="M65" i="27"/>
  <c r="N65" i="27"/>
  <c r="O65" i="27"/>
  <c r="P65" i="27"/>
  <c r="Q65" i="27"/>
  <c r="R65" i="27"/>
  <c r="S65" i="27"/>
  <c r="T65" i="27"/>
  <c r="U65" i="27"/>
  <c r="V65" i="27"/>
  <c r="W65" i="27"/>
  <c r="X65" i="27"/>
  <c r="Y65" i="27"/>
  <c r="Z65" i="27"/>
  <c r="AA65" i="27"/>
  <c r="AB65" i="27"/>
  <c r="AC65" i="27"/>
  <c r="AD65" i="27"/>
  <c r="AE65" i="27"/>
  <c r="AF65" i="27"/>
  <c r="AG65" i="27"/>
  <c r="AH65" i="27"/>
  <c r="AI65" i="27"/>
  <c r="AJ65" i="27"/>
  <c r="AK65" i="27"/>
  <c r="AL65" i="27"/>
  <c r="AM65" i="27"/>
  <c r="AN65" i="27"/>
  <c r="AO65" i="27"/>
  <c r="AP65" i="27"/>
  <c r="AQ65" i="27"/>
  <c r="AR65" i="27"/>
  <c r="AS65" i="27"/>
  <c r="AT65" i="27"/>
  <c r="AU65" i="27"/>
  <c r="AV65" i="27"/>
  <c r="AW65" i="27"/>
  <c r="AX65" i="27"/>
  <c r="AY65" i="27"/>
  <c r="AZ65" i="27"/>
  <c r="BA65" i="27"/>
  <c r="BB65" i="27"/>
  <c r="BC65" i="27"/>
  <c r="BD65" i="27"/>
  <c r="BE65" i="27"/>
  <c r="BF65" i="27"/>
  <c r="BG65" i="27"/>
  <c r="BH65" i="27"/>
  <c r="BI65" i="27"/>
  <c r="BJ65" i="27"/>
  <c r="BK65" i="27"/>
  <c r="BL65" i="27"/>
  <c r="BM65" i="27"/>
  <c r="BN65" i="27"/>
  <c r="BO65" i="27"/>
  <c r="BP65" i="27"/>
  <c r="BQ65" i="27"/>
  <c r="BR65" i="27"/>
  <c r="BS65" i="27"/>
  <c r="BU65" i="27"/>
  <c r="BV65" i="27"/>
  <c r="BW65" i="27"/>
  <c r="BX65" i="27"/>
  <c r="BY65" i="27"/>
  <c r="BZ65" i="27"/>
  <c r="CA65" i="27"/>
  <c r="CB65" i="27"/>
  <c r="CC65" i="27"/>
  <c r="CD65" i="27"/>
  <c r="CE65" i="27"/>
  <c r="CF65" i="27"/>
  <c r="CG65" i="27"/>
  <c r="CH65" i="27"/>
  <c r="CI65" i="27"/>
  <c r="CJ65" i="27"/>
  <c r="CK65" i="27"/>
  <c r="CL65" i="27"/>
  <c r="CM65" i="27"/>
  <c r="CN65" i="27"/>
  <c r="CO65" i="27"/>
  <c r="CP65" i="27"/>
  <c r="CQ65" i="27"/>
  <c r="CR65" i="27"/>
  <c r="CS65" i="27"/>
  <c r="CT65" i="27"/>
  <c r="CU65" i="27"/>
  <c r="CV65" i="27"/>
  <c r="CW65" i="27"/>
  <c r="CX65" i="27"/>
  <c r="CY65" i="27"/>
  <c r="CZ65" i="27"/>
  <c r="DA65" i="27"/>
  <c r="DB65" i="27"/>
  <c r="DC65" i="27"/>
  <c r="DD65" i="27"/>
  <c r="DE65" i="27"/>
  <c r="DF65" i="27"/>
  <c r="DG65" i="27"/>
  <c r="DH65" i="27"/>
  <c r="DI65" i="27"/>
  <c r="DJ65" i="27"/>
  <c r="DK65" i="27"/>
  <c r="DL65" i="27"/>
  <c r="DM65" i="27"/>
  <c r="DN65" i="27"/>
  <c r="DO65" i="27"/>
  <c r="DP65" i="27"/>
  <c r="DQ65" i="27"/>
  <c r="DR65" i="27"/>
  <c r="DS65" i="27"/>
  <c r="DT65" i="27"/>
  <c r="DU65" i="27"/>
  <c r="DV65" i="27"/>
  <c r="DW65" i="27"/>
  <c r="DX65" i="27"/>
  <c r="DY65" i="27"/>
  <c r="DZ65" i="27"/>
  <c r="EA65" i="27"/>
  <c r="EB65" i="27"/>
  <c r="EC65" i="27"/>
  <c r="ED65" i="27"/>
  <c r="EE65" i="27"/>
  <c r="EF65" i="27"/>
  <c r="EG65" i="27"/>
  <c r="EH65" i="27"/>
  <c r="EI65" i="27"/>
  <c r="EJ65" i="27"/>
  <c r="EK65" i="27"/>
  <c r="EL65" i="27"/>
  <c r="EM65" i="27"/>
  <c r="EN65" i="27"/>
  <c r="EO65" i="27"/>
  <c r="EP65" i="27"/>
  <c r="EQ65" i="27"/>
  <c r="ER65" i="27"/>
  <c r="ES65" i="27"/>
  <c r="ET65" i="27"/>
  <c r="EU65" i="27"/>
  <c r="EV65" i="27"/>
  <c r="EX65" i="27"/>
  <c r="EY65" i="27"/>
  <c r="EZ65" i="27"/>
  <c r="FA65" i="27"/>
  <c r="FB65" i="27"/>
  <c r="FC65" i="27"/>
  <c r="FD65" i="27"/>
  <c r="FE65" i="27"/>
  <c r="FF65" i="27"/>
  <c r="E66" i="27"/>
  <c r="F66" i="27"/>
  <c r="G66" i="27"/>
  <c r="H66" i="27"/>
  <c r="I66" i="27"/>
  <c r="J66" i="27"/>
  <c r="K66" i="27"/>
  <c r="L66" i="27"/>
  <c r="M66" i="27"/>
  <c r="N66" i="27"/>
  <c r="O66" i="27"/>
  <c r="P66" i="27"/>
  <c r="Q66" i="27"/>
  <c r="R66" i="27"/>
  <c r="S66" i="27"/>
  <c r="T66" i="27"/>
  <c r="U66" i="27"/>
  <c r="V66" i="27"/>
  <c r="W66" i="27"/>
  <c r="X66" i="27"/>
  <c r="Y66" i="27"/>
  <c r="Z66" i="27"/>
  <c r="AA66" i="27"/>
  <c r="AB66" i="27"/>
  <c r="AC66" i="27"/>
  <c r="AD66" i="27"/>
  <c r="AE66" i="27"/>
  <c r="AF66" i="27"/>
  <c r="AG66" i="27"/>
  <c r="AH66" i="27"/>
  <c r="AI66" i="27"/>
  <c r="AJ66" i="27"/>
  <c r="AK66" i="27"/>
  <c r="AL66" i="27"/>
  <c r="AM66" i="27"/>
  <c r="AN66" i="27"/>
  <c r="AO66" i="27"/>
  <c r="AP66" i="27"/>
  <c r="AQ66" i="27"/>
  <c r="AR66" i="27"/>
  <c r="AS66" i="27"/>
  <c r="AT66" i="27"/>
  <c r="AU66" i="27"/>
  <c r="AV66" i="27"/>
  <c r="AW66" i="27"/>
  <c r="AX66" i="27"/>
  <c r="AY66" i="27"/>
  <c r="AZ66" i="27"/>
  <c r="BA66" i="27"/>
  <c r="BB66" i="27"/>
  <c r="BC66" i="27"/>
  <c r="BD66" i="27"/>
  <c r="BE66" i="27"/>
  <c r="BF66" i="27"/>
  <c r="BG66" i="27"/>
  <c r="BH66" i="27"/>
  <c r="BI66" i="27"/>
  <c r="BJ66" i="27"/>
  <c r="BK66" i="27"/>
  <c r="BL66" i="27"/>
  <c r="BM66" i="27"/>
  <c r="BN66" i="27"/>
  <c r="BO66" i="27"/>
  <c r="BP66" i="27"/>
  <c r="BQ66" i="27"/>
  <c r="BR66" i="27"/>
  <c r="BS66" i="27"/>
  <c r="BU66" i="27"/>
  <c r="BV66" i="27"/>
  <c r="BW66" i="27"/>
  <c r="BX66" i="27"/>
  <c r="BY66" i="27"/>
  <c r="BZ66" i="27"/>
  <c r="CA66" i="27"/>
  <c r="CB66" i="27"/>
  <c r="CC66" i="27"/>
  <c r="CD66" i="27"/>
  <c r="CE66" i="27"/>
  <c r="CF66" i="27"/>
  <c r="CG66" i="27"/>
  <c r="CH66" i="27"/>
  <c r="CI66" i="27"/>
  <c r="CJ66" i="27"/>
  <c r="CK66" i="27"/>
  <c r="CL66" i="27"/>
  <c r="CM66" i="27"/>
  <c r="CN66" i="27"/>
  <c r="CO66" i="27"/>
  <c r="CP66" i="27"/>
  <c r="CQ66" i="27"/>
  <c r="CR66" i="27"/>
  <c r="CS66" i="27"/>
  <c r="CT66" i="27"/>
  <c r="CU66" i="27"/>
  <c r="CV66" i="27"/>
  <c r="CW66" i="27"/>
  <c r="CX66" i="27"/>
  <c r="CY66" i="27"/>
  <c r="CZ66" i="27"/>
  <c r="DA66" i="27"/>
  <c r="DB66" i="27"/>
  <c r="DC66" i="27"/>
  <c r="DD66" i="27"/>
  <c r="DE66" i="27"/>
  <c r="DF66" i="27"/>
  <c r="DG66" i="27"/>
  <c r="DH66" i="27"/>
  <c r="DI66" i="27"/>
  <c r="DJ66" i="27"/>
  <c r="DK66" i="27"/>
  <c r="DL66" i="27"/>
  <c r="DM66" i="27"/>
  <c r="DN66" i="27"/>
  <c r="DO66" i="27"/>
  <c r="DP66" i="27"/>
  <c r="DQ66" i="27"/>
  <c r="DR66" i="27"/>
  <c r="DS66" i="27"/>
  <c r="DT66" i="27"/>
  <c r="DU66" i="27"/>
  <c r="DV66" i="27"/>
  <c r="DW66" i="27"/>
  <c r="DX66" i="27"/>
  <c r="DY66" i="27"/>
  <c r="DZ66" i="27"/>
  <c r="EA66" i="27"/>
  <c r="EB66" i="27"/>
  <c r="EC66" i="27"/>
  <c r="ED66" i="27"/>
  <c r="EE66" i="27"/>
  <c r="EF66" i="27"/>
  <c r="EG66" i="27"/>
  <c r="EH66" i="27"/>
  <c r="EI66" i="27"/>
  <c r="EJ66" i="27"/>
  <c r="EK66" i="27"/>
  <c r="EL66" i="27"/>
  <c r="EM66" i="27"/>
  <c r="EN66" i="27"/>
  <c r="EO66" i="27"/>
  <c r="EP66" i="27"/>
  <c r="EQ66" i="27"/>
  <c r="ER66" i="27"/>
  <c r="ES66" i="27"/>
  <c r="ET66" i="27"/>
  <c r="EU66" i="27"/>
  <c r="EV66" i="27"/>
  <c r="EX66" i="27"/>
  <c r="EY66" i="27"/>
  <c r="EZ66" i="27"/>
  <c r="FA66" i="27"/>
  <c r="FB66" i="27"/>
  <c r="FC66" i="27"/>
  <c r="FD66" i="27"/>
  <c r="FE66" i="27"/>
  <c r="FF66" i="27"/>
  <c r="E67" i="27"/>
  <c r="F67" i="27"/>
  <c r="G67" i="27"/>
  <c r="H67" i="27"/>
  <c r="I67" i="27"/>
  <c r="J67" i="27"/>
  <c r="K67" i="27"/>
  <c r="L67" i="27"/>
  <c r="M67" i="27"/>
  <c r="N67" i="27"/>
  <c r="O67" i="27"/>
  <c r="P67" i="27"/>
  <c r="Q67" i="27"/>
  <c r="R67" i="27"/>
  <c r="S67" i="27"/>
  <c r="T67" i="27"/>
  <c r="U67" i="27"/>
  <c r="V67" i="27"/>
  <c r="W67" i="27"/>
  <c r="X67" i="27"/>
  <c r="Y67" i="27"/>
  <c r="Z67" i="27"/>
  <c r="AA67" i="27"/>
  <c r="AB67" i="27"/>
  <c r="AC67" i="27"/>
  <c r="AD67" i="27"/>
  <c r="AE67" i="27"/>
  <c r="AF67" i="27"/>
  <c r="AG67" i="27"/>
  <c r="AH67" i="27"/>
  <c r="AI67" i="27"/>
  <c r="AJ67" i="27"/>
  <c r="AK67" i="27"/>
  <c r="AL67" i="27"/>
  <c r="AM67" i="27"/>
  <c r="AN67" i="27"/>
  <c r="AO67" i="27"/>
  <c r="AP67" i="27"/>
  <c r="AQ67" i="27"/>
  <c r="AR67" i="27"/>
  <c r="AS67" i="27"/>
  <c r="AT67" i="27"/>
  <c r="AU67" i="27"/>
  <c r="AV67" i="27"/>
  <c r="AW67" i="27"/>
  <c r="AX67" i="27"/>
  <c r="AY67" i="27"/>
  <c r="AZ67" i="27"/>
  <c r="BA67" i="27"/>
  <c r="BB67" i="27"/>
  <c r="BC67" i="27"/>
  <c r="BD67" i="27"/>
  <c r="BE67" i="27"/>
  <c r="BF67" i="27"/>
  <c r="BG67" i="27"/>
  <c r="BH67" i="27"/>
  <c r="BI67" i="27"/>
  <c r="BJ67" i="27"/>
  <c r="BK67" i="27"/>
  <c r="BL67" i="27"/>
  <c r="BM67" i="27"/>
  <c r="BN67" i="27"/>
  <c r="BO67" i="27"/>
  <c r="BP67" i="27"/>
  <c r="BQ67" i="27"/>
  <c r="BR67" i="27"/>
  <c r="BS67" i="27"/>
  <c r="BU67" i="27"/>
  <c r="BV67" i="27"/>
  <c r="BW67" i="27"/>
  <c r="BX67" i="27"/>
  <c r="BY67" i="27"/>
  <c r="BZ67" i="27"/>
  <c r="CA67" i="27"/>
  <c r="CB67" i="27"/>
  <c r="CC67" i="27"/>
  <c r="CD67" i="27"/>
  <c r="CE67" i="27"/>
  <c r="CF67" i="27"/>
  <c r="CG67" i="27"/>
  <c r="CH67" i="27"/>
  <c r="CI67" i="27"/>
  <c r="CJ67" i="27"/>
  <c r="CK67" i="27"/>
  <c r="CL67" i="27"/>
  <c r="CM67" i="27"/>
  <c r="CN67" i="27"/>
  <c r="CO67" i="27"/>
  <c r="CP67" i="27"/>
  <c r="CQ67" i="27"/>
  <c r="CR67" i="27"/>
  <c r="CS67" i="27"/>
  <c r="CT67" i="27"/>
  <c r="CU67" i="27"/>
  <c r="CV67" i="27"/>
  <c r="CW67" i="27"/>
  <c r="CX67" i="27"/>
  <c r="CY67" i="27"/>
  <c r="CZ67" i="27"/>
  <c r="DA67" i="27"/>
  <c r="DB67" i="27"/>
  <c r="DC67" i="27"/>
  <c r="DD67" i="27"/>
  <c r="DE67" i="27"/>
  <c r="DF67" i="27"/>
  <c r="DG67" i="27"/>
  <c r="DH67" i="27"/>
  <c r="DI67" i="27"/>
  <c r="DJ67" i="27"/>
  <c r="DK67" i="27"/>
  <c r="DL67" i="27"/>
  <c r="DM67" i="27"/>
  <c r="DN67" i="27"/>
  <c r="DO67" i="27"/>
  <c r="DP67" i="27"/>
  <c r="DQ67" i="27"/>
  <c r="DR67" i="27"/>
  <c r="DS67" i="27"/>
  <c r="DT67" i="27"/>
  <c r="DU67" i="27"/>
  <c r="DV67" i="27"/>
  <c r="DW67" i="27"/>
  <c r="DX67" i="27"/>
  <c r="DY67" i="27"/>
  <c r="DZ67" i="27"/>
  <c r="EA67" i="27"/>
  <c r="EB67" i="27"/>
  <c r="EC67" i="27"/>
  <c r="ED67" i="27"/>
  <c r="EE67" i="27"/>
  <c r="EF67" i="27"/>
  <c r="EG67" i="27"/>
  <c r="EH67" i="27"/>
  <c r="EI67" i="27"/>
  <c r="EJ67" i="27"/>
  <c r="EK67" i="27"/>
  <c r="EL67" i="27"/>
  <c r="EM67" i="27"/>
  <c r="EN67" i="27"/>
  <c r="EO67" i="27"/>
  <c r="EP67" i="27"/>
  <c r="EQ67" i="27"/>
  <c r="ER67" i="27"/>
  <c r="ES67" i="27"/>
  <c r="ET67" i="27"/>
  <c r="EU67" i="27"/>
  <c r="EV67" i="27"/>
  <c r="EX67" i="27"/>
  <c r="EY67" i="27"/>
  <c r="EZ67" i="27"/>
  <c r="FA67" i="27"/>
  <c r="FB67" i="27"/>
  <c r="FC67" i="27"/>
  <c r="FD67" i="27"/>
  <c r="FE67" i="27"/>
  <c r="FF67" i="27"/>
  <c r="FG67" i="27"/>
  <c r="E68" i="27"/>
  <c r="F68" i="27"/>
  <c r="G68" i="27"/>
  <c r="H68" i="27"/>
  <c r="I68" i="27"/>
  <c r="J68" i="27"/>
  <c r="K68" i="27"/>
  <c r="L68" i="27"/>
  <c r="M68" i="27"/>
  <c r="N68" i="27"/>
  <c r="O68" i="27"/>
  <c r="P68" i="27"/>
  <c r="Q68" i="27"/>
  <c r="R68" i="27"/>
  <c r="S68" i="27"/>
  <c r="T68" i="27"/>
  <c r="U68" i="27"/>
  <c r="V68" i="27"/>
  <c r="W68" i="27"/>
  <c r="X68" i="27"/>
  <c r="Y68" i="27"/>
  <c r="Z68" i="27"/>
  <c r="AA68" i="27"/>
  <c r="AB68" i="27"/>
  <c r="AC68" i="27"/>
  <c r="AD68" i="27"/>
  <c r="AE68" i="27"/>
  <c r="AF68" i="27"/>
  <c r="AG68" i="27"/>
  <c r="AH68" i="27"/>
  <c r="AI68" i="27"/>
  <c r="AJ68" i="27"/>
  <c r="AK68" i="27"/>
  <c r="AL68" i="27"/>
  <c r="AM68" i="27"/>
  <c r="AN68" i="27"/>
  <c r="AO68" i="27"/>
  <c r="AP68" i="27"/>
  <c r="AQ68" i="27"/>
  <c r="AR68" i="27"/>
  <c r="AS68" i="27"/>
  <c r="AT68" i="27"/>
  <c r="AU68" i="27"/>
  <c r="AV68" i="27"/>
  <c r="AW68" i="27"/>
  <c r="AX68" i="27"/>
  <c r="AY68" i="27"/>
  <c r="AZ68" i="27"/>
  <c r="BA68" i="27"/>
  <c r="BB68" i="27"/>
  <c r="BC68" i="27"/>
  <c r="BD68" i="27"/>
  <c r="BE68" i="27"/>
  <c r="BF68" i="27"/>
  <c r="BG68" i="27"/>
  <c r="BH68" i="27"/>
  <c r="BI68" i="27"/>
  <c r="BJ68" i="27"/>
  <c r="BK68" i="27"/>
  <c r="BL68" i="27"/>
  <c r="BM68" i="27"/>
  <c r="BN68" i="27"/>
  <c r="BO68" i="27"/>
  <c r="BP68" i="27"/>
  <c r="BQ68" i="27"/>
  <c r="BR68" i="27"/>
  <c r="BS68" i="27"/>
  <c r="BU68" i="27"/>
  <c r="BV68" i="27"/>
  <c r="BW68" i="27"/>
  <c r="BX68" i="27"/>
  <c r="BY68" i="27"/>
  <c r="BZ68" i="27"/>
  <c r="CA68" i="27"/>
  <c r="CB68" i="27"/>
  <c r="CC68" i="27"/>
  <c r="CD68" i="27"/>
  <c r="CE68" i="27"/>
  <c r="CF68" i="27"/>
  <c r="CG68" i="27"/>
  <c r="CH68" i="27"/>
  <c r="CI68" i="27"/>
  <c r="CJ68" i="27"/>
  <c r="CK68" i="27"/>
  <c r="CL68" i="27"/>
  <c r="CM68" i="27"/>
  <c r="CN68" i="27"/>
  <c r="CO68" i="27"/>
  <c r="CP68" i="27"/>
  <c r="CQ68" i="27"/>
  <c r="CR68" i="27"/>
  <c r="CS68" i="27"/>
  <c r="CT68" i="27"/>
  <c r="CU68" i="27"/>
  <c r="CV68" i="27"/>
  <c r="CW68" i="27"/>
  <c r="CX68" i="27"/>
  <c r="CY68" i="27"/>
  <c r="CZ68" i="27"/>
  <c r="DA68" i="27"/>
  <c r="DB68" i="27"/>
  <c r="DC68" i="27"/>
  <c r="DD68" i="27"/>
  <c r="DE68" i="27"/>
  <c r="DF68" i="27"/>
  <c r="DG68" i="27"/>
  <c r="DH68" i="27"/>
  <c r="DI68" i="27"/>
  <c r="DJ68" i="27"/>
  <c r="DK68" i="27"/>
  <c r="DL68" i="27"/>
  <c r="DM68" i="27"/>
  <c r="DN68" i="27"/>
  <c r="DO68" i="27"/>
  <c r="DP68" i="27"/>
  <c r="DQ68" i="27"/>
  <c r="DR68" i="27"/>
  <c r="DS68" i="27"/>
  <c r="DT68" i="27"/>
  <c r="DU68" i="27"/>
  <c r="DV68" i="27"/>
  <c r="DW68" i="27"/>
  <c r="DX68" i="27"/>
  <c r="DY68" i="27"/>
  <c r="DZ68" i="27"/>
  <c r="EA68" i="27"/>
  <c r="EB68" i="27"/>
  <c r="EC68" i="27"/>
  <c r="ED68" i="27"/>
  <c r="EE68" i="27"/>
  <c r="EF68" i="27"/>
  <c r="EG68" i="27"/>
  <c r="EH68" i="27"/>
  <c r="EI68" i="27"/>
  <c r="EJ68" i="27"/>
  <c r="EK68" i="27"/>
  <c r="EL68" i="27"/>
  <c r="EM68" i="27"/>
  <c r="EN68" i="27"/>
  <c r="EO68" i="27"/>
  <c r="EP68" i="27"/>
  <c r="EQ68" i="27"/>
  <c r="ER68" i="27"/>
  <c r="ES68" i="27"/>
  <c r="ET68" i="27"/>
  <c r="EU68" i="27"/>
  <c r="EV68" i="27"/>
  <c r="EX68" i="27"/>
  <c r="EY68" i="27"/>
  <c r="EZ68" i="27"/>
  <c r="FA68" i="27"/>
  <c r="FB68" i="27"/>
  <c r="FC68" i="27"/>
  <c r="FD68" i="27"/>
  <c r="FE68" i="27"/>
  <c r="FF68" i="27"/>
  <c r="E69" i="27"/>
  <c r="F69" i="27"/>
  <c r="G69" i="27"/>
  <c r="H69" i="27"/>
  <c r="I69" i="27"/>
  <c r="J69" i="27"/>
  <c r="K69" i="27"/>
  <c r="L69" i="27"/>
  <c r="M69" i="27"/>
  <c r="N69" i="27"/>
  <c r="O69" i="27"/>
  <c r="P69" i="27"/>
  <c r="Q69" i="27"/>
  <c r="R69" i="27"/>
  <c r="S69" i="27"/>
  <c r="T69" i="27"/>
  <c r="U69" i="27"/>
  <c r="V69" i="27"/>
  <c r="W69" i="27"/>
  <c r="X69" i="27"/>
  <c r="Y69" i="27"/>
  <c r="Z69" i="27"/>
  <c r="AA69" i="27"/>
  <c r="AB69" i="27"/>
  <c r="AC69" i="27"/>
  <c r="AD69" i="27"/>
  <c r="AE69" i="27"/>
  <c r="AF69" i="27"/>
  <c r="AG69" i="27"/>
  <c r="AH69" i="27"/>
  <c r="AI69" i="27"/>
  <c r="AJ69" i="27"/>
  <c r="AK69" i="27"/>
  <c r="AL69" i="27"/>
  <c r="AM69" i="27"/>
  <c r="AN69" i="27"/>
  <c r="AO69" i="27"/>
  <c r="AP69" i="27"/>
  <c r="AQ69" i="27"/>
  <c r="AR69" i="27"/>
  <c r="AS69" i="27"/>
  <c r="AT69" i="27"/>
  <c r="AU69" i="27"/>
  <c r="AV69" i="27"/>
  <c r="AW69" i="27"/>
  <c r="AX69" i="27"/>
  <c r="AY69" i="27"/>
  <c r="AZ69" i="27"/>
  <c r="BA69" i="27"/>
  <c r="BB69" i="27"/>
  <c r="BC69" i="27"/>
  <c r="BD69" i="27"/>
  <c r="BE69" i="27"/>
  <c r="BF69" i="27"/>
  <c r="BG69" i="27"/>
  <c r="BH69" i="27"/>
  <c r="BI69" i="27"/>
  <c r="BJ69" i="27"/>
  <c r="BK69" i="27"/>
  <c r="BL69" i="27"/>
  <c r="BM69" i="27"/>
  <c r="BN69" i="27"/>
  <c r="BO69" i="27"/>
  <c r="BP69" i="27"/>
  <c r="BQ69" i="27"/>
  <c r="BR69" i="27"/>
  <c r="BS69" i="27"/>
  <c r="BU69" i="27"/>
  <c r="BV69" i="27"/>
  <c r="BW69" i="27"/>
  <c r="BX69" i="27"/>
  <c r="BY69" i="27"/>
  <c r="BZ69" i="27"/>
  <c r="CA69" i="27"/>
  <c r="CB69" i="27"/>
  <c r="CC69" i="27"/>
  <c r="CD69" i="27"/>
  <c r="CE69" i="27"/>
  <c r="CF69" i="27"/>
  <c r="CG69" i="27"/>
  <c r="CH69" i="27"/>
  <c r="CI69" i="27"/>
  <c r="CJ69" i="27"/>
  <c r="CK69" i="27"/>
  <c r="CL69" i="27"/>
  <c r="CM69" i="27"/>
  <c r="CN69" i="27"/>
  <c r="CO69" i="27"/>
  <c r="CP69" i="27"/>
  <c r="CQ69" i="27"/>
  <c r="CR69" i="27"/>
  <c r="CS69" i="27"/>
  <c r="CT69" i="27"/>
  <c r="CU69" i="27"/>
  <c r="CV69" i="27"/>
  <c r="CW69" i="27"/>
  <c r="CX69" i="27"/>
  <c r="CY69" i="27"/>
  <c r="CZ69" i="27"/>
  <c r="DA69" i="27"/>
  <c r="DB69" i="27"/>
  <c r="DC69" i="27"/>
  <c r="DD69" i="27"/>
  <c r="DE69" i="27"/>
  <c r="DF69" i="27"/>
  <c r="DG69" i="27"/>
  <c r="DH69" i="27"/>
  <c r="DI69" i="27"/>
  <c r="DJ69" i="27"/>
  <c r="DK69" i="27"/>
  <c r="DL69" i="27"/>
  <c r="DM69" i="27"/>
  <c r="DN69" i="27"/>
  <c r="DO69" i="27"/>
  <c r="DP69" i="27"/>
  <c r="DQ69" i="27"/>
  <c r="DR69" i="27"/>
  <c r="DS69" i="27"/>
  <c r="DT69" i="27"/>
  <c r="DU69" i="27"/>
  <c r="DV69" i="27"/>
  <c r="DW69" i="27"/>
  <c r="DX69" i="27"/>
  <c r="DY69" i="27"/>
  <c r="DZ69" i="27"/>
  <c r="EA69" i="27"/>
  <c r="EB69" i="27"/>
  <c r="EC69" i="27"/>
  <c r="ED69" i="27"/>
  <c r="EE69" i="27"/>
  <c r="EF69" i="27"/>
  <c r="EG69" i="27"/>
  <c r="EH69" i="27"/>
  <c r="EI69" i="27"/>
  <c r="EJ69" i="27"/>
  <c r="EK69" i="27"/>
  <c r="EL69" i="27"/>
  <c r="EM69" i="27"/>
  <c r="EN69" i="27"/>
  <c r="EO69" i="27"/>
  <c r="EP69" i="27"/>
  <c r="EQ69" i="27"/>
  <c r="ER69" i="27"/>
  <c r="ES69" i="27"/>
  <c r="ET69" i="27"/>
  <c r="EU69" i="27"/>
  <c r="EV69" i="27"/>
  <c r="EX69" i="27"/>
  <c r="EY69" i="27"/>
  <c r="EZ69" i="27"/>
  <c r="FA69" i="27"/>
  <c r="FB69" i="27"/>
  <c r="FC69" i="27"/>
  <c r="FD69" i="27"/>
  <c r="FE69" i="27"/>
  <c r="FF69" i="27"/>
  <c r="E70" i="27"/>
  <c r="F70" i="27"/>
  <c r="G70" i="27"/>
  <c r="H70" i="27"/>
  <c r="I70" i="27"/>
  <c r="J70" i="27"/>
  <c r="K70" i="27"/>
  <c r="L70" i="27"/>
  <c r="M70" i="27"/>
  <c r="N70" i="27"/>
  <c r="O70" i="27"/>
  <c r="P70" i="27"/>
  <c r="Q70" i="27"/>
  <c r="R70" i="27"/>
  <c r="S70" i="27"/>
  <c r="T70" i="27"/>
  <c r="U70" i="27"/>
  <c r="V70" i="27"/>
  <c r="W70" i="27"/>
  <c r="X70" i="27"/>
  <c r="Y70" i="27"/>
  <c r="Z70" i="27"/>
  <c r="AA70" i="27"/>
  <c r="AB70" i="27"/>
  <c r="AC70" i="27"/>
  <c r="AD70" i="27"/>
  <c r="AE70" i="27"/>
  <c r="AF70" i="27"/>
  <c r="AG70" i="27"/>
  <c r="AH70" i="27"/>
  <c r="AI70" i="27"/>
  <c r="AJ70" i="27"/>
  <c r="AK70" i="27"/>
  <c r="AL70" i="27"/>
  <c r="AM70" i="27"/>
  <c r="AN70" i="27"/>
  <c r="AO70" i="27"/>
  <c r="AP70" i="27"/>
  <c r="AQ70" i="27"/>
  <c r="AR70" i="27"/>
  <c r="AS70" i="27"/>
  <c r="AT70" i="27"/>
  <c r="AU70" i="27"/>
  <c r="AV70" i="27"/>
  <c r="AW70" i="27"/>
  <c r="AX70" i="27"/>
  <c r="AY70" i="27"/>
  <c r="AZ70" i="27"/>
  <c r="BA70" i="27"/>
  <c r="BB70" i="27"/>
  <c r="BC70" i="27"/>
  <c r="BD70" i="27"/>
  <c r="BE70" i="27"/>
  <c r="BF70" i="27"/>
  <c r="BG70" i="27"/>
  <c r="BH70" i="27"/>
  <c r="BI70" i="27"/>
  <c r="BJ70" i="27"/>
  <c r="BK70" i="27"/>
  <c r="BL70" i="27"/>
  <c r="BM70" i="27"/>
  <c r="BN70" i="27"/>
  <c r="BO70" i="27"/>
  <c r="BP70" i="27"/>
  <c r="BQ70" i="27"/>
  <c r="BR70" i="27"/>
  <c r="BS70" i="27"/>
  <c r="BU70" i="27"/>
  <c r="BV70" i="27"/>
  <c r="BW70" i="27"/>
  <c r="BX70" i="27"/>
  <c r="BY70" i="27"/>
  <c r="BZ70" i="27"/>
  <c r="CA70" i="27"/>
  <c r="CB70" i="27"/>
  <c r="CC70" i="27"/>
  <c r="CD70" i="27"/>
  <c r="CE70" i="27"/>
  <c r="CF70" i="27"/>
  <c r="CG70" i="27"/>
  <c r="CH70" i="27"/>
  <c r="CI70" i="27"/>
  <c r="CJ70" i="27"/>
  <c r="CK70" i="27"/>
  <c r="CL70" i="27"/>
  <c r="CM70" i="27"/>
  <c r="CN70" i="27"/>
  <c r="CO70" i="27"/>
  <c r="CP70" i="27"/>
  <c r="CQ70" i="27"/>
  <c r="CR70" i="27"/>
  <c r="CS70" i="27"/>
  <c r="CT70" i="27"/>
  <c r="CU70" i="27"/>
  <c r="CV70" i="27"/>
  <c r="CW70" i="27"/>
  <c r="CX70" i="27"/>
  <c r="CY70" i="27"/>
  <c r="CZ70" i="27"/>
  <c r="DA70" i="27"/>
  <c r="DB70" i="27"/>
  <c r="DC70" i="27"/>
  <c r="DD70" i="27"/>
  <c r="DE70" i="27"/>
  <c r="DF70" i="27"/>
  <c r="DG70" i="27"/>
  <c r="DH70" i="27"/>
  <c r="DI70" i="27"/>
  <c r="DJ70" i="27"/>
  <c r="DK70" i="27"/>
  <c r="DL70" i="27"/>
  <c r="DM70" i="27"/>
  <c r="DN70" i="27"/>
  <c r="DO70" i="27"/>
  <c r="DP70" i="27"/>
  <c r="DQ70" i="27"/>
  <c r="DR70" i="27"/>
  <c r="DS70" i="27"/>
  <c r="DT70" i="27"/>
  <c r="DU70" i="27"/>
  <c r="DV70" i="27"/>
  <c r="DW70" i="27"/>
  <c r="DX70" i="27"/>
  <c r="DY70" i="27"/>
  <c r="DZ70" i="27"/>
  <c r="EA70" i="27"/>
  <c r="EB70" i="27"/>
  <c r="EC70" i="27"/>
  <c r="ED70" i="27"/>
  <c r="EE70" i="27"/>
  <c r="EF70" i="27"/>
  <c r="EG70" i="27"/>
  <c r="EH70" i="27"/>
  <c r="EI70" i="27"/>
  <c r="EJ70" i="27"/>
  <c r="EK70" i="27"/>
  <c r="EL70" i="27"/>
  <c r="EM70" i="27"/>
  <c r="EN70" i="27"/>
  <c r="EO70" i="27"/>
  <c r="EP70" i="27"/>
  <c r="EQ70" i="27"/>
  <c r="ER70" i="27"/>
  <c r="ES70" i="27"/>
  <c r="ET70" i="27"/>
  <c r="EU70" i="27"/>
  <c r="EV70" i="27"/>
  <c r="EX70" i="27"/>
  <c r="EY70" i="27"/>
  <c r="EZ70" i="27"/>
  <c r="FA70" i="27"/>
  <c r="FB70" i="27"/>
  <c r="FC70" i="27"/>
  <c r="FD70" i="27"/>
  <c r="FE70" i="27"/>
  <c r="FF70" i="27"/>
  <c r="FG70" i="27"/>
  <c r="E71" i="27"/>
  <c r="F71" i="27"/>
  <c r="G71" i="27"/>
  <c r="H71" i="27"/>
  <c r="I71" i="27"/>
  <c r="J71" i="27"/>
  <c r="K71" i="27"/>
  <c r="L71" i="27"/>
  <c r="M71" i="27"/>
  <c r="N71" i="27"/>
  <c r="O71" i="27"/>
  <c r="P71" i="27"/>
  <c r="Q71" i="27"/>
  <c r="R71" i="27"/>
  <c r="S71" i="27"/>
  <c r="T71" i="27"/>
  <c r="U71" i="27"/>
  <c r="V71" i="27"/>
  <c r="W71" i="27"/>
  <c r="X71" i="27"/>
  <c r="Y71" i="27"/>
  <c r="Z71" i="27"/>
  <c r="AA71" i="27"/>
  <c r="AB71" i="27"/>
  <c r="AC71" i="27"/>
  <c r="AD71" i="27"/>
  <c r="AE71" i="27"/>
  <c r="AF71" i="27"/>
  <c r="AG71" i="27"/>
  <c r="AH71" i="27"/>
  <c r="AI71" i="27"/>
  <c r="AJ71" i="27"/>
  <c r="AK71" i="27"/>
  <c r="AL71" i="27"/>
  <c r="AM71" i="27"/>
  <c r="AN71" i="27"/>
  <c r="AO71" i="27"/>
  <c r="AP71" i="27"/>
  <c r="AQ71" i="27"/>
  <c r="AR71" i="27"/>
  <c r="AS71" i="27"/>
  <c r="AT71" i="27"/>
  <c r="AU71" i="27"/>
  <c r="AV71" i="27"/>
  <c r="AW71" i="27"/>
  <c r="AX71" i="27"/>
  <c r="AY71" i="27"/>
  <c r="AZ71" i="27"/>
  <c r="BA71" i="27"/>
  <c r="BB71" i="27"/>
  <c r="BC71" i="27"/>
  <c r="BD71" i="27"/>
  <c r="BE71" i="27"/>
  <c r="BF71" i="27"/>
  <c r="BG71" i="27"/>
  <c r="BH71" i="27"/>
  <c r="BI71" i="27"/>
  <c r="BJ71" i="27"/>
  <c r="BK71" i="27"/>
  <c r="BL71" i="27"/>
  <c r="BM71" i="27"/>
  <c r="BN71" i="27"/>
  <c r="BO71" i="27"/>
  <c r="BP71" i="27"/>
  <c r="BQ71" i="27"/>
  <c r="BR71" i="27"/>
  <c r="BS71" i="27"/>
  <c r="BU71" i="27"/>
  <c r="BV71" i="27"/>
  <c r="BW71" i="27"/>
  <c r="BX71" i="27"/>
  <c r="BY71" i="27"/>
  <c r="BZ71" i="27"/>
  <c r="CA71" i="27"/>
  <c r="CB71" i="27"/>
  <c r="CC71" i="27"/>
  <c r="CD71" i="27"/>
  <c r="CE71" i="27"/>
  <c r="CF71" i="27"/>
  <c r="CG71" i="27"/>
  <c r="CH71" i="27"/>
  <c r="CI71" i="27"/>
  <c r="CJ71" i="27"/>
  <c r="CK71" i="27"/>
  <c r="CL71" i="27"/>
  <c r="CM71" i="27"/>
  <c r="CN71" i="27"/>
  <c r="CO71" i="27"/>
  <c r="CP71" i="27"/>
  <c r="CQ71" i="27"/>
  <c r="CR71" i="27"/>
  <c r="CS71" i="27"/>
  <c r="CT71" i="27"/>
  <c r="CU71" i="27"/>
  <c r="CV71" i="27"/>
  <c r="CW71" i="27"/>
  <c r="CX71" i="27"/>
  <c r="CY71" i="27"/>
  <c r="CZ71" i="27"/>
  <c r="DA71" i="27"/>
  <c r="DB71" i="27"/>
  <c r="DC71" i="27"/>
  <c r="DD71" i="27"/>
  <c r="DE71" i="27"/>
  <c r="DF71" i="27"/>
  <c r="DG71" i="27"/>
  <c r="DH71" i="27"/>
  <c r="DI71" i="27"/>
  <c r="DJ71" i="27"/>
  <c r="DK71" i="27"/>
  <c r="DL71" i="27"/>
  <c r="DM71" i="27"/>
  <c r="DN71" i="27"/>
  <c r="DO71" i="27"/>
  <c r="DP71" i="27"/>
  <c r="DQ71" i="27"/>
  <c r="DR71" i="27"/>
  <c r="DS71" i="27"/>
  <c r="DT71" i="27"/>
  <c r="DU71" i="27"/>
  <c r="DV71" i="27"/>
  <c r="DW71" i="27"/>
  <c r="DX71" i="27"/>
  <c r="DY71" i="27"/>
  <c r="DZ71" i="27"/>
  <c r="EA71" i="27"/>
  <c r="EB71" i="27"/>
  <c r="EC71" i="27"/>
  <c r="ED71" i="27"/>
  <c r="EE71" i="27"/>
  <c r="EF71" i="27"/>
  <c r="EG71" i="27"/>
  <c r="EH71" i="27"/>
  <c r="EI71" i="27"/>
  <c r="EJ71" i="27"/>
  <c r="EK71" i="27"/>
  <c r="EL71" i="27"/>
  <c r="EM71" i="27"/>
  <c r="EN71" i="27"/>
  <c r="EO71" i="27"/>
  <c r="EP71" i="27"/>
  <c r="EQ71" i="27"/>
  <c r="ER71" i="27"/>
  <c r="ES71" i="27"/>
  <c r="ET71" i="27"/>
  <c r="EU71" i="27"/>
  <c r="EV71" i="27"/>
  <c r="EX71" i="27"/>
  <c r="EY71" i="27"/>
  <c r="EZ71" i="27"/>
  <c r="FA71" i="27"/>
  <c r="FB71" i="27"/>
  <c r="FC71" i="27"/>
  <c r="FD71" i="27"/>
  <c r="FE71" i="27"/>
  <c r="FF71" i="27"/>
  <c r="FG71"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AN72" i="27"/>
  <c r="AO72" i="27"/>
  <c r="AP72" i="27"/>
  <c r="AQ72" i="27"/>
  <c r="AR72" i="27"/>
  <c r="AS72" i="27"/>
  <c r="AT72" i="27"/>
  <c r="AU72" i="27"/>
  <c r="AV72" i="27"/>
  <c r="AW72" i="27"/>
  <c r="AX72" i="27"/>
  <c r="AY72" i="27"/>
  <c r="AZ72" i="27"/>
  <c r="BA72" i="27"/>
  <c r="BB72" i="27"/>
  <c r="BC72" i="27"/>
  <c r="BD72" i="27"/>
  <c r="BE72" i="27"/>
  <c r="BF72" i="27"/>
  <c r="BG72" i="27"/>
  <c r="BH72" i="27"/>
  <c r="BI72" i="27"/>
  <c r="BJ72" i="27"/>
  <c r="BK72" i="27"/>
  <c r="BL72" i="27"/>
  <c r="BM72" i="27"/>
  <c r="BN72" i="27"/>
  <c r="BO72" i="27"/>
  <c r="BP72" i="27"/>
  <c r="BQ72" i="27"/>
  <c r="BR72" i="27"/>
  <c r="BS72" i="27"/>
  <c r="BU72" i="27"/>
  <c r="BV72" i="27"/>
  <c r="BW72" i="27"/>
  <c r="BX72" i="27"/>
  <c r="BY72" i="27"/>
  <c r="BZ72" i="27"/>
  <c r="CA72" i="27"/>
  <c r="CB72" i="27"/>
  <c r="CC72" i="27"/>
  <c r="CD72" i="27"/>
  <c r="CE72" i="27"/>
  <c r="CF72" i="27"/>
  <c r="CG72" i="27"/>
  <c r="CH72" i="27"/>
  <c r="CI72" i="27"/>
  <c r="CJ72" i="27"/>
  <c r="CK72" i="27"/>
  <c r="CL72" i="27"/>
  <c r="CM72" i="27"/>
  <c r="CN72" i="27"/>
  <c r="CO72" i="27"/>
  <c r="CP72" i="27"/>
  <c r="CQ72" i="27"/>
  <c r="CR72" i="27"/>
  <c r="CS72" i="27"/>
  <c r="CT72" i="27"/>
  <c r="CU72" i="27"/>
  <c r="CV72" i="27"/>
  <c r="CW72" i="27"/>
  <c r="CX72" i="27"/>
  <c r="CY72" i="27"/>
  <c r="CZ72" i="27"/>
  <c r="DA72" i="27"/>
  <c r="DB72" i="27"/>
  <c r="DC72" i="27"/>
  <c r="DD72" i="27"/>
  <c r="DE72" i="27"/>
  <c r="DF72" i="27"/>
  <c r="DG72" i="27"/>
  <c r="DH72" i="27"/>
  <c r="DI72" i="27"/>
  <c r="DJ72" i="27"/>
  <c r="DK72" i="27"/>
  <c r="DL72" i="27"/>
  <c r="DM72" i="27"/>
  <c r="DN72" i="27"/>
  <c r="DO72" i="27"/>
  <c r="DP72" i="27"/>
  <c r="DQ72" i="27"/>
  <c r="DR72" i="27"/>
  <c r="DS72" i="27"/>
  <c r="DT72" i="27"/>
  <c r="DU72" i="27"/>
  <c r="DV72" i="27"/>
  <c r="DW72" i="27"/>
  <c r="DX72" i="27"/>
  <c r="DY72" i="27"/>
  <c r="DZ72" i="27"/>
  <c r="EA72" i="27"/>
  <c r="EB72" i="27"/>
  <c r="EC72" i="27"/>
  <c r="ED72" i="27"/>
  <c r="EE72" i="27"/>
  <c r="EF72" i="27"/>
  <c r="EG72" i="27"/>
  <c r="EH72" i="27"/>
  <c r="EI72" i="27"/>
  <c r="EJ72" i="27"/>
  <c r="EK72" i="27"/>
  <c r="EL72" i="27"/>
  <c r="EM72" i="27"/>
  <c r="EN72" i="27"/>
  <c r="EO72" i="27"/>
  <c r="EP72" i="27"/>
  <c r="EQ72" i="27"/>
  <c r="ER72" i="27"/>
  <c r="ES72" i="27"/>
  <c r="ET72" i="27"/>
  <c r="EU72" i="27"/>
  <c r="EV72" i="27"/>
  <c r="EX72" i="27"/>
  <c r="EY72" i="27"/>
  <c r="EZ72" i="27"/>
  <c r="FA72" i="27"/>
  <c r="FB72" i="27"/>
  <c r="FC72" i="27"/>
  <c r="FD72" i="27"/>
  <c r="FE72" i="27"/>
  <c r="FF72" i="27"/>
  <c r="E73" i="27"/>
  <c r="F73" i="27"/>
  <c r="G73" i="27"/>
  <c r="H73" i="27"/>
  <c r="I73" i="27"/>
  <c r="J73" i="27"/>
  <c r="K73" i="27"/>
  <c r="L73" i="27"/>
  <c r="M73" i="27"/>
  <c r="N73" i="27"/>
  <c r="O73" i="27"/>
  <c r="P73" i="27"/>
  <c r="Q73" i="27"/>
  <c r="R73" i="27"/>
  <c r="S73" i="27"/>
  <c r="T73" i="27"/>
  <c r="U73" i="27"/>
  <c r="V73" i="27"/>
  <c r="W73" i="27"/>
  <c r="X73" i="27"/>
  <c r="Y73" i="27"/>
  <c r="Z73" i="27"/>
  <c r="AA73" i="27"/>
  <c r="AB73" i="27"/>
  <c r="AC73" i="27"/>
  <c r="AD73" i="27"/>
  <c r="AE73" i="27"/>
  <c r="AF73" i="27"/>
  <c r="AG73" i="27"/>
  <c r="AH73" i="27"/>
  <c r="AI73" i="27"/>
  <c r="AJ73" i="27"/>
  <c r="AK73" i="27"/>
  <c r="AL73" i="27"/>
  <c r="AM73" i="27"/>
  <c r="AN73" i="27"/>
  <c r="AO73" i="27"/>
  <c r="AP73" i="27"/>
  <c r="AQ73" i="27"/>
  <c r="AR73" i="27"/>
  <c r="AS73" i="27"/>
  <c r="AT73" i="27"/>
  <c r="AU73" i="27"/>
  <c r="AV73" i="27"/>
  <c r="AW73" i="27"/>
  <c r="AX73" i="27"/>
  <c r="AY73" i="27"/>
  <c r="AZ73" i="27"/>
  <c r="BA73" i="27"/>
  <c r="BB73" i="27"/>
  <c r="BC73" i="27"/>
  <c r="BD73" i="27"/>
  <c r="BE73" i="27"/>
  <c r="BF73" i="27"/>
  <c r="BG73" i="27"/>
  <c r="BH73" i="27"/>
  <c r="BI73" i="27"/>
  <c r="BJ73" i="27"/>
  <c r="BK73" i="27"/>
  <c r="BL73" i="27"/>
  <c r="BM73" i="27"/>
  <c r="BN73" i="27"/>
  <c r="BO73" i="27"/>
  <c r="BP73" i="27"/>
  <c r="BQ73" i="27"/>
  <c r="BR73" i="27"/>
  <c r="BS73" i="27"/>
  <c r="BU73" i="27"/>
  <c r="BV73" i="27"/>
  <c r="BW73" i="27"/>
  <c r="BX73" i="27"/>
  <c r="BY73" i="27"/>
  <c r="BZ73" i="27"/>
  <c r="CA73" i="27"/>
  <c r="CB73" i="27"/>
  <c r="CC73" i="27"/>
  <c r="CD73" i="27"/>
  <c r="CE73" i="27"/>
  <c r="CF73" i="27"/>
  <c r="CG73" i="27"/>
  <c r="CH73" i="27"/>
  <c r="CI73" i="27"/>
  <c r="CJ73" i="27"/>
  <c r="CK73" i="27"/>
  <c r="CL73" i="27"/>
  <c r="CM73" i="27"/>
  <c r="CN73" i="27"/>
  <c r="CO73" i="27"/>
  <c r="CP73" i="27"/>
  <c r="CQ73" i="27"/>
  <c r="CR73" i="27"/>
  <c r="CS73" i="27"/>
  <c r="CT73" i="27"/>
  <c r="CU73" i="27"/>
  <c r="CV73" i="27"/>
  <c r="CW73" i="27"/>
  <c r="CX73" i="27"/>
  <c r="CY73" i="27"/>
  <c r="CZ73" i="27"/>
  <c r="DA73" i="27"/>
  <c r="DB73" i="27"/>
  <c r="DC73" i="27"/>
  <c r="DD73" i="27"/>
  <c r="DE73" i="27"/>
  <c r="DF73" i="27"/>
  <c r="DG73" i="27"/>
  <c r="DH73" i="27"/>
  <c r="DI73" i="27"/>
  <c r="DJ73" i="27"/>
  <c r="DK73" i="27"/>
  <c r="DL73" i="27"/>
  <c r="DM73" i="27"/>
  <c r="DN73" i="27"/>
  <c r="DO73" i="27"/>
  <c r="DP73" i="27"/>
  <c r="DQ73" i="27"/>
  <c r="DR73" i="27"/>
  <c r="DS73" i="27"/>
  <c r="DT73" i="27"/>
  <c r="DU73" i="27"/>
  <c r="DV73" i="27"/>
  <c r="DW73" i="27"/>
  <c r="DX73" i="27"/>
  <c r="DY73" i="27"/>
  <c r="DZ73" i="27"/>
  <c r="EA73" i="27"/>
  <c r="EB73" i="27"/>
  <c r="EC73" i="27"/>
  <c r="ED73" i="27"/>
  <c r="EE73" i="27"/>
  <c r="EF73" i="27"/>
  <c r="EG73" i="27"/>
  <c r="EH73" i="27"/>
  <c r="EI73" i="27"/>
  <c r="EJ73" i="27"/>
  <c r="EK73" i="27"/>
  <c r="EL73" i="27"/>
  <c r="EM73" i="27"/>
  <c r="EN73" i="27"/>
  <c r="EO73" i="27"/>
  <c r="EP73" i="27"/>
  <c r="EQ73" i="27"/>
  <c r="ER73" i="27"/>
  <c r="ES73" i="27"/>
  <c r="ET73" i="27"/>
  <c r="EU73" i="27"/>
  <c r="EV73" i="27"/>
  <c r="EX73" i="27"/>
  <c r="EY73" i="27"/>
  <c r="EZ73" i="27"/>
  <c r="FA73" i="27"/>
  <c r="FB73" i="27"/>
  <c r="FC73" i="27"/>
  <c r="FD73" i="27"/>
  <c r="FE73" i="27"/>
  <c r="FF73" i="27"/>
  <c r="E74" i="27"/>
  <c r="FG74" i="27" s="1"/>
  <c r="F74" i="27"/>
  <c r="G74" i="27"/>
  <c r="H74" i="27"/>
  <c r="I74" i="27"/>
  <c r="J74" i="27"/>
  <c r="K74" i="27"/>
  <c r="L74" i="27"/>
  <c r="M74" i="27"/>
  <c r="N74" i="27"/>
  <c r="O74" i="27"/>
  <c r="P74" i="27"/>
  <c r="Q74" i="27"/>
  <c r="R74" i="27"/>
  <c r="S74" i="27"/>
  <c r="T74" i="27"/>
  <c r="U74" i="27"/>
  <c r="V74" i="27"/>
  <c r="W74" i="27"/>
  <c r="X74" i="27"/>
  <c r="Y74" i="27"/>
  <c r="Z74" i="27"/>
  <c r="AA74" i="27"/>
  <c r="AB74" i="27"/>
  <c r="AC74" i="27"/>
  <c r="AD74" i="27"/>
  <c r="AE74" i="27"/>
  <c r="AF74" i="27"/>
  <c r="AG74" i="27"/>
  <c r="AH74" i="27"/>
  <c r="AI74" i="27"/>
  <c r="AJ74" i="27"/>
  <c r="AK74" i="27"/>
  <c r="AL74" i="27"/>
  <c r="AM74" i="27"/>
  <c r="AN74" i="27"/>
  <c r="AO74" i="27"/>
  <c r="AP74" i="27"/>
  <c r="AQ74" i="27"/>
  <c r="AR74" i="27"/>
  <c r="AS74" i="27"/>
  <c r="AT74" i="27"/>
  <c r="AU74" i="27"/>
  <c r="AV74" i="27"/>
  <c r="AW74" i="27"/>
  <c r="AX74" i="27"/>
  <c r="AY74" i="27"/>
  <c r="AZ74" i="27"/>
  <c r="BA74" i="27"/>
  <c r="BB74" i="27"/>
  <c r="BC74" i="27"/>
  <c r="BD74" i="27"/>
  <c r="BE74" i="27"/>
  <c r="BF74" i="27"/>
  <c r="BG74" i="27"/>
  <c r="BH74" i="27"/>
  <c r="BI74" i="27"/>
  <c r="BJ74" i="27"/>
  <c r="BK74" i="27"/>
  <c r="BL74" i="27"/>
  <c r="BM74" i="27"/>
  <c r="BN74" i="27"/>
  <c r="BO74" i="27"/>
  <c r="BP74" i="27"/>
  <c r="BQ74" i="27"/>
  <c r="BR74" i="27"/>
  <c r="BS74" i="27"/>
  <c r="BU74" i="27"/>
  <c r="BV74" i="27"/>
  <c r="BW74" i="27"/>
  <c r="BX74" i="27"/>
  <c r="BY74" i="27"/>
  <c r="BZ74" i="27"/>
  <c r="CA74" i="27"/>
  <c r="CB74" i="27"/>
  <c r="CC74" i="27"/>
  <c r="CD74" i="27"/>
  <c r="CE74" i="27"/>
  <c r="CF74" i="27"/>
  <c r="CG74" i="27"/>
  <c r="CH74" i="27"/>
  <c r="CI74" i="27"/>
  <c r="CJ74" i="27"/>
  <c r="CK74" i="27"/>
  <c r="CL74" i="27"/>
  <c r="CM74" i="27"/>
  <c r="CN74" i="27"/>
  <c r="CO74" i="27"/>
  <c r="CP74" i="27"/>
  <c r="CQ74" i="27"/>
  <c r="CR74" i="27"/>
  <c r="CS74" i="27"/>
  <c r="CT74" i="27"/>
  <c r="CU74" i="27"/>
  <c r="CV74" i="27"/>
  <c r="CW74" i="27"/>
  <c r="CX74" i="27"/>
  <c r="CY74" i="27"/>
  <c r="CZ74" i="27"/>
  <c r="DA74" i="27"/>
  <c r="DB74" i="27"/>
  <c r="DC74" i="27"/>
  <c r="DD74" i="27"/>
  <c r="DE74" i="27"/>
  <c r="DF74" i="27"/>
  <c r="DG74" i="27"/>
  <c r="DH74" i="27"/>
  <c r="DI74" i="27"/>
  <c r="DJ74" i="27"/>
  <c r="DK74" i="27"/>
  <c r="DL74" i="27"/>
  <c r="DM74" i="27"/>
  <c r="DN74" i="27"/>
  <c r="DO74" i="27"/>
  <c r="DP74" i="27"/>
  <c r="DQ74" i="27"/>
  <c r="DR74" i="27"/>
  <c r="DS74" i="27"/>
  <c r="DT74" i="27"/>
  <c r="DU74" i="27"/>
  <c r="DV74" i="27"/>
  <c r="DW74" i="27"/>
  <c r="DX74" i="27"/>
  <c r="DY74" i="27"/>
  <c r="DZ74" i="27"/>
  <c r="EA74" i="27"/>
  <c r="EB74" i="27"/>
  <c r="EC74" i="27"/>
  <c r="ED74" i="27"/>
  <c r="EE74" i="27"/>
  <c r="EF74" i="27"/>
  <c r="EG74" i="27"/>
  <c r="EH74" i="27"/>
  <c r="EI74" i="27"/>
  <c r="EJ74" i="27"/>
  <c r="EK74" i="27"/>
  <c r="EL74" i="27"/>
  <c r="EM74" i="27"/>
  <c r="EN74" i="27"/>
  <c r="EO74" i="27"/>
  <c r="EP74" i="27"/>
  <c r="EQ74" i="27"/>
  <c r="ER74" i="27"/>
  <c r="ES74" i="27"/>
  <c r="ET74" i="27"/>
  <c r="EU74" i="27"/>
  <c r="EV74" i="27"/>
  <c r="EX74" i="27"/>
  <c r="EY74" i="27"/>
  <c r="EZ74" i="27"/>
  <c r="FA74" i="27"/>
  <c r="FB74" i="27"/>
  <c r="FC74" i="27"/>
  <c r="FD74" i="27"/>
  <c r="FE74" i="27"/>
  <c r="FF74" i="27"/>
  <c r="E75" i="27"/>
  <c r="C75" i="27" s="1"/>
  <c r="BT75" i="27" s="1"/>
  <c r="F75" i="27"/>
  <c r="G75" i="27"/>
  <c r="H75" i="27"/>
  <c r="I75" i="27"/>
  <c r="J75" i="27"/>
  <c r="K75" i="27"/>
  <c r="L75" i="27"/>
  <c r="M75" i="27"/>
  <c r="N75" i="27"/>
  <c r="O75" i="27"/>
  <c r="P75" i="27"/>
  <c r="Q75" i="27"/>
  <c r="R75" i="27"/>
  <c r="S75" i="27"/>
  <c r="T75" i="27"/>
  <c r="U75" i="27"/>
  <c r="V75" i="27"/>
  <c r="W75" i="27"/>
  <c r="X75" i="27"/>
  <c r="Y75" i="27"/>
  <c r="Z75" i="27"/>
  <c r="AA75" i="27"/>
  <c r="AB75" i="27"/>
  <c r="AC75" i="27"/>
  <c r="AD75" i="27"/>
  <c r="AE75" i="27"/>
  <c r="AF75" i="27"/>
  <c r="AG75" i="27"/>
  <c r="AH75" i="27"/>
  <c r="AI75" i="27"/>
  <c r="AJ75" i="27"/>
  <c r="AK75" i="27"/>
  <c r="AL75" i="27"/>
  <c r="AM75" i="27"/>
  <c r="AN75" i="27"/>
  <c r="AO75" i="27"/>
  <c r="AP75" i="27"/>
  <c r="AQ75" i="27"/>
  <c r="AR75" i="27"/>
  <c r="AS75" i="27"/>
  <c r="AT75" i="27"/>
  <c r="AU75" i="27"/>
  <c r="AV75" i="27"/>
  <c r="AW75" i="27"/>
  <c r="AX75" i="27"/>
  <c r="AY75" i="27"/>
  <c r="AZ75" i="27"/>
  <c r="BA75" i="27"/>
  <c r="BB75" i="27"/>
  <c r="BC75" i="27"/>
  <c r="BD75" i="27"/>
  <c r="BE75" i="27"/>
  <c r="BF75" i="27"/>
  <c r="BG75" i="27"/>
  <c r="BH75" i="27"/>
  <c r="BI75" i="27"/>
  <c r="BJ75" i="27"/>
  <c r="BK75" i="27"/>
  <c r="BL75" i="27"/>
  <c r="BM75" i="27"/>
  <c r="BN75" i="27"/>
  <c r="BO75" i="27"/>
  <c r="BP75" i="27"/>
  <c r="BQ75" i="27"/>
  <c r="BR75" i="27"/>
  <c r="BS75" i="27"/>
  <c r="BU75" i="27"/>
  <c r="BV75" i="27"/>
  <c r="BW75" i="27"/>
  <c r="BX75" i="27"/>
  <c r="BY75" i="27"/>
  <c r="BZ75" i="27"/>
  <c r="CA75" i="27"/>
  <c r="CB75" i="27"/>
  <c r="CC75" i="27"/>
  <c r="CD75" i="27"/>
  <c r="CE75" i="27"/>
  <c r="CF75" i="27"/>
  <c r="CG75" i="27"/>
  <c r="CH75" i="27"/>
  <c r="CI75" i="27"/>
  <c r="CJ75" i="27"/>
  <c r="CK75" i="27"/>
  <c r="CL75" i="27"/>
  <c r="CM75" i="27"/>
  <c r="CN75" i="27"/>
  <c r="CO75" i="27"/>
  <c r="CP75" i="27"/>
  <c r="CQ75" i="27"/>
  <c r="CR75" i="27"/>
  <c r="CS75" i="27"/>
  <c r="CT75" i="27"/>
  <c r="CU75" i="27"/>
  <c r="CV75" i="27"/>
  <c r="CW75" i="27"/>
  <c r="CX75" i="27"/>
  <c r="CY75" i="27"/>
  <c r="CZ75" i="27"/>
  <c r="DA75" i="27"/>
  <c r="DB75" i="27"/>
  <c r="DC75" i="27"/>
  <c r="DD75" i="27"/>
  <c r="DE75" i="27"/>
  <c r="DF75" i="27"/>
  <c r="DG75" i="27"/>
  <c r="DH75" i="27"/>
  <c r="DI75" i="27"/>
  <c r="DJ75" i="27"/>
  <c r="DK75" i="27"/>
  <c r="DL75" i="27"/>
  <c r="DM75" i="27"/>
  <c r="DN75" i="27"/>
  <c r="DO75" i="27"/>
  <c r="DP75" i="27"/>
  <c r="DQ75" i="27"/>
  <c r="DR75" i="27"/>
  <c r="DS75" i="27"/>
  <c r="DT75" i="27"/>
  <c r="DU75" i="27"/>
  <c r="DV75" i="27"/>
  <c r="DW75" i="27"/>
  <c r="DX75" i="27"/>
  <c r="DY75" i="27"/>
  <c r="DZ75" i="27"/>
  <c r="EA75" i="27"/>
  <c r="EB75" i="27"/>
  <c r="EC75" i="27"/>
  <c r="ED75" i="27"/>
  <c r="EE75" i="27"/>
  <c r="EF75" i="27"/>
  <c r="EG75" i="27"/>
  <c r="EH75" i="27"/>
  <c r="EI75" i="27"/>
  <c r="EJ75" i="27"/>
  <c r="EK75" i="27"/>
  <c r="EL75" i="27"/>
  <c r="EM75" i="27"/>
  <c r="EN75" i="27"/>
  <c r="EO75" i="27"/>
  <c r="EP75" i="27"/>
  <c r="EQ75" i="27"/>
  <c r="ER75" i="27"/>
  <c r="ES75" i="27"/>
  <c r="ET75" i="27"/>
  <c r="EU75" i="27"/>
  <c r="EV75" i="27"/>
  <c r="EX75" i="27"/>
  <c r="EY75" i="27"/>
  <c r="EZ75" i="27"/>
  <c r="FA75" i="27"/>
  <c r="FB75" i="27"/>
  <c r="FC75" i="27"/>
  <c r="FD75" i="27"/>
  <c r="FE75" i="27"/>
  <c r="FF75" i="27"/>
  <c r="FG75" i="27"/>
  <c r="E76" i="27"/>
  <c r="C76" i="27" s="1"/>
  <c r="BT76" i="27" s="1"/>
  <c r="F76" i="27"/>
  <c r="G76" i="27"/>
  <c r="H76" i="27"/>
  <c r="I76" i="27"/>
  <c r="J76" i="27"/>
  <c r="K76" i="27"/>
  <c r="L76" i="27"/>
  <c r="M76" i="27"/>
  <c r="N76" i="27"/>
  <c r="O76" i="27"/>
  <c r="P76" i="27"/>
  <c r="Q76" i="27"/>
  <c r="R76" i="27"/>
  <c r="S76" i="27"/>
  <c r="T76" i="27"/>
  <c r="U76" i="27"/>
  <c r="V76" i="27"/>
  <c r="W76" i="27"/>
  <c r="X76" i="27"/>
  <c r="Y76" i="27"/>
  <c r="Z76" i="27"/>
  <c r="AA76" i="27"/>
  <c r="AB76" i="27"/>
  <c r="AC76" i="27"/>
  <c r="AD76" i="27"/>
  <c r="AE76" i="27"/>
  <c r="AF76" i="27"/>
  <c r="AG76" i="27"/>
  <c r="AH76" i="27"/>
  <c r="AI76" i="27"/>
  <c r="AJ76" i="27"/>
  <c r="AK76" i="27"/>
  <c r="AL76" i="27"/>
  <c r="AM76" i="27"/>
  <c r="AN76" i="27"/>
  <c r="AO76" i="27"/>
  <c r="AP76" i="27"/>
  <c r="AQ76" i="27"/>
  <c r="AR76" i="27"/>
  <c r="AS76" i="27"/>
  <c r="AT76" i="27"/>
  <c r="AU76" i="27"/>
  <c r="AV76" i="27"/>
  <c r="AW76" i="27"/>
  <c r="AX76" i="27"/>
  <c r="AY76" i="27"/>
  <c r="AZ76" i="27"/>
  <c r="BA76" i="27"/>
  <c r="BB76" i="27"/>
  <c r="BC76" i="27"/>
  <c r="BD76" i="27"/>
  <c r="BE76" i="27"/>
  <c r="BF76" i="27"/>
  <c r="BG76" i="27"/>
  <c r="BH76" i="27"/>
  <c r="BI76" i="27"/>
  <c r="BJ76" i="27"/>
  <c r="BK76" i="27"/>
  <c r="BL76" i="27"/>
  <c r="BM76" i="27"/>
  <c r="BN76" i="27"/>
  <c r="BO76" i="27"/>
  <c r="BP76" i="27"/>
  <c r="BQ76" i="27"/>
  <c r="BR76" i="27"/>
  <c r="BS76" i="27"/>
  <c r="BU76" i="27"/>
  <c r="BV76" i="27"/>
  <c r="BW76" i="27"/>
  <c r="BX76" i="27"/>
  <c r="BY76" i="27"/>
  <c r="BZ76" i="27"/>
  <c r="CA76" i="27"/>
  <c r="CB76" i="27"/>
  <c r="CC76" i="27"/>
  <c r="CD76" i="27"/>
  <c r="CE76" i="27"/>
  <c r="CF76" i="27"/>
  <c r="CG76" i="27"/>
  <c r="CH76" i="27"/>
  <c r="CI76" i="27"/>
  <c r="CJ76" i="27"/>
  <c r="CK76" i="27"/>
  <c r="CL76" i="27"/>
  <c r="CM76" i="27"/>
  <c r="CN76" i="27"/>
  <c r="CO76" i="27"/>
  <c r="CP76" i="27"/>
  <c r="CQ76" i="27"/>
  <c r="CR76" i="27"/>
  <c r="CS76" i="27"/>
  <c r="CT76" i="27"/>
  <c r="CU76" i="27"/>
  <c r="CV76" i="27"/>
  <c r="CW76" i="27"/>
  <c r="CX76" i="27"/>
  <c r="CY76" i="27"/>
  <c r="CZ76" i="27"/>
  <c r="DA76" i="27"/>
  <c r="DB76" i="27"/>
  <c r="DC76" i="27"/>
  <c r="DD76" i="27"/>
  <c r="DE76" i="27"/>
  <c r="DF76" i="27"/>
  <c r="DG76" i="27"/>
  <c r="DH76" i="27"/>
  <c r="DI76" i="27"/>
  <c r="DJ76" i="27"/>
  <c r="DK76" i="27"/>
  <c r="DL76" i="27"/>
  <c r="DM76" i="27"/>
  <c r="DN76" i="27"/>
  <c r="DO76" i="27"/>
  <c r="DP76" i="27"/>
  <c r="DQ76" i="27"/>
  <c r="DR76" i="27"/>
  <c r="DS76" i="27"/>
  <c r="DT76" i="27"/>
  <c r="DU76" i="27"/>
  <c r="DV76" i="27"/>
  <c r="DW76" i="27"/>
  <c r="DX76" i="27"/>
  <c r="DY76" i="27"/>
  <c r="DZ76" i="27"/>
  <c r="EA76" i="27"/>
  <c r="EB76" i="27"/>
  <c r="EC76" i="27"/>
  <c r="ED76" i="27"/>
  <c r="EE76" i="27"/>
  <c r="EF76" i="27"/>
  <c r="EG76" i="27"/>
  <c r="EH76" i="27"/>
  <c r="EI76" i="27"/>
  <c r="EJ76" i="27"/>
  <c r="EK76" i="27"/>
  <c r="EL76" i="27"/>
  <c r="EM76" i="27"/>
  <c r="EN76" i="27"/>
  <c r="EO76" i="27"/>
  <c r="EP76" i="27"/>
  <c r="EQ76" i="27"/>
  <c r="ER76" i="27"/>
  <c r="ES76" i="27"/>
  <c r="ET76" i="27"/>
  <c r="EU76" i="27"/>
  <c r="EV76" i="27"/>
  <c r="EX76" i="27"/>
  <c r="EY76" i="27"/>
  <c r="EZ76" i="27"/>
  <c r="FA76" i="27"/>
  <c r="FB76" i="27"/>
  <c r="FC76" i="27"/>
  <c r="FD76" i="27"/>
  <c r="FE76" i="27"/>
  <c r="FF76" i="27"/>
  <c r="E77" i="27"/>
  <c r="F77" i="27"/>
  <c r="G77" i="27"/>
  <c r="H77" i="27"/>
  <c r="FI77" i="27" s="1"/>
  <c r="I77" i="27"/>
  <c r="J77" i="27"/>
  <c r="K77" i="27"/>
  <c r="L77" i="27"/>
  <c r="M77" i="27"/>
  <c r="N77" i="27"/>
  <c r="O77" i="27"/>
  <c r="P77" i="27"/>
  <c r="Q77" i="27"/>
  <c r="R77" i="27"/>
  <c r="S77" i="27"/>
  <c r="T77" i="27"/>
  <c r="U77" i="27"/>
  <c r="V77" i="27"/>
  <c r="W77" i="27"/>
  <c r="X77" i="27"/>
  <c r="Y77" i="27"/>
  <c r="Z77" i="27"/>
  <c r="AA77" i="27"/>
  <c r="AB77" i="27"/>
  <c r="AC77" i="27"/>
  <c r="AD77" i="27"/>
  <c r="AE77" i="27"/>
  <c r="AF77" i="27"/>
  <c r="AG77" i="27"/>
  <c r="AH77" i="27"/>
  <c r="AI77" i="27"/>
  <c r="AJ77" i="27"/>
  <c r="AK77" i="27"/>
  <c r="AL77" i="27"/>
  <c r="AM77" i="27"/>
  <c r="AN77" i="27"/>
  <c r="AO77" i="27"/>
  <c r="AP77" i="27"/>
  <c r="AQ77" i="27"/>
  <c r="AR77" i="27"/>
  <c r="AS77" i="27"/>
  <c r="AT77" i="27"/>
  <c r="AU77" i="27"/>
  <c r="AV77" i="27"/>
  <c r="AW77" i="27"/>
  <c r="AX77" i="27"/>
  <c r="AY77" i="27"/>
  <c r="AZ77" i="27"/>
  <c r="BA77" i="27"/>
  <c r="BB77" i="27"/>
  <c r="BC77" i="27"/>
  <c r="BD77" i="27"/>
  <c r="BE77" i="27"/>
  <c r="BF77" i="27"/>
  <c r="BG77" i="27"/>
  <c r="BH77" i="27"/>
  <c r="BI77" i="27"/>
  <c r="BJ77" i="27"/>
  <c r="BK77" i="27"/>
  <c r="BL77" i="27"/>
  <c r="BM77" i="27"/>
  <c r="BN77" i="27"/>
  <c r="BO77" i="27"/>
  <c r="BP77" i="27"/>
  <c r="BQ77" i="27"/>
  <c r="BR77" i="27"/>
  <c r="BS77" i="27"/>
  <c r="BU77" i="27"/>
  <c r="BV77" i="27"/>
  <c r="BW77" i="27"/>
  <c r="BX77" i="27"/>
  <c r="BY77" i="27"/>
  <c r="BZ77" i="27"/>
  <c r="CA77" i="27"/>
  <c r="CB77" i="27"/>
  <c r="CC77" i="27"/>
  <c r="CD77" i="27"/>
  <c r="CE77" i="27"/>
  <c r="CF77" i="27"/>
  <c r="CG77" i="27"/>
  <c r="CH77" i="27"/>
  <c r="CI77" i="27"/>
  <c r="CJ77" i="27"/>
  <c r="CK77" i="27"/>
  <c r="CL77" i="27"/>
  <c r="CM77" i="27"/>
  <c r="CN77" i="27"/>
  <c r="CO77" i="27"/>
  <c r="CP77" i="27"/>
  <c r="CQ77" i="27"/>
  <c r="CR77" i="27"/>
  <c r="CS77" i="27"/>
  <c r="CT77" i="27"/>
  <c r="CU77" i="27"/>
  <c r="CV77" i="27"/>
  <c r="CW77" i="27"/>
  <c r="CX77" i="27"/>
  <c r="CY77" i="27"/>
  <c r="CZ77" i="27"/>
  <c r="DA77" i="27"/>
  <c r="DB77" i="27"/>
  <c r="DC77" i="27"/>
  <c r="DD77" i="27"/>
  <c r="DE77" i="27"/>
  <c r="DF77" i="27"/>
  <c r="DG77" i="27"/>
  <c r="DH77" i="27"/>
  <c r="DI77" i="27"/>
  <c r="DJ77" i="27"/>
  <c r="DK77" i="27"/>
  <c r="DL77" i="27"/>
  <c r="DM77" i="27"/>
  <c r="DN77" i="27"/>
  <c r="DO77" i="27"/>
  <c r="DP77" i="27"/>
  <c r="DQ77" i="27"/>
  <c r="DR77" i="27"/>
  <c r="DS77" i="27"/>
  <c r="DT77" i="27"/>
  <c r="DU77" i="27"/>
  <c r="DV77" i="27"/>
  <c r="DW77" i="27"/>
  <c r="DX77" i="27"/>
  <c r="DY77" i="27"/>
  <c r="DZ77" i="27"/>
  <c r="EA77" i="27"/>
  <c r="EB77" i="27"/>
  <c r="EC77" i="27"/>
  <c r="ED77" i="27"/>
  <c r="EE77" i="27"/>
  <c r="EF77" i="27"/>
  <c r="EG77" i="27"/>
  <c r="EH77" i="27"/>
  <c r="EI77" i="27"/>
  <c r="EJ77" i="27"/>
  <c r="EK77" i="27"/>
  <c r="EL77" i="27"/>
  <c r="EM77" i="27"/>
  <c r="EN77" i="27"/>
  <c r="EO77" i="27"/>
  <c r="EP77" i="27"/>
  <c r="EQ77" i="27"/>
  <c r="ER77" i="27"/>
  <c r="ES77" i="27"/>
  <c r="ET77" i="27"/>
  <c r="EU77" i="27"/>
  <c r="EV77" i="27"/>
  <c r="EX77" i="27"/>
  <c r="EY77" i="27"/>
  <c r="EZ77" i="27"/>
  <c r="FA77" i="27"/>
  <c r="FB77" i="27"/>
  <c r="FC77" i="27"/>
  <c r="FD77" i="27"/>
  <c r="FE77" i="27"/>
  <c r="FF77" i="27"/>
  <c r="E78" i="27"/>
  <c r="F78" i="27"/>
  <c r="G78" i="27"/>
  <c r="H78" i="27"/>
  <c r="I78" i="27"/>
  <c r="J78" i="27"/>
  <c r="K78" i="27"/>
  <c r="L78" i="27"/>
  <c r="M78" i="27"/>
  <c r="N78" i="27"/>
  <c r="O78" i="27"/>
  <c r="P78" i="27"/>
  <c r="Q78" i="27"/>
  <c r="R78" i="27"/>
  <c r="S78" i="27"/>
  <c r="T78" i="27"/>
  <c r="U78" i="27"/>
  <c r="V78" i="27"/>
  <c r="W78" i="27"/>
  <c r="X78" i="27"/>
  <c r="Y78" i="27"/>
  <c r="Z78" i="27"/>
  <c r="AA78" i="27"/>
  <c r="AB78" i="27"/>
  <c r="AC78" i="27"/>
  <c r="AD78" i="27"/>
  <c r="AE78" i="27"/>
  <c r="AF78" i="27"/>
  <c r="AG78" i="27"/>
  <c r="AH78" i="27"/>
  <c r="AI78" i="27"/>
  <c r="AJ78" i="27"/>
  <c r="AK78" i="27"/>
  <c r="AL78" i="27"/>
  <c r="AM78" i="27"/>
  <c r="AN78" i="27"/>
  <c r="AO78" i="27"/>
  <c r="AP78" i="27"/>
  <c r="AQ78" i="27"/>
  <c r="AR78" i="27"/>
  <c r="AS78" i="27"/>
  <c r="AT78" i="27"/>
  <c r="AU78" i="27"/>
  <c r="AV78" i="27"/>
  <c r="AW78" i="27"/>
  <c r="AX78" i="27"/>
  <c r="AY78" i="27"/>
  <c r="AZ78" i="27"/>
  <c r="BA78" i="27"/>
  <c r="BB78" i="27"/>
  <c r="BC78" i="27"/>
  <c r="BD78" i="27"/>
  <c r="BE78" i="27"/>
  <c r="BF78" i="27"/>
  <c r="BG78" i="27"/>
  <c r="BH78" i="27"/>
  <c r="BI78" i="27"/>
  <c r="BJ78" i="27"/>
  <c r="BK78" i="27"/>
  <c r="BL78" i="27"/>
  <c r="BM78" i="27"/>
  <c r="BN78" i="27"/>
  <c r="BO78" i="27"/>
  <c r="BP78" i="27"/>
  <c r="BQ78" i="27"/>
  <c r="BR78" i="27"/>
  <c r="BS78" i="27"/>
  <c r="BU78" i="27"/>
  <c r="BV78" i="27"/>
  <c r="BW78" i="27"/>
  <c r="BX78" i="27"/>
  <c r="BY78" i="27"/>
  <c r="BZ78" i="27"/>
  <c r="CA78" i="27"/>
  <c r="CB78" i="27"/>
  <c r="CC78" i="27"/>
  <c r="CD78" i="27"/>
  <c r="CE78" i="27"/>
  <c r="CF78" i="27"/>
  <c r="CG78" i="27"/>
  <c r="CH78" i="27"/>
  <c r="CI78" i="27"/>
  <c r="CJ78" i="27"/>
  <c r="CK78" i="27"/>
  <c r="CL78" i="27"/>
  <c r="CM78" i="27"/>
  <c r="CN78" i="27"/>
  <c r="CO78" i="27"/>
  <c r="CP78" i="27"/>
  <c r="CQ78" i="27"/>
  <c r="CR78" i="27"/>
  <c r="CS78" i="27"/>
  <c r="CT78" i="27"/>
  <c r="CU78" i="27"/>
  <c r="CV78" i="27"/>
  <c r="CW78" i="27"/>
  <c r="CX78" i="27"/>
  <c r="CY78" i="27"/>
  <c r="CZ78" i="27"/>
  <c r="DA78" i="27"/>
  <c r="DB78" i="27"/>
  <c r="DC78" i="27"/>
  <c r="DD78" i="27"/>
  <c r="DE78" i="27"/>
  <c r="DF78" i="27"/>
  <c r="DG78" i="27"/>
  <c r="DH78" i="27"/>
  <c r="DI78" i="27"/>
  <c r="DJ78" i="27"/>
  <c r="DK78" i="27"/>
  <c r="DL78" i="27"/>
  <c r="DM78" i="27"/>
  <c r="DN78" i="27"/>
  <c r="DO78" i="27"/>
  <c r="DP78" i="27"/>
  <c r="DQ78" i="27"/>
  <c r="DR78" i="27"/>
  <c r="DS78" i="27"/>
  <c r="DT78" i="27"/>
  <c r="DU78" i="27"/>
  <c r="DV78" i="27"/>
  <c r="DW78" i="27"/>
  <c r="DX78" i="27"/>
  <c r="DY78" i="27"/>
  <c r="DZ78" i="27"/>
  <c r="EA78" i="27"/>
  <c r="EB78" i="27"/>
  <c r="EC78" i="27"/>
  <c r="ED78" i="27"/>
  <c r="EE78" i="27"/>
  <c r="EF78" i="27"/>
  <c r="EG78" i="27"/>
  <c r="EH78" i="27"/>
  <c r="EI78" i="27"/>
  <c r="EJ78" i="27"/>
  <c r="EK78" i="27"/>
  <c r="EL78" i="27"/>
  <c r="EM78" i="27"/>
  <c r="EN78" i="27"/>
  <c r="EO78" i="27"/>
  <c r="EP78" i="27"/>
  <c r="EQ78" i="27"/>
  <c r="ER78" i="27"/>
  <c r="ES78" i="27"/>
  <c r="ET78" i="27"/>
  <c r="EU78" i="27"/>
  <c r="EV78" i="27"/>
  <c r="EX78" i="27"/>
  <c r="EY78" i="27"/>
  <c r="EZ78" i="27"/>
  <c r="FA78" i="27"/>
  <c r="FB78" i="27"/>
  <c r="FC78" i="27"/>
  <c r="FD78" i="27"/>
  <c r="FE78" i="27"/>
  <c r="FF78" i="27"/>
  <c r="E79" i="27"/>
  <c r="F79" i="27"/>
  <c r="G79" i="27"/>
  <c r="H79" i="27"/>
  <c r="I79" i="27"/>
  <c r="J79" i="27"/>
  <c r="K79" i="27"/>
  <c r="L79" i="27"/>
  <c r="M79" i="27"/>
  <c r="N79" i="27"/>
  <c r="O79" i="27"/>
  <c r="P79" i="27"/>
  <c r="Q79" i="27"/>
  <c r="R79" i="27"/>
  <c r="S79" i="27"/>
  <c r="T79" i="27"/>
  <c r="U79" i="27"/>
  <c r="V79" i="27"/>
  <c r="W79" i="27"/>
  <c r="X79" i="27"/>
  <c r="Y79" i="27"/>
  <c r="Z79" i="27"/>
  <c r="AA79" i="27"/>
  <c r="AB79" i="27"/>
  <c r="AC79" i="27"/>
  <c r="AD79" i="27"/>
  <c r="AE79" i="27"/>
  <c r="AF79" i="27"/>
  <c r="AG79" i="27"/>
  <c r="AH79" i="27"/>
  <c r="AI79" i="27"/>
  <c r="AJ79" i="27"/>
  <c r="AK79" i="27"/>
  <c r="AL79" i="27"/>
  <c r="AM79" i="27"/>
  <c r="AN79" i="27"/>
  <c r="AO79" i="27"/>
  <c r="AP79" i="27"/>
  <c r="AQ79" i="27"/>
  <c r="AR79" i="27"/>
  <c r="AS79" i="27"/>
  <c r="AT79" i="27"/>
  <c r="AU79" i="27"/>
  <c r="AV79" i="27"/>
  <c r="AW79" i="27"/>
  <c r="AX79" i="27"/>
  <c r="AY79" i="27"/>
  <c r="AZ79" i="27"/>
  <c r="BA79" i="27"/>
  <c r="BB79" i="27"/>
  <c r="BC79" i="27"/>
  <c r="BD79" i="27"/>
  <c r="BE79" i="27"/>
  <c r="BF79" i="27"/>
  <c r="BG79" i="27"/>
  <c r="BH79" i="27"/>
  <c r="BI79" i="27"/>
  <c r="BJ79" i="27"/>
  <c r="BK79" i="27"/>
  <c r="BL79" i="27"/>
  <c r="BM79" i="27"/>
  <c r="BN79" i="27"/>
  <c r="BO79" i="27"/>
  <c r="BP79" i="27"/>
  <c r="BQ79" i="27"/>
  <c r="BR79" i="27"/>
  <c r="BS79" i="27"/>
  <c r="BU79" i="27"/>
  <c r="BV79" i="27"/>
  <c r="BW79" i="27"/>
  <c r="BX79" i="27"/>
  <c r="BY79" i="27"/>
  <c r="BZ79" i="27"/>
  <c r="CA79" i="27"/>
  <c r="CB79" i="27"/>
  <c r="CC79" i="27"/>
  <c r="CD79" i="27"/>
  <c r="CE79" i="27"/>
  <c r="CF79" i="27"/>
  <c r="CG79" i="27"/>
  <c r="CH79" i="27"/>
  <c r="CI79" i="27"/>
  <c r="CJ79" i="27"/>
  <c r="CK79" i="27"/>
  <c r="CL79" i="27"/>
  <c r="CM79" i="27"/>
  <c r="CN79" i="27"/>
  <c r="CO79" i="27"/>
  <c r="CP79" i="27"/>
  <c r="CQ79" i="27"/>
  <c r="CR79" i="27"/>
  <c r="CS79" i="27"/>
  <c r="CT79" i="27"/>
  <c r="CU79" i="27"/>
  <c r="CV79" i="27"/>
  <c r="CW79" i="27"/>
  <c r="CX79" i="27"/>
  <c r="CY79" i="27"/>
  <c r="CZ79" i="27"/>
  <c r="DA79" i="27"/>
  <c r="DB79" i="27"/>
  <c r="DC79" i="27"/>
  <c r="DD79" i="27"/>
  <c r="DE79" i="27"/>
  <c r="DF79" i="27"/>
  <c r="DG79" i="27"/>
  <c r="DH79" i="27"/>
  <c r="DI79" i="27"/>
  <c r="DJ79" i="27"/>
  <c r="DK79" i="27"/>
  <c r="DL79" i="27"/>
  <c r="DM79" i="27"/>
  <c r="DN79" i="27"/>
  <c r="DO79" i="27"/>
  <c r="DP79" i="27"/>
  <c r="DQ79" i="27"/>
  <c r="DR79" i="27"/>
  <c r="DS79" i="27"/>
  <c r="DT79" i="27"/>
  <c r="DU79" i="27"/>
  <c r="DV79" i="27"/>
  <c r="DW79" i="27"/>
  <c r="DX79" i="27"/>
  <c r="DY79" i="27"/>
  <c r="DZ79" i="27"/>
  <c r="EA79" i="27"/>
  <c r="EB79" i="27"/>
  <c r="EC79" i="27"/>
  <c r="ED79" i="27"/>
  <c r="EE79" i="27"/>
  <c r="EF79" i="27"/>
  <c r="EG79" i="27"/>
  <c r="EH79" i="27"/>
  <c r="EI79" i="27"/>
  <c r="EJ79" i="27"/>
  <c r="EK79" i="27"/>
  <c r="EL79" i="27"/>
  <c r="EM79" i="27"/>
  <c r="EN79" i="27"/>
  <c r="EO79" i="27"/>
  <c r="EP79" i="27"/>
  <c r="EQ79" i="27"/>
  <c r="ER79" i="27"/>
  <c r="ES79" i="27"/>
  <c r="ET79" i="27"/>
  <c r="EU79" i="27"/>
  <c r="EV79" i="27"/>
  <c r="EX79" i="27"/>
  <c r="EY79" i="27"/>
  <c r="EZ79" i="27"/>
  <c r="FA79" i="27"/>
  <c r="FB79" i="27"/>
  <c r="FC79" i="27"/>
  <c r="FD79" i="27"/>
  <c r="FE79" i="27"/>
  <c r="FF79" i="27"/>
  <c r="FG79" i="27"/>
  <c r="E80" i="27"/>
  <c r="F80" i="27"/>
  <c r="G80" i="27"/>
  <c r="H80" i="27"/>
  <c r="I80" i="27"/>
  <c r="J80" i="27"/>
  <c r="K80" i="27"/>
  <c r="L80" i="27"/>
  <c r="M80" i="27"/>
  <c r="N80" i="27"/>
  <c r="O80" i="27"/>
  <c r="P80" i="27"/>
  <c r="Q80" i="27"/>
  <c r="R80" i="27"/>
  <c r="S80" i="27"/>
  <c r="T80" i="27"/>
  <c r="U80" i="27"/>
  <c r="V80" i="27"/>
  <c r="W80" i="27"/>
  <c r="X80" i="27"/>
  <c r="Y80" i="27"/>
  <c r="Z80" i="27"/>
  <c r="AA80" i="27"/>
  <c r="AB80" i="27"/>
  <c r="AC80" i="27"/>
  <c r="AD80" i="27"/>
  <c r="AE80" i="27"/>
  <c r="AF80" i="27"/>
  <c r="AG80" i="27"/>
  <c r="AH80" i="27"/>
  <c r="AI80" i="27"/>
  <c r="AJ80" i="27"/>
  <c r="AK80" i="27"/>
  <c r="AL80" i="27"/>
  <c r="AM80" i="27"/>
  <c r="AN80" i="27"/>
  <c r="AO80" i="27"/>
  <c r="AP80" i="27"/>
  <c r="AQ80" i="27"/>
  <c r="AR80" i="27"/>
  <c r="AS80" i="27"/>
  <c r="AT80" i="27"/>
  <c r="AU80" i="27"/>
  <c r="AV80" i="27"/>
  <c r="AW80" i="27"/>
  <c r="AX80" i="27"/>
  <c r="AY80" i="27"/>
  <c r="AZ80" i="27"/>
  <c r="BA80" i="27"/>
  <c r="BB80" i="27"/>
  <c r="BC80" i="27"/>
  <c r="BD80" i="27"/>
  <c r="BE80" i="27"/>
  <c r="BF80" i="27"/>
  <c r="BG80" i="27"/>
  <c r="BH80" i="27"/>
  <c r="BI80" i="27"/>
  <c r="BJ80" i="27"/>
  <c r="BK80" i="27"/>
  <c r="BL80" i="27"/>
  <c r="BM80" i="27"/>
  <c r="BN80" i="27"/>
  <c r="BO80" i="27"/>
  <c r="BP80" i="27"/>
  <c r="BQ80" i="27"/>
  <c r="BR80" i="27"/>
  <c r="BS80" i="27"/>
  <c r="BU80" i="27"/>
  <c r="BV80" i="27"/>
  <c r="BW80" i="27"/>
  <c r="BX80" i="27"/>
  <c r="BY80" i="27"/>
  <c r="BZ80" i="27"/>
  <c r="CA80" i="27"/>
  <c r="CB80" i="27"/>
  <c r="CC80" i="27"/>
  <c r="CD80" i="27"/>
  <c r="CE80" i="27"/>
  <c r="CF80" i="27"/>
  <c r="CG80" i="27"/>
  <c r="CH80" i="27"/>
  <c r="CI80" i="27"/>
  <c r="CJ80" i="27"/>
  <c r="CK80" i="27"/>
  <c r="CL80" i="27"/>
  <c r="CM80" i="27"/>
  <c r="CN80" i="27"/>
  <c r="CO80" i="27"/>
  <c r="CP80" i="27"/>
  <c r="CQ80" i="27"/>
  <c r="CR80" i="27"/>
  <c r="CS80" i="27"/>
  <c r="CT80" i="27"/>
  <c r="CU80" i="27"/>
  <c r="CV80" i="27"/>
  <c r="CW80" i="27"/>
  <c r="CX80" i="27"/>
  <c r="CY80" i="27"/>
  <c r="CZ80" i="27"/>
  <c r="DA80" i="27"/>
  <c r="DB80" i="27"/>
  <c r="DC80" i="27"/>
  <c r="DD80" i="27"/>
  <c r="DE80" i="27"/>
  <c r="DF80" i="27"/>
  <c r="DG80" i="27"/>
  <c r="DH80" i="27"/>
  <c r="DI80" i="27"/>
  <c r="DJ80" i="27"/>
  <c r="DK80" i="27"/>
  <c r="DL80" i="27"/>
  <c r="DM80" i="27"/>
  <c r="DN80" i="27"/>
  <c r="DO80" i="27"/>
  <c r="DP80" i="27"/>
  <c r="DQ80" i="27"/>
  <c r="DR80" i="27"/>
  <c r="DS80" i="27"/>
  <c r="DT80" i="27"/>
  <c r="DU80" i="27"/>
  <c r="DV80" i="27"/>
  <c r="DW80" i="27"/>
  <c r="DX80" i="27"/>
  <c r="DY80" i="27"/>
  <c r="DZ80" i="27"/>
  <c r="EA80" i="27"/>
  <c r="EB80" i="27"/>
  <c r="EC80" i="27"/>
  <c r="ED80" i="27"/>
  <c r="EE80" i="27"/>
  <c r="EF80" i="27"/>
  <c r="EG80" i="27"/>
  <c r="EH80" i="27"/>
  <c r="EI80" i="27"/>
  <c r="EJ80" i="27"/>
  <c r="EK80" i="27"/>
  <c r="EL80" i="27"/>
  <c r="EM80" i="27"/>
  <c r="EN80" i="27"/>
  <c r="EO80" i="27"/>
  <c r="EP80" i="27"/>
  <c r="EQ80" i="27"/>
  <c r="ER80" i="27"/>
  <c r="ES80" i="27"/>
  <c r="ET80" i="27"/>
  <c r="EU80" i="27"/>
  <c r="EV80" i="27"/>
  <c r="EX80" i="27"/>
  <c r="EY80" i="27"/>
  <c r="EZ80" i="27"/>
  <c r="FA80" i="27"/>
  <c r="FB80" i="27"/>
  <c r="FC80" i="27"/>
  <c r="FD80" i="27"/>
  <c r="FE80" i="27"/>
  <c r="FF80" i="27"/>
  <c r="E81" i="27"/>
  <c r="F81" i="27"/>
  <c r="G81" i="27"/>
  <c r="H81" i="27"/>
  <c r="I81" i="27"/>
  <c r="J81" i="27"/>
  <c r="K81" i="27"/>
  <c r="L81" i="27"/>
  <c r="M81" i="27"/>
  <c r="N81" i="27"/>
  <c r="O81" i="27"/>
  <c r="P81" i="27"/>
  <c r="Q81" i="27"/>
  <c r="R81" i="27"/>
  <c r="S81" i="27"/>
  <c r="T81" i="27"/>
  <c r="U81" i="27"/>
  <c r="V81" i="27"/>
  <c r="W81" i="27"/>
  <c r="X81" i="27"/>
  <c r="Y81" i="27"/>
  <c r="Z81" i="27"/>
  <c r="AA81" i="27"/>
  <c r="AB81" i="27"/>
  <c r="AC81" i="27"/>
  <c r="AD81" i="27"/>
  <c r="AE81" i="27"/>
  <c r="AF81" i="27"/>
  <c r="AG81" i="27"/>
  <c r="AH81" i="27"/>
  <c r="AI81" i="27"/>
  <c r="AJ81" i="27"/>
  <c r="AK81" i="27"/>
  <c r="AL81" i="27"/>
  <c r="AM81" i="27"/>
  <c r="AN81" i="27"/>
  <c r="AO81" i="27"/>
  <c r="AP81" i="27"/>
  <c r="AQ81" i="27"/>
  <c r="AR81" i="27"/>
  <c r="AS81" i="27"/>
  <c r="AT81" i="27"/>
  <c r="AU81" i="27"/>
  <c r="AV81" i="27"/>
  <c r="AW81" i="27"/>
  <c r="AX81" i="27"/>
  <c r="AY81" i="27"/>
  <c r="AZ81" i="27"/>
  <c r="BA81" i="27"/>
  <c r="BB81" i="27"/>
  <c r="BC81" i="27"/>
  <c r="BD81" i="27"/>
  <c r="BE81" i="27"/>
  <c r="BF81" i="27"/>
  <c r="BG81" i="27"/>
  <c r="BH81" i="27"/>
  <c r="BI81" i="27"/>
  <c r="BJ81" i="27"/>
  <c r="BK81" i="27"/>
  <c r="BL81" i="27"/>
  <c r="BM81" i="27"/>
  <c r="BN81" i="27"/>
  <c r="BO81" i="27"/>
  <c r="BP81" i="27"/>
  <c r="BQ81" i="27"/>
  <c r="BR81" i="27"/>
  <c r="BS81" i="27"/>
  <c r="BU81" i="27"/>
  <c r="BV81" i="27"/>
  <c r="BW81" i="27"/>
  <c r="BX81" i="27"/>
  <c r="BY81" i="27"/>
  <c r="BZ81" i="27"/>
  <c r="CA81" i="27"/>
  <c r="CB81" i="27"/>
  <c r="CC81" i="27"/>
  <c r="CD81" i="27"/>
  <c r="CE81" i="27"/>
  <c r="CF81" i="27"/>
  <c r="CG81" i="27"/>
  <c r="CH81" i="27"/>
  <c r="CI81" i="27"/>
  <c r="CJ81" i="27"/>
  <c r="CK81" i="27"/>
  <c r="CL81" i="27"/>
  <c r="CM81" i="27"/>
  <c r="CN81" i="27"/>
  <c r="CO81" i="27"/>
  <c r="CP81" i="27"/>
  <c r="CQ81" i="27"/>
  <c r="CR81" i="27"/>
  <c r="CS81" i="27"/>
  <c r="CT81" i="27"/>
  <c r="CU81" i="27"/>
  <c r="CV81" i="27"/>
  <c r="CW81" i="27"/>
  <c r="CX81" i="27"/>
  <c r="CY81" i="27"/>
  <c r="CZ81" i="27"/>
  <c r="DA81" i="27"/>
  <c r="DB81" i="27"/>
  <c r="DC81" i="27"/>
  <c r="DD81" i="27"/>
  <c r="DE81" i="27"/>
  <c r="DF81" i="27"/>
  <c r="DG81" i="27"/>
  <c r="DH81" i="27"/>
  <c r="DI81" i="27"/>
  <c r="DJ81" i="27"/>
  <c r="DK81" i="27"/>
  <c r="DL81" i="27"/>
  <c r="DM81" i="27"/>
  <c r="DN81" i="27"/>
  <c r="DO81" i="27"/>
  <c r="DP81" i="27"/>
  <c r="DQ81" i="27"/>
  <c r="DR81" i="27"/>
  <c r="DS81" i="27"/>
  <c r="DT81" i="27"/>
  <c r="DU81" i="27"/>
  <c r="DV81" i="27"/>
  <c r="DW81" i="27"/>
  <c r="DX81" i="27"/>
  <c r="DY81" i="27"/>
  <c r="DZ81" i="27"/>
  <c r="EA81" i="27"/>
  <c r="EB81" i="27"/>
  <c r="EC81" i="27"/>
  <c r="ED81" i="27"/>
  <c r="EE81" i="27"/>
  <c r="EF81" i="27"/>
  <c r="EG81" i="27"/>
  <c r="EH81" i="27"/>
  <c r="EI81" i="27"/>
  <c r="EJ81" i="27"/>
  <c r="EK81" i="27"/>
  <c r="EL81" i="27"/>
  <c r="EM81" i="27"/>
  <c r="EN81" i="27"/>
  <c r="EO81" i="27"/>
  <c r="EP81" i="27"/>
  <c r="EQ81" i="27"/>
  <c r="ER81" i="27"/>
  <c r="ES81" i="27"/>
  <c r="ET81" i="27"/>
  <c r="EU81" i="27"/>
  <c r="EV81" i="27"/>
  <c r="EX81" i="27"/>
  <c r="EY81" i="27"/>
  <c r="EZ81" i="27"/>
  <c r="FA81" i="27"/>
  <c r="FB81" i="27"/>
  <c r="FC81" i="27"/>
  <c r="FD81" i="27"/>
  <c r="FE81" i="27"/>
  <c r="FF81" i="27"/>
  <c r="E82" i="27"/>
  <c r="F82" i="27"/>
  <c r="G82" i="27"/>
  <c r="H82" i="27"/>
  <c r="I82" i="27"/>
  <c r="J82" i="27"/>
  <c r="K82" i="27"/>
  <c r="L82" i="27"/>
  <c r="M82" i="27"/>
  <c r="N82" i="27"/>
  <c r="O82" i="27"/>
  <c r="P82" i="27"/>
  <c r="Q82" i="27"/>
  <c r="R82" i="27"/>
  <c r="S82" i="27"/>
  <c r="T82" i="27"/>
  <c r="U82" i="27"/>
  <c r="V82" i="27"/>
  <c r="W82" i="27"/>
  <c r="X82" i="27"/>
  <c r="Y82" i="27"/>
  <c r="Z82" i="27"/>
  <c r="AA82" i="27"/>
  <c r="AB82" i="27"/>
  <c r="AC82" i="27"/>
  <c r="AD82" i="27"/>
  <c r="AE82" i="27"/>
  <c r="AF82" i="27"/>
  <c r="AG82" i="27"/>
  <c r="AH82" i="27"/>
  <c r="AI82" i="27"/>
  <c r="AJ82" i="27"/>
  <c r="AK82" i="27"/>
  <c r="AL82" i="27"/>
  <c r="AM82" i="27"/>
  <c r="AN82" i="27"/>
  <c r="AO82" i="27"/>
  <c r="AP82" i="27"/>
  <c r="AQ82" i="27"/>
  <c r="AR82" i="27"/>
  <c r="AS82" i="27"/>
  <c r="AT82" i="27"/>
  <c r="AU82" i="27"/>
  <c r="AV82" i="27"/>
  <c r="AW82" i="27"/>
  <c r="AX82" i="27"/>
  <c r="AY82" i="27"/>
  <c r="AZ82" i="27"/>
  <c r="BA82" i="27"/>
  <c r="BB82" i="27"/>
  <c r="BC82" i="27"/>
  <c r="BD82" i="27"/>
  <c r="BE82" i="27"/>
  <c r="BF82" i="27"/>
  <c r="BG82" i="27"/>
  <c r="BH82" i="27"/>
  <c r="BI82" i="27"/>
  <c r="BJ82" i="27"/>
  <c r="BK82" i="27"/>
  <c r="BL82" i="27"/>
  <c r="BM82" i="27"/>
  <c r="BN82" i="27"/>
  <c r="BO82" i="27"/>
  <c r="BP82" i="27"/>
  <c r="BQ82" i="27"/>
  <c r="BR82" i="27"/>
  <c r="BS82" i="27"/>
  <c r="BU82" i="27"/>
  <c r="BV82" i="27"/>
  <c r="BW82" i="27"/>
  <c r="BX82" i="27"/>
  <c r="BY82" i="27"/>
  <c r="BZ82" i="27"/>
  <c r="CA82" i="27"/>
  <c r="CB82" i="27"/>
  <c r="CC82" i="27"/>
  <c r="CD82" i="27"/>
  <c r="CE82" i="27"/>
  <c r="CF82" i="27"/>
  <c r="CG82" i="27"/>
  <c r="CH82" i="27"/>
  <c r="CI82" i="27"/>
  <c r="CJ82" i="27"/>
  <c r="CK82" i="27"/>
  <c r="CL82" i="27"/>
  <c r="CM82" i="27"/>
  <c r="CN82" i="27"/>
  <c r="CO82" i="27"/>
  <c r="CP82" i="27"/>
  <c r="CQ82" i="27"/>
  <c r="CR82" i="27"/>
  <c r="CS82" i="27"/>
  <c r="CT82" i="27"/>
  <c r="CU82" i="27"/>
  <c r="CV82" i="27"/>
  <c r="CW82" i="27"/>
  <c r="CX82" i="27"/>
  <c r="CY82" i="27"/>
  <c r="CZ82" i="27"/>
  <c r="DA82" i="27"/>
  <c r="DB82" i="27"/>
  <c r="DC82" i="27"/>
  <c r="DD82" i="27"/>
  <c r="DE82" i="27"/>
  <c r="DF82" i="27"/>
  <c r="DG82" i="27"/>
  <c r="DH82" i="27"/>
  <c r="DI82" i="27"/>
  <c r="DJ82" i="27"/>
  <c r="DK82" i="27"/>
  <c r="DL82" i="27"/>
  <c r="DM82" i="27"/>
  <c r="DN82" i="27"/>
  <c r="DO82" i="27"/>
  <c r="DP82" i="27"/>
  <c r="DQ82" i="27"/>
  <c r="DR82" i="27"/>
  <c r="DS82" i="27"/>
  <c r="DT82" i="27"/>
  <c r="DU82" i="27"/>
  <c r="DV82" i="27"/>
  <c r="DW82" i="27"/>
  <c r="DX82" i="27"/>
  <c r="DY82" i="27"/>
  <c r="DZ82" i="27"/>
  <c r="EA82" i="27"/>
  <c r="EB82" i="27"/>
  <c r="EC82" i="27"/>
  <c r="ED82" i="27"/>
  <c r="EE82" i="27"/>
  <c r="EF82" i="27"/>
  <c r="EG82" i="27"/>
  <c r="EH82" i="27"/>
  <c r="EI82" i="27"/>
  <c r="EJ82" i="27"/>
  <c r="EK82" i="27"/>
  <c r="EL82" i="27"/>
  <c r="EM82" i="27"/>
  <c r="EN82" i="27"/>
  <c r="EO82" i="27"/>
  <c r="EP82" i="27"/>
  <c r="EQ82" i="27"/>
  <c r="ER82" i="27"/>
  <c r="ES82" i="27"/>
  <c r="ET82" i="27"/>
  <c r="EU82" i="27"/>
  <c r="EV82" i="27"/>
  <c r="EX82" i="27"/>
  <c r="EY82" i="27"/>
  <c r="EZ82" i="27"/>
  <c r="FA82" i="27"/>
  <c r="FB82" i="27"/>
  <c r="FC82" i="27"/>
  <c r="FD82" i="27"/>
  <c r="FE82" i="27"/>
  <c r="FF82" i="27"/>
  <c r="E83" i="27"/>
  <c r="F83" i="27"/>
  <c r="G83" i="27"/>
  <c r="H83" i="27"/>
  <c r="I83" i="27"/>
  <c r="J83" i="27"/>
  <c r="K83" i="27"/>
  <c r="L83" i="27"/>
  <c r="M83" i="27"/>
  <c r="N83" i="27"/>
  <c r="O83" i="27"/>
  <c r="P83" i="27"/>
  <c r="Q83" i="27"/>
  <c r="R83" i="27"/>
  <c r="S83" i="27"/>
  <c r="T83" i="27"/>
  <c r="U83" i="27"/>
  <c r="V83" i="27"/>
  <c r="W83" i="27"/>
  <c r="X83" i="27"/>
  <c r="Y83" i="27"/>
  <c r="Z83" i="27"/>
  <c r="AA83" i="27"/>
  <c r="AB83" i="27"/>
  <c r="AC83" i="27"/>
  <c r="AD83" i="27"/>
  <c r="AE83" i="27"/>
  <c r="AF83" i="27"/>
  <c r="AG83" i="27"/>
  <c r="AH83" i="27"/>
  <c r="AI83" i="27"/>
  <c r="AJ83" i="27"/>
  <c r="AK83" i="27"/>
  <c r="AL83" i="27"/>
  <c r="AM83" i="27"/>
  <c r="AN83" i="27"/>
  <c r="AO83" i="27"/>
  <c r="AP83" i="27"/>
  <c r="AQ83" i="27"/>
  <c r="AR83" i="27"/>
  <c r="AS83" i="27"/>
  <c r="AT83" i="27"/>
  <c r="AU83" i="27"/>
  <c r="AV83" i="27"/>
  <c r="AW83" i="27"/>
  <c r="AX83" i="27"/>
  <c r="AY83" i="27"/>
  <c r="AZ83" i="27"/>
  <c r="BA83" i="27"/>
  <c r="BB83" i="27"/>
  <c r="BC83" i="27"/>
  <c r="BD83" i="27"/>
  <c r="BE83" i="27"/>
  <c r="BF83" i="27"/>
  <c r="BG83" i="27"/>
  <c r="BH83" i="27"/>
  <c r="BI83" i="27"/>
  <c r="BJ83" i="27"/>
  <c r="BK83" i="27"/>
  <c r="BL83" i="27"/>
  <c r="BM83" i="27"/>
  <c r="BN83" i="27"/>
  <c r="BO83" i="27"/>
  <c r="BP83" i="27"/>
  <c r="BQ83" i="27"/>
  <c r="BR83" i="27"/>
  <c r="BS83" i="27"/>
  <c r="BU83" i="27"/>
  <c r="BV83" i="27"/>
  <c r="BW83" i="27"/>
  <c r="BX83" i="27"/>
  <c r="BY83" i="27"/>
  <c r="BZ83" i="27"/>
  <c r="CA83" i="27"/>
  <c r="CB83" i="27"/>
  <c r="CC83" i="27"/>
  <c r="CD83" i="27"/>
  <c r="CE83" i="27"/>
  <c r="CF83" i="27"/>
  <c r="CG83" i="27"/>
  <c r="CH83" i="27"/>
  <c r="CI83" i="27"/>
  <c r="CJ83" i="27"/>
  <c r="CK83" i="27"/>
  <c r="CL83" i="27"/>
  <c r="CM83" i="27"/>
  <c r="CN83" i="27"/>
  <c r="CO83" i="27"/>
  <c r="CP83" i="27"/>
  <c r="CQ83" i="27"/>
  <c r="CR83" i="27"/>
  <c r="CS83" i="27"/>
  <c r="CT83" i="27"/>
  <c r="CU83" i="27"/>
  <c r="CV83" i="27"/>
  <c r="CW83" i="27"/>
  <c r="CX83" i="27"/>
  <c r="CY83" i="27"/>
  <c r="CZ83" i="27"/>
  <c r="DA83" i="27"/>
  <c r="DB83" i="27"/>
  <c r="DC83" i="27"/>
  <c r="DD83" i="27"/>
  <c r="DE83" i="27"/>
  <c r="DF83" i="27"/>
  <c r="DG83" i="27"/>
  <c r="DH83" i="27"/>
  <c r="DI83" i="27"/>
  <c r="DJ83" i="27"/>
  <c r="DK83" i="27"/>
  <c r="DL83" i="27"/>
  <c r="DM83" i="27"/>
  <c r="DN83" i="27"/>
  <c r="DO83" i="27"/>
  <c r="DP83" i="27"/>
  <c r="DQ83" i="27"/>
  <c r="DR83" i="27"/>
  <c r="DS83" i="27"/>
  <c r="DT83" i="27"/>
  <c r="DU83" i="27"/>
  <c r="DV83" i="27"/>
  <c r="DW83" i="27"/>
  <c r="DX83" i="27"/>
  <c r="DY83" i="27"/>
  <c r="DZ83" i="27"/>
  <c r="EA83" i="27"/>
  <c r="EB83" i="27"/>
  <c r="EC83" i="27"/>
  <c r="ED83" i="27"/>
  <c r="EE83" i="27"/>
  <c r="EF83" i="27"/>
  <c r="EG83" i="27"/>
  <c r="EH83" i="27"/>
  <c r="EI83" i="27"/>
  <c r="EJ83" i="27"/>
  <c r="EK83" i="27"/>
  <c r="EL83" i="27"/>
  <c r="EM83" i="27"/>
  <c r="EN83" i="27"/>
  <c r="EO83" i="27"/>
  <c r="EP83" i="27"/>
  <c r="EQ83" i="27"/>
  <c r="ER83" i="27"/>
  <c r="ES83" i="27"/>
  <c r="ET83" i="27"/>
  <c r="EU83" i="27"/>
  <c r="EV83" i="27"/>
  <c r="EX83" i="27"/>
  <c r="EY83" i="27"/>
  <c r="EZ83" i="27"/>
  <c r="FA83" i="27"/>
  <c r="FB83" i="27"/>
  <c r="FC83" i="27"/>
  <c r="FD83" i="27"/>
  <c r="FE83" i="27"/>
  <c r="FF83" i="27"/>
  <c r="FG83" i="27"/>
  <c r="E84" i="27"/>
  <c r="F84" i="27"/>
  <c r="G84" i="27"/>
  <c r="H84" i="27"/>
  <c r="I84" i="27"/>
  <c r="J84" i="27"/>
  <c r="K84" i="27"/>
  <c r="L84" i="27"/>
  <c r="M84" i="27"/>
  <c r="N84" i="27"/>
  <c r="O84" i="27"/>
  <c r="P84" i="27"/>
  <c r="Q84" i="27"/>
  <c r="R84" i="27"/>
  <c r="S84" i="27"/>
  <c r="T84" i="27"/>
  <c r="U84" i="27"/>
  <c r="V84" i="27"/>
  <c r="W84" i="27"/>
  <c r="X84" i="27"/>
  <c r="Y84" i="27"/>
  <c r="Z84" i="27"/>
  <c r="AA84" i="27"/>
  <c r="AB84" i="27"/>
  <c r="AC84" i="27"/>
  <c r="AD84" i="27"/>
  <c r="AE84" i="27"/>
  <c r="AF84" i="27"/>
  <c r="AG84" i="27"/>
  <c r="AH84" i="27"/>
  <c r="AI84" i="27"/>
  <c r="AJ84" i="27"/>
  <c r="AK84" i="27"/>
  <c r="AL84" i="27"/>
  <c r="AM84" i="27"/>
  <c r="AN84" i="27"/>
  <c r="AO84" i="27"/>
  <c r="AP84" i="27"/>
  <c r="AQ84" i="27"/>
  <c r="AR84" i="27"/>
  <c r="AS84" i="27"/>
  <c r="AT84" i="27"/>
  <c r="AU84" i="27"/>
  <c r="AV84" i="27"/>
  <c r="AW84" i="27"/>
  <c r="AX84" i="27"/>
  <c r="AY84" i="27"/>
  <c r="AZ84" i="27"/>
  <c r="BA84" i="27"/>
  <c r="BB84" i="27"/>
  <c r="BC84" i="27"/>
  <c r="BD84" i="27"/>
  <c r="BE84" i="27"/>
  <c r="BF84" i="27"/>
  <c r="BG84" i="27"/>
  <c r="BH84" i="27"/>
  <c r="BI84" i="27"/>
  <c r="BJ84" i="27"/>
  <c r="BK84" i="27"/>
  <c r="BL84" i="27"/>
  <c r="BM84" i="27"/>
  <c r="BN84" i="27"/>
  <c r="BO84" i="27"/>
  <c r="BP84" i="27"/>
  <c r="BQ84" i="27"/>
  <c r="BR84" i="27"/>
  <c r="BS84" i="27"/>
  <c r="BU84" i="27"/>
  <c r="BV84" i="27"/>
  <c r="BW84" i="27"/>
  <c r="BX84" i="27"/>
  <c r="BY84" i="27"/>
  <c r="BZ84" i="27"/>
  <c r="CA84" i="27"/>
  <c r="CB84" i="27"/>
  <c r="CC84" i="27"/>
  <c r="CD84" i="27"/>
  <c r="CE84" i="27"/>
  <c r="CF84" i="27"/>
  <c r="CG84" i="27"/>
  <c r="CH84" i="27"/>
  <c r="CI84" i="27"/>
  <c r="CJ84" i="27"/>
  <c r="CK84" i="27"/>
  <c r="CL84" i="27"/>
  <c r="CM84" i="27"/>
  <c r="CN84" i="27"/>
  <c r="CO84" i="27"/>
  <c r="CP84" i="27"/>
  <c r="CQ84" i="27"/>
  <c r="CR84" i="27"/>
  <c r="CS84" i="27"/>
  <c r="CT84" i="27"/>
  <c r="CU84" i="27"/>
  <c r="CV84" i="27"/>
  <c r="CW84" i="27"/>
  <c r="CX84" i="27"/>
  <c r="CY84" i="27"/>
  <c r="CZ84" i="27"/>
  <c r="DA84" i="27"/>
  <c r="DB84" i="27"/>
  <c r="DC84" i="27"/>
  <c r="DD84" i="27"/>
  <c r="DE84" i="27"/>
  <c r="DF84" i="27"/>
  <c r="DG84" i="27"/>
  <c r="DH84" i="27"/>
  <c r="DI84" i="27"/>
  <c r="DJ84" i="27"/>
  <c r="DK84" i="27"/>
  <c r="DL84" i="27"/>
  <c r="DM84" i="27"/>
  <c r="DN84" i="27"/>
  <c r="DO84" i="27"/>
  <c r="DP84" i="27"/>
  <c r="DQ84" i="27"/>
  <c r="DR84" i="27"/>
  <c r="DS84" i="27"/>
  <c r="DT84" i="27"/>
  <c r="DU84" i="27"/>
  <c r="DV84" i="27"/>
  <c r="DW84" i="27"/>
  <c r="DX84" i="27"/>
  <c r="DY84" i="27"/>
  <c r="DZ84" i="27"/>
  <c r="EA84" i="27"/>
  <c r="EB84" i="27"/>
  <c r="EC84" i="27"/>
  <c r="ED84" i="27"/>
  <c r="EE84" i="27"/>
  <c r="EF84" i="27"/>
  <c r="EG84" i="27"/>
  <c r="EH84" i="27"/>
  <c r="EI84" i="27"/>
  <c r="EJ84" i="27"/>
  <c r="EK84" i="27"/>
  <c r="EL84" i="27"/>
  <c r="EM84" i="27"/>
  <c r="EN84" i="27"/>
  <c r="EO84" i="27"/>
  <c r="EP84" i="27"/>
  <c r="EQ84" i="27"/>
  <c r="ER84" i="27"/>
  <c r="ES84" i="27"/>
  <c r="ET84" i="27"/>
  <c r="EU84" i="27"/>
  <c r="EV84" i="27"/>
  <c r="EX84" i="27"/>
  <c r="EY84" i="27"/>
  <c r="EZ84" i="27"/>
  <c r="FA84" i="27"/>
  <c r="FB84" i="27"/>
  <c r="FC84" i="27"/>
  <c r="FD84" i="27"/>
  <c r="FE84" i="27"/>
  <c r="FF84" i="27"/>
  <c r="E85" i="27"/>
  <c r="F85" i="27"/>
  <c r="G85" i="27"/>
  <c r="H85" i="27"/>
  <c r="I85" i="27"/>
  <c r="J85" i="27"/>
  <c r="K85" i="27"/>
  <c r="L85" i="27"/>
  <c r="M85" i="27"/>
  <c r="N85" i="27"/>
  <c r="O85" i="27"/>
  <c r="P85" i="27"/>
  <c r="Q85" i="27"/>
  <c r="R85" i="27"/>
  <c r="S85" i="27"/>
  <c r="T85" i="27"/>
  <c r="U85" i="27"/>
  <c r="V85" i="27"/>
  <c r="W85" i="27"/>
  <c r="X85" i="27"/>
  <c r="Y85" i="27"/>
  <c r="Z85" i="27"/>
  <c r="AA85" i="27"/>
  <c r="AB85" i="27"/>
  <c r="AC85" i="27"/>
  <c r="AD85" i="27"/>
  <c r="AE85" i="27"/>
  <c r="AF85" i="27"/>
  <c r="AG85" i="27"/>
  <c r="AH85" i="27"/>
  <c r="AI85" i="27"/>
  <c r="AJ85" i="27"/>
  <c r="AK85" i="27"/>
  <c r="AL85" i="27"/>
  <c r="AM85" i="27"/>
  <c r="AN85" i="27"/>
  <c r="AO85" i="27"/>
  <c r="AP85" i="27"/>
  <c r="AQ85" i="27"/>
  <c r="AR85" i="27"/>
  <c r="AS85" i="27"/>
  <c r="AT85" i="27"/>
  <c r="AU85" i="27"/>
  <c r="AV85" i="27"/>
  <c r="AW85" i="27"/>
  <c r="AX85" i="27"/>
  <c r="AY85" i="27"/>
  <c r="AZ85" i="27"/>
  <c r="BA85" i="27"/>
  <c r="BB85" i="27"/>
  <c r="BC85" i="27"/>
  <c r="BD85" i="27"/>
  <c r="BE85" i="27"/>
  <c r="BF85" i="27"/>
  <c r="BG85" i="27"/>
  <c r="BH85" i="27"/>
  <c r="BI85" i="27"/>
  <c r="BJ85" i="27"/>
  <c r="BK85" i="27"/>
  <c r="BL85" i="27"/>
  <c r="BM85" i="27"/>
  <c r="BN85" i="27"/>
  <c r="BO85" i="27"/>
  <c r="BP85" i="27"/>
  <c r="BQ85" i="27"/>
  <c r="BR85" i="27"/>
  <c r="BS85" i="27"/>
  <c r="BU85" i="27"/>
  <c r="BV85" i="27"/>
  <c r="BW85" i="27"/>
  <c r="BX85" i="27"/>
  <c r="BY85" i="27"/>
  <c r="BZ85" i="27"/>
  <c r="CA85" i="27"/>
  <c r="CB85" i="27"/>
  <c r="CC85" i="27"/>
  <c r="CD85" i="27"/>
  <c r="CE85" i="27"/>
  <c r="CF85" i="27"/>
  <c r="CG85" i="27"/>
  <c r="CH85" i="27"/>
  <c r="CI85" i="27"/>
  <c r="CJ85" i="27"/>
  <c r="CK85" i="27"/>
  <c r="CL85" i="27"/>
  <c r="CM85" i="27"/>
  <c r="CN85" i="27"/>
  <c r="CO85" i="27"/>
  <c r="CP85" i="27"/>
  <c r="CQ85" i="27"/>
  <c r="CR85" i="27"/>
  <c r="CS85" i="27"/>
  <c r="CT85" i="27"/>
  <c r="CU85" i="27"/>
  <c r="CV85" i="27"/>
  <c r="CW85" i="27"/>
  <c r="CX85" i="27"/>
  <c r="CY85" i="27"/>
  <c r="CZ85" i="27"/>
  <c r="DA85" i="27"/>
  <c r="DB85" i="27"/>
  <c r="DC85" i="27"/>
  <c r="DD85" i="27"/>
  <c r="DE85" i="27"/>
  <c r="DF85" i="27"/>
  <c r="DG85" i="27"/>
  <c r="DH85" i="27"/>
  <c r="DI85" i="27"/>
  <c r="DJ85" i="27"/>
  <c r="DK85" i="27"/>
  <c r="DL85" i="27"/>
  <c r="DM85" i="27"/>
  <c r="DN85" i="27"/>
  <c r="DO85" i="27"/>
  <c r="DP85" i="27"/>
  <c r="DQ85" i="27"/>
  <c r="DR85" i="27"/>
  <c r="DS85" i="27"/>
  <c r="DT85" i="27"/>
  <c r="DU85" i="27"/>
  <c r="DV85" i="27"/>
  <c r="DW85" i="27"/>
  <c r="DX85" i="27"/>
  <c r="DY85" i="27"/>
  <c r="DZ85" i="27"/>
  <c r="EA85" i="27"/>
  <c r="EB85" i="27"/>
  <c r="EC85" i="27"/>
  <c r="ED85" i="27"/>
  <c r="EE85" i="27"/>
  <c r="EF85" i="27"/>
  <c r="EG85" i="27"/>
  <c r="EH85" i="27"/>
  <c r="EI85" i="27"/>
  <c r="EJ85" i="27"/>
  <c r="EK85" i="27"/>
  <c r="EL85" i="27"/>
  <c r="EM85" i="27"/>
  <c r="EN85" i="27"/>
  <c r="EO85" i="27"/>
  <c r="EP85" i="27"/>
  <c r="EQ85" i="27"/>
  <c r="ER85" i="27"/>
  <c r="ES85" i="27"/>
  <c r="ET85" i="27"/>
  <c r="EU85" i="27"/>
  <c r="EV85" i="27"/>
  <c r="EX85" i="27"/>
  <c r="EY85" i="27"/>
  <c r="EZ85" i="27"/>
  <c r="FA85" i="27"/>
  <c r="FB85" i="27"/>
  <c r="FC85" i="27"/>
  <c r="FD85" i="27"/>
  <c r="FE85" i="27"/>
  <c r="FF85" i="27"/>
  <c r="E86" i="27"/>
  <c r="F86" i="27"/>
  <c r="G86" i="27"/>
  <c r="H86" i="27"/>
  <c r="I86" i="27"/>
  <c r="J86" i="27"/>
  <c r="K86" i="27"/>
  <c r="L86" i="27"/>
  <c r="M86" i="27"/>
  <c r="N86" i="27"/>
  <c r="O86" i="27"/>
  <c r="P86" i="27"/>
  <c r="Q86" i="27"/>
  <c r="R86" i="27"/>
  <c r="S86" i="27"/>
  <c r="T86" i="27"/>
  <c r="U86" i="27"/>
  <c r="V86" i="27"/>
  <c r="W86" i="27"/>
  <c r="X86" i="27"/>
  <c r="Y86" i="27"/>
  <c r="Z86" i="27"/>
  <c r="AA86" i="27"/>
  <c r="AB86" i="27"/>
  <c r="AC86" i="27"/>
  <c r="AD86" i="27"/>
  <c r="AE86" i="27"/>
  <c r="AF86" i="27"/>
  <c r="AG86" i="27"/>
  <c r="AH86" i="27"/>
  <c r="AI86" i="27"/>
  <c r="AJ86" i="27"/>
  <c r="AK86" i="27"/>
  <c r="AL86" i="27"/>
  <c r="AM86" i="27"/>
  <c r="AN86" i="27"/>
  <c r="AO86" i="27"/>
  <c r="AP86" i="27"/>
  <c r="AQ86" i="27"/>
  <c r="AR86" i="27"/>
  <c r="AS86" i="27"/>
  <c r="AT86" i="27"/>
  <c r="AU86" i="27"/>
  <c r="AV86" i="27"/>
  <c r="AW86" i="27"/>
  <c r="AX86" i="27"/>
  <c r="AY86" i="27"/>
  <c r="AZ86" i="27"/>
  <c r="BA86" i="27"/>
  <c r="BB86" i="27"/>
  <c r="BC86" i="27"/>
  <c r="BD86" i="27"/>
  <c r="BE86" i="27"/>
  <c r="BF86" i="27"/>
  <c r="BG86" i="27"/>
  <c r="BH86" i="27"/>
  <c r="BI86" i="27"/>
  <c r="BJ86" i="27"/>
  <c r="BK86" i="27"/>
  <c r="BL86" i="27"/>
  <c r="BM86" i="27"/>
  <c r="BN86" i="27"/>
  <c r="BO86" i="27"/>
  <c r="BP86" i="27"/>
  <c r="BQ86" i="27"/>
  <c r="BR86" i="27"/>
  <c r="BS86" i="27"/>
  <c r="BU86" i="27"/>
  <c r="BV86" i="27"/>
  <c r="BW86" i="27"/>
  <c r="BX86" i="27"/>
  <c r="BY86" i="27"/>
  <c r="BZ86" i="27"/>
  <c r="CA86" i="27"/>
  <c r="CB86" i="27"/>
  <c r="CC86" i="27"/>
  <c r="CD86" i="27"/>
  <c r="CE86" i="27"/>
  <c r="CF86" i="27"/>
  <c r="CG86" i="27"/>
  <c r="CH86" i="27"/>
  <c r="CI86" i="27"/>
  <c r="CJ86" i="27"/>
  <c r="CK86" i="27"/>
  <c r="CL86" i="27"/>
  <c r="CM86" i="27"/>
  <c r="CN86" i="27"/>
  <c r="CO86" i="27"/>
  <c r="CP86" i="27"/>
  <c r="CQ86" i="27"/>
  <c r="CR86" i="27"/>
  <c r="CS86" i="27"/>
  <c r="CT86" i="27"/>
  <c r="CU86" i="27"/>
  <c r="CV86" i="27"/>
  <c r="CW86" i="27"/>
  <c r="CX86" i="27"/>
  <c r="CY86" i="27"/>
  <c r="CZ86" i="27"/>
  <c r="DA86" i="27"/>
  <c r="DB86" i="27"/>
  <c r="DC86" i="27"/>
  <c r="DD86" i="27"/>
  <c r="DE86" i="27"/>
  <c r="DF86" i="27"/>
  <c r="DG86" i="27"/>
  <c r="DH86" i="27"/>
  <c r="DI86" i="27"/>
  <c r="DJ86" i="27"/>
  <c r="DK86" i="27"/>
  <c r="DL86" i="27"/>
  <c r="DM86" i="27"/>
  <c r="DN86" i="27"/>
  <c r="DO86" i="27"/>
  <c r="DP86" i="27"/>
  <c r="DQ86" i="27"/>
  <c r="DR86" i="27"/>
  <c r="DS86" i="27"/>
  <c r="DT86" i="27"/>
  <c r="DU86" i="27"/>
  <c r="DV86" i="27"/>
  <c r="DW86" i="27"/>
  <c r="DX86" i="27"/>
  <c r="DY86" i="27"/>
  <c r="DZ86" i="27"/>
  <c r="EA86" i="27"/>
  <c r="EB86" i="27"/>
  <c r="EC86" i="27"/>
  <c r="ED86" i="27"/>
  <c r="EE86" i="27"/>
  <c r="EF86" i="27"/>
  <c r="EG86" i="27"/>
  <c r="EH86" i="27"/>
  <c r="EI86" i="27"/>
  <c r="EJ86" i="27"/>
  <c r="EK86" i="27"/>
  <c r="EL86" i="27"/>
  <c r="EM86" i="27"/>
  <c r="EN86" i="27"/>
  <c r="EO86" i="27"/>
  <c r="EP86" i="27"/>
  <c r="EQ86" i="27"/>
  <c r="ER86" i="27"/>
  <c r="ES86" i="27"/>
  <c r="ET86" i="27"/>
  <c r="EU86" i="27"/>
  <c r="EV86" i="27"/>
  <c r="EX86" i="27"/>
  <c r="EY86" i="27"/>
  <c r="EZ86" i="27"/>
  <c r="FA86" i="27"/>
  <c r="FB86" i="27"/>
  <c r="FC86" i="27"/>
  <c r="FD86" i="27"/>
  <c r="FE86" i="27"/>
  <c r="FF86" i="27"/>
  <c r="E87" i="27"/>
  <c r="F87" i="27"/>
  <c r="G87" i="27"/>
  <c r="H87" i="27"/>
  <c r="I87" i="27"/>
  <c r="J87" i="27"/>
  <c r="K87" i="27"/>
  <c r="L87" i="27"/>
  <c r="M87" i="27"/>
  <c r="N87" i="27"/>
  <c r="O87" i="27"/>
  <c r="P87" i="27"/>
  <c r="Q87" i="27"/>
  <c r="R87" i="27"/>
  <c r="S87" i="27"/>
  <c r="T87" i="27"/>
  <c r="U87" i="27"/>
  <c r="V87" i="27"/>
  <c r="W87" i="27"/>
  <c r="X87" i="27"/>
  <c r="Y87" i="27"/>
  <c r="Z87" i="27"/>
  <c r="AA87" i="27"/>
  <c r="AB87" i="27"/>
  <c r="AC87" i="27"/>
  <c r="AD87" i="27"/>
  <c r="AE87" i="27"/>
  <c r="AF87" i="27"/>
  <c r="AG87" i="27"/>
  <c r="AH87" i="27"/>
  <c r="AI87" i="27"/>
  <c r="AJ87" i="27"/>
  <c r="AK87" i="27"/>
  <c r="AL87" i="27"/>
  <c r="AM87" i="27"/>
  <c r="AN87" i="27"/>
  <c r="AO87" i="27"/>
  <c r="AP87" i="27"/>
  <c r="AQ87" i="27"/>
  <c r="AR87" i="27"/>
  <c r="AS87" i="27"/>
  <c r="AT87" i="27"/>
  <c r="AU87" i="27"/>
  <c r="AV87" i="27"/>
  <c r="AW87" i="27"/>
  <c r="AX87" i="27"/>
  <c r="AY87" i="27"/>
  <c r="AZ87" i="27"/>
  <c r="BA87" i="27"/>
  <c r="BB87" i="27"/>
  <c r="BC87" i="27"/>
  <c r="BD87" i="27"/>
  <c r="BE87" i="27"/>
  <c r="BF87" i="27"/>
  <c r="BG87" i="27"/>
  <c r="BH87" i="27"/>
  <c r="BI87" i="27"/>
  <c r="BJ87" i="27"/>
  <c r="BK87" i="27"/>
  <c r="BL87" i="27"/>
  <c r="BM87" i="27"/>
  <c r="BN87" i="27"/>
  <c r="BO87" i="27"/>
  <c r="BP87" i="27"/>
  <c r="BQ87" i="27"/>
  <c r="BR87" i="27"/>
  <c r="BS87" i="27"/>
  <c r="BU87" i="27"/>
  <c r="BV87" i="27"/>
  <c r="BW87" i="27"/>
  <c r="BX87" i="27"/>
  <c r="BY87" i="27"/>
  <c r="BZ87" i="27"/>
  <c r="CA87" i="27"/>
  <c r="CB87" i="27"/>
  <c r="CC87" i="27"/>
  <c r="CD87" i="27"/>
  <c r="CE87" i="27"/>
  <c r="CF87" i="27"/>
  <c r="CG87" i="27"/>
  <c r="CH87" i="27"/>
  <c r="CI87" i="27"/>
  <c r="CJ87" i="27"/>
  <c r="CK87" i="27"/>
  <c r="CL87" i="27"/>
  <c r="CM87" i="27"/>
  <c r="CN87" i="27"/>
  <c r="CO87" i="27"/>
  <c r="CP87" i="27"/>
  <c r="CQ87" i="27"/>
  <c r="CR87" i="27"/>
  <c r="CS87" i="27"/>
  <c r="CT87" i="27"/>
  <c r="CU87" i="27"/>
  <c r="CV87" i="27"/>
  <c r="CW87" i="27"/>
  <c r="CX87" i="27"/>
  <c r="CY87" i="27"/>
  <c r="CZ87" i="27"/>
  <c r="DA87" i="27"/>
  <c r="DB87" i="27"/>
  <c r="DC87" i="27"/>
  <c r="DD87" i="27"/>
  <c r="DE87" i="27"/>
  <c r="DF87" i="27"/>
  <c r="DG87" i="27"/>
  <c r="DH87" i="27"/>
  <c r="DI87" i="27"/>
  <c r="DJ87" i="27"/>
  <c r="DK87" i="27"/>
  <c r="DL87" i="27"/>
  <c r="DM87" i="27"/>
  <c r="DN87" i="27"/>
  <c r="DO87" i="27"/>
  <c r="DP87" i="27"/>
  <c r="DQ87" i="27"/>
  <c r="DR87" i="27"/>
  <c r="DS87" i="27"/>
  <c r="DT87" i="27"/>
  <c r="DU87" i="27"/>
  <c r="DV87" i="27"/>
  <c r="DW87" i="27"/>
  <c r="DX87" i="27"/>
  <c r="DY87" i="27"/>
  <c r="DZ87" i="27"/>
  <c r="EA87" i="27"/>
  <c r="EB87" i="27"/>
  <c r="EC87" i="27"/>
  <c r="ED87" i="27"/>
  <c r="EE87" i="27"/>
  <c r="EF87" i="27"/>
  <c r="EG87" i="27"/>
  <c r="EH87" i="27"/>
  <c r="EI87" i="27"/>
  <c r="EJ87" i="27"/>
  <c r="EK87" i="27"/>
  <c r="EL87" i="27"/>
  <c r="EM87" i="27"/>
  <c r="EN87" i="27"/>
  <c r="EO87" i="27"/>
  <c r="EP87" i="27"/>
  <c r="EQ87" i="27"/>
  <c r="ER87" i="27"/>
  <c r="ES87" i="27"/>
  <c r="ET87" i="27"/>
  <c r="EU87" i="27"/>
  <c r="EV87" i="27"/>
  <c r="EX87" i="27"/>
  <c r="EY87" i="27"/>
  <c r="EZ87" i="27"/>
  <c r="FA87" i="27"/>
  <c r="FB87" i="27"/>
  <c r="FC87" i="27"/>
  <c r="FD87" i="27"/>
  <c r="FE87" i="27"/>
  <c r="FF87" i="27"/>
  <c r="FG87" i="27"/>
  <c r="E88" i="27"/>
  <c r="C88" i="27" s="1"/>
  <c r="BT88" i="27" s="1"/>
  <c r="F88" i="27"/>
  <c r="G88" i="27"/>
  <c r="H88" i="27"/>
  <c r="I88" i="27"/>
  <c r="J88" i="27"/>
  <c r="K88" i="27"/>
  <c r="L88" i="27"/>
  <c r="M88" i="27"/>
  <c r="N88" i="27"/>
  <c r="O88" i="27"/>
  <c r="P88" i="27"/>
  <c r="Q88" i="27"/>
  <c r="R88" i="27"/>
  <c r="S88" i="27"/>
  <c r="T88" i="27"/>
  <c r="U88" i="27"/>
  <c r="V88" i="27"/>
  <c r="W88" i="27"/>
  <c r="X88" i="27"/>
  <c r="Y88" i="27"/>
  <c r="Z88" i="27"/>
  <c r="AA88" i="27"/>
  <c r="AB88" i="27"/>
  <c r="AC88" i="27"/>
  <c r="AD88" i="27"/>
  <c r="AE88" i="27"/>
  <c r="AF88" i="27"/>
  <c r="AG88" i="27"/>
  <c r="AH88" i="27"/>
  <c r="AI88" i="27"/>
  <c r="AJ88" i="27"/>
  <c r="AK88" i="27"/>
  <c r="AL88" i="27"/>
  <c r="AM88" i="27"/>
  <c r="AN88" i="27"/>
  <c r="AO88" i="27"/>
  <c r="AP88" i="27"/>
  <c r="AQ88" i="27"/>
  <c r="AR88" i="27"/>
  <c r="AS88" i="27"/>
  <c r="AT88" i="27"/>
  <c r="AU88" i="27"/>
  <c r="AV88" i="27"/>
  <c r="AW88" i="27"/>
  <c r="AX88" i="27"/>
  <c r="AY88" i="27"/>
  <c r="AZ88" i="27"/>
  <c r="BA88" i="27"/>
  <c r="BB88" i="27"/>
  <c r="BC88" i="27"/>
  <c r="BD88" i="27"/>
  <c r="BE88" i="27"/>
  <c r="BF88" i="27"/>
  <c r="BG88" i="27"/>
  <c r="BH88" i="27"/>
  <c r="BI88" i="27"/>
  <c r="BJ88" i="27"/>
  <c r="BK88" i="27"/>
  <c r="BL88" i="27"/>
  <c r="BM88" i="27"/>
  <c r="BN88" i="27"/>
  <c r="BO88" i="27"/>
  <c r="BP88" i="27"/>
  <c r="BQ88" i="27"/>
  <c r="BR88" i="27"/>
  <c r="BS88" i="27"/>
  <c r="BU88" i="27"/>
  <c r="BV88" i="27"/>
  <c r="BW88" i="27"/>
  <c r="BX88" i="27"/>
  <c r="BY88" i="27"/>
  <c r="BZ88" i="27"/>
  <c r="CA88" i="27"/>
  <c r="CB88" i="27"/>
  <c r="CC88" i="27"/>
  <c r="CD88" i="27"/>
  <c r="CE88" i="27"/>
  <c r="CF88" i="27"/>
  <c r="CG88" i="27"/>
  <c r="CH88" i="27"/>
  <c r="CI88" i="27"/>
  <c r="CJ88" i="27"/>
  <c r="CK88" i="27"/>
  <c r="CL88" i="27"/>
  <c r="CM88" i="27"/>
  <c r="CN88" i="27"/>
  <c r="CO88" i="27"/>
  <c r="CP88" i="27"/>
  <c r="CQ88" i="27"/>
  <c r="CR88" i="27"/>
  <c r="CS88" i="27"/>
  <c r="CT88" i="27"/>
  <c r="CU88" i="27"/>
  <c r="CV88" i="27"/>
  <c r="CW88" i="27"/>
  <c r="CX88" i="27"/>
  <c r="CY88" i="27"/>
  <c r="CZ88" i="27"/>
  <c r="DA88" i="27"/>
  <c r="DB88" i="27"/>
  <c r="DC88" i="27"/>
  <c r="DD88" i="27"/>
  <c r="DE88" i="27"/>
  <c r="DF88" i="27"/>
  <c r="DG88" i="27"/>
  <c r="DH88" i="27"/>
  <c r="DI88" i="27"/>
  <c r="DJ88" i="27"/>
  <c r="DK88" i="27"/>
  <c r="DL88" i="27"/>
  <c r="DM88" i="27"/>
  <c r="DN88" i="27"/>
  <c r="DO88" i="27"/>
  <c r="DP88" i="27"/>
  <c r="DQ88" i="27"/>
  <c r="DR88" i="27"/>
  <c r="DS88" i="27"/>
  <c r="DT88" i="27"/>
  <c r="DU88" i="27"/>
  <c r="DV88" i="27"/>
  <c r="DW88" i="27"/>
  <c r="DX88" i="27"/>
  <c r="DY88" i="27"/>
  <c r="DZ88" i="27"/>
  <c r="EA88" i="27"/>
  <c r="EB88" i="27"/>
  <c r="EC88" i="27"/>
  <c r="ED88" i="27"/>
  <c r="EE88" i="27"/>
  <c r="EF88" i="27"/>
  <c r="EG88" i="27"/>
  <c r="EH88" i="27"/>
  <c r="EI88" i="27"/>
  <c r="EJ88" i="27"/>
  <c r="EK88" i="27"/>
  <c r="EL88" i="27"/>
  <c r="EM88" i="27"/>
  <c r="EN88" i="27"/>
  <c r="EO88" i="27"/>
  <c r="EP88" i="27"/>
  <c r="EQ88" i="27"/>
  <c r="ER88" i="27"/>
  <c r="ES88" i="27"/>
  <c r="ET88" i="27"/>
  <c r="EU88" i="27"/>
  <c r="EV88" i="27"/>
  <c r="EX88" i="27"/>
  <c r="EY88" i="27"/>
  <c r="EZ88" i="27"/>
  <c r="FA88" i="27"/>
  <c r="FB88" i="27"/>
  <c r="FC88" i="27"/>
  <c r="FD88" i="27"/>
  <c r="FE88" i="27"/>
  <c r="FF88" i="27"/>
  <c r="E89" i="27"/>
  <c r="F89" i="27"/>
  <c r="G89" i="27"/>
  <c r="H89" i="27"/>
  <c r="I89" i="27"/>
  <c r="J89" i="27"/>
  <c r="K89" i="27"/>
  <c r="L89" i="27"/>
  <c r="M89" i="27"/>
  <c r="N89" i="27"/>
  <c r="O89" i="27"/>
  <c r="P89" i="27"/>
  <c r="Q89" i="27"/>
  <c r="R89" i="27"/>
  <c r="S89" i="27"/>
  <c r="T89" i="27"/>
  <c r="U89" i="27"/>
  <c r="V89" i="27"/>
  <c r="W89" i="27"/>
  <c r="X89" i="27"/>
  <c r="Y89" i="27"/>
  <c r="Z89" i="27"/>
  <c r="AA89" i="27"/>
  <c r="AB89" i="27"/>
  <c r="AC89" i="27"/>
  <c r="AD89" i="27"/>
  <c r="AE89" i="27"/>
  <c r="AF89" i="27"/>
  <c r="AG89" i="27"/>
  <c r="AH89" i="27"/>
  <c r="AI89" i="27"/>
  <c r="AJ89" i="27"/>
  <c r="AK89" i="27"/>
  <c r="AL89" i="27"/>
  <c r="AM89" i="27"/>
  <c r="AN89" i="27"/>
  <c r="AO89" i="27"/>
  <c r="AP89" i="27"/>
  <c r="AQ89" i="27"/>
  <c r="AR89" i="27"/>
  <c r="AS89" i="27"/>
  <c r="AT89" i="27"/>
  <c r="AU89" i="27"/>
  <c r="AV89" i="27"/>
  <c r="AW89" i="27"/>
  <c r="AX89" i="27"/>
  <c r="AY89" i="27"/>
  <c r="AZ89" i="27"/>
  <c r="BA89" i="27"/>
  <c r="BB89" i="27"/>
  <c r="BC89" i="27"/>
  <c r="BD89" i="27"/>
  <c r="BE89" i="27"/>
  <c r="BF89" i="27"/>
  <c r="BG89" i="27"/>
  <c r="BH89" i="27"/>
  <c r="BI89" i="27"/>
  <c r="BJ89" i="27"/>
  <c r="BK89" i="27"/>
  <c r="BL89" i="27"/>
  <c r="BM89" i="27"/>
  <c r="BN89" i="27"/>
  <c r="BO89" i="27"/>
  <c r="BP89" i="27"/>
  <c r="BQ89" i="27"/>
  <c r="BR89" i="27"/>
  <c r="BS89" i="27"/>
  <c r="BU89" i="27"/>
  <c r="BV89" i="27"/>
  <c r="BW89" i="27"/>
  <c r="BX89" i="27"/>
  <c r="BY89" i="27"/>
  <c r="BZ89" i="27"/>
  <c r="CA89" i="27"/>
  <c r="CB89" i="27"/>
  <c r="CC89" i="27"/>
  <c r="CD89" i="27"/>
  <c r="CE89" i="27"/>
  <c r="CF89" i="27"/>
  <c r="CG89" i="27"/>
  <c r="CH89" i="27"/>
  <c r="CI89" i="27"/>
  <c r="CJ89" i="27"/>
  <c r="CK89" i="27"/>
  <c r="CL89" i="27"/>
  <c r="CM89" i="27"/>
  <c r="CN89" i="27"/>
  <c r="CO89" i="27"/>
  <c r="CP89" i="27"/>
  <c r="CQ89" i="27"/>
  <c r="CR89" i="27"/>
  <c r="CS89" i="27"/>
  <c r="CT89" i="27"/>
  <c r="CU89" i="27"/>
  <c r="CV89" i="27"/>
  <c r="CW89" i="27"/>
  <c r="CX89" i="27"/>
  <c r="CY89" i="27"/>
  <c r="CZ89" i="27"/>
  <c r="DA89" i="27"/>
  <c r="DB89" i="27"/>
  <c r="DC89" i="27"/>
  <c r="DD89" i="27"/>
  <c r="DE89" i="27"/>
  <c r="DF89" i="27"/>
  <c r="DG89" i="27"/>
  <c r="DH89" i="27"/>
  <c r="DI89" i="27"/>
  <c r="DJ89" i="27"/>
  <c r="DK89" i="27"/>
  <c r="DL89" i="27"/>
  <c r="DM89" i="27"/>
  <c r="DN89" i="27"/>
  <c r="DO89" i="27"/>
  <c r="DP89" i="27"/>
  <c r="DQ89" i="27"/>
  <c r="DR89" i="27"/>
  <c r="DS89" i="27"/>
  <c r="DT89" i="27"/>
  <c r="DU89" i="27"/>
  <c r="DV89" i="27"/>
  <c r="DW89" i="27"/>
  <c r="DX89" i="27"/>
  <c r="DY89" i="27"/>
  <c r="DZ89" i="27"/>
  <c r="EA89" i="27"/>
  <c r="EB89" i="27"/>
  <c r="EC89" i="27"/>
  <c r="ED89" i="27"/>
  <c r="EE89" i="27"/>
  <c r="EF89" i="27"/>
  <c r="EG89" i="27"/>
  <c r="EH89" i="27"/>
  <c r="EI89" i="27"/>
  <c r="EJ89" i="27"/>
  <c r="EK89" i="27"/>
  <c r="EL89" i="27"/>
  <c r="EM89" i="27"/>
  <c r="EN89" i="27"/>
  <c r="EO89" i="27"/>
  <c r="EP89" i="27"/>
  <c r="EQ89" i="27"/>
  <c r="ER89" i="27"/>
  <c r="ES89" i="27"/>
  <c r="ET89" i="27"/>
  <c r="EU89" i="27"/>
  <c r="EV89" i="27"/>
  <c r="EX89" i="27"/>
  <c r="EY89" i="27"/>
  <c r="EZ89" i="27"/>
  <c r="FA89" i="27"/>
  <c r="FB89" i="27"/>
  <c r="FC89" i="27"/>
  <c r="FD89" i="27"/>
  <c r="FE89" i="27"/>
  <c r="FF89" i="27"/>
  <c r="E90" i="27"/>
  <c r="F90" i="27"/>
  <c r="G90" i="27"/>
  <c r="H90" i="27"/>
  <c r="I90" i="27"/>
  <c r="J90" i="27"/>
  <c r="K90" i="27"/>
  <c r="L90" i="27"/>
  <c r="M90" i="27"/>
  <c r="N90" i="27"/>
  <c r="O90" i="27"/>
  <c r="P90" i="27"/>
  <c r="Q90" i="27"/>
  <c r="R90" i="27"/>
  <c r="S90" i="27"/>
  <c r="T90" i="27"/>
  <c r="U90" i="27"/>
  <c r="V90" i="27"/>
  <c r="W90" i="27"/>
  <c r="X90" i="27"/>
  <c r="Y90" i="27"/>
  <c r="Z90" i="27"/>
  <c r="AA90" i="27"/>
  <c r="AB90" i="27"/>
  <c r="AC90" i="27"/>
  <c r="AD90" i="27"/>
  <c r="AE90" i="27"/>
  <c r="AF90" i="27"/>
  <c r="AG90" i="27"/>
  <c r="AH90" i="27"/>
  <c r="AI90" i="27"/>
  <c r="AJ90" i="27"/>
  <c r="AK90" i="27"/>
  <c r="AL90" i="27"/>
  <c r="AM90" i="27"/>
  <c r="AN90" i="27"/>
  <c r="AO90" i="27"/>
  <c r="AP90" i="27"/>
  <c r="AQ90" i="27"/>
  <c r="AR90" i="27"/>
  <c r="AS90" i="27"/>
  <c r="AT90" i="27"/>
  <c r="AU90" i="27"/>
  <c r="AV90" i="27"/>
  <c r="AW90" i="27"/>
  <c r="AX90" i="27"/>
  <c r="AY90" i="27"/>
  <c r="AZ90" i="27"/>
  <c r="BA90" i="27"/>
  <c r="BB90" i="27"/>
  <c r="BC90" i="27"/>
  <c r="BD90" i="27"/>
  <c r="BE90" i="27"/>
  <c r="BF90" i="27"/>
  <c r="BG90" i="27"/>
  <c r="BH90" i="27"/>
  <c r="BI90" i="27"/>
  <c r="BJ90" i="27"/>
  <c r="BK90" i="27"/>
  <c r="BL90" i="27"/>
  <c r="BM90" i="27"/>
  <c r="BN90" i="27"/>
  <c r="BO90" i="27"/>
  <c r="BP90" i="27"/>
  <c r="BQ90" i="27"/>
  <c r="BR90" i="27"/>
  <c r="BS90" i="27"/>
  <c r="BU90" i="27"/>
  <c r="BV90" i="27"/>
  <c r="BW90" i="27"/>
  <c r="BX90" i="27"/>
  <c r="BY90" i="27"/>
  <c r="BZ90" i="27"/>
  <c r="CA90" i="27"/>
  <c r="CB90" i="27"/>
  <c r="CC90" i="27"/>
  <c r="CD90" i="27"/>
  <c r="CE90" i="27"/>
  <c r="CF90" i="27"/>
  <c r="CG90" i="27"/>
  <c r="CH90" i="27"/>
  <c r="CI90" i="27"/>
  <c r="CJ90" i="27"/>
  <c r="CK90" i="27"/>
  <c r="CL90" i="27"/>
  <c r="CM90" i="27"/>
  <c r="CN90" i="27"/>
  <c r="CO90" i="27"/>
  <c r="CP90" i="27"/>
  <c r="CQ90" i="27"/>
  <c r="CR90" i="27"/>
  <c r="CS90" i="27"/>
  <c r="CT90" i="27"/>
  <c r="CU90" i="27"/>
  <c r="CV90" i="27"/>
  <c r="CW90" i="27"/>
  <c r="CX90" i="27"/>
  <c r="CY90" i="27"/>
  <c r="CZ90" i="27"/>
  <c r="DA90" i="27"/>
  <c r="DB90" i="27"/>
  <c r="DC90" i="27"/>
  <c r="DD90" i="27"/>
  <c r="DE90" i="27"/>
  <c r="DF90" i="27"/>
  <c r="DG90" i="27"/>
  <c r="DH90" i="27"/>
  <c r="DI90" i="27"/>
  <c r="DJ90" i="27"/>
  <c r="DK90" i="27"/>
  <c r="DL90" i="27"/>
  <c r="DM90" i="27"/>
  <c r="DN90" i="27"/>
  <c r="DO90" i="27"/>
  <c r="DP90" i="27"/>
  <c r="DQ90" i="27"/>
  <c r="DR90" i="27"/>
  <c r="DS90" i="27"/>
  <c r="DT90" i="27"/>
  <c r="DU90" i="27"/>
  <c r="DV90" i="27"/>
  <c r="DW90" i="27"/>
  <c r="DX90" i="27"/>
  <c r="DY90" i="27"/>
  <c r="DZ90" i="27"/>
  <c r="EA90" i="27"/>
  <c r="EB90" i="27"/>
  <c r="EC90" i="27"/>
  <c r="ED90" i="27"/>
  <c r="EE90" i="27"/>
  <c r="EF90" i="27"/>
  <c r="EG90" i="27"/>
  <c r="EH90" i="27"/>
  <c r="EI90" i="27"/>
  <c r="EJ90" i="27"/>
  <c r="EK90" i="27"/>
  <c r="EL90" i="27"/>
  <c r="EM90" i="27"/>
  <c r="EN90" i="27"/>
  <c r="EO90" i="27"/>
  <c r="EP90" i="27"/>
  <c r="EQ90" i="27"/>
  <c r="ER90" i="27"/>
  <c r="ES90" i="27"/>
  <c r="ET90" i="27"/>
  <c r="EU90" i="27"/>
  <c r="EV90" i="27"/>
  <c r="EX90" i="27"/>
  <c r="EY90" i="27"/>
  <c r="EZ90" i="27"/>
  <c r="FA90" i="27"/>
  <c r="FB90" i="27"/>
  <c r="FC90" i="27"/>
  <c r="FD90" i="27"/>
  <c r="FE90" i="27"/>
  <c r="FF90" i="27"/>
  <c r="E91" i="27"/>
  <c r="C91" i="27" s="1"/>
  <c r="BT91" i="27" s="1"/>
  <c r="F91" i="27"/>
  <c r="G91" i="27"/>
  <c r="H91" i="27"/>
  <c r="I91" i="27"/>
  <c r="J91" i="27"/>
  <c r="K91" i="27"/>
  <c r="L91" i="27"/>
  <c r="M91" i="27"/>
  <c r="N91" i="27"/>
  <c r="O91" i="27"/>
  <c r="P91" i="27"/>
  <c r="Q91" i="27"/>
  <c r="R91" i="27"/>
  <c r="S91" i="27"/>
  <c r="T91" i="27"/>
  <c r="U91" i="27"/>
  <c r="V91" i="27"/>
  <c r="W91" i="27"/>
  <c r="X91" i="27"/>
  <c r="Y91" i="27"/>
  <c r="Z91" i="27"/>
  <c r="AA91" i="27"/>
  <c r="AB91" i="27"/>
  <c r="AC91" i="27"/>
  <c r="AD91" i="27"/>
  <c r="AE91" i="27"/>
  <c r="AF91" i="27"/>
  <c r="AG91" i="27"/>
  <c r="AH91" i="27"/>
  <c r="AI91" i="27"/>
  <c r="AJ91" i="27"/>
  <c r="AK91" i="27"/>
  <c r="AL91" i="27"/>
  <c r="AM91" i="27"/>
  <c r="AN91" i="27"/>
  <c r="AO91" i="27"/>
  <c r="AP91" i="27"/>
  <c r="AQ91" i="27"/>
  <c r="AR91" i="27"/>
  <c r="AS91" i="27"/>
  <c r="AT91" i="27"/>
  <c r="AU91" i="27"/>
  <c r="AV91" i="27"/>
  <c r="AW91" i="27"/>
  <c r="AX91" i="27"/>
  <c r="AY91" i="27"/>
  <c r="AZ91" i="27"/>
  <c r="BA91" i="27"/>
  <c r="BB91" i="27"/>
  <c r="BC91" i="27"/>
  <c r="BD91" i="27"/>
  <c r="BE91" i="27"/>
  <c r="BF91" i="27"/>
  <c r="BG91" i="27"/>
  <c r="BH91" i="27"/>
  <c r="BI91" i="27"/>
  <c r="BJ91" i="27"/>
  <c r="BK91" i="27"/>
  <c r="BL91" i="27"/>
  <c r="BM91" i="27"/>
  <c r="BN91" i="27"/>
  <c r="BO91" i="27"/>
  <c r="BP91" i="27"/>
  <c r="BQ91" i="27"/>
  <c r="BR91" i="27"/>
  <c r="BS91" i="27"/>
  <c r="BU91" i="27"/>
  <c r="BV91" i="27"/>
  <c r="BW91" i="27"/>
  <c r="BX91" i="27"/>
  <c r="BY91" i="27"/>
  <c r="BZ91" i="27"/>
  <c r="CA91" i="27"/>
  <c r="CB91" i="27"/>
  <c r="CC91" i="27"/>
  <c r="CD91" i="27"/>
  <c r="CE91" i="27"/>
  <c r="CF91" i="27"/>
  <c r="CG91" i="27"/>
  <c r="CH91" i="27"/>
  <c r="CI91" i="27"/>
  <c r="CJ91" i="27"/>
  <c r="CK91" i="27"/>
  <c r="CL91" i="27"/>
  <c r="CM91" i="27"/>
  <c r="CN91" i="27"/>
  <c r="CO91" i="27"/>
  <c r="CP91" i="27"/>
  <c r="CQ91" i="27"/>
  <c r="CR91" i="27"/>
  <c r="CS91" i="27"/>
  <c r="CT91" i="27"/>
  <c r="CU91" i="27"/>
  <c r="CV91" i="27"/>
  <c r="CW91" i="27"/>
  <c r="CX91" i="27"/>
  <c r="CY91" i="27"/>
  <c r="CZ91" i="27"/>
  <c r="DA91" i="27"/>
  <c r="DB91" i="27"/>
  <c r="DC91" i="27"/>
  <c r="DD91" i="27"/>
  <c r="DE91" i="27"/>
  <c r="DF91" i="27"/>
  <c r="DG91" i="27"/>
  <c r="DH91" i="27"/>
  <c r="DI91" i="27"/>
  <c r="DJ91" i="27"/>
  <c r="DK91" i="27"/>
  <c r="DL91" i="27"/>
  <c r="DM91" i="27"/>
  <c r="DN91" i="27"/>
  <c r="DO91" i="27"/>
  <c r="DP91" i="27"/>
  <c r="DQ91" i="27"/>
  <c r="DR91" i="27"/>
  <c r="DS91" i="27"/>
  <c r="DT91" i="27"/>
  <c r="DU91" i="27"/>
  <c r="DV91" i="27"/>
  <c r="DW91" i="27"/>
  <c r="DX91" i="27"/>
  <c r="DY91" i="27"/>
  <c r="DZ91" i="27"/>
  <c r="EA91" i="27"/>
  <c r="EB91" i="27"/>
  <c r="EC91" i="27"/>
  <c r="ED91" i="27"/>
  <c r="EE91" i="27"/>
  <c r="EF91" i="27"/>
  <c r="EG91" i="27"/>
  <c r="EH91" i="27"/>
  <c r="EI91" i="27"/>
  <c r="EJ91" i="27"/>
  <c r="EK91" i="27"/>
  <c r="EL91" i="27"/>
  <c r="EM91" i="27"/>
  <c r="EN91" i="27"/>
  <c r="EO91" i="27"/>
  <c r="EP91" i="27"/>
  <c r="EQ91" i="27"/>
  <c r="ER91" i="27"/>
  <c r="ES91" i="27"/>
  <c r="ET91" i="27"/>
  <c r="EU91" i="27"/>
  <c r="EV91" i="27"/>
  <c r="EX91" i="27"/>
  <c r="EY91" i="27"/>
  <c r="EZ91" i="27"/>
  <c r="FA91" i="27"/>
  <c r="FB91" i="27"/>
  <c r="FC91" i="27"/>
  <c r="FD91" i="27"/>
  <c r="FE91" i="27"/>
  <c r="FF91" i="27"/>
  <c r="FG91" i="27"/>
  <c r="E92" i="27"/>
  <c r="C92" i="27" s="1"/>
  <c r="BT92" i="27" s="1"/>
  <c r="F92" i="27"/>
  <c r="G92" i="27"/>
  <c r="H92" i="27"/>
  <c r="I92" i="27"/>
  <c r="J92" i="27"/>
  <c r="K92" i="27"/>
  <c r="L92" i="27"/>
  <c r="M92" i="27"/>
  <c r="N92" i="27"/>
  <c r="O92" i="27"/>
  <c r="P92" i="27"/>
  <c r="Q92" i="27"/>
  <c r="R92" i="27"/>
  <c r="S92" i="27"/>
  <c r="T92" i="27"/>
  <c r="U92" i="27"/>
  <c r="V92" i="27"/>
  <c r="W92" i="27"/>
  <c r="X92" i="27"/>
  <c r="Y92" i="27"/>
  <c r="Z92" i="27"/>
  <c r="AA92" i="27"/>
  <c r="AB92" i="27"/>
  <c r="AC92" i="27"/>
  <c r="AD92" i="27"/>
  <c r="AE92" i="27"/>
  <c r="AF92" i="27"/>
  <c r="AG92" i="27"/>
  <c r="AH92" i="27"/>
  <c r="AI92" i="27"/>
  <c r="AJ92" i="27"/>
  <c r="AK92" i="27"/>
  <c r="AL92" i="27"/>
  <c r="AM92" i="27"/>
  <c r="AN92" i="27"/>
  <c r="AO92" i="27"/>
  <c r="AP92" i="27"/>
  <c r="AQ92" i="27"/>
  <c r="AR92" i="27"/>
  <c r="AS92" i="27"/>
  <c r="AT92" i="27"/>
  <c r="AU92" i="27"/>
  <c r="AV92" i="27"/>
  <c r="AW92" i="27"/>
  <c r="AX92" i="27"/>
  <c r="AY92" i="27"/>
  <c r="AZ92" i="27"/>
  <c r="BA92" i="27"/>
  <c r="BB92" i="27"/>
  <c r="BC92" i="27"/>
  <c r="BD92" i="27"/>
  <c r="BE92" i="27"/>
  <c r="BF92" i="27"/>
  <c r="BG92" i="27"/>
  <c r="BH92" i="27"/>
  <c r="BI92" i="27"/>
  <c r="BJ92" i="27"/>
  <c r="BK92" i="27"/>
  <c r="BL92" i="27"/>
  <c r="BM92" i="27"/>
  <c r="BN92" i="27"/>
  <c r="BO92" i="27"/>
  <c r="BP92" i="27"/>
  <c r="BQ92" i="27"/>
  <c r="BR92" i="27"/>
  <c r="BS92" i="27"/>
  <c r="BU92" i="27"/>
  <c r="BV92" i="27"/>
  <c r="BW92" i="27"/>
  <c r="BX92" i="27"/>
  <c r="BY92" i="27"/>
  <c r="BZ92" i="27"/>
  <c r="CA92" i="27"/>
  <c r="CB92" i="27"/>
  <c r="CC92" i="27"/>
  <c r="CD92" i="27"/>
  <c r="CE92" i="27"/>
  <c r="CF92" i="27"/>
  <c r="CG92" i="27"/>
  <c r="CH92" i="27"/>
  <c r="CI92" i="27"/>
  <c r="CJ92" i="27"/>
  <c r="CK92" i="27"/>
  <c r="CL92" i="27"/>
  <c r="CM92" i="27"/>
  <c r="CN92" i="27"/>
  <c r="CO92" i="27"/>
  <c r="CP92" i="27"/>
  <c r="CQ92" i="27"/>
  <c r="CR92" i="27"/>
  <c r="CS92" i="27"/>
  <c r="CT92" i="27"/>
  <c r="CU92" i="27"/>
  <c r="CV92" i="27"/>
  <c r="CW92" i="27"/>
  <c r="CX92" i="27"/>
  <c r="CY92" i="27"/>
  <c r="CZ92" i="27"/>
  <c r="DA92" i="27"/>
  <c r="DB92" i="27"/>
  <c r="DC92" i="27"/>
  <c r="DD92" i="27"/>
  <c r="DE92" i="27"/>
  <c r="DF92" i="27"/>
  <c r="DG92" i="27"/>
  <c r="DH92" i="27"/>
  <c r="DI92" i="27"/>
  <c r="DJ92" i="27"/>
  <c r="DK92" i="27"/>
  <c r="DL92" i="27"/>
  <c r="DM92" i="27"/>
  <c r="DN92" i="27"/>
  <c r="DO92" i="27"/>
  <c r="DP92" i="27"/>
  <c r="DQ92" i="27"/>
  <c r="DR92" i="27"/>
  <c r="DS92" i="27"/>
  <c r="DT92" i="27"/>
  <c r="DU92" i="27"/>
  <c r="DV92" i="27"/>
  <c r="DW92" i="27"/>
  <c r="DX92" i="27"/>
  <c r="DY92" i="27"/>
  <c r="DZ92" i="27"/>
  <c r="EA92" i="27"/>
  <c r="EB92" i="27"/>
  <c r="EC92" i="27"/>
  <c r="ED92" i="27"/>
  <c r="EE92" i="27"/>
  <c r="EF92" i="27"/>
  <c r="EG92" i="27"/>
  <c r="EH92" i="27"/>
  <c r="EI92" i="27"/>
  <c r="EJ92" i="27"/>
  <c r="EK92" i="27"/>
  <c r="EL92" i="27"/>
  <c r="EM92" i="27"/>
  <c r="EN92" i="27"/>
  <c r="EO92" i="27"/>
  <c r="EP92" i="27"/>
  <c r="EQ92" i="27"/>
  <c r="ER92" i="27"/>
  <c r="ES92" i="27"/>
  <c r="ET92" i="27"/>
  <c r="EU92" i="27"/>
  <c r="EV92" i="27"/>
  <c r="EX92" i="27"/>
  <c r="EY92" i="27"/>
  <c r="EZ92" i="27"/>
  <c r="FA92" i="27"/>
  <c r="FB92" i="27"/>
  <c r="FC92" i="27"/>
  <c r="FD92" i="27"/>
  <c r="FE92" i="27"/>
  <c r="FF92" i="27"/>
  <c r="E93" i="27"/>
  <c r="F93" i="27"/>
  <c r="G93" i="27"/>
  <c r="H93" i="27"/>
  <c r="I93" i="27"/>
  <c r="J93" i="27"/>
  <c r="K93" i="27"/>
  <c r="L93" i="27"/>
  <c r="M93" i="27"/>
  <c r="N93" i="27"/>
  <c r="O93" i="27"/>
  <c r="P93" i="27"/>
  <c r="Q93" i="27"/>
  <c r="R93" i="27"/>
  <c r="S93" i="27"/>
  <c r="T93" i="27"/>
  <c r="U93" i="27"/>
  <c r="V93" i="27"/>
  <c r="W93" i="27"/>
  <c r="X93" i="27"/>
  <c r="Y93" i="27"/>
  <c r="Z93" i="27"/>
  <c r="AA93" i="27"/>
  <c r="AB93" i="27"/>
  <c r="AC93" i="27"/>
  <c r="AD93" i="27"/>
  <c r="AE93" i="27"/>
  <c r="AF93" i="27"/>
  <c r="AG93" i="27"/>
  <c r="AH93" i="27"/>
  <c r="AI93" i="27"/>
  <c r="AJ93" i="27"/>
  <c r="AK93" i="27"/>
  <c r="AL93" i="27"/>
  <c r="AM93" i="27"/>
  <c r="AN93" i="27"/>
  <c r="AO93" i="27"/>
  <c r="AP93" i="27"/>
  <c r="AQ93" i="27"/>
  <c r="AR93" i="27"/>
  <c r="AS93" i="27"/>
  <c r="AT93" i="27"/>
  <c r="AU93" i="27"/>
  <c r="AV93" i="27"/>
  <c r="AW93" i="27"/>
  <c r="AX93" i="27"/>
  <c r="AY93" i="27"/>
  <c r="AZ93" i="27"/>
  <c r="BA93" i="27"/>
  <c r="BB93" i="27"/>
  <c r="BC93" i="27"/>
  <c r="BD93" i="27"/>
  <c r="BE93" i="27"/>
  <c r="BF93" i="27"/>
  <c r="BG93" i="27"/>
  <c r="BH93" i="27"/>
  <c r="BI93" i="27"/>
  <c r="BJ93" i="27"/>
  <c r="BK93" i="27"/>
  <c r="BL93" i="27"/>
  <c r="BM93" i="27"/>
  <c r="BN93" i="27"/>
  <c r="BO93" i="27"/>
  <c r="BP93" i="27"/>
  <c r="BQ93" i="27"/>
  <c r="BR93" i="27"/>
  <c r="BS93" i="27"/>
  <c r="BU93" i="27"/>
  <c r="BV93" i="27"/>
  <c r="BW93" i="27"/>
  <c r="BX93" i="27"/>
  <c r="BY93" i="27"/>
  <c r="BZ93" i="27"/>
  <c r="CA93" i="27"/>
  <c r="CB93" i="27"/>
  <c r="CC93" i="27"/>
  <c r="CD93" i="27"/>
  <c r="CE93" i="27"/>
  <c r="CF93" i="27"/>
  <c r="CG93" i="27"/>
  <c r="CH93" i="27"/>
  <c r="CI93" i="27"/>
  <c r="CJ93" i="27"/>
  <c r="CK93" i="27"/>
  <c r="CL93" i="27"/>
  <c r="CM93" i="27"/>
  <c r="CN93" i="27"/>
  <c r="CO93" i="27"/>
  <c r="CP93" i="27"/>
  <c r="CQ93" i="27"/>
  <c r="CR93" i="27"/>
  <c r="CS93" i="27"/>
  <c r="CT93" i="27"/>
  <c r="CU93" i="27"/>
  <c r="CV93" i="27"/>
  <c r="CW93" i="27"/>
  <c r="CX93" i="27"/>
  <c r="CY93" i="27"/>
  <c r="CZ93" i="27"/>
  <c r="DA93" i="27"/>
  <c r="DB93" i="27"/>
  <c r="DC93" i="27"/>
  <c r="DD93" i="27"/>
  <c r="DE93" i="27"/>
  <c r="DF93" i="27"/>
  <c r="DG93" i="27"/>
  <c r="DH93" i="27"/>
  <c r="DI93" i="27"/>
  <c r="DJ93" i="27"/>
  <c r="DK93" i="27"/>
  <c r="DL93" i="27"/>
  <c r="DM93" i="27"/>
  <c r="DN93" i="27"/>
  <c r="DO93" i="27"/>
  <c r="DP93" i="27"/>
  <c r="DQ93" i="27"/>
  <c r="DR93" i="27"/>
  <c r="DS93" i="27"/>
  <c r="DT93" i="27"/>
  <c r="DU93" i="27"/>
  <c r="DV93" i="27"/>
  <c r="DW93" i="27"/>
  <c r="DX93" i="27"/>
  <c r="DY93" i="27"/>
  <c r="DZ93" i="27"/>
  <c r="EA93" i="27"/>
  <c r="EB93" i="27"/>
  <c r="EC93" i="27"/>
  <c r="ED93" i="27"/>
  <c r="EE93" i="27"/>
  <c r="EF93" i="27"/>
  <c r="EG93" i="27"/>
  <c r="EH93" i="27"/>
  <c r="EI93" i="27"/>
  <c r="EJ93" i="27"/>
  <c r="EK93" i="27"/>
  <c r="EL93" i="27"/>
  <c r="EM93" i="27"/>
  <c r="EN93" i="27"/>
  <c r="EO93" i="27"/>
  <c r="EP93" i="27"/>
  <c r="EQ93" i="27"/>
  <c r="ER93" i="27"/>
  <c r="ES93" i="27"/>
  <c r="ET93" i="27"/>
  <c r="EU93" i="27"/>
  <c r="EV93" i="27"/>
  <c r="EX93" i="27"/>
  <c r="EY93" i="27"/>
  <c r="EZ93" i="27"/>
  <c r="FA93" i="27"/>
  <c r="FB93" i="27"/>
  <c r="FC93" i="27"/>
  <c r="FD93" i="27"/>
  <c r="FE93" i="27"/>
  <c r="FF93" i="27"/>
  <c r="E94" i="27"/>
  <c r="F94" i="27"/>
  <c r="G94" i="27"/>
  <c r="H94" i="27"/>
  <c r="I94" i="27"/>
  <c r="J94" i="27"/>
  <c r="K94" i="27"/>
  <c r="L94" i="27"/>
  <c r="M94" i="27"/>
  <c r="N94" i="27"/>
  <c r="O94" i="27"/>
  <c r="P94" i="27"/>
  <c r="Q94" i="27"/>
  <c r="R94" i="27"/>
  <c r="S94" i="27"/>
  <c r="T94" i="27"/>
  <c r="U94" i="27"/>
  <c r="V94" i="27"/>
  <c r="W94" i="27"/>
  <c r="X94" i="27"/>
  <c r="Y94" i="27"/>
  <c r="Z94" i="27"/>
  <c r="AA94" i="27"/>
  <c r="AB94" i="27"/>
  <c r="AC94" i="27"/>
  <c r="AD94" i="27"/>
  <c r="AE94" i="27"/>
  <c r="AF94" i="27"/>
  <c r="AG94" i="27"/>
  <c r="AH94" i="27"/>
  <c r="AI94" i="27"/>
  <c r="AJ94" i="27"/>
  <c r="AK94" i="27"/>
  <c r="AL94" i="27"/>
  <c r="AM94" i="27"/>
  <c r="AN94" i="27"/>
  <c r="AO94" i="27"/>
  <c r="AP94" i="27"/>
  <c r="AQ94" i="27"/>
  <c r="AR94" i="27"/>
  <c r="AS94" i="27"/>
  <c r="AT94" i="27"/>
  <c r="AU94" i="27"/>
  <c r="AV94" i="27"/>
  <c r="AW94" i="27"/>
  <c r="AX94" i="27"/>
  <c r="AY94" i="27"/>
  <c r="AZ94" i="27"/>
  <c r="BA94" i="27"/>
  <c r="BB94" i="27"/>
  <c r="BC94" i="27"/>
  <c r="BD94" i="27"/>
  <c r="BE94" i="27"/>
  <c r="BF94" i="27"/>
  <c r="BG94" i="27"/>
  <c r="BH94" i="27"/>
  <c r="BI94" i="27"/>
  <c r="BJ94" i="27"/>
  <c r="BK94" i="27"/>
  <c r="BL94" i="27"/>
  <c r="BM94" i="27"/>
  <c r="BN94" i="27"/>
  <c r="BO94" i="27"/>
  <c r="BP94" i="27"/>
  <c r="BQ94" i="27"/>
  <c r="BR94" i="27"/>
  <c r="BS94" i="27"/>
  <c r="BU94" i="27"/>
  <c r="BV94" i="27"/>
  <c r="BW94" i="27"/>
  <c r="BX94" i="27"/>
  <c r="BY94" i="27"/>
  <c r="BZ94" i="27"/>
  <c r="CA94" i="27"/>
  <c r="CB94" i="27"/>
  <c r="CC94" i="27"/>
  <c r="CD94" i="27"/>
  <c r="CE94" i="27"/>
  <c r="CF94" i="27"/>
  <c r="CG94" i="27"/>
  <c r="CH94" i="27"/>
  <c r="CI94" i="27"/>
  <c r="CJ94" i="27"/>
  <c r="CK94" i="27"/>
  <c r="CL94" i="27"/>
  <c r="CM94" i="27"/>
  <c r="CN94" i="27"/>
  <c r="CO94" i="27"/>
  <c r="CP94" i="27"/>
  <c r="CQ94" i="27"/>
  <c r="CR94" i="27"/>
  <c r="CS94" i="27"/>
  <c r="CT94" i="27"/>
  <c r="CU94" i="27"/>
  <c r="CV94" i="27"/>
  <c r="CW94" i="27"/>
  <c r="CX94" i="27"/>
  <c r="CY94" i="27"/>
  <c r="CZ94" i="27"/>
  <c r="DA94" i="27"/>
  <c r="DB94" i="27"/>
  <c r="DC94" i="27"/>
  <c r="DD94" i="27"/>
  <c r="DE94" i="27"/>
  <c r="DF94" i="27"/>
  <c r="DG94" i="27"/>
  <c r="DH94" i="27"/>
  <c r="DI94" i="27"/>
  <c r="DJ94" i="27"/>
  <c r="DK94" i="27"/>
  <c r="DL94" i="27"/>
  <c r="DM94" i="27"/>
  <c r="DN94" i="27"/>
  <c r="DO94" i="27"/>
  <c r="DP94" i="27"/>
  <c r="DQ94" i="27"/>
  <c r="DR94" i="27"/>
  <c r="DS94" i="27"/>
  <c r="DT94" i="27"/>
  <c r="DU94" i="27"/>
  <c r="DV94" i="27"/>
  <c r="DW94" i="27"/>
  <c r="DX94" i="27"/>
  <c r="DY94" i="27"/>
  <c r="DZ94" i="27"/>
  <c r="EA94" i="27"/>
  <c r="EB94" i="27"/>
  <c r="EC94" i="27"/>
  <c r="ED94" i="27"/>
  <c r="EE94" i="27"/>
  <c r="EF94" i="27"/>
  <c r="EG94" i="27"/>
  <c r="EH94" i="27"/>
  <c r="EI94" i="27"/>
  <c r="EJ94" i="27"/>
  <c r="EK94" i="27"/>
  <c r="EL94" i="27"/>
  <c r="EM94" i="27"/>
  <c r="EN94" i="27"/>
  <c r="EO94" i="27"/>
  <c r="EP94" i="27"/>
  <c r="EQ94" i="27"/>
  <c r="ER94" i="27"/>
  <c r="ES94" i="27"/>
  <c r="ET94" i="27"/>
  <c r="EU94" i="27"/>
  <c r="EV94" i="27"/>
  <c r="EX94" i="27"/>
  <c r="EY94" i="27"/>
  <c r="EZ94" i="27"/>
  <c r="FA94" i="27"/>
  <c r="FB94" i="27"/>
  <c r="FC94" i="27"/>
  <c r="FD94" i="27"/>
  <c r="FE94" i="27"/>
  <c r="FF94" i="27"/>
  <c r="E95" i="27"/>
  <c r="F95" i="27"/>
  <c r="G95" i="27"/>
  <c r="H95" i="27"/>
  <c r="I95" i="27"/>
  <c r="J95" i="27"/>
  <c r="K95" i="27"/>
  <c r="L95" i="27"/>
  <c r="M95" i="27"/>
  <c r="N95" i="27"/>
  <c r="O95" i="27"/>
  <c r="P95" i="27"/>
  <c r="Q95" i="27"/>
  <c r="R95" i="27"/>
  <c r="S95" i="27"/>
  <c r="T95" i="27"/>
  <c r="U95" i="27"/>
  <c r="V95" i="27"/>
  <c r="W95" i="27"/>
  <c r="X95" i="27"/>
  <c r="Y95" i="27"/>
  <c r="Z95" i="27"/>
  <c r="AA95" i="27"/>
  <c r="AB95" i="27"/>
  <c r="AC95" i="27"/>
  <c r="AD95" i="27"/>
  <c r="AE95" i="27"/>
  <c r="AF95" i="27"/>
  <c r="AG95" i="27"/>
  <c r="AH95" i="27"/>
  <c r="AI95" i="27"/>
  <c r="AJ95" i="27"/>
  <c r="AK95" i="27"/>
  <c r="AL95" i="27"/>
  <c r="AM95" i="27"/>
  <c r="AN95" i="27"/>
  <c r="AO95" i="27"/>
  <c r="AP95" i="27"/>
  <c r="AQ95" i="27"/>
  <c r="AR95" i="27"/>
  <c r="AS95" i="27"/>
  <c r="AT95" i="27"/>
  <c r="AU95" i="27"/>
  <c r="AV95" i="27"/>
  <c r="AW95" i="27"/>
  <c r="AX95" i="27"/>
  <c r="AY95" i="27"/>
  <c r="AZ95" i="27"/>
  <c r="BA95" i="27"/>
  <c r="BB95" i="27"/>
  <c r="BC95" i="27"/>
  <c r="BD95" i="27"/>
  <c r="BE95" i="27"/>
  <c r="BF95" i="27"/>
  <c r="BG95" i="27"/>
  <c r="BH95" i="27"/>
  <c r="BI95" i="27"/>
  <c r="BJ95" i="27"/>
  <c r="BK95" i="27"/>
  <c r="BL95" i="27"/>
  <c r="BM95" i="27"/>
  <c r="BN95" i="27"/>
  <c r="BO95" i="27"/>
  <c r="BP95" i="27"/>
  <c r="BQ95" i="27"/>
  <c r="BR95" i="27"/>
  <c r="BS95" i="27"/>
  <c r="BU95" i="27"/>
  <c r="BV95" i="27"/>
  <c r="BW95" i="27"/>
  <c r="BX95" i="27"/>
  <c r="BY95" i="27"/>
  <c r="BZ95" i="27"/>
  <c r="CA95" i="27"/>
  <c r="CB95" i="27"/>
  <c r="CC95" i="27"/>
  <c r="CD95" i="27"/>
  <c r="CE95" i="27"/>
  <c r="CF95" i="27"/>
  <c r="CG95" i="27"/>
  <c r="CH95" i="27"/>
  <c r="CI95" i="27"/>
  <c r="CJ95" i="27"/>
  <c r="CK95" i="27"/>
  <c r="CL95" i="27"/>
  <c r="CM95" i="27"/>
  <c r="CN95" i="27"/>
  <c r="CO95" i="27"/>
  <c r="CP95" i="27"/>
  <c r="CQ95" i="27"/>
  <c r="CR95" i="27"/>
  <c r="CS95" i="27"/>
  <c r="CT95" i="27"/>
  <c r="CU95" i="27"/>
  <c r="CV95" i="27"/>
  <c r="CW95" i="27"/>
  <c r="CX95" i="27"/>
  <c r="CY95" i="27"/>
  <c r="CZ95" i="27"/>
  <c r="DA95" i="27"/>
  <c r="DB95" i="27"/>
  <c r="DC95" i="27"/>
  <c r="DD95" i="27"/>
  <c r="DE95" i="27"/>
  <c r="DF95" i="27"/>
  <c r="DG95" i="27"/>
  <c r="DH95" i="27"/>
  <c r="DI95" i="27"/>
  <c r="DJ95" i="27"/>
  <c r="DK95" i="27"/>
  <c r="DL95" i="27"/>
  <c r="DM95" i="27"/>
  <c r="DN95" i="27"/>
  <c r="DO95" i="27"/>
  <c r="DP95" i="27"/>
  <c r="DQ95" i="27"/>
  <c r="DR95" i="27"/>
  <c r="DS95" i="27"/>
  <c r="DT95" i="27"/>
  <c r="DU95" i="27"/>
  <c r="DV95" i="27"/>
  <c r="DW95" i="27"/>
  <c r="DX95" i="27"/>
  <c r="DY95" i="27"/>
  <c r="DZ95" i="27"/>
  <c r="EA95" i="27"/>
  <c r="EB95" i="27"/>
  <c r="EC95" i="27"/>
  <c r="ED95" i="27"/>
  <c r="EE95" i="27"/>
  <c r="EF95" i="27"/>
  <c r="EG95" i="27"/>
  <c r="EH95" i="27"/>
  <c r="EI95" i="27"/>
  <c r="EJ95" i="27"/>
  <c r="EK95" i="27"/>
  <c r="EL95" i="27"/>
  <c r="EM95" i="27"/>
  <c r="EN95" i="27"/>
  <c r="EO95" i="27"/>
  <c r="EP95" i="27"/>
  <c r="EQ95" i="27"/>
  <c r="ER95" i="27"/>
  <c r="ES95" i="27"/>
  <c r="ET95" i="27"/>
  <c r="EU95" i="27"/>
  <c r="EV95" i="27"/>
  <c r="EX95" i="27"/>
  <c r="EY95" i="27"/>
  <c r="EZ95" i="27"/>
  <c r="FA95" i="27"/>
  <c r="FB95" i="27"/>
  <c r="FC95" i="27"/>
  <c r="FD95" i="27"/>
  <c r="FE95" i="27"/>
  <c r="FF95" i="27"/>
  <c r="FG95" i="27"/>
  <c r="E96" i="27"/>
  <c r="F96" i="27"/>
  <c r="G96" i="27"/>
  <c r="H96" i="27"/>
  <c r="I96" i="27"/>
  <c r="J96" i="27"/>
  <c r="K96" i="27"/>
  <c r="L96" i="27"/>
  <c r="M96" i="27"/>
  <c r="N96" i="27"/>
  <c r="O96" i="27"/>
  <c r="P96" i="27"/>
  <c r="Q96" i="27"/>
  <c r="R96" i="27"/>
  <c r="S96" i="27"/>
  <c r="T96" i="27"/>
  <c r="U96" i="27"/>
  <c r="V96" i="27"/>
  <c r="W96" i="27"/>
  <c r="X96" i="27"/>
  <c r="Y96" i="27"/>
  <c r="Z96" i="27"/>
  <c r="AA96" i="27"/>
  <c r="AB96" i="27"/>
  <c r="AC96" i="27"/>
  <c r="AD96" i="27"/>
  <c r="AE96" i="27"/>
  <c r="AF96" i="27"/>
  <c r="AG96" i="27"/>
  <c r="AH96" i="27"/>
  <c r="AI96" i="27"/>
  <c r="AJ96" i="27"/>
  <c r="AK96" i="27"/>
  <c r="AL96" i="27"/>
  <c r="AM96" i="27"/>
  <c r="AN96" i="27"/>
  <c r="AO96" i="27"/>
  <c r="AP96" i="27"/>
  <c r="AQ96" i="27"/>
  <c r="AR96" i="27"/>
  <c r="AS96" i="27"/>
  <c r="AT96" i="27"/>
  <c r="AU96" i="27"/>
  <c r="AV96" i="27"/>
  <c r="AW96" i="27"/>
  <c r="AX96" i="27"/>
  <c r="AY96" i="27"/>
  <c r="AZ96" i="27"/>
  <c r="BA96" i="27"/>
  <c r="BB96" i="27"/>
  <c r="BC96" i="27"/>
  <c r="BD96" i="27"/>
  <c r="BE96" i="27"/>
  <c r="BF96" i="27"/>
  <c r="BG96" i="27"/>
  <c r="BH96" i="27"/>
  <c r="BI96" i="27"/>
  <c r="BJ96" i="27"/>
  <c r="BK96" i="27"/>
  <c r="BL96" i="27"/>
  <c r="BM96" i="27"/>
  <c r="BN96" i="27"/>
  <c r="BO96" i="27"/>
  <c r="BP96" i="27"/>
  <c r="BQ96" i="27"/>
  <c r="BR96" i="27"/>
  <c r="BS96" i="27"/>
  <c r="BU96" i="27"/>
  <c r="BV96" i="27"/>
  <c r="BW96" i="27"/>
  <c r="BX96" i="27"/>
  <c r="BY96" i="27"/>
  <c r="BZ96" i="27"/>
  <c r="CA96" i="27"/>
  <c r="CB96" i="27"/>
  <c r="CC96" i="27"/>
  <c r="CD96" i="27"/>
  <c r="CE96" i="27"/>
  <c r="CF96" i="27"/>
  <c r="CG96" i="27"/>
  <c r="CH96" i="27"/>
  <c r="CI96" i="27"/>
  <c r="CJ96" i="27"/>
  <c r="CK96" i="27"/>
  <c r="CL96" i="27"/>
  <c r="CM96" i="27"/>
  <c r="CN96" i="27"/>
  <c r="CO96" i="27"/>
  <c r="CP96" i="27"/>
  <c r="CQ96" i="27"/>
  <c r="CR96" i="27"/>
  <c r="CS96" i="27"/>
  <c r="CT96" i="27"/>
  <c r="CU96" i="27"/>
  <c r="CV96" i="27"/>
  <c r="CW96" i="27"/>
  <c r="CX96" i="27"/>
  <c r="CY96" i="27"/>
  <c r="CZ96" i="27"/>
  <c r="DA96" i="27"/>
  <c r="DB96" i="27"/>
  <c r="DC96" i="27"/>
  <c r="DD96" i="27"/>
  <c r="DE96" i="27"/>
  <c r="DF96" i="27"/>
  <c r="DG96" i="27"/>
  <c r="DH96" i="27"/>
  <c r="DI96" i="27"/>
  <c r="DJ96" i="27"/>
  <c r="DK96" i="27"/>
  <c r="DL96" i="27"/>
  <c r="DM96" i="27"/>
  <c r="DN96" i="27"/>
  <c r="DO96" i="27"/>
  <c r="DP96" i="27"/>
  <c r="DQ96" i="27"/>
  <c r="DR96" i="27"/>
  <c r="DS96" i="27"/>
  <c r="DT96" i="27"/>
  <c r="DU96" i="27"/>
  <c r="DV96" i="27"/>
  <c r="DW96" i="27"/>
  <c r="DX96" i="27"/>
  <c r="DY96" i="27"/>
  <c r="DZ96" i="27"/>
  <c r="EA96" i="27"/>
  <c r="EB96" i="27"/>
  <c r="EC96" i="27"/>
  <c r="ED96" i="27"/>
  <c r="EE96" i="27"/>
  <c r="EF96" i="27"/>
  <c r="EG96" i="27"/>
  <c r="EH96" i="27"/>
  <c r="EI96" i="27"/>
  <c r="EJ96" i="27"/>
  <c r="EK96" i="27"/>
  <c r="EL96" i="27"/>
  <c r="EM96" i="27"/>
  <c r="EN96" i="27"/>
  <c r="EO96" i="27"/>
  <c r="EP96" i="27"/>
  <c r="EQ96" i="27"/>
  <c r="ER96" i="27"/>
  <c r="ES96" i="27"/>
  <c r="ET96" i="27"/>
  <c r="EU96" i="27"/>
  <c r="EV96" i="27"/>
  <c r="EX96" i="27"/>
  <c r="EY96" i="27"/>
  <c r="EZ96" i="27"/>
  <c r="FA96" i="27"/>
  <c r="FB96" i="27"/>
  <c r="FC96" i="27"/>
  <c r="FD96" i="27"/>
  <c r="FE96" i="27"/>
  <c r="FF96" i="27"/>
  <c r="E97" i="27"/>
  <c r="F97" i="27"/>
  <c r="G97" i="27"/>
  <c r="H97" i="27"/>
  <c r="I97" i="27"/>
  <c r="J97" i="27"/>
  <c r="K97" i="27"/>
  <c r="L97" i="27"/>
  <c r="M97" i="27"/>
  <c r="N97" i="27"/>
  <c r="O97" i="27"/>
  <c r="P97" i="27"/>
  <c r="Q97" i="27"/>
  <c r="R97" i="27"/>
  <c r="S97" i="27"/>
  <c r="T97" i="27"/>
  <c r="U97" i="27"/>
  <c r="V97" i="27"/>
  <c r="W97" i="27"/>
  <c r="X97" i="27"/>
  <c r="Y97" i="27"/>
  <c r="Z97" i="27"/>
  <c r="AA97" i="27"/>
  <c r="AB97" i="27"/>
  <c r="AC97" i="27"/>
  <c r="AD97" i="27"/>
  <c r="AE97" i="27"/>
  <c r="AF97" i="27"/>
  <c r="AG97" i="27"/>
  <c r="AH97" i="27"/>
  <c r="AI97" i="27"/>
  <c r="AJ97" i="27"/>
  <c r="AK97" i="27"/>
  <c r="AL97" i="27"/>
  <c r="AM97" i="27"/>
  <c r="AN97" i="27"/>
  <c r="AO97" i="27"/>
  <c r="AP97" i="27"/>
  <c r="AQ97" i="27"/>
  <c r="AR97" i="27"/>
  <c r="AS97" i="27"/>
  <c r="AT97" i="27"/>
  <c r="AU97" i="27"/>
  <c r="AV97" i="27"/>
  <c r="AW97" i="27"/>
  <c r="AX97" i="27"/>
  <c r="AY97" i="27"/>
  <c r="AZ97" i="27"/>
  <c r="BA97" i="27"/>
  <c r="BB97" i="27"/>
  <c r="BC97" i="27"/>
  <c r="BD97" i="27"/>
  <c r="BE97" i="27"/>
  <c r="BF97" i="27"/>
  <c r="BG97" i="27"/>
  <c r="BH97" i="27"/>
  <c r="BI97" i="27"/>
  <c r="BJ97" i="27"/>
  <c r="BK97" i="27"/>
  <c r="BL97" i="27"/>
  <c r="BM97" i="27"/>
  <c r="BN97" i="27"/>
  <c r="BO97" i="27"/>
  <c r="BP97" i="27"/>
  <c r="BQ97" i="27"/>
  <c r="BR97" i="27"/>
  <c r="BS97" i="27"/>
  <c r="BU97" i="27"/>
  <c r="BV97" i="27"/>
  <c r="BW97" i="27"/>
  <c r="BX97" i="27"/>
  <c r="BY97" i="27"/>
  <c r="BZ97" i="27"/>
  <c r="CA97" i="27"/>
  <c r="CB97" i="27"/>
  <c r="CC97" i="27"/>
  <c r="CD97" i="27"/>
  <c r="CE97" i="27"/>
  <c r="CF97" i="27"/>
  <c r="CG97" i="27"/>
  <c r="CH97" i="27"/>
  <c r="CI97" i="27"/>
  <c r="CJ97" i="27"/>
  <c r="CK97" i="27"/>
  <c r="CL97" i="27"/>
  <c r="CM97" i="27"/>
  <c r="CN97" i="27"/>
  <c r="CO97" i="27"/>
  <c r="CP97" i="27"/>
  <c r="CQ97" i="27"/>
  <c r="CR97" i="27"/>
  <c r="CS97" i="27"/>
  <c r="CT97" i="27"/>
  <c r="CU97" i="27"/>
  <c r="CV97" i="27"/>
  <c r="CW97" i="27"/>
  <c r="CX97" i="27"/>
  <c r="CY97" i="27"/>
  <c r="CZ97" i="27"/>
  <c r="DA97" i="27"/>
  <c r="DB97" i="27"/>
  <c r="DC97" i="27"/>
  <c r="DD97" i="27"/>
  <c r="DE97" i="27"/>
  <c r="DF97" i="27"/>
  <c r="DG97" i="27"/>
  <c r="DH97" i="27"/>
  <c r="DI97" i="27"/>
  <c r="DJ97" i="27"/>
  <c r="DK97" i="27"/>
  <c r="DL97" i="27"/>
  <c r="DM97" i="27"/>
  <c r="DN97" i="27"/>
  <c r="DO97" i="27"/>
  <c r="DP97" i="27"/>
  <c r="DQ97" i="27"/>
  <c r="DR97" i="27"/>
  <c r="DS97" i="27"/>
  <c r="DT97" i="27"/>
  <c r="DU97" i="27"/>
  <c r="DV97" i="27"/>
  <c r="DW97" i="27"/>
  <c r="DX97" i="27"/>
  <c r="DY97" i="27"/>
  <c r="DZ97" i="27"/>
  <c r="EA97" i="27"/>
  <c r="EB97" i="27"/>
  <c r="EC97" i="27"/>
  <c r="ED97" i="27"/>
  <c r="EE97" i="27"/>
  <c r="EF97" i="27"/>
  <c r="EG97" i="27"/>
  <c r="EH97" i="27"/>
  <c r="EI97" i="27"/>
  <c r="EJ97" i="27"/>
  <c r="EK97" i="27"/>
  <c r="EL97" i="27"/>
  <c r="EM97" i="27"/>
  <c r="EN97" i="27"/>
  <c r="EO97" i="27"/>
  <c r="EP97" i="27"/>
  <c r="EQ97" i="27"/>
  <c r="ER97" i="27"/>
  <c r="ES97" i="27"/>
  <c r="ET97" i="27"/>
  <c r="EU97" i="27"/>
  <c r="EV97" i="27"/>
  <c r="EX97" i="27"/>
  <c r="EY97" i="27"/>
  <c r="EZ97" i="27"/>
  <c r="FA97" i="27"/>
  <c r="FB97" i="27"/>
  <c r="FC97" i="27"/>
  <c r="FD97" i="27"/>
  <c r="FE97" i="27"/>
  <c r="FF97" i="27"/>
  <c r="E98" i="27"/>
  <c r="FG98" i="27" s="1"/>
  <c r="F98" i="27"/>
  <c r="G98" i="27"/>
  <c r="H98" i="27"/>
  <c r="I98" i="27"/>
  <c r="J98" i="27"/>
  <c r="K98" i="27"/>
  <c r="L98" i="27"/>
  <c r="M98" i="27"/>
  <c r="N98" i="27"/>
  <c r="O98" i="27"/>
  <c r="P98" i="27"/>
  <c r="Q98" i="27"/>
  <c r="R98" i="27"/>
  <c r="S98" i="27"/>
  <c r="T98" i="27"/>
  <c r="U98" i="27"/>
  <c r="V98" i="27"/>
  <c r="W98" i="27"/>
  <c r="X98" i="27"/>
  <c r="Y98" i="27"/>
  <c r="Z98" i="27"/>
  <c r="AA98" i="27"/>
  <c r="AB98" i="27"/>
  <c r="AC98" i="27"/>
  <c r="AD98" i="27"/>
  <c r="AE98" i="27"/>
  <c r="AF98" i="27"/>
  <c r="AG98" i="27"/>
  <c r="AH98" i="27"/>
  <c r="AI98" i="27"/>
  <c r="AJ98" i="27"/>
  <c r="AK98" i="27"/>
  <c r="AL98" i="27"/>
  <c r="AM98" i="27"/>
  <c r="AN98" i="27"/>
  <c r="AO98" i="27"/>
  <c r="AP98" i="27"/>
  <c r="AQ98" i="27"/>
  <c r="AR98" i="27"/>
  <c r="AS98" i="27"/>
  <c r="AT98" i="27"/>
  <c r="AU98" i="27"/>
  <c r="AV98" i="27"/>
  <c r="AW98" i="27"/>
  <c r="AX98" i="27"/>
  <c r="AY98" i="27"/>
  <c r="AZ98" i="27"/>
  <c r="BA98" i="27"/>
  <c r="BB98" i="27"/>
  <c r="BC98" i="27"/>
  <c r="BD98" i="27"/>
  <c r="BE98" i="27"/>
  <c r="BF98" i="27"/>
  <c r="BG98" i="27"/>
  <c r="BH98" i="27"/>
  <c r="BI98" i="27"/>
  <c r="BJ98" i="27"/>
  <c r="BK98" i="27"/>
  <c r="BL98" i="27"/>
  <c r="BM98" i="27"/>
  <c r="BN98" i="27"/>
  <c r="BO98" i="27"/>
  <c r="BP98" i="27"/>
  <c r="BQ98" i="27"/>
  <c r="BR98" i="27"/>
  <c r="BS98" i="27"/>
  <c r="BU98" i="27"/>
  <c r="BV98" i="27"/>
  <c r="BW98" i="27"/>
  <c r="BX98" i="27"/>
  <c r="BY98" i="27"/>
  <c r="BZ98" i="27"/>
  <c r="CA98" i="27"/>
  <c r="CB98" i="27"/>
  <c r="CC98" i="27"/>
  <c r="CD98" i="27"/>
  <c r="CE98" i="27"/>
  <c r="CF98" i="27"/>
  <c r="CG98" i="27"/>
  <c r="CH98" i="27"/>
  <c r="CI98" i="27"/>
  <c r="CJ98" i="27"/>
  <c r="CK98" i="27"/>
  <c r="CL98" i="27"/>
  <c r="CM98" i="27"/>
  <c r="CN98" i="27"/>
  <c r="CO98" i="27"/>
  <c r="CP98" i="27"/>
  <c r="CQ98" i="27"/>
  <c r="CR98" i="27"/>
  <c r="CS98" i="27"/>
  <c r="CT98" i="27"/>
  <c r="CU98" i="27"/>
  <c r="CV98" i="27"/>
  <c r="CW98" i="27"/>
  <c r="CX98" i="27"/>
  <c r="CY98" i="27"/>
  <c r="CZ98" i="27"/>
  <c r="DA98" i="27"/>
  <c r="DB98" i="27"/>
  <c r="DC98" i="27"/>
  <c r="DD98" i="27"/>
  <c r="DE98" i="27"/>
  <c r="DF98" i="27"/>
  <c r="DG98" i="27"/>
  <c r="DH98" i="27"/>
  <c r="DI98" i="27"/>
  <c r="DJ98" i="27"/>
  <c r="DK98" i="27"/>
  <c r="DL98" i="27"/>
  <c r="DM98" i="27"/>
  <c r="DN98" i="27"/>
  <c r="DO98" i="27"/>
  <c r="DP98" i="27"/>
  <c r="DQ98" i="27"/>
  <c r="DR98" i="27"/>
  <c r="DS98" i="27"/>
  <c r="DT98" i="27"/>
  <c r="DU98" i="27"/>
  <c r="DV98" i="27"/>
  <c r="DW98" i="27"/>
  <c r="DX98" i="27"/>
  <c r="DY98" i="27"/>
  <c r="DZ98" i="27"/>
  <c r="EA98" i="27"/>
  <c r="EB98" i="27"/>
  <c r="EC98" i="27"/>
  <c r="ED98" i="27"/>
  <c r="EE98" i="27"/>
  <c r="EF98" i="27"/>
  <c r="EG98" i="27"/>
  <c r="EH98" i="27"/>
  <c r="EI98" i="27"/>
  <c r="EJ98" i="27"/>
  <c r="EK98" i="27"/>
  <c r="EL98" i="27"/>
  <c r="EM98" i="27"/>
  <c r="EN98" i="27"/>
  <c r="EO98" i="27"/>
  <c r="EP98" i="27"/>
  <c r="EQ98" i="27"/>
  <c r="ER98" i="27"/>
  <c r="ES98" i="27"/>
  <c r="ET98" i="27"/>
  <c r="EU98" i="27"/>
  <c r="EV98" i="27"/>
  <c r="EX98" i="27"/>
  <c r="EY98" i="27"/>
  <c r="EZ98" i="27"/>
  <c r="FA98" i="27"/>
  <c r="FB98" i="27"/>
  <c r="FC98" i="27"/>
  <c r="FD98" i="27"/>
  <c r="FE98" i="27"/>
  <c r="FF98" i="27"/>
  <c r="E99" i="27"/>
  <c r="F99" i="27"/>
  <c r="G99" i="27"/>
  <c r="H99" i="27"/>
  <c r="I99" i="27"/>
  <c r="J99" i="27"/>
  <c r="K99" i="27"/>
  <c r="L99" i="27"/>
  <c r="M99" i="27"/>
  <c r="N99" i="27"/>
  <c r="O99" i="27"/>
  <c r="P99" i="27"/>
  <c r="Q99" i="27"/>
  <c r="R99" i="27"/>
  <c r="S99" i="27"/>
  <c r="T99" i="27"/>
  <c r="U99" i="27"/>
  <c r="V99" i="27"/>
  <c r="W99" i="27"/>
  <c r="X99" i="27"/>
  <c r="Y99" i="27"/>
  <c r="Z99" i="27"/>
  <c r="AA99" i="27"/>
  <c r="AB99" i="27"/>
  <c r="AC99" i="27"/>
  <c r="AD99" i="27"/>
  <c r="AE99" i="27"/>
  <c r="AF99" i="27"/>
  <c r="AG99" i="27"/>
  <c r="AH99" i="27"/>
  <c r="AI99" i="27"/>
  <c r="AJ99" i="27"/>
  <c r="AK99" i="27"/>
  <c r="AL99" i="27"/>
  <c r="AM99" i="27"/>
  <c r="AN99" i="27"/>
  <c r="AO99" i="27"/>
  <c r="AP99" i="27"/>
  <c r="AQ99" i="27"/>
  <c r="AR99" i="27"/>
  <c r="AS99" i="27"/>
  <c r="AT99" i="27"/>
  <c r="AU99" i="27"/>
  <c r="AV99" i="27"/>
  <c r="AW99" i="27"/>
  <c r="AX99" i="27"/>
  <c r="AY99" i="27"/>
  <c r="AZ99" i="27"/>
  <c r="BA99" i="27"/>
  <c r="BB99" i="27"/>
  <c r="BC99" i="27"/>
  <c r="BD99" i="27"/>
  <c r="BE99" i="27"/>
  <c r="BF99" i="27"/>
  <c r="BG99" i="27"/>
  <c r="BH99" i="27"/>
  <c r="BI99" i="27"/>
  <c r="BJ99" i="27"/>
  <c r="BK99" i="27"/>
  <c r="BL99" i="27"/>
  <c r="BM99" i="27"/>
  <c r="BN99" i="27"/>
  <c r="BO99" i="27"/>
  <c r="BP99" i="27"/>
  <c r="BQ99" i="27"/>
  <c r="BR99" i="27"/>
  <c r="BS99" i="27"/>
  <c r="BU99" i="27"/>
  <c r="BV99" i="27"/>
  <c r="BW99" i="27"/>
  <c r="BX99" i="27"/>
  <c r="BY99" i="27"/>
  <c r="BZ99" i="27"/>
  <c r="CA99" i="27"/>
  <c r="CB99" i="27"/>
  <c r="CC99" i="27"/>
  <c r="CD99" i="27"/>
  <c r="CE99" i="27"/>
  <c r="CF99" i="27"/>
  <c r="CG99" i="27"/>
  <c r="CH99" i="27"/>
  <c r="CI99" i="27"/>
  <c r="CJ99" i="27"/>
  <c r="CK99" i="27"/>
  <c r="CL99" i="27"/>
  <c r="CM99" i="27"/>
  <c r="CN99" i="27"/>
  <c r="CO99" i="27"/>
  <c r="CP99" i="27"/>
  <c r="CQ99" i="27"/>
  <c r="CR99" i="27"/>
  <c r="CS99" i="27"/>
  <c r="CT99" i="27"/>
  <c r="CU99" i="27"/>
  <c r="CV99" i="27"/>
  <c r="CW99" i="27"/>
  <c r="CX99" i="27"/>
  <c r="CY99" i="27"/>
  <c r="CZ99" i="27"/>
  <c r="DA99" i="27"/>
  <c r="DB99" i="27"/>
  <c r="DC99" i="27"/>
  <c r="DD99" i="27"/>
  <c r="DE99" i="27"/>
  <c r="DF99" i="27"/>
  <c r="DG99" i="27"/>
  <c r="DH99" i="27"/>
  <c r="DI99" i="27"/>
  <c r="DJ99" i="27"/>
  <c r="DK99" i="27"/>
  <c r="DL99" i="27"/>
  <c r="DM99" i="27"/>
  <c r="DN99" i="27"/>
  <c r="DO99" i="27"/>
  <c r="DP99" i="27"/>
  <c r="DQ99" i="27"/>
  <c r="DR99" i="27"/>
  <c r="DS99" i="27"/>
  <c r="DT99" i="27"/>
  <c r="DU99" i="27"/>
  <c r="DV99" i="27"/>
  <c r="DW99" i="27"/>
  <c r="DX99" i="27"/>
  <c r="DY99" i="27"/>
  <c r="DZ99" i="27"/>
  <c r="EA99" i="27"/>
  <c r="EB99" i="27"/>
  <c r="EC99" i="27"/>
  <c r="ED99" i="27"/>
  <c r="EE99" i="27"/>
  <c r="EF99" i="27"/>
  <c r="EG99" i="27"/>
  <c r="EH99" i="27"/>
  <c r="EI99" i="27"/>
  <c r="EJ99" i="27"/>
  <c r="EK99" i="27"/>
  <c r="EL99" i="27"/>
  <c r="EM99" i="27"/>
  <c r="EN99" i="27"/>
  <c r="EO99" i="27"/>
  <c r="EP99" i="27"/>
  <c r="EQ99" i="27"/>
  <c r="ER99" i="27"/>
  <c r="ES99" i="27"/>
  <c r="ET99" i="27"/>
  <c r="EU99" i="27"/>
  <c r="EV99" i="27"/>
  <c r="EX99" i="27"/>
  <c r="EY99" i="27"/>
  <c r="EZ99" i="27"/>
  <c r="FA99" i="27"/>
  <c r="FB99" i="27"/>
  <c r="FC99" i="27"/>
  <c r="FD99" i="27"/>
  <c r="FE99" i="27"/>
  <c r="FF99" i="27"/>
  <c r="FG99" i="27"/>
  <c r="E100" i="27"/>
  <c r="F100" i="27"/>
  <c r="G100" i="27"/>
  <c r="H100" i="27"/>
  <c r="I100" i="27"/>
  <c r="J100" i="27"/>
  <c r="K100" i="27"/>
  <c r="L100" i="27"/>
  <c r="M100" i="27"/>
  <c r="N100" i="27"/>
  <c r="O100" i="27"/>
  <c r="P100" i="27"/>
  <c r="Q100" i="27"/>
  <c r="R100" i="27"/>
  <c r="S100" i="27"/>
  <c r="T100" i="27"/>
  <c r="U100" i="27"/>
  <c r="V100" i="27"/>
  <c r="W100" i="27"/>
  <c r="X100" i="27"/>
  <c r="Y100" i="27"/>
  <c r="Z100" i="27"/>
  <c r="AA100" i="27"/>
  <c r="AB100" i="27"/>
  <c r="AC100" i="27"/>
  <c r="AD100" i="27"/>
  <c r="AE100" i="27"/>
  <c r="AF100" i="27"/>
  <c r="AG100" i="27"/>
  <c r="AH100" i="27"/>
  <c r="AI100" i="27"/>
  <c r="AJ100" i="27"/>
  <c r="AK100" i="27"/>
  <c r="AL100" i="27"/>
  <c r="AM100" i="27"/>
  <c r="AN100" i="27"/>
  <c r="AO100" i="27"/>
  <c r="AP100" i="27"/>
  <c r="AQ100" i="27"/>
  <c r="AR100" i="27"/>
  <c r="AS100" i="27"/>
  <c r="AT100" i="27"/>
  <c r="AU100" i="27"/>
  <c r="AV100" i="27"/>
  <c r="AW100" i="27"/>
  <c r="AX100" i="27"/>
  <c r="AY100" i="27"/>
  <c r="AZ100" i="27"/>
  <c r="BA100" i="27"/>
  <c r="BB100" i="27"/>
  <c r="BC100" i="27"/>
  <c r="BD100" i="27"/>
  <c r="BE100" i="27"/>
  <c r="BF100" i="27"/>
  <c r="BG100" i="27"/>
  <c r="BH100" i="27"/>
  <c r="BI100" i="27"/>
  <c r="BJ100" i="27"/>
  <c r="BK100" i="27"/>
  <c r="BL100" i="27"/>
  <c r="BM100" i="27"/>
  <c r="BN100" i="27"/>
  <c r="BO100" i="27"/>
  <c r="BP100" i="27"/>
  <c r="BQ100" i="27"/>
  <c r="BR100" i="27"/>
  <c r="BS100" i="27"/>
  <c r="BU100" i="27"/>
  <c r="BV100" i="27"/>
  <c r="BW100" i="27"/>
  <c r="BX100" i="27"/>
  <c r="BY100" i="27"/>
  <c r="BZ100" i="27"/>
  <c r="CA100" i="27"/>
  <c r="CB100" i="27"/>
  <c r="CC100" i="27"/>
  <c r="CD100" i="27"/>
  <c r="CE100" i="27"/>
  <c r="CF100" i="27"/>
  <c r="CG100" i="27"/>
  <c r="CH100" i="27"/>
  <c r="CI100" i="27"/>
  <c r="CJ100" i="27"/>
  <c r="CK100" i="27"/>
  <c r="CL100" i="27"/>
  <c r="CM100" i="27"/>
  <c r="CN100" i="27"/>
  <c r="CO100" i="27"/>
  <c r="CP100" i="27"/>
  <c r="CQ100" i="27"/>
  <c r="CR100" i="27"/>
  <c r="CS100" i="27"/>
  <c r="CT100" i="27"/>
  <c r="CU100" i="27"/>
  <c r="CV100" i="27"/>
  <c r="CW100" i="27"/>
  <c r="CX100" i="27"/>
  <c r="CY100" i="27"/>
  <c r="CZ100" i="27"/>
  <c r="DA100" i="27"/>
  <c r="DB100" i="27"/>
  <c r="DC100" i="27"/>
  <c r="DD100"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EA100" i="27"/>
  <c r="EB100" i="27"/>
  <c r="EC100" i="27"/>
  <c r="ED100" i="27"/>
  <c r="EE100" i="27"/>
  <c r="EF100" i="27"/>
  <c r="EG100" i="27"/>
  <c r="EH100" i="27"/>
  <c r="EI100" i="27"/>
  <c r="EJ100" i="27"/>
  <c r="EK100" i="27"/>
  <c r="EL100" i="27"/>
  <c r="EM100" i="27"/>
  <c r="EN100" i="27"/>
  <c r="EO100" i="27"/>
  <c r="EP100" i="27"/>
  <c r="EQ100" i="27"/>
  <c r="ER100" i="27"/>
  <c r="ES100" i="27"/>
  <c r="ET100" i="27"/>
  <c r="EU100" i="27"/>
  <c r="EV100" i="27"/>
  <c r="EX100" i="27"/>
  <c r="EY100" i="27"/>
  <c r="EZ100" i="27"/>
  <c r="FA100" i="27"/>
  <c r="FB100" i="27"/>
  <c r="FC100" i="27"/>
  <c r="FD100" i="27"/>
  <c r="FE100" i="27"/>
  <c r="FF100" i="27"/>
  <c r="E101" i="27"/>
  <c r="F101" i="27"/>
  <c r="G101" i="27"/>
  <c r="H101" i="27"/>
  <c r="I101" i="27"/>
  <c r="J101" i="27"/>
  <c r="K101" i="27"/>
  <c r="L101" i="27"/>
  <c r="M101" i="27"/>
  <c r="N101" i="27"/>
  <c r="O101" i="27"/>
  <c r="P101" i="27"/>
  <c r="Q101" i="27"/>
  <c r="R101" i="27"/>
  <c r="S101" i="27"/>
  <c r="T101" i="27"/>
  <c r="U101" i="27"/>
  <c r="V101" i="27"/>
  <c r="W101" i="27"/>
  <c r="X101" i="27"/>
  <c r="Y101" i="27"/>
  <c r="Z101" i="27"/>
  <c r="AA101" i="27"/>
  <c r="AB101" i="27"/>
  <c r="AC101" i="27"/>
  <c r="AD101" i="27"/>
  <c r="AE101" i="27"/>
  <c r="AF101" i="27"/>
  <c r="AG101" i="27"/>
  <c r="AH101" i="27"/>
  <c r="AI101" i="27"/>
  <c r="AJ101" i="27"/>
  <c r="AK101" i="27"/>
  <c r="AL101" i="27"/>
  <c r="AM101" i="27"/>
  <c r="AN101" i="27"/>
  <c r="AO101" i="27"/>
  <c r="AP101" i="27"/>
  <c r="AQ101" i="27"/>
  <c r="AR101" i="27"/>
  <c r="AS101" i="27"/>
  <c r="AT101" i="27"/>
  <c r="AU101" i="27"/>
  <c r="AV101" i="27"/>
  <c r="AW101" i="27"/>
  <c r="AX101" i="27"/>
  <c r="AY101" i="27"/>
  <c r="AZ101" i="27"/>
  <c r="BA101" i="27"/>
  <c r="BB101" i="27"/>
  <c r="BC101" i="27"/>
  <c r="BD101" i="27"/>
  <c r="BE101" i="27"/>
  <c r="BF101" i="27"/>
  <c r="BG101" i="27"/>
  <c r="BH101" i="27"/>
  <c r="BI101" i="27"/>
  <c r="BJ101" i="27"/>
  <c r="BK101" i="27"/>
  <c r="BL101" i="27"/>
  <c r="BM101" i="27"/>
  <c r="BN101" i="27"/>
  <c r="BO101" i="27"/>
  <c r="BP101" i="27"/>
  <c r="BQ101" i="27"/>
  <c r="BR101" i="27"/>
  <c r="BS101" i="27"/>
  <c r="BU101" i="27"/>
  <c r="BV101" i="27"/>
  <c r="BW101" i="27"/>
  <c r="BX101" i="27"/>
  <c r="BY101" i="27"/>
  <c r="BZ101" i="27"/>
  <c r="CA101" i="27"/>
  <c r="CB101" i="27"/>
  <c r="CC101" i="27"/>
  <c r="CD101" i="27"/>
  <c r="CE101" i="27"/>
  <c r="CF101" i="27"/>
  <c r="CG101" i="27"/>
  <c r="CH101" i="27"/>
  <c r="CI101" i="27"/>
  <c r="CJ101" i="27"/>
  <c r="CK101" i="27"/>
  <c r="CL101" i="27"/>
  <c r="CM101" i="27"/>
  <c r="CN101" i="27"/>
  <c r="CO101" i="27"/>
  <c r="CP101" i="27"/>
  <c r="CQ101" i="27"/>
  <c r="CR101" i="27"/>
  <c r="CS101" i="27"/>
  <c r="CT101" i="27"/>
  <c r="CU101" i="27"/>
  <c r="CV101" i="27"/>
  <c r="CW101" i="27"/>
  <c r="CX101" i="27"/>
  <c r="CY101" i="27"/>
  <c r="CZ101" i="27"/>
  <c r="DA101" i="27"/>
  <c r="DB101" i="27"/>
  <c r="DC101" i="27"/>
  <c r="DD101"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EA101" i="27"/>
  <c r="EB101" i="27"/>
  <c r="EC101" i="27"/>
  <c r="ED101" i="27"/>
  <c r="EE101" i="27"/>
  <c r="EF101" i="27"/>
  <c r="EG101" i="27"/>
  <c r="EH101" i="27"/>
  <c r="EI101" i="27"/>
  <c r="EJ101" i="27"/>
  <c r="EK101" i="27"/>
  <c r="EL101" i="27"/>
  <c r="EM101" i="27"/>
  <c r="EN101" i="27"/>
  <c r="EO101" i="27"/>
  <c r="EP101" i="27"/>
  <c r="EQ101" i="27"/>
  <c r="ER101" i="27"/>
  <c r="ES101" i="27"/>
  <c r="ET101" i="27"/>
  <c r="EU101" i="27"/>
  <c r="EV101" i="27"/>
  <c r="EX101" i="27"/>
  <c r="EY101" i="27"/>
  <c r="EZ101" i="27"/>
  <c r="FA101" i="27"/>
  <c r="FB101" i="27"/>
  <c r="FC101" i="27"/>
  <c r="FD101" i="27"/>
  <c r="FE101" i="27"/>
  <c r="FF101" i="27"/>
  <c r="E102" i="27"/>
  <c r="F102" i="27"/>
  <c r="G102" i="27"/>
  <c r="H102" i="27"/>
  <c r="I102" i="27"/>
  <c r="J102" i="27"/>
  <c r="K102" i="27"/>
  <c r="L102" i="27"/>
  <c r="M102" i="27"/>
  <c r="N102" i="27"/>
  <c r="O102" i="27"/>
  <c r="P102" i="27"/>
  <c r="Q102" i="27"/>
  <c r="R102" i="27"/>
  <c r="S102" i="27"/>
  <c r="T102" i="27"/>
  <c r="U102" i="27"/>
  <c r="V102" i="27"/>
  <c r="W102" i="27"/>
  <c r="X102" i="27"/>
  <c r="Y102" i="27"/>
  <c r="Z102" i="27"/>
  <c r="AA102" i="27"/>
  <c r="AB102" i="27"/>
  <c r="AC102" i="27"/>
  <c r="AD102" i="27"/>
  <c r="AE102" i="27"/>
  <c r="AF102" i="27"/>
  <c r="AG102" i="27"/>
  <c r="AH102" i="27"/>
  <c r="AI102" i="27"/>
  <c r="AJ102" i="27"/>
  <c r="AK102" i="27"/>
  <c r="AL102" i="27"/>
  <c r="AM102" i="27"/>
  <c r="AN102" i="27"/>
  <c r="AO102" i="27"/>
  <c r="AP102" i="27"/>
  <c r="AQ102" i="27"/>
  <c r="AR102" i="27"/>
  <c r="AS102" i="27"/>
  <c r="AT102" i="27"/>
  <c r="AU102" i="27"/>
  <c r="AV102" i="27"/>
  <c r="AW102" i="27"/>
  <c r="AX102" i="27"/>
  <c r="AY102" i="27"/>
  <c r="AZ102" i="27"/>
  <c r="BA102" i="27"/>
  <c r="BB102" i="27"/>
  <c r="BC102" i="27"/>
  <c r="BD102" i="27"/>
  <c r="BE102" i="27"/>
  <c r="BF102" i="27"/>
  <c r="BG102" i="27"/>
  <c r="BH102" i="27"/>
  <c r="BI102" i="27"/>
  <c r="BJ102" i="27"/>
  <c r="BK102" i="27"/>
  <c r="BL102" i="27"/>
  <c r="BM102" i="27"/>
  <c r="BN102" i="27"/>
  <c r="BO102" i="27"/>
  <c r="BP102" i="27"/>
  <c r="BQ102" i="27"/>
  <c r="BR102" i="27"/>
  <c r="BS102" i="27"/>
  <c r="BU102" i="27"/>
  <c r="BV102" i="27"/>
  <c r="BW102" i="27"/>
  <c r="BX102" i="27"/>
  <c r="BY102" i="27"/>
  <c r="BZ102" i="27"/>
  <c r="CA102" i="27"/>
  <c r="CB102" i="27"/>
  <c r="CC102" i="27"/>
  <c r="CD102" i="27"/>
  <c r="CE102" i="27"/>
  <c r="CF102" i="27"/>
  <c r="CG102" i="27"/>
  <c r="CH102" i="27"/>
  <c r="CI102" i="27"/>
  <c r="CJ102" i="27"/>
  <c r="CK102" i="27"/>
  <c r="CL102" i="27"/>
  <c r="CM102" i="27"/>
  <c r="CN102" i="27"/>
  <c r="CO102" i="27"/>
  <c r="CP102" i="27"/>
  <c r="CQ102" i="27"/>
  <c r="CR102" i="27"/>
  <c r="CS102" i="27"/>
  <c r="CT102" i="27"/>
  <c r="CU102" i="27"/>
  <c r="CV102" i="27"/>
  <c r="CW102" i="27"/>
  <c r="CX102" i="27"/>
  <c r="CY102" i="27"/>
  <c r="CZ102" i="27"/>
  <c r="DA102" i="27"/>
  <c r="DB102" i="27"/>
  <c r="DC102" i="27"/>
  <c r="DD102"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EA102" i="27"/>
  <c r="EB102" i="27"/>
  <c r="EC102" i="27"/>
  <c r="ED102" i="27"/>
  <c r="EE102" i="27"/>
  <c r="EF102" i="27"/>
  <c r="EG102" i="27"/>
  <c r="EH102" i="27"/>
  <c r="EI102" i="27"/>
  <c r="EJ102" i="27"/>
  <c r="EK102" i="27"/>
  <c r="EL102" i="27"/>
  <c r="EM102" i="27"/>
  <c r="EN102" i="27"/>
  <c r="EO102" i="27"/>
  <c r="EP102" i="27"/>
  <c r="EQ102" i="27"/>
  <c r="ER102" i="27"/>
  <c r="ES102" i="27"/>
  <c r="ET102" i="27"/>
  <c r="EU102" i="27"/>
  <c r="EV102" i="27"/>
  <c r="EX102" i="27"/>
  <c r="EY102" i="27"/>
  <c r="EZ102" i="27"/>
  <c r="FA102" i="27"/>
  <c r="FB102" i="27"/>
  <c r="FC102" i="27"/>
  <c r="FD102" i="27"/>
  <c r="FE102" i="27"/>
  <c r="FF102" i="27"/>
  <c r="E103" i="27"/>
  <c r="F103" i="27"/>
  <c r="G103" i="27"/>
  <c r="H103" i="27"/>
  <c r="I103" i="27"/>
  <c r="J103" i="27"/>
  <c r="K103" i="27"/>
  <c r="L103" i="27"/>
  <c r="M103" i="27"/>
  <c r="N103" i="27"/>
  <c r="O103" i="27"/>
  <c r="P103" i="27"/>
  <c r="Q103" i="27"/>
  <c r="R103" i="27"/>
  <c r="S103" i="27"/>
  <c r="T103" i="27"/>
  <c r="U103" i="27"/>
  <c r="V103" i="27"/>
  <c r="W103" i="27"/>
  <c r="X103" i="27"/>
  <c r="Y103" i="27"/>
  <c r="Z103" i="27"/>
  <c r="AA103" i="27"/>
  <c r="AB103" i="27"/>
  <c r="AC103" i="27"/>
  <c r="AD103" i="27"/>
  <c r="AE103" i="27"/>
  <c r="AF103" i="27"/>
  <c r="AG103" i="27"/>
  <c r="AH103" i="27"/>
  <c r="AI103" i="27"/>
  <c r="AJ103" i="27"/>
  <c r="AK103" i="27"/>
  <c r="AL103" i="27"/>
  <c r="AM103" i="27"/>
  <c r="AN103" i="27"/>
  <c r="AO103" i="27"/>
  <c r="AP103" i="27"/>
  <c r="AQ103" i="27"/>
  <c r="AR103" i="27"/>
  <c r="AS103" i="27"/>
  <c r="AT103" i="27"/>
  <c r="AU103" i="27"/>
  <c r="AV103" i="27"/>
  <c r="AW103" i="27"/>
  <c r="AX103" i="27"/>
  <c r="AY103" i="27"/>
  <c r="AZ103" i="27"/>
  <c r="BA103" i="27"/>
  <c r="BB103" i="27"/>
  <c r="BC103" i="27"/>
  <c r="BD103" i="27"/>
  <c r="BE103" i="27"/>
  <c r="BF103" i="27"/>
  <c r="BG103" i="27"/>
  <c r="BH103" i="27"/>
  <c r="BI103" i="27"/>
  <c r="BJ103" i="27"/>
  <c r="BK103" i="27"/>
  <c r="BL103" i="27"/>
  <c r="BM103" i="27"/>
  <c r="BN103" i="27"/>
  <c r="BO103" i="27"/>
  <c r="BP103" i="27"/>
  <c r="BQ103" i="27"/>
  <c r="BR103" i="27"/>
  <c r="BS103" i="27"/>
  <c r="BU103" i="27"/>
  <c r="BV103" i="27"/>
  <c r="BW103" i="27"/>
  <c r="BX103" i="27"/>
  <c r="BY103" i="27"/>
  <c r="BZ103" i="27"/>
  <c r="CA103" i="27"/>
  <c r="CB103" i="27"/>
  <c r="CC103" i="27"/>
  <c r="CD103" i="27"/>
  <c r="CE103" i="27"/>
  <c r="CF103" i="27"/>
  <c r="CG103" i="27"/>
  <c r="CH103" i="27"/>
  <c r="CI103" i="27"/>
  <c r="CJ103" i="27"/>
  <c r="CK103" i="27"/>
  <c r="CL103" i="27"/>
  <c r="CM103" i="27"/>
  <c r="CN103" i="27"/>
  <c r="CO103" i="27"/>
  <c r="CP103" i="27"/>
  <c r="CQ103" i="27"/>
  <c r="CR103" i="27"/>
  <c r="CS103" i="27"/>
  <c r="CT103" i="27"/>
  <c r="CU103" i="27"/>
  <c r="CV103" i="27"/>
  <c r="CW103" i="27"/>
  <c r="CX103" i="27"/>
  <c r="CY103" i="27"/>
  <c r="CZ103" i="27"/>
  <c r="DA103" i="27"/>
  <c r="DB103" i="27"/>
  <c r="DC103" i="27"/>
  <c r="DD103"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EA103" i="27"/>
  <c r="EB103" i="27"/>
  <c r="EC103" i="27"/>
  <c r="ED103" i="27"/>
  <c r="EE103" i="27"/>
  <c r="EF103" i="27"/>
  <c r="EG103" i="27"/>
  <c r="EH103" i="27"/>
  <c r="EI103" i="27"/>
  <c r="EJ103" i="27"/>
  <c r="EK103" i="27"/>
  <c r="EL103" i="27"/>
  <c r="EM103" i="27"/>
  <c r="EN103" i="27"/>
  <c r="EO103" i="27"/>
  <c r="EP103" i="27"/>
  <c r="EQ103" i="27"/>
  <c r="ER103" i="27"/>
  <c r="ES103" i="27"/>
  <c r="ET103" i="27"/>
  <c r="EU103" i="27"/>
  <c r="EV103" i="27"/>
  <c r="EX103" i="27"/>
  <c r="EY103" i="27"/>
  <c r="EZ103" i="27"/>
  <c r="FA103" i="27"/>
  <c r="FB103" i="27"/>
  <c r="FC103" i="27"/>
  <c r="FD103" i="27"/>
  <c r="FE103" i="27"/>
  <c r="FF103" i="27"/>
  <c r="FG103" i="27"/>
  <c r="E104" i="27"/>
  <c r="F104" i="27"/>
  <c r="G104" i="27"/>
  <c r="H104" i="27"/>
  <c r="I104" i="27"/>
  <c r="J104" i="27"/>
  <c r="K104" i="27"/>
  <c r="L104" i="27"/>
  <c r="M104" i="27"/>
  <c r="N104" i="27"/>
  <c r="O104" i="27"/>
  <c r="P104" i="27"/>
  <c r="Q104" i="27"/>
  <c r="R104" i="27"/>
  <c r="S104" i="27"/>
  <c r="T104" i="27"/>
  <c r="U104" i="27"/>
  <c r="V104" i="27"/>
  <c r="W104" i="27"/>
  <c r="X104" i="27"/>
  <c r="Y104" i="27"/>
  <c r="Z104" i="27"/>
  <c r="AA104" i="27"/>
  <c r="AB104" i="27"/>
  <c r="AC104" i="27"/>
  <c r="AD104" i="27"/>
  <c r="AE104" i="27"/>
  <c r="AF104" i="27"/>
  <c r="AG104" i="27"/>
  <c r="AH104" i="27"/>
  <c r="AI104" i="27"/>
  <c r="AJ104" i="27"/>
  <c r="AK104" i="27"/>
  <c r="AL104" i="27"/>
  <c r="AM104" i="27"/>
  <c r="AN104" i="27"/>
  <c r="AO104" i="27"/>
  <c r="AP104" i="27"/>
  <c r="AQ104" i="27"/>
  <c r="AR104" i="27"/>
  <c r="AS104" i="27"/>
  <c r="AT104" i="27"/>
  <c r="AU104" i="27"/>
  <c r="AV104" i="27"/>
  <c r="AW104" i="27"/>
  <c r="AX104" i="27"/>
  <c r="AY104" i="27"/>
  <c r="AZ104" i="27"/>
  <c r="BA104" i="27"/>
  <c r="BB104" i="27"/>
  <c r="BC104" i="27"/>
  <c r="BD104" i="27"/>
  <c r="BE104" i="27"/>
  <c r="BF104" i="27"/>
  <c r="BG104" i="27"/>
  <c r="BH104" i="27"/>
  <c r="BI104" i="27"/>
  <c r="BJ104" i="27"/>
  <c r="BK104" i="27"/>
  <c r="BL104" i="27"/>
  <c r="BM104" i="27"/>
  <c r="BN104" i="27"/>
  <c r="BO104" i="27"/>
  <c r="BP104" i="27"/>
  <c r="BQ104" i="27"/>
  <c r="BR104" i="27"/>
  <c r="BS104" i="27"/>
  <c r="BU104" i="27"/>
  <c r="BV104" i="27"/>
  <c r="BW104" i="27"/>
  <c r="BX104" i="27"/>
  <c r="BY104" i="27"/>
  <c r="BZ104" i="27"/>
  <c r="CA104" i="27"/>
  <c r="CB104" i="27"/>
  <c r="CC104" i="27"/>
  <c r="CD104" i="27"/>
  <c r="CE104" i="27"/>
  <c r="CF104" i="27"/>
  <c r="CG104" i="27"/>
  <c r="CH104" i="27"/>
  <c r="CI104" i="27"/>
  <c r="CJ104" i="27"/>
  <c r="CK104" i="27"/>
  <c r="CL104" i="27"/>
  <c r="CM104" i="27"/>
  <c r="CN104" i="27"/>
  <c r="CO104" i="27"/>
  <c r="CP104" i="27"/>
  <c r="CQ104" i="27"/>
  <c r="CR104" i="27"/>
  <c r="CS104" i="27"/>
  <c r="CT104" i="27"/>
  <c r="CU104" i="27"/>
  <c r="CV104" i="27"/>
  <c r="CW104" i="27"/>
  <c r="CX104" i="27"/>
  <c r="CY104" i="27"/>
  <c r="CZ104" i="27"/>
  <c r="DA104" i="27"/>
  <c r="DB104" i="27"/>
  <c r="DC104" i="27"/>
  <c r="DD104"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EA104" i="27"/>
  <c r="EB104" i="27"/>
  <c r="EC104" i="27"/>
  <c r="ED104" i="27"/>
  <c r="EE104" i="27"/>
  <c r="EF104" i="27"/>
  <c r="EG104" i="27"/>
  <c r="EH104" i="27"/>
  <c r="EI104" i="27"/>
  <c r="EJ104" i="27"/>
  <c r="EK104" i="27"/>
  <c r="EL104" i="27"/>
  <c r="EM104" i="27"/>
  <c r="EN104" i="27"/>
  <c r="EO104" i="27"/>
  <c r="EP104" i="27"/>
  <c r="EQ104" i="27"/>
  <c r="ER104" i="27"/>
  <c r="ES104" i="27"/>
  <c r="ET104" i="27"/>
  <c r="EU104" i="27"/>
  <c r="EV104" i="27"/>
  <c r="EX104" i="27"/>
  <c r="EY104" i="27"/>
  <c r="EZ104" i="27"/>
  <c r="FA104" i="27"/>
  <c r="FB104" i="27"/>
  <c r="FC104" i="27"/>
  <c r="FD104" i="27"/>
  <c r="FE104" i="27"/>
  <c r="FF104" i="27"/>
  <c r="E105" i="27"/>
  <c r="F105" i="27"/>
  <c r="G105" i="27"/>
  <c r="H105" i="27"/>
  <c r="FH105" i="27" s="1"/>
  <c r="I105" i="27"/>
  <c r="J105" i="27"/>
  <c r="K105" i="27"/>
  <c r="L105" i="27"/>
  <c r="M105" i="27"/>
  <c r="N105" i="27"/>
  <c r="O105" i="27"/>
  <c r="P105" i="27"/>
  <c r="Q105" i="27"/>
  <c r="R105" i="27"/>
  <c r="S105" i="27"/>
  <c r="T105" i="27"/>
  <c r="U105" i="27"/>
  <c r="V105" i="27"/>
  <c r="W105" i="27"/>
  <c r="X105" i="27"/>
  <c r="Y105" i="27"/>
  <c r="Z105" i="27"/>
  <c r="AA105" i="27"/>
  <c r="AB105" i="27"/>
  <c r="AC105" i="27"/>
  <c r="AD105" i="27"/>
  <c r="AE105" i="27"/>
  <c r="AF105" i="27"/>
  <c r="AG105" i="27"/>
  <c r="AH105" i="27"/>
  <c r="AI105" i="27"/>
  <c r="AJ105" i="27"/>
  <c r="AK105" i="27"/>
  <c r="AL105" i="27"/>
  <c r="AM105" i="27"/>
  <c r="AN105" i="27"/>
  <c r="AO105" i="27"/>
  <c r="AP105" i="27"/>
  <c r="AQ105" i="27"/>
  <c r="AR105" i="27"/>
  <c r="AS105" i="27"/>
  <c r="AT105" i="27"/>
  <c r="AU105" i="27"/>
  <c r="AV105" i="27"/>
  <c r="AW105" i="27"/>
  <c r="AX105" i="27"/>
  <c r="AY105" i="27"/>
  <c r="AZ105" i="27"/>
  <c r="BA105" i="27"/>
  <c r="BB105" i="27"/>
  <c r="BC105" i="27"/>
  <c r="BD105" i="27"/>
  <c r="BE105" i="27"/>
  <c r="BF105" i="27"/>
  <c r="BG105" i="27"/>
  <c r="BH105" i="27"/>
  <c r="BI105" i="27"/>
  <c r="BJ105" i="27"/>
  <c r="BK105" i="27"/>
  <c r="BL105" i="27"/>
  <c r="BM105" i="27"/>
  <c r="BN105" i="27"/>
  <c r="BO105" i="27"/>
  <c r="BP105" i="27"/>
  <c r="BQ105" i="27"/>
  <c r="BR105" i="27"/>
  <c r="BS105" i="27"/>
  <c r="BU105" i="27"/>
  <c r="BV105" i="27"/>
  <c r="BW105" i="27"/>
  <c r="BX105" i="27"/>
  <c r="BY105" i="27"/>
  <c r="BZ105" i="27"/>
  <c r="CA105" i="27"/>
  <c r="CB105" i="27"/>
  <c r="CC105" i="27"/>
  <c r="CD105" i="27"/>
  <c r="CE105" i="27"/>
  <c r="CF105" i="27"/>
  <c r="CG105" i="27"/>
  <c r="CH105" i="27"/>
  <c r="CI105" i="27"/>
  <c r="CJ105" i="27"/>
  <c r="CK105" i="27"/>
  <c r="CL105" i="27"/>
  <c r="CM105" i="27"/>
  <c r="CN105" i="27"/>
  <c r="CO105" i="27"/>
  <c r="CP105" i="27"/>
  <c r="CQ105" i="27"/>
  <c r="CR105" i="27"/>
  <c r="CS105" i="27"/>
  <c r="CT105" i="27"/>
  <c r="CU105" i="27"/>
  <c r="CV105" i="27"/>
  <c r="CW105" i="27"/>
  <c r="CX105" i="27"/>
  <c r="CY105" i="27"/>
  <c r="CZ105" i="27"/>
  <c r="DA105" i="27"/>
  <c r="DB105" i="27"/>
  <c r="DC105" i="27"/>
  <c r="DD105"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EA105" i="27"/>
  <c r="EB105" i="27"/>
  <c r="EC105" i="27"/>
  <c r="ED105" i="27"/>
  <c r="EE105" i="27"/>
  <c r="EF105" i="27"/>
  <c r="EG105" i="27"/>
  <c r="EH105" i="27"/>
  <c r="EI105" i="27"/>
  <c r="EJ105" i="27"/>
  <c r="EK105" i="27"/>
  <c r="EL105" i="27"/>
  <c r="EM105" i="27"/>
  <c r="EN105" i="27"/>
  <c r="EO105" i="27"/>
  <c r="EP105" i="27"/>
  <c r="EQ105" i="27"/>
  <c r="ER105" i="27"/>
  <c r="ES105" i="27"/>
  <c r="ET105" i="27"/>
  <c r="EU105" i="27"/>
  <c r="EV105" i="27"/>
  <c r="EX105" i="27"/>
  <c r="EY105" i="27"/>
  <c r="EZ105" i="27"/>
  <c r="FA105" i="27"/>
  <c r="FB105" i="27"/>
  <c r="FC105" i="27"/>
  <c r="FD105" i="27"/>
  <c r="FE105" i="27"/>
  <c r="FF105" i="27"/>
  <c r="E106" i="27"/>
  <c r="C106" i="27" s="1"/>
  <c r="BT106" i="27" s="1"/>
  <c r="F106" i="27"/>
  <c r="G106" i="27"/>
  <c r="H106" i="27"/>
  <c r="I106" i="27"/>
  <c r="J106" i="27"/>
  <c r="K106" i="27"/>
  <c r="L106" i="27"/>
  <c r="M106" i="27"/>
  <c r="N106" i="27"/>
  <c r="O106" i="27"/>
  <c r="P106" i="27"/>
  <c r="Q106" i="27"/>
  <c r="R106" i="27"/>
  <c r="S106" i="27"/>
  <c r="T106" i="27"/>
  <c r="U106" i="27"/>
  <c r="V106" i="27"/>
  <c r="W106" i="27"/>
  <c r="X106" i="27"/>
  <c r="Y106" i="27"/>
  <c r="Z106" i="27"/>
  <c r="AA106" i="27"/>
  <c r="AB106" i="27"/>
  <c r="AC106" i="27"/>
  <c r="AD106" i="27"/>
  <c r="AE106" i="27"/>
  <c r="AF106" i="27"/>
  <c r="AG106" i="27"/>
  <c r="AH106" i="27"/>
  <c r="AI106" i="27"/>
  <c r="AJ106" i="27"/>
  <c r="AK106" i="27"/>
  <c r="AL106" i="27"/>
  <c r="AM106" i="27"/>
  <c r="AN106" i="27"/>
  <c r="AO106" i="27"/>
  <c r="AP106" i="27"/>
  <c r="AQ106" i="27"/>
  <c r="AR106" i="27"/>
  <c r="AS106" i="27"/>
  <c r="AT106" i="27"/>
  <c r="AU106" i="27"/>
  <c r="AV106" i="27"/>
  <c r="AW106" i="27"/>
  <c r="AX106" i="27"/>
  <c r="AY106" i="27"/>
  <c r="AZ106" i="27"/>
  <c r="BA106" i="27"/>
  <c r="BB106" i="27"/>
  <c r="BC106" i="27"/>
  <c r="BD106" i="27"/>
  <c r="BE106" i="27"/>
  <c r="BF106" i="27"/>
  <c r="BG106" i="27"/>
  <c r="BH106" i="27"/>
  <c r="BI106" i="27"/>
  <c r="BJ106" i="27"/>
  <c r="BK106" i="27"/>
  <c r="BL106" i="27"/>
  <c r="BM106" i="27"/>
  <c r="BN106" i="27"/>
  <c r="BO106" i="27"/>
  <c r="BP106" i="27"/>
  <c r="BQ106" i="27"/>
  <c r="BR106" i="27"/>
  <c r="BS106" i="27"/>
  <c r="BU106" i="27"/>
  <c r="BV106" i="27"/>
  <c r="BW106" i="27"/>
  <c r="BX106" i="27"/>
  <c r="BY106" i="27"/>
  <c r="BZ106" i="27"/>
  <c r="CA106" i="27"/>
  <c r="CB106" i="27"/>
  <c r="CC106" i="27"/>
  <c r="CD106" i="27"/>
  <c r="CE106" i="27"/>
  <c r="CF106" i="27"/>
  <c r="CG106" i="27"/>
  <c r="CH106" i="27"/>
  <c r="CI106" i="27"/>
  <c r="CJ106" i="27"/>
  <c r="CK106" i="27"/>
  <c r="CL106" i="27"/>
  <c r="CM106" i="27"/>
  <c r="CN106" i="27"/>
  <c r="CO106" i="27"/>
  <c r="CP106" i="27"/>
  <c r="CQ106" i="27"/>
  <c r="CR106" i="27"/>
  <c r="CS106" i="27"/>
  <c r="CT106" i="27"/>
  <c r="CU106" i="27"/>
  <c r="CV106" i="27"/>
  <c r="CW106" i="27"/>
  <c r="CX106" i="27"/>
  <c r="CY106" i="27"/>
  <c r="CZ106" i="27"/>
  <c r="DA106" i="27"/>
  <c r="DB106" i="27"/>
  <c r="DC106" i="27"/>
  <c r="DD106"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EA106" i="27"/>
  <c r="EB106" i="27"/>
  <c r="EC106" i="27"/>
  <c r="ED106" i="27"/>
  <c r="EE106" i="27"/>
  <c r="EF106" i="27"/>
  <c r="EG106" i="27"/>
  <c r="EH106" i="27"/>
  <c r="EI106" i="27"/>
  <c r="EJ106" i="27"/>
  <c r="EK106" i="27"/>
  <c r="EL106" i="27"/>
  <c r="EM106" i="27"/>
  <c r="EN106" i="27"/>
  <c r="EO106" i="27"/>
  <c r="EP106" i="27"/>
  <c r="EQ106" i="27"/>
  <c r="ER106" i="27"/>
  <c r="ES106" i="27"/>
  <c r="ET106" i="27"/>
  <c r="EU106" i="27"/>
  <c r="EV106" i="27"/>
  <c r="EX106" i="27"/>
  <c r="EY106" i="27"/>
  <c r="EZ106" i="27"/>
  <c r="FA106" i="27"/>
  <c r="FB106" i="27"/>
  <c r="FC106" i="27"/>
  <c r="FD106" i="27"/>
  <c r="FE106" i="27"/>
  <c r="FF106" i="27"/>
  <c r="FG106" i="27"/>
  <c r="E107" i="27"/>
  <c r="F107" i="27"/>
  <c r="G107" i="27"/>
  <c r="H107" i="27"/>
  <c r="I107" i="27"/>
  <c r="J107" i="27"/>
  <c r="K107" i="27"/>
  <c r="L107" i="27"/>
  <c r="M107" i="27"/>
  <c r="N107" i="27"/>
  <c r="O107" i="27"/>
  <c r="P107" i="27"/>
  <c r="Q107" i="27"/>
  <c r="R107" i="27"/>
  <c r="S107" i="27"/>
  <c r="T107" i="27"/>
  <c r="U107" i="27"/>
  <c r="V107" i="27"/>
  <c r="W107" i="27"/>
  <c r="X107" i="27"/>
  <c r="Y107" i="27"/>
  <c r="Z107" i="27"/>
  <c r="AA107" i="27"/>
  <c r="AB107" i="27"/>
  <c r="AC107" i="27"/>
  <c r="AD107" i="27"/>
  <c r="AE107" i="27"/>
  <c r="AF107" i="27"/>
  <c r="AG107" i="27"/>
  <c r="AH107" i="27"/>
  <c r="AI107" i="27"/>
  <c r="AJ107" i="27"/>
  <c r="AK107" i="27"/>
  <c r="AL107" i="27"/>
  <c r="AM107" i="27"/>
  <c r="AN107" i="27"/>
  <c r="AO107" i="27"/>
  <c r="AP107" i="27"/>
  <c r="AQ107" i="27"/>
  <c r="AR107" i="27"/>
  <c r="AS107" i="27"/>
  <c r="AT107" i="27"/>
  <c r="AU107" i="27"/>
  <c r="AV107" i="27"/>
  <c r="AW107" i="27"/>
  <c r="AX107" i="27"/>
  <c r="AY107" i="27"/>
  <c r="AZ107" i="27"/>
  <c r="BA107" i="27"/>
  <c r="BB107" i="27"/>
  <c r="BC107" i="27"/>
  <c r="BD107" i="27"/>
  <c r="BE107" i="27"/>
  <c r="BF107" i="27"/>
  <c r="BG107" i="27"/>
  <c r="BH107" i="27"/>
  <c r="BI107" i="27"/>
  <c r="BJ107" i="27"/>
  <c r="BK107" i="27"/>
  <c r="BL107" i="27"/>
  <c r="BM107" i="27"/>
  <c r="BN107" i="27"/>
  <c r="BO107" i="27"/>
  <c r="BP107" i="27"/>
  <c r="BQ107" i="27"/>
  <c r="BR107" i="27"/>
  <c r="BS107" i="27"/>
  <c r="BU107" i="27"/>
  <c r="BV107" i="27"/>
  <c r="BW107" i="27"/>
  <c r="BX107" i="27"/>
  <c r="BY107" i="27"/>
  <c r="BZ107" i="27"/>
  <c r="CA107" i="27"/>
  <c r="CB107" i="27"/>
  <c r="CC107" i="27"/>
  <c r="CD107" i="27"/>
  <c r="CE107" i="27"/>
  <c r="CF107" i="27"/>
  <c r="CG107" i="27"/>
  <c r="CH107" i="27"/>
  <c r="CI107" i="27"/>
  <c r="CJ107" i="27"/>
  <c r="CK107" i="27"/>
  <c r="CL107" i="27"/>
  <c r="CM107" i="27"/>
  <c r="CN107" i="27"/>
  <c r="CO107" i="27"/>
  <c r="CP107" i="27"/>
  <c r="CQ107" i="27"/>
  <c r="CR107" i="27"/>
  <c r="CS107" i="27"/>
  <c r="CT107" i="27"/>
  <c r="CU107" i="27"/>
  <c r="CV107" i="27"/>
  <c r="CW107" i="27"/>
  <c r="CX107" i="27"/>
  <c r="CY107" i="27"/>
  <c r="CZ107" i="27"/>
  <c r="DA107" i="27"/>
  <c r="DB107" i="27"/>
  <c r="DC107" i="27"/>
  <c r="DD107" i="27"/>
  <c r="DE107" i="27"/>
  <c r="DF107" i="27"/>
  <c r="DG107" i="27"/>
  <c r="DH107" i="27"/>
  <c r="DI107" i="27"/>
  <c r="DJ107" i="27"/>
  <c r="DK107" i="27"/>
  <c r="DL107" i="27"/>
  <c r="DM107" i="27"/>
  <c r="DN107" i="27"/>
  <c r="DO107" i="27"/>
  <c r="DP107" i="27"/>
  <c r="DQ107" i="27"/>
  <c r="DR107" i="27"/>
  <c r="DS107" i="27"/>
  <c r="DT107" i="27"/>
  <c r="DU107" i="27"/>
  <c r="DV107" i="27"/>
  <c r="DW107" i="27"/>
  <c r="DX107" i="27"/>
  <c r="DY107" i="27"/>
  <c r="DZ107" i="27"/>
  <c r="EA107" i="27"/>
  <c r="EB107" i="27"/>
  <c r="EC107" i="27"/>
  <c r="ED107" i="27"/>
  <c r="EE107" i="27"/>
  <c r="EF107" i="27"/>
  <c r="EG107" i="27"/>
  <c r="EH107" i="27"/>
  <c r="EI107" i="27"/>
  <c r="EJ107" i="27"/>
  <c r="EK107" i="27"/>
  <c r="EL107" i="27"/>
  <c r="EM107" i="27"/>
  <c r="EN107" i="27"/>
  <c r="EO107" i="27"/>
  <c r="EP107" i="27"/>
  <c r="EQ107" i="27"/>
  <c r="ER107" i="27"/>
  <c r="ES107" i="27"/>
  <c r="ET107" i="27"/>
  <c r="EU107" i="27"/>
  <c r="EV107" i="27"/>
  <c r="EX107" i="27"/>
  <c r="EY107" i="27"/>
  <c r="EZ107" i="27"/>
  <c r="FA107" i="27"/>
  <c r="FB107" i="27"/>
  <c r="FC107" i="27"/>
  <c r="FD107" i="27"/>
  <c r="FE107" i="27"/>
  <c r="FF107" i="27"/>
  <c r="FG107" i="27"/>
  <c r="E108" i="27"/>
  <c r="F108" i="27"/>
  <c r="G108" i="27"/>
  <c r="H108" i="27"/>
  <c r="I108" i="27"/>
  <c r="J108" i="27"/>
  <c r="K108" i="27"/>
  <c r="L108" i="27"/>
  <c r="M108" i="27"/>
  <c r="N108" i="27"/>
  <c r="O108" i="27"/>
  <c r="P108" i="27"/>
  <c r="Q108" i="27"/>
  <c r="R108" i="27"/>
  <c r="S108" i="27"/>
  <c r="T108" i="27"/>
  <c r="U108" i="27"/>
  <c r="V108" i="27"/>
  <c r="W108" i="27"/>
  <c r="X108" i="27"/>
  <c r="Y108" i="27"/>
  <c r="Z108" i="27"/>
  <c r="AA108" i="27"/>
  <c r="AB108" i="27"/>
  <c r="AC108" i="27"/>
  <c r="AD108" i="27"/>
  <c r="AE108" i="27"/>
  <c r="AF108" i="27"/>
  <c r="AG108" i="27"/>
  <c r="AH108" i="27"/>
  <c r="AI108" i="27"/>
  <c r="AJ108" i="27"/>
  <c r="AK108" i="27"/>
  <c r="AL108" i="27"/>
  <c r="AM108" i="27"/>
  <c r="AN108" i="27"/>
  <c r="AO108" i="27"/>
  <c r="AP108" i="27"/>
  <c r="AQ108" i="27"/>
  <c r="AR108" i="27"/>
  <c r="AS108" i="27"/>
  <c r="AT108" i="27"/>
  <c r="AU108" i="27"/>
  <c r="AV108" i="27"/>
  <c r="AW108" i="27"/>
  <c r="AX108" i="27"/>
  <c r="AY108" i="27"/>
  <c r="AZ108" i="27"/>
  <c r="BA108" i="27"/>
  <c r="BB108" i="27"/>
  <c r="BC108" i="27"/>
  <c r="BD108" i="27"/>
  <c r="BE108" i="27"/>
  <c r="BF108" i="27"/>
  <c r="BG108" i="27"/>
  <c r="BH108" i="27"/>
  <c r="BI108" i="27"/>
  <c r="BJ108" i="27"/>
  <c r="BK108" i="27"/>
  <c r="BL108" i="27"/>
  <c r="BM108" i="27"/>
  <c r="BN108" i="27"/>
  <c r="BO108" i="27"/>
  <c r="BP108" i="27"/>
  <c r="BQ108" i="27"/>
  <c r="BR108" i="27"/>
  <c r="BS108" i="27"/>
  <c r="BU108" i="27"/>
  <c r="BV108" i="27"/>
  <c r="BW108" i="27"/>
  <c r="BX108" i="27"/>
  <c r="BY108" i="27"/>
  <c r="BZ108" i="27"/>
  <c r="CA108" i="27"/>
  <c r="CB108" i="27"/>
  <c r="CC108" i="27"/>
  <c r="CD108" i="27"/>
  <c r="CE108" i="27"/>
  <c r="CF108" i="27"/>
  <c r="CG108" i="27"/>
  <c r="CH108" i="27"/>
  <c r="CI108" i="27"/>
  <c r="CJ108" i="27"/>
  <c r="CK108" i="27"/>
  <c r="CL108" i="27"/>
  <c r="CM108" i="27"/>
  <c r="CN108" i="27"/>
  <c r="CO108" i="27"/>
  <c r="CP108" i="27"/>
  <c r="CQ108" i="27"/>
  <c r="CR108" i="27"/>
  <c r="CS108" i="27"/>
  <c r="CT108" i="27"/>
  <c r="CU108" i="27"/>
  <c r="CV108" i="27"/>
  <c r="CW108" i="27"/>
  <c r="CX108" i="27"/>
  <c r="CY108" i="27"/>
  <c r="CZ108" i="27"/>
  <c r="DA108" i="27"/>
  <c r="DB108" i="27"/>
  <c r="DC108" i="27"/>
  <c r="DD108" i="27"/>
  <c r="DE108" i="27"/>
  <c r="DF108" i="27"/>
  <c r="DG108" i="27"/>
  <c r="DH108" i="27"/>
  <c r="DI108" i="27"/>
  <c r="DJ108" i="27"/>
  <c r="DK108" i="27"/>
  <c r="DL108" i="27"/>
  <c r="DM108" i="27"/>
  <c r="DN108" i="27"/>
  <c r="DO108" i="27"/>
  <c r="DP108" i="27"/>
  <c r="DQ108" i="27"/>
  <c r="DR108" i="27"/>
  <c r="DS108" i="27"/>
  <c r="DT108" i="27"/>
  <c r="DU108" i="27"/>
  <c r="DV108" i="27"/>
  <c r="DW108" i="27"/>
  <c r="DX108" i="27"/>
  <c r="DY108" i="27"/>
  <c r="DZ108" i="27"/>
  <c r="EA108" i="27"/>
  <c r="EB108" i="27"/>
  <c r="EC108" i="27"/>
  <c r="ED108" i="27"/>
  <c r="EE108" i="27"/>
  <c r="EF108" i="27"/>
  <c r="EG108" i="27"/>
  <c r="EH108" i="27"/>
  <c r="EI108" i="27"/>
  <c r="EJ108" i="27"/>
  <c r="EK108" i="27"/>
  <c r="EL108" i="27"/>
  <c r="EM108" i="27"/>
  <c r="EN108" i="27"/>
  <c r="EO108" i="27"/>
  <c r="EP108" i="27"/>
  <c r="EQ108" i="27"/>
  <c r="ER108" i="27"/>
  <c r="ES108" i="27"/>
  <c r="ET108" i="27"/>
  <c r="EU108" i="27"/>
  <c r="EV108" i="27"/>
  <c r="EX108" i="27"/>
  <c r="EY108" i="27"/>
  <c r="EZ108" i="27"/>
  <c r="FA108" i="27"/>
  <c r="FB108" i="27"/>
  <c r="FC108" i="27"/>
  <c r="FD108" i="27"/>
  <c r="FE108" i="27"/>
  <c r="FF108" i="27"/>
  <c r="E109" i="27"/>
  <c r="F109" i="27"/>
  <c r="G109" i="27"/>
  <c r="H109" i="27"/>
  <c r="I109" i="27"/>
  <c r="J109" i="27"/>
  <c r="K109" i="27"/>
  <c r="L109" i="27"/>
  <c r="M109" i="27"/>
  <c r="N109" i="27"/>
  <c r="O109" i="27"/>
  <c r="P109" i="27"/>
  <c r="Q109" i="27"/>
  <c r="R109" i="27"/>
  <c r="S109" i="27"/>
  <c r="T109" i="27"/>
  <c r="U109" i="27"/>
  <c r="V109" i="27"/>
  <c r="W109" i="27"/>
  <c r="X109" i="27"/>
  <c r="Y109" i="27"/>
  <c r="Z109" i="27"/>
  <c r="AA109" i="27"/>
  <c r="AB109" i="27"/>
  <c r="AC109" i="27"/>
  <c r="AD109" i="27"/>
  <c r="AE109" i="27"/>
  <c r="AF109" i="27"/>
  <c r="AG109" i="27"/>
  <c r="AH109" i="27"/>
  <c r="AI109" i="27"/>
  <c r="AJ109" i="27"/>
  <c r="AK109" i="27"/>
  <c r="AL109" i="27"/>
  <c r="AM109" i="27"/>
  <c r="AN109" i="27"/>
  <c r="AO109" i="27"/>
  <c r="AP109" i="27"/>
  <c r="AQ109" i="27"/>
  <c r="AR109" i="27"/>
  <c r="AS109" i="27"/>
  <c r="AT109" i="27"/>
  <c r="AU109" i="27"/>
  <c r="AV109" i="27"/>
  <c r="AW109" i="27"/>
  <c r="AX109" i="27"/>
  <c r="AY109" i="27"/>
  <c r="AZ109" i="27"/>
  <c r="BA109" i="27"/>
  <c r="BB109" i="27"/>
  <c r="BC109" i="27"/>
  <c r="BD109" i="27"/>
  <c r="BE109" i="27"/>
  <c r="BF109" i="27"/>
  <c r="BG109" i="27"/>
  <c r="BH109" i="27"/>
  <c r="BI109" i="27"/>
  <c r="BJ109" i="27"/>
  <c r="BK109" i="27"/>
  <c r="BL109" i="27"/>
  <c r="BM109" i="27"/>
  <c r="BN109" i="27"/>
  <c r="BO109" i="27"/>
  <c r="BP109" i="27"/>
  <c r="BQ109" i="27"/>
  <c r="BR109" i="27"/>
  <c r="BS109" i="27"/>
  <c r="BU109" i="27"/>
  <c r="BV109" i="27"/>
  <c r="BW109" i="27"/>
  <c r="BX109" i="27"/>
  <c r="BY109" i="27"/>
  <c r="BZ109" i="27"/>
  <c r="CA109" i="27"/>
  <c r="CB109" i="27"/>
  <c r="CC109" i="27"/>
  <c r="CD109" i="27"/>
  <c r="CE109" i="27"/>
  <c r="CF109" i="27"/>
  <c r="CG109" i="27"/>
  <c r="CH109" i="27"/>
  <c r="CI109" i="27"/>
  <c r="CJ109" i="27"/>
  <c r="CK109" i="27"/>
  <c r="CL109" i="27"/>
  <c r="CM109" i="27"/>
  <c r="CN109" i="27"/>
  <c r="CO109" i="27"/>
  <c r="CP109" i="27"/>
  <c r="CQ109" i="27"/>
  <c r="CR109" i="27"/>
  <c r="CS109" i="27"/>
  <c r="CT109" i="27"/>
  <c r="CU109" i="27"/>
  <c r="CV109" i="27"/>
  <c r="CW109" i="27"/>
  <c r="CX109" i="27"/>
  <c r="CY109" i="27"/>
  <c r="CZ109" i="27"/>
  <c r="DA109" i="27"/>
  <c r="DB109" i="27"/>
  <c r="DC109" i="27"/>
  <c r="DD109" i="27"/>
  <c r="DE109" i="27"/>
  <c r="DF109" i="27"/>
  <c r="DG109" i="27"/>
  <c r="DH109" i="27"/>
  <c r="DI109" i="27"/>
  <c r="DJ109" i="27"/>
  <c r="DK109" i="27"/>
  <c r="DL109" i="27"/>
  <c r="DM109" i="27"/>
  <c r="DN109" i="27"/>
  <c r="DO109" i="27"/>
  <c r="DP109" i="27"/>
  <c r="DQ109" i="27"/>
  <c r="DR109" i="27"/>
  <c r="DS109" i="27"/>
  <c r="DT109" i="27"/>
  <c r="DU109" i="27"/>
  <c r="DV109" i="27"/>
  <c r="DW109" i="27"/>
  <c r="DX109" i="27"/>
  <c r="DY109" i="27"/>
  <c r="DZ109" i="27"/>
  <c r="EA109" i="27"/>
  <c r="EB109" i="27"/>
  <c r="EC109" i="27"/>
  <c r="ED109" i="27"/>
  <c r="EE109" i="27"/>
  <c r="EF109" i="27"/>
  <c r="EG109" i="27"/>
  <c r="EH109" i="27"/>
  <c r="EI109" i="27"/>
  <c r="EJ109" i="27"/>
  <c r="EK109" i="27"/>
  <c r="EL109" i="27"/>
  <c r="EM109" i="27"/>
  <c r="EN109" i="27"/>
  <c r="EO109" i="27"/>
  <c r="EP109" i="27"/>
  <c r="EQ109" i="27"/>
  <c r="ER109" i="27"/>
  <c r="ES109" i="27"/>
  <c r="ET109" i="27"/>
  <c r="EU109" i="27"/>
  <c r="EV109" i="27"/>
  <c r="EX109" i="27"/>
  <c r="EY109" i="27"/>
  <c r="EZ109" i="27"/>
  <c r="FA109" i="27"/>
  <c r="FB109" i="27"/>
  <c r="FC109" i="27"/>
  <c r="FD109" i="27"/>
  <c r="FE109" i="27"/>
  <c r="FF109" i="27"/>
  <c r="E110" i="27"/>
  <c r="F110" i="27"/>
  <c r="G110" i="27"/>
  <c r="H110" i="27"/>
  <c r="I110" i="27"/>
  <c r="J110" i="27"/>
  <c r="K110" i="27"/>
  <c r="L110" i="27"/>
  <c r="M110" i="27"/>
  <c r="N110" i="27"/>
  <c r="O110" i="27"/>
  <c r="P110" i="27"/>
  <c r="Q110" i="27"/>
  <c r="R110" i="27"/>
  <c r="S110" i="27"/>
  <c r="T110" i="27"/>
  <c r="U110" i="27"/>
  <c r="V110" i="27"/>
  <c r="W110" i="27"/>
  <c r="X110" i="27"/>
  <c r="Y110" i="27"/>
  <c r="Z110" i="27"/>
  <c r="AA110" i="27"/>
  <c r="AB110" i="27"/>
  <c r="AC110" i="27"/>
  <c r="AD110" i="27"/>
  <c r="AE110" i="27"/>
  <c r="AF110" i="27"/>
  <c r="AG110" i="27"/>
  <c r="AH110" i="27"/>
  <c r="AI110" i="27"/>
  <c r="AJ110" i="27"/>
  <c r="AK110" i="27"/>
  <c r="AL110" i="27"/>
  <c r="AM110" i="27"/>
  <c r="AN110" i="27"/>
  <c r="AO110" i="27"/>
  <c r="AP110" i="27"/>
  <c r="AQ110" i="27"/>
  <c r="AR110" i="27"/>
  <c r="AS110" i="27"/>
  <c r="AT110" i="27"/>
  <c r="AU110" i="27"/>
  <c r="AV110" i="27"/>
  <c r="AW110" i="27"/>
  <c r="AX110" i="27"/>
  <c r="AY110" i="27"/>
  <c r="AZ110" i="27"/>
  <c r="BA110" i="27"/>
  <c r="BB110" i="27"/>
  <c r="BC110" i="27"/>
  <c r="BD110" i="27"/>
  <c r="BE110" i="27"/>
  <c r="BF110" i="27"/>
  <c r="BG110" i="27"/>
  <c r="BH110" i="27"/>
  <c r="BI110" i="27"/>
  <c r="BJ110" i="27"/>
  <c r="BK110" i="27"/>
  <c r="BL110" i="27"/>
  <c r="BM110" i="27"/>
  <c r="BN110" i="27"/>
  <c r="BO110" i="27"/>
  <c r="BP110" i="27"/>
  <c r="BQ110" i="27"/>
  <c r="BR110" i="27"/>
  <c r="BS110" i="27"/>
  <c r="BU110" i="27"/>
  <c r="BV110" i="27"/>
  <c r="BW110" i="27"/>
  <c r="BX110" i="27"/>
  <c r="BY110" i="27"/>
  <c r="BZ110" i="27"/>
  <c r="CA110" i="27"/>
  <c r="CB110" i="27"/>
  <c r="CC110" i="27"/>
  <c r="CD110" i="27"/>
  <c r="CE110" i="27"/>
  <c r="CF110" i="27"/>
  <c r="CG110" i="27"/>
  <c r="CH110" i="27"/>
  <c r="CI110" i="27"/>
  <c r="CJ110" i="27"/>
  <c r="CK110" i="27"/>
  <c r="CL110" i="27"/>
  <c r="CM110" i="27"/>
  <c r="CN110" i="27"/>
  <c r="CO110" i="27"/>
  <c r="CP110" i="27"/>
  <c r="CQ110" i="27"/>
  <c r="CR110" i="27"/>
  <c r="CS110" i="27"/>
  <c r="CT110" i="27"/>
  <c r="CU110" i="27"/>
  <c r="CV110" i="27"/>
  <c r="CW110" i="27"/>
  <c r="CX110" i="27"/>
  <c r="CY110" i="27"/>
  <c r="CZ110" i="27"/>
  <c r="DA110" i="27"/>
  <c r="DB110" i="27"/>
  <c r="DC110" i="27"/>
  <c r="DD110" i="27"/>
  <c r="DE110" i="27"/>
  <c r="DF110" i="27"/>
  <c r="DG110" i="27"/>
  <c r="DH110" i="27"/>
  <c r="DI110" i="27"/>
  <c r="DJ110" i="27"/>
  <c r="DK110" i="27"/>
  <c r="DL110" i="27"/>
  <c r="DM110" i="27"/>
  <c r="DN110" i="27"/>
  <c r="DO110" i="27"/>
  <c r="DP110" i="27"/>
  <c r="DQ110" i="27"/>
  <c r="DR110" i="27"/>
  <c r="DS110" i="27"/>
  <c r="DT110" i="27"/>
  <c r="DU110" i="27"/>
  <c r="DV110" i="27"/>
  <c r="DW110" i="27"/>
  <c r="DX110" i="27"/>
  <c r="DY110" i="27"/>
  <c r="DZ110" i="27"/>
  <c r="EA110" i="27"/>
  <c r="EB110" i="27"/>
  <c r="EC110" i="27"/>
  <c r="ED110" i="27"/>
  <c r="EE110" i="27"/>
  <c r="EF110" i="27"/>
  <c r="EG110" i="27"/>
  <c r="EH110" i="27"/>
  <c r="EI110" i="27"/>
  <c r="EJ110" i="27"/>
  <c r="EK110" i="27"/>
  <c r="EL110" i="27"/>
  <c r="EM110" i="27"/>
  <c r="EN110" i="27"/>
  <c r="EO110" i="27"/>
  <c r="EP110" i="27"/>
  <c r="EQ110" i="27"/>
  <c r="ER110" i="27"/>
  <c r="ES110" i="27"/>
  <c r="ET110" i="27"/>
  <c r="EU110" i="27"/>
  <c r="EV110" i="27"/>
  <c r="EX110" i="27"/>
  <c r="EY110" i="27"/>
  <c r="EZ110" i="27"/>
  <c r="FA110" i="27"/>
  <c r="FB110" i="27"/>
  <c r="FC110" i="27"/>
  <c r="FD110" i="27"/>
  <c r="FE110" i="27"/>
  <c r="FF110" i="27"/>
  <c r="E111" i="27"/>
  <c r="F111" i="27"/>
  <c r="G111" i="27"/>
  <c r="H111" i="27"/>
  <c r="I111" i="27"/>
  <c r="J111" i="27"/>
  <c r="K111" i="27"/>
  <c r="L111" i="27"/>
  <c r="M111" i="27"/>
  <c r="N111" i="27"/>
  <c r="O111" i="27"/>
  <c r="P111" i="27"/>
  <c r="Q111" i="27"/>
  <c r="R111" i="27"/>
  <c r="S111" i="27"/>
  <c r="T111" i="27"/>
  <c r="U111" i="27"/>
  <c r="V111" i="27"/>
  <c r="W111" i="27"/>
  <c r="X111" i="27"/>
  <c r="Y111" i="27"/>
  <c r="Z111" i="27"/>
  <c r="AA111" i="27"/>
  <c r="AB111" i="27"/>
  <c r="AC111" i="27"/>
  <c r="AD111" i="27"/>
  <c r="AE111" i="27"/>
  <c r="AF111" i="27"/>
  <c r="AG111" i="27"/>
  <c r="AH111" i="27"/>
  <c r="AI111" i="27"/>
  <c r="AJ111" i="27"/>
  <c r="AK111" i="27"/>
  <c r="AL111" i="27"/>
  <c r="AM111" i="27"/>
  <c r="AN111" i="27"/>
  <c r="AO111" i="27"/>
  <c r="AP111" i="27"/>
  <c r="AQ111" i="27"/>
  <c r="AR111" i="27"/>
  <c r="AS111" i="27"/>
  <c r="AT111" i="27"/>
  <c r="AU111" i="27"/>
  <c r="AV111" i="27"/>
  <c r="AW111" i="27"/>
  <c r="AX111" i="27"/>
  <c r="AY111" i="27"/>
  <c r="AZ111" i="27"/>
  <c r="BA111" i="27"/>
  <c r="BB111" i="27"/>
  <c r="BC111" i="27"/>
  <c r="BD111" i="27"/>
  <c r="BE111" i="27"/>
  <c r="BF111" i="27"/>
  <c r="BG111" i="27"/>
  <c r="BH111" i="27"/>
  <c r="BI111" i="27"/>
  <c r="BJ111" i="27"/>
  <c r="BK111" i="27"/>
  <c r="BL111" i="27"/>
  <c r="BM111" i="27"/>
  <c r="BN111" i="27"/>
  <c r="BO111" i="27"/>
  <c r="BP111" i="27"/>
  <c r="BQ111" i="27"/>
  <c r="BR111" i="27"/>
  <c r="BS111" i="27"/>
  <c r="BU111" i="27"/>
  <c r="BV111" i="27"/>
  <c r="BW111" i="27"/>
  <c r="BX111" i="27"/>
  <c r="BY111" i="27"/>
  <c r="BZ111" i="27"/>
  <c r="CA111" i="27"/>
  <c r="CB111" i="27"/>
  <c r="CC111" i="27"/>
  <c r="CD111" i="27"/>
  <c r="CE111" i="27"/>
  <c r="CF111" i="27"/>
  <c r="CG111" i="27"/>
  <c r="CH111" i="27"/>
  <c r="CI111" i="27"/>
  <c r="CJ111" i="27"/>
  <c r="CK111" i="27"/>
  <c r="CL111" i="27"/>
  <c r="CM111" i="27"/>
  <c r="CN111" i="27"/>
  <c r="CO111" i="27"/>
  <c r="CP111" i="27"/>
  <c r="CQ111" i="27"/>
  <c r="CR111" i="27"/>
  <c r="CS111" i="27"/>
  <c r="CT111" i="27"/>
  <c r="CU111" i="27"/>
  <c r="CV111" i="27"/>
  <c r="CW111" i="27"/>
  <c r="CX111" i="27"/>
  <c r="CY111" i="27"/>
  <c r="CZ111" i="27"/>
  <c r="DA111" i="27"/>
  <c r="DB111" i="27"/>
  <c r="DC111" i="27"/>
  <c r="DD111" i="27"/>
  <c r="DE111" i="27"/>
  <c r="DF111" i="27"/>
  <c r="DG111" i="27"/>
  <c r="DH111" i="27"/>
  <c r="DI111" i="27"/>
  <c r="DJ111" i="27"/>
  <c r="DK111" i="27"/>
  <c r="DL111" i="27"/>
  <c r="DM111" i="27"/>
  <c r="DN111" i="27"/>
  <c r="DO111" i="27"/>
  <c r="DP111" i="27"/>
  <c r="DQ111" i="27"/>
  <c r="DR111" i="27"/>
  <c r="DS111" i="27"/>
  <c r="DT111" i="27"/>
  <c r="DU111" i="27"/>
  <c r="DV111" i="27"/>
  <c r="DW111" i="27"/>
  <c r="DX111" i="27"/>
  <c r="DY111" i="27"/>
  <c r="DZ111" i="27"/>
  <c r="EA111" i="27"/>
  <c r="EB111" i="27"/>
  <c r="EC111" i="27"/>
  <c r="ED111" i="27"/>
  <c r="EE111" i="27"/>
  <c r="EF111" i="27"/>
  <c r="EG111" i="27"/>
  <c r="EH111" i="27"/>
  <c r="EI111" i="27"/>
  <c r="EJ111" i="27"/>
  <c r="EK111" i="27"/>
  <c r="EL111" i="27"/>
  <c r="EM111" i="27"/>
  <c r="EN111" i="27"/>
  <c r="EO111" i="27"/>
  <c r="EP111" i="27"/>
  <c r="EQ111" i="27"/>
  <c r="ER111" i="27"/>
  <c r="ES111" i="27"/>
  <c r="ET111" i="27"/>
  <c r="EU111" i="27"/>
  <c r="EV111" i="27"/>
  <c r="EX111" i="27"/>
  <c r="EY111" i="27"/>
  <c r="EZ111" i="27"/>
  <c r="FA111" i="27"/>
  <c r="FB111" i="27"/>
  <c r="FC111" i="27"/>
  <c r="FD111" i="27"/>
  <c r="FE111" i="27"/>
  <c r="FF111" i="27"/>
  <c r="FG111" i="27"/>
  <c r="E112" i="27"/>
  <c r="F112" i="27"/>
  <c r="G112" i="27"/>
  <c r="H112" i="27"/>
  <c r="I112" i="27"/>
  <c r="J112" i="27"/>
  <c r="K112" i="27"/>
  <c r="L112" i="27"/>
  <c r="M112" i="27"/>
  <c r="N112" i="27"/>
  <c r="O112" i="27"/>
  <c r="P112" i="27"/>
  <c r="Q112" i="27"/>
  <c r="R112" i="27"/>
  <c r="S112" i="27"/>
  <c r="T112" i="27"/>
  <c r="U112" i="27"/>
  <c r="V112" i="27"/>
  <c r="W112" i="27"/>
  <c r="X112" i="27"/>
  <c r="Y112" i="27"/>
  <c r="Z112" i="27"/>
  <c r="AA112" i="27"/>
  <c r="AB112" i="27"/>
  <c r="AC112" i="27"/>
  <c r="AD112" i="27"/>
  <c r="AE112" i="27"/>
  <c r="AF112" i="27"/>
  <c r="AG112" i="27"/>
  <c r="AH112" i="27"/>
  <c r="AI112" i="27"/>
  <c r="AJ112" i="27"/>
  <c r="AK112" i="27"/>
  <c r="AL112" i="27"/>
  <c r="AM112" i="27"/>
  <c r="AN112" i="27"/>
  <c r="AO112" i="27"/>
  <c r="AP112" i="27"/>
  <c r="AQ112" i="27"/>
  <c r="AR112" i="27"/>
  <c r="AS112" i="27"/>
  <c r="AT112" i="27"/>
  <c r="AU112" i="27"/>
  <c r="AV112" i="27"/>
  <c r="AW112" i="27"/>
  <c r="AX112" i="27"/>
  <c r="AY112" i="27"/>
  <c r="AZ112" i="27"/>
  <c r="BA112" i="27"/>
  <c r="BB112" i="27"/>
  <c r="BC112" i="27"/>
  <c r="BD112" i="27"/>
  <c r="BE112" i="27"/>
  <c r="BF112" i="27"/>
  <c r="BG112" i="27"/>
  <c r="BH112" i="27"/>
  <c r="BI112" i="27"/>
  <c r="BJ112" i="27"/>
  <c r="BK112" i="27"/>
  <c r="BL112" i="27"/>
  <c r="BM112" i="27"/>
  <c r="BN112" i="27"/>
  <c r="BO112" i="27"/>
  <c r="BP112" i="27"/>
  <c r="BQ112" i="27"/>
  <c r="BR112" i="27"/>
  <c r="BS112" i="27"/>
  <c r="BU112" i="27"/>
  <c r="BV112" i="27"/>
  <c r="BW112" i="27"/>
  <c r="BX112" i="27"/>
  <c r="BY112" i="27"/>
  <c r="BZ112" i="27"/>
  <c r="CA112" i="27"/>
  <c r="CB112" i="27"/>
  <c r="CC112" i="27"/>
  <c r="CD112" i="27"/>
  <c r="CE112" i="27"/>
  <c r="CF112" i="27"/>
  <c r="CG112" i="27"/>
  <c r="CH112" i="27"/>
  <c r="CI112" i="27"/>
  <c r="CJ112" i="27"/>
  <c r="CK112" i="27"/>
  <c r="CL112" i="27"/>
  <c r="CM112" i="27"/>
  <c r="CN112" i="27"/>
  <c r="CO112" i="27"/>
  <c r="CP112" i="27"/>
  <c r="CQ112" i="27"/>
  <c r="CR112" i="27"/>
  <c r="CS112" i="27"/>
  <c r="CT112" i="27"/>
  <c r="CU112" i="27"/>
  <c r="CV112" i="27"/>
  <c r="CW112" i="27"/>
  <c r="CX112" i="27"/>
  <c r="CY112" i="27"/>
  <c r="CZ112" i="27"/>
  <c r="DA112" i="27"/>
  <c r="DB112" i="27"/>
  <c r="DC112" i="27"/>
  <c r="DD112" i="27"/>
  <c r="DE112" i="27"/>
  <c r="DF112" i="27"/>
  <c r="DG112" i="27"/>
  <c r="DH112" i="27"/>
  <c r="DI112" i="27"/>
  <c r="DJ112" i="27"/>
  <c r="DK112" i="27"/>
  <c r="DL112" i="27"/>
  <c r="DM112" i="27"/>
  <c r="DN112" i="27"/>
  <c r="DO112" i="27"/>
  <c r="DP112" i="27"/>
  <c r="DQ112" i="27"/>
  <c r="DR112" i="27"/>
  <c r="DS112" i="27"/>
  <c r="DT112" i="27"/>
  <c r="DU112" i="27"/>
  <c r="DV112" i="27"/>
  <c r="DW112" i="27"/>
  <c r="DX112" i="27"/>
  <c r="DY112" i="27"/>
  <c r="DZ112" i="27"/>
  <c r="EA112" i="27"/>
  <c r="EB112" i="27"/>
  <c r="EC112" i="27"/>
  <c r="ED112" i="27"/>
  <c r="EE112" i="27"/>
  <c r="EF112" i="27"/>
  <c r="EG112" i="27"/>
  <c r="EH112" i="27"/>
  <c r="EI112" i="27"/>
  <c r="EJ112" i="27"/>
  <c r="EK112" i="27"/>
  <c r="EL112" i="27"/>
  <c r="EM112" i="27"/>
  <c r="EN112" i="27"/>
  <c r="EO112" i="27"/>
  <c r="EP112" i="27"/>
  <c r="EQ112" i="27"/>
  <c r="ER112" i="27"/>
  <c r="ES112" i="27"/>
  <c r="ET112" i="27"/>
  <c r="EU112" i="27"/>
  <c r="EV112" i="27"/>
  <c r="EX112" i="27"/>
  <c r="EY112" i="27"/>
  <c r="EZ112" i="27"/>
  <c r="FA112" i="27"/>
  <c r="FB112" i="27"/>
  <c r="FC112" i="27"/>
  <c r="FD112" i="27"/>
  <c r="FE112" i="27"/>
  <c r="FF112" i="27"/>
  <c r="E113" i="27"/>
  <c r="F113" i="27"/>
  <c r="G113" i="27"/>
  <c r="H113" i="27"/>
  <c r="I113" i="27"/>
  <c r="J113" i="27"/>
  <c r="K113" i="27"/>
  <c r="L113" i="27"/>
  <c r="M113" i="27"/>
  <c r="N113" i="27"/>
  <c r="O113" i="27"/>
  <c r="P113" i="27"/>
  <c r="Q113" i="27"/>
  <c r="R113" i="27"/>
  <c r="S113" i="27"/>
  <c r="T113" i="27"/>
  <c r="U113" i="27"/>
  <c r="V113" i="27"/>
  <c r="W113" i="27"/>
  <c r="X113" i="27"/>
  <c r="Y113" i="27"/>
  <c r="Z113" i="27"/>
  <c r="AA113" i="27"/>
  <c r="AB113" i="27"/>
  <c r="AC113" i="27"/>
  <c r="AD113" i="27"/>
  <c r="AE113" i="27"/>
  <c r="AF113" i="27"/>
  <c r="AG113" i="27"/>
  <c r="AH113" i="27"/>
  <c r="AI113" i="27"/>
  <c r="AJ113" i="27"/>
  <c r="AK113" i="27"/>
  <c r="AL113" i="27"/>
  <c r="AM113" i="27"/>
  <c r="AN113" i="27"/>
  <c r="AO113" i="27"/>
  <c r="AP113" i="27"/>
  <c r="AQ113" i="27"/>
  <c r="AR113" i="27"/>
  <c r="AS113" i="27"/>
  <c r="AT113" i="27"/>
  <c r="AU113" i="27"/>
  <c r="AV113" i="27"/>
  <c r="AW113" i="27"/>
  <c r="AX113" i="27"/>
  <c r="AY113" i="27"/>
  <c r="AZ113" i="27"/>
  <c r="BA113" i="27"/>
  <c r="BB113" i="27"/>
  <c r="BC113" i="27"/>
  <c r="BD113" i="27"/>
  <c r="BE113" i="27"/>
  <c r="BF113" i="27"/>
  <c r="BG113" i="27"/>
  <c r="BH113" i="27"/>
  <c r="BI113" i="27"/>
  <c r="BJ113" i="27"/>
  <c r="BK113" i="27"/>
  <c r="BL113" i="27"/>
  <c r="BM113" i="27"/>
  <c r="BN113" i="27"/>
  <c r="BO113" i="27"/>
  <c r="BP113" i="27"/>
  <c r="BQ113" i="27"/>
  <c r="BR113" i="27"/>
  <c r="BS113" i="27"/>
  <c r="BU113" i="27"/>
  <c r="BV113" i="27"/>
  <c r="BW113" i="27"/>
  <c r="BX113" i="27"/>
  <c r="BY113" i="27"/>
  <c r="BZ113" i="27"/>
  <c r="CA113" i="27"/>
  <c r="CB113" i="27"/>
  <c r="CC113" i="27"/>
  <c r="CD113" i="27"/>
  <c r="CE113" i="27"/>
  <c r="CF113" i="27"/>
  <c r="CG113" i="27"/>
  <c r="CH113" i="27"/>
  <c r="CI113" i="27"/>
  <c r="CJ113" i="27"/>
  <c r="CK113" i="27"/>
  <c r="CL113" i="27"/>
  <c r="CM113" i="27"/>
  <c r="CN113" i="27"/>
  <c r="CO113" i="27"/>
  <c r="CP113" i="27"/>
  <c r="CQ113" i="27"/>
  <c r="CR113" i="27"/>
  <c r="CS113" i="27"/>
  <c r="CT113" i="27"/>
  <c r="CU113" i="27"/>
  <c r="CV113" i="27"/>
  <c r="CW113" i="27"/>
  <c r="CX113" i="27"/>
  <c r="CY113" i="27"/>
  <c r="CZ113" i="27"/>
  <c r="DA113" i="27"/>
  <c r="DB113" i="27"/>
  <c r="DC113" i="27"/>
  <c r="DD113" i="27"/>
  <c r="DE113" i="27"/>
  <c r="DF113" i="27"/>
  <c r="DG113" i="27"/>
  <c r="DH113" i="27"/>
  <c r="DI113" i="27"/>
  <c r="DJ113" i="27"/>
  <c r="DK113" i="27"/>
  <c r="DL113" i="27"/>
  <c r="DM113" i="27"/>
  <c r="DN113" i="27"/>
  <c r="DO113" i="27"/>
  <c r="DP113" i="27"/>
  <c r="DQ113" i="27"/>
  <c r="DR113" i="27"/>
  <c r="DS113" i="27"/>
  <c r="DT113" i="27"/>
  <c r="DU113" i="27"/>
  <c r="DV113" i="27"/>
  <c r="DW113" i="27"/>
  <c r="DX113" i="27"/>
  <c r="DY113" i="27"/>
  <c r="DZ113" i="27"/>
  <c r="EA113" i="27"/>
  <c r="EB113" i="27"/>
  <c r="EC113" i="27"/>
  <c r="ED113" i="27"/>
  <c r="EE113" i="27"/>
  <c r="EF113" i="27"/>
  <c r="EG113" i="27"/>
  <c r="EH113" i="27"/>
  <c r="EI113" i="27"/>
  <c r="EJ113" i="27"/>
  <c r="EK113" i="27"/>
  <c r="EL113" i="27"/>
  <c r="EM113" i="27"/>
  <c r="EN113" i="27"/>
  <c r="EO113" i="27"/>
  <c r="EP113" i="27"/>
  <c r="EQ113" i="27"/>
  <c r="ER113" i="27"/>
  <c r="ES113" i="27"/>
  <c r="ET113" i="27"/>
  <c r="EU113" i="27"/>
  <c r="EV113" i="27"/>
  <c r="EX113" i="27"/>
  <c r="EY113" i="27"/>
  <c r="EZ113" i="27"/>
  <c r="FA113" i="27"/>
  <c r="FB113" i="27"/>
  <c r="FC113" i="27"/>
  <c r="FD113" i="27"/>
  <c r="FE113" i="27"/>
  <c r="FF113" i="27"/>
  <c r="E114" i="27"/>
  <c r="C114" i="27" s="1"/>
  <c r="BT114" i="27" s="1"/>
  <c r="F114" i="27"/>
  <c r="G114" i="27"/>
  <c r="H114" i="27"/>
  <c r="I114" i="27"/>
  <c r="J114" i="27"/>
  <c r="K114" i="27"/>
  <c r="L114" i="27"/>
  <c r="M114" i="27"/>
  <c r="N114" i="27"/>
  <c r="O114" i="27"/>
  <c r="P114" i="27"/>
  <c r="Q114" i="27"/>
  <c r="R114" i="27"/>
  <c r="S114" i="27"/>
  <c r="T114" i="27"/>
  <c r="U114" i="27"/>
  <c r="V114" i="27"/>
  <c r="W114" i="27"/>
  <c r="X114" i="27"/>
  <c r="Y114" i="27"/>
  <c r="Z114" i="27"/>
  <c r="AA114" i="27"/>
  <c r="AB114" i="27"/>
  <c r="AC114" i="27"/>
  <c r="AD114" i="27"/>
  <c r="AE114" i="27"/>
  <c r="AF114" i="27"/>
  <c r="AG114" i="27"/>
  <c r="AH114" i="27"/>
  <c r="AI114" i="27"/>
  <c r="AJ114" i="27"/>
  <c r="AK114" i="27"/>
  <c r="AL114" i="27"/>
  <c r="AM114" i="27"/>
  <c r="AN114" i="27"/>
  <c r="AO114" i="27"/>
  <c r="AP114" i="27"/>
  <c r="AQ114" i="27"/>
  <c r="AR114" i="27"/>
  <c r="AS114" i="27"/>
  <c r="AT114" i="27"/>
  <c r="AU114" i="27"/>
  <c r="AV114" i="27"/>
  <c r="AW114" i="27"/>
  <c r="AX114" i="27"/>
  <c r="AY114" i="27"/>
  <c r="AZ114" i="27"/>
  <c r="BA114" i="27"/>
  <c r="BB114" i="27"/>
  <c r="BC114" i="27"/>
  <c r="BD114" i="27"/>
  <c r="BE114" i="27"/>
  <c r="BF114" i="27"/>
  <c r="BG114" i="27"/>
  <c r="BH114" i="27"/>
  <c r="BI114" i="27"/>
  <c r="BJ114" i="27"/>
  <c r="BK114" i="27"/>
  <c r="BL114" i="27"/>
  <c r="BM114" i="27"/>
  <c r="BN114" i="27"/>
  <c r="BO114" i="27"/>
  <c r="BP114" i="27"/>
  <c r="BQ114" i="27"/>
  <c r="BR114" i="27"/>
  <c r="BS114" i="27"/>
  <c r="BU114" i="27"/>
  <c r="BV114" i="27"/>
  <c r="BW114" i="27"/>
  <c r="BX114" i="27"/>
  <c r="BY114" i="27"/>
  <c r="BZ114" i="27"/>
  <c r="CA114" i="27"/>
  <c r="CB114" i="27"/>
  <c r="CC114" i="27"/>
  <c r="CD114" i="27"/>
  <c r="CE114" i="27"/>
  <c r="CF114" i="27"/>
  <c r="CG114" i="27"/>
  <c r="CH114" i="27"/>
  <c r="CI114" i="27"/>
  <c r="CJ114" i="27"/>
  <c r="CK114" i="27"/>
  <c r="CL114" i="27"/>
  <c r="CM114" i="27"/>
  <c r="CN114" i="27"/>
  <c r="CO114" i="27"/>
  <c r="CP114" i="27"/>
  <c r="CQ114" i="27"/>
  <c r="CR114" i="27"/>
  <c r="CS114" i="27"/>
  <c r="CT114" i="27"/>
  <c r="CU114" i="27"/>
  <c r="CV114" i="27"/>
  <c r="CW114" i="27"/>
  <c r="CX114" i="27"/>
  <c r="CY114" i="27"/>
  <c r="CZ114" i="27"/>
  <c r="DA114" i="27"/>
  <c r="DB114" i="27"/>
  <c r="DC114" i="27"/>
  <c r="DD114" i="27"/>
  <c r="DE114" i="27"/>
  <c r="DF114" i="27"/>
  <c r="DG114" i="27"/>
  <c r="DH114" i="27"/>
  <c r="DI114" i="27"/>
  <c r="DJ114" i="27"/>
  <c r="DK114" i="27"/>
  <c r="DL114" i="27"/>
  <c r="DM114" i="27"/>
  <c r="DN114" i="27"/>
  <c r="DO114" i="27"/>
  <c r="DP114" i="27"/>
  <c r="DQ114" i="27"/>
  <c r="DR114" i="27"/>
  <c r="DS114" i="27"/>
  <c r="DT114" i="27"/>
  <c r="DU114" i="27"/>
  <c r="DV114" i="27"/>
  <c r="DW114" i="27"/>
  <c r="DX114" i="27"/>
  <c r="DY114" i="27"/>
  <c r="DZ114" i="27"/>
  <c r="EA114" i="27"/>
  <c r="EB114" i="27"/>
  <c r="EC114" i="27"/>
  <c r="ED114" i="27"/>
  <c r="EE114" i="27"/>
  <c r="EF114" i="27"/>
  <c r="EG114" i="27"/>
  <c r="EH114" i="27"/>
  <c r="EI114" i="27"/>
  <c r="EJ114" i="27"/>
  <c r="EK114" i="27"/>
  <c r="EL114" i="27"/>
  <c r="EM114" i="27"/>
  <c r="EN114" i="27"/>
  <c r="EO114" i="27"/>
  <c r="EP114" i="27"/>
  <c r="EQ114" i="27"/>
  <c r="ER114" i="27"/>
  <c r="ES114" i="27"/>
  <c r="ET114" i="27"/>
  <c r="EU114" i="27"/>
  <c r="EV114" i="27"/>
  <c r="EX114" i="27"/>
  <c r="EY114" i="27"/>
  <c r="EZ114" i="27"/>
  <c r="FA114" i="27"/>
  <c r="FB114" i="27"/>
  <c r="FC114" i="27"/>
  <c r="FD114" i="27"/>
  <c r="FE114" i="27"/>
  <c r="FF114" i="27"/>
  <c r="E115" i="27"/>
  <c r="C115" i="27" s="1"/>
  <c r="BT115" i="27" s="1"/>
  <c r="F115" i="27"/>
  <c r="G115" i="27"/>
  <c r="H115" i="27"/>
  <c r="I115" i="27"/>
  <c r="J115" i="27"/>
  <c r="K115" i="27"/>
  <c r="L115" i="27"/>
  <c r="M115" i="27"/>
  <c r="N115" i="27"/>
  <c r="O115" i="27"/>
  <c r="P115" i="27"/>
  <c r="Q115" i="27"/>
  <c r="R115" i="27"/>
  <c r="S115" i="27"/>
  <c r="T115" i="27"/>
  <c r="U115" i="27"/>
  <c r="V115" i="27"/>
  <c r="W115" i="27"/>
  <c r="X115" i="27"/>
  <c r="Y115" i="27"/>
  <c r="Z115" i="27"/>
  <c r="AA115" i="27"/>
  <c r="AB115" i="27"/>
  <c r="AC115" i="27"/>
  <c r="AD115" i="27"/>
  <c r="AE115" i="27"/>
  <c r="AF115" i="27"/>
  <c r="AG115" i="27"/>
  <c r="AH115" i="27"/>
  <c r="AI115" i="27"/>
  <c r="AJ115" i="27"/>
  <c r="AK115" i="27"/>
  <c r="AL115" i="27"/>
  <c r="AM115" i="27"/>
  <c r="AN115" i="27"/>
  <c r="AO115" i="27"/>
  <c r="AP115" i="27"/>
  <c r="AQ115" i="27"/>
  <c r="AR115" i="27"/>
  <c r="AS115" i="27"/>
  <c r="AT115" i="27"/>
  <c r="AU115" i="27"/>
  <c r="AV115" i="27"/>
  <c r="AW115" i="27"/>
  <c r="AX115" i="27"/>
  <c r="AY115" i="27"/>
  <c r="AZ115" i="27"/>
  <c r="BA115" i="27"/>
  <c r="BB115" i="27"/>
  <c r="BC115" i="27"/>
  <c r="BD115" i="27"/>
  <c r="BE115" i="27"/>
  <c r="BF115" i="27"/>
  <c r="BG115" i="27"/>
  <c r="BH115" i="27"/>
  <c r="BI115" i="27"/>
  <c r="BJ115" i="27"/>
  <c r="BK115" i="27"/>
  <c r="BL115" i="27"/>
  <c r="BM115" i="27"/>
  <c r="BN115" i="27"/>
  <c r="BO115" i="27"/>
  <c r="BP115" i="27"/>
  <c r="BQ115" i="27"/>
  <c r="BR115" i="27"/>
  <c r="BS115" i="27"/>
  <c r="BU115" i="27"/>
  <c r="BV115" i="27"/>
  <c r="BW115" i="27"/>
  <c r="BX115" i="27"/>
  <c r="BY115" i="27"/>
  <c r="BZ115" i="27"/>
  <c r="CA115" i="27"/>
  <c r="CB115" i="27"/>
  <c r="CC115" i="27"/>
  <c r="CD115" i="27"/>
  <c r="CE115" i="27"/>
  <c r="CF115" i="27"/>
  <c r="CG115" i="27"/>
  <c r="CH115" i="27"/>
  <c r="CI115" i="27"/>
  <c r="CJ115" i="27"/>
  <c r="CK115" i="27"/>
  <c r="CL115" i="27"/>
  <c r="CM115" i="27"/>
  <c r="CN115" i="27"/>
  <c r="CO115" i="27"/>
  <c r="CP115" i="27"/>
  <c r="CQ115" i="27"/>
  <c r="CR115" i="27"/>
  <c r="CS115" i="27"/>
  <c r="CT115" i="27"/>
  <c r="CU115" i="27"/>
  <c r="CV115" i="27"/>
  <c r="CW115" i="27"/>
  <c r="CX115" i="27"/>
  <c r="CY115" i="27"/>
  <c r="CZ115" i="27"/>
  <c r="DA115" i="27"/>
  <c r="DB115" i="27"/>
  <c r="DC115" i="27"/>
  <c r="DD115" i="27"/>
  <c r="DE115" i="27"/>
  <c r="DF115" i="27"/>
  <c r="DG115" i="27"/>
  <c r="DH115" i="27"/>
  <c r="DI115" i="27"/>
  <c r="DJ115" i="27"/>
  <c r="DK115" i="27"/>
  <c r="DL115" i="27"/>
  <c r="DM115" i="27"/>
  <c r="DN115" i="27"/>
  <c r="DO115" i="27"/>
  <c r="DP115" i="27"/>
  <c r="DQ115" i="27"/>
  <c r="DR115" i="27"/>
  <c r="DS115" i="27"/>
  <c r="DT115" i="27"/>
  <c r="DU115" i="27"/>
  <c r="DV115" i="27"/>
  <c r="DW115" i="27"/>
  <c r="DX115" i="27"/>
  <c r="DY115" i="27"/>
  <c r="DZ115" i="27"/>
  <c r="EA115" i="27"/>
  <c r="EB115" i="27"/>
  <c r="EC115" i="27"/>
  <c r="ED115" i="27"/>
  <c r="EE115" i="27"/>
  <c r="EF115" i="27"/>
  <c r="EG115" i="27"/>
  <c r="EH115" i="27"/>
  <c r="EI115" i="27"/>
  <c r="EJ115" i="27"/>
  <c r="EK115" i="27"/>
  <c r="EL115" i="27"/>
  <c r="EM115" i="27"/>
  <c r="EN115" i="27"/>
  <c r="EO115" i="27"/>
  <c r="EP115" i="27"/>
  <c r="EQ115" i="27"/>
  <c r="ER115" i="27"/>
  <c r="ES115" i="27"/>
  <c r="ET115" i="27"/>
  <c r="EU115" i="27"/>
  <c r="EV115" i="27"/>
  <c r="EX115" i="27"/>
  <c r="EY115" i="27"/>
  <c r="EZ115" i="27"/>
  <c r="FA115" i="27"/>
  <c r="FB115" i="27"/>
  <c r="FC115" i="27"/>
  <c r="FD115" i="27"/>
  <c r="FE115" i="27"/>
  <c r="FF115" i="27"/>
  <c r="E116" i="27"/>
  <c r="C116" i="27" s="1"/>
  <c r="BT116" i="27" s="1"/>
  <c r="F116" i="27"/>
  <c r="G116" i="27"/>
  <c r="H116" i="27"/>
  <c r="I116" i="27"/>
  <c r="J116" i="27"/>
  <c r="K116" i="27"/>
  <c r="L116" i="27"/>
  <c r="M116" i="27"/>
  <c r="N116" i="27"/>
  <c r="O116" i="27"/>
  <c r="P116" i="27"/>
  <c r="Q116" i="27"/>
  <c r="R116" i="27"/>
  <c r="S116" i="27"/>
  <c r="T116" i="27"/>
  <c r="U116" i="27"/>
  <c r="V116" i="27"/>
  <c r="W116" i="27"/>
  <c r="X116" i="27"/>
  <c r="Y116" i="27"/>
  <c r="Z116" i="27"/>
  <c r="AA116" i="27"/>
  <c r="AB116" i="27"/>
  <c r="AC116" i="27"/>
  <c r="AD116" i="27"/>
  <c r="AE116" i="27"/>
  <c r="AF116" i="27"/>
  <c r="AG116" i="27"/>
  <c r="AH116" i="27"/>
  <c r="AI116" i="27"/>
  <c r="AJ116" i="27"/>
  <c r="AK116" i="27"/>
  <c r="AL116" i="27"/>
  <c r="AM116" i="27"/>
  <c r="AN116" i="27"/>
  <c r="AO116" i="27"/>
  <c r="AP116" i="27"/>
  <c r="AQ116" i="27"/>
  <c r="AR116" i="27"/>
  <c r="AS116" i="27"/>
  <c r="AT116" i="27"/>
  <c r="AU116" i="27"/>
  <c r="AV116" i="27"/>
  <c r="AW116" i="27"/>
  <c r="AX116" i="27"/>
  <c r="AY116" i="27"/>
  <c r="AZ116" i="27"/>
  <c r="BA116" i="27"/>
  <c r="BB116" i="27"/>
  <c r="BC116" i="27"/>
  <c r="BD116" i="27"/>
  <c r="BE116" i="27"/>
  <c r="BF116" i="27"/>
  <c r="BG116" i="27"/>
  <c r="BH116" i="27"/>
  <c r="BI116" i="27"/>
  <c r="BJ116" i="27"/>
  <c r="BK116" i="27"/>
  <c r="BL116" i="27"/>
  <c r="BM116" i="27"/>
  <c r="BN116" i="27"/>
  <c r="BO116" i="27"/>
  <c r="BP116" i="27"/>
  <c r="BQ116" i="27"/>
  <c r="BR116" i="27"/>
  <c r="BS116" i="27"/>
  <c r="BU116" i="27"/>
  <c r="BV116" i="27"/>
  <c r="BW116" i="27"/>
  <c r="BX116" i="27"/>
  <c r="BY116" i="27"/>
  <c r="BZ116" i="27"/>
  <c r="CA116" i="27"/>
  <c r="CB116" i="27"/>
  <c r="CC116" i="27"/>
  <c r="CD116" i="27"/>
  <c r="CE116" i="27"/>
  <c r="CF116" i="27"/>
  <c r="CG116" i="27"/>
  <c r="CH116" i="27"/>
  <c r="CI116" i="27"/>
  <c r="CJ116" i="27"/>
  <c r="CK116" i="27"/>
  <c r="CL116" i="27"/>
  <c r="CM116" i="27"/>
  <c r="CN116" i="27"/>
  <c r="CO116" i="27"/>
  <c r="CP116" i="27"/>
  <c r="CQ116" i="27"/>
  <c r="CR116" i="27"/>
  <c r="CS116" i="27"/>
  <c r="CT116" i="27"/>
  <c r="CU116" i="27"/>
  <c r="CV116" i="27"/>
  <c r="CW116" i="27"/>
  <c r="CX116" i="27"/>
  <c r="CY116" i="27"/>
  <c r="CZ116" i="27"/>
  <c r="DA116" i="27"/>
  <c r="DB116" i="27"/>
  <c r="DC116" i="27"/>
  <c r="DD116" i="27"/>
  <c r="DE116" i="27"/>
  <c r="DF116" i="27"/>
  <c r="DG116" i="27"/>
  <c r="DH116" i="27"/>
  <c r="DI116" i="27"/>
  <c r="DJ116" i="27"/>
  <c r="DK116" i="27"/>
  <c r="DL116" i="27"/>
  <c r="DM116" i="27"/>
  <c r="DN116" i="27"/>
  <c r="DO116" i="27"/>
  <c r="DP116" i="27"/>
  <c r="DQ116" i="27"/>
  <c r="DR116" i="27"/>
  <c r="DS116" i="27"/>
  <c r="DT116" i="27"/>
  <c r="DU116" i="27"/>
  <c r="DV116" i="27"/>
  <c r="DW116" i="27"/>
  <c r="DX116" i="27"/>
  <c r="DY116" i="27"/>
  <c r="DZ116" i="27"/>
  <c r="EA116" i="27"/>
  <c r="EB116" i="27"/>
  <c r="EC116" i="27"/>
  <c r="ED116" i="27"/>
  <c r="EE116" i="27"/>
  <c r="EF116" i="27"/>
  <c r="EG116" i="27"/>
  <c r="EH116" i="27"/>
  <c r="EI116" i="27"/>
  <c r="EJ116" i="27"/>
  <c r="EK116" i="27"/>
  <c r="EL116" i="27"/>
  <c r="EM116" i="27"/>
  <c r="EN116" i="27"/>
  <c r="EO116" i="27"/>
  <c r="EP116" i="27"/>
  <c r="EQ116" i="27"/>
  <c r="ER116" i="27"/>
  <c r="ES116" i="27"/>
  <c r="ET116" i="27"/>
  <c r="EU116" i="27"/>
  <c r="EV116" i="27"/>
  <c r="EX116" i="27"/>
  <c r="EY116" i="27"/>
  <c r="EZ116" i="27"/>
  <c r="FA116" i="27"/>
  <c r="FB116" i="27"/>
  <c r="FC116" i="27"/>
  <c r="FD116" i="27"/>
  <c r="FE116" i="27"/>
  <c r="FF116" i="27"/>
  <c r="FG116" i="27"/>
  <c r="E117" i="27"/>
  <c r="F117" i="27"/>
  <c r="G117" i="27"/>
  <c r="H117" i="27"/>
  <c r="I117" i="27"/>
  <c r="J117" i="27"/>
  <c r="K117" i="27"/>
  <c r="L117" i="27"/>
  <c r="M117" i="27"/>
  <c r="N117" i="27"/>
  <c r="O117" i="27"/>
  <c r="P117" i="27"/>
  <c r="Q117" i="27"/>
  <c r="R117" i="27"/>
  <c r="S117" i="27"/>
  <c r="T117" i="27"/>
  <c r="U117" i="27"/>
  <c r="V117" i="27"/>
  <c r="W117" i="27"/>
  <c r="X117" i="27"/>
  <c r="Y117" i="27"/>
  <c r="Z117" i="27"/>
  <c r="AA117" i="27"/>
  <c r="AB117" i="27"/>
  <c r="AC117" i="27"/>
  <c r="AD117" i="27"/>
  <c r="AE117" i="27"/>
  <c r="AF117" i="27"/>
  <c r="AG117" i="27"/>
  <c r="AH117" i="27"/>
  <c r="AI117" i="27"/>
  <c r="AJ117" i="27"/>
  <c r="AK117" i="27"/>
  <c r="AL117" i="27"/>
  <c r="AM117" i="27"/>
  <c r="AN117" i="27"/>
  <c r="AO117" i="27"/>
  <c r="AP117" i="27"/>
  <c r="AQ117" i="27"/>
  <c r="AR117" i="27"/>
  <c r="AS117" i="27"/>
  <c r="AT117" i="27"/>
  <c r="AU117" i="27"/>
  <c r="AV117" i="27"/>
  <c r="AW117" i="27"/>
  <c r="AX117" i="27"/>
  <c r="AY117" i="27"/>
  <c r="AZ117" i="27"/>
  <c r="BA117" i="27"/>
  <c r="BB117" i="27"/>
  <c r="BC117" i="27"/>
  <c r="BD117" i="27"/>
  <c r="BE117" i="27"/>
  <c r="BF117" i="27"/>
  <c r="BG117" i="27"/>
  <c r="BH117" i="27"/>
  <c r="BI117" i="27"/>
  <c r="BJ117" i="27"/>
  <c r="BK117" i="27"/>
  <c r="BL117" i="27"/>
  <c r="BM117" i="27"/>
  <c r="BN117" i="27"/>
  <c r="BO117" i="27"/>
  <c r="BP117" i="27"/>
  <c r="BQ117" i="27"/>
  <c r="BR117" i="27"/>
  <c r="BS117" i="27"/>
  <c r="BU117" i="27"/>
  <c r="BV117" i="27"/>
  <c r="BW117" i="27"/>
  <c r="BX117" i="27"/>
  <c r="BY117" i="27"/>
  <c r="BZ117" i="27"/>
  <c r="CA117" i="27"/>
  <c r="CB117" i="27"/>
  <c r="CC117" i="27"/>
  <c r="CD117" i="27"/>
  <c r="CE117" i="27"/>
  <c r="CF117" i="27"/>
  <c r="CG117" i="27"/>
  <c r="CH117" i="27"/>
  <c r="CI117" i="27"/>
  <c r="CJ117" i="27"/>
  <c r="CK117" i="27"/>
  <c r="CL117" i="27"/>
  <c r="CM117" i="27"/>
  <c r="CN117" i="27"/>
  <c r="CO117" i="27"/>
  <c r="CP117" i="27"/>
  <c r="CQ117" i="27"/>
  <c r="CR117" i="27"/>
  <c r="CS117" i="27"/>
  <c r="CT117" i="27"/>
  <c r="CU117" i="27"/>
  <c r="CV117" i="27"/>
  <c r="CW117" i="27"/>
  <c r="CX117" i="27"/>
  <c r="CY117" i="27"/>
  <c r="CZ117" i="27"/>
  <c r="DA117" i="27"/>
  <c r="DB117" i="27"/>
  <c r="DC117" i="27"/>
  <c r="DD117" i="27"/>
  <c r="DE117" i="27"/>
  <c r="DF117" i="27"/>
  <c r="DG117" i="27"/>
  <c r="DH117" i="27"/>
  <c r="DI117" i="27"/>
  <c r="DJ117" i="27"/>
  <c r="DK117" i="27"/>
  <c r="DL117" i="27"/>
  <c r="DM117" i="27"/>
  <c r="DN117" i="27"/>
  <c r="DO117" i="27"/>
  <c r="DP117" i="27"/>
  <c r="DQ117" i="27"/>
  <c r="DR117" i="27"/>
  <c r="DS117" i="27"/>
  <c r="DT117" i="27"/>
  <c r="DU117" i="27"/>
  <c r="DV117" i="27"/>
  <c r="DW117" i="27"/>
  <c r="DX117" i="27"/>
  <c r="DY117" i="27"/>
  <c r="DZ117" i="27"/>
  <c r="EA117" i="27"/>
  <c r="EB117" i="27"/>
  <c r="EC117" i="27"/>
  <c r="ED117" i="27"/>
  <c r="EE117" i="27"/>
  <c r="EF117" i="27"/>
  <c r="EG117" i="27"/>
  <c r="EH117" i="27"/>
  <c r="EI117" i="27"/>
  <c r="EJ117" i="27"/>
  <c r="EK117" i="27"/>
  <c r="EL117" i="27"/>
  <c r="EM117" i="27"/>
  <c r="EN117" i="27"/>
  <c r="EO117" i="27"/>
  <c r="EP117" i="27"/>
  <c r="EQ117" i="27"/>
  <c r="ER117" i="27"/>
  <c r="ES117" i="27"/>
  <c r="ET117" i="27"/>
  <c r="EU117" i="27"/>
  <c r="EV117" i="27"/>
  <c r="EX117" i="27"/>
  <c r="EY117" i="27"/>
  <c r="EZ117" i="27"/>
  <c r="FA117" i="27"/>
  <c r="FB117" i="27"/>
  <c r="FC117" i="27"/>
  <c r="FD117" i="27"/>
  <c r="FE117" i="27"/>
  <c r="FF117" i="27"/>
  <c r="FG117" i="27"/>
  <c r="E118" i="27"/>
  <c r="F118" i="27"/>
  <c r="G118" i="27"/>
  <c r="H118" i="27"/>
  <c r="I118" i="27"/>
  <c r="J118" i="27"/>
  <c r="K118" i="27"/>
  <c r="L118" i="27"/>
  <c r="M118" i="27"/>
  <c r="N118" i="27"/>
  <c r="O118" i="27"/>
  <c r="P118" i="27"/>
  <c r="Q118" i="27"/>
  <c r="R118" i="27"/>
  <c r="S118" i="27"/>
  <c r="T118" i="27"/>
  <c r="U118" i="27"/>
  <c r="V118" i="27"/>
  <c r="W118" i="27"/>
  <c r="X118" i="27"/>
  <c r="Y118" i="27"/>
  <c r="Z118" i="27"/>
  <c r="AA118" i="27"/>
  <c r="AB118" i="27"/>
  <c r="AC118" i="27"/>
  <c r="AD118" i="27"/>
  <c r="AE118" i="27"/>
  <c r="AF118" i="27"/>
  <c r="AG118" i="27"/>
  <c r="AH118" i="27"/>
  <c r="AI118" i="27"/>
  <c r="AJ118" i="27"/>
  <c r="AK118" i="27"/>
  <c r="AL118" i="27"/>
  <c r="AM118" i="27"/>
  <c r="AN118" i="27"/>
  <c r="AO118" i="27"/>
  <c r="AP118" i="27"/>
  <c r="AQ118" i="27"/>
  <c r="AR118" i="27"/>
  <c r="AS118" i="27"/>
  <c r="AT118" i="27"/>
  <c r="AU118" i="27"/>
  <c r="AV118" i="27"/>
  <c r="AW118" i="27"/>
  <c r="AX118" i="27"/>
  <c r="AY118" i="27"/>
  <c r="AZ118" i="27"/>
  <c r="BA118" i="27"/>
  <c r="BB118" i="27"/>
  <c r="BC118" i="27"/>
  <c r="BD118" i="27"/>
  <c r="BE118" i="27"/>
  <c r="BF118" i="27"/>
  <c r="BG118" i="27"/>
  <c r="BH118" i="27"/>
  <c r="BI118" i="27"/>
  <c r="BJ118" i="27"/>
  <c r="BK118" i="27"/>
  <c r="BL118" i="27"/>
  <c r="BM118" i="27"/>
  <c r="BN118" i="27"/>
  <c r="BO118" i="27"/>
  <c r="BP118" i="27"/>
  <c r="BQ118" i="27"/>
  <c r="BR118" i="27"/>
  <c r="BS118" i="27"/>
  <c r="BU118" i="27"/>
  <c r="BV118" i="27"/>
  <c r="BW118" i="27"/>
  <c r="BX118" i="27"/>
  <c r="BY118" i="27"/>
  <c r="BZ118" i="27"/>
  <c r="CA118" i="27"/>
  <c r="CB118" i="27"/>
  <c r="CC118" i="27"/>
  <c r="CD118" i="27"/>
  <c r="CE118" i="27"/>
  <c r="CF118" i="27"/>
  <c r="CG118" i="27"/>
  <c r="CH118" i="27"/>
  <c r="CI118" i="27"/>
  <c r="CJ118" i="27"/>
  <c r="CK118" i="27"/>
  <c r="CL118" i="27"/>
  <c r="CM118" i="27"/>
  <c r="CN118" i="27"/>
  <c r="CO118" i="27"/>
  <c r="CP118" i="27"/>
  <c r="CQ118" i="27"/>
  <c r="CR118" i="27"/>
  <c r="CS118" i="27"/>
  <c r="CT118" i="27"/>
  <c r="CU118" i="27"/>
  <c r="CV118" i="27"/>
  <c r="CW118" i="27"/>
  <c r="CX118" i="27"/>
  <c r="CY118" i="27"/>
  <c r="CZ118" i="27"/>
  <c r="DA118" i="27"/>
  <c r="DB118" i="27"/>
  <c r="DC118" i="27"/>
  <c r="DD118" i="27"/>
  <c r="DE118" i="27"/>
  <c r="DF118" i="27"/>
  <c r="DG118" i="27"/>
  <c r="DH118" i="27"/>
  <c r="DI118" i="27"/>
  <c r="DJ118" i="27"/>
  <c r="DK118" i="27"/>
  <c r="DL118" i="27"/>
  <c r="DM118" i="27"/>
  <c r="DN118" i="27"/>
  <c r="DO118" i="27"/>
  <c r="DP118" i="27"/>
  <c r="DQ118" i="27"/>
  <c r="DR118" i="27"/>
  <c r="DS118" i="27"/>
  <c r="DT118" i="27"/>
  <c r="DU118" i="27"/>
  <c r="DV118" i="27"/>
  <c r="DW118" i="27"/>
  <c r="DX118" i="27"/>
  <c r="DY118" i="27"/>
  <c r="DZ118" i="27"/>
  <c r="EA118" i="27"/>
  <c r="EB118" i="27"/>
  <c r="EC118" i="27"/>
  <c r="ED118" i="27"/>
  <c r="EE118" i="27"/>
  <c r="EF118" i="27"/>
  <c r="EG118" i="27"/>
  <c r="EH118" i="27"/>
  <c r="EI118" i="27"/>
  <c r="EJ118" i="27"/>
  <c r="EK118" i="27"/>
  <c r="EL118" i="27"/>
  <c r="EM118" i="27"/>
  <c r="EN118" i="27"/>
  <c r="EO118" i="27"/>
  <c r="EP118" i="27"/>
  <c r="EQ118" i="27"/>
  <c r="ER118" i="27"/>
  <c r="ES118" i="27"/>
  <c r="ET118" i="27"/>
  <c r="EU118" i="27"/>
  <c r="EV118" i="27"/>
  <c r="EX118" i="27"/>
  <c r="EY118" i="27"/>
  <c r="EZ118" i="27"/>
  <c r="FA118" i="27"/>
  <c r="FB118" i="27"/>
  <c r="FC118" i="27"/>
  <c r="FD118" i="27"/>
  <c r="FE118" i="27"/>
  <c r="FF118" i="27"/>
  <c r="E119" i="27"/>
  <c r="F119" i="27"/>
  <c r="G119" i="27"/>
  <c r="H119" i="27"/>
  <c r="I119" i="27"/>
  <c r="J119" i="27"/>
  <c r="K119" i="27"/>
  <c r="L119" i="27"/>
  <c r="M119" i="27"/>
  <c r="N119" i="27"/>
  <c r="O119" i="27"/>
  <c r="P119" i="27"/>
  <c r="Q119" i="27"/>
  <c r="R119" i="27"/>
  <c r="S119" i="27"/>
  <c r="T119" i="27"/>
  <c r="U119" i="27"/>
  <c r="V119" i="27"/>
  <c r="W119" i="27"/>
  <c r="X119" i="27"/>
  <c r="Y119" i="27"/>
  <c r="Z119" i="27"/>
  <c r="AA119" i="27"/>
  <c r="AB119" i="27"/>
  <c r="AC119" i="27"/>
  <c r="AD119" i="27"/>
  <c r="AE119" i="27"/>
  <c r="AF119" i="27"/>
  <c r="AG119" i="27"/>
  <c r="AH119" i="27"/>
  <c r="AI119" i="27"/>
  <c r="AJ119" i="27"/>
  <c r="AK119" i="27"/>
  <c r="AL119" i="27"/>
  <c r="AM119" i="27"/>
  <c r="AN119" i="27"/>
  <c r="AO119" i="27"/>
  <c r="AP119" i="27"/>
  <c r="AQ119" i="27"/>
  <c r="AR119" i="27"/>
  <c r="AS119" i="27"/>
  <c r="AT119" i="27"/>
  <c r="AU119" i="27"/>
  <c r="AV119" i="27"/>
  <c r="AW119" i="27"/>
  <c r="AX119" i="27"/>
  <c r="AY119" i="27"/>
  <c r="AZ119" i="27"/>
  <c r="BA119" i="27"/>
  <c r="BB119" i="27"/>
  <c r="BC119" i="27"/>
  <c r="BD119" i="27"/>
  <c r="BE119" i="27"/>
  <c r="BF119" i="27"/>
  <c r="BG119" i="27"/>
  <c r="BH119" i="27"/>
  <c r="BI119" i="27"/>
  <c r="BJ119" i="27"/>
  <c r="BK119" i="27"/>
  <c r="BL119" i="27"/>
  <c r="BM119" i="27"/>
  <c r="BN119" i="27"/>
  <c r="BO119" i="27"/>
  <c r="BP119" i="27"/>
  <c r="BQ119" i="27"/>
  <c r="BR119" i="27"/>
  <c r="BS119" i="27"/>
  <c r="BU119" i="27"/>
  <c r="BV119" i="27"/>
  <c r="BW119" i="27"/>
  <c r="BX119" i="27"/>
  <c r="BY119" i="27"/>
  <c r="BZ119" i="27"/>
  <c r="CA119" i="27"/>
  <c r="CB119" i="27"/>
  <c r="CC119" i="27"/>
  <c r="CD119" i="27"/>
  <c r="CE119" i="27"/>
  <c r="CF119" i="27"/>
  <c r="CG119" i="27"/>
  <c r="CH119" i="27"/>
  <c r="CI119" i="27"/>
  <c r="CJ119" i="27"/>
  <c r="CK119" i="27"/>
  <c r="CL119" i="27"/>
  <c r="CM119" i="27"/>
  <c r="CN119" i="27"/>
  <c r="CO119" i="27"/>
  <c r="CP119" i="27"/>
  <c r="CQ119" i="27"/>
  <c r="CR119" i="27"/>
  <c r="CS119" i="27"/>
  <c r="CT119" i="27"/>
  <c r="CU119" i="27"/>
  <c r="CV119" i="27"/>
  <c r="CW119" i="27"/>
  <c r="CX119" i="27"/>
  <c r="CY119" i="27"/>
  <c r="CZ119" i="27"/>
  <c r="DA119" i="27"/>
  <c r="DB119" i="27"/>
  <c r="DC119" i="27"/>
  <c r="DD119" i="27"/>
  <c r="DE119" i="27"/>
  <c r="DF119" i="27"/>
  <c r="DG119" i="27"/>
  <c r="DH119" i="27"/>
  <c r="DI119" i="27"/>
  <c r="DJ119" i="27"/>
  <c r="DK119" i="27"/>
  <c r="DL119" i="27"/>
  <c r="DM119" i="27"/>
  <c r="DN119" i="27"/>
  <c r="DO119" i="27"/>
  <c r="DP119" i="27"/>
  <c r="DQ119" i="27"/>
  <c r="DR119" i="27"/>
  <c r="DS119" i="27"/>
  <c r="DT119" i="27"/>
  <c r="DU119" i="27"/>
  <c r="DV119" i="27"/>
  <c r="DW119" i="27"/>
  <c r="DX119" i="27"/>
  <c r="DY119" i="27"/>
  <c r="DZ119" i="27"/>
  <c r="EA119" i="27"/>
  <c r="EB119" i="27"/>
  <c r="EC119" i="27"/>
  <c r="ED119" i="27"/>
  <c r="EE119" i="27"/>
  <c r="EF119" i="27"/>
  <c r="EG119" i="27"/>
  <c r="EH119" i="27"/>
  <c r="EI119" i="27"/>
  <c r="EJ119" i="27"/>
  <c r="EK119" i="27"/>
  <c r="EL119" i="27"/>
  <c r="EM119" i="27"/>
  <c r="EN119" i="27"/>
  <c r="EO119" i="27"/>
  <c r="EP119" i="27"/>
  <c r="EQ119" i="27"/>
  <c r="ER119" i="27"/>
  <c r="ES119" i="27"/>
  <c r="ET119" i="27"/>
  <c r="EU119" i="27"/>
  <c r="EV119" i="27"/>
  <c r="EX119" i="27"/>
  <c r="EY119" i="27"/>
  <c r="EZ119" i="27"/>
  <c r="FA119" i="27"/>
  <c r="FB119" i="27"/>
  <c r="FC119" i="27"/>
  <c r="FD119" i="27"/>
  <c r="FE119" i="27"/>
  <c r="FF119" i="27"/>
  <c r="E120" i="27"/>
  <c r="FG120" i="27" s="1"/>
  <c r="F120" i="27"/>
  <c r="G120" i="27"/>
  <c r="H120" i="27"/>
  <c r="I120" i="27"/>
  <c r="J120" i="27"/>
  <c r="K120" i="27"/>
  <c r="L120" i="27"/>
  <c r="M120" i="27"/>
  <c r="N120" i="27"/>
  <c r="O120" i="27"/>
  <c r="P120" i="27"/>
  <c r="Q120" i="27"/>
  <c r="R120" i="27"/>
  <c r="S120" i="27"/>
  <c r="T120" i="27"/>
  <c r="U120" i="27"/>
  <c r="V120" i="27"/>
  <c r="W120" i="27"/>
  <c r="X120" i="27"/>
  <c r="Y120" i="27"/>
  <c r="Z120" i="27"/>
  <c r="AA120" i="27"/>
  <c r="AB120" i="27"/>
  <c r="AC120" i="27"/>
  <c r="AD120" i="27"/>
  <c r="AE120" i="27"/>
  <c r="AF120" i="27"/>
  <c r="AG120" i="27"/>
  <c r="AH120" i="27"/>
  <c r="AI120" i="27"/>
  <c r="AJ120" i="27"/>
  <c r="AK120" i="27"/>
  <c r="AL120" i="27"/>
  <c r="AM120" i="27"/>
  <c r="AN120" i="27"/>
  <c r="AO120" i="27"/>
  <c r="AP120" i="27"/>
  <c r="AQ120" i="27"/>
  <c r="AR120" i="27"/>
  <c r="AS120" i="27"/>
  <c r="AT120" i="27"/>
  <c r="AU120" i="27"/>
  <c r="AV120" i="27"/>
  <c r="AW120" i="27"/>
  <c r="AX120" i="27"/>
  <c r="AY120" i="27"/>
  <c r="AZ120" i="27"/>
  <c r="BA120" i="27"/>
  <c r="BB120" i="27"/>
  <c r="BC120" i="27"/>
  <c r="BD120" i="27"/>
  <c r="BE120" i="27"/>
  <c r="BF120" i="27"/>
  <c r="BG120" i="27"/>
  <c r="BH120" i="27"/>
  <c r="BI120" i="27"/>
  <c r="BJ120" i="27"/>
  <c r="BK120" i="27"/>
  <c r="BL120" i="27"/>
  <c r="BM120" i="27"/>
  <c r="BN120" i="27"/>
  <c r="BO120" i="27"/>
  <c r="BP120" i="27"/>
  <c r="BQ120" i="27"/>
  <c r="BR120" i="27"/>
  <c r="BS120" i="27"/>
  <c r="BU120" i="27"/>
  <c r="BV120" i="27"/>
  <c r="BW120" i="27"/>
  <c r="BX120" i="27"/>
  <c r="BY120" i="27"/>
  <c r="BZ120" i="27"/>
  <c r="CA120" i="27"/>
  <c r="CB120" i="27"/>
  <c r="CC120" i="27"/>
  <c r="CD120" i="27"/>
  <c r="CE120" i="27"/>
  <c r="CF120" i="27"/>
  <c r="CG120" i="27"/>
  <c r="CH120" i="27"/>
  <c r="CI120" i="27"/>
  <c r="CJ120" i="27"/>
  <c r="CK120" i="27"/>
  <c r="CL120" i="27"/>
  <c r="CM120" i="27"/>
  <c r="CN120" i="27"/>
  <c r="CO120" i="27"/>
  <c r="CP120" i="27"/>
  <c r="CQ120" i="27"/>
  <c r="CR120" i="27"/>
  <c r="CS120" i="27"/>
  <c r="CT120" i="27"/>
  <c r="CU120" i="27"/>
  <c r="CV120" i="27"/>
  <c r="CW120" i="27"/>
  <c r="CX120" i="27"/>
  <c r="CY120" i="27"/>
  <c r="CZ120" i="27"/>
  <c r="DA120" i="27"/>
  <c r="DB120" i="27"/>
  <c r="DC120" i="27"/>
  <c r="DD120" i="27"/>
  <c r="DE120" i="27"/>
  <c r="DF120" i="27"/>
  <c r="DG120" i="27"/>
  <c r="DH120" i="27"/>
  <c r="DI120" i="27"/>
  <c r="DJ120" i="27"/>
  <c r="DK120" i="27"/>
  <c r="DL120" i="27"/>
  <c r="DM120" i="27"/>
  <c r="DN120" i="27"/>
  <c r="DO120" i="27"/>
  <c r="DP120" i="27"/>
  <c r="DQ120" i="27"/>
  <c r="DR120" i="27"/>
  <c r="DS120" i="27"/>
  <c r="DT120" i="27"/>
  <c r="DU120" i="27"/>
  <c r="DV120" i="27"/>
  <c r="DW120" i="27"/>
  <c r="DX120" i="27"/>
  <c r="DY120" i="27"/>
  <c r="DZ120" i="27"/>
  <c r="EA120" i="27"/>
  <c r="EB120" i="27"/>
  <c r="EC120" i="27"/>
  <c r="ED120" i="27"/>
  <c r="EE120" i="27"/>
  <c r="EF120" i="27"/>
  <c r="EG120" i="27"/>
  <c r="EH120" i="27"/>
  <c r="EI120" i="27"/>
  <c r="EJ120" i="27"/>
  <c r="EK120" i="27"/>
  <c r="EL120" i="27"/>
  <c r="EM120" i="27"/>
  <c r="EN120" i="27"/>
  <c r="EO120" i="27"/>
  <c r="EP120" i="27"/>
  <c r="EQ120" i="27"/>
  <c r="ER120" i="27"/>
  <c r="ES120" i="27"/>
  <c r="ET120" i="27"/>
  <c r="EU120" i="27"/>
  <c r="EV120" i="27"/>
  <c r="EX120" i="27"/>
  <c r="EY120" i="27"/>
  <c r="EZ120" i="27"/>
  <c r="FA120" i="27"/>
  <c r="FB120" i="27"/>
  <c r="FC120" i="27"/>
  <c r="FD120" i="27"/>
  <c r="FE120" i="27"/>
  <c r="FF120" i="27"/>
  <c r="E121" i="27"/>
  <c r="F121" i="27"/>
  <c r="G121" i="27"/>
  <c r="H121" i="27"/>
  <c r="I121" i="27"/>
  <c r="J121" i="27"/>
  <c r="K121" i="27"/>
  <c r="L121" i="27"/>
  <c r="M121" i="27"/>
  <c r="N121" i="27"/>
  <c r="O121" i="27"/>
  <c r="P121" i="27"/>
  <c r="Q121" i="27"/>
  <c r="R121" i="27"/>
  <c r="S121" i="27"/>
  <c r="T121" i="27"/>
  <c r="U121" i="27"/>
  <c r="V121" i="27"/>
  <c r="W121" i="27"/>
  <c r="X121" i="27"/>
  <c r="Y121" i="27"/>
  <c r="Z121" i="27"/>
  <c r="AA121" i="27"/>
  <c r="AB121" i="27"/>
  <c r="AC121" i="27"/>
  <c r="AD121" i="27"/>
  <c r="AE121" i="27"/>
  <c r="AF121" i="27"/>
  <c r="AG121" i="27"/>
  <c r="AH121" i="27"/>
  <c r="AI121" i="27"/>
  <c r="AJ121" i="27"/>
  <c r="AK121" i="27"/>
  <c r="AL121" i="27"/>
  <c r="AM121" i="27"/>
  <c r="AN121" i="27"/>
  <c r="AO121" i="27"/>
  <c r="AP121" i="27"/>
  <c r="AQ121" i="27"/>
  <c r="AR121" i="27"/>
  <c r="AS121" i="27"/>
  <c r="AT121" i="27"/>
  <c r="AU121" i="27"/>
  <c r="AV121" i="27"/>
  <c r="AW121" i="27"/>
  <c r="AX121" i="27"/>
  <c r="AY121" i="27"/>
  <c r="AZ121" i="27"/>
  <c r="BA121" i="27"/>
  <c r="BB121" i="27"/>
  <c r="BC121" i="27"/>
  <c r="BD121" i="27"/>
  <c r="BE121" i="27"/>
  <c r="BF121" i="27"/>
  <c r="BG121" i="27"/>
  <c r="BH121" i="27"/>
  <c r="BI121" i="27"/>
  <c r="BJ121" i="27"/>
  <c r="BK121" i="27"/>
  <c r="BL121" i="27"/>
  <c r="BM121" i="27"/>
  <c r="BN121" i="27"/>
  <c r="BO121" i="27"/>
  <c r="BP121" i="27"/>
  <c r="BQ121" i="27"/>
  <c r="BR121" i="27"/>
  <c r="BS121" i="27"/>
  <c r="BU121" i="27"/>
  <c r="BV121" i="27"/>
  <c r="BW121" i="27"/>
  <c r="BX121" i="27"/>
  <c r="BY121" i="27"/>
  <c r="BZ121" i="27"/>
  <c r="CA121" i="27"/>
  <c r="CB121" i="27"/>
  <c r="CC121" i="27"/>
  <c r="CD121" i="27"/>
  <c r="CE121" i="27"/>
  <c r="CF121" i="27"/>
  <c r="CG121" i="27"/>
  <c r="CH121" i="27"/>
  <c r="CI121" i="27"/>
  <c r="CJ121" i="27"/>
  <c r="CK121" i="27"/>
  <c r="CL121" i="27"/>
  <c r="CM121" i="27"/>
  <c r="CN121" i="27"/>
  <c r="CO121" i="27"/>
  <c r="CP121" i="27"/>
  <c r="CQ121" i="27"/>
  <c r="CR121" i="27"/>
  <c r="CS121" i="27"/>
  <c r="CT121" i="27"/>
  <c r="CU121" i="27"/>
  <c r="CV121" i="27"/>
  <c r="CW121" i="27"/>
  <c r="CX121" i="27"/>
  <c r="CY121" i="27"/>
  <c r="CZ121" i="27"/>
  <c r="DA121" i="27"/>
  <c r="DB121" i="27"/>
  <c r="DC121" i="27"/>
  <c r="DD121" i="27"/>
  <c r="DE121" i="27"/>
  <c r="DF121" i="27"/>
  <c r="DG121" i="27"/>
  <c r="DH121" i="27"/>
  <c r="DI121" i="27"/>
  <c r="DJ121" i="27"/>
  <c r="DK121" i="27"/>
  <c r="DL121" i="27"/>
  <c r="DM121" i="27"/>
  <c r="DN121" i="27"/>
  <c r="DO121" i="27"/>
  <c r="DP121" i="27"/>
  <c r="DQ121" i="27"/>
  <c r="DR121" i="27"/>
  <c r="DS121" i="27"/>
  <c r="DT121" i="27"/>
  <c r="DU121" i="27"/>
  <c r="DV121" i="27"/>
  <c r="DW121" i="27"/>
  <c r="DX121" i="27"/>
  <c r="DY121" i="27"/>
  <c r="DZ121" i="27"/>
  <c r="EA121" i="27"/>
  <c r="EB121" i="27"/>
  <c r="EC121" i="27"/>
  <c r="ED121" i="27"/>
  <c r="EE121" i="27"/>
  <c r="EF121" i="27"/>
  <c r="EG121" i="27"/>
  <c r="EH121" i="27"/>
  <c r="EI121" i="27"/>
  <c r="EJ121" i="27"/>
  <c r="EK121" i="27"/>
  <c r="EL121" i="27"/>
  <c r="EM121" i="27"/>
  <c r="EN121" i="27"/>
  <c r="EO121" i="27"/>
  <c r="EP121" i="27"/>
  <c r="EQ121" i="27"/>
  <c r="ER121" i="27"/>
  <c r="ES121" i="27"/>
  <c r="ET121" i="27"/>
  <c r="EU121" i="27"/>
  <c r="EV121" i="27"/>
  <c r="EX121" i="27"/>
  <c r="EY121" i="27"/>
  <c r="EZ121" i="27"/>
  <c r="FA121" i="27"/>
  <c r="FB121" i="27"/>
  <c r="FC121" i="27"/>
  <c r="FD121" i="27"/>
  <c r="FE121" i="27"/>
  <c r="FF121" i="27"/>
  <c r="FG121" i="27"/>
  <c r="E122" i="27"/>
  <c r="C122" i="27" s="1"/>
  <c r="BT122" i="27" s="1"/>
  <c r="F122" i="27"/>
  <c r="G122" i="27"/>
  <c r="H122" i="27"/>
  <c r="I122" i="27"/>
  <c r="J122" i="27"/>
  <c r="K122" i="27"/>
  <c r="L122" i="27"/>
  <c r="M122" i="27"/>
  <c r="N122" i="27"/>
  <c r="O122" i="27"/>
  <c r="P122" i="27"/>
  <c r="Q122" i="27"/>
  <c r="R122" i="27"/>
  <c r="S122" i="27"/>
  <c r="T122" i="27"/>
  <c r="U122" i="27"/>
  <c r="V122" i="27"/>
  <c r="W122" i="27"/>
  <c r="X122" i="27"/>
  <c r="Y122" i="27"/>
  <c r="Z122" i="27"/>
  <c r="AA122" i="27"/>
  <c r="AB122" i="27"/>
  <c r="AC122" i="27"/>
  <c r="AD122" i="27"/>
  <c r="AE122" i="27"/>
  <c r="AF122" i="27"/>
  <c r="AG122" i="27"/>
  <c r="AH122" i="27"/>
  <c r="AI122" i="27"/>
  <c r="AJ122" i="27"/>
  <c r="AK122" i="27"/>
  <c r="AL122" i="27"/>
  <c r="AM122" i="27"/>
  <c r="AN122" i="27"/>
  <c r="AO122" i="27"/>
  <c r="AP122" i="27"/>
  <c r="AQ122" i="27"/>
  <c r="AR122" i="27"/>
  <c r="AS122" i="27"/>
  <c r="AT122" i="27"/>
  <c r="AU122" i="27"/>
  <c r="AV122" i="27"/>
  <c r="AW122" i="27"/>
  <c r="AX122" i="27"/>
  <c r="AY122" i="27"/>
  <c r="AZ122" i="27"/>
  <c r="BA122" i="27"/>
  <c r="BB122" i="27"/>
  <c r="BC122" i="27"/>
  <c r="BD122" i="27"/>
  <c r="BE122" i="27"/>
  <c r="BF122" i="27"/>
  <c r="BG122" i="27"/>
  <c r="BH122" i="27"/>
  <c r="BI122" i="27"/>
  <c r="BJ122" i="27"/>
  <c r="BK122" i="27"/>
  <c r="BL122" i="27"/>
  <c r="BM122" i="27"/>
  <c r="BN122" i="27"/>
  <c r="BO122" i="27"/>
  <c r="BP122" i="27"/>
  <c r="BQ122" i="27"/>
  <c r="BR122" i="27"/>
  <c r="BS122" i="27"/>
  <c r="BU122" i="27"/>
  <c r="BV122" i="27"/>
  <c r="BW122" i="27"/>
  <c r="BX122" i="27"/>
  <c r="BY122" i="27"/>
  <c r="BZ122" i="27"/>
  <c r="CA122" i="27"/>
  <c r="CB122" i="27"/>
  <c r="CC122" i="27"/>
  <c r="CD122" i="27"/>
  <c r="CE122" i="27"/>
  <c r="CF122" i="27"/>
  <c r="CG122" i="27"/>
  <c r="CH122" i="27"/>
  <c r="CI122" i="27"/>
  <c r="CJ122" i="27"/>
  <c r="CK122" i="27"/>
  <c r="CL122" i="27"/>
  <c r="CM122" i="27"/>
  <c r="CN122" i="27"/>
  <c r="CO122" i="27"/>
  <c r="CP122" i="27"/>
  <c r="CQ122" i="27"/>
  <c r="CR122" i="27"/>
  <c r="CS122" i="27"/>
  <c r="CT122" i="27"/>
  <c r="CU122" i="27"/>
  <c r="CV122" i="27"/>
  <c r="CW122" i="27"/>
  <c r="CX122" i="27"/>
  <c r="CY122" i="27"/>
  <c r="CZ122" i="27"/>
  <c r="DA122" i="27"/>
  <c r="DB122" i="27"/>
  <c r="DC122" i="27"/>
  <c r="DD122" i="27"/>
  <c r="DE122" i="27"/>
  <c r="DF122" i="27"/>
  <c r="DG122" i="27"/>
  <c r="DH122" i="27"/>
  <c r="DI122" i="27"/>
  <c r="DJ122" i="27"/>
  <c r="DK122" i="27"/>
  <c r="DL122" i="27"/>
  <c r="DM122" i="27"/>
  <c r="DN122" i="27"/>
  <c r="DO122" i="27"/>
  <c r="DP122" i="27"/>
  <c r="DQ122" i="27"/>
  <c r="DR122" i="27"/>
  <c r="DS122" i="27"/>
  <c r="DT122" i="27"/>
  <c r="DU122" i="27"/>
  <c r="DV122" i="27"/>
  <c r="DW122" i="27"/>
  <c r="DX122" i="27"/>
  <c r="DY122" i="27"/>
  <c r="DZ122" i="27"/>
  <c r="EA122" i="27"/>
  <c r="EB122" i="27"/>
  <c r="EC122" i="27"/>
  <c r="ED122" i="27"/>
  <c r="EE122" i="27"/>
  <c r="EF122" i="27"/>
  <c r="EG122" i="27"/>
  <c r="EH122" i="27"/>
  <c r="EI122" i="27"/>
  <c r="EJ122" i="27"/>
  <c r="EK122" i="27"/>
  <c r="EL122" i="27"/>
  <c r="EM122" i="27"/>
  <c r="EN122" i="27"/>
  <c r="EO122" i="27"/>
  <c r="EP122" i="27"/>
  <c r="EQ122" i="27"/>
  <c r="ER122" i="27"/>
  <c r="ES122" i="27"/>
  <c r="ET122" i="27"/>
  <c r="EU122" i="27"/>
  <c r="EV122" i="27"/>
  <c r="EX122" i="27"/>
  <c r="EY122" i="27"/>
  <c r="EZ122" i="27"/>
  <c r="FA122" i="27"/>
  <c r="FB122" i="27"/>
  <c r="FC122" i="27"/>
  <c r="FD122" i="27"/>
  <c r="FE122" i="27"/>
  <c r="FF122" i="27"/>
  <c r="E123" i="27"/>
  <c r="F123" i="27"/>
  <c r="G123" i="27"/>
  <c r="H123" i="27"/>
  <c r="I123" i="27"/>
  <c r="J123" i="27"/>
  <c r="K123" i="27"/>
  <c r="L123" i="27"/>
  <c r="M123" i="27"/>
  <c r="N123" i="27"/>
  <c r="O123" i="27"/>
  <c r="P123" i="27"/>
  <c r="Q123" i="27"/>
  <c r="R123" i="27"/>
  <c r="S123" i="27"/>
  <c r="T123" i="27"/>
  <c r="U123" i="27"/>
  <c r="V123" i="27"/>
  <c r="W123" i="27"/>
  <c r="X123" i="27"/>
  <c r="Y123" i="27"/>
  <c r="Z123" i="27"/>
  <c r="AA123" i="27"/>
  <c r="AB123" i="27"/>
  <c r="AC123" i="27"/>
  <c r="AD123" i="27"/>
  <c r="AE123" i="27"/>
  <c r="AF123" i="27"/>
  <c r="AG123" i="27"/>
  <c r="AH123" i="27"/>
  <c r="AI123" i="27"/>
  <c r="AJ123" i="27"/>
  <c r="AK123" i="27"/>
  <c r="AL123" i="27"/>
  <c r="AM123" i="27"/>
  <c r="AN123" i="27"/>
  <c r="AO123" i="27"/>
  <c r="AP123" i="27"/>
  <c r="AQ123" i="27"/>
  <c r="AR123" i="27"/>
  <c r="AS123" i="27"/>
  <c r="AT123" i="27"/>
  <c r="AU123" i="27"/>
  <c r="AV123" i="27"/>
  <c r="AW123" i="27"/>
  <c r="AX123" i="27"/>
  <c r="AY123" i="27"/>
  <c r="AZ123" i="27"/>
  <c r="BA123" i="27"/>
  <c r="BB123" i="27"/>
  <c r="BC123" i="27"/>
  <c r="BD123" i="27"/>
  <c r="BE123" i="27"/>
  <c r="BF123" i="27"/>
  <c r="BG123" i="27"/>
  <c r="BH123" i="27"/>
  <c r="BI123" i="27"/>
  <c r="BJ123" i="27"/>
  <c r="BK123" i="27"/>
  <c r="BL123" i="27"/>
  <c r="BM123" i="27"/>
  <c r="BN123" i="27"/>
  <c r="BO123" i="27"/>
  <c r="BP123" i="27"/>
  <c r="BQ123" i="27"/>
  <c r="BR123" i="27"/>
  <c r="BS123" i="27"/>
  <c r="BU123" i="27"/>
  <c r="BV123" i="27"/>
  <c r="BW123" i="27"/>
  <c r="BX123" i="27"/>
  <c r="BY123" i="27"/>
  <c r="BZ123" i="27"/>
  <c r="CA123" i="27"/>
  <c r="CB123" i="27"/>
  <c r="CC123" i="27"/>
  <c r="CD123" i="27"/>
  <c r="CE123" i="27"/>
  <c r="CF123" i="27"/>
  <c r="CG123" i="27"/>
  <c r="CH123" i="27"/>
  <c r="CI123" i="27"/>
  <c r="CJ123" i="27"/>
  <c r="CK123" i="27"/>
  <c r="CL123" i="27"/>
  <c r="CM123" i="27"/>
  <c r="CN123" i="27"/>
  <c r="CO123" i="27"/>
  <c r="CP123" i="27"/>
  <c r="CQ123" i="27"/>
  <c r="CR123" i="27"/>
  <c r="CS123" i="27"/>
  <c r="CT123" i="27"/>
  <c r="CU123" i="27"/>
  <c r="CV123" i="27"/>
  <c r="CW123" i="27"/>
  <c r="CX123" i="27"/>
  <c r="CY123" i="27"/>
  <c r="CZ123" i="27"/>
  <c r="DA123" i="27"/>
  <c r="DB123" i="27"/>
  <c r="DC123" i="27"/>
  <c r="DD123" i="27"/>
  <c r="DE123" i="27"/>
  <c r="DF123" i="27"/>
  <c r="DG123" i="27"/>
  <c r="DH123" i="27"/>
  <c r="DI123" i="27"/>
  <c r="DJ123" i="27"/>
  <c r="DK123" i="27"/>
  <c r="DL123" i="27"/>
  <c r="DM123" i="27"/>
  <c r="DN123" i="27"/>
  <c r="DO123" i="27"/>
  <c r="DP123" i="27"/>
  <c r="DQ123" i="27"/>
  <c r="DR123" i="27"/>
  <c r="DS123" i="27"/>
  <c r="DT123" i="27"/>
  <c r="DU123" i="27"/>
  <c r="DV123" i="27"/>
  <c r="DW123" i="27"/>
  <c r="DX123" i="27"/>
  <c r="DY123" i="27"/>
  <c r="DZ123" i="27"/>
  <c r="EA123" i="27"/>
  <c r="EB123" i="27"/>
  <c r="EC123" i="27"/>
  <c r="ED123" i="27"/>
  <c r="EE123" i="27"/>
  <c r="EF123" i="27"/>
  <c r="EG123" i="27"/>
  <c r="EH123" i="27"/>
  <c r="EI123" i="27"/>
  <c r="EJ123" i="27"/>
  <c r="EK123" i="27"/>
  <c r="EL123" i="27"/>
  <c r="EM123" i="27"/>
  <c r="EN123" i="27"/>
  <c r="EO123" i="27"/>
  <c r="EP123" i="27"/>
  <c r="EQ123" i="27"/>
  <c r="ER123" i="27"/>
  <c r="ES123" i="27"/>
  <c r="ET123" i="27"/>
  <c r="EU123" i="27"/>
  <c r="EV123" i="27"/>
  <c r="EX123" i="27"/>
  <c r="EY123" i="27"/>
  <c r="EZ123" i="27"/>
  <c r="FA123" i="27"/>
  <c r="FB123" i="27"/>
  <c r="FC123" i="27"/>
  <c r="FD123" i="27"/>
  <c r="FE123" i="27"/>
  <c r="FF123" i="27"/>
  <c r="E124" i="27"/>
  <c r="FG124" i="27" s="1"/>
  <c r="F124" i="27"/>
  <c r="G124" i="27"/>
  <c r="H124" i="27"/>
  <c r="I124" i="27"/>
  <c r="J124" i="27"/>
  <c r="K124" i="27"/>
  <c r="L124" i="27"/>
  <c r="M124" i="27"/>
  <c r="N124" i="27"/>
  <c r="O124" i="27"/>
  <c r="P124" i="27"/>
  <c r="Q124" i="27"/>
  <c r="R124" i="27"/>
  <c r="S124" i="27"/>
  <c r="T124" i="27"/>
  <c r="U124" i="27"/>
  <c r="V124" i="27"/>
  <c r="W124" i="27"/>
  <c r="X124" i="27"/>
  <c r="Y124" i="27"/>
  <c r="Z124" i="27"/>
  <c r="AA124" i="27"/>
  <c r="AB124" i="27"/>
  <c r="AC124" i="27"/>
  <c r="AD124" i="27"/>
  <c r="AE124" i="27"/>
  <c r="AF124" i="27"/>
  <c r="AG124" i="27"/>
  <c r="AH124" i="27"/>
  <c r="AI124" i="27"/>
  <c r="AJ124" i="27"/>
  <c r="AK124" i="27"/>
  <c r="AL124" i="27"/>
  <c r="AM124" i="27"/>
  <c r="AN124" i="27"/>
  <c r="AO124" i="27"/>
  <c r="AP124" i="27"/>
  <c r="AQ124" i="27"/>
  <c r="AR124" i="27"/>
  <c r="AS124" i="27"/>
  <c r="AT124" i="27"/>
  <c r="AU124" i="27"/>
  <c r="AV124" i="27"/>
  <c r="AW124" i="27"/>
  <c r="AX124" i="27"/>
  <c r="AY124" i="27"/>
  <c r="AZ124" i="27"/>
  <c r="BA124" i="27"/>
  <c r="BB124" i="27"/>
  <c r="BC124" i="27"/>
  <c r="BD124" i="27"/>
  <c r="BE124" i="27"/>
  <c r="BF124" i="27"/>
  <c r="BG124" i="27"/>
  <c r="BH124" i="27"/>
  <c r="BI124" i="27"/>
  <c r="BJ124" i="27"/>
  <c r="BK124" i="27"/>
  <c r="BL124" i="27"/>
  <c r="BM124" i="27"/>
  <c r="BN124" i="27"/>
  <c r="BO124" i="27"/>
  <c r="BP124" i="27"/>
  <c r="BQ124" i="27"/>
  <c r="BR124" i="27"/>
  <c r="BS124" i="27"/>
  <c r="BU124" i="27"/>
  <c r="BV124" i="27"/>
  <c r="BW124" i="27"/>
  <c r="BX124" i="27"/>
  <c r="BY124" i="27"/>
  <c r="BZ124" i="27"/>
  <c r="CA124" i="27"/>
  <c r="CB124" i="27"/>
  <c r="CC124" i="27"/>
  <c r="CD124" i="27"/>
  <c r="CE124" i="27"/>
  <c r="CF124" i="27"/>
  <c r="CG124" i="27"/>
  <c r="CH124" i="27"/>
  <c r="CI124" i="27"/>
  <c r="CJ124" i="27"/>
  <c r="CK124" i="27"/>
  <c r="CL124" i="27"/>
  <c r="CM124" i="27"/>
  <c r="CN124" i="27"/>
  <c r="CO124" i="27"/>
  <c r="CP124" i="27"/>
  <c r="CQ124" i="27"/>
  <c r="CR124" i="27"/>
  <c r="CS124" i="27"/>
  <c r="CT124" i="27"/>
  <c r="CU124" i="27"/>
  <c r="CV124" i="27"/>
  <c r="CW124" i="27"/>
  <c r="CX124" i="27"/>
  <c r="CY124" i="27"/>
  <c r="CZ124" i="27"/>
  <c r="DA124" i="27"/>
  <c r="DB124" i="27"/>
  <c r="DC124" i="27"/>
  <c r="DD124" i="27"/>
  <c r="DE124" i="27"/>
  <c r="DF124" i="27"/>
  <c r="DG124" i="27"/>
  <c r="DH124" i="27"/>
  <c r="DI124" i="27"/>
  <c r="DJ124" i="27"/>
  <c r="DK124" i="27"/>
  <c r="DL124" i="27"/>
  <c r="DM124" i="27"/>
  <c r="DN124" i="27"/>
  <c r="DO124" i="27"/>
  <c r="DP124" i="27"/>
  <c r="DQ124" i="27"/>
  <c r="DR124" i="27"/>
  <c r="DS124" i="27"/>
  <c r="DT124" i="27"/>
  <c r="DU124" i="27"/>
  <c r="DV124" i="27"/>
  <c r="DW124" i="27"/>
  <c r="DX124" i="27"/>
  <c r="DY124" i="27"/>
  <c r="DZ124" i="27"/>
  <c r="EA124" i="27"/>
  <c r="EB124" i="27"/>
  <c r="EC124" i="27"/>
  <c r="ED124" i="27"/>
  <c r="EE124" i="27"/>
  <c r="EF124" i="27"/>
  <c r="EG124" i="27"/>
  <c r="EH124" i="27"/>
  <c r="EI124" i="27"/>
  <c r="EJ124" i="27"/>
  <c r="EK124" i="27"/>
  <c r="EL124" i="27"/>
  <c r="EM124" i="27"/>
  <c r="EN124" i="27"/>
  <c r="EO124" i="27"/>
  <c r="EP124" i="27"/>
  <c r="EQ124" i="27"/>
  <c r="ER124" i="27"/>
  <c r="ES124" i="27"/>
  <c r="ET124" i="27"/>
  <c r="EU124" i="27"/>
  <c r="EV124" i="27"/>
  <c r="EX124" i="27"/>
  <c r="EY124" i="27"/>
  <c r="EZ124" i="27"/>
  <c r="FA124" i="27"/>
  <c r="FB124" i="27"/>
  <c r="FC124" i="27"/>
  <c r="FD124" i="27"/>
  <c r="FE124" i="27"/>
  <c r="FF124" i="27"/>
  <c r="E125" i="27"/>
  <c r="F125" i="27"/>
  <c r="G125" i="27"/>
  <c r="H125" i="27"/>
  <c r="I125" i="27"/>
  <c r="J125" i="27"/>
  <c r="K125" i="27"/>
  <c r="L125" i="27"/>
  <c r="M125" i="27"/>
  <c r="N125" i="27"/>
  <c r="O125" i="27"/>
  <c r="P125" i="27"/>
  <c r="Q125" i="27"/>
  <c r="R125" i="27"/>
  <c r="S125" i="27"/>
  <c r="T125" i="27"/>
  <c r="U125" i="27"/>
  <c r="V125" i="27"/>
  <c r="W125" i="27"/>
  <c r="X125" i="27"/>
  <c r="Y125" i="27"/>
  <c r="Z125" i="27"/>
  <c r="AA125" i="27"/>
  <c r="AB125" i="27"/>
  <c r="AC125" i="27"/>
  <c r="AD125" i="27"/>
  <c r="AE125" i="27"/>
  <c r="AF125" i="27"/>
  <c r="AG125" i="27"/>
  <c r="AH125" i="27"/>
  <c r="AI125" i="27"/>
  <c r="AJ125" i="27"/>
  <c r="AK125" i="27"/>
  <c r="AL125" i="27"/>
  <c r="AM125" i="27"/>
  <c r="AN125" i="27"/>
  <c r="AO125" i="27"/>
  <c r="AP125" i="27"/>
  <c r="AQ125" i="27"/>
  <c r="AR125" i="27"/>
  <c r="AS125" i="27"/>
  <c r="AT125" i="27"/>
  <c r="AU125" i="27"/>
  <c r="AV125" i="27"/>
  <c r="AW125" i="27"/>
  <c r="AX125" i="27"/>
  <c r="AY125" i="27"/>
  <c r="AZ125" i="27"/>
  <c r="BA125" i="27"/>
  <c r="BB125" i="27"/>
  <c r="BC125" i="27"/>
  <c r="BD125" i="27"/>
  <c r="BE125" i="27"/>
  <c r="BF125" i="27"/>
  <c r="BG125" i="27"/>
  <c r="BH125" i="27"/>
  <c r="BI125" i="27"/>
  <c r="BJ125" i="27"/>
  <c r="BK125" i="27"/>
  <c r="BL125" i="27"/>
  <c r="BM125" i="27"/>
  <c r="BN125" i="27"/>
  <c r="BO125" i="27"/>
  <c r="BP125" i="27"/>
  <c r="BQ125" i="27"/>
  <c r="BR125" i="27"/>
  <c r="BS125" i="27"/>
  <c r="BU125" i="27"/>
  <c r="BV125" i="27"/>
  <c r="BW125" i="27"/>
  <c r="BX125" i="27"/>
  <c r="BY125" i="27"/>
  <c r="BZ125" i="27"/>
  <c r="CA125" i="27"/>
  <c r="CB125" i="27"/>
  <c r="CC125" i="27"/>
  <c r="CD125" i="27"/>
  <c r="CE125" i="27"/>
  <c r="CF125" i="27"/>
  <c r="CG125" i="27"/>
  <c r="CH125" i="27"/>
  <c r="CI125" i="27"/>
  <c r="CJ125" i="27"/>
  <c r="CK125" i="27"/>
  <c r="CL125" i="27"/>
  <c r="CM125" i="27"/>
  <c r="CN125" i="27"/>
  <c r="CO125" i="27"/>
  <c r="CP125" i="27"/>
  <c r="CQ125" i="27"/>
  <c r="CR125" i="27"/>
  <c r="CS125" i="27"/>
  <c r="CT125" i="27"/>
  <c r="CU125" i="27"/>
  <c r="CV125" i="27"/>
  <c r="CW125" i="27"/>
  <c r="CX125" i="27"/>
  <c r="CY125" i="27"/>
  <c r="CZ125" i="27"/>
  <c r="DA125" i="27"/>
  <c r="DB125" i="27"/>
  <c r="DC125" i="27"/>
  <c r="DD125" i="27"/>
  <c r="DE125" i="27"/>
  <c r="DF125" i="27"/>
  <c r="DG125" i="27"/>
  <c r="DH125" i="27"/>
  <c r="DI125" i="27"/>
  <c r="DJ125" i="27"/>
  <c r="DK125" i="27"/>
  <c r="DL125" i="27"/>
  <c r="DM125" i="27"/>
  <c r="DN125" i="27"/>
  <c r="DO125" i="27"/>
  <c r="DP125" i="27"/>
  <c r="DQ125" i="27"/>
  <c r="DR125" i="27"/>
  <c r="DS125" i="27"/>
  <c r="DT125" i="27"/>
  <c r="DU125" i="27"/>
  <c r="DV125" i="27"/>
  <c r="DW125" i="27"/>
  <c r="DX125" i="27"/>
  <c r="DY125" i="27"/>
  <c r="DZ125" i="27"/>
  <c r="EA125" i="27"/>
  <c r="EB125" i="27"/>
  <c r="EC125" i="27"/>
  <c r="ED125" i="27"/>
  <c r="EE125" i="27"/>
  <c r="EF125" i="27"/>
  <c r="EG125" i="27"/>
  <c r="EH125" i="27"/>
  <c r="EI125" i="27"/>
  <c r="EJ125" i="27"/>
  <c r="EK125" i="27"/>
  <c r="EL125" i="27"/>
  <c r="EM125" i="27"/>
  <c r="EN125" i="27"/>
  <c r="EO125" i="27"/>
  <c r="EP125" i="27"/>
  <c r="EQ125" i="27"/>
  <c r="ER125" i="27"/>
  <c r="ES125" i="27"/>
  <c r="ET125" i="27"/>
  <c r="EU125" i="27"/>
  <c r="EV125" i="27"/>
  <c r="EX125" i="27"/>
  <c r="EY125" i="27"/>
  <c r="EZ125" i="27"/>
  <c r="FA125" i="27"/>
  <c r="FB125" i="27"/>
  <c r="FC125" i="27"/>
  <c r="FD125" i="27"/>
  <c r="FE125" i="27"/>
  <c r="FF125" i="27"/>
  <c r="FG125" i="27"/>
  <c r="E126" i="27"/>
  <c r="C126" i="27" s="1"/>
  <c r="BT126" i="27" s="1"/>
  <c r="F126" i="27"/>
  <c r="G126" i="27"/>
  <c r="H126" i="27"/>
  <c r="I126" i="27"/>
  <c r="J126" i="27"/>
  <c r="K126" i="27"/>
  <c r="L126" i="27"/>
  <c r="M126" i="27"/>
  <c r="N126" i="27"/>
  <c r="O126" i="27"/>
  <c r="P126" i="27"/>
  <c r="Q126"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BK126" i="27"/>
  <c r="BL126" i="27"/>
  <c r="BM126" i="27"/>
  <c r="BN126" i="27"/>
  <c r="BO126" i="27"/>
  <c r="BP126" i="27"/>
  <c r="BQ126" i="27"/>
  <c r="BR126" i="27"/>
  <c r="BS126" i="27"/>
  <c r="BU126" i="27"/>
  <c r="BV126" i="27"/>
  <c r="BW126" i="27"/>
  <c r="BX126" i="27"/>
  <c r="BY126" i="27"/>
  <c r="BZ126" i="27"/>
  <c r="CA126" i="27"/>
  <c r="CB126" i="27"/>
  <c r="CC126" i="27"/>
  <c r="CD126" i="27"/>
  <c r="CE126" i="27"/>
  <c r="CF126" i="27"/>
  <c r="CG126" i="27"/>
  <c r="CH126" i="27"/>
  <c r="CI126" i="27"/>
  <c r="CJ126" i="27"/>
  <c r="CK126" i="27"/>
  <c r="CL126" i="27"/>
  <c r="CM126" i="27"/>
  <c r="CN126" i="27"/>
  <c r="CO126" i="27"/>
  <c r="CP126" i="27"/>
  <c r="CQ126" i="27"/>
  <c r="CR126" i="27"/>
  <c r="CS126" i="27"/>
  <c r="CT126" i="27"/>
  <c r="CU126" i="27"/>
  <c r="CV126" i="27"/>
  <c r="CW126" i="27"/>
  <c r="CX126" i="27"/>
  <c r="CY126" i="27"/>
  <c r="CZ126" i="27"/>
  <c r="DA126" i="27"/>
  <c r="DB126" i="27"/>
  <c r="DC126" i="27"/>
  <c r="DD126" i="27"/>
  <c r="DE126" i="27"/>
  <c r="DF126" i="27"/>
  <c r="DG126" i="27"/>
  <c r="DH126" i="27"/>
  <c r="DI126" i="27"/>
  <c r="DJ126" i="27"/>
  <c r="DK126" i="27"/>
  <c r="DL126" i="27"/>
  <c r="DM126" i="27"/>
  <c r="DN126" i="27"/>
  <c r="DO126" i="27"/>
  <c r="DP126" i="27"/>
  <c r="DQ126" i="27"/>
  <c r="DR126" i="27"/>
  <c r="DS126" i="27"/>
  <c r="DT126" i="27"/>
  <c r="DU126" i="27"/>
  <c r="DV126" i="27"/>
  <c r="DW126" i="27"/>
  <c r="DX126" i="27"/>
  <c r="DY126" i="27"/>
  <c r="DZ126" i="27"/>
  <c r="EA126" i="27"/>
  <c r="EB126" i="27"/>
  <c r="EC126" i="27"/>
  <c r="ED126" i="27"/>
  <c r="EE126" i="27"/>
  <c r="EF126" i="27"/>
  <c r="EG126" i="27"/>
  <c r="EH126" i="27"/>
  <c r="EI126" i="27"/>
  <c r="EJ126" i="27"/>
  <c r="EK126" i="27"/>
  <c r="EL126" i="27"/>
  <c r="EM126" i="27"/>
  <c r="EN126" i="27"/>
  <c r="EO126" i="27"/>
  <c r="EP126" i="27"/>
  <c r="EQ126" i="27"/>
  <c r="ER126" i="27"/>
  <c r="ES126" i="27"/>
  <c r="ET126" i="27"/>
  <c r="EU126" i="27"/>
  <c r="EV126" i="27"/>
  <c r="EX126" i="27"/>
  <c r="EY126" i="27"/>
  <c r="EZ126" i="27"/>
  <c r="FA126" i="27"/>
  <c r="FB126" i="27"/>
  <c r="FC126" i="27"/>
  <c r="FD126" i="27"/>
  <c r="FE126" i="27"/>
  <c r="FF126" i="27"/>
  <c r="E127" i="27"/>
  <c r="C127" i="27" s="1"/>
  <c r="BT127" i="27" s="1"/>
  <c r="F127" i="27"/>
  <c r="G127" i="27"/>
  <c r="H127" i="27"/>
  <c r="I127" i="27"/>
  <c r="J127" i="27"/>
  <c r="K127" i="27"/>
  <c r="L127" i="27"/>
  <c r="M127" i="27"/>
  <c r="N127" i="27"/>
  <c r="O127" i="27"/>
  <c r="P127" i="27"/>
  <c r="Q127" i="27"/>
  <c r="R127" i="27"/>
  <c r="S127" i="27"/>
  <c r="T127" i="27"/>
  <c r="U127" i="27"/>
  <c r="V127" i="27"/>
  <c r="W127" i="27"/>
  <c r="X127" i="27"/>
  <c r="Y127" i="27"/>
  <c r="Z127" i="27"/>
  <c r="AA127" i="27"/>
  <c r="AB127" i="27"/>
  <c r="AC127" i="27"/>
  <c r="AD127" i="27"/>
  <c r="AE127" i="27"/>
  <c r="AF127" i="27"/>
  <c r="AG127" i="27"/>
  <c r="AH127" i="27"/>
  <c r="AI127" i="27"/>
  <c r="AJ127" i="27"/>
  <c r="AK127" i="27"/>
  <c r="AL127" i="27"/>
  <c r="AM127" i="27"/>
  <c r="AN127" i="27"/>
  <c r="AO127" i="27"/>
  <c r="AP127" i="27"/>
  <c r="AQ127" i="27"/>
  <c r="AR127" i="27"/>
  <c r="AS127" i="27"/>
  <c r="AT127" i="27"/>
  <c r="AU127" i="27"/>
  <c r="AV127" i="27"/>
  <c r="AW127" i="27"/>
  <c r="AX127" i="27"/>
  <c r="AY127" i="27"/>
  <c r="AZ127" i="27"/>
  <c r="BA127" i="27"/>
  <c r="BB127" i="27"/>
  <c r="BC127" i="27"/>
  <c r="BD127" i="27"/>
  <c r="BE127" i="27"/>
  <c r="BF127" i="27"/>
  <c r="BG127" i="27"/>
  <c r="BH127" i="27"/>
  <c r="BI127" i="27"/>
  <c r="BJ127" i="27"/>
  <c r="BK127" i="27"/>
  <c r="BL127" i="27"/>
  <c r="BM127" i="27"/>
  <c r="BN127" i="27"/>
  <c r="BO127" i="27"/>
  <c r="BP127" i="27"/>
  <c r="BQ127" i="27"/>
  <c r="BR127" i="27"/>
  <c r="BS127" i="27"/>
  <c r="BU127" i="27"/>
  <c r="BV127" i="27"/>
  <c r="BW127" i="27"/>
  <c r="BX127" i="27"/>
  <c r="BY127" i="27"/>
  <c r="BZ127" i="27"/>
  <c r="CA127" i="27"/>
  <c r="CB127" i="27"/>
  <c r="CC127" i="27"/>
  <c r="CD127" i="27"/>
  <c r="CE127" i="27"/>
  <c r="CF127" i="27"/>
  <c r="CG127" i="27"/>
  <c r="CH127" i="27"/>
  <c r="CI127" i="27"/>
  <c r="CJ127" i="27"/>
  <c r="CK127" i="27"/>
  <c r="CL127" i="27"/>
  <c r="CM127" i="27"/>
  <c r="CN127" i="27"/>
  <c r="CO127" i="27"/>
  <c r="CP127" i="27"/>
  <c r="CQ127" i="27"/>
  <c r="CR127" i="27"/>
  <c r="CS127" i="27"/>
  <c r="CT127" i="27"/>
  <c r="CU127" i="27"/>
  <c r="CV127" i="27"/>
  <c r="CW127" i="27"/>
  <c r="CX127" i="27"/>
  <c r="CY127" i="27"/>
  <c r="CZ127" i="27"/>
  <c r="DA127" i="27"/>
  <c r="DB127" i="27"/>
  <c r="DC127" i="27"/>
  <c r="DD127" i="27"/>
  <c r="DE127" i="27"/>
  <c r="DF127" i="27"/>
  <c r="DG127" i="27"/>
  <c r="DH127" i="27"/>
  <c r="DI127" i="27"/>
  <c r="DJ127" i="27"/>
  <c r="DK127" i="27"/>
  <c r="DL127" i="27"/>
  <c r="DM127" i="27"/>
  <c r="DN127" i="27"/>
  <c r="DO127" i="27"/>
  <c r="DP127" i="27"/>
  <c r="DQ127" i="27"/>
  <c r="DR127" i="27"/>
  <c r="DS127" i="27"/>
  <c r="DT127" i="27"/>
  <c r="DU127" i="27"/>
  <c r="DV127" i="27"/>
  <c r="DW127" i="27"/>
  <c r="DX127" i="27"/>
  <c r="DY127" i="27"/>
  <c r="DZ127" i="27"/>
  <c r="EA127" i="27"/>
  <c r="EB127" i="27"/>
  <c r="EC127" i="27"/>
  <c r="ED127" i="27"/>
  <c r="EE127" i="27"/>
  <c r="EF127" i="27"/>
  <c r="EG127" i="27"/>
  <c r="EH127" i="27"/>
  <c r="EI127" i="27"/>
  <c r="EJ127" i="27"/>
  <c r="EK127" i="27"/>
  <c r="EL127" i="27"/>
  <c r="EM127" i="27"/>
  <c r="EN127" i="27"/>
  <c r="EO127" i="27"/>
  <c r="EP127" i="27"/>
  <c r="EQ127" i="27"/>
  <c r="ER127" i="27"/>
  <c r="ES127" i="27"/>
  <c r="ET127" i="27"/>
  <c r="EU127" i="27"/>
  <c r="EV127" i="27"/>
  <c r="EX127" i="27"/>
  <c r="EY127" i="27"/>
  <c r="EZ127" i="27"/>
  <c r="FA127" i="27"/>
  <c r="FB127" i="27"/>
  <c r="FC127" i="27"/>
  <c r="FD127" i="27"/>
  <c r="FE127" i="27"/>
  <c r="FF127" i="27"/>
  <c r="E128" i="27"/>
  <c r="C128" i="27" s="1"/>
  <c r="BT128" i="27" s="1"/>
  <c r="F128" i="27"/>
  <c r="G128" i="27"/>
  <c r="H128" i="27"/>
  <c r="I128" i="27"/>
  <c r="J128" i="27"/>
  <c r="K128" i="27"/>
  <c r="L128" i="27"/>
  <c r="M128" i="27"/>
  <c r="N128" i="27"/>
  <c r="O128" i="27"/>
  <c r="P128" i="27"/>
  <c r="Q128" i="27"/>
  <c r="R128" i="27"/>
  <c r="S128" i="27"/>
  <c r="T128" i="27"/>
  <c r="U128" i="27"/>
  <c r="V128" i="27"/>
  <c r="W128" i="27"/>
  <c r="X128" i="27"/>
  <c r="Y128" i="27"/>
  <c r="Z128" i="27"/>
  <c r="AA128" i="27"/>
  <c r="AB128" i="27"/>
  <c r="AC128" i="27"/>
  <c r="AD128" i="27"/>
  <c r="AE128" i="27"/>
  <c r="AF128" i="27"/>
  <c r="AG128" i="27"/>
  <c r="AH128" i="27"/>
  <c r="AI128" i="27"/>
  <c r="AJ128" i="27"/>
  <c r="AK128" i="27"/>
  <c r="AL128" i="27"/>
  <c r="AM128" i="27"/>
  <c r="AN128" i="27"/>
  <c r="AO128" i="27"/>
  <c r="AP128" i="27"/>
  <c r="AQ128" i="27"/>
  <c r="AR128" i="27"/>
  <c r="AS128" i="27"/>
  <c r="AT128" i="27"/>
  <c r="AU128" i="27"/>
  <c r="AV128" i="27"/>
  <c r="AW128" i="27"/>
  <c r="AX128" i="27"/>
  <c r="AY128" i="27"/>
  <c r="AZ128" i="27"/>
  <c r="BA128" i="27"/>
  <c r="BB128" i="27"/>
  <c r="BC128" i="27"/>
  <c r="BD128" i="27"/>
  <c r="BE128" i="27"/>
  <c r="BF128" i="27"/>
  <c r="BG128" i="27"/>
  <c r="BH128" i="27"/>
  <c r="BI128" i="27"/>
  <c r="BJ128" i="27"/>
  <c r="BK128" i="27"/>
  <c r="BL128" i="27"/>
  <c r="BM128" i="27"/>
  <c r="BN128" i="27"/>
  <c r="BO128" i="27"/>
  <c r="BP128" i="27"/>
  <c r="BQ128" i="27"/>
  <c r="BR128" i="27"/>
  <c r="BS128" i="27"/>
  <c r="BU128" i="27"/>
  <c r="BV128" i="27"/>
  <c r="BW128" i="27"/>
  <c r="BX128" i="27"/>
  <c r="BY128" i="27"/>
  <c r="BZ128" i="27"/>
  <c r="CA128" i="27"/>
  <c r="CB128" i="27"/>
  <c r="CC128" i="27"/>
  <c r="CD128" i="27"/>
  <c r="CE128" i="27"/>
  <c r="CF128" i="27"/>
  <c r="CG128" i="27"/>
  <c r="CH128" i="27"/>
  <c r="CI128" i="27"/>
  <c r="CJ128" i="27"/>
  <c r="CK128" i="27"/>
  <c r="CL128" i="27"/>
  <c r="CM128" i="27"/>
  <c r="CN128" i="27"/>
  <c r="CO128" i="27"/>
  <c r="CP128" i="27"/>
  <c r="CQ128" i="27"/>
  <c r="CR128" i="27"/>
  <c r="CS128" i="27"/>
  <c r="CT128" i="27"/>
  <c r="CU128" i="27"/>
  <c r="CV128" i="27"/>
  <c r="CW128" i="27"/>
  <c r="CX128" i="27"/>
  <c r="CY128" i="27"/>
  <c r="CZ128" i="27"/>
  <c r="DA128" i="27"/>
  <c r="DB128" i="27"/>
  <c r="DC128" i="27"/>
  <c r="DD128" i="27"/>
  <c r="DE128" i="27"/>
  <c r="DF128" i="27"/>
  <c r="DG128" i="27"/>
  <c r="DH128" i="27"/>
  <c r="DI128" i="27"/>
  <c r="DJ128" i="27"/>
  <c r="DK128" i="27"/>
  <c r="DL128" i="27"/>
  <c r="DM128" i="27"/>
  <c r="DN128" i="27"/>
  <c r="DO128" i="27"/>
  <c r="DP128" i="27"/>
  <c r="DQ128" i="27"/>
  <c r="DR128" i="27"/>
  <c r="DS128" i="27"/>
  <c r="DT128" i="27"/>
  <c r="DU128" i="27"/>
  <c r="DV128" i="27"/>
  <c r="DW128" i="27"/>
  <c r="DX128" i="27"/>
  <c r="DY128" i="27"/>
  <c r="DZ128" i="27"/>
  <c r="EA128" i="27"/>
  <c r="EB128" i="27"/>
  <c r="EC128" i="27"/>
  <c r="ED128" i="27"/>
  <c r="EE128" i="27"/>
  <c r="EF128" i="27"/>
  <c r="EG128" i="27"/>
  <c r="EH128" i="27"/>
  <c r="EI128" i="27"/>
  <c r="EJ128" i="27"/>
  <c r="EK128" i="27"/>
  <c r="EL128" i="27"/>
  <c r="EM128" i="27"/>
  <c r="EN128" i="27"/>
  <c r="EO128" i="27"/>
  <c r="EP128" i="27"/>
  <c r="EQ128" i="27"/>
  <c r="ER128" i="27"/>
  <c r="ES128" i="27"/>
  <c r="ET128" i="27"/>
  <c r="EU128" i="27"/>
  <c r="EV128" i="27"/>
  <c r="EX128" i="27"/>
  <c r="EY128" i="27"/>
  <c r="EZ128" i="27"/>
  <c r="FA128" i="27"/>
  <c r="FB128" i="27"/>
  <c r="FC128" i="27"/>
  <c r="FD128" i="27"/>
  <c r="FE128" i="27"/>
  <c r="FF128" i="27"/>
  <c r="FG128" i="27"/>
  <c r="E129" i="27"/>
  <c r="F129" i="27"/>
  <c r="G129" i="27"/>
  <c r="H129" i="27"/>
  <c r="I129" i="27"/>
  <c r="J129" i="27"/>
  <c r="K129" i="27"/>
  <c r="L129" i="27"/>
  <c r="M129" i="27"/>
  <c r="N129" i="27"/>
  <c r="O129" i="27"/>
  <c r="P129" i="27"/>
  <c r="Q129" i="27"/>
  <c r="R129" i="27"/>
  <c r="S129" i="27"/>
  <c r="T129" i="27"/>
  <c r="U129" i="27"/>
  <c r="V129" i="27"/>
  <c r="W129" i="27"/>
  <c r="X129" i="27"/>
  <c r="Y129" i="27"/>
  <c r="Z129" i="27"/>
  <c r="AA129" i="27"/>
  <c r="AB129" i="27"/>
  <c r="AC129" i="27"/>
  <c r="AD129" i="27"/>
  <c r="AE129" i="27"/>
  <c r="AF129" i="27"/>
  <c r="AG129" i="27"/>
  <c r="AH129" i="27"/>
  <c r="AI129" i="27"/>
  <c r="AJ129" i="27"/>
  <c r="AK129" i="27"/>
  <c r="AL129" i="27"/>
  <c r="AM129" i="27"/>
  <c r="AN129" i="27"/>
  <c r="AO129" i="27"/>
  <c r="AP129" i="27"/>
  <c r="AQ129" i="27"/>
  <c r="AR129" i="27"/>
  <c r="AS129" i="27"/>
  <c r="AT129" i="27"/>
  <c r="AU129" i="27"/>
  <c r="AV129" i="27"/>
  <c r="AW129" i="27"/>
  <c r="AX129" i="27"/>
  <c r="AY129" i="27"/>
  <c r="AZ129" i="27"/>
  <c r="BA129" i="27"/>
  <c r="BB129" i="27"/>
  <c r="BC129" i="27"/>
  <c r="BD129" i="27"/>
  <c r="BE129" i="27"/>
  <c r="BF129" i="27"/>
  <c r="BG129" i="27"/>
  <c r="BH129" i="27"/>
  <c r="BI129" i="27"/>
  <c r="BJ129" i="27"/>
  <c r="BK129" i="27"/>
  <c r="BL129" i="27"/>
  <c r="BM129" i="27"/>
  <c r="BN129" i="27"/>
  <c r="BO129" i="27"/>
  <c r="BP129" i="27"/>
  <c r="BQ129" i="27"/>
  <c r="BR129" i="27"/>
  <c r="BS129" i="27"/>
  <c r="BU129" i="27"/>
  <c r="BV129" i="27"/>
  <c r="BW129" i="27"/>
  <c r="BX129" i="27"/>
  <c r="BY129" i="27"/>
  <c r="BZ129" i="27"/>
  <c r="CA129" i="27"/>
  <c r="CB129" i="27"/>
  <c r="CC129" i="27"/>
  <c r="CD129" i="27"/>
  <c r="CE129" i="27"/>
  <c r="CF129" i="27"/>
  <c r="CG129" i="27"/>
  <c r="CH129" i="27"/>
  <c r="CI129" i="27"/>
  <c r="CJ129" i="27"/>
  <c r="CK129" i="27"/>
  <c r="CL129" i="27"/>
  <c r="CM129" i="27"/>
  <c r="CN129" i="27"/>
  <c r="CO129" i="27"/>
  <c r="CP129" i="27"/>
  <c r="CQ129" i="27"/>
  <c r="CR129" i="27"/>
  <c r="CS129" i="27"/>
  <c r="CT129" i="27"/>
  <c r="CU129" i="27"/>
  <c r="CV129" i="27"/>
  <c r="CW129" i="27"/>
  <c r="CX129" i="27"/>
  <c r="CY129" i="27"/>
  <c r="CZ129" i="27"/>
  <c r="DA129" i="27"/>
  <c r="DB129" i="27"/>
  <c r="DC129" i="27"/>
  <c r="DD129" i="27"/>
  <c r="DE129" i="27"/>
  <c r="DF129" i="27"/>
  <c r="DG129" i="27"/>
  <c r="DH129" i="27"/>
  <c r="DI129" i="27"/>
  <c r="DJ129" i="27"/>
  <c r="DK129" i="27"/>
  <c r="DL129" i="27"/>
  <c r="DM129" i="27"/>
  <c r="DN129" i="27"/>
  <c r="DO129" i="27"/>
  <c r="DP129" i="27"/>
  <c r="DQ129" i="27"/>
  <c r="DR129" i="27"/>
  <c r="DS129" i="27"/>
  <c r="DT129" i="27"/>
  <c r="DU129" i="27"/>
  <c r="DV129" i="27"/>
  <c r="DW129" i="27"/>
  <c r="DX129" i="27"/>
  <c r="DY129" i="27"/>
  <c r="DZ129" i="27"/>
  <c r="EA129" i="27"/>
  <c r="EB129" i="27"/>
  <c r="EC129" i="27"/>
  <c r="ED129" i="27"/>
  <c r="EE129" i="27"/>
  <c r="EF129" i="27"/>
  <c r="EG129" i="27"/>
  <c r="EH129" i="27"/>
  <c r="EI129" i="27"/>
  <c r="EJ129" i="27"/>
  <c r="EK129" i="27"/>
  <c r="EL129" i="27"/>
  <c r="EM129" i="27"/>
  <c r="EN129" i="27"/>
  <c r="EO129" i="27"/>
  <c r="EP129" i="27"/>
  <c r="EQ129" i="27"/>
  <c r="ER129" i="27"/>
  <c r="ES129" i="27"/>
  <c r="ET129" i="27"/>
  <c r="EU129" i="27"/>
  <c r="EV129" i="27"/>
  <c r="EX129" i="27"/>
  <c r="EY129" i="27"/>
  <c r="EZ129" i="27"/>
  <c r="FA129" i="27"/>
  <c r="FB129" i="27"/>
  <c r="FC129" i="27"/>
  <c r="FD129" i="27"/>
  <c r="FE129" i="27"/>
  <c r="FF129" i="27"/>
  <c r="FG129" i="27"/>
  <c r="E130" i="27"/>
  <c r="C130" i="27" s="1"/>
  <c r="BT130" i="27" s="1"/>
  <c r="F130" i="27"/>
  <c r="G130" i="27"/>
  <c r="H130" i="27"/>
  <c r="FI130" i="27" s="1"/>
  <c r="I130" i="27"/>
  <c r="J130" i="27"/>
  <c r="K130" i="27"/>
  <c r="L130" i="27"/>
  <c r="M130" i="27"/>
  <c r="N130" i="27"/>
  <c r="O130" i="27"/>
  <c r="P130" i="27"/>
  <c r="Q130" i="27"/>
  <c r="R130" i="27"/>
  <c r="S130" i="27"/>
  <c r="T130" i="27"/>
  <c r="U130" i="27"/>
  <c r="V130" i="27"/>
  <c r="W130" i="27"/>
  <c r="X130" i="27"/>
  <c r="Y130" i="27"/>
  <c r="Z130" i="27"/>
  <c r="AA130" i="27"/>
  <c r="AB130" i="27"/>
  <c r="AC130" i="27"/>
  <c r="AD130" i="27"/>
  <c r="AE130" i="27"/>
  <c r="AF130" i="27"/>
  <c r="AG130" i="27"/>
  <c r="AH130" i="27"/>
  <c r="AI130" i="27"/>
  <c r="AJ130" i="27"/>
  <c r="AK130" i="27"/>
  <c r="AL130" i="27"/>
  <c r="AM130" i="27"/>
  <c r="AN130" i="27"/>
  <c r="AO130" i="27"/>
  <c r="AP130" i="27"/>
  <c r="AQ130" i="27"/>
  <c r="AR130" i="27"/>
  <c r="AS130" i="27"/>
  <c r="AT130" i="27"/>
  <c r="AU130" i="27"/>
  <c r="AV130" i="27"/>
  <c r="AW130" i="27"/>
  <c r="AX130" i="27"/>
  <c r="AY130" i="27"/>
  <c r="AZ130" i="27"/>
  <c r="BA130" i="27"/>
  <c r="BB130" i="27"/>
  <c r="BC130" i="27"/>
  <c r="BD130" i="27"/>
  <c r="BE130" i="27"/>
  <c r="BF130" i="27"/>
  <c r="BG130" i="27"/>
  <c r="BH130" i="27"/>
  <c r="BI130" i="27"/>
  <c r="BJ130" i="27"/>
  <c r="BK130" i="27"/>
  <c r="BL130" i="27"/>
  <c r="BM130" i="27"/>
  <c r="BN130" i="27"/>
  <c r="BO130" i="27"/>
  <c r="BP130" i="27"/>
  <c r="BQ130" i="27"/>
  <c r="BR130" i="27"/>
  <c r="BS130" i="27"/>
  <c r="BU130" i="27"/>
  <c r="BV130" i="27"/>
  <c r="BW130" i="27"/>
  <c r="BX130" i="27"/>
  <c r="BY130" i="27"/>
  <c r="BZ130" i="27"/>
  <c r="CA130" i="27"/>
  <c r="CB130" i="27"/>
  <c r="CC130" i="27"/>
  <c r="CD130" i="27"/>
  <c r="CE130" i="27"/>
  <c r="CF130" i="27"/>
  <c r="CG130" i="27"/>
  <c r="CH130" i="27"/>
  <c r="CI130" i="27"/>
  <c r="CJ130" i="27"/>
  <c r="CK130" i="27"/>
  <c r="CL130" i="27"/>
  <c r="CM130" i="27"/>
  <c r="CN130" i="27"/>
  <c r="CO130" i="27"/>
  <c r="CP130" i="27"/>
  <c r="CQ130" i="27"/>
  <c r="CR130" i="27"/>
  <c r="CS130" i="27"/>
  <c r="CT130" i="27"/>
  <c r="CU130" i="27"/>
  <c r="CV130" i="27"/>
  <c r="CW130" i="27"/>
  <c r="CX130" i="27"/>
  <c r="CY130" i="27"/>
  <c r="CZ130" i="27"/>
  <c r="DA130" i="27"/>
  <c r="DB130" i="27"/>
  <c r="DC130" i="27"/>
  <c r="DD130" i="27"/>
  <c r="DE130" i="27"/>
  <c r="DF130" i="27"/>
  <c r="DG130" i="27"/>
  <c r="DH130" i="27"/>
  <c r="DI130" i="27"/>
  <c r="DJ130" i="27"/>
  <c r="DK130" i="27"/>
  <c r="DL130" i="27"/>
  <c r="DM130" i="27"/>
  <c r="DN130" i="27"/>
  <c r="DO130" i="27"/>
  <c r="DP130" i="27"/>
  <c r="DQ130" i="27"/>
  <c r="DR130" i="27"/>
  <c r="DS130" i="27"/>
  <c r="DT130" i="27"/>
  <c r="DU130" i="27"/>
  <c r="DV130" i="27"/>
  <c r="DW130" i="27"/>
  <c r="DX130" i="27"/>
  <c r="DY130" i="27"/>
  <c r="DZ130" i="27"/>
  <c r="EA130" i="27"/>
  <c r="EB130" i="27"/>
  <c r="EC130" i="27"/>
  <c r="ED130" i="27"/>
  <c r="EE130" i="27"/>
  <c r="EF130" i="27"/>
  <c r="EG130" i="27"/>
  <c r="EH130" i="27"/>
  <c r="EI130" i="27"/>
  <c r="EJ130" i="27"/>
  <c r="EK130" i="27"/>
  <c r="EL130" i="27"/>
  <c r="EM130" i="27"/>
  <c r="EN130" i="27"/>
  <c r="EO130" i="27"/>
  <c r="EP130" i="27"/>
  <c r="EQ130" i="27"/>
  <c r="ER130" i="27"/>
  <c r="ES130" i="27"/>
  <c r="ET130" i="27"/>
  <c r="EU130" i="27"/>
  <c r="EV130" i="27"/>
  <c r="EX130" i="27"/>
  <c r="EY130" i="27"/>
  <c r="EZ130" i="27"/>
  <c r="FA130" i="27"/>
  <c r="FB130" i="27"/>
  <c r="FC130" i="27"/>
  <c r="FD130" i="27"/>
  <c r="FE130" i="27"/>
  <c r="FF130" i="27"/>
  <c r="E131" i="27"/>
  <c r="C131" i="27" s="1"/>
  <c r="BT131" i="27" s="1"/>
  <c r="F131" i="27"/>
  <c r="G131" i="27"/>
  <c r="H131" i="27"/>
  <c r="I131" i="27"/>
  <c r="J131" i="27"/>
  <c r="K131" i="27"/>
  <c r="L131" i="27"/>
  <c r="M131" i="27"/>
  <c r="N131" i="27"/>
  <c r="O131" i="27"/>
  <c r="P131" i="27"/>
  <c r="Q131" i="27"/>
  <c r="R131" i="27"/>
  <c r="S131" i="27"/>
  <c r="T131" i="27"/>
  <c r="U131" i="27"/>
  <c r="V131" i="27"/>
  <c r="W131" i="27"/>
  <c r="X131" i="27"/>
  <c r="Y131" i="27"/>
  <c r="Z131" i="27"/>
  <c r="AA131" i="27"/>
  <c r="AB131" i="27"/>
  <c r="AC131" i="27"/>
  <c r="AD131" i="27"/>
  <c r="AE131" i="27"/>
  <c r="AF131" i="27"/>
  <c r="AG131" i="27"/>
  <c r="AH131" i="27"/>
  <c r="AI131" i="27"/>
  <c r="AJ131" i="27"/>
  <c r="AK131" i="27"/>
  <c r="AL131" i="27"/>
  <c r="AM131" i="27"/>
  <c r="AN131" i="27"/>
  <c r="AO131" i="27"/>
  <c r="AP131" i="27"/>
  <c r="AQ131" i="27"/>
  <c r="AR131" i="27"/>
  <c r="AS131" i="27"/>
  <c r="AT131" i="27"/>
  <c r="AU131" i="27"/>
  <c r="AV131" i="27"/>
  <c r="AW131" i="27"/>
  <c r="AX131" i="27"/>
  <c r="AY131" i="27"/>
  <c r="AZ131" i="27"/>
  <c r="BA131" i="27"/>
  <c r="BB131" i="27"/>
  <c r="BC131" i="27"/>
  <c r="BD131" i="27"/>
  <c r="BE131" i="27"/>
  <c r="BF131" i="27"/>
  <c r="BG131" i="27"/>
  <c r="BH131" i="27"/>
  <c r="BI131" i="27"/>
  <c r="BJ131" i="27"/>
  <c r="BK131" i="27"/>
  <c r="BL131" i="27"/>
  <c r="BM131" i="27"/>
  <c r="BN131" i="27"/>
  <c r="BO131" i="27"/>
  <c r="BP131" i="27"/>
  <c r="BQ131" i="27"/>
  <c r="BR131" i="27"/>
  <c r="BS131" i="27"/>
  <c r="BU131" i="27"/>
  <c r="BV131" i="27"/>
  <c r="BW131" i="27"/>
  <c r="BX131" i="27"/>
  <c r="BY131" i="27"/>
  <c r="BZ131" i="27"/>
  <c r="CA131" i="27"/>
  <c r="CB131" i="27"/>
  <c r="CC131" i="27"/>
  <c r="CD131" i="27"/>
  <c r="CE131" i="27"/>
  <c r="CF131" i="27"/>
  <c r="CG131" i="27"/>
  <c r="CH131" i="27"/>
  <c r="CI131" i="27"/>
  <c r="CJ131" i="27"/>
  <c r="CK131" i="27"/>
  <c r="CL131" i="27"/>
  <c r="CM131" i="27"/>
  <c r="CN131" i="27"/>
  <c r="CO131" i="27"/>
  <c r="CP131" i="27"/>
  <c r="CQ131" i="27"/>
  <c r="CR131" i="27"/>
  <c r="CS131" i="27"/>
  <c r="CT131" i="27"/>
  <c r="CU131" i="27"/>
  <c r="CV131" i="27"/>
  <c r="CW131" i="27"/>
  <c r="CX131" i="27"/>
  <c r="CY131" i="27"/>
  <c r="CZ131" i="27"/>
  <c r="DA131" i="27"/>
  <c r="DB131" i="27"/>
  <c r="DC131" i="27"/>
  <c r="DD131" i="27"/>
  <c r="DE131" i="27"/>
  <c r="DF131" i="27"/>
  <c r="DG131" i="27"/>
  <c r="DH131" i="27"/>
  <c r="DI131" i="27"/>
  <c r="DJ131" i="27"/>
  <c r="DK131" i="27"/>
  <c r="DL131" i="27"/>
  <c r="DM131" i="27"/>
  <c r="DN131" i="27"/>
  <c r="DO131" i="27"/>
  <c r="DP131" i="27"/>
  <c r="DQ131" i="27"/>
  <c r="DR131" i="27"/>
  <c r="DS131" i="27"/>
  <c r="DT131" i="27"/>
  <c r="DU131" i="27"/>
  <c r="DV131" i="27"/>
  <c r="DW131" i="27"/>
  <c r="DX131" i="27"/>
  <c r="DY131" i="27"/>
  <c r="DZ131" i="27"/>
  <c r="EA131" i="27"/>
  <c r="EB131" i="27"/>
  <c r="EC131" i="27"/>
  <c r="ED131" i="27"/>
  <c r="EE131" i="27"/>
  <c r="EF131" i="27"/>
  <c r="EG131" i="27"/>
  <c r="EH131" i="27"/>
  <c r="EI131" i="27"/>
  <c r="EJ131" i="27"/>
  <c r="EK131" i="27"/>
  <c r="EL131" i="27"/>
  <c r="EM131" i="27"/>
  <c r="EN131" i="27"/>
  <c r="EO131" i="27"/>
  <c r="EP131" i="27"/>
  <c r="EQ131" i="27"/>
  <c r="ER131" i="27"/>
  <c r="ES131" i="27"/>
  <c r="ET131" i="27"/>
  <c r="EU131" i="27"/>
  <c r="EV131" i="27"/>
  <c r="EX131" i="27"/>
  <c r="EY131" i="27"/>
  <c r="EZ131" i="27"/>
  <c r="FA131" i="27"/>
  <c r="FB131" i="27"/>
  <c r="FC131" i="27"/>
  <c r="FD131" i="27"/>
  <c r="FE131" i="27"/>
  <c r="FF131" i="27"/>
  <c r="E132" i="27"/>
  <c r="C132" i="27" s="1"/>
  <c r="BT132" i="27" s="1"/>
  <c r="F132" i="27"/>
  <c r="G132" i="27"/>
  <c r="H132" i="27"/>
  <c r="I132" i="27"/>
  <c r="J132" i="27"/>
  <c r="K132" i="27"/>
  <c r="L132" i="27"/>
  <c r="M132" i="27"/>
  <c r="N132" i="27"/>
  <c r="O132" i="27"/>
  <c r="P132" i="27"/>
  <c r="Q132" i="27"/>
  <c r="R132" i="27"/>
  <c r="S132" i="27"/>
  <c r="T132" i="27"/>
  <c r="U132" i="27"/>
  <c r="V132" i="27"/>
  <c r="W132" i="27"/>
  <c r="X132" i="27"/>
  <c r="Y132" i="27"/>
  <c r="Z132" i="27"/>
  <c r="AA132" i="27"/>
  <c r="AB132" i="27"/>
  <c r="AC132" i="27"/>
  <c r="AD132" i="27"/>
  <c r="AE132" i="27"/>
  <c r="AF132" i="27"/>
  <c r="AG132" i="27"/>
  <c r="AH132" i="27"/>
  <c r="AI132" i="27"/>
  <c r="AJ132" i="27"/>
  <c r="AK132" i="27"/>
  <c r="AL132" i="27"/>
  <c r="AM132" i="27"/>
  <c r="AN132" i="27"/>
  <c r="AO132" i="27"/>
  <c r="AP132" i="27"/>
  <c r="AQ132" i="27"/>
  <c r="AR132" i="27"/>
  <c r="AS132" i="27"/>
  <c r="AT132" i="27"/>
  <c r="AU132" i="27"/>
  <c r="AV132" i="27"/>
  <c r="AW132" i="27"/>
  <c r="AX132" i="27"/>
  <c r="AY132" i="27"/>
  <c r="AZ132" i="27"/>
  <c r="BA132" i="27"/>
  <c r="BB132" i="27"/>
  <c r="BC132" i="27"/>
  <c r="BD132" i="27"/>
  <c r="BE132" i="27"/>
  <c r="BF132" i="27"/>
  <c r="BG132" i="27"/>
  <c r="BH132" i="27"/>
  <c r="BI132" i="27"/>
  <c r="BJ132" i="27"/>
  <c r="BK132" i="27"/>
  <c r="BL132" i="27"/>
  <c r="BM132" i="27"/>
  <c r="BN132" i="27"/>
  <c r="BO132" i="27"/>
  <c r="BP132" i="27"/>
  <c r="BQ132" i="27"/>
  <c r="BR132" i="27"/>
  <c r="BS132" i="27"/>
  <c r="BU132" i="27"/>
  <c r="BV132" i="27"/>
  <c r="BW132" i="27"/>
  <c r="BX132" i="27"/>
  <c r="BY132" i="27"/>
  <c r="BZ132" i="27"/>
  <c r="CA132" i="27"/>
  <c r="CB132" i="27"/>
  <c r="CC132" i="27"/>
  <c r="CD132" i="27"/>
  <c r="CE132" i="27"/>
  <c r="CF132" i="27"/>
  <c r="CG132" i="27"/>
  <c r="CH132" i="27"/>
  <c r="CI132" i="27"/>
  <c r="CJ132" i="27"/>
  <c r="CK132" i="27"/>
  <c r="CL132" i="27"/>
  <c r="CM132" i="27"/>
  <c r="CN132" i="27"/>
  <c r="CO132" i="27"/>
  <c r="CP132" i="27"/>
  <c r="CQ132" i="27"/>
  <c r="CR132" i="27"/>
  <c r="CS132" i="27"/>
  <c r="CT132" i="27"/>
  <c r="CU132" i="27"/>
  <c r="CV132" i="27"/>
  <c r="CW132" i="27"/>
  <c r="CX132" i="27"/>
  <c r="CY132" i="27"/>
  <c r="CZ132" i="27"/>
  <c r="DA132" i="27"/>
  <c r="DB132" i="27"/>
  <c r="DC132" i="27"/>
  <c r="DD132" i="27"/>
  <c r="DE132" i="27"/>
  <c r="DF132" i="27"/>
  <c r="DG132" i="27"/>
  <c r="DH132" i="27"/>
  <c r="DI132" i="27"/>
  <c r="DJ132" i="27"/>
  <c r="DK132" i="27"/>
  <c r="DL132" i="27"/>
  <c r="DM132" i="27"/>
  <c r="DN132" i="27"/>
  <c r="DO132" i="27"/>
  <c r="DP132" i="27"/>
  <c r="DQ132" i="27"/>
  <c r="DR132" i="27"/>
  <c r="DS132" i="27"/>
  <c r="DT132" i="27"/>
  <c r="DU132" i="27"/>
  <c r="DV132" i="27"/>
  <c r="DW132" i="27"/>
  <c r="DX132" i="27"/>
  <c r="DY132" i="27"/>
  <c r="DZ132" i="27"/>
  <c r="EA132" i="27"/>
  <c r="EB132" i="27"/>
  <c r="EC132" i="27"/>
  <c r="ED132" i="27"/>
  <c r="EE132" i="27"/>
  <c r="EF132" i="27"/>
  <c r="EG132" i="27"/>
  <c r="EH132" i="27"/>
  <c r="EI132" i="27"/>
  <c r="EJ132" i="27"/>
  <c r="EK132" i="27"/>
  <c r="EL132" i="27"/>
  <c r="EM132" i="27"/>
  <c r="EN132" i="27"/>
  <c r="EO132" i="27"/>
  <c r="EP132" i="27"/>
  <c r="EQ132" i="27"/>
  <c r="ER132" i="27"/>
  <c r="ES132" i="27"/>
  <c r="ET132" i="27"/>
  <c r="EU132" i="27"/>
  <c r="EV132" i="27"/>
  <c r="EX132" i="27"/>
  <c r="EY132" i="27"/>
  <c r="EZ132" i="27"/>
  <c r="FA132" i="27"/>
  <c r="FB132" i="27"/>
  <c r="FC132" i="27"/>
  <c r="FD132" i="27"/>
  <c r="FE132" i="27"/>
  <c r="FF132" i="27"/>
  <c r="FG132" i="27"/>
  <c r="E133" i="27"/>
  <c r="C133" i="27" s="1"/>
  <c r="BT133" i="27" s="1"/>
  <c r="F133" i="27"/>
  <c r="G133" i="27"/>
  <c r="H133" i="27"/>
  <c r="I133" i="27"/>
  <c r="J133" i="27"/>
  <c r="K133" i="27"/>
  <c r="L133" i="27"/>
  <c r="M133" i="27"/>
  <c r="N133" i="27"/>
  <c r="O133" i="27"/>
  <c r="P133" i="27"/>
  <c r="Q133" i="27"/>
  <c r="R133" i="27"/>
  <c r="S133" i="27"/>
  <c r="T133" i="27"/>
  <c r="U133" i="27"/>
  <c r="V133" i="27"/>
  <c r="W133" i="27"/>
  <c r="X133" i="27"/>
  <c r="Y133" i="27"/>
  <c r="Z133" i="27"/>
  <c r="AA133" i="27"/>
  <c r="AB133" i="27"/>
  <c r="AC133" i="27"/>
  <c r="AD133" i="27"/>
  <c r="AE133" i="27"/>
  <c r="AF133" i="27"/>
  <c r="AG133" i="27"/>
  <c r="AH133" i="27"/>
  <c r="AI133" i="27"/>
  <c r="AJ133" i="27"/>
  <c r="AK133" i="27"/>
  <c r="AL133" i="27"/>
  <c r="AM133" i="27"/>
  <c r="AN133" i="27"/>
  <c r="AO133" i="27"/>
  <c r="AP133" i="27"/>
  <c r="AQ133" i="27"/>
  <c r="AR133" i="27"/>
  <c r="AS133" i="27"/>
  <c r="AT133" i="27"/>
  <c r="AU133" i="27"/>
  <c r="AV133" i="27"/>
  <c r="AW133" i="27"/>
  <c r="AX133" i="27"/>
  <c r="AY133" i="27"/>
  <c r="AZ133" i="27"/>
  <c r="BA133" i="27"/>
  <c r="BB133" i="27"/>
  <c r="BC133" i="27"/>
  <c r="BD133" i="27"/>
  <c r="BE133" i="27"/>
  <c r="BF133" i="27"/>
  <c r="BG133" i="27"/>
  <c r="BH133" i="27"/>
  <c r="BI133" i="27"/>
  <c r="BJ133" i="27"/>
  <c r="BK133" i="27"/>
  <c r="BL133" i="27"/>
  <c r="BM133" i="27"/>
  <c r="BN133" i="27"/>
  <c r="BO133" i="27"/>
  <c r="BP133" i="27"/>
  <c r="BQ133" i="27"/>
  <c r="BR133" i="27"/>
  <c r="BS133" i="27"/>
  <c r="BU133" i="27"/>
  <c r="BV133" i="27"/>
  <c r="BW133" i="27"/>
  <c r="BX133" i="27"/>
  <c r="BY133" i="27"/>
  <c r="BZ133" i="27"/>
  <c r="CA133" i="27"/>
  <c r="CB133" i="27"/>
  <c r="CC133" i="27"/>
  <c r="CD133" i="27"/>
  <c r="CE133" i="27"/>
  <c r="CF133" i="27"/>
  <c r="CG133" i="27"/>
  <c r="CH133" i="27"/>
  <c r="CI133" i="27"/>
  <c r="CJ133" i="27"/>
  <c r="CK133" i="27"/>
  <c r="CL133" i="27"/>
  <c r="CM133" i="27"/>
  <c r="CN133" i="27"/>
  <c r="CO133" i="27"/>
  <c r="CP133" i="27"/>
  <c r="CQ133" i="27"/>
  <c r="CR133" i="27"/>
  <c r="CS133" i="27"/>
  <c r="CT133" i="27"/>
  <c r="CU133" i="27"/>
  <c r="CV133" i="27"/>
  <c r="CW133" i="27"/>
  <c r="CX133" i="27"/>
  <c r="CY133" i="27"/>
  <c r="CZ133" i="27"/>
  <c r="DA133" i="27"/>
  <c r="DB133" i="27"/>
  <c r="DC133" i="27"/>
  <c r="DD133" i="27"/>
  <c r="DE133" i="27"/>
  <c r="DF133" i="27"/>
  <c r="DG133" i="27"/>
  <c r="DH133" i="27"/>
  <c r="DI133" i="27"/>
  <c r="DJ133" i="27"/>
  <c r="DK133" i="27"/>
  <c r="DL133" i="27"/>
  <c r="DM133" i="27"/>
  <c r="DN133" i="27"/>
  <c r="DO133" i="27"/>
  <c r="DP133" i="27"/>
  <c r="DQ133" i="27"/>
  <c r="DR133" i="27"/>
  <c r="DS133" i="27"/>
  <c r="DT133" i="27"/>
  <c r="DU133" i="27"/>
  <c r="DV133" i="27"/>
  <c r="DW133" i="27"/>
  <c r="DX133" i="27"/>
  <c r="DY133" i="27"/>
  <c r="DZ133" i="27"/>
  <c r="EA133" i="27"/>
  <c r="EB133" i="27"/>
  <c r="EC133" i="27"/>
  <c r="ED133" i="27"/>
  <c r="EE133" i="27"/>
  <c r="EF133" i="27"/>
  <c r="EG133" i="27"/>
  <c r="EH133" i="27"/>
  <c r="EI133" i="27"/>
  <c r="EJ133" i="27"/>
  <c r="EK133" i="27"/>
  <c r="EL133" i="27"/>
  <c r="EM133" i="27"/>
  <c r="EN133" i="27"/>
  <c r="EO133" i="27"/>
  <c r="EP133" i="27"/>
  <c r="EQ133" i="27"/>
  <c r="ER133" i="27"/>
  <c r="ES133" i="27"/>
  <c r="ET133" i="27"/>
  <c r="EU133" i="27"/>
  <c r="EV133" i="27"/>
  <c r="EX133" i="27"/>
  <c r="EY133" i="27"/>
  <c r="EZ133" i="27"/>
  <c r="FA133" i="27"/>
  <c r="FB133" i="27"/>
  <c r="FC133" i="27"/>
  <c r="FD133" i="27"/>
  <c r="FE133" i="27"/>
  <c r="FF133" i="27"/>
  <c r="FG133" i="27"/>
  <c r="E134" i="27"/>
  <c r="C134" i="27" s="1"/>
  <c r="BT134" i="27" s="1"/>
  <c r="F134" i="27"/>
  <c r="G134" i="27"/>
  <c r="H134" i="27"/>
  <c r="I134" i="27"/>
  <c r="J134" i="27"/>
  <c r="K134" i="27"/>
  <c r="L134" i="27"/>
  <c r="M134" i="27"/>
  <c r="N134" i="27"/>
  <c r="O134" i="27"/>
  <c r="P134" i="27"/>
  <c r="Q134" i="27"/>
  <c r="R134" i="27"/>
  <c r="S134" i="27"/>
  <c r="T134" i="27"/>
  <c r="U134" i="27"/>
  <c r="V134" i="27"/>
  <c r="W134" i="27"/>
  <c r="X134" i="27"/>
  <c r="Y134" i="27"/>
  <c r="Z134" i="27"/>
  <c r="AA134" i="27"/>
  <c r="AB134" i="27"/>
  <c r="AC134" i="27"/>
  <c r="AD134" i="27"/>
  <c r="AE134" i="27"/>
  <c r="AF134" i="27"/>
  <c r="AG134" i="27"/>
  <c r="AH134" i="27"/>
  <c r="AI134" i="27"/>
  <c r="AJ134" i="27"/>
  <c r="AK134" i="27"/>
  <c r="AL134" i="27"/>
  <c r="AM134" i="27"/>
  <c r="AN134" i="27"/>
  <c r="AO134" i="27"/>
  <c r="AP134" i="27"/>
  <c r="AQ134" i="27"/>
  <c r="AR134" i="27"/>
  <c r="AS134" i="27"/>
  <c r="AT134" i="27"/>
  <c r="AU134" i="27"/>
  <c r="AV134" i="27"/>
  <c r="AW134" i="27"/>
  <c r="AX134" i="27"/>
  <c r="AY134" i="27"/>
  <c r="AZ134" i="27"/>
  <c r="BA134" i="27"/>
  <c r="BB134" i="27"/>
  <c r="BC134" i="27"/>
  <c r="BD134" i="27"/>
  <c r="BE134" i="27"/>
  <c r="BF134" i="27"/>
  <c r="BG134" i="27"/>
  <c r="BH134" i="27"/>
  <c r="BI134" i="27"/>
  <c r="BJ134" i="27"/>
  <c r="BK134" i="27"/>
  <c r="BL134" i="27"/>
  <c r="BM134" i="27"/>
  <c r="BN134" i="27"/>
  <c r="BO134" i="27"/>
  <c r="BP134" i="27"/>
  <c r="BQ134" i="27"/>
  <c r="BR134" i="27"/>
  <c r="BS134" i="27"/>
  <c r="BU134" i="27"/>
  <c r="BV134" i="27"/>
  <c r="BW134" i="27"/>
  <c r="BX134" i="27"/>
  <c r="BY134" i="27"/>
  <c r="BZ134" i="27"/>
  <c r="CA134" i="27"/>
  <c r="CB134" i="27"/>
  <c r="CC134" i="27"/>
  <c r="CD134" i="27"/>
  <c r="CE134" i="27"/>
  <c r="CF134" i="27"/>
  <c r="CG134" i="27"/>
  <c r="CH134" i="27"/>
  <c r="CI134" i="27"/>
  <c r="CJ134" i="27"/>
  <c r="CK134" i="27"/>
  <c r="CL134" i="27"/>
  <c r="CM134" i="27"/>
  <c r="CN134" i="27"/>
  <c r="CO134" i="27"/>
  <c r="CP134" i="27"/>
  <c r="CQ134" i="27"/>
  <c r="CR134" i="27"/>
  <c r="CS134" i="27"/>
  <c r="CT134" i="27"/>
  <c r="CU134" i="27"/>
  <c r="CV134" i="27"/>
  <c r="CW134" i="27"/>
  <c r="CX134" i="27"/>
  <c r="CY134" i="27"/>
  <c r="CZ134" i="27"/>
  <c r="DA134" i="27"/>
  <c r="DB134" i="27"/>
  <c r="DC134" i="27"/>
  <c r="DD134" i="27"/>
  <c r="DE134" i="27"/>
  <c r="DF134" i="27"/>
  <c r="DG134" i="27"/>
  <c r="DH134" i="27"/>
  <c r="DI134" i="27"/>
  <c r="DJ134" i="27"/>
  <c r="DK134" i="27"/>
  <c r="DL134" i="27"/>
  <c r="DM134" i="27"/>
  <c r="DN134" i="27"/>
  <c r="DO134" i="27"/>
  <c r="DP134" i="27"/>
  <c r="DQ134" i="27"/>
  <c r="DR134" i="27"/>
  <c r="DS134" i="27"/>
  <c r="DT134" i="27"/>
  <c r="DU134" i="27"/>
  <c r="DV134" i="27"/>
  <c r="DW134" i="27"/>
  <c r="DX134" i="27"/>
  <c r="DY134" i="27"/>
  <c r="DZ134" i="27"/>
  <c r="EA134" i="27"/>
  <c r="EB134" i="27"/>
  <c r="EC134" i="27"/>
  <c r="ED134" i="27"/>
  <c r="EE134" i="27"/>
  <c r="EF134" i="27"/>
  <c r="EG134" i="27"/>
  <c r="EH134" i="27"/>
  <c r="EI134" i="27"/>
  <c r="EJ134" i="27"/>
  <c r="EK134" i="27"/>
  <c r="EL134" i="27"/>
  <c r="EM134" i="27"/>
  <c r="EN134" i="27"/>
  <c r="EO134" i="27"/>
  <c r="EP134" i="27"/>
  <c r="EQ134" i="27"/>
  <c r="ER134" i="27"/>
  <c r="ES134" i="27"/>
  <c r="ET134" i="27"/>
  <c r="EU134" i="27"/>
  <c r="EV134" i="27"/>
  <c r="EX134" i="27"/>
  <c r="EY134" i="27"/>
  <c r="EZ134" i="27"/>
  <c r="FA134" i="27"/>
  <c r="FB134" i="27"/>
  <c r="FC134" i="27"/>
  <c r="FD134" i="27"/>
  <c r="FE134" i="27"/>
  <c r="FF134" i="27"/>
  <c r="E135" i="27"/>
  <c r="C135" i="27" s="1"/>
  <c r="BT135" i="27" s="1"/>
  <c r="F135" i="27"/>
  <c r="G135" i="27"/>
  <c r="H135" i="27"/>
  <c r="I135" i="27"/>
  <c r="J135" i="27"/>
  <c r="K135" i="27"/>
  <c r="L135" i="27"/>
  <c r="M135" i="27"/>
  <c r="N135" i="27"/>
  <c r="O135" i="27"/>
  <c r="P135" i="27"/>
  <c r="Q135" i="27"/>
  <c r="R135" i="27"/>
  <c r="S135" i="27"/>
  <c r="T135" i="27"/>
  <c r="U135" i="27"/>
  <c r="V135" i="27"/>
  <c r="W135" i="27"/>
  <c r="X135" i="27"/>
  <c r="Y135" i="27"/>
  <c r="Z135" i="27"/>
  <c r="AA135" i="27"/>
  <c r="AB135" i="27"/>
  <c r="AC135" i="27"/>
  <c r="AD135" i="27"/>
  <c r="AE135" i="27"/>
  <c r="AF135" i="27"/>
  <c r="AG135" i="27"/>
  <c r="AH135" i="27"/>
  <c r="AI135" i="27"/>
  <c r="AJ135" i="27"/>
  <c r="AK135" i="27"/>
  <c r="AL135" i="27"/>
  <c r="AM135" i="27"/>
  <c r="AN135" i="27"/>
  <c r="AO135" i="27"/>
  <c r="AP135" i="27"/>
  <c r="AQ135" i="27"/>
  <c r="AR135" i="27"/>
  <c r="AS135" i="27"/>
  <c r="AT135" i="27"/>
  <c r="AU135" i="27"/>
  <c r="AV135" i="27"/>
  <c r="AW135" i="27"/>
  <c r="AX135" i="27"/>
  <c r="AY135" i="27"/>
  <c r="AZ135" i="27"/>
  <c r="BA135" i="27"/>
  <c r="BB135" i="27"/>
  <c r="BC135" i="27"/>
  <c r="BD135" i="27"/>
  <c r="BE135" i="27"/>
  <c r="BF135" i="27"/>
  <c r="BG135" i="27"/>
  <c r="BH135" i="27"/>
  <c r="BI135" i="27"/>
  <c r="BJ135" i="27"/>
  <c r="BK135" i="27"/>
  <c r="BL135" i="27"/>
  <c r="BM135" i="27"/>
  <c r="BN135" i="27"/>
  <c r="BO135" i="27"/>
  <c r="BP135" i="27"/>
  <c r="BQ135" i="27"/>
  <c r="BR135" i="27"/>
  <c r="BS135" i="27"/>
  <c r="BU135" i="27"/>
  <c r="BV135" i="27"/>
  <c r="BW135" i="27"/>
  <c r="BX135" i="27"/>
  <c r="BY135" i="27"/>
  <c r="BZ135" i="27"/>
  <c r="CA135" i="27"/>
  <c r="CB135" i="27"/>
  <c r="CC135" i="27"/>
  <c r="CD135" i="27"/>
  <c r="CE135" i="27"/>
  <c r="CF135" i="27"/>
  <c r="CG135" i="27"/>
  <c r="CH135" i="27"/>
  <c r="CI135" i="27"/>
  <c r="CJ135" i="27"/>
  <c r="CK135" i="27"/>
  <c r="CL135" i="27"/>
  <c r="CM135" i="27"/>
  <c r="CN135" i="27"/>
  <c r="CO135" i="27"/>
  <c r="CP135" i="27"/>
  <c r="CQ135" i="27"/>
  <c r="CR135" i="27"/>
  <c r="CS135" i="27"/>
  <c r="CT135" i="27"/>
  <c r="CU135" i="27"/>
  <c r="CV135" i="27"/>
  <c r="CW135" i="27"/>
  <c r="CX135" i="27"/>
  <c r="CY135" i="27"/>
  <c r="CZ135" i="27"/>
  <c r="DA135" i="27"/>
  <c r="DB135" i="27"/>
  <c r="DC135" i="27"/>
  <c r="DD135" i="27"/>
  <c r="DE135" i="27"/>
  <c r="DF135" i="27"/>
  <c r="DG135" i="27"/>
  <c r="DH135" i="27"/>
  <c r="DI135" i="27"/>
  <c r="DJ135" i="27"/>
  <c r="DK135" i="27"/>
  <c r="DL135" i="27"/>
  <c r="DM135" i="27"/>
  <c r="DN135" i="27"/>
  <c r="DO135" i="27"/>
  <c r="DP135" i="27"/>
  <c r="DQ135" i="27"/>
  <c r="DR135" i="27"/>
  <c r="DS135" i="27"/>
  <c r="DT135" i="27"/>
  <c r="DU135" i="27"/>
  <c r="DV135" i="27"/>
  <c r="DW135" i="27"/>
  <c r="DX135" i="27"/>
  <c r="DY135" i="27"/>
  <c r="DZ135" i="27"/>
  <c r="EA135" i="27"/>
  <c r="EB135" i="27"/>
  <c r="EC135" i="27"/>
  <c r="ED135" i="27"/>
  <c r="EE135" i="27"/>
  <c r="EF135" i="27"/>
  <c r="EG135" i="27"/>
  <c r="EH135" i="27"/>
  <c r="EI135" i="27"/>
  <c r="EJ135" i="27"/>
  <c r="EK135" i="27"/>
  <c r="EL135" i="27"/>
  <c r="EM135" i="27"/>
  <c r="EN135" i="27"/>
  <c r="EO135" i="27"/>
  <c r="EP135" i="27"/>
  <c r="EQ135" i="27"/>
  <c r="ER135" i="27"/>
  <c r="ES135" i="27"/>
  <c r="ET135" i="27"/>
  <c r="EU135" i="27"/>
  <c r="EV135" i="27"/>
  <c r="EX135" i="27"/>
  <c r="EY135" i="27"/>
  <c r="EZ135" i="27"/>
  <c r="FA135" i="27"/>
  <c r="FB135" i="27"/>
  <c r="FC135" i="27"/>
  <c r="FD135" i="27"/>
  <c r="FE135" i="27"/>
  <c r="FF135" i="27"/>
  <c r="E136" i="27"/>
  <c r="FG136" i="27" s="1"/>
  <c r="F136" i="27"/>
  <c r="G136" i="27"/>
  <c r="H136" i="27"/>
  <c r="I136" i="27"/>
  <c r="J136" i="27"/>
  <c r="K136" i="27"/>
  <c r="L136" i="27"/>
  <c r="M136" i="27"/>
  <c r="N136" i="27"/>
  <c r="O136" i="27"/>
  <c r="P136" i="27"/>
  <c r="Q136" i="27"/>
  <c r="R136" i="27"/>
  <c r="S136" i="27"/>
  <c r="T136" i="27"/>
  <c r="U136" i="27"/>
  <c r="V136" i="27"/>
  <c r="W136" i="27"/>
  <c r="X136" i="27"/>
  <c r="Y136" i="27"/>
  <c r="Z136" i="27"/>
  <c r="AA136" i="27"/>
  <c r="AB136" i="27"/>
  <c r="AC136" i="27"/>
  <c r="AD136" i="27"/>
  <c r="AE136" i="27"/>
  <c r="AF136" i="27"/>
  <c r="AG136" i="27"/>
  <c r="AH136" i="27"/>
  <c r="AI136" i="27"/>
  <c r="AJ136" i="27"/>
  <c r="AK136" i="27"/>
  <c r="AL136" i="27"/>
  <c r="AM136" i="27"/>
  <c r="AN136" i="27"/>
  <c r="AO136" i="27"/>
  <c r="AP136" i="27"/>
  <c r="AQ136" i="27"/>
  <c r="AR136" i="27"/>
  <c r="AS136" i="27"/>
  <c r="AT136" i="27"/>
  <c r="AU136" i="27"/>
  <c r="AV136" i="27"/>
  <c r="AW136" i="27"/>
  <c r="AX136" i="27"/>
  <c r="AY136" i="27"/>
  <c r="AZ136" i="27"/>
  <c r="BA136" i="27"/>
  <c r="BB136" i="27"/>
  <c r="BC136" i="27"/>
  <c r="BD136" i="27"/>
  <c r="BE136" i="27"/>
  <c r="BF136" i="27"/>
  <c r="BG136" i="27"/>
  <c r="BH136" i="27"/>
  <c r="BI136" i="27"/>
  <c r="BJ136" i="27"/>
  <c r="BK136" i="27"/>
  <c r="BL136" i="27"/>
  <c r="BM136" i="27"/>
  <c r="BN136" i="27"/>
  <c r="BO136" i="27"/>
  <c r="BP136" i="27"/>
  <c r="BQ136" i="27"/>
  <c r="BR136" i="27"/>
  <c r="BS136" i="27"/>
  <c r="BU136" i="27"/>
  <c r="BV136" i="27"/>
  <c r="BW136" i="27"/>
  <c r="BX136" i="27"/>
  <c r="BY136" i="27"/>
  <c r="BZ136" i="27"/>
  <c r="CA136" i="27"/>
  <c r="CB136" i="27"/>
  <c r="CC136" i="27"/>
  <c r="CD136" i="27"/>
  <c r="CE136" i="27"/>
  <c r="CF136" i="27"/>
  <c r="CG136" i="27"/>
  <c r="CH136" i="27"/>
  <c r="CI136" i="27"/>
  <c r="CJ136" i="27"/>
  <c r="CK136" i="27"/>
  <c r="CL136" i="27"/>
  <c r="CM136" i="27"/>
  <c r="CN136" i="27"/>
  <c r="CO136" i="27"/>
  <c r="CP136" i="27"/>
  <c r="CQ136" i="27"/>
  <c r="CR136" i="27"/>
  <c r="CS136" i="27"/>
  <c r="CT136" i="27"/>
  <c r="CU136" i="27"/>
  <c r="CV136" i="27"/>
  <c r="CW136" i="27"/>
  <c r="CX136" i="27"/>
  <c r="CY136" i="27"/>
  <c r="CZ136" i="27"/>
  <c r="DA136" i="27"/>
  <c r="DB136" i="27"/>
  <c r="DC136" i="27"/>
  <c r="DD136" i="27"/>
  <c r="DE136" i="27"/>
  <c r="DF136" i="27"/>
  <c r="DG136" i="27"/>
  <c r="DH136" i="27"/>
  <c r="DI136" i="27"/>
  <c r="DJ136" i="27"/>
  <c r="DK136" i="27"/>
  <c r="DL136" i="27"/>
  <c r="DM136" i="27"/>
  <c r="DN136" i="27"/>
  <c r="DO136" i="27"/>
  <c r="DP136" i="27"/>
  <c r="DQ136" i="27"/>
  <c r="DR136" i="27"/>
  <c r="DS136" i="27"/>
  <c r="DT136" i="27"/>
  <c r="DU136" i="27"/>
  <c r="DV136" i="27"/>
  <c r="DW136" i="27"/>
  <c r="DX136" i="27"/>
  <c r="DY136" i="27"/>
  <c r="DZ136" i="27"/>
  <c r="EA136" i="27"/>
  <c r="EB136" i="27"/>
  <c r="EC136" i="27"/>
  <c r="ED136" i="27"/>
  <c r="EE136" i="27"/>
  <c r="EF136" i="27"/>
  <c r="EG136" i="27"/>
  <c r="EH136" i="27"/>
  <c r="EI136" i="27"/>
  <c r="EJ136" i="27"/>
  <c r="EK136" i="27"/>
  <c r="EL136" i="27"/>
  <c r="EM136" i="27"/>
  <c r="EN136" i="27"/>
  <c r="EO136" i="27"/>
  <c r="EP136" i="27"/>
  <c r="EQ136" i="27"/>
  <c r="ER136" i="27"/>
  <c r="ES136" i="27"/>
  <c r="ET136" i="27"/>
  <c r="EU136" i="27"/>
  <c r="EV136" i="27"/>
  <c r="EX136" i="27"/>
  <c r="EY136" i="27"/>
  <c r="EZ136" i="27"/>
  <c r="FA136" i="27"/>
  <c r="FB136" i="27"/>
  <c r="FC136" i="27"/>
  <c r="FD136" i="27"/>
  <c r="FE136" i="27"/>
  <c r="FF136" i="27"/>
  <c r="E137" i="27"/>
  <c r="C137" i="27" s="1"/>
  <c r="BT137" i="27" s="1"/>
  <c r="F137" i="27"/>
  <c r="G137" i="27"/>
  <c r="H137" i="27"/>
  <c r="I137" i="27"/>
  <c r="J137" i="27"/>
  <c r="K137" i="27"/>
  <c r="L137" i="27"/>
  <c r="M137" i="27"/>
  <c r="N137" i="27"/>
  <c r="O137" i="27"/>
  <c r="P137" i="27"/>
  <c r="Q137" i="27"/>
  <c r="R137" i="27"/>
  <c r="S137" i="27"/>
  <c r="T137" i="27"/>
  <c r="U137" i="27"/>
  <c r="V137" i="27"/>
  <c r="W137" i="27"/>
  <c r="X137" i="27"/>
  <c r="Y137" i="27"/>
  <c r="Z137" i="27"/>
  <c r="AA137" i="27"/>
  <c r="AB137" i="27"/>
  <c r="AC137" i="27"/>
  <c r="AD137" i="27"/>
  <c r="AE137" i="27"/>
  <c r="AF137" i="27"/>
  <c r="AG137" i="27"/>
  <c r="AH137" i="27"/>
  <c r="AI137" i="27"/>
  <c r="AJ137" i="27"/>
  <c r="AK137" i="27"/>
  <c r="AL137" i="27"/>
  <c r="AM137" i="27"/>
  <c r="AN137" i="27"/>
  <c r="AO137" i="27"/>
  <c r="AP137" i="27"/>
  <c r="AQ137" i="27"/>
  <c r="AR137" i="27"/>
  <c r="AS137" i="27"/>
  <c r="AT137" i="27"/>
  <c r="AU137" i="27"/>
  <c r="AV137" i="27"/>
  <c r="AW137" i="27"/>
  <c r="AX137" i="27"/>
  <c r="AY137" i="27"/>
  <c r="AZ137" i="27"/>
  <c r="BA137" i="27"/>
  <c r="BB137" i="27"/>
  <c r="BC137" i="27"/>
  <c r="BD137" i="27"/>
  <c r="BE137" i="27"/>
  <c r="BF137" i="27"/>
  <c r="BG137" i="27"/>
  <c r="BH137" i="27"/>
  <c r="BI137" i="27"/>
  <c r="BJ137" i="27"/>
  <c r="BK137" i="27"/>
  <c r="BL137" i="27"/>
  <c r="BM137" i="27"/>
  <c r="BN137" i="27"/>
  <c r="BO137" i="27"/>
  <c r="BP137" i="27"/>
  <c r="BQ137" i="27"/>
  <c r="BR137" i="27"/>
  <c r="BS137" i="27"/>
  <c r="BU137" i="27"/>
  <c r="BV137" i="27"/>
  <c r="BW137" i="27"/>
  <c r="BX137" i="27"/>
  <c r="BY137" i="27"/>
  <c r="BZ137" i="27"/>
  <c r="CA137" i="27"/>
  <c r="CB137" i="27"/>
  <c r="CC137" i="27"/>
  <c r="CD137" i="27"/>
  <c r="CE137" i="27"/>
  <c r="CF137" i="27"/>
  <c r="CG137" i="27"/>
  <c r="CH137" i="27"/>
  <c r="CI137" i="27"/>
  <c r="CJ137" i="27"/>
  <c r="CK137" i="27"/>
  <c r="CL137" i="27"/>
  <c r="CM137" i="27"/>
  <c r="CN137" i="27"/>
  <c r="CO137" i="27"/>
  <c r="CP137" i="27"/>
  <c r="CQ137" i="27"/>
  <c r="CR137" i="27"/>
  <c r="CS137" i="27"/>
  <c r="CT137" i="27"/>
  <c r="CU137" i="27"/>
  <c r="CV137" i="27"/>
  <c r="CW137" i="27"/>
  <c r="CX137" i="27"/>
  <c r="CY137" i="27"/>
  <c r="CZ137" i="27"/>
  <c r="DA137" i="27"/>
  <c r="DB137" i="27"/>
  <c r="DC137" i="27"/>
  <c r="DD137" i="27"/>
  <c r="DE137" i="27"/>
  <c r="DF137" i="27"/>
  <c r="DG137" i="27"/>
  <c r="DH137" i="27"/>
  <c r="DI137" i="27"/>
  <c r="DJ137" i="27"/>
  <c r="DK137" i="27"/>
  <c r="DL137" i="27"/>
  <c r="DM137" i="27"/>
  <c r="DN137" i="27"/>
  <c r="DO137" i="27"/>
  <c r="DP137" i="27"/>
  <c r="DQ137" i="27"/>
  <c r="DR137" i="27"/>
  <c r="DS137" i="27"/>
  <c r="DT137" i="27"/>
  <c r="DU137" i="27"/>
  <c r="DV137" i="27"/>
  <c r="DW137" i="27"/>
  <c r="DX137" i="27"/>
  <c r="DY137" i="27"/>
  <c r="DZ137" i="27"/>
  <c r="EA137" i="27"/>
  <c r="EB137" i="27"/>
  <c r="EC137" i="27"/>
  <c r="ED137" i="27"/>
  <c r="EE137" i="27"/>
  <c r="EF137" i="27"/>
  <c r="EG137" i="27"/>
  <c r="EH137" i="27"/>
  <c r="EI137" i="27"/>
  <c r="EJ137" i="27"/>
  <c r="EK137" i="27"/>
  <c r="EL137" i="27"/>
  <c r="EM137" i="27"/>
  <c r="EN137" i="27"/>
  <c r="EO137" i="27"/>
  <c r="EP137" i="27"/>
  <c r="EQ137" i="27"/>
  <c r="ER137" i="27"/>
  <c r="ES137" i="27"/>
  <c r="ET137" i="27"/>
  <c r="EU137" i="27"/>
  <c r="EV137" i="27"/>
  <c r="EX137" i="27"/>
  <c r="EY137" i="27"/>
  <c r="EZ137" i="27"/>
  <c r="FA137" i="27"/>
  <c r="FB137" i="27"/>
  <c r="FC137" i="27"/>
  <c r="FD137" i="27"/>
  <c r="FE137" i="27"/>
  <c r="FF137" i="27"/>
  <c r="FG137" i="27"/>
  <c r="E138" i="27"/>
  <c r="C138" i="27" s="1"/>
  <c r="BT138" i="27" s="1"/>
  <c r="F138" i="27"/>
  <c r="G138" i="27"/>
  <c r="H138" i="27"/>
  <c r="I138" i="27"/>
  <c r="J138" i="27"/>
  <c r="K138" i="27"/>
  <c r="L138" i="27"/>
  <c r="M138" i="27"/>
  <c r="N138" i="27"/>
  <c r="O138" i="27"/>
  <c r="P138" i="27"/>
  <c r="Q138" i="27"/>
  <c r="R138" i="27"/>
  <c r="S138" i="27"/>
  <c r="T138" i="27"/>
  <c r="U138" i="27"/>
  <c r="V138" i="27"/>
  <c r="W138" i="27"/>
  <c r="X138" i="27"/>
  <c r="Y138" i="27"/>
  <c r="Z138" i="27"/>
  <c r="AA138" i="27"/>
  <c r="AB138" i="27"/>
  <c r="AC138" i="27"/>
  <c r="AD138" i="27"/>
  <c r="AE138" i="27"/>
  <c r="AF138" i="27"/>
  <c r="AG138" i="27"/>
  <c r="AH138" i="27"/>
  <c r="AI138" i="27"/>
  <c r="AJ138" i="27"/>
  <c r="AK138" i="27"/>
  <c r="AL138" i="27"/>
  <c r="AM138" i="27"/>
  <c r="AN138" i="27"/>
  <c r="AO138" i="27"/>
  <c r="AP138" i="27"/>
  <c r="AQ138" i="27"/>
  <c r="AR138" i="27"/>
  <c r="AS138" i="27"/>
  <c r="AT138" i="27"/>
  <c r="AU138" i="27"/>
  <c r="AV138" i="27"/>
  <c r="AW138" i="27"/>
  <c r="AX138" i="27"/>
  <c r="AY138" i="27"/>
  <c r="AZ138" i="27"/>
  <c r="BA138" i="27"/>
  <c r="BB138" i="27"/>
  <c r="BC138" i="27"/>
  <c r="BD138" i="27"/>
  <c r="BE138" i="27"/>
  <c r="BF138" i="27"/>
  <c r="BG138" i="27"/>
  <c r="BH138" i="27"/>
  <c r="BI138" i="27"/>
  <c r="BJ138" i="27"/>
  <c r="BK138" i="27"/>
  <c r="BL138" i="27"/>
  <c r="BM138" i="27"/>
  <c r="BN138" i="27"/>
  <c r="BO138" i="27"/>
  <c r="BP138" i="27"/>
  <c r="BQ138" i="27"/>
  <c r="BR138" i="27"/>
  <c r="BS138" i="27"/>
  <c r="BU138" i="27"/>
  <c r="BV138" i="27"/>
  <c r="BW138" i="27"/>
  <c r="BX138" i="27"/>
  <c r="BY138" i="27"/>
  <c r="BZ138" i="27"/>
  <c r="CA138" i="27"/>
  <c r="CB138" i="27"/>
  <c r="CC138" i="27"/>
  <c r="CD138" i="27"/>
  <c r="CE138" i="27"/>
  <c r="CF138" i="27"/>
  <c r="CG138" i="27"/>
  <c r="CH138" i="27"/>
  <c r="CI138" i="27"/>
  <c r="CJ138" i="27"/>
  <c r="CK138" i="27"/>
  <c r="CL138" i="27"/>
  <c r="CM138" i="27"/>
  <c r="CN138" i="27"/>
  <c r="CO138" i="27"/>
  <c r="CP138" i="27"/>
  <c r="CQ138" i="27"/>
  <c r="CR138" i="27"/>
  <c r="CS138" i="27"/>
  <c r="CT138" i="27"/>
  <c r="CU138" i="27"/>
  <c r="CV138" i="27"/>
  <c r="CW138" i="27"/>
  <c r="CX138" i="27"/>
  <c r="CY138" i="27"/>
  <c r="CZ138" i="27"/>
  <c r="DA138" i="27"/>
  <c r="DB138" i="27"/>
  <c r="DC138" i="27"/>
  <c r="DD138" i="27"/>
  <c r="DE138" i="27"/>
  <c r="DF138" i="27"/>
  <c r="DG138" i="27"/>
  <c r="DH138" i="27"/>
  <c r="DI138" i="27"/>
  <c r="DJ138" i="27"/>
  <c r="DK138" i="27"/>
  <c r="DL138" i="27"/>
  <c r="DM138" i="27"/>
  <c r="DN138" i="27"/>
  <c r="DO138" i="27"/>
  <c r="DP138" i="27"/>
  <c r="DQ138" i="27"/>
  <c r="DR138" i="27"/>
  <c r="DS138" i="27"/>
  <c r="DT138" i="27"/>
  <c r="DU138" i="27"/>
  <c r="DV138" i="27"/>
  <c r="DW138" i="27"/>
  <c r="DX138" i="27"/>
  <c r="DY138" i="27"/>
  <c r="DZ138" i="27"/>
  <c r="EA138" i="27"/>
  <c r="EB138" i="27"/>
  <c r="EC138" i="27"/>
  <c r="ED138" i="27"/>
  <c r="EE138" i="27"/>
  <c r="EF138" i="27"/>
  <c r="EG138" i="27"/>
  <c r="EH138" i="27"/>
  <c r="EI138" i="27"/>
  <c r="EJ138" i="27"/>
  <c r="EK138" i="27"/>
  <c r="EL138" i="27"/>
  <c r="EM138" i="27"/>
  <c r="EN138" i="27"/>
  <c r="EO138" i="27"/>
  <c r="EP138" i="27"/>
  <c r="EQ138" i="27"/>
  <c r="ER138" i="27"/>
  <c r="ES138" i="27"/>
  <c r="ET138" i="27"/>
  <c r="EU138" i="27"/>
  <c r="EV138" i="27"/>
  <c r="EX138" i="27"/>
  <c r="EY138" i="27"/>
  <c r="EZ138" i="27"/>
  <c r="FA138" i="27"/>
  <c r="FB138" i="27"/>
  <c r="FC138" i="27"/>
  <c r="FD138" i="27"/>
  <c r="FE138" i="27"/>
  <c r="FF138" i="27"/>
  <c r="E139" i="27"/>
  <c r="F139" i="27"/>
  <c r="G139" i="27"/>
  <c r="H139" i="27"/>
  <c r="I139" i="27"/>
  <c r="J139" i="27"/>
  <c r="K139" i="27"/>
  <c r="L139" i="27"/>
  <c r="M139" i="27"/>
  <c r="N139" i="27"/>
  <c r="O139" i="27"/>
  <c r="P139" i="27"/>
  <c r="Q139" i="27"/>
  <c r="R139" i="27"/>
  <c r="S139" i="27"/>
  <c r="T139" i="27"/>
  <c r="U139" i="27"/>
  <c r="V139" i="27"/>
  <c r="W139" i="27"/>
  <c r="X139" i="27"/>
  <c r="Y139" i="27"/>
  <c r="Z139" i="27"/>
  <c r="AA139" i="27"/>
  <c r="AB139" i="27"/>
  <c r="AC139" i="27"/>
  <c r="AD139" i="27"/>
  <c r="AE139" i="27"/>
  <c r="AF139" i="27"/>
  <c r="AG139" i="27"/>
  <c r="AH139" i="27"/>
  <c r="AI139" i="27"/>
  <c r="AJ139" i="27"/>
  <c r="AK139" i="27"/>
  <c r="AL139" i="27"/>
  <c r="AM139" i="27"/>
  <c r="AN139" i="27"/>
  <c r="AO139" i="27"/>
  <c r="AP139" i="27"/>
  <c r="AQ139" i="27"/>
  <c r="AR139" i="27"/>
  <c r="AS139" i="27"/>
  <c r="AT139" i="27"/>
  <c r="AU139" i="27"/>
  <c r="AV139" i="27"/>
  <c r="AW139" i="27"/>
  <c r="AX139" i="27"/>
  <c r="AY139" i="27"/>
  <c r="AZ139" i="27"/>
  <c r="BA139" i="27"/>
  <c r="BB139" i="27"/>
  <c r="BC139" i="27"/>
  <c r="BD139" i="27"/>
  <c r="BE139" i="27"/>
  <c r="BF139" i="27"/>
  <c r="BG139" i="27"/>
  <c r="BH139" i="27"/>
  <c r="BI139" i="27"/>
  <c r="BJ139" i="27"/>
  <c r="BK139" i="27"/>
  <c r="BL139" i="27"/>
  <c r="BM139" i="27"/>
  <c r="BN139" i="27"/>
  <c r="BO139" i="27"/>
  <c r="BP139" i="27"/>
  <c r="BQ139" i="27"/>
  <c r="BR139" i="27"/>
  <c r="BS139" i="27"/>
  <c r="BU139" i="27"/>
  <c r="BV139" i="27"/>
  <c r="BW139" i="27"/>
  <c r="BX139" i="27"/>
  <c r="BY139" i="27"/>
  <c r="BZ139" i="27"/>
  <c r="CA139" i="27"/>
  <c r="CB139" i="27"/>
  <c r="CC139" i="27"/>
  <c r="CD139" i="27"/>
  <c r="CE139" i="27"/>
  <c r="CF139" i="27"/>
  <c r="CG139" i="27"/>
  <c r="CH139" i="27"/>
  <c r="CI139" i="27"/>
  <c r="CJ139" i="27"/>
  <c r="CK139" i="27"/>
  <c r="CL139" i="27"/>
  <c r="CM139" i="27"/>
  <c r="CN139" i="27"/>
  <c r="CO139" i="27"/>
  <c r="CP139" i="27"/>
  <c r="CQ139" i="27"/>
  <c r="CR139" i="27"/>
  <c r="CS139" i="27"/>
  <c r="CT139" i="27"/>
  <c r="CU139" i="27"/>
  <c r="CV139" i="27"/>
  <c r="CW139" i="27"/>
  <c r="CX139" i="27"/>
  <c r="CY139" i="27"/>
  <c r="CZ139" i="27"/>
  <c r="DA139" i="27"/>
  <c r="DB139" i="27"/>
  <c r="DC139" i="27"/>
  <c r="DD139" i="27"/>
  <c r="DE139" i="27"/>
  <c r="DF139" i="27"/>
  <c r="DG139" i="27"/>
  <c r="DH139" i="27"/>
  <c r="DI139" i="27"/>
  <c r="DJ139" i="27"/>
  <c r="DK139" i="27"/>
  <c r="DL139" i="27"/>
  <c r="DM139" i="27"/>
  <c r="DN139" i="27"/>
  <c r="DO139" i="27"/>
  <c r="DP139" i="27"/>
  <c r="DQ139" i="27"/>
  <c r="DR139" i="27"/>
  <c r="DS139" i="27"/>
  <c r="DT139" i="27"/>
  <c r="DU139" i="27"/>
  <c r="DV139" i="27"/>
  <c r="DW139" i="27"/>
  <c r="DX139" i="27"/>
  <c r="DY139" i="27"/>
  <c r="DZ139" i="27"/>
  <c r="EA139" i="27"/>
  <c r="EB139" i="27"/>
  <c r="EC139" i="27"/>
  <c r="ED139" i="27"/>
  <c r="EE139" i="27"/>
  <c r="EF139" i="27"/>
  <c r="EG139" i="27"/>
  <c r="EH139" i="27"/>
  <c r="EI139" i="27"/>
  <c r="EJ139" i="27"/>
  <c r="EK139" i="27"/>
  <c r="EL139" i="27"/>
  <c r="EM139" i="27"/>
  <c r="EN139" i="27"/>
  <c r="EO139" i="27"/>
  <c r="EP139" i="27"/>
  <c r="EQ139" i="27"/>
  <c r="ER139" i="27"/>
  <c r="ES139" i="27"/>
  <c r="ET139" i="27"/>
  <c r="EU139" i="27"/>
  <c r="EV139" i="27"/>
  <c r="EX139" i="27"/>
  <c r="EY139" i="27"/>
  <c r="EZ139" i="27"/>
  <c r="FA139" i="27"/>
  <c r="FB139" i="27"/>
  <c r="FC139" i="27"/>
  <c r="FD139" i="27"/>
  <c r="FE139" i="27"/>
  <c r="FF139" i="27"/>
  <c r="E140" i="27"/>
  <c r="C140" i="27" s="1"/>
  <c r="BT140" i="27" s="1"/>
  <c r="F140" i="27"/>
  <c r="G140" i="27"/>
  <c r="H140" i="27"/>
  <c r="I140" i="27"/>
  <c r="J140" i="27"/>
  <c r="K140" i="27"/>
  <c r="L140" i="27"/>
  <c r="M140" i="27"/>
  <c r="N140" i="27"/>
  <c r="O140" i="27"/>
  <c r="P140" i="27"/>
  <c r="Q140" i="27"/>
  <c r="R140" i="27"/>
  <c r="S140" i="27"/>
  <c r="T140" i="27"/>
  <c r="U140" i="27"/>
  <c r="V140" i="27"/>
  <c r="W140" i="27"/>
  <c r="X140" i="27"/>
  <c r="Y140" i="27"/>
  <c r="Z140" i="27"/>
  <c r="AA140" i="27"/>
  <c r="AB140" i="27"/>
  <c r="AC140" i="27"/>
  <c r="AD140" i="27"/>
  <c r="AE140" i="27"/>
  <c r="AF140" i="27"/>
  <c r="AG140" i="27"/>
  <c r="AH140" i="27"/>
  <c r="AI140" i="27"/>
  <c r="AJ140" i="27"/>
  <c r="AK140" i="27"/>
  <c r="AL140" i="27"/>
  <c r="AM140" i="27"/>
  <c r="AN140" i="27"/>
  <c r="AO140" i="27"/>
  <c r="AP140" i="27"/>
  <c r="AQ140" i="27"/>
  <c r="AR140" i="27"/>
  <c r="AS140" i="27"/>
  <c r="AT140" i="27"/>
  <c r="AU140" i="27"/>
  <c r="AV140" i="27"/>
  <c r="AW140" i="27"/>
  <c r="AX140" i="27"/>
  <c r="AY140" i="27"/>
  <c r="AZ140" i="27"/>
  <c r="BA140" i="27"/>
  <c r="BB140" i="27"/>
  <c r="BC140" i="27"/>
  <c r="BD140" i="27"/>
  <c r="BE140" i="27"/>
  <c r="BF140" i="27"/>
  <c r="BG140" i="27"/>
  <c r="BH140" i="27"/>
  <c r="BI140" i="27"/>
  <c r="BJ140" i="27"/>
  <c r="BK140" i="27"/>
  <c r="BL140" i="27"/>
  <c r="BM140" i="27"/>
  <c r="BN140" i="27"/>
  <c r="BO140" i="27"/>
  <c r="BP140" i="27"/>
  <c r="BQ140" i="27"/>
  <c r="BR140" i="27"/>
  <c r="BS140" i="27"/>
  <c r="BU140" i="27"/>
  <c r="BV140" i="27"/>
  <c r="BW140" i="27"/>
  <c r="BX140" i="27"/>
  <c r="BY140" i="27"/>
  <c r="BZ140" i="27"/>
  <c r="CA140" i="27"/>
  <c r="CB140" i="27"/>
  <c r="CC140" i="27"/>
  <c r="CD140" i="27"/>
  <c r="CE140" i="27"/>
  <c r="CF140" i="27"/>
  <c r="CG140" i="27"/>
  <c r="CH140" i="27"/>
  <c r="CI140" i="27"/>
  <c r="CJ140" i="27"/>
  <c r="CK140" i="27"/>
  <c r="CL140" i="27"/>
  <c r="CM140" i="27"/>
  <c r="CN140" i="27"/>
  <c r="CO140" i="27"/>
  <c r="CP140" i="27"/>
  <c r="CQ140" i="27"/>
  <c r="CR140" i="27"/>
  <c r="CS140" i="27"/>
  <c r="CT140" i="27"/>
  <c r="CU140" i="27"/>
  <c r="CV140" i="27"/>
  <c r="CW140" i="27"/>
  <c r="CX140" i="27"/>
  <c r="CY140" i="27"/>
  <c r="CZ140" i="27"/>
  <c r="DA140" i="27"/>
  <c r="DB140" i="27"/>
  <c r="DC140" i="27"/>
  <c r="DD140" i="27"/>
  <c r="DE140" i="27"/>
  <c r="DF140" i="27"/>
  <c r="DG140" i="27"/>
  <c r="DH140" i="27"/>
  <c r="DI140" i="27"/>
  <c r="DJ140" i="27"/>
  <c r="DK140" i="27"/>
  <c r="DL140" i="27"/>
  <c r="DM140" i="27"/>
  <c r="DN140" i="27"/>
  <c r="DO140" i="27"/>
  <c r="DP140" i="27"/>
  <c r="DQ140" i="27"/>
  <c r="DR140" i="27"/>
  <c r="DS140" i="27"/>
  <c r="DT140" i="27"/>
  <c r="DU140" i="27"/>
  <c r="DV140" i="27"/>
  <c r="DW140" i="27"/>
  <c r="DX140" i="27"/>
  <c r="DY140" i="27"/>
  <c r="DZ140" i="27"/>
  <c r="EA140" i="27"/>
  <c r="EB140" i="27"/>
  <c r="EC140" i="27"/>
  <c r="ED140" i="27"/>
  <c r="EE140" i="27"/>
  <c r="EF140" i="27"/>
  <c r="EG140" i="27"/>
  <c r="EH140" i="27"/>
  <c r="EI140" i="27"/>
  <c r="EJ140" i="27"/>
  <c r="EK140" i="27"/>
  <c r="EL140" i="27"/>
  <c r="EM140" i="27"/>
  <c r="EN140" i="27"/>
  <c r="EO140" i="27"/>
  <c r="EP140" i="27"/>
  <c r="EQ140" i="27"/>
  <c r="ER140" i="27"/>
  <c r="ES140" i="27"/>
  <c r="ET140" i="27"/>
  <c r="EU140" i="27"/>
  <c r="EV140" i="27"/>
  <c r="EX140" i="27"/>
  <c r="EY140" i="27"/>
  <c r="EZ140" i="27"/>
  <c r="FA140" i="27"/>
  <c r="FB140" i="27"/>
  <c r="FC140" i="27"/>
  <c r="FD140" i="27"/>
  <c r="FE140" i="27"/>
  <c r="FF140" i="27"/>
  <c r="FG140" i="27"/>
  <c r="E141" i="27"/>
  <c r="C141" i="27" s="1"/>
  <c r="BT141" i="27" s="1"/>
  <c r="F141" i="27"/>
  <c r="G141" i="27"/>
  <c r="H141" i="27"/>
  <c r="I141" i="27"/>
  <c r="J141" i="27"/>
  <c r="K141" i="27"/>
  <c r="L141" i="27"/>
  <c r="M141" i="27"/>
  <c r="N141" i="27"/>
  <c r="O141" i="27"/>
  <c r="P141" i="27"/>
  <c r="Q141" i="27"/>
  <c r="R141" i="27"/>
  <c r="S141" i="27"/>
  <c r="T141" i="27"/>
  <c r="U141" i="27"/>
  <c r="V141" i="27"/>
  <c r="W141" i="27"/>
  <c r="X141" i="27"/>
  <c r="Y141" i="27"/>
  <c r="Z141" i="27"/>
  <c r="AA141" i="27"/>
  <c r="AB141" i="27"/>
  <c r="AC141" i="27"/>
  <c r="AD141" i="27"/>
  <c r="AE141" i="27"/>
  <c r="AF141" i="27"/>
  <c r="AG141" i="27"/>
  <c r="AH141" i="27"/>
  <c r="AI141" i="27"/>
  <c r="AJ141" i="27"/>
  <c r="AK141" i="27"/>
  <c r="AL141" i="27"/>
  <c r="AM141" i="27"/>
  <c r="AN141" i="27"/>
  <c r="AO141" i="27"/>
  <c r="AP141" i="27"/>
  <c r="AQ141" i="27"/>
  <c r="AR141" i="27"/>
  <c r="AS141" i="27"/>
  <c r="AT141" i="27"/>
  <c r="AU141" i="27"/>
  <c r="AV141" i="27"/>
  <c r="AW141" i="27"/>
  <c r="AX141" i="27"/>
  <c r="AY141" i="27"/>
  <c r="AZ141" i="27"/>
  <c r="BA141" i="27"/>
  <c r="BB141" i="27"/>
  <c r="BC141" i="27"/>
  <c r="BD141" i="27"/>
  <c r="BE141" i="27"/>
  <c r="BF141" i="27"/>
  <c r="BG141" i="27"/>
  <c r="BH141" i="27"/>
  <c r="BI141" i="27"/>
  <c r="BJ141" i="27"/>
  <c r="BK141" i="27"/>
  <c r="BL141" i="27"/>
  <c r="BM141" i="27"/>
  <c r="BN141" i="27"/>
  <c r="BO141" i="27"/>
  <c r="BP141" i="27"/>
  <c r="BQ141" i="27"/>
  <c r="BR141" i="27"/>
  <c r="BS141" i="27"/>
  <c r="BU141" i="27"/>
  <c r="BV141" i="27"/>
  <c r="BW141" i="27"/>
  <c r="BX141" i="27"/>
  <c r="BY141" i="27"/>
  <c r="BZ141" i="27"/>
  <c r="CA141" i="27"/>
  <c r="CB141" i="27"/>
  <c r="CC141" i="27"/>
  <c r="CD141" i="27"/>
  <c r="CE141" i="27"/>
  <c r="CF141" i="27"/>
  <c r="CG141" i="27"/>
  <c r="CH141" i="27"/>
  <c r="CI141" i="27"/>
  <c r="CJ141" i="27"/>
  <c r="CK141" i="27"/>
  <c r="CL141" i="27"/>
  <c r="CM141" i="27"/>
  <c r="CN141" i="27"/>
  <c r="CO141" i="27"/>
  <c r="CP141" i="27"/>
  <c r="CQ141" i="27"/>
  <c r="CR141" i="27"/>
  <c r="CS141" i="27"/>
  <c r="CT141" i="27"/>
  <c r="CU141" i="27"/>
  <c r="CV141" i="27"/>
  <c r="CW141" i="27"/>
  <c r="CX141" i="27"/>
  <c r="CY141" i="27"/>
  <c r="CZ141" i="27"/>
  <c r="DA141" i="27"/>
  <c r="DB141" i="27"/>
  <c r="DC141" i="27"/>
  <c r="DD141" i="27"/>
  <c r="DE141" i="27"/>
  <c r="DF141" i="27"/>
  <c r="DG141" i="27"/>
  <c r="DH141" i="27"/>
  <c r="DI141" i="27"/>
  <c r="DJ141" i="27"/>
  <c r="DK141" i="27"/>
  <c r="DL141" i="27"/>
  <c r="DM141" i="27"/>
  <c r="DN141" i="27"/>
  <c r="DO141" i="27"/>
  <c r="DP141" i="27"/>
  <c r="DQ141" i="27"/>
  <c r="DR141" i="27"/>
  <c r="DS141" i="27"/>
  <c r="DT141" i="27"/>
  <c r="DU141" i="27"/>
  <c r="DV141" i="27"/>
  <c r="DW141" i="27"/>
  <c r="DX141" i="27"/>
  <c r="DY141" i="27"/>
  <c r="DZ141" i="27"/>
  <c r="EA141" i="27"/>
  <c r="EB141" i="27"/>
  <c r="EC141" i="27"/>
  <c r="ED141" i="27"/>
  <c r="EE141" i="27"/>
  <c r="EF141" i="27"/>
  <c r="EG141" i="27"/>
  <c r="EH141" i="27"/>
  <c r="EI141" i="27"/>
  <c r="EJ141" i="27"/>
  <c r="EK141" i="27"/>
  <c r="EL141" i="27"/>
  <c r="EM141" i="27"/>
  <c r="EN141" i="27"/>
  <c r="EO141" i="27"/>
  <c r="EP141" i="27"/>
  <c r="EQ141" i="27"/>
  <c r="ER141" i="27"/>
  <c r="ES141" i="27"/>
  <c r="ET141" i="27"/>
  <c r="EU141" i="27"/>
  <c r="EV141" i="27"/>
  <c r="EX141" i="27"/>
  <c r="EY141" i="27"/>
  <c r="EZ141" i="27"/>
  <c r="FA141" i="27"/>
  <c r="FB141" i="27"/>
  <c r="FC141" i="27"/>
  <c r="FD141" i="27"/>
  <c r="FE141" i="27"/>
  <c r="FF141" i="27"/>
  <c r="FG141" i="27"/>
  <c r="E142" i="27"/>
  <c r="C142" i="27" s="1"/>
  <c r="BT142" i="27" s="1"/>
  <c r="F142" i="27"/>
  <c r="G142" i="27"/>
  <c r="H142" i="27"/>
  <c r="I142" i="27"/>
  <c r="J142" i="27"/>
  <c r="K142" i="27"/>
  <c r="L142" i="27"/>
  <c r="M142" i="27"/>
  <c r="N142" i="27"/>
  <c r="O142" i="27"/>
  <c r="P142" i="27"/>
  <c r="Q142" i="27"/>
  <c r="R142" i="27"/>
  <c r="S142" i="27"/>
  <c r="T142" i="27"/>
  <c r="U142" i="27"/>
  <c r="V142" i="27"/>
  <c r="W142" i="27"/>
  <c r="X142" i="27"/>
  <c r="Y142" i="27"/>
  <c r="Z142" i="27"/>
  <c r="AA142" i="27"/>
  <c r="AB142" i="27"/>
  <c r="AC142" i="27"/>
  <c r="AD142" i="27"/>
  <c r="AE142" i="27"/>
  <c r="AF142" i="27"/>
  <c r="AG142" i="27"/>
  <c r="AH142" i="27"/>
  <c r="AI142" i="27"/>
  <c r="AJ142" i="27"/>
  <c r="AK142" i="27"/>
  <c r="AL142" i="27"/>
  <c r="AM142" i="27"/>
  <c r="AN142" i="27"/>
  <c r="AO142" i="27"/>
  <c r="AP142" i="27"/>
  <c r="AQ142" i="27"/>
  <c r="AR142" i="27"/>
  <c r="AS142" i="27"/>
  <c r="AT142" i="27"/>
  <c r="AU142" i="27"/>
  <c r="AV142" i="27"/>
  <c r="AW142" i="27"/>
  <c r="AX142" i="27"/>
  <c r="AY142" i="27"/>
  <c r="AZ142" i="27"/>
  <c r="BA142" i="27"/>
  <c r="BB142" i="27"/>
  <c r="BC142" i="27"/>
  <c r="BD142" i="27"/>
  <c r="BE142" i="27"/>
  <c r="BF142" i="27"/>
  <c r="BG142" i="27"/>
  <c r="BH142" i="27"/>
  <c r="BI142" i="27"/>
  <c r="BJ142" i="27"/>
  <c r="BK142" i="27"/>
  <c r="BL142" i="27"/>
  <c r="BM142" i="27"/>
  <c r="BN142" i="27"/>
  <c r="BO142" i="27"/>
  <c r="BP142" i="27"/>
  <c r="BQ142" i="27"/>
  <c r="BR142" i="27"/>
  <c r="BS142" i="27"/>
  <c r="BU142" i="27"/>
  <c r="BV142" i="27"/>
  <c r="BW142" i="27"/>
  <c r="BX142" i="27"/>
  <c r="BY142" i="27"/>
  <c r="BZ142" i="27"/>
  <c r="CA142" i="27"/>
  <c r="CB142" i="27"/>
  <c r="CC142" i="27"/>
  <c r="CD142" i="27"/>
  <c r="CE142" i="27"/>
  <c r="CF142" i="27"/>
  <c r="CG142" i="27"/>
  <c r="CH142" i="27"/>
  <c r="CI142" i="27"/>
  <c r="CJ142" i="27"/>
  <c r="CK142" i="27"/>
  <c r="CL142" i="27"/>
  <c r="CM142" i="27"/>
  <c r="CN142" i="27"/>
  <c r="CO142" i="27"/>
  <c r="CP142" i="27"/>
  <c r="CQ142" i="27"/>
  <c r="CR142" i="27"/>
  <c r="CS142" i="27"/>
  <c r="CT142" i="27"/>
  <c r="CU142" i="27"/>
  <c r="CV142" i="27"/>
  <c r="CW142" i="27"/>
  <c r="CX142" i="27"/>
  <c r="CY142" i="27"/>
  <c r="CZ142" i="27"/>
  <c r="DA142" i="27"/>
  <c r="DB142" i="27"/>
  <c r="DC142" i="27"/>
  <c r="DD142" i="27"/>
  <c r="DE142" i="27"/>
  <c r="DF142" i="27"/>
  <c r="DG142" i="27"/>
  <c r="DH142" i="27"/>
  <c r="DI142" i="27"/>
  <c r="DJ142" i="27"/>
  <c r="DK142" i="27"/>
  <c r="DL142" i="27"/>
  <c r="DM142" i="27"/>
  <c r="DN142" i="27"/>
  <c r="DO142" i="27"/>
  <c r="DP142" i="27"/>
  <c r="DQ142" i="27"/>
  <c r="DR142" i="27"/>
  <c r="DS142" i="27"/>
  <c r="DT142" i="27"/>
  <c r="DU142" i="27"/>
  <c r="DV142" i="27"/>
  <c r="DW142" i="27"/>
  <c r="DX142" i="27"/>
  <c r="DY142" i="27"/>
  <c r="DZ142" i="27"/>
  <c r="EA142" i="27"/>
  <c r="EB142" i="27"/>
  <c r="EC142" i="27"/>
  <c r="ED142" i="27"/>
  <c r="EE142" i="27"/>
  <c r="EF142" i="27"/>
  <c r="EG142" i="27"/>
  <c r="EH142" i="27"/>
  <c r="EI142" i="27"/>
  <c r="EJ142" i="27"/>
  <c r="EK142" i="27"/>
  <c r="EL142" i="27"/>
  <c r="EM142" i="27"/>
  <c r="EN142" i="27"/>
  <c r="EO142" i="27"/>
  <c r="EP142" i="27"/>
  <c r="EQ142" i="27"/>
  <c r="ER142" i="27"/>
  <c r="ES142" i="27"/>
  <c r="ET142" i="27"/>
  <c r="EU142" i="27"/>
  <c r="EV142" i="27"/>
  <c r="EX142" i="27"/>
  <c r="EY142" i="27"/>
  <c r="EZ142" i="27"/>
  <c r="FA142" i="27"/>
  <c r="FB142" i="27"/>
  <c r="FC142" i="27"/>
  <c r="FD142" i="27"/>
  <c r="FE142" i="27"/>
  <c r="FF142" i="27"/>
  <c r="E143" i="27"/>
  <c r="F143" i="27"/>
  <c r="G143" i="27"/>
  <c r="H143" i="27"/>
  <c r="I143" i="27"/>
  <c r="J143" i="27"/>
  <c r="K143" i="27"/>
  <c r="L143" i="27"/>
  <c r="M143" i="27"/>
  <c r="N143" i="27"/>
  <c r="O143" i="27"/>
  <c r="P143" i="27"/>
  <c r="Q143" i="27"/>
  <c r="R143" i="27"/>
  <c r="S143" i="27"/>
  <c r="T143" i="27"/>
  <c r="U143" i="27"/>
  <c r="V143" i="27"/>
  <c r="W143" i="27"/>
  <c r="X143" i="27"/>
  <c r="Y143" i="27"/>
  <c r="Z143" i="27"/>
  <c r="AA143" i="27"/>
  <c r="AB143" i="27"/>
  <c r="AC143" i="27"/>
  <c r="AD143" i="27"/>
  <c r="AE143" i="27"/>
  <c r="AF143" i="27"/>
  <c r="AG143" i="27"/>
  <c r="AH143" i="27"/>
  <c r="AI143" i="27"/>
  <c r="AJ143" i="27"/>
  <c r="AK143" i="27"/>
  <c r="AL143" i="27"/>
  <c r="AM143" i="27"/>
  <c r="AN143" i="27"/>
  <c r="AO143" i="27"/>
  <c r="AP143" i="27"/>
  <c r="AQ143" i="27"/>
  <c r="AR143" i="27"/>
  <c r="AS143" i="27"/>
  <c r="AT143" i="27"/>
  <c r="AU143" i="27"/>
  <c r="AV143" i="27"/>
  <c r="AW143" i="27"/>
  <c r="AX143" i="27"/>
  <c r="AY143" i="27"/>
  <c r="AZ143" i="27"/>
  <c r="BA143" i="27"/>
  <c r="BB143" i="27"/>
  <c r="BC143" i="27"/>
  <c r="BD143" i="27"/>
  <c r="BE143" i="27"/>
  <c r="BF143" i="27"/>
  <c r="BG143" i="27"/>
  <c r="BH143" i="27"/>
  <c r="BI143" i="27"/>
  <c r="BJ143" i="27"/>
  <c r="BK143" i="27"/>
  <c r="BL143" i="27"/>
  <c r="BM143" i="27"/>
  <c r="BN143" i="27"/>
  <c r="BO143" i="27"/>
  <c r="BP143" i="27"/>
  <c r="BQ143" i="27"/>
  <c r="BR143" i="27"/>
  <c r="BS143" i="27"/>
  <c r="BU143" i="27"/>
  <c r="BV143" i="27"/>
  <c r="BW143" i="27"/>
  <c r="BX143" i="27"/>
  <c r="BY143" i="27"/>
  <c r="BZ143" i="27"/>
  <c r="CA143" i="27"/>
  <c r="CB143" i="27"/>
  <c r="CC143" i="27"/>
  <c r="CD143" i="27"/>
  <c r="CE143" i="27"/>
  <c r="CF143" i="27"/>
  <c r="CG143" i="27"/>
  <c r="CH143" i="27"/>
  <c r="CI143" i="27"/>
  <c r="CJ143" i="27"/>
  <c r="CK143" i="27"/>
  <c r="CL143" i="27"/>
  <c r="CM143" i="27"/>
  <c r="CN143" i="27"/>
  <c r="CO143" i="27"/>
  <c r="CP143" i="27"/>
  <c r="CQ143" i="27"/>
  <c r="CR143" i="27"/>
  <c r="CS143" i="27"/>
  <c r="CT143" i="27"/>
  <c r="CU143" i="27"/>
  <c r="CV143" i="27"/>
  <c r="CW143" i="27"/>
  <c r="CX143" i="27"/>
  <c r="CY143" i="27"/>
  <c r="CZ143" i="27"/>
  <c r="DA143" i="27"/>
  <c r="DB143" i="27"/>
  <c r="DC143" i="27"/>
  <c r="DD143" i="27"/>
  <c r="DE143" i="27"/>
  <c r="DF143" i="27"/>
  <c r="DG143" i="27"/>
  <c r="DH143" i="27"/>
  <c r="DI143" i="27"/>
  <c r="DJ143" i="27"/>
  <c r="DK143" i="27"/>
  <c r="DL143" i="27"/>
  <c r="DM143" i="27"/>
  <c r="DN143" i="27"/>
  <c r="DO143" i="27"/>
  <c r="DP143" i="27"/>
  <c r="DQ143" i="27"/>
  <c r="DR143" i="27"/>
  <c r="DS143" i="27"/>
  <c r="DT143" i="27"/>
  <c r="DU143" i="27"/>
  <c r="DV143" i="27"/>
  <c r="DW143" i="27"/>
  <c r="DX143" i="27"/>
  <c r="DY143" i="27"/>
  <c r="DZ143" i="27"/>
  <c r="EA143" i="27"/>
  <c r="EB143" i="27"/>
  <c r="EC143" i="27"/>
  <c r="ED143" i="27"/>
  <c r="EE143" i="27"/>
  <c r="EF143" i="27"/>
  <c r="EG143" i="27"/>
  <c r="EH143" i="27"/>
  <c r="EI143" i="27"/>
  <c r="EJ143" i="27"/>
  <c r="EK143" i="27"/>
  <c r="EL143" i="27"/>
  <c r="EM143" i="27"/>
  <c r="EN143" i="27"/>
  <c r="EO143" i="27"/>
  <c r="EP143" i="27"/>
  <c r="EQ143" i="27"/>
  <c r="ER143" i="27"/>
  <c r="ES143" i="27"/>
  <c r="ET143" i="27"/>
  <c r="EU143" i="27"/>
  <c r="EV143" i="27"/>
  <c r="EX143" i="27"/>
  <c r="EY143" i="27"/>
  <c r="EZ143" i="27"/>
  <c r="FA143" i="27"/>
  <c r="FB143" i="27"/>
  <c r="FC143" i="27"/>
  <c r="FD143" i="27"/>
  <c r="FE143" i="27"/>
  <c r="FF143" i="27"/>
  <c r="E144" i="27"/>
  <c r="FG144" i="27" s="1"/>
  <c r="F144" i="27"/>
  <c r="G144" i="27"/>
  <c r="H144" i="27"/>
  <c r="I144" i="27"/>
  <c r="J144" i="27"/>
  <c r="K144" i="27"/>
  <c r="L144" i="27"/>
  <c r="M144" i="27"/>
  <c r="N144" i="27"/>
  <c r="O144" i="27"/>
  <c r="P144" i="27"/>
  <c r="Q144" i="27"/>
  <c r="R144" i="27"/>
  <c r="S144" i="27"/>
  <c r="T144" i="27"/>
  <c r="U144" i="27"/>
  <c r="V144" i="27"/>
  <c r="W144" i="27"/>
  <c r="X144" i="27"/>
  <c r="Y144" i="27"/>
  <c r="Z144" i="27"/>
  <c r="AA144" i="27"/>
  <c r="AB144" i="27"/>
  <c r="AC144" i="27"/>
  <c r="AD144" i="27"/>
  <c r="AE144" i="27"/>
  <c r="AF144" i="27"/>
  <c r="AG144" i="27"/>
  <c r="AH144" i="27"/>
  <c r="AI144" i="27"/>
  <c r="AJ144" i="27"/>
  <c r="AK144" i="27"/>
  <c r="AL144" i="27"/>
  <c r="AM144" i="27"/>
  <c r="AN144" i="27"/>
  <c r="AO144" i="27"/>
  <c r="AP144" i="27"/>
  <c r="AQ144" i="27"/>
  <c r="AR144" i="27"/>
  <c r="AS144" i="27"/>
  <c r="AT144" i="27"/>
  <c r="AU144" i="27"/>
  <c r="AV144" i="27"/>
  <c r="AW144" i="27"/>
  <c r="AX144" i="27"/>
  <c r="AY144" i="27"/>
  <c r="AZ144" i="27"/>
  <c r="BA144" i="27"/>
  <c r="BB144" i="27"/>
  <c r="BC144" i="27"/>
  <c r="BD144" i="27"/>
  <c r="BE144" i="27"/>
  <c r="BF144" i="27"/>
  <c r="BG144" i="27"/>
  <c r="BH144" i="27"/>
  <c r="BI144" i="27"/>
  <c r="BJ144" i="27"/>
  <c r="BK144" i="27"/>
  <c r="BL144" i="27"/>
  <c r="BM144" i="27"/>
  <c r="BN144" i="27"/>
  <c r="BO144" i="27"/>
  <c r="BP144" i="27"/>
  <c r="BQ144" i="27"/>
  <c r="BR144" i="27"/>
  <c r="BS144" i="27"/>
  <c r="BU144" i="27"/>
  <c r="BV144" i="27"/>
  <c r="BW144" i="27"/>
  <c r="BX144" i="27"/>
  <c r="BY144" i="27"/>
  <c r="BZ144" i="27"/>
  <c r="CA144" i="27"/>
  <c r="CB144" i="27"/>
  <c r="CC144" i="27"/>
  <c r="CD144" i="27"/>
  <c r="CE144" i="27"/>
  <c r="CF144" i="27"/>
  <c r="CG144" i="27"/>
  <c r="CH144" i="27"/>
  <c r="CI144" i="27"/>
  <c r="CJ144" i="27"/>
  <c r="CK144" i="27"/>
  <c r="CL144" i="27"/>
  <c r="CM144" i="27"/>
  <c r="CN144" i="27"/>
  <c r="CO144" i="27"/>
  <c r="CP144" i="27"/>
  <c r="CQ144" i="27"/>
  <c r="CR144" i="27"/>
  <c r="CS144" i="27"/>
  <c r="CT144" i="27"/>
  <c r="CU144" i="27"/>
  <c r="CV144" i="27"/>
  <c r="CW144" i="27"/>
  <c r="CX144" i="27"/>
  <c r="CY144" i="27"/>
  <c r="CZ144" i="27"/>
  <c r="DA144" i="27"/>
  <c r="DB144" i="27"/>
  <c r="DC144" i="27"/>
  <c r="DD144" i="27"/>
  <c r="DE144" i="27"/>
  <c r="DF144" i="27"/>
  <c r="DG144" i="27"/>
  <c r="DH144" i="27"/>
  <c r="DI144" i="27"/>
  <c r="DJ144" i="27"/>
  <c r="DK144" i="27"/>
  <c r="DL144" i="27"/>
  <c r="DM144" i="27"/>
  <c r="DN144" i="27"/>
  <c r="DO144" i="27"/>
  <c r="DP144" i="27"/>
  <c r="DQ144" i="27"/>
  <c r="DR144" i="27"/>
  <c r="DS144" i="27"/>
  <c r="DT144" i="27"/>
  <c r="DU144" i="27"/>
  <c r="DV144" i="27"/>
  <c r="DW144" i="27"/>
  <c r="DX144" i="27"/>
  <c r="DY144" i="27"/>
  <c r="DZ144" i="27"/>
  <c r="EA144" i="27"/>
  <c r="EB144" i="27"/>
  <c r="EC144" i="27"/>
  <c r="ED144" i="27"/>
  <c r="EE144" i="27"/>
  <c r="EF144" i="27"/>
  <c r="EG144" i="27"/>
  <c r="EH144" i="27"/>
  <c r="EI144" i="27"/>
  <c r="EJ144" i="27"/>
  <c r="EK144" i="27"/>
  <c r="EL144" i="27"/>
  <c r="EM144" i="27"/>
  <c r="EN144" i="27"/>
  <c r="EO144" i="27"/>
  <c r="EP144" i="27"/>
  <c r="EQ144" i="27"/>
  <c r="ER144" i="27"/>
  <c r="ES144" i="27"/>
  <c r="ET144" i="27"/>
  <c r="EU144" i="27"/>
  <c r="EV144" i="27"/>
  <c r="EX144" i="27"/>
  <c r="EY144" i="27"/>
  <c r="EZ144" i="27"/>
  <c r="FA144" i="27"/>
  <c r="FB144" i="27"/>
  <c r="FC144" i="27"/>
  <c r="FD144" i="27"/>
  <c r="FE144" i="27"/>
  <c r="FF144" i="27"/>
  <c r="E145" i="27"/>
  <c r="C145" i="27" s="1"/>
  <c r="BT145" i="27" s="1"/>
  <c r="F145" i="27"/>
  <c r="G145" i="27"/>
  <c r="H145" i="27"/>
  <c r="I145" i="27"/>
  <c r="J145" i="27"/>
  <c r="K145" i="27"/>
  <c r="L145" i="27"/>
  <c r="M145" i="27"/>
  <c r="N145" i="27"/>
  <c r="O145" i="27"/>
  <c r="P145" i="27"/>
  <c r="Q145" i="27"/>
  <c r="R145" i="27"/>
  <c r="S145" i="27"/>
  <c r="T145" i="27"/>
  <c r="U145" i="27"/>
  <c r="V145" i="27"/>
  <c r="W145" i="27"/>
  <c r="X145" i="27"/>
  <c r="Y145" i="27"/>
  <c r="Z145" i="27"/>
  <c r="AA145" i="27"/>
  <c r="AB145" i="27"/>
  <c r="AC145" i="27"/>
  <c r="AD145" i="27"/>
  <c r="AE145" i="27"/>
  <c r="AF145" i="27"/>
  <c r="AG145" i="27"/>
  <c r="AH145" i="27"/>
  <c r="AI145" i="27"/>
  <c r="AJ145" i="27"/>
  <c r="AK145" i="27"/>
  <c r="AL145" i="27"/>
  <c r="AM145" i="27"/>
  <c r="AN145" i="27"/>
  <c r="AO145" i="27"/>
  <c r="AP145" i="27"/>
  <c r="AQ145" i="27"/>
  <c r="AR145" i="27"/>
  <c r="AS145" i="27"/>
  <c r="AT145" i="27"/>
  <c r="AU145" i="27"/>
  <c r="AV145" i="27"/>
  <c r="AW145" i="27"/>
  <c r="AX145" i="27"/>
  <c r="AY145" i="27"/>
  <c r="AZ145" i="27"/>
  <c r="BA145" i="27"/>
  <c r="BB145" i="27"/>
  <c r="BC145" i="27"/>
  <c r="BD145" i="27"/>
  <c r="BE145" i="27"/>
  <c r="BF145" i="27"/>
  <c r="BG145" i="27"/>
  <c r="BH145" i="27"/>
  <c r="BI145" i="27"/>
  <c r="BJ145" i="27"/>
  <c r="BK145" i="27"/>
  <c r="BL145" i="27"/>
  <c r="BM145" i="27"/>
  <c r="BN145" i="27"/>
  <c r="BO145" i="27"/>
  <c r="BP145" i="27"/>
  <c r="BQ145" i="27"/>
  <c r="BR145" i="27"/>
  <c r="BS145" i="27"/>
  <c r="BU145" i="27"/>
  <c r="BV145" i="27"/>
  <c r="BW145" i="27"/>
  <c r="BX145" i="27"/>
  <c r="BY145" i="27"/>
  <c r="BZ145" i="27"/>
  <c r="CA145" i="27"/>
  <c r="CB145" i="27"/>
  <c r="CC145" i="27"/>
  <c r="CD145" i="27"/>
  <c r="CE145" i="27"/>
  <c r="CF145" i="27"/>
  <c r="CG145" i="27"/>
  <c r="CH145" i="27"/>
  <c r="CI145" i="27"/>
  <c r="CJ145" i="27"/>
  <c r="CK145" i="27"/>
  <c r="CL145" i="27"/>
  <c r="CM145" i="27"/>
  <c r="CN145" i="27"/>
  <c r="CO145" i="27"/>
  <c r="CP145" i="27"/>
  <c r="CQ145" i="27"/>
  <c r="CR145" i="27"/>
  <c r="CS145" i="27"/>
  <c r="CT145" i="27"/>
  <c r="CU145" i="27"/>
  <c r="CV145" i="27"/>
  <c r="CW145" i="27"/>
  <c r="CX145" i="27"/>
  <c r="CY145" i="27"/>
  <c r="CZ145" i="27"/>
  <c r="DA145" i="27"/>
  <c r="DB145" i="27"/>
  <c r="DC145" i="27"/>
  <c r="DD145" i="27"/>
  <c r="DE145" i="27"/>
  <c r="DF145" i="27"/>
  <c r="DG145" i="27"/>
  <c r="DH145" i="27"/>
  <c r="DI145" i="27"/>
  <c r="DJ145" i="27"/>
  <c r="DK145" i="27"/>
  <c r="DL145" i="27"/>
  <c r="DM145" i="27"/>
  <c r="DN145" i="27"/>
  <c r="DO145" i="27"/>
  <c r="DP145" i="27"/>
  <c r="DQ145" i="27"/>
  <c r="DR145" i="27"/>
  <c r="DS145" i="27"/>
  <c r="DT145" i="27"/>
  <c r="DU145" i="27"/>
  <c r="DV145" i="27"/>
  <c r="DW145" i="27"/>
  <c r="DX145" i="27"/>
  <c r="DY145" i="27"/>
  <c r="DZ145" i="27"/>
  <c r="EA145" i="27"/>
  <c r="EB145" i="27"/>
  <c r="EC145" i="27"/>
  <c r="ED145" i="27"/>
  <c r="EE145" i="27"/>
  <c r="EF145" i="27"/>
  <c r="EG145" i="27"/>
  <c r="EH145" i="27"/>
  <c r="EI145" i="27"/>
  <c r="EJ145" i="27"/>
  <c r="EK145" i="27"/>
  <c r="EL145" i="27"/>
  <c r="EM145" i="27"/>
  <c r="EN145" i="27"/>
  <c r="EO145" i="27"/>
  <c r="EP145" i="27"/>
  <c r="EQ145" i="27"/>
  <c r="ER145" i="27"/>
  <c r="ES145" i="27"/>
  <c r="ET145" i="27"/>
  <c r="EU145" i="27"/>
  <c r="EV145" i="27"/>
  <c r="EX145" i="27"/>
  <c r="EY145" i="27"/>
  <c r="EZ145" i="27"/>
  <c r="FA145" i="27"/>
  <c r="FB145" i="27"/>
  <c r="FC145" i="27"/>
  <c r="FD145" i="27"/>
  <c r="FE145" i="27"/>
  <c r="FF145" i="27"/>
  <c r="FG145" i="27"/>
  <c r="E146" i="27"/>
  <c r="F146" i="27"/>
  <c r="G146" i="27"/>
  <c r="H146" i="27"/>
  <c r="I146" i="27"/>
  <c r="J146" i="27"/>
  <c r="K146" i="27"/>
  <c r="L146" i="27"/>
  <c r="M146" i="27"/>
  <c r="N146" i="27"/>
  <c r="O146" i="27"/>
  <c r="P146" i="27"/>
  <c r="Q146" i="27"/>
  <c r="R146" i="27"/>
  <c r="S146" i="27"/>
  <c r="T146" i="27"/>
  <c r="U146" i="27"/>
  <c r="V146" i="27"/>
  <c r="W146" i="27"/>
  <c r="X146" i="27"/>
  <c r="Y146" i="27"/>
  <c r="Z146" i="27"/>
  <c r="AA146" i="27"/>
  <c r="AB146" i="27"/>
  <c r="AC146" i="27"/>
  <c r="AD146" i="27"/>
  <c r="AE146" i="27"/>
  <c r="AF146" i="27"/>
  <c r="AG146" i="27"/>
  <c r="AH146" i="27"/>
  <c r="AI146" i="27"/>
  <c r="AJ146" i="27"/>
  <c r="AK146" i="27"/>
  <c r="AL146" i="27"/>
  <c r="AM146" i="27"/>
  <c r="AN146" i="27"/>
  <c r="AO146" i="27"/>
  <c r="AP146" i="27"/>
  <c r="AQ146" i="27"/>
  <c r="AR146" i="27"/>
  <c r="AS146" i="27"/>
  <c r="AT146" i="27"/>
  <c r="AU146" i="27"/>
  <c r="AV146" i="27"/>
  <c r="AW146" i="27"/>
  <c r="AX146" i="27"/>
  <c r="AY146" i="27"/>
  <c r="AZ146" i="27"/>
  <c r="BA146" i="27"/>
  <c r="BB146" i="27"/>
  <c r="BC146" i="27"/>
  <c r="BD146" i="27"/>
  <c r="BE146" i="27"/>
  <c r="BF146" i="27"/>
  <c r="BG146" i="27"/>
  <c r="BH146" i="27"/>
  <c r="BI146" i="27"/>
  <c r="BJ146" i="27"/>
  <c r="BK146" i="27"/>
  <c r="BL146" i="27"/>
  <c r="BM146" i="27"/>
  <c r="BN146" i="27"/>
  <c r="BO146" i="27"/>
  <c r="BP146" i="27"/>
  <c r="BQ146" i="27"/>
  <c r="BR146" i="27"/>
  <c r="BS146" i="27"/>
  <c r="BU146" i="27"/>
  <c r="BV146" i="27"/>
  <c r="BW146" i="27"/>
  <c r="BX146" i="27"/>
  <c r="BY146" i="27"/>
  <c r="BZ146" i="27"/>
  <c r="CA146" i="27"/>
  <c r="CB146" i="27"/>
  <c r="CC146" i="27"/>
  <c r="CD146" i="27"/>
  <c r="CE146" i="27"/>
  <c r="CF146" i="27"/>
  <c r="CG146" i="27"/>
  <c r="CH146" i="27"/>
  <c r="CI146" i="27"/>
  <c r="CJ146" i="27"/>
  <c r="CK146" i="27"/>
  <c r="CL146" i="27"/>
  <c r="CM146" i="27"/>
  <c r="CN146" i="27"/>
  <c r="CO146" i="27"/>
  <c r="CP146" i="27"/>
  <c r="CQ146" i="27"/>
  <c r="CR146" i="27"/>
  <c r="CS146" i="27"/>
  <c r="CT146" i="27"/>
  <c r="CU146" i="27"/>
  <c r="CV146" i="27"/>
  <c r="CW146" i="27"/>
  <c r="CX146" i="27"/>
  <c r="CY146" i="27"/>
  <c r="CZ146" i="27"/>
  <c r="DA146" i="27"/>
  <c r="DB146" i="27"/>
  <c r="DC146" i="27"/>
  <c r="DD146" i="27"/>
  <c r="DE146" i="27"/>
  <c r="DF146" i="27"/>
  <c r="DG146" i="27"/>
  <c r="DH146" i="27"/>
  <c r="DI146" i="27"/>
  <c r="DJ146" i="27"/>
  <c r="DK146" i="27"/>
  <c r="DL146" i="27"/>
  <c r="DM146" i="27"/>
  <c r="DN146" i="27"/>
  <c r="DO146" i="27"/>
  <c r="DP146" i="27"/>
  <c r="DQ146" i="27"/>
  <c r="DR146" i="27"/>
  <c r="DS146" i="27"/>
  <c r="DT146" i="27"/>
  <c r="DU146" i="27"/>
  <c r="DV146" i="27"/>
  <c r="DW146" i="27"/>
  <c r="DX146" i="27"/>
  <c r="DY146" i="27"/>
  <c r="DZ146" i="27"/>
  <c r="EA146" i="27"/>
  <c r="EB146" i="27"/>
  <c r="EC146" i="27"/>
  <c r="ED146" i="27"/>
  <c r="EE146" i="27"/>
  <c r="EF146" i="27"/>
  <c r="EG146" i="27"/>
  <c r="EH146" i="27"/>
  <c r="EI146" i="27"/>
  <c r="EJ146" i="27"/>
  <c r="EK146" i="27"/>
  <c r="EL146" i="27"/>
  <c r="EM146" i="27"/>
  <c r="EN146" i="27"/>
  <c r="EO146" i="27"/>
  <c r="EP146" i="27"/>
  <c r="EQ146" i="27"/>
  <c r="ER146" i="27"/>
  <c r="ES146" i="27"/>
  <c r="ET146" i="27"/>
  <c r="EU146" i="27"/>
  <c r="EV146" i="27"/>
  <c r="EX146" i="27"/>
  <c r="EY146" i="27"/>
  <c r="EZ146" i="27"/>
  <c r="FA146" i="27"/>
  <c r="FB146" i="27"/>
  <c r="FC146" i="27"/>
  <c r="FD146" i="27"/>
  <c r="FE146" i="27"/>
  <c r="FF146" i="27"/>
  <c r="E147" i="27"/>
  <c r="F147" i="27"/>
  <c r="G147" i="27"/>
  <c r="H147" i="27"/>
  <c r="I147" i="27"/>
  <c r="J147" i="27"/>
  <c r="K147" i="27"/>
  <c r="L147" i="27"/>
  <c r="M147" i="27"/>
  <c r="N147" i="27"/>
  <c r="O147" i="27"/>
  <c r="P147" i="27"/>
  <c r="Q147" i="27"/>
  <c r="R147" i="27"/>
  <c r="S147" i="27"/>
  <c r="T147" i="27"/>
  <c r="U147" i="27"/>
  <c r="V147" i="27"/>
  <c r="W147" i="27"/>
  <c r="X147" i="27"/>
  <c r="Y147" i="27"/>
  <c r="Z147" i="27"/>
  <c r="AA147" i="27"/>
  <c r="AB147" i="27"/>
  <c r="AC147" i="27"/>
  <c r="AD147" i="27"/>
  <c r="AE147" i="27"/>
  <c r="AF147" i="27"/>
  <c r="AG147" i="27"/>
  <c r="AH147" i="27"/>
  <c r="AI147" i="27"/>
  <c r="AJ147" i="27"/>
  <c r="AK147" i="27"/>
  <c r="AL147" i="27"/>
  <c r="AM147" i="27"/>
  <c r="AN147" i="27"/>
  <c r="AO147" i="27"/>
  <c r="AP147" i="27"/>
  <c r="AQ147" i="27"/>
  <c r="AR147" i="27"/>
  <c r="AS147" i="27"/>
  <c r="AT147" i="27"/>
  <c r="AU147" i="27"/>
  <c r="AV147" i="27"/>
  <c r="AW147" i="27"/>
  <c r="AX147" i="27"/>
  <c r="AY147" i="27"/>
  <c r="AZ147" i="27"/>
  <c r="BA147" i="27"/>
  <c r="BB147" i="27"/>
  <c r="BC147" i="27"/>
  <c r="BD147" i="27"/>
  <c r="BE147" i="27"/>
  <c r="BF147" i="27"/>
  <c r="BG147" i="27"/>
  <c r="BH147" i="27"/>
  <c r="BI147" i="27"/>
  <c r="BJ147" i="27"/>
  <c r="BK147" i="27"/>
  <c r="BL147" i="27"/>
  <c r="BM147" i="27"/>
  <c r="BN147" i="27"/>
  <c r="BO147" i="27"/>
  <c r="BP147" i="27"/>
  <c r="BQ147" i="27"/>
  <c r="BR147" i="27"/>
  <c r="BS147" i="27"/>
  <c r="BU147" i="27"/>
  <c r="BV147" i="27"/>
  <c r="BW147" i="27"/>
  <c r="BX147" i="27"/>
  <c r="BY147" i="27"/>
  <c r="BZ147" i="27"/>
  <c r="CA147" i="27"/>
  <c r="CB147" i="27"/>
  <c r="CC147" i="27"/>
  <c r="CD147" i="27"/>
  <c r="CE147" i="27"/>
  <c r="CF147" i="27"/>
  <c r="CG147" i="27"/>
  <c r="CH147" i="27"/>
  <c r="CI147" i="27"/>
  <c r="CJ147" i="27"/>
  <c r="CK147" i="27"/>
  <c r="CL147" i="27"/>
  <c r="CM147" i="27"/>
  <c r="CN147" i="27"/>
  <c r="CO147" i="27"/>
  <c r="CP147" i="27"/>
  <c r="CQ147" i="27"/>
  <c r="CR147" i="27"/>
  <c r="CS147" i="27"/>
  <c r="CT147" i="27"/>
  <c r="CU147" i="27"/>
  <c r="CV147" i="27"/>
  <c r="CW147" i="27"/>
  <c r="CX147" i="27"/>
  <c r="CY147" i="27"/>
  <c r="CZ147" i="27"/>
  <c r="DA147" i="27"/>
  <c r="DB147" i="27"/>
  <c r="DC147" i="27"/>
  <c r="DD147" i="27"/>
  <c r="DE147" i="27"/>
  <c r="DF147" i="27"/>
  <c r="DG147" i="27"/>
  <c r="DH147" i="27"/>
  <c r="DI147" i="27"/>
  <c r="DJ147" i="27"/>
  <c r="DK147" i="27"/>
  <c r="DL147" i="27"/>
  <c r="DM147" i="27"/>
  <c r="DN147" i="27"/>
  <c r="DO147" i="27"/>
  <c r="DP147" i="27"/>
  <c r="DQ147" i="27"/>
  <c r="DR147" i="27"/>
  <c r="DS147" i="27"/>
  <c r="DT147" i="27"/>
  <c r="DU147" i="27"/>
  <c r="DV147" i="27"/>
  <c r="DW147" i="27"/>
  <c r="DX147" i="27"/>
  <c r="DY147" i="27"/>
  <c r="DZ147" i="27"/>
  <c r="EA147" i="27"/>
  <c r="EB147" i="27"/>
  <c r="EC147" i="27"/>
  <c r="ED147" i="27"/>
  <c r="EE147" i="27"/>
  <c r="EF147" i="27"/>
  <c r="EG147" i="27"/>
  <c r="EH147" i="27"/>
  <c r="EI147" i="27"/>
  <c r="EJ147" i="27"/>
  <c r="EK147" i="27"/>
  <c r="EL147" i="27"/>
  <c r="EM147" i="27"/>
  <c r="EN147" i="27"/>
  <c r="EO147" i="27"/>
  <c r="EP147" i="27"/>
  <c r="EQ147" i="27"/>
  <c r="ER147" i="27"/>
  <c r="ES147" i="27"/>
  <c r="ET147" i="27"/>
  <c r="EU147" i="27"/>
  <c r="EV147" i="27"/>
  <c r="EX147" i="27"/>
  <c r="EY147" i="27"/>
  <c r="EZ147" i="27"/>
  <c r="FA147" i="27"/>
  <c r="FB147" i="27"/>
  <c r="FC147" i="27"/>
  <c r="FD147" i="27"/>
  <c r="FE147" i="27"/>
  <c r="FF147" i="27"/>
  <c r="E148" i="27"/>
  <c r="F148" i="27"/>
  <c r="G148" i="27"/>
  <c r="H148" i="27"/>
  <c r="I148" i="27"/>
  <c r="J148" i="27"/>
  <c r="K148" i="27"/>
  <c r="L148" i="27"/>
  <c r="M148" i="27"/>
  <c r="N148" i="27"/>
  <c r="O148" i="27"/>
  <c r="P148" i="27"/>
  <c r="Q148" i="27"/>
  <c r="R148" i="27"/>
  <c r="S148" i="27"/>
  <c r="T148" i="27"/>
  <c r="U148" i="27"/>
  <c r="V148" i="27"/>
  <c r="W148" i="27"/>
  <c r="X148" i="27"/>
  <c r="Y148" i="27"/>
  <c r="Z148" i="27"/>
  <c r="AA148" i="27"/>
  <c r="AB148" i="27"/>
  <c r="AC148" i="27"/>
  <c r="AD148" i="27"/>
  <c r="AE148" i="27"/>
  <c r="AF148" i="27"/>
  <c r="AG148" i="27"/>
  <c r="AH148" i="27"/>
  <c r="AI148" i="27"/>
  <c r="AJ148" i="27"/>
  <c r="AK148" i="27"/>
  <c r="AL148" i="27"/>
  <c r="AM148" i="27"/>
  <c r="AN148" i="27"/>
  <c r="AO148" i="27"/>
  <c r="AP148" i="27"/>
  <c r="AQ148" i="27"/>
  <c r="AR148" i="27"/>
  <c r="AS148" i="27"/>
  <c r="AT148" i="27"/>
  <c r="AU148" i="27"/>
  <c r="AV148" i="27"/>
  <c r="AW148" i="27"/>
  <c r="AX148" i="27"/>
  <c r="AY148" i="27"/>
  <c r="AZ148" i="27"/>
  <c r="BA148" i="27"/>
  <c r="BB148" i="27"/>
  <c r="BC148" i="27"/>
  <c r="BD148" i="27"/>
  <c r="BE148" i="27"/>
  <c r="BF148" i="27"/>
  <c r="BG148" i="27"/>
  <c r="BH148" i="27"/>
  <c r="BI148" i="27"/>
  <c r="BJ148" i="27"/>
  <c r="BK148" i="27"/>
  <c r="BL148" i="27"/>
  <c r="BM148" i="27"/>
  <c r="BN148" i="27"/>
  <c r="BO148" i="27"/>
  <c r="BP148" i="27"/>
  <c r="BQ148" i="27"/>
  <c r="BR148" i="27"/>
  <c r="BS148" i="27"/>
  <c r="BU148" i="27"/>
  <c r="BV148" i="27"/>
  <c r="BW148" i="27"/>
  <c r="BX148" i="27"/>
  <c r="BY148" i="27"/>
  <c r="BZ148" i="27"/>
  <c r="CA148" i="27"/>
  <c r="CB148" i="27"/>
  <c r="CC148" i="27"/>
  <c r="CD148" i="27"/>
  <c r="CE148" i="27"/>
  <c r="CF148" i="27"/>
  <c r="CG148" i="27"/>
  <c r="CH148" i="27"/>
  <c r="CI148" i="27"/>
  <c r="CJ148" i="27"/>
  <c r="CK148" i="27"/>
  <c r="CL148" i="27"/>
  <c r="CM148" i="27"/>
  <c r="CN148" i="27"/>
  <c r="CO148" i="27"/>
  <c r="CP148" i="27"/>
  <c r="CQ148" i="27"/>
  <c r="CR148" i="27"/>
  <c r="CS148" i="27"/>
  <c r="CT148" i="27"/>
  <c r="CU148" i="27"/>
  <c r="CV148" i="27"/>
  <c r="CW148" i="27"/>
  <c r="CX148" i="27"/>
  <c r="CY148" i="27"/>
  <c r="CZ148" i="27"/>
  <c r="DA148" i="27"/>
  <c r="DB148" i="27"/>
  <c r="DC148" i="27"/>
  <c r="DD148" i="27"/>
  <c r="DE148" i="27"/>
  <c r="DF148" i="27"/>
  <c r="DG148" i="27"/>
  <c r="DH148" i="27"/>
  <c r="DI148" i="27"/>
  <c r="DJ148" i="27"/>
  <c r="DK148" i="27"/>
  <c r="DL148" i="27"/>
  <c r="DM148" i="27"/>
  <c r="DN148" i="27"/>
  <c r="DO148" i="27"/>
  <c r="DP148" i="27"/>
  <c r="DQ148" i="27"/>
  <c r="DR148" i="27"/>
  <c r="DS148" i="27"/>
  <c r="DT148" i="27"/>
  <c r="DU148" i="27"/>
  <c r="DV148" i="27"/>
  <c r="DW148" i="27"/>
  <c r="DX148" i="27"/>
  <c r="DY148" i="27"/>
  <c r="DZ148" i="27"/>
  <c r="EA148" i="27"/>
  <c r="EB148" i="27"/>
  <c r="EC148" i="27"/>
  <c r="ED148" i="27"/>
  <c r="EE148" i="27"/>
  <c r="EF148" i="27"/>
  <c r="EG148" i="27"/>
  <c r="EH148" i="27"/>
  <c r="EI148" i="27"/>
  <c r="EJ148" i="27"/>
  <c r="EK148" i="27"/>
  <c r="EL148" i="27"/>
  <c r="EM148" i="27"/>
  <c r="EN148" i="27"/>
  <c r="EO148" i="27"/>
  <c r="EP148" i="27"/>
  <c r="EQ148" i="27"/>
  <c r="ER148" i="27"/>
  <c r="ES148" i="27"/>
  <c r="ET148" i="27"/>
  <c r="EU148" i="27"/>
  <c r="EV148" i="27"/>
  <c r="EX148" i="27"/>
  <c r="EY148" i="27"/>
  <c r="EZ148" i="27"/>
  <c r="FA148" i="27"/>
  <c r="FB148" i="27"/>
  <c r="FC148" i="27"/>
  <c r="FD148" i="27"/>
  <c r="FE148" i="27"/>
  <c r="FF148" i="27"/>
  <c r="E149" i="27"/>
  <c r="C149" i="27" s="1"/>
  <c r="BT149" i="27" s="1"/>
  <c r="F149" i="27"/>
  <c r="G149" i="27"/>
  <c r="H149" i="27"/>
  <c r="I149" i="27"/>
  <c r="J149" i="27"/>
  <c r="K149" i="27"/>
  <c r="L149" i="27"/>
  <c r="M149" i="27"/>
  <c r="N149" i="27"/>
  <c r="O149" i="27"/>
  <c r="P149" i="27"/>
  <c r="Q149" i="27"/>
  <c r="R149" i="27"/>
  <c r="S149" i="27"/>
  <c r="T149" i="27"/>
  <c r="U149" i="27"/>
  <c r="V149" i="27"/>
  <c r="W149" i="27"/>
  <c r="X149" i="27"/>
  <c r="Y149" i="27"/>
  <c r="Z149" i="27"/>
  <c r="AA149" i="27"/>
  <c r="AB149" i="27"/>
  <c r="AC149" i="27"/>
  <c r="AD149" i="27"/>
  <c r="AE149" i="27"/>
  <c r="AF149" i="27"/>
  <c r="AG149" i="27"/>
  <c r="AH149" i="27"/>
  <c r="AI149" i="27"/>
  <c r="AJ149" i="27"/>
  <c r="AK149" i="27"/>
  <c r="AL149" i="27"/>
  <c r="AM149" i="27"/>
  <c r="AN149" i="27"/>
  <c r="AO149" i="27"/>
  <c r="AP149" i="27"/>
  <c r="AQ149" i="27"/>
  <c r="AR149" i="27"/>
  <c r="AS149" i="27"/>
  <c r="AT149" i="27"/>
  <c r="AU149" i="27"/>
  <c r="AV149" i="27"/>
  <c r="AW149" i="27"/>
  <c r="AX149" i="27"/>
  <c r="AY149" i="27"/>
  <c r="AZ149" i="27"/>
  <c r="BA149" i="27"/>
  <c r="BB149" i="27"/>
  <c r="BC149" i="27"/>
  <c r="BD149" i="27"/>
  <c r="BE149" i="27"/>
  <c r="BF149" i="27"/>
  <c r="BG149" i="27"/>
  <c r="BH149" i="27"/>
  <c r="BI149" i="27"/>
  <c r="BJ149" i="27"/>
  <c r="BK149" i="27"/>
  <c r="BL149" i="27"/>
  <c r="BM149" i="27"/>
  <c r="BN149" i="27"/>
  <c r="BO149" i="27"/>
  <c r="BP149" i="27"/>
  <c r="BQ149" i="27"/>
  <c r="BR149" i="27"/>
  <c r="BS149" i="27"/>
  <c r="BU149" i="27"/>
  <c r="BV149" i="27"/>
  <c r="BW149" i="27"/>
  <c r="BX149" i="27"/>
  <c r="BY149" i="27"/>
  <c r="BZ149" i="27"/>
  <c r="CA149" i="27"/>
  <c r="CB149" i="27"/>
  <c r="CC149" i="27"/>
  <c r="CD149" i="27"/>
  <c r="CE149" i="27"/>
  <c r="CF149" i="27"/>
  <c r="CG149" i="27"/>
  <c r="CH149" i="27"/>
  <c r="CI149" i="27"/>
  <c r="CJ149" i="27"/>
  <c r="CK149" i="27"/>
  <c r="CL149" i="27"/>
  <c r="CM149" i="27"/>
  <c r="CN149" i="27"/>
  <c r="CO149" i="27"/>
  <c r="CP149" i="27"/>
  <c r="CQ149" i="27"/>
  <c r="CR149" i="27"/>
  <c r="CS149" i="27"/>
  <c r="CT149" i="27"/>
  <c r="CU149" i="27"/>
  <c r="CV149" i="27"/>
  <c r="CW149" i="27"/>
  <c r="CX149" i="27"/>
  <c r="CY149" i="27"/>
  <c r="CZ149" i="27"/>
  <c r="DA149" i="27"/>
  <c r="DB149" i="27"/>
  <c r="DC149" i="27"/>
  <c r="DD149" i="27"/>
  <c r="DE149" i="27"/>
  <c r="DF149" i="27"/>
  <c r="DG149" i="27"/>
  <c r="DH149" i="27"/>
  <c r="DI149" i="27"/>
  <c r="DJ149" i="27"/>
  <c r="DK149" i="27"/>
  <c r="DL149" i="27"/>
  <c r="DM149" i="27"/>
  <c r="DN149" i="27"/>
  <c r="DO149" i="27"/>
  <c r="DP149" i="27"/>
  <c r="DQ149" i="27"/>
  <c r="DR149" i="27"/>
  <c r="DS149" i="27"/>
  <c r="DT149" i="27"/>
  <c r="DU149" i="27"/>
  <c r="DV149" i="27"/>
  <c r="DW149" i="27"/>
  <c r="DX149" i="27"/>
  <c r="DY149" i="27"/>
  <c r="DZ149" i="27"/>
  <c r="EA149" i="27"/>
  <c r="EB149" i="27"/>
  <c r="EC149" i="27"/>
  <c r="ED149" i="27"/>
  <c r="EE149" i="27"/>
  <c r="EF149" i="27"/>
  <c r="EG149" i="27"/>
  <c r="EH149" i="27"/>
  <c r="EI149" i="27"/>
  <c r="EJ149" i="27"/>
  <c r="EK149" i="27"/>
  <c r="EL149" i="27"/>
  <c r="EM149" i="27"/>
  <c r="EN149" i="27"/>
  <c r="EO149" i="27"/>
  <c r="EP149" i="27"/>
  <c r="EQ149" i="27"/>
  <c r="ER149" i="27"/>
  <c r="ES149" i="27"/>
  <c r="ET149" i="27"/>
  <c r="EU149" i="27"/>
  <c r="EV149" i="27"/>
  <c r="EX149" i="27"/>
  <c r="EY149" i="27"/>
  <c r="EZ149" i="27"/>
  <c r="FA149" i="27"/>
  <c r="FB149" i="27"/>
  <c r="FC149" i="27"/>
  <c r="FD149" i="27"/>
  <c r="FE149" i="27"/>
  <c r="FF149" i="27"/>
  <c r="FG149" i="27"/>
  <c r="E150" i="27"/>
  <c r="F150" i="27"/>
  <c r="G150" i="27"/>
  <c r="H150" i="27"/>
  <c r="I150" i="27"/>
  <c r="J150" i="27"/>
  <c r="K150" i="27"/>
  <c r="L150" i="27"/>
  <c r="M150" i="27"/>
  <c r="N150" i="27"/>
  <c r="O150" i="27"/>
  <c r="P150" i="27"/>
  <c r="Q150" i="27"/>
  <c r="R150" i="27"/>
  <c r="S150" i="27"/>
  <c r="T150" i="27"/>
  <c r="U150" i="27"/>
  <c r="V150" i="27"/>
  <c r="W150" i="27"/>
  <c r="X150" i="27"/>
  <c r="Y150" i="27"/>
  <c r="Z150" i="27"/>
  <c r="AA150" i="27"/>
  <c r="AB150" i="27"/>
  <c r="AC150" i="27"/>
  <c r="AD150" i="27"/>
  <c r="AE150" i="27"/>
  <c r="AF150" i="27"/>
  <c r="AG150" i="27"/>
  <c r="AH150" i="27"/>
  <c r="AI150" i="27"/>
  <c r="AJ150" i="27"/>
  <c r="AK150" i="27"/>
  <c r="AL150" i="27"/>
  <c r="AM150" i="27"/>
  <c r="AN150" i="27"/>
  <c r="AO150" i="27"/>
  <c r="AP150" i="27"/>
  <c r="AQ150" i="27"/>
  <c r="AR150" i="27"/>
  <c r="AS150" i="27"/>
  <c r="AT150" i="27"/>
  <c r="AU150" i="27"/>
  <c r="AV150" i="27"/>
  <c r="AW150" i="27"/>
  <c r="AX150" i="27"/>
  <c r="AY150" i="27"/>
  <c r="AZ150" i="27"/>
  <c r="BA150" i="27"/>
  <c r="BB150" i="27"/>
  <c r="BC150" i="27"/>
  <c r="BD150" i="27"/>
  <c r="BE150" i="27"/>
  <c r="BF150" i="27"/>
  <c r="BG150" i="27"/>
  <c r="BH150" i="27"/>
  <c r="BI150" i="27"/>
  <c r="BJ150" i="27"/>
  <c r="BK150" i="27"/>
  <c r="BL150" i="27"/>
  <c r="BM150" i="27"/>
  <c r="BN150" i="27"/>
  <c r="BO150" i="27"/>
  <c r="BP150" i="27"/>
  <c r="BQ150" i="27"/>
  <c r="BR150" i="27"/>
  <c r="BS150" i="27"/>
  <c r="BU150" i="27"/>
  <c r="BV150" i="27"/>
  <c r="BW150" i="27"/>
  <c r="BX150" i="27"/>
  <c r="BY150" i="27"/>
  <c r="BZ150" i="27"/>
  <c r="CA150" i="27"/>
  <c r="CB150" i="27"/>
  <c r="CC150" i="27"/>
  <c r="CD150" i="27"/>
  <c r="CE150" i="27"/>
  <c r="CF150" i="27"/>
  <c r="CG150" i="27"/>
  <c r="CH150" i="27"/>
  <c r="CI150" i="27"/>
  <c r="CJ150" i="27"/>
  <c r="CK150" i="27"/>
  <c r="CL150" i="27"/>
  <c r="CM150" i="27"/>
  <c r="CN150" i="27"/>
  <c r="CO150" i="27"/>
  <c r="CP150" i="27"/>
  <c r="CQ150" i="27"/>
  <c r="CR150" i="27"/>
  <c r="CS150" i="27"/>
  <c r="CT150" i="27"/>
  <c r="CU150" i="27"/>
  <c r="CV150" i="27"/>
  <c r="CW150" i="27"/>
  <c r="CX150" i="27"/>
  <c r="CY150" i="27"/>
  <c r="CZ150" i="27"/>
  <c r="DA150" i="27"/>
  <c r="DB150" i="27"/>
  <c r="DC150" i="27"/>
  <c r="DD150" i="27"/>
  <c r="DE150" i="27"/>
  <c r="DF150" i="27"/>
  <c r="DG150" i="27"/>
  <c r="DH150" i="27"/>
  <c r="DI150" i="27"/>
  <c r="DJ150" i="27"/>
  <c r="DK150" i="27"/>
  <c r="DL150" i="27"/>
  <c r="DM150" i="27"/>
  <c r="DN150" i="27"/>
  <c r="DO150" i="27"/>
  <c r="DP150" i="27"/>
  <c r="DQ150" i="27"/>
  <c r="DR150" i="27"/>
  <c r="DS150" i="27"/>
  <c r="DT150" i="27"/>
  <c r="DU150" i="27"/>
  <c r="DV150" i="27"/>
  <c r="DW150" i="27"/>
  <c r="DX150" i="27"/>
  <c r="DY150" i="27"/>
  <c r="DZ150" i="27"/>
  <c r="EA150" i="27"/>
  <c r="EB150" i="27"/>
  <c r="EC150" i="27"/>
  <c r="ED150" i="27"/>
  <c r="EE150" i="27"/>
  <c r="EF150" i="27"/>
  <c r="EG150" i="27"/>
  <c r="EH150" i="27"/>
  <c r="EI150" i="27"/>
  <c r="EJ150" i="27"/>
  <c r="EK150" i="27"/>
  <c r="EL150" i="27"/>
  <c r="EM150" i="27"/>
  <c r="EN150" i="27"/>
  <c r="EO150" i="27"/>
  <c r="EP150" i="27"/>
  <c r="EQ150" i="27"/>
  <c r="ER150" i="27"/>
  <c r="ES150" i="27"/>
  <c r="ET150" i="27"/>
  <c r="EU150" i="27"/>
  <c r="EV150" i="27"/>
  <c r="EX150" i="27"/>
  <c r="EY150" i="27"/>
  <c r="EZ150" i="27"/>
  <c r="FA150" i="27"/>
  <c r="FB150" i="27"/>
  <c r="FC150" i="27"/>
  <c r="FD150" i="27"/>
  <c r="FE150" i="27"/>
  <c r="FF150" i="27"/>
  <c r="E151" i="27"/>
  <c r="F151" i="27"/>
  <c r="G151" i="27"/>
  <c r="H151" i="27"/>
  <c r="I151" i="27"/>
  <c r="J151" i="27"/>
  <c r="K151" i="27"/>
  <c r="L151" i="27"/>
  <c r="M151" i="27"/>
  <c r="N151" i="27"/>
  <c r="O151" i="27"/>
  <c r="P151" i="27"/>
  <c r="Q151" i="27"/>
  <c r="R151" i="27"/>
  <c r="S151" i="27"/>
  <c r="T151" i="27"/>
  <c r="U151" i="27"/>
  <c r="V151" i="27"/>
  <c r="W151" i="27"/>
  <c r="X151" i="27"/>
  <c r="Y151" i="27"/>
  <c r="Z151" i="27"/>
  <c r="AA151" i="27"/>
  <c r="AB151" i="27"/>
  <c r="AC151" i="27"/>
  <c r="AD151" i="27"/>
  <c r="AE151" i="27"/>
  <c r="AF151" i="27"/>
  <c r="AG151" i="27"/>
  <c r="AH151" i="27"/>
  <c r="AI151" i="27"/>
  <c r="AJ151" i="27"/>
  <c r="AK151" i="27"/>
  <c r="AL151" i="27"/>
  <c r="AM151" i="27"/>
  <c r="AN151" i="27"/>
  <c r="AO151" i="27"/>
  <c r="AP151" i="27"/>
  <c r="AQ151" i="27"/>
  <c r="AR151" i="27"/>
  <c r="AS151" i="27"/>
  <c r="AT151" i="27"/>
  <c r="AU151" i="27"/>
  <c r="AV151" i="27"/>
  <c r="AW151" i="27"/>
  <c r="AX151" i="27"/>
  <c r="AY151" i="27"/>
  <c r="AZ151" i="27"/>
  <c r="BA151" i="27"/>
  <c r="BB151" i="27"/>
  <c r="BC151" i="27"/>
  <c r="BD151" i="27"/>
  <c r="BE151" i="27"/>
  <c r="BF151" i="27"/>
  <c r="BG151" i="27"/>
  <c r="BH151" i="27"/>
  <c r="BI151" i="27"/>
  <c r="BJ151" i="27"/>
  <c r="BK151" i="27"/>
  <c r="BL151" i="27"/>
  <c r="BM151" i="27"/>
  <c r="BN151" i="27"/>
  <c r="BO151" i="27"/>
  <c r="BP151" i="27"/>
  <c r="BQ151" i="27"/>
  <c r="BR151" i="27"/>
  <c r="BS151" i="27"/>
  <c r="BU151" i="27"/>
  <c r="BV151" i="27"/>
  <c r="BW151" i="27"/>
  <c r="BX151" i="27"/>
  <c r="BY151" i="27"/>
  <c r="BZ151" i="27"/>
  <c r="CA151" i="27"/>
  <c r="CB151" i="27"/>
  <c r="CC151" i="27"/>
  <c r="CD151" i="27"/>
  <c r="CE151" i="27"/>
  <c r="CF151" i="27"/>
  <c r="CG151" i="27"/>
  <c r="CH151" i="27"/>
  <c r="CI151" i="27"/>
  <c r="CJ151" i="27"/>
  <c r="CK151" i="27"/>
  <c r="CL151" i="27"/>
  <c r="CM151" i="27"/>
  <c r="CN151" i="27"/>
  <c r="CO151" i="27"/>
  <c r="CP151" i="27"/>
  <c r="CQ151" i="27"/>
  <c r="CR151" i="27"/>
  <c r="CS151" i="27"/>
  <c r="CT151" i="27"/>
  <c r="CU151" i="27"/>
  <c r="CV151" i="27"/>
  <c r="CW151" i="27"/>
  <c r="CX151" i="27"/>
  <c r="CY151" i="27"/>
  <c r="CZ151" i="27"/>
  <c r="DA151" i="27"/>
  <c r="DB151" i="27"/>
  <c r="DC151" i="27"/>
  <c r="DD151" i="27"/>
  <c r="DE151" i="27"/>
  <c r="DF151" i="27"/>
  <c r="DG151" i="27"/>
  <c r="DH151" i="27"/>
  <c r="DI151" i="27"/>
  <c r="DJ151" i="27"/>
  <c r="DK151" i="27"/>
  <c r="DL151" i="27"/>
  <c r="DM151" i="27"/>
  <c r="DN151" i="27"/>
  <c r="DO151" i="27"/>
  <c r="DP151" i="27"/>
  <c r="DQ151" i="27"/>
  <c r="DR151" i="27"/>
  <c r="DS151" i="27"/>
  <c r="DT151" i="27"/>
  <c r="DU151" i="27"/>
  <c r="DV151" i="27"/>
  <c r="DW151" i="27"/>
  <c r="DX151" i="27"/>
  <c r="DY151" i="27"/>
  <c r="DZ151" i="27"/>
  <c r="EA151" i="27"/>
  <c r="EB151" i="27"/>
  <c r="EC151" i="27"/>
  <c r="ED151" i="27"/>
  <c r="EE151" i="27"/>
  <c r="EF151" i="27"/>
  <c r="EG151" i="27"/>
  <c r="EH151" i="27"/>
  <c r="EI151" i="27"/>
  <c r="EJ151" i="27"/>
  <c r="EK151" i="27"/>
  <c r="EL151" i="27"/>
  <c r="EM151" i="27"/>
  <c r="EN151" i="27"/>
  <c r="EO151" i="27"/>
  <c r="EP151" i="27"/>
  <c r="EQ151" i="27"/>
  <c r="ER151" i="27"/>
  <c r="ES151" i="27"/>
  <c r="ET151" i="27"/>
  <c r="EU151" i="27"/>
  <c r="EV151" i="27"/>
  <c r="EX151" i="27"/>
  <c r="EY151" i="27"/>
  <c r="EZ151" i="27"/>
  <c r="FA151" i="27"/>
  <c r="FB151" i="27"/>
  <c r="FC151" i="27"/>
  <c r="FD151" i="27"/>
  <c r="FE151" i="27"/>
  <c r="FF151" i="27"/>
  <c r="E152" i="27"/>
  <c r="C152" i="27" s="1"/>
  <c r="BT152" i="27" s="1"/>
  <c r="F152" i="27"/>
  <c r="G152" i="27"/>
  <c r="H152" i="27"/>
  <c r="I152" i="27"/>
  <c r="J152" i="27"/>
  <c r="K152" i="27"/>
  <c r="L152" i="27"/>
  <c r="M152" i="27"/>
  <c r="N152" i="27"/>
  <c r="O152" i="27"/>
  <c r="P152" i="27"/>
  <c r="Q152" i="27"/>
  <c r="R152" i="27"/>
  <c r="S152" i="27"/>
  <c r="T152" i="27"/>
  <c r="U152" i="27"/>
  <c r="V152" i="27"/>
  <c r="W152" i="27"/>
  <c r="X152" i="27"/>
  <c r="Y152" i="27"/>
  <c r="Z152" i="27"/>
  <c r="AA152" i="27"/>
  <c r="AB152" i="27"/>
  <c r="AC152" i="27"/>
  <c r="AD152" i="27"/>
  <c r="AE152" i="27"/>
  <c r="AF152" i="27"/>
  <c r="AG152" i="27"/>
  <c r="AH152" i="27"/>
  <c r="AI152" i="27"/>
  <c r="AJ152" i="27"/>
  <c r="AK152" i="27"/>
  <c r="AL152" i="27"/>
  <c r="AM152" i="27"/>
  <c r="AN152" i="27"/>
  <c r="AO152" i="27"/>
  <c r="AP152" i="27"/>
  <c r="AQ152" i="27"/>
  <c r="AR152" i="27"/>
  <c r="AS152" i="27"/>
  <c r="AT152" i="27"/>
  <c r="AU152" i="27"/>
  <c r="AV152" i="27"/>
  <c r="AW152" i="27"/>
  <c r="AX152" i="27"/>
  <c r="AY152" i="27"/>
  <c r="AZ152" i="27"/>
  <c r="BA152" i="27"/>
  <c r="BB152" i="27"/>
  <c r="BC152" i="27"/>
  <c r="BD152" i="27"/>
  <c r="BE152" i="27"/>
  <c r="BF152" i="27"/>
  <c r="BG152" i="27"/>
  <c r="BH152" i="27"/>
  <c r="BI152" i="27"/>
  <c r="BJ152" i="27"/>
  <c r="BK152" i="27"/>
  <c r="BL152" i="27"/>
  <c r="BM152" i="27"/>
  <c r="BN152" i="27"/>
  <c r="BO152" i="27"/>
  <c r="BP152" i="27"/>
  <c r="BQ152" i="27"/>
  <c r="BR152" i="27"/>
  <c r="BS152" i="27"/>
  <c r="BU152" i="27"/>
  <c r="BV152" i="27"/>
  <c r="BW152" i="27"/>
  <c r="BX152" i="27"/>
  <c r="BY152" i="27"/>
  <c r="BZ152" i="27"/>
  <c r="CA152" i="27"/>
  <c r="CB152" i="27"/>
  <c r="CC152" i="27"/>
  <c r="CD152" i="27"/>
  <c r="CE152" i="27"/>
  <c r="CF152" i="27"/>
  <c r="CG152" i="27"/>
  <c r="CH152" i="27"/>
  <c r="CI152" i="27"/>
  <c r="CJ152" i="27"/>
  <c r="CK152" i="27"/>
  <c r="CL152" i="27"/>
  <c r="CM152" i="27"/>
  <c r="CN152" i="27"/>
  <c r="CO152" i="27"/>
  <c r="CP152" i="27"/>
  <c r="CQ152" i="27"/>
  <c r="CR152" i="27"/>
  <c r="CS152" i="27"/>
  <c r="CT152" i="27"/>
  <c r="CU152" i="27"/>
  <c r="CV152" i="27"/>
  <c r="CW152" i="27"/>
  <c r="CX152" i="27"/>
  <c r="CY152" i="27"/>
  <c r="CZ152" i="27"/>
  <c r="DA152" i="27"/>
  <c r="DB152" i="27"/>
  <c r="DC152" i="27"/>
  <c r="DD152" i="27"/>
  <c r="DE152" i="27"/>
  <c r="DF152" i="27"/>
  <c r="DG152" i="27"/>
  <c r="DH152" i="27"/>
  <c r="DI152" i="27"/>
  <c r="DJ152" i="27"/>
  <c r="DK152" i="27"/>
  <c r="DL152" i="27"/>
  <c r="DM152" i="27"/>
  <c r="DN152" i="27"/>
  <c r="DO152" i="27"/>
  <c r="DP152" i="27"/>
  <c r="DQ152" i="27"/>
  <c r="DR152" i="27"/>
  <c r="DS152" i="27"/>
  <c r="DT152" i="27"/>
  <c r="DU152" i="27"/>
  <c r="DV152" i="27"/>
  <c r="DW152" i="27"/>
  <c r="DX152" i="27"/>
  <c r="DY152" i="27"/>
  <c r="DZ152" i="27"/>
  <c r="EA152" i="27"/>
  <c r="EB152" i="27"/>
  <c r="EC152" i="27"/>
  <c r="ED152" i="27"/>
  <c r="EE152" i="27"/>
  <c r="EF152" i="27"/>
  <c r="EG152" i="27"/>
  <c r="EH152" i="27"/>
  <c r="EI152" i="27"/>
  <c r="EJ152" i="27"/>
  <c r="EK152" i="27"/>
  <c r="EL152" i="27"/>
  <c r="EM152" i="27"/>
  <c r="EN152" i="27"/>
  <c r="EO152" i="27"/>
  <c r="EP152" i="27"/>
  <c r="EQ152" i="27"/>
  <c r="ER152" i="27"/>
  <c r="ES152" i="27"/>
  <c r="ET152" i="27"/>
  <c r="EU152" i="27"/>
  <c r="EV152" i="27"/>
  <c r="EX152" i="27"/>
  <c r="EY152" i="27"/>
  <c r="EZ152" i="27"/>
  <c r="FA152" i="27"/>
  <c r="FB152" i="27"/>
  <c r="FC152" i="27"/>
  <c r="FD152" i="27"/>
  <c r="FE152" i="27"/>
  <c r="FF152" i="27"/>
  <c r="E153" i="27"/>
  <c r="C153" i="27" s="1"/>
  <c r="BT153" i="27" s="1"/>
  <c r="F153" i="27"/>
  <c r="G153" i="27"/>
  <c r="H153" i="27"/>
  <c r="I153" i="27"/>
  <c r="J153" i="27"/>
  <c r="K153" i="27"/>
  <c r="L153" i="27"/>
  <c r="M153" i="27"/>
  <c r="N153" i="27"/>
  <c r="O153" i="27"/>
  <c r="P153" i="27"/>
  <c r="Q153" i="27"/>
  <c r="R153" i="27"/>
  <c r="S153" i="27"/>
  <c r="T153" i="27"/>
  <c r="U153" i="27"/>
  <c r="V153" i="27"/>
  <c r="W153" i="27"/>
  <c r="X153" i="27"/>
  <c r="Y153" i="27"/>
  <c r="Z153" i="27"/>
  <c r="AA153" i="27"/>
  <c r="AB153" i="27"/>
  <c r="AC153" i="27"/>
  <c r="AD153" i="27"/>
  <c r="AE153" i="27"/>
  <c r="AF153" i="27"/>
  <c r="AG153" i="27"/>
  <c r="AH153" i="27"/>
  <c r="AI153" i="27"/>
  <c r="AJ153" i="27"/>
  <c r="AK153" i="27"/>
  <c r="AL153" i="27"/>
  <c r="AM153" i="27"/>
  <c r="AN153" i="27"/>
  <c r="AO153" i="27"/>
  <c r="AP153" i="27"/>
  <c r="AQ153" i="27"/>
  <c r="AR153" i="27"/>
  <c r="AS153" i="27"/>
  <c r="AT153" i="27"/>
  <c r="AU153" i="27"/>
  <c r="AV153" i="27"/>
  <c r="AW153" i="27"/>
  <c r="AX153" i="27"/>
  <c r="AY153" i="27"/>
  <c r="AZ153" i="27"/>
  <c r="BA153" i="27"/>
  <c r="BB153" i="27"/>
  <c r="BC153" i="27"/>
  <c r="BD153" i="27"/>
  <c r="BE153" i="27"/>
  <c r="BF153" i="27"/>
  <c r="BG153" i="27"/>
  <c r="BH153" i="27"/>
  <c r="BI153" i="27"/>
  <c r="BJ153" i="27"/>
  <c r="BK153" i="27"/>
  <c r="BL153" i="27"/>
  <c r="BM153" i="27"/>
  <c r="BN153" i="27"/>
  <c r="BO153" i="27"/>
  <c r="BP153" i="27"/>
  <c r="BQ153" i="27"/>
  <c r="BR153" i="27"/>
  <c r="BS153" i="27"/>
  <c r="BU153" i="27"/>
  <c r="BV153" i="27"/>
  <c r="BW153" i="27"/>
  <c r="BX153" i="27"/>
  <c r="BY153" i="27"/>
  <c r="BZ153" i="27"/>
  <c r="CA153" i="27"/>
  <c r="CB153" i="27"/>
  <c r="CC153" i="27"/>
  <c r="CD153" i="27"/>
  <c r="CE153" i="27"/>
  <c r="CF153" i="27"/>
  <c r="CG153" i="27"/>
  <c r="CH153" i="27"/>
  <c r="CI153" i="27"/>
  <c r="CJ153" i="27"/>
  <c r="CK153" i="27"/>
  <c r="CL153" i="27"/>
  <c r="CM153" i="27"/>
  <c r="CN153" i="27"/>
  <c r="CO153" i="27"/>
  <c r="CP153" i="27"/>
  <c r="CQ153" i="27"/>
  <c r="CR153" i="27"/>
  <c r="CS153" i="27"/>
  <c r="CT153" i="27"/>
  <c r="CU153" i="27"/>
  <c r="CV153" i="27"/>
  <c r="CW153" i="27"/>
  <c r="CX153" i="27"/>
  <c r="CY153" i="27"/>
  <c r="CZ153" i="27"/>
  <c r="DA153" i="27"/>
  <c r="DB153" i="27"/>
  <c r="DC153" i="27"/>
  <c r="DD153" i="27"/>
  <c r="DE153" i="27"/>
  <c r="DF153" i="27"/>
  <c r="DG153" i="27"/>
  <c r="DH153" i="27"/>
  <c r="DI153" i="27"/>
  <c r="DJ153" i="27"/>
  <c r="DK153" i="27"/>
  <c r="DL153" i="27"/>
  <c r="DM153" i="27"/>
  <c r="DN153" i="27"/>
  <c r="DO153" i="27"/>
  <c r="DP153" i="27"/>
  <c r="DQ153" i="27"/>
  <c r="DR153" i="27"/>
  <c r="DS153" i="27"/>
  <c r="DT153" i="27"/>
  <c r="DU153" i="27"/>
  <c r="DV153" i="27"/>
  <c r="DW153" i="27"/>
  <c r="DX153" i="27"/>
  <c r="DY153" i="27"/>
  <c r="DZ153" i="27"/>
  <c r="EA153" i="27"/>
  <c r="EB153" i="27"/>
  <c r="EC153" i="27"/>
  <c r="ED153" i="27"/>
  <c r="EE153" i="27"/>
  <c r="EF153" i="27"/>
  <c r="EG153" i="27"/>
  <c r="EH153" i="27"/>
  <c r="EI153" i="27"/>
  <c r="EJ153" i="27"/>
  <c r="EK153" i="27"/>
  <c r="EL153" i="27"/>
  <c r="EM153" i="27"/>
  <c r="EN153" i="27"/>
  <c r="EO153" i="27"/>
  <c r="EP153" i="27"/>
  <c r="EQ153" i="27"/>
  <c r="ER153" i="27"/>
  <c r="ES153" i="27"/>
  <c r="ET153" i="27"/>
  <c r="EU153" i="27"/>
  <c r="EV153" i="27"/>
  <c r="EX153" i="27"/>
  <c r="EY153" i="27"/>
  <c r="EZ153" i="27"/>
  <c r="FA153" i="27"/>
  <c r="FB153" i="27"/>
  <c r="FC153" i="27"/>
  <c r="FD153" i="27"/>
  <c r="FE153" i="27"/>
  <c r="FF153" i="27"/>
  <c r="FG153" i="27"/>
  <c r="E154" i="27"/>
  <c r="F154" i="27"/>
  <c r="G154" i="27"/>
  <c r="H154" i="27"/>
  <c r="I154" i="27"/>
  <c r="J154" i="27"/>
  <c r="K154" i="27"/>
  <c r="L154" i="27"/>
  <c r="M154" i="27"/>
  <c r="N154" i="27"/>
  <c r="O154" i="27"/>
  <c r="P154" i="27"/>
  <c r="Q154" i="27"/>
  <c r="R154" i="27"/>
  <c r="S154" i="27"/>
  <c r="T154" i="27"/>
  <c r="U154" i="27"/>
  <c r="V154" i="27"/>
  <c r="W154" i="27"/>
  <c r="X154" i="27"/>
  <c r="Y154" i="27"/>
  <c r="Z154" i="27"/>
  <c r="AA154" i="27"/>
  <c r="AB154" i="27"/>
  <c r="AC154" i="27"/>
  <c r="AD154" i="27"/>
  <c r="AE154" i="27"/>
  <c r="AF154" i="27"/>
  <c r="AG154" i="27"/>
  <c r="AH154" i="27"/>
  <c r="AI154" i="27"/>
  <c r="AJ154" i="27"/>
  <c r="AK154" i="27"/>
  <c r="AL154" i="27"/>
  <c r="AM154" i="27"/>
  <c r="AN154" i="27"/>
  <c r="AO154" i="27"/>
  <c r="AP154" i="27"/>
  <c r="AQ154" i="27"/>
  <c r="AR154" i="27"/>
  <c r="AS154" i="27"/>
  <c r="AT154" i="27"/>
  <c r="AU154" i="27"/>
  <c r="AV154" i="27"/>
  <c r="AW154" i="27"/>
  <c r="AX154" i="27"/>
  <c r="AY154" i="27"/>
  <c r="AZ154" i="27"/>
  <c r="BA154" i="27"/>
  <c r="BB154" i="27"/>
  <c r="BC154" i="27"/>
  <c r="BD154" i="27"/>
  <c r="BE154" i="27"/>
  <c r="BF154" i="27"/>
  <c r="BG154" i="27"/>
  <c r="BH154" i="27"/>
  <c r="BI154" i="27"/>
  <c r="BJ154" i="27"/>
  <c r="BK154" i="27"/>
  <c r="BL154" i="27"/>
  <c r="BM154" i="27"/>
  <c r="BN154" i="27"/>
  <c r="BO154" i="27"/>
  <c r="BP154" i="27"/>
  <c r="BQ154" i="27"/>
  <c r="BR154" i="27"/>
  <c r="BS154" i="27"/>
  <c r="BU154" i="27"/>
  <c r="BV154" i="27"/>
  <c r="BW154" i="27"/>
  <c r="BX154" i="27"/>
  <c r="BY154" i="27"/>
  <c r="BZ154" i="27"/>
  <c r="CA154" i="27"/>
  <c r="CB154" i="27"/>
  <c r="CC154" i="27"/>
  <c r="CD154" i="27"/>
  <c r="CE154" i="27"/>
  <c r="CF154" i="27"/>
  <c r="CG154" i="27"/>
  <c r="CH154" i="27"/>
  <c r="CI154" i="27"/>
  <c r="CJ154" i="27"/>
  <c r="CK154" i="27"/>
  <c r="CL154" i="27"/>
  <c r="CM154" i="27"/>
  <c r="CN154" i="27"/>
  <c r="CO154" i="27"/>
  <c r="CP154" i="27"/>
  <c r="CQ154" i="27"/>
  <c r="CR154" i="27"/>
  <c r="CS154" i="27"/>
  <c r="CT154" i="27"/>
  <c r="CU154" i="27"/>
  <c r="CV154" i="27"/>
  <c r="CW154" i="27"/>
  <c r="CX154" i="27"/>
  <c r="CY154" i="27"/>
  <c r="CZ154" i="27"/>
  <c r="DA154" i="27"/>
  <c r="DB154" i="27"/>
  <c r="DC154" i="27"/>
  <c r="DD154" i="27"/>
  <c r="DE154" i="27"/>
  <c r="DF154" i="27"/>
  <c r="DG154" i="27"/>
  <c r="DH154" i="27"/>
  <c r="DI154" i="27"/>
  <c r="DJ154" i="27"/>
  <c r="DK154" i="27"/>
  <c r="DL154" i="27"/>
  <c r="DM154" i="27"/>
  <c r="DN154" i="27"/>
  <c r="DO154" i="27"/>
  <c r="DP154" i="27"/>
  <c r="DQ154" i="27"/>
  <c r="DR154" i="27"/>
  <c r="DS154" i="27"/>
  <c r="DT154" i="27"/>
  <c r="DU154" i="27"/>
  <c r="DV154" i="27"/>
  <c r="DW154" i="27"/>
  <c r="DX154" i="27"/>
  <c r="DY154" i="27"/>
  <c r="DZ154" i="27"/>
  <c r="EA154" i="27"/>
  <c r="EB154" i="27"/>
  <c r="EC154" i="27"/>
  <c r="ED154" i="27"/>
  <c r="EE154" i="27"/>
  <c r="EF154" i="27"/>
  <c r="EG154" i="27"/>
  <c r="EH154" i="27"/>
  <c r="EI154" i="27"/>
  <c r="EJ154" i="27"/>
  <c r="EK154" i="27"/>
  <c r="EL154" i="27"/>
  <c r="EM154" i="27"/>
  <c r="EN154" i="27"/>
  <c r="EO154" i="27"/>
  <c r="EP154" i="27"/>
  <c r="EQ154" i="27"/>
  <c r="ER154" i="27"/>
  <c r="ES154" i="27"/>
  <c r="ET154" i="27"/>
  <c r="EU154" i="27"/>
  <c r="EV154" i="27"/>
  <c r="EX154" i="27"/>
  <c r="EY154" i="27"/>
  <c r="EZ154" i="27"/>
  <c r="FA154" i="27"/>
  <c r="FB154" i="27"/>
  <c r="FC154" i="27"/>
  <c r="FD154" i="27"/>
  <c r="FE154" i="27"/>
  <c r="FF154" i="27"/>
  <c r="E155" i="27"/>
  <c r="F155" i="27"/>
  <c r="G155" i="27"/>
  <c r="H155" i="27"/>
  <c r="I155" i="27"/>
  <c r="J155" i="27"/>
  <c r="K155" i="27"/>
  <c r="L155" i="27"/>
  <c r="M155" i="27"/>
  <c r="N155" i="27"/>
  <c r="O155" i="27"/>
  <c r="P155" i="27"/>
  <c r="Q155" i="27"/>
  <c r="R155" i="27"/>
  <c r="S155" i="27"/>
  <c r="T155" i="27"/>
  <c r="U155" i="27"/>
  <c r="V155" i="27"/>
  <c r="W155" i="27"/>
  <c r="X155" i="27"/>
  <c r="Y155" i="27"/>
  <c r="Z155" i="27"/>
  <c r="AA155" i="27"/>
  <c r="AB155" i="27"/>
  <c r="AC155" i="27"/>
  <c r="AD155" i="27"/>
  <c r="AE155" i="27"/>
  <c r="AF155" i="27"/>
  <c r="AG155" i="27"/>
  <c r="AH155" i="27"/>
  <c r="AI155" i="27"/>
  <c r="AJ155" i="27"/>
  <c r="AK155" i="27"/>
  <c r="AL155" i="27"/>
  <c r="AM155" i="27"/>
  <c r="AN155" i="27"/>
  <c r="AO155" i="27"/>
  <c r="AP155" i="27"/>
  <c r="AQ155" i="27"/>
  <c r="AR155" i="27"/>
  <c r="AS155" i="27"/>
  <c r="AT155" i="27"/>
  <c r="AU155" i="27"/>
  <c r="AV155" i="27"/>
  <c r="AW155" i="27"/>
  <c r="AX155" i="27"/>
  <c r="AY155" i="27"/>
  <c r="AZ155" i="27"/>
  <c r="BA155" i="27"/>
  <c r="BB155" i="27"/>
  <c r="BC155" i="27"/>
  <c r="BD155" i="27"/>
  <c r="BE155" i="27"/>
  <c r="BF155" i="27"/>
  <c r="BG155" i="27"/>
  <c r="BH155" i="27"/>
  <c r="BI155" i="27"/>
  <c r="BJ155" i="27"/>
  <c r="BK155" i="27"/>
  <c r="BL155" i="27"/>
  <c r="BM155" i="27"/>
  <c r="BN155" i="27"/>
  <c r="BO155" i="27"/>
  <c r="BP155" i="27"/>
  <c r="BQ155" i="27"/>
  <c r="BR155" i="27"/>
  <c r="BS155" i="27"/>
  <c r="BU155" i="27"/>
  <c r="BV155" i="27"/>
  <c r="BW155" i="27"/>
  <c r="BX155" i="27"/>
  <c r="BY155" i="27"/>
  <c r="BZ155" i="27"/>
  <c r="CA155" i="27"/>
  <c r="CB155" i="27"/>
  <c r="CC155" i="27"/>
  <c r="CD155" i="27"/>
  <c r="CE155" i="27"/>
  <c r="CF155" i="27"/>
  <c r="CG155" i="27"/>
  <c r="CH155" i="27"/>
  <c r="CI155" i="27"/>
  <c r="CJ155" i="27"/>
  <c r="CK155" i="27"/>
  <c r="CL155" i="27"/>
  <c r="CM155" i="27"/>
  <c r="CN155" i="27"/>
  <c r="CO155" i="27"/>
  <c r="CP155" i="27"/>
  <c r="CQ155" i="27"/>
  <c r="CR155" i="27"/>
  <c r="CS155" i="27"/>
  <c r="CT155" i="27"/>
  <c r="CU155" i="27"/>
  <c r="CV155" i="27"/>
  <c r="CW155" i="27"/>
  <c r="CX155" i="27"/>
  <c r="CY155" i="27"/>
  <c r="CZ155" i="27"/>
  <c r="DA155" i="27"/>
  <c r="DB155" i="27"/>
  <c r="DC155" i="27"/>
  <c r="DD155" i="27"/>
  <c r="DE155" i="27"/>
  <c r="DF155" i="27"/>
  <c r="DG155" i="27"/>
  <c r="DH155" i="27"/>
  <c r="DI155" i="27"/>
  <c r="DJ155" i="27"/>
  <c r="DK155" i="27"/>
  <c r="DL155" i="27"/>
  <c r="DM155" i="27"/>
  <c r="DN155" i="27"/>
  <c r="DO155" i="27"/>
  <c r="DP155" i="27"/>
  <c r="DQ155" i="27"/>
  <c r="DR155" i="27"/>
  <c r="DS155" i="27"/>
  <c r="DT155" i="27"/>
  <c r="DU155" i="27"/>
  <c r="DV155" i="27"/>
  <c r="DW155" i="27"/>
  <c r="DX155" i="27"/>
  <c r="DY155" i="27"/>
  <c r="DZ155" i="27"/>
  <c r="EA155" i="27"/>
  <c r="EB155" i="27"/>
  <c r="EC155" i="27"/>
  <c r="ED155" i="27"/>
  <c r="EE155" i="27"/>
  <c r="EF155" i="27"/>
  <c r="EG155" i="27"/>
  <c r="EH155" i="27"/>
  <c r="EI155" i="27"/>
  <c r="EJ155" i="27"/>
  <c r="EK155" i="27"/>
  <c r="EL155" i="27"/>
  <c r="EM155" i="27"/>
  <c r="EN155" i="27"/>
  <c r="EO155" i="27"/>
  <c r="EP155" i="27"/>
  <c r="EQ155" i="27"/>
  <c r="ER155" i="27"/>
  <c r="ES155" i="27"/>
  <c r="ET155" i="27"/>
  <c r="EU155" i="27"/>
  <c r="EV155" i="27"/>
  <c r="EX155" i="27"/>
  <c r="EY155" i="27"/>
  <c r="EZ155" i="27"/>
  <c r="FA155" i="27"/>
  <c r="FB155" i="27"/>
  <c r="FC155" i="27"/>
  <c r="FD155" i="27"/>
  <c r="FE155" i="27"/>
  <c r="FF155" i="27"/>
  <c r="E156" i="27"/>
  <c r="FG156" i="27" s="1"/>
  <c r="F156" i="27"/>
  <c r="G156" i="27"/>
  <c r="H156" i="27"/>
  <c r="I156" i="27"/>
  <c r="J156" i="27"/>
  <c r="K156" i="27"/>
  <c r="L156" i="27"/>
  <c r="M156" i="27"/>
  <c r="N156" i="27"/>
  <c r="O156" i="27"/>
  <c r="P156" i="27"/>
  <c r="Q156" i="27"/>
  <c r="R156" i="27"/>
  <c r="S156" i="27"/>
  <c r="T156" i="27"/>
  <c r="U156" i="27"/>
  <c r="V156" i="27"/>
  <c r="W156" i="27"/>
  <c r="X156" i="27"/>
  <c r="Y156" i="27"/>
  <c r="Z156" i="27"/>
  <c r="AA156" i="27"/>
  <c r="AB156" i="27"/>
  <c r="AC156" i="27"/>
  <c r="AD156" i="27"/>
  <c r="AE156" i="27"/>
  <c r="AF156" i="27"/>
  <c r="AG156" i="27"/>
  <c r="AH156" i="27"/>
  <c r="AI156" i="27"/>
  <c r="AJ156" i="27"/>
  <c r="AK156" i="27"/>
  <c r="AL156" i="27"/>
  <c r="AM156" i="27"/>
  <c r="AN156" i="27"/>
  <c r="AO156" i="27"/>
  <c r="AP156" i="27"/>
  <c r="AQ156" i="27"/>
  <c r="AR156" i="27"/>
  <c r="AS156" i="27"/>
  <c r="AT156" i="27"/>
  <c r="AU156" i="27"/>
  <c r="AV156" i="27"/>
  <c r="AW156" i="27"/>
  <c r="AX156" i="27"/>
  <c r="AY156" i="27"/>
  <c r="AZ156" i="27"/>
  <c r="BA156" i="27"/>
  <c r="BB156" i="27"/>
  <c r="BC156" i="27"/>
  <c r="BD156" i="27"/>
  <c r="BE156" i="27"/>
  <c r="BF156" i="27"/>
  <c r="BG156" i="27"/>
  <c r="BH156" i="27"/>
  <c r="BI156" i="27"/>
  <c r="BJ156" i="27"/>
  <c r="BK156" i="27"/>
  <c r="BL156" i="27"/>
  <c r="BM156" i="27"/>
  <c r="BN156" i="27"/>
  <c r="BO156" i="27"/>
  <c r="BP156" i="27"/>
  <c r="BQ156" i="27"/>
  <c r="BR156" i="27"/>
  <c r="BS156" i="27"/>
  <c r="BU156" i="27"/>
  <c r="BV156" i="27"/>
  <c r="BW156" i="27"/>
  <c r="BX156" i="27"/>
  <c r="BY156" i="27"/>
  <c r="BZ156" i="27"/>
  <c r="CA156" i="27"/>
  <c r="CB156" i="27"/>
  <c r="CC156" i="27"/>
  <c r="CD156" i="27"/>
  <c r="CE156" i="27"/>
  <c r="CF156" i="27"/>
  <c r="CG156" i="27"/>
  <c r="CH156" i="27"/>
  <c r="CI156" i="27"/>
  <c r="CJ156" i="27"/>
  <c r="CK156" i="27"/>
  <c r="CL156" i="27"/>
  <c r="CM156" i="27"/>
  <c r="CN156" i="27"/>
  <c r="CO156" i="27"/>
  <c r="CP156" i="27"/>
  <c r="CQ156" i="27"/>
  <c r="CR156" i="27"/>
  <c r="CS156" i="27"/>
  <c r="CT156" i="27"/>
  <c r="CU156" i="27"/>
  <c r="CV156" i="27"/>
  <c r="CW156" i="27"/>
  <c r="CX156" i="27"/>
  <c r="CY156" i="27"/>
  <c r="CZ156" i="27"/>
  <c r="DA156" i="27"/>
  <c r="DB156" i="27"/>
  <c r="DC156" i="27"/>
  <c r="DD156" i="27"/>
  <c r="DE156" i="27"/>
  <c r="DF156" i="27"/>
  <c r="DG156" i="27"/>
  <c r="DH156" i="27"/>
  <c r="DI156" i="27"/>
  <c r="DJ156" i="27"/>
  <c r="DK156" i="27"/>
  <c r="DL156" i="27"/>
  <c r="DM156" i="27"/>
  <c r="DN156" i="27"/>
  <c r="DO156" i="27"/>
  <c r="DP156" i="27"/>
  <c r="DQ156" i="27"/>
  <c r="DR156" i="27"/>
  <c r="DS156" i="27"/>
  <c r="DT156" i="27"/>
  <c r="DU156" i="27"/>
  <c r="DV156" i="27"/>
  <c r="DW156" i="27"/>
  <c r="DX156" i="27"/>
  <c r="DY156" i="27"/>
  <c r="DZ156" i="27"/>
  <c r="EA156" i="27"/>
  <c r="EB156" i="27"/>
  <c r="EC156" i="27"/>
  <c r="ED156" i="27"/>
  <c r="EE156" i="27"/>
  <c r="EF156" i="27"/>
  <c r="EG156" i="27"/>
  <c r="EH156" i="27"/>
  <c r="EI156" i="27"/>
  <c r="EJ156" i="27"/>
  <c r="EK156" i="27"/>
  <c r="EL156" i="27"/>
  <c r="EM156" i="27"/>
  <c r="EN156" i="27"/>
  <c r="EO156" i="27"/>
  <c r="EP156" i="27"/>
  <c r="EQ156" i="27"/>
  <c r="ER156" i="27"/>
  <c r="ES156" i="27"/>
  <c r="ET156" i="27"/>
  <c r="EU156" i="27"/>
  <c r="EV156" i="27"/>
  <c r="EX156" i="27"/>
  <c r="EY156" i="27"/>
  <c r="EZ156" i="27"/>
  <c r="FA156" i="27"/>
  <c r="FB156" i="27"/>
  <c r="FC156" i="27"/>
  <c r="FD156" i="27"/>
  <c r="FE156" i="27"/>
  <c r="FF156" i="27"/>
  <c r="E157" i="27"/>
  <c r="C157" i="27" s="1"/>
  <c r="BT157" i="27" s="1"/>
  <c r="F157" i="27"/>
  <c r="G157" i="27"/>
  <c r="H157" i="27"/>
  <c r="I157" i="27"/>
  <c r="J157" i="27"/>
  <c r="K157" i="27"/>
  <c r="L157" i="27"/>
  <c r="M157" i="27"/>
  <c r="N157" i="27"/>
  <c r="O157" i="27"/>
  <c r="P157" i="27"/>
  <c r="Q157" i="27"/>
  <c r="R157" i="27"/>
  <c r="S157" i="27"/>
  <c r="T157" i="27"/>
  <c r="U157" i="27"/>
  <c r="V157" i="27"/>
  <c r="W157" i="27"/>
  <c r="X157" i="27"/>
  <c r="Y157" i="27"/>
  <c r="Z157" i="27"/>
  <c r="AA157" i="27"/>
  <c r="AB157" i="27"/>
  <c r="AC157" i="27"/>
  <c r="AD157" i="27"/>
  <c r="AE157" i="27"/>
  <c r="AF157" i="27"/>
  <c r="AG157" i="27"/>
  <c r="AH157" i="27"/>
  <c r="AI157" i="27"/>
  <c r="AJ157" i="27"/>
  <c r="AK157" i="27"/>
  <c r="AL157" i="27"/>
  <c r="AM157" i="27"/>
  <c r="AN157" i="27"/>
  <c r="AO157" i="27"/>
  <c r="AP157" i="27"/>
  <c r="AQ157" i="27"/>
  <c r="AR157" i="27"/>
  <c r="AS157" i="27"/>
  <c r="AT157" i="27"/>
  <c r="AU157" i="27"/>
  <c r="AV157" i="27"/>
  <c r="AW157" i="27"/>
  <c r="AX157" i="27"/>
  <c r="AY157" i="27"/>
  <c r="AZ157" i="27"/>
  <c r="BA157" i="27"/>
  <c r="BB157" i="27"/>
  <c r="BC157" i="27"/>
  <c r="BD157" i="27"/>
  <c r="BE157" i="27"/>
  <c r="BF157" i="27"/>
  <c r="BG157" i="27"/>
  <c r="BH157" i="27"/>
  <c r="BI157" i="27"/>
  <c r="BJ157" i="27"/>
  <c r="BK157" i="27"/>
  <c r="BL157" i="27"/>
  <c r="BM157" i="27"/>
  <c r="BN157" i="27"/>
  <c r="BO157" i="27"/>
  <c r="BP157" i="27"/>
  <c r="BQ157" i="27"/>
  <c r="BR157" i="27"/>
  <c r="BS157" i="27"/>
  <c r="BU157" i="27"/>
  <c r="BV157" i="27"/>
  <c r="BW157" i="27"/>
  <c r="BX157" i="27"/>
  <c r="BY157" i="27"/>
  <c r="BZ157" i="27"/>
  <c r="CA157" i="27"/>
  <c r="CB157" i="27"/>
  <c r="CC157" i="27"/>
  <c r="CD157" i="27"/>
  <c r="CE157" i="27"/>
  <c r="CF157" i="27"/>
  <c r="CG157" i="27"/>
  <c r="CH157" i="27"/>
  <c r="CI157" i="27"/>
  <c r="CJ157" i="27"/>
  <c r="CK157" i="27"/>
  <c r="CL157" i="27"/>
  <c r="CM157" i="27"/>
  <c r="CN157" i="27"/>
  <c r="CO157" i="27"/>
  <c r="CP157" i="27"/>
  <c r="CQ157" i="27"/>
  <c r="CR157" i="27"/>
  <c r="CS157" i="27"/>
  <c r="CT157" i="27"/>
  <c r="CU157" i="27"/>
  <c r="CV157" i="27"/>
  <c r="CW157" i="27"/>
  <c r="CX157" i="27"/>
  <c r="CY157" i="27"/>
  <c r="CZ157" i="27"/>
  <c r="DA157" i="27"/>
  <c r="DB157" i="27"/>
  <c r="DC157" i="27"/>
  <c r="DD157" i="27"/>
  <c r="DE157" i="27"/>
  <c r="DF157" i="27"/>
  <c r="DG157" i="27"/>
  <c r="DH157" i="27"/>
  <c r="DI157" i="27"/>
  <c r="DJ157" i="27"/>
  <c r="DK157" i="27"/>
  <c r="DL157" i="27"/>
  <c r="DM157" i="27"/>
  <c r="DN157" i="27"/>
  <c r="DO157" i="27"/>
  <c r="DP157" i="27"/>
  <c r="DQ157" i="27"/>
  <c r="DR157" i="27"/>
  <c r="DS157" i="27"/>
  <c r="DT157" i="27"/>
  <c r="DU157" i="27"/>
  <c r="DV157" i="27"/>
  <c r="DW157" i="27"/>
  <c r="DX157" i="27"/>
  <c r="DY157" i="27"/>
  <c r="DZ157" i="27"/>
  <c r="EA157" i="27"/>
  <c r="EB157" i="27"/>
  <c r="EC157" i="27"/>
  <c r="ED157" i="27"/>
  <c r="EE157" i="27"/>
  <c r="EF157" i="27"/>
  <c r="EG157" i="27"/>
  <c r="EH157" i="27"/>
  <c r="EI157" i="27"/>
  <c r="EJ157" i="27"/>
  <c r="EK157" i="27"/>
  <c r="EL157" i="27"/>
  <c r="EM157" i="27"/>
  <c r="EN157" i="27"/>
  <c r="EO157" i="27"/>
  <c r="EP157" i="27"/>
  <c r="EQ157" i="27"/>
  <c r="ER157" i="27"/>
  <c r="ES157" i="27"/>
  <c r="ET157" i="27"/>
  <c r="EU157" i="27"/>
  <c r="EV157" i="27"/>
  <c r="EX157" i="27"/>
  <c r="EY157" i="27"/>
  <c r="EZ157" i="27"/>
  <c r="FA157" i="27"/>
  <c r="FB157" i="27"/>
  <c r="FC157" i="27"/>
  <c r="FD157" i="27"/>
  <c r="FE157" i="27"/>
  <c r="FF157" i="27"/>
  <c r="FG157" i="27"/>
  <c r="E158" i="27"/>
  <c r="F158" i="27"/>
  <c r="G158" i="27"/>
  <c r="H158" i="27"/>
  <c r="I158" i="27"/>
  <c r="J158" i="27"/>
  <c r="K158" i="27"/>
  <c r="L158" i="27"/>
  <c r="M158" i="27"/>
  <c r="N158" i="27"/>
  <c r="O158" i="27"/>
  <c r="P158" i="27"/>
  <c r="Q158" i="27"/>
  <c r="R158" i="27"/>
  <c r="S158" i="27"/>
  <c r="T158" i="27"/>
  <c r="U158" i="27"/>
  <c r="V158" i="27"/>
  <c r="W158" i="27"/>
  <c r="X158" i="27"/>
  <c r="Y158" i="27"/>
  <c r="Z158" i="27"/>
  <c r="AA158" i="27"/>
  <c r="AB158" i="27"/>
  <c r="AC158" i="27"/>
  <c r="AD158" i="27"/>
  <c r="AE158" i="27"/>
  <c r="AF158" i="27"/>
  <c r="AG158" i="27"/>
  <c r="AH158" i="27"/>
  <c r="AI158" i="27"/>
  <c r="AJ158" i="27"/>
  <c r="AK158" i="27"/>
  <c r="AL158" i="27"/>
  <c r="AM158" i="27"/>
  <c r="AN158" i="27"/>
  <c r="AO158" i="27"/>
  <c r="AP158" i="27"/>
  <c r="AQ158" i="27"/>
  <c r="AR158" i="27"/>
  <c r="AS158" i="27"/>
  <c r="AT158" i="27"/>
  <c r="AU158" i="27"/>
  <c r="AV158" i="27"/>
  <c r="AW158" i="27"/>
  <c r="AX158" i="27"/>
  <c r="AY158" i="27"/>
  <c r="AZ158" i="27"/>
  <c r="BA158" i="27"/>
  <c r="BB158" i="27"/>
  <c r="BC158" i="27"/>
  <c r="BD158" i="27"/>
  <c r="BE158" i="27"/>
  <c r="BF158" i="27"/>
  <c r="BG158" i="27"/>
  <c r="BH158" i="27"/>
  <c r="BI158" i="27"/>
  <c r="BJ158" i="27"/>
  <c r="BK158" i="27"/>
  <c r="BL158" i="27"/>
  <c r="BM158" i="27"/>
  <c r="BN158" i="27"/>
  <c r="BO158" i="27"/>
  <c r="BP158" i="27"/>
  <c r="BQ158" i="27"/>
  <c r="BR158" i="27"/>
  <c r="BS158" i="27"/>
  <c r="BU158" i="27"/>
  <c r="BV158" i="27"/>
  <c r="BW158" i="27"/>
  <c r="BX158" i="27"/>
  <c r="BY158" i="27"/>
  <c r="BZ158" i="27"/>
  <c r="CA158" i="27"/>
  <c r="CB158" i="27"/>
  <c r="CC158" i="27"/>
  <c r="CD158" i="27"/>
  <c r="CE158" i="27"/>
  <c r="CF158" i="27"/>
  <c r="CG158" i="27"/>
  <c r="CH158" i="27"/>
  <c r="CI158" i="27"/>
  <c r="CJ158" i="27"/>
  <c r="CK158" i="27"/>
  <c r="CL158" i="27"/>
  <c r="CM158" i="27"/>
  <c r="CN158" i="27"/>
  <c r="CO158" i="27"/>
  <c r="CP158" i="27"/>
  <c r="CQ158" i="27"/>
  <c r="CR158" i="27"/>
  <c r="CS158" i="27"/>
  <c r="CT158" i="27"/>
  <c r="CU158" i="27"/>
  <c r="CV158" i="27"/>
  <c r="CW158" i="27"/>
  <c r="CX158" i="27"/>
  <c r="CY158" i="27"/>
  <c r="CZ158" i="27"/>
  <c r="DA158" i="27"/>
  <c r="DB158" i="27"/>
  <c r="DC158" i="27"/>
  <c r="DD158" i="27"/>
  <c r="DE158" i="27"/>
  <c r="DF158" i="27"/>
  <c r="DG158" i="27"/>
  <c r="DH158" i="27"/>
  <c r="DI158" i="27"/>
  <c r="DJ158" i="27"/>
  <c r="DK158" i="27"/>
  <c r="DL158" i="27"/>
  <c r="DM158" i="27"/>
  <c r="DN158" i="27"/>
  <c r="DO158" i="27"/>
  <c r="DP158" i="27"/>
  <c r="DQ158" i="27"/>
  <c r="DR158" i="27"/>
  <c r="DS158" i="27"/>
  <c r="DT158" i="27"/>
  <c r="DU158" i="27"/>
  <c r="DV158" i="27"/>
  <c r="DW158" i="27"/>
  <c r="DX158" i="27"/>
  <c r="DY158" i="27"/>
  <c r="DZ158" i="27"/>
  <c r="EA158" i="27"/>
  <c r="EB158" i="27"/>
  <c r="EC158" i="27"/>
  <c r="ED158" i="27"/>
  <c r="EE158" i="27"/>
  <c r="EF158" i="27"/>
  <c r="EG158" i="27"/>
  <c r="EH158" i="27"/>
  <c r="EI158" i="27"/>
  <c r="EJ158" i="27"/>
  <c r="EK158" i="27"/>
  <c r="EL158" i="27"/>
  <c r="EM158" i="27"/>
  <c r="EN158" i="27"/>
  <c r="EO158" i="27"/>
  <c r="EP158" i="27"/>
  <c r="EQ158" i="27"/>
  <c r="ER158" i="27"/>
  <c r="ES158" i="27"/>
  <c r="ET158" i="27"/>
  <c r="EU158" i="27"/>
  <c r="EV158" i="27"/>
  <c r="EX158" i="27"/>
  <c r="EY158" i="27"/>
  <c r="EZ158" i="27"/>
  <c r="FA158" i="27"/>
  <c r="FB158" i="27"/>
  <c r="FC158" i="27"/>
  <c r="FD158" i="27"/>
  <c r="FE158" i="27"/>
  <c r="FF158" i="27"/>
  <c r="E159" i="27"/>
  <c r="F159" i="27"/>
  <c r="G159" i="27"/>
  <c r="H159" i="27"/>
  <c r="I159" i="27"/>
  <c r="J159" i="27"/>
  <c r="K159" i="27"/>
  <c r="L159" i="27"/>
  <c r="M159" i="27"/>
  <c r="N159" i="27"/>
  <c r="O159" i="27"/>
  <c r="P159" i="27"/>
  <c r="Q159" i="27"/>
  <c r="R159" i="27"/>
  <c r="S159" i="27"/>
  <c r="T159" i="27"/>
  <c r="U159" i="27"/>
  <c r="V159" i="27"/>
  <c r="W159" i="27"/>
  <c r="X159" i="27"/>
  <c r="Y159" i="27"/>
  <c r="Z159" i="27"/>
  <c r="AA159" i="27"/>
  <c r="AB159" i="27"/>
  <c r="AC159" i="27"/>
  <c r="AD159" i="27"/>
  <c r="AE159" i="27"/>
  <c r="AF159" i="27"/>
  <c r="AG159" i="27"/>
  <c r="AH159" i="27"/>
  <c r="AI159" i="27"/>
  <c r="AJ159" i="27"/>
  <c r="AK159" i="27"/>
  <c r="AL159" i="27"/>
  <c r="AM159" i="27"/>
  <c r="AN159" i="27"/>
  <c r="AO159" i="27"/>
  <c r="AP159" i="27"/>
  <c r="AQ159" i="27"/>
  <c r="AR159" i="27"/>
  <c r="AS159" i="27"/>
  <c r="AT159" i="27"/>
  <c r="AU159" i="27"/>
  <c r="AV159" i="27"/>
  <c r="AW159" i="27"/>
  <c r="AX159" i="27"/>
  <c r="AY159" i="27"/>
  <c r="AZ159" i="27"/>
  <c r="BA159" i="27"/>
  <c r="BB159" i="27"/>
  <c r="BC159" i="27"/>
  <c r="BD159" i="27"/>
  <c r="BE159" i="27"/>
  <c r="BF159" i="27"/>
  <c r="BG159" i="27"/>
  <c r="BH159" i="27"/>
  <c r="BI159" i="27"/>
  <c r="BJ159" i="27"/>
  <c r="BK159" i="27"/>
  <c r="BL159" i="27"/>
  <c r="BM159" i="27"/>
  <c r="BN159" i="27"/>
  <c r="BO159" i="27"/>
  <c r="BP159" i="27"/>
  <c r="BQ159" i="27"/>
  <c r="BR159" i="27"/>
  <c r="BS159" i="27"/>
  <c r="BU159" i="27"/>
  <c r="BV159" i="27"/>
  <c r="BW159" i="27"/>
  <c r="BX159" i="27"/>
  <c r="BY159" i="27"/>
  <c r="BZ159" i="27"/>
  <c r="CA159" i="27"/>
  <c r="CB159" i="27"/>
  <c r="CC159" i="27"/>
  <c r="CD159" i="27"/>
  <c r="CE159" i="27"/>
  <c r="CF159" i="27"/>
  <c r="CG159" i="27"/>
  <c r="CH159" i="27"/>
  <c r="CI159" i="27"/>
  <c r="CJ159" i="27"/>
  <c r="CK159" i="27"/>
  <c r="CL159" i="27"/>
  <c r="CM159" i="27"/>
  <c r="CN159" i="27"/>
  <c r="CO159" i="27"/>
  <c r="CP159" i="27"/>
  <c r="CQ159" i="27"/>
  <c r="CR159" i="27"/>
  <c r="CS159" i="27"/>
  <c r="CT159" i="27"/>
  <c r="CU159" i="27"/>
  <c r="CV159" i="27"/>
  <c r="CW159" i="27"/>
  <c r="CX159" i="27"/>
  <c r="CY159" i="27"/>
  <c r="CZ159" i="27"/>
  <c r="DA159" i="27"/>
  <c r="DB159" i="27"/>
  <c r="DC159" i="27"/>
  <c r="DD159" i="27"/>
  <c r="DE159" i="27"/>
  <c r="DF159" i="27"/>
  <c r="DG159" i="27"/>
  <c r="DH159" i="27"/>
  <c r="DI159" i="27"/>
  <c r="DJ159" i="27"/>
  <c r="DK159" i="27"/>
  <c r="DL159" i="27"/>
  <c r="DM159" i="27"/>
  <c r="DN159" i="27"/>
  <c r="DO159" i="27"/>
  <c r="DP159" i="27"/>
  <c r="DQ159" i="27"/>
  <c r="DR159" i="27"/>
  <c r="DS159" i="27"/>
  <c r="DT159" i="27"/>
  <c r="DU159" i="27"/>
  <c r="DV159" i="27"/>
  <c r="DW159" i="27"/>
  <c r="DX159" i="27"/>
  <c r="DY159" i="27"/>
  <c r="DZ159" i="27"/>
  <c r="EA159" i="27"/>
  <c r="EB159" i="27"/>
  <c r="EC159" i="27"/>
  <c r="ED159" i="27"/>
  <c r="EE159" i="27"/>
  <c r="EF159" i="27"/>
  <c r="EG159" i="27"/>
  <c r="EH159" i="27"/>
  <c r="EI159" i="27"/>
  <c r="EJ159" i="27"/>
  <c r="EK159" i="27"/>
  <c r="EL159" i="27"/>
  <c r="EM159" i="27"/>
  <c r="EN159" i="27"/>
  <c r="EO159" i="27"/>
  <c r="EP159" i="27"/>
  <c r="EQ159" i="27"/>
  <c r="ER159" i="27"/>
  <c r="ES159" i="27"/>
  <c r="ET159" i="27"/>
  <c r="EU159" i="27"/>
  <c r="EV159" i="27"/>
  <c r="EX159" i="27"/>
  <c r="EY159" i="27"/>
  <c r="EZ159" i="27"/>
  <c r="FA159" i="27"/>
  <c r="FB159" i="27"/>
  <c r="FC159" i="27"/>
  <c r="FD159" i="27"/>
  <c r="FE159" i="27"/>
  <c r="FF159" i="27"/>
  <c r="E160" i="27"/>
  <c r="F160" i="27"/>
  <c r="G160" i="27"/>
  <c r="H160" i="27"/>
  <c r="I160" i="27"/>
  <c r="J160" i="27"/>
  <c r="K160" i="27"/>
  <c r="L160" i="27"/>
  <c r="M160" i="27"/>
  <c r="N160" i="27"/>
  <c r="O160" i="27"/>
  <c r="P160" i="27"/>
  <c r="Q160" i="27"/>
  <c r="R160" i="27"/>
  <c r="S160" i="27"/>
  <c r="T160" i="27"/>
  <c r="U160" i="27"/>
  <c r="V160" i="27"/>
  <c r="W160" i="27"/>
  <c r="X160" i="27"/>
  <c r="Y160" i="27"/>
  <c r="Z160" i="27"/>
  <c r="AA160" i="27"/>
  <c r="AB160" i="27"/>
  <c r="AC160" i="27"/>
  <c r="AD160" i="27"/>
  <c r="AE160" i="27"/>
  <c r="AF160" i="27"/>
  <c r="AG160" i="27"/>
  <c r="AH160" i="27"/>
  <c r="AI160" i="27"/>
  <c r="AJ160" i="27"/>
  <c r="AK160" i="27"/>
  <c r="AL160" i="27"/>
  <c r="AM160" i="27"/>
  <c r="AN160" i="27"/>
  <c r="AO160" i="27"/>
  <c r="AP160" i="27"/>
  <c r="AQ160" i="27"/>
  <c r="AR160" i="27"/>
  <c r="AS160" i="27"/>
  <c r="AT160" i="27"/>
  <c r="AU160" i="27"/>
  <c r="AV160" i="27"/>
  <c r="AW160" i="27"/>
  <c r="AX160" i="27"/>
  <c r="AY160" i="27"/>
  <c r="AZ160" i="27"/>
  <c r="BA160" i="27"/>
  <c r="BB160" i="27"/>
  <c r="BC160" i="27"/>
  <c r="BD160" i="27"/>
  <c r="BE160" i="27"/>
  <c r="BF160" i="27"/>
  <c r="BG160" i="27"/>
  <c r="BH160" i="27"/>
  <c r="BI160" i="27"/>
  <c r="BJ160" i="27"/>
  <c r="BK160" i="27"/>
  <c r="BL160" i="27"/>
  <c r="BM160" i="27"/>
  <c r="BN160" i="27"/>
  <c r="BO160" i="27"/>
  <c r="BP160" i="27"/>
  <c r="BQ160" i="27"/>
  <c r="BR160" i="27"/>
  <c r="BS160" i="27"/>
  <c r="BU160" i="27"/>
  <c r="BV160" i="27"/>
  <c r="BW160" i="27"/>
  <c r="BX160" i="27"/>
  <c r="BY160" i="27"/>
  <c r="BZ160" i="27"/>
  <c r="CA160" i="27"/>
  <c r="CB160" i="27"/>
  <c r="CC160" i="27"/>
  <c r="CD160" i="27"/>
  <c r="CE160" i="27"/>
  <c r="CF160" i="27"/>
  <c r="CG160" i="27"/>
  <c r="CH160" i="27"/>
  <c r="CI160" i="27"/>
  <c r="CJ160" i="27"/>
  <c r="CK160" i="27"/>
  <c r="CL160" i="27"/>
  <c r="CM160" i="27"/>
  <c r="CN160" i="27"/>
  <c r="CO160" i="27"/>
  <c r="CP160" i="27"/>
  <c r="CQ160" i="27"/>
  <c r="CR160" i="27"/>
  <c r="CS160" i="27"/>
  <c r="CT160" i="27"/>
  <c r="CU160" i="27"/>
  <c r="CV160" i="27"/>
  <c r="CW160" i="27"/>
  <c r="CX160" i="27"/>
  <c r="CY160" i="27"/>
  <c r="CZ160" i="27"/>
  <c r="DA160" i="27"/>
  <c r="DB160" i="27"/>
  <c r="DC160" i="27"/>
  <c r="DD160" i="27"/>
  <c r="DE160" i="27"/>
  <c r="DF160" i="27"/>
  <c r="DG160" i="27"/>
  <c r="DH160" i="27"/>
  <c r="DI160" i="27"/>
  <c r="DJ160" i="27"/>
  <c r="DK160" i="27"/>
  <c r="DL160" i="27"/>
  <c r="DM160" i="27"/>
  <c r="DN160" i="27"/>
  <c r="DO160" i="27"/>
  <c r="DP160" i="27"/>
  <c r="DQ160" i="27"/>
  <c r="DR160" i="27"/>
  <c r="DS160" i="27"/>
  <c r="DT160" i="27"/>
  <c r="DU160" i="27"/>
  <c r="DV160" i="27"/>
  <c r="DW160" i="27"/>
  <c r="DX160" i="27"/>
  <c r="DY160" i="27"/>
  <c r="DZ160" i="27"/>
  <c r="EA160" i="27"/>
  <c r="EB160" i="27"/>
  <c r="EC160" i="27"/>
  <c r="ED160" i="27"/>
  <c r="EE160" i="27"/>
  <c r="EF160" i="27"/>
  <c r="EG160" i="27"/>
  <c r="EH160" i="27"/>
  <c r="EI160" i="27"/>
  <c r="EJ160" i="27"/>
  <c r="EK160" i="27"/>
  <c r="EL160" i="27"/>
  <c r="EM160" i="27"/>
  <c r="EN160" i="27"/>
  <c r="EO160" i="27"/>
  <c r="EP160" i="27"/>
  <c r="EQ160" i="27"/>
  <c r="ER160" i="27"/>
  <c r="ES160" i="27"/>
  <c r="ET160" i="27"/>
  <c r="EU160" i="27"/>
  <c r="EV160" i="27"/>
  <c r="EX160" i="27"/>
  <c r="EY160" i="27"/>
  <c r="EZ160" i="27"/>
  <c r="FA160" i="27"/>
  <c r="FB160" i="27"/>
  <c r="FC160" i="27"/>
  <c r="FD160" i="27"/>
  <c r="FE160" i="27"/>
  <c r="FF160" i="27"/>
  <c r="E161" i="27"/>
  <c r="C161" i="27" s="1"/>
  <c r="BT161" i="27" s="1"/>
  <c r="F161" i="27"/>
  <c r="G161" i="27"/>
  <c r="H161" i="27"/>
  <c r="I161" i="27"/>
  <c r="J161" i="27"/>
  <c r="FH161" i="27" s="1"/>
  <c r="K161" i="27"/>
  <c r="L161" i="27"/>
  <c r="M161" i="27"/>
  <c r="N161" i="27"/>
  <c r="O161" i="27"/>
  <c r="P161" i="27"/>
  <c r="Q161" i="27"/>
  <c r="R161" i="27"/>
  <c r="S161" i="27"/>
  <c r="T161" i="27"/>
  <c r="U161" i="27"/>
  <c r="V161" i="27"/>
  <c r="W161" i="27"/>
  <c r="X161" i="27"/>
  <c r="Y161" i="27"/>
  <c r="Z161" i="27"/>
  <c r="AA161" i="27"/>
  <c r="AB161" i="27"/>
  <c r="AC161" i="27"/>
  <c r="AD161" i="27"/>
  <c r="AE161" i="27"/>
  <c r="AF161" i="27"/>
  <c r="AG161" i="27"/>
  <c r="AH161" i="27"/>
  <c r="AI161" i="27"/>
  <c r="AJ161" i="27"/>
  <c r="AK161" i="27"/>
  <c r="AL161" i="27"/>
  <c r="AM161" i="27"/>
  <c r="AN161" i="27"/>
  <c r="AO161" i="27"/>
  <c r="AP161" i="27"/>
  <c r="AQ161" i="27"/>
  <c r="AR161" i="27"/>
  <c r="AS161" i="27"/>
  <c r="AT161" i="27"/>
  <c r="AU161" i="27"/>
  <c r="AV161" i="27"/>
  <c r="AW161" i="27"/>
  <c r="AX161" i="27"/>
  <c r="AY161" i="27"/>
  <c r="AZ161" i="27"/>
  <c r="BA161" i="27"/>
  <c r="BB161" i="27"/>
  <c r="BC161" i="27"/>
  <c r="BD161" i="27"/>
  <c r="BE161" i="27"/>
  <c r="BF161" i="27"/>
  <c r="BG161" i="27"/>
  <c r="BH161" i="27"/>
  <c r="BI161" i="27"/>
  <c r="BJ161" i="27"/>
  <c r="BK161" i="27"/>
  <c r="BL161" i="27"/>
  <c r="BM161" i="27"/>
  <c r="BN161" i="27"/>
  <c r="BO161" i="27"/>
  <c r="BP161" i="27"/>
  <c r="BQ161" i="27"/>
  <c r="BR161" i="27"/>
  <c r="BS161" i="27"/>
  <c r="BU161" i="27"/>
  <c r="BV161" i="27"/>
  <c r="BW161" i="27"/>
  <c r="BX161" i="27"/>
  <c r="BY161" i="27"/>
  <c r="BZ161" i="27"/>
  <c r="CA161" i="27"/>
  <c r="CB161" i="27"/>
  <c r="CC161" i="27"/>
  <c r="CD161" i="27"/>
  <c r="CE161" i="27"/>
  <c r="CF161" i="27"/>
  <c r="CG161" i="27"/>
  <c r="CH161" i="27"/>
  <c r="CI161" i="27"/>
  <c r="CJ161" i="27"/>
  <c r="CK161" i="27"/>
  <c r="CL161" i="27"/>
  <c r="CM161" i="27"/>
  <c r="CN161" i="27"/>
  <c r="CO161" i="27"/>
  <c r="CP161" i="27"/>
  <c r="CQ161" i="27"/>
  <c r="CR161" i="27"/>
  <c r="CS161" i="27"/>
  <c r="CT161" i="27"/>
  <c r="CU161" i="27"/>
  <c r="CV161" i="27"/>
  <c r="CW161" i="27"/>
  <c r="CX161" i="27"/>
  <c r="CY161" i="27"/>
  <c r="CZ161" i="27"/>
  <c r="DA161" i="27"/>
  <c r="DB161" i="27"/>
  <c r="DC161" i="27"/>
  <c r="DD161" i="27"/>
  <c r="DE161" i="27"/>
  <c r="DF161" i="27"/>
  <c r="DG161" i="27"/>
  <c r="DH161" i="27"/>
  <c r="DI161" i="27"/>
  <c r="DJ161" i="27"/>
  <c r="DK161" i="27"/>
  <c r="DL161" i="27"/>
  <c r="DM161" i="27"/>
  <c r="DN161" i="27"/>
  <c r="DO161" i="27"/>
  <c r="DP161" i="27"/>
  <c r="DQ161" i="27"/>
  <c r="DR161" i="27"/>
  <c r="DS161" i="27"/>
  <c r="DT161" i="27"/>
  <c r="DU161" i="27"/>
  <c r="DV161" i="27"/>
  <c r="DW161" i="27"/>
  <c r="DX161" i="27"/>
  <c r="DY161" i="27"/>
  <c r="DZ161" i="27"/>
  <c r="EA161" i="27"/>
  <c r="EB161" i="27"/>
  <c r="EC161" i="27"/>
  <c r="ED161" i="27"/>
  <c r="EE161" i="27"/>
  <c r="EF161" i="27"/>
  <c r="EG161" i="27"/>
  <c r="EH161" i="27"/>
  <c r="EI161" i="27"/>
  <c r="EJ161" i="27"/>
  <c r="EK161" i="27"/>
  <c r="EL161" i="27"/>
  <c r="EM161" i="27"/>
  <c r="EN161" i="27"/>
  <c r="EO161" i="27"/>
  <c r="EP161" i="27"/>
  <c r="EQ161" i="27"/>
  <c r="ER161" i="27"/>
  <c r="ES161" i="27"/>
  <c r="ET161" i="27"/>
  <c r="EU161" i="27"/>
  <c r="EV161" i="27"/>
  <c r="EX161" i="27"/>
  <c r="EY161" i="27"/>
  <c r="EZ161" i="27"/>
  <c r="FA161" i="27"/>
  <c r="FB161" i="27"/>
  <c r="FC161" i="27"/>
  <c r="FD161" i="27"/>
  <c r="FE161" i="27"/>
  <c r="FF161" i="27"/>
  <c r="FG161" i="27"/>
  <c r="E162" i="27"/>
  <c r="C162" i="27" s="1"/>
  <c r="BT162" i="27" s="1"/>
  <c r="F162" i="27"/>
  <c r="G162" i="27"/>
  <c r="H162" i="27"/>
  <c r="I162" i="27"/>
  <c r="J162" i="27"/>
  <c r="K162" i="27"/>
  <c r="L162" i="27"/>
  <c r="M162" i="27"/>
  <c r="N162" i="27"/>
  <c r="O162" i="27"/>
  <c r="P162" i="27"/>
  <c r="Q162" i="27"/>
  <c r="R162" i="27"/>
  <c r="S162" i="27"/>
  <c r="T162" i="27"/>
  <c r="U162" i="27"/>
  <c r="V162" i="27"/>
  <c r="W162" i="27"/>
  <c r="X162" i="27"/>
  <c r="Y162" i="27"/>
  <c r="Z162" i="27"/>
  <c r="AA162" i="27"/>
  <c r="AB162" i="27"/>
  <c r="AC162" i="27"/>
  <c r="AD162" i="27"/>
  <c r="AE162" i="27"/>
  <c r="AF162" i="27"/>
  <c r="AG162" i="27"/>
  <c r="AH162" i="27"/>
  <c r="AI162" i="27"/>
  <c r="AJ162" i="27"/>
  <c r="AK162" i="27"/>
  <c r="AL162" i="27"/>
  <c r="AM162" i="27"/>
  <c r="AN162" i="27"/>
  <c r="AO162" i="27"/>
  <c r="AP162" i="27"/>
  <c r="AQ162" i="27"/>
  <c r="AR162" i="27"/>
  <c r="AS162" i="27"/>
  <c r="AT162" i="27"/>
  <c r="AU162" i="27"/>
  <c r="AV162" i="27"/>
  <c r="AW162" i="27"/>
  <c r="AX162" i="27"/>
  <c r="AY162" i="27"/>
  <c r="AZ162" i="27"/>
  <c r="BA162" i="27"/>
  <c r="BB162" i="27"/>
  <c r="BC162" i="27"/>
  <c r="BD162" i="27"/>
  <c r="BE162" i="27"/>
  <c r="BF162" i="27"/>
  <c r="BG162" i="27"/>
  <c r="BH162" i="27"/>
  <c r="BI162" i="27"/>
  <c r="BJ162" i="27"/>
  <c r="BK162" i="27"/>
  <c r="BL162" i="27"/>
  <c r="BM162" i="27"/>
  <c r="BN162" i="27"/>
  <c r="BO162" i="27"/>
  <c r="BP162" i="27"/>
  <c r="BQ162" i="27"/>
  <c r="BR162" i="27"/>
  <c r="BS162" i="27"/>
  <c r="BU162" i="27"/>
  <c r="BV162" i="27"/>
  <c r="BW162" i="27"/>
  <c r="BX162" i="27"/>
  <c r="BY162" i="27"/>
  <c r="BZ162" i="27"/>
  <c r="CA162" i="27"/>
  <c r="CB162" i="27"/>
  <c r="CC162" i="27"/>
  <c r="CD162" i="27"/>
  <c r="CE162" i="27"/>
  <c r="CF162" i="27"/>
  <c r="CG162" i="27"/>
  <c r="CH162" i="27"/>
  <c r="CI162" i="27"/>
  <c r="CJ162" i="27"/>
  <c r="CK162" i="27"/>
  <c r="CL162" i="27"/>
  <c r="CM162" i="27"/>
  <c r="CN162" i="27"/>
  <c r="CO162" i="27"/>
  <c r="CP162" i="27"/>
  <c r="CQ162" i="27"/>
  <c r="CR162" i="27"/>
  <c r="CS162" i="27"/>
  <c r="CT162" i="27"/>
  <c r="CU162" i="27"/>
  <c r="CV162" i="27"/>
  <c r="CW162" i="27"/>
  <c r="CX162" i="27"/>
  <c r="CY162" i="27"/>
  <c r="CZ162" i="27"/>
  <c r="DA162" i="27"/>
  <c r="DB162" i="27"/>
  <c r="DC162" i="27"/>
  <c r="DD162" i="27"/>
  <c r="DE162" i="27"/>
  <c r="DF162" i="27"/>
  <c r="DG162" i="27"/>
  <c r="DH162" i="27"/>
  <c r="DI162" i="27"/>
  <c r="DJ162" i="27"/>
  <c r="DK162" i="27"/>
  <c r="DL162" i="27"/>
  <c r="DM162" i="27"/>
  <c r="DN162" i="27"/>
  <c r="DO162" i="27"/>
  <c r="DP162" i="27"/>
  <c r="DQ162" i="27"/>
  <c r="DR162" i="27"/>
  <c r="DS162" i="27"/>
  <c r="DT162" i="27"/>
  <c r="DU162" i="27"/>
  <c r="DV162" i="27"/>
  <c r="DW162" i="27"/>
  <c r="DX162" i="27"/>
  <c r="DY162" i="27"/>
  <c r="DZ162" i="27"/>
  <c r="EA162" i="27"/>
  <c r="EB162" i="27"/>
  <c r="EC162" i="27"/>
  <c r="ED162" i="27"/>
  <c r="EE162" i="27"/>
  <c r="EF162" i="27"/>
  <c r="EG162" i="27"/>
  <c r="EH162" i="27"/>
  <c r="EI162" i="27"/>
  <c r="EJ162" i="27"/>
  <c r="EK162" i="27"/>
  <c r="EL162" i="27"/>
  <c r="EM162" i="27"/>
  <c r="EN162" i="27"/>
  <c r="EO162" i="27"/>
  <c r="EP162" i="27"/>
  <c r="EQ162" i="27"/>
  <c r="ER162" i="27"/>
  <c r="ES162" i="27"/>
  <c r="ET162" i="27"/>
  <c r="EU162" i="27"/>
  <c r="EV162" i="27"/>
  <c r="EX162" i="27"/>
  <c r="EY162" i="27"/>
  <c r="EZ162" i="27"/>
  <c r="FA162" i="27"/>
  <c r="FB162" i="27"/>
  <c r="FC162" i="27"/>
  <c r="FD162" i="27"/>
  <c r="FE162" i="27"/>
  <c r="FF162" i="27"/>
  <c r="E163" i="27"/>
  <c r="F163" i="27"/>
  <c r="G163" i="27"/>
  <c r="H163" i="27"/>
  <c r="I163" i="27"/>
  <c r="J163" i="27"/>
  <c r="K163" i="27"/>
  <c r="L163" i="27"/>
  <c r="M163" i="27"/>
  <c r="N163" i="27"/>
  <c r="O163" i="27"/>
  <c r="P163" i="27"/>
  <c r="Q163" i="27"/>
  <c r="R163" i="27"/>
  <c r="S163" i="27"/>
  <c r="T163" i="27"/>
  <c r="U163" i="27"/>
  <c r="V163" i="27"/>
  <c r="W163" i="27"/>
  <c r="X163" i="27"/>
  <c r="Y163" i="27"/>
  <c r="Z163" i="27"/>
  <c r="AA163" i="27"/>
  <c r="AB163" i="27"/>
  <c r="AC163" i="27"/>
  <c r="AD163" i="27"/>
  <c r="AE163" i="27"/>
  <c r="AF163" i="27"/>
  <c r="AG163" i="27"/>
  <c r="AH163" i="27"/>
  <c r="AI163" i="27"/>
  <c r="AJ163" i="27"/>
  <c r="AK163" i="27"/>
  <c r="AL163" i="27"/>
  <c r="AM163" i="27"/>
  <c r="AN163" i="27"/>
  <c r="AO163" i="27"/>
  <c r="AP163" i="27"/>
  <c r="AQ163" i="27"/>
  <c r="AR163" i="27"/>
  <c r="AS163" i="27"/>
  <c r="AT163" i="27"/>
  <c r="AU163" i="27"/>
  <c r="AV163" i="27"/>
  <c r="AW163" i="27"/>
  <c r="AX163" i="27"/>
  <c r="AY163" i="27"/>
  <c r="AZ163" i="27"/>
  <c r="BA163" i="27"/>
  <c r="BB163" i="27"/>
  <c r="BC163" i="27"/>
  <c r="BD163" i="27"/>
  <c r="BE163" i="27"/>
  <c r="BF163" i="27"/>
  <c r="BG163" i="27"/>
  <c r="BH163" i="27"/>
  <c r="BI163" i="27"/>
  <c r="BJ163" i="27"/>
  <c r="BK163" i="27"/>
  <c r="BL163" i="27"/>
  <c r="BM163" i="27"/>
  <c r="BN163" i="27"/>
  <c r="BO163" i="27"/>
  <c r="BP163" i="27"/>
  <c r="BQ163" i="27"/>
  <c r="BR163" i="27"/>
  <c r="BS163" i="27"/>
  <c r="BU163" i="27"/>
  <c r="BV163" i="27"/>
  <c r="BW163" i="27"/>
  <c r="BX163" i="27"/>
  <c r="BY163" i="27"/>
  <c r="BZ163" i="27"/>
  <c r="CA163" i="27"/>
  <c r="CB163" i="27"/>
  <c r="CC163" i="27"/>
  <c r="CD163" i="27"/>
  <c r="CE163" i="27"/>
  <c r="CF163" i="27"/>
  <c r="CG163" i="27"/>
  <c r="CH163" i="27"/>
  <c r="CI163" i="27"/>
  <c r="CJ163" i="27"/>
  <c r="CK163" i="27"/>
  <c r="CL163" i="27"/>
  <c r="CM163" i="27"/>
  <c r="CN163" i="27"/>
  <c r="CO163" i="27"/>
  <c r="CP163" i="27"/>
  <c r="CQ163" i="27"/>
  <c r="CR163" i="27"/>
  <c r="CS163" i="27"/>
  <c r="CT163" i="27"/>
  <c r="CU163" i="27"/>
  <c r="CV163" i="27"/>
  <c r="CW163" i="27"/>
  <c r="CX163" i="27"/>
  <c r="CY163" i="27"/>
  <c r="CZ163" i="27"/>
  <c r="DA163" i="27"/>
  <c r="DB163" i="27"/>
  <c r="DC163" i="27"/>
  <c r="DD163" i="27"/>
  <c r="DE163" i="27"/>
  <c r="DF163" i="27"/>
  <c r="DG163" i="27"/>
  <c r="DH163" i="27"/>
  <c r="DI163" i="27"/>
  <c r="DJ163" i="27"/>
  <c r="DK163" i="27"/>
  <c r="DL163" i="27"/>
  <c r="DM163" i="27"/>
  <c r="DN163" i="27"/>
  <c r="DO163" i="27"/>
  <c r="DP163" i="27"/>
  <c r="DQ163" i="27"/>
  <c r="DR163" i="27"/>
  <c r="DS163" i="27"/>
  <c r="DT163" i="27"/>
  <c r="DU163" i="27"/>
  <c r="DV163" i="27"/>
  <c r="DW163" i="27"/>
  <c r="DX163" i="27"/>
  <c r="DY163" i="27"/>
  <c r="DZ163" i="27"/>
  <c r="EA163" i="27"/>
  <c r="EB163" i="27"/>
  <c r="EC163" i="27"/>
  <c r="ED163" i="27"/>
  <c r="EE163" i="27"/>
  <c r="EF163" i="27"/>
  <c r="EG163" i="27"/>
  <c r="EH163" i="27"/>
  <c r="EI163" i="27"/>
  <c r="EJ163" i="27"/>
  <c r="EK163" i="27"/>
  <c r="EL163" i="27"/>
  <c r="EM163" i="27"/>
  <c r="EN163" i="27"/>
  <c r="EO163" i="27"/>
  <c r="EP163" i="27"/>
  <c r="EQ163" i="27"/>
  <c r="ER163" i="27"/>
  <c r="ES163" i="27"/>
  <c r="ET163" i="27"/>
  <c r="EU163" i="27"/>
  <c r="EV163" i="27"/>
  <c r="EX163" i="27"/>
  <c r="EY163" i="27"/>
  <c r="EZ163" i="27"/>
  <c r="FA163" i="27"/>
  <c r="FB163" i="27"/>
  <c r="FC163" i="27"/>
  <c r="FD163" i="27"/>
  <c r="FE163" i="27"/>
  <c r="FF163" i="27"/>
  <c r="E164" i="27"/>
  <c r="F164" i="27"/>
  <c r="G164" i="27"/>
  <c r="H164" i="27"/>
  <c r="I164" i="27"/>
  <c r="J164" i="27"/>
  <c r="K164" i="27"/>
  <c r="L164" i="27"/>
  <c r="M164" i="27"/>
  <c r="N164" i="27"/>
  <c r="O164" i="27"/>
  <c r="P164" i="27"/>
  <c r="Q164" i="27"/>
  <c r="R164" i="27"/>
  <c r="S164" i="27"/>
  <c r="T164" i="27"/>
  <c r="U164" i="27"/>
  <c r="V164" i="27"/>
  <c r="W164" i="27"/>
  <c r="X164" i="27"/>
  <c r="Y164" i="27"/>
  <c r="Z164" i="27"/>
  <c r="AA164" i="27"/>
  <c r="AB164" i="27"/>
  <c r="AC164" i="27"/>
  <c r="AD164" i="27"/>
  <c r="AE164" i="27"/>
  <c r="AF164" i="27"/>
  <c r="AG164" i="27"/>
  <c r="AH164" i="27"/>
  <c r="AI164" i="27"/>
  <c r="AJ164" i="27"/>
  <c r="AK164" i="27"/>
  <c r="AL164" i="27"/>
  <c r="AM164" i="27"/>
  <c r="AN164" i="27"/>
  <c r="AO164" i="27"/>
  <c r="AP164" i="27"/>
  <c r="AQ164" i="27"/>
  <c r="AR164" i="27"/>
  <c r="AS164" i="27"/>
  <c r="AT164" i="27"/>
  <c r="AU164" i="27"/>
  <c r="AV164" i="27"/>
  <c r="AW164" i="27"/>
  <c r="AX164" i="27"/>
  <c r="AY164" i="27"/>
  <c r="AZ164" i="27"/>
  <c r="BA164" i="27"/>
  <c r="BB164" i="27"/>
  <c r="BC164" i="27"/>
  <c r="BD164" i="27"/>
  <c r="BE164" i="27"/>
  <c r="BF164" i="27"/>
  <c r="BG164" i="27"/>
  <c r="BH164" i="27"/>
  <c r="BI164" i="27"/>
  <c r="BJ164" i="27"/>
  <c r="BK164" i="27"/>
  <c r="BL164" i="27"/>
  <c r="BM164" i="27"/>
  <c r="BN164" i="27"/>
  <c r="BO164" i="27"/>
  <c r="BP164" i="27"/>
  <c r="BQ164" i="27"/>
  <c r="BR164" i="27"/>
  <c r="BS164" i="27"/>
  <c r="BU164" i="27"/>
  <c r="BV164" i="27"/>
  <c r="BW164" i="27"/>
  <c r="BX164" i="27"/>
  <c r="BY164" i="27"/>
  <c r="BZ164" i="27"/>
  <c r="CA164" i="27"/>
  <c r="CB164" i="27"/>
  <c r="CC164" i="27"/>
  <c r="CD164" i="27"/>
  <c r="CE164" i="27"/>
  <c r="CF164" i="27"/>
  <c r="CG164" i="27"/>
  <c r="CH164" i="27"/>
  <c r="CI164" i="27"/>
  <c r="CJ164" i="27"/>
  <c r="CK164" i="27"/>
  <c r="CL164" i="27"/>
  <c r="CM164" i="27"/>
  <c r="CN164" i="27"/>
  <c r="CO164" i="27"/>
  <c r="CP164" i="27"/>
  <c r="CQ164" i="27"/>
  <c r="CR164" i="27"/>
  <c r="CS164" i="27"/>
  <c r="CT164" i="27"/>
  <c r="CU164" i="27"/>
  <c r="CV164" i="27"/>
  <c r="CW164" i="27"/>
  <c r="CX164" i="27"/>
  <c r="CY164" i="27"/>
  <c r="CZ164" i="27"/>
  <c r="DA164" i="27"/>
  <c r="DB164" i="27"/>
  <c r="DC164" i="27"/>
  <c r="DD164" i="27"/>
  <c r="DE164" i="27"/>
  <c r="DF164" i="27"/>
  <c r="DG164" i="27"/>
  <c r="DH164" i="27"/>
  <c r="DI164" i="27"/>
  <c r="DJ164" i="27"/>
  <c r="DK164" i="27"/>
  <c r="DL164" i="27"/>
  <c r="DM164" i="27"/>
  <c r="DN164" i="27"/>
  <c r="DO164" i="27"/>
  <c r="DP164" i="27"/>
  <c r="DQ164" i="27"/>
  <c r="DR164" i="27"/>
  <c r="DS164" i="27"/>
  <c r="DT164" i="27"/>
  <c r="DU164" i="27"/>
  <c r="DV164" i="27"/>
  <c r="DW164" i="27"/>
  <c r="DX164" i="27"/>
  <c r="DY164" i="27"/>
  <c r="DZ164" i="27"/>
  <c r="EA164" i="27"/>
  <c r="EB164" i="27"/>
  <c r="EC164" i="27"/>
  <c r="ED164" i="27"/>
  <c r="EE164" i="27"/>
  <c r="EF164" i="27"/>
  <c r="EG164" i="27"/>
  <c r="EH164" i="27"/>
  <c r="EI164" i="27"/>
  <c r="EJ164" i="27"/>
  <c r="EK164" i="27"/>
  <c r="EL164" i="27"/>
  <c r="EM164" i="27"/>
  <c r="EN164" i="27"/>
  <c r="EO164" i="27"/>
  <c r="EP164" i="27"/>
  <c r="EQ164" i="27"/>
  <c r="ER164" i="27"/>
  <c r="ES164" i="27"/>
  <c r="ET164" i="27"/>
  <c r="EU164" i="27"/>
  <c r="EV164" i="27"/>
  <c r="EX164" i="27"/>
  <c r="EY164" i="27"/>
  <c r="EZ164" i="27"/>
  <c r="FA164" i="27"/>
  <c r="FB164" i="27"/>
  <c r="FC164" i="27"/>
  <c r="FD164" i="27"/>
  <c r="FE164" i="27"/>
  <c r="FF164" i="27"/>
  <c r="E165" i="27"/>
  <c r="C165" i="27" s="1"/>
  <c r="BT165" i="27" s="1"/>
  <c r="F165" i="27"/>
  <c r="G165" i="27"/>
  <c r="H165" i="27"/>
  <c r="I165" i="27"/>
  <c r="J165" i="27"/>
  <c r="K165" i="27"/>
  <c r="L165" i="27"/>
  <c r="M165" i="27"/>
  <c r="N165" i="27"/>
  <c r="O165" i="27"/>
  <c r="P165" i="27"/>
  <c r="Q165" i="27"/>
  <c r="R165" i="27"/>
  <c r="S165" i="27"/>
  <c r="T165" i="27"/>
  <c r="U165" i="27"/>
  <c r="V165" i="27"/>
  <c r="W165" i="27"/>
  <c r="X165" i="27"/>
  <c r="Y165" i="27"/>
  <c r="Z165" i="27"/>
  <c r="AA165" i="27"/>
  <c r="AB165" i="27"/>
  <c r="AC165" i="27"/>
  <c r="AD165" i="27"/>
  <c r="AE165" i="27"/>
  <c r="AF165" i="27"/>
  <c r="AG165" i="27"/>
  <c r="AH165" i="27"/>
  <c r="AI165" i="27"/>
  <c r="AJ165" i="27"/>
  <c r="AK165" i="27"/>
  <c r="AL165" i="27"/>
  <c r="AM165" i="27"/>
  <c r="AN165" i="27"/>
  <c r="AO165" i="27"/>
  <c r="AP165" i="27"/>
  <c r="AQ165" i="27"/>
  <c r="AR165" i="27"/>
  <c r="AS165" i="27"/>
  <c r="AT165" i="27"/>
  <c r="AU165" i="27"/>
  <c r="AV165" i="27"/>
  <c r="AW165" i="27"/>
  <c r="AX165" i="27"/>
  <c r="AY165" i="27"/>
  <c r="AZ165" i="27"/>
  <c r="BA165" i="27"/>
  <c r="BB165" i="27"/>
  <c r="BC165" i="27"/>
  <c r="BD165" i="27"/>
  <c r="BE165" i="27"/>
  <c r="BF165" i="27"/>
  <c r="BG165" i="27"/>
  <c r="BH165" i="27"/>
  <c r="BI165" i="27"/>
  <c r="BJ165" i="27"/>
  <c r="BK165" i="27"/>
  <c r="BL165" i="27"/>
  <c r="BM165" i="27"/>
  <c r="BN165" i="27"/>
  <c r="BO165" i="27"/>
  <c r="BP165" i="27"/>
  <c r="BQ165" i="27"/>
  <c r="BR165" i="27"/>
  <c r="BS165" i="27"/>
  <c r="BU165" i="27"/>
  <c r="BV165" i="27"/>
  <c r="BW165" i="27"/>
  <c r="BX165" i="27"/>
  <c r="BY165" i="27"/>
  <c r="BZ165" i="27"/>
  <c r="CA165" i="27"/>
  <c r="CB165" i="27"/>
  <c r="CC165" i="27"/>
  <c r="CD165" i="27"/>
  <c r="CE165" i="27"/>
  <c r="CF165" i="27"/>
  <c r="CG165" i="27"/>
  <c r="CH165" i="27"/>
  <c r="CI165" i="27"/>
  <c r="CJ165" i="27"/>
  <c r="CK165" i="27"/>
  <c r="CL165" i="27"/>
  <c r="CM165" i="27"/>
  <c r="CN165" i="27"/>
  <c r="CO165" i="27"/>
  <c r="CP165" i="27"/>
  <c r="CQ165" i="27"/>
  <c r="CR165" i="27"/>
  <c r="CS165" i="27"/>
  <c r="CT165" i="27"/>
  <c r="CU165" i="27"/>
  <c r="CV165" i="27"/>
  <c r="CW165" i="27"/>
  <c r="CX165" i="27"/>
  <c r="CY165" i="27"/>
  <c r="CZ165" i="27"/>
  <c r="DA165" i="27"/>
  <c r="DB165" i="27"/>
  <c r="DC165" i="27"/>
  <c r="DD165" i="27"/>
  <c r="DE165" i="27"/>
  <c r="DF165" i="27"/>
  <c r="DG165" i="27"/>
  <c r="DH165" i="27"/>
  <c r="DI165" i="27"/>
  <c r="DJ165" i="27"/>
  <c r="DK165" i="27"/>
  <c r="DL165" i="27"/>
  <c r="DM165" i="27"/>
  <c r="DN165" i="27"/>
  <c r="DO165" i="27"/>
  <c r="DP165" i="27"/>
  <c r="DQ165" i="27"/>
  <c r="DR165" i="27"/>
  <c r="DS165" i="27"/>
  <c r="DT165" i="27"/>
  <c r="DU165" i="27"/>
  <c r="DV165" i="27"/>
  <c r="DW165" i="27"/>
  <c r="DX165" i="27"/>
  <c r="DY165" i="27"/>
  <c r="DZ165" i="27"/>
  <c r="EA165" i="27"/>
  <c r="EB165" i="27"/>
  <c r="EC165" i="27"/>
  <c r="ED165" i="27"/>
  <c r="EE165" i="27"/>
  <c r="EF165" i="27"/>
  <c r="EG165" i="27"/>
  <c r="EH165" i="27"/>
  <c r="EI165" i="27"/>
  <c r="EJ165" i="27"/>
  <c r="EK165" i="27"/>
  <c r="EL165" i="27"/>
  <c r="EM165" i="27"/>
  <c r="EN165" i="27"/>
  <c r="EO165" i="27"/>
  <c r="EP165" i="27"/>
  <c r="EQ165" i="27"/>
  <c r="ER165" i="27"/>
  <c r="ES165" i="27"/>
  <c r="ET165" i="27"/>
  <c r="EU165" i="27"/>
  <c r="EV165" i="27"/>
  <c r="EX165" i="27"/>
  <c r="EY165" i="27"/>
  <c r="EZ165" i="27"/>
  <c r="FA165" i="27"/>
  <c r="FB165" i="27"/>
  <c r="FC165" i="27"/>
  <c r="FD165" i="27"/>
  <c r="FE165" i="27"/>
  <c r="FF165" i="27"/>
  <c r="FG165" i="27"/>
  <c r="E166" i="27"/>
  <c r="C166" i="27" s="1"/>
  <c r="BT166" i="27" s="1"/>
  <c r="F166" i="27"/>
  <c r="G166" i="27"/>
  <c r="H166" i="27"/>
  <c r="I166" i="27"/>
  <c r="J166" i="27"/>
  <c r="K166" i="27"/>
  <c r="L166" i="27"/>
  <c r="M166" i="27"/>
  <c r="N166" i="27"/>
  <c r="O166" i="27"/>
  <c r="P166" i="27"/>
  <c r="Q166" i="27"/>
  <c r="R166" i="27"/>
  <c r="S166" i="27"/>
  <c r="T166" i="27"/>
  <c r="U166" i="27"/>
  <c r="V166" i="27"/>
  <c r="W166" i="27"/>
  <c r="X166" i="27"/>
  <c r="Y166" i="27"/>
  <c r="Z166" i="27"/>
  <c r="AA166" i="27"/>
  <c r="AB166" i="27"/>
  <c r="AC166" i="27"/>
  <c r="AD166" i="27"/>
  <c r="AE166" i="27"/>
  <c r="AF166" i="27"/>
  <c r="AG166" i="27"/>
  <c r="AH166" i="27"/>
  <c r="AI166" i="27"/>
  <c r="AJ166" i="27"/>
  <c r="AK166" i="27"/>
  <c r="AL166" i="27"/>
  <c r="AM166" i="27"/>
  <c r="AN166" i="27"/>
  <c r="AO166" i="27"/>
  <c r="AP166" i="27"/>
  <c r="AQ166" i="27"/>
  <c r="AR166" i="27"/>
  <c r="AS166" i="27"/>
  <c r="AT166" i="27"/>
  <c r="AU166" i="27"/>
  <c r="AV166" i="27"/>
  <c r="AW166" i="27"/>
  <c r="AX166" i="27"/>
  <c r="AY166" i="27"/>
  <c r="AZ166" i="27"/>
  <c r="BA166" i="27"/>
  <c r="BB166" i="27"/>
  <c r="BC166" i="27"/>
  <c r="BD166" i="27"/>
  <c r="BE166" i="27"/>
  <c r="BF166" i="27"/>
  <c r="BG166" i="27"/>
  <c r="BH166" i="27"/>
  <c r="BI166" i="27"/>
  <c r="BJ166" i="27"/>
  <c r="BK166" i="27"/>
  <c r="BL166" i="27"/>
  <c r="BM166" i="27"/>
  <c r="BN166" i="27"/>
  <c r="BO166" i="27"/>
  <c r="BP166" i="27"/>
  <c r="BQ166" i="27"/>
  <c r="BR166" i="27"/>
  <c r="BS166" i="27"/>
  <c r="BU166" i="27"/>
  <c r="BV166" i="27"/>
  <c r="BW166" i="27"/>
  <c r="BX166" i="27"/>
  <c r="BY166" i="27"/>
  <c r="BZ166" i="27"/>
  <c r="CA166" i="27"/>
  <c r="CB166" i="27"/>
  <c r="CC166" i="27"/>
  <c r="CD166" i="27"/>
  <c r="CE166" i="27"/>
  <c r="CF166" i="27"/>
  <c r="CG166" i="27"/>
  <c r="CH166" i="27"/>
  <c r="CI166" i="27"/>
  <c r="CJ166" i="27"/>
  <c r="CK166" i="27"/>
  <c r="CL166" i="27"/>
  <c r="CM166" i="27"/>
  <c r="CN166" i="27"/>
  <c r="CO166" i="27"/>
  <c r="CP166" i="27"/>
  <c r="CQ166" i="27"/>
  <c r="CR166" i="27"/>
  <c r="CS166" i="27"/>
  <c r="CT166" i="27"/>
  <c r="CU166" i="27"/>
  <c r="CV166" i="27"/>
  <c r="CW166" i="27"/>
  <c r="CX166" i="27"/>
  <c r="CY166" i="27"/>
  <c r="CZ166" i="27"/>
  <c r="DA166" i="27"/>
  <c r="DB166" i="27"/>
  <c r="DC166" i="27"/>
  <c r="DD166" i="27"/>
  <c r="DE166" i="27"/>
  <c r="DF166" i="27"/>
  <c r="DG166" i="27"/>
  <c r="DH166" i="27"/>
  <c r="DI166" i="27"/>
  <c r="DJ166" i="27"/>
  <c r="DK166" i="27"/>
  <c r="DL166" i="27"/>
  <c r="DM166" i="27"/>
  <c r="DN166" i="27"/>
  <c r="DO166" i="27"/>
  <c r="DP166" i="27"/>
  <c r="DQ166" i="27"/>
  <c r="DR166" i="27"/>
  <c r="DS166" i="27"/>
  <c r="DT166" i="27"/>
  <c r="DU166" i="27"/>
  <c r="DV166" i="27"/>
  <c r="DW166" i="27"/>
  <c r="DX166" i="27"/>
  <c r="DY166" i="27"/>
  <c r="DZ166" i="27"/>
  <c r="EA166" i="27"/>
  <c r="EB166" i="27"/>
  <c r="EC166" i="27"/>
  <c r="ED166" i="27"/>
  <c r="EE166" i="27"/>
  <c r="EF166" i="27"/>
  <c r="EG166" i="27"/>
  <c r="EH166" i="27"/>
  <c r="EI166" i="27"/>
  <c r="EJ166" i="27"/>
  <c r="EK166" i="27"/>
  <c r="EL166" i="27"/>
  <c r="EM166" i="27"/>
  <c r="EN166" i="27"/>
  <c r="EO166" i="27"/>
  <c r="EP166" i="27"/>
  <c r="EQ166" i="27"/>
  <c r="ER166" i="27"/>
  <c r="ES166" i="27"/>
  <c r="ET166" i="27"/>
  <c r="EU166" i="27"/>
  <c r="EV166" i="27"/>
  <c r="EX166" i="27"/>
  <c r="EY166" i="27"/>
  <c r="EZ166" i="27"/>
  <c r="FA166" i="27"/>
  <c r="FB166" i="27"/>
  <c r="FC166" i="27"/>
  <c r="FD166" i="27"/>
  <c r="FE166" i="27"/>
  <c r="FF166" i="27"/>
  <c r="E167" i="27"/>
  <c r="F167" i="27"/>
  <c r="G167" i="27"/>
  <c r="H167" i="27"/>
  <c r="I167" i="27"/>
  <c r="J167" i="27"/>
  <c r="K167" i="27"/>
  <c r="L167" i="27"/>
  <c r="M167" i="27"/>
  <c r="N167" i="27"/>
  <c r="O167" i="27"/>
  <c r="P167" i="27"/>
  <c r="Q167" i="27"/>
  <c r="R167" i="27"/>
  <c r="S167" i="27"/>
  <c r="T167" i="27"/>
  <c r="U167" i="27"/>
  <c r="V167" i="27"/>
  <c r="W167" i="27"/>
  <c r="X167" i="27"/>
  <c r="Y167" i="27"/>
  <c r="Z167" i="27"/>
  <c r="AA167" i="27"/>
  <c r="AB167" i="27"/>
  <c r="AC167" i="27"/>
  <c r="AD167" i="27"/>
  <c r="AE167" i="27"/>
  <c r="AF167" i="27"/>
  <c r="AG167" i="27"/>
  <c r="AH167" i="27"/>
  <c r="AI167" i="27"/>
  <c r="AJ167" i="27"/>
  <c r="AK167" i="27"/>
  <c r="AL167" i="27"/>
  <c r="AM167" i="27"/>
  <c r="AN167" i="27"/>
  <c r="AO167" i="27"/>
  <c r="AP167" i="27"/>
  <c r="AQ167" i="27"/>
  <c r="AR167" i="27"/>
  <c r="AS167" i="27"/>
  <c r="AT167" i="27"/>
  <c r="AU167" i="27"/>
  <c r="AV167" i="27"/>
  <c r="AW167" i="27"/>
  <c r="AX167" i="27"/>
  <c r="AY167" i="27"/>
  <c r="AZ167" i="27"/>
  <c r="BA167" i="27"/>
  <c r="BB167" i="27"/>
  <c r="BC167" i="27"/>
  <c r="BD167" i="27"/>
  <c r="BE167" i="27"/>
  <c r="BF167" i="27"/>
  <c r="BG167" i="27"/>
  <c r="BH167" i="27"/>
  <c r="BI167" i="27"/>
  <c r="BJ167" i="27"/>
  <c r="BK167" i="27"/>
  <c r="BL167" i="27"/>
  <c r="BM167" i="27"/>
  <c r="BN167" i="27"/>
  <c r="BO167" i="27"/>
  <c r="BP167" i="27"/>
  <c r="BQ167" i="27"/>
  <c r="BR167" i="27"/>
  <c r="BS167" i="27"/>
  <c r="BU167" i="27"/>
  <c r="BV167" i="27"/>
  <c r="BW167" i="27"/>
  <c r="BX167" i="27"/>
  <c r="BY167" i="27"/>
  <c r="BZ167" i="27"/>
  <c r="CA167" i="27"/>
  <c r="CB167" i="27"/>
  <c r="CC167" i="27"/>
  <c r="CD167" i="27"/>
  <c r="CE167" i="27"/>
  <c r="CF167" i="27"/>
  <c r="CG167" i="27"/>
  <c r="CH167" i="27"/>
  <c r="CI167" i="27"/>
  <c r="CJ167" i="27"/>
  <c r="CK167" i="27"/>
  <c r="CL167" i="27"/>
  <c r="CM167" i="27"/>
  <c r="CN167" i="27"/>
  <c r="CO167" i="27"/>
  <c r="CP167" i="27"/>
  <c r="CQ167" i="27"/>
  <c r="CR167" i="27"/>
  <c r="CS167" i="27"/>
  <c r="CT167" i="27"/>
  <c r="CU167" i="27"/>
  <c r="CV167" i="27"/>
  <c r="CW167" i="27"/>
  <c r="CX167" i="27"/>
  <c r="CY167" i="27"/>
  <c r="CZ167" i="27"/>
  <c r="DA167" i="27"/>
  <c r="DB167" i="27"/>
  <c r="DC167" i="27"/>
  <c r="DD167" i="27"/>
  <c r="DE167" i="27"/>
  <c r="DF167" i="27"/>
  <c r="DG167" i="27"/>
  <c r="DH167" i="27"/>
  <c r="DI167" i="27"/>
  <c r="DJ167" i="27"/>
  <c r="DK167" i="27"/>
  <c r="DL167" i="27"/>
  <c r="DM167" i="27"/>
  <c r="DN167" i="27"/>
  <c r="DO167" i="27"/>
  <c r="DP167" i="27"/>
  <c r="DQ167" i="27"/>
  <c r="DR167" i="27"/>
  <c r="DS167" i="27"/>
  <c r="DT167" i="27"/>
  <c r="DU167" i="27"/>
  <c r="DV167" i="27"/>
  <c r="DW167" i="27"/>
  <c r="DX167" i="27"/>
  <c r="DY167" i="27"/>
  <c r="DZ167" i="27"/>
  <c r="EA167" i="27"/>
  <c r="EB167" i="27"/>
  <c r="EC167" i="27"/>
  <c r="ED167" i="27"/>
  <c r="EE167" i="27"/>
  <c r="EF167" i="27"/>
  <c r="EG167" i="27"/>
  <c r="EH167" i="27"/>
  <c r="EI167" i="27"/>
  <c r="EJ167" i="27"/>
  <c r="EK167" i="27"/>
  <c r="EL167" i="27"/>
  <c r="EM167" i="27"/>
  <c r="EN167" i="27"/>
  <c r="EO167" i="27"/>
  <c r="EP167" i="27"/>
  <c r="EQ167" i="27"/>
  <c r="ER167" i="27"/>
  <c r="ES167" i="27"/>
  <c r="ET167" i="27"/>
  <c r="EU167" i="27"/>
  <c r="EV167" i="27"/>
  <c r="EX167" i="27"/>
  <c r="EY167" i="27"/>
  <c r="EZ167" i="27"/>
  <c r="FA167" i="27"/>
  <c r="FB167" i="27"/>
  <c r="FC167" i="27"/>
  <c r="FD167" i="27"/>
  <c r="FE167" i="27"/>
  <c r="FF167" i="27"/>
  <c r="E168" i="27"/>
  <c r="F168" i="27"/>
  <c r="G168" i="27"/>
  <c r="H168" i="27"/>
  <c r="I168" i="27"/>
  <c r="J168" i="27"/>
  <c r="K168" i="27"/>
  <c r="L168" i="27"/>
  <c r="M168" i="27"/>
  <c r="N168" i="27"/>
  <c r="O168" i="27"/>
  <c r="P168" i="27"/>
  <c r="Q168" i="27"/>
  <c r="R168" i="27"/>
  <c r="S168" i="27"/>
  <c r="T168" i="27"/>
  <c r="U168" i="27"/>
  <c r="V168" i="27"/>
  <c r="W168" i="27"/>
  <c r="X168" i="27"/>
  <c r="Y168" i="27"/>
  <c r="Z168" i="27"/>
  <c r="AA168" i="27"/>
  <c r="AB168" i="27"/>
  <c r="AC168" i="27"/>
  <c r="AD168" i="27"/>
  <c r="AE168" i="27"/>
  <c r="AF168" i="27"/>
  <c r="AG168" i="27"/>
  <c r="AH168" i="27"/>
  <c r="AI168" i="27"/>
  <c r="AJ168" i="27"/>
  <c r="AK168" i="27"/>
  <c r="AL168" i="27"/>
  <c r="AM168" i="27"/>
  <c r="AN168" i="27"/>
  <c r="AO168" i="27"/>
  <c r="AP168" i="27"/>
  <c r="AQ168" i="27"/>
  <c r="AR168" i="27"/>
  <c r="AS168" i="27"/>
  <c r="AT168" i="27"/>
  <c r="AU168" i="27"/>
  <c r="AV168" i="27"/>
  <c r="AW168" i="27"/>
  <c r="AX168" i="27"/>
  <c r="AY168" i="27"/>
  <c r="AZ168" i="27"/>
  <c r="BA168" i="27"/>
  <c r="BB168" i="27"/>
  <c r="BC168" i="27"/>
  <c r="BD168" i="27"/>
  <c r="BE168" i="27"/>
  <c r="BF168" i="27"/>
  <c r="BG168" i="27"/>
  <c r="BH168" i="27"/>
  <c r="BI168" i="27"/>
  <c r="BJ168" i="27"/>
  <c r="BK168" i="27"/>
  <c r="BL168" i="27"/>
  <c r="BM168" i="27"/>
  <c r="BN168" i="27"/>
  <c r="BO168" i="27"/>
  <c r="BP168" i="27"/>
  <c r="BQ168" i="27"/>
  <c r="BR168" i="27"/>
  <c r="BS168" i="27"/>
  <c r="BU168" i="27"/>
  <c r="BV168" i="27"/>
  <c r="BW168" i="27"/>
  <c r="BX168" i="27"/>
  <c r="BY168" i="27"/>
  <c r="BZ168" i="27"/>
  <c r="CA168" i="27"/>
  <c r="CB168" i="27"/>
  <c r="CC168" i="27"/>
  <c r="CD168" i="27"/>
  <c r="CE168" i="27"/>
  <c r="CF168" i="27"/>
  <c r="CG168" i="27"/>
  <c r="CH168" i="27"/>
  <c r="CI168" i="27"/>
  <c r="CJ168" i="27"/>
  <c r="CK168" i="27"/>
  <c r="CL168" i="27"/>
  <c r="CM168" i="27"/>
  <c r="CN168" i="27"/>
  <c r="CO168" i="27"/>
  <c r="CP168" i="27"/>
  <c r="CQ168" i="27"/>
  <c r="CR168" i="27"/>
  <c r="CS168" i="27"/>
  <c r="CT168" i="27"/>
  <c r="CU168" i="27"/>
  <c r="CV168" i="27"/>
  <c r="CW168" i="27"/>
  <c r="CX168" i="27"/>
  <c r="CY168" i="27"/>
  <c r="CZ168" i="27"/>
  <c r="DA168" i="27"/>
  <c r="DB168" i="27"/>
  <c r="DC168" i="27"/>
  <c r="DD168" i="27"/>
  <c r="DE168" i="27"/>
  <c r="DF168" i="27"/>
  <c r="DG168" i="27"/>
  <c r="DH168" i="27"/>
  <c r="DI168" i="27"/>
  <c r="DJ168" i="27"/>
  <c r="DK168" i="27"/>
  <c r="DL168" i="27"/>
  <c r="DM168" i="27"/>
  <c r="DN168" i="27"/>
  <c r="DO168" i="27"/>
  <c r="DP168" i="27"/>
  <c r="DQ168" i="27"/>
  <c r="DR168" i="27"/>
  <c r="DS168" i="27"/>
  <c r="DT168" i="27"/>
  <c r="DU168" i="27"/>
  <c r="DV168" i="27"/>
  <c r="DW168" i="27"/>
  <c r="DX168" i="27"/>
  <c r="DY168" i="27"/>
  <c r="DZ168" i="27"/>
  <c r="EA168" i="27"/>
  <c r="EB168" i="27"/>
  <c r="EC168" i="27"/>
  <c r="ED168" i="27"/>
  <c r="EE168" i="27"/>
  <c r="EF168" i="27"/>
  <c r="EG168" i="27"/>
  <c r="EH168" i="27"/>
  <c r="EI168" i="27"/>
  <c r="EJ168" i="27"/>
  <c r="EK168" i="27"/>
  <c r="EL168" i="27"/>
  <c r="EM168" i="27"/>
  <c r="EN168" i="27"/>
  <c r="EO168" i="27"/>
  <c r="EP168" i="27"/>
  <c r="EQ168" i="27"/>
  <c r="ER168" i="27"/>
  <c r="ES168" i="27"/>
  <c r="ET168" i="27"/>
  <c r="EU168" i="27"/>
  <c r="EV168" i="27"/>
  <c r="EX168" i="27"/>
  <c r="EY168" i="27"/>
  <c r="EZ168" i="27"/>
  <c r="FA168" i="27"/>
  <c r="FB168" i="27"/>
  <c r="FC168" i="27"/>
  <c r="FD168" i="27"/>
  <c r="FE168" i="27"/>
  <c r="FF168" i="27"/>
  <c r="E169" i="27"/>
  <c r="C169" i="27" s="1"/>
  <c r="BT169" i="27" s="1"/>
  <c r="F169" i="27"/>
  <c r="G169" i="27"/>
  <c r="H169" i="27"/>
  <c r="I169" i="27"/>
  <c r="J169" i="27"/>
  <c r="K169" i="27"/>
  <c r="L169" i="27"/>
  <c r="M169" i="27"/>
  <c r="N169" i="27"/>
  <c r="O169" i="27"/>
  <c r="P169" i="27"/>
  <c r="Q169" i="27"/>
  <c r="R169" i="27"/>
  <c r="S169" i="27"/>
  <c r="T169" i="27"/>
  <c r="U169" i="27"/>
  <c r="V169" i="27"/>
  <c r="W169" i="27"/>
  <c r="X169" i="27"/>
  <c r="Y169" i="27"/>
  <c r="Z169" i="27"/>
  <c r="AA169" i="27"/>
  <c r="AB169" i="27"/>
  <c r="AC169" i="27"/>
  <c r="AD169" i="27"/>
  <c r="AE169" i="27"/>
  <c r="AF169" i="27"/>
  <c r="AG169" i="27"/>
  <c r="AH169" i="27"/>
  <c r="AI169" i="27"/>
  <c r="AJ169" i="27"/>
  <c r="AK169" i="27"/>
  <c r="AL169" i="27"/>
  <c r="AM169" i="27"/>
  <c r="AN169" i="27"/>
  <c r="AO169" i="27"/>
  <c r="AP169" i="27"/>
  <c r="AQ169" i="27"/>
  <c r="AR169" i="27"/>
  <c r="AS169" i="27"/>
  <c r="AT169" i="27"/>
  <c r="AU169" i="27"/>
  <c r="AV169" i="27"/>
  <c r="AW169" i="27"/>
  <c r="AX169" i="27"/>
  <c r="AY169" i="27"/>
  <c r="AZ169" i="27"/>
  <c r="BA169" i="27"/>
  <c r="BB169" i="27"/>
  <c r="BC169" i="27"/>
  <c r="BD169" i="27"/>
  <c r="BE169" i="27"/>
  <c r="BF169" i="27"/>
  <c r="BG169" i="27"/>
  <c r="BH169" i="27"/>
  <c r="BI169" i="27"/>
  <c r="BJ169" i="27"/>
  <c r="BK169" i="27"/>
  <c r="BL169" i="27"/>
  <c r="BM169" i="27"/>
  <c r="BN169" i="27"/>
  <c r="BO169" i="27"/>
  <c r="BP169" i="27"/>
  <c r="BQ169" i="27"/>
  <c r="BR169" i="27"/>
  <c r="BS169" i="27"/>
  <c r="BU169" i="27"/>
  <c r="BV169" i="27"/>
  <c r="BW169" i="27"/>
  <c r="BX169" i="27"/>
  <c r="BY169" i="27"/>
  <c r="BZ169" i="27"/>
  <c r="CA169" i="27"/>
  <c r="CB169" i="27"/>
  <c r="CC169" i="27"/>
  <c r="CD169" i="27"/>
  <c r="CE169" i="27"/>
  <c r="CF169" i="27"/>
  <c r="CG169" i="27"/>
  <c r="CH169" i="27"/>
  <c r="CI169" i="27"/>
  <c r="CJ169" i="27"/>
  <c r="CK169" i="27"/>
  <c r="CL169" i="27"/>
  <c r="CM169" i="27"/>
  <c r="CN169" i="27"/>
  <c r="CO169" i="27"/>
  <c r="CP169" i="27"/>
  <c r="CQ169" i="27"/>
  <c r="CR169" i="27"/>
  <c r="CS169" i="27"/>
  <c r="CT169" i="27"/>
  <c r="CU169" i="27"/>
  <c r="CV169" i="27"/>
  <c r="CW169" i="27"/>
  <c r="CX169" i="27"/>
  <c r="CY169" i="27"/>
  <c r="CZ169" i="27"/>
  <c r="DA169" i="27"/>
  <c r="DB169" i="27"/>
  <c r="DC169" i="27"/>
  <c r="DD169" i="27"/>
  <c r="DE169" i="27"/>
  <c r="DF169" i="27"/>
  <c r="DG169" i="27"/>
  <c r="DH169" i="27"/>
  <c r="DI169" i="27"/>
  <c r="DJ169" i="27"/>
  <c r="DK169" i="27"/>
  <c r="DL169" i="27"/>
  <c r="DM169" i="27"/>
  <c r="DN169" i="27"/>
  <c r="DO169" i="27"/>
  <c r="DP169" i="27"/>
  <c r="DQ169" i="27"/>
  <c r="DR169" i="27"/>
  <c r="DS169" i="27"/>
  <c r="DT169" i="27"/>
  <c r="DU169" i="27"/>
  <c r="DV169" i="27"/>
  <c r="DW169" i="27"/>
  <c r="DX169" i="27"/>
  <c r="DY169" i="27"/>
  <c r="DZ169" i="27"/>
  <c r="EA169" i="27"/>
  <c r="EB169" i="27"/>
  <c r="EC169" i="27"/>
  <c r="ED169" i="27"/>
  <c r="EE169" i="27"/>
  <c r="EF169" i="27"/>
  <c r="EG169" i="27"/>
  <c r="EH169" i="27"/>
  <c r="EI169" i="27"/>
  <c r="EJ169" i="27"/>
  <c r="EK169" i="27"/>
  <c r="EL169" i="27"/>
  <c r="EM169" i="27"/>
  <c r="EN169" i="27"/>
  <c r="EO169" i="27"/>
  <c r="EP169" i="27"/>
  <c r="EQ169" i="27"/>
  <c r="ER169" i="27"/>
  <c r="ES169" i="27"/>
  <c r="ET169" i="27"/>
  <c r="EU169" i="27"/>
  <c r="EV169" i="27"/>
  <c r="EX169" i="27"/>
  <c r="EY169" i="27"/>
  <c r="EZ169" i="27"/>
  <c r="FA169" i="27"/>
  <c r="FB169" i="27"/>
  <c r="FC169" i="27"/>
  <c r="FD169" i="27"/>
  <c r="FE169" i="27"/>
  <c r="FF169" i="27"/>
  <c r="FG169" i="27"/>
  <c r="E170" i="27"/>
  <c r="C170" i="27" s="1"/>
  <c r="BT170" i="27" s="1"/>
  <c r="F170" i="27"/>
  <c r="G170" i="27"/>
  <c r="H170" i="27"/>
  <c r="I170" i="27"/>
  <c r="J170" i="27"/>
  <c r="K170" i="27"/>
  <c r="L170" i="27"/>
  <c r="M170" i="27"/>
  <c r="N170" i="27"/>
  <c r="O170" i="27"/>
  <c r="P170" i="27"/>
  <c r="Q170" i="27"/>
  <c r="R170" i="27"/>
  <c r="S170" i="27"/>
  <c r="T170" i="27"/>
  <c r="U170" i="27"/>
  <c r="V170" i="27"/>
  <c r="W170" i="27"/>
  <c r="X170" i="27"/>
  <c r="Y170" i="27"/>
  <c r="Z170" i="27"/>
  <c r="AA170" i="27"/>
  <c r="AB170" i="27"/>
  <c r="AC170" i="27"/>
  <c r="AD170" i="27"/>
  <c r="AE170" i="27"/>
  <c r="AF170" i="27"/>
  <c r="AG170" i="27"/>
  <c r="AH170" i="27"/>
  <c r="AI170" i="27"/>
  <c r="AJ170" i="27"/>
  <c r="AK170" i="27"/>
  <c r="AL170" i="27"/>
  <c r="AM170" i="27"/>
  <c r="AN170" i="27"/>
  <c r="AO170" i="27"/>
  <c r="AP170" i="27"/>
  <c r="AQ170" i="27"/>
  <c r="AR170" i="27"/>
  <c r="AS170" i="27"/>
  <c r="AT170" i="27"/>
  <c r="AU170" i="27"/>
  <c r="AV170" i="27"/>
  <c r="AW170" i="27"/>
  <c r="AX170" i="27"/>
  <c r="AY170" i="27"/>
  <c r="AZ170" i="27"/>
  <c r="BA170" i="27"/>
  <c r="BB170" i="27"/>
  <c r="BC170" i="27"/>
  <c r="BD170" i="27"/>
  <c r="BE170" i="27"/>
  <c r="BF170" i="27"/>
  <c r="BG170" i="27"/>
  <c r="BH170" i="27"/>
  <c r="BI170" i="27"/>
  <c r="BJ170" i="27"/>
  <c r="BK170" i="27"/>
  <c r="BL170" i="27"/>
  <c r="BM170" i="27"/>
  <c r="BN170" i="27"/>
  <c r="BO170" i="27"/>
  <c r="BP170" i="27"/>
  <c r="BQ170" i="27"/>
  <c r="BR170" i="27"/>
  <c r="BS170" i="27"/>
  <c r="BU170" i="27"/>
  <c r="BV170" i="27"/>
  <c r="BW170" i="27"/>
  <c r="BX170" i="27"/>
  <c r="BY170" i="27"/>
  <c r="BZ170" i="27"/>
  <c r="CA170" i="27"/>
  <c r="CB170" i="27"/>
  <c r="CC170" i="27"/>
  <c r="CD170" i="27"/>
  <c r="CE170" i="27"/>
  <c r="CF170" i="27"/>
  <c r="CG170" i="27"/>
  <c r="CH170" i="27"/>
  <c r="CI170" i="27"/>
  <c r="CJ170" i="27"/>
  <c r="CK170" i="27"/>
  <c r="CL170" i="27"/>
  <c r="CM170" i="27"/>
  <c r="CN170" i="27"/>
  <c r="CO170" i="27"/>
  <c r="CP170" i="27"/>
  <c r="CQ170" i="27"/>
  <c r="CR170" i="27"/>
  <c r="CS170" i="27"/>
  <c r="CT170" i="27"/>
  <c r="CU170" i="27"/>
  <c r="CV170" i="27"/>
  <c r="CW170" i="27"/>
  <c r="CX170" i="27"/>
  <c r="CY170" i="27"/>
  <c r="CZ170" i="27"/>
  <c r="DA170" i="27"/>
  <c r="DB170" i="27"/>
  <c r="DC170" i="27"/>
  <c r="DD170" i="27"/>
  <c r="DE170" i="27"/>
  <c r="DF170" i="27"/>
  <c r="DG170" i="27"/>
  <c r="DH170" i="27"/>
  <c r="DI170" i="27"/>
  <c r="DJ170" i="27"/>
  <c r="DK170" i="27"/>
  <c r="DL170" i="27"/>
  <c r="DM170" i="27"/>
  <c r="DN170" i="27"/>
  <c r="DO170" i="27"/>
  <c r="DP170" i="27"/>
  <c r="DQ170" i="27"/>
  <c r="DR170" i="27"/>
  <c r="DS170" i="27"/>
  <c r="DT170" i="27"/>
  <c r="DU170" i="27"/>
  <c r="DV170" i="27"/>
  <c r="DW170" i="27"/>
  <c r="DX170" i="27"/>
  <c r="DY170" i="27"/>
  <c r="DZ170" i="27"/>
  <c r="EA170" i="27"/>
  <c r="EB170" i="27"/>
  <c r="EC170" i="27"/>
  <c r="ED170" i="27"/>
  <c r="EE170" i="27"/>
  <c r="EF170" i="27"/>
  <c r="EG170" i="27"/>
  <c r="EH170" i="27"/>
  <c r="EI170" i="27"/>
  <c r="EJ170" i="27"/>
  <c r="EK170" i="27"/>
  <c r="EL170" i="27"/>
  <c r="EM170" i="27"/>
  <c r="EN170" i="27"/>
  <c r="EO170" i="27"/>
  <c r="EP170" i="27"/>
  <c r="EQ170" i="27"/>
  <c r="ER170" i="27"/>
  <c r="ES170" i="27"/>
  <c r="ET170" i="27"/>
  <c r="EU170" i="27"/>
  <c r="EV170" i="27"/>
  <c r="EX170" i="27"/>
  <c r="EY170" i="27"/>
  <c r="EZ170" i="27"/>
  <c r="FA170" i="27"/>
  <c r="FB170" i="27"/>
  <c r="FC170" i="27"/>
  <c r="FD170" i="27"/>
  <c r="FE170" i="27"/>
  <c r="FF170" i="27"/>
  <c r="E171" i="27"/>
  <c r="F171" i="27"/>
  <c r="G171" i="27"/>
  <c r="H171" i="27"/>
  <c r="I171" i="27"/>
  <c r="J171" i="27"/>
  <c r="K171" i="27"/>
  <c r="L171" i="27"/>
  <c r="M171" i="27"/>
  <c r="N171" i="27"/>
  <c r="O171" i="27"/>
  <c r="P171" i="27"/>
  <c r="Q171" i="27"/>
  <c r="R171" i="27"/>
  <c r="S171" i="27"/>
  <c r="T171" i="27"/>
  <c r="U171" i="27"/>
  <c r="V171" i="27"/>
  <c r="W171" i="27"/>
  <c r="X171" i="27"/>
  <c r="Y171" i="27"/>
  <c r="Z171" i="27"/>
  <c r="AA171" i="27"/>
  <c r="AB171" i="27"/>
  <c r="AC171" i="27"/>
  <c r="AD171" i="27"/>
  <c r="AE171" i="27"/>
  <c r="AF171" i="27"/>
  <c r="AG171" i="27"/>
  <c r="AH171" i="27"/>
  <c r="AI171" i="27"/>
  <c r="AJ171" i="27"/>
  <c r="AK171" i="27"/>
  <c r="AL171" i="27"/>
  <c r="AM171" i="27"/>
  <c r="AN171" i="27"/>
  <c r="AO171" i="27"/>
  <c r="AP171" i="27"/>
  <c r="AQ171" i="27"/>
  <c r="AR171" i="27"/>
  <c r="AS171" i="27"/>
  <c r="AT171" i="27"/>
  <c r="AU171" i="27"/>
  <c r="AV171" i="27"/>
  <c r="AW171" i="27"/>
  <c r="AX171" i="27"/>
  <c r="AY171" i="27"/>
  <c r="AZ171" i="27"/>
  <c r="BA171" i="27"/>
  <c r="BB171" i="27"/>
  <c r="BC171" i="27"/>
  <c r="BD171" i="27"/>
  <c r="BE171" i="27"/>
  <c r="BF171" i="27"/>
  <c r="BG171" i="27"/>
  <c r="BH171" i="27"/>
  <c r="BI171" i="27"/>
  <c r="BJ171" i="27"/>
  <c r="BK171" i="27"/>
  <c r="BL171" i="27"/>
  <c r="BM171" i="27"/>
  <c r="BN171" i="27"/>
  <c r="BO171" i="27"/>
  <c r="BP171" i="27"/>
  <c r="BQ171" i="27"/>
  <c r="BR171" i="27"/>
  <c r="BS171" i="27"/>
  <c r="BU171" i="27"/>
  <c r="BV171" i="27"/>
  <c r="BW171" i="27"/>
  <c r="BX171" i="27"/>
  <c r="BY171" i="27"/>
  <c r="BZ171" i="27"/>
  <c r="CA171" i="27"/>
  <c r="CB171" i="27"/>
  <c r="CC171" i="27"/>
  <c r="CD171" i="27"/>
  <c r="CE171" i="27"/>
  <c r="CF171" i="27"/>
  <c r="CG171" i="27"/>
  <c r="CH171" i="27"/>
  <c r="CI171" i="27"/>
  <c r="CJ171" i="27"/>
  <c r="CK171" i="27"/>
  <c r="CL171" i="27"/>
  <c r="CM171" i="27"/>
  <c r="CN171" i="27"/>
  <c r="CO171" i="27"/>
  <c r="CP171" i="27"/>
  <c r="CQ171" i="27"/>
  <c r="CR171" i="27"/>
  <c r="CS171" i="27"/>
  <c r="CT171" i="27"/>
  <c r="CU171" i="27"/>
  <c r="CV171" i="27"/>
  <c r="CW171" i="27"/>
  <c r="CX171" i="27"/>
  <c r="CY171" i="27"/>
  <c r="CZ171" i="27"/>
  <c r="DA171" i="27"/>
  <c r="DB171" i="27"/>
  <c r="DC171" i="27"/>
  <c r="DD171" i="27"/>
  <c r="DE171" i="27"/>
  <c r="DF171" i="27"/>
  <c r="DG171" i="27"/>
  <c r="DH171" i="27"/>
  <c r="DI171" i="27"/>
  <c r="DJ171" i="27"/>
  <c r="DK171" i="27"/>
  <c r="DL171" i="27"/>
  <c r="DM171" i="27"/>
  <c r="DN171" i="27"/>
  <c r="DO171" i="27"/>
  <c r="DP171" i="27"/>
  <c r="DQ171" i="27"/>
  <c r="DR171" i="27"/>
  <c r="DS171" i="27"/>
  <c r="DT171" i="27"/>
  <c r="DU171" i="27"/>
  <c r="DV171" i="27"/>
  <c r="DW171" i="27"/>
  <c r="DX171" i="27"/>
  <c r="DY171" i="27"/>
  <c r="DZ171" i="27"/>
  <c r="EA171" i="27"/>
  <c r="EB171" i="27"/>
  <c r="EC171" i="27"/>
  <c r="ED171" i="27"/>
  <c r="EE171" i="27"/>
  <c r="EF171" i="27"/>
  <c r="EG171" i="27"/>
  <c r="EH171" i="27"/>
  <c r="EI171" i="27"/>
  <c r="EJ171" i="27"/>
  <c r="EK171" i="27"/>
  <c r="EL171" i="27"/>
  <c r="EM171" i="27"/>
  <c r="EN171" i="27"/>
  <c r="EO171" i="27"/>
  <c r="EP171" i="27"/>
  <c r="EQ171" i="27"/>
  <c r="ER171" i="27"/>
  <c r="ES171" i="27"/>
  <c r="ET171" i="27"/>
  <c r="EU171" i="27"/>
  <c r="EV171" i="27"/>
  <c r="EX171" i="27"/>
  <c r="EY171" i="27"/>
  <c r="EZ171" i="27"/>
  <c r="FA171" i="27"/>
  <c r="FB171" i="27"/>
  <c r="FC171" i="27"/>
  <c r="FD171" i="27"/>
  <c r="FE171" i="27"/>
  <c r="FF171" i="27"/>
  <c r="E172" i="27"/>
  <c r="F172" i="27"/>
  <c r="G172" i="27"/>
  <c r="H172" i="27"/>
  <c r="I172" i="27"/>
  <c r="J172" i="27"/>
  <c r="FH172" i="27" s="1"/>
  <c r="K172" i="27"/>
  <c r="L172" i="27"/>
  <c r="M172" i="27"/>
  <c r="N172" i="27"/>
  <c r="O172" i="27"/>
  <c r="P172" i="27"/>
  <c r="Q172" i="27"/>
  <c r="R172" i="27"/>
  <c r="S172" i="27"/>
  <c r="T172" i="27"/>
  <c r="U172" i="27"/>
  <c r="V172" i="27"/>
  <c r="W172" i="27"/>
  <c r="X172" i="27"/>
  <c r="Y172" i="27"/>
  <c r="Z172" i="27"/>
  <c r="AA172" i="27"/>
  <c r="AB172" i="27"/>
  <c r="AC172" i="27"/>
  <c r="AD172" i="27"/>
  <c r="AE172" i="27"/>
  <c r="AF172" i="27"/>
  <c r="AG172" i="27"/>
  <c r="AH172" i="27"/>
  <c r="AI172" i="27"/>
  <c r="AJ172" i="27"/>
  <c r="AK172" i="27"/>
  <c r="AL172" i="27"/>
  <c r="AM172" i="27"/>
  <c r="AN172" i="27"/>
  <c r="AO172" i="27"/>
  <c r="AP172" i="27"/>
  <c r="AQ172" i="27"/>
  <c r="AR172" i="27"/>
  <c r="AS172" i="27"/>
  <c r="AT172" i="27"/>
  <c r="AU172" i="27"/>
  <c r="AV172" i="27"/>
  <c r="AW172" i="27"/>
  <c r="AX172" i="27"/>
  <c r="AY172" i="27"/>
  <c r="AZ172" i="27"/>
  <c r="BA172" i="27"/>
  <c r="BB172" i="27"/>
  <c r="BC172" i="27"/>
  <c r="BD172" i="27"/>
  <c r="BE172" i="27"/>
  <c r="BF172" i="27"/>
  <c r="BG172" i="27"/>
  <c r="BH172" i="27"/>
  <c r="BI172" i="27"/>
  <c r="BJ172" i="27"/>
  <c r="BK172" i="27"/>
  <c r="BL172" i="27"/>
  <c r="BM172" i="27"/>
  <c r="BN172" i="27"/>
  <c r="BO172" i="27"/>
  <c r="BP172" i="27"/>
  <c r="BQ172" i="27"/>
  <c r="BR172" i="27"/>
  <c r="BS172" i="27"/>
  <c r="BU172" i="27"/>
  <c r="BV172" i="27"/>
  <c r="BW172" i="27"/>
  <c r="BX172" i="27"/>
  <c r="BY172" i="27"/>
  <c r="BZ172" i="27"/>
  <c r="CA172" i="27"/>
  <c r="CB172" i="27"/>
  <c r="CC172" i="27"/>
  <c r="CD172" i="27"/>
  <c r="CE172" i="27"/>
  <c r="CF172" i="27"/>
  <c r="CG172" i="27"/>
  <c r="CH172" i="27"/>
  <c r="CI172" i="27"/>
  <c r="CJ172" i="27"/>
  <c r="CK172" i="27"/>
  <c r="CL172" i="27"/>
  <c r="CM172" i="27"/>
  <c r="CN172" i="27"/>
  <c r="CO172" i="27"/>
  <c r="CP172" i="27"/>
  <c r="CQ172" i="27"/>
  <c r="CR172" i="27"/>
  <c r="CS172" i="27"/>
  <c r="CT172" i="27"/>
  <c r="CU172" i="27"/>
  <c r="CV172" i="27"/>
  <c r="CW172" i="27"/>
  <c r="CX172" i="27"/>
  <c r="CY172" i="27"/>
  <c r="CZ172" i="27"/>
  <c r="DA172" i="27"/>
  <c r="DB172" i="27"/>
  <c r="DC172" i="27"/>
  <c r="DD172" i="27"/>
  <c r="DE172" i="27"/>
  <c r="DF172" i="27"/>
  <c r="DG172" i="27"/>
  <c r="DH172" i="27"/>
  <c r="DI172" i="27"/>
  <c r="DJ172" i="27"/>
  <c r="DK172" i="27"/>
  <c r="DL172" i="27"/>
  <c r="DM172" i="27"/>
  <c r="DN172" i="27"/>
  <c r="DO172" i="27"/>
  <c r="DP172" i="27"/>
  <c r="DQ172" i="27"/>
  <c r="DR172" i="27"/>
  <c r="DS172" i="27"/>
  <c r="DT172" i="27"/>
  <c r="DU172" i="27"/>
  <c r="DV172" i="27"/>
  <c r="DW172" i="27"/>
  <c r="DX172" i="27"/>
  <c r="DY172" i="27"/>
  <c r="DZ172" i="27"/>
  <c r="EA172" i="27"/>
  <c r="EB172" i="27"/>
  <c r="EC172" i="27"/>
  <c r="ED172" i="27"/>
  <c r="EE172" i="27"/>
  <c r="EF172" i="27"/>
  <c r="EG172" i="27"/>
  <c r="EH172" i="27"/>
  <c r="EI172" i="27"/>
  <c r="EJ172" i="27"/>
  <c r="EK172" i="27"/>
  <c r="EL172" i="27"/>
  <c r="EM172" i="27"/>
  <c r="EN172" i="27"/>
  <c r="EO172" i="27"/>
  <c r="EP172" i="27"/>
  <c r="EQ172" i="27"/>
  <c r="ER172" i="27"/>
  <c r="ES172" i="27"/>
  <c r="ET172" i="27"/>
  <c r="EU172" i="27"/>
  <c r="EV172" i="27"/>
  <c r="EX172" i="27"/>
  <c r="EY172" i="27"/>
  <c r="EZ172" i="27"/>
  <c r="FA172" i="27"/>
  <c r="FB172" i="27"/>
  <c r="FC172" i="27"/>
  <c r="FD172" i="27"/>
  <c r="FE172" i="27"/>
  <c r="FF172" i="27"/>
  <c r="E173" i="27"/>
  <c r="C173" i="27" s="1"/>
  <c r="BT173" i="27" s="1"/>
  <c r="F173" i="27"/>
  <c r="G173" i="27"/>
  <c r="H173" i="27"/>
  <c r="I173" i="27"/>
  <c r="J173" i="27"/>
  <c r="FH173" i="27" s="1"/>
  <c r="K173" i="27"/>
  <c r="L173" i="27"/>
  <c r="M173" i="27"/>
  <c r="N173" i="27"/>
  <c r="O173" i="27"/>
  <c r="P173" i="27"/>
  <c r="Q173" i="27"/>
  <c r="R173" i="27"/>
  <c r="S173" i="27"/>
  <c r="T173" i="27"/>
  <c r="U173" i="27"/>
  <c r="V173" i="27"/>
  <c r="W173" i="27"/>
  <c r="X173" i="27"/>
  <c r="Y173" i="27"/>
  <c r="Z173" i="27"/>
  <c r="AA173" i="27"/>
  <c r="AB173" i="27"/>
  <c r="AC173" i="27"/>
  <c r="AD173" i="27"/>
  <c r="AE173" i="27"/>
  <c r="AF173" i="27"/>
  <c r="AG173" i="27"/>
  <c r="AH173" i="27"/>
  <c r="AI173" i="27"/>
  <c r="AJ173" i="27"/>
  <c r="AK173" i="27"/>
  <c r="AL173" i="27"/>
  <c r="AM173" i="27"/>
  <c r="AN173" i="27"/>
  <c r="AO173" i="27"/>
  <c r="AP173" i="27"/>
  <c r="AQ173" i="27"/>
  <c r="AR173" i="27"/>
  <c r="AS173" i="27"/>
  <c r="AT173" i="27"/>
  <c r="AU173" i="27"/>
  <c r="AV173" i="27"/>
  <c r="AW173" i="27"/>
  <c r="AX173" i="27"/>
  <c r="AY173" i="27"/>
  <c r="AZ173" i="27"/>
  <c r="BA173" i="27"/>
  <c r="BB173" i="27"/>
  <c r="BC173" i="27"/>
  <c r="BD173" i="27"/>
  <c r="BE173" i="27"/>
  <c r="BF173" i="27"/>
  <c r="BG173" i="27"/>
  <c r="BH173" i="27"/>
  <c r="BI173" i="27"/>
  <c r="BJ173" i="27"/>
  <c r="BK173" i="27"/>
  <c r="BL173" i="27"/>
  <c r="BM173" i="27"/>
  <c r="BN173" i="27"/>
  <c r="BO173" i="27"/>
  <c r="BP173" i="27"/>
  <c r="BQ173" i="27"/>
  <c r="BR173" i="27"/>
  <c r="BS173" i="27"/>
  <c r="BU173" i="27"/>
  <c r="BV173" i="27"/>
  <c r="BW173" i="27"/>
  <c r="BX173" i="27"/>
  <c r="BY173" i="27"/>
  <c r="BZ173" i="27"/>
  <c r="CA173" i="27"/>
  <c r="CB173" i="27"/>
  <c r="CC173" i="27"/>
  <c r="CD173" i="27"/>
  <c r="CE173" i="27"/>
  <c r="CF173" i="27"/>
  <c r="CG173" i="27"/>
  <c r="CH173" i="27"/>
  <c r="CI173" i="27"/>
  <c r="CJ173" i="27"/>
  <c r="CK173" i="27"/>
  <c r="CL173" i="27"/>
  <c r="CM173" i="27"/>
  <c r="CN173" i="27"/>
  <c r="CO173" i="27"/>
  <c r="CP173" i="27"/>
  <c r="CQ173" i="27"/>
  <c r="CR173" i="27"/>
  <c r="CS173" i="27"/>
  <c r="CT173" i="27"/>
  <c r="CU173" i="27"/>
  <c r="CV173" i="27"/>
  <c r="CW173" i="27"/>
  <c r="CX173" i="27"/>
  <c r="CY173" i="27"/>
  <c r="CZ173" i="27"/>
  <c r="DA173" i="27"/>
  <c r="DB173" i="27"/>
  <c r="DC173" i="27"/>
  <c r="DD173" i="27"/>
  <c r="DE173" i="27"/>
  <c r="DF173" i="27"/>
  <c r="DG173" i="27"/>
  <c r="DH173" i="27"/>
  <c r="DI173" i="27"/>
  <c r="DJ173" i="27"/>
  <c r="DK173" i="27"/>
  <c r="DL173" i="27"/>
  <c r="DM173" i="27"/>
  <c r="DN173" i="27"/>
  <c r="DO173" i="27"/>
  <c r="DP173" i="27"/>
  <c r="DQ173" i="27"/>
  <c r="DR173" i="27"/>
  <c r="DS173" i="27"/>
  <c r="DT173" i="27"/>
  <c r="DU173" i="27"/>
  <c r="DV173" i="27"/>
  <c r="DW173" i="27"/>
  <c r="DX173" i="27"/>
  <c r="DY173" i="27"/>
  <c r="DZ173" i="27"/>
  <c r="EA173" i="27"/>
  <c r="EB173" i="27"/>
  <c r="EC173" i="27"/>
  <c r="ED173" i="27"/>
  <c r="EE173" i="27"/>
  <c r="EF173" i="27"/>
  <c r="EG173" i="27"/>
  <c r="EH173" i="27"/>
  <c r="EI173" i="27"/>
  <c r="EJ173" i="27"/>
  <c r="EK173" i="27"/>
  <c r="EL173" i="27"/>
  <c r="EM173" i="27"/>
  <c r="EN173" i="27"/>
  <c r="EO173" i="27"/>
  <c r="EP173" i="27"/>
  <c r="EQ173" i="27"/>
  <c r="ER173" i="27"/>
  <c r="ES173" i="27"/>
  <c r="ET173" i="27"/>
  <c r="EU173" i="27"/>
  <c r="EV173" i="27"/>
  <c r="EX173" i="27"/>
  <c r="EY173" i="27"/>
  <c r="EZ173" i="27"/>
  <c r="FA173" i="27"/>
  <c r="FB173" i="27"/>
  <c r="FC173" i="27"/>
  <c r="FD173" i="27"/>
  <c r="FE173" i="27"/>
  <c r="FF173" i="27"/>
  <c r="FG173" i="27"/>
  <c r="E174" i="27"/>
  <c r="C174" i="27" s="1"/>
  <c r="BT174" i="27" s="1"/>
  <c r="F174" i="27"/>
  <c r="G174" i="27"/>
  <c r="H174" i="27"/>
  <c r="I174" i="27"/>
  <c r="J174" i="27"/>
  <c r="K174" i="27"/>
  <c r="L174" i="27"/>
  <c r="M174" i="27"/>
  <c r="N174" i="27"/>
  <c r="O174" i="27"/>
  <c r="P174" i="27"/>
  <c r="Q174" i="27"/>
  <c r="R174" i="27"/>
  <c r="S174" i="27"/>
  <c r="T174" i="27"/>
  <c r="U174" i="27"/>
  <c r="V174" i="27"/>
  <c r="W174" i="27"/>
  <c r="X174" i="27"/>
  <c r="Y174" i="27"/>
  <c r="Z174" i="27"/>
  <c r="AA174" i="27"/>
  <c r="AB174" i="27"/>
  <c r="AC174" i="27"/>
  <c r="AD174" i="27"/>
  <c r="AE174" i="27"/>
  <c r="AF174" i="27"/>
  <c r="AG174" i="27"/>
  <c r="AH174" i="27"/>
  <c r="AI174" i="27"/>
  <c r="AJ174" i="27"/>
  <c r="AK174" i="27"/>
  <c r="AL174" i="27"/>
  <c r="AM174" i="27"/>
  <c r="AN174" i="27"/>
  <c r="AO174" i="27"/>
  <c r="AP174" i="27"/>
  <c r="AQ174" i="27"/>
  <c r="AR174" i="27"/>
  <c r="AS174" i="27"/>
  <c r="AT174" i="27"/>
  <c r="AU174" i="27"/>
  <c r="AV174" i="27"/>
  <c r="AW174" i="27"/>
  <c r="AX174" i="27"/>
  <c r="AY174" i="27"/>
  <c r="AZ174" i="27"/>
  <c r="BA174" i="27"/>
  <c r="BB174" i="27"/>
  <c r="BC174" i="27"/>
  <c r="BD174" i="27"/>
  <c r="BE174" i="27"/>
  <c r="BF174" i="27"/>
  <c r="BG174" i="27"/>
  <c r="BH174" i="27"/>
  <c r="BI174" i="27"/>
  <c r="BJ174" i="27"/>
  <c r="BK174" i="27"/>
  <c r="BL174" i="27"/>
  <c r="BM174" i="27"/>
  <c r="BN174" i="27"/>
  <c r="BO174" i="27"/>
  <c r="BP174" i="27"/>
  <c r="BQ174" i="27"/>
  <c r="BR174" i="27"/>
  <c r="BS174" i="27"/>
  <c r="BU174" i="27"/>
  <c r="BV174" i="27"/>
  <c r="BW174" i="27"/>
  <c r="BX174" i="27"/>
  <c r="BY174" i="27"/>
  <c r="BZ174" i="27"/>
  <c r="CA174" i="27"/>
  <c r="CB174" i="27"/>
  <c r="CC174" i="27"/>
  <c r="CD174" i="27"/>
  <c r="CE174" i="27"/>
  <c r="CF174" i="27"/>
  <c r="CG174" i="27"/>
  <c r="CH174" i="27"/>
  <c r="CI174" i="27"/>
  <c r="CJ174" i="27"/>
  <c r="CK174" i="27"/>
  <c r="CL174" i="27"/>
  <c r="CM174" i="27"/>
  <c r="CN174" i="27"/>
  <c r="CO174" i="27"/>
  <c r="CP174" i="27"/>
  <c r="CQ174" i="27"/>
  <c r="CR174" i="27"/>
  <c r="CS174" i="27"/>
  <c r="CT174" i="27"/>
  <c r="CU174" i="27"/>
  <c r="CV174" i="27"/>
  <c r="CW174" i="27"/>
  <c r="CX174" i="27"/>
  <c r="CY174" i="27"/>
  <c r="CZ174" i="27"/>
  <c r="DA174" i="27"/>
  <c r="DB174" i="27"/>
  <c r="DC174" i="27"/>
  <c r="DD174" i="27"/>
  <c r="DE174" i="27"/>
  <c r="DF174" i="27"/>
  <c r="DG174" i="27"/>
  <c r="DH174" i="27"/>
  <c r="DI174" i="27"/>
  <c r="DJ174" i="27"/>
  <c r="DK174" i="27"/>
  <c r="DL174" i="27"/>
  <c r="DM174" i="27"/>
  <c r="DN174" i="27"/>
  <c r="DO174" i="27"/>
  <c r="DP174" i="27"/>
  <c r="DQ174" i="27"/>
  <c r="DR174" i="27"/>
  <c r="DS174" i="27"/>
  <c r="DT174" i="27"/>
  <c r="DU174" i="27"/>
  <c r="DV174" i="27"/>
  <c r="DW174" i="27"/>
  <c r="DX174" i="27"/>
  <c r="DY174" i="27"/>
  <c r="DZ174" i="27"/>
  <c r="EA174" i="27"/>
  <c r="EB174" i="27"/>
  <c r="EC174" i="27"/>
  <c r="ED174" i="27"/>
  <c r="EE174" i="27"/>
  <c r="EF174" i="27"/>
  <c r="EG174" i="27"/>
  <c r="EH174" i="27"/>
  <c r="EI174" i="27"/>
  <c r="EJ174" i="27"/>
  <c r="EK174" i="27"/>
  <c r="EL174" i="27"/>
  <c r="EM174" i="27"/>
  <c r="EN174" i="27"/>
  <c r="EO174" i="27"/>
  <c r="EP174" i="27"/>
  <c r="EQ174" i="27"/>
  <c r="ER174" i="27"/>
  <c r="ES174" i="27"/>
  <c r="ET174" i="27"/>
  <c r="EU174" i="27"/>
  <c r="EV174" i="27"/>
  <c r="EX174" i="27"/>
  <c r="EY174" i="27"/>
  <c r="EZ174" i="27"/>
  <c r="FA174" i="27"/>
  <c r="FB174" i="27"/>
  <c r="FC174" i="27"/>
  <c r="FD174" i="27"/>
  <c r="FE174" i="27"/>
  <c r="FF174" i="27"/>
  <c r="E175" i="27"/>
  <c r="F175" i="27"/>
  <c r="G175" i="27"/>
  <c r="H175" i="27"/>
  <c r="I175" i="27"/>
  <c r="J175" i="27"/>
  <c r="K175" i="27"/>
  <c r="L175" i="27"/>
  <c r="M175" i="27"/>
  <c r="N175" i="27"/>
  <c r="O175" i="27"/>
  <c r="P175" i="27"/>
  <c r="Q175" i="27"/>
  <c r="R175" i="27"/>
  <c r="S175" i="27"/>
  <c r="T175" i="27"/>
  <c r="U175" i="27"/>
  <c r="V175" i="27"/>
  <c r="W175" i="27"/>
  <c r="X175" i="27"/>
  <c r="Y175" i="27"/>
  <c r="Z175" i="27"/>
  <c r="AA175" i="27"/>
  <c r="AB175" i="27"/>
  <c r="AC175" i="27"/>
  <c r="AD175" i="27"/>
  <c r="AE175" i="27"/>
  <c r="AF175" i="27"/>
  <c r="AG175" i="27"/>
  <c r="AH175" i="27"/>
  <c r="AI175" i="27"/>
  <c r="AJ175" i="27"/>
  <c r="AK175" i="27"/>
  <c r="AL175" i="27"/>
  <c r="AM175" i="27"/>
  <c r="AN175" i="27"/>
  <c r="AO175" i="27"/>
  <c r="AP175" i="27"/>
  <c r="AQ175" i="27"/>
  <c r="AR175" i="27"/>
  <c r="AS175" i="27"/>
  <c r="AT175" i="27"/>
  <c r="AU175" i="27"/>
  <c r="AV175" i="27"/>
  <c r="AW175" i="27"/>
  <c r="AX175" i="27"/>
  <c r="AY175" i="27"/>
  <c r="AZ175" i="27"/>
  <c r="BA175" i="27"/>
  <c r="BB175" i="27"/>
  <c r="BC175" i="27"/>
  <c r="BD175" i="27"/>
  <c r="BE175" i="27"/>
  <c r="BF175" i="27"/>
  <c r="BG175" i="27"/>
  <c r="BH175" i="27"/>
  <c r="BI175" i="27"/>
  <c r="BJ175" i="27"/>
  <c r="BK175" i="27"/>
  <c r="BL175" i="27"/>
  <c r="BM175" i="27"/>
  <c r="BN175" i="27"/>
  <c r="BO175" i="27"/>
  <c r="BP175" i="27"/>
  <c r="BQ175" i="27"/>
  <c r="BR175" i="27"/>
  <c r="BS175" i="27"/>
  <c r="BU175" i="27"/>
  <c r="BV175" i="27"/>
  <c r="BW175" i="27"/>
  <c r="BX175" i="27"/>
  <c r="BY175" i="27"/>
  <c r="BZ175" i="27"/>
  <c r="CA175" i="27"/>
  <c r="CB175" i="27"/>
  <c r="CC175" i="27"/>
  <c r="CD175" i="27"/>
  <c r="CE175" i="27"/>
  <c r="CF175" i="27"/>
  <c r="CG175" i="27"/>
  <c r="CH175" i="27"/>
  <c r="CI175" i="27"/>
  <c r="CJ175" i="27"/>
  <c r="CK175" i="27"/>
  <c r="CL175" i="27"/>
  <c r="CM175" i="27"/>
  <c r="CN175" i="27"/>
  <c r="CO175" i="27"/>
  <c r="CP175" i="27"/>
  <c r="CQ175" i="27"/>
  <c r="CR175" i="27"/>
  <c r="CS175" i="27"/>
  <c r="CT175" i="27"/>
  <c r="CU175" i="27"/>
  <c r="CV175" i="27"/>
  <c r="CW175" i="27"/>
  <c r="CX175" i="27"/>
  <c r="CY175" i="27"/>
  <c r="CZ175" i="27"/>
  <c r="DA175" i="27"/>
  <c r="DB175" i="27"/>
  <c r="DC175" i="27"/>
  <c r="DD175" i="27"/>
  <c r="DE175" i="27"/>
  <c r="DF175" i="27"/>
  <c r="DG175" i="27"/>
  <c r="DH175" i="27"/>
  <c r="DI175" i="27"/>
  <c r="DJ175" i="27"/>
  <c r="DK175" i="27"/>
  <c r="DL175" i="27"/>
  <c r="DM175" i="27"/>
  <c r="DN175" i="27"/>
  <c r="DO175" i="27"/>
  <c r="DP175" i="27"/>
  <c r="DQ175" i="27"/>
  <c r="DR175" i="27"/>
  <c r="DS175" i="27"/>
  <c r="DT175" i="27"/>
  <c r="DU175" i="27"/>
  <c r="DV175" i="27"/>
  <c r="DW175" i="27"/>
  <c r="DX175" i="27"/>
  <c r="DY175" i="27"/>
  <c r="DZ175" i="27"/>
  <c r="EA175" i="27"/>
  <c r="EB175" i="27"/>
  <c r="EC175" i="27"/>
  <c r="ED175" i="27"/>
  <c r="EE175" i="27"/>
  <c r="EF175" i="27"/>
  <c r="EG175" i="27"/>
  <c r="EH175" i="27"/>
  <c r="EI175" i="27"/>
  <c r="EJ175" i="27"/>
  <c r="EK175" i="27"/>
  <c r="EL175" i="27"/>
  <c r="EM175" i="27"/>
  <c r="EN175" i="27"/>
  <c r="EO175" i="27"/>
  <c r="EP175" i="27"/>
  <c r="EQ175" i="27"/>
  <c r="ER175" i="27"/>
  <c r="ES175" i="27"/>
  <c r="ET175" i="27"/>
  <c r="EU175" i="27"/>
  <c r="EV175" i="27"/>
  <c r="EX175" i="27"/>
  <c r="EY175" i="27"/>
  <c r="EZ175" i="27"/>
  <c r="FA175" i="27"/>
  <c r="FB175" i="27"/>
  <c r="FC175" i="27"/>
  <c r="FD175" i="27"/>
  <c r="FE175" i="27"/>
  <c r="FF175" i="27"/>
  <c r="E176" i="27"/>
  <c r="F176" i="27"/>
  <c r="G176" i="27"/>
  <c r="H176" i="27"/>
  <c r="I176" i="27"/>
  <c r="J176" i="27"/>
  <c r="K176" i="27"/>
  <c r="L176" i="27"/>
  <c r="M176" i="27"/>
  <c r="N176" i="27"/>
  <c r="O176" i="27"/>
  <c r="P176" i="27"/>
  <c r="Q176" i="27"/>
  <c r="R176" i="27"/>
  <c r="S176" i="27"/>
  <c r="T176" i="27"/>
  <c r="U176" i="27"/>
  <c r="V176" i="27"/>
  <c r="W176" i="27"/>
  <c r="X176" i="27"/>
  <c r="Y176" i="27"/>
  <c r="Z176" i="27"/>
  <c r="AA176" i="27"/>
  <c r="AB176" i="27"/>
  <c r="AC176" i="27"/>
  <c r="AD176" i="27"/>
  <c r="AE176" i="27"/>
  <c r="AF176" i="27"/>
  <c r="AG176" i="27"/>
  <c r="AH176" i="27"/>
  <c r="AI176" i="27"/>
  <c r="AJ176" i="27"/>
  <c r="AK176" i="27"/>
  <c r="AL176" i="27"/>
  <c r="AM176" i="27"/>
  <c r="AN176" i="27"/>
  <c r="AO176" i="27"/>
  <c r="AP176" i="27"/>
  <c r="AQ176" i="27"/>
  <c r="AR176" i="27"/>
  <c r="AS176" i="27"/>
  <c r="AT176" i="27"/>
  <c r="AU176" i="27"/>
  <c r="AV176" i="27"/>
  <c r="AW176" i="27"/>
  <c r="AX176" i="27"/>
  <c r="AY176" i="27"/>
  <c r="AZ176" i="27"/>
  <c r="BA176" i="27"/>
  <c r="BB176" i="27"/>
  <c r="BC176" i="27"/>
  <c r="BD176" i="27"/>
  <c r="BE176" i="27"/>
  <c r="BF176" i="27"/>
  <c r="BG176" i="27"/>
  <c r="BH176" i="27"/>
  <c r="BI176" i="27"/>
  <c r="BJ176" i="27"/>
  <c r="BK176" i="27"/>
  <c r="BL176" i="27"/>
  <c r="BM176" i="27"/>
  <c r="BN176" i="27"/>
  <c r="BO176" i="27"/>
  <c r="BP176" i="27"/>
  <c r="BQ176" i="27"/>
  <c r="BR176" i="27"/>
  <c r="BS176" i="27"/>
  <c r="BU176" i="27"/>
  <c r="BV176" i="27"/>
  <c r="BW176" i="27"/>
  <c r="BX176" i="27"/>
  <c r="BY176" i="27"/>
  <c r="BZ176" i="27"/>
  <c r="CA176" i="27"/>
  <c r="CB176" i="27"/>
  <c r="CC176" i="27"/>
  <c r="CD176" i="27"/>
  <c r="CE176" i="27"/>
  <c r="CF176" i="27"/>
  <c r="CG176" i="27"/>
  <c r="CH176" i="27"/>
  <c r="CI176" i="27"/>
  <c r="CJ176" i="27"/>
  <c r="CK176" i="27"/>
  <c r="CL176" i="27"/>
  <c r="CM176" i="27"/>
  <c r="CN176" i="27"/>
  <c r="CO176" i="27"/>
  <c r="CP176" i="27"/>
  <c r="CQ176" i="27"/>
  <c r="CR176" i="27"/>
  <c r="CS176" i="27"/>
  <c r="CT176" i="27"/>
  <c r="CU176" i="27"/>
  <c r="CV176" i="27"/>
  <c r="CW176" i="27"/>
  <c r="CX176" i="27"/>
  <c r="CY176" i="27"/>
  <c r="CZ176" i="27"/>
  <c r="DA176" i="27"/>
  <c r="DB176" i="27"/>
  <c r="DC176" i="27"/>
  <c r="DD176" i="27"/>
  <c r="DE176" i="27"/>
  <c r="DF176" i="27"/>
  <c r="DG176" i="27"/>
  <c r="DH176" i="27"/>
  <c r="DI176" i="27"/>
  <c r="DJ176" i="27"/>
  <c r="DK176" i="27"/>
  <c r="DL176" i="27"/>
  <c r="DM176" i="27"/>
  <c r="DN176" i="27"/>
  <c r="DO176" i="27"/>
  <c r="DP176" i="27"/>
  <c r="DQ176" i="27"/>
  <c r="DR176" i="27"/>
  <c r="DS176" i="27"/>
  <c r="DT176" i="27"/>
  <c r="DU176" i="27"/>
  <c r="DV176" i="27"/>
  <c r="DW176" i="27"/>
  <c r="DX176" i="27"/>
  <c r="DY176" i="27"/>
  <c r="DZ176" i="27"/>
  <c r="EA176" i="27"/>
  <c r="EB176" i="27"/>
  <c r="EC176" i="27"/>
  <c r="ED176" i="27"/>
  <c r="EE176" i="27"/>
  <c r="EF176" i="27"/>
  <c r="EG176" i="27"/>
  <c r="EH176" i="27"/>
  <c r="EI176" i="27"/>
  <c r="EJ176" i="27"/>
  <c r="EK176" i="27"/>
  <c r="EL176" i="27"/>
  <c r="EM176" i="27"/>
  <c r="EN176" i="27"/>
  <c r="EO176" i="27"/>
  <c r="EP176" i="27"/>
  <c r="EQ176" i="27"/>
  <c r="ER176" i="27"/>
  <c r="ES176" i="27"/>
  <c r="ET176" i="27"/>
  <c r="EU176" i="27"/>
  <c r="EV176" i="27"/>
  <c r="EX176" i="27"/>
  <c r="EY176" i="27"/>
  <c r="EZ176" i="27"/>
  <c r="FA176" i="27"/>
  <c r="FB176" i="27"/>
  <c r="FC176" i="27"/>
  <c r="FD176" i="27"/>
  <c r="FE176" i="27"/>
  <c r="FF176" i="27"/>
  <c r="E177" i="27"/>
  <c r="C177" i="27" s="1"/>
  <c r="BT177" i="27" s="1"/>
  <c r="F177" i="27"/>
  <c r="G177" i="27"/>
  <c r="H177" i="27"/>
  <c r="I177" i="27"/>
  <c r="J177" i="27"/>
  <c r="K177" i="27"/>
  <c r="L177" i="27"/>
  <c r="M177" i="27"/>
  <c r="N177" i="27"/>
  <c r="O177" i="27"/>
  <c r="P177" i="27"/>
  <c r="Q177" i="27"/>
  <c r="R177" i="27"/>
  <c r="S177" i="27"/>
  <c r="T177" i="27"/>
  <c r="U177" i="27"/>
  <c r="V177" i="27"/>
  <c r="W177" i="27"/>
  <c r="X177" i="27"/>
  <c r="Y177" i="27"/>
  <c r="Z177" i="27"/>
  <c r="AA177" i="27"/>
  <c r="AB177" i="27"/>
  <c r="AC177" i="27"/>
  <c r="AD177" i="27"/>
  <c r="AE177" i="27"/>
  <c r="AF177" i="27"/>
  <c r="AG177" i="27"/>
  <c r="AH177" i="27"/>
  <c r="AI177" i="27"/>
  <c r="AJ177" i="27"/>
  <c r="AK177" i="27"/>
  <c r="AL177" i="27"/>
  <c r="AM177" i="27"/>
  <c r="AN177" i="27"/>
  <c r="AO177" i="27"/>
  <c r="AP177" i="27"/>
  <c r="AQ177" i="27"/>
  <c r="AR177" i="27"/>
  <c r="AS177" i="27"/>
  <c r="AT177" i="27"/>
  <c r="AU177" i="27"/>
  <c r="AV177" i="27"/>
  <c r="AW177" i="27"/>
  <c r="AX177" i="27"/>
  <c r="AY177" i="27"/>
  <c r="AZ177" i="27"/>
  <c r="BA177" i="27"/>
  <c r="BB177" i="27"/>
  <c r="BC177" i="27"/>
  <c r="BD177" i="27"/>
  <c r="BE177" i="27"/>
  <c r="BF177" i="27"/>
  <c r="BG177" i="27"/>
  <c r="BH177" i="27"/>
  <c r="BI177" i="27"/>
  <c r="BJ177" i="27"/>
  <c r="BK177" i="27"/>
  <c r="BL177" i="27"/>
  <c r="BM177" i="27"/>
  <c r="BN177" i="27"/>
  <c r="BO177" i="27"/>
  <c r="BP177" i="27"/>
  <c r="BQ177" i="27"/>
  <c r="BR177" i="27"/>
  <c r="BS177" i="27"/>
  <c r="BU177" i="27"/>
  <c r="BV177" i="27"/>
  <c r="BW177" i="27"/>
  <c r="BX177" i="27"/>
  <c r="BY177" i="27"/>
  <c r="BZ177" i="27"/>
  <c r="CA177" i="27"/>
  <c r="CB177" i="27"/>
  <c r="CC177" i="27"/>
  <c r="CD177" i="27"/>
  <c r="CE177" i="27"/>
  <c r="CF177" i="27"/>
  <c r="CG177" i="27"/>
  <c r="CH177" i="27"/>
  <c r="CI177" i="27"/>
  <c r="CJ177" i="27"/>
  <c r="CK177" i="27"/>
  <c r="CL177" i="27"/>
  <c r="CM177" i="27"/>
  <c r="CN177" i="27"/>
  <c r="CO177" i="27"/>
  <c r="CP177" i="27"/>
  <c r="CQ177" i="27"/>
  <c r="CR177" i="27"/>
  <c r="CS177" i="27"/>
  <c r="CT177" i="27"/>
  <c r="CU177" i="27"/>
  <c r="CV177" i="27"/>
  <c r="CW177" i="27"/>
  <c r="CX177" i="27"/>
  <c r="CY177" i="27"/>
  <c r="CZ177" i="27"/>
  <c r="DA177" i="27"/>
  <c r="DB177" i="27"/>
  <c r="DC177" i="27"/>
  <c r="DD177" i="27"/>
  <c r="DE177" i="27"/>
  <c r="DF177" i="27"/>
  <c r="DG177" i="27"/>
  <c r="DH177" i="27"/>
  <c r="DI177" i="27"/>
  <c r="DJ177" i="27"/>
  <c r="DK177" i="27"/>
  <c r="DL177" i="27"/>
  <c r="DM177" i="27"/>
  <c r="DN177" i="27"/>
  <c r="DO177" i="27"/>
  <c r="DP177" i="27"/>
  <c r="DQ177" i="27"/>
  <c r="DR177" i="27"/>
  <c r="DS177" i="27"/>
  <c r="DT177" i="27"/>
  <c r="DU177" i="27"/>
  <c r="DV177" i="27"/>
  <c r="DW177" i="27"/>
  <c r="DX177" i="27"/>
  <c r="DY177" i="27"/>
  <c r="DZ177" i="27"/>
  <c r="EA177" i="27"/>
  <c r="EB177" i="27"/>
  <c r="EC177" i="27"/>
  <c r="ED177" i="27"/>
  <c r="EE177" i="27"/>
  <c r="EF177" i="27"/>
  <c r="EG177" i="27"/>
  <c r="EH177" i="27"/>
  <c r="EI177" i="27"/>
  <c r="EJ177" i="27"/>
  <c r="EK177" i="27"/>
  <c r="EL177" i="27"/>
  <c r="EM177" i="27"/>
  <c r="EN177" i="27"/>
  <c r="EO177" i="27"/>
  <c r="EP177" i="27"/>
  <c r="EQ177" i="27"/>
  <c r="ER177" i="27"/>
  <c r="ES177" i="27"/>
  <c r="ET177" i="27"/>
  <c r="EU177" i="27"/>
  <c r="EV177" i="27"/>
  <c r="EX177" i="27"/>
  <c r="EY177" i="27"/>
  <c r="EZ177" i="27"/>
  <c r="FA177" i="27"/>
  <c r="FB177" i="27"/>
  <c r="FC177" i="27"/>
  <c r="FD177" i="27"/>
  <c r="FE177" i="27"/>
  <c r="FF177" i="27"/>
  <c r="FG177" i="27"/>
  <c r="E178" i="27"/>
  <c r="C178" i="27" s="1"/>
  <c r="BT178" i="27" s="1"/>
  <c r="F178" i="27"/>
  <c r="G178" i="27"/>
  <c r="H178" i="27"/>
  <c r="I178" i="27"/>
  <c r="J178" i="27"/>
  <c r="K178" i="27"/>
  <c r="L178" i="27"/>
  <c r="M178" i="27"/>
  <c r="N178" i="27"/>
  <c r="O178" i="27"/>
  <c r="P178" i="27"/>
  <c r="Q178" i="27"/>
  <c r="R178" i="27"/>
  <c r="S178" i="27"/>
  <c r="T178" i="27"/>
  <c r="U178" i="27"/>
  <c r="V178" i="27"/>
  <c r="W178" i="27"/>
  <c r="X178" i="27"/>
  <c r="Y178" i="27"/>
  <c r="Z178" i="27"/>
  <c r="AA178" i="27"/>
  <c r="AB178" i="27"/>
  <c r="AC178" i="27"/>
  <c r="AD178" i="27"/>
  <c r="AE178" i="27"/>
  <c r="AF178" i="27"/>
  <c r="AG178" i="27"/>
  <c r="AH178" i="27"/>
  <c r="AI178" i="27"/>
  <c r="AJ178" i="27"/>
  <c r="AK178" i="27"/>
  <c r="AL178" i="27"/>
  <c r="AM178" i="27"/>
  <c r="AN178" i="27"/>
  <c r="AO178" i="27"/>
  <c r="AP178" i="27"/>
  <c r="AQ178" i="27"/>
  <c r="AR178" i="27"/>
  <c r="AS178" i="27"/>
  <c r="AT178" i="27"/>
  <c r="AU178" i="27"/>
  <c r="AV178" i="27"/>
  <c r="AW178" i="27"/>
  <c r="AX178" i="27"/>
  <c r="AY178" i="27"/>
  <c r="AZ178" i="27"/>
  <c r="BA178" i="27"/>
  <c r="BB178" i="27"/>
  <c r="BC178" i="27"/>
  <c r="BD178" i="27"/>
  <c r="BE178" i="27"/>
  <c r="BF178" i="27"/>
  <c r="BG178" i="27"/>
  <c r="BH178" i="27"/>
  <c r="BI178" i="27"/>
  <c r="BJ178" i="27"/>
  <c r="BK178" i="27"/>
  <c r="BL178" i="27"/>
  <c r="BM178" i="27"/>
  <c r="BN178" i="27"/>
  <c r="BO178" i="27"/>
  <c r="BP178" i="27"/>
  <c r="BQ178" i="27"/>
  <c r="BR178" i="27"/>
  <c r="BS178" i="27"/>
  <c r="BU178" i="27"/>
  <c r="BV178" i="27"/>
  <c r="BW178" i="27"/>
  <c r="BX178" i="27"/>
  <c r="BY178" i="27"/>
  <c r="BZ178" i="27"/>
  <c r="CA178" i="27"/>
  <c r="CB178" i="27"/>
  <c r="CC178" i="27"/>
  <c r="CD178" i="27"/>
  <c r="CE178" i="27"/>
  <c r="CF178" i="27"/>
  <c r="CG178" i="27"/>
  <c r="CH178" i="27"/>
  <c r="CI178" i="27"/>
  <c r="CJ178" i="27"/>
  <c r="CK178" i="27"/>
  <c r="CL178" i="27"/>
  <c r="CM178" i="27"/>
  <c r="CN178" i="27"/>
  <c r="CO178" i="27"/>
  <c r="CP178" i="27"/>
  <c r="CQ178" i="27"/>
  <c r="CR178" i="27"/>
  <c r="CS178" i="27"/>
  <c r="CT178" i="27"/>
  <c r="CU178" i="27"/>
  <c r="CV178" i="27"/>
  <c r="CW178" i="27"/>
  <c r="CX178" i="27"/>
  <c r="CY178" i="27"/>
  <c r="CZ178" i="27"/>
  <c r="DA178" i="27"/>
  <c r="DB178" i="27"/>
  <c r="DC178" i="27"/>
  <c r="DD178" i="27"/>
  <c r="DE178" i="27"/>
  <c r="DF178" i="27"/>
  <c r="DG178" i="27"/>
  <c r="DH178" i="27"/>
  <c r="DI178" i="27"/>
  <c r="DJ178" i="27"/>
  <c r="DK178" i="27"/>
  <c r="DL178" i="27"/>
  <c r="DM178" i="27"/>
  <c r="DN178" i="27"/>
  <c r="DO178" i="27"/>
  <c r="DP178" i="27"/>
  <c r="DQ178" i="27"/>
  <c r="DR178" i="27"/>
  <c r="DS178" i="27"/>
  <c r="DT178" i="27"/>
  <c r="DU178" i="27"/>
  <c r="DV178" i="27"/>
  <c r="DW178" i="27"/>
  <c r="DX178" i="27"/>
  <c r="DY178" i="27"/>
  <c r="DZ178" i="27"/>
  <c r="EA178" i="27"/>
  <c r="EB178" i="27"/>
  <c r="EC178" i="27"/>
  <c r="ED178" i="27"/>
  <c r="EE178" i="27"/>
  <c r="EF178" i="27"/>
  <c r="EG178" i="27"/>
  <c r="EH178" i="27"/>
  <c r="EI178" i="27"/>
  <c r="EJ178" i="27"/>
  <c r="EK178" i="27"/>
  <c r="EL178" i="27"/>
  <c r="EM178" i="27"/>
  <c r="EN178" i="27"/>
  <c r="EO178" i="27"/>
  <c r="EP178" i="27"/>
  <c r="EQ178" i="27"/>
  <c r="ER178" i="27"/>
  <c r="ES178" i="27"/>
  <c r="ET178" i="27"/>
  <c r="EU178" i="27"/>
  <c r="EV178" i="27"/>
  <c r="EX178" i="27"/>
  <c r="EY178" i="27"/>
  <c r="EZ178" i="27"/>
  <c r="FA178" i="27"/>
  <c r="FB178" i="27"/>
  <c r="FC178" i="27"/>
  <c r="FD178" i="27"/>
  <c r="FE178" i="27"/>
  <c r="FF178" i="27"/>
  <c r="E179" i="27"/>
  <c r="F179" i="27"/>
  <c r="G179" i="27"/>
  <c r="H179" i="27"/>
  <c r="I179" i="27"/>
  <c r="J179" i="27"/>
  <c r="K179" i="27"/>
  <c r="L179" i="27"/>
  <c r="M179" i="27"/>
  <c r="N179" i="27"/>
  <c r="O179" i="27"/>
  <c r="P179" i="27"/>
  <c r="Q179" i="27"/>
  <c r="R179" i="27"/>
  <c r="S179" i="27"/>
  <c r="T179" i="27"/>
  <c r="U179" i="27"/>
  <c r="V179" i="27"/>
  <c r="W179" i="27"/>
  <c r="X179" i="27"/>
  <c r="Y179" i="27"/>
  <c r="Z179" i="27"/>
  <c r="AA179" i="27"/>
  <c r="AB179" i="27"/>
  <c r="AC179" i="27"/>
  <c r="AD179" i="27"/>
  <c r="AE179" i="27"/>
  <c r="AF179" i="27"/>
  <c r="AG179" i="27"/>
  <c r="AH179" i="27"/>
  <c r="AI179" i="27"/>
  <c r="AJ179" i="27"/>
  <c r="AK179" i="27"/>
  <c r="AL179" i="27"/>
  <c r="AM179" i="27"/>
  <c r="AN179" i="27"/>
  <c r="AO179" i="27"/>
  <c r="AP179" i="27"/>
  <c r="AQ179" i="27"/>
  <c r="AR179" i="27"/>
  <c r="AS179" i="27"/>
  <c r="AT179" i="27"/>
  <c r="AU179" i="27"/>
  <c r="AV179" i="27"/>
  <c r="AW179" i="27"/>
  <c r="AX179" i="27"/>
  <c r="AY179" i="27"/>
  <c r="AZ179" i="27"/>
  <c r="BA179" i="27"/>
  <c r="BB179" i="27"/>
  <c r="BC179" i="27"/>
  <c r="BD179" i="27"/>
  <c r="BE179" i="27"/>
  <c r="BF179" i="27"/>
  <c r="BG179" i="27"/>
  <c r="BH179" i="27"/>
  <c r="BI179" i="27"/>
  <c r="BJ179" i="27"/>
  <c r="BK179" i="27"/>
  <c r="BL179" i="27"/>
  <c r="BM179" i="27"/>
  <c r="BN179" i="27"/>
  <c r="BO179" i="27"/>
  <c r="BP179" i="27"/>
  <c r="BQ179" i="27"/>
  <c r="BR179" i="27"/>
  <c r="BS179" i="27"/>
  <c r="BU179" i="27"/>
  <c r="BV179" i="27"/>
  <c r="BW179" i="27"/>
  <c r="BX179" i="27"/>
  <c r="BY179" i="27"/>
  <c r="BZ179" i="27"/>
  <c r="CA179" i="27"/>
  <c r="CB179" i="27"/>
  <c r="CC179" i="27"/>
  <c r="CD179" i="27"/>
  <c r="CE179" i="27"/>
  <c r="CF179" i="27"/>
  <c r="CG179" i="27"/>
  <c r="CH179" i="27"/>
  <c r="CI179" i="27"/>
  <c r="CJ179" i="27"/>
  <c r="CK179" i="27"/>
  <c r="CL179" i="27"/>
  <c r="CM179" i="27"/>
  <c r="CN179" i="27"/>
  <c r="CO179" i="27"/>
  <c r="CP179" i="27"/>
  <c r="CQ179" i="27"/>
  <c r="CR179" i="27"/>
  <c r="CS179" i="27"/>
  <c r="CT179" i="27"/>
  <c r="CU179" i="27"/>
  <c r="CV179" i="27"/>
  <c r="CW179" i="27"/>
  <c r="CX179" i="27"/>
  <c r="CY179" i="27"/>
  <c r="CZ179" i="27"/>
  <c r="DA179" i="27"/>
  <c r="DB179" i="27"/>
  <c r="DC179" i="27"/>
  <c r="DD179" i="27"/>
  <c r="DE179" i="27"/>
  <c r="DF179" i="27"/>
  <c r="DG179" i="27"/>
  <c r="DH179" i="27"/>
  <c r="DI179" i="27"/>
  <c r="DJ179" i="27"/>
  <c r="DK179" i="27"/>
  <c r="DL179" i="27"/>
  <c r="DM179" i="27"/>
  <c r="DN179" i="27"/>
  <c r="DO179" i="27"/>
  <c r="DP179" i="27"/>
  <c r="DQ179" i="27"/>
  <c r="DR179" i="27"/>
  <c r="DS179" i="27"/>
  <c r="DT179" i="27"/>
  <c r="DU179" i="27"/>
  <c r="DV179" i="27"/>
  <c r="DW179" i="27"/>
  <c r="DX179" i="27"/>
  <c r="DY179" i="27"/>
  <c r="DZ179" i="27"/>
  <c r="EA179" i="27"/>
  <c r="EB179" i="27"/>
  <c r="EC179" i="27"/>
  <c r="ED179" i="27"/>
  <c r="EE179" i="27"/>
  <c r="EF179" i="27"/>
  <c r="EG179" i="27"/>
  <c r="EH179" i="27"/>
  <c r="EI179" i="27"/>
  <c r="EJ179" i="27"/>
  <c r="EK179" i="27"/>
  <c r="EL179" i="27"/>
  <c r="EM179" i="27"/>
  <c r="EN179" i="27"/>
  <c r="EO179" i="27"/>
  <c r="EP179" i="27"/>
  <c r="EQ179" i="27"/>
  <c r="ER179" i="27"/>
  <c r="ES179" i="27"/>
  <c r="ET179" i="27"/>
  <c r="EU179" i="27"/>
  <c r="EV179" i="27"/>
  <c r="EX179" i="27"/>
  <c r="EY179" i="27"/>
  <c r="EZ179" i="27"/>
  <c r="FA179" i="27"/>
  <c r="FB179" i="27"/>
  <c r="FC179" i="27"/>
  <c r="FD179" i="27"/>
  <c r="FE179" i="27"/>
  <c r="FF179" i="27"/>
  <c r="E180" i="27"/>
  <c r="F180" i="27"/>
  <c r="G180" i="27"/>
  <c r="H180" i="27"/>
  <c r="I180" i="27"/>
  <c r="J180" i="27"/>
  <c r="K180" i="27"/>
  <c r="L180" i="27"/>
  <c r="M180" i="27"/>
  <c r="N180" i="27"/>
  <c r="O180" i="27"/>
  <c r="P180" i="27"/>
  <c r="Q180" i="27"/>
  <c r="R180" i="27"/>
  <c r="S180" i="27"/>
  <c r="T180" i="27"/>
  <c r="U180" i="27"/>
  <c r="V180" i="27"/>
  <c r="W180" i="27"/>
  <c r="X180" i="27"/>
  <c r="Y180" i="27"/>
  <c r="Z180" i="27"/>
  <c r="AA180" i="27"/>
  <c r="AB180" i="27"/>
  <c r="AC180" i="27"/>
  <c r="AD180" i="27"/>
  <c r="AE180" i="27"/>
  <c r="AF180" i="27"/>
  <c r="AG180" i="27"/>
  <c r="AH180" i="27"/>
  <c r="AI180" i="27"/>
  <c r="AJ180" i="27"/>
  <c r="AK180" i="27"/>
  <c r="AL180" i="27"/>
  <c r="AM180" i="27"/>
  <c r="AN180" i="27"/>
  <c r="AO180" i="27"/>
  <c r="AP180" i="27"/>
  <c r="AQ180" i="27"/>
  <c r="AR180" i="27"/>
  <c r="AS180" i="27"/>
  <c r="AT180" i="27"/>
  <c r="AU180" i="27"/>
  <c r="AV180" i="27"/>
  <c r="AW180" i="27"/>
  <c r="AX180" i="27"/>
  <c r="AY180" i="27"/>
  <c r="AZ180" i="27"/>
  <c r="BA180" i="27"/>
  <c r="BB180" i="27"/>
  <c r="BC180" i="27"/>
  <c r="BD180" i="27"/>
  <c r="BE180" i="27"/>
  <c r="BF180" i="27"/>
  <c r="BG180" i="27"/>
  <c r="BH180" i="27"/>
  <c r="BI180" i="27"/>
  <c r="BJ180" i="27"/>
  <c r="BK180" i="27"/>
  <c r="BL180" i="27"/>
  <c r="BM180" i="27"/>
  <c r="BN180" i="27"/>
  <c r="BO180" i="27"/>
  <c r="BP180" i="27"/>
  <c r="BQ180" i="27"/>
  <c r="BR180" i="27"/>
  <c r="BS180" i="27"/>
  <c r="BU180" i="27"/>
  <c r="BV180" i="27"/>
  <c r="BW180" i="27"/>
  <c r="BX180" i="27"/>
  <c r="BY180" i="27"/>
  <c r="BZ180" i="27"/>
  <c r="CA180" i="27"/>
  <c r="CB180" i="27"/>
  <c r="CC180" i="27"/>
  <c r="CD180" i="27"/>
  <c r="CE180" i="27"/>
  <c r="CF180" i="27"/>
  <c r="CG180" i="27"/>
  <c r="CH180" i="27"/>
  <c r="CI180" i="27"/>
  <c r="CJ180" i="27"/>
  <c r="CK180" i="27"/>
  <c r="CL180" i="27"/>
  <c r="CM180" i="27"/>
  <c r="CN180" i="27"/>
  <c r="CO180" i="27"/>
  <c r="CP180" i="27"/>
  <c r="CQ180" i="27"/>
  <c r="CR180" i="27"/>
  <c r="CS180" i="27"/>
  <c r="CT180" i="27"/>
  <c r="CU180" i="27"/>
  <c r="CV180" i="27"/>
  <c r="CW180" i="27"/>
  <c r="CX180" i="27"/>
  <c r="CY180" i="27"/>
  <c r="CZ180" i="27"/>
  <c r="DA180" i="27"/>
  <c r="DB180" i="27"/>
  <c r="DC180" i="27"/>
  <c r="DD180" i="27"/>
  <c r="DE180" i="27"/>
  <c r="DF180" i="27"/>
  <c r="DG180" i="27"/>
  <c r="DH180" i="27"/>
  <c r="DI180" i="27"/>
  <c r="DJ180" i="27"/>
  <c r="DK180" i="27"/>
  <c r="DL180" i="27"/>
  <c r="DM180" i="27"/>
  <c r="DN180" i="27"/>
  <c r="DO180" i="27"/>
  <c r="DP180" i="27"/>
  <c r="DQ180" i="27"/>
  <c r="DR180" i="27"/>
  <c r="DS180" i="27"/>
  <c r="DT180" i="27"/>
  <c r="DU180" i="27"/>
  <c r="DV180" i="27"/>
  <c r="DW180" i="27"/>
  <c r="DX180" i="27"/>
  <c r="DY180" i="27"/>
  <c r="DZ180" i="27"/>
  <c r="EA180" i="27"/>
  <c r="EB180" i="27"/>
  <c r="EC180" i="27"/>
  <c r="ED180" i="27"/>
  <c r="EE180" i="27"/>
  <c r="EF180" i="27"/>
  <c r="EG180" i="27"/>
  <c r="EH180" i="27"/>
  <c r="EI180" i="27"/>
  <c r="EJ180" i="27"/>
  <c r="EK180" i="27"/>
  <c r="EL180" i="27"/>
  <c r="EM180" i="27"/>
  <c r="EN180" i="27"/>
  <c r="EO180" i="27"/>
  <c r="EP180" i="27"/>
  <c r="EQ180" i="27"/>
  <c r="ER180" i="27"/>
  <c r="ES180" i="27"/>
  <c r="ET180" i="27"/>
  <c r="EU180" i="27"/>
  <c r="EV180" i="27"/>
  <c r="EX180" i="27"/>
  <c r="EY180" i="27"/>
  <c r="EZ180" i="27"/>
  <c r="FA180" i="27"/>
  <c r="FB180" i="27"/>
  <c r="FC180" i="27"/>
  <c r="FD180" i="27"/>
  <c r="FE180" i="27"/>
  <c r="FF180" i="27"/>
  <c r="E181" i="27"/>
  <c r="C181" i="27" s="1"/>
  <c r="BT181" i="27" s="1"/>
  <c r="F181" i="27"/>
  <c r="G181" i="27"/>
  <c r="H181" i="27"/>
  <c r="I181" i="27"/>
  <c r="J181" i="27"/>
  <c r="K181" i="27"/>
  <c r="L181" i="27"/>
  <c r="M181" i="27"/>
  <c r="N181" i="27"/>
  <c r="O181" i="27"/>
  <c r="P181" i="27"/>
  <c r="Q181" i="27"/>
  <c r="R181" i="27"/>
  <c r="S181" i="27"/>
  <c r="T181" i="27"/>
  <c r="U181" i="27"/>
  <c r="V181" i="27"/>
  <c r="W181" i="27"/>
  <c r="X181" i="27"/>
  <c r="Y181" i="27"/>
  <c r="Z181" i="27"/>
  <c r="AA181" i="27"/>
  <c r="AB181" i="27"/>
  <c r="AC181" i="27"/>
  <c r="AD181" i="27"/>
  <c r="AE181" i="27"/>
  <c r="AF181" i="27"/>
  <c r="AG181" i="27"/>
  <c r="AH181" i="27"/>
  <c r="AI181" i="27"/>
  <c r="AJ181" i="27"/>
  <c r="AK181" i="27"/>
  <c r="AL181" i="27"/>
  <c r="AM181" i="27"/>
  <c r="AN181" i="27"/>
  <c r="AO181" i="27"/>
  <c r="AP181" i="27"/>
  <c r="AQ181" i="27"/>
  <c r="AR181" i="27"/>
  <c r="AS181" i="27"/>
  <c r="AT181" i="27"/>
  <c r="AU181" i="27"/>
  <c r="AV181" i="27"/>
  <c r="AW181" i="27"/>
  <c r="AX181" i="27"/>
  <c r="AY181" i="27"/>
  <c r="AZ181" i="27"/>
  <c r="BA181" i="27"/>
  <c r="BB181" i="27"/>
  <c r="BC181" i="27"/>
  <c r="BD181" i="27"/>
  <c r="BE181" i="27"/>
  <c r="BF181" i="27"/>
  <c r="BG181" i="27"/>
  <c r="BH181" i="27"/>
  <c r="BI181" i="27"/>
  <c r="BJ181" i="27"/>
  <c r="BK181" i="27"/>
  <c r="BL181" i="27"/>
  <c r="BM181" i="27"/>
  <c r="BN181" i="27"/>
  <c r="BO181" i="27"/>
  <c r="BP181" i="27"/>
  <c r="BQ181" i="27"/>
  <c r="BR181" i="27"/>
  <c r="BS181" i="27"/>
  <c r="BU181" i="27"/>
  <c r="BV181" i="27"/>
  <c r="BW181" i="27"/>
  <c r="BX181" i="27"/>
  <c r="BY181" i="27"/>
  <c r="BZ181" i="27"/>
  <c r="CA181" i="27"/>
  <c r="CB181" i="27"/>
  <c r="CC181" i="27"/>
  <c r="CD181" i="27"/>
  <c r="CE181" i="27"/>
  <c r="CF181" i="27"/>
  <c r="CG181" i="27"/>
  <c r="CH181" i="27"/>
  <c r="CI181" i="27"/>
  <c r="CJ181" i="27"/>
  <c r="CK181" i="27"/>
  <c r="CL181" i="27"/>
  <c r="CM181" i="27"/>
  <c r="CN181" i="27"/>
  <c r="CO181" i="27"/>
  <c r="CP181" i="27"/>
  <c r="CQ181" i="27"/>
  <c r="CR181" i="27"/>
  <c r="CS181" i="27"/>
  <c r="CT181" i="27"/>
  <c r="CU181" i="27"/>
  <c r="CV181" i="27"/>
  <c r="CW181" i="27"/>
  <c r="CX181" i="27"/>
  <c r="CY181" i="27"/>
  <c r="CZ181" i="27"/>
  <c r="DA181" i="27"/>
  <c r="DB181" i="27"/>
  <c r="DC181" i="27"/>
  <c r="DD181" i="27"/>
  <c r="DE181" i="27"/>
  <c r="DF181" i="27"/>
  <c r="DG181" i="27"/>
  <c r="DH181" i="27"/>
  <c r="DI181" i="27"/>
  <c r="DJ181" i="27"/>
  <c r="DK181" i="27"/>
  <c r="DL181" i="27"/>
  <c r="DM181" i="27"/>
  <c r="DN181" i="27"/>
  <c r="DO181" i="27"/>
  <c r="DP181" i="27"/>
  <c r="DQ181" i="27"/>
  <c r="DR181" i="27"/>
  <c r="DS181" i="27"/>
  <c r="DT181" i="27"/>
  <c r="DU181" i="27"/>
  <c r="DV181" i="27"/>
  <c r="DW181" i="27"/>
  <c r="DX181" i="27"/>
  <c r="DY181" i="27"/>
  <c r="DZ181" i="27"/>
  <c r="EA181" i="27"/>
  <c r="EB181" i="27"/>
  <c r="EC181" i="27"/>
  <c r="ED181" i="27"/>
  <c r="EE181" i="27"/>
  <c r="EF181" i="27"/>
  <c r="EG181" i="27"/>
  <c r="EH181" i="27"/>
  <c r="EI181" i="27"/>
  <c r="EJ181" i="27"/>
  <c r="EK181" i="27"/>
  <c r="EL181" i="27"/>
  <c r="EM181" i="27"/>
  <c r="EN181" i="27"/>
  <c r="EO181" i="27"/>
  <c r="EP181" i="27"/>
  <c r="EQ181" i="27"/>
  <c r="ER181" i="27"/>
  <c r="ES181" i="27"/>
  <c r="ET181" i="27"/>
  <c r="EU181" i="27"/>
  <c r="EV181" i="27"/>
  <c r="EX181" i="27"/>
  <c r="EY181" i="27"/>
  <c r="EZ181" i="27"/>
  <c r="FA181" i="27"/>
  <c r="FB181" i="27"/>
  <c r="FC181" i="27"/>
  <c r="FD181" i="27"/>
  <c r="FE181" i="27"/>
  <c r="FF181" i="27"/>
  <c r="FG181" i="27"/>
  <c r="E182" i="27"/>
  <c r="C182" i="27" s="1"/>
  <c r="BT182" i="27" s="1"/>
  <c r="F182" i="27"/>
  <c r="G182" i="27"/>
  <c r="H182" i="27"/>
  <c r="I182" i="27"/>
  <c r="J182" i="27"/>
  <c r="K182" i="27"/>
  <c r="L182" i="27"/>
  <c r="M182" i="27"/>
  <c r="N182" i="27"/>
  <c r="O182" i="27"/>
  <c r="P182" i="27"/>
  <c r="Q182" i="27"/>
  <c r="R182" i="27"/>
  <c r="S182" i="27"/>
  <c r="T182" i="27"/>
  <c r="U182" i="27"/>
  <c r="V182" i="27"/>
  <c r="W182" i="27"/>
  <c r="X182" i="27"/>
  <c r="Y182" i="27"/>
  <c r="Z182" i="27"/>
  <c r="AA182" i="27"/>
  <c r="AB182" i="27"/>
  <c r="AC182" i="27"/>
  <c r="AD182" i="27"/>
  <c r="AE182" i="27"/>
  <c r="AF182" i="27"/>
  <c r="AG182" i="27"/>
  <c r="AH182" i="27"/>
  <c r="AI182" i="27"/>
  <c r="AJ182" i="27"/>
  <c r="AK182" i="27"/>
  <c r="AL182" i="27"/>
  <c r="AM182" i="27"/>
  <c r="AN182" i="27"/>
  <c r="AO182" i="27"/>
  <c r="AP182" i="27"/>
  <c r="AQ182" i="27"/>
  <c r="AR182" i="27"/>
  <c r="AS182" i="27"/>
  <c r="AT182" i="27"/>
  <c r="AU182" i="27"/>
  <c r="AV182" i="27"/>
  <c r="AW182" i="27"/>
  <c r="AX182" i="27"/>
  <c r="AY182" i="27"/>
  <c r="AZ182" i="27"/>
  <c r="BA182" i="27"/>
  <c r="BB182" i="27"/>
  <c r="BC182" i="27"/>
  <c r="BD182" i="27"/>
  <c r="BE182" i="27"/>
  <c r="BF182" i="27"/>
  <c r="BG182" i="27"/>
  <c r="BH182" i="27"/>
  <c r="BI182" i="27"/>
  <c r="BJ182" i="27"/>
  <c r="BK182" i="27"/>
  <c r="BL182" i="27"/>
  <c r="BM182" i="27"/>
  <c r="BN182" i="27"/>
  <c r="BO182" i="27"/>
  <c r="BP182" i="27"/>
  <c r="BQ182" i="27"/>
  <c r="BR182" i="27"/>
  <c r="BS182" i="27"/>
  <c r="BU182" i="27"/>
  <c r="BV182" i="27"/>
  <c r="BW182" i="27"/>
  <c r="BX182" i="27"/>
  <c r="BY182" i="27"/>
  <c r="BZ182" i="27"/>
  <c r="CA182" i="27"/>
  <c r="CB182" i="27"/>
  <c r="CC182" i="27"/>
  <c r="CD182" i="27"/>
  <c r="CE182" i="27"/>
  <c r="CF182" i="27"/>
  <c r="CG182" i="27"/>
  <c r="CH182" i="27"/>
  <c r="CI182" i="27"/>
  <c r="CJ182" i="27"/>
  <c r="CK182" i="27"/>
  <c r="CL182" i="27"/>
  <c r="CM182" i="27"/>
  <c r="CN182" i="27"/>
  <c r="CO182" i="27"/>
  <c r="CP182" i="27"/>
  <c r="CQ182" i="27"/>
  <c r="CR182" i="27"/>
  <c r="CS182" i="27"/>
  <c r="CT182" i="27"/>
  <c r="CU182" i="27"/>
  <c r="CV182" i="27"/>
  <c r="CW182" i="27"/>
  <c r="CX182" i="27"/>
  <c r="CY182" i="27"/>
  <c r="CZ182" i="27"/>
  <c r="DA182" i="27"/>
  <c r="DB182" i="27"/>
  <c r="DC182" i="27"/>
  <c r="DD182" i="27"/>
  <c r="DE182" i="27"/>
  <c r="DF182" i="27"/>
  <c r="DG182" i="27"/>
  <c r="DH182" i="27"/>
  <c r="DI182" i="27"/>
  <c r="DJ182" i="27"/>
  <c r="DK182" i="27"/>
  <c r="DL182" i="27"/>
  <c r="DM182" i="27"/>
  <c r="DN182" i="27"/>
  <c r="DO182" i="27"/>
  <c r="DP182" i="27"/>
  <c r="DQ182" i="27"/>
  <c r="DR182" i="27"/>
  <c r="DS182" i="27"/>
  <c r="DT182" i="27"/>
  <c r="DU182" i="27"/>
  <c r="DV182" i="27"/>
  <c r="DW182" i="27"/>
  <c r="DX182" i="27"/>
  <c r="DY182" i="27"/>
  <c r="DZ182" i="27"/>
  <c r="EA182" i="27"/>
  <c r="EB182" i="27"/>
  <c r="EC182" i="27"/>
  <c r="ED182" i="27"/>
  <c r="EE182" i="27"/>
  <c r="EF182" i="27"/>
  <c r="EG182" i="27"/>
  <c r="EH182" i="27"/>
  <c r="EI182" i="27"/>
  <c r="EJ182" i="27"/>
  <c r="EK182" i="27"/>
  <c r="EL182" i="27"/>
  <c r="EM182" i="27"/>
  <c r="EN182" i="27"/>
  <c r="EO182" i="27"/>
  <c r="EP182" i="27"/>
  <c r="EQ182" i="27"/>
  <c r="ER182" i="27"/>
  <c r="ES182" i="27"/>
  <c r="ET182" i="27"/>
  <c r="EU182" i="27"/>
  <c r="EV182" i="27"/>
  <c r="EX182" i="27"/>
  <c r="EY182" i="27"/>
  <c r="EZ182" i="27"/>
  <c r="FA182" i="27"/>
  <c r="FB182" i="27"/>
  <c r="FC182" i="27"/>
  <c r="FD182" i="27"/>
  <c r="FE182" i="27"/>
  <c r="FF182" i="27"/>
  <c r="E183" i="27"/>
  <c r="F183" i="27"/>
  <c r="G183" i="27"/>
  <c r="H183" i="27"/>
  <c r="I183" i="27"/>
  <c r="J183" i="27"/>
  <c r="K183" i="27"/>
  <c r="L183" i="27"/>
  <c r="M183" i="27"/>
  <c r="N183" i="27"/>
  <c r="O183" i="27"/>
  <c r="P183" i="27"/>
  <c r="Q183" i="27"/>
  <c r="R183" i="27"/>
  <c r="S183" i="27"/>
  <c r="T183" i="27"/>
  <c r="U183" i="27"/>
  <c r="V183" i="27"/>
  <c r="W183" i="27"/>
  <c r="X183" i="27"/>
  <c r="Y183" i="27"/>
  <c r="Z183" i="27"/>
  <c r="AA183" i="27"/>
  <c r="AB183" i="27"/>
  <c r="AC183" i="27"/>
  <c r="AD183" i="27"/>
  <c r="AE183" i="27"/>
  <c r="AF183" i="27"/>
  <c r="AG183" i="27"/>
  <c r="AH183" i="27"/>
  <c r="AI183" i="27"/>
  <c r="AJ183" i="27"/>
  <c r="AK183" i="27"/>
  <c r="AL183" i="27"/>
  <c r="AM183" i="27"/>
  <c r="AN183" i="27"/>
  <c r="AO183" i="27"/>
  <c r="AP183" i="27"/>
  <c r="AQ183" i="27"/>
  <c r="AR183" i="27"/>
  <c r="AS183" i="27"/>
  <c r="AT183" i="27"/>
  <c r="AU183" i="27"/>
  <c r="AV183" i="27"/>
  <c r="AW183" i="27"/>
  <c r="AX183" i="27"/>
  <c r="AY183" i="27"/>
  <c r="AZ183" i="27"/>
  <c r="BA183" i="27"/>
  <c r="BB183" i="27"/>
  <c r="BC183" i="27"/>
  <c r="BD183" i="27"/>
  <c r="BE183" i="27"/>
  <c r="BF183" i="27"/>
  <c r="BG183" i="27"/>
  <c r="BH183" i="27"/>
  <c r="BI183" i="27"/>
  <c r="BJ183" i="27"/>
  <c r="BK183" i="27"/>
  <c r="BL183" i="27"/>
  <c r="BM183" i="27"/>
  <c r="BN183" i="27"/>
  <c r="BO183" i="27"/>
  <c r="BP183" i="27"/>
  <c r="BQ183" i="27"/>
  <c r="BR183" i="27"/>
  <c r="BS183" i="27"/>
  <c r="BU183" i="27"/>
  <c r="BV183" i="27"/>
  <c r="BW183" i="27"/>
  <c r="BX183" i="27"/>
  <c r="BY183" i="27"/>
  <c r="BZ183" i="27"/>
  <c r="CA183" i="27"/>
  <c r="CB183" i="27"/>
  <c r="CC183" i="27"/>
  <c r="CD183" i="27"/>
  <c r="CE183" i="27"/>
  <c r="CF183" i="27"/>
  <c r="CG183" i="27"/>
  <c r="CH183" i="27"/>
  <c r="CI183" i="27"/>
  <c r="CJ183" i="27"/>
  <c r="CK183" i="27"/>
  <c r="CL183" i="27"/>
  <c r="CM183" i="27"/>
  <c r="CN183" i="27"/>
  <c r="CO183" i="27"/>
  <c r="CP183" i="27"/>
  <c r="CQ183" i="27"/>
  <c r="CR183" i="27"/>
  <c r="CS183" i="27"/>
  <c r="CT183" i="27"/>
  <c r="CU183" i="27"/>
  <c r="CV183" i="27"/>
  <c r="CW183" i="27"/>
  <c r="CX183" i="27"/>
  <c r="CY183" i="27"/>
  <c r="CZ183" i="27"/>
  <c r="DA183" i="27"/>
  <c r="DB183" i="27"/>
  <c r="DC183" i="27"/>
  <c r="DD183" i="27"/>
  <c r="DE183" i="27"/>
  <c r="DF183" i="27"/>
  <c r="DG183" i="27"/>
  <c r="DH183" i="27"/>
  <c r="DI183" i="27"/>
  <c r="DJ183" i="27"/>
  <c r="DK183" i="27"/>
  <c r="DL183" i="27"/>
  <c r="DM183" i="27"/>
  <c r="DN183" i="27"/>
  <c r="DO183" i="27"/>
  <c r="DP183" i="27"/>
  <c r="DQ183" i="27"/>
  <c r="DR183" i="27"/>
  <c r="DS183" i="27"/>
  <c r="DT183" i="27"/>
  <c r="DU183" i="27"/>
  <c r="DV183" i="27"/>
  <c r="DW183" i="27"/>
  <c r="DX183" i="27"/>
  <c r="DY183" i="27"/>
  <c r="DZ183" i="27"/>
  <c r="EA183" i="27"/>
  <c r="EB183" i="27"/>
  <c r="EC183" i="27"/>
  <c r="ED183" i="27"/>
  <c r="EE183" i="27"/>
  <c r="EF183" i="27"/>
  <c r="EG183" i="27"/>
  <c r="EH183" i="27"/>
  <c r="EI183" i="27"/>
  <c r="EJ183" i="27"/>
  <c r="EK183" i="27"/>
  <c r="EL183" i="27"/>
  <c r="EM183" i="27"/>
  <c r="EN183" i="27"/>
  <c r="EO183" i="27"/>
  <c r="EP183" i="27"/>
  <c r="EQ183" i="27"/>
  <c r="ER183" i="27"/>
  <c r="ES183" i="27"/>
  <c r="ET183" i="27"/>
  <c r="EU183" i="27"/>
  <c r="EV183" i="27"/>
  <c r="EX183" i="27"/>
  <c r="EY183" i="27"/>
  <c r="EZ183" i="27"/>
  <c r="FA183" i="27"/>
  <c r="FB183" i="27"/>
  <c r="FC183" i="27"/>
  <c r="FD183" i="27"/>
  <c r="FE183" i="27"/>
  <c r="FF183" i="27"/>
  <c r="E184" i="27"/>
  <c r="F184" i="27"/>
  <c r="G184" i="27"/>
  <c r="H184" i="27"/>
  <c r="I184" i="27"/>
  <c r="J184" i="27"/>
  <c r="K184" i="27"/>
  <c r="L184" i="27"/>
  <c r="M184" i="27"/>
  <c r="N184" i="27"/>
  <c r="O184" i="27"/>
  <c r="P184" i="27"/>
  <c r="Q184" i="27"/>
  <c r="R184" i="27"/>
  <c r="S184" i="27"/>
  <c r="T184" i="27"/>
  <c r="U184" i="27"/>
  <c r="V184" i="27"/>
  <c r="W184" i="27"/>
  <c r="X184" i="27"/>
  <c r="Y184" i="27"/>
  <c r="Z184" i="27"/>
  <c r="AA184" i="27"/>
  <c r="AB184" i="27"/>
  <c r="AC184" i="27"/>
  <c r="AD184" i="27"/>
  <c r="AE184" i="27"/>
  <c r="AF184" i="27"/>
  <c r="AG184" i="27"/>
  <c r="AH184" i="27"/>
  <c r="AI184" i="27"/>
  <c r="AJ184" i="27"/>
  <c r="AK184" i="27"/>
  <c r="AL184" i="27"/>
  <c r="AM184" i="27"/>
  <c r="AN184" i="27"/>
  <c r="AO184" i="27"/>
  <c r="AP184" i="27"/>
  <c r="AQ184" i="27"/>
  <c r="AR184" i="27"/>
  <c r="AS184" i="27"/>
  <c r="AT184" i="27"/>
  <c r="AU184" i="27"/>
  <c r="AV184" i="27"/>
  <c r="AW184" i="27"/>
  <c r="AX184" i="27"/>
  <c r="AY184" i="27"/>
  <c r="AZ184" i="27"/>
  <c r="BA184" i="27"/>
  <c r="BB184" i="27"/>
  <c r="BC184" i="27"/>
  <c r="BD184" i="27"/>
  <c r="BE184" i="27"/>
  <c r="BF184" i="27"/>
  <c r="BG184" i="27"/>
  <c r="BH184" i="27"/>
  <c r="BI184" i="27"/>
  <c r="BJ184" i="27"/>
  <c r="BK184" i="27"/>
  <c r="BL184" i="27"/>
  <c r="BM184" i="27"/>
  <c r="BN184" i="27"/>
  <c r="BO184" i="27"/>
  <c r="BP184" i="27"/>
  <c r="BQ184" i="27"/>
  <c r="BR184" i="27"/>
  <c r="BS184" i="27"/>
  <c r="BU184" i="27"/>
  <c r="BV184" i="27"/>
  <c r="BW184" i="27"/>
  <c r="BX184" i="27"/>
  <c r="BY184" i="27"/>
  <c r="BZ184" i="27"/>
  <c r="CA184" i="27"/>
  <c r="CB184" i="27"/>
  <c r="CC184" i="27"/>
  <c r="CD184" i="27"/>
  <c r="CE184" i="27"/>
  <c r="CF184" i="27"/>
  <c r="CG184" i="27"/>
  <c r="CH184" i="27"/>
  <c r="CI184" i="27"/>
  <c r="CJ184" i="27"/>
  <c r="CK184" i="27"/>
  <c r="CL184" i="27"/>
  <c r="CM184" i="27"/>
  <c r="CN184" i="27"/>
  <c r="CO184" i="27"/>
  <c r="CP184" i="27"/>
  <c r="CQ184" i="27"/>
  <c r="CR184" i="27"/>
  <c r="CS184" i="27"/>
  <c r="CT184" i="27"/>
  <c r="CU184" i="27"/>
  <c r="CV184" i="27"/>
  <c r="CW184" i="27"/>
  <c r="CX184" i="27"/>
  <c r="CY184" i="27"/>
  <c r="CZ184" i="27"/>
  <c r="DA184" i="27"/>
  <c r="DB184" i="27"/>
  <c r="DC184" i="27"/>
  <c r="DD184" i="27"/>
  <c r="DE184" i="27"/>
  <c r="DF184" i="27"/>
  <c r="DG184" i="27"/>
  <c r="DH184" i="27"/>
  <c r="DI184" i="27"/>
  <c r="DJ184" i="27"/>
  <c r="DK184" i="27"/>
  <c r="DL184" i="27"/>
  <c r="DM184" i="27"/>
  <c r="DN184" i="27"/>
  <c r="DO184" i="27"/>
  <c r="DP184" i="27"/>
  <c r="DQ184" i="27"/>
  <c r="DR184" i="27"/>
  <c r="DS184" i="27"/>
  <c r="DT184" i="27"/>
  <c r="DU184" i="27"/>
  <c r="DV184" i="27"/>
  <c r="DW184" i="27"/>
  <c r="DX184" i="27"/>
  <c r="DY184" i="27"/>
  <c r="DZ184" i="27"/>
  <c r="EA184" i="27"/>
  <c r="EB184" i="27"/>
  <c r="EC184" i="27"/>
  <c r="ED184" i="27"/>
  <c r="EE184" i="27"/>
  <c r="EF184" i="27"/>
  <c r="EG184" i="27"/>
  <c r="EH184" i="27"/>
  <c r="EI184" i="27"/>
  <c r="EJ184" i="27"/>
  <c r="EK184" i="27"/>
  <c r="EL184" i="27"/>
  <c r="EM184" i="27"/>
  <c r="EN184" i="27"/>
  <c r="EO184" i="27"/>
  <c r="EP184" i="27"/>
  <c r="EQ184" i="27"/>
  <c r="ER184" i="27"/>
  <c r="ES184" i="27"/>
  <c r="ET184" i="27"/>
  <c r="EU184" i="27"/>
  <c r="EV184" i="27"/>
  <c r="EX184" i="27"/>
  <c r="EY184" i="27"/>
  <c r="EZ184" i="27"/>
  <c r="FA184" i="27"/>
  <c r="FB184" i="27"/>
  <c r="FC184" i="27"/>
  <c r="FD184" i="27"/>
  <c r="FE184" i="27"/>
  <c r="FF184" i="27"/>
  <c r="E185" i="27"/>
  <c r="C185" i="27" s="1"/>
  <c r="BT185" i="27" s="1"/>
  <c r="F185" i="27"/>
  <c r="G185" i="27"/>
  <c r="H185" i="27"/>
  <c r="I185" i="27"/>
  <c r="J185" i="27"/>
  <c r="K185" i="27"/>
  <c r="L185" i="27"/>
  <c r="M185" i="27"/>
  <c r="N185" i="27"/>
  <c r="O185" i="27"/>
  <c r="P185" i="27"/>
  <c r="Q185" i="27"/>
  <c r="R185" i="27"/>
  <c r="S185" i="27"/>
  <c r="T185" i="27"/>
  <c r="U185" i="27"/>
  <c r="V185" i="27"/>
  <c r="W185" i="27"/>
  <c r="X185" i="27"/>
  <c r="Y185" i="27"/>
  <c r="Z185" i="27"/>
  <c r="AA185" i="27"/>
  <c r="AB185" i="27"/>
  <c r="AC185" i="27"/>
  <c r="AD185" i="27"/>
  <c r="AE185" i="27"/>
  <c r="AF185" i="27"/>
  <c r="AG185" i="27"/>
  <c r="AH185" i="27"/>
  <c r="AI185" i="27"/>
  <c r="AJ185" i="27"/>
  <c r="AK185" i="27"/>
  <c r="AL185" i="27"/>
  <c r="AM185" i="27"/>
  <c r="AN185" i="27"/>
  <c r="AO185" i="27"/>
  <c r="AP185" i="27"/>
  <c r="AQ185" i="27"/>
  <c r="AR185" i="27"/>
  <c r="AS185" i="27"/>
  <c r="AT185" i="27"/>
  <c r="AU185" i="27"/>
  <c r="AV185" i="27"/>
  <c r="AW185" i="27"/>
  <c r="AX185" i="27"/>
  <c r="AY185" i="27"/>
  <c r="AZ185" i="27"/>
  <c r="BA185" i="27"/>
  <c r="BB185" i="27"/>
  <c r="BC185" i="27"/>
  <c r="BD185" i="27"/>
  <c r="BE185" i="27"/>
  <c r="BF185" i="27"/>
  <c r="BG185" i="27"/>
  <c r="BH185" i="27"/>
  <c r="BI185" i="27"/>
  <c r="BJ185" i="27"/>
  <c r="BK185" i="27"/>
  <c r="BL185" i="27"/>
  <c r="BM185" i="27"/>
  <c r="BN185" i="27"/>
  <c r="BO185" i="27"/>
  <c r="BP185" i="27"/>
  <c r="BQ185" i="27"/>
  <c r="BR185" i="27"/>
  <c r="BS185" i="27"/>
  <c r="BU185" i="27"/>
  <c r="BV185" i="27"/>
  <c r="BW185" i="27"/>
  <c r="BX185" i="27"/>
  <c r="BY185" i="27"/>
  <c r="BZ185" i="27"/>
  <c r="CA185" i="27"/>
  <c r="CB185" i="27"/>
  <c r="CC185" i="27"/>
  <c r="CD185" i="27"/>
  <c r="CE185" i="27"/>
  <c r="CF185" i="27"/>
  <c r="CG185" i="27"/>
  <c r="CH185" i="27"/>
  <c r="CI185" i="27"/>
  <c r="CJ185" i="27"/>
  <c r="CK185" i="27"/>
  <c r="CL185" i="27"/>
  <c r="CM185" i="27"/>
  <c r="CN185" i="27"/>
  <c r="CO185" i="27"/>
  <c r="CP185" i="27"/>
  <c r="CQ185" i="27"/>
  <c r="CR185" i="27"/>
  <c r="CS185" i="27"/>
  <c r="CT185" i="27"/>
  <c r="CU185" i="27"/>
  <c r="CV185" i="27"/>
  <c r="CW185" i="27"/>
  <c r="CX185" i="27"/>
  <c r="CY185" i="27"/>
  <c r="CZ185" i="27"/>
  <c r="DA185" i="27"/>
  <c r="DB185" i="27"/>
  <c r="DC185" i="27"/>
  <c r="DD185" i="27"/>
  <c r="DE185" i="27"/>
  <c r="DF185" i="27"/>
  <c r="DG185" i="27"/>
  <c r="DH185" i="27"/>
  <c r="DI185" i="27"/>
  <c r="DJ185" i="27"/>
  <c r="DK185" i="27"/>
  <c r="DL185" i="27"/>
  <c r="DM185" i="27"/>
  <c r="DN185" i="27"/>
  <c r="DO185" i="27"/>
  <c r="DP185" i="27"/>
  <c r="DQ185" i="27"/>
  <c r="DR185" i="27"/>
  <c r="DS185" i="27"/>
  <c r="DT185" i="27"/>
  <c r="DU185" i="27"/>
  <c r="DV185" i="27"/>
  <c r="DW185" i="27"/>
  <c r="DX185" i="27"/>
  <c r="DY185" i="27"/>
  <c r="DZ185" i="27"/>
  <c r="EA185" i="27"/>
  <c r="EB185" i="27"/>
  <c r="EC185" i="27"/>
  <c r="ED185" i="27"/>
  <c r="EE185" i="27"/>
  <c r="EF185" i="27"/>
  <c r="EG185" i="27"/>
  <c r="EH185" i="27"/>
  <c r="EI185" i="27"/>
  <c r="EJ185" i="27"/>
  <c r="EK185" i="27"/>
  <c r="EL185" i="27"/>
  <c r="EM185" i="27"/>
  <c r="EN185" i="27"/>
  <c r="EO185" i="27"/>
  <c r="EP185" i="27"/>
  <c r="EQ185" i="27"/>
  <c r="ER185" i="27"/>
  <c r="ES185" i="27"/>
  <c r="ET185" i="27"/>
  <c r="EU185" i="27"/>
  <c r="EV185" i="27"/>
  <c r="EX185" i="27"/>
  <c r="EY185" i="27"/>
  <c r="EZ185" i="27"/>
  <c r="FA185" i="27"/>
  <c r="FB185" i="27"/>
  <c r="FC185" i="27"/>
  <c r="FD185" i="27"/>
  <c r="FE185" i="27"/>
  <c r="FF185" i="27"/>
  <c r="FG185" i="27"/>
  <c r="E186" i="27"/>
  <c r="C186" i="27" s="1"/>
  <c r="BT186" i="27" s="1"/>
  <c r="F186" i="27"/>
  <c r="G186" i="27"/>
  <c r="H186" i="27"/>
  <c r="I186" i="27"/>
  <c r="J186" i="27"/>
  <c r="K186" i="27"/>
  <c r="L186" i="27"/>
  <c r="M186" i="27"/>
  <c r="N186" i="27"/>
  <c r="O186" i="27"/>
  <c r="P186" i="27"/>
  <c r="Q186" i="27"/>
  <c r="R186" i="27"/>
  <c r="S186" i="27"/>
  <c r="T186" i="27"/>
  <c r="U186" i="27"/>
  <c r="V186" i="27"/>
  <c r="W186" i="27"/>
  <c r="X186" i="27"/>
  <c r="Y186" i="27"/>
  <c r="Z186" i="27"/>
  <c r="AA186" i="27"/>
  <c r="AB186" i="27"/>
  <c r="AC186" i="27"/>
  <c r="AD186" i="27"/>
  <c r="AE186" i="27"/>
  <c r="AF186" i="27"/>
  <c r="AG186" i="27"/>
  <c r="AH186" i="27"/>
  <c r="AI186" i="27"/>
  <c r="AJ186" i="27"/>
  <c r="AK186" i="27"/>
  <c r="AL186" i="27"/>
  <c r="AM186" i="27"/>
  <c r="AN186" i="27"/>
  <c r="AO186" i="27"/>
  <c r="AP186" i="27"/>
  <c r="AQ186" i="27"/>
  <c r="AR186" i="27"/>
  <c r="AS186" i="27"/>
  <c r="AT186" i="27"/>
  <c r="AU186" i="27"/>
  <c r="AV186" i="27"/>
  <c r="AW186" i="27"/>
  <c r="AX186" i="27"/>
  <c r="AY186" i="27"/>
  <c r="AZ186" i="27"/>
  <c r="BA186" i="27"/>
  <c r="BB186" i="27"/>
  <c r="BC186" i="27"/>
  <c r="BD186" i="27"/>
  <c r="BE186" i="27"/>
  <c r="BF186" i="27"/>
  <c r="BG186" i="27"/>
  <c r="BH186" i="27"/>
  <c r="BI186" i="27"/>
  <c r="BJ186" i="27"/>
  <c r="BK186" i="27"/>
  <c r="BL186" i="27"/>
  <c r="BM186" i="27"/>
  <c r="BN186" i="27"/>
  <c r="BO186" i="27"/>
  <c r="BP186" i="27"/>
  <c r="BQ186" i="27"/>
  <c r="BR186" i="27"/>
  <c r="BS186" i="27"/>
  <c r="BU186" i="27"/>
  <c r="BV186" i="27"/>
  <c r="BW186" i="27"/>
  <c r="BX186" i="27"/>
  <c r="BY186" i="27"/>
  <c r="BZ186" i="27"/>
  <c r="CA186" i="27"/>
  <c r="CB186" i="27"/>
  <c r="CC186" i="27"/>
  <c r="CD186" i="27"/>
  <c r="CE186" i="27"/>
  <c r="CF186" i="27"/>
  <c r="CG186" i="27"/>
  <c r="CH186" i="27"/>
  <c r="CI186" i="27"/>
  <c r="CJ186" i="27"/>
  <c r="CK186" i="27"/>
  <c r="CL186" i="27"/>
  <c r="CM186" i="27"/>
  <c r="CN186" i="27"/>
  <c r="CO186" i="27"/>
  <c r="CP186" i="27"/>
  <c r="CQ186" i="27"/>
  <c r="CR186" i="27"/>
  <c r="CS186" i="27"/>
  <c r="CT186" i="27"/>
  <c r="CU186" i="27"/>
  <c r="CV186" i="27"/>
  <c r="CW186" i="27"/>
  <c r="CX186" i="27"/>
  <c r="CY186" i="27"/>
  <c r="CZ186" i="27"/>
  <c r="DA186" i="27"/>
  <c r="DB186" i="27"/>
  <c r="DC186" i="27"/>
  <c r="DD186" i="27"/>
  <c r="DE186" i="27"/>
  <c r="DF186" i="27"/>
  <c r="DG186" i="27"/>
  <c r="DH186" i="27"/>
  <c r="DI186" i="27"/>
  <c r="DJ186" i="27"/>
  <c r="DK186" i="27"/>
  <c r="DL186" i="27"/>
  <c r="DM186" i="27"/>
  <c r="DN186" i="27"/>
  <c r="DO186" i="27"/>
  <c r="DP186" i="27"/>
  <c r="DQ186" i="27"/>
  <c r="DR186" i="27"/>
  <c r="DS186" i="27"/>
  <c r="DT186" i="27"/>
  <c r="DU186" i="27"/>
  <c r="DV186" i="27"/>
  <c r="DW186" i="27"/>
  <c r="DX186" i="27"/>
  <c r="DY186" i="27"/>
  <c r="DZ186" i="27"/>
  <c r="EA186" i="27"/>
  <c r="EB186" i="27"/>
  <c r="EC186" i="27"/>
  <c r="ED186" i="27"/>
  <c r="EE186" i="27"/>
  <c r="EF186" i="27"/>
  <c r="EG186" i="27"/>
  <c r="EH186" i="27"/>
  <c r="EI186" i="27"/>
  <c r="EJ186" i="27"/>
  <c r="EK186" i="27"/>
  <c r="EL186" i="27"/>
  <c r="EM186" i="27"/>
  <c r="EN186" i="27"/>
  <c r="EO186" i="27"/>
  <c r="EP186" i="27"/>
  <c r="EQ186" i="27"/>
  <c r="ER186" i="27"/>
  <c r="ES186" i="27"/>
  <c r="ET186" i="27"/>
  <c r="EU186" i="27"/>
  <c r="EV186" i="27"/>
  <c r="EX186" i="27"/>
  <c r="EY186" i="27"/>
  <c r="EZ186" i="27"/>
  <c r="FA186" i="27"/>
  <c r="FB186" i="27"/>
  <c r="FC186" i="27"/>
  <c r="FD186" i="27"/>
  <c r="FE186" i="27"/>
  <c r="FF186" i="27"/>
  <c r="E187" i="27"/>
  <c r="F187" i="27"/>
  <c r="G187" i="27"/>
  <c r="H187" i="27"/>
  <c r="I187" i="27"/>
  <c r="J187" i="27"/>
  <c r="K187" i="27"/>
  <c r="L187" i="27"/>
  <c r="M187" i="27"/>
  <c r="N187" i="27"/>
  <c r="O187" i="27"/>
  <c r="P187" i="27"/>
  <c r="Q187" i="27"/>
  <c r="R187" i="27"/>
  <c r="S187" i="27"/>
  <c r="T187" i="27"/>
  <c r="U187" i="27"/>
  <c r="V187" i="27"/>
  <c r="W187" i="27"/>
  <c r="X187" i="27"/>
  <c r="Y187" i="27"/>
  <c r="Z187" i="27"/>
  <c r="AA187" i="27"/>
  <c r="AB187" i="27"/>
  <c r="AC187" i="27"/>
  <c r="AD187" i="27"/>
  <c r="AE187" i="27"/>
  <c r="AF187" i="27"/>
  <c r="AG187" i="27"/>
  <c r="AH187" i="27"/>
  <c r="AI187" i="27"/>
  <c r="AJ187" i="27"/>
  <c r="AK187" i="27"/>
  <c r="AL187" i="27"/>
  <c r="AM187" i="27"/>
  <c r="AN187" i="27"/>
  <c r="AO187" i="27"/>
  <c r="AP187" i="27"/>
  <c r="AQ187" i="27"/>
  <c r="AR187" i="27"/>
  <c r="AS187" i="27"/>
  <c r="AT187" i="27"/>
  <c r="AU187" i="27"/>
  <c r="AV187" i="27"/>
  <c r="AW187" i="27"/>
  <c r="AX187" i="27"/>
  <c r="AY187" i="27"/>
  <c r="AZ187" i="27"/>
  <c r="BA187" i="27"/>
  <c r="BB187" i="27"/>
  <c r="BC187" i="27"/>
  <c r="BD187" i="27"/>
  <c r="BE187" i="27"/>
  <c r="BF187" i="27"/>
  <c r="BG187" i="27"/>
  <c r="BH187" i="27"/>
  <c r="BI187" i="27"/>
  <c r="BJ187" i="27"/>
  <c r="BK187" i="27"/>
  <c r="BL187" i="27"/>
  <c r="BM187" i="27"/>
  <c r="BN187" i="27"/>
  <c r="BO187" i="27"/>
  <c r="BP187" i="27"/>
  <c r="BQ187" i="27"/>
  <c r="BR187" i="27"/>
  <c r="BS187" i="27"/>
  <c r="BU187" i="27"/>
  <c r="BV187" i="27"/>
  <c r="BW187" i="27"/>
  <c r="BX187" i="27"/>
  <c r="BY187" i="27"/>
  <c r="BZ187" i="27"/>
  <c r="CA187" i="27"/>
  <c r="CB187" i="27"/>
  <c r="CC187" i="27"/>
  <c r="CD187" i="27"/>
  <c r="CE187" i="27"/>
  <c r="CF187" i="27"/>
  <c r="CG187" i="27"/>
  <c r="CH187" i="27"/>
  <c r="CI187" i="27"/>
  <c r="CJ187" i="27"/>
  <c r="CK187" i="27"/>
  <c r="CL187" i="27"/>
  <c r="CM187" i="27"/>
  <c r="CN187" i="27"/>
  <c r="CO187" i="27"/>
  <c r="CP187" i="27"/>
  <c r="CQ187" i="27"/>
  <c r="CR187" i="27"/>
  <c r="CS187" i="27"/>
  <c r="CT187" i="27"/>
  <c r="CU187" i="27"/>
  <c r="CV187" i="27"/>
  <c r="CW187" i="27"/>
  <c r="CX187" i="27"/>
  <c r="CY187" i="27"/>
  <c r="CZ187" i="27"/>
  <c r="DA187" i="27"/>
  <c r="DB187" i="27"/>
  <c r="DC187" i="27"/>
  <c r="DD187" i="27"/>
  <c r="DE187" i="27"/>
  <c r="DF187" i="27"/>
  <c r="DG187" i="27"/>
  <c r="DH187" i="27"/>
  <c r="DI187" i="27"/>
  <c r="DJ187" i="27"/>
  <c r="DK187" i="27"/>
  <c r="DL187" i="27"/>
  <c r="DM187" i="27"/>
  <c r="DN187" i="27"/>
  <c r="DO187" i="27"/>
  <c r="DP187" i="27"/>
  <c r="DQ187" i="27"/>
  <c r="DR187" i="27"/>
  <c r="DS187" i="27"/>
  <c r="DT187" i="27"/>
  <c r="DU187" i="27"/>
  <c r="DV187" i="27"/>
  <c r="DW187" i="27"/>
  <c r="DX187" i="27"/>
  <c r="DY187" i="27"/>
  <c r="DZ187" i="27"/>
  <c r="EA187" i="27"/>
  <c r="EB187" i="27"/>
  <c r="EC187" i="27"/>
  <c r="ED187" i="27"/>
  <c r="EE187" i="27"/>
  <c r="EF187" i="27"/>
  <c r="EG187" i="27"/>
  <c r="EH187" i="27"/>
  <c r="EI187" i="27"/>
  <c r="EJ187" i="27"/>
  <c r="EK187" i="27"/>
  <c r="EL187" i="27"/>
  <c r="EM187" i="27"/>
  <c r="EN187" i="27"/>
  <c r="EO187" i="27"/>
  <c r="EP187" i="27"/>
  <c r="EQ187" i="27"/>
  <c r="ER187" i="27"/>
  <c r="ES187" i="27"/>
  <c r="ET187" i="27"/>
  <c r="EU187" i="27"/>
  <c r="EV187" i="27"/>
  <c r="EX187" i="27"/>
  <c r="EY187" i="27"/>
  <c r="EZ187" i="27"/>
  <c r="FA187" i="27"/>
  <c r="FB187" i="27"/>
  <c r="FC187" i="27"/>
  <c r="FD187" i="27"/>
  <c r="FE187" i="27"/>
  <c r="FF187" i="27"/>
  <c r="E188" i="27"/>
  <c r="F188" i="27"/>
  <c r="G188" i="27"/>
  <c r="H188" i="27"/>
  <c r="I188" i="27"/>
  <c r="J188" i="27"/>
  <c r="K188" i="27"/>
  <c r="L188" i="27"/>
  <c r="M188" i="27"/>
  <c r="N188" i="27"/>
  <c r="O188" i="27"/>
  <c r="P188" i="27"/>
  <c r="Q188" i="27"/>
  <c r="R188" i="27"/>
  <c r="S188" i="27"/>
  <c r="T188" i="27"/>
  <c r="U188" i="27"/>
  <c r="V188" i="27"/>
  <c r="W188" i="27"/>
  <c r="X188" i="27"/>
  <c r="Y188" i="27"/>
  <c r="Z188" i="27"/>
  <c r="AA188" i="27"/>
  <c r="AB188" i="27"/>
  <c r="AC188" i="27"/>
  <c r="AD188" i="27"/>
  <c r="AE188" i="27"/>
  <c r="AF188" i="27"/>
  <c r="AG188" i="27"/>
  <c r="AH188" i="27"/>
  <c r="AI188" i="27"/>
  <c r="AJ188" i="27"/>
  <c r="AK188" i="27"/>
  <c r="AL188" i="27"/>
  <c r="AM188" i="27"/>
  <c r="AN188" i="27"/>
  <c r="AO188" i="27"/>
  <c r="AP188" i="27"/>
  <c r="AQ188" i="27"/>
  <c r="AR188" i="27"/>
  <c r="AS188" i="27"/>
  <c r="AT188" i="27"/>
  <c r="AU188" i="27"/>
  <c r="AV188" i="27"/>
  <c r="AW188" i="27"/>
  <c r="AX188" i="27"/>
  <c r="AY188" i="27"/>
  <c r="AZ188" i="27"/>
  <c r="BA188" i="27"/>
  <c r="BB188" i="27"/>
  <c r="BC188" i="27"/>
  <c r="BD188" i="27"/>
  <c r="BE188" i="27"/>
  <c r="BF188" i="27"/>
  <c r="BG188" i="27"/>
  <c r="BH188" i="27"/>
  <c r="BI188" i="27"/>
  <c r="BJ188" i="27"/>
  <c r="BK188" i="27"/>
  <c r="BL188" i="27"/>
  <c r="BM188" i="27"/>
  <c r="BN188" i="27"/>
  <c r="BO188" i="27"/>
  <c r="BP188" i="27"/>
  <c r="BQ188" i="27"/>
  <c r="BR188" i="27"/>
  <c r="BS188" i="27"/>
  <c r="BU188" i="27"/>
  <c r="BV188" i="27"/>
  <c r="BW188" i="27"/>
  <c r="BX188" i="27"/>
  <c r="BY188" i="27"/>
  <c r="BZ188" i="27"/>
  <c r="CA188" i="27"/>
  <c r="CB188" i="27"/>
  <c r="CC188" i="27"/>
  <c r="CD188" i="27"/>
  <c r="CE188" i="27"/>
  <c r="CF188" i="27"/>
  <c r="CG188" i="27"/>
  <c r="CH188" i="27"/>
  <c r="CI188" i="27"/>
  <c r="CJ188" i="27"/>
  <c r="CK188" i="27"/>
  <c r="CL188" i="27"/>
  <c r="CM188" i="27"/>
  <c r="CN188" i="27"/>
  <c r="CO188" i="27"/>
  <c r="CP188" i="27"/>
  <c r="CQ188" i="27"/>
  <c r="CR188" i="27"/>
  <c r="CS188" i="27"/>
  <c r="CT188" i="27"/>
  <c r="CU188" i="27"/>
  <c r="CV188" i="27"/>
  <c r="CW188" i="27"/>
  <c r="CX188" i="27"/>
  <c r="CY188" i="27"/>
  <c r="CZ188" i="27"/>
  <c r="DA188" i="27"/>
  <c r="DB188" i="27"/>
  <c r="DC188" i="27"/>
  <c r="DD188" i="27"/>
  <c r="DE188" i="27"/>
  <c r="DF188" i="27"/>
  <c r="DG188" i="27"/>
  <c r="DH188" i="27"/>
  <c r="DI188" i="27"/>
  <c r="DJ188" i="27"/>
  <c r="DK188" i="27"/>
  <c r="DL188" i="27"/>
  <c r="DM188" i="27"/>
  <c r="DN188" i="27"/>
  <c r="DO188" i="27"/>
  <c r="DP188" i="27"/>
  <c r="DQ188" i="27"/>
  <c r="DR188" i="27"/>
  <c r="DS188" i="27"/>
  <c r="DT188" i="27"/>
  <c r="DU188" i="27"/>
  <c r="DV188" i="27"/>
  <c r="DW188" i="27"/>
  <c r="DX188" i="27"/>
  <c r="DY188" i="27"/>
  <c r="DZ188" i="27"/>
  <c r="EA188" i="27"/>
  <c r="EB188" i="27"/>
  <c r="EC188" i="27"/>
  <c r="ED188" i="27"/>
  <c r="EE188" i="27"/>
  <c r="EF188" i="27"/>
  <c r="EG188" i="27"/>
  <c r="EH188" i="27"/>
  <c r="EI188" i="27"/>
  <c r="EJ188" i="27"/>
  <c r="EK188" i="27"/>
  <c r="EL188" i="27"/>
  <c r="EM188" i="27"/>
  <c r="EN188" i="27"/>
  <c r="EO188" i="27"/>
  <c r="EP188" i="27"/>
  <c r="EQ188" i="27"/>
  <c r="ER188" i="27"/>
  <c r="ES188" i="27"/>
  <c r="ET188" i="27"/>
  <c r="EU188" i="27"/>
  <c r="EV188" i="27"/>
  <c r="EX188" i="27"/>
  <c r="EY188" i="27"/>
  <c r="EZ188" i="27"/>
  <c r="FA188" i="27"/>
  <c r="FB188" i="27"/>
  <c r="FC188" i="27"/>
  <c r="FD188" i="27"/>
  <c r="FE188" i="27"/>
  <c r="FF188" i="27"/>
  <c r="FG188" i="27"/>
  <c r="E189" i="27"/>
  <c r="C189" i="27" s="1"/>
  <c r="BT189" i="27" s="1"/>
  <c r="F189" i="27"/>
  <c r="G189" i="27"/>
  <c r="H189" i="27"/>
  <c r="I189" i="27"/>
  <c r="J189" i="27"/>
  <c r="K189" i="27"/>
  <c r="L189" i="27"/>
  <c r="M189" i="27"/>
  <c r="N189" i="27"/>
  <c r="O189" i="27"/>
  <c r="P189" i="27"/>
  <c r="Q189" i="27"/>
  <c r="R189" i="27"/>
  <c r="S189" i="27"/>
  <c r="T189" i="27"/>
  <c r="U189" i="27"/>
  <c r="V189" i="27"/>
  <c r="W189" i="27"/>
  <c r="X189" i="27"/>
  <c r="Y189" i="27"/>
  <c r="Z189" i="27"/>
  <c r="AA189" i="27"/>
  <c r="AB189" i="27"/>
  <c r="AC189" i="27"/>
  <c r="AD189" i="27"/>
  <c r="AE189" i="27"/>
  <c r="AF189" i="27"/>
  <c r="AG189" i="27"/>
  <c r="AH189" i="27"/>
  <c r="AI189" i="27"/>
  <c r="AJ189" i="27"/>
  <c r="AK189" i="27"/>
  <c r="AL189" i="27"/>
  <c r="AM189" i="27"/>
  <c r="AN189" i="27"/>
  <c r="AO189" i="27"/>
  <c r="AP189" i="27"/>
  <c r="AQ189" i="27"/>
  <c r="AR189" i="27"/>
  <c r="AS189" i="27"/>
  <c r="AT189" i="27"/>
  <c r="AU189" i="27"/>
  <c r="AV189" i="27"/>
  <c r="AW189" i="27"/>
  <c r="AX189" i="27"/>
  <c r="AY189" i="27"/>
  <c r="AZ189" i="27"/>
  <c r="BA189" i="27"/>
  <c r="BB189" i="27"/>
  <c r="BC189" i="27"/>
  <c r="BD189" i="27"/>
  <c r="BE189" i="27"/>
  <c r="BF189" i="27"/>
  <c r="BG189" i="27"/>
  <c r="BH189" i="27"/>
  <c r="BI189" i="27"/>
  <c r="BJ189" i="27"/>
  <c r="BK189" i="27"/>
  <c r="BL189" i="27"/>
  <c r="BM189" i="27"/>
  <c r="BN189" i="27"/>
  <c r="BO189" i="27"/>
  <c r="BP189" i="27"/>
  <c r="BQ189" i="27"/>
  <c r="BR189" i="27"/>
  <c r="BS189" i="27"/>
  <c r="BU189" i="27"/>
  <c r="BV189" i="27"/>
  <c r="BW189" i="27"/>
  <c r="BX189" i="27"/>
  <c r="BY189" i="27"/>
  <c r="BZ189" i="27"/>
  <c r="CA189" i="27"/>
  <c r="CB189" i="27"/>
  <c r="CC189" i="27"/>
  <c r="CD189" i="27"/>
  <c r="CE189" i="27"/>
  <c r="CF189" i="27"/>
  <c r="CG189" i="27"/>
  <c r="CH189" i="27"/>
  <c r="CI189" i="27"/>
  <c r="CJ189" i="27"/>
  <c r="CK189" i="27"/>
  <c r="CL189" i="27"/>
  <c r="CM189" i="27"/>
  <c r="CN189" i="27"/>
  <c r="CO189" i="27"/>
  <c r="CP189" i="27"/>
  <c r="CQ189" i="27"/>
  <c r="CR189" i="27"/>
  <c r="CS189" i="27"/>
  <c r="CT189" i="27"/>
  <c r="CU189" i="27"/>
  <c r="CV189" i="27"/>
  <c r="CW189" i="27"/>
  <c r="CX189" i="27"/>
  <c r="CY189" i="27"/>
  <c r="CZ189" i="27"/>
  <c r="DA189" i="27"/>
  <c r="DB189" i="27"/>
  <c r="DC189" i="27"/>
  <c r="DD189" i="27"/>
  <c r="DE189" i="27"/>
  <c r="DF189" i="27"/>
  <c r="DG189" i="27"/>
  <c r="DH189" i="27"/>
  <c r="DI189" i="27"/>
  <c r="DJ189" i="27"/>
  <c r="DK189" i="27"/>
  <c r="DL189" i="27"/>
  <c r="DM189" i="27"/>
  <c r="DN189" i="27"/>
  <c r="DO189" i="27"/>
  <c r="DP189" i="27"/>
  <c r="DQ189" i="27"/>
  <c r="DR189" i="27"/>
  <c r="DS189" i="27"/>
  <c r="DT189" i="27"/>
  <c r="DU189" i="27"/>
  <c r="DV189" i="27"/>
  <c r="DW189" i="27"/>
  <c r="DX189" i="27"/>
  <c r="DY189" i="27"/>
  <c r="DZ189" i="27"/>
  <c r="EA189" i="27"/>
  <c r="EB189" i="27"/>
  <c r="EC189" i="27"/>
  <c r="ED189" i="27"/>
  <c r="EE189" i="27"/>
  <c r="EF189" i="27"/>
  <c r="EG189" i="27"/>
  <c r="EH189" i="27"/>
  <c r="EI189" i="27"/>
  <c r="EJ189" i="27"/>
  <c r="EK189" i="27"/>
  <c r="EL189" i="27"/>
  <c r="EM189" i="27"/>
  <c r="EN189" i="27"/>
  <c r="EO189" i="27"/>
  <c r="EP189" i="27"/>
  <c r="EQ189" i="27"/>
  <c r="ER189" i="27"/>
  <c r="ES189" i="27"/>
  <c r="ET189" i="27"/>
  <c r="EU189" i="27"/>
  <c r="EV189" i="27"/>
  <c r="EX189" i="27"/>
  <c r="EY189" i="27"/>
  <c r="EZ189" i="27"/>
  <c r="FA189" i="27"/>
  <c r="FB189" i="27"/>
  <c r="FC189" i="27"/>
  <c r="FD189" i="27"/>
  <c r="FE189" i="27"/>
  <c r="FF189" i="27"/>
  <c r="E190" i="27"/>
  <c r="C190" i="27" s="1"/>
  <c r="BT190" i="27" s="1"/>
  <c r="F190" i="27"/>
  <c r="G190" i="27"/>
  <c r="H190" i="27"/>
  <c r="I190" i="27"/>
  <c r="J190" i="27"/>
  <c r="K190" i="27"/>
  <c r="L190" i="27"/>
  <c r="M190" i="27"/>
  <c r="N190" i="27"/>
  <c r="O190" i="27"/>
  <c r="P190" i="27"/>
  <c r="Q190" i="27"/>
  <c r="R190" i="27"/>
  <c r="S190" i="27"/>
  <c r="T190" i="27"/>
  <c r="U190" i="27"/>
  <c r="V190" i="27"/>
  <c r="W190" i="27"/>
  <c r="X190" i="27"/>
  <c r="Y190" i="27"/>
  <c r="Z190" i="27"/>
  <c r="AA190" i="27"/>
  <c r="AB190" i="27"/>
  <c r="AC190" i="27"/>
  <c r="AD190" i="27"/>
  <c r="AE190" i="27"/>
  <c r="AF190" i="27"/>
  <c r="AG190" i="27"/>
  <c r="AH190" i="27"/>
  <c r="AI190" i="27"/>
  <c r="AJ190" i="27"/>
  <c r="AK190" i="27"/>
  <c r="AL190" i="27"/>
  <c r="AM190" i="27"/>
  <c r="AN190" i="27"/>
  <c r="AO190" i="27"/>
  <c r="AP190" i="27"/>
  <c r="AQ190" i="27"/>
  <c r="AR190" i="27"/>
  <c r="AS190" i="27"/>
  <c r="AT190" i="27"/>
  <c r="AU190" i="27"/>
  <c r="AV190" i="27"/>
  <c r="AW190" i="27"/>
  <c r="AX190" i="27"/>
  <c r="AY190" i="27"/>
  <c r="AZ190" i="27"/>
  <c r="BA190" i="27"/>
  <c r="BB190" i="27"/>
  <c r="BC190" i="27"/>
  <c r="BD190" i="27"/>
  <c r="BE190" i="27"/>
  <c r="BF190" i="27"/>
  <c r="BG190" i="27"/>
  <c r="BH190" i="27"/>
  <c r="BI190" i="27"/>
  <c r="BJ190" i="27"/>
  <c r="BK190" i="27"/>
  <c r="BL190" i="27"/>
  <c r="BM190" i="27"/>
  <c r="BN190" i="27"/>
  <c r="BO190" i="27"/>
  <c r="BP190" i="27"/>
  <c r="BQ190" i="27"/>
  <c r="BR190" i="27"/>
  <c r="BS190" i="27"/>
  <c r="BU190" i="27"/>
  <c r="BV190" i="27"/>
  <c r="BW190" i="27"/>
  <c r="BX190" i="27"/>
  <c r="BY190" i="27"/>
  <c r="BZ190" i="27"/>
  <c r="CA190" i="27"/>
  <c r="CB190" i="27"/>
  <c r="CC190" i="27"/>
  <c r="CD190" i="27"/>
  <c r="CE190" i="27"/>
  <c r="CF190" i="27"/>
  <c r="CG190" i="27"/>
  <c r="CH190" i="27"/>
  <c r="CI190" i="27"/>
  <c r="CJ190" i="27"/>
  <c r="CK190" i="27"/>
  <c r="CL190" i="27"/>
  <c r="CM190" i="27"/>
  <c r="CN190" i="27"/>
  <c r="CO190" i="27"/>
  <c r="CP190" i="27"/>
  <c r="CQ190" i="27"/>
  <c r="CR190" i="27"/>
  <c r="CS190" i="27"/>
  <c r="CT190" i="27"/>
  <c r="CU190" i="27"/>
  <c r="CV190" i="27"/>
  <c r="CW190" i="27"/>
  <c r="CX190" i="27"/>
  <c r="CY190" i="27"/>
  <c r="CZ190" i="27"/>
  <c r="DA190" i="27"/>
  <c r="DB190" i="27"/>
  <c r="DC190" i="27"/>
  <c r="DD190" i="27"/>
  <c r="DE190" i="27"/>
  <c r="DF190" i="27"/>
  <c r="DG190" i="27"/>
  <c r="DH190" i="27"/>
  <c r="DI190" i="27"/>
  <c r="DJ190" i="27"/>
  <c r="DK190" i="27"/>
  <c r="DL190" i="27"/>
  <c r="DM190" i="27"/>
  <c r="DN190" i="27"/>
  <c r="DO190" i="27"/>
  <c r="DP190" i="27"/>
  <c r="DQ190" i="27"/>
  <c r="DR190" i="27"/>
  <c r="DS190" i="27"/>
  <c r="DT190" i="27"/>
  <c r="DU190" i="27"/>
  <c r="DV190" i="27"/>
  <c r="DW190" i="27"/>
  <c r="DX190" i="27"/>
  <c r="DY190" i="27"/>
  <c r="DZ190" i="27"/>
  <c r="EA190" i="27"/>
  <c r="EB190" i="27"/>
  <c r="EC190" i="27"/>
  <c r="ED190" i="27"/>
  <c r="EE190" i="27"/>
  <c r="EF190" i="27"/>
  <c r="EG190" i="27"/>
  <c r="EH190" i="27"/>
  <c r="EI190" i="27"/>
  <c r="EJ190" i="27"/>
  <c r="EK190" i="27"/>
  <c r="EL190" i="27"/>
  <c r="EM190" i="27"/>
  <c r="EN190" i="27"/>
  <c r="EO190" i="27"/>
  <c r="EP190" i="27"/>
  <c r="EQ190" i="27"/>
  <c r="ER190" i="27"/>
  <c r="ES190" i="27"/>
  <c r="ET190" i="27"/>
  <c r="EU190" i="27"/>
  <c r="EV190" i="27"/>
  <c r="EX190" i="27"/>
  <c r="EY190" i="27"/>
  <c r="EZ190" i="27"/>
  <c r="FA190" i="27"/>
  <c r="FB190" i="27"/>
  <c r="FC190" i="27"/>
  <c r="FD190" i="27"/>
  <c r="FE190" i="27"/>
  <c r="FF190" i="27"/>
  <c r="E191" i="27"/>
  <c r="C191" i="27" s="1"/>
  <c r="BT191" i="27" s="1"/>
  <c r="F191" i="27"/>
  <c r="G191" i="27"/>
  <c r="H191" i="27"/>
  <c r="FH191" i="27" s="1"/>
  <c r="I191" i="27"/>
  <c r="J191" i="27"/>
  <c r="K191" i="27"/>
  <c r="L191" i="27"/>
  <c r="M191" i="27"/>
  <c r="N191" i="27"/>
  <c r="O191" i="27"/>
  <c r="P191" i="27"/>
  <c r="Q191" i="27"/>
  <c r="R191" i="27"/>
  <c r="S191" i="27"/>
  <c r="T191" i="27"/>
  <c r="U191" i="27"/>
  <c r="V191" i="27"/>
  <c r="W191" i="27"/>
  <c r="X191" i="27"/>
  <c r="Y191" i="27"/>
  <c r="Z191" i="27"/>
  <c r="AA191" i="27"/>
  <c r="AB191" i="27"/>
  <c r="AC191" i="27"/>
  <c r="AD191" i="27"/>
  <c r="AE191" i="27"/>
  <c r="AF191" i="27"/>
  <c r="AG191" i="27"/>
  <c r="AH191" i="27"/>
  <c r="AI191" i="27"/>
  <c r="AJ191" i="27"/>
  <c r="AK191" i="27"/>
  <c r="AL191" i="27"/>
  <c r="AM191" i="27"/>
  <c r="AN191" i="27"/>
  <c r="AO191" i="27"/>
  <c r="AP191" i="27"/>
  <c r="AQ191" i="27"/>
  <c r="AR191" i="27"/>
  <c r="AS191" i="27"/>
  <c r="AT191" i="27"/>
  <c r="AU191" i="27"/>
  <c r="AV191" i="27"/>
  <c r="AW191" i="27"/>
  <c r="AX191" i="27"/>
  <c r="AY191" i="27"/>
  <c r="AZ191" i="27"/>
  <c r="BA191" i="27"/>
  <c r="BB191" i="27"/>
  <c r="BC191" i="27"/>
  <c r="BD191" i="27"/>
  <c r="BE191" i="27"/>
  <c r="BF191" i="27"/>
  <c r="BG191" i="27"/>
  <c r="BH191" i="27"/>
  <c r="BI191" i="27"/>
  <c r="BJ191" i="27"/>
  <c r="BK191" i="27"/>
  <c r="BL191" i="27"/>
  <c r="BM191" i="27"/>
  <c r="BN191" i="27"/>
  <c r="BO191" i="27"/>
  <c r="BP191" i="27"/>
  <c r="BQ191" i="27"/>
  <c r="BR191" i="27"/>
  <c r="BS191" i="27"/>
  <c r="BU191" i="27"/>
  <c r="BV191" i="27"/>
  <c r="BW191" i="27"/>
  <c r="BX191" i="27"/>
  <c r="BY191" i="27"/>
  <c r="BZ191" i="27"/>
  <c r="CA191" i="27"/>
  <c r="CB191" i="27"/>
  <c r="CC191" i="27"/>
  <c r="CD191" i="27"/>
  <c r="CE191" i="27"/>
  <c r="CF191" i="27"/>
  <c r="CG191" i="27"/>
  <c r="CH191" i="27"/>
  <c r="CI191" i="27"/>
  <c r="CJ191" i="27"/>
  <c r="CK191" i="27"/>
  <c r="CL191" i="27"/>
  <c r="CM191" i="27"/>
  <c r="CN191" i="27"/>
  <c r="CO191" i="27"/>
  <c r="CP191" i="27"/>
  <c r="CQ191" i="27"/>
  <c r="CR191" i="27"/>
  <c r="CS191" i="27"/>
  <c r="CT191" i="27"/>
  <c r="CU191" i="27"/>
  <c r="CV191" i="27"/>
  <c r="CW191" i="27"/>
  <c r="CX191" i="27"/>
  <c r="CY191" i="27"/>
  <c r="CZ191" i="27"/>
  <c r="DA191" i="27"/>
  <c r="DB191" i="27"/>
  <c r="DC191" i="27"/>
  <c r="DD191" i="27"/>
  <c r="DE191" i="27"/>
  <c r="DF191" i="27"/>
  <c r="DG191" i="27"/>
  <c r="DH191" i="27"/>
  <c r="DI191" i="27"/>
  <c r="DJ191" i="27"/>
  <c r="DK191" i="27"/>
  <c r="DL191" i="27"/>
  <c r="DM191" i="27"/>
  <c r="DN191" i="27"/>
  <c r="DO191" i="27"/>
  <c r="DP191" i="27"/>
  <c r="DQ191" i="27"/>
  <c r="DR191" i="27"/>
  <c r="DS191" i="27"/>
  <c r="DT191" i="27"/>
  <c r="DU191" i="27"/>
  <c r="DV191" i="27"/>
  <c r="DW191" i="27"/>
  <c r="DX191" i="27"/>
  <c r="DY191" i="27"/>
  <c r="DZ191" i="27"/>
  <c r="EA191" i="27"/>
  <c r="EB191" i="27"/>
  <c r="EC191" i="27"/>
  <c r="ED191" i="27"/>
  <c r="EE191" i="27"/>
  <c r="EF191" i="27"/>
  <c r="EG191" i="27"/>
  <c r="EH191" i="27"/>
  <c r="EI191" i="27"/>
  <c r="EJ191" i="27"/>
  <c r="EK191" i="27"/>
  <c r="EL191" i="27"/>
  <c r="EM191" i="27"/>
  <c r="EN191" i="27"/>
  <c r="EO191" i="27"/>
  <c r="EP191" i="27"/>
  <c r="EQ191" i="27"/>
  <c r="ER191" i="27"/>
  <c r="ES191" i="27"/>
  <c r="ET191" i="27"/>
  <c r="EU191" i="27"/>
  <c r="EV191" i="27"/>
  <c r="EX191" i="27"/>
  <c r="EY191" i="27"/>
  <c r="EZ191" i="27"/>
  <c r="FA191" i="27"/>
  <c r="FB191" i="27"/>
  <c r="FC191" i="27"/>
  <c r="FD191" i="27"/>
  <c r="FE191" i="27"/>
  <c r="FF191" i="27"/>
  <c r="E192" i="27"/>
  <c r="C192" i="27" s="1"/>
  <c r="BT192" i="27" s="1"/>
  <c r="F192" i="27"/>
  <c r="G192" i="27"/>
  <c r="H192" i="27"/>
  <c r="I192" i="27"/>
  <c r="J192" i="27"/>
  <c r="K192" i="27"/>
  <c r="L192" i="27"/>
  <c r="M192" i="27"/>
  <c r="N192" i="27"/>
  <c r="O192" i="27"/>
  <c r="P192" i="27"/>
  <c r="Q192" i="27"/>
  <c r="R192" i="27"/>
  <c r="S192" i="27"/>
  <c r="T192" i="27"/>
  <c r="U192" i="27"/>
  <c r="V192" i="27"/>
  <c r="W192" i="27"/>
  <c r="X192" i="27"/>
  <c r="Y192" i="27"/>
  <c r="Z192" i="27"/>
  <c r="AA192" i="27"/>
  <c r="AB192" i="27"/>
  <c r="AC192" i="27"/>
  <c r="AD192" i="27"/>
  <c r="AE192" i="27"/>
  <c r="AF192" i="27"/>
  <c r="AG192" i="27"/>
  <c r="AH192" i="27"/>
  <c r="AI192" i="27"/>
  <c r="AJ192" i="27"/>
  <c r="AK192" i="27"/>
  <c r="AL192" i="27"/>
  <c r="AM192" i="27"/>
  <c r="AN192" i="27"/>
  <c r="AO192" i="27"/>
  <c r="AP192" i="27"/>
  <c r="AQ192" i="27"/>
  <c r="AR192" i="27"/>
  <c r="AS192" i="27"/>
  <c r="AT192" i="27"/>
  <c r="AU192" i="27"/>
  <c r="AV192" i="27"/>
  <c r="AW192" i="27"/>
  <c r="AX192" i="27"/>
  <c r="AY192" i="27"/>
  <c r="AZ192" i="27"/>
  <c r="BA192" i="27"/>
  <c r="BB192" i="27"/>
  <c r="BC192" i="27"/>
  <c r="BD192" i="27"/>
  <c r="BE192" i="27"/>
  <c r="BF192" i="27"/>
  <c r="BG192" i="27"/>
  <c r="BH192" i="27"/>
  <c r="BI192" i="27"/>
  <c r="BJ192" i="27"/>
  <c r="BK192" i="27"/>
  <c r="BL192" i="27"/>
  <c r="BM192" i="27"/>
  <c r="BN192" i="27"/>
  <c r="BO192" i="27"/>
  <c r="BP192" i="27"/>
  <c r="BQ192" i="27"/>
  <c r="BR192" i="27"/>
  <c r="BS192" i="27"/>
  <c r="BU192" i="27"/>
  <c r="BV192" i="27"/>
  <c r="BW192" i="27"/>
  <c r="BX192" i="27"/>
  <c r="BY192" i="27"/>
  <c r="BZ192" i="27"/>
  <c r="CA192" i="27"/>
  <c r="CB192" i="27"/>
  <c r="CC192" i="27"/>
  <c r="CD192" i="27"/>
  <c r="CE192" i="27"/>
  <c r="CF192" i="27"/>
  <c r="CG192" i="27"/>
  <c r="CH192" i="27"/>
  <c r="CI192" i="27"/>
  <c r="CJ192" i="27"/>
  <c r="CK192" i="27"/>
  <c r="CL192" i="27"/>
  <c r="CM192" i="27"/>
  <c r="CN192" i="27"/>
  <c r="CO192" i="27"/>
  <c r="CP192" i="27"/>
  <c r="CQ192" i="27"/>
  <c r="CR192" i="27"/>
  <c r="CS192" i="27"/>
  <c r="CT192" i="27"/>
  <c r="CU192" i="27"/>
  <c r="CV192" i="27"/>
  <c r="CW192" i="27"/>
  <c r="CX192" i="27"/>
  <c r="CY192" i="27"/>
  <c r="CZ192" i="27"/>
  <c r="DA192" i="27"/>
  <c r="DB192" i="27"/>
  <c r="DC192" i="27"/>
  <c r="DD192" i="27"/>
  <c r="DE192" i="27"/>
  <c r="DF192" i="27"/>
  <c r="DG192" i="27"/>
  <c r="DH192" i="27"/>
  <c r="DI192" i="27"/>
  <c r="DJ192" i="27"/>
  <c r="DK192" i="27"/>
  <c r="DL192" i="27"/>
  <c r="DM192" i="27"/>
  <c r="DN192" i="27"/>
  <c r="DO192" i="27"/>
  <c r="DP192" i="27"/>
  <c r="DQ192" i="27"/>
  <c r="DR192" i="27"/>
  <c r="DS192" i="27"/>
  <c r="DT192" i="27"/>
  <c r="DU192" i="27"/>
  <c r="DV192" i="27"/>
  <c r="DW192" i="27"/>
  <c r="DX192" i="27"/>
  <c r="DY192" i="27"/>
  <c r="DZ192" i="27"/>
  <c r="EA192" i="27"/>
  <c r="EB192" i="27"/>
  <c r="EC192" i="27"/>
  <c r="ED192" i="27"/>
  <c r="EE192" i="27"/>
  <c r="EF192" i="27"/>
  <c r="EG192" i="27"/>
  <c r="EH192" i="27"/>
  <c r="EI192" i="27"/>
  <c r="EJ192" i="27"/>
  <c r="EK192" i="27"/>
  <c r="EL192" i="27"/>
  <c r="EM192" i="27"/>
  <c r="EN192" i="27"/>
  <c r="EO192" i="27"/>
  <c r="EP192" i="27"/>
  <c r="EQ192" i="27"/>
  <c r="ER192" i="27"/>
  <c r="ES192" i="27"/>
  <c r="ET192" i="27"/>
  <c r="EU192" i="27"/>
  <c r="EV192" i="27"/>
  <c r="EX192" i="27"/>
  <c r="EY192" i="27"/>
  <c r="EZ192" i="27"/>
  <c r="FA192" i="27"/>
  <c r="FB192" i="27"/>
  <c r="FC192" i="27"/>
  <c r="FD192" i="27"/>
  <c r="FE192" i="27"/>
  <c r="FF192" i="27"/>
  <c r="FG192" i="27"/>
  <c r="E193" i="27"/>
  <c r="C193" i="27" s="1"/>
  <c r="BT193" i="27" s="1"/>
  <c r="F193" i="27"/>
  <c r="G193" i="27"/>
  <c r="H193" i="27"/>
  <c r="I193" i="27"/>
  <c r="J193" i="27"/>
  <c r="K193" i="27"/>
  <c r="L193" i="27"/>
  <c r="M193" i="27"/>
  <c r="N193" i="27"/>
  <c r="O193" i="27"/>
  <c r="P193" i="27"/>
  <c r="Q193" i="27"/>
  <c r="R193" i="27"/>
  <c r="S193" i="27"/>
  <c r="T193" i="27"/>
  <c r="U193" i="27"/>
  <c r="V193" i="27"/>
  <c r="W193" i="27"/>
  <c r="X193" i="27"/>
  <c r="Y193" i="27"/>
  <c r="Z193" i="27"/>
  <c r="AA193" i="27"/>
  <c r="AB193" i="27"/>
  <c r="AC193" i="27"/>
  <c r="AD193" i="27"/>
  <c r="AE193" i="27"/>
  <c r="AF193" i="27"/>
  <c r="AG193" i="27"/>
  <c r="AH193" i="27"/>
  <c r="AI193" i="27"/>
  <c r="AJ193" i="27"/>
  <c r="AK193" i="27"/>
  <c r="AL193" i="27"/>
  <c r="AM193" i="27"/>
  <c r="AN193" i="27"/>
  <c r="AO193" i="27"/>
  <c r="AP193" i="27"/>
  <c r="AQ193" i="27"/>
  <c r="AR193" i="27"/>
  <c r="AS193" i="27"/>
  <c r="AT193" i="27"/>
  <c r="AU193" i="27"/>
  <c r="AV193" i="27"/>
  <c r="AW193" i="27"/>
  <c r="AX193" i="27"/>
  <c r="AY193" i="27"/>
  <c r="AZ193" i="27"/>
  <c r="BA193" i="27"/>
  <c r="BB193" i="27"/>
  <c r="BC193" i="27"/>
  <c r="BD193" i="27"/>
  <c r="BE193" i="27"/>
  <c r="BF193" i="27"/>
  <c r="BG193" i="27"/>
  <c r="BH193" i="27"/>
  <c r="BI193" i="27"/>
  <c r="BJ193" i="27"/>
  <c r="BK193" i="27"/>
  <c r="BL193" i="27"/>
  <c r="BM193" i="27"/>
  <c r="BN193" i="27"/>
  <c r="BO193" i="27"/>
  <c r="BP193" i="27"/>
  <c r="BQ193" i="27"/>
  <c r="BR193" i="27"/>
  <c r="BS193" i="27"/>
  <c r="BU193" i="27"/>
  <c r="BV193" i="27"/>
  <c r="BW193" i="27"/>
  <c r="BX193" i="27"/>
  <c r="BY193" i="27"/>
  <c r="BZ193" i="27"/>
  <c r="CA193" i="27"/>
  <c r="CB193" i="27"/>
  <c r="CC193" i="27"/>
  <c r="CD193" i="27"/>
  <c r="CE193" i="27"/>
  <c r="CF193" i="27"/>
  <c r="CG193" i="27"/>
  <c r="CH193" i="27"/>
  <c r="CI193" i="27"/>
  <c r="CJ193" i="27"/>
  <c r="CK193" i="27"/>
  <c r="CL193" i="27"/>
  <c r="CM193" i="27"/>
  <c r="CN193" i="27"/>
  <c r="CO193" i="27"/>
  <c r="CP193" i="27"/>
  <c r="CQ193" i="27"/>
  <c r="CR193" i="27"/>
  <c r="CS193" i="27"/>
  <c r="CT193" i="27"/>
  <c r="CU193" i="27"/>
  <c r="CV193" i="27"/>
  <c r="CW193" i="27"/>
  <c r="CX193" i="27"/>
  <c r="CY193" i="27"/>
  <c r="CZ193" i="27"/>
  <c r="DA193" i="27"/>
  <c r="DB193" i="27"/>
  <c r="DC193" i="27"/>
  <c r="DD193" i="27"/>
  <c r="DE193" i="27"/>
  <c r="DF193" i="27"/>
  <c r="DG193" i="27"/>
  <c r="DH193" i="27"/>
  <c r="DI193" i="27"/>
  <c r="DJ193" i="27"/>
  <c r="DK193" i="27"/>
  <c r="DL193" i="27"/>
  <c r="DM193" i="27"/>
  <c r="DN193" i="27"/>
  <c r="DO193" i="27"/>
  <c r="DP193" i="27"/>
  <c r="DQ193" i="27"/>
  <c r="DR193" i="27"/>
  <c r="DS193" i="27"/>
  <c r="DT193" i="27"/>
  <c r="DU193" i="27"/>
  <c r="DV193" i="27"/>
  <c r="DW193" i="27"/>
  <c r="DX193" i="27"/>
  <c r="DY193" i="27"/>
  <c r="DZ193" i="27"/>
  <c r="EA193" i="27"/>
  <c r="EB193" i="27"/>
  <c r="EC193" i="27"/>
  <c r="ED193" i="27"/>
  <c r="EE193" i="27"/>
  <c r="EF193" i="27"/>
  <c r="EG193" i="27"/>
  <c r="EH193" i="27"/>
  <c r="EI193" i="27"/>
  <c r="EJ193" i="27"/>
  <c r="EK193" i="27"/>
  <c r="EL193" i="27"/>
  <c r="EM193" i="27"/>
  <c r="EN193" i="27"/>
  <c r="EO193" i="27"/>
  <c r="EP193" i="27"/>
  <c r="EQ193" i="27"/>
  <c r="ER193" i="27"/>
  <c r="ES193" i="27"/>
  <c r="ET193" i="27"/>
  <c r="EU193" i="27"/>
  <c r="EV193" i="27"/>
  <c r="EX193" i="27"/>
  <c r="EY193" i="27"/>
  <c r="EZ193" i="27"/>
  <c r="FA193" i="27"/>
  <c r="FB193" i="27"/>
  <c r="FC193" i="27"/>
  <c r="FD193" i="27"/>
  <c r="FE193" i="27"/>
  <c r="FF193" i="27"/>
  <c r="FG193" i="27"/>
  <c r="E194" i="27"/>
  <c r="C194" i="27" s="1"/>
  <c r="BT194" i="27" s="1"/>
  <c r="F194" i="27"/>
  <c r="G194" i="27"/>
  <c r="H194" i="27"/>
  <c r="I194" i="27"/>
  <c r="J194" i="27"/>
  <c r="K194" i="27"/>
  <c r="L194" i="27"/>
  <c r="M194" i="27"/>
  <c r="N194" i="27"/>
  <c r="O194" i="27"/>
  <c r="P194" i="27"/>
  <c r="Q194" i="27"/>
  <c r="R194" i="27"/>
  <c r="S194" i="27"/>
  <c r="T194" i="27"/>
  <c r="U194" i="27"/>
  <c r="V194" i="27"/>
  <c r="W194" i="27"/>
  <c r="X194" i="27"/>
  <c r="Y194" i="27"/>
  <c r="Z194" i="27"/>
  <c r="AA194" i="27"/>
  <c r="AB194" i="27"/>
  <c r="AC194" i="27"/>
  <c r="AD194" i="27"/>
  <c r="AE194" i="27"/>
  <c r="AF194" i="27"/>
  <c r="AG194" i="27"/>
  <c r="AH194" i="27"/>
  <c r="AI194" i="27"/>
  <c r="AJ194" i="27"/>
  <c r="AK194" i="27"/>
  <c r="AL194" i="27"/>
  <c r="AM194" i="27"/>
  <c r="AN194" i="27"/>
  <c r="AO194" i="27"/>
  <c r="AP194" i="27"/>
  <c r="AQ194" i="27"/>
  <c r="AR194" i="27"/>
  <c r="AS194" i="27"/>
  <c r="AT194" i="27"/>
  <c r="AU194" i="27"/>
  <c r="AV194" i="27"/>
  <c r="AW194" i="27"/>
  <c r="AX194" i="27"/>
  <c r="AY194" i="27"/>
  <c r="AZ194" i="27"/>
  <c r="BA194" i="27"/>
  <c r="BB194" i="27"/>
  <c r="BC194" i="27"/>
  <c r="BD194" i="27"/>
  <c r="BE194" i="27"/>
  <c r="BF194" i="27"/>
  <c r="BG194" i="27"/>
  <c r="BH194" i="27"/>
  <c r="BI194" i="27"/>
  <c r="BJ194" i="27"/>
  <c r="BK194" i="27"/>
  <c r="BL194" i="27"/>
  <c r="BM194" i="27"/>
  <c r="BN194" i="27"/>
  <c r="BO194" i="27"/>
  <c r="BP194" i="27"/>
  <c r="BQ194" i="27"/>
  <c r="BR194" i="27"/>
  <c r="BS194" i="27"/>
  <c r="BU194" i="27"/>
  <c r="BV194" i="27"/>
  <c r="BW194" i="27"/>
  <c r="BX194" i="27"/>
  <c r="BY194" i="27"/>
  <c r="BZ194" i="27"/>
  <c r="CA194" i="27"/>
  <c r="CB194" i="27"/>
  <c r="CC194" i="27"/>
  <c r="CD194" i="27"/>
  <c r="CE194" i="27"/>
  <c r="CF194" i="27"/>
  <c r="CG194" i="27"/>
  <c r="CH194" i="27"/>
  <c r="CI194" i="27"/>
  <c r="CJ194" i="27"/>
  <c r="CK194" i="27"/>
  <c r="CL194" i="27"/>
  <c r="CM194" i="27"/>
  <c r="CN194" i="27"/>
  <c r="CO194" i="27"/>
  <c r="CP194" i="27"/>
  <c r="CQ194" i="27"/>
  <c r="CR194" i="27"/>
  <c r="CS194" i="27"/>
  <c r="CT194" i="27"/>
  <c r="CU194" i="27"/>
  <c r="CV194" i="27"/>
  <c r="CW194" i="27"/>
  <c r="CX194" i="27"/>
  <c r="CY194" i="27"/>
  <c r="CZ194" i="27"/>
  <c r="DA194" i="27"/>
  <c r="DB194" i="27"/>
  <c r="DC194" i="27"/>
  <c r="DD194" i="27"/>
  <c r="DE194" i="27"/>
  <c r="DF194" i="27"/>
  <c r="DG194" i="27"/>
  <c r="DH194" i="27"/>
  <c r="DI194" i="27"/>
  <c r="DJ194" i="27"/>
  <c r="DK194" i="27"/>
  <c r="DL194" i="27"/>
  <c r="DM194" i="27"/>
  <c r="DN194" i="27"/>
  <c r="DO194" i="27"/>
  <c r="DP194" i="27"/>
  <c r="DQ194" i="27"/>
  <c r="DR194" i="27"/>
  <c r="DS194" i="27"/>
  <c r="DT194" i="27"/>
  <c r="DU194" i="27"/>
  <c r="DV194" i="27"/>
  <c r="DW194" i="27"/>
  <c r="DX194" i="27"/>
  <c r="DY194" i="27"/>
  <c r="DZ194" i="27"/>
  <c r="EA194" i="27"/>
  <c r="EB194" i="27"/>
  <c r="EC194" i="27"/>
  <c r="ED194" i="27"/>
  <c r="EE194" i="27"/>
  <c r="EF194" i="27"/>
  <c r="EG194" i="27"/>
  <c r="EH194" i="27"/>
  <c r="EI194" i="27"/>
  <c r="EJ194" i="27"/>
  <c r="EK194" i="27"/>
  <c r="EL194" i="27"/>
  <c r="EM194" i="27"/>
  <c r="EN194" i="27"/>
  <c r="EO194" i="27"/>
  <c r="EP194" i="27"/>
  <c r="EQ194" i="27"/>
  <c r="ER194" i="27"/>
  <c r="ES194" i="27"/>
  <c r="ET194" i="27"/>
  <c r="EU194" i="27"/>
  <c r="EV194" i="27"/>
  <c r="EX194" i="27"/>
  <c r="EY194" i="27"/>
  <c r="EZ194" i="27"/>
  <c r="FA194" i="27"/>
  <c r="FB194" i="27"/>
  <c r="FC194" i="27"/>
  <c r="FD194" i="27"/>
  <c r="FE194" i="27"/>
  <c r="FF194" i="27"/>
  <c r="E195" i="27"/>
  <c r="F195" i="27"/>
  <c r="G195" i="27"/>
  <c r="H195" i="27"/>
  <c r="I195" i="27"/>
  <c r="J195" i="27"/>
  <c r="K195" i="27"/>
  <c r="L195" i="27"/>
  <c r="M195" i="27"/>
  <c r="N195" i="27"/>
  <c r="O195" i="27"/>
  <c r="P195" i="27"/>
  <c r="Q195" i="27"/>
  <c r="R195" i="27"/>
  <c r="S195" i="27"/>
  <c r="T195" i="27"/>
  <c r="U195" i="27"/>
  <c r="V195" i="27"/>
  <c r="W195" i="27"/>
  <c r="X195" i="27"/>
  <c r="Y195" i="27"/>
  <c r="Z195" i="27"/>
  <c r="AA195" i="27"/>
  <c r="AB195" i="27"/>
  <c r="AC195" i="27"/>
  <c r="AD195" i="27"/>
  <c r="AE195" i="27"/>
  <c r="AF195" i="27"/>
  <c r="AG195" i="27"/>
  <c r="AH195" i="27"/>
  <c r="AI195" i="27"/>
  <c r="AJ195" i="27"/>
  <c r="AK195" i="27"/>
  <c r="AL195" i="27"/>
  <c r="AM195" i="27"/>
  <c r="AN195" i="27"/>
  <c r="AO195" i="27"/>
  <c r="AP195" i="27"/>
  <c r="AQ195" i="27"/>
  <c r="AR195" i="27"/>
  <c r="AS195" i="27"/>
  <c r="AT195" i="27"/>
  <c r="AU195" i="27"/>
  <c r="AV195" i="27"/>
  <c r="AW195" i="27"/>
  <c r="AX195" i="27"/>
  <c r="AY195" i="27"/>
  <c r="AZ195" i="27"/>
  <c r="BA195" i="27"/>
  <c r="BB195" i="27"/>
  <c r="BC195" i="27"/>
  <c r="BD195" i="27"/>
  <c r="BE195" i="27"/>
  <c r="BF195" i="27"/>
  <c r="BG195" i="27"/>
  <c r="BH195" i="27"/>
  <c r="BI195" i="27"/>
  <c r="BJ195" i="27"/>
  <c r="BK195" i="27"/>
  <c r="BL195" i="27"/>
  <c r="BM195" i="27"/>
  <c r="BN195" i="27"/>
  <c r="BO195" i="27"/>
  <c r="BP195" i="27"/>
  <c r="BQ195" i="27"/>
  <c r="BR195" i="27"/>
  <c r="BS195" i="27"/>
  <c r="BU195" i="27"/>
  <c r="BV195" i="27"/>
  <c r="BW195" i="27"/>
  <c r="BX195" i="27"/>
  <c r="BY195" i="27"/>
  <c r="BZ195" i="27"/>
  <c r="CA195" i="27"/>
  <c r="CB195" i="27"/>
  <c r="CC195" i="27"/>
  <c r="CD195" i="27"/>
  <c r="CE195" i="27"/>
  <c r="CF195" i="27"/>
  <c r="CG195" i="27"/>
  <c r="CH195" i="27"/>
  <c r="CI195" i="27"/>
  <c r="CJ195" i="27"/>
  <c r="CK195" i="27"/>
  <c r="CL195" i="27"/>
  <c r="CM195" i="27"/>
  <c r="CN195" i="27"/>
  <c r="CO195" i="27"/>
  <c r="CP195" i="27"/>
  <c r="CQ195" i="27"/>
  <c r="CR195" i="27"/>
  <c r="CS195" i="27"/>
  <c r="CT195" i="27"/>
  <c r="CU195" i="27"/>
  <c r="CV195" i="27"/>
  <c r="CW195" i="27"/>
  <c r="CX195" i="27"/>
  <c r="CY195" i="27"/>
  <c r="CZ195" i="27"/>
  <c r="DA195" i="27"/>
  <c r="DB195" i="27"/>
  <c r="DC195" i="27"/>
  <c r="DD195" i="27"/>
  <c r="DE195" i="27"/>
  <c r="DF195" i="27"/>
  <c r="DG195" i="27"/>
  <c r="DH195" i="27"/>
  <c r="DI195" i="27"/>
  <c r="DJ195" i="27"/>
  <c r="DK195" i="27"/>
  <c r="DL195" i="27"/>
  <c r="DM195" i="27"/>
  <c r="DN195" i="27"/>
  <c r="DO195" i="27"/>
  <c r="DP195" i="27"/>
  <c r="DQ195" i="27"/>
  <c r="DR195" i="27"/>
  <c r="DS195" i="27"/>
  <c r="DT195" i="27"/>
  <c r="DU195" i="27"/>
  <c r="DV195" i="27"/>
  <c r="DW195" i="27"/>
  <c r="DX195" i="27"/>
  <c r="DY195" i="27"/>
  <c r="DZ195" i="27"/>
  <c r="EA195" i="27"/>
  <c r="EB195" i="27"/>
  <c r="EC195" i="27"/>
  <c r="ED195" i="27"/>
  <c r="EE195" i="27"/>
  <c r="EF195" i="27"/>
  <c r="EG195" i="27"/>
  <c r="EH195" i="27"/>
  <c r="EI195" i="27"/>
  <c r="EJ195" i="27"/>
  <c r="EK195" i="27"/>
  <c r="EL195" i="27"/>
  <c r="EM195" i="27"/>
  <c r="EN195" i="27"/>
  <c r="EO195" i="27"/>
  <c r="EP195" i="27"/>
  <c r="EQ195" i="27"/>
  <c r="ER195" i="27"/>
  <c r="ES195" i="27"/>
  <c r="ET195" i="27"/>
  <c r="EU195" i="27"/>
  <c r="EV195" i="27"/>
  <c r="EX195" i="27"/>
  <c r="EY195" i="27"/>
  <c r="EZ195" i="27"/>
  <c r="FA195" i="27"/>
  <c r="FB195" i="27"/>
  <c r="FC195" i="27"/>
  <c r="FD195" i="27"/>
  <c r="FE195" i="27"/>
  <c r="FF195" i="27"/>
  <c r="E196" i="27"/>
  <c r="C196" i="27" s="1"/>
  <c r="BT196" i="27" s="1"/>
  <c r="F196" i="27"/>
  <c r="G196" i="27"/>
  <c r="H196" i="27"/>
  <c r="I196" i="27"/>
  <c r="J196" i="27"/>
  <c r="K196" i="27"/>
  <c r="L196" i="27"/>
  <c r="M196" i="27"/>
  <c r="N196" i="27"/>
  <c r="O196" i="27"/>
  <c r="P196" i="27"/>
  <c r="Q196" i="27"/>
  <c r="R196" i="27"/>
  <c r="S196" i="27"/>
  <c r="T196" i="27"/>
  <c r="U196" i="27"/>
  <c r="V196" i="27"/>
  <c r="W196" i="27"/>
  <c r="X196" i="27"/>
  <c r="Y196" i="27"/>
  <c r="Z196" i="27"/>
  <c r="AA196" i="27"/>
  <c r="AB196" i="27"/>
  <c r="AC196" i="27"/>
  <c r="AD196" i="27"/>
  <c r="AE196" i="27"/>
  <c r="AF196" i="27"/>
  <c r="AG196" i="27"/>
  <c r="AH196" i="27"/>
  <c r="AI196" i="27"/>
  <c r="AJ196" i="27"/>
  <c r="AK196" i="27"/>
  <c r="AL196" i="27"/>
  <c r="AM196" i="27"/>
  <c r="AN196" i="27"/>
  <c r="AO196" i="27"/>
  <c r="AP196" i="27"/>
  <c r="AQ196" i="27"/>
  <c r="AR196" i="27"/>
  <c r="AS196" i="27"/>
  <c r="AT196" i="27"/>
  <c r="AU196" i="27"/>
  <c r="AV196" i="27"/>
  <c r="AW196" i="27"/>
  <c r="AX196" i="27"/>
  <c r="AY196" i="27"/>
  <c r="AZ196" i="27"/>
  <c r="BA196" i="27"/>
  <c r="BB196" i="27"/>
  <c r="BC196" i="27"/>
  <c r="BD196" i="27"/>
  <c r="BE196" i="27"/>
  <c r="BF196" i="27"/>
  <c r="BG196" i="27"/>
  <c r="BH196" i="27"/>
  <c r="BI196" i="27"/>
  <c r="BJ196" i="27"/>
  <c r="BK196" i="27"/>
  <c r="BL196" i="27"/>
  <c r="BM196" i="27"/>
  <c r="BN196" i="27"/>
  <c r="BO196" i="27"/>
  <c r="BP196" i="27"/>
  <c r="BQ196" i="27"/>
  <c r="BR196" i="27"/>
  <c r="BS196" i="27"/>
  <c r="BU196" i="27"/>
  <c r="BV196" i="27"/>
  <c r="BW196" i="27"/>
  <c r="BX196" i="27"/>
  <c r="BY196" i="27"/>
  <c r="BZ196" i="27"/>
  <c r="CA196" i="27"/>
  <c r="CB196" i="27"/>
  <c r="CC196" i="27"/>
  <c r="CD196" i="27"/>
  <c r="CE196" i="27"/>
  <c r="CF196" i="27"/>
  <c r="CG196" i="27"/>
  <c r="CH196" i="27"/>
  <c r="CI196" i="27"/>
  <c r="CJ196" i="27"/>
  <c r="CK196" i="27"/>
  <c r="CL196" i="27"/>
  <c r="CM196" i="27"/>
  <c r="CN196" i="27"/>
  <c r="CO196" i="27"/>
  <c r="CP196" i="27"/>
  <c r="CQ196" i="27"/>
  <c r="CR196" i="27"/>
  <c r="CS196" i="27"/>
  <c r="CT196" i="27"/>
  <c r="CU196" i="27"/>
  <c r="CV196" i="27"/>
  <c r="CW196" i="27"/>
  <c r="CX196" i="27"/>
  <c r="CY196" i="27"/>
  <c r="CZ196" i="27"/>
  <c r="DA196" i="27"/>
  <c r="DB196" i="27"/>
  <c r="DC196" i="27"/>
  <c r="DD196" i="27"/>
  <c r="DE196" i="27"/>
  <c r="DF196" i="27"/>
  <c r="DG196" i="27"/>
  <c r="DH196" i="27"/>
  <c r="DI196" i="27"/>
  <c r="DJ196" i="27"/>
  <c r="DK196" i="27"/>
  <c r="DL196" i="27"/>
  <c r="DM196" i="27"/>
  <c r="DN196" i="27"/>
  <c r="DO196" i="27"/>
  <c r="DP196" i="27"/>
  <c r="DQ196" i="27"/>
  <c r="DR196" i="27"/>
  <c r="DS196" i="27"/>
  <c r="DT196" i="27"/>
  <c r="DU196" i="27"/>
  <c r="DV196" i="27"/>
  <c r="DW196" i="27"/>
  <c r="DX196" i="27"/>
  <c r="DY196" i="27"/>
  <c r="DZ196" i="27"/>
  <c r="EA196" i="27"/>
  <c r="EB196" i="27"/>
  <c r="EC196" i="27"/>
  <c r="ED196" i="27"/>
  <c r="EW196" i="27" s="1"/>
  <c r="EE196" i="27"/>
  <c r="EF196" i="27"/>
  <c r="EG196" i="27"/>
  <c r="EH196" i="27"/>
  <c r="EI196" i="27"/>
  <c r="EJ196" i="27"/>
  <c r="EK196" i="27"/>
  <c r="EL196" i="27"/>
  <c r="EM196" i="27"/>
  <c r="EN196" i="27"/>
  <c r="EO196" i="27"/>
  <c r="EP196" i="27"/>
  <c r="EQ196" i="27"/>
  <c r="ER196" i="27"/>
  <c r="ES196" i="27"/>
  <c r="ET196" i="27"/>
  <c r="EU196" i="27"/>
  <c r="EV196" i="27"/>
  <c r="EX196" i="27"/>
  <c r="EY196" i="27"/>
  <c r="EZ196" i="27"/>
  <c r="FA196" i="27"/>
  <c r="FB196" i="27"/>
  <c r="FC196" i="27"/>
  <c r="FD196" i="27"/>
  <c r="FE196" i="27"/>
  <c r="FF196" i="27"/>
  <c r="FG196" i="27"/>
  <c r="E197" i="27"/>
  <c r="C197" i="27" s="1"/>
  <c r="BT197" i="27" s="1"/>
  <c r="F197" i="27"/>
  <c r="G197" i="27"/>
  <c r="H197" i="27"/>
  <c r="I197" i="27"/>
  <c r="J197" i="27"/>
  <c r="K197" i="27"/>
  <c r="L197" i="27"/>
  <c r="M197" i="27"/>
  <c r="N197" i="27"/>
  <c r="O197" i="27"/>
  <c r="P197" i="27"/>
  <c r="Q197" i="27"/>
  <c r="R197" i="27"/>
  <c r="S197" i="27"/>
  <c r="T197" i="27"/>
  <c r="U197" i="27"/>
  <c r="V197" i="27"/>
  <c r="W197" i="27"/>
  <c r="X197" i="27"/>
  <c r="Y197" i="27"/>
  <c r="Z197" i="27"/>
  <c r="AA197" i="27"/>
  <c r="AB197" i="27"/>
  <c r="AC197" i="27"/>
  <c r="AD197" i="27"/>
  <c r="AE197" i="27"/>
  <c r="AF197" i="27"/>
  <c r="AG197" i="27"/>
  <c r="AH197" i="27"/>
  <c r="AI197" i="27"/>
  <c r="AJ197" i="27"/>
  <c r="AK197" i="27"/>
  <c r="AL197" i="27"/>
  <c r="AM197" i="27"/>
  <c r="AN197" i="27"/>
  <c r="AO197" i="27"/>
  <c r="AP197" i="27"/>
  <c r="AQ197" i="27"/>
  <c r="AR197" i="27"/>
  <c r="AS197" i="27"/>
  <c r="AT197" i="27"/>
  <c r="AU197" i="27"/>
  <c r="AV197" i="27"/>
  <c r="AW197" i="27"/>
  <c r="AX197" i="27"/>
  <c r="AY197" i="27"/>
  <c r="AZ197" i="27"/>
  <c r="BA197" i="27"/>
  <c r="BB197" i="27"/>
  <c r="BC197" i="27"/>
  <c r="BD197" i="27"/>
  <c r="BE197" i="27"/>
  <c r="BF197" i="27"/>
  <c r="BG197" i="27"/>
  <c r="BH197" i="27"/>
  <c r="BI197" i="27"/>
  <c r="BJ197" i="27"/>
  <c r="BK197" i="27"/>
  <c r="BL197" i="27"/>
  <c r="BM197" i="27"/>
  <c r="BN197" i="27"/>
  <c r="BO197" i="27"/>
  <c r="BP197" i="27"/>
  <c r="BQ197" i="27"/>
  <c r="BR197" i="27"/>
  <c r="BS197" i="27"/>
  <c r="BU197" i="27"/>
  <c r="BV197" i="27"/>
  <c r="BW197" i="27"/>
  <c r="BX197" i="27"/>
  <c r="BY197" i="27"/>
  <c r="BZ197" i="27"/>
  <c r="CA197" i="27"/>
  <c r="CB197" i="27"/>
  <c r="CC197" i="27"/>
  <c r="CD197" i="27"/>
  <c r="CE197" i="27"/>
  <c r="CF197" i="27"/>
  <c r="CG197" i="27"/>
  <c r="CH197" i="27"/>
  <c r="CI197" i="27"/>
  <c r="CJ197" i="27"/>
  <c r="CK197" i="27"/>
  <c r="CL197" i="27"/>
  <c r="CM197" i="27"/>
  <c r="CN197" i="27"/>
  <c r="CO197" i="27"/>
  <c r="CP197" i="27"/>
  <c r="CQ197" i="27"/>
  <c r="CR197" i="27"/>
  <c r="CS197" i="27"/>
  <c r="CT197" i="27"/>
  <c r="CU197" i="27"/>
  <c r="CV197" i="27"/>
  <c r="CW197" i="27"/>
  <c r="CX197" i="27"/>
  <c r="CY197" i="27"/>
  <c r="CZ197" i="27"/>
  <c r="DA197" i="27"/>
  <c r="DB197" i="27"/>
  <c r="DC197" i="27"/>
  <c r="DD197" i="27"/>
  <c r="DE197" i="27"/>
  <c r="DF197" i="27"/>
  <c r="DG197" i="27"/>
  <c r="DH197" i="27"/>
  <c r="DI197" i="27"/>
  <c r="DJ197" i="27"/>
  <c r="DK197" i="27"/>
  <c r="DL197" i="27"/>
  <c r="DM197" i="27"/>
  <c r="DN197" i="27"/>
  <c r="DO197" i="27"/>
  <c r="DP197" i="27"/>
  <c r="DQ197" i="27"/>
  <c r="DR197" i="27"/>
  <c r="DS197" i="27"/>
  <c r="DT197" i="27"/>
  <c r="DU197" i="27"/>
  <c r="DV197" i="27"/>
  <c r="DW197" i="27"/>
  <c r="DX197" i="27"/>
  <c r="DY197" i="27"/>
  <c r="DZ197" i="27"/>
  <c r="EA197" i="27"/>
  <c r="EB197" i="27"/>
  <c r="EC197" i="27"/>
  <c r="ED197" i="27"/>
  <c r="EE197" i="27"/>
  <c r="EF197" i="27"/>
  <c r="EG197" i="27"/>
  <c r="EH197" i="27"/>
  <c r="EI197" i="27"/>
  <c r="EJ197" i="27"/>
  <c r="EK197" i="27"/>
  <c r="EL197" i="27"/>
  <c r="EM197" i="27"/>
  <c r="EN197" i="27"/>
  <c r="EO197" i="27"/>
  <c r="EP197" i="27"/>
  <c r="EQ197" i="27"/>
  <c r="ER197" i="27"/>
  <c r="ES197" i="27"/>
  <c r="ET197" i="27"/>
  <c r="EU197" i="27"/>
  <c r="EV197" i="27"/>
  <c r="EX197" i="27"/>
  <c r="EY197" i="27"/>
  <c r="EZ197" i="27"/>
  <c r="FA197" i="27"/>
  <c r="FB197" i="27"/>
  <c r="FC197" i="27"/>
  <c r="FD197" i="27"/>
  <c r="FE197" i="27"/>
  <c r="FF197" i="27"/>
  <c r="FG197" i="27"/>
  <c r="E198" i="27"/>
  <c r="C198" i="27" s="1"/>
  <c r="BT198" i="27" s="1"/>
  <c r="F198" i="27"/>
  <c r="G198" i="27"/>
  <c r="H198" i="27"/>
  <c r="I198" i="27"/>
  <c r="J198" i="27"/>
  <c r="K198" i="27"/>
  <c r="L198" i="27"/>
  <c r="M198" i="27"/>
  <c r="N198" i="27"/>
  <c r="O198" i="27"/>
  <c r="P198" i="27"/>
  <c r="Q198" i="27"/>
  <c r="R198" i="27"/>
  <c r="S198" i="27"/>
  <c r="T198" i="27"/>
  <c r="U198" i="27"/>
  <c r="V198" i="27"/>
  <c r="W198" i="27"/>
  <c r="X198" i="27"/>
  <c r="Y198" i="27"/>
  <c r="Z198" i="27"/>
  <c r="AA198" i="27"/>
  <c r="AB198" i="27"/>
  <c r="AC198" i="27"/>
  <c r="AD198" i="27"/>
  <c r="AE198" i="27"/>
  <c r="AF198" i="27"/>
  <c r="AG198" i="27"/>
  <c r="AH198" i="27"/>
  <c r="AI198" i="27"/>
  <c r="AJ198" i="27"/>
  <c r="AK198" i="27"/>
  <c r="AL198" i="27"/>
  <c r="AM198" i="27"/>
  <c r="AN198" i="27"/>
  <c r="AO198" i="27"/>
  <c r="AP198" i="27"/>
  <c r="AQ198" i="27"/>
  <c r="AR198" i="27"/>
  <c r="AS198" i="27"/>
  <c r="AT198" i="27"/>
  <c r="AU198" i="27"/>
  <c r="AV198" i="27"/>
  <c r="AW198" i="27"/>
  <c r="AX198" i="27"/>
  <c r="AY198" i="27"/>
  <c r="AZ198" i="27"/>
  <c r="BA198" i="27"/>
  <c r="BB198" i="27"/>
  <c r="BC198" i="27"/>
  <c r="BD198" i="27"/>
  <c r="BE198" i="27"/>
  <c r="BF198" i="27"/>
  <c r="BG198" i="27"/>
  <c r="BH198" i="27"/>
  <c r="BI198" i="27"/>
  <c r="BJ198" i="27"/>
  <c r="BK198" i="27"/>
  <c r="BL198" i="27"/>
  <c r="BM198" i="27"/>
  <c r="BN198" i="27"/>
  <c r="BO198" i="27"/>
  <c r="BP198" i="27"/>
  <c r="BQ198" i="27"/>
  <c r="BR198" i="27"/>
  <c r="BS198" i="27"/>
  <c r="BU198" i="27"/>
  <c r="BV198" i="27"/>
  <c r="BW198" i="27"/>
  <c r="BX198" i="27"/>
  <c r="BY198" i="27"/>
  <c r="BZ198" i="27"/>
  <c r="CA198" i="27"/>
  <c r="CB198" i="27"/>
  <c r="CC198" i="27"/>
  <c r="CD198" i="27"/>
  <c r="CE198" i="27"/>
  <c r="CF198" i="27"/>
  <c r="CG198" i="27"/>
  <c r="CH198" i="27"/>
  <c r="CI198" i="27"/>
  <c r="CJ198" i="27"/>
  <c r="CK198" i="27"/>
  <c r="CL198" i="27"/>
  <c r="CM198" i="27"/>
  <c r="CN198" i="27"/>
  <c r="CO198" i="27"/>
  <c r="CP198" i="27"/>
  <c r="CQ198" i="27"/>
  <c r="CR198" i="27"/>
  <c r="CS198" i="27"/>
  <c r="CT198" i="27"/>
  <c r="CU198" i="27"/>
  <c r="CV198" i="27"/>
  <c r="CW198" i="27"/>
  <c r="CX198" i="27"/>
  <c r="CY198" i="27"/>
  <c r="CZ198" i="27"/>
  <c r="DA198" i="27"/>
  <c r="DB198" i="27"/>
  <c r="DC198" i="27"/>
  <c r="DD198" i="27"/>
  <c r="DE198" i="27"/>
  <c r="DF198" i="27"/>
  <c r="DG198" i="27"/>
  <c r="DH198" i="27"/>
  <c r="DI198" i="27"/>
  <c r="DJ198" i="27"/>
  <c r="DK198" i="27"/>
  <c r="DL198" i="27"/>
  <c r="DM198" i="27"/>
  <c r="DN198" i="27"/>
  <c r="DO198" i="27"/>
  <c r="DP198" i="27"/>
  <c r="DQ198" i="27"/>
  <c r="DR198" i="27"/>
  <c r="DS198" i="27"/>
  <c r="DT198" i="27"/>
  <c r="DU198" i="27"/>
  <c r="DV198" i="27"/>
  <c r="DW198" i="27"/>
  <c r="DX198" i="27"/>
  <c r="DY198" i="27"/>
  <c r="DZ198" i="27"/>
  <c r="EA198" i="27"/>
  <c r="EB198" i="27"/>
  <c r="EC198" i="27"/>
  <c r="ED198" i="27"/>
  <c r="EE198" i="27"/>
  <c r="EF198" i="27"/>
  <c r="EG198" i="27"/>
  <c r="EH198" i="27"/>
  <c r="EI198" i="27"/>
  <c r="EJ198" i="27"/>
  <c r="EK198" i="27"/>
  <c r="EL198" i="27"/>
  <c r="EM198" i="27"/>
  <c r="EN198" i="27"/>
  <c r="EO198" i="27"/>
  <c r="EP198" i="27"/>
  <c r="EQ198" i="27"/>
  <c r="ER198" i="27"/>
  <c r="ES198" i="27"/>
  <c r="ET198" i="27"/>
  <c r="EU198" i="27"/>
  <c r="EV198" i="27"/>
  <c r="EX198" i="27"/>
  <c r="EY198" i="27"/>
  <c r="EZ198" i="27"/>
  <c r="FA198" i="27"/>
  <c r="FB198" i="27"/>
  <c r="FC198" i="27"/>
  <c r="FD198" i="27"/>
  <c r="FE198" i="27"/>
  <c r="FF198" i="27"/>
  <c r="E199" i="27"/>
  <c r="F199" i="27"/>
  <c r="G199" i="27"/>
  <c r="H199" i="27"/>
  <c r="FH199" i="27" s="1"/>
  <c r="I199" i="27"/>
  <c r="J199" i="27"/>
  <c r="K199" i="27"/>
  <c r="L199" i="27"/>
  <c r="M199" i="27"/>
  <c r="N199" i="27"/>
  <c r="O199" i="27"/>
  <c r="P199" i="27"/>
  <c r="Q199" i="27"/>
  <c r="R199" i="27"/>
  <c r="S199" i="27"/>
  <c r="T199" i="27"/>
  <c r="U199" i="27"/>
  <c r="V199" i="27"/>
  <c r="W199" i="27"/>
  <c r="X199" i="27"/>
  <c r="Y199" i="27"/>
  <c r="Z199" i="27"/>
  <c r="AA199" i="27"/>
  <c r="AB199" i="27"/>
  <c r="AC199" i="27"/>
  <c r="AD199" i="27"/>
  <c r="AE199" i="27"/>
  <c r="AF199" i="27"/>
  <c r="AG199" i="27"/>
  <c r="AH199" i="27"/>
  <c r="AI199" i="27"/>
  <c r="AJ199" i="27"/>
  <c r="AK199" i="27"/>
  <c r="AL199" i="27"/>
  <c r="AM199" i="27"/>
  <c r="AN199" i="27"/>
  <c r="AO199" i="27"/>
  <c r="AP199" i="27"/>
  <c r="AQ199" i="27"/>
  <c r="AR199" i="27"/>
  <c r="AS199" i="27"/>
  <c r="AT199" i="27"/>
  <c r="AU199" i="27"/>
  <c r="AV199" i="27"/>
  <c r="AW199" i="27"/>
  <c r="AX199" i="27"/>
  <c r="AY199" i="27"/>
  <c r="AZ199" i="27"/>
  <c r="BA199" i="27"/>
  <c r="BB199" i="27"/>
  <c r="BC199" i="27"/>
  <c r="BD199" i="27"/>
  <c r="BE199" i="27"/>
  <c r="BF199" i="27"/>
  <c r="BG199" i="27"/>
  <c r="BH199" i="27"/>
  <c r="BI199" i="27"/>
  <c r="BJ199" i="27"/>
  <c r="BK199" i="27"/>
  <c r="BL199" i="27"/>
  <c r="BM199" i="27"/>
  <c r="BN199" i="27"/>
  <c r="BO199" i="27"/>
  <c r="BP199" i="27"/>
  <c r="BQ199" i="27"/>
  <c r="BR199" i="27"/>
  <c r="BS199" i="27"/>
  <c r="BU199" i="27"/>
  <c r="BV199" i="27"/>
  <c r="BW199" i="27"/>
  <c r="BX199" i="27"/>
  <c r="BY199" i="27"/>
  <c r="BZ199" i="27"/>
  <c r="CA199" i="27"/>
  <c r="CB199" i="27"/>
  <c r="CC199" i="27"/>
  <c r="CD199" i="27"/>
  <c r="CE199" i="27"/>
  <c r="CF199" i="27"/>
  <c r="CG199" i="27"/>
  <c r="CH199" i="27"/>
  <c r="CI199" i="27"/>
  <c r="CJ199" i="27"/>
  <c r="CK199" i="27"/>
  <c r="CL199" i="27"/>
  <c r="CM199" i="27"/>
  <c r="CN199" i="27"/>
  <c r="CO199" i="27"/>
  <c r="CP199" i="27"/>
  <c r="CQ199" i="27"/>
  <c r="CR199" i="27"/>
  <c r="CS199" i="27"/>
  <c r="CT199" i="27"/>
  <c r="CU199" i="27"/>
  <c r="CV199" i="27"/>
  <c r="CW199" i="27"/>
  <c r="CX199" i="27"/>
  <c r="CY199" i="27"/>
  <c r="CZ199" i="27"/>
  <c r="DA199" i="27"/>
  <c r="DB199" i="27"/>
  <c r="DC199" i="27"/>
  <c r="DD199" i="27"/>
  <c r="DE199" i="27"/>
  <c r="DF199" i="27"/>
  <c r="DG199" i="27"/>
  <c r="DH199" i="27"/>
  <c r="DI199" i="27"/>
  <c r="DJ199" i="27"/>
  <c r="DK199" i="27"/>
  <c r="DL199" i="27"/>
  <c r="DM199" i="27"/>
  <c r="DN199" i="27"/>
  <c r="DO199" i="27"/>
  <c r="DP199" i="27"/>
  <c r="DQ199" i="27"/>
  <c r="DR199" i="27"/>
  <c r="DS199" i="27"/>
  <c r="DT199" i="27"/>
  <c r="DU199" i="27"/>
  <c r="DV199" i="27"/>
  <c r="DW199" i="27"/>
  <c r="DX199" i="27"/>
  <c r="DY199" i="27"/>
  <c r="DZ199" i="27"/>
  <c r="EA199" i="27"/>
  <c r="EB199" i="27"/>
  <c r="EC199" i="27"/>
  <c r="ED199" i="27"/>
  <c r="EW199" i="27" s="1"/>
  <c r="EE199" i="27"/>
  <c r="EF199" i="27"/>
  <c r="EG199" i="27"/>
  <c r="EH199" i="27"/>
  <c r="EI199" i="27"/>
  <c r="EJ199" i="27"/>
  <c r="EK199" i="27"/>
  <c r="EL199" i="27"/>
  <c r="EM199" i="27"/>
  <c r="EN199" i="27"/>
  <c r="EO199" i="27"/>
  <c r="EP199" i="27"/>
  <c r="EQ199" i="27"/>
  <c r="ER199" i="27"/>
  <c r="ES199" i="27"/>
  <c r="ET199" i="27"/>
  <c r="EU199" i="27"/>
  <c r="EV199" i="27"/>
  <c r="EX199" i="27"/>
  <c r="EY199" i="27"/>
  <c r="EZ199" i="27"/>
  <c r="FA199" i="27"/>
  <c r="FB199" i="27"/>
  <c r="FC199" i="27"/>
  <c r="FD199" i="27"/>
  <c r="FE199" i="27"/>
  <c r="FF199" i="27"/>
  <c r="E200" i="27"/>
  <c r="C200" i="27" s="1"/>
  <c r="BT200" i="27" s="1"/>
  <c r="F200" i="27"/>
  <c r="G200" i="27"/>
  <c r="H200" i="27"/>
  <c r="I200" i="27"/>
  <c r="J200" i="27"/>
  <c r="K200" i="27"/>
  <c r="L200" i="27"/>
  <c r="M200" i="27"/>
  <c r="N200" i="27"/>
  <c r="O200" i="27"/>
  <c r="P200" i="27"/>
  <c r="Q200" i="27"/>
  <c r="R200" i="27"/>
  <c r="S200" i="27"/>
  <c r="T200" i="27"/>
  <c r="U200" i="27"/>
  <c r="V200" i="27"/>
  <c r="W200" i="27"/>
  <c r="X200" i="27"/>
  <c r="Y200" i="27"/>
  <c r="Z200" i="27"/>
  <c r="AA200" i="27"/>
  <c r="AB200" i="27"/>
  <c r="AC200" i="27"/>
  <c r="AD200" i="27"/>
  <c r="AE200" i="27"/>
  <c r="AF200" i="27"/>
  <c r="AG200" i="27"/>
  <c r="AH200" i="27"/>
  <c r="AI200" i="27"/>
  <c r="AJ200" i="27"/>
  <c r="AK200" i="27"/>
  <c r="AL200" i="27"/>
  <c r="AM200" i="27"/>
  <c r="AN200" i="27"/>
  <c r="AO200" i="27"/>
  <c r="AP200" i="27"/>
  <c r="AQ200" i="27"/>
  <c r="AR200" i="27"/>
  <c r="AS200" i="27"/>
  <c r="AT200" i="27"/>
  <c r="AU200" i="27"/>
  <c r="AV200" i="27"/>
  <c r="AW200" i="27"/>
  <c r="AX200" i="27"/>
  <c r="AY200" i="27"/>
  <c r="AZ200" i="27"/>
  <c r="BA200" i="27"/>
  <c r="BB200" i="27"/>
  <c r="BC200" i="27"/>
  <c r="BD200" i="27"/>
  <c r="BE200" i="27"/>
  <c r="BF200" i="27"/>
  <c r="BG200" i="27"/>
  <c r="BH200" i="27"/>
  <c r="BI200" i="27"/>
  <c r="BJ200" i="27"/>
  <c r="BK200" i="27"/>
  <c r="BL200" i="27"/>
  <c r="BM200" i="27"/>
  <c r="BN200" i="27"/>
  <c r="BO200" i="27"/>
  <c r="BP200" i="27"/>
  <c r="BQ200" i="27"/>
  <c r="BR200" i="27"/>
  <c r="BS200" i="27"/>
  <c r="BU200" i="27"/>
  <c r="BV200" i="27"/>
  <c r="BW200" i="27"/>
  <c r="BX200" i="27"/>
  <c r="BY200" i="27"/>
  <c r="BZ200" i="27"/>
  <c r="CA200" i="27"/>
  <c r="CB200" i="27"/>
  <c r="CC200" i="27"/>
  <c r="CD200" i="27"/>
  <c r="CE200" i="27"/>
  <c r="CF200" i="27"/>
  <c r="CG200" i="27"/>
  <c r="CH200" i="27"/>
  <c r="CI200" i="27"/>
  <c r="CJ200" i="27"/>
  <c r="CK200" i="27"/>
  <c r="CL200" i="27"/>
  <c r="CM200" i="27"/>
  <c r="CN200" i="27"/>
  <c r="CO200" i="27"/>
  <c r="CP200" i="27"/>
  <c r="CQ200" i="27"/>
  <c r="CR200" i="27"/>
  <c r="CS200" i="27"/>
  <c r="CT200" i="27"/>
  <c r="CU200" i="27"/>
  <c r="CV200" i="27"/>
  <c r="CW200" i="27"/>
  <c r="CX200" i="27"/>
  <c r="CY200" i="27"/>
  <c r="CZ200" i="27"/>
  <c r="DA200" i="27"/>
  <c r="DB200" i="27"/>
  <c r="DC200" i="27"/>
  <c r="DD200" i="27"/>
  <c r="DE200" i="27"/>
  <c r="DF200" i="27"/>
  <c r="DG200" i="27"/>
  <c r="DH200" i="27"/>
  <c r="DI200" i="27"/>
  <c r="DJ200" i="27"/>
  <c r="DK200" i="27"/>
  <c r="DL200" i="27"/>
  <c r="DM200" i="27"/>
  <c r="DN200" i="27"/>
  <c r="DO200" i="27"/>
  <c r="DP200" i="27"/>
  <c r="DQ200" i="27"/>
  <c r="DR200" i="27"/>
  <c r="DS200" i="27"/>
  <c r="DT200" i="27"/>
  <c r="DU200" i="27"/>
  <c r="DV200" i="27"/>
  <c r="DW200" i="27"/>
  <c r="DX200" i="27"/>
  <c r="DY200" i="27"/>
  <c r="DZ200" i="27"/>
  <c r="EA200" i="27"/>
  <c r="EB200" i="27"/>
  <c r="EC200" i="27"/>
  <c r="ED200" i="27"/>
  <c r="EE200" i="27"/>
  <c r="EF200" i="27"/>
  <c r="EG200" i="27"/>
  <c r="EH200" i="27"/>
  <c r="EI200" i="27"/>
  <c r="EJ200" i="27"/>
  <c r="EK200" i="27"/>
  <c r="EL200" i="27"/>
  <c r="EM200" i="27"/>
  <c r="EN200" i="27"/>
  <c r="EO200" i="27"/>
  <c r="EP200" i="27"/>
  <c r="EQ200" i="27"/>
  <c r="ER200" i="27"/>
  <c r="ES200" i="27"/>
  <c r="ET200" i="27"/>
  <c r="EU200" i="27"/>
  <c r="EV200" i="27"/>
  <c r="EX200" i="27"/>
  <c r="EY200" i="27"/>
  <c r="EZ200" i="27"/>
  <c r="FA200" i="27"/>
  <c r="FB200" i="27"/>
  <c r="FC200" i="27"/>
  <c r="FD200" i="27"/>
  <c r="FE200" i="27"/>
  <c r="FF200" i="27"/>
  <c r="FG200" i="27"/>
  <c r="E201" i="27"/>
  <c r="C201" i="27" s="1"/>
  <c r="BT201" i="27" s="1"/>
  <c r="F201" i="27"/>
  <c r="G201" i="27"/>
  <c r="H201" i="27"/>
  <c r="I201" i="27"/>
  <c r="J201" i="27"/>
  <c r="K201" i="27"/>
  <c r="L201" i="27"/>
  <c r="M201" i="27"/>
  <c r="N201" i="27"/>
  <c r="O201" i="27"/>
  <c r="P201" i="27"/>
  <c r="Q201" i="27"/>
  <c r="R201" i="27"/>
  <c r="S201" i="27"/>
  <c r="T201" i="27"/>
  <c r="U201" i="27"/>
  <c r="V201" i="27"/>
  <c r="W201" i="27"/>
  <c r="X201" i="27"/>
  <c r="Y201" i="27"/>
  <c r="Z201" i="27"/>
  <c r="AA201" i="27"/>
  <c r="AB201" i="27"/>
  <c r="AC201" i="27"/>
  <c r="AD201" i="27"/>
  <c r="AE201" i="27"/>
  <c r="AF201" i="27"/>
  <c r="AG201" i="27"/>
  <c r="AH201" i="27"/>
  <c r="AI201" i="27"/>
  <c r="AJ201" i="27"/>
  <c r="AK201" i="27"/>
  <c r="AL201" i="27"/>
  <c r="AM201" i="27"/>
  <c r="AN201" i="27"/>
  <c r="AO201" i="27"/>
  <c r="AP201" i="27"/>
  <c r="AQ201" i="27"/>
  <c r="AR201" i="27"/>
  <c r="AS201" i="27"/>
  <c r="AT201" i="27"/>
  <c r="AU201" i="27"/>
  <c r="AV201" i="27"/>
  <c r="AW201" i="27"/>
  <c r="AX201" i="27"/>
  <c r="AY201" i="27"/>
  <c r="AZ201" i="27"/>
  <c r="BA201" i="27"/>
  <c r="BB201" i="27"/>
  <c r="BC201" i="27"/>
  <c r="BD201" i="27"/>
  <c r="BE201" i="27"/>
  <c r="BF201" i="27"/>
  <c r="BG201" i="27"/>
  <c r="BH201" i="27"/>
  <c r="BI201" i="27"/>
  <c r="BJ201" i="27"/>
  <c r="BK201" i="27"/>
  <c r="BL201" i="27"/>
  <c r="BM201" i="27"/>
  <c r="BN201" i="27"/>
  <c r="BO201" i="27"/>
  <c r="BP201" i="27"/>
  <c r="BQ201" i="27"/>
  <c r="BR201" i="27"/>
  <c r="BS201" i="27"/>
  <c r="BU201" i="27"/>
  <c r="BV201" i="27"/>
  <c r="BW201" i="27"/>
  <c r="BX201" i="27"/>
  <c r="BY201" i="27"/>
  <c r="BZ201" i="27"/>
  <c r="CA201" i="27"/>
  <c r="CB201" i="27"/>
  <c r="CC201" i="27"/>
  <c r="CD201" i="27"/>
  <c r="CE201" i="27"/>
  <c r="CF201" i="27"/>
  <c r="CG201" i="27"/>
  <c r="CH201" i="27"/>
  <c r="CI201" i="27"/>
  <c r="CJ201" i="27"/>
  <c r="CK201" i="27"/>
  <c r="CL201" i="27"/>
  <c r="CM201" i="27"/>
  <c r="CN201" i="27"/>
  <c r="CO201" i="27"/>
  <c r="CP201" i="27"/>
  <c r="CQ201" i="27"/>
  <c r="CR201" i="27"/>
  <c r="CS201" i="27"/>
  <c r="CT201" i="27"/>
  <c r="CU201" i="27"/>
  <c r="CV201" i="27"/>
  <c r="CW201" i="27"/>
  <c r="CX201" i="27"/>
  <c r="CY201" i="27"/>
  <c r="CZ201" i="27"/>
  <c r="DA201" i="27"/>
  <c r="DB201" i="27"/>
  <c r="DC201" i="27"/>
  <c r="DD201" i="27"/>
  <c r="DE201" i="27"/>
  <c r="DF201" i="27"/>
  <c r="DG201" i="27"/>
  <c r="DH201" i="27"/>
  <c r="DI201" i="27"/>
  <c r="DJ201" i="27"/>
  <c r="DK201" i="27"/>
  <c r="DL201" i="27"/>
  <c r="DM201" i="27"/>
  <c r="DN201" i="27"/>
  <c r="DO201" i="27"/>
  <c r="DP201" i="27"/>
  <c r="DQ201" i="27"/>
  <c r="DR201" i="27"/>
  <c r="DS201" i="27"/>
  <c r="DT201" i="27"/>
  <c r="DU201" i="27"/>
  <c r="DV201" i="27"/>
  <c r="DW201" i="27"/>
  <c r="DX201" i="27"/>
  <c r="DY201" i="27"/>
  <c r="DZ201" i="27"/>
  <c r="EA201" i="27"/>
  <c r="EB201" i="27"/>
  <c r="EC201" i="27"/>
  <c r="ED201" i="27"/>
  <c r="EE201" i="27"/>
  <c r="EF201" i="27"/>
  <c r="EG201" i="27"/>
  <c r="EH201" i="27"/>
  <c r="EI201" i="27"/>
  <c r="EJ201" i="27"/>
  <c r="EK201" i="27"/>
  <c r="EL201" i="27"/>
  <c r="EM201" i="27"/>
  <c r="EN201" i="27"/>
  <c r="EO201" i="27"/>
  <c r="EP201" i="27"/>
  <c r="EQ201" i="27"/>
  <c r="ER201" i="27"/>
  <c r="ES201" i="27"/>
  <c r="ET201" i="27"/>
  <c r="EU201" i="27"/>
  <c r="EV201" i="27"/>
  <c r="EX201" i="27"/>
  <c r="EY201" i="27"/>
  <c r="EZ201" i="27"/>
  <c r="FA201" i="27"/>
  <c r="FB201" i="27"/>
  <c r="FC201" i="27"/>
  <c r="FD201" i="27"/>
  <c r="FE201" i="27"/>
  <c r="FF201" i="27"/>
  <c r="FG201" i="27"/>
  <c r="E202" i="27"/>
  <c r="C202" i="27" s="1"/>
  <c r="BT202" i="27" s="1"/>
  <c r="F202" i="27"/>
  <c r="G202" i="27"/>
  <c r="H202" i="27"/>
  <c r="I202" i="27"/>
  <c r="J202" i="27"/>
  <c r="K202" i="27"/>
  <c r="L202" i="27"/>
  <c r="M202" i="27"/>
  <c r="N202" i="27"/>
  <c r="O202" i="27"/>
  <c r="P202" i="27"/>
  <c r="Q202" i="27"/>
  <c r="R202" i="27"/>
  <c r="S202" i="27"/>
  <c r="T202" i="27"/>
  <c r="U202" i="27"/>
  <c r="V202" i="27"/>
  <c r="W202" i="27"/>
  <c r="X202" i="27"/>
  <c r="Y202" i="27"/>
  <c r="Z202" i="27"/>
  <c r="AA202" i="27"/>
  <c r="AB202" i="27"/>
  <c r="AC202" i="27"/>
  <c r="AD202" i="27"/>
  <c r="AE202" i="27"/>
  <c r="AF202" i="27"/>
  <c r="AG202" i="27"/>
  <c r="AH202" i="27"/>
  <c r="AI202" i="27"/>
  <c r="AJ202" i="27"/>
  <c r="AK202" i="27"/>
  <c r="AL202" i="27"/>
  <c r="AM202" i="27"/>
  <c r="AN202" i="27"/>
  <c r="AO202" i="27"/>
  <c r="AP202" i="27"/>
  <c r="AQ202" i="27"/>
  <c r="AR202" i="27"/>
  <c r="AS202" i="27"/>
  <c r="AT202" i="27"/>
  <c r="AU202" i="27"/>
  <c r="AV202" i="27"/>
  <c r="AW202" i="27"/>
  <c r="AX202" i="27"/>
  <c r="AY202" i="27"/>
  <c r="AZ202" i="27"/>
  <c r="BA202" i="27"/>
  <c r="BB202" i="27"/>
  <c r="BC202" i="27"/>
  <c r="BD202" i="27"/>
  <c r="BE202" i="27"/>
  <c r="BF202" i="27"/>
  <c r="BG202" i="27"/>
  <c r="BH202" i="27"/>
  <c r="BI202" i="27"/>
  <c r="BJ202" i="27"/>
  <c r="BK202" i="27"/>
  <c r="BL202" i="27"/>
  <c r="BM202" i="27"/>
  <c r="BN202" i="27"/>
  <c r="BO202" i="27"/>
  <c r="BP202" i="27"/>
  <c r="BQ202" i="27"/>
  <c r="BR202" i="27"/>
  <c r="BS202" i="27"/>
  <c r="BU202" i="27"/>
  <c r="BV202" i="27"/>
  <c r="BW202" i="27"/>
  <c r="BX202" i="27"/>
  <c r="BY202" i="27"/>
  <c r="BZ202" i="27"/>
  <c r="CA202" i="27"/>
  <c r="CB202" i="27"/>
  <c r="CC202" i="27"/>
  <c r="CD202" i="27"/>
  <c r="CE202" i="27"/>
  <c r="CF202" i="27"/>
  <c r="CG202" i="27"/>
  <c r="CH202" i="27"/>
  <c r="CI202" i="27"/>
  <c r="CJ202" i="27"/>
  <c r="CK202" i="27"/>
  <c r="CL202" i="27"/>
  <c r="CM202" i="27"/>
  <c r="CN202" i="27"/>
  <c r="CO202" i="27"/>
  <c r="CP202" i="27"/>
  <c r="CQ202" i="27"/>
  <c r="CR202" i="27"/>
  <c r="CS202" i="27"/>
  <c r="CT202" i="27"/>
  <c r="CU202" i="27"/>
  <c r="CV202" i="27"/>
  <c r="CW202" i="27"/>
  <c r="CX202" i="27"/>
  <c r="CY202" i="27"/>
  <c r="CZ202" i="27"/>
  <c r="DA202" i="27"/>
  <c r="DB202" i="27"/>
  <c r="DC202" i="27"/>
  <c r="DD202" i="27"/>
  <c r="DE202" i="27"/>
  <c r="DF202" i="27"/>
  <c r="DG202" i="27"/>
  <c r="DH202" i="27"/>
  <c r="DI202" i="27"/>
  <c r="DJ202" i="27"/>
  <c r="DK202" i="27"/>
  <c r="DL202" i="27"/>
  <c r="DM202" i="27"/>
  <c r="DN202" i="27"/>
  <c r="DO202" i="27"/>
  <c r="DP202" i="27"/>
  <c r="DQ202" i="27"/>
  <c r="DR202" i="27"/>
  <c r="DS202" i="27"/>
  <c r="DT202" i="27"/>
  <c r="DU202" i="27"/>
  <c r="DV202" i="27"/>
  <c r="DW202" i="27"/>
  <c r="DX202" i="27"/>
  <c r="DY202" i="27"/>
  <c r="DZ202" i="27"/>
  <c r="EA202" i="27"/>
  <c r="EB202" i="27"/>
  <c r="EC202" i="27"/>
  <c r="ED202" i="27"/>
  <c r="EE202" i="27"/>
  <c r="EF202" i="27"/>
  <c r="EG202" i="27"/>
  <c r="EH202" i="27"/>
  <c r="EI202" i="27"/>
  <c r="EJ202" i="27"/>
  <c r="EK202" i="27"/>
  <c r="EL202" i="27"/>
  <c r="EM202" i="27"/>
  <c r="EN202" i="27"/>
  <c r="EO202" i="27"/>
  <c r="EP202" i="27"/>
  <c r="EQ202" i="27"/>
  <c r="ER202" i="27"/>
  <c r="ES202" i="27"/>
  <c r="ET202" i="27"/>
  <c r="EU202" i="27"/>
  <c r="EV202" i="27"/>
  <c r="EX202" i="27"/>
  <c r="EY202" i="27"/>
  <c r="EZ202" i="27"/>
  <c r="FA202" i="27"/>
  <c r="FB202" i="27"/>
  <c r="FC202" i="27"/>
  <c r="FD202" i="27"/>
  <c r="FE202" i="27"/>
  <c r="FF202" i="27"/>
  <c r="E203" i="27"/>
  <c r="F203" i="27"/>
  <c r="G203" i="27"/>
  <c r="H203" i="27"/>
  <c r="I203" i="27"/>
  <c r="J203" i="27"/>
  <c r="K203" i="27"/>
  <c r="L203" i="27"/>
  <c r="M203" i="27"/>
  <c r="N203" i="27"/>
  <c r="O203" i="27"/>
  <c r="P203" i="27"/>
  <c r="Q203" i="27"/>
  <c r="R203" i="27"/>
  <c r="S203" i="27"/>
  <c r="T203" i="27"/>
  <c r="U203" i="27"/>
  <c r="V203" i="27"/>
  <c r="W203" i="27"/>
  <c r="X203" i="27"/>
  <c r="Y203" i="27"/>
  <c r="Z203" i="27"/>
  <c r="AA203" i="27"/>
  <c r="AB203" i="27"/>
  <c r="AC203" i="27"/>
  <c r="AD203" i="27"/>
  <c r="AE203" i="27"/>
  <c r="AF203" i="27"/>
  <c r="AG203" i="27"/>
  <c r="AH203" i="27"/>
  <c r="AI203" i="27"/>
  <c r="AJ203" i="27"/>
  <c r="AK203" i="27"/>
  <c r="AL203" i="27"/>
  <c r="AM203" i="27"/>
  <c r="AN203" i="27"/>
  <c r="AO203" i="27"/>
  <c r="AP203" i="27"/>
  <c r="AQ203" i="27"/>
  <c r="AR203" i="27"/>
  <c r="AS203" i="27"/>
  <c r="AT203" i="27"/>
  <c r="AU203" i="27"/>
  <c r="AV203" i="27"/>
  <c r="AW203" i="27"/>
  <c r="AX203" i="27"/>
  <c r="AY203" i="27"/>
  <c r="AZ203" i="27"/>
  <c r="BA203" i="27"/>
  <c r="BB203" i="27"/>
  <c r="BC203" i="27"/>
  <c r="BD203" i="27"/>
  <c r="BE203" i="27"/>
  <c r="BF203" i="27"/>
  <c r="BG203" i="27"/>
  <c r="BH203" i="27"/>
  <c r="BI203" i="27"/>
  <c r="BJ203" i="27"/>
  <c r="BK203" i="27"/>
  <c r="BL203" i="27"/>
  <c r="BM203" i="27"/>
  <c r="BN203" i="27"/>
  <c r="BO203" i="27"/>
  <c r="BP203" i="27"/>
  <c r="BQ203" i="27"/>
  <c r="BR203" i="27"/>
  <c r="BS203" i="27"/>
  <c r="BU203" i="27"/>
  <c r="BV203" i="27"/>
  <c r="BW203" i="27"/>
  <c r="BX203" i="27"/>
  <c r="BY203" i="27"/>
  <c r="BZ203" i="27"/>
  <c r="CA203" i="27"/>
  <c r="CB203" i="27"/>
  <c r="CC203" i="27"/>
  <c r="CD203" i="27"/>
  <c r="CE203" i="27"/>
  <c r="CF203" i="27"/>
  <c r="CG203" i="27"/>
  <c r="CH203" i="27"/>
  <c r="CI203" i="27"/>
  <c r="CJ203" i="27"/>
  <c r="CK203" i="27"/>
  <c r="CL203" i="27"/>
  <c r="CM203" i="27"/>
  <c r="CN203" i="27"/>
  <c r="CO203" i="27"/>
  <c r="CP203" i="27"/>
  <c r="CQ203" i="27"/>
  <c r="CR203" i="27"/>
  <c r="CS203" i="27"/>
  <c r="CT203" i="27"/>
  <c r="CU203" i="27"/>
  <c r="CV203" i="27"/>
  <c r="CW203" i="27"/>
  <c r="CX203" i="27"/>
  <c r="CY203" i="27"/>
  <c r="CZ203" i="27"/>
  <c r="DA203" i="27"/>
  <c r="DB203" i="27"/>
  <c r="DC203" i="27"/>
  <c r="DD203" i="27"/>
  <c r="DE203" i="27"/>
  <c r="DF203" i="27"/>
  <c r="DG203" i="27"/>
  <c r="DH203" i="27"/>
  <c r="DI203" i="27"/>
  <c r="DJ203" i="27"/>
  <c r="DK203" i="27"/>
  <c r="DL203" i="27"/>
  <c r="DM203" i="27"/>
  <c r="DN203" i="27"/>
  <c r="DO203" i="27"/>
  <c r="DP203" i="27"/>
  <c r="DQ203" i="27"/>
  <c r="DR203" i="27"/>
  <c r="DS203" i="27"/>
  <c r="DT203" i="27"/>
  <c r="DU203" i="27"/>
  <c r="DV203" i="27"/>
  <c r="DW203" i="27"/>
  <c r="DX203" i="27"/>
  <c r="DY203" i="27"/>
  <c r="DZ203" i="27"/>
  <c r="EA203" i="27"/>
  <c r="EB203" i="27"/>
  <c r="EC203" i="27"/>
  <c r="ED203" i="27"/>
  <c r="EE203" i="27"/>
  <c r="EF203" i="27"/>
  <c r="EG203" i="27"/>
  <c r="EH203" i="27"/>
  <c r="EI203" i="27"/>
  <c r="EJ203" i="27"/>
  <c r="EK203" i="27"/>
  <c r="EL203" i="27"/>
  <c r="EM203" i="27"/>
  <c r="EN203" i="27"/>
  <c r="EO203" i="27"/>
  <c r="EP203" i="27"/>
  <c r="EQ203" i="27"/>
  <c r="ER203" i="27"/>
  <c r="ES203" i="27"/>
  <c r="ET203" i="27"/>
  <c r="EU203" i="27"/>
  <c r="EV203" i="27"/>
  <c r="EX203" i="27"/>
  <c r="EY203" i="27"/>
  <c r="EZ203" i="27"/>
  <c r="FA203" i="27"/>
  <c r="FB203" i="27"/>
  <c r="FC203" i="27"/>
  <c r="FD203" i="27"/>
  <c r="FE203" i="27"/>
  <c r="FF203" i="27"/>
  <c r="E204" i="27"/>
  <c r="C204" i="27" s="1"/>
  <c r="BT204" i="27" s="1"/>
  <c r="F204" i="27"/>
  <c r="G204" i="27"/>
  <c r="H204" i="27"/>
  <c r="I204" i="27"/>
  <c r="J204" i="27"/>
  <c r="K204" i="27"/>
  <c r="L204" i="27"/>
  <c r="M204" i="27"/>
  <c r="N204" i="27"/>
  <c r="O204" i="27"/>
  <c r="P204" i="27"/>
  <c r="Q204" i="27"/>
  <c r="R204" i="27"/>
  <c r="S204" i="27"/>
  <c r="T204" i="27"/>
  <c r="U204" i="27"/>
  <c r="V204" i="27"/>
  <c r="W204" i="27"/>
  <c r="X204" i="27"/>
  <c r="Y204" i="27"/>
  <c r="Z204" i="27"/>
  <c r="AA204" i="27"/>
  <c r="AB204" i="27"/>
  <c r="AC204" i="27"/>
  <c r="AD204" i="27"/>
  <c r="AE204" i="27"/>
  <c r="AF204" i="27"/>
  <c r="AG204" i="27"/>
  <c r="AH204" i="27"/>
  <c r="AI204" i="27"/>
  <c r="AJ204" i="27"/>
  <c r="AK204" i="27"/>
  <c r="AL204" i="27"/>
  <c r="AM204" i="27"/>
  <c r="AN204" i="27"/>
  <c r="AO204" i="27"/>
  <c r="AP204" i="27"/>
  <c r="AQ204" i="27"/>
  <c r="AR204" i="27"/>
  <c r="AS204" i="27"/>
  <c r="AT204" i="27"/>
  <c r="AU204" i="27"/>
  <c r="AV204" i="27"/>
  <c r="AW204" i="27"/>
  <c r="AX204" i="27"/>
  <c r="AY204" i="27"/>
  <c r="AZ204" i="27"/>
  <c r="BA204" i="27"/>
  <c r="BB204" i="27"/>
  <c r="BC204" i="27"/>
  <c r="BD204" i="27"/>
  <c r="BE204" i="27"/>
  <c r="BF204" i="27"/>
  <c r="BG204" i="27"/>
  <c r="BH204" i="27"/>
  <c r="BI204" i="27"/>
  <c r="BJ204" i="27"/>
  <c r="BK204" i="27"/>
  <c r="BL204" i="27"/>
  <c r="BM204" i="27"/>
  <c r="BN204" i="27"/>
  <c r="BO204" i="27"/>
  <c r="BP204" i="27"/>
  <c r="BQ204" i="27"/>
  <c r="BR204" i="27"/>
  <c r="BS204" i="27"/>
  <c r="BU204" i="27"/>
  <c r="BV204" i="27"/>
  <c r="BW204" i="27"/>
  <c r="BX204" i="27"/>
  <c r="BY204" i="27"/>
  <c r="BZ204" i="27"/>
  <c r="CA204" i="27"/>
  <c r="CB204" i="27"/>
  <c r="CC204" i="27"/>
  <c r="CD204" i="27"/>
  <c r="CE204" i="27"/>
  <c r="CF204" i="27"/>
  <c r="CG204" i="27"/>
  <c r="CH204" i="27"/>
  <c r="CI204" i="27"/>
  <c r="CJ204" i="27"/>
  <c r="CK204" i="27"/>
  <c r="CL204" i="27"/>
  <c r="CM204" i="27"/>
  <c r="CN204" i="27"/>
  <c r="CO204" i="27"/>
  <c r="CP204" i="27"/>
  <c r="CQ204" i="27"/>
  <c r="CR204" i="27"/>
  <c r="CS204" i="27"/>
  <c r="CT204" i="27"/>
  <c r="CU204" i="27"/>
  <c r="CV204" i="27"/>
  <c r="CW204" i="27"/>
  <c r="CX204" i="27"/>
  <c r="CY204" i="27"/>
  <c r="CZ204" i="27"/>
  <c r="DA204" i="27"/>
  <c r="DB204" i="27"/>
  <c r="DC204" i="27"/>
  <c r="DD204" i="27"/>
  <c r="DE204" i="27"/>
  <c r="DF204" i="27"/>
  <c r="DG204" i="27"/>
  <c r="DH204" i="27"/>
  <c r="DI204" i="27"/>
  <c r="DJ204" i="27"/>
  <c r="DK204" i="27"/>
  <c r="DL204" i="27"/>
  <c r="DM204" i="27"/>
  <c r="DN204" i="27"/>
  <c r="DO204" i="27"/>
  <c r="DP204" i="27"/>
  <c r="DQ204" i="27"/>
  <c r="DR204" i="27"/>
  <c r="DS204" i="27"/>
  <c r="DT204" i="27"/>
  <c r="DU204" i="27"/>
  <c r="DV204" i="27"/>
  <c r="DW204" i="27"/>
  <c r="DX204" i="27"/>
  <c r="DY204" i="27"/>
  <c r="DZ204" i="27"/>
  <c r="EA204" i="27"/>
  <c r="EB204" i="27"/>
  <c r="EC204" i="27"/>
  <c r="ED204" i="27"/>
  <c r="EE204" i="27"/>
  <c r="EF204" i="27"/>
  <c r="EG204" i="27"/>
  <c r="EH204" i="27"/>
  <c r="EI204" i="27"/>
  <c r="EJ204" i="27"/>
  <c r="EK204" i="27"/>
  <c r="EL204" i="27"/>
  <c r="EM204" i="27"/>
  <c r="EN204" i="27"/>
  <c r="EO204" i="27"/>
  <c r="EP204" i="27"/>
  <c r="EQ204" i="27"/>
  <c r="ER204" i="27"/>
  <c r="ES204" i="27"/>
  <c r="ET204" i="27"/>
  <c r="EU204" i="27"/>
  <c r="EV204" i="27"/>
  <c r="EX204" i="27"/>
  <c r="EY204" i="27"/>
  <c r="EZ204" i="27"/>
  <c r="FA204" i="27"/>
  <c r="FB204" i="27"/>
  <c r="FC204" i="27"/>
  <c r="FD204" i="27"/>
  <c r="FE204" i="27"/>
  <c r="FF204" i="27"/>
  <c r="FG204" i="27"/>
  <c r="E205" i="27"/>
  <c r="C205" i="27" s="1"/>
  <c r="BT205" i="27" s="1"/>
  <c r="F205" i="27"/>
  <c r="G205" i="27"/>
  <c r="H205" i="27"/>
  <c r="I205" i="27"/>
  <c r="J205" i="27"/>
  <c r="K205" i="27"/>
  <c r="L205" i="27"/>
  <c r="M205" i="27"/>
  <c r="N205" i="27"/>
  <c r="O205" i="27"/>
  <c r="P205" i="27"/>
  <c r="Q205" i="27"/>
  <c r="R205" i="27"/>
  <c r="S205" i="27"/>
  <c r="T205" i="27"/>
  <c r="U205" i="27"/>
  <c r="V205" i="27"/>
  <c r="W205" i="27"/>
  <c r="X205" i="27"/>
  <c r="Y205" i="27"/>
  <c r="Z205" i="27"/>
  <c r="AA205" i="27"/>
  <c r="AB205" i="27"/>
  <c r="AC205" i="27"/>
  <c r="AD205" i="27"/>
  <c r="AE205" i="27"/>
  <c r="AF205" i="27"/>
  <c r="AG205" i="27"/>
  <c r="AH205" i="27"/>
  <c r="AI205" i="27"/>
  <c r="AJ205" i="27"/>
  <c r="AK205" i="27"/>
  <c r="AL205" i="27"/>
  <c r="AM205" i="27"/>
  <c r="AN205" i="27"/>
  <c r="AO205" i="27"/>
  <c r="AP205" i="27"/>
  <c r="AQ205" i="27"/>
  <c r="AR205" i="27"/>
  <c r="AS205" i="27"/>
  <c r="AT205" i="27"/>
  <c r="AU205" i="27"/>
  <c r="AV205" i="27"/>
  <c r="AW205" i="27"/>
  <c r="AX205" i="27"/>
  <c r="AY205" i="27"/>
  <c r="AZ205" i="27"/>
  <c r="BA205" i="27"/>
  <c r="BB205" i="27"/>
  <c r="BC205" i="27"/>
  <c r="BD205" i="27"/>
  <c r="BE205" i="27"/>
  <c r="BF205" i="27"/>
  <c r="BG205" i="27"/>
  <c r="BH205" i="27"/>
  <c r="BI205" i="27"/>
  <c r="BJ205" i="27"/>
  <c r="BK205" i="27"/>
  <c r="BL205" i="27"/>
  <c r="BM205" i="27"/>
  <c r="BN205" i="27"/>
  <c r="BO205" i="27"/>
  <c r="BP205" i="27"/>
  <c r="BQ205" i="27"/>
  <c r="BR205" i="27"/>
  <c r="BS205" i="27"/>
  <c r="BU205" i="27"/>
  <c r="BV205" i="27"/>
  <c r="BW205" i="27"/>
  <c r="BX205" i="27"/>
  <c r="BY205" i="27"/>
  <c r="BZ205" i="27"/>
  <c r="CA205" i="27"/>
  <c r="CB205" i="27"/>
  <c r="CC205" i="27"/>
  <c r="CD205" i="27"/>
  <c r="CE205" i="27"/>
  <c r="CF205" i="27"/>
  <c r="CG205" i="27"/>
  <c r="CH205" i="27"/>
  <c r="CI205" i="27"/>
  <c r="CJ205" i="27"/>
  <c r="CK205" i="27"/>
  <c r="CL205" i="27"/>
  <c r="CM205" i="27"/>
  <c r="CN205" i="27"/>
  <c r="CO205" i="27"/>
  <c r="CP205" i="27"/>
  <c r="CQ205" i="27"/>
  <c r="CR205" i="27"/>
  <c r="CS205" i="27"/>
  <c r="CT205" i="27"/>
  <c r="CU205" i="27"/>
  <c r="CV205" i="27"/>
  <c r="CW205" i="27"/>
  <c r="CX205" i="27"/>
  <c r="CY205" i="27"/>
  <c r="CZ205" i="27"/>
  <c r="DA205" i="27"/>
  <c r="DB205" i="27"/>
  <c r="DC205" i="27"/>
  <c r="DD205" i="27"/>
  <c r="DE205" i="27"/>
  <c r="DF205" i="27"/>
  <c r="DG205" i="27"/>
  <c r="DH205" i="27"/>
  <c r="DI205" i="27"/>
  <c r="DJ205" i="27"/>
  <c r="DK205" i="27"/>
  <c r="DL205" i="27"/>
  <c r="DM205" i="27"/>
  <c r="DN205" i="27"/>
  <c r="DO205" i="27"/>
  <c r="DP205" i="27"/>
  <c r="DQ205" i="27"/>
  <c r="DR205" i="27"/>
  <c r="DS205" i="27"/>
  <c r="DT205" i="27"/>
  <c r="DU205" i="27"/>
  <c r="DV205" i="27"/>
  <c r="DW205" i="27"/>
  <c r="DX205" i="27"/>
  <c r="DY205" i="27"/>
  <c r="DZ205" i="27"/>
  <c r="EA205" i="27"/>
  <c r="EB205" i="27"/>
  <c r="EC205" i="27"/>
  <c r="ED205" i="27"/>
  <c r="EE205" i="27"/>
  <c r="EF205" i="27"/>
  <c r="EG205" i="27"/>
  <c r="EH205" i="27"/>
  <c r="EI205" i="27"/>
  <c r="EJ205" i="27"/>
  <c r="EK205" i="27"/>
  <c r="EL205" i="27"/>
  <c r="EM205" i="27"/>
  <c r="EN205" i="27"/>
  <c r="EO205" i="27"/>
  <c r="EP205" i="27"/>
  <c r="EQ205" i="27"/>
  <c r="ER205" i="27"/>
  <c r="ES205" i="27"/>
  <c r="ET205" i="27"/>
  <c r="EU205" i="27"/>
  <c r="EV205" i="27"/>
  <c r="EX205" i="27"/>
  <c r="EY205" i="27"/>
  <c r="EZ205" i="27"/>
  <c r="FA205" i="27"/>
  <c r="FB205" i="27"/>
  <c r="FC205" i="27"/>
  <c r="FD205" i="27"/>
  <c r="FE205" i="27"/>
  <c r="FF205" i="27"/>
  <c r="FG205" i="27"/>
  <c r="E206" i="27"/>
  <c r="C206" i="27" s="1"/>
  <c r="BT206" i="27" s="1"/>
  <c r="F206" i="27"/>
  <c r="G206" i="27"/>
  <c r="H206" i="27"/>
  <c r="I206" i="27"/>
  <c r="J206" i="27"/>
  <c r="K206" i="27"/>
  <c r="L206" i="27"/>
  <c r="M206" i="27"/>
  <c r="N206" i="27"/>
  <c r="O206" i="27"/>
  <c r="P206" i="27"/>
  <c r="Q206" i="27"/>
  <c r="R206" i="27"/>
  <c r="S206" i="27"/>
  <c r="T206" i="27"/>
  <c r="U206" i="27"/>
  <c r="V206" i="27"/>
  <c r="W206" i="27"/>
  <c r="X206" i="27"/>
  <c r="Y206" i="27"/>
  <c r="Z206" i="27"/>
  <c r="AA206" i="27"/>
  <c r="AB206" i="27"/>
  <c r="AC206" i="27"/>
  <c r="AD206" i="27"/>
  <c r="AE206" i="27"/>
  <c r="AF206" i="27"/>
  <c r="AG206" i="27"/>
  <c r="AH206" i="27"/>
  <c r="AI206" i="27"/>
  <c r="AJ206" i="27"/>
  <c r="AK206" i="27"/>
  <c r="AL206" i="27"/>
  <c r="AM206" i="27"/>
  <c r="AN206" i="27"/>
  <c r="AO206" i="27"/>
  <c r="AP206" i="27"/>
  <c r="AQ206" i="27"/>
  <c r="AR206" i="27"/>
  <c r="AS206" i="27"/>
  <c r="AT206" i="27"/>
  <c r="AU206" i="27"/>
  <c r="AV206" i="27"/>
  <c r="AW206" i="27"/>
  <c r="AX206" i="27"/>
  <c r="AY206" i="27"/>
  <c r="AZ206" i="27"/>
  <c r="BA206" i="27"/>
  <c r="BB206" i="27"/>
  <c r="BC206" i="27"/>
  <c r="BD206" i="27"/>
  <c r="BE206" i="27"/>
  <c r="BF206" i="27"/>
  <c r="BG206" i="27"/>
  <c r="BH206" i="27"/>
  <c r="BI206" i="27"/>
  <c r="BJ206" i="27"/>
  <c r="BK206" i="27"/>
  <c r="BL206" i="27"/>
  <c r="BM206" i="27"/>
  <c r="BN206" i="27"/>
  <c r="BO206" i="27"/>
  <c r="BP206" i="27"/>
  <c r="BQ206" i="27"/>
  <c r="BR206" i="27"/>
  <c r="BS206" i="27"/>
  <c r="BU206" i="27"/>
  <c r="BV206" i="27"/>
  <c r="BW206" i="27"/>
  <c r="BX206" i="27"/>
  <c r="BY206" i="27"/>
  <c r="BZ206" i="27"/>
  <c r="CA206" i="27"/>
  <c r="CB206" i="27"/>
  <c r="CC206" i="27"/>
  <c r="CD206" i="27"/>
  <c r="CE206" i="27"/>
  <c r="CF206" i="27"/>
  <c r="CG206" i="27"/>
  <c r="CH206" i="27"/>
  <c r="CI206" i="27"/>
  <c r="CJ206" i="27"/>
  <c r="CK206" i="27"/>
  <c r="CL206" i="27"/>
  <c r="CM206" i="27"/>
  <c r="CN206" i="27"/>
  <c r="CO206" i="27"/>
  <c r="CP206" i="27"/>
  <c r="CQ206" i="27"/>
  <c r="CR206" i="27"/>
  <c r="CS206" i="27"/>
  <c r="CT206" i="27"/>
  <c r="CU206" i="27"/>
  <c r="CV206" i="27"/>
  <c r="CW206" i="27"/>
  <c r="CX206" i="27"/>
  <c r="CY206" i="27"/>
  <c r="CZ206" i="27"/>
  <c r="DA206" i="27"/>
  <c r="DB206" i="27"/>
  <c r="DC206" i="27"/>
  <c r="DD206" i="27"/>
  <c r="DE206" i="27"/>
  <c r="DF206" i="27"/>
  <c r="DG206" i="27"/>
  <c r="DH206" i="27"/>
  <c r="DI206" i="27"/>
  <c r="DJ206" i="27"/>
  <c r="DK206" i="27"/>
  <c r="DL206" i="27"/>
  <c r="DM206" i="27"/>
  <c r="DN206" i="27"/>
  <c r="DO206" i="27"/>
  <c r="DP206" i="27"/>
  <c r="DQ206" i="27"/>
  <c r="DR206" i="27"/>
  <c r="DS206" i="27"/>
  <c r="DT206" i="27"/>
  <c r="DU206" i="27"/>
  <c r="DV206" i="27"/>
  <c r="DW206" i="27"/>
  <c r="DX206" i="27"/>
  <c r="DY206" i="27"/>
  <c r="DZ206" i="27"/>
  <c r="EA206" i="27"/>
  <c r="EB206" i="27"/>
  <c r="EC206" i="27"/>
  <c r="ED206" i="27"/>
  <c r="EE206" i="27"/>
  <c r="EF206" i="27"/>
  <c r="EG206" i="27"/>
  <c r="EH206" i="27"/>
  <c r="EI206" i="27"/>
  <c r="EJ206" i="27"/>
  <c r="EK206" i="27"/>
  <c r="EL206" i="27"/>
  <c r="EM206" i="27"/>
  <c r="EN206" i="27"/>
  <c r="EO206" i="27"/>
  <c r="EP206" i="27"/>
  <c r="EQ206" i="27"/>
  <c r="ER206" i="27"/>
  <c r="ES206" i="27"/>
  <c r="ET206" i="27"/>
  <c r="EU206" i="27"/>
  <c r="EV206" i="27"/>
  <c r="EX206" i="27"/>
  <c r="EY206" i="27"/>
  <c r="EZ206" i="27"/>
  <c r="FA206" i="27"/>
  <c r="FB206" i="27"/>
  <c r="FC206" i="27"/>
  <c r="FD206" i="27"/>
  <c r="FE206" i="27"/>
  <c r="FF206" i="27"/>
  <c r="E207" i="27"/>
  <c r="F207" i="27"/>
  <c r="G207" i="27"/>
  <c r="H207" i="27"/>
  <c r="I207" i="27"/>
  <c r="J207" i="27"/>
  <c r="K207" i="27"/>
  <c r="L207" i="27"/>
  <c r="M207" i="27"/>
  <c r="N207" i="27"/>
  <c r="O207" i="27"/>
  <c r="P207" i="27"/>
  <c r="Q207" i="27"/>
  <c r="R207" i="27"/>
  <c r="S207" i="27"/>
  <c r="T207" i="27"/>
  <c r="U207" i="27"/>
  <c r="V207" i="27"/>
  <c r="W207" i="27"/>
  <c r="X207" i="27"/>
  <c r="Y207" i="27"/>
  <c r="Z207" i="27"/>
  <c r="AA207" i="27"/>
  <c r="AB207" i="27"/>
  <c r="AC207" i="27"/>
  <c r="AD207" i="27"/>
  <c r="AE207" i="27"/>
  <c r="AF207" i="27"/>
  <c r="AG207" i="27"/>
  <c r="AH207" i="27"/>
  <c r="AI207" i="27"/>
  <c r="AJ207" i="27"/>
  <c r="AK207" i="27"/>
  <c r="AL207" i="27"/>
  <c r="AM207" i="27"/>
  <c r="AN207" i="27"/>
  <c r="AO207" i="27"/>
  <c r="AP207" i="27"/>
  <c r="AQ207" i="27"/>
  <c r="AR207" i="27"/>
  <c r="AS207" i="27"/>
  <c r="AT207" i="27"/>
  <c r="AU207" i="27"/>
  <c r="AV207" i="27"/>
  <c r="AW207" i="27"/>
  <c r="AX207" i="27"/>
  <c r="AY207" i="27"/>
  <c r="AZ207" i="27"/>
  <c r="BA207" i="27"/>
  <c r="BB207" i="27"/>
  <c r="BC207" i="27"/>
  <c r="BD207" i="27"/>
  <c r="BE207" i="27"/>
  <c r="BF207" i="27"/>
  <c r="BG207" i="27"/>
  <c r="BH207" i="27"/>
  <c r="BI207" i="27"/>
  <c r="BJ207" i="27"/>
  <c r="BK207" i="27"/>
  <c r="BL207" i="27"/>
  <c r="BM207" i="27"/>
  <c r="BN207" i="27"/>
  <c r="BO207" i="27"/>
  <c r="BP207" i="27"/>
  <c r="BQ207" i="27"/>
  <c r="BR207" i="27"/>
  <c r="BS207" i="27"/>
  <c r="BU207" i="27"/>
  <c r="BV207" i="27"/>
  <c r="BW207" i="27"/>
  <c r="BX207" i="27"/>
  <c r="BY207" i="27"/>
  <c r="BZ207" i="27"/>
  <c r="CA207" i="27"/>
  <c r="CB207" i="27"/>
  <c r="CC207" i="27"/>
  <c r="CD207" i="27"/>
  <c r="CE207" i="27"/>
  <c r="CF207" i="27"/>
  <c r="CG207" i="27"/>
  <c r="CH207" i="27"/>
  <c r="CI207" i="27"/>
  <c r="CJ207" i="27"/>
  <c r="CK207" i="27"/>
  <c r="CL207" i="27"/>
  <c r="CM207" i="27"/>
  <c r="CN207" i="27"/>
  <c r="CO207" i="27"/>
  <c r="CP207" i="27"/>
  <c r="CQ207" i="27"/>
  <c r="CR207" i="27"/>
  <c r="CS207" i="27"/>
  <c r="CT207" i="27"/>
  <c r="CU207" i="27"/>
  <c r="CV207" i="27"/>
  <c r="CW207" i="27"/>
  <c r="CX207" i="27"/>
  <c r="CY207" i="27"/>
  <c r="CZ207" i="27"/>
  <c r="DA207" i="27"/>
  <c r="DB207" i="27"/>
  <c r="DC207" i="27"/>
  <c r="DD207" i="27"/>
  <c r="DE207" i="27"/>
  <c r="DF207" i="27"/>
  <c r="DG207" i="27"/>
  <c r="DH207" i="27"/>
  <c r="DI207" i="27"/>
  <c r="DJ207" i="27"/>
  <c r="DK207" i="27"/>
  <c r="DL207" i="27"/>
  <c r="DM207" i="27"/>
  <c r="DN207" i="27"/>
  <c r="DO207" i="27"/>
  <c r="DP207" i="27"/>
  <c r="DQ207" i="27"/>
  <c r="DR207" i="27"/>
  <c r="DS207" i="27"/>
  <c r="DT207" i="27"/>
  <c r="DU207" i="27"/>
  <c r="DV207" i="27"/>
  <c r="DW207" i="27"/>
  <c r="DX207" i="27"/>
  <c r="DY207" i="27"/>
  <c r="DZ207" i="27"/>
  <c r="EA207" i="27"/>
  <c r="EB207" i="27"/>
  <c r="EC207" i="27"/>
  <c r="ED207" i="27"/>
  <c r="EE207" i="27"/>
  <c r="EF207" i="27"/>
  <c r="EG207" i="27"/>
  <c r="EH207" i="27"/>
  <c r="EI207" i="27"/>
  <c r="EJ207" i="27"/>
  <c r="EK207" i="27"/>
  <c r="EL207" i="27"/>
  <c r="EM207" i="27"/>
  <c r="EN207" i="27"/>
  <c r="EO207" i="27"/>
  <c r="EP207" i="27"/>
  <c r="EQ207" i="27"/>
  <c r="ER207" i="27"/>
  <c r="ES207" i="27"/>
  <c r="ET207" i="27"/>
  <c r="EU207" i="27"/>
  <c r="EV207" i="27"/>
  <c r="EX207" i="27"/>
  <c r="EY207" i="27"/>
  <c r="EZ207" i="27"/>
  <c r="FA207" i="27"/>
  <c r="FB207" i="27"/>
  <c r="FC207" i="27"/>
  <c r="FD207" i="27"/>
  <c r="FE207" i="27"/>
  <c r="FF207" i="27"/>
  <c r="E208" i="27"/>
  <c r="FG208" i="27" s="1"/>
  <c r="F208" i="27"/>
  <c r="G208" i="27"/>
  <c r="H208" i="27"/>
  <c r="I208" i="27"/>
  <c r="J208" i="27"/>
  <c r="K208" i="27"/>
  <c r="L208" i="27"/>
  <c r="M208" i="27"/>
  <c r="N208" i="27"/>
  <c r="O208" i="27"/>
  <c r="P208" i="27"/>
  <c r="Q208" i="27"/>
  <c r="R208" i="27"/>
  <c r="S208" i="27"/>
  <c r="T208" i="27"/>
  <c r="U208" i="27"/>
  <c r="V208" i="27"/>
  <c r="W208" i="27"/>
  <c r="X208" i="27"/>
  <c r="Y208" i="27"/>
  <c r="Z208" i="27"/>
  <c r="AA208" i="27"/>
  <c r="AB208" i="27"/>
  <c r="AC208" i="27"/>
  <c r="AD208" i="27"/>
  <c r="AE208" i="27"/>
  <c r="AF208" i="27"/>
  <c r="AG208" i="27"/>
  <c r="AH208" i="27"/>
  <c r="AI208" i="27"/>
  <c r="AJ208" i="27"/>
  <c r="AK208" i="27"/>
  <c r="AL208" i="27"/>
  <c r="AM208" i="27"/>
  <c r="AN208" i="27"/>
  <c r="AO208" i="27"/>
  <c r="AP208" i="27"/>
  <c r="AQ208" i="27"/>
  <c r="AR208" i="27"/>
  <c r="AS208" i="27"/>
  <c r="AT208" i="27"/>
  <c r="AU208" i="27"/>
  <c r="AV208" i="27"/>
  <c r="AW208" i="27"/>
  <c r="AX208" i="27"/>
  <c r="AY208" i="27"/>
  <c r="AZ208" i="27"/>
  <c r="BA208" i="27"/>
  <c r="BB208" i="27"/>
  <c r="BC208" i="27"/>
  <c r="BD208" i="27"/>
  <c r="BE208" i="27"/>
  <c r="BF208" i="27"/>
  <c r="BG208" i="27"/>
  <c r="BH208" i="27"/>
  <c r="BI208" i="27"/>
  <c r="BJ208" i="27"/>
  <c r="BK208" i="27"/>
  <c r="BL208" i="27"/>
  <c r="BM208" i="27"/>
  <c r="BN208" i="27"/>
  <c r="BO208" i="27"/>
  <c r="BP208" i="27"/>
  <c r="BQ208" i="27"/>
  <c r="BR208" i="27"/>
  <c r="BS208" i="27"/>
  <c r="BU208" i="27"/>
  <c r="BV208" i="27"/>
  <c r="BW208" i="27"/>
  <c r="BX208" i="27"/>
  <c r="BY208" i="27"/>
  <c r="BZ208" i="27"/>
  <c r="CA208" i="27"/>
  <c r="CB208" i="27"/>
  <c r="CC208" i="27"/>
  <c r="CD208" i="27"/>
  <c r="CE208" i="27"/>
  <c r="CF208" i="27"/>
  <c r="CG208" i="27"/>
  <c r="CH208" i="27"/>
  <c r="CI208" i="27"/>
  <c r="CJ208" i="27"/>
  <c r="CK208" i="27"/>
  <c r="CL208" i="27"/>
  <c r="CM208" i="27"/>
  <c r="CN208" i="27"/>
  <c r="CO208" i="27"/>
  <c r="CP208" i="27"/>
  <c r="CQ208" i="27"/>
  <c r="CR208" i="27"/>
  <c r="CS208" i="27"/>
  <c r="CT208" i="27"/>
  <c r="CU208" i="27"/>
  <c r="CV208" i="27"/>
  <c r="CW208" i="27"/>
  <c r="CX208" i="27"/>
  <c r="CY208" i="27"/>
  <c r="CZ208" i="27"/>
  <c r="DA208" i="27"/>
  <c r="DB208" i="27"/>
  <c r="DC208" i="27"/>
  <c r="DD208" i="27"/>
  <c r="DE208" i="27"/>
  <c r="DF208" i="27"/>
  <c r="DG208" i="27"/>
  <c r="DH208" i="27"/>
  <c r="DI208" i="27"/>
  <c r="DJ208" i="27"/>
  <c r="DK208" i="27"/>
  <c r="DL208" i="27"/>
  <c r="DM208" i="27"/>
  <c r="DN208" i="27"/>
  <c r="DO208" i="27"/>
  <c r="DP208" i="27"/>
  <c r="DQ208" i="27"/>
  <c r="DR208" i="27"/>
  <c r="DS208" i="27"/>
  <c r="DT208" i="27"/>
  <c r="DU208" i="27"/>
  <c r="DV208" i="27"/>
  <c r="DW208" i="27"/>
  <c r="DX208" i="27"/>
  <c r="DY208" i="27"/>
  <c r="DZ208" i="27"/>
  <c r="EA208" i="27"/>
  <c r="EB208" i="27"/>
  <c r="EC208" i="27"/>
  <c r="ED208" i="27"/>
  <c r="EE208" i="27"/>
  <c r="EF208" i="27"/>
  <c r="EG208" i="27"/>
  <c r="EH208" i="27"/>
  <c r="EI208" i="27"/>
  <c r="EJ208" i="27"/>
  <c r="EK208" i="27"/>
  <c r="EL208" i="27"/>
  <c r="EM208" i="27"/>
  <c r="EN208" i="27"/>
  <c r="EO208" i="27"/>
  <c r="EP208" i="27"/>
  <c r="EQ208" i="27"/>
  <c r="ER208" i="27"/>
  <c r="ES208" i="27"/>
  <c r="ET208" i="27"/>
  <c r="EU208" i="27"/>
  <c r="EV208" i="27"/>
  <c r="EX208" i="27"/>
  <c r="EY208" i="27"/>
  <c r="EZ208" i="27"/>
  <c r="FA208" i="27"/>
  <c r="FB208" i="27"/>
  <c r="FC208" i="27"/>
  <c r="FD208" i="27"/>
  <c r="FE208" i="27"/>
  <c r="FF208" i="27"/>
  <c r="E209" i="27"/>
  <c r="C209" i="27" s="1"/>
  <c r="BT209" i="27" s="1"/>
  <c r="F209" i="27"/>
  <c r="G209" i="27"/>
  <c r="H209" i="27"/>
  <c r="I209" i="27"/>
  <c r="J209" i="27"/>
  <c r="K209" i="27"/>
  <c r="L209" i="27"/>
  <c r="M209" i="27"/>
  <c r="N209" i="27"/>
  <c r="O209" i="27"/>
  <c r="P209" i="27"/>
  <c r="Q209" i="27"/>
  <c r="R209" i="27"/>
  <c r="S209" i="27"/>
  <c r="T209" i="27"/>
  <c r="U209" i="27"/>
  <c r="V209" i="27"/>
  <c r="W209" i="27"/>
  <c r="X209" i="27"/>
  <c r="Y209" i="27"/>
  <c r="Z209" i="27"/>
  <c r="AA209" i="27"/>
  <c r="AB209" i="27"/>
  <c r="AC209" i="27"/>
  <c r="AD209" i="27"/>
  <c r="AE209" i="27"/>
  <c r="AF209" i="27"/>
  <c r="AG209" i="27"/>
  <c r="AH209" i="27"/>
  <c r="AI209" i="27"/>
  <c r="AJ209" i="27"/>
  <c r="AK209" i="27"/>
  <c r="AL209" i="27"/>
  <c r="AM209" i="27"/>
  <c r="AN209" i="27"/>
  <c r="AO209" i="27"/>
  <c r="AP209" i="27"/>
  <c r="AQ209" i="27"/>
  <c r="AR209" i="27"/>
  <c r="AS209" i="27"/>
  <c r="AT209" i="27"/>
  <c r="AU209" i="27"/>
  <c r="AV209" i="27"/>
  <c r="AW209" i="27"/>
  <c r="AX209" i="27"/>
  <c r="AY209" i="27"/>
  <c r="AZ209" i="27"/>
  <c r="BA209" i="27"/>
  <c r="BB209" i="27"/>
  <c r="BC209" i="27"/>
  <c r="BD209" i="27"/>
  <c r="BE209" i="27"/>
  <c r="BF209" i="27"/>
  <c r="BG209" i="27"/>
  <c r="BH209" i="27"/>
  <c r="BI209" i="27"/>
  <c r="BJ209" i="27"/>
  <c r="BK209" i="27"/>
  <c r="BL209" i="27"/>
  <c r="BM209" i="27"/>
  <c r="BN209" i="27"/>
  <c r="BO209" i="27"/>
  <c r="BP209" i="27"/>
  <c r="BQ209" i="27"/>
  <c r="BR209" i="27"/>
  <c r="BS209" i="27"/>
  <c r="BU209" i="27"/>
  <c r="BV209" i="27"/>
  <c r="BW209" i="27"/>
  <c r="BX209" i="27"/>
  <c r="BY209" i="27"/>
  <c r="BZ209" i="27"/>
  <c r="CA209" i="27"/>
  <c r="CB209" i="27"/>
  <c r="CC209" i="27"/>
  <c r="CD209" i="27"/>
  <c r="CE209" i="27"/>
  <c r="CF209" i="27"/>
  <c r="CG209" i="27"/>
  <c r="CH209" i="27"/>
  <c r="CI209" i="27"/>
  <c r="CJ209" i="27"/>
  <c r="CK209" i="27"/>
  <c r="CL209" i="27"/>
  <c r="CM209" i="27"/>
  <c r="CN209" i="27"/>
  <c r="CO209" i="27"/>
  <c r="CP209" i="27"/>
  <c r="CQ209" i="27"/>
  <c r="CR209" i="27"/>
  <c r="CS209" i="27"/>
  <c r="CT209" i="27"/>
  <c r="CU209" i="27"/>
  <c r="CV209" i="27"/>
  <c r="CW209" i="27"/>
  <c r="CX209" i="27"/>
  <c r="CY209" i="27"/>
  <c r="CZ209" i="27"/>
  <c r="DA209" i="27"/>
  <c r="DB209" i="27"/>
  <c r="DC209" i="27"/>
  <c r="DD209" i="27"/>
  <c r="DE209" i="27"/>
  <c r="DF209" i="27"/>
  <c r="DG209" i="27"/>
  <c r="DH209" i="27"/>
  <c r="DI209" i="27"/>
  <c r="DJ209" i="27"/>
  <c r="DK209" i="27"/>
  <c r="DL209" i="27"/>
  <c r="DM209" i="27"/>
  <c r="DN209" i="27"/>
  <c r="DO209" i="27"/>
  <c r="DP209" i="27"/>
  <c r="DQ209" i="27"/>
  <c r="DR209" i="27"/>
  <c r="DS209" i="27"/>
  <c r="DT209" i="27"/>
  <c r="DU209" i="27"/>
  <c r="DV209" i="27"/>
  <c r="DW209" i="27"/>
  <c r="DX209" i="27"/>
  <c r="DY209" i="27"/>
  <c r="DZ209" i="27"/>
  <c r="EA209" i="27"/>
  <c r="EB209" i="27"/>
  <c r="EC209" i="27"/>
  <c r="ED209" i="27"/>
  <c r="EE209" i="27"/>
  <c r="EF209" i="27"/>
  <c r="EG209" i="27"/>
  <c r="EH209" i="27"/>
  <c r="EI209" i="27"/>
  <c r="EJ209" i="27"/>
  <c r="EK209" i="27"/>
  <c r="EL209" i="27"/>
  <c r="EM209" i="27"/>
  <c r="EN209" i="27"/>
  <c r="EO209" i="27"/>
  <c r="EP209" i="27"/>
  <c r="EQ209" i="27"/>
  <c r="ER209" i="27"/>
  <c r="ES209" i="27"/>
  <c r="ET209" i="27"/>
  <c r="EU209" i="27"/>
  <c r="EV209" i="27"/>
  <c r="EX209" i="27"/>
  <c r="EY209" i="27"/>
  <c r="EZ209" i="27"/>
  <c r="FA209" i="27"/>
  <c r="FB209" i="27"/>
  <c r="FC209" i="27"/>
  <c r="FD209" i="27"/>
  <c r="FE209" i="27"/>
  <c r="FF209" i="27"/>
  <c r="FG209" i="27"/>
  <c r="E210" i="27"/>
  <c r="C210" i="27" s="1"/>
  <c r="BT210" i="27" s="1"/>
  <c r="F210" i="27"/>
  <c r="G210" i="27"/>
  <c r="H210" i="27"/>
  <c r="I210" i="27"/>
  <c r="J210" i="27"/>
  <c r="K210" i="27"/>
  <c r="L210" i="27"/>
  <c r="M210" i="27"/>
  <c r="N210" i="27"/>
  <c r="O210" i="27"/>
  <c r="P210" i="27"/>
  <c r="Q210" i="27"/>
  <c r="R210" i="27"/>
  <c r="S210" i="27"/>
  <c r="T210" i="27"/>
  <c r="U210" i="27"/>
  <c r="V210" i="27"/>
  <c r="W210" i="27"/>
  <c r="X210" i="27"/>
  <c r="Y210" i="27"/>
  <c r="Z210" i="27"/>
  <c r="AA210" i="27"/>
  <c r="AB210" i="27"/>
  <c r="AC210" i="27"/>
  <c r="AD210" i="27"/>
  <c r="AE210" i="27"/>
  <c r="AF210" i="27"/>
  <c r="AG210" i="27"/>
  <c r="AH210" i="27"/>
  <c r="AI210" i="27"/>
  <c r="AJ210" i="27"/>
  <c r="AK210" i="27"/>
  <c r="AL210" i="27"/>
  <c r="AM210" i="27"/>
  <c r="AN210" i="27"/>
  <c r="AO210" i="27"/>
  <c r="AP210" i="27"/>
  <c r="AQ210" i="27"/>
  <c r="AR210" i="27"/>
  <c r="AS210" i="27"/>
  <c r="AT210" i="27"/>
  <c r="AU210" i="27"/>
  <c r="AV210" i="27"/>
  <c r="AW210" i="27"/>
  <c r="AX210" i="27"/>
  <c r="AY210" i="27"/>
  <c r="AZ210" i="27"/>
  <c r="BA210" i="27"/>
  <c r="BB210" i="27"/>
  <c r="BC210" i="27"/>
  <c r="BD210" i="27"/>
  <c r="BE210" i="27"/>
  <c r="BF210" i="27"/>
  <c r="BG210" i="27"/>
  <c r="BH210" i="27"/>
  <c r="BI210" i="27"/>
  <c r="BJ210" i="27"/>
  <c r="BK210" i="27"/>
  <c r="BL210" i="27"/>
  <c r="BM210" i="27"/>
  <c r="BN210" i="27"/>
  <c r="BO210" i="27"/>
  <c r="BP210" i="27"/>
  <c r="BQ210" i="27"/>
  <c r="BR210" i="27"/>
  <c r="BS210" i="27"/>
  <c r="BU210" i="27"/>
  <c r="BV210" i="27"/>
  <c r="BW210" i="27"/>
  <c r="BX210" i="27"/>
  <c r="BY210" i="27"/>
  <c r="BZ210" i="27"/>
  <c r="CA210" i="27"/>
  <c r="CB210" i="27"/>
  <c r="CC210" i="27"/>
  <c r="CD210" i="27"/>
  <c r="CE210" i="27"/>
  <c r="CF210" i="27"/>
  <c r="CG210" i="27"/>
  <c r="CH210" i="27"/>
  <c r="CI210" i="27"/>
  <c r="CJ210" i="27"/>
  <c r="CK210" i="27"/>
  <c r="CL210" i="27"/>
  <c r="CM210" i="27"/>
  <c r="CN210" i="27"/>
  <c r="CO210" i="27"/>
  <c r="CP210" i="27"/>
  <c r="CQ210" i="27"/>
  <c r="CR210" i="27"/>
  <c r="CS210" i="27"/>
  <c r="CT210" i="27"/>
  <c r="CU210" i="27"/>
  <c r="CV210" i="27"/>
  <c r="CW210" i="27"/>
  <c r="CX210" i="27"/>
  <c r="CY210" i="27"/>
  <c r="CZ210" i="27"/>
  <c r="DA210" i="27"/>
  <c r="DB210" i="27"/>
  <c r="DC210" i="27"/>
  <c r="DD210" i="27"/>
  <c r="DE210" i="27"/>
  <c r="DF210" i="27"/>
  <c r="DG210" i="27"/>
  <c r="DH210" i="27"/>
  <c r="DI210" i="27"/>
  <c r="DJ210" i="27"/>
  <c r="DK210" i="27"/>
  <c r="DL210" i="27"/>
  <c r="DM210" i="27"/>
  <c r="DN210" i="27"/>
  <c r="DO210" i="27"/>
  <c r="DP210" i="27"/>
  <c r="DQ210" i="27"/>
  <c r="DR210" i="27"/>
  <c r="DS210" i="27"/>
  <c r="DT210" i="27"/>
  <c r="DU210" i="27"/>
  <c r="DV210" i="27"/>
  <c r="DW210" i="27"/>
  <c r="DX210" i="27"/>
  <c r="DY210" i="27"/>
  <c r="DZ210" i="27"/>
  <c r="EA210" i="27"/>
  <c r="EB210" i="27"/>
  <c r="EC210" i="27"/>
  <c r="ED210" i="27"/>
  <c r="EE210" i="27"/>
  <c r="EF210" i="27"/>
  <c r="EG210" i="27"/>
  <c r="EH210" i="27"/>
  <c r="EI210" i="27"/>
  <c r="EJ210" i="27"/>
  <c r="EK210" i="27"/>
  <c r="EL210" i="27"/>
  <c r="EM210" i="27"/>
  <c r="EN210" i="27"/>
  <c r="EO210" i="27"/>
  <c r="EP210" i="27"/>
  <c r="EQ210" i="27"/>
  <c r="ER210" i="27"/>
  <c r="ES210" i="27"/>
  <c r="ET210" i="27"/>
  <c r="EU210" i="27"/>
  <c r="EV210" i="27"/>
  <c r="EX210" i="27"/>
  <c r="EY210" i="27"/>
  <c r="EZ210" i="27"/>
  <c r="FA210" i="27"/>
  <c r="FB210" i="27"/>
  <c r="FC210" i="27"/>
  <c r="FD210" i="27"/>
  <c r="FE210" i="27"/>
  <c r="FF210" i="27"/>
  <c r="E211" i="27"/>
  <c r="F211" i="27"/>
  <c r="G211" i="27"/>
  <c r="H211" i="27"/>
  <c r="I211" i="27"/>
  <c r="J211" i="27"/>
  <c r="K211" i="27"/>
  <c r="L211" i="27"/>
  <c r="M211" i="27"/>
  <c r="N211" i="27"/>
  <c r="O211" i="27"/>
  <c r="P211" i="27"/>
  <c r="Q211" i="27"/>
  <c r="R211" i="27"/>
  <c r="S211" i="27"/>
  <c r="T211" i="27"/>
  <c r="U211" i="27"/>
  <c r="V211" i="27"/>
  <c r="W211" i="27"/>
  <c r="X211" i="27"/>
  <c r="Y211" i="27"/>
  <c r="Z211" i="27"/>
  <c r="AA211" i="27"/>
  <c r="AB211" i="27"/>
  <c r="AC211" i="27"/>
  <c r="AD211" i="27"/>
  <c r="AE211" i="27"/>
  <c r="AF211" i="27"/>
  <c r="AG211" i="27"/>
  <c r="AH211" i="27"/>
  <c r="AI211" i="27"/>
  <c r="AJ211" i="27"/>
  <c r="AK211" i="27"/>
  <c r="AL211" i="27"/>
  <c r="AM211" i="27"/>
  <c r="AN211" i="27"/>
  <c r="AO211" i="27"/>
  <c r="AP211" i="27"/>
  <c r="AQ211" i="27"/>
  <c r="AR211" i="27"/>
  <c r="AS211" i="27"/>
  <c r="AT211" i="27"/>
  <c r="AU211" i="27"/>
  <c r="AV211" i="27"/>
  <c r="AW211" i="27"/>
  <c r="AX211" i="27"/>
  <c r="AY211" i="27"/>
  <c r="AZ211" i="27"/>
  <c r="BA211" i="27"/>
  <c r="BB211" i="27"/>
  <c r="BC211" i="27"/>
  <c r="BD211" i="27"/>
  <c r="BE211" i="27"/>
  <c r="BF211" i="27"/>
  <c r="BG211" i="27"/>
  <c r="BH211" i="27"/>
  <c r="BI211" i="27"/>
  <c r="BJ211" i="27"/>
  <c r="BK211" i="27"/>
  <c r="BL211" i="27"/>
  <c r="BM211" i="27"/>
  <c r="BN211" i="27"/>
  <c r="BO211" i="27"/>
  <c r="BP211" i="27"/>
  <c r="BQ211" i="27"/>
  <c r="BR211" i="27"/>
  <c r="BS211" i="27"/>
  <c r="BU211" i="27"/>
  <c r="BV211" i="27"/>
  <c r="BW211" i="27"/>
  <c r="BX211" i="27"/>
  <c r="BY211" i="27"/>
  <c r="BZ211" i="27"/>
  <c r="CA211" i="27"/>
  <c r="CB211" i="27"/>
  <c r="CC211" i="27"/>
  <c r="CD211" i="27"/>
  <c r="CE211" i="27"/>
  <c r="CF211" i="27"/>
  <c r="CG211" i="27"/>
  <c r="CH211" i="27"/>
  <c r="CI211" i="27"/>
  <c r="CJ211" i="27"/>
  <c r="CK211" i="27"/>
  <c r="CL211" i="27"/>
  <c r="CM211" i="27"/>
  <c r="CN211" i="27"/>
  <c r="CO211" i="27"/>
  <c r="CP211" i="27"/>
  <c r="CQ211" i="27"/>
  <c r="CR211" i="27"/>
  <c r="CS211" i="27"/>
  <c r="CT211" i="27"/>
  <c r="CU211" i="27"/>
  <c r="CV211" i="27"/>
  <c r="CW211" i="27"/>
  <c r="CX211" i="27"/>
  <c r="CY211" i="27"/>
  <c r="CZ211" i="27"/>
  <c r="DA211" i="27"/>
  <c r="DB211" i="27"/>
  <c r="DC211" i="27"/>
  <c r="DD211" i="27"/>
  <c r="DE211" i="27"/>
  <c r="DF211" i="27"/>
  <c r="DG211" i="27"/>
  <c r="DH211" i="27"/>
  <c r="DI211" i="27"/>
  <c r="DJ211" i="27"/>
  <c r="DK211" i="27"/>
  <c r="DL211" i="27"/>
  <c r="DM211" i="27"/>
  <c r="DN211" i="27"/>
  <c r="DO211" i="27"/>
  <c r="DP211" i="27"/>
  <c r="DQ211" i="27"/>
  <c r="DR211" i="27"/>
  <c r="DS211" i="27"/>
  <c r="DT211" i="27"/>
  <c r="DU211" i="27"/>
  <c r="DV211" i="27"/>
  <c r="DW211" i="27"/>
  <c r="DX211" i="27"/>
  <c r="DY211" i="27"/>
  <c r="DZ211" i="27"/>
  <c r="EA211" i="27"/>
  <c r="EB211" i="27"/>
  <c r="EC211" i="27"/>
  <c r="ED211" i="27"/>
  <c r="EW211" i="27" s="1"/>
  <c r="EE211" i="27"/>
  <c r="EF211" i="27"/>
  <c r="EG211" i="27"/>
  <c r="EH211" i="27"/>
  <c r="EI211" i="27"/>
  <c r="EJ211" i="27"/>
  <c r="EK211" i="27"/>
  <c r="EL211" i="27"/>
  <c r="EM211" i="27"/>
  <c r="EN211" i="27"/>
  <c r="EO211" i="27"/>
  <c r="EP211" i="27"/>
  <c r="EQ211" i="27"/>
  <c r="ER211" i="27"/>
  <c r="ES211" i="27"/>
  <c r="ET211" i="27"/>
  <c r="EU211" i="27"/>
  <c r="EV211" i="27"/>
  <c r="EX211" i="27"/>
  <c r="EY211" i="27"/>
  <c r="EZ211" i="27"/>
  <c r="FA211" i="27"/>
  <c r="FB211" i="27"/>
  <c r="FC211" i="27"/>
  <c r="FD211" i="27"/>
  <c r="FE211" i="27"/>
  <c r="FF211" i="27"/>
  <c r="E212" i="27"/>
  <c r="FG212" i="27" s="1"/>
  <c r="F212" i="27"/>
  <c r="G212" i="27"/>
  <c r="H212" i="27"/>
  <c r="I212" i="27"/>
  <c r="J212" i="27"/>
  <c r="K212" i="27"/>
  <c r="L212" i="27"/>
  <c r="M212" i="27"/>
  <c r="N212" i="27"/>
  <c r="O212" i="27"/>
  <c r="P212" i="27"/>
  <c r="Q212" i="27"/>
  <c r="R212" i="27"/>
  <c r="S212" i="27"/>
  <c r="T212" i="27"/>
  <c r="U212" i="27"/>
  <c r="V212" i="27"/>
  <c r="W212" i="27"/>
  <c r="X212" i="27"/>
  <c r="Y212" i="27"/>
  <c r="Z212" i="27"/>
  <c r="AA212" i="27"/>
  <c r="AB212" i="27"/>
  <c r="AC212" i="27"/>
  <c r="AD212" i="27"/>
  <c r="AE212" i="27"/>
  <c r="AF212" i="27"/>
  <c r="AG212" i="27"/>
  <c r="AH212" i="27"/>
  <c r="AI212" i="27"/>
  <c r="AJ212" i="27"/>
  <c r="AK212" i="27"/>
  <c r="AL212" i="27"/>
  <c r="AM212" i="27"/>
  <c r="AN212" i="27"/>
  <c r="AO212" i="27"/>
  <c r="AP212" i="27"/>
  <c r="AQ212" i="27"/>
  <c r="AR212" i="27"/>
  <c r="AS212" i="27"/>
  <c r="AT212" i="27"/>
  <c r="AU212" i="27"/>
  <c r="AV212" i="27"/>
  <c r="AW212" i="27"/>
  <c r="AX212" i="27"/>
  <c r="AY212" i="27"/>
  <c r="AZ212" i="27"/>
  <c r="BA212" i="27"/>
  <c r="BB212" i="27"/>
  <c r="BC212" i="27"/>
  <c r="BD212" i="27"/>
  <c r="BE212" i="27"/>
  <c r="BF212" i="27"/>
  <c r="BG212" i="27"/>
  <c r="BH212" i="27"/>
  <c r="BI212" i="27"/>
  <c r="BJ212" i="27"/>
  <c r="BK212" i="27"/>
  <c r="BL212" i="27"/>
  <c r="BM212" i="27"/>
  <c r="BN212" i="27"/>
  <c r="BO212" i="27"/>
  <c r="BP212" i="27"/>
  <c r="BQ212" i="27"/>
  <c r="BR212" i="27"/>
  <c r="BS212" i="27"/>
  <c r="BU212" i="27"/>
  <c r="BV212" i="27"/>
  <c r="BW212" i="27"/>
  <c r="BX212" i="27"/>
  <c r="BY212" i="27"/>
  <c r="BZ212" i="27"/>
  <c r="CA212" i="27"/>
  <c r="CB212" i="27"/>
  <c r="CC212" i="27"/>
  <c r="CD212" i="27"/>
  <c r="CE212" i="27"/>
  <c r="CF212" i="27"/>
  <c r="CG212" i="27"/>
  <c r="CH212" i="27"/>
  <c r="CI212" i="27"/>
  <c r="CJ212" i="27"/>
  <c r="CK212" i="27"/>
  <c r="CL212" i="27"/>
  <c r="CM212" i="27"/>
  <c r="CN212" i="27"/>
  <c r="CO212" i="27"/>
  <c r="CP212" i="27"/>
  <c r="CQ212" i="27"/>
  <c r="CR212" i="27"/>
  <c r="CS212" i="27"/>
  <c r="CT212" i="27"/>
  <c r="CU212" i="27"/>
  <c r="CV212" i="27"/>
  <c r="CW212" i="27"/>
  <c r="CX212" i="27"/>
  <c r="CY212" i="27"/>
  <c r="CZ212" i="27"/>
  <c r="DA212" i="27"/>
  <c r="DB212" i="27"/>
  <c r="DC212" i="27"/>
  <c r="DD212" i="27"/>
  <c r="DE212" i="27"/>
  <c r="DF212" i="27"/>
  <c r="DG212" i="27"/>
  <c r="DH212" i="27"/>
  <c r="DI212" i="27"/>
  <c r="DJ212" i="27"/>
  <c r="DK212" i="27"/>
  <c r="DL212" i="27"/>
  <c r="DM212" i="27"/>
  <c r="DN212" i="27"/>
  <c r="DO212" i="27"/>
  <c r="DP212" i="27"/>
  <c r="DQ212" i="27"/>
  <c r="DR212" i="27"/>
  <c r="DS212" i="27"/>
  <c r="DT212" i="27"/>
  <c r="DU212" i="27"/>
  <c r="DV212" i="27"/>
  <c r="DW212" i="27"/>
  <c r="DX212" i="27"/>
  <c r="DY212" i="27"/>
  <c r="DZ212" i="27"/>
  <c r="EA212" i="27"/>
  <c r="EB212" i="27"/>
  <c r="EC212" i="27"/>
  <c r="ED212" i="27"/>
  <c r="EE212" i="27"/>
  <c r="EF212" i="27"/>
  <c r="EG212" i="27"/>
  <c r="EH212" i="27"/>
  <c r="EI212" i="27"/>
  <c r="EJ212" i="27"/>
  <c r="EK212" i="27"/>
  <c r="EL212" i="27"/>
  <c r="EM212" i="27"/>
  <c r="EN212" i="27"/>
  <c r="EO212" i="27"/>
  <c r="EP212" i="27"/>
  <c r="EQ212" i="27"/>
  <c r="ER212" i="27"/>
  <c r="ES212" i="27"/>
  <c r="ET212" i="27"/>
  <c r="EU212" i="27"/>
  <c r="EV212" i="27"/>
  <c r="EX212" i="27"/>
  <c r="EY212" i="27"/>
  <c r="EZ212" i="27"/>
  <c r="FA212" i="27"/>
  <c r="FB212" i="27"/>
  <c r="FC212" i="27"/>
  <c r="FD212" i="27"/>
  <c r="FE212" i="27"/>
  <c r="FF212" i="27"/>
  <c r="E213" i="27"/>
  <c r="C213" i="27" s="1"/>
  <c r="BT213" i="27" s="1"/>
  <c r="F213" i="27"/>
  <c r="G213" i="27"/>
  <c r="H213" i="27"/>
  <c r="I213" i="27"/>
  <c r="FI213" i="27" s="1"/>
  <c r="J213" i="27"/>
  <c r="K213" i="27"/>
  <c r="L213" i="27"/>
  <c r="M213" i="27"/>
  <c r="N213" i="27"/>
  <c r="O213" i="27"/>
  <c r="P213" i="27"/>
  <c r="Q213" i="27"/>
  <c r="R213" i="27"/>
  <c r="S213" i="27"/>
  <c r="T213" i="27"/>
  <c r="U213" i="27"/>
  <c r="V213" i="27"/>
  <c r="W213" i="27"/>
  <c r="X213" i="27"/>
  <c r="Y213" i="27"/>
  <c r="Z213" i="27"/>
  <c r="AA213" i="27"/>
  <c r="AB213" i="27"/>
  <c r="AC213" i="27"/>
  <c r="AD213" i="27"/>
  <c r="AE213" i="27"/>
  <c r="AF213" i="27"/>
  <c r="AG213" i="27"/>
  <c r="AH213" i="27"/>
  <c r="AI213" i="27"/>
  <c r="AJ213" i="27"/>
  <c r="AK213" i="27"/>
  <c r="AL213" i="27"/>
  <c r="AM213" i="27"/>
  <c r="AN213" i="27"/>
  <c r="AO213" i="27"/>
  <c r="AP213" i="27"/>
  <c r="AQ213" i="27"/>
  <c r="AR213" i="27"/>
  <c r="AS213" i="27"/>
  <c r="AT213" i="27"/>
  <c r="AU213" i="27"/>
  <c r="AV213" i="27"/>
  <c r="AW213" i="27"/>
  <c r="AX213" i="27"/>
  <c r="AY213" i="27"/>
  <c r="AZ213" i="27"/>
  <c r="BA213" i="27"/>
  <c r="BB213" i="27"/>
  <c r="BC213" i="27"/>
  <c r="BD213" i="27"/>
  <c r="BE213" i="27"/>
  <c r="BF213" i="27"/>
  <c r="BG213" i="27"/>
  <c r="BH213" i="27"/>
  <c r="BI213" i="27"/>
  <c r="BJ213" i="27"/>
  <c r="BK213" i="27"/>
  <c r="BL213" i="27"/>
  <c r="BM213" i="27"/>
  <c r="BN213" i="27"/>
  <c r="BO213" i="27"/>
  <c r="BP213" i="27"/>
  <c r="BQ213" i="27"/>
  <c r="BR213" i="27"/>
  <c r="BS213" i="27"/>
  <c r="BU213" i="27"/>
  <c r="BV213" i="27"/>
  <c r="BW213" i="27"/>
  <c r="BX213" i="27"/>
  <c r="BY213" i="27"/>
  <c r="BZ213" i="27"/>
  <c r="CA213" i="27"/>
  <c r="CB213" i="27"/>
  <c r="CC213" i="27"/>
  <c r="CD213" i="27"/>
  <c r="CE213" i="27"/>
  <c r="CF213" i="27"/>
  <c r="CG213" i="27"/>
  <c r="CH213" i="27"/>
  <c r="CI213" i="27"/>
  <c r="CJ213" i="27"/>
  <c r="CK213" i="27"/>
  <c r="CL213" i="27"/>
  <c r="CM213" i="27"/>
  <c r="CN213" i="27"/>
  <c r="CO213" i="27"/>
  <c r="CP213" i="27"/>
  <c r="CQ213" i="27"/>
  <c r="CR213" i="27"/>
  <c r="CS213" i="27"/>
  <c r="CT213" i="27"/>
  <c r="CU213" i="27"/>
  <c r="CV213" i="27"/>
  <c r="CW213" i="27"/>
  <c r="CX213" i="27"/>
  <c r="CY213" i="27"/>
  <c r="CZ213" i="27"/>
  <c r="DA213" i="27"/>
  <c r="DB213" i="27"/>
  <c r="DC213" i="27"/>
  <c r="DD213" i="27"/>
  <c r="DE213" i="27"/>
  <c r="DF213" i="27"/>
  <c r="DG213" i="27"/>
  <c r="DH213" i="27"/>
  <c r="DI213" i="27"/>
  <c r="DJ213" i="27"/>
  <c r="DK213" i="27"/>
  <c r="DL213" i="27"/>
  <c r="DM213" i="27"/>
  <c r="DN213" i="27"/>
  <c r="DO213" i="27"/>
  <c r="DP213" i="27"/>
  <c r="DQ213" i="27"/>
  <c r="DR213" i="27"/>
  <c r="DS213" i="27"/>
  <c r="DT213" i="27"/>
  <c r="DU213" i="27"/>
  <c r="DV213" i="27"/>
  <c r="DW213" i="27"/>
  <c r="DX213" i="27"/>
  <c r="DY213" i="27"/>
  <c r="DZ213" i="27"/>
  <c r="EA213" i="27"/>
  <c r="EB213" i="27"/>
  <c r="EC213" i="27"/>
  <c r="ED213" i="27"/>
  <c r="EW213" i="27" s="1"/>
  <c r="EE213" i="27"/>
  <c r="EF213" i="27"/>
  <c r="EG213" i="27"/>
  <c r="EH213" i="27"/>
  <c r="EI213" i="27"/>
  <c r="EJ213" i="27"/>
  <c r="EK213" i="27"/>
  <c r="EL213" i="27"/>
  <c r="EM213" i="27"/>
  <c r="EN213" i="27"/>
  <c r="EO213" i="27"/>
  <c r="EP213" i="27"/>
  <c r="EQ213" i="27"/>
  <c r="ER213" i="27"/>
  <c r="ES213" i="27"/>
  <c r="ET213" i="27"/>
  <c r="EU213" i="27"/>
  <c r="EV213" i="27"/>
  <c r="EX213" i="27"/>
  <c r="EY213" i="27"/>
  <c r="EZ213" i="27"/>
  <c r="FA213" i="27"/>
  <c r="FB213" i="27"/>
  <c r="FC213" i="27"/>
  <c r="FD213" i="27"/>
  <c r="FE213" i="27"/>
  <c r="FF213" i="27"/>
  <c r="FG213" i="27"/>
  <c r="E214" i="27"/>
  <c r="C214" i="27" s="1"/>
  <c r="BT214" i="27" s="1"/>
  <c r="F214" i="27"/>
  <c r="G214" i="27"/>
  <c r="H214" i="27"/>
  <c r="I214" i="27"/>
  <c r="J214" i="27"/>
  <c r="K214" i="27"/>
  <c r="L214" i="27"/>
  <c r="M214" i="27"/>
  <c r="N214" i="27"/>
  <c r="O214" i="27"/>
  <c r="P214" i="27"/>
  <c r="Q214" i="27"/>
  <c r="R214" i="27"/>
  <c r="S214" i="27"/>
  <c r="T214" i="27"/>
  <c r="U214" i="27"/>
  <c r="V214" i="27"/>
  <c r="W214" i="27"/>
  <c r="X214" i="27"/>
  <c r="Y214" i="27"/>
  <c r="Z214" i="27"/>
  <c r="AA214" i="27"/>
  <c r="AB214" i="27"/>
  <c r="AC214" i="27"/>
  <c r="AD214" i="27"/>
  <c r="AE214" i="27"/>
  <c r="AF214" i="27"/>
  <c r="AG214" i="27"/>
  <c r="AH214" i="27"/>
  <c r="AI214" i="27"/>
  <c r="AJ214" i="27"/>
  <c r="AK214" i="27"/>
  <c r="AL214" i="27"/>
  <c r="AM214" i="27"/>
  <c r="AN214" i="27"/>
  <c r="AO214" i="27"/>
  <c r="AP214" i="27"/>
  <c r="AQ214" i="27"/>
  <c r="AR214" i="27"/>
  <c r="AS214" i="27"/>
  <c r="AT214" i="27"/>
  <c r="AU214" i="27"/>
  <c r="AV214" i="27"/>
  <c r="AW214" i="27"/>
  <c r="AX214" i="27"/>
  <c r="AY214" i="27"/>
  <c r="AZ214" i="27"/>
  <c r="BA214" i="27"/>
  <c r="BB214" i="27"/>
  <c r="BC214" i="27"/>
  <c r="BD214" i="27"/>
  <c r="BE214" i="27"/>
  <c r="BF214" i="27"/>
  <c r="BG214" i="27"/>
  <c r="BH214" i="27"/>
  <c r="BI214" i="27"/>
  <c r="BJ214" i="27"/>
  <c r="BK214" i="27"/>
  <c r="BL214" i="27"/>
  <c r="BM214" i="27"/>
  <c r="BN214" i="27"/>
  <c r="BO214" i="27"/>
  <c r="BP214" i="27"/>
  <c r="BQ214" i="27"/>
  <c r="BR214" i="27"/>
  <c r="BS214" i="27"/>
  <c r="BU214" i="27"/>
  <c r="BV214" i="27"/>
  <c r="BW214" i="27"/>
  <c r="BX214" i="27"/>
  <c r="BY214" i="27"/>
  <c r="BZ214" i="27"/>
  <c r="CA214" i="27"/>
  <c r="CB214" i="27"/>
  <c r="CC214" i="27"/>
  <c r="CD214" i="27"/>
  <c r="CE214" i="27"/>
  <c r="CF214" i="27"/>
  <c r="CG214" i="27"/>
  <c r="CH214" i="27"/>
  <c r="CI214" i="27"/>
  <c r="CJ214" i="27"/>
  <c r="CK214" i="27"/>
  <c r="CL214" i="27"/>
  <c r="CM214" i="27"/>
  <c r="CN214" i="27"/>
  <c r="CO214" i="27"/>
  <c r="CP214" i="27"/>
  <c r="CQ214" i="27"/>
  <c r="CR214" i="27"/>
  <c r="CS214" i="27"/>
  <c r="CT214" i="27"/>
  <c r="CU214" i="27"/>
  <c r="CV214" i="27"/>
  <c r="CW214" i="27"/>
  <c r="CX214" i="27"/>
  <c r="CY214" i="27"/>
  <c r="CZ214" i="27"/>
  <c r="DA214" i="27"/>
  <c r="DB214" i="27"/>
  <c r="DC214" i="27"/>
  <c r="DD214" i="27"/>
  <c r="DE214" i="27"/>
  <c r="DF214" i="27"/>
  <c r="DG214" i="27"/>
  <c r="DH214" i="27"/>
  <c r="DI214" i="27"/>
  <c r="DJ214" i="27"/>
  <c r="DK214" i="27"/>
  <c r="DL214" i="27"/>
  <c r="DM214" i="27"/>
  <c r="DN214" i="27"/>
  <c r="DO214" i="27"/>
  <c r="DP214" i="27"/>
  <c r="DQ214" i="27"/>
  <c r="DR214" i="27"/>
  <c r="DS214" i="27"/>
  <c r="DT214" i="27"/>
  <c r="DU214" i="27"/>
  <c r="DV214" i="27"/>
  <c r="DW214" i="27"/>
  <c r="DX214" i="27"/>
  <c r="DY214" i="27"/>
  <c r="DZ214" i="27"/>
  <c r="EA214" i="27"/>
  <c r="EB214" i="27"/>
  <c r="EC214" i="27"/>
  <c r="ED214" i="27"/>
  <c r="EE214" i="27"/>
  <c r="EF214" i="27"/>
  <c r="EG214" i="27"/>
  <c r="EH214" i="27"/>
  <c r="EI214" i="27"/>
  <c r="EJ214" i="27"/>
  <c r="EK214" i="27"/>
  <c r="EL214" i="27"/>
  <c r="EM214" i="27"/>
  <c r="EN214" i="27"/>
  <c r="EO214" i="27"/>
  <c r="EP214" i="27"/>
  <c r="EQ214" i="27"/>
  <c r="ER214" i="27"/>
  <c r="ES214" i="27"/>
  <c r="ET214" i="27"/>
  <c r="EU214" i="27"/>
  <c r="EV214" i="27"/>
  <c r="EX214" i="27"/>
  <c r="EY214" i="27"/>
  <c r="EZ214" i="27"/>
  <c r="FA214" i="27"/>
  <c r="FB214" i="27"/>
  <c r="FC214" i="27"/>
  <c r="FD214" i="27"/>
  <c r="FE214" i="27"/>
  <c r="FF214" i="27"/>
  <c r="E215" i="27"/>
  <c r="F215" i="27"/>
  <c r="G215" i="27"/>
  <c r="H215" i="27"/>
  <c r="I215" i="27"/>
  <c r="J215" i="27"/>
  <c r="K215" i="27"/>
  <c r="L215" i="27"/>
  <c r="M215" i="27"/>
  <c r="N215" i="27"/>
  <c r="O215" i="27"/>
  <c r="P215" i="27"/>
  <c r="Q215" i="27"/>
  <c r="R215" i="27"/>
  <c r="S215" i="27"/>
  <c r="T215" i="27"/>
  <c r="U215" i="27"/>
  <c r="V215" i="27"/>
  <c r="W215" i="27"/>
  <c r="X215" i="27"/>
  <c r="Y215" i="27"/>
  <c r="Z215" i="27"/>
  <c r="AA215" i="27"/>
  <c r="AB215" i="27"/>
  <c r="AC215" i="27"/>
  <c r="AD215" i="27"/>
  <c r="AE215" i="27"/>
  <c r="AF215" i="27"/>
  <c r="AG215" i="27"/>
  <c r="AH215" i="27"/>
  <c r="AI215" i="27"/>
  <c r="AJ215" i="27"/>
  <c r="AK215" i="27"/>
  <c r="AL215" i="27"/>
  <c r="AM215" i="27"/>
  <c r="AN215" i="27"/>
  <c r="AO215" i="27"/>
  <c r="AP215" i="27"/>
  <c r="AQ215" i="27"/>
  <c r="AR215" i="27"/>
  <c r="AS215" i="27"/>
  <c r="AT215" i="27"/>
  <c r="AU215" i="27"/>
  <c r="AV215" i="27"/>
  <c r="AW215" i="27"/>
  <c r="AX215" i="27"/>
  <c r="AY215" i="27"/>
  <c r="AZ215" i="27"/>
  <c r="BA215" i="27"/>
  <c r="BB215" i="27"/>
  <c r="BC215" i="27"/>
  <c r="BD215" i="27"/>
  <c r="BE215" i="27"/>
  <c r="BF215" i="27"/>
  <c r="BG215" i="27"/>
  <c r="BH215" i="27"/>
  <c r="BI215" i="27"/>
  <c r="BJ215" i="27"/>
  <c r="BK215" i="27"/>
  <c r="BL215" i="27"/>
  <c r="BM215" i="27"/>
  <c r="BN215" i="27"/>
  <c r="BO215" i="27"/>
  <c r="BP215" i="27"/>
  <c r="BQ215" i="27"/>
  <c r="BR215" i="27"/>
  <c r="BS215" i="27"/>
  <c r="BU215" i="27"/>
  <c r="BV215" i="27"/>
  <c r="BW215" i="27"/>
  <c r="BX215" i="27"/>
  <c r="BY215" i="27"/>
  <c r="BZ215" i="27"/>
  <c r="CA215" i="27"/>
  <c r="CB215" i="27"/>
  <c r="CC215" i="27"/>
  <c r="CD215" i="27"/>
  <c r="CE215" i="27"/>
  <c r="CF215" i="27"/>
  <c r="CG215" i="27"/>
  <c r="CH215" i="27"/>
  <c r="CI215" i="27"/>
  <c r="CJ215" i="27"/>
  <c r="CK215" i="27"/>
  <c r="CL215" i="27"/>
  <c r="CM215" i="27"/>
  <c r="CN215" i="27"/>
  <c r="CO215" i="27"/>
  <c r="CP215" i="27"/>
  <c r="CQ215" i="27"/>
  <c r="CR215" i="27"/>
  <c r="CS215" i="27"/>
  <c r="CT215" i="27"/>
  <c r="CU215" i="27"/>
  <c r="CV215" i="27"/>
  <c r="CW215" i="27"/>
  <c r="CX215" i="27"/>
  <c r="CY215" i="27"/>
  <c r="CZ215" i="27"/>
  <c r="DA215" i="27"/>
  <c r="DB215" i="27"/>
  <c r="DC215" i="27"/>
  <c r="DD215" i="27"/>
  <c r="DE215" i="27"/>
  <c r="DF215" i="27"/>
  <c r="DG215" i="27"/>
  <c r="DH215" i="27"/>
  <c r="DI215" i="27"/>
  <c r="DJ215" i="27"/>
  <c r="DK215" i="27"/>
  <c r="DL215" i="27"/>
  <c r="DM215" i="27"/>
  <c r="DN215" i="27"/>
  <c r="DO215" i="27"/>
  <c r="DP215" i="27"/>
  <c r="DQ215" i="27"/>
  <c r="DR215" i="27"/>
  <c r="DS215" i="27"/>
  <c r="DT215" i="27"/>
  <c r="DU215" i="27"/>
  <c r="DV215" i="27"/>
  <c r="DW215" i="27"/>
  <c r="DX215" i="27"/>
  <c r="DY215" i="27"/>
  <c r="DZ215" i="27"/>
  <c r="EA215" i="27"/>
  <c r="EB215" i="27"/>
  <c r="EC215" i="27"/>
  <c r="ED215" i="27"/>
  <c r="EE215" i="27"/>
  <c r="EF215" i="27"/>
  <c r="EG215" i="27"/>
  <c r="EH215" i="27"/>
  <c r="EI215" i="27"/>
  <c r="EJ215" i="27"/>
  <c r="EK215" i="27"/>
  <c r="EL215" i="27"/>
  <c r="EM215" i="27"/>
  <c r="EN215" i="27"/>
  <c r="EO215" i="27"/>
  <c r="EP215" i="27"/>
  <c r="EQ215" i="27"/>
  <c r="ER215" i="27"/>
  <c r="ES215" i="27"/>
  <c r="ET215" i="27"/>
  <c r="EU215" i="27"/>
  <c r="EV215" i="27"/>
  <c r="EX215" i="27"/>
  <c r="EY215" i="27"/>
  <c r="EZ215" i="27"/>
  <c r="FA215" i="27"/>
  <c r="FB215" i="27"/>
  <c r="FC215" i="27"/>
  <c r="FD215" i="27"/>
  <c r="FE215" i="27"/>
  <c r="FF215" i="27"/>
  <c r="EW215" i="27" l="1"/>
  <c r="FI198" i="27"/>
  <c r="FI197" i="27"/>
  <c r="FI177" i="27"/>
  <c r="FH215" i="27"/>
  <c r="FH204" i="27"/>
  <c r="FH38" i="27"/>
  <c r="FH180" i="27"/>
  <c r="FH178" i="27"/>
  <c r="FH175" i="27"/>
  <c r="FI173" i="27"/>
  <c r="FI170" i="27"/>
  <c r="EW156" i="27"/>
  <c r="FI202" i="27"/>
  <c r="EW161" i="27"/>
  <c r="FH197" i="27"/>
  <c r="FH164" i="27"/>
  <c r="EW139" i="27"/>
  <c r="EW130" i="27"/>
  <c r="FI109" i="27"/>
  <c r="FI186" i="27"/>
  <c r="FI214" i="27"/>
  <c r="FI206" i="27"/>
  <c r="FH196" i="27"/>
  <c r="FH189" i="27"/>
  <c r="FI182" i="27"/>
  <c r="EW164" i="27"/>
  <c r="EW163" i="27"/>
  <c r="FI156" i="27"/>
  <c r="C156" i="27"/>
  <c r="BT156" i="27" s="1"/>
  <c r="EW155" i="27"/>
  <c r="EW131" i="27"/>
  <c r="EW191" i="27"/>
  <c r="EW189" i="27"/>
  <c r="FH168" i="27"/>
  <c r="FH137" i="27"/>
  <c r="EW120" i="27"/>
  <c r="EW119" i="27"/>
  <c r="EW109" i="27"/>
  <c r="EW30" i="27"/>
  <c r="FI178" i="27"/>
  <c r="EW136" i="27"/>
  <c r="FI205" i="27"/>
  <c r="FI201" i="27"/>
  <c r="FI174" i="27"/>
  <c r="FI131" i="27"/>
  <c r="FI215" i="27"/>
  <c r="FI209" i="27"/>
  <c r="FH206" i="27"/>
  <c r="FH203" i="27"/>
  <c r="FH184" i="27"/>
  <c r="FI181" i="27"/>
  <c r="EW180" i="27"/>
  <c r="EW179" i="27"/>
  <c r="FI179" i="27"/>
  <c r="FH167" i="27"/>
  <c r="FI166" i="27"/>
  <c r="FH159" i="27"/>
  <c r="FI158" i="27"/>
  <c r="FI153" i="27"/>
  <c r="EW152" i="27"/>
  <c r="FI190" i="27"/>
  <c r="FI145" i="27"/>
  <c r="FH213" i="27"/>
  <c r="FH210" i="27"/>
  <c r="FH207" i="27"/>
  <c r="EW206" i="27"/>
  <c r="EW204" i="27"/>
  <c r="FH195" i="27"/>
  <c r="FH194" i="27"/>
  <c r="FI191" i="27"/>
  <c r="FH188" i="27"/>
  <c r="FH187" i="27"/>
  <c r="EW149" i="27"/>
  <c r="EW147" i="27"/>
  <c r="EW140" i="27"/>
  <c r="EW106" i="27"/>
  <c r="FH103" i="27"/>
  <c r="FH102" i="27"/>
  <c r="EW38" i="27"/>
  <c r="EW37" i="27"/>
  <c r="FI37" i="27"/>
  <c r="EW36" i="27"/>
  <c r="FI210" i="27"/>
  <c r="FI139" i="27"/>
  <c r="FI138" i="27"/>
  <c r="C111" i="27"/>
  <c r="BT111" i="27" s="1"/>
  <c r="FI123" i="27"/>
  <c r="C118" i="27"/>
  <c r="BT118" i="27" s="1"/>
  <c r="C70" i="27"/>
  <c r="BT70" i="27" s="1"/>
  <c r="C58" i="27"/>
  <c r="BT58" i="27" s="1"/>
  <c r="FI45" i="27"/>
  <c r="C42" i="27"/>
  <c r="BT42" i="27" s="1"/>
  <c r="C26" i="27"/>
  <c r="BT26" i="27" s="1"/>
  <c r="C18" i="27"/>
  <c r="BT18" i="27" s="1"/>
  <c r="C123" i="27"/>
  <c r="BT123" i="27" s="1"/>
  <c r="FI122" i="27"/>
  <c r="C119" i="27"/>
  <c r="BT119" i="27" s="1"/>
  <c r="C66" i="27"/>
  <c r="BT66" i="27" s="1"/>
  <c r="C34" i="27"/>
  <c r="BT34" i="27" s="1"/>
  <c r="FH26" i="27"/>
  <c r="FI114" i="27"/>
  <c r="FI112" i="27"/>
  <c r="C103" i="27"/>
  <c r="BT103" i="27" s="1"/>
  <c r="C87" i="27"/>
  <c r="BT87" i="27" s="1"/>
  <c r="C71" i="27"/>
  <c r="BT71" i="27" s="1"/>
  <c r="FI48" i="27"/>
  <c r="C47" i="27"/>
  <c r="BT47" i="27" s="1"/>
  <c r="C27" i="27"/>
  <c r="BT27" i="27" s="1"/>
  <c r="FI21" i="27"/>
  <c r="FH110" i="27"/>
  <c r="C99" i="27"/>
  <c r="BT99" i="27" s="1"/>
  <c r="FH65" i="27"/>
  <c r="C59" i="27"/>
  <c r="BT59" i="27" s="1"/>
  <c r="EW57" i="27"/>
  <c r="FH54" i="27"/>
  <c r="C43" i="27"/>
  <c r="BT43" i="27" s="1"/>
  <c r="C35" i="27"/>
  <c r="BT35" i="27" s="1"/>
  <c r="C107" i="27"/>
  <c r="BT107" i="27" s="1"/>
  <c r="C95" i="27"/>
  <c r="BT95" i="27" s="1"/>
  <c r="C79" i="27"/>
  <c r="BT79" i="27" s="1"/>
  <c r="C67" i="27"/>
  <c r="BT67" i="27" s="1"/>
  <c r="C55" i="27"/>
  <c r="BT55" i="27" s="1"/>
  <c r="C39" i="27"/>
  <c r="BT39" i="27" s="1"/>
  <c r="C23" i="27"/>
  <c r="BT23" i="27" s="1"/>
  <c r="FI107" i="27"/>
  <c r="EW78" i="27"/>
  <c r="FI67" i="27"/>
  <c r="EW66" i="27"/>
  <c r="FH31" i="27"/>
  <c r="FH30" i="27"/>
  <c r="FH29" i="27"/>
  <c r="FH18" i="27"/>
  <c r="EW103" i="27"/>
  <c r="EW101" i="27"/>
  <c r="EW100" i="27"/>
  <c r="FI100" i="27"/>
  <c r="EW87" i="27"/>
  <c r="EW86" i="27"/>
  <c r="FH82" i="27"/>
  <c r="FH81" i="27"/>
  <c r="FH80" i="27"/>
  <c r="FH70" i="27"/>
  <c r="FH69" i="27"/>
  <c r="FH34" i="27"/>
  <c r="FH33" i="27"/>
  <c r="EW28" i="27"/>
  <c r="EW22" i="27"/>
  <c r="EW70" i="27"/>
  <c r="EW69" i="27"/>
  <c r="FI69" i="27"/>
  <c r="EW68" i="27"/>
  <c r="FI68" i="27"/>
  <c r="EW116" i="27"/>
  <c r="EW115" i="27"/>
  <c r="FH106" i="27"/>
  <c r="EW94" i="27"/>
  <c r="EW93" i="27"/>
  <c r="FI93" i="27"/>
  <c r="FH90" i="27"/>
  <c r="EW105" i="27"/>
  <c r="EW88" i="27"/>
  <c r="FH87" i="27"/>
  <c r="FH86" i="27"/>
  <c r="FH85" i="27"/>
  <c r="EW77" i="27"/>
  <c r="EW76" i="27"/>
  <c r="FI76" i="27"/>
  <c r="FH66" i="27"/>
  <c r="EW65" i="27"/>
  <c r="FI65" i="27"/>
  <c r="FI56" i="27"/>
  <c r="EW54" i="27"/>
  <c r="EW53" i="27"/>
  <c r="FH46" i="27"/>
  <c r="EW45" i="27"/>
  <c r="EW44" i="27"/>
  <c r="FH40" i="27"/>
  <c r="EW27" i="27"/>
  <c r="FI27" i="27"/>
  <c r="FH20" i="27"/>
  <c r="EW73" i="27"/>
  <c r="EW72" i="27"/>
  <c r="FI72" i="27"/>
  <c r="EW63" i="27"/>
  <c r="FI63" i="27"/>
  <c r="EW49" i="27"/>
  <c r="EW41" i="27"/>
  <c r="EW26" i="27"/>
  <c r="FH23" i="27"/>
  <c r="EW21" i="27"/>
  <c r="FH94" i="27"/>
  <c r="EW82" i="27"/>
  <c r="FI82" i="27"/>
  <c r="EW81" i="27"/>
  <c r="FG66" i="27"/>
  <c r="EW61" i="27"/>
  <c r="EW48" i="27"/>
  <c r="EW33" i="27"/>
  <c r="EW19" i="27"/>
  <c r="FI19" i="27"/>
  <c r="FI126" i="27"/>
  <c r="C125" i="27"/>
  <c r="BT125" i="27" s="1"/>
  <c r="C121" i="27"/>
  <c r="BT121" i="27" s="1"/>
  <c r="C129" i="27"/>
  <c r="BT129" i="27" s="1"/>
  <c r="EW132" i="27"/>
  <c r="FG152" i="27"/>
  <c r="EW124" i="27"/>
  <c r="EW123" i="27"/>
  <c r="FI155" i="27"/>
  <c r="FI152" i="27"/>
  <c r="EW150" i="27"/>
  <c r="FH148" i="27"/>
  <c r="FH140" i="27"/>
  <c r="FI134" i="27"/>
  <c r="FH154" i="27"/>
  <c r="FH134" i="27"/>
  <c r="FH155" i="27"/>
  <c r="FH152" i="27"/>
  <c r="FH147" i="27"/>
  <c r="FH144" i="27"/>
  <c r="FI136" i="27"/>
  <c r="C136" i="27"/>
  <c r="BT136" i="27" s="1"/>
  <c r="EW135" i="27"/>
  <c r="FI132" i="27"/>
  <c r="FI129" i="27"/>
  <c r="EW144" i="27"/>
  <c r="EW143" i="27"/>
  <c r="EW138" i="27"/>
  <c r="EW128" i="27"/>
  <c r="EW127" i="27"/>
  <c r="C117" i="27"/>
  <c r="BT117" i="27" s="1"/>
  <c r="C83" i="27"/>
  <c r="BT83" i="27" s="1"/>
  <c r="C19" i="27"/>
  <c r="BT19" i="27" s="1"/>
  <c r="FI55" i="27"/>
  <c r="FI25" i="27"/>
  <c r="FI121" i="27"/>
  <c r="FH79" i="27"/>
  <c r="FH56" i="27"/>
  <c r="FH51" i="27"/>
  <c r="FH50" i="27"/>
  <c r="FI38" i="27"/>
  <c r="C38" i="27"/>
  <c r="BT38" i="27" s="1"/>
  <c r="FH22" i="27"/>
  <c r="FI88" i="27"/>
  <c r="FI78" i="27"/>
  <c r="FI64" i="27"/>
  <c r="FI35" i="27"/>
  <c r="FH129" i="27"/>
  <c r="FH126" i="27"/>
  <c r="FI124" i="27"/>
  <c r="C124" i="27"/>
  <c r="BT124" i="27" s="1"/>
  <c r="FI118" i="27"/>
  <c r="FI116" i="27"/>
  <c r="FH114" i="27"/>
  <c r="FH101" i="27"/>
  <c r="FH96" i="27"/>
  <c r="FH84" i="27"/>
  <c r="C80" i="27"/>
  <c r="BT80" i="27" s="1"/>
  <c r="FH77" i="27"/>
  <c r="FI127" i="27"/>
  <c r="EW126" i="27"/>
  <c r="FH125" i="27"/>
  <c r="FI117" i="27"/>
  <c r="EW114" i="27"/>
  <c r="FI106" i="27"/>
  <c r="FI99" i="27"/>
  <c r="EW98" i="27"/>
  <c r="EW97" i="27"/>
  <c r="FI97" i="27"/>
  <c r="EW96" i="27"/>
  <c r="EW90" i="27"/>
  <c r="EW89" i="27"/>
  <c r="EW85" i="27"/>
  <c r="C84" i="27"/>
  <c r="BT84" i="27" s="1"/>
  <c r="FH73" i="27"/>
  <c r="FI62" i="27"/>
  <c r="FH57" i="27"/>
  <c r="EW56" i="27"/>
  <c r="FH53" i="27"/>
  <c r="EW51" i="27"/>
  <c r="FI51" i="27"/>
  <c r="EW50" i="27"/>
  <c r="FI47" i="27"/>
  <c r="EW46" i="27"/>
  <c r="FI40" i="27"/>
  <c r="EW34" i="27"/>
  <c r="FI92" i="27"/>
  <c r="FG189" i="27"/>
  <c r="FH211" i="27"/>
  <c r="EW210" i="27"/>
  <c r="EW203" i="27"/>
  <c r="FI203" i="27"/>
  <c r="EW200" i="27"/>
  <c r="EW195" i="27"/>
  <c r="FI195" i="27"/>
  <c r="EW194" i="27"/>
  <c r="FH193" i="27"/>
  <c r="FI185" i="27"/>
  <c r="EW184" i="27"/>
  <c r="EW183" i="27"/>
  <c r="FI183" i="27"/>
  <c r="FH179" i="27"/>
  <c r="EW178" i="27"/>
  <c r="EW168" i="27"/>
  <c r="EW167" i="27"/>
  <c r="FI167" i="27"/>
  <c r="FH160" i="27"/>
  <c r="FI157" i="27"/>
  <c r="FI115" i="27"/>
  <c r="FI98" i="27"/>
  <c r="C98" i="27"/>
  <c r="BT98" i="27" s="1"/>
  <c r="FI86" i="27"/>
  <c r="FH83" i="27"/>
  <c r="FH71" i="27"/>
  <c r="FH67" i="27"/>
  <c r="FH201" i="27"/>
  <c r="EW193" i="27"/>
  <c r="EW188" i="27"/>
  <c r="EW187" i="27"/>
  <c r="FI187" i="27"/>
  <c r="FH186" i="27"/>
  <c r="FH183" i="27"/>
  <c r="FH181" i="27"/>
  <c r="FH176" i="27"/>
  <c r="FH171" i="27"/>
  <c r="EW170" i="27"/>
  <c r="FI163" i="27"/>
  <c r="EW151" i="27"/>
  <c r="FI151" i="27"/>
  <c r="EW145" i="27"/>
  <c r="FI144" i="27"/>
  <c r="C144" i="27"/>
  <c r="BT144" i="27" s="1"/>
  <c r="FH141" i="27"/>
  <c r="FI140" i="27"/>
  <c r="FI137" i="27"/>
  <c r="FI133" i="27"/>
  <c r="EW122" i="27"/>
  <c r="FH121" i="27"/>
  <c r="FI120" i="27"/>
  <c r="C120" i="27"/>
  <c r="BT120" i="27" s="1"/>
  <c r="EW111" i="27"/>
  <c r="FI111" i="27"/>
  <c r="FH78" i="27"/>
  <c r="FH60" i="27"/>
  <c r="EW207" i="27"/>
  <c r="EW198" i="27"/>
  <c r="EW186" i="27"/>
  <c r="EW176" i="27"/>
  <c r="EW175" i="27"/>
  <c r="FI175" i="27"/>
  <c r="EW159" i="27"/>
  <c r="FI159" i="27"/>
  <c r="EW158" i="27"/>
  <c r="EW110" i="27"/>
  <c r="EW91" i="27"/>
  <c r="FI89" i="27"/>
  <c r="EW75" i="27"/>
  <c r="EW74" i="27"/>
  <c r="FI66" i="27"/>
  <c r="FI59" i="27"/>
  <c r="EW55" i="27"/>
  <c r="FH48" i="27"/>
  <c r="FH41" i="27"/>
  <c r="EW40" i="27"/>
  <c r="EW29" i="27"/>
  <c r="FI29" i="27"/>
  <c r="FI23" i="27"/>
  <c r="EW20" i="27"/>
  <c r="FI20" i="27"/>
  <c r="FI18" i="27"/>
  <c r="FH49" i="27"/>
  <c r="FH43" i="27"/>
  <c r="FH42" i="27"/>
  <c r="FH35" i="27"/>
  <c r="FH24" i="27"/>
  <c r="EW172" i="27"/>
  <c r="EW171" i="27"/>
  <c r="FI171" i="27"/>
  <c r="FH170" i="27"/>
  <c r="FI169" i="27"/>
  <c r="FH166" i="27"/>
  <c r="FI165" i="27"/>
  <c r="EW160" i="27"/>
  <c r="EW154" i="27"/>
  <c r="FI154" i="27"/>
  <c r="EW148" i="27"/>
  <c r="FH143" i="27"/>
  <c r="FI142" i="27"/>
  <c r="EW141" i="27"/>
  <c r="FI135" i="27"/>
  <c r="EW134" i="27"/>
  <c r="FH133" i="27"/>
  <c r="FI128" i="27"/>
  <c r="FI125" i="27"/>
  <c r="FI119" i="27"/>
  <c r="EW118" i="27"/>
  <c r="FH117" i="27"/>
  <c r="EW112" i="27"/>
  <c r="FH111" i="27"/>
  <c r="EW108" i="27"/>
  <c r="FI108" i="27"/>
  <c r="FH107" i="27"/>
  <c r="EW102" i="27"/>
  <c r="FH100" i="27"/>
  <c r="EW95" i="27"/>
  <c r="FH89" i="27"/>
  <c r="FI85" i="27"/>
  <c r="EW83" i="27"/>
  <c r="FI81" i="27"/>
  <c r="EW79" i="27"/>
  <c r="FH76" i="27"/>
  <c r="EW71" i="27"/>
  <c r="EW67" i="27"/>
  <c r="FH63" i="27"/>
  <c r="EW52" i="27"/>
  <c r="FI52" i="27"/>
  <c r="FI46" i="27"/>
  <c r="C46" i="27"/>
  <c r="BT46" i="27" s="1"/>
  <c r="EW43" i="27"/>
  <c r="FI43" i="27"/>
  <c r="EW42" i="27"/>
  <c r="FI39" i="27"/>
  <c r="FI28" i="27"/>
  <c r="FH27" i="27"/>
  <c r="EW25" i="27"/>
  <c r="EW24" i="27"/>
  <c r="FI24" i="27"/>
  <c r="FI200" i="27"/>
  <c r="FH200" i="27"/>
  <c r="FG160" i="27"/>
  <c r="C160" i="27"/>
  <c r="BT160" i="27" s="1"/>
  <c r="FH142" i="27"/>
  <c r="FH128" i="27"/>
  <c r="FI192" i="27"/>
  <c r="FH192" i="27"/>
  <c r="FI212" i="27"/>
  <c r="FH214" i="27"/>
  <c r="FI211" i="27"/>
  <c r="FH209" i="27"/>
  <c r="FI208" i="27"/>
  <c r="C208" i="27"/>
  <c r="BT208" i="27" s="1"/>
  <c r="FH205" i="27"/>
  <c r="EW201" i="27"/>
  <c r="FI199" i="27"/>
  <c r="FI193" i="27"/>
  <c r="FH185" i="27"/>
  <c r="FH182" i="27"/>
  <c r="FH177" i="27"/>
  <c r="FH174" i="27"/>
  <c r="FH169" i="27"/>
  <c r="FH165" i="27"/>
  <c r="FH163" i="27"/>
  <c r="FH162" i="27"/>
  <c r="FH156" i="27"/>
  <c r="FH153" i="27"/>
  <c r="C148" i="27"/>
  <c r="BT148" i="27" s="1"/>
  <c r="FG148" i="27"/>
  <c r="FH132" i="27"/>
  <c r="C90" i="27"/>
  <c r="BT90" i="27" s="1"/>
  <c r="FG90" i="27"/>
  <c r="C212" i="27"/>
  <c r="BT212" i="27" s="1"/>
  <c r="EW214" i="27"/>
  <c r="EW212" i="27"/>
  <c r="EW209" i="27"/>
  <c r="FI207" i="27"/>
  <c r="FH202" i="27"/>
  <c r="FH198" i="27"/>
  <c r="EW192" i="27"/>
  <c r="EW190" i="27"/>
  <c r="EW182" i="27"/>
  <c r="EW174" i="27"/>
  <c r="FH157" i="27"/>
  <c r="FH150" i="27"/>
  <c r="FH146" i="27"/>
  <c r="FH136" i="27"/>
  <c r="FG102" i="27"/>
  <c r="C102" i="27"/>
  <c r="BT102" i="27" s="1"/>
  <c r="EW208" i="27"/>
  <c r="EW205" i="27"/>
  <c r="FI204" i="27"/>
  <c r="EW202" i="27"/>
  <c r="EW197" i="27"/>
  <c r="FI196" i="27"/>
  <c r="FI194" i="27"/>
  <c r="FH190" i="27"/>
  <c r="FI189" i="27"/>
  <c r="FI188" i="27"/>
  <c r="EW185" i="27"/>
  <c r="FI184" i="27"/>
  <c r="EW181" i="27"/>
  <c r="FI180" i="27"/>
  <c r="EW177" i="27"/>
  <c r="FI176" i="27"/>
  <c r="EW173" i="27"/>
  <c r="FI172" i="27"/>
  <c r="EW169" i="27"/>
  <c r="FI168" i="27"/>
  <c r="EW165" i="27"/>
  <c r="FI164" i="27"/>
  <c r="FI161" i="27"/>
  <c r="FI160" i="27"/>
  <c r="FH158" i="27"/>
  <c r="EW153" i="27"/>
  <c r="FH151" i="27"/>
  <c r="FI150" i="27"/>
  <c r="FH149" i="27"/>
  <c r="FI147" i="27"/>
  <c r="EW146" i="27"/>
  <c r="FI146" i="27"/>
  <c r="FH145" i="27"/>
  <c r="FI143" i="27"/>
  <c r="FH139" i="27"/>
  <c r="FH135" i="27"/>
  <c r="FH131" i="27"/>
  <c r="FH127" i="27"/>
  <c r="FH123" i="27"/>
  <c r="FH119" i="27"/>
  <c r="FH115" i="27"/>
  <c r="FH109" i="27"/>
  <c r="FH104" i="27"/>
  <c r="FI101" i="27"/>
  <c r="FH98" i="27"/>
  <c r="FH92" i="27"/>
  <c r="FH124" i="27"/>
  <c r="FH120" i="27"/>
  <c r="FH116" i="27"/>
  <c r="FH113" i="27"/>
  <c r="FG110" i="27"/>
  <c r="C110" i="27"/>
  <c r="BT110" i="27" s="1"/>
  <c r="FH99" i="27"/>
  <c r="C94" i="27"/>
  <c r="BT94" i="27" s="1"/>
  <c r="FG94" i="27"/>
  <c r="EW166" i="27"/>
  <c r="EW162" i="27"/>
  <c r="FI162" i="27"/>
  <c r="EW157" i="27"/>
  <c r="FI149" i="27"/>
  <c r="FI148" i="27"/>
  <c r="EW142" i="27"/>
  <c r="FH88" i="27"/>
  <c r="EW137" i="27"/>
  <c r="EW129" i="27"/>
  <c r="EW121" i="27"/>
  <c r="FH118" i="27"/>
  <c r="EW113" i="27"/>
  <c r="FI113" i="27"/>
  <c r="FH112" i="27"/>
  <c r="FI110" i="27"/>
  <c r="EW107" i="27"/>
  <c r="FI103" i="27"/>
  <c r="FI102" i="27"/>
  <c r="EW99" i="27"/>
  <c r="FH97" i="27"/>
  <c r="FI96" i="27"/>
  <c r="FH95" i="27"/>
  <c r="FH93" i="27"/>
  <c r="EW92" i="27"/>
  <c r="FH91" i="27"/>
  <c r="FI87" i="27"/>
  <c r="FI83" i="27"/>
  <c r="FI79" i="27"/>
  <c r="FI75" i="27"/>
  <c r="FI74" i="27"/>
  <c r="C74" i="27"/>
  <c r="BT74" i="27" s="1"/>
  <c r="FH64" i="27"/>
  <c r="FI61" i="27"/>
  <c r="EW60" i="27"/>
  <c r="FI60" i="27"/>
  <c r="FG58" i="27"/>
  <c r="EW58" i="27"/>
  <c r="FI57" i="27"/>
  <c r="FI54" i="27"/>
  <c r="C54" i="27"/>
  <c r="BT54" i="27" s="1"/>
  <c r="FG50" i="27"/>
  <c r="FI49" i="27"/>
  <c r="FG42" i="27"/>
  <c r="FI41" i="27"/>
  <c r="FH25" i="27"/>
  <c r="EW23" i="27"/>
  <c r="FH21" i="27"/>
  <c r="FH74" i="27"/>
  <c r="FI73" i="27"/>
  <c r="FI71" i="27"/>
  <c r="FI70" i="27"/>
  <c r="EW64" i="27"/>
  <c r="FH62" i="27"/>
  <c r="FH61" i="27"/>
  <c r="FH59" i="27"/>
  <c r="FI53" i="27"/>
  <c r="EW35" i="27"/>
  <c r="FI34" i="27"/>
  <c r="FH32" i="27"/>
  <c r="FI30" i="27"/>
  <c r="C30" i="27"/>
  <c r="BT30" i="27" s="1"/>
  <c r="FH28" i="27"/>
  <c r="FI26" i="27"/>
  <c r="FI22" i="27"/>
  <c r="FH19" i="27"/>
  <c r="FI141" i="27"/>
  <c r="FH138" i="27"/>
  <c r="EW133" i="27"/>
  <c r="FH130" i="27"/>
  <c r="EW125" i="27"/>
  <c r="FH122" i="27"/>
  <c r="EW117" i="27"/>
  <c r="FH108" i="27"/>
  <c r="FI105" i="27"/>
  <c r="EW104" i="27"/>
  <c r="FI104" i="27"/>
  <c r="FI95" i="27"/>
  <c r="FI94" i="27"/>
  <c r="FI91" i="27"/>
  <c r="FI90" i="27"/>
  <c r="EW84" i="27"/>
  <c r="FI84" i="27"/>
  <c r="EW80" i="27"/>
  <c r="FI80" i="27"/>
  <c r="FH75" i="27"/>
  <c r="FH72" i="27"/>
  <c r="FH68" i="27"/>
  <c r="EW62" i="27"/>
  <c r="EW59" i="27"/>
  <c r="FH55" i="27"/>
  <c r="FH52" i="27"/>
  <c r="FI50" i="27"/>
  <c r="FH47" i="27"/>
  <c r="FH44" i="27"/>
  <c r="FI42" i="27"/>
  <c r="FH39" i="27"/>
  <c r="FH36" i="27"/>
  <c r="FI33" i="27"/>
  <c r="EW32" i="27"/>
  <c r="FI32" i="27"/>
  <c r="EW18" i="27"/>
  <c r="EW47" i="27"/>
  <c r="FH45" i="27"/>
  <c r="FI44" i="27"/>
  <c r="EW39" i="27"/>
  <c r="FH37" i="27"/>
  <c r="FI36" i="27"/>
  <c r="FH212" i="27"/>
  <c r="FH208" i="27"/>
  <c r="FG215" i="27"/>
  <c r="C215" i="27"/>
  <c r="BT215" i="27" s="1"/>
  <c r="C211" i="27"/>
  <c r="BT211" i="27" s="1"/>
  <c r="FG211" i="27"/>
  <c r="C207" i="27"/>
  <c r="BT207" i="27" s="1"/>
  <c r="FG207" i="27"/>
  <c r="C183" i="27"/>
  <c r="BT183" i="27" s="1"/>
  <c r="FG183" i="27"/>
  <c r="C179" i="27"/>
  <c r="BT179" i="27" s="1"/>
  <c r="FG179" i="27"/>
  <c r="C175" i="27"/>
  <c r="BT175" i="27" s="1"/>
  <c r="FG175" i="27"/>
  <c r="C171" i="27"/>
  <c r="BT171" i="27" s="1"/>
  <c r="FG171" i="27"/>
  <c r="C167" i="27"/>
  <c r="BT167" i="27" s="1"/>
  <c r="FG167" i="27"/>
  <c r="C163" i="27"/>
  <c r="BT163" i="27" s="1"/>
  <c r="FG163" i="27"/>
  <c r="C155" i="27"/>
  <c r="BT155" i="27" s="1"/>
  <c r="FG155" i="27"/>
  <c r="C154" i="27"/>
  <c r="BT154" i="27" s="1"/>
  <c r="FG154" i="27"/>
  <c r="C143" i="27"/>
  <c r="BT143" i="27" s="1"/>
  <c r="FG143" i="27"/>
  <c r="C139" i="27"/>
  <c r="BT139" i="27" s="1"/>
  <c r="FG139" i="27"/>
  <c r="C187" i="27"/>
  <c r="BT187" i="27" s="1"/>
  <c r="FG187" i="27"/>
  <c r="FG190" i="27"/>
  <c r="FG186" i="27"/>
  <c r="FG182" i="27"/>
  <c r="FG178" i="27"/>
  <c r="FG174" i="27"/>
  <c r="FG170" i="27"/>
  <c r="FG166" i="27"/>
  <c r="FG162" i="27"/>
  <c r="C151" i="27"/>
  <c r="BT151" i="27" s="1"/>
  <c r="FG151" i="27"/>
  <c r="C150" i="27"/>
  <c r="BT150" i="27" s="1"/>
  <c r="FG150" i="27"/>
  <c r="FG203" i="27"/>
  <c r="C203" i="27"/>
  <c r="BT203" i="27" s="1"/>
  <c r="FG199" i="27"/>
  <c r="C199" i="27"/>
  <c r="BT199" i="27" s="1"/>
  <c r="FG195" i="27"/>
  <c r="C195" i="27"/>
  <c r="BT195" i="27" s="1"/>
  <c r="FG191" i="27"/>
  <c r="C147" i="27"/>
  <c r="BT147" i="27" s="1"/>
  <c r="FG147" i="27"/>
  <c r="C146" i="27"/>
  <c r="BT146" i="27" s="1"/>
  <c r="FG146" i="27"/>
  <c r="FG214" i="27"/>
  <c r="FG210" i="27"/>
  <c r="FG206" i="27"/>
  <c r="FG202" i="27"/>
  <c r="FG198" i="27"/>
  <c r="FG194" i="27"/>
  <c r="C188" i="27"/>
  <c r="BT188" i="27" s="1"/>
  <c r="FG184" i="27"/>
  <c r="C184" i="27"/>
  <c r="BT184" i="27" s="1"/>
  <c r="FG180" i="27"/>
  <c r="C180" i="27"/>
  <c r="BT180" i="27" s="1"/>
  <c r="FG176" i="27"/>
  <c r="C176" i="27"/>
  <c r="BT176" i="27" s="1"/>
  <c r="FG172" i="27"/>
  <c r="C172" i="27"/>
  <c r="BT172" i="27" s="1"/>
  <c r="FG168" i="27"/>
  <c r="C168" i="27"/>
  <c r="BT168" i="27" s="1"/>
  <c r="FG164" i="27"/>
  <c r="C164" i="27"/>
  <c r="BT164" i="27" s="1"/>
  <c r="C159" i="27"/>
  <c r="BT159" i="27" s="1"/>
  <c r="FG159" i="27"/>
  <c r="C158" i="27"/>
  <c r="BT158" i="27" s="1"/>
  <c r="FG158" i="27"/>
  <c r="FG142" i="27"/>
  <c r="FG138" i="27"/>
  <c r="FG134" i="27"/>
  <c r="FG130" i="27"/>
  <c r="FG126" i="27"/>
  <c r="FG122" i="27"/>
  <c r="FG118" i="27"/>
  <c r="FG114" i="27"/>
  <c r="C109" i="27"/>
  <c r="BT109" i="27" s="1"/>
  <c r="FG109" i="27"/>
  <c r="C108" i="27"/>
  <c r="BT108" i="27" s="1"/>
  <c r="FG108" i="27"/>
  <c r="C93" i="27"/>
  <c r="BT93" i="27" s="1"/>
  <c r="FG93" i="27"/>
  <c r="C105" i="27"/>
  <c r="BT105" i="27" s="1"/>
  <c r="FG105" i="27"/>
  <c r="C104" i="27"/>
  <c r="BT104" i="27" s="1"/>
  <c r="FG104" i="27"/>
  <c r="C113" i="27"/>
  <c r="BT113" i="27" s="1"/>
  <c r="FG113" i="27"/>
  <c r="C112" i="27"/>
  <c r="BT112" i="27" s="1"/>
  <c r="FG112" i="27"/>
  <c r="C101" i="27"/>
  <c r="BT101" i="27" s="1"/>
  <c r="FG101" i="27"/>
  <c r="C100" i="27"/>
  <c r="BT100" i="27" s="1"/>
  <c r="FG100" i="27"/>
  <c r="FG135" i="27"/>
  <c r="FG131" i="27"/>
  <c r="FG127" i="27"/>
  <c r="FG123" i="27"/>
  <c r="FG119" i="27"/>
  <c r="FG115" i="27"/>
  <c r="C97" i="27"/>
  <c r="BT97" i="27" s="1"/>
  <c r="FG97" i="27"/>
  <c r="C96" i="27"/>
  <c r="BT96" i="27" s="1"/>
  <c r="FG96" i="27"/>
  <c r="FG84" i="27"/>
  <c r="FG80" i="27"/>
  <c r="FG76" i="27"/>
  <c r="C73" i="27"/>
  <c r="BT73" i="27" s="1"/>
  <c r="FG73" i="27"/>
  <c r="C72" i="27"/>
  <c r="BT72" i="27" s="1"/>
  <c r="FG72" i="27"/>
  <c r="C65" i="27"/>
  <c r="BT65" i="27" s="1"/>
  <c r="FG65" i="27"/>
  <c r="FI58" i="27"/>
  <c r="FH58" i="27"/>
  <c r="C69" i="27"/>
  <c r="BT69" i="27" s="1"/>
  <c r="FG69" i="27"/>
  <c r="C68" i="27"/>
  <c r="BT68" i="27" s="1"/>
  <c r="FG68" i="27"/>
  <c r="FG89" i="27"/>
  <c r="C89" i="27"/>
  <c r="BT89" i="27" s="1"/>
  <c r="FG86" i="27"/>
  <c r="C86" i="27"/>
  <c r="BT86" i="27" s="1"/>
  <c r="FG82" i="27"/>
  <c r="C82" i="27"/>
  <c r="BT82" i="27" s="1"/>
  <c r="FG78" i="27"/>
  <c r="C78" i="27"/>
  <c r="BT78" i="27" s="1"/>
  <c r="C61" i="27"/>
  <c r="BT61" i="27" s="1"/>
  <c r="FG61" i="27"/>
  <c r="FG92" i="27"/>
  <c r="FG88" i="27"/>
  <c r="C85" i="27"/>
  <c r="BT85" i="27" s="1"/>
  <c r="FG85" i="27"/>
  <c r="C81" i="27"/>
  <c r="BT81" i="27" s="1"/>
  <c r="FG81" i="27"/>
  <c r="C77" i="27"/>
  <c r="BT77" i="27" s="1"/>
  <c r="FG77" i="27"/>
  <c r="C60" i="27"/>
  <c r="BT60" i="27" s="1"/>
  <c r="FG60" i="27"/>
  <c r="C29" i="27"/>
  <c r="BT29" i="27" s="1"/>
  <c r="FG29" i="27"/>
  <c r="C28" i="27"/>
  <c r="BT28" i="27" s="1"/>
  <c r="FG28" i="27"/>
  <c r="FG64" i="27"/>
  <c r="C53" i="27"/>
  <c r="BT53" i="27" s="1"/>
  <c r="FG53" i="27"/>
  <c r="C52" i="27"/>
  <c r="BT52" i="27" s="1"/>
  <c r="FG52" i="27"/>
  <c r="C45" i="27"/>
  <c r="BT45" i="27" s="1"/>
  <c r="FG45" i="27"/>
  <c r="C44" i="27"/>
  <c r="BT44" i="27" s="1"/>
  <c r="FG44" i="27"/>
  <c r="C37" i="27"/>
  <c r="BT37" i="27" s="1"/>
  <c r="FG37" i="27"/>
  <c r="C36" i="27"/>
  <c r="BT36" i="27" s="1"/>
  <c r="FG36" i="27"/>
  <c r="C33" i="27"/>
  <c r="BT33" i="27" s="1"/>
  <c r="FG33" i="27"/>
  <c r="C32" i="27"/>
  <c r="BT32" i="27" s="1"/>
  <c r="FG32" i="27"/>
  <c r="C25" i="27"/>
  <c r="BT25" i="27" s="1"/>
  <c r="FG25" i="27"/>
  <c r="C24" i="27"/>
  <c r="BT24" i="27" s="1"/>
  <c r="FG24" i="27"/>
  <c r="C57" i="27"/>
  <c r="BT57" i="27" s="1"/>
  <c r="FG57" i="27"/>
  <c r="C56" i="27"/>
  <c r="BT56" i="27" s="1"/>
  <c r="FG56" i="27"/>
  <c r="C49" i="27"/>
  <c r="BT49" i="27" s="1"/>
  <c r="FG49" i="27"/>
  <c r="C48" i="27"/>
  <c r="BT48" i="27" s="1"/>
  <c r="FG48" i="27"/>
  <c r="C41" i="27"/>
  <c r="BT41" i="27" s="1"/>
  <c r="FG41" i="27"/>
  <c r="C40" i="27"/>
  <c r="BT40" i="27" s="1"/>
  <c r="FG40" i="27"/>
  <c r="C21" i="27"/>
  <c r="BT21" i="27" s="1"/>
  <c r="FG21" i="27"/>
  <c r="C20" i="27"/>
  <c r="BT20" i="27" s="1"/>
  <c r="FG20" i="27"/>
  <c r="E17" i="27" l="1"/>
  <c r="FF17" i="27"/>
  <c r="FE17" i="27"/>
  <c r="FD17" i="27"/>
  <c r="FC17" i="27"/>
  <c r="FB17" i="27"/>
  <c r="FA17" i="27"/>
  <c r="EZ17" i="27"/>
  <c r="EY17" i="27"/>
  <c r="EX17" i="27"/>
  <c r="EV17" i="27"/>
  <c r="EU17" i="27"/>
  <c r="ET17" i="27"/>
  <c r="ES17" i="27"/>
  <c r="ER17" i="27"/>
  <c r="EQ17" i="27"/>
  <c r="EP17" i="27"/>
  <c r="EO17" i="27"/>
  <c r="EN17" i="27"/>
  <c r="EM17" i="27"/>
  <c r="EL17" i="27"/>
  <c r="EK17" i="27"/>
  <c r="EJ17" i="27"/>
  <c r="EI17" i="27"/>
  <c r="EH17" i="27"/>
  <c r="EG17" i="27"/>
  <c r="EF17" i="27"/>
  <c r="EE17" i="27"/>
  <c r="ED17" i="27"/>
  <c r="EC17" i="27"/>
  <c r="EB17" i="27"/>
  <c r="EA17" i="27"/>
  <c r="DZ17" i="27"/>
  <c r="DY17" i="27"/>
  <c r="DX17" i="27"/>
  <c r="DW17" i="27"/>
  <c r="DV17" i="27"/>
  <c r="DU17" i="27"/>
  <c r="DT17" i="27"/>
  <c r="DS17" i="27"/>
  <c r="DR17" i="27"/>
  <c r="DQ17" i="27"/>
  <c r="DP17" i="27"/>
  <c r="DO17" i="27"/>
  <c r="DN17" i="27"/>
  <c r="DM17" i="27"/>
  <c r="DL17" i="27"/>
  <c r="DK17" i="27"/>
  <c r="DJ17" i="27"/>
  <c r="DI17" i="27"/>
  <c r="DH17" i="27"/>
  <c r="DG17" i="27"/>
  <c r="DF17" i="27"/>
  <c r="DE17" i="27"/>
  <c r="DD17" i="27"/>
  <c r="DC17" i="27"/>
  <c r="DB17" i="27"/>
  <c r="DA17" i="27"/>
  <c r="CZ17" i="27"/>
  <c r="CY17" i="27"/>
  <c r="CX17" i="27"/>
  <c r="CW17" i="27"/>
  <c r="CV17" i="27"/>
  <c r="CU17" i="27"/>
  <c r="CT17" i="27"/>
  <c r="CS17" i="27"/>
  <c r="CR17" i="27"/>
  <c r="CQ17" i="27"/>
  <c r="CP17" i="27"/>
  <c r="CO17" i="27"/>
  <c r="CN17" i="27"/>
  <c r="CM17" i="27"/>
  <c r="CL17" i="27"/>
  <c r="CK17" i="27"/>
  <c r="CJ17" i="27"/>
  <c r="CI17" i="27"/>
  <c r="CH17" i="27"/>
  <c r="CG17" i="27"/>
  <c r="CF17" i="27"/>
  <c r="CE17" i="27"/>
  <c r="CD17" i="27"/>
  <c r="CC17" i="27"/>
  <c r="CB17" i="27"/>
  <c r="CA17" i="27"/>
  <c r="BZ17" i="27"/>
  <c r="BY17" i="27"/>
  <c r="BX17" i="27"/>
  <c r="BW17" i="27"/>
  <c r="BV17" i="27"/>
  <c r="BU17" i="27"/>
  <c r="BS17" i="27"/>
  <c r="BR17" i="27"/>
  <c r="BQ17" i="27"/>
  <c r="BP17" i="27"/>
  <c r="BO17" i="27"/>
  <c r="BN17" i="27"/>
  <c r="BM17" i="27"/>
  <c r="BL17" i="27"/>
  <c r="BK17" i="27"/>
  <c r="BJ17" i="27"/>
  <c r="BI17" i="27"/>
  <c r="BH17" i="27"/>
  <c r="BG17" i="27"/>
  <c r="BF17" i="27"/>
  <c r="BE17" i="27"/>
  <c r="BD17" i="27"/>
  <c r="BC17" i="27"/>
  <c r="BB17" i="27"/>
  <c r="BA17" i="27"/>
  <c r="AZ17" i="27"/>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B17" i="27"/>
  <c r="AA17" i="27"/>
  <c r="Z17" i="27"/>
  <c r="Y17" i="27"/>
  <c r="X17" i="27"/>
  <c r="W17" i="27"/>
  <c r="V17" i="27"/>
  <c r="U17" i="27"/>
  <c r="T17" i="27"/>
  <c r="S17" i="27"/>
  <c r="R17" i="27"/>
  <c r="Q17" i="27"/>
  <c r="P17" i="27"/>
  <c r="O17" i="27"/>
  <c r="N17" i="27"/>
  <c r="M17" i="27"/>
  <c r="L17" i="27"/>
  <c r="K17" i="27"/>
  <c r="J17" i="27"/>
  <c r="I17" i="27"/>
  <c r="H17" i="27"/>
  <c r="G17" i="27"/>
  <c r="F17" i="27"/>
  <c r="X1" i="37" l="1"/>
  <c r="AH7" i="51"/>
  <c r="AI7" i="51"/>
  <c r="AI6" i="38"/>
  <c r="K8" i="27"/>
  <c r="K9" i="27"/>
  <c r="K10" i="27"/>
  <c r="K11" i="27"/>
  <c r="K12" i="27"/>
  <c r="K13" i="27"/>
  <c r="K14" i="27"/>
  <c r="K15" i="27"/>
  <c r="K16" i="27"/>
  <c r="K7" i="27"/>
  <c r="C15" i="8" l="1"/>
  <c r="P15" i="45"/>
  <c r="P19" i="44"/>
  <c r="P17" i="44"/>
  <c r="P15" i="44"/>
  <c r="O15" i="43"/>
  <c r="P15" i="43"/>
  <c r="P17" i="43"/>
  <c r="P28" i="42"/>
  <c r="P27" i="42"/>
  <c r="P26" i="42"/>
  <c r="P25" i="42"/>
  <c r="P24" i="42"/>
  <c r="P23" i="42"/>
  <c r="P22" i="42"/>
  <c r="P21" i="42"/>
  <c r="P20" i="42"/>
  <c r="P19" i="42"/>
  <c r="P18" i="42"/>
  <c r="P17" i="42"/>
  <c r="P16" i="42"/>
  <c r="P15" i="42"/>
  <c r="P14" i="42"/>
  <c r="P15" i="41"/>
  <c r="P32" i="41"/>
  <c r="P31" i="41"/>
  <c r="P30" i="41"/>
  <c r="P29" i="41"/>
  <c r="P28" i="41"/>
  <c r="P27" i="41"/>
  <c r="P26" i="41"/>
  <c r="P25" i="41"/>
  <c r="P24" i="41"/>
  <c r="P23" i="41"/>
  <c r="P22" i="41"/>
  <c r="P21" i="41"/>
  <c r="P20" i="41"/>
  <c r="P19" i="41"/>
  <c r="P18" i="41"/>
  <c r="P17" i="41"/>
  <c r="P16" i="41"/>
  <c r="P14" i="41"/>
  <c r="P43" i="47"/>
  <c r="P42" i="47"/>
  <c r="P41" i="47"/>
  <c r="P40" i="47"/>
  <c r="P39" i="47"/>
  <c r="P38" i="47"/>
  <c r="P37" i="47"/>
  <c r="P36" i="47"/>
  <c r="P35" i="47"/>
  <c r="P34" i="47"/>
  <c r="P33" i="47"/>
  <c r="P32" i="47"/>
  <c r="P31" i="47"/>
  <c r="P30" i="47"/>
  <c r="P29" i="47"/>
  <c r="P28" i="47"/>
  <c r="P27" i="47"/>
  <c r="P26" i="47"/>
  <c r="P25" i="47"/>
  <c r="P24" i="47"/>
  <c r="P23" i="47"/>
  <c r="P22" i="47"/>
  <c r="P21" i="47"/>
  <c r="P20" i="47"/>
  <c r="P19" i="47"/>
  <c r="P18" i="47"/>
  <c r="P17" i="47"/>
  <c r="P16" i="47"/>
  <c r="AI14" i="51"/>
  <c r="AR7" i="51" l="1"/>
  <c r="AI23" i="51" s="1"/>
  <c r="AP7" i="51"/>
  <c r="AK7" i="51"/>
  <c r="AI16" i="51" s="1"/>
  <c r="AG7" i="51"/>
  <c r="AI15" i="51" s="1"/>
  <c r="B6" i="51"/>
  <c r="AI28" i="51" l="1"/>
  <c r="L8" i="27"/>
  <c r="M8" i="27"/>
  <c r="N8" i="27"/>
  <c r="O8" i="27"/>
  <c r="P8" i="27"/>
  <c r="Q8" i="27"/>
  <c r="R8" i="27"/>
  <c r="S8" i="27"/>
  <c r="T8" i="27"/>
  <c r="U8" i="27"/>
  <c r="V8" i="27"/>
  <c r="W8" i="27"/>
  <c r="X8" i="27"/>
  <c r="Y8" i="27"/>
  <c r="Z8" i="27"/>
  <c r="AA8" i="27"/>
  <c r="AB8" i="27"/>
  <c r="AC8" i="27"/>
  <c r="AD8" i="27"/>
  <c r="AE8" i="27"/>
  <c r="AF8" i="27"/>
  <c r="AG8" i="27"/>
  <c r="AH8" i="27"/>
  <c r="AI8" i="27"/>
  <c r="AJ8" i="27"/>
  <c r="AK8" i="27"/>
  <c r="AL8" i="27"/>
  <c r="AM8" i="27"/>
  <c r="AN8" i="27"/>
  <c r="AO8" i="27"/>
  <c r="AP8" i="27"/>
  <c r="AQ8" i="27"/>
  <c r="AR8" i="27"/>
  <c r="AS8" i="27"/>
  <c r="AT8" i="27"/>
  <c r="AU8" i="27"/>
  <c r="AV8" i="27"/>
  <c r="AW8" i="27"/>
  <c r="AX8" i="27"/>
  <c r="AY8" i="27"/>
  <c r="AZ8" i="27"/>
  <c r="BA8" i="27"/>
  <c r="BB8" i="27"/>
  <c r="BC8" i="27"/>
  <c r="BD8" i="27"/>
  <c r="BE8" i="27"/>
  <c r="BF8" i="27"/>
  <c r="BG8" i="27"/>
  <c r="BH8" i="27"/>
  <c r="BI8" i="27"/>
  <c r="BJ8" i="27"/>
  <c r="BK8" i="27"/>
  <c r="BL8" i="27"/>
  <c r="BM8" i="27"/>
  <c r="BN8" i="27"/>
  <c r="BO8" i="27"/>
  <c r="BP8" i="27"/>
  <c r="BQ8" i="27"/>
  <c r="BR8" i="27"/>
  <c r="BS8" i="27"/>
  <c r="L9" i="27"/>
  <c r="M9" i="27"/>
  <c r="N9" i="27"/>
  <c r="O9" i="27"/>
  <c r="P9" i="27"/>
  <c r="Q9" i="27"/>
  <c r="R9" i="27"/>
  <c r="S9" i="27"/>
  <c r="T9" i="27"/>
  <c r="U9" i="27"/>
  <c r="V9" i="27"/>
  <c r="W9" i="27"/>
  <c r="X9" i="27"/>
  <c r="Y9" i="27"/>
  <c r="Z9" i="27"/>
  <c r="AA9" i="27"/>
  <c r="AB9" i="27"/>
  <c r="AC9" i="27"/>
  <c r="AD9" i="27"/>
  <c r="AE9" i="27"/>
  <c r="AF9" i="27"/>
  <c r="AG9" i="27"/>
  <c r="AH9" i="27"/>
  <c r="AI9" i="27"/>
  <c r="AJ9" i="27"/>
  <c r="AK9" i="27"/>
  <c r="AL9" i="27"/>
  <c r="AM9" i="27"/>
  <c r="AN9" i="27"/>
  <c r="AO9" i="27"/>
  <c r="AP9" i="27"/>
  <c r="AQ9" i="27"/>
  <c r="AR9" i="27"/>
  <c r="AS9" i="27"/>
  <c r="AT9" i="27"/>
  <c r="AU9" i="27"/>
  <c r="AV9" i="27"/>
  <c r="AW9" i="27"/>
  <c r="AX9" i="27"/>
  <c r="AY9" i="27"/>
  <c r="AZ9" i="27"/>
  <c r="BA9" i="27"/>
  <c r="BB9" i="27"/>
  <c r="BC9" i="27"/>
  <c r="BD9" i="27"/>
  <c r="BE9" i="27"/>
  <c r="BF9" i="27"/>
  <c r="BG9" i="27"/>
  <c r="BH9" i="27"/>
  <c r="BI9" i="27"/>
  <c r="BJ9" i="27"/>
  <c r="BK9" i="27"/>
  <c r="BL9" i="27"/>
  <c r="BM9" i="27"/>
  <c r="BN9" i="27"/>
  <c r="BO9" i="27"/>
  <c r="BP9" i="27"/>
  <c r="BQ9" i="27"/>
  <c r="BR9" i="27"/>
  <c r="BS9" i="27"/>
  <c r="L10" i="27"/>
  <c r="M10" i="27"/>
  <c r="N10" i="27"/>
  <c r="O10" i="27"/>
  <c r="P10" i="27"/>
  <c r="Q10" i="27"/>
  <c r="R10" i="27"/>
  <c r="S10" i="27"/>
  <c r="T10" i="27"/>
  <c r="U10" i="27"/>
  <c r="V10" i="27"/>
  <c r="W10" i="27"/>
  <c r="X10" i="27"/>
  <c r="Y10" i="27"/>
  <c r="Z10" i="27"/>
  <c r="AA10" i="27"/>
  <c r="AB10" i="27"/>
  <c r="AC10" i="27"/>
  <c r="AD10" i="27"/>
  <c r="AE10" i="27"/>
  <c r="AF10" i="27"/>
  <c r="AG10" i="27"/>
  <c r="AH10" i="27"/>
  <c r="AI10" i="27"/>
  <c r="AJ10" i="27"/>
  <c r="AK10" i="27"/>
  <c r="AL10" i="27"/>
  <c r="AM10" i="27"/>
  <c r="AN10" i="27"/>
  <c r="AO10" i="27"/>
  <c r="AP10" i="27"/>
  <c r="AQ10" i="27"/>
  <c r="AR10" i="27"/>
  <c r="AS10" i="27"/>
  <c r="AT10" i="27"/>
  <c r="AU10" i="27"/>
  <c r="AV10" i="27"/>
  <c r="AW10" i="27"/>
  <c r="AX10" i="27"/>
  <c r="AY10" i="27"/>
  <c r="AZ10" i="27"/>
  <c r="BA10" i="27"/>
  <c r="BB10" i="27"/>
  <c r="BC10" i="27"/>
  <c r="BD10" i="27"/>
  <c r="BE10" i="27"/>
  <c r="BF10" i="27"/>
  <c r="BG10" i="27"/>
  <c r="BH10" i="27"/>
  <c r="BI10" i="27"/>
  <c r="BJ10" i="27"/>
  <c r="BK10" i="27"/>
  <c r="BL10" i="27"/>
  <c r="BM10" i="27"/>
  <c r="BN10" i="27"/>
  <c r="BO10" i="27"/>
  <c r="BP10" i="27"/>
  <c r="BQ10" i="27"/>
  <c r="BR10" i="27"/>
  <c r="BS10" i="27"/>
  <c r="L11" i="27"/>
  <c r="M11" i="27"/>
  <c r="N11" i="27"/>
  <c r="O11" i="27"/>
  <c r="P11" i="27"/>
  <c r="Q11" i="27"/>
  <c r="R11" i="27"/>
  <c r="S11" i="27"/>
  <c r="T11" i="27"/>
  <c r="U11" i="27"/>
  <c r="V11" i="27"/>
  <c r="W11" i="27"/>
  <c r="X11" i="27"/>
  <c r="Y11" i="27"/>
  <c r="Z11" i="27"/>
  <c r="AA11" i="27"/>
  <c r="AB11" i="27"/>
  <c r="AC11" i="27"/>
  <c r="AD11" i="27"/>
  <c r="AE11" i="27"/>
  <c r="AF11" i="27"/>
  <c r="AG11" i="27"/>
  <c r="AH11" i="27"/>
  <c r="AI11" i="27"/>
  <c r="AJ11" i="27"/>
  <c r="AK11" i="27"/>
  <c r="AL11" i="27"/>
  <c r="AM11" i="27"/>
  <c r="AN11" i="27"/>
  <c r="AO11" i="27"/>
  <c r="AP11" i="27"/>
  <c r="AQ11" i="27"/>
  <c r="AR11" i="27"/>
  <c r="AS11" i="27"/>
  <c r="AT11" i="27"/>
  <c r="AU11" i="27"/>
  <c r="AV11" i="27"/>
  <c r="AW11" i="27"/>
  <c r="AX11" i="27"/>
  <c r="AY11" i="27"/>
  <c r="AZ11" i="27"/>
  <c r="BA11" i="27"/>
  <c r="BB11" i="27"/>
  <c r="BC11" i="27"/>
  <c r="BD11" i="27"/>
  <c r="BE11" i="27"/>
  <c r="BF11" i="27"/>
  <c r="BG11" i="27"/>
  <c r="BH11" i="27"/>
  <c r="BI11" i="27"/>
  <c r="BJ11" i="27"/>
  <c r="BK11" i="27"/>
  <c r="BL11" i="27"/>
  <c r="BM11" i="27"/>
  <c r="BN11" i="27"/>
  <c r="BO11" i="27"/>
  <c r="BP11" i="27"/>
  <c r="BQ11" i="27"/>
  <c r="BR11" i="27"/>
  <c r="BS11" i="27"/>
  <c r="L12" i="27"/>
  <c r="M12" i="27"/>
  <c r="N12" i="27"/>
  <c r="O12" i="27"/>
  <c r="P12" i="27"/>
  <c r="Q12" i="27"/>
  <c r="R12" i="27"/>
  <c r="S12" i="27"/>
  <c r="T12" i="27"/>
  <c r="U12" i="27"/>
  <c r="V12" i="27"/>
  <c r="W12" i="27"/>
  <c r="X12" i="27"/>
  <c r="Y12" i="27"/>
  <c r="Z12" i="27"/>
  <c r="AA12" i="27"/>
  <c r="AB12" i="27"/>
  <c r="AC12" i="27"/>
  <c r="AD12" i="27"/>
  <c r="AE12" i="27"/>
  <c r="AF12" i="27"/>
  <c r="AG12" i="27"/>
  <c r="AH12" i="27"/>
  <c r="AI12" i="27"/>
  <c r="AJ12" i="27"/>
  <c r="AK12" i="27"/>
  <c r="AL12" i="27"/>
  <c r="AM12" i="27"/>
  <c r="AN12" i="27"/>
  <c r="AO12" i="27"/>
  <c r="AP12" i="27"/>
  <c r="AQ12" i="27"/>
  <c r="AR12" i="27"/>
  <c r="AS12" i="27"/>
  <c r="AT12" i="27"/>
  <c r="AU12" i="27"/>
  <c r="AV12" i="27"/>
  <c r="AW12" i="27"/>
  <c r="AX12" i="27"/>
  <c r="AY12" i="27"/>
  <c r="AZ12" i="27"/>
  <c r="BA12" i="27"/>
  <c r="BB12" i="27"/>
  <c r="BC12" i="27"/>
  <c r="BD12" i="27"/>
  <c r="BE12" i="27"/>
  <c r="BF12" i="27"/>
  <c r="BG12" i="27"/>
  <c r="BH12" i="27"/>
  <c r="BI12" i="27"/>
  <c r="BJ12" i="27"/>
  <c r="BK12" i="27"/>
  <c r="BL12" i="27"/>
  <c r="BM12" i="27"/>
  <c r="BN12" i="27"/>
  <c r="BO12" i="27"/>
  <c r="BP12" i="27"/>
  <c r="BQ12" i="27"/>
  <c r="BR12" i="27"/>
  <c r="BS12" i="27"/>
  <c r="L13" i="27"/>
  <c r="M13" i="27"/>
  <c r="N13" i="27"/>
  <c r="O13" i="27"/>
  <c r="P13" i="27"/>
  <c r="Q13" i="27"/>
  <c r="R13" i="27"/>
  <c r="S13" i="27"/>
  <c r="T13" i="27"/>
  <c r="U13" i="27"/>
  <c r="V13" i="27"/>
  <c r="W13" i="27"/>
  <c r="X13" i="27"/>
  <c r="Y13" i="27"/>
  <c r="Z13" i="27"/>
  <c r="AA13" i="27"/>
  <c r="AB13" i="27"/>
  <c r="AC13" i="27"/>
  <c r="AD13" i="27"/>
  <c r="AE13" i="27"/>
  <c r="AF13" i="27"/>
  <c r="AG13" i="27"/>
  <c r="AH13" i="27"/>
  <c r="AI13" i="27"/>
  <c r="AJ13" i="27"/>
  <c r="AK13" i="27"/>
  <c r="AL13" i="27"/>
  <c r="AM13" i="27"/>
  <c r="AN13" i="27"/>
  <c r="AO13" i="27"/>
  <c r="AP13" i="27"/>
  <c r="AQ13" i="27"/>
  <c r="AR13" i="27"/>
  <c r="AS13" i="27"/>
  <c r="AT13" i="27"/>
  <c r="AU13" i="27"/>
  <c r="AV13" i="27"/>
  <c r="AW13" i="27"/>
  <c r="AX13" i="27"/>
  <c r="AY13" i="27"/>
  <c r="AZ13" i="27"/>
  <c r="BA13" i="27"/>
  <c r="BB13" i="27"/>
  <c r="BC13" i="27"/>
  <c r="BD13" i="27"/>
  <c r="BE13" i="27"/>
  <c r="BF13" i="27"/>
  <c r="BG13" i="27"/>
  <c r="BH13" i="27"/>
  <c r="BI13" i="27"/>
  <c r="BJ13" i="27"/>
  <c r="BK13" i="27"/>
  <c r="BL13" i="27"/>
  <c r="BM13" i="27"/>
  <c r="BN13" i="27"/>
  <c r="BO13" i="27"/>
  <c r="BP13" i="27"/>
  <c r="BQ13" i="27"/>
  <c r="BR13" i="27"/>
  <c r="BS13" i="27"/>
  <c r="L14" i="27"/>
  <c r="M14" i="27"/>
  <c r="N14" i="27"/>
  <c r="O14" i="27"/>
  <c r="P14" i="27"/>
  <c r="Q14" i="27"/>
  <c r="R14" i="27"/>
  <c r="S14" i="27"/>
  <c r="T14" i="27"/>
  <c r="U14" i="27"/>
  <c r="V14" i="27"/>
  <c r="W14" i="27"/>
  <c r="X14" i="27"/>
  <c r="Y14" i="27"/>
  <c r="Z14" i="27"/>
  <c r="AA14" i="27"/>
  <c r="AB14" i="27"/>
  <c r="AC14" i="27"/>
  <c r="AD14" i="27"/>
  <c r="AE14" i="27"/>
  <c r="AF14" i="27"/>
  <c r="AG14" i="27"/>
  <c r="AH14" i="27"/>
  <c r="AI14" i="27"/>
  <c r="AJ14" i="27"/>
  <c r="AK14" i="27"/>
  <c r="AL14" i="27"/>
  <c r="AM14" i="27"/>
  <c r="AN14" i="27"/>
  <c r="AO14" i="27"/>
  <c r="AP14" i="27"/>
  <c r="AQ14" i="27"/>
  <c r="AR14" i="27"/>
  <c r="AS14" i="27"/>
  <c r="AT14" i="27"/>
  <c r="AU14" i="27"/>
  <c r="AV14" i="27"/>
  <c r="AW14" i="27"/>
  <c r="AX14" i="27"/>
  <c r="AY14" i="27"/>
  <c r="AZ14" i="27"/>
  <c r="BA14" i="27"/>
  <c r="BB14" i="27"/>
  <c r="BC14" i="27"/>
  <c r="BD14" i="27"/>
  <c r="BE14" i="27"/>
  <c r="BF14" i="27"/>
  <c r="BG14" i="27"/>
  <c r="BH14" i="27"/>
  <c r="BI14" i="27"/>
  <c r="BJ14" i="27"/>
  <c r="BK14" i="27"/>
  <c r="BL14" i="27"/>
  <c r="BM14" i="27"/>
  <c r="BN14" i="27"/>
  <c r="BO14" i="27"/>
  <c r="BP14" i="27"/>
  <c r="BQ14" i="27"/>
  <c r="BR14" i="27"/>
  <c r="BS14" i="27"/>
  <c r="L15" i="27"/>
  <c r="M15" i="27"/>
  <c r="N15" i="27"/>
  <c r="O15" i="27"/>
  <c r="P15" i="27"/>
  <c r="Q15" i="27"/>
  <c r="R15" i="27"/>
  <c r="S15" i="27"/>
  <c r="T15" i="27"/>
  <c r="U15" i="27"/>
  <c r="V15" i="27"/>
  <c r="W15" i="27"/>
  <c r="X15" i="27"/>
  <c r="Y15" i="27"/>
  <c r="Z15" i="27"/>
  <c r="AA15" i="27"/>
  <c r="AB15" i="27"/>
  <c r="AC15" i="27"/>
  <c r="AD15" i="27"/>
  <c r="AE15" i="27"/>
  <c r="AF15" i="27"/>
  <c r="AG15" i="27"/>
  <c r="AH15" i="27"/>
  <c r="AI15" i="27"/>
  <c r="AJ15" i="27"/>
  <c r="AK15" i="27"/>
  <c r="AL15" i="27"/>
  <c r="AM15" i="27"/>
  <c r="AN15" i="27"/>
  <c r="AO15" i="27"/>
  <c r="AP15" i="27"/>
  <c r="AQ15" i="27"/>
  <c r="AR15" i="27"/>
  <c r="AS15" i="27"/>
  <c r="AT15" i="27"/>
  <c r="AU15" i="27"/>
  <c r="AV15" i="27"/>
  <c r="AW15" i="27"/>
  <c r="AX15" i="27"/>
  <c r="AY15" i="27"/>
  <c r="AZ15" i="27"/>
  <c r="BA15" i="27"/>
  <c r="BB15" i="27"/>
  <c r="BC15" i="27"/>
  <c r="BD15" i="27"/>
  <c r="BE15" i="27"/>
  <c r="BF15" i="27"/>
  <c r="BG15" i="27"/>
  <c r="BH15" i="27"/>
  <c r="BI15" i="27"/>
  <c r="BJ15" i="27"/>
  <c r="BK15" i="27"/>
  <c r="BL15" i="27"/>
  <c r="BM15" i="27"/>
  <c r="BN15" i="27"/>
  <c r="BO15" i="27"/>
  <c r="BP15" i="27"/>
  <c r="BQ15" i="27"/>
  <c r="BR15" i="27"/>
  <c r="BS15" i="27"/>
  <c r="L16" i="27"/>
  <c r="M16" i="27"/>
  <c r="N16" i="27"/>
  <c r="O16" i="27"/>
  <c r="P16" i="27"/>
  <c r="Q16" i="27"/>
  <c r="R16" i="27"/>
  <c r="S16" i="27"/>
  <c r="T16" i="27"/>
  <c r="U16" i="27"/>
  <c r="V16" i="27"/>
  <c r="W16" i="27"/>
  <c r="X16" i="27"/>
  <c r="Y16" i="27"/>
  <c r="Z16" i="27"/>
  <c r="AA16" i="27"/>
  <c r="AB16" i="27"/>
  <c r="AC16" i="27"/>
  <c r="AD16" i="27"/>
  <c r="AE16" i="27"/>
  <c r="AF16" i="27"/>
  <c r="AG16" i="27"/>
  <c r="AH16" i="27"/>
  <c r="AI16" i="27"/>
  <c r="AJ16" i="27"/>
  <c r="AK16" i="27"/>
  <c r="AL16" i="27"/>
  <c r="AM16" i="27"/>
  <c r="AN16" i="27"/>
  <c r="AO16" i="27"/>
  <c r="AP16" i="27"/>
  <c r="AQ16" i="27"/>
  <c r="AR16" i="27"/>
  <c r="AS16" i="27"/>
  <c r="AT16" i="27"/>
  <c r="AU16" i="27"/>
  <c r="AV16" i="27"/>
  <c r="AW16" i="27"/>
  <c r="AX16" i="27"/>
  <c r="AY16" i="27"/>
  <c r="AZ16" i="27"/>
  <c r="BA16" i="27"/>
  <c r="BB16" i="27"/>
  <c r="BC16" i="27"/>
  <c r="BD16" i="27"/>
  <c r="BE16" i="27"/>
  <c r="BF16" i="27"/>
  <c r="BG16" i="27"/>
  <c r="BH16" i="27"/>
  <c r="BI16" i="27"/>
  <c r="BJ16" i="27"/>
  <c r="BK16" i="27"/>
  <c r="BL16" i="27"/>
  <c r="BM16" i="27"/>
  <c r="BN16" i="27"/>
  <c r="BO16" i="27"/>
  <c r="BP16" i="27"/>
  <c r="BQ16" i="27"/>
  <c r="BR16" i="27"/>
  <c r="BS16" i="27"/>
  <c r="C36" i="8" l="1"/>
  <c r="D36" i="8" s="1"/>
  <c r="F36" i="8" s="1"/>
  <c r="C35" i="8"/>
  <c r="D35" i="8" s="1"/>
  <c r="F35" i="8" s="1"/>
  <c r="C34" i="8"/>
  <c r="D34" i="8" s="1"/>
  <c r="F34" i="8" s="1"/>
  <c r="C33" i="8"/>
  <c r="D33" i="8" s="1"/>
  <c r="F33" i="8" s="1"/>
  <c r="C32" i="8"/>
  <c r="D32" i="8" s="1"/>
  <c r="F32" i="8" s="1"/>
  <c r="C31" i="8"/>
  <c r="D31" i="8" s="1"/>
  <c r="F31" i="8" s="1"/>
  <c r="C29" i="8"/>
  <c r="D29" i="8" s="1"/>
  <c r="F29" i="8" s="1"/>
  <c r="C28" i="8"/>
  <c r="D28" i="8" s="1"/>
  <c r="F28" i="8" s="1"/>
  <c r="C27" i="8"/>
  <c r="D27" i="8" s="1"/>
  <c r="F27" i="8" s="1"/>
  <c r="C25" i="8"/>
  <c r="D25" i="8" s="1"/>
  <c r="F25" i="8" s="1"/>
  <c r="C24" i="8"/>
  <c r="D24" i="8" s="1"/>
  <c r="F24" i="8" s="1"/>
  <c r="C23" i="8"/>
  <c r="D23" i="8" s="1"/>
  <c r="F23" i="8" s="1"/>
  <c r="C22" i="8"/>
  <c r="D22" i="8" s="1"/>
  <c r="F22" i="8" s="1"/>
  <c r="C21" i="8"/>
  <c r="C20" i="8"/>
  <c r="C19" i="8"/>
  <c r="D19" i="8" s="1"/>
  <c r="F19" i="8" s="1"/>
  <c r="C18" i="8"/>
  <c r="D18" i="8" s="1"/>
  <c r="F18" i="8" s="1"/>
  <c r="F17" i="8"/>
  <c r="D20" i="8" l="1"/>
  <c r="F20" i="8" s="1"/>
  <c r="D21" i="8"/>
  <c r="F21" i="8" s="1"/>
  <c r="O15" i="45"/>
  <c r="C114" i="8" s="1"/>
  <c r="D114" i="8" s="1"/>
  <c r="F114" i="8" s="1"/>
  <c r="O19" i="44"/>
  <c r="C112" i="8" s="1"/>
  <c r="D112" i="8" s="1"/>
  <c r="F112" i="8" s="1"/>
  <c r="O17" i="44"/>
  <c r="C111" i="8" s="1"/>
  <c r="D111" i="8" s="1"/>
  <c r="F111" i="8" s="1"/>
  <c r="O15" i="44"/>
  <c r="C110" i="8" s="1"/>
  <c r="D110" i="8" s="1"/>
  <c r="F110" i="8" s="1"/>
  <c r="O17" i="43"/>
  <c r="C108" i="8" s="1"/>
  <c r="D108" i="8" s="1"/>
  <c r="F108" i="8" s="1"/>
  <c r="C107" i="8"/>
  <c r="D107" i="8" s="1"/>
  <c r="F107" i="8" s="1"/>
  <c r="O28" i="42"/>
  <c r="C105" i="8" s="1"/>
  <c r="D105" i="8" s="1"/>
  <c r="F105" i="8" s="1"/>
  <c r="O27" i="42"/>
  <c r="C104" i="8" s="1"/>
  <c r="D104" i="8" s="1"/>
  <c r="F104" i="8" s="1"/>
  <c r="O26" i="42"/>
  <c r="C103" i="8" s="1"/>
  <c r="D103" i="8" s="1"/>
  <c r="F103" i="8" s="1"/>
  <c r="O24" i="42"/>
  <c r="C101" i="8" s="1"/>
  <c r="D101" i="8" s="1"/>
  <c r="F101" i="8" s="1"/>
  <c r="O23" i="42"/>
  <c r="C100" i="8" s="1"/>
  <c r="D100" i="8" s="1"/>
  <c r="F100" i="8" s="1"/>
  <c r="O22" i="42"/>
  <c r="C99" i="8" s="1"/>
  <c r="D99" i="8" s="1"/>
  <c r="F99" i="8" s="1"/>
  <c r="O20" i="42"/>
  <c r="C97" i="8" s="1"/>
  <c r="D97" i="8" s="1"/>
  <c r="F97" i="8" s="1"/>
  <c r="O19" i="42"/>
  <c r="C96" i="8" s="1"/>
  <c r="D96" i="8" s="1"/>
  <c r="F96" i="8" s="1"/>
  <c r="O18" i="42"/>
  <c r="C95" i="8" s="1"/>
  <c r="D95" i="8" s="1"/>
  <c r="F95" i="8" s="1"/>
  <c r="O16" i="42"/>
  <c r="C93" i="8" s="1"/>
  <c r="D93" i="8" s="1"/>
  <c r="F93" i="8" s="1"/>
  <c r="O15" i="42"/>
  <c r="C92" i="8" s="1"/>
  <c r="D92" i="8" s="1"/>
  <c r="F92" i="8" s="1"/>
  <c r="O14" i="42"/>
  <c r="C91" i="8" s="1"/>
  <c r="D91" i="8" s="1"/>
  <c r="F91" i="8" s="1"/>
  <c r="O32" i="41"/>
  <c r="C88" i="8" s="1"/>
  <c r="D88" i="8" s="1"/>
  <c r="F88" i="8" s="1"/>
  <c r="O31" i="41"/>
  <c r="C87" i="8" s="1"/>
  <c r="D87" i="8" s="1"/>
  <c r="F87" i="8" s="1"/>
  <c r="O30" i="41"/>
  <c r="C86" i="8" s="1"/>
  <c r="D86" i="8" s="1"/>
  <c r="F86" i="8" s="1"/>
  <c r="O28" i="41"/>
  <c r="C84" i="8" s="1"/>
  <c r="D84" i="8" s="1"/>
  <c r="F84" i="8" s="1"/>
  <c r="O27" i="41"/>
  <c r="C83" i="8" s="1"/>
  <c r="D83" i="8" s="1"/>
  <c r="F83" i="8" s="1"/>
  <c r="O26" i="41"/>
  <c r="C82" i="8" s="1"/>
  <c r="D82" i="8" s="1"/>
  <c r="F82" i="8" s="1"/>
  <c r="O24" i="41"/>
  <c r="C80" i="8" s="1"/>
  <c r="D80" i="8" s="1"/>
  <c r="F80" i="8" s="1"/>
  <c r="O23" i="41"/>
  <c r="C79" i="8" s="1"/>
  <c r="D79" i="8" s="1"/>
  <c r="F79" i="8" s="1"/>
  <c r="O22" i="41"/>
  <c r="C78" i="8" s="1"/>
  <c r="D78" i="8" s="1"/>
  <c r="F78" i="8" s="1"/>
  <c r="O20" i="41"/>
  <c r="C76" i="8" s="1"/>
  <c r="D76" i="8" s="1"/>
  <c r="F76" i="8" s="1"/>
  <c r="O19" i="41"/>
  <c r="C75" i="8" s="1"/>
  <c r="D75" i="8" s="1"/>
  <c r="F75" i="8" s="1"/>
  <c r="O18" i="41"/>
  <c r="C74" i="8" s="1"/>
  <c r="D74" i="8" s="1"/>
  <c r="F74" i="8" s="1"/>
  <c r="O14" i="41"/>
  <c r="O16" i="41"/>
  <c r="C72" i="8" s="1"/>
  <c r="D72" i="8" s="1"/>
  <c r="F72" i="8" s="1"/>
  <c r="O15" i="41"/>
  <c r="C71" i="8" s="1"/>
  <c r="D71" i="8" s="1"/>
  <c r="F71" i="8" s="1"/>
  <c r="O43" i="47"/>
  <c r="C67" i="8" s="1"/>
  <c r="D67" i="8" s="1"/>
  <c r="F67" i="8" s="1"/>
  <c r="O41" i="47"/>
  <c r="C65" i="8" s="1"/>
  <c r="D65" i="8" s="1"/>
  <c r="F65" i="8" s="1"/>
  <c r="O39" i="47"/>
  <c r="C63" i="8" s="1"/>
  <c r="D63" i="8" s="1"/>
  <c r="F63" i="8" s="1"/>
  <c r="O38" i="47"/>
  <c r="C62" i="8" s="1"/>
  <c r="D62" i="8" s="1"/>
  <c r="F62" i="8" s="1"/>
  <c r="O37" i="47"/>
  <c r="C61" i="8" s="1"/>
  <c r="D61" i="8" s="1"/>
  <c r="F61" i="8" s="1"/>
  <c r="O35" i="47"/>
  <c r="C59" i="8" s="1"/>
  <c r="D59" i="8" s="1"/>
  <c r="F59" i="8" s="1"/>
  <c r="O34" i="47"/>
  <c r="C58" i="8" s="1"/>
  <c r="D58" i="8" s="1"/>
  <c r="F58" i="8" s="1"/>
  <c r="O33" i="47"/>
  <c r="C57" i="8" s="1"/>
  <c r="D57" i="8" s="1"/>
  <c r="F57" i="8" s="1"/>
  <c r="O31" i="47"/>
  <c r="C55" i="8" s="1"/>
  <c r="D55" i="8" s="1"/>
  <c r="F55" i="8" s="1"/>
  <c r="O30" i="47"/>
  <c r="C53" i="8" s="1"/>
  <c r="D53" i="8" s="1"/>
  <c r="F53" i="8" s="1"/>
  <c r="O29" i="47"/>
  <c r="C52" i="8" s="1"/>
  <c r="D52" i="8" s="1"/>
  <c r="F52" i="8" s="1"/>
  <c r="O28" i="47"/>
  <c r="C51" i="8" s="1"/>
  <c r="D51" i="8" s="1"/>
  <c r="F51" i="8" s="1"/>
  <c r="O26" i="47"/>
  <c r="C49" i="8" s="1"/>
  <c r="D49" i="8" s="1"/>
  <c r="F49" i="8" s="1"/>
  <c r="O25" i="47"/>
  <c r="C48" i="8" s="1"/>
  <c r="D48" i="8" s="1"/>
  <c r="F48" i="8" s="1"/>
  <c r="O24" i="47"/>
  <c r="C47" i="8" s="1"/>
  <c r="D47" i="8" s="1"/>
  <c r="F47" i="8" s="1"/>
  <c r="O22" i="47"/>
  <c r="C45" i="8" s="1"/>
  <c r="D45" i="8" s="1"/>
  <c r="F45" i="8" s="1"/>
  <c r="O21" i="47"/>
  <c r="C44" i="8" s="1"/>
  <c r="D44" i="8" s="1"/>
  <c r="F44" i="8" s="1"/>
  <c r="O20" i="47"/>
  <c r="C43" i="8" s="1"/>
  <c r="D43" i="8" s="1"/>
  <c r="F43" i="8" s="1"/>
  <c r="O18" i="47"/>
  <c r="C41" i="8" s="1"/>
  <c r="D41" i="8" s="1"/>
  <c r="F41" i="8" s="1"/>
  <c r="O17" i="47"/>
  <c r="C40" i="8" s="1"/>
  <c r="D40" i="8" s="1"/>
  <c r="F40" i="8" s="1"/>
  <c r="C70" i="8" l="1"/>
  <c r="D70" i="8" s="1"/>
  <c r="F70" i="8" s="1"/>
  <c r="A7" i="27" l="1"/>
  <c r="A8" i="27" l="1"/>
  <c r="A9" i="27" s="1"/>
  <c r="A10" i="27" l="1"/>
  <c r="A11" i="27" l="1"/>
  <c r="D8" i="27"/>
  <c r="E8" i="27"/>
  <c r="C8" i="27" s="1"/>
  <c r="F8" i="27"/>
  <c r="H8" i="27"/>
  <c r="I8" i="27"/>
  <c r="J8" i="27"/>
  <c r="EB8" i="27"/>
  <c r="EC8" i="27"/>
  <c r="ED8" i="27"/>
  <c r="EE8" i="27"/>
  <c r="EF8" i="27"/>
  <c r="DI8" i="27"/>
  <c r="CS8" i="27"/>
  <c r="EI8" i="27"/>
  <c r="EJ8" i="27"/>
  <c r="EK8" i="27"/>
  <c r="EL8" i="27"/>
  <c r="EM8" i="27"/>
  <c r="DT8" i="27"/>
  <c r="ES8" i="27"/>
  <c r="ET8" i="27"/>
  <c r="DW8" i="27"/>
  <c r="DX8" i="27"/>
  <c r="DY8" i="27"/>
  <c r="D9" i="27"/>
  <c r="E9" i="27"/>
  <c r="C9" i="27" s="1"/>
  <c r="F9" i="27"/>
  <c r="H9" i="27"/>
  <c r="I9" i="27"/>
  <c r="J9" i="27"/>
  <c r="D10" i="27"/>
  <c r="E10" i="27"/>
  <c r="F10" i="27"/>
  <c r="H10" i="27"/>
  <c r="I10" i="27"/>
  <c r="J10" i="27"/>
  <c r="D11" i="27"/>
  <c r="E11" i="27"/>
  <c r="F11" i="27"/>
  <c r="H11" i="27"/>
  <c r="I11" i="27"/>
  <c r="J11" i="27"/>
  <c r="D12" i="27"/>
  <c r="E12" i="27"/>
  <c r="F12" i="27"/>
  <c r="H12" i="27"/>
  <c r="I12" i="27"/>
  <c r="J12" i="27"/>
  <c r="D13" i="27"/>
  <c r="E13" i="27"/>
  <c r="C13" i="27" s="1"/>
  <c r="F13" i="27"/>
  <c r="H13" i="27"/>
  <c r="I13" i="27"/>
  <c r="J13" i="27"/>
  <c r="D14" i="27"/>
  <c r="E14" i="27"/>
  <c r="F14" i="27"/>
  <c r="H14" i="27"/>
  <c r="I14" i="27"/>
  <c r="J14" i="27"/>
  <c r="D15" i="27"/>
  <c r="E15" i="27"/>
  <c r="F15" i="27"/>
  <c r="H15" i="27"/>
  <c r="I15" i="27"/>
  <c r="J15" i="27"/>
  <c r="D16" i="27"/>
  <c r="E16" i="27"/>
  <c r="F16" i="27"/>
  <c r="H16" i="27"/>
  <c r="I16" i="27"/>
  <c r="J16" i="27"/>
  <c r="L7" i="27"/>
  <c r="M7" i="27"/>
  <c r="N7" i="27"/>
  <c r="O7" i="27"/>
  <c r="P7" i="27"/>
  <c r="Q7" i="27"/>
  <c r="R7" i="27"/>
  <c r="S7" i="27"/>
  <c r="T7" i="27"/>
  <c r="U7" i="27"/>
  <c r="V7" i="27"/>
  <c r="W7" i="27"/>
  <c r="X7" i="27"/>
  <c r="Y7" i="27"/>
  <c r="Z7" i="27"/>
  <c r="AA7" i="27"/>
  <c r="AB7" i="27"/>
  <c r="AC7" i="27"/>
  <c r="AD7" i="27"/>
  <c r="AE7" i="27"/>
  <c r="AF7" i="27"/>
  <c r="AG7" i="27"/>
  <c r="AH7" i="27"/>
  <c r="AI7" i="27"/>
  <c r="AJ7" i="27"/>
  <c r="AK7" i="27"/>
  <c r="AL7" i="27"/>
  <c r="AM7" i="27"/>
  <c r="AN7" i="27"/>
  <c r="AO7" i="27"/>
  <c r="AP7" i="27"/>
  <c r="AQ7" i="27"/>
  <c r="AR7" i="27"/>
  <c r="AS7" i="27"/>
  <c r="AT7" i="27"/>
  <c r="AU7" i="27"/>
  <c r="AV7" i="27"/>
  <c r="AW7" i="27"/>
  <c r="AX7" i="27"/>
  <c r="AY7" i="27"/>
  <c r="AZ7" i="27"/>
  <c r="BA7" i="27"/>
  <c r="BB7" i="27"/>
  <c r="BC7" i="27"/>
  <c r="BD7" i="27"/>
  <c r="BE7" i="27"/>
  <c r="BF7" i="27"/>
  <c r="BG7" i="27"/>
  <c r="BH7" i="27"/>
  <c r="BI7" i="27"/>
  <c r="BJ7" i="27"/>
  <c r="BK7" i="27"/>
  <c r="BL7" i="27"/>
  <c r="BM7" i="27"/>
  <c r="BN7" i="27"/>
  <c r="BO7" i="27"/>
  <c r="BP7" i="27"/>
  <c r="BQ7" i="27"/>
  <c r="BR7" i="27"/>
  <c r="BS7" i="27"/>
  <c r="J7" i="27"/>
  <c r="I7" i="27"/>
  <c r="H7" i="27"/>
  <c r="F7" i="27"/>
  <c r="E7" i="27"/>
  <c r="D7" i="27"/>
  <c r="C14" i="27" l="1"/>
  <c r="C10" i="27"/>
  <c r="C7" i="27"/>
  <c r="C15" i="27"/>
  <c r="BT15" i="27" s="1"/>
  <c r="C11" i="27"/>
  <c r="C16" i="27"/>
  <c r="BT16" i="27" s="1"/>
  <c r="CM16" i="27" s="1"/>
  <c r="C12" i="27"/>
  <c r="BT12" i="27" s="1"/>
  <c r="DN12" i="27" s="1"/>
  <c r="BT14" i="27"/>
  <c r="BT11" i="27"/>
  <c r="DH11" i="27" s="1"/>
  <c r="BT13" i="27"/>
  <c r="E3" i="38"/>
  <c r="G3" i="51" s="1"/>
  <c r="DZ8" i="27"/>
  <c r="EA8" i="27"/>
  <c r="DU8" i="27"/>
  <c r="A12" i="27"/>
  <c r="B8" i="27"/>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DV8" i="27"/>
  <c r="BT10" i="27"/>
  <c r="DP10" i="27" s="1"/>
  <c r="CR8" i="27"/>
  <c r="EW8" i="27"/>
  <c r="ER8" i="27"/>
  <c r="EU8" i="27"/>
  <c r="EV8" i="27"/>
  <c r="EH8" i="27"/>
  <c r="DJ8" i="27"/>
  <c r="EG8" i="27"/>
  <c r="FG8" i="27"/>
  <c r="FH8" i="27"/>
  <c r="FI8" i="27"/>
  <c r="FG9" i="27"/>
  <c r="FH9" i="27"/>
  <c r="CS9" i="27"/>
  <c r="EL9" i="27"/>
  <c r="DT9" i="27"/>
  <c r="DX9" i="27"/>
  <c r="DY9" i="27"/>
  <c r="CR9" i="27"/>
  <c r="DI9" i="27"/>
  <c r="DJ9" i="27"/>
  <c r="DV9" i="27"/>
  <c r="DW9" i="27"/>
  <c r="DZ9" i="27"/>
  <c r="EA9" i="27"/>
  <c r="ED9" i="27"/>
  <c r="EE9" i="27"/>
  <c r="EF9" i="27"/>
  <c r="EG9" i="27"/>
  <c r="EH9" i="27"/>
  <c r="EI9" i="27"/>
  <c r="EJ9" i="27"/>
  <c r="EK9" i="27"/>
  <c r="ER9" i="27"/>
  <c r="ET9" i="27"/>
  <c r="EU9" i="27"/>
  <c r="EV9" i="27"/>
  <c r="EC10" i="27"/>
  <c r="ED10" i="27"/>
  <c r="EF10" i="27"/>
  <c r="EJ10" i="27"/>
  <c r="DU10" i="27"/>
  <c r="DY10" i="27"/>
  <c r="CR10" i="27"/>
  <c r="DI10" i="27"/>
  <c r="DV10" i="27"/>
  <c r="DW10" i="27"/>
  <c r="DZ10" i="27"/>
  <c r="EA10" i="27"/>
  <c r="EE10" i="27"/>
  <c r="EG10" i="27"/>
  <c r="EI10" i="27"/>
  <c r="EK10" i="27"/>
  <c r="EL10" i="27"/>
  <c r="EM10" i="27"/>
  <c r="ET10" i="27"/>
  <c r="EU10" i="27"/>
  <c r="FG10" i="27"/>
  <c r="FH10" i="27"/>
  <c r="FH11" i="27"/>
  <c r="DZ11" i="27"/>
  <c r="EA11" i="27"/>
  <c r="ED11" i="27"/>
  <c r="EE11" i="27"/>
  <c r="EF11" i="27"/>
  <c r="EI11" i="27"/>
  <c r="EJ11" i="27"/>
  <c r="EM11" i="27"/>
  <c r="ES11" i="27"/>
  <c r="DW11" i="27"/>
  <c r="CR11" i="27"/>
  <c r="DI11" i="27"/>
  <c r="DU11" i="27"/>
  <c r="DV11" i="27"/>
  <c r="DY11" i="27"/>
  <c r="EB11" i="27"/>
  <c r="EC11" i="27"/>
  <c r="EG11" i="27"/>
  <c r="EK11" i="27"/>
  <c r="EL11" i="27"/>
  <c r="ET11" i="27"/>
  <c r="EU11" i="27"/>
  <c r="FG11" i="27"/>
  <c r="FI11" i="27"/>
  <c r="FI12" i="27"/>
  <c r="FH12" i="27"/>
  <c r="EC12" i="27"/>
  <c r="EF12" i="27"/>
  <c r="DI12" i="27"/>
  <c r="CS12" i="27"/>
  <c r="EJ12" i="27"/>
  <c r="DT12" i="27"/>
  <c r="DU12" i="27"/>
  <c r="DX12" i="27"/>
  <c r="DY12" i="27"/>
  <c r="CR12" i="27"/>
  <c r="DV12" i="27"/>
  <c r="DW12" i="27"/>
  <c r="DZ12" i="27"/>
  <c r="EA12" i="27"/>
  <c r="EB12" i="27"/>
  <c r="ED12" i="27"/>
  <c r="EE12" i="27"/>
  <c r="EG12" i="27"/>
  <c r="EH12" i="27"/>
  <c r="EI12" i="27"/>
  <c r="EK12" i="27"/>
  <c r="EL12" i="27"/>
  <c r="EM12" i="27"/>
  <c r="ER12" i="27"/>
  <c r="ES12" i="27"/>
  <c r="ET12" i="27"/>
  <c r="EU12" i="27"/>
  <c r="EV12" i="27"/>
  <c r="FG12" i="27"/>
  <c r="FG13" i="27"/>
  <c r="FH13" i="27"/>
  <c r="EC13" i="27"/>
  <c r="EF13" i="27"/>
  <c r="ER13" i="27"/>
  <c r="ET13" i="27"/>
  <c r="DY13" i="27"/>
  <c r="CR13" i="27"/>
  <c r="CS13" i="27"/>
  <c r="DI13" i="27"/>
  <c r="DJ13" i="27"/>
  <c r="DT13" i="27"/>
  <c r="DW13" i="27"/>
  <c r="DX13" i="27"/>
  <c r="DZ13" i="27"/>
  <c r="EA13" i="27"/>
  <c r="ED13" i="27"/>
  <c r="EE13" i="27"/>
  <c r="EG13" i="27"/>
  <c r="EH13" i="27"/>
  <c r="EJ13" i="27"/>
  <c r="EK13" i="27"/>
  <c r="EU13" i="27"/>
  <c r="EV13" i="27"/>
  <c r="FI13" i="27"/>
  <c r="FG14" i="27"/>
  <c r="FI14" i="27"/>
  <c r="ED14" i="27"/>
  <c r="CR14" i="27"/>
  <c r="EH14" i="27"/>
  <c r="EJ14" i="27"/>
  <c r="EM14" i="27"/>
  <c r="DT14" i="27"/>
  <c r="ES14" i="27"/>
  <c r="ET14" i="27"/>
  <c r="DX14" i="27"/>
  <c r="DY14" i="27"/>
  <c r="DI14" i="27"/>
  <c r="DJ14" i="27"/>
  <c r="DU14" i="27"/>
  <c r="DW14" i="27"/>
  <c r="DZ14" i="27"/>
  <c r="EA14" i="27"/>
  <c r="EC14" i="27"/>
  <c r="EE14" i="27"/>
  <c r="EF14" i="27"/>
  <c r="EG14" i="27"/>
  <c r="EI14" i="27"/>
  <c r="EK14" i="27"/>
  <c r="EU14" i="27"/>
  <c r="EV14" i="27"/>
  <c r="FH14" i="27"/>
  <c r="FG15" i="27"/>
  <c r="FI15" i="27"/>
  <c r="FH15" i="27"/>
  <c r="EF15" i="27"/>
  <c r="CR15" i="27"/>
  <c r="ER15" i="27"/>
  <c r="DV15" i="27"/>
  <c r="DW15" i="27"/>
  <c r="EV15" i="27"/>
  <c r="CS15" i="27"/>
  <c r="DJ15" i="27"/>
  <c r="DT15" i="27"/>
  <c r="DU15" i="27"/>
  <c r="DX15" i="27"/>
  <c r="DY15" i="27"/>
  <c r="DZ15" i="27"/>
  <c r="EC15" i="27"/>
  <c r="ED15" i="27"/>
  <c r="EE15" i="27"/>
  <c r="EH15" i="27"/>
  <c r="EI15" i="27"/>
  <c r="EJ15" i="27"/>
  <c r="EM15" i="27"/>
  <c r="ES15" i="27"/>
  <c r="ET15" i="27"/>
  <c r="EU15" i="27"/>
  <c r="DZ16" i="27"/>
  <c r="ED16" i="27"/>
  <c r="EE16" i="27"/>
  <c r="CR16" i="27"/>
  <c r="CS16" i="27"/>
  <c r="EJ16" i="27"/>
  <c r="DT16" i="27"/>
  <c r="ES16" i="27"/>
  <c r="ET16" i="27"/>
  <c r="EV16" i="27"/>
  <c r="DY16" i="27"/>
  <c r="DJ16" i="27"/>
  <c r="DV16" i="27"/>
  <c r="DW16" i="27"/>
  <c r="EA16" i="27"/>
  <c r="EC16" i="27"/>
  <c r="EF16" i="27"/>
  <c r="EH16" i="27"/>
  <c r="EI16" i="27"/>
  <c r="EL16" i="27"/>
  <c r="ER16" i="27"/>
  <c r="EU16" i="27"/>
  <c r="FG16" i="27"/>
  <c r="FH16" i="27"/>
  <c r="A13" i="27" l="1"/>
  <c r="EW15" i="27"/>
  <c r="CZ13" i="27"/>
  <c r="CO13" i="27"/>
  <c r="CX13" i="27"/>
  <c r="CL13" i="27"/>
  <c r="CM15" i="27"/>
  <c r="DH15" i="27"/>
  <c r="EN15" i="27"/>
  <c r="CU15" i="27"/>
  <c r="EP15" i="27"/>
  <c r="DR15" i="27"/>
  <c r="CL15" i="27"/>
  <c r="CX15" i="27"/>
  <c r="DC15" i="27"/>
  <c r="DL15" i="27"/>
  <c r="DS15" i="27"/>
  <c r="CP15" i="27"/>
  <c r="DF15" i="27"/>
  <c r="CV15" i="27"/>
  <c r="EQ15" i="27"/>
  <c r="CL14" i="27"/>
  <c r="CT14" i="27"/>
  <c r="EO14" i="27"/>
  <c r="BT8" i="27"/>
  <c r="CG8" i="27" s="1"/>
  <c r="EW13" i="27"/>
  <c r="BT9" i="27"/>
  <c r="DF9" i="27" s="1"/>
  <c r="EP16" i="27"/>
  <c r="DS16" i="27"/>
  <c r="DF16" i="27"/>
  <c r="DF12" i="27"/>
  <c r="DG16" i="27"/>
  <c r="DP16" i="27"/>
  <c r="CU16" i="27"/>
  <c r="DO16" i="27"/>
  <c r="CQ16" i="27"/>
  <c r="CO15" i="27"/>
  <c r="DF13" i="27"/>
  <c r="CT13" i="27"/>
  <c r="CT12" i="27"/>
  <c r="CX16" i="27"/>
  <c r="EO13" i="27"/>
  <c r="CZ15" i="27"/>
  <c r="EN13" i="27"/>
  <c r="DN13" i="27"/>
  <c r="DD13" i="27"/>
  <c r="CP13" i="27"/>
  <c r="DF10" i="27"/>
  <c r="EW14" i="27"/>
  <c r="CJ12" i="27"/>
  <c r="EW12" i="27"/>
  <c r="EW16" i="27"/>
  <c r="CE14" i="27"/>
  <c r="FD14" i="27" s="1"/>
  <c r="EW11" i="27"/>
  <c r="EW10" i="27"/>
  <c r="CJ16" i="27"/>
  <c r="CK15" i="27"/>
  <c r="CF15" i="27"/>
  <c r="FE15" i="27" s="1"/>
  <c r="DA15" i="27"/>
  <c r="DO15" i="27"/>
  <c r="CW15" i="27"/>
  <c r="EL15" i="27"/>
  <c r="DK15" i="27"/>
  <c r="DG15" i="27"/>
  <c r="ER11" i="27"/>
  <c r="CJ11" i="27" s="1"/>
  <c r="DT11" i="27"/>
  <c r="CE11" i="27" s="1"/>
  <c r="FD11" i="27" s="1"/>
  <c r="DU9" i="27"/>
  <c r="ES9" i="27"/>
  <c r="CV10" i="27"/>
  <c r="EM9" i="27"/>
  <c r="DR14" i="27"/>
  <c r="CS14" i="27"/>
  <c r="CL11" i="27"/>
  <c r="CT11" i="27"/>
  <c r="DB11" i="27"/>
  <c r="DP11" i="27"/>
  <c r="CN11" i="27"/>
  <c r="CV11" i="27"/>
  <c r="DD11" i="27"/>
  <c r="DR11" i="27"/>
  <c r="CP11" i="27"/>
  <c r="CX11" i="27"/>
  <c r="DF11" i="27"/>
  <c r="DL11" i="27"/>
  <c r="EN11" i="27"/>
  <c r="EV11" i="27"/>
  <c r="CK11" i="27" s="1"/>
  <c r="DX11" i="27"/>
  <c r="CF11" i="27" s="1"/>
  <c r="FE11" i="27" s="1"/>
  <c r="CS11" i="27"/>
  <c r="EH11" i="27"/>
  <c r="CG11" i="27" s="1"/>
  <c r="DJ11" i="27"/>
  <c r="EC9" i="27"/>
  <c r="EW9" i="27" s="1"/>
  <c r="EM16" i="27"/>
  <c r="DU16" i="27"/>
  <c r="CE16" i="27" s="1"/>
  <c r="FD16" i="27" s="1"/>
  <c r="CL16" i="27"/>
  <c r="DC16" i="27"/>
  <c r="DK16" i="27"/>
  <c r="DR16" i="27"/>
  <c r="EQ16" i="27"/>
  <c r="DN15" i="27"/>
  <c r="ER14" i="27"/>
  <c r="CJ14" i="27" s="1"/>
  <c r="DQ14" i="27"/>
  <c r="DB14" i="27"/>
  <c r="CM14" i="27"/>
  <c r="CK14" i="27"/>
  <c r="DS14" i="27"/>
  <c r="DA14" i="27"/>
  <c r="EN14" i="27"/>
  <c r="DO14" i="27"/>
  <c r="CW14" i="27"/>
  <c r="DL14" i="27"/>
  <c r="DK14" i="27"/>
  <c r="DH14" i="27"/>
  <c r="DG14" i="27"/>
  <c r="CO14" i="27"/>
  <c r="DC14" i="27"/>
  <c r="CK13" i="27"/>
  <c r="DA13" i="27"/>
  <c r="DR13" i="27"/>
  <c r="CW13" i="27"/>
  <c r="EL13" i="27"/>
  <c r="CN13" i="27"/>
  <c r="EB13" i="27"/>
  <c r="CG13" i="27" s="1"/>
  <c r="DX16" i="27"/>
  <c r="CF16" i="27" s="1"/>
  <c r="FE16" i="27" s="1"/>
  <c r="DN16" i="27"/>
  <c r="CY16" i="27"/>
  <c r="CP16" i="27"/>
  <c r="CZ16" i="27"/>
  <c r="CV16" i="27"/>
  <c r="DD16" i="27"/>
  <c r="CE15" i="27"/>
  <c r="FD15" i="27" s="1"/>
  <c r="CQ15" i="27"/>
  <c r="CY15" i="27"/>
  <c r="DP15" i="27"/>
  <c r="CJ15" i="27"/>
  <c r="EQ14" i="27"/>
  <c r="DP14" i="27"/>
  <c r="CU14" i="27"/>
  <c r="EP13" i="27"/>
  <c r="DV13" i="27"/>
  <c r="CF13" i="27" s="1"/>
  <c r="FE13" i="27" s="1"/>
  <c r="DC13" i="27"/>
  <c r="CL12" i="27"/>
  <c r="CX12" i="27"/>
  <c r="DH12" i="27"/>
  <c r="DP12" i="27"/>
  <c r="CP12" i="27"/>
  <c r="CZ12" i="27"/>
  <c r="EN12" i="27"/>
  <c r="DB12" i="27"/>
  <c r="DL12" i="27"/>
  <c r="EP12" i="27"/>
  <c r="CH12" i="27"/>
  <c r="EP11" i="27"/>
  <c r="CZ11" i="27"/>
  <c r="DD15" i="27"/>
  <c r="EA15" i="27"/>
  <c r="CQ14" i="27"/>
  <c r="CY14" i="27"/>
  <c r="DM14" i="27"/>
  <c r="DN11" i="27"/>
  <c r="CL10" i="27"/>
  <c r="CX10" i="27"/>
  <c r="DR10" i="27"/>
  <c r="EP10" i="27"/>
  <c r="CP10" i="27"/>
  <c r="CZ10" i="27"/>
  <c r="DD10" i="27"/>
  <c r="DN10" i="27"/>
  <c r="DX10" i="27"/>
  <c r="CF10" i="27" s="1"/>
  <c r="FE10" i="27" s="1"/>
  <c r="EV10" i="27"/>
  <c r="CK10" i="27" s="1"/>
  <c r="DT10" i="27"/>
  <c r="CE10" i="27" s="1"/>
  <c r="FD10" i="27" s="1"/>
  <c r="ER10" i="27"/>
  <c r="CS10" i="27"/>
  <c r="DJ10" i="27"/>
  <c r="EH10" i="27"/>
  <c r="CK16" i="27"/>
  <c r="DB16" i="27"/>
  <c r="DA16" i="27"/>
  <c r="EN16" i="27"/>
  <c r="CW16" i="27"/>
  <c r="DL16" i="27"/>
  <c r="CT16" i="27"/>
  <c r="DH16" i="27"/>
  <c r="CO16" i="27"/>
  <c r="FI16" i="27"/>
  <c r="CZ14" i="27"/>
  <c r="CV14" i="27"/>
  <c r="DD14" i="27"/>
  <c r="ES10" i="27"/>
  <c r="CH10" i="27"/>
  <c r="DQ13" i="27"/>
  <c r="DG13" i="27"/>
  <c r="DB10" i="27"/>
  <c r="EN10" i="27"/>
  <c r="DL10" i="27"/>
  <c r="CT10" i="27"/>
  <c r="DH10" i="27"/>
  <c r="FI10" i="27"/>
  <c r="FI9" i="27"/>
  <c r="CN14" i="27"/>
  <c r="EB14" i="27"/>
  <c r="CG14" i="27" s="1"/>
  <c r="DE14" i="27"/>
  <c r="DV14" i="27"/>
  <c r="CF14" i="27" s="1"/>
  <c r="FE14" i="27" s="1"/>
  <c r="DU13" i="27"/>
  <c r="CE13" i="27" s="1"/>
  <c r="FD13" i="27" s="1"/>
  <c r="ES13" i="27"/>
  <c r="CJ13" i="27" s="1"/>
  <c r="DS13" i="27"/>
  <c r="EQ13" i="27"/>
  <c r="CY13" i="27"/>
  <c r="DP13" i="27"/>
  <c r="DO13" i="27"/>
  <c r="EM13" i="27"/>
  <c r="CV13" i="27"/>
  <c r="DM13" i="27"/>
  <c r="CU13" i="27"/>
  <c r="DL13" i="27"/>
  <c r="DK13" i="27"/>
  <c r="EI13" i="27"/>
  <c r="CQ13" i="27"/>
  <c r="DH13" i="27"/>
  <c r="DB15" i="27"/>
  <c r="CT15" i="27"/>
  <c r="EL14" i="27"/>
  <c r="CH14" i="27" s="1"/>
  <c r="CX14" i="27"/>
  <c r="DB13" i="27"/>
  <c r="CH11" i="27"/>
  <c r="CN16" i="27"/>
  <c r="EB16" i="27"/>
  <c r="DE16" i="27"/>
  <c r="CN15" i="27"/>
  <c r="EB15" i="27"/>
  <c r="DE15" i="27"/>
  <c r="EP14" i="27"/>
  <c r="DN14" i="27"/>
  <c r="DF14" i="27"/>
  <c r="CP14" i="27"/>
  <c r="EO16" i="27"/>
  <c r="EK16" i="27"/>
  <c r="EG16" i="27"/>
  <c r="DQ16" i="27"/>
  <c r="DM16" i="27"/>
  <c r="DI16" i="27"/>
  <c r="EO15" i="27"/>
  <c r="EK15" i="27"/>
  <c r="EG15" i="27"/>
  <c r="DQ15" i="27"/>
  <c r="DM15" i="27"/>
  <c r="DI15" i="27"/>
  <c r="DE13" i="27"/>
  <c r="CM13" i="27"/>
  <c r="CG12" i="27"/>
  <c r="CK12" i="27"/>
  <c r="CO12" i="27"/>
  <c r="CW12" i="27"/>
  <c r="DA12" i="27"/>
  <c r="DE12" i="27"/>
  <c r="DM12" i="27"/>
  <c r="DQ12" i="27"/>
  <c r="EO12" i="27"/>
  <c r="CE12" i="27"/>
  <c r="FD12" i="27" s="1"/>
  <c r="CM12" i="27"/>
  <c r="CQ12" i="27"/>
  <c r="CU12" i="27"/>
  <c r="CY12" i="27"/>
  <c r="DC12" i="27"/>
  <c r="DG12" i="27"/>
  <c r="DK12" i="27"/>
  <c r="DO12" i="27"/>
  <c r="DS12" i="27"/>
  <c r="EQ12" i="27"/>
  <c r="CO11" i="27"/>
  <c r="CW11" i="27"/>
  <c r="DA11" i="27"/>
  <c r="DE11" i="27"/>
  <c r="DM11" i="27"/>
  <c r="DQ11" i="27"/>
  <c r="EO11" i="27"/>
  <c r="CM11" i="27"/>
  <c r="CQ11" i="27"/>
  <c r="CU11" i="27"/>
  <c r="CY11" i="27"/>
  <c r="DC11" i="27"/>
  <c r="DG11" i="27"/>
  <c r="DK11" i="27"/>
  <c r="DO11" i="27"/>
  <c r="DS11" i="27"/>
  <c r="EQ11" i="27"/>
  <c r="DR12" i="27"/>
  <c r="DJ12" i="27"/>
  <c r="DD12" i="27"/>
  <c r="CV12" i="27"/>
  <c r="CN12" i="27"/>
  <c r="CF12" i="27"/>
  <c r="FE12" i="27" s="1"/>
  <c r="CN10" i="27"/>
  <c r="EB10" i="27"/>
  <c r="EB9" i="27"/>
  <c r="EQ10" i="27"/>
  <c r="DS10" i="27"/>
  <c r="DO10" i="27"/>
  <c r="DK10" i="27"/>
  <c r="DG10" i="27"/>
  <c r="DC10" i="27"/>
  <c r="CY10" i="27"/>
  <c r="CU10" i="27"/>
  <c r="CQ10" i="27"/>
  <c r="CM10" i="27"/>
  <c r="EO10" i="27"/>
  <c r="DQ10" i="27"/>
  <c r="DM10" i="27"/>
  <c r="DE10" i="27"/>
  <c r="DA10" i="27"/>
  <c r="CW10" i="27"/>
  <c r="CO10" i="27"/>
  <c r="AA823" i="37"/>
  <c r="Y823" i="37"/>
  <c r="M832" i="37" l="1"/>
  <c r="M833" i="37"/>
  <c r="M834" i="37"/>
  <c r="CW9" i="27"/>
  <c r="CQ9" i="27"/>
  <c r="CH9" i="27"/>
  <c r="CG10" i="27"/>
  <c r="CH15" i="27"/>
  <c r="CH16" i="27"/>
  <c r="DA9" i="27"/>
  <c r="CY9" i="27"/>
  <c r="EQ9" i="27"/>
  <c r="DH9" i="27"/>
  <c r="A14" i="27"/>
  <c r="DM9" i="27"/>
  <c r="EO9" i="27"/>
  <c r="CE9" i="27"/>
  <c r="FD9" i="27" s="1"/>
  <c r="CN9" i="27"/>
  <c r="CA15" i="27"/>
  <c r="EZ15" i="27" s="1"/>
  <c r="DL9" i="27"/>
  <c r="CO9" i="27"/>
  <c r="DQ9" i="27"/>
  <c r="DC9" i="27"/>
  <c r="CC15" i="27"/>
  <c r="FB15" i="27" s="1"/>
  <c r="CK9" i="27"/>
  <c r="DE9" i="27"/>
  <c r="CM9" i="27"/>
  <c r="DG9" i="27"/>
  <c r="CU9" i="27"/>
  <c r="DK9" i="27"/>
  <c r="CB15" i="27"/>
  <c r="FA15" i="27" s="1"/>
  <c r="CI13" i="27"/>
  <c r="DO9" i="27"/>
  <c r="DS9" i="27"/>
  <c r="CC10" i="27"/>
  <c r="FB10" i="27" s="1"/>
  <c r="CD16" i="27"/>
  <c r="FC16" i="27" s="1"/>
  <c r="CI15" i="27"/>
  <c r="BY16" i="27"/>
  <c r="EX16" i="27" s="1"/>
  <c r="CA14" i="27"/>
  <c r="EZ14" i="27" s="1"/>
  <c r="CJ9" i="27"/>
  <c r="CF9" i="27"/>
  <c r="FE9" i="27" s="1"/>
  <c r="CZ9" i="27"/>
  <c r="CT9" i="27"/>
  <c r="EN9" i="27"/>
  <c r="DD9" i="27"/>
  <c r="CV9" i="27"/>
  <c r="DR9" i="27"/>
  <c r="DP9" i="27"/>
  <c r="EP9" i="27"/>
  <c r="CP9" i="27"/>
  <c r="CL9" i="27"/>
  <c r="DN9" i="27"/>
  <c r="CV8" i="27"/>
  <c r="DS8" i="27"/>
  <c r="DL8" i="27"/>
  <c r="DC8" i="27"/>
  <c r="CE8" i="27"/>
  <c r="FD8" i="27" s="1"/>
  <c r="DR8" i="27"/>
  <c r="DB8" i="27"/>
  <c r="CL8" i="27"/>
  <c r="DA8" i="27"/>
  <c r="CF8" i="27"/>
  <c r="FE8" i="27" s="1"/>
  <c r="EQ8" i="27"/>
  <c r="CU8" i="27"/>
  <c r="DG8" i="27"/>
  <c r="DN8" i="27"/>
  <c r="CX8" i="27"/>
  <c r="CH8" i="27"/>
  <c r="DQ8" i="27"/>
  <c r="CW8" i="27"/>
  <c r="CZ8" i="27"/>
  <c r="DP8" i="27"/>
  <c r="EN8" i="27"/>
  <c r="DO8" i="27"/>
  <c r="CQ8" i="27"/>
  <c r="EP8" i="27"/>
  <c r="CT8" i="27"/>
  <c r="CY8" i="27"/>
  <c r="DM8" i="27"/>
  <c r="CO8" i="27"/>
  <c r="CN8" i="27"/>
  <c r="DH8" i="27"/>
  <c r="DD8" i="27"/>
  <c r="DK8" i="27"/>
  <c r="CM8" i="27"/>
  <c r="DF8" i="27"/>
  <c r="CP8" i="27"/>
  <c r="EO8" i="27"/>
  <c r="DE8" i="27"/>
  <c r="CX9" i="27"/>
  <c r="CK8" i="27"/>
  <c r="CI14" i="27"/>
  <c r="BX14" i="27" s="1"/>
  <c r="CB16" i="27"/>
  <c r="FA16" i="27" s="1"/>
  <c r="DB9" i="27"/>
  <c r="CJ8" i="27"/>
  <c r="BZ16" i="27"/>
  <c r="EY16" i="27" s="1"/>
  <c r="CA12" i="27"/>
  <c r="EZ12" i="27" s="1"/>
  <c r="BY13" i="27"/>
  <c r="EX13" i="27" s="1"/>
  <c r="CC14" i="27"/>
  <c r="FB14" i="27" s="1"/>
  <c r="BY15" i="27"/>
  <c r="EX15" i="27" s="1"/>
  <c r="BZ15" i="27"/>
  <c r="EY15" i="27" s="1"/>
  <c r="CG9" i="27"/>
  <c r="CD11" i="27"/>
  <c r="FC11" i="27" s="1"/>
  <c r="CI12" i="27"/>
  <c r="BX12" i="27" s="1"/>
  <c r="BZ13" i="27"/>
  <c r="EY13" i="27" s="1"/>
  <c r="CC16" i="27"/>
  <c r="FB16" i="27" s="1"/>
  <c r="CA10" i="27"/>
  <c r="EZ10" i="27" s="1"/>
  <c r="BZ14" i="27"/>
  <c r="EY14" i="27" s="1"/>
  <c r="CA16" i="27"/>
  <c r="EZ16" i="27" s="1"/>
  <c r="CD12" i="27"/>
  <c r="FC12" i="27" s="1"/>
  <c r="CB14" i="27"/>
  <c r="FA14" i="27" s="1"/>
  <c r="CG16" i="27"/>
  <c r="CA13" i="27"/>
  <c r="EZ13" i="27" s="1"/>
  <c r="BY14" i="27"/>
  <c r="EX14" i="27" s="1"/>
  <c r="CD14" i="27"/>
  <c r="FC14" i="27" s="1"/>
  <c r="BY11" i="27"/>
  <c r="EX11" i="27" s="1"/>
  <c r="CD10" i="27"/>
  <c r="FC10" i="27" s="1"/>
  <c r="BZ10" i="27"/>
  <c r="EY10" i="27" s="1"/>
  <c r="CA11" i="27"/>
  <c r="EZ11" i="27" s="1"/>
  <c r="BY12" i="27"/>
  <c r="EX12" i="27" s="1"/>
  <c r="CD15" i="27"/>
  <c r="FC15" i="27" s="1"/>
  <c r="CJ10" i="27"/>
  <c r="BY10" i="27"/>
  <c r="EX10" i="27" s="1"/>
  <c r="CI10" i="27"/>
  <c r="CC11" i="27"/>
  <c r="FB11" i="27" s="1"/>
  <c r="BZ11" i="27"/>
  <c r="EY11" i="27" s="1"/>
  <c r="CI11" i="27"/>
  <c r="BX11" i="27" s="1"/>
  <c r="CC12" i="27"/>
  <c r="FB12" i="27" s="1"/>
  <c r="BZ12" i="27"/>
  <c r="EY12" i="27" s="1"/>
  <c r="CG15" i="27"/>
  <c r="CI16" i="27"/>
  <c r="CB13" i="27"/>
  <c r="FA13" i="27" s="1"/>
  <c r="CB12" i="27"/>
  <c r="CH13" i="27"/>
  <c r="CD13" i="27"/>
  <c r="FC13" i="27" s="1"/>
  <c r="CB10" i="27"/>
  <c r="CB11" i="27"/>
  <c r="CC13" i="27"/>
  <c r="FB13" i="27" s="1"/>
  <c r="A15" i="27" l="1"/>
  <c r="BX13" i="27"/>
  <c r="CB9" i="27"/>
  <c r="FA9" i="27" s="1"/>
  <c r="CC9" i="27"/>
  <c r="FB9" i="27" s="1"/>
  <c r="CD9" i="27"/>
  <c r="FC9" i="27" s="1"/>
  <c r="BY9" i="27"/>
  <c r="EX9" i="27" s="1"/>
  <c r="CI9" i="27"/>
  <c r="BX9" i="27" s="1"/>
  <c r="BX15" i="27"/>
  <c r="CA9" i="27"/>
  <c r="EZ9" i="27" s="1"/>
  <c r="BZ9" i="27"/>
  <c r="EY9" i="27" s="1"/>
  <c r="BU15" i="27"/>
  <c r="BV16" i="27"/>
  <c r="BW16" i="27" s="1"/>
  <c r="BZ8" i="27"/>
  <c r="EY8" i="27" s="1"/>
  <c r="CI8" i="27"/>
  <c r="BX8" i="27" s="1"/>
  <c r="BU14" i="27"/>
  <c r="CC8" i="27"/>
  <c r="FB8" i="27" s="1"/>
  <c r="BY8" i="27"/>
  <c r="EX8" i="27" s="1"/>
  <c r="CD8" i="27"/>
  <c r="FC8" i="27" s="1"/>
  <c r="CB8" i="27"/>
  <c r="BX10" i="27"/>
  <c r="BV14" i="27"/>
  <c r="BW14" i="27" s="1"/>
  <c r="BV15" i="27"/>
  <c r="BW15" i="27" s="1"/>
  <c r="CA8" i="27"/>
  <c r="EZ8" i="27" s="1"/>
  <c r="BU12" i="27"/>
  <c r="BU16" i="27"/>
  <c r="BU13" i="27"/>
  <c r="BU11" i="27"/>
  <c r="BX16" i="27"/>
  <c r="BU10" i="27"/>
  <c r="FA12" i="27"/>
  <c r="BV12" i="27"/>
  <c r="BW12" i="27" s="1"/>
  <c r="FA11" i="27"/>
  <c r="BV11" i="27"/>
  <c r="BW11" i="27" s="1"/>
  <c r="FA10" i="27"/>
  <c r="BV10" i="27"/>
  <c r="BW10" i="27" s="1"/>
  <c r="BV13" i="27"/>
  <c r="BW13" i="27" s="1"/>
  <c r="X823" i="37"/>
  <c r="A16" i="27" l="1"/>
  <c r="BV9" i="27"/>
  <c r="BW9" i="27" s="1"/>
  <c r="BU9" i="27"/>
  <c r="BV8" i="27"/>
  <c r="BW8" i="27" s="1"/>
  <c r="FA8" i="27"/>
  <c r="BU8" i="27"/>
  <c r="V4997" i="48"/>
  <c r="V4996" i="48"/>
  <c r="V4995" i="48"/>
  <c r="V4994" i="48"/>
  <c r="V4993" i="48"/>
  <c r="V4992" i="48"/>
  <c r="V4991" i="48"/>
  <c r="V4990" i="48"/>
  <c r="V4989" i="48"/>
  <c r="V4988" i="48"/>
  <c r="V4987" i="48"/>
  <c r="V4986" i="48"/>
  <c r="V4985" i="48"/>
  <c r="V4984" i="48"/>
  <c r="V4983" i="48"/>
  <c r="V4982" i="48"/>
  <c r="V4981" i="48"/>
  <c r="V4980" i="48"/>
  <c r="V4979" i="48"/>
  <c r="V4978" i="48"/>
  <c r="V4977" i="48"/>
  <c r="V4976" i="48"/>
  <c r="V4975" i="48"/>
  <c r="V4974" i="48"/>
  <c r="V4973" i="48"/>
  <c r="V4972" i="48"/>
  <c r="V4971" i="48"/>
  <c r="V4970" i="48"/>
  <c r="V4969" i="48"/>
  <c r="V4968" i="48"/>
  <c r="V4967" i="48"/>
  <c r="V4966" i="48"/>
  <c r="V4965" i="48"/>
  <c r="V4964" i="48"/>
  <c r="V4963" i="48"/>
  <c r="V4962" i="48"/>
  <c r="V4961" i="48"/>
  <c r="V4960" i="48"/>
  <c r="V4959" i="48"/>
  <c r="V4958" i="48"/>
  <c r="V4957" i="48"/>
  <c r="V4956" i="48"/>
  <c r="V4955" i="48"/>
  <c r="V4954" i="48"/>
  <c r="V4953" i="48"/>
  <c r="V4952" i="48"/>
  <c r="V4951" i="48"/>
  <c r="V4950" i="48"/>
  <c r="V4949" i="48"/>
  <c r="V4948" i="48"/>
  <c r="V4947" i="48"/>
  <c r="V4946" i="48"/>
  <c r="V4945" i="48"/>
  <c r="V4944" i="48"/>
  <c r="V4943" i="48"/>
  <c r="V4942" i="48"/>
  <c r="V4941" i="48"/>
  <c r="V4940" i="48"/>
  <c r="V4939" i="48"/>
  <c r="V4938" i="48"/>
  <c r="V4937" i="48"/>
  <c r="V4936" i="48"/>
  <c r="V4935" i="48"/>
  <c r="V4934" i="48"/>
  <c r="V4933" i="48"/>
  <c r="V4932" i="48"/>
  <c r="V4931" i="48"/>
  <c r="V4930" i="48"/>
  <c r="V4929" i="48"/>
  <c r="V4928" i="48"/>
  <c r="V4927" i="48"/>
  <c r="V4926" i="48"/>
  <c r="V4925" i="48"/>
  <c r="V4924" i="48"/>
  <c r="V4923" i="48"/>
  <c r="V4922" i="48"/>
  <c r="V4921" i="48"/>
  <c r="V4920" i="48"/>
  <c r="V4919" i="48"/>
  <c r="V4918" i="48"/>
  <c r="V4917" i="48"/>
  <c r="V4916" i="48"/>
  <c r="V4915" i="48"/>
  <c r="V4914" i="48"/>
  <c r="V4913" i="48"/>
  <c r="V4912" i="48"/>
  <c r="V4911" i="48"/>
  <c r="V4910" i="48"/>
  <c r="V4909" i="48"/>
  <c r="V4908" i="48"/>
  <c r="V4907" i="48"/>
  <c r="V4906" i="48"/>
  <c r="V4905" i="48"/>
  <c r="V4904" i="48"/>
  <c r="V4903" i="48"/>
  <c r="V4902" i="48"/>
  <c r="V4901" i="48"/>
  <c r="V4900" i="48"/>
  <c r="V4899" i="48"/>
  <c r="V4898" i="48"/>
  <c r="V4897" i="48"/>
  <c r="V4896" i="48"/>
  <c r="V4895" i="48"/>
  <c r="V4894" i="48"/>
  <c r="V4893" i="48"/>
  <c r="V4892" i="48"/>
  <c r="V4891" i="48"/>
  <c r="V4890" i="48"/>
  <c r="V4889" i="48"/>
  <c r="V4888" i="48"/>
  <c r="V4887" i="48"/>
  <c r="V4886" i="48"/>
  <c r="V4885" i="48"/>
  <c r="V4884" i="48"/>
  <c r="V4883" i="48"/>
  <c r="V4882" i="48"/>
  <c r="V4881" i="48"/>
  <c r="V4880" i="48"/>
  <c r="V4879" i="48"/>
  <c r="V4878" i="48"/>
  <c r="V4877" i="48"/>
  <c r="V4876" i="48"/>
  <c r="V4875" i="48"/>
  <c r="V4874" i="48"/>
  <c r="V4873" i="48"/>
  <c r="V4872" i="48"/>
  <c r="V4871" i="48"/>
  <c r="V4870" i="48"/>
  <c r="V4869" i="48"/>
  <c r="V4868" i="48"/>
  <c r="V4867" i="48"/>
  <c r="V4866" i="48"/>
  <c r="V4865" i="48"/>
  <c r="V4864" i="48"/>
  <c r="V4863" i="48"/>
  <c r="V4862" i="48"/>
  <c r="V4861" i="48"/>
  <c r="V4860" i="48"/>
  <c r="V4859" i="48"/>
  <c r="V4858" i="48"/>
  <c r="V4857" i="48"/>
  <c r="V4856" i="48"/>
  <c r="V4855" i="48"/>
  <c r="V4854" i="48"/>
  <c r="V4853" i="48"/>
  <c r="V4852" i="48"/>
  <c r="V4851" i="48"/>
  <c r="V4850" i="48"/>
  <c r="V4849" i="48"/>
  <c r="V4848" i="48"/>
  <c r="V4847" i="48"/>
  <c r="V4846" i="48"/>
  <c r="V4845" i="48"/>
  <c r="V4844" i="48"/>
  <c r="V4843" i="48"/>
  <c r="V4842" i="48"/>
  <c r="V4841" i="48"/>
  <c r="V4840" i="48"/>
  <c r="V4839" i="48"/>
  <c r="V4838" i="48"/>
  <c r="V4837" i="48"/>
  <c r="V4836" i="48"/>
  <c r="V4835" i="48"/>
  <c r="V4834" i="48"/>
  <c r="V4833" i="48"/>
  <c r="V4832" i="48"/>
  <c r="V4831" i="48"/>
  <c r="V4830" i="48"/>
  <c r="V4829" i="48"/>
  <c r="V4828" i="48"/>
  <c r="V4827" i="48"/>
  <c r="V4826" i="48"/>
  <c r="V4825" i="48"/>
  <c r="V4824" i="48"/>
  <c r="V4823" i="48"/>
  <c r="V4822" i="48"/>
  <c r="V4821" i="48"/>
  <c r="V4820" i="48"/>
  <c r="V4819" i="48"/>
  <c r="V4818" i="48"/>
  <c r="V4817" i="48"/>
  <c r="V4816" i="48"/>
  <c r="V4815" i="48"/>
  <c r="V4814" i="48"/>
  <c r="V4813" i="48"/>
  <c r="V4812" i="48"/>
  <c r="V4811" i="48"/>
  <c r="V4810" i="48"/>
  <c r="V4809" i="48"/>
  <c r="V4808" i="48"/>
  <c r="V4807" i="48"/>
  <c r="V4806" i="48"/>
  <c r="V4805" i="48"/>
  <c r="V4804" i="48"/>
  <c r="V4803" i="48"/>
  <c r="V4802" i="48"/>
  <c r="V4801" i="48"/>
  <c r="V4800" i="48"/>
  <c r="V4799" i="48"/>
  <c r="V4798" i="48"/>
  <c r="V4797" i="48"/>
  <c r="V4796" i="48"/>
  <c r="V4795" i="48"/>
  <c r="V4794" i="48"/>
  <c r="V4793" i="48"/>
  <c r="V4792" i="48"/>
  <c r="V4791" i="48"/>
  <c r="V4790" i="48"/>
  <c r="V4789" i="48"/>
  <c r="V4788" i="48"/>
  <c r="V4787" i="48"/>
  <c r="V4786" i="48"/>
  <c r="V4785" i="48"/>
  <c r="V4784" i="48"/>
  <c r="V4783" i="48"/>
  <c r="V4782" i="48"/>
  <c r="V4781" i="48"/>
  <c r="V4780" i="48"/>
  <c r="V4779" i="48"/>
  <c r="V4778" i="48"/>
  <c r="V4777" i="48"/>
  <c r="V4776" i="48"/>
  <c r="V4775" i="48"/>
  <c r="V4774" i="48"/>
  <c r="V4773" i="48"/>
  <c r="V4772" i="48"/>
  <c r="V4771" i="48"/>
  <c r="V4770" i="48"/>
  <c r="V4769" i="48"/>
  <c r="V4768" i="48"/>
  <c r="V4767" i="48"/>
  <c r="V4766" i="48"/>
  <c r="V4765" i="48"/>
  <c r="V4764" i="48"/>
  <c r="V4763" i="48"/>
  <c r="V4762" i="48"/>
  <c r="V4761" i="48"/>
  <c r="V4760" i="48"/>
  <c r="V4759" i="48"/>
  <c r="V4758" i="48"/>
  <c r="V4757" i="48"/>
  <c r="V4756" i="48"/>
  <c r="V4755" i="48"/>
  <c r="V4754" i="48"/>
  <c r="V4753" i="48"/>
  <c r="V4752" i="48"/>
  <c r="V4751" i="48"/>
  <c r="V4750" i="48"/>
  <c r="V4749" i="48"/>
  <c r="V4748" i="48"/>
  <c r="V4747" i="48"/>
  <c r="V4746" i="48"/>
  <c r="V4745" i="48"/>
  <c r="V4744" i="48"/>
  <c r="V4743" i="48"/>
  <c r="V4742" i="48"/>
  <c r="V4741" i="48"/>
  <c r="V4740" i="48"/>
  <c r="V4739" i="48"/>
  <c r="V4738" i="48"/>
  <c r="V4737" i="48"/>
  <c r="V4736" i="48"/>
  <c r="V4735" i="48"/>
  <c r="V4734" i="48"/>
  <c r="V4733" i="48"/>
  <c r="V4732" i="48"/>
  <c r="V4731" i="48"/>
  <c r="V4730" i="48"/>
  <c r="V4729" i="48"/>
  <c r="V4728" i="48"/>
  <c r="V4727" i="48"/>
  <c r="V4726" i="48"/>
  <c r="V4725" i="48"/>
  <c r="V4724" i="48"/>
  <c r="V4723" i="48"/>
  <c r="V4722" i="48"/>
  <c r="V4721" i="48"/>
  <c r="V4720" i="48"/>
  <c r="V4719" i="48"/>
  <c r="V4718" i="48"/>
  <c r="V4717" i="48"/>
  <c r="V4716" i="48"/>
  <c r="V4715" i="48"/>
  <c r="V4714" i="48"/>
  <c r="V4713" i="48"/>
  <c r="V4712" i="48"/>
  <c r="V4711" i="48"/>
  <c r="V4710" i="48"/>
  <c r="V4709" i="48"/>
  <c r="V4708" i="48"/>
  <c r="V4707" i="48"/>
  <c r="V4706" i="48"/>
  <c r="V4705" i="48"/>
  <c r="V4704" i="48"/>
  <c r="V4703" i="48"/>
  <c r="V4702" i="48"/>
  <c r="V4701" i="48"/>
  <c r="V4700" i="48"/>
  <c r="V4699" i="48"/>
  <c r="V4698" i="48"/>
  <c r="V4697" i="48"/>
  <c r="V4696" i="48"/>
  <c r="V4695" i="48"/>
  <c r="V4694" i="48"/>
  <c r="V4693" i="48"/>
  <c r="V4692" i="48"/>
  <c r="V4691" i="48"/>
  <c r="V4690" i="48"/>
  <c r="V4689" i="48"/>
  <c r="V4688" i="48"/>
  <c r="V4687" i="48"/>
  <c r="V4686" i="48"/>
  <c r="V4685" i="48"/>
  <c r="V4684" i="48"/>
  <c r="V4683" i="48"/>
  <c r="V4682" i="48"/>
  <c r="V4681" i="48"/>
  <c r="V4680" i="48"/>
  <c r="V4679" i="48"/>
  <c r="V4678" i="48"/>
  <c r="V4677" i="48"/>
  <c r="V4676" i="48"/>
  <c r="V4675" i="48"/>
  <c r="V4674" i="48"/>
  <c r="V4673" i="48"/>
  <c r="V4672" i="48"/>
  <c r="V4671" i="48"/>
  <c r="V4670" i="48"/>
  <c r="V4669" i="48"/>
  <c r="V4668" i="48"/>
  <c r="V4667" i="48"/>
  <c r="V4666" i="48"/>
  <c r="V4665" i="48"/>
  <c r="V4664" i="48"/>
  <c r="V4663" i="48"/>
  <c r="V4662" i="48"/>
  <c r="V4661" i="48"/>
  <c r="V4660" i="48"/>
  <c r="V4659" i="48"/>
  <c r="V4658" i="48"/>
  <c r="V4657" i="48"/>
  <c r="V4656" i="48"/>
  <c r="V4655" i="48"/>
  <c r="V4654" i="48"/>
  <c r="V4653" i="48"/>
  <c r="V4652" i="48"/>
  <c r="V4651" i="48"/>
  <c r="V4650" i="48"/>
  <c r="V4649" i="48"/>
  <c r="V4648" i="48"/>
  <c r="V4647" i="48"/>
  <c r="V4646" i="48"/>
  <c r="V4645" i="48"/>
  <c r="V4644" i="48"/>
  <c r="V4643" i="48"/>
  <c r="V4642" i="48"/>
  <c r="V4641" i="48"/>
  <c r="V4640" i="48"/>
  <c r="V4639" i="48"/>
  <c r="V4638" i="48"/>
  <c r="V4637" i="48"/>
  <c r="V4636" i="48"/>
  <c r="V4635" i="48"/>
  <c r="V4634" i="48"/>
  <c r="V4633" i="48"/>
  <c r="V4632" i="48"/>
  <c r="V4631" i="48"/>
  <c r="V4630" i="48"/>
  <c r="V4629" i="48"/>
  <c r="V4628" i="48"/>
  <c r="V4627" i="48"/>
  <c r="V4626" i="48"/>
  <c r="V4625" i="48"/>
  <c r="V4624" i="48"/>
  <c r="V4623" i="48"/>
  <c r="V4622" i="48"/>
  <c r="V4621" i="48"/>
  <c r="V4620" i="48"/>
  <c r="V4619" i="48"/>
  <c r="V4618" i="48"/>
  <c r="V4617" i="48"/>
  <c r="V4616" i="48"/>
  <c r="V4615" i="48"/>
  <c r="V4614" i="48"/>
  <c r="V4613" i="48"/>
  <c r="V4612" i="48"/>
  <c r="V4611" i="48"/>
  <c r="V4610" i="48"/>
  <c r="V4609" i="48"/>
  <c r="V4608" i="48"/>
  <c r="V4607" i="48"/>
  <c r="V4606" i="48"/>
  <c r="V4605" i="48"/>
  <c r="V4604" i="48"/>
  <c r="V4603" i="48"/>
  <c r="V4602" i="48"/>
  <c r="V4601" i="48"/>
  <c r="V4600" i="48"/>
  <c r="V4599" i="48"/>
  <c r="V4598" i="48"/>
  <c r="V4597" i="48"/>
  <c r="V4596" i="48"/>
  <c r="V4595" i="48"/>
  <c r="V4594" i="48"/>
  <c r="V4593" i="48"/>
  <c r="V4592" i="48"/>
  <c r="V4591" i="48"/>
  <c r="V4590" i="48"/>
  <c r="V4589" i="48"/>
  <c r="V4588" i="48"/>
  <c r="V4587" i="48"/>
  <c r="V4586" i="48"/>
  <c r="V4585" i="48"/>
  <c r="V4584" i="48"/>
  <c r="V4583" i="48"/>
  <c r="V4582" i="48"/>
  <c r="V4581" i="48"/>
  <c r="V4580" i="48"/>
  <c r="V4579" i="48"/>
  <c r="V4578" i="48"/>
  <c r="V4577" i="48"/>
  <c r="V4576" i="48"/>
  <c r="V4575" i="48"/>
  <c r="V4574" i="48"/>
  <c r="V4573" i="48"/>
  <c r="V4572" i="48"/>
  <c r="V4571" i="48"/>
  <c r="V4570" i="48"/>
  <c r="V4569" i="48"/>
  <c r="V4568" i="48"/>
  <c r="V4567" i="48"/>
  <c r="V4566" i="48"/>
  <c r="V4565" i="48"/>
  <c r="V4564" i="48"/>
  <c r="V4563" i="48"/>
  <c r="V4562" i="48"/>
  <c r="V4561" i="48"/>
  <c r="V4560" i="48"/>
  <c r="V4559" i="48"/>
  <c r="V4558" i="48"/>
  <c r="V4557" i="48"/>
  <c r="V4556" i="48"/>
  <c r="V4555" i="48"/>
  <c r="V4554" i="48"/>
  <c r="V4553" i="48"/>
  <c r="V4552" i="48"/>
  <c r="V4551" i="48"/>
  <c r="V4550" i="48"/>
  <c r="V4549" i="48"/>
  <c r="V4548" i="48"/>
  <c r="V4547" i="48"/>
  <c r="V4546" i="48"/>
  <c r="V4545" i="48"/>
  <c r="V4544" i="48"/>
  <c r="V4543" i="48"/>
  <c r="V4542" i="48"/>
  <c r="V4541" i="48"/>
  <c r="V4540" i="48"/>
  <c r="V4539" i="48"/>
  <c r="V4538" i="48"/>
  <c r="V4537" i="48"/>
  <c r="V4536" i="48"/>
  <c r="V4535" i="48"/>
  <c r="V4534" i="48"/>
  <c r="V4533" i="48"/>
  <c r="V4532" i="48"/>
  <c r="V4531" i="48"/>
  <c r="V4530" i="48"/>
  <c r="V4529" i="48"/>
  <c r="V4528" i="48"/>
  <c r="V4527" i="48"/>
  <c r="V4526" i="48"/>
  <c r="V4525" i="48"/>
  <c r="V4524" i="48"/>
  <c r="V4523" i="48"/>
  <c r="V4522" i="48"/>
  <c r="V4521" i="48"/>
  <c r="V4520" i="48"/>
  <c r="V4519" i="48"/>
  <c r="V4518" i="48"/>
  <c r="V4517" i="48"/>
  <c r="V4516" i="48"/>
  <c r="V4515" i="48"/>
  <c r="V4514" i="48"/>
  <c r="V4513" i="48"/>
  <c r="V4512" i="48"/>
  <c r="V4511" i="48"/>
  <c r="V4510" i="48"/>
  <c r="V4509" i="48"/>
  <c r="V4508" i="48"/>
  <c r="V4507" i="48"/>
  <c r="V4506" i="48"/>
  <c r="V4505" i="48"/>
  <c r="V4504" i="48"/>
  <c r="V4503" i="48"/>
  <c r="V4502" i="48"/>
  <c r="V4501" i="48"/>
  <c r="V4500" i="48"/>
  <c r="V4499" i="48"/>
  <c r="V4498" i="48"/>
  <c r="V4497" i="48"/>
  <c r="V4496" i="48"/>
  <c r="V4495" i="48"/>
  <c r="V4494" i="48"/>
  <c r="V4493" i="48"/>
  <c r="V4492" i="48"/>
  <c r="V4491" i="48"/>
  <c r="V4490" i="48"/>
  <c r="V4489" i="48"/>
  <c r="V4488" i="48"/>
  <c r="V4487" i="48"/>
  <c r="V4486" i="48"/>
  <c r="V4485" i="48"/>
  <c r="V4484" i="48"/>
  <c r="V4483" i="48"/>
  <c r="V4482" i="48"/>
  <c r="V4481" i="48"/>
  <c r="V4480" i="48"/>
  <c r="V4479" i="48"/>
  <c r="V4478" i="48"/>
  <c r="V4477" i="48"/>
  <c r="V4476" i="48"/>
  <c r="V4475" i="48"/>
  <c r="V4474" i="48"/>
  <c r="V4473" i="48"/>
  <c r="V4472" i="48"/>
  <c r="V4471" i="48"/>
  <c r="V4470" i="48"/>
  <c r="V4469" i="48"/>
  <c r="V4468" i="48"/>
  <c r="V4467" i="48"/>
  <c r="V4466" i="48"/>
  <c r="V4465" i="48"/>
  <c r="V4464" i="48"/>
  <c r="V4463" i="48"/>
  <c r="V4462" i="48"/>
  <c r="V4461" i="48"/>
  <c r="V4460" i="48"/>
  <c r="V4459" i="48"/>
  <c r="V4458" i="48"/>
  <c r="V4457" i="48"/>
  <c r="V4456" i="48"/>
  <c r="V4455" i="48"/>
  <c r="V4454" i="48"/>
  <c r="V4453" i="48"/>
  <c r="V4452" i="48"/>
  <c r="V4451" i="48"/>
  <c r="V4450" i="48"/>
  <c r="V4449" i="48"/>
  <c r="V4448" i="48"/>
  <c r="V4447" i="48"/>
  <c r="V4446" i="48"/>
  <c r="V4445" i="48"/>
  <c r="V4444" i="48"/>
  <c r="V4443" i="48"/>
  <c r="V4442" i="48"/>
  <c r="V4441" i="48"/>
  <c r="V4440" i="48"/>
  <c r="V4439" i="48"/>
  <c r="V4438" i="48"/>
  <c r="V4437" i="48"/>
  <c r="V4436" i="48"/>
  <c r="V4435" i="48"/>
  <c r="V4434" i="48"/>
  <c r="V4433" i="48"/>
  <c r="V4432" i="48"/>
  <c r="V4431" i="48"/>
  <c r="V4430" i="48"/>
  <c r="V4429" i="48"/>
  <c r="V4428" i="48"/>
  <c r="V4427" i="48"/>
  <c r="V4426" i="48"/>
  <c r="V4425" i="48"/>
  <c r="V4424" i="48"/>
  <c r="V4423" i="48"/>
  <c r="V4422" i="48"/>
  <c r="V4421" i="48"/>
  <c r="V4420" i="48"/>
  <c r="V4419" i="48"/>
  <c r="V4418" i="48"/>
  <c r="V4417" i="48"/>
  <c r="V4416" i="48"/>
  <c r="V4415" i="48"/>
  <c r="V4414" i="48"/>
  <c r="V4413" i="48"/>
  <c r="V4412" i="48"/>
  <c r="V4411" i="48"/>
  <c r="V4410" i="48"/>
  <c r="V4409" i="48"/>
  <c r="V4408" i="48"/>
  <c r="V4407" i="48"/>
  <c r="V4406" i="48"/>
  <c r="V4405" i="48"/>
  <c r="V4404" i="48"/>
  <c r="V4403" i="48"/>
  <c r="V4402" i="48"/>
  <c r="V4401" i="48"/>
  <c r="V4400" i="48"/>
  <c r="V4399" i="48"/>
  <c r="V4398" i="48"/>
  <c r="V4397" i="48"/>
  <c r="V4396" i="48"/>
  <c r="V4395" i="48"/>
  <c r="V4394" i="48"/>
  <c r="V4393" i="48"/>
  <c r="V4392" i="48"/>
  <c r="V4391" i="48"/>
  <c r="V4390" i="48"/>
  <c r="V4389" i="48"/>
  <c r="V4388" i="48"/>
  <c r="V4387" i="48"/>
  <c r="V4386" i="48"/>
  <c r="V4385" i="48"/>
  <c r="V4384" i="48"/>
  <c r="V4383" i="48"/>
  <c r="V4382" i="48"/>
  <c r="V4381" i="48"/>
  <c r="V4380" i="48"/>
  <c r="V4379" i="48"/>
  <c r="V4378" i="48"/>
  <c r="V4377" i="48"/>
  <c r="V4376" i="48"/>
  <c r="V4375" i="48"/>
  <c r="V4374" i="48"/>
  <c r="V4373" i="48"/>
  <c r="V4372" i="48"/>
  <c r="V4371" i="48"/>
  <c r="V4370" i="48"/>
  <c r="V4369" i="48"/>
  <c r="V4368" i="48"/>
  <c r="V4367" i="48"/>
  <c r="V4366" i="48"/>
  <c r="V4365" i="48"/>
  <c r="V4364" i="48"/>
  <c r="V4363" i="48"/>
  <c r="V4362" i="48"/>
  <c r="V4361" i="48"/>
  <c r="V4360" i="48"/>
  <c r="V4359" i="48"/>
  <c r="V4358" i="48"/>
  <c r="V4357" i="48"/>
  <c r="V4356" i="48"/>
  <c r="V4355" i="48"/>
  <c r="V4354" i="48"/>
  <c r="V4353" i="48"/>
  <c r="V4352" i="48"/>
  <c r="V4351" i="48"/>
  <c r="V4350" i="48"/>
  <c r="V4349" i="48"/>
  <c r="V4348" i="48"/>
  <c r="V4347" i="48"/>
  <c r="V4346" i="48"/>
  <c r="V4345" i="48"/>
  <c r="V4344" i="48"/>
  <c r="V4343" i="48"/>
  <c r="V4342" i="48"/>
  <c r="V4341" i="48"/>
  <c r="V4340" i="48"/>
  <c r="V4339" i="48"/>
  <c r="V4338" i="48"/>
  <c r="V4337" i="48"/>
  <c r="V4336" i="48"/>
  <c r="V4335" i="48"/>
  <c r="V4334" i="48"/>
  <c r="V4333" i="48"/>
  <c r="V4332" i="48"/>
  <c r="V4331" i="48"/>
  <c r="V4330" i="48"/>
  <c r="V4329" i="48"/>
  <c r="V4328" i="48"/>
  <c r="V4327" i="48"/>
  <c r="V4326" i="48"/>
  <c r="V4325" i="48"/>
  <c r="V4324" i="48"/>
  <c r="V4323" i="48"/>
  <c r="V4322" i="48"/>
  <c r="V4321" i="48"/>
  <c r="V4320" i="48"/>
  <c r="V4319" i="48"/>
  <c r="V4318" i="48"/>
  <c r="V4317" i="48"/>
  <c r="V4316" i="48"/>
  <c r="V4315" i="48"/>
  <c r="V4314" i="48"/>
  <c r="V4313" i="48"/>
  <c r="V4312" i="48"/>
  <c r="V4311" i="48"/>
  <c r="V4310" i="48"/>
  <c r="V4309" i="48"/>
  <c r="V4308" i="48"/>
  <c r="V4307" i="48"/>
  <c r="V4306" i="48"/>
  <c r="V4305" i="48"/>
  <c r="V4304" i="48"/>
  <c r="V4303" i="48"/>
  <c r="V4302" i="48"/>
  <c r="V4301" i="48"/>
  <c r="V4300" i="48"/>
  <c r="V4299" i="48"/>
  <c r="V4298" i="48"/>
  <c r="V4297" i="48"/>
  <c r="V4296" i="48"/>
  <c r="V4295" i="48"/>
  <c r="V4294" i="48"/>
  <c r="V4293" i="48"/>
  <c r="V4292" i="48"/>
  <c r="V4291" i="48"/>
  <c r="V4290" i="48"/>
  <c r="V4289" i="48"/>
  <c r="V4288" i="48"/>
  <c r="V4287" i="48"/>
  <c r="V4286" i="48"/>
  <c r="V4285" i="48"/>
  <c r="V4284" i="48"/>
  <c r="V4283" i="48"/>
  <c r="V4282" i="48"/>
  <c r="V4281" i="48"/>
  <c r="V4280" i="48"/>
  <c r="V4279" i="48"/>
  <c r="V4278" i="48"/>
  <c r="V4277" i="48"/>
  <c r="V4276" i="48"/>
  <c r="V4275" i="48"/>
  <c r="V4274" i="48"/>
  <c r="V4273" i="48"/>
  <c r="V4272" i="48"/>
  <c r="V4271" i="48"/>
  <c r="V4270" i="48"/>
  <c r="V4269" i="48"/>
  <c r="V4268" i="48"/>
  <c r="V4267" i="48"/>
  <c r="V4266" i="48"/>
  <c r="V4265" i="48"/>
  <c r="V4264" i="48"/>
  <c r="V4263" i="48"/>
  <c r="V4262" i="48"/>
  <c r="V4261" i="48"/>
  <c r="V4260" i="48"/>
  <c r="V4259" i="48"/>
  <c r="V4258" i="48"/>
  <c r="V4257" i="48"/>
  <c r="V4256" i="48"/>
  <c r="V4255" i="48"/>
  <c r="V4254" i="48"/>
  <c r="V4253" i="48"/>
  <c r="V4252" i="48"/>
  <c r="V4251" i="48"/>
  <c r="V4250" i="48"/>
  <c r="V4249" i="48"/>
  <c r="V4248" i="48"/>
  <c r="V4247" i="48"/>
  <c r="V4246" i="48"/>
  <c r="V4245" i="48"/>
  <c r="V4244" i="48"/>
  <c r="V4243" i="48"/>
  <c r="V4242" i="48"/>
  <c r="V4241" i="48"/>
  <c r="V4240" i="48"/>
  <c r="V4239" i="48"/>
  <c r="V4238" i="48"/>
  <c r="V4237" i="48"/>
  <c r="V4236" i="48"/>
  <c r="V4235" i="48"/>
  <c r="V4234" i="48"/>
  <c r="V4233" i="48"/>
  <c r="V4232" i="48"/>
  <c r="V4231" i="48"/>
  <c r="V4230" i="48"/>
  <c r="V4229" i="48"/>
  <c r="V4228" i="48"/>
  <c r="V4227" i="48"/>
  <c r="V4226" i="48"/>
  <c r="V4225" i="48"/>
  <c r="V4224" i="48"/>
  <c r="V4223" i="48"/>
  <c r="V4222" i="48"/>
  <c r="V4221" i="48"/>
  <c r="V4220" i="48"/>
  <c r="V4219" i="48"/>
  <c r="V4218" i="48"/>
  <c r="V4217" i="48"/>
  <c r="V4216" i="48"/>
  <c r="V4215" i="48"/>
  <c r="V4214" i="48"/>
  <c r="V4213" i="48"/>
  <c r="V4212" i="48"/>
  <c r="V4211" i="48"/>
  <c r="V4210" i="48"/>
  <c r="V4209" i="48"/>
  <c r="V4208" i="48"/>
  <c r="V4207" i="48"/>
  <c r="V4206" i="48"/>
  <c r="V4205" i="48"/>
  <c r="V4204" i="48"/>
  <c r="V4203" i="48"/>
  <c r="V4202" i="48"/>
  <c r="V4201" i="48"/>
  <c r="V4200" i="48"/>
  <c r="V4199" i="48"/>
  <c r="V4198" i="48"/>
  <c r="V4197" i="48"/>
  <c r="V4196" i="48"/>
  <c r="V4195" i="48"/>
  <c r="V4194" i="48"/>
  <c r="V4193" i="48"/>
  <c r="V4192" i="48"/>
  <c r="V4191" i="48"/>
  <c r="V4190" i="48"/>
  <c r="V4189" i="48"/>
  <c r="V4188" i="48"/>
  <c r="V4187" i="48"/>
  <c r="V4186" i="48"/>
  <c r="V4185" i="48"/>
  <c r="V4184" i="48"/>
  <c r="V4183" i="48"/>
  <c r="V4182" i="48"/>
  <c r="V4181" i="48"/>
  <c r="V4180" i="48"/>
  <c r="V4179" i="48"/>
  <c r="V4178" i="48"/>
  <c r="V4177" i="48"/>
  <c r="V4176" i="48"/>
  <c r="V4175" i="48"/>
  <c r="V4174" i="48"/>
  <c r="V4173" i="48"/>
  <c r="V4172" i="48"/>
  <c r="V4171" i="48"/>
  <c r="V4170" i="48"/>
  <c r="V4169" i="48"/>
  <c r="V4168" i="48"/>
  <c r="V4167" i="48"/>
  <c r="V4166" i="48"/>
  <c r="V4165" i="48"/>
  <c r="V4164" i="48"/>
  <c r="V4163" i="48"/>
  <c r="V4162" i="48"/>
  <c r="V4161" i="48"/>
  <c r="V4160" i="48"/>
  <c r="V4159" i="48"/>
  <c r="V4158" i="48"/>
  <c r="V4157" i="48"/>
  <c r="V4156" i="48"/>
  <c r="V4155" i="48"/>
  <c r="V4154" i="48"/>
  <c r="V4153" i="48"/>
  <c r="V4152" i="48"/>
  <c r="V4151" i="48"/>
  <c r="V4150" i="48"/>
  <c r="V4149" i="48"/>
  <c r="V4148" i="48"/>
  <c r="V4147" i="48"/>
  <c r="V4146" i="48"/>
  <c r="V4145" i="48"/>
  <c r="V4144" i="48"/>
  <c r="V4143" i="48"/>
  <c r="V4142" i="48"/>
  <c r="V4141" i="48"/>
  <c r="V4140" i="48"/>
  <c r="V4139" i="48"/>
  <c r="V4138" i="48"/>
  <c r="V4137" i="48"/>
  <c r="V4136" i="48"/>
  <c r="V4135" i="48"/>
  <c r="V4134" i="48"/>
  <c r="V4133" i="48"/>
  <c r="V4132" i="48"/>
  <c r="V4131" i="48"/>
  <c r="V4130" i="48"/>
  <c r="V4129" i="48"/>
  <c r="V4128" i="48"/>
  <c r="V4127" i="48"/>
  <c r="V4126" i="48"/>
  <c r="V4125" i="48"/>
  <c r="V4124" i="48"/>
  <c r="V4123" i="48"/>
  <c r="V4122" i="48"/>
  <c r="V4121" i="48"/>
  <c r="V4120" i="48"/>
  <c r="V4119" i="48"/>
  <c r="V4118" i="48"/>
  <c r="V4117" i="48"/>
  <c r="V4116" i="48"/>
  <c r="V4115" i="48"/>
  <c r="V4114" i="48"/>
  <c r="V4113" i="48"/>
  <c r="V4112" i="48"/>
  <c r="V4111" i="48"/>
  <c r="V4110" i="48"/>
  <c r="V4109" i="48"/>
  <c r="V4108" i="48"/>
  <c r="V4107" i="48"/>
  <c r="V4106" i="48"/>
  <c r="V4105" i="48"/>
  <c r="V4104" i="48"/>
  <c r="V4103" i="48"/>
  <c r="V4102" i="48"/>
  <c r="V4101" i="48"/>
  <c r="V4100" i="48"/>
  <c r="V4099" i="48"/>
  <c r="V4098" i="48"/>
  <c r="V4097" i="48"/>
  <c r="V4096" i="48"/>
  <c r="V4095" i="48"/>
  <c r="V4094" i="48"/>
  <c r="V4093" i="48"/>
  <c r="V4092" i="48"/>
  <c r="V4091" i="48"/>
  <c r="V4090" i="48"/>
  <c r="V4089" i="48"/>
  <c r="V4088" i="48"/>
  <c r="V4087" i="48"/>
  <c r="V4086" i="48"/>
  <c r="V4085" i="48"/>
  <c r="V4084" i="48"/>
  <c r="V4083" i="48"/>
  <c r="V4082" i="48"/>
  <c r="V4081" i="48"/>
  <c r="V4080" i="48"/>
  <c r="V4079" i="48"/>
  <c r="V4078" i="48"/>
  <c r="V4077" i="48"/>
  <c r="V4076" i="48"/>
  <c r="V4075" i="48"/>
  <c r="V4074" i="48"/>
  <c r="V4073" i="48"/>
  <c r="V4072" i="48"/>
  <c r="V4071" i="48"/>
  <c r="V4070" i="48"/>
  <c r="V4069" i="48"/>
  <c r="V4068" i="48"/>
  <c r="V4067" i="48"/>
  <c r="V4066" i="48"/>
  <c r="V4065" i="48"/>
  <c r="V4064" i="48"/>
  <c r="V4063" i="48"/>
  <c r="V4062" i="48"/>
  <c r="V4061" i="48"/>
  <c r="V4060" i="48"/>
  <c r="V4059" i="48"/>
  <c r="V4058" i="48"/>
  <c r="V4057" i="48"/>
  <c r="V4056" i="48"/>
  <c r="V4055" i="48"/>
  <c r="V4054" i="48"/>
  <c r="V4053" i="48"/>
  <c r="V4052" i="48"/>
  <c r="V4051" i="48"/>
  <c r="V4050" i="48"/>
  <c r="V4049" i="48"/>
  <c r="V4048" i="48"/>
  <c r="V4047" i="48"/>
  <c r="V4046" i="48"/>
  <c r="V4045" i="48"/>
  <c r="V4044" i="48"/>
  <c r="V4043" i="48"/>
  <c r="V4042" i="48"/>
  <c r="V4041" i="48"/>
  <c r="V4040" i="48"/>
  <c r="V4039" i="48"/>
  <c r="V4038" i="48"/>
  <c r="V4037" i="48"/>
  <c r="V4036" i="48"/>
  <c r="V4035" i="48"/>
  <c r="V4034" i="48"/>
  <c r="V4033" i="48"/>
  <c r="V4032" i="48"/>
  <c r="V4031" i="48"/>
  <c r="V4030" i="48"/>
  <c r="V4029" i="48"/>
  <c r="V4028" i="48"/>
  <c r="V4027" i="48"/>
  <c r="V4026" i="48"/>
  <c r="V4025" i="48"/>
  <c r="V4024" i="48"/>
  <c r="V4023" i="48"/>
  <c r="V4022" i="48"/>
  <c r="V4021" i="48"/>
  <c r="V4020" i="48"/>
  <c r="V4019" i="48"/>
  <c r="V4018" i="48"/>
  <c r="V4017" i="48"/>
  <c r="V4016" i="48"/>
  <c r="V4015" i="48"/>
  <c r="V4014" i="48"/>
  <c r="V4013" i="48"/>
  <c r="V4012" i="48"/>
  <c r="V4011" i="48"/>
  <c r="V4010" i="48"/>
  <c r="V4009" i="48"/>
  <c r="V4008" i="48"/>
  <c r="V4007" i="48"/>
  <c r="V4006" i="48"/>
  <c r="V4005" i="48"/>
  <c r="V4004" i="48"/>
  <c r="V4003" i="48"/>
  <c r="V4002" i="48"/>
  <c r="V4001" i="48"/>
  <c r="V4000" i="48"/>
  <c r="V3999" i="48"/>
  <c r="V3998" i="48"/>
  <c r="V3997" i="48"/>
  <c r="V3996" i="48"/>
  <c r="V3995" i="48"/>
  <c r="V3994" i="48"/>
  <c r="V3993" i="48"/>
  <c r="V3992" i="48"/>
  <c r="V3991" i="48"/>
  <c r="V3990" i="48"/>
  <c r="V3989" i="48"/>
  <c r="V3988" i="48"/>
  <c r="V3987" i="48"/>
  <c r="V3986" i="48"/>
  <c r="V3985" i="48"/>
  <c r="V3984" i="48"/>
  <c r="V3983" i="48"/>
  <c r="V3982" i="48"/>
  <c r="V3981" i="48"/>
  <c r="V3980" i="48"/>
  <c r="V3979" i="48"/>
  <c r="V3978" i="48"/>
  <c r="V3977" i="48"/>
  <c r="V3976" i="48"/>
  <c r="V3975" i="48"/>
  <c r="V3974" i="48"/>
  <c r="V3973" i="48"/>
  <c r="V3972" i="48"/>
  <c r="V3971" i="48"/>
  <c r="V3970" i="48"/>
  <c r="V3969" i="48"/>
  <c r="V3968" i="48"/>
  <c r="V3967" i="48"/>
  <c r="V3966" i="48"/>
  <c r="V3965" i="48"/>
  <c r="V3964" i="48"/>
  <c r="V3963" i="48"/>
  <c r="V3962" i="48"/>
  <c r="V3961" i="48"/>
  <c r="V3960" i="48"/>
  <c r="V3959" i="48"/>
  <c r="V3958" i="48"/>
  <c r="V3957" i="48"/>
  <c r="V3956" i="48"/>
  <c r="V3955" i="48"/>
  <c r="V3954" i="48"/>
  <c r="V3953" i="48"/>
  <c r="V3952" i="48"/>
  <c r="V3951" i="48"/>
  <c r="V3950" i="48"/>
  <c r="V3949" i="48"/>
  <c r="V3948" i="48"/>
  <c r="V3947" i="48"/>
  <c r="V3946" i="48"/>
  <c r="V3945" i="48"/>
  <c r="V3944" i="48"/>
  <c r="V3943" i="48"/>
  <c r="V3942" i="48"/>
  <c r="V3941" i="48"/>
  <c r="V3940" i="48"/>
  <c r="V3939" i="48"/>
  <c r="V3938" i="48"/>
  <c r="V3937" i="48"/>
  <c r="V3936" i="48"/>
  <c r="V3935" i="48"/>
  <c r="V3934" i="48"/>
  <c r="V3933" i="48"/>
  <c r="V3932" i="48"/>
  <c r="V3931" i="48"/>
  <c r="V3930" i="48"/>
  <c r="V3929" i="48"/>
  <c r="V3928" i="48"/>
  <c r="V3927" i="48"/>
  <c r="V3926" i="48"/>
  <c r="V3925" i="48"/>
  <c r="V3924" i="48"/>
  <c r="V3923" i="48"/>
  <c r="V3922" i="48"/>
  <c r="V3921" i="48"/>
  <c r="V3920" i="48"/>
  <c r="V3919" i="48"/>
  <c r="V3918" i="48"/>
  <c r="V3917" i="48"/>
  <c r="V3916" i="48"/>
  <c r="V3915" i="48"/>
  <c r="V3914" i="48"/>
  <c r="V3913" i="48"/>
  <c r="V3912" i="48"/>
  <c r="V3911" i="48"/>
  <c r="V3910" i="48"/>
  <c r="V3909" i="48"/>
  <c r="V3908" i="48"/>
  <c r="V3907" i="48"/>
  <c r="V3906" i="48"/>
  <c r="V3905" i="48"/>
  <c r="V3904" i="48"/>
  <c r="V3903" i="48"/>
  <c r="V3902" i="48"/>
  <c r="V3901" i="48"/>
  <c r="V3900" i="48"/>
  <c r="V3899" i="48"/>
  <c r="V3898" i="48"/>
  <c r="V3897" i="48"/>
  <c r="V3896" i="48"/>
  <c r="V3895" i="48"/>
  <c r="V3894" i="48"/>
  <c r="V3893" i="48"/>
  <c r="V3892" i="48"/>
  <c r="V3891" i="48"/>
  <c r="V3890" i="48"/>
  <c r="V3889" i="48"/>
  <c r="V3888" i="48"/>
  <c r="V3887" i="48"/>
  <c r="V3886" i="48"/>
  <c r="V3885" i="48"/>
  <c r="V3884" i="48"/>
  <c r="V3883" i="48"/>
  <c r="V3882" i="48"/>
  <c r="V3881" i="48"/>
  <c r="V3880" i="48"/>
  <c r="V3879" i="48"/>
  <c r="V3878" i="48"/>
  <c r="V3877" i="48"/>
  <c r="V3876" i="48"/>
  <c r="V3875" i="48"/>
  <c r="V3874" i="48"/>
  <c r="V3873" i="48"/>
  <c r="V3872" i="48"/>
  <c r="V3871" i="48"/>
  <c r="V3870" i="48"/>
  <c r="V3869" i="48"/>
  <c r="V3868" i="48"/>
  <c r="V3867" i="48"/>
  <c r="V3866" i="48"/>
  <c r="V3865" i="48"/>
  <c r="V3864" i="48"/>
  <c r="V3863" i="48"/>
  <c r="V3862" i="48"/>
  <c r="V3861" i="48"/>
  <c r="V3860" i="48"/>
  <c r="V3859" i="48"/>
  <c r="V3858" i="48"/>
  <c r="V3857" i="48"/>
  <c r="V3856" i="48"/>
  <c r="V3855" i="48"/>
  <c r="V3854" i="48"/>
  <c r="V3853" i="48"/>
  <c r="V3852" i="48"/>
  <c r="V3851" i="48"/>
  <c r="V3850" i="48"/>
  <c r="V3849" i="48"/>
  <c r="V3848" i="48"/>
  <c r="V3847" i="48"/>
  <c r="V3846" i="48"/>
  <c r="V3845" i="48"/>
  <c r="V3844" i="48"/>
  <c r="V3843" i="48"/>
  <c r="V3842" i="48"/>
  <c r="V3841" i="48"/>
  <c r="V3840" i="48"/>
  <c r="V3839" i="48"/>
  <c r="V3838" i="48"/>
  <c r="V3837" i="48"/>
  <c r="V3836" i="48"/>
  <c r="V3835" i="48"/>
  <c r="V3834" i="48"/>
  <c r="V3833" i="48"/>
  <c r="V3832" i="48"/>
  <c r="V3831" i="48"/>
  <c r="V3830" i="48"/>
  <c r="V3829" i="48"/>
  <c r="V3828" i="48"/>
  <c r="V3827" i="48"/>
  <c r="V3826" i="48"/>
  <c r="V3825" i="48"/>
  <c r="V3824" i="48"/>
  <c r="V3823" i="48"/>
  <c r="V3822" i="48"/>
  <c r="V3821" i="48"/>
  <c r="V3820" i="48"/>
  <c r="V3819" i="48"/>
  <c r="V3818" i="48"/>
  <c r="V3817" i="48"/>
  <c r="V3816" i="48"/>
  <c r="V3815" i="48"/>
  <c r="V3814" i="48"/>
  <c r="V3813" i="48"/>
  <c r="V3812" i="48"/>
  <c r="V3811" i="48"/>
  <c r="V3810" i="48"/>
  <c r="V3809" i="48"/>
  <c r="V3808" i="48"/>
  <c r="V3807" i="48"/>
  <c r="V3806" i="48"/>
  <c r="V3805" i="48"/>
  <c r="V3804" i="48"/>
  <c r="V3803" i="48"/>
  <c r="V3802" i="48"/>
  <c r="V3801" i="48"/>
  <c r="V3800" i="48"/>
  <c r="V3799" i="48"/>
  <c r="V3798" i="48"/>
  <c r="V3797" i="48"/>
  <c r="V3796" i="48"/>
  <c r="V3795" i="48"/>
  <c r="V3794" i="48"/>
  <c r="V3793" i="48"/>
  <c r="V3792" i="48"/>
  <c r="V3791" i="48"/>
  <c r="V3790" i="48"/>
  <c r="V3789" i="48"/>
  <c r="V3788" i="48"/>
  <c r="V3787" i="48"/>
  <c r="V3786" i="48"/>
  <c r="V3785" i="48"/>
  <c r="V3784" i="48"/>
  <c r="V3783" i="48"/>
  <c r="V3782" i="48"/>
  <c r="V3781" i="48"/>
  <c r="V3780" i="48"/>
  <c r="V3779" i="48"/>
  <c r="V3778" i="48"/>
  <c r="V3777" i="48"/>
  <c r="V3776" i="48"/>
  <c r="V3775" i="48"/>
  <c r="V3774" i="48"/>
  <c r="V3773" i="48"/>
  <c r="V3772" i="48"/>
  <c r="V3771" i="48"/>
  <c r="V3770" i="48"/>
  <c r="V3769" i="48"/>
  <c r="V3768" i="48"/>
  <c r="V3767" i="48"/>
  <c r="V3766" i="48"/>
  <c r="V3765" i="48"/>
  <c r="V3764" i="48"/>
  <c r="V3763" i="48"/>
  <c r="V3762" i="48"/>
  <c r="V3761" i="48"/>
  <c r="V3760" i="48"/>
  <c r="V3759" i="48"/>
  <c r="V3758" i="48"/>
  <c r="V3757" i="48"/>
  <c r="V3756" i="48"/>
  <c r="V3755" i="48"/>
  <c r="V3754" i="48"/>
  <c r="V3753" i="48"/>
  <c r="V3752" i="48"/>
  <c r="V3751" i="48"/>
  <c r="V3750" i="48"/>
  <c r="V3749" i="48"/>
  <c r="V3748" i="48"/>
  <c r="V3747" i="48"/>
  <c r="V3746" i="48"/>
  <c r="V3745" i="48"/>
  <c r="V3744" i="48"/>
  <c r="V3743" i="48"/>
  <c r="V3742" i="48"/>
  <c r="V3741" i="48"/>
  <c r="V3740" i="48"/>
  <c r="V3739" i="48"/>
  <c r="V3738" i="48"/>
  <c r="V3737" i="48"/>
  <c r="V3736" i="48"/>
  <c r="V3735" i="48"/>
  <c r="V3734" i="48"/>
  <c r="V3733" i="48"/>
  <c r="V3732" i="48"/>
  <c r="V3731" i="48"/>
  <c r="V3730" i="48"/>
  <c r="V3729" i="48"/>
  <c r="V3728" i="48"/>
  <c r="V3727" i="48"/>
  <c r="V3726" i="48"/>
  <c r="V3725" i="48"/>
  <c r="V3724" i="48"/>
  <c r="V3723" i="48"/>
  <c r="V3722" i="48"/>
  <c r="V3721" i="48"/>
  <c r="V3720" i="48"/>
  <c r="V3719" i="48"/>
  <c r="V3718" i="48"/>
  <c r="V3717" i="48"/>
  <c r="V3716" i="48"/>
  <c r="V3715" i="48"/>
  <c r="V3714" i="48"/>
  <c r="V3713" i="48"/>
  <c r="V3712" i="48"/>
  <c r="V3711" i="48"/>
  <c r="V3710" i="48"/>
  <c r="V3709" i="48"/>
  <c r="V3708" i="48"/>
  <c r="V3707" i="48"/>
  <c r="V3706" i="48"/>
  <c r="V3705" i="48"/>
  <c r="V3704" i="48"/>
  <c r="V3703" i="48"/>
  <c r="V3702" i="48"/>
  <c r="V3701" i="48"/>
  <c r="V3700" i="48"/>
  <c r="V3699" i="48"/>
  <c r="V3698" i="48"/>
  <c r="V3697" i="48"/>
  <c r="V3696" i="48"/>
  <c r="V3695" i="48"/>
  <c r="V3694" i="48"/>
  <c r="V3693" i="48"/>
  <c r="V3692" i="48"/>
  <c r="V3691" i="48"/>
  <c r="V3690" i="48"/>
  <c r="V3689" i="48"/>
  <c r="V3688" i="48"/>
  <c r="V3687" i="48"/>
  <c r="V3686" i="48"/>
  <c r="V3685" i="48"/>
  <c r="V3684" i="48"/>
  <c r="V3683" i="48"/>
  <c r="V3682" i="48"/>
  <c r="V3681" i="48"/>
  <c r="V3680" i="48"/>
  <c r="V3679" i="48"/>
  <c r="V3678" i="48"/>
  <c r="V3677" i="48"/>
  <c r="V3676" i="48"/>
  <c r="V3675" i="48"/>
  <c r="V3674" i="48"/>
  <c r="V3673" i="48"/>
  <c r="V3672" i="48"/>
  <c r="V3671" i="48"/>
  <c r="V3670" i="48"/>
  <c r="V3669" i="48"/>
  <c r="V3668" i="48"/>
  <c r="V3667" i="48"/>
  <c r="V3666" i="48"/>
  <c r="V3665" i="48"/>
  <c r="V3664" i="48"/>
  <c r="V3663" i="48"/>
  <c r="V3662" i="48"/>
  <c r="V3661" i="48"/>
  <c r="V3660" i="48"/>
  <c r="V3659" i="48"/>
  <c r="V3658" i="48"/>
  <c r="V3657" i="48"/>
  <c r="V3656" i="48"/>
  <c r="V3655" i="48"/>
  <c r="V3654" i="48"/>
  <c r="V3653" i="48"/>
  <c r="V3652" i="48"/>
  <c r="V3651" i="48"/>
  <c r="V3650" i="48"/>
  <c r="V3649" i="48"/>
  <c r="V3648" i="48"/>
  <c r="V3647" i="48"/>
  <c r="V3646" i="48"/>
  <c r="V3645" i="48"/>
  <c r="V3644" i="48"/>
  <c r="V3643" i="48"/>
  <c r="V3642" i="48"/>
  <c r="V3641" i="48"/>
  <c r="V3640" i="48"/>
  <c r="V3639" i="48"/>
  <c r="V3638" i="48"/>
  <c r="V3637" i="48"/>
  <c r="V3636" i="48"/>
  <c r="V3635" i="48"/>
  <c r="V3634" i="48"/>
  <c r="V3633" i="48"/>
  <c r="V3632" i="48"/>
  <c r="V3631" i="48"/>
  <c r="V3630" i="48"/>
  <c r="V3629" i="48"/>
  <c r="V3628" i="48"/>
  <c r="V3627" i="48"/>
  <c r="V3626" i="48"/>
  <c r="V3625" i="48"/>
  <c r="V3624" i="48"/>
  <c r="V3623" i="48"/>
  <c r="V3622" i="48"/>
  <c r="V3621" i="48"/>
  <c r="V3620" i="48"/>
  <c r="V3619" i="48"/>
  <c r="V3618" i="48"/>
  <c r="V3617" i="48"/>
  <c r="V3616" i="48"/>
  <c r="V3615" i="48"/>
  <c r="V3614" i="48"/>
  <c r="V3613" i="48"/>
  <c r="V3612" i="48"/>
  <c r="V3611" i="48"/>
  <c r="V3610" i="48"/>
  <c r="V3609" i="48"/>
  <c r="V3608" i="48"/>
  <c r="V3607" i="48"/>
  <c r="V3606" i="48"/>
  <c r="V3605" i="48"/>
  <c r="V3604" i="48"/>
  <c r="V3603" i="48"/>
  <c r="V3602" i="48"/>
  <c r="V3601" i="48"/>
  <c r="V3600" i="48"/>
  <c r="V3599" i="48"/>
  <c r="V3598" i="48"/>
  <c r="V3597" i="48"/>
  <c r="V3596" i="48"/>
  <c r="V3595" i="48"/>
  <c r="V3594" i="48"/>
  <c r="V3593" i="48"/>
  <c r="V3592" i="48"/>
  <c r="V3591" i="48"/>
  <c r="V3590" i="48"/>
  <c r="V3589" i="48"/>
  <c r="V3588" i="48"/>
  <c r="V3587" i="48"/>
  <c r="V3586" i="48"/>
  <c r="V3585" i="48"/>
  <c r="V3584" i="48"/>
  <c r="V3583" i="48"/>
  <c r="V3582" i="48"/>
  <c r="V3581" i="48"/>
  <c r="V3580" i="48"/>
  <c r="V3579" i="48"/>
  <c r="V3578" i="48"/>
  <c r="V3577" i="48"/>
  <c r="V3576" i="48"/>
  <c r="V3575" i="48"/>
  <c r="V3574" i="48"/>
  <c r="V3573" i="48"/>
  <c r="V3572" i="48"/>
  <c r="V3571" i="48"/>
  <c r="V3570" i="48"/>
  <c r="V3569" i="48"/>
  <c r="V3568" i="48"/>
  <c r="V3567" i="48"/>
  <c r="V3566" i="48"/>
  <c r="V3565" i="48"/>
  <c r="V3564" i="48"/>
  <c r="V3563" i="48"/>
  <c r="V3562" i="48"/>
  <c r="V3561" i="48"/>
  <c r="V3560" i="48"/>
  <c r="V3559" i="48"/>
  <c r="V3558" i="48"/>
  <c r="V3557" i="48"/>
  <c r="V3556" i="48"/>
  <c r="V3555" i="48"/>
  <c r="V3554" i="48"/>
  <c r="V3553" i="48"/>
  <c r="V3552" i="48"/>
  <c r="V3551" i="48"/>
  <c r="V3550" i="48"/>
  <c r="V3549" i="48"/>
  <c r="V3548" i="48"/>
  <c r="V3547" i="48"/>
  <c r="V3546" i="48"/>
  <c r="V3545" i="48"/>
  <c r="V3544" i="48"/>
  <c r="V3543" i="48"/>
  <c r="V3542" i="48"/>
  <c r="V3541" i="48"/>
  <c r="V3540" i="48"/>
  <c r="V3539" i="48"/>
  <c r="V3538" i="48"/>
  <c r="V3537" i="48"/>
  <c r="V3536" i="48"/>
  <c r="V3535" i="48"/>
  <c r="V3534" i="48"/>
  <c r="V3533" i="48"/>
  <c r="V3532" i="48"/>
  <c r="V3531" i="48"/>
  <c r="V3530" i="48"/>
  <c r="V3529" i="48"/>
  <c r="V3528" i="48"/>
  <c r="V3527" i="48"/>
  <c r="V3526" i="48"/>
  <c r="V3525" i="48"/>
  <c r="V3524" i="48"/>
  <c r="V3523" i="48"/>
  <c r="V3522" i="48"/>
  <c r="V3521" i="48"/>
  <c r="V3520" i="48"/>
  <c r="V3519" i="48"/>
  <c r="V3518" i="48"/>
  <c r="V3517" i="48"/>
  <c r="V3516" i="48"/>
  <c r="V3515" i="48"/>
  <c r="V3514" i="48"/>
  <c r="V3513" i="48"/>
  <c r="V3512" i="48"/>
  <c r="V3511" i="48"/>
  <c r="V3510" i="48"/>
  <c r="V3509" i="48"/>
  <c r="V3508" i="48"/>
  <c r="V3507" i="48"/>
  <c r="V3506" i="48"/>
  <c r="V3505" i="48"/>
  <c r="V3504" i="48"/>
  <c r="V3503" i="48"/>
  <c r="V3502" i="48"/>
  <c r="V3501" i="48"/>
  <c r="V3500" i="48"/>
  <c r="V3499" i="48"/>
  <c r="V3498" i="48"/>
  <c r="V3497" i="48"/>
  <c r="V3496" i="48"/>
  <c r="V3495" i="48"/>
  <c r="V3494" i="48"/>
  <c r="V3493" i="48"/>
  <c r="V3492" i="48"/>
  <c r="V3491" i="48"/>
  <c r="V3490" i="48"/>
  <c r="V3489" i="48"/>
  <c r="V3488" i="48"/>
  <c r="V3487" i="48"/>
  <c r="V3486" i="48"/>
  <c r="V3485" i="48"/>
  <c r="V3484" i="48"/>
  <c r="V3483" i="48"/>
  <c r="V3482" i="48"/>
  <c r="V3481" i="48"/>
  <c r="V3480" i="48"/>
  <c r="V3479" i="48"/>
  <c r="V3478" i="48"/>
  <c r="V3477" i="48"/>
  <c r="V3476" i="48"/>
  <c r="V3475" i="48"/>
  <c r="V3474" i="48"/>
  <c r="V3473" i="48"/>
  <c r="V3472" i="48"/>
  <c r="V3471" i="48"/>
  <c r="V3470" i="48"/>
  <c r="V3469" i="48"/>
  <c r="V3468" i="48"/>
  <c r="V3467" i="48"/>
  <c r="V3466" i="48"/>
  <c r="V3465" i="48"/>
  <c r="V3464" i="48"/>
  <c r="V3463" i="48"/>
  <c r="V3462" i="48"/>
  <c r="V3461" i="48"/>
  <c r="V3460" i="48"/>
  <c r="V3459" i="48"/>
  <c r="V3458" i="48"/>
  <c r="V3457" i="48"/>
  <c r="V3456" i="48"/>
  <c r="V3455" i="48"/>
  <c r="V3454" i="48"/>
  <c r="V3453" i="48"/>
  <c r="V3452" i="48"/>
  <c r="V3451" i="48"/>
  <c r="V3450" i="48"/>
  <c r="V3449" i="48"/>
  <c r="V3448" i="48"/>
  <c r="V3447" i="48"/>
  <c r="V3446" i="48"/>
  <c r="V3445" i="48"/>
  <c r="V3444" i="48"/>
  <c r="V3443" i="48"/>
  <c r="V3442" i="48"/>
  <c r="V3441" i="48"/>
  <c r="V3440" i="48"/>
  <c r="V3439" i="48"/>
  <c r="V3438" i="48"/>
  <c r="V3437" i="48"/>
  <c r="V3436" i="48"/>
  <c r="V3435" i="48"/>
  <c r="V3434" i="48"/>
  <c r="V3433" i="48"/>
  <c r="V3432" i="48"/>
  <c r="V3431" i="48"/>
  <c r="V3430" i="48"/>
  <c r="V3429" i="48"/>
  <c r="V3428" i="48"/>
  <c r="V3427" i="48"/>
  <c r="V3426" i="48"/>
  <c r="V3425" i="48"/>
  <c r="V3424" i="48"/>
  <c r="V3423" i="48"/>
  <c r="V3422" i="48"/>
  <c r="V3421" i="48"/>
  <c r="V3420" i="48"/>
  <c r="V3419" i="48"/>
  <c r="V3418" i="48"/>
  <c r="V3417" i="48"/>
  <c r="V3416" i="48"/>
  <c r="V3415" i="48"/>
  <c r="V3414" i="48"/>
  <c r="V3413" i="48"/>
  <c r="V3412" i="48"/>
  <c r="V3411" i="48"/>
  <c r="V3410" i="48"/>
  <c r="V3409" i="48"/>
  <c r="V3408" i="48"/>
  <c r="V3407" i="48"/>
  <c r="V3406" i="48"/>
  <c r="V3405" i="48"/>
  <c r="V3404" i="48"/>
  <c r="V3403" i="48"/>
  <c r="V3402" i="48"/>
  <c r="V3401" i="48"/>
  <c r="V3400" i="48"/>
  <c r="V3399" i="48"/>
  <c r="V3398" i="48"/>
  <c r="V3397" i="48"/>
  <c r="V3396" i="48"/>
  <c r="V3395" i="48"/>
  <c r="V3394" i="48"/>
  <c r="V3393" i="48"/>
  <c r="V3392" i="48"/>
  <c r="V3391" i="48"/>
  <c r="V3390" i="48"/>
  <c r="V3389" i="48"/>
  <c r="V3388" i="48"/>
  <c r="V3387" i="48"/>
  <c r="V3386" i="48"/>
  <c r="V3385" i="48"/>
  <c r="V3384" i="48"/>
  <c r="V3383" i="48"/>
  <c r="V3382" i="48"/>
  <c r="V3381" i="48"/>
  <c r="V3380" i="48"/>
  <c r="V3379" i="48"/>
  <c r="V3378" i="48"/>
  <c r="V3377" i="48"/>
  <c r="V3376" i="48"/>
  <c r="V3375" i="48"/>
  <c r="V3374" i="48"/>
  <c r="V3373" i="48"/>
  <c r="V3372" i="48"/>
  <c r="V3371" i="48"/>
  <c r="V3370" i="48"/>
  <c r="V3369" i="48"/>
  <c r="V3368" i="48"/>
  <c r="V3367" i="48"/>
  <c r="V3366" i="48"/>
  <c r="V3365" i="48"/>
  <c r="V3364" i="48"/>
  <c r="V3363" i="48"/>
  <c r="V3362" i="48"/>
  <c r="V3361" i="48"/>
  <c r="V3360" i="48"/>
  <c r="V3359" i="48"/>
  <c r="V3358" i="48"/>
  <c r="V3357" i="48"/>
  <c r="V3356" i="48"/>
  <c r="V3355" i="48"/>
  <c r="V3354" i="48"/>
  <c r="V3353" i="48"/>
  <c r="V3352" i="48"/>
  <c r="V3351" i="48"/>
  <c r="V3350" i="48"/>
  <c r="V3349" i="48"/>
  <c r="V3348" i="48"/>
  <c r="V3347" i="48"/>
  <c r="V3346" i="48"/>
  <c r="V3345" i="48"/>
  <c r="V3344" i="48"/>
  <c r="V3343" i="48"/>
  <c r="V3342" i="48"/>
  <c r="V3341" i="48"/>
  <c r="V3340" i="48"/>
  <c r="V3339" i="48"/>
  <c r="V3338" i="48"/>
  <c r="V3337" i="48"/>
  <c r="V3336" i="48"/>
  <c r="V3335" i="48"/>
  <c r="V3334" i="48"/>
  <c r="V3333" i="48"/>
  <c r="V3332" i="48"/>
  <c r="V3331" i="48"/>
  <c r="V3330" i="48"/>
  <c r="V3329" i="48"/>
  <c r="V3328" i="48"/>
  <c r="V3327" i="48"/>
  <c r="V3326" i="48"/>
  <c r="V3325" i="48"/>
  <c r="V3324" i="48"/>
  <c r="V3323" i="48"/>
  <c r="V3322" i="48"/>
  <c r="V3321" i="48"/>
  <c r="V3320" i="48"/>
  <c r="V3319" i="48"/>
  <c r="V3318" i="48"/>
  <c r="V3317" i="48"/>
  <c r="V3316" i="48"/>
  <c r="V3315" i="48"/>
  <c r="V3314" i="48"/>
  <c r="V3313" i="48"/>
  <c r="V3312" i="48"/>
  <c r="V3311" i="48"/>
  <c r="V3310" i="48"/>
  <c r="V3309" i="48"/>
  <c r="V3308" i="48"/>
  <c r="V3307" i="48"/>
  <c r="V3306" i="48"/>
  <c r="V3305" i="48"/>
  <c r="V3304" i="48"/>
  <c r="V3303" i="48"/>
  <c r="V3302" i="48"/>
  <c r="V3301" i="48"/>
  <c r="V3300" i="48"/>
  <c r="V3299" i="48"/>
  <c r="V3298" i="48"/>
  <c r="V3297" i="48"/>
  <c r="V3296" i="48"/>
  <c r="V3295" i="48"/>
  <c r="V3294" i="48"/>
  <c r="V3293" i="48"/>
  <c r="V3292" i="48"/>
  <c r="V3291" i="48"/>
  <c r="V3290" i="48"/>
  <c r="V3289" i="48"/>
  <c r="V3288" i="48"/>
  <c r="V3287" i="48"/>
  <c r="V3286" i="48"/>
  <c r="V3285" i="48"/>
  <c r="V3284" i="48"/>
  <c r="V3283" i="48"/>
  <c r="V3282" i="48"/>
  <c r="V3281" i="48"/>
  <c r="V3280" i="48"/>
  <c r="V3279" i="48"/>
  <c r="V3278" i="48"/>
  <c r="V3277" i="48"/>
  <c r="V3276" i="48"/>
  <c r="V3275" i="48"/>
  <c r="V3274" i="48"/>
  <c r="V3273" i="48"/>
  <c r="V3272" i="48"/>
  <c r="V3271" i="48"/>
  <c r="V3270" i="48"/>
  <c r="V3269" i="48"/>
  <c r="V3268" i="48"/>
  <c r="V3267" i="48"/>
  <c r="V3266" i="48"/>
  <c r="V3265" i="48"/>
  <c r="V3264" i="48"/>
  <c r="V3263" i="48"/>
  <c r="V3262" i="48"/>
  <c r="V3261" i="48"/>
  <c r="V3260" i="48"/>
  <c r="V3259" i="48"/>
  <c r="V3258" i="48"/>
  <c r="V3257" i="48"/>
  <c r="V3256" i="48"/>
  <c r="V3255" i="48"/>
  <c r="V3254" i="48"/>
  <c r="V3253" i="48"/>
  <c r="V3252" i="48"/>
  <c r="V3251" i="48"/>
  <c r="V3250" i="48"/>
  <c r="V3249" i="48"/>
  <c r="V3248" i="48"/>
  <c r="V3247" i="48"/>
  <c r="V3246" i="48"/>
  <c r="V3245" i="48"/>
  <c r="V3244" i="48"/>
  <c r="V3243" i="48"/>
  <c r="V3242" i="48"/>
  <c r="V3241" i="48"/>
  <c r="V3240" i="48"/>
  <c r="V3239" i="48"/>
  <c r="V3238" i="48"/>
  <c r="V3237" i="48"/>
  <c r="V3236" i="48"/>
  <c r="V3235" i="48"/>
  <c r="V3234" i="48"/>
  <c r="V3233" i="48"/>
  <c r="V3232" i="48"/>
  <c r="V3231" i="48"/>
  <c r="V3230" i="48"/>
  <c r="V3229" i="48"/>
  <c r="V3228" i="48"/>
  <c r="V3227" i="48"/>
  <c r="V3226" i="48"/>
  <c r="V3225" i="48"/>
  <c r="V3224" i="48"/>
  <c r="V3223" i="48"/>
  <c r="V3222" i="48"/>
  <c r="V3221" i="48"/>
  <c r="V3220" i="48"/>
  <c r="V3219" i="48"/>
  <c r="V3218" i="48"/>
  <c r="V3217" i="48"/>
  <c r="V3216" i="48"/>
  <c r="V3215" i="48"/>
  <c r="V3214" i="48"/>
  <c r="V3213" i="48"/>
  <c r="V3212" i="48"/>
  <c r="V3211" i="48"/>
  <c r="V3210" i="48"/>
  <c r="V3209" i="48"/>
  <c r="V3208" i="48"/>
  <c r="V3207" i="48"/>
  <c r="V3206" i="48"/>
  <c r="V3205" i="48"/>
  <c r="V3204" i="48"/>
  <c r="V3203" i="48"/>
  <c r="V3202" i="48"/>
  <c r="V3201" i="48"/>
  <c r="V3200" i="48"/>
  <c r="V3199" i="48"/>
  <c r="V3198" i="48"/>
  <c r="V3197" i="48"/>
  <c r="V3196" i="48"/>
  <c r="V3195" i="48"/>
  <c r="V3194" i="48"/>
  <c r="V3193" i="48"/>
  <c r="V3192" i="48"/>
  <c r="V3191" i="48"/>
  <c r="V3190" i="48"/>
  <c r="V3189" i="48"/>
  <c r="V3188" i="48"/>
  <c r="V3187" i="48"/>
  <c r="V3186" i="48"/>
  <c r="V3185" i="48"/>
  <c r="V3184" i="48"/>
  <c r="V3183" i="48"/>
  <c r="V3182" i="48"/>
  <c r="V3181" i="48"/>
  <c r="V3180" i="48"/>
  <c r="V3179" i="48"/>
  <c r="V3178" i="48"/>
  <c r="V3177" i="48"/>
  <c r="V3176" i="48"/>
  <c r="V3175" i="48"/>
  <c r="V3174" i="48"/>
  <c r="V3173" i="48"/>
  <c r="V3172" i="48"/>
  <c r="V3171" i="48"/>
  <c r="V3170" i="48"/>
  <c r="V3169" i="48"/>
  <c r="V3168" i="48"/>
  <c r="V3167" i="48"/>
  <c r="V3166" i="48"/>
  <c r="V3165" i="48"/>
  <c r="V3164" i="48"/>
  <c r="V3163" i="48"/>
  <c r="V3162" i="48"/>
  <c r="V3161" i="48"/>
  <c r="V3160" i="48"/>
  <c r="V3159" i="48"/>
  <c r="V3158" i="48"/>
  <c r="V3157" i="48"/>
  <c r="V3156" i="48"/>
  <c r="V3155" i="48"/>
  <c r="V3154" i="48"/>
  <c r="V3153" i="48"/>
  <c r="V3152" i="48"/>
  <c r="V3151" i="48"/>
  <c r="V3150" i="48"/>
  <c r="V3149" i="48"/>
  <c r="V3148" i="48"/>
  <c r="V3147" i="48"/>
  <c r="V3146" i="48"/>
  <c r="V3145" i="48"/>
  <c r="V3144" i="48"/>
  <c r="V3143" i="48"/>
  <c r="V3142" i="48"/>
  <c r="V3141" i="48"/>
  <c r="V3140" i="48"/>
  <c r="V3139" i="48"/>
  <c r="V3138" i="48"/>
  <c r="V3137" i="48"/>
  <c r="V3136" i="48"/>
  <c r="V3135" i="48"/>
  <c r="V3134" i="48"/>
  <c r="V3133" i="48"/>
  <c r="V3132" i="48"/>
  <c r="V3131" i="48"/>
  <c r="V3130" i="48"/>
  <c r="V3129" i="48"/>
  <c r="V3128" i="48"/>
  <c r="V3127" i="48"/>
  <c r="V3126" i="48"/>
  <c r="V3125" i="48"/>
  <c r="V3124" i="48"/>
  <c r="V3123" i="48"/>
  <c r="V3122" i="48"/>
  <c r="V3121" i="48"/>
  <c r="V3120" i="48"/>
  <c r="V3119" i="48"/>
  <c r="V3118" i="48"/>
  <c r="V3117" i="48"/>
  <c r="V3116" i="48"/>
  <c r="V3115" i="48"/>
  <c r="V3114" i="48"/>
  <c r="V3113" i="48"/>
  <c r="V3112" i="48"/>
  <c r="V3111" i="48"/>
  <c r="V3110" i="48"/>
  <c r="V3109" i="48"/>
  <c r="V3108" i="48"/>
  <c r="V3107" i="48"/>
  <c r="V3106" i="48"/>
  <c r="V3105" i="48"/>
  <c r="V3104" i="48"/>
  <c r="V3103" i="48"/>
  <c r="V3102" i="48"/>
  <c r="V3101" i="48"/>
  <c r="V3100" i="48"/>
  <c r="V3099" i="48"/>
  <c r="V3098" i="48"/>
  <c r="V3097" i="48"/>
  <c r="V3096" i="48"/>
  <c r="V3095" i="48"/>
  <c r="V3094" i="48"/>
  <c r="V3093" i="48"/>
  <c r="V3092" i="48"/>
  <c r="V3091" i="48"/>
  <c r="V3090" i="48"/>
  <c r="V3089" i="48"/>
  <c r="V3088" i="48"/>
  <c r="V3087" i="48"/>
  <c r="V3086" i="48"/>
  <c r="V3085" i="48"/>
  <c r="V3084" i="48"/>
  <c r="V3083" i="48"/>
  <c r="V3082" i="48"/>
  <c r="V3081" i="48"/>
  <c r="V3080" i="48"/>
  <c r="V3079" i="48"/>
  <c r="V3078" i="48"/>
  <c r="V3077" i="48"/>
  <c r="V3076" i="48"/>
  <c r="V3075" i="48"/>
  <c r="V3074" i="48"/>
  <c r="V3073" i="48"/>
  <c r="V3072" i="48"/>
  <c r="V3071" i="48"/>
  <c r="V3070" i="48"/>
  <c r="V3069" i="48"/>
  <c r="V3068" i="48"/>
  <c r="V3067" i="48"/>
  <c r="V3066" i="48"/>
  <c r="V3065" i="48"/>
  <c r="V3064" i="48"/>
  <c r="V3063" i="48"/>
  <c r="V3062" i="48"/>
  <c r="V3061" i="48"/>
  <c r="V3060" i="48"/>
  <c r="V3059" i="48"/>
  <c r="V3058" i="48"/>
  <c r="V3057" i="48"/>
  <c r="V3056" i="48"/>
  <c r="V3055" i="48"/>
  <c r="V3054" i="48"/>
  <c r="V3053" i="48"/>
  <c r="V3052" i="48"/>
  <c r="V3051" i="48"/>
  <c r="V3050" i="48"/>
  <c r="V3049" i="48"/>
  <c r="V3048" i="48"/>
  <c r="V3047" i="48"/>
  <c r="V3046" i="48"/>
  <c r="V3045" i="48"/>
  <c r="V3044" i="48"/>
  <c r="V3043" i="48"/>
  <c r="V3042" i="48"/>
  <c r="V3041" i="48"/>
  <c r="V3040" i="48"/>
  <c r="V3039" i="48"/>
  <c r="V3038" i="48"/>
  <c r="V3037" i="48"/>
  <c r="V3036" i="48"/>
  <c r="V3035" i="48"/>
  <c r="V3034" i="48"/>
  <c r="V3033" i="48"/>
  <c r="V3032" i="48"/>
  <c r="V3031" i="48"/>
  <c r="V3030" i="48"/>
  <c r="V3029" i="48"/>
  <c r="V3028" i="48"/>
  <c r="V3027" i="48"/>
  <c r="V3026" i="48"/>
  <c r="V3025" i="48"/>
  <c r="V3024" i="48"/>
  <c r="V3023" i="48"/>
  <c r="V3022" i="48"/>
  <c r="V3021" i="48"/>
  <c r="V3020" i="48"/>
  <c r="V3019" i="48"/>
  <c r="V3018" i="48"/>
  <c r="V3017" i="48"/>
  <c r="V3016" i="48"/>
  <c r="V3015" i="48"/>
  <c r="V3014" i="48"/>
  <c r="V3013" i="48"/>
  <c r="V3012" i="48"/>
  <c r="V3011" i="48"/>
  <c r="V3010" i="48"/>
  <c r="V3009" i="48"/>
  <c r="V3008" i="48"/>
  <c r="V3007" i="48"/>
  <c r="V3006" i="48"/>
  <c r="V3005" i="48"/>
  <c r="V3004" i="48"/>
  <c r="V3003" i="48"/>
  <c r="V3002" i="48"/>
  <c r="V3001" i="48"/>
  <c r="V3000" i="48"/>
  <c r="V2999" i="48"/>
  <c r="V2998" i="48"/>
  <c r="V2997" i="48"/>
  <c r="V2996" i="48"/>
  <c r="V2995" i="48"/>
  <c r="V2994" i="48"/>
  <c r="V2993" i="48"/>
  <c r="V2992" i="48"/>
  <c r="V2991" i="48"/>
  <c r="V2990" i="48"/>
  <c r="V2989" i="48"/>
  <c r="V2988" i="48"/>
  <c r="V2987" i="48"/>
  <c r="V2986" i="48"/>
  <c r="V2985" i="48"/>
  <c r="V2984" i="48"/>
  <c r="V2983" i="48"/>
  <c r="V2982" i="48"/>
  <c r="V2981" i="48"/>
  <c r="V2980" i="48"/>
  <c r="V2979" i="48"/>
  <c r="V2978" i="48"/>
  <c r="V2977" i="48"/>
  <c r="V2976" i="48"/>
  <c r="V2975" i="48"/>
  <c r="V2974" i="48"/>
  <c r="V2973" i="48"/>
  <c r="V2972" i="48"/>
  <c r="V2971" i="48"/>
  <c r="V2970" i="48"/>
  <c r="V2969" i="48"/>
  <c r="V2968" i="48"/>
  <c r="V2967" i="48"/>
  <c r="V2966" i="48"/>
  <c r="V2965" i="48"/>
  <c r="V2964" i="48"/>
  <c r="V2963" i="48"/>
  <c r="V2962" i="48"/>
  <c r="V2961" i="48"/>
  <c r="V2960" i="48"/>
  <c r="V2959" i="48"/>
  <c r="V2958" i="48"/>
  <c r="V2957" i="48"/>
  <c r="V2956" i="48"/>
  <c r="V2955" i="48"/>
  <c r="V2954" i="48"/>
  <c r="V2953" i="48"/>
  <c r="V2952" i="48"/>
  <c r="V2951" i="48"/>
  <c r="V2950" i="48"/>
  <c r="V2949" i="48"/>
  <c r="V2948" i="48"/>
  <c r="V2947" i="48"/>
  <c r="V2946" i="48"/>
  <c r="V2945" i="48"/>
  <c r="V2944" i="48"/>
  <c r="V2943" i="48"/>
  <c r="V2942" i="48"/>
  <c r="V2941" i="48"/>
  <c r="V2940" i="48"/>
  <c r="V2939" i="48"/>
  <c r="V2938" i="48"/>
  <c r="V2937" i="48"/>
  <c r="V2936" i="48"/>
  <c r="V2935" i="48"/>
  <c r="V2934" i="48"/>
  <c r="V2933" i="48"/>
  <c r="V2932" i="48"/>
  <c r="V2931" i="48"/>
  <c r="V2930" i="48"/>
  <c r="V2929" i="48"/>
  <c r="V2928" i="48"/>
  <c r="V2927" i="48"/>
  <c r="V2926" i="48"/>
  <c r="V2925" i="48"/>
  <c r="V2924" i="48"/>
  <c r="V2923" i="48"/>
  <c r="V2922" i="48"/>
  <c r="V2921" i="48"/>
  <c r="V2920" i="48"/>
  <c r="V2919" i="48"/>
  <c r="V2918" i="48"/>
  <c r="V2917" i="48"/>
  <c r="V2916" i="48"/>
  <c r="V2915" i="48"/>
  <c r="V2914" i="48"/>
  <c r="V2913" i="48"/>
  <c r="V2912" i="48"/>
  <c r="V2911" i="48"/>
  <c r="V2910" i="48"/>
  <c r="V2909" i="48"/>
  <c r="V2908" i="48"/>
  <c r="V2907" i="48"/>
  <c r="V2906" i="48"/>
  <c r="V2905" i="48"/>
  <c r="V2904" i="48"/>
  <c r="V2903" i="48"/>
  <c r="V2902" i="48"/>
  <c r="V2901" i="48"/>
  <c r="V2900" i="48"/>
  <c r="V2899" i="48"/>
  <c r="V2898" i="48"/>
  <c r="V2897" i="48"/>
  <c r="V2896" i="48"/>
  <c r="V2895" i="48"/>
  <c r="V2894" i="48"/>
  <c r="V2893" i="48"/>
  <c r="V2892" i="48"/>
  <c r="V2891" i="48"/>
  <c r="V2890" i="48"/>
  <c r="V2889" i="48"/>
  <c r="V2888" i="48"/>
  <c r="V2887" i="48"/>
  <c r="V2886" i="48"/>
  <c r="V2885" i="48"/>
  <c r="V2884" i="48"/>
  <c r="V2883" i="48"/>
  <c r="V2882" i="48"/>
  <c r="V2881" i="48"/>
  <c r="V2880" i="48"/>
  <c r="V2879" i="48"/>
  <c r="V2878" i="48"/>
  <c r="V2877" i="48"/>
  <c r="V2876" i="48"/>
  <c r="V2875" i="48"/>
  <c r="V2874" i="48"/>
  <c r="V2873" i="48"/>
  <c r="V2872" i="48"/>
  <c r="V2871" i="48"/>
  <c r="V2870" i="48"/>
  <c r="V2869" i="48"/>
  <c r="V2868" i="48"/>
  <c r="V2867" i="48"/>
  <c r="V2866" i="48"/>
  <c r="V2865" i="48"/>
  <c r="V2864" i="48"/>
  <c r="V2863" i="48"/>
  <c r="V2862" i="48"/>
  <c r="V2861" i="48"/>
  <c r="V2860" i="48"/>
  <c r="V2859" i="48"/>
  <c r="V2858" i="48"/>
  <c r="V2857" i="48"/>
  <c r="V2856" i="48"/>
  <c r="V2855" i="48"/>
  <c r="V2854" i="48"/>
  <c r="V2853" i="48"/>
  <c r="V2852" i="48"/>
  <c r="V2851" i="48"/>
  <c r="V2850" i="48"/>
  <c r="V2849" i="48"/>
  <c r="V2848" i="48"/>
  <c r="V2847" i="48"/>
  <c r="V2846" i="48"/>
  <c r="V2845" i="48"/>
  <c r="V2844" i="48"/>
  <c r="V2843" i="48"/>
  <c r="V2842" i="48"/>
  <c r="V2841" i="48"/>
  <c r="V2840" i="48"/>
  <c r="V2839" i="48"/>
  <c r="V2838" i="48"/>
  <c r="V2837" i="48"/>
  <c r="V2836" i="48"/>
  <c r="V2835" i="48"/>
  <c r="V2834" i="48"/>
  <c r="V2833" i="48"/>
  <c r="V2832" i="48"/>
  <c r="V2831" i="48"/>
  <c r="V2830" i="48"/>
  <c r="V2829" i="48"/>
  <c r="V2828" i="48"/>
  <c r="V2827" i="48"/>
  <c r="V2826" i="48"/>
  <c r="V2825" i="48"/>
  <c r="V2824" i="48"/>
  <c r="V2823" i="48"/>
  <c r="V2822" i="48"/>
  <c r="V2821" i="48"/>
  <c r="V2820" i="48"/>
  <c r="V2819" i="48"/>
  <c r="V2818" i="48"/>
  <c r="V2817" i="48"/>
  <c r="V2816" i="48"/>
  <c r="V2815" i="48"/>
  <c r="V2814" i="48"/>
  <c r="V2813" i="48"/>
  <c r="V2812" i="48"/>
  <c r="V2811" i="48"/>
  <c r="V2810" i="48"/>
  <c r="V2809" i="48"/>
  <c r="V2808" i="48"/>
  <c r="V2807" i="48"/>
  <c r="V2806" i="48"/>
  <c r="V2805" i="48"/>
  <c r="V2804" i="48"/>
  <c r="V2803" i="48"/>
  <c r="V2802" i="48"/>
  <c r="V2801" i="48"/>
  <c r="V2800" i="48"/>
  <c r="V2799" i="48"/>
  <c r="V2798" i="48"/>
  <c r="V2797" i="48"/>
  <c r="V2796" i="48"/>
  <c r="V2795" i="48"/>
  <c r="V2794" i="48"/>
  <c r="V2793" i="48"/>
  <c r="V2792" i="48"/>
  <c r="V2791" i="48"/>
  <c r="V2790" i="48"/>
  <c r="V2789" i="48"/>
  <c r="V2788" i="48"/>
  <c r="V2787" i="48"/>
  <c r="V2786" i="48"/>
  <c r="V2785" i="48"/>
  <c r="V2784" i="48"/>
  <c r="V2783" i="48"/>
  <c r="V2782" i="48"/>
  <c r="V2781" i="48"/>
  <c r="V2780" i="48"/>
  <c r="V2779" i="48"/>
  <c r="V2778" i="48"/>
  <c r="V2777" i="48"/>
  <c r="V2776" i="48"/>
  <c r="V2775" i="48"/>
  <c r="V2774" i="48"/>
  <c r="V2773" i="48"/>
  <c r="V2772" i="48"/>
  <c r="V2771" i="48"/>
  <c r="V2770" i="48"/>
  <c r="V2769" i="48"/>
  <c r="V2768" i="48"/>
  <c r="V2767" i="48"/>
  <c r="V2766" i="48"/>
  <c r="V2765" i="48"/>
  <c r="V2764" i="48"/>
  <c r="V2763" i="48"/>
  <c r="V2762" i="48"/>
  <c r="V2761" i="48"/>
  <c r="V2760" i="48"/>
  <c r="V2759" i="48"/>
  <c r="V2758" i="48"/>
  <c r="V2757" i="48"/>
  <c r="V2756" i="48"/>
  <c r="V2755" i="48"/>
  <c r="V2754" i="48"/>
  <c r="V2753" i="48"/>
  <c r="V2752" i="48"/>
  <c r="V2751" i="48"/>
  <c r="V2750" i="48"/>
  <c r="V2749" i="48"/>
  <c r="V2748" i="48"/>
  <c r="V2747" i="48"/>
  <c r="V2746" i="48"/>
  <c r="V2745" i="48"/>
  <c r="V2744" i="48"/>
  <c r="V2743" i="48"/>
  <c r="V2742" i="48"/>
  <c r="V2741" i="48"/>
  <c r="V2740" i="48"/>
  <c r="V2739" i="48"/>
  <c r="V2738" i="48"/>
  <c r="V2737" i="48"/>
  <c r="V2736" i="48"/>
  <c r="V2735" i="48"/>
  <c r="V2734" i="48"/>
  <c r="V2733" i="48"/>
  <c r="V2732" i="48"/>
  <c r="V2731" i="48"/>
  <c r="V2730" i="48"/>
  <c r="V2729" i="48"/>
  <c r="V2728" i="48"/>
  <c r="V2727" i="48"/>
  <c r="V2726" i="48"/>
  <c r="V2725" i="48"/>
  <c r="V2724" i="48"/>
  <c r="V2723" i="48"/>
  <c r="V2722" i="48"/>
  <c r="V2721" i="48"/>
  <c r="V2720" i="48"/>
  <c r="V2719" i="48"/>
  <c r="V2718" i="48"/>
  <c r="V2717" i="48"/>
  <c r="V2716" i="48"/>
  <c r="V2715" i="48"/>
  <c r="V2714" i="48"/>
  <c r="V2713" i="48"/>
  <c r="V2712" i="48"/>
  <c r="V2711" i="48"/>
  <c r="V2710" i="48"/>
  <c r="V2709" i="48"/>
  <c r="V2708" i="48"/>
  <c r="V2707" i="48"/>
  <c r="V2706" i="48"/>
  <c r="V2705" i="48"/>
  <c r="V2704" i="48"/>
  <c r="V2703" i="48"/>
  <c r="V2702" i="48"/>
  <c r="V2701" i="48"/>
  <c r="V2700" i="48"/>
  <c r="V2699" i="48"/>
  <c r="V2698" i="48"/>
  <c r="V2697" i="48"/>
  <c r="V2696" i="48"/>
  <c r="V2695" i="48"/>
  <c r="V2694" i="48"/>
  <c r="V2693" i="48"/>
  <c r="V2692" i="48"/>
  <c r="V2691" i="48"/>
  <c r="V2690" i="48"/>
  <c r="V2689" i="48"/>
  <c r="V2688" i="48"/>
  <c r="V2687" i="48"/>
  <c r="V2686" i="48"/>
  <c r="V2685" i="48"/>
  <c r="V2684" i="48"/>
  <c r="V2683" i="48"/>
  <c r="V2682" i="48"/>
  <c r="V2681" i="48"/>
  <c r="V2680" i="48"/>
  <c r="V2679" i="48"/>
  <c r="V2678" i="48"/>
  <c r="V2677" i="48"/>
  <c r="V2676" i="48"/>
  <c r="V2675" i="48"/>
  <c r="V2674" i="48"/>
  <c r="V2673" i="48"/>
  <c r="V2672" i="48"/>
  <c r="V2671" i="48"/>
  <c r="V2670" i="48"/>
  <c r="V2669" i="48"/>
  <c r="V2668" i="48"/>
  <c r="V2667" i="48"/>
  <c r="V2666" i="48"/>
  <c r="V2665" i="48"/>
  <c r="V2664" i="48"/>
  <c r="V2663" i="48"/>
  <c r="V2662" i="48"/>
  <c r="V2661" i="48"/>
  <c r="V2660" i="48"/>
  <c r="V2659" i="48"/>
  <c r="V2658" i="48"/>
  <c r="V2657" i="48"/>
  <c r="V2656" i="48"/>
  <c r="V2655" i="48"/>
  <c r="V2654" i="48"/>
  <c r="V2653" i="48"/>
  <c r="V2652" i="48"/>
  <c r="V2651" i="48"/>
  <c r="V2650" i="48"/>
  <c r="V2649" i="48"/>
  <c r="V2648" i="48"/>
  <c r="V2647" i="48"/>
  <c r="V2646" i="48"/>
  <c r="V2645" i="48"/>
  <c r="V2644" i="48"/>
  <c r="V2643" i="48"/>
  <c r="V2642" i="48"/>
  <c r="V2641" i="48"/>
  <c r="V2640" i="48"/>
  <c r="V2639" i="48"/>
  <c r="V2638" i="48"/>
  <c r="V2637" i="48"/>
  <c r="V2636" i="48"/>
  <c r="V2635" i="48"/>
  <c r="V2634" i="48"/>
  <c r="V2633" i="48"/>
  <c r="V2632" i="48"/>
  <c r="V2631" i="48"/>
  <c r="V2630" i="48"/>
  <c r="V2629" i="48"/>
  <c r="V2628" i="48"/>
  <c r="V2627" i="48"/>
  <c r="V2626" i="48"/>
  <c r="V2625" i="48"/>
  <c r="V2624" i="48"/>
  <c r="V2623" i="48"/>
  <c r="V2622" i="48"/>
  <c r="V2621" i="48"/>
  <c r="V2620" i="48"/>
  <c r="V2619" i="48"/>
  <c r="V2618" i="48"/>
  <c r="V2617" i="48"/>
  <c r="V2616" i="48"/>
  <c r="V2615" i="48"/>
  <c r="V2614" i="48"/>
  <c r="V2613" i="48"/>
  <c r="V2612" i="48"/>
  <c r="V2611" i="48"/>
  <c r="V2610" i="48"/>
  <c r="V2609" i="48"/>
  <c r="V2608" i="48"/>
  <c r="V2607" i="48"/>
  <c r="V2606" i="48"/>
  <c r="V2605" i="48"/>
  <c r="V2604" i="48"/>
  <c r="V2603" i="48"/>
  <c r="V2602" i="48"/>
  <c r="V2601" i="48"/>
  <c r="V2600" i="48"/>
  <c r="V2599" i="48"/>
  <c r="V2598" i="48"/>
  <c r="V2597" i="48"/>
  <c r="V2596" i="48"/>
  <c r="V2595" i="48"/>
  <c r="V2594" i="48"/>
  <c r="V2593" i="48"/>
  <c r="V2592" i="48"/>
  <c r="V2591" i="48"/>
  <c r="V2590" i="48"/>
  <c r="V2589" i="48"/>
  <c r="V2588" i="48"/>
  <c r="V2587" i="48"/>
  <c r="V2586" i="48"/>
  <c r="V2585" i="48"/>
  <c r="V2584" i="48"/>
  <c r="V2583" i="48"/>
  <c r="V2582" i="48"/>
  <c r="V2581" i="48"/>
  <c r="V2580" i="48"/>
  <c r="V2579" i="48"/>
  <c r="V2578" i="48"/>
  <c r="V2577" i="48"/>
  <c r="V2576" i="48"/>
  <c r="V2575" i="48"/>
  <c r="V2574" i="48"/>
  <c r="V2573" i="48"/>
  <c r="V2572" i="48"/>
  <c r="V2571" i="48"/>
  <c r="V2570" i="48"/>
  <c r="V2569" i="48"/>
  <c r="V2568" i="48"/>
  <c r="V2567" i="48"/>
  <c r="V2566" i="48"/>
  <c r="V2565" i="48"/>
  <c r="V2564" i="48"/>
  <c r="V2563" i="48"/>
  <c r="V2562" i="48"/>
  <c r="V2561" i="48"/>
  <c r="V2560" i="48"/>
  <c r="V2559" i="48"/>
  <c r="V2558" i="48"/>
  <c r="V2557" i="48"/>
  <c r="V2556" i="48"/>
  <c r="V2555" i="48"/>
  <c r="V2554" i="48"/>
  <c r="V2553" i="48"/>
  <c r="V2552" i="48"/>
  <c r="V2551" i="48"/>
  <c r="V2550" i="48"/>
  <c r="V2549" i="48"/>
  <c r="V2548" i="48"/>
  <c r="V2547" i="48"/>
  <c r="V2546" i="48"/>
  <c r="V2545" i="48"/>
  <c r="V2544" i="48"/>
  <c r="V2543" i="48"/>
  <c r="V2542" i="48"/>
  <c r="V2541" i="48"/>
  <c r="V2540" i="48"/>
  <c r="V2539" i="48"/>
  <c r="V2538" i="48"/>
  <c r="V2537" i="48"/>
  <c r="V2536" i="48"/>
  <c r="V2535" i="48"/>
  <c r="V2534" i="48"/>
  <c r="V2533" i="48"/>
  <c r="V2532" i="48"/>
  <c r="V2531" i="48"/>
  <c r="V2530" i="48"/>
  <c r="V2529" i="48"/>
  <c r="V2528" i="48"/>
  <c r="V2527" i="48"/>
  <c r="V2526" i="48"/>
  <c r="V2525" i="48"/>
  <c r="V2524" i="48"/>
  <c r="V2523" i="48"/>
  <c r="V2522" i="48"/>
  <c r="V2521" i="48"/>
  <c r="V2520" i="48"/>
  <c r="V2519" i="48"/>
  <c r="V2518" i="48"/>
  <c r="V2517" i="48"/>
  <c r="V2516" i="48"/>
  <c r="V2515" i="48"/>
  <c r="V2514" i="48"/>
  <c r="V2513" i="48"/>
  <c r="V2512" i="48"/>
  <c r="V2511" i="48"/>
  <c r="V2510" i="48"/>
  <c r="V2509" i="48"/>
  <c r="V2508" i="48"/>
  <c r="V2507" i="48"/>
  <c r="V2506" i="48"/>
  <c r="V2505" i="48"/>
  <c r="V2504" i="48"/>
  <c r="V2503" i="48"/>
  <c r="V2502" i="48"/>
  <c r="V2501" i="48"/>
  <c r="V2500" i="48"/>
  <c r="V2499" i="48"/>
  <c r="V2498" i="48"/>
  <c r="V2497" i="48"/>
  <c r="V2496" i="48"/>
  <c r="V2495" i="48"/>
  <c r="V2494" i="48"/>
  <c r="V2493" i="48"/>
  <c r="V2492" i="48"/>
  <c r="V2491" i="48"/>
  <c r="V2490" i="48"/>
  <c r="V2489" i="48"/>
  <c r="V2488" i="48"/>
  <c r="V2487" i="48"/>
  <c r="V2486" i="48"/>
  <c r="V2485" i="48"/>
  <c r="V2484" i="48"/>
  <c r="V2483" i="48"/>
  <c r="V2482" i="48"/>
  <c r="V2481" i="48"/>
  <c r="V2480" i="48"/>
  <c r="V2479" i="48"/>
  <c r="V2478" i="48"/>
  <c r="V2477" i="48"/>
  <c r="V2476" i="48"/>
  <c r="V2475" i="48"/>
  <c r="V2474" i="48"/>
  <c r="V2473" i="48"/>
  <c r="V2472" i="48"/>
  <c r="V2471" i="48"/>
  <c r="V2470" i="48"/>
  <c r="V2469" i="48"/>
  <c r="V2468" i="48"/>
  <c r="V2467" i="48"/>
  <c r="V2466" i="48"/>
  <c r="V2465" i="48"/>
  <c r="V2464" i="48"/>
  <c r="V2463" i="48"/>
  <c r="V2462" i="48"/>
  <c r="V2461" i="48"/>
  <c r="V2460" i="48"/>
  <c r="V2459" i="48"/>
  <c r="V2458" i="48"/>
  <c r="V2457" i="48"/>
  <c r="V2456" i="48"/>
  <c r="V2455" i="48"/>
  <c r="V2454" i="48"/>
  <c r="V2453" i="48"/>
  <c r="V2452" i="48"/>
  <c r="V2451" i="48"/>
  <c r="V2450" i="48"/>
  <c r="V2449" i="48"/>
  <c r="V2448" i="48"/>
  <c r="V2447" i="48"/>
  <c r="V2446" i="48"/>
  <c r="V2445" i="48"/>
  <c r="V2444" i="48"/>
  <c r="V2443" i="48"/>
  <c r="V2442" i="48"/>
  <c r="V2441" i="48"/>
  <c r="V2440" i="48"/>
  <c r="V2439" i="48"/>
  <c r="V2438" i="48"/>
  <c r="V2437" i="48"/>
  <c r="V2436" i="48"/>
  <c r="V2435" i="48"/>
  <c r="V2434" i="48"/>
  <c r="V2433" i="48"/>
  <c r="V2432" i="48"/>
  <c r="V2431" i="48"/>
  <c r="V2430" i="48"/>
  <c r="V2429" i="48"/>
  <c r="V2428" i="48"/>
  <c r="V2427" i="48"/>
  <c r="V2426" i="48"/>
  <c r="V2425" i="48"/>
  <c r="V2424" i="48"/>
  <c r="V2423" i="48"/>
  <c r="V2422" i="48"/>
  <c r="V2421" i="48"/>
  <c r="V2420" i="48"/>
  <c r="V2419" i="48"/>
  <c r="V2418" i="48"/>
  <c r="V2417" i="48"/>
  <c r="V2416" i="48"/>
  <c r="V2415" i="48"/>
  <c r="V2414" i="48"/>
  <c r="V2413" i="48"/>
  <c r="V2412" i="48"/>
  <c r="V2411" i="48"/>
  <c r="V2410" i="48"/>
  <c r="V2409" i="48"/>
  <c r="V2408" i="48"/>
  <c r="V2407" i="48"/>
  <c r="V2406" i="48"/>
  <c r="V2405" i="48"/>
  <c r="V2404" i="48"/>
  <c r="V2403" i="48"/>
  <c r="V2402" i="48"/>
  <c r="V2401" i="48"/>
  <c r="V2400" i="48"/>
  <c r="V2399" i="48"/>
  <c r="V2398" i="48"/>
  <c r="V2397" i="48"/>
  <c r="V2396" i="48"/>
  <c r="V2395" i="48"/>
  <c r="V2394" i="48"/>
  <c r="V2393" i="48"/>
  <c r="V2392" i="48"/>
  <c r="V2391" i="48"/>
  <c r="V2390" i="48"/>
  <c r="V2389" i="48"/>
  <c r="V2388" i="48"/>
  <c r="V2387" i="48"/>
  <c r="V2386" i="48"/>
  <c r="V2385" i="48"/>
  <c r="V2384" i="48"/>
  <c r="V2383" i="48"/>
  <c r="V2382" i="48"/>
  <c r="V2381" i="48"/>
  <c r="V2380" i="48"/>
  <c r="V2379" i="48"/>
  <c r="V2378" i="48"/>
  <c r="V2377" i="48"/>
  <c r="V2376" i="48"/>
  <c r="V2375" i="48"/>
  <c r="V2374" i="48"/>
  <c r="V2373" i="48"/>
  <c r="V2372" i="48"/>
  <c r="V2371" i="48"/>
  <c r="V2370" i="48"/>
  <c r="V2369" i="48"/>
  <c r="V2368" i="48"/>
  <c r="V2367" i="48"/>
  <c r="V2366" i="48"/>
  <c r="V2365" i="48"/>
  <c r="V2364" i="48"/>
  <c r="V2363" i="48"/>
  <c r="V2362" i="48"/>
  <c r="V2361" i="48"/>
  <c r="V2360" i="48"/>
  <c r="V2359" i="48"/>
  <c r="V2358" i="48"/>
  <c r="V2357" i="48"/>
  <c r="V2356" i="48"/>
  <c r="V2355" i="48"/>
  <c r="V2354" i="48"/>
  <c r="V2353" i="48"/>
  <c r="V2352" i="48"/>
  <c r="V2351" i="48"/>
  <c r="V2350" i="48"/>
  <c r="V2349" i="48"/>
  <c r="V2348" i="48"/>
  <c r="V2347" i="48"/>
  <c r="V2346" i="48"/>
  <c r="V2345" i="48"/>
  <c r="V2344" i="48"/>
  <c r="V2343" i="48"/>
  <c r="V2342" i="48"/>
  <c r="V2341" i="48"/>
  <c r="V2340" i="48"/>
  <c r="V2339" i="48"/>
  <c r="V2338" i="48"/>
  <c r="V2337" i="48"/>
  <c r="V2336" i="48"/>
  <c r="V2335" i="48"/>
  <c r="V2334" i="48"/>
  <c r="V2333" i="48"/>
  <c r="V2332" i="48"/>
  <c r="V2331" i="48"/>
  <c r="V2330" i="48"/>
  <c r="V2329" i="48"/>
  <c r="V2328" i="48"/>
  <c r="V2327" i="48"/>
  <c r="V2326" i="48"/>
  <c r="V2325" i="48"/>
  <c r="V2324" i="48"/>
  <c r="V2323" i="48"/>
  <c r="V2322" i="48"/>
  <c r="V2321" i="48"/>
  <c r="V2320" i="48"/>
  <c r="V2319" i="48"/>
  <c r="V2318" i="48"/>
  <c r="V2317" i="48"/>
  <c r="V2316" i="48"/>
  <c r="V2315" i="48"/>
  <c r="V2314" i="48"/>
  <c r="V2313" i="48"/>
  <c r="V2312" i="48"/>
  <c r="V2311" i="48"/>
  <c r="V2310" i="48"/>
  <c r="V2309" i="48"/>
  <c r="V2308" i="48"/>
  <c r="V2307" i="48"/>
  <c r="V2306" i="48"/>
  <c r="V2305" i="48"/>
  <c r="V2304" i="48"/>
  <c r="V2303" i="48"/>
  <c r="V2302" i="48"/>
  <c r="V2301" i="48"/>
  <c r="V2300" i="48"/>
  <c r="V2299" i="48"/>
  <c r="V2298" i="48"/>
  <c r="V2297" i="48"/>
  <c r="V2296" i="48"/>
  <c r="V2295" i="48"/>
  <c r="V2294" i="48"/>
  <c r="V2293" i="48"/>
  <c r="V2292" i="48"/>
  <c r="V2291" i="48"/>
  <c r="V2290" i="48"/>
  <c r="V2289" i="48"/>
  <c r="V2288" i="48"/>
  <c r="V2287" i="48"/>
  <c r="V2286" i="48"/>
  <c r="V2285" i="48"/>
  <c r="V2284" i="48"/>
  <c r="V2283" i="48"/>
  <c r="V2282" i="48"/>
  <c r="V2281" i="48"/>
  <c r="V2280" i="48"/>
  <c r="V2279" i="48"/>
  <c r="V2278" i="48"/>
  <c r="V2277" i="48"/>
  <c r="V2276" i="48"/>
  <c r="V2275" i="48"/>
  <c r="V2274" i="48"/>
  <c r="V2273" i="48"/>
  <c r="V2272" i="48"/>
  <c r="V2271" i="48"/>
  <c r="V2270" i="48"/>
  <c r="V2269" i="48"/>
  <c r="V2268" i="48"/>
  <c r="V2267" i="48"/>
  <c r="V2266" i="48"/>
  <c r="V2265" i="48"/>
  <c r="V2264" i="48"/>
  <c r="V2263" i="48"/>
  <c r="V2262" i="48"/>
  <c r="V2261" i="48"/>
  <c r="V2260" i="48"/>
  <c r="V2259" i="48"/>
  <c r="V2258" i="48"/>
  <c r="V2257" i="48"/>
  <c r="V2256" i="48"/>
  <c r="V2255" i="48"/>
  <c r="V2254" i="48"/>
  <c r="V2253" i="48"/>
  <c r="V2252" i="48"/>
  <c r="V2251" i="48"/>
  <c r="V2250" i="48"/>
  <c r="V2249" i="48"/>
  <c r="V2248" i="48"/>
  <c r="V2247" i="48"/>
  <c r="V2246" i="48"/>
  <c r="V2245" i="48"/>
  <c r="V2244" i="48"/>
  <c r="V2243" i="48"/>
  <c r="V2242" i="48"/>
  <c r="V2241" i="48"/>
  <c r="V2240" i="48"/>
  <c r="V2239" i="48"/>
  <c r="V2238" i="48"/>
  <c r="V2237" i="48"/>
  <c r="V2236" i="48"/>
  <c r="V2235" i="48"/>
  <c r="V2234" i="48"/>
  <c r="V2233" i="48"/>
  <c r="V2232" i="48"/>
  <c r="V2231" i="48"/>
  <c r="V2230" i="48"/>
  <c r="V2229" i="48"/>
  <c r="V2228" i="48"/>
  <c r="V2227" i="48"/>
  <c r="V2226" i="48"/>
  <c r="V2225" i="48"/>
  <c r="V2224" i="48"/>
  <c r="V2223" i="48"/>
  <c r="V2222" i="48"/>
  <c r="V2221" i="48"/>
  <c r="V2220" i="48"/>
  <c r="V2219" i="48"/>
  <c r="V2218" i="48"/>
  <c r="V2217" i="48"/>
  <c r="V2216" i="48"/>
  <c r="V2215" i="48"/>
  <c r="V2214" i="48"/>
  <c r="V2213" i="48"/>
  <c r="V2212" i="48"/>
  <c r="V2211" i="48"/>
  <c r="V2210" i="48"/>
  <c r="V2209" i="48"/>
  <c r="V2208" i="48"/>
  <c r="V2207" i="48"/>
  <c r="V2206" i="48"/>
  <c r="V2205" i="48"/>
  <c r="V2204" i="48"/>
  <c r="V2203" i="48"/>
  <c r="V2202" i="48"/>
  <c r="V2201" i="48"/>
  <c r="V2200" i="48"/>
  <c r="V2199" i="48"/>
  <c r="V2198" i="48"/>
  <c r="V2197" i="48"/>
  <c r="V2196" i="48"/>
  <c r="V2195" i="48"/>
  <c r="V2194" i="48"/>
  <c r="V2193" i="48"/>
  <c r="V2192" i="48"/>
  <c r="V2191" i="48"/>
  <c r="V2190" i="48"/>
  <c r="V2189" i="48"/>
  <c r="V2188" i="48"/>
  <c r="V2187" i="48"/>
  <c r="V2186" i="48"/>
  <c r="V2185" i="48"/>
  <c r="V2184" i="48"/>
  <c r="V2183" i="48"/>
  <c r="V2182" i="48"/>
  <c r="V2181" i="48"/>
  <c r="V2180" i="48"/>
  <c r="V2179" i="48"/>
  <c r="V2178" i="48"/>
  <c r="V2177" i="48"/>
  <c r="V2176" i="48"/>
  <c r="V2175" i="48"/>
  <c r="V2174" i="48"/>
  <c r="V2173" i="48"/>
  <c r="V2172" i="48"/>
  <c r="V2171" i="48"/>
  <c r="V2170" i="48"/>
  <c r="V2169" i="48"/>
  <c r="V2168" i="48"/>
  <c r="V2167" i="48"/>
  <c r="V2166" i="48"/>
  <c r="V2165" i="48"/>
  <c r="V2164" i="48"/>
  <c r="V2163" i="48"/>
  <c r="V2162" i="48"/>
  <c r="V2161" i="48"/>
  <c r="V2160" i="48"/>
  <c r="V2159" i="48"/>
  <c r="V2158" i="48"/>
  <c r="V2157" i="48"/>
  <c r="V2156" i="48"/>
  <c r="V2155" i="48"/>
  <c r="V2154" i="48"/>
  <c r="V2153" i="48"/>
  <c r="V2152" i="48"/>
  <c r="V2151" i="48"/>
  <c r="V2150" i="48"/>
  <c r="V2149" i="48"/>
  <c r="V2148" i="48"/>
  <c r="V2147" i="48"/>
  <c r="V2146" i="48"/>
  <c r="V2145" i="48"/>
  <c r="V2144" i="48"/>
  <c r="V2143" i="48"/>
  <c r="V2142" i="48"/>
  <c r="V2141" i="48"/>
  <c r="V2140" i="48"/>
  <c r="V2139" i="48"/>
  <c r="V2138" i="48"/>
  <c r="V2137" i="48"/>
  <c r="V2136" i="48"/>
  <c r="V2135" i="48"/>
  <c r="V2134" i="48"/>
  <c r="V2133" i="48"/>
  <c r="V2132" i="48"/>
  <c r="V2131" i="48"/>
  <c r="V2130" i="48"/>
  <c r="V2129" i="48"/>
  <c r="V2128" i="48"/>
  <c r="V2127" i="48"/>
  <c r="V2126" i="48"/>
  <c r="V2125" i="48"/>
  <c r="V2124" i="48"/>
  <c r="V2123" i="48"/>
  <c r="V2122" i="48"/>
  <c r="V2121" i="48"/>
  <c r="V2120" i="48"/>
  <c r="V2119" i="48"/>
  <c r="V2118" i="48"/>
  <c r="V2117" i="48"/>
  <c r="V2116" i="48"/>
  <c r="V2115" i="48"/>
  <c r="V2114" i="48"/>
  <c r="V2113" i="48"/>
  <c r="V2112" i="48"/>
  <c r="V2111" i="48"/>
  <c r="V2110" i="48"/>
  <c r="V2109" i="48"/>
  <c r="V2108" i="48"/>
  <c r="V2107" i="48"/>
  <c r="V2106" i="48"/>
  <c r="V2105" i="48"/>
  <c r="V2104" i="48"/>
  <c r="V2103" i="48"/>
  <c r="V2102" i="48"/>
  <c r="V2101" i="48"/>
  <c r="V2100" i="48"/>
  <c r="V2099" i="48"/>
  <c r="V2098" i="48"/>
  <c r="V2097" i="48"/>
  <c r="V2096" i="48"/>
  <c r="V2095" i="48"/>
  <c r="V2094" i="48"/>
  <c r="V2093" i="48"/>
  <c r="V2092" i="48"/>
  <c r="V2091" i="48"/>
  <c r="V2090" i="48"/>
  <c r="V2089" i="48"/>
  <c r="V2088" i="48"/>
  <c r="V2087" i="48"/>
  <c r="V2086" i="48"/>
  <c r="V2085" i="48"/>
  <c r="V2084" i="48"/>
  <c r="V2083" i="48"/>
  <c r="V2082" i="48"/>
  <c r="V2081" i="48"/>
  <c r="V2080" i="48"/>
  <c r="V2079" i="48"/>
  <c r="V2078" i="48"/>
  <c r="V2077" i="48"/>
  <c r="V2076" i="48"/>
  <c r="V2075" i="48"/>
  <c r="V2074" i="48"/>
  <c r="V2073" i="48"/>
  <c r="V2072" i="48"/>
  <c r="V2071" i="48"/>
  <c r="V2070" i="48"/>
  <c r="V2069" i="48"/>
  <c r="V2068" i="48"/>
  <c r="V2067" i="48"/>
  <c r="V2066" i="48"/>
  <c r="V2065" i="48"/>
  <c r="V2064" i="48"/>
  <c r="V2063" i="48"/>
  <c r="V2062" i="48"/>
  <c r="V2061" i="48"/>
  <c r="V2060" i="48"/>
  <c r="V2059" i="48"/>
  <c r="V2058" i="48"/>
  <c r="V2057" i="48"/>
  <c r="V2056" i="48"/>
  <c r="V2055" i="48"/>
  <c r="V2054" i="48"/>
  <c r="V2053" i="48"/>
  <c r="V2052" i="48"/>
  <c r="V2051" i="48"/>
  <c r="V2050" i="48"/>
  <c r="V2049" i="48"/>
  <c r="V2048" i="48"/>
  <c r="V2047" i="48"/>
  <c r="V2046" i="48"/>
  <c r="V2045" i="48"/>
  <c r="V2044" i="48"/>
  <c r="V2043" i="48"/>
  <c r="V2042" i="48"/>
  <c r="V2041" i="48"/>
  <c r="V2040" i="48"/>
  <c r="V2039" i="48"/>
  <c r="V2038" i="48"/>
  <c r="V2037" i="48"/>
  <c r="V2036" i="48"/>
  <c r="V2035" i="48"/>
  <c r="V2034" i="48"/>
  <c r="V2033" i="48"/>
  <c r="V2032" i="48"/>
  <c r="V2031" i="48"/>
  <c r="V2030" i="48"/>
  <c r="V2029" i="48"/>
  <c r="V2028" i="48"/>
  <c r="V2027" i="48"/>
  <c r="V2026" i="48"/>
  <c r="V2025" i="48"/>
  <c r="V2024" i="48"/>
  <c r="V2023" i="48"/>
  <c r="V2022" i="48"/>
  <c r="V2021" i="48"/>
  <c r="V2020" i="48"/>
  <c r="V2019" i="48"/>
  <c r="V2018" i="48"/>
  <c r="V2017" i="48"/>
  <c r="V2016" i="48"/>
  <c r="V2015" i="48"/>
  <c r="V2014" i="48"/>
  <c r="V2013" i="48"/>
  <c r="V2012" i="48"/>
  <c r="V2011" i="48"/>
  <c r="V2010" i="48"/>
  <c r="V2009" i="48"/>
  <c r="V2008" i="48"/>
  <c r="V2007" i="48"/>
  <c r="V2006" i="48"/>
  <c r="V2005" i="48"/>
  <c r="V2004" i="48"/>
  <c r="V2003" i="48"/>
  <c r="V2002" i="48"/>
  <c r="V2001" i="48"/>
  <c r="V2000" i="48"/>
  <c r="V1999" i="48"/>
  <c r="V1998" i="48"/>
  <c r="V1997" i="48"/>
  <c r="V1996" i="48"/>
  <c r="V1995" i="48"/>
  <c r="V1994" i="48"/>
  <c r="V1993" i="48"/>
  <c r="V1992" i="48"/>
  <c r="V1991" i="48"/>
  <c r="V1990" i="48"/>
  <c r="V1989" i="48"/>
  <c r="V1988" i="48"/>
  <c r="V1987" i="48"/>
  <c r="V1986" i="48"/>
  <c r="V1985" i="48"/>
  <c r="V1984" i="48"/>
  <c r="V1983" i="48"/>
  <c r="V1982" i="48"/>
  <c r="V1981" i="48"/>
  <c r="V1980" i="48"/>
  <c r="V1979" i="48"/>
  <c r="V1978" i="48"/>
  <c r="V1977" i="48"/>
  <c r="V1976" i="48"/>
  <c r="V1975" i="48"/>
  <c r="V1974" i="48"/>
  <c r="V1973" i="48"/>
  <c r="V1972" i="48"/>
  <c r="V1971" i="48"/>
  <c r="V1970" i="48"/>
  <c r="V1969" i="48"/>
  <c r="V1968" i="48"/>
  <c r="V1967" i="48"/>
  <c r="V1966" i="48"/>
  <c r="V1965" i="48"/>
  <c r="V1964" i="48"/>
  <c r="V1963" i="48"/>
  <c r="V1962" i="48"/>
  <c r="V1961" i="48"/>
  <c r="V1960" i="48"/>
  <c r="V1959" i="48"/>
  <c r="V1958" i="48"/>
  <c r="V1957" i="48"/>
  <c r="V1956" i="48"/>
  <c r="V1955" i="48"/>
  <c r="V1954" i="48"/>
  <c r="V1953" i="48"/>
  <c r="V1952" i="48"/>
  <c r="V1951" i="48"/>
  <c r="V1950" i="48"/>
  <c r="V1949" i="48"/>
  <c r="V1948" i="48"/>
  <c r="V1947" i="48"/>
  <c r="V1946" i="48"/>
  <c r="V1945" i="48"/>
  <c r="V1944" i="48"/>
  <c r="V1943" i="48"/>
  <c r="V1942" i="48"/>
  <c r="V1941" i="48"/>
  <c r="V1940" i="48"/>
  <c r="V1939" i="48"/>
  <c r="V1938" i="48"/>
  <c r="V1937" i="48"/>
  <c r="V1936" i="48"/>
  <c r="V1935" i="48"/>
  <c r="V1934" i="48"/>
  <c r="V1933" i="48"/>
  <c r="V1932" i="48"/>
  <c r="V1931" i="48"/>
  <c r="V1930" i="48"/>
  <c r="V1929" i="48"/>
  <c r="V1928" i="48"/>
  <c r="V1927" i="48"/>
  <c r="V1926" i="48"/>
  <c r="V1925" i="48"/>
  <c r="V1924" i="48"/>
  <c r="V1923" i="48"/>
  <c r="V1922" i="48"/>
  <c r="V1921" i="48"/>
  <c r="V1920" i="48"/>
  <c r="V1919" i="48"/>
  <c r="V1918" i="48"/>
  <c r="V1917" i="48"/>
  <c r="V1916" i="48"/>
  <c r="V1915" i="48"/>
  <c r="V1914" i="48"/>
  <c r="V1913" i="48"/>
  <c r="V1912" i="48"/>
  <c r="V1911" i="48"/>
  <c r="V1910" i="48"/>
  <c r="V1909" i="48"/>
  <c r="V1908" i="48"/>
  <c r="V1907" i="48"/>
  <c r="V1906" i="48"/>
  <c r="V1905" i="48"/>
  <c r="V1904" i="48"/>
  <c r="V1903" i="48"/>
  <c r="V1902" i="48"/>
  <c r="V1901" i="48"/>
  <c r="V1900" i="48"/>
  <c r="V1899" i="48"/>
  <c r="V1898" i="48"/>
  <c r="V1897" i="48"/>
  <c r="V1896" i="48"/>
  <c r="V1895" i="48"/>
  <c r="V1894" i="48"/>
  <c r="V1893" i="48"/>
  <c r="V1892" i="48"/>
  <c r="V1891" i="48"/>
  <c r="V1890" i="48"/>
  <c r="V1889" i="48"/>
  <c r="V1888" i="48"/>
  <c r="V1887" i="48"/>
  <c r="V1886" i="48"/>
  <c r="V1885" i="48"/>
  <c r="V1884" i="48"/>
  <c r="V1883" i="48"/>
  <c r="V1882" i="48"/>
  <c r="V1881" i="48"/>
  <c r="V1880" i="48"/>
  <c r="V1879" i="48"/>
  <c r="V1878" i="48"/>
  <c r="V1877" i="48"/>
  <c r="V1876" i="48"/>
  <c r="V1875" i="48"/>
  <c r="V1874" i="48"/>
  <c r="V1873" i="48"/>
  <c r="V1872" i="48"/>
  <c r="V1871" i="48"/>
  <c r="V1870" i="48"/>
  <c r="V1869" i="48"/>
  <c r="V1868" i="48"/>
  <c r="V1867" i="48"/>
  <c r="V1866" i="48"/>
  <c r="V1865" i="48"/>
  <c r="V1864" i="48"/>
  <c r="V1863" i="48"/>
  <c r="V1862" i="48"/>
  <c r="V1861" i="48"/>
  <c r="V1860" i="48"/>
  <c r="V1859" i="48"/>
  <c r="V1858" i="48"/>
  <c r="V1857" i="48"/>
  <c r="V1856" i="48"/>
  <c r="V1855" i="48"/>
  <c r="V1854" i="48"/>
  <c r="V1853" i="48"/>
  <c r="V1852" i="48"/>
  <c r="V1851" i="48"/>
  <c r="V1850" i="48"/>
  <c r="V1849" i="48"/>
  <c r="V1848" i="48"/>
  <c r="V1847" i="48"/>
  <c r="V1846" i="48"/>
  <c r="V1845" i="48"/>
  <c r="V1844" i="48"/>
  <c r="V1843" i="48"/>
  <c r="V1842" i="48"/>
  <c r="V1841" i="48"/>
  <c r="V1840" i="48"/>
  <c r="V1839" i="48"/>
  <c r="V1838" i="48"/>
  <c r="V1837" i="48"/>
  <c r="V1836" i="48"/>
  <c r="V1835" i="48"/>
  <c r="V1834" i="48"/>
  <c r="V1833" i="48"/>
  <c r="V1832" i="48"/>
  <c r="V1831" i="48"/>
  <c r="V1830" i="48"/>
  <c r="V1829" i="48"/>
  <c r="V1828" i="48"/>
  <c r="V1827" i="48"/>
  <c r="V1826" i="48"/>
  <c r="V1825" i="48"/>
  <c r="V1824" i="48"/>
  <c r="V1823" i="48"/>
  <c r="V1822" i="48"/>
  <c r="V1821" i="48"/>
  <c r="V1820" i="48"/>
  <c r="V1819" i="48"/>
  <c r="V1818" i="48"/>
  <c r="V1817" i="48"/>
  <c r="V1816" i="48"/>
  <c r="V1815" i="48"/>
  <c r="V1814" i="48"/>
  <c r="V1813" i="48"/>
  <c r="V1812" i="48"/>
  <c r="V1811" i="48"/>
  <c r="V1810" i="48"/>
  <c r="V1809" i="48"/>
  <c r="V1808" i="48"/>
  <c r="V1807" i="48"/>
  <c r="V1806" i="48"/>
  <c r="V1805" i="48"/>
  <c r="V1804" i="48"/>
  <c r="V1803" i="48"/>
  <c r="V1802" i="48"/>
  <c r="V1801" i="48"/>
  <c r="V1800" i="48"/>
  <c r="V1799" i="48"/>
  <c r="V1798" i="48"/>
  <c r="V1797" i="48"/>
  <c r="V1796" i="48"/>
  <c r="V1795" i="48"/>
  <c r="V1794" i="48"/>
  <c r="V1793" i="48"/>
  <c r="V1792" i="48"/>
  <c r="V1791" i="48"/>
  <c r="V1790" i="48"/>
  <c r="V1789" i="48"/>
  <c r="V1788" i="48"/>
  <c r="V1787" i="48"/>
  <c r="V1786" i="48"/>
  <c r="V1785" i="48"/>
  <c r="V1784" i="48"/>
  <c r="V1783" i="48"/>
  <c r="V1782" i="48"/>
  <c r="V1781" i="48"/>
  <c r="V1780" i="48"/>
  <c r="V1779" i="48"/>
  <c r="V1778" i="48"/>
  <c r="V1777" i="48"/>
  <c r="V1776" i="48"/>
  <c r="V1775" i="48"/>
  <c r="V1774" i="48"/>
  <c r="V1773" i="48"/>
  <c r="V1772" i="48"/>
  <c r="V1771" i="48"/>
  <c r="V1770" i="48"/>
  <c r="V1769" i="48"/>
  <c r="V1768" i="48"/>
  <c r="V1767" i="48"/>
  <c r="V1766" i="48"/>
  <c r="V1765" i="48"/>
  <c r="V1764" i="48"/>
  <c r="V1763" i="48"/>
  <c r="V1762" i="48"/>
  <c r="V1761" i="48"/>
  <c r="V1760" i="48"/>
  <c r="V1759" i="48"/>
  <c r="V1758" i="48"/>
  <c r="V1757" i="48"/>
  <c r="V1756" i="48"/>
  <c r="V1755" i="48"/>
  <c r="V1754" i="48"/>
  <c r="V1753" i="48"/>
  <c r="V1752" i="48"/>
  <c r="V1751" i="48"/>
  <c r="V1750" i="48"/>
  <c r="V1749" i="48"/>
  <c r="V1748" i="48"/>
  <c r="V1747" i="48"/>
  <c r="V1746" i="48"/>
  <c r="V1745" i="48"/>
  <c r="V1744" i="48"/>
  <c r="V1743" i="48"/>
  <c r="V1742" i="48"/>
  <c r="V1741" i="48"/>
  <c r="V1740" i="48"/>
  <c r="V1739" i="48"/>
  <c r="V1738" i="48"/>
  <c r="V1737" i="48"/>
  <c r="V1736" i="48"/>
  <c r="V1735" i="48"/>
  <c r="V1734" i="48"/>
  <c r="V1733" i="48"/>
  <c r="V1732" i="48"/>
  <c r="V1731" i="48"/>
  <c r="V1730" i="48"/>
  <c r="V1729" i="48"/>
  <c r="V1728" i="48"/>
  <c r="V1727" i="48"/>
  <c r="V1726" i="48"/>
  <c r="V1725" i="48"/>
  <c r="V1724" i="48"/>
  <c r="V1723" i="48"/>
  <c r="V1722" i="48"/>
  <c r="V1721" i="48"/>
  <c r="V1720" i="48"/>
  <c r="V1719" i="48"/>
  <c r="V1718" i="48"/>
  <c r="V1717" i="48"/>
  <c r="V1716" i="48"/>
  <c r="V1715" i="48"/>
  <c r="V1714" i="48"/>
  <c r="V1713" i="48"/>
  <c r="V1712" i="48"/>
  <c r="V1711" i="48"/>
  <c r="V1710" i="48"/>
  <c r="V1709" i="48"/>
  <c r="V1708" i="48"/>
  <c r="V1707" i="48"/>
  <c r="V1706" i="48"/>
  <c r="V1705" i="48"/>
  <c r="V1704" i="48"/>
  <c r="V1703" i="48"/>
  <c r="V1702" i="48"/>
  <c r="V1701" i="48"/>
  <c r="V1700" i="48"/>
  <c r="V1699" i="48"/>
  <c r="V1698" i="48"/>
  <c r="V1697" i="48"/>
  <c r="V1696" i="48"/>
  <c r="V1695" i="48"/>
  <c r="V1694" i="48"/>
  <c r="V1693" i="48"/>
  <c r="V1692" i="48"/>
  <c r="V1691" i="48"/>
  <c r="V1690" i="48"/>
  <c r="V1689" i="48"/>
  <c r="V1688" i="48"/>
  <c r="V1687" i="48"/>
  <c r="V1686" i="48"/>
  <c r="V1685" i="48"/>
  <c r="V1684" i="48"/>
  <c r="V1683" i="48"/>
  <c r="V1682" i="48"/>
  <c r="V1681" i="48"/>
  <c r="V1680" i="48"/>
  <c r="V1679" i="48"/>
  <c r="V1678" i="48"/>
  <c r="V1677" i="48"/>
  <c r="V1676" i="48"/>
  <c r="V1675" i="48"/>
  <c r="V1674" i="48"/>
  <c r="V1673" i="48"/>
  <c r="V1672" i="48"/>
  <c r="V1671" i="48"/>
  <c r="V1670" i="48"/>
  <c r="V1669" i="48"/>
  <c r="V1668" i="48"/>
  <c r="V1667" i="48"/>
  <c r="V1666" i="48"/>
  <c r="V1665" i="48"/>
  <c r="V1664" i="48"/>
  <c r="V1663" i="48"/>
  <c r="V1662" i="48"/>
  <c r="V1661" i="48"/>
  <c r="V1660" i="48"/>
  <c r="V1659" i="48"/>
  <c r="V1658" i="48"/>
  <c r="V1657" i="48"/>
  <c r="V1656" i="48"/>
  <c r="V1655" i="48"/>
  <c r="V1654" i="48"/>
  <c r="V1653" i="48"/>
  <c r="V1652" i="48"/>
  <c r="V1651" i="48"/>
  <c r="V1650" i="48"/>
  <c r="V1649" i="48"/>
  <c r="V1648" i="48"/>
  <c r="V1647" i="48"/>
  <c r="V1646" i="48"/>
  <c r="V1645" i="48"/>
  <c r="V1644" i="48"/>
  <c r="V1643" i="48"/>
  <c r="V1642" i="48"/>
  <c r="V1641" i="48"/>
  <c r="V1640" i="48"/>
  <c r="V1639" i="48"/>
  <c r="V1638" i="48"/>
  <c r="V1637" i="48"/>
  <c r="V1636" i="48"/>
  <c r="V1635" i="48"/>
  <c r="V1634" i="48"/>
  <c r="V1633" i="48"/>
  <c r="V1632" i="48"/>
  <c r="V1631" i="48"/>
  <c r="V1630" i="48"/>
  <c r="V1629" i="48"/>
  <c r="V1628" i="48"/>
  <c r="V1627" i="48"/>
  <c r="V1626" i="48"/>
  <c r="V1625" i="48"/>
  <c r="V1624" i="48"/>
  <c r="V1623" i="48"/>
  <c r="V1622" i="48"/>
  <c r="V1621" i="48"/>
  <c r="V1620" i="48"/>
  <c r="V1619" i="48"/>
  <c r="V1618" i="48"/>
  <c r="V1617" i="48"/>
  <c r="V1616" i="48"/>
  <c r="V1615" i="48"/>
  <c r="V1614" i="48"/>
  <c r="V1613" i="48"/>
  <c r="V1612" i="48"/>
  <c r="V1611" i="48"/>
  <c r="V1610" i="48"/>
  <c r="V1609" i="48"/>
  <c r="V1608" i="48"/>
  <c r="V1607" i="48"/>
  <c r="V1606" i="48"/>
  <c r="V1605" i="48"/>
  <c r="V1604" i="48"/>
  <c r="V1603" i="48"/>
  <c r="V1602" i="48"/>
  <c r="V1601" i="48"/>
  <c r="V1600" i="48"/>
  <c r="V1599" i="48"/>
  <c r="V1598" i="48"/>
  <c r="V1597" i="48"/>
  <c r="V1596" i="48"/>
  <c r="V1595" i="48"/>
  <c r="V1594" i="48"/>
  <c r="V1593" i="48"/>
  <c r="V1592" i="48"/>
  <c r="V1591" i="48"/>
  <c r="V1590" i="48"/>
  <c r="V1589" i="48"/>
  <c r="V1588" i="48"/>
  <c r="V1587" i="48"/>
  <c r="V1586" i="48"/>
  <c r="V1585" i="48"/>
  <c r="V1584" i="48"/>
  <c r="V1583" i="48"/>
  <c r="V1582" i="48"/>
  <c r="V1581" i="48"/>
  <c r="V1580" i="48"/>
  <c r="V1579" i="48"/>
  <c r="V1578" i="48"/>
  <c r="V1577" i="48"/>
  <c r="V1576" i="48"/>
  <c r="V1575" i="48"/>
  <c r="V1574" i="48"/>
  <c r="V1573" i="48"/>
  <c r="V1572" i="48"/>
  <c r="V1571" i="48"/>
  <c r="V1570" i="48"/>
  <c r="V1569" i="48"/>
  <c r="V1568" i="48"/>
  <c r="V1567" i="48"/>
  <c r="V1566" i="48"/>
  <c r="V1565" i="48"/>
  <c r="V1564" i="48"/>
  <c r="V1563" i="48"/>
  <c r="V1562" i="48"/>
  <c r="V1561" i="48"/>
  <c r="V1560" i="48"/>
  <c r="V1559" i="48"/>
  <c r="V1558" i="48"/>
  <c r="V1557" i="48"/>
  <c r="V1556" i="48"/>
  <c r="V1555" i="48"/>
  <c r="V1554" i="48"/>
  <c r="V1553" i="48"/>
  <c r="V1552" i="48"/>
  <c r="V1551" i="48"/>
  <c r="V1550" i="48"/>
  <c r="V1549" i="48"/>
  <c r="V1548" i="48"/>
  <c r="V1547" i="48"/>
  <c r="V1546" i="48"/>
  <c r="V1545" i="48"/>
  <c r="V1544" i="48"/>
  <c r="V1543" i="48"/>
  <c r="V1542" i="48"/>
  <c r="V1541" i="48"/>
  <c r="V1540" i="48"/>
  <c r="V1539" i="48"/>
  <c r="V1538" i="48"/>
  <c r="V1537" i="48"/>
  <c r="V1536" i="48"/>
  <c r="V1535" i="48"/>
  <c r="V1534" i="48"/>
  <c r="V1533" i="48"/>
  <c r="V1532" i="48"/>
  <c r="V1531" i="48"/>
  <c r="V1530" i="48"/>
  <c r="V1529" i="48"/>
  <c r="V1528" i="48"/>
  <c r="V1527" i="48"/>
  <c r="V1526" i="48"/>
  <c r="V1525" i="48"/>
  <c r="V1524" i="48"/>
  <c r="V1523" i="48"/>
  <c r="V1522" i="48"/>
  <c r="V1521" i="48"/>
  <c r="V1520" i="48"/>
  <c r="V1519" i="48"/>
  <c r="V1518" i="48"/>
  <c r="V1517" i="48"/>
  <c r="V1516" i="48"/>
  <c r="V1515" i="48"/>
  <c r="V1514" i="48"/>
  <c r="V1513" i="48"/>
  <c r="V1512" i="48"/>
  <c r="V1511" i="48"/>
  <c r="V1510" i="48"/>
  <c r="V1509" i="48"/>
  <c r="V1508" i="48"/>
  <c r="V1507" i="48"/>
  <c r="V1506" i="48"/>
  <c r="V1505" i="48"/>
  <c r="V1504" i="48"/>
  <c r="V1503" i="48"/>
  <c r="V1502" i="48"/>
  <c r="V1501" i="48"/>
  <c r="V1500" i="48"/>
  <c r="V1499" i="48"/>
  <c r="V1498" i="48"/>
  <c r="V1497" i="48"/>
  <c r="V1496" i="48"/>
  <c r="V1495" i="48"/>
  <c r="V1494" i="48"/>
  <c r="V1493" i="48"/>
  <c r="V1492" i="48"/>
  <c r="V1491" i="48"/>
  <c r="V1490" i="48"/>
  <c r="V1489" i="48"/>
  <c r="V1488" i="48"/>
  <c r="V1487" i="48"/>
  <c r="V1486" i="48"/>
  <c r="V1485" i="48"/>
  <c r="V1484" i="48"/>
  <c r="V1483" i="48"/>
  <c r="V1482" i="48"/>
  <c r="V1481" i="48"/>
  <c r="V1480" i="48"/>
  <c r="V1479" i="48"/>
  <c r="V1478" i="48"/>
  <c r="V1477" i="48"/>
  <c r="V1476" i="48"/>
  <c r="V1475" i="48"/>
  <c r="V1474" i="48"/>
  <c r="V1473" i="48"/>
  <c r="V1472" i="48"/>
  <c r="V1471" i="48"/>
  <c r="V1470" i="48"/>
  <c r="V1469" i="48"/>
  <c r="V1468" i="48"/>
  <c r="V1467" i="48"/>
  <c r="V1466" i="48"/>
  <c r="V1465" i="48"/>
  <c r="V1464" i="48"/>
  <c r="V1463" i="48"/>
  <c r="V1462" i="48"/>
  <c r="V1461" i="48"/>
  <c r="V1460" i="48"/>
  <c r="V1459" i="48"/>
  <c r="V1458" i="48"/>
  <c r="V1457" i="48"/>
  <c r="V1456" i="48"/>
  <c r="V1455" i="48"/>
  <c r="V1454" i="48"/>
  <c r="V1453" i="48"/>
  <c r="V1452" i="48"/>
  <c r="V1451" i="48"/>
  <c r="V1450" i="48"/>
  <c r="V1449" i="48"/>
  <c r="V1448" i="48"/>
  <c r="V1447" i="48"/>
  <c r="V1446" i="48"/>
  <c r="V1445" i="48"/>
  <c r="V1444" i="48"/>
  <c r="V1443" i="48"/>
  <c r="V1442" i="48"/>
  <c r="V1441" i="48"/>
  <c r="V1440" i="48"/>
  <c r="V1439" i="48"/>
  <c r="V1438" i="48"/>
  <c r="V1437" i="48"/>
  <c r="V1436" i="48"/>
  <c r="V1435" i="48"/>
  <c r="V1434" i="48"/>
  <c r="V1433" i="48"/>
  <c r="V1432" i="48"/>
  <c r="V1431" i="48"/>
  <c r="V1430" i="48"/>
  <c r="V1429" i="48"/>
  <c r="V1428" i="48"/>
  <c r="V1427" i="48"/>
  <c r="V1426" i="48"/>
  <c r="V1425" i="48"/>
  <c r="V1424" i="48"/>
  <c r="V1423" i="48"/>
  <c r="V1422" i="48"/>
  <c r="V1421" i="48"/>
  <c r="V1420" i="48"/>
  <c r="V1419" i="48"/>
  <c r="V1418" i="48"/>
  <c r="V1417" i="48"/>
  <c r="V1416" i="48"/>
  <c r="V1415" i="48"/>
  <c r="V1414" i="48"/>
  <c r="V1413" i="48"/>
  <c r="V1412" i="48"/>
  <c r="V1411" i="48"/>
  <c r="V1410" i="48"/>
  <c r="V1409" i="48"/>
  <c r="V1408" i="48"/>
  <c r="V1407" i="48"/>
  <c r="V1406" i="48"/>
  <c r="V1405" i="48"/>
  <c r="V1404" i="48"/>
  <c r="V1403" i="48"/>
  <c r="V1402" i="48"/>
  <c r="V1401" i="48"/>
  <c r="V1400" i="48"/>
  <c r="V1399" i="48"/>
  <c r="V1398" i="48"/>
  <c r="V1397" i="48"/>
  <c r="V1396" i="48"/>
  <c r="V1395" i="48"/>
  <c r="V1394" i="48"/>
  <c r="V1393" i="48"/>
  <c r="V1392" i="48"/>
  <c r="V1391" i="48"/>
  <c r="V1390" i="48"/>
  <c r="V1389" i="48"/>
  <c r="V1388" i="48"/>
  <c r="V1387" i="48"/>
  <c r="V1386" i="48"/>
  <c r="V1385" i="48"/>
  <c r="V1384" i="48"/>
  <c r="V1383" i="48"/>
  <c r="V1382" i="48"/>
  <c r="V1381" i="48"/>
  <c r="V1380" i="48"/>
  <c r="V1379" i="48"/>
  <c r="V1378" i="48"/>
  <c r="V1377" i="48"/>
  <c r="V1376" i="48"/>
  <c r="V1375" i="48"/>
  <c r="V1374" i="48"/>
  <c r="V1373" i="48"/>
  <c r="V1372" i="48"/>
  <c r="V1371" i="48"/>
  <c r="V1370" i="48"/>
  <c r="V1369" i="48"/>
  <c r="V1368" i="48"/>
  <c r="V1367" i="48"/>
  <c r="V1366" i="48"/>
  <c r="V1365" i="48"/>
  <c r="V1364" i="48"/>
  <c r="V1363" i="48"/>
  <c r="V1362" i="48"/>
  <c r="V1361" i="48"/>
  <c r="V1360" i="48"/>
  <c r="V1359" i="48"/>
  <c r="V1358" i="48"/>
  <c r="V1357" i="48"/>
  <c r="V1356" i="48"/>
  <c r="V1355" i="48"/>
  <c r="V1354" i="48"/>
  <c r="V1353" i="48"/>
  <c r="V1352" i="48"/>
  <c r="V1351" i="48"/>
  <c r="V1350" i="48"/>
  <c r="V1349" i="48"/>
  <c r="V1348" i="48"/>
  <c r="V1347" i="48"/>
  <c r="V1346" i="48"/>
  <c r="V1345" i="48"/>
  <c r="V1344" i="48"/>
  <c r="V1343" i="48"/>
  <c r="V1342" i="48"/>
  <c r="V1341" i="48"/>
  <c r="V1340" i="48"/>
  <c r="V1339" i="48"/>
  <c r="V1338" i="48"/>
  <c r="V1337" i="48"/>
  <c r="V1336" i="48"/>
  <c r="V1335" i="48"/>
  <c r="V1334" i="48"/>
  <c r="V1333" i="48"/>
  <c r="V1332" i="48"/>
  <c r="V1331" i="48"/>
  <c r="V1330" i="48"/>
  <c r="V1329" i="48"/>
  <c r="V1328" i="48"/>
  <c r="V1327" i="48"/>
  <c r="V1326" i="48"/>
  <c r="V1325" i="48"/>
  <c r="V1324" i="48"/>
  <c r="V1323" i="48"/>
  <c r="V1322" i="48"/>
  <c r="V1321" i="48"/>
  <c r="V1320" i="48"/>
  <c r="V1319" i="48"/>
  <c r="V1318" i="48"/>
  <c r="V1317" i="48"/>
  <c r="V1316" i="48"/>
  <c r="V1315" i="48"/>
  <c r="V1314" i="48"/>
  <c r="V1313" i="48"/>
  <c r="V1312" i="48"/>
  <c r="V1311" i="48"/>
  <c r="V1310" i="48"/>
  <c r="V1309" i="48"/>
  <c r="V1308" i="48"/>
  <c r="V1307" i="48"/>
  <c r="V1306" i="48"/>
  <c r="V1305" i="48"/>
  <c r="V1304" i="48"/>
  <c r="V1303" i="48"/>
  <c r="V1302" i="48"/>
  <c r="V1301" i="48"/>
  <c r="V1300" i="48"/>
  <c r="V1299" i="48"/>
  <c r="V1298" i="48"/>
  <c r="V1297" i="48"/>
  <c r="V1296" i="48"/>
  <c r="V1295" i="48"/>
  <c r="V1294" i="48"/>
  <c r="V1293" i="48"/>
  <c r="V1292" i="48"/>
  <c r="V1291" i="48"/>
  <c r="V1290" i="48"/>
  <c r="V1289" i="48"/>
  <c r="V1288" i="48"/>
  <c r="V1287" i="48"/>
  <c r="V1286" i="48"/>
  <c r="V1285" i="48"/>
  <c r="V1284" i="48"/>
  <c r="V1283" i="48"/>
  <c r="V1282" i="48"/>
  <c r="V1281" i="48"/>
  <c r="V1280" i="48"/>
  <c r="V1279" i="48"/>
  <c r="V1278" i="48"/>
  <c r="V1277" i="48"/>
  <c r="V1276" i="48"/>
  <c r="V1275" i="48"/>
  <c r="V1274" i="48"/>
  <c r="V1273" i="48"/>
  <c r="V1272" i="48"/>
  <c r="V1271" i="48"/>
  <c r="V1270" i="48"/>
  <c r="V1269" i="48"/>
  <c r="V1268" i="48"/>
  <c r="V1267" i="48"/>
  <c r="V1266" i="48"/>
  <c r="V1265" i="48"/>
  <c r="V1264" i="48"/>
  <c r="V1263" i="48"/>
  <c r="V1262" i="48"/>
  <c r="V1261" i="48"/>
  <c r="V1260" i="48"/>
  <c r="V1259" i="48"/>
  <c r="V1258" i="48"/>
  <c r="V1257" i="48"/>
  <c r="V1256" i="48"/>
  <c r="V1255" i="48"/>
  <c r="V1254" i="48"/>
  <c r="V1253" i="48"/>
  <c r="V1252" i="48"/>
  <c r="V1251" i="48"/>
  <c r="V1250" i="48"/>
  <c r="V1249" i="48"/>
  <c r="V1248" i="48"/>
  <c r="V1247" i="48"/>
  <c r="V1246" i="48"/>
  <c r="V1245" i="48"/>
  <c r="V1244" i="48"/>
  <c r="V1243" i="48"/>
  <c r="V1242" i="48"/>
  <c r="V1241" i="48"/>
  <c r="V1240" i="48"/>
  <c r="V1239" i="48"/>
  <c r="V1238" i="48"/>
  <c r="V1237" i="48"/>
  <c r="V1236" i="48"/>
  <c r="V1235" i="48"/>
  <c r="V1234" i="48"/>
  <c r="V1233" i="48"/>
  <c r="V1232" i="48"/>
  <c r="V1231" i="48"/>
  <c r="V1230" i="48"/>
  <c r="V1229" i="48"/>
  <c r="V1228" i="48"/>
  <c r="V1227" i="48"/>
  <c r="V1226" i="48"/>
  <c r="V1225" i="48"/>
  <c r="V1224" i="48"/>
  <c r="V1223" i="48"/>
  <c r="V1222" i="48"/>
  <c r="V1221" i="48"/>
  <c r="V1220" i="48"/>
  <c r="V1219" i="48"/>
  <c r="V1218" i="48"/>
  <c r="V1217" i="48"/>
  <c r="V1216" i="48"/>
  <c r="V1215" i="48"/>
  <c r="V1214" i="48"/>
  <c r="V1213" i="48"/>
  <c r="V1212" i="48"/>
  <c r="V1211" i="48"/>
  <c r="V1210" i="48"/>
  <c r="V1209" i="48"/>
  <c r="V1208" i="48"/>
  <c r="V1207" i="48"/>
  <c r="V1206" i="48"/>
  <c r="V1205" i="48"/>
  <c r="V1204" i="48"/>
  <c r="V1203" i="48"/>
  <c r="V1202" i="48"/>
  <c r="V1201" i="48"/>
  <c r="V1200" i="48"/>
  <c r="V1199" i="48"/>
  <c r="V1198" i="48"/>
  <c r="V1197" i="48"/>
  <c r="V1196" i="48"/>
  <c r="V1195" i="48"/>
  <c r="V1194" i="48"/>
  <c r="V1193" i="48"/>
  <c r="V1192" i="48"/>
  <c r="V1191" i="48"/>
  <c r="V1190" i="48"/>
  <c r="V1189" i="48"/>
  <c r="V1188" i="48"/>
  <c r="V1187" i="48"/>
  <c r="V1186" i="48"/>
  <c r="V1185" i="48"/>
  <c r="V1184" i="48"/>
  <c r="V1183" i="48"/>
  <c r="V1182" i="48"/>
  <c r="V1181" i="48"/>
  <c r="V1180" i="48"/>
  <c r="V1179" i="48"/>
  <c r="V1178" i="48"/>
  <c r="V1177" i="48"/>
  <c r="V1176" i="48"/>
  <c r="V1175" i="48"/>
  <c r="V1174" i="48"/>
  <c r="V1173" i="48"/>
  <c r="V1172" i="48"/>
  <c r="V1171" i="48"/>
  <c r="V1170" i="48"/>
  <c r="V1169" i="48"/>
  <c r="V1168" i="48"/>
  <c r="V1167" i="48"/>
  <c r="V1166" i="48"/>
  <c r="V1165" i="48"/>
  <c r="V1164" i="48"/>
  <c r="V1163" i="48"/>
  <c r="V1162" i="48"/>
  <c r="V1161" i="48"/>
  <c r="V1160" i="48"/>
  <c r="V1159" i="48"/>
  <c r="V1158" i="48"/>
  <c r="V1157" i="48"/>
  <c r="V1156" i="48"/>
  <c r="V1155" i="48"/>
  <c r="V1154" i="48"/>
  <c r="V1153" i="48"/>
  <c r="V1152" i="48"/>
  <c r="V1151" i="48"/>
  <c r="V1150" i="48"/>
  <c r="V1149" i="48"/>
  <c r="V1148" i="48"/>
  <c r="V1147" i="48"/>
  <c r="V1146" i="48"/>
  <c r="V1145" i="48"/>
  <c r="V1144" i="48"/>
  <c r="V1143" i="48"/>
  <c r="V1142" i="48"/>
  <c r="V1141" i="48"/>
  <c r="V1140" i="48"/>
  <c r="V1139" i="48"/>
  <c r="V1138" i="48"/>
  <c r="V1137" i="48"/>
  <c r="V1136" i="48"/>
  <c r="V1135" i="48"/>
  <c r="V1134" i="48"/>
  <c r="V1133" i="48"/>
  <c r="V1132" i="48"/>
  <c r="V1131" i="48"/>
  <c r="V1130" i="48"/>
  <c r="V1129" i="48"/>
  <c r="V1128" i="48"/>
  <c r="V1127" i="48"/>
  <c r="V1126" i="48"/>
  <c r="V1125" i="48"/>
  <c r="V1124" i="48"/>
  <c r="V1123" i="48"/>
  <c r="V1122" i="48"/>
  <c r="V1121" i="48"/>
  <c r="V1120" i="48"/>
  <c r="V1119" i="48"/>
  <c r="V1118" i="48"/>
  <c r="V1117" i="48"/>
  <c r="V1116" i="48"/>
  <c r="V1115" i="48"/>
  <c r="V1114" i="48"/>
  <c r="V1113" i="48"/>
  <c r="V1112" i="48"/>
  <c r="V1111" i="48"/>
  <c r="V1110" i="48"/>
  <c r="V1109" i="48"/>
  <c r="V1108" i="48"/>
  <c r="V1107" i="48"/>
  <c r="V1106" i="48"/>
  <c r="V1105" i="48"/>
  <c r="V1104" i="48"/>
  <c r="V1103" i="48"/>
  <c r="V1102" i="48"/>
  <c r="V1101" i="48"/>
  <c r="V1100" i="48"/>
  <c r="V1099" i="48"/>
  <c r="V1098" i="48"/>
  <c r="V1097" i="48"/>
  <c r="V1096" i="48"/>
  <c r="V1095" i="48"/>
  <c r="V1094" i="48"/>
  <c r="V1093" i="48"/>
  <c r="V1092" i="48"/>
  <c r="V1091" i="48"/>
  <c r="V1090" i="48"/>
  <c r="V1089" i="48"/>
  <c r="V1088" i="48"/>
  <c r="V1087" i="48"/>
  <c r="V1086" i="48"/>
  <c r="V1085" i="48"/>
  <c r="V1084" i="48"/>
  <c r="V1083" i="48"/>
  <c r="V1082" i="48"/>
  <c r="V1081" i="48"/>
  <c r="V1080" i="48"/>
  <c r="V1079" i="48"/>
  <c r="V1078" i="48"/>
  <c r="V1077" i="48"/>
  <c r="V1076" i="48"/>
  <c r="V1075" i="48"/>
  <c r="V1074" i="48"/>
  <c r="V1073" i="48"/>
  <c r="V1072" i="48"/>
  <c r="V1071" i="48"/>
  <c r="V1070" i="48"/>
  <c r="V1069" i="48"/>
  <c r="V1068" i="48"/>
  <c r="V1067" i="48"/>
  <c r="V1066" i="48"/>
  <c r="V1065" i="48"/>
  <c r="V1064" i="48"/>
  <c r="V1063" i="48"/>
  <c r="V1062" i="48"/>
  <c r="V1061" i="48"/>
  <c r="V1060" i="48"/>
  <c r="V1059" i="48"/>
  <c r="V1058" i="48"/>
  <c r="V1057" i="48"/>
  <c r="V1056" i="48"/>
  <c r="V1055" i="48"/>
  <c r="V1054" i="48"/>
  <c r="V1053" i="48"/>
  <c r="V1052" i="48"/>
  <c r="V1051" i="48"/>
  <c r="V1050" i="48"/>
  <c r="V1049" i="48"/>
  <c r="V1048" i="48"/>
  <c r="V1047" i="48"/>
  <c r="V1046" i="48"/>
  <c r="V1045" i="48"/>
  <c r="V1044" i="48"/>
  <c r="V1043" i="48"/>
  <c r="V1042" i="48"/>
  <c r="V1041" i="48"/>
  <c r="V1040" i="48"/>
  <c r="V1039" i="48"/>
  <c r="V1038" i="48"/>
  <c r="V1037" i="48"/>
  <c r="V1036" i="48"/>
  <c r="V1035" i="48"/>
  <c r="V1034" i="48"/>
  <c r="V1033" i="48"/>
  <c r="V1032" i="48"/>
  <c r="V1031" i="48"/>
  <c r="V1030" i="48"/>
  <c r="V1029" i="48"/>
  <c r="V1028" i="48"/>
  <c r="V1027" i="48"/>
  <c r="V1026" i="48"/>
  <c r="V1025" i="48"/>
  <c r="V1024" i="48"/>
  <c r="V1023" i="48"/>
  <c r="V1022" i="48"/>
  <c r="V1021" i="48"/>
  <c r="V1020" i="48"/>
  <c r="V1019" i="48"/>
  <c r="V1018" i="48"/>
  <c r="V1017" i="48"/>
  <c r="V1016" i="48"/>
  <c r="V1015" i="48"/>
  <c r="V1014" i="48"/>
  <c r="V1013" i="48"/>
  <c r="V1012" i="48"/>
  <c r="V1011" i="48"/>
  <c r="V1010" i="48"/>
  <c r="V1009" i="48"/>
  <c r="V1008" i="48"/>
  <c r="V1007" i="48"/>
  <c r="V1006" i="48"/>
  <c r="V1005" i="48"/>
  <c r="V1004" i="48"/>
  <c r="V1003" i="48"/>
  <c r="V1002" i="48"/>
  <c r="V1001" i="48"/>
  <c r="V1000" i="48"/>
  <c r="V999" i="48"/>
  <c r="V998" i="48"/>
  <c r="V997" i="48"/>
  <c r="V996" i="48"/>
  <c r="V995" i="48"/>
  <c r="V994" i="48"/>
  <c r="V993" i="48"/>
  <c r="V992" i="48"/>
  <c r="V991" i="48"/>
  <c r="V990" i="48"/>
  <c r="V989" i="48"/>
  <c r="V988" i="48"/>
  <c r="V987" i="48"/>
  <c r="V986" i="48"/>
  <c r="V985" i="48"/>
  <c r="V984" i="48"/>
  <c r="V983" i="48"/>
  <c r="V982" i="48"/>
  <c r="V981" i="48"/>
  <c r="V980" i="48"/>
  <c r="V979" i="48"/>
  <c r="V978" i="48"/>
  <c r="V977" i="48"/>
  <c r="V976" i="48"/>
  <c r="V975" i="48"/>
  <c r="V974" i="48"/>
  <c r="V973" i="48"/>
  <c r="V972" i="48"/>
  <c r="V971" i="48"/>
  <c r="V970" i="48"/>
  <c r="V969" i="48"/>
  <c r="V968" i="48"/>
  <c r="V967" i="48"/>
  <c r="V966" i="48"/>
  <c r="V965" i="48"/>
  <c r="V964" i="48"/>
  <c r="V963" i="48"/>
  <c r="V962" i="48"/>
  <c r="V961" i="48"/>
  <c r="V960" i="48"/>
  <c r="V959" i="48"/>
  <c r="V958" i="48"/>
  <c r="V957" i="48"/>
  <c r="V956" i="48"/>
  <c r="V955" i="48"/>
  <c r="V954" i="48"/>
  <c r="V953" i="48"/>
  <c r="V952" i="48"/>
  <c r="V951" i="48"/>
  <c r="V950" i="48"/>
  <c r="V949" i="48"/>
  <c r="V948" i="48"/>
  <c r="V947" i="48"/>
  <c r="V946" i="48"/>
  <c r="V945" i="48"/>
  <c r="V944" i="48"/>
  <c r="V943" i="48"/>
  <c r="V942" i="48"/>
  <c r="V941" i="48"/>
  <c r="V940" i="48"/>
  <c r="V939" i="48"/>
  <c r="V938" i="48"/>
  <c r="V937" i="48"/>
  <c r="V936" i="48"/>
  <c r="V935" i="48"/>
  <c r="V934" i="48"/>
  <c r="V933" i="48"/>
  <c r="V932" i="48"/>
  <c r="V931" i="48"/>
  <c r="V930" i="48"/>
  <c r="V929" i="48"/>
  <c r="V928" i="48"/>
  <c r="V927" i="48"/>
  <c r="V926" i="48"/>
  <c r="V925" i="48"/>
  <c r="V924" i="48"/>
  <c r="V923" i="48"/>
  <c r="V922" i="48"/>
  <c r="V921" i="48"/>
  <c r="V920" i="48"/>
  <c r="V919" i="48"/>
  <c r="V918" i="48"/>
  <c r="V917" i="48"/>
  <c r="V916" i="48"/>
  <c r="V915" i="48"/>
  <c r="V914" i="48"/>
  <c r="V913" i="48"/>
  <c r="V912" i="48"/>
  <c r="V911" i="48"/>
  <c r="V910" i="48"/>
  <c r="V909" i="48"/>
  <c r="V908" i="48"/>
  <c r="V907" i="48"/>
  <c r="V906" i="48"/>
  <c r="V905" i="48"/>
  <c r="V904" i="48"/>
  <c r="V903" i="48"/>
  <c r="V902" i="48"/>
  <c r="V901" i="48"/>
  <c r="V900" i="48"/>
  <c r="V899" i="48"/>
  <c r="V898" i="48"/>
  <c r="V897" i="48"/>
  <c r="V896" i="48"/>
  <c r="V895" i="48"/>
  <c r="V894" i="48"/>
  <c r="V893" i="48"/>
  <c r="V892" i="48"/>
  <c r="V891" i="48"/>
  <c r="V890" i="48"/>
  <c r="V889" i="48"/>
  <c r="V888" i="48"/>
  <c r="V887" i="48"/>
  <c r="V886" i="48"/>
  <c r="V885" i="48"/>
  <c r="V884" i="48"/>
  <c r="V883" i="48"/>
  <c r="V882" i="48"/>
  <c r="V881" i="48"/>
  <c r="V880" i="48"/>
  <c r="V879" i="48"/>
  <c r="V878" i="48"/>
  <c r="V877" i="48"/>
  <c r="V876" i="48"/>
  <c r="V875" i="48"/>
  <c r="V874" i="48"/>
  <c r="V873" i="48"/>
  <c r="V872" i="48"/>
  <c r="V871" i="48"/>
  <c r="V870" i="48"/>
  <c r="V869" i="48"/>
  <c r="V868" i="48"/>
  <c r="V867" i="48"/>
  <c r="V866" i="48"/>
  <c r="V865" i="48"/>
  <c r="V864" i="48"/>
  <c r="V863" i="48"/>
  <c r="V862" i="48"/>
  <c r="V861" i="48"/>
  <c r="V860" i="48"/>
  <c r="V859" i="48"/>
  <c r="V858" i="48"/>
  <c r="V857" i="48"/>
  <c r="V856" i="48"/>
  <c r="V855" i="48"/>
  <c r="V854" i="48"/>
  <c r="V853" i="48"/>
  <c r="V852" i="48"/>
  <c r="V851" i="48"/>
  <c r="V850" i="48"/>
  <c r="V849" i="48"/>
  <c r="V848" i="48"/>
  <c r="V847" i="48"/>
  <c r="V846" i="48"/>
  <c r="V845" i="48"/>
  <c r="V844" i="48"/>
  <c r="V843" i="48"/>
  <c r="V842" i="48"/>
  <c r="V841" i="48"/>
  <c r="V840" i="48"/>
  <c r="V839" i="48"/>
  <c r="V838" i="48"/>
  <c r="V837" i="48"/>
  <c r="V836" i="48"/>
  <c r="V835" i="48"/>
  <c r="V834" i="48"/>
  <c r="V833" i="48"/>
  <c r="V832" i="48"/>
  <c r="V831" i="48"/>
  <c r="V830" i="48"/>
  <c r="V829" i="48"/>
  <c r="V828" i="48"/>
  <c r="V827" i="48"/>
  <c r="V826" i="48"/>
  <c r="V825" i="48"/>
  <c r="V824" i="48"/>
  <c r="V823" i="48"/>
  <c r="V822" i="48"/>
  <c r="V821" i="48"/>
  <c r="V820" i="48"/>
  <c r="V819" i="48"/>
  <c r="V818" i="48"/>
  <c r="V817" i="48"/>
  <c r="V816" i="48"/>
  <c r="V815" i="48"/>
  <c r="V814" i="48"/>
  <c r="V813" i="48"/>
  <c r="V812" i="48"/>
  <c r="V811" i="48"/>
  <c r="V810" i="48"/>
  <c r="V809" i="48"/>
  <c r="V808" i="48"/>
  <c r="V807" i="48"/>
  <c r="V806" i="48"/>
  <c r="V805" i="48"/>
  <c r="V804" i="48"/>
  <c r="V803" i="48"/>
  <c r="V802" i="48"/>
  <c r="V801" i="48"/>
  <c r="V800" i="48"/>
  <c r="V799" i="48"/>
  <c r="V798" i="48"/>
  <c r="V797" i="48"/>
  <c r="V796" i="48"/>
  <c r="V795" i="48"/>
  <c r="V794" i="48"/>
  <c r="V793" i="48"/>
  <c r="V792" i="48"/>
  <c r="V791" i="48"/>
  <c r="V790" i="48"/>
  <c r="V789" i="48"/>
  <c r="V788" i="48"/>
  <c r="V787" i="48"/>
  <c r="V786" i="48"/>
  <c r="V785" i="48"/>
  <c r="V784" i="48"/>
  <c r="V783" i="48"/>
  <c r="V782" i="48"/>
  <c r="V781" i="48"/>
  <c r="V780" i="48"/>
  <c r="V779" i="48"/>
  <c r="V778" i="48"/>
  <c r="V777" i="48"/>
  <c r="V776" i="48"/>
  <c r="V775" i="48"/>
  <c r="V774" i="48"/>
  <c r="V773" i="48"/>
  <c r="V772" i="48"/>
  <c r="V771" i="48"/>
  <c r="V770" i="48"/>
  <c r="V769" i="48"/>
  <c r="V768" i="48"/>
  <c r="V767" i="48"/>
  <c r="V766" i="48"/>
  <c r="V765" i="48"/>
  <c r="V764" i="48"/>
  <c r="V763" i="48"/>
  <c r="V762" i="48"/>
  <c r="V761" i="48"/>
  <c r="V760" i="48"/>
  <c r="V759" i="48"/>
  <c r="V758" i="48"/>
  <c r="V757" i="48"/>
  <c r="V756" i="48"/>
  <c r="V755" i="48"/>
  <c r="V754" i="48"/>
  <c r="V753" i="48"/>
  <c r="V752" i="48"/>
  <c r="V751" i="48"/>
  <c r="V750" i="48"/>
  <c r="V749" i="48"/>
  <c r="V748" i="48"/>
  <c r="V747" i="48"/>
  <c r="V746" i="48"/>
  <c r="V745" i="48"/>
  <c r="V744" i="48"/>
  <c r="V743" i="48"/>
  <c r="V742" i="48"/>
  <c r="V741" i="48"/>
  <c r="V740" i="48"/>
  <c r="V739" i="48"/>
  <c r="V738" i="48"/>
  <c r="V737" i="48"/>
  <c r="V736" i="48"/>
  <c r="V735" i="48"/>
  <c r="V734" i="48"/>
  <c r="V733" i="48"/>
  <c r="V732" i="48"/>
  <c r="V731" i="48"/>
  <c r="V730" i="48"/>
  <c r="V729" i="48"/>
  <c r="V728" i="48"/>
  <c r="V727" i="48"/>
  <c r="V726" i="48"/>
  <c r="V725" i="48"/>
  <c r="V724" i="48"/>
  <c r="V723" i="48"/>
  <c r="V722" i="48"/>
  <c r="V721" i="48"/>
  <c r="V720" i="48"/>
  <c r="V719" i="48"/>
  <c r="V718" i="48"/>
  <c r="V717" i="48"/>
  <c r="V716" i="48"/>
  <c r="V715" i="48"/>
  <c r="V714" i="48"/>
  <c r="V713" i="48"/>
  <c r="V712" i="48"/>
  <c r="V711" i="48"/>
  <c r="V710" i="48"/>
  <c r="V709" i="48"/>
  <c r="V708" i="48"/>
  <c r="V707" i="48"/>
  <c r="V706" i="48"/>
  <c r="V705" i="48"/>
  <c r="V704" i="48"/>
  <c r="V703" i="48"/>
  <c r="V702" i="48"/>
  <c r="V701" i="48"/>
  <c r="V700" i="48"/>
  <c r="V699" i="48"/>
  <c r="V698" i="48"/>
  <c r="V697" i="48"/>
  <c r="V696" i="48"/>
  <c r="V695" i="48"/>
  <c r="V694" i="48"/>
  <c r="V693" i="48"/>
  <c r="V692" i="48"/>
  <c r="V691" i="48"/>
  <c r="V690" i="48"/>
  <c r="V689" i="48"/>
  <c r="V688" i="48"/>
  <c r="V687" i="48"/>
  <c r="V686" i="48"/>
  <c r="V685" i="48"/>
  <c r="V684" i="48"/>
  <c r="V683" i="48"/>
  <c r="V682" i="48"/>
  <c r="V681" i="48"/>
  <c r="V680" i="48"/>
  <c r="V679" i="48"/>
  <c r="V678" i="48"/>
  <c r="V677" i="48"/>
  <c r="V676" i="48"/>
  <c r="V675" i="48"/>
  <c r="V674" i="48"/>
  <c r="V673" i="48"/>
  <c r="V672" i="48"/>
  <c r="V671" i="48"/>
  <c r="V670" i="48"/>
  <c r="V669" i="48"/>
  <c r="V668" i="48"/>
  <c r="V667" i="48"/>
  <c r="V666" i="48"/>
  <c r="V665" i="48"/>
  <c r="V664" i="48"/>
  <c r="V663" i="48"/>
  <c r="V662" i="48"/>
  <c r="V661" i="48"/>
  <c r="V660" i="48"/>
  <c r="V659" i="48"/>
  <c r="V658" i="48"/>
  <c r="V657" i="48"/>
  <c r="V656" i="48"/>
  <c r="V655" i="48"/>
  <c r="V654" i="48"/>
  <c r="V653" i="48"/>
  <c r="V652" i="48"/>
  <c r="V651" i="48"/>
  <c r="V650" i="48"/>
  <c r="V649" i="48"/>
  <c r="V648" i="48"/>
  <c r="V647" i="48"/>
  <c r="V646" i="48"/>
  <c r="V645" i="48"/>
  <c r="V644" i="48"/>
  <c r="V643" i="48"/>
  <c r="V642" i="48"/>
  <c r="V641" i="48"/>
  <c r="V640" i="48"/>
  <c r="V639" i="48"/>
  <c r="V638" i="48"/>
  <c r="V637" i="48"/>
  <c r="V636" i="48"/>
  <c r="V635" i="48"/>
  <c r="V634" i="48"/>
  <c r="V633" i="48"/>
  <c r="V632" i="48"/>
  <c r="V631" i="48"/>
  <c r="V630" i="48"/>
  <c r="V629" i="48"/>
  <c r="V628" i="48"/>
  <c r="V627" i="48"/>
  <c r="V626" i="48"/>
  <c r="V625" i="48"/>
  <c r="V624" i="48"/>
  <c r="V623" i="48"/>
  <c r="V622" i="48"/>
  <c r="V621" i="48"/>
  <c r="V620" i="48"/>
  <c r="V619" i="48"/>
  <c r="V618" i="48"/>
  <c r="V617" i="48"/>
  <c r="V616" i="48"/>
  <c r="V615" i="48"/>
  <c r="V614" i="48"/>
  <c r="V613" i="48"/>
  <c r="V612" i="48"/>
  <c r="V611" i="48"/>
  <c r="V610" i="48"/>
  <c r="V609" i="48"/>
  <c r="V608" i="48"/>
  <c r="V607" i="48"/>
  <c r="V606" i="48"/>
  <c r="V605" i="48"/>
  <c r="V604" i="48"/>
  <c r="V603" i="48"/>
  <c r="V602" i="48"/>
  <c r="V601" i="48"/>
  <c r="V600" i="48"/>
  <c r="V599" i="48"/>
  <c r="V598" i="48"/>
  <c r="V597" i="48"/>
  <c r="V596" i="48"/>
  <c r="V595" i="48"/>
  <c r="V594" i="48"/>
  <c r="V593" i="48"/>
  <c r="V592" i="48"/>
  <c r="V591" i="48"/>
  <c r="V590" i="48"/>
  <c r="V589" i="48"/>
  <c r="V588" i="48"/>
  <c r="V587" i="48"/>
  <c r="V586" i="48"/>
  <c r="V585" i="48"/>
  <c r="V584" i="48"/>
  <c r="V583" i="48"/>
  <c r="V582" i="48"/>
  <c r="V581" i="48"/>
  <c r="V580" i="48"/>
  <c r="V579" i="48"/>
  <c r="V578" i="48"/>
  <c r="V577" i="48"/>
  <c r="V576" i="48"/>
  <c r="V575" i="48"/>
  <c r="V574" i="48"/>
  <c r="V573" i="48"/>
  <c r="V572" i="48"/>
  <c r="V571" i="48"/>
  <c r="V570" i="48"/>
  <c r="V569" i="48"/>
  <c r="V568" i="48"/>
  <c r="V567" i="48"/>
  <c r="V566" i="48"/>
  <c r="V565" i="48"/>
  <c r="V564" i="48"/>
  <c r="V563" i="48"/>
  <c r="V562" i="48"/>
  <c r="V561" i="48"/>
  <c r="V560" i="48"/>
  <c r="V559" i="48"/>
  <c r="V558" i="48"/>
  <c r="V557" i="48"/>
  <c r="V556" i="48"/>
  <c r="V555" i="48"/>
  <c r="V554" i="48"/>
  <c r="V553" i="48"/>
  <c r="V552" i="48"/>
  <c r="V551" i="48"/>
  <c r="V550" i="48"/>
  <c r="V549" i="48"/>
  <c r="V548" i="48"/>
  <c r="V547" i="48"/>
  <c r="V546" i="48"/>
  <c r="V545" i="48"/>
  <c r="V544" i="48"/>
  <c r="V543" i="48"/>
  <c r="V542" i="48"/>
  <c r="V541" i="48"/>
  <c r="V540" i="48"/>
  <c r="V539" i="48"/>
  <c r="V538" i="48"/>
  <c r="V537" i="48"/>
  <c r="V536" i="48"/>
  <c r="V535" i="48"/>
  <c r="V534" i="48"/>
  <c r="V533" i="48"/>
  <c r="V532" i="48"/>
  <c r="V531" i="48"/>
  <c r="V530" i="48"/>
  <c r="V529" i="48"/>
  <c r="V528" i="48"/>
  <c r="V527" i="48"/>
  <c r="V526" i="48"/>
  <c r="V525" i="48"/>
  <c r="V524" i="48"/>
  <c r="V523" i="48"/>
  <c r="V522" i="48"/>
  <c r="V521" i="48"/>
  <c r="V520" i="48"/>
  <c r="V519" i="48"/>
  <c r="V518" i="48"/>
  <c r="V517" i="48"/>
  <c r="V516" i="48"/>
  <c r="V515" i="48"/>
  <c r="V514" i="48"/>
  <c r="V513" i="48"/>
  <c r="V512" i="48"/>
  <c r="V511" i="48"/>
  <c r="V510" i="48"/>
  <c r="V509" i="48"/>
  <c r="V508" i="48"/>
  <c r="V507" i="48"/>
  <c r="V506" i="48"/>
  <c r="V505" i="48"/>
  <c r="V504" i="48"/>
  <c r="V503" i="48"/>
  <c r="V502" i="48"/>
  <c r="V501" i="48"/>
  <c r="V500" i="48"/>
  <c r="V499" i="48"/>
  <c r="V498" i="48"/>
  <c r="V497" i="48"/>
  <c r="V496" i="48"/>
  <c r="V495" i="48"/>
  <c r="V494" i="48"/>
  <c r="V493" i="48"/>
  <c r="V492" i="48"/>
  <c r="V491" i="48"/>
  <c r="V490" i="48"/>
  <c r="V489" i="48"/>
  <c r="V488" i="48"/>
  <c r="V487" i="48"/>
  <c r="V486" i="48"/>
  <c r="V485" i="48"/>
  <c r="V484" i="48"/>
  <c r="V483" i="48"/>
  <c r="V482" i="48"/>
  <c r="V481" i="48"/>
  <c r="V480" i="48"/>
  <c r="V479" i="48"/>
  <c r="V478" i="48"/>
  <c r="V477" i="48"/>
  <c r="V476" i="48"/>
  <c r="V475" i="48"/>
  <c r="V474" i="48"/>
  <c r="V473" i="48"/>
  <c r="V472" i="48"/>
  <c r="V471" i="48"/>
  <c r="V470" i="48"/>
  <c r="V469" i="48"/>
  <c r="V468" i="48"/>
  <c r="V467" i="48"/>
  <c r="V466" i="48"/>
  <c r="V465" i="48"/>
  <c r="V464" i="48"/>
  <c r="V463" i="48"/>
  <c r="V462" i="48"/>
  <c r="V461" i="48"/>
  <c r="V460" i="48"/>
  <c r="V459" i="48"/>
  <c r="V458" i="48"/>
  <c r="V457" i="48"/>
  <c r="V456" i="48"/>
  <c r="V455" i="48"/>
  <c r="V454" i="48"/>
  <c r="V453" i="48"/>
  <c r="V452" i="48"/>
  <c r="V451" i="48"/>
  <c r="V450" i="48"/>
  <c r="V449" i="48"/>
  <c r="V448" i="48"/>
  <c r="V447" i="48"/>
  <c r="V446" i="48"/>
  <c r="V445" i="48"/>
  <c r="V444" i="48"/>
  <c r="V443" i="48"/>
  <c r="V442" i="48"/>
  <c r="V441" i="48"/>
  <c r="V440" i="48"/>
  <c r="V439" i="48"/>
  <c r="V438" i="48"/>
  <c r="V437" i="48"/>
  <c r="V436" i="48"/>
  <c r="V435" i="48"/>
  <c r="V434" i="48"/>
  <c r="V433" i="48"/>
  <c r="V432" i="48"/>
  <c r="V431" i="48"/>
  <c r="V430" i="48"/>
  <c r="V429" i="48"/>
  <c r="V428" i="48"/>
  <c r="V427" i="48"/>
  <c r="V426" i="48"/>
  <c r="V425" i="48"/>
  <c r="V424" i="48"/>
  <c r="V423" i="48"/>
  <c r="V422" i="48"/>
  <c r="V421" i="48"/>
  <c r="V420" i="48"/>
  <c r="V419" i="48"/>
  <c r="V418" i="48"/>
  <c r="V417" i="48"/>
  <c r="V416" i="48"/>
  <c r="V415" i="48"/>
  <c r="V414" i="48"/>
  <c r="V413" i="48"/>
  <c r="V412" i="48"/>
  <c r="V411" i="48"/>
  <c r="V410" i="48"/>
  <c r="V409" i="48"/>
  <c r="V408" i="48"/>
  <c r="V407" i="48"/>
  <c r="V406" i="48"/>
  <c r="V405" i="48"/>
  <c r="V404" i="48"/>
  <c r="V403" i="48"/>
  <c r="V402" i="48"/>
  <c r="V401" i="48"/>
  <c r="V400" i="48"/>
  <c r="V399" i="48"/>
  <c r="V398" i="48"/>
  <c r="V397" i="48"/>
  <c r="V396" i="48"/>
  <c r="V395" i="48"/>
  <c r="V394" i="48"/>
  <c r="V393" i="48"/>
  <c r="V392" i="48"/>
  <c r="V391" i="48"/>
  <c r="V390" i="48"/>
  <c r="V389" i="48"/>
  <c r="V388" i="48"/>
  <c r="V387" i="48"/>
  <c r="V386" i="48"/>
  <c r="V385" i="48"/>
  <c r="V384" i="48"/>
  <c r="V383" i="48"/>
  <c r="V382" i="48"/>
  <c r="V381" i="48"/>
  <c r="V380" i="48"/>
  <c r="V379" i="48"/>
  <c r="L3" i="48"/>
  <c r="L4" i="48" s="1"/>
  <c r="L5" i="48" s="1"/>
  <c r="L6" i="48" s="1"/>
  <c r="L7" i="48" s="1"/>
  <c r="L8" i="48" s="1"/>
  <c r="L9" i="48" s="1"/>
  <c r="L10" i="48" s="1"/>
  <c r="L11" i="48" s="1"/>
  <c r="L12" i="48" s="1"/>
  <c r="L13" i="48" s="1"/>
  <c r="L14" i="48" s="1"/>
  <c r="L15" i="48" s="1"/>
  <c r="L16" i="48" s="1"/>
  <c r="L17" i="48" s="1"/>
  <c r="L18" i="48" s="1"/>
  <c r="L19" i="48" s="1"/>
  <c r="L20" i="48" s="1"/>
  <c r="L21" i="48" s="1"/>
  <c r="L22" i="48" s="1"/>
  <c r="L23" i="48" s="1"/>
  <c r="L24" i="48" s="1"/>
  <c r="L25" i="48" s="1"/>
  <c r="L26" i="48" s="1"/>
  <c r="L27" i="48" s="1"/>
  <c r="L28" i="48" s="1"/>
  <c r="L29" i="48" s="1"/>
  <c r="L30" i="48" s="1"/>
  <c r="L31" i="48" s="1"/>
  <c r="L32" i="48" s="1"/>
  <c r="L33" i="48" s="1"/>
  <c r="L34" i="48" s="1"/>
  <c r="L35" i="48" s="1"/>
  <c r="L36" i="48" s="1"/>
  <c r="L37" i="48" s="1"/>
  <c r="L38" i="48" s="1"/>
  <c r="L39" i="48" s="1"/>
  <c r="L40" i="48" s="1"/>
  <c r="L41" i="48" s="1"/>
  <c r="L42" i="48" s="1"/>
  <c r="L43" i="48" s="1"/>
  <c r="L44" i="48" s="1"/>
  <c r="L45" i="48" s="1"/>
  <c r="L46" i="48" s="1"/>
  <c r="L47" i="48" s="1"/>
  <c r="L48" i="48" s="1"/>
  <c r="L49" i="48" s="1"/>
  <c r="L50" i="48" s="1"/>
  <c r="L51" i="48" s="1"/>
  <c r="L52" i="48" s="1"/>
  <c r="L53" i="48" s="1"/>
  <c r="L54" i="48" s="1"/>
  <c r="L55" i="48" s="1"/>
  <c r="L56" i="48" s="1"/>
  <c r="L57" i="48" s="1"/>
  <c r="L58" i="48" s="1"/>
  <c r="L59" i="48" s="1"/>
  <c r="L60" i="48" s="1"/>
  <c r="L61" i="48" s="1"/>
  <c r="L62" i="48" s="1"/>
  <c r="L63" i="48" s="1"/>
  <c r="L64" i="48" s="1"/>
  <c r="L65" i="48" s="1"/>
  <c r="L66" i="48" s="1"/>
  <c r="L67" i="48" s="1"/>
  <c r="L68" i="48" s="1"/>
  <c r="L69" i="48" s="1"/>
  <c r="L70" i="48" s="1"/>
  <c r="L71" i="48" s="1"/>
  <c r="L72" i="48" s="1"/>
  <c r="L73" i="48" s="1"/>
  <c r="L74" i="48" s="1"/>
  <c r="L75" i="48" s="1"/>
  <c r="L76" i="48" s="1"/>
  <c r="L77" i="48" s="1"/>
  <c r="L78" i="48" s="1"/>
  <c r="L79" i="48" s="1"/>
  <c r="L80" i="48" s="1"/>
  <c r="L81" i="48" s="1"/>
  <c r="L82" i="48" s="1"/>
  <c r="L83" i="48" s="1"/>
  <c r="L84" i="48" s="1"/>
  <c r="L85" i="48" s="1"/>
  <c r="L86" i="48" s="1"/>
  <c r="L87" i="48" s="1"/>
  <c r="L88" i="48" s="1"/>
  <c r="L89" i="48" s="1"/>
  <c r="L90" i="48" s="1"/>
  <c r="L91" i="48" s="1"/>
  <c r="L92" i="48" s="1"/>
  <c r="L93" i="48" s="1"/>
  <c r="L94" i="48" s="1"/>
  <c r="L95" i="48" s="1"/>
  <c r="L96" i="48" s="1"/>
  <c r="L97" i="48" s="1"/>
  <c r="L98" i="48" s="1"/>
  <c r="L99" i="48" s="1"/>
  <c r="L100" i="48" s="1"/>
  <c r="L101" i="48" s="1"/>
  <c r="L102" i="48" s="1"/>
  <c r="L103" i="48" s="1"/>
  <c r="L104" i="48" s="1"/>
  <c r="L105" i="48" s="1"/>
  <c r="L106" i="48" s="1"/>
  <c r="L107" i="48" s="1"/>
  <c r="L108" i="48" s="1"/>
  <c r="L109" i="48" s="1"/>
  <c r="L110" i="48" s="1"/>
  <c r="L111" i="48" s="1"/>
  <c r="L112" i="48" s="1"/>
  <c r="L113" i="48" s="1"/>
  <c r="L114" i="48" s="1"/>
  <c r="L115" i="48" s="1"/>
  <c r="L116" i="48" s="1"/>
  <c r="L117" i="48" s="1"/>
  <c r="L118" i="48" s="1"/>
  <c r="L119" i="48" s="1"/>
  <c r="L120" i="48" s="1"/>
  <c r="L121" i="48" s="1"/>
  <c r="L122" i="48" s="1"/>
  <c r="L123" i="48" s="1"/>
  <c r="L124" i="48" s="1"/>
  <c r="L125" i="48" s="1"/>
  <c r="L126" i="48" s="1"/>
  <c r="L127" i="48" s="1"/>
  <c r="L128" i="48" s="1"/>
  <c r="L129" i="48" s="1"/>
  <c r="L130" i="48" s="1"/>
  <c r="L131" i="48" s="1"/>
  <c r="L132" i="48" s="1"/>
  <c r="L133" i="48" s="1"/>
  <c r="L134" i="48" s="1"/>
  <c r="L135" i="48" s="1"/>
  <c r="L136" i="48" s="1"/>
  <c r="L137" i="48" s="1"/>
  <c r="L138" i="48" s="1"/>
  <c r="L139" i="48" s="1"/>
  <c r="L140" i="48" s="1"/>
  <c r="L141" i="48" s="1"/>
  <c r="L142" i="48" s="1"/>
  <c r="L143" i="48" s="1"/>
  <c r="L144" i="48" s="1"/>
  <c r="L145" i="48" s="1"/>
  <c r="L146" i="48" s="1"/>
  <c r="L147" i="48" s="1"/>
  <c r="L148" i="48" s="1"/>
  <c r="L149" i="48" s="1"/>
  <c r="L150" i="48" s="1"/>
  <c r="L151" i="48" s="1"/>
  <c r="L152" i="48" s="1"/>
  <c r="L153" i="48" s="1"/>
  <c r="L154" i="48" s="1"/>
  <c r="L155" i="48" s="1"/>
  <c r="L156" i="48" s="1"/>
  <c r="L157" i="48" s="1"/>
  <c r="L158" i="48" s="1"/>
  <c r="L159" i="48" s="1"/>
  <c r="L160" i="48" s="1"/>
  <c r="L161" i="48" s="1"/>
  <c r="L162" i="48" s="1"/>
  <c r="L163" i="48" s="1"/>
  <c r="L164" i="48" s="1"/>
  <c r="L165" i="48" s="1"/>
  <c r="L166" i="48" s="1"/>
  <c r="L167" i="48" s="1"/>
  <c r="L168" i="48" s="1"/>
  <c r="L169" i="48" s="1"/>
  <c r="L170" i="48" s="1"/>
  <c r="L171" i="48" s="1"/>
  <c r="L172" i="48" s="1"/>
  <c r="L173" i="48" s="1"/>
  <c r="L174" i="48" s="1"/>
  <c r="L175" i="48" s="1"/>
  <c r="L176" i="48" s="1"/>
  <c r="L177" i="48" s="1"/>
  <c r="L178" i="48" s="1"/>
  <c r="L179" i="48" s="1"/>
  <c r="L180" i="48" s="1"/>
  <c r="L181" i="48" s="1"/>
  <c r="L182" i="48" s="1"/>
  <c r="L183" i="48" s="1"/>
  <c r="L184" i="48" s="1"/>
  <c r="L185" i="48" s="1"/>
  <c r="L186" i="48" s="1"/>
  <c r="L187" i="48" s="1"/>
  <c r="L188" i="48" s="1"/>
  <c r="L189" i="48" s="1"/>
  <c r="L190" i="48" s="1"/>
  <c r="L191" i="48" s="1"/>
  <c r="L192" i="48" s="1"/>
  <c r="L193" i="48" s="1"/>
  <c r="L194" i="48" s="1"/>
  <c r="L195" i="48" s="1"/>
  <c r="L196" i="48" s="1"/>
  <c r="L197" i="48" s="1"/>
  <c r="L198" i="48" s="1"/>
  <c r="L199" i="48" s="1"/>
  <c r="L200" i="48" s="1"/>
  <c r="L201" i="48" s="1"/>
  <c r="L202" i="48" s="1"/>
  <c r="L203" i="48" s="1"/>
  <c r="L204" i="48" s="1"/>
  <c r="L205" i="48" s="1"/>
  <c r="L206" i="48" s="1"/>
  <c r="L207" i="48" s="1"/>
  <c r="L208" i="48" s="1"/>
  <c r="L209" i="48" s="1"/>
  <c r="L210" i="48" s="1"/>
  <c r="L211" i="48" s="1"/>
  <c r="L212" i="48" s="1"/>
  <c r="L213" i="48" s="1"/>
  <c r="L214" i="48" s="1"/>
  <c r="L215" i="48" s="1"/>
  <c r="L216" i="48" s="1"/>
  <c r="L217" i="48" s="1"/>
  <c r="L218" i="48" s="1"/>
  <c r="L219" i="48" s="1"/>
  <c r="L220" i="48" s="1"/>
  <c r="L221" i="48" s="1"/>
  <c r="L222" i="48" s="1"/>
  <c r="L223" i="48" s="1"/>
  <c r="L224" i="48" s="1"/>
  <c r="L225" i="48" s="1"/>
  <c r="L226" i="48" s="1"/>
  <c r="L227" i="48" s="1"/>
  <c r="L228" i="48" s="1"/>
  <c r="L229" i="48" s="1"/>
  <c r="L230" i="48" s="1"/>
  <c r="L231" i="48" s="1"/>
  <c r="L232" i="48" s="1"/>
  <c r="L233" i="48" s="1"/>
  <c r="L234" i="48" s="1"/>
  <c r="L235" i="48" s="1"/>
  <c r="L236" i="48" s="1"/>
  <c r="L237" i="48" s="1"/>
  <c r="L238" i="48" s="1"/>
  <c r="L239" i="48" s="1"/>
  <c r="L240" i="48" s="1"/>
  <c r="L241" i="48" s="1"/>
  <c r="L242" i="48" s="1"/>
  <c r="L243" i="48" s="1"/>
  <c r="L244" i="48" s="1"/>
  <c r="L245" i="48" s="1"/>
  <c r="L246" i="48" s="1"/>
  <c r="L247" i="48" s="1"/>
  <c r="L248" i="48" s="1"/>
  <c r="L249" i="48" s="1"/>
  <c r="L250" i="48" s="1"/>
  <c r="L251" i="48" s="1"/>
  <c r="L252" i="48" s="1"/>
  <c r="L253" i="48" s="1"/>
  <c r="L254" i="48" s="1"/>
  <c r="L255" i="48" s="1"/>
  <c r="L256" i="48" s="1"/>
  <c r="L257" i="48" s="1"/>
  <c r="L258" i="48" s="1"/>
  <c r="L259" i="48" s="1"/>
  <c r="L260" i="48" s="1"/>
  <c r="L261" i="48" s="1"/>
  <c r="L262" i="48" s="1"/>
  <c r="L263" i="48" s="1"/>
  <c r="L264" i="48" s="1"/>
  <c r="L265" i="48" s="1"/>
  <c r="L266" i="48" s="1"/>
  <c r="L267" i="48" s="1"/>
  <c r="L268" i="48" s="1"/>
  <c r="L269" i="48" s="1"/>
  <c r="L270" i="48" s="1"/>
  <c r="L271" i="48" s="1"/>
  <c r="L272" i="48" s="1"/>
  <c r="L273" i="48" s="1"/>
  <c r="L274" i="48" s="1"/>
  <c r="L275" i="48" s="1"/>
  <c r="L276" i="48" s="1"/>
  <c r="L277" i="48" s="1"/>
  <c r="L278" i="48" s="1"/>
  <c r="L279" i="48" s="1"/>
  <c r="L280" i="48" s="1"/>
  <c r="L281" i="48" s="1"/>
  <c r="L282" i="48" s="1"/>
  <c r="L283" i="48" s="1"/>
  <c r="L284" i="48" s="1"/>
  <c r="L285" i="48" s="1"/>
  <c r="L286" i="48" s="1"/>
  <c r="L287" i="48" s="1"/>
  <c r="L288" i="48" s="1"/>
  <c r="L289" i="48" s="1"/>
  <c r="L290" i="48" s="1"/>
  <c r="L291" i="48" s="1"/>
  <c r="L292" i="48" s="1"/>
  <c r="L293" i="48" s="1"/>
  <c r="L294" i="48" s="1"/>
  <c r="L295" i="48" s="1"/>
  <c r="L296" i="48" s="1"/>
  <c r="L297" i="48" s="1"/>
  <c r="L298" i="48" s="1"/>
  <c r="L299" i="48" s="1"/>
  <c r="L300" i="48" s="1"/>
  <c r="L301" i="48" s="1"/>
  <c r="L302" i="48" s="1"/>
  <c r="L303" i="48" s="1"/>
  <c r="L304" i="48" s="1"/>
  <c r="L305" i="48" s="1"/>
  <c r="L306" i="48" s="1"/>
  <c r="L307" i="48" s="1"/>
  <c r="L308" i="48" s="1"/>
  <c r="L309" i="48" s="1"/>
  <c r="L310" i="48" s="1"/>
  <c r="L311" i="48" s="1"/>
  <c r="L312" i="48" s="1"/>
  <c r="L313" i="48" s="1"/>
  <c r="L314" i="48" s="1"/>
  <c r="L315" i="48" s="1"/>
  <c r="L316" i="48" s="1"/>
  <c r="L317" i="48" s="1"/>
  <c r="L318" i="48" s="1"/>
  <c r="L319" i="48" s="1"/>
  <c r="L320" i="48" s="1"/>
  <c r="L321" i="48" s="1"/>
  <c r="L322" i="48" s="1"/>
  <c r="L323" i="48" s="1"/>
  <c r="L324" i="48" s="1"/>
  <c r="L325" i="48" s="1"/>
  <c r="L326" i="48" s="1"/>
  <c r="L327" i="48" s="1"/>
  <c r="L328" i="48" s="1"/>
  <c r="L329" i="48" s="1"/>
  <c r="L330" i="48" s="1"/>
  <c r="L331" i="48" s="1"/>
  <c r="L332" i="48" s="1"/>
  <c r="L333" i="48" s="1"/>
  <c r="L334" i="48" s="1"/>
  <c r="L335" i="48" s="1"/>
  <c r="L336" i="48" s="1"/>
  <c r="L337" i="48" s="1"/>
  <c r="L338" i="48" s="1"/>
  <c r="L339" i="48" s="1"/>
  <c r="L340" i="48" s="1"/>
  <c r="L341" i="48" s="1"/>
  <c r="L342" i="48" s="1"/>
  <c r="L343" i="48" s="1"/>
  <c r="L344" i="48" s="1"/>
  <c r="L345" i="48" s="1"/>
  <c r="L346" i="48" s="1"/>
  <c r="L347" i="48" s="1"/>
  <c r="L348" i="48" s="1"/>
  <c r="L349" i="48" s="1"/>
  <c r="L350" i="48" s="1"/>
  <c r="L351" i="48" s="1"/>
  <c r="L352" i="48" s="1"/>
  <c r="L353" i="48" s="1"/>
  <c r="L354" i="48" s="1"/>
  <c r="L355" i="48" s="1"/>
  <c r="L356" i="48" s="1"/>
  <c r="L357" i="48" s="1"/>
  <c r="L358" i="48" s="1"/>
  <c r="L359" i="48" s="1"/>
  <c r="L360" i="48" s="1"/>
  <c r="L361" i="48" s="1"/>
  <c r="L362" i="48" s="1"/>
  <c r="L363" i="48" s="1"/>
  <c r="L364" i="48" s="1"/>
  <c r="L365" i="48" s="1"/>
  <c r="L366" i="48" s="1"/>
  <c r="L367" i="48" s="1"/>
  <c r="L368" i="48" s="1"/>
  <c r="L369" i="48" s="1"/>
  <c r="L370" i="48" s="1"/>
  <c r="L371" i="48" s="1"/>
  <c r="L372" i="48" s="1"/>
  <c r="L373" i="48" s="1"/>
  <c r="L374" i="48" s="1"/>
  <c r="L375" i="48" s="1"/>
  <c r="L376" i="48" s="1"/>
  <c r="L377" i="48" s="1"/>
  <c r="L378" i="48" s="1"/>
  <c r="L379" i="48" s="1"/>
  <c r="L380" i="48" s="1"/>
  <c r="L381" i="48" s="1"/>
  <c r="L382" i="48" s="1"/>
  <c r="L383" i="48" s="1"/>
  <c r="L384" i="48" s="1"/>
  <c r="L385" i="48" s="1"/>
  <c r="L386" i="48" s="1"/>
  <c r="L387" i="48" s="1"/>
  <c r="L388" i="48" s="1"/>
  <c r="L389" i="48" s="1"/>
  <c r="L390" i="48" s="1"/>
  <c r="L391" i="48" s="1"/>
  <c r="L392" i="48" s="1"/>
  <c r="L393" i="48" s="1"/>
  <c r="L394" i="48" s="1"/>
  <c r="L395" i="48" s="1"/>
  <c r="L396" i="48" s="1"/>
  <c r="L397" i="48" s="1"/>
  <c r="L398" i="48" s="1"/>
  <c r="L399" i="48" s="1"/>
  <c r="L400" i="48" s="1"/>
  <c r="L401" i="48" s="1"/>
  <c r="L402" i="48" s="1"/>
  <c r="L403" i="48" s="1"/>
  <c r="L404" i="48" s="1"/>
  <c r="L405" i="48" s="1"/>
  <c r="L406" i="48" s="1"/>
  <c r="L407" i="48" s="1"/>
  <c r="L408" i="48" s="1"/>
  <c r="L409" i="48" s="1"/>
  <c r="L410" i="48" s="1"/>
  <c r="L411" i="48" s="1"/>
  <c r="L412" i="48" s="1"/>
  <c r="L413" i="48" s="1"/>
  <c r="L414" i="48" s="1"/>
  <c r="L415" i="48" s="1"/>
  <c r="L416" i="48" s="1"/>
  <c r="L417" i="48" s="1"/>
  <c r="L418" i="48" s="1"/>
  <c r="L419" i="48" s="1"/>
  <c r="L420" i="48" s="1"/>
  <c r="L421" i="48" s="1"/>
  <c r="L422" i="48" s="1"/>
  <c r="L423" i="48" s="1"/>
  <c r="L424" i="48" s="1"/>
  <c r="L425" i="48" s="1"/>
  <c r="L426" i="48" s="1"/>
  <c r="L427" i="48" s="1"/>
  <c r="L428" i="48" s="1"/>
  <c r="L429" i="48" s="1"/>
  <c r="L430" i="48" s="1"/>
  <c r="L431" i="48" s="1"/>
  <c r="L432" i="48" s="1"/>
  <c r="L433" i="48" s="1"/>
  <c r="L434" i="48" s="1"/>
  <c r="L435" i="48" s="1"/>
  <c r="L436" i="48" s="1"/>
  <c r="L437" i="48" s="1"/>
  <c r="L438" i="48" s="1"/>
  <c r="L439" i="48" s="1"/>
  <c r="L440" i="48" s="1"/>
  <c r="L441" i="48" s="1"/>
  <c r="L442" i="48" s="1"/>
  <c r="L443" i="48" s="1"/>
  <c r="L444" i="48" s="1"/>
  <c r="L445" i="48" s="1"/>
  <c r="L446" i="48" s="1"/>
  <c r="L447" i="48" s="1"/>
  <c r="L448" i="48" s="1"/>
  <c r="L449" i="48" s="1"/>
  <c r="L450" i="48" s="1"/>
  <c r="L451" i="48" s="1"/>
  <c r="L452" i="48" s="1"/>
  <c r="L453" i="48" s="1"/>
  <c r="L454" i="48" s="1"/>
  <c r="L455" i="48" s="1"/>
  <c r="L456" i="48" s="1"/>
  <c r="L457" i="48" s="1"/>
  <c r="L458" i="48" s="1"/>
  <c r="L459" i="48" s="1"/>
  <c r="L460" i="48" s="1"/>
  <c r="L461" i="48" s="1"/>
  <c r="L462" i="48" s="1"/>
  <c r="L463" i="48" s="1"/>
  <c r="L464" i="48" s="1"/>
  <c r="L465" i="48" s="1"/>
  <c r="L466" i="48" s="1"/>
  <c r="L467" i="48" s="1"/>
  <c r="L468" i="48" s="1"/>
  <c r="L469" i="48" s="1"/>
  <c r="L470" i="48" s="1"/>
  <c r="L471" i="48" s="1"/>
  <c r="L472" i="48" s="1"/>
  <c r="L473" i="48" s="1"/>
  <c r="L474" i="48" s="1"/>
  <c r="L475" i="48" s="1"/>
  <c r="L476" i="48" s="1"/>
  <c r="L477" i="48" s="1"/>
  <c r="L478" i="48" s="1"/>
  <c r="L479" i="48" s="1"/>
  <c r="L480" i="48" s="1"/>
  <c r="L481" i="48" s="1"/>
  <c r="L482" i="48" s="1"/>
  <c r="L483" i="48" s="1"/>
  <c r="L484" i="48" s="1"/>
  <c r="L485" i="48" s="1"/>
  <c r="L486" i="48" s="1"/>
  <c r="L487" i="48" s="1"/>
  <c r="L488" i="48" s="1"/>
  <c r="L489" i="48" s="1"/>
  <c r="L490" i="48" s="1"/>
  <c r="L491" i="48" s="1"/>
  <c r="L492" i="48" s="1"/>
  <c r="L493" i="48" s="1"/>
  <c r="L494" i="48" s="1"/>
  <c r="L495" i="48" s="1"/>
  <c r="L496" i="48" s="1"/>
  <c r="L497" i="48" s="1"/>
  <c r="L498" i="48" s="1"/>
  <c r="L499" i="48" s="1"/>
  <c r="L500" i="48" s="1"/>
  <c r="L501" i="48" s="1"/>
  <c r="L502" i="48" s="1"/>
  <c r="L503" i="48" s="1"/>
  <c r="L504" i="48" s="1"/>
  <c r="L505" i="48" s="1"/>
  <c r="L506" i="48" s="1"/>
  <c r="L507" i="48" s="1"/>
  <c r="L508" i="48" s="1"/>
  <c r="L509" i="48" s="1"/>
  <c r="L510" i="48" s="1"/>
  <c r="L511" i="48" s="1"/>
  <c r="L512" i="48" s="1"/>
  <c r="L513" i="48" s="1"/>
  <c r="L514" i="48" s="1"/>
  <c r="L515" i="48" s="1"/>
  <c r="L516" i="48" s="1"/>
  <c r="L517" i="48" s="1"/>
  <c r="L518" i="48" s="1"/>
  <c r="L519" i="48" s="1"/>
  <c r="L520" i="48" s="1"/>
  <c r="L521" i="48" s="1"/>
  <c r="L522" i="48" s="1"/>
  <c r="L523" i="48" s="1"/>
  <c r="L524" i="48" s="1"/>
  <c r="L525" i="48" s="1"/>
  <c r="L526" i="48" s="1"/>
  <c r="L527" i="48" s="1"/>
  <c r="L528" i="48" s="1"/>
  <c r="L529" i="48" s="1"/>
  <c r="L530" i="48" s="1"/>
  <c r="L531" i="48" s="1"/>
  <c r="L532" i="48" s="1"/>
  <c r="L533" i="48" s="1"/>
  <c r="L534" i="48" s="1"/>
  <c r="L535" i="48" s="1"/>
  <c r="L536" i="48" s="1"/>
  <c r="L537" i="48" s="1"/>
  <c r="L538" i="48" s="1"/>
  <c r="L539" i="48" s="1"/>
  <c r="L540" i="48" s="1"/>
  <c r="L541" i="48" s="1"/>
  <c r="L542" i="48" s="1"/>
  <c r="L543" i="48" s="1"/>
  <c r="L544" i="48" s="1"/>
  <c r="L545" i="48" s="1"/>
  <c r="L546" i="48" s="1"/>
  <c r="L547" i="48" s="1"/>
  <c r="L548" i="48" s="1"/>
  <c r="L549" i="48" s="1"/>
  <c r="L550" i="48" s="1"/>
  <c r="L551" i="48" s="1"/>
  <c r="L552" i="48" s="1"/>
  <c r="L553" i="48" s="1"/>
  <c r="L554" i="48" s="1"/>
  <c r="L555" i="48" s="1"/>
  <c r="L556" i="48" s="1"/>
  <c r="L557" i="48" s="1"/>
  <c r="L558" i="48" s="1"/>
  <c r="L559" i="48" s="1"/>
  <c r="L560" i="48" s="1"/>
  <c r="L561" i="48" s="1"/>
  <c r="L562" i="48" s="1"/>
  <c r="L563" i="48" s="1"/>
  <c r="L564" i="48" s="1"/>
  <c r="L565" i="48" s="1"/>
  <c r="L566" i="48" s="1"/>
  <c r="L567" i="48" s="1"/>
  <c r="L568" i="48" s="1"/>
  <c r="L569" i="48" s="1"/>
  <c r="L570" i="48" s="1"/>
  <c r="L571" i="48" s="1"/>
  <c r="L572" i="48" s="1"/>
  <c r="L573" i="48" s="1"/>
  <c r="L574" i="48" s="1"/>
  <c r="L575" i="48" s="1"/>
  <c r="L576" i="48" s="1"/>
  <c r="L577" i="48" s="1"/>
  <c r="L578" i="48" s="1"/>
  <c r="L579" i="48" s="1"/>
  <c r="L580" i="48" s="1"/>
  <c r="L581" i="48" s="1"/>
  <c r="L582" i="48" s="1"/>
  <c r="L583" i="48" s="1"/>
  <c r="L584" i="48" s="1"/>
  <c r="L585" i="48" s="1"/>
  <c r="L586" i="48" s="1"/>
  <c r="L587" i="48" s="1"/>
  <c r="L588" i="48" s="1"/>
  <c r="L589" i="48" s="1"/>
  <c r="L590" i="48" s="1"/>
  <c r="L591" i="48" s="1"/>
  <c r="L592" i="48" s="1"/>
  <c r="L593" i="48" s="1"/>
  <c r="L594" i="48" s="1"/>
  <c r="L595" i="48" s="1"/>
  <c r="L596" i="48" s="1"/>
  <c r="L597" i="48" s="1"/>
  <c r="L598" i="48" s="1"/>
  <c r="L599" i="48" s="1"/>
  <c r="L600" i="48" s="1"/>
  <c r="L601" i="48" s="1"/>
  <c r="L602" i="48" s="1"/>
  <c r="L603" i="48" s="1"/>
  <c r="L604" i="48" s="1"/>
  <c r="L605" i="48" s="1"/>
  <c r="L606" i="48" s="1"/>
  <c r="L607" i="48" s="1"/>
  <c r="L608" i="48" s="1"/>
  <c r="L609" i="48" s="1"/>
  <c r="L610" i="48" s="1"/>
  <c r="L611" i="48" s="1"/>
  <c r="L612" i="48" s="1"/>
  <c r="L613" i="48" s="1"/>
  <c r="L614" i="48" s="1"/>
  <c r="L615" i="48" s="1"/>
  <c r="L616" i="48" s="1"/>
  <c r="L617" i="48" s="1"/>
  <c r="L618" i="48" s="1"/>
  <c r="L619" i="48" s="1"/>
  <c r="L620" i="48" s="1"/>
  <c r="L621" i="48" s="1"/>
  <c r="L622" i="48" s="1"/>
  <c r="L623" i="48" s="1"/>
  <c r="L624" i="48" s="1"/>
  <c r="L625" i="48" s="1"/>
  <c r="L626" i="48" s="1"/>
  <c r="L627" i="48" s="1"/>
  <c r="L628" i="48" s="1"/>
  <c r="L629" i="48" s="1"/>
  <c r="L630" i="48" s="1"/>
  <c r="L631" i="48" s="1"/>
  <c r="L632" i="48" s="1"/>
  <c r="L633" i="48" s="1"/>
  <c r="L634" i="48" s="1"/>
  <c r="L635" i="48" s="1"/>
  <c r="L636" i="48" s="1"/>
  <c r="L637" i="48" s="1"/>
  <c r="L638" i="48" s="1"/>
  <c r="L639" i="48" s="1"/>
  <c r="L640" i="48" s="1"/>
  <c r="L641" i="48" s="1"/>
  <c r="L642" i="48" s="1"/>
  <c r="L643" i="48" s="1"/>
  <c r="L644" i="48" s="1"/>
  <c r="L645" i="48" s="1"/>
  <c r="L646" i="48" s="1"/>
  <c r="L647" i="48" s="1"/>
  <c r="L648" i="48" s="1"/>
  <c r="L649" i="48" s="1"/>
  <c r="L650" i="48" s="1"/>
  <c r="L651" i="48" s="1"/>
  <c r="L652" i="48" s="1"/>
  <c r="L653" i="48" s="1"/>
  <c r="L654" i="48" s="1"/>
  <c r="L655" i="48" s="1"/>
  <c r="L656" i="48" s="1"/>
  <c r="L657" i="48" s="1"/>
  <c r="L658" i="48" s="1"/>
  <c r="L659" i="48" s="1"/>
  <c r="L660" i="48" s="1"/>
  <c r="L661" i="48" s="1"/>
  <c r="L662" i="48" s="1"/>
  <c r="L663" i="48" s="1"/>
  <c r="L664" i="48" s="1"/>
  <c r="L665" i="48" s="1"/>
  <c r="L666" i="48" s="1"/>
  <c r="L667" i="48" s="1"/>
  <c r="L668" i="48" s="1"/>
  <c r="L669" i="48" s="1"/>
  <c r="L670" i="48" s="1"/>
  <c r="L671" i="48" s="1"/>
  <c r="L672" i="48" s="1"/>
  <c r="L673" i="48" s="1"/>
  <c r="L674" i="48" s="1"/>
  <c r="L675" i="48" s="1"/>
  <c r="L676" i="48" s="1"/>
  <c r="L677" i="48" s="1"/>
  <c r="L678" i="48" s="1"/>
  <c r="L679" i="48" s="1"/>
  <c r="L680" i="48" s="1"/>
  <c r="L681" i="48" s="1"/>
  <c r="L682" i="48" s="1"/>
  <c r="L683" i="48" s="1"/>
  <c r="L684" i="48" s="1"/>
  <c r="L685" i="48" s="1"/>
  <c r="L686" i="48" s="1"/>
  <c r="L687" i="48" s="1"/>
  <c r="L688" i="48" s="1"/>
  <c r="L689" i="48" s="1"/>
  <c r="L690" i="48" s="1"/>
  <c r="L691" i="48" s="1"/>
  <c r="L692" i="48" s="1"/>
  <c r="L693" i="48" s="1"/>
  <c r="L694" i="48" s="1"/>
  <c r="L695" i="48" s="1"/>
  <c r="L696" i="48" s="1"/>
  <c r="L697" i="48" s="1"/>
  <c r="L698" i="48" s="1"/>
  <c r="L699" i="48" s="1"/>
  <c r="L700" i="48" s="1"/>
  <c r="L701" i="48" s="1"/>
  <c r="L702" i="48" s="1"/>
  <c r="L703" i="48" s="1"/>
  <c r="L704" i="48" s="1"/>
  <c r="L705" i="48" s="1"/>
  <c r="L706" i="48" s="1"/>
  <c r="L707" i="48" s="1"/>
  <c r="L708" i="48" s="1"/>
  <c r="L709" i="48" s="1"/>
  <c r="L710" i="48" s="1"/>
  <c r="L711" i="48" s="1"/>
  <c r="L712" i="48" s="1"/>
  <c r="L713" i="48" s="1"/>
  <c r="L714" i="48" s="1"/>
  <c r="L715" i="48" s="1"/>
  <c r="L716" i="48" s="1"/>
  <c r="L717" i="48" s="1"/>
  <c r="L718" i="48" s="1"/>
  <c r="L719" i="48" s="1"/>
  <c r="L720" i="48" s="1"/>
  <c r="L721" i="48" s="1"/>
  <c r="L722" i="48" s="1"/>
  <c r="L723" i="48" s="1"/>
  <c r="L724" i="48" s="1"/>
  <c r="L725" i="48" s="1"/>
  <c r="L726" i="48" s="1"/>
  <c r="L727" i="48" s="1"/>
  <c r="L728" i="48" s="1"/>
  <c r="L729" i="48" s="1"/>
  <c r="L730" i="48" s="1"/>
  <c r="L731" i="48" s="1"/>
  <c r="L732" i="48" s="1"/>
  <c r="L733" i="48" s="1"/>
  <c r="L734" i="48" s="1"/>
  <c r="L735" i="48" s="1"/>
  <c r="L736" i="48" s="1"/>
  <c r="L737" i="48" s="1"/>
  <c r="L738" i="48" s="1"/>
  <c r="L739" i="48" s="1"/>
  <c r="L740" i="48" s="1"/>
  <c r="L741" i="48" s="1"/>
  <c r="L742" i="48" s="1"/>
  <c r="L743" i="48" s="1"/>
  <c r="L744" i="48" s="1"/>
  <c r="L745" i="48" s="1"/>
  <c r="L746" i="48" s="1"/>
  <c r="L747" i="48" s="1"/>
  <c r="L748" i="48" s="1"/>
  <c r="L749" i="48" s="1"/>
  <c r="L750" i="48" s="1"/>
  <c r="L751" i="48" s="1"/>
  <c r="L752" i="48" s="1"/>
  <c r="L753" i="48" s="1"/>
  <c r="L754" i="48" s="1"/>
  <c r="L755" i="48" s="1"/>
  <c r="L756" i="48" s="1"/>
  <c r="L757" i="48" s="1"/>
  <c r="L758" i="48" s="1"/>
  <c r="L759" i="48" s="1"/>
  <c r="L760" i="48" s="1"/>
  <c r="L761" i="48" s="1"/>
  <c r="L762" i="48" s="1"/>
  <c r="L763" i="48" s="1"/>
  <c r="L764" i="48" s="1"/>
  <c r="L765" i="48" s="1"/>
  <c r="L766" i="48" s="1"/>
  <c r="L767" i="48" s="1"/>
  <c r="L768" i="48" s="1"/>
  <c r="L769" i="48" s="1"/>
  <c r="L770" i="48" s="1"/>
  <c r="L771" i="48" s="1"/>
  <c r="L772" i="48" s="1"/>
  <c r="L773" i="48" s="1"/>
  <c r="L774" i="48" s="1"/>
  <c r="L775" i="48" s="1"/>
  <c r="L776" i="48" s="1"/>
  <c r="L777" i="48" s="1"/>
  <c r="L778" i="48" s="1"/>
  <c r="L779" i="48" s="1"/>
  <c r="L780" i="48" s="1"/>
  <c r="L781" i="48" s="1"/>
  <c r="L782" i="48" s="1"/>
  <c r="L783" i="48" s="1"/>
  <c r="L784" i="48" s="1"/>
  <c r="L785" i="48" s="1"/>
  <c r="L786" i="48" s="1"/>
  <c r="L787" i="48" s="1"/>
  <c r="L788" i="48" s="1"/>
  <c r="L789" i="48" s="1"/>
  <c r="L790" i="48" s="1"/>
  <c r="L791" i="48" s="1"/>
  <c r="L792" i="48" s="1"/>
  <c r="L793" i="48" s="1"/>
  <c r="L794" i="48" s="1"/>
  <c r="L795" i="48" s="1"/>
  <c r="L796" i="48" s="1"/>
  <c r="L797" i="48" s="1"/>
  <c r="L798" i="48" s="1"/>
  <c r="L799" i="48" s="1"/>
  <c r="L800" i="48" s="1"/>
  <c r="L801" i="48" s="1"/>
  <c r="L802" i="48" s="1"/>
  <c r="L803" i="48" s="1"/>
  <c r="L804" i="48" s="1"/>
  <c r="L805" i="48" s="1"/>
  <c r="L806" i="48" s="1"/>
  <c r="L807" i="48" s="1"/>
  <c r="L808" i="48" s="1"/>
  <c r="L809" i="48" s="1"/>
  <c r="L810" i="48" s="1"/>
  <c r="L811" i="48" s="1"/>
  <c r="L812" i="48" s="1"/>
  <c r="L813" i="48" s="1"/>
  <c r="L814" i="48" s="1"/>
  <c r="L815" i="48" s="1"/>
  <c r="L816" i="48" s="1"/>
  <c r="L817" i="48" s="1"/>
  <c r="L818" i="48" s="1"/>
  <c r="L819" i="48" s="1"/>
  <c r="L820" i="48" s="1"/>
  <c r="L821" i="48" s="1"/>
  <c r="L822" i="48" s="1"/>
  <c r="L823" i="48" s="1"/>
  <c r="L824" i="48" s="1"/>
  <c r="L825" i="48" s="1"/>
  <c r="L826" i="48" s="1"/>
  <c r="L827" i="48" s="1"/>
  <c r="L828" i="48" s="1"/>
  <c r="L829" i="48" s="1"/>
  <c r="L830" i="48" s="1"/>
  <c r="L831" i="48" s="1"/>
  <c r="L832" i="48" s="1"/>
  <c r="L833" i="48" s="1"/>
  <c r="L834" i="48" s="1"/>
  <c r="L835" i="48" s="1"/>
  <c r="L836" i="48" s="1"/>
  <c r="L837" i="48" s="1"/>
  <c r="L838" i="48" s="1"/>
  <c r="L839" i="48" s="1"/>
  <c r="L840" i="48" s="1"/>
  <c r="L841" i="48" s="1"/>
  <c r="L842" i="48" s="1"/>
  <c r="L843" i="48" s="1"/>
  <c r="L844" i="48" s="1"/>
  <c r="L845" i="48" s="1"/>
  <c r="L846" i="48" s="1"/>
  <c r="L847" i="48" s="1"/>
  <c r="L848" i="48" s="1"/>
  <c r="L849" i="48" s="1"/>
  <c r="L850" i="48" s="1"/>
  <c r="L851" i="48" s="1"/>
  <c r="L852" i="48" s="1"/>
  <c r="L853" i="48" s="1"/>
  <c r="L854" i="48" s="1"/>
  <c r="L855" i="48" s="1"/>
  <c r="L856" i="48" s="1"/>
  <c r="L857" i="48" s="1"/>
  <c r="L858" i="48" s="1"/>
  <c r="L859" i="48" s="1"/>
  <c r="L860" i="48" s="1"/>
  <c r="L861" i="48" s="1"/>
  <c r="L862" i="48" s="1"/>
  <c r="L863" i="48" s="1"/>
  <c r="L864" i="48" s="1"/>
  <c r="L865" i="48" s="1"/>
  <c r="L866" i="48" s="1"/>
  <c r="L867" i="48" s="1"/>
  <c r="L868" i="48" s="1"/>
  <c r="L869" i="48" s="1"/>
  <c r="L870" i="48" s="1"/>
  <c r="L871" i="48" s="1"/>
  <c r="L872" i="48" s="1"/>
  <c r="L873" i="48" s="1"/>
  <c r="L874" i="48" s="1"/>
  <c r="L875" i="48" s="1"/>
  <c r="L876" i="48" s="1"/>
  <c r="L877" i="48" s="1"/>
  <c r="L878" i="48" s="1"/>
  <c r="L879" i="48" s="1"/>
  <c r="L880" i="48" s="1"/>
  <c r="L881" i="48" s="1"/>
  <c r="L882" i="48" s="1"/>
  <c r="L883" i="48" s="1"/>
  <c r="L884" i="48" s="1"/>
  <c r="L885" i="48" s="1"/>
  <c r="L886" i="48" s="1"/>
  <c r="L887" i="48" s="1"/>
  <c r="L888" i="48" s="1"/>
  <c r="L889" i="48" s="1"/>
  <c r="L890" i="48" s="1"/>
  <c r="L891" i="48" s="1"/>
  <c r="L892" i="48" s="1"/>
  <c r="L893" i="48" s="1"/>
  <c r="L894" i="48" s="1"/>
  <c r="L895" i="48" s="1"/>
  <c r="L896" i="48" s="1"/>
  <c r="L897" i="48" s="1"/>
  <c r="L898" i="48" s="1"/>
  <c r="L899" i="48" s="1"/>
  <c r="L900" i="48" s="1"/>
  <c r="L901" i="48" s="1"/>
  <c r="L902" i="48" s="1"/>
  <c r="L903" i="48" s="1"/>
  <c r="L904" i="48" s="1"/>
  <c r="L905" i="48" s="1"/>
  <c r="L906" i="48" s="1"/>
  <c r="L907" i="48" s="1"/>
  <c r="L908" i="48" s="1"/>
  <c r="L909" i="48" s="1"/>
  <c r="L910" i="48" s="1"/>
  <c r="L911" i="48" s="1"/>
  <c r="L912" i="48" s="1"/>
  <c r="L913" i="48" s="1"/>
  <c r="L914" i="48" s="1"/>
  <c r="L915" i="48" s="1"/>
  <c r="L916" i="48" s="1"/>
  <c r="L917" i="48" s="1"/>
  <c r="L918" i="48" s="1"/>
  <c r="L919" i="48" s="1"/>
  <c r="L920" i="48" s="1"/>
  <c r="L921" i="48" s="1"/>
  <c r="L922" i="48" s="1"/>
  <c r="L923" i="48" s="1"/>
  <c r="L924" i="48" s="1"/>
  <c r="L925" i="48" s="1"/>
  <c r="L926" i="48" s="1"/>
  <c r="L927" i="48" s="1"/>
  <c r="L928" i="48" s="1"/>
  <c r="L929" i="48" s="1"/>
  <c r="L930" i="48" s="1"/>
  <c r="L931" i="48" s="1"/>
  <c r="L932" i="48" s="1"/>
  <c r="L933" i="48" s="1"/>
  <c r="L934" i="48" s="1"/>
  <c r="L935" i="48" s="1"/>
  <c r="L936" i="48" s="1"/>
  <c r="L937" i="48" s="1"/>
  <c r="L938" i="48" s="1"/>
  <c r="L939" i="48" s="1"/>
  <c r="L940" i="48" s="1"/>
  <c r="L941" i="48" s="1"/>
  <c r="L942" i="48" s="1"/>
  <c r="L943" i="48" s="1"/>
  <c r="L944" i="48" s="1"/>
  <c r="L945" i="48" s="1"/>
  <c r="L946" i="48" s="1"/>
  <c r="L947" i="48" s="1"/>
  <c r="L948" i="48" s="1"/>
  <c r="L949" i="48" s="1"/>
  <c r="L950" i="48" s="1"/>
  <c r="L951" i="48" s="1"/>
  <c r="L952" i="48" s="1"/>
  <c r="L953" i="48" s="1"/>
  <c r="L954" i="48" s="1"/>
  <c r="L955" i="48" s="1"/>
  <c r="L956" i="48" s="1"/>
  <c r="L957" i="48" s="1"/>
  <c r="L958" i="48" s="1"/>
  <c r="L959" i="48" s="1"/>
  <c r="L960" i="48" s="1"/>
  <c r="L961" i="48" s="1"/>
  <c r="L962" i="48" s="1"/>
  <c r="L963" i="48" s="1"/>
  <c r="L964" i="48" s="1"/>
  <c r="L965" i="48" s="1"/>
  <c r="L966" i="48" s="1"/>
  <c r="L967" i="48" s="1"/>
  <c r="L968" i="48" s="1"/>
  <c r="L969" i="48" s="1"/>
  <c r="L970" i="48" s="1"/>
  <c r="L971" i="48" s="1"/>
  <c r="L972" i="48" s="1"/>
  <c r="L973" i="48" s="1"/>
  <c r="L974" i="48" s="1"/>
  <c r="L975" i="48" s="1"/>
  <c r="L976" i="48" s="1"/>
  <c r="L977" i="48" s="1"/>
  <c r="L978" i="48" s="1"/>
  <c r="L979" i="48" s="1"/>
  <c r="L980" i="48" s="1"/>
  <c r="L981" i="48" s="1"/>
  <c r="L982" i="48" s="1"/>
  <c r="L983" i="48" s="1"/>
  <c r="L984" i="48" s="1"/>
  <c r="L985" i="48" s="1"/>
  <c r="L986" i="48" s="1"/>
  <c r="L987" i="48" s="1"/>
  <c r="L988" i="48" s="1"/>
  <c r="L989" i="48" s="1"/>
  <c r="L990" i="48" s="1"/>
  <c r="L991" i="48" s="1"/>
  <c r="L992" i="48" s="1"/>
  <c r="L993" i="48" s="1"/>
  <c r="L994" i="48" s="1"/>
  <c r="L995" i="48" s="1"/>
  <c r="L996" i="48" s="1"/>
  <c r="L997" i="48" s="1"/>
  <c r="L998" i="48" s="1"/>
  <c r="L999" i="48" s="1"/>
  <c r="L1000" i="48" s="1"/>
  <c r="L1001" i="48" s="1"/>
  <c r="L1002" i="48" s="1"/>
  <c r="L1003" i="48" s="1"/>
  <c r="L1004" i="48" s="1"/>
  <c r="L1005" i="48" s="1"/>
  <c r="L1006" i="48" s="1"/>
  <c r="L1007" i="48" s="1"/>
  <c r="L1008" i="48" s="1"/>
  <c r="L1009" i="48" s="1"/>
  <c r="L1010" i="48" s="1"/>
  <c r="L1011" i="48" s="1"/>
  <c r="L1012" i="48" s="1"/>
  <c r="L1013" i="48" s="1"/>
  <c r="L1014" i="48" s="1"/>
  <c r="L1015" i="48" s="1"/>
  <c r="L1016" i="48" s="1"/>
  <c r="L1017" i="48" s="1"/>
  <c r="L1018" i="48" s="1"/>
  <c r="L1019" i="48" s="1"/>
  <c r="L1020" i="48" s="1"/>
  <c r="L1021" i="48" s="1"/>
  <c r="L1022" i="48" s="1"/>
  <c r="L1023" i="48" s="1"/>
  <c r="L1024" i="48" s="1"/>
  <c r="L1025" i="48" s="1"/>
  <c r="L1026" i="48" s="1"/>
  <c r="L1027" i="48" s="1"/>
  <c r="L1028" i="48" s="1"/>
  <c r="L1029" i="48" s="1"/>
  <c r="L1030" i="48" s="1"/>
  <c r="L1031" i="48" s="1"/>
  <c r="L1032" i="48" s="1"/>
  <c r="L1033" i="48" s="1"/>
  <c r="L1034" i="48" s="1"/>
  <c r="L1035" i="48" s="1"/>
  <c r="L1036" i="48" s="1"/>
  <c r="L1037" i="48" s="1"/>
  <c r="L1038" i="48" s="1"/>
  <c r="L1039" i="48" s="1"/>
  <c r="L1040" i="48" s="1"/>
  <c r="L1041" i="48" s="1"/>
  <c r="L1042" i="48" s="1"/>
  <c r="L1043" i="48" s="1"/>
  <c r="L1044" i="48" s="1"/>
  <c r="L1045" i="48" s="1"/>
  <c r="L1046" i="48" s="1"/>
  <c r="L1047" i="48" s="1"/>
  <c r="L1048" i="48" s="1"/>
  <c r="L1049" i="48" s="1"/>
  <c r="L1050" i="48" s="1"/>
  <c r="L1051" i="48" s="1"/>
  <c r="L1052" i="48" s="1"/>
  <c r="L1053" i="48" s="1"/>
  <c r="L1054" i="48" s="1"/>
  <c r="L1055" i="48" s="1"/>
  <c r="L1056" i="48" s="1"/>
  <c r="L1057" i="48" s="1"/>
  <c r="L1058" i="48" s="1"/>
  <c r="L1059" i="48" s="1"/>
  <c r="L1060" i="48" s="1"/>
  <c r="L1061" i="48" s="1"/>
  <c r="L1062" i="48" s="1"/>
  <c r="L1063" i="48" s="1"/>
  <c r="L1064" i="48" s="1"/>
  <c r="L1065" i="48" s="1"/>
  <c r="L1066" i="48" s="1"/>
  <c r="L1067" i="48" s="1"/>
  <c r="L1068" i="48" s="1"/>
  <c r="L1069" i="48" s="1"/>
  <c r="L1070" i="48" s="1"/>
  <c r="L1071" i="48" s="1"/>
  <c r="L1072" i="48" s="1"/>
  <c r="L1073" i="48" s="1"/>
  <c r="L1074" i="48" s="1"/>
  <c r="L1075" i="48" s="1"/>
  <c r="L1076" i="48" s="1"/>
  <c r="L1077" i="48" s="1"/>
  <c r="L1078" i="48" s="1"/>
  <c r="L1079" i="48" s="1"/>
  <c r="L1080" i="48" s="1"/>
  <c r="L1081" i="48" s="1"/>
  <c r="L1082" i="48" s="1"/>
  <c r="L1083" i="48" s="1"/>
  <c r="L1084" i="48" s="1"/>
  <c r="L1085" i="48" s="1"/>
  <c r="L1086" i="48" s="1"/>
  <c r="L1087" i="48" s="1"/>
  <c r="L1088" i="48" s="1"/>
  <c r="L1089" i="48" s="1"/>
  <c r="L1090" i="48" s="1"/>
  <c r="L1091" i="48" s="1"/>
  <c r="L1092" i="48" s="1"/>
  <c r="L1093" i="48" s="1"/>
  <c r="L1094" i="48" s="1"/>
  <c r="L1095" i="48" s="1"/>
  <c r="L1096" i="48" s="1"/>
  <c r="L1097" i="48" s="1"/>
  <c r="L1098" i="48" s="1"/>
  <c r="L1099" i="48" s="1"/>
  <c r="L1100" i="48" s="1"/>
  <c r="L1101" i="48" s="1"/>
  <c r="L1102" i="48" s="1"/>
  <c r="L1103" i="48" s="1"/>
  <c r="L1104" i="48" s="1"/>
  <c r="L1105" i="48" s="1"/>
  <c r="L1106" i="48" s="1"/>
  <c r="L1107" i="48" s="1"/>
  <c r="L1108" i="48" s="1"/>
  <c r="L1109" i="48" s="1"/>
  <c r="L1110" i="48" s="1"/>
  <c r="L1111" i="48" s="1"/>
  <c r="L1112" i="48" s="1"/>
  <c r="L1113" i="48" s="1"/>
  <c r="L1114" i="48" s="1"/>
  <c r="L1115" i="48" s="1"/>
  <c r="L1116" i="48" s="1"/>
  <c r="L1117" i="48" s="1"/>
  <c r="L1118" i="48" s="1"/>
  <c r="L1119" i="48" s="1"/>
  <c r="L1120" i="48" s="1"/>
  <c r="L1121" i="48" s="1"/>
  <c r="L1122" i="48" s="1"/>
  <c r="L1123" i="48" s="1"/>
  <c r="L1124" i="48" s="1"/>
  <c r="L1125" i="48" s="1"/>
  <c r="L1126" i="48" s="1"/>
  <c r="L1127" i="48" s="1"/>
  <c r="L1128" i="48" s="1"/>
  <c r="L1129" i="48" s="1"/>
  <c r="L1130" i="48" s="1"/>
  <c r="L1131" i="48" s="1"/>
  <c r="L1132" i="48" s="1"/>
  <c r="L1133" i="48" s="1"/>
  <c r="L1134" i="48" s="1"/>
  <c r="L1135" i="48" s="1"/>
  <c r="L1136" i="48" s="1"/>
  <c r="L1137" i="48" s="1"/>
  <c r="L1138" i="48" s="1"/>
  <c r="L1139" i="48" s="1"/>
  <c r="L1140" i="48" s="1"/>
  <c r="L1141" i="48" s="1"/>
  <c r="L1142" i="48" s="1"/>
  <c r="L1143" i="48" s="1"/>
  <c r="L1144" i="48" s="1"/>
  <c r="L1145" i="48" s="1"/>
  <c r="L1146" i="48" s="1"/>
  <c r="L1147" i="48" s="1"/>
  <c r="L1148" i="48" s="1"/>
  <c r="L1149" i="48" s="1"/>
  <c r="L1150" i="48" s="1"/>
  <c r="L1151" i="48" s="1"/>
  <c r="L1152" i="48" s="1"/>
  <c r="L1153" i="48" s="1"/>
  <c r="L1154" i="48" s="1"/>
  <c r="L1155" i="48" s="1"/>
  <c r="L1156" i="48" s="1"/>
  <c r="L1157" i="48" s="1"/>
  <c r="L1158" i="48" s="1"/>
  <c r="L1159" i="48" s="1"/>
  <c r="L1160" i="48" s="1"/>
  <c r="L1161" i="48" s="1"/>
  <c r="L1162" i="48" s="1"/>
  <c r="L1163" i="48" s="1"/>
  <c r="L1164" i="48" s="1"/>
  <c r="L1165" i="48" s="1"/>
  <c r="L1166" i="48" s="1"/>
  <c r="L1167" i="48" s="1"/>
  <c r="L1168" i="48" s="1"/>
  <c r="L1169" i="48" s="1"/>
  <c r="L1170" i="48" s="1"/>
  <c r="L1171" i="48" s="1"/>
  <c r="L1172" i="48" s="1"/>
  <c r="L1173" i="48" s="1"/>
  <c r="L1174" i="48" s="1"/>
  <c r="L1175" i="48" s="1"/>
  <c r="L1176" i="48" s="1"/>
  <c r="L1177" i="48" s="1"/>
  <c r="L1178" i="48" s="1"/>
  <c r="L1179" i="48" s="1"/>
  <c r="L1180" i="48" s="1"/>
  <c r="L1181" i="48" s="1"/>
  <c r="L1182" i="48" s="1"/>
  <c r="L1183" i="48" s="1"/>
  <c r="L1184" i="48" s="1"/>
  <c r="L1185" i="48" s="1"/>
  <c r="L1186" i="48" s="1"/>
  <c r="L1187" i="48" s="1"/>
  <c r="L1188" i="48" s="1"/>
  <c r="L1189" i="48" s="1"/>
  <c r="L1190" i="48" s="1"/>
  <c r="L1191" i="48" s="1"/>
  <c r="L1192" i="48" s="1"/>
  <c r="L1193" i="48" s="1"/>
  <c r="L1194" i="48" s="1"/>
  <c r="L1195" i="48" s="1"/>
  <c r="L1196" i="48" s="1"/>
  <c r="L1197" i="48" s="1"/>
  <c r="L1198" i="48" s="1"/>
  <c r="L1199" i="48" s="1"/>
  <c r="L1200" i="48" s="1"/>
  <c r="L1201" i="48" s="1"/>
  <c r="L1202" i="48" s="1"/>
  <c r="L1203" i="48" s="1"/>
  <c r="L1204" i="48" s="1"/>
  <c r="L1205" i="48" s="1"/>
  <c r="L1206" i="48" s="1"/>
  <c r="L1207" i="48" s="1"/>
  <c r="L1208" i="48" s="1"/>
  <c r="L1209" i="48" s="1"/>
  <c r="L1210" i="48" s="1"/>
  <c r="L1211" i="48" s="1"/>
  <c r="L1212" i="48" s="1"/>
  <c r="L1213" i="48" s="1"/>
  <c r="L1214" i="48" s="1"/>
  <c r="L1215" i="48" s="1"/>
  <c r="L1216" i="48" s="1"/>
  <c r="L1217" i="48" s="1"/>
  <c r="L1218" i="48" s="1"/>
  <c r="L1219" i="48" s="1"/>
  <c r="L1220" i="48" s="1"/>
  <c r="L1221" i="48" s="1"/>
  <c r="L1222" i="48" s="1"/>
  <c r="L1223" i="48" s="1"/>
  <c r="L1224" i="48" s="1"/>
  <c r="L1225" i="48" s="1"/>
  <c r="L1226" i="48" s="1"/>
  <c r="L1227" i="48" s="1"/>
  <c r="L1228" i="48" s="1"/>
  <c r="L1229" i="48" s="1"/>
  <c r="L1230" i="48" s="1"/>
  <c r="L1231" i="48" s="1"/>
  <c r="L1232" i="48" s="1"/>
  <c r="L1233" i="48" s="1"/>
  <c r="L1234" i="48" s="1"/>
  <c r="L1235" i="48" s="1"/>
  <c r="L1236" i="48" s="1"/>
  <c r="L1237" i="48" s="1"/>
  <c r="L1238" i="48" s="1"/>
  <c r="L1239" i="48" s="1"/>
  <c r="L1240" i="48" s="1"/>
  <c r="L1241" i="48" s="1"/>
  <c r="L1242" i="48" s="1"/>
  <c r="L1243" i="48" s="1"/>
  <c r="L1244" i="48" s="1"/>
  <c r="L1245" i="48" s="1"/>
  <c r="L1246" i="48" s="1"/>
  <c r="L1247" i="48" s="1"/>
  <c r="L1248" i="48" s="1"/>
  <c r="L1249" i="48" s="1"/>
  <c r="L1250" i="48" s="1"/>
  <c r="L1251" i="48" s="1"/>
  <c r="L1252" i="48" s="1"/>
  <c r="L1253" i="48" s="1"/>
  <c r="L1254" i="48" s="1"/>
  <c r="L1255" i="48" s="1"/>
  <c r="L1256" i="48" s="1"/>
  <c r="L1257" i="48" s="1"/>
  <c r="L1258" i="48" s="1"/>
  <c r="L1259" i="48" s="1"/>
  <c r="L1260" i="48" s="1"/>
  <c r="L1261" i="48" s="1"/>
  <c r="L1262" i="48" s="1"/>
  <c r="L1263" i="48" s="1"/>
  <c r="L1264" i="48" s="1"/>
  <c r="L1265" i="48" s="1"/>
  <c r="L1266" i="48" s="1"/>
  <c r="L1267" i="48" s="1"/>
  <c r="L1268" i="48" s="1"/>
  <c r="L1269" i="48" s="1"/>
  <c r="L1270" i="48" s="1"/>
  <c r="L1271" i="48" s="1"/>
  <c r="L1272" i="48" s="1"/>
  <c r="L1273" i="48" s="1"/>
  <c r="L1274" i="48" s="1"/>
  <c r="L1275" i="48" s="1"/>
  <c r="L1276" i="48" s="1"/>
  <c r="L1277" i="48" s="1"/>
  <c r="L1278" i="48" s="1"/>
  <c r="L1279" i="48" s="1"/>
  <c r="L1280" i="48" s="1"/>
  <c r="L1281" i="48" s="1"/>
  <c r="L1282" i="48" s="1"/>
  <c r="L1283" i="48" s="1"/>
  <c r="L1284" i="48" s="1"/>
  <c r="L1285" i="48" s="1"/>
  <c r="L1286" i="48" s="1"/>
  <c r="L1287" i="48" s="1"/>
  <c r="L1288" i="48" s="1"/>
  <c r="L1289" i="48" s="1"/>
  <c r="L1290" i="48" s="1"/>
  <c r="L1291" i="48" s="1"/>
  <c r="L1292" i="48" s="1"/>
  <c r="L1293" i="48" s="1"/>
  <c r="L1294" i="48" s="1"/>
  <c r="L1295" i="48" s="1"/>
  <c r="L1296" i="48" s="1"/>
  <c r="L1297" i="48" s="1"/>
  <c r="L1298" i="48" s="1"/>
  <c r="L1299" i="48" s="1"/>
  <c r="L1300" i="48" s="1"/>
  <c r="L1301" i="48" s="1"/>
  <c r="L1302" i="48" s="1"/>
  <c r="L1303" i="48" s="1"/>
  <c r="L1304" i="48" s="1"/>
  <c r="L1305" i="48" s="1"/>
  <c r="L1306" i="48" s="1"/>
  <c r="L1307" i="48" s="1"/>
  <c r="L1308" i="48" s="1"/>
  <c r="L1309" i="48" s="1"/>
  <c r="L1310" i="48" s="1"/>
  <c r="L1311" i="48" s="1"/>
  <c r="L1312" i="48" s="1"/>
  <c r="L1313" i="48" s="1"/>
  <c r="L1314" i="48" s="1"/>
  <c r="L1315" i="48" s="1"/>
  <c r="L1316" i="48" s="1"/>
  <c r="L1317" i="48" s="1"/>
  <c r="L1318" i="48" s="1"/>
  <c r="L1319" i="48" s="1"/>
  <c r="L1320" i="48" s="1"/>
  <c r="L1321" i="48" s="1"/>
  <c r="L1322" i="48" s="1"/>
  <c r="L1323" i="48" s="1"/>
  <c r="L1324" i="48" s="1"/>
  <c r="L1325" i="48" s="1"/>
  <c r="L1326" i="48" s="1"/>
  <c r="L1327" i="48" s="1"/>
  <c r="L1328" i="48" s="1"/>
  <c r="L1329" i="48" s="1"/>
  <c r="L1330" i="48" s="1"/>
  <c r="L1331" i="48" s="1"/>
  <c r="L1332" i="48" s="1"/>
  <c r="L1333" i="48" s="1"/>
  <c r="L1334" i="48" s="1"/>
  <c r="L1335" i="48" s="1"/>
  <c r="L1336" i="48" s="1"/>
  <c r="L1337" i="48" s="1"/>
  <c r="L1338" i="48" s="1"/>
  <c r="L1339" i="48" s="1"/>
  <c r="L1340" i="48" s="1"/>
  <c r="L1341" i="48" s="1"/>
  <c r="L1342" i="48" s="1"/>
  <c r="L1343" i="48" s="1"/>
  <c r="L1344" i="48" s="1"/>
  <c r="L1345" i="48" s="1"/>
  <c r="L1346" i="48" s="1"/>
  <c r="L1347" i="48" s="1"/>
  <c r="L1348" i="48" s="1"/>
  <c r="L1349" i="48" s="1"/>
  <c r="L1350" i="48" s="1"/>
  <c r="L1351" i="48" s="1"/>
  <c r="L1352" i="48" s="1"/>
  <c r="L1353" i="48" s="1"/>
  <c r="L1354" i="48" s="1"/>
  <c r="L1355" i="48" s="1"/>
  <c r="L1356" i="48" s="1"/>
  <c r="L1357" i="48" s="1"/>
  <c r="L1358" i="48" s="1"/>
  <c r="L1359" i="48" s="1"/>
  <c r="L1360" i="48" s="1"/>
  <c r="L1361" i="48" s="1"/>
  <c r="L1362" i="48" s="1"/>
  <c r="L1363" i="48" s="1"/>
  <c r="L1364" i="48" s="1"/>
  <c r="L1365" i="48" s="1"/>
  <c r="L1366" i="48" s="1"/>
  <c r="L1367" i="48" s="1"/>
  <c r="L1368" i="48" s="1"/>
  <c r="L1369" i="48" s="1"/>
  <c r="L1370" i="48" s="1"/>
  <c r="L1371" i="48" s="1"/>
  <c r="L1372" i="48" s="1"/>
  <c r="L1373" i="48" s="1"/>
  <c r="L1374" i="48" s="1"/>
  <c r="L1375" i="48" s="1"/>
  <c r="L1376" i="48" s="1"/>
  <c r="L1377" i="48" s="1"/>
  <c r="L1378" i="48" s="1"/>
  <c r="L1379" i="48" s="1"/>
  <c r="L1380" i="48" s="1"/>
  <c r="L1381" i="48" s="1"/>
  <c r="L1382" i="48" s="1"/>
  <c r="L1383" i="48" s="1"/>
  <c r="L1384" i="48" s="1"/>
  <c r="L1385" i="48" s="1"/>
  <c r="L1386" i="48" s="1"/>
  <c r="L1387" i="48" s="1"/>
  <c r="L1388" i="48" s="1"/>
  <c r="L1389" i="48" s="1"/>
  <c r="L1390" i="48" s="1"/>
  <c r="L1391" i="48" s="1"/>
  <c r="L1392" i="48" s="1"/>
  <c r="L1393" i="48" s="1"/>
  <c r="L1394" i="48" s="1"/>
  <c r="L1395" i="48" s="1"/>
  <c r="L1396" i="48" s="1"/>
  <c r="L1397" i="48" s="1"/>
  <c r="L1398" i="48" s="1"/>
  <c r="L1399" i="48" s="1"/>
  <c r="L1400" i="48" s="1"/>
  <c r="L1401" i="48" s="1"/>
  <c r="L1402" i="48" s="1"/>
  <c r="L1403" i="48" s="1"/>
  <c r="L1404" i="48" s="1"/>
  <c r="L1405" i="48" s="1"/>
  <c r="L1406" i="48" s="1"/>
  <c r="L1407" i="48" s="1"/>
  <c r="L1408" i="48" s="1"/>
  <c r="L1409" i="48" s="1"/>
  <c r="L1410" i="48" s="1"/>
  <c r="L1411" i="48" s="1"/>
  <c r="L1412" i="48" s="1"/>
  <c r="L1413" i="48" s="1"/>
  <c r="L1414" i="48" s="1"/>
  <c r="L1415" i="48" s="1"/>
  <c r="L1416" i="48" s="1"/>
  <c r="L1417" i="48" s="1"/>
  <c r="L1418" i="48" s="1"/>
  <c r="L1419" i="48" s="1"/>
  <c r="L1420" i="48" s="1"/>
  <c r="L1421" i="48" s="1"/>
  <c r="L1422" i="48" s="1"/>
  <c r="L1423" i="48" s="1"/>
  <c r="L1424" i="48" s="1"/>
  <c r="L1425" i="48" s="1"/>
  <c r="L1426" i="48" s="1"/>
  <c r="L1427" i="48" s="1"/>
  <c r="L1428" i="48" s="1"/>
  <c r="L1429" i="48" s="1"/>
  <c r="L1430" i="48" s="1"/>
  <c r="L1431" i="48" s="1"/>
  <c r="L1432" i="48" s="1"/>
  <c r="L1433" i="48" s="1"/>
  <c r="L1434" i="48" s="1"/>
  <c r="L1435" i="48" s="1"/>
  <c r="L1436" i="48" s="1"/>
  <c r="L1437" i="48" s="1"/>
  <c r="L1438" i="48" s="1"/>
  <c r="L1439" i="48" s="1"/>
  <c r="L1440" i="48" s="1"/>
  <c r="L1441" i="48" s="1"/>
  <c r="L1442" i="48" s="1"/>
  <c r="L1443" i="48" s="1"/>
  <c r="L1444" i="48" s="1"/>
  <c r="L1445" i="48" s="1"/>
  <c r="L1446" i="48" s="1"/>
  <c r="L1447" i="48" s="1"/>
  <c r="L1448" i="48" s="1"/>
  <c r="L1449" i="48" s="1"/>
  <c r="L1450" i="48" s="1"/>
  <c r="L1451" i="48" s="1"/>
  <c r="L1452" i="48" s="1"/>
  <c r="L1453" i="48" s="1"/>
  <c r="L1454" i="48" s="1"/>
  <c r="L1455" i="48" s="1"/>
  <c r="L1456" i="48" s="1"/>
  <c r="L1457" i="48" s="1"/>
  <c r="L1458" i="48" s="1"/>
  <c r="L1459" i="48" s="1"/>
  <c r="L1460" i="48" s="1"/>
  <c r="L1461" i="48" s="1"/>
  <c r="L1462" i="48" s="1"/>
  <c r="L1463" i="48" s="1"/>
  <c r="L1464" i="48" s="1"/>
  <c r="L1465" i="48" s="1"/>
  <c r="L1466" i="48" s="1"/>
  <c r="L1467" i="48" s="1"/>
  <c r="L1468" i="48" s="1"/>
  <c r="L1469" i="48" s="1"/>
  <c r="L1470" i="48" s="1"/>
  <c r="L1471" i="48" s="1"/>
  <c r="L1472" i="48" s="1"/>
  <c r="L1473" i="48" s="1"/>
  <c r="L1474" i="48" s="1"/>
  <c r="L1475" i="48" s="1"/>
  <c r="L1476" i="48" s="1"/>
  <c r="L1477" i="48" s="1"/>
  <c r="L1478" i="48" s="1"/>
  <c r="L1479" i="48" s="1"/>
  <c r="L1480" i="48" s="1"/>
  <c r="L1481" i="48" s="1"/>
  <c r="L1482" i="48" s="1"/>
  <c r="L1483" i="48" s="1"/>
  <c r="L1484" i="48" s="1"/>
  <c r="L1485" i="48" s="1"/>
  <c r="L1486" i="48" s="1"/>
  <c r="L1487" i="48" s="1"/>
  <c r="L1488" i="48" s="1"/>
  <c r="L1489" i="48" s="1"/>
  <c r="L1490" i="48" s="1"/>
  <c r="L1491" i="48" s="1"/>
  <c r="L1492" i="48" s="1"/>
  <c r="L1493" i="48" s="1"/>
  <c r="L1494" i="48" s="1"/>
  <c r="L1495" i="48" s="1"/>
  <c r="L1496" i="48" s="1"/>
  <c r="L1497" i="48" s="1"/>
  <c r="L1498" i="48" s="1"/>
  <c r="L1499" i="48" s="1"/>
  <c r="L1500" i="48" s="1"/>
  <c r="L1501" i="48" s="1"/>
  <c r="L1502" i="48" s="1"/>
  <c r="L1503" i="48" s="1"/>
  <c r="L1504" i="48" s="1"/>
  <c r="L1505" i="48" s="1"/>
  <c r="L1506" i="48" s="1"/>
  <c r="L1507" i="48" s="1"/>
  <c r="L1508" i="48" s="1"/>
  <c r="L1509" i="48" s="1"/>
  <c r="L1510" i="48" s="1"/>
  <c r="L1511" i="48" s="1"/>
  <c r="L1512" i="48" s="1"/>
  <c r="L1513" i="48" s="1"/>
  <c r="L1514" i="48" s="1"/>
  <c r="L1515" i="48" s="1"/>
  <c r="L1516" i="48" s="1"/>
  <c r="L1517" i="48" s="1"/>
  <c r="L1518" i="48" s="1"/>
  <c r="L1519" i="48" s="1"/>
  <c r="L1520" i="48" s="1"/>
  <c r="L1521" i="48" s="1"/>
  <c r="L1522" i="48" s="1"/>
  <c r="L1523" i="48" s="1"/>
  <c r="L1524" i="48" s="1"/>
  <c r="L1525" i="48" s="1"/>
  <c r="L1526" i="48" s="1"/>
  <c r="L1527" i="48" s="1"/>
  <c r="L1528" i="48" s="1"/>
  <c r="L1529" i="48" s="1"/>
  <c r="L1530" i="48" s="1"/>
  <c r="L1531" i="48" s="1"/>
  <c r="L1532" i="48" s="1"/>
  <c r="L1533" i="48" s="1"/>
  <c r="L1534" i="48" s="1"/>
  <c r="L1535" i="48" s="1"/>
  <c r="L1536" i="48" s="1"/>
  <c r="L1537" i="48" s="1"/>
  <c r="L1538" i="48" s="1"/>
  <c r="L1539" i="48" s="1"/>
  <c r="L1540" i="48" s="1"/>
  <c r="L1541" i="48" s="1"/>
  <c r="L1542" i="48" s="1"/>
  <c r="L1543" i="48" s="1"/>
  <c r="L1544" i="48" s="1"/>
  <c r="L1545" i="48" s="1"/>
  <c r="L1546" i="48" s="1"/>
  <c r="L1547" i="48" s="1"/>
  <c r="L1548" i="48" s="1"/>
  <c r="L1549" i="48" s="1"/>
  <c r="L1550" i="48" s="1"/>
  <c r="L1551" i="48" s="1"/>
  <c r="L1552" i="48" s="1"/>
  <c r="L1553" i="48" s="1"/>
  <c r="L1554" i="48" s="1"/>
  <c r="L1555" i="48" s="1"/>
  <c r="L1556" i="48" s="1"/>
  <c r="L1557" i="48" s="1"/>
  <c r="L1558" i="48" s="1"/>
  <c r="L1559" i="48" s="1"/>
  <c r="L1560" i="48" s="1"/>
  <c r="L1561" i="48" s="1"/>
  <c r="L1562" i="48" s="1"/>
  <c r="L1563" i="48" s="1"/>
  <c r="L1564" i="48" s="1"/>
  <c r="L1565" i="48" s="1"/>
  <c r="L1566" i="48" s="1"/>
  <c r="L1567" i="48" s="1"/>
  <c r="L1568" i="48" s="1"/>
  <c r="L1569" i="48" s="1"/>
  <c r="L1570" i="48" s="1"/>
  <c r="L1571" i="48" s="1"/>
  <c r="L1572" i="48" s="1"/>
  <c r="L1573" i="48" s="1"/>
  <c r="L1574" i="48" s="1"/>
  <c r="L1575" i="48" s="1"/>
  <c r="L1576" i="48" s="1"/>
  <c r="L1577" i="48" s="1"/>
  <c r="L1578" i="48" s="1"/>
  <c r="L1579" i="48" s="1"/>
  <c r="L1580" i="48" s="1"/>
  <c r="L1581" i="48" s="1"/>
  <c r="L1582" i="48" s="1"/>
  <c r="L1583" i="48" s="1"/>
  <c r="L1584" i="48" s="1"/>
  <c r="L1585" i="48" s="1"/>
  <c r="L1586" i="48" s="1"/>
  <c r="L1587" i="48" s="1"/>
  <c r="L1588" i="48" s="1"/>
  <c r="L1589" i="48" s="1"/>
  <c r="L1590" i="48" s="1"/>
  <c r="L1591" i="48" s="1"/>
  <c r="L1592" i="48" s="1"/>
  <c r="L1593" i="48" s="1"/>
  <c r="L1594" i="48" s="1"/>
  <c r="L1595" i="48" s="1"/>
  <c r="L1596" i="48" s="1"/>
  <c r="L1597" i="48" s="1"/>
  <c r="L1598" i="48" s="1"/>
  <c r="L1599" i="48" s="1"/>
  <c r="L1600" i="48" s="1"/>
  <c r="L1601" i="48" s="1"/>
  <c r="L1602" i="48" s="1"/>
  <c r="L1603" i="48" s="1"/>
  <c r="L1604" i="48" s="1"/>
  <c r="L1605" i="48" s="1"/>
  <c r="L1606" i="48" s="1"/>
  <c r="L1607" i="48" s="1"/>
  <c r="L1608" i="48" s="1"/>
  <c r="L1609" i="48" s="1"/>
  <c r="L1610" i="48" s="1"/>
  <c r="L1611" i="48" s="1"/>
  <c r="L1612" i="48" s="1"/>
  <c r="L1613" i="48" s="1"/>
  <c r="L1614" i="48" s="1"/>
  <c r="L1615" i="48" s="1"/>
  <c r="L1616" i="48" s="1"/>
  <c r="L1617" i="48" s="1"/>
  <c r="L1618" i="48" s="1"/>
  <c r="L1619" i="48" s="1"/>
  <c r="L1620" i="48" s="1"/>
  <c r="L1621" i="48" s="1"/>
  <c r="L1622" i="48" s="1"/>
  <c r="L1623" i="48" s="1"/>
  <c r="L1624" i="48" s="1"/>
  <c r="L1625" i="48" s="1"/>
  <c r="L1626" i="48" s="1"/>
  <c r="L1627" i="48" s="1"/>
  <c r="L1628" i="48" s="1"/>
  <c r="L1629" i="48" s="1"/>
  <c r="L1630" i="48" s="1"/>
  <c r="L1631" i="48" s="1"/>
  <c r="L1632" i="48" s="1"/>
  <c r="L1633" i="48" s="1"/>
  <c r="L1634" i="48" s="1"/>
  <c r="L1635" i="48" s="1"/>
  <c r="L1636" i="48" s="1"/>
  <c r="L1637" i="48" s="1"/>
  <c r="L1638" i="48" s="1"/>
  <c r="L1639" i="48" s="1"/>
  <c r="L1640" i="48" s="1"/>
  <c r="L1641" i="48" s="1"/>
  <c r="L1642" i="48" s="1"/>
  <c r="L1643" i="48" s="1"/>
  <c r="L1644" i="48" s="1"/>
  <c r="L1645" i="48" s="1"/>
  <c r="L1646" i="48" s="1"/>
  <c r="L1647" i="48" s="1"/>
  <c r="L1648" i="48" s="1"/>
  <c r="L1649" i="48" s="1"/>
  <c r="L1650" i="48" s="1"/>
  <c r="L1651" i="48" s="1"/>
  <c r="L1652" i="48" s="1"/>
  <c r="L1653" i="48" s="1"/>
  <c r="L1654" i="48" s="1"/>
  <c r="L1655" i="48" s="1"/>
  <c r="L1656" i="48" s="1"/>
  <c r="L1657" i="48" s="1"/>
  <c r="L1658" i="48" s="1"/>
  <c r="L1659" i="48" s="1"/>
  <c r="L1660" i="48" s="1"/>
  <c r="L1661" i="48" s="1"/>
  <c r="L1662" i="48" s="1"/>
  <c r="L1663" i="48" s="1"/>
  <c r="L1664" i="48" s="1"/>
  <c r="L1665" i="48" s="1"/>
  <c r="L1666" i="48" s="1"/>
  <c r="L1667" i="48" s="1"/>
  <c r="L1668" i="48" s="1"/>
  <c r="L1669" i="48" s="1"/>
  <c r="L1670" i="48" s="1"/>
  <c r="L1671" i="48" s="1"/>
  <c r="L1672" i="48" s="1"/>
  <c r="L1673" i="48" s="1"/>
  <c r="L1674" i="48" s="1"/>
  <c r="L1675" i="48" s="1"/>
  <c r="L1676" i="48" s="1"/>
  <c r="L1677" i="48" s="1"/>
  <c r="L1678" i="48" s="1"/>
  <c r="L1679" i="48" s="1"/>
  <c r="L1680" i="48" s="1"/>
  <c r="L1681" i="48" s="1"/>
  <c r="L1682" i="48" s="1"/>
  <c r="L1683" i="48" s="1"/>
  <c r="L1684" i="48" s="1"/>
  <c r="L1685" i="48" s="1"/>
  <c r="L1686" i="48" s="1"/>
  <c r="L1687" i="48" s="1"/>
  <c r="L1688" i="48" s="1"/>
  <c r="L1689" i="48" s="1"/>
  <c r="L1690" i="48" s="1"/>
  <c r="L1691" i="48" s="1"/>
  <c r="L1692" i="48" s="1"/>
  <c r="L1693" i="48" s="1"/>
  <c r="L1694" i="48" s="1"/>
  <c r="L1695" i="48" s="1"/>
  <c r="L1696" i="48" s="1"/>
  <c r="L1697" i="48" s="1"/>
  <c r="L1698" i="48" s="1"/>
  <c r="L1699" i="48" s="1"/>
  <c r="L1700" i="48" s="1"/>
  <c r="L1701" i="48" s="1"/>
  <c r="L1702" i="48" s="1"/>
  <c r="L1703" i="48" s="1"/>
  <c r="L1704" i="48" s="1"/>
  <c r="L1705" i="48" s="1"/>
  <c r="L1706" i="48" s="1"/>
  <c r="L1707" i="48" s="1"/>
  <c r="L1708" i="48" s="1"/>
  <c r="L1709" i="48" s="1"/>
  <c r="L1710" i="48" s="1"/>
  <c r="L1711" i="48" s="1"/>
  <c r="L1712" i="48" s="1"/>
  <c r="L1713" i="48" s="1"/>
  <c r="L1714" i="48" s="1"/>
  <c r="L1715" i="48" s="1"/>
  <c r="L1716" i="48" s="1"/>
  <c r="L1717" i="48" s="1"/>
  <c r="L1718" i="48" s="1"/>
  <c r="L1719" i="48" s="1"/>
  <c r="L1720" i="48" s="1"/>
  <c r="L1721" i="48" s="1"/>
  <c r="L1722" i="48" s="1"/>
  <c r="L1723" i="48" s="1"/>
  <c r="L1724" i="48" s="1"/>
  <c r="L1725" i="48" s="1"/>
  <c r="L1726" i="48" s="1"/>
  <c r="L1727" i="48" s="1"/>
  <c r="L1728" i="48" s="1"/>
  <c r="L1729" i="48" s="1"/>
  <c r="L1730" i="48" s="1"/>
  <c r="L1731" i="48" s="1"/>
  <c r="L1732" i="48" s="1"/>
  <c r="L1733" i="48" s="1"/>
  <c r="L1734" i="48" s="1"/>
  <c r="L1735" i="48" s="1"/>
  <c r="L1736" i="48" s="1"/>
  <c r="L1737" i="48" s="1"/>
  <c r="L1738" i="48" s="1"/>
  <c r="L1739" i="48" s="1"/>
  <c r="L1740" i="48" s="1"/>
  <c r="L1741" i="48" s="1"/>
  <c r="L1742" i="48" s="1"/>
  <c r="L1743" i="48" s="1"/>
  <c r="L1744" i="48" s="1"/>
  <c r="L1745" i="48" s="1"/>
  <c r="L1746" i="48" s="1"/>
  <c r="L1747" i="48" s="1"/>
  <c r="L1748" i="48" s="1"/>
  <c r="L1749" i="48" s="1"/>
  <c r="L1750" i="48" s="1"/>
  <c r="L1751" i="48" s="1"/>
  <c r="L1752" i="48" s="1"/>
  <c r="L1753" i="48" s="1"/>
  <c r="L1754" i="48" s="1"/>
  <c r="L1755" i="48" s="1"/>
  <c r="L1756" i="48" s="1"/>
  <c r="L1757" i="48" s="1"/>
  <c r="L1758" i="48" s="1"/>
  <c r="L1759" i="48" s="1"/>
  <c r="L1760" i="48" s="1"/>
  <c r="L1761" i="48" s="1"/>
  <c r="L1762" i="48" s="1"/>
  <c r="L1763" i="48" s="1"/>
  <c r="L1764" i="48" s="1"/>
  <c r="L1765" i="48" s="1"/>
  <c r="L1766" i="48" s="1"/>
  <c r="L1767" i="48" s="1"/>
  <c r="L1768" i="48" s="1"/>
  <c r="L1769" i="48" s="1"/>
  <c r="L1770" i="48" s="1"/>
  <c r="L1771" i="48" s="1"/>
  <c r="L1772" i="48" s="1"/>
  <c r="L1773" i="48" s="1"/>
  <c r="L1774" i="48" s="1"/>
  <c r="L1775" i="48" s="1"/>
  <c r="L1776" i="48" s="1"/>
  <c r="L1777" i="48" s="1"/>
  <c r="L1778" i="48" s="1"/>
  <c r="L1779" i="48" s="1"/>
  <c r="L1780" i="48" s="1"/>
  <c r="L1781" i="48" s="1"/>
  <c r="L1782" i="48" s="1"/>
  <c r="L1783" i="48" s="1"/>
  <c r="L1784" i="48" s="1"/>
  <c r="L1785" i="48" s="1"/>
  <c r="L1786" i="48" s="1"/>
  <c r="L1787" i="48" s="1"/>
  <c r="L1788" i="48" s="1"/>
  <c r="L1789" i="48" s="1"/>
  <c r="L1790" i="48" s="1"/>
  <c r="L1791" i="48" s="1"/>
  <c r="L1792" i="48" s="1"/>
  <c r="L1793" i="48" s="1"/>
  <c r="L1794" i="48" s="1"/>
  <c r="L1795" i="48" s="1"/>
  <c r="L1796" i="48" s="1"/>
  <c r="L1797" i="48" s="1"/>
  <c r="L1798" i="48" s="1"/>
  <c r="L1799" i="48" s="1"/>
  <c r="L1800" i="48" s="1"/>
  <c r="L1801" i="48" s="1"/>
  <c r="L1802" i="48" s="1"/>
  <c r="L1803" i="48" s="1"/>
  <c r="L1804" i="48" s="1"/>
  <c r="L1805" i="48" s="1"/>
  <c r="L1806" i="48" s="1"/>
  <c r="L1807" i="48" s="1"/>
  <c r="L1808" i="48" s="1"/>
  <c r="L1809" i="48" s="1"/>
  <c r="L1810" i="48" s="1"/>
  <c r="L1811" i="48" s="1"/>
  <c r="L1812" i="48" s="1"/>
  <c r="L1813" i="48" s="1"/>
  <c r="L1814" i="48" s="1"/>
  <c r="L1815" i="48" s="1"/>
  <c r="L1816" i="48" s="1"/>
  <c r="L1817" i="48" s="1"/>
  <c r="L1818" i="48" s="1"/>
  <c r="L1819" i="48" s="1"/>
  <c r="L1820" i="48" s="1"/>
  <c r="L1821" i="48" s="1"/>
  <c r="L1822" i="48" s="1"/>
  <c r="L1823" i="48" s="1"/>
  <c r="L1824" i="48" s="1"/>
  <c r="L1825" i="48" s="1"/>
  <c r="L1826" i="48" s="1"/>
  <c r="L1827" i="48" s="1"/>
  <c r="L1828" i="48" s="1"/>
  <c r="L1829" i="48" s="1"/>
  <c r="L1830" i="48" s="1"/>
  <c r="L1831" i="48" s="1"/>
  <c r="L1832" i="48" s="1"/>
  <c r="L1833" i="48" s="1"/>
  <c r="L1834" i="48" s="1"/>
  <c r="L1835" i="48" s="1"/>
  <c r="L1836" i="48" s="1"/>
  <c r="L1837" i="48" s="1"/>
  <c r="L1838" i="48" s="1"/>
  <c r="L1839" i="48" s="1"/>
  <c r="L1840" i="48" s="1"/>
  <c r="L1841" i="48" s="1"/>
  <c r="L1842" i="48" s="1"/>
  <c r="L1843" i="48" s="1"/>
  <c r="L1844" i="48" s="1"/>
  <c r="L1845" i="48" s="1"/>
  <c r="L1846" i="48" s="1"/>
  <c r="L1847" i="48" s="1"/>
  <c r="L1848" i="48" s="1"/>
  <c r="L1849" i="48" s="1"/>
  <c r="L1850" i="48" s="1"/>
  <c r="L1851" i="48" s="1"/>
  <c r="L1852" i="48" s="1"/>
  <c r="L1853" i="48" s="1"/>
  <c r="L1854" i="48" s="1"/>
  <c r="L1855" i="48" s="1"/>
  <c r="L1856" i="48" s="1"/>
  <c r="L1857" i="48" s="1"/>
  <c r="L1858" i="48" s="1"/>
  <c r="L1859" i="48" s="1"/>
  <c r="L1860" i="48" s="1"/>
  <c r="L1861" i="48" s="1"/>
  <c r="L1862" i="48" s="1"/>
  <c r="L1863" i="48" s="1"/>
  <c r="L1864" i="48" s="1"/>
  <c r="L1865" i="48" s="1"/>
  <c r="L1866" i="48" s="1"/>
  <c r="L1867" i="48" s="1"/>
  <c r="L1868" i="48" s="1"/>
  <c r="L1869" i="48" s="1"/>
  <c r="L1870" i="48" s="1"/>
  <c r="L1871" i="48" s="1"/>
  <c r="L1872" i="48" s="1"/>
  <c r="L1873" i="48" s="1"/>
  <c r="L1874" i="48" s="1"/>
  <c r="L1875" i="48" s="1"/>
  <c r="L1876" i="48" s="1"/>
  <c r="L1877" i="48" s="1"/>
  <c r="L1878" i="48" s="1"/>
  <c r="L1879" i="48" s="1"/>
  <c r="L1880" i="48" s="1"/>
  <c r="L1881" i="48" s="1"/>
  <c r="L1882" i="48" s="1"/>
  <c r="L1883" i="48" s="1"/>
  <c r="L1884" i="48" s="1"/>
  <c r="L1885" i="48" s="1"/>
  <c r="L1886" i="48" s="1"/>
  <c r="L1887" i="48" s="1"/>
  <c r="L1888" i="48" s="1"/>
  <c r="L1889" i="48" s="1"/>
  <c r="L1890" i="48" s="1"/>
  <c r="L1891" i="48" s="1"/>
  <c r="L1892" i="48" s="1"/>
  <c r="L1893" i="48" s="1"/>
  <c r="L1894" i="48" s="1"/>
  <c r="L1895" i="48" s="1"/>
  <c r="L1896" i="48" s="1"/>
  <c r="L1897" i="48" s="1"/>
  <c r="L1898" i="48" s="1"/>
  <c r="L1899" i="48" s="1"/>
  <c r="L1900" i="48" s="1"/>
  <c r="L1901" i="48" s="1"/>
  <c r="L1902" i="48" s="1"/>
  <c r="L1903" i="48" s="1"/>
  <c r="L1904" i="48" s="1"/>
  <c r="L1905" i="48" s="1"/>
  <c r="L1906" i="48" s="1"/>
  <c r="L1907" i="48" s="1"/>
  <c r="L1908" i="48" s="1"/>
  <c r="L1909" i="48" s="1"/>
  <c r="L1910" i="48" s="1"/>
  <c r="L1911" i="48" s="1"/>
  <c r="L1912" i="48" s="1"/>
  <c r="L1913" i="48" s="1"/>
  <c r="L1914" i="48" s="1"/>
  <c r="L1915" i="48" s="1"/>
  <c r="L1916" i="48" s="1"/>
  <c r="L1917" i="48" s="1"/>
  <c r="L1918" i="48" s="1"/>
  <c r="L1919" i="48" s="1"/>
  <c r="L1920" i="48" s="1"/>
  <c r="L1921" i="48" s="1"/>
  <c r="L1922" i="48" s="1"/>
  <c r="L1923" i="48" s="1"/>
  <c r="L1924" i="48" s="1"/>
  <c r="L1925" i="48" s="1"/>
  <c r="L1926" i="48" s="1"/>
  <c r="L1927" i="48" s="1"/>
  <c r="L1928" i="48" s="1"/>
  <c r="L1929" i="48" s="1"/>
  <c r="L1930" i="48" s="1"/>
  <c r="L1931" i="48" s="1"/>
  <c r="L1932" i="48" s="1"/>
  <c r="L1933" i="48" s="1"/>
  <c r="L1934" i="48" s="1"/>
  <c r="L1935" i="48" s="1"/>
  <c r="L1936" i="48" s="1"/>
  <c r="L1937" i="48" s="1"/>
  <c r="L1938" i="48" s="1"/>
  <c r="L1939" i="48" s="1"/>
  <c r="L1940" i="48" s="1"/>
  <c r="L1941" i="48" s="1"/>
  <c r="L1942" i="48" s="1"/>
  <c r="L1943" i="48" s="1"/>
  <c r="L1944" i="48" s="1"/>
  <c r="L1945" i="48" s="1"/>
  <c r="L1946" i="48" s="1"/>
  <c r="L1947" i="48" s="1"/>
  <c r="L1948" i="48" s="1"/>
  <c r="L1949" i="48" s="1"/>
  <c r="L1950" i="48" s="1"/>
  <c r="L1951" i="48" s="1"/>
  <c r="L1952" i="48" s="1"/>
  <c r="L1953" i="48" s="1"/>
  <c r="L1954" i="48" s="1"/>
  <c r="L1955" i="48" s="1"/>
  <c r="L1956" i="48" s="1"/>
  <c r="L1957" i="48" s="1"/>
  <c r="L1958" i="48" s="1"/>
  <c r="L1959" i="48" s="1"/>
  <c r="L1960" i="48" s="1"/>
  <c r="L1961" i="48" s="1"/>
  <c r="L1962" i="48" s="1"/>
  <c r="L1963" i="48" s="1"/>
  <c r="L1964" i="48" s="1"/>
  <c r="L1965" i="48" s="1"/>
  <c r="L1966" i="48" s="1"/>
  <c r="L1967" i="48" s="1"/>
  <c r="L1968" i="48" s="1"/>
  <c r="L1969" i="48" s="1"/>
  <c r="L1970" i="48" s="1"/>
  <c r="L1971" i="48" s="1"/>
  <c r="L1972" i="48" s="1"/>
  <c r="L1973" i="48" s="1"/>
  <c r="L1974" i="48" s="1"/>
  <c r="L1975" i="48" s="1"/>
  <c r="L1976" i="48" s="1"/>
  <c r="L1977" i="48" s="1"/>
  <c r="L1978" i="48" s="1"/>
  <c r="L1979" i="48" s="1"/>
  <c r="L1980" i="48" s="1"/>
  <c r="L1981" i="48" s="1"/>
  <c r="L1982" i="48" s="1"/>
  <c r="L1983" i="48" s="1"/>
  <c r="L1984" i="48" s="1"/>
  <c r="L1985" i="48" s="1"/>
  <c r="L1986" i="48" s="1"/>
  <c r="L1987" i="48" s="1"/>
  <c r="L1988" i="48" s="1"/>
  <c r="L1989" i="48" s="1"/>
  <c r="L1990" i="48" s="1"/>
  <c r="L1991" i="48" s="1"/>
  <c r="L1992" i="48" s="1"/>
  <c r="L1993" i="48" s="1"/>
  <c r="L1994" i="48" s="1"/>
  <c r="L1995" i="48" s="1"/>
  <c r="L1996" i="48" s="1"/>
  <c r="L1997" i="48" s="1"/>
  <c r="L1998" i="48" s="1"/>
  <c r="L1999" i="48" s="1"/>
  <c r="L2000" i="48" s="1"/>
  <c r="L2001" i="48" s="1"/>
  <c r="L2002" i="48" s="1"/>
  <c r="L2003" i="48" s="1"/>
  <c r="L2004" i="48" s="1"/>
  <c r="L2005" i="48" s="1"/>
  <c r="L2006" i="48" s="1"/>
  <c r="L2007" i="48" s="1"/>
  <c r="L2008" i="48" s="1"/>
  <c r="L2009" i="48" s="1"/>
  <c r="L2010" i="48" s="1"/>
  <c r="L2011" i="48" s="1"/>
  <c r="L2012" i="48" s="1"/>
  <c r="L2013" i="48" s="1"/>
  <c r="L2014" i="48" s="1"/>
  <c r="L2015" i="48" s="1"/>
  <c r="L2016" i="48" s="1"/>
  <c r="L2017" i="48" s="1"/>
  <c r="L2018" i="48" s="1"/>
  <c r="L2019" i="48" s="1"/>
  <c r="L2020" i="48" s="1"/>
  <c r="L2021" i="48" s="1"/>
  <c r="L2022" i="48" s="1"/>
  <c r="L2023" i="48" s="1"/>
  <c r="L2024" i="48" s="1"/>
  <c r="L2025" i="48" s="1"/>
  <c r="L2026" i="48" s="1"/>
  <c r="L2027" i="48" s="1"/>
  <c r="L2028" i="48" s="1"/>
  <c r="L2029" i="48" s="1"/>
  <c r="L2030" i="48" s="1"/>
  <c r="L2031" i="48" s="1"/>
  <c r="L2032" i="48" s="1"/>
  <c r="L2033" i="48" s="1"/>
  <c r="L2034" i="48" s="1"/>
  <c r="L2035" i="48" s="1"/>
  <c r="L2036" i="48" s="1"/>
  <c r="L2037" i="48" s="1"/>
  <c r="L2038" i="48" s="1"/>
  <c r="L2039" i="48" s="1"/>
  <c r="L2040" i="48" s="1"/>
  <c r="L2041" i="48" s="1"/>
  <c r="L2042" i="48" s="1"/>
  <c r="L2043" i="48" s="1"/>
  <c r="L2044" i="48" s="1"/>
  <c r="L2045" i="48" s="1"/>
  <c r="L2046" i="48" s="1"/>
  <c r="L2047" i="48" s="1"/>
  <c r="L2048" i="48" s="1"/>
  <c r="L2049" i="48" s="1"/>
  <c r="L2050" i="48" s="1"/>
  <c r="L2051" i="48" s="1"/>
  <c r="L2052" i="48" s="1"/>
  <c r="L2053" i="48" s="1"/>
  <c r="L2054" i="48" s="1"/>
  <c r="L2055" i="48" s="1"/>
  <c r="L2056" i="48" s="1"/>
  <c r="L2057" i="48" s="1"/>
  <c r="L2058" i="48" s="1"/>
  <c r="L2059" i="48" s="1"/>
  <c r="L2060" i="48" s="1"/>
  <c r="L2061" i="48" s="1"/>
  <c r="L2062" i="48" s="1"/>
  <c r="L2063" i="48" s="1"/>
  <c r="L2064" i="48" s="1"/>
  <c r="L2065" i="48" s="1"/>
  <c r="L2066" i="48" s="1"/>
  <c r="L2067" i="48" s="1"/>
  <c r="L2068" i="48" s="1"/>
  <c r="L2069" i="48" s="1"/>
  <c r="L2070" i="48" s="1"/>
  <c r="L2071" i="48" s="1"/>
  <c r="L2072" i="48" s="1"/>
  <c r="L2073" i="48" s="1"/>
  <c r="L2074" i="48" s="1"/>
  <c r="L2075" i="48" s="1"/>
  <c r="L2076" i="48" s="1"/>
  <c r="L2077" i="48" s="1"/>
  <c r="L2078" i="48" s="1"/>
  <c r="L2079" i="48" s="1"/>
  <c r="L2080" i="48" s="1"/>
  <c r="L2081" i="48" s="1"/>
  <c r="L2082" i="48" s="1"/>
  <c r="L2083" i="48" s="1"/>
  <c r="L2084" i="48" s="1"/>
  <c r="L2085" i="48" s="1"/>
  <c r="L2086" i="48" s="1"/>
  <c r="L2087" i="48" s="1"/>
  <c r="L2088" i="48" s="1"/>
  <c r="L2089" i="48" s="1"/>
  <c r="L2090" i="48" s="1"/>
  <c r="L2091" i="48" s="1"/>
  <c r="L2092" i="48" s="1"/>
  <c r="L2093" i="48" s="1"/>
  <c r="L2094" i="48" s="1"/>
  <c r="L2095" i="48" s="1"/>
  <c r="L2096" i="48" s="1"/>
  <c r="L2097" i="48" s="1"/>
  <c r="L2098" i="48" s="1"/>
  <c r="L2099" i="48" s="1"/>
  <c r="L2100" i="48" s="1"/>
  <c r="L2101" i="48" s="1"/>
  <c r="L2102" i="48" s="1"/>
  <c r="L2103" i="48" s="1"/>
  <c r="L2104" i="48" s="1"/>
  <c r="L2105" i="48" s="1"/>
  <c r="L2106" i="48" s="1"/>
  <c r="L2107" i="48" s="1"/>
  <c r="L2108" i="48" s="1"/>
  <c r="L2109" i="48" s="1"/>
  <c r="L2110" i="48" s="1"/>
  <c r="L2111" i="48" s="1"/>
  <c r="L2112" i="48" s="1"/>
  <c r="L2113" i="48" s="1"/>
  <c r="L2114" i="48" s="1"/>
  <c r="L2115" i="48" s="1"/>
  <c r="L2116" i="48" s="1"/>
  <c r="L2117" i="48" s="1"/>
  <c r="L2118" i="48" s="1"/>
  <c r="L2119" i="48" s="1"/>
  <c r="L2120" i="48" s="1"/>
  <c r="L2121" i="48" s="1"/>
  <c r="L2122" i="48" s="1"/>
  <c r="L2123" i="48" s="1"/>
  <c r="L2124" i="48" s="1"/>
  <c r="L2125" i="48" s="1"/>
  <c r="L2126" i="48" s="1"/>
  <c r="L2127" i="48" s="1"/>
  <c r="L2128" i="48" s="1"/>
  <c r="L2129" i="48" s="1"/>
  <c r="L2130" i="48" s="1"/>
  <c r="L2131" i="48" s="1"/>
  <c r="L2132" i="48" s="1"/>
  <c r="L2133" i="48" s="1"/>
  <c r="L2134" i="48" s="1"/>
  <c r="L2135" i="48" s="1"/>
  <c r="L2136" i="48" s="1"/>
  <c r="L2137" i="48" s="1"/>
  <c r="L2138" i="48" s="1"/>
  <c r="L2139" i="48" s="1"/>
  <c r="L2140" i="48" s="1"/>
  <c r="L2141" i="48" s="1"/>
  <c r="L2142" i="48" s="1"/>
  <c r="L2143" i="48" s="1"/>
  <c r="L2144" i="48" s="1"/>
  <c r="L2145" i="48" s="1"/>
  <c r="L2146" i="48" s="1"/>
  <c r="L2147" i="48" s="1"/>
  <c r="L2148" i="48" s="1"/>
  <c r="L2149" i="48" s="1"/>
  <c r="L2150" i="48" s="1"/>
  <c r="L2151" i="48" s="1"/>
  <c r="L2152" i="48" s="1"/>
  <c r="L2153" i="48" s="1"/>
  <c r="L2154" i="48" s="1"/>
  <c r="L2155" i="48" s="1"/>
  <c r="L2156" i="48" s="1"/>
  <c r="L2157" i="48" s="1"/>
  <c r="L2158" i="48" s="1"/>
  <c r="L2159" i="48" s="1"/>
  <c r="L2160" i="48" s="1"/>
  <c r="L2161" i="48" s="1"/>
  <c r="L2162" i="48" s="1"/>
  <c r="L2163" i="48" s="1"/>
  <c r="L2164" i="48" s="1"/>
  <c r="L2165" i="48" s="1"/>
  <c r="L2166" i="48" s="1"/>
  <c r="L2167" i="48" s="1"/>
  <c r="L2168" i="48" s="1"/>
  <c r="L2169" i="48" s="1"/>
  <c r="L2170" i="48" s="1"/>
  <c r="L2171" i="48" s="1"/>
  <c r="L2172" i="48" s="1"/>
  <c r="L2173" i="48" s="1"/>
  <c r="L2174" i="48" s="1"/>
  <c r="L2175" i="48" s="1"/>
  <c r="L2176" i="48" s="1"/>
  <c r="L2177" i="48" s="1"/>
  <c r="L2178" i="48" s="1"/>
  <c r="L2179" i="48" s="1"/>
  <c r="L2180" i="48" s="1"/>
  <c r="L2181" i="48" s="1"/>
  <c r="L2182" i="48" s="1"/>
  <c r="L2183" i="48" s="1"/>
  <c r="L2184" i="48" s="1"/>
  <c r="L2185" i="48" s="1"/>
  <c r="L2186" i="48" s="1"/>
  <c r="L2187" i="48" s="1"/>
  <c r="L2188" i="48" s="1"/>
  <c r="L2189" i="48" s="1"/>
  <c r="L2190" i="48" s="1"/>
  <c r="L2191" i="48" s="1"/>
  <c r="L2192" i="48" s="1"/>
  <c r="L2193" i="48" s="1"/>
  <c r="L2194" i="48" s="1"/>
  <c r="L2195" i="48" s="1"/>
  <c r="L2196" i="48" s="1"/>
  <c r="L2197" i="48" s="1"/>
  <c r="L2198" i="48" s="1"/>
  <c r="L2199" i="48" s="1"/>
  <c r="L2200" i="48" s="1"/>
  <c r="L2201" i="48" s="1"/>
  <c r="L2202" i="48" s="1"/>
  <c r="L2203" i="48" s="1"/>
  <c r="L2204" i="48" s="1"/>
  <c r="L2205" i="48" s="1"/>
  <c r="L2206" i="48" s="1"/>
  <c r="L2207" i="48" s="1"/>
  <c r="L2208" i="48" s="1"/>
  <c r="L2209" i="48" s="1"/>
  <c r="L2210" i="48" s="1"/>
  <c r="L2211" i="48" s="1"/>
  <c r="L2212" i="48" s="1"/>
  <c r="L2213" i="48" s="1"/>
  <c r="L2214" i="48" s="1"/>
  <c r="L2215" i="48" s="1"/>
  <c r="L2216" i="48" s="1"/>
  <c r="L2217" i="48" s="1"/>
  <c r="L2218" i="48" s="1"/>
  <c r="L2219" i="48" s="1"/>
  <c r="L2220" i="48" s="1"/>
  <c r="L2221" i="48" s="1"/>
  <c r="L2222" i="48" s="1"/>
  <c r="L2223" i="48" s="1"/>
  <c r="L2224" i="48" s="1"/>
  <c r="L2225" i="48" s="1"/>
  <c r="L2226" i="48" s="1"/>
  <c r="L2227" i="48" s="1"/>
  <c r="L2228" i="48" s="1"/>
  <c r="L2229" i="48" s="1"/>
  <c r="L2230" i="48" s="1"/>
  <c r="L2231" i="48" s="1"/>
  <c r="L2232" i="48" s="1"/>
  <c r="L2233" i="48" s="1"/>
  <c r="L2234" i="48" s="1"/>
  <c r="L2235" i="48" s="1"/>
  <c r="L2236" i="48" s="1"/>
  <c r="L2237" i="48" s="1"/>
  <c r="L2238" i="48" s="1"/>
  <c r="L2239" i="48" s="1"/>
  <c r="L2240" i="48" s="1"/>
  <c r="L2241" i="48" s="1"/>
  <c r="L2242" i="48" s="1"/>
  <c r="L2243" i="48" s="1"/>
  <c r="L2244" i="48" s="1"/>
  <c r="L2245" i="48" s="1"/>
  <c r="L2246" i="48" s="1"/>
  <c r="L2247" i="48" s="1"/>
  <c r="L2248" i="48" s="1"/>
  <c r="L2249" i="48" s="1"/>
  <c r="L2250" i="48" s="1"/>
  <c r="L2251" i="48" s="1"/>
  <c r="L2252" i="48" s="1"/>
  <c r="L2253" i="48" s="1"/>
  <c r="L2254" i="48" s="1"/>
  <c r="L2255" i="48" s="1"/>
  <c r="L2256" i="48" s="1"/>
  <c r="L2257" i="48" s="1"/>
  <c r="L2258" i="48" s="1"/>
  <c r="L2259" i="48" s="1"/>
  <c r="L2260" i="48" s="1"/>
  <c r="L2261" i="48" s="1"/>
  <c r="L2262" i="48" s="1"/>
  <c r="L2263" i="48" s="1"/>
  <c r="L2264" i="48" s="1"/>
  <c r="L2265" i="48" s="1"/>
  <c r="L2266" i="48" s="1"/>
  <c r="L2267" i="48" s="1"/>
  <c r="L2268" i="48" s="1"/>
  <c r="L2269" i="48" s="1"/>
  <c r="L2270" i="48" s="1"/>
  <c r="L2271" i="48" s="1"/>
  <c r="L2272" i="48" s="1"/>
  <c r="L2273" i="48" s="1"/>
  <c r="L2274" i="48" s="1"/>
  <c r="L2275" i="48" s="1"/>
  <c r="L2276" i="48" s="1"/>
  <c r="L2277" i="48" s="1"/>
  <c r="L2278" i="48" s="1"/>
  <c r="L2279" i="48" s="1"/>
  <c r="L2280" i="48" s="1"/>
  <c r="L2281" i="48" s="1"/>
  <c r="L2282" i="48" s="1"/>
  <c r="L2283" i="48" s="1"/>
  <c r="L2284" i="48" s="1"/>
  <c r="L2285" i="48" s="1"/>
  <c r="L2286" i="48" s="1"/>
  <c r="L2287" i="48" s="1"/>
  <c r="L2288" i="48" s="1"/>
  <c r="L2289" i="48" s="1"/>
  <c r="L2290" i="48" s="1"/>
  <c r="L2291" i="48" s="1"/>
  <c r="L2292" i="48" s="1"/>
  <c r="L2293" i="48" s="1"/>
  <c r="L2294" i="48" s="1"/>
  <c r="L2295" i="48" s="1"/>
  <c r="L2296" i="48" s="1"/>
  <c r="L2297" i="48" s="1"/>
  <c r="L2298" i="48" s="1"/>
  <c r="L2299" i="48" s="1"/>
  <c r="L2300" i="48" s="1"/>
  <c r="L2301" i="48" s="1"/>
  <c r="L2302" i="48" s="1"/>
  <c r="L2303" i="48" s="1"/>
  <c r="L2304" i="48" s="1"/>
  <c r="L2305" i="48" s="1"/>
  <c r="L2306" i="48" s="1"/>
  <c r="L2307" i="48" s="1"/>
  <c r="L2308" i="48" s="1"/>
  <c r="L2309" i="48" s="1"/>
  <c r="L2310" i="48" s="1"/>
  <c r="L2311" i="48" s="1"/>
  <c r="L2312" i="48" s="1"/>
  <c r="L2313" i="48" s="1"/>
  <c r="L2314" i="48" s="1"/>
  <c r="L2315" i="48" s="1"/>
  <c r="L2316" i="48" s="1"/>
  <c r="L2317" i="48" s="1"/>
  <c r="L2318" i="48" s="1"/>
  <c r="L2319" i="48" s="1"/>
  <c r="L2320" i="48" s="1"/>
  <c r="L2321" i="48" s="1"/>
  <c r="L2322" i="48" s="1"/>
  <c r="L2323" i="48" s="1"/>
  <c r="L2324" i="48" s="1"/>
  <c r="L2325" i="48" s="1"/>
  <c r="L2326" i="48" s="1"/>
  <c r="L2327" i="48" s="1"/>
  <c r="L2328" i="48" s="1"/>
  <c r="L2329" i="48" s="1"/>
  <c r="L2330" i="48" s="1"/>
  <c r="L2331" i="48" s="1"/>
  <c r="L2332" i="48" s="1"/>
  <c r="L2333" i="48" s="1"/>
  <c r="L2334" i="48" s="1"/>
  <c r="L2335" i="48" s="1"/>
  <c r="L2336" i="48" s="1"/>
  <c r="L2337" i="48" s="1"/>
  <c r="L2338" i="48" s="1"/>
  <c r="L2339" i="48" s="1"/>
  <c r="L2340" i="48" s="1"/>
  <c r="L2341" i="48" s="1"/>
  <c r="L2342" i="48" s="1"/>
  <c r="L2343" i="48" s="1"/>
  <c r="L2344" i="48" s="1"/>
  <c r="L2345" i="48" s="1"/>
  <c r="L2346" i="48" s="1"/>
  <c r="L2347" i="48" s="1"/>
  <c r="L2348" i="48" s="1"/>
  <c r="L2349" i="48" s="1"/>
  <c r="L2350" i="48" s="1"/>
  <c r="L2351" i="48" s="1"/>
  <c r="L2352" i="48" s="1"/>
  <c r="L2353" i="48" s="1"/>
  <c r="L2354" i="48" s="1"/>
  <c r="L2355" i="48" s="1"/>
  <c r="L2356" i="48" s="1"/>
  <c r="L2357" i="48" s="1"/>
  <c r="L2358" i="48" s="1"/>
  <c r="L2359" i="48" s="1"/>
  <c r="L2360" i="48" s="1"/>
  <c r="L2361" i="48" s="1"/>
  <c r="L2362" i="48" s="1"/>
  <c r="L2363" i="48" s="1"/>
  <c r="L2364" i="48" s="1"/>
  <c r="L2365" i="48" s="1"/>
  <c r="L2366" i="48" s="1"/>
  <c r="L2367" i="48" s="1"/>
  <c r="L2368" i="48" s="1"/>
  <c r="L2369" i="48" s="1"/>
  <c r="L2370" i="48" s="1"/>
  <c r="L2371" i="48" s="1"/>
  <c r="L2372" i="48" s="1"/>
  <c r="L2373" i="48" s="1"/>
  <c r="L2374" i="48" s="1"/>
  <c r="L2375" i="48" s="1"/>
  <c r="L2376" i="48" s="1"/>
  <c r="L2377" i="48" s="1"/>
  <c r="L2378" i="48" s="1"/>
  <c r="L2379" i="48" s="1"/>
  <c r="L2380" i="48" s="1"/>
  <c r="L2381" i="48" s="1"/>
  <c r="L2382" i="48" s="1"/>
  <c r="L2383" i="48" s="1"/>
  <c r="L2384" i="48" s="1"/>
  <c r="L2385" i="48" s="1"/>
  <c r="L2386" i="48" s="1"/>
  <c r="L2387" i="48" s="1"/>
  <c r="L2388" i="48" s="1"/>
  <c r="L2389" i="48" s="1"/>
  <c r="L2390" i="48" s="1"/>
  <c r="L2391" i="48" s="1"/>
  <c r="L2392" i="48" s="1"/>
  <c r="L2393" i="48" s="1"/>
  <c r="L2394" i="48" s="1"/>
  <c r="L2395" i="48" s="1"/>
  <c r="L2396" i="48" s="1"/>
  <c r="L2397" i="48" s="1"/>
  <c r="L2398" i="48" s="1"/>
  <c r="L2399" i="48" s="1"/>
  <c r="L2400" i="48" s="1"/>
  <c r="L2401" i="48" s="1"/>
  <c r="L2402" i="48" s="1"/>
  <c r="L2403" i="48" s="1"/>
  <c r="L2404" i="48" s="1"/>
  <c r="L2405" i="48" s="1"/>
  <c r="L2406" i="48" s="1"/>
  <c r="L2407" i="48" s="1"/>
  <c r="L2408" i="48" s="1"/>
  <c r="L2409" i="48" s="1"/>
  <c r="L2410" i="48" s="1"/>
  <c r="L2411" i="48" s="1"/>
  <c r="L2412" i="48" s="1"/>
  <c r="L2413" i="48" s="1"/>
  <c r="L2414" i="48" s="1"/>
  <c r="L2415" i="48" s="1"/>
  <c r="L2416" i="48" s="1"/>
  <c r="L2417" i="48" s="1"/>
  <c r="L2418" i="48" s="1"/>
  <c r="L2419" i="48" s="1"/>
  <c r="L2420" i="48" s="1"/>
  <c r="L2421" i="48" s="1"/>
  <c r="L2422" i="48" s="1"/>
  <c r="L2423" i="48" s="1"/>
  <c r="L2424" i="48" s="1"/>
  <c r="L2425" i="48" s="1"/>
  <c r="L2426" i="48" s="1"/>
  <c r="L2427" i="48" s="1"/>
  <c r="L2428" i="48" s="1"/>
  <c r="L2429" i="48" s="1"/>
  <c r="L2430" i="48" s="1"/>
  <c r="L2431" i="48" s="1"/>
  <c r="L2432" i="48" s="1"/>
  <c r="L2433" i="48" s="1"/>
  <c r="L2434" i="48" s="1"/>
  <c r="L2435" i="48" s="1"/>
  <c r="L2436" i="48" s="1"/>
  <c r="L2437" i="48" s="1"/>
  <c r="L2438" i="48" s="1"/>
  <c r="L2439" i="48" s="1"/>
  <c r="L2440" i="48" s="1"/>
  <c r="L2441" i="48" s="1"/>
  <c r="L2442" i="48" s="1"/>
  <c r="L2443" i="48" s="1"/>
  <c r="L2444" i="48" s="1"/>
  <c r="L2445" i="48" s="1"/>
  <c r="L2446" i="48" s="1"/>
  <c r="L2447" i="48" s="1"/>
  <c r="L2448" i="48" s="1"/>
  <c r="L2449" i="48" s="1"/>
  <c r="L2450" i="48" s="1"/>
  <c r="L2451" i="48" s="1"/>
  <c r="L2452" i="48" s="1"/>
  <c r="L2453" i="48" s="1"/>
  <c r="L2454" i="48" s="1"/>
  <c r="L2455" i="48" s="1"/>
  <c r="L2456" i="48" s="1"/>
  <c r="L2457" i="48" s="1"/>
  <c r="L2458" i="48" s="1"/>
  <c r="L2459" i="48" s="1"/>
  <c r="L2460" i="48" s="1"/>
  <c r="L2461" i="48" s="1"/>
  <c r="L2462" i="48" s="1"/>
  <c r="L2463" i="48" s="1"/>
  <c r="L2464" i="48" s="1"/>
  <c r="L2465" i="48" s="1"/>
  <c r="L2466" i="48" s="1"/>
  <c r="L2467" i="48" s="1"/>
  <c r="L2468" i="48" s="1"/>
  <c r="L2469" i="48" s="1"/>
  <c r="L2470" i="48" s="1"/>
  <c r="L2471" i="48" s="1"/>
  <c r="L2472" i="48" s="1"/>
  <c r="L2473" i="48" s="1"/>
  <c r="L2474" i="48" s="1"/>
  <c r="L2475" i="48" s="1"/>
  <c r="L2476" i="48" s="1"/>
  <c r="L2477" i="48" s="1"/>
  <c r="L2478" i="48" s="1"/>
  <c r="L2479" i="48" s="1"/>
  <c r="L2480" i="48" s="1"/>
  <c r="L2481" i="48" s="1"/>
  <c r="L2482" i="48" s="1"/>
  <c r="L2483" i="48" s="1"/>
  <c r="L2484" i="48" s="1"/>
  <c r="L2485" i="48" s="1"/>
  <c r="L2486" i="48" s="1"/>
  <c r="L2487" i="48" s="1"/>
  <c r="L2488" i="48" s="1"/>
  <c r="L2489" i="48" s="1"/>
  <c r="L2490" i="48" s="1"/>
  <c r="L2491" i="48" s="1"/>
  <c r="L2492" i="48" s="1"/>
  <c r="L2493" i="48" s="1"/>
  <c r="L2494" i="48" s="1"/>
  <c r="L2495" i="48" s="1"/>
  <c r="L2496" i="48" s="1"/>
  <c r="L2497" i="48" s="1"/>
  <c r="L2498" i="48" s="1"/>
  <c r="L2499" i="48" s="1"/>
  <c r="L2500" i="48" s="1"/>
  <c r="L2501" i="48" s="1"/>
  <c r="L2502" i="48" s="1"/>
  <c r="L2503" i="48" s="1"/>
  <c r="L2504" i="48" s="1"/>
  <c r="L2505" i="48" s="1"/>
  <c r="L2506" i="48" s="1"/>
  <c r="L2507" i="48" s="1"/>
  <c r="L2508" i="48" s="1"/>
  <c r="L2509" i="48" s="1"/>
  <c r="L2510" i="48" s="1"/>
  <c r="L2511" i="48" s="1"/>
  <c r="L2512" i="48" s="1"/>
  <c r="L2513" i="48" s="1"/>
  <c r="L2514" i="48" s="1"/>
  <c r="L2515" i="48" s="1"/>
  <c r="L2516" i="48" s="1"/>
  <c r="L2517" i="48" s="1"/>
  <c r="L2518" i="48" s="1"/>
  <c r="L2519" i="48" s="1"/>
  <c r="L2520" i="48" s="1"/>
  <c r="L2521" i="48" s="1"/>
  <c r="L2522" i="48" s="1"/>
  <c r="L2523" i="48" s="1"/>
  <c r="L2524" i="48" s="1"/>
  <c r="L2525" i="48" s="1"/>
  <c r="L2526" i="48" s="1"/>
  <c r="L2527" i="48" s="1"/>
  <c r="L2528" i="48" s="1"/>
  <c r="L2529" i="48" s="1"/>
  <c r="L2530" i="48" s="1"/>
  <c r="L2531" i="48" s="1"/>
  <c r="L2532" i="48" s="1"/>
  <c r="L2533" i="48" s="1"/>
  <c r="L2534" i="48" s="1"/>
  <c r="L2535" i="48" s="1"/>
  <c r="L2536" i="48" s="1"/>
  <c r="L2537" i="48" s="1"/>
  <c r="L2538" i="48" s="1"/>
  <c r="L2539" i="48" s="1"/>
  <c r="L2540" i="48" s="1"/>
  <c r="L2541" i="48" s="1"/>
  <c r="L2542" i="48" s="1"/>
  <c r="L2543" i="48" s="1"/>
  <c r="L2544" i="48" s="1"/>
  <c r="L2545" i="48" s="1"/>
  <c r="L2546" i="48" s="1"/>
  <c r="L2547" i="48" s="1"/>
  <c r="L2548" i="48" s="1"/>
  <c r="L2549" i="48" s="1"/>
  <c r="L2550" i="48" s="1"/>
  <c r="L2551" i="48" s="1"/>
  <c r="L2552" i="48" s="1"/>
  <c r="L2553" i="48" s="1"/>
  <c r="L2554" i="48" s="1"/>
  <c r="L2555" i="48" s="1"/>
  <c r="L2556" i="48" s="1"/>
  <c r="L2557" i="48" s="1"/>
  <c r="L2558" i="48" s="1"/>
  <c r="L2559" i="48" s="1"/>
  <c r="L2560" i="48" s="1"/>
  <c r="L2561" i="48" s="1"/>
  <c r="L2562" i="48" s="1"/>
  <c r="L2563" i="48" s="1"/>
  <c r="L2564" i="48" s="1"/>
  <c r="L2565" i="48" s="1"/>
  <c r="L2566" i="48" s="1"/>
  <c r="L2567" i="48" s="1"/>
  <c r="L2568" i="48" s="1"/>
  <c r="L2569" i="48" s="1"/>
  <c r="L2570" i="48" s="1"/>
  <c r="L2571" i="48" s="1"/>
  <c r="L2572" i="48" s="1"/>
  <c r="L2573" i="48" s="1"/>
  <c r="L2574" i="48" s="1"/>
  <c r="L2575" i="48" s="1"/>
  <c r="L2576" i="48" s="1"/>
  <c r="L2577" i="48" s="1"/>
  <c r="L2578" i="48" s="1"/>
  <c r="L2579" i="48" s="1"/>
  <c r="L2580" i="48" s="1"/>
  <c r="L2581" i="48" s="1"/>
  <c r="L2582" i="48" s="1"/>
  <c r="L2583" i="48" s="1"/>
  <c r="L2584" i="48" s="1"/>
  <c r="L2585" i="48" s="1"/>
  <c r="L2586" i="48" s="1"/>
  <c r="L2587" i="48" s="1"/>
  <c r="L2588" i="48" s="1"/>
  <c r="L2589" i="48" s="1"/>
  <c r="L2590" i="48" s="1"/>
  <c r="L2591" i="48" s="1"/>
  <c r="L2592" i="48" s="1"/>
  <c r="L2593" i="48" s="1"/>
  <c r="L2594" i="48" s="1"/>
  <c r="L2595" i="48" s="1"/>
  <c r="L2596" i="48" s="1"/>
  <c r="L2597" i="48" s="1"/>
  <c r="L2598" i="48" s="1"/>
  <c r="L2599" i="48" s="1"/>
  <c r="L2600" i="48" s="1"/>
  <c r="L2601" i="48" s="1"/>
  <c r="L2602" i="48" s="1"/>
  <c r="L2603" i="48" s="1"/>
  <c r="L2604" i="48" s="1"/>
  <c r="L2605" i="48" s="1"/>
  <c r="L2606" i="48" s="1"/>
  <c r="L2607" i="48" s="1"/>
  <c r="L2608" i="48" s="1"/>
  <c r="L2609" i="48" s="1"/>
  <c r="L2610" i="48" s="1"/>
  <c r="L2611" i="48" s="1"/>
  <c r="L2612" i="48" s="1"/>
  <c r="L2613" i="48" s="1"/>
  <c r="L2614" i="48" s="1"/>
  <c r="L2615" i="48" s="1"/>
  <c r="L2616" i="48" s="1"/>
  <c r="L2617" i="48" s="1"/>
  <c r="L2618" i="48" s="1"/>
  <c r="L2619" i="48" s="1"/>
  <c r="L2620" i="48" s="1"/>
  <c r="L2621" i="48" s="1"/>
  <c r="L2622" i="48" s="1"/>
  <c r="L2623" i="48" s="1"/>
  <c r="L2624" i="48" s="1"/>
  <c r="L2625" i="48" s="1"/>
  <c r="L2626" i="48" s="1"/>
  <c r="L2627" i="48" s="1"/>
  <c r="L2628" i="48" s="1"/>
  <c r="L2629" i="48" s="1"/>
  <c r="L2630" i="48" s="1"/>
  <c r="L2631" i="48" s="1"/>
  <c r="L2632" i="48" s="1"/>
  <c r="L2633" i="48" s="1"/>
  <c r="L2634" i="48" s="1"/>
  <c r="L2635" i="48" s="1"/>
  <c r="L2636" i="48" s="1"/>
  <c r="L2637" i="48" s="1"/>
  <c r="L2638" i="48" s="1"/>
  <c r="L2639" i="48" s="1"/>
  <c r="L2640" i="48" s="1"/>
  <c r="L2641" i="48" s="1"/>
  <c r="L2642" i="48" s="1"/>
  <c r="L2643" i="48" s="1"/>
  <c r="L2644" i="48" s="1"/>
  <c r="L2645" i="48" s="1"/>
  <c r="L2646" i="48" s="1"/>
  <c r="L2647" i="48" s="1"/>
  <c r="L2648" i="48" s="1"/>
  <c r="L2649" i="48" s="1"/>
  <c r="L2650" i="48" s="1"/>
  <c r="L2651" i="48" s="1"/>
  <c r="L2652" i="48" s="1"/>
  <c r="L2653" i="48" s="1"/>
  <c r="L2654" i="48" s="1"/>
  <c r="L2655" i="48" s="1"/>
  <c r="L2656" i="48" s="1"/>
  <c r="L2657" i="48" s="1"/>
  <c r="L2658" i="48" s="1"/>
  <c r="L2659" i="48" s="1"/>
  <c r="L2660" i="48" s="1"/>
  <c r="L2661" i="48" s="1"/>
  <c r="L2662" i="48" s="1"/>
  <c r="L2663" i="48" s="1"/>
  <c r="L2664" i="48" s="1"/>
  <c r="L2665" i="48" s="1"/>
  <c r="L2666" i="48" s="1"/>
  <c r="L2667" i="48" s="1"/>
  <c r="L2668" i="48" s="1"/>
  <c r="L2669" i="48" s="1"/>
  <c r="L2670" i="48" s="1"/>
  <c r="L2671" i="48" s="1"/>
  <c r="L2672" i="48" s="1"/>
  <c r="L2673" i="48" s="1"/>
  <c r="L2674" i="48" s="1"/>
  <c r="L2675" i="48" s="1"/>
  <c r="L2676" i="48" s="1"/>
  <c r="L2677" i="48" s="1"/>
  <c r="L2678" i="48" s="1"/>
  <c r="L2679" i="48" s="1"/>
  <c r="L2680" i="48" s="1"/>
  <c r="L2681" i="48" s="1"/>
  <c r="L2682" i="48" s="1"/>
  <c r="L2683" i="48" s="1"/>
  <c r="L2684" i="48" s="1"/>
  <c r="L2685" i="48" s="1"/>
  <c r="L2686" i="48" s="1"/>
  <c r="L2687" i="48" s="1"/>
  <c r="L2688" i="48" s="1"/>
  <c r="L2689" i="48" s="1"/>
  <c r="L2690" i="48" s="1"/>
  <c r="L2691" i="48" s="1"/>
  <c r="L2692" i="48" s="1"/>
  <c r="L2693" i="48" s="1"/>
  <c r="L2694" i="48" s="1"/>
  <c r="L2695" i="48" s="1"/>
  <c r="L2696" i="48" s="1"/>
  <c r="L2697" i="48" s="1"/>
  <c r="L2698" i="48" s="1"/>
  <c r="L2699" i="48" s="1"/>
  <c r="L2700" i="48" s="1"/>
  <c r="L2701" i="48" s="1"/>
  <c r="L2702" i="48" s="1"/>
  <c r="L2703" i="48" s="1"/>
  <c r="L2704" i="48" s="1"/>
  <c r="L2705" i="48" s="1"/>
  <c r="L2706" i="48" s="1"/>
  <c r="L2707" i="48" s="1"/>
  <c r="L2708" i="48" s="1"/>
  <c r="L2709" i="48" s="1"/>
  <c r="L2710" i="48" s="1"/>
  <c r="L2711" i="48" s="1"/>
  <c r="L2712" i="48" s="1"/>
  <c r="L2713" i="48" s="1"/>
  <c r="L2714" i="48" s="1"/>
  <c r="L2715" i="48" s="1"/>
  <c r="L2716" i="48" s="1"/>
  <c r="L2717" i="48" s="1"/>
  <c r="L2718" i="48" s="1"/>
  <c r="L2719" i="48" s="1"/>
  <c r="L2720" i="48" s="1"/>
  <c r="L2721" i="48" s="1"/>
  <c r="L2722" i="48" s="1"/>
  <c r="L2723" i="48" s="1"/>
  <c r="L2724" i="48" s="1"/>
  <c r="L2725" i="48" s="1"/>
  <c r="L2726" i="48" s="1"/>
  <c r="L2727" i="48" s="1"/>
  <c r="L2728" i="48" s="1"/>
  <c r="L2729" i="48" s="1"/>
  <c r="L2730" i="48" s="1"/>
  <c r="L2731" i="48" s="1"/>
  <c r="L2732" i="48" s="1"/>
  <c r="L2733" i="48" s="1"/>
  <c r="L2734" i="48" s="1"/>
  <c r="L2735" i="48" s="1"/>
  <c r="L2736" i="48" s="1"/>
  <c r="L2737" i="48" s="1"/>
  <c r="L2738" i="48" s="1"/>
  <c r="L2739" i="48" s="1"/>
  <c r="L2740" i="48" s="1"/>
  <c r="L2741" i="48" s="1"/>
  <c r="L2742" i="48" s="1"/>
  <c r="L2743" i="48" s="1"/>
  <c r="L2744" i="48" s="1"/>
  <c r="L2745" i="48" s="1"/>
  <c r="L2746" i="48" s="1"/>
  <c r="L2747" i="48" s="1"/>
  <c r="L2748" i="48" s="1"/>
  <c r="L2749" i="48" s="1"/>
  <c r="L2750" i="48" s="1"/>
  <c r="L2751" i="48" s="1"/>
  <c r="L2752" i="48" s="1"/>
  <c r="L2753" i="48" s="1"/>
  <c r="L2754" i="48" s="1"/>
  <c r="L2755" i="48" s="1"/>
  <c r="L2756" i="48" s="1"/>
  <c r="L2757" i="48" s="1"/>
  <c r="L2758" i="48" s="1"/>
  <c r="L2759" i="48" s="1"/>
  <c r="L2760" i="48" s="1"/>
  <c r="L2761" i="48" s="1"/>
  <c r="L2762" i="48" s="1"/>
  <c r="L2763" i="48" s="1"/>
  <c r="L2764" i="48" s="1"/>
  <c r="L2765" i="48" s="1"/>
  <c r="L2766" i="48" s="1"/>
  <c r="L2767" i="48" s="1"/>
  <c r="L2768" i="48" s="1"/>
  <c r="L2769" i="48" s="1"/>
  <c r="L2770" i="48" s="1"/>
  <c r="L2771" i="48" s="1"/>
  <c r="L2772" i="48" s="1"/>
  <c r="L2773" i="48" s="1"/>
  <c r="L2774" i="48" s="1"/>
  <c r="L2775" i="48" s="1"/>
  <c r="L2776" i="48" s="1"/>
  <c r="L2777" i="48" s="1"/>
  <c r="L2778" i="48" s="1"/>
  <c r="L2779" i="48" s="1"/>
  <c r="L2780" i="48" s="1"/>
  <c r="L2781" i="48" s="1"/>
  <c r="L2782" i="48" s="1"/>
  <c r="L2783" i="48" s="1"/>
  <c r="L2784" i="48" s="1"/>
  <c r="L2785" i="48" s="1"/>
  <c r="L2786" i="48" s="1"/>
  <c r="L2787" i="48" s="1"/>
  <c r="L2788" i="48" s="1"/>
  <c r="L2789" i="48" s="1"/>
  <c r="L2790" i="48" s="1"/>
  <c r="L2791" i="48" s="1"/>
  <c r="L2792" i="48" s="1"/>
  <c r="L2793" i="48" s="1"/>
  <c r="L2794" i="48" s="1"/>
  <c r="L2795" i="48" s="1"/>
  <c r="L2796" i="48" s="1"/>
  <c r="L2797" i="48" s="1"/>
  <c r="L2798" i="48" s="1"/>
  <c r="L2799" i="48" s="1"/>
  <c r="L2800" i="48" s="1"/>
  <c r="L2801" i="48" s="1"/>
  <c r="L2802" i="48" s="1"/>
  <c r="L2803" i="48" s="1"/>
  <c r="L2804" i="48" s="1"/>
  <c r="L2805" i="48" s="1"/>
  <c r="L2806" i="48" s="1"/>
  <c r="L2807" i="48" s="1"/>
  <c r="L2808" i="48" s="1"/>
  <c r="L2809" i="48" s="1"/>
  <c r="L2810" i="48" s="1"/>
  <c r="L2811" i="48" s="1"/>
  <c r="L2812" i="48" s="1"/>
  <c r="L2813" i="48" s="1"/>
  <c r="L2814" i="48" s="1"/>
  <c r="L2815" i="48" s="1"/>
  <c r="L2816" i="48" s="1"/>
  <c r="L2817" i="48" s="1"/>
  <c r="L2818" i="48" s="1"/>
  <c r="L2819" i="48" s="1"/>
  <c r="L2820" i="48" s="1"/>
  <c r="L2821" i="48" s="1"/>
  <c r="L2822" i="48" s="1"/>
  <c r="L2823" i="48" s="1"/>
  <c r="L2824" i="48" s="1"/>
  <c r="L2825" i="48" s="1"/>
  <c r="L2826" i="48" s="1"/>
  <c r="L2827" i="48" s="1"/>
  <c r="L2828" i="48" s="1"/>
  <c r="L2829" i="48" s="1"/>
  <c r="L2830" i="48" s="1"/>
  <c r="L2831" i="48" s="1"/>
  <c r="L2832" i="48" s="1"/>
  <c r="L2833" i="48" s="1"/>
  <c r="L2834" i="48" s="1"/>
  <c r="L2835" i="48" s="1"/>
  <c r="L2836" i="48" s="1"/>
  <c r="L2837" i="48" s="1"/>
  <c r="L2838" i="48" s="1"/>
  <c r="L2839" i="48" s="1"/>
  <c r="L2840" i="48" s="1"/>
  <c r="L2841" i="48" s="1"/>
  <c r="L2842" i="48" s="1"/>
  <c r="L2843" i="48" s="1"/>
  <c r="L2844" i="48" s="1"/>
  <c r="L2845" i="48" s="1"/>
  <c r="L2846" i="48" s="1"/>
  <c r="L2847" i="48" s="1"/>
  <c r="L2848" i="48" s="1"/>
  <c r="L2849" i="48" s="1"/>
  <c r="L2850" i="48" s="1"/>
  <c r="L2851" i="48" s="1"/>
  <c r="L2852" i="48" s="1"/>
  <c r="L2853" i="48" s="1"/>
  <c r="L2854" i="48" s="1"/>
  <c r="L2855" i="48" s="1"/>
  <c r="L2856" i="48" s="1"/>
  <c r="L2857" i="48" s="1"/>
  <c r="L2858" i="48" s="1"/>
  <c r="L2859" i="48" s="1"/>
  <c r="L2860" i="48" s="1"/>
  <c r="L2861" i="48" s="1"/>
  <c r="L2862" i="48" s="1"/>
  <c r="L2863" i="48" s="1"/>
  <c r="L2864" i="48" s="1"/>
  <c r="L2865" i="48" s="1"/>
  <c r="L2866" i="48" s="1"/>
  <c r="L2867" i="48" s="1"/>
  <c r="L2868" i="48" s="1"/>
  <c r="L2869" i="48" s="1"/>
  <c r="L2870" i="48" s="1"/>
  <c r="L2871" i="48" s="1"/>
  <c r="L2872" i="48" s="1"/>
  <c r="L2873" i="48" s="1"/>
  <c r="L2874" i="48" s="1"/>
  <c r="L2875" i="48" s="1"/>
  <c r="L2876" i="48" s="1"/>
  <c r="L2877" i="48" s="1"/>
  <c r="L2878" i="48" s="1"/>
  <c r="L2879" i="48" s="1"/>
  <c r="L2880" i="48" s="1"/>
  <c r="L2881" i="48" s="1"/>
  <c r="L2882" i="48" s="1"/>
  <c r="L2883" i="48" s="1"/>
  <c r="L2884" i="48" s="1"/>
  <c r="L2885" i="48" s="1"/>
  <c r="L2886" i="48" s="1"/>
  <c r="L2887" i="48" s="1"/>
  <c r="L2888" i="48" s="1"/>
  <c r="L2889" i="48" s="1"/>
  <c r="L2890" i="48" s="1"/>
  <c r="L2891" i="48" s="1"/>
  <c r="L2892" i="48" s="1"/>
  <c r="L2893" i="48" s="1"/>
  <c r="L2894" i="48" s="1"/>
  <c r="L2895" i="48" s="1"/>
  <c r="L2896" i="48" s="1"/>
  <c r="L2897" i="48" s="1"/>
  <c r="L2898" i="48" s="1"/>
  <c r="L2899" i="48" s="1"/>
  <c r="L2900" i="48" s="1"/>
  <c r="L2901" i="48" s="1"/>
  <c r="L2902" i="48" s="1"/>
  <c r="L2903" i="48" s="1"/>
  <c r="L2904" i="48" s="1"/>
  <c r="L2905" i="48" s="1"/>
  <c r="L2906" i="48" s="1"/>
  <c r="L2907" i="48" s="1"/>
  <c r="L2908" i="48" s="1"/>
  <c r="L2909" i="48" s="1"/>
  <c r="L2910" i="48" s="1"/>
  <c r="L2911" i="48" s="1"/>
  <c r="L2912" i="48" s="1"/>
  <c r="L2913" i="48" s="1"/>
  <c r="L2914" i="48" s="1"/>
  <c r="L2915" i="48" s="1"/>
  <c r="L2916" i="48" s="1"/>
  <c r="L2917" i="48" s="1"/>
  <c r="L2918" i="48" s="1"/>
  <c r="L2919" i="48" s="1"/>
  <c r="L2920" i="48" s="1"/>
  <c r="L2921" i="48" s="1"/>
  <c r="L2922" i="48" s="1"/>
  <c r="L2923" i="48" s="1"/>
  <c r="L2924" i="48" s="1"/>
  <c r="L2925" i="48" s="1"/>
  <c r="L2926" i="48" s="1"/>
  <c r="L2927" i="48" s="1"/>
  <c r="L2928" i="48" s="1"/>
  <c r="L2929" i="48" s="1"/>
  <c r="L2930" i="48" s="1"/>
  <c r="L2931" i="48" s="1"/>
  <c r="L2932" i="48" s="1"/>
  <c r="L2933" i="48" s="1"/>
  <c r="L2934" i="48" s="1"/>
  <c r="L2935" i="48" s="1"/>
  <c r="L2936" i="48" s="1"/>
  <c r="L2937" i="48" s="1"/>
  <c r="L2938" i="48" s="1"/>
  <c r="L2939" i="48" s="1"/>
  <c r="L2940" i="48" s="1"/>
  <c r="L2941" i="48" s="1"/>
  <c r="L2942" i="48" s="1"/>
  <c r="L2943" i="48" s="1"/>
  <c r="L2944" i="48" s="1"/>
  <c r="L2945" i="48" s="1"/>
  <c r="L2946" i="48" s="1"/>
  <c r="L2947" i="48" s="1"/>
  <c r="L2948" i="48" s="1"/>
  <c r="L2949" i="48" s="1"/>
  <c r="L2950" i="48" s="1"/>
  <c r="L2951" i="48" s="1"/>
  <c r="L2952" i="48" s="1"/>
  <c r="L2953" i="48" s="1"/>
  <c r="L2954" i="48" s="1"/>
  <c r="L2955" i="48" s="1"/>
  <c r="L2956" i="48" s="1"/>
  <c r="L2957" i="48" s="1"/>
  <c r="L2958" i="48" s="1"/>
  <c r="L2959" i="48" s="1"/>
  <c r="L2960" i="48" s="1"/>
  <c r="L2961" i="48" s="1"/>
  <c r="L2962" i="48" s="1"/>
  <c r="L2963" i="48" s="1"/>
  <c r="L2964" i="48" s="1"/>
  <c r="L2965" i="48" s="1"/>
  <c r="L2966" i="48" s="1"/>
  <c r="L2967" i="48" s="1"/>
  <c r="L2968" i="48" s="1"/>
  <c r="L2969" i="48" s="1"/>
  <c r="L2970" i="48" s="1"/>
  <c r="L2971" i="48" s="1"/>
  <c r="L2972" i="48" s="1"/>
  <c r="L2973" i="48" s="1"/>
  <c r="L2974" i="48" s="1"/>
  <c r="L2975" i="48" s="1"/>
  <c r="L2976" i="48" s="1"/>
  <c r="L2977" i="48" s="1"/>
  <c r="L2978" i="48" s="1"/>
  <c r="L2979" i="48" s="1"/>
  <c r="L2980" i="48" s="1"/>
  <c r="L2981" i="48" s="1"/>
  <c r="L2982" i="48" s="1"/>
  <c r="L2983" i="48" s="1"/>
  <c r="L2984" i="48" s="1"/>
  <c r="L2985" i="48" s="1"/>
  <c r="L2986" i="48" s="1"/>
  <c r="L2987" i="48" s="1"/>
  <c r="L2988" i="48" s="1"/>
  <c r="L2989" i="48" s="1"/>
  <c r="L2990" i="48" s="1"/>
  <c r="L2991" i="48" s="1"/>
  <c r="L2992" i="48" s="1"/>
  <c r="L2993" i="48" s="1"/>
  <c r="L2994" i="48" s="1"/>
  <c r="L2995" i="48" s="1"/>
  <c r="L2996" i="48" s="1"/>
  <c r="L2997" i="48" s="1"/>
  <c r="L2998" i="48" s="1"/>
  <c r="L2999" i="48" s="1"/>
  <c r="L3000" i="48" s="1"/>
  <c r="L3001" i="48" s="1"/>
  <c r="L3002" i="48" s="1"/>
  <c r="L3003" i="48" s="1"/>
  <c r="L3004" i="48" s="1"/>
  <c r="L3005" i="48" s="1"/>
  <c r="L3006" i="48" s="1"/>
  <c r="L3007" i="48" s="1"/>
  <c r="L3008" i="48" s="1"/>
  <c r="L3009" i="48" s="1"/>
  <c r="L3010" i="48" s="1"/>
  <c r="L3011" i="48" s="1"/>
  <c r="L3012" i="48" s="1"/>
  <c r="L3013" i="48" s="1"/>
  <c r="L3014" i="48" s="1"/>
  <c r="L3015" i="48" s="1"/>
  <c r="L3016" i="48" s="1"/>
  <c r="L3017" i="48" s="1"/>
  <c r="L3018" i="48" s="1"/>
  <c r="L3019" i="48" s="1"/>
  <c r="L3020" i="48" s="1"/>
  <c r="L3021" i="48" s="1"/>
  <c r="L3022" i="48" s="1"/>
  <c r="L3023" i="48" s="1"/>
  <c r="L3024" i="48" s="1"/>
  <c r="L3025" i="48" s="1"/>
  <c r="L3026" i="48" s="1"/>
  <c r="L3027" i="48" s="1"/>
  <c r="L3028" i="48" s="1"/>
  <c r="L3029" i="48" s="1"/>
  <c r="L3030" i="48" s="1"/>
  <c r="L3031" i="48" s="1"/>
  <c r="L3032" i="48" s="1"/>
  <c r="L3033" i="48" s="1"/>
  <c r="L3034" i="48" s="1"/>
  <c r="L3035" i="48" s="1"/>
  <c r="L3036" i="48" s="1"/>
  <c r="L3037" i="48" s="1"/>
  <c r="L3038" i="48" s="1"/>
  <c r="L3039" i="48" s="1"/>
  <c r="L3040" i="48" s="1"/>
  <c r="L3041" i="48" s="1"/>
  <c r="L3042" i="48" s="1"/>
  <c r="L3043" i="48" s="1"/>
  <c r="L3044" i="48" s="1"/>
  <c r="L3045" i="48" s="1"/>
  <c r="L3046" i="48" s="1"/>
  <c r="L3047" i="48" s="1"/>
  <c r="L3048" i="48" s="1"/>
  <c r="L3049" i="48" s="1"/>
  <c r="L3050" i="48" s="1"/>
  <c r="L3051" i="48" s="1"/>
  <c r="L3052" i="48" s="1"/>
  <c r="L3053" i="48" s="1"/>
  <c r="L3054" i="48" s="1"/>
  <c r="L3055" i="48" s="1"/>
  <c r="L3056" i="48" s="1"/>
  <c r="L3057" i="48" s="1"/>
  <c r="L3058" i="48" s="1"/>
  <c r="L3059" i="48" s="1"/>
  <c r="L3060" i="48" s="1"/>
  <c r="L3061" i="48" s="1"/>
  <c r="L3062" i="48" s="1"/>
  <c r="L3063" i="48" s="1"/>
  <c r="L3064" i="48" s="1"/>
  <c r="L3065" i="48" s="1"/>
  <c r="L3066" i="48" s="1"/>
  <c r="L3067" i="48" s="1"/>
  <c r="L3068" i="48" s="1"/>
  <c r="L3069" i="48" s="1"/>
  <c r="L3070" i="48" s="1"/>
  <c r="L3071" i="48" s="1"/>
  <c r="L3072" i="48" s="1"/>
  <c r="L3073" i="48" s="1"/>
  <c r="L3074" i="48" s="1"/>
  <c r="L3075" i="48" s="1"/>
  <c r="L3076" i="48" s="1"/>
  <c r="L3077" i="48" s="1"/>
  <c r="L3078" i="48" s="1"/>
  <c r="L3079" i="48" s="1"/>
  <c r="L3080" i="48" s="1"/>
  <c r="L3081" i="48" s="1"/>
  <c r="L3082" i="48" s="1"/>
  <c r="L3083" i="48" s="1"/>
  <c r="L3084" i="48" s="1"/>
  <c r="L3085" i="48" s="1"/>
  <c r="L3086" i="48" s="1"/>
  <c r="L3087" i="48" s="1"/>
  <c r="L3088" i="48" s="1"/>
  <c r="L3089" i="48" s="1"/>
  <c r="L3090" i="48" s="1"/>
  <c r="L3091" i="48" s="1"/>
  <c r="L3092" i="48" s="1"/>
  <c r="L3093" i="48" s="1"/>
  <c r="L3094" i="48" s="1"/>
  <c r="L3095" i="48" s="1"/>
  <c r="L3096" i="48" s="1"/>
  <c r="L3097" i="48" s="1"/>
  <c r="L3098" i="48" s="1"/>
  <c r="L3099" i="48" s="1"/>
  <c r="L3100" i="48" s="1"/>
  <c r="L3101" i="48" s="1"/>
  <c r="L3102" i="48" s="1"/>
  <c r="L3103" i="48" s="1"/>
  <c r="L3104" i="48" s="1"/>
  <c r="L3105" i="48" s="1"/>
  <c r="L3106" i="48" s="1"/>
  <c r="L3107" i="48" s="1"/>
  <c r="L3108" i="48" s="1"/>
  <c r="L3109" i="48" s="1"/>
  <c r="L3110" i="48" s="1"/>
  <c r="L3111" i="48" s="1"/>
  <c r="L3112" i="48" s="1"/>
  <c r="L3113" i="48" s="1"/>
  <c r="L3114" i="48" s="1"/>
  <c r="L3115" i="48" s="1"/>
  <c r="L3116" i="48" s="1"/>
  <c r="L3117" i="48" s="1"/>
  <c r="L3118" i="48" s="1"/>
  <c r="L3119" i="48" s="1"/>
  <c r="L3120" i="48" s="1"/>
  <c r="L3121" i="48" s="1"/>
  <c r="L3122" i="48" s="1"/>
  <c r="L3123" i="48" s="1"/>
  <c r="L3124" i="48" s="1"/>
  <c r="L3125" i="48" s="1"/>
  <c r="L3126" i="48" s="1"/>
  <c r="L3127" i="48" s="1"/>
  <c r="L3128" i="48" s="1"/>
  <c r="L3129" i="48" s="1"/>
  <c r="L3130" i="48" s="1"/>
  <c r="L3131" i="48" s="1"/>
  <c r="L3132" i="48" s="1"/>
  <c r="L3133" i="48" s="1"/>
  <c r="L3134" i="48" s="1"/>
  <c r="L3135" i="48" s="1"/>
  <c r="L3136" i="48" s="1"/>
  <c r="L3137" i="48" s="1"/>
  <c r="L3138" i="48" s="1"/>
  <c r="L3139" i="48" s="1"/>
  <c r="L3140" i="48" s="1"/>
  <c r="L3141" i="48" s="1"/>
  <c r="L3142" i="48" s="1"/>
  <c r="L3143" i="48" s="1"/>
  <c r="L3144" i="48" s="1"/>
  <c r="L3145" i="48" s="1"/>
  <c r="L3146" i="48" s="1"/>
  <c r="L3147" i="48" s="1"/>
  <c r="L3148" i="48" s="1"/>
  <c r="L3149" i="48" s="1"/>
  <c r="L3150" i="48" s="1"/>
  <c r="L3151" i="48" s="1"/>
  <c r="L3152" i="48" s="1"/>
  <c r="L3153" i="48" s="1"/>
  <c r="L3154" i="48" s="1"/>
  <c r="L3155" i="48" s="1"/>
  <c r="L3156" i="48" s="1"/>
  <c r="L3157" i="48" s="1"/>
  <c r="L3158" i="48" s="1"/>
  <c r="L3159" i="48" s="1"/>
  <c r="L3160" i="48" s="1"/>
  <c r="L3161" i="48" s="1"/>
  <c r="L3162" i="48" s="1"/>
  <c r="L3163" i="48" s="1"/>
  <c r="L3164" i="48" s="1"/>
  <c r="L3165" i="48" s="1"/>
  <c r="L3166" i="48" s="1"/>
  <c r="L3167" i="48" s="1"/>
  <c r="L3168" i="48" s="1"/>
  <c r="L3169" i="48" s="1"/>
  <c r="L3170" i="48" s="1"/>
  <c r="L3171" i="48" s="1"/>
  <c r="L3172" i="48" s="1"/>
  <c r="L3173" i="48" s="1"/>
  <c r="L3174" i="48" s="1"/>
  <c r="L3175" i="48" s="1"/>
  <c r="L3176" i="48" s="1"/>
  <c r="L3177" i="48" s="1"/>
  <c r="L3178" i="48" s="1"/>
  <c r="L3179" i="48" s="1"/>
  <c r="L3180" i="48" s="1"/>
  <c r="L3181" i="48" s="1"/>
  <c r="L3182" i="48" s="1"/>
  <c r="L3183" i="48" s="1"/>
  <c r="L3184" i="48" s="1"/>
  <c r="L3185" i="48" s="1"/>
  <c r="L3186" i="48" s="1"/>
  <c r="L3187" i="48" s="1"/>
  <c r="L3188" i="48" s="1"/>
  <c r="L3189" i="48" s="1"/>
  <c r="L3190" i="48" s="1"/>
  <c r="L3191" i="48" s="1"/>
  <c r="L3192" i="48" s="1"/>
  <c r="L3193" i="48" s="1"/>
  <c r="L3194" i="48" s="1"/>
  <c r="L3195" i="48" s="1"/>
  <c r="L3196" i="48" s="1"/>
  <c r="L3197" i="48" s="1"/>
  <c r="L3198" i="48" s="1"/>
  <c r="L3199" i="48" s="1"/>
  <c r="L3200" i="48" s="1"/>
  <c r="L3201" i="48" s="1"/>
  <c r="L3202" i="48" s="1"/>
  <c r="L3203" i="48" s="1"/>
  <c r="L3204" i="48" s="1"/>
  <c r="L3205" i="48" s="1"/>
  <c r="L3206" i="48" s="1"/>
  <c r="L3207" i="48" s="1"/>
  <c r="L3208" i="48" s="1"/>
  <c r="L3209" i="48" s="1"/>
  <c r="L3210" i="48" s="1"/>
  <c r="L3211" i="48" s="1"/>
  <c r="L3212" i="48" s="1"/>
  <c r="L3213" i="48" s="1"/>
  <c r="L3214" i="48" s="1"/>
  <c r="L3215" i="48" s="1"/>
  <c r="L3216" i="48" s="1"/>
  <c r="L3217" i="48" s="1"/>
  <c r="L3218" i="48" s="1"/>
  <c r="L3219" i="48" s="1"/>
  <c r="L3220" i="48" s="1"/>
  <c r="L3221" i="48" s="1"/>
  <c r="L3222" i="48" s="1"/>
  <c r="L3223" i="48" s="1"/>
  <c r="L3224" i="48" s="1"/>
  <c r="L3225" i="48" s="1"/>
  <c r="L3226" i="48" s="1"/>
  <c r="L3227" i="48" s="1"/>
  <c r="L3228" i="48" s="1"/>
  <c r="L3229" i="48" s="1"/>
  <c r="L3230" i="48" s="1"/>
  <c r="L3231" i="48" s="1"/>
  <c r="L3232" i="48" s="1"/>
  <c r="L3233" i="48" s="1"/>
  <c r="L3234" i="48" s="1"/>
  <c r="L3235" i="48" s="1"/>
  <c r="L3236" i="48" s="1"/>
  <c r="L3237" i="48" s="1"/>
  <c r="L3238" i="48" s="1"/>
  <c r="L3239" i="48" s="1"/>
  <c r="L3240" i="48" s="1"/>
  <c r="L3241" i="48" s="1"/>
  <c r="L3242" i="48" s="1"/>
  <c r="L3243" i="48" s="1"/>
  <c r="L3244" i="48" s="1"/>
  <c r="L3245" i="48" s="1"/>
  <c r="L3246" i="48" s="1"/>
  <c r="L3247" i="48" s="1"/>
  <c r="L3248" i="48" s="1"/>
  <c r="L3249" i="48" s="1"/>
  <c r="L3250" i="48" s="1"/>
  <c r="L3251" i="48" s="1"/>
  <c r="L3252" i="48" s="1"/>
  <c r="L3253" i="48" s="1"/>
  <c r="L3254" i="48" s="1"/>
  <c r="L3255" i="48" s="1"/>
  <c r="L3256" i="48" s="1"/>
  <c r="L3257" i="48" s="1"/>
  <c r="L3258" i="48" s="1"/>
  <c r="L3259" i="48" s="1"/>
  <c r="L3260" i="48" s="1"/>
  <c r="L3261" i="48" s="1"/>
  <c r="L3262" i="48" s="1"/>
  <c r="L3263" i="48" s="1"/>
  <c r="L3264" i="48" s="1"/>
  <c r="L3265" i="48" s="1"/>
  <c r="L3266" i="48" s="1"/>
  <c r="L3267" i="48" s="1"/>
  <c r="L3268" i="48" s="1"/>
  <c r="L3269" i="48" s="1"/>
  <c r="L3270" i="48" s="1"/>
  <c r="L3271" i="48" s="1"/>
  <c r="L3272" i="48" s="1"/>
  <c r="L3273" i="48" s="1"/>
  <c r="L3274" i="48" s="1"/>
  <c r="L3275" i="48" s="1"/>
  <c r="L3276" i="48" s="1"/>
  <c r="L3277" i="48" s="1"/>
  <c r="L3278" i="48" s="1"/>
  <c r="L3279" i="48" s="1"/>
  <c r="L3280" i="48" s="1"/>
  <c r="L3281" i="48" s="1"/>
  <c r="L3282" i="48" s="1"/>
  <c r="L3283" i="48" s="1"/>
  <c r="L3284" i="48" s="1"/>
  <c r="L3285" i="48" s="1"/>
  <c r="L3286" i="48" s="1"/>
  <c r="L3287" i="48" s="1"/>
  <c r="L3288" i="48" s="1"/>
  <c r="L3289" i="48" s="1"/>
  <c r="L3290" i="48" s="1"/>
  <c r="L3291" i="48" s="1"/>
  <c r="L3292" i="48" s="1"/>
  <c r="L3293" i="48" s="1"/>
  <c r="L3294" i="48" s="1"/>
  <c r="L3295" i="48" s="1"/>
  <c r="L3296" i="48" s="1"/>
  <c r="L3297" i="48" s="1"/>
  <c r="L3298" i="48" s="1"/>
  <c r="L3299" i="48" s="1"/>
  <c r="L3300" i="48" s="1"/>
  <c r="L3301" i="48" s="1"/>
  <c r="L3302" i="48" s="1"/>
  <c r="L3303" i="48" s="1"/>
  <c r="L3304" i="48" s="1"/>
  <c r="L3305" i="48" s="1"/>
  <c r="L3306" i="48" s="1"/>
  <c r="L3307" i="48" s="1"/>
  <c r="L3308" i="48" s="1"/>
  <c r="L3309" i="48" s="1"/>
  <c r="L3310" i="48" s="1"/>
  <c r="L3311" i="48" s="1"/>
  <c r="L3312" i="48" s="1"/>
  <c r="L3313" i="48" s="1"/>
  <c r="L3314" i="48" s="1"/>
  <c r="L3315" i="48" s="1"/>
  <c r="L3316" i="48" s="1"/>
  <c r="L3317" i="48" s="1"/>
  <c r="L3318" i="48" s="1"/>
  <c r="L3319" i="48" s="1"/>
  <c r="L3320" i="48" s="1"/>
  <c r="L3321" i="48" s="1"/>
  <c r="L3322" i="48" s="1"/>
  <c r="L3323" i="48" s="1"/>
  <c r="L3324" i="48" s="1"/>
  <c r="L3325" i="48" s="1"/>
  <c r="L3326" i="48" s="1"/>
  <c r="L3327" i="48" s="1"/>
  <c r="L3328" i="48" s="1"/>
  <c r="L3329" i="48" s="1"/>
  <c r="L3330" i="48" s="1"/>
  <c r="L3331" i="48" s="1"/>
  <c r="L3332" i="48" s="1"/>
  <c r="L3333" i="48" s="1"/>
  <c r="L3334" i="48" s="1"/>
  <c r="L3335" i="48" s="1"/>
  <c r="L3336" i="48" s="1"/>
  <c r="L3337" i="48" s="1"/>
  <c r="L3338" i="48" s="1"/>
  <c r="L3339" i="48" s="1"/>
  <c r="L3340" i="48" s="1"/>
  <c r="L3341" i="48" s="1"/>
  <c r="L3342" i="48" s="1"/>
  <c r="L3343" i="48" s="1"/>
  <c r="L3344" i="48" s="1"/>
  <c r="L3345" i="48" s="1"/>
  <c r="L3346" i="48" s="1"/>
  <c r="L3347" i="48" s="1"/>
  <c r="L3348" i="48" s="1"/>
  <c r="L3349" i="48" s="1"/>
  <c r="L3350" i="48" s="1"/>
  <c r="L3351" i="48" s="1"/>
  <c r="L3352" i="48" s="1"/>
  <c r="L3353" i="48" s="1"/>
  <c r="L3354" i="48" s="1"/>
  <c r="L3355" i="48" s="1"/>
  <c r="L3356" i="48" s="1"/>
  <c r="L3357" i="48" s="1"/>
  <c r="L3358" i="48" s="1"/>
  <c r="L3359" i="48" s="1"/>
  <c r="L3360" i="48" s="1"/>
  <c r="L3361" i="48" s="1"/>
  <c r="L3362" i="48" s="1"/>
  <c r="L3363" i="48" s="1"/>
  <c r="L3364" i="48" s="1"/>
  <c r="L3365" i="48" s="1"/>
  <c r="L3366" i="48" s="1"/>
  <c r="L3367" i="48" s="1"/>
  <c r="L3368" i="48" s="1"/>
  <c r="L3369" i="48" s="1"/>
  <c r="L3370" i="48" s="1"/>
  <c r="L3371" i="48" s="1"/>
  <c r="L3372" i="48" s="1"/>
  <c r="L3373" i="48" s="1"/>
  <c r="L3374" i="48" s="1"/>
  <c r="L3375" i="48" s="1"/>
  <c r="L3376" i="48" s="1"/>
  <c r="L3377" i="48" s="1"/>
  <c r="L3378" i="48" s="1"/>
  <c r="L3379" i="48" s="1"/>
  <c r="L3380" i="48" s="1"/>
  <c r="L3381" i="48" s="1"/>
  <c r="L3382" i="48" s="1"/>
  <c r="L3383" i="48" s="1"/>
  <c r="L3384" i="48" s="1"/>
  <c r="L3385" i="48" s="1"/>
  <c r="L3386" i="48" s="1"/>
  <c r="L3387" i="48" s="1"/>
  <c r="L3388" i="48" s="1"/>
  <c r="L3389" i="48" s="1"/>
  <c r="L3390" i="48" s="1"/>
  <c r="L3391" i="48" s="1"/>
  <c r="L3392" i="48" s="1"/>
  <c r="L3393" i="48" s="1"/>
  <c r="L3394" i="48" s="1"/>
  <c r="L3395" i="48" s="1"/>
  <c r="L3396" i="48" s="1"/>
  <c r="L3397" i="48" s="1"/>
  <c r="L3398" i="48" s="1"/>
  <c r="L3399" i="48" s="1"/>
  <c r="L3400" i="48" s="1"/>
  <c r="L3401" i="48" s="1"/>
  <c r="L3402" i="48" s="1"/>
  <c r="L3403" i="48" s="1"/>
  <c r="L3404" i="48" s="1"/>
  <c r="L3405" i="48" s="1"/>
  <c r="L3406" i="48" s="1"/>
  <c r="L3407" i="48" s="1"/>
  <c r="L3408" i="48" s="1"/>
  <c r="L3409" i="48" s="1"/>
  <c r="L3410" i="48" s="1"/>
  <c r="L3411" i="48" s="1"/>
  <c r="L3412" i="48" s="1"/>
  <c r="L3413" i="48" s="1"/>
  <c r="L3414" i="48" s="1"/>
  <c r="L3415" i="48" s="1"/>
  <c r="L3416" i="48" s="1"/>
  <c r="L3417" i="48" s="1"/>
  <c r="L3418" i="48" s="1"/>
  <c r="L3419" i="48" s="1"/>
  <c r="L3420" i="48" s="1"/>
  <c r="L3421" i="48" s="1"/>
  <c r="L3422" i="48" s="1"/>
  <c r="L3423" i="48" s="1"/>
  <c r="L3424" i="48" s="1"/>
  <c r="L3425" i="48" s="1"/>
  <c r="L3426" i="48" s="1"/>
  <c r="L3427" i="48" s="1"/>
  <c r="L3428" i="48" s="1"/>
  <c r="L3429" i="48" s="1"/>
  <c r="L3430" i="48" s="1"/>
  <c r="L3431" i="48" s="1"/>
  <c r="L3432" i="48" s="1"/>
  <c r="L3433" i="48" s="1"/>
  <c r="L3434" i="48" s="1"/>
  <c r="L3435" i="48" s="1"/>
  <c r="L3436" i="48" s="1"/>
  <c r="L3437" i="48" s="1"/>
  <c r="L3438" i="48" s="1"/>
  <c r="L3439" i="48" s="1"/>
  <c r="L3440" i="48" s="1"/>
  <c r="L3441" i="48" s="1"/>
  <c r="L3442" i="48" s="1"/>
  <c r="L3443" i="48" s="1"/>
  <c r="L3444" i="48" s="1"/>
  <c r="L3445" i="48" s="1"/>
  <c r="L3446" i="48" s="1"/>
  <c r="L3447" i="48" s="1"/>
  <c r="L3448" i="48" s="1"/>
  <c r="L3449" i="48" s="1"/>
  <c r="L3450" i="48" s="1"/>
  <c r="L3451" i="48" s="1"/>
  <c r="L3452" i="48" s="1"/>
  <c r="L3453" i="48" s="1"/>
  <c r="L3454" i="48" s="1"/>
  <c r="L3455" i="48" s="1"/>
  <c r="L3456" i="48" s="1"/>
  <c r="L3457" i="48" s="1"/>
  <c r="L3458" i="48" s="1"/>
  <c r="L3459" i="48" s="1"/>
  <c r="L3460" i="48" s="1"/>
  <c r="L3461" i="48" s="1"/>
  <c r="L3462" i="48" s="1"/>
  <c r="L3463" i="48" s="1"/>
  <c r="L3464" i="48" s="1"/>
  <c r="L3465" i="48" s="1"/>
  <c r="L3466" i="48" s="1"/>
  <c r="L3467" i="48" s="1"/>
  <c r="L3468" i="48" s="1"/>
  <c r="L3469" i="48" s="1"/>
  <c r="L3470" i="48" s="1"/>
  <c r="L3471" i="48" s="1"/>
  <c r="L3472" i="48" s="1"/>
  <c r="L3473" i="48" s="1"/>
  <c r="L3474" i="48" s="1"/>
  <c r="L3475" i="48" s="1"/>
  <c r="L3476" i="48" s="1"/>
  <c r="L3477" i="48" s="1"/>
  <c r="L3478" i="48" s="1"/>
  <c r="L3479" i="48" s="1"/>
  <c r="L3480" i="48" s="1"/>
  <c r="L3481" i="48" s="1"/>
  <c r="L3482" i="48" s="1"/>
  <c r="L3483" i="48" s="1"/>
  <c r="L3484" i="48" s="1"/>
  <c r="L3485" i="48" s="1"/>
  <c r="L3486" i="48" s="1"/>
  <c r="L3487" i="48" s="1"/>
  <c r="L3488" i="48" s="1"/>
  <c r="L3489" i="48" s="1"/>
  <c r="L3490" i="48" s="1"/>
  <c r="L3491" i="48" s="1"/>
  <c r="L3492" i="48" s="1"/>
  <c r="L3493" i="48" s="1"/>
  <c r="L3494" i="48" s="1"/>
  <c r="L3495" i="48" s="1"/>
  <c r="L3496" i="48" s="1"/>
  <c r="L3497" i="48" s="1"/>
  <c r="L3498" i="48" s="1"/>
  <c r="L3499" i="48" s="1"/>
  <c r="L3500" i="48" s="1"/>
  <c r="L3501" i="48" s="1"/>
  <c r="L3502" i="48" s="1"/>
  <c r="L3503" i="48" s="1"/>
  <c r="L3504" i="48" s="1"/>
  <c r="L3505" i="48" s="1"/>
  <c r="L3506" i="48" s="1"/>
  <c r="L3507" i="48" s="1"/>
  <c r="L3508" i="48" s="1"/>
  <c r="L3509" i="48" s="1"/>
  <c r="L3510" i="48" s="1"/>
  <c r="L3511" i="48" s="1"/>
  <c r="L3512" i="48" s="1"/>
  <c r="L3513" i="48" s="1"/>
  <c r="L3514" i="48" s="1"/>
  <c r="L3515" i="48" s="1"/>
  <c r="L3516" i="48" s="1"/>
  <c r="L3517" i="48" s="1"/>
  <c r="L3518" i="48" s="1"/>
  <c r="L3519" i="48" s="1"/>
  <c r="L3520" i="48" s="1"/>
  <c r="L3521" i="48" s="1"/>
  <c r="L3522" i="48" s="1"/>
  <c r="L3523" i="48" s="1"/>
  <c r="L3524" i="48" s="1"/>
  <c r="L3525" i="48" s="1"/>
  <c r="L3526" i="48" s="1"/>
  <c r="L3527" i="48" s="1"/>
  <c r="L3528" i="48" s="1"/>
  <c r="L3529" i="48" s="1"/>
  <c r="L3530" i="48" s="1"/>
  <c r="L3531" i="48" s="1"/>
  <c r="L3532" i="48" s="1"/>
  <c r="L3533" i="48" s="1"/>
  <c r="L3534" i="48" s="1"/>
  <c r="L3535" i="48" s="1"/>
  <c r="L3536" i="48" s="1"/>
  <c r="L3537" i="48" s="1"/>
  <c r="L3538" i="48" s="1"/>
  <c r="L3539" i="48" s="1"/>
  <c r="L3540" i="48" s="1"/>
  <c r="L3541" i="48" s="1"/>
  <c r="L3542" i="48" s="1"/>
  <c r="L3543" i="48" s="1"/>
  <c r="L3544" i="48" s="1"/>
  <c r="L3545" i="48" s="1"/>
  <c r="L3546" i="48" s="1"/>
  <c r="L3547" i="48" s="1"/>
  <c r="L3548" i="48" s="1"/>
  <c r="L3549" i="48" s="1"/>
  <c r="L3550" i="48" s="1"/>
  <c r="L3551" i="48" s="1"/>
  <c r="L3552" i="48" s="1"/>
  <c r="L3553" i="48" s="1"/>
  <c r="L3554" i="48" s="1"/>
  <c r="L3555" i="48" s="1"/>
  <c r="L3556" i="48" s="1"/>
  <c r="L3557" i="48" s="1"/>
  <c r="L3558" i="48" s="1"/>
  <c r="L3559" i="48" s="1"/>
  <c r="L3560" i="48" s="1"/>
  <c r="L3561" i="48" s="1"/>
  <c r="L3562" i="48" s="1"/>
  <c r="L3563" i="48" s="1"/>
  <c r="L3564" i="48" s="1"/>
  <c r="L3565" i="48" s="1"/>
  <c r="L3566" i="48" s="1"/>
  <c r="L3567" i="48" s="1"/>
  <c r="L3568" i="48" s="1"/>
  <c r="L3569" i="48" s="1"/>
  <c r="L3570" i="48" s="1"/>
  <c r="L3571" i="48" s="1"/>
  <c r="L3572" i="48" s="1"/>
  <c r="L3573" i="48" s="1"/>
  <c r="L3574" i="48" s="1"/>
  <c r="L3575" i="48" s="1"/>
  <c r="L3576" i="48" s="1"/>
  <c r="L3577" i="48" s="1"/>
  <c r="L3578" i="48" s="1"/>
  <c r="L3579" i="48" s="1"/>
  <c r="L3580" i="48" s="1"/>
  <c r="L3581" i="48" s="1"/>
  <c r="L3582" i="48" s="1"/>
  <c r="L3583" i="48" s="1"/>
  <c r="L3584" i="48" s="1"/>
  <c r="L3585" i="48" s="1"/>
  <c r="L3586" i="48" s="1"/>
  <c r="L3587" i="48" s="1"/>
  <c r="L3588" i="48" s="1"/>
  <c r="L3589" i="48" s="1"/>
  <c r="L3590" i="48" s="1"/>
  <c r="L3591" i="48" s="1"/>
  <c r="L3592" i="48" s="1"/>
  <c r="L3593" i="48" s="1"/>
  <c r="L3594" i="48" s="1"/>
  <c r="L3595" i="48" s="1"/>
  <c r="L3596" i="48" s="1"/>
  <c r="L3597" i="48" s="1"/>
  <c r="L3598" i="48" s="1"/>
  <c r="L3599" i="48" s="1"/>
  <c r="L3600" i="48" s="1"/>
  <c r="L3601" i="48" s="1"/>
  <c r="L3602" i="48" s="1"/>
  <c r="L3603" i="48" s="1"/>
  <c r="L3604" i="48" s="1"/>
  <c r="L3605" i="48" s="1"/>
  <c r="L3606" i="48" s="1"/>
  <c r="L3607" i="48" s="1"/>
  <c r="L3608" i="48" s="1"/>
  <c r="L3609" i="48" s="1"/>
  <c r="L3610" i="48" s="1"/>
  <c r="L3611" i="48" s="1"/>
  <c r="A17" i="27" l="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C17" i="27"/>
  <c r="FG17" i="27"/>
  <c r="DZ7" i="27"/>
  <c r="EA7" i="27"/>
  <c r="EB7" i="27"/>
  <c r="EC7" i="27"/>
  <c r="ED7" i="27"/>
  <c r="EE7" i="27"/>
  <c r="EF7" i="27"/>
  <c r="DI7" i="27"/>
  <c r="DJ7" i="27"/>
  <c r="EJ7" i="27"/>
  <c r="EK7" i="27"/>
  <c r="EL7" i="27"/>
  <c r="EM7" i="27"/>
  <c r="DU7" i="27"/>
  <c r="ET7" i="27"/>
  <c r="DW7" i="27"/>
  <c r="DX7" i="27"/>
  <c r="DY7" i="27"/>
  <c r="CR7" i="27"/>
  <c r="CS7" i="27"/>
  <c r="EI7" i="27"/>
  <c r="FG7" i="27"/>
  <c r="U823" i="37"/>
  <c r="V823" i="37"/>
  <c r="P832" i="37" s="1"/>
  <c r="W823" i="37"/>
  <c r="Q5" i="37"/>
  <c r="Q6" i="37"/>
  <c r="R823" i="37" s="1"/>
  <c r="S823" i="37"/>
  <c r="AU832" i="37" s="1"/>
  <c r="T823" i="37"/>
  <c r="O16" i="47"/>
  <c r="C39" i="8" s="1"/>
  <c r="D39" i="8" s="1"/>
  <c r="F39" i="8" s="1"/>
  <c r="D15" i="8"/>
  <c r="F15" i="8" s="1"/>
  <c r="CB2" i="40"/>
  <c r="CE2" i="40" s="1"/>
  <c r="BM202" i="40"/>
  <c r="AV213" i="37"/>
  <c r="AV417" i="37" s="1"/>
  <c r="AV621" i="37" s="1"/>
  <c r="AW831" i="37" s="1"/>
  <c r="AW213" i="37"/>
  <c r="AW417" i="37" s="1"/>
  <c r="AW621" i="37" s="1"/>
  <c r="AX831" i="37" s="1"/>
  <c r="AX213" i="37"/>
  <c r="AX417" i="37" s="1"/>
  <c r="AX621" i="37" s="1"/>
  <c r="AY831" i="37" s="1"/>
  <c r="AY213" i="37"/>
  <c r="AY417" i="37" s="1"/>
  <c r="AY621" i="37" s="1"/>
  <c r="AZ831" i="37" s="1"/>
  <c r="B2" i="46"/>
  <c r="B3" i="46"/>
  <c r="X2" i="40"/>
  <c r="U213" i="37"/>
  <c r="U417" i="37" s="1"/>
  <c r="U621" i="37" s="1"/>
  <c r="V213" i="37"/>
  <c r="V417" i="37" s="1"/>
  <c r="V621" i="37" s="1"/>
  <c r="W213" i="37"/>
  <c r="W417" i="37" s="1"/>
  <c r="W621" i="37" s="1"/>
  <c r="X213" i="37"/>
  <c r="X417" i="37" s="1"/>
  <c r="X621" i="37" s="1"/>
  <c r="Y213" i="37"/>
  <c r="Y417" i="37" s="1"/>
  <c r="Y621" i="37" s="1"/>
  <c r="C6" i="38"/>
  <c r="AG213" i="37"/>
  <c r="AG417" i="37" s="1"/>
  <c r="AG621" i="37" s="1"/>
  <c r="AF831" i="37" s="1"/>
  <c r="AH213" i="37"/>
  <c r="AH417" i="37" s="1"/>
  <c r="AH621" i="37" s="1"/>
  <c r="AG831" i="37" s="1"/>
  <c r="AI213" i="37"/>
  <c r="AI417" i="37" s="1"/>
  <c r="AI621" i="37" s="1"/>
  <c r="AH831" i="37" s="1"/>
  <c r="AJ213" i="37"/>
  <c r="AJ417" i="37" s="1"/>
  <c r="AJ621" i="37" s="1"/>
  <c r="AI831" i="37" s="1"/>
  <c r="AK213" i="37"/>
  <c r="AK417" i="37" s="1"/>
  <c r="AK621" i="37" s="1"/>
  <c r="AJ831" i="37" s="1"/>
  <c r="AL213" i="37"/>
  <c r="AL417" i="37" s="1"/>
  <c r="AL621" i="37" s="1"/>
  <c r="AK831" i="37" s="1"/>
  <c r="AM213" i="37"/>
  <c r="AM417" i="37" s="1"/>
  <c r="AM621" i="37" s="1"/>
  <c r="AL831" i="37" s="1"/>
  <c r="AN213" i="37"/>
  <c r="AN417" i="37" s="1"/>
  <c r="AN621" i="37" s="1"/>
  <c r="AM831" i="37" s="1"/>
  <c r="BF213" i="37"/>
  <c r="BF417" i="37" s="1"/>
  <c r="BF621" i="37" s="1"/>
  <c r="BE213" i="37"/>
  <c r="BE417" i="37" s="1"/>
  <c r="BE621" i="37" s="1"/>
  <c r="BD213" i="37"/>
  <c r="BD417" i="37" s="1"/>
  <c r="BD621" i="37" s="1"/>
  <c r="BB213" i="37"/>
  <c r="BB417" i="37" s="1"/>
  <c r="BB621" i="37" s="1"/>
  <c r="BD831" i="37" s="1"/>
  <c r="BA213" i="37"/>
  <c r="BA417" i="37" s="1"/>
  <c r="BA621" i="37" s="1"/>
  <c r="BC831" i="37" s="1"/>
  <c r="AT213" i="37"/>
  <c r="AT417" i="37" s="1"/>
  <c r="AT621" i="37" s="1"/>
  <c r="AT831" i="37" s="1"/>
  <c r="AS213" i="37"/>
  <c r="AS417" i="37" s="1"/>
  <c r="AS621" i="37" s="1"/>
  <c r="AS831" i="37" s="1"/>
  <c r="AR213" i="37"/>
  <c r="AR417" i="37" s="1"/>
  <c r="AR621" i="37" s="1"/>
  <c r="AR831" i="37" s="1"/>
  <c r="AQ213" i="37"/>
  <c r="AQ417" i="37" s="1"/>
  <c r="AQ621" i="37" s="1"/>
  <c r="AQ831" i="37" s="1"/>
  <c r="AP213" i="37"/>
  <c r="AP417" i="37" s="1"/>
  <c r="AP621" i="37" s="1"/>
  <c r="AP831" i="37" s="1"/>
  <c r="U831" i="37" l="1"/>
  <c r="B75" i="49"/>
  <c r="E75" i="49" s="1"/>
  <c r="AN832" i="37"/>
  <c r="BT17" i="27"/>
  <c r="EW17" i="27"/>
  <c r="FH17" i="27"/>
  <c r="FI17" i="27"/>
  <c r="BE832" i="37"/>
  <c r="AS8" i="37"/>
  <c r="FI7" i="27"/>
  <c r="FH7" i="27"/>
  <c r="BE8" i="37"/>
  <c r="W831" i="37"/>
  <c r="H6" i="51" s="1"/>
  <c r="BA8" i="37"/>
  <c r="AL8" i="37"/>
  <c r="BA832" i="37"/>
  <c r="AQ8" i="37"/>
  <c r="AY8" i="37"/>
  <c r="BF8" i="37"/>
  <c r="BD8" i="37"/>
  <c r="AH8" i="37"/>
  <c r="AG8" i="37"/>
  <c r="AK8" i="37"/>
  <c r="AP8" i="37"/>
  <c r="AR8" i="37"/>
  <c r="AX8" i="37"/>
  <c r="AI8" i="37"/>
  <c r="AM8" i="37"/>
  <c r="Q823" i="37"/>
  <c r="Z831" i="37" s="1"/>
  <c r="K6" i="51" s="1"/>
  <c r="AT8" i="37"/>
  <c r="AV8" i="37"/>
  <c r="AJ8" i="37"/>
  <c r="AN8" i="37"/>
  <c r="BB8" i="37"/>
  <c r="AW8" i="37"/>
  <c r="EV7" i="27"/>
  <c r="ER7" i="27"/>
  <c r="DT7" i="27"/>
  <c r="EH7" i="27"/>
  <c r="X8" i="37"/>
  <c r="EW7" i="27"/>
  <c r="V831" i="37"/>
  <c r="G6" i="51" s="1"/>
  <c r="AB831" i="37"/>
  <c r="M6" i="51" s="1"/>
  <c r="AC831" i="37"/>
  <c r="N6" i="51" s="1"/>
  <c r="EU7" i="27"/>
  <c r="EG7" i="27"/>
  <c r="X831" i="37"/>
  <c r="I6" i="51" s="1"/>
  <c r="AA831" i="37"/>
  <c r="L6" i="51" s="1"/>
  <c r="V8" i="37"/>
  <c r="ES7" i="27"/>
  <c r="DV7" i="27"/>
  <c r="B4" i="46"/>
  <c r="B5" i="46" s="1"/>
  <c r="B6" i="46" s="1"/>
  <c r="B7" i="46" s="1"/>
  <c r="B9" i="46" s="1"/>
  <c r="Q10" i="37"/>
  <c r="Y8" i="37"/>
  <c r="W8" i="37"/>
  <c r="U8" i="37"/>
  <c r="J6" i="38" l="1"/>
  <c r="C71" i="53" s="1"/>
  <c r="C110" i="53" s="1"/>
  <c r="L6" i="38"/>
  <c r="C75" i="53" s="1"/>
  <c r="C114" i="53" s="1"/>
  <c r="E6" i="38"/>
  <c r="C61" i="53" s="1"/>
  <c r="C100" i="53" s="1"/>
  <c r="I6" i="38"/>
  <c r="C69" i="53" s="1"/>
  <c r="C108" i="53" s="1"/>
  <c r="G6" i="38"/>
  <c r="C65" i="53" s="1"/>
  <c r="C104" i="53" s="1"/>
  <c r="K6" i="38"/>
  <c r="C73" i="53" s="1"/>
  <c r="C112" i="53" s="1"/>
  <c r="F6" i="38"/>
  <c r="C63" i="53" s="1"/>
  <c r="C102" i="53" s="1"/>
  <c r="B13" i="49"/>
  <c r="E13" i="49" s="1"/>
  <c r="B58" i="49"/>
  <c r="E58" i="49" s="1"/>
  <c r="B188" i="49"/>
  <c r="E188" i="49" s="1"/>
  <c r="B60" i="49"/>
  <c r="E60" i="49" s="1"/>
  <c r="B41" i="49"/>
  <c r="E41" i="49" s="1"/>
  <c r="B149" i="49"/>
  <c r="E149" i="49" s="1"/>
  <c r="B27" i="49"/>
  <c r="E27" i="49" s="1"/>
  <c r="B169" i="49"/>
  <c r="E169" i="49" s="1"/>
  <c r="B14" i="49"/>
  <c r="E14" i="49" s="1"/>
  <c r="B185" i="49"/>
  <c r="E185" i="49" s="1"/>
  <c r="B124" i="49"/>
  <c r="E124" i="49" s="1"/>
  <c r="B182" i="49"/>
  <c r="E182" i="49" s="1"/>
  <c r="B150" i="49"/>
  <c r="E150" i="49" s="1"/>
  <c r="B174" i="49"/>
  <c r="E174" i="49" s="1"/>
  <c r="B99" i="49"/>
  <c r="E99" i="49" s="1"/>
  <c r="B129" i="49"/>
  <c r="E129" i="49" s="1"/>
  <c r="B159" i="49"/>
  <c r="E159" i="49" s="1"/>
  <c r="B36" i="49"/>
  <c r="E36" i="49" s="1"/>
  <c r="B123" i="49"/>
  <c r="E123" i="49" s="1"/>
  <c r="B87" i="49"/>
  <c r="E87" i="49" s="1"/>
  <c r="B15" i="49"/>
  <c r="E15" i="49" s="1"/>
  <c r="B8" i="49"/>
  <c r="B34" i="49"/>
  <c r="E34" i="49" s="1"/>
  <c r="B167" i="49"/>
  <c r="E167" i="49" s="1"/>
  <c r="B196" i="49"/>
  <c r="E196" i="49" s="1"/>
  <c r="B103" i="49"/>
  <c r="E103" i="49" s="1"/>
  <c r="B140" i="49"/>
  <c r="E140" i="49" s="1"/>
  <c r="B114" i="49"/>
  <c r="E114" i="49" s="1"/>
  <c r="B91" i="49"/>
  <c r="E91" i="49" s="1"/>
  <c r="B55" i="49"/>
  <c r="E55" i="49" s="1"/>
  <c r="B88" i="49"/>
  <c r="E88" i="49" s="1"/>
  <c r="B85" i="49"/>
  <c r="E85" i="49" s="1"/>
  <c r="B191" i="49"/>
  <c r="E191" i="49" s="1"/>
  <c r="B21" i="49"/>
  <c r="E21" i="49" s="1"/>
  <c r="B48" i="49"/>
  <c r="E48" i="49" s="1"/>
  <c r="B120" i="49"/>
  <c r="E120" i="49" s="1"/>
  <c r="B121" i="49"/>
  <c r="E121" i="49" s="1"/>
  <c r="B116" i="49"/>
  <c r="E116" i="49" s="1"/>
  <c r="B199" i="49"/>
  <c r="E199" i="49" s="1"/>
  <c r="B98" i="49"/>
  <c r="E98" i="49" s="1"/>
  <c r="B78" i="49"/>
  <c r="E78" i="49" s="1"/>
  <c r="B50" i="49"/>
  <c r="E50" i="49" s="1"/>
  <c r="B105" i="49"/>
  <c r="E105" i="49" s="1"/>
  <c r="B122" i="49"/>
  <c r="E122" i="49" s="1"/>
  <c r="B65" i="49"/>
  <c r="E65" i="49" s="1"/>
  <c r="B136" i="49"/>
  <c r="E136" i="49" s="1"/>
  <c r="B190" i="49"/>
  <c r="E190" i="49" s="1"/>
  <c r="B193" i="49"/>
  <c r="E193" i="49" s="1"/>
  <c r="B57" i="49"/>
  <c r="E57" i="49" s="1"/>
  <c r="B62" i="49"/>
  <c r="E62" i="49" s="1"/>
  <c r="B9" i="49"/>
  <c r="B134" i="49"/>
  <c r="E134" i="49" s="1"/>
  <c r="B163" i="49"/>
  <c r="E163" i="49" s="1"/>
  <c r="B86" i="49"/>
  <c r="E86" i="49" s="1"/>
  <c r="B89" i="49"/>
  <c r="E89" i="49" s="1"/>
  <c r="B96" i="49"/>
  <c r="E96" i="49" s="1"/>
  <c r="B69" i="49"/>
  <c r="E69" i="49" s="1"/>
  <c r="B30" i="49"/>
  <c r="E30" i="49" s="1"/>
  <c r="B138" i="49"/>
  <c r="E138" i="49" s="1"/>
  <c r="B161" i="49"/>
  <c r="E161" i="49" s="1"/>
  <c r="B115" i="49"/>
  <c r="E115" i="49" s="1"/>
  <c r="B133" i="49"/>
  <c r="E133" i="49" s="1"/>
  <c r="B194" i="49"/>
  <c r="E194" i="49" s="1"/>
  <c r="B153" i="49"/>
  <c r="E153" i="49" s="1"/>
  <c r="B39" i="49"/>
  <c r="E39" i="49" s="1"/>
  <c r="B73" i="49"/>
  <c r="E73" i="49" s="1"/>
  <c r="B25" i="49"/>
  <c r="E25" i="49" s="1"/>
  <c r="B90" i="49"/>
  <c r="E90" i="49" s="1"/>
  <c r="B173" i="49"/>
  <c r="E173" i="49" s="1"/>
  <c r="B42" i="49"/>
  <c r="E42" i="49" s="1"/>
  <c r="B125" i="49"/>
  <c r="E125" i="49" s="1"/>
  <c r="B118" i="49"/>
  <c r="E118" i="49" s="1"/>
  <c r="B26" i="49"/>
  <c r="E26" i="49" s="1"/>
  <c r="B102" i="49"/>
  <c r="E102" i="49" s="1"/>
  <c r="B51" i="49"/>
  <c r="E51" i="49" s="1"/>
  <c r="B203" i="49"/>
  <c r="E203" i="49" s="1"/>
  <c r="B94" i="49"/>
  <c r="E94" i="49" s="1"/>
  <c r="B171" i="49"/>
  <c r="E171" i="49" s="1"/>
  <c r="B178" i="49"/>
  <c r="E178" i="49" s="1"/>
  <c r="B195" i="49"/>
  <c r="E195" i="49" s="1"/>
  <c r="B179" i="49"/>
  <c r="E179" i="49" s="1"/>
  <c r="B16" i="49"/>
  <c r="E16" i="49" s="1"/>
  <c r="B70" i="49"/>
  <c r="E70" i="49" s="1"/>
  <c r="B107" i="49"/>
  <c r="E107" i="49" s="1"/>
  <c r="B82" i="49"/>
  <c r="E82" i="49" s="1"/>
  <c r="B32" i="49"/>
  <c r="E32" i="49" s="1"/>
  <c r="B186" i="49"/>
  <c r="E186" i="49" s="1"/>
  <c r="B46" i="49"/>
  <c r="E46" i="49" s="1"/>
  <c r="B40" i="49"/>
  <c r="E40" i="49" s="1"/>
  <c r="B45" i="49"/>
  <c r="E45" i="49" s="1"/>
  <c r="B37" i="49"/>
  <c r="E37" i="49" s="1"/>
  <c r="B52" i="49"/>
  <c r="E52" i="49" s="1"/>
  <c r="B155" i="49"/>
  <c r="E155" i="49" s="1"/>
  <c r="B147" i="49"/>
  <c r="E147" i="49" s="1"/>
  <c r="B165" i="49"/>
  <c r="E165" i="49" s="1"/>
  <c r="B97" i="49"/>
  <c r="E97" i="49" s="1"/>
  <c r="B166" i="49"/>
  <c r="E166" i="49" s="1"/>
  <c r="B158" i="49"/>
  <c r="E158" i="49" s="1"/>
  <c r="B126" i="49"/>
  <c r="E126" i="49" s="1"/>
  <c r="B177" i="49"/>
  <c r="E177" i="49" s="1"/>
  <c r="B22" i="49"/>
  <c r="E22" i="49" s="1"/>
  <c r="B145" i="49"/>
  <c r="E145" i="49" s="1"/>
  <c r="B20" i="49"/>
  <c r="E20" i="49" s="1"/>
  <c r="B168" i="49"/>
  <c r="E168" i="49" s="1"/>
  <c r="B33" i="49"/>
  <c r="E33" i="49" s="1"/>
  <c r="B162" i="49"/>
  <c r="E162" i="49" s="1"/>
  <c r="B64" i="49"/>
  <c r="E64" i="49" s="1"/>
  <c r="B28" i="49"/>
  <c r="E28" i="49" s="1"/>
  <c r="B189" i="49"/>
  <c r="E189" i="49" s="1"/>
  <c r="B200" i="49"/>
  <c r="E200" i="49" s="1"/>
  <c r="B164" i="49"/>
  <c r="E164" i="49" s="1"/>
  <c r="B160" i="49"/>
  <c r="E160" i="49" s="1"/>
  <c r="B144" i="49"/>
  <c r="E144" i="49" s="1"/>
  <c r="B106" i="49"/>
  <c r="E106" i="49" s="1"/>
  <c r="B135" i="49"/>
  <c r="E135" i="49" s="1"/>
  <c r="B74" i="49"/>
  <c r="E74" i="49" s="1"/>
  <c r="B198" i="49"/>
  <c r="E198" i="49" s="1"/>
  <c r="B130" i="49"/>
  <c r="E130" i="49" s="1"/>
  <c r="B54" i="49"/>
  <c r="E54" i="49" s="1"/>
  <c r="B184" i="49"/>
  <c r="E184" i="49" s="1"/>
  <c r="B53" i="49"/>
  <c r="E53" i="49" s="1"/>
  <c r="B63" i="49"/>
  <c r="E63" i="49" s="1"/>
  <c r="B104" i="49"/>
  <c r="E104" i="49" s="1"/>
  <c r="B17" i="49"/>
  <c r="E17" i="49" s="1"/>
  <c r="B29" i="49"/>
  <c r="E29" i="49" s="1"/>
  <c r="B67" i="49"/>
  <c r="E67" i="49" s="1"/>
  <c r="B143" i="49"/>
  <c r="E143" i="49" s="1"/>
  <c r="B197" i="49"/>
  <c r="E197" i="49" s="1"/>
  <c r="B80" i="49"/>
  <c r="E80" i="49" s="1"/>
  <c r="B112" i="49"/>
  <c r="E112" i="49" s="1"/>
  <c r="B108" i="49"/>
  <c r="E108" i="49" s="1"/>
  <c r="B109" i="49"/>
  <c r="E109" i="49" s="1"/>
  <c r="B113" i="49"/>
  <c r="E113" i="49" s="1"/>
  <c r="B119" i="49"/>
  <c r="E119" i="49" s="1"/>
  <c r="B47" i="49"/>
  <c r="E47" i="49" s="1"/>
  <c r="B72" i="49"/>
  <c r="E72" i="49" s="1"/>
  <c r="B201" i="49"/>
  <c r="E201" i="49" s="1"/>
  <c r="B19" i="49"/>
  <c r="E19" i="49" s="1"/>
  <c r="B131" i="49"/>
  <c r="E131" i="49" s="1"/>
  <c r="B181" i="49"/>
  <c r="E181" i="49" s="1"/>
  <c r="B180" i="49"/>
  <c r="E180" i="49" s="1"/>
  <c r="B31" i="49"/>
  <c r="E31" i="49" s="1"/>
  <c r="B101" i="49"/>
  <c r="E101" i="49" s="1"/>
  <c r="B76" i="49"/>
  <c r="E76" i="49" s="1"/>
  <c r="B61" i="49"/>
  <c r="E61" i="49" s="1"/>
  <c r="B6" i="49"/>
  <c r="E6" i="49" s="1"/>
  <c r="B154" i="49"/>
  <c r="E154" i="49" s="1"/>
  <c r="B187" i="49"/>
  <c r="E187" i="49" s="1"/>
  <c r="B110" i="49"/>
  <c r="E110" i="49" s="1"/>
  <c r="B127" i="49"/>
  <c r="E127" i="49" s="1"/>
  <c r="B38" i="49"/>
  <c r="E38" i="49" s="1"/>
  <c r="B71" i="49"/>
  <c r="E71" i="49" s="1"/>
  <c r="B95" i="49"/>
  <c r="E95" i="49" s="1"/>
  <c r="B128" i="49"/>
  <c r="E128" i="49" s="1"/>
  <c r="B156" i="49"/>
  <c r="E156" i="49" s="1"/>
  <c r="B68" i="49"/>
  <c r="E68" i="49" s="1"/>
  <c r="B66" i="49"/>
  <c r="E66" i="49" s="1"/>
  <c r="B84" i="49"/>
  <c r="E84" i="49" s="1"/>
  <c r="B141" i="49"/>
  <c r="E141" i="49" s="1"/>
  <c r="B83" i="49"/>
  <c r="E83" i="49" s="1"/>
  <c r="B176" i="49"/>
  <c r="E176" i="49" s="1"/>
  <c r="B44" i="49"/>
  <c r="E44" i="49" s="1"/>
  <c r="B192" i="49"/>
  <c r="E192" i="49" s="1"/>
  <c r="B139" i="49"/>
  <c r="E139" i="49" s="1"/>
  <c r="B5" i="49"/>
  <c r="E5" i="49" s="1"/>
  <c r="B132" i="49"/>
  <c r="E132" i="49" s="1"/>
  <c r="B4" i="49"/>
  <c r="B24" i="49"/>
  <c r="E24" i="49" s="1"/>
  <c r="B77" i="49"/>
  <c r="E77" i="49" s="1"/>
  <c r="B10" i="49"/>
  <c r="B157" i="49"/>
  <c r="E157" i="49" s="1"/>
  <c r="B148" i="49"/>
  <c r="E148" i="49" s="1"/>
  <c r="B18" i="49"/>
  <c r="E18" i="49" s="1"/>
  <c r="B170" i="49"/>
  <c r="E170" i="49" s="1"/>
  <c r="B100" i="49"/>
  <c r="E100" i="49" s="1"/>
  <c r="B49" i="49"/>
  <c r="E49" i="49" s="1"/>
  <c r="B93" i="49"/>
  <c r="E93" i="49" s="1"/>
  <c r="B175" i="49"/>
  <c r="E175" i="49" s="1"/>
  <c r="B137" i="49"/>
  <c r="E137" i="49" s="1"/>
  <c r="B56" i="49"/>
  <c r="E56" i="49" s="1"/>
  <c r="B23" i="49"/>
  <c r="E23" i="49" s="1"/>
  <c r="B59" i="49"/>
  <c r="E59" i="49" s="1"/>
  <c r="B142" i="49"/>
  <c r="E142" i="49" s="1"/>
  <c r="B151" i="49"/>
  <c r="E151" i="49" s="1"/>
  <c r="B183" i="49"/>
  <c r="E183" i="49" s="1"/>
  <c r="B92" i="49"/>
  <c r="E92" i="49" s="1"/>
  <c r="B172" i="49"/>
  <c r="E172" i="49" s="1"/>
  <c r="B7" i="49"/>
  <c r="E7" i="49" s="1"/>
  <c r="B35" i="49"/>
  <c r="E35" i="49" s="1"/>
  <c r="B11" i="49"/>
  <c r="B146" i="49"/>
  <c r="E146" i="49" s="1"/>
  <c r="B43" i="49"/>
  <c r="E43" i="49" s="1"/>
  <c r="B152" i="49"/>
  <c r="E152" i="49" s="1"/>
  <c r="B79" i="49"/>
  <c r="E79" i="49" s="1"/>
  <c r="B117" i="49"/>
  <c r="E117" i="49" s="1"/>
  <c r="B111" i="49"/>
  <c r="E111" i="49" s="1"/>
  <c r="B12" i="49"/>
  <c r="E12" i="49" s="1"/>
  <c r="B81" i="49"/>
  <c r="E81" i="49" s="1"/>
  <c r="B202" i="49"/>
  <c r="E202" i="49" s="1"/>
  <c r="R10" i="37"/>
  <c r="Q99" i="37"/>
  <c r="Q185" i="37"/>
  <c r="Q83" i="37"/>
  <c r="Q125" i="37"/>
  <c r="Q111" i="37"/>
  <c r="Q35" i="37"/>
  <c r="Q63" i="37"/>
  <c r="Q120" i="37"/>
  <c r="Q44" i="37"/>
  <c r="Q207" i="37"/>
  <c r="Q195" i="37"/>
  <c r="Q24" i="37"/>
  <c r="Q147" i="37"/>
  <c r="Q166" i="37"/>
  <c r="Q102" i="37"/>
  <c r="Q38" i="37"/>
  <c r="Q173" i="37"/>
  <c r="Q109" i="37"/>
  <c r="Q45" i="37"/>
  <c r="Q180" i="37"/>
  <c r="Q116" i="37"/>
  <c r="Q52" i="37"/>
  <c r="Q187" i="37"/>
  <c r="Q123" i="37"/>
  <c r="Q59" i="37"/>
  <c r="Q194" i="37"/>
  <c r="Q130" i="37"/>
  <c r="Q66" i="37"/>
  <c r="Q201" i="37"/>
  <c r="Q137" i="37"/>
  <c r="Q73" i="37"/>
  <c r="Q208" i="37"/>
  <c r="Q144" i="37"/>
  <c r="Q80" i="37"/>
  <c r="Q16" i="37"/>
  <c r="Q151" i="37"/>
  <c r="Q87" i="37"/>
  <c r="Q23" i="37"/>
  <c r="Q158" i="37"/>
  <c r="Q94" i="37"/>
  <c r="Q30" i="37"/>
  <c r="Q165" i="37"/>
  <c r="Q101" i="37"/>
  <c r="Q37" i="37"/>
  <c r="Q172" i="37"/>
  <c r="Q108" i="37"/>
  <c r="Q202" i="37"/>
  <c r="Q138" i="37"/>
  <c r="Q74" i="37"/>
  <c r="Q209" i="37"/>
  <c r="Q145" i="37"/>
  <c r="Q81" i="37"/>
  <c r="Q17" i="37"/>
  <c r="Q152" i="37"/>
  <c r="Q175" i="37"/>
  <c r="Q127" i="37"/>
  <c r="Q51" i="37"/>
  <c r="Q15" i="37"/>
  <c r="Q72" i="37"/>
  <c r="Q31" i="37"/>
  <c r="Q88" i="37"/>
  <c r="Q12" i="37"/>
  <c r="Q150" i="37"/>
  <c r="Q86" i="37"/>
  <c r="Q22" i="37"/>
  <c r="Q157" i="37"/>
  <c r="Q93" i="37"/>
  <c r="Q29" i="37"/>
  <c r="Q164" i="37"/>
  <c r="Q100" i="37"/>
  <c r="Q36" i="37"/>
  <c r="Q171" i="37"/>
  <c r="Q107" i="37"/>
  <c r="Q43" i="37"/>
  <c r="Q178" i="37"/>
  <c r="Q114" i="37"/>
  <c r="Q50" i="37"/>
  <c r="Q121" i="37"/>
  <c r="Q57" i="37"/>
  <c r="Q192" i="37"/>
  <c r="Q128" i="37"/>
  <c r="Q64" i="37"/>
  <c r="Q199" i="37"/>
  <c r="Q135" i="37"/>
  <c r="Q71" i="37"/>
  <c r="Q206" i="37"/>
  <c r="Q142" i="37"/>
  <c r="Q78" i="37"/>
  <c r="Q14" i="37"/>
  <c r="Q149" i="37"/>
  <c r="Q85" i="37"/>
  <c r="Q21" i="37"/>
  <c r="Q156" i="37"/>
  <c r="Q92" i="37"/>
  <c r="Q186" i="37"/>
  <c r="Q122" i="37"/>
  <c r="Q58" i="37"/>
  <c r="Q193" i="37"/>
  <c r="Q129" i="37"/>
  <c r="Q65" i="37"/>
  <c r="Q200" i="37"/>
  <c r="Q136" i="37"/>
  <c r="Q40" i="37"/>
  <c r="Q163" i="37"/>
  <c r="Q191" i="37"/>
  <c r="Q115" i="37"/>
  <c r="Q79" i="37"/>
  <c r="Q67" i="37"/>
  <c r="Q95" i="37"/>
  <c r="Q19" i="37"/>
  <c r="Q198" i="37"/>
  <c r="Q134" i="37"/>
  <c r="Q70" i="37"/>
  <c r="Q205" i="37"/>
  <c r="Q141" i="37"/>
  <c r="Q77" i="37"/>
  <c r="Q13" i="37"/>
  <c r="Q148" i="37"/>
  <c r="Q84" i="37"/>
  <c r="Q20" i="37"/>
  <c r="Q155" i="37"/>
  <c r="Q91" i="37"/>
  <c r="Q27" i="37"/>
  <c r="Q162" i="37"/>
  <c r="Q98" i="37"/>
  <c r="Q34" i="37"/>
  <c r="Q169" i="37"/>
  <c r="Q105" i="37"/>
  <c r="Q41" i="37"/>
  <c r="Q176" i="37"/>
  <c r="Q112" i="37"/>
  <c r="Q48" i="37"/>
  <c r="Q183" i="37"/>
  <c r="Q119" i="37"/>
  <c r="Q55" i="37"/>
  <c r="Q190" i="37"/>
  <c r="Q126" i="37"/>
  <c r="Q62" i="37"/>
  <c r="Q197" i="37"/>
  <c r="Q133" i="37"/>
  <c r="Q69" i="37"/>
  <c r="Q204" i="37"/>
  <c r="Q140" i="37"/>
  <c r="Q76" i="37"/>
  <c r="Q170" i="37"/>
  <c r="Q106" i="37"/>
  <c r="Q42" i="37"/>
  <c r="Q177" i="37"/>
  <c r="Q113" i="37"/>
  <c r="Q49" i="37"/>
  <c r="Q184" i="37"/>
  <c r="Q47" i="37"/>
  <c r="Q104" i="37"/>
  <c r="Q28" i="37"/>
  <c r="Q56" i="37"/>
  <c r="Q179" i="37"/>
  <c r="Q143" i="37"/>
  <c r="Q131" i="37"/>
  <c r="Q159" i="37"/>
  <c r="Q182" i="37"/>
  <c r="Q118" i="37"/>
  <c r="Q54" i="37"/>
  <c r="Q189" i="37"/>
  <c r="Q61" i="37"/>
  <c r="Q196" i="37"/>
  <c r="Q132" i="37"/>
  <c r="Q68" i="37"/>
  <c r="Q203" i="37"/>
  <c r="Q139" i="37"/>
  <c r="Q75" i="37"/>
  <c r="Q11" i="37"/>
  <c r="AA7" i="37" s="1"/>
  <c r="Q146" i="37"/>
  <c r="Q82" i="37"/>
  <c r="Q18" i="37"/>
  <c r="Q153" i="37"/>
  <c r="Q89" i="37"/>
  <c r="Q25" i="37"/>
  <c r="Q160" i="37"/>
  <c r="Q96" i="37"/>
  <c r="Q32" i="37"/>
  <c r="Q167" i="37"/>
  <c r="Q103" i="37"/>
  <c r="Q39" i="37"/>
  <c r="Q174" i="37"/>
  <c r="Q110" i="37"/>
  <c r="Q46" i="37"/>
  <c r="Q181" i="37"/>
  <c r="Q117" i="37"/>
  <c r="Q53" i="37"/>
  <c r="Q188" i="37"/>
  <c r="Q124" i="37"/>
  <c r="Q60" i="37"/>
  <c r="Q154" i="37"/>
  <c r="Q90" i="37"/>
  <c r="Q26" i="37"/>
  <c r="Q161" i="37"/>
  <c r="Q97" i="37"/>
  <c r="Q33" i="37"/>
  <c r="Q168" i="37"/>
  <c r="Y831" i="37"/>
  <c r="J6" i="51" s="1"/>
  <c r="BT7" i="27"/>
  <c r="BD10" i="37" s="1"/>
  <c r="T155" i="37" l="1"/>
  <c r="S70" i="37"/>
  <c r="S95" i="37"/>
  <c r="R200" i="37"/>
  <c r="T58" i="37"/>
  <c r="S14" i="37"/>
  <c r="R71" i="37"/>
  <c r="T128" i="37"/>
  <c r="Q662" i="37"/>
  <c r="T107" i="37"/>
  <c r="S164" i="37"/>
  <c r="C910" i="37"/>
  <c r="G910" i="37" s="1"/>
  <c r="Q629" i="37"/>
  <c r="Q278" i="37"/>
  <c r="Q580" i="37"/>
  <c r="Q234" i="37"/>
  <c r="C909" i="37"/>
  <c r="G909" i="37" s="1"/>
  <c r="Q552" i="37"/>
  <c r="Q609" i="37"/>
  <c r="Q671" i="37"/>
  <c r="Q524" i="37"/>
  <c r="T173" i="37"/>
  <c r="Q759" i="37"/>
  <c r="C866" i="37"/>
  <c r="G866" i="37" s="1"/>
  <c r="Q519" i="37"/>
  <c r="T99" i="37"/>
  <c r="Q677" i="37"/>
  <c r="T122" i="37"/>
  <c r="C843" i="37"/>
  <c r="G843" i="37" s="1"/>
  <c r="Q486" i="37"/>
  <c r="Q339" i="37"/>
  <c r="Q600" i="37"/>
  <c r="Q726" i="37"/>
  <c r="Q375" i="37"/>
  <c r="Q233" i="37"/>
  <c r="Q290" i="37"/>
  <c r="Q439" i="37"/>
  <c r="Q535" i="37"/>
  <c r="Q344" i="37"/>
  <c r="T197" i="37"/>
  <c r="Q463" i="37"/>
  <c r="S112" i="37"/>
  <c r="R169" i="37"/>
  <c r="R27" i="37"/>
  <c r="Q448" i="37"/>
  <c r="S186" i="37"/>
  <c r="S142" i="37"/>
  <c r="Q403" i="37"/>
  <c r="Q261" i="37"/>
  <c r="T36" i="37"/>
  <c r="S93" i="37"/>
  <c r="Q379" i="37"/>
  <c r="Q757" i="37"/>
  <c r="S101" i="37"/>
  <c r="S73" i="37"/>
  <c r="S102" i="37"/>
  <c r="S188" i="37"/>
  <c r="Q560" i="37"/>
  <c r="Q821" i="37"/>
  <c r="Q516" i="37"/>
  <c r="Q573" i="37"/>
  <c r="C845" i="37"/>
  <c r="G845" i="37" s="1"/>
  <c r="Q488" i="37"/>
  <c r="Q341" i="37"/>
  <c r="Q806" i="37"/>
  <c r="T52" i="37"/>
  <c r="C931" i="37"/>
  <c r="G931" i="37" s="1"/>
  <c r="Q778" i="37"/>
  <c r="C1029" i="37"/>
  <c r="G1029" i="37" s="1"/>
  <c r="R35" i="37"/>
  <c r="R185" i="37"/>
  <c r="H6" i="38"/>
  <c r="C67" i="53" s="1"/>
  <c r="C106" i="53" s="1"/>
  <c r="Q315" i="37"/>
  <c r="R93" i="37"/>
  <c r="C874" i="37"/>
  <c r="G874" i="37" s="1"/>
  <c r="E4" i="49"/>
  <c r="C1" i="49"/>
  <c r="E9" i="49"/>
  <c r="E11" i="49"/>
  <c r="E10" i="49"/>
  <c r="E8" i="49"/>
  <c r="R44" i="37"/>
  <c r="R111" i="37"/>
  <c r="S17" i="37"/>
  <c r="C896" i="37"/>
  <c r="G896" i="37" s="1"/>
  <c r="S87" i="37"/>
  <c r="T59" i="37"/>
  <c r="R17" i="37"/>
  <c r="Q555" i="37"/>
  <c r="S144" i="37"/>
  <c r="Q320" i="37"/>
  <c r="C852" i="37"/>
  <c r="G852" i="37" s="1"/>
  <c r="Q739" i="37"/>
  <c r="T192" i="37"/>
  <c r="C908" i="37"/>
  <c r="G908" i="37" s="1"/>
  <c r="T147" i="37"/>
  <c r="T172" i="37"/>
  <c r="R144" i="37"/>
  <c r="R74" i="37"/>
  <c r="Q756" i="37"/>
  <c r="Q495" i="37"/>
  <c r="C839" i="37"/>
  <c r="G839" i="37" s="1"/>
  <c r="R116" i="37"/>
  <c r="S59" i="37"/>
  <c r="S44" i="37"/>
  <c r="R201" i="37"/>
  <c r="S173" i="37"/>
  <c r="C994" i="37"/>
  <c r="G994" i="37" s="1"/>
  <c r="Q467" i="37"/>
  <c r="Q656" i="37"/>
  <c r="Q438" i="37"/>
  <c r="Q405" i="37"/>
  <c r="Q291" i="37"/>
  <c r="S111" i="37"/>
  <c r="S172" i="37"/>
  <c r="S201" i="37"/>
  <c r="T144" i="37"/>
  <c r="C995" i="37"/>
  <c r="G995" i="37" s="1"/>
  <c r="C938" i="37"/>
  <c r="G938" i="37" s="1"/>
  <c r="C881" i="37"/>
  <c r="G881" i="37" s="1"/>
  <c r="Q351" i="37"/>
  <c r="Q642" i="37"/>
  <c r="C1023" i="37"/>
  <c r="G1023" i="37" s="1"/>
  <c r="C933" i="37"/>
  <c r="G933" i="37" s="1"/>
  <c r="S122" i="37"/>
  <c r="C900" i="37"/>
  <c r="G900" i="37" s="1"/>
  <c r="R29" i="37"/>
  <c r="S86" i="37"/>
  <c r="T31" i="37"/>
  <c r="C851" i="37"/>
  <c r="G851" i="37" s="1"/>
  <c r="Q643" i="37"/>
  <c r="T127" i="37"/>
  <c r="T21" i="37"/>
  <c r="R127" i="37"/>
  <c r="Q734" i="37"/>
  <c r="Q783" i="37"/>
  <c r="R142" i="37"/>
  <c r="C1008" i="37"/>
  <c r="G1008" i="37" s="1"/>
  <c r="C857" i="37"/>
  <c r="G857" i="37" s="1"/>
  <c r="T140" i="37"/>
  <c r="R175" i="37"/>
  <c r="R78" i="37"/>
  <c r="S31" i="37"/>
  <c r="S99" i="37"/>
  <c r="S116" i="37"/>
  <c r="T116" i="37"/>
  <c r="T201" i="37"/>
  <c r="T30" i="37"/>
  <c r="Q581" i="37"/>
  <c r="R87" i="37"/>
  <c r="Q376" i="37"/>
  <c r="Q728" i="37"/>
  <c r="Q482" i="37"/>
  <c r="Q348" i="37"/>
  <c r="Q221" i="37"/>
  <c r="C853" i="37"/>
  <c r="G853" i="37" s="1"/>
  <c r="Q331" i="37"/>
  <c r="Q494" i="37"/>
  <c r="C1014" i="37"/>
  <c r="G1014" i="37" s="1"/>
  <c r="C936" i="37"/>
  <c r="G936" i="37" s="1"/>
  <c r="R135" i="37"/>
  <c r="S78" i="37"/>
  <c r="T135" i="37"/>
  <c r="T78" i="37"/>
  <c r="C957" i="37"/>
  <c r="G957" i="37" s="1"/>
  <c r="Q225" i="37"/>
  <c r="C887" i="37"/>
  <c r="G887" i="37" s="1"/>
  <c r="S171" i="37"/>
  <c r="R192" i="37"/>
  <c r="R21" i="37"/>
  <c r="Q543" i="37"/>
  <c r="Q690" i="37"/>
  <c r="Q269" i="37"/>
  <c r="S114" i="37"/>
  <c r="S21" i="37"/>
  <c r="T114" i="37"/>
  <c r="Q429" i="37"/>
  <c r="Q530" i="37"/>
  <c r="Q282" i="37"/>
  <c r="C993" i="37"/>
  <c r="G993" i="37" s="1"/>
  <c r="Q522" i="37"/>
  <c r="C1016" i="37"/>
  <c r="G1016" i="37" s="1"/>
  <c r="R147" i="37"/>
  <c r="R99" i="37"/>
  <c r="S30" i="37"/>
  <c r="S135" i="37"/>
  <c r="T29" i="37"/>
  <c r="T171" i="37"/>
  <c r="S29" i="37"/>
  <c r="T111" i="37"/>
  <c r="T65" i="37"/>
  <c r="T86" i="37"/>
  <c r="T17" i="37"/>
  <c r="R122" i="37"/>
  <c r="R86" i="37"/>
  <c r="Q377" i="37"/>
  <c r="R173" i="37"/>
  <c r="R31" i="37"/>
  <c r="Q747" i="37"/>
  <c r="Q784" i="37"/>
  <c r="Q633" i="37"/>
  <c r="Q263" i="37"/>
  <c r="Q686" i="37"/>
  <c r="C966" i="37"/>
  <c r="G966" i="37" s="1"/>
  <c r="Q641" i="37"/>
  <c r="Q425" i="37"/>
  <c r="C969" i="37"/>
  <c r="G969" i="37" s="1"/>
  <c r="Q235" i="37"/>
  <c r="Q579" i="37"/>
  <c r="C949" i="37"/>
  <c r="G949" i="37" s="1"/>
  <c r="Q723" i="37"/>
  <c r="Q326" i="37"/>
  <c r="Q699" i="37"/>
  <c r="C987" i="37"/>
  <c r="G987" i="37" s="1"/>
  <c r="R109" i="37"/>
  <c r="Q370" i="37"/>
  <c r="Q635" i="37"/>
  <c r="R171" i="37"/>
  <c r="R59" i="37"/>
  <c r="S127" i="37"/>
  <c r="S23" i="37"/>
  <c r="S74" i="37"/>
  <c r="S147" i="37"/>
  <c r="S192" i="37"/>
  <c r="S65" i="37"/>
  <c r="T207" i="37"/>
  <c r="T87" i="37"/>
  <c r="T165" i="37"/>
  <c r="T74" i="37"/>
  <c r="T44" i="37"/>
  <c r="R172" i="37"/>
  <c r="R114" i="37"/>
  <c r="R65" i="37"/>
  <c r="Q785" i="37"/>
  <c r="R30" i="37"/>
  <c r="Q452" i="37"/>
  <c r="Q804" i="37"/>
  <c r="R108" i="37"/>
  <c r="R137" i="37"/>
  <c r="R80" i="37"/>
  <c r="R166" i="37"/>
  <c r="Q819" i="37"/>
  <c r="Q460" i="37"/>
  <c r="S165" i="37"/>
  <c r="R209" i="37"/>
  <c r="S52" i="37"/>
  <c r="T137" i="37"/>
  <c r="T14" i="37"/>
  <c r="Q764" i="37"/>
  <c r="C988" i="37"/>
  <c r="G988" i="37" s="1"/>
  <c r="Q749" i="37"/>
  <c r="R207" i="37"/>
  <c r="R50" i="37"/>
  <c r="R88" i="37"/>
  <c r="S35" i="37"/>
  <c r="T35" i="37"/>
  <c r="T80" i="37"/>
  <c r="Q356" i="37"/>
  <c r="Q617" i="37"/>
  <c r="Q517" i="37"/>
  <c r="S137" i="37"/>
  <c r="T209" i="37"/>
  <c r="R152" i="37"/>
  <c r="R23" i="37"/>
  <c r="Q411" i="37"/>
  <c r="Q692" i="37"/>
  <c r="Q312" i="37"/>
  <c r="Q647" i="37"/>
  <c r="Q431" i="37"/>
  <c r="Q545" i="37"/>
  <c r="S109" i="37"/>
  <c r="T23" i="37"/>
  <c r="S80" i="37"/>
  <c r="S209" i="37"/>
  <c r="T152" i="37"/>
  <c r="Q284" i="37"/>
  <c r="C930" i="37"/>
  <c r="G930" i="37" s="1"/>
  <c r="Q413" i="37"/>
  <c r="Q664" i="37"/>
  <c r="K993" i="37"/>
  <c r="N993" i="37" s="1"/>
  <c r="J1029" i="37"/>
  <c r="M1029" i="37" s="1"/>
  <c r="K843" i="37"/>
  <c r="N843" i="37" s="1"/>
  <c r="I843" i="37"/>
  <c r="L843" i="37" s="1"/>
  <c r="J909" i="37"/>
  <c r="M909" i="37" s="1"/>
  <c r="I909" i="37"/>
  <c r="L909" i="37" s="1"/>
  <c r="Q313" i="37"/>
  <c r="T109" i="37"/>
  <c r="S207" i="37"/>
  <c r="T71" i="37"/>
  <c r="T194" i="37"/>
  <c r="R52" i="37"/>
  <c r="Q615" i="37"/>
  <c r="C974" i="37"/>
  <c r="G974" i="37" s="1"/>
  <c r="C902" i="37"/>
  <c r="G902" i="37" s="1"/>
  <c r="Q720" i="37"/>
  <c r="Q574" i="37"/>
  <c r="Q239" i="37"/>
  <c r="C1031" i="37"/>
  <c r="G1031" i="37" s="1"/>
  <c r="Q227" i="37"/>
  <c r="Q256" i="37"/>
  <c r="C959" i="37"/>
  <c r="G959" i="37" s="1"/>
  <c r="Q777" i="37"/>
  <c r="Q443" i="37"/>
  <c r="S194" i="37"/>
  <c r="R194" i="37"/>
  <c r="Q721" i="37"/>
  <c r="S166" i="37"/>
  <c r="S152" i="37"/>
  <c r="S108" i="37"/>
  <c r="S185" i="37"/>
  <c r="T108" i="37"/>
  <c r="T200" i="37"/>
  <c r="T185" i="37"/>
  <c r="T166" i="37"/>
  <c r="R165" i="37"/>
  <c r="Q602" i="37"/>
  <c r="Q714" i="37"/>
  <c r="BB161" i="37"/>
  <c r="BB60" i="37"/>
  <c r="BE117" i="37"/>
  <c r="BF146" i="37"/>
  <c r="BD47" i="37"/>
  <c r="BD76" i="37"/>
  <c r="BD133" i="37"/>
  <c r="BB190" i="37"/>
  <c r="BD48" i="37"/>
  <c r="BB105" i="37"/>
  <c r="BB20" i="37"/>
  <c r="BF77" i="37"/>
  <c r="BE134" i="37"/>
  <c r="BD67" i="37"/>
  <c r="BB163" i="37"/>
  <c r="BD65" i="37"/>
  <c r="BF122" i="37"/>
  <c r="BF21" i="37"/>
  <c r="BB135" i="37"/>
  <c r="BD114" i="37"/>
  <c r="BB171" i="37"/>
  <c r="BF29" i="37"/>
  <c r="BF86" i="37"/>
  <c r="BF127" i="37"/>
  <c r="BF74" i="37"/>
  <c r="BF172" i="37"/>
  <c r="BD87" i="37"/>
  <c r="BB144" i="37"/>
  <c r="BB116" i="37"/>
  <c r="BB173" i="37"/>
  <c r="BF147" i="37"/>
  <c r="BF111" i="37"/>
  <c r="BF99" i="37"/>
  <c r="BD26" i="37"/>
  <c r="BB124" i="37"/>
  <c r="BF39" i="37"/>
  <c r="BF96" i="37"/>
  <c r="BA153" i="37"/>
  <c r="BD68" i="37"/>
  <c r="BF189" i="37"/>
  <c r="BF159" i="37"/>
  <c r="BF56" i="37"/>
  <c r="BB184" i="37"/>
  <c r="BD42" i="37"/>
  <c r="BD55" i="37"/>
  <c r="BF112" i="37"/>
  <c r="BF27" i="37"/>
  <c r="BE84" i="37"/>
  <c r="BF141" i="37"/>
  <c r="BD79" i="37"/>
  <c r="BD129" i="37"/>
  <c r="BB186" i="37"/>
  <c r="BE85" i="37"/>
  <c r="BD142" i="37"/>
  <c r="BB57" i="37"/>
  <c r="BB178" i="37"/>
  <c r="BE36" i="37"/>
  <c r="BD93" i="37"/>
  <c r="BF150" i="37"/>
  <c r="BE72" i="37"/>
  <c r="BF81" i="37"/>
  <c r="BD138" i="37"/>
  <c r="BD37" i="37"/>
  <c r="BD94" i="37"/>
  <c r="BD151" i="37"/>
  <c r="BF208" i="37"/>
  <c r="BD66" i="37"/>
  <c r="BD123" i="37"/>
  <c r="BB180" i="37"/>
  <c r="BD38" i="37"/>
  <c r="BE24" i="37"/>
  <c r="BB125" i="37"/>
  <c r="BE67" i="37"/>
  <c r="BF33" i="37"/>
  <c r="BB90" i="37"/>
  <c r="BD46" i="37"/>
  <c r="BF103" i="37"/>
  <c r="BF160" i="37"/>
  <c r="BD75" i="37"/>
  <c r="BB132" i="37"/>
  <c r="BF54" i="37"/>
  <c r="BF131" i="37"/>
  <c r="BD28" i="37"/>
  <c r="BD62" i="37"/>
  <c r="BF176" i="37"/>
  <c r="BD34" i="37"/>
  <c r="BB91" i="37"/>
  <c r="BF148" i="37"/>
  <c r="BB205" i="37"/>
  <c r="BB115" i="37"/>
  <c r="BB92" i="37"/>
  <c r="BA100" i="37"/>
  <c r="BE157" i="37"/>
  <c r="BB12" i="37"/>
  <c r="BF145" i="37"/>
  <c r="BE158" i="37"/>
  <c r="BF130" i="37"/>
  <c r="BA10" i="37"/>
  <c r="BA97" i="37"/>
  <c r="BF53" i="37"/>
  <c r="BF139" i="37"/>
  <c r="BF196" i="37"/>
  <c r="BB143" i="37"/>
  <c r="BF41" i="37"/>
  <c r="BE98" i="37"/>
  <c r="BF95" i="37"/>
  <c r="BB191" i="37"/>
  <c r="BB58" i="37"/>
  <c r="BB670" i="37" s="1"/>
  <c r="BF14" i="37"/>
  <c r="BD128" i="37"/>
  <c r="BA107" i="37"/>
  <c r="BF164" i="37"/>
  <c r="BF22" i="37"/>
  <c r="BE23" i="37"/>
  <c r="BF80" i="37"/>
  <c r="BF35" i="37"/>
  <c r="R130" i="37"/>
  <c r="T158" i="37"/>
  <c r="Q473" i="37"/>
  <c r="BF134" i="37"/>
  <c r="BE68" i="37"/>
  <c r="R84" i="37"/>
  <c r="Q316" i="37"/>
  <c r="Q492" i="37"/>
  <c r="C907" i="37"/>
  <c r="G907" i="37" s="1"/>
  <c r="Q382" i="37"/>
  <c r="BE39" i="37"/>
  <c r="BE95" i="37"/>
  <c r="BF48" i="37"/>
  <c r="BF76" i="37"/>
  <c r="BB37" i="37"/>
  <c r="BB129" i="37"/>
  <c r="BD160" i="37"/>
  <c r="BE81" i="37"/>
  <c r="BF55" i="37"/>
  <c r="BB81" i="37"/>
  <c r="R178" i="37"/>
  <c r="R186" i="37"/>
  <c r="S184" i="37"/>
  <c r="T199" i="37"/>
  <c r="R150" i="37"/>
  <c r="R199" i="37"/>
  <c r="S75" i="37"/>
  <c r="S140" i="37"/>
  <c r="S40" i="37"/>
  <c r="S141" i="37"/>
  <c r="T150" i="37"/>
  <c r="BF762" i="37" s="1"/>
  <c r="Q276" i="37"/>
  <c r="BE28" i="37"/>
  <c r="BE76" i="37"/>
  <c r="BE87" i="37"/>
  <c r="BF42" i="37"/>
  <c r="BD163" i="37"/>
  <c r="BF105" i="37"/>
  <c r="BB75" i="37"/>
  <c r="BE132" i="37"/>
  <c r="BD57" i="37"/>
  <c r="BF37" i="37"/>
  <c r="R42" i="37"/>
  <c r="S150" i="37"/>
  <c r="S175" i="37"/>
  <c r="S72" i="37"/>
  <c r="S28" i="37"/>
  <c r="S129" i="37"/>
  <c r="Q550" i="37"/>
  <c r="BE124" i="37"/>
  <c r="BF161" i="37"/>
  <c r="BB48" i="37"/>
  <c r="BA123" i="37"/>
  <c r="BA154" i="37"/>
  <c r="BE154" i="37"/>
  <c r="BD154" i="37"/>
  <c r="S167" i="37"/>
  <c r="BA167" i="37"/>
  <c r="BF167" i="37"/>
  <c r="BB167" i="37"/>
  <c r="BA82" i="37"/>
  <c r="BE82" i="37"/>
  <c r="BD82" i="37"/>
  <c r="BA104" i="37"/>
  <c r="BB104" i="37"/>
  <c r="BE104" i="37"/>
  <c r="BA106" i="37"/>
  <c r="BB106" i="37"/>
  <c r="BA119" i="37"/>
  <c r="BE119" i="37"/>
  <c r="BF119" i="37"/>
  <c r="BD119" i="37"/>
  <c r="BB119" i="37"/>
  <c r="BE136" i="37"/>
  <c r="BA136" i="37"/>
  <c r="BF136" i="37"/>
  <c r="BD136" i="37"/>
  <c r="BA149" i="37"/>
  <c r="BE149" i="37"/>
  <c r="BF149" i="37"/>
  <c r="BB149" i="37"/>
  <c r="BE121" i="37"/>
  <c r="BA121" i="37"/>
  <c r="BF202" i="37"/>
  <c r="BE202" i="37"/>
  <c r="BA202" i="37"/>
  <c r="C838" i="37"/>
  <c r="G838" i="37" s="1"/>
  <c r="BE16" i="37"/>
  <c r="BA16" i="37"/>
  <c r="BB16" i="37"/>
  <c r="BD16" i="37"/>
  <c r="Q685" i="37"/>
  <c r="BB73" i="37"/>
  <c r="BA73" i="37"/>
  <c r="R45" i="37"/>
  <c r="BA45" i="37"/>
  <c r="BE45" i="37"/>
  <c r="R63" i="37"/>
  <c r="BA63" i="37"/>
  <c r="BD63" i="37"/>
  <c r="BB63" i="37"/>
  <c r="BF121" i="37"/>
  <c r="BB97" i="37"/>
  <c r="BB172" i="37"/>
  <c r="BF128" i="37"/>
  <c r="BB165" i="37"/>
  <c r="BD143" i="37"/>
  <c r="BD23" i="37"/>
  <c r="BD108" i="37"/>
  <c r="BD27" i="37"/>
  <c r="BD29" i="37"/>
  <c r="BD159" i="37"/>
  <c r="BD166" i="37"/>
  <c r="BD92" i="37"/>
  <c r="BD81" i="37"/>
  <c r="BD91" i="37"/>
  <c r="BB147" i="37"/>
  <c r="BB94" i="37"/>
  <c r="BB158" i="37"/>
  <c r="BD202" i="37"/>
  <c r="BF143" i="37"/>
  <c r="BF66" i="37"/>
  <c r="BD132" i="37"/>
  <c r="BF63" i="37"/>
  <c r="BB201" i="37"/>
  <c r="BB127" i="37"/>
  <c r="BD36" i="37"/>
  <c r="BB88" i="37"/>
  <c r="BB133" i="37"/>
  <c r="BB56" i="37"/>
  <c r="BE53" i="37"/>
  <c r="BA53" i="37"/>
  <c r="BB53" i="37"/>
  <c r="BA110" i="37"/>
  <c r="BB110" i="37"/>
  <c r="BD110" i="37"/>
  <c r="S25" i="37"/>
  <c r="BE25" i="37"/>
  <c r="BB25" i="37"/>
  <c r="BA25" i="37"/>
  <c r="BA139" i="37"/>
  <c r="BE139" i="37"/>
  <c r="BD139" i="37"/>
  <c r="BB139" i="37"/>
  <c r="BA196" i="37"/>
  <c r="BD196" i="37"/>
  <c r="BE196" i="37"/>
  <c r="BA118" i="37"/>
  <c r="BB118" i="37"/>
  <c r="BA204" i="37"/>
  <c r="BE204" i="37"/>
  <c r="BD204" i="37"/>
  <c r="BE62" i="37"/>
  <c r="BA62" i="37"/>
  <c r="BB62" i="37"/>
  <c r="BF62" i="37"/>
  <c r="BE34" i="37"/>
  <c r="BA34" i="37"/>
  <c r="BB34" i="37"/>
  <c r="BA148" i="37"/>
  <c r="BE148" i="37"/>
  <c r="BD148" i="37"/>
  <c r="BA205" i="37"/>
  <c r="BE205" i="37"/>
  <c r="BD205" i="37"/>
  <c r="BA19" i="37"/>
  <c r="BE19" i="37"/>
  <c r="BD193" i="37"/>
  <c r="BE193" i="37"/>
  <c r="BA193" i="37"/>
  <c r="BB193" i="37"/>
  <c r="BE206" i="37"/>
  <c r="BF206" i="37"/>
  <c r="BA206" i="37"/>
  <c r="BA43" i="37"/>
  <c r="BB43" i="37"/>
  <c r="BE12" i="37"/>
  <c r="BA12" i="37"/>
  <c r="R101" i="37"/>
  <c r="BA101" i="37"/>
  <c r="BE101" i="37"/>
  <c r="BB101" i="37"/>
  <c r="S187" i="37"/>
  <c r="BF187" i="37"/>
  <c r="BE187" i="37"/>
  <c r="BA187" i="37"/>
  <c r="C924" i="37"/>
  <c r="G924" i="37" s="1"/>
  <c r="BA102" i="37"/>
  <c r="BE167" i="37"/>
  <c r="BD121" i="37"/>
  <c r="Q553" i="37"/>
  <c r="S202" i="37"/>
  <c r="BE161" i="37"/>
  <c r="BD161" i="37"/>
  <c r="BA60" i="37"/>
  <c r="BA117" i="37"/>
  <c r="BB117" i="37"/>
  <c r="BE174" i="37"/>
  <c r="BA174" i="37"/>
  <c r="BF174" i="37"/>
  <c r="BA32" i="37"/>
  <c r="BB32" i="37"/>
  <c r="BF32" i="37"/>
  <c r="BA89" i="37"/>
  <c r="BE146" i="37"/>
  <c r="BA146" i="37"/>
  <c r="BB146" i="37"/>
  <c r="BE203" i="37"/>
  <c r="BF203" i="37"/>
  <c r="BA203" i="37"/>
  <c r="BD203" i="37"/>
  <c r="BA61" i="37"/>
  <c r="BE61" i="37"/>
  <c r="BD61" i="37"/>
  <c r="BE182" i="37"/>
  <c r="BF182" i="37"/>
  <c r="BA182" i="37"/>
  <c r="BD182" i="37"/>
  <c r="BF179" i="37"/>
  <c r="BA179" i="37"/>
  <c r="BE179" i="37"/>
  <c r="BB47" i="37"/>
  <c r="BA47" i="37"/>
  <c r="BF47" i="37"/>
  <c r="S113" i="37"/>
  <c r="BA113" i="37"/>
  <c r="BF170" i="37"/>
  <c r="BE170" i="37"/>
  <c r="BA170" i="37"/>
  <c r="BB170" i="37"/>
  <c r="R69" i="37"/>
  <c r="BA69" i="37"/>
  <c r="BB69" i="37"/>
  <c r="BD69" i="37"/>
  <c r="T126" i="37"/>
  <c r="BA126" i="37"/>
  <c r="Q795" i="37"/>
  <c r="BA183" i="37"/>
  <c r="BF183" i="37"/>
  <c r="BB183" i="37"/>
  <c r="Q653" i="37"/>
  <c r="BA41" i="37"/>
  <c r="BE41" i="37"/>
  <c r="BB41" i="37"/>
  <c r="BA98" i="37"/>
  <c r="BA155" i="37"/>
  <c r="BE155" i="37"/>
  <c r="BE767" i="37" s="1"/>
  <c r="BD155" i="37"/>
  <c r="BD767" i="37" s="1"/>
  <c r="BB155" i="37"/>
  <c r="S13" i="37"/>
  <c r="BE13" i="37"/>
  <c r="BA13" i="37"/>
  <c r="BD13" i="37"/>
  <c r="BB13" i="37"/>
  <c r="BE70" i="37"/>
  <c r="BA70" i="37"/>
  <c r="BD70" i="37"/>
  <c r="BB70" i="37"/>
  <c r="BA95" i="37"/>
  <c r="BB95" i="37"/>
  <c r="R191" i="37"/>
  <c r="BA191" i="37"/>
  <c r="BF191" i="37"/>
  <c r="BD191" i="37"/>
  <c r="C1022" i="37"/>
  <c r="G1022" i="37" s="1"/>
  <c r="BD200" i="37"/>
  <c r="BE200" i="37"/>
  <c r="BA200" i="37"/>
  <c r="BB200" i="37"/>
  <c r="BF200" i="37"/>
  <c r="R58" i="37"/>
  <c r="BE58" i="37"/>
  <c r="BE670" i="37" s="1"/>
  <c r="BA58" i="37"/>
  <c r="BD58" i="37"/>
  <c r="S156" i="37"/>
  <c r="BA156" i="37"/>
  <c r="BE156" i="37"/>
  <c r="Q626" i="37"/>
  <c r="BA14" i="37"/>
  <c r="BE14" i="37"/>
  <c r="Q479" i="37"/>
  <c r="BA71" i="37"/>
  <c r="BB71" i="37"/>
  <c r="BE71" i="37"/>
  <c r="R128" i="37"/>
  <c r="BE128" i="37"/>
  <c r="BA128" i="37"/>
  <c r="BB128" i="37"/>
  <c r="BE50" i="37"/>
  <c r="BA50" i="37"/>
  <c r="BF50" i="37"/>
  <c r="BD50" i="37"/>
  <c r="Q515" i="37"/>
  <c r="BB107" i="37"/>
  <c r="BD164" i="37"/>
  <c r="BE164" i="37"/>
  <c r="BA164" i="37"/>
  <c r="S22" i="37"/>
  <c r="BE22" i="37"/>
  <c r="BA22" i="37"/>
  <c r="BB22" i="37"/>
  <c r="BA88" i="37"/>
  <c r="BE88" i="37"/>
  <c r="BD88" i="37"/>
  <c r="R51" i="37"/>
  <c r="BB51" i="37"/>
  <c r="BA51" i="37"/>
  <c r="BE152" i="37"/>
  <c r="BA152" i="37"/>
  <c r="BD152" i="37"/>
  <c r="BF152" i="37"/>
  <c r="BB152" i="37"/>
  <c r="BD209" i="37"/>
  <c r="BA209" i="37"/>
  <c r="BF209" i="37"/>
  <c r="BE209" i="37"/>
  <c r="BB209" i="37"/>
  <c r="BA108" i="37"/>
  <c r="BA165" i="37"/>
  <c r="BE165" i="37"/>
  <c r="BD165" i="37"/>
  <c r="BF165" i="37"/>
  <c r="BA23" i="37"/>
  <c r="BB23" i="37"/>
  <c r="BA80" i="37"/>
  <c r="BE137" i="37"/>
  <c r="BD137" i="37"/>
  <c r="BF194" i="37"/>
  <c r="BE194" i="37"/>
  <c r="BA194" i="37"/>
  <c r="BB194" i="37"/>
  <c r="BA52" i="37"/>
  <c r="BB52" i="37"/>
  <c r="BF52" i="37"/>
  <c r="BD52" i="37"/>
  <c r="BE52" i="37"/>
  <c r="BA109" i="37"/>
  <c r="BF109" i="37"/>
  <c r="BD109" i="37"/>
  <c r="BE166" i="37"/>
  <c r="BF166" i="37"/>
  <c r="BA166" i="37"/>
  <c r="BB166" i="37"/>
  <c r="BE207" i="37"/>
  <c r="BA207" i="37"/>
  <c r="BF207" i="37"/>
  <c r="BB207" i="37"/>
  <c r="BA35" i="37"/>
  <c r="BE35" i="37"/>
  <c r="BB35" i="37"/>
  <c r="BA185" i="37"/>
  <c r="BD185" i="37"/>
  <c r="BE185" i="37"/>
  <c r="BB185" i="37"/>
  <c r="BF185" i="37"/>
  <c r="BE91" i="37"/>
  <c r="BE51" i="37"/>
  <c r="BE113" i="37"/>
  <c r="BE47" i="37"/>
  <c r="BE89" i="37"/>
  <c r="BE112" i="37"/>
  <c r="BE69" i="37"/>
  <c r="BE110" i="37"/>
  <c r="BE183" i="37"/>
  <c r="BE80" i="37"/>
  <c r="BE191" i="37"/>
  <c r="BA76" i="37"/>
  <c r="BD131" i="37"/>
  <c r="BD73" i="37"/>
  <c r="BF10" i="37"/>
  <c r="BB176" i="37"/>
  <c r="BD156" i="37"/>
  <c r="BD124" i="37"/>
  <c r="BB164" i="37"/>
  <c r="BF156" i="37"/>
  <c r="BF124" i="37"/>
  <c r="BB141" i="37"/>
  <c r="BB203" i="37"/>
  <c r="BF102" i="37"/>
  <c r="BF123" i="37"/>
  <c r="BF90" i="37"/>
  <c r="BF57" i="37"/>
  <c r="BF36" i="37"/>
  <c r="BF114" i="37"/>
  <c r="BF91" i="37"/>
  <c r="BF113" i="37"/>
  <c r="BF28" i="37"/>
  <c r="BF70" i="37"/>
  <c r="BF180" i="37"/>
  <c r="BB80" i="37"/>
  <c r="BB156" i="37"/>
  <c r="BB42" i="37"/>
  <c r="BB202" i="37"/>
  <c r="BD98" i="37"/>
  <c r="BB206" i="37"/>
  <c r="BF51" i="37"/>
  <c r="BD60" i="37"/>
  <c r="BF154" i="37"/>
  <c r="BB204" i="37"/>
  <c r="BD150" i="37"/>
  <c r="BD118" i="37"/>
  <c r="BF193" i="37"/>
  <c r="BD157" i="37"/>
  <c r="BD12" i="37"/>
  <c r="BD35" i="37"/>
  <c r="BD71" i="37"/>
  <c r="BD102" i="37"/>
  <c r="BB102" i="37"/>
  <c r="BB174" i="37"/>
  <c r="BB61" i="37"/>
  <c r="BF126" i="37"/>
  <c r="BF108" i="37"/>
  <c r="BB98" i="37"/>
  <c r="BD207" i="37"/>
  <c r="BE143" i="37"/>
  <c r="BA143" i="37"/>
  <c r="BE49" i="37"/>
  <c r="BA49" i="37"/>
  <c r="BD49" i="37"/>
  <c r="BE176" i="37"/>
  <c r="BD176" i="37"/>
  <c r="BA176" i="37"/>
  <c r="BA92" i="37"/>
  <c r="BF92" i="37"/>
  <c r="BB64" i="37"/>
  <c r="BF64" i="37"/>
  <c r="BE15" i="37"/>
  <c r="BA15" i="37"/>
  <c r="BD15" i="37"/>
  <c r="T145" i="37"/>
  <c r="BE145" i="37"/>
  <c r="BA145" i="37"/>
  <c r="C980" i="37"/>
  <c r="G980" i="37" s="1"/>
  <c r="BA158" i="37"/>
  <c r="BD158" i="37"/>
  <c r="Q538" i="37"/>
  <c r="BE130" i="37"/>
  <c r="BA130" i="37"/>
  <c r="BB130" i="37"/>
  <c r="T195" i="37"/>
  <c r="BE195" i="37"/>
  <c r="BF195" i="37"/>
  <c r="BA195" i="37"/>
  <c r="BA83" i="37"/>
  <c r="BB83" i="37"/>
  <c r="BE102" i="37"/>
  <c r="BE64" i="37"/>
  <c r="BA115" i="37"/>
  <c r="BD130" i="37"/>
  <c r="BB82" i="37"/>
  <c r="BD195" i="37"/>
  <c r="BB195" i="37"/>
  <c r="BF104" i="37"/>
  <c r="BF25" i="37"/>
  <c r="BF43" i="37"/>
  <c r="BF157" i="37"/>
  <c r="BF97" i="37"/>
  <c r="BB148" i="37"/>
  <c r="Q509" i="37"/>
  <c r="R145" i="37"/>
  <c r="R202" i="37"/>
  <c r="C867" i="37"/>
  <c r="G867" i="37" s="1"/>
  <c r="BE168" i="37"/>
  <c r="BD168" i="37"/>
  <c r="BA168" i="37"/>
  <c r="BB168" i="37"/>
  <c r="BF168" i="37"/>
  <c r="BA26" i="37"/>
  <c r="BE26" i="37"/>
  <c r="BB26" i="37"/>
  <c r="BA124" i="37"/>
  <c r="BA181" i="37"/>
  <c r="BE181" i="37"/>
  <c r="BD181" i="37"/>
  <c r="BF181" i="37"/>
  <c r="BA39" i="37"/>
  <c r="BB39" i="37"/>
  <c r="BD39" i="37"/>
  <c r="BA96" i="37"/>
  <c r="BD96" i="37"/>
  <c r="BB96" i="37"/>
  <c r="BE153" i="37"/>
  <c r="BB153" i="37"/>
  <c r="BD153" i="37"/>
  <c r="BA11" i="37"/>
  <c r="BB11" i="37"/>
  <c r="BF11" i="37"/>
  <c r="BA68" i="37"/>
  <c r="BB68" i="37"/>
  <c r="BA189" i="37"/>
  <c r="BE189" i="37"/>
  <c r="BD189" i="37"/>
  <c r="BB189" i="37"/>
  <c r="BE159" i="37"/>
  <c r="BA159" i="37"/>
  <c r="BA56" i="37"/>
  <c r="BD56" i="37"/>
  <c r="BE56" i="37"/>
  <c r="BD177" i="37"/>
  <c r="BE177" i="37"/>
  <c r="BA177" i="37"/>
  <c r="BB177" i="37"/>
  <c r="BB76" i="37"/>
  <c r="BE133" i="37"/>
  <c r="BA133" i="37"/>
  <c r="BE190" i="37"/>
  <c r="BA190" i="37"/>
  <c r="BF190" i="37"/>
  <c r="BA48" i="37"/>
  <c r="BE48" i="37"/>
  <c r="BA105" i="37"/>
  <c r="BF162" i="37"/>
  <c r="BE162" i="37"/>
  <c r="BA162" i="37"/>
  <c r="BE20" i="37"/>
  <c r="BA20" i="37"/>
  <c r="BF20" i="37"/>
  <c r="BD20" i="37"/>
  <c r="BA77" i="37"/>
  <c r="BA134" i="37"/>
  <c r="BA67" i="37"/>
  <c r="BE163" i="37"/>
  <c r="BF163" i="37"/>
  <c r="BA163" i="37"/>
  <c r="BE65" i="37"/>
  <c r="BA65" i="37"/>
  <c r="BB65" i="37"/>
  <c r="BA122" i="37"/>
  <c r="BE122" i="37"/>
  <c r="BD122" i="37"/>
  <c r="BB122" i="37"/>
  <c r="BE21" i="37"/>
  <c r="BA21" i="37"/>
  <c r="BB21" i="37"/>
  <c r="BE78" i="37"/>
  <c r="BA78" i="37"/>
  <c r="BB78" i="37"/>
  <c r="BD78" i="37"/>
  <c r="BA135" i="37"/>
  <c r="BE135" i="37"/>
  <c r="BE192" i="37"/>
  <c r="BD192" i="37"/>
  <c r="BA192" i="37"/>
  <c r="BB192" i="37"/>
  <c r="BA114" i="37"/>
  <c r="BE114" i="37"/>
  <c r="BB114" i="37"/>
  <c r="BF171" i="37"/>
  <c r="BA171" i="37"/>
  <c r="BE29" i="37"/>
  <c r="BA29" i="37"/>
  <c r="BB29" i="37"/>
  <c r="BE86" i="37"/>
  <c r="BA86" i="37"/>
  <c r="BD86" i="37"/>
  <c r="BB86" i="37"/>
  <c r="BA31" i="37"/>
  <c r="BB31" i="37"/>
  <c r="BF31" i="37"/>
  <c r="BE31" i="37"/>
  <c r="BE127" i="37"/>
  <c r="BA127" i="37"/>
  <c r="BD127" i="37"/>
  <c r="BA17" i="37"/>
  <c r="BD17" i="37"/>
  <c r="BF17" i="37"/>
  <c r="BA74" i="37"/>
  <c r="BE74" i="37"/>
  <c r="BB74" i="37"/>
  <c r="BA172" i="37"/>
  <c r="BD172" i="37"/>
  <c r="BE172" i="37"/>
  <c r="BE30" i="37"/>
  <c r="BA30" i="37"/>
  <c r="BD30" i="37"/>
  <c r="BB30" i="37"/>
  <c r="BA87" i="37"/>
  <c r="BB87" i="37"/>
  <c r="BE144" i="37"/>
  <c r="BA144" i="37"/>
  <c r="BA201" i="37"/>
  <c r="BD201" i="37"/>
  <c r="BE201" i="37"/>
  <c r="BF201" i="37"/>
  <c r="BA59" i="37"/>
  <c r="BB59" i="37"/>
  <c r="BD59" i="37"/>
  <c r="BA116" i="37"/>
  <c r="BD116" i="37"/>
  <c r="BA173" i="37"/>
  <c r="BE173" i="37"/>
  <c r="BD173" i="37"/>
  <c r="BE147" i="37"/>
  <c r="BA147" i="37"/>
  <c r="BA44" i="37"/>
  <c r="BB44" i="37"/>
  <c r="BA111" i="37"/>
  <c r="BB111" i="37"/>
  <c r="BD111" i="37"/>
  <c r="BA99" i="37"/>
  <c r="BB99" i="37"/>
  <c r="BE32" i="37"/>
  <c r="BE107" i="37"/>
  <c r="BE108" i="37"/>
  <c r="BE17" i="37"/>
  <c r="BE106" i="37"/>
  <c r="BE118" i="37"/>
  <c r="BE96" i="37"/>
  <c r="BE59" i="37"/>
  <c r="BE105" i="37"/>
  <c r="BE94" i="37"/>
  <c r="BE115" i="37"/>
  <c r="BE73" i="37"/>
  <c r="BE116" i="37"/>
  <c r="BD80" i="37"/>
  <c r="BD162" i="37"/>
  <c r="BD25" i="37"/>
  <c r="BD89" i="37"/>
  <c r="BF26" i="37"/>
  <c r="BF58" i="37"/>
  <c r="BF670" i="37" s="1"/>
  <c r="BB208" i="37"/>
  <c r="BF118" i="37"/>
  <c r="BB196" i="37"/>
  <c r="BD146" i="37"/>
  <c r="BF13" i="37"/>
  <c r="BB157" i="37"/>
  <c r="BD179" i="37"/>
  <c r="BB179" i="37"/>
  <c r="BF94" i="37"/>
  <c r="BF44" i="37"/>
  <c r="BF115" i="37"/>
  <c r="BF87" i="37"/>
  <c r="BF23" i="37"/>
  <c r="BF101" i="37"/>
  <c r="BF100" i="37"/>
  <c r="BF82" i="37"/>
  <c r="BF16" i="37"/>
  <c r="BF110" i="37"/>
  <c r="BF75" i="37"/>
  <c r="BF12" i="37"/>
  <c r="BF49" i="37"/>
  <c r="BF60" i="37"/>
  <c r="BF204" i="37"/>
  <c r="BF45" i="37"/>
  <c r="BB159" i="37"/>
  <c r="BB45" i="37"/>
  <c r="BB100" i="37"/>
  <c r="BB77" i="37"/>
  <c r="BB46" i="37"/>
  <c r="BB113" i="37"/>
  <c r="BD31" i="37"/>
  <c r="BF67" i="37"/>
  <c r="BF135" i="37"/>
  <c r="BF38" i="37"/>
  <c r="BA91" i="37"/>
  <c r="BA161" i="37"/>
  <c r="BD144" i="37"/>
  <c r="BF15" i="37"/>
  <c r="BD190" i="37"/>
  <c r="BF144" i="37"/>
  <c r="BB67" i="37"/>
  <c r="BD183" i="37"/>
  <c r="BB181" i="37"/>
  <c r="BD43" i="37"/>
  <c r="BD105" i="37"/>
  <c r="BD100" i="37"/>
  <c r="BD77" i="37"/>
  <c r="BD170" i="37"/>
  <c r="BD101" i="37"/>
  <c r="BD74" i="37"/>
  <c r="BD147" i="37"/>
  <c r="BD135" i="37"/>
  <c r="BD97" i="37"/>
  <c r="BB19" i="37"/>
  <c r="BB126" i="37"/>
  <c r="BD115" i="37"/>
  <c r="BF34" i="37"/>
  <c r="BD167" i="37"/>
  <c r="BD11" i="37"/>
  <c r="BE63" i="37"/>
  <c r="BB154" i="37"/>
  <c r="BE171" i="37"/>
  <c r="BD187" i="37"/>
  <c r="BB50" i="37"/>
  <c r="BA157" i="37"/>
  <c r="BB162" i="37"/>
  <c r="BE126" i="37"/>
  <c r="BE10" i="37"/>
  <c r="Q267" i="37"/>
  <c r="Q799" i="37"/>
  <c r="Q595" i="37"/>
  <c r="BE33" i="37"/>
  <c r="BA33" i="37"/>
  <c r="BD33" i="37"/>
  <c r="BB33" i="37"/>
  <c r="BA90" i="37"/>
  <c r="BE90" i="37"/>
  <c r="BD90" i="37"/>
  <c r="BA188" i="37"/>
  <c r="BA596" i="37" s="1"/>
  <c r="BE188" i="37"/>
  <c r="BE596" i="37" s="1"/>
  <c r="BD188" i="37"/>
  <c r="BB188" i="37"/>
  <c r="BF188" i="37"/>
  <c r="BF596" i="37" s="1"/>
  <c r="BE46" i="37"/>
  <c r="BA46" i="37"/>
  <c r="BF46" i="37"/>
  <c r="BA103" i="37"/>
  <c r="BD103" i="37"/>
  <c r="BB103" i="37"/>
  <c r="BE103" i="37"/>
  <c r="BE160" i="37"/>
  <c r="BA160" i="37"/>
  <c r="BB160" i="37"/>
  <c r="BE18" i="37"/>
  <c r="BA18" i="37"/>
  <c r="BF18" i="37"/>
  <c r="BB18" i="37"/>
  <c r="BA75" i="37"/>
  <c r="BA132" i="37"/>
  <c r="BF132" i="37"/>
  <c r="BE54" i="37"/>
  <c r="BA54" i="37"/>
  <c r="BD54" i="37"/>
  <c r="BA131" i="37"/>
  <c r="BE131" i="37"/>
  <c r="BB131" i="37"/>
  <c r="BA28" i="37"/>
  <c r="BB28" i="37"/>
  <c r="BD184" i="37"/>
  <c r="BE184" i="37"/>
  <c r="BA184" i="37"/>
  <c r="BF184" i="37"/>
  <c r="BA42" i="37"/>
  <c r="BE42" i="37"/>
  <c r="BA140" i="37"/>
  <c r="BA197" i="37"/>
  <c r="BE197" i="37"/>
  <c r="BD197" i="37"/>
  <c r="BF197" i="37"/>
  <c r="BA55" i="37"/>
  <c r="BB55" i="37"/>
  <c r="BA112" i="37"/>
  <c r="BB112" i="37"/>
  <c r="BA169" i="37"/>
  <c r="BD169" i="37"/>
  <c r="BE169" i="37"/>
  <c r="BB169" i="37"/>
  <c r="BA27" i="37"/>
  <c r="BB27" i="37"/>
  <c r="BA84" i="37"/>
  <c r="BB84" i="37"/>
  <c r="BD84" i="37"/>
  <c r="BE141" i="37"/>
  <c r="BA141" i="37"/>
  <c r="BD141" i="37"/>
  <c r="BE198" i="37"/>
  <c r="BF198" i="37"/>
  <c r="BA198" i="37"/>
  <c r="BD198" i="37"/>
  <c r="BA79" i="37"/>
  <c r="BE79" i="37"/>
  <c r="BB79" i="37"/>
  <c r="BB40" i="37"/>
  <c r="BA40" i="37"/>
  <c r="BE40" i="37"/>
  <c r="BA129" i="37"/>
  <c r="BE129" i="37"/>
  <c r="BF129" i="37"/>
  <c r="BF186" i="37"/>
  <c r="BA186" i="37"/>
  <c r="BE186" i="37"/>
  <c r="BD186" i="37"/>
  <c r="BA85" i="37"/>
  <c r="BD85" i="37"/>
  <c r="BF85" i="37"/>
  <c r="BA142" i="37"/>
  <c r="BF142" i="37"/>
  <c r="BB142" i="37"/>
  <c r="BE142" i="37"/>
  <c r="BA199" i="37"/>
  <c r="BF199" i="37"/>
  <c r="BE199" i="37"/>
  <c r="BD199" i="37"/>
  <c r="BB199" i="37"/>
  <c r="BE57" i="37"/>
  <c r="BA57" i="37"/>
  <c r="BF178" i="37"/>
  <c r="BA178" i="37"/>
  <c r="BE178" i="37"/>
  <c r="BA36" i="37"/>
  <c r="BB36" i="37"/>
  <c r="BA93" i="37"/>
  <c r="BB93" i="37"/>
  <c r="BA150" i="37"/>
  <c r="BB150" i="37"/>
  <c r="BE150" i="37"/>
  <c r="BA72" i="37"/>
  <c r="BB72" i="37"/>
  <c r="BF72" i="37"/>
  <c r="BE175" i="37"/>
  <c r="BA175" i="37"/>
  <c r="BF175" i="37"/>
  <c r="BD175" i="37"/>
  <c r="BB175" i="37"/>
  <c r="BA81" i="37"/>
  <c r="BE138" i="37"/>
  <c r="BA138" i="37"/>
  <c r="BB138" i="37"/>
  <c r="BA37" i="37"/>
  <c r="BE37" i="37"/>
  <c r="BA94" i="37"/>
  <c r="BA151" i="37"/>
  <c r="BE151" i="37"/>
  <c r="BF151" i="37"/>
  <c r="BB151" i="37"/>
  <c r="BE208" i="37"/>
  <c r="BD208" i="37"/>
  <c r="BA208" i="37"/>
  <c r="BE66" i="37"/>
  <c r="BA66" i="37"/>
  <c r="BB66" i="37"/>
  <c r="BE123" i="37"/>
  <c r="BB123" i="37"/>
  <c r="BA180" i="37"/>
  <c r="BE180" i="37"/>
  <c r="BD180" i="37"/>
  <c r="BE38" i="37"/>
  <c r="BA38" i="37"/>
  <c r="BB38" i="37"/>
  <c r="BA24" i="37"/>
  <c r="BD24" i="37"/>
  <c r="BF24" i="37"/>
  <c r="BB24" i="37"/>
  <c r="BE120" i="37"/>
  <c r="BA120" i="37"/>
  <c r="BB120" i="37"/>
  <c r="BD120" i="37"/>
  <c r="BF120" i="37"/>
  <c r="BE125" i="37"/>
  <c r="BA125" i="37"/>
  <c r="BE11" i="37"/>
  <c r="BE97" i="37"/>
  <c r="BE77" i="37"/>
  <c r="BE60" i="37"/>
  <c r="BE92" i="37"/>
  <c r="BE93" i="37"/>
  <c r="BE75" i="37"/>
  <c r="BE111" i="37"/>
  <c r="BE140" i="37"/>
  <c r="BE83" i="37"/>
  <c r="BE27" i="37"/>
  <c r="BE109" i="37"/>
  <c r="BE55" i="37"/>
  <c r="BE99" i="37"/>
  <c r="BE44" i="37"/>
  <c r="BE100" i="37"/>
  <c r="BF78" i="37"/>
  <c r="BD22" i="37"/>
  <c r="BB182" i="37"/>
  <c r="BD41" i="37"/>
  <c r="BD149" i="37"/>
  <c r="BD32" i="37"/>
  <c r="BD64" i="37"/>
  <c r="BF192" i="37"/>
  <c r="BD140" i="37"/>
  <c r="BF19" i="37"/>
  <c r="BD174" i="37"/>
  <c r="BF140" i="37"/>
  <c r="BD19" i="37"/>
  <c r="BF205" i="37"/>
  <c r="BF173" i="37"/>
  <c r="BB187" i="37"/>
  <c r="BF153" i="37"/>
  <c r="BF68" i="37"/>
  <c r="BF88" i="37"/>
  <c r="BF65" i="37"/>
  <c r="BF73" i="37"/>
  <c r="BF84" i="37"/>
  <c r="BF71" i="37"/>
  <c r="BF133" i="37"/>
  <c r="BF117" i="37"/>
  <c r="BF116" i="37"/>
  <c r="BF89" i="37"/>
  <c r="BF61" i="37"/>
  <c r="BF106" i="37"/>
  <c r="BF59" i="37"/>
  <c r="BF125" i="37"/>
  <c r="BF40" i="37"/>
  <c r="BF69" i="37"/>
  <c r="BF155" i="37"/>
  <c r="BF107" i="37"/>
  <c r="BF98" i="37"/>
  <c r="BF137" i="37"/>
  <c r="BB10" i="37"/>
  <c r="BB49" i="37"/>
  <c r="BB108" i="37"/>
  <c r="BB140" i="37"/>
  <c r="BB15" i="37"/>
  <c r="BB89" i="37"/>
  <c r="BB121" i="37"/>
  <c r="BB198" i="37"/>
  <c r="BD72" i="37"/>
  <c r="BD99" i="37"/>
  <c r="BD18" i="37"/>
  <c r="BF83" i="37"/>
  <c r="BD125" i="37"/>
  <c r="BD44" i="37"/>
  <c r="BA137" i="37"/>
  <c r="BA64" i="37"/>
  <c r="BF169" i="37"/>
  <c r="BF138" i="37"/>
  <c r="BD21" i="37"/>
  <c r="BD171" i="37"/>
  <c r="BD134" i="37"/>
  <c r="BB145" i="37"/>
  <c r="BF177" i="37"/>
  <c r="BB197" i="37"/>
  <c r="BD104" i="37"/>
  <c r="BD95" i="37"/>
  <c r="BD145" i="37"/>
  <c r="BD51" i="37"/>
  <c r="BD83" i="37"/>
  <c r="BD45" i="37"/>
  <c r="BD194" i="37"/>
  <c r="BD107" i="37"/>
  <c r="BD106" i="37"/>
  <c r="BD117" i="37"/>
  <c r="BD112" i="37"/>
  <c r="BD178" i="37"/>
  <c r="BD14" i="37"/>
  <c r="BD113" i="37"/>
  <c r="BB54" i="37"/>
  <c r="BB134" i="37"/>
  <c r="BF93" i="37"/>
  <c r="BD53" i="37"/>
  <c r="BD40" i="37"/>
  <c r="BF158" i="37"/>
  <c r="BD206" i="37"/>
  <c r="BB17" i="37"/>
  <c r="BE43" i="37"/>
  <c r="BB137" i="37"/>
  <c r="BB14" i="37"/>
  <c r="BF79" i="37"/>
  <c r="BB85" i="37"/>
  <c r="BB109" i="37"/>
  <c r="BD126" i="37"/>
  <c r="BF30" i="37"/>
  <c r="BB136" i="37"/>
  <c r="C952" i="37"/>
  <c r="G952" i="37" s="1"/>
  <c r="Q273" i="37"/>
  <c r="Q395" i="37"/>
  <c r="Q768" i="37"/>
  <c r="S195" i="37"/>
  <c r="S107" i="37"/>
  <c r="S128" i="37"/>
  <c r="T130" i="37"/>
  <c r="R16" i="37"/>
  <c r="R14" i="37"/>
  <c r="T101" i="37"/>
  <c r="R195" i="37"/>
  <c r="S145" i="37"/>
  <c r="S158" i="37"/>
  <c r="S183" i="37"/>
  <c r="T16" i="37"/>
  <c r="Q807" i="37"/>
  <c r="Q628" i="37"/>
  <c r="Q481" i="37"/>
  <c r="Q255" i="37"/>
  <c r="Q713" i="37"/>
  <c r="R22" i="37"/>
  <c r="R107" i="37"/>
  <c r="S130" i="37"/>
  <c r="T51" i="37"/>
  <c r="R73" i="37"/>
  <c r="C976" i="37"/>
  <c r="G976" i="37" s="1"/>
  <c r="R110" i="37"/>
  <c r="Q490" i="37"/>
  <c r="Q604" i="37"/>
  <c r="Q755" i="37"/>
  <c r="T49" i="37"/>
  <c r="R62" i="37"/>
  <c r="S119" i="37"/>
  <c r="S97" i="37"/>
  <c r="C989" i="37"/>
  <c r="G989" i="37" s="1"/>
  <c r="T25" i="37"/>
  <c r="Q751" i="37"/>
  <c r="T118" i="37"/>
  <c r="Q308" i="37"/>
  <c r="S91" i="37"/>
  <c r="Q709" i="37"/>
  <c r="S104" i="37"/>
  <c r="T53" i="37"/>
  <c r="R82" i="37"/>
  <c r="T97" i="37"/>
  <c r="R139" i="37"/>
  <c r="Q286" i="37"/>
  <c r="Q400" i="37"/>
  <c r="Q301" i="37"/>
  <c r="C919" i="37"/>
  <c r="G919" i="37" s="1"/>
  <c r="R119" i="37"/>
  <c r="S110" i="37"/>
  <c r="S118" i="37"/>
  <c r="S143" i="37"/>
  <c r="T139" i="37"/>
  <c r="S154" i="37"/>
  <c r="S82" i="37"/>
  <c r="Q547" i="37"/>
  <c r="Q716" i="37"/>
  <c r="R104" i="37"/>
  <c r="Q505" i="37"/>
  <c r="R97" i="37"/>
  <c r="R154" i="37"/>
  <c r="S139" i="37"/>
  <c r="S196" i="37"/>
  <c r="S53" i="37"/>
  <c r="T196" i="37"/>
  <c r="T167" i="37"/>
  <c r="T104" i="37"/>
  <c r="R196" i="37"/>
  <c r="C940" i="37"/>
  <c r="G940" i="37" s="1"/>
  <c r="Q779" i="37"/>
  <c r="R167" i="37"/>
  <c r="R53" i="37"/>
  <c r="T143" i="37"/>
  <c r="T110" i="37"/>
  <c r="R25" i="37"/>
  <c r="R143" i="37"/>
  <c r="C904" i="37"/>
  <c r="G904" i="37" s="1"/>
  <c r="Q665" i="37"/>
  <c r="C1018" i="37"/>
  <c r="G1018" i="37" s="1"/>
  <c r="Q512" i="37"/>
  <c r="Q551" i="37"/>
  <c r="T154" i="37"/>
  <c r="R118" i="37"/>
  <c r="Q343" i="37"/>
  <c r="Q722" i="37"/>
  <c r="Q347" i="37"/>
  <c r="T82" i="37"/>
  <c r="S106" i="37"/>
  <c r="S176" i="37"/>
  <c r="T91" i="37"/>
  <c r="Q613" i="37"/>
  <c r="S115" i="37"/>
  <c r="R19" i="37"/>
  <c r="S49" i="37"/>
  <c r="R170" i="37"/>
  <c r="R158" i="37"/>
  <c r="Q305" i="37"/>
  <c r="C923" i="37"/>
  <c r="G923" i="37" s="1"/>
  <c r="Q349" i="37"/>
  <c r="C967" i="37"/>
  <c r="G967" i="37" s="1"/>
  <c r="R155" i="37"/>
  <c r="R83" i="37"/>
  <c r="S126" i="37"/>
  <c r="S71" i="37"/>
  <c r="S58" i="37"/>
  <c r="T83" i="37"/>
  <c r="S51" i="37"/>
  <c r="S200" i="37"/>
  <c r="S88" i="37"/>
  <c r="S16" i="37"/>
  <c r="S69" i="37"/>
  <c r="S45" i="37"/>
  <c r="T164" i="37"/>
  <c r="T183" i="37"/>
  <c r="T63" i="37"/>
  <c r="T160" i="37"/>
  <c r="T73" i="37"/>
  <c r="T50" i="37"/>
  <c r="T202" i="37"/>
  <c r="T102" i="37"/>
  <c r="R95" i="37"/>
  <c r="Q471" i="37"/>
  <c r="C1017" i="37"/>
  <c r="G1017" i="37" s="1"/>
  <c r="Q453" i="37"/>
  <c r="Q368" i="37"/>
  <c r="Q625" i="37"/>
  <c r="Q430" i="37"/>
  <c r="Q277" i="37"/>
  <c r="Q218" i="37"/>
  <c r="Q406" i="37"/>
  <c r="Q670" i="37"/>
  <c r="Q564" i="37"/>
  <c r="Q311" i="37"/>
  <c r="Q536" i="37"/>
  <c r="Q738" i="37"/>
  <c r="Q334" i="37"/>
  <c r="Q332" i="37"/>
  <c r="Q217" i="37"/>
  <c r="Q510" i="37"/>
  <c r="C1009" i="37"/>
  <c r="G1009" i="37" s="1"/>
  <c r="Q700" i="37"/>
  <c r="S56" i="37"/>
  <c r="R183" i="37"/>
  <c r="R13" i="37"/>
  <c r="S63" i="37"/>
  <c r="S90" i="37"/>
  <c r="S50" i="37"/>
  <c r="S83" i="37"/>
  <c r="T187" i="37"/>
  <c r="S41" i="37"/>
  <c r="T156" i="37"/>
  <c r="T45" i="37"/>
  <c r="T88" i="37"/>
  <c r="T22" i="37"/>
  <c r="T69" i="37"/>
  <c r="R156" i="37"/>
  <c r="R205" i="37"/>
  <c r="R102" i="37"/>
  <c r="R49" i="37"/>
  <c r="C885" i="37"/>
  <c r="G885" i="37" s="1"/>
  <c r="Q603" i="37"/>
  <c r="C876" i="37"/>
  <c r="G876" i="37" s="1"/>
  <c r="Q249" i="37"/>
  <c r="Q572" i="37"/>
  <c r="Q710" i="37"/>
  <c r="Q496" i="37"/>
  <c r="Q424" i="37"/>
  <c r="C1024" i="37"/>
  <c r="G1024" i="37" s="1"/>
  <c r="C880" i="37"/>
  <c r="G880" i="37" s="1"/>
  <c r="Q459" i="37"/>
  <c r="Q683" i="37"/>
  <c r="Q566" i="37"/>
  <c r="S168" i="37"/>
  <c r="Q638" i="37"/>
  <c r="Q708" i="37"/>
  <c r="R189" i="37"/>
  <c r="Q352" i="37"/>
  <c r="S92" i="37"/>
  <c r="S121" i="37"/>
  <c r="Q655" i="37"/>
  <c r="C834" i="37"/>
  <c r="G834" i="37" s="1"/>
  <c r="Q678" i="37"/>
  <c r="R125" i="37"/>
  <c r="Q703" i="37"/>
  <c r="Q646" i="37"/>
  <c r="C855" i="37"/>
  <c r="G855" i="37" s="1"/>
  <c r="Q498" i="37"/>
  <c r="T188" i="37"/>
  <c r="R103" i="37"/>
  <c r="Q568" i="37"/>
  <c r="R75" i="37"/>
  <c r="R132" i="37"/>
  <c r="Q404" i="37"/>
  <c r="Q262" i="37"/>
  <c r="Q360" i="37"/>
  <c r="Q422" i="37"/>
  <c r="C893" i="37"/>
  <c r="G893" i="37" s="1"/>
  <c r="Q740" i="37"/>
  <c r="C872" i="37"/>
  <c r="G872" i="37" s="1"/>
  <c r="C929" i="37"/>
  <c r="G929" i="37" s="1"/>
  <c r="Q776" i="37"/>
  <c r="C844" i="37"/>
  <c r="G844" i="37" s="1"/>
  <c r="Q292" i="37"/>
  <c r="Q663" i="37"/>
  <c r="Q814" i="37"/>
  <c r="Q362" i="37"/>
  <c r="Q220" i="37"/>
  <c r="C895" i="37"/>
  <c r="G895" i="37" s="1"/>
  <c r="Q742" i="37"/>
  <c r="Q391" i="37"/>
  <c r="Q657" i="37"/>
  <c r="Q306" i="37"/>
  <c r="Q399" i="37"/>
  <c r="Q675" i="37"/>
  <c r="S124" i="37"/>
  <c r="Q447" i="37"/>
  <c r="R159" i="37"/>
  <c r="Q788" i="37"/>
  <c r="S149" i="37"/>
  <c r="Q676" i="37"/>
  <c r="S100" i="37"/>
  <c r="C916" i="37"/>
  <c r="G916" i="37" s="1"/>
  <c r="S120" i="37"/>
  <c r="Q295" i="37"/>
  <c r="C913" i="37"/>
  <c r="G913" i="37" s="1"/>
  <c r="Q358" i="37"/>
  <c r="C875" i="37"/>
  <c r="G875" i="37" s="1"/>
  <c r="Q518" i="37"/>
  <c r="Q371" i="37"/>
  <c r="Q637" i="37"/>
  <c r="Q694" i="37"/>
  <c r="C961" i="37"/>
  <c r="G961" i="37" s="1"/>
  <c r="Q808" i="37"/>
  <c r="Q730" i="37"/>
  <c r="C965" i="37"/>
  <c r="G965" i="37" s="1"/>
  <c r="C926" i="37"/>
  <c r="G926" i="37" s="1"/>
  <c r="Q585" i="37"/>
  <c r="Q484" i="37"/>
  <c r="S133" i="37"/>
  <c r="Q598" i="37"/>
  <c r="C870" i="37"/>
  <c r="G870" i="37" s="1"/>
  <c r="C927" i="37"/>
  <c r="G927" i="37" s="1"/>
  <c r="Q774" i="37"/>
  <c r="C842" i="37"/>
  <c r="G842" i="37" s="1"/>
  <c r="C899" i="37"/>
  <c r="G899" i="37" s="1"/>
  <c r="Q746" i="37"/>
  <c r="Q679" i="37"/>
  <c r="Q571" i="37"/>
  <c r="C944" i="37"/>
  <c r="G944" i="37" s="1"/>
  <c r="Q396" i="37"/>
  <c r="Q318" i="37"/>
  <c r="Q437" i="37"/>
  <c r="Q698" i="37"/>
  <c r="Q369" i="37"/>
  <c r="Q398" i="37"/>
  <c r="S181" i="37"/>
  <c r="S153" i="37"/>
  <c r="S68" i="37"/>
  <c r="Q260" i="37"/>
  <c r="C928" i="37"/>
  <c r="G928" i="37" s="1"/>
  <c r="T206" i="37"/>
  <c r="R157" i="37"/>
  <c r="Q499" i="37"/>
  <c r="R91" i="37"/>
  <c r="R115" i="37"/>
  <c r="R34" i="37"/>
  <c r="T115" i="37"/>
  <c r="S34" i="37"/>
  <c r="S204" i="37"/>
  <c r="T148" i="37"/>
  <c r="R176" i="37"/>
  <c r="C871" i="37"/>
  <c r="G871" i="37" s="1"/>
  <c r="C937" i="37"/>
  <c r="G937" i="37" s="1"/>
  <c r="Q470" i="37"/>
  <c r="Q731" i="37"/>
  <c r="Q365" i="37"/>
  <c r="C882" i="37"/>
  <c r="G882" i="37" s="1"/>
  <c r="C939" i="37"/>
  <c r="G939" i="37" s="1"/>
  <c r="S174" i="37"/>
  <c r="C854" i="37"/>
  <c r="G854" i="37" s="1"/>
  <c r="Q701" i="37"/>
  <c r="Q758" i="37"/>
  <c r="C1025" i="37"/>
  <c r="G1025" i="37" s="1"/>
  <c r="Q673" i="37"/>
  <c r="Q590" i="37"/>
  <c r="Q791" i="37"/>
  <c r="Q251" i="37"/>
  <c r="Q388" i="37"/>
  <c r="Q246" i="37"/>
  <c r="Q752" i="37"/>
  <c r="C1019" i="37"/>
  <c r="G1019" i="37" s="1"/>
  <c r="C877" i="37"/>
  <c r="G877" i="37" s="1"/>
  <c r="Q520" i="37"/>
  <c r="Q577" i="37"/>
  <c r="Q435" i="37"/>
  <c r="Q696" i="37"/>
  <c r="C963" i="37"/>
  <c r="G963" i="37" s="1"/>
  <c r="C1020" i="37"/>
  <c r="G1020" i="37" s="1"/>
  <c r="C901" i="37"/>
  <c r="G901" i="37" s="1"/>
  <c r="Q244" i="37"/>
  <c r="Q813" i="37"/>
  <c r="Q248" i="37"/>
  <c r="C986" i="37"/>
  <c r="G986" i="37" s="1"/>
  <c r="Q254" i="37"/>
  <c r="Q561" i="37"/>
  <c r="Q226" i="37"/>
  <c r="Q373" i="37"/>
  <c r="C836" i="37"/>
  <c r="G836" i="37" s="1"/>
  <c r="Q610" i="37"/>
  <c r="Q466" i="37"/>
  <c r="C978" i="37"/>
  <c r="G978" i="37" s="1"/>
  <c r="C873" i="37"/>
  <c r="G873" i="37" s="1"/>
  <c r="Q719" i="37"/>
  <c r="Q275" i="37"/>
  <c r="C950" i="37"/>
  <c r="G950" i="37" s="1"/>
  <c r="C849" i="37"/>
  <c r="G849" i="37" s="1"/>
  <c r="Q606" i="37"/>
  <c r="Q770" i="37"/>
  <c r="R164" i="37"/>
  <c r="R187" i="37"/>
  <c r="Q283" i="37"/>
  <c r="Q634" i="37"/>
  <c r="Q809" i="37"/>
  <c r="Q608" i="37"/>
  <c r="Q753" i="37"/>
  <c r="Q639" i="37"/>
  <c r="Q812" i="37"/>
  <c r="Q596" i="37"/>
  <c r="Q419" i="37"/>
  <c r="R11" i="37"/>
  <c r="Q257" i="37"/>
  <c r="Q229" i="37"/>
  <c r="Q314" i="37"/>
  <c r="Q461" i="37"/>
  <c r="Q575" i="37"/>
  <c r="Q526" i="37"/>
  <c r="Q322" i="37"/>
  <c r="Q562" i="37"/>
  <c r="E843" i="37"/>
  <c r="F843" i="37" s="1"/>
  <c r="T190" i="37"/>
  <c r="Q654" i="37"/>
  <c r="Q587" i="37"/>
  <c r="Q231" i="37"/>
  <c r="C955" i="37"/>
  <c r="G955" i="37" s="1"/>
  <c r="C883" i="37"/>
  <c r="G883" i="37" s="1"/>
  <c r="C898" i="37"/>
  <c r="G898" i="37" s="1"/>
  <c r="R177" i="37"/>
  <c r="T67" i="37"/>
  <c r="R61" i="37"/>
  <c r="C1006" i="37"/>
  <c r="G1006" i="37" s="1"/>
  <c r="S60" i="37"/>
  <c r="S161" i="37"/>
  <c r="T77" i="37"/>
  <c r="Q224" i="37"/>
  <c r="Q802" i="37"/>
  <c r="C956" i="37"/>
  <c r="G956" i="37" s="1"/>
  <c r="Q456" i="37"/>
  <c r="Q729" i="37"/>
  <c r="S203" i="37"/>
  <c r="T162" i="37"/>
  <c r="T146" i="37"/>
  <c r="R48" i="37"/>
  <c r="R203" i="37"/>
  <c r="T20" i="37"/>
  <c r="Q717" i="37"/>
  <c r="Q773" i="37"/>
  <c r="Q497" i="37"/>
  <c r="Q264" i="37"/>
  <c r="Q689" i="37"/>
  <c r="R20" i="37"/>
  <c r="T117" i="37"/>
  <c r="S146" i="37"/>
  <c r="S43" i="37"/>
  <c r="T61" i="37"/>
  <c r="S20" i="37"/>
  <c r="T161" i="37"/>
  <c r="R89" i="37"/>
  <c r="Q337" i="37"/>
  <c r="Q381" i="37"/>
  <c r="Q815" i="37"/>
  <c r="Q659" i="37"/>
  <c r="Q271" i="37"/>
  <c r="Q367" i="37"/>
  <c r="R206" i="37"/>
  <c r="Q525" i="37"/>
  <c r="R117" i="37"/>
  <c r="R179" i="37"/>
  <c r="R146" i="37"/>
  <c r="R67" i="37"/>
  <c r="S206" i="37"/>
  <c r="T179" i="37"/>
  <c r="S47" i="37"/>
  <c r="T203" i="37"/>
  <c r="S163" i="37"/>
  <c r="S67" i="37"/>
  <c r="S89" i="37"/>
  <c r="T182" i="37"/>
  <c r="T134" i="37"/>
  <c r="T60" i="37"/>
  <c r="T32" i="37"/>
  <c r="R161" i="37"/>
  <c r="R105" i="37"/>
  <c r="R32" i="37"/>
  <c r="Q745" i="37"/>
  <c r="T133" i="37"/>
  <c r="Q513" i="37"/>
  <c r="C983" i="37"/>
  <c r="G983" i="37" s="1"/>
  <c r="C999" i="37"/>
  <c r="G999" i="37" s="1"/>
  <c r="C1001" i="37"/>
  <c r="G1001" i="37" s="1"/>
  <c r="Q293" i="37"/>
  <c r="Q611" i="37"/>
  <c r="Q469" i="37"/>
  <c r="Q394" i="37"/>
  <c r="Q455" i="37"/>
  <c r="Q475" i="37"/>
  <c r="C985" i="37"/>
  <c r="G985" i="37" s="1"/>
  <c r="Q338" i="37"/>
  <c r="Q554" i="37"/>
  <c r="C1004" i="37"/>
  <c r="G1004" i="37" s="1"/>
  <c r="Q660" i="37"/>
  <c r="R174" i="37"/>
  <c r="R47" i="37"/>
  <c r="S76" i="37"/>
  <c r="S77" i="37"/>
  <c r="S61" i="37"/>
  <c r="T163" i="37"/>
  <c r="T92" i="37"/>
  <c r="T177" i="37"/>
  <c r="T105" i="37"/>
  <c r="T47" i="37"/>
  <c r="T174" i="37"/>
  <c r="T48" i="37"/>
  <c r="R77" i="37"/>
  <c r="Y133" i="37"/>
  <c r="Q541" i="37"/>
  <c r="R133" i="37"/>
  <c r="Q309" i="37"/>
  <c r="Q569" i="37"/>
  <c r="Q632" i="37"/>
  <c r="Q383" i="37"/>
  <c r="C911" i="37"/>
  <c r="G911" i="37" s="1"/>
  <c r="Q407" i="37"/>
  <c r="Q265" i="37"/>
  <c r="Q672" i="37"/>
  <c r="C1012" i="37"/>
  <c r="G1012" i="37" s="1"/>
  <c r="C869" i="37"/>
  <c r="G869" i="37" s="1"/>
  <c r="C889" i="37"/>
  <c r="G889" i="37" s="1"/>
  <c r="Q775" i="37"/>
  <c r="C968" i="37"/>
  <c r="G968" i="37" s="1"/>
  <c r="Q542" i="37"/>
  <c r="Q485" i="37"/>
  <c r="Q281" i="37"/>
  <c r="C984" i="37"/>
  <c r="G984" i="37" s="1"/>
  <c r="R163" i="37"/>
  <c r="S117" i="37"/>
  <c r="R190" i="37"/>
  <c r="R182" i="37"/>
  <c r="S134" i="37"/>
  <c r="S162" i="37"/>
  <c r="S32" i="37"/>
  <c r="S177" i="37"/>
  <c r="R134" i="37"/>
  <c r="Q321" i="37"/>
  <c r="R43" i="37"/>
  <c r="R162" i="37"/>
  <c r="R92" i="37"/>
  <c r="S190" i="37"/>
  <c r="S182" i="37"/>
  <c r="S179" i="37"/>
  <c r="S48" i="37"/>
  <c r="S105" i="37"/>
  <c r="T76" i="37"/>
  <c r="T89" i="37"/>
  <c r="R60" i="37"/>
  <c r="R76" i="37"/>
  <c r="Q428" i="37"/>
  <c r="Q789" i="37"/>
  <c r="Q280" i="37"/>
  <c r="Q688" i="37"/>
  <c r="Q468" i="37"/>
  <c r="C946" i="37"/>
  <c r="G946" i="37" s="1"/>
  <c r="Q366" i="37"/>
  <c r="Q644" i="37"/>
  <c r="Q350" i="37"/>
  <c r="Q570" i="37"/>
  <c r="Q386" i="37"/>
  <c r="Q794" i="37"/>
  <c r="R112" i="37"/>
  <c r="T55" i="37"/>
  <c r="S42" i="37"/>
  <c r="S11" i="37"/>
  <c r="T26" i="37"/>
  <c r="T124" i="37"/>
  <c r="T84" i="37"/>
  <c r="T27" i="37"/>
  <c r="R168" i="37"/>
  <c r="R40" i="37"/>
  <c r="Q325" i="37"/>
  <c r="Q476" i="37"/>
  <c r="Q691" i="37"/>
  <c r="Q724" i="37"/>
  <c r="C1011" i="37"/>
  <c r="G1011" i="37" s="1"/>
  <c r="C864" i="37"/>
  <c r="G864" i="37" s="1"/>
  <c r="C962" i="37"/>
  <c r="G962" i="37" s="1"/>
  <c r="C991" i="37"/>
  <c r="G991" i="37" s="1"/>
  <c r="Q259" i="37"/>
  <c r="C906" i="37"/>
  <c r="G906" i="37" s="1"/>
  <c r="Q605" i="37"/>
  <c r="Q567" i="37"/>
  <c r="Q796" i="37"/>
  <c r="S27" i="37"/>
  <c r="S84" i="37"/>
  <c r="S197" i="37"/>
  <c r="T184" i="37"/>
  <c r="T149" i="37"/>
  <c r="R140" i="37"/>
  <c r="R197" i="37"/>
  <c r="Q487" i="37"/>
  <c r="C934" i="37"/>
  <c r="G934" i="37" s="1"/>
  <c r="Q780" i="37"/>
  <c r="Q450" i="37"/>
  <c r="Q548" i="37"/>
  <c r="Q781" i="37"/>
  <c r="Q288" i="37"/>
  <c r="Q401" i="37"/>
  <c r="Q592" i="37"/>
  <c r="Q652" i="37"/>
  <c r="C971" i="37"/>
  <c r="G971" i="37" s="1"/>
  <c r="R120" i="37"/>
  <c r="S55" i="37"/>
  <c r="R39" i="37"/>
  <c r="R79" i="37"/>
  <c r="S79" i="37"/>
  <c r="R26" i="37"/>
  <c r="R55" i="37"/>
  <c r="R198" i="37"/>
  <c r="S198" i="37"/>
  <c r="S39" i="37"/>
  <c r="S189" i="37"/>
  <c r="S169" i="37"/>
  <c r="T79" i="37"/>
  <c r="T42" i="37"/>
  <c r="T112" i="37"/>
  <c r="T169" i="37"/>
  <c r="T141" i="37"/>
  <c r="T198" i="37"/>
  <c r="E909" i="37"/>
  <c r="F909" i="37" s="1"/>
  <c r="T40" i="37"/>
  <c r="R184" i="37"/>
  <c r="R141" i="37"/>
  <c r="Q667" i="37"/>
  <c r="C862" i="37"/>
  <c r="G862" i="37" s="1"/>
  <c r="C932" i="37"/>
  <c r="G932" i="37" s="1"/>
  <c r="C958" i="37"/>
  <c r="G958" i="37" s="1"/>
  <c r="R136" i="37"/>
  <c r="T136" i="37"/>
  <c r="Q544" i="37"/>
  <c r="S136" i="37"/>
  <c r="Q748" i="37"/>
  <c r="Q601" i="37"/>
  <c r="R193" i="37"/>
  <c r="Q805" i="37"/>
  <c r="T193" i="37"/>
  <c r="S193" i="37"/>
  <c r="C1015" i="37"/>
  <c r="G1015" i="37" s="1"/>
  <c r="Q704" i="37"/>
  <c r="Q500" i="37"/>
  <c r="Q296" i="37"/>
  <c r="Q761" i="37"/>
  <c r="Q353" i="37"/>
  <c r="R149" i="37"/>
  <c r="Q557" i="37"/>
  <c r="C1028" i="37"/>
  <c r="G1028" i="37" s="1"/>
  <c r="Q614" i="37"/>
  <c r="Q410" i="37"/>
  <c r="Q818" i="37"/>
  <c r="Q268" i="37"/>
  <c r="R64" i="37"/>
  <c r="Q472" i="37"/>
  <c r="T64" i="37"/>
  <c r="S64" i="37"/>
  <c r="C886" i="37"/>
  <c r="G886" i="37" s="1"/>
  <c r="Q529" i="37"/>
  <c r="T121" i="37"/>
  <c r="Q733" i="37"/>
  <c r="C943" i="37"/>
  <c r="G943" i="37" s="1"/>
  <c r="R121" i="37"/>
  <c r="C865" i="37"/>
  <c r="G865" i="37" s="1"/>
  <c r="Q247" i="37"/>
  <c r="T43" i="37"/>
  <c r="Q451" i="37"/>
  <c r="Q712" i="37"/>
  <c r="C922" i="37"/>
  <c r="G922" i="37" s="1"/>
  <c r="T100" i="37"/>
  <c r="R100" i="37"/>
  <c r="Q304" i="37"/>
  <c r="Q565" i="37"/>
  <c r="C979" i="37"/>
  <c r="G979" i="37" s="1"/>
  <c r="T157" i="37"/>
  <c r="S157" i="37"/>
  <c r="Q361" i="37"/>
  <c r="Q624" i="37"/>
  <c r="T12" i="37"/>
  <c r="Q420" i="37"/>
  <c r="S12" i="37"/>
  <c r="R12" i="37"/>
  <c r="Q216" i="37"/>
  <c r="Q627" i="37"/>
  <c r="T15" i="37"/>
  <c r="Q423" i="37"/>
  <c r="R15" i="37"/>
  <c r="S15" i="37"/>
  <c r="C837" i="37"/>
  <c r="G837" i="37" s="1"/>
  <c r="Q489" i="37"/>
  <c r="R81" i="37"/>
  <c r="Q241" i="37"/>
  <c r="R37" i="37"/>
  <c r="S24" i="37"/>
  <c r="R24" i="37"/>
  <c r="Q219" i="37"/>
  <c r="R113" i="37"/>
  <c r="Q521" i="37"/>
  <c r="T113" i="37"/>
  <c r="Q317" i="37"/>
  <c r="C935" i="37"/>
  <c r="G935" i="37" s="1"/>
  <c r="Q725" i="37"/>
  <c r="Q578" i="37"/>
  <c r="Q374" i="37"/>
  <c r="C992" i="37"/>
  <c r="G992" i="37" s="1"/>
  <c r="T170" i="37"/>
  <c r="Q782" i="37"/>
  <c r="S170" i="37"/>
  <c r="Q477" i="37"/>
  <c r="Q681" i="37"/>
  <c r="C891" i="37"/>
  <c r="G891" i="37" s="1"/>
  <c r="Q330" i="37"/>
  <c r="Q534" i="37"/>
  <c r="C948" i="37"/>
  <c r="G948" i="37" s="1"/>
  <c r="R126" i="37"/>
  <c r="Q387" i="37"/>
  <c r="C1005" i="37"/>
  <c r="G1005" i="37" s="1"/>
  <c r="Q591" i="37"/>
  <c r="Q449" i="37"/>
  <c r="T41" i="37"/>
  <c r="C863" i="37"/>
  <c r="G863" i="37" s="1"/>
  <c r="Q245" i="37"/>
  <c r="R41" i="37"/>
  <c r="Q506" i="37"/>
  <c r="Q302" i="37"/>
  <c r="R98" i="37"/>
  <c r="T98" i="37"/>
  <c r="S98" i="37"/>
  <c r="C920" i="37"/>
  <c r="G920" i="37" s="1"/>
  <c r="Q767" i="37"/>
  <c r="C977" i="37"/>
  <c r="G977" i="37" s="1"/>
  <c r="S155" i="37"/>
  <c r="Q563" i="37"/>
  <c r="C835" i="37"/>
  <c r="G835" i="37" s="1"/>
  <c r="T13" i="37"/>
  <c r="Q421" i="37"/>
  <c r="Q274" i="37"/>
  <c r="T70" i="37"/>
  <c r="Q682" i="37"/>
  <c r="Q478" i="37"/>
  <c r="C892" i="37"/>
  <c r="G892" i="37" s="1"/>
  <c r="R70" i="37"/>
  <c r="Q503" i="37"/>
  <c r="Q299" i="37"/>
  <c r="T95" i="37"/>
  <c r="C917" i="37"/>
  <c r="G917" i="37" s="1"/>
  <c r="Q599" i="37"/>
  <c r="T191" i="37"/>
  <c r="C1013" i="37"/>
  <c r="G1013" i="37" s="1"/>
  <c r="S191" i="37"/>
  <c r="Q803" i="37"/>
  <c r="Q769" i="37"/>
  <c r="Q340" i="37"/>
  <c r="Q707" i="37"/>
  <c r="Q359" i="37"/>
  <c r="Q508" i="37"/>
  <c r="C914" i="37"/>
  <c r="G914" i="37" s="1"/>
  <c r="Q397" i="37"/>
  <c r="C990" i="37"/>
  <c r="G990" i="37" s="1"/>
  <c r="T168" i="37"/>
  <c r="Q372" i="37"/>
  <c r="Q576" i="37"/>
  <c r="Q434" i="37"/>
  <c r="C848" i="37"/>
  <c r="G848" i="37" s="1"/>
  <c r="S26" i="37"/>
  <c r="Q230" i="37"/>
  <c r="Q736" i="37"/>
  <c r="Q532" i="37"/>
  <c r="Q328" i="37"/>
  <c r="R124" i="37"/>
  <c r="Q589" i="37"/>
  <c r="C1003" i="37"/>
  <c r="G1003" i="37" s="1"/>
  <c r="Q385" i="37"/>
  <c r="R181" i="37"/>
  <c r="Q793" i="37"/>
  <c r="T181" i="37"/>
  <c r="Q651" i="37"/>
  <c r="Q243" i="37"/>
  <c r="T39" i="37"/>
  <c r="C861" i="37"/>
  <c r="G861" i="37" s="1"/>
  <c r="Q300" i="37"/>
  <c r="R96" i="37"/>
  <c r="T96" i="37"/>
  <c r="Q504" i="37"/>
  <c r="S96" i="37"/>
  <c r="C918" i="37"/>
  <c r="G918" i="37" s="1"/>
  <c r="Q765" i="37"/>
  <c r="T153" i="37"/>
  <c r="C975" i="37"/>
  <c r="G975" i="37" s="1"/>
  <c r="Q357" i="37"/>
  <c r="R153" i="37"/>
  <c r="Q215" i="37"/>
  <c r="T11" i="37"/>
  <c r="Q680" i="37"/>
  <c r="C890" i="37"/>
  <c r="G890" i="37" s="1"/>
  <c r="R68" i="37"/>
  <c r="T68" i="37"/>
  <c r="Q272" i="37"/>
  <c r="Q393" i="37"/>
  <c r="T189" i="37"/>
  <c r="Q597" i="37"/>
  <c r="Q801" i="37"/>
  <c r="C981" i="37"/>
  <c r="G981" i="37" s="1"/>
  <c r="Q771" i="37"/>
  <c r="T159" i="37"/>
  <c r="S159" i="37"/>
  <c r="Q363" i="37"/>
  <c r="Q668" i="37"/>
  <c r="Q464" i="37"/>
  <c r="C878" i="37"/>
  <c r="G878" i="37" s="1"/>
  <c r="T56" i="37"/>
  <c r="R56" i="37"/>
  <c r="D909" i="37"/>
  <c r="P909" i="37" s="1"/>
  <c r="Q236" i="37"/>
  <c r="Q440" i="37"/>
  <c r="Q458" i="37"/>
  <c r="Q702" i="37"/>
  <c r="T90" i="37"/>
  <c r="C912" i="37"/>
  <c r="G912" i="37" s="1"/>
  <c r="Q294" i="37"/>
  <c r="Q658" i="37"/>
  <c r="Q454" i="37"/>
  <c r="Q250" i="37"/>
  <c r="T46" i="37"/>
  <c r="C840" i="37"/>
  <c r="G840" i="37" s="1"/>
  <c r="Q222" i="37"/>
  <c r="Q630" i="37"/>
  <c r="Q426" i="37"/>
  <c r="S18" i="37"/>
  <c r="Q539" i="37"/>
  <c r="Q335" i="37"/>
  <c r="T131" i="37"/>
  <c r="Q743" i="37"/>
  <c r="C960" i="37"/>
  <c r="G960" i="37" s="1"/>
  <c r="Q546" i="37"/>
  <c r="Q750" i="37"/>
  <c r="T138" i="37"/>
  <c r="Q559" i="37"/>
  <c r="Q763" i="37"/>
  <c r="T151" i="37"/>
  <c r="C973" i="37"/>
  <c r="G973" i="37" s="1"/>
  <c r="C1002" i="37"/>
  <c r="G1002" i="37" s="1"/>
  <c r="R180" i="37"/>
  <c r="Q384" i="37"/>
  <c r="Q588" i="37"/>
  <c r="S180" i="37"/>
  <c r="C860" i="37"/>
  <c r="G860" i="37" s="1"/>
  <c r="Q242" i="37"/>
  <c r="Q446" i="37"/>
  <c r="S38" i="37"/>
  <c r="R38" i="37"/>
  <c r="R18" i="37"/>
  <c r="S151" i="37"/>
  <c r="T75" i="37"/>
  <c r="S33" i="37"/>
  <c r="T38" i="37"/>
  <c r="R90" i="37"/>
  <c r="Q792" i="37"/>
  <c r="C953" i="37"/>
  <c r="G953" i="37" s="1"/>
  <c r="C1010" i="37"/>
  <c r="G1010" i="37" s="1"/>
  <c r="Q392" i="37"/>
  <c r="Q800" i="37"/>
  <c r="R188" i="37"/>
  <c r="C925" i="37"/>
  <c r="G925" i="37" s="1"/>
  <c r="Q715" i="37"/>
  <c r="Q307" i="37"/>
  <c r="S103" i="37"/>
  <c r="C954" i="37"/>
  <c r="G954" i="37" s="1"/>
  <c r="Q540" i="37"/>
  <c r="Q336" i="37"/>
  <c r="Q744" i="37"/>
  <c r="T132" i="37"/>
  <c r="S132" i="37"/>
  <c r="C850" i="37"/>
  <c r="G850" i="37" s="1"/>
  <c r="Q436" i="37"/>
  <c r="R28" i="37"/>
  <c r="T28" i="37"/>
  <c r="Q820" i="37"/>
  <c r="Q412" i="37"/>
  <c r="T208" i="37"/>
  <c r="Q616" i="37"/>
  <c r="Q531" i="37"/>
  <c r="Q327" i="37"/>
  <c r="C945" i="37"/>
  <c r="G945" i="37" s="1"/>
  <c r="T123" i="37"/>
  <c r="S123" i="37"/>
  <c r="R123" i="37"/>
  <c r="Q228" i="37"/>
  <c r="T24" i="37"/>
  <c r="Q432" i="37"/>
  <c r="Q636" i="37"/>
  <c r="S138" i="37"/>
  <c r="S160" i="37"/>
  <c r="T180" i="37"/>
  <c r="T103" i="37"/>
  <c r="T18" i="37"/>
  <c r="R208" i="37"/>
  <c r="Q650" i="37"/>
  <c r="C1030" i="37"/>
  <c r="G1030" i="37" s="1"/>
  <c r="Q355" i="37"/>
  <c r="Q735" i="37"/>
  <c r="Q640" i="37"/>
  <c r="Q232" i="37"/>
  <c r="Q441" i="37"/>
  <c r="Q253" i="37"/>
  <c r="Q457" i="37"/>
  <c r="Q661" i="37"/>
  <c r="Q718" i="37"/>
  <c r="T106" i="37"/>
  <c r="Q514" i="37"/>
  <c r="Q310" i="37"/>
  <c r="R106" i="37"/>
  <c r="Q408" i="37"/>
  <c r="Q816" i="37"/>
  <c r="C1026" i="37"/>
  <c r="G1026" i="37" s="1"/>
  <c r="Q612" i="37"/>
  <c r="R204" i="37"/>
  <c r="T204" i="37"/>
  <c r="C884" i="37"/>
  <c r="G884" i="37" s="1"/>
  <c r="Q266" i="37"/>
  <c r="T62" i="37"/>
  <c r="Q674" i="37"/>
  <c r="S62" i="37"/>
  <c r="Q323" i="37"/>
  <c r="T119" i="37"/>
  <c r="C998" i="37"/>
  <c r="G998" i="37" s="1"/>
  <c r="Q380" i="37"/>
  <c r="T176" i="37"/>
  <c r="Q584" i="37"/>
  <c r="C856" i="37"/>
  <c r="G856" i="37" s="1"/>
  <c r="Q442" i="37"/>
  <c r="Q238" i="37"/>
  <c r="T34" i="37"/>
  <c r="Q760" i="37"/>
  <c r="R148" i="37"/>
  <c r="C970" i="37"/>
  <c r="G970" i="37" s="1"/>
  <c r="Q556" i="37"/>
  <c r="S148" i="37"/>
  <c r="Q817" i="37"/>
  <c r="C1027" i="37"/>
  <c r="G1027" i="37" s="1"/>
  <c r="T205" i="37"/>
  <c r="Q409" i="37"/>
  <c r="S205" i="37"/>
  <c r="Q631" i="37"/>
  <c r="T19" i="37"/>
  <c r="Q223" i="37"/>
  <c r="C841" i="37"/>
  <c r="G841" i="37" s="1"/>
  <c r="S19" i="37"/>
  <c r="Q319" i="37"/>
  <c r="Q523" i="37"/>
  <c r="Q727" i="37"/>
  <c r="R129" i="37"/>
  <c r="Q537" i="37"/>
  <c r="T129" i="37"/>
  <c r="Q333" i="37"/>
  <c r="C951" i="37"/>
  <c r="G951" i="37" s="1"/>
  <c r="Q741" i="37"/>
  <c r="Q390" i="37"/>
  <c r="T186" i="37"/>
  <c r="Q594" i="37"/>
  <c r="Q798" i="37"/>
  <c r="Q697" i="37"/>
  <c r="T85" i="37"/>
  <c r="Q289" i="37"/>
  <c r="R85" i="37"/>
  <c r="S85" i="37"/>
  <c r="Q493" i="37"/>
  <c r="Q754" i="37"/>
  <c r="T142" i="37"/>
  <c r="Q346" i="37"/>
  <c r="C964" i="37"/>
  <c r="G964" i="37" s="1"/>
  <c r="C1021" i="37"/>
  <c r="G1021" i="37" s="1"/>
  <c r="Q607" i="37"/>
  <c r="Q811" i="37"/>
  <c r="S199" i="37"/>
  <c r="C879" i="37"/>
  <c r="G879" i="37" s="1"/>
  <c r="R57" i="37"/>
  <c r="Q465" i="37"/>
  <c r="Q669" i="37"/>
  <c r="T57" i="37"/>
  <c r="S57" i="37"/>
  <c r="Q586" i="37"/>
  <c r="C1000" i="37"/>
  <c r="G1000" i="37" s="1"/>
  <c r="Q790" i="37"/>
  <c r="T178" i="37"/>
  <c r="S178" i="37"/>
  <c r="Q240" i="37"/>
  <c r="Q648" i="37"/>
  <c r="Q444" i="37"/>
  <c r="C858" i="37"/>
  <c r="G858" i="37" s="1"/>
  <c r="R36" i="37"/>
  <c r="S36" i="37"/>
  <c r="Q705" i="37"/>
  <c r="Q297" i="37"/>
  <c r="Q501" i="37"/>
  <c r="T93" i="37"/>
  <c r="Q354" i="37"/>
  <c r="C972" i="37"/>
  <c r="G972" i="37" s="1"/>
  <c r="Q558" i="37"/>
  <c r="Q480" i="37"/>
  <c r="T72" i="37"/>
  <c r="C894" i="37"/>
  <c r="G894" i="37" s="1"/>
  <c r="Q684" i="37"/>
  <c r="R72" i="37"/>
  <c r="Q583" i="37"/>
  <c r="T175" i="37"/>
  <c r="C997" i="37"/>
  <c r="G997" i="37" s="1"/>
  <c r="Q787" i="37"/>
  <c r="Q237" i="37"/>
  <c r="Q645" i="37"/>
  <c r="R33" i="37"/>
  <c r="T33" i="37"/>
  <c r="Q772" i="37"/>
  <c r="R160" i="37"/>
  <c r="C982" i="37"/>
  <c r="G982" i="37" s="1"/>
  <c r="Q364" i="37"/>
  <c r="Q687" i="37"/>
  <c r="Q279" i="37"/>
  <c r="C897" i="37"/>
  <c r="G897" i="37" s="1"/>
  <c r="Q666" i="37"/>
  <c r="Q258" i="37"/>
  <c r="R54" i="37"/>
  <c r="T54" i="37"/>
  <c r="Q462" i="37"/>
  <c r="S54" i="37"/>
  <c r="C903" i="37"/>
  <c r="G903" i="37" s="1"/>
  <c r="Q285" i="37"/>
  <c r="Q693" i="37"/>
  <c r="C859" i="37"/>
  <c r="G859" i="37" s="1"/>
  <c r="Q445" i="37"/>
  <c r="S37" i="37"/>
  <c r="Q649" i="37"/>
  <c r="Q298" i="37"/>
  <c r="R94" i="37"/>
  <c r="Q502" i="37"/>
  <c r="T94" i="37"/>
  <c r="Q706" i="37"/>
  <c r="Q474" i="37"/>
  <c r="C888" i="37"/>
  <c r="G888" i="37" s="1"/>
  <c r="Q270" i="37"/>
  <c r="T66" i="37"/>
  <c r="Q528" i="37"/>
  <c r="Q324" i="37"/>
  <c r="Q732" i="37"/>
  <c r="T120" i="37"/>
  <c r="R131" i="37"/>
  <c r="R151" i="37"/>
  <c r="R138" i="37"/>
  <c r="R46" i="37"/>
  <c r="S94" i="37"/>
  <c r="S46" i="37"/>
  <c r="S66" i="37"/>
  <c r="S131" i="37"/>
  <c r="S208" i="37"/>
  <c r="S81" i="37"/>
  <c r="T81" i="37"/>
  <c r="T37" i="37"/>
  <c r="R66" i="37"/>
  <c r="C846" i="37"/>
  <c r="G846" i="37" s="1"/>
  <c r="Q483" i="37"/>
  <c r="C942" i="37"/>
  <c r="G942" i="37" s="1"/>
  <c r="Q427" i="37"/>
  <c r="S125" i="37"/>
  <c r="Q623" i="37"/>
  <c r="C833" i="37"/>
  <c r="G833" i="37" s="1"/>
  <c r="T125" i="37"/>
  <c r="Q402" i="37"/>
  <c r="Q810" i="37"/>
  <c r="Q549" i="37"/>
  <c r="Q345" i="37"/>
  <c r="Q433" i="37"/>
  <c r="C847" i="37"/>
  <c r="G847" i="37" s="1"/>
  <c r="Q511" i="37"/>
  <c r="Q342" i="37"/>
  <c r="Q303" i="37"/>
  <c r="Q711" i="37"/>
  <c r="Q507" i="37"/>
  <c r="C921" i="37"/>
  <c r="G921" i="37" s="1"/>
  <c r="C947" i="37"/>
  <c r="G947" i="37" s="1"/>
  <c r="Q533" i="37"/>
  <c r="Q329" i="37"/>
  <c r="Q737" i="37"/>
  <c r="Q695" i="37"/>
  <c r="Q491" i="37"/>
  <c r="Q287" i="37"/>
  <c r="C905" i="37"/>
  <c r="G905" i="37" s="1"/>
  <c r="C1007" i="37"/>
  <c r="G1007" i="37" s="1"/>
  <c r="Q797" i="37"/>
  <c r="Q389" i="37"/>
  <c r="Q593" i="37"/>
  <c r="C996" i="37"/>
  <c r="G996" i="37" s="1"/>
  <c r="Q786" i="37"/>
  <c r="Q582" i="37"/>
  <c r="Q378" i="37"/>
  <c r="C915" i="37"/>
  <c r="G915" i="37" s="1"/>
  <c r="Q252" i="37"/>
  <c r="Q527" i="37"/>
  <c r="C941" i="37"/>
  <c r="G941" i="37" s="1"/>
  <c r="Q766" i="37"/>
  <c r="C868" i="37"/>
  <c r="G868" i="37" s="1"/>
  <c r="Q762" i="37"/>
  <c r="D1029" i="37"/>
  <c r="P1029" i="37" s="1"/>
  <c r="D843" i="37"/>
  <c r="P843" i="37" s="1"/>
  <c r="U97" i="37"/>
  <c r="AQ91" i="37"/>
  <c r="AG101" i="37"/>
  <c r="AX101" i="37"/>
  <c r="AV91" i="37"/>
  <c r="AH101" i="37"/>
  <c r="AG91" i="37"/>
  <c r="X91" i="37"/>
  <c r="U101" i="37"/>
  <c r="AP117" i="37"/>
  <c r="AX145" i="37"/>
  <c r="AY97" i="37"/>
  <c r="AP91" i="37"/>
  <c r="AQ101" i="37"/>
  <c r="W117" i="37"/>
  <c r="AK145" i="37"/>
  <c r="AW145" i="37"/>
  <c r="AV97" i="37"/>
  <c r="AQ109" i="37"/>
  <c r="AI145" i="37"/>
  <c r="U145" i="37"/>
  <c r="AG97" i="37"/>
  <c r="AK109" i="37"/>
  <c r="AK91" i="37"/>
  <c r="AW101" i="37"/>
  <c r="AG117" i="37"/>
  <c r="AN117" i="37"/>
  <c r="AS145" i="37"/>
  <c r="W145" i="37"/>
  <c r="AQ97" i="37"/>
  <c r="AV109" i="37"/>
  <c r="AM109" i="37"/>
  <c r="AS91" i="37"/>
  <c r="AY91" i="37"/>
  <c r="AN91" i="37"/>
  <c r="AJ91" i="37"/>
  <c r="V91" i="37"/>
  <c r="U91" i="37"/>
  <c r="AM101" i="37"/>
  <c r="AN101" i="37"/>
  <c r="AT101" i="37"/>
  <c r="AP101" i="37"/>
  <c r="X101" i="37"/>
  <c r="AV117" i="37"/>
  <c r="AY117" i="37"/>
  <c r="AL117" i="37"/>
  <c r="AJ117" i="37"/>
  <c r="AM117" i="37"/>
  <c r="U117" i="37"/>
  <c r="AR145" i="37"/>
  <c r="AH145" i="37"/>
  <c r="AQ145" i="37"/>
  <c r="AT145" i="37"/>
  <c r="X145" i="37"/>
  <c r="AW97" i="37"/>
  <c r="AN97" i="37"/>
  <c r="AM97" i="37"/>
  <c r="AT97" i="37"/>
  <c r="AP97" i="37"/>
  <c r="Y97" i="37"/>
  <c r="X97" i="37"/>
  <c r="AY109" i="37"/>
  <c r="AR109" i="37"/>
  <c r="AX109" i="37"/>
  <c r="AW109" i="37"/>
  <c r="AI109" i="37"/>
  <c r="U109" i="37"/>
  <c r="AT91" i="37"/>
  <c r="AX91" i="37"/>
  <c r="AM91" i="37"/>
  <c r="AI91" i="37"/>
  <c r="Y91" i="37"/>
  <c r="AV101" i="37"/>
  <c r="AI101" i="37"/>
  <c r="AL101" i="37"/>
  <c r="AS101" i="37"/>
  <c r="Y101" i="37"/>
  <c r="V101" i="37"/>
  <c r="AS117" i="37"/>
  <c r="AK117" i="37"/>
  <c r="AX117" i="37"/>
  <c r="AW117" i="37"/>
  <c r="AI117" i="37"/>
  <c r="Y117" i="37"/>
  <c r="X117" i="37"/>
  <c r="AG145" i="37"/>
  <c r="AN145" i="37"/>
  <c r="AP145" i="37"/>
  <c r="V145" i="37"/>
  <c r="AL97" i="37"/>
  <c r="AJ97" i="37"/>
  <c r="AK97" i="37"/>
  <c r="AS97" i="37"/>
  <c r="W97" i="37"/>
  <c r="V97" i="37"/>
  <c r="AG109" i="37"/>
  <c r="AN109" i="37"/>
  <c r="AJ109" i="37"/>
  <c r="AT109" i="37"/>
  <c r="AH109" i="37"/>
  <c r="W109" i="37"/>
  <c r="X109" i="37"/>
  <c r="AR91" i="37"/>
  <c r="AW91" i="37"/>
  <c r="AL91" i="37"/>
  <c r="AH91" i="37"/>
  <c r="W91" i="37"/>
  <c r="AK101" i="37"/>
  <c r="AY101" i="37"/>
  <c r="AJ101" i="37"/>
  <c r="AR101" i="37"/>
  <c r="W101" i="37"/>
  <c r="AR117" i="37"/>
  <c r="AH117" i="37"/>
  <c r="AQ117" i="37"/>
  <c r="AT117" i="37"/>
  <c r="V117" i="37"/>
  <c r="AV145" i="37"/>
  <c r="AY145" i="37"/>
  <c r="AL145" i="37"/>
  <c r="AJ145" i="37"/>
  <c r="AM145" i="37"/>
  <c r="Y145" i="37"/>
  <c r="AH97" i="37"/>
  <c r="AX97" i="37"/>
  <c r="AI97" i="37"/>
  <c r="AR97" i="37"/>
  <c r="AS109" i="37"/>
  <c r="AL109" i="37"/>
  <c r="AP109" i="37"/>
  <c r="Y109" i="37"/>
  <c r="V109" i="37"/>
  <c r="AG129" i="37"/>
  <c r="AQ129" i="37"/>
  <c r="AP129" i="37"/>
  <c r="AR173" i="37"/>
  <c r="AG133" i="37"/>
  <c r="AN133" i="37"/>
  <c r="AJ173" i="37"/>
  <c r="AM173" i="37"/>
  <c r="AL173" i="37"/>
  <c r="AL113" i="37"/>
  <c r="AK129" i="37"/>
  <c r="AN129" i="37"/>
  <c r="AM129" i="37"/>
  <c r="X129" i="37"/>
  <c r="AV173" i="37"/>
  <c r="AI173" i="37"/>
  <c r="AK173" i="37"/>
  <c r="W173" i="37"/>
  <c r="AJ113" i="37"/>
  <c r="AP133" i="37"/>
  <c r="V133" i="37"/>
  <c r="AS129" i="37"/>
  <c r="AJ129" i="37"/>
  <c r="V129" i="37"/>
  <c r="AW173" i="37"/>
  <c r="AX173" i="37"/>
  <c r="U173" i="37"/>
  <c r="AM113" i="37"/>
  <c r="AR129" i="37"/>
  <c r="AH129" i="37"/>
  <c r="AL129" i="37"/>
  <c r="AT129" i="37"/>
  <c r="Y129" i="37"/>
  <c r="AP173" i="37"/>
  <c r="AY173" i="37"/>
  <c r="AS173" i="37"/>
  <c r="AQ173" i="37"/>
  <c r="V173" i="37"/>
  <c r="U113" i="37"/>
  <c r="AV113" i="37"/>
  <c r="AY113" i="37"/>
  <c r="AX113" i="37"/>
  <c r="AW113" i="37"/>
  <c r="AI113" i="37"/>
  <c r="W113" i="37"/>
  <c r="X113" i="37"/>
  <c r="AV133" i="37"/>
  <c r="AY133" i="37"/>
  <c r="AL133" i="37"/>
  <c r="AJ133" i="37"/>
  <c r="AM133" i="37"/>
  <c r="CM7" i="27"/>
  <c r="CQ7" i="27"/>
  <c r="CN7" i="27"/>
  <c r="CU7" i="27"/>
  <c r="DB7" i="27"/>
  <c r="DD7" i="27"/>
  <c r="DH7" i="27"/>
  <c r="DK7" i="27"/>
  <c r="DO7" i="27"/>
  <c r="DR7" i="27"/>
  <c r="EN7" i="27"/>
  <c r="CO7" i="27"/>
  <c r="CV7" i="27"/>
  <c r="AR11" i="37" s="1"/>
  <c r="CY7" i="27"/>
  <c r="DE7" i="27"/>
  <c r="DL7" i="27"/>
  <c r="DS7" i="27"/>
  <c r="CE7" i="27"/>
  <c r="FD7" i="27" s="1"/>
  <c r="CF7" i="27"/>
  <c r="FE7" i="27" s="1"/>
  <c r="CG7" i="27"/>
  <c r="EO7" i="27"/>
  <c r="CL7" i="27"/>
  <c r="CP7" i="27"/>
  <c r="CX7" i="27"/>
  <c r="DC7" i="27"/>
  <c r="DP7" i="27"/>
  <c r="Y15" i="37"/>
  <c r="V24" i="37"/>
  <c r="X24" i="37"/>
  <c r="V28" i="37"/>
  <c r="X28" i="37"/>
  <c r="V32" i="37"/>
  <c r="X32" i="37"/>
  <c r="V36" i="37"/>
  <c r="X36" i="37"/>
  <c r="CZ7" i="27"/>
  <c r="DF7" i="27"/>
  <c r="DQ7" i="27"/>
  <c r="CH7" i="27"/>
  <c r="CK7" i="27"/>
  <c r="Y11" i="37"/>
  <c r="V21" i="37"/>
  <c r="X21" i="37"/>
  <c r="U24" i="37"/>
  <c r="V25" i="37"/>
  <c r="X25" i="37"/>
  <c r="U28" i="37"/>
  <c r="V29" i="37"/>
  <c r="X29" i="37"/>
  <c r="V37" i="37"/>
  <c r="X37" i="37"/>
  <c r="CT7" i="27"/>
  <c r="DA7" i="27"/>
  <c r="DG7" i="27"/>
  <c r="DM7" i="27"/>
  <c r="EP7" i="27"/>
  <c r="CJ7" i="27"/>
  <c r="Y16" i="37"/>
  <c r="X18" i="37"/>
  <c r="U21" i="37"/>
  <c r="W24" i="37"/>
  <c r="Y24" i="37"/>
  <c r="U25" i="37"/>
  <c r="V26" i="37"/>
  <c r="X26" i="37"/>
  <c r="W28" i="37"/>
  <c r="Y28" i="37"/>
  <c r="U29" i="37"/>
  <c r="V30" i="37"/>
  <c r="X30" i="37"/>
  <c r="W32" i="37"/>
  <c r="Y32" i="37"/>
  <c r="V34" i="37"/>
  <c r="X34" i="37"/>
  <c r="W36" i="37"/>
  <c r="EQ7" i="27"/>
  <c r="U26" i="37"/>
  <c r="U30" i="37"/>
  <c r="U37" i="37"/>
  <c r="V39" i="37"/>
  <c r="X39" i="37"/>
  <c r="W41" i="37"/>
  <c r="Y41" i="37"/>
  <c r="V43" i="37"/>
  <c r="X43" i="37"/>
  <c r="W45" i="37"/>
  <c r="Y45" i="37"/>
  <c r="V47" i="37"/>
  <c r="X47" i="37"/>
  <c r="W49" i="37"/>
  <c r="Y49" i="37"/>
  <c r="V51" i="37"/>
  <c r="X51" i="37"/>
  <c r="W57" i="37"/>
  <c r="Y57" i="37"/>
  <c r="V59" i="37"/>
  <c r="X59" i="37"/>
  <c r="W61" i="37"/>
  <c r="Y61" i="37"/>
  <c r="V63" i="37"/>
  <c r="X63" i="37"/>
  <c r="W65" i="37"/>
  <c r="Y65" i="37"/>
  <c r="V67" i="37"/>
  <c r="X67" i="37"/>
  <c r="W69" i="37"/>
  <c r="Y69" i="37"/>
  <c r="V71" i="37"/>
  <c r="X71" i="37"/>
  <c r="W73" i="37"/>
  <c r="Y73" i="37"/>
  <c r="X13" i="37"/>
  <c r="W25" i="37"/>
  <c r="W29" i="37"/>
  <c r="Y36" i="37"/>
  <c r="Y37" i="37"/>
  <c r="V40" i="37"/>
  <c r="X40" i="37"/>
  <c r="V44" i="37"/>
  <c r="X44" i="37"/>
  <c r="V48" i="37"/>
  <c r="X48" i="37"/>
  <c r="V56" i="37"/>
  <c r="X56" i="37"/>
  <c r="V60" i="37"/>
  <c r="X60" i="37"/>
  <c r="V64" i="37"/>
  <c r="X64" i="37"/>
  <c r="V68" i="37"/>
  <c r="X68" i="37"/>
  <c r="V72" i="37"/>
  <c r="X72" i="37"/>
  <c r="V76" i="37"/>
  <c r="X76" i="37"/>
  <c r="V80" i="37"/>
  <c r="X80" i="37"/>
  <c r="V84" i="37"/>
  <c r="X84" i="37"/>
  <c r="CW7" i="27"/>
  <c r="DN7" i="27"/>
  <c r="Y12" i="37"/>
  <c r="W21" i="37"/>
  <c r="Y25" i="37"/>
  <c r="Y29" i="37"/>
  <c r="V41" i="37"/>
  <c r="X41" i="37"/>
  <c r="V45" i="37"/>
  <c r="X45" i="37"/>
  <c r="V49" i="37"/>
  <c r="X49" i="37"/>
  <c r="V57" i="37"/>
  <c r="X57" i="37"/>
  <c r="V61" i="37"/>
  <c r="X61" i="37"/>
  <c r="V65" i="37"/>
  <c r="X65" i="37"/>
  <c r="V69" i="37"/>
  <c r="X69" i="37"/>
  <c r="V73" i="37"/>
  <c r="X73" i="37"/>
  <c r="V77" i="37"/>
  <c r="X77" i="37"/>
  <c r="V81" i="37"/>
  <c r="X81" i="37"/>
  <c r="V85" i="37"/>
  <c r="Y56" i="37"/>
  <c r="Y60" i="37"/>
  <c r="Y64" i="37"/>
  <c r="Y68" i="37"/>
  <c r="Y72" i="37"/>
  <c r="X75" i="37"/>
  <c r="Y76" i="37"/>
  <c r="Y77" i="37"/>
  <c r="X79" i="37"/>
  <c r="Y80" i="37"/>
  <c r="Y81" i="37"/>
  <c r="X83" i="37"/>
  <c r="Y84" i="37"/>
  <c r="W86" i="37"/>
  <c r="Y86" i="37"/>
  <c r="V88" i="37"/>
  <c r="X88" i="37"/>
  <c r="W90" i="37"/>
  <c r="Y90" i="37"/>
  <c r="V92" i="37"/>
  <c r="X92" i="37"/>
  <c r="W94" i="37"/>
  <c r="Y94" i="37"/>
  <c r="V96" i="37"/>
  <c r="X96" i="37"/>
  <c r="W98" i="37"/>
  <c r="Y98" i="37"/>
  <c r="V100" i="37"/>
  <c r="X100" i="37"/>
  <c r="W102" i="37"/>
  <c r="Y102" i="37"/>
  <c r="X11" i="37"/>
  <c r="Y21" i="37"/>
  <c r="V38" i="37"/>
  <c r="U41" i="37"/>
  <c r="V42" i="37"/>
  <c r="U45" i="37"/>
  <c r="V46" i="37"/>
  <c r="U49" i="37"/>
  <c r="X74" i="37"/>
  <c r="X78" i="37"/>
  <c r="X82" i="37"/>
  <c r="X85" i="37"/>
  <c r="V89" i="37"/>
  <c r="X89" i="37"/>
  <c r="V93" i="37"/>
  <c r="X93" i="37"/>
  <c r="V105" i="37"/>
  <c r="X105" i="37"/>
  <c r="V121" i="37"/>
  <c r="X121" i="37"/>
  <c r="U34" i="37"/>
  <c r="X38" i="37"/>
  <c r="W40" i="37"/>
  <c r="X42" i="37"/>
  <c r="W44" i="37"/>
  <c r="X46" i="37"/>
  <c r="W48" i="37"/>
  <c r="U57" i="37"/>
  <c r="U61" i="37"/>
  <c r="U65" i="37"/>
  <c r="U69" i="37"/>
  <c r="U73" i="37"/>
  <c r="W76" i="37"/>
  <c r="W77" i="37"/>
  <c r="W80" i="37"/>
  <c r="W81" i="37"/>
  <c r="W84" i="37"/>
  <c r="V86" i="37"/>
  <c r="X86" i="37"/>
  <c r="V90" i="37"/>
  <c r="X90" i="37"/>
  <c r="V94" i="37"/>
  <c r="X94" i="37"/>
  <c r="V98" i="37"/>
  <c r="X98" i="37"/>
  <c r="V102" i="37"/>
  <c r="X102" i="37"/>
  <c r="U105" i="37"/>
  <c r="V106" i="37"/>
  <c r="X106" i="37"/>
  <c r="V110" i="37"/>
  <c r="X110" i="37"/>
  <c r="V114" i="37"/>
  <c r="X114" i="37"/>
  <c r="V118" i="37"/>
  <c r="X118" i="37"/>
  <c r="U121" i="37"/>
  <c r="V122" i="37"/>
  <c r="V78" i="37"/>
  <c r="U98" i="37"/>
  <c r="X103" i="37"/>
  <c r="V104" i="37"/>
  <c r="W105" i="37"/>
  <c r="W106" i="37"/>
  <c r="V108" i="37"/>
  <c r="U110" i="37"/>
  <c r="V111" i="37"/>
  <c r="Y114" i="37"/>
  <c r="X116" i="37"/>
  <c r="X119" i="37"/>
  <c r="V123" i="37"/>
  <c r="X123" i="37"/>
  <c r="W125" i="37"/>
  <c r="Y125" i="37"/>
  <c r="V127" i="37"/>
  <c r="X127" i="37"/>
  <c r="V131" i="37"/>
  <c r="X131" i="37"/>
  <c r="V135" i="37"/>
  <c r="X135" i="37"/>
  <c r="W137" i="37"/>
  <c r="Y137" i="37"/>
  <c r="V139" i="37"/>
  <c r="X139" i="37"/>
  <c r="W141" i="37"/>
  <c r="Y141" i="37"/>
  <c r="V143" i="37"/>
  <c r="X143" i="37"/>
  <c r="V147" i="37"/>
  <c r="X147" i="37"/>
  <c r="W149" i="37"/>
  <c r="Y149" i="37"/>
  <c r="V151" i="37"/>
  <c r="X151" i="37"/>
  <c r="W153" i="37"/>
  <c r="Y153" i="37"/>
  <c r="V155" i="37"/>
  <c r="X155" i="37"/>
  <c r="W157" i="37"/>
  <c r="Y157" i="37"/>
  <c r="W37" i="37"/>
  <c r="U77" i="37"/>
  <c r="U85" i="37"/>
  <c r="U86" i="37"/>
  <c r="U90" i="37"/>
  <c r="U94" i="37"/>
  <c r="U106" i="37"/>
  <c r="Y110" i="37"/>
  <c r="X112" i="37"/>
  <c r="X115" i="37"/>
  <c r="W118" i="37"/>
  <c r="W121" i="37"/>
  <c r="W122" i="37"/>
  <c r="Y122" i="37"/>
  <c r="V124" i="37"/>
  <c r="X124" i="37"/>
  <c r="V128" i="37"/>
  <c r="X128" i="37"/>
  <c r="V132" i="37"/>
  <c r="X132" i="37"/>
  <c r="V136" i="37"/>
  <c r="X136" i="37"/>
  <c r="V140" i="37"/>
  <c r="X140" i="37"/>
  <c r="V144" i="37"/>
  <c r="X144" i="37"/>
  <c r="V148" i="37"/>
  <c r="X148" i="37"/>
  <c r="V152" i="37"/>
  <c r="X152" i="37"/>
  <c r="V156" i="37"/>
  <c r="X156" i="37"/>
  <c r="V160" i="37"/>
  <c r="X160" i="37"/>
  <c r="V164" i="37"/>
  <c r="X164" i="37"/>
  <c r="V168" i="37"/>
  <c r="X168" i="37"/>
  <c r="V172" i="37"/>
  <c r="W56" i="37"/>
  <c r="X58" i="37"/>
  <c r="W60" i="37"/>
  <c r="X62" i="37"/>
  <c r="W64" i="37"/>
  <c r="X66" i="37"/>
  <c r="W68" i="37"/>
  <c r="X70" i="37"/>
  <c r="W72" i="37"/>
  <c r="V74" i="37"/>
  <c r="V82" i="37"/>
  <c r="W85" i="37"/>
  <c r="W89" i="37"/>
  <c r="W93" i="37"/>
  <c r="X104" i="37"/>
  <c r="Y105" i="37"/>
  <c r="Y106" i="37"/>
  <c r="X108" i="37"/>
  <c r="X111" i="37"/>
  <c r="W114" i="37"/>
  <c r="U115" i="37"/>
  <c r="U118" i="37"/>
  <c r="U122" i="37"/>
  <c r="V125" i="37"/>
  <c r="X125" i="37"/>
  <c r="V137" i="37"/>
  <c r="X137" i="37"/>
  <c r="V141" i="37"/>
  <c r="X141" i="37"/>
  <c r="V149" i="37"/>
  <c r="X149" i="37"/>
  <c r="V153" i="37"/>
  <c r="X153" i="37"/>
  <c r="V157" i="37"/>
  <c r="X157" i="37"/>
  <c r="V161" i="37"/>
  <c r="X161" i="37"/>
  <c r="V165" i="37"/>
  <c r="X165" i="37"/>
  <c r="V169" i="37"/>
  <c r="X169" i="37"/>
  <c r="Y44" i="37"/>
  <c r="U81" i="37"/>
  <c r="V103" i="37"/>
  <c r="W110" i="37"/>
  <c r="V115" i="37"/>
  <c r="Y118" i="37"/>
  <c r="W136" i="37"/>
  <c r="W140" i="37"/>
  <c r="W144" i="37"/>
  <c r="Y148" i="37"/>
  <c r="Y152" i="37"/>
  <c r="Y156" i="37"/>
  <c r="U161" i="37"/>
  <c r="U165" i="37"/>
  <c r="V166" i="37"/>
  <c r="U169" i="37"/>
  <c r="V170" i="37"/>
  <c r="V175" i="37"/>
  <c r="X175" i="37"/>
  <c r="W177" i="37"/>
  <c r="Y177" i="37"/>
  <c r="V179" i="37"/>
  <c r="X179" i="37"/>
  <c r="W181" i="37"/>
  <c r="Y181" i="37"/>
  <c r="V183" i="37"/>
  <c r="X183" i="37"/>
  <c r="W185" i="37"/>
  <c r="Y185" i="37"/>
  <c r="V187" i="37"/>
  <c r="X187" i="37"/>
  <c r="W189" i="37"/>
  <c r="Y189" i="37"/>
  <c r="V191" i="37"/>
  <c r="X191" i="37"/>
  <c r="W193" i="37"/>
  <c r="Y193" i="37"/>
  <c r="V195" i="37"/>
  <c r="X195" i="37"/>
  <c r="W197" i="37"/>
  <c r="Y197" i="37"/>
  <c r="V199" i="37"/>
  <c r="X199" i="37"/>
  <c r="W201" i="37"/>
  <c r="Y201" i="37"/>
  <c r="V203" i="37"/>
  <c r="X203" i="37"/>
  <c r="W205" i="37"/>
  <c r="Y205" i="37"/>
  <c r="V207" i="37"/>
  <c r="X207" i="37"/>
  <c r="W209" i="37"/>
  <c r="Y209" i="37"/>
  <c r="V112" i="37"/>
  <c r="U114" i="37"/>
  <c r="U125" i="37"/>
  <c r="V126" i="37"/>
  <c r="W132" i="37"/>
  <c r="Y136" i="37"/>
  <c r="Y140" i="37"/>
  <c r="Y144" i="37"/>
  <c r="X159" i="37"/>
  <c r="Y160" i="37"/>
  <c r="Y161" i="37"/>
  <c r="X163" i="37"/>
  <c r="Y164" i="37"/>
  <c r="Y165" i="37"/>
  <c r="X167" i="37"/>
  <c r="Y168" i="37"/>
  <c r="Y169" i="37"/>
  <c r="X171" i="37"/>
  <c r="X172" i="37"/>
  <c r="U175" i="37"/>
  <c r="V176" i="37"/>
  <c r="X176" i="37"/>
  <c r="V180" i="37"/>
  <c r="X180" i="37"/>
  <c r="V184" i="37"/>
  <c r="X184" i="37"/>
  <c r="V188" i="37"/>
  <c r="X188" i="37"/>
  <c r="V192" i="37"/>
  <c r="X192" i="37"/>
  <c r="V196" i="37"/>
  <c r="X196" i="37"/>
  <c r="V200" i="37"/>
  <c r="X200" i="37"/>
  <c r="V204" i="37"/>
  <c r="X204" i="37"/>
  <c r="V208" i="37"/>
  <c r="X208" i="37"/>
  <c r="Y40" i="37"/>
  <c r="Y48" i="37"/>
  <c r="V54" i="37"/>
  <c r="Y93" i="37"/>
  <c r="U102" i="37"/>
  <c r="U111" i="37"/>
  <c r="X122" i="37"/>
  <c r="W124" i="37"/>
  <c r="X126" i="37"/>
  <c r="W128" i="37"/>
  <c r="Y132" i="37"/>
  <c r="U149" i="37"/>
  <c r="U153" i="37"/>
  <c r="U157" i="37"/>
  <c r="X162" i="37"/>
  <c r="X166" i="37"/>
  <c r="X170" i="37"/>
  <c r="Y172" i="37"/>
  <c r="V177" i="37"/>
  <c r="X177" i="37"/>
  <c r="V181" i="37"/>
  <c r="X181" i="37"/>
  <c r="V185" i="37"/>
  <c r="X185" i="37"/>
  <c r="V189" i="37"/>
  <c r="X189" i="37"/>
  <c r="V193" i="37"/>
  <c r="X193" i="37"/>
  <c r="V197" i="37"/>
  <c r="X197" i="37"/>
  <c r="V201" i="37"/>
  <c r="X201" i="37"/>
  <c r="V205" i="37"/>
  <c r="X205" i="37"/>
  <c r="V209" i="37"/>
  <c r="X209" i="37"/>
  <c r="X146" i="37"/>
  <c r="W148" i="37"/>
  <c r="X150" i="37"/>
  <c r="W152" i="37"/>
  <c r="X154" i="37"/>
  <c r="W156" i="37"/>
  <c r="X158" i="37"/>
  <c r="V163" i="37"/>
  <c r="V171" i="37"/>
  <c r="U177" i="37"/>
  <c r="U181" i="37"/>
  <c r="U185" i="37"/>
  <c r="U189" i="37"/>
  <c r="U193" i="37"/>
  <c r="U197" i="37"/>
  <c r="U201" i="37"/>
  <c r="U205" i="37"/>
  <c r="U209" i="37"/>
  <c r="Y89" i="37"/>
  <c r="Y121" i="37"/>
  <c r="V134" i="37"/>
  <c r="V138" i="37"/>
  <c r="V142" i="37"/>
  <c r="W160" i="37"/>
  <c r="U162" i="37"/>
  <c r="W165" i="37"/>
  <c r="W168" i="37"/>
  <c r="U170" i="37"/>
  <c r="W176" i="37"/>
  <c r="W180" i="37"/>
  <c r="W184" i="37"/>
  <c r="W188" i="37"/>
  <c r="W192" i="37"/>
  <c r="W196" i="37"/>
  <c r="W200" i="37"/>
  <c r="W204" i="37"/>
  <c r="W208" i="37"/>
  <c r="Y128" i="37"/>
  <c r="U141" i="37"/>
  <c r="V167" i="37"/>
  <c r="W169" i="37"/>
  <c r="Y176" i="37"/>
  <c r="Y180" i="37"/>
  <c r="Y184" i="37"/>
  <c r="Y188" i="37"/>
  <c r="Y192" i="37"/>
  <c r="Y196" i="37"/>
  <c r="Y200" i="37"/>
  <c r="Y204" i="37"/>
  <c r="Y208" i="37"/>
  <c r="W172" i="37"/>
  <c r="U137" i="37"/>
  <c r="AG15" i="37"/>
  <c r="AG73" i="37"/>
  <c r="Y124" i="37"/>
  <c r="U166" i="37"/>
  <c r="Y85" i="37"/>
  <c r="V159" i="37"/>
  <c r="W161" i="37"/>
  <c r="W164" i="37"/>
  <c r="AK15" i="37"/>
  <c r="AN15" i="37"/>
  <c r="AL73" i="37"/>
  <c r="AH72" i="37"/>
  <c r="AM72" i="37"/>
  <c r="AI43" i="37"/>
  <c r="AN43" i="37"/>
  <c r="AJ39" i="37"/>
  <c r="AG39" i="37"/>
  <c r="AG72" i="37"/>
  <c r="AI15" i="37"/>
  <c r="AL15" i="37"/>
  <c r="AJ73" i="37"/>
  <c r="AM73" i="37"/>
  <c r="AK72" i="37"/>
  <c r="AN72" i="37"/>
  <c r="AL43" i="37"/>
  <c r="AH39" i="37"/>
  <c r="AM39" i="37"/>
  <c r="AH88" i="37"/>
  <c r="AJ88" i="37"/>
  <c r="AL88" i="37"/>
  <c r="AN88" i="37"/>
  <c r="AJ15" i="37"/>
  <c r="AH73" i="37"/>
  <c r="AL72" i="37"/>
  <c r="AJ43" i="37"/>
  <c r="AN39" i="37"/>
  <c r="AI81" i="37"/>
  <c r="AM81" i="37"/>
  <c r="AJ66" i="37"/>
  <c r="AN66" i="37"/>
  <c r="AK65" i="37"/>
  <c r="AH64" i="37"/>
  <c r="AL64" i="37"/>
  <c r="AI17" i="37"/>
  <c r="AM17" i="37"/>
  <c r="AJ18" i="37"/>
  <c r="AN18" i="37"/>
  <c r="AK61" i="37"/>
  <c r="AH19" i="37"/>
  <c r="AL19" i="37"/>
  <c r="AI49" i="37"/>
  <c r="AM49" i="37"/>
  <c r="AJ48" i="37"/>
  <c r="AN48" i="37"/>
  <c r="AK77" i="37"/>
  <c r="AH60" i="37"/>
  <c r="AL60" i="37"/>
  <c r="AI80" i="37"/>
  <c r="AM80" i="37"/>
  <c r="AJ78" i="37"/>
  <c r="AN78" i="37"/>
  <c r="AK79" i="37"/>
  <c r="AH56" i="37"/>
  <c r="AL56" i="37"/>
  <c r="AI73" i="37"/>
  <c r="AN73" i="37"/>
  <c r="AK43" i="37"/>
  <c r="AI39" i="37"/>
  <c r="AK88" i="37"/>
  <c r="AG18" i="37"/>
  <c r="AG48" i="37"/>
  <c r="AG56" i="37"/>
  <c r="AG61" i="37"/>
  <c r="AG65" i="37"/>
  <c r="AG77" i="37"/>
  <c r="AG79" i="37"/>
  <c r="AG81" i="37"/>
  <c r="AJ81" i="37"/>
  <c r="AN81" i="37"/>
  <c r="AK66" i="37"/>
  <c r="AH65" i="37"/>
  <c r="AL65" i="37"/>
  <c r="AI64" i="37"/>
  <c r="AM64" i="37"/>
  <c r="AJ17" i="37"/>
  <c r="AN17" i="37"/>
  <c r="AK18" i="37"/>
  <c r="AH61" i="37"/>
  <c r="AL61" i="37"/>
  <c r="AI19" i="37"/>
  <c r="AM19" i="37"/>
  <c r="AJ49" i="37"/>
  <c r="AN49" i="37"/>
  <c r="AK48" i="37"/>
  <c r="AH77" i="37"/>
  <c r="AL77" i="37"/>
  <c r="AI60" i="37"/>
  <c r="AM60" i="37"/>
  <c r="AJ80" i="37"/>
  <c r="AN80" i="37"/>
  <c r="AK78" i="37"/>
  <c r="AH79" i="37"/>
  <c r="AL79" i="37"/>
  <c r="AI56" i="37"/>
  <c r="AM56" i="37"/>
  <c r="AG88" i="37"/>
  <c r="AK73" i="37"/>
  <c r="AI72" i="37"/>
  <c r="AM43" i="37"/>
  <c r="AK39" i="37"/>
  <c r="AK81" i="37"/>
  <c r="AH66" i="37"/>
  <c r="AL66" i="37"/>
  <c r="AI65" i="37"/>
  <c r="AM65" i="37"/>
  <c r="AJ64" i="37"/>
  <c r="AN64" i="37"/>
  <c r="AK17" i="37"/>
  <c r="AH18" i="37"/>
  <c r="AL18" i="37"/>
  <c r="AI61" i="37"/>
  <c r="AM61" i="37"/>
  <c r="AJ19" i="37"/>
  <c r="AN19" i="37"/>
  <c r="AK49" i="37"/>
  <c r="AH48" i="37"/>
  <c r="AL48" i="37"/>
  <c r="AI77" i="37"/>
  <c r="AM77" i="37"/>
  <c r="AJ60" i="37"/>
  <c r="AN60" i="37"/>
  <c r="AK80" i="37"/>
  <c r="AH78" i="37"/>
  <c r="AL78" i="37"/>
  <c r="AI79" i="37"/>
  <c r="AM79" i="37"/>
  <c r="AJ56" i="37"/>
  <c r="AN56" i="37"/>
  <c r="AM15" i="37"/>
  <c r="AG49" i="37"/>
  <c r="AG78" i="37"/>
  <c r="AI66" i="37"/>
  <c r="AK64" i="37"/>
  <c r="AM18" i="37"/>
  <c r="AH49" i="37"/>
  <c r="AJ77" i="37"/>
  <c r="AL80" i="37"/>
  <c r="AN79" i="37"/>
  <c r="AP15" i="37"/>
  <c r="AP19" i="37"/>
  <c r="AP21" i="37"/>
  <c r="AP39" i="37"/>
  <c r="AP43" i="37"/>
  <c r="AP46" i="37"/>
  <c r="AP50" i="37"/>
  <c r="AG51" i="37"/>
  <c r="AP52" i="37"/>
  <c r="AP53" i="37"/>
  <c r="AP56" i="37"/>
  <c r="AG63" i="37"/>
  <c r="AP70" i="37"/>
  <c r="AP72" i="37"/>
  <c r="AP76" i="37"/>
  <c r="AG23" i="37"/>
  <c r="AG25" i="37"/>
  <c r="AG27" i="37"/>
  <c r="AG29" i="37"/>
  <c r="AG31" i="37"/>
  <c r="AG32" i="37"/>
  <c r="AG34" i="37"/>
  <c r="AG36" i="37"/>
  <c r="AG41" i="37"/>
  <c r="AG58" i="37"/>
  <c r="AH35" i="37"/>
  <c r="AQ13" i="37"/>
  <c r="AH21" i="37"/>
  <c r="AH51" i="37"/>
  <c r="AQ68" i="37"/>
  <c r="AQ61" i="37"/>
  <c r="AQ58" i="37"/>
  <c r="AH59" i="37"/>
  <c r="AH82" i="37"/>
  <c r="AH76" i="37"/>
  <c r="AQ66" i="37"/>
  <c r="AL39" i="37"/>
  <c r="AG60" i="37"/>
  <c r="AG80" i="37"/>
  <c r="AM66" i="37"/>
  <c r="AH17" i="37"/>
  <c r="AJ61" i="37"/>
  <c r="AL49" i="37"/>
  <c r="AN77" i="37"/>
  <c r="AI78" i="37"/>
  <c r="AK56" i="37"/>
  <c r="AP11" i="37"/>
  <c r="AG13" i="37"/>
  <c r="AG16" i="37"/>
  <c r="AP37" i="37"/>
  <c r="AP47" i="37"/>
  <c r="AG50" i="37"/>
  <c r="AP55" i="37"/>
  <c r="AP57" i="37"/>
  <c r="AP58" i="37"/>
  <c r="AP59" i="37"/>
  <c r="AP60" i="37"/>
  <c r="AP65" i="37"/>
  <c r="AG68" i="37"/>
  <c r="AG70" i="37"/>
  <c r="AP73" i="37"/>
  <c r="AG76" i="37"/>
  <c r="AP82" i="37"/>
  <c r="AP83" i="37"/>
  <c r="AG84" i="37"/>
  <c r="AG85" i="37"/>
  <c r="AG86" i="37"/>
  <c r="AG87" i="37"/>
  <c r="AG12" i="37"/>
  <c r="AG14" i="37"/>
  <c r="AG46" i="37"/>
  <c r="AG54" i="37"/>
  <c r="AG67" i="37"/>
  <c r="AH37" i="37"/>
  <c r="AH41" i="37"/>
  <c r="AH25" i="37"/>
  <c r="AQ63" i="37"/>
  <c r="AQ12" i="37"/>
  <c r="AH85" i="37"/>
  <c r="AQ80" i="37"/>
  <c r="AQ47" i="37"/>
  <c r="AQ43" i="37"/>
  <c r="AQ84" i="37"/>
  <c r="AH52" i="37"/>
  <c r="AI40" i="37"/>
  <c r="AH15" i="37"/>
  <c r="AG64" i="37"/>
  <c r="AJ65" i="37"/>
  <c r="AN61" i="37"/>
  <c r="AK60" i="37"/>
  <c r="AP12" i="37"/>
  <c r="AP16" i="37"/>
  <c r="AP51" i="37"/>
  <c r="AP61" i="37"/>
  <c r="AP63" i="37"/>
  <c r="AG74" i="37"/>
  <c r="AG82" i="37"/>
  <c r="AG83" i="37"/>
  <c r="AP86" i="37"/>
  <c r="AG24" i="37"/>
  <c r="AG35" i="37"/>
  <c r="AG40" i="37"/>
  <c r="AG62" i="37"/>
  <c r="AG69" i="37"/>
  <c r="AQ37" i="37"/>
  <c r="AH40" i="37"/>
  <c r="AH63" i="37"/>
  <c r="AH36" i="37"/>
  <c r="AQ77" i="37"/>
  <c r="AQ72" i="37"/>
  <c r="AQ55" i="37"/>
  <c r="AH47" i="37"/>
  <c r="AH84" i="37"/>
  <c r="AR13" i="37"/>
  <c r="AR21" i="37"/>
  <c r="AI12" i="37"/>
  <c r="AI36" i="37"/>
  <c r="AR85" i="37"/>
  <c r="AI68" i="37"/>
  <c r="AR58" i="37"/>
  <c r="AR82" i="37"/>
  <c r="AR47" i="37"/>
  <c r="AR76" i="37"/>
  <c r="AR84" i="37"/>
  <c r="AI52" i="37"/>
  <c r="AS37" i="37"/>
  <c r="AJ41" i="37"/>
  <c r="AJ63" i="37"/>
  <c r="AS51" i="37"/>
  <c r="AS61" i="37"/>
  <c r="AS59" i="37"/>
  <c r="AJ82" i="37"/>
  <c r="AJ76" i="37"/>
  <c r="AJ84" i="37"/>
  <c r="AK37" i="37"/>
  <c r="AK35" i="37"/>
  <c r="AK13" i="37"/>
  <c r="AK21" i="37"/>
  <c r="AT12" i="37"/>
  <c r="AK85" i="37"/>
  <c r="AT77" i="37"/>
  <c r="AT68" i="37"/>
  <c r="AK58" i="37"/>
  <c r="AT72" i="37"/>
  <c r="AT55" i="37"/>
  <c r="AK47" i="37"/>
  <c r="AT86" i="37"/>
  <c r="AT66" i="37"/>
  <c r="AL58" i="37"/>
  <c r="AL82" i="37"/>
  <c r="AL86" i="37"/>
  <c r="AM58" i="37"/>
  <c r="AM82" i="37"/>
  <c r="AM86" i="37"/>
  <c r="AN58" i="37"/>
  <c r="AN82" i="37"/>
  <c r="AN86" i="37"/>
  <c r="AQ67" i="37"/>
  <c r="AQ19" i="37"/>
  <c r="AQ52" i="37"/>
  <c r="AI22" i="37"/>
  <c r="AR45" i="37"/>
  <c r="AR52" i="37"/>
  <c r="AR87" i="37"/>
  <c r="AJ22" i="37"/>
  <c r="AS45" i="37"/>
  <c r="AS52" i="37"/>
  <c r="AS87" i="37"/>
  <c r="AK22" i="37"/>
  <c r="AT45" i="37"/>
  <c r="AT11" i="37"/>
  <c r="AT52" i="37"/>
  <c r="AT87" i="37"/>
  <c r="AL22" i="37"/>
  <c r="AL67" i="37"/>
  <c r="AL53" i="37"/>
  <c r="AM45" i="37"/>
  <c r="AN22" i="37"/>
  <c r="AN67" i="37"/>
  <c r="AN53" i="37"/>
  <c r="AQ15" i="37"/>
  <c r="AI20" i="37"/>
  <c r="AJ20" i="37"/>
  <c r="AK20" i="37"/>
  <c r="AL20" i="37"/>
  <c r="AM83" i="37"/>
  <c r="AH50" i="37"/>
  <c r="AQ50" i="37"/>
  <c r="AH24" i="37"/>
  <c r="AQ71" i="37"/>
  <c r="AJ50" i="37"/>
  <c r="AJ24" i="37"/>
  <c r="AS71" i="37"/>
  <c r="AJ46" i="37"/>
  <c r="AS73" i="37"/>
  <c r="AL46" i="37"/>
  <c r="AM46" i="37"/>
  <c r="AN46" i="37"/>
  <c r="AH42" i="37"/>
  <c r="AI42" i="37"/>
  <c r="AJ42" i="37"/>
  <c r="AK42" i="37"/>
  <c r="AL42" i="37"/>
  <c r="AM42" i="37"/>
  <c r="AN42" i="37"/>
  <c r="AQ56" i="37"/>
  <c r="AJ38" i="37"/>
  <c r="AJ23" i="37"/>
  <c r="AS78" i="37"/>
  <c r="AT56" i="37"/>
  <c r="AM23" i="37"/>
  <c r="AN38" i="37"/>
  <c r="AH28" i="37"/>
  <c r="AH29" i="37"/>
  <c r="AH57" i="37"/>
  <c r="AI14" i="37"/>
  <c r="AR57" i="37"/>
  <c r="AK28" i="37"/>
  <c r="AK29" i="37"/>
  <c r="AK57" i="37"/>
  <c r="AM28" i="37"/>
  <c r="AM29" i="37"/>
  <c r="AT16" i="37"/>
  <c r="AH32" i="37"/>
  <c r="AR75" i="37"/>
  <c r="AL32" i="37"/>
  <c r="AM32" i="37"/>
  <c r="AN32" i="37"/>
  <c r="AH27" i="37"/>
  <c r="AJ74" i="37"/>
  <c r="AL27" i="37"/>
  <c r="AN74" i="37"/>
  <c r="AK30" i="37"/>
  <c r="AI31" i="37"/>
  <c r="AK31" i="37"/>
  <c r="AM31" i="37"/>
  <c r="AH69" i="37"/>
  <c r="AJ69" i="37"/>
  <c r="AL69" i="37"/>
  <c r="AN69" i="37"/>
  <c r="AH33" i="37"/>
  <c r="AJ33" i="37"/>
  <c r="AL33" i="37"/>
  <c r="AN33" i="37"/>
  <c r="AQ88" i="37"/>
  <c r="AT88" i="37"/>
  <c r="AJ72" i="37"/>
  <c r="AI88" i="37"/>
  <c r="AG66" i="37"/>
  <c r="AN65" i="37"/>
  <c r="AK19" i="37"/>
  <c r="AH80" i="37"/>
  <c r="AG11" i="37"/>
  <c r="AG21" i="37"/>
  <c r="AG52" i="37"/>
  <c r="AP67" i="37"/>
  <c r="AP77" i="37"/>
  <c r="AP81" i="37"/>
  <c r="AP87" i="37"/>
  <c r="AG20" i="37"/>
  <c r="AG22" i="37"/>
  <c r="AG30" i="37"/>
  <c r="AG33" i="37"/>
  <c r="AG38" i="37"/>
  <c r="AH68" i="37"/>
  <c r="AH55" i="37"/>
  <c r="AQ86" i="37"/>
  <c r="AI41" i="37"/>
  <c r="AI63" i="37"/>
  <c r="AR51" i="37"/>
  <c r="AR61" i="37"/>
  <c r="AR59" i="37"/>
  <c r="AI82" i="37"/>
  <c r="AI76" i="37"/>
  <c r="AI84" i="37"/>
  <c r="AJ37" i="37"/>
  <c r="AJ35" i="37"/>
  <c r="AJ13" i="37"/>
  <c r="AJ21" i="37"/>
  <c r="AS12" i="37"/>
  <c r="AJ85" i="37"/>
  <c r="AS77" i="37"/>
  <c r="AS68" i="37"/>
  <c r="AJ58" i="37"/>
  <c r="AS72" i="37"/>
  <c r="AS55" i="37"/>
  <c r="AJ47" i="37"/>
  <c r="AS86" i="37"/>
  <c r="AS66" i="37"/>
  <c r="AK25" i="37"/>
  <c r="AT63" i="37"/>
  <c r="AK51" i="37"/>
  <c r="AK59" i="37"/>
  <c r="AT80" i="37"/>
  <c r="AK55" i="37"/>
  <c r="AT43" i="37"/>
  <c r="AK86" i="37"/>
  <c r="AT81" i="37"/>
  <c r="AL35" i="37"/>
  <c r="AL13" i="37"/>
  <c r="AL41" i="37"/>
  <c r="AL63" i="37"/>
  <c r="AL36" i="37"/>
  <c r="AL68" i="37"/>
  <c r="AL55" i="37"/>
  <c r="AL84" i="37"/>
  <c r="AM35" i="37"/>
  <c r="AM13" i="37"/>
  <c r="AM41" i="37"/>
  <c r="AM63" i="37"/>
  <c r="AM36" i="37"/>
  <c r="AM68" i="37"/>
  <c r="AM55" i="37"/>
  <c r="AM84" i="37"/>
  <c r="AN35" i="37"/>
  <c r="AN13" i="37"/>
  <c r="AN41" i="37"/>
  <c r="AN63" i="37"/>
  <c r="AN36" i="37"/>
  <c r="AN68" i="37"/>
  <c r="AN55" i="37"/>
  <c r="AN84" i="37"/>
  <c r="AH22" i="37"/>
  <c r="AH45" i="37"/>
  <c r="AQ11" i="37"/>
  <c r="AQ65" i="37"/>
  <c r="AQ87" i="37"/>
  <c r="AQ53" i="37"/>
  <c r="AQ70" i="37"/>
  <c r="AI67" i="37"/>
  <c r="AR19" i="37"/>
  <c r="AI53" i="37"/>
  <c r="AJ67" i="37"/>
  <c r="AS19" i="37"/>
  <c r="AJ53" i="37"/>
  <c r="AK67" i="37"/>
  <c r="AT19" i="37"/>
  <c r="AK53" i="37"/>
  <c r="AL70" i="37"/>
  <c r="AM11" i="37"/>
  <c r="AM87" i="37"/>
  <c r="AN70" i="37"/>
  <c r="AQ83" i="37"/>
  <c r="AQ60" i="37"/>
  <c r="AI83" i="37"/>
  <c r="AJ83" i="37"/>
  <c r="AK83" i="37"/>
  <c r="AL83" i="37"/>
  <c r="AH46" i="37"/>
  <c r="AQ73" i="37"/>
  <c r="AR50" i="37"/>
  <c r="AI71" i="37"/>
  <c r="AI44" i="37"/>
  <c r="AR46" i="37"/>
  <c r="AK50" i="37"/>
  <c r="AK24" i="37"/>
  <c r="AT71" i="37"/>
  <c r="AK46" i="37"/>
  <c r="AT73" i="37"/>
  <c r="AL24" i="37"/>
  <c r="AM24" i="37"/>
  <c r="AN24" i="37"/>
  <c r="AH38" i="37"/>
  <c r="AQ78" i="37"/>
  <c r="AI26" i="37"/>
  <c r="AK38" i="37"/>
  <c r="AK23" i="37"/>
  <c r="AT78" i="37"/>
  <c r="AL23" i="37"/>
  <c r="AM38" i="37"/>
  <c r="AN26" i="37"/>
  <c r="AJ14" i="37"/>
  <c r="AS57" i="37"/>
  <c r="AL28" i="37"/>
  <c r="AL29" i="37"/>
  <c r="AN14" i="37"/>
  <c r="AN57" i="37"/>
  <c r="AS16" i="37"/>
  <c r="AK16" i="37"/>
  <c r="AM16" i="37"/>
  <c r="AI32" i="37"/>
  <c r="AI75" i="37"/>
  <c r="AS75" i="37"/>
  <c r="AI27" i="37"/>
  <c r="AK74" i="37"/>
  <c r="AM27" i="37"/>
  <c r="AH30" i="37"/>
  <c r="AL30" i="37"/>
  <c r="AH34" i="37"/>
  <c r="AJ34" i="37"/>
  <c r="AL34" i="37"/>
  <c r="AN34" i="37"/>
  <c r="AH43" i="37"/>
  <c r="AM88" i="37"/>
  <c r="AG17" i="37"/>
  <c r="AH81" i="37"/>
  <c r="AL17" i="37"/>
  <c r="AI48" i="37"/>
  <c r="AM78" i="37"/>
  <c r="AG37" i="37"/>
  <c r="AP45" i="37"/>
  <c r="AG47" i="37"/>
  <c r="AP48" i="37"/>
  <c r="AG59" i="37"/>
  <c r="AP66" i="37"/>
  <c r="AP71" i="37"/>
  <c r="AP75" i="37"/>
  <c r="AP80" i="37"/>
  <c r="AP84" i="37"/>
  <c r="AP88" i="37"/>
  <c r="AG28" i="37"/>
  <c r="AG42" i="37"/>
  <c r="AH12" i="37"/>
  <c r="AQ85" i="37"/>
  <c r="AQ51" i="37"/>
  <c r="AH58" i="37"/>
  <c r="AQ59" i="37"/>
  <c r="AQ82" i="37"/>
  <c r="AH86" i="37"/>
  <c r="AR37" i="37"/>
  <c r="AI13" i="37"/>
  <c r="AI21" i="37"/>
  <c r="AR12" i="37"/>
  <c r="AI85" i="37"/>
  <c r="AR77" i="37"/>
  <c r="AR68" i="37"/>
  <c r="AI58" i="37"/>
  <c r="AR72" i="37"/>
  <c r="AR55" i="37"/>
  <c r="AI47" i="37"/>
  <c r="AR86" i="37"/>
  <c r="AR66" i="37"/>
  <c r="AJ25" i="37"/>
  <c r="AS63" i="37"/>
  <c r="AJ51" i="37"/>
  <c r="AJ59" i="37"/>
  <c r="AS80" i="37"/>
  <c r="AJ55" i="37"/>
  <c r="AS43" i="37"/>
  <c r="AJ86" i="37"/>
  <c r="AS81" i="37"/>
  <c r="AK40" i="37"/>
  <c r="AT13" i="37"/>
  <c r="AT21" i="37"/>
  <c r="AK12" i="37"/>
  <c r="AK36" i="37"/>
  <c r="AT85" i="37"/>
  <c r="AK68" i="37"/>
  <c r="AT58" i="37"/>
  <c r="AT82" i="37"/>
  <c r="AT47" i="37"/>
  <c r="AT76" i="37"/>
  <c r="AT84" i="37"/>
  <c r="AK52" i="37"/>
  <c r="AL51" i="37"/>
  <c r="AL59" i="37"/>
  <c r="AL47" i="37"/>
  <c r="AL52" i="37"/>
  <c r="AM51" i="37"/>
  <c r="AM59" i="37"/>
  <c r="AM47" i="37"/>
  <c r="AM52" i="37"/>
  <c r="AN51" i="37"/>
  <c r="AN59" i="37"/>
  <c r="AN47" i="37"/>
  <c r="AN52" i="37"/>
  <c r="AH67" i="37"/>
  <c r="AH70" i="37"/>
  <c r="AI45" i="37"/>
  <c r="AI11" i="37"/>
  <c r="AI87" i="37"/>
  <c r="AR70" i="37"/>
  <c r="AJ45" i="37"/>
  <c r="AJ11" i="37"/>
  <c r="AJ87" i="37"/>
  <c r="AS70" i="37"/>
  <c r="AK45" i="37"/>
  <c r="AK11" i="37"/>
  <c r="AK87" i="37"/>
  <c r="AT70" i="37"/>
  <c r="AL45" i="37"/>
  <c r="AM22" i="37"/>
  <c r="AM67" i="37"/>
  <c r="AM53" i="37"/>
  <c r="AN45" i="37"/>
  <c r="AR39" i="37"/>
  <c r="AR15" i="37"/>
  <c r="AR60" i="37"/>
  <c r="AS39" i="37"/>
  <c r="AS15" i="37"/>
  <c r="AS60" i="37"/>
  <c r="AT39" i="37"/>
  <c r="AT15" i="37"/>
  <c r="AT60" i="37"/>
  <c r="AN20" i="37"/>
  <c r="AH71" i="37"/>
  <c r="AS50" i="37"/>
  <c r="AJ71" i="37"/>
  <c r="AJ44" i="37"/>
  <c r="AS46" i="37"/>
  <c r="AL50" i="37"/>
  <c r="AL44" i="37"/>
  <c r="AM50" i="37"/>
  <c r="AM44" i="37"/>
  <c r="AN50" i="37"/>
  <c r="AN44" i="37"/>
  <c r="AH54" i="37"/>
  <c r="AI54" i="37"/>
  <c r="AJ54" i="37"/>
  <c r="AK54" i="37"/>
  <c r="AL54" i="37"/>
  <c r="AM54" i="37"/>
  <c r="AN54" i="37"/>
  <c r="AR56" i="37"/>
  <c r="AJ26" i="37"/>
  <c r="AL38" i="37"/>
  <c r="AM26" i="37"/>
  <c r="AH14" i="37"/>
  <c r="AQ57" i="37"/>
  <c r="AI28" i="37"/>
  <c r="AI29" i="37"/>
  <c r="AI57" i="37"/>
  <c r="AK14" i="37"/>
  <c r="AT57" i="37"/>
  <c r="AM14" i="37"/>
  <c r="AM57" i="37"/>
  <c r="AQ16" i="37"/>
  <c r="AR16" i="37"/>
  <c r="AJ16" i="37"/>
  <c r="AQ75" i="37"/>
  <c r="AJ32" i="37"/>
  <c r="AJ75" i="37"/>
  <c r="AT75" i="37"/>
  <c r="AH74" i="37"/>
  <c r="AJ27" i="37"/>
  <c r="AL74" i="37"/>
  <c r="AN27" i="37"/>
  <c r="AI30" i="37"/>
  <c r="AM30" i="37"/>
  <c r="AH31" i="37"/>
  <c r="AJ31" i="37"/>
  <c r="AL31" i="37"/>
  <c r="AN31" i="37"/>
  <c r="AI69" i="37"/>
  <c r="AK69" i="37"/>
  <c r="AM69" i="37"/>
  <c r="AI33" i="37"/>
  <c r="AK33" i="37"/>
  <c r="AM33" i="37"/>
  <c r="AR88" i="37"/>
  <c r="AG43" i="37"/>
  <c r="AG19" i="37"/>
  <c r="AL81" i="37"/>
  <c r="AI18" i="37"/>
  <c r="AM48" i="37"/>
  <c r="AJ79" i="37"/>
  <c r="AG57" i="37"/>
  <c r="AP68" i="37"/>
  <c r="AG71" i="37"/>
  <c r="AQ81" i="37"/>
  <c r="AI37" i="37"/>
  <c r="AR43" i="37"/>
  <c r="AJ40" i="37"/>
  <c r="AJ12" i="37"/>
  <c r="AJ68" i="37"/>
  <c r="AS82" i="37"/>
  <c r="AJ52" i="37"/>
  <c r="AT61" i="37"/>
  <c r="AL40" i="37"/>
  <c r="AL85" i="37"/>
  <c r="AL76" i="37"/>
  <c r="AM25" i="37"/>
  <c r="AN40" i="37"/>
  <c r="AN85" i="37"/>
  <c r="AN76" i="37"/>
  <c r="AM70" i="37"/>
  <c r="AN87" i="37"/>
  <c r="AR83" i="37"/>
  <c r="AN83" i="37"/>
  <c r="AI50" i="37"/>
  <c r="AR73" i="37"/>
  <c r="AT46" i="37"/>
  <c r="AN71" i="37"/>
  <c r="AH26" i="37"/>
  <c r="AR78" i="37"/>
  <c r="AK26" i="37"/>
  <c r="AJ29" i="37"/>
  <c r="AL14" i="37"/>
  <c r="AN29" i="37"/>
  <c r="AN16" i="37"/>
  <c r="AK75" i="37"/>
  <c r="AM74" i="37"/>
  <c r="AK34" i="37"/>
  <c r="AP13" i="37"/>
  <c r="AG45" i="37"/>
  <c r="AG55" i="37"/>
  <c r="AG75" i="37"/>
  <c r="AP78" i="37"/>
  <c r="AG44" i="37"/>
  <c r="AQ21" i="37"/>
  <c r="AI25" i="37"/>
  <c r="AI51" i="37"/>
  <c r="AI59" i="37"/>
  <c r="AI86" i="37"/>
  <c r="AS13" i="37"/>
  <c r="AJ36" i="37"/>
  <c r="AS47" i="37"/>
  <c r="AK41" i="37"/>
  <c r="AK76" i="37"/>
  <c r="AL21" i="37"/>
  <c r="AM37" i="37"/>
  <c r="AM12" i="37"/>
  <c r="AN21" i="37"/>
  <c r="AQ48" i="37"/>
  <c r="AH53" i="37"/>
  <c r="AR67" i="37"/>
  <c r="AR48" i="37"/>
  <c r="AS67" i="37"/>
  <c r="AS48" i="37"/>
  <c r="AT67" i="37"/>
  <c r="AT48" i="37"/>
  <c r="AL11" i="37"/>
  <c r="AQ39" i="37"/>
  <c r="AM20" i="37"/>
  <c r="AH44" i="37"/>
  <c r="AI24" i="37"/>
  <c r="AT50" i="37"/>
  <c r="AM71" i="37"/>
  <c r="AH62" i="37"/>
  <c r="AJ62" i="37"/>
  <c r="AL62" i="37"/>
  <c r="AN62" i="37"/>
  <c r="AS56" i="37"/>
  <c r="AN23" i="37"/>
  <c r="AJ57" i="37"/>
  <c r="AL57" i="37"/>
  <c r="AI16" i="37"/>
  <c r="AL75" i="37"/>
  <c r="AK27" i="37"/>
  <c r="AJ30" i="37"/>
  <c r="AM34" i="37"/>
  <c r="AI35" i="37"/>
  <c r="AR63" i="37"/>
  <c r="AR80" i="37"/>
  <c r="AR81" i="37"/>
  <c r="AS21" i="37"/>
  <c r="AS85" i="37"/>
  <c r="AS58" i="37"/>
  <c r="AS76" i="37"/>
  <c r="AT37" i="37"/>
  <c r="AK63" i="37"/>
  <c r="AT51" i="37"/>
  <c r="AT59" i="37"/>
  <c r="AK84" i="37"/>
  <c r="AL25" i="37"/>
  <c r="AM40" i="37"/>
  <c r="AM85" i="37"/>
  <c r="AM76" i="37"/>
  <c r="AN25" i="37"/>
  <c r="AH11" i="37"/>
  <c r="AR53" i="37"/>
  <c r="AS53" i="37"/>
  <c r="AT53" i="37"/>
  <c r="AN11" i="37"/>
  <c r="AT83" i="37"/>
  <c r="AQ46" i="37"/>
  <c r="AR71" i="37"/>
  <c r="AK71" i="37"/>
  <c r="AL71" i="37"/>
  <c r="AH23" i="37"/>
  <c r="AI38" i="37"/>
  <c r="AL26" i="37"/>
  <c r="AM75" i="37"/>
  <c r="AN30" i="37"/>
  <c r="AS88" i="37"/>
  <c r="AQ76" i="37"/>
  <c r="AI55" i="37"/>
  <c r="AL12" i="37"/>
  <c r="AN37" i="37"/>
  <c r="AI70" i="37"/>
  <c r="AK70" i="37"/>
  <c r="AH83" i="37"/>
  <c r="AS83" i="37"/>
  <c r="AK44" i="37"/>
  <c r="AI62" i="37"/>
  <c r="AI23" i="37"/>
  <c r="AI74" i="37"/>
  <c r="AV12" i="37"/>
  <c r="AX12" i="37"/>
  <c r="AY13" i="37"/>
  <c r="AS14" i="37"/>
  <c r="AV14" i="37"/>
  <c r="AV15" i="37"/>
  <c r="AX16" i="37"/>
  <c r="AP85" i="37"/>
  <c r="AG26" i="37"/>
  <c r="AS84" i="37"/>
  <c r="AN12" i="37"/>
  <c r="AQ45" i="37"/>
  <c r="AS65" i="37"/>
  <c r="AL87" i="37"/>
  <c r="AK62" i="37"/>
  <c r="AN28" i="37"/>
  <c r="AL16" i="37"/>
  <c r="AK32" i="37"/>
  <c r="AV13" i="37"/>
  <c r="AP14" i="37"/>
  <c r="AT14" i="37"/>
  <c r="AW14" i="37"/>
  <c r="AW15" i="37"/>
  <c r="AY16" i="37"/>
  <c r="AP17" i="37"/>
  <c r="AT17" i="37"/>
  <c r="AW17" i="37"/>
  <c r="AR18" i="37"/>
  <c r="AY18" i="37"/>
  <c r="AY19" i="37"/>
  <c r="AS20" i="37"/>
  <c r="AV20" i="37"/>
  <c r="AV21" i="37"/>
  <c r="AP22" i="37"/>
  <c r="AT22" i="37"/>
  <c r="AW22" i="37"/>
  <c r="AQ23" i="37"/>
  <c r="AX23" i="37"/>
  <c r="AR24" i="37"/>
  <c r="AY24" i="37"/>
  <c r="AG53" i="37"/>
  <c r="AH13" i="37"/>
  <c r="AK82" i="37"/>
  <c r="AM21" i="37"/>
  <c r="AJ70" i="37"/>
  <c r="AH20" i="37"/>
  <c r="AI46" i="37"/>
  <c r="AM62" i="37"/>
  <c r="AN75" i="37"/>
  <c r="AJ28" i="37"/>
  <c r="AY12" i="37"/>
  <c r="AR14" i="37"/>
  <c r="AX17" i="37"/>
  <c r="AY17" i="37"/>
  <c r="AX22" i="37"/>
  <c r="AY22" i="37"/>
  <c r="AP23" i="37"/>
  <c r="AP25" i="37"/>
  <c r="AT25" i="37"/>
  <c r="AW25" i="37"/>
  <c r="AQ26" i="37"/>
  <c r="AX26" i="37"/>
  <c r="AR27" i="37"/>
  <c r="AY27" i="37"/>
  <c r="AS28" i="37"/>
  <c r="AV28" i="37"/>
  <c r="AP29" i="37"/>
  <c r="AT29" i="37"/>
  <c r="AW29" i="37"/>
  <c r="AQ30" i="37"/>
  <c r="AX30" i="37"/>
  <c r="AR31" i="37"/>
  <c r="AY31" i="37"/>
  <c r="AS32" i="37"/>
  <c r="AV32" i="37"/>
  <c r="AP33" i="37"/>
  <c r="AT33" i="37"/>
  <c r="AW33" i="37"/>
  <c r="AQ34" i="37"/>
  <c r="AX34" i="37"/>
  <c r="AP35" i="37"/>
  <c r="AT35" i="37"/>
  <c r="AW35" i="37"/>
  <c r="AQ36" i="37"/>
  <c r="AX36" i="37"/>
  <c r="AX37" i="37"/>
  <c r="AR38" i="37"/>
  <c r="AY38" i="37"/>
  <c r="AY39" i="37"/>
  <c r="AS40" i="37"/>
  <c r="AV40" i="37"/>
  <c r="AQ41" i="37"/>
  <c r="AX41" i="37"/>
  <c r="AP42" i="37"/>
  <c r="AT42" i="37"/>
  <c r="AW42" i="37"/>
  <c r="AW43" i="37"/>
  <c r="AQ44" i="37"/>
  <c r="AX44" i="37"/>
  <c r="AX45" i="37"/>
  <c r="AX46" i="37"/>
  <c r="AV47" i="37"/>
  <c r="AV48" i="37"/>
  <c r="AQ49" i="37"/>
  <c r="AX49" i="37"/>
  <c r="AV50" i="37"/>
  <c r="AY51" i="37"/>
  <c r="AY52" i="37"/>
  <c r="AW53" i="37"/>
  <c r="AS54" i="37"/>
  <c r="AV54" i="37"/>
  <c r="AV55" i="37"/>
  <c r="AV56" i="37"/>
  <c r="AY57" i="37"/>
  <c r="AW58" i="37"/>
  <c r="AW59" i="37"/>
  <c r="AW60" i="37"/>
  <c r="AY61" i="37"/>
  <c r="AQ62" i="37"/>
  <c r="AX62" i="37"/>
  <c r="AX63" i="37"/>
  <c r="AS64" i="37"/>
  <c r="AV64" i="37"/>
  <c r="AY65" i="37"/>
  <c r="AY66" i="37"/>
  <c r="AY67" i="37"/>
  <c r="AW68" i="37"/>
  <c r="AS69" i="37"/>
  <c r="AV69" i="37"/>
  <c r="AV70" i="37"/>
  <c r="AX71" i="37"/>
  <c r="AV72" i="37"/>
  <c r="AX73" i="37"/>
  <c r="AP74" i="37"/>
  <c r="AT74" i="37"/>
  <c r="AW74" i="37"/>
  <c r="AW75" i="37"/>
  <c r="AY76" i="37"/>
  <c r="AW77" i="37"/>
  <c r="AY78" i="37"/>
  <c r="AR79" i="37"/>
  <c r="AY79" i="37"/>
  <c r="AY80" i="37"/>
  <c r="AW81" i="37"/>
  <c r="AY82" i="37"/>
  <c r="AY83" i="37"/>
  <c r="AW84" i="37"/>
  <c r="AY85" i="37"/>
  <c r="AW86" i="37"/>
  <c r="AW87" i="37"/>
  <c r="AV88" i="37"/>
  <c r="AJ89" i="37"/>
  <c r="AN89" i="37"/>
  <c r="AQ89" i="37"/>
  <c r="AX89" i="37"/>
  <c r="AJ90" i="37"/>
  <c r="AN90" i="37"/>
  <c r="AQ90" i="37"/>
  <c r="AX90" i="37"/>
  <c r="AJ93" i="37"/>
  <c r="AN93" i="37"/>
  <c r="AQ93" i="37"/>
  <c r="AX93" i="37"/>
  <c r="AG94" i="37"/>
  <c r="AH94" i="37"/>
  <c r="AI94" i="37"/>
  <c r="AJ94" i="37"/>
  <c r="AK94" i="37"/>
  <c r="AL94" i="37"/>
  <c r="AM94" i="37"/>
  <c r="AN94" i="37"/>
  <c r="AV94" i="37"/>
  <c r="AW94" i="37"/>
  <c r="AX94" i="37"/>
  <c r="AY94" i="37"/>
  <c r="AG95" i="37"/>
  <c r="AH95" i="37"/>
  <c r="AI95" i="37"/>
  <c r="AJ95" i="37"/>
  <c r="AK95" i="37"/>
  <c r="AL95" i="37"/>
  <c r="AM95" i="37"/>
  <c r="AN95" i="37"/>
  <c r="AV95" i="37"/>
  <c r="AW95" i="37"/>
  <c r="AX95" i="37"/>
  <c r="AY95" i="37"/>
  <c r="AG96" i="37"/>
  <c r="AK96" i="37"/>
  <c r="AR96" i="37"/>
  <c r="AY96" i="37"/>
  <c r="AH99" i="37"/>
  <c r="AL99" i="37"/>
  <c r="AS99" i="37"/>
  <c r="AV99" i="37"/>
  <c r="AP100" i="37"/>
  <c r="AQ100" i="37"/>
  <c r="AR100" i="37"/>
  <c r="AS100" i="37"/>
  <c r="AT100" i="37"/>
  <c r="AI102" i="37"/>
  <c r="AM102" i="37"/>
  <c r="AP102" i="37"/>
  <c r="AT102" i="37"/>
  <c r="AW102" i="37"/>
  <c r="AJ103" i="37"/>
  <c r="AN103" i="37"/>
  <c r="AQ103" i="37"/>
  <c r="AX103" i="37"/>
  <c r="AG104" i="37"/>
  <c r="AH104" i="37"/>
  <c r="AI104" i="37"/>
  <c r="AJ104" i="37"/>
  <c r="AK104" i="37"/>
  <c r="AL104" i="37"/>
  <c r="AM104" i="37"/>
  <c r="AN104" i="37"/>
  <c r="AV104" i="37"/>
  <c r="AW104" i="37"/>
  <c r="AX104" i="37"/>
  <c r="AY104" i="37"/>
  <c r="AG105" i="37"/>
  <c r="AH105" i="37"/>
  <c r="AI105" i="37"/>
  <c r="AJ105" i="37"/>
  <c r="AK105" i="37"/>
  <c r="AL105" i="37"/>
  <c r="AM105" i="37"/>
  <c r="AN105" i="37"/>
  <c r="AV105" i="37"/>
  <c r="AW105" i="37"/>
  <c r="AX105" i="37"/>
  <c r="AY105" i="37"/>
  <c r="AG106" i="37"/>
  <c r="AK106" i="37"/>
  <c r="AR106" i="37"/>
  <c r="AY106" i="37"/>
  <c r="AL37" i="37"/>
  <c r="AH75" i="37"/>
  <c r="AW12" i="37"/>
  <c r="AX13" i="37"/>
  <c r="AQ14" i="37"/>
  <c r="AQ17" i="37"/>
  <c r="AR17" i="37"/>
  <c r="AS17" i="37"/>
  <c r="AV17" i="37"/>
  <c r="AT20" i="37"/>
  <c r="AW20" i="37"/>
  <c r="AX20" i="37"/>
  <c r="AY20" i="37"/>
  <c r="AQ22" i="37"/>
  <c r="AR22" i="37"/>
  <c r="AS22" i="37"/>
  <c r="AV22" i="37"/>
  <c r="AS24" i="37"/>
  <c r="AT24" i="37"/>
  <c r="AV24" i="37"/>
  <c r="AW24" i="37"/>
  <c r="AX24" i="37"/>
  <c r="AQ25" i="37"/>
  <c r="AX25" i="37"/>
  <c r="AR26" i="37"/>
  <c r="AY26" i="37"/>
  <c r="AS27" i="37"/>
  <c r="AV27" i="37"/>
  <c r="AP28" i="37"/>
  <c r="AT28" i="37"/>
  <c r="AW28" i="37"/>
  <c r="AQ29" i="37"/>
  <c r="AX29" i="37"/>
  <c r="AR30" i="37"/>
  <c r="AY30" i="37"/>
  <c r="AS31" i="37"/>
  <c r="AV31" i="37"/>
  <c r="AP32" i="37"/>
  <c r="AT32" i="37"/>
  <c r="AW32" i="37"/>
  <c r="AQ33" i="37"/>
  <c r="AX33" i="37"/>
  <c r="AR34" i="37"/>
  <c r="AY34" i="37"/>
  <c r="AQ35" i="37"/>
  <c r="AX35" i="37"/>
  <c r="AR36" i="37"/>
  <c r="AY36" i="37"/>
  <c r="AY37" i="37"/>
  <c r="AS38" i="37"/>
  <c r="AV38" i="37"/>
  <c r="AV39" i="37"/>
  <c r="AP40" i="37"/>
  <c r="AT40" i="37"/>
  <c r="AW40" i="37"/>
  <c r="AR41" i="37"/>
  <c r="AY41" i="37"/>
  <c r="AQ42" i="37"/>
  <c r="AX42" i="37"/>
  <c r="AX43" i="37"/>
  <c r="AR44" i="37"/>
  <c r="AY44" i="37"/>
  <c r="AY45" i="37"/>
  <c r="AY46" i="37"/>
  <c r="AW47" i="37"/>
  <c r="AW48" i="37"/>
  <c r="AR49" i="37"/>
  <c r="AY49" i="37"/>
  <c r="AW50" i="37"/>
  <c r="AV51" i="37"/>
  <c r="AV52" i="37"/>
  <c r="AX53" i="37"/>
  <c r="AP54" i="37"/>
  <c r="AT54" i="37"/>
  <c r="AW54" i="37"/>
  <c r="AW55" i="37"/>
  <c r="AW56" i="37"/>
  <c r="AV57" i="37"/>
  <c r="AX58" i="37"/>
  <c r="AX59" i="37"/>
  <c r="AX60" i="37"/>
  <c r="AV61" i="37"/>
  <c r="AR62" i="37"/>
  <c r="AY62" i="37"/>
  <c r="AY63" i="37"/>
  <c r="AP64" i="37"/>
  <c r="AT64" i="37"/>
  <c r="AW64" i="37"/>
  <c r="AV65" i="37"/>
  <c r="AV66" i="37"/>
  <c r="AV67" i="37"/>
  <c r="AX68" i="37"/>
  <c r="AP69" i="37"/>
  <c r="AT69" i="37"/>
  <c r="AW69" i="37"/>
  <c r="AW70" i="37"/>
  <c r="AY71" i="37"/>
  <c r="AW72" i="37"/>
  <c r="AY73" i="37"/>
  <c r="AQ74" i="37"/>
  <c r="AX74" i="37"/>
  <c r="AX75" i="37"/>
  <c r="AV76" i="37"/>
  <c r="AX77" i="37"/>
  <c r="AV78" i="37"/>
  <c r="AS79" i="37"/>
  <c r="AV79" i="37"/>
  <c r="AV80" i="37"/>
  <c r="AX81" i="37"/>
  <c r="AV82" i="37"/>
  <c r="AV83" i="37"/>
  <c r="AX84" i="37"/>
  <c r="AV85" i="37"/>
  <c r="AX86" i="37"/>
  <c r="AX87" i="37"/>
  <c r="AW88" i="37"/>
  <c r="AG89" i="37"/>
  <c r="AK89" i="37"/>
  <c r="AR89" i="37"/>
  <c r="AY89" i="37"/>
  <c r="AG90" i="37"/>
  <c r="AK90" i="37"/>
  <c r="AR90" i="37"/>
  <c r="AY90" i="37"/>
  <c r="AG92" i="37"/>
  <c r="AH92" i="37"/>
  <c r="AI92" i="37"/>
  <c r="AJ92" i="37"/>
  <c r="AK92" i="37"/>
  <c r="AL92" i="37"/>
  <c r="AM92" i="37"/>
  <c r="AN92" i="37"/>
  <c r="AV92" i="37"/>
  <c r="AW92" i="37"/>
  <c r="AX92" i="37"/>
  <c r="AY92" i="37"/>
  <c r="AG93" i="37"/>
  <c r="AK93" i="37"/>
  <c r="AR93" i="37"/>
  <c r="AY93" i="37"/>
  <c r="AH96" i="37"/>
  <c r="AL96" i="37"/>
  <c r="AS96" i="37"/>
  <c r="AV96" i="37"/>
  <c r="AP98" i="37"/>
  <c r="AQ98" i="37"/>
  <c r="AR98" i="37"/>
  <c r="AS98" i="37"/>
  <c r="AT98" i="37"/>
  <c r="AI99" i="37"/>
  <c r="AM99" i="37"/>
  <c r="AP99" i="37"/>
  <c r="AT99" i="37"/>
  <c r="AW99" i="37"/>
  <c r="AJ102" i="37"/>
  <c r="AN102" i="37"/>
  <c r="AQ102" i="37"/>
  <c r="AX102" i="37"/>
  <c r="AG103" i="37"/>
  <c r="AK103" i="37"/>
  <c r="AR103" i="37"/>
  <c r="AY103" i="37"/>
  <c r="AH106" i="37"/>
  <c r="AL106" i="37"/>
  <c r="AS106" i="37"/>
  <c r="AV106" i="37"/>
  <c r="AP107" i="37"/>
  <c r="AQ107" i="37"/>
  <c r="AR107" i="37"/>
  <c r="AS107" i="37"/>
  <c r="AT107" i="37"/>
  <c r="AP108" i="37"/>
  <c r="AQ108" i="37"/>
  <c r="AR108" i="37"/>
  <c r="AS108" i="37"/>
  <c r="AT108" i="37"/>
  <c r="AH87" i="37"/>
  <c r="AR65" i="37"/>
  <c r="AH16" i="37"/>
  <c r="AW13" i="37"/>
  <c r="AY14" i="37"/>
  <c r="AY15" i="37"/>
  <c r="AW16" i="37"/>
  <c r="AS18" i="37"/>
  <c r="AT18" i="37"/>
  <c r="AV18" i="37"/>
  <c r="AW18" i="37"/>
  <c r="AX18" i="37"/>
  <c r="AP20" i="37"/>
  <c r="AQ20" i="37"/>
  <c r="AR20" i="37"/>
  <c r="AW21" i="37"/>
  <c r="AX21" i="37"/>
  <c r="AY21" i="37"/>
  <c r="AY23" i="37"/>
  <c r="AP24" i="37"/>
  <c r="AQ24" i="37"/>
  <c r="AR25" i="37"/>
  <c r="AY25" i="37"/>
  <c r="AS26" i="37"/>
  <c r="AV26" i="37"/>
  <c r="AP27" i="37"/>
  <c r="AT27" i="37"/>
  <c r="AW27" i="37"/>
  <c r="AQ28" i="37"/>
  <c r="AX28" i="37"/>
  <c r="AR29" i="37"/>
  <c r="AY29" i="37"/>
  <c r="AS30" i="37"/>
  <c r="AV30" i="37"/>
  <c r="AP31" i="37"/>
  <c r="AT31" i="37"/>
  <c r="AW31" i="37"/>
  <c r="AQ32" i="37"/>
  <c r="AX32" i="37"/>
  <c r="AR33" i="37"/>
  <c r="AY33" i="37"/>
  <c r="AS34" i="37"/>
  <c r="AV34" i="37"/>
  <c r="AR35" i="37"/>
  <c r="AY35" i="37"/>
  <c r="AS36" i="37"/>
  <c r="AV36" i="37"/>
  <c r="AV37" i="37"/>
  <c r="AP38" i="37"/>
  <c r="AT38" i="37"/>
  <c r="AW38" i="37"/>
  <c r="AW39" i="37"/>
  <c r="AQ40" i="37"/>
  <c r="AX40" i="37"/>
  <c r="AS41" i="37"/>
  <c r="AV41" i="37"/>
  <c r="AR42" i="37"/>
  <c r="AY42" i="37"/>
  <c r="AY43" i="37"/>
  <c r="AS44" i="37"/>
  <c r="AV44" i="37"/>
  <c r="AV45" i="37"/>
  <c r="AV46" i="37"/>
  <c r="AX47" i="37"/>
  <c r="AX48" i="37"/>
  <c r="AS49" i="37"/>
  <c r="AV49" i="37"/>
  <c r="AX50" i="37"/>
  <c r="AW51" i="37"/>
  <c r="AW52" i="37"/>
  <c r="AY53" i="37"/>
  <c r="AQ54" i="37"/>
  <c r="AX54" i="37"/>
  <c r="AX55" i="37"/>
  <c r="AX56" i="37"/>
  <c r="AW57" i="37"/>
  <c r="AY58" i="37"/>
  <c r="AY59" i="37"/>
  <c r="AY60" i="37"/>
  <c r="AW61" i="37"/>
  <c r="AS62" i="37"/>
  <c r="AV62" i="37"/>
  <c r="AV63" i="37"/>
  <c r="AQ64" i="37"/>
  <c r="AX64" i="37"/>
  <c r="AW65" i="37"/>
  <c r="AW66" i="37"/>
  <c r="AW67" i="37"/>
  <c r="AY68" i="37"/>
  <c r="AQ69" i="37"/>
  <c r="AX69" i="37"/>
  <c r="AX70" i="37"/>
  <c r="AV71" i="37"/>
  <c r="AX72" i="37"/>
  <c r="AV73" i="37"/>
  <c r="AR74" i="37"/>
  <c r="AY74" i="37"/>
  <c r="AY75" i="37"/>
  <c r="AW76" i="37"/>
  <c r="AY77" i="37"/>
  <c r="AW78" i="37"/>
  <c r="AP79" i="37"/>
  <c r="AT79" i="37"/>
  <c r="AW79" i="37"/>
  <c r="AW80" i="37"/>
  <c r="AY81" i="37"/>
  <c r="AW82" i="37"/>
  <c r="AW83" i="37"/>
  <c r="AY84" i="37"/>
  <c r="AW85" i="37"/>
  <c r="AY86" i="37"/>
  <c r="AY87" i="37"/>
  <c r="AX88" i="37"/>
  <c r="AH89" i="37"/>
  <c r="AL89" i="37"/>
  <c r="AS89" i="37"/>
  <c r="AV89" i="37"/>
  <c r="AH90" i="37"/>
  <c r="AI34" i="37"/>
  <c r="AV16" i="37"/>
  <c r="AQ18" i="37"/>
  <c r="AX19" i="37"/>
  <c r="AS23" i="37"/>
  <c r="AW23" i="37"/>
  <c r="AP26" i="37"/>
  <c r="AR28" i="37"/>
  <c r="AT30" i="37"/>
  <c r="AW30" i="37"/>
  <c r="AY32" i="37"/>
  <c r="AT36" i="37"/>
  <c r="AW36" i="37"/>
  <c r="AX38" i="37"/>
  <c r="AR40" i="37"/>
  <c r="AV43" i="37"/>
  <c r="AY48" i="37"/>
  <c r="AP49" i="37"/>
  <c r="AY56" i="37"/>
  <c r="AX57" i="37"/>
  <c r="AV59" i="37"/>
  <c r="AY64" i="37"/>
  <c r="AY70" i="37"/>
  <c r="AW73" i="37"/>
  <c r="AS74" i="37"/>
  <c r="AV74" i="37"/>
  <c r="AX76" i="37"/>
  <c r="AX79" i="37"/>
  <c r="AX82" i="37"/>
  <c r="AV87" i="37"/>
  <c r="AY88" i="37"/>
  <c r="AL90" i="37"/>
  <c r="AH93" i="37"/>
  <c r="AS93" i="37"/>
  <c r="AV93" i="37"/>
  <c r="AQ94" i="37"/>
  <c r="AS94" i="37"/>
  <c r="AP95" i="37"/>
  <c r="AR95" i="37"/>
  <c r="AT95" i="37"/>
  <c r="AI96" i="37"/>
  <c r="AT96" i="37"/>
  <c r="AW96" i="37"/>
  <c r="AG98" i="37"/>
  <c r="AI98" i="37"/>
  <c r="AK98" i="37"/>
  <c r="AM98" i="37"/>
  <c r="AV98" i="37"/>
  <c r="AX98" i="37"/>
  <c r="AG99" i="37"/>
  <c r="AR99" i="37"/>
  <c r="AL102" i="37"/>
  <c r="AL103" i="37"/>
  <c r="AP104" i="37"/>
  <c r="AR104" i="37"/>
  <c r="AT104" i="37"/>
  <c r="AQ105" i="37"/>
  <c r="AS105" i="37"/>
  <c r="AM106" i="37"/>
  <c r="AP106" i="37"/>
  <c r="AH107" i="37"/>
  <c r="AJ107" i="37"/>
  <c r="AL107" i="37"/>
  <c r="AN107" i="37"/>
  <c r="AW107" i="37"/>
  <c r="AY107" i="37"/>
  <c r="AH108" i="37"/>
  <c r="AJ108" i="37"/>
  <c r="AL108" i="37"/>
  <c r="AN108" i="37"/>
  <c r="AW108" i="37"/>
  <c r="AY108" i="37"/>
  <c r="AI110" i="37"/>
  <c r="AM110" i="37"/>
  <c r="AP110" i="37"/>
  <c r="AT110" i="37"/>
  <c r="AW110" i="37"/>
  <c r="AI111" i="37"/>
  <c r="AM111" i="37"/>
  <c r="AP111" i="37"/>
  <c r="AT111" i="37"/>
  <c r="AW111" i="37"/>
  <c r="AI112" i="37"/>
  <c r="AM112" i="37"/>
  <c r="AP112" i="37"/>
  <c r="AT112" i="37"/>
  <c r="AW112" i="37"/>
  <c r="AI114" i="37"/>
  <c r="AM114" i="37"/>
  <c r="AP114" i="37"/>
  <c r="AT114" i="37"/>
  <c r="AW114" i="37"/>
  <c r="AI115" i="37"/>
  <c r="AM115" i="37"/>
  <c r="AP115" i="37"/>
  <c r="AT115" i="37"/>
  <c r="AW115" i="37"/>
  <c r="AI116" i="37"/>
  <c r="AM116" i="37"/>
  <c r="AP116" i="37"/>
  <c r="AT116" i="37"/>
  <c r="AW116" i="37"/>
  <c r="AI118" i="37"/>
  <c r="AM118" i="37"/>
  <c r="AP118" i="37"/>
  <c r="AT118" i="37"/>
  <c r="AW118" i="37"/>
  <c r="AI119" i="37"/>
  <c r="AM119" i="37"/>
  <c r="AP119" i="37"/>
  <c r="AT119" i="37"/>
  <c r="AW119" i="37"/>
  <c r="AI120" i="37"/>
  <c r="AM120" i="37"/>
  <c r="AP120" i="37"/>
  <c r="AT120" i="37"/>
  <c r="AW120" i="37"/>
  <c r="AI121" i="37"/>
  <c r="AM121" i="37"/>
  <c r="AP121" i="37"/>
  <c r="AT121" i="37"/>
  <c r="AW121" i="37"/>
  <c r="AI122" i="37"/>
  <c r="AM122" i="37"/>
  <c r="AP122" i="37"/>
  <c r="AT122" i="37"/>
  <c r="AW122" i="37"/>
  <c r="AI123" i="37"/>
  <c r="AM123" i="37"/>
  <c r="AP123" i="37"/>
  <c r="AT123" i="37"/>
  <c r="AW123" i="37"/>
  <c r="AI124" i="37"/>
  <c r="AM124" i="37"/>
  <c r="AP124" i="37"/>
  <c r="AT124" i="37"/>
  <c r="AW124" i="37"/>
  <c r="AI125" i="37"/>
  <c r="AM125" i="37"/>
  <c r="AP125" i="37"/>
  <c r="AT125" i="37"/>
  <c r="AW125" i="37"/>
  <c r="AI126" i="37"/>
  <c r="AM126" i="37"/>
  <c r="AP126" i="37"/>
  <c r="AT126" i="37"/>
  <c r="AW126" i="37"/>
  <c r="AI127" i="37"/>
  <c r="AM127" i="37"/>
  <c r="AP127" i="37"/>
  <c r="AT127" i="37"/>
  <c r="AW127" i="37"/>
  <c r="AI128" i="37"/>
  <c r="AM128" i="37"/>
  <c r="AP128" i="37"/>
  <c r="AT128" i="37"/>
  <c r="AW128" i="37"/>
  <c r="AI130" i="37"/>
  <c r="AM130" i="37"/>
  <c r="AP130" i="37"/>
  <c r="AT130" i="37"/>
  <c r="AW130" i="37"/>
  <c r="AI131" i="37"/>
  <c r="AM131" i="37"/>
  <c r="AP131" i="37"/>
  <c r="AT131" i="37"/>
  <c r="AW131" i="37"/>
  <c r="AI132" i="37"/>
  <c r="AM132" i="37"/>
  <c r="AP132" i="37"/>
  <c r="AT132" i="37"/>
  <c r="AW132" i="37"/>
  <c r="AI134" i="37"/>
  <c r="AM134" i="37"/>
  <c r="AP134" i="37"/>
  <c r="AT134" i="37"/>
  <c r="AW134" i="37"/>
  <c r="AI135" i="37"/>
  <c r="AM135" i="37"/>
  <c r="AP135" i="37"/>
  <c r="AT135" i="37"/>
  <c r="AW135" i="37"/>
  <c r="AI136" i="37"/>
  <c r="AM136" i="37"/>
  <c r="AP136" i="37"/>
  <c r="AT136" i="37"/>
  <c r="AW136" i="37"/>
  <c r="AI137" i="37"/>
  <c r="AM137" i="37"/>
  <c r="AP137" i="37"/>
  <c r="AT137" i="37"/>
  <c r="AW137" i="37"/>
  <c r="AI138" i="37"/>
  <c r="AM138" i="37"/>
  <c r="AP138" i="37"/>
  <c r="AT138" i="37"/>
  <c r="AW138" i="37"/>
  <c r="AI139" i="37"/>
  <c r="AM139" i="37"/>
  <c r="AP139" i="37"/>
  <c r="AT139" i="37"/>
  <c r="AW139" i="37"/>
  <c r="AI140" i="37"/>
  <c r="AM140" i="37"/>
  <c r="AP140" i="37"/>
  <c r="AT140" i="37"/>
  <c r="AW140" i="37"/>
  <c r="AI141" i="37"/>
  <c r="AM141" i="37"/>
  <c r="AP141" i="37"/>
  <c r="AT141" i="37"/>
  <c r="AW141" i="37"/>
  <c r="AI142" i="37"/>
  <c r="AM142" i="37"/>
  <c r="AP142" i="37"/>
  <c r="AT142" i="37"/>
  <c r="AW142" i="37"/>
  <c r="AI143" i="37"/>
  <c r="AM143" i="37"/>
  <c r="AP143" i="37"/>
  <c r="AT143" i="37"/>
  <c r="AW143" i="37"/>
  <c r="AI144" i="37"/>
  <c r="AM144" i="37"/>
  <c r="AP144" i="37"/>
  <c r="AT144" i="37"/>
  <c r="AW144" i="37"/>
  <c r="AI146" i="37"/>
  <c r="AM146" i="37"/>
  <c r="AP146" i="37"/>
  <c r="AT146" i="37"/>
  <c r="AW146" i="37"/>
  <c r="AI147" i="37"/>
  <c r="AM147" i="37"/>
  <c r="AP147" i="37"/>
  <c r="AT147" i="37"/>
  <c r="AW147" i="37"/>
  <c r="AI148" i="37"/>
  <c r="AM148" i="37"/>
  <c r="AP148" i="37"/>
  <c r="AT148" i="37"/>
  <c r="AW148" i="37"/>
  <c r="AI149" i="37"/>
  <c r="AM149" i="37"/>
  <c r="AP149" i="37"/>
  <c r="AT149" i="37"/>
  <c r="AW149" i="37"/>
  <c r="AI150" i="37"/>
  <c r="AM150" i="37"/>
  <c r="AP150" i="37"/>
  <c r="AT150" i="37"/>
  <c r="AW150" i="37"/>
  <c r="AI151" i="37"/>
  <c r="AM151" i="37"/>
  <c r="AP151" i="37"/>
  <c r="AT151" i="37"/>
  <c r="AW151" i="37"/>
  <c r="AI152" i="37"/>
  <c r="AM152" i="37"/>
  <c r="AP152" i="37"/>
  <c r="AT152" i="37"/>
  <c r="AW152" i="37"/>
  <c r="AI153" i="37"/>
  <c r="AM153" i="37"/>
  <c r="AP153" i="37"/>
  <c r="AT153" i="37"/>
  <c r="AW153" i="37"/>
  <c r="AI154" i="37"/>
  <c r="AM154" i="37"/>
  <c r="AP154" i="37"/>
  <c r="AT154" i="37"/>
  <c r="AW154" i="37"/>
  <c r="AI155" i="37"/>
  <c r="AM155" i="37"/>
  <c r="AP155" i="37"/>
  <c r="AT155" i="37"/>
  <c r="AW155" i="37"/>
  <c r="AI156" i="37"/>
  <c r="AM156" i="37"/>
  <c r="AP156" i="37"/>
  <c r="AT156" i="37"/>
  <c r="AW156" i="37"/>
  <c r="AI157" i="37"/>
  <c r="AM157" i="37"/>
  <c r="AP157" i="37"/>
  <c r="AT157" i="37"/>
  <c r="AW157" i="37"/>
  <c r="AI158" i="37"/>
  <c r="AM158" i="37"/>
  <c r="AP158" i="37"/>
  <c r="AT158" i="37"/>
  <c r="AW158" i="37"/>
  <c r="AI159" i="37"/>
  <c r="AM159" i="37"/>
  <c r="AP159" i="37"/>
  <c r="AT159" i="37"/>
  <c r="AW159" i="37"/>
  <c r="AI160" i="37"/>
  <c r="AM160" i="37"/>
  <c r="AP160" i="37"/>
  <c r="AT160" i="37"/>
  <c r="AW160" i="37"/>
  <c r="AI161" i="37"/>
  <c r="AM161" i="37"/>
  <c r="AP161" i="37"/>
  <c r="AT161" i="37"/>
  <c r="AW161" i="37"/>
  <c r="AI162" i="37"/>
  <c r="AM162" i="37"/>
  <c r="AP162" i="37"/>
  <c r="AT162" i="37"/>
  <c r="AW162" i="37"/>
  <c r="AI163" i="37"/>
  <c r="AM163" i="37"/>
  <c r="AP163" i="37"/>
  <c r="AT163" i="37"/>
  <c r="AW163" i="37"/>
  <c r="AI164" i="37"/>
  <c r="AM164" i="37"/>
  <c r="AP164" i="37"/>
  <c r="AT164" i="37"/>
  <c r="AW164" i="37"/>
  <c r="AI165" i="37"/>
  <c r="AM165" i="37"/>
  <c r="AP165" i="37"/>
  <c r="AT165" i="37"/>
  <c r="AW165" i="37"/>
  <c r="AI166" i="37"/>
  <c r="AM166" i="37"/>
  <c r="AP166" i="37"/>
  <c r="AT166" i="37"/>
  <c r="AW166" i="37"/>
  <c r="AI167" i="37"/>
  <c r="AM167" i="37"/>
  <c r="AP167" i="37"/>
  <c r="AT167" i="37"/>
  <c r="AW167" i="37"/>
  <c r="AI168" i="37"/>
  <c r="AM168" i="37"/>
  <c r="AP168" i="37"/>
  <c r="AT168" i="37"/>
  <c r="AW168" i="37"/>
  <c r="AT23" i="37"/>
  <c r="AT26" i="37"/>
  <c r="AW26" i="37"/>
  <c r="AY28" i="37"/>
  <c r="AQ31" i="37"/>
  <c r="AS33" i="37"/>
  <c r="AV33" i="37"/>
  <c r="AY40" i="37"/>
  <c r="AP44" i="37"/>
  <c r="AW45" i="37"/>
  <c r="AY47" i="37"/>
  <c r="AT49" i="37"/>
  <c r="AW49" i="37"/>
  <c r="AR54" i="37"/>
  <c r="AY55" i="37"/>
  <c r="AP62" i="37"/>
  <c r="AW63" i="37"/>
  <c r="AX66" i="37"/>
  <c r="AW71" i="37"/>
  <c r="AV77" i="37"/>
  <c r="AX80" i="37"/>
  <c r="AX85" i="37"/>
  <c r="AI89" i="37"/>
  <c r="AI90" i="37"/>
  <c r="AT90" i="37"/>
  <c r="AW90" i="37"/>
  <c r="AQ92" i="37"/>
  <c r="AS92" i="37"/>
  <c r="AM93" i="37"/>
  <c r="AP93" i="37"/>
  <c r="AN96" i="37"/>
  <c r="AQ96" i="37"/>
  <c r="AN99" i="37"/>
  <c r="AQ99" i="37"/>
  <c r="AH100" i="37"/>
  <c r="AJ100" i="37"/>
  <c r="AL100" i="37"/>
  <c r="AN100" i="37"/>
  <c r="AW100" i="37"/>
  <c r="AY100" i="37"/>
  <c r="AK102" i="37"/>
  <c r="AY102" i="37"/>
  <c r="AI103" i="37"/>
  <c r="AT103" i="37"/>
  <c r="AW103" i="37"/>
  <c r="AJ106" i="37"/>
  <c r="AX106" i="37"/>
  <c r="AJ110" i="37"/>
  <c r="AN110" i="37"/>
  <c r="AQ110" i="37"/>
  <c r="AX110" i="37"/>
  <c r="AJ111" i="37"/>
  <c r="AN111" i="37"/>
  <c r="AQ111" i="37"/>
  <c r="AX111" i="37"/>
  <c r="AJ112" i="37"/>
  <c r="AN112" i="37"/>
  <c r="AQ112" i="37"/>
  <c r="AX112" i="37"/>
  <c r="AJ114" i="37"/>
  <c r="AN114" i="37"/>
  <c r="AQ114" i="37"/>
  <c r="AX114" i="37"/>
  <c r="AJ115" i="37"/>
  <c r="AN115" i="37"/>
  <c r="AQ115" i="37"/>
  <c r="AX115" i="37"/>
  <c r="AJ116" i="37"/>
  <c r="AN116" i="37"/>
  <c r="AQ116" i="37"/>
  <c r="AX116" i="37"/>
  <c r="AJ118" i="37"/>
  <c r="AN118" i="37"/>
  <c r="AQ118" i="37"/>
  <c r="AX118" i="37"/>
  <c r="AJ119" i="37"/>
  <c r="AN119" i="37"/>
  <c r="AQ119" i="37"/>
  <c r="AX119" i="37"/>
  <c r="AJ120" i="37"/>
  <c r="AN120" i="37"/>
  <c r="AQ120" i="37"/>
  <c r="AX120" i="37"/>
  <c r="AJ121" i="37"/>
  <c r="AN121" i="37"/>
  <c r="AQ121" i="37"/>
  <c r="AX121" i="37"/>
  <c r="AJ122" i="37"/>
  <c r="AN122" i="37"/>
  <c r="AQ122" i="37"/>
  <c r="AX122" i="37"/>
  <c r="AJ123" i="37"/>
  <c r="AN123" i="37"/>
  <c r="AQ123" i="37"/>
  <c r="AX123" i="37"/>
  <c r="AJ124" i="37"/>
  <c r="AN124" i="37"/>
  <c r="AQ124" i="37"/>
  <c r="AX124" i="37"/>
  <c r="AJ125" i="37"/>
  <c r="AN125" i="37"/>
  <c r="AQ125" i="37"/>
  <c r="AX125" i="37"/>
  <c r="AJ126" i="37"/>
  <c r="AN126" i="37"/>
  <c r="AQ126" i="37"/>
  <c r="AX126" i="37"/>
  <c r="AJ127" i="37"/>
  <c r="AN127" i="37"/>
  <c r="AQ127" i="37"/>
  <c r="AX127" i="37"/>
  <c r="AJ128" i="37"/>
  <c r="AN128" i="37"/>
  <c r="AQ128" i="37"/>
  <c r="AX128" i="37"/>
  <c r="AJ130" i="37"/>
  <c r="AN130" i="37"/>
  <c r="AQ130" i="37"/>
  <c r="AX130" i="37"/>
  <c r="AJ131" i="37"/>
  <c r="AN131" i="37"/>
  <c r="AQ131" i="37"/>
  <c r="AX131" i="37"/>
  <c r="AJ132" i="37"/>
  <c r="AN132" i="37"/>
  <c r="AQ132" i="37"/>
  <c r="AX132" i="37"/>
  <c r="AJ134" i="37"/>
  <c r="AN134" i="37"/>
  <c r="AQ134" i="37"/>
  <c r="AX134" i="37"/>
  <c r="AJ135" i="37"/>
  <c r="AN135" i="37"/>
  <c r="AQ135" i="37"/>
  <c r="AX135" i="37"/>
  <c r="AJ136" i="37"/>
  <c r="AN136" i="37"/>
  <c r="AQ136" i="37"/>
  <c r="AX136" i="37"/>
  <c r="AJ137" i="37"/>
  <c r="AN137" i="37"/>
  <c r="AQ137" i="37"/>
  <c r="AX137" i="37"/>
  <c r="AJ138" i="37"/>
  <c r="AN138" i="37"/>
  <c r="AQ138" i="37"/>
  <c r="AX138" i="37"/>
  <c r="AJ139" i="37"/>
  <c r="AN139" i="37"/>
  <c r="AQ139" i="37"/>
  <c r="AX139" i="37"/>
  <c r="AJ140" i="37"/>
  <c r="AN140" i="37"/>
  <c r="AQ140" i="37"/>
  <c r="AX140" i="37"/>
  <c r="AJ141" i="37"/>
  <c r="AN141" i="37"/>
  <c r="AQ141" i="37"/>
  <c r="AX141" i="37"/>
  <c r="AJ142" i="37"/>
  <c r="AN142" i="37"/>
  <c r="AQ142" i="37"/>
  <c r="AX142" i="37"/>
  <c r="AJ143" i="37"/>
  <c r="AN143" i="37"/>
  <c r="AQ143" i="37"/>
  <c r="AX143" i="37"/>
  <c r="AJ144" i="37"/>
  <c r="AN144" i="37"/>
  <c r="AQ144" i="37"/>
  <c r="AX144" i="37"/>
  <c r="AJ146" i="37"/>
  <c r="AN146" i="37"/>
  <c r="AQ146" i="37"/>
  <c r="AX146" i="37"/>
  <c r="AJ147" i="37"/>
  <c r="AN147" i="37"/>
  <c r="AQ147" i="37"/>
  <c r="AX147" i="37"/>
  <c r="AJ148" i="37"/>
  <c r="AN148" i="37"/>
  <c r="AQ148" i="37"/>
  <c r="AX148" i="37"/>
  <c r="AJ149" i="37"/>
  <c r="AN149" i="37"/>
  <c r="AQ149" i="37"/>
  <c r="AX149" i="37"/>
  <c r="AJ150" i="37"/>
  <c r="AN150" i="37"/>
  <c r="AQ150" i="37"/>
  <c r="AX150" i="37"/>
  <c r="AJ151" i="37"/>
  <c r="AN151" i="37"/>
  <c r="AQ151" i="37"/>
  <c r="AX151" i="37"/>
  <c r="AJ152" i="37"/>
  <c r="AN152" i="37"/>
  <c r="AQ152" i="37"/>
  <c r="AX152" i="37"/>
  <c r="AJ153" i="37"/>
  <c r="AN153" i="37"/>
  <c r="AQ153" i="37"/>
  <c r="AX153" i="37"/>
  <c r="AJ154" i="37"/>
  <c r="AN154" i="37"/>
  <c r="AQ154" i="37"/>
  <c r="AX154" i="37"/>
  <c r="AJ155" i="37"/>
  <c r="AN155" i="37"/>
  <c r="AQ155" i="37"/>
  <c r="AX155" i="37"/>
  <c r="AJ156" i="37"/>
  <c r="AN156" i="37"/>
  <c r="AQ156" i="37"/>
  <c r="AX156" i="37"/>
  <c r="AJ157" i="37"/>
  <c r="AN157" i="37"/>
  <c r="AQ157" i="37"/>
  <c r="AX157" i="37"/>
  <c r="AJ158" i="37"/>
  <c r="AN158" i="37"/>
  <c r="AQ158" i="37"/>
  <c r="AX158" i="37"/>
  <c r="AJ159" i="37"/>
  <c r="AN159" i="37"/>
  <c r="AQ159" i="37"/>
  <c r="AX159" i="37"/>
  <c r="AJ160" i="37"/>
  <c r="AN160" i="37"/>
  <c r="AQ160" i="37"/>
  <c r="AX160" i="37"/>
  <c r="AJ161" i="37"/>
  <c r="AN161" i="37"/>
  <c r="AQ161" i="37"/>
  <c r="AX161" i="37"/>
  <c r="AJ162" i="37"/>
  <c r="AN162" i="37"/>
  <c r="AQ162" i="37"/>
  <c r="AX162" i="37"/>
  <c r="AJ163" i="37"/>
  <c r="AN163" i="37"/>
  <c r="AQ163" i="37"/>
  <c r="AX163" i="37"/>
  <c r="AJ164" i="37"/>
  <c r="AN164" i="37"/>
  <c r="AQ164" i="37"/>
  <c r="AX164" i="37"/>
  <c r="AJ165" i="37"/>
  <c r="AN165" i="37"/>
  <c r="AQ165" i="37"/>
  <c r="AX165" i="37"/>
  <c r="AJ166" i="37"/>
  <c r="AN166" i="37"/>
  <c r="AQ166" i="37"/>
  <c r="AX166" i="37"/>
  <c r="AJ167" i="37"/>
  <c r="AN167" i="37"/>
  <c r="AQ167" i="37"/>
  <c r="AX167" i="37"/>
  <c r="AJ168" i="37"/>
  <c r="AN168" i="37"/>
  <c r="AQ168" i="37"/>
  <c r="AX168" i="37"/>
  <c r="AV19" i="37"/>
  <c r="AS29" i="37"/>
  <c r="AX31" i="37"/>
  <c r="AP34" i="37"/>
  <c r="AV35" i="37"/>
  <c r="AW37" i="37"/>
  <c r="AP41" i="37"/>
  <c r="AV42" i="37"/>
  <c r="AW44" i="37"/>
  <c r="AY50" i="37"/>
  <c r="AY54" i="37"/>
  <c r="AV60" i="37"/>
  <c r="AW62" i="37"/>
  <c r="AX65" i="37"/>
  <c r="AV68" i="37"/>
  <c r="AY72" i="37"/>
  <c r="AV75" i="37"/>
  <c r="AV84" i="37"/>
  <c r="AT89" i="37"/>
  <c r="AT93" i="37"/>
  <c r="AW93" i="37"/>
  <c r="AR94" i="37"/>
  <c r="AM96" i="37"/>
  <c r="AP96" i="37"/>
  <c r="AJ98" i="37"/>
  <c r="AN98" i="37"/>
  <c r="AY98" i="37"/>
  <c r="AY99" i="37"/>
  <c r="AX14" i="37"/>
  <c r="AP18" i="37"/>
  <c r="AW19" i="37"/>
  <c r="AV23" i="37"/>
  <c r="AV25" i="37"/>
  <c r="AR32" i="37"/>
  <c r="AW34" i="37"/>
  <c r="AP36" i="37"/>
  <c r="AQ38" i="37"/>
  <c r="AX39" i="37"/>
  <c r="AW41" i="37"/>
  <c r="AX52" i="37"/>
  <c r="AX61" i="37"/>
  <c r="AR64" i="37"/>
  <c r="AX78" i="37"/>
  <c r="AQ79" i="37"/>
  <c r="AV81" i="37"/>
  <c r="AX83" i="37"/>
  <c r="AP89" i="37"/>
  <c r="AP92" i="37"/>
  <c r="AT92" i="37"/>
  <c r="AL93" i="37"/>
  <c r="AS95" i="37"/>
  <c r="AJ96" i="37"/>
  <c r="AJ99" i="37"/>
  <c r="AG100" i="37"/>
  <c r="AK100" i="37"/>
  <c r="AV100" i="37"/>
  <c r="AT65" i="37"/>
  <c r="AX15" i="37"/>
  <c r="AQ27" i="37"/>
  <c r="AV29" i="37"/>
  <c r="AS35" i="37"/>
  <c r="AS42" i="37"/>
  <c r="AT44" i="37"/>
  <c r="AW46" i="37"/>
  <c r="AX51" i="37"/>
  <c r="AV53" i="37"/>
  <c r="AT62" i="37"/>
  <c r="AR69" i="37"/>
  <c r="AW89" i="37"/>
  <c r="AS90" i="37"/>
  <c r="AV90" i="37"/>
  <c r="AI93" i="37"/>
  <c r="AP94" i="37"/>
  <c r="AT94" i="37"/>
  <c r="AH98" i="37"/>
  <c r="AL98" i="37"/>
  <c r="AW98" i="37"/>
  <c r="AK99" i="37"/>
  <c r="AR23" i="37"/>
  <c r="AS25" i="37"/>
  <c r="AX27" i="37"/>
  <c r="AP30" i="37"/>
  <c r="AT34" i="37"/>
  <c r="AT41" i="37"/>
  <c r="AV58" i="37"/>
  <c r="AX67" i="37"/>
  <c r="AY69" i="37"/>
  <c r="AV86" i="37"/>
  <c r="AM89" i="37"/>
  <c r="AM90" i="37"/>
  <c r="AP90" i="37"/>
  <c r="AR92" i="37"/>
  <c r="AQ95" i="37"/>
  <c r="AX96" i="37"/>
  <c r="AX99" i="37"/>
  <c r="AI100" i="37"/>
  <c r="AM100" i="37"/>
  <c r="AR102" i="37"/>
  <c r="AS104" i="37"/>
  <c r="AT106" i="37"/>
  <c r="AW106" i="37"/>
  <c r="AI107" i="37"/>
  <c r="AM107" i="37"/>
  <c r="AX107" i="37"/>
  <c r="AG108" i="37"/>
  <c r="AK108" i="37"/>
  <c r="AV108" i="37"/>
  <c r="AG110" i="37"/>
  <c r="AR110" i="37"/>
  <c r="AH111" i="37"/>
  <c r="AS111" i="37"/>
  <c r="AV111" i="37"/>
  <c r="AK112" i="37"/>
  <c r="AY112" i="37"/>
  <c r="AG114" i="37"/>
  <c r="AR114" i="37"/>
  <c r="AH115" i="37"/>
  <c r="AS115" i="37"/>
  <c r="AV115" i="37"/>
  <c r="AK116" i="37"/>
  <c r="AY116" i="37"/>
  <c r="AG118" i="37"/>
  <c r="AR118" i="37"/>
  <c r="AH119" i="37"/>
  <c r="AS119" i="37"/>
  <c r="AV119" i="37"/>
  <c r="AK120" i="37"/>
  <c r="AY120" i="37"/>
  <c r="AL121" i="37"/>
  <c r="AG122" i="37"/>
  <c r="AR122" i="37"/>
  <c r="AH123" i="37"/>
  <c r="AS123" i="37"/>
  <c r="AV123" i="37"/>
  <c r="AK124" i="37"/>
  <c r="AY124" i="37"/>
  <c r="AL125" i="37"/>
  <c r="AG126" i="37"/>
  <c r="AR126" i="37"/>
  <c r="AH127" i="37"/>
  <c r="AS127" i="37"/>
  <c r="AV127" i="37"/>
  <c r="AK128" i="37"/>
  <c r="AY128" i="37"/>
  <c r="AG130" i="37"/>
  <c r="AR130" i="37"/>
  <c r="AH131" i="37"/>
  <c r="AS131" i="37"/>
  <c r="AV131" i="37"/>
  <c r="AK132" i="37"/>
  <c r="AY132" i="37"/>
  <c r="AG134" i="37"/>
  <c r="AR134" i="37"/>
  <c r="AH135" i="37"/>
  <c r="AS135" i="37"/>
  <c r="AV135" i="37"/>
  <c r="AK136" i="37"/>
  <c r="AY136" i="37"/>
  <c r="AL137" i="37"/>
  <c r="AG138" i="37"/>
  <c r="AR138" i="37"/>
  <c r="AH139" i="37"/>
  <c r="AS139" i="37"/>
  <c r="AV139" i="37"/>
  <c r="AK140" i="37"/>
  <c r="AY140" i="37"/>
  <c r="AL141" i="37"/>
  <c r="AG142" i="37"/>
  <c r="AR142" i="37"/>
  <c r="AH143" i="37"/>
  <c r="AS143" i="37"/>
  <c r="AV143" i="37"/>
  <c r="AK144" i="37"/>
  <c r="AY144" i="37"/>
  <c r="AG146" i="37"/>
  <c r="AR146" i="37"/>
  <c r="AH147" i="37"/>
  <c r="AS147" i="37"/>
  <c r="AV147" i="37"/>
  <c r="AK148" i="37"/>
  <c r="AY148" i="37"/>
  <c r="AL149" i="37"/>
  <c r="AG150" i="37"/>
  <c r="AR150" i="37"/>
  <c r="AH151" i="37"/>
  <c r="AS151" i="37"/>
  <c r="AV151" i="37"/>
  <c r="AK152" i="37"/>
  <c r="AY152" i="37"/>
  <c r="AL153" i="37"/>
  <c r="AG154" i="37"/>
  <c r="AR154" i="37"/>
  <c r="AH155" i="37"/>
  <c r="AS155" i="37"/>
  <c r="AV155" i="37"/>
  <c r="AK156" i="37"/>
  <c r="AY156" i="37"/>
  <c r="AL157" i="37"/>
  <c r="AG158" i="37"/>
  <c r="AR158" i="37"/>
  <c r="AH159" i="37"/>
  <c r="AS159" i="37"/>
  <c r="AV159" i="37"/>
  <c r="AK160" i="37"/>
  <c r="AY160" i="37"/>
  <c r="AL161" i="37"/>
  <c r="AG162" i="37"/>
  <c r="AR162" i="37"/>
  <c r="AH163" i="37"/>
  <c r="AS163" i="37"/>
  <c r="AV163" i="37"/>
  <c r="AK164" i="37"/>
  <c r="AY164" i="37"/>
  <c r="AL165" i="37"/>
  <c r="AG166" i="37"/>
  <c r="AR166" i="37"/>
  <c r="AH167" i="37"/>
  <c r="AS167" i="37"/>
  <c r="AV167" i="37"/>
  <c r="AK168" i="37"/>
  <c r="AY168" i="37"/>
  <c r="AJ169" i="37"/>
  <c r="AN169" i="37"/>
  <c r="AQ169" i="37"/>
  <c r="AX169" i="37"/>
  <c r="AJ170" i="37"/>
  <c r="AN170" i="37"/>
  <c r="AQ170" i="37"/>
  <c r="AX170" i="37"/>
  <c r="AJ171" i="37"/>
  <c r="AN171" i="37"/>
  <c r="AQ171" i="37"/>
  <c r="AX171" i="37"/>
  <c r="AJ172" i="37"/>
  <c r="AN172" i="37"/>
  <c r="AQ172" i="37"/>
  <c r="AX172" i="37"/>
  <c r="AJ174" i="37"/>
  <c r="AN174" i="37"/>
  <c r="AQ174" i="37"/>
  <c r="AX174" i="37"/>
  <c r="AJ175" i="37"/>
  <c r="AN175" i="37"/>
  <c r="AQ175" i="37"/>
  <c r="AX175" i="37"/>
  <c r="AJ176" i="37"/>
  <c r="AN176" i="37"/>
  <c r="AQ176" i="37"/>
  <c r="AX176" i="37"/>
  <c r="AJ177" i="37"/>
  <c r="AN177" i="37"/>
  <c r="AQ177" i="37"/>
  <c r="AX177" i="37"/>
  <c r="AJ178" i="37"/>
  <c r="AN178" i="37"/>
  <c r="AQ178" i="37"/>
  <c r="AX178" i="37"/>
  <c r="AJ179" i="37"/>
  <c r="AN179" i="37"/>
  <c r="AQ179" i="37"/>
  <c r="AX179" i="37"/>
  <c r="AJ180" i="37"/>
  <c r="AN180" i="37"/>
  <c r="AQ180" i="37"/>
  <c r="AX180" i="37"/>
  <c r="AJ181" i="37"/>
  <c r="AN181" i="37"/>
  <c r="AQ181" i="37"/>
  <c r="AX181" i="37"/>
  <c r="AJ182" i="37"/>
  <c r="AN182" i="37"/>
  <c r="AQ182" i="37"/>
  <c r="AX182" i="37"/>
  <c r="AJ183" i="37"/>
  <c r="AN183" i="37"/>
  <c r="AQ183" i="37"/>
  <c r="AX183" i="37"/>
  <c r="AJ184" i="37"/>
  <c r="AN184" i="37"/>
  <c r="AQ184" i="37"/>
  <c r="AX184" i="37"/>
  <c r="AJ185" i="37"/>
  <c r="AN185" i="37"/>
  <c r="AQ185" i="37"/>
  <c r="AX185" i="37"/>
  <c r="AJ186" i="37"/>
  <c r="AN186" i="37"/>
  <c r="AQ186" i="37"/>
  <c r="AX186" i="37"/>
  <c r="AJ187" i="37"/>
  <c r="AN187" i="37"/>
  <c r="AQ187" i="37"/>
  <c r="AX187" i="37"/>
  <c r="AJ188" i="37"/>
  <c r="AN188" i="37"/>
  <c r="AQ188" i="37"/>
  <c r="AX188" i="37"/>
  <c r="AJ189" i="37"/>
  <c r="AN189" i="37"/>
  <c r="AQ189" i="37"/>
  <c r="AX189" i="37"/>
  <c r="AJ190" i="37"/>
  <c r="AN190" i="37"/>
  <c r="AQ190" i="37"/>
  <c r="AX190" i="37"/>
  <c r="AJ191" i="37"/>
  <c r="AN191" i="37"/>
  <c r="AQ191" i="37"/>
  <c r="AX191" i="37"/>
  <c r="AJ192" i="37"/>
  <c r="AN192" i="37"/>
  <c r="AQ192" i="37"/>
  <c r="AX192" i="37"/>
  <c r="AJ193" i="37"/>
  <c r="AN193" i="37"/>
  <c r="AQ193" i="37"/>
  <c r="AX193" i="37"/>
  <c r="AJ194" i="37"/>
  <c r="AN194" i="37"/>
  <c r="AQ194" i="37"/>
  <c r="AX194" i="37"/>
  <c r="AJ195" i="37"/>
  <c r="AN195" i="37"/>
  <c r="AQ195" i="37"/>
  <c r="AX195" i="37"/>
  <c r="AJ196" i="37"/>
  <c r="AN196" i="37"/>
  <c r="AQ196" i="37"/>
  <c r="AX196" i="37"/>
  <c r="AJ197" i="37"/>
  <c r="AN197" i="37"/>
  <c r="AQ197" i="37"/>
  <c r="AX197" i="37"/>
  <c r="AJ198" i="37"/>
  <c r="AN198" i="37"/>
  <c r="AQ198" i="37"/>
  <c r="AX198" i="37"/>
  <c r="AJ199" i="37"/>
  <c r="AN199" i="37"/>
  <c r="AQ199" i="37"/>
  <c r="AX199" i="37"/>
  <c r="AJ200" i="37"/>
  <c r="AN200" i="37"/>
  <c r="AQ200" i="37"/>
  <c r="AX200" i="37"/>
  <c r="AJ201" i="37"/>
  <c r="AN201" i="37"/>
  <c r="AQ201" i="37"/>
  <c r="AX201" i="37"/>
  <c r="AJ202" i="37"/>
  <c r="AN202" i="37"/>
  <c r="AQ202" i="37"/>
  <c r="AX202" i="37"/>
  <c r="AJ203" i="37"/>
  <c r="AN203" i="37"/>
  <c r="AQ203" i="37"/>
  <c r="AX203" i="37"/>
  <c r="AJ204" i="37"/>
  <c r="AN204" i="37"/>
  <c r="AQ204" i="37"/>
  <c r="AX204" i="37"/>
  <c r="AJ205" i="37"/>
  <c r="AN205" i="37"/>
  <c r="AQ205" i="37"/>
  <c r="AX205" i="37"/>
  <c r="AJ206" i="37"/>
  <c r="AN206" i="37"/>
  <c r="AQ206" i="37"/>
  <c r="AX206" i="37"/>
  <c r="AJ207" i="37"/>
  <c r="AN207" i="37"/>
  <c r="AQ207" i="37"/>
  <c r="AX207" i="37"/>
  <c r="AJ208" i="37"/>
  <c r="AN208" i="37"/>
  <c r="AQ208" i="37"/>
  <c r="AX208" i="37"/>
  <c r="AJ209" i="37"/>
  <c r="AN209" i="37"/>
  <c r="AQ209" i="37"/>
  <c r="AX209" i="37"/>
  <c r="AX11" i="37"/>
  <c r="AR148" i="37"/>
  <c r="AH149" i="37"/>
  <c r="AS149" i="37"/>
  <c r="AV149" i="37"/>
  <c r="AK150" i="37"/>
  <c r="AL151" i="37"/>
  <c r="AG152" i="37"/>
  <c r="AR152" i="37"/>
  <c r="AH153" i="37"/>
  <c r="AS153" i="37"/>
  <c r="AK154" i="37"/>
  <c r="AL155" i="37"/>
  <c r="AG156" i="37"/>
  <c r="AR156" i="37"/>
  <c r="AH157" i="37"/>
  <c r="AS157" i="37"/>
  <c r="AK158" i="37"/>
  <c r="AH161" i="37"/>
  <c r="AV161" i="37"/>
  <c r="AK162" i="37"/>
  <c r="AL163" i="37"/>
  <c r="AV165" i="37"/>
  <c r="AH169" i="37"/>
  <c r="AL169" i="37"/>
  <c r="AV169" i="37"/>
  <c r="AH170" i="37"/>
  <c r="AL170" i="37"/>
  <c r="AL171" i="37"/>
  <c r="AL172" i="37"/>
  <c r="AS172" i="37"/>
  <c r="AV172" i="37"/>
  <c r="AH174" i="37"/>
  <c r="AL174" i="37"/>
  <c r="AS174" i="37"/>
  <c r="AH175" i="37"/>
  <c r="AH176" i="37"/>
  <c r="AS176" i="37"/>
  <c r="AV176" i="37"/>
  <c r="AH177" i="37"/>
  <c r="AH178" i="37"/>
  <c r="AH179" i="37"/>
  <c r="AS179" i="37"/>
  <c r="AH180" i="37"/>
  <c r="AS180" i="37"/>
  <c r="AH181" i="37"/>
  <c r="AS181" i="37"/>
  <c r="AH182" i="37"/>
  <c r="AS182" i="37"/>
  <c r="AV182" i="37"/>
  <c r="AL183" i="37"/>
  <c r="AV183" i="37"/>
  <c r="AL184" i="37"/>
  <c r="AS184" i="37"/>
  <c r="AV184" i="37"/>
  <c r="AL185" i="37"/>
  <c r="AS186" i="37"/>
  <c r="AV186" i="37"/>
  <c r="AL187" i="37"/>
  <c r="AV187" i="37"/>
  <c r="AL188" i="37"/>
  <c r="AS188" i="37"/>
  <c r="AL189" i="37"/>
  <c r="AL190" i="37"/>
  <c r="AV190" i="37"/>
  <c r="AS191" i="37"/>
  <c r="AV191" i="37"/>
  <c r="AH193" i="37"/>
  <c r="AV193" i="37"/>
  <c r="AL194" i="37"/>
  <c r="AV195" i="37"/>
  <c r="AV196" i="37"/>
  <c r="AV197" i="37"/>
  <c r="AL198" i="37"/>
  <c r="AV202" i="37"/>
  <c r="AL203" i="37"/>
  <c r="AS206" i="37"/>
  <c r="AL207" i="37"/>
  <c r="AS207" i="37"/>
  <c r="AV208" i="37"/>
  <c r="AV11" i="37"/>
  <c r="AV150" i="37"/>
  <c r="AL152" i="37"/>
  <c r="AR153" i="37"/>
  <c r="AH154" i="37"/>
  <c r="AV154" i="37"/>
  <c r="AK155" i="37"/>
  <c r="AY155" i="37"/>
  <c r="AL156" i="37"/>
  <c r="AR157" i="37"/>
  <c r="AH158" i="37"/>
  <c r="AS158" i="37"/>
  <c r="AY159" i="37"/>
  <c r="AS162" i="37"/>
  <c r="AH166" i="37"/>
  <c r="AV166" i="37"/>
  <c r="AK167" i="37"/>
  <c r="AL168" i="37"/>
  <c r="AI169" i="37"/>
  <c r="AM169" i="37"/>
  <c r="AP169" i="37"/>
  <c r="AT169" i="37"/>
  <c r="AW169" i="37"/>
  <c r="AI170" i="37"/>
  <c r="AM170" i="37"/>
  <c r="AP170" i="37"/>
  <c r="AT170" i="37"/>
  <c r="AW170" i="37"/>
  <c r="AP171" i="37"/>
  <c r="AT171" i="37"/>
  <c r="AI172" i="37"/>
  <c r="AM172" i="37"/>
  <c r="AM174" i="37"/>
  <c r="AM175" i="37"/>
  <c r="AT175" i="37"/>
  <c r="AI176" i="37"/>
  <c r="AT176" i="37"/>
  <c r="AI177" i="37"/>
  <c r="AM177" i="37"/>
  <c r="AT178" i="37"/>
  <c r="AM179" i="37"/>
  <c r="AP179" i="37"/>
  <c r="AT179" i="37"/>
  <c r="AW179" i="37"/>
  <c r="AI180" i="37"/>
  <c r="AM180" i="37"/>
  <c r="AM181" i="37"/>
  <c r="AP181" i="37"/>
  <c r="AI182" i="37"/>
  <c r="AM182" i="37"/>
  <c r="AT182" i="37"/>
  <c r="AP183" i="37"/>
  <c r="AW183" i="37"/>
  <c r="AP184" i="37"/>
  <c r="AT184" i="37"/>
  <c r="AI185" i="37"/>
  <c r="AW185" i="37"/>
  <c r="AP186" i="37"/>
  <c r="AT186" i="37"/>
  <c r="AT187" i="37"/>
  <c r="AI188" i="37"/>
  <c r="AM188" i="37"/>
  <c r="AP188" i="37"/>
  <c r="AT188" i="37"/>
  <c r="AI189" i="37"/>
  <c r="AM190" i="37"/>
  <c r="AT190" i="37"/>
  <c r="AI191" i="37"/>
  <c r="AT191" i="37"/>
  <c r="AP192" i="37"/>
  <c r="AW192" i="37"/>
  <c r="AI193" i="37"/>
  <c r="AP193" i="37"/>
  <c r="AT193" i="37"/>
  <c r="AM194" i="37"/>
  <c r="AW194" i="37"/>
  <c r="AI195" i="37"/>
  <c r="AP195" i="37"/>
  <c r="AT195" i="37"/>
  <c r="AM196" i="37"/>
  <c r="AP196" i="37"/>
  <c r="AW196" i="37"/>
  <c r="AI197" i="37"/>
  <c r="AP197" i="37"/>
  <c r="AW197" i="37"/>
  <c r="AM198" i="37"/>
  <c r="AP198" i="37"/>
  <c r="AI199" i="37"/>
  <c r="AM199" i="37"/>
  <c r="AP199" i="37"/>
  <c r="AT199" i="37"/>
  <c r="AM200" i="37"/>
  <c r="AP200" i="37"/>
  <c r="AT200" i="37"/>
  <c r="AI201" i="37"/>
  <c r="AP201" i="37"/>
  <c r="AI202" i="37"/>
  <c r="AP202" i="37"/>
  <c r="AI203" i="37"/>
  <c r="AM203" i="37"/>
  <c r="AP203" i="37"/>
  <c r="AI204" i="37"/>
  <c r="AW204" i="37"/>
  <c r="AI205" i="37"/>
  <c r="AT205" i="37"/>
  <c r="AI206" i="37"/>
  <c r="AM206" i="37"/>
  <c r="AP206" i="37"/>
  <c r="AT206" i="37"/>
  <c r="AW206" i="37"/>
  <c r="AW207" i="37"/>
  <c r="AI208" i="37"/>
  <c r="AM208" i="37"/>
  <c r="AP208" i="37"/>
  <c r="AW208" i="37"/>
  <c r="AI209" i="37"/>
  <c r="AP209" i="37"/>
  <c r="AT209" i="37"/>
  <c r="AW209" i="37"/>
  <c r="AX100" i="37"/>
  <c r="AS102" i="37"/>
  <c r="AV102" i="37"/>
  <c r="AS103" i="37"/>
  <c r="AV103" i="37"/>
  <c r="AP105" i="37"/>
  <c r="AT105" i="37"/>
  <c r="AN106" i="37"/>
  <c r="AQ106" i="37"/>
  <c r="AL110" i="37"/>
  <c r="AG111" i="37"/>
  <c r="AR111" i="37"/>
  <c r="AH112" i="37"/>
  <c r="AS112" i="37"/>
  <c r="AV112" i="37"/>
  <c r="AL114" i="37"/>
  <c r="AG115" i="37"/>
  <c r="AR115" i="37"/>
  <c r="AH116" i="37"/>
  <c r="AS116" i="37"/>
  <c r="AV116" i="37"/>
  <c r="AL118" i="37"/>
  <c r="AG119" i="37"/>
  <c r="AR119" i="37"/>
  <c r="AH120" i="37"/>
  <c r="AS120" i="37"/>
  <c r="AV120" i="37"/>
  <c r="AK121" i="37"/>
  <c r="AY121" i="37"/>
  <c r="AL122" i="37"/>
  <c r="AG123" i="37"/>
  <c r="AR123" i="37"/>
  <c r="AH124" i="37"/>
  <c r="AS124" i="37"/>
  <c r="AV124" i="37"/>
  <c r="AK125" i="37"/>
  <c r="AY125" i="37"/>
  <c r="AL126" i="37"/>
  <c r="AG127" i="37"/>
  <c r="AR127" i="37"/>
  <c r="AH128" i="37"/>
  <c r="AS128" i="37"/>
  <c r="AV128" i="37"/>
  <c r="AL130" i="37"/>
  <c r="AG131" i="37"/>
  <c r="AR131" i="37"/>
  <c r="AH132" i="37"/>
  <c r="AS132" i="37"/>
  <c r="AV132" i="37"/>
  <c r="AL134" i="37"/>
  <c r="AG135" i="37"/>
  <c r="AR135" i="37"/>
  <c r="AH136" i="37"/>
  <c r="AS136" i="37"/>
  <c r="AV136" i="37"/>
  <c r="AK137" i="37"/>
  <c r="AY137" i="37"/>
  <c r="AL138" i="37"/>
  <c r="AG139" i="37"/>
  <c r="AR139" i="37"/>
  <c r="AH140" i="37"/>
  <c r="AS140" i="37"/>
  <c r="AV140" i="37"/>
  <c r="AK141" i="37"/>
  <c r="AY141" i="37"/>
  <c r="AL142" i="37"/>
  <c r="AG143" i="37"/>
  <c r="AR143" i="37"/>
  <c r="AH144" i="37"/>
  <c r="AS144" i="37"/>
  <c r="AV144" i="37"/>
  <c r="AL146" i="37"/>
  <c r="AG147" i="37"/>
  <c r="AR147" i="37"/>
  <c r="AH148" i="37"/>
  <c r="AS148" i="37"/>
  <c r="AV148" i="37"/>
  <c r="AK149" i="37"/>
  <c r="AY149" i="37"/>
  <c r="AL150" i="37"/>
  <c r="AG151" i="37"/>
  <c r="AR151" i="37"/>
  <c r="AH152" i="37"/>
  <c r="AS152" i="37"/>
  <c r="AV152" i="37"/>
  <c r="AK153" i="37"/>
  <c r="AY153" i="37"/>
  <c r="AL154" i="37"/>
  <c r="AG155" i="37"/>
  <c r="AR155" i="37"/>
  <c r="AH156" i="37"/>
  <c r="AS156" i="37"/>
  <c r="AV156" i="37"/>
  <c r="AK157" i="37"/>
  <c r="AY157" i="37"/>
  <c r="AL158" i="37"/>
  <c r="AG159" i="37"/>
  <c r="AR159" i="37"/>
  <c r="AH160" i="37"/>
  <c r="AS160" i="37"/>
  <c r="AV160" i="37"/>
  <c r="AK161" i="37"/>
  <c r="AY161" i="37"/>
  <c r="AL162" i="37"/>
  <c r="AG163" i="37"/>
  <c r="AR163" i="37"/>
  <c r="AH164" i="37"/>
  <c r="AS164" i="37"/>
  <c r="AV164" i="37"/>
  <c r="AK165" i="37"/>
  <c r="AY165" i="37"/>
  <c r="AL166" i="37"/>
  <c r="AG167" i="37"/>
  <c r="AR167" i="37"/>
  <c r="AH168" i="37"/>
  <c r="AS168" i="37"/>
  <c r="AV168" i="37"/>
  <c r="AK169" i="37"/>
  <c r="AR169" i="37"/>
  <c r="AY169" i="37"/>
  <c r="AG170" i="37"/>
  <c r="AK170" i="37"/>
  <c r="AR170" i="37"/>
  <c r="AY170" i="37"/>
  <c r="AG171" i="37"/>
  <c r="AK171" i="37"/>
  <c r="AR171" i="37"/>
  <c r="AY171" i="37"/>
  <c r="AG172" i="37"/>
  <c r="AK172" i="37"/>
  <c r="AR172" i="37"/>
  <c r="AY172" i="37"/>
  <c r="AG174" i="37"/>
  <c r="AK174" i="37"/>
  <c r="AR174" i="37"/>
  <c r="AY174" i="37"/>
  <c r="AG175" i="37"/>
  <c r="AK175" i="37"/>
  <c r="AR175" i="37"/>
  <c r="AY175" i="37"/>
  <c r="AG176" i="37"/>
  <c r="AK176" i="37"/>
  <c r="AR176" i="37"/>
  <c r="AY176" i="37"/>
  <c r="AG177" i="37"/>
  <c r="AK177" i="37"/>
  <c r="AR177" i="37"/>
  <c r="AY177" i="37"/>
  <c r="AG178" i="37"/>
  <c r="AK178" i="37"/>
  <c r="AR178" i="37"/>
  <c r="AY178" i="37"/>
  <c r="AG179" i="37"/>
  <c r="AK179" i="37"/>
  <c r="AR179" i="37"/>
  <c r="AY179" i="37"/>
  <c r="AG180" i="37"/>
  <c r="AK180" i="37"/>
  <c r="AR180" i="37"/>
  <c r="AY180" i="37"/>
  <c r="AG181" i="37"/>
  <c r="AK181" i="37"/>
  <c r="AR181" i="37"/>
  <c r="AY181" i="37"/>
  <c r="AG182" i="37"/>
  <c r="AK182" i="37"/>
  <c r="AR182" i="37"/>
  <c r="AY182" i="37"/>
  <c r="AG183" i="37"/>
  <c r="AK183" i="37"/>
  <c r="AR183" i="37"/>
  <c r="AY183" i="37"/>
  <c r="AG184" i="37"/>
  <c r="AK184" i="37"/>
  <c r="AR184" i="37"/>
  <c r="AY184" i="37"/>
  <c r="AG185" i="37"/>
  <c r="AK185" i="37"/>
  <c r="AR185" i="37"/>
  <c r="AY185" i="37"/>
  <c r="AG186" i="37"/>
  <c r="AK186" i="37"/>
  <c r="AR186" i="37"/>
  <c r="AY186" i="37"/>
  <c r="AG187" i="37"/>
  <c r="AK187" i="37"/>
  <c r="AR187" i="37"/>
  <c r="AY187" i="37"/>
  <c r="AG188" i="37"/>
  <c r="AK188" i="37"/>
  <c r="AR188" i="37"/>
  <c r="AY188" i="37"/>
  <c r="AG189" i="37"/>
  <c r="AK189" i="37"/>
  <c r="AR189" i="37"/>
  <c r="AY189" i="37"/>
  <c r="AG190" i="37"/>
  <c r="AK190" i="37"/>
  <c r="AR190" i="37"/>
  <c r="AY190" i="37"/>
  <c r="AG191" i="37"/>
  <c r="AK191" i="37"/>
  <c r="AR191" i="37"/>
  <c r="AY191" i="37"/>
  <c r="AG192" i="37"/>
  <c r="AK192" i="37"/>
  <c r="AR192" i="37"/>
  <c r="AY192" i="37"/>
  <c r="AG193" i="37"/>
  <c r="AK193" i="37"/>
  <c r="AR193" i="37"/>
  <c r="AY193" i="37"/>
  <c r="AG194" i="37"/>
  <c r="AK194" i="37"/>
  <c r="AR194" i="37"/>
  <c r="AY194" i="37"/>
  <c r="AG195" i="37"/>
  <c r="AK195" i="37"/>
  <c r="AR195" i="37"/>
  <c r="AY195" i="37"/>
  <c r="AG196" i="37"/>
  <c r="AK196" i="37"/>
  <c r="AR196" i="37"/>
  <c r="AY196" i="37"/>
  <c r="AG197" i="37"/>
  <c r="AK197" i="37"/>
  <c r="AR197" i="37"/>
  <c r="AY197" i="37"/>
  <c r="AG198" i="37"/>
  <c r="AK198" i="37"/>
  <c r="AR198" i="37"/>
  <c r="AY198" i="37"/>
  <c r="AG199" i="37"/>
  <c r="AK199" i="37"/>
  <c r="AR199" i="37"/>
  <c r="AY199" i="37"/>
  <c r="AG200" i="37"/>
  <c r="AK200" i="37"/>
  <c r="AR200" i="37"/>
  <c r="AY200" i="37"/>
  <c r="AG201" i="37"/>
  <c r="AK201" i="37"/>
  <c r="AR201" i="37"/>
  <c r="AY201" i="37"/>
  <c r="AG202" i="37"/>
  <c r="AK202" i="37"/>
  <c r="AR202" i="37"/>
  <c r="AY202" i="37"/>
  <c r="AG203" i="37"/>
  <c r="AK203" i="37"/>
  <c r="AR203" i="37"/>
  <c r="AY203" i="37"/>
  <c r="AG204" i="37"/>
  <c r="AK204" i="37"/>
  <c r="AR204" i="37"/>
  <c r="AY204" i="37"/>
  <c r="AG205" i="37"/>
  <c r="AK205" i="37"/>
  <c r="AR205" i="37"/>
  <c r="AY205" i="37"/>
  <c r="AG206" i="37"/>
  <c r="AK206" i="37"/>
  <c r="AR206" i="37"/>
  <c r="AY206" i="37"/>
  <c r="AG207" i="37"/>
  <c r="AK207" i="37"/>
  <c r="AR207" i="37"/>
  <c r="AY207" i="37"/>
  <c r="AG208" i="37"/>
  <c r="AK208" i="37"/>
  <c r="AR208" i="37"/>
  <c r="AY208" i="37"/>
  <c r="AG209" i="37"/>
  <c r="AK209" i="37"/>
  <c r="AR209" i="37"/>
  <c r="AY209" i="37"/>
  <c r="AY11" i="37"/>
  <c r="AH192" i="37"/>
  <c r="AS193" i="37"/>
  <c r="AH197" i="37"/>
  <c r="AL197" i="37"/>
  <c r="AH198" i="37"/>
  <c r="AS198" i="37"/>
  <c r="AL199" i="37"/>
  <c r="AV199" i="37"/>
  <c r="AL200" i="37"/>
  <c r="AS200" i="37"/>
  <c r="AV201" i="37"/>
  <c r="AH202" i="37"/>
  <c r="AL202" i="37"/>
  <c r="AS202" i="37"/>
  <c r="AH203" i="37"/>
  <c r="AV203" i="37"/>
  <c r="AH204" i="37"/>
  <c r="AV204" i="37"/>
  <c r="AH205" i="37"/>
  <c r="AS205" i="37"/>
  <c r="AV205" i="37"/>
  <c r="AH206" i="37"/>
  <c r="AV206" i="37"/>
  <c r="AH209" i="37"/>
  <c r="AS209" i="37"/>
  <c r="AV209" i="37"/>
  <c r="AL148" i="37"/>
  <c r="AG149" i="37"/>
  <c r="AR149" i="37"/>
  <c r="AH150" i="37"/>
  <c r="AS150" i="37"/>
  <c r="AK151" i="37"/>
  <c r="AY151" i="37"/>
  <c r="AG153" i="37"/>
  <c r="AS154" i="37"/>
  <c r="AG157" i="37"/>
  <c r="AV158" i="37"/>
  <c r="AK159" i="37"/>
  <c r="AL160" i="37"/>
  <c r="AG161" i="37"/>
  <c r="AR161" i="37"/>
  <c r="AH162" i="37"/>
  <c r="AV162" i="37"/>
  <c r="AK163" i="37"/>
  <c r="AY163" i="37"/>
  <c r="AL164" i="37"/>
  <c r="AG165" i="37"/>
  <c r="AR165" i="37"/>
  <c r="AS166" i="37"/>
  <c r="AY167" i="37"/>
  <c r="AG169" i="37"/>
  <c r="AI171" i="37"/>
  <c r="AM171" i="37"/>
  <c r="AW171" i="37"/>
  <c r="AP172" i="37"/>
  <c r="AT172" i="37"/>
  <c r="AW172" i="37"/>
  <c r="AI174" i="37"/>
  <c r="AP174" i="37"/>
  <c r="AT174" i="37"/>
  <c r="AW174" i="37"/>
  <c r="AI175" i="37"/>
  <c r="AP175" i="37"/>
  <c r="AW175" i="37"/>
  <c r="AM176" i="37"/>
  <c r="AP176" i="37"/>
  <c r="AW176" i="37"/>
  <c r="AP177" i="37"/>
  <c r="AT177" i="37"/>
  <c r="AW177" i="37"/>
  <c r="AI178" i="37"/>
  <c r="AM178" i="37"/>
  <c r="AP178" i="37"/>
  <c r="AW178" i="37"/>
  <c r="AI179" i="37"/>
  <c r="AP180" i="37"/>
  <c r="AT180" i="37"/>
  <c r="AW180" i="37"/>
  <c r="AI181" i="37"/>
  <c r="AT181" i="37"/>
  <c r="AW181" i="37"/>
  <c r="AP182" i="37"/>
  <c r="AW182" i="37"/>
  <c r="AI183" i="37"/>
  <c r="AM183" i="37"/>
  <c r="AT183" i="37"/>
  <c r="AI184" i="37"/>
  <c r="AM184" i="37"/>
  <c r="AW184" i="37"/>
  <c r="AM185" i="37"/>
  <c r="AP185" i="37"/>
  <c r="AT185" i="37"/>
  <c r="AI186" i="37"/>
  <c r="AM186" i="37"/>
  <c r="AW186" i="37"/>
  <c r="AI187" i="37"/>
  <c r="AM187" i="37"/>
  <c r="AP187" i="37"/>
  <c r="AW187" i="37"/>
  <c r="AW188" i="37"/>
  <c r="AM189" i="37"/>
  <c r="AP189" i="37"/>
  <c r="AT189" i="37"/>
  <c r="AW189" i="37"/>
  <c r="AI190" i="37"/>
  <c r="AP190" i="37"/>
  <c r="AW190" i="37"/>
  <c r="AM191" i="37"/>
  <c r="AP191" i="37"/>
  <c r="AW191" i="37"/>
  <c r="AI192" i="37"/>
  <c r="AM192" i="37"/>
  <c r="AT192" i="37"/>
  <c r="AM193" i="37"/>
  <c r="AW193" i="37"/>
  <c r="AI194" i="37"/>
  <c r="AP194" i="37"/>
  <c r="AT194" i="37"/>
  <c r="AM195" i="37"/>
  <c r="AW195" i="37"/>
  <c r="AI196" i="37"/>
  <c r="AT196" i="37"/>
  <c r="AM197" i="37"/>
  <c r="AT197" i="37"/>
  <c r="AI198" i="37"/>
  <c r="AT198" i="37"/>
  <c r="AW198" i="37"/>
  <c r="AW199" i="37"/>
  <c r="AI200" i="37"/>
  <c r="AW200" i="37"/>
  <c r="AM201" i="37"/>
  <c r="AT201" i="37"/>
  <c r="AW201" i="37"/>
  <c r="AM202" i="37"/>
  <c r="AT202" i="37"/>
  <c r="AW202" i="37"/>
  <c r="AT203" i="37"/>
  <c r="AW203" i="37"/>
  <c r="AM204" i="37"/>
  <c r="AP204" i="37"/>
  <c r="AT204" i="37"/>
  <c r="AM205" i="37"/>
  <c r="AP205" i="37"/>
  <c r="AW205" i="37"/>
  <c r="AI207" i="37"/>
  <c r="AM207" i="37"/>
  <c r="AP207" i="37"/>
  <c r="AT207" i="37"/>
  <c r="AT208" i="37"/>
  <c r="AM209" i="37"/>
  <c r="AW11" i="37"/>
  <c r="AG102" i="37"/>
  <c r="AM103" i="37"/>
  <c r="AP103" i="37"/>
  <c r="AQ104" i="37"/>
  <c r="AI106" i="37"/>
  <c r="AG107" i="37"/>
  <c r="AK107" i="37"/>
  <c r="AV107" i="37"/>
  <c r="AI108" i="37"/>
  <c r="AM108" i="37"/>
  <c r="AX108" i="37"/>
  <c r="AK110" i="37"/>
  <c r="AY110" i="37"/>
  <c r="AL111" i="37"/>
  <c r="AG112" i="37"/>
  <c r="AR112" i="37"/>
  <c r="AK114" i="37"/>
  <c r="AY114" i="37"/>
  <c r="AL115" i="37"/>
  <c r="AG116" i="37"/>
  <c r="AR116" i="37"/>
  <c r="AK118" i="37"/>
  <c r="AY118" i="37"/>
  <c r="AL119" i="37"/>
  <c r="AG120" i="37"/>
  <c r="AR120" i="37"/>
  <c r="AH121" i="37"/>
  <c r="AS121" i="37"/>
  <c r="AV121" i="37"/>
  <c r="AK122" i="37"/>
  <c r="AY122" i="37"/>
  <c r="AL123" i="37"/>
  <c r="AG124" i="37"/>
  <c r="AR124" i="37"/>
  <c r="AH125" i="37"/>
  <c r="AS125" i="37"/>
  <c r="AV125" i="37"/>
  <c r="AK126" i="37"/>
  <c r="AY126" i="37"/>
  <c r="AL127" i="37"/>
  <c r="AG128" i="37"/>
  <c r="AR128" i="37"/>
  <c r="AK130" i="37"/>
  <c r="AY130" i="37"/>
  <c r="AL131" i="37"/>
  <c r="AG132" i="37"/>
  <c r="AR132" i="37"/>
  <c r="AK134" i="37"/>
  <c r="AY134" i="37"/>
  <c r="AL135" i="37"/>
  <c r="AG136" i="37"/>
  <c r="AR136" i="37"/>
  <c r="AH137" i="37"/>
  <c r="AS137" i="37"/>
  <c r="AV137" i="37"/>
  <c r="AK138" i="37"/>
  <c r="AY138" i="37"/>
  <c r="AL139" i="37"/>
  <c r="AG140" i="37"/>
  <c r="AR140" i="37"/>
  <c r="AH141" i="37"/>
  <c r="AS141" i="37"/>
  <c r="AV141" i="37"/>
  <c r="AK142" i="37"/>
  <c r="AY142" i="37"/>
  <c r="AL143" i="37"/>
  <c r="AG144" i="37"/>
  <c r="AR144" i="37"/>
  <c r="AK146" i="37"/>
  <c r="AY146" i="37"/>
  <c r="AL147" i="37"/>
  <c r="AG148" i="37"/>
  <c r="AY150" i="37"/>
  <c r="AV153" i="37"/>
  <c r="AY154" i="37"/>
  <c r="AV157" i="37"/>
  <c r="AY158" i="37"/>
  <c r="AL159" i="37"/>
  <c r="AG160" i="37"/>
  <c r="AR160" i="37"/>
  <c r="AS161" i="37"/>
  <c r="AY162" i="37"/>
  <c r="AG164" i="37"/>
  <c r="AR164" i="37"/>
  <c r="AH165" i="37"/>
  <c r="AS165" i="37"/>
  <c r="AK166" i="37"/>
  <c r="AY166" i="37"/>
  <c r="AL167" i="37"/>
  <c r="AG168" i="37"/>
  <c r="AR168" i="37"/>
  <c r="AS169" i="37"/>
  <c r="AS170" i="37"/>
  <c r="AV170" i="37"/>
  <c r="AH171" i="37"/>
  <c r="AS171" i="37"/>
  <c r="AV171" i="37"/>
  <c r="AH172" i="37"/>
  <c r="AV174" i="37"/>
  <c r="AL175" i="37"/>
  <c r="AS175" i="37"/>
  <c r="AV175" i="37"/>
  <c r="AL176" i="37"/>
  <c r="AL177" i="37"/>
  <c r="AS177" i="37"/>
  <c r="AV177" i="37"/>
  <c r="AL178" i="37"/>
  <c r="AS178" i="37"/>
  <c r="AV178" i="37"/>
  <c r="AL179" i="37"/>
  <c r="AV179" i="37"/>
  <c r="AL180" i="37"/>
  <c r="AV180" i="37"/>
  <c r="AL181" i="37"/>
  <c r="AV181" i="37"/>
  <c r="AL182" i="37"/>
  <c r="AH183" i="37"/>
  <c r="AS183" i="37"/>
  <c r="AH184" i="37"/>
  <c r="AH185" i="37"/>
  <c r="AS185" i="37"/>
  <c r="AV185" i="37"/>
  <c r="AH186" i="37"/>
  <c r="AL186" i="37"/>
  <c r="AH187" i="37"/>
  <c r="AS187" i="37"/>
  <c r="AH188" i="37"/>
  <c r="AV188" i="37"/>
  <c r="AH189" i="37"/>
  <c r="AS189" i="37"/>
  <c r="AV189" i="37"/>
  <c r="AH190" i="37"/>
  <c r="AS190" i="37"/>
  <c r="AH191" i="37"/>
  <c r="AL191" i="37"/>
  <c r="AL192" i="37"/>
  <c r="AS192" i="37"/>
  <c r="AV192" i="37"/>
  <c r="AL193" i="37"/>
  <c r="AH194" i="37"/>
  <c r="AS194" i="37"/>
  <c r="AV194" i="37"/>
  <c r="AH195" i="37"/>
  <c r="AL195" i="37"/>
  <c r="AS195" i="37"/>
  <c r="AH196" i="37"/>
  <c r="AL196" i="37"/>
  <c r="AS196" i="37"/>
  <c r="AS197" i="37"/>
  <c r="AV198" i="37"/>
  <c r="AH199" i="37"/>
  <c r="AS199" i="37"/>
  <c r="AH200" i="37"/>
  <c r="AV200" i="37"/>
  <c r="AH201" i="37"/>
  <c r="AL201" i="37"/>
  <c r="AS201" i="37"/>
  <c r="AS203" i="37"/>
  <c r="AL204" i="37"/>
  <c r="AS204" i="37"/>
  <c r="AL205" i="37"/>
  <c r="AL206" i="37"/>
  <c r="AH207" i="37"/>
  <c r="AV207" i="37"/>
  <c r="AH208" i="37"/>
  <c r="AL208" i="37"/>
  <c r="AS208" i="37"/>
  <c r="AL209" i="37"/>
  <c r="AH102" i="37"/>
  <c r="AH103" i="37"/>
  <c r="AR105" i="37"/>
  <c r="AH110" i="37"/>
  <c r="AS110" i="37"/>
  <c r="AV110" i="37"/>
  <c r="AK111" i="37"/>
  <c r="AY111" i="37"/>
  <c r="AL112" i="37"/>
  <c r="AH114" i="37"/>
  <c r="AS114" i="37"/>
  <c r="AV114" i="37"/>
  <c r="AK115" i="37"/>
  <c r="AY115" i="37"/>
  <c r="AL116" i="37"/>
  <c r="AH118" i="37"/>
  <c r="AS118" i="37"/>
  <c r="AV118" i="37"/>
  <c r="AK119" i="37"/>
  <c r="AY119" i="37"/>
  <c r="AL120" i="37"/>
  <c r="AG121" i="37"/>
  <c r="AR121" i="37"/>
  <c r="AH122" i="37"/>
  <c r="AS122" i="37"/>
  <c r="AV122" i="37"/>
  <c r="AK123" i="37"/>
  <c r="AY123" i="37"/>
  <c r="AL124" i="37"/>
  <c r="AG125" i="37"/>
  <c r="AR125" i="37"/>
  <c r="AH126" i="37"/>
  <c r="AS126" i="37"/>
  <c r="AV126" i="37"/>
  <c r="AK127" i="37"/>
  <c r="AY127" i="37"/>
  <c r="AL128" i="37"/>
  <c r="AH130" i="37"/>
  <c r="AS130" i="37"/>
  <c r="AV130" i="37"/>
  <c r="AK131" i="37"/>
  <c r="AY131" i="37"/>
  <c r="AL132" i="37"/>
  <c r="AH134" i="37"/>
  <c r="AS134" i="37"/>
  <c r="AV134" i="37"/>
  <c r="AK135" i="37"/>
  <c r="AY135" i="37"/>
  <c r="AL136" i="37"/>
  <c r="AG137" i="37"/>
  <c r="AR137" i="37"/>
  <c r="AH138" i="37"/>
  <c r="AS138" i="37"/>
  <c r="AV138" i="37"/>
  <c r="AK139" i="37"/>
  <c r="AY139" i="37"/>
  <c r="AL140" i="37"/>
  <c r="AG141" i="37"/>
  <c r="AR141" i="37"/>
  <c r="AH142" i="37"/>
  <c r="AS142" i="37"/>
  <c r="AV142" i="37"/>
  <c r="AK143" i="37"/>
  <c r="AY143" i="37"/>
  <c r="AL144" i="37"/>
  <c r="AH146" i="37"/>
  <c r="AS146" i="37"/>
  <c r="AV146" i="37"/>
  <c r="AK147" i="37"/>
  <c r="AY147" i="37"/>
  <c r="X206" i="37"/>
  <c r="X174" i="37"/>
  <c r="V35" i="37"/>
  <c r="U33" i="37"/>
  <c r="V22" i="37"/>
  <c r="V20" i="37"/>
  <c r="W20" i="37"/>
  <c r="U55" i="37"/>
  <c r="V53" i="37"/>
  <c r="V52" i="37"/>
  <c r="W52" i="37"/>
  <c r="U50" i="37"/>
  <c r="V50" i="37"/>
  <c r="U188" i="37"/>
  <c r="Y182" i="37"/>
  <c r="U190" i="37"/>
  <c r="V190" i="37"/>
  <c r="U204" i="37"/>
  <c r="Y198" i="37"/>
  <c r="V154" i="37"/>
  <c r="Y202" i="37"/>
  <c r="X194" i="37"/>
  <c r="Y186" i="37"/>
  <c r="X178" i="37"/>
  <c r="U195" i="37"/>
  <c r="U179" i="37"/>
  <c r="X120" i="37"/>
  <c r="X130" i="37"/>
  <c r="Y199" i="37"/>
  <c r="W195" i="37"/>
  <c r="Y183" i="37"/>
  <c r="W179" i="37"/>
  <c r="W166" i="37"/>
  <c r="Y162" i="37"/>
  <c r="U139" i="37"/>
  <c r="Y138" i="37"/>
  <c r="U99" i="37"/>
  <c r="V99" i="37"/>
  <c r="U155" i="37"/>
  <c r="Y154" i="37"/>
  <c r="U147" i="37"/>
  <c r="Y146" i="37"/>
  <c r="Y107" i="37"/>
  <c r="U172" i="37"/>
  <c r="U160" i="37"/>
  <c r="U128" i="37"/>
  <c r="W126" i="37"/>
  <c r="Y155" i="37"/>
  <c r="W151" i="37"/>
  <c r="Y139" i="37"/>
  <c r="W135" i="37"/>
  <c r="Y123" i="37"/>
  <c r="U103" i="37"/>
  <c r="X95" i="37"/>
  <c r="U76" i="37"/>
  <c r="U112" i="37"/>
  <c r="U82" i="37"/>
  <c r="V62" i="37"/>
  <c r="Y119" i="37"/>
  <c r="Y116" i="37"/>
  <c r="W95" i="37"/>
  <c r="U89" i="37"/>
  <c r="W87" i="37"/>
  <c r="V75" i="37"/>
  <c r="W104" i="37"/>
  <c r="Y92" i="37"/>
  <c r="W88" i="37"/>
  <c r="W54" i="37"/>
  <c r="W31" i="37"/>
  <c r="U27" i="37"/>
  <c r="V27" i="37"/>
  <c r="W23" i="37"/>
  <c r="W74" i="37"/>
  <c r="U70" i="37"/>
  <c r="U68" i="37"/>
  <c r="W66" i="37"/>
  <c r="U62" i="37"/>
  <c r="U60" i="37"/>
  <c r="W58" i="37"/>
  <c r="Y83" i="37"/>
  <c r="Y79" i="37"/>
  <c r="Y75" i="37"/>
  <c r="U47" i="37"/>
  <c r="Y46" i="37"/>
  <c r="U39" i="37"/>
  <c r="Y38" i="37"/>
  <c r="Y67" i="37"/>
  <c r="W63" i="37"/>
  <c r="Y47" i="37"/>
  <c r="W43" i="37"/>
  <c r="Y13" i="37"/>
  <c r="W34" i="37"/>
  <c r="W26" i="37"/>
  <c r="W206" i="37"/>
  <c r="U192" i="37"/>
  <c r="W174" i="37"/>
  <c r="V146" i="37"/>
  <c r="W35" i="37"/>
  <c r="W33" i="37"/>
  <c r="X22" i="37"/>
  <c r="X20" i="37"/>
  <c r="Y20" i="37"/>
  <c r="X19" i="37"/>
  <c r="Y17" i="37"/>
  <c r="X53" i="37"/>
  <c r="X52" i="37"/>
  <c r="Y52" i="37"/>
  <c r="X50" i="37"/>
  <c r="U182" i="37"/>
  <c r="V182" i="37"/>
  <c r="X190" i="37"/>
  <c r="U198" i="37"/>
  <c r="V198" i="37"/>
  <c r="U202" i="37"/>
  <c r="V202" i="37"/>
  <c r="W194" i="37"/>
  <c r="U186" i="37"/>
  <c r="V186" i="37"/>
  <c r="W178" i="37"/>
  <c r="U207" i="37"/>
  <c r="U191" i="37"/>
  <c r="V158" i="37"/>
  <c r="W120" i="37"/>
  <c r="W130" i="37"/>
  <c r="Y203" i="37"/>
  <c r="W199" i="37"/>
  <c r="Y187" i="37"/>
  <c r="W183" i="37"/>
  <c r="W170" i="37"/>
  <c r="Y166" i="37"/>
  <c r="U144" i="37"/>
  <c r="W142" i="37"/>
  <c r="U138" i="37"/>
  <c r="U136" i="37"/>
  <c r="W134" i="37"/>
  <c r="X99" i="37"/>
  <c r="W171" i="37"/>
  <c r="W167" i="37"/>
  <c r="W163" i="37"/>
  <c r="W159" i="37"/>
  <c r="W158" i="37"/>
  <c r="U154" i="37"/>
  <c r="U152" i="37"/>
  <c r="W150" i="37"/>
  <c r="U146" i="37"/>
  <c r="U119" i="37"/>
  <c r="U107" i="37"/>
  <c r="U168" i="37"/>
  <c r="X142" i="37"/>
  <c r="U127" i="37"/>
  <c r="Y126" i="37"/>
  <c r="W155" i="37"/>
  <c r="Y143" i="37"/>
  <c r="W139" i="37"/>
  <c r="Y127" i="37"/>
  <c r="W123" i="37"/>
  <c r="W111" i="37"/>
  <c r="W108" i="37"/>
  <c r="X87" i="37"/>
  <c r="U74" i="37"/>
  <c r="V58" i="37"/>
  <c r="U116" i="37"/>
  <c r="U96" i="37"/>
  <c r="Y95" i="37"/>
  <c r="U88" i="37"/>
  <c r="Y87" i="37"/>
  <c r="U32" i="37"/>
  <c r="Y96" i="37"/>
  <c r="W92" i="37"/>
  <c r="Y54" i="37"/>
  <c r="Y31" i="37"/>
  <c r="X27" i="37"/>
  <c r="Y23" i="37"/>
  <c r="W78" i="37"/>
  <c r="Y74" i="37"/>
  <c r="U67" i="37"/>
  <c r="Y66" i="37"/>
  <c r="U59" i="37"/>
  <c r="Y58" i="37"/>
  <c r="U83" i="37"/>
  <c r="U79" i="37"/>
  <c r="U75" i="37"/>
  <c r="X54" i="37"/>
  <c r="U46" i="37"/>
  <c r="U44" i="37"/>
  <c r="W42" i="37"/>
  <c r="U38" i="37"/>
  <c r="Y71" i="37"/>
  <c r="W67" i="37"/>
  <c r="Y51" i="37"/>
  <c r="W47" i="37"/>
  <c r="U36" i="37"/>
  <c r="X14" i="37"/>
  <c r="X12" i="37"/>
  <c r="X15" i="37"/>
  <c r="Y30" i="37"/>
  <c r="Y18" i="37"/>
  <c r="Y206" i="37"/>
  <c r="U180" i="37"/>
  <c r="Y174" i="37"/>
  <c r="U78" i="37"/>
  <c r="Y35" i="37"/>
  <c r="V33" i="37"/>
  <c r="Y33" i="37"/>
  <c r="W22" i="37"/>
  <c r="U22" i="37"/>
  <c r="U20" i="37"/>
  <c r="V55" i="37"/>
  <c r="W55" i="37"/>
  <c r="W53" i="37"/>
  <c r="U53" i="37"/>
  <c r="U52" i="37"/>
  <c r="W50" i="37"/>
  <c r="X182" i="37"/>
  <c r="U208" i="37"/>
  <c r="W190" i="37"/>
  <c r="U176" i="37"/>
  <c r="X198" i="37"/>
  <c r="X202" i="37"/>
  <c r="Y194" i="37"/>
  <c r="X186" i="37"/>
  <c r="Y178" i="37"/>
  <c r="U203" i="37"/>
  <c r="U187" i="37"/>
  <c r="U100" i="37"/>
  <c r="V150" i="37"/>
  <c r="Y120" i="37"/>
  <c r="U131" i="37"/>
  <c r="Y130" i="37"/>
  <c r="Y207" i="37"/>
  <c r="W203" i="37"/>
  <c r="Y191" i="37"/>
  <c r="W187" i="37"/>
  <c r="Y175" i="37"/>
  <c r="Y170" i="37"/>
  <c r="U143" i="37"/>
  <c r="Y142" i="37"/>
  <c r="U135" i="37"/>
  <c r="Y134" i="37"/>
  <c r="W99" i="37"/>
  <c r="V87" i="37"/>
  <c r="Y171" i="37"/>
  <c r="Y167" i="37"/>
  <c r="Y163" i="37"/>
  <c r="Y159" i="37"/>
  <c r="Y158" i="37"/>
  <c r="U151" i="37"/>
  <c r="Y150" i="37"/>
  <c r="V107" i="37"/>
  <c r="U164" i="37"/>
  <c r="X138" i="37"/>
  <c r="U126" i="37"/>
  <c r="U124" i="37"/>
  <c r="Y147" i="37"/>
  <c r="W143" i="37"/>
  <c r="Y131" i="37"/>
  <c r="W127" i="37"/>
  <c r="Y111" i="37"/>
  <c r="Y108" i="37"/>
  <c r="W103" i="37"/>
  <c r="U84" i="37"/>
  <c r="W115" i="37"/>
  <c r="W112" i="37"/>
  <c r="V70" i="37"/>
  <c r="U95" i="37"/>
  <c r="U93" i="37"/>
  <c r="U87" i="37"/>
  <c r="V83" i="37"/>
  <c r="Y100" i="37"/>
  <c r="W96" i="37"/>
  <c r="U54" i="37"/>
  <c r="U31" i="37"/>
  <c r="V31" i="37"/>
  <c r="W27" i="37"/>
  <c r="U23" i="37"/>
  <c r="V23" i="37"/>
  <c r="W82" i="37"/>
  <c r="Y78" i="37"/>
  <c r="U72" i="37"/>
  <c r="W70" i="37"/>
  <c r="U66" i="37"/>
  <c r="U64" i="37"/>
  <c r="W62" i="37"/>
  <c r="U58" i="37"/>
  <c r="U56" i="37"/>
  <c r="U51" i="37"/>
  <c r="U43" i="37"/>
  <c r="Y42" i="37"/>
  <c r="W71" i="37"/>
  <c r="Y59" i="37"/>
  <c r="W51" i="37"/>
  <c r="Y39" i="37"/>
  <c r="W30" i="37"/>
  <c r="U206" i="37"/>
  <c r="V206" i="37"/>
  <c r="U174" i="37"/>
  <c r="V174" i="37"/>
  <c r="U35" i="37"/>
  <c r="X35" i="37"/>
  <c r="X33" i="37"/>
  <c r="Y22" i="37"/>
  <c r="Y19" i="37"/>
  <c r="X17" i="37"/>
  <c r="X55" i="37"/>
  <c r="Y55" i="37"/>
  <c r="Y53" i="37"/>
  <c r="Y50" i="37"/>
  <c r="U200" i="37"/>
  <c r="W182" i="37"/>
  <c r="U196" i="37"/>
  <c r="Y190" i="37"/>
  <c r="U132" i="37"/>
  <c r="W198" i="37"/>
  <c r="U184" i="37"/>
  <c r="W202" i="37"/>
  <c r="U194" i="37"/>
  <c r="V194" i="37"/>
  <c r="W186" i="37"/>
  <c r="U178" i="37"/>
  <c r="V178" i="37"/>
  <c r="U199" i="37"/>
  <c r="U183" i="37"/>
  <c r="U120" i="37"/>
  <c r="V120" i="37"/>
  <c r="X107" i="37"/>
  <c r="U130" i="37"/>
  <c r="V130" i="37"/>
  <c r="W207" i="37"/>
  <c r="Y195" i="37"/>
  <c r="W191" i="37"/>
  <c r="Y179" i="37"/>
  <c r="W175" i="37"/>
  <c r="W162" i="37"/>
  <c r="U142" i="37"/>
  <c r="U140" i="37"/>
  <c r="W138" i="37"/>
  <c r="U134" i="37"/>
  <c r="V116" i="37"/>
  <c r="Y99" i="37"/>
  <c r="U171" i="37"/>
  <c r="U167" i="37"/>
  <c r="U163" i="37"/>
  <c r="U159" i="37"/>
  <c r="U158" i="37"/>
  <c r="U156" i="37"/>
  <c r="W154" i="37"/>
  <c r="U150" i="37"/>
  <c r="U148" i="37"/>
  <c r="W146" i="37"/>
  <c r="W107" i="37"/>
  <c r="V95" i="37"/>
  <c r="V162" i="37"/>
  <c r="X134" i="37"/>
  <c r="U123" i="37"/>
  <c r="Y151" i="37"/>
  <c r="W147" i="37"/>
  <c r="Y135" i="37"/>
  <c r="W131" i="37"/>
  <c r="V119" i="37"/>
  <c r="U108" i="37"/>
  <c r="U104" i="37"/>
  <c r="Y103" i="37"/>
  <c r="V79" i="37"/>
  <c r="Y115" i="37"/>
  <c r="Y112" i="37"/>
  <c r="V66" i="37"/>
  <c r="W119" i="37"/>
  <c r="W116" i="37"/>
  <c r="U92" i="37"/>
  <c r="U80" i="37"/>
  <c r="Y104" i="37"/>
  <c r="W100" i="37"/>
  <c r="Y88" i="37"/>
  <c r="X31" i="37"/>
  <c r="Y27" i="37"/>
  <c r="X23" i="37"/>
  <c r="Y82" i="37"/>
  <c r="U71" i="37"/>
  <c r="Y70" i="37"/>
  <c r="U63" i="37"/>
  <c r="Y62" i="37"/>
  <c r="W83" i="37"/>
  <c r="W79" i="37"/>
  <c r="W75" i="37"/>
  <c r="U48" i="37"/>
  <c r="W46" i="37"/>
  <c r="U42" i="37"/>
  <c r="U40" i="37"/>
  <c r="W38" i="37"/>
  <c r="Y63" i="37"/>
  <c r="W59" i="37"/>
  <c r="Y43" i="37"/>
  <c r="W39" i="37"/>
  <c r="Y14" i="37"/>
  <c r="Y34" i="37"/>
  <c r="Y26" i="37"/>
  <c r="X16" i="37"/>
  <c r="AV129" i="37"/>
  <c r="AY129" i="37"/>
  <c r="AX129" i="37"/>
  <c r="AW129" i="37"/>
  <c r="AI129" i="37"/>
  <c r="U129" i="37"/>
  <c r="W129" i="37"/>
  <c r="AT173" i="37"/>
  <c r="AG173" i="37"/>
  <c r="AH173" i="37"/>
  <c r="AN173" i="37"/>
  <c r="Y173" i="37"/>
  <c r="AR113" i="37"/>
  <c r="AS113" i="37"/>
  <c r="AK113" i="37"/>
  <c r="AQ113" i="37"/>
  <c r="AT113" i="37"/>
  <c r="Y113" i="37"/>
  <c r="V113" i="37"/>
  <c r="AS133" i="37"/>
  <c r="AK133" i="37"/>
  <c r="AX133" i="37"/>
  <c r="AW133" i="37"/>
  <c r="AI133" i="37"/>
  <c r="U133" i="37"/>
  <c r="W133" i="37"/>
  <c r="X173" i="37"/>
  <c r="AG113" i="37"/>
  <c r="AH113" i="37"/>
  <c r="AN113" i="37"/>
  <c r="AP113" i="37"/>
  <c r="AR133" i="37"/>
  <c r="AH133" i="37"/>
  <c r="AQ133" i="37"/>
  <c r="AT133" i="37"/>
  <c r="X133" i="37"/>
  <c r="E1029" i="37" l="1"/>
  <c r="F1029" i="37" s="1"/>
  <c r="BF767" i="37"/>
  <c r="BB596" i="37"/>
  <c r="BA767" i="37"/>
  <c r="K909" i="37"/>
  <c r="N909" i="37" s="1"/>
  <c r="I1029" i="37"/>
  <c r="L1029" i="37" s="1"/>
  <c r="H843" i="37"/>
  <c r="Q843" i="37" s="1"/>
  <c r="H1029" i="37"/>
  <c r="Q1029" i="37" s="1"/>
  <c r="AS785" i="37"/>
  <c r="BF478" i="37"/>
  <c r="BA478" i="37"/>
  <c r="AS509" i="37"/>
  <c r="AX509" i="37"/>
  <c r="D845" i="37"/>
  <c r="P845" i="37" s="1"/>
  <c r="BD520" i="37"/>
  <c r="BA239" i="37"/>
  <c r="BE664" i="37"/>
  <c r="BA509" i="37"/>
  <c r="BF239" i="37"/>
  <c r="BB594" i="37"/>
  <c r="AJ509" i="37"/>
  <c r="AI509" i="37"/>
  <c r="AV785" i="37"/>
  <c r="AG509" i="37"/>
  <c r="BD711" i="37"/>
  <c r="BF785" i="37"/>
  <c r="BB648" i="37"/>
  <c r="BE594" i="37"/>
  <c r="BB520" i="37"/>
  <c r="BE785" i="37"/>
  <c r="BF648" i="37"/>
  <c r="BD664" i="37"/>
  <c r="BA422" i="37"/>
  <c r="BE478" i="37"/>
  <c r="I845" i="37"/>
  <c r="L845" i="37" s="1"/>
  <c r="H845" i="37"/>
  <c r="Q845" i="37" s="1"/>
  <c r="BD596" i="37"/>
  <c r="BD478" i="37"/>
  <c r="BB767" i="37"/>
  <c r="BE509" i="37"/>
  <c r="H909" i="37"/>
  <c r="Q909" i="37" s="1"/>
  <c r="J843" i="37"/>
  <c r="M843" i="37" s="1"/>
  <c r="K1029" i="37"/>
  <c r="N1029" i="37" s="1"/>
  <c r="BD503" i="37"/>
  <c r="BB373" i="37"/>
  <c r="BF389" i="37"/>
  <c r="BD572" i="37"/>
  <c r="BA503" i="37"/>
  <c r="BE738" i="37"/>
  <c r="BB738" i="37"/>
  <c r="BF738" i="37"/>
  <c r="BB483" i="37"/>
  <c r="AS11" i="37"/>
  <c r="H931" i="37"/>
  <c r="Q931" i="37" s="1"/>
  <c r="AK785" i="37"/>
  <c r="AY509" i="37"/>
  <c r="AV509" i="37"/>
  <c r="AW509" i="37"/>
  <c r="E845" i="37"/>
  <c r="F845" i="37" s="1"/>
  <c r="O845" i="37" s="1"/>
  <c r="BB422" i="37"/>
  <c r="BD422" i="37"/>
  <c r="BE711" i="37"/>
  <c r="BA594" i="37"/>
  <c r="BA520" i="37"/>
  <c r="BF509" i="37"/>
  <c r="BB478" i="37"/>
  <c r="BB509" i="37"/>
  <c r="J845" i="37"/>
  <c r="M845" i="37" s="1"/>
  <c r="K845" i="37"/>
  <c r="N845" i="37" s="1"/>
  <c r="E931" i="37"/>
  <c r="F931" i="37" s="1"/>
  <c r="O931" i="37" s="1"/>
  <c r="D931" i="37"/>
  <c r="BF501" i="37"/>
  <c r="BF373" i="37"/>
  <c r="BE501" i="37"/>
  <c r="BE373" i="37"/>
  <c r="BB572" i="37"/>
  <c r="AG623" i="37"/>
  <c r="BE231" i="37"/>
  <c r="BD510" i="37"/>
  <c r="BF510" i="37"/>
  <c r="BF231" i="37"/>
  <c r="BF503" i="37"/>
  <c r="I866" i="37"/>
  <c r="L866" i="37" s="1"/>
  <c r="C199" i="40"/>
  <c r="O1029" i="37"/>
  <c r="BD809" i="37"/>
  <c r="BE510" i="37"/>
  <c r="BF404" i="37"/>
  <c r="BD231" i="37"/>
  <c r="I910" i="37"/>
  <c r="L910" i="37" s="1"/>
  <c r="C13" i="40"/>
  <c r="O843" i="37"/>
  <c r="CI13" i="40" s="1"/>
  <c r="D866" i="37"/>
  <c r="C79" i="40"/>
  <c r="O909" i="37"/>
  <c r="CI79" i="40" s="1"/>
  <c r="BB809" i="37"/>
  <c r="BF481" i="37"/>
  <c r="BB231" i="37"/>
  <c r="BD373" i="37"/>
  <c r="BE809" i="37"/>
  <c r="BE481" i="37"/>
  <c r="BD481" i="37"/>
  <c r="BA572" i="37"/>
  <c r="BF740" i="37"/>
  <c r="H910" i="37"/>
  <c r="Q910" i="37" s="1"/>
  <c r="E910" i="37"/>
  <c r="F910" i="37" s="1"/>
  <c r="E866" i="37"/>
  <c r="F866" i="37" s="1"/>
  <c r="D910" i="37"/>
  <c r="P910" i="37" s="1"/>
  <c r="BA501" i="37"/>
  <c r="BA231" i="37"/>
  <c r="BA373" i="37"/>
  <c r="BA809" i="37"/>
  <c r="BB510" i="37"/>
  <c r="BD389" i="37"/>
  <c r="BE572" i="37"/>
  <c r="BB740" i="37"/>
  <c r="BE275" i="37"/>
  <c r="BA404" i="37"/>
  <c r="BB503" i="37"/>
  <c r="BA510" i="37"/>
  <c r="BE503" i="37"/>
  <c r="BF572" i="37"/>
  <c r="H866" i="37"/>
  <c r="Q866" i="37" s="1"/>
  <c r="I931" i="37"/>
  <c r="L931" i="37" s="1"/>
  <c r="Y509" i="37"/>
  <c r="BB389" i="37"/>
  <c r="BA481" i="37"/>
  <c r="BD501" i="37"/>
  <c r="J866" i="37"/>
  <c r="M866" i="37" s="1"/>
  <c r="J910" i="37"/>
  <c r="M910" i="37" s="1"/>
  <c r="K931" i="37"/>
  <c r="N931" i="37" s="1"/>
  <c r="BB481" i="37"/>
  <c r="K866" i="37"/>
  <c r="N866" i="37" s="1"/>
  <c r="K910" i="37"/>
  <c r="N910" i="37" s="1"/>
  <c r="J931" i="37"/>
  <c r="M931" i="37" s="1"/>
  <c r="U785" i="37"/>
  <c r="V785" i="37"/>
  <c r="W785" i="37"/>
  <c r="BB297" i="37"/>
  <c r="BE575" i="37"/>
  <c r="K966" i="37"/>
  <c r="N966" i="37" s="1"/>
  <c r="H993" i="37"/>
  <c r="Q993" i="37" s="1"/>
  <c r="K933" i="37"/>
  <c r="N933" i="37" s="1"/>
  <c r="J881" i="37"/>
  <c r="M881" i="37" s="1"/>
  <c r="I1014" i="37"/>
  <c r="L1014" i="37" s="1"/>
  <c r="J930" i="37"/>
  <c r="M930" i="37" s="1"/>
  <c r="K957" i="37"/>
  <c r="N957" i="37" s="1"/>
  <c r="I896" i="37"/>
  <c r="L896" i="37" s="1"/>
  <c r="H936" i="37"/>
  <c r="Q936" i="37" s="1"/>
  <c r="J853" i="37"/>
  <c r="M853" i="37" s="1"/>
  <c r="J994" i="37"/>
  <c r="M994" i="37" s="1"/>
  <c r="I852" i="37"/>
  <c r="L852" i="37" s="1"/>
  <c r="J969" i="37"/>
  <c r="M969" i="37" s="1"/>
  <c r="J887" i="37"/>
  <c r="M887" i="37" s="1"/>
  <c r="H857" i="37"/>
  <c r="Q857" i="37" s="1"/>
  <c r="I1023" i="37"/>
  <c r="L1023" i="37" s="1"/>
  <c r="H938" i="37"/>
  <c r="Q938" i="37" s="1"/>
  <c r="I908" i="37"/>
  <c r="L908" i="37" s="1"/>
  <c r="H874" i="37"/>
  <c r="Q874" i="37" s="1"/>
  <c r="K988" i="37"/>
  <c r="N988" i="37" s="1"/>
  <c r="I987" i="37"/>
  <c r="L987" i="37" s="1"/>
  <c r="I949" i="37"/>
  <c r="L949" i="37" s="1"/>
  <c r="J1016" i="37"/>
  <c r="M1016" i="37" s="1"/>
  <c r="K1008" i="37"/>
  <c r="N1008" i="37" s="1"/>
  <c r="J851" i="37"/>
  <c r="M851" i="37" s="1"/>
  <c r="I900" i="37"/>
  <c r="L900" i="37" s="1"/>
  <c r="I995" i="37"/>
  <c r="L995" i="37" s="1"/>
  <c r="I874" i="37"/>
  <c r="L874" i="37" s="1"/>
  <c r="J874" i="37"/>
  <c r="M874" i="37" s="1"/>
  <c r="AP313" i="37"/>
  <c r="X313" i="37"/>
  <c r="AJ313" i="37"/>
  <c r="K852" i="37"/>
  <c r="N852" i="37" s="1"/>
  <c r="K874" i="37"/>
  <c r="N874" i="37" s="1"/>
  <c r="E874" i="37"/>
  <c r="F874" i="37" s="1"/>
  <c r="D874" i="37"/>
  <c r="P874" i="37" s="1"/>
  <c r="E853" i="37"/>
  <c r="F853" i="37" s="1"/>
  <c r="D936" i="37"/>
  <c r="D933" i="37"/>
  <c r="E933" i="37"/>
  <c r="F933" i="37" s="1"/>
  <c r="BF564" i="37"/>
  <c r="BD425" i="37"/>
  <c r="E852" i="37"/>
  <c r="F852" i="37" s="1"/>
  <c r="H852" i="37"/>
  <c r="Q852" i="37" s="1"/>
  <c r="H995" i="37"/>
  <c r="Q995" i="37" s="1"/>
  <c r="H851" i="37"/>
  <c r="Q851" i="37" s="1"/>
  <c r="D839" i="37"/>
  <c r="BD248" i="37"/>
  <c r="BE348" i="37"/>
  <c r="BD331" i="37"/>
  <c r="BD291" i="37"/>
  <c r="I1008" i="37"/>
  <c r="L1008" i="37" s="1"/>
  <c r="H839" i="37"/>
  <c r="Q839" i="37" s="1"/>
  <c r="K900" i="37"/>
  <c r="N900" i="37" s="1"/>
  <c r="E851" i="37"/>
  <c r="F851" i="37" s="1"/>
  <c r="D900" i="37"/>
  <c r="I851" i="37"/>
  <c r="L851" i="37" s="1"/>
  <c r="J995" i="37"/>
  <c r="M995" i="37" s="1"/>
  <c r="D995" i="37"/>
  <c r="P995" i="37" s="1"/>
  <c r="D1008" i="37"/>
  <c r="P1008" i="37" s="1"/>
  <c r="E900" i="37"/>
  <c r="F900" i="37" s="1"/>
  <c r="BF348" i="37"/>
  <c r="BF291" i="37"/>
  <c r="BA728" i="37"/>
  <c r="BA552" i="37"/>
  <c r="BB804" i="37"/>
  <c r="BB552" i="37"/>
  <c r="H1008" i="37"/>
  <c r="Q1008" i="37" s="1"/>
  <c r="I839" i="37"/>
  <c r="L839" i="37" s="1"/>
  <c r="H900" i="37"/>
  <c r="Q900" i="37" s="1"/>
  <c r="D938" i="37"/>
  <c r="E1008" i="37"/>
  <c r="F1008" i="37" s="1"/>
  <c r="BE728" i="37"/>
  <c r="J1008" i="37"/>
  <c r="M1008" i="37" s="1"/>
  <c r="K851" i="37"/>
  <c r="N851" i="37" s="1"/>
  <c r="K839" i="37"/>
  <c r="N839" i="37" s="1"/>
  <c r="I1016" i="37"/>
  <c r="L1016" i="37" s="1"/>
  <c r="J900" i="37"/>
  <c r="M900" i="37" s="1"/>
  <c r="K995" i="37"/>
  <c r="N995" i="37" s="1"/>
  <c r="E995" i="37"/>
  <c r="F995" i="37" s="1"/>
  <c r="AJ581" i="37"/>
  <c r="D851" i="37"/>
  <c r="BB282" i="37"/>
  <c r="J839" i="37"/>
  <c r="M839" i="37" s="1"/>
  <c r="BD671" i="37"/>
  <c r="BA278" i="37"/>
  <c r="E1" i="49"/>
  <c r="D80" i="40"/>
  <c r="D13" i="40"/>
  <c r="D15" i="40"/>
  <c r="D79" i="40"/>
  <c r="D199" i="40"/>
  <c r="E994" i="37"/>
  <c r="F994" i="37" s="1"/>
  <c r="O994" i="37" s="1"/>
  <c r="E896" i="37"/>
  <c r="F896" i="37" s="1"/>
  <c r="D994" i="37"/>
  <c r="P994" i="37" s="1"/>
  <c r="BA221" i="37"/>
  <c r="H896" i="37"/>
  <c r="Q896" i="37" s="1"/>
  <c r="J852" i="37"/>
  <c r="M852" i="37" s="1"/>
  <c r="D852" i="37"/>
  <c r="P852" i="37" s="1"/>
  <c r="D881" i="37"/>
  <c r="P881" i="37" s="1"/>
  <c r="E881" i="37"/>
  <c r="F881" i="37" s="1"/>
  <c r="BE346" i="37"/>
  <c r="BD643" i="37"/>
  <c r="BA452" i="37"/>
  <c r="H994" i="37"/>
  <c r="Q994" i="37" s="1"/>
  <c r="BF379" i="37"/>
  <c r="BB346" i="37"/>
  <c r="BD346" i="37"/>
  <c r="K896" i="37"/>
  <c r="N896" i="37" s="1"/>
  <c r="BF346" i="37"/>
  <c r="J896" i="37"/>
  <c r="M896" i="37" s="1"/>
  <c r="D896" i="37"/>
  <c r="P896" i="37" s="1"/>
  <c r="BB452" i="37"/>
  <c r="BE784" i="37"/>
  <c r="BE643" i="37"/>
  <c r="BE633" i="37"/>
  <c r="E908" i="37"/>
  <c r="F908" i="37" s="1"/>
  <c r="O908" i="37" s="1"/>
  <c r="D857" i="37"/>
  <c r="P857" i="37" s="1"/>
  <c r="J1023" i="37"/>
  <c r="M1023" i="37" s="1"/>
  <c r="E1023" i="37"/>
  <c r="F1023" i="37" s="1"/>
  <c r="O1023" i="37" s="1"/>
  <c r="J938" i="37"/>
  <c r="M938" i="37" s="1"/>
  <c r="AI581" i="37"/>
  <c r="AR581" i="37"/>
  <c r="E938" i="37"/>
  <c r="F938" i="37" s="1"/>
  <c r="Y313" i="37"/>
  <c r="AV313" i="37"/>
  <c r="AK313" i="37"/>
  <c r="D908" i="37"/>
  <c r="P908" i="37" s="1"/>
  <c r="D1023" i="37"/>
  <c r="P1023" i="37" s="1"/>
  <c r="H908" i="37"/>
  <c r="Q908" i="37" s="1"/>
  <c r="BF580" i="37"/>
  <c r="BF233" i="37"/>
  <c r="K1023" i="37"/>
  <c r="N1023" i="37" s="1"/>
  <c r="K938" i="37"/>
  <c r="N938" i="37" s="1"/>
  <c r="K908" i="37"/>
  <c r="N908" i="37" s="1"/>
  <c r="H1023" i="37"/>
  <c r="Q1023" i="37" s="1"/>
  <c r="I938" i="37"/>
  <c r="L938" i="37" s="1"/>
  <c r="J857" i="37"/>
  <c r="M857" i="37" s="1"/>
  <c r="J908" i="37"/>
  <c r="M908" i="37" s="1"/>
  <c r="BD581" i="37"/>
  <c r="BB233" i="37"/>
  <c r="H1014" i="37"/>
  <c r="Q1014" i="37" s="1"/>
  <c r="BD574" i="37"/>
  <c r="BE574" i="37"/>
  <c r="BE369" i="37"/>
  <c r="I881" i="37"/>
  <c r="L881" i="37" s="1"/>
  <c r="BA752" i="37"/>
  <c r="BE609" i="37"/>
  <c r="BF494" i="37"/>
  <c r="H933" i="37"/>
  <c r="Q933" i="37" s="1"/>
  <c r="BF752" i="37"/>
  <c r="BF609" i="37"/>
  <c r="BB642" i="37"/>
  <c r="BB494" i="37"/>
  <c r="BF739" i="37"/>
  <c r="K881" i="37"/>
  <c r="N881" i="37" s="1"/>
  <c r="K994" i="37"/>
  <c r="N994" i="37" s="1"/>
  <c r="I933" i="37"/>
  <c r="L933" i="37" s="1"/>
  <c r="BF467" i="37"/>
  <c r="BA494" i="37"/>
  <c r="H881" i="37"/>
  <c r="Q881" i="37" s="1"/>
  <c r="I994" i="37"/>
  <c r="L994" i="37" s="1"/>
  <c r="H853" i="37"/>
  <c r="Q853" i="37" s="1"/>
  <c r="J933" i="37"/>
  <c r="M933" i="37" s="1"/>
  <c r="BB752" i="37"/>
  <c r="BD752" i="37"/>
  <c r="BE752" i="37"/>
  <c r="BF757" i="37"/>
  <c r="E839" i="37"/>
  <c r="F839" i="37" s="1"/>
  <c r="O839" i="37" s="1"/>
  <c r="BB813" i="37"/>
  <c r="J1014" i="37"/>
  <c r="M1014" i="37" s="1"/>
  <c r="I969" i="37"/>
  <c r="L969" i="37" s="1"/>
  <c r="K857" i="37"/>
  <c r="N857" i="37" s="1"/>
  <c r="E857" i="37"/>
  <c r="F857" i="37" s="1"/>
  <c r="K1014" i="37"/>
  <c r="N1014" i="37" s="1"/>
  <c r="I857" i="37"/>
  <c r="L857" i="37" s="1"/>
  <c r="D1014" i="37"/>
  <c r="P1014" i="37" s="1"/>
  <c r="E1014" i="37"/>
  <c r="F1014" i="37" s="1"/>
  <c r="K936" i="37"/>
  <c r="N936" i="37" s="1"/>
  <c r="BB421" i="37"/>
  <c r="BA377" i="37"/>
  <c r="BF290" i="37"/>
  <c r="I853" i="37"/>
  <c r="L853" i="37" s="1"/>
  <c r="I936" i="37"/>
  <c r="L936" i="37" s="1"/>
  <c r="J957" i="37"/>
  <c r="M957" i="37" s="1"/>
  <c r="I957" i="37"/>
  <c r="L957" i="37" s="1"/>
  <c r="AP377" i="37"/>
  <c r="AX377" i="37"/>
  <c r="D853" i="37"/>
  <c r="P853" i="37" s="1"/>
  <c r="BF524" i="37"/>
  <c r="K853" i="37"/>
  <c r="N853" i="37" s="1"/>
  <c r="H957" i="37"/>
  <c r="Q957" i="37" s="1"/>
  <c r="J936" i="37"/>
  <c r="M936" i="37" s="1"/>
  <c r="E957" i="37"/>
  <c r="F957" i="37" s="1"/>
  <c r="AQ377" i="37"/>
  <c r="AW377" i="37"/>
  <c r="AL377" i="37"/>
  <c r="D957" i="37"/>
  <c r="P957" i="37" s="1"/>
  <c r="E936" i="37"/>
  <c r="F936" i="37" s="1"/>
  <c r="E969" i="37"/>
  <c r="F969" i="37" s="1"/>
  <c r="W313" i="37"/>
  <c r="AN313" i="37"/>
  <c r="D969" i="37"/>
  <c r="P969" i="37" s="1"/>
  <c r="BB429" i="37"/>
  <c r="BB747" i="37"/>
  <c r="I887" i="37"/>
  <c r="L887" i="37" s="1"/>
  <c r="H969" i="37"/>
  <c r="Q969" i="37" s="1"/>
  <c r="AS313" i="37"/>
  <c r="AH313" i="37"/>
  <c r="AG313" i="37"/>
  <c r="AM313" i="37"/>
  <c r="BB313" i="37"/>
  <c r="BB341" i="37"/>
  <c r="BF341" i="37"/>
  <c r="BD443" i="37"/>
  <c r="BE443" i="37"/>
  <c r="BA517" i="37"/>
  <c r="BA356" i="37"/>
  <c r="BF429" i="37"/>
  <c r="H887" i="37"/>
  <c r="Q887" i="37" s="1"/>
  <c r="BA768" i="37"/>
  <c r="BB714" i="37"/>
  <c r="BD359" i="37"/>
  <c r="BA547" i="37"/>
  <c r="BB526" i="37"/>
  <c r="E1016" i="37"/>
  <c r="F1016" i="37" s="1"/>
  <c r="BF486" i="37"/>
  <c r="BA225" i="37"/>
  <c r="K1016" i="37"/>
  <c r="N1016" i="37" s="1"/>
  <c r="BA486" i="37"/>
  <c r="H1016" i="37"/>
  <c r="Q1016" i="37" s="1"/>
  <c r="D1016" i="37"/>
  <c r="P1016" i="37" s="1"/>
  <c r="E966" i="37"/>
  <c r="F966" i="37" s="1"/>
  <c r="BE303" i="37"/>
  <c r="BA698" i="37"/>
  <c r="I966" i="37"/>
  <c r="L966" i="37" s="1"/>
  <c r="D966" i="37"/>
  <c r="P966" i="37" s="1"/>
  <c r="E993" i="37"/>
  <c r="F993" i="37" s="1"/>
  <c r="BE698" i="37"/>
  <c r="BA579" i="37"/>
  <c r="H966" i="37"/>
  <c r="Q966" i="37" s="1"/>
  <c r="J993" i="37"/>
  <c r="M993" i="37" s="1"/>
  <c r="E887" i="37"/>
  <c r="F887" i="37" s="1"/>
  <c r="BE517" i="37"/>
  <c r="BA303" i="37"/>
  <c r="BF783" i="37"/>
  <c r="BE747" i="37"/>
  <c r="BF726" i="37"/>
  <c r="BB764" i="37"/>
  <c r="BE626" i="37"/>
  <c r="BB351" i="37"/>
  <c r="J966" i="37"/>
  <c r="M966" i="37" s="1"/>
  <c r="K887" i="37"/>
  <c r="N887" i="37" s="1"/>
  <c r="K969" i="37"/>
  <c r="N969" i="37" s="1"/>
  <c r="I993" i="37"/>
  <c r="L993" i="37" s="1"/>
  <c r="D993" i="37"/>
  <c r="P993" i="37" s="1"/>
  <c r="D887" i="37"/>
  <c r="P887" i="37" s="1"/>
  <c r="BD351" i="37"/>
  <c r="BD313" i="37"/>
  <c r="BB377" i="37"/>
  <c r="BB759" i="37"/>
  <c r="BB807" i="37"/>
  <c r="BB656" i="37"/>
  <c r="BE225" i="37"/>
  <c r="BA608" i="37"/>
  <c r="BD785" i="37"/>
  <c r="BE821" i="37"/>
  <c r="H988" i="37"/>
  <c r="Q988" i="37" s="1"/>
  <c r="BA723" i="37"/>
  <c r="BE326" i="37"/>
  <c r="BB460" i="37"/>
  <c r="BE312" i="37"/>
  <c r="BE293" i="37"/>
  <c r="BE760" i="37"/>
  <c r="H949" i="37"/>
  <c r="Q949" i="37" s="1"/>
  <c r="H987" i="37"/>
  <c r="Q987" i="37" s="1"/>
  <c r="BB312" i="37"/>
  <c r="BD543" i="37"/>
  <c r="BE482" i="37"/>
  <c r="BA326" i="37"/>
  <c r="BF312" i="37"/>
  <c r="BE819" i="37"/>
  <c r="BA460" i="37"/>
  <c r="BE617" i="37"/>
  <c r="BD292" i="37"/>
  <c r="BD312" i="37"/>
  <c r="BE453" i="37"/>
  <c r="BB375" i="37"/>
  <c r="BF326" i="37"/>
  <c r="J987" i="37"/>
  <c r="M987" i="37" s="1"/>
  <c r="J988" i="37"/>
  <c r="M988" i="37" s="1"/>
  <c r="J949" i="37"/>
  <c r="M949" i="37" s="1"/>
  <c r="BA282" i="37"/>
  <c r="BB555" i="37"/>
  <c r="AM377" i="37"/>
  <c r="E987" i="37"/>
  <c r="F987" i="37" s="1"/>
  <c r="D987" i="37"/>
  <c r="P987" i="37" s="1"/>
  <c r="D988" i="37"/>
  <c r="P988" i="37" s="1"/>
  <c r="BF292" i="37"/>
  <c r="BB326" i="37"/>
  <c r="BB819" i="37"/>
  <c r="BF617" i="37"/>
  <c r="BE292" i="37"/>
  <c r="BB292" i="37"/>
  <c r="BF723" i="37"/>
  <c r="K987" i="37"/>
  <c r="N987" i="37" s="1"/>
  <c r="K949" i="37"/>
  <c r="N949" i="37" s="1"/>
  <c r="BB248" i="37"/>
  <c r="AY377" i="37"/>
  <c r="E949" i="37"/>
  <c r="F949" i="37" s="1"/>
  <c r="D949" i="37"/>
  <c r="P949" i="37" s="1"/>
  <c r="E988" i="37"/>
  <c r="F988" i="37" s="1"/>
  <c r="I988" i="37"/>
  <c r="L988" i="37" s="1"/>
  <c r="BF552" i="37"/>
  <c r="BD743" i="37"/>
  <c r="BE504" i="37"/>
  <c r="BA434" i="37"/>
  <c r="BF420" i="37"/>
  <c r="BF345" i="37"/>
  <c r="BF736" i="37"/>
  <c r="BA701" i="37"/>
  <c r="BA469" i="37"/>
  <c r="BA293" i="37"/>
  <c r="BE238" i="37"/>
  <c r="BD473" i="37"/>
  <c r="BB635" i="37"/>
  <c r="BE777" i="37"/>
  <c r="BB600" i="37"/>
  <c r="BB431" i="37"/>
  <c r="BF405" i="37"/>
  <c r="BA443" i="37"/>
  <c r="BA530" i="37"/>
  <c r="BF375" i="37"/>
  <c r="BD377" i="37"/>
  <c r="BB290" i="37"/>
  <c r="BA734" i="37"/>
  <c r="BF495" i="37"/>
  <c r="BF522" i="37"/>
  <c r="BB396" i="37"/>
  <c r="BB698" i="37"/>
  <c r="BD747" i="37"/>
  <c r="BE256" i="37"/>
  <c r="BF565" i="37"/>
  <c r="BE601" i="37"/>
  <c r="BE337" i="37"/>
  <c r="BE789" i="37"/>
  <c r="D1031" i="37"/>
  <c r="P1031" i="37" s="1"/>
  <c r="BE686" i="37"/>
  <c r="BF734" i="37"/>
  <c r="BB437" i="37"/>
  <c r="BE422" i="37"/>
  <c r="BA524" i="37"/>
  <c r="BB405" i="37"/>
  <c r="BF579" i="37"/>
  <c r="BE376" i="37"/>
  <c r="BA711" i="37"/>
  <c r="BB579" i="37"/>
  <c r="BF331" i="37"/>
  <c r="BA473" i="37"/>
  <c r="BF488" i="37"/>
  <c r="K930" i="37"/>
  <c r="N930" i="37" s="1"/>
  <c r="BF431" i="37"/>
  <c r="BE473" i="37"/>
  <c r="BE284" i="37"/>
  <c r="BA284" i="37"/>
  <c r="BB777" i="37"/>
  <c r="BF443" i="37"/>
  <c r="BF699" i="37"/>
  <c r="D923" i="37"/>
  <c r="P923" i="37" s="1"/>
  <c r="BA507" i="37"/>
  <c r="BA812" i="37"/>
  <c r="BE278" i="37"/>
  <c r="AL721" i="37"/>
  <c r="AW721" i="37"/>
  <c r="BD263" i="37"/>
  <c r="BD318" i="37"/>
  <c r="BA425" i="37"/>
  <c r="BE429" i="37"/>
  <c r="BF411" i="37"/>
  <c r="BA292" i="37"/>
  <c r="BF555" i="37"/>
  <c r="BB445" i="37"/>
  <c r="BE636" i="37"/>
  <c r="BB328" i="37"/>
  <c r="BF463" i="37"/>
  <c r="BB571" i="37"/>
  <c r="BB663" i="37"/>
  <c r="BD220" i="37"/>
  <c r="BD592" i="37"/>
  <c r="BB349" i="37"/>
  <c r="BB256" i="37"/>
  <c r="BF453" i="37"/>
  <c r="BB689" i="37"/>
  <c r="BA476" i="37"/>
  <c r="BD448" i="37"/>
  <c r="BF448" i="37"/>
  <c r="BA382" i="37"/>
  <c r="BA448" i="37"/>
  <c r="BF574" i="37"/>
  <c r="BF332" i="37"/>
  <c r="BD360" i="37"/>
  <c r="BB299" i="37"/>
  <c r="BD496" i="37"/>
  <c r="BE466" i="37"/>
  <c r="BE371" i="37"/>
  <c r="BA604" i="37"/>
  <c r="BA343" i="37"/>
  <c r="BD483" i="37"/>
  <c r="BD537" i="37"/>
  <c r="BB592" i="37"/>
  <c r="BD541" i="37"/>
  <c r="BF690" i="37"/>
  <c r="BF698" i="37"/>
  <c r="BB339" i="37"/>
  <c r="BE573" i="37"/>
  <c r="BB749" i="37"/>
  <c r="BD413" i="37"/>
  <c r="BB721" i="37"/>
  <c r="BB543" i="37"/>
  <c r="BD768" i="37"/>
  <c r="BD699" i="37"/>
  <c r="BF351" i="37"/>
  <c r="BE370" i="37"/>
  <c r="BE413" i="37"/>
  <c r="BD370" i="37"/>
  <c r="D930" i="37"/>
  <c r="P930" i="37" s="1"/>
  <c r="BF550" i="37"/>
  <c r="BF282" i="37"/>
  <c r="BF284" i="37"/>
  <c r="BF759" i="37"/>
  <c r="BD495" i="37"/>
  <c r="BB669" i="37"/>
  <c r="BB702" i="37"/>
  <c r="BE651" i="37"/>
  <c r="BA807" i="37"/>
  <c r="BB574" i="37"/>
  <c r="BA227" i="37"/>
  <c r="BF413" i="37"/>
  <c r="BD227" i="37"/>
  <c r="BB347" i="37"/>
  <c r="BE243" i="37"/>
  <c r="BF566" i="37"/>
  <c r="BA762" i="37"/>
  <c r="BE592" i="37"/>
  <c r="BA483" i="37"/>
  <c r="BF483" i="37"/>
  <c r="BD692" i="37"/>
  <c r="BF254" i="37"/>
  <c r="BF575" i="37"/>
  <c r="BE500" i="37"/>
  <c r="BF692" i="37"/>
  <c r="BF476" i="37"/>
  <c r="BD588" i="37"/>
  <c r="BF665" i="37"/>
  <c r="BF760" i="37"/>
  <c r="BD476" i="37"/>
  <c r="BF519" i="37"/>
  <c r="BA798" i="37"/>
  <c r="E902" i="37"/>
  <c r="F902" i="37" s="1"/>
  <c r="BA254" i="37"/>
  <c r="H930" i="37"/>
  <c r="Q930" i="37" s="1"/>
  <c r="BD522" i="37"/>
  <c r="BE297" i="37"/>
  <c r="BA677" i="37"/>
  <c r="BB517" i="37"/>
  <c r="D902" i="37"/>
  <c r="P902" i="37" s="1"/>
  <c r="BD270" i="37"/>
  <c r="BB586" i="37"/>
  <c r="BA654" i="37"/>
  <c r="E930" i="37"/>
  <c r="F930" i="37" s="1"/>
  <c r="BA301" i="37"/>
  <c r="BB595" i="37"/>
  <c r="BF592" i="37"/>
  <c r="BB436" i="37"/>
  <c r="BE254" i="37"/>
  <c r="BB395" i="37"/>
  <c r="BE227" i="37"/>
  <c r="I930" i="37"/>
  <c r="L930" i="37" s="1"/>
  <c r="BD269" i="37"/>
  <c r="BB550" i="37"/>
  <c r="BF315" i="37"/>
  <c r="E1031" i="37"/>
  <c r="F1031" i="37" s="1"/>
  <c r="BB649" i="37"/>
  <c r="BF653" i="37"/>
  <c r="BB388" i="37"/>
  <c r="BD279" i="37"/>
  <c r="BA311" i="37"/>
  <c r="BE483" i="37"/>
  <c r="BD811" i="37"/>
  <c r="BA592" i="37"/>
  <c r="BB254" i="37"/>
  <c r="BF349" i="37"/>
  <c r="BD762" i="37"/>
  <c r="BD593" i="37"/>
  <c r="BE411" i="37"/>
  <c r="BF806" i="37"/>
  <c r="BB227" i="37"/>
  <c r="BD254" i="37"/>
  <c r="BE764" i="37"/>
  <c r="BA721" i="37"/>
  <c r="BA349" i="37"/>
  <c r="BB356" i="37"/>
  <c r="BA217" i="37"/>
  <c r="BE610" i="37"/>
  <c r="BD654" i="37"/>
  <c r="V517" i="37"/>
  <c r="AX517" i="37"/>
  <c r="BE356" i="37"/>
  <c r="BA629" i="37"/>
  <c r="BA647" i="37"/>
  <c r="BB609" i="37"/>
  <c r="BD778" i="37"/>
  <c r="AQ517" i="37"/>
  <c r="BB527" i="37"/>
  <c r="BE580" i="37"/>
  <c r="BA320" i="37"/>
  <c r="BC938" i="37" s="1"/>
  <c r="BF756" i="37"/>
  <c r="BB438" i="37"/>
  <c r="BB234" i="37"/>
  <c r="BA664" i="37"/>
  <c r="AI721" i="37"/>
  <c r="AY721" i="37"/>
  <c r="BE235" i="37"/>
  <c r="BB240" i="37"/>
  <c r="BF735" i="37"/>
  <c r="BE640" i="37"/>
  <c r="BD216" i="37"/>
  <c r="BD655" i="37"/>
  <c r="BA542" i="37"/>
  <c r="BD775" i="37"/>
  <c r="BF251" i="37"/>
  <c r="BA319" i="37"/>
  <c r="BF818" i="37"/>
  <c r="BD576" i="37"/>
  <c r="BE795" i="37"/>
  <c r="BA695" i="37"/>
  <c r="BD523" i="37"/>
  <c r="BB461" i="37"/>
  <c r="BA751" i="37"/>
  <c r="BA323" i="37"/>
  <c r="BB665" i="37"/>
  <c r="BD625" i="37"/>
  <c r="BA590" i="37"/>
  <c r="BE547" i="37"/>
  <c r="BE527" i="37"/>
  <c r="BE328" i="37"/>
  <c r="BB560" i="37"/>
  <c r="BE615" i="37"/>
  <c r="BE779" i="37"/>
  <c r="BF536" i="37"/>
  <c r="BD665" i="37"/>
  <c r="BA764" i="37"/>
  <c r="BA735" i="37"/>
  <c r="BD521" i="37"/>
  <c r="BF480" i="37"/>
  <c r="BF376" i="37"/>
  <c r="BB798" i="37"/>
  <c r="BD821" i="37"/>
  <c r="BD395" i="37"/>
  <c r="BF318" i="37"/>
  <c r="BA348" i="37"/>
  <c r="BA690" i="37"/>
  <c r="BA756" i="37"/>
  <c r="BE339" i="37"/>
  <c r="BF813" i="37"/>
  <c r="BB641" i="37"/>
  <c r="BE543" i="37"/>
  <c r="BE778" i="37"/>
  <c r="BE460" i="37"/>
  <c r="BA256" i="37"/>
  <c r="AL349" i="37"/>
  <c r="BA272" i="37"/>
  <c r="BA793" i="37"/>
  <c r="BF590" i="37"/>
  <c r="BE368" i="37"/>
  <c r="BA727" i="37"/>
  <c r="BE541" i="37"/>
  <c r="BA491" i="37"/>
  <c r="BA490" i="37"/>
  <c r="BB399" i="37"/>
  <c r="BF227" i="37"/>
  <c r="BD480" i="37"/>
  <c r="BF583" i="37"/>
  <c r="BB480" i="37"/>
  <c r="BD807" i="37"/>
  <c r="BD770" i="37"/>
  <c r="BA564" i="37"/>
  <c r="BE812" i="37"/>
  <c r="BA738" i="37"/>
  <c r="BE290" i="37"/>
  <c r="BE560" i="37"/>
  <c r="BE635" i="37"/>
  <c r="BE439" i="37"/>
  <c r="BD339" i="37"/>
  <c r="AT721" i="37"/>
  <c r="AN349" i="37"/>
  <c r="U721" i="37"/>
  <c r="AR721" i="37"/>
  <c r="AH349" i="37"/>
  <c r="BA219" i="37"/>
  <c r="BD624" i="37"/>
  <c r="BB353" i="37"/>
  <c r="BB761" i="37"/>
  <c r="BF598" i="37"/>
  <c r="BF786" i="37"/>
  <c r="BF361" i="37"/>
  <c r="BD458" i="37"/>
  <c r="BF459" i="37"/>
  <c r="BE479" i="37"/>
  <c r="BF755" i="37"/>
  <c r="BA808" i="37"/>
  <c r="BB591" i="37"/>
  <c r="BB536" i="37"/>
  <c r="BF433" i="37"/>
  <c r="BF807" i="37"/>
  <c r="BA334" i="37"/>
  <c r="BF521" i="37"/>
  <c r="BE595" i="37"/>
  <c r="J915" i="37"/>
  <c r="M915" i="37" s="1"/>
  <c r="K915" i="37"/>
  <c r="N915" i="37" s="1"/>
  <c r="I915" i="37"/>
  <c r="L915" i="37" s="1"/>
  <c r="H915" i="37"/>
  <c r="Q915" i="37" s="1"/>
  <c r="K996" i="37"/>
  <c r="N996" i="37" s="1"/>
  <c r="J996" i="37"/>
  <c r="M996" i="37" s="1"/>
  <c r="I996" i="37"/>
  <c r="L996" i="37" s="1"/>
  <c r="H996" i="37"/>
  <c r="Q996" i="37" s="1"/>
  <c r="K1007" i="37"/>
  <c r="N1007" i="37" s="1"/>
  <c r="J1007" i="37"/>
  <c r="M1007" i="37" s="1"/>
  <c r="I1007" i="37"/>
  <c r="L1007" i="37" s="1"/>
  <c r="H1007" i="37"/>
  <c r="Q1007" i="37" s="1"/>
  <c r="J947" i="37"/>
  <c r="M947" i="37" s="1"/>
  <c r="K947" i="37"/>
  <c r="N947" i="37" s="1"/>
  <c r="H947" i="37"/>
  <c r="Q947" i="37" s="1"/>
  <c r="I947" i="37"/>
  <c r="L947" i="37" s="1"/>
  <c r="K846" i="37"/>
  <c r="N846" i="37" s="1"/>
  <c r="J846" i="37"/>
  <c r="M846" i="37" s="1"/>
  <c r="H846" i="37"/>
  <c r="Q846" i="37" s="1"/>
  <c r="I846" i="37"/>
  <c r="L846" i="37" s="1"/>
  <c r="J888" i="37"/>
  <c r="M888" i="37" s="1"/>
  <c r="K888" i="37"/>
  <c r="N888" i="37" s="1"/>
  <c r="H888" i="37"/>
  <c r="Q888" i="37" s="1"/>
  <c r="I888" i="37"/>
  <c r="L888" i="37" s="1"/>
  <c r="J897" i="37"/>
  <c r="M897" i="37" s="1"/>
  <c r="H897" i="37"/>
  <c r="Q897" i="37" s="1"/>
  <c r="I897" i="37"/>
  <c r="L897" i="37" s="1"/>
  <c r="K897" i="37"/>
  <c r="N897" i="37" s="1"/>
  <c r="K982" i="37"/>
  <c r="N982" i="37" s="1"/>
  <c r="J982" i="37"/>
  <c r="M982" i="37" s="1"/>
  <c r="H982" i="37"/>
  <c r="Q982" i="37" s="1"/>
  <c r="I982" i="37"/>
  <c r="L982" i="37" s="1"/>
  <c r="K997" i="37"/>
  <c r="N997" i="37" s="1"/>
  <c r="J997" i="37"/>
  <c r="M997" i="37" s="1"/>
  <c r="H997" i="37"/>
  <c r="Q997" i="37" s="1"/>
  <c r="I997" i="37"/>
  <c r="L997" i="37" s="1"/>
  <c r="K1000" i="37"/>
  <c r="N1000" i="37" s="1"/>
  <c r="J1000" i="37"/>
  <c r="M1000" i="37" s="1"/>
  <c r="I1000" i="37"/>
  <c r="L1000" i="37" s="1"/>
  <c r="H1000" i="37"/>
  <c r="Q1000" i="37" s="1"/>
  <c r="J964" i="37"/>
  <c r="M964" i="37" s="1"/>
  <c r="H964" i="37"/>
  <c r="Q964" i="37" s="1"/>
  <c r="K964" i="37"/>
  <c r="N964" i="37" s="1"/>
  <c r="I964" i="37"/>
  <c r="L964" i="37" s="1"/>
  <c r="K841" i="37"/>
  <c r="N841" i="37" s="1"/>
  <c r="J841" i="37"/>
  <c r="M841" i="37" s="1"/>
  <c r="H841" i="37"/>
  <c r="Q841" i="37" s="1"/>
  <c r="I841" i="37"/>
  <c r="L841" i="37" s="1"/>
  <c r="J884" i="37"/>
  <c r="M884" i="37" s="1"/>
  <c r="K884" i="37"/>
  <c r="N884" i="37" s="1"/>
  <c r="H884" i="37"/>
  <c r="Q884" i="37" s="1"/>
  <c r="I884" i="37"/>
  <c r="L884" i="37" s="1"/>
  <c r="K1026" i="37"/>
  <c r="N1026" i="37" s="1"/>
  <c r="J1026" i="37"/>
  <c r="M1026" i="37" s="1"/>
  <c r="I1026" i="37"/>
  <c r="L1026" i="37" s="1"/>
  <c r="H1026" i="37"/>
  <c r="Q1026" i="37" s="1"/>
  <c r="K973" i="37"/>
  <c r="N973" i="37" s="1"/>
  <c r="J973" i="37"/>
  <c r="M973" i="37" s="1"/>
  <c r="H973" i="37"/>
  <c r="Q973" i="37" s="1"/>
  <c r="I973" i="37"/>
  <c r="L973" i="37" s="1"/>
  <c r="J840" i="37"/>
  <c r="M840" i="37" s="1"/>
  <c r="K840" i="37"/>
  <c r="N840" i="37" s="1"/>
  <c r="H840" i="37"/>
  <c r="Q840" i="37" s="1"/>
  <c r="I840" i="37"/>
  <c r="L840" i="37" s="1"/>
  <c r="K878" i="37"/>
  <c r="N878" i="37" s="1"/>
  <c r="J878" i="37"/>
  <c r="M878" i="37" s="1"/>
  <c r="I878" i="37"/>
  <c r="L878" i="37" s="1"/>
  <c r="H878" i="37"/>
  <c r="Q878" i="37" s="1"/>
  <c r="K918" i="37"/>
  <c r="N918" i="37" s="1"/>
  <c r="H918" i="37"/>
  <c r="Q918" i="37" s="1"/>
  <c r="I918" i="37"/>
  <c r="L918" i="37" s="1"/>
  <c r="J918" i="37"/>
  <c r="M918" i="37" s="1"/>
  <c r="K917" i="37"/>
  <c r="N917" i="37" s="1"/>
  <c r="J917" i="37"/>
  <c r="M917" i="37" s="1"/>
  <c r="H917" i="37"/>
  <c r="Q917" i="37" s="1"/>
  <c r="I917" i="37"/>
  <c r="L917" i="37" s="1"/>
  <c r="J835" i="37"/>
  <c r="M835" i="37" s="1"/>
  <c r="K835" i="37"/>
  <c r="N835" i="37" s="1"/>
  <c r="H835" i="37"/>
  <c r="Q835" i="37" s="1"/>
  <c r="I835" i="37"/>
  <c r="L835" i="37" s="1"/>
  <c r="J948" i="37"/>
  <c r="M948" i="37" s="1"/>
  <c r="K948" i="37"/>
  <c r="N948" i="37" s="1"/>
  <c r="H948" i="37"/>
  <c r="Q948" i="37" s="1"/>
  <c r="I948" i="37"/>
  <c r="L948" i="37" s="1"/>
  <c r="K979" i="37"/>
  <c r="N979" i="37" s="1"/>
  <c r="J979" i="37"/>
  <c r="M979" i="37" s="1"/>
  <c r="I979" i="37"/>
  <c r="L979" i="37" s="1"/>
  <c r="H979" i="37"/>
  <c r="Q979" i="37" s="1"/>
  <c r="J943" i="37"/>
  <c r="M943" i="37" s="1"/>
  <c r="K943" i="37"/>
  <c r="N943" i="37" s="1"/>
  <c r="H943" i="37"/>
  <c r="Q943" i="37" s="1"/>
  <c r="I943" i="37"/>
  <c r="L943" i="37" s="1"/>
  <c r="K886" i="37"/>
  <c r="N886" i="37" s="1"/>
  <c r="J886" i="37"/>
  <c r="M886" i="37" s="1"/>
  <c r="H886" i="37"/>
  <c r="Q886" i="37" s="1"/>
  <c r="I886" i="37"/>
  <c r="L886" i="37" s="1"/>
  <c r="K958" i="37"/>
  <c r="N958" i="37" s="1"/>
  <c r="J958" i="37"/>
  <c r="M958" i="37" s="1"/>
  <c r="H958" i="37"/>
  <c r="Q958" i="37" s="1"/>
  <c r="I958" i="37"/>
  <c r="L958" i="37" s="1"/>
  <c r="K1011" i="37"/>
  <c r="N1011" i="37" s="1"/>
  <c r="J1011" i="37"/>
  <c r="M1011" i="37" s="1"/>
  <c r="H1011" i="37"/>
  <c r="Q1011" i="37" s="1"/>
  <c r="I1011" i="37"/>
  <c r="L1011" i="37" s="1"/>
  <c r="K869" i="37"/>
  <c r="N869" i="37" s="1"/>
  <c r="H869" i="37"/>
  <c r="Q869" i="37" s="1"/>
  <c r="I869" i="37"/>
  <c r="L869" i="37" s="1"/>
  <c r="J869" i="37"/>
  <c r="M869" i="37" s="1"/>
  <c r="K1006" i="37"/>
  <c r="N1006" i="37" s="1"/>
  <c r="J1006" i="37"/>
  <c r="M1006" i="37" s="1"/>
  <c r="H1006" i="37"/>
  <c r="Q1006" i="37" s="1"/>
  <c r="I1006" i="37"/>
  <c r="L1006" i="37" s="1"/>
  <c r="K898" i="37"/>
  <c r="N898" i="37" s="1"/>
  <c r="J898" i="37"/>
  <c r="M898" i="37" s="1"/>
  <c r="I898" i="37"/>
  <c r="L898" i="37" s="1"/>
  <c r="H898" i="37"/>
  <c r="Q898" i="37" s="1"/>
  <c r="J963" i="37"/>
  <c r="M963" i="37" s="1"/>
  <c r="K963" i="37"/>
  <c r="N963" i="37" s="1"/>
  <c r="H963" i="37"/>
  <c r="Q963" i="37" s="1"/>
  <c r="I963" i="37"/>
  <c r="L963" i="37" s="1"/>
  <c r="K882" i="37"/>
  <c r="N882" i="37" s="1"/>
  <c r="J882" i="37"/>
  <c r="M882" i="37" s="1"/>
  <c r="I882" i="37"/>
  <c r="L882" i="37" s="1"/>
  <c r="H882" i="37"/>
  <c r="Q882" i="37" s="1"/>
  <c r="J937" i="37"/>
  <c r="M937" i="37" s="1"/>
  <c r="H937" i="37"/>
  <c r="Q937" i="37" s="1"/>
  <c r="K937" i="37"/>
  <c r="N937" i="37" s="1"/>
  <c r="I937" i="37"/>
  <c r="L937" i="37" s="1"/>
  <c r="K944" i="37"/>
  <c r="N944" i="37" s="1"/>
  <c r="J944" i="37"/>
  <c r="M944" i="37" s="1"/>
  <c r="H944" i="37"/>
  <c r="Q944" i="37" s="1"/>
  <c r="I944" i="37"/>
  <c r="L944" i="37" s="1"/>
  <c r="J899" i="37"/>
  <c r="M899" i="37" s="1"/>
  <c r="K899" i="37"/>
  <c r="N899" i="37" s="1"/>
  <c r="H899" i="37"/>
  <c r="Q899" i="37" s="1"/>
  <c r="I899" i="37"/>
  <c r="L899" i="37" s="1"/>
  <c r="K870" i="37"/>
  <c r="N870" i="37" s="1"/>
  <c r="J870" i="37"/>
  <c r="M870" i="37" s="1"/>
  <c r="H870" i="37"/>
  <c r="Q870" i="37" s="1"/>
  <c r="I870" i="37"/>
  <c r="L870" i="37" s="1"/>
  <c r="H913" i="37"/>
  <c r="Q913" i="37" s="1"/>
  <c r="K913" i="37"/>
  <c r="N913" i="37" s="1"/>
  <c r="I913" i="37"/>
  <c r="L913" i="37" s="1"/>
  <c r="J913" i="37"/>
  <c r="M913" i="37" s="1"/>
  <c r="H893" i="37"/>
  <c r="Q893" i="37" s="1"/>
  <c r="K893" i="37"/>
  <c r="N893" i="37" s="1"/>
  <c r="J893" i="37"/>
  <c r="M893" i="37" s="1"/>
  <c r="I893" i="37"/>
  <c r="L893" i="37" s="1"/>
  <c r="K834" i="37"/>
  <c r="N834" i="37" s="1"/>
  <c r="J834" i="37"/>
  <c r="H834" i="37"/>
  <c r="Q834" i="37" s="1"/>
  <c r="I834" i="37"/>
  <c r="L834" i="37" s="1"/>
  <c r="J880" i="37"/>
  <c r="M880" i="37" s="1"/>
  <c r="K880" i="37"/>
  <c r="N880" i="37" s="1"/>
  <c r="H880" i="37"/>
  <c r="Q880" i="37" s="1"/>
  <c r="I880" i="37"/>
  <c r="L880" i="37" s="1"/>
  <c r="K980" i="37"/>
  <c r="N980" i="37" s="1"/>
  <c r="J980" i="37"/>
  <c r="M980" i="37" s="1"/>
  <c r="I980" i="37"/>
  <c r="L980" i="37" s="1"/>
  <c r="H980" i="37"/>
  <c r="Q980" i="37" s="1"/>
  <c r="K1022" i="37"/>
  <c r="N1022" i="37" s="1"/>
  <c r="J1022" i="37"/>
  <c r="M1022" i="37" s="1"/>
  <c r="H1022" i="37"/>
  <c r="Q1022" i="37" s="1"/>
  <c r="I1022" i="37"/>
  <c r="L1022" i="37" s="1"/>
  <c r="K941" i="37"/>
  <c r="N941" i="37" s="1"/>
  <c r="H941" i="37"/>
  <c r="Q941" i="37" s="1"/>
  <c r="J941" i="37"/>
  <c r="M941" i="37" s="1"/>
  <c r="I941" i="37"/>
  <c r="L941" i="37" s="1"/>
  <c r="K905" i="37"/>
  <c r="N905" i="37" s="1"/>
  <c r="J905" i="37"/>
  <c r="M905" i="37" s="1"/>
  <c r="H905" i="37"/>
  <c r="Q905" i="37" s="1"/>
  <c r="I905" i="37"/>
  <c r="L905" i="37" s="1"/>
  <c r="J921" i="37"/>
  <c r="M921" i="37" s="1"/>
  <c r="H921" i="37"/>
  <c r="Q921" i="37" s="1"/>
  <c r="K921" i="37"/>
  <c r="N921" i="37" s="1"/>
  <c r="I921" i="37"/>
  <c r="L921" i="37" s="1"/>
  <c r="J903" i="37"/>
  <c r="M903" i="37" s="1"/>
  <c r="K903" i="37"/>
  <c r="N903" i="37" s="1"/>
  <c r="H903" i="37"/>
  <c r="Q903" i="37" s="1"/>
  <c r="I903" i="37"/>
  <c r="L903" i="37" s="1"/>
  <c r="K894" i="37"/>
  <c r="N894" i="37" s="1"/>
  <c r="J894" i="37"/>
  <c r="M894" i="37" s="1"/>
  <c r="I894" i="37"/>
  <c r="L894" i="37" s="1"/>
  <c r="H894" i="37"/>
  <c r="Q894" i="37" s="1"/>
  <c r="K972" i="37"/>
  <c r="N972" i="37" s="1"/>
  <c r="H972" i="37"/>
  <c r="Q972" i="37" s="1"/>
  <c r="J972" i="37"/>
  <c r="M972" i="37" s="1"/>
  <c r="I972" i="37"/>
  <c r="L972" i="37" s="1"/>
  <c r="K858" i="37"/>
  <c r="N858" i="37" s="1"/>
  <c r="H858" i="37"/>
  <c r="Q858" i="37" s="1"/>
  <c r="J858" i="37"/>
  <c r="M858" i="37" s="1"/>
  <c r="I858" i="37"/>
  <c r="L858" i="37" s="1"/>
  <c r="J856" i="37"/>
  <c r="M856" i="37" s="1"/>
  <c r="K856" i="37"/>
  <c r="N856" i="37" s="1"/>
  <c r="H856" i="37"/>
  <c r="Q856" i="37" s="1"/>
  <c r="I856" i="37"/>
  <c r="L856" i="37" s="1"/>
  <c r="K998" i="37"/>
  <c r="N998" i="37" s="1"/>
  <c r="J998" i="37"/>
  <c r="M998" i="37" s="1"/>
  <c r="H998" i="37"/>
  <c r="Q998" i="37" s="1"/>
  <c r="I998" i="37"/>
  <c r="L998" i="37" s="1"/>
  <c r="H945" i="37"/>
  <c r="Q945" i="37" s="1"/>
  <c r="K945" i="37"/>
  <c r="N945" i="37" s="1"/>
  <c r="I945" i="37"/>
  <c r="L945" i="37" s="1"/>
  <c r="J945" i="37"/>
  <c r="M945" i="37" s="1"/>
  <c r="K954" i="37"/>
  <c r="N954" i="37" s="1"/>
  <c r="J954" i="37"/>
  <c r="M954" i="37" s="1"/>
  <c r="H954" i="37"/>
  <c r="Q954" i="37" s="1"/>
  <c r="I954" i="37"/>
  <c r="L954" i="37" s="1"/>
  <c r="K925" i="37"/>
  <c r="N925" i="37" s="1"/>
  <c r="H925" i="37"/>
  <c r="Q925" i="37" s="1"/>
  <c r="I925" i="37"/>
  <c r="L925" i="37" s="1"/>
  <c r="J925" i="37"/>
  <c r="M925" i="37" s="1"/>
  <c r="K1010" i="37"/>
  <c r="N1010" i="37" s="1"/>
  <c r="J1010" i="37"/>
  <c r="M1010" i="37" s="1"/>
  <c r="I1010" i="37"/>
  <c r="L1010" i="37" s="1"/>
  <c r="H1010" i="37"/>
  <c r="Q1010" i="37" s="1"/>
  <c r="K975" i="37"/>
  <c r="N975" i="37" s="1"/>
  <c r="J975" i="37"/>
  <c r="M975" i="37" s="1"/>
  <c r="H975" i="37"/>
  <c r="Q975" i="37" s="1"/>
  <c r="I975" i="37"/>
  <c r="L975" i="37" s="1"/>
  <c r="K914" i="37"/>
  <c r="N914" i="37" s="1"/>
  <c r="I914" i="37"/>
  <c r="L914" i="37" s="1"/>
  <c r="J914" i="37"/>
  <c r="M914" i="37" s="1"/>
  <c r="H914" i="37"/>
  <c r="Q914" i="37" s="1"/>
  <c r="K1013" i="37"/>
  <c r="N1013" i="37" s="1"/>
  <c r="J1013" i="37"/>
  <c r="M1013" i="37" s="1"/>
  <c r="H1013" i="37"/>
  <c r="Q1013" i="37" s="1"/>
  <c r="I1013" i="37"/>
  <c r="L1013" i="37" s="1"/>
  <c r="J892" i="37"/>
  <c r="M892" i="37" s="1"/>
  <c r="K892" i="37"/>
  <c r="N892" i="37" s="1"/>
  <c r="H892" i="37"/>
  <c r="Q892" i="37" s="1"/>
  <c r="I892" i="37"/>
  <c r="L892" i="37" s="1"/>
  <c r="K920" i="37"/>
  <c r="N920" i="37" s="1"/>
  <c r="J920" i="37"/>
  <c r="M920" i="37" s="1"/>
  <c r="H920" i="37"/>
  <c r="Q920" i="37" s="1"/>
  <c r="I920" i="37"/>
  <c r="L920" i="37" s="1"/>
  <c r="J863" i="37"/>
  <c r="M863" i="37" s="1"/>
  <c r="K863" i="37"/>
  <c r="N863" i="37" s="1"/>
  <c r="H863" i="37"/>
  <c r="Q863" i="37" s="1"/>
  <c r="I863" i="37"/>
  <c r="L863" i="37" s="1"/>
  <c r="K1005" i="37"/>
  <c r="N1005" i="37" s="1"/>
  <c r="J1005" i="37"/>
  <c r="M1005" i="37" s="1"/>
  <c r="H1005" i="37"/>
  <c r="Q1005" i="37" s="1"/>
  <c r="I1005" i="37"/>
  <c r="L1005" i="37" s="1"/>
  <c r="K992" i="37"/>
  <c r="N992" i="37" s="1"/>
  <c r="J992" i="37"/>
  <c r="M992" i="37" s="1"/>
  <c r="H992" i="37"/>
  <c r="Q992" i="37" s="1"/>
  <c r="I992" i="37"/>
  <c r="L992" i="37" s="1"/>
  <c r="D935" i="37"/>
  <c r="P935" i="37" s="1"/>
  <c r="J935" i="37"/>
  <c r="M935" i="37" s="1"/>
  <c r="K935" i="37"/>
  <c r="N935" i="37" s="1"/>
  <c r="I935" i="37"/>
  <c r="L935" i="37" s="1"/>
  <c r="H935" i="37"/>
  <c r="Q935" i="37" s="1"/>
  <c r="K837" i="37"/>
  <c r="N837" i="37" s="1"/>
  <c r="H837" i="37"/>
  <c r="Q837" i="37" s="1"/>
  <c r="I837" i="37"/>
  <c r="L837" i="37" s="1"/>
  <c r="J837" i="37"/>
  <c r="M837" i="37" s="1"/>
  <c r="K922" i="37"/>
  <c r="N922" i="37" s="1"/>
  <c r="J922" i="37"/>
  <c r="M922" i="37" s="1"/>
  <c r="H922" i="37"/>
  <c r="Q922" i="37" s="1"/>
  <c r="I922" i="37"/>
  <c r="L922" i="37" s="1"/>
  <c r="J1028" i="37"/>
  <c r="M1028" i="37" s="1"/>
  <c r="K1028" i="37"/>
  <c r="N1028" i="37" s="1"/>
  <c r="I1028" i="37"/>
  <c r="L1028" i="37" s="1"/>
  <c r="H1028" i="37"/>
  <c r="Q1028" i="37" s="1"/>
  <c r="K1015" i="37"/>
  <c r="N1015" i="37" s="1"/>
  <c r="J1015" i="37"/>
  <c r="M1015" i="37" s="1"/>
  <c r="H1015" i="37"/>
  <c r="Q1015" i="37" s="1"/>
  <c r="I1015" i="37"/>
  <c r="L1015" i="37" s="1"/>
  <c r="K991" i="37"/>
  <c r="N991" i="37" s="1"/>
  <c r="J991" i="37"/>
  <c r="M991" i="37" s="1"/>
  <c r="I991" i="37"/>
  <c r="L991" i="37" s="1"/>
  <c r="H991" i="37"/>
  <c r="Q991" i="37" s="1"/>
  <c r="K946" i="37"/>
  <c r="N946" i="37" s="1"/>
  <c r="I946" i="37"/>
  <c r="L946" i="37" s="1"/>
  <c r="J946" i="37"/>
  <c r="M946" i="37" s="1"/>
  <c r="H946" i="37"/>
  <c r="Q946" i="37" s="1"/>
  <c r="K984" i="37"/>
  <c r="N984" i="37" s="1"/>
  <c r="J984" i="37"/>
  <c r="M984" i="37" s="1"/>
  <c r="I984" i="37"/>
  <c r="L984" i="37" s="1"/>
  <c r="H984" i="37"/>
  <c r="Q984" i="37" s="1"/>
  <c r="K968" i="37"/>
  <c r="N968" i="37" s="1"/>
  <c r="H968" i="37"/>
  <c r="Q968" i="37" s="1"/>
  <c r="J968" i="37"/>
  <c r="M968" i="37" s="1"/>
  <c r="I968" i="37"/>
  <c r="L968" i="37" s="1"/>
  <c r="K1012" i="37"/>
  <c r="N1012" i="37" s="1"/>
  <c r="J1012" i="37"/>
  <c r="M1012" i="37" s="1"/>
  <c r="I1012" i="37"/>
  <c r="L1012" i="37" s="1"/>
  <c r="H1012" i="37"/>
  <c r="Q1012" i="37" s="1"/>
  <c r="J911" i="37"/>
  <c r="M911" i="37" s="1"/>
  <c r="K911" i="37"/>
  <c r="N911" i="37" s="1"/>
  <c r="H911" i="37"/>
  <c r="Q911" i="37" s="1"/>
  <c r="I911" i="37"/>
  <c r="L911" i="37" s="1"/>
  <c r="K1001" i="37"/>
  <c r="N1001" i="37" s="1"/>
  <c r="H1001" i="37"/>
  <c r="Q1001" i="37" s="1"/>
  <c r="I1001" i="37"/>
  <c r="L1001" i="37" s="1"/>
  <c r="J1001" i="37"/>
  <c r="M1001" i="37" s="1"/>
  <c r="J883" i="37"/>
  <c r="M883" i="37" s="1"/>
  <c r="K883" i="37"/>
  <c r="N883" i="37" s="1"/>
  <c r="I883" i="37"/>
  <c r="L883" i="37" s="1"/>
  <c r="H883" i="37"/>
  <c r="Q883" i="37" s="1"/>
  <c r="J849" i="37"/>
  <c r="M849" i="37" s="1"/>
  <c r="H849" i="37"/>
  <c r="Q849" i="37" s="1"/>
  <c r="K849" i="37"/>
  <c r="N849" i="37" s="1"/>
  <c r="I849" i="37"/>
  <c r="L849" i="37" s="1"/>
  <c r="E873" i="37"/>
  <c r="F873" i="37" s="1"/>
  <c r="K873" i="37"/>
  <c r="N873" i="37" s="1"/>
  <c r="J873" i="37"/>
  <c r="M873" i="37" s="1"/>
  <c r="H873" i="37"/>
  <c r="Q873" i="37" s="1"/>
  <c r="I873" i="37"/>
  <c r="L873" i="37" s="1"/>
  <c r="J836" i="37"/>
  <c r="M836" i="37" s="1"/>
  <c r="K836" i="37"/>
  <c r="N836" i="37" s="1"/>
  <c r="H836" i="37"/>
  <c r="Q836" i="37" s="1"/>
  <c r="I836" i="37"/>
  <c r="L836" i="37" s="1"/>
  <c r="H877" i="37"/>
  <c r="Q877" i="37" s="1"/>
  <c r="K877" i="37"/>
  <c r="N877" i="37" s="1"/>
  <c r="J877" i="37"/>
  <c r="M877" i="37" s="1"/>
  <c r="I877" i="37"/>
  <c r="L877" i="37" s="1"/>
  <c r="K854" i="37"/>
  <c r="N854" i="37" s="1"/>
  <c r="J854" i="37"/>
  <c r="M854" i="37" s="1"/>
  <c r="H854" i="37"/>
  <c r="Q854" i="37" s="1"/>
  <c r="I854" i="37"/>
  <c r="L854" i="37" s="1"/>
  <c r="J871" i="37"/>
  <c r="M871" i="37" s="1"/>
  <c r="K871" i="37"/>
  <c r="N871" i="37" s="1"/>
  <c r="I871" i="37"/>
  <c r="L871" i="37" s="1"/>
  <c r="H871" i="37"/>
  <c r="Q871" i="37" s="1"/>
  <c r="K928" i="37"/>
  <c r="N928" i="37" s="1"/>
  <c r="J928" i="37"/>
  <c r="M928" i="37" s="1"/>
  <c r="H928" i="37"/>
  <c r="Q928" i="37" s="1"/>
  <c r="I928" i="37"/>
  <c r="L928" i="37" s="1"/>
  <c r="K842" i="37"/>
  <c r="N842" i="37" s="1"/>
  <c r="J842" i="37"/>
  <c r="M842" i="37" s="1"/>
  <c r="H842" i="37"/>
  <c r="Q842" i="37" s="1"/>
  <c r="I842" i="37"/>
  <c r="L842" i="37" s="1"/>
  <c r="K926" i="37"/>
  <c r="N926" i="37" s="1"/>
  <c r="J926" i="37"/>
  <c r="M926" i="37" s="1"/>
  <c r="I926" i="37"/>
  <c r="L926" i="37" s="1"/>
  <c r="H926" i="37"/>
  <c r="Q926" i="37" s="1"/>
  <c r="K961" i="37"/>
  <c r="N961" i="37" s="1"/>
  <c r="H961" i="37"/>
  <c r="Q961" i="37" s="1"/>
  <c r="I961" i="37"/>
  <c r="L961" i="37" s="1"/>
  <c r="J961" i="37"/>
  <c r="M961" i="37" s="1"/>
  <c r="J895" i="37"/>
  <c r="M895" i="37" s="1"/>
  <c r="K895" i="37"/>
  <c r="N895" i="37" s="1"/>
  <c r="H895" i="37"/>
  <c r="Q895" i="37" s="1"/>
  <c r="I895" i="37"/>
  <c r="L895" i="37" s="1"/>
  <c r="H929" i="37"/>
  <c r="Q929" i="37" s="1"/>
  <c r="K929" i="37"/>
  <c r="N929" i="37" s="1"/>
  <c r="I929" i="37"/>
  <c r="L929" i="37" s="1"/>
  <c r="J929" i="37"/>
  <c r="M929" i="37" s="1"/>
  <c r="K1024" i="37"/>
  <c r="N1024" i="37" s="1"/>
  <c r="J1024" i="37"/>
  <c r="M1024" i="37" s="1"/>
  <c r="H1024" i="37"/>
  <c r="Q1024" i="37" s="1"/>
  <c r="I1024" i="37"/>
  <c r="L1024" i="37" s="1"/>
  <c r="K885" i="37"/>
  <c r="N885" i="37" s="1"/>
  <c r="H885" i="37"/>
  <c r="Q885" i="37" s="1"/>
  <c r="I885" i="37"/>
  <c r="L885" i="37" s="1"/>
  <c r="J885" i="37"/>
  <c r="M885" i="37" s="1"/>
  <c r="K1018" i="37"/>
  <c r="N1018" i="37" s="1"/>
  <c r="J1018" i="37"/>
  <c r="M1018" i="37" s="1"/>
  <c r="I1018" i="37"/>
  <c r="L1018" i="37" s="1"/>
  <c r="H1018" i="37"/>
  <c r="Q1018" i="37" s="1"/>
  <c r="D919" i="37"/>
  <c r="P919" i="37" s="1"/>
  <c r="J919" i="37"/>
  <c r="M919" i="37" s="1"/>
  <c r="K919" i="37"/>
  <c r="N919" i="37" s="1"/>
  <c r="H919" i="37"/>
  <c r="Q919" i="37" s="1"/>
  <c r="I919" i="37"/>
  <c r="L919" i="37" s="1"/>
  <c r="D989" i="37"/>
  <c r="P989" i="37" s="1"/>
  <c r="K989" i="37"/>
  <c r="N989" i="37" s="1"/>
  <c r="J989" i="37"/>
  <c r="M989" i="37" s="1"/>
  <c r="H989" i="37"/>
  <c r="Q989" i="37" s="1"/>
  <c r="I989" i="37"/>
  <c r="L989" i="37" s="1"/>
  <c r="K952" i="37"/>
  <c r="N952" i="37" s="1"/>
  <c r="J952" i="37"/>
  <c r="M952" i="37" s="1"/>
  <c r="H952" i="37"/>
  <c r="Q952" i="37" s="1"/>
  <c r="I952" i="37"/>
  <c r="L952" i="37" s="1"/>
  <c r="J907" i="37"/>
  <c r="M907" i="37" s="1"/>
  <c r="K907" i="37"/>
  <c r="N907" i="37" s="1"/>
  <c r="I907" i="37"/>
  <c r="L907" i="37" s="1"/>
  <c r="H907" i="37"/>
  <c r="Q907" i="37" s="1"/>
  <c r="K833" i="37"/>
  <c r="N833" i="37" s="1"/>
  <c r="J833" i="37"/>
  <c r="I833" i="37"/>
  <c r="L833" i="37" s="1"/>
  <c r="H833" i="37"/>
  <c r="Q833" i="37" s="1"/>
  <c r="K942" i="37"/>
  <c r="N942" i="37" s="1"/>
  <c r="J942" i="37"/>
  <c r="M942" i="37" s="1"/>
  <c r="H942" i="37"/>
  <c r="Q942" i="37" s="1"/>
  <c r="I942" i="37"/>
  <c r="L942" i="37" s="1"/>
  <c r="J859" i="37"/>
  <c r="M859" i="37" s="1"/>
  <c r="K859" i="37"/>
  <c r="N859" i="37" s="1"/>
  <c r="H859" i="37"/>
  <c r="Q859" i="37" s="1"/>
  <c r="I859" i="37"/>
  <c r="L859" i="37" s="1"/>
  <c r="K1030" i="37"/>
  <c r="N1030" i="37" s="1"/>
  <c r="J1030" i="37"/>
  <c r="M1030" i="37" s="1"/>
  <c r="H1030" i="37"/>
  <c r="Q1030" i="37" s="1"/>
  <c r="I1030" i="37"/>
  <c r="L1030" i="37" s="1"/>
  <c r="J953" i="37"/>
  <c r="M953" i="37" s="1"/>
  <c r="K953" i="37"/>
  <c r="N953" i="37" s="1"/>
  <c r="H953" i="37"/>
  <c r="Q953" i="37" s="1"/>
  <c r="I953" i="37"/>
  <c r="L953" i="37" s="1"/>
  <c r="J860" i="37"/>
  <c r="M860" i="37" s="1"/>
  <c r="K860" i="37"/>
  <c r="N860" i="37" s="1"/>
  <c r="H860" i="37"/>
  <c r="Q860" i="37" s="1"/>
  <c r="I860" i="37"/>
  <c r="L860" i="37" s="1"/>
  <c r="K912" i="37"/>
  <c r="N912" i="37" s="1"/>
  <c r="J912" i="37"/>
  <c r="M912" i="37" s="1"/>
  <c r="H912" i="37"/>
  <c r="Q912" i="37" s="1"/>
  <c r="I912" i="37"/>
  <c r="L912" i="37" s="1"/>
  <c r="H861" i="37"/>
  <c r="Q861" i="37" s="1"/>
  <c r="K861" i="37"/>
  <c r="N861" i="37" s="1"/>
  <c r="J861" i="37"/>
  <c r="M861" i="37" s="1"/>
  <c r="I861" i="37"/>
  <c r="L861" i="37" s="1"/>
  <c r="K1003" i="37"/>
  <c r="N1003" i="37" s="1"/>
  <c r="J1003" i="37"/>
  <c r="M1003" i="37" s="1"/>
  <c r="H1003" i="37"/>
  <c r="Q1003" i="37" s="1"/>
  <c r="I1003" i="37"/>
  <c r="L1003" i="37" s="1"/>
  <c r="J848" i="37"/>
  <c r="M848" i="37" s="1"/>
  <c r="K848" i="37"/>
  <c r="N848" i="37" s="1"/>
  <c r="H848" i="37"/>
  <c r="Q848" i="37" s="1"/>
  <c r="I848" i="37"/>
  <c r="L848" i="37" s="1"/>
  <c r="J865" i="37"/>
  <c r="M865" i="37" s="1"/>
  <c r="H865" i="37"/>
  <c r="Q865" i="37" s="1"/>
  <c r="I865" i="37"/>
  <c r="L865" i="37" s="1"/>
  <c r="K865" i="37"/>
  <c r="N865" i="37" s="1"/>
  <c r="J932" i="37"/>
  <c r="M932" i="37" s="1"/>
  <c r="H932" i="37"/>
  <c r="Q932" i="37" s="1"/>
  <c r="K932" i="37"/>
  <c r="N932" i="37" s="1"/>
  <c r="I932" i="37"/>
  <c r="L932" i="37" s="1"/>
  <c r="J971" i="37"/>
  <c r="M971" i="37" s="1"/>
  <c r="K971" i="37"/>
  <c r="N971" i="37" s="1"/>
  <c r="H971" i="37"/>
  <c r="Q971" i="37" s="1"/>
  <c r="I971" i="37"/>
  <c r="L971" i="37" s="1"/>
  <c r="K962" i="37"/>
  <c r="N962" i="37" s="1"/>
  <c r="J962" i="37"/>
  <c r="M962" i="37" s="1"/>
  <c r="I962" i="37"/>
  <c r="L962" i="37" s="1"/>
  <c r="H962" i="37"/>
  <c r="Q962" i="37" s="1"/>
  <c r="K985" i="37"/>
  <c r="N985" i="37" s="1"/>
  <c r="H985" i="37"/>
  <c r="Q985" i="37" s="1"/>
  <c r="I985" i="37"/>
  <c r="L985" i="37" s="1"/>
  <c r="J985" i="37"/>
  <c r="M985" i="37" s="1"/>
  <c r="K999" i="37"/>
  <c r="N999" i="37" s="1"/>
  <c r="J999" i="37"/>
  <c r="M999" i="37" s="1"/>
  <c r="H999" i="37"/>
  <c r="Q999" i="37" s="1"/>
  <c r="I999" i="37"/>
  <c r="L999" i="37" s="1"/>
  <c r="K956" i="37"/>
  <c r="N956" i="37" s="1"/>
  <c r="J956" i="37"/>
  <c r="M956" i="37" s="1"/>
  <c r="H956" i="37"/>
  <c r="Q956" i="37" s="1"/>
  <c r="I956" i="37"/>
  <c r="L956" i="37" s="1"/>
  <c r="J955" i="37"/>
  <c r="M955" i="37" s="1"/>
  <c r="K955" i="37"/>
  <c r="N955" i="37" s="1"/>
  <c r="I955" i="37"/>
  <c r="L955" i="37" s="1"/>
  <c r="H955" i="37"/>
  <c r="Q955" i="37" s="1"/>
  <c r="D950" i="37"/>
  <c r="P950" i="37" s="1"/>
  <c r="K950" i="37"/>
  <c r="N950" i="37" s="1"/>
  <c r="J950" i="37"/>
  <c r="M950" i="37" s="1"/>
  <c r="H950" i="37"/>
  <c r="Q950" i="37" s="1"/>
  <c r="I950" i="37"/>
  <c r="L950" i="37" s="1"/>
  <c r="K978" i="37"/>
  <c r="N978" i="37" s="1"/>
  <c r="J978" i="37"/>
  <c r="M978" i="37" s="1"/>
  <c r="I978" i="37"/>
  <c r="L978" i="37" s="1"/>
  <c r="H978" i="37"/>
  <c r="Q978" i="37" s="1"/>
  <c r="K986" i="37"/>
  <c r="N986" i="37" s="1"/>
  <c r="J986" i="37"/>
  <c r="M986" i="37" s="1"/>
  <c r="I986" i="37"/>
  <c r="L986" i="37" s="1"/>
  <c r="H986" i="37"/>
  <c r="Q986" i="37" s="1"/>
  <c r="K901" i="37"/>
  <c r="N901" i="37" s="1"/>
  <c r="H901" i="37"/>
  <c r="Q901" i="37" s="1"/>
  <c r="I901" i="37"/>
  <c r="L901" i="37" s="1"/>
  <c r="J901" i="37"/>
  <c r="M901" i="37" s="1"/>
  <c r="K1019" i="37"/>
  <c r="N1019" i="37" s="1"/>
  <c r="J1019" i="37"/>
  <c r="M1019" i="37" s="1"/>
  <c r="H1019" i="37"/>
  <c r="Q1019" i="37" s="1"/>
  <c r="I1019" i="37"/>
  <c r="L1019" i="37" s="1"/>
  <c r="K1025" i="37"/>
  <c r="N1025" i="37" s="1"/>
  <c r="H1025" i="37"/>
  <c r="Q1025" i="37" s="1"/>
  <c r="I1025" i="37"/>
  <c r="L1025" i="37" s="1"/>
  <c r="J1025" i="37"/>
  <c r="M1025" i="37" s="1"/>
  <c r="E965" i="37"/>
  <c r="F965" i="37" s="1"/>
  <c r="K965" i="37"/>
  <c r="N965" i="37" s="1"/>
  <c r="J965" i="37"/>
  <c r="M965" i="37" s="1"/>
  <c r="H965" i="37"/>
  <c r="Q965" i="37" s="1"/>
  <c r="I965" i="37"/>
  <c r="L965" i="37" s="1"/>
  <c r="J875" i="37"/>
  <c r="M875" i="37" s="1"/>
  <c r="K875" i="37"/>
  <c r="N875" i="37" s="1"/>
  <c r="I875" i="37"/>
  <c r="L875" i="37" s="1"/>
  <c r="H875" i="37"/>
  <c r="Q875" i="37" s="1"/>
  <c r="J872" i="37"/>
  <c r="M872" i="37" s="1"/>
  <c r="K872" i="37"/>
  <c r="N872" i="37" s="1"/>
  <c r="H872" i="37"/>
  <c r="Q872" i="37" s="1"/>
  <c r="I872" i="37"/>
  <c r="L872" i="37" s="1"/>
  <c r="K1009" i="37"/>
  <c r="N1009" i="37" s="1"/>
  <c r="H1009" i="37"/>
  <c r="Q1009" i="37" s="1"/>
  <c r="I1009" i="37"/>
  <c r="L1009" i="37" s="1"/>
  <c r="J1009" i="37"/>
  <c r="M1009" i="37" s="1"/>
  <c r="J923" i="37"/>
  <c r="M923" i="37" s="1"/>
  <c r="K923" i="37"/>
  <c r="N923" i="37" s="1"/>
  <c r="H923" i="37"/>
  <c r="Q923" i="37" s="1"/>
  <c r="I923" i="37"/>
  <c r="L923" i="37" s="1"/>
  <c r="BA273" i="37"/>
  <c r="BA433" i="37"/>
  <c r="BB575" i="37"/>
  <c r="K1031" i="37"/>
  <c r="N1031" i="37" s="1"/>
  <c r="J1031" i="37"/>
  <c r="M1031" i="37" s="1"/>
  <c r="H1031" i="37"/>
  <c r="Q1031" i="37" s="1"/>
  <c r="I1031" i="37"/>
  <c r="L1031" i="37" s="1"/>
  <c r="K902" i="37"/>
  <c r="N902" i="37" s="1"/>
  <c r="J902" i="37"/>
  <c r="M902" i="37" s="1"/>
  <c r="H902" i="37"/>
  <c r="Q902" i="37" s="1"/>
  <c r="I902" i="37"/>
  <c r="L902" i="37" s="1"/>
  <c r="J868" i="37"/>
  <c r="M868" i="37" s="1"/>
  <c r="K868" i="37"/>
  <c r="N868" i="37" s="1"/>
  <c r="H868" i="37"/>
  <c r="Q868" i="37" s="1"/>
  <c r="I868" i="37"/>
  <c r="L868" i="37" s="1"/>
  <c r="J847" i="37"/>
  <c r="M847" i="37" s="1"/>
  <c r="K847" i="37"/>
  <c r="N847" i="37" s="1"/>
  <c r="H847" i="37"/>
  <c r="Q847" i="37" s="1"/>
  <c r="I847" i="37"/>
  <c r="L847" i="37" s="1"/>
  <c r="J879" i="37"/>
  <c r="M879" i="37" s="1"/>
  <c r="K879" i="37"/>
  <c r="N879" i="37" s="1"/>
  <c r="H879" i="37"/>
  <c r="Q879" i="37" s="1"/>
  <c r="I879" i="37"/>
  <c r="L879" i="37" s="1"/>
  <c r="K1021" i="37"/>
  <c r="N1021" i="37" s="1"/>
  <c r="J1021" i="37"/>
  <c r="M1021" i="37" s="1"/>
  <c r="H1021" i="37"/>
  <c r="Q1021" i="37" s="1"/>
  <c r="I1021" i="37"/>
  <c r="L1021" i="37" s="1"/>
  <c r="J951" i="37"/>
  <c r="M951" i="37" s="1"/>
  <c r="K951" i="37"/>
  <c r="N951" i="37" s="1"/>
  <c r="I951" i="37"/>
  <c r="L951" i="37" s="1"/>
  <c r="H951" i="37"/>
  <c r="Q951" i="37" s="1"/>
  <c r="K1027" i="37"/>
  <c r="N1027" i="37" s="1"/>
  <c r="J1027" i="37"/>
  <c r="M1027" i="37" s="1"/>
  <c r="H1027" i="37"/>
  <c r="Q1027" i="37" s="1"/>
  <c r="I1027" i="37"/>
  <c r="L1027" i="37" s="1"/>
  <c r="K970" i="37"/>
  <c r="N970" i="37" s="1"/>
  <c r="J970" i="37"/>
  <c r="M970" i="37" s="1"/>
  <c r="I970" i="37"/>
  <c r="L970" i="37" s="1"/>
  <c r="H970" i="37"/>
  <c r="Q970" i="37" s="1"/>
  <c r="K850" i="37"/>
  <c r="N850" i="37" s="1"/>
  <c r="J850" i="37"/>
  <c r="M850" i="37" s="1"/>
  <c r="I850" i="37"/>
  <c r="L850" i="37" s="1"/>
  <c r="H850" i="37"/>
  <c r="Q850" i="37" s="1"/>
  <c r="K1002" i="37"/>
  <c r="N1002" i="37" s="1"/>
  <c r="J1002" i="37"/>
  <c r="M1002" i="37" s="1"/>
  <c r="I1002" i="37"/>
  <c r="L1002" i="37" s="1"/>
  <c r="H1002" i="37"/>
  <c r="Q1002" i="37" s="1"/>
  <c r="K960" i="37"/>
  <c r="N960" i="37" s="1"/>
  <c r="J960" i="37"/>
  <c r="M960" i="37" s="1"/>
  <c r="H960" i="37"/>
  <c r="Q960" i="37" s="1"/>
  <c r="I960" i="37"/>
  <c r="L960" i="37" s="1"/>
  <c r="K981" i="37"/>
  <c r="N981" i="37" s="1"/>
  <c r="J981" i="37"/>
  <c r="M981" i="37" s="1"/>
  <c r="H981" i="37"/>
  <c r="Q981" i="37" s="1"/>
  <c r="I981" i="37"/>
  <c r="L981" i="37" s="1"/>
  <c r="K890" i="37"/>
  <c r="N890" i="37" s="1"/>
  <c r="H890" i="37"/>
  <c r="Q890" i="37" s="1"/>
  <c r="J890" i="37"/>
  <c r="M890" i="37" s="1"/>
  <c r="I890" i="37"/>
  <c r="L890" i="37" s="1"/>
  <c r="K990" i="37"/>
  <c r="N990" i="37" s="1"/>
  <c r="J990" i="37"/>
  <c r="M990" i="37" s="1"/>
  <c r="H990" i="37"/>
  <c r="Q990" i="37" s="1"/>
  <c r="I990" i="37"/>
  <c r="L990" i="37" s="1"/>
  <c r="K977" i="37"/>
  <c r="N977" i="37" s="1"/>
  <c r="H977" i="37"/>
  <c r="Q977" i="37" s="1"/>
  <c r="I977" i="37"/>
  <c r="L977" i="37" s="1"/>
  <c r="J977" i="37"/>
  <c r="M977" i="37" s="1"/>
  <c r="J891" i="37"/>
  <c r="M891" i="37" s="1"/>
  <c r="K891" i="37"/>
  <c r="N891" i="37" s="1"/>
  <c r="H891" i="37"/>
  <c r="Q891" i="37" s="1"/>
  <c r="I891" i="37"/>
  <c r="L891" i="37" s="1"/>
  <c r="K862" i="37"/>
  <c r="N862" i="37" s="1"/>
  <c r="J862" i="37"/>
  <c r="M862" i="37" s="1"/>
  <c r="I862" i="37"/>
  <c r="L862" i="37" s="1"/>
  <c r="H862" i="37"/>
  <c r="Q862" i="37" s="1"/>
  <c r="K934" i="37"/>
  <c r="N934" i="37" s="1"/>
  <c r="J934" i="37"/>
  <c r="M934" i="37" s="1"/>
  <c r="H934" i="37"/>
  <c r="Q934" i="37" s="1"/>
  <c r="I934" i="37"/>
  <c r="L934" i="37" s="1"/>
  <c r="K906" i="37"/>
  <c r="N906" i="37" s="1"/>
  <c r="H906" i="37"/>
  <c r="Q906" i="37" s="1"/>
  <c r="I906" i="37"/>
  <c r="L906" i="37" s="1"/>
  <c r="J906" i="37"/>
  <c r="M906" i="37" s="1"/>
  <c r="J864" i="37"/>
  <c r="M864" i="37" s="1"/>
  <c r="K864" i="37"/>
  <c r="N864" i="37" s="1"/>
  <c r="H864" i="37"/>
  <c r="Q864" i="37" s="1"/>
  <c r="I864" i="37"/>
  <c r="L864" i="37" s="1"/>
  <c r="K889" i="37"/>
  <c r="N889" i="37" s="1"/>
  <c r="J889" i="37"/>
  <c r="M889" i="37" s="1"/>
  <c r="H889" i="37"/>
  <c r="Q889" i="37" s="1"/>
  <c r="I889" i="37"/>
  <c r="L889" i="37" s="1"/>
  <c r="J1004" i="37"/>
  <c r="M1004" i="37" s="1"/>
  <c r="K1004" i="37"/>
  <c r="N1004" i="37" s="1"/>
  <c r="H1004" i="37"/>
  <c r="Q1004" i="37" s="1"/>
  <c r="I1004" i="37"/>
  <c r="L1004" i="37" s="1"/>
  <c r="K983" i="37"/>
  <c r="N983" i="37" s="1"/>
  <c r="J983" i="37"/>
  <c r="M983" i="37" s="1"/>
  <c r="H983" i="37"/>
  <c r="Q983" i="37" s="1"/>
  <c r="I983" i="37"/>
  <c r="L983" i="37" s="1"/>
  <c r="J1020" i="37"/>
  <c r="M1020" i="37" s="1"/>
  <c r="K1020" i="37"/>
  <c r="N1020" i="37" s="1"/>
  <c r="H1020" i="37"/>
  <c r="Q1020" i="37" s="1"/>
  <c r="I1020" i="37"/>
  <c r="L1020" i="37" s="1"/>
  <c r="E939" i="37"/>
  <c r="F939" i="37" s="1"/>
  <c r="J939" i="37"/>
  <c r="M939" i="37" s="1"/>
  <c r="K939" i="37"/>
  <c r="N939" i="37" s="1"/>
  <c r="I939" i="37"/>
  <c r="L939" i="37" s="1"/>
  <c r="H939" i="37"/>
  <c r="Q939" i="37" s="1"/>
  <c r="J927" i="37"/>
  <c r="M927" i="37" s="1"/>
  <c r="K927" i="37"/>
  <c r="N927" i="37" s="1"/>
  <c r="H927" i="37"/>
  <c r="Q927" i="37" s="1"/>
  <c r="I927" i="37"/>
  <c r="L927" i="37" s="1"/>
  <c r="K916" i="37"/>
  <c r="N916" i="37" s="1"/>
  <c r="J916" i="37"/>
  <c r="M916" i="37" s="1"/>
  <c r="H916" i="37"/>
  <c r="Q916" i="37" s="1"/>
  <c r="I916" i="37"/>
  <c r="L916" i="37" s="1"/>
  <c r="J844" i="37"/>
  <c r="M844" i="37" s="1"/>
  <c r="K844" i="37"/>
  <c r="N844" i="37" s="1"/>
  <c r="H844" i="37"/>
  <c r="Q844" i="37" s="1"/>
  <c r="I844" i="37"/>
  <c r="L844" i="37" s="1"/>
  <c r="J855" i="37"/>
  <c r="M855" i="37" s="1"/>
  <c r="K855" i="37"/>
  <c r="N855" i="37" s="1"/>
  <c r="I855" i="37"/>
  <c r="L855" i="37" s="1"/>
  <c r="H855" i="37"/>
  <c r="Q855" i="37" s="1"/>
  <c r="J876" i="37"/>
  <c r="M876" i="37" s="1"/>
  <c r="K876" i="37"/>
  <c r="N876" i="37" s="1"/>
  <c r="H876" i="37"/>
  <c r="Q876" i="37" s="1"/>
  <c r="I876" i="37"/>
  <c r="L876" i="37" s="1"/>
  <c r="K1017" i="37"/>
  <c r="N1017" i="37" s="1"/>
  <c r="H1017" i="37"/>
  <c r="Q1017" i="37" s="1"/>
  <c r="I1017" i="37"/>
  <c r="L1017" i="37" s="1"/>
  <c r="J1017" i="37"/>
  <c r="M1017" i="37" s="1"/>
  <c r="J967" i="37"/>
  <c r="M967" i="37" s="1"/>
  <c r="K967" i="37"/>
  <c r="N967" i="37" s="1"/>
  <c r="I967" i="37"/>
  <c r="L967" i="37" s="1"/>
  <c r="H967" i="37"/>
  <c r="Q967" i="37" s="1"/>
  <c r="J904" i="37"/>
  <c r="M904" i="37" s="1"/>
  <c r="K904" i="37"/>
  <c r="N904" i="37" s="1"/>
  <c r="H904" i="37"/>
  <c r="Q904" i="37" s="1"/>
  <c r="I904" i="37"/>
  <c r="L904" i="37" s="1"/>
  <c r="H940" i="37"/>
  <c r="Q940" i="37" s="1"/>
  <c r="J940" i="37"/>
  <c r="M940" i="37" s="1"/>
  <c r="K940" i="37"/>
  <c r="N940" i="37" s="1"/>
  <c r="I940" i="37"/>
  <c r="L940" i="37" s="1"/>
  <c r="K976" i="37"/>
  <c r="N976" i="37" s="1"/>
  <c r="J976" i="37"/>
  <c r="M976" i="37" s="1"/>
  <c r="I976" i="37"/>
  <c r="L976" i="37" s="1"/>
  <c r="H976" i="37"/>
  <c r="Q976" i="37" s="1"/>
  <c r="J867" i="37"/>
  <c r="M867" i="37" s="1"/>
  <c r="K867" i="37"/>
  <c r="N867" i="37" s="1"/>
  <c r="H867" i="37"/>
  <c r="Q867" i="37" s="1"/>
  <c r="I867" i="37"/>
  <c r="L867" i="37" s="1"/>
  <c r="BA395" i="37"/>
  <c r="K924" i="37"/>
  <c r="N924" i="37" s="1"/>
  <c r="J924" i="37"/>
  <c r="M924" i="37" s="1"/>
  <c r="H924" i="37"/>
  <c r="Q924" i="37" s="1"/>
  <c r="I924" i="37"/>
  <c r="L924" i="37" s="1"/>
  <c r="BB433" i="37"/>
  <c r="K838" i="37"/>
  <c r="N838" i="37" s="1"/>
  <c r="J838" i="37"/>
  <c r="M838" i="37" s="1"/>
  <c r="I838" i="37"/>
  <c r="L838" i="37" s="1"/>
  <c r="H838" i="37"/>
  <c r="Q838" i="37" s="1"/>
  <c r="J959" i="37"/>
  <c r="M959" i="37" s="1"/>
  <c r="K959" i="37"/>
  <c r="N959" i="37" s="1"/>
  <c r="I959" i="37"/>
  <c r="L959" i="37" s="1"/>
  <c r="H959" i="37"/>
  <c r="Q959" i="37" s="1"/>
  <c r="K974" i="37"/>
  <c r="N974" i="37" s="1"/>
  <c r="J974" i="37"/>
  <c r="M974" i="37" s="1"/>
  <c r="H974" i="37"/>
  <c r="Q974" i="37" s="1"/>
  <c r="I974" i="37"/>
  <c r="L974" i="37" s="1"/>
  <c r="BD491" i="37"/>
  <c r="BA575" i="37"/>
  <c r="BD512" i="37"/>
  <c r="BB684" i="37"/>
  <c r="BA465" i="37"/>
  <c r="BF631" i="37"/>
  <c r="BF817" i="37"/>
  <c r="BE511" i="37"/>
  <c r="BF528" i="37"/>
  <c r="BE287" i="37"/>
  <c r="BD553" i="37"/>
  <c r="BE349" i="37"/>
  <c r="BF355" i="37"/>
  <c r="BA240" i="37"/>
  <c r="BD702" i="37"/>
  <c r="BF434" i="37"/>
  <c r="BF576" i="37"/>
  <c r="BF640" i="37"/>
  <c r="BD601" i="37"/>
  <c r="BA760" i="37"/>
  <c r="BA526" i="37"/>
  <c r="BB343" i="37"/>
  <c r="BD722" i="37"/>
  <c r="BA665" i="37"/>
  <c r="BD610" i="37"/>
  <c r="BA453" i="37"/>
  <c r="BF610" i="37"/>
  <c r="BD766" i="37"/>
  <c r="BE540" i="37"/>
  <c r="BF654" i="37"/>
  <c r="BD238" i="37"/>
  <c r="BF772" i="37"/>
  <c r="BD434" i="37"/>
  <c r="BD797" i="37"/>
  <c r="BF398" i="37"/>
  <c r="BE683" i="37"/>
  <c r="BD328" i="37"/>
  <c r="BF671" i="37"/>
  <c r="BA527" i="37"/>
  <c r="BB785" i="37"/>
  <c r="BF297" i="37"/>
  <c r="BE507" i="37"/>
  <c r="BA648" i="37"/>
  <c r="BF641" i="37"/>
  <c r="BD645" i="37"/>
  <c r="BB276" i="37"/>
  <c r="BF680" i="37"/>
  <c r="BF359" i="37"/>
  <c r="BE226" i="37"/>
  <c r="BA218" i="37"/>
  <c r="BF770" i="37"/>
  <c r="BD311" i="37"/>
  <c r="BF273" i="37"/>
  <c r="BD528" i="37"/>
  <c r="BB446" i="37"/>
  <c r="BE355" i="37"/>
  <c r="BE549" i="37"/>
  <c r="BE702" i="37"/>
  <c r="BB490" i="37"/>
  <c r="BA253" i="37"/>
  <c r="BF602" i="37"/>
  <c r="BE311" i="37"/>
  <c r="BA328" i="37"/>
  <c r="BB360" i="37"/>
  <c r="BA536" i="37"/>
  <c r="BF591" i="37"/>
  <c r="BD408" i="37"/>
  <c r="BD527" i="37"/>
  <c r="BA537" i="37"/>
  <c r="BA549" i="37"/>
  <c r="BE403" i="37"/>
  <c r="BA390" i="37"/>
  <c r="BA288" i="37"/>
  <c r="BE405" i="37"/>
  <c r="BD626" i="37"/>
  <c r="BF328" i="37"/>
  <c r="BE591" i="37"/>
  <c r="BF403" i="37"/>
  <c r="BA316" i="37"/>
  <c r="BF320" i="37"/>
  <c r="BF263" i="37"/>
  <c r="BF728" i="37"/>
  <c r="V713" i="37"/>
  <c r="BF454" i="37"/>
  <c r="BD294" i="37"/>
  <c r="BF559" i="37"/>
  <c r="BB423" i="37"/>
  <c r="BA345" i="37"/>
  <c r="BD605" i="37"/>
  <c r="BD308" i="37"/>
  <c r="BF789" i="37"/>
  <c r="BB541" i="37"/>
  <c r="BB626" i="37"/>
  <c r="BD549" i="37"/>
  <c r="BA248" i="37"/>
  <c r="AH537" i="37"/>
  <c r="U713" i="37"/>
  <c r="BE222" i="37"/>
  <c r="BD236" i="37"/>
  <c r="BA295" i="37"/>
  <c r="BB589" i="37"/>
  <c r="BE393" i="37"/>
  <c r="BF662" i="37"/>
  <c r="BF534" i="37"/>
  <c r="BD783" i="37"/>
  <c r="BD375" i="37"/>
  <c r="BF594" i="37"/>
  <c r="BF798" i="37"/>
  <c r="BD519" i="37"/>
  <c r="BD315" i="37"/>
  <c r="BE756" i="37"/>
  <c r="BE552" i="37"/>
  <c r="BD234" i="37"/>
  <c r="BD438" i="37"/>
  <c r="BD642" i="37"/>
  <c r="BD535" i="37"/>
  <c r="BD739" i="37"/>
  <c r="BF235" i="37"/>
  <c r="BF439" i="37"/>
  <c r="BF643" i="37"/>
  <c r="BA641" i="37"/>
  <c r="BA437" i="37"/>
  <c r="BA600" i="37"/>
  <c r="BA804" i="37"/>
  <c r="BA396" i="37"/>
  <c r="BE486" i="37"/>
  <c r="BE282" i="37"/>
  <c r="BB411" i="37"/>
  <c r="BB615" i="37"/>
  <c r="BB806" i="37"/>
  <c r="BB602" i="37"/>
  <c r="BB398" i="37"/>
  <c r="BB275" i="37"/>
  <c r="BB683" i="37"/>
  <c r="BD635" i="37"/>
  <c r="BD431" i="37"/>
  <c r="E959" i="37"/>
  <c r="F959" i="37" s="1"/>
  <c r="E974" i="37"/>
  <c r="F974" i="37" s="1"/>
  <c r="BB496" i="37"/>
  <c r="BE431" i="37"/>
  <c r="BA233" i="37"/>
  <c r="BB403" i="37"/>
  <c r="BA550" i="37"/>
  <c r="BA346" i="37"/>
  <c r="BF537" i="37"/>
  <c r="BA770" i="37"/>
  <c r="BB537" i="37"/>
  <c r="BF225" i="37"/>
  <c r="BE345" i="37"/>
  <c r="BA360" i="37"/>
  <c r="BA656" i="37"/>
  <c r="BA626" i="37"/>
  <c r="BF821" i="37"/>
  <c r="BF545" i="37"/>
  <c r="BE528" i="37"/>
  <c r="BE608" i="37"/>
  <c r="BE515" i="37"/>
  <c r="BD579" i="37"/>
  <c r="BD759" i="37"/>
  <c r="BA431" i="37"/>
  <c r="BA635" i="37"/>
  <c r="BB390" i="37"/>
  <c r="BD721" i="37"/>
  <c r="BA371" i="37"/>
  <c r="BD738" i="37"/>
  <c r="BA740" i="37"/>
  <c r="BD548" i="37"/>
  <c r="BE581" i="37"/>
  <c r="BF288" i="37"/>
  <c r="BF797" i="37"/>
  <c r="BF593" i="37"/>
  <c r="BD488" i="37"/>
  <c r="BD226" i="37"/>
  <c r="D974" i="37"/>
  <c r="P974" i="37" s="1"/>
  <c r="BA379" i="37"/>
  <c r="BA583" i="37"/>
  <c r="BD235" i="37"/>
  <c r="BD439" i="37"/>
  <c r="BD784" i="37"/>
  <c r="BD580" i="37"/>
  <c r="BA482" i="37"/>
  <c r="BA686" i="37"/>
  <c r="BD698" i="37"/>
  <c r="BD494" i="37"/>
  <c r="BB522" i="37"/>
  <c r="BB318" i="37"/>
  <c r="BA747" i="37"/>
  <c r="BA339" i="37"/>
  <c r="BB269" i="37"/>
  <c r="BB473" i="37"/>
  <c r="BB677" i="37"/>
  <c r="BD457" i="37"/>
  <c r="BD253" i="37"/>
  <c r="BB768" i="37"/>
  <c r="BB564" i="37"/>
  <c r="BA593" i="37"/>
  <c r="BA797" i="37"/>
  <c r="BB370" i="37"/>
  <c r="BB778" i="37"/>
  <c r="BD256" i="37"/>
  <c r="BD460" i="37"/>
  <c r="BD341" i="37"/>
  <c r="BD545" i="37"/>
  <c r="BD749" i="37"/>
  <c r="BA777" i="37"/>
  <c r="BA573" i="37"/>
  <c r="BF560" i="37"/>
  <c r="BF356" i="37"/>
  <c r="BE262" i="37"/>
  <c r="BF262" i="37"/>
  <c r="BB784" i="37"/>
  <c r="BB376" i="37"/>
  <c r="BF558" i="37"/>
  <c r="BA558" i="37"/>
  <c r="BD536" i="37"/>
  <c r="BD740" i="37"/>
  <c r="BF520" i="37"/>
  <c r="BF316" i="37"/>
  <c r="BE516" i="37"/>
  <c r="BF516" i="37"/>
  <c r="BD516" i="37"/>
  <c r="BE377" i="37"/>
  <c r="BA389" i="37"/>
  <c r="BF749" i="37"/>
  <c r="BF764" i="37"/>
  <c r="BD723" i="37"/>
  <c r="BF437" i="37"/>
  <c r="BB501" i="37"/>
  <c r="BB530" i="37"/>
  <c r="BF390" i="37"/>
  <c r="BD297" i="37"/>
  <c r="BA369" i="37"/>
  <c r="BA532" i="37"/>
  <c r="BB580" i="37"/>
  <c r="BD555" i="37"/>
  <c r="BD517" i="37"/>
  <c r="BE813" i="37"/>
  <c r="BF466" i="37"/>
  <c r="BB466" i="37"/>
  <c r="BA322" i="37"/>
  <c r="E919" i="37"/>
  <c r="F919" i="37" s="1"/>
  <c r="BD314" i="37"/>
  <c r="BA603" i="37"/>
  <c r="BA403" i="37"/>
  <c r="BD390" i="37"/>
  <c r="BD288" i="37"/>
  <c r="BD600" i="37"/>
  <c r="BD396" i="37"/>
  <c r="BF240" i="37"/>
  <c r="BD284" i="37"/>
  <c r="BD290" i="37"/>
  <c r="BD376" i="37"/>
  <c r="BF360" i="37"/>
  <c r="BB734" i="37"/>
  <c r="BF768" i="37"/>
  <c r="BB545" i="37"/>
  <c r="BB547" i="37"/>
  <c r="BA466" i="37"/>
  <c r="BD550" i="37"/>
  <c r="BE690" i="37"/>
  <c r="BD564" i="37"/>
  <c r="BB581" i="37"/>
  <c r="BE404" i="37"/>
  <c r="BD467" i="37"/>
  <c r="BD218" i="37"/>
  <c r="BB726" i="37"/>
  <c r="BF633" i="37"/>
  <c r="BF784" i="37"/>
  <c r="BA543" i="37"/>
  <c r="BD558" i="37"/>
  <c r="AP537" i="37"/>
  <c r="D959" i="37"/>
  <c r="P959" i="37" s="1"/>
  <c r="BB770" i="37"/>
  <c r="AR537" i="37"/>
  <c r="AG541" i="37"/>
  <c r="AQ537" i="37"/>
  <c r="BF310" i="37"/>
  <c r="BF623" i="37"/>
  <c r="BE472" i="37"/>
  <c r="BD397" i="37"/>
  <c r="BD796" i="37"/>
  <c r="BA281" i="37"/>
  <c r="BE489" i="37"/>
  <c r="BF412" i="37"/>
  <c r="BD750" i="37"/>
  <c r="BD565" i="37"/>
  <c r="BF748" i="37"/>
  <c r="BB324" i="37"/>
  <c r="BE419" i="37"/>
  <c r="BD688" i="37"/>
  <c r="BF247" i="37"/>
  <c r="BB660" i="37"/>
  <c r="BA485" i="37"/>
  <c r="BA455" i="37"/>
  <c r="BB350" i="37"/>
  <c r="BB410" i="37"/>
  <c r="BA493" i="37"/>
  <c r="BB630" i="37"/>
  <c r="BE744" i="37"/>
  <c r="BA357" i="37"/>
  <c r="BD805" i="37"/>
  <c r="BF340" i="37"/>
  <c r="BE753" i="37"/>
  <c r="BD691" i="37"/>
  <c r="BE259" i="37"/>
  <c r="BD344" i="37"/>
  <c r="BA450" i="37"/>
  <c r="BF484" i="37"/>
  <c r="BD791" i="37"/>
  <c r="BF383" i="37"/>
  <c r="BF729" i="37"/>
  <c r="BF681" i="37"/>
  <c r="BE217" i="37"/>
  <c r="BF714" i="37"/>
  <c r="BB772" i="37"/>
  <c r="BE722" i="37"/>
  <c r="BB779" i="37"/>
  <c r="BE526" i="37"/>
  <c r="BE390" i="37"/>
  <c r="BE537" i="37"/>
  <c r="BB288" i="37"/>
  <c r="BB549" i="37"/>
  <c r="BA615" i="37"/>
  <c r="BE398" i="37"/>
  <c r="BA262" i="37"/>
  <c r="BE770" i="37"/>
  <c r="BF539" i="37"/>
  <c r="BE790" i="37"/>
  <c r="BD646" i="37"/>
  <c r="BB718" i="37"/>
  <c r="BD392" i="37"/>
  <c r="BA441" i="37"/>
  <c r="BE682" i="37"/>
  <c r="BD781" i="37"/>
  <c r="BD230" i="37"/>
  <c r="BE244" i="37"/>
  <c r="BB667" i="37"/>
  <c r="BE296" i="37"/>
  <c r="BF367" i="37"/>
  <c r="BF391" i="37"/>
  <c r="BB561" i="37"/>
  <c r="BF508" i="37"/>
  <c r="BF306" i="37"/>
  <c r="BE634" i="37"/>
  <c r="BF387" i="37"/>
  <c r="BD814" i="37"/>
  <c r="BF675" i="37"/>
  <c r="BD562" i="37"/>
  <c r="BE807" i="37"/>
  <c r="BB294" i="37"/>
  <c r="BA355" i="37"/>
  <c r="BA667" i="37"/>
  <c r="BA772" i="37"/>
  <c r="BE250" i="37"/>
  <c r="BA702" i="37"/>
  <c r="BD591" i="37"/>
  <c r="BF446" i="37"/>
  <c r="BB453" i="37"/>
  <c r="BF722" i="37"/>
  <c r="BF526" i="37"/>
  <c r="BD293" i="37"/>
  <c r="BB434" i="37"/>
  <c r="BB760" i="37"/>
  <c r="BA380" i="37"/>
  <c r="BA457" i="37"/>
  <c r="BF766" i="37"/>
  <c r="BB217" i="37"/>
  <c r="BA653" i="37"/>
  <c r="BA591" i="37"/>
  <c r="BE582" i="37"/>
  <c r="BD365" i="37"/>
  <c r="BB601" i="37"/>
  <c r="BB238" i="37"/>
  <c r="BB722" i="37"/>
  <c r="BE665" i="37"/>
  <c r="BA471" i="37"/>
  <c r="BF527" i="37"/>
  <c r="BD490" i="37"/>
  <c r="BF371" i="37"/>
  <c r="BE766" i="37"/>
  <c r="BA246" i="37"/>
  <c r="BE448" i="37"/>
  <c r="BD772" i="37"/>
  <c r="BF252" i="37"/>
  <c r="BE476" i="37"/>
  <c r="BB334" i="37"/>
  <c r="BF547" i="37"/>
  <c r="BF334" i="37"/>
  <c r="BE565" i="37"/>
  <c r="BE271" i="37"/>
  <c r="BD355" i="37"/>
  <c r="BF549" i="37"/>
  <c r="BD660" i="37"/>
  <c r="BD657" i="37"/>
  <c r="BF311" i="37"/>
  <c r="BE499" i="37"/>
  <c r="BD499" i="37"/>
  <c r="BB499" i="37"/>
  <c r="D952" i="37"/>
  <c r="P952" i="37" s="1"/>
  <c r="BD429" i="37"/>
  <c r="BD633" i="37"/>
  <c r="BD225" i="37"/>
  <c r="BF473" i="37"/>
  <c r="BF677" i="37"/>
  <c r="BF269" i="37"/>
  <c r="BF804" i="37"/>
  <c r="BF396" i="37"/>
  <c r="BF600" i="37"/>
  <c r="BB379" i="37"/>
  <c r="BB583" i="37"/>
  <c r="BE783" i="37"/>
  <c r="BE579" i="37"/>
  <c r="BD686" i="37"/>
  <c r="BD482" i="37"/>
  <c r="BF248" i="37"/>
  <c r="BF452" i="37"/>
  <c r="BA351" i="37"/>
  <c r="BA759" i="37"/>
  <c r="BA555" i="37"/>
  <c r="BB263" i="37"/>
  <c r="BB467" i="37"/>
  <c r="BA784" i="37"/>
  <c r="BA580" i="37"/>
  <c r="BA376" i="37"/>
  <c r="BE641" i="37"/>
  <c r="BE437" i="37"/>
  <c r="BD282" i="37"/>
  <c r="BD486" i="37"/>
  <c r="BD690" i="37"/>
  <c r="D867" i="37"/>
  <c r="P867" i="37" s="1"/>
  <c r="E867" i="37"/>
  <c r="F867" i="37" s="1"/>
  <c r="BB692" i="37"/>
  <c r="BB284" i="37"/>
  <c r="BB488" i="37"/>
  <c r="BE681" i="37"/>
  <c r="BE273" i="37"/>
  <c r="BF664" i="37"/>
  <c r="BF460" i="37"/>
  <c r="BE749" i="37"/>
  <c r="BE545" i="37"/>
  <c r="BE341" i="37"/>
  <c r="BA821" i="37"/>
  <c r="BA617" i="37"/>
  <c r="BA413" i="37"/>
  <c r="BD262" i="37"/>
  <c r="BD670" i="37"/>
  <c r="BD466" i="37"/>
  <c r="BD812" i="37"/>
  <c r="BD608" i="37"/>
  <c r="BD404" i="37"/>
  <c r="BE421" i="37"/>
  <c r="BA421" i="37"/>
  <c r="BD273" i="37"/>
  <c r="BD681" i="37"/>
  <c r="E924" i="37"/>
  <c r="F924" i="37" s="1"/>
  <c r="D924" i="37"/>
  <c r="P924" i="37" s="1"/>
  <c r="BD547" i="37"/>
  <c r="BD343" i="37"/>
  <c r="BE436" i="37"/>
  <c r="BD436" i="37"/>
  <c r="BE699" i="37"/>
  <c r="BE495" i="37"/>
  <c r="BE291" i="37"/>
  <c r="BA354" i="37"/>
  <c r="BF354" i="37"/>
  <c r="BD354" i="37"/>
  <c r="BF422" i="37"/>
  <c r="BF626" i="37"/>
  <c r="BE648" i="37"/>
  <c r="BE240" i="37"/>
  <c r="BF507" i="37"/>
  <c r="BF303" i="37"/>
  <c r="BF711" i="37"/>
  <c r="BB320" i="37"/>
  <c r="BB524" i="37"/>
  <c r="BF278" i="37"/>
  <c r="BF482" i="37"/>
  <c r="BF686" i="37"/>
  <c r="BB249" i="37"/>
  <c r="BA269" i="37"/>
  <c r="BB671" i="37"/>
  <c r="BF343" i="37"/>
  <c r="BE721" i="37"/>
  <c r="BF305" i="37"/>
  <c r="BE375" i="37"/>
  <c r="BF436" i="37"/>
  <c r="BE320" i="37"/>
  <c r="BE233" i="37"/>
  <c r="BB633" i="37"/>
  <c r="BE714" i="37"/>
  <c r="BF256" i="37"/>
  <c r="BD806" i="37"/>
  <c r="BD602" i="37"/>
  <c r="BD398" i="37"/>
  <c r="BA341" i="37"/>
  <c r="BA545" i="37"/>
  <c r="BA749" i="37"/>
  <c r="BE519" i="37"/>
  <c r="BE723" i="37"/>
  <c r="BE315" i="37"/>
  <c r="BE354" i="37"/>
  <c r="BE762" i="37"/>
  <c r="BE558" i="37"/>
  <c r="BD575" i="37"/>
  <c r="BD779" i="37"/>
  <c r="BA581" i="37"/>
  <c r="BA785" i="37"/>
  <c r="BB291" i="37"/>
  <c r="BB699" i="37"/>
  <c r="BB495" i="37"/>
  <c r="BA739" i="37"/>
  <c r="BA331" i="37"/>
  <c r="BA535" i="37"/>
  <c r="BE726" i="37"/>
  <c r="BE522" i="37"/>
  <c r="BD326" i="37"/>
  <c r="BD734" i="37"/>
  <c r="BD530" i="37"/>
  <c r="BD411" i="37"/>
  <c r="BD615" i="37"/>
  <c r="BD819" i="37"/>
  <c r="BB593" i="37"/>
  <c r="BB797" i="37"/>
  <c r="BB443" i="37"/>
  <c r="BB239" i="37"/>
  <c r="BF517" i="37"/>
  <c r="BF721" i="37"/>
  <c r="BF313" i="37"/>
  <c r="BF369" i="37"/>
  <c r="BF573" i="37"/>
  <c r="BF777" i="37"/>
  <c r="BA312" i="37"/>
  <c r="BA516" i="37"/>
  <c r="BA430" i="37"/>
  <c r="BD430" i="37"/>
  <c r="BE430" i="37"/>
  <c r="BE536" i="37"/>
  <c r="BE740" i="37"/>
  <c r="BE305" i="37"/>
  <c r="BA305" i="37"/>
  <c r="BC923" i="37" s="1"/>
  <c r="BB305" i="37"/>
  <c r="BD923" i="37" s="1"/>
  <c r="BD233" i="37"/>
  <c r="BD641" i="37"/>
  <c r="E838" i="37"/>
  <c r="F838" i="37" s="1"/>
  <c r="BE246" i="37"/>
  <c r="BB246" i="37"/>
  <c r="BF246" i="37"/>
  <c r="BE382" i="37"/>
  <c r="BD382" i="37"/>
  <c r="BF430" i="37"/>
  <c r="BB225" i="37"/>
  <c r="BF656" i="37"/>
  <c r="BD437" i="37"/>
  <c r="BA499" i="37"/>
  <c r="BF615" i="37"/>
  <c r="BA297" i="37"/>
  <c r="BB566" i="37"/>
  <c r="BD278" i="37"/>
  <c r="BE672" i="37"/>
  <c r="BD569" i="37"/>
  <c r="BE802" i="37"/>
  <c r="D838" i="37"/>
  <c r="P838" i="37" s="1"/>
  <c r="BD757" i="37"/>
  <c r="BD349" i="37"/>
  <c r="BE379" i="37"/>
  <c r="BE583" i="37"/>
  <c r="BD594" i="37"/>
  <c r="BD798" i="37"/>
  <c r="BB723" i="37"/>
  <c r="BB519" i="37"/>
  <c r="BB315" i="37"/>
  <c r="BD609" i="37"/>
  <c r="BD405" i="37"/>
  <c r="BD813" i="37"/>
  <c r="BA234" i="37"/>
  <c r="BA642" i="37"/>
  <c r="BA438" i="37"/>
  <c r="BF425" i="37"/>
  <c r="BF221" i="37"/>
  <c r="BB235" i="37"/>
  <c r="BB643" i="37"/>
  <c r="BB439" i="37"/>
  <c r="BA757" i="37"/>
  <c r="BE757" i="37"/>
  <c r="BD275" i="37"/>
  <c r="BD683" i="37"/>
  <c r="BA778" i="37"/>
  <c r="BA370" i="37"/>
  <c r="BA574" i="37"/>
  <c r="BA806" i="37"/>
  <c r="BA398" i="37"/>
  <c r="BA602" i="37"/>
  <c r="BD764" i="37"/>
  <c r="BD560" i="37"/>
  <c r="BD356" i="37"/>
  <c r="BB311" i="37"/>
  <c r="BB515" i="37"/>
  <c r="BA683" i="37"/>
  <c r="BA275" i="37"/>
  <c r="BF595" i="37"/>
  <c r="BD595" i="37"/>
  <c r="BA247" i="37"/>
  <c r="BA451" i="37"/>
  <c r="BD240" i="37"/>
  <c r="BD648" i="37"/>
  <c r="BF249" i="37"/>
  <c r="BE249" i="37"/>
  <c r="D907" i="37"/>
  <c r="P907" i="37" s="1"/>
  <c r="E907" i="37"/>
  <c r="F907" i="37" s="1"/>
  <c r="BA249" i="37"/>
  <c r="BB625" i="37"/>
  <c r="BE313" i="37"/>
  <c r="BE318" i="37"/>
  <c r="BF629" i="37"/>
  <c r="BA290" i="37"/>
  <c r="BF819" i="37"/>
  <c r="BF608" i="37"/>
  <c r="BF530" i="37"/>
  <c r="BD316" i="37"/>
  <c r="BE524" i="37"/>
  <c r="BD804" i="37"/>
  <c r="BB516" i="37"/>
  <c r="BB783" i="37"/>
  <c r="BA359" i="37"/>
  <c r="BF779" i="37"/>
  <c r="BF812" i="37"/>
  <c r="BB647" i="37"/>
  <c r="BB728" i="37"/>
  <c r="AV757" i="37"/>
  <c r="AG757" i="37"/>
  <c r="X757" i="37"/>
  <c r="AR757" i="37"/>
  <c r="AP305" i="37"/>
  <c r="AQ305" i="37"/>
  <c r="AH305" i="37"/>
  <c r="BF693" i="37"/>
  <c r="BA705" i="37"/>
  <c r="BF333" i="37"/>
  <c r="BB792" i="37"/>
  <c r="BF268" i="37"/>
  <c r="BA544" i="37"/>
  <c r="BA652" i="37"/>
  <c r="BA577" i="37"/>
  <c r="BE606" i="37"/>
  <c r="BE359" i="37"/>
  <c r="BF490" i="37"/>
  <c r="BA681" i="37"/>
  <c r="BE491" i="37"/>
  <c r="BD714" i="37"/>
  <c r="AT757" i="37"/>
  <c r="E1009" i="37"/>
  <c r="F1009" i="37" s="1"/>
  <c r="BB359" i="37"/>
  <c r="E923" i="37"/>
  <c r="F923" i="37" s="1"/>
  <c r="BF491" i="37"/>
  <c r="BA714" i="37"/>
  <c r="AT305" i="37"/>
  <c r="V703" i="37"/>
  <c r="W757" i="37"/>
  <c r="BE412" i="37"/>
  <c r="BD568" i="37"/>
  <c r="BE260" i="37"/>
  <c r="BE765" i="37"/>
  <c r="BA803" i="37"/>
  <c r="BA563" i="37"/>
  <c r="BB578" i="37"/>
  <c r="BE402" i="37"/>
  <c r="BE264" i="37"/>
  <c r="BF456" i="37"/>
  <c r="BB659" i="37"/>
  <c r="BD673" i="37"/>
  <c r="BE252" i="37"/>
  <c r="BB381" i="37"/>
  <c r="BF363" i="37"/>
  <c r="BF307" i="37"/>
  <c r="BD477" i="37"/>
  <c r="BB223" i="37"/>
  <c r="BF584" i="37"/>
  <c r="BE358" i="37"/>
  <c r="BB637" i="37"/>
  <c r="BF283" i="37"/>
  <c r="BB293" i="37"/>
  <c r="BF293" i="37"/>
  <c r="BB794" i="37"/>
  <c r="BE485" i="37"/>
  <c r="BA324" i="37"/>
  <c r="BB355" i="37"/>
  <c r="BF382" i="37"/>
  <c r="BB448" i="37"/>
  <c r="BD810" i="37"/>
  <c r="BD345" i="37"/>
  <c r="BF401" i="37"/>
  <c r="BA436" i="37"/>
  <c r="BE772" i="37"/>
  <c r="BA565" i="37"/>
  <c r="BB766" i="37"/>
  <c r="BF238" i="37"/>
  <c r="BB271" i="37"/>
  <c r="BF217" i="37"/>
  <c r="BA745" i="37"/>
  <c r="BB476" i="37"/>
  <c r="BE638" i="37"/>
  <c r="BA372" i="37"/>
  <c r="BB491" i="37"/>
  <c r="BE253" i="37"/>
  <c r="BD526" i="37"/>
  <c r="BF588" i="37"/>
  <c r="BF499" i="37"/>
  <c r="BB430" i="37"/>
  <c r="BA521" i="37"/>
  <c r="BA794" i="37"/>
  <c r="BF815" i="37"/>
  <c r="BE365" i="37"/>
  <c r="BD529" i="37"/>
  <c r="BA595" i="37"/>
  <c r="BD760" i="37"/>
  <c r="BA238" i="37"/>
  <c r="BE343" i="37"/>
  <c r="BA722" i="37"/>
  <c r="BA766" i="37"/>
  <c r="BF811" i="37"/>
  <c r="BB329" i="37"/>
  <c r="BB382" i="37"/>
  <c r="BE288" i="37"/>
  <c r="BD246" i="37"/>
  <c r="W305" i="37"/>
  <c r="AK305" i="37"/>
  <c r="AQ757" i="37"/>
  <c r="AN305" i="37"/>
  <c r="AK499" i="37"/>
  <c r="AK757" i="37"/>
  <c r="BF258" i="37"/>
  <c r="BB787" i="37"/>
  <c r="BE668" i="37"/>
  <c r="BD245" i="37"/>
  <c r="BF725" i="37"/>
  <c r="BF601" i="37"/>
  <c r="BD469" i="37"/>
  <c r="BF336" i="37"/>
  <c r="BA409" i="37"/>
  <c r="BA700" i="37"/>
  <c r="BB362" i="37"/>
  <c r="BD980" i="37" s="1"/>
  <c r="BE514" i="37"/>
  <c r="BD286" i="37"/>
  <c r="AY757" i="37"/>
  <c r="AR305" i="37"/>
  <c r="AL305" i="37"/>
  <c r="AM305" i="37"/>
  <c r="BA678" i="37"/>
  <c r="BF261" i="37"/>
  <c r="BA754" i="37"/>
  <c r="BB289" i="37"/>
  <c r="BB674" i="37"/>
  <c r="BE408" i="37"/>
  <c r="BE567" i="37"/>
  <c r="BD302" i="37"/>
  <c r="BB769" i="37"/>
  <c r="BF337" i="37"/>
  <c r="BB789" i="37"/>
  <c r="BD497" i="37"/>
  <c r="BD632" i="37"/>
  <c r="BA774" i="37"/>
  <c r="BB215" i="37"/>
  <c r="BA496" i="37"/>
  <c r="BB374" i="37"/>
  <c r="BD371" i="37"/>
  <c r="BB266" i="37"/>
  <c r="BE459" i="37"/>
  <c r="BF377" i="37"/>
  <c r="BE653" i="37"/>
  <c r="BA560" i="37"/>
  <c r="BE434" i="37"/>
  <c r="BE530" i="37"/>
  <c r="BA313" i="37"/>
  <c r="BF571" i="37"/>
  <c r="BE521" i="37"/>
  <c r="BD677" i="37"/>
  <c r="BF637" i="37"/>
  <c r="BA783" i="37"/>
  <c r="BD303" i="37"/>
  <c r="BD726" i="37"/>
  <c r="BF647" i="37"/>
  <c r="BB252" i="37"/>
  <c r="BA670" i="37"/>
  <c r="BD250" i="37"/>
  <c r="BD733" i="37"/>
  <c r="BF449" i="37"/>
  <c r="BF257" i="37"/>
  <c r="BE269" i="37"/>
  <c r="BB369" i="37"/>
  <c r="BA637" i="37"/>
  <c r="BF535" i="37"/>
  <c r="BA304" i="37"/>
  <c r="BB394" i="37"/>
  <c r="BB262" i="37"/>
  <c r="BD653" i="37"/>
  <c r="BE420" i="37"/>
  <c r="BA375" i="37"/>
  <c r="BE796" i="37"/>
  <c r="BB653" i="37"/>
  <c r="BD617" i="37"/>
  <c r="BE395" i="37"/>
  <c r="BD399" i="37"/>
  <c r="BB348" i="37"/>
  <c r="BE677" i="37"/>
  <c r="BF809" i="37"/>
  <c r="BB756" i="37"/>
  <c r="BA779" i="37"/>
  <c r="BD507" i="37"/>
  <c r="BD252" i="37"/>
  <c r="BB540" i="37"/>
  <c r="BE248" i="37"/>
  <c r="BE656" i="37"/>
  <c r="BE452" i="37"/>
  <c r="BD509" i="37"/>
  <c r="BD305" i="37"/>
  <c r="BF543" i="37"/>
  <c r="BF747" i="37"/>
  <c r="BF339" i="37"/>
  <c r="BF253" i="37"/>
  <c r="BF457" i="37"/>
  <c r="BF628" i="37"/>
  <c r="BD433" i="37"/>
  <c r="BD637" i="37"/>
  <c r="BE467" i="37"/>
  <c r="BE263" i="37"/>
  <c r="BB507" i="37"/>
  <c r="BB303" i="37"/>
  <c r="BD728" i="37"/>
  <c r="BD320" i="37"/>
  <c r="BA467" i="37"/>
  <c r="BA671" i="37"/>
  <c r="BA263" i="37"/>
  <c r="BA813" i="37"/>
  <c r="BA609" i="37"/>
  <c r="BA291" i="37"/>
  <c r="BA495" i="37"/>
  <c r="BE234" i="37"/>
  <c r="BE642" i="37"/>
  <c r="BE438" i="37"/>
  <c r="BB278" i="37"/>
  <c r="BB482" i="37"/>
  <c r="BD221" i="37"/>
  <c r="BD629" i="37"/>
  <c r="BE331" i="37"/>
  <c r="BE739" i="37"/>
  <c r="BE535" i="37"/>
  <c r="BA643" i="37"/>
  <c r="BA439" i="37"/>
  <c r="BA235" i="37"/>
  <c r="BA726" i="37"/>
  <c r="BA318" i="37"/>
  <c r="BE804" i="37"/>
  <c r="BE396" i="37"/>
  <c r="BB486" i="37"/>
  <c r="BB690" i="37"/>
  <c r="BA633" i="37"/>
  <c r="BA429" i="37"/>
  <c r="BF406" i="37"/>
  <c r="BE406" i="37"/>
  <c r="BD742" i="37"/>
  <c r="BD334" i="37"/>
  <c r="BE334" i="37"/>
  <c r="BE742" i="37"/>
  <c r="D980" i="37"/>
  <c r="P980" i="37" s="1"/>
  <c r="BD647" i="37"/>
  <c r="BD239" i="37"/>
  <c r="BB610" i="37"/>
  <c r="BB406" i="37"/>
  <c r="BE692" i="37"/>
  <c r="BE488" i="37"/>
  <c r="BE520" i="37"/>
  <c r="BE316" i="37"/>
  <c r="BE797" i="37"/>
  <c r="BE593" i="37"/>
  <c r="BE389" i="37"/>
  <c r="BE647" i="37"/>
  <c r="BE239" i="37"/>
  <c r="BA411" i="37"/>
  <c r="BA819" i="37"/>
  <c r="BF370" i="37"/>
  <c r="BF778" i="37"/>
  <c r="BE806" i="37"/>
  <c r="BE602" i="37"/>
  <c r="BA692" i="37"/>
  <c r="BA488" i="37"/>
  <c r="BD573" i="37"/>
  <c r="BD777" i="37"/>
  <c r="BD369" i="37"/>
  <c r="BB413" i="37"/>
  <c r="BB821" i="37"/>
  <c r="BD255" i="37"/>
  <c r="BA255" i="37"/>
  <c r="BF255" i="37"/>
  <c r="BE332" i="37"/>
  <c r="BB332" i="37"/>
  <c r="BD950" i="37" s="1"/>
  <c r="BD332" i="37"/>
  <c r="BE564" i="37"/>
  <c r="BE768" i="37"/>
  <c r="BB812" i="37"/>
  <c r="BB404" i="37"/>
  <c r="BB608" i="37"/>
  <c r="D1022" i="37"/>
  <c r="P1022" i="37" s="1"/>
  <c r="E1022" i="37"/>
  <c r="F1022" i="37" s="1"/>
  <c r="BD217" i="37"/>
  <c r="BD421" i="37"/>
  <c r="BB681" i="37"/>
  <c r="BB273" i="37"/>
  <c r="BA601" i="37"/>
  <c r="BE637" i="37"/>
  <c r="BE433" i="37"/>
  <c r="BB331" i="37"/>
  <c r="BB739" i="37"/>
  <c r="BB535" i="37"/>
  <c r="BE267" i="37"/>
  <c r="BD267" i="37"/>
  <c r="BB267" i="37"/>
  <c r="BF267" i="37"/>
  <c r="BA267" i="37"/>
  <c r="BB628" i="37"/>
  <c r="BA406" i="37"/>
  <c r="BA610" i="37"/>
  <c r="BE512" i="37"/>
  <c r="BE694" i="37"/>
  <c r="BE490" i="37"/>
  <c r="BA480" i="37"/>
  <c r="BE480" i="37"/>
  <c r="BF548" i="37"/>
  <c r="BB548" i="37"/>
  <c r="BE548" i="37"/>
  <c r="BB811" i="37"/>
  <c r="BA811" i="37"/>
  <c r="BE811" i="37"/>
  <c r="BF538" i="37"/>
  <c r="BA538" i="37"/>
  <c r="BB538" i="37"/>
  <c r="BE628" i="37"/>
  <c r="BA628" i="37"/>
  <c r="BB457" i="37"/>
  <c r="BB253" i="37"/>
  <c r="BD379" i="37"/>
  <c r="BD583" i="37"/>
  <c r="BE221" i="37"/>
  <c r="BE629" i="37"/>
  <c r="BE425" i="37"/>
  <c r="BE671" i="37"/>
  <c r="BE798" i="37"/>
  <c r="BB711" i="37"/>
  <c r="BE494" i="37"/>
  <c r="BA315" i="37"/>
  <c r="BA548" i="37"/>
  <c r="BD406" i="37"/>
  <c r="E980" i="37"/>
  <c r="F980" i="37" s="1"/>
  <c r="BA625" i="37"/>
  <c r="BE625" i="37"/>
  <c r="BA676" i="37"/>
  <c r="BF676" i="37"/>
  <c r="BF810" i="37"/>
  <c r="BA810" i="37"/>
  <c r="BE810" i="37"/>
  <c r="BB810" i="37"/>
  <c r="BB654" i="37"/>
  <c r="BE654" i="37"/>
  <c r="BD283" i="37"/>
  <c r="BA283" i="37"/>
  <c r="BE283" i="37"/>
  <c r="BB283" i="37"/>
  <c r="BE324" i="37"/>
  <c r="BD324" i="37"/>
  <c r="BF324" i="37"/>
  <c r="BE401" i="37"/>
  <c r="BD401" i="37"/>
  <c r="BB401" i="37"/>
  <c r="BA401" i="37"/>
  <c r="BE372" i="37"/>
  <c r="BF372" i="37"/>
  <c r="BD372" i="37"/>
  <c r="BB372" i="37"/>
  <c r="BF638" i="37"/>
  <c r="BD638" i="37"/>
  <c r="BA638" i="37"/>
  <c r="BB638" i="37"/>
  <c r="D946" i="37"/>
  <c r="P946" i="37" s="1"/>
  <c r="E946" i="37"/>
  <c r="F946" i="37" s="1"/>
  <c r="BE587" i="37"/>
  <c r="BA585" i="37"/>
  <c r="BD378" i="37"/>
  <c r="D1001" i="37"/>
  <c r="P1001" i="37" s="1"/>
  <c r="BF745" i="37"/>
  <c r="BB745" i="37"/>
  <c r="BD745" i="37"/>
  <c r="BE745" i="37"/>
  <c r="BB365" i="37"/>
  <c r="BA365" i="37"/>
  <c r="BF365" i="37"/>
  <c r="BF794" i="37"/>
  <c r="BE794" i="37"/>
  <c r="BD794" i="37"/>
  <c r="BA815" i="37"/>
  <c r="BE815" i="37"/>
  <c r="BB815" i="37"/>
  <c r="BD815" i="37"/>
  <c r="BA271" i="37"/>
  <c r="BF271" i="37"/>
  <c r="BD271" i="37"/>
  <c r="BF451" i="37"/>
  <c r="BD451" i="37"/>
  <c r="BB451" i="37"/>
  <c r="BE451" i="37"/>
  <c r="BE758" i="37"/>
  <c r="BB354" i="37"/>
  <c r="BB558" i="37"/>
  <c r="BB762" i="37"/>
  <c r="BD552" i="37"/>
  <c r="BD756" i="37"/>
  <c r="BD348" i="37"/>
  <c r="BE351" i="37"/>
  <c r="BE555" i="37"/>
  <c r="BF646" i="37"/>
  <c r="BF421" i="37"/>
  <c r="BB316" i="37"/>
  <c r="BA519" i="37"/>
  <c r="BE399" i="37"/>
  <c r="BF581" i="37"/>
  <c r="BA541" i="37"/>
  <c r="BD249" i="37"/>
  <c r="BB345" i="37"/>
  <c r="BA405" i="37"/>
  <c r="BD656" i="37"/>
  <c r="BF625" i="37"/>
  <c r="BB686" i="37"/>
  <c r="BE734" i="37"/>
  <c r="BD453" i="37"/>
  <c r="BB565" i="37"/>
  <c r="BB617" i="37"/>
  <c r="BA528" i="37"/>
  <c r="BF635" i="37"/>
  <c r="BF395" i="37"/>
  <c r="BD524" i="37"/>
  <c r="BA399" i="37"/>
  <c r="BB521" i="37"/>
  <c r="BA699" i="37"/>
  <c r="BD452" i="37"/>
  <c r="BD538" i="37"/>
  <c r="BD628" i="37"/>
  <c r="BE600" i="37"/>
  <c r="BB664" i="37"/>
  <c r="BB742" i="37"/>
  <c r="BA742" i="37"/>
  <c r="BF642" i="37"/>
  <c r="BF438" i="37"/>
  <c r="BF234" i="37"/>
  <c r="BB221" i="37"/>
  <c r="BB629" i="37"/>
  <c r="BB425" i="37"/>
  <c r="BF275" i="37"/>
  <c r="BF683" i="37"/>
  <c r="BE689" i="37"/>
  <c r="BF496" i="37"/>
  <c r="BE759" i="37"/>
  <c r="BE550" i="37"/>
  <c r="BD403" i="37"/>
  <c r="BA522" i="37"/>
  <c r="BF399" i="37"/>
  <c r="BA332" i="37"/>
  <c r="BE457" i="37"/>
  <c r="BE538" i="37"/>
  <c r="BB757" i="37"/>
  <c r="BE277" i="37"/>
  <c r="BF742" i="37"/>
  <c r="BB573" i="37"/>
  <c r="BE255" i="37"/>
  <c r="BB531" i="37"/>
  <c r="BF702" i="37"/>
  <c r="BA782" i="37"/>
  <c r="BE325" i="37"/>
  <c r="BE639" i="37"/>
  <c r="BA440" i="37"/>
  <c r="BB440" i="37"/>
  <c r="BB801" i="37"/>
  <c r="BA612" i="37"/>
  <c r="V745" i="37"/>
  <c r="AI499" i="37"/>
  <c r="AN499" i="37"/>
  <c r="BE737" i="37"/>
  <c r="BA502" i="37"/>
  <c r="BB298" i="37"/>
  <c r="BE650" i="37"/>
  <c r="BB708" i="37"/>
  <c r="BD317" i="37"/>
  <c r="BD432" i="37"/>
  <c r="BB492" i="37"/>
  <c r="BB696" i="37"/>
  <c r="BD513" i="37"/>
  <c r="BA475" i="37"/>
  <c r="BF428" i="37"/>
  <c r="BA679" i="37"/>
  <c r="E952" i="37"/>
  <c r="F952" i="37" s="1"/>
  <c r="BA442" i="37"/>
  <c r="BA800" i="37"/>
  <c r="BF498" i="37"/>
  <c r="BB464" i="37"/>
  <c r="BB424" i="37"/>
  <c r="BD400" i="37"/>
  <c r="AH499" i="37"/>
  <c r="W709" i="37"/>
  <c r="BA732" i="37"/>
  <c r="BD462" i="37"/>
  <c r="BB327" i="37"/>
  <c r="BF241" i="37"/>
  <c r="BE736" i="37"/>
  <c r="BD264" i="37"/>
  <c r="BD296" i="37"/>
  <c r="BF338" i="37"/>
  <c r="BA614" i="37"/>
  <c r="BB528" i="37"/>
  <c r="BE360" i="37"/>
  <c r="BA277" i="37"/>
  <c r="BF515" i="37"/>
  <c r="BD730" i="37"/>
  <c r="BD505" i="37"/>
  <c r="BB661" i="37"/>
  <c r="BB255" i="37"/>
  <c r="BE700" i="37"/>
  <c r="BB286" i="37"/>
  <c r="BA362" i="37"/>
  <c r="BA661" i="37"/>
  <c r="BB257" i="37"/>
  <c r="BD875" i="37" s="1"/>
  <c r="AY581" i="37"/>
  <c r="BD449" i="37"/>
  <c r="BD424" i="37"/>
  <c r="BA514" i="37"/>
  <c r="BA368" i="37"/>
  <c r="BB700" i="37"/>
  <c r="BB800" i="37"/>
  <c r="BE464" i="37"/>
  <c r="BA498" i="37"/>
  <c r="BB498" i="37"/>
  <c r="BE362" i="37"/>
  <c r="BA449" i="37"/>
  <c r="BD336" i="37"/>
  <c r="BD795" i="37"/>
  <c r="BF523" i="37"/>
  <c r="BF220" i="37"/>
  <c r="BA662" i="37"/>
  <c r="BF603" i="37"/>
  <c r="BB400" i="37"/>
  <c r="BF323" i="37"/>
  <c r="BB317" i="37"/>
  <c r="BB544" i="37"/>
  <c r="BE498" i="37"/>
  <c r="BB368" i="37"/>
  <c r="BD700" i="37"/>
  <c r="BD800" i="37"/>
  <c r="BA464" i="37"/>
  <c r="BD498" i="37"/>
  <c r="BF286" i="37"/>
  <c r="BD362" i="37"/>
  <c r="BE449" i="37"/>
  <c r="BB449" i="37"/>
  <c r="BD393" i="37"/>
  <c r="BB795" i="37"/>
  <c r="BA534" i="37"/>
  <c r="BF730" i="37"/>
  <c r="BA314" i="37"/>
  <c r="BD751" i="37"/>
  <c r="BB553" i="37"/>
  <c r="AJ553" i="37"/>
  <c r="V553" i="37"/>
  <c r="AM505" i="37"/>
  <c r="U553" i="37"/>
  <c r="AW553" i="37"/>
  <c r="BD368" i="37"/>
  <c r="BF368" i="37"/>
  <c r="BF700" i="37"/>
  <c r="BE787" i="37"/>
  <c r="BE800" i="37"/>
  <c r="BF800" i="37"/>
  <c r="BF432" i="37"/>
  <c r="BF464" i="37"/>
  <c r="BE286" i="37"/>
  <c r="BA286" i="37"/>
  <c r="BF362" i="37"/>
  <c r="BD464" i="37"/>
  <c r="BF606" i="37"/>
  <c r="BF409" i="37"/>
  <c r="BB442" i="37"/>
  <c r="BB295" i="37"/>
  <c r="BE661" i="37"/>
  <c r="BE663" i="37"/>
  <c r="BE461" i="37"/>
  <c r="BF505" i="37"/>
  <c r="BE553" i="37"/>
  <c r="BB336" i="37"/>
  <c r="BB393" i="37"/>
  <c r="BB409" i="37"/>
  <c r="BF795" i="37"/>
  <c r="BE513" i="37"/>
  <c r="BB523" i="37"/>
  <c r="BA523" i="37"/>
  <c r="BD534" i="37"/>
  <c r="BB220" i="37"/>
  <c r="BF661" i="37"/>
  <c r="BA730" i="37"/>
  <c r="BE662" i="37"/>
  <c r="BB662" i="37"/>
  <c r="BE603" i="37"/>
  <c r="BB603" i="37"/>
  <c r="BE314" i="37"/>
  <c r="BA400" i="37"/>
  <c r="BC1018" i="37" s="1"/>
  <c r="BF400" i="37"/>
  <c r="BF663" i="37"/>
  <c r="BF461" i="37"/>
  <c r="BE424" i="37"/>
  <c r="BB514" i="37"/>
  <c r="BB751" i="37"/>
  <c r="BA505" i="37"/>
  <c r="BD695" i="37"/>
  <c r="BF553" i="37"/>
  <c r="BA257" i="37"/>
  <c r="AP553" i="37"/>
  <c r="AS553" i="37"/>
  <c r="AI553" i="37"/>
  <c r="BE336" i="37"/>
  <c r="BD409" i="37"/>
  <c r="BE409" i="37"/>
  <c r="BA795" i="37"/>
  <c r="BE523" i="37"/>
  <c r="BE534" i="37"/>
  <c r="BE220" i="37"/>
  <c r="BA220" i="37"/>
  <c r="BD661" i="37"/>
  <c r="BB730" i="37"/>
  <c r="BE730" i="37"/>
  <c r="BD662" i="37"/>
  <c r="BD603" i="37"/>
  <c r="BB314" i="37"/>
  <c r="BF314" i="37"/>
  <c r="BE400" i="37"/>
  <c r="BA663" i="37"/>
  <c r="BA461" i="37"/>
  <c r="BF424" i="37"/>
  <c r="BF514" i="37"/>
  <c r="BE751" i="37"/>
  <c r="BE323" i="37"/>
  <c r="BE505" i="37"/>
  <c r="BB505" i="37"/>
  <c r="BB695" i="37"/>
  <c r="BA553" i="37"/>
  <c r="BD257" i="37"/>
  <c r="Y553" i="37"/>
  <c r="AX553" i="37"/>
  <c r="BA336" i="37"/>
  <c r="BD589" i="37"/>
  <c r="BE442" i="37"/>
  <c r="BB534" i="37"/>
  <c r="BD663" i="37"/>
  <c r="BD461" i="37"/>
  <c r="BA424" i="37"/>
  <c r="BD514" i="37"/>
  <c r="BF751" i="37"/>
  <c r="BE257" i="37"/>
  <c r="AM553" i="37"/>
  <c r="AQ505" i="37"/>
  <c r="BB755" i="37"/>
  <c r="BF787" i="37"/>
  <c r="BB432" i="37"/>
  <c r="BD243" i="37"/>
  <c r="BD708" i="37"/>
  <c r="BD566" i="37"/>
  <c r="BF218" i="37"/>
  <c r="BF277" i="37"/>
  <c r="BE477" i="37"/>
  <c r="BD266" i="37"/>
  <c r="BB226" i="37"/>
  <c r="BF226" i="37"/>
  <c r="BF317" i="37"/>
  <c r="BF512" i="37"/>
  <c r="BF544" i="37"/>
  <c r="BF358" i="37"/>
  <c r="BB814" i="37"/>
  <c r="BA787" i="37"/>
  <c r="BE432" i="37"/>
  <c r="BB512" i="37"/>
  <c r="BE566" i="37"/>
  <c r="BD363" i="37"/>
  <c r="BF458" i="37"/>
  <c r="BE218" i="37"/>
  <c r="BB218" i="37"/>
  <c r="BB277" i="37"/>
  <c r="BA226" i="37"/>
  <c r="BF347" i="37"/>
  <c r="D928" i="37"/>
  <c r="P928" i="37" s="1"/>
  <c r="BB306" i="37"/>
  <c r="BA512" i="37"/>
  <c r="BA515" i="37"/>
  <c r="BE317" i="37"/>
  <c r="BA317" i="37"/>
  <c r="E935" i="37"/>
  <c r="F935" i="37" s="1"/>
  <c r="BA306" i="37"/>
  <c r="BE755" i="37"/>
  <c r="BA432" i="37"/>
  <c r="BE544" i="37"/>
  <c r="BD544" i="37"/>
  <c r="BD515" i="37"/>
  <c r="BF634" i="37"/>
  <c r="BD787" i="37"/>
  <c r="BF562" i="37"/>
  <c r="BF561" i="37"/>
  <c r="BA566" i="37"/>
  <c r="BD277" i="37"/>
  <c r="BA252" i="37"/>
  <c r="AP505" i="37"/>
  <c r="E989" i="37"/>
  <c r="F989" i="37" s="1"/>
  <c r="BE441" i="37"/>
  <c r="AI301" i="37"/>
  <c r="AL301" i="37"/>
  <c r="AT301" i="37"/>
  <c r="AY499" i="37"/>
  <c r="AG499" i="37"/>
  <c r="D976" i="37"/>
  <c r="P976" i="37" s="1"/>
  <c r="AX499" i="37"/>
  <c r="AS499" i="37"/>
  <c r="AQ499" i="37"/>
  <c r="E976" i="37"/>
  <c r="F976" i="37" s="1"/>
  <c r="BA802" i="37"/>
  <c r="AW499" i="37"/>
  <c r="Y499" i="37"/>
  <c r="AJ499" i="37"/>
  <c r="BA818" i="37"/>
  <c r="BF441" i="37"/>
  <c r="BE319" i="37"/>
  <c r="BF679" i="37"/>
  <c r="BF266" i="37"/>
  <c r="BD307" i="37"/>
  <c r="D913" i="37"/>
  <c r="P913" i="37" s="1"/>
  <c r="BE508" i="37"/>
  <c r="BB808" i="37"/>
  <c r="BB569" i="37"/>
  <c r="BA387" i="37"/>
  <c r="BD584" i="37"/>
  <c r="BD479" i="37"/>
  <c r="BA266" i="37"/>
  <c r="BD612" i="37"/>
  <c r="BB363" i="37"/>
  <c r="BD387" i="37"/>
  <c r="BB675" i="37"/>
  <c r="BE266" i="37"/>
  <c r="BF308" i="37"/>
  <c r="E950" i="37"/>
  <c r="F950" i="37" s="1"/>
  <c r="D986" i="37"/>
  <c r="P986" i="37" s="1"/>
  <c r="E1025" i="37"/>
  <c r="F1025" i="37" s="1"/>
  <c r="BB582" i="37"/>
  <c r="BD582" i="37"/>
  <c r="BA582" i="37"/>
  <c r="BB380" i="37"/>
  <c r="BE380" i="37"/>
  <c r="BE727" i="37"/>
  <c r="BD727" i="37"/>
  <c r="E875" i="37"/>
  <c r="F875" i="37" s="1"/>
  <c r="BE557" i="37"/>
  <c r="BB557" i="37"/>
  <c r="BD557" i="37"/>
  <c r="BE532" i="37"/>
  <c r="BB532" i="37"/>
  <c r="BA279" i="37"/>
  <c r="BE279" i="37"/>
  <c r="BB279" i="37"/>
  <c r="BA329" i="37"/>
  <c r="BD329" i="37"/>
  <c r="BE329" i="37"/>
  <c r="BF529" i="37"/>
  <c r="BE529" i="37"/>
  <c r="BA529" i="37"/>
  <c r="BB657" i="37"/>
  <c r="BF657" i="37"/>
  <c r="BA799" i="37"/>
  <c r="BF799" i="37"/>
  <c r="BB799" i="37"/>
  <c r="BD471" i="37"/>
  <c r="BB471" i="37"/>
  <c r="BE471" i="37"/>
  <c r="BD299" i="37"/>
  <c r="BE299" i="37"/>
  <c r="BF685" i="37"/>
  <c r="BD685" i="37"/>
  <c r="BD776" i="37"/>
  <c r="BE776" i="37"/>
  <c r="BF287" i="37"/>
  <c r="BD287" i="37"/>
  <c r="BF374" i="37"/>
  <c r="BD374" i="37"/>
  <c r="BF694" i="37"/>
  <c r="BD694" i="37"/>
  <c r="BB322" i="37"/>
  <c r="BF322" i="37"/>
  <c r="E1018" i="37"/>
  <c r="F1018" i="37" s="1"/>
  <c r="D1018" i="37"/>
  <c r="P1018" i="37" s="1"/>
  <c r="BA229" i="37"/>
  <c r="BB229" i="37"/>
  <c r="BD847" i="37" s="1"/>
  <c r="BF229" i="37"/>
  <c r="BF604" i="37"/>
  <c r="BB604" i="37"/>
  <c r="BE604" i="37"/>
  <c r="BB301" i="37"/>
  <c r="BF301" i="37"/>
  <c r="BE551" i="37"/>
  <c r="BF551" i="37"/>
  <c r="BB551" i="37"/>
  <c r="BF541" i="37"/>
  <c r="BE496" i="37"/>
  <c r="BB371" i="37"/>
  <c r="BD229" i="37"/>
  <c r="BD380" i="37"/>
  <c r="BA657" i="37"/>
  <c r="BB776" i="37"/>
  <c r="BF532" i="37"/>
  <c r="BF727" i="37"/>
  <c r="BF279" i="37"/>
  <c r="BA287" i="37"/>
  <c r="BC905" i="37" s="1"/>
  <c r="BF329" i="37"/>
  <c r="BB694" i="37"/>
  <c r="BF557" i="37"/>
  <c r="BE685" i="37"/>
  <c r="BD604" i="37"/>
  <c r="BA551" i="37"/>
  <c r="BE374" i="37"/>
  <c r="E901" i="37"/>
  <c r="F901" i="37" s="1"/>
  <c r="D885" i="37"/>
  <c r="P885" i="37" s="1"/>
  <c r="D903" i="37"/>
  <c r="P903" i="37" s="1"/>
  <c r="D990" i="37"/>
  <c r="P990" i="37" s="1"/>
  <c r="E943" i="37"/>
  <c r="F943" i="37" s="1"/>
  <c r="E958" i="37"/>
  <c r="F958" i="37" s="1"/>
  <c r="D958" i="37"/>
  <c r="P958" i="37" s="1"/>
  <c r="BE229" i="37"/>
  <c r="BF380" i="37"/>
  <c r="BF776" i="37"/>
  <c r="BD532" i="37"/>
  <c r="BE301" i="37"/>
  <c r="BB287" i="37"/>
  <c r="BD905" i="37" s="1"/>
  <c r="BD322" i="37"/>
  <c r="BA694" i="37"/>
  <c r="BA557" i="37"/>
  <c r="BD799" i="37"/>
  <c r="BB685" i="37"/>
  <c r="BD551" i="37"/>
  <c r="E1024" i="37"/>
  <c r="F1024" i="37" s="1"/>
  <c r="U301" i="37"/>
  <c r="D1024" i="37"/>
  <c r="P1024" i="37" s="1"/>
  <c r="E885" i="37"/>
  <c r="F885" i="37" s="1"/>
  <c r="BE731" i="37"/>
  <c r="BB731" i="37"/>
  <c r="BD242" i="37"/>
  <c r="BB242" i="37"/>
  <c r="BB384" i="37"/>
  <c r="BD384" i="37"/>
  <c r="D878" i="37"/>
  <c r="P878" i="37" s="1"/>
  <c r="BB264" i="37"/>
  <c r="BA264" i="37"/>
  <c r="BF264" i="37"/>
  <c r="BA569" i="37"/>
  <c r="BE569" i="37"/>
  <c r="BF569" i="37"/>
  <c r="BD679" i="37"/>
  <c r="BB679" i="37"/>
  <c r="BE679" i="37"/>
  <c r="D955" i="37"/>
  <c r="P955" i="37" s="1"/>
  <c r="E955" i="37"/>
  <c r="F955" i="37" s="1"/>
  <c r="BF802" i="37"/>
  <c r="BB802" i="37"/>
  <c r="BD802" i="37"/>
  <c r="BE657" i="37"/>
  <c r="BA776" i="37"/>
  <c r="BF471" i="37"/>
  <c r="BB727" i="37"/>
  <c r="BF582" i="37"/>
  <c r="BD301" i="37"/>
  <c r="BE322" i="37"/>
  <c r="BB529" i="37"/>
  <c r="BE799" i="37"/>
  <c r="BA685" i="37"/>
  <c r="BA374" i="37"/>
  <c r="E1019" i="37"/>
  <c r="F1019" i="37" s="1"/>
  <c r="D1025" i="37"/>
  <c r="P1025" i="37" s="1"/>
  <c r="AR301" i="37"/>
  <c r="V301" i="37"/>
  <c r="AJ301" i="37"/>
  <c r="AW301" i="37"/>
  <c r="AY301" i="37"/>
  <c r="D978" i="37"/>
  <c r="P978" i="37" s="1"/>
  <c r="D875" i="37"/>
  <c r="P875" i="37" s="1"/>
  <c r="AX301" i="37"/>
  <c r="AS301" i="37"/>
  <c r="X301" i="37"/>
  <c r="AG301" i="37"/>
  <c r="D850" i="37"/>
  <c r="P850" i="37" s="1"/>
  <c r="AH301" i="37"/>
  <c r="AK301" i="37"/>
  <c r="Y301" i="37"/>
  <c r="AN301" i="37"/>
  <c r="E884" i="37"/>
  <c r="F884" i="37" s="1"/>
  <c r="E861" i="37"/>
  <c r="F861" i="37" s="1"/>
  <c r="D882" i="37"/>
  <c r="P882" i="37" s="1"/>
  <c r="E944" i="37"/>
  <c r="F944" i="37" s="1"/>
  <c r="D876" i="37"/>
  <c r="P876" i="37" s="1"/>
  <c r="D999" i="37"/>
  <c r="P999" i="37" s="1"/>
  <c r="BE394" i="37"/>
  <c r="BF394" i="37"/>
  <c r="D963" i="37"/>
  <c r="P963" i="37" s="1"/>
  <c r="E937" i="37"/>
  <c r="F937" i="37" s="1"/>
  <c r="D937" i="37"/>
  <c r="P937" i="37" s="1"/>
  <c r="D899" i="37"/>
  <c r="P899" i="37" s="1"/>
  <c r="E899" i="37"/>
  <c r="F899" i="37" s="1"/>
  <c r="D870" i="37"/>
  <c r="P870" i="37" s="1"/>
  <c r="E870" i="37"/>
  <c r="F870" i="37" s="1"/>
  <c r="D904" i="37"/>
  <c r="P904" i="37" s="1"/>
  <c r="BF518" i="37"/>
  <c r="BB518" i="37"/>
  <c r="BB337" i="37"/>
  <c r="BE735" i="37"/>
  <c r="BE576" i="37"/>
  <c r="BE562" i="37"/>
  <c r="BD561" i="37"/>
  <c r="BF660" i="37"/>
  <c r="BB818" i="37"/>
  <c r="BE808" i="37"/>
  <c r="BF808" i="37"/>
  <c r="BA513" i="37"/>
  <c r="BE612" i="37"/>
  <c r="BB612" i="37"/>
  <c r="BD319" i="37"/>
  <c r="BD223" i="37"/>
  <c r="BE363" i="37"/>
  <c r="BF540" i="37"/>
  <c r="BA458" i="37"/>
  <c r="BE590" i="37"/>
  <c r="BE387" i="37"/>
  <c r="BD675" i="37"/>
  <c r="BA675" i="37"/>
  <c r="BA477" i="37"/>
  <c r="BD440" i="37"/>
  <c r="BB568" i="37"/>
  <c r="BB459" i="37"/>
  <c r="BF479" i="37"/>
  <c r="E967" i="37"/>
  <c r="F967" i="37" s="1"/>
  <c r="BA307" i="37"/>
  <c r="BD508" i="37"/>
  <c r="BD518" i="37"/>
  <c r="BA308" i="37"/>
  <c r="AP337" i="37"/>
  <c r="AN337" i="37"/>
  <c r="BB391" i="37"/>
  <c r="E940" i="37"/>
  <c r="F940" i="37" s="1"/>
  <c r="E963" i="37"/>
  <c r="F963" i="37" s="1"/>
  <c r="D873" i="37"/>
  <c r="P873" i="37" s="1"/>
  <c r="D871" i="37"/>
  <c r="P871" i="37" s="1"/>
  <c r="D926" i="37"/>
  <c r="P926" i="37" s="1"/>
  <c r="D895" i="37"/>
  <c r="P895" i="37" s="1"/>
  <c r="E895" i="37"/>
  <c r="F895" i="37" s="1"/>
  <c r="E929" i="37"/>
  <c r="F929" i="37" s="1"/>
  <c r="D929" i="37"/>
  <c r="P929" i="37" s="1"/>
  <c r="D880" i="37"/>
  <c r="P880" i="37" s="1"/>
  <c r="E880" i="37"/>
  <c r="F880" i="37" s="1"/>
  <c r="BE695" i="37"/>
  <c r="BF695" i="37"/>
  <c r="BA347" i="37"/>
  <c r="BD347" i="37"/>
  <c r="BE347" i="37"/>
  <c r="BD323" i="37"/>
  <c r="BB323" i="37"/>
  <c r="D893" i="37"/>
  <c r="P893" i="37" s="1"/>
  <c r="E893" i="37"/>
  <c r="F893" i="37" s="1"/>
  <c r="E834" i="37"/>
  <c r="F834" i="37" s="1"/>
  <c r="D834" i="37"/>
  <c r="P834" i="37" s="1"/>
  <c r="BA337" i="37"/>
  <c r="BE306" i="37"/>
  <c r="BA640" i="37"/>
  <c r="BA789" i="37"/>
  <c r="BA634" i="37"/>
  <c r="BE247" i="37"/>
  <c r="BB247" i="37"/>
  <c r="BD306" i="37"/>
  <c r="BD640" i="37"/>
  <c r="BB640" i="37"/>
  <c r="BF814" i="37"/>
  <c r="BA814" i="37"/>
  <c r="BD789" i="37"/>
  <c r="BD634" i="37"/>
  <c r="BB634" i="37"/>
  <c r="BD755" i="37"/>
  <c r="BB485" i="37"/>
  <c r="BB735" i="37"/>
  <c r="BB576" i="37"/>
  <c r="BA562" i="37"/>
  <c r="BA358" i="37"/>
  <c r="BD247" i="37"/>
  <c r="BA561" i="37"/>
  <c r="BE561" i="37"/>
  <c r="BA660" i="37"/>
  <c r="BD818" i="37"/>
  <c r="BE818" i="37"/>
  <c r="BD808" i="37"/>
  <c r="BF513" i="37"/>
  <c r="BF612" i="37"/>
  <c r="BF319" i="37"/>
  <c r="BF223" i="37"/>
  <c r="BA363" i="37"/>
  <c r="BE458" i="37"/>
  <c r="BB458" i="37"/>
  <c r="BD590" i="37"/>
  <c r="BB590" i="37"/>
  <c r="BB387" i="37"/>
  <c r="BE675" i="37"/>
  <c r="BB477" i="37"/>
  <c r="BF477" i="37"/>
  <c r="BE440" i="37"/>
  <c r="BE568" i="37"/>
  <c r="BA459" i="37"/>
  <c r="BB479" i="37"/>
  <c r="BE307" i="37"/>
  <c r="BF636" i="37"/>
  <c r="BB508" i="37"/>
  <c r="BA518" i="37"/>
  <c r="BB308" i="37"/>
  <c r="BD926" i="37" s="1"/>
  <c r="BD394" i="37"/>
  <c r="E904" i="37"/>
  <c r="F904" i="37" s="1"/>
  <c r="E962" i="37"/>
  <c r="F962" i="37" s="1"/>
  <c r="D944" i="37"/>
  <c r="P944" i="37" s="1"/>
  <c r="E1017" i="37"/>
  <c r="F1017" i="37" s="1"/>
  <c r="BB584" i="37"/>
  <c r="BE584" i="37"/>
  <c r="D940" i="37"/>
  <c r="P940" i="37" s="1"/>
  <c r="BE814" i="37"/>
  <c r="BA755" i="37"/>
  <c r="BF485" i="37"/>
  <c r="BD735" i="37"/>
  <c r="BA576" i="37"/>
  <c r="BB562" i="37"/>
  <c r="BD358" i="37"/>
  <c r="BD337" i="37"/>
  <c r="BD485" i="37"/>
  <c r="BB358" i="37"/>
  <c r="BD412" i="37"/>
  <c r="BE660" i="37"/>
  <c r="BB513" i="37"/>
  <c r="BB319" i="37"/>
  <c r="BA223" i="37"/>
  <c r="BF440" i="37"/>
  <c r="BA584" i="37"/>
  <c r="BD459" i="37"/>
  <c r="BA479" i="37"/>
  <c r="D967" i="37"/>
  <c r="P967" i="37" s="1"/>
  <c r="BB307" i="37"/>
  <c r="E913" i="37"/>
  <c r="F913" i="37" s="1"/>
  <c r="BB636" i="37"/>
  <c r="BA508" i="37"/>
  <c r="BE518" i="37"/>
  <c r="BE308" i="37"/>
  <c r="BA394" i="37"/>
  <c r="BA391" i="37"/>
  <c r="D1017" i="37"/>
  <c r="P1017" i="37" s="1"/>
  <c r="E882" i="37"/>
  <c r="F882" i="37" s="1"/>
  <c r="E860" i="37"/>
  <c r="F860" i="37" s="1"/>
  <c r="E1001" i="37"/>
  <c r="F1001" i="37" s="1"/>
  <c r="AM295" i="37"/>
  <c r="U295" i="37"/>
  <c r="D1020" i="37"/>
  <c r="P1020" i="37" s="1"/>
  <c r="E1020" i="37"/>
  <c r="F1020" i="37" s="1"/>
  <c r="D939" i="37"/>
  <c r="P939" i="37" s="1"/>
  <c r="BB361" i="37"/>
  <c r="BA361" i="37"/>
  <c r="BD361" i="37"/>
  <c r="BE361" i="37"/>
  <c r="D927" i="37"/>
  <c r="P927" i="37" s="1"/>
  <c r="E927" i="37"/>
  <c r="F927" i="37" s="1"/>
  <c r="D916" i="37"/>
  <c r="P916" i="37" s="1"/>
  <c r="E916" i="37"/>
  <c r="F916" i="37" s="1"/>
  <c r="E855" i="37"/>
  <c r="F855" i="37" s="1"/>
  <c r="BB500" i="37"/>
  <c r="BD500" i="37"/>
  <c r="BF500" i="37"/>
  <c r="BA500" i="37"/>
  <c r="E876" i="37"/>
  <c r="F876" i="37" s="1"/>
  <c r="BE754" i="37"/>
  <c r="BE649" i="37"/>
  <c r="BE223" i="37"/>
  <c r="BB261" i="37"/>
  <c r="BA684" i="37"/>
  <c r="BD391" i="37"/>
  <c r="BE391" i="37"/>
  <c r="D849" i="37"/>
  <c r="P849" i="37" s="1"/>
  <c r="E849" i="37"/>
  <c r="F849" i="37" s="1"/>
  <c r="BF299" i="37"/>
  <c r="BA299" i="37"/>
  <c r="BC917" i="37" s="1"/>
  <c r="E978" i="37"/>
  <c r="F978" i="37" s="1"/>
  <c r="E986" i="37"/>
  <c r="F986" i="37" s="1"/>
  <c r="D901" i="37"/>
  <c r="P901" i="37" s="1"/>
  <c r="D1019" i="37"/>
  <c r="P1019" i="37" s="1"/>
  <c r="D965" i="37"/>
  <c r="P965" i="37" s="1"/>
  <c r="D1009" i="37"/>
  <c r="P1009" i="37" s="1"/>
  <c r="BA393" i="37"/>
  <c r="BA589" i="37"/>
  <c r="BD442" i="37"/>
  <c r="BD295" i="37"/>
  <c r="BA268" i="37"/>
  <c r="AL295" i="37"/>
  <c r="E992" i="37"/>
  <c r="F992" i="37" s="1"/>
  <c r="D961" i="37"/>
  <c r="P961" i="37" s="1"/>
  <c r="D855" i="37"/>
  <c r="P855" i="37" s="1"/>
  <c r="E842" i="37"/>
  <c r="F842" i="37" s="1"/>
  <c r="E854" i="37"/>
  <c r="F854" i="37" s="1"/>
  <c r="E844" i="37"/>
  <c r="F844" i="37" s="1"/>
  <c r="BF393" i="37"/>
  <c r="BE589" i="37"/>
  <c r="BF442" i="37"/>
  <c r="BE295" i="37"/>
  <c r="BF295" i="37"/>
  <c r="AT295" i="37"/>
  <c r="AP295" i="37"/>
  <c r="AV295" i="37"/>
  <c r="D943" i="37"/>
  <c r="P943" i="37" s="1"/>
  <c r="E871" i="37"/>
  <c r="F871" i="37" s="1"/>
  <c r="E926" i="37"/>
  <c r="F926" i="37" s="1"/>
  <c r="E877" i="37"/>
  <c r="F877" i="37" s="1"/>
  <c r="D854" i="37"/>
  <c r="P854" i="37" s="1"/>
  <c r="D844" i="37"/>
  <c r="P844" i="37" s="1"/>
  <c r="E836" i="37"/>
  <c r="F836" i="37" s="1"/>
  <c r="BF589" i="37"/>
  <c r="BB216" i="37"/>
  <c r="BE215" i="37"/>
  <c r="W295" i="37"/>
  <c r="AR295" i="37"/>
  <c r="X295" i="37"/>
  <c r="D836" i="37"/>
  <c r="P836" i="37" s="1"/>
  <c r="E928" i="37"/>
  <c r="F928" i="37" s="1"/>
  <c r="D877" i="37"/>
  <c r="P877" i="37" s="1"/>
  <c r="D842" i="37"/>
  <c r="P842" i="37" s="1"/>
  <c r="BD298" i="37"/>
  <c r="BD493" i="37"/>
  <c r="E961" i="37"/>
  <c r="F961" i="37" s="1"/>
  <c r="E872" i="37"/>
  <c r="F872" i="37" s="1"/>
  <c r="D872" i="37"/>
  <c r="P872" i="37" s="1"/>
  <c r="BD718" i="37"/>
  <c r="BB732" i="37"/>
  <c r="BB250" i="37"/>
  <c r="BA649" i="37"/>
  <c r="BA261" i="37"/>
  <c r="BE678" i="37"/>
  <c r="BD289" i="37"/>
  <c r="BA539" i="37"/>
  <c r="BD674" i="37"/>
  <c r="BB678" i="37"/>
  <c r="BF790" i="37"/>
  <c r="BD817" i="37"/>
  <c r="BF462" i="37"/>
  <c r="BA327" i="37"/>
  <c r="BF260" i="37"/>
  <c r="BE392" i="37"/>
  <c r="BA750" i="37"/>
  <c r="BA689" i="37"/>
  <c r="BE475" i="37"/>
  <c r="BE559" i="37"/>
  <c r="BD729" i="37"/>
  <c r="BA294" i="37"/>
  <c r="BC912" i="37" s="1"/>
  <c r="BA674" i="37"/>
  <c r="BD754" i="37"/>
  <c r="BA790" i="37"/>
  <c r="BD684" i="37"/>
  <c r="BF791" i="37"/>
  <c r="BD631" i="37"/>
  <c r="D942" i="37"/>
  <c r="P942" i="37" s="1"/>
  <c r="BB260" i="37"/>
  <c r="BA260" i="37"/>
  <c r="BA392" i="37"/>
  <c r="BE750" i="37"/>
  <c r="BF689" i="37"/>
  <c r="BA559" i="37"/>
  <c r="BA606" i="37"/>
  <c r="BA250" i="37"/>
  <c r="BB296" i="37"/>
  <c r="BF296" i="37"/>
  <c r="BE674" i="37"/>
  <c r="BB754" i="37"/>
  <c r="BF649" i="37"/>
  <c r="BD261" i="37"/>
  <c r="BD678" i="37"/>
  <c r="BD790" i="37"/>
  <c r="BE684" i="37"/>
  <c r="BE289" i="37"/>
  <c r="BE272" i="37"/>
  <c r="BA817" i="37"/>
  <c r="BE631" i="37"/>
  <c r="BE465" i="37"/>
  <c r="BE539" i="37"/>
  <c r="BB408" i="37"/>
  <c r="BB646" i="37"/>
  <c r="BD732" i="37"/>
  <c r="BF475" i="37"/>
  <c r="BD731" i="37"/>
  <c r="BD260" i="37"/>
  <c r="BA408" i="37"/>
  <c r="BF718" i="37"/>
  <c r="BB750" i="37"/>
  <c r="BA646" i="37"/>
  <c r="BD769" i="37"/>
  <c r="BF732" i="37"/>
  <c r="BD606" i="37"/>
  <c r="BB606" i="37"/>
  <c r="BA729" i="37"/>
  <c r="BB243" i="37"/>
  <c r="BE462" i="37"/>
  <c r="BB462" i="37"/>
  <c r="BE327" i="37"/>
  <c r="BD327" i="37"/>
  <c r="BF294" i="37"/>
  <c r="BF655" i="37"/>
  <c r="BF674" i="37"/>
  <c r="BF754" i="37"/>
  <c r="BD649" i="37"/>
  <c r="BA731" i="37"/>
  <c r="BA651" i="37"/>
  <c r="BE261" i="37"/>
  <c r="BF678" i="37"/>
  <c r="BB790" i="37"/>
  <c r="BF684" i="37"/>
  <c r="BA402" i="37"/>
  <c r="BF289" i="37"/>
  <c r="BD737" i="37"/>
  <c r="BE817" i="37"/>
  <c r="BA631" i="37"/>
  <c r="BF465" i="37"/>
  <c r="E892" i="37"/>
  <c r="F892" i="37" s="1"/>
  <c r="AS321" i="37"/>
  <c r="BF392" i="37"/>
  <c r="BE718" i="37"/>
  <c r="BF750" i="37"/>
  <c r="BE729" i="37"/>
  <c r="BF243" i="37"/>
  <c r="BA462" i="37"/>
  <c r="BF327" i="37"/>
  <c r="BE294" i="37"/>
  <c r="BE492" i="37"/>
  <c r="BB392" i="37"/>
  <c r="BF408" i="37"/>
  <c r="BE646" i="37"/>
  <c r="BD689" i="37"/>
  <c r="BB475" i="37"/>
  <c r="BD559" i="37"/>
  <c r="BF250" i="37"/>
  <c r="BA296" i="37"/>
  <c r="BC914" i="37" s="1"/>
  <c r="BA243" i="37"/>
  <c r="BA718" i="37"/>
  <c r="BE732" i="37"/>
  <c r="BD475" i="37"/>
  <c r="BB559" i="37"/>
  <c r="BB729" i="37"/>
  <c r="BA655" i="37"/>
  <c r="BF731" i="37"/>
  <c r="BD281" i="37"/>
  <c r="BA289" i="37"/>
  <c r="BF737" i="37"/>
  <c r="BB817" i="37"/>
  <c r="BB631" i="37"/>
  <c r="BB465" i="37"/>
  <c r="E920" i="37"/>
  <c r="F920" i="37" s="1"/>
  <c r="BB737" i="37"/>
  <c r="BA737" i="37"/>
  <c r="BD465" i="37"/>
  <c r="BD539" i="37"/>
  <c r="BB539" i="37"/>
  <c r="D859" i="37"/>
  <c r="P859" i="37" s="1"/>
  <c r="BA623" i="37"/>
  <c r="BB676" i="37"/>
  <c r="BE725" i="37"/>
  <c r="BE676" i="37"/>
  <c r="BD676" i="37"/>
  <c r="BD597" i="37"/>
  <c r="BB597" i="37"/>
  <c r="BF597" i="37"/>
  <c r="BE597" i="37"/>
  <c r="BB463" i="37"/>
  <c r="BD463" i="37"/>
  <c r="BA463" i="37"/>
  <c r="BB435" i="37"/>
  <c r="BF435" i="37"/>
  <c r="BD435" i="37"/>
  <c r="BA244" i="37"/>
  <c r="BC862" i="37" s="1"/>
  <c r="BD244" i="37"/>
  <c r="BF244" i="37"/>
  <c r="BB244" i="37"/>
  <c r="BA386" i="37"/>
  <c r="BD386" i="37"/>
  <c r="BE386" i="37"/>
  <c r="BF386" i="37"/>
  <c r="E1012" i="37"/>
  <c r="F1012" i="37" s="1"/>
  <c r="D1012" i="37"/>
  <c r="P1012" i="37" s="1"/>
  <c r="BB378" i="37"/>
  <c r="BF378" i="37"/>
  <c r="BE378" i="37"/>
  <c r="BA378" i="37"/>
  <c r="BE321" i="37"/>
  <c r="BB321" i="37"/>
  <c r="BA321" i="37"/>
  <c r="BD321" i="37"/>
  <c r="U709" i="37"/>
  <c r="BB533" i="37"/>
  <c r="BF533" i="37"/>
  <c r="BF616" i="37"/>
  <c r="BD616" i="37"/>
  <c r="BE502" i="37"/>
  <c r="BF502" i="37"/>
  <c r="BF335" i="37"/>
  <c r="BD335" i="37"/>
  <c r="BB335" i="37"/>
  <c r="BB258" i="37"/>
  <c r="BD258" i="37"/>
  <c r="BB364" i="37"/>
  <c r="BF364" i="37"/>
  <c r="BD364" i="37"/>
  <c r="E894" i="37"/>
  <c r="F894" i="37" s="1"/>
  <c r="BA586" i="37"/>
  <c r="BD586" i="37"/>
  <c r="BF741" i="37"/>
  <c r="BA741" i="37"/>
  <c r="BF556" i="37"/>
  <c r="BD556" i="37"/>
  <c r="BA556" i="37"/>
  <c r="E998" i="37"/>
  <c r="F998" i="37" s="1"/>
  <c r="BA816" i="37"/>
  <c r="BF816" i="37"/>
  <c r="BE816" i="37"/>
  <c r="BD446" i="37"/>
  <c r="BE446" i="37"/>
  <c r="BA446" i="37"/>
  <c r="BB588" i="37"/>
  <c r="BE588" i="37"/>
  <c r="BA588" i="37"/>
  <c r="BB420" i="37"/>
  <c r="BD420" i="37"/>
  <c r="BA420" i="37"/>
  <c r="BB402" i="37"/>
  <c r="BD1020" i="37" s="1"/>
  <c r="BD402" i="37"/>
  <c r="BF402" i="37"/>
  <c r="D991" i="37"/>
  <c r="P991" i="37" s="1"/>
  <c r="BF667" i="37"/>
  <c r="BE667" i="37"/>
  <c r="BE280" i="37"/>
  <c r="BA280" i="37"/>
  <c r="BD280" i="37"/>
  <c r="BB280" i="37"/>
  <c r="BE366" i="37"/>
  <c r="BF366" i="37"/>
  <c r="BA366" i="37"/>
  <c r="BB366" i="37"/>
  <c r="BB281" i="37"/>
  <c r="BF281" i="37"/>
  <c r="BE281" i="37"/>
  <c r="BD746" i="37"/>
  <c r="BA746" i="37"/>
  <c r="BB746" i="37"/>
  <c r="BE746" i="37"/>
  <c r="BB614" i="37"/>
  <c r="BD614" i="37"/>
  <c r="BF614" i="37"/>
  <c r="BE614" i="37"/>
  <c r="BD407" i="37"/>
  <c r="BE407" i="37"/>
  <c r="BF407" i="37"/>
  <c r="BB407" i="37"/>
  <c r="BA407" i="37"/>
  <c r="BB265" i="37"/>
  <c r="BD265" i="37"/>
  <c r="BA265" i="37"/>
  <c r="BF265" i="37"/>
  <c r="BA736" i="37"/>
  <c r="BE469" i="37"/>
  <c r="BB796" i="37"/>
  <c r="BA435" i="37"/>
  <c r="BB386" i="37"/>
  <c r="BF321" i="37"/>
  <c r="BA597" i="37"/>
  <c r="BB724" i="37"/>
  <c r="BA724" i="37"/>
  <c r="BE724" i="37"/>
  <c r="BD724" i="37"/>
  <c r="BA487" i="37"/>
  <c r="BB487" i="37"/>
  <c r="BE487" i="37"/>
  <c r="BF487" i="37"/>
  <c r="BA688" i="37"/>
  <c r="BE688" i="37"/>
  <c r="BB688" i="37"/>
  <c r="BF688" i="37"/>
  <c r="BB585" i="37"/>
  <c r="BF585" i="37"/>
  <c r="BE585" i="37"/>
  <c r="E968" i="37"/>
  <c r="F968" i="37" s="1"/>
  <c r="D968" i="37"/>
  <c r="P968" i="37" s="1"/>
  <c r="D911" i="37"/>
  <c r="P911" i="37" s="1"/>
  <c r="E911" i="37"/>
  <c r="F911" i="37" s="1"/>
  <c r="BD309" i="37"/>
  <c r="BB309" i="37"/>
  <c r="BE309" i="37"/>
  <c r="BA309" i="37"/>
  <c r="BC927" i="37" s="1"/>
  <c r="BD571" i="37"/>
  <c r="BE571" i="37"/>
  <c r="BB673" i="37"/>
  <c r="BE673" i="37"/>
  <c r="BA673" i="37"/>
  <c r="BF673" i="37"/>
  <c r="BA224" i="37"/>
  <c r="BD224" i="37"/>
  <c r="BB224" i="37"/>
  <c r="BE224" i="37"/>
  <c r="BF224" i="37"/>
  <c r="BF611" i="37"/>
  <c r="BD611" i="37"/>
  <c r="E883" i="37"/>
  <c r="F883" i="37" s="1"/>
  <c r="BA796" i="37"/>
  <c r="BD585" i="37"/>
  <c r="BE611" i="37"/>
  <c r="BE435" i="37"/>
  <c r="BB736" i="37"/>
  <c r="BF469" i="37"/>
  <c r="BA611" i="37"/>
  <c r="BF796" i="37"/>
  <c r="BD736" i="37"/>
  <c r="BB469" i="37"/>
  <c r="BB611" i="37"/>
  <c r="BD667" i="37"/>
  <c r="BE463" i="37"/>
  <c r="BA571" i="37"/>
  <c r="BE265" i="37"/>
  <c r="BF309" i="37"/>
  <c r="BF280" i="37"/>
  <c r="BD366" i="37"/>
  <c r="BF746" i="37"/>
  <c r="BF724" i="37"/>
  <c r="BD487" i="37"/>
  <c r="D858" i="37"/>
  <c r="P858" i="37" s="1"/>
  <c r="AW321" i="37"/>
  <c r="W321" i="37"/>
  <c r="AN741" i="37"/>
  <c r="U321" i="37"/>
  <c r="AG321" i="37"/>
  <c r="AP321" i="37"/>
  <c r="Y321" i="37"/>
  <c r="AV321" i="37"/>
  <c r="BD598" i="37"/>
  <c r="BB441" i="37"/>
  <c r="BA567" i="37"/>
  <c r="BE216" i="37"/>
  <c r="BE268" i="37"/>
  <c r="BF357" i="37"/>
  <c r="BE384" i="37"/>
  <c r="BE242" i="37"/>
  <c r="AM317" i="37"/>
  <c r="D863" i="37"/>
  <c r="P863" i="37" s="1"/>
  <c r="D920" i="37"/>
  <c r="P920" i="37" s="1"/>
  <c r="BE219" i="37"/>
  <c r="BB344" i="37"/>
  <c r="BD962" i="37" s="1"/>
  <c r="BA412" i="37"/>
  <c r="BE708" i="37"/>
  <c r="BD567" i="37"/>
  <c r="BF651" i="37"/>
  <c r="BB268" i="37"/>
  <c r="BE357" i="37"/>
  <c r="U317" i="37"/>
  <c r="D886" i="37"/>
  <c r="P886" i="37" s="1"/>
  <c r="BA805" i="37"/>
  <c r="BB691" i="37"/>
  <c r="BF650" i="37"/>
  <c r="BF793" i="37"/>
  <c r="BF624" i="37"/>
  <c r="BD350" i="37"/>
  <c r="BE276" i="37"/>
  <c r="BA310" i="37"/>
  <c r="BE705" i="37"/>
  <c r="BE333" i="37"/>
  <c r="BA276" i="37"/>
  <c r="BA645" i="37"/>
  <c r="BB782" i="37"/>
  <c r="BB705" i="37"/>
  <c r="BF805" i="37"/>
  <c r="BD669" i="37"/>
  <c r="AV505" i="37"/>
  <c r="AV301" i="37"/>
  <c r="BE763" i="37"/>
  <c r="BA763" i="37"/>
  <c r="BF763" i="37"/>
  <c r="BA658" i="37"/>
  <c r="BE658" i="37"/>
  <c r="D981" i="37"/>
  <c r="P981" i="37" s="1"/>
  <c r="BF780" i="37"/>
  <c r="BA780" i="37"/>
  <c r="BF274" i="37"/>
  <c r="BD274" i="37"/>
  <c r="BB285" i="37"/>
  <c r="BD285" i="37"/>
  <c r="BA259" i="37"/>
  <c r="BD259" i="37"/>
  <c r="BB259" i="37"/>
  <c r="BF525" i="37"/>
  <c r="BD525" i="37"/>
  <c r="BE525" i="37"/>
  <c r="E889" i="37"/>
  <c r="F889" i="37" s="1"/>
  <c r="BA410" i="37"/>
  <c r="BD410" i="37"/>
  <c r="BA554" i="37"/>
  <c r="BF554" i="37"/>
  <c r="BD276" i="37"/>
  <c r="BE310" i="37"/>
  <c r="BF782" i="37"/>
  <c r="BE782" i="37"/>
  <c r="BF705" i="37"/>
  <c r="BE598" i="37"/>
  <c r="BF259" i="37"/>
  <c r="BF455" i="37"/>
  <c r="BE410" i="37"/>
  <c r="BA285" i="37"/>
  <c r="BD325" i="37"/>
  <c r="BD484" i="37"/>
  <c r="BD340" i="37"/>
  <c r="BD792" i="37"/>
  <c r="BB758" i="37"/>
  <c r="BA765" i="37"/>
  <c r="BF765" i="37"/>
  <c r="BD599" i="37"/>
  <c r="BF599" i="37"/>
  <c r="BB570" i="37"/>
  <c r="BF570" i="37"/>
  <c r="D1004" i="37"/>
  <c r="P1004" i="37" s="1"/>
  <c r="BA644" i="37"/>
  <c r="BB644" i="37"/>
  <c r="BE644" i="37"/>
  <c r="BE344" i="37"/>
  <c r="BE645" i="37"/>
  <c r="BA769" i="37"/>
  <c r="BB805" i="37"/>
  <c r="BF669" i="37"/>
  <c r="BA691" i="37"/>
  <c r="BE274" i="37"/>
  <c r="BB333" i="37"/>
  <c r="BB219" i="37"/>
  <c r="BF276" i="37"/>
  <c r="BD310" i="37"/>
  <c r="BA344" i="37"/>
  <c r="BF344" i="37"/>
  <c r="BF645" i="37"/>
  <c r="BD782" i="37"/>
  <c r="BD705" i="37"/>
  <c r="BE769" i="37"/>
  <c r="BF769" i="37"/>
  <c r="BE805" i="37"/>
  <c r="BA669" i="37"/>
  <c r="BE691" i="37"/>
  <c r="BA598" i="37"/>
  <c r="V295" i="37"/>
  <c r="BB274" i="37"/>
  <c r="BE353" i="37"/>
  <c r="BA325" i="37"/>
  <c r="BD381" i="37"/>
  <c r="BA758" i="37"/>
  <c r="BB780" i="37"/>
  <c r="BF222" i="37"/>
  <c r="BD531" i="37"/>
  <c r="BF531" i="37"/>
  <c r="BB302" i="37"/>
  <c r="BA302" i="37"/>
  <c r="BF228" i="37"/>
  <c r="BB228" i="37"/>
  <c r="BD846" i="37" s="1"/>
  <c r="BA228" i="37"/>
  <c r="BE455" i="37"/>
  <c r="BB455" i="37"/>
  <c r="BD455" i="37"/>
  <c r="BD773" i="37"/>
  <c r="BA773" i="37"/>
  <c r="BF468" i="37"/>
  <c r="BA468" i="37"/>
  <c r="BD333" i="37"/>
  <c r="BA333" i="37"/>
  <c r="BF219" i="37"/>
  <c r="BB645" i="37"/>
  <c r="BD219" i="37"/>
  <c r="BB310" i="37"/>
  <c r="BE669" i="37"/>
  <c r="BF691" i="37"/>
  <c r="BB598" i="37"/>
  <c r="BA274" i="37"/>
  <c r="BF410" i="37"/>
  <c r="BE786" i="37"/>
  <c r="BA743" i="37"/>
  <c r="BF497" i="37"/>
  <c r="BF668" i="37"/>
  <c r="BD456" i="37"/>
  <c r="BD304" i="37"/>
  <c r="BF682" i="37"/>
  <c r="BB412" i="37"/>
  <c r="BE655" i="37"/>
  <c r="BB655" i="37"/>
  <c r="BF708" i="37"/>
  <c r="BD441" i="37"/>
  <c r="BB567" i="37"/>
  <c r="BF567" i="37"/>
  <c r="BB251" i="37"/>
  <c r="BA216" i="37"/>
  <c r="BF216" i="37"/>
  <c r="BD651" i="37"/>
  <c r="BB651" i="37"/>
  <c r="BA540" i="37"/>
  <c r="BD540" i="37"/>
  <c r="BD268" i="37"/>
  <c r="BB357" i="37"/>
  <c r="BA384" i="37"/>
  <c r="BF384" i="37"/>
  <c r="BF568" i="37"/>
  <c r="BD636" i="37"/>
  <c r="BA636" i="37"/>
  <c r="BF242" i="37"/>
  <c r="AL317" i="37"/>
  <c r="AQ525" i="37"/>
  <c r="AI525" i="37"/>
  <c r="AJ525" i="37"/>
  <c r="E990" i="37"/>
  <c r="F990" i="37" s="1"/>
  <c r="E1013" i="37"/>
  <c r="F1013" i="37" s="1"/>
  <c r="E878" i="37"/>
  <c r="F878" i="37" s="1"/>
  <c r="E1005" i="37"/>
  <c r="F1005" i="37" s="1"/>
  <c r="E886" i="37"/>
  <c r="F886" i="37" s="1"/>
  <c r="D992" i="37"/>
  <c r="P992" i="37" s="1"/>
  <c r="BA708" i="37"/>
  <c r="BA587" i="37"/>
  <c r="BD357" i="37"/>
  <c r="BA568" i="37"/>
  <c r="BA242" i="37"/>
  <c r="AJ317" i="37"/>
  <c r="E863" i="37"/>
  <c r="F863" i="37" s="1"/>
  <c r="E912" i="37"/>
  <c r="F912" i="37" s="1"/>
  <c r="D890" i="37"/>
  <c r="P890" i="37" s="1"/>
  <c r="D861" i="37"/>
  <c r="P861" i="37" s="1"/>
  <c r="D848" i="37"/>
  <c r="P848" i="37" s="1"/>
  <c r="D889" i="37"/>
  <c r="P889" i="37" s="1"/>
  <c r="E999" i="37"/>
  <c r="F999" i="37" s="1"/>
  <c r="BD228" i="37"/>
  <c r="BE285" i="37"/>
  <c r="BD353" i="37"/>
  <c r="BA353" i="37"/>
  <c r="BB325" i="37"/>
  <c r="BD644" i="37"/>
  <c r="BB786" i="37"/>
  <c r="BB773" i="37"/>
  <c r="BF773" i="37"/>
  <c r="BB793" i="37"/>
  <c r="BD763" i="37"/>
  <c r="BE743" i="37"/>
  <c r="BE468" i="37"/>
  <c r="BB468" i="37"/>
  <c r="BB484" i="37"/>
  <c r="BD570" i="37"/>
  <c r="BE570" i="37"/>
  <c r="BA599" i="37"/>
  <c r="BE302" i="37"/>
  <c r="BB340" i="37"/>
  <c r="BB765" i="37"/>
  <c r="BA650" i="37"/>
  <c r="BF792" i="37"/>
  <c r="BA497" i="37"/>
  <c r="BD554" i="37"/>
  <c r="BE554" i="37"/>
  <c r="BF381" i="37"/>
  <c r="BA668" i="37"/>
  <c r="BF658" i="37"/>
  <c r="BF758" i="37"/>
  <c r="BE780" i="37"/>
  <c r="BA624" i="37"/>
  <c r="BA456" i="37"/>
  <c r="BA531" i="37"/>
  <c r="BA525" i="37"/>
  <c r="BA222" i="37"/>
  <c r="BD222" i="37"/>
  <c r="BE304" i="37"/>
  <c r="BA682" i="37"/>
  <c r="BE350" i="37"/>
  <c r="E948" i="37"/>
  <c r="F948" i="37" s="1"/>
  <c r="AL525" i="37"/>
  <c r="E890" i="37"/>
  <c r="F890" i="37" s="1"/>
  <c r="E917" i="37"/>
  <c r="F917" i="37" s="1"/>
  <c r="E981" i="37"/>
  <c r="F981" i="37" s="1"/>
  <c r="D985" i="37"/>
  <c r="P985" i="37" s="1"/>
  <c r="E848" i="37"/>
  <c r="F848" i="37" s="1"/>
  <c r="E835" i="37"/>
  <c r="F835" i="37" s="1"/>
  <c r="E846" i="37"/>
  <c r="F846" i="37" s="1"/>
  <c r="D1000" i="37"/>
  <c r="P1000" i="37" s="1"/>
  <c r="D841" i="37"/>
  <c r="P841" i="37" s="1"/>
  <c r="D860" i="37"/>
  <c r="P860" i="37" s="1"/>
  <c r="D912" i="37"/>
  <c r="P912" i="37" s="1"/>
  <c r="D892" i="37"/>
  <c r="P892" i="37" s="1"/>
  <c r="D1005" i="37"/>
  <c r="P1005" i="37" s="1"/>
  <c r="D869" i="37"/>
  <c r="P869" i="37" s="1"/>
  <c r="Y337" i="37"/>
  <c r="BE228" i="37"/>
  <c r="BF285" i="37"/>
  <c r="BF353" i="37"/>
  <c r="BF325" i="37"/>
  <c r="BF644" i="37"/>
  <c r="BD786" i="37"/>
  <c r="BA786" i="37"/>
  <c r="BE773" i="37"/>
  <c r="BE793" i="37"/>
  <c r="BD793" i="37"/>
  <c r="BB763" i="37"/>
  <c r="BB743" i="37"/>
  <c r="BF743" i="37"/>
  <c r="BD468" i="37"/>
  <c r="BE484" i="37"/>
  <c r="BA484" i="37"/>
  <c r="BA570" i="37"/>
  <c r="BE599" i="37"/>
  <c r="BB599" i="37"/>
  <c r="BF302" i="37"/>
  <c r="BE340" i="37"/>
  <c r="BD765" i="37"/>
  <c r="BD650" i="37"/>
  <c r="BB650" i="37"/>
  <c r="BA792" i="37"/>
  <c r="BE497" i="37"/>
  <c r="BB497" i="37"/>
  <c r="BB554" i="37"/>
  <c r="BE381" i="37"/>
  <c r="BD668" i="37"/>
  <c r="BB668" i="37"/>
  <c r="BB658" i="37"/>
  <c r="BD758" i="37"/>
  <c r="BD780" i="37"/>
  <c r="BE624" i="37"/>
  <c r="BB624" i="37"/>
  <c r="BE456" i="37"/>
  <c r="BB456" i="37"/>
  <c r="BE531" i="37"/>
  <c r="BB525" i="37"/>
  <c r="BB222" i="37"/>
  <c r="BB304" i="37"/>
  <c r="BF304" i="37"/>
  <c r="BD682" i="37"/>
  <c r="BB682" i="37"/>
  <c r="BF350" i="37"/>
  <c r="BA350" i="37"/>
  <c r="E1003" i="37"/>
  <c r="F1003" i="37" s="1"/>
  <c r="AX525" i="37"/>
  <c r="D917" i="37"/>
  <c r="P917" i="37" s="1"/>
  <c r="E1004" i="37"/>
  <c r="F1004" i="37" s="1"/>
  <c r="E850" i="37"/>
  <c r="F850" i="37" s="1"/>
  <c r="D835" i="37"/>
  <c r="P835" i="37" s="1"/>
  <c r="D894" i="37"/>
  <c r="P894" i="37" s="1"/>
  <c r="E858" i="37"/>
  <c r="F858" i="37" s="1"/>
  <c r="E991" i="37"/>
  <c r="F991" i="37" s="1"/>
  <c r="D883" i="37"/>
  <c r="P883" i="37" s="1"/>
  <c r="BA340" i="37"/>
  <c r="BE792" i="37"/>
  <c r="BA381" i="37"/>
  <c r="BD658" i="37"/>
  <c r="AT525" i="37"/>
  <c r="AK525" i="37"/>
  <c r="AM525" i="37"/>
  <c r="D1003" i="37"/>
  <c r="P1003" i="37" s="1"/>
  <c r="E985" i="37"/>
  <c r="F985" i="37" s="1"/>
  <c r="E942" i="37"/>
  <c r="F942" i="37" s="1"/>
  <c r="E859" i="37"/>
  <c r="F859" i="37" s="1"/>
  <c r="D962" i="37"/>
  <c r="P962" i="37" s="1"/>
  <c r="BA241" i="37"/>
  <c r="BB587" i="37"/>
  <c r="BE335" i="37"/>
  <c r="BF236" i="37"/>
  <c r="BF672" i="37"/>
  <c r="BD701" i="37"/>
  <c r="BB741" i="37"/>
  <c r="BD741" i="37"/>
  <c r="BE298" i="37"/>
  <c r="BE364" i="37"/>
  <c r="BB816" i="37"/>
  <c r="BF493" i="37"/>
  <c r="BA616" i="37"/>
  <c r="BB502" i="37"/>
  <c r="BB383" i="37"/>
  <c r="BD533" i="37"/>
  <c r="BA428" i="37"/>
  <c r="BE556" i="37"/>
  <c r="BF586" i="37"/>
  <c r="BB632" i="37"/>
  <c r="D998" i="37"/>
  <c r="P998" i="37" s="1"/>
  <c r="E1006" i="37"/>
  <c r="F1006" i="37" s="1"/>
  <c r="BE241" i="37"/>
  <c r="BD630" i="37"/>
  <c r="BA335" i="37"/>
  <c r="BE741" i="37"/>
  <c r="BF298" i="37"/>
  <c r="BA364" i="37"/>
  <c r="BD816" i="37"/>
  <c r="BE775" i="37"/>
  <c r="BB493" i="37"/>
  <c r="BE616" i="37"/>
  <c r="BB616" i="37"/>
  <c r="BD502" i="37"/>
  <c r="BA533" i="37"/>
  <c r="BE533" i="37"/>
  <c r="BB556" i="37"/>
  <c r="BE586" i="37"/>
  <c r="BE258" i="37"/>
  <c r="BA258" i="37"/>
  <c r="D983" i="37"/>
  <c r="P983" i="37" s="1"/>
  <c r="BF270" i="37"/>
  <c r="BB241" i="37"/>
  <c r="BE623" i="37"/>
  <c r="BA630" i="37"/>
  <c r="BA298" i="37"/>
  <c r="BC916" i="37" s="1"/>
  <c r="BF774" i="37"/>
  <c r="BE659" i="37"/>
  <c r="BE493" i="37"/>
  <c r="BA791" i="37"/>
  <c r="AG741" i="37"/>
  <c r="D1006" i="37"/>
  <c r="P1006" i="37" s="1"/>
  <c r="BE270" i="37"/>
  <c r="E903" i="37"/>
  <c r="F903" i="37" s="1"/>
  <c r="BA270" i="37"/>
  <c r="E972" i="37"/>
  <c r="F972" i="37" s="1"/>
  <c r="E856" i="37"/>
  <c r="F856" i="37" s="1"/>
  <c r="D856" i="37"/>
  <c r="P856" i="37" s="1"/>
  <c r="E898" i="37"/>
  <c r="F898" i="37" s="1"/>
  <c r="D898" i="37"/>
  <c r="P898" i="37" s="1"/>
  <c r="D846" i="37"/>
  <c r="P846" i="37" s="1"/>
  <c r="D888" i="37"/>
  <c r="P888" i="37" s="1"/>
  <c r="BA445" i="37"/>
  <c r="BE445" i="37"/>
  <c r="BE666" i="37"/>
  <c r="BF666" i="37"/>
  <c r="E897" i="37"/>
  <c r="F897" i="37" s="1"/>
  <c r="BD237" i="37"/>
  <c r="BE237" i="37"/>
  <c r="E997" i="37"/>
  <c r="F997" i="37" s="1"/>
  <c r="D997" i="37"/>
  <c r="P997" i="37" s="1"/>
  <c r="BB607" i="37"/>
  <c r="BD607" i="37"/>
  <c r="BF697" i="37"/>
  <c r="BB697" i="37"/>
  <c r="BB613" i="37"/>
  <c r="BA613" i="37"/>
  <c r="BE352" i="37"/>
  <c r="BA352" i="37"/>
  <c r="BF352" i="37"/>
  <c r="BD352" i="37"/>
  <c r="BF470" i="37"/>
  <c r="BD470" i="37"/>
  <c r="BB470" i="37"/>
  <c r="BE470" i="37"/>
  <c r="D1026" i="37"/>
  <c r="P1026" i="37" s="1"/>
  <c r="E1026" i="37"/>
  <c r="F1026" i="37" s="1"/>
  <c r="D1030" i="37"/>
  <c r="P1030" i="37" s="1"/>
  <c r="BE715" i="37"/>
  <c r="BA715" i="37"/>
  <c r="BD715" i="37"/>
  <c r="BB715" i="37"/>
  <c r="BD511" i="37"/>
  <c r="BF511" i="37"/>
  <c r="BA511" i="37"/>
  <c r="E973" i="37"/>
  <c r="F973" i="37" s="1"/>
  <c r="D973" i="37"/>
  <c r="P973" i="37" s="1"/>
  <c r="BB426" i="37"/>
  <c r="BF426" i="37"/>
  <c r="BD426" i="37"/>
  <c r="BD801" i="37"/>
  <c r="BF801" i="37"/>
  <c r="BE801" i="37"/>
  <c r="BA801" i="37"/>
  <c r="BB272" i="37"/>
  <c r="BF272" i="37"/>
  <c r="BD272" i="37"/>
  <c r="BF215" i="37"/>
  <c r="BA215" i="37"/>
  <c r="BD215" i="37"/>
  <c r="E975" i="37"/>
  <c r="F975" i="37" s="1"/>
  <c r="D975" i="37"/>
  <c r="P975" i="37" s="1"/>
  <c r="BB504" i="37"/>
  <c r="BA504" i="37"/>
  <c r="BF504" i="37"/>
  <c r="BD504" i="37"/>
  <c r="E914" i="37"/>
  <c r="F914" i="37" s="1"/>
  <c r="BE245" i="37"/>
  <c r="BA245" i="37"/>
  <c r="BF245" i="37"/>
  <c r="BB245" i="37"/>
  <c r="BD863" i="37" s="1"/>
  <c r="BF330" i="37"/>
  <c r="BD330" i="37"/>
  <c r="BB330" i="37"/>
  <c r="BD948" i="37" s="1"/>
  <c r="BE330" i="37"/>
  <c r="E891" i="37"/>
  <c r="F891" i="37" s="1"/>
  <c r="BA725" i="37"/>
  <c r="BB725" i="37"/>
  <c r="BD725" i="37"/>
  <c r="BF423" i="37"/>
  <c r="BD423" i="37"/>
  <c r="BA423" i="37"/>
  <c r="BE423" i="37"/>
  <c r="BB733" i="37"/>
  <c r="BA733" i="37"/>
  <c r="BE733" i="37"/>
  <c r="BF733" i="37"/>
  <c r="BD748" i="37"/>
  <c r="BB748" i="37"/>
  <c r="BA748" i="37"/>
  <c r="BE748" i="37"/>
  <c r="E862" i="37"/>
  <c r="F862" i="37" s="1"/>
  <c r="D862" i="37"/>
  <c r="P862" i="37" s="1"/>
  <c r="BF652" i="37"/>
  <c r="BE652" i="37"/>
  <c r="BB652" i="37"/>
  <c r="BD652" i="37"/>
  <c r="BA781" i="37"/>
  <c r="BE781" i="37"/>
  <c r="BB781" i="37"/>
  <c r="BF781" i="37"/>
  <c r="BD577" i="37"/>
  <c r="BB577" i="37"/>
  <c r="BF577" i="37"/>
  <c r="BE577" i="37"/>
  <c r="BE230" i="37"/>
  <c r="BB230" i="37"/>
  <c r="BF230" i="37"/>
  <c r="BA230" i="37"/>
  <c r="E934" i="37"/>
  <c r="F934" i="37" s="1"/>
  <c r="D934" i="37"/>
  <c r="P934" i="37" s="1"/>
  <c r="BF761" i="37"/>
  <c r="BE761" i="37"/>
  <c r="BA761" i="37"/>
  <c r="BD761" i="37"/>
  <c r="BA492" i="37"/>
  <c r="BF492" i="37"/>
  <c r="BD492" i="37"/>
  <c r="E1011" i="37"/>
  <c r="F1011" i="37" s="1"/>
  <c r="D1011" i="37"/>
  <c r="P1011" i="37" s="1"/>
  <c r="BF696" i="37"/>
  <c r="BD696" i="37"/>
  <c r="BA696" i="37"/>
  <c r="BE696" i="37"/>
  <c r="BF450" i="37"/>
  <c r="BE450" i="37"/>
  <c r="BB450" i="37"/>
  <c r="BD450" i="37"/>
  <c r="BB701" i="37"/>
  <c r="BF701" i="37"/>
  <c r="BE701" i="37"/>
  <c r="BD587" i="37"/>
  <c r="BF587" i="37"/>
  <c r="BA338" i="37"/>
  <c r="BD338" i="37"/>
  <c r="BE338" i="37"/>
  <c r="BB338" i="37"/>
  <c r="BE542" i="37"/>
  <c r="BD542" i="37"/>
  <c r="BF542" i="37"/>
  <c r="BB542" i="37"/>
  <c r="BA367" i="37"/>
  <c r="BE367" i="37"/>
  <c r="BD367" i="37"/>
  <c r="BB367" i="37"/>
  <c r="E869" i="37"/>
  <c r="F869" i="37" s="1"/>
  <c r="BF489" i="37"/>
  <c r="BA454" i="37"/>
  <c r="BE426" i="37"/>
  <c r="BA470" i="37"/>
  <c r="BB352" i="37"/>
  <c r="BD970" i="37" s="1"/>
  <c r="BB511" i="37"/>
  <c r="BA330" i="37"/>
  <c r="BA426" i="37"/>
  <c r="D840" i="37"/>
  <c r="P840" i="37" s="1"/>
  <c r="BF715" i="37"/>
  <c r="BD251" i="37"/>
  <c r="BA251" i="37"/>
  <c r="BA236" i="37"/>
  <c r="BB236" i="37"/>
  <c r="BA672" i="37"/>
  <c r="BD774" i="37"/>
  <c r="BF659" i="37"/>
  <c r="BF775" i="37"/>
  <c r="BA775" i="37"/>
  <c r="BE791" i="37"/>
  <c r="BE383" i="37"/>
  <c r="BD383" i="37"/>
  <c r="BD428" i="37"/>
  <c r="BB428" i="37"/>
  <c r="Y541" i="37"/>
  <c r="BE632" i="37"/>
  <c r="E983" i="37"/>
  <c r="F983" i="37" s="1"/>
  <c r="E956" i="37"/>
  <c r="F956" i="37" s="1"/>
  <c r="BE251" i="37"/>
  <c r="BE236" i="37"/>
  <c r="BD672" i="37"/>
  <c r="BB672" i="37"/>
  <c r="BE774" i="37"/>
  <c r="BA659" i="37"/>
  <c r="BB775" i="37"/>
  <c r="BB791" i="37"/>
  <c r="BA383" i="37"/>
  <c r="BE428" i="37"/>
  <c r="Y745" i="37"/>
  <c r="BA632" i="37"/>
  <c r="AH729" i="37"/>
  <c r="AN729" i="37"/>
  <c r="D956" i="37"/>
  <c r="P956" i="37" s="1"/>
  <c r="BB774" i="37"/>
  <c r="BD659" i="37"/>
  <c r="BF632" i="37"/>
  <c r="V729" i="37"/>
  <c r="AR729" i="37"/>
  <c r="X729" i="37"/>
  <c r="U729" i="37"/>
  <c r="AY729" i="37"/>
  <c r="BB270" i="37"/>
  <c r="D891" i="37"/>
  <c r="P891" i="37" s="1"/>
  <c r="E841" i="37"/>
  <c r="F841" i="37" s="1"/>
  <c r="E840" i="37"/>
  <c r="F840" i="37" s="1"/>
  <c r="D884" i="37"/>
  <c r="P884" i="37" s="1"/>
  <c r="D914" i="37"/>
  <c r="P914" i="37" s="1"/>
  <c r="E984" i="37"/>
  <c r="F984" i="37" s="1"/>
  <c r="D984" i="37"/>
  <c r="P984" i="37" s="1"/>
  <c r="E1030" i="37"/>
  <c r="F1030" i="37" s="1"/>
  <c r="E977" i="37"/>
  <c r="F977" i="37" s="1"/>
  <c r="D977" i="37"/>
  <c r="P977" i="37" s="1"/>
  <c r="BB489" i="37"/>
  <c r="BE454" i="37"/>
  <c r="BB454" i="37"/>
  <c r="BD613" i="37"/>
  <c r="BD697" i="37"/>
  <c r="BA697" i="37"/>
  <c r="BF445" i="37"/>
  <c r="BA607" i="37"/>
  <c r="BA666" i="37"/>
  <c r="E1000" i="37"/>
  <c r="F1000" i="37" s="1"/>
  <c r="BA237" i="37"/>
  <c r="BC855" i="37" s="1"/>
  <c r="D964" i="37"/>
  <c r="P964" i="37" s="1"/>
  <c r="BD489" i="37"/>
  <c r="BA489" i="37"/>
  <c r="BD454" i="37"/>
  <c r="BE613" i="37"/>
  <c r="BE697" i="37"/>
  <c r="BD445" i="37"/>
  <c r="BF607" i="37"/>
  <c r="BD666" i="37"/>
  <c r="BB666" i="37"/>
  <c r="E888" i="37"/>
  <c r="F888" i="37" s="1"/>
  <c r="D897" i="37"/>
  <c r="P897" i="37" s="1"/>
  <c r="E982" i="37"/>
  <c r="F982" i="37" s="1"/>
  <c r="BF237" i="37"/>
  <c r="BB237" i="37"/>
  <c r="E964" i="37"/>
  <c r="F964" i="37" s="1"/>
  <c r="BF613" i="37"/>
  <c r="BE607" i="37"/>
  <c r="D982" i="37"/>
  <c r="P982" i="37" s="1"/>
  <c r="BE693" i="37"/>
  <c r="BB693" i="37"/>
  <c r="BE474" i="37"/>
  <c r="BA474" i="37"/>
  <c r="BD474" i="37"/>
  <c r="BB474" i="37"/>
  <c r="BE342" i="37"/>
  <c r="BD342" i="37"/>
  <c r="BA342" i="37"/>
  <c r="BF342" i="37"/>
  <c r="BA444" i="37"/>
  <c r="BF444" i="37"/>
  <c r="BE444" i="37"/>
  <c r="E879" i="37"/>
  <c r="F879" i="37" s="1"/>
  <c r="D879" i="37"/>
  <c r="P879" i="37" s="1"/>
  <c r="E1021" i="37"/>
  <c r="F1021" i="37" s="1"/>
  <c r="E951" i="37"/>
  <c r="F951" i="37" s="1"/>
  <c r="D951" i="37"/>
  <c r="P951" i="37" s="1"/>
  <c r="BA427" i="37"/>
  <c r="BE427" i="37"/>
  <c r="BB427" i="37"/>
  <c r="BF427" i="37"/>
  <c r="E1027" i="37"/>
  <c r="F1027" i="37" s="1"/>
  <c r="D1027" i="37"/>
  <c r="P1027" i="37" s="1"/>
  <c r="D970" i="37"/>
  <c r="P970" i="37" s="1"/>
  <c r="E970" i="37"/>
  <c r="F970" i="37" s="1"/>
  <c r="BD788" i="37"/>
  <c r="BA788" i="37"/>
  <c r="BE788" i="37"/>
  <c r="BF788" i="37"/>
  <c r="BE546" i="37"/>
  <c r="BA546" i="37"/>
  <c r="BF546" i="37"/>
  <c r="BB546" i="37"/>
  <c r="D945" i="37"/>
  <c r="P945" i="37" s="1"/>
  <c r="E945" i="37"/>
  <c r="F945" i="37" s="1"/>
  <c r="BD820" i="37"/>
  <c r="BA820" i="37"/>
  <c r="BE820" i="37"/>
  <c r="BB820" i="37"/>
  <c r="BB232" i="37"/>
  <c r="BD232" i="37"/>
  <c r="BF232" i="37"/>
  <c r="BE232" i="37"/>
  <c r="BA744" i="37"/>
  <c r="BB744" i="37"/>
  <c r="BF744" i="37"/>
  <c r="D954" i="37"/>
  <c r="P954" i="37" s="1"/>
  <c r="E925" i="37"/>
  <c r="F925" i="37" s="1"/>
  <c r="D925" i="37"/>
  <c r="P925" i="37" s="1"/>
  <c r="E1010" i="37"/>
  <c r="F1010" i="37" s="1"/>
  <c r="D1010" i="37"/>
  <c r="P1010" i="37" s="1"/>
  <c r="BA687" i="37"/>
  <c r="BD687" i="37"/>
  <c r="BB687" i="37"/>
  <c r="BF687" i="37"/>
  <c r="E1002" i="37"/>
  <c r="F1002" i="37" s="1"/>
  <c r="D1002" i="37"/>
  <c r="P1002" i="37" s="1"/>
  <c r="BF771" i="37"/>
  <c r="BB771" i="37"/>
  <c r="BA771" i="37"/>
  <c r="BE771" i="37"/>
  <c r="BE680" i="37"/>
  <c r="BB680" i="37"/>
  <c r="E918" i="37"/>
  <c r="F918" i="37" s="1"/>
  <c r="BD300" i="37"/>
  <c r="BA300" i="37"/>
  <c r="BB300" i="37"/>
  <c r="BF300" i="37"/>
  <c r="BE385" i="37"/>
  <c r="BD385" i="37"/>
  <c r="BB385" i="37"/>
  <c r="BF385" i="37"/>
  <c r="BE803" i="37"/>
  <c r="BF803" i="37"/>
  <c r="BD803" i="37"/>
  <c r="BF563" i="37"/>
  <c r="BB563" i="37"/>
  <c r="BD563" i="37"/>
  <c r="BE563" i="37"/>
  <c r="BB506" i="37"/>
  <c r="BD506" i="37"/>
  <c r="BA506" i="37"/>
  <c r="BF506" i="37"/>
  <c r="BA578" i="37"/>
  <c r="BF578" i="37"/>
  <c r="BE578" i="37"/>
  <c r="E837" i="37"/>
  <c r="F837" i="37" s="1"/>
  <c r="BD627" i="37"/>
  <c r="BB627" i="37"/>
  <c r="BE627" i="37"/>
  <c r="BA627" i="37"/>
  <c r="D922" i="37"/>
  <c r="P922" i="37" s="1"/>
  <c r="E922" i="37"/>
  <c r="F922" i="37" s="1"/>
  <c r="BB472" i="37"/>
  <c r="BD472" i="37"/>
  <c r="BA472" i="37"/>
  <c r="BF472" i="37"/>
  <c r="E1028" i="37"/>
  <c r="F1028" i="37" s="1"/>
  <c r="D1028" i="37"/>
  <c r="P1028" i="37" s="1"/>
  <c r="E1015" i="37"/>
  <c r="F1015" i="37" s="1"/>
  <c r="D1015" i="37"/>
  <c r="P1015" i="37" s="1"/>
  <c r="BF397" i="37"/>
  <c r="BB397" i="37"/>
  <c r="BA397" i="37"/>
  <c r="E932" i="37"/>
  <c r="F932" i="37" s="1"/>
  <c r="D932" i="37"/>
  <c r="P932" i="37" s="1"/>
  <c r="BD388" i="37"/>
  <c r="BF388" i="37"/>
  <c r="BA388" i="37"/>
  <c r="BE388" i="37"/>
  <c r="BA753" i="37"/>
  <c r="BB753" i="37"/>
  <c r="BD753" i="37"/>
  <c r="BA447" i="37"/>
  <c r="BE447" i="37"/>
  <c r="BB447" i="37"/>
  <c r="BF447" i="37"/>
  <c r="E971" i="37"/>
  <c r="F971" i="37" s="1"/>
  <c r="D971" i="37"/>
  <c r="P971" i="37" s="1"/>
  <c r="BE605" i="37"/>
  <c r="BA605" i="37"/>
  <c r="E906" i="37"/>
  <c r="F906" i="37" s="1"/>
  <c r="D906" i="37"/>
  <c r="P906" i="37" s="1"/>
  <c r="E864" i="37"/>
  <c r="F864" i="37" s="1"/>
  <c r="D864" i="37"/>
  <c r="P864" i="37" s="1"/>
  <c r="BA639" i="37"/>
  <c r="BF639" i="37"/>
  <c r="BD639" i="37"/>
  <c r="BB419" i="37"/>
  <c r="BD419" i="37"/>
  <c r="BA419" i="37"/>
  <c r="BD241" i="37"/>
  <c r="BD623" i="37"/>
  <c r="BB623" i="37"/>
  <c r="BE630" i="37"/>
  <c r="BA693" i="37"/>
  <c r="BD680" i="37"/>
  <c r="BD744" i="37"/>
  <c r="BF605" i="37"/>
  <c r="BF627" i="37"/>
  <c r="BF820" i="37"/>
  <c r="BA232" i="37"/>
  <c r="D918" i="37"/>
  <c r="P918" i="37" s="1"/>
  <c r="D1021" i="37"/>
  <c r="P1021" i="37" s="1"/>
  <c r="BF474" i="37"/>
  <c r="BD444" i="37"/>
  <c r="BD771" i="37"/>
  <c r="BD427" i="37"/>
  <c r="BD546" i="37"/>
  <c r="BB788" i="37"/>
  <c r="AM333" i="37"/>
  <c r="BE300" i="37"/>
  <c r="E954" i="37"/>
  <c r="F954" i="37" s="1"/>
  <c r="BF630" i="37"/>
  <c r="BD693" i="37"/>
  <c r="BF753" i="37"/>
  <c r="BA680" i="37"/>
  <c r="BB605" i="37"/>
  <c r="BF419" i="37"/>
  <c r="BE506" i="37"/>
  <c r="BE687" i="37"/>
  <c r="BB342" i="37"/>
  <c r="BB444" i="37"/>
  <c r="BE397" i="37"/>
  <c r="BB639" i="37"/>
  <c r="BB803" i="37"/>
  <c r="BD578" i="37"/>
  <c r="BD447" i="37"/>
  <c r="BA385" i="37"/>
  <c r="AT333" i="37"/>
  <c r="AS333" i="37"/>
  <c r="AL333" i="37"/>
  <c r="V333" i="37"/>
  <c r="AK333" i="37"/>
  <c r="Y333" i="37"/>
  <c r="AJ333" i="37"/>
  <c r="X333" i="37"/>
  <c r="D837" i="37"/>
  <c r="P837" i="37" s="1"/>
  <c r="D865" i="37"/>
  <c r="P865" i="37" s="1"/>
  <c r="E865" i="37"/>
  <c r="F865" i="37" s="1"/>
  <c r="D948" i="37"/>
  <c r="P948" i="37" s="1"/>
  <c r="D1013" i="37"/>
  <c r="P1013" i="37" s="1"/>
  <c r="E979" i="37"/>
  <c r="F979" i="37" s="1"/>
  <c r="D979" i="37"/>
  <c r="P979" i="37" s="1"/>
  <c r="D972" i="37"/>
  <c r="P972" i="37" s="1"/>
  <c r="D953" i="37"/>
  <c r="P953" i="37" s="1"/>
  <c r="E953" i="37"/>
  <c r="F953" i="37" s="1"/>
  <c r="D847" i="37"/>
  <c r="P847" i="37" s="1"/>
  <c r="E847" i="37"/>
  <c r="F847" i="37" s="1"/>
  <c r="D833" i="37"/>
  <c r="P833" i="37" s="1"/>
  <c r="E833" i="37"/>
  <c r="F833" i="37" s="1"/>
  <c r="E960" i="37"/>
  <c r="F960" i="37" s="1"/>
  <c r="D960" i="37"/>
  <c r="P960" i="37" s="1"/>
  <c r="E921" i="37"/>
  <c r="F921" i="37" s="1"/>
  <c r="D921" i="37"/>
  <c r="P921" i="37" s="1"/>
  <c r="E1007" i="37"/>
  <c r="F1007" i="37" s="1"/>
  <c r="D1007" i="37"/>
  <c r="P1007" i="37" s="1"/>
  <c r="D905" i="37"/>
  <c r="P905" i="37" s="1"/>
  <c r="E905" i="37"/>
  <c r="F905" i="37" s="1"/>
  <c r="D947" i="37"/>
  <c r="P947" i="37" s="1"/>
  <c r="E947" i="37"/>
  <c r="F947" i="37" s="1"/>
  <c r="E868" i="37"/>
  <c r="F868" i="37" s="1"/>
  <c r="D868" i="37"/>
  <c r="P868" i="37" s="1"/>
  <c r="E915" i="37"/>
  <c r="F915" i="37" s="1"/>
  <c r="D915" i="37"/>
  <c r="P915" i="37" s="1"/>
  <c r="D996" i="37"/>
  <c r="P996" i="37" s="1"/>
  <c r="E996" i="37"/>
  <c r="F996" i="37" s="1"/>
  <c r="E941" i="37"/>
  <c r="F941" i="37" s="1"/>
  <c r="D941" i="37"/>
  <c r="P941" i="37" s="1"/>
  <c r="AH295" i="37"/>
  <c r="AG913" i="37" s="1"/>
  <c r="AQ301" i="37"/>
  <c r="AQ919" i="37" s="1"/>
  <c r="AS295" i="37"/>
  <c r="Y713" i="37"/>
  <c r="AQ295" i="37"/>
  <c r="AQ913" i="37" s="1"/>
  <c r="AY321" i="37"/>
  <c r="Y305" i="37"/>
  <c r="AX295" i="37"/>
  <c r="AY913" i="37" s="1"/>
  <c r="AY295" i="37"/>
  <c r="AZ913" i="37" s="1"/>
  <c r="AK721" i="37"/>
  <c r="X349" i="37"/>
  <c r="AS757" i="37"/>
  <c r="AM509" i="37"/>
  <c r="AI757" i="37"/>
  <c r="AY785" i="37"/>
  <c r="AL509" i="37"/>
  <c r="AX305" i="37"/>
  <c r="AY923" i="37" s="1"/>
  <c r="V509" i="37"/>
  <c r="AT505" i="37"/>
  <c r="AV349" i="37"/>
  <c r="W525" i="37"/>
  <c r="W301" i="37"/>
  <c r="U505" i="37"/>
  <c r="AQ721" i="37"/>
  <c r="AN321" i="37"/>
  <c r="AM499" i="37"/>
  <c r="AW525" i="37"/>
  <c r="AX349" i="37"/>
  <c r="AL729" i="37"/>
  <c r="X517" i="37"/>
  <c r="AL505" i="37"/>
  <c r="AI517" i="37"/>
  <c r="AM349" i="37"/>
  <c r="AJ517" i="37"/>
  <c r="AG349" i="37"/>
  <c r="AH321" i="37"/>
  <c r="AQ741" i="37"/>
  <c r="AY349" i="37"/>
  <c r="AR505" i="37"/>
  <c r="AJ505" i="37"/>
  <c r="AN505" i="37"/>
  <c r="U757" i="37"/>
  <c r="AV729" i="37"/>
  <c r="AR741" i="37"/>
  <c r="AM517" i="37"/>
  <c r="AQ349" i="37"/>
  <c r="Y729" i="37"/>
  <c r="Y757" i="37"/>
  <c r="AH553" i="37"/>
  <c r="AI295" i="37"/>
  <c r="AK349" i="37"/>
  <c r="AN509" i="37"/>
  <c r="AN295" i="37"/>
  <c r="AM913" i="37" s="1"/>
  <c r="AP301" i="37"/>
  <c r="AP919" i="37" s="1"/>
  <c r="X499" i="37"/>
  <c r="AN553" i="37"/>
  <c r="Y709" i="37"/>
  <c r="AI729" i="37"/>
  <c r="AQ313" i="37"/>
  <c r="AX757" i="37"/>
  <c r="AP509" i="37"/>
  <c r="AP517" i="37"/>
  <c r="W729" i="37"/>
  <c r="AN525" i="37"/>
  <c r="AG305" i="37"/>
  <c r="AF923" i="37" s="1"/>
  <c r="AG295" i="37"/>
  <c r="AF913" i="37" s="1"/>
  <c r="AR349" i="37"/>
  <c r="V305" i="37"/>
  <c r="X721" i="37"/>
  <c r="AJ721" i="37"/>
  <c r="AG553" i="37"/>
  <c r="AJ305" i="37"/>
  <c r="AI923" i="37" s="1"/>
  <c r="AW729" i="37"/>
  <c r="AV517" i="37"/>
  <c r="AY313" i="37"/>
  <c r="AK517" i="37"/>
  <c r="AV721" i="37"/>
  <c r="U703" i="37"/>
  <c r="AI313" i="37"/>
  <c r="AY517" i="37"/>
  <c r="X553" i="37"/>
  <c r="AP721" i="37"/>
  <c r="AI505" i="37"/>
  <c r="AM757" i="37"/>
  <c r="AV553" i="37"/>
  <c r="AH509" i="37"/>
  <c r="AR553" i="37"/>
  <c r="X321" i="37"/>
  <c r="AI305" i="37"/>
  <c r="AH923" i="37" s="1"/>
  <c r="W505" i="37"/>
  <c r="AS505" i="37"/>
  <c r="V757" i="37"/>
  <c r="AH525" i="37"/>
  <c r="AL321" i="37"/>
  <c r="U499" i="37"/>
  <c r="AM301" i="37"/>
  <c r="AL919" i="37" s="1"/>
  <c r="AK321" i="37"/>
  <c r="W553" i="37"/>
  <c r="AW757" i="37"/>
  <c r="AT499" i="37"/>
  <c r="AK537" i="37"/>
  <c r="AM729" i="37"/>
  <c r="AK729" i="37"/>
  <c r="W349" i="37"/>
  <c r="AM321" i="37"/>
  <c r="AJ295" i="37"/>
  <c r="AI913" i="37" s="1"/>
  <c r="AP499" i="37"/>
  <c r="AH741" i="37"/>
  <c r="AP785" i="37"/>
  <c r="AK741" i="37"/>
  <c r="U349" i="37"/>
  <c r="AW349" i="37"/>
  <c r="AV525" i="37"/>
  <c r="AQ553" i="37"/>
  <c r="Y525" i="37"/>
  <c r="AH721" i="37"/>
  <c r="AG517" i="37"/>
  <c r="W713" i="37"/>
  <c r="U305" i="37"/>
  <c r="AP581" i="37"/>
  <c r="Z117" i="37"/>
  <c r="V721" i="37"/>
  <c r="AL553" i="37"/>
  <c r="Y703" i="37"/>
  <c r="V313" i="37"/>
  <c r="AL757" i="37"/>
  <c r="AW305" i="37"/>
  <c r="AX923" i="37" s="1"/>
  <c r="AX313" i="37"/>
  <c r="AS305" i="37"/>
  <c r="AS923" i="37" s="1"/>
  <c r="Y295" i="37"/>
  <c r="AP349" i="37"/>
  <c r="AT729" i="37"/>
  <c r="AW295" i="37"/>
  <c r="AX913" i="37" s="1"/>
  <c r="AS517" i="37"/>
  <c r="AV499" i="37"/>
  <c r="AH517" i="37"/>
  <c r="AT321" i="37"/>
  <c r="W509" i="37"/>
  <c r="AK509" i="37"/>
  <c r="Y505" i="37"/>
  <c r="AX505" i="37"/>
  <c r="Z109" i="37"/>
  <c r="AG525" i="37"/>
  <c r="AT349" i="37"/>
  <c r="AN517" i="37"/>
  <c r="AV305" i="37"/>
  <c r="AW923" i="37" s="1"/>
  <c r="AL313" i="37"/>
  <c r="X505" i="37"/>
  <c r="V321" i="37"/>
  <c r="Z145" i="37"/>
  <c r="U525" i="37"/>
  <c r="AY525" i="37"/>
  <c r="AT509" i="37"/>
  <c r="AJ349" i="37"/>
  <c r="AP729" i="37"/>
  <c r="AG729" i="37"/>
  <c r="AQ509" i="37"/>
  <c r="AL499" i="37"/>
  <c r="X709" i="37"/>
  <c r="AX321" i="37"/>
  <c r="W517" i="37"/>
  <c r="V349" i="37"/>
  <c r="AR321" i="37"/>
  <c r="AY305" i="37"/>
  <c r="AZ923" i="37" s="1"/>
  <c r="AW313" i="37"/>
  <c r="AG505" i="37"/>
  <c r="V499" i="37"/>
  <c r="AL517" i="37"/>
  <c r="AS721" i="37"/>
  <c r="AH505" i="37"/>
  <c r="AJ757" i="37"/>
  <c r="AP525" i="37"/>
  <c r="U509" i="37"/>
  <c r="AX721" i="37"/>
  <c r="AT553" i="37"/>
  <c r="X525" i="37"/>
  <c r="AX729" i="37"/>
  <c r="AI785" i="37"/>
  <c r="W721" i="37"/>
  <c r="AN721" i="37"/>
  <c r="AG721" i="37"/>
  <c r="AK505" i="37"/>
  <c r="AP757" i="37"/>
  <c r="V525" i="37"/>
  <c r="AR525" i="37"/>
  <c r="AW517" i="37"/>
  <c r="Z101" i="37"/>
  <c r="Y517" i="37"/>
  <c r="Y349" i="37"/>
  <c r="AY553" i="37"/>
  <c r="X703" i="37"/>
  <c r="AK295" i="37"/>
  <c r="AJ913" i="37" s="1"/>
  <c r="W499" i="37"/>
  <c r="U313" i="37"/>
  <c r="AT313" i="37"/>
  <c r="V505" i="37"/>
  <c r="AQ729" i="37"/>
  <c r="AR509" i="37"/>
  <c r="AR517" i="37"/>
  <c r="AW505" i="37"/>
  <c r="AH757" i="37"/>
  <c r="AI321" i="37"/>
  <c r="AS525" i="37"/>
  <c r="AQ333" i="37"/>
  <c r="AM721" i="37"/>
  <c r="Z97" i="37"/>
  <c r="AI349" i="37"/>
  <c r="AK553" i="37"/>
  <c r="AS349" i="37"/>
  <c r="AJ321" i="37"/>
  <c r="X509" i="37"/>
  <c r="AR333" i="37"/>
  <c r="AR951" i="37" s="1"/>
  <c r="AY505" i="37"/>
  <c r="AJ729" i="37"/>
  <c r="X713" i="37"/>
  <c r="Z91" i="37"/>
  <c r="Y721" i="37"/>
  <c r="W703" i="37"/>
  <c r="AR499" i="37"/>
  <c r="AP741" i="37"/>
  <c r="U517" i="37"/>
  <c r="AT517" i="37"/>
  <c r="V709" i="37"/>
  <c r="AN757" i="37"/>
  <c r="AQ321" i="37"/>
  <c r="AR313" i="37"/>
  <c r="AS729" i="37"/>
  <c r="X305" i="37"/>
  <c r="AP333" i="37"/>
  <c r="AL537" i="37"/>
  <c r="AL785" i="37"/>
  <c r="AR377" i="37"/>
  <c r="AI377" i="37"/>
  <c r="AW581" i="37"/>
  <c r="V537" i="37"/>
  <c r="U521" i="37"/>
  <c r="AK581" i="37"/>
  <c r="AW785" i="37"/>
  <c r="AL581" i="37"/>
  <c r="AM741" i="37"/>
  <c r="V541" i="37"/>
  <c r="AR785" i="37"/>
  <c r="AH333" i="37"/>
  <c r="AN333" i="37"/>
  <c r="V377" i="37"/>
  <c r="AM725" i="37"/>
  <c r="AN541" i="37"/>
  <c r="V337" i="37"/>
  <c r="AM785" i="37"/>
  <c r="V741" i="37"/>
  <c r="AN537" i="37"/>
  <c r="V581" i="37"/>
  <c r="AM581" i="37"/>
  <c r="AJ377" i="37"/>
  <c r="AJ785" i="37"/>
  <c r="U377" i="37"/>
  <c r="AJ741" i="37"/>
  <c r="AG333" i="37"/>
  <c r="AP745" i="37"/>
  <c r="Y537" i="37"/>
  <c r="AG537" i="37"/>
  <c r="AG745" i="37"/>
  <c r="AL521" i="37"/>
  <c r="X537" i="37"/>
  <c r="AN745" i="37"/>
  <c r="U725" i="37"/>
  <c r="AL725" i="37"/>
  <c r="AK377" i="37"/>
  <c r="AM537" i="37"/>
  <c r="AL741" i="37"/>
  <c r="AG337" i="37"/>
  <c r="AJ725" i="37"/>
  <c r="AS377" i="37"/>
  <c r="AT537" i="37"/>
  <c r="CD7" i="27"/>
  <c r="AP541" i="37"/>
  <c r="AV377" i="37"/>
  <c r="AQ785" i="37"/>
  <c r="Y741" i="37"/>
  <c r="AJ537" i="37"/>
  <c r="AV581" i="37"/>
  <c r="U581" i="37"/>
  <c r="AQ581" i="37"/>
  <c r="CA7" i="27"/>
  <c r="CI7" i="27"/>
  <c r="BX7" i="27" s="1"/>
  <c r="W377" i="37"/>
  <c r="AT741" i="37"/>
  <c r="BY7" i="27"/>
  <c r="AM521" i="37"/>
  <c r="AJ521" i="37"/>
  <c r="AX785" i="37"/>
  <c r="AS581" i="37"/>
  <c r="X741" i="37"/>
  <c r="AS537" i="37"/>
  <c r="AS741" i="37"/>
  <c r="CB7" i="27"/>
  <c r="W581" i="37"/>
  <c r="AX581" i="37"/>
  <c r="BZ7" i="27"/>
  <c r="CC7" i="27"/>
  <c r="AQ521" i="37"/>
  <c r="AQ317" i="37"/>
  <c r="AQ725" i="37"/>
  <c r="Y377" i="37"/>
  <c r="Y785" i="37"/>
  <c r="Y581" i="37"/>
  <c r="W243" i="37"/>
  <c r="W651" i="37"/>
  <c r="W447" i="37"/>
  <c r="Y286" i="37"/>
  <c r="Y694" i="37"/>
  <c r="Y490" i="37"/>
  <c r="U308" i="37"/>
  <c r="U716" i="37"/>
  <c r="Z104" i="37"/>
  <c r="U512" i="37"/>
  <c r="U360" i="37"/>
  <c r="Z156" i="37"/>
  <c r="U564" i="37"/>
  <c r="U768" i="37"/>
  <c r="Y399" i="37"/>
  <c r="Y807" i="37"/>
  <c r="Y603" i="37"/>
  <c r="W402" i="37"/>
  <c r="W810" i="37"/>
  <c r="W606" i="37"/>
  <c r="Y226" i="37"/>
  <c r="Y634" i="37"/>
  <c r="Y430" i="37"/>
  <c r="U260" i="37"/>
  <c r="U668" i="37"/>
  <c r="Z56" i="37"/>
  <c r="U464" i="37"/>
  <c r="U297" i="37"/>
  <c r="Z93" i="37"/>
  <c r="U705" i="37"/>
  <c r="U501" i="37"/>
  <c r="U368" i="37"/>
  <c r="U776" i="37"/>
  <c r="U572" i="37"/>
  <c r="Z164" i="37"/>
  <c r="Y379" i="37"/>
  <c r="Y787" i="37"/>
  <c r="Y583" i="37"/>
  <c r="X402" i="37"/>
  <c r="X810" i="37"/>
  <c r="X606" i="37"/>
  <c r="W271" i="37"/>
  <c r="W679" i="37"/>
  <c r="W475" i="37"/>
  <c r="W296" i="37"/>
  <c r="W704" i="37"/>
  <c r="W500" i="37"/>
  <c r="Y347" i="37"/>
  <c r="Y755" i="37"/>
  <c r="Y551" i="37"/>
  <c r="U342" i="37"/>
  <c r="U750" i="37"/>
  <c r="Z138" i="37"/>
  <c r="U546" i="37"/>
  <c r="U390" i="37"/>
  <c r="U798" i="37"/>
  <c r="Z186" i="37"/>
  <c r="U594" i="37"/>
  <c r="X257" i="37"/>
  <c r="X665" i="37"/>
  <c r="X461" i="37"/>
  <c r="Y287" i="37"/>
  <c r="Y695" i="37"/>
  <c r="Y491" i="37"/>
  <c r="Y320" i="37"/>
  <c r="Y728" i="37"/>
  <c r="Y524" i="37"/>
  <c r="U376" i="37"/>
  <c r="U784" i="37"/>
  <c r="Z172" i="37"/>
  <c r="U580" i="37"/>
  <c r="X334" i="37"/>
  <c r="X742" i="37"/>
  <c r="X538" i="37"/>
  <c r="U254" i="37"/>
  <c r="Z50" i="37"/>
  <c r="U662" i="37"/>
  <c r="U458" i="37"/>
  <c r="AS346" i="37"/>
  <c r="AS754" i="37"/>
  <c r="AS550" i="37"/>
  <c r="AL340" i="37"/>
  <c r="AL748" i="37"/>
  <c r="AL544" i="37"/>
  <c r="AL328" i="37"/>
  <c r="AL736" i="37"/>
  <c r="AL532" i="37"/>
  <c r="AS322" i="37"/>
  <c r="AS730" i="37"/>
  <c r="AS526" i="37"/>
  <c r="AH820" i="37"/>
  <c r="AH616" i="37"/>
  <c r="AH412" i="37"/>
  <c r="AH812" i="37"/>
  <c r="AH404" i="37"/>
  <c r="AH608" i="37"/>
  <c r="AS804" i="37"/>
  <c r="AS600" i="37"/>
  <c r="AS396" i="37"/>
  <c r="AS797" i="37"/>
  <c r="AS593" i="37"/>
  <c r="AS389" i="37"/>
  <c r="AS789" i="37"/>
  <c r="AS585" i="37"/>
  <c r="AS381" i="37"/>
  <c r="AH369" i="37"/>
  <c r="AH777" i="37"/>
  <c r="AH573" i="37"/>
  <c r="AY762" i="37"/>
  <c r="AY558" i="37"/>
  <c r="AY354" i="37"/>
  <c r="AH341" i="37"/>
  <c r="AH749" i="37"/>
  <c r="AH545" i="37"/>
  <c r="AV329" i="37"/>
  <c r="AV737" i="37"/>
  <c r="AV533" i="37"/>
  <c r="AG732" i="37"/>
  <c r="AG528" i="37"/>
  <c r="AG324" i="37"/>
  <c r="AI718" i="37"/>
  <c r="AI514" i="37"/>
  <c r="AI310" i="37"/>
  <c r="AP408" i="37"/>
  <c r="AP816" i="37"/>
  <c r="AP612" i="37"/>
  <c r="AW403" i="37"/>
  <c r="AW811" i="37"/>
  <c r="AW607" i="37"/>
  <c r="AM396" i="37"/>
  <c r="AM600" i="37"/>
  <c r="AM804" i="37"/>
  <c r="AT389" i="37"/>
  <c r="AT593" i="37"/>
  <c r="AT797" i="37"/>
  <c r="AT385" i="37"/>
  <c r="AT589" i="37"/>
  <c r="AT793" i="37"/>
  <c r="AT378" i="37"/>
  <c r="AT786" i="37"/>
  <c r="AT582" i="37"/>
  <c r="AK775" i="37"/>
  <c r="AK571" i="37"/>
  <c r="AK367" i="37"/>
  <c r="AK763" i="37"/>
  <c r="AK559" i="37"/>
  <c r="AK355" i="37"/>
  <c r="AH814" i="37"/>
  <c r="AH610" i="37"/>
  <c r="AH406" i="37"/>
  <c r="AG616" i="37"/>
  <c r="AG412" i="37"/>
  <c r="AG820" i="37"/>
  <c r="AG613" i="37"/>
  <c r="AG817" i="37"/>
  <c r="AG409" i="37"/>
  <c r="AG609" i="37"/>
  <c r="AG405" i="37"/>
  <c r="AG813" i="37"/>
  <c r="AG604" i="37"/>
  <c r="AG400" i="37"/>
  <c r="AG808" i="37"/>
  <c r="AG601" i="37"/>
  <c r="AG805" i="37"/>
  <c r="AG397" i="37"/>
  <c r="AG596" i="37"/>
  <c r="AG392" i="37"/>
  <c r="AG800" i="37"/>
  <c r="AG593" i="37"/>
  <c r="AG389" i="37"/>
  <c r="AG797" i="37"/>
  <c r="AG589" i="37"/>
  <c r="AG793" i="37"/>
  <c r="AG385" i="37"/>
  <c r="AG584" i="37"/>
  <c r="AG788" i="37"/>
  <c r="AG380" i="37"/>
  <c r="AG580" i="37"/>
  <c r="AG376" i="37"/>
  <c r="AG784" i="37"/>
  <c r="AV368" i="37"/>
  <c r="AV776" i="37"/>
  <c r="AV572" i="37"/>
  <c r="AV360" i="37"/>
  <c r="AV768" i="37"/>
  <c r="AV564" i="37"/>
  <c r="AV352" i="37"/>
  <c r="AV760" i="37"/>
  <c r="AV556" i="37"/>
  <c r="AY753" i="37"/>
  <c r="AY549" i="37"/>
  <c r="AY345" i="37"/>
  <c r="AV336" i="37"/>
  <c r="AV744" i="37"/>
  <c r="AV540" i="37"/>
  <c r="AH328" i="37"/>
  <c r="AH736" i="37"/>
  <c r="AH532" i="37"/>
  <c r="AH316" i="37"/>
  <c r="AH724" i="37"/>
  <c r="AH520" i="37"/>
  <c r="AX508" i="37"/>
  <c r="AX304" i="37"/>
  <c r="AI409" i="37"/>
  <c r="AI817" i="37"/>
  <c r="AI613" i="37"/>
  <c r="AP401" i="37"/>
  <c r="AP809" i="37"/>
  <c r="AP605" i="37"/>
  <c r="AI397" i="37"/>
  <c r="AI805" i="37"/>
  <c r="AI601" i="37"/>
  <c r="AI389" i="37"/>
  <c r="AI593" i="37"/>
  <c r="AI797" i="37"/>
  <c r="AT382" i="37"/>
  <c r="AT586" i="37"/>
  <c r="AT790" i="37"/>
  <c r="AI374" i="37"/>
  <c r="AI782" i="37"/>
  <c r="AI578" i="37"/>
  <c r="AY767" i="37"/>
  <c r="AY563" i="37"/>
  <c r="AY359" i="37"/>
  <c r="AV808" i="37"/>
  <c r="AV604" i="37"/>
  <c r="AV400" i="37"/>
  <c r="AL797" i="37"/>
  <c r="AL389" i="37"/>
  <c r="AL593" i="37"/>
  <c r="AH789" i="37"/>
  <c r="AH381" i="37"/>
  <c r="AH585" i="37"/>
  <c r="AH781" i="37"/>
  <c r="AH373" i="37"/>
  <c r="AH577" i="37"/>
  <c r="AS353" i="37"/>
  <c r="AS761" i="37"/>
  <c r="AS557" i="37"/>
  <c r="AX411" i="37"/>
  <c r="AX819" i="37"/>
  <c r="AX615" i="37"/>
  <c r="AX815" i="37"/>
  <c r="AX611" i="37"/>
  <c r="AX407" i="37"/>
  <c r="AX607" i="37"/>
  <c r="AX403" i="37"/>
  <c r="AX811" i="37"/>
  <c r="AX603" i="37"/>
  <c r="AX399" i="37"/>
  <c r="AX807" i="37"/>
  <c r="AX599" i="37"/>
  <c r="AX395" i="37"/>
  <c r="AX803" i="37"/>
  <c r="AX798" i="37"/>
  <c r="AX594" i="37"/>
  <c r="AX390" i="37"/>
  <c r="AX794" i="37"/>
  <c r="AX386" i="37"/>
  <c r="AX590" i="37"/>
  <c r="AX790" i="37"/>
  <c r="AX586" i="37"/>
  <c r="AX382" i="37"/>
  <c r="AX583" i="37"/>
  <c r="AX379" i="37"/>
  <c r="AX787" i="37"/>
  <c r="AX578" i="37"/>
  <c r="AX374" i="37"/>
  <c r="AX782" i="37"/>
  <c r="AH367" i="37"/>
  <c r="AH775" i="37"/>
  <c r="AH571" i="37"/>
  <c r="AY768" i="37"/>
  <c r="AY564" i="37"/>
  <c r="AY360" i="37"/>
  <c r="AY760" i="37"/>
  <c r="AY556" i="37"/>
  <c r="AY352" i="37"/>
  <c r="AK752" i="37"/>
  <c r="AK548" i="37"/>
  <c r="AK344" i="37"/>
  <c r="AV335" i="37"/>
  <c r="AV743" i="37"/>
  <c r="AV539" i="37"/>
  <c r="AS327" i="37"/>
  <c r="AS735" i="37"/>
  <c r="AS531" i="37"/>
  <c r="AH319" i="37"/>
  <c r="AH727" i="37"/>
  <c r="AH523" i="37"/>
  <c r="AW718" i="37"/>
  <c r="AW514" i="37"/>
  <c r="AW310" i="37"/>
  <c r="AV262" i="37"/>
  <c r="AV670" i="37"/>
  <c r="AV466" i="37"/>
  <c r="AX231" i="37"/>
  <c r="AX639" i="37"/>
  <c r="AX435" i="37"/>
  <c r="AX255" i="37"/>
  <c r="AX663" i="37"/>
  <c r="AX459" i="37"/>
  <c r="AT296" i="37"/>
  <c r="AT500" i="37"/>
  <c r="AJ302" i="37"/>
  <c r="AJ506" i="37"/>
  <c r="AW248" i="37"/>
  <c r="AW656" i="37"/>
  <c r="AW452" i="37"/>
  <c r="AJ575" i="37"/>
  <c r="AJ371" i="37"/>
  <c r="AJ779" i="37"/>
  <c r="AJ571" i="37"/>
  <c r="AJ775" i="37"/>
  <c r="AJ367" i="37"/>
  <c r="AJ567" i="37"/>
  <c r="AJ363" i="37"/>
  <c r="AJ771" i="37"/>
  <c r="AJ563" i="37"/>
  <c r="AJ359" i="37"/>
  <c r="AJ767" i="37"/>
  <c r="AJ558" i="37"/>
  <c r="AJ354" i="37"/>
  <c r="AJ762" i="37"/>
  <c r="AJ555" i="37"/>
  <c r="AJ351" i="37"/>
  <c r="AJ759" i="37"/>
  <c r="AJ550" i="37"/>
  <c r="AJ346" i="37"/>
  <c r="AJ754" i="37"/>
  <c r="AJ545" i="37"/>
  <c r="AJ749" i="37"/>
  <c r="AJ341" i="37"/>
  <c r="AJ540" i="37"/>
  <c r="AJ336" i="37"/>
  <c r="AJ744" i="37"/>
  <c r="AJ536" i="37"/>
  <c r="AJ332" i="37"/>
  <c r="AJ740" i="37"/>
  <c r="AJ531" i="37"/>
  <c r="AJ327" i="37"/>
  <c r="AJ735" i="37"/>
  <c r="AJ528" i="37"/>
  <c r="AJ324" i="37"/>
  <c r="AJ732" i="37"/>
  <c r="AJ523" i="37"/>
  <c r="AJ319" i="37"/>
  <c r="AJ727" i="37"/>
  <c r="AT307" i="37"/>
  <c r="AT715" i="37"/>
  <c r="AT511" i="37"/>
  <c r="AS296" i="37"/>
  <c r="AS500" i="37"/>
  <c r="AP266" i="37"/>
  <c r="AP674" i="37"/>
  <c r="AP470" i="37"/>
  <c r="AY232" i="37"/>
  <c r="AY640" i="37"/>
  <c r="AY436" i="37"/>
  <c r="AT369" i="37"/>
  <c r="AT573" i="37"/>
  <c r="AT777" i="37"/>
  <c r="AM367" i="37"/>
  <c r="AM775" i="37"/>
  <c r="AM571" i="37"/>
  <c r="AI364" i="37"/>
  <c r="AI772" i="37"/>
  <c r="AI568" i="37"/>
  <c r="AI360" i="37"/>
  <c r="AI768" i="37"/>
  <c r="AI564" i="37"/>
  <c r="AW356" i="37"/>
  <c r="AW764" i="37"/>
  <c r="AW560" i="37"/>
  <c r="AP354" i="37"/>
  <c r="AP762" i="37"/>
  <c r="AP558" i="37"/>
  <c r="AM351" i="37"/>
  <c r="AM759" i="37"/>
  <c r="AM555" i="37"/>
  <c r="AI347" i="37"/>
  <c r="AI551" i="37"/>
  <c r="AI755" i="37"/>
  <c r="AW343" i="37"/>
  <c r="AW547" i="37"/>
  <c r="AW751" i="37"/>
  <c r="AT340" i="37"/>
  <c r="AT748" i="37"/>
  <c r="AT544" i="37"/>
  <c r="AT335" i="37"/>
  <c r="AT539" i="37"/>
  <c r="AT743" i="37"/>
  <c r="AM332" i="37"/>
  <c r="AM740" i="37"/>
  <c r="AM536" i="37"/>
  <c r="AM328" i="37"/>
  <c r="AM736" i="37"/>
  <c r="AM532" i="37"/>
  <c r="AW325" i="37"/>
  <c r="AW733" i="37"/>
  <c r="AW529" i="37"/>
  <c r="AW320" i="37"/>
  <c r="AW728" i="37"/>
  <c r="AW524" i="37"/>
  <c r="AT316" i="37"/>
  <c r="AT724" i="37"/>
  <c r="AT520" i="37"/>
  <c r="AN312" i="37"/>
  <c r="AN516" i="37"/>
  <c r="AP512" i="37"/>
  <c r="AP308" i="37"/>
  <c r="AP503" i="37"/>
  <c r="AP299" i="37"/>
  <c r="AY268" i="37"/>
  <c r="AY676" i="37"/>
  <c r="AY472" i="37"/>
  <c r="AW234" i="37"/>
  <c r="AW642" i="37"/>
  <c r="AW438" i="37"/>
  <c r="AW695" i="37"/>
  <c r="AW491" i="37"/>
  <c r="AW287" i="37"/>
  <c r="AX682" i="37"/>
  <c r="AX478" i="37"/>
  <c r="AX274" i="37"/>
  <c r="AW669" i="37"/>
  <c r="AW465" i="37"/>
  <c r="AW261" i="37"/>
  <c r="AS656" i="37"/>
  <c r="AS452" i="37"/>
  <c r="AS248" i="37"/>
  <c r="AV649" i="37"/>
  <c r="AV445" i="37"/>
  <c r="AV241" i="37"/>
  <c r="AW639" i="37"/>
  <c r="AW435" i="37"/>
  <c r="AW231" i="37"/>
  <c r="AX222" i="37"/>
  <c r="AX426" i="37"/>
  <c r="AX630" i="37"/>
  <c r="AQ515" i="37"/>
  <c r="AQ311" i="37"/>
  <c r="AP507" i="37"/>
  <c r="AP711" i="37"/>
  <c r="AP303" i="37"/>
  <c r="AY296" i="37"/>
  <c r="AY500" i="37"/>
  <c r="AY497" i="37"/>
  <c r="AY293" i="37"/>
  <c r="AY701" i="37"/>
  <c r="AX485" i="37"/>
  <c r="AX281" i="37"/>
  <c r="AX689" i="37"/>
  <c r="AW472" i="37"/>
  <c r="AW268" i="37"/>
  <c r="AW676" i="37"/>
  <c r="AX461" i="37"/>
  <c r="AX257" i="37"/>
  <c r="AX665" i="37"/>
  <c r="AR449" i="37"/>
  <c r="AR245" i="37"/>
  <c r="AR653" i="37"/>
  <c r="AY442" i="37"/>
  <c r="AY238" i="37"/>
  <c r="AY646" i="37"/>
  <c r="AQ437" i="37"/>
  <c r="AQ233" i="37"/>
  <c r="AQ641" i="37"/>
  <c r="AV432" i="37"/>
  <c r="AV228" i="37"/>
  <c r="AV636" i="37"/>
  <c r="AS221" i="37"/>
  <c r="AS629" i="37"/>
  <c r="AS425" i="37"/>
  <c r="AN309" i="37"/>
  <c r="AN513" i="37"/>
  <c r="AY308" i="37"/>
  <c r="AY512" i="37"/>
  <c r="AN308" i="37"/>
  <c r="AN512" i="37"/>
  <c r="AJ308" i="37"/>
  <c r="AJ512" i="37"/>
  <c r="AX307" i="37"/>
  <c r="AX715" i="37"/>
  <c r="AX511" i="37"/>
  <c r="AW306" i="37"/>
  <c r="AW714" i="37"/>
  <c r="AW510" i="37"/>
  <c r="AI306" i="37"/>
  <c r="AI714" i="37"/>
  <c r="AI510" i="37"/>
  <c r="AQ304" i="37"/>
  <c r="AQ508" i="37"/>
  <c r="AL299" i="37"/>
  <c r="AL503" i="37"/>
  <c r="AH299" i="37"/>
  <c r="AH503" i="37"/>
  <c r="AW298" i="37"/>
  <c r="AW502" i="37"/>
  <c r="AL298" i="37"/>
  <c r="AL502" i="37"/>
  <c r="AH298" i="37"/>
  <c r="AH502" i="37"/>
  <c r="AN297" i="37"/>
  <c r="AN705" i="37"/>
  <c r="AN501" i="37"/>
  <c r="AN294" i="37"/>
  <c r="AN702" i="37"/>
  <c r="AN498" i="37"/>
  <c r="AN293" i="37"/>
  <c r="AN701" i="37"/>
  <c r="AN497" i="37"/>
  <c r="AW290" i="37"/>
  <c r="AW698" i="37"/>
  <c r="AW494" i="37"/>
  <c r="AY286" i="37"/>
  <c r="AY694" i="37"/>
  <c r="AY490" i="37"/>
  <c r="AR283" i="37"/>
  <c r="AR691" i="37"/>
  <c r="AR487" i="37"/>
  <c r="AW279" i="37"/>
  <c r="AW687" i="37"/>
  <c r="AW483" i="37"/>
  <c r="AX277" i="37"/>
  <c r="AX685" i="37"/>
  <c r="AX481" i="37"/>
  <c r="AV273" i="37"/>
  <c r="AV681" i="37"/>
  <c r="AV477" i="37"/>
  <c r="AY270" i="37"/>
  <c r="AY678" i="37"/>
  <c r="AY474" i="37"/>
  <c r="AX267" i="37"/>
  <c r="AX675" i="37"/>
  <c r="AX471" i="37"/>
  <c r="AW264" i="37"/>
  <c r="AW672" i="37"/>
  <c r="AW468" i="37"/>
  <c r="AV260" i="37"/>
  <c r="AV668" i="37"/>
  <c r="AV464" i="37"/>
  <c r="AW257" i="37"/>
  <c r="AW665" i="37"/>
  <c r="AW461" i="37"/>
  <c r="AX253" i="37"/>
  <c r="AX661" i="37"/>
  <c r="AX457" i="37"/>
  <c r="AX250" i="37"/>
  <c r="AX658" i="37"/>
  <c r="AX454" i="37"/>
  <c r="AW247" i="37"/>
  <c r="AW655" i="37"/>
  <c r="AW451" i="37"/>
  <c r="AX245" i="37"/>
  <c r="AX653" i="37"/>
  <c r="AX449" i="37"/>
  <c r="AY243" i="37"/>
  <c r="AY651" i="37"/>
  <c r="AY447" i="37"/>
  <c r="AX240" i="37"/>
  <c r="AX648" i="37"/>
  <c r="AX444" i="37"/>
  <c r="AP239" i="37"/>
  <c r="AP647" i="37"/>
  <c r="AP443" i="37"/>
  <c r="AT237" i="37"/>
  <c r="AT645" i="37"/>
  <c r="AT441" i="37"/>
  <c r="AY235" i="37"/>
  <c r="AY643" i="37"/>
  <c r="AY439" i="37"/>
  <c r="AW233" i="37"/>
  <c r="AW641" i="37"/>
  <c r="AW437" i="37"/>
  <c r="AS232" i="37"/>
  <c r="AS640" i="37"/>
  <c r="AS436" i="37"/>
  <c r="AQ230" i="37"/>
  <c r="AQ638" i="37"/>
  <c r="AQ434" i="37"/>
  <c r="AP227" i="37"/>
  <c r="AP635" i="37"/>
  <c r="AP431" i="37"/>
  <c r="AX425" i="37"/>
  <c r="AX221" i="37"/>
  <c r="AX629" i="37"/>
  <c r="AN279" i="37"/>
  <c r="AN483" i="37"/>
  <c r="AN687" i="37"/>
  <c r="AJ274" i="37"/>
  <c r="AJ682" i="37"/>
  <c r="AJ478" i="37"/>
  <c r="AG257" i="37"/>
  <c r="AG665" i="37"/>
  <c r="AG461" i="37"/>
  <c r="AQ227" i="37"/>
  <c r="AQ635" i="37"/>
  <c r="AQ431" i="37"/>
  <c r="AV633" i="37"/>
  <c r="AV429" i="37"/>
  <c r="AV225" i="37"/>
  <c r="AY426" i="37"/>
  <c r="AY222" i="37"/>
  <c r="AY630" i="37"/>
  <c r="AP425" i="37"/>
  <c r="AP221" i="37"/>
  <c r="AP629" i="37"/>
  <c r="AT422" i="37"/>
  <c r="AT218" i="37"/>
  <c r="AT626" i="37"/>
  <c r="AL220" i="37"/>
  <c r="AL424" i="37"/>
  <c r="AL628" i="37"/>
  <c r="AS269" i="37"/>
  <c r="AS677" i="37"/>
  <c r="AS473" i="37"/>
  <c r="AG230" i="37"/>
  <c r="AG638" i="37"/>
  <c r="AG434" i="37"/>
  <c r="AV218" i="37"/>
  <c r="AV422" i="37"/>
  <c r="AV626" i="37"/>
  <c r="AV216" i="37"/>
  <c r="AV624" i="37"/>
  <c r="AV420" i="37"/>
  <c r="AK248" i="37"/>
  <c r="AK656" i="37"/>
  <c r="AK452" i="37"/>
  <c r="AI274" i="37"/>
  <c r="AI682" i="37"/>
  <c r="AI478" i="37"/>
  <c r="AQ280" i="37"/>
  <c r="AQ688" i="37"/>
  <c r="AQ484" i="37"/>
  <c r="AL230" i="37"/>
  <c r="AL638" i="37"/>
  <c r="AL434" i="37"/>
  <c r="AK275" i="37"/>
  <c r="AK683" i="37"/>
  <c r="AK479" i="37"/>
  <c r="AN215" i="37"/>
  <c r="AN419" i="37"/>
  <c r="AN623" i="37"/>
  <c r="AH215" i="37"/>
  <c r="AH623" i="37"/>
  <c r="AH419" i="37"/>
  <c r="AM244" i="37"/>
  <c r="AM652" i="37"/>
  <c r="AM448" i="37"/>
  <c r="AT255" i="37"/>
  <c r="AT663" i="37"/>
  <c r="AT459" i="37"/>
  <c r="AS262" i="37"/>
  <c r="AS670" i="37"/>
  <c r="AS466" i="37"/>
  <c r="AR284" i="37"/>
  <c r="AR692" i="37"/>
  <c r="AR488" i="37"/>
  <c r="AJ234" i="37"/>
  <c r="AJ438" i="37"/>
  <c r="AJ642" i="37"/>
  <c r="AL261" i="37"/>
  <c r="AL669" i="37"/>
  <c r="AL465" i="37"/>
  <c r="AN266" i="37"/>
  <c r="AN674" i="37"/>
  <c r="AN470" i="37"/>
  <c r="AM275" i="37"/>
  <c r="AM479" i="37"/>
  <c r="AM683" i="37"/>
  <c r="AM224" i="37"/>
  <c r="AM632" i="37"/>
  <c r="AM428" i="37"/>
  <c r="AT271" i="37"/>
  <c r="AT679" i="37"/>
  <c r="AT475" i="37"/>
  <c r="AR271" i="37"/>
  <c r="AR475" i="37"/>
  <c r="AR679" i="37"/>
  <c r="AM216" i="37"/>
  <c r="AM624" i="37"/>
  <c r="AM420" i="37"/>
  <c r="AK245" i="37"/>
  <c r="AK653" i="37"/>
  <c r="AK449" i="37"/>
  <c r="AI290" i="37"/>
  <c r="AI698" i="37"/>
  <c r="AI494" i="37"/>
  <c r="AQ633" i="37"/>
  <c r="AQ429" i="37"/>
  <c r="AQ225" i="37"/>
  <c r="AG259" i="37"/>
  <c r="AG463" i="37"/>
  <c r="AG667" i="37"/>
  <c r="AM278" i="37"/>
  <c r="AM686" i="37"/>
  <c r="AM482" i="37"/>
  <c r="AL218" i="37"/>
  <c r="AL422" i="37"/>
  <c r="AL626" i="37"/>
  <c r="AH230" i="37"/>
  <c r="AH638" i="37"/>
  <c r="AH434" i="37"/>
  <c r="AI254" i="37"/>
  <c r="AI458" i="37"/>
  <c r="AI662" i="37"/>
  <c r="AM274" i="37"/>
  <c r="AM682" i="37"/>
  <c r="AM478" i="37"/>
  <c r="AM229" i="37"/>
  <c r="AM637" i="37"/>
  <c r="AM433" i="37"/>
  <c r="AT265" i="37"/>
  <c r="AT673" i="37"/>
  <c r="AT469" i="37"/>
  <c r="AJ216" i="37"/>
  <c r="AJ420" i="37"/>
  <c r="AJ624" i="37"/>
  <c r="AQ489" i="37"/>
  <c r="AQ285" i="37"/>
  <c r="AQ693" i="37"/>
  <c r="AJ283" i="37"/>
  <c r="AJ487" i="37"/>
  <c r="AJ691" i="37"/>
  <c r="AG223" i="37"/>
  <c r="AG631" i="37"/>
  <c r="AG427" i="37"/>
  <c r="AK237" i="37"/>
  <c r="AK441" i="37"/>
  <c r="AK645" i="37"/>
  <c r="AI273" i="37"/>
  <c r="AI681" i="37"/>
  <c r="AI477" i="37"/>
  <c r="AH235" i="37"/>
  <c r="AH643" i="37"/>
  <c r="AH439" i="37"/>
  <c r="AL278" i="37"/>
  <c r="AL686" i="37"/>
  <c r="AL482" i="37"/>
  <c r="AJ279" i="37"/>
  <c r="AJ483" i="37"/>
  <c r="AJ687" i="37"/>
  <c r="AR220" i="37"/>
  <c r="AR424" i="37"/>
  <c r="AR628" i="37"/>
  <c r="AT261" i="37"/>
  <c r="AT669" i="37"/>
  <c r="AT465" i="37"/>
  <c r="AI232" i="37"/>
  <c r="AI640" i="37"/>
  <c r="AI436" i="37"/>
  <c r="AL242" i="37"/>
  <c r="AL650" i="37"/>
  <c r="AL446" i="37"/>
  <c r="AM258" i="37"/>
  <c r="AM666" i="37"/>
  <c r="AM462" i="37"/>
  <c r="AI258" i="37"/>
  <c r="AI666" i="37"/>
  <c r="AI462" i="37"/>
  <c r="AM248" i="37"/>
  <c r="AM656" i="37"/>
  <c r="AM452" i="37"/>
  <c r="AS250" i="37"/>
  <c r="AS454" i="37"/>
  <c r="AS658" i="37"/>
  <c r="AH683" i="37"/>
  <c r="AH479" i="37"/>
  <c r="AH275" i="37"/>
  <c r="AT243" i="37"/>
  <c r="AT651" i="37"/>
  <c r="AT447" i="37"/>
  <c r="AR468" i="37"/>
  <c r="AR264" i="37"/>
  <c r="AR672" i="37"/>
  <c r="AM257" i="37"/>
  <c r="AM665" i="37"/>
  <c r="AM461" i="37"/>
  <c r="AT682" i="37"/>
  <c r="AT478" i="37"/>
  <c r="AT274" i="37"/>
  <c r="AS682" i="37"/>
  <c r="AS478" i="37"/>
  <c r="AS274" i="37"/>
  <c r="AR682" i="37"/>
  <c r="AR478" i="37"/>
  <c r="AR274" i="37"/>
  <c r="AH274" i="37"/>
  <c r="AH682" i="37"/>
  <c r="AH478" i="37"/>
  <c r="AN263" i="37"/>
  <c r="AN671" i="37"/>
  <c r="AN467" i="37"/>
  <c r="AM263" i="37"/>
  <c r="AM467" i="37"/>
  <c r="AM671" i="37"/>
  <c r="AL263" i="37"/>
  <c r="AL671" i="37"/>
  <c r="AL467" i="37"/>
  <c r="AT280" i="37"/>
  <c r="AT688" i="37"/>
  <c r="AT484" i="37"/>
  <c r="AK272" i="37"/>
  <c r="AK680" i="37"/>
  <c r="AK476" i="37"/>
  <c r="AT633" i="37"/>
  <c r="AT225" i="37"/>
  <c r="AT429" i="37"/>
  <c r="AJ290" i="37"/>
  <c r="AJ494" i="37"/>
  <c r="AJ698" i="37"/>
  <c r="AJ263" i="37"/>
  <c r="AJ467" i="37"/>
  <c r="AJ671" i="37"/>
  <c r="AR270" i="37"/>
  <c r="AR678" i="37"/>
  <c r="AR474" i="37"/>
  <c r="AR684" i="37"/>
  <c r="AR480" i="37"/>
  <c r="AR276" i="37"/>
  <c r="AI289" i="37"/>
  <c r="AI697" i="37"/>
  <c r="AI493" i="37"/>
  <c r="AR241" i="37"/>
  <c r="AR649" i="37"/>
  <c r="AR445" i="37"/>
  <c r="AH262" i="37"/>
  <c r="AH670" i="37"/>
  <c r="AH466" i="37"/>
  <c r="AG246" i="37"/>
  <c r="AG450" i="37"/>
  <c r="AG654" i="37"/>
  <c r="AP284" i="37"/>
  <c r="AP692" i="37"/>
  <c r="AP488" i="37"/>
  <c r="AG263" i="37"/>
  <c r="AG671" i="37"/>
  <c r="AG467" i="37"/>
  <c r="AG241" i="37"/>
  <c r="AG649" i="37"/>
  <c r="AG445" i="37"/>
  <c r="AH285" i="37"/>
  <c r="AH693" i="37"/>
  <c r="AH489" i="37"/>
  <c r="AN238" i="37"/>
  <c r="AN442" i="37"/>
  <c r="AN646" i="37"/>
  <c r="AL234" i="37"/>
  <c r="AL642" i="37"/>
  <c r="AL438" i="37"/>
  <c r="AI231" i="37"/>
  <c r="AI435" i="37"/>
  <c r="AI639" i="37"/>
  <c r="AM220" i="37"/>
  <c r="AM628" i="37"/>
  <c r="AM424" i="37"/>
  <c r="AN218" i="37"/>
  <c r="AN626" i="37"/>
  <c r="AN422" i="37"/>
  <c r="AJ218" i="37"/>
  <c r="AJ626" i="37"/>
  <c r="AJ422" i="37"/>
  <c r="AT282" i="37"/>
  <c r="AT690" i="37"/>
  <c r="AT486" i="37"/>
  <c r="AQ282" i="37"/>
  <c r="AQ690" i="37"/>
  <c r="AQ486" i="37"/>
  <c r="AL228" i="37"/>
  <c r="AL636" i="37"/>
  <c r="AL432" i="37"/>
  <c r="AK228" i="37"/>
  <c r="AK636" i="37"/>
  <c r="AK432" i="37"/>
  <c r="AI275" i="37"/>
  <c r="AI479" i="37"/>
  <c r="AI683" i="37"/>
  <c r="AL287" i="37"/>
  <c r="AL695" i="37"/>
  <c r="AL491" i="37"/>
  <c r="AQ468" i="37"/>
  <c r="AQ264" i="37"/>
  <c r="AQ672" i="37"/>
  <c r="AM215" i="37"/>
  <c r="AM419" i="37"/>
  <c r="AM623" i="37"/>
  <c r="AK271" i="37"/>
  <c r="AK679" i="37"/>
  <c r="AK475" i="37"/>
  <c r="AI257" i="37"/>
  <c r="AI665" i="37"/>
  <c r="AI461" i="37"/>
  <c r="AQ257" i="37"/>
  <c r="AQ461" i="37"/>
  <c r="AQ665" i="37"/>
  <c r="AH249" i="37"/>
  <c r="AH657" i="37"/>
  <c r="AH453" i="37"/>
  <c r="AN272" i="37"/>
  <c r="AN680" i="37"/>
  <c r="AN476" i="37"/>
  <c r="AN217" i="37"/>
  <c r="AN421" i="37"/>
  <c r="AN625" i="37"/>
  <c r="AM272" i="37"/>
  <c r="AM680" i="37"/>
  <c r="AM476" i="37"/>
  <c r="AM217" i="37"/>
  <c r="AM625" i="37"/>
  <c r="AM421" i="37"/>
  <c r="AL272" i="37"/>
  <c r="AL476" i="37"/>
  <c r="AL680" i="37"/>
  <c r="AL217" i="37"/>
  <c r="AL625" i="37"/>
  <c r="AL421" i="37"/>
  <c r="AT451" i="37"/>
  <c r="AT247" i="37"/>
  <c r="AT655" i="37"/>
  <c r="AK255" i="37"/>
  <c r="AK663" i="37"/>
  <c r="AK459" i="37"/>
  <c r="AS494" i="37"/>
  <c r="AS290" i="37"/>
  <c r="AS698" i="37"/>
  <c r="AJ262" i="37"/>
  <c r="AJ466" i="37"/>
  <c r="AJ670" i="37"/>
  <c r="AS216" i="37"/>
  <c r="AS624" i="37"/>
  <c r="AS420" i="37"/>
  <c r="AJ241" i="37"/>
  <c r="AJ649" i="37"/>
  <c r="AJ445" i="37"/>
  <c r="AR263" i="37"/>
  <c r="AR671" i="37"/>
  <c r="AR467" i="37"/>
  <c r="AI245" i="37"/>
  <c r="AI653" i="37"/>
  <c r="AI449" i="37"/>
  <c r="AG242" i="37"/>
  <c r="AG650" i="37"/>
  <c r="AG446" i="37"/>
  <c r="AG224" i="37"/>
  <c r="AG632" i="37"/>
  <c r="AG428" i="37"/>
  <c r="AP271" i="37"/>
  <c r="AP679" i="37"/>
  <c r="AP475" i="37"/>
  <c r="AH284" i="37"/>
  <c r="AH488" i="37"/>
  <c r="AH692" i="37"/>
  <c r="AI292" i="37"/>
  <c r="AI700" i="37"/>
  <c r="AI496" i="37"/>
  <c r="AN237" i="37"/>
  <c r="AN645" i="37"/>
  <c r="AN441" i="37"/>
  <c r="AN273" i="37"/>
  <c r="AN681" i="37"/>
  <c r="AN477" i="37"/>
  <c r="AM235" i="37"/>
  <c r="AM439" i="37"/>
  <c r="AM643" i="37"/>
  <c r="AN278" i="37"/>
  <c r="AN686" i="37"/>
  <c r="AN482" i="37"/>
  <c r="AN236" i="37"/>
  <c r="AN644" i="37"/>
  <c r="AN440" i="37"/>
  <c r="AH236" i="37"/>
  <c r="AH440" i="37"/>
  <c r="AH644" i="37"/>
  <c r="AK261" i="37"/>
  <c r="AK669" i="37"/>
  <c r="AK465" i="37"/>
  <c r="AI218" i="37"/>
  <c r="AI422" i="37"/>
  <c r="AI626" i="37"/>
  <c r="AN242" i="37"/>
  <c r="AN650" i="37"/>
  <c r="AN446" i="37"/>
  <c r="AJ227" i="37"/>
  <c r="AJ431" i="37"/>
  <c r="AJ635" i="37"/>
  <c r="AM246" i="37"/>
  <c r="AM654" i="37"/>
  <c r="AM450" i="37"/>
  <c r="AI246" i="37"/>
  <c r="AI654" i="37"/>
  <c r="AI450" i="37"/>
  <c r="AL250" i="37"/>
  <c r="AL454" i="37"/>
  <c r="AL658" i="37"/>
  <c r="AJ228" i="37"/>
  <c r="AJ432" i="37"/>
  <c r="AJ636" i="37"/>
  <c r="AQ662" i="37"/>
  <c r="AQ458" i="37"/>
  <c r="AQ254" i="37"/>
  <c r="AK224" i="37"/>
  <c r="AK632" i="37"/>
  <c r="AK428" i="37"/>
  <c r="AN257" i="37"/>
  <c r="AN665" i="37"/>
  <c r="AN461" i="37"/>
  <c r="AL257" i="37"/>
  <c r="AL461" i="37"/>
  <c r="AL665" i="37"/>
  <c r="AT256" i="37"/>
  <c r="AT664" i="37"/>
  <c r="AT460" i="37"/>
  <c r="AS291" i="37"/>
  <c r="AS699" i="37"/>
  <c r="AS495" i="37"/>
  <c r="AJ226" i="37"/>
  <c r="AJ634" i="37"/>
  <c r="AJ430" i="37"/>
  <c r="AR249" i="37"/>
  <c r="AR657" i="37"/>
  <c r="AR453" i="37"/>
  <c r="AQ271" i="37"/>
  <c r="AQ679" i="37"/>
  <c r="AQ475" i="37"/>
  <c r="AM290" i="37"/>
  <c r="AM698" i="37"/>
  <c r="AM494" i="37"/>
  <c r="AL286" i="37"/>
  <c r="AL490" i="37"/>
  <c r="AL694" i="37"/>
  <c r="AK251" i="37"/>
  <c r="AK659" i="37"/>
  <c r="AK455" i="37"/>
  <c r="AT272" i="37"/>
  <c r="AT680" i="37"/>
  <c r="AT476" i="37"/>
  <c r="AK225" i="37"/>
  <c r="AK429" i="37"/>
  <c r="AK633" i="37"/>
  <c r="AJ288" i="37"/>
  <c r="AJ492" i="37"/>
  <c r="AJ696" i="37"/>
  <c r="AS265" i="37"/>
  <c r="AS673" i="37"/>
  <c r="AS469" i="37"/>
  <c r="AS241" i="37"/>
  <c r="AS649" i="37"/>
  <c r="AS445" i="37"/>
  <c r="AR251" i="37"/>
  <c r="AR455" i="37"/>
  <c r="AR659" i="37"/>
  <c r="AR289" i="37"/>
  <c r="AR697" i="37"/>
  <c r="AR493" i="37"/>
  <c r="AR217" i="37"/>
  <c r="AR625" i="37"/>
  <c r="AR421" i="37"/>
  <c r="AQ684" i="37"/>
  <c r="AQ480" i="37"/>
  <c r="AQ276" i="37"/>
  <c r="AH244" i="37"/>
  <c r="AH448" i="37"/>
  <c r="AH652" i="37"/>
  <c r="AG244" i="37"/>
  <c r="AG652" i="37"/>
  <c r="AG448" i="37"/>
  <c r="AG287" i="37"/>
  <c r="AG695" i="37"/>
  <c r="AG491" i="37"/>
  <c r="AP265" i="37"/>
  <c r="AP673" i="37"/>
  <c r="AP469" i="37"/>
  <c r="AK264" i="37"/>
  <c r="AK672" i="37"/>
  <c r="AK468" i="37"/>
  <c r="AH219" i="37"/>
  <c r="AH627" i="37"/>
  <c r="AH423" i="37"/>
  <c r="AQ451" i="37"/>
  <c r="AQ247" i="37"/>
  <c r="AQ655" i="37"/>
  <c r="AQ216" i="37"/>
  <c r="AQ624" i="37"/>
  <c r="AQ420" i="37"/>
  <c r="AH241" i="37"/>
  <c r="AH445" i="37"/>
  <c r="AH649" i="37"/>
  <c r="AG218" i="37"/>
  <c r="AG626" i="37"/>
  <c r="AG422" i="37"/>
  <c r="AG289" i="37"/>
  <c r="AG697" i="37"/>
  <c r="AG493" i="37"/>
  <c r="AG280" i="37"/>
  <c r="AG688" i="37"/>
  <c r="AG484" i="37"/>
  <c r="AP269" i="37"/>
  <c r="AP677" i="37"/>
  <c r="AP473" i="37"/>
  <c r="AP261" i="37"/>
  <c r="AP669" i="37"/>
  <c r="AP465" i="37"/>
  <c r="AP241" i="37"/>
  <c r="AP649" i="37"/>
  <c r="AP445" i="37"/>
  <c r="AK260" i="37"/>
  <c r="AK464" i="37"/>
  <c r="AK668" i="37"/>
  <c r="AJ265" i="37"/>
  <c r="AJ673" i="37"/>
  <c r="AJ469" i="37"/>
  <c r="AG264" i="37"/>
  <c r="AG672" i="37"/>
  <c r="AG468" i="37"/>
  <c r="AH286" i="37"/>
  <c r="AH490" i="37"/>
  <c r="AH694" i="37"/>
  <c r="AQ272" i="37"/>
  <c r="AQ476" i="37"/>
  <c r="AQ680" i="37"/>
  <c r="AH239" i="37"/>
  <c r="AH647" i="37"/>
  <c r="AH443" i="37"/>
  <c r="AG238" i="37"/>
  <c r="AG646" i="37"/>
  <c r="AG442" i="37"/>
  <c r="AG231" i="37"/>
  <c r="AG639" i="37"/>
  <c r="AG435" i="37"/>
  <c r="AP684" i="37"/>
  <c r="AP480" i="37"/>
  <c r="AP276" i="37"/>
  <c r="AP257" i="37"/>
  <c r="AP665" i="37"/>
  <c r="AP461" i="37"/>
  <c r="AP250" i="37"/>
  <c r="AP658" i="37"/>
  <c r="AP454" i="37"/>
  <c r="AP223" i="37"/>
  <c r="AP631" i="37"/>
  <c r="AP427" i="37"/>
  <c r="AJ281" i="37"/>
  <c r="AJ485" i="37"/>
  <c r="AJ689" i="37"/>
  <c r="AI270" i="37"/>
  <c r="AI678" i="37"/>
  <c r="AI474" i="37"/>
  <c r="AN260" i="37"/>
  <c r="AN668" i="37"/>
  <c r="AN464" i="37"/>
  <c r="AL282" i="37"/>
  <c r="AL486" i="37"/>
  <c r="AL690" i="37"/>
  <c r="AJ264" i="37"/>
  <c r="AJ672" i="37"/>
  <c r="AJ468" i="37"/>
  <c r="AH252" i="37"/>
  <c r="AH660" i="37"/>
  <c r="AH456" i="37"/>
  <c r="AM265" i="37"/>
  <c r="AM469" i="37"/>
  <c r="AM673" i="37"/>
  <c r="AK221" i="37"/>
  <c r="AK629" i="37"/>
  <c r="AK425" i="37"/>
  <c r="AI269" i="37"/>
  <c r="AI677" i="37"/>
  <c r="AI473" i="37"/>
  <c r="AK243" i="37"/>
  <c r="AK651" i="37"/>
  <c r="AK447" i="37"/>
  <c r="AG292" i="37"/>
  <c r="AG700" i="37"/>
  <c r="AG496" i="37"/>
  <c r="AH283" i="37"/>
  <c r="AH691" i="37"/>
  <c r="AH487" i="37"/>
  <c r="AM264" i="37"/>
  <c r="AM672" i="37"/>
  <c r="AM468" i="37"/>
  <c r="AK252" i="37"/>
  <c r="AK456" i="37"/>
  <c r="AK660" i="37"/>
  <c r="AI223" i="37"/>
  <c r="AI631" i="37"/>
  <c r="AI427" i="37"/>
  <c r="AN221" i="37"/>
  <c r="AN629" i="37"/>
  <c r="AN425" i="37"/>
  <c r="AL269" i="37"/>
  <c r="AL473" i="37"/>
  <c r="AL677" i="37"/>
  <c r="AJ285" i="37"/>
  <c r="AJ489" i="37"/>
  <c r="AJ693" i="37"/>
  <c r="AG269" i="37"/>
  <c r="AG677" i="37"/>
  <c r="AG473" i="37"/>
  <c r="AG222" i="37"/>
  <c r="AG630" i="37"/>
  <c r="AG426" i="37"/>
  <c r="AN277" i="37"/>
  <c r="AN685" i="37"/>
  <c r="AN481" i="37"/>
  <c r="AK283" i="37"/>
  <c r="AK691" i="37"/>
  <c r="AK487" i="37"/>
  <c r="AI284" i="37"/>
  <c r="AI692" i="37"/>
  <c r="AI488" i="37"/>
  <c r="AN252" i="37"/>
  <c r="AN660" i="37"/>
  <c r="AN456" i="37"/>
  <c r="AL223" i="37"/>
  <c r="AL427" i="37"/>
  <c r="AL631" i="37"/>
  <c r="AJ222" i="37"/>
  <c r="AJ426" i="37"/>
  <c r="AJ630" i="37"/>
  <c r="AH268" i="37"/>
  <c r="AH676" i="37"/>
  <c r="AH472" i="37"/>
  <c r="AM285" i="37"/>
  <c r="AM693" i="37"/>
  <c r="AM489" i="37"/>
  <c r="AL276" i="37"/>
  <c r="AL684" i="37"/>
  <c r="AL480" i="37"/>
  <c r="AL292" i="37"/>
  <c r="AL496" i="37"/>
  <c r="AL700" i="37"/>
  <c r="AH243" i="37"/>
  <c r="AH447" i="37"/>
  <c r="AH651" i="37"/>
  <c r="AM277" i="37"/>
  <c r="AM481" i="37"/>
  <c r="AM685" i="37"/>
  <c r="AG276" i="37"/>
  <c r="AG480" i="37"/>
  <c r="AG684" i="37"/>
  <c r="AI247" i="37"/>
  <c r="AI655" i="37"/>
  <c r="AI451" i="37"/>
  <c r="AN219" i="37"/>
  <c r="AN423" i="37"/>
  <c r="AN627" i="37"/>
  <c r="V363" i="37"/>
  <c r="V771" i="37"/>
  <c r="V567" i="37"/>
  <c r="AG277" i="37"/>
  <c r="AG685" i="37"/>
  <c r="AG481" i="37"/>
  <c r="Y412" i="37"/>
  <c r="Y820" i="37"/>
  <c r="Y616" i="37"/>
  <c r="Y396" i="37"/>
  <c r="Y600" i="37"/>
  <c r="Y804" i="37"/>
  <c r="Y380" i="37"/>
  <c r="Y788" i="37"/>
  <c r="Y584" i="37"/>
  <c r="Y332" i="37"/>
  <c r="Y536" i="37"/>
  <c r="Y740" i="37"/>
  <c r="W400" i="37"/>
  <c r="W808" i="37"/>
  <c r="W604" i="37"/>
  <c r="W384" i="37"/>
  <c r="W792" i="37"/>
  <c r="W588" i="37"/>
  <c r="W369" i="37"/>
  <c r="W777" i="37"/>
  <c r="W573" i="37"/>
  <c r="V342" i="37"/>
  <c r="V750" i="37"/>
  <c r="V546" i="37"/>
  <c r="U413" i="37"/>
  <c r="U821" i="37"/>
  <c r="Z209" i="37"/>
  <c r="U617" i="37"/>
  <c r="U397" i="37"/>
  <c r="U805" i="37"/>
  <c r="Z193" i="37"/>
  <c r="U601" i="37"/>
  <c r="U381" i="37"/>
  <c r="U789" i="37"/>
  <c r="Z177" i="37"/>
  <c r="U585" i="37"/>
  <c r="W360" i="37"/>
  <c r="W768" i="37"/>
  <c r="W564" i="37"/>
  <c r="W352" i="37"/>
  <c r="W760" i="37"/>
  <c r="W556" i="37"/>
  <c r="X409" i="37"/>
  <c r="X817" i="37"/>
  <c r="X613" i="37"/>
  <c r="X401" i="37"/>
  <c r="X809" i="37"/>
  <c r="X605" i="37"/>
  <c r="X393" i="37"/>
  <c r="X801" i="37"/>
  <c r="X597" i="37"/>
  <c r="X385" i="37"/>
  <c r="X793" i="37"/>
  <c r="X589" i="37"/>
  <c r="Y376" i="37"/>
  <c r="Y784" i="37"/>
  <c r="Y580" i="37"/>
  <c r="U361" i="37"/>
  <c r="Z157" i="37"/>
  <c r="U769" i="37"/>
  <c r="U565" i="37"/>
  <c r="W332" i="37"/>
  <c r="W740" i="37"/>
  <c r="W536" i="37"/>
  <c r="U315" i="37"/>
  <c r="U723" i="37"/>
  <c r="Z111" i="37"/>
  <c r="U519" i="37"/>
  <c r="Y252" i="37"/>
  <c r="Y660" i="37"/>
  <c r="Y456" i="37"/>
  <c r="X408" i="37"/>
  <c r="X816" i="37"/>
  <c r="X612" i="37"/>
  <c r="X400" i="37"/>
  <c r="X808" i="37"/>
  <c r="X604" i="37"/>
  <c r="X392" i="37"/>
  <c r="X800" i="37"/>
  <c r="X596" i="37"/>
  <c r="X384" i="37"/>
  <c r="X792" i="37"/>
  <c r="X588" i="37"/>
  <c r="U379" i="37"/>
  <c r="U787" i="37"/>
  <c r="Z175" i="37"/>
  <c r="U583" i="37"/>
  <c r="Y372" i="37"/>
  <c r="Y780" i="37"/>
  <c r="Y576" i="37"/>
  <c r="X367" i="37"/>
  <c r="X775" i="37"/>
  <c r="X571" i="37"/>
  <c r="Y348" i="37"/>
  <c r="Y756" i="37"/>
  <c r="Y552" i="37"/>
  <c r="V330" i="37"/>
  <c r="V738" i="37"/>
  <c r="V534" i="37"/>
  <c r="Y413" i="37"/>
  <c r="Y821" i="37"/>
  <c r="Y617" i="37"/>
  <c r="Y409" i="37"/>
  <c r="Y817" i="37"/>
  <c r="Y613" i="37"/>
  <c r="Y405" i="37"/>
  <c r="Y813" i="37"/>
  <c r="Y609" i="37"/>
  <c r="Y401" i="37"/>
  <c r="Y809" i="37"/>
  <c r="Y605" i="37"/>
  <c r="Y397" i="37"/>
  <c r="Y805" i="37"/>
  <c r="Y601" i="37"/>
  <c r="Y393" i="37"/>
  <c r="Y801" i="37"/>
  <c r="Y597" i="37"/>
  <c r="Y389" i="37"/>
  <c r="Y797" i="37"/>
  <c r="Y593" i="37"/>
  <c r="Y385" i="37"/>
  <c r="Y793" i="37"/>
  <c r="Y589" i="37"/>
  <c r="Y381" i="37"/>
  <c r="Y789" i="37"/>
  <c r="Y585" i="37"/>
  <c r="V374" i="37"/>
  <c r="V782" i="37"/>
  <c r="V578" i="37"/>
  <c r="U365" i="37"/>
  <c r="U773" i="37"/>
  <c r="Z161" i="37"/>
  <c r="U569" i="37"/>
  <c r="W348" i="37"/>
  <c r="W756" i="37"/>
  <c r="W552" i="37"/>
  <c r="V319" i="37"/>
  <c r="V727" i="37"/>
  <c r="V523" i="37"/>
  <c r="Y248" i="37"/>
  <c r="Y656" i="37"/>
  <c r="Y452" i="37"/>
  <c r="V369" i="37"/>
  <c r="V573" i="37"/>
  <c r="V777" i="37"/>
  <c r="V361" i="37"/>
  <c r="V565" i="37"/>
  <c r="V769" i="37"/>
  <c r="V353" i="37"/>
  <c r="V761" i="37"/>
  <c r="V557" i="37"/>
  <c r="V341" i="37"/>
  <c r="V749" i="37"/>
  <c r="V545" i="37"/>
  <c r="U322" i="37"/>
  <c r="U730" i="37"/>
  <c r="Z118" i="37"/>
  <c r="U526" i="37"/>
  <c r="X312" i="37"/>
  <c r="X720" i="37"/>
  <c r="X516" i="37"/>
  <c r="W297" i="37"/>
  <c r="W705" i="37"/>
  <c r="W501" i="37"/>
  <c r="V278" i="37"/>
  <c r="V686" i="37"/>
  <c r="V482" i="37"/>
  <c r="X270" i="37"/>
  <c r="X678" i="37"/>
  <c r="X474" i="37"/>
  <c r="X262" i="37"/>
  <c r="X670" i="37"/>
  <c r="X466" i="37"/>
  <c r="V372" i="37"/>
  <c r="V780" i="37"/>
  <c r="V576" i="37"/>
  <c r="V364" i="37"/>
  <c r="V772" i="37"/>
  <c r="V568" i="37"/>
  <c r="V356" i="37"/>
  <c r="V764" i="37"/>
  <c r="V560" i="37"/>
  <c r="V348" i="37"/>
  <c r="V756" i="37"/>
  <c r="V552" i="37"/>
  <c r="V340" i="37"/>
  <c r="V748" i="37"/>
  <c r="V544" i="37"/>
  <c r="V332" i="37"/>
  <c r="V740" i="37"/>
  <c r="V536" i="37"/>
  <c r="W326" i="37"/>
  <c r="W734" i="37"/>
  <c r="W530" i="37"/>
  <c r="X316" i="37"/>
  <c r="X724" i="37"/>
  <c r="X520" i="37"/>
  <c r="U294" i="37"/>
  <c r="U702" i="37"/>
  <c r="Z90" i="37"/>
  <c r="U498" i="37"/>
  <c r="W241" i="37"/>
  <c r="W649" i="37"/>
  <c r="W445" i="37"/>
  <c r="X359" i="37"/>
  <c r="X767" i="37"/>
  <c r="X563" i="37"/>
  <c r="X355" i="37"/>
  <c r="X559" i="37"/>
  <c r="X763" i="37"/>
  <c r="X351" i="37"/>
  <c r="X759" i="37"/>
  <c r="X555" i="37"/>
  <c r="Y345" i="37"/>
  <c r="Y753" i="37"/>
  <c r="Y549" i="37"/>
  <c r="Y341" i="37"/>
  <c r="Y749" i="37"/>
  <c r="Y545" i="37"/>
  <c r="X335" i="37"/>
  <c r="X743" i="37"/>
  <c r="X539" i="37"/>
  <c r="Y329" i="37"/>
  <c r="Y737" i="37"/>
  <c r="Y533" i="37"/>
  <c r="X323" i="37"/>
  <c r="X527" i="37"/>
  <c r="X731" i="37"/>
  <c r="U314" i="37"/>
  <c r="U722" i="37"/>
  <c r="Z110" i="37"/>
  <c r="U518" i="37"/>
  <c r="V308" i="37"/>
  <c r="V716" i="37"/>
  <c r="V512" i="37"/>
  <c r="V326" i="37"/>
  <c r="V734" i="37"/>
  <c r="V530" i="37"/>
  <c r="X318" i="37"/>
  <c r="X726" i="37"/>
  <c r="X522" i="37"/>
  <c r="X310" i="37"/>
  <c r="X718" i="37"/>
  <c r="X514" i="37"/>
  <c r="V306" i="37"/>
  <c r="V714" i="37"/>
  <c r="V510" i="37"/>
  <c r="V298" i="37"/>
  <c r="V706" i="37"/>
  <c r="V502" i="37"/>
  <c r="V290" i="37"/>
  <c r="V698" i="37"/>
  <c r="V494" i="37"/>
  <c r="W281" i="37"/>
  <c r="W689" i="37"/>
  <c r="W485" i="37"/>
  <c r="U269" i="37"/>
  <c r="U677" i="37"/>
  <c r="Z65" i="37"/>
  <c r="U473" i="37"/>
  <c r="X250" i="37"/>
  <c r="X658" i="37"/>
  <c r="X454" i="37"/>
  <c r="X242" i="37"/>
  <c r="X650" i="37"/>
  <c r="X446" i="37"/>
  <c r="V325" i="37"/>
  <c r="V733" i="37"/>
  <c r="V529" i="37"/>
  <c r="V297" i="37"/>
  <c r="V501" i="37"/>
  <c r="V705" i="37"/>
  <c r="X286" i="37"/>
  <c r="X694" i="37"/>
  <c r="X490" i="37"/>
  <c r="V250" i="37"/>
  <c r="V658" i="37"/>
  <c r="V454" i="37"/>
  <c r="V242" i="37"/>
  <c r="V650" i="37"/>
  <c r="V446" i="37"/>
  <c r="V304" i="37"/>
  <c r="V712" i="37"/>
  <c r="V508" i="37"/>
  <c r="V300" i="37"/>
  <c r="V708" i="37"/>
  <c r="V504" i="37"/>
  <c r="V296" i="37"/>
  <c r="V704" i="37"/>
  <c r="V500" i="37"/>
  <c r="V292" i="37"/>
  <c r="V700" i="37"/>
  <c r="V496" i="37"/>
  <c r="X287" i="37"/>
  <c r="X695" i="37"/>
  <c r="X491" i="37"/>
  <c r="Y281" i="37"/>
  <c r="Y689" i="37"/>
  <c r="Y485" i="37"/>
  <c r="Y272" i="37"/>
  <c r="Y680" i="37"/>
  <c r="Y476" i="37"/>
  <c r="V289" i="37"/>
  <c r="V697" i="37"/>
  <c r="V493" i="37"/>
  <c r="V281" i="37"/>
  <c r="V689" i="37"/>
  <c r="V485" i="37"/>
  <c r="V273" i="37"/>
  <c r="V477" i="37"/>
  <c r="V681" i="37"/>
  <c r="V265" i="37"/>
  <c r="V673" i="37"/>
  <c r="V469" i="37"/>
  <c r="V253" i="37"/>
  <c r="V661" i="37"/>
  <c r="V457" i="37"/>
  <c r="V245" i="37"/>
  <c r="V653" i="37"/>
  <c r="V449" i="37"/>
  <c r="X288" i="37"/>
  <c r="X696" i="37"/>
  <c r="X492" i="37"/>
  <c r="X280" i="37"/>
  <c r="X688" i="37"/>
  <c r="X484" i="37"/>
  <c r="X272" i="37"/>
  <c r="X680" i="37"/>
  <c r="X476" i="37"/>
  <c r="X264" i="37"/>
  <c r="X672" i="37"/>
  <c r="X468" i="37"/>
  <c r="X252" i="37"/>
  <c r="X660" i="37"/>
  <c r="X456" i="37"/>
  <c r="X244" i="37"/>
  <c r="X652" i="37"/>
  <c r="X448" i="37"/>
  <c r="W233" i="37"/>
  <c r="W641" i="37"/>
  <c r="W437" i="37"/>
  <c r="Y277" i="37"/>
  <c r="Y685" i="37"/>
  <c r="Y481" i="37"/>
  <c r="Y273" i="37"/>
  <c r="Y681" i="37"/>
  <c r="Y477" i="37"/>
  <c r="Y269" i="37"/>
  <c r="Y677" i="37"/>
  <c r="Y473" i="37"/>
  <c r="Y265" i="37"/>
  <c r="Y673" i="37"/>
  <c r="Y469" i="37"/>
  <c r="Y261" i="37"/>
  <c r="Y669" i="37"/>
  <c r="Y465" i="37"/>
  <c r="Y253" i="37"/>
  <c r="Y661" i="37"/>
  <c r="Y457" i="37"/>
  <c r="Y249" i="37"/>
  <c r="Y657" i="37"/>
  <c r="Y453" i="37"/>
  <c r="Y245" i="37"/>
  <c r="Y653" i="37"/>
  <c r="Y449" i="37"/>
  <c r="U241" i="37"/>
  <c r="U649" i="37"/>
  <c r="Z37" i="37"/>
  <c r="U445" i="37"/>
  <c r="Y236" i="37"/>
  <c r="Y644" i="37"/>
  <c r="Y440" i="37"/>
  <c r="U233" i="37"/>
  <c r="U641" i="37"/>
  <c r="Z29" i="37"/>
  <c r="U437" i="37"/>
  <c r="V230" i="37"/>
  <c r="V638" i="37"/>
  <c r="V434" i="37"/>
  <c r="U225" i="37"/>
  <c r="U633" i="37"/>
  <c r="Z21" i="37"/>
  <c r="U429" i="37"/>
  <c r="X241" i="37"/>
  <c r="X649" i="37"/>
  <c r="X445" i="37"/>
  <c r="U232" i="37"/>
  <c r="Z28" i="37"/>
  <c r="U640" i="37"/>
  <c r="U436" i="37"/>
  <c r="X225" i="37"/>
  <c r="X633" i="37"/>
  <c r="X429" i="37"/>
  <c r="V236" i="37"/>
  <c r="V644" i="37"/>
  <c r="V440" i="37"/>
  <c r="V228" i="37"/>
  <c r="V636" i="37"/>
  <c r="V432" i="37"/>
  <c r="AL337" i="37"/>
  <c r="AL745" i="37"/>
  <c r="AL541" i="37"/>
  <c r="W317" i="37"/>
  <c r="W725" i="37"/>
  <c r="W521" i="37"/>
  <c r="AY725" i="37"/>
  <c r="AY521" i="37"/>
  <c r="AY317" i="37"/>
  <c r="AP317" i="37"/>
  <c r="AP521" i="37"/>
  <c r="AP725" i="37"/>
  <c r="AG581" i="37"/>
  <c r="AG785" i="37"/>
  <c r="AG377" i="37"/>
  <c r="W242" i="37"/>
  <c r="W650" i="37"/>
  <c r="W446" i="37"/>
  <c r="Y292" i="37"/>
  <c r="Y700" i="37"/>
  <c r="Y496" i="37"/>
  <c r="Y339" i="37"/>
  <c r="Y747" i="37"/>
  <c r="Y543" i="37"/>
  <c r="U371" i="37"/>
  <c r="U779" i="37"/>
  <c r="Z167" i="37"/>
  <c r="U575" i="37"/>
  <c r="X311" i="37"/>
  <c r="X719" i="37"/>
  <c r="X515" i="37"/>
  <c r="W386" i="37"/>
  <c r="W794" i="37"/>
  <c r="W590" i="37"/>
  <c r="W275" i="37"/>
  <c r="W683" i="37"/>
  <c r="W479" i="37"/>
  <c r="Y304" i="37"/>
  <c r="Y712" i="37"/>
  <c r="Y508" i="37"/>
  <c r="Y351" i="37"/>
  <c r="Y759" i="37"/>
  <c r="Y555" i="37"/>
  <c r="U339" i="37"/>
  <c r="U747" i="37"/>
  <c r="Z135" i="37"/>
  <c r="U543" i="37"/>
  <c r="Y382" i="37"/>
  <c r="Y790" i="37"/>
  <c r="Y586" i="37"/>
  <c r="W257" i="37"/>
  <c r="W665" i="37"/>
  <c r="W461" i="37"/>
  <c r="Y234" i="37"/>
  <c r="Y642" i="37"/>
  <c r="Y438" i="37"/>
  <c r="U248" i="37"/>
  <c r="U656" i="37"/>
  <c r="Z44" i="37"/>
  <c r="U452" i="37"/>
  <c r="U292" i="37"/>
  <c r="U700" i="37"/>
  <c r="Z88" i="37"/>
  <c r="U496" i="37"/>
  <c r="X346" i="37"/>
  <c r="X754" i="37"/>
  <c r="X550" i="37"/>
  <c r="W375" i="37"/>
  <c r="W783" i="37"/>
  <c r="W579" i="37"/>
  <c r="U395" i="37"/>
  <c r="U803" i="37"/>
  <c r="Z191" i="37"/>
  <c r="U599" i="37"/>
  <c r="W410" i="37"/>
  <c r="W614" i="37"/>
  <c r="W818" i="37"/>
  <c r="W270" i="37"/>
  <c r="W678" i="37"/>
  <c r="W474" i="37"/>
  <c r="W227" i="37"/>
  <c r="W635" i="37"/>
  <c r="W431" i="37"/>
  <c r="U316" i="37"/>
  <c r="U724" i="37"/>
  <c r="Z112" i="37"/>
  <c r="U520" i="37"/>
  <c r="Y358" i="37"/>
  <c r="Y766" i="37"/>
  <c r="Y562" i="37"/>
  <c r="X382" i="37"/>
  <c r="X790" i="37"/>
  <c r="X586" i="37"/>
  <c r="U259" i="37"/>
  <c r="U667" i="37"/>
  <c r="Z55" i="37"/>
  <c r="U463" i="37"/>
  <c r="W224" i="37"/>
  <c r="W632" i="37"/>
  <c r="W428" i="37"/>
  <c r="V239" i="37"/>
  <c r="V647" i="37"/>
  <c r="V443" i="37"/>
  <c r="AS342" i="37"/>
  <c r="AS750" i="37"/>
  <c r="AS546" i="37"/>
  <c r="AL332" i="37"/>
  <c r="AL740" i="37"/>
  <c r="AL536" i="37"/>
  <c r="AL324" i="37"/>
  <c r="AL732" i="37"/>
  <c r="AL528" i="37"/>
  <c r="AS314" i="37"/>
  <c r="AS722" i="37"/>
  <c r="AS518" i="37"/>
  <c r="AL817" i="37"/>
  <c r="AL613" i="37"/>
  <c r="AL409" i="37"/>
  <c r="AS806" i="37"/>
  <c r="AS398" i="37"/>
  <c r="AS602" i="37"/>
  <c r="AH799" i="37"/>
  <c r="AH391" i="37"/>
  <c r="AH595" i="37"/>
  <c r="AV792" i="37"/>
  <c r="AV588" i="37"/>
  <c r="AV384" i="37"/>
  <c r="AV783" i="37"/>
  <c r="AV375" i="37"/>
  <c r="AV579" i="37"/>
  <c r="AS365" i="37"/>
  <c r="AS773" i="37"/>
  <c r="AS569" i="37"/>
  <c r="AH345" i="37"/>
  <c r="AH753" i="37"/>
  <c r="AH549" i="37"/>
  <c r="AY746" i="37"/>
  <c r="AY542" i="37"/>
  <c r="AY338" i="37"/>
  <c r="AG736" i="37"/>
  <c r="AG532" i="37"/>
  <c r="AG328" i="37"/>
  <c r="AK726" i="37"/>
  <c r="AK522" i="37"/>
  <c r="AK318" i="37"/>
  <c r="AT411" i="37"/>
  <c r="AT819" i="37"/>
  <c r="AT615" i="37"/>
  <c r="AW406" i="37"/>
  <c r="AW814" i="37"/>
  <c r="AW610" i="37"/>
  <c r="AI398" i="37"/>
  <c r="AI806" i="37"/>
  <c r="AI602" i="37"/>
  <c r="AW392" i="37"/>
  <c r="AW596" i="37"/>
  <c r="AW800" i="37"/>
  <c r="AI387" i="37"/>
  <c r="AI591" i="37"/>
  <c r="AI795" i="37"/>
  <c r="AM382" i="37"/>
  <c r="AM586" i="37"/>
  <c r="AM790" i="37"/>
  <c r="AT376" i="37"/>
  <c r="AT580" i="37"/>
  <c r="AT784" i="37"/>
  <c r="AG773" i="37"/>
  <c r="AG569" i="37"/>
  <c r="AG365" i="37"/>
  <c r="AH821" i="37"/>
  <c r="AH617" i="37"/>
  <c r="AH413" i="37"/>
  <c r="AV811" i="37"/>
  <c r="AV403" i="37"/>
  <c r="AV607" i="37"/>
  <c r="AY623" i="37"/>
  <c r="AY215" i="37"/>
  <c r="AY419" i="37"/>
  <c r="AG615" i="37"/>
  <c r="AG411" i="37"/>
  <c r="AG819" i="37"/>
  <c r="AG610" i="37"/>
  <c r="AG814" i="37"/>
  <c r="AG406" i="37"/>
  <c r="AG606" i="37"/>
  <c r="AG402" i="37"/>
  <c r="AG810" i="37"/>
  <c r="AG602" i="37"/>
  <c r="AG398" i="37"/>
  <c r="AG806" i="37"/>
  <c r="AG599" i="37"/>
  <c r="AG395" i="37"/>
  <c r="AG803" i="37"/>
  <c r="AG594" i="37"/>
  <c r="AG390" i="37"/>
  <c r="AG798" i="37"/>
  <c r="AG591" i="37"/>
  <c r="AG387" i="37"/>
  <c r="AG795" i="37"/>
  <c r="AG587" i="37"/>
  <c r="AG791" i="37"/>
  <c r="AG383" i="37"/>
  <c r="AG582" i="37"/>
  <c r="AG786" i="37"/>
  <c r="AG378" i="37"/>
  <c r="AG578" i="37"/>
  <c r="AG782" i="37"/>
  <c r="AG374" i="37"/>
  <c r="AG775" i="37"/>
  <c r="AG571" i="37"/>
  <c r="AG367" i="37"/>
  <c r="AG767" i="37"/>
  <c r="AG563" i="37"/>
  <c r="AG359" i="37"/>
  <c r="AG759" i="37"/>
  <c r="AG555" i="37"/>
  <c r="AG351" i="37"/>
  <c r="AH340" i="37"/>
  <c r="AH748" i="37"/>
  <c r="AH544" i="37"/>
  <c r="AH332" i="37"/>
  <c r="AH740" i="37"/>
  <c r="AH536" i="37"/>
  <c r="AH324" i="37"/>
  <c r="AH732" i="37"/>
  <c r="AH528" i="37"/>
  <c r="AQ310" i="37"/>
  <c r="AQ718" i="37"/>
  <c r="AQ514" i="37"/>
  <c r="AI412" i="37"/>
  <c r="AI616" i="37"/>
  <c r="AI820" i="37"/>
  <c r="AM404" i="37"/>
  <c r="AM608" i="37"/>
  <c r="AM812" i="37"/>
  <c r="AW398" i="37"/>
  <c r="AW806" i="37"/>
  <c r="AW602" i="37"/>
  <c r="AT392" i="37"/>
  <c r="AT800" i="37"/>
  <c r="AT596" i="37"/>
  <c r="AP385" i="37"/>
  <c r="AP793" i="37"/>
  <c r="AP589" i="37"/>
  <c r="AM376" i="37"/>
  <c r="AM784" i="37"/>
  <c r="AM580" i="37"/>
  <c r="AS362" i="37"/>
  <c r="AS770" i="37"/>
  <c r="AS566" i="37"/>
  <c r="AV820" i="37"/>
  <c r="AV616" i="37"/>
  <c r="AV412" i="37"/>
  <c r="AL802" i="37"/>
  <c r="AL598" i="37"/>
  <c r="AL394" i="37"/>
  <c r="AH794" i="37"/>
  <c r="AH590" i="37"/>
  <c r="AH386" i="37"/>
  <c r="AV784" i="37"/>
  <c r="AV580" i="37"/>
  <c r="AV376" i="37"/>
  <c r="AH361" i="37"/>
  <c r="AH769" i="37"/>
  <c r="AH565" i="37"/>
  <c r="AX821" i="37"/>
  <c r="AX617" i="37"/>
  <c r="AX413" i="37"/>
  <c r="AX409" i="37"/>
  <c r="AX817" i="37"/>
  <c r="AX613" i="37"/>
  <c r="AX813" i="37"/>
  <c r="AX609" i="37"/>
  <c r="AX405" i="37"/>
  <c r="AX401" i="37"/>
  <c r="AX605" i="37"/>
  <c r="AX809" i="37"/>
  <c r="AX804" i="37"/>
  <c r="AX396" i="37"/>
  <c r="AX600" i="37"/>
  <c r="AX596" i="37"/>
  <c r="AX392" i="37"/>
  <c r="AX800" i="37"/>
  <c r="AX388" i="37"/>
  <c r="AX592" i="37"/>
  <c r="AX796" i="37"/>
  <c r="AX792" i="37"/>
  <c r="AX588" i="37"/>
  <c r="AX384" i="37"/>
  <c r="AX788" i="37"/>
  <c r="AX380" i="37"/>
  <c r="AX584" i="37"/>
  <c r="AX783" i="37"/>
  <c r="AX579" i="37"/>
  <c r="AX375" i="37"/>
  <c r="AH371" i="37"/>
  <c r="AH779" i="37"/>
  <c r="AH575" i="37"/>
  <c r="AY772" i="37"/>
  <c r="AY568" i="37"/>
  <c r="AY364" i="37"/>
  <c r="AY764" i="37"/>
  <c r="AY560" i="37"/>
  <c r="AY356" i="37"/>
  <c r="AK756" i="37"/>
  <c r="AK552" i="37"/>
  <c r="AK348" i="37"/>
  <c r="AK748" i="37"/>
  <c r="AK544" i="37"/>
  <c r="AK340" i="37"/>
  <c r="AL329" i="37"/>
  <c r="AL737" i="37"/>
  <c r="AL533" i="37"/>
  <c r="AY728" i="37"/>
  <c r="AY524" i="37"/>
  <c r="AY320" i="37"/>
  <c r="AG312" i="37"/>
  <c r="AG516" i="37"/>
  <c r="AM293" i="37"/>
  <c r="AM701" i="37"/>
  <c r="AM497" i="37"/>
  <c r="AW293" i="37"/>
  <c r="AW701" i="37"/>
  <c r="AW497" i="37"/>
  <c r="AJ711" i="37"/>
  <c r="AJ507" i="37"/>
  <c r="AJ303" i="37"/>
  <c r="AQ242" i="37"/>
  <c r="AQ650" i="37"/>
  <c r="AQ446" i="37"/>
  <c r="AV279" i="37"/>
  <c r="AV687" i="37"/>
  <c r="AV483" i="37"/>
  <c r="AJ576" i="37"/>
  <c r="AJ372" i="37"/>
  <c r="AJ780" i="37"/>
  <c r="AJ573" i="37"/>
  <c r="AJ777" i="37"/>
  <c r="AJ369" i="37"/>
  <c r="AJ568" i="37"/>
  <c r="AJ772" i="37"/>
  <c r="AJ364" i="37"/>
  <c r="AJ565" i="37"/>
  <c r="AJ769" i="37"/>
  <c r="AJ361" i="37"/>
  <c r="AJ561" i="37"/>
  <c r="AJ765" i="37"/>
  <c r="AJ357" i="37"/>
  <c r="AJ557" i="37"/>
  <c r="AJ761" i="37"/>
  <c r="AJ353" i="37"/>
  <c r="AJ552" i="37"/>
  <c r="AJ348" i="37"/>
  <c r="AJ756" i="37"/>
  <c r="AJ548" i="37"/>
  <c r="AJ344" i="37"/>
  <c r="AJ752" i="37"/>
  <c r="AJ544" i="37"/>
  <c r="AJ340" i="37"/>
  <c r="AJ748" i="37"/>
  <c r="AJ539" i="37"/>
  <c r="AJ335" i="37"/>
  <c r="AJ743" i="37"/>
  <c r="AJ534" i="37"/>
  <c r="AJ330" i="37"/>
  <c r="AJ738" i="37"/>
  <c r="AJ530" i="37"/>
  <c r="AJ326" i="37"/>
  <c r="AJ734" i="37"/>
  <c r="AJ526" i="37"/>
  <c r="AJ322" i="37"/>
  <c r="AJ730" i="37"/>
  <c r="AJ520" i="37"/>
  <c r="AJ316" i="37"/>
  <c r="AJ724" i="37"/>
  <c r="AY508" i="37"/>
  <c r="AY304" i="37"/>
  <c r="AI294" i="37"/>
  <c r="AI702" i="37"/>
  <c r="AI498" i="37"/>
  <c r="AT253" i="37"/>
  <c r="AT661" i="37"/>
  <c r="AT457" i="37"/>
  <c r="AM371" i="37"/>
  <c r="AM575" i="37"/>
  <c r="AM779" i="37"/>
  <c r="AW368" i="37"/>
  <c r="AW776" i="37"/>
  <c r="AW572" i="37"/>
  <c r="AW364" i="37"/>
  <c r="AW772" i="37"/>
  <c r="AW568" i="37"/>
  <c r="AT361" i="37"/>
  <c r="AT769" i="37"/>
  <c r="AT565" i="37"/>
  <c r="AM359" i="37"/>
  <c r="AM767" i="37"/>
  <c r="AM563" i="37"/>
  <c r="AI356" i="37"/>
  <c r="AI764" i="37"/>
  <c r="AI560" i="37"/>
  <c r="AW352" i="37"/>
  <c r="AW760" i="37"/>
  <c r="AW556" i="37"/>
  <c r="AW347" i="37"/>
  <c r="AW551" i="37"/>
  <c r="AW755" i="37"/>
  <c r="AP345" i="37"/>
  <c r="AP549" i="37"/>
  <c r="AP753" i="37"/>
  <c r="AP341" i="37"/>
  <c r="AP545" i="37"/>
  <c r="AP749" i="37"/>
  <c r="AM338" i="37"/>
  <c r="AM746" i="37"/>
  <c r="AM542" i="37"/>
  <c r="AW334" i="37"/>
  <c r="AW742" i="37"/>
  <c r="AW538" i="37"/>
  <c r="AT330" i="37"/>
  <c r="AT738" i="37"/>
  <c r="AT534" i="37"/>
  <c r="AP327" i="37"/>
  <c r="AP735" i="37"/>
  <c r="AP531" i="37"/>
  <c r="AM324" i="37"/>
  <c r="AM732" i="37"/>
  <c r="AM528" i="37"/>
  <c r="AI320" i="37"/>
  <c r="AI728" i="37"/>
  <c r="AI524" i="37"/>
  <c r="AW315" i="37"/>
  <c r="AW519" i="37"/>
  <c r="AW723" i="37"/>
  <c r="AY311" i="37"/>
  <c r="AY515" i="37"/>
  <c r="AG303" i="37"/>
  <c r="AG711" i="37"/>
  <c r="AG507" i="37"/>
  <c r="AS705" i="37"/>
  <c r="AS501" i="37"/>
  <c r="AS297" i="37"/>
  <c r="AP253" i="37"/>
  <c r="AP661" i="37"/>
  <c r="AP457" i="37"/>
  <c r="AW227" i="37"/>
  <c r="AW635" i="37"/>
  <c r="AW431" i="37"/>
  <c r="AV628" i="37"/>
  <c r="AV424" i="37"/>
  <c r="AV220" i="37"/>
  <c r="AW691" i="37"/>
  <c r="AW487" i="37"/>
  <c r="AW283" i="37"/>
  <c r="AW679" i="37"/>
  <c r="AW475" i="37"/>
  <c r="AW271" i="37"/>
  <c r="AX662" i="37"/>
  <c r="AX458" i="37"/>
  <c r="AX254" i="37"/>
  <c r="AW651" i="37"/>
  <c r="AW447" i="37"/>
  <c r="AW243" i="37"/>
  <c r="AT643" i="37"/>
  <c r="AT439" i="37"/>
  <c r="AT235" i="37"/>
  <c r="AP636" i="37"/>
  <c r="AP432" i="37"/>
  <c r="AP228" i="37"/>
  <c r="AT312" i="37"/>
  <c r="AT516" i="37"/>
  <c r="AN510" i="37"/>
  <c r="AN306" i="37"/>
  <c r="AN714" i="37"/>
  <c r="AY501" i="37"/>
  <c r="AY297" i="37"/>
  <c r="AY705" i="37"/>
  <c r="AY498" i="37"/>
  <c r="AY294" i="37"/>
  <c r="AY702" i="37"/>
  <c r="AV488" i="37"/>
  <c r="AV284" i="37"/>
  <c r="AV692" i="37"/>
  <c r="AW478" i="37"/>
  <c r="AW274" i="37"/>
  <c r="AW682" i="37"/>
  <c r="AX467" i="37"/>
  <c r="AX263" i="37"/>
  <c r="AX671" i="37"/>
  <c r="AY457" i="37"/>
  <c r="AY253" i="37"/>
  <c r="AY661" i="37"/>
  <c r="AV447" i="37"/>
  <c r="AV243" i="37"/>
  <c r="AV651" i="37"/>
  <c r="AX433" i="37"/>
  <c r="AX229" i="37"/>
  <c r="AX637" i="37"/>
  <c r="AY309" i="37"/>
  <c r="AY513" i="37"/>
  <c r="AW299" i="37"/>
  <c r="AW503" i="37"/>
  <c r="X337" i="37"/>
  <c r="X745" i="37"/>
  <c r="X541" i="37"/>
  <c r="AN521" i="37"/>
  <c r="AN317" i="37"/>
  <c r="AN725" i="37"/>
  <c r="Y317" i="37"/>
  <c r="Y725" i="37"/>
  <c r="Y521" i="37"/>
  <c r="AW333" i="37"/>
  <c r="AW741" i="37"/>
  <c r="AW537" i="37"/>
  <c r="U244" i="37"/>
  <c r="U652" i="37"/>
  <c r="Z40" i="37"/>
  <c r="U448" i="37"/>
  <c r="W320" i="37"/>
  <c r="W728" i="37"/>
  <c r="W524" i="37"/>
  <c r="W351" i="37"/>
  <c r="W759" i="37"/>
  <c r="W555" i="37"/>
  <c r="U352" i="37"/>
  <c r="U556" i="37"/>
  <c r="U760" i="37"/>
  <c r="Z148" i="37"/>
  <c r="W342" i="37"/>
  <c r="W750" i="37"/>
  <c r="W546" i="37"/>
  <c r="W411" i="37"/>
  <c r="W819" i="37"/>
  <c r="W615" i="37"/>
  <c r="U398" i="37"/>
  <c r="U806" i="37"/>
  <c r="Z194" i="37"/>
  <c r="U602" i="37"/>
  <c r="U378" i="37"/>
  <c r="U786" i="37"/>
  <c r="Z174" i="37"/>
  <c r="U582" i="37"/>
  <c r="U262" i="37"/>
  <c r="U670" i="37"/>
  <c r="Z58" i="37"/>
  <c r="U466" i="37"/>
  <c r="U235" i="37"/>
  <c r="Z31" i="37"/>
  <c r="U643" i="37"/>
  <c r="U439" i="37"/>
  <c r="W331" i="37"/>
  <c r="W739" i="37"/>
  <c r="W535" i="37"/>
  <c r="Y363" i="37"/>
  <c r="Y771" i="37"/>
  <c r="Y567" i="37"/>
  <c r="Y334" i="37"/>
  <c r="Y742" i="37"/>
  <c r="Y538" i="37"/>
  <c r="U380" i="37"/>
  <c r="U788" i="37"/>
  <c r="Z176" i="37"/>
  <c r="U584" i="37"/>
  <c r="U384" i="37"/>
  <c r="U792" i="37"/>
  <c r="U588" i="37"/>
  <c r="Z180" i="37"/>
  <c r="U287" i="37"/>
  <c r="U695" i="37"/>
  <c r="Z83" i="37"/>
  <c r="U491" i="37"/>
  <c r="X231" i="37"/>
  <c r="X639" i="37"/>
  <c r="X435" i="37"/>
  <c r="U278" i="37"/>
  <c r="U686" i="37"/>
  <c r="Z74" i="37"/>
  <c r="U482" i="37"/>
  <c r="U372" i="37"/>
  <c r="U780" i="37"/>
  <c r="Z168" i="37"/>
  <c r="U576" i="37"/>
  <c r="X303" i="37"/>
  <c r="X711" i="37"/>
  <c r="X507" i="37"/>
  <c r="W334" i="37"/>
  <c r="W742" i="37"/>
  <c r="W538" i="37"/>
  <c r="U402" i="37"/>
  <c r="U810" i="37"/>
  <c r="Z198" i="37"/>
  <c r="U606" i="37"/>
  <c r="Y271" i="37"/>
  <c r="Y679" i="37"/>
  <c r="Y475" i="37"/>
  <c r="U251" i="37"/>
  <c r="Z47" i="37"/>
  <c r="U659" i="37"/>
  <c r="U455" i="37"/>
  <c r="W292" i="37"/>
  <c r="W700" i="37"/>
  <c r="W496" i="37"/>
  <c r="U280" i="37"/>
  <c r="U688" i="37"/>
  <c r="Z76" i="37"/>
  <c r="U484" i="37"/>
  <c r="Y311" i="37"/>
  <c r="Y719" i="37"/>
  <c r="Y515" i="37"/>
  <c r="Y387" i="37"/>
  <c r="Y795" i="37"/>
  <c r="Y591" i="37"/>
  <c r="Y402" i="37"/>
  <c r="Y810" i="37"/>
  <c r="Y606" i="37"/>
  <c r="AV350" i="37"/>
  <c r="AV758" i="37"/>
  <c r="AV554" i="37"/>
  <c r="AY751" i="37"/>
  <c r="AY547" i="37"/>
  <c r="AY343" i="37"/>
  <c r="AY747" i="37"/>
  <c r="AY543" i="37"/>
  <c r="AY339" i="37"/>
  <c r="AH330" i="37"/>
  <c r="AH738" i="37"/>
  <c r="AH534" i="37"/>
  <c r="AY731" i="37"/>
  <c r="AY527" i="37"/>
  <c r="AY323" i="37"/>
  <c r="AV318" i="37"/>
  <c r="AV726" i="37"/>
  <c r="AV522" i="37"/>
  <c r="AL821" i="37"/>
  <c r="AL413" i="37"/>
  <c r="AL617" i="37"/>
  <c r="AS811" i="37"/>
  <c r="AS607" i="37"/>
  <c r="AS403" i="37"/>
  <c r="AL807" i="37"/>
  <c r="AL399" i="37"/>
  <c r="AL603" i="37"/>
  <c r="AH802" i="37"/>
  <c r="AH394" i="37"/>
  <c r="AH598" i="37"/>
  <c r="AH797" i="37"/>
  <c r="AH593" i="37"/>
  <c r="AH389" i="37"/>
  <c r="AS790" i="37"/>
  <c r="AS586" i="37"/>
  <c r="AS382" i="37"/>
  <c r="AS781" i="37"/>
  <c r="AS373" i="37"/>
  <c r="AS577" i="37"/>
  <c r="AR772" i="37"/>
  <c r="AR568" i="37"/>
  <c r="AR364" i="37"/>
  <c r="AG760" i="37"/>
  <c r="AG556" i="37"/>
  <c r="AG352" i="37"/>
  <c r="AR748" i="37"/>
  <c r="AR544" i="37"/>
  <c r="AR340" i="37"/>
  <c r="AY742" i="37"/>
  <c r="AY538" i="37"/>
  <c r="AY334" i="37"/>
  <c r="AS325" i="37"/>
  <c r="AS733" i="37"/>
  <c r="AS529" i="37"/>
  <c r="AG728" i="37"/>
  <c r="AG524" i="37"/>
  <c r="AG320" i="37"/>
  <c r="AQ512" i="37"/>
  <c r="AQ308" i="37"/>
  <c r="AP409" i="37"/>
  <c r="AP817" i="37"/>
  <c r="AP613" i="37"/>
  <c r="AT406" i="37"/>
  <c r="AT610" i="37"/>
  <c r="AT814" i="37"/>
  <c r="AM399" i="37"/>
  <c r="AM603" i="37"/>
  <c r="AM807" i="37"/>
  <c r="AW394" i="37"/>
  <c r="AW802" i="37"/>
  <c r="AW598" i="37"/>
  <c r="AW390" i="37"/>
  <c r="AW798" i="37"/>
  <c r="AW594" i="37"/>
  <c r="AI388" i="37"/>
  <c r="AI592" i="37"/>
  <c r="AI796" i="37"/>
  <c r="AI383" i="37"/>
  <c r="AI791" i="37"/>
  <c r="AI587" i="37"/>
  <c r="AP376" i="37"/>
  <c r="AP784" i="37"/>
  <c r="AP580" i="37"/>
  <c r="AV366" i="37"/>
  <c r="AV774" i="37"/>
  <c r="AV570" i="37"/>
  <c r="AS358" i="37"/>
  <c r="AS766" i="37"/>
  <c r="AS562" i="37"/>
  <c r="AL352" i="37"/>
  <c r="AL760" i="37"/>
  <c r="AL556" i="37"/>
  <c r="AV813" i="37"/>
  <c r="AV609" i="37"/>
  <c r="AV405" i="37"/>
  <c r="AY616" i="37"/>
  <c r="AY412" i="37"/>
  <c r="AY820" i="37"/>
  <c r="AY613" i="37"/>
  <c r="AY817" i="37"/>
  <c r="AY409" i="37"/>
  <c r="AY610" i="37"/>
  <c r="AY814" i="37"/>
  <c r="AY406" i="37"/>
  <c r="AY608" i="37"/>
  <c r="AY404" i="37"/>
  <c r="AY812" i="37"/>
  <c r="AY605" i="37"/>
  <c r="AY809" i="37"/>
  <c r="AY401" i="37"/>
  <c r="AY602" i="37"/>
  <c r="AY806" i="37"/>
  <c r="AY398" i="37"/>
  <c r="AY599" i="37"/>
  <c r="AY395" i="37"/>
  <c r="AY803" i="37"/>
  <c r="AY595" i="37"/>
  <c r="AY799" i="37"/>
  <c r="AY391" i="37"/>
  <c r="AY592" i="37"/>
  <c r="AY388" i="37"/>
  <c r="AY796" i="37"/>
  <c r="AY589" i="37"/>
  <c r="AY385" i="37"/>
  <c r="AY793" i="37"/>
  <c r="AY586" i="37"/>
  <c r="AY790" i="37"/>
  <c r="AY382" i="37"/>
  <c r="AY583" i="37"/>
  <c r="AY379" i="37"/>
  <c r="AY787" i="37"/>
  <c r="AY580" i="37"/>
  <c r="AY376" i="37"/>
  <c r="AY784" i="37"/>
  <c r="AY577" i="37"/>
  <c r="AY373" i="37"/>
  <c r="AY781" i="37"/>
  <c r="AS368" i="37"/>
  <c r="AS776" i="37"/>
  <c r="AS572" i="37"/>
  <c r="AS360" i="37"/>
  <c r="AS768" i="37"/>
  <c r="AS564" i="37"/>
  <c r="AS356" i="37"/>
  <c r="AS764" i="37"/>
  <c r="AS560" i="37"/>
  <c r="AR755" i="37"/>
  <c r="AR551" i="37"/>
  <c r="AR347" i="37"/>
  <c r="AR751" i="37"/>
  <c r="AR547" i="37"/>
  <c r="AR343" i="37"/>
  <c r="AS336" i="37"/>
  <c r="AS744" i="37"/>
  <c r="AS540" i="37"/>
  <c r="AR735" i="37"/>
  <c r="AR531" i="37"/>
  <c r="AR327" i="37"/>
  <c r="AS320" i="37"/>
  <c r="AS728" i="37"/>
  <c r="AS524" i="37"/>
  <c r="AN310" i="37"/>
  <c r="AN718" i="37"/>
  <c r="AN514" i="37"/>
  <c r="AW413" i="37"/>
  <c r="AW617" i="37"/>
  <c r="AW821" i="37"/>
  <c r="AM410" i="37"/>
  <c r="AM614" i="37"/>
  <c r="AM818" i="37"/>
  <c r="AI405" i="37"/>
  <c r="AI609" i="37"/>
  <c r="AI813" i="37"/>
  <c r="AT399" i="37"/>
  <c r="AT807" i="37"/>
  <c r="AT603" i="37"/>
  <c r="AW396" i="37"/>
  <c r="AW600" i="37"/>
  <c r="AW804" i="37"/>
  <c r="AT390" i="37"/>
  <c r="AT798" i="37"/>
  <c r="AT594" i="37"/>
  <c r="AM385" i="37"/>
  <c r="AM589" i="37"/>
  <c r="AM793" i="37"/>
  <c r="AI376" i="37"/>
  <c r="AI580" i="37"/>
  <c r="AI784" i="37"/>
  <c r="AI373" i="37"/>
  <c r="AI781" i="37"/>
  <c r="AI577" i="37"/>
  <c r="AH362" i="37"/>
  <c r="AH770" i="37"/>
  <c r="AH566" i="37"/>
  <c r="AS819" i="37"/>
  <c r="AS411" i="37"/>
  <c r="AS615" i="37"/>
  <c r="AV803" i="37"/>
  <c r="AV395" i="37"/>
  <c r="AV599" i="37"/>
  <c r="AV796" i="37"/>
  <c r="AV388" i="37"/>
  <c r="AV592" i="37"/>
  <c r="AS791" i="37"/>
  <c r="AS587" i="37"/>
  <c r="AS383" i="37"/>
  <c r="AS784" i="37"/>
  <c r="AS376" i="37"/>
  <c r="AS580" i="37"/>
  <c r="AH365" i="37"/>
  <c r="AH773" i="37"/>
  <c r="AH569" i="37"/>
  <c r="AL355" i="37"/>
  <c r="AL763" i="37"/>
  <c r="AL559" i="37"/>
  <c r="AQ820" i="37"/>
  <c r="AQ412" i="37"/>
  <c r="AQ616" i="37"/>
  <c r="AQ816" i="37"/>
  <c r="AQ408" i="37"/>
  <c r="AQ612" i="37"/>
  <c r="AQ814" i="37"/>
  <c r="AQ406" i="37"/>
  <c r="AQ610" i="37"/>
  <c r="AQ811" i="37"/>
  <c r="AQ403" i="37"/>
  <c r="AQ607" i="37"/>
  <c r="AQ808" i="37"/>
  <c r="AQ400" i="37"/>
  <c r="AQ604" i="37"/>
  <c r="AQ397" i="37"/>
  <c r="AQ601" i="37"/>
  <c r="AQ805" i="37"/>
  <c r="AQ598" i="37"/>
  <c r="AQ394" i="37"/>
  <c r="AQ802" i="37"/>
  <c r="AQ798" i="37"/>
  <c r="AQ390" i="37"/>
  <c r="AQ594" i="37"/>
  <c r="AQ796" i="37"/>
  <c r="AQ388" i="37"/>
  <c r="AQ592" i="37"/>
  <c r="AQ588" i="37"/>
  <c r="AQ384" i="37"/>
  <c r="AQ792" i="37"/>
  <c r="AQ586" i="37"/>
  <c r="AQ382" i="37"/>
  <c r="AQ790" i="37"/>
  <c r="AQ379" i="37"/>
  <c r="AQ583" i="37"/>
  <c r="AQ787" i="37"/>
  <c r="AQ579" i="37"/>
  <c r="AQ375" i="37"/>
  <c r="AQ783" i="37"/>
  <c r="AK780" i="37"/>
  <c r="AK576" i="37"/>
  <c r="AK372" i="37"/>
  <c r="AK772" i="37"/>
  <c r="AK568" i="37"/>
  <c r="AK364" i="37"/>
  <c r="AR766" i="37"/>
  <c r="AR562" i="37"/>
  <c r="AR358" i="37"/>
  <c r="AK760" i="37"/>
  <c r="AK556" i="37"/>
  <c r="AK352" i="37"/>
  <c r="AG754" i="37"/>
  <c r="AG550" i="37"/>
  <c r="AG346" i="37"/>
  <c r="AV339" i="37"/>
  <c r="AV747" i="37"/>
  <c r="AV543" i="37"/>
  <c r="AY740" i="37"/>
  <c r="AY536" i="37"/>
  <c r="AY332" i="37"/>
  <c r="AH327" i="37"/>
  <c r="AH735" i="37"/>
  <c r="AH531" i="37"/>
  <c r="AK728" i="37"/>
  <c r="AK524" i="37"/>
  <c r="AK320" i="37"/>
  <c r="AG722" i="37"/>
  <c r="AG518" i="37"/>
  <c r="AG314" i="37"/>
  <c r="AI508" i="37"/>
  <c r="AI304" i="37"/>
  <c r="AT245" i="37"/>
  <c r="AT653" i="37"/>
  <c r="AT449" i="37"/>
  <c r="AI297" i="37"/>
  <c r="AI705" i="37"/>
  <c r="AI501" i="37"/>
  <c r="AV508" i="37"/>
  <c r="AV304" i="37"/>
  <c r="AQ283" i="37"/>
  <c r="AQ691" i="37"/>
  <c r="AQ487" i="37"/>
  <c r="AP240" i="37"/>
  <c r="AP648" i="37"/>
  <c r="AP444" i="37"/>
  <c r="AP708" i="37"/>
  <c r="AP504" i="37"/>
  <c r="AP300" i="37"/>
  <c r="AV264" i="37"/>
  <c r="AV672" i="37"/>
  <c r="AV468" i="37"/>
  <c r="AP238" i="37"/>
  <c r="AP646" i="37"/>
  <c r="AP442" i="37"/>
  <c r="AX574" i="37"/>
  <c r="AX370" i="37"/>
  <c r="AX778" i="37"/>
  <c r="AX570" i="37"/>
  <c r="AX366" i="37"/>
  <c r="AX774" i="37"/>
  <c r="AX568" i="37"/>
  <c r="AX364" i="37"/>
  <c r="AX772" i="37"/>
  <c r="AX565" i="37"/>
  <c r="AX769" i="37"/>
  <c r="AX361" i="37"/>
  <c r="AX561" i="37"/>
  <c r="AX765" i="37"/>
  <c r="AX357" i="37"/>
  <c r="AX558" i="37"/>
  <c r="AX354" i="37"/>
  <c r="AX762" i="37"/>
  <c r="AX555" i="37"/>
  <c r="AX351" i="37"/>
  <c r="AX759" i="37"/>
  <c r="AX552" i="37"/>
  <c r="AX348" i="37"/>
  <c r="AX756" i="37"/>
  <c r="AX548" i="37"/>
  <c r="AX344" i="37"/>
  <c r="AX752" i="37"/>
  <c r="AX545" i="37"/>
  <c r="AX749" i="37"/>
  <c r="AX341" i="37"/>
  <c r="AX543" i="37"/>
  <c r="AX339" i="37"/>
  <c r="AX747" i="37"/>
  <c r="AX539" i="37"/>
  <c r="AX335" i="37"/>
  <c r="AX743" i="37"/>
  <c r="AX535" i="37"/>
  <c r="AX331" i="37"/>
  <c r="AX739" i="37"/>
  <c r="AX532" i="37"/>
  <c r="AX328" i="37"/>
  <c r="AX736" i="37"/>
  <c r="AX529" i="37"/>
  <c r="AX733" i="37"/>
  <c r="AX325" i="37"/>
  <c r="AX524" i="37"/>
  <c r="AX320" i="37"/>
  <c r="AX728" i="37"/>
  <c r="AX522" i="37"/>
  <c r="AX318" i="37"/>
  <c r="AX726" i="37"/>
  <c r="AX310" i="37"/>
  <c r="AX718" i="37"/>
  <c r="AX514" i="37"/>
  <c r="AW508" i="37"/>
  <c r="AW304" i="37"/>
  <c r="AQ296" i="37"/>
  <c r="AQ500" i="37"/>
  <c r="AY259" i="37"/>
  <c r="AY667" i="37"/>
  <c r="AY463" i="37"/>
  <c r="AW371" i="37"/>
  <c r="AW575" i="37"/>
  <c r="AW779" i="37"/>
  <c r="AM370" i="37"/>
  <c r="AM778" i="37"/>
  <c r="AM574" i="37"/>
  <c r="AW367" i="37"/>
  <c r="AW571" i="37"/>
  <c r="AW775" i="37"/>
  <c r="AP365" i="37"/>
  <c r="AP569" i="37"/>
  <c r="AP773" i="37"/>
  <c r="AI363" i="37"/>
  <c r="AI567" i="37"/>
  <c r="AI771" i="37"/>
  <c r="AT360" i="37"/>
  <c r="AT768" i="37"/>
  <c r="AT564" i="37"/>
  <c r="AP357" i="37"/>
  <c r="AP561" i="37"/>
  <c r="AP765" i="37"/>
  <c r="AI355" i="37"/>
  <c r="AI559" i="37"/>
  <c r="AI763" i="37"/>
  <c r="AT352" i="37"/>
  <c r="AT760" i="37"/>
  <c r="AT556" i="37"/>
  <c r="AM350" i="37"/>
  <c r="AM758" i="37"/>
  <c r="AM554" i="37"/>
  <c r="AW346" i="37"/>
  <c r="AW754" i="37"/>
  <c r="AW550" i="37"/>
  <c r="AP344" i="37"/>
  <c r="AP752" i="37"/>
  <c r="AP548" i="37"/>
  <c r="AI342" i="37"/>
  <c r="AI750" i="37"/>
  <c r="AI546" i="37"/>
  <c r="AT339" i="37"/>
  <c r="AT543" i="37"/>
  <c r="AT747" i="37"/>
  <c r="AM336" i="37"/>
  <c r="AM744" i="37"/>
  <c r="AM540" i="37"/>
  <c r="AW332" i="37"/>
  <c r="AW740" i="37"/>
  <c r="AW536" i="37"/>
  <c r="AP330" i="37"/>
  <c r="AP738" i="37"/>
  <c r="AP534" i="37"/>
  <c r="AI328" i="37"/>
  <c r="AI736" i="37"/>
  <c r="AI532" i="37"/>
  <c r="AT325" i="37"/>
  <c r="AT733" i="37"/>
  <c r="AT529" i="37"/>
  <c r="AM323" i="37"/>
  <c r="AM731" i="37"/>
  <c r="AM527" i="37"/>
  <c r="AW319" i="37"/>
  <c r="AW523" i="37"/>
  <c r="AW727" i="37"/>
  <c r="AP316" i="37"/>
  <c r="AP724" i="37"/>
  <c r="AP520" i="37"/>
  <c r="AI314" i="37"/>
  <c r="AI722" i="37"/>
  <c r="AI518" i="37"/>
  <c r="AH311" i="37"/>
  <c r="AH515" i="37"/>
  <c r="AX302" i="37"/>
  <c r="AX506" i="37"/>
  <c r="AS502" i="37"/>
  <c r="AS298" i="37"/>
  <c r="AS278" i="37"/>
  <c r="AS686" i="37"/>
  <c r="AS482" i="37"/>
  <c r="AW240" i="37"/>
  <c r="AW648" i="37"/>
  <c r="AW444" i="37"/>
  <c r="AS635" i="37"/>
  <c r="AS227" i="37"/>
  <c r="AS431" i="37"/>
  <c r="AY698" i="37"/>
  <c r="AY494" i="37"/>
  <c r="AY290" i="37"/>
  <c r="AW688" i="37"/>
  <c r="AW484" i="37"/>
  <c r="AW280" i="37"/>
  <c r="AW678" i="37"/>
  <c r="AW474" i="37"/>
  <c r="AW270" i="37"/>
  <c r="AX668" i="37"/>
  <c r="AX464" i="37"/>
  <c r="AX260" i="37"/>
  <c r="AV658" i="37"/>
  <c r="AV454" i="37"/>
  <c r="AV250" i="37"/>
  <c r="AW650" i="37"/>
  <c r="AW446" i="37"/>
  <c r="AW242" i="37"/>
  <c r="AX644" i="37"/>
  <c r="AX440" i="37"/>
  <c r="AX236" i="37"/>
  <c r="AT639" i="37"/>
  <c r="AT435" i="37"/>
  <c r="AT231" i="37"/>
  <c r="AS516" i="37"/>
  <c r="AS312" i="37"/>
  <c r="AH514" i="37"/>
  <c r="AH310" i="37"/>
  <c r="AH718" i="37"/>
  <c r="AM507" i="37"/>
  <c r="AM711" i="37"/>
  <c r="AM303" i="37"/>
  <c r="AR501" i="37"/>
  <c r="AR297" i="37"/>
  <c r="AR705" i="37"/>
  <c r="AI296" i="37"/>
  <c r="AI500" i="37"/>
  <c r="AX495" i="37"/>
  <c r="AX291" i="37"/>
  <c r="AX699" i="37"/>
  <c r="AV484" i="37"/>
  <c r="AV280" i="37"/>
  <c r="AV688" i="37"/>
  <c r="AV475" i="37"/>
  <c r="AV271" i="37"/>
  <c r="AV679" i="37"/>
  <c r="AX466" i="37"/>
  <c r="AX262" i="37"/>
  <c r="AX670" i="37"/>
  <c r="AR457" i="37"/>
  <c r="AR253" i="37"/>
  <c r="AR661" i="37"/>
  <c r="AW448" i="37"/>
  <c r="AW244" i="37"/>
  <c r="AW652" i="37"/>
  <c r="AR442" i="37"/>
  <c r="AR238" i="37"/>
  <c r="AR646" i="37"/>
  <c r="AY438" i="37"/>
  <c r="AY234" i="37"/>
  <c r="AY642" i="37"/>
  <c r="AQ433" i="37"/>
  <c r="AQ229" i="37"/>
  <c r="AQ637" i="37"/>
  <c r="AR634" i="37"/>
  <c r="AR226" i="37"/>
  <c r="AR430" i="37"/>
  <c r="AR629" i="37"/>
  <c r="AR221" i="37"/>
  <c r="AR425" i="37"/>
  <c r="AX309" i="37"/>
  <c r="AX513" i="37"/>
  <c r="AM308" i="37"/>
  <c r="AM512" i="37"/>
  <c r="AQ307" i="37"/>
  <c r="AQ511" i="37"/>
  <c r="AQ715" i="37"/>
  <c r="AH303" i="37"/>
  <c r="AH507" i="37"/>
  <c r="AH711" i="37"/>
  <c r="AK299" i="37"/>
  <c r="AK503" i="37"/>
  <c r="AV298" i="37"/>
  <c r="AV502" i="37"/>
  <c r="AJ297" i="37"/>
  <c r="AJ501" i="37"/>
  <c r="AJ705" i="37"/>
  <c r="AY289" i="37"/>
  <c r="AY697" i="37"/>
  <c r="AY493" i="37"/>
  <c r="AW278" i="37"/>
  <c r="AW686" i="37"/>
  <c r="AW482" i="37"/>
  <c r="AY269" i="37"/>
  <c r="AY677" i="37"/>
  <c r="AY473" i="37"/>
  <c r="AV259" i="37"/>
  <c r="AV667" i="37"/>
  <c r="AV463" i="37"/>
  <c r="AX249" i="37"/>
  <c r="AX657" i="37"/>
  <c r="AX453" i="37"/>
  <c r="AY242" i="37"/>
  <c r="AY650" i="37"/>
  <c r="AY446" i="37"/>
  <c r="AP237" i="37"/>
  <c r="AP645" i="37"/>
  <c r="AP441" i="37"/>
  <c r="AY231" i="37"/>
  <c r="AY639" i="37"/>
  <c r="AY435" i="37"/>
  <c r="AM266" i="37"/>
  <c r="AM674" i="37"/>
  <c r="AM470" i="37"/>
  <c r="AW226" i="37"/>
  <c r="AW634" i="37"/>
  <c r="AW430" i="37"/>
  <c r="AY424" i="37"/>
  <c r="AY628" i="37"/>
  <c r="AY220" i="37"/>
  <c r="AP422" i="37"/>
  <c r="AP626" i="37"/>
  <c r="AP218" i="37"/>
  <c r="AQ249" i="37"/>
  <c r="AQ657" i="37"/>
  <c r="AQ453" i="37"/>
  <c r="AS218" i="37"/>
  <c r="AS422" i="37"/>
  <c r="AS626" i="37"/>
  <c r="AS496" i="37"/>
  <c r="AS292" i="37"/>
  <c r="AS700" i="37"/>
  <c r="AT257" i="37"/>
  <c r="AT665" i="37"/>
  <c r="AT461" i="37"/>
  <c r="AL229" i="37"/>
  <c r="AL637" i="37"/>
  <c r="AL433" i="37"/>
  <c r="AR267" i="37"/>
  <c r="AR675" i="37"/>
  <c r="AR471" i="37"/>
  <c r="AL266" i="37"/>
  <c r="AL470" i="37"/>
  <c r="AL674" i="37"/>
  <c r="AS660" i="37"/>
  <c r="AS456" i="37"/>
  <c r="AS252" i="37"/>
  <c r="AM241" i="37"/>
  <c r="AM445" i="37"/>
  <c r="AM649" i="37"/>
  <c r="AG248" i="37"/>
  <c r="AG656" i="37"/>
  <c r="AG452" i="37"/>
  <c r="AN275" i="37"/>
  <c r="AN683" i="37"/>
  <c r="AN479" i="37"/>
  <c r="AL280" i="37"/>
  <c r="AL484" i="37"/>
  <c r="AL688" i="37"/>
  <c r="AJ244" i="37"/>
  <c r="AJ652" i="37"/>
  <c r="AJ448" i="37"/>
  <c r="AG247" i="37"/>
  <c r="AG655" i="37"/>
  <c r="AG451" i="37"/>
  <c r="AM234" i="37"/>
  <c r="AM642" i="37"/>
  <c r="AM438" i="37"/>
  <c r="AQ220" i="37"/>
  <c r="AQ628" i="37"/>
  <c r="AQ424" i="37"/>
  <c r="AL258" i="37"/>
  <c r="AL462" i="37"/>
  <c r="AL666" i="37"/>
  <c r="AJ452" i="37"/>
  <c r="AJ248" i="37"/>
  <c r="AJ656" i="37"/>
  <c r="AM271" i="37"/>
  <c r="AM679" i="37"/>
  <c r="AM475" i="37"/>
  <c r="AJ291" i="37"/>
  <c r="AJ699" i="37"/>
  <c r="AJ495" i="37"/>
  <c r="AN255" i="37"/>
  <c r="AN459" i="37"/>
  <c r="AN663" i="37"/>
  <c r="AT289" i="37"/>
  <c r="AT697" i="37"/>
  <c r="AT493" i="37"/>
  <c r="AJ459" i="37"/>
  <c r="AJ255" i="37"/>
  <c r="AJ663" i="37"/>
  <c r="AH290" i="37"/>
  <c r="AH698" i="37"/>
  <c r="AH494" i="37"/>
  <c r="AG232" i="37"/>
  <c r="AG640" i="37"/>
  <c r="AG436" i="37"/>
  <c r="AP660" i="37"/>
  <c r="AP456" i="37"/>
  <c r="AP252" i="37"/>
  <c r="AL238" i="37"/>
  <c r="AL646" i="37"/>
  <c r="AL442" i="37"/>
  <c r="AL233" i="37"/>
  <c r="AL641" i="37"/>
  <c r="AL437" i="37"/>
  <c r="AT277" i="37"/>
  <c r="AT685" i="37"/>
  <c r="AT481" i="37"/>
  <c r="AR662" i="37"/>
  <c r="AR458" i="37"/>
  <c r="AR254" i="37"/>
  <c r="AL274" i="37"/>
  <c r="AL682" i="37"/>
  <c r="AL478" i="37"/>
  <c r="AR223" i="37"/>
  <c r="AR427" i="37"/>
  <c r="AR631" i="37"/>
  <c r="AH226" i="37"/>
  <c r="AH634" i="37"/>
  <c r="AH430" i="37"/>
  <c r="AM239" i="37"/>
  <c r="AM443" i="37"/>
  <c r="AM647" i="37"/>
  <c r="AL239" i="37"/>
  <c r="AL647" i="37"/>
  <c r="AL443" i="37"/>
  <c r="AT267" i="37"/>
  <c r="AT675" i="37"/>
  <c r="AT471" i="37"/>
  <c r="AJ225" i="37"/>
  <c r="AJ633" i="37"/>
  <c r="AJ429" i="37"/>
  <c r="AQ494" i="37"/>
  <c r="AQ290" i="37"/>
  <c r="AQ698" i="37"/>
  <c r="AG256" i="37"/>
  <c r="AG664" i="37"/>
  <c r="AG460" i="37"/>
  <c r="AL273" i="37"/>
  <c r="AL477" i="37"/>
  <c r="AL681" i="37"/>
  <c r="AM236" i="37"/>
  <c r="AM644" i="37"/>
  <c r="AM440" i="37"/>
  <c r="AH261" i="37"/>
  <c r="AH669" i="37"/>
  <c r="AH465" i="37"/>
  <c r="AL246" i="37"/>
  <c r="AL654" i="37"/>
  <c r="AL450" i="37"/>
  <c r="AJ254" i="37"/>
  <c r="AJ662" i="37"/>
  <c r="AJ458" i="37"/>
  <c r="AN271" i="37"/>
  <c r="AN679" i="37"/>
  <c r="AN475" i="37"/>
  <c r="AS256" i="37"/>
  <c r="AS460" i="37"/>
  <c r="AS664" i="37"/>
  <c r="AN290" i="37"/>
  <c r="AN494" i="37"/>
  <c r="AN698" i="37"/>
  <c r="AT667" i="37"/>
  <c r="AT463" i="37"/>
  <c r="AT259" i="37"/>
  <c r="AK217" i="37"/>
  <c r="AK625" i="37"/>
  <c r="AK421" i="37"/>
  <c r="AS255" i="37"/>
  <c r="AS459" i="37"/>
  <c r="AS663" i="37"/>
  <c r="AH288" i="37"/>
  <c r="AH696" i="37"/>
  <c r="AH492" i="37"/>
  <c r="AQ241" i="37"/>
  <c r="AQ649" i="37"/>
  <c r="AQ445" i="37"/>
  <c r="AP255" i="37"/>
  <c r="AP663" i="37"/>
  <c r="AP459" i="37"/>
  <c r="AQ251" i="37"/>
  <c r="AQ659" i="37"/>
  <c r="AQ455" i="37"/>
  <c r="AG271" i="37"/>
  <c r="AG679" i="37"/>
  <c r="AG475" i="37"/>
  <c r="AG216" i="37"/>
  <c r="AG624" i="37"/>
  <c r="AG420" i="37"/>
  <c r="AP468" i="37"/>
  <c r="AP264" i="37"/>
  <c r="AP672" i="37"/>
  <c r="AG220" i="37"/>
  <c r="AG628" i="37"/>
  <c r="AG424" i="37"/>
  <c r="AH221" i="37"/>
  <c r="AH629" i="37"/>
  <c r="AH425" i="37"/>
  <c r="AG262" i="37"/>
  <c r="AG670" i="37"/>
  <c r="AG466" i="37"/>
  <c r="AG229" i="37"/>
  <c r="AG637" i="37"/>
  <c r="AG433" i="37"/>
  <c r="AP451" i="37"/>
  <c r="AP247" i="37"/>
  <c r="AP655" i="37"/>
  <c r="AP627" i="37"/>
  <c r="AP423" i="37"/>
  <c r="AP219" i="37"/>
  <c r="AJ260" i="37"/>
  <c r="AJ668" i="37"/>
  <c r="AJ464" i="37"/>
  <c r="AK253" i="37"/>
  <c r="AK457" i="37"/>
  <c r="AK661" i="37"/>
  <c r="AN268" i="37"/>
  <c r="AN676" i="37"/>
  <c r="AN472" i="37"/>
  <c r="AM247" i="37"/>
  <c r="AM655" i="37"/>
  <c r="AM451" i="37"/>
  <c r="AI264" i="37"/>
  <c r="AI672" i="37"/>
  <c r="AI468" i="37"/>
  <c r="AH269" i="37"/>
  <c r="AH473" i="37"/>
  <c r="AH677" i="37"/>
  <c r="AG265" i="37"/>
  <c r="AG673" i="37"/>
  <c r="AG469" i="37"/>
  <c r="AN282" i="37"/>
  <c r="AN690" i="37"/>
  <c r="AN486" i="37"/>
  <c r="AH223" i="37"/>
  <c r="AH427" i="37"/>
  <c r="AH631" i="37"/>
  <c r="AK269" i="37"/>
  <c r="AK677" i="37"/>
  <c r="AK473" i="37"/>
  <c r="AJ292" i="37"/>
  <c r="AJ700" i="37"/>
  <c r="AJ496" i="37"/>
  <c r="AM276" i="37"/>
  <c r="AM684" i="37"/>
  <c r="AM480" i="37"/>
  <c r="AK219" i="37"/>
  <c r="AK423" i="37"/>
  <c r="AK627" i="37"/>
  <c r="AG219" i="37"/>
  <c r="AG423" i="37"/>
  <c r="AG627" i="37"/>
  <c r="W373" i="37"/>
  <c r="W781" i="37"/>
  <c r="W577" i="37"/>
  <c r="W380" i="37"/>
  <c r="W788" i="37"/>
  <c r="W584" i="37"/>
  <c r="U409" i="37"/>
  <c r="Z205" i="37"/>
  <c r="U817" i="37"/>
  <c r="U613" i="37"/>
  <c r="X358" i="37"/>
  <c r="X766" i="37"/>
  <c r="X562" i="37"/>
  <c r="V401" i="37"/>
  <c r="V605" i="37"/>
  <c r="V809" i="37"/>
  <c r="V385" i="37"/>
  <c r="V793" i="37"/>
  <c r="V589" i="37"/>
  <c r="X330" i="37"/>
  <c r="X738" i="37"/>
  <c r="X534" i="37"/>
  <c r="Y244" i="37"/>
  <c r="Y652" i="37"/>
  <c r="Y448" i="37"/>
  <c r="V384" i="37"/>
  <c r="V792" i="37"/>
  <c r="V588" i="37"/>
  <c r="Y365" i="37"/>
  <c r="Y773" i="37"/>
  <c r="Y569" i="37"/>
  <c r="U329" i="37"/>
  <c r="Z125" i="37"/>
  <c r="U737" i="37"/>
  <c r="U533" i="37"/>
  <c r="W409" i="37"/>
  <c r="W817" i="37"/>
  <c r="W613" i="37"/>
  <c r="W397" i="37"/>
  <c r="W805" i="37"/>
  <c r="W601" i="37"/>
  <c r="W389" i="37"/>
  <c r="W797" i="37"/>
  <c r="W593" i="37"/>
  <c r="W381" i="37"/>
  <c r="W789" i="37"/>
  <c r="W585" i="37"/>
  <c r="W344" i="37"/>
  <c r="W752" i="37"/>
  <c r="W548" i="37"/>
  <c r="X365" i="37"/>
  <c r="X773" i="37"/>
  <c r="X569" i="37"/>
  <c r="X329" i="37"/>
  <c r="X737" i="37"/>
  <c r="X533" i="37"/>
  <c r="Y310" i="37"/>
  <c r="Y718" i="37"/>
  <c r="Y514" i="37"/>
  <c r="W268" i="37"/>
  <c r="W676" i="37"/>
  <c r="W472" i="37"/>
  <c r="X360" i="37"/>
  <c r="X768" i="37"/>
  <c r="X564" i="37"/>
  <c r="X336" i="37"/>
  <c r="X744" i="37"/>
  <c r="X540" i="37"/>
  <c r="Y314" i="37"/>
  <c r="Y722" i="37"/>
  <c r="Y518" i="37"/>
  <c r="C832" i="37"/>
  <c r="AH10" i="37"/>
  <c r="AL10" i="37"/>
  <c r="X10" i="37"/>
  <c r="Y10" i="37"/>
  <c r="AG10" i="37"/>
  <c r="T10" i="37"/>
  <c r="AI10" i="37"/>
  <c r="AN10" i="37"/>
  <c r="AJ10" i="37"/>
  <c r="AK10" i="37"/>
  <c r="AM10" i="37"/>
  <c r="AY10" i="37"/>
  <c r="AS10" i="37"/>
  <c r="AP10" i="37"/>
  <c r="Q418" i="37"/>
  <c r="S10" i="37"/>
  <c r="AQ10" i="37"/>
  <c r="AV10" i="37"/>
  <c r="Q214" i="37"/>
  <c r="AT10" i="37"/>
  <c r="AR10" i="37"/>
  <c r="AX10" i="37"/>
  <c r="AW10" i="37"/>
  <c r="Q622" i="37"/>
  <c r="V355" i="37"/>
  <c r="V763" i="37"/>
  <c r="V559" i="37"/>
  <c r="W341" i="37"/>
  <c r="W749" i="37"/>
  <c r="W545" i="37"/>
  <c r="W329" i="37"/>
  <c r="W737" i="37"/>
  <c r="W533" i="37"/>
  <c r="X307" i="37"/>
  <c r="X715" i="37"/>
  <c r="X511" i="37"/>
  <c r="X302" i="37"/>
  <c r="X710" i="37"/>
  <c r="X506" i="37"/>
  <c r="W280" i="37"/>
  <c r="W688" i="37"/>
  <c r="W484" i="37"/>
  <c r="U238" i="37"/>
  <c r="U646" i="37"/>
  <c r="Z34" i="37"/>
  <c r="U442" i="37"/>
  <c r="X282" i="37"/>
  <c r="X690" i="37"/>
  <c r="X486" i="37"/>
  <c r="Y302" i="37"/>
  <c r="Y710" i="37"/>
  <c r="Y506" i="37"/>
  <c r="Y294" i="37"/>
  <c r="Y702" i="37"/>
  <c r="Y498" i="37"/>
  <c r="Y285" i="37"/>
  <c r="Y693" i="37"/>
  <c r="Y489" i="37"/>
  <c r="X285" i="37"/>
  <c r="X693" i="37"/>
  <c r="X489" i="37"/>
  <c r="X261" i="37"/>
  <c r="X669" i="37"/>
  <c r="X465" i="37"/>
  <c r="Y233" i="37"/>
  <c r="Y641" i="37"/>
  <c r="Y437" i="37"/>
  <c r="V280" i="37"/>
  <c r="V688" i="37"/>
  <c r="V484" i="37"/>
  <c r="V252" i="37"/>
  <c r="V660" i="37"/>
  <c r="V456" i="37"/>
  <c r="W273" i="37"/>
  <c r="W681" i="37"/>
  <c r="W477" i="37"/>
  <c r="W261" i="37"/>
  <c r="W669" i="37"/>
  <c r="W465" i="37"/>
  <c r="W249" i="37"/>
  <c r="W657" i="37"/>
  <c r="W453" i="37"/>
  <c r="W240" i="37"/>
  <c r="W648" i="37"/>
  <c r="W444" i="37"/>
  <c r="U229" i="37"/>
  <c r="U637" i="37"/>
  <c r="Z25" i="37"/>
  <c r="U433" i="37"/>
  <c r="X229" i="37"/>
  <c r="X637" i="37"/>
  <c r="X433" i="37"/>
  <c r="X240" i="37"/>
  <c r="X648" i="37"/>
  <c r="X444" i="37"/>
  <c r="AY745" i="37"/>
  <c r="AY541" i="37"/>
  <c r="AY337" i="37"/>
  <c r="AI317" i="37"/>
  <c r="AI725" i="37"/>
  <c r="AI521" i="37"/>
  <c r="AV317" i="37"/>
  <c r="AV725" i="37"/>
  <c r="AV521" i="37"/>
  <c r="AQ541" i="37"/>
  <c r="AQ337" i="37"/>
  <c r="AQ745" i="37"/>
  <c r="V317" i="37"/>
  <c r="V725" i="37"/>
  <c r="V521" i="37"/>
  <c r="AI333" i="37"/>
  <c r="AI741" i="37"/>
  <c r="AI537" i="37"/>
  <c r="Y266" i="37"/>
  <c r="Y674" i="37"/>
  <c r="Y470" i="37"/>
  <c r="Y316" i="37"/>
  <c r="Y724" i="37"/>
  <c r="Y520" i="37"/>
  <c r="W350" i="37"/>
  <c r="W758" i="37"/>
  <c r="W554" i="37"/>
  <c r="W366" i="37"/>
  <c r="W774" i="37"/>
  <c r="W570" i="37"/>
  <c r="V398" i="37"/>
  <c r="V806" i="37"/>
  <c r="V602" i="37"/>
  <c r="Y259" i="37"/>
  <c r="Y667" i="37"/>
  <c r="Y463" i="37"/>
  <c r="U270" i="37"/>
  <c r="U678" i="37"/>
  <c r="Z66" i="37"/>
  <c r="U474" i="37"/>
  <c r="W319" i="37"/>
  <c r="W727" i="37"/>
  <c r="W523" i="37"/>
  <c r="Y362" i="37"/>
  <c r="Y770" i="37"/>
  <c r="Y566" i="37"/>
  <c r="Y411" i="37"/>
  <c r="Y819" i="37"/>
  <c r="Y615" i="37"/>
  <c r="X386" i="37"/>
  <c r="X794" i="37"/>
  <c r="X590" i="37"/>
  <c r="Y237" i="37"/>
  <c r="Y645" i="37"/>
  <c r="Y441" i="37"/>
  <c r="X218" i="37"/>
  <c r="X626" i="37"/>
  <c r="X422" i="37"/>
  <c r="Y270" i="37"/>
  <c r="Y678" i="37"/>
  <c r="Y474" i="37"/>
  <c r="W315" i="37"/>
  <c r="W723" i="37"/>
  <c r="W519" i="37"/>
  <c r="W362" i="37"/>
  <c r="W770" i="37"/>
  <c r="W566" i="37"/>
  <c r="Y407" i="37"/>
  <c r="Y815" i="37"/>
  <c r="Y611" i="37"/>
  <c r="U386" i="37"/>
  <c r="U794" i="37"/>
  <c r="Z182" i="37"/>
  <c r="U590" i="37"/>
  <c r="W239" i="37"/>
  <c r="W647" i="37"/>
  <c r="W443" i="37"/>
  <c r="W267" i="37"/>
  <c r="W675" i="37"/>
  <c r="W471" i="37"/>
  <c r="W258" i="37"/>
  <c r="W666" i="37"/>
  <c r="W462" i="37"/>
  <c r="Y327" i="37"/>
  <c r="Y735" i="37"/>
  <c r="Y531" i="37"/>
  <c r="Y342" i="37"/>
  <c r="Y750" i="37"/>
  <c r="Y546" i="37"/>
  <c r="V358" i="37"/>
  <c r="V766" i="37"/>
  <c r="V562" i="37"/>
  <c r="AK759" i="37"/>
  <c r="AK555" i="37"/>
  <c r="AK351" i="37"/>
  <c r="AL344" i="37"/>
  <c r="AL752" i="37"/>
  <c r="AL548" i="37"/>
  <c r="AK743" i="37"/>
  <c r="AK539" i="37"/>
  <c r="AK335" i="37"/>
  <c r="AS326" i="37"/>
  <c r="AS734" i="37"/>
  <c r="AS530" i="37"/>
  <c r="AL316" i="37"/>
  <c r="AL724" i="37"/>
  <c r="AL520" i="37"/>
  <c r="AS813" i="37"/>
  <c r="AS405" i="37"/>
  <c r="AS609" i="37"/>
  <c r="AS807" i="37"/>
  <c r="AS603" i="37"/>
  <c r="AS399" i="37"/>
  <c r="AH801" i="37"/>
  <c r="AH597" i="37"/>
  <c r="AH393" i="37"/>
  <c r="AV790" i="37"/>
  <c r="AV586" i="37"/>
  <c r="AV382" i="37"/>
  <c r="AS782" i="37"/>
  <c r="AS578" i="37"/>
  <c r="AS374" i="37"/>
  <c r="AY770" i="37"/>
  <c r="AY566" i="37"/>
  <c r="AY362" i="37"/>
  <c r="AY754" i="37"/>
  <c r="AY550" i="37"/>
  <c r="AY346" i="37"/>
  <c r="AL335" i="37"/>
  <c r="AL743" i="37"/>
  <c r="AL539" i="37"/>
  <c r="AV325" i="37"/>
  <c r="AV733" i="37"/>
  <c r="AV529" i="37"/>
  <c r="AY722" i="37"/>
  <c r="AY518" i="37"/>
  <c r="AY314" i="37"/>
  <c r="AG714" i="37"/>
  <c r="AG510" i="37"/>
  <c r="AG306" i="37"/>
  <c r="AT405" i="37"/>
  <c r="AT813" i="37"/>
  <c r="AT609" i="37"/>
  <c r="AW399" i="37"/>
  <c r="AW807" i="37"/>
  <c r="AW603" i="37"/>
  <c r="AW393" i="37"/>
  <c r="AW801" i="37"/>
  <c r="AW597" i="37"/>
  <c r="AM388" i="37"/>
  <c r="AM796" i="37"/>
  <c r="AM592" i="37"/>
  <c r="AP381" i="37"/>
  <c r="AP585" i="37"/>
  <c r="AP789" i="37"/>
  <c r="AI375" i="37"/>
  <c r="AI579" i="37"/>
  <c r="AI783" i="37"/>
  <c r="AG769" i="37"/>
  <c r="AG565" i="37"/>
  <c r="AG361" i="37"/>
  <c r="AS817" i="37"/>
  <c r="AS613" i="37"/>
  <c r="AS409" i="37"/>
  <c r="AL809" i="37"/>
  <c r="AL401" i="37"/>
  <c r="AL605" i="37"/>
  <c r="AG614" i="37"/>
  <c r="AG818" i="37"/>
  <c r="AG410" i="37"/>
  <c r="AG611" i="37"/>
  <c r="AG815" i="37"/>
  <c r="AG407" i="37"/>
  <c r="AG607" i="37"/>
  <c r="AG811" i="37"/>
  <c r="AG403" i="37"/>
  <c r="AG603" i="37"/>
  <c r="AG807" i="37"/>
  <c r="AG399" i="37"/>
  <c r="AG598" i="37"/>
  <c r="AG394" i="37"/>
  <c r="AG802" i="37"/>
  <c r="AG595" i="37"/>
  <c r="AG391" i="37"/>
  <c r="AG799" i="37"/>
  <c r="AG590" i="37"/>
  <c r="AG794" i="37"/>
  <c r="AG386" i="37"/>
  <c r="AG586" i="37"/>
  <c r="AG790" i="37"/>
  <c r="AG382" i="37"/>
  <c r="AG583" i="37"/>
  <c r="AG787" i="37"/>
  <c r="AG379" i="37"/>
  <c r="AV372" i="37"/>
  <c r="AV780" i="37"/>
  <c r="AV576" i="37"/>
  <c r="AV364" i="37"/>
  <c r="AV772" i="37"/>
  <c r="AV568" i="37"/>
  <c r="AV356" i="37"/>
  <c r="AV764" i="37"/>
  <c r="AV560" i="37"/>
  <c r="AH348" i="37"/>
  <c r="AH756" i="37"/>
  <c r="AH552" i="37"/>
  <c r="AY749" i="37"/>
  <c r="AY545" i="37"/>
  <c r="AY341" i="37"/>
  <c r="AY737" i="37"/>
  <c r="AY533" i="37"/>
  <c r="AY329" i="37"/>
  <c r="AV320" i="37"/>
  <c r="AV728" i="37"/>
  <c r="AV524" i="37"/>
  <c r="AV715" i="37"/>
  <c r="AV511" i="37"/>
  <c r="AV307" i="37"/>
  <c r="AP410" i="37"/>
  <c r="AP818" i="37"/>
  <c r="AP614" i="37"/>
  <c r="AP405" i="37"/>
  <c r="AP813" i="37"/>
  <c r="AP609" i="37"/>
  <c r="AM400" i="37"/>
  <c r="AM808" i="37"/>
  <c r="AM604" i="37"/>
  <c r="AT391" i="37"/>
  <c r="AT595" i="37"/>
  <c r="AT799" i="37"/>
  <c r="AW383" i="37"/>
  <c r="AW587" i="37"/>
  <c r="AW791" i="37"/>
  <c r="AW374" i="37"/>
  <c r="AW578" i="37"/>
  <c r="AW782" i="37"/>
  <c r="AV370" i="37"/>
  <c r="AV778" i="37"/>
  <c r="AV574" i="37"/>
  <c r="AL815" i="37"/>
  <c r="AL611" i="37"/>
  <c r="AL407" i="37"/>
  <c r="AV799" i="37"/>
  <c r="AV595" i="37"/>
  <c r="AV391" i="37"/>
  <c r="AH792" i="37"/>
  <c r="AH384" i="37"/>
  <c r="AH588" i="37"/>
  <c r="AL782" i="37"/>
  <c r="AL578" i="37"/>
  <c r="AL374" i="37"/>
  <c r="AK766" i="37"/>
  <c r="AK562" i="37"/>
  <c r="AK358" i="37"/>
  <c r="AX820" i="37"/>
  <c r="AX616" i="37"/>
  <c r="AX412" i="37"/>
  <c r="AX816" i="37"/>
  <c r="AX408" i="37"/>
  <c r="AX612" i="37"/>
  <c r="AX812" i="37"/>
  <c r="AX608" i="37"/>
  <c r="AX404" i="37"/>
  <c r="AX400" i="37"/>
  <c r="AX604" i="37"/>
  <c r="AX808" i="37"/>
  <c r="AX397" i="37"/>
  <c r="AX805" i="37"/>
  <c r="AX601" i="37"/>
  <c r="AX597" i="37"/>
  <c r="AX393" i="37"/>
  <c r="AX801" i="37"/>
  <c r="AX389" i="37"/>
  <c r="AX593" i="37"/>
  <c r="AX797" i="37"/>
  <c r="AX793" i="37"/>
  <c r="AX589" i="37"/>
  <c r="AX385" i="37"/>
  <c r="AX789" i="37"/>
  <c r="AX585" i="37"/>
  <c r="AX381" i="37"/>
  <c r="AX580" i="37"/>
  <c r="AX376" i="37"/>
  <c r="AX784" i="37"/>
  <c r="AY780" i="37"/>
  <c r="AY576" i="37"/>
  <c r="AY372" i="37"/>
  <c r="AH363" i="37"/>
  <c r="AH771" i="37"/>
  <c r="AH567" i="37"/>
  <c r="AH355" i="37"/>
  <c r="AH763" i="37"/>
  <c r="AH559" i="37"/>
  <c r="AR754" i="37"/>
  <c r="AR550" i="37"/>
  <c r="AR346" i="37"/>
  <c r="AR746" i="37"/>
  <c r="AR542" i="37"/>
  <c r="AR338" i="37"/>
  <c r="AS331" i="37"/>
  <c r="AS739" i="37"/>
  <c r="AS535" i="37"/>
  <c r="AS323" i="37"/>
  <c r="AS731" i="37"/>
  <c r="AS527" i="37"/>
  <c r="AR722" i="37"/>
  <c r="AR518" i="37"/>
  <c r="AR314" i="37"/>
  <c r="AQ503" i="37"/>
  <c r="AQ299" i="37"/>
  <c r="AP502" i="37"/>
  <c r="AP298" i="37"/>
  <c r="AT269" i="37"/>
  <c r="AT677" i="37"/>
  <c r="AT473" i="37"/>
  <c r="AX265" i="37"/>
  <c r="AX673" i="37"/>
  <c r="AX469" i="37"/>
  <c r="AW297" i="37"/>
  <c r="AW705" i="37"/>
  <c r="AW501" i="37"/>
  <c r="AV239" i="37"/>
  <c r="AV647" i="37"/>
  <c r="AV443" i="37"/>
  <c r="AV427" i="37"/>
  <c r="AV223" i="37"/>
  <c r="AV631" i="37"/>
  <c r="AJ572" i="37"/>
  <c r="AJ368" i="37"/>
  <c r="AJ776" i="37"/>
  <c r="AJ569" i="37"/>
  <c r="AJ773" i="37"/>
  <c r="AJ365" i="37"/>
  <c r="AJ564" i="37"/>
  <c r="AJ768" i="37"/>
  <c r="AJ360" i="37"/>
  <c r="AJ560" i="37"/>
  <c r="AJ764" i="37"/>
  <c r="AJ356" i="37"/>
  <c r="AJ556" i="37"/>
  <c r="AJ760" i="37"/>
  <c r="AJ352" i="37"/>
  <c r="AJ551" i="37"/>
  <c r="AJ347" i="37"/>
  <c r="AJ755" i="37"/>
  <c r="AJ547" i="37"/>
  <c r="AJ343" i="37"/>
  <c r="AJ751" i="37"/>
  <c r="AJ543" i="37"/>
  <c r="AJ339" i="37"/>
  <c r="AJ747" i="37"/>
  <c r="AJ538" i="37"/>
  <c r="AJ334" i="37"/>
  <c r="AJ742" i="37"/>
  <c r="AJ533" i="37"/>
  <c r="AJ737" i="37"/>
  <c r="AJ329" i="37"/>
  <c r="AJ529" i="37"/>
  <c r="AJ733" i="37"/>
  <c r="AJ325" i="37"/>
  <c r="AJ524" i="37"/>
  <c r="AJ320" i="37"/>
  <c r="AJ728" i="37"/>
  <c r="AJ519" i="37"/>
  <c r="AJ315" i="37"/>
  <c r="AJ723" i="37"/>
  <c r="AJ508" i="37"/>
  <c r="AJ304" i="37"/>
  <c r="AV281" i="37"/>
  <c r="AV689" i="37"/>
  <c r="AV485" i="37"/>
  <c r="AY244" i="37"/>
  <c r="AY652" i="37"/>
  <c r="AY448" i="37"/>
  <c r="AI372" i="37"/>
  <c r="AI780" i="37"/>
  <c r="AI576" i="37"/>
  <c r="AI368" i="37"/>
  <c r="AI776" i="37"/>
  <c r="AI572" i="37"/>
  <c r="AT365" i="37"/>
  <c r="AT569" i="37"/>
  <c r="AT773" i="37"/>
  <c r="AP362" i="37"/>
  <c r="AP770" i="37"/>
  <c r="AP566" i="37"/>
  <c r="AP358" i="37"/>
  <c r="AP766" i="37"/>
  <c r="AP562" i="37"/>
  <c r="AM355" i="37"/>
  <c r="AM763" i="37"/>
  <c r="AM559" i="37"/>
  <c r="AI352" i="37"/>
  <c r="AI760" i="37"/>
  <c r="AI556" i="37"/>
  <c r="AT348" i="37"/>
  <c r="AT756" i="37"/>
  <c r="AT552" i="37"/>
  <c r="AT344" i="37"/>
  <c r="AT752" i="37"/>
  <c r="AT548" i="37"/>
  <c r="AM342" i="37"/>
  <c r="AM750" i="37"/>
  <c r="AM546" i="37"/>
  <c r="AI339" i="37"/>
  <c r="AI543" i="37"/>
  <c r="AI747" i="37"/>
  <c r="AI334" i="37"/>
  <c r="AI742" i="37"/>
  <c r="AI538" i="37"/>
  <c r="AW329" i="37"/>
  <c r="AW737" i="37"/>
  <c r="AW533" i="37"/>
  <c r="AT326" i="37"/>
  <c r="AT734" i="37"/>
  <c r="AT530" i="37"/>
  <c r="AP323" i="37"/>
  <c r="AP731" i="37"/>
  <c r="AP527" i="37"/>
  <c r="AM319" i="37"/>
  <c r="AM727" i="37"/>
  <c r="AM523" i="37"/>
  <c r="AI315" i="37"/>
  <c r="AI519" i="37"/>
  <c r="AI723" i="37"/>
  <c r="AJ311" i="37"/>
  <c r="AJ515" i="37"/>
  <c r="AK302" i="37"/>
  <c r="AK506" i="37"/>
  <c r="AV291" i="37"/>
  <c r="AV699" i="37"/>
  <c r="AV495" i="37"/>
  <c r="AS701" i="37"/>
  <c r="AS497" i="37"/>
  <c r="AS293" i="37"/>
  <c r="AY689" i="37"/>
  <c r="AY485" i="37"/>
  <c r="AY281" i="37"/>
  <c r="AQ676" i="37"/>
  <c r="AQ472" i="37"/>
  <c r="AQ268" i="37"/>
  <c r="AQ666" i="37"/>
  <c r="AQ462" i="37"/>
  <c r="AQ258" i="37"/>
  <c r="AV653" i="37"/>
  <c r="AV449" i="37"/>
  <c r="AV245" i="37"/>
  <c r="AR645" i="37"/>
  <c r="AR441" i="37"/>
  <c r="AR237" i="37"/>
  <c r="AS638" i="37"/>
  <c r="AS434" i="37"/>
  <c r="AS230" i="37"/>
  <c r="AP312" i="37"/>
  <c r="AP516" i="37"/>
  <c r="AK511" i="37"/>
  <c r="AK715" i="37"/>
  <c r="AK307" i="37"/>
  <c r="AV504" i="37"/>
  <c r="AV300" i="37"/>
  <c r="AV708" i="37"/>
  <c r="AJ296" i="37"/>
  <c r="AJ500" i="37"/>
  <c r="AX492" i="37"/>
  <c r="AX288" i="37"/>
  <c r="AX696" i="37"/>
  <c r="AX476" i="37"/>
  <c r="AX272" i="37"/>
  <c r="AX680" i="37"/>
  <c r="AW463" i="37"/>
  <c r="AW259" i="37"/>
  <c r="AW667" i="37"/>
  <c r="AY454" i="37"/>
  <c r="AY250" i="37"/>
  <c r="AY658" i="37"/>
  <c r="AW440" i="37"/>
  <c r="AW236" i="37"/>
  <c r="AW644" i="37"/>
  <c r="AV435" i="37"/>
  <c r="AV231" i="37"/>
  <c r="AV639" i="37"/>
  <c r="AY310" i="37"/>
  <c r="AY718" i="37"/>
  <c r="AY514" i="37"/>
  <c r="AL303" i="37"/>
  <c r="AL711" i="37"/>
  <c r="AL507" i="37"/>
  <c r="W337" i="37"/>
  <c r="W745" i="37"/>
  <c r="W541" i="37"/>
  <c r="AK725" i="37"/>
  <c r="AK521" i="37"/>
  <c r="AK317" i="37"/>
  <c r="X220" i="37"/>
  <c r="X628" i="37"/>
  <c r="X424" i="37"/>
  <c r="Y247" i="37"/>
  <c r="Y655" i="37"/>
  <c r="Y451" i="37"/>
  <c r="W304" i="37"/>
  <c r="W712" i="37"/>
  <c r="W508" i="37"/>
  <c r="U312" i="37"/>
  <c r="U720" i="37"/>
  <c r="Z108" i="37"/>
  <c r="U516" i="37"/>
  <c r="U362" i="37"/>
  <c r="U770" i="37"/>
  <c r="Z158" i="37"/>
  <c r="U566" i="37"/>
  <c r="W379" i="37"/>
  <c r="W787" i="37"/>
  <c r="W583" i="37"/>
  <c r="V382" i="37"/>
  <c r="V790" i="37"/>
  <c r="V586" i="37"/>
  <c r="U404" i="37"/>
  <c r="U812" i="37"/>
  <c r="Z200" i="37"/>
  <c r="U608" i="37"/>
  <c r="X237" i="37"/>
  <c r="X441" i="37"/>
  <c r="X645" i="37"/>
  <c r="W234" i="37"/>
  <c r="W642" i="37"/>
  <c r="W438" i="37"/>
  <c r="Y246" i="37"/>
  <c r="Y450" i="37"/>
  <c r="Y654" i="37"/>
  <c r="U299" i="37"/>
  <c r="U707" i="37"/>
  <c r="Z95" i="37"/>
  <c r="U503" i="37"/>
  <c r="U328" i="37"/>
  <c r="Z124" i="37"/>
  <c r="U532" i="37"/>
  <c r="U736" i="37"/>
  <c r="V291" i="37"/>
  <c r="V699" i="37"/>
  <c r="V495" i="37"/>
  <c r="W391" i="37"/>
  <c r="W799" i="37"/>
  <c r="W595" i="37"/>
  <c r="X390" i="37"/>
  <c r="X798" i="37"/>
  <c r="X594" i="37"/>
  <c r="W259" i="37"/>
  <c r="W667" i="37"/>
  <c r="W463" i="37"/>
  <c r="V237" i="37"/>
  <c r="V645" i="37"/>
  <c r="V441" i="37"/>
  <c r="U240" i="37"/>
  <c r="U648" i="37"/>
  <c r="Z36" i="37"/>
  <c r="U444" i="37"/>
  <c r="U271" i="37"/>
  <c r="U679" i="37"/>
  <c r="Z67" i="37"/>
  <c r="U475" i="37"/>
  <c r="Y299" i="37"/>
  <c r="Y707" i="37"/>
  <c r="Y503" i="37"/>
  <c r="W327" i="37"/>
  <c r="W735" i="37"/>
  <c r="W531" i="37"/>
  <c r="W354" i="37"/>
  <c r="W762" i="37"/>
  <c r="W558" i="37"/>
  <c r="W346" i="37"/>
  <c r="W550" i="37"/>
  <c r="W754" i="37"/>
  <c r="U411" i="37"/>
  <c r="U819" i="37"/>
  <c r="Z207" i="37"/>
  <c r="U615" i="37"/>
  <c r="X254" i="37"/>
  <c r="X662" i="37"/>
  <c r="X458" i="37"/>
  <c r="X224" i="37"/>
  <c r="X632" i="37"/>
  <c r="X428" i="37"/>
  <c r="W262" i="37"/>
  <c r="W670" i="37"/>
  <c r="W466" i="37"/>
  <c r="V231" i="37"/>
  <c r="V639" i="37"/>
  <c r="V435" i="37"/>
  <c r="Y323" i="37"/>
  <c r="Y731" i="37"/>
  <c r="Y527" i="37"/>
  <c r="W330" i="37"/>
  <c r="W738" i="37"/>
  <c r="W534" i="37"/>
  <c r="U343" i="37"/>
  <c r="U751" i="37"/>
  <c r="Z139" i="37"/>
  <c r="U547" i="37"/>
  <c r="Y390" i="37"/>
  <c r="Y798" i="37"/>
  <c r="Y594" i="37"/>
  <c r="W256" i="37"/>
  <c r="W664" i="37"/>
  <c r="W460" i="37"/>
  <c r="X378" i="37"/>
  <c r="X786" i="37"/>
  <c r="X582" i="37"/>
  <c r="AH346" i="37"/>
  <c r="AH754" i="37"/>
  <c r="AH550" i="37"/>
  <c r="AH338" i="37"/>
  <c r="AH746" i="37"/>
  <c r="AH542" i="37"/>
  <c r="AY739" i="37"/>
  <c r="AY535" i="37"/>
  <c r="AY331" i="37"/>
  <c r="AH326" i="37"/>
  <c r="AH734" i="37"/>
  <c r="AH530" i="37"/>
  <c r="AY723" i="37"/>
  <c r="AY519" i="37"/>
  <c r="AY315" i="37"/>
  <c r="AV819" i="37"/>
  <c r="AV615" i="37"/>
  <c r="AV411" i="37"/>
  <c r="AL813" i="37"/>
  <c r="AL609" i="37"/>
  <c r="AL405" i="37"/>
  <c r="AH806" i="37"/>
  <c r="AH398" i="37"/>
  <c r="AH602" i="37"/>
  <c r="AV800" i="37"/>
  <c r="AV392" i="37"/>
  <c r="AV596" i="37"/>
  <c r="AL794" i="37"/>
  <c r="AL590" i="37"/>
  <c r="AL386" i="37"/>
  <c r="AL789" i="37"/>
  <c r="AL585" i="37"/>
  <c r="AL381" i="37"/>
  <c r="AS783" i="37"/>
  <c r="AS375" i="37"/>
  <c r="AS579" i="37"/>
  <c r="AV361" i="37"/>
  <c r="AV769" i="37"/>
  <c r="AV565" i="37"/>
  <c r="AK754" i="37"/>
  <c r="AK550" i="37"/>
  <c r="AK346" i="37"/>
  <c r="AK750" i="37"/>
  <c r="AK546" i="37"/>
  <c r="AK342" i="37"/>
  <c r="AL331" i="37"/>
  <c r="AL739" i="37"/>
  <c r="AL535" i="37"/>
  <c r="AL327" i="37"/>
  <c r="AL735" i="37"/>
  <c r="AL531" i="37"/>
  <c r="AR724" i="37"/>
  <c r="AR520" i="37"/>
  <c r="AR316" i="37"/>
  <c r="AV311" i="37"/>
  <c r="AV515" i="37"/>
  <c r="AP411" i="37"/>
  <c r="AP819" i="37"/>
  <c r="AP615" i="37"/>
  <c r="AM405" i="37"/>
  <c r="AM609" i="37"/>
  <c r="AM813" i="37"/>
  <c r="AM401" i="37"/>
  <c r="AM605" i="37"/>
  <c r="AM809" i="37"/>
  <c r="AI396" i="37"/>
  <c r="AI804" i="37"/>
  <c r="AI600" i="37"/>
  <c r="AW391" i="37"/>
  <c r="AW799" i="37"/>
  <c r="AW595" i="37"/>
  <c r="AW386" i="37"/>
  <c r="AW794" i="37"/>
  <c r="AW590" i="37"/>
  <c r="AI382" i="37"/>
  <c r="AI790" i="37"/>
  <c r="AI586" i="37"/>
  <c r="AP378" i="37"/>
  <c r="AP582" i="37"/>
  <c r="AP786" i="37"/>
  <c r="AG777" i="37"/>
  <c r="AG573" i="37"/>
  <c r="AG369" i="37"/>
  <c r="AS354" i="37"/>
  <c r="AS762" i="37"/>
  <c r="AS558" i="37"/>
  <c r="AV818" i="37"/>
  <c r="AV614" i="37"/>
  <c r="AV410" i="37"/>
  <c r="AL811" i="37"/>
  <c r="AL607" i="37"/>
  <c r="AL403" i="37"/>
  <c r="AY617" i="37"/>
  <c r="AY413" i="37"/>
  <c r="AY821" i="37"/>
  <c r="AY614" i="37"/>
  <c r="AY818" i="37"/>
  <c r="AY410" i="37"/>
  <c r="AY611" i="37"/>
  <c r="AY815" i="37"/>
  <c r="AY407" i="37"/>
  <c r="AY607" i="37"/>
  <c r="AY811" i="37"/>
  <c r="AY403" i="37"/>
  <c r="AY604" i="37"/>
  <c r="AY808" i="37"/>
  <c r="AY400" i="37"/>
  <c r="AY601" i="37"/>
  <c r="AY397" i="37"/>
  <c r="AY805" i="37"/>
  <c r="AY598" i="37"/>
  <c r="AY802" i="37"/>
  <c r="AY394" i="37"/>
  <c r="AY596" i="37"/>
  <c r="AY392" i="37"/>
  <c r="AY800" i="37"/>
  <c r="AY593" i="37"/>
  <c r="AY389" i="37"/>
  <c r="AY797" i="37"/>
  <c r="AY590" i="37"/>
  <c r="AY794" i="37"/>
  <c r="AY386" i="37"/>
  <c r="AY587" i="37"/>
  <c r="AY383" i="37"/>
  <c r="AY791" i="37"/>
  <c r="AY584" i="37"/>
  <c r="AY788" i="37"/>
  <c r="AY380" i="37"/>
  <c r="AY579" i="37"/>
  <c r="AY375" i="37"/>
  <c r="AY783" i="37"/>
  <c r="AS372" i="37"/>
  <c r="AS780" i="37"/>
  <c r="AS576" i="37"/>
  <c r="AL366" i="37"/>
  <c r="AL774" i="37"/>
  <c r="AL570" i="37"/>
  <c r="AL362" i="37"/>
  <c r="AL770" i="37"/>
  <c r="AL566" i="37"/>
  <c r="AL354" i="37"/>
  <c r="AL762" i="37"/>
  <c r="AL558" i="37"/>
  <c r="AL350" i="37"/>
  <c r="AL758" i="37"/>
  <c r="AL554" i="37"/>
  <c r="AK749" i="37"/>
  <c r="AK545" i="37"/>
  <c r="AK341" i="37"/>
  <c r="AL334" i="37"/>
  <c r="AL742" i="37"/>
  <c r="AL538" i="37"/>
  <c r="AK737" i="37"/>
  <c r="AK533" i="37"/>
  <c r="AK329" i="37"/>
  <c r="AR731" i="37"/>
  <c r="AR527" i="37"/>
  <c r="AR323" i="37"/>
  <c r="AR723" i="37"/>
  <c r="AR519" i="37"/>
  <c r="AR315" i="37"/>
  <c r="AW412" i="37"/>
  <c r="AW820" i="37"/>
  <c r="AW616" i="37"/>
  <c r="AW408" i="37"/>
  <c r="AW612" i="37"/>
  <c r="AW816" i="37"/>
  <c r="AT403" i="37"/>
  <c r="AT607" i="37"/>
  <c r="AT811" i="37"/>
  <c r="AI401" i="37"/>
  <c r="AI809" i="37"/>
  <c r="AI605" i="37"/>
  <c r="AT394" i="37"/>
  <c r="AT802" i="37"/>
  <c r="AT598" i="37"/>
  <c r="AT388" i="37"/>
  <c r="AT796" i="37"/>
  <c r="AT592" i="37"/>
  <c r="AT383" i="37"/>
  <c r="AT791" i="37"/>
  <c r="AT587" i="37"/>
  <c r="AT379" i="37"/>
  <c r="AT583" i="37"/>
  <c r="AT787" i="37"/>
  <c r="AW373" i="37"/>
  <c r="AW577" i="37"/>
  <c r="AW781" i="37"/>
  <c r="AK767" i="37"/>
  <c r="AK563" i="37"/>
  <c r="AK359" i="37"/>
  <c r="AV814" i="37"/>
  <c r="AV610" i="37"/>
  <c r="AV406" i="37"/>
  <c r="AL801" i="37"/>
  <c r="AL597" i="37"/>
  <c r="AL393" i="37"/>
  <c r="AL795" i="37"/>
  <c r="AL387" i="37"/>
  <c r="AL591" i="37"/>
  <c r="AV788" i="37"/>
  <c r="AV380" i="37"/>
  <c r="AV584" i="37"/>
  <c r="AH782" i="37"/>
  <c r="AH578" i="37"/>
  <c r="AH374" i="37"/>
  <c r="AR768" i="37"/>
  <c r="AR564" i="37"/>
  <c r="AR360" i="37"/>
  <c r="AH353" i="37"/>
  <c r="AH761" i="37"/>
  <c r="AH557" i="37"/>
  <c r="AQ615" i="37"/>
  <c r="AQ411" i="37"/>
  <c r="AQ819" i="37"/>
  <c r="AQ409" i="37"/>
  <c r="AQ817" i="37"/>
  <c r="AQ613" i="37"/>
  <c r="AQ813" i="37"/>
  <c r="AQ405" i="37"/>
  <c r="AQ609" i="37"/>
  <c r="AQ402" i="37"/>
  <c r="AQ810" i="37"/>
  <c r="AQ606" i="37"/>
  <c r="AQ807" i="37"/>
  <c r="AQ399" i="37"/>
  <c r="AQ603" i="37"/>
  <c r="AQ396" i="37"/>
  <c r="AQ600" i="37"/>
  <c r="AQ804" i="37"/>
  <c r="AQ393" i="37"/>
  <c r="AQ597" i="37"/>
  <c r="AQ801" i="37"/>
  <c r="AQ595" i="37"/>
  <c r="AQ391" i="37"/>
  <c r="AQ799" i="37"/>
  <c r="AQ591" i="37"/>
  <c r="AQ387" i="37"/>
  <c r="AQ795" i="37"/>
  <c r="AQ793" i="37"/>
  <c r="AQ385" i="37"/>
  <c r="AQ589" i="37"/>
  <c r="AQ381" i="37"/>
  <c r="AQ585" i="37"/>
  <c r="AQ789" i="37"/>
  <c r="AQ378" i="37"/>
  <c r="AQ582" i="37"/>
  <c r="AQ786" i="37"/>
  <c r="AQ374" i="37"/>
  <c r="AQ578" i="37"/>
  <c r="AQ782" i="37"/>
  <c r="AR778" i="37"/>
  <c r="AR574" i="37"/>
  <c r="AR370" i="37"/>
  <c r="AR774" i="37"/>
  <c r="AR570" i="37"/>
  <c r="AR366" i="37"/>
  <c r="AK768" i="37"/>
  <c r="AK564" i="37"/>
  <c r="AK360" i="37"/>
  <c r="AR762" i="37"/>
  <c r="AR558" i="37"/>
  <c r="AR354" i="37"/>
  <c r="AV347" i="37"/>
  <c r="AV755" i="37"/>
  <c r="AV551" i="37"/>
  <c r="AG750" i="37"/>
  <c r="AG546" i="37"/>
  <c r="AG342" i="37"/>
  <c r="AS335" i="37"/>
  <c r="AS743" i="37"/>
  <c r="AS539" i="37"/>
  <c r="AY736" i="37"/>
  <c r="AY532" i="37"/>
  <c r="AY328" i="37"/>
  <c r="AH323" i="37"/>
  <c r="AH731" i="37"/>
  <c r="AH527" i="37"/>
  <c r="AV315" i="37"/>
  <c r="AV723" i="37"/>
  <c r="AV519" i="37"/>
  <c r="AT718" i="37"/>
  <c r="AT514" i="37"/>
  <c r="AT310" i="37"/>
  <c r="AV290" i="37"/>
  <c r="AV698" i="37"/>
  <c r="AV494" i="37"/>
  <c r="AS229" i="37"/>
  <c r="AS637" i="37"/>
  <c r="AS433" i="37"/>
  <c r="AR273" i="37"/>
  <c r="AR681" i="37"/>
  <c r="AR477" i="37"/>
  <c r="AV233" i="37"/>
  <c r="AV641" i="37"/>
  <c r="AV437" i="37"/>
  <c r="AP296" i="37"/>
  <c r="AP500" i="37"/>
  <c r="AY303" i="37"/>
  <c r="AY711" i="37"/>
  <c r="AY507" i="37"/>
  <c r="AY276" i="37"/>
  <c r="AY684" i="37"/>
  <c r="AY480" i="37"/>
  <c r="AX576" i="37"/>
  <c r="AX372" i="37"/>
  <c r="AX780" i="37"/>
  <c r="AX573" i="37"/>
  <c r="AX777" i="37"/>
  <c r="AX369" i="37"/>
  <c r="AX571" i="37"/>
  <c r="AX367" i="37"/>
  <c r="AX775" i="37"/>
  <c r="AX567" i="37"/>
  <c r="AX363" i="37"/>
  <c r="AX771" i="37"/>
  <c r="AX564" i="37"/>
  <c r="AX768" i="37"/>
  <c r="AX360" i="37"/>
  <c r="AX562" i="37"/>
  <c r="AX358" i="37"/>
  <c r="AX766" i="37"/>
  <c r="AX559" i="37"/>
  <c r="AX763" i="37"/>
  <c r="AX355" i="37"/>
  <c r="AX556" i="37"/>
  <c r="AX352" i="37"/>
  <c r="AX760" i="37"/>
  <c r="AX551" i="37"/>
  <c r="AX347" i="37"/>
  <c r="AX755" i="37"/>
  <c r="AX549" i="37"/>
  <c r="AX753" i="37"/>
  <c r="AX345" i="37"/>
  <c r="AX546" i="37"/>
  <c r="AX342" i="37"/>
  <c r="AX750" i="37"/>
  <c r="AX542" i="37"/>
  <c r="AX338" i="37"/>
  <c r="AX746" i="37"/>
  <c r="AX538" i="37"/>
  <c r="AX334" i="37"/>
  <c r="AX742" i="37"/>
  <c r="AX534" i="37"/>
  <c r="AX330" i="37"/>
  <c r="AX738" i="37"/>
  <c r="AX531" i="37"/>
  <c r="AX327" i="37"/>
  <c r="AX735" i="37"/>
  <c r="AX528" i="37"/>
  <c r="AX324" i="37"/>
  <c r="AX732" i="37"/>
  <c r="AX526" i="37"/>
  <c r="AX322" i="37"/>
  <c r="AX730" i="37"/>
  <c r="AX520" i="37"/>
  <c r="AX316" i="37"/>
  <c r="AX724" i="37"/>
  <c r="AX518" i="37"/>
  <c r="AX314" i="37"/>
  <c r="AX722" i="37"/>
  <c r="AH508" i="37"/>
  <c r="AH304" i="37"/>
  <c r="AI293" i="37"/>
  <c r="AI701" i="37"/>
  <c r="AI497" i="37"/>
  <c r="AY251" i="37"/>
  <c r="AY659" i="37"/>
  <c r="AY455" i="37"/>
  <c r="AT372" i="37"/>
  <c r="AT780" i="37"/>
  <c r="AT576" i="37"/>
  <c r="AP369" i="37"/>
  <c r="AP573" i="37"/>
  <c r="AP777" i="37"/>
  <c r="AI367" i="37"/>
  <c r="AI571" i="37"/>
  <c r="AI775" i="37"/>
  <c r="AT364" i="37"/>
  <c r="AT772" i="37"/>
  <c r="AT568" i="37"/>
  <c r="AM362" i="37"/>
  <c r="AM770" i="37"/>
  <c r="AM566" i="37"/>
  <c r="AW359" i="37"/>
  <c r="AW563" i="37"/>
  <c r="AW767" i="37"/>
  <c r="AM358" i="37"/>
  <c r="AM766" i="37"/>
  <c r="AM562" i="37"/>
  <c r="AW355" i="37"/>
  <c r="AW559" i="37"/>
  <c r="AW763" i="37"/>
  <c r="AP353" i="37"/>
  <c r="AP557" i="37"/>
  <c r="AP761" i="37"/>
  <c r="AI351" i="37"/>
  <c r="AI555" i="37"/>
  <c r="AI759" i="37"/>
  <c r="AT347" i="37"/>
  <c r="AT551" i="37"/>
  <c r="AT755" i="37"/>
  <c r="AM345" i="37"/>
  <c r="AM549" i="37"/>
  <c r="AM753" i="37"/>
  <c r="AT343" i="37"/>
  <c r="AT547" i="37"/>
  <c r="AT751" i="37"/>
  <c r="AM341" i="37"/>
  <c r="AM545" i="37"/>
  <c r="AM749" i="37"/>
  <c r="AW338" i="37"/>
  <c r="AW746" i="37"/>
  <c r="AW542" i="37"/>
  <c r="AP335" i="37"/>
  <c r="AP743" i="37"/>
  <c r="AP539" i="37"/>
  <c r="AI332" i="37"/>
  <c r="AI740" i="37"/>
  <c r="AI536" i="37"/>
  <c r="AT329" i="37"/>
  <c r="AT737" i="37"/>
  <c r="AT533" i="37"/>
  <c r="AM327" i="37"/>
  <c r="AM735" i="37"/>
  <c r="AM531" i="37"/>
  <c r="AW324" i="37"/>
  <c r="AW732" i="37"/>
  <c r="AW528" i="37"/>
  <c r="AP322" i="37"/>
  <c r="AP730" i="37"/>
  <c r="AP526" i="37"/>
  <c r="AI319" i="37"/>
  <c r="AI523" i="37"/>
  <c r="AI727" i="37"/>
  <c r="AT315" i="37"/>
  <c r="AT519" i="37"/>
  <c r="AT723" i="37"/>
  <c r="AL312" i="37"/>
  <c r="AL516" i="37"/>
  <c r="AQ513" i="37"/>
  <c r="AQ309" i="37"/>
  <c r="AI302" i="37"/>
  <c r="AI506" i="37"/>
  <c r="AH705" i="37"/>
  <c r="AH501" i="37"/>
  <c r="AH297" i="37"/>
  <c r="AV263" i="37"/>
  <c r="AV671" i="37"/>
  <c r="AV467" i="37"/>
  <c r="AT234" i="37"/>
  <c r="AT642" i="37"/>
  <c r="AT438" i="37"/>
  <c r="AI238" i="37"/>
  <c r="AI646" i="37"/>
  <c r="AI442" i="37"/>
  <c r="AW694" i="37"/>
  <c r="AW490" i="37"/>
  <c r="AW286" i="37"/>
  <c r="AV685" i="37"/>
  <c r="AV481" i="37"/>
  <c r="AV277" i="37"/>
  <c r="AY672" i="37"/>
  <c r="AY468" i="37"/>
  <c r="AY264" i="37"/>
  <c r="AY665" i="37"/>
  <c r="AY461" i="37"/>
  <c r="AY257" i="37"/>
  <c r="AY655" i="37"/>
  <c r="AY451" i="37"/>
  <c r="AY247" i="37"/>
  <c r="AV648" i="37"/>
  <c r="AV444" i="37"/>
  <c r="AV240" i="37"/>
  <c r="AP643" i="37"/>
  <c r="AP439" i="37"/>
  <c r="AP235" i="37"/>
  <c r="AY637" i="37"/>
  <c r="AY433" i="37"/>
  <c r="AY229" i="37"/>
  <c r="AR224" i="37"/>
  <c r="AR428" i="37"/>
  <c r="AR632" i="37"/>
  <c r="AW220" i="37"/>
  <c r="AW628" i="37"/>
  <c r="AW424" i="37"/>
  <c r="AT311" i="37"/>
  <c r="AT515" i="37"/>
  <c r="AG511" i="37"/>
  <c r="AG307" i="37"/>
  <c r="AG715" i="37"/>
  <c r="AR506" i="37"/>
  <c r="AR302" i="37"/>
  <c r="AX296" i="37"/>
  <c r="AX500" i="37"/>
  <c r="AR498" i="37"/>
  <c r="AR294" i="37"/>
  <c r="AR702" i="37"/>
  <c r="AV491" i="37"/>
  <c r="AV287" i="37"/>
  <c r="AV695" i="37"/>
  <c r="AY481" i="37"/>
  <c r="AY277" i="37"/>
  <c r="AY685" i="37"/>
  <c r="AT472" i="37"/>
  <c r="AT268" i="37"/>
  <c r="AT676" i="37"/>
  <c r="AW462" i="37"/>
  <c r="AW258" i="37"/>
  <c r="AW666" i="37"/>
  <c r="AY453" i="37"/>
  <c r="AY249" i="37"/>
  <c r="AY657" i="37"/>
  <c r="AV446" i="37"/>
  <c r="AV242" i="37"/>
  <c r="AV650" i="37"/>
  <c r="AT440" i="37"/>
  <c r="AT236" i="37"/>
  <c r="AT644" i="37"/>
  <c r="AS435" i="37"/>
  <c r="AS231" i="37"/>
  <c r="AS639" i="37"/>
  <c r="AT636" i="37"/>
  <c r="AT228" i="37"/>
  <c r="AT432" i="37"/>
  <c r="AW428" i="37"/>
  <c r="AW224" i="37"/>
  <c r="AW632" i="37"/>
  <c r="AW624" i="37"/>
  <c r="AW420" i="37"/>
  <c r="AW216" i="37"/>
  <c r="AM309" i="37"/>
  <c r="AM513" i="37"/>
  <c r="AX308" i="37"/>
  <c r="AX512" i="37"/>
  <c r="AT306" i="37"/>
  <c r="AT714" i="37"/>
  <c r="AT510" i="37"/>
  <c r="AP304" i="37"/>
  <c r="AP508" i="37"/>
  <c r="AV299" i="37"/>
  <c r="AV503" i="37"/>
  <c r="AK298" i="37"/>
  <c r="AK502" i="37"/>
  <c r="AJ294" i="37"/>
  <c r="AJ702" i="37"/>
  <c r="AJ498" i="37"/>
  <c r="AW285" i="37"/>
  <c r="AW693" i="37"/>
  <c r="AW489" i="37"/>
  <c r="AV276" i="37"/>
  <c r="AV684" i="37"/>
  <c r="AV480" i="37"/>
  <c r="AX266" i="37"/>
  <c r="AX674" i="37"/>
  <c r="AX470" i="37"/>
  <c r="AY256" i="37"/>
  <c r="AY664" i="37"/>
  <c r="AY460" i="37"/>
  <c r="AW246" i="37"/>
  <c r="AW654" i="37"/>
  <c r="AW450" i="37"/>
  <c r="AQ240" i="37"/>
  <c r="AQ648" i="37"/>
  <c r="AQ444" i="37"/>
  <c r="AR235" i="37"/>
  <c r="AR643" i="37"/>
  <c r="AR439" i="37"/>
  <c r="AW229" i="37"/>
  <c r="AW637" i="37"/>
  <c r="AW433" i="37"/>
  <c r="AR218" i="37"/>
  <c r="AR626" i="37"/>
  <c r="AR422" i="37"/>
  <c r="AY228" i="37"/>
  <c r="AY636" i="37"/>
  <c r="AY432" i="37"/>
  <c r="AR630" i="37"/>
  <c r="AR426" i="37"/>
  <c r="AR222" i="37"/>
  <c r="AP289" i="37"/>
  <c r="AP697" i="37"/>
  <c r="AP493" i="37"/>
  <c r="AS287" i="37"/>
  <c r="AS491" i="37"/>
  <c r="AS695" i="37"/>
  <c r="AR275" i="37"/>
  <c r="AR683" i="37"/>
  <c r="AR479" i="37"/>
  <c r="AS289" i="37"/>
  <c r="AS697" i="37"/>
  <c r="AS493" i="37"/>
  <c r="AK231" i="37"/>
  <c r="AK639" i="37"/>
  <c r="AK435" i="37"/>
  <c r="AT662" i="37"/>
  <c r="AT458" i="37"/>
  <c r="AT254" i="37"/>
  <c r="AH257" i="37"/>
  <c r="AH461" i="37"/>
  <c r="AH665" i="37"/>
  <c r="AI263" i="37"/>
  <c r="AI467" i="37"/>
  <c r="AI671" i="37"/>
  <c r="AG249" i="37"/>
  <c r="AG657" i="37"/>
  <c r="AG453" i="37"/>
  <c r="AJ233" i="37"/>
  <c r="AJ641" i="37"/>
  <c r="AJ437" i="37"/>
  <c r="AN280" i="37"/>
  <c r="AN688" i="37"/>
  <c r="AN484" i="37"/>
  <c r="AG275" i="37"/>
  <c r="AG683" i="37"/>
  <c r="AG479" i="37"/>
  <c r="AI237" i="37"/>
  <c r="AI645" i="37"/>
  <c r="AI441" i="37"/>
  <c r="AJ231" i="37"/>
  <c r="AJ639" i="37"/>
  <c r="AJ435" i="37"/>
  <c r="AQ261" i="37"/>
  <c r="AQ669" i="37"/>
  <c r="AQ465" i="37"/>
  <c r="AH258" i="37"/>
  <c r="AH462" i="37"/>
  <c r="AH666" i="37"/>
  <c r="AS468" i="37"/>
  <c r="AS264" i="37"/>
  <c r="AS672" i="37"/>
  <c r="AR627" i="37"/>
  <c r="AR423" i="37"/>
  <c r="AR219" i="37"/>
  <c r="AI291" i="37"/>
  <c r="AI699" i="37"/>
  <c r="AI495" i="37"/>
  <c r="AM663" i="37"/>
  <c r="AM459" i="37"/>
  <c r="AM255" i="37"/>
  <c r="AT251" i="37"/>
  <c r="AT659" i="37"/>
  <c r="AT455" i="37"/>
  <c r="AT217" i="37"/>
  <c r="AT625" i="37"/>
  <c r="AT421" i="37"/>
  <c r="AR494" i="37"/>
  <c r="AR290" i="37"/>
  <c r="AR698" i="37"/>
  <c r="AQ255" i="37"/>
  <c r="AQ663" i="37"/>
  <c r="AQ459" i="37"/>
  <c r="AM282" i="37"/>
  <c r="AM690" i="37"/>
  <c r="AM486" i="37"/>
  <c r="AG221" i="37"/>
  <c r="AG629" i="37"/>
  <c r="AG425" i="37"/>
  <c r="AH234" i="37"/>
  <c r="AH642" i="37"/>
  <c r="AH438" i="37"/>
  <c r="AK220" i="37"/>
  <c r="AK628" i="37"/>
  <c r="AK424" i="37"/>
  <c r="AK227" i="37"/>
  <c r="AK431" i="37"/>
  <c r="AK635" i="37"/>
  <c r="AH242" i="37"/>
  <c r="AH650" i="37"/>
  <c r="AH446" i="37"/>
  <c r="AK287" i="37"/>
  <c r="AK695" i="37"/>
  <c r="AK491" i="37"/>
  <c r="AJ257" i="37"/>
  <c r="AJ665" i="37"/>
  <c r="AJ461" i="37"/>
  <c r="AN240" i="37"/>
  <c r="AN444" i="37"/>
  <c r="AN648" i="37"/>
  <c r="AM240" i="37"/>
  <c r="AM648" i="37"/>
  <c r="AM444" i="37"/>
  <c r="AK259" i="37"/>
  <c r="AK463" i="37"/>
  <c r="AK667" i="37"/>
  <c r="AJ251" i="37"/>
  <c r="AJ659" i="37"/>
  <c r="AJ455" i="37"/>
  <c r="AI288" i="37"/>
  <c r="AI696" i="37"/>
  <c r="AI492" i="37"/>
  <c r="AP291" i="37"/>
  <c r="AP699" i="37"/>
  <c r="AP495" i="37"/>
  <c r="AK223" i="37"/>
  <c r="AK631" i="37"/>
  <c r="AK427" i="37"/>
  <c r="AL237" i="37"/>
  <c r="AL645" i="37"/>
  <c r="AL441" i="37"/>
  <c r="AL231" i="37"/>
  <c r="AL639" i="37"/>
  <c r="AL435" i="37"/>
  <c r="AK233" i="37"/>
  <c r="AK437" i="37"/>
  <c r="AK641" i="37"/>
  <c r="AJ242" i="37"/>
  <c r="AJ650" i="37"/>
  <c r="AJ446" i="37"/>
  <c r="AH246" i="37"/>
  <c r="AH654" i="37"/>
  <c r="AH450" i="37"/>
  <c r="AH254" i="37"/>
  <c r="AH662" i="37"/>
  <c r="AH458" i="37"/>
  <c r="AJ224" i="37"/>
  <c r="AJ428" i="37"/>
  <c r="AJ632" i="37"/>
  <c r="AR291" i="37"/>
  <c r="AR699" i="37"/>
  <c r="AR495" i="37"/>
  <c r="AI226" i="37"/>
  <c r="AI634" i="37"/>
  <c r="AI430" i="37"/>
  <c r="AL262" i="37"/>
  <c r="AL670" i="37"/>
  <c r="AL466" i="37"/>
  <c r="AJ280" i="37"/>
  <c r="AJ688" i="37"/>
  <c r="AJ484" i="37"/>
  <c r="AI256" i="37"/>
  <c r="AI664" i="37"/>
  <c r="AI460" i="37"/>
  <c r="AQ485" i="37"/>
  <c r="AQ281" i="37"/>
  <c r="AQ689" i="37"/>
  <c r="AG239" i="37"/>
  <c r="AG443" i="37"/>
  <c r="AG647" i="37"/>
  <c r="AN265" i="37"/>
  <c r="AN673" i="37"/>
  <c r="AN469" i="37"/>
  <c r="AQ267" i="37"/>
  <c r="AQ675" i="37"/>
  <c r="AQ471" i="37"/>
  <c r="AP277" i="37"/>
  <c r="AP685" i="37"/>
  <c r="AP481" i="37"/>
  <c r="AI282" i="37"/>
  <c r="AI690" i="37"/>
  <c r="AI486" i="37"/>
  <c r="AH263" i="37"/>
  <c r="AH671" i="37"/>
  <c r="AH467" i="37"/>
  <c r="AG236" i="37"/>
  <c r="AG644" i="37"/>
  <c r="AG440" i="37"/>
  <c r="AP256" i="37"/>
  <c r="AP664" i="37"/>
  <c r="AP460" i="37"/>
  <c r="AG690" i="37"/>
  <c r="AG282" i="37"/>
  <c r="AG486" i="37"/>
  <c r="AM281" i="37"/>
  <c r="AM689" i="37"/>
  <c r="AM485" i="37"/>
  <c r="AL270" i="37"/>
  <c r="AL474" i="37"/>
  <c r="AL678" i="37"/>
  <c r="AM260" i="37"/>
  <c r="AM668" i="37"/>
  <c r="AM464" i="37"/>
  <c r="AL265" i="37"/>
  <c r="AL673" i="37"/>
  <c r="AL469" i="37"/>
  <c r="AG285" i="37"/>
  <c r="AG693" i="37"/>
  <c r="AG489" i="37"/>
  <c r="AI277" i="37"/>
  <c r="AI481" i="37"/>
  <c r="AI685" i="37"/>
  <c r="AJ252" i="37"/>
  <c r="AJ660" i="37"/>
  <c r="AJ456" i="37"/>
  <c r="AI285" i="37"/>
  <c r="AI693" i="37"/>
  <c r="AI489" i="37"/>
  <c r="AJ277" i="37"/>
  <c r="AJ685" i="37"/>
  <c r="AJ481" i="37"/>
  <c r="Y289" i="37"/>
  <c r="Y697" i="37"/>
  <c r="Y493" i="37"/>
  <c r="Y392" i="37"/>
  <c r="Y800" i="37"/>
  <c r="Y596" i="37"/>
  <c r="W396" i="37"/>
  <c r="W804" i="37"/>
  <c r="W600" i="37"/>
  <c r="U366" i="37"/>
  <c r="U774" i="37"/>
  <c r="Z162" i="37"/>
  <c r="U570" i="37"/>
  <c r="U393" i="37"/>
  <c r="Z189" i="37"/>
  <c r="U801" i="37"/>
  <c r="U597" i="37"/>
  <c r="X350" i="37"/>
  <c r="X758" i="37"/>
  <c r="X554" i="37"/>
  <c r="V393" i="37"/>
  <c r="V801" i="37"/>
  <c r="V597" i="37"/>
  <c r="U357" i="37"/>
  <c r="U765" i="37"/>
  <c r="Z153" i="37"/>
  <c r="U561" i="37"/>
  <c r="V408" i="37"/>
  <c r="V816" i="37"/>
  <c r="V612" i="37"/>
  <c r="V392" i="37"/>
  <c r="V800" i="37"/>
  <c r="V596" i="37"/>
  <c r="X371" i="37"/>
  <c r="X779" i="37"/>
  <c r="X575" i="37"/>
  <c r="W413" i="37"/>
  <c r="W821" i="37"/>
  <c r="W617" i="37"/>
  <c r="W405" i="37"/>
  <c r="W813" i="37"/>
  <c r="W609" i="37"/>
  <c r="W393" i="37"/>
  <c r="W801" i="37"/>
  <c r="W597" i="37"/>
  <c r="W385" i="37"/>
  <c r="W793" i="37"/>
  <c r="W589" i="37"/>
  <c r="U373" i="37"/>
  <c r="U781" i="37"/>
  <c r="Z169" i="37"/>
  <c r="U577" i="37"/>
  <c r="W314" i="37"/>
  <c r="W518" i="37"/>
  <c r="W722" i="37"/>
  <c r="X357" i="37"/>
  <c r="X765" i="37"/>
  <c r="X561" i="37"/>
  <c r="U319" i="37"/>
  <c r="U727" i="37"/>
  <c r="Z115" i="37"/>
  <c r="U523" i="37"/>
  <c r="W276" i="37"/>
  <c r="W684" i="37"/>
  <c r="W480" i="37"/>
  <c r="W260" i="37"/>
  <c r="W668" i="37"/>
  <c r="W464" i="37"/>
  <c r="X352" i="37"/>
  <c r="X760" i="37"/>
  <c r="X556" i="37"/>
  <c r="X328" i="37"/>
  <c r="X736" i="37"/>
  <c r="X532" i="37"/>
  <c r="U290" i="37"/>
  <c r="U698" i="37"/>
  <c r="Z86" i="37"/>
  <c r="U494" i="37"/>
  <c r="V351" i="37"/>
  <c r="V759" i="37"/>
  <c r="V555" i="37"/>
  <c r="V335" i="37"/>
  <c r="V743" i="37"/>
  <c r="V539" i="37"/>
  <c r="V312" i="37"/>
  <c r="V720" i="37"/>
  <c r="V516" i="37"/>
  <c r="U325" i="37"/>
  <c r="U733" i="37"/>
  <c r="Z121" i="37"/>
  <c r="U529" i="37"/>
  <c r="V310" i="37"/>
  <c r="V718" i="37"/>
  <c r="V514" i="37"/>
  <c r="W288" i="37"/>
  <c r="W696" i="37"/>
  <c r="W492" i="37"/>
  <c r="W248" i="37"/>
  <c r="W656" i="37"/>
  <c r="W452" i="37"/>
  <c r="X293" i="37"/>
  <c r="X701" i="37"/>
  <c r="X497" i="37"/>
  <c r="Y306" i="37"/>
  <c r="Y714" i="37"/>
  <c r="Y510" i="37"/>
  <c r="Y268" i="37"/>
  <c r="Y472" i="37"/>
  <c r="Y676" i="37"/>
  <c r="X269" i="37"/>
  <c r="X677" i="37"/>
  <c r="X473" i="37"/>
  <c r="V288" i="37"/>
  <c r="V696" i="37"/>
  <c r="V492" i="37"/>
  <c r="V264" i="37"/>
  <c r="V672" i="37"/>
  <c r="V468" i="37"/>
  <c r="W277" i="37"/>
  <c r="W685" i="37"/>
  <c r="W481" i="37"/>
  <c r="W269" i="37"/>
  <c r="W677" i="37"/>
  <c r="W473" i="37"/>
  <c r="W253" i="37"/>
  <c r="W661" i="37"/>
  <c r="W457" i="37"/>
  <c r="U234" i="37"/>
  <c r="U642" i="37"/>
  <c r="Z30" i="37"/>
  <c r="U438" i="37"/>
  <c r="Y232" i="37"/>
  <c r="Y640" i="37"/>
  <c r="Y436" i="37"/>
  <c r="X222" i="37"/>
  <c r="X630" i="37"/>
  <c r="X426" i="37"/>
  <c r="V225" i="37"/>
  <c r="V633" i="37"/>
  <c r="V429" i="37"/>
  <c r="X232" i="37"/>
  <c r="X640" i="37"/>
  <c r="X436" i="37"/>
  <c r="AR745" i="37"/>
  <c r="AR541" i="37"/>
  <c r="AR337" i="37"/>
  <c r="AH317" i="37"/>
  <c r="AH725" i="37"/>
  <c r="AH521" i="37"/>
  <c r="X377" i="37"/>
  <c r="X785" i="37"/>
  <c r="X581" i="37"/>
  <c r="U337" i="37"/>
  <c r="Z133" i="37"/>
  <c r="U745" i="37"/>
  <c r="U541" i="37"/>
  <c r="AK745" i="37"/>
  <c r="AK541" i="37"/>
  <c r="AK337" i="37"/>
  <c r="AS317" i="37"/>
  <c r="AS725" i="37"/>
  <c r="AS521" i="37"/>
  <c r="AN785" i="37"/>
  <c r="AN377" i="37"/>
  <c r="AN581" i="37"/>
  <c r="W333" i="37"/>
  <c r="W741" i="37"/>
  <c r="W537" i="37"/>
  <c r="AX537" i="37"/>
  <c r="AX741" i="37"/>
  <c r="AX333" i="37"/>
  <c r="Y230" i="37"/>
  <c r="Y638" i="37"/>
  <c r="Y434" i="37"/>
  <c r="Y218" i="37"/>
  <c r="Y626" i="37"/>
  <c r="Y422" i="37"/>
  <c r="W263" i="37"/>
  <c r="W671" i="37"/>
  <c r="W467" i="37"/>
  <c r="U246" i="37"/>
  <c r="U654" i="37"/>
  <c r="Z42" i="37"/>
  <c r="U450" i="37"/>
  <c r="W283" i="37"/>
  <c r="W691" i="37"/>
  <c r="W487" i="37"/>
  <c r="Y274" i="37"/>
  <c r="Y682" i="37"/>
  <c r="Y478" i="37"/>
  <c r="Y231" i="37"/>
  <c r="Y639" i="37"/>
  <c r="Y435" i="37"/>
  <c r="Y308" i="37"/>
  <c r="Y716" i="37"/>
  <c r="Y512" i="37"/>
  <c r="W323" i="37"/>
  <c r="W731" i="37"/>
  <c r="W527" i="37"/>
  <c r="V283" i="37"/>
  <c r="V691" i="37"/>
  <c r="V487" i="37"/>
  <c r="V323" i="37"/>
  <c r="V731" i="37"/>
  <c r="V527" i="37"/>
  <c r="Y355" i="37"/>
  <c r="Y763" i="37"/>
  <c r="Y559" i="37"/>
  <c r="V299" i="37"/>
  <c r="V707" i="37"/>
  <c r="V503" i="37"/>
  <c r="U354" i="37"/>
  <c r="U762" i="37"/>
  <c r="Z150" i="37"/>
  <c r="U558" i="37"/>
  <c r="U363" i="37"/>
  <c r="U771" i="37"/>
  <c r="Z159" i="37"/>
  <c r="U567" i="37"/>
  <c r="Y303" i="37"/>
  <c r="Y711" i="37"/>
  <c r="Y507" i="37"/>
  <c r="U344" i="37"/>
  <c r="U752" i="37"/>
  <c r="Z140" i="37"/>
  <c r="U548" i="37"/>
  <c r="Y383" i="37"/>
  <c r="Y791" i="37"/>
  <c r="Y587" i="37"/>
  <c r="V334" i="37"/>
  <c r="V742" i="37"/>
  <c r="V538" i="37"/>
  <c r="U324" i="37"/>
  <c r="U732" i="37"/>
  <c r="Z120" i="37"/>
  <c r="U528" i="37"/>
  <c r="U382" i="37"/>
  <c r="U790" i="37"/>
  <c r="Z178" i="37"/>
  <c r="U586" i="37"/>
  <c r="W406" i="37"/>
  <c r="W814" i="37"/>
  <c r="W610" i="37"/>
  <c r="Y394" i="37"/>
  <c r="Y802" i="37"/>
  <c r="Y598" i="37"/>
  <c r="Y254" i="37"/>
  <c r="Y662" i="37"/>
  <c r="Y458" i="37"/>
  <c r="X221" i="37"/>
  <c r="X629" i="37"/>
  <c r="X425" i="37"/>
  <c r="X239" i="37"/>
  <c r="X647" i="37"/>
  <c r="X443" i="37"/>
  <c r="V410" i="37"/>
  <c r="V818" i="37"/>
  <c r="V614" i="37"/>
  <c r="W255" i="37"/>
  <c r="W663" i="37"/>
  <c r="W459" i="37"/>
  <c r="U247" i="37"/>
  <c r="Z43" i="37"/>
  <c r="U655" i="37"/>
  <c r="U451" i="37"/>
  <c r="W266" i="37"/>
  <c r="W674" i="37"/>
  <c r="W470" i="37"/>
  <c r="U276" i="37"/>
  <c r="U684" i="37"/>
  <c r="Z72" i="37"/>
  <c r="U480" i="37"/>
  <c r="U227" i="37"/>
  <c r="U635" i="37"/>
  <c r="Z23" i="37"/>
  <c r="U431" i="37"/>
  <c r="U258" i="37"/>
  <c r="U666" i="37"/>
  <c r="U462" i="37"/>
  <c r="Z54" i="37"/>
  <c r="V287" i="37"/>
  <c r="V695" i="37"/>
  <c r="V491" i="37"/>
  <c r="V274" i="37"/>
  <c r="V682" i="37"/>
  <c r="V478" i="37"/>
  <c r="W307" i="37"/>
  <c r="W715" i="37"/>
  <c r="W511" i="37"/>
  <c r="Y335" i="37"/>
  <c r="Y743" i="37"/>
  <c r="Y539" i="37"/>
  <c r="U330" i="37"/>
  <c r="U738" i="37"/>
  <c r="Z126" i="37"/>
  <c r="U534" i="37"/>
  <c r="Y354" i="37"/>
  <c r="Y762" i="37"/>
  <c r="Y558" i="37"/>
  <c r="Y367" i="37"/>
  <c r="Y775" i="37"/>
  <c r="Y571" i="37"/>
  <c r="W303" i="37"/>
  <c r="W711" i="37"/>
  <c r="W507" i="37"/>
  <c r="U347" i="37"/>
  <c r="U755" i="37"/>
  <c r="Z143" i="37"/>
  <c r="U551" i="37"/>
  <c r="Y395" i="37"/>
  <c r="Y803" i="37"/>
  <c r="Y599" i="37"/>
  <c r="U335" i="37"/>
  <c r="U743" i="37"/>
  <c r="Z131" i="37"/>
  <c r="U539" i="37"/>
  <c r="U391" i="37"/>
  <c r="U799" i="37"/>
  <c r="Z187" i="37"/>
  <c r="U595" i="37"/>
  <c r="Y398" i="37"/>
  <c r="Y806" i="37"/>
  <c r="Y602" i="37"/>
  <c r="W394" i="37"/>
  <c r="W802" i="37"/>
  <c r="W598" i="37"/>
  <c r="U256" i="37"/>
  <c r="U664" i="37"/>
  <c r="Z52" i="37"/>
  <c r="U460" i="37"/>
  <c r="V259" i="37"/>
  <c r="V667" i="37"/>
  <c r="V463" i="37"/>
  <c r="U226" i="37"/>
  <c r="U634" i="37"/>
  <c r="Z22" i="37"/>
  <c r="U430" i="37"/>
  <c r="Y239" i="37"/>
  <c r="Y647" i="37"/>
  <c r="Y443" i="37"/>
  <c r="Y410" i="37"/>
  <c r="Y818" i="37"/>
  <c r="Y614" i="37"/>
  <c r="X219" i="37"/>
  <c r="X627" i="37"/>
  <c r="X423" i="37"/>
  <c r="W251" i="37"/>
  <c r="W659" i="37"/>
  <c r="W455" i="37"/>
  <c r="U242" i="37"/>
  <c r="U650" i="37"/>
  <c r="Z38" i="37"/>
  <c r="U446" i="37"/>
  <c r="X258" i="37"/>
  <c r="X666" i="37"/>
  <c r="X462" i="37"/>
  <c r="Y262" i="37"/>
  <c r="Y670" i="37"/>
  <c r="Y466" i="37"/>
  <c r="Y278" i="37"/>
  <c r="Y686" i="37"/>
  <c r="Y482" i="37"/>
  <c r="Y235" i="37"/>
  <c r="Y643" i="37"/>
  <c r="Y439" i="37"/>
  <c r="U236" i="37"/>
  <c r="Z32" i="37"/>
  <c r="U644" i="37"/>
  <c r="U440" i="37"/>
  <c r="U300" i="37"/>
  <c r="U708" i="37"/>
  <c r="Z96" i="37"/>
  <c r="U504" i="37"/>
  <c r="X291" i="37"/>
  <c r="X495" i="37"/>
  <c r="X699" i="37"/>
  <c r="Y331" i="37"/>
  <c r="Y739" i="37"/>
  <c r="Y535" i="37"/>
  <c r="Y330" i="37"/>
  <c r="Y738" i="37"/>
  <c r="Y534" i="37"/>
  <c r="U311" i="37"/>
  <c r="U719" i="37"/>
  <c r="Z107" i="37"/>
  <c r="U515" i="37"/>
  <c r="U356" i="37"/>
  <c r="U764" i="37"/>
  <c r="Z152" i="37"/>
  <c r="U560" i="37"/>
  <c r="W367" i="37"/>
  <c r="W775" i="37"/>
  <c r="W571" i="37"/>
  <c r="W338" i="37"/>
  <c r="W746" i="37"/>
  <c r="W542" i="37"/>
  <c r="U348" i="37"/>
  <c r="U756" i="37"/>
  <c r="Z144" i="37"/>
  <c r="U552" i="37"/>
  <c r="Y391" i="37"/>
  <c r="Y799" i="37"/>
  <c r="Y595" i="37"/>
  <c r="W324" i="37"/>
  <c r="W732" i="37"/>
  <c r="W528" i="37"/>
  <c r="W382" i="37"/>
  <c r="W790" i="37"/>
  <c r="W586" i="37"/>
  <c r="V406" i="37"/>
  <c r="V814" i="37"/>
  <c r="V610" i="37"/>
  <c r="X394" i="37"/>
  <c r="X802" i="37"/>
  <c r="X598" i="37"/>
  <c r="Y256" i="37"/>
  <c r="Y664" i="37"/>
  <c r="Y460" i="37"/>
  <c r="Y221" i="37"/>
  <c r="Y629" i="37"/>
  <c r="Y425" i="37"/>
  <c r="X226" i="37"/>
  <c r="X634" i="37"/>
  <c r="X430" i="37"/>
  <c r="W378" i="37"/>
  <c r="W582" i="37"/>
  <c r="W786" i="37"/>
  <c r="W230" i="37"/>
  <c r="W638" i="37"/>
  <c r="W434" i="37"/>
  <c r="W247" i="37"/>
  <c r="W655" i="37"/>
  <c r="W451" i="37"/>
  <c r="Y242" i="37"/>
  <c r="Y650" i="37"/>
  <c r="Y446" i="37"/>
  <c r="Y279" i="37"/>
  <c r="Y687" i="37"/>
  <c r="Y483" i="37"/>
  <c r="U264" i="37"/>
  <c r="U672" i="37"/>
  <c r="Z60" i="37"/>
  <c r="U468" i="37"/>
  <c r="U274" i="37"/>
  <c r="U682" i="37"/>
  <c r="Z70" i="37"/>
  <c r="U478" i="37"/>
  <c r="U231" i="37"/>
  <c r="Z27" i="37"/>
  <c r="U639" i="37"/>
  <c r="U435" i="37"/>
  <c r="Y296" i="37"/>
  <c r="Y704" i="37"/>
  <c r="Y500" i="37"/>
  <c r="U293" i="37"/>
  <c r="U701" i="37"/>
  <c r="Z89" i="37"/>
  <c r="U497" i="37"/>
  <c r="V266" i="37"/>
  <c r="V674" i="37"/>
  <c r="V470" i="37"/>
  <c r="X299" i="37"/>
  <c r="X707" i="37"/>
  <c r="X503" i="37"/>
  <c r="Y343" i="37"/>
  <c r="Y751" i="37"/>
  <c r="Y547" i="37"/>
  <c r="U332" i="37"/>
  <c r="U740" i="37"/>
  <c r="Z128" i="37"/>
  <c r="U536" i="37"/>
  <c r="Y350" i="37"/>
  <c r="Y758" i="37"/>
  <c r="Y554" i="37"/>
  <c r="V303" i="37"/>
  <c r="V711" i="37"/>
  <c r="V507" i="37"/>
  <c r="Y366" i="37"/>
  <c r="Y774" i="37"/>
  <c r="Y570" i="37"/>
  <c r="W399" i="37"/>
  <c r="W807" i="37"/>
  <c r="W603" i="37"/>
  <c r="U383" i="37"/>
  <c r="U791" i="37"/>
  <c r="Z179" i="37"/>
  <c r="U587" i="37"/>
  <c r="X398" i="37"/>
  <c r="X806" i="37"/>
  <c r="X602" i="37"/>
  <c r="U408" i="37"/>
  <c r="U816" i="37"/>
  <c r="Z204" i="37"/>
  <c r="U612" i="37"/>
  <c r="U392" i="37"/>
  <c r="Z188" i="37"/>
  <c r="U596" i="37"/>
  <c r="U800" i="37"/>
  <c r="V256" i="37"/>
  <c r="V664" i="37"/>
  <c r="V460" i="37"/>
  <c r="V226" i="37"/>
  <c r="V634" i="37"/>
  <c r="V430" i="37"/>
  <c r="X410" i="37"/>
  <c r="X818" i="37"/>
  <c r="X614" i="37"/>
  <c r="AS350" i="37"/>
  <c r="AS758" i="37"/>
  <c r="AS554" i="37"/>
  <c r="AK755" i="37"/>
  <c r="AK551" i="37"/>
  <c r="AK347" i="37"/>
  <c r="AR753" i="37"/>
  <c r="AR549" i="37"/>
  <c r="AR345" i="37"/>
  <c r="AK751" i="37"/>
  <c r="AK547" i="37"/>
  <c r="AK343" i="37"/>
  <c r="AR749" i="37"/>
  <c r="AR545" i="37"/>
  <c r="AR341" i="37"/>
  <c r="AK747" i="37"/>
  <c r="AK543" i="37"/>
  <c r="AK339" i="37"/>
  <c r="AL336" i="37"/>
  <c r="AL744" i="37"/>
  <c r="AL540" i="37"/>
  <c r="AS334" i="37"/>
  <c r="AS742" i="37"/>
  <c r="AS538" i="37"/>
  <c r="AK739" i="37"/>
  <c r="AK535" i="37"/>
  <c r="AK331" i="37"/>
  <c r="AR737" i="37"/>
  <c r="AR533" i="37"/>
  <c r="AR329" i="37"/>
  <c r="AK735" i="37"/>
  <c r="AK531" i="37"/>
  <c r="AK327" i="37"/>
  <c r="AR733" i="37"/>
  <c r="AR529" i="37"/>
  <c r="AR325" i="37"/>
  <c r="AK731" i="37"/>
  <c r="AK527" i="37"/>
  <c r="AK323" i="37"/>
  <c r="AL320" i="37"/>
  <c r="AL728" i="37"/>
  <c r="AL524" i="37"/>
  <c r="AS318" i="37"/>
  <c r="AS726" i="37"/>
  <c r="AS522" i="37"/>
  <c r="AK723" i="37"/>
  <c r="AK519" i="37"/>
  <c r="AK315" i="37"/>
  <c r="AR513" i="37"/>
  <c r="AR309" i="37"/>
  <c r="AS820" i="37"/>
  <c r="AS412" i="37"/>
  <c r="AS616" i="37"/>
  <c r="AH819" i="37"/>
  <c r="AH411" i="37"/>
  <c r="AH615" i="37"/>
  <c r="AL816" i="37"/>
  <c r="AL612" i="37"/>
  <c r="AL408" i="37"/>
  <c r="AH813" i="37"/>
  <c r="AH609" i="37"/>
  <c r="AH405" i="37"/>
  <c r="AH811" i="37"/>
  <c r="AH607" i="37"/>
  <c r="AH403" i="37"/>
  <c r="AL808" i="37"/>
  <c r="AL604" i="37"/>
  <c r="AL400" i="37"/>
  <c r="AH807" i="37"/>
  <c r="AH603" i="37"/>
  <c r="AH399" i="37"/>
  <c r="AL805" i="37"/>
  <c r="AL601" i="37"/>
  <c r="AL397" i="37"/>
  <c r="AL803" i="37"/>
  <c r="AL395" i="37"/>
  <c r="AL599" i="37"/>
  <c r="AV801" i="37"/>
  <c r="AV393" i="37"/>
  <c r="AV597" i="37"/>
  <c r="AH800" i="37"/>
  <c r="AH392" i="37"/>
  <c r="AH596" i="37"/>
  <c r="AH798" i="37"/>
  <c r="AH390" i="37"/>
  <c r="AH594" i="37"/>
  <c r="AH796" i="37"/>
  <c r="AH592" i="37"/>
  <c r="AH388" i="37"/>
  <c r="AV793" i="37"/>
  <c r="AV385" i="37"/>
  <c r="AV589" i="37"/>
  <c r="AV791" i="37"/>
  <c r="AV587" i="37"/>
  <c r="AV383" i="37"/>
  <c r="AL790" i="37"/>
  <c r="AL586" i="37"/>
  <c r="AL382" i="37"/>
  <c r="AL788" i="37"/>
  <c r="AL584" i="37"/>
  <c r="AL380" i="37"/>
  <c r="AV786" i="37"/>
  <c r="AV378" i="37"/>
  <c r="AV582" i="37"/>
  <c r="AH783" i="37"/>
  <c r="AH375" i="37"/>
  <c r="AH579" i="37"/>
  <c r="AR780" i="37"/>
  <c r="AR576" i="37"/>
  <c r="AR372" i="37"/>
  <c r="AK778" i="37"/>
  <c r="AK574" i="37"/>
  <c r="AK370" i="37"/>
  <c r="AG776" i="37"/>
  <c r="AG572" i="37"/>
  <c r="AG368" i="37"/>
  <c r="AG772" i="37"/>
  <c r="AG568" i="37"/>
  <c r="AG364" i="37"/>
  <c r="AY766" i="37"/>
  <c r="AY562" i="37"/>
  <c r="AY358" i="37"/>
  <c r="AL351" i="37"/>
  <c r="AL759" i="37"/>
  <c r="AL555" i="37"/>
  <c r="AG756" i="37"/>
  <c r="AG552" i="37"/>
  <c r="AG348" i="37"/>
  <c r="AV345" i="37"/>
  <c r="AV753" i="37"/>
  <c r="AV549" i="37"/>
  <c r="AG752" i="37"/>
  <c r="AG548" i="37"/>
  <c r="AG344" i="37"/>
  <c r="AV341" i="37"/>
  <c r="AV749" i="37"/>
  <c r="AV545" i="37"/>
  <c r="AG748" i="37"/>
  <c r="AG544" i="37"/>
  <c r="AG340" i="37"/>
  <c r="AR744" i="37"/>
  <c r="AR540" i="37"/>
  <c r="AR336" i="37"/>
  <c r="AK742" i="37"/>
  <c r="AK538" i="37"/>
  <c r="AK334" i="37"/>
  <c r="AY738" i="37"/>
  <c r="AY534" i="37"/>
  <c r="AY330" i="37"/>
  <c r="AH329" i="37"/>
  <c r="AH737" i="37"/>
  <c r="AH533" i="37"/>
  <c r="AY734" i="37"/>
  <c r="AY530" i="37"/>
  <c r="AY326" i="37"/>
  <c r="AH325" i="37"/>
  <c r="AH733" i="37"/>
  <c r="AH529" i="37"/>
  <c r="AY730" i="37"/>
  <c r="AY526" i="37"/>
  <c r="AY322" i="37"/>
  <c r="AL319" i="37"/>
  <c r="AL727" i="37"/>
  <c r="AL523" i="37"/>
  <c r="AG724" i="37"/>
  <c r="AG520" i="37"/>
  <c r="AG316" i="37"/>
  <c r="AX312" i="37"/>
  <c r="AX516" i="37"/>
  <c r="AK311" i="37"/>
  <c r="AK515" i="37"/>
  <c r="AP307" i="37"/>
  <c r="AP715" i="37"/>
  <c r="AP511" i="37"/>
  <c r="AM413" i="37"/>
  <c r="AM821" i="37"/>
  <c r="AM617" i="37"/>
  <c r="AM411" i="37"/>
  <c r="AM819" i="37"/>
  <c r="AM615" i="37"/>
  <c r="AM409" i="37"/>
  <c r="AM817" i="37"/>
  <c r="AM613" i="37"/>
  <c r="AW407" i="37"/>
  <c r="AW611" i="37"/>
  <c r="AW815" i="37"/>
  <c r="AM406" i="37"/>
  <c r="AM814" i="37"/>
  <c r="AM610" i="37"/>
  <c r="AW404" i="37"/>
  <c r="AW608" i="37"/>
  <c r="AW812" i="37"/>
  <c r="AT402" i="37"/>
  <c r="AT606" i="37"/>
  <c r="AT810" i="37"/>
  <c r="AT400" i="37"/>
  <c r="AT604" i="37"/>
  <c r="AT808" i="37"/>
  <c r="AT398" i="37"/>
  <c r="AT806" i="37"/>
  <c r="AT602" i="37"/>
  <c r="AM397" i="37"/>
  <c r="AM601" i="37"/>
  <c r="AM805" i="37"/>
  <c r="AW395" i="37"/>
  <c r="AW803" i="37"/>
  <c r="AW599" i="37"/>
  <c r="AP394" i="37"/>
  <c r="AP802" i="37"/>
  <c r="AP598" i="37"/>
  <c r="AP393" i="37"/>
  <c r="AP801" i="37"/>
  <c r="AP597" i="37"/>
  <c r="AP391" i="37"/>
  <c r="AP595" i="37"/>
  <c r="AP799" i="37"/>
  <c r="AM390" i="37"/>
  <c r="AM594" i="37"/>
  <c r="AM798" i="37"/>
  <c r="AM389" i="37"/>
  <c r="AM797" i="37"/>
  <c r="AM593" i="37"/>
  <c r="AT387" i="37"/>
  <c r="AT795" i="37"/>
  <c r="AT591" i="37"/>
  <c r="AP386" i="37"/>
  <c r="AP794" i="37"/>
  <c r="AP590" i="37"/>
  <c r="AW384" i="37"/>
  <c r="AW588" i="37"/>
  <c r="AW792" i="37"/>
  <c r="AW382" i="37"/>
  <c r="AW790" i="37"/>
  <c r="AW586" i="37"/>
  <c r="AW381" i="37"/>
  <c r="AW585" i="37"/>
  <c r="AW789" i="37"/>
  <c r="AP380" i="37"/>
  <c r="AP788" i="37"/>
  <c r="AP584" i="37"/>
  <c r="AI379" i="37"/>
  <c r="AI787" i="37"/>
  <c r="AI583" i="37"/>
  <c r="AI378" i="37"/>
  <c r="AI786" i="37"/>
  <c r="AI582" i="37"/>
  <c r="AW375" i="37"/>
  <c r="AW783" i="37"/>
  <c r="AW579" i="37"/>
  <c r="AY779" i="37"/>
  <c r="AY575" i="37"/>
  <c r="AY371" i="37"/>
  <c r="AL368" i="37"/>
  <c r="AL776" i="37"/>
  <c r="AL572" i="37"/>
  <c r="AH366" i="37"/>
  <c r="AH774" i="37"/>
  <c r="AH570" i="37"/>
  <c r="AK771" i="37"/>
  <c r="AK567" i="37"/>
  <c r="AK363" i="37"/>
  <c r="AG765" i="37"/>
  <c r="AG561" i="37"/>
  <c r="AG357" i="37"/>
  <c r="AH354" i="37"/>
  <c r="AH762" i="37"/>
  <c r="AH558" i="37"/>
  <c r="AV821" i="37"/>
  <c r="AV413" i="37"/>
  <c r="AV617" i="37"/>
  <c r="AH818" i="37"/>
  <c r="AH614" i="37"/>
  <c r="AH410" i="37"/>
  <c r="AV816" i="37"/>
  <c r="AV612" i="37"/>
  <c r="AV408" i="37"/>
  <c r="AS814" i="37"/>
  <c r="AS406" i="37"/>
  <c r="AS610" i="37"/>
  <c r="AS812" i="37"/>
  <c r="AS608" i="37"/>
  <c r="AS404" i="37"/>
  <c r="AS810" i="37"/>
  <c r="AS402" i="37"/>
  <c r="AS606" i="37"/>
  <c r="AS805" i="37"/>
  <c r="AS601" i="37"/>
  <c r="AS397" i="37"/>
  <c r="AR617" i="37"/>
  <c r="AR413" i="37"/>
  <c r="AR821" i="37"/>
  <c r="AR616" i="37"/>
  <c r="AR412" i="37"/>
  <c r="AR820" i="37"/>
  <c r="AR615" i="37"/>
  <c r="AR411" i="37"/>
  <c r="AR819" i="37"/>
  <c r="AR614" i="37"/>
  <c r="AR818" i="37"/>
  <c r="AR410" i="37"/>
  <c r="AR613" i="37"/>
  <c r="AR817" i="37"/>
  <c r="AR409" i="37"/>
  <c r="AR612" i="37"/>
  <c r="AR408" i="37"/>
  <c r="AR816" i="37"/>
  <c r="AR611" i="37"/>
  <c r="AR407" i="37"/>
  <c r="AR815" i="37"/>
  <c r="AR610" i="37"/>
  <c r="AR814" i="37"/>
  <c r="AR406" i="37"/>
  <c r="AR609" i="37"/>
  <c r="AR405" i="37"/>
  <c r="AR813" i="37"/>
  <c r="AR608" i="37"/>
  <c r="AR812" i="37"/>
  <c r="AR404" i="37"/>
  <c r="AR607" i="37"/>
  <c r="AR811" i="37"/>
  <c r="AR403" i="37"/>
  <c r="AR606" i="37"/>
  <c r="AR810" i="37"/>
  <c r="AR402" i="37"/>
  <c r="AR605" i="37"/>
  <c r="AR401" i="37"/>
  <c r="AR809" i="37"/>
  <c r="AR604" i="37"/>
  <c r="AR808" i="37"/>
  <c r="AR400" i="37"/>
  <c r="AR603" i="37"/>
  <c r="AR807" i="37"/>
  <c r="AR399" i="37"/>
  <c r="AR602" i="37"/>
  <c r="AR398" i="37"/>
  <c r="AR806" i="37"/>
  <c r="AR601" i="37"/>
  <c r="AR397" i="37"/>
  <c r="AR805" i="37"/>
  <c r="AR600" i="37"/>
  <c r="AR396" i="37"/>
  <c r="AR804" i="37"/>
  <c r="AR599" i="37"/>
  <c r="AR803" i="37"/>
  <c r="AR395" i="37"/>
  <c r="AR598" i="37"/>
  <c r="AR394" i="37"/>
  <c r="AR802" i="37"/>
  <c r="AR597" i="37"/>
  <c r="AR801" i="37"/>
  <c r="AR393" i="37"/>
  <c r="AR596" i="37"/>
  <c r="AR800" i="37"/>
  <c r="AR392" i="37"/>
  <c r="AR595" i="37"/>
  <c r="AR391" i="37"/>
  <c r="AR799" i="37"/>
  <c r="AR594" i="37"/>
  <c r="AR390" i="37"/>
  <c r="AR798" i="37"/>
  <c r="AR593" i="37"/>
  <c r="AR389" i="37"/>
  <c r="AR797" i="37"/>
  <c r="AR592" i="37"/>
  <c r="AR796" i="37"/>
  <c r="AR388" i="37"/>
  <c r="AR591" i="37"/>
  <c r="AR387" i="37"/>
  <c r="AR795" i="37"/>
  <c r="AR590" i="37"/>
  <c r="AR794" i="37"/>
  <c r="AR386" i="37"/>
  <c r="AR589" i="37"/>
  <c r="AR793" i="37"/>
  <c r="AR385" i="37"/>
  <c r="AR588" i="37"/>
  <c r="AR792" i="37"/>
  <c r="AR384" i="37"/>
  <c r="AR587" i="37"/>
  <c r="AR383" i="37"/>
  <c r="AR791" i="37"/>
  <c r="AR586" i="37"/>
  <c r="AR790" i="37"/>
  <c r="AR382" i="37"/>
  <c r="AR585" i="37"/>
  <c r="AR381" i="37"/>
  <c r="AR789" i="37"/>
  <c r="AR584" i="37"/>
  <c r="AR788" i="37"/>
  <c r="AR380" i="37"/>
  <c r="AR583" i="37"/>
  <c r="AR379" i="37"/>
  <c r="AR787" i="37"/>
  <c r="AR582" i="37"/>
  <c r="AR786" i="37"/>
  <c r="AR378" i="37"/>
  <c r="AR580" i="37"/>
  <c r="AR784" i="37"/>
  <c r="AR376" i="37"/>
  <c r="AR579" i="37"/>
  <c r="AR375" i="37"/>
  <c r="AR783" i="37"/>
  <c r="AR578" i="37"/>
  <c r="AR374" i="37"/>
  <c r="AR782" i="37"/>
  <c r="AR577" i="37"/>
  <c r="AR781" i="37"/>
  <c r="AR373" i="37"/>
  <c r="AH372" i="37"/>
  <c r="AH780" i="37"/>
  <c r="AH576" i="37"/>
  <c r="AY777" i="37"/>
  <c r="AY573" i="37"/>
  <c r="AY369" i="37"/>
  <c r="AH368" i="37"/>
  <c r="AH776" i="37"/>
  <c r="AH572" i="37"/>
  <c r="AY773" i="37"/>
  <c r="AY569" i="37"/>
  <c r="AY365" i="37"/>
  <c r="AH364" i="37"/>
  <c r="AH772" i="37"/>
  <c r="AH568" i="37"/>
  <c r="AY769" i="37"/>
  <c r="AY565" i="37"/>
  <c r="AY361" i="37"/>
  <c r="AH360" i="37"/>
  <c r="AH768" i="37"/>
  <c r="AH564" i="37"/>
  <c r="AY765" i="37"/>
  <c r="AY561" i="37"/>
  <c r="AY357" i="37"/>
  <c r="AH356" i="37"/>
  <c r="AH764" i="37"/>
  <c r="AH560" i="37"/>
  <c r="AY761" i="37"/>
  <c r="AY557" i="37"/>
  <c r="AY353" i="37"/>
  <c r="AH352" i="37"/>
  <c r="AH760" i="37"/>
  <c r="AH556" i="37"/>
  <c r="AV348" i="37"/>
  <c r="AV756" i="37"/>
  <c r="AV552" i="37"/>
  <c r="AG755" i="37"/>
  <c r="AG551" i="37"/>
  <c r="AG347" i="37"/>
  <c r="AV344" i="37"/>
  <c r="AV752" i="37"/>
  <c r="AV548" i="37"/>
  <c r="AG751" i="37"/>
  <c r="AG547" i="37"/>
  <c r="AG343" i="37"/>
  <c r="AV340" i="37"/>
  <c r="AV748" i="37"/>
  <c r="AV544" i="37"/>
  <c r="AG747" i="37"/>
  <c r="AG543" i="37"/>
  <c r="AG339" i="37"/>
  <c r="AH336" i="37"/>
  <c r="AH744" i="37"/>
  <c r="AH540" i="37"/>
  <c r="AV332" i="37"/>
  <c r="AV740" i="37"/>
  <c r="AV536" i="37"/>
  <c r="AG739" i="37"/>
  <c r="AG535" i="37"/>
  <c r="AG331" i="37"/>
  <c r="AV328" i="37"/>
  <c r="AV736" i="37"/>
  <c r="AV532" i="37"/>
  <c r="AG735" i="37"/>
  <c r="AG531" i="37"/>
  <c r="AG327" i="37"/>
  <c r="AV324" i="37"/>
  <c r="AV732" i="37"/>
  <c r="AV528" i="37"/>
  <c r="AG731" i="37"/>
  <c r="AG527" i="37"/>
  <c r="AG323" i="37"/>
  <c r="AH320" i="37"/>
  <c r="AH728" i="37"/>
  <c r="AH524" i="37"/>
  <c r="AV316" i="37"/>
  <c r="AV724" i="37"/>
  <c r="AV520" i="37"/>
  <c r="AG723" i="37"/>
  <c r="AG519" i="37"/>
  <c r="AG315" i="37"/>
  <c r="AT513" i="37"/>
  <c r="AT309" i="37"/>
  <c r="AV306" i="37"/>
  <c r="AV714" i="37"/>
  <c r="AV510" i="37"/>
  <c r="AT413" i="37"/>
  <c r="AT821" i="37"/>
  <c r="AT617" i="37"/>
  <c r="AP412" i="37"/>
  <c r="AP820" i="37"/>
  <c r="AP616" i="37"/>
  <c r="AW410" i="37"/>
  <c r="AW818" i="37"/>
  <c r="AW614" i="37"/>
  <c r="AI410" i="37"/>
  <c r="AI614" i="37"/>
  <c r="AI818" i="37"/>
  <c r="AI408" i="37"/>
  <c r="AI816" i="37"/>
  <c r="AI612" i="37"/>
  <c r="AP406" i="37"/>
  <c r="AP814" i="37"/>
  <c r="AP610" i="37"/>
  <c r="AT404" i="37"/>
  <c r="AT812" i="37"/>
  <c r="AT608" i="37"/>
  <c r="AP403" i="37"/>
  <c r="AP811" i="37"/>
  <c r="AP607" i="37"/>
  <c r="AM402" i="37"/>
  <c r="AM810" i="37"/>
  <c r="AM606" i="37"/>
  <c r="AW400" i="37"/>
  <c r="AW808" i="37"/>
  <c r="AW604" i="37"/>
  <c r="AP399" i="37"/>
  <c r="AP807" i="37"/>
  <c r="AP603" i="37"/>
  <c r="AT397" i="37"/>
  <c r="AT601" i="37"/>
  <c r="AT805" i="37"/>
  <c r="AP396" i="37"/>
  <c r="AP600" i="37"/>
  <c r="AP804" i="37"/>
  <c r="AM394" i="37"/>
  <c r="AM802" i="37"/>
  <c r="AM598" i="37"/>
  <c r="AM392" i="37"/>
  <c r="AM800" i="37"/>
  <c r="AM596" i="37"/>
  <c r="AP390" i="37"/>
  <c r="AP798" i="37"/>
  <c r="AP594" i="37"/>
  <c r="AP388" i="37"/>
  <c r="AP796" i="37"/>
  <c r="AP592" i="37"/>
  <c r="AM386" i="37"/>
  <c r="AM590" i="37"/>
  <c r="AM794" i="37"/>
  <c r="AM384" i="37"/>
  <c r="AM588" i="37"/>
  <c r="AM792" i="37"/>
  <c r="AP383" i="37"/>
  <c r="AP587" i="37"/>
  <c r="AP791" i="37"/>
  <c r="AI381" i="37"/>
  <c r="AI789" i="37"/>
  <c r="AI585" i="37"/>
  <c r="AM379" i="37"/>
  <c r="AM583" i="37"/>
  <c r="AM787" i="37"/>
  <c r="AT375" i="37"/>
  <c r="AT579" i="37"/>
  <c r="AT783" i="37"/>
  <c r="AP374" i="37"/>
  <c r="AP578" i="37"/>
  <c r="AP782" i="37"/>
  <c r="AT373" i="37"/>
  <c r="AT577" i="37"/>
  <c r="AT781" i="37"/>
  <c r="AL372" i="37"/>
  <c r="AL780" i="37"/>
  <c r="AL576" i="37"/>
  <c r="AS366" i="37"/>
  <c r="AS774" i="37"/>
  <c r="AS570" i="37"/>
  <c r="AR769" i="37"/>
  <c r="AR565" i="37"/>
  <c r="AR361" i="37"/>
  <c r="AV358" i="37"/>
  <c r="AV766" i="37"/>
  <c r="AV562" i="37"/>
  <c r="AV354" i="37"/>
  <c r="AV762" i="37"/>
  <c r="AV558" i="37"/>
  <c r="AL819" i="37"/>
  <c r="AL411" i="37"/>
  <c r="AL615" i="37"/>
  <c r="AL810" i="37"/>
  <c r="AL402" i="37"/>
  <c r="AL606" i="37"/>
  <c r="AL806" i="37"/>
  <c r="AL602" i="37"/>
  <c r="AL398" i="37"/>
  <c r="AS803" i="37"/>
  <c r="AS599" i="37"/>
  <c r="AS395" i="37"/>
  <c r="AS800" i="37"/>
  <c r="AS596" i="37"/>
  <c r="AS392" i="37"/>
  <c r="AV798" i="37"/>
  <c r="AV390" i="37"/>
  <c r="AV594" i="37"/>
  <c r="AS796" i="37"/>
  <c r="AS592" i="37"/>
  <c r="AS388" i="37"/>
  <c r="AV794" i="37"/>
  <c r="AV386" i="37"/>
  <c r="AV590" i="37"/>
  <c r="AH793" i="37"/>
  <c r="AH589" i="37"/>
  <c r="AH385" i="37"/>
  <c r="AH791" i="37"/>
  <c r="AH383" i="37"/>
  <c r="AH587" i="37"/>
  <c r="AS788" i="37"/>
  <c r="AS584" i="37"/>
  <c r="AS380" i="37"/>
  <c r="AL786" i="37"/>
  <c r="AL582" i="37"/>
  <c r="AL378" i="37"/>
  <c r="AL784" i="37"/>
  <c r="AL580" i="37"/>
  <c r="AL376" i="37"/>
  <c r="AV781" i="37"/>
  <c r="AV373" i="37"/>
  <c r="AV577" i="37"/>
  <c r="AL367" i="37"/>
  <c r="AL775" i="37"/>
  <c r="AL571" i="37"/>
  <c r="AK770" i="37"/>
  <c r="AK566" i="37"/>
  <c r="AK362" i="37"/>
  <c r="AG768" i="37"/>
  <c r="AG564" i="37"/>
  <c r="AG360" i="37"/>
  <c r="AH357" i="37"/>
  <c r="AH765" i="37"/>
  <c r="AH561" i="37"/>
  <c r="AK762" i="37"/>
  <c r="AK558" i="37"/>
  <c r="AK354" i="37"/>
  <c r="AR760" i="37"/>
  <c r="AR556" i="37"/>
  <c r="AR352" i="37"/>
  <c r="AN617" i="37"/>
  <c r="AN413" i="37"/>
  <c r="AN821" i="37"/>
  <c r="AN820" i="37"/>
  <c r="AN412" i="37"/>
  <c r="AN616" i="37"/>
  <c r="AN615" i="37"/>
  <c r="AN411" i="37"/>
  <c r="AN819" i="37"/>
  <c r="AN818" i="37"/>
  <c r="AN410" i="37"/>
  <c r="AN614" i="37"/>
  <c r="AN409" i="37"/>
  <c r="AN817" i="37"/>
  <c r="AN613" i="37"/>
  <c r="AN408" i="37"/>
  <c r="AN816" i="37"/>
  <c r="AN612" i="37"/>
  <c r="AN407" i="37"/>
  <c r="AN611" i="37"/>
  <c r="AN815" i="37"/>
  <c r="AN610" i="37"/>
  <c r="AN406" i="37"/>
  <c r="AN814" i="37"/>
  <c r="AN813" i="37"/>
  <c r="AN405" i="37"/>
  <c r="AN609" i="37"/>
  <c r="AN812" i="37"/>
  <c r="AN608" i="37"/>
  <c r="AN404" i="37"/>
  <c r="AN811" i="37"/>
  <c r="AN403" i="37"/>
  <c r="AN607" i="37"/>
  <c r="AN402" i="37"/>
  <c r="AN810" i="37"/>
  <c r="AN606" i="37"/>
  <c r="AN809" i="37"/>
  <c r="AN605" i="37"/>
  <c r="AN401" i="37"/>
  <c r="AN400" i="37"/>
  <c r="AN808" i="37"/>
  <c r="AN604" i="37"/>
  <c r="AN807" i="37"/>
  <c r="AN603" i="37"/>
  <c r="AN399" i="37"/>
  <c r="AN398" i="37"/>
  <c r="AN602" i="37"/>
  <c r="AN806" i="37"/>
  <c r="AN601" i="37"/>
  <c r="AN397" i="37"/>
  <c r="AN805" i="37"/>
  <c r="AN804" i="37"/>
  <c r="AN600" i="37"/>
  <c r="AN396" i="37"/>
  <c r="AN803" i="37"/>
  <c r="AN395" i="37"/>
  <c r="AN599" i="37"/>
  <c r="AN394" i="37"/>
  <c r="AN598" i="37"/>
  <c r="AN802" i="37"/>
  <c r="AN393" i="37"/>
  <c r="AN597" i="37"/>
  <c r="AN801" i="37"/>
  <c r="AN392" i="37"/>
  <c r="AN596" i="37"/>
  <c r="AN800" i="37"/>
  <c r="AN799" i="37"/>
  <c r="AN595" i="37"/>
  <c r="AN391" i="37"/>
  <c r="AN798" i="37"/>
  <c r="AN594" i="37"/>
  <c r="AN390" i="37"/>
  <c r="AN389" i="37"/>
  <c r="AN593" i="37"/>
  <c r="AN797" i="37"/>
  <c r="AN796" i="37"/>
  <c r="AN592" i="37"/>
  <c r="AN388" i="37"/>
  <c r="AN591" i="37"/>
  <c r="AN387" i="37"/>
  <c r="AN795" i="37"/>
  <c r="AN794" i="37"/>
  <c r="AN386" i="37"/>
  <c r="AN590" i="37"/>
  <c r="AN793" i="37"/>
  <c r="AN385" i="37"/>
  <c r="AN589" i="37"/>
  <c r="AN588" i="37"/>
  <c r="AN384" i="37"/>
  <c r="AN792" i="37"/>
  <c r="AN383" i="37"/>
  <c r="AN587" i="37"/>
  <c r="AN791" i="37"/>
  <c r="AN382" i="37"/>
  <c r="AN586" i="37"/>
  <c r="AN790" i="37"/>
  <c r="AN789" i="37"/>
  <c r="AN381" i="37"/>
  <c r="AN585" i="37"/>
  <c r="AN584" i="37"/>
  <c r="AN380" i="37"/>
  <c r="AN788" i="37"/>
  <c r="AN379" i="37"/>
  <c r="AN583" i="37"/>
  <c r="AN787" i="37"/>
  <c r="AN378" i="37"/>
  <c r="AN582" i="37"/>
  <c r="AN786" i="37"/>
  <c r="AN784" i="37"/>
  <c r="AN376" i="37"/>
  <c r="AN580" i="37"/>
  <c r="AN579" i="37"/>
  <c r="AN375" i="37"/>
  <c r="AN783" i="37"/>
  <c r="AN782" i="37"/>
  <c r="AN374" i="37"/>
  <c r="AN578" i="37"/>
  <c r="AN373" i="37"/>
  <c r="AN577" i="37"/>
  <c r="AN781" i="37"/>
  <c r="AV371" i="37"/>
  <c r="AV779" i="37"/>
  <c r="AV575" i="37"/>
  <c r="AG778" i="37"/>
  <c r="AG574" i="37"/>
  <c r="AG370" i="37"/>
  <c r="AV367" i="37"/>
  <c r="AV775" i="37"/>
  <c r="AV571" i="37"/>
  <c r="AG774" i="37"/>
  <c r="AG570" i="37"/>
  <c r="AG366" i="37"/>
  <c r="AV363" i="37"/>
  <c r="AV771" i="37"/>
  <c r="AV567" i="37"/>
  <c r="AG770" i="37"/>
  <c r="AG566" i="37"/>
  <c r="AG362" i="37"/>
  <c r="AV359" i="37"/>
  <c r="AV767" i="37"/>
  <c r="AV563" i="37"/>
  <c r="AG766" i="37"/>
  <c r="AG562" i="37"/>
  <c r="AG358" i="37"/>
  <c r="AV355" i="37"/>
  <c r="AV763" i="37"/>
  <c r="AV559" i="37"/>
  <c r="AG762" i="37"/>
  <c r="AG558" i="37"/>
  <c r="AG354" i="37"/>
  <c r="AV351" i="37"/>
  <c r="AV759" i="37"/>
  <c r="AV555" i="37"/>
  <c r="AG758" i="37"/>
  <c r="AG554" i="37"/>
  <c r="AG350" i="37"/>
  <c r="AS347" i="37"/>
  <c r="AS755" i="37"/>
  <c r="AS551" i="37"/>
  <c r="AL345" i="37"/>
  <c r="AL753" i="37"/>
  <c r="AL549" i="37"/>
  <c r="AS343" i="37"/>
  <c r="AS751" i="37"/>
  <c r="AS547" i="37"/>
  <c r="AL341" i="37"/>
  <c r="AL749" i="37"/>
  <c r="AL545" i="37"/>
  <c r="AS339" i="37"/>
  <c r="AS747" i="37"/>
  <c r="AS543" i="37"/>
  <c r="AY744" i="37"/>
  <c r="AY540" i="37"/>
  <c r="AY336" i="37"/>
  <c r="AH335" i="37"/>
  <c r="AH743" i="37"/>
  <c r="AH539" i="37"/>
  <c r="AK740" i="37"/>
  <c r="AK536" i="37"/>
  <c r="AK332" i="37"/>
  <c r="AR738" i="37"/>
  <c r="AR534" i="37"/>
  <c r="AR330" i="37"/>
  <c r="AK736" i="37"/>
  <c r="AK532" i="37"/>
  <c r="AK328" i="37"/>
  <c r="AR734" i="37"/>
  <c r="AR530" i="37"/>
  <c r="AR326" i="37"/>
  <c r="AK732" i="37"/>
  <c r="AK528" i="37"/>
  <c r="AK324" i="37"/>
  <c r="AR730" i="37"/>
  <c r="AR526" i="37"/>
  <c r="AR322" i="37"/>
  <c r="AV319" i="37"/>
  <c r="AV727" i="37"/>
  <c r="AV523" i="37"/>
  <c r="AG726" i="37"/>
  <c r="AG522" i="37"/>
  <c r="AG318" i="37"/>
  <c r="AS315" i="37"/>
  <c r="AS723" i="37"/>
  <c r="AS519" i="37"/>
  <c r="AV312" i="37"/>
  <c r="AV516" i="37"/>
  <c r="AM311" i="37"/>
  <c r="AM515" i="37"/>
  <c r="AS512" i="37"/>
  <c r="AS308" i="37"/>
  <c r="AX711" i="37"/>
  <c r="AX507" i="37"/>
  <c r="AX303" i="37"/>
  <c r="AP294" i="37"/>
  <c r="AP702" i="37"/>
  <c r="AP498" i="37"/>
  <c r="AY273" i="37"/>
  <c r="AY681" i="37"/>
  <c r="AY477" i="37"/>
  <c r="AT238" i="37"/>
  <c r="AT646" i="37"/>
  <c r="AT442" i="37"/>
  <c r="AR431" i="37"/>
  <c r="AR227" i="37"/>
  <c r="AR635" i="37"/>
  <c r="AH302" i="37"/>
  <c r="AH506" i="37"/>
  <c r="AV702" i="37"/>
  <c r="AV498" i="37"/>
  <c r="AV294" i="37"/>
  <c r="AT266" i="37"/>
  <c r="AT674" i="37"/>
  <c r="AT470" i="37"/>
  <c r="AT248" i="37"/>
  <c r="AT656" i="37"/>
  <c r="AT452" i="37"/>
  <c r="AQ231" i="37"/>
  <c r="AQ639" i="37"/>
  <c r="AQ435" i="37"/>
  <c r="AK508" i="37"/>
  <c r="AK304" i="37"/>
  <c r="AS503" i="37"/>
  <c r="AS299" i="37"/>
  <c r="AP293" i="37"/>
  <c r="AP701" i="37"/>
  <c r="AP497" i="37"/>
  <c r="AX282" i="37"/>
  <c r="AX690" i="37"/>
  <c r="AX486" i="37"/>
  <c r="AW245" i="37"/>
  <c r="AW653" i="37"/>
  <c r="AW449" i="37"/>
  <c r="AW238" i="37"/>
  <c r="AW646" i="37"/>
  <c r="AW442" i="37"/>
  <c r="AW631" i="37"/>
  <c r="AW223" i="37"/>
  <c r="AW427" i="37"/>
  <c r="AY302" i="37"/>
  <c r="AY506" i="37"/>
  <c r="AM708" i="37"/>
  <c r="AM504" i="37"/>
  <c r="AM300" i="37"/>
  <c r="AT293" i="37"/>
  <c r="AT701" i="37"/>
  <c r="AT497" i="37"/>
  <c r="AV272" i="37"/>
  <c r="AV680" i="37"/>
  <c r="AV476" i="37"/>
  <c r="AY258" i="37"/>
  <c r="AY666" i="37"/>
  <c r="AY462" i="37"/>
  <c r="AP245" i="37"/>
  <c r="AP653" i="37"/>
  <c r="AP449" i="37"/>
  <c r="AX235" i="37"/>
  <c r="AX643" i="37"/>
  <c r="AX439" i="37"/>
  <c r="AQ576" i="37"/>
  <c r="AQ372" i="37"/>
  <c r="AQ780" i="37"/>
  <c r="AQ575" i="37"/>
  <c r="AQ779" i="37"/>
  <c r="AQ371" i="37"/>
  <c r="AQ574" i="37"/>
  <c r="AQ778" i="37"/>
  <c r="AQ370" i="37"/>
  <c r="AQ573" i="37"/>
  <c r="AQ777" i="37"/>
  <c r="AQ369" i="37"/>
  <c r="AQ572" i="37"/>
  <c r="AQ368" i="37"/>
  <c r="AQ776" i="37"/>
  <c r="AQ571" i="37"/>
  <c r="AQ775" i="37"/>
  <c r="AQ367" i="37"/>
  <c r="AQ570" i="37"/>
  <c r="AQ366" i="37"/>
  <c r="AQ774" i="37"/>
  <c r="AQ569" i="37"/>
  <c r="AQ773" i="37"/>
  <c r="AQ365" i="37"/>
  <c r="AQ568" i="37"/>
  <c r="AQ364" i="37"/>
  <c r="AQ772" i="37"/>
  <c r="AQ567" i="37"/>
  <c r="AQ771" i="37"/>
  <c r="AQ363" i="37"/>
  <c r="AQ566" i="37"/>
  <c r="AQ362" i="37"/>
  <c r="AQ770" i="37"/>
  <c r="AQ565" i="37"/>
  <c r="AQ361" i="37"/>
  <c r="AQ769" i="37"/>
  <c r="AQ564" i="37"/>
  <c r="AQ360" i="37"/>
  <c r="AQ768" i="37"/>
  <c r="AQ563" i="37"/>
  <c r="AQ767" i="37"/>
  <c r="AQ359" i="37"/>
  <c r="AQ562" i="37"/>
  <c r="AQ358" i="37"/>
  <c r="AQ766" i="37"/>
  <c r="AQ561" i="37"/>
  <c r="AQ357" i="37"/>
  <c r="AQ765" i="37"/>
  <c r="AQ560" i="37"/>
  <c r="AQ356" i="37"/>
  <c r="AQ764" i="37"/>
  <c r="AQ559" i="37"/>
  <c r="AQ763" i="37"/>
  <c r="AQ355" i="37"/>
  <c r="AQ558" i="37"/>
  <c r="AQ354" i="37"/>
  <c r="AQ762" i="37"/>
  <c r="AQ557" i="37"/>
  <c r="AQ761" i="37"/>
  <c r="AQ353" i="37"/>
  <c r="AQ556" i="37"/>
  <c r="AQ352" i="37"/>
  <c r="AQ760" i="37"/>
  <c r="AQ555" i="37"/>
  <c r="AQ759" i="37"/>
  <c r="AQ351" i="37"/>
  <c r="AQ554" i="37"/>
  <c r="AQ350" i="37"/>
  <c r="AQ758" i="37"/>
  <c r="AQ552" i="37"/>
  <c r="AQ348" i="37"/>
  <c r="AQ756" i="37"/>
  <c r="AQ551" i="37"/>
  <c r="AQ755" i="37"/>
  <c r="AQ347" i="37"/>
  <c r="AQ550" i="37"/>
  <c r="AQ346" i="37"/>
  <c r="AQ754" i="37"/>
  <c r="AQ549" i="37"/>
  <c r="AQ345" i="37"/>
  <c r="AQ753" i="37"/>
  <c r="AQ548" i="37"/>
  <c r="AQ344" i="37"/>
  <c r="AQ752" i="37"/>
  <c r="AQ547" i="37"/>
  <c r="AQ751" i="37"/>
  <c r="AQ343" i="37"/>
  <c r="AQ546" i="37"/>
  <c r="AQ342" i="37"/>
  <c r="AQ750" i="37"/>
  <c r="AQ545" i="37"/>
  <c r="AQ341" i="37"/>
  <c r="AQ749" i="37"/>
  <c r="AQ544" i="37"/>
  <c r="AQ340" i="37"/>
  <c r="AQ748" i="37"/>
  <c r="AQ543" i="37"/>
  <c r="AQ747" i="37"/>
  <c r="AQ339" i="37"/>
  <c r="AQ542" i="37"/>
  <c r="AQ338" i="37"/>
  <c r="AQ746" i="37"/>
  <c r="AQ540" i="37"/>
  <c r="AQ336" i="37"/>
  <c r="AQ744" i="37"/>
  <c r="AQ539" i="37"/>
  <c r="AQ743" i="37"/>
  <c r="AQ335" i="37"/>
  <c r="AQ538" i="37"/>
  <c r="AQ334" i="37"/>
  <c r="AQ742" i="37"/>
  <c r="AQ536" i="37"/>
  <c r="AQ332" i="37"/>
  <c r="AQ740" i="37"/>
  <c r="AQ535" i="37"/>
  <c r="AQ739" i="37"/>
  <c r="AQ331" i="37"/>
  <c r="AQ534" i="37"/>
  <c r="AQ330" i="37"/>
  <c r="AQ738" i="37"/>
  <c r="AQ533" i="37"/>
  <c r="AQ329" i="37"/>
  <c r="AQ737" i="37"/>
  <c r="AQ532" i="37"/>
  <c r="AQ328" i="37"/>
  <c r="AQ736" i="37"/>
  <c r="AQ531" i="37"/>
  <c r="AQ735" i="37"/>
  <c r="AQ327" i="37"/>
  <c r="AQ530" i="37"/>
  <c r="AQ326" i="37"/>
  <c r="AQ734" i="37"/>
  <c r="AQ529" i="37"/>
  <c r="AQ325" i="37"/>
  <c r="AQ733" i="37"/>
  <c r="AQ528" i="37"/>
  <c r="AQ324" i="37"/>
  <c r="AQ732" i="37"/>
  <c r="AQ527" i="37"/>
  <c r="AQ731" i="37"/>
  <c r="AQ323" i="37"/>
  <c r="AQ526" i="37"/>
  <c r="AQ322" i="37"/>
  <c r="AQ730" i="37"/>
  <c r="AQ524" i="37"/>
  <c r="AQ320" i="37"/>
  <c r="AQ728" i="37"/>
  <c r="AQ523" i="37"/>
  <c r="AQ727" i="37"/>
  <c r="AQ319" i="37"/>
  <c r="AQ522" i="37"/>
  <c r="AQ318" i="37"/>
  <c r="AQ726" i="37"/>
  <c r="AQ520" i="37"/>
  <c r="AQ316" i="37"/>
  <c r="AQ724" i="37"/>
  <c r="AQ519" i="37"/>
  <c r="AQ723" i="37"/>
  <c r="AQ315" i="37"/>
  <c r="AQ518" i="37"/>
  <c r="AQ314" i="37"/>
  <c r="AQ722" i="37"/>
  <c r="AJ310" i="37"/>
  <c r="AJ718" i="37"/>
  <c r="AJ514" i="37"/>
  <c r="AY714" i="37"/>
  <c r="AY510" i="37"/>
  <c r="AY306" i="37"/>
  <c r="AN508" i="37"/>
  <c r="AN304" i="37"/>
  <c r="AQ711" i="37"/>
  <c r="AQ507" i="37"/>
  <c r="AQ303" i="37"/>
  <c r="AP297" i="37"/>
  <c r="AP705" i="37"/>
  <c r="AP501" i="37"/>
  <c r="AW294" i="37"/>
  <c r="AW702" i="37"/>
  <c r="AW498" i="37"/>
  <c r="AX289" i="37"/>
  <c r="AX697" i="37"/>
  <c r="AX493" i="37"/>
  <c r="AX270" i="37"/>
  <c r="AX678" i="37"/>
  <c r="AX474" i="37"/>
  <c r="AR258" i="37"/>
  <c r="AR666" i="37"/>
  <c r="AR462" i="37"/>
  <c r="AW249" i="37"/>
  <c r="AW657" i="37"/>
  <c r="AW453" i="37"/>
  <c r="AS237" i="37"/>
  <c r="AS645" i="37"/>
  <c r="AS441" i="37"/>
  <c r="AT230" i="37"/>
  <c r="AT638" i="37"/>
  <c r="AT434" i="37"/>
  <c r="AP372" i="37"/>
  <c r="AP780" i="37"/>
  <c r="AP576" i="37"/>
  <c r="AT371" i="37"/>
  <c r="AT575" i="37"/>
  <c r="AT779" i="37"/>
  <c r="AW370" i="37"/>
  <c r="AW574" i="37"/>
  <c r="AW778" i="37"/>
  <c r="AI370" i="37"/>
  <c r="AI574" i="37"/>
  <c r="AI778" i="37"/>
  <c r="AM369" i="37"/>
  <c r="AM573" i="37"/>
  <c r="AM777" i="37"/>
  <c r="AP368" i="37"/>
  <c r="AP776" i="37"/>
  <c r="AP572" i="37"/>
  <c r="AT367" i="37"/>
  <c r="AT571" i="37"/>
  <c r="AT775" i="37"/>
  <c r="AW366" i="37"/>
  <c r="AW570" i="37"/>
  <c r="AW774" i="37"/>
  <c r="AI366" i="37"/>
  <c r="AI570" i="37"/>
  <c r="AI774" i="37"/>
  <c r="AM365" i="37"/>
  <c r="AM569" i="37"/>
  <c r="AM773" i="37"/>
  <c r="AP364" i="37"/>
  <c r="AP568" i="37"/>
  <c r="AP772" i="37"/>
  <c r="AT363" i="37"/>
  <c r="AT567" i="37"/>
  <c r="AT771" i="37"/>
  <c r="AW362" i="37"/>
  <c r="AW770" i="37"/>
  <c r="AW566" i="37"/>
  <c r="AI362" i="37"/>
  <c r="AI770" i="37"/>
  <c r="AI566" i="37"/>
  <c r="AM361" i="37"/>
  <c r="AM565" i="37"/>
  <c r="AM769" i="37"/>
  <c r="AP360" i="37"/>
  <c r="AP768" i="37"/>
  <c r="AP564" i="37"/>
  <c r="AT359" i="37"/>
  <c r="AT563" i="37"/>
  <c r="AT767" i="37"/>
  <c r="AW358" i="37"/>
  <c r="AW766" i="37"/>
  <c r="AW562" i="37"/>
  <c r="AI358" i="37"/>
  <c r="AI562" i="37"/>
  <c r="AI766" i="37"/>
  <c r="AM357" i="37"/>
  <c r="AM561" i="37"/>
  <c r="AM765" i="37"/>
  <c r="AP356" i="37"/>
  <c r="AP764" i="37"/>
  <c r="AP560" i="37"/>
  <c r="AT355" i="37"/>
  <c r="AT559" i="37"/>
  <c r="AT763" i="37"/>
  <c r="AW354" i="37"/>
  <c r="AW762" i="37"/>
  <c r="AW558" i="37"/>
  <c r="AI354" i="37"/>
  <c r="AI558" i="37"/>
  <c r="AI762" i="37"/>
  <c r="AM353" i="37"/>
  <c r="AM557" i="37"/>
  <c r="AM761" i="37"/>
  <c r="AP352" i="37"/>
  <c r="AP760" i="37"/>
  <c r="AP556" i="37"/>
  <c r="AT351" i="37"/>
  <c r="AT555" i="37"/>
  <c r="AT759" i="37"/>
  <c r="AW350" i="37"/>
  <c r="AW758" i="37"/>
  <c r="AW554" i="37"/>
  <c r="AI350" i="37"/>
  <c r="AI758" i="37"/>
  <c r="AI554" i="37"/>
  <c r="AM348" i="37"/>
  <c r="AM756" i="37"/>
  <c r="AM552" i="37"/>
  <c r="AP347" i="37"/>
  <c r="AP755" i="37"/>
  <c r="AP551" i="37"/>
  <c r="AT346" i="37"/>
  <c r="AT754" i="37"/>
  <c r="AT550" i="37"/>
  <c r="AW345" i="37"/>
  <c r="AW753" i="37"/>
  <c r="AW549" i="37"/>
  <c r="AI345" i="37"/>
  <c r="AI753" i="37"/>
  <c r="AI549" i="37"/>
  <c r="AM344" i="37"/>
  <c r="AM752" i="37"/>
  <c r="AM548" i="37"/>
  <c r="AP343" i="37"/>
  <c r="AP751" i="37"/>
  <c r="AP547" i="37"/>
  <c r="AT342" i="37"/>
  <c r="AT750" i="37"/>
  <c r="AT546" i="37"/>
  <c r="AW341" i="37"/>
  <c r="AW749" i="37"/>
  <c r="AW545" i="37"/>
  <c r="AI341" i="37"/>
  <c r="AI749" i="37"/>
  <c r="AI545" i="37"/>
  <c r="AM340" i="37"/>
  <c r="AM748" i="37"/>
  <c r="AM544" i="37"/>
  <c r="AP339" i="37"/>
  <c r="AP747" i="37"/>
  <c r="AP543" i="37"/>
  <c r="AT338" i="37"/>
  <c r="AT746" i="37"/>
  <c r="AT542" i="37"/>
  <c r="AW336" i="37"/>
  <c r="AW744" i="37"/>
  <c r="AW540" i="37"/>
  <c r="AI336" i="37"/>
  <c r="AI744" i="37"/>
  <c r="AI540" i="37"/>
  <c r="AM335" i="37"/>
  <c r="AM743" i="37"/>
  <c r="AM539" i="37"/>
  <c r="AP334" i="37"/>
  <c r="AP742" i="37"/>
  <c r="AP538" i="37"/>
  <c r="AT332" i="37"/>
  <c r="AT740" i="37"/>
  <c r="AT536" i="37"/>
  <c r="AW331" i="37"/>
  <c r="AW535" i="37"/>
  <c r="AW739" i="37"/>
  <c r="AI331" i="37"/>
  <c r="AI535" i="37"/>
  <c r="AI739" i="37"/>
  <c r="AM330" i="37"/>
  <c r="AM738" i="37"/>
  <c r="AM534" i="37"/>
  <c r="AP329" i="37"/>
  <c r="AP533" i="37"/>
  <c r="AP737" i="37"/>
  <c r="AT328" i="37"/>
  <c r="AT736" i="37"/>
  <c r="AT532" i="37"/>
  <c r="AW327" i="37"/>
  <c r="AW531" i="37"/>
  <c r="AW735" i="37"/>
  <c r="AI327" i="37"/>
  <c r="AI531" i="37"/>
  <c r="AI735" i="37"/>
  <c r="AM326" i="37"/>
  <c r="AM734" i="37"/>
  <c r="AM530" i="37"/>
  <c r="AP325" i="37"/>
  <c r="AP529" i="37"/>
  <c r="AP733" i="37"/>
  <c r="AT324" i="37"/>
  <c r="AT732" i="37"/>
  <c r="AT528" i="37"/>
  <c r="AW323" i="37"/>
  <c r="AW527" i="37"/>
  <c r="AW731" i="37"/>
  <c r="AI323" i="37"/>
  <c r="AI527" i="37"/>
  <c r="AI731" i="37"/>
  <c r="AM322" i="37"/>
  <c r="AM730" i="37"/>
  <c r="AM526" i="37"/>
  <c r="AP320" i="37"/>
  <c r="AP728" i="37"/>
  <c r="AP524" i="37"/>
  <c r="AT319" i="37"/>
  <c r="AT523" i="37"/>
  <c r="AT727" i="37"/>
  <c r="AW318" i="37"/>
  <c r="AW726" i="37"/>
  <c r="AW522" i="37"/>
  <c r="AI318" i="37"/>
  <c r="AI726" i="37"/>
  <c r="AI522" i="37"/>
  <c r="AM316" i="37"/>
  <c r="AM724" i="37"/>
  <c r="AM520" i="37"/>
  <c r="AP315" i="37"/>
  <c r="AP723" i="37"/>
  <c r="AP519" i="37"/>
  <c r="AT314" i="37"/>
  <c r="AT722" i="37"/>
  <c r="AT518" i="37"/>
  <c r="AY312" i="37"/>
  <c r="AY516" i="37"/>
  <c r="AJ312" i="37"/>
  <c r="AJ516" i="37"/>
  <c r="AN311" i="37"/>
  <c r="AN515" i="37"/>
  <c r="AP718" i="37"/>
  <c r="AP514" i="37"/>
  <c r="AP310" i="37"/>
  <c r="AT512" i="37"/>
  <c r="AT308" i="37"/>
  <c r="AL306" i="37"/>
  <c r="AL714" i="37"/>
  <c r="AL510" i="37"/>
  <c r="AV302" i="37"/>
  <c r="AV506" i="37"/>
  <c r="AG302" i="37"/>
  <c r="AG506" i="37"/>
  <c r="AT503" i="37"/>
  <c r="AT299" i="37"/>
  <c r="AQ502" i="37"/>
  <c r="AQ298" i="37"/>
  <c r="AL702" i="37"/>
  <c r="AL498" i="37"/>
  <c r="AL294" i="37"/>
  <c r="AX283" i="37"/>
  <c r="AX691" i="37"/>
  <c r="AX487" i="37"/>
  <c r="AW277" i="37"/>
  <c r="AW685" i="37"/>
  <c r="AW481" i="37"/>
  <c r="AX261" i="37"/>
  <c r="AX669" i="37"/>
  <c r="AX465" i="37"/>
  <c r="AV247" i="37"/>
  <c r="AV655" i="37"/>
  <c r="AV451" i="37"/>
  <c r="AT240" i="37"/>
  <c r="AT648" i="37"/>
  <c r="AT444" i="37"/>
  <c r="AR232" i="37"/>
  <c r="AR640" i="37"/>
  <c r="AR436" i="37"/>
  <c r="AX223" i="37"/>
  <c r="AX631" i="37"/>
  <c r="AX427" i="37"/>
  <c r="AH702" i="37"/>
  <c r="AH498" i="37"/>
  <c r="AH294" i="37"/>
  <c r="AH701" i="37"/>
  <c r="AH497" i="37"/>
  <c r="AH293" i="37"/>
  <c r="AW697" i="37"/>
  <c r="AW493" i="37"/>
  <c r="AW289" i="37"/>
  <c r="AY693" i="37"/>
  <c r="AY489" i="37"/>
  <c r="AY285" i="37"/>
  <c r="AP691" i="37"/>
  <c r="AP487" i="37"/>
  <c r="AP283" i="37"/>
  <c r="AY687" i="37"/>
  <c r="AY483" i="37"/>
  <c r="AY279" i="37"/>
  <c r="AX684" i="37"/>
  <c r="AX480" i="37"/>
  <c r="AX276" i="37"/>
  <c r="AQ681" i="37"/>
  <c r="AQ477" i="37"/>
  <c r="AQ273" i="37"/>
  <c r="AW677" i="37"/>
  <c r="AW473" i="37"/>
  <c r="AW269" i="37"/>
  <c r="AV674" i="37"/>
  <c r="AV470" i="37"/>
  <c r="AV266" i="37"/>
  <c r="AY671" i="37"/>
  <c r="AY467" i="37"/>
  <c r="AY263" i="37"/>
  <c r="AX667" i="37"/>
  <c r="AX463" i="37"/>
  <c r="AX259" i="37"/>
  <c r="AW664" i="37"/>
  <c r="AW460" i="37"/>
  <c r="AW256" i="37"/>
  <c r="AS661" i="37"/>
  <c r="AS457" i="37"/>
  <c r="AS253" i="37"/>
  <c r="AV657" i="37"/>
  <c r="AV453" i="37"/>
  <c r="AV249" i="37"/>
  <c r="AY654" i="37"/>
  <c r="AY450" i="37"/>
  <c r="AY246" i="37"/>
  <c r="AX652" i="37"/>
  <c r="AX448" i="37"/>
  <c r="AX244" i="37"/>
  <c r="AT650" i="37"/>
  <c r="AT446" i="37"/>
  <c r="AT242" i="37"/>
  <c r="AS648" i="37"/>
  <c r="AS444" i="37"/>
  <c r="AS240" i="37"/>
  <c r="AS646" i="37"/>
  <c r="AS442" i="37"/>
  <c r="AS238" i="37"/>
  <c r="AQ644" i="37"/>
  <c r="AQ440" i="37"/>
  <c r="AQ236" i="37"/>
  <c r="AV642" i="37"/>
  <c r="AV438" i="37"/>
  <c r="AV234" i="37"/>
  <c r="AX640" i="37"/>
  <c r="AX436" i="37"/>
  <c r="AX232" i="37"/>
  <c r="AP639" i="37"/>
  <c r="AP435" i="37"/>
  <c r="AP231" i="37"/>
  <c r="AR637" i="37"/>
  <c r="AR433" i="37"/>
  <c r="AR229" i="37"/>
  <c r="AY225" i="37"/>
  <c r="AY429" i="37"/>
  <c r="AY633" i="37"/>
  <c r="AQ632" i="37"/>
  <c r="AQ428" i="37"/>
  <c r="AQ224" i="37"/>
  <c r="AV426" i="37"/>
  <c r="AV630" i="37"/>
  <c r="AV222" i="37"/>
  <c r="AY219" i="37"/>
  <c r="AY627" i="37"/>
  <c r="AY423" i="37"/>
  <c r="AR269" i="37"/>
  <c r="AR677" i="37"/>
  <c r="AR473" i="37"/>
  <c r="AR312" i="37"/>
  <c r="AR516" i="37"/>
  <c r="AS515" i="37"/>
  <c r="AS311" i="37"/>
  <c r="AV514" i="37"/>
  <c r="AV310" i="37"/>
  <c r="AV718" i="37"/>
  <c r="AY511" i="37"/>
  <c r="AY307" i="37"/>
  <c r="AY715" i="37"/>
  <c r="AX510" i="37"/>
  <c r="AX714" i="37"/>
  <c r="AX306" i="37"/>
  <c r="AW507" i="37"/>
  <c r="AW303" i="37"/>
  <c r="AW711" i="37"/>
  <c r="AI507" i="37"/>
  <c r="AI303" i="37"/>
  <c r="AI711" i="37"/>
  <c r="AQ302" i="37"/>
  <c r="AQ506" i="37"/>
  <c r="AL504" i="37"/>
  <c r="AL300" i="37"/>
  <c r="AL708" i="37"/>
  <c r="AK501" i="37"/>
  <c r="AK297" i="37"/>
  <c r="AK705" i="37"/>
  <c r="AW296" i="37"/>
  <c r="AW500" i="37"/>
  <c r="AL296" i="37"/>
  <c r="AL500" i="37"/>
  <c r="AH296" i="37"/>
  <c r="AH500" i="37"/>
  <c r="AK498" i="37"/>
  <c r="AK294" i="37"/>
  <c r="AK702" i="37"/>
  <c r="AK497" i="37"/>
  <c r="AK293" i="37"/>
  <c r="AK701" i="37"/>
  <c r="AX494" i="37"/>
  <c r="AX290" i="37"/>
  <c r="AX698" i="37"/>
  <c r="AV490" i="37"/>
  <c r="AV286" i="37"/>
  <c r="AV694" i="37"/>
  <c r="AS487" i="37"/>
  <c r="AS283" i="37"/>
  <c r="AS691" i="37"/>
  <c r="AX483" i="37"/>
  <c r="AX279" i="37"/>
  <c r="AX687" i="37"/>
  <c r="AW480" i="37"/>
  <c r="AW276" i="37"/>
  <c r="AW684" i="37"/>
  <c r="AT477" i="37"/>
  <c r="AT273" i="37"/>
  <c r="AT681" i="37"/>
  <c r="AV474" i="37"/>
  <c r="AV270" i="37"/>
  <c r="AV678" i="37"/>
  <c r="AP472" i="37"/>
  <c r="AP268" i="37"/>
  <c r="AP676" i="37"/>
  <c r="AV469" i="37"/>
  <c r="AV265" i="37"/>
  <c r="AV673" i="37"/>
  <c r="AV465" i="37"/>
  <c r="AV261" i="37"/>
  <c r="AV669" i="37"/>
  <c r="AT462" i="37"/>
  <c r="AT258" i="37"/>
  <c r="AT666" i="37"/>
  <c r="AV459" i="37"/>
  <c r="AV255" i="37"/>
  <c r="AV663" i="37"/>
  <c r="AW456" i="37"/>
  <c r="AW252" i="37"/>
  <c r="AW660" i="37"/>
  <c r="AY452" i="37"/>
  <c r="AY248" i="37"/>
  <c r="AY656" i="37"/>
  <c r="AQ450" i="37"/>
  <c r="AQ246" i="37"/>
  <c r="AQ654" i="37"/>
  <c r="AT448" i="37"/>
  <c r="AT244" i="37"/>
  <c r="AT652" i="37"/>
  <c r="AS446" i="37"/>
  <c r="AS242" i="37"/>
  <c r="AS650" i="37"/>
  <c r="AX443" i="37"/>
  <c r="AX239" i="37"/>
  <c r="AX647" i="37"/>
  <c r="AX441" i="37"/>
  <c r="AX237" i="37"/>
  <c r="AX645" i="37"/>
  <c r="AP440" i="37"/>
  <c r="AP236" i="37"/>
  <c r="AP644" i="37"/>
  <c r="AR438" i="37"/>
  <c r="AR234" i="37"/>
  <c r="AR642" i="37"/>
  <c r="AT436" i="37"/>
  <c r="AT232" i="37"/>
  <c r="AT640" i="37"/>
  <c r="AY434" i="37"/>
  <c r="AY230" i="37"/>
  <c r="AY638" i="37"/>
  <c r="AX228" i="37"/>
  <c r="AX636" i="37"/>
  <c r="AX432" i="37"/>
  <c r="AS432" i="37"/>
  <c r="AS228" i="37"/>
  <c r="AS636" i="37"/>
  <c r="AQ430" i="37"/>
  <c r="AQ226" i="37"/>
  <c r="AQ634" i="37"/>
  <c r="AT428" i="37"/>
  <c r="AT224" i="37"/>
  <c r="AT632" i="37"/>
  <c r="AQ425" i="37"/>
  <c r="AQ221" i="37"/>
  <c r="AQ629" i="37"/>
  <c r="AH279" i="37"/>
  <c r="AH687" i="37"/>
  <c r="AH483" i="37"/>
  <c r="AK310" i="37"/>
  <c r="AK718" i="37"/>
  <c r="AK514" i="37"/>
  <c r="AW309" i="37"/>
  <c r="AW513" i="37"/>
  <c r="AL309" i="37"/>
  <c r="AL513" i="37"/>
  <c r="AH309" i="37"/>
  <c r="AH513" i="37"/>
  <c r="AW308" i="37"/>
  <c r="AW512" i="37"/>
  <c r="AL308" i="37"/>
  <c r="AL512" i="37"/>
  <c r="AH308" i="37"/>
  <c r="AH512" i="37"/>
  <c r="AN307" i="37"/>
  <c r="AN511" i="37"/>
  <c r="AN715" i="37"/>
  <c r="AP306" i="37"/>
  <c r="AP510" i="37"/>
  <c r="AP714" i="37"/>
  <c r="AS304" i="37"/>
  <c r="AS508" i="37"/>
  <c r="AV303" i="37"/>
  <c r="AV507" i="37"/>
  <c r="AV711" i="37"/>
  <c r="AY300" i="37"/>
  <c r="AY708" i="37"/>
  <c r="AY504" i="37"/>
  <c r="AY299" i="37"/>
  <c r="AY503" i="37"/>
  <c r="AN299" i="37"/>
  <c r="AN503" i="37"/>
  <c r="AJ299" i="37"/>
  <c r="AJ503" i="37"/>
  <c r="AY298" i="37"/>
  <c r="AY502" i="37"/>
  <c r="AN298" i="37"/>
  <c r="AN502" i="37"/>
  <c r="AJ298" i="37"/>
  <c r="AJ502" i="37"/>
  <c r="AX297" i="37"/>
  <c r="AX705" i="37"/>
  <c r="AX501" i="37"/>
  <c r="AX294" i="37"/>
  <c r="AX702" i="37"/>
  <c r="AX498" i="37"/>
  <c r="AX293" i="37"/>
  <c r="AX701" i="37"/>
  <c r="AX497" i="37"/>
  <c r="AV292" i="37"/>
  <c r="AV700" i="37"/>
  <c r="AV496" i="37"/>
  <c r="AW288" i="37"/>
  <c r="AW696" i="37"/>
  <c r="AW492" i="37"/>
  <c r="AY284" i="37"/>
  <c r="AY692" i="37"/>
  <c r="AY488" i="37"/>
  <c r="AW281" i="37"/>
  <c r="AW689" i="37"/>
  <c r="AW485" i="37"/>
  <c r="AT278" i="37"/>
  <c r="AT686" i="37"/>
  <c r="AT482" i="37"/>
  <c r="AX275" i="37"/>
  <c r="AX683" i="37"/>
  <c r="AX479" i="37"/>
  <c r="AW272" i="37"/>
  <c r="AW680" i="37"/>
  <c r="AW476" i="37"/>
  <c r="AV268" i="37"/>
  <c r="AV676" i="37"/>
  <c r="AV472" i="37"/>
  <c r="AQ266" i="37"/>
  <c r="AQ674" i="37"/>
  <c r="AQ470" i="37"/>
  <c r="AW262" i="37"/>
  <c r="AW670" i="37"/>
  <c r="AW466" i="37"/>
  <c r="AV258" i="37"/>
  <c r="AV666" i="37"/>
  <c r="AV462" i="37"/>
  <c r="AY255" i="37"/>
  <c r="AY663" i="37"/>
  <c r="AY459" i="37"/>
  <c r="AV252" i="37"/>
  <c r="AV660" i="37"/>
  <c r="AV456" i="37"/>
  <c r="AX248" i="37"/>
  <c r="AX656" i="37"/>
  <c r="AX452" i="37"/>
  <c r="AT246" i="37"/>
  <c r="AT654" i="37"/>
  <c r="AT450" i="37"/>
  <c r="AV244" i="37"/>
  <c r="AV652" i="37"/>
  <c r="AV448" i="37"/>
  <c r="AR242" i="37"/>
  <c r="AR650" i="37"/>
  <c r="AR446" i="37"/>
  <c r="AW239" i="37"/>
  <c r="AW647" i="37"/>
  <c r="AW443" i="37"/>
  <c r="AQ238" i="37"/>
  <c r="AQ646" i="37"/>
  <c r="AQ442" i="37"/>
  <c r="AV236" i="37"/>
  <c r="AV644" i="37"/>
  <c r="AV440" i="37"/>
  <c r="AX234" i="37"/>
  <c r="AX642" i="37"/>
  <c r="AX438" i="37"/>
  <c r="AP233" i="37"/>
  <c r="AP641" i="37"/>
  <c r="AP437" i="37"/>
  <c r="AR231" i="37"/>
  <c r="AR639" i="37"/>
  <c r="AR435" i="37"/>
  <c r="AT229" i="37"/>
  <c r="AT637" i="37"/>
  <c r="AT433" i="37"/>
  <c r="AX430" i="37"/>
  <c r="AX226" i="37"/>
  <c r="AX634" i="37"/>
  <c r="AY624" i="37"/>
  <c r="AY420" i="37"/>
  <c r="AY216" i="37"/>
  <c r="AI250" i="37"/>
  <c r="AI454" i="37"/>
  <c r="AI658" i="37"/>
  <c r="AK286" i="37"/>
  <c r="AK694" i="37"/>
  <c r="AK490" i="37"/>
  <c r="AR432" i="37"/>
  <c r="AR228" i="37"/>
  <c r="AR636" i="37"/>
  <c r="AT226" i="37"/>
  <c r="AT634" i="37"/>
  <c r="AT430" i="37"/>
  <c r="AS428" i="37"/>
  <c r="AS224" i="37"/>
  <c r="AS632" i="37"/>
  <c r="AW221" i="37"/>
  <c r="AW629" i="37"/>
  <c r="AW425" i="37"/>
  <c r="AW423" i="37"/>
  <c r="AW219" i="37"/>
  <c r="AW627" i="37"/>
  <c r="AV421" i="37"/>
  <c r="AV217" i="37"/>
  <c r="AV625" i="37"/>
  <c r="AK266" i="37"/>
  <c r="AK674" i="37"/>
  <c r="AK470" i="37"/>
  <c r="AN216" i="37"/>
  <c r="AN420" i="37"/>
  <c r="AN624" i="37"/>
  <c r="AX220" i="37"/>
  <c r="AX628" i="37"/>
  <c r="AX424" i="37"/>
  <c r="AY217" i="37"/>
  <c r="AY625" i="37"/>
  <c r="AY421" i="37"/>
  <c r="AI227" i="37"/>
  <c r="AI635" i="37"/>
  <c r="AI431" i="37"/>
  <c r="AH287" i="37"/>
  <c r="AH695" i="37"/>
  <c r="AH491" i="37"/>
  <c r="AL216" i="37"/>
  <c r="AL624" i="37"/>
  <c r="AL420" i="37"/>
  <c r="AN234" i="37"/>
  <c r="AN438" i="37"/>
  <c r="AN642" i="37"/>
  <c r="AH227" i="37"/>
  <c r="AH635" i="37"/>
  <c r="AH431" i="37"/>
  <c r="AQ250" i="37"/>
  <c r="AQ658" i="37"/>
  <c r="AQ454" i="37"/>
  <c r="AS257" i="37"/>
  <c r="AS665" i="37"/>
  <c r="AS461" i="37"/>
  <c r="AM280" i="37"/>
  <c r="AM688" i="37"/>
  <c r="AM484" i="37"/>
  <c r="AK288" i="37"/>
  <c r="AK696" i="37"/>
  <c r="AK492" i="37"/>
  <c r="AT241" i="37"/>
  <c r="AT649" i="37"/>
  <c r="AT445" i="37"/>
  <c r="AS633" i="37"/>
  <c r="AS225" i="37"/>
  <c r="AS429" i="37"/>
  <c r="AI239" i="37"/>
  <c r="AI443" i="37"/>
  <c r="AI647" i="37"/>
  <c r="AL279" i="37"/>
  <c r="AL687" i="37"/>
  <c r="AL483" i="37"/>
  <c r="AN227" i="37"/>
  <c r="AN431" i="37"/>
  <c r="AN635" i="37"/>
  <c r="AJ266" i="37"/>
  <c r="AJ674" i="37"/>
  <c r="AJ470" i="37"/>
  <c r="AI228" i="37"/>
  <c r="AI432" i="37"/>
  <c r="AI636" i="37"/>
  <c r="AL215" i="37"/>
  <c r="AL623" i="37"/>
  <c r="AL419" i="37"/>
  <c r="AS271" i="37"/>
  <c r="AS679" i="37"/>
  <c r="AS475" i="37"/>
  <c r="AQ660" i="37"/>
  <c r="AQ456" i="37"/>
  <c r="AQ252" i="37"/>
  <c r="AL225" i="37"/>
  <c r="AL633" i="37"/>
  <c r="AL429" i="37"/>
  <c r="AJ240" i="37"/>
  <c r="AJ444" i="37"/>
  <c r="AJ648" i="37"/>
  <c r="AI255" i="37"/>
  <c r="AI663" i="37"/>
  <c r="AI459" i="37"/>
  <c r="AP282" i="37"/>
  <c r="AP690" i="37"/>
  <c r="AP486" i="37"/>
  <c r="AP217" i="37"/>
  <c r="AP625" i="37"/>
  <c r="AP421" i="37"/>
  <c r="AN220" i="37"/>
  <c r="AN628" i="37"/>
  <c r="AN424" i="37"/>
  <c r="AK230" i="37"/>
  <c r="AK638" i="37"/>
  <c r="AK434" i="37"/>
  <c r="AT250" i="37"/>
  <c r="AT658" i="37"/>
  <c r="AT454" i="37"/>
  <c r="AR287" i="37"/>
  <c r="AR695" i="37"/>
  <c r="AR491" i="37"/>
  <c r="AN289" i="37"/>
  <c r="AN697" i="37"/>
  <c r="AN493" i="37"/>
  <c r="AL289" i="37"/>
  <c r="AL493" i="37"/>
  <c r="AL697" i="37"/>
  <c r="AS286" i="37"/>
  <c r="AS694" i="37"/>
  <c r="AS490" i="37"/>
  <c r="AR451" i="37"/>
  <c r="AR247" i="37"/>
  <c r="AR655" i="37"/>
  <c r="AP272" i="37"/>
  <c r="AP680" i="37"/>
  <c r="AP476" i="37"/>
  <c r="AI222" i="37"/>
  <c r="AI630" i="37"/>
  <c r="AI426" i="37"/>
  <c r="AR496" i="37"/>
  <c r="AR292" i="37"/>
  <c r="AR700" i="37"/>
  <c r="AM273" i="37"/>
  <c r="AM681" i="37"/>
  <c r="AM477" i="37"/>
  <c r="AL235" i="37"/>
  <c r="AL643" i="37"/>
  <c r="AL439" i="37"/>
  <c r="AI234" i="37"/>
  <c r="AI642" i="37"/>
  <c r="AI438" i="37"/>
  <c r="AH278" i="37"/>
  <c r="AH686" i="37"/>
  <c r="AH482" i="37"/>
  <c r="AQ483" i="37"/>
  <c r="AQ279" i="37"/>
  <c r="AQ687" i="37"/>
  <c r="AM261" i="37"/>
  <c r="AM669" i="37"/>
  <c r="AM465" i="37"/>
  <c r="AI261" i="37"/>
  <c r="AI669" i="37"/>
  <c r="AI465" i="37"/>
  <c r="AH218" i="37"/>
  <c r="AH422" i="37"/>
  <c r="AH626" i="37"/>
  <c r="AR668" i="37"/>
  <c r="AR464" i="37"/>
  <c r="AR260" i="37"/>
  <c r="AK258" i="37"/>
  <c r="AK666" i="37"/>
  <c r="AK462" i="37"/>
  <c r="AN248" i="37"/>
  <c r="AN452" i="37"/>
  <c r="AN656" i="37"/>
  <c r="AL248" i="37"/>
  <c r="AL656" i="37"/>
  <c r="AL452" i="37"/>
  <c r="AJ275" i="37"/>
  <c r="AJ683" i="37"/>
  <c r="AJ479" i="37"/>
  <c r="AT468" i="37"/>
  <c r="AT264" i="37"/>
  <c r="AT672" i="37"/>
  <c r="AS627" i="37"/>
  <c r="AS423" i="37"/>
  <c r="AS219" i="37"/>
  <c r="AR243" i="37"/>
  <c r="AR651" i="37"/>
  <c r="AR447" i="37"/>
  <c r="AM226" i="37"/>
  <c r="AM634" i="37"/>
  <c r="AM430" i="37"/>
  <c r="AK215" i="37"/>
  <c r="AK623" i="37"/>
  <c r="AK419" i="37"/>
  <c r="AJ215" i="37"/>
  <c r="AJ419" i="37"/>
  <c r="AJ623" i="37"/>
  <c r="AI215" i="37"/>
  <c r="AI419" i="37"/>
  <c r="AI623" i="37"/>
  <c r="AN256" i="37"/>
  <c r="AN664" i="37"/>
  <c r="AN460" i="37"/>
  <c r="AM256" i="37"/>
  <c r="AM664" i="37"/>
  <c r="AM460" i="37"/>
  <c r="AL256" i="37"/>
  <c r="AL460" i="37"/>
  <c r="AL664" i="37"/>
  <c r="AK256" i="37"/>
  <c r="AK664" i="37"/>
  <c r="AK460" i="37"/>
  <c r="AT286" i="37"/>
  <c r="AT694" i="37"/>
  <c r="AT490" i="37"/>
  <c r="AK240" i="37"/>
  <c r="AK648" i="37"/>
  <c r="AK444" i="37"/>
  <c r="AK244" i="37"/>
  <c r="AK652" i="37"/>
  <c r="AK448" i="37"/>
  <c r="AJ259" i="37"/>
  <c r="AJ667" i="37"/>
  <c r="AJ463" i="37"/>
  <c r="AS267" i="37"/>
  <c r="AS675" i="37"/>
  <c r="AS471" i="37"/>
  <c r="AI251" i="37"/>
  <c r="AI455" i="37"/>
  <c r="AI659" i="37"/>
  <c r="AR272" i="37"/>
  <c r="AR680" i="37"/>
  <c r="AR476" i="37"/>
  <c r="AI225" i="37"/>
  <c r="AI429" i="37"/>
  <c r="AI633" i="37"/>
  <c r="AQ286" i="37"/>
  <c r="AQ694" i="37"/>
  <c r="AQ490" i="37"/>
  <c r="AQ289" i="37"/>
  <c r="AQ697" i="37"/>
  <c r="AQ493" i="37"/>
  <c r="AP496" i="37"/>
  <c r="AP292" i="37"/>
  <c r="AP700" i="37"/>
  <c r="AP275" i="37"/>
  <c r="AP683" i="37"/>
  <c r="AP479" i="37"/>
  <c r="AG251" i="37"/>
  <c r="AG659" i="37"/>
  <c r="AG455" i="37"/>
  <c r="AI252" i="37"/>
  <c r="AI660" i="37"/>
  <c r="AI456" i="37"/>
  <c r="AM292" i="37"/>
  <c r="AM700" i="37"/>
  <c r="AM496" i="37"/>
  <c r="AJ238" i="37"/>
  <c r="AJ442" i="37"/>
  <c r="AJ646" i="37"/>
  <c r="AM231" i="37"/>
  <c r="AM435" i="37"/>
  <c r="AM639" i="37"/>
  <c r="AI279" i="37"/>
  <c r="AI687" i="37"/>
  <c r="AI483" i="37"/>
  <c r="AS220" i="37"/>
  <c r="AS628" i="37"/>
  <c r="AS424" i="37"/>
  <c r="AL232" i="37"/>
  <c r="AL436" i="37"/>
  <c r="AL640" i="37"/>
  <c r="AM242" i="37"/>
  <c r="AM446" i="37"/>
  <c r="AM650" i="37"/>
  <c r="AK242" i="37"/>
  <c r="AK650" i="37"/>
  <c r="AK446" i="37"/>
  <c r="AN228" i="37"/>
  <c r="AN636" i="37"/>
  <c r="AN432" i="37"/>
  <c r="AK250" i="37"/>
  <c r="AK658" i="37"/>
  <c r="AK454" i="37"/>
  <c r="AR250" i="37"/>
  <c r="AR658" i="37"/>
  <c r="AR454" i="37"/>
  <c r="AQ277" i="37"/>
  <c r="AQ685" i="37"/>
  <c r="AQ481" i="37"/>
  <c r="AJ287" i="37"/>
  <c r="AJ491" i="37"/>
  <c r="AJ695" i="37"/>
  <c r="AN274" i="37"/>
  <c r="AN682" i="37"/>
  <c r="AN478" i="37"/>
  <c r="AK257" i="37"/>
  <c r="AK665" i="37"/>
  <c r="AK461" i="37"/>
  <c r="AS223" i="37"/>
  <c r="AS631" i="37"/>
  <c r="AS427" i="37"/>
  <c r="AI271" i="37"/>
  <c r="AI679" i="37"/>
  <c r="AI475" i="37"/>
  <c r="AQ269" i="37"/>
  <c r="AQ677" i="37"/>
  <c r="AQ473" i="37"/>
  <c r="AN288" i="37"/>
  <c r="AN492" i="37"/>
  <c r="AN696" i="37"/>
  <c r="AN267" i="37"/>
  <c r="AN675" i="37"/>
  <c r="AN471" i="37"/>
  <c r="AM288" i="37"/>
  <c r="AM696" i="37"/>
  <c r="AM492" i="37"/>
  <c r="AM267" i="37"/>
  <c r="AM471" i="37"/>
  <c r="AM675" i="37"/>
  <c r="AL288" i="37"/>
  <c r="AL696" i="37"/>
  <c r="AL492" i="37"/>
  <c r="AL267" i="37"/>
  <c r="AL675" i="37"/>
  <c r="AL471" i="37"/>
  <c r="AT489" i="37"/>
  <c r="AT285" i="37"/>
  <c r="AT693" i="37"/>
  <c r="AT284" i="37"/>
  <c r="AT692" i="37"/>
  <c r="AT488" i="37"/>
  <c r="AK229" i="37"/>
  <c r="AK637" i="37"/>
  <c r="AK433" i="37"/>
  <c r="AS667" i="37"/>
  <c r="AS463" i="37"/>
  <c r="AS259" i="37"/>
  <c r="AS485" i="37"/>
  <c r="AS281" i="37"/>
  <c r="AS689" i="37"/>
  <c r="AJ217" i="37"/>
  <c r="AJ421" i="37"/>
  <c r="AJ625" i="37"/>
  <c r="AI280" i="37"/>
  <c r="AI688" i="37"/>
  <c r="AI484" i="37"/>
  <c r="AR255" i="37"/>
  <c r="AR663" i="37"/>
  <c r="AR459" i="37"/>
  <c r="AH259" i="37"/>
  <c r="AH667" i="37"/>
  <c r="AH463" i="37"/>
  <c r="AG234" i="37"/>
  <c r="AG642" i="37"/>
  <c r="AG438" i="37"/>
  <c r="AP489" i="37"/>
  <c r="AP285" i="37"/>
  <c r="AP693" i="37"/>
  <c r="AG225" i="37"/>
  <c r="AG429" i="37"/>
  <c r="AG633" i="37"/>
  <c r="AN269" i="37"/>
  <c r="AN677" i="37"/>
  <c r="AN473" i="37"/>
  <c r="AT496" i="37"/>
  <c r="AT292" i="37"/>
  <c r="AT700" i="37"/>
  <c r="AJ237" i="37"/>
  <c r="AJ645" i="37"/>
  <c r="AJ441" i="37"/>
  <c r="AJ273" i="37"/>
  <c r="AJ681" i="37"/>
  <c r="AJ477" i="37"/>
  <c r="AI235" i="37"/>
  <c r="AI439" i="37"/>
  <c r="AI643" i="37"/>
  <c r="AJ278" i="37"/>
  <c r="AJ686" i="37"/>
  <c r="AJ482" i="37"/>
  <c r="AL236" i="37"/>
  <c r="AL440" i="37"/>
  <c r="AL644" i="37"/>
  <c r="AM233" i="37"/>
  <c r="AM641" i="37"/>
  <c r="AM437" i="37"/>
  <c r="AK232" i="37"/>
  <c r="AK640" i="37"/>
  <c r="AK436" i="37"/>
  <c r="AH233" i="37"/>
  <c r="AH641" i="37"/>
  <c r="AH437" i="37"/>
  <c r="AT668" i="37"/>
  <c r="AT464" i="37"/>
  <c r="AT260" i="37"/>
  <c r="AQ668" i="37"/>
  <c r="AQ464" i="37"/>
  <c r="AQ260" i="37"/>
  <c r="AK246" i="37"/>
  <c r="AK450" i="37"/>
  <c r="AK654" i="37"/>
  <c r="AN250" i="37"/>
  <c r="AN658" i="37"/>
  <c r="AN454" i="37"/>
  <c r="AJ250" i="37"/>
  <c r="AJ658" i="37"/>
  <c r="AJ454" i="37"/>
  <c r="AQ275" i="37"/>
  <c r="AQ683" i="37"/>
  <c r="AQ479" i="37"/>
  <c r="AM287" i="37"/>
  <c r="AM695" i="37"/>
  <c r="AM491" i="37"/>
  <c r="AI224" i="37"/>
  <c r="AI632" i="37"/>
  <c r="AI428" i="37"/>
  <c r="AN226" i="37"/>
  <c r="AN634" i="37"/>
  <c r="AN430" i="37"/>
  <c r="AL226" i="37"/>
  <c r="AL430" i="37"/>
  <c r="AL634" i="37"/>
  <c r="AT249" i="37"/>
  <c r="AT657" i="37"/>
  <c r="AT453" i="37"/>
  <c r="AS623" i="37"/>
  <c r="AS419" i="37"/>
  <c r="AS215" i="37"/>
  <c r="AR256" i="37"/>
  <c r="AR664" i="37"/>
  <c r="AR460" i="37"/>
  <c r="AQ256" i="37"/>
  <c r="AQ664" i="37"/>
  <c r="AQ460" i="37"/>
  <c r="AN286" i="37"/>
  <c r="AN694" i="37"/>
  <c r="AN490" i="37"/>
  <c r="AM262" i="37"/>
  <c r="AM670" i="37"/>
  <c r="AM466" i="37"/>
  <c r="AT270" i="37"/>
  <c r="AT678" i="37"/>
  <c r="AT474" i="37"/>
  <c r="AT684" i="37"/>
  <c r="AT480" i="37"/>
  <c r="AT276" i="37"/>
  <c r="AK289" i="37"/>
  <c r="AK697" i="37"/>
  <c r="AK493" i="37"/>
  <c r="AK239" i="37"/>
  <c r="AK443" i="37"/>
  <c r="AK647" i="37"/>
  <c r="AJ286" i="37"/>
  <c r="AJ694" i="37"/>
  <c r="AJ490" i="37"/>
  <c r="AJ267" i="37"/>
  <c r="AJ675" i="37"/>
  <c r="AJ471" i="37"/>
  <c r="AR492" i="37"/>
  <c r="AR288" i="37"/>
  <c r="AR696" i="37"/>
  <c r="AR262" i="37"/>
  <c r="AR670" i="37"/>
  <c r="AR466" i="37"/>
  <c r="AI216" i="37"/>
  <c r="AI624" i="37"/>
  <c r="AI420" i="37"/>
  <c r="AH251" i="37"/>
  <c r="AH455" i="37"/>
  <c r="AH659" i="37"/>
  <c r="AH240" i="37"/>
  <c r="AH648" i="37"/>
  <c r="AH444" i="37"/>
  <c r="AG273" i="37"/>
  <c r="AG681" i="37"/>
  <c r="AG477" i="37"/>
  <c r="AG228" i="37"/>
  <c r="AG636" i="37"/>
  <c r="AG432" i="37"/>
  <c r="AG278" i="37"/>
  <c r="AG482" i="37"/>
  <c r="AG686" i="37"/>
  <c r="AP220" i="37"/>
  <c r="AP424" i="37"/>
  <c r="AP628" i="37"/>
  <c r="AJ269" i="37"/>
  <c r="AJ677" i="37"/>
  <c r="AJ473" i="37"/>
  <c r="AH256" i="37"/>
  <c r="AH460" i="37"/>
  <c r="AH664" i="37"/>
  <c r="AQ284" i="37"/>
  <c r="AQ692" i="37"/>
  <c r="AQ488" i="37"/>
  <c r="AH229" i="37"/>
  <c r="AH433" i="37"/>
  <c r="AH637" i="37"/>
  <c r="AG258" i="37"/>
  <c r="AG666" i="37"/>
  <c r="AG462" i="37"/>
  <c r="AG291" i="37"/>
  <c r="AG699" i="37"/>
  <c r="AG495" i="37"/>
  <c r="AP287" i="37"/>
  <c r="AP695" i="37"/>
  <c r="AP491" i="37"/>
  <c r="AG274" i="37"/>
  <c r="AG478" i="37"/>
  <c r="AG682" i="37"/>
  <c r="AP263" i="37"/>
  <c r="AP671" i="37"/>
  <c r="AP467" i="37"/>
  <c r="AG254" i="37"/>
  <c r="AG662" i="37"/>
  <c r="AG458" i="37"/>
  <c r="AG217" i="37"/>
  <c r="AG625" i="37"/>
  <c r="AG421" i="37"/>
  <c r="AN281" i="37"/>
  <c r="AN485" i="37"/>
  <c r="AN689" i="37"/>
  <c r="AM270" i="37"/>
  <c r="AM678" i="37"/>
  <c r="AM474" i="37"/>
  <c r="AQ270" i="37"/>
  <c r="AQ678" i="37"/>
  <c r="AQ474" i="37"/>
  <c r="AQ262" i="37"/>
  <c r="AQ670" i="37"/>
  <c r="AQ466" i="37"/>
  <c r="AH225" i="37"/>
  <c r="AH633" i="37"/>
  <c r="AH429" i="37"/>
  <c r="AG245" i="37"/>
  <c r="AG653" i="37"/>
  <c r="AG449" i="37"/>
  <c r="AG235" i="37"/>
  <c r="AG643" i="37"/>
  <c r="AG439" i="37"/>
  <c r="AG227" i="37"/>
  <c r="AG635" i="37"/>
  <c r="AG431" i="37"/>
  <c r="AG267" i="37"/>
  <c r="AG675" i="37"/>
  <c r="AG471" i="37"/>
  <c r="AG255" i="37"/>
  <c r="AG663" i="37"/>
  <c r="AG459" i="37"/>
  <c r="AP243" i="37"/>
  <c r="AP651" i="37"/>
  <c r="AP447" i="37"/>
  <c r="AN283" i="37"/>
  <c r="AN487" i="37"/>
  <c r="AN691" i="37"/>
  <c r="AM222" i="37"/>
  <c r="AM630" i="37"/>
  <c r="AM426" i="37"/>
  <c r="AG253" i="37"/>
  <c r="AG457" i="37"/>
  <c r="AG661" i="37"/>
  <c r="AM283" i="37"/>
  <c r="AM691" i="37"/>
  <c r="AM487" i="37"/>
  <c r="AK284" i="37"/>
  <c r="AK692" i="37"/>
  <c r="AK488" i="37"/>
  <c r="AI281" i="37"/>
  <c r="AI689" i="37"/>
  <c r="AI485" i="37"/>
  <c r="AN223" i="37"/>
  <c r="AN427" i="37"/>
  <c r="AN631" i="37"/>
  <c r="AL222" i="37"/>
  <c r="AL630" i="37"/>
  <c r="AL426" i="37"/>
  <c r="AJ268" i="37"/>
  <c r="AJ676" i="37"/>
  <c r="AJ472" i="37"/>
  <c r="AH270" i="37"/>
  <c r="AH474" i="37"/>
  <c r="AH678" i="37"/>
  <c r="AI276" i="37"/>
  <c r="AI684" i="37"/>
  <c r="AI480" i="37"/>
  <c r="AI260" i="37"/>
  <c r="AI668" i="37"/>
  <c r="AI464" i="37"/>
  <c r="AN284" i="37"/>
  <c r="AN692" i="37"/>
  <c r="AN488" i="37"/>
  <c r="AL281" i="37"/>
  <c r="AL689" i="37"/>
  <c r="AL485" i="37"/>
  <c r="AJ253" i="37"/>
  <c r="AJ661" i="37"/>
  <c r="AJ457" i="37"/>
  <c r="AH265" i="37"/>
  <c r="AH673" i="37"/>
  <c r="AH469" i="37"/>
  <c r="AM268" i="37"/>
  <c r="AM472" i="37"/>
  <c r="AM676" i="37"/>
  <c r="AK270" i="37"/>
  <c r="AK678" i="37"/>
  <c r="AK474" i="37"/>
  <c r="AG283" i="37"/>
  <c r="AG691" i="37"/>
  <c r="AG487" i="37"/>
  <c r="AG260" i="37"/>
  <c r="AG464" i="37"/>
  <c r="AG668" i="37"/>
  <c r="AI243" i="37"/>
  <c r="AI651" i="37"/>
  <c r="AI447" i="37"/>
  <c r="AL260" i="37"/>
  <c r="AL668" i="37"/>
  <c r="AL464" i="37"/>
  <c r="AJ282" i="37"/>
  <c r="AJ690" i="37"/>
  <c r="AJ486" i="37"/>
  <c r="AH264" i="37"/>
  <c r="AH468" i="37"/>
  <c r="AH672" i="37"/>
  <c r="AM253" i="37"/>
  <c r="AM457" i="37"/>
  <c r="AM661" i="37"/>
  <c r="AK265" i="37"/>
  <c r="AK673" i="37"/>
  <c r="AK469" i="37"/>
  <c r="AI221" i="37"/>
  <c r="AI425" i="37"/>
  <c r="AI629" i="37"/>
  <c r="AN270" i="37"/>
  <c r="AN678" i="37"/>
  <c r="AN474" i="37"/>
  <c r="AN243" i="37"/>
  <c r="AN651" i="37"/>
  <c r="AN447" i="37"/>
  <c r="AJ219" i="37"/>
  <c r="AJ627" i="37"/>
  <c r="AJ423" i="37"/>
  <c r="AH292" i="37"/>
  <c r="AH496" i="37"/>
  <c r="AH700" i="37"/>
  <c r="AN276" i="37"/>
  <c r="AN684" i="37"/>
  <c r="AN480" i="37"/>
  <c r="AL219" i="37"/>
  <c r="AL627" i="37"/>
  <c r="AL423" i="37"/>
  <c r="AJ243" i="37"/>
  <c r="AJ651" i="37"/>
  <c r="AJ447" i="37"/>
  <c r="AH276" i="37"/>
  <c r="AH684" i="37"/>
  <c r="AH480" i="37"/>
  <c r="W368" i="37"/>
  <c r="W776" i="37"/>
  <c r="W572" i="37"/>
  <c r="U370" i="37"/>
  <c r="U778" i="37"/>
  <c r="Z166" i="37"/>
  <c r="U574" i="37"/>
  <c r="U341" i="37"/>
  <c r="U749" i="37"/>
  <c r="Z137" i="37"/>
  <c r="U545" i="37"/>
  <c r="Y404" i="37"/>
  <c r="Y812" i="37"/>
  <c r="Y608" i="37"/>
  <c r="Y388" i="37"/>
  <c r="Y592" i="37"/>
  <c r="Y796" i="37"/>
  <c r="V371" i="37"/>
  <c r="V779" i="37"/>
  <c r="V575" i="37"/>
  <c r="W408" i="37"/>
  <c r="W816" i="37"/>
  <c r="W612" i="37"/>
  <c r="W392" i="37"/>
  <c r="W800" i="37"/>
  <c r="W596" i="37"/>
  <c r="U374" i="37"/>
  <c r="U782" i="37"/>
  <c r="Z170" i="37"/>
  <c r="U578" i="37"/>
  <c r="W364" i="37"/>
  <c r="W772" i="37"/>
  <c r="W568" i="37"/>
  <c r="Y325" i="37"/>
  <c r="Y733" i="37"/>
  <c r="Y529" i="37"/>
  <c r="U405" i="37"/>
  <c r="U813" i="37"/>
  <c r="Z201" i="37"/>
  <c r="U609" i="37"/>
  <c r="U389" i="37"/>
  <c r="U797" i="37"/>
  <c r="Z185" i="37"/>
  <c r="U593" i="37"/>
  <c r="V367" i="37"/>
  <c r="V775" i="37"/>
  <c r="V571" i="37"/>
  <c r="W356" i="37"/>
  <c r="W764" i="37"/>
  <c r="W560" i="37"/>
  <c r="X413" i="37"/>
  <c r="X821" i="37"/>
  <c r="X617" i="37"/>
  <c r="X405" i="37"/>
  <c r="X813" i="37"/>
  <c r="X609" i="37"/>
  <c r="X397" i="37"/>
  <c r="X805" i="37"/>
  <c r="X601" i="37"/>
  <c r="X389" i="37"/>
  <c r="X797" i="37"/>
  <c r="X593" i="37"/>
  <c r="X381" i="37"/>
  <c r="X789" i="37"/>
  <c r="X585" i="37"/>
  <c r="X370" i="37"/>
  <c r="X778" i="37"/>
  <c r="X574" i="37"/>
  <c r="U353" i="37"/>
  <c r="Z149" i="37"/>
  <c r="U761" i="37"/>
  <c r="U557" i="37"/>
  <c r="W328" i="37"/>
  <c r="W736" i="37"/>
  <c r="W532" i="37"/>
  <c r="Y297" i="37"/>
  <c r="Y705" i="37"/>
  <c r="Y501" i="37"/>
  <c r="X412" i="37"/>
  <c r="X820" i="37"/>
  <c r="X616" i="37"/>
  <c r="X404" i="37"/>
  <c r="X812" i="37"/>
  <c r="X608" i="37"/>
  <c r="X396" i="37"/>
  <c r="X804" i="37"/>
  <c r="X600" i="37"/>
  <c r="X388" i="37"/>
  <c r="X796" i="37"/>
  <c r="X592" i="37"/>
  <c r="X380" i="37"/>
  <c r="X788" i="37"/>
  <c r="X584" i="37"/>
  <c r="X375" i="37"/>
  <c r="X783" i="37"/>
  <c r="X579" i="37"/>
  <c r="Y369" i="37"/>
  <c r="Y777" i="37"/>
  <c r="Y573" i="37"/>
  <c r="Y364" i="37"/>
  <c r="Y568" i="37"/>
  <c r="Y772" i="37"/>
  <c r="Y340" i="37"/>
  <c r="Y748" i="37"/>
  <c r="Y544" i="37"/>
  <c r="U318" i="37"/>
  <c r="U726" i="37"/>
  <c r="Z114" i="37"/>
  <c r="U522" i="37"/>
  <c r="X411" i="37"/>
  <c r="X819" i="37"/>
  <c r="X615" i="37"/>
  <c r="X407" i="37"/>
  <c r="X815" i="37"/>
  <c r="X611" i="37"/>
  <c r="X403" i="37"/>
  <c r="X811" i="37"/>
  <c r="X607" i="37"/>
  <c r="X399" i="37"/>
  <c r="X807" i="37"/>
  <c r="X603" i="37"/>
  <c r="X395" i="37"/>
  <c r="X803" i="37"/>
  <c r="X599" i="37"/>
  <c r="X391" i="37"/>
  <c r="X799" i="37"/>
  <c r="X595" i="37"/>
  <c r="X387" i="37"/>
  <c r="X591" i="37"/>
  <c r="X795" i="37"/>
  <c r="X383" i="37"/>
  <c r="X791" i="37"/>
  <c r="X587" i="37"/>
  <c r="X379" i="37"/>
  <c r="X583" i="37"/>
  <c r="X787" i="37"/>
  <c r="V370" i="37"/>
  <c r="V778" i="37"/>
  <c r="V574" i="37"/>
  <c r="Y356" i="37"/>
  <c r="Y764" i="37"/>
  <c r="Y560" i="37"/>
  <c r="W340" i="37"/>
  <c r="W748" i="37"/>
  <c r="W544" i="37"/>
  <c r="V307" i="37"/>
  <c r="V715" i="37"/>
  <c r="V511" i="37"/>
  <c r="V373" i="37"/>
  <c r="V781" i="37"/>
  <c r="V577" i="37"/>
  <c r="V365" i="37"/>
  <c r="V773" i="37"/>
  <c r="V569" i="37"/>
  <c r="V357" i="37"/>
  <c r="V765" i="37"/>
  <c r="V561" i="37"/>
  <c r="V345" i="37"/>
  <c r="V753" i="37"/>
  <c r="V549" i="37"/>
  <c r="V329" i="37"/>
  <c r="V737" i="37"/>
  <c r="V533" i="37"/>
  <c r="W318" i="37"/>
  <c r="W726" i="37"/>
  <c r="W522" i="37"/>
  <c r="Y309" i="37"/>
  <c r="Y717" i="37"/>
  <c r="Y513" i="37"/>
  <c r="W289" i="37"/>
  <c r="W697" i="37"/>
  <c r="W493" i="37"/>
  <c r="X274" i="37"/>
  <c r="X682" i="37"/>
  <c r="X478" i="37"/>
  <c r="X266" i="37"/>
  <c r="X674" i="37"/>
  <c r="X470" i="37"/>
  <c r="V376" i="37"/>
  <c r="V784" i="37"/>
  <c r="V580" i="37"/>
  <c r="V368" i="37"/>
  <c r="V776" i="37"/>
  <c r="V572" i="37"/>
  <c r="V360" i="37"/>
  <c r="V768" i="37"/>
  <c r="V564" i="37"/>
  <c r="V352" i="37"/>
  <c r="V760" i="37"/>
  <c r="V556" i="37"/>
  <c r="V344" i="37"/>
  <c r="V752" i="37"/>
  <c r="V548" i="37"/>
  <c r="V336" i="37"/>
  <c r="V744" i="37"/>
  <c r="V540" i="37"/>
  <c r="V328" i="37"/>
  <c r="V736" i="37"/>
  <c r="V532" i="37"/>
  <c r="W322" i="37"/>
  <c r="W730" i="37"/>
  <c r="W526" i="37"/>
  <c r="U310" i="37"/>
  <c r="U718" i="37"/>
  <c r="Z106" i="37"/>
  <c r="U514" i="37"/>
  <c r="U289" i="37"/>
  <c r="Z85" i="37"/>
  <c r="U697" i="37"/>
  <c r="U493" i="37"/>
  <c r="Y361" i="37"/>
  <c r="Y769" i="37"/>
  <c r="Y565" i="37"/>
  <c r="Y357" i="37"/>
  <c r="Y765" i="37"/>
  <c r="Y561" i="37"/>
  <c r="Y353" i="37"/>
  <c r="Y761" i="37"/>
  <c r="Y557" i="37"/>
  <c r="X347" i="37"/>
  <c r="X755" i="37"/>
  <c r="X551" i="37"/>
  <c r="X343" i="37"/>
  <c r="X751" i="37"/>
  <c r="X547" i="37"/>
  <c r="X339" i="37"/>
  <c r="X747" i="37"/>
  <c r="X543" i="37"/>
  <c r="X331" i="37"/>
  <c r="X739" i="37"/>
  <c r="X535" i="37"/>
  <c r="X327" i="37"/>
  <c r="X735" i="37"/>
  <c r="X531" i="37"/>
  <c r="Y318" i="37"/>
  <c r="Y726" i="37"/>
  <c r="Y522" i="37"/>
  <c r="W310" i="37"/>
  <c r="W718" i="37"/>
  <c r="W514" i="37"/>
  <c r="U302" i="37"/>
  <c r="U710" i="37"/>
  <c r="Z98" i="37"/>
  <c r="U506" i="37"/>
  <c r="X322" i="37"/>
  <c r="X730" i="37"/>
  <c r="X526" i="37"/>
  <c r="X314" i="37"/>
  <c r="X722" i="37"/>
  <c r="X518" i="37"/>
  <c r="U309" i="37"/>
  <c r="U717" i="37"/>
  <c r="Z105" i="37"/>
  <c r="U513" i="37"/>
  <c r="V302" i="37"/>
  <c r="V710" i="37"/>
  <c r="V506" i="37"/>
  <c r="V294" i="37"/>
  <c r="V702" i="37"/>
  <c r="V498" i="37"/>
  <c r="W285" i="37"/>
  <c r="W693" i="37"/>
  <c r="W489" i="37"/>
  <c r="U277" i="37"/>
  <c r="U685" i="37"/>
  <c r="Z73" i="37"/>
  <c r="U481" i="37"/>
  <c r="U261" i="37"/>
  <c r="U669" i="37"/>
  <c r="Z57" i="37"/>
  <c r="U465" i="37"/>
  <c r="X246" i="37"/>
  <c r="X654" i="37"/>
  <c r="X450" i="37"/>
  <c r="V309" i="37"/>
  <c r="V717" i="37"/>
  <c r="V513" i="37"/>
  <c r="V293" i="37"/>
  <c r="V701" i="37"/>
  <c r="V497" i="37"/>
  <c r="X278" i="37"/>
  <c r="X686" i="37"/>
  <c r="X482" i="37"/>
  <c r="V246" i="37"/>
  <c r="V654" i="37"/>
  <c r="V450" i="37"/>
  <c r="W306" i="37"/>
  <c r="W510" i="37"/>
  <c r="W714" i="37"/>
  <c r="W302" i="37"/>
  <c r="W710" i="37"/>
  <c r="W506" i="37"/>
  <c r="W298" i="37"/>
  <c r="W706" i="37"/>
  <c r="W502" i="37"/>
  <c r="W294" i="37"/>
  <c r="W702" i="37"/>
  <c r="W498" i="37"/>
  <c r="W290" i="37"/>
  <c r="W698" i="37"/>
  <c r="W494" i="37"/>
  <c r="Y284" i="37"/>
  <c r="Y692" i="37"/>
  <c r="Y488" i="37"/>
  <c r="X279" i="37"/>
  <c r="X687" i="37"/>
  <c r="X483" i="37"/>
  <c r="Y264" i="37"/>
  <c r="Y672" i="37"/>
  <c r="Y468" i="37"/>
  <c r="V285" i="37"/>
  <c r="V693" i="37"/>
  <c r="V489" i="37"/>
  <c r="V277" i="37"/>
  <c r="V685" i="37"/>
  <c r="V481" i="37"/>
  <c r="V269" i="37"/>
  <c r="V677" i="37"/>
  <c r="V473" i="37"/>
  <c r="V261" i="37"/>
  <c r="V669" i="37"/>
  <c r="V465" i="37"/>
  <c r="V249" i="37"/>
  <c r="V657" i="37"/>
  <c r="V453" i="37"/>
  <c r="Y229" i="37"/>
  <c r="Y637" i="37"/>
  <c r="Y433" i="37"/>
  <c r="X284" i="37"/>
  <c r="X692" i="37"/>
  <c r="X488" i="37"/>
  <c r="X276" i="37"/>
  <c r="X684" i="37"/>
  <c r="X480" i="37"/>
  <c r="X268" i="37"/>
  <c r="X676" i="37"/>
  <c r="X472" i="37"/>
  <c r="X260" i="37"/>
  <c r="X668" i="37"/>
  <c r="X464" i="37"/>
  <c r="X248" i="37"/>
  <c r="X656" i="37"/>
  <c r="X452" i="37"/>
  <c r="Y241" i="37"/>
  <c r="Y649" i="37"/>
  <c r="Y445" i="37"/>
  <c r="X275" i="37"/>
  <c r="X683" i="37"/>
  <c r="X479" i="37"/>
  <c r="X271" i="37"/>
  <c r="X679" i="37"/>
  <c r="X475" i="37"/>
  <c r="X267" i="37"/>
  <c r="X675" i="37"/>
  <c r="X471" i="37"/>
  <c r="X263" i="37"/>
  <c r="X467" i="37"/>
  <c r="X671" i="37"/>
  <c r="X255" i="37"/>
  <c r="X663" i="37"/>
  <c r="X459" i="37"/>
  <c r="X251" i="37"/>
  <c r="X659" i="37"/>
  <c r="X455" i="37"/>
  <c r="X247" i="37"/>
  <c r="X655" i="37"/>
  <c r="X451" i="37"/>
  <c r="X243" i="37"/>
  <c r="X651" i="37"/>
  <c r="X447" i="37"/>
  <c r="U230" i="37"/>
  <c r="U638" i="37"/>
  <c r="U434" i="37"/>
  <c r="Z26" i="37"/>
  <c r="X238" i="37"/>
  <c r="X646" i="37"/>
  <c r="X442" i="37"/>
  <c r="X234" i="37"/>
  <c r="X438" i="37"/>
  <c r="X642" i="37"/>
  <c r="W232" i="37"/>
  <c r="W640" i="37"/>
  <c r="W436" i="37"/>
  <c r="Y228" i="37"/>
  <c r="Y636" i="37"/>
  <c r="Y432" i="37"/>
  <c r="X233" i="37"/>
  <c r="X641" i="37"/>
  <c r="X437" i="37"/>
  <c r="V229" i="37"/>
  <c r="V637" i="37"/>
  <c r="V433" i="37"/>
  <c r="V240" i="37"/>
  <c r="V648" i="37"/>
  <c r="V444" i="37"/>
  <c r="V232" i="37"/>
  <c r="V640" i="37"/>
  <c r="V436" i="37"/>
  <c r="Z113" i="37"/>
  <c r="AM337" i="37"/>
  <c r="AM541" i="37"/>
  <c r="AM745" i="37"/>
  <c r="AV337" i="37"/>
  <c r="AV745" i="37"/>
  <c r="AV541" i="37"/>
  <c r="AW317" i="37"/>
  <c r="AW725" i="37"/>
  <c r="AW521" i="37"/>
  <c r="AW337" i="37"/>
  <c r="AW745" i="37"/>
  <c r="AW541" i="37"/>
  <c r="AV333" i="37"/>
  <c r="AV741" i="37"/>
  <c r="AV537" i="37"/>
  <c r="U252" i="37"/>
  <c r="U660" i="37"/>
  <c r="Z48" i="37"/>
  <c r="U456" i="37"/>
  <c r="U296" i="37"/>
  <c r="Z92" i="37"/>
  <c r="U500" i="37"/>
  <c r="U704" i="37"/>
  <c r="X338" i="37"/>
  <c r="X746" i="37"/>
  <c r="X542" i="37"/>
  <c r="U338" i="37"/>
  <c r="U746" i="37"/>
  <c r="Z134" i="37"/>
  <c r="U542" i="37"/>
  <c r="U403" i="37"/>
  <c r="U811" i="37"/>
  <c r="Z199" i="37"/>
  <c r="U607" i="37"/>
  <c r="V378" i="37"/>
  <c r="V786" i="37"/>
  <c r="V582" i="37"/>
  <c r="W286" i="37"/>
  <c r="W694" i="37"/>
  <c r="W490" i="37"/>
  <c r="V235" i="37"/>
  <c r="V643" i="37"/>
  <c r="V439" i="37"/>
  <c r="Y315" i="37"/>
  <c r="Y723" i="37"/>
  <c r="Y519" i="37"/>
  <c r="Y375" i="37"/>
  <c r="Y783" i="37"/>
  <c r="Y579" i="37"/>
  <c r="V354" i="37"/>
  <c r="V762" i="37"/>
  <c r="V558" i="37"/>
  <c r="Y378" i="37"/>
  <c r="Y786" i="37"/>
  <c r="Y582" i="37"/>
  <c r="U283" i="37"/>
  <c r="U691" i="37"/>
  <c r="Z79" i="37"/>
  <c r="U487" i="37"/>
  <c r="Y227" i="37"/>
  <c r="Y635" i="37"/>
  <c r="Y431" i="37"/>
  <c r="V262" i="37"/>
  <c r="V670" i="37"/>
  <c r="V466" i="37"/>
  <c r="U350" i="37"/>
  <c r="U758" i="37"/>
  <c r="Z146" i="37"/>
  <c r="U554" i="37"/>
  <c r="W374" i="37"/>
  <c r="W782" i="37"/>
  <c r="W578" i="37"/>
  <c r="V402" i="37"/>
  <c r="V810" i="37"/>
  <c r="V606" i="37"/>
  <c r="Y224" i="37"/>
  <c r="Y632" i="37"/>
  <c r="Y428" i="37"/>
  <c r="Y217" i="37"/>
  <c r="Y625" i="37"/>
  <c r="Y421" i="37"/>
  <c r="Y250" i="37"/>
  <c r="Y658" i="37"/>
  <c r="Y454" i="37"/>
  <c r="V279" i="37"/>
  <c r="V687" i="37"/>
  <c r="V483" i="37"/>
  <c r="Y359" i="37"/>
  <c r="Y767" i="37"/>
  <c r="Y563" i="37"/>
  <c r="W383" i="37"/>
  <c r="W791" i="37"/>
  <c r="W587" i="37"/>
  <c r="U394" i="37"/>
  <c r="U802" i="37"/>
  <c r="Z190" i="37"/>
  <c r="U598" i="37"/>
  <c r="AL348" i="37"/>
  <c r="AL756" i="37"/>
  <c r="AL552" i="37"/>
  <c r="AS338" i="37"/>
  <c r="AS746" i="37"/>
  <c r="AS542" i="37"/>
  <c r="AS330" i="37"/>
  <c r="AS738" i="37"/>
  <c r="AS534" i="37"/>
  <c r="AK727" i="37"/>
  <c r="AK523" i="37"/>
  <c r="AK319" i="37"/>
  <c r="AH306" i="37"/>
  <c r="AH714" i="37"/>
  <c r="AH510" i="37"/>
  <c r="AS809" i="37"/>
  <c r="AS401" i="37"/>
  <c r="AS605" i="37"/>
  <c r="AS802" i="37"/>
  <c r="AS394" i="37"/>
  <c r="AS598" i="37"/>
  <c r="AH795" i="37"/>
  <c r="AH387" i="37"/>
  <c r="AH591" i="37"/>
  <c r="AS787" i="37"/>
  <c r="AS583" i="37"/>
  <c r="AS379" i="37"/>
  <c r="AL371" i="37"/>
  <c r="AL779" i="37"/>
  <c r="AL575" i="37"/>
  <c r="AK758" i="37"/>
  <c r="AK554" i="37"/>
  <c r="AK350" i="37"/>
  <c r="AY750" i="37"/>
  <c r="AY546" i="37"/>
  <c r="AY342" i="37"/>
  <c r="AG740" i="37"/>
  <c r="AG536" i="37"/>
  <c r="AG332" i="37"/>
  <c r="AR728" i="37"/>
  <c r="AR524" i="37"/>
  <c r="AR320" i="37"/>
  <c r="AI312" i="37"/>
  <c r="AI516" i="37"/>
  <c r="AW409" i="37"/>
  <c r="AW817" i="37"/>
  <c r="AW613" i="37"/>
  <c r="AT401" i="37"/>
  <c r="AT605" i="37"/>
  <c r="AT809" i="37"/>
  <c r="AM395" i="37"/>
  <c r="AM599" i="37"/>
  <c r="AM803" i="37"/>
  <c r="AI391" i="37"/>
  <c r="AI799" i="37"/>
  <c r="AI595" i="37"/>
  <c r="AP384" i="37"/>
  <c r="AP588" i="37"/>
  <c r="AP792" i="37"/>
  <c r="AW379" i="37"/>
  <c r="AW583" i="37"/>
  <c r="AW787" i="37"/>
  <c r="AR777" i="37"/>
  <c r="AR573" i="37"/>
  <c r="AR369" i="37"/>
  <c r="AG761" i="37"/>
  <c r="AG557" i="37"/>
  <c r="AG353" i="37"/>
  <c r="AV815" i="37"/>
  <c r="AV611" i="37"/>
  <c r="AV407" i="37"/>
  <c r="AG617" i="37"/>
  <c r="AG821" i="37"/>
  <c r="AG413" i="37"/>
  <c r="AG612" i="37"/>
  <c r="AG816" i="37"/>
  <c r="AG408" i="37"/>
  <c r="AG608" i="37"/>
  <c r="AG404" i="37"/>
  <c r="AG812" i="37"/>
  <c r="AG605" i="37"/>
  <c r="AG809" i="37"/>
  <c r="AG401" i="37"/>
  <c r="AG600" i="37"/>
  <c r="AG804" i="37"/>
  <c r="AG396" i="37"/>
  <c r="AG597" i="37"/>
  <c r="AG393" i="37"/>
  <c r="AG801" i="37"/>
  <c r="AG592" i="37"/>
  <c r="AG388" i="37"/>
  <c r="AG796" i="37"/>
  <c r="AG588" i="37"/>
  <c r="AG792" i="37"/>
  <c r="AG384" i="37"/>
  <c r="AG585" i="37"/>
  <c r="AG789" i="37"/>
  <c r="AG381" i="37"/>
  <c r="AG579" i="37"/>
  <c r="AG375" i="37"/>
  <c r="AG783" i="37"/>
  <c r="AG779" i="37"/>
  <c r="AG575" i="37"/>
  <c r="AG371" i="37"/>
  <c r="AG771" i="37"/>
  <c r="AG567" i="37"/>
  <c r="AG363" i="37"/>
  <c r="AG763" i="37"/>
  <c r="AG559" i="37"/>
  <c r="AG355" i="37"/>
  <c r="AH344" i="37"/>
  <c r="AH752" i="37"/>
  <c r="AH548" i="37"/>
  <c r="AG743" i="37"/>
  <c r="AG539" i="37"/>
  <c r="AG335" i="37"/>
  <c r="AY733" i="37"/>
  <c r="AY529" i="37"/>
  <c r="AY325" i="37"/>
  <c r="AG727" i="37"/>
  <c r="AG523" i="37"/>
  <c r="AG319" i="37"/>
  <c r="AI413" i="37"/>
  <c r="AI821" i="37"/>
  <c r="AI617" i="37"/>
  <c r="AM407" i="37"/>
  <c r="AM815" i="37"/>
  <c r="AM611" i="37"/>
  <c r="AI403" i="37"/>
  <c r="AI811" i="37"/>
  <c r="AI607" i="37"/>
  <c r="AI395" i="37"/>
  <c r="AI599" i="37"/>
  <c r="AI803" i="37"/>
  <c r="AP387" i="37"/>
  <c r="AP591" i="37"/>
  <c r="AP795" i="37"/>
  <c r="AI380" i="37"/>
  <c r="AI584" i="37"/>
  <c r="AI788" i="37"/>
  <c r="AM373" i="37"/>
  <c r="AM577" i="37"/>
  <c r="AM781" i="37"/>
  <c r="AR765" i="37"/>
  <c r="AR561" i="37"/>
  <c r="AR357" i="37"/>
  <c r="AH805" i="37"/>
  <c r="AH601" i="37"/>
  <c r="AH397" i="37"/>
  <c r="AV795" i="37"/>
  <c r="AV591" i="37"/>
  <c r="AV387" i="37"/>
  <c r="AH787" i="37"/>
  <c r="AH379" i="37"/>
  <c r="AH583" i="37"/>
  <c r="AV365" i="37"/>
  <c r="AV773" i="37"/>
  <c r="AV569" i="37"/>
  <c r="AG764" i="37"/>
  <c r="AG560" i="37"/>
  <c r="AG356" i="37"/>
  <c r="AX410" i="37"/>
  <c r="AX818" i="37"/>
  <c r="AX614" i="37"/>
  <c r="AX610" i="37"/>
  <c r="AX406" i="37"/>
  <c r="AX814" i="37"/>
  <c r="AX606" i="37"/>
  <c r="AX402" i="37"/>
  <c r="AX810" i="37"/>
  <c r="AX398" i="37"/>
  <c r="AX806" i="37"/>
  <c r="AX602" i="37"/>
  <c r="AX802" i="37"/>
  <c r="AX598" i="37"/>
  <c r="AX394" i="37"/>
  <c r="AX799" i="37"/>
  <c r="AX595" i="37"/>
  <c r="AX391" i="37"/>
  <c r="AX387" i="37"/>
  <c r="AX591" i="37"/>
  <c r="AX795" i="37"/>
  <c r="AX383" i="37"/>
  <c r="AX587" i="37"/>
  <c r="AX791" i="37"/>
  <c r="AX786" i="37"/>
  <c r="AX582" i="37"/>
  <c r="AX378" i="37"/>
  <c r="AX373" i="37"/>
  <c r="AX577" i="37"/>
  <c r="AX781" i="37"/>
  <c r="AY776" i="37"/>
  <c r="AY572" i="37"/>
  <c r="AY368" i="37"/>
  <c r="AH359" i="37"/>
  <c r="AH767" i="37"/>
  <c r="AH563" i="37"/>
  <c r="AH351" i="37"/>
  <c r="AH759" i="37"/>
  <c r="AH555" i="37"/>
  <c r="AR750" i="37"/>
  <c r="AR546" i="37"/>
  <c r="AR342" i="37"/>
  <c r="AG742" i="37"/>
  <c r="AG538" i="37"/>
  <c r="AG334" i="37"/>
  <c r="AL325" i="37"/>
  <c r="AL733" i="37"/>
  <c r="AL529" i="37"/>
  <c r="AK724" i="37"/>
  <c r="AK520" i="37"/>
  <c r="AK316" i="37"/>
  <c r="AM508" i="37"/>
  <c r="AM304" i="37"/>
  <c r="AW302" i="37"/>
  <c r="AW506" i="37"/>
  <c r="AS239" i="37"/>
  <c r="AS647" i="37"/>
  <c r="AS443" i="37"/>
  <c r="AV285" i="37"/>
  <c r="AV693" i="37"/>
  <c r="AV489" i="37"/>
  <c r="AV229" i="37"/>
  <c r="AV637" i="37"/>
  <c r="AV433" i="37"/>
  <c r="AX626" i="37"/>
  <c r="AX422" i="37"/>
  <c r="AX218" i="37"/>
  <c r="AW266" i="37"/>
  <c r="AW674" i="37"/>
  <c r="AW470" i="37"/>
  <c r="AJ574" i="37"/>
  <c r="AJ370" i="37"/>
  <c r="AJ778" i="37"/>
  <c r="AJ570" i="37"/>
  <c r="AJ366" i="37"/>
  <c r="AJ774" i="37"/>
  <c r="AJ566" i="37"/>
  <c r="AJ362" i="37"/>
  <c r="AJ770" i="37"/>
  <c r="AJ562" i="37"/>
  <c r="AJ358" i="37"/>
  <c r="AJ766" i="37"/>
  <c r="AJ559" i="37"/>
  <c r="AJ763" i="37"/>
  <c r="AJ355" i="37"/>
  <c r="AJ554" i="37"/>
  <c r="AJ350" i="37"/>
  <c r="AJ758" i="37"/>
  <c r="AJ549" i="37"/>
  <c r="AJ753" i="37"/>
  <c r="AJ345" i="37"/>
  <c r="AJ546" i="37"/>
  <c r="AJ342" i="37"/>
  <c r="AJ750" i="37"/>
  <c r="AJ542" i="37"/>
  <c r="AJ338" i="37"/>
  <c r="AJ746" i="37"/>
  <c r="AJ535" i="37"/>
  <c r="AJ331" i="37"/>
  <c r="AJ739" i="37"/>
  <c r="AJ532" i="37"/>
  <c r="AJ328" i="37"/>
  <c r="AJ736" i="37"/>
  <c r="AJ527" i="37"/>
  <c r="AJ323" i="37"/>
  <c r="AJ731" i="37"/>
  <c r="AJ522" i="37"/>
  <c r="AJ318" i="37"/>
  <c r="AJ726" i="37"/>
  <c r="AJ518" i="37"/>
  <c r="AJ314" i="37"/>
  <c r="AJ722" i="37"/>
  <c r="AQ300" i="37"/>
  <c r="AQ708" i="37"/>
  <c r="AQ504" i="37"/>
  <c r="AW372" i="37"/>
  <c r="AW780" i="37"/>
  <c r="AW576" i="37"/>
  <c r="AP370" i="37"/>
  <c r="AP778" i="37"/>
  <c r="AP574" i="37"/>
  <c r="AP366" i="37"/>
  <c r="AP774" i="37"/>
  <c r="AP570" i="37"/>
  <c r="AM363" i="37"/>
  <c r="AM771" i="37"/>
  <c r="AM567" i="37"/>
  <c r="AW360" i="37"/>
  <c r="AW768" i="37"/>
  <c r="AW564" i="37"/>
  <c r="AT357" i="37"/>
  <c r="AT765" i="37"/>
  <c r="AT561" i="37"/>
  <c r="AT353" i="37"/>
  <c r="AT557" i="37"/>
  <c r="AT761" i="37"/>
  <c r="AP350" i="37"/>
  <c r="AP758" i="37"/>
  <c r="AP554" i="37"/>
  <c r="AM346" i="37"/>
  <c r="AM754" i="37"/>
  <c r="AM550" i="37"/>
  <c r="AI343" i="37"/>
  <c r="AI547" i="37"/>
  <c r="AI751" i="37"/>
  <c r="AW339" i="37"/>
  <c r="AW543" i="37"/>
  <c r="AW747" i="37"/>
  <c r="AP336" i="37"/>
  <c r="AP744" i="37"/>
  <c r="AP540" i="37"/>
  <c r="AP331" i="37"/>
  <c r="AP739" i="37"/>
  <c r="AP535" i="37"/>
  <c r="AI329" i="37"/>
  <c r="AI737" i="37"/>
  <c r="AI533" i="37"/>
  <c r="AI325" i="37"/>
  <c r="AI733" i="37"/>
  <c r="AI529" i="37"/>
  <c r="AT322" i="37"/>
  <c r="AT730" i="37"/>
  <c r="AT526" i="37"/>
  <c r="AP318" i="37"/>
  <c r="AP726" i="37"/>
  <c r="AP522" i="37"/>
  <c r="AM314" i="37"/>
  <c r="AM722" i="37"/>
  <c r="AM518" i="37"/>
  <c r="AS513" i="37"/>
  <c r="AS309" i="37"/>
  <c r="AT708" i="37"/>
  <c r="AT504" i="37"/>
  <c r="AT300" i="37"/>
  <c r="AV278" i="37"/>
  <c r="AV686" i="37"/>
  <c r="AV482" i="37"/>
  <c r="AX242" i="37"/>
  <c r="AX650" i="37"/>
  <c r="AX446" i="37"/>
  <c r="AY699" i="37"/>
  <c r="AY495" i="37"/>
  <c r="AY291" i="37"/>
  <c r="AR686" i="37"/>
  <c r="AR482" i="37"/>
  <c r="AR278" i="37"/>
  <c r="AW673" i="37"/>
  <c r="AW469" i="37"/>
  <c r="AW265" i="37"/>
  <c r="AX659" i="37"/>
  <c r="AX455" i="37"/>
  <c r="AX251" i="37"/>
  <c r="AR647" i="37"/>
  <c r="AR443" i="37"/>
  <c r="AR239" i="37"/>
  <c r="AY641" i="37"/>
  <c r="AY437" i="37"/>
  <c r="AY233" i="37"/>
  <c r="AW429" i="37"/>
  <c r="AW633" i="37"/>
  <c r="AW225" i="37"/>
  <c r="AS426" i="37"/>
  <c r="AS630" i="37"/>
  <c r="AS222" i="37"/>
  <c r="AW625" i="37"/>
  <c r="AW421" i="37"/>
  <c r="AW217" i="37"/>
  <c r="AL514" i="37"/>
  <c r="AL310" i="37"/>
  <c r="AL718" i="37"/>
  <c r="AS302" i="37"/>
  <c r="AS506" i="37"/>
  <c r="AN296" i="37"/>
  <c r="AN500" i="37"/>
  <c r="AW496" i="37"/>
  <c r="AW292" i="37"/>
  <c r="AW700" i="37"/>
  <c r="AQ482" i="37"/>
  <c r="AQ278" i="37"/>
  <c r="AQ686" i="37"/>
  <c r="AY470" i="37"/>
  <c r="AY266" i="37"/>
  <c r="AY674" i="37"/>
  <c r="AX451" i="37"/>
  <c r="AX247" i="37"/>
  <c r="AX655" i="37"/>
  <c r="AY444" i="37"/>
  <c r="AY240" i="37"/>
  <c r="AY648" i="37"/>
  <c r="AS439" i="37"/>
  <c r="AS235" i="37"/>
  <c r="AS643" i="37"/>
  <c r="AS226" i="37"/>
  <c r="AS634" i="37"/>
  <c r="AS430" i="37"/>
  <c r="AX632" i="37"/>
  <c r="AX224" i="37"/>
  <c r="AX428" i="37"/>
  <c r="AX217" i="37"/>
  <c r="AX625" i="37"/>
  <c r="AX421" i="37"/>
  <c r="AJ309" i="37"/>
  <c r="AJ513" i="37"/>
  <c r="AK300" i="37"/>
  <c r="AK708" i="37"/>
  <c r="AK504" i="37"/>
  <c r="AH337" i="37"/>
  <c r="AH745" i="37"/>
  <c r="AH541" i="37"/>
  <c r="AX541" i="37"/>
  <c r="AX745" i="37"/>
  <c r="AX337" i="37"/>
  <c r="AT377" i="37"/>
  <c r="AT581" i="37"/>
  <c r="AT785" i="37"/>
  <c r="W279" i="37"/>
  <c r="W687" i="37"/>
  <c r="W483" i="37"/>
  <c r="U267" i="37"/>
  <c r="U675" i="37"/>
  <c r="Z63" i="37"/>
  <c r="U471" i="37"/>
  <c r="X227" i="37"/>
  <c r="X635" i="37"/>
  <c r="X431" i="37"/>
  <c r="Y319" i="37"/>
  <c r="Y727" i="37"/>
  <c r="Y523" i="37"/>
  <c r="V366" i="37"/>
  <c r="V774" i="37"/>
  <c r="V570" i="37"/>
  <c r="U375" i="37"/>
  <c r="U783" i="37"/>
  <c r="Z171" i="37"/>
  <c r="U579" i="37"/>
  <c r="V324" i="37"/>
  <c r="V732" i="37"/>
  <c r="V528" i="37"/>
  <c r="U336" i="37"/>
  <c r="U744" i="37"/>
  <c r="U540" i="37"/>
  <c r="Z132" i="37"/>
  <c r="X259" i="37"/>
  <c r="X667" i="37"/>
  <c r="X463" i="37"/>
  <c r="Y243" i="37"/>
  <c r="Y651" i="37"/>
  <c r="Y447" i="37"/>
  <c r="W274" i="37"/>
  <c r="W682" i="37"/>
  <c r="W478" i="37"/>
  <c r="V227" i="37"/>
  <c r="V635" i="37"/>
  <c r="V431" i="37"/>
  <c r="U288" i="37"/>
  <c r="U492" i="37"/>
  <c r="U696" i="37"/>
  <c r="Z84" i="37"/>
  <c r="V311" i="37"/>
  <c r="V719" i="37"/>
  <c r="V515" i="37"/>
  <c r="Y346" i="37"/>
  <c r="Y754" i="37"/>
  <c r="Y550" i="37"/>
  <c r="U304" i="37"/>
  <c r="U712" i="37"/>
  <c r="U508" i="37"/>
  <c r="Z100" i="37"/>
  <c r="W254" i="37"/>
  <c r="W662" i="37"/>
  <c r="W458" i="37"/>
  <c r="U224" i="37"/>
  <c r="U632" i="37"/>
  <c r="Z20" i="37"/>
  <c r="U428" i="37"/>
  <c r="Y275" i="37"/>
  <c r="Y683" i="37"/>
  <c r="Y479" i="37"/>
  <c r="U250" i="37"/>
  <c r="U658" i="37"/>
  <c r="Z46" i="37"/>
  <c r="U454" i="37"/>
  <c r="Y300" i="37"/>
  <c r="Y504" i="37"/>
  <c r="Y708" i="37"/>
  <c r="W359" i="37"/>
  <c r="W767" i="37"/>
  <c r="W563" i="37"/>
  <c r="W363" i="37"/>
  <c r="W771" i="37"/>
  <c r="W567" i="37"/>
  <c r="W387" i="37"/>
  <c r="W795" i="37"/>
  <c r="W591" i="37"/>
  <c r="W398" i="37"/>
  <c r="W806" i="37"/>
  <c r="W602" i="37"/>
  <c r="V350" i="37"/>
  <c r="V758" i="37"/>
  <c r="V554" i="37"/>
  <c r="U272" i="37"/>
  <c r="U680" i="37"/>
  <c r="U476" i="37"/>
  <c r="Z68" i="37"/>
  <c r="W291" i="37"/>
  <c r="W699" i="37"/>
  <c r="W495" i="37"/>
  <c r="W339" i="37"/>
  <c r="W747" i="37"/>
  <c r="W543" i="37"/>
  <c r="U359" i="37"/>
  <c r="U767" i="37"/>
  <c r="Z155" i="37"/>
  <c r="U563" i="37"/>
  <c r="X324" i="37"/>
  <c r="X732" i="37"/>
  <c r="X528" i="37"/>
  <c r="Y386" i="37"/>
  <c r="Y794" i="37"/>
  <c r="Y590" i="37"/>
  <c r="V224" i="37"/>
  <c r="V632" i="37"/>
  <c r="V428" i="37"/>
  <c r="AY755" i="37"/>
  <c r="AY551" i="37"/>
  <c r="AY347" i="37"/>
  <c r="AH342" i="37"/>
  <c r="AH750" i="37"/>
  <c r="AH546" i="37"/>
  <c r="AV334" i="37"/>
  <c r="AV742" i="37"/>
  <c r="AV538" i="37"/>
  <c r="AY735" i="37"/>
  <c r="AY531" i="37"/>
  <c r="AY327" i="37"/>
  <c r="AH322" i="37"/>
  <c r="AH730" i="37"/>
  <c r="AH526" i="37"/>
  <c r="AH314" i="37"/>
  <c r="AH722" i="37"/>
  <c r="AH518" i="37"/>
  <c r="AS816" i="37"/>
  <c r="AS408" i="37"/>
  <c r="AS612" i="37"/>
  <c r="AS808" i="37"/>
  <c r="AS604" i="37"/>
  <c r="AS400" i="37"/>
  <c r="AL804" i="37"/>
  <c r="AL396" i="37"/>
  <c r="AL600" i="37"/>
  <c r="AL798" i="37"/>
  <c r="AL390" i="37"/>
  <c r="AL594" i="37"/>
  <c r="AL792" i="37"/>
  <c r="AL384" i="37"/>
  <c r="AL588" i="37"/>
  <c r="AL787" i="37"/>
  <c r="AL583" i="37"/>
  <c r="AL379" i="37"/>
  <c r="AY778" i="37"/>
  <c r="AY574" i="37"/>
  <c r="AY370" i="37"/>
  <c r="AR776" i="37"/>
  <c r="AR572" i="37"/>
  <c r="AR368" i="37"/>
  <c r="AR756" i="37"/>
  <c r="AR552" i="37"/>
  <c r="AR348" i="37"/>
  <c r="AR752" i="37"/>
  <c r="AR548" i="37"/>
  <c r="AR344" i="37"/>
  <c r="AK746" i="37"/>
  <c r="AK542" i="37"/>
  <c r="AK338" i="37"/>
  <c r="AS329" i="37"/>
  <c r="AS737" i="37"/>
  <c r="AS533" i="37"/>
  <c r="AL323" i="37"/>
  <c r="AL731" i="37"/>
  <c r="AL527" i="37"/>
  <c r="AK722" i="37"/>
  <c r="AK518" i="37"/>
  <c r="AK314" i="37"/>
  <c r="AW419" i="37"/>
  <c r="AW623" i="37"/>
  <c r="AW215" i="37"/>
  <c r="AM408" i="37"/>
  <c r="AM816" i="37"/>
  <c r="AM612" i="37"/>
  <c r="AW402" i="37"/>
  <c r="AW810" i="37"/>
  <c r="AW606" i="37"/>
  <c r="AW397" i="37"/>
  <c r="AW805" i="37"/>
  <c r="AW601" i="37"/>
  <c r="AT393" i="37"/>
  <c r="AT801" i="37"/>
  <c r="AT597" i="37"/>
  <c r="AP389" i="37"/>
  <c r="AP593" i="37"/>
  <c r="AP797" i="37"/>
  <c r="AI385" i="37"/>
  <c r="AI793" i="37"/>
  <c r="AI589" i="37"/>
  <c r="AW380" i="37"/>
  <c r="AW788" i="37"/>
  <c r="AW584" i="37"/>
  <c r="AP379" i="37"/>
  <c r="AP583" i="37"/>
  <c r="AP787" i="37"/>
  <c r="AG781" i="37"/>
  <c r="AG577" i="37"/>
  <c r="AG373" i="37"/>
  <c r="AL364" i="37"/>
  <c r="AL772" i="37"/>
  <c r="AL568" i="37"/>
  <c r="AH817" i="37"/>
  <c r="AH613" i="37"/>
  <c r="AH409" i="37"/>
  <c r="AH815" i="37"/>
  <c r="AH611" i="37"/>
  <c r="AH407" i="37"/>
  <c r="AH809" i="37"/>
  <c r="AH605" i="37"/>
  <c r="AH401" i="37"/>
  <c r="AY615" i="37"/>
  <c r="AY411" i="37"/>
  <c r="AY819" i="37"/>
  <c r="AY612" i="37"/>
  <c r="AY408" i="37"/>
  <c r="AY816" i="37"/>
  <c r="AY609" i="37"/>
  <c r="AY405" i="37"/>
  <c r="AY813" i="37"/>
  <c r="AY606" i="37"/>
  <c r="AY402" i="37"/>
  <c r="AY810" i="37"/>
  <c r="AY603" i="37"/>
  <c r="AY807" i="37"/>
  <c r="AY399" i="37"/>
  <c r="AY600" i="37"/>
  <c r="AY396" i="37"/>
  <c r="AY804" i="37"/>
  <c r="AY597" i="37"/>
  <c r="AY801" i="37"/>
  <c r="AY393" i="37"/>
  <c r="AY594" i="37"/>
  <c r="AY798" i="37"/>
  <c r="AY390" i="37"/>
  <c r="AY591" i="37"/>
  <c r="AY795" i="37"/>
  <c r="AY387" i="37"/>
  <c r="AY588" i="37"/>
  <c r="AY384" i="37"/>
  <c r="AY792" i="37"/>
  <c r="AY585" i="37"/>
  <c r="AY381" i="37"/>
  <c r="AY789" i="37"/>
  <c r="AY582" i="37"/>
  <c r="AY378" i="37"/>
  <c r="AY786" i="37"/>
  <c r="AY578" i="37"/>
  <c r="AY374" i="37"/>
  <c r="AY782" i="37"/>
  <c r="AL370" i="37"/>
  <c r="AL778" i="37"/>
  <c r="AL574" i="37"/>
  <c r="AS364" i="37"/>
  <c r="AS772" i="37"/>
  <c r="AS568" i="37"/>
  <c r="AL358" i="37"/>
  <c r="AL766" i="37"/>
  <c r="AL562" i="37"/>
  <c r="AS352" i="37"/>
  <c r="AS760" i="37"/>
  <c r="AS556" i="37"/>
  <c r="AK753" i="37"/>
  <c r="AK549" i="37"/>
  <c r="AK345" i="37"/>
  <c r="AR747" i="37"/>
  <c r="AR543" i="37"/>
  <c r="AR339" i="37"/>
  <c r="AR739" i="37"/>
  <c r="AR535" i="37"/>
  <c r="AR331" i="37"/>
  <c r="AK733" i="37"/>
  <c r="AK529" i="37"/>
  <c r="AK325" i="37"/>
  <c r="AL318" i="37"/>
  <c r="AL726" i="37"/>
  <c r="AL522" i="37"/>
  <c r="AS715" i="37"/>
  <c r="AS511" i="37"/>
  <c r="AS307" i="37"/>
  <c r="AW411" i="37"/>
  <c r="AW615" i="37"/>
  <c r="AW819" i="37"/>
  <c r="AI407" i="37"/>
  <c r="AI611" i="37"/>
  <c r="AI815" i="37"/>
  <c r="AP402" i="37"/>
  <c r="AP810" i="37"/>
  <c r="AP606" i="37"/>
  <c r="AM398" i="37"/>
  <c r="AM806" i="37"/>
  <c r="AM602" i="37"/>
  <c r="AP392" i="37"/>
  <c r="AP596" i="37"/>
  <c r="AP800" i="37"/>
  <c r="AT386" i="37"/>
  <c r="AT590" i="37"/>
  <c r="AT794" i="37"/>
  <c r="AM381" i="37"/>
  <c r="AM585" i="37"/>
  <c r="AM789" i="37"/>
  <c r="AT374" i="37"/>
  <c r="AT782" i="37"/>
  <c r="AT578" i="37"/>
  <c r="AH370" i="37"/>
  <c r="AH778" i="37"/>
  <c r="AH574" i="37"/>
  <c r="AL356" i="37"/>
  <c r="AL764" i="37"/>
  <c r="AL560" i="37"/>
  <c r="AV807" i="37"/>
  <c r="AV399" i="37"/>
  <c r="AV603" i="37"/>
  <c r="AL799" i="37"/>
  <c r="AL391" i="37"/>
  <c r="AL595" i="37"/>
  <c r="AS793" i="37"/>
  <c r="AS385" i="37"/>
  <c r="AS589" i="37"/>
  <c r="AS786" i="37"/>
  <c r="AS378" i="37"/>
  <c r="AS582" i="37"/>
  <c r="AV369" i="37"/>
  <c r="AV777" i="37"/>
  <c r="AV573" i="37"/>
  <c r="AS357" i="37"/>
  <c r="AS765" i="37"/>
  <c r="AS561" i="37"/>
  <c r="AQ413" i="37"/>
  <c r="AQ821" i="37"/>
  <c r="AQ617" i="37"/>
  <c r="AQ818" i="37"/>
  <c r="AQ410" i="37"/>
  <c r="AQ614" i="37"/>
  <c r="AQ407" i="37"/>
  <c r="AQ815" i="37"/>
  <c r="AQ611" i="37"/>
  <c r="AQ608" i="37"/>
  <c r="AQ404" i="37"/>
  <c r="AQ812" i="37"/>
  <c r="AQ809" i="37"/>
  <c r="AQ401" i="37"/>
  <c r="AQ605" i="37"/>
  <c r="AQ398" i="37"/>
  <c r="AQ602" i="37"/>
  <c r="AQ806" i="37"/>
  <c r="AQ803" i="37"/>
  <c r="AQ395" i="37"/>
  <c r="AQ599" i="37"/>
  <c r="AQ392" i="37"/>
  <c r="AQ596" i="37"/>
  <c r="AQ800" i="37"/>
  <c r="AQ389" i="37"/>
  <c r="AQ593" i="37"/>
  <c r="AQ797" i="37"/>
  <c r="AQ794" i="37"/>
  <c r="AQ590" i="37"/>
  <c r="AQ386" i="37"/>
  <c r="AQ383" i="37"/>
  <c r="AQ587" i="37"/>
  <c r="AQ791" i="37"/>
  <c r="AQ788" i="37"/>
  <c r="AQ380" i="37"/>
  <c r="AQ584" i="37"/>
  <c r="AQ784" i="37"/>
  <c r="AQ376" i="37"/>
  <c r="AQ580" i="37"/>
  <c r="AQ781" i="37"/>
  <c r="AQ577" i="37"/>
  <c r="AQ373" i="37"/>
  <c r="AK776" i="37"/>
  <c r="AK572" i="37"/>
  <c r="AK368" i="37"/>
  <c r="AR770" i="37"/>
  <c r="AR566" i="37"/>
  <c r="AR362" i="37"/>
  <c r="AK764" i="37"/>
  <c r="AK560" i="37"/>
  <c r="AK356" i="37"/>
  <c r="AR758" i="37"/>
  <c r="AR554" i="37"/>
  <c r="AR350" i="37"/>
  <c r="AV343" i="37"/>
  <c r="AV751" i="37"/>
  <c r="AV547" i="37"/>
  <c r="AG746" i="37"/>
  <c r="AG542" i="37"/>
  <c r="AG338" i="37"/>
  <c r="AH331" i="37"/>
  <c r="AH739" i="37"/>
  <c r="AH535" i="37"/>
  <c r="AY732" i="37"/>
  <c r="AY528" i="37"/>
  <c r="AY324" i="37"/>
  <c r="AR726" i="37"/>
  <c r="AR522" i="37"/>
  <c r="AR318" i="37"/>
  <c r="AX311" i="37"/>
  <c r="AX515" i="37"/>
  <c r="AR296" i="37"/>
  <c r="AR500" i="37"/>
  <c r="AL302" i="37"/>
  <c r="AL506" i="37"/>
  <c r="AW250" i="37"/>
  <c r="AW658" i="37"/>
  <c r="AW454" i="37"/>
  <c r="AJ300" i="37"/>
  <c r="AJ708" i="37"/>
  <c r="AJ504" i="37"/>
  <c r="AX256" i="37"/>
  <c r="AX664" i="37"/>
  <c r="AX460" i="37"/>
  <c r="AV635" i="37"/>
  <c r="AV227" i="37"/>
  <c r="AV431" i="37"/>
  <c r="AT297" i="37"/>
  <c r="AT705" i="37"/>
  <c r="AT501" i="37"/>
  <c r="AV246" i="37"/>
  <c r="AV654" i="37"/>
  <c r="AV450" i="37"/>
  <c r="AX575" i="37"/>
  <c r="AX371" i="37"/>
  <c r="AX779" i="37"/>
  <c r="AX572" i="37"/>
  <c r="AX368" i="37"/>
  <c r="AX776" i="37"/>
  <c r="AX569" i="37"/>
  <c r="AX773" i="37"/>
  <c r="AX365" i="37"/>
  <c r="AX566" i="37"/>
  <c r="AX362" i="37"/>
  <c r="AX770" i="37"/>
  <c r="AX563" i="37"/>
  <c r="AX767" i="37"/>
  <c r="AX359" i="37"/>
  <c r="AX560" i="37"/>
  <c r="AX356" i="37"/>
  <c r="AX764" i="37"/>
  <c r="AX557" i="37"/>
  <c r="AX761" i="37"/>
  <c r="AX353" i="37"/>
  <c r="AX554" i="37"/>
  <c r="AX350" i="37"/>
  <c r="AX758" i="37"/>
  <c r="AX550" i="37"/>
  <c r="AX346" i="37"/>
  <c r="AX754" i="37"/>
  <c r="AX547" i="37"/>
  <c r="AX343" i="37"/>
  <c r="AX751" i="37"/>
  <c r="AX544" i="37"/>
  <c r="AX340" i="37"/>
  <c r="AX748" i="37"/>
  <c r="AX540" i="37"/>
  <c r="AX336" i="37"/>
  <c r="AX744" i="37"/>
  <c r="AX536" i="37"/>
  <c r="AX332" i="37"/>
  <c r="AX740" i="37"/>
  <c r="AX533" i="37"/>
  <c r="AX737" i="37"/>
  <c r="AX329" i="37"/>
  <c r="AX530" i="37"/>
  <c r="AX326" i="37"/>
  <c r="AX734" i="37"/>
  <c r="AX527" i="37"/>
  <c r="AX323" i="37"/>
  <c r="AX731" i="37"/>
  <c r="AX523" i="37"/>
  <c r="AX319" i="37"/>
  <c r="AX727" i="37"/>
  <c r="AX519" i="37"/>
  <c r="AX315" i="37"/>
  <c r="AX723" i="37"/>
  <c r="AI307" i="37"/>
  <c r="AI715" i="37"/>
  <c r="AI511" i="37"/>
  <c r="AN300" i="37"/>
  <c r="AN708" i="37"/>
  <c r="AN504" i="37"/>
  <c r="AW275" i="37"/>
  <c r="AW683" i="37"/>
  <c r="AW479" i="37"/>
  <c r="AV237" i="37"/>
  <c r="AV645" i="37"/>
  <c r="AV441" i="37"/>
  <c r="AW230" i="37"/>
  <c r="AW638" i="37"/>
  <c r="AW434" i="37"/>
  <c r="AI371" i="37"/>
  <c r="AI575" i="37"/>
  <c r="AI779" i="37"/>
  <c r="AT368" i="37"/>
  <c r="AT776" i="37"/>
  <c r="AT572" i="37"/>
  <c r="AM366" i="37"/>
  <c r="AM774" i="37"/>
  <c r="AM570" i="37"/>
  <c r="AW363" i="37"/>
  <c r="AW567" i="37"/>
  <c r="AW771" i="37"/>
  <c r="AP361" i="37"/>
  <c r="AP565" i="37"/>
  <c r="AP769" i="37"/>
  <c r="AI359" i="37"/>
  <c r="AI563" i="37"/>
  <c r="AI767" i="37"/>
  <c r="AT356" i="37"/>
  <c r="AT764" i="37"/>
  <c r="AT560" i="37"/>
  <c r="AM354" i="37"/>
  <c r="AM762" i="37"/>
  <c r="AM558" i="37"/>
  <c r="AW351" i="37"/>
  <c r="AW555" i="37"/>
  <c r="AW759" i="37"/>
  <c r="AP348" i="37"/>
  <c r="AP756" i="37"/>
  <c r="AP552" i="37"/>
  <c r="AI346" i="37"/>
  <c r="AI754" i="37"/>
  <c r="AI550" i="37"/>
  <c r="AW342" i="37"/>
  <c r="AW750" i="37"/>
  <c r="AW546" i="37"/>
  <c r="AP340" i="37"/>
  <c r="AP748" i="37"/>
  <c r="AP544" i="37"/>
  <c r="AI338" i="37"/>
  <c r="AI746" i="37"/>
  <c r="AI542" i="37"/>
  <c r="AT334" i="37"/>
  <c r="AT742" i="37"/>
  <c r="AT538" i="37"/>
  <c r="AM331" i="37"/>
  <c r="AM739" i="37"/>
  <c r="AM535" i="37"/>
  <c r="AW328" i="37"/>
  <c r="AW736" i="37"/>
  <c r="AW532" i="37"/>
  <c r="AP326" i="37"/>
  <c r="AP734" i="37"/>
  <c r="AP530" i="37"/>
  <c r="AI324" i="37"/>
  <c r="AI732" i="37"/>
  <c r="AI528" i="37"/>
  <c r="AT320" i="37"/>
  <c r="AT728" i="37"/>
  <c r="AT524" i="37"/>
  <c r="AM318" i="37"/>
  <c r="AM726" i="37"/>
  <c r="AM522" i="37"/>
  <c r="AW314" i="37"/>
  <c r="AW722" i="37"/>
  <c r="AW518" i="37"/>
  <c r="AW311" i="37"/>
  <c r="AW515" i="37"/>
  <c r="AL715" i="37"/>
  <c r="AL511" i="37"/>
  <c r="AL307" i="37"/>
  <c r="AI708" i="37"/>
  <c r="AI504" i="37"/>
  <c r="AI300" i="37"/>
  <c r="AX286" i="37"/>
  <c r="AX694" i="37"/>
  <c r="AX490" i="37"/>
  <c r="AY252" i="37"/>
  <c r="AY660" i="37"/>
  <c r="AY456" i="37"/>
  <c r="AL701" i="37"/>
  <c r="AL497" i="37"/>
  <c r="AL293" i="37"/>
  <c r="AT691" i="37"/>
  <c r="AT487" i="37"/>
  <c r="AT283" i="37"/>
  <c r="AX681" i="37"/>
  <c r="AX477" i="37"/>
  <c r="AX273" i="37"/>
  <c r="AV675" i="37"/>
  <c r="AV471" i="37"/>
  <c r="AV267" i="37"/>
  <c r="AV661" i="37"/>
  <c r="AV457" i="37"/>
  <c r="AV253" i="37"/>
  <c r="AS653" i="37"/>
  <c r="AS449" i="37"/>
  <c r="AS245" i="37"/>
  <c r="AV646" i="37"/>
  <c r="AV442" i="37"/>
  <c r="AV238" i="37"/>
  <c r="AR641" i="37"/>
  <c r="AR437" i="37"/>
  <c r="AR233" i="37"/>
  <c r="AY431" i="37"/>
  <c r="AY635" i="37"/>
  <c r="AY227" i="37"/>
  <c r="AW630" i="37"/>
  <c r="AW426" i="37"/>
  <c r="AW222" i="37"/>
  <c r="AH220" i="37"/>
  <c r="AH424" i="37"/>
  <c r="AH628" i="37"/>
  <c r="AP311" i="37"/>
  <c r="AP515" i="37"/>
  <c r="AJ510" i="37"/>
  <c r="AJ714" i="37"/>
  <c r="AJ306" i="37"/>
  <c r="AS504" i="37"/>
  <c r="AS300" i="37"/>
  <c r="AS708" i="37"/>
  <c r="AM296" i="37"/>
  <c r="AM500" i="37"/>
  <c r="AR497" i="37"/>
  <c r="AR293" i="37"/>
  <c r="AR701" i="37"/>
  <c r="AV487" i="37"/>
  <c r="AV283" i="37"/>
  <c r="AV691" i="37"/>
  <c r="AW477" i="37"/>
  <c r="AW273" i="37"/>
  <c r="AW681" i="37"/>
  <c r="AR470" i="37"/>
  <c r="AR266" i="37"/>
  <c r="AR674" i="37"/>
  <c r="AV460" i="37"/>
  <c r="AV256" i="37"/>
  <c r="AV664" i="37"/>
  <c r="AX450" i="37"/>
  <c r="AX246" i="37"/>
  <c r="AX654" i="37"/>
  <c r="AR444" i="37"/>
  <c r="AR240" i="37"/>
  <c r="AR648" i="37"/>
  <c r="AW436" i="37"/>
  <c r="AW232" i="37"/>
  <c r="AW640" i="37"/>
  <c r="AR310" i="37"/>
  <c r="AR718" i="37"/>
  <c r="AR514" i="37"/>
  <c r="AI309" i="37"/>
  <c r="AI513" i="37"/>
  <c r="AI308" i="37"/>
  <c r="AI512" i="37"/>
  <c r="AT304" i="37"/>
  <c r="AT508" i="37"/>
  <c r="AG300" i="37"/>
  <c r="AG708" i="37"/>
  <c r="AG504" i="37"/>
  <c r="AG299" i="37"/>
  <c r="AG503" i="37"/>
  <c r="AG298" i="37"/>
  <c r="AG502" i="37"/>
  <c r="AJ293" i="37"/>
  <c r="AJ701" i="37"/>
  <c r="AJ497" i="37"/>
  <c r="AY282" i="37"/>
  <c r="AY690" i="37"/>
  <c r="AY486" i="37"/>
  <c r="AS273" i="37"/>
  <c r="AS681" i="37"/>
  <c r="AS477" i="37"/>
  <c r="AW263" i="37"/>
  <c r="AW671" i="37"/>
  <c r="AW467" i="37"/>
  <c r="AQ253" i="37"/>
  <c r="AQ661" i="37"/>
  <c r="AQ457" i="37"/>
  <c r="AQ245" i="37"/>
  <c r="AQ653" i="37"/>
  <c r="AQ449" i="37"/>
  <c r="AX238" i="37"/>
  <c r="AX646" i="37"/>
  <c r="AX442" i="37"/>
  <c r="AT233" i="37"/>
  <c r="AT641" i="37"/>
  <c r="AT437" i="37"/>
  <c r="AY634" i="37"/>
  <c r="AY226" i="37"/>
  <c r="AY430" i="37"/>
  <c r="AM225" i="37"/>
  <c r="AM633" i="37"/>
  <c r="AM429" i="37"/>
  <c r="AV428" i="37"/>
  <c r="AV224" i="37"/>
  <c r="AV632" i="37"/>
  <c r="AN232" i="37"/>
  <c r="AN640" i="37"/>
  <c r="AN436" i="37"/>
  <c r="AI278" i="37"/>
  <c r="AI686" i="37"/>
  <c r="AI482" i="37"/>
  <c r="AN241" i="37"/>
  <c r="AN649" i="37"/>
  <c r="AN445" i="37"/>
  <c r="AI242" i="37"/>
  <c r="AI446" i="37"/>
  <c r="AI650" i="37"/>
  <c r="AN229" i="37"/>
  <c r="AN637" i="37"/>
  <c r="AN433" i="37"/>
  <c r="AK267" i="37"/>
  <c r="AK675" i="37"/>
  <c r="AK471" i="37"/>
  <c r="AJ261" i="37"/>
  <c r="AJ465" i="37"/>
  <c r="AJ669" i="37"/>
  <c r="AQ243" i="37"/>
  <c r="AQ651" i="37"/>
  <c r="AQ447" i="37"/>
  <c r="AS251" i="37"/>
  <c r="AS659" i="37"/>
  <c r="AS455" i="37"/>
  <c r="AK279" i="37"/>
  <c r="AK687" i="37"/>
  <c r="AK483" i="37"/>
  <c r="AN287" i="37"/>
  <c r="AN491" i="37"/>
  <c r="AN695" i="37"/>
  <c r="AJ256" i="37"/>
  <c r="AJ664" i="37"/>
  <c r="AJ460" i="37"/>
  <c r="AM252" i="37"/>
  <c r="AM660" i="37"/>
  <c r="AM456" i="37"/>
  <c r="AN235" i="37"/>
  <c r="AN643" i="37"/>
  <c r="AN439" i="37"/>
  <c r="AJ236" i="37"/>
  <c r="AJ644" i="37"/>
  <c r="AJ440" i="37"/>
  <c r="AK218" i="37"/>
  <c r="AK626" i="37"/>
  <c r="AK422" i="37"/>
  <c r="AJ230" i="37"/>
  <c r="AJ434" i="37"/>
  <c r="AJ638" i="37"/>
  <c r="AM254" i="37"/>
  <c r="AM458" i="37"/>
  <c r="AM662" i="37"/>
  <c r="AN224" i="37"/>
  <c r="AN632" i="37"/>
  <c r="AN428" i="37"/>
  <c r="AK291" i="37"/>
  <c r="AK699" i="37"/>
  <c r="AK495" i="37"/>
  <c r="AH271" i="37"/>
  <c r="AH475" i="37"/>
  <c r="AH679" i="37"/>
  <c r="AL255" i="37"/>
  <c r="AL663" i="37"/>
  <c r="AL459" i="37"/>
  <c r="AS451" i="37"/>
  <c r="AS247" i="37"/>
  <c r="AS655" i="37"/>
  <c r="AI262" i="37"/>
  <c r="AI670" i="37"/>
  <c r="AI466" i="37"/>
  <c r="AR624" i="37"/>
  <c r="AR216" i="37"/>
  <c r="AR420" i="37"/>
  <c r="AP483" i="37"/>
  <c r="AP279" i="37"/>
  <c r="AP687" i="37"/>
  <c r="AS483" i="37"/>
  <c r="AS279" i="37"/>
  <c r="AS687" i="37"/>
  <c r="AN230" i="37"/>
  <c r="AN434" i="37"/>
  <c r="AN638" i="37"/>
  <c r="AK254" i="37"/>
  <c r="AK458" i="37"/>
  <c r="AK662" i="37"/>
  <c r="AQ287" i="37"/>
  <c r="AQ695" i="37"/>
  <c r="AQ491" i="37"/>
  <c r="AQ291" i="37"/>
  <c r="AQ495" i="37"/>
  <c r="AQ699" i="37"/>
  <c r="AN239" i="37"/>
  <c r="AN647" i="37"/>
  <c r="AN443" i="37"/>
  <c r="AL240" i="37"/>
  <c r="AL648" i="37"/>
  <c r="AL444" i="37"/>
  <c r="AS272" i="37"/>
  <c r="AS680" i="37"/>
  <c r="AS476" i="37"/>
  <c r="AR265" i="37"/>
  <c r="AR673" i="37"/>
  <c r="AR469" i="37"/>
  <c r="AG237" i="37"/>
  <c r="AG441" i="37"/>
  <c r="AG645" i="37"/>
  <c r="AJ276" i="37"/>
  <c r="AJ684" i="37"/>
  <c r="AJ480" i="37"/>
  <c r="AK235" i="37"/>
  <c r="AK643" i="37"/>
  <c r="AK439" i="37"/>
  <c r="AT220" i="37"/>
  <c r="AT424" i="37"/>
  <c r="AT628" i="37"/>
  <c r="AM227" i="37"/>
  <c r="AM635" i="37"/>
  <c r="AM431" i="37"/>
  <c r="AS277" i="37"/>
  <c r="AS685" i="37"/>
  <c r="AS481" i="37"/>
  <c r="AL271" i="37"/>
  <c r="AL475" i="37"/>
  <c r="AL679" i="37"/>
  <c r="AT419" i="37"/>
  <c r="AT215" i="37"/>
  <c r="AT623" i="37"/>
  <c r="AM286" i="37"/>
  <c r="AM694" i="37"/>
  <c r="AM490" i="37"/>
  <c r="AT485" i="37"/>
  <c r="AT281" i="37"/>
  <c r="AT689" i="37"/>
  <c r="AR286" i="37"/>
  <c r="AR694" i="37"/>
  <c r="AR490" i="37"/>
  <c r="AI240" i="37"/>
  <c r="AI648" i="37"/>
  <c r="AI444" i="37"/>
  <c r="AG286" i="37"/>
  <c r="AG694" i="37"/>
  <c r="AG490" i="37"/>
  <c r="AI244" i="37"/>
  <c r="AI652" i="37"/>
  <c r="AI448" i="37"/>
  <c r="AG288" i="37"/>
  <c r="AG696" i="37"/>
  <c r="AG492" i="37"/>
  <c r="AP667" i="37"/>
  <c r="AP463" i="37"/>
  <c r="AP259" i="37"/>
  <c r="AL243" i="37"/>
  <c r="AL447" i="37"/>
  <c r="AL651" i="37"/>
  <c r="AH255" i="37"/>
  <c r="AH663" i="37"/>
  <c r="AH459" i="37"/>
  <c r="AP682" i="37"/>
  <c r="AP478" i="37"/>
  <c r="AP274" i="37"/>
  <c r="AH253" i="37"/>
  <c r="AH661" i="37"/>
  <c r="AH457" i="37"/>
  <c r="AH282" i="37"/>
  <c r="AH486" i="37"/>
  <c r="AH690" i="37"/>
  <c r="AI265" i="37"/>
  <c r="AI469" i="37"/>
  <c r="AI673" i="37"/>
  <c r="AK282" i="37"/>
  <c r="AK690" i="37"/>
  <c r="AK486" i="37"/>
  <c r="AN253" i="37"/>
  <c r="AN661" i="37"/>
  <c r="AN457" i="37"/>
  <c r="AJ221" i="37"/>
  <c r="AJ425" i="37"/>
  <c r="AJ629" i="37"/>
  <c r="AK292" i="37"/>
  <c r="AK700" i="37"/>
  <c r="AK496" i="37"/>
  <c r="AL264" i="37"/>
  <c r="AL468" i="37"/>
  <c r="AL672" i="37"/>
  <c r="AM221" i="37"/>
  <c r="AM425" i="37"/>
  <c r="AM629" i="37"/>
  <c r="AH277" i="37"/>
  <c r="AH685" i="37"/>
  <c r="AH481" i="37"/>
  <c r="AL247" i="37"/>
  <c r="AL451" i="37"/>
  <c r="AL655" i="37"/>
  <c r="AG243" i="37"/>
  <c r="AG651" i="37"/>
  <c r="AG447" i="37"/>
  <c r="Y408" i="37"/>
  <c r="Y816" i="37"/>
  <c r="Y612" i="37"/>
  <c r="W412" i="37"/>
  <c r="W820" i="37"/>
  <c r="W616" i="37"/>
  <c r="V338" i="37"/>
  <c r="V746" i="37"/>
  <c r="V542" i="37"/>
  <c r="V375" i="37"/>
  <c r="V783" i="37"/>
  <c r="V579" i="37"/>
  <c r="V409" i="37"/>
  <c r="V817" i="37"/>
  <c r="V613" i="37"/>
  <c r="X374" i="37"/>
  <c r="X782" i="37"/>
  <c r="X578" i="37"/>
  <c r="U306" i="37"/>
  <c r="U714" i="37"/>
  <c r="Z102" i="37"/>
  <c r="U510" i="37"/>
  <c r="V400" i="37"/>
  <c r="V808" i="37"/>
  <c r="V604" i="37"/>
  <c r="X376" i="37"/>
  <c r="X784" i="37"/>
  <c r="X580" i="37"/>
  <c r="Y344" i="37"/>
  <c r="Y752" i="37"/>
  <c r="Y548" i="37"/>
  <c r="W401" i="37"/>
  <c r="W809" i="37"/>
  <c r="W605" i="37"/>
  <c r="Y360" i="37"/>
  <c r="Y768" i="37"/>
  <c r="Y564" i="37"/>
  <c r="X373" i="37"/>
  <c r="X781" i="37"/>
  <c r="X577" i="37"/>
  <c r="X345" i="37"/>
  <c r="X753" i="37"/>
  <c r="X549" i="37"/>
  <c r="W293" i="37"/>
  <c r="W701" i="37"/>
  <c r="W497" i="37"/>
  <c r="X368" i="37"/>
  <c r="X776" i="37"/>
  <c r="X572" i="37"/>
  <c r="X344" i="37"/>
  <c r="X752" i="37"/>
  <c r="X548" i="37"/>
  <c r="W325" i="37"/>
  <c r="W733" i="37"/>
  <c r="W529" i="37"/>
  <c r="V359" i="37"/>
  <c r="V767" i="37"/>
  <c r="V563" i="37"/>
  <c r="W345" i="37"/>
  <c r="W753" i="37"/>
  <c r="W549" i="37"/>
  <c r="X320" i="37"/>
  <c r="X728" i="37"/>
  <c r="X524" i="37"/>
  <c r="V318" i="37"/>
  <c r="V726" i="37"/>
  <c r="V522" i="37"/>
  <c r="X294" i="37"/>
  <c r="X702" i="37"/>
  <c r="X498" i="37"/>
  <c r="U265" i="37"/>
  <c r="U673" i="37"/>
  <c r="Z61" i="37"/>
  <c r="U469" i="37"/>
  <c r="X309" i="37"/>
  <c r="X717" i="37"/>
  <c r="X513" i="37"/>
  <c r="U249" i="37"/>
  <c r="U657" i="37"/>
  <c r="Z45" i="37"/>
  <c r="U453" i="37"/>
  <c r="Y225" i="37"/>
  <c r="Y633" i="37"/>
  <c r="Y429" i="37"/>
  <c r="Y298" i="37"/>
  <c r="Y706" i="37"/>
  <c r="Y502" i="37"/>
  <c r="Y290" i="37"/>
  <c r="Y698" i="37"/>
  <c r="Y494" i="37"/>
  <c r="Y280" i="37"/>
  <c r="Y688" i="37"/>
  <c r="Y484" i="37"/>
  <c r="X277" i="37"/>
  <c r="X685" i="37"/>
  <c r="X481" i="37"/>
  <c r="X249" i="37"/>
  <c r="X657" i="37"/>
  <c r="X453" i="37"/>
  <c r="Y216" i="37"/>
  <c r="Y624" i="37"/>
  <c r="Y420" i="37"/>
  <c r="V272" i="37"/>
  <c r="V680" i="37"/>
  <c r="V476" i="37"/>
  <c r="V244" i="37"/>
  <c r="V652" i="37"/>
  <c r="V448" i="37"/>
  <c r="W229" i="37"/>
  <c r="W637" i="37"/>
  <c r="W433" i="37"/>
  <c r="W265" i="37"/>
  <c r="W673" i="37"/>
  <c r="W469" i="37"/>
  <c r="W245" i="37"/>
  <c r="W653" i="37"/>
  <c r="W449" i="37"/>
  <c r="W236" i="37"/>
  <c r="W644" i="37"/>
  <c r="W440" i="37"/>
  <c r="V241" i="37"/>
  <c r="V649" i="37"/>
  <c r="V445" i="37"/>
  <c r="Y215" i="37"/>
  <c r="Y623" i="37"/>
  <c r="Y419" i="37"/>
  <c r="Y219" i="37"/>
  <c r="Y627" i="37"/>
  <c r="Y423" i="37"/>
  <c r="AT337" i="37"/>
  <c r="AT745" i="37"/>
  <c r="AT541" i="37"/>
  <c r="AG725" i="37"/>
  <c r="AG521" i="37"/>
  <c r="AG317" i="37"/>
  <c r="AI337" i="37"/>
  <c r="AI745" i="37"/>
  <c r="AI541" i="37"/>
  <c r="AS337" i="37"/>
  <c r="AS745" i="37"/>
  <c r="AS541" i="37"/>
  <c r="AT317" i="37"/>
  <c r="AT725" i="37"/>
  <c r="AT521" i="37"/>
  <c r="AR725" i="37"/>
  <c r="AR521" i="37"/>
  <c r="AR317" i="37"/>
  <c r="AH785" i="37"/>
  <c r="AH581" i="37"/>
  <c r="AH377" i="37"/>
  <c r="U333" i="37"/>
  <c r="U741" i="37"/>
  <c r="Z129" i="37"/>
  <c r="U537" i="37"/>
  <c r="AY741" i="37"/>
  <c r="AY537" i="37"/>
  <c r="AY333" i="37"/>
  <c r="Y238" i="37"/>
  <c r="Y646" i="37"/>
  <c r="Y442" i="37"/>
  <c r="Y267" i="37"/>
  <c r="Y675" i="37"/>
  <c r="Y471" i="37"/>
  <c r="W250" i="37"/>
  <c r="W658" i="37"/>
  <c r="W454" i="37"/>
  <c r="W287" i="37"/>
  <c r="W695" i="37"/>
  <c r="W491" i="37"/>
  <c r="U275" i="37"/>
  <c r="U683" i="37"/>
  <c r="Z71" i="37"/>
  <c r="U479" i="37"/>
  <c r="X235" i="37"/>
  <c r="X643" i="37"/>
  <c r="X439" i="37"/>
  <c r="U284" i="37"/>
  <c r="U692" i="37"/>
  <c r="Z80" i="37"/>
  <c r="U488" i="37"/>
  <c r="V270" i="37"/>
  <c r="V678" i="37"/>
  <c r="V474" i="37"/>
  <c r="Y307" i="37"/>
  <c r="Y715" i="37"/>
  <c r="Y511" i="37"/>
  <c r="W335" i="37"/>
  <c r="W743" i="37"/>
  <c r="W539" i="37"/>
  <c r="U327" i="37"/>
  <c r="U735" i="37"/>
  <c r="Z123" i="37"/>
  <c r="U531" i="37"/>
  <c r="W311" i="37"/>
  <c r="W719" i="37"/>
  <c r="W515" i="37"/>
  <c r="W358" i="37"/>
  <c r="W766" i="37"/>
  <c r="W562" i="37"/>
  <c r="U367" i="37"/>
  <c r="U775" i="37"/>
  <c r="Z163" i="37"/>
  <c r="U571" i="37"/>
  <c r="V320" i="37"/>
  <c r="V728" i="37"/>
  <c r="V524" i="37"/>
  <c r="U346" i="37"/>
  <c r="U754" i="37"/>
  <c r="Z142" i="37"/>
  <c r="U550" i="37"/>
  <c r="W395" i="37"/>
  <c r="W803" i="37"/>
  <c r="W599" i="37"/>
  <c r="U334" i="37"/>
  <c r="U742" i="37"/>
  <c r="Z130" i="37"/>
  <c r="U538" i="37"/>
  <c r="U387" i="37"/>
  <c r="U795" i="37"/>
  <c r="Z183" i="37"/>
  <c r="U591" i="37"/>
  <c r="W390" i="37"/>
  <c r="W798" i="37"/>
  <c r="W594" i="37"/>
  <c r="U388" i="37"/>
  <c r="U796" i="37"/>
  <c r="Z184" i="37"/>
  <c r="U592" i="37"/>
  <c r="U400" i="37"/>
  <c r="U808" i="37"/>
  <c r="U604" i="37"/>
  <c r="Z196" i="37"/>
  <c r="Y257" i="37"/>
  <c r="Y665" i="37"/>
  <c r="Y461" i="37"/>
  <c r="Y223" i="37"/>
  <c r="Y631" i="37"/>
  <c r="Y427" i="37"/>
  <c r="U239" i="37"/>
  <c r="Z35" i="37"/>
  <c r="U443" i="37"/>
  <c r="U647" i="37"/>
  <c r="U410" i="37"/>
  <c r="U818" i="37"/>
  <c r="Z206" i="37"/>
  <c r="U614" i="37"/>
  <c r="Y263" i="37"/>
  <c r="Y671" i="37"/>
  <c r="Y467" i="37"/>
  <c r="U255" i="37"/>
  <c r="Z51" i="37"/>
  <c r="U663" i="37"/>
  <c r="U459" i="37"/>
  <c r="U268" i="37"/>
  <c r="U676" i="37"/>
  <c r="Z64" i="37"/>
  <c r="U472" i="37"/>
  <c r="Y282" i="37"/>
  <c r="Y690" i="37"/>
  <c r="Y486" i="37"/>
  <c r="W231" i="37"/>
  <c r="W639" i="37"/>
  <c r="W435" i="37"/>
  <c r="W300" i="37"/>
  <c r="W708" i="37"/>
  <c r="W504" i="37"/>
  <c r="U291" i="37"/>
  <c r="U699" i="37"/>
  <c r="Z87" i="37"/>
  <c r="U495" i="37"/>
  <c r="W316" i="37"/>
  <c r="W724" i="37"/>
  <c r="W520" i="37"/>
  <c r="Y312" i="37"/>
  <c r="Y720" i="37"/>
  <c r="Y516" i="37"/>
  <c r="W347" i="37"/>
  <c r="W755" i="37"/>
  <c r="W551" i="37"/>
  <c r="X342" i="37"/>
  <c r="X750" i="37"/>
  <c r="X546" i="37"/>
  <c r="U355" i="37"/>
  <c r="U763" i="37"/>
  <c r="Z151" i="37"/>
  <c r="U559" i="37"/>
  <c r="Y371" i="37"/>
  <c r="Y779" i="37"/>
  <c r="Y575" i="37"/>
  <c r="Y338" i="37"/>
  <c r="Y746" i="37"/>
  <c r="Y542" i="37"/>
  <c r="Y374" i="37"/>
  <c r="Y782" i="37"/>
  <c r="Y578" i="37"/>
  <c r="W407" i="37"/>
  <c r="W815" i="37"/>
  <c r="W611" i="37"/>
  <c r="Y324" i="37"/>
  <c r="Y528" i="37"/>
  <c r="Y732" i="37"/>
  <c r="U407" i="37"/>
  <c r="U815" i="37"/>
  <c r="Z203" i="37"/>
  <c r="U611" i="37"/>
  <c r="X406" i="37"/>
  <c r="X814" i="37"/>
  <c r="X610" i="37"/>
  <c r="U412" i="37"/>
  <c r="U820" i="37"/>
  <c r="Z208" i="37"/>
  <c r="U616" i="37"/>
  <c r="U257" i="37"/>
  <c r="U665" i="37"/>
  <c r="Z53" i="37"/>
  <c r="U461" i="37"/>
  <c r="W226" i="37"/>
  <c r="W634" i="37"/>
  <c r="W430" i="37"/>
  <c r="U282" i="37"/>
  <c r="U690" i="37"/>
  <c r="Z78" i="37"/>
  <c r="U486" i="37"/>
  <c r="Y222" i="37"/>
  <c r="Y630" i="37"/>
  <c r="Y426" i="37"/>
  <c r="X216" i="37"/>
  <c r="X624" i="37"/>
  <c r="X420" i="37"/>
  <c r="Y255" i="37"/>
  <c r="Y663" i="37"/>
  <c r="Y459" i="37"/>
  <c r="W246" i="37"/>
  <c r="W654" i="37"/>
  <c r="W450" i="37"/>
  <c r="U279" i="37"/>
  <c r="U687" i="37"/>
  <c r="Z75" i="37"/>
  <c r="U483" i="37"/>
  <c r="U263" i="37"/>
  <c r="Z59" i="37"/>
  <c r="U671" i="37"/>
  <c r="U467" i="37"/>
  <c r="W282" i="37"/>
  <c r="W486" i="37"/>
  <c r="W690" i="37"/>
  <c r="Y258" i="37"/>
  <c r="Y666" i="37"/>
  <c r="Y462" i="37"/>
  <c r="Y291" i="37"/>
  <c r="Y699" i="37"/>
  <c r="Y495" i="37"/>
  <c r="U320" i="37"/>
  <c r="U728" i="37"/>
  <c r="U524" i="37"/>
  <c r="Z116" i="37"/>
  <c r="W312" i="37"/>
  <c r="W720" i="37"/>
  <c r="W516" i="37"/>
  <c r="W343" i="37"/>
  <c r="W751" i="37"/>
  <c r="W547" i="37"/>
  <c r="U331" i="37"/>
  <c r="U739" i="37"/>
  <c r="Z127" i="37"/>
  <c r="U535" i="37"/>
  <c r="U323" i="37"/>
  <c r="U731" i="37"/>
  <c r="Z119" i="37"/>
  <c r="U527" i="37"/>
  <c r="U358" i="37"/>
  <c r="U766" i="37"/>
  <c r="Z154" i="37"/>
  <c r="U562" i="37"/>
  <c r="W371" i="37"/>
  <c r="W779" i="37"/>
  <c r="W575" i="37"/>
  <c r="U340" i="37"/>
  <c r="U748" i="37"/>
  <c r="Z136" i="37"/>
  <c r="U544" i="37"/>
  <c r="Y370" i="37"/>
  <c r="Y778" i="37"/>
  <c r="Y574" i="37"/>
  <c r="W403" i="37"/>
  <c r="W811" i="37"/>
  <c r="W607" i="37"/>
  <c r="V362" i="37"/>
  <c r="V770" i="37"/>
  <c r="V566" i="37"/>
  <c r="V390" i="37"/>
  <c r="V798" i="37"/>
  <c r="V594" i="37"/>
  <c r="U406" i="37"/>
  <c r="U814" i="37"/>
  <c r="Z202" i="37"/>
  <c r="U610" i="37"/>
  <c r="V386" i="37"/>
  <c r="V794" i="37"/>
  <c r="V590" i="37"/>
  <c r="X256" i="37"/>
  <c r="X664" i="37"/>
  <c r="X460" i="37"/>
  <c r="X223" i="37"/>
  <c r="X631" i="37"/>
  <c r="X427" i="37"/>
  <c r="W237" i="37"/>
  <c r="W645" i="37"/>
  <c r="W441" i="37"/>
  <c r="U396" i="37"/>
  <c r="U804" i="37"/>
  <c r="Z192" i="37"/>
  <c r="U600" i="37"/>
  <c r="W238" i="37"/>
  <c r="W646" i="37"/>
  <c r="W442" i="37"/>
  <c r="Y251" i="37"/>
  <c r="Y659" i="37"/>
  <c r="Y455" i="37"/>
  <c r="U243" i="37"/>
  <c r="U651" i="37"/>
  <c r="Z39" i="37"/>
  <c r="U447" i="37"/>
  <c r="Y283" i="37"/>
  <c r="Y691" i="37"/>
  <c r="Y487" i="37"/>
  <c r="U266" i="37"/>
  <c r="U674" i="37"/>
  <c r="Z62" i="37"/>
  <c r="U470" i="37"/>
  <c r="W278" i="37"/>
  <c r="W686" i="37"/>
  <c r="W482" i="37"/>
  <c r="W235" i="37"/>
  <c r="W643" i="37"/>
  <c r="W439" i="37"/>
  <c r="W308" i="37"/>
  <c r="W716" i="37"/>
  <c r="W512" i="37"/>
  <c r="W299" i="37"/>
  <c r="W707" i="37"/>
  <c r="W503" i="37"/>
  <c r="U286" i="37"/>
  <c r="U694" i="37"/>
  <c r="Z82" i="37"/>
  <c r="U490" i="37"/>
  <c r="U307" i="37"/>
  <c r="U715" i="37"/>
  <c r="Z103" i="37"/>
  <c r="U511" i="37"/>
  <c r="W355" i="37"/>
  <c r="W763" i="37"/>
  <c r="W559" i="37"/>
  <c r="U364" i="37"/>
  <c r="U772" i="37"/>
  <c r="Z160" i="37"/>
  <c r="U568" i="37"/>
  <c r="U351" i="37"/>
  <c r="U759" i="37"/>
  <c r="Z147" i="37"/>
  <c r="U555" i="37"/>
  <c r="U303" i="37"/>
  <c r="U711" i="37"/>
  <c r="Z99" i="37"/>
  <c r="U507" i="37"/>
  <c r="W370" i="37"/>
  <c r="W574" i="37"/>
  <c r="W778" i="37"/>
  <c r="Y403" i="37"/>
  <c r="Y811" i="37"/>
  <c r="Y607" i="37"/>
  <c r="U399" i="37"/>
  <c r="U807" i="37"/>
  <c r="Z195" i="37"/>
  <c r="U603" i="37"/>
  <c r="Y406" i="37"/>
  <c r="Y814" i="37"/>
  <c r="Y610" i="37"/>
  <c r="V394" i="37"/>
  <c r="V802" i="37"/>
  <c r="V598" i="37"/>
  <c r="V254" i="37"/>
  <c r="V662" i="37"/>
  <c r="V458" i="37"/>
  <c r="V257" i="37"/>
  <c r="V665" i="37"/>
  <c r="V461" i="37"/>
  <c r="U237" i="37"/>
  <c r="U645" i="37"/>
  <c r="U441" i="37"/>
  <c r="Z33" i="37"/>
  <c r="AY759" i="37"/>
  <c r="AY555" i="37"/>
  <c r="AY351" i="37"/>
  <c r="AH350" i="37"/>
  <c r="AH758" i="37"/>
  <c r="AH554" i="37"/>
  <c r="AV346" i="37"/>
  <c r="AV754" i="37"/>
  <c r="AV550" i="37"/>
  <c r="AG753" i="37"/>
  <c r="AG549" i="37"/>
  <c r="AG345" i="37"/>
  <c r="AV342" i="37"/>
  <c r="AV750" i="37"/>
  <c r="AV546" i="37"/>
  <c r="AG749" i="37"/>
  <c r="AG545" i="37"/>
  <c r="AG341" i="37"/>
  <c r="AV338" i="37"/>
  <c r="AV746" i="37"/>
  <c r="AV542" i="37"/>
  <c r="AY743" i="37"/>
  <c r="AY539" i="37"/>
  <c r="AY335" i="37"/>
  <c r="AH334" i="37"/>
  <c r="AH742" i="37"/>
  <c r="AH538" i="37"/>
  <c r="AV330" i="37"/>
  <c r="AV738" i="37"/>
  <c r="AV534" i="37"/>
  <c r="AG737" i="37"/>
  <c r="AG533" i="37"/>
  <c r="AG329" i="37"/>
  <c r="AV326" i="37"/>
  <c r="AV734" i="37"/>
  <c r="AV530" i="37"/>
  <c r="AG733" i="37"/>
  <c r="AG529" i="37"/>
  <c r="AG325" i="37"/>
  <c r="AV322" i="37"/>
  <c r="AV730" i="37"/>
  <c r="AV526" i="37"/>
  <c r="AY727" i="37"/>
  <c r="AY523" i="37"/>
  <c r="AY319" i="37"/>
  <c r="AH318" i="37"/>
  <c r="AH726" i="37"/>
  <c r="AH522" i="37"/>
  <c r="AV314" i="37"/>
  <c r="AV722" i="37"/>
  <c r="AV518" i="37"/>
  <c r="AH715" i="37"/>
  <c r="AH511" i="37"/>
  <c r="AH307" i="37"/>
  <c r="AL820" i="37"/>
  <c r="AL616" i="37"/>
  <c r="AL412" i="37"/>
  <c r="AL818" i="37"/>
  <c r="AL614" i="37"/>
  <c r="AL410" i="37"/>
  <c r="AS815" i="37"/>
  <c r="AS407" i="37"/>
  <c r="AS611" i="37"/>
  <c r="AV812" i="37"/>
  <c r="AV404" i="37"/>
  <c r="AV608" i="37"/>
  <c r="AV810" i="37"/>
  <c r="AV606" i="37"/>
  <c r="AV402" i="37"/>
  <c r="AH808" i="37"/>
  <c r="AH400" i="37"/>
  <c r="AH604" i="37"/>
  <c r="AV806" i="37"/>
  <c r="AV602" i="37"/>
  <c r="AV398" i="37"/>
  <c r="AV804" i="37"/>
  <c r="AV600" i="37"/>
  <c r="AV396" i="37"/>
  <c r="AH803" i="37"/>
  <c r="AH599" i="37"/>
  <c r="AH395" i="37"/>
  <c r="AS801" i="37"/>
  <c r="AS597" i="37"/>
  <c r="AS393" i="37"/>
  <c r="AS799" i="37"/>
  <c r="AS391" i="37"/>
  <c r="AS595" i="37"/>
  <c r="AV797" i="37"/>
  <c r="AV389" i="37"/>
  <c r="AV593" i="37"/>
  <c r="AS795" i="37"/>
  <c r="AS387" i="37"/>
  <c r="AS591" i="37"/>
  <c r="AL793" i="37"/>
  <c r="AL589" i="37"/>
  <c r="AL385" i="37"/>
  <c r="AL791" i="37"/>
  <c r="AL587" i="37"/>
  <c r="AL383" i="37"/>
  <c r="AV789" i="37"/>
  <c r="AV585" i="37"/>
  <c r="AV381" i="37"/>
  <c r="AV787" i="37"/>
  <c r="AV379" i="37"/>
  <c r="AV583" i="37"/>
  <c r="AH784" i="37"/>
  <c r="AH580" i="37"/>
  <c r="AH376" i="37"/>
  <c r="AV782" i="37"/>
  <c r="AV578" i="37"/>
  <c r="AV374" i="37"/>
  <c r="AG780" i="37"/>
  <c r="AG576" i="37"/>
  <c r="AG372" i="37"/>
  <c r="AS369" i="37"/>
  <c r="AS777" i="37"/>
  <c r="AS573" i="37"/>
  <c r="AY774" i="37"/>
  <c r="AY570" i="37"/>
  <c r="AY366" i="37"/>
  <c r="AL363" i="37"/>
  <c r="AL771" i="37"/>
  <c r="AL567" i="37"/>
  <c r="AV357" i="37"/>
  <c r="AV765" i="37"/>
  <c r="AV561" i="37"/>
  <c r="AY758" i="37"/>
  <c r="AY554" i="37"/>
  <c r="AY350" i="37"/>
  <c r="AL347" i="37"/>
  <c r="AL755" i="37"/>
  <c r="AL551" i="37"/>
  <c r="AS345" i="37"/>
  <c r="AS753" i="37"/>
  <c r="AS549" i="37"/>
  <c r="AL343" i="37"/>
  <c r="AL751" i="37"/>
  <c r="AL547" i="37"/>
  <c r="AS341" i="37"/>
  <c r="AS749" i="37"/>
  <c r="AS545" i="37"/>
  <c r="AL339" i="37"/>
  <c r="AL747" i="37"/>
  <c r="AL543" i="37"/>
  <c r="AG744" i="37"/>
  <c r="AG540" i="37"/>
  <c r="AG336" i="37"/>
  <c r="AR740" i="37"/>
  <c r="AR536" i="37"/>
  <c r="AR332" i="37"/>
  <c r="AK738" i="37"/>
  <c r="AK534" i="37"/>
  <c r="AK330" i="37"/>
  <c r="AR736" i="37"/>
  <c r="AR532" i="37"/>
  <c r="AR328" i="37"/>
  <c r="AK734" i="37"/>
  <c r="AK530" i="37"/>
  <c r="AK326" i="37"/>
  <c r="AR732" i="37"/>
  <c r="AR528" i="37"/>
  <c r="AR324" i="37"/>
  <c r="AK730" i="37"/>
  <c r="AK526" i="37"/>
  <c r="AK322" i="37"/>
  <c r="AY726" i="37"/>
  <c r="AY522" i="37"/>
  <c r="AY318" i="37"/>
  <c r="AL315" i="37"/>
  <c r="AL723" i="37"/>
  <c r="AL519" i="37"/>
  <c r="AM312" i="37"/>
  <c r="AM516" i="37"/>
  <c r="AG311" i="37"/>
  <c r="AG515" i="37"/>
  <c r="AM307" i="37"/>
  <c r="AM715" i="37"/>
  <c r="AM511" i="37"/>
  <c r="AT412" i="37"/>
  <c r="AT616" i="37"/>
  <c r="AT820" i="37"/>
  <c r="AI411" i="37"/>
  <c r="AI615" i="37"/>
  <c r="AI819" i="37"/>
  <c r="AT408" i="37"/>
  <c r="AT612" i="37"/>
  <c r="AT816" i="37"/>
  <c r="AT407" i="37"/>
  <c r="AT815" i="37"/>
  <c r="AT611" i="37"/>
  <c r="AW405" i="37"/>
  <c r="AW609" i="37"/>
  <c r="AW813" i="37"/>
  <c r="AI404" i="37"/>
  <c r="AI812" i="37"/>
  <c r="AI608" i="37"/>
  <c r="AI402" i="37"/>
  <c r="AI606" i="37"/>
  <c r="AI810" i="37"/>
  <c r="AI400" i="37"/>
  <c r="AI808" i="37"/>
  <c r="AI604" i="37"/>
  <c r="AP398" i="37"/>
  <c r="AP602" i="37"/>
  <c r="AP806" i="37"/>
  <c r="AT396" i="37"/>
  <c r="AT600" i="37"/>
  <c r="AT804" i="37"/>
  <c r="AP395" i="37"/>
  <c r="AP803" i="37"/>
  <c r="AP599" i="37"/>
  <c r="AI394" i="37"/>
  <c r="AI802" i="37"/>
  <c r="AI598" i="37"/>
  <c r="AM393" i="37"/>
  <c r="AM801" i="37"/>
  <c r="AM597" i="37"/>
  <c r="AM391" i="37"/>
  <c r="AM799" i="37"/>
  <c r="AM595" i="37"/>
  <c r="AI390" i="37"/>
  <c r="AI594" i="37"/>
  <c r="AI798" i="37"/>
  <c r="AW388" i="37"/>
  <c r="AW796" i="37"/>
  <c r="AW592" i="37"/>
  <c r="AM387" i="37"/>
  <c r="AM795" i="37"/>
  <c r="AM591" i="37"/>
  <c r="AW385" i="37"/>
  <c r="AW589" i="37"/>
  <c r="AW793" i="37"/>
  <c r="AT384" i="37"/>
  <c r="AT588" i="37"/>
  <c r="AT792" i="37"/>
  <c r="AP382" i="37"/>
  <c r="AP790" i="37"/>
  <c r="AP586" i="37"/>
  <c r="AT381" i="37"/>
  <c r="AT585" i="37"/>
  <c r="AT789" i="37"/>
  <c r="AM380" i="37"/>
  <c r="AM584" i="37"/>
  <c r="AM788" i="37"/>
  <c r="AW378" i="37"/>
  <c r="AW786" i="37"/>
  <c r="AW582" i="37"/>
  <c r="AW376" i="37"/>
  <c r="AW580" i="37"/>
  <c r="AW784" i="37"/>
  <c r="AM375" i="37"/>
  <c r="AM783" i="37"/>
  <c r="AM579" i="37"/>
  <c r="AS370" i="37"/>
  <c r="AS778" i="37"/>
  <c r="AS574" i="37"/>
  <c r="AY775" i="37"/>
  <c r="AY571" i="37"/>
  <c r="AY367" i="37"/>
  <c r="AR773" i="37"/>
  <c r="AR569" i="37"/>
  <c r="AR365" i="37"/>
  <c r="AV362" i="37"/>
  <c r="AV770" i="37"/>
  <c r="AV566" i="37"/>
  <c r="AY763" i="37"/>
  <c r="AY559" i="37"/>
  <c r="AY355" i="37"/>
  <c r="AR761" i="37"/>
  <c r="AR557" i="37"/>
  <c r="AR353" i="37"/>
  <c r="AS821" i="37"/>
  <c r="AS617" i="37"/>
  <c r="AS413" i="37"/>
  <c r="AV817" i="37"/>
  <c r="AV409" i="37"/>
  <c r="AV613" i="37"/>
  <c r="AH816" i="37"/>
  <c r="AH612" i="37"/>
  <c r="AH408" i="37"/>
  <c r="AL814" i="37"/>
  <c r="AL406" i="37"/>
  <c r="AL610" i="37"/>
  <c r="AL812" i="37"/>
  <c r="AL404" i="37"/>
  <c r="AL608" i="37"/>
  <c r="AH810" i="37"/>
  <c r="AH402" i="37"/>
  <c r="AH606" i="37"/>
  <c r="AH804" i="37"/>
  <c r="AH396" i="37"/>
  <c r="AH600" i="37"/>
  <c r="AK617" i="37"/>
  <c r="AK821" i="37"/>
  <c r="AK413" i="37"/>
  <c r="AK616" i="37"/>
  <c r="AK820" i="37"/>
  <c r="AK412" i="37"/>
  <c r="AK615" i="37"/>
  <c r="AK819" i="37"/>
  <c r="AK411" i="37"/>
  <c r="AK614" i="37"/>
  <c r="AK410" i="37"/>
  <c r="AK818" i="37"/>
  <c r="AK613" i="37"/>
  <c r="AK817" i="37"/>
  <c r="AK409" i="37"/>
  <c r="AK612" i="37"/>
  <c r="AK816" i="37"/>
  <c r="AK408" i="37"/>
  <c r="AK611" i="37"/>
  <c r="AK407" i="37"/>
  <c r="AK815" i="37"/>
  <c r="AK610" i="37"/>
  <c r="AK814" i="37"/>
  <c r="AK406" i="37"/>
  <c r="AK609" i="37"/>
  <c r="AK405" i="37"/>
  <c r="AK813" i="37"/>
  <c r="AK608" i="37"/>
  <c r="AK812" i="37"/>
  <c r="AK404" i="37"/>
  <c r="AK607" i="37"/>
  <c r="AK403" i="37"/>
  <c r="AK811" i="37"/>
  <c r="AK606" i="37"/>
  <c r="AK402" i="37"/>
  <c r="AK810" i="37"/>
  <c r="AK605" i="37"/>
  <c r="AK401" i="37"/>
  <c r="AK809" i="37"/>
  <c r="AK604" i="37"/>
  <c r="AK400" i="37"/>
  <c r="AK808" i="37"/>
  <c r="AK603" i="37"/>
  <c r="AK399" i="37"/>
  <c r="AK807" i="37"/>
  <c r="AK602" i="37"/>
  <c r="AK806" i="37"/>
  <c r="AK398" i="37"/>
  <c r="AK601" i="37"/>
  <c r="AK805" i="37"/>
  <c r="AK397" i="37"/>
  <c r="AK600" i="37"/>
  <c r="AK396" i="37"/>
  <c r="AK804" i="37"/>
  <c r="AK599" i="37"/>
  <c r="AK395" i="37"/>
  <c r="AK803" i="37"/>
  <c r="AK598" i="37"/>
  <c r="AK394" i="37"/>
  <c r="AK802" i="37"/>
  <c r="AK597" i="37"/>
  <c r="AK393" i="37"/>
  <c r="AK801" i="37"/>
  <c r="AK596" i="37"/>
  <c r="AK392" i="37"/>
  <c r="AK800" i="37"/>
  <c r="AK595" i="37"/>
  <c r="AK799" i="37"/>
  <c r="AK391" i="37"/>
  <c r="AK594" i="37"/>
  <c r="AK390" i="37"/>
  <c r="AK798" i="37"/>
  <c r="AK593" i="37"/>
  <c r="AK389" i="37"/>
  <c r="AK797" i="37"/>
  <c r="AK592" i="37"/>
  <c r="AK388" i="37"/>
  <c r="AK796" i="37"/>
  <c r="AK591" i="37"/>
  <c r="AK387" i="37"/>
  <c r="AK795" i="37"/>
  <c r="AK590" i="37"/>
  <c r="AK794" i="37"/>
  <c r="AK386" i="37"/>
  <c r="AK589" i="37"/>
  <c r="AK793" i="37"/>
  <c r="AK385" i="37"/>
  <c r="AK588" i="37"/>
  <c r="AK384" i="37"/>
  <c r="AK792" i="37"/>
  <c r="AK587" i="37"/>
  <c r="AK791" i="37"/>
  <c r="AK383" i="37"/>
  <c r="AK586" i="37"/>
  <c r="AK790" i="37"/>
  <c r="AK382" i="37"/>
  <c r="AK585" i="37"/>
  <c r="AK789" i="37"/>
  <c r="AK381" i="37"/>
  <c r="AK584" i="37"/>
  <c r="AK380" i="37"/>
  <c r="AK788" i="37"/>
  <c r="AK583" i="37"/>
  <c r="AK379" i="37"/>
  <c r="AK787" i="37"/>
  <c r="AK582" i="37"/>
  <c r="AK786" i="37"/>
  <c r="AK378" i="37"/>
  <c r="AK580" i="37"/>
  <c r="AK376" i="37"/>
  <c r="AK784" i="37"/>
  <c r="AK579" i="37"/>
  <c r="AK375" i="37"/>
  <c r="AK783" i="37"/>
  <c r="AK578" i="37"/>
  <c r="AK782" i="37"/>
  <c r="AK374" i="37"/>
  <c r="AK577" i="37"/>
  <c r="AK781" i="37"/>
  <c r="AK373" i="37"/>
  <c r="AR779" i="37"/>
  <c r="AR575" i="37"/>
  <c r="AR371" i="37"/>
  <c r="AK777" i="37"/>
  <c r="AK573" i="37"/>
  <c r="AK369" i="37"/>
  <c r="AR775" i="37"/>
  <c r="AR571" i="37"/>
  <c r="AR367" i="37"/>
  <c r="AK773" i="37"/>
  <c r="AK569" i="37"/>
  <c r="AK365" i="37"/>
  <c r="AR771" i="37"/>
  <c r="AR567" i="37"/>
  <c r="AR363" i="37"/>
  <c r="AK769" i="37"/>
  <c r="AK565" i="37"/>
  <c r="AK361" i="37"/>
  <c r="AR767" i="37"/>
  <c r="AR563" i="37"/>
  <c r="AR359" i="37"/>
  <c r="AK765" i="37"/>
  <c r="AK561" i="37"/>
  <c r="AK357" i="37"/>
  <c r="AR763" i="37"/>
  <c r="AR559" i="37"/>
  <c r="AR355" i="37"/>
  <c r="AK761" i="37"/>
  <c r="AK557" i="37"/>
  <c r="AK353" i="37"/>
  <c r="AR759" i="37"/>
  <c r="AR555" i="37"/>
  <c r="AR351" i="37"/>
  <c r="AS348" i="37"/>
  <c r="AS756" i="37"/>
  <c r="AS552" i="37"/>
  <c r="AL346" i="37"/>
  <c r="AL754" i="37"/>
  <c r="AL550" i="37"/>
  <c r="AS344" i="37"/>
  <c r="AS752" i="37"/>
  <c r="AS548" i="37"/>
  <c r="AL342" i="37"/>
  <c r="AL750" i="37"/>
  <c r="AL546" i="37"/>
  <c r="AS340" i="37"/>
  <c r="AS748" i="37"/>
  <c r="AS544" i="37"/>
  <c r="AL338" i="37"/>
  <c r="AL746" i="37"/>
  <c r="AL542" i="37"/>
  <c r="AR743" i="37"/>
  <c r="AR539" i="37"/>
  <c r="AR335" i="37"/>
  <c r="AS332" i="37"/>
  <c r="AS740" i="37"/>
  <c r="AS536" i="37"/>
  <c r="AL330" i="37"/>
  <c r="AL738" i="37"/>
  <c r="AL534" i="37"/>
  <c r="AS328" i="37"/>
  <c r="AS736" i="37"/>
  <c r="AS532" i="37"/>
  <c r="AL326" i="37"/>
  <c r="AL734" i="37"/>
  <c r="AL530" i="37"/>
  <c r="AS324" i="37"/>
  <c r="AS732" i="37"/>
  <c r="AS528" i="37"/>
  <c r="AL322" i="37"/>
  <c r="AL730" i="37"/>
  <c r="AL526" i="37"/>
  <c r="AR727" i="37"/>
  <c r="AR523" i="37"/>
  <c r="AR319" i="37"/>
  <c r="AS316" i="37"/>
  <c r="AS724" i="37"/>
  <c r="AS520" i="37"/>
  <c r="AL314" i="37"/>
  <c r="AL722" i="37"/>
  <c r="AL518" i="37"/>
  <c r="AP513" i="37"/>
  <c r="AP309" i="37"/>
  <c r="AS306" i="37"/>
  <c r="AS714" i="37"/>
  <c r="AS510" i="37"/>
  <c r="AP413" i="37"/>
  <c r="AP821" i="37"/>
  <c r="AP617" i="37"/>
  <c r="AM412" i="37"/>
  <c r="AM616" i="37"/>
  <c r="AM820" i="37"/>
  <c r="AT410" i="37"/>
  <c r="AT818" i="37"/>
  <c r="AT614" i="37"/>
  <c r="AT409" i="37"/>
  <c r="AT817" i="37"/>
  <c r="AT613" i="37"/>
  <c r="AP407" i="37"/>
  <c r="AP815" i="37"/>
  <c r="AP611" i="37"/>
  <c r="AI406" i="37"/>
  <c r="AI610" i="37"/>
  <c r="AI814" i="37"/>
  <c r="AP404" i="37"/>
  <c r="AP608" i="37"/>
  <c r="AP812" i="37"/>
  <c r="AM403" i="37"/>
  <c r="AM607" i="37"/>
  <c r="AM811" i="37"/>
  <c r="AW401" i="37"/>
  <c r="AW809" i="37"/>
  <c r="AW605" i="37"/>
  <c r="AP400" i="37"/>
  <c r="AP808" i="37"/>
  <c r="AP604" i="37"/>
  <c r="AI399" i="37"/>
  <c r="AI807" i="37"/>
  <c r="AI603" i="37"/>
  <c r="AP397" i="37"/>
  <c r="AP805" i="37"/>
  <c r="AP601" i="37"/>
  <c r="AT395" i="37"/>
  <c r="AT803" i="37"/>
  <c r="AT599" i="37"/>
  <c r="AI393" i="37"/>
  <c r="AI597" i="37"/>
  <c r="AI801" i="37"/>
  <c r="AI392" i="37"/>
  <c r="AI596" i="37"/>
  <c r="AI800" i="37"/>
  <c r="AW389" i="37"/>
  <c r="AW593" i="37"/>
  <c r="AW797" i="37"/>
  <c r="AW387" i="37"/>
  <c r="AW795" i="37"/>
  <c r="AW591" i="37"/>
  <c r="AI386" i="37"/>
  <c r="AI794" i="37"/>
  <c r="AI590" i="37"/>
  <c r="AI384" i="37"/>
  <c r="AI588" i="37"/>
  <c r="AI792" i="37"/>
  <c r="AM383" i="37"/>
  <c r="AM587" i="37"/>
  <c r="AM791" i="37"/>
  <c r="AT380" i="37"/>
  <c r="AT788" i="37"/>
  <c r="AT584" i="37"/>
  <c r="AM378" i="37"/>
  <c r="AM786" i="37"/>
  <c r="AM582" i="37"/>
  <c r="AP375" i="37"/>
  <c r="AP783" i="37"/>
  <c r="AP579" i="37"/>
  <c r="AM374" i="37"/>
  <c r="AM782" i="37"/>
  <c r="AM578" i="37"/>
  <c r="AP373" i="37"/>
  <c r="AP781" i="37"/>
  <c r="AP577" i="37"/>
  <c r="AK779" i="37"/>
  <c r="AK575" i="37"/>
  <c r="AK371" i="37"/>
  <c r="AY771" i="37"/>
  <c r="AY567" i="37"/>
  <c r="AY363" i="37"/>
  <c r="AL360" i="37"/>
  <c r="AL768" i="37"/>
  <c r="AL564" i="37"/>
  <c r="AH358" i="37"/>
  <c r="AH766" i="37"/>
  <c r="AH562" i="37"/>
  <c r="AV215" i="37"/>
  <c r="AV623" i="37"/>
  <c r="AV419" i="37"/>
  <c r="AS818" i="37"/>
  <c r="AS614" i="37"/>
  <c r="AS410" i="37"/>
  <c r="AV809" i="37"/>
  <c r="AV401" i="37"/>
  <c r="AV605" i="37"/>
  <c r="AV805" i="37"/>
  <c r="AV601" i="37"/>
  <c r="AV397" i="37"/>
  <c r="AV802" i="37"/>
  <c r="AV394" i="37"/>
  <c r="AV598" i="37"/>
  <c r="AL800" i="37"/>
  <c r="AL596" i="37"/>
  <c r="AL392" i="37"/>
  <c r="AS798" i="37"/>
  <c r="AS594" i="37"/>
  <c r="AS390" i="37"/>
  <c r="AL796" i="37"/>
  <c r="AL388" i="37"/>
  <c r="AL592" i="37"/>
  <c r="AS794" i="37"/>
  <c r="AS386" i="37"/>
  <c r="AS590" i="37"/>
  <c r="AS792" i="37"/>
  <c r="AS384" i="37"/>
  <c r="AS588" i="37"/>
  <c r="AH790" i="37"/>
  <c r="AH586" i="37"/>
  <c r="AH382" i="37"/>
  <c r="AH788" i="37"/>
  <c r="AH584" i="37"/>
  <c r="AH380" i="37"/>
  <c r="AH786" i="37"/>
  <c r="AH378" i="37"/>
  <c r="AH582" i="37"/>
  <c r="AL783" i="37"/>
  <c r="AL375" i="37"/>
  <c r="AL579" i="37"/>
  <c r="AL781" i="37"/>
  <c r="AL577" i="37"/>
  <c r="AL373" i="37"/>
  <c r="AK774" i="37"/>
  <c r="AK570" i="37"/>
  <c r="AK366" i="37"/>
  <c r="AS361" i="37"/>
  <c r="AS769" i="37"/>
  <c r="AS565" i="37"/>
  <c r="AL359" i="37"/>
  <c r="AL767" i="37"/>
  <c r="AL563" i="37"/>
  <c r="AR764" i="37"/>
  <c r="AR560" i="37"/>
  <c r="AR356" i="37"/>
  <c r="AV353" i="37"/>
  <c r="AV761" i="37"/>
  <c r="AV557" i="37"/>
  <c r="AX419" i="37"/>
  <c r="AX623" i="37"/>
  <c r="AX215" i="37"/>
  <c r="AJ413" i="37"/>
  <c r="AJ617" i="37"/>
  <c r="AJ821" i="37"/>
  <c r="AJ820" i="37"/>
  <c r="AJ412" i="37"/>
  <c r="AJ616" i="37"/>
  <c r="AJ615" i="37"/>
  <c r="AJ411" i="37"/>
  <c r="AJ819" i="37"/>
  <c r="AJ410" i="37"/>
  <c r="AJ818" i="37"/>
  <c r="AJ614" i="37"/>
  <c r="AJ409" i="37"/>
  <c r="AJ613" i="37"/>
  <c r="AJ817" i="37"/>
  <c r="AJ408" i="37"/>
  <c r="AJ612" i="37"/>
  <c r="AJ816" i="37"/>
  <c r="AJ407" i="37"/>
  <c r="AJ611" i="37"/>
  <c r="AJ815" i="37"/>
  <c r="AJ814" i="37"/>
  <c r="AJ406" i="37"/>
  <c r="AJ610" i="37"/>
  <c r="AJ813" i="37"/>
  <c r="AJ405" i="37"/>
  <c r="AJ609" i="37"/>
  <c r="AJ608" i="37"/>
  <c r="AJ404" i="37"/>
  <c r="AJ812" i="37"/>
  <c r="AJ403" i="37"/>
  <c r="AJ811" i="37"/>
  <c r="AJ607" i="37"/>
  <c r="AJ606" i="37"/>
  <c r="AJ402" i="37"/>
  <c r="AJ810" i="37"/>
  <c r="AJ401" i="37"/>
  <c r="AJ605" i="37"/>
  <c r="AJ809" i="37"/>
  <c r="AJ604" i="37"/>
  <c r="AJ400" i="37"/>
  <c r="AJ808" i="37"/>
  <c r="AJ399" i="37"/>
  <c r="AJ807" i="37"/>
  <c r="AJ603" i="37"/>
  <c r="AJ806" i="37"/>
  <c r="AJ602" i="37"/>
  <c r="AJ398" i="37"/>
  <c r="AJ397" i="37"/>
  <c r="AJ805" i="37"/>
  <c r="AJ601" i="37"/>
  <c r="AJ600" i="37"/>
  <c r="AJ396" i="37"/>
  <c r="AJ804" i="37"/>
  <c r="AJ395" i="37"/>
  <c r="AJ599" i="37"/>
  <c r="AJ803" i="37"/>
  <c r="AJ394" i="37"/>
  <c r="AJ598" i="37"/>
  <c r="AJ802" i="37"/>
  <c r="AJ393" i="37"/>
  <c r="AJ597" i="37"/>
  <c r="AJ801" i="37"/>
  <c r="AJ392" i="37"/>
  <c r="AJ596" i="37"/>
  <c r="AJ800" i="37"/>
  <c r="AJ799" i="37"/>
  <c r="AJ595" i="37"/>
  <c r="AJ391" i="37"/>
  <c r="AJ594" i="37"/>
  <c r="AJ390" i="37"/>
  <c r="AJ798" i="37"/>
  <c r="AJ389" i="37"/>
  <c r="AJ593" i="37"/>
  <c r="AJ797" i="37"/>
  <c r="AJ592" i="37"/>
  <c r="AJ388" i="37"/>
  <c r="AJ796" i="37"/>
  <c r="AJ591" i="37"/>
  <c r="AJ387" i="37"/>
  <c r="AJ795" i="37"/>
  <c r="AJ794" i="37"/>
  <c r="AJ386" i="37"/>
  <c r="AJ590" i="37"/>
  <c r="AJ793" i="37"/>
  <c r="AJ589" i="37"/>
  <c r="AJ385" i="37"/>
  <c r="AJ588" i="37"/>
  <c r="AJ384" i="37"/>
  <c r="AJ792" i="37"/>
  <c r="AJ791" i="37"/>
  <c r="AJ587" i="37"/>
  <c r="AJ383" i="37"/>
  <c r="AJ790" i="37"/>
  <c r="AJ382" i="37"/>
  <c r="AJ586" i="37"/>
  <c r="AJ789" i="37"/>
  <c r="AJ381" i="37"/>
  <c r="AJ585" i="37"/>
  <c r="AJ380" i="37"/>
  <c r="AJ584" i="37"/>
  <c r="AJ788" i="37"/>
  <c r="AJ583" i="37"/>
  <c r="AJ379" i="37"/>
  <c r="AJ787" i="37"/>
  <c r="AJ786" i="37"/>
  <c r="AJ378" i="37"/>
  <c r="AJ582" i="37"/>
  <c r="AJ376" i="37"/>
  <c r="AJ580" i="37"/>
  <c r="AJ784" i="37"/>
  <c r="AJ375" i="37"/>
  <c r="AJ579" i="37"/>
  <c r="AJ783" i="37"/>
  <c r="AJ782" i="37"/>
  <c r="AJ374" i="37"/>
  <c r="AJ578" i="37"/>
  <c r="AJ781" i="37"/>
  <c r="AJ373" i="37"/>
  <c r="AJ577" i="37"/>
  <c r="AS371" i="37"/>
  <c r="AS779" i="37"/>
  <c r="AS575" i="37"/>
  <c r="AL369" i="37"/>
  <c r="AL777" i="37"/>
  <c r="AL573" i="37"/>
  <c r="AS367" i="37"/>
  <c r="AS775" i="37"/>
  <c r="AS571" i="37"/>
  <c r="AL365" i="37"/>
  <c r="AL773" i="37"/>
  <c r="AL569" i="37"/>
  <c r="AS363" i="37"/>
  <c r="AS771" i="37"/>
  <c r="AS567" i="37"/>
  <c r="AL361" i="37"/>
  <c r="AL769" i="37"/>
  <c r="AL565" i="37"/>
  <c r="AS359" i="37"/>
  <c r="AS767" i="37"/>
  <c r="AS563" i="37"/>
  <c r="AL357" i="37"/>
  <c r="AL765" i="37"/>
  <c r="AL561" i="37"/>
  <c r="AS355" i="37"/>
  <c r="AS763" i="37"/>
  <c r="AS559" i="37"/>
  <c r="AL353" i="37"/>
  <c r="AL761" i="37"/>
  <c r="AL557" i="37"/>
  <c r="AS351" i="37"/>
  <c r="AS759" i="37"/>
  <c r="AS555" i="37"/>
  <c r="AY756" i="37"/>
  <c r="AY552" i="37"/>
  <c r="AY348" i="37"/>
  <c r="AH347" i="37"/>
  <c r="AH755" i="37"/>
  <c r="AH551" i="37"/>
  <c r="AY752" i="37"/>
  <c r="AY548" i="37"/>
  <c r="AY344" i="37"/>
  <c r="AH343" i="37"/>
  <c r="AH751" i="37"/>
  <c r="AH547" i="37"/>
  <c r="AY748" i="37"/>
  <c r="AY544" i="37"/>
  <c r="AY340" i="37"/>
  <c r="AH339" i="37"/>
  <c r="AH747" i="37"/>
  <c r="AH543" i="37"/>
  <c r="AK744" i="37"/>
  <c r="AK540" i="37"/>
  <c r="AK336" i="37"/>
  <c r="AR742" i="37"/>
  <c r="AR538" i="37"/>
  <c r="AR334" i="37"/>
  <c r="AV331" i="37"/>
  <c r="AV739" i="37"/>
  <c r="AV535" i="37"/>
  <c r="AG738" i="37"/>
  <c r="AG534" i="37"/>
  <c r="AG330" i="37"/>
  <c r="AV327" i="37"/>
  <c r="AV735" i="37"/>
  <c r="AV531" i="37"/>
  <c r="AG734" i="37"/>
  <c r="AG530" i="37"/>
  <c r="AG326" i="37"/>
  <c r="AV323" i="37"/>
  <c r="AV731" i="37"/>
  <c r="AV527" i="37"/>
  <c r="AG730" i="37"/>
  <c r="AG526" i="37"/>
  <c r="AG322" i="37"/>
  <c r="AS319" i="37"/>
  <c r="AS727" i="37"/>
  <c r="AS523" i="37"/>
  <c r="AY724" i="37"/>
  <c r="AY520" i="37"/>
  <c r="AY316" i="37"/>
  <c r="AH315" i="37"/>
  <c r="AH723" i="37"/>
  <c r="AH519" i="37"/>
  <c r="AK312" i="37"/>
  <c r="AK516" i="37"/>
  <c r="AI311" i="37"/>
  <c r="AI515" i="37"/>
  <c r="AR714" i="37"/>
  <c r="AR510" i="37"/>
  <c r="AR306" i="37"/>
  <c r="AX300" i="37"/>
  <c r="AX708" i="37"/>
  <c r="AX504" i="37"/>
  <c r="AM294" i="37"/>
  <c r="AM702" i="37"/>
  <c r="AM498" i="37"/>
  <c r="AX271" i="37"/>
  <c r="AX679" i="37"/>
  <c r="AX475" i="37"/>
  <c r="AP234" i="37"/>
  <c r="AP642" i="37"/>
  <c r="AP438" i="37"/>
  <c r="AK303" i="37"/>
  <c r="AK711" i="37"/>
  <c r="AK507" i="37"/>
  <c r="AT502" i="37"/>
  <c r="AT298" i="37"/>
  <c r="AS702" i="37"/>
  <c r="AS498" i="37"/>
  <c r="AS294" i="37"/>
  <c r="AV257" i="37"/>
  <c r="AV665" i="37"/>
  <c r="AV461" i="37"/>
  <c r="AS246" i="37"/>
  <c r="AS654" i="37"/>
  <c r="AS450" i="37"/>
  <c r="AX627" i="37"/>
  <c r="AX423" i="37"/>
  <c r="AX219" i="37"/>
  <c r="AG508" i="37"/>
  <c r="AG304" i="37"/>
  <c r="AL705" i="37"/>
  <c r="AL501" i="37"/>
  <c r="AL297" i="37"/>
  <c r="AX287" i="37"/>
  <c r="AX695" i="37"/>
  <c r="AX491" i="37"/>
  <c r="AR268" i="37"/>
  <c r="AR676" i="37"/>
  <c r="AR472" i="37"/>
  <c r="AX243" i="37"/>
  <c r="AX651" i="37"/>
  <c r="AX447" i="37"/>
  <c r="AR236" i="37"/>
  <c r="AR644" i="37"/>
  <c r="AR440" i="37"/>
  <c r="AP630" i="37"/>
  <c r="AP222" i="37"/>
  <c r="AP426" i="37"/>
  <c r="AN302" i="37"/>
  <c r="AN506" i="37"/>
  <c r="AR502" i="37"/>
  <c r="AR298" i="37"/>
  <c r="AV288" i="37"/>
  <c r="AV696" i="37"/>
  <c r="AV492" i="37"/>
  <c r="AX269" i="37"/>
  <c r="AX677" i="37"/>
  <c r="AX473" i="37"/>
  <c r="AY254" i="37"/>
  <c r="AY662" i="37"/>
  <c r="AY458" i="37"/>
  <c r="AW241" i="37"/>
  <c r="AW649" i="37"/>
  <c r="AW445" i="37"/>
  <c r="AS233" i="37"/>
  <c r="AS641" i="37"/>
  <c r="AS437" i="37"/>
  <c r="AN576" i="37"/>
  <c r="AN372" i="37"/>
  <c r="AN780" i="37"/>
  <c r="AN575" i="37"/>
  <c r="AN779" i="37"/>
  <c r="AN371" i="37"/>
  <c r="AN574" i="37"/>
  <c r="AN370" i="37"/>
  <c r="AN778" i="37"/>
  <c r="AN573" i="37"/>
  <c r="AN777" i="37"/>
  <c r="AN369" i="37"/>
  <c r="AN572" i="37"/>
  <c r="AN368" i="37"/>
  <c r="AN776" i="37"/>
  <c r="AN571" i="37"/>
  <c r="AN775" i="37"/>
  <c r="AN367" i="37"/>
  <c r="AN570" i="37"/>
  <c r="AN774" i="37"/>
  <c r="AN366" i="37"/>
  <c r="AN569" i="37"/>
  <c r="AN773" i="37"/>
  <c r="AN365" i="37"/>
  <c r="AN568" i="37"/>
  <c r="AN364" i="37"/>
  <c r="AN772" i="37"/>
  <c r="AN567" i="37"/>
  <c r="AN771" i="37"/>
  <c r="AN363" i="37"/>
  <c r="AN566" i="37"/>
  <c r="AN770" i="37"/>
  <c r="AN362" i="37"/>
  <c r="AN565" i="37"/>
  <c r="AN361" i="37"/>
  <c r="AN769" i="37"/>
  <c r="AN564" i="37"/>
  <c r="AN360" i="37"/>
  <c r="AN768" i="37"/>
  <c r="AN563" i="37"/>
  <c r="AN767" i="37"/>
  <c r="AN359" i="37"/>
  <c r="AN562" i="37"/>
  <c r="AN358" i="37"/>
  <c r="AN766" i="37"/>
  <c r="AN561" i="37"/>
  <c r="AN357" i="37"/>
  <c r="AN765" i="37"/>
  <c r="AN560" i="37"/>
  <c r="AN356" i="37"/>
  <c r="AN764" i="37"/>
  <c r="AN559" i="37"/>
  <c r="AN763" i="37"/>
  <c r="AN355" i="37"/>
  <c r="AN558" i="37"/>
  <c r="AN762" i="37"/>
  <c r="AN354" i="37"/>
  <c r="AN557" i="37"/>
  <c r="AN761" i="37"/>
  <c r="AN353" i="37"/>
  <c r="AN556" i="37"/>
  <c r="AN352" i="37"/>
  <c r="AN760" i="37"/>
  <c r="AN555" i="37"/>
  <c r="AN759" i="37"/>
  <c r="AN351" i="37"/>
  <c r="AN554" i="37"/>
  <c r="AN350" i="37"/>
  <c r="AN758" i="37"/>
  <c r="AN552" i="37"/>
  <c r="AN348" i="37"/>
  <c r="AN756" i="37"/>
  <c r="AN551" i="37"/>
  <c r="AN755" i="37"/>
  <c r="AN347" i="37"/>
  <c r="AN550" i="37"/>
  <c r="AN346" i="37"/>
  <c r="AN754" i="37"/>
  <c r="AN549" i="37"/>
  <c r="AN345" i="37"/>
  <c r="AN753" i="37"/>
  <c r="AN548" i="37"/>
  <c r="AN344" i="37"/>
  <c r="AN752" i="37"/>
  <c r="AN547" i="37"/>
  <c r="AN751" i="37"/>
  <c r="AN343" i="37"/>
  <c r="AN546" i="37"/>
  <c r="AN342" i="37"/>
  <c r="AN750" i="37"/>
  <c r="AN545" i="37"/>
  <c r="AN341" i="37"/>
  <c r="AN749" i="37"/>
  <c r="AN544" i="37"/>
  <c r="AN340" i="37"/>
  <c r="AN748" i="37"/>
  <c r="AN543" i="37"/>
  <c r="AN747" i="37"/>
  <c r="AN339" i="37"/>
  <c r="AN542" i="37"/>
  <c r="AN338" i="37"/>
  <c r="AN746" i="37"/>
  <c r="AN540" i="37"/>
  <c r="AN336" i="37"/>
  <c r="AN744" i="37"/>
  <c r="AN539" i="37"/>
  <c r="AN743" i="37"/>
  <c r="AN335" i="37"/>
  <c r="AN538" i="37"/>
  <c r="AN334" i="37"/>
  <c r="AN742" i="37"/>
  <c r="AN536" i="37"/>
  <c r="AN332" i="37"/>
  <c r="AN740" i="37"/>
  <c r="AN535" i="37"/>
  <c r="AN739" i="37"/>
  <c r="AN331" i="37"/>
  <c r="AN534" i="37"/>
  <c r="AN330" i="37"/>
  <c r="AN738" i="37"/>
  <c r="AN533" i="37"/>
  <c r="AN329" i="37"/>
  <c r="AN737" i="37"/>
  <c r="AN532" i="37"/>
  <c r="AN328" i="37"/>
  <c r="AN736" i="37"/>
  <c r="AN531" i="37"/>
  <c r="AN735" i="37"/>
  <c r="AN327" i="37"/>
  <c r="AN530" i="37"/>
  <c r="AN326" i="37"/>
  <c r="AN734" i="37"/>
  <c r="AN529" i="37"/>
  <c r="AN325" i="37"/>
  <c r="AN733" i="37"/>
  <c r="AN528" i="37"/>
  <c r="AN324" i="37"/>
  <c r="AN732" i="37"/>
  <c r="AN527" i="37"/>
  <c r="AN731" i="37"/>
  <c r="AN323" i="37"/>
  <c r="AN526" i="37"/>
  <c r="AN322" i="37"/>
  <c r="AN730" i="37"/>
  <c r="AN524" i="37"/>
  <c r="AN320" i="37"/>
  <c r="AN728" i="37"/>
  <c r="AN523" i="37"/>
  <c r="AN727" i="37"/>
  <c r="AN319" i="37"/>
  <c r="AN522" i="37"/>
  <c r="AN318" i="37"/>
  <c r="AN726" i="37"/>
  <c r="AN520" i="37"/>
  <c r="AN316" i="37"/>
  <c r="AN724" i="37"/>
  <c r="AN519" i="37"/>
  <c r="AN723" i="37"/>
  <c r="AN315" i="37"/>
  <c r="AN518" i="37"/>
  <c r="AN314" i="37"/>
  <c r="AN722" i="37"/>
  <c r="AW307" i="37"/>
  <c r="AW715" i="37"/>
  <c r="AW511" i="37"/>
  <c r="AK714" i="37"/>
  <c r="AK510" i="37"/>
  <c r="AK306" i="37"/>
  <c r="AL508" i="37"/>
  <c r="AL304" i="37"/>
  <c r="AN711" i="37"/>
  <c r="AN507" i="37"/>
  <c r="AN303" i="37"/>
  <c r="AM297" i="37"/>
  <c r="AM705" i="37"/>
  <c r="AM501" i="37"/>
  <c r="AT294" i="37"/>
  <c r="AT702" i="37"/>
  <c r="AT498" i="37"/>
  <c r="AX284" i="37"/>
  <c r="AX692" i="37"/>
  <c r="AX488" i="37"/>
  <c r="AW267" i="37"/>
  <c r="AW675" i="37"/>
  <c r="AW471" i="37"/>
  <c r="AW253" i="37"/>
  <c r="AW661" i="37"/>
  <c r="AW457" i="37"/>
  <c r="AP248" i="37"/>
  <c r="AP656" i="37"/>
  <c r="AP452" i="37"/>
  <c r="AQ235" i="37"/>
  <c r="AQ643" i="37"/>
  <c r="AQ439" i="37"/>
  <c r="AT227" i="37"/>
  <c r="AT635" i="37"/>
  <c r="AT431" i="37"/>
  <c r="AM372" i="37"/>
  <c r="AM780" i="37"/>
  <c r="AM576" i="37"/>
  <c r="AP371" i="37"/>
  <c r="AP779" i="37"/>
  <c r="AP575" i="37"/>
  <c r="AT370" i="37"/>
  <c r="AT778" i="37"/>
  <c r="AT574" i="37"/>
  <c r="AW369" i="37"/>
  <c r="AW777" i="37"/>
  <c r="AW573" i="37"/>
  <c r="AI369" i="37"/>
  <c r="AI573" i="37"/>
  <c r="AI777" i="37"/>
  <c r="AM368" i="37"/>
  <c r="AM776" i="37"/>
  <c r="AM572" i="37"/>
  <c r="AP367" i="37"/>
  <c r="AP775" i="37"/>
  <c r="AP571" i="37"/>
  <c r="AT366" i="37"/>
  <c r="AT570" i="37"/>
  <c r="AT774" i="37"/>
  <c r="AW365" i="37"/>
  <c r="AW773" i="37"/>
  <c r="AW569" i="37"/>
  <c r="AI365" i="37"/>
  <c r="AI773" i="37"/>
  <c r="AI569" i="37"/>
  <c r="AM364" i="37"/>
  <c r="AM772" i="37"/>
  <c r="AM568" i="37"/>
  <c r="AP363" i="37"/>
  <c r="AP771" i="37"/>
  <c r="AP567" i="37"/>
  <c r="AT362" i="37"/>
  <c r="AT566" i="37"/>
  <c r="AT770" i="37"/>
  <c r="AW361" i="37"/>
  <c r="AW565" i="37"/>
  <c r="AW769" i="37"/>
  <c r="AI361" i="37"/>
  <c r="AI769" i="37"/>
  <c r="AI565" i="37"/>
  <c r="AM360" i="37"/>
  <c r="AM564" i="37"/>
  <c r="AM768" i="37"/>
  <c r="AP359" i="37"/>
  <c r="AP563" i="37"/>
  <c r="AP767" i="37"/>
  <c r="AT358" i="37"/>
  <c r="AT562" i="37"/>
  <c r="AT766" i="37"/>
  <c r="AW357" i="37"/>
  <c r="AW561" i="37"/>
  <c r="AW765" i="37"/>
  <c r="AI357" i="37"/>
  <c r="AI765" i="37"/>
  <c r="AI561" i="37"/>
  <c r="AM356" i="37"/>
  <c r="AM560" i="37"/>
  <c r="AM764" i="37"/>
  <c r="AP355" i="37"/>
  <c r="AP559" i="37"/>
  <c r="AP763" i="37"/>
  <c r="AT354" i="37"/>
  <c r="AT558" i="37"/>
  <c r="AT762" i="37"/>
  <c r="AW353" i="37"/>
  <c r="AW557" i="37"/>
  <c r="AW761" i="37"/>
  <c r="AI353" i="37"/>
  <c r="AI557" i="37"/>
  <c r="AI761" i="37"/>
  <c r="AM352" i="37"/>
  <c r="AM760" i="37"/>
  <c r="AM556" i="37"/>
  <c r="AP351" i="37"/>
  <c r="AP759" i="37"/>
  <c r="AP555" i="37"/>
  <c r="AT350" i="37"/>
  <c r="AT758" i="37"/>
  <c r="AT554" i="37"/>
  <c r="AW348" i="37"/>
  <c r="AW756" i="37"/>
  <c r="AW552" i="37"/>
  <c r="AI348" i="37"/>
  <c r="AI756" i="37"/>
  <c r="AI552" i="37"/>
  <c r="AM347" i="37"/>
  <c r="AM755" i="37"/>
  <c r="AM551" i="37"/>
  <c r="AP346" i="37"/>
  <c r="AP754" i="37"/>
  <c r="AP550" i="37"/>
  <c r="AT345" i="37"/>
  <c r="AT753" i="37"/>
  <c r="AT549" i="37"/>
  <c r="AW344" i="37"/>
  <c r="AW752" i="37"/>
  <c r="AW548" i="37"/>
  <c r="AI344" i="37"/>
  <c r="AI752" i="37"/>
  <c r="AI548" i="37"/>
  <c r="AM343" i="37"/>
  <c r="AM751" i="37"/>
  <c r="AM547" i="37"/>
  <c r="AP342" i="37"/>
  <c r="AP750" i="37"/>
  <c r="AP546" i="37"/>
  <c r="AT341" i="37"/>
  <c r="AT749" i="37"/>
  <c r="AT545" i="37"/>
  <c r="AW340" i="37"/>
  <c r="AW748" i="37"/>
  <c r="AW544" i="37"/>
  <c r="AI340" i="37"/>
  <c r="AI748" i="37"/>
  <c r="AI544" i="37"/>
  <c r="AM339" i="37"/>
  <c r="AM747" i="37"/>
  <c r="AM543" i="37"/>
  <c r="AP338" i="37"/>
  <c r="AP746" i="37"/>
  <c r="AP542" i="37"/>
  <c r="AT336" i="37"/>
  <c r="AT744" i="37"/>
  <c r="AT540" i="37"/>
  <c r="AW335" i="37"/>
  <c r="AW539" i="37"/>
  <c r="AW743" i="37"/>
  <c r="AI335" i="37"/>
  <c r="AI539" i="37"/>
  <c r="AI743" i="37"/>
  <c r="AM334" i="37"/>
  <c r="AM742" i="37"/>
  <c r="AM538" i="37"/>
  <c r="AP332" i="37"/>
  <c r="AP740" i="37"/>
  <c r="AP536" i="37"/>
  <c r="AT331" i="37"/>
  <c r="AT535" i="37"/>
  <c r="AT739" i="37"/>
  <c r="AW330" i="37"/>
  <c r="AW738" i="37"/>
  <c r="AW534" i="37"/>
  <c r="AI330" i="37"/>
  <c r="AI738" i="37"/>
  <c r="AI534" i="37"/>
  <c r="AM329" i="37"/>
  <c r="AM533" i="37"/>
  <c r="AM737" i="37"/>
  <c r="AP328" i="37"/>
  <c r="AP736" i="37"/>
  <c r="AP532" i="37"/>
  <c r="AT327" i="37"/>
  <c r="AT531" i="37"/>
  <c r="AT735" i="37"/>
  <c r="AW326" i="37"/>
  <c r="AW734" i="37"/>
  <c r="AW530" i="37"/>
  <c r="AI326" i="37"/>
  <c r="AI734" i="37"/>
  <c r="AI530" i="37"/>
  <c r="AM325" i="37"/>
  <c r="AM529" i="37"/>
  <c r="AM733" i="37"/>
  <c r="AP324" i="37"/>
  <c r="AP732" i="37"/>
  <c r="AP528" i="37"/>
  <c r="AT323" i="37"/>
  <c r="AT527" i="37"/>
  <c r="AT731" i="37"/>
  <c r="AW322" i="37"/>
  <c r="AW730" i="37"/>
  <c r="AW526" i="37"/>
  <c r="AI322" i="37"/>
  <c r="AI730" i="37"/>
  <c r="AI526" i="37"/>
  <c r="AM320" i="37"/>
  <c r="AM728" i="37"/>
  <c r="AM524" i="37"/>
  <c r="AP319" i="37"/>
  <c r="AP727" i="37"/>
  <c r="AP523" i="37"/>
  <c r="AT318" i="37"/>
  <c r="AT726" i="37"/>
  <c r="AT522" i="37"/>
  <c r="AW316" i="37"/>
  <c r="AW724" i="37"/>
  <c r="AW520" i="37"/>
  <c r="AI316" i="37"/>
  <c r="AI724" i="37"/>
  <c r="AI520" i="37"/>
  <c r="AM315" i="37"/>
  <c r="AM723" i="37"/>
  <c r="AM519" i="37"/>
  <c r="AP314" i="37"/>
  <c r="AP722" i="37"/>
  <c r="AP518" i="37"/>
  <c r="AW312" i="37"/>
  <c r="AW516" i="37"/>
  <c r="AH312" i="37"/>
  <c r="AH516" i="37"/>
  <c r="AL311" i="37"/>
  <c r="AL515" i="37"/>
  <c r="AM718" i="37"/>
  <c r="AM514" i="37"/>
  <c r="AM310" i="37"/>
  <c r="AR512" i="37"/>
  <c r="AR308" i="37"/>
  <c r="AR303" i="37"/>
  <c r="AR711" i="37"/>
  <c r="AR507" i="37"/>
  <c r="AM302" i="37"/>
  <c r="AM506" i="37"/>
  <c r="AW708" i="37"/>
  <c r="AW504" i="37"/>
  <c r="AW300" i="37"/>
  <c r="AR503" i="37"/>
  <c r="AR299" i="37"/>
  <c r="AV705" i="37"/>
  <c r="AV501" i="37"/>
  <c r="AV297" i="37"/>
  <c r="AY292" i="37"/>
  <c r="AY700" i="37"/>
  <c r="AY496" i="37"/>
  <c r="AX280" i="37"/>
  <c r="AX688" i="37"/>
  <c r="AX484" i="37"/>
  <c r="AY274" i="37"/>
  <c r="AY682" i="37"/>
  <c r="AY478" i="37"/>
  <c r="AY260" i="37"/>
  <c r="AY668" i="37"/>
  <c r="AY464" i="37"/>
  <c r="AR244" i="37"/>
  <c r="AR652" i="37"/>
  <c r="AR448" i="37"/>
  <c r="AY236" i="37"/>
  <c r="AY644" i="37"/>
  <c r="AY440" i="37"/>
  <c r="AP230" i="37"/>
  <c r="AP638" i="37"/>
  <c r="AP434" i="37"/>
  <c r="AQ222" i="37"/>
  <c r="AQ630" i="37"/>
  <c r="AQ426" i="37"/>
  <c r="AV701" i="37"/>
  <c r="AV497" i="37"/>
  <c r="AV293" i="37"/>
  <c r="AX700" i="37"/>
  <c r="AX496" i="37"/>
  <c r="AX292" i="37"/>
  <c r="AY696" i="37"/>
  <c r="AY492" i="37"/>
  <c r="AY288" i="37"/>
  <c r="AW692" i="37"/>
  <c r="AW488" i="37"/>
  <c r="AW284" i="37"/>
  <c r="AW690" i="37"/>
  <c r="AW486" i="37"/>
  <c r="AW282" i="37"/>
  <c r="AY686" i="37"/>
  <c r="AY482" i="37"/>
  <c r="AY278" i="37"/>
  <c r="AV683" i="37"/>
  <c r="AV479" i="37"/>
  <c r="AV275" i="37"/>
  <c r="AY680" i="37"/>
  <c r="AY476" i="37"/>
  <c r="AY272" i="37"/>
  <c r="AX676" i="37"/>
  <c r="AX472" i="37"/>
  <c r="AX268" i="37"/>
  <c r="AS674" i="37"/>
  <c r="AS470" i="37"/>
  <c r="AS266" i="37"/>
  <c r="AY670" i="37"/>
  <c r="AY466" i="37"/>
  <c r="AY262" i="37"/>
  <c r="AX666" i="37"/>
  <c r="AX462" i="37"/>
  <c r="AX258" i="37"/>
  <c r="AW663" i="37"/>
  <c r="AW459" i="37"/>
  <c r="AW255" i="37"/>
  <c r="AX660" i="37"/>
  <c r="AX456" i="37"/>
  <c r="AX252" i="37"/>
  <c r="AV656" i="37"/>
  <c r="AV452" i="37"/>
  <c r="AV248" i="37"/>
  <c r="AR654" i="37"/>
  <c r="AR450" i="37"/>
  <c r="AR246" i="37"/>
  <c r="AQ652" i="37"/>
  <c r="AQ448" i="37"/>
  <c r="AQ244" i="37"/>
  <c r="AP650" i="37"/>
  <c r="AP446" i="37"/>
  <c r="AP242" i="37"/>
  <c r="AY647" i="37"/>
  <c r="AY443" i="37"/>
  <c r="AY239" i="37"/>
  <c r="AY645" i="37"/>
  <c r="AY441" i="37"/>
  <c r="AY237" i="37"/>
  <c r="AW643" i="37"/>
  <c r="AW439" i="37"/>
  <c r="AW235" i="37"/>
  <c r="AS642" i="37"/>
  <c r="AS438" i="37"/>
  <c r="AS234" i="37"/>
  <c r="AQ640" i="37"/>
  <c r="AQ436" i="37"/>
  <c r="AQ232" i="37"/>
  <c r="AV638" i="37"/>
  <c r="AV434" i="37"/>
  <c r="AV230" i="37"/>
  <c r="AQ228" i="37"/>
  <c r="AQ432" i="37"/>
  <c r="AQ636" i="37"/>
  <c r="AX633" i="37"/>
  <c r="AX429" i="37"/>
  <c r="AX225" i="37"/>
  <c r="AP428" i="37"/>
  <c r="AP632" i="37"/>
  <c r="AP224" i="37"/>
  <c r="AT630" i="37"/>
  <c r="AT426" i="37"/>
  <c r="AT222" i="37"/>
  <c r="AY218" i="37"/>
  <c r="AY626" i="37"/>
  <c r="AY422" i="37"/>
  <c r="AH291" i="37"/>
  <c r="AH495" i="37"/>
  <c r="AH699" i="37"/>
  <c r="AQ516" i="37"/>
  <c r="AQ312" i="37"/>
  <c r="AR311" i="37"/>
  <c r="AR515" i="37"/>
  <c r="AS514" i="37"/>
  <c r="AS310" i="37"/>
  <c r="AS718" i="37"/>
  <c r="AR511" i="37"/>
  <c r="AR307" i="37"/>
  <c r="AR715" i="37"/>
  <c r="AQ510" i="37"/>
  <c r="AQ306" i="37"/>
  <c r="AQ714" i="37"/>
  <c r="AT507" i="37"/>
  <c r="AT303" i="37"/>
  <c r="AT711" i="37"/>
  <c r="AT506" i="37"/>
  <c r="AT302" i="37"/>
  <c r="AP506" i="37"/>
  <c r="AP302" i="37"/>
  <c r="AH504" i="37"/>
  <c r="AH300" i="37"/>
  <c r="AH708" i="37"/>
  <c r="AG501" i="37"/>
  <c r="AG705" i="37"/>
  <c r="AG297" i="37"/>
  <c r="AV296" i="37"/>
  <c r="AV500" i="37"/>
  <c r="AK296" i="37"/>
  <c r="AK500" i="37"/>
  <c r="AG296" i="37"/>
  <c r="AG500" i="37"/>
  <c r="AG498" i="37"/>
  <c r="AG294" i="37"/>
  <c r="AG702" i="37"/>
  <c r="AG497" i="37"/>
  <c r="AG293" i="37"/>
  <c r="AG701" i="37"/>
  <c r="AV493" i="37"/>
  <c r="AV289" i="37"/>
  <c r="AV697" i="37"/>
  <c r="AX489" i="37"/>
  <c r="AX285" i="37"/>
  <c r="AX693" i="37"/>
  <c r="AV486" i="37"/>
  <c r="AV282" i="37"/>
  <c r="AV690" i="37"/>
  <c r="AX482" i="37"/>
  <c r="AX278" i="37"/>
  <c r="AX686" i="37"/>
  <c r="AY479" i="37"/>
  <c r="AY275" i="37"/>
  <c r="AY683" i="37"/>
  <c r="AP477" i="37"/>
  <c r="AP273" i="37"/>
  <c r="AP681" i="37"/>
  <c r="AV473" i="37"/>
  <c r="AV269" i="37"/>
  <c r="AV677" i="37"/>
  <c r="AY471" i="37"/>
  <c r="AY267" i="37"/>
  <c r="AY675" i="37"/>
  <c r="AX468" i="37"/>
  <c r="AX264" i="37"/>
  <c r="AX672" i="37"/>
  <c r="AW464" i="37"/>
  <c r="AW260" i="37"/>
  <c r="AW668" i="37"/>
  <c r="AP462" i="37"/>
  <c r="AP258" i="37"/>
  <c r="AP666" i="37"/>
  <c r="AW458" i="37"/>
  <c r="AW254" i="37"/>
  <c r="AW662" i="37"/>
  <c r="AW455" i="37"/>
  <c r="AW251" i="37"/>
  <c r="AW659" i="37"/>
  <c r="AR452" i="37"/>
  <c r="AR248" i="37"/>
  <c r="AR656" i="37"/>
  <c r="AY449" i="37"/>
  <c r="AY245" i="37"/>
  <c r="AY653" i="37"/>
  <c r="AP448" i="37"/>
  <c r="AP244" i="37"/>
  <c r="AP652" i="37"/>
  <c r="AY445" i="37"/>
  <c r="AY241" i="37"/>
  <c r="AY649" i="37"/>
  <c r="AQ443" i="37"/>
  <c r="AQ239" i="37"/>
  <c r="AQ647" i="37"/>
  <c r="AQ441" i="37"/>
  <c r="AQ237" i="37"/>
  <c r="AQ645" i="37"/>
  <c r="AV439" i="37"/>
  <c r="AV235" i="37"/>
  <c r="AV643" i="37"/>
  <c r="AX437" i="37"/>
  <c r="AX233" i="37"/>
  <c r="AX641" i="37"/>
  <c r="AP436" i="37"/>
  <c r="AP232" i="37"/>
  <c r="AP640" i="37"/>
  <c r="AR434" i="37"/>
  <c r="AR230" i="37"/>
  <c r="AR638" i="37"/>
  <c r="AW636" i="37"/>
  <c r="AW228" i="37"/>
  <c r="AW432" i="37"/>
  <c r="AV226" i="37"/>
  <c r="AV634" i="37"/>
  <c r="AV430" i="37"/>
  <c r="AY224" i="37"/>
  <c r="AY632" i="37"/>
  <c r="AY428" i="37"/>
  <c r="AV221" i="37"/>
  <c r="AV629" i="37"/>
  <c r="AV425" i="37"/>
  <c r="AQ626" i="37"/>
  <c r="AQ422" i="37"/>
  <c r="AQ218" i="37"/>
  <c r="AL241" i="37"/>
  <c r="AL445" i="37"/>
  <c r="AL649" i="37"/>
  <c r="AG310" i="37"/>
  <c r="AG718" i="37"/>
  <c r="AG514" i="37"/>
  <c r="AV309" i="37"/>
  <c r="AV513" i="37"/>
  <c r="AK309" i="37"/>
  <c r="AK513" i="37"/>
  <c r="AG309" i="37"/>
  <c r="AG513" i="37"/>
  <c r="AV308" i="37"/>
  <c r="AV512" i="37"/>
  <c r="AK308" i="37"/>
  <c r="AK512" i="37"/>
  <c r="AG308" i="37"/>
  <c r="AG512" i="37"/>
  <c r="AJ307" i="37"/>
  <c r="AJ715" i="37"/>
  <c r="AJ511" i="37"/>
  <c r="AM306" i="37"/>
  <c r="AM510" i="37"/>
  <c r="AM714" i="37"/>
  <c r="AR304" i="37"/>
  <c r="AR508" i="37"/>
  <c r="AS303" i="37"/>
  <c r="AS507" i="37"/>
  <c r="AS711" i="37"/>
  <c r="AR300" i="37"/>
  <c r="AR708" i="37"/>
  <c r="AR504" i="37"/>
  <c r="AX299" i="37"/>
  <c r="AX503" i="37"/>
  <c r="AM299" i="37"/>
  <c r="AM503" i="37"/>
  <c r="AI299" i="37"/>
  <c r="AI503" i="37"/>
  <c r="AX298" i="37"/>
  <c r="AX502" i="37"/>
  <c r="AM298" i="37"/>
  <c r="AM502" i="37"/>
  <c r="AI298" i="37"/>
  <c r="AI502" i="37"/>
  <c r="AQ297" i="37"/>
  <c r="AQ705" i="37"/>
  <c r="AQ501" i="37"/>
  <c r="AQ294" i="37"/>
  <c r="AQ702" i="37"/>
  <c r="AQ498" i="37"/>
  <c r="AQ293" i="37"/>
  <c r="AQ701" i="37"/>
  <c r="AQ497" i="37"/>
  <c r="AW291" i="37"/>
  <c r="AW699" i="37"/>
  <c r="AW495" i="37"/>
  <c r="AY287" i="37"/>
  <c r="AY695" i="37"/>
  <c r="AY491" i="37"/>
  <c r="AY283" i="37"/>
  <c r="AY691" i="37"/>
  <c r="AY487" i="37"/>
  <c r="AY280" i="37"/>
  <c r="AY688" i="37"/>
  <c r="AY484" i="37"/>
  <c r="AP278" i="37"/>
  <c r="AP686" i="37"/>
  <c r="AP482" i="37"/>
  <c r="AV274" i="37"/>
  <c r="AV682" i="37"/>
  <c r="AV478" i="37"/>
  <c r="AY271" i="37"/>
  <c r="AY679" i="37"/>
  <c r="AY475" i="37"/>
  <c r="AS268" i="37"/>
  <c r="AS676" i="37"/>
  <c r="AS472" i="37"/>
  <c r="AY265" i="37"/>
  <c r="AY673" i="37"/>
  <c r="AY469" i="37"/>
  <c r="AY261" i="37"/>
  <c r="AY669" i="37"/>
  <c r="AY465" i="37"/>
  <c r="AS258" i="37"/>
  <c r="AS666" i="37"/>
  <c r="AS462" i="37"/>
  <c r="AV254" i="37"/>
  <c r="AV662" i="37"/>
  <c r="AV458" i="37"/>
  <c r="AV251" i="37"/>
  <c r="AV659" i="37"/>
  <c r="AV455" i="37"/>
  <c r="AQ248" i="37"/>
  <c r="AQ656" i="37"/>
  <c r="AQ452" i="37"/>
  <c r="AP246" i="37"/>
  <c r="AP654" i="37"/>
  <c r="AP450" i="37"/>
  <c r="AS244" i="37"/>
  <c r="AS652" i="37"/>
  <c r="AS448" i="37"/>
  <c r="AX241" i="37"/>
  <c r="AX649" i="37"/>
  <c r="AX445" i="37"/>
  <c r="AT239" i="37"/>
  <c r="AT647" i="37"/>
  <c r="AT443" i="37"/>
  <c r="AW237" i="37"/>
  <c r="AW645" i="37"/>
  <c r="AW441" i="37"/>
  <c r="AS236" i="37"/>
  <c r="AS644" i="37"/>
  <c r="AS440" i="37"/>
  <c r="AQ234" i="37"/>
  <c r="AQ642" i="37"/>
  <c r="AQ438" i="37"/>
  <c r="AV232" i="37"/>
  <c r="AV640" i="37"/>
  <c r="AV436" i="37"/>
  <c r="AX230" i="37"/>
  <c r="AX638" i="37"/>
  <c r="AX434" i="37"/>
  <c r="AP229" i="37"/>
  <c r="AP637" i="37"/>
  <c r="AP433" i="37"/>
  <c r="AY629" i="37"/>
  <c r="AY221" i="37"/>
  <c r="AY425" i="37"/>
  <c r="AJ232" i="37"/>
  <c r="AJ640" i="37"/>
  <c r="AJ436" i="37"/>
  <c r="AH224" i="37"/>
  <c r="AH428" i="37"/>
  <c r="AH632" i="37"/>
  <c r="AH217" i="37"/>
  <c r="AH625" i="37"/>
  <c r="AH421" i="37"/>
  <c r="AX635" i="37"/>
  <c r="AX431" i="37"/>
  <c r="AX227" i="37"/>
  <c r="AP430" i="37"/>
  <c r="AP226" i="37"/>
  <c r="AP634" i="37"/>
  <c r="AY631" i="37"/>
  <c r="AY427" i="37"/>
  <c r="AY223" i="37"/>
  <c r="AT221" i="37"/>
  <c r="AT629" i="37"/>
  <c r="AT425" i="37"/>
  <c r="AW422" i="37"/>
  <c r="AW218" i="37"/>
  <c r="AW626" i="37"/>
  <c r="AK236" i="37"/>
  <c r="AK644" i="37"/>
  <c r="AK440" i="37"/>
  <c r="AL291" i="37"/>
  <c r="AL495" i="37"/>
  <c r="AL699" i="37"/>
  <c r="AS492" i="37"/>
  <c r="AS288" i="37"/>
  <c r="AS696" i="37"/>
  <c r="AV219" i="37"/>
  <c r="AV423" i="37"/>
  <c r="AV627" i="37"/>
  <c r="AX216" i="37"/>
  <c r="AX624" i="37"/>
  <c r="AX420" i="37"/>
  <c r="AI266" i="37"/>
  <c r="AI674" i="37"/>
  <c r="AI470" i="37"/>
  <c r="AK274" i="37"/>
  <c r="AK478" i="37"/>
  <c r="AK682" i="37"/>
  <c r="AI259" i="37"/>
  <c r="AI667" i="37"/>
  <c r="AI463" i="37"/>
  <c r="AM279" i="37"/>
  <c r="AM687" i="37"/>
  <c r="AM483" i="37"/>
  <c r="AL275" i="37"/>
  <c r="AL683" i="37"/>
  <c r="AL479" i="37"/>
  <c r="AT287" i="37"/>
  <c r="AT695" i="37"/>
  <c r="AT491" i="37"/>
  <c r="AR257" i="37"/>
  <c r="AR665" i="37"/>
  <c r="AR461" i="37"/>
  <c r="AM289" i="37"/>
  <c r="AM697" i="37"/>
  <c r="AM493" i="37"/>
  <c r="AT263" i="37"/>
  <c r="AT671" i="37"/>
  <c r="AT467" i="37"/>
  <c r="AS280" i="37"/>
  <c r="AS688" i="37"/>
  <c r="AS484" i="37"/>
  <c r="AR489" i="37"/>
  <c r="AR285" i="37"/>
  <c r="AR693" i="37"/>
  <c r="AM238" i="37"/>
  <c r="AM646" i="37"/>
  <c r="AM442" i="37"/>
  <c r="AI220" i="37"/>
  <c r="AI628" i="37"/>
  <c r="AI424" i="37"/>
  <c r="AS668" i="37"/>
  <c r="AS464" i="37"/>
  <c r="AS260" i="37"/>
  <c r="AH266" i="37"/>
  <c r="AH470" i="37"/>
  <c r="AH674" i="37"/>
  <c r="AH248" i="37"/>
  <c r="AH656" i="37"/>
  <c r="AH452" i="37"/>
  <c r="AT660" i="37"/>
  <c r="AT456" i="37"/>
  <c r="AT252" i="37"/>
  <c r="AR660" i="37"/>
  <c r="AR456" i="37"/>
  <c r="AR252" i="37"/>
  <c r="AN225" i="37"/>
  <c r="AN633" i="37"/>
  <c r="AN429" i="37"/>
  <c r="AK280" i="37"/>
  <c r="AK688" i="37"/>
  <c r="AK484" i="37"/>
  <c r="AS217" i="37"/>
  <c r="AS421" i="37"/>
  <c r="AS625" i="37"/>
  <c r="AI229" i="37"/>
  <c r="AI433" i="37"/>
  <c r="AI637" i="37"/>
  <c r="AG279" i="37"/>
  <c r="AG687" i="37"/>
  <c r="AG483" i="37"/>
  <c r="AK238" i="37"/>
  <c r="AK646" i="37"/>
  <c r="AK442" i="37"/>
  <c r="AN233" i="37"/>
  <c r="AN641" i="37"/>
  <c r="AN437" i="37"/>
  <c r="AR282" i="37"/>
  <c r="AR690" i="37"/>
  <c r="AR486" i="37"/>
  <c r="AR277" i="37"/>
  <c r="AR685" i="37"/>
  <c r="AR481" i="37"/>
  <c r="AN291" i="37"/>
  <c r="AN699" i="37"/>
  <c r="AN495" i="37"/>
  <c r="AN244" i="37"/>
  <c r="AN652" i="37"/>
  <c r="AN448" i="37"/>
  <c r="AL244" i="37"/>
  <c r="AL448" i="37"/>
  <c r="AL652" i="37"/>
  <c r="AJ272" i="37"/>
  <c r="AJ680" i="37"/>
  <c r="AJ476" i="37"/>
  <c r="AI241" i="37"/>
  <c r="AI445" i="37"/>
  <c r="AI649" i="37"/>
  <c r="AG261" i="37"/>
  <c r="AG669" i="37"/>
  <c r="AG465" i="37"/>
  <c r="AL285" i="37"/>
  <c r="AL693" i="37"/>
  <c r="AL489" i="37"/>
  <c r="AM237" i="37"/>
  <c r="AM645" i="37"/>
  <c r="AM441" i="37"/>
  <c r="AK273" i="37"/>
  <c r="AK681" i="37"/>
  <c r="AK477" i="37"/>
  <c r="AJ643" i="37"/>
  <c r="AJ235" i="37"/>
  <c r="AJ439" i="37"/>
  <c r="AN231" i="37"/>
  <c r="AN639" i="37"/>
  <c r="AN435" i="37"/>
  <c r="AT483" i="37"/>
  <c r="AT279" i="37"/>
  <c r="AT687" i="37"/>
  <c r="AJ220" i="37"/>
  <c r="AJ628" i="37"/>
  <c r="AJ424" i="37"/>
  <c r="AM218" i="37"/>
  <c r="AM626" i="37"/>
  <c r="AM422" i="37"/>
  <c r="AI233" i="37"/>
  <c r="AI641" i="37"/>
  <c r="AI437" i="37"/>
  <c r="AM230" i="37"/>
  <c r="AM638" i="37"/>
  <c r="AM434" i="37"/>
  <c r="AN258" i="37"/>
  <c r="AN666" i="37"/>
  <c r="AN462" i="37"/>
  <c r="AJ258" i="37"/>
  <c r="AJ666" i="37"/>
  <c r="AJ462" i="37"/>
  <c r="AN254" i="37"/>
  <c r="AN662" i="37"/>
  <c r="AN458" i="37"/>
  <c r="AL254" i="37"/>
  <c r="AL662" i="37"/>
  <c r="AL458" i="37"/>
  <c r="AS662" i="37"/>
  <c r="AS458" i="37"/>
  <c r="AS254" i="37"/>
  <c r="AT627" i="37"/>
  <c r="AT423" i="37"/>
  <c r="AT219" i="37"/>
  <c r="AS243" i="37"/>
  <c r="AS651" i="37"/>
  <c r="AS447" i="37"/>
  <c r="AN249" i="37"/>
  <c r="AN657" i="37"/>
  <c r="AN453" i="37"/>
  <c r="AL249" i="37"/>
  <c r="AL657" i="37"/>
  <c r="AL453" i="37"/>
  <c r="AK249" i="37"/>
  <c r="AK657" i="37"/>
  <c r="AK453" i="37"/>
  <c r="AJ249" i="37"/>
  <c r="AJ657" i="37"/>
  <c r="AJ453" i="37"/>
  <c r="AI249" i="37"/>
  <c r="AI453" i="37"/>
  <c r="AI657" i="37"/>
  <c r="AN251" i="37"/>
  <c r="AN659" i="37"/>
  <c r="AN455" i="37"/>
  <c r="AM251" i="37"/>
  <c r="AM455" i="37"/>
  <c r="AM659" i="37"/>
  <c r="AL251" i="37"/>
  <c r="AL455" i="37"/>
  <c r="AL659" i="37"/>
  <c r="AT492" i="37"/>
  <c r="AT288" i="37"/>
  <c r="AT696" i="37"/>
  <c r="AT262" i="37"/>
  <c r="AT466" i="37"/>
  <c r="AT670" i="37"/>
  <c r="AK216" i="37"/>
  <c r="AK624" i="37"/>
  <c r="AK420" i="37"/>
  <c r="AS489" i="37"/>
  <c r="AS285" i="37"/>
  <c r="AS693" i="37"/>
  <c r="AS284" i="37"/>
  <c r="AS692" i="37"/>
  <c r="AS488" i="37"/>
  <c r="AJ229" i="37"/>
  <c r="AJ637" i="37"/>
  <c r="AJ433" i="37"/>
  <c r="AR667" i="37"/>
  <c r="AR463" i="37"/>
  <c r="AR259" i="37"/>
  <c r="AR485" i="37"/>
  <c r="AR281" i="37"/>
  <c r="AR689" i="37"/>
  <c r="AI625" i="37"/>
  <c r="AI217" i="37"/>
  <c r="AI421" i="37"/>
  <c r="AQ263" i="37"/>
  <c r="AQ467" i="37"/>
  <c r="AQ671" i="37"/>
  <c r="AH216" i="37"/>
  <c r="AH624" i="37"/>
  <c r="AH420" i="37"/>
  <c r="AP492" i="37"/>
  <c r="AP288" i="37"/>
  <c r="AP696" i="37"/>
  <c r="AP270" i="37"/>
  <c r="AP678" i="37"/>
  <c r="AP474" i="37"/>
  <c r="AP249" i="37"/>
  <c r="AP657" i="37"/>
  <c r="AP453" i="37"/>
  <c r="AL221" i="37"/>
  <c r="AL629" i="37"/>
  <c r="AL425" i="37"/>
  <c r="AH247" i="37"/>
  <c r="AH451" i="37"/>
  <c r="AH655" i="37"/>
  <c r="AH238" i="37"/>
  <c r="AH646" i="37"/>
  <c r="AH442" i="37"/>
  <c r="AK278" i="37"/>
  <c r="AK482" i="37"/>
  <c r="AK686" i="37"/>
  <c r="AI236" i="37"/>
  <c r="AI644" i="37"/>
  <c r="AI440" i="37"/>
  <c r="AN261" i="37"/>
  <c r="AN465" i="37"/>
  <c r="AN669" i="37"/>
  <c r="AS261" i="37"/>
  <c r="AS465" i="37"/>
  <c r="AS669" i="37"/>
  <c r="AL227" i="37"/>
  <c r="AL635" i="37"/>
  <c r="AL431" i="37"/>
  <c r="AI230" i="37"/>
  <c r="AI638" i="37"/>
  <c r="AI434" i="37"/>
  <c r="AM228" i="37"/>
  <c r="AM432" i="37"/>
  <c r="AM636" i="37"/>
  <c r="AT275" i="37"/>
  <c r="AT683" i="37"/>
  <c r="AT479" i="37"/>
  <c r="AI248" i="37"/>
  <c r="AI656" i="37"/>
  <c r="AI452" i="37"/>
  <c r="AH250" i="37"/>
  <c r="AH454" i="37"/>
  <c r="AH658" i="37"/>
  <c r="AI287" i="37"/>
  <c r="AI695" i="37"/>
  <c r="AI491" i="37"/>
  <c r="AM291" i="37"/>
  <c r="AM699" i="37"/>
  <c r="AM495" i="37"/>
  <c r="AT223" i="37"/>
  <c r="AT631" i="37"/>
  <c r="AT427" i="37"/>
  <c r="AJ271" i="37"/>
  <c r="AJ679" i="37"/>
  <c r="AJ475" i="37"/>
  <c r="AQ682" i="37"/>
  <c r="AQ478" i="37"/>
  <c r="AQ274" i="37"/>
  <c r="AQ215" i="37"/>
  <c r="AQ623" i="37"/>
  <c r="AQ419" i="37"/>
  <c r="AN259" i="37"/>
  <c r="AN667" i="37"/>
  <c r="AN463" i="37"/>
  <c r="AN245" i="37"/>
  <c r="AN449" i="37"/>
  <c r="AN653" i="37"/>
  <c r="AM259" i="37"/>
  <c r="AM667" i="37"/>
  <c r="AM463" i="37"/>
  <c r="AM245" i="37"/>
  <c r="AM653" i="37"/>
  <c r="AM449" i="37"/>
  <c r="AL259" i="37"/>
  <c r="AL667" i="37"/>
  <c r="AL463" i="37"/>
  <c r="AL245" i="37"/>
  <c r="AL653" i="37"/>
  <c r="AL449" i="37"/>
  <c r="AK290" i="37"/>
  <c r="AK698" i="37"/>
  <c r="AK494" i="37"/>
  <c r="AK263" i="37"/>
  <c r="AK671" i="37"/>
  <c r="AK467" i="37"/>
  <c r="AS270" i="37"/>
  <c r="AS678" i="37"/>
  <c r="AS474" i="37"/>
  <c r="AS684" i="37"/>
  <c r="AS480" i="37"/>
  <c r="AS276" i="37"/>
  <c r="AJ289" i="37"/>
  <c r="AJ697" i="37"/>
  <c r="AJ493" i="37"/>
  <c r="AJ239" i="37"/>
  <c r="AJ647" i="37"/>
  <c r="AJ443" i="37"/>
  <c r="AI286" i="37"/>
  <c r="AI694" i="37"/>
  <c r="AI490" i="37"/>
  <c r="AI267" i="37"/>
  <c r="AI471" i="37"/>
  <c r="AI675" i="37"/>
  <c r="AH272" i="37"/>
  <c r="AH476" i="37"/>
  <c r="AH680" i="37"/>
  <c r="AG226" i="37"/>
  <c r="AG430" i="37"/>
  <c r="AG634" i="37"/>
  <c r="AP485" i="37"/>
  <c r="AP281" i="37"/>
  <c r="AP689" i="37"/>
  <c r="AG215" i="37"/>
  <c r="AG419" i="37"/>
  <c r="AG270" i="37"/>
  <c r="AG678" i="37"/>
  <c r="AG474" i="37"/>
  <c r="AQ496" i="37"/>
  <c r="AQ292" i="37"/>
  <c r="AQ700" i="37"/>
  <c r="AH237" i="37"/>
  <c r="AH645" i="37"/>
  <c r="AH441" i="37"/>
  <c r="AH273" i="37"/>
  <c r="AH477" i="37"/>
  <c r="AH681" i="37"/>
  <c r="AK234" i="37"/>
  <c r="AK642" i="37"/>
  <c r="AK438" i="37"/>
  <c r="AH231" i="37"/>
  <c r="AH639" i="37"/>
  <c r="AH435" i="37"/>
  <c r="AR483" i="37"/>
  <c r="AR279" i="37"/>
  <c r="AR687" i="37"/>
  <c r="AM232" i="37"/>
  <c r="AM640" i="37"/>
  <c r="AM436" i="37"/>
  <c r="AR261" i="37"/>
  <c r="AR669" i="37"/>
  <c r="AR465" i="37"/>
  <c r="AH232" i="37"/>
  <c r="AH436" i="37"/>
  <c r="AH640" i="37"/>
  <c r="AS282" i="37"/>
  <c r="AS690" i="37"/>
  <c r="AS486" i="37"/>
  <c r="AN246" i="37"/>
  <c r="AN654" i="37"/>
  <c r="AN450" i="37"/>
  <c r="AJ246" i="37"/>
  <c r="AJ654" i="37"/>
  <c r="AJ450" i="37"/>
  <c r="AM250" i="37"/>
  <c r="AM454" i="37"/>
  <c r="AM658" i="37"/>
  <c r="AS275" i="37"/>
  <c r="AS683" i="37"/>
  <c r="AS479" i="37"/>
  <c r="AH228" i="37"/>
  <c r="AH636" i="37"/>
  <c r="AH432" i="37"/>
  <c r="AL224" i="37"/>
  <c r="AL428" i="37"/>
  <c r="AL632" i="37"/>
  <c r="AQ627" i="37"/>
  <c r="AQ423" i="37"/>
  <c r="AQ219" i="37"/>
  <c r="AM249" i="37"/>
  <c r="AM453" i="37"/>
  <c r="AM657" i="37"/>
  <c r="AT291" i="37"/>
  <c r="AT699" i="37"/>
  <c r="AT495" i="37"/>
  <c r="AK226" i="37"/>
  <c r="AK430" i="37"/>
  <c r="AK634" i="37"/>
  <c r="AS249" i="37"/>
  <c r="AS657" i="37"/>
  <c r="AS453" i="37"/>
  <c r="AR419" i="37"/>
  <c r="AR215" i="37"/>
  <c r="AR623" i="37"/>
  <c r="AQ223" i="37"/>
  <c r="AQ631" i="37"/>
  <c r="AQ427" i="37"/>
  <c r="AN262" i="37"/>
  <c r="AN466" i="37"/>
  <c r="AN670" i="37"/>
  <c r="AL290" i="37"/>
  <c r="AL698" i="37"/>
  <c r="AL494" i="37"/>
  <c r="AT494" i="37"/>
  <c r="AT290" i="37"/>
  <c r="AT698" i="37"/>
  <c r="AK262" i="37"/>
  <c r="AK670" i="37"/>
  <c r="AK466" i="37"/>
  <c r="AT216" i="37"/>
  <c r="AT420" i="37"/>
  <c r="AT624" i="37"/>
  <c r="AK241" i="37"/>
  <c r="AK649" i="37"/>
  <c r="AK445" i="37"/>
  <c r="AS263" i="37"/>
  <c r="AS671" i="37"/>
  <c r="AS467" i="37"/>
  <c r="AJ245" i="37"/>
  <c r="AJ449" i="37"/>
  <c r="AJ653" i="37"/>
  <c r="AR280" i="37"/>
  <c r="AR688" i="37"/>
  <c r="AR484" i="37"/>
  <c r="AI272" i="37"/>
  <c r="AI680" i="37"/>
  <c r="AI476" i="37"/>
  <c r="AR633" i="37"/>
  <c r="AR225" i="37"/>
  <c r="AR429" i="37"/>
  <c r="AQ667" i="37"/>
  <c r="AQ463" i="37"/>
  <c r="AQ259" i="37"/>
  <c r="AH267" i="37"/>
  <c r="AH675" i="37"/>
  <c r="AH471" i="37"/>
  <c r="AG266" i="37"/>
  <c r="AG470" i="37"/>
  <c r="AG674" i="37"/>
  <c r="AP494" i="37"/>
  <c r="AP290" i="37"/>
  <c r="AP698" i="37"/>
  <c r="AP267" i="37"/>
  <c r="AP675" i="37"/>
  <c r="AP471" i="37"/>
  <c r="AP216" i="37"/>
  <c r="AP420" i="37"/>
  <c r="AP624" i="37"/>
  <c r="AG268" i="37"/>
  <c r="AG676" i="37"/>
  <c r="AG472" i="37"/>
  <c r="AQ492" i="37"/>
  <c r="AQ288" i="37"/>
  <c r="AQ696" i="37"/>
  <c r="AH289" i="37"/>
  <c r="AH493" i="37"/>
  <c r="AH697" i="37"/>
  <c r="AH245" i="37"/>
  <c r="AH653" i="37"/>
  <c r="AH449" i="37"/>
  <c r="AG250" i="37"/>
  <c r="AG658" i="37"/>
  <c r="AG454" i="37"/>
  <c r="AG290" i="37"/>
  <c r="AG698" i="37"/>
  <c r="AG494" i="37"/>
  <c r="AP286" i="37"/>
  <c r="AP694" i="37"/>
  <c r="AP490" i="37"/>
  <c r="AG272" i="37"/>
  <c r="AG680" i="37"/>
  <c r="AG476" i="37"/>
  <c r="AP262" i="37"/>
  <c r="AP466" i="37"/>
  <c r="AP670" i="37"/>
  <c r="AP251" i="37"/>
  <c r="AP659" i="37"/>
  <c r="AP455" i="37"/>
  <c r="AP215" i="37"/>
  <c r="AP623" i="37"/>
  <c r="AP419" i="37"/>
  <c r="AL253" i="37"/>
  <c r="AL661" i="37"/>
  <c r="AL457" i="37"/>
  <c r="AG284" i="37"/>
  <c r="AG692" i="37"/>
  <c r="AG488" i="37"/>
  <c r="AH280" i="37"/>
  <c r="AH484" i="37"/>
  <c r="AH688" i="37"/>
  <c r="AQ265" i="37"/>
  <c r="AQ673" i="37"/>
  <c r="AQ469" i="37"/>
  <c r="AQ217" i="37"/>
  <c r="AQ625" i="37"/>
  <c r="AQ421" i="37"/>
  <c r="AG240" i="37"/>
  <c r="AG648" i="37"/>
  <c r="AG444" i="37"/>
  <c r="AG233" i="37"/>
  <c r="AG437" i="37"/>
  <c r="AG641" i="37"/>
  <c r="AP280" i="37"/>
  <c r="AP688" i="37"/>
  <c r="AP484" i="37"/>
  <c r="AP668" i="37"/>
  <c r="AP464" i="37"/>
  <c r="AP260" i="37"/>
  <c r="AP662" i="37"/>
  <c r="AP458" i="37"/>
  <c r="AP254" i="37"/>
  <c r="AP633" i="37"/>
  <c r="AP225" i="37"/>
  <c r="AP429" i="37"/>
  <c r="AL284" i="37"/>
  <c r="AL488" i="37"/>
  <c r="AL692" i="37"/>
  <c r="AK268" i="37"/>
  <c r="AK676" i="37"/>
  <c r="AK472" i="37"/>
  <c r="AM219" i="37"/>
  <c r="AM423" i="37"/>
  <c r="AM627" i="37"/>
  <c r="AI283" i="37"/>
  <c r="AI691" i="37"/>
  <c r="AI487" i="37"/>
  <c r="AN264" i="37"/>
  <c r="AN672" i="37"/>
  <c r="AN468" i="37"/>
  <c r="AL252" i="37"/>
  <c r="AL660" i="37"/>
  <c r="AL456" i="37"/>
  <c r="AJ223" i="37"/>
  <c r="AJ631" i="37"/>
  <c r="AJ427" i="37"/>
  <c r="AH222" i="37"/>
  <c r="AH630" i="37"/>
  <c r="AH426" i="37"/>
  <c r="AM269" i="37"/>
  <c r="AM677" i="37"/>
  <c r="AM473" i="37"/>
  <c r="AK285" i="37"/>
  <c r="AK693" i="37"/>
  <c r="AK489" i="37"/>
  <c r="AK277" i="37"/>
  <c r="AK685" i="37"/>
  <c r="AK481" i="37"/>
  <c r="AL283" i="37"/>
  <c r="AL691" i="37"/>
  <c r="AL487" i="37"/>
  <c r="AJ284" i="37"/>
  <c r="AJ692" i="37"/>
  <c r="AJ488" i="37"/>
  <c r="AH281" i="37"/>
  <c r="AH689" i="37"/>
  <c r="AH485" i="37"/>
  <c r="AM223" i="37"/>
  <c r="AM631" i="37"/>
  <c r="AM427" i="37"/>
  <c r="AK222" i="37"/>
  <c r="AK426" i="37"/>
  <c r="AK630" i="37"/>
  <c r="AI472" i="37"/>
  <c r="AI268" i="37"/>
  <c r="AI676" i="37"/>
  <c r="AN285" i="37"/>
  <c r="AN489" i="37"/>
  <c r="AN693" i="37"/>
  <c r="AG281" i="37"/>
  <c r="AG689" i="37"/>
  <c r="AG485" i="37"/>
  <c r="AG252" i="37"/>
  <c r="AG456" i="37"/>
  <c r="AG660" i="37"/>
  <c r="AK247" i="37"/>
  <c r="AK655" i="37"/>
  <c r="AK451" i="37"/>
  <c r="AH260" i="37"/>
  <c r="AH668" i="37"/>
  <c r="AH464" i="37"/>
  <c r="AM284" i="37"/>
  <c r="AM692" i="37"/>
  <c r="AM488" i="37"/>
  <c r="AK281" i="37"/>
  <c r="AK689" i="37"/>
  <c r="AK485" i="37"/>
  <c r="AI253" i="37"/>
  <c r="AI457" i="37"/>
  <c r="AI661" i="37"/>
  <c r="AN222" i="37"/>
  <c r="AN426" i="37"/>
  <c r="AN630" i="37"/>
  <c r="AL268" i="37"/>
  <c r="AL676" i="37"/>
  <c r="AL472" i="37"/>
  <c r="AJ270" i="37"/>
  <c r="AJ678" i="37"/>
  <c r="AJ474" i="37"/>
  <c r="AJ247" i="37"/>
  <c r="AJ655" i="37"/>
  <c r="AJ451" i="37"/>
  <c r="AN292" i="37"/>
  <c r="AN700" i="37"/>
  <c r="AN496" i="37"/>
  <c r="AM243" i="37"/>
  <c r="AM651" i="37"/>
  <c r="AM447" i="37"/>
  <c r="AK276" i="37"/>
  <c r="AK480" i="37"/>
  <c r="AK684" i="37"/>
  <c r="AI219" i="37"/>
  <c r="AI423" i="37"/>
  <c r="AI627" i="37"/>
  <c r="AN247" i="37"/>
  <c r="AN655" i="37"/>
  <c r="AN451" i="37"/>
  <c r="AL277" i="37"/>
  <c r="AL685" i="37"/>
  <c r="AL481" i="37"/>
  <c r="W365" i="37"/>
  <c r="W773" i="37"/>
  <c r="W569" i="37"/>
  <c r="Y328" i="37"/>
  <c r="Y736" i="37"/>
  <c r="Y532" i="37"/>
  <c r="W376" i="37"/>
  <c r="W784" i="37"/>
  <c r="W580" i="37"/>
  <c r="Y400" i="37"/>
  <c r="Y808" i="37"/>
  <c r="Y604" i="37"/>
  <c r="Y384" i="37"/>
  <c r="Y792" i="37"/>
  <c r="Y588" i="37"/>
  <c r="U345" i="37"/>
  <c r="Z141" i="37"/>
  <c r="U753" i="37"/>
  <c r="U549" i="37"/>
  <c r="W404" i="37"/>
  <c r="W812" i="37"/>
  <c r="W608" i="37"/>
  <c r="W388" i="37"/>
  <c r="W796" i="37"/>
  <c r="W592" i="37"/>
  <c r="W372" i="37"/>
  <c r="W780" i="37"/>
  <c r="W576" i="37"/>
  <c r="V346" i="37"/>
  <c r="V754" i="37"/>
  <c r="V550" i="37"/>
  <c r="Y293" i="37"/>
  <c r="Y701" i="37"/>
  <c r="Y497" i="37"/>
  <c r="U401" i="37"/>
  <c r="Z197" i="37"/>
  <c r="U809" i="37"/>
  <c r="U605" i="37"/>
  <c r="U385" i="37"/>
  <c r="Z181" i="37"/>
  <c r="U793" i="37"/>
  <c r="U589" i="37"/>
  <c r="X362" i="37"/>
  <c r="X770" i="37"/>
  <c r="X566" i="37"/>
  <c r="X354" i="37"/>
  <c r="X762" i="37"/>
  <c r="X558" i="37"/>
  <c r="V413" i="37"/>
  <c r="V821" i="37"/>
  <c r="V617" i="37"/>
  <c r="V405" i="37"/>
  <c r="V813" i="37"/>
  <c r="V609" i="37"/>
  <c r="V397" i="37"/>
  <c r="V805" i="37"/>
  <c r="V601" i="37"/>
  <c r="V389" i="37"/>
  <c r="V797" i="37"/>
  <c r="V593" i="37"/>
  <c r="V381" i="37"/>
  <c r="V789" i="37"/>
  <c r="V585" i="37"/>
  <c r="X366" i="37"/>
  <c r="X774" i="37"/>
  <c r="X570" i="37"/>
  <c r="Y336" i="37"/>
  <c r="Y744" i="37"/>
  <c r="Y540" i="37"/>
  <c r="X326" i="37"/>
  <c r="X734" i="37"/>
  <c r="X530" i="37"/>
  <c r="V258" i="37"/>
  <c r="V666" i="37"/>
  <c r="V462" i="37"/>
  <c r="V412" i="37"/>
  <c r="V820" i="37"/>
  <c r="V616" i="37"/>
  <c r="V404" i="37"/>
  <c r="V812" i="37"/>
  <c r="V608" i="37"/>
  <c r="V396" i="37"/>
  <c r="V804" i="37"/>
  <c r="V600" i="37"/>
  <c r="V388" i="37"/>
  <c r="V796" i="37"/>
  <c r="V592" i="37"/>
  <c r="V380" i="37"/>
  <c r="V788" i="37"/>
  <c r="V584" i="37"/>
  <c r="Y373" i="37"/>
  <c r="Y781" i="37"/>
  <c r="Y577" i="37"/>
  <c r="Y368" i="37"/>
  <c r="Y776" i="37"/>
  <c r="Y572" i="37"/>
  <c r="X363" i="37"/>
  <c r="X771" i="37"/>
  <c r="X567" i="37"/>
  <c r="W336" i="37"/>
  <c r="W744" i="37"/>
  <c r="W540" i="37"/>
  <c r="V316" i="37"/>
  <c r="V724" i="37"/>
  <c r="V520" i="37"/>
  <c r="V411" i="37"/>
  <c r="V819" i="37"/>
  <c r="V615" i="37"/>
  <c r="V407" i="37"/>
  <c r="V815" i="37"/>
  <c r="V611" i="37"/>
  <c r="V403" i="37"/>
  <c r="V811" i="37"/>
  <c r="V607" i="37"/>
  <c r="V399" i="37"/>
  <c r="V807" i="37"/>
  <c r="V603" i="37"/>
  <c r="V395" i="37"/>
  <c r="V803" i="37"/>
  <c r="V599" i="37"/>
  <c r="V391" i="37"/>
  <c r="V799" i="37"/>
  <c r="V595" i="37"/>
  <c r="V387" i="37"/>
  <c r="V795" i="37"/>
  <c r="V591" i="37"/>
  <c r="V383" i="37"/>
  <c r="V791" i="37"/>
  <c r="V587" i="37"/>
  <c r="V379" i="37"/>
  <c r="V787" i="37"/>
  <c r="V583" i="37"/>
  <c r="U369" i="37"/>
  <c r="Z165" i="37"/>
  <c r="U777" i="37"/>
  <c r="U573" i="37"/>
  <c r="Y352" i="37"/>
  <c r="Y760" i="37"/>
  <c r="Y556" i="37"/>
  <c r="Y322" i="37"/>
  <c r="Y730" i="37"/>
  <c r="Y526" i="37"/>
  <c r="U285" i="37"/>
  <c r="U693" i="37"/>
  <c r="Z81" i="37"/>
  <c r="U489" i="37"/>
  <c r="X369" i="37"/>
  <c r="X777" i="37"/>
  <c r="X573" i="37"/>
  <c r="X361" i="37"/>
  <c r="X769" i="37"/>
  <c r="X565" i="37"/>
  <c r="X353" i="37"/>
  <c r="X761" i="37"/>
  <c r="X557" i="37"/>
  <c r="X341" i="37"/>
  <c r="X749" i="37"/>
  <c r="X545" i="37"/>
  <c r="U326" i="37"/>
  <c r="U734" i="37"/>
  <c r="Z122" i="37"/>
  <c r="U530" i="37"/>
  <c r="X315" i="37"/>
  <c r="X519" i="37"/>
  <c r="X723" i="37"/>
  <c r="X308" i="37"/>
  <c r="X716" i="37"/>
  <c r="X512" i="37"/>
  <c r="V286" i="37"/>
  <c r="V694" i="37"/>
  <c r="V490" i="37"/>
  <c r="W272" i="37"/>
  <c r="W680" i="37"/>
  <c r="W476" i="37"/>
  <c r="W264" i="37"/>
  <c r="W672" i="37"/>
  <c r="W468" i="37"/>
  <c r="X372" i="37"/>
  <c r="X780" i="37"/>
  <c r="X576" i="37"/>
  <c r="X364" i="37"/>
  <c r="X772" i="37"/>
  <c r="X568" i="37"/>
  <c r="X356" i="37"/>
  <c r="X764" i="37"/>
  <c r="X560" i="37"/>
  <c r="X348" i="37"/>
  <c r="X756" i="37"/>
  <c r="X552" i="37"/>
  <c r="X340" i="37"/>
  <c r="X748" i="37"/>
  <c r="X544" i="37"/>
  <c r="X332" i="37"/>
  <c r="X740" i="37"/>
  <c r="X536" i="37"/>
  <c r="Y326" i="37"/>
  <c r="Y734" i="37"/>
  <c r="Y530" i="37"/>
  <c r="X319" i="37"/>
  <c r="X727" i="37"/>
  <c r="X523" i="37"/>
  <c r="U298" i="37"/>
  <c r="U706" i="37"/>
  <c r="Z94" i="37"/>
  <c r="U502" i="37"/>
  <c r="U281" i="37"/>
  <c r="Z77" i="37"/>
  <c r="U689" i="37"/>
  <c r="U485" i="37"/>
  <c r="W361" i="37"/>
  <c r="W769" i="37"/>
  <c r="W565" i="37"/>
  <c r="W357" i="37"/>
  <c r="W765" i="37"/>
  <c r="W561" i="37"/>
  <c r="W353" i="37"/>
  <c r="W761" i="37"/>
  <c r="W557" i="37"/>
  <c r="V347" i="37"/>
  <c r="V755" i="37"/>
  <c r="V551" i="37"/>
  <c r="V343" i="37"/>
  <c r="V751" i="37"/>
  <c r="V547" i="37"/>
  <c r="V339" i="37"/>
  <c r="V747" i="37"/>
  <c r="V543" i="37"/>
  <c r="V331" i="37"/>
  <c r="V739" i="37"/>
  <c r="V535" i="37"/>
  <c r="V327" i="37"/>
  <c r="V735" i="37"/>
  <c r="V531" i="37"/>
  <c r="V315" i="37"/>
  <c r="V723" i="37"/>
  <c r="V519" i="37"/>
  <c r="W309" i="37"/>
  <c r="W717" i="37"/>
  <c r="W513" i="37"/>
  <c r="V282" i="37"/>
  <c r="V690" i="37"/>
  <c r="V486" i="37"/>
  <c r="V322" i="37"/>
  <c r="V730" i="37"/>
  <c r="V526" i="37"/>
  <c r="V314" i="37"/>
  <c r="V722" i="37"/>
  <c r="V518" i="37"/>
  <c r="X306" i="37"/>
  <c r="X714" i="37"/>
  <c r="X510" i="37"/>
  <c r="X298" i="37"/>
  <c r="X706" i="37"/>
  <c r="X502" i="37"/>
  <c r="X290" i="37"/>
  <c r="X698" i="37"/>
  <c r="X494" i="37"/>
  <c r="W284" i="37"/>
  <c r="W692" i="37"/>
  <c r="W488" i="37"/>
  <c r="U273" i="37"/>
  <c r="Z69" i="37"/>
  <c r="U681" i="37"/>
  <c r="U477" i="37"/>
  <c r="W252" i="37"/>
  <c r="W660" i="37"/>
  <c r="W456" i="37"/>
  <c r="W244" i="37"/>
  <c r="W652" i="37"/>
  <c r="W448" i="37"/>
  <c r="X325" i="37"/>
  <c r="X733" i="37"/>
  <c r="X529" i="37"/>
  <c r="X297" i="37"/>
  <c r="X705" i="37"/>
  <c r="X501" i="37"/>
  <c r="X289" i="37"/>
  <c r="X697" i="37"/>
  <c r="X493" i="37"/>
  <c r="U253" i="37"/>
  <c r="U661" i="37"/>
  <c r="U457" i="37"/>
  <c r="Z49" i="37"/>
  <c r="U245" i="37"/>
  <c r="U653" i="37"/>
  <c r="Z41" i="37"/>
  <c r="U449" i="37"/>
  <c r="X215" i="37"/>
  <c r="X623" i="37"/>
  <c r="X419" i="37"/>
  <c r="X304" i="37"/>
  <c r="X712" i="37"/>
  <c r="X508" i="37"/>
  <c r="X300" i="37"/>
  <c r="X708" i="37"/>
  <c r="X504" i="37"/>
  <c r="X296" i="37"/>
  <c r="X704" i="37"/>
  <c r="X500" i="37"/>
  <c r="X292" i="37"/>
  <c r="X700" i="37"/>
  <c r="X496" i="37"/>
  <c r="Y288" i="37"/>
  <c r="Y696" i="37"/>
  <c r="Y492" i="37"/>
  <c r="X283" i="37"/>
  <c r="X691" i="37"/>
  <c r="X487" i="37"/>
  <c r="Y276" i="37"/>
  <c r="Y684" i="37"/>
  <c r="Y480" i="37"/>
  <c r="Y260" i="37"/>
  <c r="Y668" i="37"/>
  <c r="Y464" i="37"/>
  <c r="X281" i="37"/>
  <c r="X689" i="37"/>
  <c r="X485" i="37"/>
  <c r="X273" i="37"/>
  <c r="X681" i="37"/>
  <c r="X477" i="37"/>
  <c r="X265" i="37"/>
  <c r="X673" i="37"/>
  <c r="X469" i="37"/>
  <c r="X253" i="37"/>
  <c r="X661" i="37"/>
  <c r="X457" i="37"/>
  <c r="X245" i="37"/>
  <c r="X653" i="37"/>
  <c r="X449" i="37"/>
  <c r="W225" i="37"/>
  <c r="W633" i="37"/>
  <c r="W429" i="37"/>
  <c r="V284" i="37"/>
  <c r="V692" i="37"/>
  <c r="V488" i="37"/>
  <c r="V276" i="37"/>
  <c r="V684" i="37"/>
  <c r="V480" i="37"/>
  <c r="V268" i="37"/>
  <c r="V676" i="37"/>
  <c r="V472" i="37"/>
  <c r="V260" i="37"/>
  <c r="V668" i="37"/>
  <c r="V464" i="37"/>
  <c r="V248" i="37"/>
  <c r="V656" i="37"/>
  <c r="V452" i="37"/>
  <c r="Y240" i="37"/>
  <c r="Y648" i="37"/>
  <c r="Y444" i="37"/>
  <c r="X217" i="37"/>
  <c r="X625" i="37"/>
  <c r="X421" i="37"/>
  <c r="V275" i="37"/>
  <c r="V683" i="37"/>
  <c r="V479" i="37"/>
  <c r="V271" i="37"/>
  <c r="V679" i="37"/>
  <c r="V475" i="37"/>
  <c r="V267" i="37"/>
  <c r="V675" i="37"/>
  <c r="V471" i="37"/>
  <c r="V263" i="37"/>
  <c r="V671" i="37"/>
  <c r="V467" i="37"/>
  <c r="V255" i="37"/>
  <c r="V663" i="37"/>
  <c r="V459" i="37"/>
  <c r="V251" i="37"/>
  <c r="V455" i="37"/>
  <c r="V659" i="37"/>
  <c r="V247" i="37"/>
  <c r="V655" i="37"/>
  <c r="V451" i="37"/>
  <c r="V243" i="37"/>
  <c r="V651" i="37"/>
  <c r="V447" i="37"/>
  <c r="V238" i="37"/>
  <c r="V646" i="37"/>
  <c r="V442" i="37"/>
  <c r="V234" i="37"/>
  <c r="V642" i="37"/>
  <c r="V438" i="37"/>
  <c r="X230" i="37"/>
  <c r="X638" i="37"/>
  <c r="X434" i="37"/>
  <c r="W228" i="37"/>
  <c r="W432" i="37"/>
  <c r="W636" i="37"/>
  <c r="Y220" i="37"/>
  <c r="Y628" i="37"/>
  <c r="Y424" i="37"/>
  <c r="V233" i="37"/>
  <c r="V641" i="37"/>
  <c r="V437" i="37"/>
  <c r="U228" i="37"/>
  <c r="U636" i="37"/>
  <c r="Z24" i="37"/>
  <c r="U432" i="37"/>
  <c r="X236" i="37"/>
  <c r="X644" i="37"/>
  <c r="X440" i="37"/>
  <c r="X228" i="37"/>
  <c r="X636" i="37"/>
  <c r="X432" i="37"/>
  <c r="AJ541" i="37"/>
  <c r="AJ745" i="37"/>
  <c r="AJ337" i="37"/>
  <c r="X317" i="37"/>
  <c r="X725" i="37"/>
  <c r="X521" i="37"/>
  <c r="AX521" i="37"/>
  <c r="AX725" i="37"/>
  <c r="AX317" i="37"/>
  <c r="Z173" i="37"/>
  <c r="CI199" i="40" l="1"/>
  <c r="CI193" i="40"/>
  <c r="CI78" i="40"/>
  <c r="CI164" i="40"/>
  <c r="CI15" i="40"/>
  <c r="C4" i="40"/>
  <c r="O834" i="37"/>
  <c r="CI4" i="40" s="1"/>
  <c r="C3" i="40"/>
  <c r="O833" i="37"/>
  <c r="CI3" i="40" s="1"/>
  <c r="AR917" i="37"/>
  <c r="AF922" i="37"/>
  <c r="AS927" i="37"/>
  <c r="AW922" i="37"/>
  <c r="AH922" i="37"/>
  <c r="AQ929" i="37"/>
  <c r="BD854" i="37"/>
  <c r="BD991" i="37"/>
  <c r="BD877" i="37"/>
  <c r="BD927" i="37"/>
  <c r="AK916" i="37"/>
  <c r="AG917" i="37"/>
  <c r="AQ922" i="37"/>
  <c r="AM930" i="37"/>
  <c r="AS914" i="37"/>
  <c r="AS929" i="37"/>
  <c r="AM922" i="37"/>
  <c r="AR920" i="37"/>
  <c r="AI922" i="37"/>
  <c r="AP916" i="37"/>
  <c r="AQ926" i="37"/>
  <c r="AY929" i="37"/>
  <c r="AZ917" i="37"/>
  <c r="AY930" i="37"/>
  <c r="AP914" i="37"/>
  <c r="AJ917" i="37"/>
  <c r="AL926" i="37"/>
  <c r="AT930" i="37"/>
  <c r="AG916" i="37"/>
  <c r="AX916" i="37"/>
  <c r="AK917" i="37"/>
  <c r="AZ914" i="37"/>
  <c r="AJ995" i="37"/>
  <c r="AW967" i="37"/>
  <c r="AH929" i="37"/>
  <c r="AF917" i="37"/>
  <c r="AK920" i="37"/>
  <c r="AM916" i="37"/>
  <c r="AS922" i="37"/>
  <c r="AW917" i="37"/>
  <c r="AJ920" i="37"/>
  <c r="AS913" i="37"/>
  <c r="BD928" i="37"/>
  <c r="BC926" i="37"/>
  <c r="BD919" i="37"/>
  <c r="BC1008" i="37"/>
  <c r="BD917" i="37"/>
  <c r="AI917" i="37"/>
  <c r="AG926" i="37"/>
  <c r="AQ916" i="37"/>
  <c r="AS926" i="37"/>
  <c r="AR927" i="37"/>
  <c r="AG922" i="37"/>
  <c r="AQ917" i="37"/>
  <c r="AS916" i="37"/>
  <c r="AX922" i="37"/>
  <c r="AH913" i="37"/>
  <c r="BD914" i="37"/>
  <c r="BC924" i="37"/>
  <c r="BD913" i="37"/>
  <c r="AP920" i="37"/>
  <c r="AP927" i="37"/>
  <c r="AX926" i="37"/>
  <c r="AK927" i="37"/>
  <c r="AG914" i="37"/>
  <c r="AX914" i="37"/>
  <c r="AQ920" i="37"/>
  <c r="AT917" i="37"/>
  <c r="AK913" i="37"/>
  <c r="AJ919" i="37"/>
  <c r="AT919" i="37"/>
  <c r="AR923" i="37"/>
  <c r="AP923" i="37"/>
  <c r="BC929" i="37"/>
  <c r="BC919" i="37"/>
  <c r="AT926" i="37"/>
  <c r="AS917" i="37"/>
  <c r="AT927" i="37"/>
  <c r="AZ922" i="37"/>
  <c r="BC920" i="37"/>
  <c r="AZ919" i="37"/>
  <c r="BC913" i="37"/>
  <c r="AT920" i="37"/>
  <c r="AQ930" i="37"/>
  <c r="AK922" i="37"/>
  <c r="AM919" i="37"/>
  <c r="AH917" i="37"/>
  <c r="AJ927" i="37"/>
  <c r="AF914" i="37"/>
  <c r="AR929" i="37"/>
  <c r="AF929" i="37"/>
  <c r="AH927" i="37"/>
  <c r="AX929" i="37"/>
  <c r="AM920" i="37"/>
  <c r="AH916" i="37"/>
  <c r="AY916" i="37"/>
  <c r="AL917" i="37"/>
  <c r="AJ926" i="37"/>
  <c r="AF927" i="37"/>
  <c r="AW927" i="37"/>
  <c r="AJ914" i="37"/>
  <c r="AL920" i="37"/>
  <c r="AR926" i="37"/>
  <c r="AG930" i="37"/>
  <c r="AR916" i="37"/>
  <c r="AT916" i="37"/>
  <c r="AL930" i="37"/>
  <c r="AH926" i="37"/>
  <c r="AM914" i="37"/>
  <c r="AL922" i="37"/>
  <c r="AR930" i="37"/>
  <c r="AF920" i="37"/>
  <c r="AM929" i="37"/>
  <c r="AZ930" i="37"/>
  <c r="AJ922" i="37"/>
  <c r="AW930" i="37"/>
  <c r="AY926" i="37"/>
  <c r="AY914" i="37"/>
  <c r="AQ927" i="37"/>
  <c r="AS930" i="37"/>
  <c r="AG929" i="37"/>
  <c r="AZ927" i="37"/>
  <c r="AZ929" i="37"/>
  <c r="AM926" i="37"/>
  <c r="AM927" i="37"/>
  <c r="AP926" i="37"/>
  <c r="AT914" i="37"/>
  <c r="AY922" i="37"/>
  <c r="AW995" i="37"/>
  <c r="AS995" i="37"/>
  <c r="AQ939" i="37"/>
  <c r="BD960" i="37"/>
  <c r="AW919" i="37"/>
  <c r="BC1004" i="37"/>
  <c r="AP913" i="37"/>
  <c r="BD879" i="37"/>
  <c r="AF919" i="37"/>
  <c r="AI919" i="37"/>
  <c r="BC847" i="37"/>
  <c r="BD916" i="37"/>
  <c r="BD880" i="37"/>
  <c r="AK923" i="37"/>
  <c r="AJ923" i="37"/>
  <c r="AQ923" i="37"/>
  <c r="BD858" i="37"/>
  <c r="AT913" i="37"/>
  <c r="AL916" i="37"/>
  <c r="AR922" i="37"/>
  <c r="AW926" i="37"/>
  <c r="AW914" i="37"/>
  <c r="AX930" i="37"/>
  <c r="AT922" i="37"/>
  <c r="AS920" i="37"/>
  <c r="AW920" i="37"/>
  <c r="AI930" i="37"/>
  <c r="AZ920" i="37"/>
  <c r="AL929" i="37"/>
  <c r="AL927" i="37"/>
  <c r="AH914" i="37"/>
  <c r="AY920" i="37"/>
  <c r="AQ914" i="37"/>
  <c r="AX917" i="37"/>
  <c r="AF930" i="37"/>
  <c r="AI926" i="37"/>
  <c r="AZ926" i="37"/>
  <c r="AP917" i="37"/>
  <c r="AI920" i="37"/>
  <c r="AK931" i="37"/>
  <c r="AH931" i="37"/>
  <c r="AZ931" i="37"/>
  <c r="AR967" i="37"/>
  <c r="AJ967" i="37"/>
  <c r="AF967" i="37"/>
  <c r="BD922" i="37"/>
  <c r="BD1025" i="37"/>
  <c r="BD982" i="37"/>
  <c r="AL913" i="37"/>
  <c r="AG919" i="37"/>
  <c r="AS919" i="37"/>
  <c r="AR919" i="37"/>
  <c r="AK919" i="37"/>
  <c r="BD932" i="37"/>
  <c r="BC950" i="37"/>
  <c r="BD1019" i="37"/>
  <c r="BC922" i="37"/>
  <c r="AM923" i="37"/>
  <c r="AT923" i="37"/>
  <c r="BD977" i="37"/>
  <c r="BC977" i="37"/>
  <c r="BD929" i="37"/>
  <c r="BC930" i="37"/>
  <c r="BD1029" i="37"/>
  <c r="BC857" i="37"/>
  <c r="BD974" i="37"/>
  <c r="BD957" i="37"/>
  <c r="AY917" i="37"/>
  <c r="AF926" i="37"/>
  <c r="AK929" i="37"/>
  <c r="AJ930" i="37"/>
  <c r="AF916" i="37"/>
  <c r="AL914" i="37"/>
  <c r="AP929" i="37"/>
  <c r="AR914" i="37"/>
  <c r="AI927" i="37"/>
  <c r="AX920" i="37"/>
  <c r="AH930" i="37"/>
  <c r="AI916" i="37"/>
  <c r="AZ916" i="37"/>
  <c r="AM917" i="37"/>
  <c r="AK926" i="37"/>
  <c r="AG927" i="37"/>
  <c r="AX927" i="37"/>
  <c r="AK914" i="37"/>
  <c r="AG920" i="37"/>
  <c r="AJ929" i="37"/>
  <c r="AJ916" i="37"/>
  <c r="AP922" i="37"/>
  <c r="AT929" i="37"/>
  <c r="AH920" i="37"/>
  <c r="AK930" i="37"/>
  <c r="AW929" i="37"/>
  <c r="AI914" i="37"/>
  <c r="AP930" i="37"/>
  <c r="AI929" i="37"/>
  <c r="AW916" i="37"/>
  <c r="AY927" i="37"/>
  <c r="AH939" i="37"/>
  <c r="AQ967" i="37"/>
  <c r="BD888" i="37"/>
  <c r="BD840" i="37"/>
  <c r="BD920" i="37"/>
  <c r="BC945" i="37"/>
  <c r="AR913" i="37"/>
  <c r="AW913" i="37"/>
  <c r="AY919" i="37"/>
  <c r="AX919" i="37"/>
  <c r="AH919" i="37"/>
  <c r="AL923" i="37"/>
  <c r="AG923" i="37"/>
  <c r="BD930" i="37"/>
  <c r="C15" i="40"/>
  <c r="U16" i="37"/>
  <c r="U19" i="37"/>
  <c r="U17" i="37"/>
  <c r="U15" i="37"/>
  <c r="U13" i="37"/>
  <c r="U14" i="37"/>
  <c r="U18" i="37"/>
  <c r="W14" i="37"/>
  <c r="W18" i="37"/>
  <c r="W13" i="37"/>
  <c r="W16" i="37"/>
  <c r="W15" i="37"/>
  <c r="W17" i="37"/>
  <c r="W19" i="37"/>
  <c r="V13" i="37"/>
  <c r="V17" i="37"/>
  <c r="V14" i="37"/>
  <c r="V18" i="37"/>
  <c r="V19" i="37"/>
  <c r="V15" i="37"/>
  <c r="V16" i="37"/>
  <c r="BC991" i="37"/>
  <c r="BD915" i="37"/>
  <c r="BD1007" i="37"/>
  <c r="BC849" i="37"/>
  <c r="BD849" i="37"/>
  <c r="BC1022" i="37"/>
  <c r="D21" i="40"/>
  <c r="P851" i="37"/>
  <c r="D106" i="40"/>
  <c r="P936" i="37"/>
  <c r="D36" i="40"/>
  <c r="P866" i="37"/>
  <c r="D101" i="40"/>
  <c r="P931" i="37"/>
  <c r="D70" i="40"/>
  <c r="P900" i="37"/>
  <c r="D108" i="40"/>
  <c r="P938" i="37"/>
  <c r="D9" i="40"/>
  <c r="P839" i="37"/>
  <c r="CI9" i="40" s="1"/>
  <c r="D103" i="40"/>
  <c r="P933" i="37"/>
  <c r="BD850" i="37"/>
  <c r="AR939" i="37"/>
  <c r="BC960" i="37"/>
  <c r="BC932" i="37"/>
  <c r="AR844" i="37"/>
  <c r="AK1031" i="37"/>
  <c r="AI979" i="37"/>
  <c r="AF996" i="37"/>
  <c r="AZ833" i="37"/>
  <c r="AW993" i="37"/>
  <c r="BD1009" i="37"/>
  <c r="BC1031" i="37"/>
  <c r="AW955" i="37"/>
  <c r="AT931" i="37"/>
  <c r="BC953" i="37"/>
  <c r="BD869" i="37"/>
  <c r="BC951" i="37"/>
  <c r="BC972" i="37"/>
  <c r="BC982" i="37"/>
  <c r="BC1017" i="37"/>
  <c r="BC908" i="37"/>
  <c r="BD859" i="37"/>
  <c r="BC962" i="37"/>
  <c r="BD873" i="37"/>
  <c r="AI861" i="37"/>
  <c r="AI837" i="37"/>
  <c r="AJ883" i="37"/>
  <c r="AK878" i="37"/>
  <c r="AJ888" i="37"/>
  <c r="AK899" i="37"/>
  <c r="AH899" i="37"/>
  <c r="AL840" i="37"/>
  <c r="AF885" i="37"/>
  <c r="AG843" i="37"/>
  <c r="AG858" i="37"/>
  <c r="AJ907" i="37"/>
  <c r="AM904" i="37"/>
  <c r="AT867" i="37"/>
  <c r="AL905" i="37"/>
  <c r="AJ850" i="37"/>
  <c r="AT910" i="37"/>
  <c r="AM887" i="37"/>
  <c r="AG877" i="37"/>
  <c r="AL906" i="37"/>
  <c r="AH889" i="37"/>
  <c r="AM846" i="37"/>
  <c r="AS838" i="37"/>
  <c r="AL910" i="37"/>
  <c r="AR890" i="37"/>
  <c r="AJ862" i="37"/>
  <c r="AH879" i="37"/>
  <c r="AH852" i="37"/>
  <c r="AR910" i="37"/>
  <c r="AH840" i="37"/>
  <c r="AJ848" i="37"/>
  <c r="AH873" i="37"/>
  <c r="AS889" i="37"/>
  <c r="AT859" i="37"/>
  <c r="AQ868" i="37"/>
  <c r="AG905" i="37"/>
  <c r="AX837" i="37"/>
  <c r="AX839" i="37"/>
  <c r="AR846" i="37"/>
  <c r="AJ904" i="37"/>
  <c r="AY844" i="37"/>
  <c r="AT847" i="37"/>
  <c r="AW854" i="37"/>
  <c r="AW862" i="37"/>
  <c r="AZ873" i="37"/>
  <c r="AW886" i="37"/>
  <c r="AX899" i="37"/>
  <c r="AY911" i="37"/>
  <c r="AQ839" i="37"/>
  <c r="AP854" i="37"/>
  <c r="AT862" i="37"/>
  <c r="AW873" i="37"/>
  <c r="AP886" i="37"/>
  <c r="AY897" i="37"/>
  <c r="AJ911" i="37"/>
  <c r="AJ915" i="37"/>
  <c r="AH921" i="37"/>
  <c r="AW928" i="37"/>
  <c r="AR887" i="37"/>
  <c r="AT858" i="37"/>
  <c r="AY901" i="37"/>
  <c r="AT932" i="37"/>
  <c r="AX936" i="37"/>
  <c r="AL944" i="37"/>
  <c r="AT950" i="37"/>
  <c r="AX954" i="37"/>
  <c r="AH959" i="37"/>
  <c r="AL962" i="37"/>
  <c r="AP965" i="37"/>
  <c r="AX972" i="37"/>
  <c r="AS855" i="37"/>
  <c r="AY907" i="37"/>
  <c r="AQ936" i="37"/>
  <c r="AQ954" i="37"/>
  <c r="AQ959" i="37"/>
  <c r="AQ963" i="37"/>
  <c r="AQ968" i="37"/>
  <c r="AQ972" i="37"/>
  <c r="AQ976" i="37"/>
  <c r="AQ980" i="37"/>
  <c r="AQ984" i="37"/>
  <c r="AZ876" i="37"/>
  <c r="AX863" i="37"/>
  <c r="AT866" i="37"/>
  <c r="AP912" i="37"/>
  <c r="AS933" i="37"/>
  <c r="AK959" i="37"/>
  <c r="AM1015" i="37"/>
  <c r="AM1020" i="37"/>
  <c r="AM1031" i="37"/>
  <c r="AW972" i="37"/>
  <c r="AQ892" i="37"/>
  <c r="AJ896" i="37"/>
  <c r="AQ881" i="37"/>
  <c r="AT880" i="37"/>
  <c r="AH859" i="37"/>
  <c r="AR870" i="37"/>
  <c r="AS878" i="37"/>
  <c r="AK859" i="37"/>
  <c r="AQ846" i="37"/>
  <c r="AQ850" i="37"/>
  <c r="AZ857" i="37"/>
  <c r="AW866" i="37"/>
  <c r="AZ880" i="37"/>
  <c r="AW893" i="37"/>
  <c r="AZ906" i="37"/>
  <c r="AL928" i="37"/>
  <c r="AL943" i="37"/>
  <c r="AT949" i="37"/>
  <c r="AX953" i="37"/>
  <c r="AX971" i="37"/>
  <c r="AL978" i="37"/>
  <c r="AT984" i="37"/>
  <c r="AJ954" i="37"/>
  <c r="AZ962" i="37"/>
  <c r="AI1012" i="37"/>
  <c r="AR974" i="37"/>
  <c r="AK991" i="37"/>
  <c r="AG1000" i="37"/>
  <c r="AS1008" i="37"/>
  <c r="AG910" i="37"/>
  <c r="AM841" i="37"/>
  <c r="AF871" i="37"/>
  <c r="AJ857" i="37"/>
  <c r="AT894" i="37"/>
  <c r="AQ878" i="37"/>
  <c r="AI835" i="37"/>
  <c r="AS877" i="37"/>
  <c r="AL885" i="37"/>
  <c r="AK850" i="37"/>
  <c r="AI856" i="37"/>
  <c r="AH843" i="37"/>
  <c r="AH833" i="37"/>
  <c r="AG836" i="37"/>
  <c r="AP924" i="37"/>
  <c r="AR847" i="37"/>
  <c r="AQ854" i="37"/>
  <c r="AY862" i="37"/>
  <c r="AX874" i="37"/>
  <c r="AX887" i="37"/>
  <c r="AP901" i="37"/>
  <c r="AG912" i="37"/>
  <c r="AK912" i="37"/>
  <c r="AP928" i="37"/>
  <c r="AP943" i="37"/>
  <c r="AX949" i="37"/>
  <c r="AH972" i="37"/>
  <c r="AY935" i="37"/>
  <c r="AK990" i="37"/>
  <c r="AL1012" i="37"/>
  <c r="AX1018" i="37"/>
  <c r="AP1024" i="37"/>
  <c r="AP1030" i="37"/>
  <c r="AW958" i="37"/>
  <c r="AW966" i="37"/>
  <c r="AR999" i="37"/>
  <c r="AR1007" i="37"/>
  <c r="AR1015" i="37"/>
  <c r="AR1019" i="37"/>
  <c r="AR1023" i="37"/>
  <c r="AR1031" i="37"/>
  <c r="AP998" i="37"/>
  <c r="AP1004" i="37"/>
  <c r="AL1029" i="37"/>
  <c r="AK937" i="37"/>
  <c r="AG947" i="37"/>
  <c r="AS952" i="37"/>
  <c r="AH865" i="37"/>
  <c r="AJ901" i="37"/>
  <c r="AJ861" i="37"/>
  <c r="AG870" i="37"/>
  <c r="AH888" i="37"/>
  <c r="AP875" i="37"/>
  <c r="AG857" i="37"/>
  <c r="AI883" i="37"/>
  <c r="AP887" i="37"/>
  <c r="AJ882" i="37"/>
  <c r="AL908" i="37"/>
  <c r="AS909" i="37"/>
  <c r="AJ842" i="37"/>
  <c r="AH864" i="37"/>
  <c r="AM896" i="37"/>
  <c r="AH910" i="37"/>
  <c r="AF860" i="37"/>
  <c r="AS834" i="37"/>
  <c r="AL890" i="37"/>
  <c r="AK846" i="37"/>
  <c r="AM836" i="37"/>
  <c r="AP902" i="37"/>
  <c r="AH907" i="37"/>
  <c r="AK881" i="37"/>
  <c r="AL866" i="37"/>
  <c r="AH850" i="37"/>
  <c r="AK896" i="37"/>
  <c r="AF841" i="37"/>
  <c r="AT883" i="37"/>
  <c r="AG848" i="37"/>
  <c r="AM884" i="37"/>
  <c r="AS880" i="37"/>
  <c r="AH892" i="37"/>
  <c r="AF848" i="37"/>
  <c r="AT836" i="37"/>
  <c r="AF875" i="37"/>
  <c r="AY839" i="37"/>
  <c r="AP845" i="37"/>
  <c r="AZ853" i="37"/>
  <c r="AZ861" i="37"/>
  <c r="AY871" i="37"/>
  <c r="AY885" i="37"/>
  <c r="AX897" i="37"/>
  <c r="AM911" i="37"/>
  <c r="AX924" i="37"/>
  <c r="AW846" i="37"/>
  <c r="AY875" i="37"/>
  <c r="AZ886" i="37"/>
  <c r="AX938" i="37"/>
  <c r="AL969" i="37"/>
  <c r="AH982" i="37"/>
  <c r="AP884" i="37"/>
  <c r="AI950" i="37"/>
  <c r="AI969" i="37"/>
  <c r="AW880" i="37"/>
  <c r="AW953" i="37"/>
  <c r="AG985" i="37"/>
  <c r="AY1017" i="37"/>
  <c r="AH1015" i="37"/>
  <c r="AF1007" i="37"/>
  <c r="AF1023" i="37"/>
  <c r="AG987" i="37"/>
  <c r="AK958" i="37"/>
  <c r="AQ931" i="37"/>
  <c r="BC1001" i="37"/>
  <c r="BC859" i="37"/>
  <c r="BD1005" i="37"/>
  <c r="BD989" i="37"/>
  <c r="BC1023" i="37"/>
  <c r="BD933" i="37"/>
  <c r="BD843" i="37"/>
  <c r="BC959" i="37"/>
  <c r="C101" i="40"/>
  <c r="BC999" i="37"/>
  <c r="AQ937" i="37"/>
  <c r="AQ969" i="37"/>
  <c r="AQ973" i="37"/>
  <c r="AQ977" i="37"/>
  <c r="AQ981" i="37"/>
  <c r="AQ985" i="37"/>
  <c r="AQ989" i="37"/>
  <c r="AM992" i="37"/>
  <c r="AM1013" i="37"/>
  <c r="AR991" i="37"/>
  <c r="AR996" i="37"/>
  <c r="AR1000" i="37"/>
  <c r="AR1004" i="37"/>
  <c r="AR1020" i="37"/>
  <c r="AR1024" i="37"/>
  <c r="AR1028" i="37"/>
  <c r="AS1020" i="37"/>
  <c r="AK1013" i="37"/>
  <c r="AS1030" i="37"/>
  <c r="AT843" i="37"/>
  <c r="AG999" i="37"/>
  <c r="BC918" i="37"/>
  <c r="BC1012" i="37"/>
  <c r="BD955" i="37"/>
  <c r="BC838" i="37"/>
  <c r="BD866" i="37"/>
  <c r="AS888" i="37"/>
  <c r="AK877" i="37"/>
  <c r="AM877" i="37"/>
  <c r="AT841" i="37"/>
  <c r="AK845" i="37"/>
  <c r="AP867" i="37"/>
  <c r="AM869" i="37"/>
  <c r="AM876" i="37"/>
  <c r="AI838" i="37"/>
  <c r="AM909" i="37"/>
  <c r="AJ898" i="37"/>
  <c r="AL897" i="37"/>
  <c r="AY834" i="37"/>
  <c r="AJ854" i="37"/>
  <c r="AZ879" i="37"/>
  <c r="AW892" i="37"/>
  <c r="AZ905" i="37"/>
  <c r="AQ915" i="37"/>
  <c r="AR866" i="37"/>
  <c r="AX878" i="37"/>
  <c r="AY903" i="37"/>
  <c r="AT921" i="37"/>
  <c r="AZ836" i="37"/>
  <c r="AX934" i="37"/>
  <c r="AH975" i="37"/>
  <c r="AT845" i="37"/>
  <c r="AM934" i="37"/>
  <c r="AM940" i="37"/>
  <c r="AM944" i="37"/>
  <c r="AM948" i="37"/>
  <c r="AM958" i="37"/>
  <c r="AM962" i="37"/>
  <c r="AM966" i="37"/>
  <c r="AX859" i="37"/>
  <c r="AY889" i="37"/>
  <c r="AG933" i="37"/>
  <c r="AW941" i="37"/>
  <c r="AK975" i="37"/>
  <c r="AK983" i="37"/>
  <c r="AI1028" i="37"/>
  <c r="AS979" i="37"/>
  <c r="AP1018" i="37"/>
  <c r="AK940" i="37"/>
  <c r="AS958" i="37"/>
  <c r="AS966" i="37"/>
  <c r="AJ1023" i="37"/>
  <c r="AH1022" i="37"/>
  <c r="AK965" i="37"/>
  <c r="AW944" i="37"/>
  <c r="AG871" i="37"/>
  <c r="AR883" i="37"/>
  <c r="AL843" i="37"/>
  <c r="AQ863" i="37"/>
  <c r="AZ900" i="37"/>
  <c r="AR858" i="37"/>
  <c r="AX891" i="37"/>
  <c r="AY904" i="37"/>
  <c r="AT952" i="37"/>
  <c r="AH964" i="37"/>
  <c r="AT974" i="37"/>
  <c r="AL984" i="37"/>
  <c r="AW855" i="37"/>
  <c r="AY944" i="37"/>
  <c r="AY958" i="37"/>
  <c r="AG988" i="37"/>
  <c r="AK976" i="37"/>
  <c r="AL1026" i="37"/>
  <c r="AG960" i="37"/>
  <c r="AZ884" i="37"/>
  <c r="AH904" i="37"/>
  <c r="AH866" i="37"/>
  <c r="AI847" i="37"/>
  <c r="AK867" i="37"/>
  <c r="AJ891" i="37"/>
  <c r="AJ856" i="37"/>
  <c r="AG866" i="37"/>
  <c r="AL856" i="37"/>
  <c r="AL907" i="37"/>
  <c r="AI850" i="37"/>
  <c r="AW850" i="37"/>
  <c r="AT857" i="37"/>
  <c r="AQ866" i="37"/>
  <c r="AW844" i="37"/>
  <c r="AP850" i="37"/>
  <c r="AQ857" i="37"/>
  <c r="AP891" i="37"/>
  <c r="AR862" i="37"/>
  <c r="AZ910" i="37"/>
  <c r="AH940" i="37"/>
  <c r="AP946" i="37"/>
  <c r="AH958" i="37"/>
  <c r="AL961" i="37"/>
  <c r="AP964" i="37"/>
  <c r="AT968" i="37"/>
  <c r="AP981" i="37"/>
  <c r="AX987" i="37"/>
  <c r="AX885" i="37"/>
  <c r="AX925" i="37"/>
  <c r="AM975" i="37"/>
  <c r="AM979" i="37"/>
  <c r="AY905" i="37"/>
  <c r="AW949" i="37"/>
  <c r="AW833" i="37"/>
  <c r="AL996" i="37"/>
  <c r="AH1004" i="37"/>
  <c r="AK948" i="37"/>
  <c r="AJ994" i="37"/>
  <c r="AJ1007" i="37"/>
  <c r="AJ1011" i="37"/>
  <c r="AJ1019" i="37"/>
  <c r="AS988" i="37"/>
  <c r="AL1009" i="37"/>
  <c r="AK957" i="37"/>
  <c r="AG936" i="37"/>
  <c r="AM871" i="37"/>
  <c r="AH858" i="37"/>
  <c r="AM842" i="37"/>
  <c r="AI854" i="37"/>
  <c r="AM859" i="37"/>
  <c r="AW842" i="37"/>
  <c r="AH942" i="37"/>
  <c r="AG949" i="37"/>
  <c r="AQ1031" i="37"/>
  <c r="AZ992" i="37"/>
  <c r="AZ1029" i="37"/>
  <c r="AS947" i="37"/>
  <c r="AG932" i="37"/>
  <c r="AY860" i="37"/>
  <c r="AH943" i="37"/>
  <c r="AP984" i="37"/>
  <c r="AI946" i="37"/>
  <c r="AI980" i="37"/>
  <c r="AW847" i="37"/>
  <c r="AK943" i="37"/>
  <c r="AG977" i="37"/>
  <c r="AY1016" i="37"/>
  <c r="AH1031" i="37"/>
  <c r="AG962" i="37"/>
  <c r="AF1006" i="37"/>
  <c r="AF1022" i="37"/>
  <c r="AS948" i="37"/>
  <c r="AG935" i="37"/>
  <c r="AH903" i="37"/>
  <c r="AK883" i="37"/>
  <c r="AH900" i="37"/>
  <c r="AK880" i="37"/>
  <c r="AG872" i="37"/>
  <c r="AK849" i="37"/>
  <c r="AH906" i="37"/>
  <c r="AL900" i="37"/>
  <c r="AT869" i="37"/>
  <c r="AH855" i="37"/>
  <c r="AF867" i="37"/>
  <c r="AJ849" i="37"/>
  <c r="AP907" i="37"/>
  <c r="AX847" i="37"/>
  <c r="AZ874" i="37"/>
  <c r="AI912" i="37"/>
  <c r="AS849" i="37"/>
  <c r="AX876" i="37"/>
  <c r="AR912" i="37"/>
  <c r="AT947" i="37"/>
  <c r="AY934" i="37"/>
  <c r="AY948" i="37"/>
  <c r="AY976" i="37"/>
  <c r="AW908" i="37"/>
  <c r="AT1006" i="37"/>
  <c r="AK972" i="37"/>
  <c r="AZ1015" i="37"/>
  <c r="AX1009" i="37"/>
  <c r="AP1029" i="37"/>
  <c r="AK945" i="37"/>
  <c r="AW979" i="37"/>
  <c r="AG964" i="37"/>
  <c r="AX877" i="37"/>
  <c r="AX947" i="37"/>
  <c r="AT962" i="37"/>
  <c r="AP976" i="37"/>
  <c r="AH990" i="37"/>
  <c r="AI961" i="37"/>
  <c r="AX915" i="37"/>
  <c r="AS941" i="37"/>
  <c r="AG973" i="37"/>
  <c r="AY994" i="37"/>
  <c r="AY1011" i="37"/>
  <c r="AY1015" i="37"/>
  <c r="AP1028" i="37"/>
  <c r="AW990" i="37"/>
  <c r="AX1011" i="37"/>
  <c r="AY847" i="37"/>
  <c r="AX892" i="37"/>
  <c r="AM924" i="37"/>
  <c r="AF921" i="37"/>
  <c r="AH938" i="37"/>
  <c r="AX952" i="37"/>
  <c r="AT979" i="37"/>
  <c r="AT871" i="37"/>
  <c r="AI948" i="37"/>
  <c r="AI966" i="37"/>
  <c r="AY1027" i="37"/>
  <c r="AF1016" i="37"/>
  <c r="AX1024" i="37"/>
  <c r="AI995" i="37"/>
  <c r="AI967" i="37"/>
  <c r="BD918" i="37"/>
  <c r="AJ899" i="37"/>
  <c r="AH886" i="37"/>
  <c r="AK901" i="37"/>
  <c r="AH901" i="37"/>
  <c r="AF851" i="37"/>
  <c r="AG898" i="37"/>
  <c r="AP869" i="37"/>
  <c r="AS900" i="37"/>
  <c r="AG855" i="37"/>
  <c r="AM863" i="37"/>
  <c r="AL869" i="37"/>
  <c r="AS835" i="37"/>
  <c r="AK909" i="37"/>
  <c r="AG842" i="37"/>
  <c r="AG909" i="37"/>
  <c r="AW848" i="37"/>
  <c r="AR864" i="37"/>
  <c r="AZ890" i="37"/>
  <c r="AT945" i="37"/>
  <c r="AH953" i="37"/>
  <c r="AL974" i="37"/>
  <c r="AP977" i="37"/>
  <c r="AT980" i="37"/>
  <c r="AH987" i="37"/>
  <c r="AZ934" i="37"/>
  <c r="AI994" i="37"/>
  <c r="AI1001" i="37"/>
  <c r="AI1007" i="37"/>
  <c r="AI1011" i="37"/>
  <c r="AI1019" i="37"/>
  <c r="AI1031" i="37"/>
  <c r="AJ984" i="37"/>
  <c r="AH1010" i="37"/>
  <c r="AP1022" i="37"/>
  <c r="AR977" i="37"/>
  <c r="AR985" i="37"/>
  <c r="AT1002" i="37"/>
  <c r="AT1026" i="37"/>
  <c r="AJ940" i="37"/>
  <c r="AJ948" i="37"/>
  <c r="AW1020" i="37"/>
  <c r="AF947" i="37"/>
  <c r="AI839" i="37"/>
  <c r="AP892" i="37"/>
  <c r="AM848" i="37"/>
  <c r="AX840" i="37"/>
  <c r="AS863" i="37"/>
  <c r="AF956" i="37"/>
  <c r="AR980" i="37"/>
  <c r="AS925" i="37"/>
  <c r="AZ988" i="37"/>
  <c r="AX883" i="37"/>
  <c r="AF952" i="37"/>
  <c r="AH998" i="37"/>
  <c r="AF937" i="37"/>
  <c r="AR938" i="37"/>
  <c r="AF1030" i="37"/>
  <c r="AP1026" i="37"/>
  <c r="AX931" i="37"/>
  <c r="BC948" i="37"/>
  <c r="BD956" i="37"/>
  <c r="BC848" i="37"/>
  <c r="BC863" i="37"/>
  <c r="BC970" i="37"/>
  <c r="BC888" i="37"/>
  <c r="BD1004" i="37"/>
  <c r="BD899" i="37"/>
  <c r="BC976" i="37"/>
  <c r="BC955" i="37"/>
  <c r="BD1011" i="37"/>
  <c r="BD912" i="37"/>
  <c r="BD1008" i="37"/>
  <c r="BC978" i="37"/>
  <c r="BD894" i="37"/>
  <c r="AL994" i="37"/>
  <c r="AG950" i="37"/>
  <c r="AS932" i="37"/>
  <c r="AR931" i="37"/>
  <c r="AZ967" i="37"/>
  <c r="BC1009" i="37"/>
  <c r="BC875" i="37"/>
  <c r="BC852" i="37"/>
  <c r="BD845" i="37"/>
  <c r="BD1023" i="37"/>
  <c r="AJ894" i="37"/>
  <c r="AI888" i="37"/>
  <c r="AF870" i="37"/>
  <c r="AJ840" i="37"/>
  <c r="AG840" i="37"/>
  <c r="AP878" i="37"/>
  <c r="AF908" i="37"/>
  <c r="AS881" i="37"/>
  <c r="AL867" i="37"/>
  <c r="AS893" i="37"/>
  <c r="AF833" i="37"/>
  <c r="AH885" i="37"/>
  <c r="AG868" i="37"/>
  <c r="AY845" i="37"/>
  <c r="AQ836" i="37"/>
  <c r="AT840" i="37"/>
  <c r="AZ855" i="37"/>
  <c r="AY876" i="37"/>
  <c r="AX902" i="37"/>
  <c r="AW915" i="37"/>
  <c r="AH971" i="37"/>
  <c r="AK915" i="37"/>
  <c r="AF944" i="37"/>
  <c r="AR952" i="37"/>
  <c r="AI1009" i="37"/>
  <c r="AI1027" i="37"/>
  <c r="AG998" i="37"/>
  <c r="AW1015" i="37"/>
  <c r="AH1002" i="37"/>
  <c r="AR969" i="37"/>
  <c r="AH1008" i="37"/>
  <c r="AH1020" i="37"/>
  <c r="AZ968" i="37"/>
  <c r="AG1013" i="37"/>
  <c r="AK1030" i="37"/>
  <c r="AZ937" i="37"/>
  <c r="AG900" i="37"/>
  <c r="AK861" i="37"/>
  <c r="AF855" i="37"/>
  <c r="AH860" i="37"/>
  <c r="AT901" i="37"/>
  <c r="AH918" i="37"/>
  <c r="AX981" i="37"/>
  <c r="AQ1016" i="37"/>
  <c r="AT1004" i="37"/>
  <c r="AH1025" i="37"/>
  <c r="AR957" i="37"/>
  <c r="AG1025" i="37"/>
  <c r="AJ956" i="37"/>
  <c r="AZ965" i="37"/>
  <c r="AT995" i="37"/>
  <c r="AZ986" i="37"/>
  <c r="AR975" i="37"/>
  <c r="AF973" i="37"/>
  <c r="AH837" i="37"/>
  <c r="AH871" i="37"/>
  <c r="AK902" i="37"/>
  <c r="AP872" i="37"/>
  <c r="AG907" i="37"/>
  <c r="AI863" i="37"/>
  <c r="AQ837" i="37"/>
  <c r="AG891" i="37"/>
  <c r="AH835" i="37"/>
  <c r="AZ839" i="37"/>
  <c r="AJ991" i="37"/>
  <c r="AJ996" i="37"/>
  <c r="AJ1000" i="37"/>
  <c r="AJ1004" i="37"/>
  <c r="AJ1016" i="37"/>
  <c r="AJ1024" i="37"/>
  <c r="AG1020" i="37"/>
  <c r="AW1027" i="37"/>
  <c r="AW997" i="37"/>
  <c r="AS1005" i="37"/>
  <c r="AQ998" i="37"/>
  <c r="AK1009" i="37"/>
  <c r="AZ1008" i="37"/>
  <c r="AY955" i="37"/>
  <c r="AS840" i="37"/>
  <c r="AF1026" i="37"/>
  <c r="AS1019" i="37"/>
  <c r="AI947" i="37"/>
  <c r="AI983" i="37"/>
  <c r="AF1025" i="37"/>
  <c r="AS1023" i="37"/>
  <c r="AW935" i="37"/>
  <c r="AJ887" i="37"/>
  <c r="AP865" i="37"/>
  <c r="AF847" i="37"/>
  <c r="AP873" i="37"/>
  <c r="AJ835" i="37"/>
  <c r="AM889" i="37"/>
  <c r="AL854" i="37"/>
  <c r="AQ908" i="37"/>
  <c r="AI843" i="37"/>
  <c r="AG844" i="37"/>
  <c r="AT895" i="37"/>
  <c r="AF850" i="37"/>
  <c r="AI866" i="37"/>
  <c r="AI862" i="37"/>
  <c r="AK847" i="37"/>
  <c r="AQ867" i="37"/>
  <c r="AL884" i="37"/>
  <c r="AY867" i="37"/>
  <c r="AZ907" i="37"/>
  <c r="AZ852" i="37"/>
  <c r="AY880" i="37"/>
  <c r="AG928" i="37"/>
  <c r="AS896" i="37"/>
  <c r="AP934" i="37"/>
  <c r="AH946" i="37"/>
  <c r="AL968" i="37"/>
  <c r="AT978" i="37"/>
  <c r="AL988" i="37"/>
  <c r="AY946" i="37"/>
  <c r="AY972" i="37"/>
  <c r="AY984" i="37"/>
  <c r="AP858" i="37"/>
  <c r="AH915" i="37"/>
  <c r="AW957" i="37"/>
  <c r="AG983" i="37"/>
  <c r="AT1017" i="37"/>
  <c r="AM928" i="37"/>
  <c r="AS986" i="37"/>
  <c r="AZ997" i="37"/>
  <c r="AZ1019" i="37"/>
  <c r="AZ1022" i="37"/>
  <c r="AK970" i="37"/>
  <c r="AS991" i="37"/>
  <c r="AK1017" i="37"/>
  <c r="AG948" i="37"/>
  <c r="AI971" i="37"/>
  <c r="AI987" i="37"/>
  <c r="AY998" i="37"/>
  <c r="AY1014" i="37"/>
  <c r="AG1009" i="37"/>
  <c r="AF995" i="37"/>
  <c r="AY939" i="37"/>
  <c r="AT967" i="37"/>
  <c r="AG939" i="37"/>
  <c r="BC1003" i="37"/>
  <c r="BC1006" i="37"/>
  <c r="BC968" i="37"/>
  <c r="BD886" i="37"/>
  <c r="BC1020" i="37"/>
  <c r="BC1010" i="37"/>
  <c r="BD979" i="37"/>
  <c r="BD976" i="37"/>
  <c r="BD941" i="37"/>
  <c r="BD924" i="37"/>
  <c r="BC980" i="37"/>
  <c r="BC1019" i="37"/>
  <c r="BC933" i="37"/>
  <c r="BD987" i="37"/>
  <c r="BC931" i="37"/>
  <c r="BC969" i="37"/>
  <c r="BC864" i="37"/>
  <c r="BD893" i="37"/>
  <c r="BD852" i="37"/>
  <c r="BD1014" i="37"/>
  <c r="FB7" i="27"/>
  <c r="V11" i="37"/>
  <c r="FA7" i="27"/>
  <c r="U11" i="37"/>
  <c r="FC7" i="27"/>
  <c r="W11" i="37"/>
  <c r="C38" i="40"/>
  <c r="O868" i="37"/>
  <c r="CI38" i="40" s="1"/>
  <c r="C91" i="40"/>
  <c r="O921" i="37"/>
  <c r="CI91" i="40" s="1"/>
  <c r="C76" i="40"/>
  <c r="O906" i="37"/>
  <c r="CI76" i="40" s="1"/>
  <c r="C141" i="40"/>
  <c r="O971" i="37"/>
  <c r="CI141" i="40" s="1"/>
  <c r="C198" i="40"/>
  <c r="O1028" i="37"/>
  <c r="CI198" i="40" s="1"/>
  <c r="C180" i="40"/>
  <c r="O1010" i="37"/>
  <c r="CI180" i="40" s="1"/>
  <c r="C197" i="40"/>
  <c r="O1027" i="37"/>
  <c r="CI197" i="40" s="1"/>
  <c r="C10" i="40"/>
  <c r="O840" i="37"/>
  <c r="CI10" i="40" s="1"/>
  <c r="C153" i="40"/>
  <c r="O983" i="37"/>
  <c r="CI153" i="40" s="1"/>
  <c r="C145" i="40"/>
  <c r="O975" i="37"/>
  <c r="CI145" i="40" s="1"/>
  <c r="C196" i="40"/>
  <c r="O1026" i="37"/>
  <c r="CI196" i="40" s="1"/>
  <c r="C67" i="40"/>
  <c r="O897" i="37"/>
  <c r="CI67" i="40" s="1"/>
  <c r="C68" i="40"/>
  <c r="O898" i="37"/>
  <c r="CI68" i="40" s="1"/>
  <c r="C29" i="40"/>
  <c r="O859" i="37"/>
  <c r="CI29" i="40" s="1"/>
  <c r="C161" i="40"/>
  <c r="O991" i="37"/>
  <c r="CI161" i="40" s="1"/>
  <c r="C20" i="40"/>
  <c r="O850" i="37"/>
  <c r="CI20" i="40" s="1"/>
  <c r="C173" i="40"/>
  <c r="O1003" i="37"/>
  <c r="CI173" i="40" s="1"/>
  <c r="C16" i="40"/>
  <c r="O846" i="37"/>
  <c r="CI16" i="40" s="1"/>
  <c r="C151" i="40"/>
  <c r="O981" i="37"/>
  <c r="CI151" i="40" s="1"/>
  <c r="C118" i="40"/>
  <c r="O948" i="37"/>
  <c r="CI118" i="40" s="1"/>
  <c r="C175" i="40"/>
  <c r="O1005" i="37"/>
  <c r="CI175" i="40" s="1"/>
  <c r="C182" i="40"/>
  <c r="O1012" i="37"/>
  <c r="CI182" i="40" s="1"/>
  <c r="C98" i="40"/>
  <c r="O928" i="37"/>
  <c r="CI98" i="40" s="1"/>
  <c r="C6" i="40"/>
  <c r="O836" i="37"/>
  <c r="CI6" i="40" s="1"/>
  <c r="C96" i="40"/>
  <c r="O926" i="37"/>
  <c r="CI96" i="40" s="1"/>
  <c r="C24" i="40"/>
  <c r="O854" i="37"/>
  <c r="CI24" i="40" s="1"/>
  <c r="C162" i="40"/>
  <c r="O992" i="37"/>
  <c r="CI162" i="40" s="1"/>
  <c r="C148" i="40"/>
  <c r="O978" i="37"/>
  <c r="CI148" i="40" s="1"/>
  <c r="C46" i="40"/>
  <c r="O876" i="37"/>
  <c r="CI46" i="40" s="1"/>
  <c r="C97" i="40"/>
  <c r="O927" i="37"/>
  <c r="CI97" i="40" s="1"/>
  <c r="C30" i="40"/>
  <c r="O860" i="37"/>
  <c r="CI30" i="40" s="1"/>
  <c r="C132" i="40"/>
  <c r="O962" i="37"/>
  <c r="CI132" i="40" s="1"/>
  <c r="C50" i="40"/>
  <c r="O880" i="37"/>
  <c r="CI50" i="40" s="1"/>
  <c r="C65" i="40"/>
  <c r="O895" i="37"/>
  <c r="CI65" i="40" s="1"/>
  <c r="C40" i="40"/>
  <c r="O870" i="37"/>
  <c r="CI40" i="40" s="1"/>
  <c r="C189" i="40"/>
  <c r="O1019" i="37"/>
  <c r="CI189" i="40" s="1"/>
  <c r="C194" i="40"/>
  <c r="O1024" i="37"/>
  <c r="CI194" i="40" s="1"/>
  <c r="C105" i="40"/>
  <c r="O935" i="37"/>
  <c r="CI105" i="40" s="1"/>
  <c r="C144" i="40"/>
  <c r="O974" i="37"/>
  <c r="CI144" i="40" s="1"/>
  <c r="C109" i="40"/>
  <c r="O939" i="37"/>
  <c r="CI109" i="40" s="1"/>
  <c r="C135" i="40"/>
  <c r="O965" i="37"/>
  <c r="CI135" i="40" s="1"/>
  <c r="C43" i="40"/>
  <c r="O873" i="37"/>
  <c r="CI43" i="40" s="1"/>
  <c r="C158" i="40"/>
  <c r="O988" i="37"/>
  <c r="CI158" i="40" s="1"/>
  <c r="C157" i="40"/>
  <c r="O987" i="37"/>
  <c r="CI157" i="40" s="1"/>
  <c r="C139" i="40"/>
  <c r="O969" i="37"/>
  <c r="CI139" i="40" s="1"/>
  <c r="C108" i="40"/>
  <c r="O938" i="37"/>
  <c r="J832" i="37"/>
  <c r="K832" i="37"/>
  <c r="N832" i="37" s="1"/>
  <c r="I832" i="37"/>
  <c r="L832" i="37" s="1"/>
  <c r="G832" i="37"/>
  <c r="C36" i="40"/>
  <c r="O866" i="37"/>
  <c r="C117" i="40"/>
  <c r="O947" i="37"/>
  <c r="CI117" i="40" s="1"/>
  <c r="C17" i="40"/>
  <c r="O847" i="37"/>
  <c r="CI17" i="40" s="1"/>
  <c r="C124" i="40"/>
  <c r="O954" i="37"/>
  <c r="CI124" i="40" s="1"/>
  <c r="C102" i="40"/>
  <c r="O932" i="37"/>
  <c r="CI102" i="40" s="1"/>
  <c r="C92" i="40"/>
  <c r="O922" i="37"/>
  <c r="CI92" i="40" s="1"/>
  <c r="C140" i="40"/>
  <c r="O970" i="37"/>
  <c r="CI140" i="40" s="1"/>
  <c r="C49" i="40"/>
  <c r="O879" i="37"/>
  <c r="CI49" i="40" s="1"/>
  <c r="C152" i="40"/>
  <c r="O982" i="37"/>
  <c r="CI152" i="40" s="1"/>
  <c r="C154" i="40"/>
  <c r="O984" i="37"/>
  <c r="CI154" i="40" s="1"/>
  <c r="C11" i="40"/>
  <c r="O841" i="37"/>
  <c r="CI11" i="40" s="1"/>
  <c r="C32" i="40"/>
  <c r="O862" i="37"/>
  <c r="CI32" i="40" s="1"/>
  <c r="C61" i="40"/>
  <c r="O891" i="37"/>
  <c r="CI61" i="40" s="1"/>
  <c r="C167" i="40"/>
  <c r="O997" i="37"/>
  <c r="CI167" i="40" s="1"/>
  <c r="C73" i="40"/>
  <c r="O903" i="37"/>
  <c r="CI73" i="40" s="1"/>
  <c r="C176" i="40"/>
  <c r="O1006" i="37"/>
  <c r="CI176" i="40" s="1"/>
  <c r="C112" i="40"/>
  <c r="O942" i="37"/>
  <c r="CI112" i="40" s="1"/>
  <c r="C28" i="40"/>
  <c r="O858" i="37"/>
  <c r="CI28" i="40" s="1"/>
  <c r="C174" i="40"/>
  <c r="O1004" i="37"/>
  <c r="CI174" i="40" s="1"/>
  <c r="C5" i="40"/>
  <c r="O835" i="37"/>
  <c r="CI5" i="40" s="1"/>
  <c r="C87" i="40"/>
  <c r="O917" i="37"/>
  <c r="CI87" i="40" s="1"/>
  <c r="C169" i="40"/>
  <c r="O999" i="37"/>
  <c r="CI169" i="40" s="1"/>
  <c r="C48" i="40"/>
  <c r="O878" i="37"/>
  <c r="CI48" i="40" s="1"/>
  <c r="C59" i="40"/>
  <c r="O889" i="37"/>
  <c r="CI59" i="40" s="1"/>
  <c r="C53" i="40"/>
  <c r="O883" i="37"/>
  <c r="CI53" i="40" s="1"/>
  <c r="C41" i="40"/>
  <c r="O871" i="37"/>
  <c r="CI41" i="40" s="1"/>
  <c r="C12" i="40"/>
  <c r="O842" i="37"/>
  <c r="CI12" i="40" s="1"/>
  <c r="C25" i="40"/>
  <c r="O855" i="37"/>
  <c r="CI25" i="40" s="1"/>
  <c r="C52" i="40"/>
  <c r="O882" i="37"/>
  <c r="CI52" i="40" s="1"/>
  <c r="C83" i="40"/>
  <c r="O913" i="37"/>
  <c r="CI83" i="40" s="1"/>
  <c r="C74" i="40"/>
  <c r="O904" i="37"/>
  <c r="CI74" i="40" s="1"/>
  <c r="C133" i="40"/>
  <c r="O963" i="37"/>
  <c r="CI133" i="40" s="1"/>
  <c r="C107" i="40"/>
  <c r="O937" i="37"/>
  <c r="CI107" i="40" s="1"/>
  <c r="C31" i="40"/>
  <c r="O861" i="37"/>
  <c r="CI31" i="40" s="1"/>
  <c r="C55" i="40"/>
  <c r="O885" i="37"/>
  <c r="CI55" i="40" s="1"/>
  <c r="C120" i="40"/>
  <c r="O950" i="37"/>
  <c r="CI120" i="40" s="1"/>
  <c r="C159" i="40"/>
  <c r="O989" i="37"/>
  <c r="CI159" i="40" s="1"/>
  <c r="C122" i="40"/>
  <c r="O952" i="37"/>
  <c r="CI122" i="40" s="1"/>
  <c r="C93" i="40"/>
  <c r="O923" i="37"/>
  <c r="CI93" i="40" s="1"/>
  <c r="C77" i="40"/>
  <c r="O907" i="37"/>
  <c r="CI77" i="40" s="1"/>
  <c r="C89" i="40"/>
  <c r="O919" i="37"/>
  <c r="CI89" i="40" s="1"/>
  <c r="C129" i="40"/>
  <c r="O959" i="37"/>
  <c r="CI129" i="40" s="1"/>
  <c r="C72" i="40"/>
  <c r="O902" i="37"/>
  <c r="CI72" i="40" s="1"/>
  <c r="C57" i="40"/>
  <c r="O887" i="37"/>
  <c r="CI57" i="40" s="1"/>
  <c r="C106" i="40"/>
  <c r="O936" i="37"/>
  <c r="C70" i="40"/>
  <c r="O900" i="37"/>
  <c r="C23" i="40"/>
  <c r="O853" i="37"/>
  <c r="CI23" i="40" s="1"/>
  <c r="C80" i="40"/>
  <c r="O910" i="37"/>
  <c r="CI80" i="40" s="1"/>
  <c r="C111" i="40"/>
  <c r="O941" i="37"/>
  <c r="CI111" i="40" s="1"/>
  <c r="C85" i="40"/>
  <c r="O915" i="37"/>
  <c r="CI85" i="40" s="1"/>
  <c r="C177" i="40"/>
  <c r="O1007" i="37"/>
  <c r="CI177" i="40" s="1"/>
  <c r="C130" i="40"/>
  <c r="O960" i="37"/>
  <c r="CI130" i="40" s="1"/>
  <c r="C35" i="40"/>
  <c r="O865" i="37"/>
  <c r="CI35" i="40" s="1"/>
  <c r="C34" i="40"/>
  <c r="O864" i="37"/>
  <c r="CI34" i="40" s="1"/>
  <c r="C185" i="40"/>
  <c r="O1015" i="37"/>
  <c r="CI185" i="40" s="1"/>
  <c r="C88" i="40"/>
  <c r="O918" i="37"/>
  <c r="CI88" i="40" s="1"/>
  <c r="C172" i="40"/>
  <c r="O1002" i="37"/>
  <c r="CI172" i="40" s="1"/>
  <c r="C95" i="40"/>
  <c r="O925" i="37"/>
  <c r="CI95" i="40" s="1"/>
  <c r="C121" i="40"/>
  <c r="O951" i="37"/>
  <c r="CI121" i="40" s="1"/>
  <c r="C134" i="40"/>
  <c r="O964" i="37"/>
  <c r="CI134" i="40" s="1"/>
  <c r="C147" i="40"/>
  <c r="O977" i="37"/>
  <c r="CI147" i="40" s="1"/>
  <c r="C181" i="40"/>
  <c r="O1011" i="37"/>
  <c r="CI181" i="40" s="1"/>
  <c r="C84" i="40"/>
  <c r="O914" i="37"/>
  <c r="CI84" i="40" s="1"/>
  <c r="C26" i="40"/>
  <c r="O856" i="37"/>
  <c r="CI26" i="40" s="1"/>
  <c r="C155" i="40"/>
  <c r="O985" i="37"/>
  <c r="CI155" i="40" s="1"/>
  <c r="C18" i="40"/>
  <c r="O848" i="37"/>
  <c r="CI18" i="40" s="1"/>
  <c r="C60" i="40"/>
  <c r="O890" i="37"/>
  <c r="CI60" i="40" s="1"/>
  <c r="C82" i="40"/>
  <c r="O912" i="37"/>
  <c r="CI82" i="40" s="1"/>
  <c r="C183" i="40"/>
  <c r="O1013" i="37"/>
  <c r="CI183" i="40" s="1"/>
  <c r="C138" i="40"/>
  <c r="O968" i="37"/>
  <c r="CI138" i="40" s="1"/>
  <c r="C90" i="40"/>
  <c r="O920" i="37"/>
  <c r="CI90" i="40" s="1"/>
  <c r="C42" i="40"/>
  <c r="O872" i="37"/>
  <c r="CI42" i="40" s="1"/>
  <c r="C86" i="40"/>
  <c r="O916" i="37"/>
  <c r="CI86" i="40" s="1"/>
  <c r="C187" i="40"/>
  <c r="O1017" i="37"/>
  <c r="CI187" i="40" s="1"/>
  <c r="C110" i="40"/>
  <c r="O940" i="37"/>
  <c r="CI110" i="40" s="1"/>
  <c r="C137" i="40"/>
  <c r="O967" i="37"/>
  <c r="CI137" i="40" s="1"/>
  <c r="C69" i="40"/>
  <c r="O899" i="37"/>
  <c r="CI69" i="40" s="1"/>
  <c r="C54" i="40"/>
  <c r="O884" i="37"/>
  <c r="CI54" i="40" s="1"/>
  <c r="C128" i="40"/>
  <c r="O958" i="37"/>
  <c r="CI128" i="40" s="1"/>
  <c r="C188" i="40"/>
  <c r="O1018" i="37"/>
  <c r="CI188" i="40" s="1"/>
  <c r="C146" i="40"/>
  <c r="O976" i="37"/>
  <c r="CI146" i="40" s="1"/>
  <c r="C150" i="40"/>
  <c r="O980" i="37"/>
  <c r="CI150" i="40" s="1"/>
  <c r="C8" i="40"/>
  <c r="O838" i="37"/>
  <c r="CI8" i="40" s="1"/>
  <c r="C201" i="40"/>
  <c r="O1031" i="37"/>
  <c r="CI201" i="40" s="1"/>
  <c r="C100" i="40"/>
  <c r="O930" i="37"/>
  <c r="CI100" i="40" s="1"/>
  <c r="C119" i="40"/>
  <c r="O949" i="37"/>
  <c r="CI119" i="40" s="1"/>
  <c r="C163" i="40"/>
  <c r="O993" i="37"/>
  <c r="CI163" i="40" s="1"/>
  <c r="C186" i="40"/>
  <c r="O1016" i="37"/>
  <c r="CI186" i="40" s="1"/>
  <c r="C127" i="40"/>
  <c r="O957" i="37"/>
  <c r="CI127" i="40" s="1"/>
  <c r="C184" i="40"/>
  <c r="O1014" i="37"/>
  <c r="CI184" i="40" s="1"/>
  <c r="C27" i="40"/>
  <c r="O857" i="37"/>
  <c r="CI27" i="40" s="1"/>
  <c r="C66" i="40"/>
  <c r="O896" i="37"/>
  <c r="CI66" i="40" s="1"/>
  <c r="C165" i="40"/>
  <c r="O995" i="37"/>
  <c r="CI165" i="40" s="1"/>
  <c r="C178" i="40"/>
  <c r="O1008" i="37"/>
  <c r="CI178" i="40" s="1"/>
  <c r="C103" i="40"/>
  <c r="O933" i="37"/>
  <c r="C166" i="40"/>
  <c r="O996" i="37"/>
  <c r="CI166" i="40" s="1"/>
  <c r="C75" i="40"/>
  <c r="O905" i="37"/>
  <c r="CI75" i="40" s="1"/>
  <c r="C123" i="40"/>
  <c r="O953" i="37"/>
  <c r="CI123" i="40" s="1"/>
  <c r="C149" i="40"/>
  <c r="O979" i="37"/>
  <c r="CI149" i="40" s="1"/>
  <c r="C7" i="40"/>
  <c r="O837" i="37"/>
  <c r="CI7" i="40" s="1"/>
  <c r="C115" i="40"/>
  <c r="O945" i="37"/>
  <c r="CI115" i="40" s="1"/>
  <c r="C191" i="40"/>
  <c r="O1021" i="37"/>
  <c r="CI191" i="40" s="1"/>
  <c r="C58" i="40"/>
  <c r="O888" i="37"/>
  <c r="CI58" i="40" s="1"/>
  <c r="C170" i="40"/>
  <c r="O1000" i="37"/>
  <c r="CI170" i="40" s="1"/>
  <c r="C200" i="40"/>
  <c r="O1030" i="37"/>
  <c r="CI200" i="40" s="1"/>
  <c r="C126" i="40"/>
  <c r="O956" i="37"/>
  <c r="CI126" i="40" s="1"/>
  <c r="C39" i="40"/>
  <c r="O869" i="37"/>
  <c r="CI39" i="40" s="1"/>
  <c r="C104" i="40"/>
  <c r="O934" i="37"/>
  <c r="CI104" i="40" s="1"/>
  <c r="C143" i="40"/>
  <c r="O973" i="37"/>
  <c r="CI143" i="40" s="1"/>
  <c r="C142" i="40"/>
  <c r="O972" i="37"/>
  <c r="CI142" i="40" s="1"/>
  <c r="C33" i="40"/>
  <c r="O863" i="37"/>
  <c r="CI33" i="40" s="1"/>
  <c r="C56" i="40"/>
  <c r="O886" i="37"/>
  <c r="CI56" i="40" s="1"/>
  <c r="C160" i="40"/>
  <c r="O990" i="37"/>
  <c r="CI160" i="40" s="1"/>
  <c r="C81" i="40"/>
  <c r="O911" i="37"/>
  <c r="CI81" i="40" s="1"/>
  <c r="C168" i="40"/>
  <c r="O998" i="37"/>
  <c r="CI168" i="40" s="1"/>
  <c r="C64" i="40"/>
  <c r="O894" i="37"/>
  <c r="CI64" i="40" s="1"/>
  <c r="C62" i="40"/>
  <c r="O892" i="37"/>
  <c r="CI62" i="40" s="1"/>
  <c r="C131" i="40"/>
  <c r="O961" i="37"/>
  <c r="CI131" i="40" s="1"/>
  <c r="C47" i="40"/>
  <c r="O877" i="37"/>
  <c r="CI47" i="40" s="1"/>
  <c r="C14" i="40"/>
  <c r="O844" i="37"/>
  <c r="CI14" i="40" s="1"/>
  <c r="C156" i="40"/>
  <c r="O986" i="37"/>
  <c r="CI156" i="40" s="1"/>
  <c r="C19" i="40"/>
  <c r="O849" i="37"/>
  <c r="CI19" i="40" s="1"/>
  <c r="C190" i="40"/>
  <c r="O1020" i="37"/>
  <c r="CI190" i="40" s="1"/>
  <c r="C171" i="40"/>
  <c r="O1001" i="37"/>
  <c r="CI171" i="40" s="1"/>
  <c r="C63" i="40"/>
  <c r="O893" i="37"/>
  <c r="CI63" i="40" s="1"/>
  <c r="C99" i="40"/>
  <c r="O929" i="37"/>
  <c r="CI99" i="40" s="1"/>
  <c r="C114" i="40"/>
  <c r="O944" i="37"/>
  <c r="CI114" i="40" s="1"/>
  <c r="C125" i="40"/>
  <c r="O955" i="37"/>
  <c r="CI125" i="40" s="1"/>
  <c r="C113" i="40"/>
  <c r="O943" i="37"/>
  <c r="CI113" i="40" s="1"/>
  <c r="C71" i="40"/>
  <c r="O901" i="37"/>
  <c r="CI71" i="40" s="1"/>
  <c r="C45" i="40"/>
  <c r="O875" i="37"/>
  <c r="CI45" i="40" s="1"/>
  <c r="C195" i="40"/>
  <c r="O1025" i="37"/>
  <c r="CI195" i="40" s="1"/>
  <c r="C116" i="40"/>
  <c r="O946" i="37"/>
  <c r="CI116" i="40" s="1"/>
  <c r="C192" i="40"/>
  <c r="O1022" i="37"/>
  <c r="CI192" i="40" s="1"/>
  <c r="C179" i="40"/>
  <c r="O1009" i="37"/>
  <c r="CI179" i="40" s="1"/>
  <c r="C94" i="40"/>
  <c r="O924" i="37"/>
  <c r="CI94" i="40" s="1"/>
  <c r="C37" i="40"/>
  <c r="O867" i="37"/>
  <c r="CI37" i="40" s="1"/>
  <c r="C136" i="40"/>
  <c r="O966" i="37"/>
  <c r="CI136" i="40" s="1"/>
  <c r="C51" i="40"/>
  <c r="O881" i="37"/>
  <c r="CI51" i="40" s="1"/>
  <c r="C21" i="40"/>
  <c r="O851" i="37"/>
  <c r="C22" i="40"/>
  <c r="O852" i="37"/>
  <c r="CI22" i="40" s="1"/>
  <c r="C44" i="40"/>
  <c r="O874" i="37"/>
  <c r="CI44" i="40" s="1"/>
  <c r="EX7" i="27"/>
  <c r="U12" i="37"/>
  <c r="EZ7" i="27"/>
  <c r="W12" i="37"/>
  <c r="EY7" i="27"/>
  <c r="V12" i="37"/>
  <c r="H832" i="37"/>
  <c r="Q832" i="37" s="1"/>
  <c r="D44" i="40"/>
  <c r="AP931" i="37"/>
  <c r="AI931" i="37"/>
  <c r="AW931" i="37"/>
  <c r="BC896" i="37"/>
  <c r="BM13" i="40"/>
  <c r="BS13" i="40" s="1"/>
  <c r="D165" i="40"/>
  <c r="R1029" i="37"/>
  <c r="D178" i="40"/>
  <c r="AJ931" i="37"/>
  <c r="R843" i="37"/>
  <c r="BM199" i="40"/>
  <c r="BS199" i="40" s="1"/>
  <c r="BM15" i="40"/>
  <c r="BS15" i="40" s="1"/>
  <c r="BD900" i="37"/>
  <c r="BC839" i="37"/>
  <c r="BM79" i="40"/>
  <c r="BS79" i="40" s="1"/>
  <c r="BD964" i="37"/>
  <c r="R845" i="37"/>
  <c r="R909" i="37"/>
  <c r="D35" i="40"/>
  <c r="D104" i="40"/>
  <c r="D143" i="40"/>
  <c r="D176" i="40"/>
  <c r="D132" i="40"/>
  <c r="D87" i="40"/>
  <c r="D82" i="40"/>
  <c r="D31" i="40"/>
  <c r="D174" i="40"/>
  <c r="D29" i="40"/>
  <c r="D14" i="40"/>
  <c r="D109" i="40"/>
  <c r="D190" i="40"/>
  <c r="D63" i="40"/>
  <c r="D41" i="40"/>
  <c r="D69" i="40"/>
  <c r="D133" i="40"/>
  <c r="D46" i="40"/>
  <c r="D73" i="40"/>
  <c r="D150" i="40"/>
  <c r="D94" i="40"/>
  <c r="D159" i="40"/>
  <c r="D105" i="40"/>
  <c r="D72" i="40"/>
  <c r="D93" i="40"/>
  <c r="D57" i="40"/>
  <c r="D78" i="40"/>
  <c r="D22" i="40"/>
  <c r="D121" i="40"/>
  <c r="D167" i="40"/>
  <c r="D16" i="40"/>
  <c r="D26" i="40"/>
  <c r="D5" i="40"/>
  <c r="D39" i="40"/>
  <c r="D30" i="40"/>
  <c r="D59" i="40"/>
  <c r="D60" i="40"/>
  <c r="D162" i="40"/>
  <c r="D151" i="40"/>
  <c r="D28" i="40"/>
  <c r="D81" i="40"/>
  <c r="D42" i="40"/>
  <c r="D24" i="40"/>
  <c r="D179" i="40"/>
  <c r="D189" i="40"/>
  <c r="D187" i="40"/>
  <c r="D4" i="40"/>
  <c r="D50" i="40"/>
  <c r="D43" i="40"/>
  <c r="D40" i="40"/>
  <c r="D107" i="40"/>
  <c r="D20" i="40"/>
  <c r="D195" i="40"/>
  <c r="D48" i="40"/>
  <c r="D55" i="40"/>
  <c r="D188" i="40"/>
  <c r="D83" i="40"/>
  <c r="D146" i="40"/>
  <c r="D98" i="40"/>
  <c r="D192" i="40"/>
  <c r="D77" i="40"/>
  <c r="D8" i="40"/>
  <c r="D37" i="40"/>
  <c r="D120" i="40"/>
  <c r="D89" i="40"/>
  <c r="D163" i="40"/>
  <c r="D136" i="40"/>
  <c r="D139" i="40"/>
  <c r="D23" i="40"/>
  <c r="C9" i="40"/>
  <c r="C193" i="40"/>
  <c r="D66" i="40"/>
  <c r="D164" i="40"/>
  <c r="D7" i="40"/>
  <c r="D76" i="40"/>
  <c r="D10" i="40"/>
  <c r="D32" i="40"/>
  <c r="D168" i="40"/>
  <c r="D53" i="40"/>
  <c r="D175" i="40"/>
  <c r="D11" i="40"/>
  <c r="D56" i="40"/>
  <c r="D90" i="40"/>
  <c r="D161" i="40"/>
  <c r="D182" i="40"/>
  <c r="D6" i="40"/>
  <c r="D25" i="40"/>
  <c r="D99" i="40"/>
  <c r="D65" i="40"/>
  <c r="D52" i="40"/>
  <c r="D45" i="40"/>
  <c r="D160" i="40"/>
  <c r="D171" i="40"/>
  <c r="D119" i="40"/>
  <c r="D158" i="40"/>
  <c r="D127" i="40"/>
  <c r="C78" i="40"/>
  <c r="BM78" i="40"/>
  <c r="BS78" i="40" s="1"/>
  <c r="D34" i="40"/>
  <c r="D49" i="40"/>
  <c r="D67" i="40"/>
  <c r="D61" i="40"/>
  <c r="D58" i="40"/>
  <c r="D68" i="40"/>
  <c r="D153" i="40"/>
  <c r="D173" i="40"/>
  <c r="D64" i="40"/>
  <c r="D62" i="40"/>
  <c r="D170" i="40"/>
  <c r="D155" i="40"/>
  <c r="D18" i="40"/>
  <c r="D33" i="40"/>
  <c r="D138" i="40"/>
  <c r="D112" i="40"/>
  <c r="D12" i="40"/>
  <c r="D113" i="40"/>
  <c r="D131" i="40"/>
  <c r="D19" i="40"/>
  <c r="D97" i="40"/>
  <c r="D137" i="40"/>
  <c r="D114" i="40"/>
  <c r="D96" i="40"/>
  <c r="D74" i="40"/>
  <c r="D169" i="40"/>
  <c r="D148" i="40"/>
  <c r="D125" i="40"/>
  <c r="D194" i="40"/>
  <c r="D128" i="40"/>
  <c r="D156" i="40"/>
  <c r="D116" i="40"/>
  <c r="D122" i="40"/>
  <c r="D100" i="40"/>
  <c r="D201" i="40"/>
  <c r="D157" i="40"/>
  <c r="D184" i="40"/>
  <c r="D27" i="40"/>
  <c r="D51" i="40"/>
  <c r="C164" i="40"/>
  <c r="D193" i="40"/>
  <c r="AH839" i="37"/>
  <c r="BD853" i="37"/>
  <c r="AL975" i="37"/>
  <c r="AT981" i="37"/>
  <c r="AX984" i="37"/>
  <c r="AH988" i="37"/>
  <c r="AY921" i="37"/>
  <c r="AF936" i="37"/>
  <c r="AR944" i="37"/>
  <c r="AM1007" i="37"/>
  <c r="AM1009" i="37"/>
  <c r="AM1011" i="37"/>
  <c r="AM1017" i="37"/>
  <c r="AJ972" i="37"/>
  <c r="AS998" i="37"/>
  <c r="AS1006" i="37"/>
  <c r="AK1016" i="37"/>
  <c r="AT993" i="37"/>
  <c r="AL1002" i="37"/>
  <c r="AF933" i="37"/>
  <c r="AF961" i="37"/>
  <c r="AG1028" i="37"/>
  <c r="AJ981" i="37"/>
  <c r="AX1002" i="37"/>
  <c r="AL1008" i="37"/>
  <c r="AT1020" i="37"/>
  <c r="AZ940" i="37"/>
  <c r="AZ948" i="37"/>
  <c r="AJ988" i="37"/>
  <c r="AK998" i="37"/>
  <c r="AG1006" i="37"/>
  <c r="AG1021" i="37"/>
  <c r="AJ945" i="37"/>
  <c r="AR963" i="37"/>
  <c r="AR955" i="37"/>
  <c r="AI842" i="37"/>
  <c r="AJ851" i="37"/>
  <c r="AL873" i="37"/>
  <c r="AS905" i="37"/>
  <c r="AR840" i="37"/>
  <c r="AZ847" i="37"/>
  <c r="AZ875" i="37"/>
  <c r="AT933" i="37"/>
  <c r="AT965" i="37"/>
  <c r="AH985" i="37"/>
  <c r="AT928" i="37"/>
  <c r="AJ978" i="37"/>
  <c r="AQ1014" i="37"/>
  <c r="AT1021" i="37"/>
  <c r="AK1021" i="37"/>
  <c r="AL1023" i="37"/>
  <c r="AR855" i="37"/>
  <c r="AZ899" i="37"/>
  <c r="AY1003" i="37"/>
  <c r="AJ976" i="37"/>
  <c r="AK1025" i="37"/>
  <c r="AX992" i="37"/>
  <c r="AW925" i="37"/>
  <c r="AS992" i="37"/>
  <c r="AS873" i="37"/>
  <c r="AT877" i="37"/>
  <c r="AS874" i="37"/>
  <c r="AL857" i="37"/>
  <c r="AS870" i="37"/>
  <c r="AS836" i="37"/>
  <c r="AQ925" i="37"/>
  <c r="AW868" i="37"/>
  <c r="AZ908" i="37"/>
  <c r="AP975" i="37"/>
  <c r="AX985" i="37"/>
  <c r="AJ938" i="37"/>
  <c r="AF964" i="37"/>
  <c r="AJ990" i="37"/>
  <c r="AQ997" i="37"/>
  <c r="AF938" i="37"/>
  <c r="AF970" i="37"/>
  <c r="AG1007" i="37"/>
  <c r="AZ957" i="37"/>
  <c r="AY872" i="37"/>
  <c r="AX933" i="37"/>
  <c r="AP963" i="37"/>
  <c r="AL989" i="37"/>
  <c r="AZ938" i="37"/>
  <c r="AZ974" i="37"/>
  <c r="AY1006" i="37"/>
  <c r="AY1031" i="37"/>
  <c r="AK1012" i="37"/>
  <c r="AG1031" i="37"/>
  <c r="AT994" i="37"/>
  <c r="AM837" i="37"/>
  <c r="AL883" i="37"/>
  <c r="AP894" i="37"/>
  <c r="AQ894" i="37"/>
  <c r="AI906" i="37"/>
  <c r="AK904" i="37"/>
  <c r="AQ872" i="37"/>
  <c r="AK868" i="37"/>
  <c r="AL833" i="37"/>
  <c r="AR894" i="37"/>
  <c r="AI881" i="37"/>
  <c r="AS892" i="37"/>
  <c r="AS868" i="37"/>
  <c r="AI897" i="37"/>
  <c r="AJ855" i="37"/>
  <c r="AI834" i="37"/>
  <c r="AH872" i="37"/>
  <c r="AF877" i="37"/>
  <c r="AL893" i="37"/>
  <c r="AW836" i="37"/>
  <c r="AX849" i="37"/>
  <c r="AY892" i="37"/>
  <c r="AH965" i="37"/>
  <c r="AX928" i="37"/>
  <c r="AJ962" i="37"/>
  <c r="AY1008" i="37"/>
  <c r="AY1025" i="37"/>
  <c r="AH1007" i="37"/>
  <c r="AG1030" i="37"/>
  <c r="BD971" i="37"/>
  <c r="AX1014" i="37"/>
  <c r="AX1031" i="37"/>
  <c r="AR965" i="37"/>
  <c r="AG861" i="37"/>
  <c r="BC869" i="37"/>
  <c r="AY975" i="37"/>
  <c r="AQ1026" i="37"/>
  <c r="AS994" i="37"/>
  <c r="AS1029" i="37"/>
  <c r="AZ1000" i="37"/>
  <c r="AZ1024" i="37"/>
  <c r="AI853" i="37"/>
  <c r="AP842" i="37"/>
  <c r="AM933" i="37"/>
  <c r="AM957" i="37"/>
  <c r="AM961" i="37"/>
  <c r="AM965" i="37"/>
  <c r="AI999" i="37"/>
  <c r="AI1023" i="37"/>
  <c r="AK993" i="37"/>
  <c r="AS1002" i="37"/>
  <c r="AJ1022" i="37"/>
  <c r="AJ1026" i="37"/>
  <c r="AJ1030" i="37"/>
  <c r="AK1024" i="37"/>
  <c r="AS1009" i="37"/>
  <c r="AS1025" i="37"/>
  <c r="AZ845" i="37"/>
  <c r="AQ1028" i="37"/>
  <c r="AS996" i="37"/>
  <c r="AK1002" i="37"/>
  <c r="AS1026" i="37"/>
  <c r="AF1002" i="37"/>
  <c r="AF1019" i="37"/>
  <c r="AG1005" i="37"/>
  <c r="AS843" i="37"/>
  <c r="AW840" i="37"/>
  <c r="AQ953" i="37"/>
  <c r="AQ971" i="37"/>
  <c r="AQ983" i="37"/>
  <c r="AQ987" i="37"/>
  <c r="AM994" i="37"/>
  <c r="AM999" i="37"/>
  <c r="AM1003" i="37"/>
  <c r="AM1023" i="37"/>
  <c r="AK1029" i="37"/>
  <c r="AR998" i="37"/>
  <c r="AR1002" i="37"/>
  <c r="AR1006" i="37"/>
  <c r="AR1010" i="37"/>
  <c r="AR1018" i="37"/>
  <c r="AR1022" i="37"/>
  <c r="AS1024" i="37"/>
  <c r="AG993" i="37"/>
  <c r="AG1010" i="37"/>
  <c r="AY951" i="37"/>
  <c r="AY973" i="37"/>
  <c r="AQ1003" i="37"/>
  <c r="AZ1012" i="37"/>
  <c r="AZ1025" i="37"/>
  <c r="AI974" i="37"/>
  <c r="AY1026" i="37"/>
  <c r="AG1002" i="37"/>
  <c r="AF1000" i="37"/>
  <c r="AF1017" i="37"/>
  <c r="AZ838" i="37"/>
  <c r="AL921" i="37"/>
  <c r="AY943" i="37"/>
  <c r="AQ1008" i="37"/>
  <c r="AQ1021" i="37"/>
  <c r="AW1006" i="37"/>
  <c r="AH1001" i="37"/>
  <c r="AF1003" i="37"/>
  <c r="AF955" i="37"/>
  <c r="BC1007" i="37"/>
  <c r="BD908" i="37"/>
  <c r="AH1011" i="37"/>
  <c r="AH1024" i="37"/>
  <c r="AL1030" i="37"/>
  <c r="AR953" i="37"/>
  <c r="AJ971" i="37"/>
  <c r="AJ987" i="37"/>
  <c r="AX1003" i="37"/>
  <c r="AH1029" i="37"/>
  <c r="AR942" i="37"/>
  <c r="AR950" i="37"/>
  <c r="AF990" i="37"/>
  <c r="AW1014" i="37"/>
  <c r="AF959" i="37"/>
  <c r="AZ951" i="37"/>
  <c r="AL839" i="37"/>
  <c r="AT838" i="37"/>
  <c r="AQ909" i="37"/>
  <c r="AM905" i="37"/>
  <c r="AI879" i="37"/>
  <c r="AG838" i="37"/>
  <c r="AW871" i="37"/>
  <c r="AK911" i="37"/>
  <c r="AK925" i="37"/>
  <c r="AR936" i="37"/>
  <c r="AJ986" i="37"/>
  <c r="AQ1007" i="37"/>
  <c r="AP1010" i="37"/>
  <c r="AX1029" i="37"/>
  <c r="AJ963" i="37"/>
  <c r="AG1027" i="37"/>
  <c r="AP1007" i="37"/>
  <c r="AJ932" i="37"/>
  <c r="AR962" i="37"/>
  <c r="AK997" i="37"/>
  <c r="AS1018" i="37"/>
  <c r="AZ945" i="37"/>
  <c r="AZ851" i="37"/>
  <c r="AR896" i="37"/>
  <c r="AT918" i="37"/>
  <c r="AX957" i="37"/>
  <c r="AT971" i="37"/>
  <c r="AR960" i="37"/>
  <c r="AY1001" i="37"/>
  <c r="AY1009" i="37"/>
  <c r="AP1005" i="37"/>
  <c r="AZ943" i="37"/>
  <c r="AF981" i="37"/>
  <c r="AW1025" i="37"/>
  <c r="AL1013" i="37"/>
  <c r="AF950" i="37"/>
  <c r="AS997" i="37"/>
  <c r="AG888" i="37"/>
  <c r="AM899" i="37"/>
  <c r="AF892" i="37"/>
  <c r="AG847" i="37"/>
  <c r="AP838" i="37"/>
  <c r="AJ864" i="37"/>
  <c r="AT878" i="37"/>
  <c r="AH853" i="37"/>
  <c r="AI905" i="37"/>
  <c r="AK874" i="37"/>
  <c r="AI833" i="37"/>
  <c r="AM866" i="37"/>
  <c r="AR878" i="37"/>
  <c r="AK907" i="37"/>
  <c r="AM845" i="37"/>
  <c r="AM834" i="37"/>
  <c r="AZ834" i="37"/>
  <c r="AW921" i="37"/>
  <c r="AM925" i="37"/>
  <c r="AZ843" i="37"/>
  <c r="AP849" i="37"/>
  <c r="AS856" i="37"/>
  <c r="AZ864" i="37"/>
  <c r="AY877" i="37"/>
  <c r="AQ891" i="37"/>
  <c r="AZ903" i="37"/>
  <c r="AH941" i="37"/>
  <c r="AP947" i="37"/>
  <c r="AT969" i="37"/>
  <c r="AH976" i="37"/>
  <c r="AL979" i="37"/>
  <c r="AP982" i="37"/>
  <c r="AT985" i="37"/>
  <c r="AX988" i="37"/>
  <c r="AZ924" i="37"/>
  <c r="AJ979" i="37"/>
  <c r="AS1031" i="37"/>
  <c r="AR983" i="37"/>
  <c r="AL998" i="37"/>
  <c r="AT1014" i="37"/>
  <c r="AW999" i="37"/>
  <c r="AG925" i="37"/>
  <c r="AF915" i="37"/>
  <c r="AM937" i="37"/>
  <c r="AM969" i="37"/>
  <c r="AM973" i="37"/>
  <c r="AM977" i="37"/>
  <c r="AM981" i="37"/>
  <c r="AM985" i="37"/>
  <c r="AM989" i="37"/>
  <c r="AI1030" i="37"/>
  <c r="AW1019" i="37"/>
  <c r="AJ992" i="37"/>
  <c r="AJ1001" i="37"/>
  <c r="AJ1009" i="37"/>
  <c r="AJ1029" i="37"/>
  <c r="AK1022" i="37"/>
  <c r="AW1007" i="37"/>
  <c r="AW1022" i="37"/>
  <c r="AR834" i="37"/>
  <c r="AI924" i="37"/>
  <c r="AY977" i="37"/>
  <c r="AQ1013" i="37"/>
  <c r="AW1017" i="37"/>
  <c r="AZ1011" i="37"/>
  <c r="AX833" i="37"/>
  <c r="AK895" i="37"/>
  <c r="AL861" i="37"/>
  <c r="AK886" i="37"/>
  <c r="AL902" i="37"/>
  <c r="AF899" i="37"/>
  <c r="AL841" i="37"/>
  <c r="AJ895" i="37"/>
  <c r="AI841" i="37"/>
  <c r="AF858" i="37"/>
  <c r="AF902" i="37"/>
  <c r="AF868" i="37"/>
  <c r="AQ906" i="37"/>
  <c r="AF886" i="37"/>
  <c r="AP908" i="37"/>
  <c r="AH890" i="37"/>
  <c r="AJ859" i="37"/>
  <c r="AT908" i="37"/>
  <c r="AR897" i="37"/>
  <c r="AP899" i="37"/>
  <c r="AI857" i="37"/>
  <c r="AJ881" i="37"/>
  <c r="AL863" i="37"/>
  <c r="AQ833" i="37"/>
  <c r="AG856" i="37"/>
  <c r="AP888" i="37"/>
  <c r="AM867" i="37"/>
  <c r="AK872" i="37"/>
  <c r="AL848" i="37"/>
  <c r="AL855" i="37"/>
  <c r="AI890" i="37"/>
  <c r="AR895" i="37"/>
  <c r="AF897" i="37"/>
  <c r="AM843" i="37"/>
  <c r="AX909" i="37"/>
  <c r="AR918" i="37"/>
  <c r="AY851" i="37"/>
  <c r="AZ859" i="37"/>
  <c r="AX869" i="37"/>
  <c r="AY882" i="37"/>
  <c r="AZ893" i="37"/>
  <c r="AW907" i="37"/>
  <c r="AQ924" i="37"/>
  <c r="AQ840" i="37"/>
  <c r="AZ878" i="37"/>
  <c r="AP932" i="37"/>
  <c r="AT936" i="37"/>
  <c r="AX940" i="37"/>
  <c r="AH944" i="37"/>
  <c r="AP950" i="37"/>
  <c r="AT954" i="37"/>
  <c r="AX958" i="37"/>
  <c r="AH962" i="37"/>
  <c r="AL965" i="37"/>
  <c r="AP969" i="37"/>
  <c r="AH979" i="37"/>
  <c r="AL982" i="37"/>
  <c r="AP985" i="37"/>
  <c r="AT988" i="37"/>
  <c r="AQ853" i="37"/>
  <c r="AY902" i="37"/>
  <c r="AM936" i="37"/>
  <c r="AM954" i="37"/>
  <c r="AM959" i="37"/>
  <c r="AM963" i="37"/>
  <c r="AM968" i="37"/>
  <c r="AM976" i="37"/>
  <c r="AM988" i="37"/>
  <c r="AZ872" i="37"/>
  <c r="AR854" i="37"/>
  <c r="AS864" i="37"/>
  <c r="AL912" i="37"/>
  <c r="AG961" i="37"/>
  <c r="AS969" i="37"/>
  <c r="AS977" i="37"/>
  <c r="AS985" i="37"/>
  <c r="AI1008" i="37"/>
  <c r="AI1017" i="37"/>
  <c r="AI1020" i="37"/>
  <c r="AI1021" i="37"/>
  <c r="AW971" i="37"/>
  <c r="AG976" i="37"/>
  <c r="AP991" i="37"/>
  <c r="AT998" i="37"/>
  <c r="AX1005" i="37"/>
  <c r="AT1013" i="37"/>
  <c r="AW956" i="37"/>
  <c r="AW964" i="37"/>
  <c r="AT955" i="37"/>
  <c r="AF861" i="37"/>
  <c r="AJ900" i="37"/>
  <c r="AF906" i="37"/>
  <c r="AR904" i="37"/>
  <c r="AT833" i="37"/>
  <c r="AJ853" i="37"/>
  <c r="AS890" i="37"/>
  <c r="AQ905" i="37"/>
  <c r="AS897" i="37"/>
  <c r="AS865" i="37"/>
  <c r="AK873" i="37"/>
  <c r="AM853" i="37"/>
  <c r="AJ897" i="37"/>
  <c r="AJ885" i="37"/>
  <c r="AH896" i="37"/>
  <c r="AQ871" i="37"/>
  <c r="AI911" i="37"/>
  <c r="AR928" i="37"/>
  <c r="AY864" i="37"/>
  <c r="AW901" i="37"/>
  <c r="AS918" i="37"/>
  <c r="AX932" i="37"/>
  <c r="AP944" i="37"/>
  <c r="AH956" i="37"/>
  <c r="AP966" i="37"/>
  <c r="AT986" i="37"/>
  <c r="AX893" i="37"/>
  <c r="AY933" i="37"/>
  <c r="AY961" i="37"/>
  <c r="AY974" i="37"/>
  <c r="AY986" i="37"/>
  <c r="AY874" i="37"/>
  <c r="AW912" i="37"/>
  <c r="AJ946" i="37"/>
  <c r="AZ954" i="37"/>
  <c r="AF972" i="37"/>
  <c r="AF980" i="37"/>
  <c r="AF988" i="37"/>
  <c r="AM991" i="37"/>
  <c r="AM996" i="37"/>
  <c r="AM1000" i="37"/>
  <c r="AM1006" i="37"/>
  <c r="AM1012" i="37"/>
  <c r="AM1014" i="37"/>
  <c r="AM1016" i="37"/>
  <c r="AM1022" i="37"/>
  <c r="AR979" i="37"/>
  <c r="AL997" i="37"/>
  <c r="AL1004" i="37"/>
  <c r="AF945" i="37"/>
  <c r="AZ971" i="37"/>
  <c r="AZ979" i="37"/>
  <c r="AZ987" i="37"/>
  <c r="AS1022" i="37"/>
  <c r="AP1009" i="37"/>
  <c r="AL1015" i="37"/>
  <c r="AX1022" i="37"/>
  <c r="AJ952" i="37"/>
  <c r="AF962" i="37"/>
  <c r="AZ976" i="37"/>
  <c r="AR990" i="37"/>
  <c r="AK1000" i="37"/>
  <c r="AK1015" i="37"/>
  <c r="AG1023" i="37"/>
  <c r="AR947" i="37"/>
  <c r="AJ957" i="37"/>
  <c r="AJ965" i="37"/>
  <c r="AJ955" i="37"/>
  <c r="AF857" i="37"/>
  <c r="AM858" i="37"/>
  <c r="AJ845" i="37"/>
  <c r="AR842" i="37"/>
  <c r="AP853" i="37"/>
  <c r="AZ882" i="37"/>
  <c r="AH937" i="37"/>
  <c r="AL959" i="37"/>
  <c r="AH969" i="37"/>
  <c r="AX977" i="37"/>
  <c r="AP987" i="37"/>
  <c r="AF960" i="37"/>
  <c r="AR984" i="37"/>
  <c r="AQ992" i="37"/>
  <c r="AR978" i="37"/>
  <c r="AK1011" i="37"/>
  <c r="AX1026" i="37"/>
  <c r="AR933" i="37"/>
  <c r="AJ959" i="37"/>
  <c r="AW1028" i="37"/>
  <c r="AJ960" i="37"/>
  <c r="AK999" i="37"/>
  <c r="AK1023" i="37"/>
  <c r="AZ949" i="37"/>
  <c r="AW863" i="37"/>
  <c r="AS911" i="37"/>
  <c r="AH933" i="37"/>
  <c r="AR956" i="37"/>
  <c r="AZ990" i="37"/>
  <c r="AY1022" i="37"/>
  <c r="AK992" i="37"/>
  <c r="AX1001" i="37"/>
  <c r="AW1000" i="37"/>
  <c r="AJ969" i="37"/>
  <c r="AZ955" i="37"/>
  <c r="AF837" i="37"/>
  <c r="AG887" i="37"/>
  <c r="AJ871" i="37"/>
  <c r="AP837" i="37"/>
  <c r="AM873" i="37"/>
  <c r="AK876" i="37"/>
  <c r="AL859" i="37"/>
  <c r="AT849" i="37"/>
  <c r="AY878" i="37"/>
  <c r="AT957" i="37"/>
  <c r="AJ970" i="37"/>
  <c r="AS1001" i="37"/>
  <c r="AH994" i="37"/>
  <c r="AR945" i="37"/>
  <c r="AY842" i="37"/>
  <c r="AX843" i="37"/>
  <c r="AI973" i="37"/>
  <c r="AG997" i="37"/>
  <c r="AF999" i="37"/>
  <c r="AF1014" i="37"/>
  <c r="AF1031" i="37"/>
  <c r="AY924" i="37"/>
  <c r="AQ933" i="37"/>
  <c r="AQ957" i="37"/>
  <c r="AQ961" i="37"/>
  <c r="AQ965" i="37"/>
  <c r="AX841" i="37"/>
  <c r="AM1030" i="37"/>
  <c r="AW991" i="37"/>
  <c r="AG1001" i="37"/>
  <c r="AW1008" i="37"/>
  <c r="AK1020" i="37"/>
  <c r="AR1013" i="37"/>
  <c r="AR1017" i="37"/>
  <c r="AR1021" i="37"/>
  <c r="AW1031" i="37"/>
  <c r="AG1008" i="37"/>
  <c r="AT846" i="37"/>
  <c r="AQ1023" i="37"/>
  <c r="AZ998" i="37"/>
  <c r="AZ1021" i="37"/>
  <c r="AJ925" i="37"/>
  <c r="AI970" i="37"/>
  <c r="AF997" i="37"/>
  <c r="AF1028" i="37"/>
  <c r="AK1019" i="37"/>
  <c r="AP836" i="37"/>
  <c r="AS845" i="37"/>
  <c r="AT1011" i="37"/>
  <c r="AG940" i="37"/>
  <c r="AR906" i="37"/>
  <c r="AQ874" i="37"/>
  <c r="AL851" i="37"/>
  <c r="AI891" i="37"/>
  <c r="AR873" i="37"/>
  <c r="AS899" i="37"/>
  <c r="AT903" i="37"/>
  <c r="AM885" i="37"/>
  <c r="AS841" i="37"/>
  <c r="AH897" i="37"/>
  <c r="AH870" i="37"/>
  <c r="AP910" i="37"/>
  <c r="AJ876" i="37"/>
  <c r="AL879" i="37"/>
  <c r="AK853" i="37"/>
  <c r="AP890" i="37"/>
  <c r="AM838" i="37"/>
  <c r="AK833" i="37"/>
  <c r="AK897" i="37"/>
  <c r="AG845" i="37"/>
  <c r="AJ928" i="37"/>
  <c r="AT842" i="37"/>
  <c r="AT876" i="37"/>
  <c r="AW888" i="37"/>
  <c r="AS901" i="37"/>
  <c r="AJ912" i="37"/>
  <c r="AK918" i="37"/>
  <c r="AX921" i="37"/>
  <c r="AZ837" i="37"/>
  <c r="AP933" i="37"/>
  <c r="AL948" i="37"/>
  <c r="AT956" i="37"/>
  <c r="AL966" i="37"/>
  <c r="AP986" i="37"/>
  <c r="AX867" i="37"/>
  <c r="AX912" i="37"/>
  <c r="AW890" i="37"/>
  <c r="AY900" i="37"/>
  <c r="AG953" i="37"/>
  <c r="AW969" i="37"/>
  <c r="AW977" i="37"/>
  <c r="AM1024" i="37"/>
  <c r="AK985" i="37"/>
  <c r="AW976" i="37"/>
  <c r="AX993" i="37"/>
  <c r="AT1005" i="37"/>
  <c r="AP1011" i="37"/>
  <c r="AT1016" i="37"/>
  <c r="AL1024" i="37"/>
  <c r="AL1031" i="37"/>
  <c r="AW959" i="37"/>
  <c r="AK969" i="37"/>
  <c r="AS936" i="37"/>
  <c r="AK954" i="37"/>
  <c r="AS935" i="37"/>
  <c r="AS882" i="37"/>
  <c r="AF893" i="37"/>
  <c r="AS907" i="37"/>
  <c r="AR853" i="37"/>
  <c r="AY884" i="37"/>
  <c r="AT854" i="37"/>
  <c r="AT886" i="37"/>
  <c r="AF925" i="37"/>
  <c r="AH856" i="37"/>
  <c r="AP940" i="37"/>
  <c r="AH950" i="37"/>
  <c r="AL980" i="37"/>
  <c r="AT990" i="37"/>
  <c r="AY940" i="37"/>
  <c r="AY952" i="37"/>
  <c r="AY965" i="37"/>
  <c r="AY990" i="37"/>
  <c r="AZ894" i="37"/>
  <c r="AW851" i="37"/>
  <c r="AS953" i="37"/>
  <c r="AQ1005" i="37"/>
  <c r="AQ1020" i="37"/>
  <c r="AQ1029" i="37"/>
  <c r="AG971" i="37"/>
  <c r="AT1012" i="37"/>
  <c r="AX1030" i="37"/>
  <c r="AK952" i="37"/>
  <c r="AK980" i="37"/>
  <c r="AZ993" i="37"/>
  <c r="AZ1007" i="37"/>
  <c r="AZ1031" i="37"/>
  <c r="AH1014" i="37"/>
  <c r="AK949" i="37"/>
  <c r="AG944" i="37"/>
  <c r="AW849" i="37"/>
  <c r="AY890" i="37"/>
  <c r="AW918" i="37"/>
  <c r="AL937" i="37"/>
  <c r="AH952" i="37"/>
  <c r="AT966" i="37"/>
  <c r="AP980" i="37"/>
  <c r="AI965" i="37"/>
  <c r="AY883" i="37"/>
  <c r="AK962" i="37"/>
  <c r="AH935" i="37"/>
  <c r="AY979" i="37"/>
  <c r="AQ1006" i="37"/>
  <c r="AQ1018" i="37"/>
  <c r="AQ1030" i="37"/>
  <c r="AZ1016" i="37"/>
  <c r="AZ1027" i="37"/>
  <c r="AG1012" i="37"/>
  <c r="AI975" i="37"/>
  <c r="AF992" i="37"/>
  <c r="AF1024" i="37"/>
  <c r="AS1016" i="37"/>
  <c r="AP921" i="37"/>
  <c r="AI959" i="37"/>
  <c r="AK1007" i="37"/>
  <c r="AF998" i="37"/>
  <c r="BC928" i="37"/>
  <c r="BD898" i="37"/>
  <c r="BD939" i="37"/>
  <c r="BC1005" i="37"/>
  <c r="BD891" i="37"/>
  <c r="BC936" i="37"/>
  <c r="AI878" i="37"/>
  <c r="AK851" i="37"/>
  <c r="AG908" i="37"/>
  <c r="AT875" i="37"/>
  <c r="AP1003" i="37"/>
  <c r="AG958" i="37"/>
  <c r="AF1005" i="37"/>
  <c r="AF1020" i="37"/>
  <c r="AF895" i="37"/>
  <c r="AM895" i="37"/>
  <c r="AL882" i="37"/>
  <c r="AH887" i="37"/>
  <c r="AF898" i="37"/>
  <c r="AQ834" i="37"/>
  <c r="AS859" i="37"/>
  <c r="AT890" i="37"/>
  <c r="AQ889" i="37"/>
  <c r="AT874" i="37"/>
  <c r="AL864" i="37"/>
  <c r="AJ879" i="37"/>
  <c r="AH863" i="37"/>
  <c r="AT865" i="37"/>
  <c r="AK835" i="37"/>
  <c r="AH875" i="37"/>
  <c r="AQ882" i="37"/>
  <c r="AK905" i="37"/>
  <c r="AJ973" i="37"/>
  <c r="AT996" i="37"/>
  <c r="AX1021" i="37"/>
  <c r="AH928" i="37"/>
  <c r="AW947" i="37"/>
  <c r="AZ972" i="37"/>
  <c r="AS1014" i="37"/>
  <c r="AS964" i="37"/>
  <c r="AS967" i="37"/>
  <c r="BD848" i="37"/>
  <c r="BD1010" i="37"/>
  <c r="BC915" i="37"/>
  <c r="BD909" i="37"/>
  <c r="BC987" i="37"/>
  <c r="AL1017" i="37"/>
  <c r="AR982" i="37"/>
  <c r="AZ961" i="37"/>
  <c r="AP846" i="37"/>
  <c r="AX889" i="37"/>
  <c r="AX965" i="37"/>
  <c r="AZ982" i="37"/>
  <c r="AY1002" i="37"/>
  <c r="AW1030" i="37"/>
  <c r="AL1022" i="37"/>
  <c r="AF969" i="37"/>
  <c r="AF983" i="37"/>
  <c r="AL1000" i="37"/>
  <c r="AJ936" i="37"/>
  <c r="AK910" i="37"/>
  <c r="AI840" i="37"/>
  <c r="AI903" i="37"/>
  <c r="AJ870" i="37"/>
  <c r="AG859" i="37"/>
  <c r="AG862" i="37"/>
  <c r="AR869" i="37"/>
  <c r="AJ843" i="37"/>
  <c r="AH836" i="37"/>
  <c r="AQ875" i="37"/>
  <c r="AM856" i="37"/>
  <c r="AI908" i="37"/>
  <c r="AT892" i="37"/>
  <c r="AG893" i="37"/>
  <c r="AR889" i="37"/>
  <c r="AM833" i="37"/>
  <c r="AW843" i="37"/>
  <c r="AY840" i="37"/>
  <c r="AW859" i="37"/>
  <c r="AX905" i="37"/>
  <c r="AT953" i="37"/>
  <c r="AZ970" i="37"/>
  <c r="AG1024" i="37"/>
  <c r="AL1014" i="37"/>
  <c r="AS1007" i="37"/>
  <c r="AM951" i="37"/>
  <c r="AR995" i="37"/>
  <c r="AQ951" i="37"/>
  <c r="AY931" i="37"/>
  <c r="AX967" i="37"/>
  <c r="AM939" i="37"/>
  <c r="AK951" i="37"/>
  <c r="BC850" i="37"/>
  <c r="BC854" i="37"/>
  <c r="BD985" i="37"/>
  <c r="BD1001" i="37"/>
  <c r="BC958" i="37"/>
  <c r="BD892" i="37"/>
  <c r="BC903" i="37"/>
  <c r="BD883" i="37"/>
  <c r="BD876" i="37"/>
  <c r="BC939" i="37"/>
  <c r="BC868" i="37"/>
  <c r="AM955" i="37"/>
  <c r="BC882" i="37"/>
  <c r="BC897" i="37"/>
  <c r="BD935" i="37"/>
  <c r="BC986" i="37"/>
  <c r="BD904" i="37"/>
  <c r="BC895" i="37"/>
  <c r="BD972" i="37"/>
  <c r="BC889" i="37"/>
  <c r="BC1024" i="37"/>
  <c r="BC881" i="37"/>
  <c r="BC993" i="37"/>
  <c r="BD1000" i="37"/>
  <c r="BC990" i="37"/>
  <c r="BC893" i="37"/>
  <c r="BC1016" i="37"/>
  <c r="BD867" i="37"/>
  <c r="BD997" i="37"/>
  <c r="BC975" i="37"/>
  <c r="BD1028" i="37"/>
  <c r="BD942" i="37"/>
  <c r="BC997" i="37"/>
  <c r="BC1014" i="37"/>
  <c r="BC836" i="37"/>
  <c r="BD961" i="37"/>
  <c r="BC858" i="37"/>
  <c r="BC874" i="37"/>
  <c r="BC911" i="37"/>
  <c r="AI865" i="37"/>
  <c r="AJ865" i="37"/>
  <c r="AI902" i="37"/>
  <c r="AL887" i="37"/>
  <c r="AM882" i="37"/>
  <c r="AP898" i="37"/>
  <c r="AQ883" i="37"/>
  <c r="AP833" i="37"/>
  <c r="AP904" i="37"/>
  <c r="AP885" i="37"/>
  <c r="AJ880" i="37"/>
  <c r="AQ841" i="37"/>
  <c r="AT909" i="37"/>
  <c r="AG846" i="37"/>
  <c r="AM864" i="37"/>
  <c r="AL850" i="37"/>
  <c r="AK863" i="37"/>
  <c r="AI889" i="37"/>
  <c r="AH848" i="37"/>
  <c r="AH854" i="37"/>
  <c r="AK839" i="37"/>
  <c r="AP906" i="37"/>
  <c r="AG834" i="37"/>
  <c r="AR899" i="37"/>
  <c r="AS903" i="37"/>
  <c r="AJ834" i="37"/>
  <c r="AJ867" i="37"/>
  <c r="AI876" i="37"/>
  <c r="AL836" i="37"/>
  <c r="AF879" i="37"/>
  <c r="AM862" i="37"/>
  <c r="AM851" i="37"/>
  <c r="AH838" i="37"/>
  <c r="AT881" i="37"/>
  <c r="AK893" i="37"/>
  <c r="AH884" i="37"/>
  <c r="AS906" i="37"/>
  <c r="AY848" i="37"/>
  <c r="AX855" i="37"/>
  <c r="AP864" i="37"/>
  <c r="AS876" i="37"/>
  <c r="AZ889" i="37"/>
  <c r="AZ901" i="37"/>
  <c r="AQ912" i="37"/>
  <c r="AF928" i="37"/>
  <c r="AZ842" i="37"/>
  <c r="AR848" i="37"/>
  <c r="AQ855" i="37"/>
  <c r="AZ863" i="37"/>
  <c r="AP876" i="37"/>
  <c r="AW887" i="37"/>
  <c r="AW900" i="37"/>
  <c r="AF912" i="37"/>
  <c r="AG918" i="37"/>
  <c r="AS928" i="37"/>
  <c r="AI955" i="37"/>
  <c r="AM865" i="37"/>
  <c r="AM910" i="37"/>
  <c r="AM840" i="37"/>
  <c r="AG878" i="37"/>
  <c r="AM903" i="37"/>
  <c r="AG899" i="37"/>
  <c r="AJ903" i="37"/>
  <c r="AK870" i="37"/>
  <c r="AJ886" i="37"/>
  <c r="AQ835" i="37"/>
  <c r="AK871" i="37"/>
  <c r="AF890" i="37"/>
  <c r="AG863" i="37"/>
  <c r="AP834" i="37"/>
  <c r="AG885" i="37"/>
  <c r="AR898" i="37"/>
  <c r="AT834" i="37"/>
  <c r="AM880" i="37"/>
  <c r="AJ844" i="37"/>
  <c r="AK842" i="37"/>
  <c r="AI864" i="37"/>
  <c r="AR879" i="37"/>
  <c r="AJ852" i="37"/>
  <c r="AQ910" i="37"/>
  <c r="AF888" i="37"/>
  <c r="AG890" i="37"/>
  <c r="AI907" i="37"/>
  <c r="AJ908" i="37"/>
  <c r="AL877" i="37"/>
  <c r="AH905" i="37"/>
  <c r="AL846" i="37"/>
  <c r="AM879" i="37"/>
  <c r="AG865" i="37"/>
  <c r="AT906" i="37"/>
  <c r="AK869" i="37"/>
  <c r="AI867" i="37"/>
  <c r="AS861" i="37"/>
  <c r="AS872" i="37"/>
  <c r="AM872" i="37"/>
  <c r="AH851" i="37"/>
  <c r="AT897" i="37"/>
  <c r="AM849" i="37"/>
  <c r="AK903" i="37"/>
  <c r="AK862" i="37"/>
  <c r="AR900" i="37"/>
  <c r="AH847" i="37"/>
  <c r="AR903" i="37"/>
  <c r="AS898" i="37"/>
  <c r="AT905" i="37"/>
  <c r="AL837" i="37"/>
  <c r="AP843" i="37"/>
  <c r="AP880" i="37"/>
  <c r="AF884" i="37"/>
  <c r="AQ877" i="37"/>
  <c r="AR843" i="37"/>
  <c r="AK908" i="37"/>
  <c r="AR833" i="37"/>
  <c r="AS867" i="37"/>
  <c r="AL868" i="37"/>
  <c r="AG850" i="37"/>
  <c r="AG849" i="37"/>
  <c r="AF844" i="37"/>
  <c r="AS894" i="37"/>
  <c r="AL909" i="37"/>
  <c r="AT893" i="37"/>
  <c r="AS879" i="37"/>
  <c r="AR877" i="37"/>
  <c r="AS902" i="37"/>
  <c r="AH867" i="37"/>
  <c r="AT837" i="37"/>
  <c r="AT870" i="37"/>
  <c r="AG884" i="37"/>
  <c r="AZ854" i="37"/>
  <c r="AY898" i="37"/>
  <c r="AR921" i="37"/>
  <c r="AH934" i="37"/>
  <c r="AL938" i="37"/>
  <c r="AP942" i="37"/>
  <c r="AX948" i="37"/>
  <c r="AL957" i="37"/>
  <c r="AP960" i="37"/>
  <c r="AT963" i="37"/>
  <c r="AX966" i="37"/>
  <c r="AX983" i="37"/>
  <c r="AL990" i="37"/>
  <c r="AX871" i="37"/>
  <c r="AL915" i="37"/>
  <c r="AM938" i="37"/>
  <c r="AM943" i="37"/>
  <c r="AM947" i="37"/>
  <c r="AM952" i="37"/>
  <c r="AM970" i="37"/>
  <c r="AM974" i="37"/>
  <c r="AM978" i="37"/>
  <c r="AM982" i="37"/>
  <c r="AM986" i="37"/>
  <c r="AM990" i="37"/>
  <c r="AS851" i="37"/>
  <c r="AW906" i="37"/>
  <c r="AR886" i="37"/>
  <c r="AP852" i="37"/>
  <c r="AG957" i="37"/>
  <c r="AG965" i="37"/>
  <c r="AS973" i="37"/>
  <c r="AS981" i="37"/>
  <c r="AS989" i="37"/>
  <c r="AI1002" i="37"/>
  <c r="AI1006" i="37"/>
  <c r="AI1014" i="37"/>
  <c r="AI1015" i="37"/>
  <c r="AI1018" i="37"/>
  <c r="AI1022" i="37"/>
  <c r="AK977" i="37"/>
  <c r="AP993" i="37"/>
  <c r="AH1017" i="37"/>
  <c r="AT1028" i="37"/>
  <c r="AS946" i="37"/>
  <c r="AK956" i="37"/>
  <c r="AK964" i="37"/>
  <c r="AJ993" i="37"/>
  <c r="AJ998" i="37"/>
  <c r="AJ1002" i="37"/>
  <c r="AJ1006" i="37"/>
  <c r="AJ1010" i="37"/>
  <c r="AJ1014" i="37"/>
  <c r="AJ1018" i="37"/>
  <c r="AX996" i="37"/>
  <c r="AP1013" i="37"/>
  <c r="AK933" i="37"/>
  <c r="AS963" i="37"/>
  <c r="AK981" i="37"/>
  <c r="AW932" i="37"/>
  <c r="AG952" i="37"/>
  <c r="AW960" i="37"/>
  <c r="AH955" i="37"/>
  <c r="AG895" i="37"/>
  <c r="AF904" i="37"/>
  <c r="AT899" i="37"/>
  <c r="AL904" i="37"/>
  <c r="AL845" i="37"/>
  <c r="AM857" i="37"/>
  <c r="AH880" i="37"/>
  <c r="AJ909" i="37"/>
  <c r="AJ836" i="37"/>
  <c r="AI874" i="37"/>
  <c r="AQ861" i="37"/>
  <c r="AY856" i="37"/>
  <c r="AS891" i="37"/>
  <c r="AX850" i="37"/>
  <c r="AR884" i="37"/>
  <c r="AZ870" i="37"/>
  <c r="AT938" i="37"/>
  <c r="AL949" i="37"/>
  <c r="AX960" i="37"/>
  <c r="AL972" i="37"/>
  <c r="AX848" i="37"/>
  <c r="AH925" i="37"/>
  <c r="AY941" i="37"/>
  <c r="AY954" i="37"/>
  <c r="AY968" i="37"/>
  <c r="AY980" i="37"/>
  <c r="AT915" i="37"/>
  <c r="AX868" i="37"/>
  <c r="AK974" i="37"/>
  <c r="AS970" i="37"/>
  <c r="AZ1002" i="37"/>
  <c r="AZ1014" i="37"/>
  <c r="AZ1026" i="37"/>
  <c r="AK982" i="37"/>
  <c r="AH1003" i="37"/>
  <c r="AX1020" i="37"/>
  <c r="AK941" i="37"/>
  <c r="AW952" i="37"/>
  <c r="AS844" i="37"/>
  <c r="AY865" i="37"/>
  <c r="AK928" i="37"/>
  <c r="AT940" i="37"/>
  <c r="AP954" i="37"/>
  <c r="AP968" i="37"/>
  <c r="AL981" i="37"/>
  <c r="AQ918" i="37"/>
  <c r="AI941" i="37"/>
  <c r="AI960" i="37"/>
  <c r="AI976" i="37"/>
  <c r="AG969" i="37"/>
  <c r="AY1024" i="37"/>
  <c r="AY1028" i="37"/>
  <c r="AL1025" i="37"/>
  <c r="AH1009" i="37"/>
  <c r="AX955" i="37"/>
  <c r="AX935" i="37"/>
  <c r="AG894" i="37"/>
  <c r="AI900" i="37"/>
  <c r="AF901" i="37"/>
  <c r="AI871" i="37"/>
  <c r="AH894" i="37"/>
  <c r="AF873" i="37"/>
  <c r="AF863" i="37"/>
  <c r="AL888" i="37"/>
  <c r="AP881" i="37"/>
  <c r="AF876" i="37"/>
  <c r="AI887" i="37"/>
  <c r="AF891" i="37"/>
  <c r="AR880" i="37"/>
  <c r="AL880" i="37"/>
  <c r="AH842" i="37"/>
  <c r="AM868" i="37"/>
  <c r="AG851" i="37"/>
  <c r="AI896" i="37"/>
  <c r="AP903" i="37"/>
  <c r="AF852" i="37"/>
  <c r="AT902" i="37"/>
  <c r="AQ887" i="37"/>
  <c r="AM892" i="37"/>
  <c r="AJ868" i="37"/>
  <c r="AP893" i="37"/>
  <c r="AI877" i="37"/>
  <c r="AJ874" i="37"/>
  <c r="AR861" i="37"/>
  <c r="AK866" i="37"/>
  <c r="AJ892" i="37"/>
  <c r="AX836" i="37"/>
  <c r="AT839" i="37"/>
  <c r="AG835" i="37"/>
  <c r="AP847" i="37"/>
  <c r="AS854" i="37"/>
  <c r="AS862" i="37"/>
  <c r="AW872" i="37"/>
  <c r="AS886" i="37"/>
  <c r="AZ898" i="37"/>
  <c r="AQ911" i="37"/>
  <c r="AS921" i="37"/>
  <c r="AI925" i="37"/>
  <c r="AW839" i="37"/>
  <c r="AX846" i="37"/>
  <c r="AW853" i="37"/>
  <c r="AP862" i="37"/>
  <c r="AX872" i="37"/>
  <c r="AZ885" i="37"/>
  <c r="AY896" i="37"/>
  <c r="AF911" i="37"/>
  <c r="AR925" i="37"/>
  <c r="AX853" i="37"/>
  <c r="AQ862" i="37"/>
  <c r="AX873" i="37"/>
  <c r="AY886" i="37"/>
  <c r="AX900" i="37"/>
  <c r="AW911" i="37"/>
  <c r="AP848" i="37"/>
  <c r="AZ892" i="37"/>
  <c r="AX918" i="37"/>
  <c r="AL933" i="37"/>
  <c r="AP937" i="37"/>
  <c r="AT941" i="37"/>
  <c r="AX944" i="37"/>
  <c r="AH948" i="37"/>
  <c r="AL952" i="37"/>
  <c r="AP956" i="37"/>
  <c r="AT959" i="37"/>
  <c r="AX962" i="37"/>
  <c r="AH966" i="37"/>
  <c r="AL970" i="37"/>
  <c r="AP973" i="37"/>
  <c r="AT976" i="37"/>
  <c r="AX979" i="37"/>
  <c r="AH983" i="37"/>
  <c r="AL986" i="37"/>
  <c r="AP989" i="37"/>
  <c r="AP866" i="37"/>
  <c r="AT912" i="37"/>
  <c r="AM921" i="37"/>
  <c r="AM932" i="37"/>
  <c r="AM941" i="37"/>
  <c r="AM942" i="37"/>
  <c r="AM945" i="37"/>
  <c r="AM946" i="37"/>
  <c r="AM949" i="37"/>
  <c r="AM950" i="37"/>
  <c r="AM956" i="37"/>
  <c r="AM960" i="37"/>
  <c r="AM964" i="37"/>
  <c r="AM972" i="37"/>
  <c r="AM980" i="37"/>
  <c r="AM984" i="37"/>
  <c r="AY887" i="37"/>
  <c r="AY861" i="37"/>
  <c r="AY837" i="37"/>
  <c r="AW875" i="37"/>
  <c r="AJ921" i="37"/>
  <c r="AY918" i="37"/>
  <c r="AS937" i="37"/>
  <c r="AW945" i="37"/>
  <c r="AZ958" i="37"/>
  <c r="AZ966" i="37"/>
  <c r="AK971" i="37"/>
  <c r="AK979" i="37"/>
  <c r="AK987" i="37"/>
  <c r="AI992" i="37"/>
  <c r="AI993" i="37"/>
  <c r="AI997" i="37"/>
  <c r="AI998" i="37"/>
  <c r="AI1005" i="37"/>
  <c r="AI1010" i="37"/>
  <c r="AI1016" i="37"/>
  <c r="AI1026" i="37"/>
  <c r="AI1029" i="37"/>
  <c r="AY833" i="37"/>
  <c r="AK1006" i="37"/>
  <c r="AK978" i="37"/>
  <c r="AJ989" i="37"/>
  <c r="AL992" i="37"/>
  <c r="AL1001" i="37"/>
  <c r="AX1007" i="37"/>
  <c r="AP1015" i="37"/>
  <c r="AL1021" i="37"/>
  <c r="AT1027" i="37"/>
  <c r="AS924" i="37"/>
  <c r="AS934" i="37"/>
  <c r="AK944" i="37"/>
  <c r="AS962" i="37"/>
  <c r="AJ975" i="37"/>
  <c r="AJ983" i="37"/>
  <c r="AJ997" i="37"/>
  <c r="AJ1005" i="37"/>
  <c r="AJ1013" i="37"/>
  <c r="AJ1017" i="37"/>
  <c r="AJ1021" i="37"/>
  <c r="AJ1025" i="37"/>
  <c r="AG1026" i="37"/>
  <c r="AZ973" i="37"/>
  <c r="AX994" i="37"/>
  <c r="AP1000" i="37"/>
  <c r="AX1006" i="37"/>
  <c r="AH1012" i="37"/>
  <c r="AH1018" i="37"/>
  <c r="AT1025" i="37"/>
  <c r="AL925" i="37"/>
  <c r="AZ936" i="37"/>
  <c r="AR946" i="37"/>
  <c r="AK961" i="37"/>
  <c r="AW975" i="37"/>
  <c r="AZ984" i="37"/>
  <c r="AG994" i="37"/>
  <c r="AK1003" i="37"/>
  <c r="AS1011" i="37"/>
  <c r="AK1028" i="37"/>
  <c r="AW940" i="37"/>
  <c r="AW948" i="37"/>
  <c r="AZ953" i="37"/>
  <c r="AF963" i="37"/>
  <c r="AG968" i="37"/>
  <c r="AR935" i="37"/>
  <c r="AS955" i="37"/>
  <c r="AF935" i="37"/>
  <c r="AK865" i="37"/>
  <c r="AJ910" i="37"/>
  <c r="AH883" i="37"/>
  <c r="AG873" i="37"/>
  <c r="AP877" i="37"/>
  <c r="AH862" i="37"/>
  <c r="AS895" i="37"/>
  <c r="AI894" i="37"/>
  <c r="AK858" i="37"/>
  <c r="AJ872" i="37"/>
  <c r="AP897" i="37"/>
  <c r="AG889" i="37"/>
  <c r="AI848" i="37"/>
  <c r="AL870" i="37"/>
  <c r="AS869" i="37"/>
  <c r="AM847" i="37"/>
  <c r="AM850" i="37"/>
  <c r="AZ844" i="37"/>
  <c r="AT851" i="37"/>
  <c r="AX881" i="37"/>
  <c r="AF918" i="37"/>
  <c r="AW874" i="37"/>
  <c r="AR911" i="37"/>
  <c r="AW856" i="37"/>
  <c r="AY891" i="37"/>
  <c r="AL936" i="37"/>
  <c r="AX946" i="37"/>
  <c r="AP958" i="37"/>
  <c r="AX969" i="37"/>
  <c r="AP979" i="37"/>
  <c r="AH989" i="37"/>
  <c r="AM918" i="37"/>
  <c r="AY937" i="37"/>
  <c r="AY947" i="37"/>
  <c r="AY950" i="37"/>
  <c r="AY964" i="37"/>
  <c r="AY989" i="37"/>
  <c r="AW864" i="37"/>
  <c r="AI918" i="37"/>
  <c r="AW961" i="37"/>
  <c r="AJ974" i="37"/>
  <c r="AQ1001" i="37"/>
  <c r="AQ1022" i="37"/>
  <c r="AQ1025" i="37"/>
  <c r="AW987" i="37"/>
  <c r="AL999" i="37"/>
  <c r="AP1020" i="37"/>
  <c r="AK936" i="37"/>
  <c r="AR949" i="37"/>
  <c r="AK988" i="37"/>
  <c r="AZ999" i="37"/>
  <c r="AZ1023" i="37"/>
  <c r="AG1019" i="37"/>
  <c r="AF991" i="37"/>
  <c r="AX998" i="37"/>
  <c r="AX1015" i="37"/>
  <c r="AR986" i="37"/>
  <c r="AK1014" i="37"/>
  <c r="AJ918" i="37"/>
  <c r="AZ858" i="37"/>
  <c r="AX910" i="37"/>
  <c r="AY869" i="37"/>
  <c r="AP936" i="37"/>
  <c r="AP949" i="37"/>
  <c r="AL964" i="37"/>
  <c r="AX978" i="37"/>
  <c r="AX990" i="37"/>
  <c r="AI936" i="37"/>
  <c r="AI956" i="37"/>
  <c r="AI988" i="37"/>
  <c r="AX884" i="37"/>
  <c r="AS857" i="37"/>
  <c r="AY991" i="37"/>
  <c r="AY1020" i="37"/>
  <c r="AF974" i="37"/>
  <c r="AG1015" i="37"/>
  <c r="AL991" i="37"/>
  <c r="AH1021" i="37"/>
  <c r="AR987" i="37"/>
  <c r="AP1002" i="37"/>
  <c r="AX1027" i="37"/>
  <c r="AJ968" i="37"/>
  <c r="AG924" i="37"/>
  <c r="AK966" i="37"/>
  <c r="AW951" i="37"/>
  <c r="AM894" i="37"/>
  <c r="AM888" i="37"/>
  <c r="AG882" i="37"/>
  <c r="AF878" i="37"/>
  <c r="AG883" i="37"/>
  <c r="AH878" i="37"/>
  <c r="AK840" i="37"/>
  <c r="AL901" i="37"/>
  <c r="AP861" i="37"/>
  <c r="AF853" i="37"/>
  <c r="AQ888" i="37"/>
  <c r="AF872" i="37"/>
  <c r="AF909" i="37"/>
  <c r="AR875" i="37"/>
  <c r="AH877" i="37"/>
  <c r="AW837" i="37"/>
  <c r="AZ841" i="37"/>
  <c r="AP844" i="37"/>
  <c r="AQ852" i="37"/>
  <c r="AY859" i="37"/>
  <c r="AW869" i="37"/>
  <c r="AZ883" i="37"/>
  <c r="AP896" i="37"/>
  <c r="AL924" i="37"/>
  <c r="AY843" i="37"/>
  <c r="AS852" i="37"/>
  <c r="AP860" i="37"/>
  <c r="AY870" i="37"/>
  <c r="AS884" i="37"/>
  <c r="AZ896" i="37"/>
  <c r="AY910" i="37"/>
  <c r="AL947" i="37"/>
  <c r="AT972" i="37"/>
  <c r="AX975" i="37"/>
  <c r="AJ924" i="37"/>
  <c r="AM953" i="37"/>
  <c r="AM971" i="37"/>
  <c r="AM983" i="37"/>
  <c r="AM987" i="37"/>
  <c r="AP840" i="37"/>
  <c r="AS912" i="37"/>
  <c r="AR924" i="37"/>
  <c r="AF940" i="37"/>
  <c r="AF948" i="37"/>
  <c r="AI991" i="37"/>
  <c r="AI996" i="37"/>
  <c r="AI1000" i="37"/>
  <c r="AI1003" i="37"/>
  <c r="AI1004" i="37"/>
  <c r="AI1013" i="37"/>
  <c r="AI1024" i="37"/>
  <c r="AI1025" i="37"/>
  <c r="AG996" i="37"/>
  <c r="AS1004" i="37"/>
  <c r="AK1010" i="37"/>
  <c r="AW1012" i="37"/>
  <c r="AS1028" i="37"/>
  <c r="AZ981" i="37"/>
  <c r="AX1019" i="37"/>
  <c r="AP1025" i="37"/>
  <c r="AP1031" i="37"/>
  <c r="AK932" i="37"/>
  <c r="AR937" i="37"/>
  <c r="AS942" i="37"/>
  <c r="AS950" i="37"/>
  <c r="AK960" i="37"/>
  <c r="AR973" i="37"/>
  <c r="AR981" i="37"/>
  <c r="AR989" i="37"/>
  <c r="AJ999" i="37"/>
  <c r="AJ1003" i="37"/>
  <c r="AJ1008" i="37"/>
  <c r="AJ1012" i="37"/>
  <c r="AJ1015" i="37"/>
  <c r="AJ1020" i="37"/>
  <c r="AJ1027" i="37"/>
  <c r="AJ1028" i="37"/>
  <c r="AJ1031" i="37"/>
  <c r="AG1014" i="37"/>
  <c r="AR971" i="37"/>
  <c r="AW980" i="37"/>
  <c r="AZ985" i="37"/>
  <c r="AL993" i="37"/>
  <c r="AT999" i="37"/>
  <c r="AL1005" i="37"/>
  <c r="AL1011" i="37"/>
  <c r="AP1016" i="37"/>
  <c r="AX1023" i="37"/>
  <c r="AT1030" i="37"/>
  <c r="AJ944" i="37"/>
  <c r="AF954" i="37"/>
  <c r="AS959" i="37"/>
  <c r="AS987" i="37"/>
  <c r="AW992" i="37"/>
  <c r="AK1001" i="37"/>
  <c r="AW1016" i="37"/>
  <c r="AG1018" i="37"/>
  <c r="AF943" i="37"/>
  <c r="AZ969" i="37"/>
  <c r="AG995" i="37"/>
  <c r="AT935" i="37"/>
  <c r="AK882" i="37"/>
  <c r="AK889" i="37"/>
  <c r="AL872" i="37"/>
  <c r="AR851" i="37"/>
  <c r="AW885" i="37"/>
  <c r="AH977" i="37"/>
  <c r="AY971" i="37"/>
  <c r="AY983" i="37"/>
  <c r="AW845" i="37"/>
  <c r="AZ942" i="37"/>
  <c r="AR968" i="37"/>
  <c r="AQ991" i="37"/>
  <c r="AQ994" i="37"/>
  <c r="AQ1004" i="37"/>
  <c r="AQ1010" i="37"/>
  <c r="AQ1019" i="37"/>
  <c r="AS975" i="37"/>
  <c r="AS1003" i="37"/>
  <c r="AT992" i="37"/>
  <c r="AL1016" i="37"/>
  <c r="AJ943" i="37"/>
  <c r="AS982" i="37"/>
  <c r="AZ996" i="37"/>
  <c r="AZ1005" i="37"/>
  <c r="AZ1017" i="37"/>
  <c r="AZ1020" i="37"/>
  <c r="AP997" i="37"/>
  <c r="AR966" i="37"/>
  <c r="AK1008" i="37"/>
  <c r="AG955" i="37"/>
  <c r="AY835" i="37"/>
  <c r="AS853" i="37"/>
  <c r="AQ896" i="37"/>
  <c r="AX835" i="37"/>
  <c r="AR857" i="37"/>
  <c r="AZ909" i="37"/>
  <c r="AW896" i="37"/>
  <c r="AL932" i="37"/>
  <c r="AH947" i="37"/>
  <c r="AH961" i="37"/>
  <c r="AT975" i="37"/>
  <c r="AP988" i="37"/>
  <c r="AI932" i="37"/>
  <c r="AI949" i="37"/>
  <c r="AI963" i="37"/>
  <c r="AI968" i="37"/>
  <c r="AI984" i="37"/>
  <c r="AY836" i="37"/>
  <c r="AW903" i="37"/>
  <c r="AJ934" i="37"/>
  <c r="AY996" i="37"/>
  <c r="AY1005" i="37"/>
  <c r="AY1012" i="37"/>
  <c r="AW983" i="37"/>
  <c r="AW1005" i="37"/>
  <c r="AH1013" i="37"/>
  <c r="AF953" i="37"/>
  <c r="AF989" i="37"/>
  <c r="AF993" i="37"/>
  <c r="AF1011" i="37"/>
  <c r="AF971" i="37"/>
  <c r="AX997" i="37"/>
  <c r="AT1019" i="37"/>
  <c r="AZ960" i="37"/>
  <c r="AK989" i="37"/>
  <c r="AS1012" i="37"/>
  <c r="AJ937" i="37"/>
  <c r="AS956" i="37"/>
  <c r="AL955" i="37"/>
  <c r="AK837" i="37"/>
  <c r="AM861" i="37"/>
  <c r="AL871" i="37"/>
  <c r="AH861" i="37"/>
  <c r="AL886" i="37"/>
  <c r="AM902" i="37"/>
  <c r="AI886" i="37"/>
  <c r="AJ902" i="37"/>
  <c r="AM901" i="37"/>
  <c r="AF845" i="37"/>
  <c r="AQ880" i="37"/>
  <c r="AF835" i="37"/>
  <c r="AP905" i="37"/>
  <c r="AQ897" i="37"/>
  <c r="AG896" i="37"/>
  <c r="AR865" i="37"/>
  <c r="AS904" i="37"/>
  <c r="AT868" i="37"/>
  <c r="AP900" i="37"/>
  <c r="AI884" i="37"/>
  <c r="AS875" i="37"/>
  <c r="AK834" i="37"/>
  <c r="AY838" i="37"/>
  <c r="AW835" i="37"/>
  <c r="AY852" i="37"/>
  <c r="AR860" i="37"/>
  <c r="AW870" i="37"/>
  <c r="AQ884" i="37"/>
  <c r="AT896" i="37"/>
  <c r="AW910" i="37"/>
  <c r="AZ918" i="37"/>
  <c r="AS846" i="37"/>
  <c r="AY846" i="37"/>
  <c r="AR852" i="37"/>
  <c r="AS860" i="37"/>
  <c r="AX870" i="37"/>
  <c r="AW883" i="37"/>
  <c r="AX894" i="37"/>
  <c r="AY908" i="37"/>
  <c r="AZ925" i="37"/>
  <c r="AR850" i="37"/>
  <c r="AX895" i="37"/>
  <c r="AH936" i="37"/>
  <c r="AL940" i="37"/>
  <c r="AT946" i="37"/>
  <c r="AH954" i="37"/>
  <c r="AL958" i="37"/>
  <c r="AP961" i="37"/>
  <c r="AT964" i="37"/>
  <c r="AX968" i="37"/>
  <c r="AP978" i="37"/>
  <c r="AT848" i="37"/>
  <c r="AY888" i="37"/>
  <c r="AI928" i="37"/>
  <c r="AQ934" i="37"/>
  <c r="AQ940" i="37"/>
  <c r="AQ944" i="37"/>
  <c r="AQ948" i="37"/>
  <c r="AQ958" i="37"/>
  <c r="AQ962" i="37"/>
  <c r="AQ966" i="37"/>
  <c r="AQ975" i="37"/>
  <c r="AQ979" i="37"/>
  <c r="AP863" i="37"/>
  <c r="AX856" i="37"/>
  <c r="AQ849" i="37"/>
  <c r="AZ891" i="37"/>
  <c r="AS957" i="37"/>
  <c r="AS965" i="37"/>
  <c r="AW973" i="37"/>
  <c r="AW981" i="37"/>
  <c r="AW989" i="37"/>
  <c r="AM993" i="37"/>
  <c r="AM998" i="37"/>
  <c r="AM1002" i="37"/>
  <c r="AM1027" i="37"/>
  <c r="AS984" i="37"/>
  <c r="AL1010" i="37"/>
  <c r="AP1017" i="37"/>
  <c r="AT1022" i="37"/>
  <c r="AX1028" i="37"/>
  <c r="AG938" i="37"/>
  <c r="AW946" i="37"/>
  <c r="AG974" i="37"/>
  <c r="AG982" i="37"/>
  <c r="AG990" i="37"/>
  <c r="AR993" i="37"/>
  <c r="AR1014" i="37"/>
  <c r="AR1026" i="37"/>
  <c r="AR1030" i="37"/>
  <c r="AG972" i="37"/>
  <c r="AK986" i="37"/>
  <c r="AH997" i="37"/>
  <c r="AX1013" i="37"/>
  <c r="AL1027" i="37"/>
  <c r="AW963" i="37"/>
  <c r="AS968" i="37"/>
  <c r="AI895" i="37"/>
  <c r="AF903" i="37"/>
  <c r="AL899" i="37"/>
  <c r="AG881" i="37"/>
  <c r="AM883" i="37"/>
  <c r="AI898" i="37"/>
  <c r="AP909" i="37"/>
  <c r="AL858" i="37"/>
  <c r="AG860" i="37"/>
  <c r="AF839" i="37"/>
  <c r="AR908" i="37"/>
  <c r="AT835" i="37"/>
  <c r="AI849" i="37"/>
  <c r="AI851" i="37"/>
  <c r="AR836" i="37"/>
  <c r="AX864" i="37"/>
  <c r="AX903" i="37"/>
  <c r="AT924" i="37"/>
  <c r="AZ867" i="37"/>
  <c r="AW905" i="37"/>
  <c r="AX838" i="37"/>
  <c r="AW881" i="37"/>
  <c r="AL945" i="37"/>
  <c r="AX956" i="37"/>
  <c r="AL976" i="37"/>
  <c r="AH911" i="37"/>
  <c r="AG874" i="37"/>
  <c r="AF846" i="37"/>
  <c r="AH834" i="37"/>
  <c r="AI904" i="37"/>
  <c r="AT888" i="37"/>
  <c r="AR874" i="37"/>
  <c r="AM844" i="37"/>
  <c r="AI868" i="37"/>
  <c r="AK854" i="37"/>
  <c r="AI855" i="37"/>
  <c r="AH898" i="37"/>
  <c r="AJ847" i="37"/>
  <c r="AK906" i="37"/>
  <c r="AM906" i="37"/>
  <c r="AJ875" i="37"/>
  <c r="AR868" i="37"/>
  <c r="AL860" i="37"/>
  <c r="AL849" i="37"/>
  <c r="AF869" i="37"/>
  <c r="AQ904" i="37"/>
  <c r="AS885" i="37"/>
  <c r="AT904" i="37"/>
  <c r="AM874" i="37"/>
  <c r="AL844" i="37"/>
  <c r="AS837" i="37"/>
  <c r="AT882" i="37"/>
  <c r="AI893" i="37"/>
  <c r="AL891" i="37"/>
  <c r="AR905" i="37"/>
  <c r="AP835" i="37"/>
  <c r="AK843" i="37"/>
  <c r="AH846" i="37"/>
  <c r="AH857" i="37"/>
  <c r="AL898" i="37"/>
  <c r="AM852" i="37"/>
  <c r="AZ835" i="37"/>
  <c r="AS842" i="37"/>
  <c r="AT844" i="37"/>
  <c r="AP851" i="37"/>
  <c r="AX857" i="37"/>
  <c r="AY866" i="37"/>
  <c r="AX880" i="37"/>
  <c r="AY893" i="37"/>
  <c r="AX906" i="37"/>
  <c r="AY915" i="37"/>
  <c r="AG897" i="37"/>
  <c r="AQ844" i="37"/>
  <c r="AT850" i="37"/>
  <c r="AY857" i="37"/>
  <c r="AZ866" i="37"/>
  <c r="AW879" i="37"/>
  <c r="AT891" i="37"/>
  <c r="AW904" i="37"/>
  <c r="AW852" i="37"/>
  <c r="AT860" i="37"/>
  <c r="AS871" i="37"/>
  <c r="AW884" i="37"/>
  <c r="AZ897" i="37"/>
  <c r="AG911" i="37"/>
  <c r="AY841" i="37"/>
  <c r="AY879" i="37"/>
  <c r="AK924" i="37"/>
  <c r="AL934" i="37"/>
  <c r="AP938" i="37"/>
  <c r="AT942" i="37"/>
  <c r="AX945" i="37"/>
  <c r="AH949" i="37"/>
  <c r="AL953" i="37"/>
  <c r="AP957" i="37"/>
  <c r="AT960" i="37"/>
  <c r="AX963" i="37"/>
  <c r="AH968" i="37"/>
  <c r="AL971" i="37"/>
  <c r="AP974" i="37"/>
  <c r="AT977" i="37"/>
  <c r="AX980" i="37"/>
  <c r="AH984" i="37"/>
  <c r="AL987" i="37"/>
  <c r="AP990" i="37"/>
  <c r="AR876" i="37"/>
  <c r="AP915" i="37"/>
  <c r="AQ938" i="37"/>
  <c r="AQ943" i="37"/>
  <c r="AQ947" i="37"/>
  <c r="AQ952" i="37"/>
  <c r="AQ970" i="37"/>
  <c r="AQ974" i="37"/>
  <c r="AQ978" i="37"/>
  <c r="AQ982" i="37"/>
  <c r="AQ986" i="37"/>
  <c r="AQ990" i="37"/>
  <c r="AY853" i="37"/>
  <c r="AT911" i="37"/>
  <c r="AP911" i="37"/>
  <c r="AR845" i="37"/>
  <c r="AT856" i="37"/>
  <c r="AW937" i="37"/>
  <c r="AJ942" i="37"/>
  <c r="AJ950" i="37"/>
  <c r="AK963" i="37"/>
  <c r="AF968" i="37"/>
  <c r="AF976" i="37"/>
  <c r="AF984" i="37"/>
  <c r="AM1005" i="37"/>
  <c r="AM1008" i="37"/>
  <c r="AM1010" i="37"/>
  <c r="AM1018" i="37"/>
  <c r="AM1021" i="37"/>
  <c r="AM1026" i="37"/>
  <c r="AM1029" i="37"/>
  <c r="AR970" i="37"/>
  <c r="AG975" i="37"/>
  <c r="AJ980" i="37"/>
  <c r="AK996" i="37"/>
  <c r="AS1013" i="37"/>
  <c r="AP992" i="37"/>
  <c r="AP1001" i="37"/>
  <c r="AP1008" i="37"/>
  <c r="AT1015" i="37"/>
  <c r="AP1021" i="37"/>
  <c r="AH1028" i="37"/>
  <c r="AW924" i="37"/>
  <c r="AW934" i="37"/>
  <c r="AF941" i="37"/>
  <c r="AF949" i="37"/>
  <c r="AG954" i="37"/>
  <c r="AW962" i="37"/>
  <c r="AZ975" i="37"/>
  <c r="AZ983" i="37"/>
  <c r="AR992" i="37"/>
  <c r="AR997" i="37"/>
  <c r="AR1001" i="37"/>
  <c r="AR1005" i="37"/>
  <c r="AR1009" i="37"/>
  <c r="AR1025" i="37"/>
  <c r="AR1029" i="37"/>
  <c r="AS1015" i="37"/>
  <c r="AW1026" i="37"/>
  <c r="AF975" i="37"/>
  <c r="AG984" i="37"/>
  <c r="AZ989" i="37"/>
  <c r="AH996" i="37"/>
  <c r="AX1000" i="37"/>
  <c r="AL1007" i="37"/>
  <c r="AP1012" i="37"/>
  <c r="AT1018" i="37"/>
  <c r="AX1025" i="37"/>
  <c r="AP925" i="37"/>
  <c r="AG943" i="37"/>
  <c r="AF958" i="37"/>
  <c r="AF966" i="37"/>
  <c r="AF986" i="37"/>
  <c r="AK1018" i="37"/>
  <c r="AJ933" i="37"/>
  <c r="AK938" i="37"/>
  <c r="AR943" i="37"/>
  <c r="AJ961" i="37"/>
  <c r="AH895" i="37"/>
  <c r="AK888" i="37"/>
  <c r="AF854" i="37"/>
  <c r="AQ885" i="37"/>
  <c r="AQ899" i="37"/>
  <c r="AH874" i="37"/>
  <c r="AR909" i="37"/>
  <c r="AI860" i="37"/>
  <c r="AJ841" i="37"/>
  <c r="AJ877" i="37"/>
  <c r="AJ905" i="37"/>
  <c r="AG852" i="37"/>
  <c r="AH909" i="37"/>
  <c r="AQ902" i="37"/>
  <c r="AF896" i="37"/>
  <c r="AG869" i="37"/>
  <c r="AI885" i="37"/>
  <c r="AS833" i="37"/>
  <c r="AK844" i="37"/>
  <c r="AQ893" i="37"/>
  <c r="AF843" i="37"/>
  <c r="AK885" i="37"/>
  <c r="AQ895" i="37"/>
  <c r="AJ860" i="37"/>
  <c r="AQ907" i="37"/>
  <c r="AH869" i="37"/>
  <c r="AJ858" i="37"/>
  <c r="AL874" i="37"/>
  <c r="AJ833" i="37"/>
  <c r="AM907" i="37"/>
  <c r="AI858" i="37"/>
  <c r="AQ870" i="37"/>
  <c r="AJ906" i="37"/>
  <c r="AH845" i="37"/>
  <c r="AJ884" i="37"/>
  <c r="AH868" i="37"/>
  <c r="AR849" i="37"/>
  <c r="AQ856" i="37"/>
  <c r="AT864" i="37"/>
  <c r="AW876" i="37"/>
  <c r="AX890" i="37"/>
  <c r="AZ902" i="37"/>
  <c r="AY912" i="37"/>
  <c r="AZ848" i="37"/>
  <c r="AY855" i="37"/>
  <c r="AQ864" i="37"/>
  <c r="AQ842" i="37"/>
  <c r="AY850" i="37"/>
  <c r="AS858" i="37"/>
  <c r="AW867" i="37"/>
  <c r="AZ881" i="37"/>
  <c r="AY894" i="37"/>
  <c r="AX907" i="37"/>
  <c r="AW865" i="37"/>
  <c r="AT937" i="37"/>
  <c r="AX941" i="37"/>
  <c r="AH945" i="37"/>
  <c r="AP952" i="37"/>
  <c r="AX959" i="37"/>
  <c r="AH963" i="37"/>
  <c r="AP970" i="37"/>
  <c r="AT973" i="37"/>
  <c r="AX976" i="37"/>
  <c r="AH980" i="37"/>
  <c r="AL983" i="37"/>
  <c r="AT989" i="37"/>
  <c r="AQ921" i="37"/>
  <c r="AQ932" i="37"/>
  <c r="AQ941" i="37"/>
  <c r="AQ942" i="37"/>
  <c r="AQ945" i="37"/>
  <c r="AQ946" i="37"/>
  <c r="AQ949" i="37"/>
  <c r="AQ950" i="37"/>
  <c r="AQ956" i="37"/>
  <c r="AQ960" i="37"/>
  <c r="AQ964" i="37"/>
  <c r="AQ988" i="37"/>
  <c r="AL918" i="37"/>
  <c r="AT884" i="37"/>
  <c r="AR940" i="37"/>
  <c r="AR948" i="37"/>
  <c r="AS961" i="37"/>
  <c r="AW985" i="37"/>
  <c r="AM997" i="37"/>
  <c r="AM1001" i="37"/>
  <c r="AM1004" i="37"/>
  <c r="AM1019" i="37"/>
  <c r="AM1025" i="37"/>
  <c r="AM1028" i="37"/>
  <c r="AF978" i="37"/>
  <c r="AK994" i="37"/>
  <c r="AG1003" i="37"/>
  <c r="AW1004" i="37"/>
  <c r="AS1010" i="37"/>
  <c r="AT991" i="37"/>
  <c r="AH999" i="37"/>
  <c r="AP1006" i="37"/>
  <c r="AP1014" i="37"/>
  <c r="AL1020" i="37"/>
  <c r="AH1026" i="37"/>
  <c r="AT1031" i="37"/>
  <c r="AW942" i="37"/>
  <c r="AW950" i="37"/>
  <c r="AF957" i="37"/>
  <c r="AF965" i="37"/>
  <c r="AG970" i="37"/>
  <c r="AG978" i="37"/>
  <c r="AG986" i="37"/>
  <c r="AR994" i="37"/>
  <c r="AR1003" i="37"/>
  <c r="AR1008" i="37"/>
  <c r="AR1011" i="37"/>
  <c r="AR1012" i="37"/>
  <c r="AR1016" i="37"/>
  <c r="AR1027" i="37"/>
  <c r="AX999" i="37"/>
  <c r="AF934" i="37"/>
  <c r="AZ944" i="37"/>
  <c r="AR954" i="37"/>
  <c r="AF982" i="37"/>
  <c r="AW996" i="37"/>
  <c r="AW1001" i="37"/>
  <c r="AW1003" i="37"/>
  <c r="AW1011" i="37"/>
  <c r="AG1017" i="37"/>
  <c r="AK1026" i="37"/>
  <c r="AG1029" i="37"/>
  <c r="AJ941" i="37"/>
  <c r="AJ949" i="37"/>
  <c r="AR959" i="37"/>
  <c r="AM995" i="37"/>
  <c r="AI870" i="37"/>
  <c r="AL878" i="37"/>
  <c r="AF900" i="37"/>
  <c r="AP874" i="37"/>
  <c r="AP895" i="37"/>
  <c r="AH844" i="37"/>
  <c r="AG864" i="37"/>
  <c r="AK855" i="37"/>
  <c r="AI869" i="37"/>
  <c r="AI875" i="37"/>
  <c r="AJ838" i="37"/>
  <c r="AQ873" i="37"/>
  <c r="AR837" i="37"/>
  <c r="AG876" i="37"/>
  <c r="AY932" i="37"/>
  <c r="AY945" i="37"/>
  <c r="AY960" i="37"/>
  <c r="AY985" i="37"/>
  <c r="AS847" i="37"/>
  <c r="AG941" i="37"/>
  <c r="AW965" i="37"/>
  <c r="AQ1027" i="37"/>
  <c r="AT1001" i="37"/>
  <c r="AK968" i="37"/>
  <c r="AS990" i="37"/>
  <c r="AZ1001" i="37"/>
  <c r="AS972" i="37"/>
  <c r="AX1004" i="37"/>
  <c r="AG956" i="37"/>
  <c r="AZ928" i="37"/>
  <c r="AZ868" i="37"/>
  <c r="AW909" i="37"/>
  <c r="AT944" i="37"/>
  <c r="AL960" i="37"/>
  <c r="AL973" i="37"/>
  <c r="AH986" i="37"/>
  <c r="AI938" i="37"/>
  <c r="AI957" i="37"/>
  <c r="AW841" i="37"/>
  <c r="AW857" i="37"/>
  <c r="AP1023" i="37"/>
  <c r="AW982" i="37"/>
  <c r="AL1006" i="37"/>
  <c r="AS944" i="37"/>
  <c r="AH951" i="37"/>
  <c r="AI910" i="37"/>
  <c r="AF883" i="37"/>
  <c r="AM886" i="37"/>
  <c r="AF838" i="37"/>
  <c r="AQ869" i="37"/>
  <c r="AG879" i="37"/>
  <c r="AI873" i="37"/>
  <c r="AT907" i="37"/>
  <c r="AF865" i="37"/>
  <c r="AF866" i="37"/>
  <c r="AR885" i="37"/>
  <c r="AS910" i="37"/>
  <c r="AX844" i="37"/>
  <c r="AZ860" i="37"/>
  <c r="AX896" i="37"/>
  <c r="AQ847" i="37"/>
  <c r="AR871" i="37"/>
  <c r="AY909" i="37"/>
  <c r="AX858" i="37"/>
  <c r="AH932" i="37"/>
  <c r="AT943" i="37"/>
  <c r="AL954" i="37"/>
  <c r="AX964" i="37"/>
  <c r="AY928" i="37"/>
  <c r="AY957" i="37"/>
  <c r="AY969" i="37"/>
  <c r="AY982" i="37"/>
  <c r="AQ993" i="37"/>
  <c r="AK973" i="37"/>
  <c r="AH991" i="37"/>
  <c r="AS954" i="37"/>
  <c r="AS978" i="37"/>
  <c r="AZ994" i="37"/>
  <c r="AZ1006" i="37"/>
  <c r="AZ1030" i="37"/>
  <c r="AP994" i="37"/>
  <c r="AX1012" i="37"/>
  <c r="AW968" i="37"/>
  <c r="AX951" i="37"/>
  <c r="AY881" i="37"/>
  <c r="AZ915" i="37"/>
  <c r="AT948" i="37"/>
  <c r="AL977" i="37"/>
  <c r="AI944" i="37"/>
  <c r="AI962" i="37"/>
  <c r="AQ860" i="37"/>
  <c r="AG989" i="37"/>
  <c r="AS980" i="37"/>
  <c r="AX1016" i="37"/>
  <c r="AG942" i="37"/>
  <c r="AF1013" i="37"/>
  <c r="AF1029" i="37"/>
  <c r="AH1016" i="37"/>
  <c r="AS960" i="37"/>
  <c r="AQ879" i="37"/>
  <c r="AM898" i="37"/>
  <c r="AG875" i="37"/>
  <c r="AR893" i="37"/>
  <c r="AZ846" i="37"/>
  <c r="AQ858" i="37"/>
  <c r="AW894" i="37"/>
  <c r="AX834" i="37"/>
  <c r="AX842" i="37"/>
  <c r="AW860" i="37"/>
  <c r="AZ895" i="37"/>
  <c r="AZ865" i="37"/>
  <c r="AX904" i="37"/>
  <c r="AT852" i="37"/>
  <c r="AG915" i="37"/>
  <c r="AX942" i="37"/>
  <c r="AP953" i="37"/>
  <c r="AL963" i="37"/>
  <c r="AX973" i="37"/>
  <c r="AT982" i="37"/>
  <c r="AZ869" i="37"/>
  <c r="AY942" i="37"/>
  <c r="AY956" i="37"/>
  <c r="AY970" i="37"/>
  <c r="AY978" i="37"/>
  <c r="AY981" i="37"/>
  <c r="AZ921" i="37"/>
  <c r="AR891" i="37"/>
  <c r="AW933" i="37"/>
  <c r="AZ946" i="37"/>
  <c r="AR972" i="37"/>
  <c r="AQ999" i="37"/>
  <c r="AQ1009" i="37"/>
  <c r="AQ1011" i="37"/>
  <c r="AK1005" i="37"/>
  <c r="AJ977" i="37"/>
  <c r="AT997" i="37"/>
  <c r="AH1019" i="37"/>
  <c r="AJ947" i="37"/>
  <c r="AK984" i="37"/>
  <c r="AZ1010" i="37"/>
  <c r="AZ1018" i="37"/>
  <c r="AF987" i="37"/>
  <c r="AH1000" i="37"/>
  <c r="AL1019" i="37"/>
  <c r="AS993" i="37"/>
  <c r="AG1016" i="37"/>
  <c r="AZ933" i="37"/>
  <c r="AJ935" i="37"/>
  <c r="AK921" i="37"/>
  <c r="AX854" i="37"/>
  <c r="AY906" i="37"/>
  <c r="AS848" i="37"/>
  <c r="AQ886" i="37"/>
  <c r="AP941" i="37"/>
  <c r="AH957" i="37"/>
  <c r="AH970" i="37"/>
  <c r="AT983" i="37"/>
  <c r="AW899" i="37"/>
  <c r="AI933" i="37"/>
  <c r="AI952" i="37"/>
  <c r="AI986" i="37"/>
  <c r="AT887" i="37"/>
  <c r="AY999" i="37"/>
  <c r="AY1007" i="37"/>
  <c r="AY1030" i="37"/>
  <c r="AW1009" i="37"/>
  <c r="AW988" i="37"/>
  <c r="AL1018" i="37"/>
  <c r="AW938" i="37"/>
  <c r="AZ959" i="37"/>
  <c r="AW974" i="37"/>
  <c r="AF1012" i="37"/>
  <c r="AF979" i="37"/>
  <c r="AP999" i="37"/>
  <c r="AT1023" i="37"/>
  <c r="AZ932" i="37"/>
  <c r="AK953" i="37"/>
  <c r="AZ980" i="37"/>
  <c r="AS1017" i="37"/>
  <c r="AK934" i="37"/>
  <c r="AJ953" i="37"/>
  <c r="AQ955" i="37"/>
  <c r="AL894" i="37"/>
  <c r="AM900" i="37"/>
  <c r="AL865" i="37"/>
  <c r="AG839" i="37"/>
  <c r="AF889" i="37"/>
  <c r="AG906" i="37"/>
  <c r="AM908" i="37"/>
  <c r="AK864" i="37"/>
  <c r="AF874" i="37"/>
  <c r="AK857" i="37"/>
  <c r="AK892" i="37"/>
  <c r="AK856" i="37"/>
  <c r="AL889" i="37"/>
  <c r="AL852" i="37"/>
  <c r="AM893" i="37"/>
  <c r="AK884" i="37"/>
  <c r="AP855" i="37"/>
  <c r="AZ887" i="37"/>
  <c r="AG921" i="37"/>
  <c r="AX862" i="37"/>
  <c r="AW898" i="37"/>
  <c r="AR915" i="37"/>
  <c r="AX860" i="37"/>
  <c r="AX898" i="37"/>
  <c r="AL941" i="37"/>
  <c r="AX950" i="37"/>
  <c r="AP962" i="37"/>
  <c r="AH973" i="37"/>
  <c r="AP983" i="37"/>
  <c r="AZ877" i="37"/>
  <c r="AY938" i="37"/>
  <c r="AY953" i="37"/>
  <c r="AY966" i="37"/>
  <c r="AW882" i="37"/>
  <c r="AF932" i="37"/>
  <c r="AG945" i="37"/>
  <c r="AJ982" i="37"/>
  <c r="AQ1002" i="37"/>
  <c r="AG980" i="37"/>
  <c r="AT1008" i="37"/>
  <c r="AL1028" i="37"/>
  <c r="AR961" i="37"/>
  <c r="AS974" i="37"/>
  <c r="AZ991" i="37"/>
  <c r="AZ1003" i="37"/>
  <c r="AW984" i="37"/>
  <c r="AX1008" i="37"/>
  <c r="AP1027" i="37"/>
  <c r="AS943" i="37"/>
  <c r="AR958" i="37"/>
  <c r="AS1000" i="37"/>
  <c r="AS1021" i="37"/>
  <c r="AW936" i="37"/>
  <c r="AM935" i="37"/>
  <c r="AZ871" i="37"/>
  <c r="AZ912" i="37"/>
  <c r="AX861" i="37"/>
  <c r="AW838" i="37"/>
  <c r="AP871" i="37"/>
  <c r="AP945" i="37"/>
  <c r="AP959" i="37"/>
  <c r="AH974" i="37"/>
  <c r="AX986" i="37"/>
  <c r="AI940" i="37"/>
  <c r="AI958" i="37"/>
  <c r="AI990" i="37"/>
  <c r="AH881" i="37"/>
  <c r="AT872" i="37"/>
  <c r="AW858" i="37"/>
  <c r="AW895" i="37"/>
  <c r="AT961" i="37"/>
  <c r="AP971" i="37"/>
  <c r="AY963" i="37"/>
  <c r="AY987" i="37"/>
  <c r="AR988" i="37"/>
  <c r="AQ996" i="37"/>
  <c r="AQ1017" i="37"/>
  <c r="AG992" i="37"/>
  <c r="AW998" i="37"/>
  <c r="AW1024" i="37"/>
  <c r="AX991" i="37"/>
  <c r="AR941" i="37"/>
  <c r="AZ1004" i="37"/>
  <c r="AZ1028" i="37"/>
  <c r="AP996" i="37"/>
  <c r="AR934" i="37"/>
  <c r="AJ964" i="37"/>
  <c r="AK1004" i="37"/>
  <c r="AW1010" i="37"/>
  <c r="AW1029" i="37"/>
  <c r="AQ876" i="37"/>
  <c r="AZ862" i="37"/>
  <c r="AI943" i="37"/>
  <c r="AI978" i="37"/>
  <c r="AR932" i="37"/>
  <c r="AS949" i="37"/>
  <c r="AR964" i="37"/>
  <c r="AG981" i="37"/>
  <c r="AY1018" i="37"/>
  <c r="AT1009" i="37"/>
  <c r="AZ947" i="37"/>
  <c r="AG966" i="37"/>
  <c r="AF1004" i="37"/>
  <c r="AF1009" i="37"/>
  <c r="AF1021" i="37"/>
  <c r="AS1027" i="37"/>
  <c r="AH993" i="37"/>
  <c r="AX1017" i="37"/>
  <c r="AF924" i="37"/>
  <c r="AW943" i="37"/>
  <c r="AZ964" i="37"/>
  <c r="AG1011" i="37"/>
  <c r="AJ837" i="37"/>
  <c r="AG841" i="37"/>
  <c r="AH882" i="37"/>
  <c r="AF880" i="37"/>
  <c r="AP882" i="37"/>
  <c r="AF834" i="37"/>
  <c r="AQ859" i="37"/>
  <c r="AI872" i="37"/>
  <c r="AK891" i="37"/>
  <c r="AT885" i="37"/>
  <c r="AR841" i="37"/>
  <c r="AR872" i="37"/>
  <c r="AP870" i="37"/>
  <c r="AI909" i="37"/>
  <c r="AQ838" i="37"/>
  <c r="AK898" i="37"/>
  <c r="AZ849" i="37"/>
  <c r="AW877" i="37"/>
  <c r="AI915" i="37"/>
  <c r="AR839" i="37"/>
  <c r="AR856" i="37"/>
  <c r="AW889" i="37"/>
  <c r="AY854" i="37"/>
  <c r="AX888" i="37"/>
  <c r="AX937" i="37"/>
  <c r="AP948" i="37"/>
  <c r="AH960" i="37"/>
  <c r="AT970" i="37"/>
  <c r="AH981" i="37"/>
  <c r="AX989" i="37"/>
  <c r="AY936" i="37"/>
  <c r="AY949" i="37"/>
  <c r="AY959" i="37"/>
  <c r="AY962" i="37"/>
  <c r="AY988" i="37"/>
  <c r="AP856" i="37"/>
  <c r="AP918" i="37"/>
  <c r="AQ901" i="37"/>
  <c r="AT863" i="37"/>
  <c r="AZ950" i="37"/>
  <c r="AR976" i="37"/>
  <c r="AQ1000" i="37"/>
  <c r="AQ1012" i="37"/>
  <c r="AQ1015" i="37"/>
  <c r="AQ1024" i="37"/>
  <c r="AW1013" i="37"/>
  <c r="AL1003" i="37"/>
  <c r="AH1023" i="37"/>
  <c r="AS938" i="37"/>
  <c r="AZ1009" i="37"/>
  <c r="AZ1013" i="37"/>
  <c r="AW1023" i="37"/>
  <c r="AS976" i="37"/>
  <c r="AH1006" i="37"/>
  <c r="AT1024" i="37"/>
  <c r="AZ952" i="37"/>
  <c r="AZ941" i="37"/>
  <c r="AW861" i="37"/>
  <c r="AW902" i="37"/>
  <c r="AT853" i="37"/>
  <c r="AX901" i="37"/>
  <c r="AX845" i="37"/>
  <c r="AS915" i="37"/>
  <c r="AL942" i="37"/>
  <c r="AL956" i="37"/>
  <c r="AX970" i="37"/>
  <c r="AX982" i="37"/>
  <c r="AH912" i="37"/>
  <c r="AI934" i="37"/>
  <c r="AI953" i="37"/>
  <c r="AL967" i="37"/>
  <c r="AT951" i="37"/>
  <c r="AG886" i="37"/>
  <c r="AH902" i="37"/>
  <c r="AF887" i="37"/>
  <c r="AH841" i="37"/>
  <c r="AF910" i="37"/>
  <c r="AM878" i="37"/>
  <c r="AP868" i="37"/>
  <c r="AF856" i="37"/>
  <c r="AF882" i="37"/>
  <c r="AP879" i="37"/>
  <c r="AF836" i="37"/>
  <c r="AQ865" i="37"/>
  <c r="AG837" i="37"/>
  <c r="AF862" i="37"/>
  <c r="AR907" i="37"/>
  <c r="AI844" i="37"/>
  <c r="AM875" i="37"/>
  <c r="AM860" i="37"/>
  <c r="AM854" i="37"/>
  <c r="AM855" i="37"/>
  <c r="AF842" i="37"/>
  <c r="AI859" i="37"/>
  <c r="AS908" i="37"/>
  <c r="AJ873" i="37"/>
  <c r="AL835" i="37"/>
  <c r="AG867" i="37"/>
  <c r="AJ846" i="37"/>
  <c r="AI836" i="37"/>
  <c r="AK852" i="37"/>
  <c r="AF881" i="37"/>
  <c r="AR859" i="37"/>
  <c r="AT898" i="37"/>
  <c r="AG892" i="37"/>
  <c r="AL875" i="37"/>
  <c r="AK860" i="37"/>
  <c r="AQ903" i="37"/>
  <c r="AL834" i="37"/>
  <c r="AR902" i="37"/>
  <c r="AG833" i="37"/>
  <c r="AQ898" i="37"/>
  <c r="AQ845" i="37"/>
  <c r="AX851" i="37"/>
  <c r="AY858" i="37"/>
  <c r="AY868" i="37"/>
  <c r="AX882" i="37"/>
  <c r="AY895" i="37"/>
  <c r="AX908" i="37"/>
  <c r="AH924" i="37"/>
  <c r="AR863" i="37"/>
  <c r="AZ911" i="37"/>
  <c r="AX852" i="37"/>
  <c r="AT934" i="37"/>
  <c r="AL950" i="37"/>
  <c r="AH978" i="37"/>
  <c r="AZ850" i="37"/>
  <c r="AT925" i="37"/>
  <c r="AI945" i="37"/>
  <c r="AI964" i="37"/>
  <c r="AI981" i="37"/>
  <c r="AY849" i="37"/>
  <c r="AS945" i="37"/>
  <c r="AY997" i="37"/>
  <c r="AY1013" i="37"/>
  <c r="AS971" i="37"/>
  <c r="AW954" i="37"/>
  <c r="AW986" i="37"/>
  <c r="AW897" i="37"/>
  <c r="AI921" i="37"/>
  <c r="AL911" i="37"/>
  <c r="AK947" i="37"/>
  <c r="AJ966" i="37"/>
  <c r="AY993" i="37"/>
  <c r="AY1019" i="37"/>
  <c r="AG979" i="37"/>
  <c r="AG1004" i="37"/>
  <c r="AT1010" i="37"/>
  <c r="AQ928" i="37"/>
  <c r="AF985" i="37"/>
  <c r="AF1008" i="37"/>
  <c r="AX1010" i="37"/>
  <c r="AZ956" i="37"/>
  <c r="AS983" i="37"/>
  <c r="AW1002" i="37"/>
  <c r="AK950" i="37"/>
  <c r="AZ935" i="37"/>
  <c r="AK955" i="37"/>
  <c r="AL895" i="37"/>
  <c r="AL903" i="37"/>
  <c r="AM870" i="37"/>
  <c r="AF840" i="37"/>
  <c r="AM839" i="37"/>
  <c r="AG901" i="37"/>
  <c r="AJ839" i="37"/>
  <c r="AK900" i="37"/>
  <c r="AP841" i="37"/>
  <c r="AF849" i="37"/>
  <c r="AG904" i="37"/>
  <c r="AP859" i="37"/>
  <c r="AF907" i="37"/>
  <c r="AF905" i="37"/>
  <c r="AR835" i="37"/>
  <c r="AS883" i="37"/>
  <c r="AJ869" i="37"/>
  <c r="AR867" i="37"/>
  <c r="AK875" i="37"/>
  <c r="AI846" i="37"/>
  <c r="AI845" i="37"/>
  <c r="AG854" i="37"/>
  <c r="AM891" i="37"/>
  <c r="AP889" i="37"/>
  <c r="AR881" i="37"/>
  <c r="AK890" i="37"/>
  <c r="AM890" i="37"/>
  <c r="AJ889" i="37"/>
  <c r="AH893" i="37"/>
  <c r="AT900" i="37"/>
  <c r="AH849" i="37"/>
  <c r="AF859" i="37"/>
  <c r="AG880" i="37"/>
  <c r="AR888" i="37"/>
  <c r="AJ890" i="37"/>
  <c r="AM881" i="37"/>
  <c r="AR892" i="37"/>
  <c r="AL876" i="37"/>
  <c r="AR838" i="37"/>
  <c r="AH891" i="37"/>
  <c r="AL892" i="37"/>
  <c r="AL896" i="37"/>
  <c r="AQ843" i="37"/>
  <c r="AJ863" i="37"/>
  <c r="AL842" i="37"/>
  <c r="AI852" i="37"/>
  <c r="AL862" i="37"/>
  <c r="AK848" i="37"/>
  <c r="AW834" i="37"/>
  <c r="AK838" i="37"/>
  <c r="AZ840" i="37"/>
  <c r="AM897" i="37"/>
  <c r="AS850" i="37"/>
  <c r="AP857" i="37"/>
  <c r="AX865" i="37"/>
  <c r="AW878" i="37"/>
  <c r="AW891" i="37"/>
  <c r="AZ904" i="37"/>
  <c r="AM915" i="37"/>
  <c r="AS839" i="37"/>
  <c r="AZ856" i="37"/>
  <c r="AY899" i="37"/>
  <c r="AX879" i="37"/>
  <c r="AL946" i="37"/>
  <c r="AX961" i="37"/>
  <c r="AX974" i="37"/>
  <c r="AT987" i="37"/>
  <c r="AI942" i="37"/>
  <c r="AI977" i="37"/>
  <c r="AY873" i="37"/>
  <c r="AG937" i="37"/>
  <c r="AY992" i="37"/>
  <c r="AY1029" i="37"/>
  <c r="AZ977" i="37"/>
  <c r="AT1000" i="37"/>
  <c r="AH1027" i="37"/>
  <c r="AG946" i="37"/>
  <c r="AZ963" i="37"/>
  <c r="AW978" i="37"/>
  <c r="AI982" i="37"/>
  <c r="AX911" i="37"/>
  <c r="AJ958" i="37"/>
  <c r="AY1010" i="37"/>
  <c r="AY1023" i="37"/>
  <c r="AW994" i="37"/>
  <c r="AH1030" i="37"/>
  <c r="AF977" i="37"/>
  <c r="AF1001" i="37"/>
  <c r="AW1021" i="37"/>
  <c r="AH1005" i="37"/>
  <c r="AT1029" i="37"/>
  <c r="AF946" i="37"/>
  <c r="AG963" i="37"/>
  <c r="AK1027" i="37"/>
  <c r="AK942" i="37"/>
  <c r="AP935" i="37"/>
  <c r="AF894" i="37"/>
  <c r="AK894" i="37"/>
  <c r="AK841" i="37"/>
  <c r="AK887" i="37"/>
  <c r="AI882" i="37"/>
  <c r="AI899" i="37"/>
  <c r="AQ890" i="37"/>
  <c r="AJ878" i="37"/>
  <c r="AP883" i="37"/>
  <c r="AL853" i="37"/>
  <c r="AG902" i="37"/>
  <c r="AI880" i="37"/>
  <c r="AM835" i="37"/>
  <c r="AQ900" i="37"/>
  <c r="AL838" i="37"/>
  <c r="AG903" i="37"/>
  <c r="AF864" i="37"/>
  <c r="AL881" i="37"/>
  <c r="AR882" i="37"/>
  <c r="AT861" i="37"/>
  <c r="AH876" i="37"/>
  <c r="AT879" i="37"/>
  <c r="AG853" i="37"/>
  <c r="AI901" i="37"/>
  <c r="AL847" i="37"/>
  <c r="AK836" i="37"/>
  <c r="AH908" i="37"/>
  <c r="AT889" i="37"/>
  <c r="AK879" i="37"/>
  <c r="AT873" i="37"/>
  <c r="AJ893" i="37"/>
  <c r="AJ866" i="37"/>
  <c r="AS887" i="37"/>
  <c r="AP839" i="37"/>
  <c r="AI892" i="37"/>
  <c r="AQ848" i="37"/>
  <c r="AT855" i="37"/>
  <c r="AY863" i="37"/>
  <c r="AX875" i="37"/>
  <c r="AZ888" i="37"/>
  <c r="AR901" i="37"/>
  <c r="AM912" i="37"/>
  <c r="AY925" i="37"/>
  <c r="AQ851" i="37"/>
  <c r="AX886" i="37"/>
  <c r="AS866" i="37"/>
  <c r="AX943" i="37"/>
  <c r="AT958" i="37"/>
  <c r="AP972" i="37"/>
  <c r="AL985" i="37"/>
  <c r="AI937" i="37"/>
  <c r="AI954" i="37"/>
  <c r="AI972" i="37"/>
  <c r="AI985" i="37"/>
  <c r="AI989" i="37"/>
  <c r="AX866" i="37"/>
  <c r="AZ978" i="37"/>
  <c r="AY1000" i="37"/>
  <c r="AY1004" i="37"/>
  <c r="AY1021" i="37"/>
  <c r="AG991" i="37"/>
  <c r="AW1018" i="37"/>
  <c r="AH992" i="37"/>
  <c r="AP1019" i="37"/>
  <c r="AG934" i="37"/>
  <c r="AW970" i="37"/>
  <c r="AF994" i="37"/>
  <c r="AF1010" i="37"/>
  <c r="BD951" i="37"/>
  <c r="BD1026" i="37"/>
  <c r="BC879" i="37"/>
  <c r="BC981" i="37"/>
  <c r="BC870" i="37"/>
  <c r="BD963" i="37"/>
  <c r="BD871" i="37"/>
  <c r="BD885" i="37"/>
  <c r="BD896" i="37"/>
  <c r="BD973" i="37"/>
  <c r="BC998" i="37"/>
  <c r="BD1013" i="37"/>
  <c r="BC872" i="37"/>
  <c r="BD967" i="37"/>
  <c r="BC900" i="37"/>
  <c r="BD931" i="37"/>
  <c r="AS931" i="37"/>
  <c r="AQ995" i="37"/>
  <c r="AP995" i="37"/>
  <c r="BC995" i="37"/>
  <c r="AF1015" i="37"/>
  <c r="AF1018" i="37"/>
  <c r="AT1007" i="37"/>
  <c r="AS999" i="37"/>
  <c r="AK946" i="37"/>
  <c r="AQ935" i="37"/>
  <c r="AF951" i="37"/>
  <c r="AG951" i="37"/>
  <c r="AH967" i="37"/>
  <c r="AP967" i="37"/>
  <c r="AY967" i="37"/>
  <c r="AZ939" i="37"/>
  <c r="AJ951" i="37"/>
  <c r="BD1003" i="37"/>
  <c r="BC840" i="37"/>
  <c r="BD958" i="37"/>
  <c r="BD943" i="37"/>
  <c r="BC1002" i="37"/>
  <c r="BC834" i="37"/>
  <c r="BD1030" i="37"/>
  <c r="BC1028" i="37"/>
  <c r="BC877" i="37"/>
  <c r="AL935" i="37"/>
  <c r="AX939" i="37"/>
  <c r="BC842" i="37"/>
  <c r="BC1025" i="37"/>
  <c r="BD984" i="37"/>
  <c r="BD953" i="37"/>
  <c r="BD862" i="37"/>
  <c r="AS939" i="37"/>
  <c r="BD861" i="37"/>
  <c r="BD834" i="37"/>
  <c r="BC886" i="37"/>
  <c r="BC1011" i="37"/>
  <c r="BC841" i="37"/>
  <c r="AP955" i="37"/>
  <c r="BC992" i="37"/>
  <c r="BD882" i="37"/>
  <c r="BD1002" i="37"/>
  <c r="BD940" i="37"/>
  <c r="BC947" i="37"/>
  <c r="BC884" i="37"/>
  <c r="BC844" i="37"/>
  <c r="BD1027" i="37"/>
  <c r="BD986" i="37"/>
  <c r="BC983" i="37"/>
  <c r="BD901" i="37"/>
  <c r="BD949" i="37"/>
  <c r="BC1029" i="37"/>
  <c r="BC909" i="37"/>
  <c r="BD921" i="37"/>
  <c r="BD992" i="37"/>
  <c r="BD947" i="37"/>
  <c r="BD889" i="37"/>
  <c r="BC942" i="37"/>
  <c r="BD911" i="37"/>
  <c r="BC867" i="37"/>
  <c r="BC865" i="37"/>
  <c r="BD864" i="37"/>
  <c r="BD938" i="37"/>
  <c r="BC994" i="37"/>
  <c r="BD881" i="37"/>
  <c r="BD835" i="37"/>
  <c r="BC973" i="37"/>
  <c r="BD968" i="37"/>
  <c r="BC1021" i="37"/>
  <c r="BD988" i="37"/>
  <c r="BD936" i="37"/>
  <c r="BD1021" i="37"/>
  <c r="BD1016" i="37"/>
  <c r="BC963" i="37"/>
  <c r="BC906" i="37"/>
  <c r="BC966" i="37"/>
  <c r="BC967" i="37"/>
  <c r="BC845" i="37"/>
  <c r="BC1000" i="37"/>
  <c r="AZ995" i="37"/>
  <c r="BD993" i="37"/>
  <c r="BC944" i="37"/>
  <c r="BC921" i="37"/>
  <c r="AL931" i="37"/>
  <c r="AF1027" i="37"/>
  <c r="AJ985" i="37"/>
  <c r="AT1003" i="37"/>
  <c r="AF942" i="37"/>
  <c r="AG959" i="37"/>
  <c r="AS940" i="37"/>
  <c r="AI939" i="37"/>
  <c r="AK939" i="37"/>
  <c r="BC1015" i="37"/>
  <c r="BC971" i="37"/>
  <c r="AI935" i="37"/>
  <c r="BD975" i="37"/>
  <c r="BC892" i="37"/>
  <c r="BC943" i="37"/>
  <c r="BC894" i="37"/>
  <c r="AP939" i="37"/>
  <c r="BC883" i="37"/>
  <c r="BC984" i="37"/>
  <c r="BD996" i="37"/>
  <c r="BC907" i="37"/>
  <c r="BC1026" i="37"/>
  <c r="BC878" i="37"/>
  <c r="BD868" i="37"/>
  <c r="BD937" i="37"/>
  <c r="BD865" i="37"/>
  <c r="BC965" i="37"/>
  <c r="BC925" i="37"/>
  <c r="BD860" i="37"/>
  <c r="BD897" i="37"/>
  <c r="BD998" i="37"/>
  <c r="BD981" i="37"/>
  <c r="BC935" i="37"/>
  <c r="BD895" i="37"/>
  <c r="BD844" i="37"/>
  <c r="BC954" i="37"/>
  <c r="BD1018" i="37"/>
  <c r="BD945" i="37"/>
  <c r="BD839" i="37"/>
  <c r="BD934" i="37"/>
  <c r="BD983" i="37"/>
  <c r="BD990" i="37"/>
  <c r="BC885" i="37"/>
  <c r="BD1031" i="37"/>
  <c r="BD966" i="37"/>
  <c r="BD1012" i="37"/>
  <c r="BD870" i="37"/>
  <c r="BD907" i="37"/>
  <c r="BC1027" i="37"/>
  <c r="BC856" i="37"/>
  <c r="BD841" i="37"/>
  <c r="BD999" i="37"/>
  <c r="BD857" i="37"/>
  <c r="BD952" i="37"/>
  <c r="BC899" i="37"/>
  <c r="BD887" i="37"/>
  <c r="BC851" i="37"/>
  <c r="BC866" i="37"/>
  <c r="BD978" i="37"/>
  <c r="BC871" i="37"/>
  <c r="BC1013" i="37"/>
  <c r="BC952" i="37"/>
  <c r="BC837" i="37"/>
  <c r="AM967" i="37"/>
  <c r="BD1017" i="37"/>
  <c r="BC890" i="37"/>
  <c r="BC941" i="37"/>
  <c r="BC937" i="37"/>
  <c r="BD1006" i="37"/>
  <c r="BD965" i="37"/>
  <c r="BD946" i="37"/>
  <c r="BC910" i="37"/>
  <c r="BC902" i="37"/>
  <c r="BD910" i="37"/>
  <c r="BD944" i="37"/>
  <c r="AL995" i="37"/>
  <c r="BD995" i="37"/>
  <c r="BC974" i="37"/>
  <c r="AF931" i="37"/>
  <c r="AK995" i="37"/>
  <c r="AG1022" i="37"/>
  <c r="AH995" i="37"/>
  <c r="AP951" i="37"/>
  <c r="AT939" i="37"/>
  <c r="AL939" i="37"/>
  <c r="AJ939" i="37"/>
  <c r="AI951" i="37"/>
  <c r="AS951" i="37"/>
  <c r="AL951" i="37"/>
  <c r="BD1015" i="37"/>
  <c r="BD855" i="37"/>
  <c r="BC985" i="37"/>
  <c r="BC956" i="37"/>
  <c r="BC833" i="37"/>
  <c r="BD890" i="37"/>
  <c r="BC876" i="37"/>
  <c r="BC860" i="37"/>
  <c r="AK935" i="37"/>
  <c r="BC846" i="37"/>
  <c r="BD837" i="37"/>
  <c r="BD903" i="37"/>
  <c r="BC1030" i="37"/>
  <c r="AW939" i="37"/>
  <c r="AF939" i="37"/>
  <c r="BD842" i="37"/>
  <c r="BC898" i="37"/>
  <c r="BC996" i="37"/>
  <c r="BC861" i="37"/>
  <c r="BD878" i="37"/>
  <c r="BC979" i="37"/>
  <c r="BD925" i="37"/>
  <c r="BD836" i="37"/>
  <c r="BD838" i="37"/>
  <c r="BD954" i="37"/>
  <c r="BC904" i="37"/>
  <c r="BC901" i="37"/>
  <c r="BD1022" i="37"/>
  <c r="BC873" i="37"/>
  <c r="BD1024" i="37"/>
  <c r="BC853" i="37"/>
  <c r="BD884" i="37"/>
  <c r="BD833" i="37"/>
  <c r="BC988" i="37"/>
  <c r="BC949" i="37"/>
  <c r="BC887" i="37"/>
  <c r="BD902" i="37"/>
  <c r="BD856" i="37"/>
  <c r="BC880" i="37"/>
  <c r="BD906" i="37"/>
  <c r="BC940" i="37"/>
  <c r="BD994" i="37"/>
  <c r="BC957" i="37"/>
  <c r="BC989" i="37"/>
  <c r="BC964" i="37"/>
  <c r="BC934" i="37"/>
  <c r="BC946" i="37"/>
  <c r="BC891" i="37"/>
  <c r="AG967" i="37"/>
  <c r="AK967" i="37"/>
  <c r="BC835" i="37"/>
  <c r="BD872" i="37"/>
  <c r="BC961" i="37"/>
  <c r="BD874" i="37"/>
  <c r="BD969" i="37"/>
  <c r="BC843" i="37"/>
  <c r="BD959" i="37"/>
  <c r="AG931" i="37"/>
  <c r="AM931" i="37"/>
  <c r="AX995" i="37"/>
  <c r="AY995" i="37"/>
  <c r="BD851" i="37"/>
  <c r="D186" i="40"/>
  <c r="D144" i="40"/>
  <c r="D129" i="40"/>
  <c r="Z301" i="37"/>
  <c r="D110" i="40"/>
  <c r="D86" i="40"/>
  <c r="Z295" i="37"/>
  <c r="D71" i="40"/>
  <c r="D47" i="40"/>
  <c r="D135" i="40"/>
  <c r="D197" i="40"/>
  <c r="D152" i="40"/>
  <c r="D172" i="40"/>
  <c r="D145" i="40"/>
  <c r="D126" i="40"/>
  <c r="D147" i="40"/>
  <c r="D196" i="40"/>
  <c r="D134" i="40"/>
  <c r="D181" i="40"/>
  <c r="D200" i="40"/>
  <c r="D88" i="40"/>
  <c r="D54" i="40"/>
  <c r="D84" i="40"/>
  <c r="D154" i="40"/>
  <c r="D191" i="40"/>
  <c r="D180" i="40"/>
  <c r="D92" i="40"/>
  <c r="D115" i="40"/>
  <c r="D140" i="40"/>
  <c r="D141" i="40"/>
  <c r="D102" i="40"/>
  <c r="D185" i="40"/>
  <c r="D198" i="40"/>
  <c r="D95" i="40"/>
  <c r="D124" i="40"/>
  <c r="D183" i="40"/>
  <c r="D118" i="40"/>
  <c r="D149" i="40"/>
  <c r="D130" i="40"/>
  <c r="D142" i="40"/>
  <c r="D3" i="40"/>
  <c r="D17" i="40"/>
  <c r="D123" i="40"/>
  <c r="D91" i="40"/>
  <c r="D177" i="40"/>
  <c r="D75" i="40"/>
  <c r="D117" i="40"/>
  <c r="D111" i="40"/>
  <c r="D38" i="40"/>
  <c r="D166" i="40"/>
  <c r="D85" i="40"/>
  <c r="Z553" i="37"/>
  <c r="Z321" i="37"/>
  <c r="Z505" i="37"/>
  <c r="Z313" i="37"/>
  <c r="Z757" i="37"/>
  <c r="Z729" i="37"/>
  <c r="Z713" i="37"/>
  <c r="Z305" i="37"/>
  <c r="U10" i="37"/>
  <c r="U214" i="37" s="1"/>
  <c r="Z517" i="37"/>
  <c r="Z509" i="37"/>
  <c r="Z499" i="37"/>
  <c r="Z349" i="37"/>
  <c r="Z525" i="37"/>
  <c r="Z721" i="37"/>
  <c r="Z703" i="37"/>
  <c r="Z709" i="37"/>
  <c r="W10" i="37"/>
  <c r="W214" i="37" s="1"/>
  <c r="Z589" i="37"/>
  <c r="V10" i="37"/>
  <c r="V622" i="37" s="1"/>
  <c r="Z333" i="37"/>
  <c r="Z581" i="37"/>
  <c r="Z377" i="37"/>
  <c r="Z759" i="37"/>
  <c r="Z745" i="37"/>
  <c r="Z809" i="37"/>
  <c r="Z785" i="37"/>
  <c r="Z818" i="37"/>
  <c r="Z285" i="37"/>
  <c r="Z711" i="37"/>
  <c r="Z323" i="37"/>
  <c r="Z358" i="37"/>
  <c r="Z814" i="37"/>
  <c r="BV7" i="27"/>
  <c r="BW7" i="27" s="1"/>
  <c r="Z527" i="37"/>
  <c r="Z790" i="37"/>
  <c r="Z521" i="37"/>
  <c r="Z428" i="37"/>
  <c r="Z715" i="37"/>
  <c r="Z741" i="37"/>
  <c r="Z411" i="37"/>
  <c r="Z503" i="37"/>
  <c r="Z317" i="37"/>
  <c r="Z605" i="37"/>
  <c r="Z562" i="37"/>
  <c r="Z614" i="37"/>
  <c r="Z647" i="37"/>
  <c r="Z334" i="37"/>
  <c r="Z758" i="37"/>
  <c r="Z607" i="37"/>
  <c r="Z500" i="37"/>
  <c r="Z667" i="37"/>
  <c r="Z520" i="37"/>
  <c r="Z395" i="37"/>
  <c r="Z436" i="37"/>
  <c r="Z633" i="37"/>
  <c r="Z569" i="37"/>
  <c r="Z315" i="37"/>
  <c r="Z381" i="37"/>
  <c r="Z397" i="37"/>
  <c r="Z546" i="37"/>
  <c r="Z668" i="37"/>
  <c r="Z564" i="37"/>
  <c r="BU7" i="27"/>
  <c r="Z673" i="37"/>
  <c r="Z714" i="37"/>
  <c r="Z563" i="37"/>
  <c r="Z304" i="37"/>
  <c r="Z540" i="37"/>
  <c r="Z783" i="37"/>
  <c r="Z261" i="37"/>
  <c r="Z277" i="37"/>
  <c r="Z506" i="37"/>
  <c r="Z718" i="37"/>
  <c r="Z557" i="37"/>
  <c r="Z370" i="37"/>
  <c r="Z596" i="37"/>
  <c r="Z740" i="37"/>
  <c r="Z682" i="37"/>
  <c r="Z348" i="37"/>
  <c r="Z446" i="37"/>
  <c r="Z430" i="37"/>
  <c r="Z335" i="37"/>
  <c r="Z551" i="37"/>
  <c r="Z330" i="37"/>
  <c r="Z258" i="37"/>
  <c r="Z227" i="37"/>
  <c r="Z450" i="37"/>
  <c r="Z229" i="37"/>
  <c r="Z737" i="37"/>
  <c r="Z372" i="37"/>
  <c r="Z278" i="37"/>
  <c r="Z491" i="37"/>
  <c r="Z588" i="37"/>
  <c r="Z466" i="37"/>
  <c r="Z556" i="37"/>
  <c r="Z642" i="37"/>
  <c r="Z373" i="37"/>
  <c r="Z570" i="37"/>
  <c r="Z228" i="37"/>
  <c r="Z245" i="37"/>
  <c r="Z734" i="37"/>
  <c r="Z693" i="37"/>
  <c r="Z573" i="37"/>
  <c r="Z345" i="37"/>
  <c r="Z237" i="37"/>
  <c r="Z399" i="37"/>
  <c r="Z694" i="37"/>
  <c r="Z674" i="37"/>
  <c r="Z243" i="37"/>
  <c r="Z766" i="37"/>
  <c r="Z731" i="37"/>
  <c r="Z739" i="37"/>
  <c r="Z263" i="37"/>
  <c r="Z461" i="37"/>
  <c r="Z616" i="37"/>
  <c r="Z699" i="37"/>
  <c r="Z663" i="37"/>
  <c r="Z592" i="37"/>
  <c r="Z754" i="37"/>
  <c r="Z367" i="37"/>
  <c r="Z725" i="37"/>
  <c r="Z253" i="37"/>
  <c r="Z477" i="37"/>
  <c r="Z791" i="37"/>
  <c r="Z276" i="37"/>
  <c r="Z528" i="37"/>
  <c r="Z752" i="37"/>
  <c r="Z547" i="37"/>
  <c r="Z240" i="37"/>
  <c r="Z736" i="37"/>
  <c r="Z404" i="37"/>
  <c r="AV214" i="37"/>
  <c r="AV622" i="37"/>
  <c r="AV418" i="37"/>
  <c r="AH214" i="37"/>
  <c r="AH622" i="37"/>
  <c r="AH418" i="37"/>
  <c r="Z445" i="37"/>
  <c r="Z269" i="37"/>
  <c r="Z594" i="37"/>
  <c r="Z432" i="37"/>
  <c r="Z449" i="37"/>
  <c r="Z681" i="37"/>
  <c r="Z706" i="37"/>
  <c r="Z326" i="37"/>
  <c r="Z777" i="37"/>
  <c r="Z385" i="37"/>
  <c r="Z401" i="37"/>
  <c r="Z549" i="37"/>
  <c r="Z603" i="37"/>
  <c r="Z772" i="37"/>
  <c r="Z307" i="37"/>
  <c r="Z286" i="37"/>
  <c r="Z266" i="37"/>
  <c r="Z447" i="37"/>
  <c r="Z804" i="37"/>
  <c r="Z748" i="37"/>
  <c r="Z331" i="37"/>
  <c r="Z524" i="37"/>
  <c r="Z467" i="37"/>
  <c r="Z483" i="37"/>
  <c r="Z486" i="37"/>
  <c r="Z815" i="37"/>
  <c r="Z355" i="37"/>
  <c r="Z291" i="37"/>
  <c r="Z676" i="37"/>
  <c r="Z410" i="37"/>
  <c r="Z239" i="37"/>
  <c r="Z604" i="37"/>
  <c r="Z795" i="37"/>
  <c r="Z742" i="37"/>
  <c r="Z346" i="37"/>
  <c r="Z571" i="37"/>
  <c r="Z735" i="37"/>
  <c r="Z683" i="37"/>
  <c r="Z657" i="37"/>
  <c r="Z265" i="37"/>
  <c r="Z306" i="37"/>
  <c r="Z272" i="37"/>
  <c r="Z658" i="37"/>
  <c r="Z224" i="37"/>
  <c r="Z492" i="37"/>
  <c r="Z744" i="37"/>
  <c r="Z375" i="37"/>
  <c r="Z675" i="37"/>
  <c r="Z394" i="37"/>
  <c r="Z350" i="37"/>
  <c r="Z660" i="37"/>
  <c r="Z434" i="37"/>
  <c r="Z465" i="37"/>
  <c r="Z481" i="37"/>
  <c r="Z309" i="37"/>
  <c r="Z289" i="37"/>
  <c r="Z310" i="37"/>
  <c r="Z726" i="37"/>
  <c r="Z761" i="37"/>
  <c r="Z374" i="37"/>
  <c r="Z545" i="37"/>
  <c r="Z574" i="37"/>
  <c r="Z816" i="37"/>
  <c r="Z383" i="37"/>
  <c r="Z332" i="37"/>
  <c r="Z701" i="37"/>
  <c r="Z231" i="37"/>
  <c r="Z274" i="37"/>
  <c r="Z264" i="37"/>
  <c r="Z552" i="37"/>
  <c r="Z764" i="37"/>
  <c r="Z719" i="37"/>
  <c r="Z644" i="37"/>
  <c r="Z664" i="37"/>
  <c r="Z595" i="37"/>
  <c r="Z539" i="37"/>
  <c r="Z534" i="37"/>
  <c r="Z431" i="37"/>
  <c r="Z480" i="37"/>
  <c r="Z655" i="37"/>
  <c r="Z344" i="37"/>
  <c r="Z567" i="37"/>
  <c r="Z558" i="37"/>
  <c r="Z337" i="37"/>
  <c r="Z234" i="37"/>
  <c r="Z325" i="37"/>
  <c r="Z698" i="37"/>
  <c r="Z727" i="37"/>
  <c r="Z577" i="37"/>
  <c r="Z357" i="37"/>
  <c r="Z801" i="37"/>
  <c r="Z615" i="37"/>
  <c r="Z475" i="37"/>
  <c r="Z444" i="37"/>
  <c r="Z532" i="37"/>
  <c r="Z608" i="37"/>
  <c r="Z770" i="37"/>
  <c r="Z720" i="37"/>
  <c r="Z590" i="37"/>
  <c r="Z678" i="37"/>
  <c r="Z433" i="37"/>
  <c r="AR214" i="37"/>
  <c r="AR418" i="37"/>
  <c r="AR622" i="37"/>
  <c r="AQ418" i="37"/>
  <c r="AQ622" i="37"/>
  <c r="AQ214" i="37"/>
  <c r="AS214" i="37"/>
  <c r="AS418" i="37"/>
  <c r="AS622" i="37"/>
  <c r="AJ214" i="37"/>
  <c r="AJ418" i="37"/>
  <c r="AJ622" i="37"/>
  <c r="BD622" i="37"/>
  <c r="BB622" i="37"/>
  <c r="BF622" i="37"/>
  <c r="BE622" i="37"/>
  <c r="BA622" i="37"/>
  <c r="X214" i="37"/>
  <c r="X622" i="37"/>
  <c r="X418" i="37"/>
  <c r="Z817" i="37"/>
  <c r="Z280" i="37"/>
  <c r="Z455" i="37"/>
  <c r="Z810" i="37"/>
  <c r="Z576" i="37"/>
  <c r="Z482" i="37"/>
  <c r="Z792" i="37"/>
  <c r="Z788" i="37"/>
  <c r="Z643" i="37"/>
  <c r="Z352" i="37"/>
  <c r="Z259" i="37"/>
  <c r="Z599" i="37"/>
  <c r="Z700" i="37"/>
  <c r="Z656" i="37"/>
  <c r="Z779" i="37"/>
  <c r="Z640" i="37"/>
  <c r="Z225" i="37"/>
  <c r="Z437" i="37"/>
  <c r="Z473" i="37"/>
  <c r="Z518" i="37"/>
  <c r="Z730" i="37"/>
  <c r="Z379" i="37"/>
  <c r="Z519" i="37"/>
  <c r="Z769" i="37"/>
  <c r="Z585" i="37"/>
  <c r="Z601" i="37"/>
  <c r="Z617" i="37"/>
  <c r="Z662" i="37"/>
  <c r="Z784" i="37"/>
  <c r="Z368" i="37"/>
  <c r="Z297" i="37"/>
  <c r="Z260" i="37"/>
  <c r="Z716" i="37"/>
  <c r="Z689" i="37"/>
  <c r="Z282" i="37"/>
  <c r="Z763" i="37"/>
  <c r="Z488" i="37"/>
  <c r="Z680" i="37"/>
  <c r="Z802" i="37"/>
  <c r="Z487" i="37"/>
  <c r="Z717" i="37"/>
  <c r="Z593" i="37"/>
  <c r="Z782" i="37"/>
  <c r="Z440" i="37"/>
  <c r="Z391" i="37"/>
  <c r="Z586" i="37"/>
  <c r="Z354" i="37"/>
  <c r="Z733" i="37"/>
  <c r="Z271" i="37"/>
  <c r="AX418" i="37"/>
  <c r="AX622" i="37"/>
  <c r="AX214" i="37"/>
  <c r="AK214" i="37"/>
  <c r="AK622" i="37"/>
  <c r="AK418" i="37"/>
  <c r="AI214" i="37"/>
  <c r="AI622" i="37"/>
  <c r="AI418" i="37"/>
  <c r="Z613" i="37"/>
  <c r="Z251" i="37"/>
  <c r="Z439" i="37"/>
  <c r="Z602" i="37"/>
  <c r="Z543" i="37"/>
  <c r="Z233" i="37"/>
  <c r="Z498" i="37"/>
  <c r="Z787" i="37"/>
  <c r="Z565" i="37"/>
  <c r="Z457" i="37"/>
  <c r="Z281" i="37"/>
  <c r="Z298" i="37"/>
  <c r="Z530" i="37"/>
  <c r="Z489" i="37"/>
  <c r="Z753" i="37"/>
  <c r="Z441" i="37"/>
  <c r="Z303" i="37"/>
  <c r="Z351" i="37"/>
  <c r="Z364" i="37"/>
  <c r="Z511" i="37"/>
  <c r="Z490" i="37"/>
  <c r="Z470" i="37"/>
  <c r="Z396" i="37"/>
  <c r="Z406" i="37"/>
  <c r="Z340" i="37"/>
  <c r="Z535" i="37"/>
  <c r="Z728" i="37"/>
  <c r="Z671" i="37"/>
  <c r="Z665" i="37"/>
  <c r="Z820" i="37"/>
  <c r="Z407" i="37"/>
  <c r="Z559" i="37"/>
  <c r="Z495" i="37"/>
  <c r="Z268" i="37"/>
  <c r="Z255" i="37"/>
  <c r="Z808" i="37"/>
  <c r="Z796" i="37"/>
  <c r="Z387" i="37"/>
  <c r="Z550" i="37"/>
  <c r="Z327" i="37"/>
  <c r="Z692" i="37"/>
  <c r="Z275" i="37"/>
  <c r="Z537" i="37"/>
  <c r="Z249" i="37"/>
  <c r="Z469" i="37"/>
  <c r="Z510" i="37"/>
  <c r="Z767" i="37"/>
  <c r="Z250" i="37"/>
  <c r="Z508" i="37"/>
  <c r="Z288" i="37"/>
  <c r="Z336" i="37"/>
  <c r="Z579" i="37"/>
  <c r="Z267" i="37"/>
  <c r="Z598" i="37"/>
  <c r="Z554" i="37"/>
  <c r="Z691" i="37"/>
  <c r="Z811" i="37"/>
  <c r="Z746" i="37"/>
  <c r="Z296" i="37"/>
  <c r="Z252" i="37"/>
  <c r="Z638" i="37"/>
  <c r="Z513" i="37"/>
  <c r="Z710" i="37"/>
  <c r="Z493" i="37"/>
  <c r="Z514" i="37"/>
  <c r="Z318" i="37"/>
  <c r="Z797" i="37"/>
  <c r="Z813" i="37"/>
  <c r="Z578" i="37"/>
  <c r="Z392" i="37"/>
  <c r="Z408" i="37"/>
  <c r="Z587" i="37"/>
  <c r="Z536" i="37"/>
  <c r="Z293" i="37"/>
  <c r="Z435" i="37"/>
  <c r="Z478" i="37"/>
  <c r="Z468" i="37"/>
  <c r="Z356" i="37"/>
  <c r="Z311" i="37"/>
  <c r="Z708" i="37"/>
  <c r="Z650" i="37"/>
  <c r="Z634" i="37"/>
  <c r="Z256" i="37"/>
  <c r="Z755" i="37"/>
  <c r="Z462" i="37"/>
  <c r="Z732" i="37"/>
  <c r="Z548" i="37"/>
  <c r="Z654" i="37"/>
  <c r="Z541" i="37"/>
  <c r="Z438" i="37"/>
  <c r="Z529" i="37"/>
  <c r="Z290" i="37"/>
  <c r="Z319" i="37"/>
  <c r="Z561" i="37"/>
  <c r="Z774" i="37"/>
  <c r="Z751" i="37"/>
  <c r="Z707" i="37"/>
  <c r="Z362" i="37"/>
  <c r="Z312" i="37"/>
  <c r="Z270" i="37"/>
  <c r="Z646" i="37"/>
  <c r="AT214" i="37"/>
  <c r="AT622" i="37"/>
  <c r="AT418" i="37"/>
  <c r="BD418" i="37"/>
  <c r="BB418" i="37"/>
  <c r="BA418" i="37"/>
  <c r="BE418" i="37"/>
  <c r="BF418" i="37"/>
  <c r="AY622" i="37"/>
  <c r="AY418" i="37"/>
  <c r="AY214" i="37"/>
  <c r="AG214" i="37"/>
  <c r="AG622" i="37"/>
  <c r="AG418" i="37"/>
  <c r="BB214" i="37"/>
  <c r="BD214" i="37"/>
  <c r="BE214" i="37"/>
  <c r="BF214" i="37"/>
  <c r="BA214" i="37"/>
  <c r="D832" i="37"/>
  <c r="E832" i="37"/>
  <c r="F832" i="37" s="1"/>
  <c r="Z329" i="37"/>
  <c r="Z484" i="37"/>
  <c r="Z659" i="37"/>
  <c r="Z402" i="37"/>
  <c r="Z695" i="37"/>
  <c r="Z384" i="37"/>
  <c r="Z380" i="37"/>
  <c r="Z670" i="37"/>
  <c r="Z786" i="37"/>
  <c r="Z806" i="37"/>
  <c r="Z652" i="37"/>
  <c r="Z463" i="37"/>
  <c r="Z724" i="37"/>
  <c r="Z292" i="37"/>
  <c r="Z248" i="37"/>
  <c r="Z747" i="37"/>
  <c r="Z371" i="37"/>
  <c r="Z429" i="37"/>
  <c r="Z649" i="37"/>
  <c r="Z702" i="37"/>
  <c r="Z322" i="37"/>
  <c r="Z773" i="37"/>
  <c r="Z583" i="37"/>
  <c r="Z376" i="37"/>
  <c r="Z798" i="37"/>
  <c r="Z750" i="37"/>
  <c r="Z501" i="37"/>
  <c r="Z464" i="37"/>
  <c r="Z360" i="37"/>
  <c r="Z308" i="37"/>
  <c r="Z279" i="37"/>
  <c r="Z632" i="37"/>
  <c r="Z696" i="37"/>
  <c r="Z542" i="37"/>
  <c r="Z609" i="37"/>
  <c r="Z341" i="37"/>
  <c r="Z672" i="37"/>
  <c r="Z504" i="37"/>
  <c r="Z451" i="37"/>
  <c r="Z363" i="37"/>
  <c r="Z765" i="37"/>
  <c r="Z597" i="37"/>
  <c r="Z386" i="37"/>
  <c r="Z442" i="37"/>
  <c r="AP214" i="37"/>
  <c r="AP622" i="37"/>
  <c r="AP418" i="37"/>
  <c r="Z688" i="37"/>
  <c r="Z582" i="37"/>
  <c r="Z448" i="37"/>
  <c r="Z314" i="37"/>
  <c r="Z413" i="37"/>
  <c r="Z458" i="37"/>
  <c r="Z776" i="37"/>
  <c r="Z636" i="37"/>
  <c r="Z653" i="37"/>
  <c r="Z661" i="37"/>
  <c r="Z273" i="37"/>
  <c r="Z485" i="37"/>
  <c r="Z502" i="37"/>
  <c r="Z369" i="37"/>
  <c r="Z793" i="37"/>
  <c r="Z645" i="37"/>
  <c r="Z807" i="37"/>
  <c r="Z507" i="37"/>
  <c r="Z555" i="37"/>
  <c r="Z568" i="37"/>
  <c r="Z651" i="37"/>
  <c r="Z600" i="37"/>
  <c r="Z610" i="37"/>
  <c r="Z544" i="37"/>
  <c r="Z320" i="37"/>
  <c r="Z687" i="37"/>
  <c r="Z690" i="37"/>
  <c r="Z257" i="37"/>
  <c r="Z412" i="37"/>
  <c r="Z611" i="37"/>
  <c r="Z472" i="37"/>
  <c r="Z459" i="37"/>
  <c r="Z443" i="37"/>
  <c r="Z400" i="37"/>
  <c r="Z388" i="37"/>
  <c r="Z591" i="37"/>
  <c r="Z538" i="37"/>
  <c r="Z775" i="37"/>
  <c r="Z531" i="37"/>
  <c r="Z284" i="37"/>
  <c r="Z479" i="37"/>
  <c r="Z453" i="37"/>
  <c r="Z359" i="37"/>
  <c r="Z476" i="37"/>
  <c r="Z454" i="37"/>
  <c r="Z712" i="37"/>
  <c r="Z471" i="37"/>
  <c r="Z283" i="37"/>
  <c r="Z403" i="37"/>
  <c r="Z338" i="37"/>
  <c r="Z704" i="37"/>
  <c r="Z456" i="37"/>
  <c r="Z230" i="37"/>
  <c r="Z669" i="37"/>
  <c r="Z685" i="37"/>
  <c r="Z302" i="37"/>
  <c r="Z697" i="37"/>
  <c r="Z522" i="37"/>
  <c r="Z353" i="37"/>
  <c r="Z389" i="37"/>
  <c r="Z405" i="37"/>
  <c r="Z749" i="37"/>
  <c r="Z778" i="37"/>
  <c r="Z800" i="37"/>
  <c r="Z612" i="37"/>
  <c r="Z497" i="37"/>
  <c r="Z639" i="37"/>
  <c r="Z756" i="37"/>
  <c r="Z560" i="37"/>
  <c r="Z515" i="37"/>
  <c r="Z300" i="37"/>
  <c r="Z236" i="37"/>
  <c r="Z242" i="37"/>
  <c r="Z226" i="37"/>
  <c r="Z460" i="37"/>
  <c r="Z799" i="37"/>
  <c r="Z743" i="37"/>
  <c r="Z347" i="37"/>
  <c r="Z738" i="37"/>
  <c r="Z666" i="37"/>
  <c r="Z635" i="37"/>
  <c r="Z684" i="37"/>
  <c r="Z247" i="37"/>
  <c r="Z382" i="37"/>
  <c r="Z324" i="37"/>
  <c r="Z771" i="37"/>
  <c r="Z762" i="37"/>
  <c r="Z246" i="37"/>
  <c r="Z494" i="37"/>
  <c r="Z523" i="37"/>
  <c r="Z781" i="37"/>
  <c r="Z393" i="37"/>
  <c r="Z366" i="37"/>
  <c r="Z343" i="37"/>
  <c r="Z819" i="37"/>
  <c r="Z679" i="37"/>
  <c r="Z648" i="37"/>
  <c r="Z328" i="37"/>
  <c r="Z299" i="37"/>
  <c r="Z812" i="37"/>
  <c r="Z566" i="37"/>
  <c r="Z516" i="37"/>
  <c r="Z794" i="37"/>
  <c r="Z474" i="37"/>
  <c r="Z637" i="37"/>
  <c r="Z238" i="37"/>
  <c r="AW214" i="37"/>
  <c r="AW622" i="37"/>
  <c r="AW418" i="37"/>
  <c r="AM214" i="37"/>
  <c r="AM418" i="37"/>
  <c r="AM622" i="37"/>
  <c r="AN214" i="37"/>
  <c r="AN418" i="37"/>
  <c r="AN622" i="37"/>
  <c r="Y214" i="37"/>
  <c r="Y622" i="37"/>
  <c r="Y418" i="37"/>
  <c r="AL214" i="37"/>
  <c r="AL622" i="37"/>
  <c r="AL418" i="37"/>
  <c r="Z533" i="37"/>
  <c r="Z409" i="37"/>
  <c r="Z606" i="37"/>
  <c r="Z780" i="37"/>
  <c r="Z686" i="37"/>
  <c r="Z287" i="37"/>
  <c r="Z584" i="37"/>
  <c r="Z235" i="37"/>
  <c r="Z262" i="37"/>
  <c r="Z378" i="37"/>
  <c r="Z398" i="37"/>
  <c r="Z760" i="37"/>
  <c r="Z244" i="37"/>
  <c r="Z316" i="37"/>
  <c r="Z803" i="37"/>
  <c r="Z496" i="37"/>
  <c r="Z452" i="37"/>
  <c r="Z339" i="37"/>
  <c r="Z575" i="37"/>
  <c r="Z232" i="37"/>
  <c r="Z641" i="37"/>
  <c r="Z241" i="37"/>
  <c r="Z677" i="37"/>
  <c r="Z722" i="37"/>
  <c r="Z294" i="37"/>
  <c r="Z526" i="37"/>
  <c r="Z365" i="37"/>
  <c r="Z723" i="37"/>
  <c r="Z361" i="37"/>
  <c r="Z789" i="37"/>
  <c r="Z805" i="37"/>
  <c r="Z821" i="37"/>
  <c r="Z254" i="37"/>
  <c r="Z580" i="37"/>
  <c r="Z390" i="37"/>
  <c r="Z342" i="37"/>
  <c r="Z572" i="37"/>
  <c r="Z705" i="37"/>
  <c r="Z768" i="37"/>
  <c r="Z512" i="37"/>
  <c r="CI70" i="40" l="1"/>
  <c r="CI36" i="40"/>
  <c r="CI21" i="40"/>
  <c r="CI103" i="40"/>
  <c r="CI108" i="40"/>
  <c r="CI106" i="40"/>
  <c r="BM101" i="40"/>
  <c r="BS101" i="40" s="1"/>
  <c r="CI101" i="40"/>
  <c r="BM44" i="40"/>
  <c r="BS44" i="40" s="1"/>
  <c r="BM136" i="40"/>
  <c r="BS136" i="40" s="1"/>
  <c r="BM192" i="40"/>
  <c r="BS192" i="40" s="1"/>
  <c r="BM71" i="40"/>
  <c r="BS71" i="40" s="1"/>
  <c r="BM142" i="40"/>
  <c r="BS142" i="40" s="1"/>
  <c r="BM126" i="40"/>
  <c r="BS126" i="40" s="1"/>
  <c r="BM191" i="40"/>
  <c r="BS191" i="40" s="1"/>
  <c r="BM123" i="40"/>
  <c r="BS123" i="40" s="1"/>
  <c r="BM166" i="40"/>
  <c r="BS166" i="40" s="1"/>
  <c r="BM178" i="40"/>
  <c r="BS178" i="40" s="1"/>
  <c r="BM66" i="40"/>
  <c r="BS66" i="40" s="1"/>
  <c r="BM186" i="40"/>
  <c r="BS186" i="40" s="1"/>
  <c r="BM54" i="40"/>
  <c r="BS54" i="40" s="1"/>
  <c r="BM181" i="40"/>
  <c r="BS181" i="40" s="1"/>
  <c r="BM134" i="40"/>
  <c r="BS134" i="40" s="1"/>
  <c r="BM95" i="40"/>
  <c r="BS95" i="40" s="1"/>
  <c r="BM88" i="40"/>
  <c r="BS88" i="40" s="1"/>
  <c r="BM130" i="40"/>
  <c r="BS130" i="40" s="1"/>
  <c r="BM85" i="40"/>
  <c r="BS85" i="40" s="1"/>
  <c r="R910" i="37"/>
  <c r="BM57" i="40"/>
  <c r="BS57" i="40" s="1"/>
  <c r="BM129" i="40"/>
  <c r="BS129" i="40" s="1"/>
  <c r="BM122" i="40"/>
  <c r="BS122" i="40" s="1"/>
  <c r="BM31" i="40"/>
  <c r="BS31" i="40" s="1"/>
  <c r="BM59" i="40"/>
  <c r="BS59" i="40" s="1"/>
  <c r="BM154" i="40"/>
  <c r="BS154" i="40" s="1"/>
  <c r="BM92" i="40"/>
  <c r="BS92" i="40" s="1"/>
  <c r="BM124" i="40"/>
  <c r="BS124" i="40" s="1"/>
  <c r="BM117" i="40"/>
  <c r="BS117" i="40" s="1"/>
  <c r="BM109" i="40"/>
  <c r="BS109" i="40" s="1"/>
  <c r="BM65" i="40"/>
  <c r="BS65" i="40" s="1"/>
  <c r="BM97" i="40"/>
  <c r="BS97" i="40" s="1"/>
  <c r="BM24" i="40"/>
  <c r="BS24" i="40" s="1"/>
  <c r="BM118" i="40"/>
  <c r="BS118" i="40" s="1"/>
  <c r="BM16" i="40"/>
  <c r="BS16" i="40" s="1"/>
  <c r="BM145" i="40"/>
  <c r="BS145" i="40" s="1"/>
  <c r="BM10" i="40"/>
  <c r="BS10" i="40" s="1"/>
  <c r="BM180" i="40"/>
  <c r="BS180" i="40" s="1"/>
  <c r="BM141" i="40"/>
  <c r="BS141" i="40" s="1"/>
  <c r="BM91" i="40"/>
  <c r="BS91" i="40" s="1"/>
  <c r="BM51" i="40"/>
  <c r="BS51" i="40" s="1"/>
  <c r="BM179" i="40"/>
  <c r="BS179" i="40" s="1"/>
  <c r="BM116" i="40"/>
  <c r="BS116" i="40" s="1"/>
  <c r="BM113" i="40"/>
  <c r="BS113" i="40" s="1"/>
  <c r="BM114" i="40"/>
  <c r="BS114" i="40" s="1"/>
  <c r="BM47" i="40"/>
  <c r="BS47" i="40" s="1"/>
  <c r="BM143" i="40"/>
  <c r="BS143" i="40" s="1"/>
  <c r="BM200" i="40"/>
  <c r="BS200" i="40" s="1"/>
  <c r="BM115" i="40"/>
  <c r="BS115" i="40" s="1"/>
  <c r="BM149" i="40"/>
  <c r="BS149" i="40" s="1"/>
  <c r="BM75" i="40"/>
  <c r="BS75" i="40" s="1"/>
  <c r="BM165" i="40"/>
  <c r="BS165" i="40" s="1"/>
  <c r="BM163" i="40"/>
  <c r="BS163" i="40" s="1"/>
  <c r="BM146" i="40"/>
  <c r="BS146" i="40" s="1"/>
  <c r="BM128" i="40"/>
  <c r="BS128" i="40" s="1"/>
  <c r="BM110" i="40"/>
  <c r="BS110" i="40" s="1"/>
  <c r="BM86" i="40"/>
  <c r="BS86" i="40" s="1"/>
  <c r="BM183" i="40"/>
  <c r="BS183" i="40" s="1"/>
  <c r="BM84" i="40"/>
  <c r="BS84" i="40" s="1"/>
  <c r="BM147" i="40"/>
  <c r="BS147" i="40" s="1"/>
  <c r="BM172" i="40"/>
  <c r="BS172" i="40" s="1"/>
  <c r="BM185" i="40"/>
  <c r="BS185" i="40" s="1"/>
  <c r="BM177" i="40"/>
  <c r="BS177" i="40" s="1"/>
  <c r="BM111" i="40"/>
  <c r="BS111" i="40" s="1"/>
  <c r="BM89" i="40"/>
  <c r="BS89" i="40" s="1"/>
  <c r="BM93" i="40"/>
  <c r="BS93" i="40" s="1"/>
  <c r="BM159" i="40"/>
  <c r="BS159" i="40" s="1"/>
  <c r="BM55" i="40"/>
  <c r="BS55" i="40" s="1"/>
  <c r="BM53" i="40"/>
  <c r="BS53" i="40" s="1"/>
  <c r="BM11" i="40"/>
  <c r="BS11" i="40" s="1"/>
  <c r="BM152" i="40"/>
  <c r="BS152" i="40" s="1"/>
  <c r="BM140" i="40"/>
  <c r="BS140" i="40" s="1"/>
  <c r="BM102" i="40"/>
  <c r="BS102" i="40" s="1"/>
  <c r="BM17" i="40"/>
  <c r="BS17" i="40" s="1"/>
  <c r="BM135" i="40"/>
  <c r="BS135" i="40" s="1"/>
  <c r="BM144" i="40"/>
  <c r="BS144" i="40" s="1"/>
  <c r="BM162" i="40"/>
  <c r="BS162" i="40" s="1"/>
  <c r="BM98" i="40"/>
  <c r="BS98" i="40" s="1"/>
  <c r="BM151" i="40"/>
  <c r="BS151" i="40" s="1"/>
  <c r="BM173" i="40"/>
  <c r="BS173" i="40" s="1"/>
  <c r="BM196" i="40"/>
  <c r="BS196" i="40" s="1"/>
  <c r="BM197" i="40"/>
  <c r="BS197" i="40" s="1"/>
  <c r="BM198" i="40"/>
  <c r="BS198" i="40" s="1"/>
  <c r="BM38" i="40"/>
  <c r="BS38" i="40" s="1"/>
  <c r="R833" i="37"/>
  <c r="BM3" i="40"/>
  <c r="BS3" i="40" s="1"/>
  <c r="C2" i="40"/>
  <c r="Y149" i="40" s="1" a="1"/>
  <c r="Y149" i="40" s="1"/>
  <c r="O832" i="37"/>
  <c r="CI2" i="40" s="1"/>
  <c r="BD832" i="37"/>
  <c r="V219" i="37"/>
  <c r="V627" i="37"/>
  <c r="V423" i="37"/>
  <c r="V221" i="37"/>
  <c r="V629" i="37"/>
  <c r="V425" i="37"/>
  <c r="W627" i="37"/>
  <c r="W423" i="37"/>
  <c r="W219" i="37"/>
  <c r="W422" i="37"/>
  <c r="W218" i="37"/>
  <c r="W626" i="37"/>
  <c r="Z15" i="37"/>
  <c r="U627" i="37"/>
  <c r="U423" i="37"/>
  <c r="U219" i="37"/>
  <c r="V223" i="37"/>
  <c r="V631" i="37"/>
  <c r="V427" i="37"/>
  <c r="V217" i="37"/>
  <c r="V625" i="37"/>
  <c r="V421" i="37"/>
  <c r="W424" i="37"/>
  <c r="W220" i="37"/>
  <c r="W628" i="37"/>
  <c r="U426" i="37"/>
  <c r="Z18" i="37"/>
  <c r="U222" i="37"/>
  <c r="U630" i="37"/>
  <c r="U425" i="37"/>
  <c r="U221" i="37"/>
  <c r="Z17" i="37"/>
  <c r="U629" i="37"/>
  <c r="V222" i="37"/>
  <c r="V630" i="37"/>
  <c r="V426" i="37"/>
  <c r="W631" i="37"/>
  <c r="W427" i="37"/>
  <c r="W223" i="37"/>
  <c r="W625" i="37"/>
  <c r="W421" i="37"/>
  <c r="W217" i="37"/>
  <c r="U422" i="37"/>
  <c r="U218" i="37"/>
  <c r="U626" i="37"/>
  <c r="Z14" i="37"/>
  <c r="U223" i="37"/>
  <c r="Z19" i="37"/>
  <c r="U631" i="37"/>
  <c r="U427" i="37"/>
  <c r="V220" i="37"/>
  <c r="V424" i="37"/>
  <c r="V628" i="37"/>
  <c r="V218" i="37"/>
  <c r="V626" i="37"/>
  <c r="V422" i="37"/>
  <c r="W629" i="37"/>
  <c r="W425" i="37"/>
  <c r="W221" i="37"/>
  <c r="W222" i="37"/>
  <c r="W630" i="37"/>
  <c r="W426" i="37"/>
  <c r="U625" i="37"/>
  <c r="Z13" i="37"/>
  <c r="U421" i="37"/>
  <c r="U217" i="37"/>
  <c r="U424" i="37"/>
  <c r="U220" i="37"/>
  <c r="U628" i="37"/>
  <c r="Z628" i="37" s="1"/>
  <c r="Z16" i="37"/>
  <c r="BM36" i="40"/>
  <c r="BS36" i="40" s="1"/>
  <c r="R866" i="37"/>
  <c r="R931" i="37"/>
  <c r="AH832" i="37"/>
  <c r="AG832" i="37"/>
  <c r="AM832" i="37"/>
  <c r="AP832" i="37"/>
  <c r="BC832" i="37"/>
  <c r="U215" i="37"/>
  <c r="Z11" i="37"/>
  <c r="U623" i="37"/>
  <c r="U419" i="37"/>
  <c r="W215" i="37"/>
  <c r="W623" i="37"/>
  <c r="W419" i="37"/>
  <c r="V623" i="37"/>
  <c r="V419" i="37"/>
  <c r="V215" i="37"/>
  <c r="BM80" i="40"/>
  <c r="BS80" i="40" s="1"/>
  <c r="S843" i="37"/>
  <c r="S845" i="37"/>
  <c r="T909" i="37"/>
  <c r="BB909" i="37" s="1"/>
  <c r="S909" i="37"/>
  <c r="T1029" i="37"/>
  <c r="AO1029" i="37" s="1"/>
  <c r="S1029" i="37"/>
  <c r="R977" i="37"/>
  <c r="R900" i="37"/>
  <c r="R874" i="37"/>
  <c r="R852" i="37"/>
  <c r="BM70" i="40"/>
  <c r="BS70" i="40" s="1"/>
  <c r="W216" i="37"/>
  <c r="W624" i="37"/>
  <c r="W420" i="37"/>
  <c r="V216" i="37"/>
  <c r="V624" i="37"/>
  <c r="V420" i="37"/>
  <c r="U624" i="37"/>
  <c r="Z12" i="37"/>
  <c r="U420" i="37"/>
  <c r="U216" i="37"/>
  <c r="R995" i="37"/>
  <c r="R1008" i="37"/>
  <c r="R1014" i="37"/>
  <c r="R847" i="37"/>
  <c r="R959" i="37"/>
  <c r="BM103" i="40"/>
  <c r="BS103" i="40" s="1"/>
  <c r="BM21" i="40"/>
  <c r="BS21" i="40" s="1"/>
  <c r="R884" i="37"/>
  <c r="R933" i="37"/>
  <c r="R938" i="37"/>
  <c r="BM106" i="40"/>
  <c r="BS106" i="40" s="1"/>
  <c r="R851" i="37"/>
  <c r="BM108" i="40"/>
  <c r="BS108" i="40" s="1"/>
  <c r="R896" i="37"/>
  <c r="R881" i="37"/>
  <c r="BM77" i="40"/>
  <c r="BS77" i="40" s="1"/>
  <c r="R840" i="37"/>
  <c r="R963" i="37"/>
  <c r="R1000" i="37"/>
  <c r="R835" i="37"/>
  <c r="R894" i="37"/>
  <c r="R907" i="37"/>
  <c r="R1030" i="37"/>
  <c r="BM67" i="40"/>
  <c r="BS67" i="40" s="1"/>
  <c r="R882" i="37"/>
  <c r="BM45" i="40"/>
  <c r="BS45" i="40" s="1"/>
  <c r="BM81" i="40"/>
  <c r="BS81" i="40" s="1"/>
  <c r="R944" i="37"/>
  <c r="R996" i="37"/>
  <c r="R848" i="37"/>
  <c r="R961" i="37"/>
  <c r="R927" i="37"/>
  <c r="R919" i="37"/>
  <c r="R921" i="37"/>
  <c r="R925" i="37"/>
  <c r="BM74" i="40"/>
  <c r="BS74" i="40" s="1"/>
  <c r="R853" i="37"/>
  <c r="T843" i="37"/>
  <c r="R948" i="37"/>
  <c r="R960" i="37"/>
  <c r="BM7" i="40"/>
  <c r="BS7" i="40" s="1"/>
  <c r="BM41" i="40"/>
  <c r="BS41" i="40" s="1"/>
  <c r="BM131" i="40"/>
  <c r="BS131" i="40" s="1"/>
  <c r="BM12" i="40"/>
  <c r="BS12" i="40" s="1"/>
  <c r="BM153" i="40"/>
  <c r="BS153" i="40" s="1"/>
  <c r="BM56" i="40"/>
  <c r="BS56" i="40" s="1"/>
  <c r="R888" i="37"/>
  <c r="BM18" i="40"/>
  <c r="BS18" i="40" s="1"/>
  <c r="BM175" i="40"/>
  <c r="BS175" i="40" s="1"/>
  <c r="BM58" i="40"/>
  <c r="BS58" i="40" s="1"/>
  <c r="R916" i="37"/>
  <c r="R968" i="37"/>
  <c r="R956" i="37"/>
  <c r="R1011" i="37"/>
  <c r="R924" i="37"/>
  <c r="R1028" i="37"/>
  <c r="R974" i="37"/>
  <c r="R936" i="37"/>
  <c r="BM37" i="40"/>
  <c r="BS37" i="40" s="1"/>
  <c r="BM195" i="40"/>
  <c r="BS195" i="40" s="1"/>
  <c r="R923" i="37"/>
  <c r="R972" i="37"/>
  <c r="R946" i="37"/>
  <c r="R941" i="37"/>
  <c r="R947" i="37"/>
  <c r="R970" i="37"/>
  <c r="R1018" i="37"/>
  <c r="BM190" i="40"/>
  <c r="BS190" i="40" s="1"/>
  <c r="R1002" i="37"/>
  <c r="R914" i="37"/>
  <c r="R984" i="37"/>
  <c r="R1025" i="37"/>
  <c r="R945" i="37"/>
  <c r="R867" i="37"/>
  <c r="BM170" i="40"/>
  <c r="BS170" i="40" s="1"/>
  <c r="BM138" i="40"/>
  <c r="BS138" i="40" s="1"/>
  <c r="BM64" i="40"/>
  <c r="BS64" i="40" s="1"/>
  <c r="R842" i="37"/>
  <c r="BM188" i="40"/>
  <c r="BS188" i="40" s="1"/>
  <c r="R965" i="37"/>
  <c r="R1013" i="37"/>
  <c r="R983" i="37"/>
  <c r="R901" i="37"/>
  <c r="BM158" i="40"/>
  <c r="BS158" i="40" s="1"/>
  <c r="BM76" i="40"/>
  <c r="BS76" i="40" s="1"/>
  <c r="BM50" i="40"/>
  <c r="BS50" i="40" s="1"/>
  <c r="T845" i="37"/>
  <c r="R975" i="37"/>
  <c r="R1021" i="37"/>
  <c r="R861" i="37"/>
  <c r="R1010" i="37"/>
  <c r="R1026" i="37"/>
  <c r="R953" i="37"/>
  <c r="R904" i="37"/>
  <c r="R897" i="37"/>
  <c r="BM127" i="40"/>
  <c r="BS127" i="40" s="1"/>
  <c r="BM99" i="40"/>
  <c r="BS99" i="40" s="1"/>
  <c r="BM43" i="40"/>
  <c r="BS43" i="40" s="1"/>
  <c r="BM121" i="40"/>
  <c r="BS121" i="40" s="1"/>
  <c r="BM105" i="40"/>
  <c r="BS105" i="40" s="1"/>
  <c r="BM132" i="40"/>
  <c r="BS132" i="40" s="1"/>
  <c r="R954" i="37"/>
  <c r="R932" i="37"/>
  <c r="R918" i="37"/>
  <c r="R875" i="37"/>
  <c r="R868" i="37"/>
  <c r="BM193" i="40"/>
  <c r="BS193" i="40" s="1"/>
  <c r="R857" i="37"/>
  <c r="BM19" i="40"/>
  <c r="BS19" i="40" s="1"/>
  <c r="BM68" i="40"/>
  <c r="BS68" i="40" s="1"/>
  <c r="BM49" i="40"/>
  <c r="BS49" i="40" s="1"/>
  <c r="BM120" i="40"/>
  <c r="BS120" i="40" s="1"/>
  <c r="BM157" i="40"/>
  <c r="BS157" i="40" s="1"/>
  <c r="BM148" i="40"/>
  <c r="BS148" i="40" s="1"/>
  <c r="BM73" i="40"/>
  <c r="BS73" i="40" s="1"/>
  <c r="BM160" i="40"/>
  <c r="BS160" i="40" s="1"/>
  <c r="BM52" i="40"/>
  <c r="BS52" i="40" s="1"/>
  <c r="BM6" i="40"/>
  <c r="BS6" i="40" s="1"/>
  <c r="BM161" i="40"/>
  <c r="BS161" i="40" s="1"/>
  <c r="BM168" i="40"/>
  <c r="BS168" i="40" s="1"/>
  <c r="R878" i="37"/>
  <c r="BM4" i="40"/>
  <c r="BS4" i="40" s="1"/>
  <c r="BM189" i="40"/>
  <c r="BS189" i="40" s="1"/>
  <c r="BM94" i="40"/>
  <c r="BS94" i="40" s="1"/>
  <c r="BM174" i="40"/>
  <c r="BS174" i="40" s="1"/>
  <c r="BM30" i="40"/>
  <c r="BS30" i="40" s="1"/>
  <c r="R911" i="37"/>
  <c r="BM5" i="40"/>
  <c r="BS5" i="40" s="1"/>
  <c r="BM133" i="40"/>
  <c r="BS133" i="40" s="1"/>
  <c r="BM14" i="40"/>
  <c r="BS14" i="40" s="1"/>
  <c r="BM82" i="40"/>
  <c r="BS82" i="40" s="1"/>
  <c r="BM35" i="40"/>
  <c r="BS35" i="40" s="1"/>
  <c r="R962" i="37"/>
  <c r="BM48" i="40"/>
  <c r="BS48" i="40" s="1"/>
  <c r="R1020" i="37"/>
  <c r="R998" i="37"/>
  <c r="R865" i="37"/>
  <c r="R912" i="37"/>
  <c r="R871" i="37"/>
  <c r="R887" i="37"/>
  <c r="R836" i="37"/>
  <c r="R837" i="37"/>
  <c r="R935" i="37"/>
  <c r="R844" i="37"/>
  <c r="R860" i="37"/>
  <c r="R1005" i="37"/>
  <c r="R1004" i="37"/>
  <c r="R949" i="37"/>
  <c r="R990" i="37"/>
  <c r="R873" i="37"/>
  <c r="R978" i="37"/>
  <c r="R991" i="37"/>
  <c r="R929" i="37"/>
  <c r="R951" i="37"/>
  <c r="R987" i="37"/>
  <c r="R957" i="37"/>
  <c r="R886" i="37"/>
  <c r="R834" i="37"/>
  <c r="R1019" i="37"/>
  <c r="R976" i="37"/>
  <c r="R966" i="37"/>
  <c r="BM8" i="40"/>
  <c r="BS8" i="40" s="1"/>
  <c r="BM100" i="40"/>
  <c r="BS100" i="40" s="1"/>
  <c r="BM60" i="40"/>
  <c r="BS60" i="40" s="1"/>
  <c r="BM107" i="40"/>
  <c r="BS107" i="40" s="1"/>
  <c r="R964" i="37"/>
  <c r="R890" i="37"/>
  <c r="R1022" i="37"/>
  <c r="R937" i="37"/>
  <c r="R971" i="37"/>
  <c r="R979" i="37"/>
  <c r="R864" i="37"/>
  <c r="BM26" i="40"/>
  <c r="BS26" i="40" s="1"/>
  <c r="BM167" i="40"/>
  <c r="BS167" i="40" s="1"/>
  <c r="BM104" i="40"/>
  <c r="BS104" i="40" s="1"/>
  <c r="BM137" i="40"/>
  <c r="BS137" i="40" s="1"/>
  <c r="BM155" i="40"/>
  <c r="BS155" i="40" s="1"/>
  <c r="R940" i="37"/>
  <c r="R922" i="37"/>
  <c r="R1007" i="37"/>
  <c r="R1015" i="37"/>
  <c r="R981" i="37"/>
  <c r="R1027" i="37"/>
  <c r="R903" i="37"/>
  <c r="R846" i="37"/>
  <c r="BM201" i="40"/>
  <c r="BS201" i="40" s="1"/>
  <c r="R982" i="37"/>
  <c r="R930" i="37"/>
  <c r="R915" i="37"/>
  <c r="BM96" i="40"/>
  <c r="BS96" i="40" s="1"/>
  <c r="BM119" i="40"/>
  <c r="BS119" i="40" s="1"/>
  <c r="BM34" i="40"/>
  <c r="BS34" i="40" s="1"/>
  <c r="BM42" i="40"/>
  <c r="BS42" i="40" s="1"/>
  <c r="BM25" i="40"/>
  <c r="BS25" i="40" s="1"/>
  <c r="BM83" i="40"/>
  <c r="BS83" i="40" s="1"/>
  <c r="BM29" i="40"/>
  <c r="BS29" i="40" s="1"/>
  <c r="BM46" i="40"/>
  <c r="BS46" i="40" s="1"/>
  <c r="R973" i="37"/>
  <c r="R905" i="37"/>
  <c r="R877" i="37"/>
  <c r="R854" i="37"/>
  <c r="BM194" i="40"/>
  <c r="BS194" i="40" s="1"/>
  <c r="BM125" i="40"/>
  <c r="BS125" i="40" s="1"/>
  <c r="BM169" i="40"/>
  <c r="BS169" i="40" s="1"/>
  <c r="BM182" i="40"/>
  <c r="BS182" i="40" s="1"/>
  <c r="BM90" i="40"/>
  <c r="BS90" i="40" s="1"/>
  <c r="BM32" i="40"/>
  <c r="BS32" i="40" s="1"/>
  <c r="BM139" i="40"/>
  <c r="BS139" i="40" s="1"/>
  <c r="BM40" i="40"/>
  <c r="BS40" i="40" s="1"/>
  <c r="BM187" i="40"/>
  <c r="BS187" i="40" s="1"/>
  <c r="BM28" i="40"/>
  <c r="BS28" i="40" s="1"/>
  <c r="BM39" i="40"/>
  <c r="BS39" i="40" s="1"/>
  <c r="BM72" i="40"/>
  <c r="BS72" i="40" s="1"/>
  <c r="BM69" i="40"/>
  <c r="BS69" i="40" s="1"/>
  <c r="BM63" i="40"/>
  <c r="BS63" i="40" s="1"/>
  <c r="BM87" i="40"/>
  <c r="BS87" i="40" s="1"/>
  <c r="BM176" i="40"/>
  <c r="BS176" i="40" s="1"/>
  <c r="BM156" i="40"/>
  <c r="BS156" i="40" s="1"/>
  <c r="BM112" i="40"/>
  <c r="BS112" i="40" s="1"/>
  <c r="BM33" i="40"/>
  <c r="BS33" i="40" s="1"/>
  <c r="BM62" i="40"/>
  <c r="BS62" i="40" s="1"/>
  <c r="BM61" i="40"/>
  <c r="BS61" i="40" s="1"/>
  <c r="BM171" i="40"/>
  <c r="BS171" i="40" s="1"/>
  <c r="BM20" i="40"/>
  <c r="BS20" i="40" s="1"/>
  <c r="BM150" i="40"/>
  <c r="BS150" i="40" s="1"/>
  <c r="R876" i="37"/>
  <c r="R980" i="37"/>
  <c r="R1016" i="37"/>
  <c r="R1003" i="37"/>
  <c r="R885" i="37"/>
  <c r="R926" i="37"/>
  <c r="R1001" i="37"/>
  <c r="BM23" i="40"/>
  <c r="BS23" i="40" s="1"/>
  <c r="R891" i="37"/>
  <c r="R985" i="37"/>
  <c r="R841" i="37"/>
  <c r="R928" i="37"/>
  <c r="R858" i="37"/>
  <c r="R992" i="37"/>
  <c r="R906" i="37"/>
  <c r="R862" i="37"/>
  <c r="R872" i="37"/>
  <c r="R879" i="37"/>
  <c r="R849" i="37"/>
  <c r="R898" i="37"/>
  <c r="R856" i="37"/>
  <c r="R958" i="37"/>
  <c r="R863" i="37"/>
  <c r="R997" i="37"/>
  <c r="R902" i="37"/>
  <c r="R952" i="37"/>
  <c r="R913" i="37"/>
  <c r="R969" i="37"/>
  <c r="R993" i="37"/>
  <c r="R955" i="37"/>
  <c r="R1006" i="37"/>
  <c r="R989" i="37"/>
  <c r="R988" i="37"/>
  <c r="BM22" i="40"/>
  <c r="BS22" i="40" s="1"/>
  <c r="R1012" i="37"/>
  <c r="R883" i="37"/>
  <c r="R893" i="37"/>
  <c r="BM184" i="40"/>
  <c r="BS184" i="40" s="1"/>
  <c r="R1024" i="37"/>
  <c r="R855" i="37"/>
  <c r="R920" i="37"/>
  <c r="R917" i="37"/>
  <c r="R999" i="37"/>
  <c r="R939" i="37"/>
  <c r="R986" i="37"/>
  <c r="R895" i="37"/>
  <c r="R850" i="37"/>
  <c r="R942" i="37"/>
  <c r="R869" i="37"/>
  <c r="R1017" i="37"/>
  <c r="R859" i="37"/>
  <c r="R943" i="37"/>
  <c r="R950" i="37"/>
  <c r="R889" i="37"/>
  <c r="R899" i="37"/>
  <c r="R870" i="37"/>
  <c r="R892" i="37"/>
  <c r="R1009" i="37"/>
  <c r="R880" i="37"/>
  <c r="R1031" i="37"/>
  <c r="R967" i="37"/>
  <c r="R934" i="37"/>
  <c r="R838" i="37"/>
  <c r="BM164" i="40"/>
  <c r="BS164" i="40" s="1"/>
  <c r="R908" i="37"/>
  <c r="BM9" i="40"/>
  <c r="BS9" i="40" s="1"/>
  <c r="R839" i="37"/>
  <c r="R1023" i="37"/>
  <c r="BM27" i="40"/>
  <c r="BS27" i="40" s="1"/>
  <c r="R994" i="37"/>
  <c r="AT832" i="37"/>
  <c r="AS832" i="37"/>
  <c r="AI832" i="37"/>
  <c r="AY832" i="37"/>
  <c r="AL832" i="37"/>
  <c r="AZ832" i="37"/>
  <c r="AR832" i="37"/>
  <c r="AK832" i="37"/>
  <c r="AX832" i="37"/>
  <c r="AF832" i="37"/>
  <c r="AJ832" i="37"/>
  <c r="AQ832" i="37"/>
  <c r="AW832" i="37"/>
  <c r="R832" i="37"/>
  <c r="U418" i="37"/>
  <c r="U622" i="37"/>
  <c r="W418" i="37"/>
  <c r="W622" i="37"/>
  <c r="V214" i="37"/>
  <c r="Z214" i="37" s="1"/>
  <c r="Z10" i="37"/>
  <c r="V418" i="37"/>
  <c r="D2" i="40"/>
  <c r="E41" i="53" s="1"/>
  <c r="AW108" i="40" a="1"/>
  <c r="AW108" i="40" s="1"/>
  <c r="Y102" i="40" a="1"/>
  <c r="Y102" i="40" s="1"/>
  <c r="AO122" i="40" a="1"/>
  <c r="AO122" i="40" s="1"/>
  <c r="AW89" i="40" a="1"/>
  <c r="AW89" i="40" s="1"/>
  <c r="AW161" i="40" a="1"/>
  <c r="AW161" i="40" s="1"/>
  <c r="BE26" i="40" a="1"/>
  <c r="BE26" i="40" s="1"/>
  <c r="BE170" i="40" a="1"/>
  <c r="BE170" i="40" s="1"/>
  <c r="Q155" i="40" a="1"/>
  <c r="Q155" i="40" s="1"/>
  <c r="Y106" i="40" a="1"/>
  <c r="Y106" i="40" s="1"/>
  <c r="Y138" i="40" a="1"/>
  <c r="Y138" i="40" s="1"/>
  <c r="AG89" i="40" a="1"/>
  <c r="AG89" i="40" s="1"/>
  <c r="AG100" i="40" a="1"/>
  <c r="AG100" i="40" s="1"/>
  <c r="AG148" i="40" a="1"/>
  <c r="AG148" i="40" s="1"/>
  <c r="AG180" i="40" a="1"/>
  <c r="AG180" i="40" s="1"/>
  <c r="AG188" i="40" a="1"/>
  <c r="AG188" i="40" s="1"/>
  <c r="AO15" i="40" a="1"/>
  <c r="AO15" i="40" s="1"/>
  <c r="AO31" i="40" a="1"/>
  <c r="AO31" i="40" s="1"/>
  <c r="AO39" i="40" a="1"/>
  <c r="AO39" i="40" s="1"/>
  <c r="AO55" i="40" a="1"/>
  <c r="AO55" i="40" s="1"/>
  <c r="AO59" i="40" a="1"/>
  <c r="AO59" i="40" s="1"/>
  <c r="AO75" i="40" a="1"/>
  <c r="AO75" i="40" s="1"/>
  <c r="AO79" i="40" a="1"/>
  <c r="AO79" i="40" s="1"/>
  <c r="AO95" i="40" a="1"/>
  <c r="AO95" i="40" s="1"/>
  <c r="AO99" i="40" a="1"/>
  <c r="AO99" i="40" s="1"/>
  <c r="AO111" i="40" a="1"/>
  <c r="AO111" i="40" s="1"/>
  <c r="AO115" i="40" a="1"/>
  <c r="AO115" i="40" s="1"/>
  <c r="AO127" i="40" a="1"/>
  <c r="AO127" i="40" s="1"/>
  <c r="AO131" i="40" a="1"/>
  <c r="AO131" i="40" s="1"/>
  <c r="AO143" i="40" a="1"/>
  <c r="AO143" i="40" s="1"/>
  <c r="AO147" i="40" a="1"/>
  <c r="AO147" i="40" s="1"/>
  <c r="AO159" i="40" a="1"/>
  <c r="AO159" i="40" s="1"/>
  <c r="AO163" i="40" a="1"/>
  <c r="AO163" i="40" s="1"/>
  <c r="AO175" i="40" a="1"/>
  <c r="AO175" i="40" s="1"/>
  <c r="AO179" i="40" a="1"/>
  <c r="AO179" i="40" s="1"/>
  <c r="AO191" i="40" a="1"/>
  <c r="AO191" i="40" s="1"/>
  <c r="AO195" i="40" a="1"/>
  <c r="AO195" i="40" s="1"/>
  <c r="AW6" i="40" a="1"/>
  <c r="AW6" i="40" s="1"/>
  <c r="AW10" i="40" a="1"/>
  <c r="AW10" i="40" s="1"/>
  <c r="AW22" i="40" a="1"/>
  <c r="AW22" i="40" s="1"/>
  <c r="AW26" i="40" a="1"/>
  <c r="AW26" i="40" s="1"/>
  <c r="AW38" i="40" a="1"/>
  <c r="AW38" i="40" s="1"/>
  <c r="AW42" i="40" a="1"/>
  <c r="AW42" i="40" s="1"/>
  <c r="AW54" i="40" a="1"/>
  <c r="AW54" i="40" s="1"/>
  <c r="AW58" i="40" a="1"/>
  <c r="AW58" i="40" s="1"/>
  <c r="AW70" i="40" a="1"/>
  <c r="AW70" i="40" s="1"/>
  <c r="AW74" i="40" a="1"/>
  <c r="AW74" i="40" s="1"/>
  <c r="AW86" i="40" a="1"/>
  <c r="AW86" i="40" s="1"/>
  <c r="AW90" i="40" a="1"/>
  <c r="AW90" i="40" s="1"/>
  <c r="AW102" i="40" a="1"/>
  <c r="AW102" i="40" s="1"/>
  <c r="AW106" i="40" a="1"/>
  <c r="AW106" i="40" s="1"/>
  <c r="AW118" i="40" a="1"/>
  <c r="AW118" i="40" s="1"/>
  <c r="AW122" i="40" a="1"/>
  <c r="AW122" i="40" s="1"/>
  <c r="AW134" i="40" a="1"/>
  <c r="AW134" i="40" s="1"/>
  <c r="AW138" i="40" a="1"/>
  <c r="AW138" i="40" s="1"/>
  <c r="AW150" i="40" a="1"/>
  <c r="AW150" i="40" s="1"/>
  <c r="AW154" i="40" a="1"/>
  <c r="AW154" i="40" s="1"/>
  <c r="AW166" i="40" a="1"/>
  <c r="AW166" i="40" s="1"/>
  <c r="AW170" i="40" a="1"/>
  <c r="AW170" i="40" s="1"/>
  <c r="AW182" i="40" a="1"/>
  <c r="AW182" i="40" s="1"/>
  <c r="AW186" i="40" a="1"/>
  <c r="AW186" i="40" s="1"/>
  <c r="AW198" i="40" a="1"/>
  <c r="AW198" i="40" s="1"/>
  <c r="BE46" i="40" a="1"/>
  <c r="BE46" i="40" s="1"/>
  <c r="Q47" i="40" a="1"/>
  <c r="Q47" i="40" s="1"/>
  <c r="Q111" i="40" a="1"/>
  <c r="Q111" i="40" s="1"/>
  <c r="Y126" i="40" a="1"/>
  <c r="Y126" i="40" s="1"/>
  <c r="Y190" i="40" a="1"/>
  <c r="Y190" i="40" s="1"/>
  <c r="AG117" i="40" a="1"/>
  <c r="AG117" i="40" s="1"/>
  <c r="AG149" i="40" a="1"/>
  <c r="AG149" i="40" s="1"/>
  <c r="AO36" i="40" a="1"/>
  <c r="AO36" i="40" s="1"/>
  <c r="AO52" i="40" a="1"/>
  <c r="AO52" i="40" s="1"/>
  <c r="AO100" i="40" a="1"/>
  <c r="AO100" i="40" s="1"/>
  <c r="AO116" i="40" a="1"/>
  <c r="AO116" i="40" s="1"/>
  <c r="AO164" i="40" a="1"/>
  <c r="AO164" i="40" s="1"/>
  <c r="AO180" i="40" a="1"/>
  <c r="AO180" i="40" s="1"/>
  <c r="AW19" i="40" a="1"/>
  <c r="AW19" i="40" s="1"/>
  <c r="AW35" i="40" a="1"/>
  <c r="AW35" i="40" s="1"/>
  <c r="AW83" i="40" a="1"/>
  <c r="AW83" i="40" s="1"/>
  <c r="AW99" i="40" a="1"/>
  <c r="AW99" i="40" s="1"/>
  <c r="AW147" i="40" a="1"/>
  <c r="AW147" i="40" s="1"/>
  <c r="AW163" i="40" a="1"/>
  <c r="AW163" i="40" s="1"/>
  <c r="BE62" i="40" a="1"/>
  <c r="BE62" i="40" s="1"/>
  <c r="BE126" i="40" a="1"/>
  <c r="BE126" i="40" s="1"/>
  <c r="Q127" i="40" a="1"/>
  <c r="Q127" i="40" s="1"/>
  <c r="Q191" i="40" a="1"/>
  <c r="Q191" i="40" s="1"/>
  <c r="Y142" i="40" a="1"/>
  <c r="Y142" i="40" s="1"/>
  <c r="AG29" i="40" a="1"/>
  <c r="AG29" i="40" s="1"/>
  <c r="AG157" i="40" a="1"/>
  <c r="AG157" i="40" s="1"/>
  <c r="AG189" i="40" a="1"/>
  <c r="AG189" i="40" s="1"/>
  <c r="AO40" i="40" a="1"/>
  <c r="AO40" i="40" s="1"/>
  <c r="AO56" i="40" a="1"/>
  <c r="AO56" i="40" s="1"/>
  <c r="AO104" i="40" a="1"/>
  <c r="AO104" i="40" s="1"/>
  <c r="AO120" i="40" a="1"/>
  <c r="AO120" i="40" s="1"/>
  <c r="AO168" i="40" a="1"/>
  <c r="AO168" i="40" s="1"/>
  <c r="AO184" i="40" a="1"/>
  <c r="AO184" i="40" s="1"/>
  <c r="AW23" i="40" a="1"/>
  <c r="AW23" i="40" s="1"/>
  <c r="AW39" i="40" a="1"/>
  <c r="AW39" i="40" s="1"/>
  <c r="AW87" i="40" a="1"/>
  <c r="AW87" i="40" s="1"/>
  <c r="AW103" i="40" a="1"/>
  <c r="AW103" i="40" s="1"/>
  <c r="AW151" i="40" a="1"/>
  <c r="AW151" i="40" s="1"/>
  <c r="AW167" i="40" a="1"/>
  <c r="AW167" i="40" s="1"/>
  <c r="BE14" i="40" a="1"/>
  <c r="BE14" i="40" s="1"/>
  <c r="BE78" i="40" a="1"/>
  <c r="BE78" i="40" s="1"/>
  <c r="Q79" i="40" a="1"/>
  <c r="Q79" i="40" s="1"/>
  <c r="Q143" i="40" a="1"/>
  <c r="Q143" i="40" s="1"/>
  <c r="Y158" i="40" a="1"/>
  <c r="Y158" i="40" s="1"/>
  <c r="AG45" i="40" a="1"/>
  <c r="AG45" i="40" s="1"/>
  <c r="AG133" i="40" a="1"/>
  <c r="AG133" i="40" s="1"/>
  <c r="AG165" i="40" a="1"/>
  <c r="AG165" i="40" s="1"/>
  <c r="AG197" i="40" a="1"/>
  <c r="AG197" i="40" s="1"/>
  <c r="AO28" i="40" a="1"/>
  <c r="AO28" i="40" s="1"/>
  <c r="AO44" i="40" a="1"/>
  <c r="AO44" i="40" s="1"/>
  <c r="AO60" i="40" a="1"/>
  <c r="AO60" i="40" s="1"/>
  <c r="AO92" i="40" a="1"/>
  <c r="AO92" i="40" s="1"/>
  <c r="AO108" i="40" a="1"/>
  <c r="AO108" i="40" s="1"/>
  <c r="AO124" i="40" a="1"/>
  <c r="AO124" i="40" s="1"/>
  <c r="AO156" i="40" a="1"/>
  <c r="AO156" i="40" s="1"/>
  <c r="AO172" i="40" a="1"/>
  <c r="AO172" i="40" s="1"/>
  <c r="AO188" i="40" a="1"/>
  <c r="AO188" i="40" s="1"/>
  <c r="AW27" i="40" a="1"/>
  <c r="AW27" i="40" s="1"/>
  <c r="AW43" i="40" a="1"/>
  <c r="AW43" i="40" s="1"/>
  <c r="AW59" i="40" a="1"/>
  <c r="AW59" i="40" s="1"/>
  <c r="AW75" i="40" a="1"/>
  <c r="AW75" i="40" s="1"/>
  <c r="AW91" i="40" a="1"/>
  <c r="AW91" i="40" s="1"/>
  <c r="AW107" i="40" a="1"/>
  <c r="AW107" i="40" s="1"/>
  <c r="AW123" i="40" a="1"/>
  <c r="AW123" i="40" s="1"/>
  <c r="AW139" i="40" a="1"/>
  <c r="AW139" i="40" s="1"/>
  <c r="AW155" i="40" a="1"/>
  <c r="AW155" i="40" s="1"/>
  <c r="AW171" i="40" a="1"/>
  <c r="AW171" i="40" s="1"/>
  <c r="AW187" i="40" a="1"/>
  <c r="AW187" i="40" s="1"/>
  <c r="BE30" i="40" a="1"/>
  <c r="BE30" i="40" s="1"/>
  <c r="Y46" i="40" a="1"/>
  <c r="Y46" i="40" s="1"/>
  <c r="AG109" i="40" a="1"/>
  <c r="AG109" i="40" s="1"/>
  <c r="AO32" i="40" a="1"/>
  <c r="AO32" i="40" s="1"/>
  <c r="AO96" i="40" a="1"/>
  <c r="AO96" i="40" s="1"/>
  <c r="AO160" i="40" a="1"/>
  <c r="AO160" i="40" s="1"/>
  <c r="AW47" i="40" a="1"/>
  <c r="AW47" i="40" s="1"/>
  <c r="AW111" i="40" a="1"/>
  <c r="AW111" i="40" s="1"/>
  <c r="AW175" i="40" a="1"/>
  <c r="AW175" i="40" s="1"/>
  <c r="BE94" i="40" a="1"/>
  <c r="BE94" i="40" s="1"/>
  <c r="Q31" i="40" a="1"/>
  <c r="Q31" i="40" s="1"/>
  <c r="Y110" i="40" a="1"/>
  <c r="Y110" i="40" s="1"/>
  <c r="AG141" i="40" a="1"/>
  <c r="AG141" i="40" s="1"/>
  <c r="AO48" i="40" a="1"/>
  <c r="AO48" i="40" s="1"/>
  <c r="AO112" i="40" a="1"/>
  <c r="AO112" i="40" s="1"/>
  <c r="AO176" i="40" a="1"/>
  <c r="AO176" i="40" s="1"/>
  <c r="AW63" i="40" a="1"/>
  <c r="AW63" i="40" s="1"/>
  <c r="AW127" i="40" a="1"/>
  <c r="AW127" i="40" s="1"/>
  <c r="AW191" i="40" a="1"/>
  <c r="AW191" i="40" s="1"/>
  <c r="Y174" i="40" a="1"/>
  <c r="Y174" i="40" s="1"/>
  <c r="AO64" i="40" a="1"/>
  <c r="AO64" i="40" s="1"/>
  <c r="AO192" i="40" a="1"/>
  <c r="AO192" i="40" s="1"/>
  <c r="AW15" i="40" a="1"/>
  <c r="AW15" i="40" s="1"/>
  <c r="AW143" i="40" a="1"/>
  <c r="AW143" i="40" s="1"/>
  <c r="AW3" i="40" a="1"/>
  <c r="AW3" i="40" s="1"/>
  <c r="AG61" i="40" a="1"/>
  <c r="AG61" i="40" s="1"/>
  <c r="AO80" i="40" a="1"/>
  <c r="AO80" i="40" s="1"/>
  <c r="AW31" i="40" a="1"/>
  <c r="AW31" i="40" s="1"/>
  <c r="AW159" i="40" a="1"/>
  <c r="AW159" i="40" s="1"/>
  <c r="BE158" i="40" a="1"/>
  <c r="BE158" i="40" s="1"/>
  <c r="Q95" i="40" a="1"/>
  <c r="Q95" i="40" s="1"/>
  <c r="AG173" i="40" a="1"/>
  <c r="AG173" i="40" s="1"/>
  <c r="AO128" i="40" a="1"/>
  <c r="AO128" i="40" s="1"/>
  <c r="AW79" i="40" a="1"/>
  <c r="AW79" i="40" s="1"/>
  <c r="Q159" i="40" a="1"/>
  <c r="Q159" i="40" s="1"/>
  <c r="AO16" i="40" a="1"/>
  <c r="AO16" i="40" s="1"/>
  <c r="AO144" i="40" a="1"/>
  <c r="AO144" i="40" s="1"/>
  <c r="AW95" i="40" a="1"/>
  <c r="AW95" i="40" s="1"/>
  <c r="AW202" i="40" l="1" a="1"/>
  <c r="AW202" i="40" s="1"/>
  <c r="AG201" i="40" a="1"/>
  <c r="AG201" i="40" s="1"/>
  <c r="BE38" i="40" a="1"/>
  <c r="BE38" i="40" s="1"/>
  <c r="Q139" i="40" a="1"/>
  <c r="Q139" i="40" s="1"/>
  <c r="AW201" i="40" a="1"/>
  <c r="AW201" i="40" s="1"/>
  <c r="AW85" i="40" a="1"/>
  <c r="AW85" i="40" s="1"/>
  <c r="AO114" i="40" a="1"/>
  <c r="AO114" i="40" s="1"/>
  <c r="Y70" i="40" a="1"/>
  <c r="Y70" i="40" s="1"/>
  <c r="AW92" i="40" a="1"/>
  <c r="AW92" i="40" s="1"/>
  <c r="BE186" i="40" a="1"/>
  <c r="BE186" i="40" s="1"/>
  <c r="AW165" i="40" a="1"/>
  <c r="AW165" i="40" s="1"/>
  <c r="AW5" i="40" a="1"/>
  <c r="AW5" i="40" s="1"/>
  <c r="AO14" i="40" a="1"/>
  <c r="AO14" i="40" s="1"/>
  <c r="BE70" i="40" a="1"/>
  <c r="BE70" i="40" s="1"/>
  <c r="AO117" i="40" a="1"/>
  <c r="AO117" i="40" s="1"/>
  <c r="AO133" i="40" a="1"/>
  <c r="AO133" i="40" s="1"/>
  <c r="AG96" i="40" a="1"/>
  <c r="AG96" i="40" s="1"/>
  <c r="AG202" i="40" a="1"/>
  <c r="AG202" i="40" s="1"/>
  <c r="AG25" i="40" a="1"/>
  <c r="AG25" i="40" s="1"/>
  <c r="Y42" i="40" a="1"/>
  <c r="Y42" i="40" s="1"/>
  <c r="Q75" i="40" a="1"/>
  <c r="Q75" i="40" s="1"/>
  <c r="BE106" i="40" a="1"/>
  <c r="BE106" i="40" s="1"/>
  <c r="AW185" i="40" a="1"/>
  <c r="AW185" i="40" s="1"/>
  <c r="AW133" i="40" a="1"/>
  <c r="AW133" i="40" s="1"/>
  <c r="AW49" i="40" a="1"/>
  <c r="AW49" i="40" s="1"/>
  <c r="AO162" i="40" a="1"/>
  <c r="AO162" i="40" s="1"/>
  <c r="AO66" i="40" a="1"/>
  <c r="AO66" i="40" s="1"/>
  <c r="AG105" i="40" a="1"/>
  <c r="AG105" i="40" s="1"/>
  <c r="Q87" i="40" a="1"/>
  <c r="Q87" i="40" s="1"/>
  <c r="AW160" i="40" a="1"/>
  <c r="AW160" i="40" s="1"/>
  <c r="AW20" i="40" a="1"/>
  <c r="AW20" i="40" s="1"/>
  <c r="AO49" i="40" a="1"/>
  <c r="AO49" i="40" s="1"/>
  <c r="Y201" i="40" a="1"/>
  <c r="Y201" i="40" s="1"/>
  <c r="AO11" i="40" a="1"/>
  <c r="AO11" i="40" s="1"/>
  <c r="AG132" i="40" a="1"/>
  <c r="AG132" i="40" s="1"/>
  <c r="AG9" i="40" a="1"/>
  <c r="AG9" i="40" s="1"/>
  <c r="Y26" i="40" a="1"/>
  <c r="Y26" i="40" s="1"/>
  <c r="Q43" i="40" a="1"/>
  <c r="Q43" i="40" s="1"/>
  <c r="BE90" i="40" a="1"/>
  <c r="BE90" i="40" s="1"/>
  <c r="AW181" i="40" a="1"/>
  <c r="AW181" i="40" s="1"/>
  <c r="AW129" i="40" a="1"/>
  <c r="AW129" i="40" s="1"/>
  <c r="AW41" i="40" a="1"/>
  <c r="AW41" i="40" s="1"/>
  <c r="AO158" i="40" a="1"/>
  <c r="AO158" i="40" s="1"/>
  <c r="AO62" i="40" a="1"/>
  <c r="AO62" i="40" s="1"/>
  <c r="AG97" i="40" a="1"/>
  <c r="AG97" i="40" s="1"/>
  <c r="Q55" i="40" a="1"/>
  <c r="Q55" i="40" s="1"/>
  <c r="AW156" i="40" a="1"/>
  <c r="AW156" i="40" s="1"/>
  <c r="AO201" i="40" a="1"/>
  <c r="AO201" i="40" s="1"/>
  <c r="AO33" i="40" a="1"/>
  <c r="AO33" i="40" s="1"/>
  <c r="Q36" i="40" a="1"/>
  <c r="Q36" i="40" s="1"/>
  <c r="Y68" i="40" a="1"/>
  <c r="Y68" i="40" s="1"/>
  <c r="Q178" i="40" a="1"/>
  <c r="Q178" i="40" s="1"/>
  <c r="AG72" i="40" a="1"/>
  <c r="AG72" i="40" s="1"/>
  <c r="Q163" i="40" a="1"/>
  <c r="Q163" i="40" s="1"/>
  <c r="AG128" i="40" a="1"/>
  <c r="AG128" i="40" s="1"/>
  <c r="AO73" i="40" a="1"/>
  <c r="AO73" i="40" s="1"/>
  <c r="AO161" i="40" a="1"/>
  <c r="AO161" i="40" s="1"/>
  <c r="AW48" i="40" a="1"/>
  <c r="AW48" i="40" s="1"/>
  <c r="AW128" i="40" a="1"/>
  <c r="AW128" i="40" s="1"/>
  <c r="AW180" i="40" a="1"/>
  <c r="AW180" i="40" s="1"/>
  <c r="BE150" i="40" a="1"/>
  <c r="BE150" i="40" s="1"/>
  <c r="Q183" i="40" a="1"/>
  <c r="Q183" i="40" s="1"/>
  <c r="Y182" i="40" a="1"/>
  <c r="Y182" i="40" s="1"/>
  <c r="AG153" i="40" a="1"/>
  <c r="AG153" i="40" s="1"/>
  <c r="AO34" i="40" a="1"/>
  <c r="AO34" i="40" s="1"/>
  <c r="AO90" i="40" a="1"/>
  <c r="AO90" i="40" s="1"/>
  <c r="AO138" i="40" a="1"/>
  <c r="AO138" i="40" s="1"/>
  <c r="AO178" i="40" a="1"/>
  <c r="AO178" i="40" s="1"/>
  <c r="AW21" i="40" a="1"/>
  <c r="AW21" i="40" s="1"/>
  <c r="AW65" i="40" a="1"/>
  <c r="AW65" i="40" s="1"/>
  <c r="AW105" i="40" a="1"/>
  <c r="AW105" i="40" s="1"/>
  <c r="AW149" i="40" a="1"/>
  <c r="AW149" i="40" s="1"/>
  <c r="AW169" i="40" a="1"/>
  <c r="AW169" i="40" s="1"/>
  <c r="AW193" i="40" a="1"/>
  <c r="AW193" i="40" s="1"/>
  <c r="BE42" i="40" a="1"/>
  <c r="BE42" i="40" s="1"/>
  <c r="BE122" i="40" a="1"/>
  <c r="BE122" i="40" s="1"/>
  <c r="Q11" i="40" a="1"/>
  <c r="Q11" i="40" s="1"/>
  <c r="Q91" i="40" a="1"/>
  <c r="Q91" i="40" s="1"/>
  <c r="Q171" i="40" a="1"/>
  <c r="Q171" i="40" s="1"/>
  <c r="Y74" i="40" a="1"/>
  <c r="Y74" i="40" s="1"/>
  <c r="Y154" i="40" a="1"/>
  <c r="Y154" i="40" s="1"/>
  <c r="AG41" i="40" a="1"/>
  <c r="AG41" i="40" s="1"/>
  <c r="AG116" i="40" a="1"/>
  <c r="AG116" i="40" s="1"/>
  <c r="AG156" i="40" a="1"/>
  <c r="AG156" i="40" s="1"/>
  <c r="AG196" i="40" a="1"/>
  <c r="AG196" i="40" s="1"/>
  <c r="AO23" i="40" a="1"/>
  <c r="AO23" i="40" s="1"/>
  <c r="AO43" i="40" a="1"/>
  <c r="AO43" i="40" s="1"/>
  <c r="AO63" i="40" a="1"/>
  <c r="AO63" i="40" s="1"/>
  <c r="AO87" i="40" a="1"/>
  <c r="AO87" i="40" s="1"/>
  <c r="AO103" i="40" a="1"/>
  <c r="AO103" i="40" s="1"/>
  <c r="AO119" i="40" a="1"/>
  <c r="AO119" i="40" s="1"/>
  <c r="AO135" i="40" a="1"/>
  <c r="AO135" i="40" s="1"/>
  <c r="AO151" i="40" a="1"/>
  <c r="AO151" i="40" s="1"/>
  <c r="AO167" i="40" a="1"/>
  <c r="AO167" i="40" s="1"/>
  <c r="AO183" i="40" a="1"/>
  <c r="AO183" i="40" s="1"/>
  <c r="AO199" i="40" a="1"/>
  <c r="AO199" i="40" s="1"/>
  <c r="AW14" i="40" a="1"/>
  <c r="AW14" i="40" s="1"/>
  <c r="AW30" i="40" a="1"/>
  <c r="AW30" i="40" s="1"/>
  <c r="AW46" i="40" a="1"/>
  <c r="AW46" i="40" s="1"/>
  <c r="AW62" i="40" a="1"/>
  <c r="AW62" i="40" s="1"/>
  <c r="AW78" i="40" a="1"/>
  <c r="AW78" i="40" s="1"/>
  <c r="AW94" i="40" a="1"/>
  <c r="AW94" i="40" s="1"/>
  <c r="AW110" i="40" a="1"/>
  <c r="AW110" i="40" s="1"/>
  <c r="AW126" i="40" a="1"/>
  <c r="AW126" i="40" s="1"/>
  <c r="AW142" i="40" a="1"/>
  <c r="AW142" i="40" s="1"/>
  <c r="AW158" i="40" a="1"/>
  <c r="AW158" i="40" s="1"/>
  <c r="AW174" i="40" a="1"/>
  <c r="AW174" i="40" s="1"/>
  <c r="AW190" i="40" a="1"/>
  <c r="AW190" i="40" s="1"/>
  <c r="BE110" i="40" a="1"/>
  <c r="BE110" i="40" s="1"/>
  <c r="Q175" i="40" a="1"/>
  <c r="Q175" i="40" s="1"/>
  <c r="AG13" i="40" a="1"/>
  <c r="AG13" i="40" s="1"/>
  <c r="AG181" i="40" a="1"/>
  <c r="AG181" i="40" s="1"/>
  <c r="AO68" i="40" a="1"/>
  <c r="AO68" i="40" s="1"/>
  <c r="AO132" i="40" a="1"/>
  <c r="AO132" i="40" s="1"/>
  <c r="AO196" i="40" a="1"/>
  <c r="AO196" i="40" s="1"/>
  <c r="AW51" i="40" a="1"/>
  <c r="AW51" i="40" s="1"/>
  <c r="AW115" i="40" a="1"/>
  <c r="AW115" i="40" s="1"/>
  <c r="AW179" i="40" a="1"/>
  <c r="AW179" i="40" s="1"/>
  <c r="BE190" i="40" a="1"/>
  <c r="BE190" i="40" s="1"/>
  <c r="Y14" i="40" a="1"/>
  <c r="Y14" i="40" s="1"/>
  <c r="AG93" i="40" a="1"/>
  <c r="AG93" i="40" s="1"/>
  <c r="AO8" i="40" a="1"/>
  <c r="AO8" i="40" s="1"/>
  <c r="AO72" i="40" a="1"/>
  <c r="AO72" i="40" s="1"/>
  <c r="AO136" i="40" a="1"/>
  <c r="AO136" i="40" s="1"/>
  <c r="AO200" i="40" a="1"/>
  <c r="AO200" i="40" s="1"/>
  <c r="AW55" i="40" a="1"/>
  <c r="AW55" i="40" s="1"/>
  <c r="AW119" i="40" a="1"/>
  <c r="AW119" i="40" s="1"/>
  <c r="AW183" i="40" a="1"/>
  <c r="AW183" i="40" s="1"/>
  <c r="BE142" i="40" a="1"/>
  <c r="BE142" i="40" s="1"/>
  <c r="Y30" i="40" a="1"/>
  <c r="Y30" i="40" s="1"/>
  <c r="AG101" i="40" a="1"/>
  <c r="AG101" i="40" s="1"/>
  <c r="AO12" i="40" a="1"/>
  <c r="AO12" i="40" s="1"/>
  <c r="AO76" i="40" a="1"/>
  <c r="AO76" i="40" s="1"/>
  <c r="AO140" i="40" a="1"/>
  <c r="AO140" i="40" s="1"/>
  <c r="AW11" i="40" a="1"/>
  <c r="AW11" i="40" s="1"/>
  <c r="AG119" i="40" a="1"/>
  <c r="AG119" i="40" s="1"/>
  <c r="Y61" i="40" a="1"/>
  <c r="Y61" i="40" s="1"/>
  <c r="BE34" i="40" a="1"/>
  <c r="BE34" i="40" s="1"/>
  <c r="Y34" i="40" a="1"/>
  <c r="Y34" i="40" s="1"/>
  <c r="AO5" i="40" a="1"/>
  <c r="AO5" i="40" s="1"/>
  <c r="AO89" i="40" a="1"/>
  <c r="AO89" i="40" s="1"/>
  <c r="AO177" i="40" a="1"/>
  <c r="AO177" i="40" s="1"/>
  <c r="AW64" i="40" a="1"/>
  <c r="AW64" i="40" s="1"/>
  <c r="AW132" i="40" a="1"/>
  <c r="AW132" i="40" s="1"/>
  <c r="AW192" i="40" a="1"/>
  <c r="AW192" i="40" s="1"/>
  <c r="BE166" i="40" a="1"/>
  <c r="BE166" i="40" s="1"/>
  <c r="Q199" i="40" a="1"/>
  <c r="Q199" i="40" s="1"/>
  <c r="AG21" i="40" a="1"/>
  <c r="AG21" i="40" s="1"/>
  <c r="AG161" i="40" a="1"/>
  <c r="AG161" i="40" s="1"/>
  <c r="AO42" i="40" a="1"/>
  <c r="AO42" i="40" s="1"/>
  <c r="AO98" i="40" a="1"/>
  <c r="AO98" i="40" s="1"/>
  <c r="AO142" i="40" a="1"/>
  <c r="AO142" i="40" s="1"/>
  <c r="AO186" i="40" a="1"/>
  <c r="AO186" i="40" s="1"/>
  <c r="AW25" i="40" a="1"/>
  <c r="AW25" i="40" s="1"/>
  <c r="AW69" i="40" a="1"/>
  <c r="AW69" i="40" s="1"/>
  <c r="AW113" i="40" a="1"/>
  <c r="AW113" i="40" s="1"/>
  <c r="AW153" i="40" a="1"/>
  <c r="AW153" i="40" s="1"/>
  <c r="AW177" i="40" a="1"/>
  <c r="AW177" i="40" s="1"/>
  <c r="AW197" i="40" a="1"/>
  <c r="AW197" i="40" s="1"/>
  <c r="BE58" i="40" a="1"/>
  <c r="BE58" i="40" s="1"/>
  <c r="BE154" i="40" a="1"/>
  <c r="BE154" i="40" s="1"/>
  <c r="Q27" i="40" a="1"/>
  <c r="Q27" i="40" s="1"/>
  <c r="Q107" i="40" a="1"/>
  <c r="Q107" i="40" s="1"/>
  <c r="Y10" i="40" a="1"/>
  <c r="Y10" i="40" s="1"/>
  <c r="Y90" i="40" a="1"/>
  <c r="Y90" i="40" s="1"/>
  <c r="Y170" i="40" a="1"/>
  <c r="Y170" i="40" s="1"/>
  <c r="AG73" i="40" a="1"/>
  <c r="AG73" i="40" s="1"/>
  <c r="AG124" i="40" a="1"/>
  <c r="AG124" i="40" s="1"/>
  <c r="AG164" i="40" a="1"/>
  <c r="AG164" i="40" s="1"/>
  <c r="AO7" i="40" a="1"/>
  <c r="AO7" i="40" s="1"/>
  <c r="AO27" i="40" a="1"/>
  <c r="AO27" i="40" s="1"/>
  <c r="AO47" i="40" a="1"/>
  <c r="AO47" i="40" s="1"/>
  <c r="AO71" i="40" a="1"/>
  <c r="AO71" i="40" s="1"/>
  <c r="AO91" i="40" a="1"/>
  <c r="AO91" i="40" s="1"/>
  <c r="AO107" i="40" a="1"/>
  <c r="AO107" i="40" s="1"/>
  <c r="AO123" i="40" a="1"/>
  <c r="AO123" i="40" s="1"/>
  <c r="AO139" i="40" a="1"/>
  <c r="AO139" i="40" s="1"/>
  <c r="AO155" i="40" a="1"/>
  <c r="AO155" i="40" s="1"/>
  <c r="AO171" i="40" a="1"/>
  <c r="AO171" i="40" s="1"/>
  <c r="AO187" i="40" a="1"/>
  <c r="AO187" i="40" s="1"/>
  <c r="AO3" i="40" a="1"/>
  <c r="AO3" i="40" s="1"/>
  <c r="AW18" i="40" a="1"/>
  <c r="AW18" i="40" s="1"/>
  <c r="AW34" i="40" a="1"/>
  <c r="AW34" i="40" s="1"/>
  <c r="AW50" i="40" a="1"/>
  <c r="AW50" i="40" s="1"/>
  <c r="AW66" i="40" a="1"/>
  <c r="AW66" i="40" s="1"/>
  <c r="AW82" i="40" a="1"/>
  <c r="AW82" i="40" s="1"/>
  <c r="AW98" i="40" a="1"/>
  <c r="AW98" i="40" s="1"/>
  <c r="AW114" i="40" a="1"/>
  <c r="AW114" i="40" s="1"/>
  <c r="AW130" i="40" a="1"/>
  <c r="AW130" i="40" s="1"/>
  <c r="AW146" i="40" a="1"/>
  <c r="AW146" i="40" s="1"/>
  <c r="AW162" i="40" a="1"/>
  <c r="AW162" i="40" s="1"/>
  <c r="AW178" i="40" a="1"/>
  <c r="AW178" i="40" s="1"/>
  <c r="AW194" i="40" a="1"/>
  <c r="AW194" i="40" s="1"/>
  <c r="BE174" i="40" a="1"/>
  <c r="BE174" i="40" s="1"/>
  <c r="Y62" i="40" a="1"/>
  <c r="Y62" i="40" s="1"/>
  <c r="AG77" i="40" a="1"/>
  <c r="AG77" i="40" s="1"/>
  <c r="AO20" i="40" a="1"/>
  <c r="AO20" i="40" s="1"/>
  <c r="AO84" i="40" a="1"/>
  <c r="AO84" i="40" s="1"/>
  <c r="AO148" i="40" a="1"/>
  <c r="AO148" i="40" s="1"/>
  <c r="AW4" i="40" a="1"/>
  <c r="AW4" i="40" s="1"/>
  <c r="AW67" i="40" a="1"/>
  <c r="AW67" i="40" s="1"/>
  <c r="AW131" i="40" a="1"/>
  <c r="AW131" i="40" s="1"/>
  <c r="AW195" i="40" a="1"/>
  <c r="AW195" i="40" s="1"/>
  <c r="Q63" i="40" a="1"/>
  <c r="Q63" i="40" s="1"/>
  <c r="Y78" i="40" a="1"/>
  <c r="Y78" i="40" s="1"/>
  <c r="AG125" i="40" a="1"/>
  <c r="AG125" i="40" s="1"/>
  <c r="AO24" i="40" a="1"/>
  <c r="AO24" i="40" s="1"/>
  <c r="AO88" i="40" a="1"/>
  <c r="AO88" i="40" s="1"/>
  <c r="AO152" i="40" a="1"/>
  <c r="AO152" i="40" s="1"/>
  <c r="AW7" i="40" a="1"/>
  <c r="AW7" i="40" s="1"/>
  <c r="AW71" i="40" a="1"/>
  <c r="AW71" i="40" s="1"/>
  <c r="AW135" i="40" a="1"/>
  <c r="AW135" i="40" s="1"/>
  <c r="AW199" i="40" a="1"/>
  <c r="AW199" i="40" s="1"/>
  <c r="Q15" i="40" a="1"/>
  <c r="Q15" i="40" s="1"/>
  <c r="Y94" i="40" a="1"/>
  <c r="Y94" i="40" s="1"/>
  <c r="Q51" i="40" a="1"/>
  <c r="Q51" i="40" s="1"/>
  <c r="Q54" i="40" a="1"/>
  <c r="Q54" i="40" s="1"/>
  <c r="BE98" i="40" a="1"/>
  <c r="BE98" i="40" s="1"/>
  <c r="BE125" i="40" a="1"/>
  <c r="BE125" i="40" s="1"/>
  <c r="AG184" i="40" a="1"/>
  <c r="AG184" i="40" s="1"/>
  <c r="Y146" i="40" a="1"/>
  <c r="Y146" i="40" s="1"/>
  <c r="BE194" i="40" a="1"/>
  <c r="BE194" i="40" s="1"/>
  <c r="AG56" i="40" a="1"/>
  <c r="AG56" i="40" s="1"/>
  <c r="Y137" i="40" a="1"/>
  <c r="Y137" i="40" s="1"/>
  <c r="Q166" i="40" a="1"/>
  <c r="Q166" i="40" s="1"/>
  <c r="BE109" i="40" a="1"/>
  <c r="BE109" i="40" s="1"/>
  <c r="Y52" i="40" a="1"/>
  <c r="Y52" i="40" s="1"/>
  <c r="AG24" i="40" a="1"/>
  <c r="AG24" i="40" s="1"/>
  <c r="Y85" i="40" a="1"/>
  <c r="Y85" i="40" s="1"/>
  <c r="Q62" i="40" a="1"/>
  <c r="Q62" i="40" s="1"/>
  <c r="AG139" i="40" a="1"/>
  <c r="AG139" i="40" s="1"/>
  <c r="BE128" i="40" a="1"/>
  <c r="BE128" i="40" s="1"/>
  <c r="BE172" i="40" a="1"/>
  <c r="BE172" i="40" s="1"/>
  <c r="Y115" i="40" a="1"/>
  <c r="Y115" i="40" s="1"/>
  <c r="Y83" i="40" a="1"/>
  <c r="Y83" i="40" s="1"/>
  <c r="AW145" i="40" a="1"/>
  <c r="AW145" i="40" s="1"/>
  <c r="AW121" i="40" a="1"/>
  <c r="AW121" i="40" s="1"/>
  <c r="AW101" i="40" a="1"/>
  <c r="AW101" i="40" s="1"/>
  <c r="AW81" i="40" a="1"/>
  <c r="AW81" i="40" s="1"/>
  <c r="AW57" i="40" a="1"/>
  <c r="AW57" i="40" s="1"/>
  <c r="AW37" i="40" a="1"/>
  <c r="AW37" i="40" s="1"/>
  <c r="AW17" i="40" a="1"/>
  <c r="AW17" i="40" s="1"/>
  <c r="AO194" i="40" a="1"/>
  <c r="AO194" i="40" s="1"/>
  <c r="AO174" i="40" a="1"/>
  <c r="AO174" i="40" s="1"/>
  <c r="AO154" i="40" a="1"/>
  <c r="AO154" i="40" s="1"/>
  <c r="AO130" i="40" a="1"/>
  <c r="AO130" i="40" s="1"/>
  <c r="AO110" i="40" a="1"/>
  <c r="AO110" i="40" s="1"/>
  <c r="AO82" i="40" a="1"/>
  <c r="AO82" i="40" s="1"/>
  <c r="AO58" i="40" a="1"/>
  <c r="AO58" i="40" s="1"/>
  <c r="AO26" i="40" a="1"/>
  <c r="AO26" i="40" s="1"/>
  <c r="AG193" i="40" a="1"/>
  <c r="AG193" i="40" s="1"/>
  <c r="AG137" i="40" a="1"/>
  <c r="AG137" i="40" s="1"/>
  <c r="AG53" i="40" a="1"/>
  <c r="AG53" i="40" s="1"/>
  <c r="Y166" i="40" a="1"/>
  <c r="Y166" i="40" s="1"/>
  <c r="Y54" i="40" a="1"/>
  <c r="Y54" i="40" s="1"/>
  <c r="Q135" i="40" a="1"/>
  <c r="Q135" i="40" s="1"/>
  <c r="Q23" i="40" a="1"/>
  <c r="Q23" i="40" s="1"/>
  <c r="BE134" i="40" a="1"/>
  <c r="BE134" i="40" s="1"/>
  <c r="BE5" i="40" a="1"/>
  <c r="BE5" i="40" s="1"/>
  <c r="AW176" i="40" a="1"/>
  <c r="AW176" i="40" s="1"/>
  <c r="AW148" i="40" a="1"/>
  <c r="AW148" i="40" s="1"/>
  <c r="AW116" i="40" a="1"/>
  <c r="AW116" i="40" s="1"/>
  <c r="AW84" i="40" a="1"/>
  <c r="AW84" i="40" s="1"/>
  <c r="AW44" i="40" a="1"/>
  <c r="AW44" i="40" s="1"/>
  <c r="AO197" i="40" a="1"/>
  <c r="AO197" i="40" s="1"/>
  <c r="AO153" i="40" a="1"/>
  <c r="AO153" i="40" s="1"/>
  <c r="AO113" i="40" a="1"/>
  <c r="AO113" i="40" s="1"/>
  <c r="AO69" i="40" a="1"/>
  <c r="AO69" i="40" s="1"/>
  <c r="AO25" i="40" a="1"/>
  <c r="AO25" i="40" s="1"/>
  <c r="AG176" i="40" a="1"/>
  <c r="AG176" i="40" s="1"/>
  <c r="AG81" i="40" a="1"/>
  <c r="AG81" i="40" s="1"/>
  <c r="Y114" i="40" a="1"/>
  <c r="Y114" i="40" s="1"/>
  <c r="Q147" i="40" a="1"/>
  <c r="Q147" i="40" s="1"/>
  <c r="BE178" i="40" a="1"/>
  <c r="BE178" i="40" s="1"/>
  <c r="AG92" i="40" a="1"/>
  <c r="AG92" i="40" s="1"/>
  <c r="AG52" i="40" a="1"/>
  <c r="AG52" i="40" s="1"/>
  <c r="Y197" i="40" a="1"/>
  <c r="Y197" i="40" s="1"/>
  <c r="Y117" i="40" a="1"/>
  <c r="Y117" i="40" s="1"/>
  <c r="Y29" i="40" a="1"/>
  <c r="Y29" i="40" s="1"/>
  <c r="Q118" i="40" a="1"/>
  <c r="Q118" i="40" s="1"/>
  <c r="BE197" i="40" a="1"/>
  <c r="BE197" i="40" s="1"/>
  <c r="BE45" i="40" a="1"/>
  <c r="BE45" i="40" s="1"/>
  <c r="AG4" i="40" a="1"/>
  <c r="AG4" i="40" s="1"/>
  <c r="Q121" i="40" a="1"/>
  <c r="Q121" i="40" s="1"/>
  <c r="AG170" i="40" a="1"/>
  <c r="AG170" i="40" s="1"/>
  <c r="Q84" i="40" a="1"/>
  <c r="Q84" i="40" s="1"/>
  <c r="AW137" i="40" a="1"/>
  <c r="AW137" i="40" s="1"/>
  <c r="AW117" i="40" a="1"/>
  <c r="AW117" i="40" s="1"/>
  <c r="AW97" i="40" a="1"/>
  <c r="AW97" i="40" s="1"/>
  <c r="AW73" i="40" a="1"/>
  <c r="AW73" i="40" s="1"/>
  <c r="AW53" i="40" a="1"/>
  <c r="AW53" i="40" s="1"/>
  <c r="AW33" i="40" a="1"/>
  <c r="AW33" i="40" s="1"/>
  <c r="AW9" i="40" a="1"/>
  <c r="AW9" i="40" s="1"/>
  <c r="AO190" i="40" a="1"/>
  <c r="AO190" i="40" s="1"/>
  <c r="AO170" i="40" a="1"/>
  <c r="AO170" i="40" s="1"/>
  <c r="AO146" i="40" a="1"/>
  <c r="AO146" i="40" s="1"/>
  <c r="AO126" i="40" a="1"/>
  <c r="AO126" i="40" s="1"/>
  <c r="AO106" i="40" a="1"/>
  <c r="AO106" i="40" s="1"/>
  <c r="AO78" i="40" a="1"/>
  <c r="AO78" i="40" s="1"/>
  <c r="AO46" i="40" a="1"/>
  <c r="AO46" i="40" s="1"/>
  <c r="AO18" i="40" a="1"/>
  <c r="AO18" i="40" s="1"/>
  <c r="AG185" i="40" a="1"/>
  <c r="AG185" i="40" s="1"/>
  <c r="AG121" i="40" a="1"/>
  <c r="AG121" i="40" s="1"/>
  <c r="AG37" i="40" a="1"/>
  <c r="AG37" i="40" s="1"/>
  <c r="Y134" i="40" a="1"/>
  <c r="Y134" i="40" s="1"/>
  <c r="Y6" i="40" a="1"/>
  <c r="Y6" i="40" s="1"/>
  <c r="Q119" i="40" a="1"/>
  <c r="Q119" i="40" s="1"/>
  <c r="Q7" i="40" a="1"/>
  <c r="Q7" i="40" s="1"/>
  <c r="BE86" i="40" a="1"/>
  <c r="BE86" i="40" s="1"/>
  <c r="AW196" i="40" a="1"/>
  <c r="AW196" i="40" s="1"/>
  <c r="AW172" i="40" a="1"/>
  <c r="AW172" i="40" s="1"/>
  <c r="AW140" i="40" a="1"/>
  <c r="AW140" i="40" s="1"/>
  <c r="AW112" i="40" a="1"/>
  <c r="AW112" i="40" s="1"/>
  <c r="AW68" i="40" a="1"/>
  <c r="AW68" i="40" s="1"/>
  <c r="AW28" i="40" a="1"/>
  <c r="AW28" i="40" s="1"/>
  <c r="AO181" i="40" a="1"/>
  <c r="AO181" i="40" s="1"/>
  <c r="AO137" i="40" a="1"/>
  <c r="AO137" i="40" s="1"/>
  <c r="AO97" i="40" a="1"/>
  <c r="AO97" i="40" s="1"/>
  <c r="AO53" i="40" a="1"/>
  <c r="AO53" i="40" s="1"/>
  <c r="AO9" i="40" a="1"/>
  <c r="AO9" i="40" s="1"/>
  <c r="AG144" i="40" a="1"/>
  <c r="AG144" i="40" s="1"/>
  <c r="AG17" i="40" a="1"/>
  <c r="AG17" i="40" s="1"/>
  <c r="Y50" i="40" a="1"/>
  <c r="Y50" i="40" s="1"/>
  <c r="Q83" i="40" a="1"/>
  <c r="Q83" i="40" s="1"/>
  <c r="BE114" i="40" a="1"/>
  <c r="BE114" i="40" s="1"/>
  <c r="AG76" i="40" a="1"/>
  <c r="AG76" i="40" s="1"/>
  <c r="AG36" i="40" a="1"/>
  <c r="AG36" i="40" s="1"/>
  <c r="Y173" i="40" a="1"/>
  <c r="Y173" i="40" s="1"/>
  <c r="Y89" i="40" a="1"/>
  <c r="Y89" i="40" s="1"/>
  <c r="Y25" i="40" a="1"/>
  <c r="Y25" i="40" s="1"/>
  <c r="Q114" i="40" a="1"/>
  <c r="Q114" i="40" s="1"/>
  <c r="BE189" i="40" a="1"/>
  <c r="BE189" i="40" s="1"/>
  <c r="BE37" i="40" a="1"/>
  <c r="BE37" i="40" s="1"/>
  <c r="Y180" i="40" a="1"/>
  <c r="Y180" i="40" s="1"/>
  <c r="Q117" i="40" a="1"/>
  <c r="Q117" i="40" s="1"/>
  <c r="AG126" i="40" a="1"/>
  <c r="AG126" i="40" s="1"/>
  <c r="BE51" i="40" a="1"/>
  <c r="BE51" i="40" s="1"/>
  <c r="BE3" i="40" a="1"/>
  <c r="BE3" i="40" s="1"/>
  <c r="BE151" i="40" a="1"/>
  <c r="BE151" i="40" s="1"/>
  <c r="Q112" i="40" a="1"/>
  <c r="Q112" i="40" s="1"/>
  <c r="Y27" i="40" a="1"/>
  <c r="Y27" i="40" s="1"/>
  <c r="Y155" i="40" a="1"/>
  <c r="Y155" i="40" s="1"/>
  <c r="AG62" i="40" a="1"/>
  <c r="AG62" i="40" s="1"/>
  <c r="AG174" i="40" a="1"/>
  <c r="AG174" i="40" s="1"/>
  <c r="BE92" i="40" a="1"/>
  <c r="BE92" i="40" s="1"/>
  <c r="BE176" i="40" a="1"/>
  <c r="BE176" i="40" s="1"/>
  <c r="Q69" i="40" a="1"/>
  <c r="Q69" i="40" s="1"/>
  <c r="Q153" i="40" a="1"/>
  <c r="Q153" i="40" s="1"/>
  <c r="Y12" i="40" a="1"/>
  <c r="Y12" i="40" s="1"/>
  <c r="Y84" i="40" a="1"/>
  <c r="Y84" i="40" s="1"/>
  <c r="Y156" i="40" a="1"/>
  <c r="Y156" i="40" s="1"/>
  <c r="AG23" i="40" a="1"/>
  <c r="AG23" i="40" s="1"/>
  <c r="AG83" i="40" a="1"/>
  <c r="AG83" i="40" s="1"/>
  <c r="AG151" i="40" a="1"/>
  <c r="AG151" i="40" s="1"/>
  <c r="BE13" i="40" a="1"/>
  <c r="BE13" i="40" s="1"/>
  <c r="BE57" i="40" a="1"/>
  <c r="BE57" i="40" s="1"/>
  <c r="BE101" i="40" a="1"/>
  <c r="BE101" i="40" s="1"/>
  <c r="BE133" i="40" a="1"/>
  <c r="BE133" i="40" s="1"/>
  <c r="BE169" i="40" a="1"/>
  <c r="BE169" i="40" s="1"/>
  <c r="Q14" i="40" a="1"/>
  <c r="Q14" i="40" s="1"/>
  <c r="Q38" i="40" a="1"/>
  <c r="Q38" i="40" s="1"/>
  <c r="Q70" i="40" a="1"/>
  <c r="Q70" i="40" s="1"/>
  <c r="Q98" i="40" a="1"/>
  <c r="Q98" i="40" s="1"/>
  <c r="Q126" i="40" a="1"/>
  <c r="Q126" i="40" s="1"/>
  <c r="Q158" i="40" a="1"/>
  <c r="Q158" i="40" s="1"/>
  <c r="Q182" i="40" a="1"/>
  <c r="Q182" i="40" s="1"/>
  <c r="Y9" i="40" a="1"/>
  <c r="Y9" i="40" s="1"/>
  <c r="Y41" i="40" a="1"/>
  <c r="Y41" i="40" s="1"/>
  <c r="Y69" i="40" a="1"/>
  <c r="Y69" i="40" s="1"/>
  <c r="Y93" i="40" a="1"/>
  <c r="Y93" i="40" s="1"/>
  <c r="Y125" i="40" a="1"/>
  <c r="Y125" i="40" s="1"/>
  <c r="Y153" i="40" a="1"/>
  <c r="Y153" i="40" s="1"/>
  <c r="Y181" i="40" a="1"/>
  <c r="Y181" i="40" s="1"/>
  <c r="AG16" i="40" a="1"/>
  <c r="AG16" i="40" s="1"/>
  <c r="AG40" i="40" a="1"/>
  <c r="AG40" i="40" s="1"/>
  <c r="AG60" i="40" a="1"/>
  <c r="AG60" i="40" s="1"/>
  <c r="AG84" i="40" a="1"/>
  <c r="AG84" i="40" s="1"/>
  <c r="BE50" i="40" a="1"/>
  <c r="BE50" i="40" s="1"/>
  <c r="BE130" i="40" a="1"/>
  <c r="BE130" i="40" s="1"/>
  <c r="Q19" i="40" a="1"/>
  <c r="Q19" i="40" s="1"/>
  <c r="Q99" i="40" a="1"/>
  <c r="Q99" i="40" s="1"/>
  <c r="Q179" i="40" a="1"/>
  <c r="Q179" i="40" s="1"/>
  <c r="Y82" i="40" a="1"/>
  <c r="Y82" i="40" s="1"/>
  <c r="Y162" i="40" a="1"/>
  <c r="Y162" i="40" s="1"/>
  <c r="AG33" i="40" a="1"/>
  <c r="AG33" i="40" s="1"/>
  <c r="AG112" i="40" a="1"/>
  <c r="AG112" i="40" s="1"/>
  <c r="AG152" i="40" a="1"/>
  <c r="AG152" i="40" s="1"/>
  <c r="AG192" i="40" a="1"/>
  <c r="AG192" i="40" s="1"/>
  <c r="AO17" i="40" a="1"/>
  <c r="AO17" i="40" s="1"/>
  <c r="AO37" i="40" a="1"/>
  <c r="AO37" i="40" s="1"/>
  <c r="AO57" i="40" a="1"/>
  <c r="AO57" i="40" s="1"/>
  <c r="AO81" i="40" a="1"/>
  <c r="AO81" i="40" s="1"/>
  <c r="AO101" i="40" a="1"/>
  <c r="AO101" i="40" s="1"/>
  <c r="AO121" i="40" a="1"/>
  <c r="AO121" i="40" s="1"/>
  <c r="AO145" i="40" a="1"/>
  <c r="AO145" i="40" s="1"/>
  <c r="AO165" i="40" a="1"/>
  <c r="AO165" i="40" s="1"/>
  <c r="AO185" i="40" a="1"/>
  <c r="AO185" i="40" s="1"/>
  <c r="AW12" i="40" a="1"/>
  <c r="AW12" i="40" s="1"/>
  <c r="AW32" i="40" a="1"/>
  <c r="AW32" i="40" s="1"/>
  <c r="AW52" i="40" a="1"/>
  <c r="AW52" i="40" s="1"/>
  <c r="AW76" i="40" a="1"/>
  <c r="AW76" i="40" s="1"/>
  <c r="AW96" i="40" a="1"/>
  <c r="AW96" i="40" s="1"/>
  <c r="BE6" i="40" a="1"/>
  <c r="BE6" i="40" s="1"/>
  <c r="BE175" i="40" a="1"/>
  <c r="BE175" i="40" s="1"/>
  <c r="Q124" i="40" a="1"/>
  <c r="Q124" i="40" s="1"/>
  <c r="Y59" i="40" a="1"/>
  <c r="Y59" i="40" s="1"/>
  <c r="Y179" i="40" a="1"/>
  <c r="Y179" i="40" s="1"/>
  <c r="AG90" i="40" a="1"/>
  <c r="AG90" i="40" s="1"/>
  <c r="BE28" i="40" a="1"/>
  <c r="BE28" i="40" s="1"/>
  <c r="BE124" i="40" a="1"/>
  <c r="BE124" i="40" s="1"/>
  <c r="BE200" i="40" a="1"/>
  <c r="BE200" i="40" s="1"/>
  <c r="Q93" i="40" a="1"/>
  <c r="Q93" i="40" s="1"/>
  <c r="Q165" i="40" a="1"/>
  <c r="Q165" i="40" s="1"/>
  <c r="Y32" i="40" a="1"/>
  <c r="Y32" i="40" s="1"/>
  <c r="Y112" i="40" a="1"/>
  <c r="Y112" i="40" s="1"/>
  <c r="Y172" i="40" a="1"/>
  <c r="Y172" i="40" s="1"/>
  <c r="AG35" i="40" a="1"/>
  <c r="AG35" i="40" s="1"/>
  <c r="AG107" i="40" a="1"/>
  <c r="AG107" i="40" s="1"/>
  <c r="AG171" i="40" a="1"/>
  <c r="AG171" i="40" s="1"/>
  <c r="BE17" i="40" a="1"/>
  <c r="BE17" i="40" s="1"/>
  <c r="BE69" i="40" a="1"/>
  <c r="BE69" i="40" s="1"/>
  <c r="BE105" i="40" a="1"/>
  <c r="BE105" i="40" s="1"/>
  <c r="BE141" i="40" a="1"/>
  <c r="BE141" i="40" s="1"/>
  <c r="BE185" i="40" a="1"/>
  <c r="BE185" i="40" s="1"/>
  <c r="Q18" i="40" a="1"/>
  <c r="Q18" i="40" s="1"/>
  <c r="Q50" i="40" a="1"/>
  <c r="Q50" i="40" s="1"/>
  <c r="Q78" i="40" a="1"/>
  <c r="Q78" i="40" s="1"/>
  <c r="Q102" i="40" a="1"/>
  <c r="Q102" i="40" s="1"/>
  <c r="Q134" i="40" a="1"/>
  <c r="Q134" i="40" s="1"/>
  <c r="Q162" i="40" a="1"/>
  <c r="Q162" i="40" s="1"/>
  <c r="Q190" i="40" a="1"/>
  <c r="Q190" i="40" s="1"/>
  <c r="Y21" i="40" a="1"/>
  <c r="Y21" i="40" s="1"/>
  <c r="Y45" i="40" a="1"/>
  <c r="Y45" i="40" s="1"/>
  <c r="Y73" i="40" a="1"/>
  <c r="Y73" i="40" s="1"/>
  <c r="Y105" i="40" a="1"/>
  <c r="Y105" i="40" s="1"/>
  <c r="Y133" i="40" a="1"/>
  <c r="Y133" i="40" s="1"/>
  <c r="Y157" i="40" a="1"/>
  <c r="Y157" i="40" s="1"/>
  <c r="Y189" i="40" a="1"/>
  <c r="Y189" i="40" s="1"/>
  <c r="AG20" i="40" a="1"/>
  <c r="AG20" i="40" s="1"/>
  <c r="AG44" i="40" a="1"/>
  <c r="AG44" i="40" s="1"/>
  <c r="AG68" i="40" a="1"/>
  <c r="AG68" i="40" s="1"/>
  <c r="AG88" i="40" a="1"/>
  <c r="AG88" i="40" s="1"/>
  <c r="BE66" i="40" a="1"/>
  <c r="BE66" i="40" s="1"/>
  <c r="BE162" i="40" a="1"/>
  <c r="BE162" i="40" s="1"/>
  <c r="Q35" i="40" a="1"/>
  <c r="Q35" i="40" s="1"/>
  <c r="Q115" i="40" a="1"/>
  <c r="Q115" i="40" s="1"/>
  <c r="Y18" i="40" a="1"/>
  <c r="Y18" i="40" s="1"/>
  <c r="Y98" i="40" a="1"/>
  <c r="Y98" i="40" s="1"/>
  <c r="Y178" i="40" a="1"/>
  <c r="Y178" i="40" s="1"/>
  <c r="AG65" i="40" a="1"/>
  <c r="AG65" i="40" s="1"/>
  <c r="AG120" i="40" a="1"/>
  <c r="AG120" i="40" s="1"/>
  <c r="AG160" i="40" a="1"/>
  <c r="AG160" i="40" s="1"/>
  <c r="AO202" i="40" a="1"/>
  <c r="AO202" i="40" s="1"/>
  <c r="AO21" i="40" a="1"/>
  <c r="AO21" i="40" s="1"/>
  <c r="AO41" i="40" a="1"/>
  <c r="AO41" i="40" s="1"/>
  <c r="AO65" i="40" a="1"/>
  <c r="AO65" i="40" s="1"/>
  <c r="AO85" i="40" a="1"/>
  <c r="AO85" i="40" s="1"/>
  <c r="AO105" i="40" a="1"/>
  <c r="AO105" i="40" s="1"/>
  <c r="AO129" i="40" a="1"/>
  <c r="AO129" i="40" s="1"/>
  <c r="AO149" i="40" a="1"/>
  <c r="AO149" i="40" s="1"/>
  <c r="AO169" i="40" a="1"/>
  <c r="AO169" i="40" s="1"/>
  <c r="AO193" i="40" a="1"/>
  <c r="AO193" i="40" s="1"/>
  <c r="AW16" i="40" a="1"/>
  <c r="AW16" i="40" s="1"/>
  <c r="AW36" i="40" a="1"/>
  <c r="AW36" i="40" s="1"/>
  <c r="AW60" i="40" a="1"/>
  <c r="AW60" i="40" s="1"/>
  <c r="AW80" i="40" a="1"/>
  <c r="AW80" i="40" s="1"/>
  <c r="AW100" i="40" a="1"/>
  <c r="AW100" i="40" s="1"/>
  <c r="AW124" i="40" a="1"/>
  <c r="AW124" i="40" s="1"/>
  <c r="AW144" i="40" a="1"/>
  <c r="AW144" i="40" s="1"/>
  <c r="AW164" i="40" a="1"/>
  <c r="AW164" i="40" s="1"/>
  <c r="AW188" i="40" a="1"/>
  <c r="AW188" i="40" s="1"/>
  <c r="BE22" i="40" a="1"/>
  <c r="BE22" i="40" s="1"/>
  <c r="BE102" i="40" a="1"/>
  <c r="BE102" i="40" s="1"/>
  <c r="BE198" i="40" a="1"/>
  <c r="BE198" i="40" s="1"/>
  <c r="Q71" i="40" a="1"/>
  <c r="Q71" i="40" s="1"/>
  <c r="Q151" i="40" a="1"/>
  <c r="Q151" i="40" s="1"/>
  <c r="Y38" i="40" a="1"/>
  <c r="Y38" i="40" s="1"/>
  <c r="Y118" i="40" a="1"/>
  <c r="Y118" i="40" s="1"/>
  <c r="Y198" i="40" a="1"/>
  <c r="Y198" i="40" s="1"/>
  <c r="AG85" i="40" a="1"/>
  <c r="AG85" i="40" s="1"/>
  <c r="AG129" i="40" a="1"/>
  <c r="AG129" i="40" s="1"/>
  <c r="AG169" i="40" a="1"/>
  <c r="AG169" i="40" s="1"/>
  <c r="AO10" i="40" a="1"/>
  <c r="AO10" i="40" s="1"/>
  <c r="AO30" i="40" a="1"/>
  <c r="AO30" i="40" s="1"/>
  <c r="AO50" i="40" a="1"/>
  <c r="AO50" i="40" s="1"/>
  <c r="AO74" i="40" a="1"/>
  <c r="AO74" i="40" s="1"/>
  <c r="AO94" i="40" a="1"/>
  <c r="AO94" i="40" s="1"/>
  <c r="Y5" i="40" a="1"/>
  <c r="Y5" i="40" s="1"/>
  <c r="Q146" i="40" a="1"/>
  <c r="Q146" i="40" s="1"/>
  <c r="Q94" i="40" a="1"/>
  <c r="Q94" i="40" s="1"/>
  <c r="Q34" i="40" a="1"/>
  <c r="Q34" i="40" s="1"/>
  <c r="BE165" i="40" a="1"/>
  <c r="BE165" i="40" s="1"/>
  <c r="BE85" i="40" a="1"/>
  <c r="BE85" i="40" s="1"/>
  <c r="AG199" i="40" a="1"/>
  <c r="AG199" i="40" s="1"/>
  <c r="AG67" i="40" a="1"/>
  <c r="AG67" i="40" s="1"/>
  <c r="Y128" i="40" a="1"/>
  <c r="Y128" i="40" s="1"/>
  <c r="Q201" i="40" a="1"/>
  <c r="Q201" i="40" s="1"/>
  <c r="Q37" i="40" a="1"/>
  <c r="Q37" i="40" s="1"/>
  <c r="BE64" i="40" a="1"/>
  <c r="BE64" i="40" s="1"/>
  <c r="AG30" i="40" a="1"/>
  <c r="AG30" i="40" s="1"/>
  <c r="Q188" i="40" a="1"/>
  <c r="Q188" i="40" s="1"/>
  <c r="BE115" i="40" a="1"/>
  <c r="BE115" i="40" s="1"/>
  <c r="Y169" i="40" a="1"/>
  <c r="Y169" i="40" s="1"/>
  <c r="Y109" i="40" a="1"/>
  <c r="Y109" i="40" s="1"/>
  <c r="Y53" i="40" a="1"/>
  <c r="Y53" i="40" s="1"/>
  <c r="Q198" i="40" a="1"/>
  <c r="Q198" i="40" s="1"/>
  <c r="Q142" i="40" a="1"/>
  <c r="Q142" i="40" s="1"/>
  <c r="Q82" i="40" a="1"/>
  <c r="Q82" i="40" s="1"/>
  <c r="Q30" i="40" a="1"/>
  <c r="Q30" i="40" s="1"/>
  <c r="BE153" i="40" a="1"/>
  <c r="BE153" i="40" s="1"/>
  <c r="BE77" i="40" a="1"/>
  <c r="BE77" i="40" s="1"/>
  <c r="AG179" i="40" a="1"/>
  <c r="AG179" i="40" s="1"/>
  <c r="AG59" i="40" a="1"/>
  <c r="AG59" i="40" s="1"/>
  <c r="Y116" i="40" a="1"/>
  <c r="Y116" i="40" s="1"/>
  <c r="Q177" i="40" a="1"/>
  <c r="Q177" i="40" s="1"/>
  <c r="Q33" i="40" a="1"/>
  <c r="Q33" i="40" s="1"/>
  <c r="BE44" i="40" a="1"/>
  <c r="BE44" i="40" s="1"/>
  <c r="Y183" i="40" a="1"/>
  <c r="Y183" i="40" s="1"/>
  <c r="Q172" i="40" a="1"/>
  <c r="Q172" i="40" s="1"/>
  <c r="BE4" i="40" a="1"/>
  <c r="BE4" i="40" s="1"/>
  <c r="T910" i="37"/>
  <c r="V910" i="37" s="1"/>
  <c r="S910" i="37"/>
  <c r="S931" i="37"/>
  <c r="S866" i="37"/>
  <c r="S833" i="37"/>
  <c r="BM2" i="40"/>
  <c r="BO2" i="40" s="1"/>
  <c r="T833" i="37"/>
  <c r="AO833" i="37" s="1"/>
  <c r="A833" i="37"/>
  <c r="A834" i="37" s="1"/>
  <c r="A835" i="37" s="1"/>
  <c r="A836" i="37" s="1"/>
  <c r="A837" i="37" s="1"/>
  <c r="A838" i="37" s="1"/>
  <c r="A839" i="37" s="1"/>
  <c r="A840" i="37" s="1"/>
  <c r="A841" i="37" s="1"/>
  <c r="A842" i="37" s="1"/>
  <c r="A843" i="37" s="1"/>
  <c r="A844" i="37" s="1"/>
  <c r="A845" i="37" s="1"/>
  <c r="A846" i="37" s="1"/>
  <c r="A847" i="37" s="1"/>
  <c r="A848" i="37" s="1"/>
  <c r="A849" i="37" s="1"/>
  <c r="A850" i="37" s="1"/>
  <c r="A851" i="37" s="1"/>
  <c r="A852" i="37" s="1"/>
  <c r="A853" i="37" s="1"/>
  <c r="A854" i="37" s="1"/>
  <c r="A855" i="37" s="1"/>
  <c r="A856" i="37" s="1"/>
  <c r="A857" i="37" s="1"/>
  <c r="A858" i="37" s="1"/>
  <c r="A859" i="37" s="1"/>
  <c r="A860" i="37" s="1"/>
  <c r="A861" i="37" s="1"/>
  <c r="A862" i="37" s="1"/>
  <c r="A863" i="37" s="1"/>
  <c r="A864" i="37" s="1"/>
  <c r="A865" i="37" s="1"/>
  <c r="A866" i="37" s="1"/>
  <c r="A867" i="37" s="1"/>
  <c r="A868" i="37" s="1"/>
  <c r="A869" i="37" s="1"/>
  <c r="A870" i="37" s="1"/>
  <c r="A871" i="37" s="1"/>
  <c r="A872" i="37" s="1"/>
  <c r="A873" i="37" s="1"/>
  <c r="A874" i="37" s="1"/>
  <c r="A875" i="37" s="1"/>
  <c r="A876" i="37" s="1"/>
  <c r="A877" i="37" s="1"/>
  <c r="A878" i="37" s="1"/>
  <c r="A879" i="37" s="1"/>
  <c r="A880" i="37" s="1"/>
  <c r="A881" i="37" s="1"/>
  <c r="A882" i="37" s="1"/>
  <c r="A883" i="37" s="1"/>
  <c r="A884" i="37" s="1"/>
  <c r="A885" i="37" s="1"/>
  <c r="A886" i="37" s="1"/>
  <c r="A887" i="37" s="1"/>
  <c r="A888" i="37" s="1"/>
  <c r="A889" i="37" s="1"/>
  <c r="A890" i="37" s="1"/>
  <c r="A891" i="37" s="1"/>
  <c r="A892" i="37" s="1"/>
  <c r="A893" i="37" s="1"/>
  <c r="A894" i="37" s="1"/>
  <c r="A895" i="37" s="1"/>
  <c r="A896" i="37" s="1"/>
  <c r="A897" i="37" s="1"/>
  <c r="A898" i="37" s="1"/>
  <c r="A899" i="37" s="1"/>
  <c r="A900" i="37" s="1"/>
  <c r="A901" i="37" s="1"/>
  <c r="A902" i="37" s="1"/>
  <c r="A903" i="37" s="1"/>
  <c r="A904" i="37" s="1"/>
  <c r="A905" i="37" s="1"/>
  <c r="A906" i="37" s="1"/>
  <c r="A907" i="37" s="1"/>
  <c r="A908" i="37" s="1"/>
  <c r="A909" i="37" s="1"/>
  <c r="A910" i="37" s="1"/>
  <c r="A911" i="37" s="1"/>
  <c r="A912" i="37" s="1"/>
  <c r="A913" i="37" s="1"/>
  <c r="A914" i="37" s="1"/>
  <c r="A915" i="37" s="1"/>
  <c r="A916" i="37" s="1"/>
  <c r="A917" i="37" s="1"/>
  <c r="A918" i="37" s="1"/>
  <c r="A919" i="37" s="1"/>
  <c r="A920" i="37" s="1"/>
  <c r="A921" i="37" s="1"/>
  <c r="A922" i="37" s="1"/>
  <c r="A923" i="37" s="1"/>
  <c r="A924" i="37" s="1"/>
  <c r="A925" i="37" s="1"/>
  <c r="A926" i="37" s="1"/>
  <c r="A927" i="37" s="1"/>
  <c r="A928" i="37" s="1"/>
  <c r="A929" i="37" s="1"/>
  <c r="A930" i="37" s="1"/>
  <c r="A931" i="37" s="1"/>
  <c r="A932" i="37" s="1"/>
  <c r="A933" i="37" s="1"/>
  <c r="A934" i="37" s="1"/>
  <c r="A935" i="37" s="1"/>
  <c r="A936" i="37" s="1"/>
  <c r="A937" i="37" s="1"/>
  <c r="A938" i="37" s="1"/>
  <c r="A939" i="37" s="1"/>
  <c r="A940" i="37" s="1"/>
  <c r="A941" i="37" s="1"/>
  <c r="A942" i="37" s="1"/>
  <c r="A943" i="37" s="1"/>
  <c r="A944" i="37" s="1"/>
  <c r="A945" i="37" s="1"/>
  <c r="A946" i="37" s="1"/>
  <c r="A947" i="37" s="1"/>
  <c r="A948" i="37" s="1"/>
  <c r="A949" i="37" s="1"/>
  <c r="A950" i="37" s="1"/>
  <c r="A951" i="37" s="1"/>
  <c r="A952" i="37" s="1"/>
  <c r="A953" i="37" s="1"/>
  <c r="A954" i="37" s="1"/>
  <c r="A955" i="37" s="1"/>
  <c r="A956" i="37" s="1"/>
  <c r="A957" i="37" s="1"/>
  <c r="A958" i="37" s="1"/>
  <c r="A959" i="37" s="1"/>
  <c r="A960" i="37" s="1"/>
  <c r="A961" i="37" s="1"/>
  <c r="A962" i="37" s="1"/>
  <c r="A963" i="37" s="1"/>
  <c r="A964" i="37" s="1"/>
  <c r="A965" i="37" s="1"/>
  <c r="A966" i="37" s="1"/>
  <c r="A967" i="37" s="1"/>
  <c r="A968" i="37" s="1"/>
  <c r="A969" i="37" s="1"/>
  <c r="A970" i="37" s="1"/>
  <c r="A971" i="37" s="1"/>
  <c r="A972" i="37" s="1"/>
  <c r="A973" i="37" s="1"/>
  <c r="A974" i="37" s="1"/>
  <c r="A975" i="37" s="1"/>
  <c r="A976" i="37" s="1"/>
  <c r="A977" i="37" s="1"/>
  <c r="A978" i="37" s="1"/>
  <c r="A979" i="37" s="1"/>
  <c r="A980" i="37" s="1"/>
  <c r="A981" i="37" s="1"/>
  <c r="A982" i="37" s="1"/>
  <c r="A983" i="37" s="1"/>
  <c r="A984" i="37" s="1"/>
  <c r="A985" i="37" s="1"/>
  <c r="A986" i="37" s="1"/>
  <c r="A987" i="37" s="1"/>
  <c r="A988" i="37" s="1"/>
  <c r="A989" i="37" s="1"/>
  <c r="A990" i="37" s="1"/>
  <c r="A991" i="37" s="1"/>
  <c r="A992" i="37" s="1"/>
  <c r="A993" i="37" s="1"/>
  <c r="A994" i="37" s="1"/>
  <c r="A995" i="37" s="1"/>
  <c r="A996" i="37" s="1"/>
  <c r="A997" i="37" s="1"/>
  <c r="A998" i="37" s="1"/>
  <c r="A999" i="37" s="1"/>
  <c r="A1000" i="37" s="1"/>
  <c r="A1001" i="37" s="1"/>
  <c r="A1002" i="37" s="1"/>
  <c r="A1003" i="37" s="1"/>
  <c r="A1004" i="37" s="1"/>
  <c r="A1005" i="37" s="1"/>
  <c r="A1006" i="37" s="1"/>
  <c r="A1007" i="37" s="1"/>
  <c r="A1008" i="37" s="1"/>
  <c r="A1009" i="37" s="1"/>
  <c r="A1010" i="37" s="1"/>
  <c r="A1011" i="37" s="1"/>
  <c r="A1012" i="37" s="1"/>
  <c r="A1013" i="37" s="1"/>
  <c r="A1014" i="37" s="1"/>
  <c r="A1015" i="37" s="1"/>
  <c r="A1016" i="37" s="1"/>
  <c r="A1017" i="37" s="1"/>
  <c r="A1018" i="37" s="1"/>
  <c r="A1019" i="37" s="1"/>
  <c r="A1020" i="37" s="1"/>
  <c r="A1021" i="37" s="1"/>
  <c r="A1022" i="37" s="1"/>
  <c r="A1023" i="37" s="1"/>
  <c r="A1024" i="37" s="1"/>
  <c r="A1025" i="37" s="1"/>
  <c r="A1026" i="37" s="1"/>
  <c r="A1027" i="37" s="1"/>
  <c r="A1028" i="37" s="1"/>
  <c r="A1029" i="37" s="1"/>
  <c r="A1030" i="37" s="1"/>
  <c r="A1031" i="37" s="1"/>
  <c r="Q16" i="40" a="1"/>
  <c r="Q16" i="40" s="1"/>
  <c r="BE95" i="40" a="1"/>
  <c r="BE95" i="40" s="1"/>
  <c r="Q6" i="40" a="1"/>
  <c r="Q6" i="40" s="1"/>
  <c r="BE173" i="40" a="1"/>
  <c r="BE173" i="40" s="1"/>
  <c r="BE149" i="40" a="1"/>
  <c r="BE149" i="40" s="1"/>
  <c r="BE121" i="40" a="1"/>
  <c r="BE121" i="40" s="1"/>
  <c r="BE89" i="40" a="1"/>
  <c r="BE89" i="40" s="1"/>
  <c r="BE61" i="40" a="1"/>
  <c r="BE61" i="40" s="1"/>
  <c r="BE33" i="40" a="1"/>
  <c r="BE33" i="40" s="1"/>
  <c r="AG187" i="40" a="1"/>
  <c r="AG187" i="40" s="1"/>
  <c r="AG147" i="40" a="1"/>
  <c r="AG147" i="40" s="1"/>
  <c r="AG99" i="40" a="1"/>
  <c r="AG99" i="40" s="1"/>
  <c r="AG39" i="40" a="1"/>
  <c r="AG39" i="40" s="1"/>
  <c r="Y196" i="40" a="1"/>
  <c r="Y196" i="40" s="1"/>
  <c r="Y148" i="40" a="1"/>
  <c r="Y148" i="40" s="1"/>
  <c r="Y92" i="40" a="1"/>
  <c r="Y92" i="40" s="1"/>
  <c r="Y44" i="40" a="1"/>
  <c r="Y44" i="40" s="1"/>
  <c r="Q197" i="40" a="1"/>
  <c r="Q197" i="40" s="1"/>
  <c r="Q137" i="40" a="1"/>
  <c r="Q137" i="40" s="1"/>
  <c r="Q81" i="40" a="1"/>
  <c r="Q81" i="40" s="1"/>
  <c r="Q13" i="40" a="1"/>
  <c r="Q13" i="40" s="1"/>
  <c r="BE144" i="40" a="1"/>
  <c r="BE144" i="40" s="1"/>
  <c r="BE88" i="40" a="1"/>
  <c r="BE88" i="40" s="1"/>
  <c r="AG178" i="40" a="1"/>
  <c r="AG178" i="40" s="1"/>
  <c r="AG110" i="40" a="1"/>
  <c r="AG110" i="40" s="1"/>
  <c r="AG26" i="40" a="1"/>
  <c r="AG26" i="40" s="1"/>
  <c r="Y119" i="40" a="1"/>
  <c r="Y119" i="40" s="1"/>
  <c r="Y35" i="40" a="1"/>
  <c r="Y35" i="40" s="1"/>
  <c r="Q156" i="40" a="1"/>
  <c r="Q156" i="40" s="1"/>
  <c r="Q60" i="40" a="1"/>
  <c r="Q60" i="40" s="1"/>
  <c r="BE167" i="40" a="1"/>
  <c r="BE167" i="40" s="1"/>
  <c r="BE83" i="40" a="1"/>
  <c r="BE83" i="40" s="1"/>
  <c r="BE16" i="40" a="1"/>
  <c r="BE16" i="40" s="1"/>
  <c r="AG138" i="40" a="1"/>
  <c r="AG138" i="40" s="1"/>
  <c r="AG66" i="40" a="1"/>
  <c r="AG66" i="40" s="1"/>
  <c r="AG10" i="40" a="1"/>
  <c r="AG10" i="40" s="1"/>
  <c r="Y139" i="40" a="1"/>
  <c r="Y139" i="40" s="1"/>
  <c r="Y71" i="40" a="1"/>
  <c r="Y71" i="40" s="1"/>
  <c r="Y7" i="40" a="1"/>
  <c r="Y7" i="40" s="1"/>
  <c r="Q128" i="40" a="1"/>
  <c r="Q128" i="40" s="1"/>
  <c r="Q68" i="40" a="1"/>
  <c r="Q68" i="40" s="1"/>
  <c r="BE199" i="40" a="1"/>
  <c r="BE199" i="40" s="1"/>
  <c r="BE127" i="40" a="1"/>
  <c r="BE127" i="40" s="1"/>
  <c r="BE63" i="40" a="1"/>
  <c r="BE63" i="40" s="1"/>
  <c r="BE19" i="40" a="1"/>
  <c r="BE19" i="40" s="1"/>
  <c r="BE31" i="40" a="1"/>
  <c r="BE31" i="40" s="1"/>
  <c r="BE67" i="40" a="1"/>
  <c r="BE67" i="40" s="1"/>
  <c r="BE111" i="40" a="1"/>
  <c r="BE111" i="40" s="1"/>
  <c r="BE147" i="40" a="1"/>
  <c r="BE147" i="40" s="1"/>
  <c r="BE179" i="40" a="1"/>
  <c r="BE179" i="40" s="1"/>
  <c r="Q28" i="40" a="1"/>
  <c r="Q28" i="40" s="1"/>
  <c r="Q64" i="40" a="1"/>
  <c r="Q64" i="40" s="1"/>
  <c r="Q100" i="40" a="1"/>
  <c r="Q100" i="40" s="1"/>
  <c r="Q144" i="40" a="1"/>
  <c r="Q144" i="40" s="1"/>
  <c r="Q176" i="40" a="1"/>
  <c r="Q176" i="40" s="1"/>
  <c r="Y11" i="40" a="1"/>
  <c r="Y11" i="40" s="1"/>
  <c r="Y55" i="40" a="1"/>
  <c r="Y55" i="40" s="1"/>
  <c r="Y91" i="40" a="1"/>
  <c r="Y91" i="40" s="1"/>
  <c r="Y123" i="40" a="1"/>
  <c r="Y123" i="40" s="1"/>
  <c r="Y167" i="40" a="1"/>
  <c r="Y167" i="40" s="1"/>
  <c r="Y3" i="40" a="1"/>
  <c r="Y3" i="40" s="1"/>
  <c r="AG42" i="40" a="1"/>
  <c r="AG42" i="40" s="1"/>
  <c r="AG82" i="40" a="1"/>
  <c r="AG82" i="40" s="1"/>
  <c r="AG114" i="40" a="1"/>
  <c r="AG114" i="40" s="1"/>
  <c r="AG154" i="40" a="1"/>
  <c r="AG154" i="40" s="1"/>
  <c r="AG194" i="40" a="1"/>
  <c r="AG194" i="40" s="1"/>
  <c r="BE40" i="40" a="1"/>
  <c r="BE40" i="40" s="1"/>
  <c r="BE72" i="40" a="1"/>
  <c r="BE72" i="40" s="1"/>
  <c r="BE112" i="40" a="1"/>
  <c r="BE112" i="40" s="1"/>
  <c r="BE152" i="40" a="1"/>
  <c r="BE152" i="40" s="1"/>
  <c r="BE188" i="40" a="1"/>
  <c r="BE188" i="40" s="1"/>
  <c r="Q29" i="40" a="1"/>
  <c r="Q29" i="40" s="1"/>
  <c r="Q61" i="40" a="1"/>
  <c r="Q61" i="40" s="1"/>
  <c r="Q97" i="40" a="1"/>
  <c r="Q97" i="40" s="1"/>
  <c r="Q133" i="40" a="1"/>
  <c r="Q133" i="40" s="1"/>
  <c r="Q161" i="40" a="1"/>
  <c r="Q161" i="40" s="1"/>
  <c r="Q185" i="40" a="1"/>
  <c r="Q185" i="40" s="1"/>
  <c r="Y20" i="40" a="1"/>
  <c r="Y20" i="40" s="1"/>
  <c r="Y48" i="40" a="1"/>
  <c r="Y48" i="40" s="1"/>
  <c r="Y76" i="40" a="1"/>
  <c r="Y76" i="40" s="1"/>
  <c r="Y108" i="40" a="1"/>
  <c r="Y108" i="40" s="1"/>
  <c r="Y132" i="40" a="1"/>
  <c r="Y132" i="40" s="1"/>
  <c r="Y160" i="40" a="1"/>
  <c r="Y160" i="40" s="1"/>
  <c r="Y192" i="40" a="1"/>
  <c r="Y192" i="40" s="1"/>
  <c r="AG19" i="40" a="1"/>
  <c r="AG19" i="40" s="1"/>
  <c r="AG43" i="40" a="1"/>
  <c r="AG43" i="40" s="1"/>
  <c r="AG75" i="40" a="1"/>
  <c r="AG75" i="40" s="1"/>
  <c r="AG103" i="40" a="1"/>
  <c r="AG103" i="40" s="1"/>
  <c r="AG131" i="40" a="1"/>
  <c r="AG131" i="40" s="1"/>
  <c r="AG163" i="40" a="1"/>
  <c r="AG163" i="40" s="1"/>
  <c r="AG183" i="40" a="1"/>
  <c r="AG183" i="40" s="1"/>
  <c r="AG3" i="40" a="1"/>
  <c r="AG3" i="40" s="1"/>
  <c r="BE29" i="40" a="1"/>
  <c r="BE29" i="40" s="1"/>
  <c r="BE49" i="40" a="1"/>
  <c r="BE49" i="40" s="1"/>
  <c r="BE65" i="40" a="1"/>
  <c r="BE65" i="40" s="1"/>
  <c r="BE81" i="40" a="1"/>
  <c r="BE81" i="40" s="1"/>
  <c r="BE97" i="40" a="1"/>
  <c r="BE97" i="40" s="1"/>
  <c r="BE113" i="40" a="1"/>
  <c r="BE113" i="40" s="1"/>
  <c r="BE129" i="40" a="1"/>
  <c r="BE129" i="40" s="1"/>
  <c r="BE145" i="40" a="1"/>
  <c r="BE145" i="40" s="1"/>
  <c r="BE161" i="40" a="1"/>
  <c r="BE161" i="40" s="1"/>
  <c r="BE177" i="40" a="1"/>
  <c r="BE177" i="40" s="1"/>
  <c r="BE193" i="40" a="1"/>
  <c r="BE193" i="40" s="1"/>
  <c r="Q10" i="40" a="1"/>
  <c r="Q10" i="40" s="1"/>
  <c r="Q26" i="40" a="1"/>
  <c r="Q26" i="40" s="1"/>
  <c r="Q42" i="40" a="1"/>
  <c r="Q42" i="40" s="1"/>
  <c r="Q58" i="40" a="1"/>
  <c r="Q58" i="40" s="1"/>
  <c r="Q74" i="40" a="1"/>
  <c r="Q74" i="40" s="1"/>
  <c r="Q90" i="40" a="1"/>
  <c r="Q90" i="40" s="1"/>
  <c r="Q106" i="40" a="1"/>
  <c r="Q106" i="40" s="1"/>
  <c r="Q122" i="40" a="1"/>
  <c r="Q122" i="40" s="1"/>
  <c r="Q138" i="40" a="1"/>
  <c r="Q138" i="40" s="1"/>
  <c r="Q154" i="40" a="1"/>
  <c r="Q154" i="40" s="1"/>
  <c r="Q170" i="40" a="1"/>
  <c r="Q170" i="40" s="1"/>
  <c r="Q186" i="40" a="1"/>
  <c r="Q186" i="40" s="1"/>
  <c r="Y202" i="40" a="1"/>
  <c r="Y202" i="40" s="1"/>
  <c r="Y17" i="40" a="1"/>
  <c r="Y17" i="40" s="1"/>
  <c r="Y33" i="40" a="1"/>
  <c r="Y33" i="40" s="1"/>
  <c r="Y49" i="40" a="1"/>
  <c r="Y49" i="40" s="1"/>
  <c r="Y65" i="40" a="1"/>
  <c r="Y65" i="40" s="1"/>
  <c r="Y81" i="40" a="1"/>
  <c r="Y81" i="40" s="1"/>
  <c r="Y97" i="40" a="1"/>
  <c r="Y97" i="40" s="1"/>
  <c r="Y113" i="40" a="1"/>
  <c r="Y113" i="40" s="1"/>
  <c r="Y129" i="40" a="1"/>
  <c r="Y129" i="40" s="1"/>
  <c r="Y145" i="40" a="1"/>
  <c r="Y145" i="40" s="1"/>
  <c r="Y161" i="40" a="1"/>
  <c r="Y161" i="40" s="1"/>
  <c r="Y177" i="40" a="1"/>
  <c r="Y177" i="40" s="1"/>
  <c r="Y193" i="40" a="1"/>
  <c r="Y193" i="40" s="1"/>
  <c r="AG12" i="40" a="1"/>
  <c r="AG12" i="40" s="1"/>
  <c r="AG28" i="40" a="1"/>
  <c r="AG28" i="40" s="1"/>
  <c r="AO83" i="40" a="1"/>
  <c r="AO83" i="40" s="1"/>
  <c r="AO67" i="40" a="1"/>
  <c r="AO67" i="40" s="1"/>
  <c r="AO51" i="40" a="1"/>
  <c r="AO51" i="40" s="1"/>
  <c r="AO35" i="40" a="1"/>
  <c r="AO35" i="40" s="1"/>
  <c r="AO19" i="40" a="1"/>
  <c r="AO19" i="40" s="1"/>
  <c r="AO4" i="40" a="1"/>
  <c r="AO4" i="40" s="1"/>
  <c r="AG172" i="40" a="1"/>
  <c r="AG172" i="40" s="1"/>
  <c r="AG140" i="40" a="1"/>
  <c r="AG140" i="40" s="1"/>
  <c r="AG108" i="40" a="1"/>
  <c r="AG108" i="40" s="1"/>
  <c r="AG57" i="40" a="1"/>
  <c r="AG57" i="40" s="1"/>
  <c r="Y186" i="40" a="1"/>
  <c r="Y186" i="40" s="1"/>
  <c r="Y122" i="40" a="1"/>
  <c r="Y122" i="40" s="1"/>
  <c r="Y58" i="40" a="1"/>
  <c r="Y58" i="40" s="1"/>
  <c r="Q187" i="40" a="1"/>
  <c r="Q187" i="40" s="1"/>
  <c r="Q123" i="40" a="1"/>
  <c r="Q123" i="40" s="1"/>
  <c r="Q59" i="40" a="1"/>
  <c r="Q59" i="40" s="1"/>
  <c r="BE202" i="40" a="1"/>
  <c r="BE202" i="40" s="1"/>
  <c r="BE138" i="40" a="1"/>
  <c r="BE138" i="40" s="1"/>
  <c r="BE74" i="40" a="1"/>
  <c r="BE74" i="40" s="1"/>
  <c r="BE10" i="40" a="1"/>
  <c r="BE10" i="40" s="1"/>
  <c r="AW189" i="40" a="1"/>
  <c r="AW189" i="40" s="1"/>
  <c r="AW173" i="40" a="1"/>
  <c r="AW173" i="40" s="1"/>
  <c r="AW157" i="40" a="1"/>
  <c r="AW157" i="40" s="1"/>
  <c r="AW141" i="40" a="1"/>
  <c r="AW141" i="40" s="1"/>
  <c r="AW125" i="40" a="1"/>
  <c r="AW125" i="40" s="1"/>
  <c r="AW109" i="40" a="1"/>
  <c r="AW109" i="40" s="1"/>
  <c r="AW93" i="40" a="1"/>
  <c r="AW93" i="40" s="1"/>
  <c r="AW77" i="40" a="1"/>
  <c r="AW77" i="40" s="1"/>
  <c r="AW61" i="40" a="1"/>
  <c r="AW61" i="40" s="1"/>
  <c r="AW45" i="40" a="1"/>
  <c r="AW45" i="40" s="1"/>
  <c r="AW29" i="40" a="1"/>
  <c r="AW29" i="40" s="1"/>
  <c r="AW13" i="40" a="1"/>
  <c r="AW13" i="40" s="1"/>
  <c r="AO198" i="40" a="1"/>
  <c r="AO198" i="40" s="1"/>
  <c r="AO182" i="40" a="1"/>
  <c r="AO182" i="40" s="1"/>
  <c r="AO166" i="40" a="1"/>
  <c r="AO166" i="40" s="1"/>
  <c r="AO150" i="40" a="1"/>
  <c r="AO150" i="40" s="1"/>
  <c r="AO134" i="40" a="1"/>
  <c r="AO134" i="40" s="1"/>
  <c r="AO118" i="40" a="1"/>
  <c r="AO118" i="40" s="1"/>
  <c r="AO102" i="40" a="1"/>
  <c r="AO102" i="40" s="1"/>
  <c r="AO86" i="40" a="1"/>
  <c r="AO86" i="40" s="1"/>
  <c r="AO70" i="40" a="1"/>
  <c r="AO70" i="40" s="1"/>
  <c r="AO54" i="40" a="1"/>
  <c r="AO54" i="40" s="1"/>
  <c r="AO38" i="40" a="1"/>
  <c r="AO38" i="40" s="1"/>
  <c r="AO22" i="40" a="1"/>
  <c r="AO22" i="40" s="1"/>
  <c r="AO6" i="40" a="1"/>
  <c r="AO6" i="40" s="1"/>
  <c r="AG177" i="40" a="1"/>
  <c r="AG177" i="40" s="1"/>
  <c r="AG145" i="40" a="1"/>
  <c r="AG145" i="40" s="1"/>
  <c r="AG113" i="40" a="1"/>
  <c r="AG113" i="40" s="1"/>
  <c r="AG69" i="40" a="1"/>
  <c r="AG69" i="40" s="1"/>
  <c r="AG5" i="40" a="1"/>
  <c r="AG5" i="40" s="1"/>
  <c r="Y150" i="40" a="1"/>
  <c r="Y150" i="40" s="1"/>
  <c r="Y86" i="40" a="1"/>
  <c r="Y86" i="40" s="1"/>
  <c r="Y22" i="40" a="1"/>
  <c r="Y22" i="40" s="1"/>
  <c r="Q167" i="40" a="1"/>
  <c r="Q167" i="40" s="1"/>
  <c r="Q103" i="40" a="1"/>
  <c r="Q103" i="40" s="1"/>
  <c r="Q39" i="40" a="1"/>
  <c r="Q39" i="40" s="1"/>
  <c r="BE182" i="40" a="1"/>
  <c r="BE182" i="40" s="1"/>
  <c r="BE118" i="40" a="1"/>
  <c r="BE118" i="40" s="1"/>
  <c r="BE54" i="40" a="1"/>
  <c r="BE54" i="40" s="1"/>
  <c r="AW200" i="40" a="1"/>
  <c r="AW200" i="40" s="1"/>
  <c r="AW184" i="40" a="1"/>
  <c r="AW184" i="40" s="1"/>
  <c r="AW168" i="40" a="1"/>
  <c r="AW168" i="40" s="1"/>
  <c r="AW152" i="40" a="1"/>
  <c r="AW152" i="40" s="1"/>
  <c r="AW136" i="40" a="1"/>
  <c r="AW136" i="40" s="1"/>
  <c r="AW120" i="40" a="1"/>
  <c r="AW120" i="40" s="1"/>
  <c r="AW104" i="40" a="1"/>
  <c r="AW104" i="40" s="1"/>
  <c r="AW88" i="40" a="1"/>
  <c r="AW88" i="40" s="1"/>
  <c r="AW72" i="40" a="1"/>
  <c r="AW72" i="40" s="1"/>
  <c r="AW56" i="40" a="1"/>
  <c r="AW56" i="40" s="1"/>
  <c r="AW40" i="40" a="1"/>
  <c r="AW40" i="40" s="1"/>
  <c r="AW24" i="40" a="1"/>
  <c r="AW24" i="40" s="1"/>
  <c r="AW8" i="40" a="1"/>
  <c r="AW8" i="40" s="1"/>
  <c r="AO189" i="40" a="1"/>
  <c r="AO189" i="40" s="1"/>
  <c r="AO173" i="40" a="1"/>
  <c r="AO173" i="40" s="1"/>
  <c r="AO157" i="40" a="1"/>
  <c r="AO157" i="40" s="1"/>
  <c r="AO141" i="40" a="1"/>
  <c r="AO141" i="40" s="1"/>
  <c r="AO125" i="40" a="1"/>
  <c r="AO125" i="40" s="1"/>
  <c r="AO109" i="40" a="1"/>
  <c r="AO109" i="40" s="1"/>
  <c r="AO93" i="40" a="1"/>
  <c r="AO93" i="40" s="1"/>
  <c r="AO77" i="40" a="1"/>
  <c r="AO77" i="40" s="1"/>
  <c r="AO61" i="40" a="1"/>
  <c r="AO61" i="40" s="1"/>
  <c r="AO45" i="40" a="1"/>
  <c r="AO45" i="40" s="1"/>
  <c r="AO29" i="40" a="1"/>
  <c r="AO29" i="40" s="1"/>
  <c r="AO13" i="40" a="1"/>
  <c r="AO13" i="40" s="1"/>
  <c r="AG200" i="40" a="1"/>
  <c r="AG200" i="40" s="1"/>
  <c r="AG168" i="40" a="1"/>
  <c r="AG168" i="40" s="1"/>
  <c r="AG136" i="40" a="1"/>
  <c r="AG136" i="40" s="1"/>
  <c r="AG104" i="40" a="1"/>
  <c r="AG104" i="40" s="1"/>
  <c r="AG49" i="40" a="1"/>
  <c r="AG49" i="40" s="1"/>
  <c r="Y194" i="40" a="1"/>
  <c r="Y194" i="40" s="1"/>
  <c r="Y130" i="40" a="1"/>
  <c r="Y130" i="40" s="1"/>
  <c r="Y66" i="40" a="1"/>
  <c r="Y66" i="40" s="1"/>
  <c r="Q195" i="40" a="1"/>
  <c r="Q195" i="40" s="1"/>
  <c r="Q131" i="40" a="1"/>
  <c r="Q131" i="40" s="1"/>
  <c r="Q67" i="40" a="1"/>
  <c r="Q67" i="40" s="1"/>
  <c r="Q4" i="40" a="1"/>
  <c r="Q4" i="40" s="1"/>
  <c r="BE146" i="40" a="1"/>
  <c r="BE146" i="40" s="1"/>
  <c r="BE82" i="40" a="1"/>
  <c r="BE82" i="40" s="1"/>
  <c r="BE18" i="40" a="1"/>
  <c r="BE18" i="40" s="1"/>
  <c r="AG80" i="40" a="1"/>
  <c r="AG80" i="40" s="1"/>
  <c r="AG64" i="40" a="1"/>
  <c r="AG64" i="40" s="1"/>
  <c r="AG48" i="40" a="1"/>
  <c r="AG48" i="40" s="1"/>
  <c r="AG32" i="40" a="1"/>
  <c r="AG32" i="40" s="1"/>
  <c r="AG8" i="40" a="1"/>
  <c r="AG8" i="40" s="1"/>
  <c r="Y185" i="40" a="1"/>
  <c r="Y185" i="40" s="1"/>
  <c r="Y165" i="40" a="1"/>
  <c r="Y165" i="40" s="1"/>
  <c r="Y141" i="40" a="1"/>
  <c r="Y141" i="40" s="1"/>
  <c r="Y121" i="40" a="1"/>
  <c r="Y121" i="40" s="1"/>
  <c r="Y101" i="40" a="1"/>
  <c r="Y101" i="40" s="1"/>
  <c r="Y77" i="40" a="1"/>
  <c r="Y77" i="40" s="1"/>
  <c r="Y57" i="40" a="1"/>
  <c r="Y57" i="40" s="1"/>
  <c r="Y37" i="40" a="1"/>
  <c r="Y37" i="40" s="1"/>
  <c r="Y13" i="40" a="1"/>
  <c r="Y13" i="40" s="1"/>
  <c r="Q194" i="40" a="1"/>
  <c r="Q194" i="40" s="1"/>
  <c r="Q174" i="40" a="1"/>
  <c r="Q174" i="40" s="1"/>
  <c r="Q150" i="40" a="1"/>
  <c r="Q150" i="40" s="1"/>
  <c r="Q130" i="40" a="1"/>
  <c r="Q130" i="40" s="1"/>
  <c r="Q110" i="40" a="1"/>
  <c r="Q110" i="40" s="1"/>
  <c r="Q86" i="40" a="1"/>
  <c r="Q86" i="40" s="1"/>
  <c r="Q66" i="40" a="1"/>
  <c r="Q66" i="40" s="1"/>
  <c r="Q46" i="40" a="1"/>
  <c r="Q46" i="40" s="1"/>
  <c r="Q22" i="40" a="1"/>
  <c r="Q22" i="40" s="1"/>
  <c r="BE201" i="40" a="1"/>
  <c r="BE201" i="40" s="1"/>
  <c r="BE181" i="40" a="1"/>
  <c r="BE181" i="40" s="1"/>
  <c r="BE157" i="40" a="1"/>
  <c r="BE157" i="40" s="1"/>
  <c r="BE137" i="40" a="1"/>
  <c r="BE137" i="40" s="1"/>
  <c r="BE117" i="40" a="1"/>
  <c r="BE117" i="40" s="1"/>
  <c r="BE93" i="40" a="1"/>
  <c r="BE93" i="40" s="1"/>
  <c r="BE73" i="40" a="1"/>
  <c r="BE73" i="40" s="1"/>
  <c r="BE53" i="40" a="1"/>
  <c r="BE53" i="40" s="1"/>
  <c r="BE21" i="40" a="1"/>
  <c r="BE21" i="40" s="1"/>
  <c r="AG195" i="40" a="1"/>
  <c r="AG195" i="40" s="1"/>
  <c r="AG167" i="40" a="1"/>
  <c r="AG167" i="40" s="1"/>
  <c r="AG123" i="40" a="1"/>
  <c r="AG123" i="40" s="1"/>
  <c r="AG87" i="40" a="1"/>
  <c r="AG87" i="40" s="1"/>
  <c r="AG55" i="40" a="1"/>
  <c r="AG55" i="40" s="1"/>
  <c r="AG11" i="40" a="1"/>
  <c r="AG11" i="40" s="1"/>
  <c r="Y176" i="40" a="1"/>
  <c r="Y176" i="40" s="1"/>
  <c r="Y140" i="40" a="1"/>
  <c r="Y140" i="40" s="1"/>
  <c r="Y96" i="40" a="1"/>
  <c r="Y96" i="40" s="1"/>
  <c r="Y64" i="40" a="1"/>
  <c r="Y64" i="40" s="1"/>
  <c r="Y28" i="40" a="1"/>
  <c r="Y28" i="40" s="1"/>
  <c r="Q181" i="40" a="1"/>
  <c r="Q181" i="40" s="1"/>
  <c r="Q145" i="40" a="1"/>
  <c r="Q145" i="40" s="1"/>
  <c r="Q113" i="40" a="1"/>
  <c r="Q113" i="40" s="1"/>
  <c r="Q53" i="40" a="1"/>
  <c r="Q53" i="40" s="1"/>
  <c r="Q5" i="40" a="1"/>
  <c r="Q5" i="40" s="1"/>
  <c r="BE156" i="40" a="1"/>
  <c r="BE156" i="40" s="1"/>
  <c r="BE104" i="40" a="1"/>
  <c r="BE104" i="40" s="1"/>
  <c r="BE60" i="40" a="1"/>
  <c r="BE60" i="40" s="1"/>
  <c r="BE8" i="40" a="1"/>
  <c r="BE8" i="40" s="1"/>
  <c r="AG146" i="40" a="1"/>
  <c r="AG146" i="40" s="1"/>
  <c r="AG94" i="40" a="1"/>
  <c r="AG94" i="40" s="1"/>
  <c r="AG50" i="40" a="1"/>
  <c r="AG50" i="40" s="1"/>
  <c r="Y199" i="40" a="1"/>
  <c r="Y199" i="40" s="1"/>
  <c r="Y147" i="40" a="1"/>
  <c r="Y147" i="40" s="1"/>
  <c r="Y99" i="40" a="1"/>
  <c r="Y99" i="40" s="1"/>
  <c r="Y39" i="40" a="1"/>
  <c r="Y39" i="40" s="1"/>
  <c r="Q196" i="40" a="1"/>
  <c r="Q196" i="40" s="1"/>
  <c r="Q148" i="40" a="1"/>
  <c r="Q148" i="40" s="1"/>
  <c r="Q92" i="40" a="1"/>
  <c r="Q92" i="40" s="1"/>
  <c r="Q44" i="40" a="1"/>
  <c r="Q44" i="40" s="1"/>
  <c r="BE195" i="40" a="1"/>
  <c r="BE195" i="40" s="1"/>
  <c r="BE135" i="40" a="1"/>
  <c r="BE135" i="40" s="1"/>
  <c r="BE87" i="40" a="1"/>
  <c r="BE87" i="40" s="1"/>
  <c r="BE39" i="40" a="1"/>
  <c r="BE39" i="40" s="1"/>
  <c r="BE23" i="40" a="1"/>
  <c r="BE23" i="40" s="1"/>
  <c r="AG155" i="40" a="1"/>
  <c r="AG155" i="40" s="1"/>
  <c r="AG135" i="40" a="1"/>
  <c r="AG135" i="40" s="1"/>
  <c r="AG115" i="40" a="1"/>
  <c r="AG115" i="40" s="1"/>
  <c r="AG91" i="40" a="1"/>
  <c r="AG91" i="40" s="1"/>
  <c r="AG71" i="40" a="1"/>
  <c r="AG71" i="40" s="1"/>
  <c r="AG51" i="40" a="1"/>
  <c r="AG51" i="40" s="1"/>
  <c r="AG27" i="40" a="1"/>
  <c r="AG27" i="40" s="1"/>
  <c r="AG7" i="40" a="1"/>
  <c r="AG7" i="40" s="1"/>
  <c r="Y188" i="40" a="1"/>
  <c r="Y188" i="40" s="1"/>
  <c r="Y164" i="40" a="1"/>
  <c r="Y164" i="40" s="1"/>
  <c r="Y144" i="40" a="1"/>
  <c r="Y144" i="40" s="1"/>
  <c r="Y124" i="40" a="1"/>
  <c r="Y124" i="40" s="1"/>
  <c r="Y100" i="40" a="1"/>
  <c r="Y100" i="40" s="1"/>
  <c r="Y80" i="40" a="1"/>
  <c r="Y80" i="40" s="1"/>
  <c r="Y60" i="40" a="1"/>
  <c r="Y60" i="40" s="1"/>
  <c r="Y36" i="40" a="1"/>
  <c r="Y36" i="40" s="1"/>
  <c r="Y16" i="40" a="1"/>
  <c r="Y16" i="40" s="1"/>
  <c r="Q193" i="40" a="1"/>
  <c r="Q193" i="40" s="1"/>
  <c r="Q169" i="40" a="1"/>
  <c r="Q169" i="40" s="1"/>
  <c r="Q149" i="40" a="1"/>
  <c r="Q149" i="40" s="1"/>
  <c r="Q129" i="40" a="1"/>
  <c r="Q129" i="40" s="1"/>
  <c r="Q101" i="40" a="1"/>
  <c r="Q101" i="40" s="1"/>
  <c r="Q77" i="40" a="1"/>
  <c r="Q77" i="40" s="1"/>
  <c r="Q49" i="40" a="1"/>
  <c r="Q49" i="40" s="1"/>
  <c r="Q17" i="40" a="1"/>
  <c r="Q17" i="40" s="1"/>
  <c r="BE192" i="40" a="1"/>
  <c r="BE192" i="40" s="1"/>
  <c r="BE168" i="40" a="1"/>
  <c r="BE168" i="40" s="1"/>
  <c r="BE136" i="40" a="1"/>
  <c r="BE136" i="40" s="1"/>
  <c r="BE108" i="40" a="1"/>
  <c r="BE108" i="40" s="1"/>
  <c r="BE80" i="40" a="1"/>
  <c r="BE80" i="40" s="1"/>
  <c r="BE48" i="40" a="1"/>
  <c r="BE48" i="40" s="1"/>
  <c r="BE24" i="40" a="1"/>
  <c r="BE24" i="40" s="1"/>
  <c r="AG190" i="40" a="1"/>
  <c r="AG190" i="40" s="1"/>
  <c r="AG158" i="40" a="1"/>
  <c r="AG158" i="40" s="1"/>
  <c r="AG130" i="40" a="1"/>
  <c r="AG130" i="40" s="1"/>
  <c r="AG106" i="40" a="1"/>
  <c r="AG106" i="40" s="1"/>
  <c r="AG74" i="40" a="1"/>
  <c r="AG74" i="40" s="1"/>
  <c r="AG46" i="40" a="1"/>
  <c r="AG46" i="40" s="1"/>
  <c r="AG18" i="40" a="1"/>
  <c r="AG18" i="40" s="1"/>
  <c r="Y187" i="40" a="1"/>
  <c r="Y187" i="40" s="1"/>
  <c r="Y163" i="40" a="1"/>
  <c r="Y163" i="40" s="1"/>
  <c r="Y135" i="40" a="1"/>
  <c r="Y135" i="40" s="1"/>
  <c r="Y103" i="40" a="1"/>
  <c r="Y103" i="40" s="1"/>
  <c r="Y75" i="40" a="1"/>
  <c r="Y75" i="40" s="1"/>
  <c r="Y51" i="40" a="1"/>
  <c r="Y51" i="40" s="1"/>
  <c r="Y19" i="40" a="1"/>
  <c r="Y19" i="40" s="1"/>
  <c r="Q192" i="40" a="1"/>
  <c r="Q192" i="40" s="1"/>
  <c r="Q164" i="40" a="1"/>
  <c r="Q164" i="40" s="1"/>
  <c r="Q132" i="40" a="1"/>
  <c r="Q132" i="40" s="1"/>
  <c r="Q108" i="40" a="1"/>
  <c r="Q108" i="40" s="1"/>
  <c r="Q80" i="40" a="1"/>
  <c r="Q80" i="40" s="1"/>
  <c r="Q48" i="40" a="1"/>
  <c r="Q48" i="40" s="1"/>
  <c r="Q20" i="40" a="1"/>
  <c r="Q20" i="40" s="1"/>
  <c r="BE191" i="40" a="1"/>
  <c r="BE191" i="40" s="1"/>
  <c r="BE159" i="40" a="1"/>
  <c r="BE159" i="40" s="1"/>
  <c r="BE131" i="40" a="1"/>
  <c r="BE131" i="40" s="1"/>
  <c r="BE103" i="40" a="1"/>
  <c r="BE103" i="40" s="1"/>
  <c r="BE71" i="40" a="1"/>
  <c r="BE71" i="40" s="1"/>
  <c r="BE47" i="40" a="1"/>
  <c r="BE47" i="40" s="1"/>
  <c r="BE7" i="40" a="1"/>
  <c r="BE7" i="40" s="1"/>
  <c r="BE15" i="40" a="1"/>
  <c r="BE15" i="40" s="1"/>
  <c r="BE35" i="40" a="1"/>
  <c r="BE35" i="40" s="1"/>
  <c r="BE55" i="40" a="1"/>
  <c r="BE55" i="40" s="1"/>
  <c r="BE79" i="40" a="1"/>
  <c r="BE79" i="40" s="1"/>
  <c r="BE99" i="40" a="1"/>
  <c r="BE99" i="40" s="1"/>
  <c r="BE119" i="40" a="1"/>
  <c r="BE119" i="40" s="1"/>
  <c r="BE143" i="40" a="1"/>
  <c r="BE143" i="40" s="1"/>
  <c r="BE163" i="40" a="1"/>
  <c r="BE163" i="40" s="1"/>
  <c r="BE183" i="40" a="1"/>
  <c r="BE183" i="40" s="1"/>
  <c r="Q12" i="40" a="1"/>
  <c r="Q12" i="40" s="1"/>
  <c r="Q32" i="40" a="1"/>
  <c r="Q32" i="40" s="1"/>
  <c r="Q52" i="40" a="1"/>
  <c r="Q52" i="40" s="1"/>
  <c r="Q76" i="40" a="1"/>
  <c r="Q76" i="40" s="1"/>
  <c r="Q96" i="40" a="1"/>
  <c r="Q96" i="40" s="1"/>
  <c r="Q116" i="40" a="1"/>
  <c r="Q116" i="40" s="1"/>
  <c r="Q140" i="40" a="1"/>
  <c r="Q140" i="40" s="1"/>
  <c r="Q160" i="40" a="1"/>
  <c r="Q160" i="40" s="1"/>
  <c r="Q180" i="40" a="1"/>
  <c r="Q180" i="40" s="1"/>
  <c r="Y4" i="40" a="1"/>
  <c r="Y4" i="40" s="1"/>
  <c r="Y23" i="40" a="1"/>
  <c r="Y23" i="40" s="1"/>
  <c r="Y43" i="40" a="1"/>
  <c r="Y43" i="40" s="1"/>
  <c r="Y67" i="40" a="1"/>
  <c r="Y67" i="40" s="1"/>
  <c r="Y87" i="40" a="1"/>
  <c r="Y87" i="40" s="1"/>
  <c r="Y107" i="40" a="1"/>
  <c r="Y107" i="40" s="1"/>
  <c r="Y131" i="40" a="1"/>
  <c r="Y131" i="40" s="1"/>
  <c r="Y151" i="40" a="1"/>
  <c r="Y151" i="40" s="1"/>
  <c r="Y171" i="40" a="1"/>
  <c r="Y171" i="40" s="1"/>
  <c r="Y195" i="40" a="1"/>
  <c r="Y195" i="40" s="1"/>
  <c r="AG14" i="40" a="1"/>
  <c r="AG14" i="40" s="1"/>
  <c r="AG34" i="40" a="1"/>
  <c r="AG34" i="40" s="1"/>
  <c r="AG58" i="40" a="1"/>
  <c r="AG58" i="40" s="1"/>
  <c r="AG78" i="40" a="1"/>
  <c r="AG78" i="40" s="1"/>
  <c r="AG98" i="40" a="1"/>
  <c r="AG98" i="40" s="1"/>
  <c r="AG122" i="40" a="1"/>
  <c r="AG122" i="40" s="1"/>
  <c r="AG142" i="40" a="1"/>
  <c r="AG142" i="40" s="1"/>
  <c r="AG162" i="40" a="1"/>
  <c r="AG162" i="40" s="1"/>
  <c r="AG186" i="40" a="1"/>
  <c r="AG186" i="40" s="1"/>
  <c r="BE12" i="40" a="1"/>
  <c r="BE12" i="40" s="1"/>
  <c r="BE32" i="40" a="1"/>
  <c r="BE32" i="40" s="1"/>
  <c r="BE56" i="40" a="1"/>
  <c r="BE56" i="40" s="1"/>
  <c r="BE76" i="40" a="1"/>
  <c r="BE76" i="40" s="1"/>
  <c r="BE96" i="40" a="1"/>
  <c r="BE96" i="40" s="1"/>
  <c r="BE120" i="40" a="1"/>
  <c r="BE120" i="40" s="1"/>
  <c r="BE140" i="40" a="1"/>
  <c r="BE140" i="40" s="1"/>
  <c r="BE160" i="40" a="1"/>
  <c r="BE160" i="40" s="1"/>
  <c r="BE184" i="40" a="1"/>
  <c r="BE184" i="40" s="1"/>
  <c r="Q202" i="40" a="1"/>
  <c r="Q202" i="40" s="1"/>
  <c r="Q21" i="40" a="1"/>
  <c r="Q21" i="40" s="1"/>
  <c r="Q45" i="40" a="1"/>
  <c r="Q45" i="40" s="1"/>
  <c r="Q65" i="40" a="1"/>
  <c r="Q65" i="40" s="1"/>
  <c r="Q85" i="40" a="1"/>
  <c r="Q85" i="40" s="1"/>
  <c r="Q109" i="40" a="1"/>
  <c r="Q109" i="40" s="1"/>
  <c r="Q125" i="40" a="1"/>
  <c r="Q125" i="40" s="1"/>
  <c r="Q141" i="40" a="1"/>
  <c r="Q141" i="40" s="1"/>
  <c r="Q157" i="40" a="1"/>
  <c r="Q157" i="40" s="1"/>
  <c r="Q173" i="40" a="1"/>
  <c r="Q173" i="40" s="1"/>
  <c r="Q189" i="40" a="1"/>
  <c r="Q189" i="40" s="1"/>
  <c r="Y8" i="40" a="1"/>
  <c r="Y8" i="40" s="1"/>
  <c r="Y24" i="40" a="1"/>
  <c r="Y24" i="40" s="1"/>
  <c r="Y40" i="40" a="1"/>
  <c r="Y40" i="40" s="1"/>
  <c r="Y56" i="40" a="1"/>
  <c r="Y56" i="40" s="1"/>
  <c r="Y72" i="40" a="1"/>
  <c r="Y72" i="40" s="1"/>
  <c r="Y88" i="40" a="1"/>
  <c r="Y88" i="40" s="1"/>
  <c r="Y104" i="40" a="1"/>
  <c r="Y104" i="40" s="1"/>
  <c r="Y120" i="40" a="1"/>
  <c r="Y120" i="40" s="1"/>
  <c r="Y136" i="40" a="1"/>
  <c r="Y136" i="40" s="1"/>
  <c r="Y152" i="40" a="1"/>
  <c r="Y152" i="40" s="1"/>
  <c r="Y168" i="40" a="1"/>
  <c r="Y168" i="40" s="1"/>
  <c r="Y184" i="40" a="1"/>
  <c r="Y184" i="40" s="1"/>
  <c r="Y200" i="40" a="1"/>
  <c r="Y200" i="40" s="1"/>
  <c r="AG15" i="40" a="1"/>
  <c r="AG15" i="40" s="1"/>
  <c r="AG31" i="40" a="1"/>
  <c r="AG31" i="40" s="1"/>
  <c r="AG47" i="40" a="1"/>
  <c r="AG47" i="40" s="1"/>
  <c r="AG63" i="40" a="1"/>
  <c r="AG63" i="40" s="1"/>
  <c r="AG79" i="40" a="1"/>
  <c r="AG79" i="40" s="1"/>
  <c r="AG95" i="40" a="1"/>
  <c r="AG95" i="40" s="1"/>
  <c r="AG111" i="40" a="1"/>
  <c r="AG111" i="40" s="1"/>
  <c r="AG127" i="40" a="1"/>
  <c r="AG127" i="40" s="1"/>
  <c r="AG143" i="40" a="1"/>
  <c r="AG143" i="40" s="1"/>
  <c r="AG159" i="40" a="1"/>
  <c r="AG159" i="40" s="1"/>
  <c r="AG175" i="40" a="1"/>
  <c r="AG175" i="40" s="1"/>
  <c r="AG191" i="40" a="1"/>
  <c r="AG191" i="40" s="1"/>
  <c r="BE9" i="40" a="1"/>
  <c r="BE9" i="40" s="1"/>
  <c r="BE25" i="40" a="1"/>
  <c r="BE25" i="40" s="1"/>
  <c r="BE41" i="40" a="1"/>
  <c r="BE41" i="40" s="1"/>
  <c r="Q105" i="40" a="1"/>
  <c r="Q105" i="40" s="1"/>
  <c r="Q89" i="40" a="1"/>
  <c r="Q89" i="40" s="1"/>
  <c r="Q73" i="40" a="1"/>
  <c r="Q73" i="40" s="1"/>
  <c r="Q57" i="40" a="1"/>
  <c r="Q57" i="40" s="1"/>
  <c r="Q41" i="40" a="1"/>
  <c r="Q41" i="40" s="1"/>
  <c r="Q25" i="40" a="1"/>
  <c r="Q25" i="40" s="1"/>
  <c r="Q9" i="40" a="1"/>
  <c r="Q9" i="40" s="1"/>
  <c r="BE196" i="40" a="1"/>
  <c r="BE196" i="40" s="1"/>
  <c r="BE180" i="40" a="1"/>
  <c r="BE180" i="40" s="1"/>
  <c r="BE164" i="40" a="1"/>
  <c r="BE164" i="40" s="1"/>
  <c r="BE148" i="40" a="1"/>
  <c r="BE148" i="40" s="1"/>
  <c r="BE132" i="40" a="1"/>
  <c r="BE132" i="40" s="1"/>
  <c r="BE116" i="40" a="1"/>
  <c r="BE116" i="40" s="1"/>
  <c r="BE100" i="40" a="1"/>
  <c r="BE100" i="40" s="1"/>
  <c r="BE84" i="40" a="1"/>
  <c r="BE84" i="40" s="1"/>
  <c r="BE68" i="40" a="1"/>
  <c r="BE68" i="40" s="1"/>
  <c r="BE52" i="40" a="1"/>
  <c r="BE52" i="40" s="1"/>
  <c r="BE36" i="40" a="1"/>
  <c r="BE36" i="40" s="1"/>
  <c r="BE20" i="40" a="1"/>
  <c r="BE20" i="40" s="1"/>
  <c r="AG198" i="40" a="1"/>
  <c r="AG198" i="40" s="1"/>
  <c r="AG182" i="40" a="1"/>
  <c r="AG182" i="40" s="1"/>
  <c r="AG166" i="40" a="1"/>
  <c r="AG166" i="40" s="1"/>
  <c r="AG150" i="40" a="1"/>
  <c r="AG150" i="40" s="1"/>
  <c r="AG134" i="40" a="1"/>
  <c r="AG134" i="40" s="1"/>
  <c r="AG118" i="40" a="1"/>
  <c r="AG118" i="40" s="1"/>
  <c r="AG102" i="40" a="1"/>
  <c r="AG102" i="40" s="1"/>
  <c r="AG86" i="40" a="1"/>
  <c r="AG86" i="40" s="1"/>
  <c r="AG70" i="40" a="1"/>
  <c r="AG70" i="40" s="1"/>
  <c r="AG54" i="40" a="1"/>
  <c r="AG54" i="40" s="1"/>
  <c r="AG38" i="40" a="1"/>
  <c r="AG38" i="40" s="1"/>
  <c r="AG22" i="40" a="1"/>
  <c r="AG22" i="40" s="1"/>
  <c r="AG6" i="40" a="1"/>
  <c r="AG6" i="40" s="1"/>
  <c r="Y191" i="40" a="1"/>
  <c r="Y191" i="40" s="1"/>
  <c r="Y175" i="40" a="1"/>
  <c r="Y175" i="40" s="1"/>
  <c r="Y159" i="40" a="1"/>
  <c r="Y159" i="40" s="1"/>
  <c r="Y143" i="40" a="1"/>
  <c r="Y143" i="40" s="1"/>
  <c r="Y127" i="40" a="1"/>
  <c r="Y127" i="40" s="1"/>
  <c r="Y111" i="40" a="1"/>
  <c r="Y111" i="40" s="1"/>
  <c r="Y95" i="40" a="1"/>
  <c r="Y95" i="40" s="1"/>
  <c r="Y79" i="40" a="1"/>
  <c r="Y79" i="40" s="1"/>
  <c r="Y63" i="40" a="1"/>
  <c r="Y63" i="40" s="1"/>
  <c r="Y47" i="40" a="1"/>
  <c r="Y47" i="40" s="1"/>
  <c r="Y31" i="40" a="1"/>
  <c r="Y31" i="40" s="1"/>
  <c r="Y15" i="40" a="1"/>
  <c r="Y15" i="40" s="1"/>
  <c r="Q200" i="40" a="1"/>
  <c r="Q200" i="40" s="1"/>
  <c r="Q184" i="40" a="1"/>
  <c r="Q184" i="40" s="1"/>
  <c r="Q168" i="40" a="1"/>
  <c r="Q168" i="40" s="1"/>
  <c r="Q152" i="40" a="1"/>
  <c r="Q152" i="40" s="1"/>
  <c r="Q136" i="40" a="1"/>
  <c r="Q136" i="40" s="1"/>
  <c r="Q120" i="40" a="1"/>
  <c r="Q120" i="40" s="1"/>
  <c r="Q104" i="40" a="1"/>
  <c r="Q104" i="40" s="1"/>
  <c r="Q88" i="40" a="1"/>
  <c r="Q88" i="40" s="1"/>
  <c r="Q72" i="40" a="1"/>
  <c r="Q72" i="40" s="1"/>
  <c r="Q56" i="40" a="1"/>
  <c r="Q56" i="40" s="1"/>
  <c r="Q40" i="40" a="1"/>
  <c r="Q40" i="40" s="1"/>
  <c r="Q24" i="40" a="1"/>
  <c r="Q24" i="40" s="1"/>
  <c r="Q8" i="40" a="1"/>
  <c r="Q8" i="40" s="1"/>
  <c r="BE187" i="40" a="1"/>
  <c r="BE187" i="40" s="1"/>
  <c r="BE171" i="40" a="1"/>
  <c r="BE171" i="40" s="1"/>
  <c r="BE155" i="40" a="1"/>
  <c r="BE155" i="40" s="1"/>
  <c r="BE139" i="40" a="1"/>
  <c r="BE139" i="40" s="1"/>
  <c r="BE123" i="40" a="1"/>
  <c r="BE123" i="40" s="1"/>
  <c r="BE107" i="40" a="1"/>
  <c r="BE107" i="40" s="1"/>
  <c r="BE91" i="40" a="1"/>
  <c r="BE91" i="40" s="1"/>
  <c r="BE75" i="40" a="1"/>
  <c r="BE75" i="40" s="1"/>
  <c r="BE59" i="40" a="1"/>
  <c r="BE59" i="40" s="1"/>
  <c r="BE43" i="40" a="1"/>
  <c r="BE43" i="40" s="1"/>
  <c r="BE27" i="40" a="1"/>
  <c r="BE27" i="40" s="1"/>
  <c r="BE11" i="40" a="1"/>
  <c r="BE11" i="40" s="1"/>
  <c r="Q3" i="40" a="1"/>
  <c r="Q3" i="40" s="1"/>
  <c r="Z220" i="37"/>
  <c r="Z218" i="37"/>
  <c r="T1" i="37"/>
  <c r="AE11" i="37" s="1"/>
  <c r="T866" i="37"/>
  <c r="V866" i="37" s="1"/>
  <c r="Z219" i="37"/>
  <c r="Z223" i="37"/>
  <c r="Z427" i="37"/>
  <c r="Z222" i="37"/>
  <c r="Z424" i="37"/>
  <c r="Z625" i="37"/>
  <c r="Z422" i="37"/>
  <c r="Z221" i="37"/>
  <c r="Z423" i="37"/>
  <c r="Z217" i="37"/>
  <c r="Z425" i="37"/>
  <c r="Z426" i="37"/>
  <c r="Z627" i="37"/>
  <c r="Z421" i="37"/>
  <c r="Z631" i="37"/>
  <c r="Z626" i="37"/>
  <c r="Z629" i="37"/>
  <c r="Z630" i="37"/>
  <c r="T931" i="37"/>
  <c r="AA931" i="37" s="1"/>
  <c r="AV909" i="37"/>
  <c r="Z419" i="37"/>
  <c r="AO909" i="37"/>
  <c r="AE909" i="37"/>
  <c r="W909" i="37"/>
  <c r="AA909" i="37"/>
  <c r="Z623" i="37"/>
  <c r="Z215" i="37"/>
  <c r="X1029" i="37"/>
  <c r="AC909" i="37"/>
  <c r="Y909" i="37"/>
  <c r="Z909" i="37"/>
  <c r="BF909" i="37"/>
  <c r="X909" i="37"/>
  <c r="AB909" i="37"/>
  <c r="V909" i="37"/>
  <c r="BB1029" i="37"/>
  <c r="AA1029" i="37"/>
  <c r="AV1029" i="37"/>
  <c r="W1029" i="37"/>
  <c r="Z1029" i="37"/>
  <c r="AB1029" i="37"/>
  <c r="Y1029" i="37"/>
  <c r="BF1029" i="37"/>
  <c r="AC1029" i="37"/>
  <c r="AE1029" i="37"/>
  <c r="V1029" i="37"/>
  <c r="S908" i="37"/>
  <c r="T967" i="37"/>
  <c r="S967" i="37"/>
  <c r="S892" i="37"/>
  <c r="T950" i="37"/>
  <c r="V950" i="37" s="1"/>
  <c r="S950" i="37"/>
  <c r="T869" i="37"/>
  <c r="Y869" i="37" s="1"/>
  <c r="S869" i="37"/>
  <c r="T986" i="37"/>
  <c r="AB986" i="37" s="1"/>
  <c r="S986" i="37"/>
  <c r="T920" i="37"/>
  <c r="BB920" i="37" s="1"/>
  <c r="S920" i="37"/>
  <c r="T1006" i="37"/>
  <c r="AE1006" i="37" s="1"/>
  <c r="S1006" i="37"/>
  <c r="S969" i="37"/>
  <c r="T997" i="37"/>
  <c r="AE997" i="37" s="1"/>
  <c r="S997" i="37"/>
  <c r="T898" i="37"/>
  <c r="AC898" i="37" s="1"/>
  <c r="S898" i="37"/>
  <c r="T872" i="37"/>
  <c r="AV872" i="37" s="1"/>
  <c r="S872" i="37"/>
  <c r="S858" i="37"/>
  <c r="T891" i="37"/>
  <c r="AV891" i="37" s="1"/>
  <c r="S891" i="37"/>
  <c r="S885" i="37"/>
  <c r="T876" i="37"/>
  <c r="V876" i="37" s="1"/>
  <c r="S876" i="37"/>
  <c r="T973" i="37"/>
  <c r="S973" i="37"/>
  <c r="S981" i="37"/>
  <c r="T940" i="37"/>
  <c r="AB940" i="37" s="1"/>
  <c r="S940" i="37"/>
  <c r="S971" i="37"/>
  <c r="T964" i="37"/>
  <c r="S964" i="37"/>
  <c r="S834" i="37"/>
  <c r="S951" i="37"/>
  <c r="S873" i="37"/>
  <c r="S1005" i="37"/>
  <c r="S837" i="37"/>
  <c r="T912" i="37"/>
  <c r="W912" i="37" s="1"/>
  <c r="S912" i="37"/>
  <c r="S868" i="37"/>
  <c r="T954" i="37"/>
  <c r="S954" i="37"/>
  <c r="S904" i="37"/>
  <c r="S861" i="37"/>
  <c r="T983" i="37"/>
  <c r="AB983" i="37" s="1"/>
  <c r="S983" i="37"/>
  <c r="T842" i="37"/>
  <c r="X842" i="37" s="1"/>
  <c r="S842" i="37"/>
  <c r="S867" i="37"/>
  <c r="S914" i="37"/>
  <c r="T970" i="37"/>
  <c r="AV970" i="37" s="1"/>
  <c r="S970" i="37"/>
  <c r="T972" i="37"/>
  <c r="X972" i="37" s="1"/>
  <c r="S972" i="37"/>
  <c r="T936" i="37"/>
  <c r="Z936" i="37" s="1"/>
  <c r="S936" i="37"/>
  <c r="S1011" i="37"/>
  <c r="T948" i="37"/>
  <c r="Z948" i="37" s="1"/>
  <c r="S948" i="37"/>
  <c r="T919" i="37"/>
  <c r="S919" i="37"/>
  <c r="T996" i="37"/>
  <c r="AV996" i="37" s="1"/>
  <c r="S996" i="37"/>
  <c r="S882" i="37"/>
  <c r="T894" i="37"/>
  <c r="V894" i="37" s="1"/>
  <c r="S894" i="37"/>
  <c r="S840" i="37"/>
  <c r="S851" i="37"/>
  <c r="S884" i="37"/>
  <c r="T847" i="37"/>
  <c r="BF847" i="37" s="1"/>
  <c r="S847" i="37"/>
  <c r="T995" i="37"/>
  <c r="AA995" i="37" s="1"/>
  <c r="S995" i="37"/>
  <c r="T852" i="37"/>
  <c r="AO852" i="37" s="1"/>
  <c r="S852" i="37"/>
  <c r="T832" i="37"/>
  <c r="BF832" i="37" s="1"/>
  <c r="S832" i="37"/>
  <c r="U832" i="37"/>
  <c r="S1023" i="37"/>
  <c r="S1031" i="37"/>
  <c r="S870" i="37"/>
  <c r="T943" i="37"/>
  <c r="Y943" i="37" s="1"/>
  <c r="S943" i="37"/>
  <c r="S942" i="37"/>
  <c r="T939" i="37"/>
  <c r="BB939" i="37" s="1"/>
  <c r="S939" i="37"/>
  <c r="T855" i="37"/>
  <c r="S855" i="37"/>
  <c r="S893" i="37"/>
  <c r="T913" i="37"/>
  <c r="BB913" i="37" s="1"/>
  <c r="S913" i="37"/>
  <c r="T863" i="37"/>
  <c r="AE863" i="37" s="1"/>
  <c r="S863" i="37"/>
  <c r="S862" i="37"/>
  <c r="S928" i="37"/>
  <c r="S1003" i="37"/>
  <c r="T854" i="37"/>
  <c r="AA854" i="37" s="1"/>
  <c r="S854" i="37"/>
  <c r="S915" i="37"/>
  <c r="T846" i="37"/>
  <c r="AO846" i="37" s="1"/>
  <c r="S846" i="37"/>
  <c r="S1015" i="37"/>
  <c r="T937" i="37"/>
  <c r="AO937" i="37" s="1"/>
  <c r="S937" i="37"/>
  <c r="S966" i="37"/>
  <c r="T886" i="37"/>
  <c r="AC886" i="37" s="1"/>
  <c r="S886" i="37"/>
  <c r="S929" i="37"/>
  <c r="S990" i="37"/>
  <c r="S860" i="37"/>
  <c r="S836" i="37"/>
  <c r="T865" i="37"/>
  <c r="S865" i="37"/>
  <c r="T962" i="37"/>
  <c r="AC962" i="37" s="1"/>
  <c r="S962" i="37"/>
  <c r="T878" i="37"/>
  <c r="AC878" i="37" s="1"/>
  <c r="S878" i="37"/>
  <c r="T875" i="37"/>
  <c r="S875" i="37"/>
  <c r="T953" i="37"/>
  <c r="BB953" i="37" s="1"/>
  <c r="S953" i="37"/>
  <c r="S1021" i="37"/>
  <c r="T1013" i="37"/>
  <c r="BB1013" i="37" s="1"/>
  <c r="S1013" i="37"/>
  <c r="T945" i="37"/>
  <c r="S945" i="37"/>
  <c r="T1002" i="37"/>
  <c r="W1002" i="37" s="1"/>
  <c r="S1002" i="37"/>
  <c r="S947" i="37"/>
  <c r="S923" i="37"/>
  <c r="S974" i="37"/>
  <c r="T956" i="37"/>
  <c r="S956" i="37"/>
  <c r="S927" i="37"/>
  <c r="T944" i="37"/>
  <c r="AC944" i="37" s="1"/>
  <c r="S944" i="37"/>
  <c r="S835" i="37"/>
  <c r="S881" i="37"/>
  <c r="T1014" i="37"/>
  <c r="AE1014" i="37" s="1"/>
  <c r="S1014" i="37"/>
  <c r="S874" i="37"/>
  <c r="S839" i="37"/>
  <c r="T838" i="37"/>
  <c r="V838" i="37" s="1"/>
  <c r="S838" i="37"/>
  <c r="S880" i="37"/>
  <c r="T899" i="37"/>
  <c r="AA899" i="37" s="1"/>
  <c r="S899" i="37"/>
  <c r="T859" i="37"/>
  <c r="AE859" i="37" s="1"/>
  <c r="S859" i="37"/>
  <c r="S850" i="37"/>
  <c r="S999" i="37"/>
  <c r="S1024" i="37"/>
  <c r="T883" i="37"/>
  <c r="AO883" i="37" s="1"/>
  <c r="S883" i="37"/>
  <c r="S988" i="37"/>
  <c r="T955" i="37"/>
  <c r="Z955" i="37" s="1"/>
  <c r="S955" i="37"/>
  <c r="T952" i="37"/>
  <c r="AE952" i="37" s="1"/>
  <c r="S952" i="37"/>
  <c r="T958" i="37"/>
  <c r="AC958" i="37" s="1"/>
  <c r="S958" i="37"/>
  <c r="S849" i="37"/>
  <c r="S906" i="37"/>
  <c r="T841" i="37"/>
  <c r="Y841" i="37" s="1"/>
  <c r="S841" i="37"/>
  <c r="T1001" i="37"/>
  <c r="AA1001" i="37" s="1"/>
  <c r="S1001" i="37"/>
  <c r="S1016" i="37"/>
  <c r="T877" i="37"/>
  <c r="S877" i="37"/>
  <c r="T930" i="37"/>
  <c r="AA930" i="37" s="1"/>
  <c r="S930" i="37"/>
  <c r="T903" i="37"/>
  <c r="Y903" i="37" s="1"/>
  <c r="S903" i="37"/>
  <c r="S1007" i="37"/>
  <c r="S864" i="37"/>
  <c r="T1022" i="37"/>
  <c r="AB1022" i="37" s="1"/>
  <c r="S1022" i="37"/>
  <c r="T976" i="37"/>
  <c r="BB976" i="37" s="1"/>
  <c r="S976" i="37"/>
  <c r="T957" i="37"/>
  <c r="Y957" i="37" s="1"/>
  <c r="S957" i="37"/>
  <c r="T991" i="37"/>
  <c r="AO991" i="37" s="1"/>
  <c r="S991" i="37"/>
  <c r="T949" i="37"/>
  <c r="X949" i="37" s="1"/>
  <c r="S949" i="37"/>
  <c r="T844" i="37"/>
  <c r="S844" i="37"/>
  <c r="S887" i="37"/>
  <c r="T998" i="37"/>
  <c r="BB998" i="37" s="1"/>
  <c r="S998" i="37"/>
  <c r="T857" i="37"/>
  <c r="Y857" i="37" s="1"/>
  <c r="S857" i="37"/>
  <c r="T918" i="37"/>
  <c r="AV918" i="37" s="1"/>
  <c r="S918" i="37"/>
  <c r="T1026" i="37"/>
  <c r="AB1026" i="37" s="1"/>
  <c r="S1026" i="37"/>
  <c r="S975" i="37"/>
  <c r="T965" i="37"/>
  <c r="AB965" i="37" s="1"/>
  <c r="S965" i="37"/>
  <c r="S1025" i="37"/>
  <c r="S941" i="37"/>
  <c r="S1028" i="37"/>
  <c r="S968" i="37"/>
  <c r="T925" i="37"/>
  <c r="AB925" i="37" s="1"/>
  <c r="S925" i="37"/>
  <c r="S961" i="37"/>
  <c r="T1030" i="37"/>
  <c r="X1030" i="37" s="1"/>
  <c r="S1030" i="37"/>
  <c r="T1000" i="37"/>
  <c r="V1000" i="37" s="1"/>
  <c r="S1000" i="37"/>
  <c r="T896" i="37"/>
  <c r="AB896" i="37" s="1"/>
  <c r="S896" i="37"/>
  <c r="T938" i="37"/>
  <c r="BF938" i="37" s="1"/>
  <c r="S938" i="37"/>
  <c r="T1008" i="37"/>
  <c r="AO1008" i="37" s="1"/>
  <c r="S1008" i="37"/>
  <c r="S900" i="37"/>
  <c r="S994" i="37"/>
  <c r="T934" i="37"/>
  <c r="W934" i="37" s="1"/>
  <c r="S934" i="37"/>
  <c r="T1009" i="37"/>
  <c r="Y1009" i="37" s="1"/>
  <c r="S1009" i="37"/>
  <c r="T889" i="37"/>
  <c r="W889" i="37" s="1"/>
  <c r="S889" i="37"/>
  <c r="S1017" i="37"/>
  <c r="T895" i="37"/>
  <c r="Z895" i="37" s="1"/>
  <c r="S895" i="37"/>
  <c r="S917" i="37"/>
  <c r="T1012" i="37"/>
  <c r="W1012" i="37" s="1"/>
  <c r="S1012" i="37"/>
  <c r="S989" i="37"/>
  <c r="S993" i="37"/>
  <c r="S902" i="37"/>
  <c r="T856" i="37"/>
  <c r="AA856" i="37" s="1"/>
  <c r="S856" i="37"/>
  <c r="T879" i="37"/>
  <c r="X879" i="37" s="1"/>
  <c r="S879" i="37"/>
  <c r="T992" i="37"/>
  <c r="S992" i="37"/>
  <c r="S985" i="37"/>
  <c r="T926" i="37"/>
  <c r="AE926" i="37" s="1"/>
  <c r="S926" i="37"/>
  <c r="T980" i="37"/>
  <c r="S980" i="37"/>
  <c r="T905" i="37"/>
  <c r="AO905" i="37" s="1"/>
  <c r="S905" i="37"/>
  <c r="T982" i="37"/>
  <c r="Y982" i="37" s="1"/>
  <c r="S982" i="37"/>
  <c r="S1027" i="37"/>
  <c r="T922" i="37"/>
  <c r="X922" i="37" s="1"/>
  <c r="S922" i="37"/>
  <c r="T979" i="37"/>
  <c r="V979" i="37" s="1"/>
  <c r="S979" i="37"/>
  <c r="T890" i="37"/>
  <c r="Y890" i="37" s="1"/>
  <c r="S890" i="37"/>
  <c r="T1019" i="37"/>
  <c r="S1019" i="37"/>
  <c r="T987" i="37"/>
  <c r="BF987" i="37" s="1"/>
  <c r="S987" i="37"/>
  <c r="T978" i="37"/>
  <c r="V978" i="37" s="1"/>
  <c r="S978" i="37"/>
  <c r="T1004" i="37"/>
  <c r="AV1004" i="37" s="1"/>
  <c r="S1004" i="37"/>
  <c r="T935" i="37"/>
  <c r="BF935" i="37" s="1"/>
  <c r="S935" i="37"/>
  <c r="S871" i="37"/>
  <c r="T1020" i="37"/>
  <c r="X1020" i="37" s="1"/>
  <c r="S1020" i="37"/>
  <c r="T911" i="37"/>
  <c r="S911" i="37"/>
  <c r="S932" i="37"/>
  <c r="S897" i="37"/>
  <c r="T1010" i="37"/>
  <c r="AB1010" i="37" s="1"/>
  <c r="S1010" i="37"/>
  <c r="T901" i="37"/>
  <c r="AV901" i="37" s="1"/>
  <c r="S901" i="37"/>
  <c r="S984" i="37"/>
  <c r="T1018" i="37"/>
  <c r="AO1018" i="37" s="1"/>
  <c r="S1018" i="37"/>
  <c r="S946" i="37"/>
  <c r="T924" i="37"/>
  <c r="S924" i="37"/>
  <c r="S916" i="37"/>
  <c r="T888" i="37"/>
  <c r="AC888" i="37" s="1"/>
  <c r="S888" i="37"/>
  <c r="T960" i="37"/>
  <c r="S960" i="37"/>
  <c r="S853" i="37"/>
  <c r="T921" i="37"/>
  <c r="AA921" i="37" s="1"/>
  <c r="S921" i="37"/>
  <c r="T848" i="37"/>
  <c r="S848" i="37"/>
  <c r="T907" i="37"/>
  <c r="V907" i="37" s="1"/>
  <c r="S907" i="37"/>
  <c r="S963" i="37"/>
  <c r="S933" i="37"/>
  <c r="S959" i="37"/>
  <c r="S977" i="37"/>
  <c r="T900" i="37"/>
  <c r="Z900" i="37" s="1"/>
  <c r="T977" i="37"/>
  <c r="BB977" i="37" s="1"/>
  <c r="T874" i="37"/>
  <c r="AC874" i="37" s="1"/>
  <c r="Z420" i="37"/>
  <c r="Z624" i="37"/>
  <c r="Z216" i="37"/>
  <c r="T837" i="37"/>
  <c r="BF837" i="37" s="1"/>
  <c r="AC843" i="37"/>
  <c r="T835" i="37"/>
  <c r="AB835" i="37" s="1"/>
  <c r="V845" i="37"/>
  <c r="T959" i="37"/>
  <c r="Z959" i="37" s="1"/>
  <c r="T884" i="37"/>
  <c r="T933" i="37"/>
  <c r="V933" i="37" s="1"/>
  <c r="T927" i="37"/>
  <c r="T853" i="37"/>
  <c r="T851" i="37"/>
  <c r="AC851" i="37" s="1"/>
  <c r="T881" i="37"/>
  <c r="T1007" i="37"/>
  <c r="AC1007" i="37" s="1"/>
  <c r="X843" i="37"/>
  <c r="T1028" i="37"/>
  <c r="AE1028" i="37" s="1"/>
  <c r="T990" i="37"/>
  <c r="AV990" i="37" s="1"/>
  <c r="T840" i="37"/>
  <c r="T885" i="37"/>
  <c r="T971" i="37"/>
  <c r="AO971" i="37" s="1"/>
  <c r="T966" i="37"/>
  <c r="BB966" i="37" s="1"/>
  <c r="T951" i="37"/>
  <c r="BB951" i="37" s="1"/>
  <c r="T882" i="37"/>
  <c r="BF843" i="37"/>
  <c r="AO843" i="37"/>
  <c r="AA843" i="37"/>
  <c r="T916" i="37"/>
  <c r="V843" i="37"/>
  <c r="AV843" i="37"/>
  <c r="T871" i="37"/>
  <c r="W845" i="37"/>
  <c r="BB845" i="37"/>
  <c r="T873" i="37"/>
  <c r="AA845" i="37"/>
  <c r="T984" i="37"/>
  <c r="X984" i="37" s="1"/>
  <c r="T946" i="37"/>
  <c r="BF946" i="37" s="1"/>
  <c r="T961" i="37"/>
  <c r="Y961" i="37" s="1"/>
  <c r="T963" i="37"/>
  <c r="BB963" i="37" s="1"/>
  <c r="BB843" i="37"/>
  <c r="W843" i="37"/>
  <c r="AB843" i="37"/>
  <c r="T861" i="37"/>
  <c r="T915" i="37"/>
  <c r="T914" i="37"/>
  <c r="T1011" i="37"/>
  <c r="Z1011" i="37" s="1"/>
  <c r="T868" i="37"/>
  <c r="Z843" i="37"/>
  <c r="AE843" i="37"/>
  <c r="Y843" i="37"/>
  <c r="T941" i="37"/>
  <c r="Z941" i="37" s="1"/>
  <c r="T1005" i="37"/>
  <c r="AE1005" i="37" s="1"/>
  <c r="T867" i="37"/>
  <c r="T923" i="37"/>
  <c r="T860" i="37"/>
  <c r="T929" i="37"/>
  <c r="T1021" i="37"/>
  <c r="V1021" i="37" s="1"/>
  <c r="T974" i="37"/>
  <c r="BB974" i="37" s="1"/>
  <c r="T947" i="37"/>
  <c r="W947" i="37" s="1"/>
  <c r="T968" i="37"/>
  <c r="BB968" i="37" s="1"/>
  <c r="T1015" i="37"/>
  <c r="V1015" i="37" s="1"/>
  <c r="T975" i="37"/>
  <c r="BF975" i="37" s="1"/>
  <c r="T993" i="37"/>
  <c r="AE993" i="37" s="1"/>
  <c r="T1025" i="37"/>
  <c r="Y1025" i="37" s="1"/>
  <c r="BF845" i="37"/>
  <c r="X845" i="37"/>
  <c r="AV845" i="37"/>
  <c r="AO845" i="37"/>
  <c r="AB845" i="37"/>
  <c r="T932" i="37"/>
  <c r="AE932" i="37" s="1"/>
  <c r="T904" i="37"/>
  <c r="T834" i="37"/>
  <c r="Y845" i="37"/>
  <c r="Z845" i="37"/>
  <c r="AE845" i="37"/>
  <c r="AC845" i="37"/>
  <c r="T897" i="37"/>
  <c r="T836" i="37"/>
  <c r="T864" i="37"/>
  <c r="T887" i="37"/>
  <c r="T1003" i="37"/>
  <c r="AA1003" i="37" s="1"/>
  <c r="T942" i="37"/>
  <c r="V942" i="37" s="1"/>
  <c r="T981" i="37"/>
  <c r="V981" i="37" s="1"/>
  <c r="T906" i="37"/>
  <c r="T849" i="37"/>
  <c r="T862" i="37"/>
  <c r="T928" i="37"/>
  <c r="T989" i="37"/>
  <c r="Z989" i="37" s="1"/>
  <c r="T1027" i="37"/>
  <c r="AA1027" i="37" s="1"/>
  <c r="T892" i="37"/>
  <c r="T870" i="37"/>
  <c r="T1031" i="37"/>
  <c r="AA1031" i="37" s="1"/>
  <c r="T985" i="37"/>
  <c r="AO985" i="37" s="1"/>
  <c r="T1016" i="37"/>
  <c r="W1016" i="37" s="1"/>
  <c r="T902" i="37"/>
  <c r="AB910" i="37"/>
  <c r="T917" i="37"/>
  <c r="X910" i="37"/>
  <c r="T1017" i="37"/>
  <c r="V1017" i="37" s="1"/>
  <c r="Y910" i="37"/>
  <c r="T988" i="37"/>
  <c r="Z988" i="37" s="1"/>
  <c r="T969" i="37"/>
  <c r="V969" i="37" s="1"/>
  <c r="T858" i="37"/>
  <c r="T1024" i="37"/>
  <c r="AA1024" i="37" s="1"/>
  <c r="T999" i="37"/>
  <c r="AC999" i="37" s="1"/>
  <c r="T880" i="37"/>
  <c r="T893" i="37"/>
  <c r="T850" i="37"/>
  <c r="T908" i="37"/>
  <c r="T839" i="37"/>
  <c r="T994" i="37"/>
  <c r="T1023" i="37"/>
  <c r="Z622" i="37"/>
  <c r="Z418" i="37"/>
  <c r="F2" i="40"/>
  <c r="F38" i="40"/>
  <c r="F36" i="40"/>
  <c r="F59" i="40"/>
  <c r="F100" i="40"/>
  <c r="F96" i="40"/>
  <c r="F74" i="40"/>
  <c r="F177" i="40"/>
  <c r="F50" i="40"/>
  <c r="F154" i="40"/>
  <c r="F166" i="40"/>
  <c r="F4" i="40"/>
  <c r="F80" i="40"/>
  <c r="F172" i="40"/>
  <c r="F51" i="40"/>
  <c r="F190" i="40"/>
  <c r="F144" i="40"/>
  <c r="F49" i="40"/>
  <c r="F108" i="40"/>
  <c r="F187" i="40"/>
  <c r="F175" i="40"/>
  <c r="F160" i="40"/>
  <c r="F48" i="40"/>
  <c r="F81" i="40"/>
  <c r="F147" i="40"/>
  <c r="F104" i="40"/>
  <c r="F168" i="40"/>
  <c r="F107" i="40"/>
  <c r="F199" i="40"/>
  <c r="F63" i="40"/>
  <c r="F61" i="40"/>
  <c r="F130" i="40"/>
  <c r="F194" i="40"/>
  <c r="F153" i="40"/>
  <c r="F76" i="40"/>
  <c r="F71" i="40"/>
  <c r="F26" i="40"/>
  <c r="F182" i="40"/>
  <c r="F180" i="40"/>
  <c r="F193" i="40"/>
  <c r="F189" i="40"/>
  <c r="F3" i="40"/>
  <c r="F158" i="40"/>
  <c r="F53" i="40"/>
  <c r="F198" i="40"/>
  <c r="F68" i="40"/>
  <c r="F98" i="40"/>
  <c r="F72" i="40"/>
  <c r="F34" i="40"/>
  <c r="F115" i="40"/>
  <c r="F84" i="40"/>
  <c r="F54" i="40"/>
  <c r="F88" i="40"/>
  <c r="F197" i="40"/>
  <c r="F42" i="40"/>
  <c r="F37" i="40"/>
  <c r="F67" i="40"/>
  <c r="F28" i="40"/>
  <c r="F62" i="40"/>
  <c r="F127" i="40"/>
  <c r="F143" i="40"/>
  <c r="F152" i="40"/>
  <c r="F145" i="40"/>
  <c r="F174" i="40"/>
  <c r="F178" i="40"/>
  <c r="F164" i="40"/>
  <c r="F113" i="40"/>
  <c r="F129" i="40"/>
  <c r="F73" i="40"/>
  <c r="F86" i="40"/>
  <c r="F169" i="40"/>
  <c r="F111" i="40"/>
  <c r="F112" i="40"/>
  <c r="F110" i="40"/>
  <c r="F23" i="40"/>
  <c r="F106" i="40"/>
  <c r="F170" i="40"/>
  <c r="F185" i="40"/>
  <c r="F7" i="40"/>
  <c r="F9" i="40"/>
  <c r="F188" i="40"/>
  <c r="F161" i="40"/>
  <c r="F40" i="40"/>
  <c r="F150" i="40"/>
  <c r="F78" i="40"/>
  <c r="F151" i="40"/>
  <c r="F87" i="40"/>
  <c r="F66" i="40"/>
  <c r="F124" i="40"/>
  <c r="F119" i="40"/>
  <c r="F44" i="40"/>
  <c r="F173" i="40"/>
  <c r="F12" i="40"/>
  <c r="F21" i="40"/>
  <c r="F120" i="40"/>
  <c r="F184" i="40"/>
  <c r="F171" i="40"/>
  <c r="F99" i="40"/>
  <c r="F10" i="40"/>
  <c r="F146" i="40"/>
  <c r="F159" i="40"/>
  <c r="F167" i="40"/>
  <c r="F69" i="40"/>
  <c r="F131" i="40"/>
  <c r="F32" i="40"/>
  <c r="F132" i="40"/>
  <c r="F196" i="40"/>
  <c r="F31" i="40"/>
  <c r="F20" i="40"/>
  <c r="F128" i="40"/>
  <c r="F58" i="40"/>
  <c r="F18" i="40"/>
  <c r="F94" i="40"/>
  <c r="F179" i="40"/>
  <c r="F17" i="40"/>
  <c r="F60" i="40"/>
  <c r="F82" i="40"/>
  <c r="F116" i="40"/>
  <c r="F92" i="40"/>
  <c r="F70" i="40"/>
  <c r="F47" i="40"/>
  <c r="F30" i="40"/>
  <c r="F155" i="40"/>
  <c r="F139" i="40"/>
  <c r="F79" i="40"/>
  <c r="F138" i="40"/>
  <c r="F90" i="40"/>
  <c r="F57" i="40"/>
  <c r="F156" i="40"/>
  <c r="F157" i="40"/>
  <c r="F123" i="40"/>
  <c r="F56" i="40"/>
  <c r="F64" i="40"/>
  <c r="F75" i="40"/>
  <c r="F142" i="40"/>
  <c r="F133" i="40"/>
  <c r="F141" i="40"/>
  <c r="F183" i="40"/>
  <c r="F33" i="40"/>
  <c r="F176" i="40"/>
  <c r="F43" i="40"/>
  <c r="F122" i="40"/>
  <c r="F186" i="40"/>
  <c r="F39" i="40"/>
  <c r="F6" i="40"/>
  <c r="F195" i="40"/>
  <c r="F140" i="40"/>
  <c r="F85" i="40"/>
  <c r="F22" i="40"/>
  <c r="F25" i="40"/>
  <c r="F135" i="40"/>
  <c r="F5" i="40"/>
  <c r="F16" i="40"/>
  <c r="F163" i="40"/>
  <c r="F55" i="40"/>
  <c r="F13" i="40"/>
  <c r="F27" i="40"/>
  <c r="F117" i="40"/>
  <c r="F41" i="40"/>
  <c r="F136" i="40"/>
  <c r="F200" i="40"/>
  <c r="F181" i="40"/>
  <c r="F126" i="40"/>
  <c r="F15" i="40"/>
  <c r="F162" i="40"/>
  <c r="F102" i="40"/>
  <c r="F191" i="40"/>
  <c r="F97" i="40"/>
  <c r="F148" i="40"/>
  <c r="F91" i="40"/>
  <c r="F65" i="40"/>
  <c r="F192" i="40"/>
  <c r="F46" i="40"/>
  <c r="F11" i="40"/>
  <c r="F201" i="40"/>
  <c r="F149" i="40"/>
  <c r="F8" i="40"/>
  <c r="F45" i="40"/>
  <c r="F24" i="40"/>
  <c r="F103" i="40"/>
  <c r="F118" i="40"/>
  <c r="F134" i="40"/>
  <c r="F29" i="40"/>
  <c r="F95" i="40"/>
  <c r="F14" i="40"/>
  <c r="F35" i="40"/>
  <c r="F114" i="40"/>
  <c r="F19" i="40"/>
  <c r="F77" i="40"/>
  <c r="F52" i="40"/>
  <c r="F137" i="40"/>
  <c r="F165" i="40"/>
  <c r="F93" i="40"/>
  <c r="F89" i="40"/>
  <c r="F109" i="40"/>
  <c r="F125" i="40"/>
  <c r="F101" i="40"/>
  <c r="F121" i="40"/>
  <c r="F83" i="40"/>
  <c r="F105" i="40"/>
  <c r="Z910" i="37" l="1"/>
  <c r="W910" i="37"/>
  <c r="AO910" i="37"/>
  <c r="BF910" i="37"/>
  <c r="AC910" i="37"/>
  <c r="BB910" i="37"/>
  <c r="AA910" i="37"/>
  <c r="AV910" i="37"/>
  <c r="AE910" i="37"/>
  <c r="AA833" i="37"/>
  <c r="BF833" i="37"/>
  <c r="Z833" i="37"/>
  <c r="V833" i="37"/>
  <c r="BB833" i="37"/>
  <c r="BS2" i="40"/>
  <c r="AE833" i="37"/>
  <c r="W833" i="37"/>
  <c r="AB833" i="37"/>
  <c r="X833" i="37"/>
  <c r="AC833" i="37"/>
  <c r="CK147" i="40"/>
  <c r="Y833" i="37"/>
  <c r="AV833" i="37"/>
  <c r="CK91" i="40"/>
  <c r="CK180" i="40"/>
  <c r="CK41" i="40"/>
  <c r="CK96" i="40"/>
  <c r="CK164" i="40"/>
  <c r="CK170" i="40"/>
  <c r="CK198" i="40"/>
  <c r="CK88" i="40"/>
  <c r="CK177" i="40"/>
  <c r="CK171" i="40"/>
  <c r="CK122" i="40"/>
  <c r="CK169" i="40"/>
  <c r="CK144" i="40"/>
  <c r="CK132" i="40"/>
  <c r="CK6" i="40"/>
  <c r="CK56" i="40"/>
  <c r="CK85" i="40"/>
  <c r="CK98" i="40"/>
  <c r="CK83" i="40"/>
  <c r="CK113" i="40"/>
  <c r="CK193" i="40"/>
  <c r="CK17" i="40"/>
  <c r="CK10" i="40"/>
  <c r="CK118" i="40"/>
  <c r="CK74" i="40"/>
  <c r="CK82" i="40"/>
  <c r="CK43" i="40"/>
  <c r="CK151" i="40"/>
  <c r="CK28" i="40"/>
  <c r="CK156" i="40"/>
  <c r="CK149" i="40"/>
  <c r="CK49" i="40"/>
  <c r="CK187" i="40"/>
  <c r="CK111" i="40"/>
  <c r="CK119" i="40"/>
  <c r="CK192" i="40"/>
  <c r="CK47" i="40"/>
  <c r="CK53" i="40"/>
  <c r="CK93" i="40"/>
  <c r="CK191" i="40"/>
  <c r="CK30" i="40"/>
  <c r="CK24" i="40"/>
  <c r="CK109" i="40"/>
  <c r="CK64" i="40"/>
  <c r="CK84" i="40"/>
  <c r="CK124" i="40"/>
  <c r="CK121" i="40"/>
  <c r="CK143" i="40"/>
  <c r="CK167" i="40"/>
  <c r="CK103" i="40"/>
  <c r="CK18" i="40"/>
  <c r="CK23" i="40"/>
  <c r="CK116" i="40"/>
  <c r="CK71" i="40"/>
  <c r="CK67" i="40"/>
  <c r="CK190" i="40"/>
  <c r="CK152" i="40"/>
  <c r="CK150" i="40"/>
  <c r="CK163" i="40"/>
  <c r="CK87" i="40"/>
  <c r="CK59" i="40"/>
  <c r="CK104" i="40"/>
  <c r="CK178" i="40"/>
  <c r="CK200" i="40"/>
  <c r="CK195" i="40"/>
  <c r="CK196" i="40"/>
  <c r="CK27" i="40"/>
  <c r="CK57" i="40"/>
  <c r="CK11" i="40"/>
  <c r="CK128" i="40"/>
  <c r="CK125" i="40"/>
  <c r="CK29" i="40"/>
  <c r="CK50" i="40"/>
  <c r="CK44" i="40"/>
  <c r="CK5" i="40"/>
  <c r="CK126" i="40"/>
  <c r="CK117" i="40"/>
  <c r="CK123" i="40"/>
  <c r="CK48" i="40"/>
  <c r="CK35" i="40"/>
  <c r="CK160" i="40"/>
  <c r="CK136" i="40"/>
  <c r="CK16" i="40"/>
  <c r="CK33" i="40"/>
  <c r="CK63" i="40"/>
  <c r="CK40" i="40"/>
  <c r="CK2" i="40"/>
  <c r="CK54" i="40"/>
  <c r="CK89" i="40"/>
  <c r="CK181" i="40"/>
  <c r="CK37" i="40"/>
  <c r="CK7" i="40"/>
  <c r="CK4" i="40"/>
  <c r="CK110" i="40"/>
  <c r="CK61" i="40"/>
  <c r="CK62" i="40"/>
  <c r="CK77" i="40"/>
  <c r="CK94" i="40"/>
  <c r="CK81" i="40"/>
  <c r="CK75" i="40"/>
  <c r="CK182" i="40"/>
  <c r="CK179" i="40"/>
  <c r="CK108" i="40"/>
  <c r="CK131" i="40"/>
  <c r="CK168" i="40"/>
  <c r="CK76" i="40"/>
  <c r="CK158" i="40"/>
  <c r="CK69" i="40"/>
  <c r="CK58" i="40"/>
  <c r="CK105" i="40"/>
  <c r="CK189" i="40"/>
  <c r="CK72" i="40"/>
  <c r="CK70" i="40"/>
  <c r="CK95" i="40"/>
  <c r="CK145" i="40"/>
  <c r="CK127" i="40"/>
  <c r="CK73" i="40"/>
  <c r="CK19" i="40"/>
  <c r="CK20" i="40"/>
  <c r="CK9" i="40"/>
  <c r="CK51" i="40"/>
  <c r="CK97" i="40"/>
  <c r="CK115" i="40"/>
  <c r="CK185" i="40"/>
  <c r="CK32" i="40"/>
  <c r="CK142" i="40"/>
  <c r="CK153" i="40"/>
  <c r="CK141" i="40"/>
  <c r="CK55" i="40"/>
  <c r="CK42" i="40"/>
  <c r="CK78" i="40"/>
  <c r="CK133" i="40"/>
  <c r="CK130" i="40"/>
  <c r="CK86" i="40"/>
  <c r="CK188" i="40"/>
  <c r="CK102" i="40"/>
  <c r="CK174" i="40"/>
  <c r="CK157" i="40"/>
  <c r="CK60" i="40"/>
  <c r="CK92" i="40"/>
  <c r="CK162" i="40"/>
  <c r="CK159" i="40"/>
  <c r="CK138" i="40"/>
  <c r="CK14" i="40"/>
  <c r="CK161" i="40"/>
  <c r="CK146" i="40"/>
  <c r="CK34" i="40"/>
  <c r="CK100" i="40"/>
  <c r="CK186" i="40"/>
  <c r="CK194" i="40"/>
  <c r="CK8" i="40"/>
  <c r="CK184" i="40"/>
  <c r="CK114" i="40"/>
  <c r="CK172" i="40"/>
  <c r="CK183" i="40"/>
  <c r="CK99" i="40"/>
  <c r="CK107" i="40"/>
  <c r="CK173" i="40"/>
  <c r="CK25" i="40"/>
  <c r="CK112" i="40"/>
  <c r="CK201" i="40"/>
  <c r="CK21" i="40"/>
  <c r="CK140" i="40"/>
  <c r="CK12" i="40"/>
  <c r="CK31" i="40"/>
  <c r="CK38" i="40"/>
  <c r="CK175" i="40"/>
  <c r="CK46" i="40"/>
  <c r="CK68" i="40"/>
  <c r="CK139" i="40"/>
  <c r="CK137" i="40"/>
  <c r="CK79" i="40"/>
  <c r="CK199" i="40"/>
  <c r="CK101" i="40"/>
  <c r="CK80" i="40"/>
  <c r="CK15" i="40"/>
  <c r="CK13" i="40"/>
  <c r="CK3" i="40"/>
  <c r="CK166" i="40"/>
  <c r="CK26" i="40"/>
  <c r="CK129" i="40"/>
  <c r="CK176" i="40"/>
  <c r="CK65" i="40"/>
  <c r="CK22" i="40"/>
  <c r="CK39" i="40"/>
  <c r="CK90" i="40"/>
  <c r="CK106" i="40"/>
  <c r="CK36" i="40"/>
  <c r="CK197" i="40"/>
  <c r="CK66" i="40"/>
  <c r="CK134" i="40"/>
  <c r="CK120" i="40"/>
  <c r="CK154" i="40"/>
  <c r="CK148" i="40"/>
  <c r="CK45" i="40"/>
  <c r="CK165" i="40"/>
  <c r="CK155" i="40"/>
  <c r="CK52" i="40"/>
  <c r="CK135" i="40"/>
  <c r="AO866" i="37"/>
  <c r="X866" i="37"/>
  <c r="Y866" i="37"/>
  <c r="Z866" i="37"/>
  <c r="AP110" i="40"/>
  <c r="AN110" i="40" s="1"/>
  <c r="AP45" i="40"/>
  <c r="AN45" i="40" s="1"/>
  <c r="AX166" i="40"/>
  <c r="AV166" i="40" s="1"/>
  <c r="AP19" i="40"/>
  <c r="AX45" i="40"/>
  <c r="AX47" i="40"/>
  <c r="AP43" i="40"/>
  <c r="AN43" i="40" s="1"/>
  <c r="AP141" i="40"/>
  <c r="AN141" i="40" s="1"/>
  <c r="AP104" i="40"/>
  <c r="AN104" i="40" s="1"/>
  <c r="AP190" i="40"/>
  <c r="AN190" i="40" s="1"/>
  <c r="AP165" i="40"/>
  <c r="AN165" i="40" s="1"/>
  <c r="AX11" i="40"/>
  <c r="AX57" i="40"/>
  <c r="AX109" i="40"/>
  <c r="AV109" i="40" s="1"/>
  <c r="AP132" i="40"/>
  <c r="AN132" i="40" s="1"/>
  <c r="AX48" i="40"/>
  <c r="AP139" i="40"/>
  <c r="AN139" i="40" s="1"/>
  <c r="AP137" i="40"/>
  <c r="AN137" i="40" s="1"/>
  <c r="AP15" i="40"/>
  <c r="AP160" i="40"/>
  <c r="AN160" i="40" s="1"/>
  <c r="AX120" i="40"/>
  <c r="AV120" i="40" s="1"/>
  <c r="AP179" i="40"/>
  <c r="AN179" i="40" s="1"/>
  <c r="AP128" i="40"/>
  <c r="AN128" i="40" s="1"/>
  <c r="AX128" i="40"/>
  <c r="AV128" i="40" s="1"/>
  <c r="AX85" i="40"/>
  <c r="AV85" i="40" s="1"/>
  <c r="AX114" i="40"/>
  <c r="AV114" i="40" s="1"/>
  <c r="AX100" i="40"/>
  <c r="AV100" i="40" s="1"/>
  <c r="AP191" i="40"/>
  <c r="AN191" i="40" s="1"/>
  <c r="AP70" i="40"/>
  <c r="AN70" i="40" s="1"/>
  <c r="AX154" i="40"/>
  <c r="AV154" i="40" s="1"/>
  <c r="AP167" i="40"/>
  <c r="AN167" i="40" s="1"/>
  <c r="AP54" i="40"/>
  <c r="AN54" i="40" s="1"/>
  <c r="AP69" i="40"/>
  <c r="AN69" i="40" s="1"/>
  <c r="AP30" i="40"/>
  <c r="AN30" i="40" s="1"/>
  <c r="AX165" i="40"/>
  <c r="AV165" i="40" s="1"/>
  <c r="AX67" i="40"/>
  <c r="AV67" i="40" s="1"/>
  <c r="AP82" i="40"/>
  <c r="AN82" i="40" s="1"/>
  <c r="AP184" i="40"/>
  <c r="AN184" i="40" s="1"/>
  <c r="AX59" i="40"/>
  <c r="AX183" i="40"/>
  <c r="AV183" i="40" s="1"/>
  <c r="AX115" i="40"/>
  <c r="AV115" i="40" s="1"/>
  <c r="AX142" i="40"/>
  <c r="AV142" i="40" s="1"/>
  <c r="AX78" i="40"/>
  <c r="AV78" i="40" s="1"/>
  <c r="AX14" i="40"/>
  <c r="AX161" i="40"/>
  <c r="AV161" i="40" s="1"/>
  <c r="AX97" i="40"/>
  <c r="AV97" i="40" s="1"/>
  <c r="AX33" i="40"/>
  <c r="AX172" i="40"/>
  <c r="AV172" i="40" s="1"/>
  <c r="AX108" i="40"/>
  <c r="AV108" i="40" s="1"/>
  <c r="AX44" i="40"/>
  <c r="AX3" i="40"/>
  <c r="AX75" i="40"/>
  <c r="AV75" i="40" s="1"/>
  <c r="AX111" i="40"/>
  <c r="AV111" i="40" s="1"/>
  <c r="AX119" i="40"/>
  <c r="AV119" i="40" s="1"/>
  <c r="AX51" i="40"/>
  <c r="AX190" i="40"/>
  <c r="AV190" i="40" s="1"/>
  <c r="AX126" i="40"/>
  <c r="AV126" i="40" s="1"/>
  <c r="AX62" i="40"/>
  <c r="AV62" i="40" s="1"/>
  <c r="AX145" i="40"/>
  <c r="AV145" i="40" s="1"/>
  <c r="AX81" i="40"/>
  <c r="AV81" i="40" s="1"/>
  <c r="AX17" i="40"/>
  <c r="AX156" i="40"/>
  <c r="AV156" i="40" s="1"/>
  <c r="AX92" i="40"/>
  <c r="AV92" i="40" s="1"/>
  <c r="AX28" i="40"/>
  <c r="AX55" i="40"/>
  <c r="AX174" i="40"/>
  <c r="AV174" i="40" s="1"/>
  <c r="AX110" i="40"/>
  <c r="AV110" i="40" s="1"/>
  <c r="AX46" i="40"/>
  <c r="AX193" i="40"/>
  <c r="AV193" i="40" s="1"/>
  <c r="AX129" i="40"/>
  <c r="AV129" i="40" s="1"/>
  <c r="AX65" i="40"/>
  <c r="AV65" i="40" s="1"/>
  <c r="AX202" i="40"/>
  <c r="AV202" i="40" s="1"/>
  <c r="AX140" i="40"/>
  <c r="AV140" i="40" s="1"/>
  <c r="AX76" i="40"/>
  <c r="AV76" i="40" s="1"/>
  <c r="AX12" i="40"/>
  <c r="AX139" i="40"/>
  <c r="AV139" i="40" s="1"/>
  <c r="AX187" i="40"/>
  <c r="AV187" i="40" s="1"/>
  <c r="AX43" i="40"/>
  <c r="AX167" i="40"/>
  <c r="AV167" i="40" s="1"/>
  <c r="AX35" i="40"/>
  <c r="AX186" i="40"/>
  <c r="AV186" i="40" s="1"/>
  <c r="AX122" i="40"/>
  <c r="AV122" i="40" s="1"/>
  <c r="AX58" i="40"/>
  <c r="AX141" i="40"/>
  <c r="AV141" i="40" s="1"/>
  <c r="AX77" i="40"/>
  <c r="AV77" i="40" s="1"/>
  <c r="AX13" i="40"/>
  <c r="AX40" i="40"/>
  <c r="AX127" i="40"/>
  <c r="AV127" i="40" s="1"/>
  <c r="AX91" i="40"/>
  <c r="AV91" i="40" s="1"/>
  <c r="AX83" i="40"/>
  <c r="AV83" i="40" s="1"/>
  <c r="AX150" i="40"/>
  <c r="AV150" i="40" s="1"/>
  <c r="AX86" i="40"/>
  <c r="AV86" i="40" s="1"/>
  <c r="AX22" i="40"/>
  <c r="AX169" i="40"/>
  <c r="AV169" i="40" s="1"/>
  <c r="AX105" i="40"/>
  <c r="AV105" i="40" s="1"/>
  <c r="AX41" i="40"/>
  <c r="AX180" i="40"/>
  <c r="AV180" i="40" s="1"/>
  <c r="AX116" i="40"/>
  <c r="AV116" i="40" s="1"/>
  <c r="AX52" i="40"/>
  <c r="AX159" i="40"/>
  <c r="AV159" i="40" s="1"/>
  <c r="AX199" i="40"/>
  <c r="AV199" i="40" s="1"/>
  <c r="AX131" i="40"/>
  <c r="AV131" i="40" s="1"/>
  <c r="AX162" i="40"/>
  <c r="AV162" i="40" s="1"/>
  <c r="AX98" i="40"/>
  <c r="AV98" i="40" s="1"/>
  <c r="AX34" i="40"/>
  <c r="AX158" i="40"/>
  <c r="AV158" i="40" s="1"/>
  <c r="AX49" i="40"/>
  <c r="AX188" i="40"/>
  <c r="AV188" i="40" s="1"/>
  <c r="AX63" i="40"/>
  <c r="AV63" i="40" s="1"/>
  <c r="AX94" i="40"/>
  <c r="AV94" i="40" s="1"/>
  <c r="AX124" i="40"/>
  <c r="AV124" i="40" s="1"/>
  <c r="AX15" i="40"/>
  <c r="AX107" i="40"/>
  <c r="AV107" i="40" s="1"/>
  <c r="AX103" i="40"/>
  <c r="AV103" i="40" s="1"/>
  <c r="AX163" i="40"/>
  <c r="AV163" i="40" s="1"/>
  <c r="AX106" i="40"/>
  <c r="AV106" i="40" s="1"/>
  <c r="AX26" i="40"/>
  <c r="AX93" i="40"/>
  <c r="AV93" i="40" s="1"/>
  <c r="AX152" i="40"/>
  <c r="AV152" i="40" s="1"/>
  <c r="AX72" i="40"/>
  <c r="AV72" i="40" s="1"/>
  <c r="AX79" i="40"/>
  <c r="AV79" i="40" s="1"/>
  <c r="AX155" i="40"/>
  <c r="AV155" i="40" s="1"/>
  <c r="AX151" i="40"/>
  <c r="AV151" i="40" s="1"/>
  <c r="AX134" i="40"/>
  <c r="AV134" i="40" s="1"/>
  <c r="AX54" i="40"/>
  <c r="AX201" i="40"/>
  <c r="AV201" i="40" s="1"/>
  <c r="AX121" i="40"/>
  <c r="AV121" i="40" s="1"/>
  <c r="AX25" i="40"/>
  <c r="AX164" i="40"/>
  <c r="AV164" i="40" s="1"/>
  <c r="AX84" i="40"/>
  <c r="AV84" i="40" s="1"/>
  <c r="AX4" i="40"/>
  <c r="AX178" i="40"/>
  <c r="AV178" i="40" s="1"/>
  <c r="AX82" i="40"/>
  <c r="AV82" i="40" s="1"/>
  <c r="AX197" i="40"/>
  <c r="AV197" i="40" s="1"/>
  <c r="AX133" i="40"/>
  <c r="AV133" i="40" s="1"/>
  <c r="AX69" i="40"/>
  <c r="AV69" i="40" s="1"/>
  <c r="AX5" i="40"/>
  <c r="AX144" i="40"/>
  <c r="AV144" i="40" s="1"/>
  <c r="AX80" i="40"/>
  <c r="AV80" i="40" s="1"/>
  <c r="AX16" i="40"/>
  <c r="AX191" i="40"/>
  <c r="AV191" i="40" s="1"/>
  <c r="AX39" i="40"/>
  <c r="AX170" i="40"/>
  <c r="AV170" i="40" s="1"/>
  <c r="AX10" i="40"/>
  <c r="AX136" i="40"/>
  <c r="AV136" i="40" s="1"/>
  <c r="AX87" i="40"/>
  <c r="AV87" i="40" s="1"/>
  <c r="AX147" i="40"/>
  <c r="AV147" i="40" s="1"/>
  <c r="AX118" i="40"/>
  <c r="AV118" i="40" s="1"/>
  <c r="AX185" i="40"/>
  <c r="AV185" i="40" s="1"/>
  <c r="AX9" i="40"/>
  <c r="AX135" i="40"/>
  <c r="AV135" i="40" s="1"/>
  <c r="AX146" i="40"/>
  <c r="AV146" i="40" s="1"/>
  <c r="AX143" i="40"/>
  <c r="AV143" i="40" s="1"/>
  <c r="AX179" i="40"/>
  <c r="AV179" i="40" s="1"/>
  <c r="AX30" i="40"/>
  <c r="AX177" i="40"/>
  <c r="AV177" i="40" s="1"/>
  <c r="AX60" i="40"/>
  <c r="AV60" i="40" s="1"/>
  <c r="AX99" i="40"/>
  <c r="AV99" i="40" s="1"/>
  <c r="AX90" i="40"/>
  <c r="AV90" i="40" s="1"/>
  <c r="AX157" i="40"/>
  <c r="AV157" i="40" s="1"/>
  <c r="AX61" i="40"/>
  <c r="AV61" i="40" s="1"/>
  <c r="AX56" i="40"/>
  <c r="AX27" i="40"/>
  <c r="AX198" i="40"/>
  <c r="AV198" i="40" s="1"/>
  <c r="AX38" i="40"/>
  <c r="AX89" i="40"/>
  <c r="AV89" i="40" s="1"/>
  <c r="AX148" i="40"/>
  <c r="AV148" i="40" s="1"/>
  <c r="AX68" i="40"/>
  <c r="AV68" i="40" s="1"/>
  <c r="AX66" i="40"/>
  <c r="AV66" i="40" s="1"/>
  <c r="AP182" i="40"/>
  <c r="AN182" i="40" s="1"/>
  <c r="AX173" i="40"/>
  <c r="AV173" i="40" s="1"/>
  <c r="AP67" i="40"/>
  <c r="AN67" i="40" s="1"/>
  <c r="AP173" i="40"/>
  <c r="AN173" i="40" s="1"/>
  <c r="AX168" i="40"/>
  <c r="AV168" i="40" s="1"/>
  <c r="AP5" i="40"/>
  <c r="AP101" i="40"/>
  <c r="AN101" i="40" s="1"/>
  <c r="AP181" i="40"/>
  <c r="AN181" i="40" s="1"/>
  <c r="AX64" i="40"/>
  <c r="AV64" i="40" s="1"/>
  <c r="AX160" i="40"/>
  <c r="AV160" i="40" s="1"/>
  <c r="AP46" i="40"/>
  <c r="AN46" i="40" s="1"/>
  <c r="AP126" i="40"/>
  <c r="AN126" i="40" s="1"/>
  <c r="AX21" i="40"/>
  <c r="AX101" i="40"/>
  <c r="AV101" i="40" s="1"/>
  <c r="AX181" i="40"/>
  <c r="AV181" i="40" s="1"/>
  <c r="AP75" i="40"/>
  <c r="AN75" i="40" s="1"/>
  <c r="AP155" i="40"/>
  <c r="AN155" i="40" s="1"/>
  <c r="AX130" i="40"/>
  <c r="AV130" i="40" s="1"/>
  <c r="AX195" i="40"/>
  <c r="AV195" i="40" s="1"/>
  <c r="AX175" i="40"/>
  <c r="AV175" i="40" s="1"/>
  <c r="AP153" i="40"/>
  <c r="AN153" i="40" s="1"/>
  <c r="AX132" i="40"/>
  <c r="AV132" i="40" s="1"/>
  <c r="AP98" i="40"/>
  <c r="AN98" i="40" s="1"/>
  <c r="AX73" i="40"/>
  <c r="AV73" i="40" s="1"/>
  <c r="AP47" i="40"/>
  <c r="AN47" i="40" s="1"/>
  <c r="AX6" i="40"/>
  <c r="AX182" i="40"/>
  <c r="AV182" i="40" s="1"/>
  <c r="AX23" i="40"/>
  <c r="AP48" i="40"/>
  <c r="AN48" i="40" s="1"/>
  <c r="AP29" i="40"/>
  <c r="AX8" i="40"/>
  <c r="AX184" i="40"/>
  <c r="AV184" i="40" s="1"/>
  <c r="AP134" i="40"/>
  <c r="AN134" i="40" s="1"/>
  <c r="AP83" i="40"/>
  <c r="AN83" i="40" s="1"/>
  <c r="AX42" i="40"/>
  <c r="AP116" i="40"/>
  <c r="AN116" i="40" s="1"/>
  <c r="AP44" i="40"/>
  <c r="AN44" i="40" s="1"/>
  <c r="AP80" i="40"/>
  <c r="AN80" i="40" s="1"/>
  <c r="AP193" i="40"/>
  <c r="AN193" i="40" s="1"/>
  <c r="AP109" i="40"/>
  <c r="AN109" i="40" s="1"/>
  <c r="AX104" i="40"/>
  <c r="AV104" i="40" s="1"/>
  <c r="AP118" i="40"/>
  <c r="AN118" i="40" s="1"/>
  <c r="AP96" i="40"/>
  <c r="AN96" i="40" s="1"/>
  <c r="AP176" i="40"/>
  <c r="AN176" i="40" s="1"/>
  <c r="AP136" i="40"/>
  <c r="AN136" i="40" s="1"/>
  <c r="AP68" i="40"/>
  <c r="AN68" i="40" s="1"/>
  <c r="AP151" i="40"/>
  <c r="AN151" i="40" s="1"/>
  <c r="AP87" i="40"/>
  <c r="AN87" i="40" s="1"/>
  <c r="AP23" i="40"/>
  <c r="AP170" i="40"/>
  <c r="AN170" i="40" s="1"/>
  <c r="AP106" i="40"/>
  <c r="AN106" i="40" s="1"/>
  <c r="AP42" i="40"/>
  <c r="AN42" i="40" s="1"/>
  <c r="AP177" i="40"/>
  <c r="AN177" i="40" s="1"/>
  <c r="AP113" i="40"/>
  <c r="AN113" i="40" s="1"/>
  <c r="AP49" i="40"/>
  <c r="AN49" i="40" s="1"/>
  <c r="AP188" i="40"/>
  <c r="AN188" i="40" s="1"/>
  <c r="AP72" i="40"/>
  <c r="AN72" i="40" s="1"/>
  <c r="AP199" i="40"/>
  <c r="AN199" i="40" s="1"/>
  <c r="AP135" i="40"/>
  <c r="AN135" i="40" s="1"/>
  <c r="AP71" i="40"/>
  <c r="AN71" i="40" s="1"/>
  <c r="AP7" i="40"/>
  <c r="AP154" i="40"/>
  <c r="AN154" i="40" s="1"/>
  <c r="AP90" i="40"/>
  <c r="AN90" i="40" s="1"/>
  <c r="AP26" i="40"/>
  <c r="AP161" i="40"/>
  <c r="AN161" i="40" s="1"/>
  <c r="AP97" i="40"/>
  <c r="AN97" i="40" s="1"/>
  <c r="AP33" i="40"/>
  <c r="AN33" i="40" s="1"/>
  <c r="AP144" i="40"/>
  <c r="AN144" i="40" s="1"/>
  <c r="AP140" i="40"/>
  <c r="AN140" i="40" s="1"/>
  <c r="AP32" i="40"/>
  <c r="AN32" i="40" s="1"/>
  <c r="AP124" i="40"/>
  <c r="AN124" i="40" s="1"/>
  <c r="AP8" i="40"/>
  <c r="AP196" i="40"/>
  <c r="AN196" i="40" s="1"/>
  <c r="AP183" i="40"/>
  <c r="AN183" i="40" s="1"/>
  <c r="AP119" i="40"/>
  <c r="AN119" i="40" s="1"/>
  <c r="AP55" i="40"/>
  <c r="AN55" i="40" s="1"/>
  <c r="AP138" i="40"/>
  <c r="AN138" i="40" s="1"/>
  <c r="AP74" i="40"/>
  <c r="AN74" i="40" s="1"/>
  <c r="AP10" i="40"/>
  <c r="AP145" i="40"/>
  <c r="AN145" i="40" s="1"/>
  <c r="AP81" i="40"/>
  <c r="AN81" i="40" s="1"/>
  <c r="AP17" i="40"/>
  <c r="AP112" i="40"/>
  <c r="AN112" i="40" s="1"/>
  <c r="AP120" i="40"/>
  <c r="AN120" i="40" s="1"/>
  <c r="AP195" i="40"/>
  <c r="AN195" i="40" s="1"/>
  <c r="AP131" i="40"/>
  <c r="AN131" i="40" s="1"/>
  <c r="AP4" i="40"/>
  <c r="AP150" i="40"/>
  <c r="AN150" i="40" s="1"/>
  <c r="AP86" i="40"/>
  <c r="AN86" i="40" s="1"/>
  <c r="AP22" i="40"/>
  <c r="AP28" i="40"/>
  <c r="AP168" i="40"/>
  <c r="AN168" i="40" s="1"/>
  <c r="AP36" i="40"/>
  <c r="AN36" i="40" s="1"/>
  <c r="AP159" i="40"/>
  <c r="AN159" i="40" s="1"/>
  <c r="AP95" i="40"/>
  <c r="AN95" i="40" s="1"/>
  <c r="AP31" i="40"/>
  <c r="AN31" i="40" s="1"/>
  <c r="AP178" i="40"/>
  <c r="AN178" i="40" s="1"/>
  <c r="AP114" i="40"/>
  <c r="AN114" i="40" s="1"/>
  <c r="AP50" i="40"/>
  <c r="AN50" i="40" s="1"/>
  <c r="AP185" i="40"/>
  <c r="AN185" i="40" s="1"/>
  <c r="AP121" i="40"/>
  <c r="AN121" i="40" s="1"/>
  <c r="AP57" i="40"/>
  <c r="AN57" i="40" s="1"/>
  <c r="AP152" i="40"/>
  <c r="AN152" i="40" s="1"/>
  <c r="AP84" i="40"/>
  <c r="AN84" i="40" s="1"/>
  <c r="AP171" i="40"/>
  <c r="AN171" i="40" s="1"/>
  <c r="AP60" i="40"/>
  <c r="AN60" i="40" s="1"/>
  <c r="AP103" i="40"/>
  <c r="AN103" i="40" s="1"/>
  <c r="AP129" i="40"/>
  <c r="AN129" i="40" s="1"/>
  <c r="AP200" i="40"/>
  <c r="AN200" i="40" s="1"/>
  <c r="AP39" i="40"/>
  <c r="AN39" i="40" s="1"/>
  <c r="AP186" i="40"/>
  <c r="AN186" i="40" s="1"/>
  <c r="AP65" i="40"/>
  <c r="AN65" i="40" s="1"/>
  <c r="AP76" i="40"/>
  <c r="AN76" i="40" s="1"/>
  <c r="AP52" i="40"/>
  <c r="AN52" i="40" s="1"/>
  <c r="AP147" i="40"/>
  <c r="AN147" i="40" s="1"/>
  <c r="AP51" i="40"/>
  <c r="AN51" i="40" s="1"/>
  <c r="AP198" i="40"/>
  <c r="AN198" i="40" s="1"/>
  <c r="AP38" i="40"/>
  <c r="AN38" i="40" s="1"/>
  <c r="AP189" i="40"/>
  <c r="AN189" i="40" s="1"/>
  <c r="AP93" i="40"/>
  <c r="AN93" i="40" s="1"/>
  <c r="AP13" i="40"/>
  <c r="AP40" i="40"/>
  <c r="AN40" i="40" s="1"/>
  <c r="AP100" i="40"/>
  <c r="AN100" i="40" s="1"/>
  <c r="AP175" i="40"/>
  <c r="AN175" i="40" s="1"/>
  <c r="AP79" i="40"/>
  <c r="AN79" i="40" s="1"/>
  <c r="AP146" i="40"/>
  <c r="AN146" i="40" s="1"/>
  <c r="AP66" i="40"/>
  <c r="AN66" i="40" s="1"/>
  <c r="AP201" i="40"/>
  <c r="AN201" i="40" s="1"/>
  <c r="AP105" i="40"/>
  <c r="AN105" i="40" s="1"/>
  <c r="AP25" i="40"/>
  <c r="AP12" i="40"/>
  <c r="AP88" i="40"/>
  <c r="AN88" i="40" s="1"/>
  <c r="AP3" i="40"/>
  <c r="AP123" i="40"/>
  <c r="AN123" i="40" s="1"/>
  <c r="AP59" i="40"/>
  <c r="AN59" i="40" s="1"/>
  <c r="AP142" i="40"/>
  <c r="AN142" i="40" s="1"/>
  <c r="AP78" i="40"/>
  <c r="AN78" i="40" s="1"/>
  <c r="AP14" i="40"/>
  <c r="AP149" i="40"/>
  <c r="AN149" i="40" s="1"/>
  <c r="AP85" i="40"/>
  <c r="AN85" i="40" s="1"/>
  <c r="AP21" i="40"/>
  <c r="AP102" i="40"/>
  <c r="AN102" i="40" s="1"/>
  <c r="AP157" i="40"/>
  <c r="AN157" i="40" s="1"/>
  <c r="AP143" i="40"/>
  <c r="AN143" i="40" s="1"/>
  <c r="AP169" i="40"/>
  <c r="AN169" i="40" s="1"/>
  <c r="AP148" i="40"/>
  <c r="AN148" i="40" s="1"/>
  <c r="AP187" i="40"/>
  <c r="AN187" i="40" s="1"/>
  <c r="AP122" i="40"/>
  <c r="AN122" i="40" s="1"/>
  <c r="AP202" i="40"/>
  <c r="AN202" i="40" s="1"/>
  <c r="AP16" i="40"/>
  <c r="AP172" i="40"/>
  <c r="AN172" i="40" s="1"/>
  <c r="AP115" i="40"/>
  <c r="AN115" i="40" s="1"/>
  <c r="AP35" i="40"/>
  <c r="AN35" i="40" s="1"/>
  <c r="AP6" i="40"/>
  <c r="AP77" i="40"/>
  <c r="AN77" i="40" s="1"/>
  <c r="AP192" i="40"/>
  <c r="AN192" i="40" s="1"/>
  <c r="AP63" i="40"/>
  <c r="AN63" i="40" s="1"/>
  <c r="AP130" i="40"/>
  <c r="AN130" i="40" s="1"/>
  <c r="AP34" i="40"/>
  <c r="AN34" i="40" s="1"/>
  <c r="AP89" i="40"/>
  <c r="AN89" i="40" s="1"/>
  <c r="AP9" i="40"/>
  <c r="AP24" i="40"/>
  <c r="AP37" i="40"/>
  <c r="AN37" i="40" s="1"/>
  <c r="AP117" i="40"/>
  <c r="AN117" i="40" s="1"/>
  <c r="AP197" i="40"/>
  <c r="AN197" i="40" s="1"/>
  <c r="AX96" i="40"/>
  <c r="AV96" i="40" s="1"/>
  <c r="AX176" i="40"/>
  <c r="AV176" i="40" s="1"/>
  <c r="AP62" i="40"/>
  <c r="AN62" i="40" s="1"/>
  <c r="AP158" i="40"/>
  <c r="AN158" i="40" s="1"/>
  <c r="AX37" i="40"/>
  <c r="AX117" i="40"/>
  <c r="AV117" i="40" s="1"/>
  <c r="AP11" i="40"/>
  <c r="AP91" i="40"/>
  <c r="AN91" i="40" s="1"/>
  <c r="AX18" i="40"/>
  <c r="AX194" i="40"/>
  <c r="AV194" i="40" s="1"/>
  <c r="AX7" i="40"/>
  <c r="AP41" i="40"/>
  <c r="AN41" i="40" s="1"/>
  <c r="AX20" i="40"/>
  <c r="AX196" i="40"/>
  <c r="AV196" i="40" s="1"/>
  <c r="AP162" i="40"/>
  <c r="AN162" i="40" s="1"/>
  <c r="AX137" i="40"/>
  <c r="AV137" i="40" s="1"/>
  <c r="AP111" i="40"/>
  <c r="AN111" i="40" s="1"/>
  <c r="AX70" i="40"/>
  <c r="AV70" i="40" s="1"/>
  <c r="AP164" i="40"/>
  <c r="AN164" i="40" s="1"/>
  <c r="AP92" i="40"/>
  <c r="AN92" i="40" s="1"/>
  <c r="AX95" i="40"/>
  <c r="AV95" i="40" s="1"/>
  <c r="AP61" i="40"/>
  <c r="AN61" i="40" s="1"/>
  <c r="AX24" i="40"/>
  <c r="AX200" i="40"/>
  <c r="AV200" i="40" s="1"/>
  <c r="AP166" i="40"/>
  <c r="AN166" i="40" s="1"/>
  <c r="AX125" i="40"/>
  <c r="AV125" i="40" s="1"/>
  <c r="AP99" i="40"/>
  <c r="AN99" i="40" s="1"/>
  <c r="AX74" i="40"/>
  <c r="AV74" i="40" s="1"/>
  <c r="AP180" i="40"/>
  <c r="AN180" i="40" s="1"/>
  <c r="AP108" i="40"/>
  <c r="AN108" i="40" s="1"/>
  <c r="AX31" i="40"/>
  <c r="AP58" i="40"/>
  <c r="AN58" i="40" s="1"/>
  <c r="AX123" i="40"/>
  <c r="AV123" i="40" s="1"/>
  <c r="AP53" i="40"/>
  <c r="AN53" i="40" s="1"/>
  <c r="AP133" i="40"/>
  <c r="AN133" i="40" s="1"/>
  <c r="AX32" i="40"/>
  <c r="AX112" i="40"/>
  <c r="AV112" i="40" s="1"/>
  <c r="AX192" i="40"/>
  <c r="AV192" i="40" s="1"/>
  <c r="AP94" i="40"/>
  <c r="AN94" i="40" s="1"/>
  <c r="AP174" i="40"/>
  <c r="AN174" i="40" s="1"/>
  <c r="AX53" i="40"/>
  <c r="AX149" i="40"/>
  <c r="AV149" i="40" s="1"/>
  <c r="AP27" i="40"/>
  <c r="AP107" i="40"/>
  <c r="AN107" i="40" s="1"/>
  <c r="AX50" i="40"/>
  <c r="AP20" i="40"/>
  <c r="AX71" i="40"/>
  <c r="AV71" i="40" s="1"/>
  <c r="AP73" i="40"/>
  <c r="AN73" i="40" s="1"/>
  <c r="AX36" i="40"/>
  <c r="AP18" i="40"/>
  <c r="AP194" i="40"/>
  <c r="AN194" i="40" s="1"/>
  <c r="AX153" i="40"/>
  <c r="AV153" i="40" s="1"/>
  <c r="AP127" i="40"/>
  <c r="AN127" i="40" s="1"/>
  <c r="AX102" i="40"/>
  <c r="AV102" i="40" s="1"/>
  <c r="AX19" i="40"/>
  <c r="AP156" i="40"/>
  <c r="AN156" i="40" s="1"/>
  <c r="AP125" i="40"/>
  <c r="AN125" i="40" s="1"/>
  <c r="AX88" i="40"/>
  <c r="AV88" i="40" s="1"/>
  <c r="AX29" i="40"/>
  <c r="AX189" i="40"/>
  <c r="AV189" i="40" s="1"/>
  <c r="AP163" i="40"/>
  <c r="AN163" i="40" s="1"/>
  <c r="AX138" i="40"/>
  <c r="AV138" i="40" s="1"/>
  <c r="AP56" i="40"/>
  <c r="AN56" i="40" s="1"/>
  <c r="AX171" i="40"/>
  <c r="AV171" i="40" s="1"/>
  <c r="AP64" i="40"/>
  <c r="AN64" i="40" s="1"/>
  <c r="AX113" i="40"/>
  <c r="AV113" i="40" s="1"/>
  <c r="R66" i="40"/>
  <c r="P66" i="40" s="1"/>
  <c r="BF178" i="40"/>
  <c r="BD178" i="40" s="1"/>
  <c r="AH141" i="40"/>
  <c r="AF141" i="40" s="1"/>
  <c r="Z59" i="40"/>
  <c r="X59" i="40" s="1"/>
  <c r="AH96" i="40"/>
  <c r="AF96" i="40" s="1"/>
  <c r="BF122" i="40"/>
  <c r="BD122" i="40" s="1"/>
  <c r="R182" i="40"/>
  <c r="P182" i="40" s="1"/>
  <c r="BF147" i="40"/>
  <c r="BD147" i="40" s="1"/>
  <c r="BF156" i="40"/>
  <c r="BD156" i="40" s="1"/>
  <c r="R27" i="40"/>
  <c r="BF112" i="40"/>
  <c r="BD112" i="40" s="1"/>
  <c r="Z7" i="40"/>
  <c r="Z108" i="40"/>
  <c r="X108" i="40" s="1"/>
  <c r="Z176" i="40"/>
  <c r="X176" i="40" s="1"/>
  <c r="AH62" i="40"/>
  <c r="AF62" i="40" s="1"/>
  <c r="BF45" i="40"/>
  <c r="BD45" i="40" s="1"/>
  <c r="R7" i="40"/>
  <c r="AH77" i="40"/>
  <c r="AF77" i="40" s="1"/>
  <c r="R63" i="40"/>
  <c r="P63" i="40" s="1"/>
  <c r="BF7" i="40"/>
  <c r="BD7" i="40" s="1"/>
  <c r="R26" i="40"/>
  <c r="AH64" i="40"/>
  <c r="AF64" i="40" s="1"/>
  <c r="AH126" i="40"/>
  <c r="AF126" i="40" s="1"/>
  <c r="BF119" i="40"/>
  <c r="BD119" i="40" s="1"/>
  <c r="R200" i="40"/>
  <c r="P200" i="40" s="1"/>
  <c r="Z191" i="40"/>
  <c r="X191" i="40" s="1"/>
  <c r="AH171" i="40"/>
  <c r="AF171" i="40" s="1"/>
  <c r="BF91" i="40"/>
  <c r="BD91" i="40" s="1"/>
  <c r="BF40" i="40"/>
  <c r="BD40" i="40" s="1"/>
  <c r="R59" i="40"/>
  <c r="P59" i="40" s="1"/>
  <c r="Z118" i="40"/>
  <c r="X118" i="40" s="1"/>
  <c r="AH132" i="40"/>
  <c r="AF132" i="40" s="1"/>
  <c r="R16" i="40"/>
  <c r="Z71" i="40"/>
  <c r="X71" i="40" s="1"/>
  <c r="R49" i="40"/>
  <c r="P49" i="40" s="1"/>
  <c r="Z154" i="40"/>
  <c r="X154" i="40" s="1"/>
  <c r="AH188" i="40"/>
  <c r="AF188" i="40" s="1"/>
  <c r="R20" i="40"/>
  <c r="AH98" i="40"/>
  <c r="AF98" i="40" s="1"/>
  <c r="R149" i="40"/>
  <c r="P149" i="40" s="1"/>
  <c r="AH199" i="40"/>
  <c r="AF199" i="40" s="1"/>
  <c r="Z145" i="40"/>
  <c r="X145" i="40" s="1"/>
  <c r="Z188" i="40"/>
  <c r="X188" i="40" s="1"/>
  <c r="BF125" i="40"/>
  <c r="BD125" i="40" s="1"/>
  <c r="Z77" i="40"/>
  <c r="X77" i="40" s="1"/>
  <c r="Z98" i="40"/>
  <c r="X98" i="40" s="1"/>
  <c r="Z171" i="40"/>
  <c r="X171" i="40" s="1"/>
  <c r="R37" i="40"/>
  <c r="P37" i="40" s="1"/>
  <c r="AH87" i="40"/>
  <c r="AF87" i="40" s="1"/>
  <c r="R154" i="40"/>
  <c r="P154" i="40" s="1"/>
  <c r="BF19" i="40"/>
  <c r="BD19" i="40" s="1"/>
  <c r="R80" i="40"/>
  <c r="P80" i="40" s="1"/>
  <c r="Z135" i="40"/>
  <c r="X135" i="40" s="1"/>
  <c r="AH190" i="40"/>
  <c r="AF190" i="40" s="1"/>
  <c r="R129" i="40"/>
  <c r="P129" i="40" s="1"/>
  <c r="AH67" i="40"/>
  <c r="AF67" i="40" s="1"/>
  <c r="R22" i="40"/>
  <c r="Z157" i="40"/>
  <c r="X157" i="40" s="1"/>
  <c r="AH152" i="40"/>
  <c r="AF152" i="40" s="1"/>
  <c r="AH161" i="40"/>
  <c r="AF161" i="40" s="1"/>
  <c r="Z70" i="40"/>
  <c r="X70" i="40" s="1"/>
  <c r="BF116" i="40"/>
  <c r="BD116" i="40" s="1"/>
  <c r="BF83" i="40"/>
  <c r="BD83" i="40" s="1"/>
  <c r="R144" i="40"/>
  <c r="P144" i="40" s="1"/>
  <c r="Z199" i="40"/>
  <c r="X199" i="40" s="1"/>
  <c r="BF76" i="40"/>
  <c r="BD76" i="40" s="1"/>
  <c r="Z12" i="40"/>
  <c r="X12" i="40" s="1"/>
  <c r="AH163" i="40"/>
  <c r="AF163" i="40" s="1"/>
  <c r="R102" i="40"/>
  <c r="P102" i="40" s="1"/>
  <c r="AH40" i="40"/>
  <c r="AF40" i="40" s="1"/>
  <c r="R148" i="40"/>
  <c r="P148" i="40" s="1"/>
  <c r="AH194" i="40"/>
  <c r="AF194" i="40" s="1"/>
  <c r="Z48" i="40"/>
  <c r="X48" i="40" s="1"/>
  <c r="BF129" i="40"/>
  <c r="BD129" i="40" s="1"/>
  <c r="BF66" i="40"/>
  <c r="BD66" i="40" s="1"/>
  <c r="BF78" i="40"/>
  <c r="BD78" i="40" s="1"/>
  <c r="BF202" i="40"/>
  <c r="BD202" i="40" s="1"/>
  <c r="BF182" i="40"/>
  <c r="BD182" i="40" s="1"/>
  <c r="BF146" i="40"/>
  <c r="BD146" i="40" s="1"/>
  <c r="BF117" i="40"/>
  <c r="BD117" i="40" s="1"/>
  <c r="BF37" i="40"/>
  <c r="BD37" i="40" s="1"/>
  <c r="BF164" i="40"/>
  <c r="BD164" i="40" s="1"/>
  <c r="BF100" i="40"/>
  <c r="BD100" i="40" s="1"/>
  <c r="BF36" i="40"/>
  <c r="BD36" i="40" s="1"/>
  <c r="BF187" i="40"/>
  <c r="BD187" i="40" s="1"/>
  <c r="BF123" i="40"/>
  <c r="BD123" i="40" s="1"/>
  <c r="BF59" i="40"/>
  <c r="BD59" i="40" s="1"/>
  <c r="BF3" i="40"/>
  <c r="BF62" i="40"/>
  <c r="BD62" i="40" s="1"/>
  <c r="BF58" i="40"/>
  <c r="BD58" i="40" s="1"/>
  <c r="BF38" i="40"/>
  <c r="BD38" i="40" s="1"/>
  <c r="BF177" i="40"/>
  <c r="BD177" i="40" s="1"/>
  <c r="BF113" i="40"/>
  <c r="BD113" i="40" s="1"/>
  <c r="BF49" i="40"/>
  <c r="BD49" i="40" s="1"/>
  <c r="BF144" i="40"/>
  <c r="BD144" i="40" s="1"/>
  <c r="BF80" i="40"/>
  <c r="BD80" i="40" s="1"/>
  <c r="BF16" i="40"/>
  <c r="BD16" i="40" s="1"/>
  <c r="BF167" i="40"/>
  <c r="BD167" i="40" s="1"/>
  <c r="BF103" i="40"/>
  <c r="BD103" i="40" s="1"/>
  <c r="BF39" i="40"/>
  <c r="BD39" i="40" s="1"/>
  <c r="BF126" i="40"/>
  <c r="BD126" i="40" s="1"/>
  <c r="BF74" i="40"/>
  <c r="BD74" i="40" s="1"/>
  <c r="BF54" i="40"/>
  <c r="BD54" i="40" s="1"/>
  <c r="BF18" i="40"/>
  <c r="BD18" i="40" s="1"/>
  <c r="BF181" i="40"/>
  <c r="BD181" i="40" s="1"/>
  <c r="BF101" i="40"/>
  <c r="BD101" i="40" s="1"/>
  <c r="BF21" i="40"/>
  <c r="BD21" i="40" s="1"/>
  <c r="BF148" i="40"/>
  <c r="BD148" i="40" s="1"/>
  <c r="BF84" i="40"/>
  <c r="BD84" i="40" s="1"/>
  <c r="BF20" i="40"/>
  <c r="BD20" i="40" s="1"/>
  <c r="BF171" i="40"/>
  <c r="BD171" i="40" s="1"/>
  <c r="BF107" i="40"/>
  <c r="BD107" i="40" s="1"/>
  <c r="BF43" i="40"/>
  <c r="BD43" i="40" s="1"/>
  <c r="BF158" i="40"/>
  <c r="BD158" i="40" s="1"/>
  <c r="BF110" i="40"/>
  <c r="BD110" i="40" s="1"/>
  <c r="BF153" i="40"/>
  <c r="BD153" i="40" s="1"/>
  <c r="BF25" i="40"/>
  <c r="BD25" i="40" s="1"/>
  <c r="BF184" i="40"/>
  <c r="BD184" i="40" s="1"/>
  <c r="BF56" i="40"/>
  <c r="BD56" i="40" s="1"/>
  <c r="BF79" i="40"/>
  <c r="BD79" i="40" s="1"/>
  <c r="BF46" i="40"/>
  <c r="BD46" i="40" s="1"/>
  <c r="BF10" i="40"/>
  <c r="BD10" i="40" s="1"/>
  <c r="BF165" i="40"/>
  <c r="BD165" i="40" s="1"/>
  <c r="BF85" i="40"/>
  <c r="BD85" i="40" s="1"/>
  <c r="BF27" i="40"/>
  <c r="BD27" i="40" s="1"/>
  <c r="BF94" i="40"/>
  <c r="BD94" i="40" s="1"/>
  <c r="BF14" i="40"/>
  <c r="BD14" i="40" s="1"/>
  <c r="BF186" i="40"/>
  <c r="BD186" i="40" s="1"/>
  <c r="BF166" i="40"/>
  <c r="BD166" i="40" s="1"/>
  <c r="BF130" i="40"/>
  <c r="BD130" i="40" s="1"/>
  <c r="BF137" i="40"/>
  <c r="BD137" i="40" s="1"/>
  <c r="BF191" i="40"/>
  <c r="BD191" i="40" s="1"/>
  <c r="BF149" i="40"/>
  <c r="BD149" i="40" s="1"/>
  <c r="BF11" i="40"/>
  <c r="BD11" i="40" s="1"/>
  <c r="BF9" i="40"/>
  <c r="BD9" i="40" s="1"/>
  <c r="BF63" i="40"/>
  <c r="BD63" i="40" s="1"/>
  <c r="BF53" i="40"/>
  <c r="BD53" i="40" s="1"/>
  <c r="BF180" i="40"/>
  <c r="BD180" i="40" s="1"/>
  <c r="BF193" i="40"/>
  <c r="BD193" i="40" s="1"/>
  <c r="BF97" i="40"/>
  <c r="BD97" i="40" s="1"/>
  <c r="BF17" i="40"/>
  <c r="BD17" i="40" s="1"/>
  <c r="BF128" i="40"/>
  <c r="BD128" i="40" s="1"/>
  <c r="BF48" i="40"/>
  <c r="BD48" i="40" s="1"/>
  <c r="BF151" i="40"/>
  <c r="BD151" i="40" s="1"/>
  <c r="BF71" i="40"/>
  <c r="BD71" i="40" s="1"/>
  <c r="BF170" i="40"/>
  <c r="BD170" i="40" s="1"/>
  <c r="BF150" i="40"/>
  <c r="BD150" i="40" s="1"/>
  <c r="BF114" i="40"/>
  <c r="BD114" i="40" s="1"/>
  <c r="BF141" i="40"/>
  <c r="BD141" i="40" s="1"/>
  <c r="BF77" i="40"/>
  <c r="BD77" i="40" s="1"/>
  <c r="BF13" i="40"/>
  <c r="BD13" i="40" s="1"/>
  <c r="BF172" i="40"/>
  <c r="BD172" i="40" s="1"/>
  <c r="BF108" i="40"/>
  <c r="BD108" i="40" s="1"/>
  <c r="BF44" i="40"/>
  <c r="BD44" i="40" s="1"/>
  <c r="R95" i="40"/>
  <c r="P95" i="40" s="1"/>
  <c r="R174" i="40"/>
  <c r="P174" i="40" s="1"/>
  <c r="R94" i="40"/>
  <c r="P94" i="40" s="1"/>
  <c r="R14" i="40"/>
  <c r="R201" i="40"/>
  <c r="P201" i="40" s="1"/>
  <c r="R121" i="40"/>
  <c r="P121" i="40" s="1"/>
  <c r="R41" i="40"/>
  <c r="P41" i="40" s="1"/>
  <c r="R184" i="40"/>
  <c r="P184" i="40" s="1"/>
  <c r="R120" i="40"/>
  <c r="P120" i="40" s="1"/>
  <c r="R56" i="40"/>
  <c r="P56" i="40" s="1"/>
  <c r="R107" i="40"/>
  <c r="P107" i="40" s="1"/>
  <c r="R87" i="40"/>
  <c r="P87" i="40" s="1"/>
  <c r="R51" i="40"/>
  <c r="P51" i="40" s="1"/>
  <c r="R170" i="40"/>
  <c r="P170" i="40" s="1"/>
  <c r="R106" i="40"/>
  <c r="P106" i="40" s="1"/>
  <c r="R42" i="40"/>
  <c r="P42" i="40" s="1"/>
  <c r="R197" i="40"/>
  <c r="P197" i="40" s="1"/>
  <c r="R133" i="40"/>
  <c r="P133" i="40" s="1"/>
  <c r="R69" i="40"/>
  <c r="P69" i="40" s="1"/>
  <c r="R5" i="40"/>
  <c r="R164" i="40"/>
  <c r="P164" i="40" s="1"/>
  <c r="R100" i="40"/>
  <c r="P100" i="40" s="1"/>
  <c r="R36" i="40"/>
  <c r="P36" i="40" s="1"/>
  <c r="R31" i="40"/>
  <c r="R111" i="40"/>
  <c r="P111" i="40" s="1"/>
  <c r="R195" i="40"/>
  <c r="P195" i="40" s="1"/>
  <c r="R158" i="40"/>
  <c r="P158" i="40" s="1"/>
  <c r="R78" i="40"/>
  <c r="P78" i="40" s="1"/>
  <c r="R185" i="40"/>
  <c r="P185" i="40" s="1"/>
  <c r="R105" i="40"/>
  <c r="P105" i="40" s="1"/>
  <c r="R9" i="40"/>
  <c r="R168" i="40"/>
  <c r="P168" i="40" s="1"/>
  <c r="R104" i="40"/>
  <c r="P104" i="40" s="1"/>
  <c r="R40" i="40"/>
  <c r="P40" i="40" s="1"/>
  <c r="R79" i="40"/>
  <c r="P79" i="40" s="1"/>
  <c r="R82" i="40"/>
  <c r="P82" i="40" s="1"/>
  <c r="R109" i="40"/>
  <c r="P109" i="40" s="1"/>
  <c r="R140" i="40"/>
  <c r="P140" i="40" s="1"/>
  <c r="R12" i="40"/>
  <c r="R123" i="40"/>
  <c r="P123" i="40" s="1"/>
  <c r="R103" i="40"/>
  <c r="P103" i="40" s="1"/>
  <c r="R67" i="40"/>
  <c r="P67" i="40" s="1"/>
  <c r="R142" i="40"/>
  <c r="P142" i="40" s="1"/>
  <c r="R46" i="40"/>
  <c r="P46" i="40" s="1"/>
  <c r="R169" i="40"/>
  <c r="P169" i="40" s="1"/>
  <c r="R73" i="40"/>
  <c r="P73" i="40" s="1"/>
  <c r="R24" i="40"/>
  <c r="R179" i="40"/>
  <c r="P179" i="40" s="1"/>
  <c r="R138" i="40"/>
  <c r="P138" i="40" s="1"/>
  <c r="R183" i="40"/>
  <c r="P183" i="40" s="1"/>
  <c r="R72" i="40"/>
  <c r="P72" i="40" s="1"/>
  <c r="R93" i="40"/>
  <c r="P93" i="40" s="1"/>
  <c r="R159" i="40"/>
  <c r="P159" i="40" s="1"/>
  <c r="R39" i="40"/>
  <c r="P39" i="40" s="1"/>
  <c r="R4" i="40"/>
  <c r="R8" i="40"/>
  <c r="R171" i="40"/>
  <c r="P171" i="40" s="1"/>
  <c r="R151" i="40"/>
  <c r="P151" i="40" s="1"/>
  <c r="R115" i="40"/>
  <c r="P115" i="40" s="1"/>
  <c r="R186" i="40"/>
  <c r="P186" i="40" s="1"/>
  <c r="R74" i="40"/>
  <c r="P74" i="40" s="1"/>
  <c r="R181" i="40"/>
  <c r="P181" i="40" s="1"/>
  <c r="R101" i="40"/>
  <c r="P101" i="40" s="1"/>
  <c r="R21" i="40"/>
  <c r="R132" i="40"/>
  <c r="P132" i="40" s="1"/>
  <c r="R52" i="40"/>
  <c r="P52" i="40" s="1"/>
  <c r="R199" i="40"/>
  <c r="P199" i="40" s="1"/>
  <c r="R163" i="40"/>
  <c r="P163" i="40" s="1"/>
  <c r="R198" i="40"/>
  <c r="P198" i="40" s="1"/>
  <c r="R134" i="40"/>
  <c r="P134" i="40" s="1"/>
  <c r="R70" i="40"/>
  <c r="P70" i="40" s="1"/>
  <c r="R6" i="40"/>
  <c r="R161" i="40"/>
  <c r="P161" i="40" s="1"/>
  <c r="R97" i="40"/>
  <c r="P97" i="40" s="1"/>
  <c r="R33" i="40"/>
  <c r="P33" i="40" s="1"/>
  <c r="AH45" i="40"/>
  <c r="AF45" i="40" s="1"/>
  <c r="AH13" i="40"/>
  <c r="AH180" i="40"/>
  <c r="AF180" i="40" s="1"/>
  <c r="AH9" i="40"/>
  <c r="AH153" i="40"/>
  <c r="AF153" i="40" s="1"/>
  <c r="AH144" i="40"/>
  <c r="AF144" i="40" s="1"/>
  <c r="AH36" i="40"/>
  <c r="AF36" i="40" s="1"/>
  <c r="AH191" i="40"/>
  <c r="AF191" i="40" s="1"/>
  <c r="AH127" i="40"/>
  <c r="AF127" i="40" s="1"/>
  <c r="AH63" i="40"/>
  <c r="AF63" i="40" s="1"/>
  <c r="AH154" i="40"/>
  <c r="AF154" i="40" s="1"/>
  <c r="AH90" i="40"/>
  <c r="AF90" i="40" s="1"/>
  <c r="AH26" i="40"/>
  <c r="AH165" i="40"/>
  <c r="AF165" i="40" s="1"/>
  <c r="AH149" i="40"/>
  <c r="AF149" i="40" s="1"/>
  <c r="AH57" i="40"/>
  <c r="AF57" i="40" s="1"/>
  <c r="AH177" i="40"/>
  <c r="AF177" i="40" s="1"/>
  <c r="AH5" i="40"/>
  <c r="AH168" i="40"/>
  <c r="AF168" i="40" s="1"/>
  <c r="AH48" i="40"/>
  <c r="AF48" i="40" s="1"/>
  <c r="AH3" i="40"/>
  <c r="AH139" i="40"/>
  <c r="AF139" i="40" s="1"/>
  <c r="AH75" i="40"/>
  <c r="AF75" i="40" s="1"/>
  <c r="AH11" i="40"/>
  <c r="AH173" i="40"/>
  <c r="AF173" i="40" s="1"/>
  <c r="AH148" i="40"/>
  <c r="AF148" i="40" s="1"/>
  <c r="AH121" i="40"/>
  <c r="AF121" i="40" s="1"/>
  <c r="AH112" i="40"/>
  <c r="AF112" i="40" s="1"/>
  <c r="AH84" i="40"/>
  <c r="AF84" i="40" s="1"/>
  <c r="AH20" i="40"/>
  <c r="AH175" i="40"/>
  <c r="AF175" i="40" s="1"/>
  <c r="AH111" i="40"/>
  <c r="AF111" i="40" s="1"/>
  <c r="AH47" i="40"/>
  <c r="AF47" i="40" s="1"/>
  <c r="AH138" i="40"/>
  <c r="AF138" i="40" s="1"/>
  <c r="AH74" i="40"/>
  <c r="AF74" i="40" s="1"/>
  <c r="AH10" i="40"/>
  <c r="AH197" i="40"/>
  <c r="AF197" i="40" s="1"/>
  <c r="AH116" i="40"/>
  <c r="AF116" i="40" s="1"/>
  <c r="AH85" i="40"/>
  <c r="AF85" i="40" s="1"/>
  <c r="AH65" i="40"/>
  <c r="AF65" i="40" s="1"/>
  <c r="AH159" i="40"/>
  <c r="AF159" i="40" s="1"/>
  <c r="AH31" i="40"/>
  <c r="AH186" i="40"/>
  <c r="AF186" i="40" s="1"/>
  <c r="AH58" i="40"/>
  <c r="AF58" i="40" s="1"/>
  <c r="AH29" i="40"/>
  <c r="AH172" i="40"/>
  <c r="AF172" i="40" s="1"/>
  <c r="AH145" i="40"/>
  <c r="AF145" i="40" s="1"/>
  <c r="AH136" i="40"/>
  <c r="AF136" i="40" s="1"/>
  <c r="AH32" i="40"/>
  <c r="AH155" i="40"/>
  <c r="AF155" i="40" s="1"/>
  <c r="AH59" i="40"/>
  <c r="AF59" i="40" s="1"/>
  <c r="AH166" i="40"/>
  <c r="AF166" i="40" s="1"/>
  <c r="AH102" i="40"/>
  <c r="AF102" i="40" s="1"/>
  <c r="AH38" i="40"/>
  <c r="AF38" i="40" s="1"/>
  <c r="AH164" i="40"/>
  <c r="AF164" i="40" s="1"/>
  <c r="AH137" i="40"/>
  <c r="AF137" i="40" s="1"/>
  <c r="AH128" i="40"/>
  <c r="AF128" i="40" s="1"/>
  <c r="AH92" i="40"/>
  <c r="AF92" i="40" s="1"/>
  <c r="AH28" i="40"/>
  <c r="AH183" i="40"/>
  <c r="AF183" i="40" s="1"/>
  <c r="AH119" i="40"/>
  <c r="AF119" i="40" s="1"/>
  <c r="AH55" i="40"/>
  <c r="AF55" i="40" s="1"/>
  <c r="AH146" i="40"/>
  <c r="AF146" i="40" s="1"/>
  <c r="AH82" i="40"/>
  <c r="AF82" i="40" s="1"/>
  <c r="AH18" i="40"/>
  <c r="AH93" i="40"/>
  <c r="AF93" i="40" s="1"/>
  <c r="AH181" i="40"/>
  <c r="AF181" i="40" s="1"/>
  <c r="AH73" i="40"/>
  <c r="AF73" i="40" s="1"/>
  <c r="AH21" i="40"/>
  <c r="AH202" i="40"/>
  <c r="AF202" i="40" s="1"/>
  <c r="AH143" i="40"/>
  <c r="AF143" i="40" s="1"/>
  <c r="AH15" i="40"/>
  <c r="AH170" i="40"/>
  <c r="AF170" i="40" s="1"/>
  <c r="AH42" i="40"/>
  <c r="AF42" i="40" s="1"/>
  <c r="AH140" i="40"/>
  <c r="AF140" i="40" s="1"/>
  <c r="AH113" i="40"/>
  <c r="AF113" i="40" s="1"/>
  <c r="AH104" i="40"/>
  <c r="AF104" i="40" s="1"/>
  <c r="AH16" i="40"/>
  <c r="AH123" i="40"/>
  <c r="AF123" i="40" s="1"/>
  <c r="AH43" i="40"/>
  <c r="AF43" i="40" s="1"/>
  <c r="AH150" i="40"/>
  <c r="AF150" i="40" s="1"/>
  <c r="AH86" i="40"/>
  <c r="AF86" i="40" s="1"/>
  <c r="AH22" i="40"/>
  <c r="AH68" i="40"/>
  <c r="AF68" i="40" s="1"/>
  <c r="AH95" i="40"/>
  <c r="AF95" i="40" s="1"/>
  <c r="AH122" i="40"/>
  <c r="AF122" i="40" s="1"/>
  <c r="AH108" i="40"/>
  <c r="AF108" i="40" s="1"/>
  <c r="AH69" i="40"/>
  <c r="AF69" i="40" s="1"/>
  <c r="AH49" i="40"/>
  <c r="AF49" i="40" s="1"/>
  <c r="AH80" i="40"/>
  <c r="AF80" i="40" s="1"/>
  <c r="AH187" i="40"/>
  <c r="AF187" i="40" s="1"/>
  <c r="AH107" i="40"/>
  <c r="AF107" i="40" s="1"/>
  <c r="AH27" i="40"/>
  <c r="AH6" i="40"/>
  <c r="AH61" i="40"/>
  <c r="AF61" i="40" s="1"/>
  <c r="AH100" i="40"/>
  <c r="AF100" i="40" s="1"/>
  <c r="AH201" i="40"/>
  <c r="AF201" i="40" s="1"/>
  <c r="AH53" i="40"/>
  <c r="AF53" i="40" s="1"/>
  <c r="AH192" i="40"/>
  <c r="AF192" i="40" s="1"/>
  <c r="AH33" i="40"/>
  <c r="AH60" i="40"/>
  <c r="AF60" i="40" s="1"/>
  <c r="AH52" i="40"/>
  <c r="AF52" i="40" s="1"/>
  <c r="AH106" i="40"/>
  <c r="AF106" i="40" s="1"/>
  <c r="AH182" i="40"/>
  <c r="AF182" i="40" s="1"/>
  <c r="AH189" i="40"/>
  <c r="AF189" i="40" s="1"/>
  <c r="AH118" i="40"/>
  <c r="AF118" i="40" s="1"/>
  <c r="AH196" i="40"/>
  <c r="AF196" i="40" s="1"/>
  <c r="AH169" i="40"/>
  <c r="AF169" i="40" s="1"/>
  <c r="AH160" i="40"/>
  <c r="AF160" i="40" s="1"/>
  <c r="AH44" i="40"/>
  <c r="AF44" i="40" s="1"/>
  <c r="AH135" i="40"/>
  <c r="AF135" i="40" s="1"/>
  <c r="AH39" i="40"/>
  <c r="AF39" i="40" s="1"/>
  <c r="AH162" i="40"/>
  <c r="AF162" i="40" s="1"/>
  <c r="AH66" i="40"/>
  <c r="AF66" i="40" s="1"/>
  <c r="AH101" i="40"/>
  <c r="AF101" i="40" s="1"/>
  <c r="AH125" i="40"/>
  <c r="AF125" i="40" s="1"/>
  <c r="AH89" i="40"/>
  <c r="AF89" i="40" s="1"/>
  <c r="AH193" i="40"/>
  <c r="AF193" i="40" s="1"/>
  <c r="AH37" i="40"/>
  <c r="AF37" i="40" s="1"/>
  <c r="AH184" i="40"/>
  <c r="AF184" i="40" s="1"/>
  <c r="AH17" i="40"/>
  <c r="AH56" i="40"/>
  <c r="AF56" i="40" s="1"/>
  <c r="AH147" i="40"/>
  <c r="AF147" i="40" s="1"/>
  <c r="AH83" i="40"/>
  <c r="AF83" i="40" s="1"/>
  <c r="AH19" i="40"/>
  <c r="BF68" i="40"/>
  <c r="BD68" i="40" s="1"/>
  <c r="BF196" i="40"/>
  <c r="BD196" i="40" s="1"/>
  <c r="BF35" i="40"/>
  <c r="BD35" i="40" s="1"/>
  <c r="BF163" i="40"/>
  <c r="BD163" i="40" s="1"/>
  <c r="R96" i="40"/>
  <c r="P96" i="40" s="1"/>
  <c r="Z23" i="40"/>
  <c r="X23" i="40" s="1"/>
  <c r="AH14" i="40"/>
  <c r="AH142" i="40"/>
  <c r="AF142" i="40" s="1"/>
  <c r="BF92" i="40"/>
  <c r="BD92" i="40" s="1"/>
  <c r="R65" i="40"/>
  <c r="P65" i="40" s="1"/>
  <c r="Z44" i="40"/>
  <c r="X44" i="40" s="1"/>
  <c r="Z124" i="40"/>
  <c r="X124" i="40" s="1"/>
  <c r="AH99" i="40"/>
  <c r="AF99" i="40" s="1"/>
  <c r="BF157" i="40"/>
  <c r="BD157" i="40" s="1"/>
  <c r="R118" i="40"/>
  <c r="P118" i="40" s="1"/>
  <c r="Z93" i="40"/>
  <c r="X93" i="40" s="1"/>
  <c r="BF23" i="40"/>
  <c r="BD23" i="40" s="1"/>
  <c r="BF135" i="40"/>
  <c r="BD135" i="40" s="1"/>
  <c r="R68" i="40"/>
  <c r="P68" i="40" s="1"/>
  <c r="R180" i="40"/>
  <c r="P180" i="40" s="1"/>
  <c r="Z75" i="40"/>
  <c r="X75" i="40" s="1"/>
  <c r="Z3" i="40"/>
  <c r="AH114" i="40"/>
  <c r="AF114" i="40" s="1"/>
  <c r="BF32" i="40"/>
  <c r="BD32" i="40" s="1"/>
  <c r="BF160" i="40"/>
  <c r="BD160" i="40" s="1"/>
  <c r="R53" i="40"/>
  <c r="P53" i="40" s="1"/>
  <c r="R165" i="40"/>
  <c r="P165" i="40" s="1"/>
  <c r="Z96" i="40"/>
  <c r="X96" i="40" s="1"/>
  <c r="AH7" i="40"/>
  <c r="AH103" i="40"/>
  <c r="AF103" i="40" s="1"/>
  <c r="BF33" i="40"/>
  <c r="BD33" i="40" s="1"/>
  <c r="BF145" i="40"/>
  <c r="BD145" i="40" s="1"/>
  <c r="R58" i="40"/>
  <c r="P58" i="40" s="1"/>
  <c r="Z17" i="40"/>
  <c r="X17" i="40" s="1"/>
  <c r="Z177" i="40"/>
  <c r="X177" i="40" s="1"/>
  <c r="BF194" i="40"/>
  <c r="BD194" i="40" s="1"/>
  <c r="Z198" i="40"/>
  <c r="X198" i="40" s="1"/>
  <c r="R43" i="40"/>
  <c r="P43" i="40" s="1"/>
  <c r="BF75" i="40"/>
  <c r="BD75" i="40" s="1"/>
  <c r="R137" i="40"/>
  <c r="P137" i="40" s="1"/>
  <c r="R30" i="40"/>
  <c r="AH200" i="40"/>
  <c r="AF200" i="40" s="1"/>
  <c r="AH109" i="40"/>
  <c r="AF109" i="40" s="1"/>
  <c r="BF168" i="40"/>
  <c r="BD168" i="40" s="1"/>
  <c r="R194" i="40"/>
  <c r="P194" i="40" s="1"/>
  <c r="AH185" i="40"/>
  <c r="AF185" i="40" s="1"/>
  <c r="R88" i="40"/>
  <c r="P88" i="40" s="1"/>
  <c r="Z166" i="40"/>
  <c r="X166" i="40" s="1"/>
  <c r="Z146" i="40"/>
  <c r="X146" i="40" s="1"/>
  <c r="Z169" i="40"/>
  <c r="X169" i="40" s="1"/>
  <c r="Z105" i="40"/>
  <c r="X105" i="40" s="1"/>
  <c r="Z41" i="40"/>
  <c r="X41" i="40" s="1"/>
  <c r="Z200" i="40"/>
  <c r="X200" i="40" s="1"/>
  <c r="Z136" i="40"/>
  <c r="X136" i="40" s="1"/>
  <c r="Z72" i="40"/>
  <c r="X72" i="40" s="1"/>
  <c r="Z8" i="40"/>
  <c r="Z163" i="40"/>
  <c r="X163" i="40" s="1"/>
  <c r="Z99" i="40"/>
  <c r="X99" i="40" s="1"/>
  <c r="Z35" i="40"/>
  <c r="X35" i="40" s="1"/>
  <c r="Z194" i="40"/>
  <c r="X194" i="40" s="1"/>
  <c r="Z181" i="40"/>
  <c r="X181" i="40" s="1"/>
  <c r="Z117" i="40"/>
  <c r="X117" i="40" s="1"/>
  <c r="Z53" i="40"/>
  <c r="X53" i="40" s="1"/>
  <c r="Z148" i="40"/>
  <c r="X148" i="40" s="1"/>
  <c r="Z84" i="40"/>
  <c r="X84" i="40" s="1"/>
  <c r="Z20" i="40"/>
  <c r="X20" i="40" s="1"/>
  <c r="Z30" i="40"/>
  <c r="X30" i="40" s="1"/>
  <c r="Z138" i="40"/>
  <c r="X138" i="40" s="1"/>
  <c r="Z102" i="40"/>
  <c r="X102" i="40" s="1"/>
  <c r="Z82" i="40"/>
  <c r="X82" i="40" s="1"/>
  <c r="Z153" i="40"/>
  <c r="X153" i="40" s="1"/>
  <c r="Z89" i="40"/>
  <c r="X89" i="40" s="1"/>
  <c r="Z25" i="40"/>
  <c r="X25" i="40" s="1"/>
  <c r="Z184" i="40"/>
  <c r="X184" i="40" s="1"/>
  <c r="Z120" i="40"/>
  <c r="X120" i="40" s="1"/>
  <c r="Z56" i="40"/>
  <c r="X56" i="40" s="1"/>
  <c r="Z147" i="40"/>
  <c r="X147" i="40" s="1"/>
  <c r="Z83" i="40"/>
  <c r="X83" i="40" s="1"/>
  <c r="Z19" i="40"/>
  <c r="X19" i="40" s="1"/>
  <c r="Z201" i="40"/>
  <c r="X201" i="40" s="1"/>
  <c r="Z73" i="40"/>
  <c r="X73" i="40" s="1"/>
  <c r="Z104" i="40"/>
  <c r="X104" i="40" s="1"/>
  <c r="Z131" i="40"/>
  <c r="X131" i="40" s="1"/>
  <c r="Z4" i="40"/>
  <c r="Z174" i="40"/>
  <c r="X174" i="40" s="1"/>
  <c r="Z190" i="40"/>
  <c r="X190" i="40" s="1"/>
  <c r="Z122" i="40"/>
  <c r="X122" i="40" s="1"/>
  <c r="Z86" i="40"/>
  <c r="X86" i="40" s="1"/>
  <c r="Z66" i="40"/>
  <c r="X66" i="40" s="1"/>
  <c r="Z149" i="40"/>
  <c r="X149" i="40" s="1"/>
  <c r="Z69" i="40"/>
  <c r="X69" i="40" s="1"/>
  <c r="Z180" i="40"/>
  <c r="X180" i="40" s="1"/>
  <c r="Z100" i="40"/>
  <c r="X100" i="40" s="1"/>
  <c r="Z175" i="40"/>
  <c r="X175" i="40" s="1"/>
  <c r="Z111" i="40"/>
  <c r="X111" i="40" s="1"/>
  <c r="Z47" i="40"/>
  <c r="X47" i="40" s="1"/>
  <c r="Z46" i="40"/>
  <c r="X46" i="40" s="1"/>
  <c r="Z94" i="40"/>
  <c r="X94" i="40" s="1"/>
  <c r="Z126" i="40"/>
  <c r="X126" i="40" s="1"/>
  <c r="Z170" i="40"/>
  <c r="X170" i="40" s="1"/>
  <c r="Z134" i="40"/>
  <c r="X134" i="40" s="1"/>
  <c r="Z114" i="40"/>
  <c r="X114" i="40" s="1"/>
  <c r="Z161" i="40"/>
  <c r="X161" i="40" s="1"/>
  <c r="Z97" i="40"/>
  <c r="X97" i="40" s="1"/>
  <c r="Z33" i="40"/>
  <c r="X33" i="40" s="1"/>
  <c r="Z192" i="40"/>
  <c r="X192" i="40" s="1"/>
  <c r="Z128" i="40"/>
  <c r="X128" i="40" s="1"/>
  <c r="Z64" i="40"/>
  <c r="X64" i="40" s="1"/>
  <c r="Z155" i="40"/>
  <c r="X155" i="40" s="1"/>
  <c r="Z91" i="40"/>
  <c r="X91" i="40" s="1"/>
  <c r="Z27" i="40"/>
  <c r="X27" i="40" s="1"/>
  <c r="Z78" i="40"/>
  <c r="X78" i="40" s="1"/>
  <c r="Z185" i="40"/>
  <c r="X185" i="40" s="1"/>
  <c r="Z57" i="40"/>
  <c r="X57" i="40" s="1"/>
  <c r="Z88" i="40"/>
  <c r="X88" i="40" s="1"/>
  <c r="Z115" i="40"/>
  <c r="X115" i="40" s="1"/>
  <c r="Z110" i="40"/>
  <c r="X110" i="40" s="1"/>
  <c r="Z58" i="40"/>
  <c r="X58" i="40" s="1"/>
  <c r="Z22" i="40"/>
  <c r="X22" i="40" s="1"/>
  <c r="Z133" i="40"/>
  <c r="X133" i="40" s="1"/>
  <c r="Z37" i="40"/>
  <c r="X37" i="40" s="1"/>
  <c r="Z164" i="40"/>
  <c r="X164" i="40" s="1"/>
  <c r="Z68" i="40"/>
  <c r="X68" i="40" s="1"/>
  <c r="Z159" i="40"/>
  <c r="X159" i="40" s="1"/>
  <c r="Z95" i="40"/>
  <c r="X95" i="40" s="1"/>
  <c r="Z31" i="40"/>
  <c r="X31" i="40" s="1"/>
  <c r="Z14" i="40"/>
  <c r="X14" i="40" s="1"/>
  <c r="Z74" i="40"/>
  <c r="X74" i="40" s="1"/>
  <c r="Z38" i="40"/>
  <c r="X38" i="40" s="1"/>
  <c r="Z18" i="40"/>
  <c r="X18" i="40" s="1"/>
  <c r="Z137" i="40"/>
  <c r="X137" i="40" s="1"/>
  <c r="Z9" i="40"/>
  <c r="Z168" i="40"/>
  <c r="X168" i="40" s="1"/>
  <c r="Z40" i="40"/>
  <c r="X40" i="40" s="1"/>
  <c r="Z195" i="40"/>
  <c r="X195" i="40" s="1"/>
  <c r="Z67" i="40"/>
  <c r="X67" i="40" s="1"/>
  <c r="Z158" i="40"/>
  <c r="X158" i="40" s="1"/>
  <c r="Z197" i="40"/>
  <c r="X197" i="40" s="1"/>
  <c r="Z101" i="40"/>
  <c r="X101" i="40" s="1"/>
  <c r="Z21" i="40"/>
  <c r="X21" i="40" s="1"/>
  <c r="Z132" i="40"/>
  <c r="X132" i="40" s="1"/>
  <c r="Z52" i="40"/>
  <c r="X52" i="40" s="1"/>
  <c r="Z15" i="40"/>
  <c r="X15" i="40" s="1"/>
  <c r="Z142" i="40"/>
  <c r="X142" i="40" s="1"/>
  <c r="Z42" i="40"/>
  <c r="X42" i="40" s="1"/>
  <c r="Z6" i="40"/>
  <c r="Z193" i="40"/>
  <c r="X193" i="40" s="1"/>
  <c r="Z129" i="40"/>
  <c r="X129" i="40" s="1"/>
  <c r="Z65" i="40"/>
  <c r="X65" i="40" s="1"/>
  <c r="Z202" i="40"/>
  <c r="X202" i="40" s="1"/>
  <c r="Z24" i="40"/>
  <c r="X24" i="40" s="1"/>
  <c r="Z150" i="40"/>
  <c r="X150" i="40" s="1"/>
  <c r="Z130" i="40"/>
  <c r="X130" i="40" s="1"/>
  <c r="Z85" i="40"/>
  <c r="X85" i="40" s="1"/>
  <c r="Z196" i="40"/>
  <c r="X196" i="40" s="1"/>
  <c r="Z127" i="40"/>
  <c r="X127" i="40" s="1"/>
  <c r="Z10" i="40"/>
  <c r="Z121" i="40"/>
  <c r="X121" i="40" s="1"/>
  <c r="Z179" i="40"/>
  <c r="X179" i="40" s="1"/>
  <c r="Z186" i="40"/>
  <c r="X186" i="40" s="1"/>
  <c r="Z5" i="40"/>
  <c r="Z116" i="40"/>
  <c r="X116" i="40" s="1"/>
  <c r="Z63" i="40"/>
  <c r="X63" i="40" s="1"/>
  <c r="Z113" i="40"/>
  <c r="X113" i="40" s="1"/>
  <c r="Z160" i="40"/>
  <c r="X160" i="40" s="1"/>
  <c r="Z80" i="40"/>
  <c r="X80" i="40" s="1"/>
  <c r="Z187" i="40"/>
  <c r="X187" i="40" s="1"/>
  <c r="Z107" i="40"/>
  <c r="X107" i="40" s="1"/>
  <c r="Z11" i="40"/>
  <c r="Z26" i="40"/>
  <c r="X26" i="40" s="1"/>
  <c r="Z189" i="40"/>
  <c r="X189" i="40" s="1"/>
  <c r="Z125" i="40"/>
  <c r="X125" i="40" s="1"/>
  <c r="Z61" i="40"/>
  <c r="X61" i="40" s="1"/>
  <c r="Z156" i="40"/>
  <c r="X156" i="40" s="1"/>
  <c r="Z92" i="40"/>
  <c r="X92" i="40" s="1"/>
  <c r="Z28" i="40"/>
  <c r="X28" i="40" s="1"/>
  <c r="AH70" i="40"/>
  <c r="AF70" i="40" s="1"/>
  <c r="AH198" i="40"/>
  <c r="AF198" i="40" s="1"/>
  <c r="R57" i="40"/>
  <c r="P57" i="40" s="1"/>
  <c r="BF99" i="40"/>
  <c r="BD99" i="40" s="1"/>
  <c r="R32" i="40"/>
  <c r="R160" i="40"/>
  <c r="P160" i="40" s="1"/>
  <c r="Z87" i="40"/>
  <c r="X87" i="40" s="1"/>
  <c r="Z151" i="40"/>
  <c r="X151" i="40" s="1"/>
  <c r="AH78" i="40"/>
  <c r="AF78" i="40" s="1"/>
  <c r="BF12" i="40"/>
  <c r="BD12" i="40" s="1"/>
  <c r="BF188" i="40"/>
  <c r="BD188" i="40" s="1"/>
  <c r="R145" i="40"/>
  <c r="P145" i="40" s="1"/>
  <c r="AH4" i="40"/>
  <c r="AH179" i="40"/>
  <c r="AF179" i="40" s="1"/>
  <c r="BF61" i="40"/>
  <c r="BD61" i="40" s="1"/>
  <c r="R38" i="40"/>
  <c r="P38" i="40" s="1"/>
  <c r="Z13" i="40"/>
  <c r="X13" i="40" s="1"/>
  <c r="Z173" i="40"/>
  <c r="X173" i="40" s="1"/>
  <c r="AH72" i="40"/>
  <c r="AF72" i="40" s="1"/>
  <c r="R35" i="40"/>
  <c r="P35" i="40" s="1"/>
  <c r="Z162" i="40"/>
  <c r="X162" i="40" s="1"/>
  <c r="AH25" i="40"/>
  <c r="BF51" i="40"/>
  <c r="BD51" i="40" s="1"/>
  <c r="BF179" i="40"/>
  <c r="BD179" i="40" s="1"/>
  <c r="R112" i="40"/>
  <c r="P112" i="40" s="1"/>
  <c r="Z39" i="40"/>
  <c r="X39" i="40" s="1"/>
  <c r="AH94" i="40"/>
  <c r="AF94" i="40" s="1"/>
  <c r="BF22" i="40"/>
  <c r="BD22" i="40" s="1"/>
  <c r="R135" i="40"/>
  <c r="P135" i="40" s="1"/>
  <c r="AH97" i="40"/>
  <c r="AF97" i="40" s="1"/>
  <c r="BF42" i="40"/>
  <c r="BD42" i="40" s="1"/>
  <c r="R155" i="40"/>
  <c r="P155" i="40" s="1"/>
  <c r="AH124" i="40"/>
  <c r="AF124" i="40" s="1"/>
  <c r="BF174" i="40"/>
  <c r="BD174" i="40" s="1"/>
  <c r="BF55" i="40"/>
  <c r="BD55" i="40" s="1"/>
  <c r="BF183" i="40"/>
  <c r="BD183" i="40" s="1"/>
  <c r="R84" i="40"/>
  <c r="P84" i="40" s="1"/>
  <c r="R196" i="40"/>
  <c r="P196" i="40" s="1"/>
  <c r="Z123" i="40"/>
  <c r="X123" i="40" s="1"/>
  <c r="AH34" i="40"/>
  <c r="AF34" i="40" s="1"/>
  <c r="AH130" i="40"/>
  <c r="AF130" i="40" s="1"/>
  <c r="BF64" i="40"/>
  <c r="BD64" i="40" s="1"/>
  <c r="BF176" i="40"/>
  <c r="BD176" i="40" s="1"/>
  <c r="R85" i="40"/>
  <c r="P85" i="40" s="1"/>
  <c r="Z16" i="40"/>
  <c r="X16" i="40" s="1"/>
  <c r="Z112" i="40"/>
  <c r="X112" i="40" s="1"/>
  <c r="AH23" i="40"/>
  <c r="AH151" i="40"/>
  <c r="AF151" i="40" s="1"/>
  <c r="BF65" i="40"/>
  <c r="BD65" i="40" s="1"/>
  <c r="BF161" i="40"/>
  <c r="BD161" i="40" s="1"/>
  <c r="R90" i="40"/>
  <c r="P90" i="40" s="1"/>
  <c r="Z49" i="40"/>
  <c r="X49" i="40" s="1"/>
  <c r="AH12" i="40"/>
  <c r="Z50" i="40"/>
  <c r="X50" i="40" s="1"/>
  <c r="BF102" i="40"/>
  <c r="BD102" i="40" s="1"/>
  <c r="AH105" i="40"/>
  <c r="AF105" i="40" s="1"/>
  <c r="Z106" i="40"/>
  <c r="X106" i="40" s="1"/>
  <c r="R47" i="40"/>
  <c r="P47" i="40" s="1"/>
  <c r="R127" i="40"/>
  <c r="P127" i="40" s="1"/>
  <c r="AH133" i="40"/>
  <c r="AF133" i="40" s="1"/>
  <c r="BF139" i="40"/>
  <c r="BD139" i="40" s="1"/>
  <c r="AH54" i="40"/>
  <c r="AF54" i="40" s="1"/>
  <c r="Z36" i="40"/>
  <c r="X36" i="40" s="1"/>
  <c r="R110" i="40"/>
  <c r="P110" i="40" s="1"/>
  <c r="R143" i="40"/>
  <c r="P143" i="40" s="1"/>
  <c r="R124" i="40"/>
  <c r="P124" i="40" s="1"/>
  <c r="Z152" i="40"/>
  <c r="X152" i="40" s="1"/>
  <c r="R147" i="40"/>
  <c r="P147" i="40" s="1"/>
  <c r="BF155" i="40"/>
  <c r="BD155" i="40" s="1"/>
  <c r="R152" i="40"/>
  <c r="P152" i="40" s="1"/>
  <c r="Z79" i="40"/>
  <c r="X79" i="40" s="1"/>
  <c r="Z143" i="40"/>
  <c r="X143" i="40" s="1"/>
  <c r="AH134" i="40"/>
  <c r="AF134" i="40" s="1"/>
  <c r="BF132" i="40"/>
  <c r="BD132" i="40" s="1"/>
  <c r="R71" i="40"/>
  <c r="P71" i="40" s="1"/>
  <c r="Z182" i="40"/>
  <c r="X182" i="40" s="1"/>
  <c r="R91" i="40"/>
  <c r="P91" i="40" s="1"/>
  <c r="BF115" i="40"/>
  <c r="BD115" i="40" s="1"/>
  <c r="R48" i="40"/>
  <c r="P48" i="40" s="1"/>
  <c r="R176" i="40"/>
  <c r="P176" i="40" s="1"/>
  <c r="Z103" i="40"/>
  <c r="X103" i="40" s="1"/>
  <c r="Z167" i="40"/>
  <c r="X167" i="40" s="1"/>
  <c r="AH30" i="40"/>
  <c r="AH158" i="40"/>
  <c r="AF158" i="40" s="1"/>
  <c r="BF28" i="40"/>
  <c r="BD28" i="40" s="1"/>
  <c r="BF124" i="40"/>
  <c r="BD124" i="40" s="1"/>
  <c r="R202" i="40"/>
  <c r="P202" i="40" s="1"/>
  <c r="R81" i="40"/>
  <c r="P81" i="40" s="1"/>
  <c r="R177" i="40"/>
  <c r="P177" i="40" s="1"/>
  <c r="Z60" i="40"/>
  <c r="X60" i="40" s="1"/>
  <c r="Z140" i="40"/>
  <c r="X140" i="40" s="1"/>
  <c r="AH35" i="40"/>
  <c r="AF35" i="40" s="1"/>
  <c r="AH115" i="40"/>
  <c r="AF115" i="40" s="1"/>
  <c r="AH195" i="40"/>
  <c r="AF195" i="40" s="1"/>
  <c r="BF93" i="40"/>
  <c r="BD93" i="40" s="1"/>
  <c r="BF173" i="40"/>
  <c r="BD173" i="40" s="1"/>
  <c r="R54" i="40"/>
  <c r="P54" i="40" s="1"/>
  <c r="R150" i="40"/>
  <c r="P150" i="40" s="1"/>
  <c r="Z29" i="40"/>
  <c r="X29" i="40" s="1"/>
  <c r="Z109" i="40"/>
  <c r="X109" i="40" s="1"/>
  <c r="AH8" i="40"/>
  <c r="AH88" i="40"/>
  <c r="AF88" i="40" s="1"/>
  <c r="R99" i="40"/>
  <c r="P99" i="40" s="1"/>
  <c r="AH81" i="40"/>
  <c r="AF81" i="40" s="1"/>
  <c r="BF4" i="40"/>
  <c r="BF67" i="40"/>
  <c r="BD67" i="40" s="1"/>
  <c r="BF131" i="40"/>
  <c r="BD131" i="40" s="1"/>
  <c r="BF195" i="40"/>
  <c r="BD195" i="40" s="1"/>
  <c r="R64" i="40"/>
  <c r="P64" i="40" s="1"/>
  <c r="R128" i="40"/>
  <c r="P128" i="40" s="1"/>
  <c r="R192" i="40"/>
  <c r="P192" i="40" s="1"/>
  <c r="Z55" i="40"/>
  <c r="X55" i="40" s="1"/>
  <c r="Z119" i="40"/>
  <c r="X119" i="40" s="1"/>
  <c r="Z183" i="40"/>
  <c r="X183" i="40" s="1"/>
  <c r="AH46" i="40"/>
  <c r="AF46" i="40" s="1"/>
  <c r="AH110" i="40"/>
  <c r="AF110" i="40" s="1"/>
  <c r="AH174" i="40"/>
  <c r="AF174" i="40" s="1"/>
  <c r="BF60" i="40"/>
  <c r="BD60" i="40" s="1"/>
  <c r="BF140" i="40"/>
  <c r="BD140" i="40" s="1"/>
  <c r="R17" i="40"/>
  <c r="R113" i="40"/>
  <c r="P113" i="40" s="1"/>
  <c r="R193" i="40"/>
  <c r="P193" i="40" s="1"/>
  <c r="Z76" i="40"/>
  <c r="X76" i="40" s="1"/>
  <c r="Z172" i="40"/>
  <c r="X172" i="40" s="1"/>
  <c r="AH51" i="40"/>
  <c r="AF51" i="40" s="1"/>
  <c r="AH131" i="40"/>
  <c r="AF131" i="40" s="1"/>
  <c r="BF29" i="40"/>
  <c r="BD29" i="40" s="1"/>
  <c r="BF109" i="40"/>
  <c r="BD109" i="40" s="1"/>
  <c r="BF189" i="40"/>
  <c r="BD189" i="40" s="1"/>
  <c r="R86" i="40"/>
  <c r="P86" i="40" s="1"/>
  <c r="R166" i="40"/>
  <c r="P166" i="40" s="1"/>
  <c r="Z45" i="40"/>
  <c r="X45" i="40" s="1"/>
  <c r="Z141" i="40"/>
  <c r="X141" i="40" s="1"/>
  <c r="AH24" i="40"/>
  <c r="BF50" i="40"/>
  <c r="BD50" i="40" s="1"/>
  <c r="Z34" i="40"/>
  <c r="X34" i="40" s="1"/>
  <c r="AH120" i="40"/>
  <c r="AF120" i="40" s="1"/>
  <c r="BF86" i="40"/>
  <c r="BD86" i="40" s="1"/>
  <c r="Z54" i="40"/>
  <c r="X54" i="40" s="1"/>
  <c r="AH129" i="40"/>
  <c r="AF129" i="40" s="1"/>
  <c r="BF106" i="40"/>
  <c r="BD106" i="40" s="1"/>
  <c r="Z90" i="40"/>
  <c r="X90" i="40" s="1"/>
  <c r="AH156" i="40"/>
  <c r="AF156" i="40" s="1"/>
  <c r="Z62" i="40"/>
  <c r="X62" i="40" s="1"/>
  <c r="BF87" i="40"/>
  <c r="BD87" i="40" s="1"/>
  <c r="BF199" i="40"/>
  <c r="BD199" i="40" s="1"/>
  <c r="R116" i="40"/>
  <c r="P116" i="40" s="1"/>
  <c r="Z43" i="40"/>
  <c r="X43" i="40" s="1"/>
  <c r="Z139" i="40"/>
  <c r="X139" i="40" s="1"/>
  <c r="AH50" i="40"/>
  <c r="AF50" i="40" s="1"/>
  <c r="AH178" i="40"/>
  <c r="AF178" i="40" s="1"/>
  <c r="BF96" i="40"/>
  <c r="BD96" i="40" s="1"/>
  <c r="BF192" i="40"/>
  <c r="BD192" i="40" s="1"/>
  <c r="R117" i="40"/>
  <c r="P117" i="40" s="1"/>
  <c r="Z32" i="40"/>
  <c r="X32" i="40" s="1"/>
  <c r="Z144" i="40"/>
  <c r="X144" i="40" s="1"/>
  <c r="AH71" i="40"/>
  <c r="AF71" i="40" s="1"/>
  <c r="AH167" i="40"/>
  <c r="AF167" i="40" s="1"/>
  <c r="BF81" i="40"/>
  <c r="BD81" i="40" s="1"/>
  <c r="R10" i="40"/>
  <c r="R122" i="40"/>
  <c r="P122" i="40" s="1"/>
  <c r="Z81" i="40"/>
  <c r="X81" i="40" s="1"/>
  <c r="AH76" i="40"/>
  <c r="AF76" i="40" s="1"/>
  <c r="Z178" i="40"/>
  <c r="X178" i="40" s="1"/>
  <c r="R23" i="40"/>
  <c r="AH41" i="40"/>
  <c r="AF41" i="40" s="1"/>
  <c r="AH117" i="40"/>
  <c r="AF117" i="40" s="1"/>
  <c r="AH157" i="40"/>
  <c r="AF157" i="40" s="1"/>
  <c r="R136" i="40"/>
  <c r="P136" i="40" s="1"/>
  <c r="BF52" i="40"/>
  <c r="BD52" i="40" s="1"/>
  <c r="AH91" i="40"/>
  <c r="AF91" i="40" s="1"/>
  <c r="Z165" i="40"/>
  <c r="X165" i="40" s="1"/>
  <c r="Z51" i="40"/>
  <c r="X51" i="40" s="1"/>
  <c r="AH79" i="40"/>
  <c r="AF79" i="40" s="1"/>
  <c r="AH176" i="40"/>
  <c r="AF176" i="40" s="1"/>
  <c r="BF30" i="40"/>
  <c r="BD30" i="40" s="1"/>
  <c r="BF190" i="40"/>
  <c r="BD190" i="40" s="1"/>
  <c r="BF90" i="40"/>
  <c r="BD90" i="40" s="1"/>
  <c r="BF70" i="40"/>
  <c r="BD70" i="40" s="1"/>
  <c r="BF34" i="40"/>
  <c r="BD34" i="40" s="1"/>
  <c r="BF185" i="40"/>
  <c r="BD185" i="40" s="1"/>
  <c r="BF121" i="40"/>
  <c r="BD121" i="40" s="1"/>
  <c r="BF57" i="40"/>
  <c r="BD57" i="40" s="1"/>
  <c r="BF152" i="40"/>
  <c r="BD152" i="40" s="1"/>
  <c r="BF88" i="40"/>
  <c r="BD88" i="40" s="1"/>
  <c r="BF24" i="40"/>
  <c r="BD24" i="40" s="1"/>
  <c r="BF175" i="40"/>
  <c r="BD175" i="40" s="1"/>
  <c r="BF111" i="40"/>
  <c r="BD111" i="40" s="1"/>
  <c r="BF47" i="40"/>
  <c r="BD47" i="40" s="1"/>
  <c r="BF138" i="40"/>
  <c r="BD138" i="40" s="1"/>
  <c r="BF118" i="40"/>
  <c r="BD118" i="40" s="1"/>
  <c r="BF82" i="40"/>
  <c r="BD82" i="40" s="1"/>
  <c r="BF197" i="40"/>
  <c r="BD197" i="40" s="1"/>
  <c r="BF133" i="40"/>
  <c r="BD133" i="40" s="1"/>
  <c r="BF69" i="40"/>
  <c r="BD69" i="40" s="1"/>
  <c r="BF26" i="40"/>
  <c r="BD26" i="40" s="1"/>
  <c r="BF5" i="40"/>
  <c r="BF169" i="40"/>
  <c r="BD169" i="40" s="1"/>
  <c r="BF105" i="40"/>
  <c r="BD105" i="40" s="1"/>
  <c r="BF41" i="40"/>
  <c r="BD41" i="40" s="1"/>
  <c r="BF200" i="40"/>
  <c r="BD200" i="40" s="1"/>
  <c r="BF136" i="40"/>
  <c r="BD136" i="40" s="1"/>
  <c r="BF72" i="40"/>
  <c r="BD72" i="40" s="1"/>
  <c r="BF8" i="40"/>
  <c r="BD8" i="40" s="1"/>
  <c r="BF159" i="40"/>
  <c r="BD159" i="40" s="1"/>
  <c r="BF95" i="40"/>
  <c r="BD95" i="40" s="1"/>
  <c r="BF31" i="40"/>
  <c r="BD31" i="40" s="1"/>
  <c r="R172" i="40"/>
  <c r="P172" i="40" s="1"/>
  <c r="R108" i="40"/>
  <c r="P108" i="40" s="1"/>
  <c r="R44" i="40"/>
  <c r="P44" i="40" s="1"/>
  <c r="R191" i="40"/>
  <c r="P191" i="40" s="1"/>
  <c r="R187" i="40"/>
  <c r="P187" i="40" s="1"/>
  <c r="R167" i="40"/>
  <c r="P167" i="40" s="1"/>
  <c r="R131" i="40"/>
  <c r="P131" i="40" s="1"/>
  <c r="R190" i="40"/>
  <c r="P190" i="40" s="1"/>
  <c r="R126" i="40"/>
  <c r="P126" i="40" s="1"/>
  <c r="R62" i="40"/>
  <c r="P62" i="40" s="1"/>
  <c r="R153" i="40"/>
  <c r="P153" i="40" s="1"/>
  <c r="R89" i="40"/>
  <c r="P89" i="40" s="1"/>
  <c r="R25" i="40"/>
  <c r="R3" i="40"/>
  <c r="R175" i="40"/>
  <c r="P175" i="40" s="1"/>
  <c r="R75" i="40"/>
  <c r="P75" i="40" s="1"/>
  <c r="R55" i="40"/>
  <c r="P55" i="40" s="1"/>
  <c r="R19" i="40"/>
  <c r="R162" i="40"/>
  <c r="P162" i="40" s="1"/>
  <c r="R98" i="40"/>
  <c r="P98" i="40" s="1"/>
  <c r="R34" i="40"/>
  <c r="P34" i="40" s="1"/>
  <c r="R189" i="40"/>
  <c r="P189" i="40" s="1"/>
  <c r="R125" i="40"/>
  <c r="P125" i="40" s="1"/>
  <c r="R61" i="40"/>
  <c r="P61" i="40" s="1"/>
  <c r="R156" i="40"/>
  <c r="P156" i="40" s="1"/>
  <c r="R92" i="40"/>
  <c r="P92" i="40" s="1"/>
  <c r="R28" i="40"/>
  <c r="BF6" i="40"/>
  <c r="BF127" i="40"/>
  <c r="BD127" i="40" s="1"/>
  <c r="R60" i="40"/>
  <c r="P60" i="40" s="1"/>
  <c r="R188" i="40"/>
  <c r="P188" i="40" s="1"/>
  <c r="BF104" i="40"/>
  <c r="BD104" i="40" s="1"/>
  <c r="R29" i="40"/>
  <c r="R157" i="40"/>
  <c r="P157" i="40" s="1"/>
  <c r="BF73" i="40"/>
  <c r="BD73" i="40" s="1"/>
  <c r="BF201" i="40"/>
  <c r="BD201" i="40" s="1"/>
  <c r="R130" i="40"/>
  <c r="P130" i="40" s="1"/>
  <c r="BF98" i="40"/>
  <c r="BD98" i="40" s="1"/>
  <c r="BF134" i="40"/>
  <c r="BD134" i="40" s="1"/>
  <c r="BF154" i="40"/>
  <c r="BD154" i="40" s="1"/>
  <c r="BF142" i="40"/>
  <c r="BD142" i="40" s="1"/>
  <c r="R139" i="40"/>
  <c r="P139" i="40" s="1"/>
  <c r="BF15" i="40"/>
  <c r="BD15" i="40" s="1"/>
  <c r="BF143" i="40"/>
  <c r="BD143" i="40" s="1"/>
  <c r="R76" i="40"/>
  <c r="P76" i="40" s="1"/>
  <c r="BF120" i="40"/>
  <c r="BD120" i="40" s="1"/>
  <c r="R45" i="40"/>
  <c r="P45" i="40" s="1"/>
  <c r="R173" i="40"/>
  <c r="P173" i="40" s="1"/>
  <c r="BF89" i="40"/>
  <c r="BD89" i="40" s="1"/>
  <c r="R18" i="40"/>
  <c r="R146" i="40"/>
  <c r="P146" i="40" s="1"/>
  <c r="BF162" i="40"/>
  <c r="BD162" i="40" s="1"/>
  <c r="BF198" i="40"/>
  <c r="BD198" i="40" s="1"/>
  <c r="R11" i="40"/>
  <c r="R15" i="40"/>
  <c r="R13" i="40"/>
  <c r="R77" i="40"/>
  <c r="P77" i="40" s="1"/>
  <c r="R141" i="40"/>
  <c r="P141" i="40" s="1"/>
  <c r="R50" i="40"/>
  <c r="P50" i="40" s="1"/>
  <c r="R114" i="40"/>
  <c r="P114" i="40" s="1"/>
  <c r="R178" i="40"/>
  <c r="P178" i="40" s="1"/>
  <c r="R83" i="40"/>
  <c r="P83" i="40" s="1"/>
  <c r="R119" i="40"/>
  <c r="P119" i="40" s="1"/>
  <c r="BB866" i="37"/>
  <c r="AA866" i="37"/>
  <c r="AE866" i="37"/>
  <c r="BF866" i="37"/>
  <c r="AV866" i="37"/>
  <c r="W866" i="37"/>
  <c r="AB866" i="37"/>
  <c r="AC866" i="37"/>
  <c r="AE12" i="37"/>
  <c r="AB611" i="37"/>
  <c r="AE215" i="37"/>
  <c r="AE216" i="37" s="1"/>
  <c r="AC11" i="37"/>
  <c r="AC12" i="37" s="1"/>
  <c r="Z1" i="37"/>
  <c r="F46" i="52" s="1"/>
  <c r="AB11" i="37"/>
  <c r="AB12" i="37" s="1"/>
  <c r="AD11" i="37"/>
  <c r="AD12" i="37" s="1"/>
  <c r="AF623" i="37"/>
  <c r="AF624" i="37" s="1"/>
  <c r="AB623" i="37"/>
  <c r="AB624" i="37" s="1"/>
  <c r="AB215" i="37"/>
  <c r="AD623" i="37"/>
  <c r="AD624" i="37" s="1"/>
  <c r="AD625" i="37" s="1"/>
  <c r="AD626" i="37" s="1"/>
  <c r="AD627" i="37" s="1"/>
  <c r="AD628" i="37" s="1"/>
  <c r="AD629" i="37" s="1"/>
  <c r="AD630" i="37" s="1"/>
  <c r="AD631" i="37" s="1"/>
  <c r="AD632" i="37" s="1"/>
  <c r="AE419" i="37"/>
  <c r="AE420" i="37" s="1"/>
  <c r="AD419" i="37"/>
  <c r="AD420" i="37" s="1"/>
  <c r="AB419" i="37"/>
  <c r="AB420" i="37" s="1"/>
  <c r="AC419" i="37"/>
  <c r="AC420" i="37" s="1"/>
  <c r="AC421" i="37" s="1"/>
  <c r="AC422" i="37" s="1"/>
  <c r="AC423" i="37" s="1"/>
  <c r="AC424" i="37" s="1"/>
  <c r="AC425" i="37" s="1"/>
  <c r="AC426" i="37" s="1"/>
  <c r="AC427" i="37" s="1"/>
  <c r="AC428" i="37" s="1"/>
  <c r="AC215" i="37"/>
  <c r="AC216" i="37" s="1"/>
  <c r="AF215" i="37"/>
  <c r="AF216" i="37" s="1"/>
  <c r="AC623" i="37"/>
  <c r="AC624" i="37" s="1"/>
  <c r="AD215" i="37"/>
  <c r="AA11" i="37"/>
  <c r="AA12" i="37" s="1"/>
  <c r="AE623" i="37"/>
  <c r="AE624" i="37" s="1"/>
  <c r="AF11" i="37"/>
  <c r="AF12" i="37" s="1"/>
  <c r="AF419" i="37"/>
  <c r="AF420" i="37" s="1"/>
  <c r="AF421" i="37" s="1"/>
  <c r="AF422" i="37" s="1"/>
  <c r="AF423" i="37" s="1"/>
  <c r="AF424" i="37" s="1"/>
  <c r="AF425" i="37" s="1"/>
  <c r="AF426" i="37" s="1"/>
  <c r="AF427" i="37" s="1"/>
  <c r="AF428" i="37" s="1"/>
  <c r="AA623" i="37"/>
  <c r="AA624" i="37" s="1"/>
  <c r="AA419" i="37"/>
  <c r="AA420" i="37" s="1"/>
  <c r="AA215" i="37"/>
  <c r="W931" i="37"/>
  <c r="Y931" i="37"/>
  <c r="AC931" i="37"/>
  <c r="BF931" i="37"/>
  <c r="V931" i="37"/>
  <c r="BB931" i="37"/>
  <c r="AE931" i="37"/>
  <c r="Z931" i="37"/>
  <c r="AV931" i="37"/>
  <c r="X931" i="37"/>
  <c r="AB931" i="37"/>
  <c r="AO931" i="37"/>
  <c r="AB832" i="37"/>
  <c r="AA876" i="37"/>
  <c r="AC890" i="37"/>
  <c r="AA559" i="37"/>
  <c r="AA727" i="37"/>
  <c r="AA230" i="37"/>
  <c r="AA481" i="37"/>
  <c r="AA644" i="37"/>
  <c r="AA647" i="37"/>
  <c r="AA407" i="37"/>
  <c r="AA411" i="37"/>
  <c r="AA683" i="37"/>
  <c r="AA695" i="37"/>
  <c r="AA522" i="37"/>
  <c r="AA456" i="37"/>
  <c r="AA663" i="37"/>
  <c r="AA551" i="37"/>
  <c r="AA578" i="37"/>
  <c r="AA95" i="37"/>
  <c r="AD532" i="37"/>
  <c r="AC440" i="37"/>
  <c r="AE739" i="37"/>
  <c r="AD463" i="37"/>
  <c r="AF785" i="37"/>
  <c r="AF299" i="37"/>
  <c r="AE808" i="37"/>
  <c r="AC691" i="37"/>
  <c r="AF404" i="37"/>
  <c r="AD379" i="37"/>
  <c r="AB721" i="37"/>
  <c r="AC498" i="37"/>
  <c r="AA679" i="37"/>
  <c r="AA634" i="37"/>
  <c r="AA750" i="37"/>
  <c r="AA393" i="37"/>
  <c r="AA721" i="37"/>
  <c r="AA795" i="37"/>
  <c r="AA767" i="37"/>
  <c r="AD243" i="37"/>
  <c r="AB816" i="37"/>
  <c r="AF478" i="37"/>
  <c r="AB819" i="37"/>
  <c r="AB667" i="37"/>
  <c r="AB301" i="37"/>
  <c r="AA265" i="37"/>
  <c r="AA470" i="37"/>
  <c r="AA295" i="37"/>
  <c r="AA476" i="37"/>
  <c r="AA780" i="37"/>
  <c r="AA729" i="37"/>
  <c r="AA308" i="37"/>
  <c r="AA762" i="37"/>
  <c r="AA370" i="37"/>
  <c r="AA820" i="37"/>
  <c r="AA440" i="37"/>
  <c r="AA447" i="37"/>
  <c r="AA717" i="37"/>
  <c r="AA350" i="37"/>
  <c r="AA584" i="37"/>
  <c r="AA499" i="37"/>
  <c r="AF735" i="37"/>
  <c r="AF649" i="37"/>
  <c r="AF550" i="37"/>
  <c r="AB519" i="37"/>
  <c r="AB432" i="37"/>
  <c r="AB640" i="37"/>
  <c r="AE387" i="37"/>
  <c r="AC429" i="37"/>
  <c r="AF350" i="37"/>
  <c r="AC762" i="37"/>
  <c r="AB354" i="37"/>
  <c r="AF555" i="37"/>
  <c r="AC997" i="37"/>
  <c r="AA523" i="37"/>
  <c r="AA579" i="37"/>
  <c r="AA642" i="37"/>
  <c r="AA643" i="37"/>
  <c r="AA740" i="37"/>
  <c r="AA589" i="37"/>
  <c r="AA304" i="37"/>
  <c r="AA692" i="37"/>
  <c r="AA392" i="37"/>
  <c r="AA492" i="37"/>
  <c r="AC804" i="37"/>
  <c r="AC249" i="37"/>
  <c r="AA87" i="37"/>
  <c r="AD355" i="37"/>
  <c r="AC431" i="37"/>
  <c r="AC488" i="37"/>
  <c r="AA421" i="37"/>
  <c r="AA744" i="37"/>
  <c r="AA550" i="37"/>
  <c r="AA514" i="37"/>
  <c r="AA730" i="37"/>
  <c r="AA598" i="37"/>
  <c r="AA673" i="37"/>
  <c r="AA638" i="37"/>
  <c r="AA231" i="37"/>
  <c r="AA467" i="37"/>
  <c r="AA403" i="37"/>
  <c r="AA805" i="37"/>
  <c r="AA738" i="37"/>
  <c r="AE244" i="37"/>
  <c r="AB543" i="37"/>
  <c r="AC556" i="37"/>
  <c r="AC739" i="37"/>
  <c r="AC539" i="37"/>
  <c r="AD276" i="37"/>
  <c r="AD685" i="37"/>
  <c r="AB273" i="37"/>
  <c r="AF805" i="37"/>
  <c r="AE664" i="37"/>
  <c r="AC790" i="37"/>
  <c r="AD811" i="37"/>
  <c r="AE33" i="37"/>
  <c r="AE123" i="37"/>
  <c r="AC179" i="37"/>
  <c r="AD133" i="37"/>
  <c r="AC83" i="37"/>
  <c r="AB152" i="37"/>
  <c r="AB204" i="37"/>
  <c r="AE192" i="37"/>
  <c r="AC141" i="37"/>
  <c r="AB85" i="37"/>
  <c r="AE86" i="37"/>
  <c r="AF76" i="37"/>
  <c r="AD69" i="37"/>
  <c r="AE32" i="37"/>
  <c r="AD78" i="37"/>
  <c r="AC195" i="37"/>
  <c r="AB193" i="37"/>
  <c r="AC63" i="37"/>
  <c r="AC126" i="37"/>
  <c r="AC23" i="37"/>
  <c r="AF186" i="37"/>
  <c r="AE156" i="37"/>
  <c r="AB29" i="37"/>
  <c r="AD132" i="37"/>
  <c r="AC154" i="37"/>
  <c r="AF31" i="37"/>
  <c r="AE177" i="37"/>
  <c r="AD80" i="37"/>
  <c r="AB200" i="37"/>
  <c r="AF180" i="37"/>
  <c r="AD206" i="37"/>
  <c r="AE49" i="37"/>
  <c r="AD68" i="37"/>
  <c r="AB138" i="37"/>
  <c r="AD46" i="37"/>
  <c r="AD142" i="37"/>
  <c r="AF161" i="37"/>
  <c r="AC88" i="37"/>
  <c r="AB99" i="37"/>
  <c r="AE142" i="37"/>
  <c r="AD190" i="37"/>
  <c r="AD188" i="37"/>
  <c r="AC139" i="37"/>
  <c r="AF109" i="37"/>
  <c r="AC186" i="37"/>
  <c r="AF129" i="37"/>
  <c r="AC160" i="37"/>
  <c r="AE117" i="37"/>
  <c r="AC31" i="37"/>
  <c r="AE98" i="37"/>
  <c r="AB83" i="37"/>
  <c r="AC181" i="37"/>
  <c r="AD81" i="37"/>
  <c r="AD75" i="37"/>
  <c r="AC81" i="37"/>
  <c r="AE107" i="37"/>
  <c r="AB60" i="37"/>
  <c r="AC166" i="37"/>
  <c r="AC76" i="37"/>
  <c r="AB147" i="37"/>
  <c r="AC122" i="37"/>
  <c r="AF192" i="37"/>
  <c r="AF36" i="37"/>
  <c r="AE106" i="37"/>
  <c r="AE204" i="37"/>
  <c r="AF39" i="37"/>
  <c r="AB155" i="37"/>
  <c r="AD72" i="37"/>
  <c r="AF45" i="37"/>
  <c r="AC209" i="37"/>
  <c r="AD54" i="37"/>
  <c r="AB38" i="37"/>
  <c r="AE209" i="37"/>
  <c r="AC110" i="37"/>
  <c r="AC754" i="37"/>
  <c r="AE704" i="37"/>
  <c r="AE545" i="37"/>
  <c r="AD372" i="37"/>
  <c r="AC594" i="37"/>
  <c r="AD231" i="37"/>
  <c r="AF298" i="37"/>
  <c r="AF479" i="37"/>
  <c r="AC378" i="37"/>
  <c r="AF692" i="37"/>
  <c r="AC641" i="37"/>
  <c r="AC92" i="37"/>
  <c r="AE75" i="37"/>
  <c r="AD39" i="37"/>
  <c r="AB126" i="37"/>
  <c r="AF187" i="37"/>
  <c r="AC22" i="37"/>
  <c r="AF165" i="37"/>
  <c r="AD85" i="37"/>
  <c r="AC143" i="37"/>
  <c r="AD40" i="37"/>
  <c r="AE65" i="37"/>
  <c r="AD49" i="37"/>
  <c r="AE129" i="37"/>
  <c r="AB33" i="37"/>
  <c r="AD102" i="37"/>
  <c r="AB161" i="37"/>
  <c r="AE36" i="37"/>
  <c r="AF104" i="37"/>
  <c r="AB90" i="37"/>
  <c r="AD50" i="37"/>
  <c r="AB205" i="37"/>
  <c r="AF114" i="37"/>
  <c r="AE91" i="37"/>
  <c r="AE114" i="37"/>
  <c r="AF135" i="37"/>
  <c r="AF52" i="37"/>
  <c r="AE203" i="37"/>
  <c r="AF64" i="37"/>
  <c r="AB136" i="37"/>
  <c r="AE149" i="37"/>
  <c r="AF172" i="37"/>
  <c r="AC43" i="37"/>
  <c r="AC65" i="37"/>
  <c r="AD165" i="37"/>
  <c r="AB183" i="37"/>
  <c r="AC27" i="37"/>
  <c r="AE169" i="37"/>
  <c r="AE40" i="37"/>
  <c r="AF148" i="37"/>
  <c r="AF113" i="37"/>
  <c r="AF127" i="37"/>
  <c r="AF93" i="37"/>
  <c r="AC121" i="37"/>
  <c r="AD112" i="37"/>
  <c r="AC201" i="37"/>
  <c r="AF175" i="37"/>
  <c r="AC42" i="37"/>
  <c r="AC208" i="37"/>
  <c r="AF13" i="37"/>
  <c r="AB80" i="37"/>
  <c r="AD194" i="37"/>
  <c r="AD205" i="37"/>
  <c r="AC85" i="37"/>
  <c r="AD22" i="37"/>
  <c r="AE35" i="37"/>
  <c r="AC70" i="37"/>
  <c r="AB188" i="37"/>
  <c r="AC156" i="37"/>
  <c r="AD32" i="37"/>
  <c r="AB87" i="37"/>
  <c r="AB24" i="37"/>
  <c r="AF201" i="37"/>
  <c r="AE37" i="37"/>
  <c r="AE47" i="37"/>
  <c r="AC168" i="37"/>
  <c r="AC37" i="37"/>
  <c r="AF195" i="37"/>
  <c r="AF75" i="37"/>
  <c r="AE175" i="37"/>
  <c r="AC123" i="37"/>
  <c r="AC84" i="37"/>
  <c r="AC97" i="37"/>
  <c r="AB140" i="37"/>
  <c r="AF118" i="37"/>
  <c r="AD129" i="37"/>
  <c r="AC188" i="37"/>
  <c r="AD30" i="37"/>
  <c r="AC125" i="37"/>
  <c r="AB108" i="37"/>
  <c r="AB118" i="37"/>
  <c r="AC133" i="37"/>
  <c r="AB84" i="37"/>
  <c r="AE124" i="37"/>
  <c r="AB45" i="37"/>
  <c r="AD26" i="37"/>
  <c r="AE57" i="37"/>
  <c r="AF122" i="37"/>
  <c r="AC72" i="37"/>
  <c r="AE197" i="37"/>
  <c r="AB76" i="37"/>
  <c r="AF65" i="37"/>
  <c r="AE53" i="37"/>
  <c r="AB201" i="37"/>
  <c r="AB109" i="37"/>
  <c r="AF70" i="37"/>
  <c r="AC91" i="37"/>
  <c r="AE74" i="37"/>
  <c r="AE139" i="37"/>
  <c r="AD175" i="37"/>
  <c r="AF111" i="37"/>
  <c r="AD120" i="37"/>
  <c r="AC169" i="37"/>
  <c r="AE29" i="37"/>
  <c r="AE502" i="37"/>
  <c r="AF368" i="37"/>
  <c r="AF691" i="37"/>
  <c r="AB388" i="37"/>
  <c r="AA102" i="37"/>
  <c r="AC670" i="37"/>
  <c r="AE686" i="37"/>
  <c r="AC692" i="37"/>
  <c r="AD361" i="37"/>
  <c r="AC396" i="37"/>
  <c r="AD707" i="37"/>
  <c r="AD226" i="37"/>
  <c r="AD358" i="37"/>
  <c r="AC767" i="37"/>
  <c r="AB712" i="37"/>
  <c r="AB704" i="37"/>
  <c r="AE450" i="37"/>
  <c r="AF772" i="37"/>
  <c r="AF466" i="37"/>
  <c r="AD288" i="37"/>
  <c r="AB659" i="37"/>
  <c r="AB786" i="37"/>
  <c r="AD375" i="37"/>
  <c r="AE492" i="37"/>
  <c r="AE454" i="37"/>
  <c r="AB702" i="37"/>
  <c r="AD756" i="37"/>
  <c r="AF456" i="37"/>
  <c r="AF380" i="37"/>
  <c r="AB464" i="37"/>
  <c r="AB509" i="37"/>
  <c r="AB553" i="37"/>
  <c r="AA166" i="37"/>
  <c r="AF254" i="37"/>
  <c r="AA67" i="37"/>
  <c r="AD344" i="37"/>
  <c r="AB653" i="37"/>
  <c r="AC551" i="37"/>
  <c r="AE749" i="37"/>
  <c r="AF577" i="37"/>
  <c r="AC346" i="37"/>
  <c r="AA147" i="37"/>
  <c r="AA202" i="37"/>
  <c r="AF459" i="37"/>
  <c r="AB699" i="37"/>
  <c r="AC320" i="37"/>
  <c r="AD653" i="37"/>
  <c r="AE776" i="37"/>
  <c r="AD699" i="37"/>
  <c r="AE463" i="37"/>
  <c r="AC262" i="37"/>
  <c r="AE641" i="37"/>
  <c r="AE692" i="37"/>
  <c r="AB669" i="37"/>
  <c r="AA106" i="37"/>
  <c r="AF764" i="37"/>
  <c r="AF705" i="37"/>
  <c r="AF812" i="37"/>
  <c r="AC775" i="37"/>
  <c r="AA126" i="37"/>
  <c r="AD793" i="37"/>
  <c r="AE693" i="37"/>
  <c r="AC284" i="37"/>
  <c r="AF696" i="37"/>
  <c r="AE512" i="37"/>
  <c r="AA197" i="37"/>
  <c r="AB711" i="37"/>
  <c r="AC794" i="37"/>
  <c r="AD450" i="37"/>
  <c r="AD316" i="37"/>
  <c r="AB346" i="37"/>
  <c r="AC445" i="37"/>
  <c r="AD345" i="37"/>
  <c r="AE528" i="37"/>
  <c r="AB492" i="37"/>
  <c r="AC810" i="37"/>
  <c r="AC232" i="37"/>
  <c r="AE248" i="37"/>
  <c r="AC497" i="37"/>
  <c r="AF561" i="37"/>
  <c r="AC365" i="37"/>
  <c r="AE388" i="37"/>
  <c r="AD392" i="37"/>
  <c r="AD736" i="37"/>
  <c r="AB634" i="37"/>
  <c r="AB290" i="37"/>
  <c r="AD758" i="37"/>
  <c r="AC684" i="37"/>
  <c r="AE55" i="37"/>
  <c r="AD198" i="37"/>
  <c r="AF92" i="37"/>
  <c r="AC103" i="37"/>
  <c r="AC118" i="37"/>
  <c r="AC48" i="37"/>
  <c r="AF115" i="37"/>
  <c r="AF143" i="37"/>
  <c r="AE78" i="37"/>
  <c r="AC116" i="37"/>
  <c r="AB169" i="37"/>
  <c r="AF47" i="37"/>
  <c r="AF191" i="37"/>
  <c r="AD157" i="37"/>
  <c r="AF87" i="37"/>
  <c r="AD76" i="37"/>
  <c r="AD202" i="37"/>
  <c r="AB180" i="37"/>
  <c r="AE110" i="37"/>
  <c r="AF99" i="37"/>
  <c r="AD195" i="37"/>
  <c r="AD45" i="37"/>
  <c r="AE43" i="37"/>
  <c r="AC30" i="37"/>
  <c r="AC157" i="37"/>
  <c r="AF204" i="37"/>
  <c r="AD113" i="37"/>
  <c r="AD38" i="37"/>
  <c r="AE184" i="37"/>
  <c r="AE202" i="37"/>
  <c r="AF33" i="37"/>
  <c r="AC207" i="37"/>
  <c r="AB123" i="37"/>
  <c r="AD192" i="37"/>
  <c r="AE121" i="37"/>
  <c r="AD167" i="37"/>
  <c r="AF88" i="37"/>
  <c r="AB89" i="37"/>
  <c r="AC124" i="37"/>
  <c r="AE434" i="37"/>
  <c r="AC343" i="37"/>
  <c r="AC389" i="37"/>
  <c r="AD751" i="37"/>
  <c r="AB531" i="37"/>
  <c r="AB359" i="37"/>
  <c r="AE437" i="37"/>
  <c r="AE518" i="37"/>
  <c r="AE496" i="37"/>
  <c r="AE372" i="37"/>
  <c r="AC609" i="37"/>
  <c r="AD441" i="37"/>
  <c r="AF374" i="37"/>
  <c r="AD491" i="37"/>
  <c r="AC604" i="37"/>
  <c r="AA171" i="37"/>
  <c r="AE646" i="37"/>
  <c r="AE730" i="37"/>
  <c r="AF325" i="37"/>
  <c r="AF558" i="37"/>
  <c r="AC597" i="37"/>
  <c r="AF285" i="37"/>
  <c r="AE507" i="37"/>
  <c r="AD555" i="37"/>
  <c r="AD665" i="37"/>
  <c r="AB429" i="37"/>
  <c r="AC681" i="37"/>
  <c r="AC510" i="37"/>
  <c r="AC348" i="37"/>
  <c r="AF797" i="37"/>
  <c r="AF376" i="37"/>
  <c r="AE334" i="37"/>
  <c r="AB360" i="37"/>
  <c r="AA117" i="37"/>
  <c r="AC768" i="37"/>
  <c r="AF650" i="37"/>
  <c r="AB362" i="37"/>
  <c r="AE440" i="37"/>
  <c r="AD652" i="37"/>
  <c r="AB502" i="37"/>
  <c r="AF730" i="37"/>
  <c r="AC820" i="37"/>
  <c r="AF384" i="37"/>
  <c r="AB694" i="37"/>
  <c r="AA136" i="37"/>
  <c r="AF100" i="37"/>
  <c r="AF121" i="37"/>
  <c r="AC46" i="37"/>
  <c r="AB208" i="37"/>
  <c r="AF66" i="37"/>
  <c r="AB41" i="37"/>
  <c r="AB128" i="37"/>
  <c r="AC45" i="37"/>
  <c r="AF181" i="37"/>
  <c r="AE25" i="37"/>
  <c r="AE187" i="37"/>
  <c r="AF154" i="37"/>
  <c r="AF53" i="37"/>
  <c r="AB141" i="37"/>
  <c r="AC111" i="37"/>
  <c r="AC155" i="37"/>
  <c r="AF130" i="37"/>
  <c r="AC49" i="37"/>
  <c r="AD182" i="37"/>
  <c r="AF90" i="37"/>
  <c r="AE340" i="37"/>
  <c r="AB690" i="37"/>
  <c r="AF243" i="37"/>
  <c r="AF357" i="37"/>
  <c r="AB489" i="37"/>
  <c r="AB544" i="37"/>
  <c r="AC241" i="37"/>
  <c r="AF359" i="37"/>
  <c r="AF761" i="37"/>
  <c r="AA120" i="37"/>
  <c r="AD409" i="37"/>
  <c r="AB649" i="37"/>
  <c r="AA110" i="37"/>
  <c r="AF409" i="37"/>
  <c r="AB798" i="37"/>
  <c r="AD525" i="37"/>
  <c r="AB311" i="37"/>
  <c r="AF411" i="37"/>
  <c r="AE706" i="37"/>
  <c r="AC795" i="37"/>
  <c r="AB237" i="37"/>
  <c r="AB739" i="37"/>
  <c r="AB763" i="37"/>
  <c r="AD743" i="37"/>
  <c r="AA45" i="37"/>
  <c r="AC366" i="37"/>
  <c r="AB607" i="37"/>
  <c r="AF445" i="37"/>
  <c r="AA105" i="37"/>
  <c r="AE274" i="37"/>
  <c r="AE584" i="37"/>
  <c r="AE614" i="37"/>
  <c r="AD247" i="37"/>
  <c r="AD656" i="37"/>
  <c r="AD805" i="37"/>
  <c r="AC247" i="37"/>
  <c r="AE727" i="37"/>
  <c r="AD404" i="37"/>
  <c r="AD278" i="37"/>
  <c r="AF699" i="37"/>
  <c r="AB676" i="37"/>
  <c r="AE643" i="37"/>
  <c r="AE309" i="37"/>
  <c r="AB272" i="37"/>
  <c r="AE635" i="37"/>
  <c r="AA134" i="37"/>
  <c r="AC453" i="37"/>
  <c r="AE314" i="37"/>
  <c r="AF717" i="37"/>
  <c r="AB557" i="37"/>
  <c r="AC460" i="37"/>
  <c r="AD367" i="37"/>
  <c r="AA189" i="37"/>
  <c r="AB329" i="37"/>
  <c r="AC464" i="37"/>
  <c r="AC755" i="37"/>
  <c r="AF781" i="37"/>
  <c r="AC646" i="37"/>
  <c r="AE681" i="37"/>
  <c r="AE290" i="37"/>
  <c r="AE748" i="37"/>
  <c r="AC383" i="37"/>
  <c r="AC585" i="37"/>
  <c r="AB441" i="37"/>
  <c r="AB470" i="37"/>
  <c r="AB535" i="37"/>
  <c r="AE406" i="37"/>
  <c r="AB647" i="37"/>
  <c r="AB692" i="37"/>
  <c r="AF706" i="37"/>
  <c r="AB510" i="37"/>
  <c r="AF300" i="37"/>
  <c r="AB267" i="37"/>
  <c r="AE651" i="37"/>
  <c r="AF264" i="37"/>
  <c r="AE526" i="37"/>
  <c r="AC776" i="37"/>
  <c r="AE399" i="37"/>
  <c r="AE813" i="37"/>
  <c r="AC664" i="37"/>
  <c r="AF446" i="37"/>
  <c r="AF687" i="37"/>
  <c r="AE291" i="37"/>
  <c r="AF395" i="37"/>
  <c r="AC58" i="37"/>
  <c r="AD152" i="37"/>
  <c r="AF94" i="37"/>
  <c r="AF199" i="37"/>
  <c r="AC159" i="37"/>
  <c r="AE76" i="37"/>
  <c r="AF200" i="37"/>
  <c r="AB66" i="37"/>
  <c r="AC131" i="37"/>
  <c r="AB151" i="37"/>
  <c r="AE70" i="37"/>
  <c r="AE180" i="37"/>
  <c r="AF159" i="37"/>
  <c r="AE168" i="37"/>
  <c r="AC38" i="37"/>
  <c r="AE92" i="37"/>
  <c r="AF95" i="37"/>
  <c r="AD101" i="37"/>
  <c r="AF150" i="37"/>
  <c r="AC40" i="37"/>
  <c r="AC591" i="37"/>
  <c r="AF575" i="37"/>
  <c r="AA190" i="37"/>
  <c r="AC455" i="37"/>
  <c r="AC607" i="37"/>
  <c r="AF462" i="37"/>
  <c r="AF698" i="37"/>
  <c r="AC558" i="37"/>
  <c r="AD522" i="37"/>
  <c r="AD741" i="37"/>
  <c r="AF810" i="37"/>
  <c r="AB316" i="37"/>
  <c r="AF477" i="37"/>
  <c r="AF753" i="37"/>
  <c r="AB583" i="37"/>
  <c r="AF301" i="37"/>
  <c r="AB755" i="37"/>
  <c r="AE465" i="37"/>
  <c r="AD309" i="37"/>
  <c r="AC407" i="37"/>
  <c r="AF406" i="37"/>
  <c r="AF666" i="37"/>
  <c r="AB663" i="37"/>
  <c r="AA71" i="37"/>
  <c r="AE524" i="37"/>
  <c r="AD795" i="37"/>
  <c r="AB802" i="37"/>
  <c r="AA48" i="37"/>
  <c r="AC277" i="37"/>
  <c r="AF522" i="37"/>
  <c r="AC561" i="37"/>
  <c r="AE797" i="37"/>
  <c r="AE682" i="37"/>
  <c r="AE666" i="37"/>
  <c r="AC217" i="37"/>
  <c r="AE725" i="37"/>
  <c r="AC676" i="37"/>
  <c r="AB573" i="37"/>
  <c r="AA33" i="37"/>
  <c r="AD646" i="37"/>
  <c r="AB239" i="37"/>
  <c r="AE549" i="37"/>
  <c r="AD563" i="37"/>
  <c r="AF563" i="37"/>
  <c r="AF432" i="37"/>
  <c r="AF672" i="37"/>
  <c r="AE327" i="37"/>
  <c r="AE787" i="37"/>
  <c r="AE609" i="37"/>
  <c r="AF560" i="37"/>
  <c r="AA72" i="37"/>
  <c r="AA36" i="37"/>
  <c r="AE638" i="37"/>
  <c r="AE689" i="37"/>
  <c r="AE756" i="37"/>
  <c r="AC593" i="37"/>
  <c r="AC663" i="37"/>
  <c r="AF288" i="37"/>
  <c r="AD513" i="37"/>
  <c r="AD264" i="37"/>
  <c r="AC611" i="37"/>
  <c r="AE762" i="37"/>
  <c r="AF610" i="37"/>
  <c r="AD238" i="37"/>
  <c r="AF291" i="37"/>
  <c r="AF338" i="37"/>
  <c r="AB796" i="37"/>
  <c r="AF675" i="37"/>
  <c r="AE498" i="37"/>
  <c r="AD616" i="37"/>
  <c r="AB508" i="37"/>
  <c r="AC279" i="37"/>
  <c r="AE338" i="37"/>
  <c r="AE267" i="37"/>
  <c r="AD506" i="37"/>
  <c r="AE535" i="37"/>
  <c r="AF309" i="37"/>
  <c r="AF340" i="37"/>
  <c r="AA201" i="37"/>
  <c r="AB383" i="37"/>
  <c r="AA179" i="37"/>
  <c r="AE226" i="37"/>
  <c r="AF670" i="37"/>
  <c r="AB738" i="37"/>
  <c r="AC334" i="37"/>
  <c r="AA133" i="37"/>
  <c r="AC720" i="37"/>
  <c r="AC801" i="37"/>
  <c r="AD346" i="37"/>
  <c r="AB516" i="37"/>
  <c r="AF566" i="37"/>
  <c r="AF437" i="37"/>
  <c r="AE365" i="37"/>
  <c r="AA76" i="37"/>
  <c r="AB520" i="37"/>
  <c r="AF747" i="37"/>
  <c r="AF473" i="37"/>
  <c r="AC500" i="37"/>
  <c r="AE323" i="37"/>
  <c r="AD297" i="37"/>
  <c r="AC738" i="37"/>
  <c r="AB789" i="37"/>
  <c r="AD500" i="37"/>
  <c r="AB377" i="37"/>
  <c r="AC305" i="37"/>
  <c r="AC785" i="37"/>
  <c r="AA27" i="37"/>
  <c r="AA107" i="37"/>
  <c r="AF398" i="37"/>
  <c r="AC818" i="37"/>
  <c r="AF435" i="37"/>
  <c r="AF714" i="37"/>
  <c r="AD813" i="37"/>
  <c r="AC231" i="37"/>
  <c r="AD642" i="37"/>
  <c r="AF474" i="37"/>
  <c r="AB229" i="37"/>
  <c r="AF722" i="37"/>
  <c r="AD584" i="37"/>
  <c r="AA176" i="37"/>
  <c r="AB259" i="37"/>
  <c r="AE719" i="37"/>
  <c r="AF469" i="37"/>
  <c r="AC496" i="37"/>
  <c r="AB314" i="37"/>
  <c r="AC278" i="37"/>
  <c r="AF821" i="37"/>
  <c r="AD360" i="37"/>
  <c r="AB594" i="37"/>
  <c r="AA173" i="37"/>
  <c r="AB457" i="37"/>
  <c r="AE361" i="37"/>
  <c r="AB753" i="37"/>
  <c r="AD403" i="37"/>
  <c r="AF467" i="37"/>
  <c r="AE513" i="37"/>
  <c r="AD662" i="37"/>
  <c r="AB338" i="37"/>
  <c r="AD290" i="37"/>
  <c r="AA69" i="37"/>
  <c r="AF760" i="37"/>
  <c r="AF532" i="37"/>
  <c r="AA154" i="37"/>
  <c r="AB459" i="37"/>
  <c r="AD673" i="37"/>
  <c r="AB22" i="37"/>
  <c r="AD36" i="37"/>
  <c r="AB168" i="37"/>
  <c r="AD65" i="37"/>
  <c r="AB39" i="37"/>
  <c r="AE125" i="37"/>
  <c r="AF79" i="37"/>
  <c r="AB102" i="37"/>
  <c r="AE206" i="37"/>
  <c r="AB645" i="37"/>
  <c r="AE455" i="37"/>
  <c r="AF792" i="37"/>
  <c r="AB408" i="37"/>
  <c r="AB695" i="37"/>
  <c r="AE695" i="37"/>
  <c r="AD564" i="37"/>
  <c r="AE795" i="37"/>
  <c r="AE421" i="37"/>
  <c r="AE422" i="37" s="1"/>
  <c r="AE423" i="37" s="1"/>
  <c r="AE424" i="37" s="1"/>
  <c r="AE425" i="37" s="1"/>
  <c r="AE426" i="37" s="1"/>
  <c r="AE427" i="37" s="1"/>
  <c r="AE428" i="37" s="1"/>
  <c r="AC381" i="37"/>
  <c r="AB461" i="37"/>
  <c r="AF442" i="37"/>
  <c r="AF683" i="37"/>
  <c r="AE238" i="37"/>
  <c r="AE755" i="37"/>
  <c r="AC367" i="37"/>
  <c r="AF383" i="37"/>
  <c r="AC655" i="37"/>
  <c r="AC724" i="37"/>
  <c r="AF778" i="37"/>
  <c r="AD798" i="37"/>
  <c r="AE784" i="37"/>
  <c r="AA79" i="37"/>
  <c r="AD298" i="37"/>
  <c r="AE807" i="37"/>
  <c r="AA137" i="37"/>
  <c r="AF342" i="37"/>
  <c r="AB245" i="37"/>
  <c r="AD784" i="37"/>
  <c r="AB449" i="37"/>
  <c r="AB326" i="37"/>
  <c r="AC550" i="37"/>
  <c r="AC386" i="37"/>
  <c r="AF312" i="37"/>
  <c r="AC649" i="37"/>
  <c r="AB767" i="37"/>
  <c r="AB554" i="37"/>
  <c r="AE464" i="37"/>
  <c r="AF765" i="37"/>
  <c r="AE600" i="37"/>
  <c r="AB332" i="37"/>
  <c r="AD528" i="37"/>
  <c r="AB666" i="37"/>
  <c r="AD731" i="37"/>
  <c r="AE701" i="37"/>
  <c r="AF596" i="37"/>
  <c r="AC291" i="37"/>
  <c r="AD315" i="37"/>
  <c r="AF710" i="37"/>
  <c r="AC589" i="37"/>
  <c r="AB584" i="37"/>
  <c r="AB395" i="37"/>
  <c r="AA21" i="37"/>
  <c r="AC281" i="37"/>
  <c r="AE763" i="37"/>
  <c r="AB365" i="37"/>
  <c r="AE801" i="37"/>
  <c r="AB572" i="37"/>
  <c r="AC525" i="37"/>
  <c r="AC703" i="37"/>
  <c r="AD451" i="37"/>
  <c r="AB446" i="37"/>
  <c r="AB227" i="37"/>
  <c r="AE736" i="37"/>
  <c r="AD256" i="37"/>
  <c r="AA158" i="37"/>
  <c r="AC806" i="37"/>
  <c r="AE710" i="37"/>
  <c r="AF719" i="37"/>
  <c r="AD615" i="37"/>
  <c r="AA135" i="37"/>
  <c r="AE652" i="37"/>
  <c r="AE250" i="37"/>
  <c r="AC764" i="37"/>
  <c r="AB787" i="37"/>
  <c r="AF600" i="37"/>
  <c r="AB564" i="37"/>
  <c r="AC314" i="37"/>
  <c r="AC796" i="37"/>
  <c r="AB651" i="37"/>
  <c r="AB538" i="37"/>
  <c r="AC409" i="37"/>
  <c r="AB283" i="37"/>
  <c r="AC293" i="37"/>
  <c r="AE457" i="37"/>
  <c r="AC694" i="37"/>
  <c r="AF403" i="37"/>
  <c r="AB257" i="37"/>
  <c r="AF267" i="37"/>
  <c r="AE324" i="37"/>
  <c r="AE668" i="37"/>
  <c r="AB493" i="37"/>
  <c r="AB536" i="37"/>
  <c r="AB567" i="37"/>
  <c r="AD259" i="37"/>
  <c r="AE330" i="37"/>
  <c r="AB384" i="37"/>
  <c r="AA55" i="37"/>
  <c r="AD386" i="37"/>
  <c r="AF245" i="37"/>
  <c r="AC292" i="37"/>
  <c r="AE527" i="37"/>
  <c r="AD705" i="37"/>
  <c r="AC534" i="37"/>
  <c r="AA177" i="37"/>
  <c r="AB750" i="37"/>
  <c r="AE741" i="37"/>
  <c r="AC729" i="37"/>
  <c r="AE815" i="37"/>
  <c r="AF235" i="37"/>
  <c r="AD722" i="37"/>
  <c r="AD570" i="37"/>
  <c r="AC472" i="37"/>
  <c r="AE306" i="37"/>
  <c r="AE764" i="37"/>
  <c r="AC391" i="37"/>
  <c r="AC601" i="37"/>
  <c r="AF283" i="37"/>
  <c r="AD343" i="37"/>
  <c r="AD407" i="37"/>
  <c r="AA196" i="37"/>
  <c r="AD695" i="37"/>
  <c r="AE717" i="37"/>
  <c r="AC579" i="37"/>
  <c r="AD383" i="37"/>
  <c r="AB542" i="37"/>
  <c r="AE471" i="37"/>
  <c r="AD706" i="37"/>
  <c r="AE735" i="37"/>
  <c r="AF513" i="37"/>
  <c r="AF544" i="37"/>
  <c r="AB389" i="37"/>
  <c r="AC345" i="37"/>
  <c r="AE598" i="37"/>
  <c r="AC633" i="37"/>
  <c r="AF451" i="37"/>
  <c r="AC671" i="37"/>
  <c r="AC547" i="37"/>
  <c r="AF572" i="37"/>
  <c r="AB266" i="37"/>
  <c r="AB331" i="37"/>
  <c r="AF324" i="37"/>
  <c r="AF461" i="37"/>
  <c r="AB683" i="37"/>
  <c r="AF502" i="37"/>
  <c r="AC400" i="37"/>
  <c r="AF504" i="37"/>
  <c r="AB675" i="37"/>
  <c r="AD286" i="37"/>
  <c r="AE655" i="37"/>
  <c r="AE279" i="37"/>
  <c r="AB506" i="37"/>
  <c r="AC784" i="37"/>
  <c r="AD47" i="37"/>
  <c r="AF67" i="37"/>
  <c r="AE24" i="37"/>
  <c r="AE146" i="37"/>
  <c r="AB132" i="37"/>
  <c r="AF157" i="37"/>
  <c r="AC192" i="37"/>
  <c r="AD189" i="37"/>
  <c r="AF160" i="37"/>
  <c r="AB568" i="37"/>
  <c r="AE268" i="37"/>
  <c r="AF814" i="37"/>
  <c r="AD591" i="37"/>
  <c r="AD739" i="37"/>
  <c r="AC242" i="37"/>
  <c r="AC750" i="37"/>
  <c r="AE370" i="37"/>
  <c r="AF492" i="37"/>
  <c r="AE566" i="37"/>
  <c r="AF528" i="37"/>
  <c r="AE481" i="37"/>
  <c r="AC515" i="37"/>
  <c r="AE255" i="37"/>
  <c r="AC760" i="37"/>
  <c r="AA170" i="37"/>
  <c r="AE785" i="37"/>
  <c r="AE530" i="37"/>
  <c r="AB323" i="37"/>
  <c r="AB735" i="37"/>
  <c r="AC783" i="37"/>
  <c r="AC643" i="37"/>
  <c r="AB277" i="37"/>
  <c r="AF748" i="37"/>
  <c r="AC266" i="37"/>
  <c r="AE690" i="37"/>
  <c r="AE298" i="37"/>
  <c r="AC437" i="37"/>
  <c r="AE325" i="37"/>
  <c r="AB285" i="37"/>
  <c r="AF588" i="37"/>
  <c r="AF370" i="37"/>
  <c r="AF282" i="37"/>
  <c r="AC244" i="37"/>
  <c r="AC758" i="37"/>
  <c r="AF378" i="37"/>
  <c r="AC657" i="37"/>
  <c r="AC532" i="37"/>
  <c r="AB761" i="37"/>
  <c r="AF296" i="37"/>
  <c r="AB560" i="37"/>
  <c r="AB247" i="37"/>
  <c r="AB654" i="37"/>
  <c r="AE760" i="37"/>
  <c r="AF390" i="37"/>
  <c r="AE441" i="37"/>
  <c r="AC602" i="37"/>
  <c r="AE715" i="37"/>
  <c r="AD577" i="37"/>
  <c r="AB398" i="37"/>
  <c r="AF642" i="37"/>
  <c r="AB241" i="37"/>
  <c r="AE694" i="37"/>
  <c r="AD530" i="37"/>
  <c r="AF601" i="37"/>
  <c r="AD588" i="37"/>
  <c r="AD402" i="37"/>
  <c r="AF703" i="37"/>
  <c r="AB596" i="37"/>
  <c r="AF664" i="37"/>
  <c r="AB430" i="37"/>
  <c r="AD406" i="37"/>
  <c r="AE765" i="37"/>
  <c r="AB411" i="37"/>
  <c r="AD745" i="37"/>
  <c r="AE329" i="37"/>
  <c r="AB448" i="37"/>
  <c r="AC636" i="37"/>
  <c r="AE288" i="37"/>
  <c r="AC306" i="37"/>
  <c r="AC353" i="37"/>
  <c r="AF252" i="37"/>
  <c r="AE538" i="37"/>
  <c r="AC238" i="37"/>
  <c r="AD765" i="37"/>
  <c r="AC821" i="37"/>
  <c r="AB320" i="37"/>
  <c r="AF715" i="37"/>
  <c r="AB710" i="37"/>
  <c r="AE300" i="37"/>
  <c r="AC411" i="37"/>
  <c r="AD482" i="37"/>
  <c r="AA151" i="37"/>
  <c r="AB453" i="37"/>
  <c r="AD359" i="37"/>
  <c r="AF315" i="37"/>
  <c r="AE483" i="37"/>
  <c r="AC781" i="37"/>
  <c r="AF595" i="37"/>
  <c r="AE436" i="37"/>
  <c r="AD675" i="37"/>
  <c r="AF387" i="37"/>
  <c r="AB625" i="37"/>
  <c r="AB626" i="37" s="1"/>
  <c r="AB627" i="37" s="1"/>
  <c r="AB628" i="37" s="1"/>
  <c r="AB629" i="37" s="1"/>
  <c r="AB630" i="37" s="1"/>
  <c r="AB631" i="37" s="1"/>
  <c r="AB632" i="37" s="1"/>
  <c r="AD474" i="37"/>
  <c r="AD242" i="37"/>
  <c r="AE456" i="37"/>
  <c r="AE490" i="37"/>
  <c r="AE351" i="37"/>
  <c r="AC565" i="37"/>
  <c r="AE588" i="37"/>
  <c r="AD369" i="37"/>
  <c r="AE402" i="37"/>
  <c r="AF721" i="37"/>
  <c r="AF337" i="37"/>
  <c r="AD560" i="37"/>
  <c r="AF743" i="37"/>
  <c r="AD460" i="37"/>
  <c r="AF506" i="37"/>
  <c r="AE700" i="37"/>
  <c r="AC531" i="37"/>
  <c r="AC286" i="37"/>
  <c r="AC520" i="37"/>
  <c r="AB793" i="37"/>
  <c r="AB399" i="37"/>
  <c r="AD645" i="37"/>
  <c r="AD282" i="37"/>
  <c r="AE342" i="37"/>
  <c r="AA130" i="37"/>
  <c r="AB741" i="37"/>
  <c r="AD753" i="37"/>
  <c r="AF386" i="37"/>
  <c r="AB696" i="37"/>
  <c r="AC606" i="37"/>
  <c r="AC640" i="37"/>
  <c r="AE656" i="37"/>
  <c r="AE278" i="37"/>
  <c r="AF353" i="37"/>
  <c r="AC773" i="37"/>
  <c r="AE796" i="37"/>
  <c r="AD800" i="37"/>
  <c r="AE375" i="37"/>
  <c r="AF614" i="37"/>
  <c r="AC743" i="37"/>
  <c r="AF259" i="37"/>
  <c r="AC675" i="37"/>
  <c r="AE653" i="37"/>
  <c r="AE544" i="37"/>
  <c r="AE366" i="37"/>
  <c r="AB603" i="37"/>
  <c r="AB804" i="37"/>
  <c r="AF258" i="37"/>
  <c r="AB355" i="37"/>
  <c r="AB795" i="37"/>
  <c r="AF646" i="37"/>
  <c r="AB265" i="37"/>
  <c r="AC338" i="37"/>
  <c r="AA100" i="37"/>
  <c r="AC687" i="37"/>
  <c r="AE746" i="37"/>
  <c r="AE271" i="37"/>
  <c r="AD714" i="37"/>
  <c r="AE543" i="37"/>
  <c r="AD318" i="37"/>
  <c r="AF364" i="37"/>
  <c r="AF529" i="37"/>
  <c r="AE395" i="37"/>
  <c r="AF535" i="37"/>
  <c r="AD277" i="37"/>
  <c r="AB386" i="37"/>
  <c r="AC447" i="37"/>
  <c r="AC276" i="37"/>
  <c r="AD565" i="37"/>
  <c r="AC600" i="37"/>
  <c r="AE281" i="37"/>
  <c r="AE510" i="37"/>
  <c r="AE348" i="37"/>
  <c r="AC595" i="37"/>
  <c r="AC797" i="37"/>
  <c r="AF487" i="37"/>
  <c r="AD547" i="37"/>
  <c r="AB407" i="37"/>
  <c r="AE235" i="37"/>
  <c r="AF225" i="37"/>
  <c r="AE578" i="37"/>
  <c r="AB250" i="37"/>
  <c r="AB598" i="37"/>
  <c r="AC786" i="37"/>
  <c r="AE247" i="37"/>
  <c r="AF488" i="37"/>
  <c r="AA98" i="37"/>
  <c r="AC376" i="37"/>
  <c r="AE611" i="37"/>
  <c r="AE413" i="37"/>
  <c r="AA188" i="37"/>
  <c r="AD655" i="37"/>
  <c r="AB639" i="37"/>
  <c r="AB515" i="37"/>
  <c r="AF806" i="37"/>
  <c r="AC614" i="37"/>
  <c r="AF308" i="37"/>
  <c r="AC696" i="37"/>
  <c r="AB781" i="37"/>
  <c r="AB343" i="37"/>
  <c r="AB328" i="37"/>
  <c r="AB590" i="37"/>
  <c r="AE444" i="37"/>
  <c r="AD329" i="37"/>
  <c r="AC605" i="37"/>
  <c r="AE231" i="37"/>
  <c r="AB244" i="37"/>
  <c r="AD257" i="37"/>
  <c r="AC638" i="37"/>
  <c r="AC245" i="37"/>
  <c r="AD281" i="37"/>
  <c r="AC740" i="37"/>
  <c r="AF585" i="37"/>
  <c r="AD332" i="37"/>
  <c r="AB254" i="37"/>
  <c r="AB768" i="37"/>
  <c r="AE525" i="37"/>
  <c r="AD321" i="37"/>
  <c r="AC507" i="37"/>
  <c r="AE394" i="37"/>
  <c r="AD455" i="37"/>
  <c r="AC682" i="37"/>
  <c r="AF711" i="37"/>
  <c r="AF640" i="37"/>
  <c r="AE352" i="37"/>
  <c r="AF800" i="37"/>
  <c r="AB240" i="37"/>
  <c r="AF546" i="37"/>
  <c r="AD366" i="37"/>
  <c r="AF302" i="37"/>
  <c r="AB737" i="37"/>
  <c r="AA198" i="37"/>
  <c r="AD750" i="37"/>
  <c r="AB656" i="37"/>
  <c r="AB633" i="37"/>
  <c r="AB269" i="37"/>
  <c r="AD734" i="37"/>
  <c r="AC578" i="37"/>
  <c r="AB281" i="37"/>
  <c r="AA82" i="37"/>
  <c r="AB284" i="37"/>
  <c r="AF625" i="37"/>
  <c r="AF626" i="37" s="1"/>
  <c r="AF627" i="37" s="1"/>
  <c r="AF628" i="37" s="1"/>
  <c r="AF629" i="37" s="1"/>
  <c r="AF630" i="37" s="1"/>
  <c r="AF631" i="37" s="1"/>
  <c r="AF632" i="37" s="1"/>
  <c r="AE531" i="37"/>
  <c r="AE740" i="37"/>
  <c r="AA62" i="37"/>
  <c r="AC270" i="37"/>
  <c r="AD682" i="37"/>
  <c r="AD693" i="37"/>
  <c r="AC164" i="37"/>
  <c r="AD79" i="37"/>
  <c r="AB167" i="37"/>
  <c r="AF35" i="37"/>
  <c r="AE151" i="37"/>
  <c r="AB472" i="37"/>
  <c r="AF503" i="37"/>
  <c r="AC482" i="37"/>
  <c r="AE556" i="37"/>
  <c r="AB674" i="37"/>
  <c r="AD401" i="37"/>
  <c r="AD498" i="37"/>
  <c r="AE411" i="37"/>
  <c r="AB477" i="37"/>
  <c r="AB815" i="37"/>
  <c r="AD322" i="37"/>
  <c r="AC503" i="37"/>
  <c r="AE341" i="37"/>
  <c r="AC751" i="37"/>
  <c r="AB303" i="37"/>
  <c r="AB550" i="37"/>
  <c r="AD478" i="37"/>
  <c r="AC701" i="37"/>
  <c r="AD612" i="37"/>
  <c r="AF818" i="37"/>
  <c r="AF436" i="37"/>
  <c r="AD262" i="37"/>
  <c r="AB606" i="37"/>
  <c r="AF712" i="37"/>
  <c r="AB677" i="37"/>
  <c r="AE792" i="37"/>
  <c r="AD651" i="37"/>
  <c r="AD399" i="37"/>
  <c r="AD507" i="37"/>
  <c r="AD481" i="37"/>
  <c r="AB271" i="37"/>
  <c r="AC484" i="37"/>
  <c r="AB372" i="37"/>
  <c r="AE445" i="37"/>
  <c r="AE555" i="37"/>
  <c r="AE793" i="37"/>
  <c r="AC275" i="37"/>
  <c r="AC598" i="37"/>
  <c r="AD449" i="37"/>
  <c r="AE263" i="37"/>
  <c r="AC315" i="37"/>
  <c r="AD325" i="37"/>
  <c r="AC436" i="37"/>
  <c r="AE804" i="37"/>
  <c r="AC351" i="37"/>
  <c r="AF679" i="37"/>
  <c r="AB496" i="37"/>
  <c r="AE316" i="37"/>
  <c r="AA111" i="37"/>
  <c r="AF430" i="37"/>
  <c r="AD757" i="37"/>
  <c r="AC742" i="37"/>
  <c r="AF652" i="37"/>
  <c r="AD761" i="37"/>
  <c r="AC788" i="37"/>
  <c r="AA160" i="37"/>
  <c r="AB367" i="37"/>
  <c r="AD293" i="37"/>
  <c r="AB540" i="37"/>
  <c r="AB685" i="37"/>
  <c r="AC370" i="37"/>
  <c r="AB749" i="37"/>
  <c r="AB462" i="37"/>
  <c r="AB646" i="37"/>
  <c r="AE504" i="37"/>
  <c r="AF293" i="37"/>
  <c r="AB814" i="37"/>
  <c r="AB291" i="37"/>
  <c r="AD644" i="37"/>
  <c r="AA155" i="37"/>
  <c r="AD374" i="37"/>
  <c r="AE472" i="37"/>
  <c r="AF769" i="37"/>
  <c r="AE403" i="37"/>
  <c r="AC575" i="37"/>
  <c r="AF716" i="37"/>
  <c r="AE433" i="37"/>
  <c r="AC730" i="37"/>
  <c r="AC405" i="37"/>
  <c r="AC452" i="37"/>
  <c r="AD456" i="37"/>
  <c r="AC490" i="37"/>
  <c r="AF373" i="37"/>
  <c r="AF808" i="37"/>
  <c r="AB396" i="37"/>
  <c r="AF255" i="37"/>
  <c r="AB268" i="37"/>
  <c r="AE344" i="37"/>
  <c r="AD398" i="37"/>
  <c r="AC261" i="37"/>
  <c r="AE747" i="37"/>
  <c r="AC715" i="37"/>
  <c r="AE778" i="37"/>
  <c r="AF570" i="37"/>
  <c r="AD807" i="37"/>
  <c r="AF799" i="37"/>
  <c r="AB347" i="37"/>
  <c r="AB548" i="37"/>
  <c r="AA30" i="37"/>
  <c r="AE371" i="37"/>
  <c r="AD531" i="37"/>
  <c r="AC358" i="37"/>
  <c r="AD465" i="37"/>
  <c r="AD585" i="37"/>
  <c r="AD538" i="37"/>
  <c r="AF292" i="37"/>
  <c r="AE264" i="37"/>
  <c r="AC530" i="37"/>
  <c r="AB526" i="37"/>
  <c r="AE392" i="37"/>
  <c r="AE257" i="37"/>
  <c r="AC581" i="37"/>
  <c r="AB729" i="37"/>
  <c r="AC470" i="37"/>
  <c r="AF738" i="37"/>
  <c r="AF775" i="37"/>
  <c r="AC527" i="37"/>
  <c r="AE293" i="37"/>
  <c r="AC393" i="37"/>
  <c r="AB736" i="37"/>
  <c r="AF641" i="37"/>
  <c r="AC793" i="37"/>
  <c r="AF742" i="37"/>
  <c r="AB599" i="37"/>
  <c r="AF449" i="37"/>
  <c r="AC704" i="37"/>
  <c r="AE559" i="37"/>
  <c r="AE228" i="37"/>
  <c r="AC616" i="37"/>
  <c r="AB443" i="37"/>
  <c r="AB456" i="37"/>
  <c r="AE673" i="37"/>
  <c r="AC476" i="37"/>
  <c r="AB435" i="37"/>
  <c r="AF246" i="37"/>
  <c r="AB380" i="37"/>
  <c r="AB575" i="37"/>
  <c r="AC504" i="37"/>
  <c r="AE312" i="37"/>
  <c r="AA193" i="37"/>
  <c r="AC377" i="37"/>
  <c r="AD785" i="37"/>
  <c r="AB558" i="37"/>
  <c r="AE766" i="37"/>
  <c r="AD357" i="37"/>
  <c r="AC388" i="37"/>
  <c r="AD763" i="37"/>
  <c r="AB282" i="37"/>
  <c r="AD515" i="37"/>
  <c r="AE577" i="37"/>
  <c r="AC732" i="37"/>
  <c r="AD436" i="37"/>
  <c r="AD285" i="37"/>
  <c r="AE587" i="37"/>
  <c r="AB778" i="37"/>
  <c r="AE443" i="37"/>
  <c r="AD341" i="37"/>
  <c r="AB253" i="37"/>
  <c r="AD576" i="37"/>
  <c r="AC390" i="37"/>
  <c r="AD435" i="37"/>
  <c r="AD245" i="37"/>
  <c r="AD747" i="37"/>
  <c r="AB350" i="37"/>
  <c r="AE684" i="37"/>
  <c r="AA85" i="37"/>
  <c r="AE820" i="37"/>
  <c r="AB797" i="37"/>
  <c r="AD393" i="37"/>
  <c r="AE485" i="37"/>
  <c r="AD272" i="37"/>
  <c r="AC475" i="37"/>
  <c r="AC327" i="37"/>
  <c r="AC316" i="37"/>
  <c r="AF811" i="37"/>
  <c r="AB671" i="37"/>
  <c r="AB387" i="37"/>
  <c r="AE320" i="37"/>
  <c r="AC311" i="37"/>
  <c r="AB252" i="37"/>
  <c r="AC753" i="37"/>
  <c r="AD364" i="37"/>
  <c r="AF554" i="37"/>
  <c r="AA159" i="37"/>
  <c r="AE532" i="37"/>
  <c r="AB679" i="37"/>
  <c r="AD397" i="37"/>
  <c r="AB378" i="37"/>
  <c r="AC432" i="37"/>
  <c r="AC454" i="37"/>
  <c r="AC761" i="37"/>
  <c r="AC342" i="37"/>
  <c r="AB521" i="37"/>
  <c r="AD709" i="37"/>
  <c r="AD732" i="37"/>
  <c r="AB258" i="37"/>
  <c r="AD253" i="37"/>
  <c r="AE786" i="37"/>
  <c r="AD258" i="37"/>
  <c r="AD484" i="37"/>
  <c r="AE303" i="37"/>
  <c r="AF586" i="37"/>
  <c r="AC673" i="37"/>
  <c r="AC552" i="37"/>
  <c r="AE604" i="37"/>
  <c r="AB458" i="37"/>
  <c r="AF741" i="37"/>
  <c r="AE499" i="37"/>
  <c r="AC517" i="37"/>
  <c r="AB644" i="37"/>
  <c r="AD711" i="37"/>
  <c r="AB586" i="37"/>
  <c r="AD696" i="37"/>
  <c r="AC800" i="37"/>
  <c r="AB615" i="37"/>
  <c r="AD787" i="37"/>
  <c r="AE590" i="37"/>
  <c r="AC456" i="37"/>
  <c r="AF310" i="37"/>
  <c r="AF795" i="37"/>
  <c r="AA13" i="37"/>
  <c r="AA14" i="37" s="1"/>
  <c r="AA15" i="37" s="1"/>
  <c r="AA16" i="37" s="1"/>
  <c r="AA17" i="37" s="1"/>
  <c r="AA18" i="37" s="1"/>
  <c r="AA19" i="37" s="1"/>
  <c r="AA20" i="37" s="1"/>
  <c r="AB724" i="37"/>
  <c r="AF496" i="37"/>
  <c r="AF269" i="37"/>
  <c r="AC296" i="37"/>
  <c r="AF737" i="37"/>
  <c r="AE720" i="37"/>
  <c r="AF552" i="37"/>
  <c r="AB601" i="37"/>
  <c r="AF755" i="37"/>
  <c r="AB725" i="37"/>
  <c r="AE517" i="37"/>
  <c r="AC451" i="37"/>
  <c r="AC780" i="37"/>
  <c r="AC814" i="37"/>
  <c r="AE723" i="37"/>
  <c r="AE610" i="37"/>
  <c r="AF708" i="37"/>
  <c r="AF565" i="37"/>
  <c r="AD668" i="37"/>
  <c r="AF607" i="37"/>
  <c r="AC522" i="37"/>
  <c r="AB318" i="37"/>
  <c r="AD244" i="37"/>
  <c r="AE568" i="37"/>
  <c r="AD611" i="37"/>
  <c r="AE259" i="37"/>
  <c r="AE478" i="37"/>
  <c r="AD582" i="37"/>
  <c r="AE561" i="37"/>
  <c r="AF470" i="37"/>
  <c r="AD331" i="37"/>
  <c r="AF704" i="37"/>
  <c r="AF587" i="37"/>
  <c r="AF731" i="37"/>
  <c r="AC763" i="37"/>
  <c r="AB588" i="37"/>
  <c r="AB436" i="37"/>
  <c r="AB498" i="37"/>
  <c r="AB413" i="37"/>
  <c r="AB525" i="37"/>
  <c r="AB363" i="37"/>
  <c r="AE328" i="37"/>
  <c r="AC441" i="37"/>
  <c r="AC398" i="37"/>
  <c r="AD752" i="37"/>
  <c r="AA58" i="37"/>
  <c r="AD521" i="37"/>
  <c r="AC650" i="37"/>
  <c r="AC341" i="37"/>
  <c r="AC546" i="37"/>
  <c r="AD703" i="37"/>
  <c r="AC535" i="37"/>
  <c r="AF484" i="37"/>
  <c r="AE761" i="37"/>
  <c r="AD791" i="37"/>
  <c r="AE773" i="37"/>
  <c r="AC512" i="37"/>
  <c r="AF709" i="37"/>
  <c r="AD723" i="37"/>
  <c r="AE774" i="37"/>
  <c r="AE439" i="37"/>
  <c r="AC433" i="37"/>
  <c r="AD764" i="37"/>
  <c r="AC248" i="37"/>
  <c r="AB358" i="37"/>
  <c r="AB717" i="37"/>
  <c r="AB650" i="37"/>
  <c r="AF744" i="37"/>
  <c r="AC617" i="37"/>
  <c r="AD766" i="37"/>
  <c r="AB746" i="37"/>
  <c r="AB545" i="37"/>
  <c r="AE640" i="37"/>
  <c r="AE285" i="37"/>
  <c r="AB641" i="37"/>
  <c r="AF331" i="37"/>
  <c r="AF289" i="37"/>
  <c r="AD742" i="37"/>
  <c r="AC494" i="37"/>
  <c r="AE606" i="37"/>
  <c r="AB709" i="37"/>
  <c r="AD663" i="37"/>
  <c r="AB577" i="37"/>
  <c r="AB794" i="37"/>
  <c r="AE562" i="37"/>
  <c r="AB248" i="37"/>
  <c r="AC250" i="37"/>
  <c r="AF413" i="37"/>
  <c r="AB716" i="37"/>
  <c r="AC480" i="37"/>
  <c r="AE570" i="37"/>
  <c r="AC132" i="37"/>
  <c r="AF30" i="37"/>
  <c r="AB72" i="37"/>
  <c r="AD163" i="37"/>
  <c r="AE63" i="37"/>
  <c r="AE572" i="37"/>
  <c r="AB400" i="37"/>
  <c r="AB312" i="37"/>
  <c r="AC557" i="37"/>
  <c r="AF493" i="37"/>
  <c r="AA192" i="37"/>
  <c r="AE374" i="37"/>
  <c r="AC654" i="37"/>
  <c r="AD603" i="37"/>
  <c r="AC735" i="37"/>
  <c r="AF371" i="37"/>
  <c r="AB744" i="37"/>
  <c r="AC572" i="37"/>
  <c r="AC387" i="37"/>
  <c r="AA77" i="37"/>
  <c r="AB490" i="37"/>
  <c r="AD311" i="37"/>
  <c r="AB579" i="37"/>
  <c r="AD489" i="37"/>
  <c r="AB574" i="37"/>
  <c r="AD598" i="37"/>
  <c r="AC468" i="37"/>
  <c r="AB648" i="37"/>
  <c r="AD240" i="37"/>
  <c r="AB686" i="37"/>
  <c r="AC644" i="37"/>
  <c r="AE310" i="37"/>
  <c r="AB723" i="37"/>
  <c r="AE305" i="37"/>
  <c r="AF343" i="37"/>
  <c r="AD511" i="37"/>
  <c r="AB733" i="37"/>
  <c r="AD391" i="37"/>
  <c r="AF702" i="37"/>
  <c r="AB439" i="37"/>
  <c r="AB445" i="37"/>
  <c r="AE520" i="37"/>
  <c r="AD573" i="37"/>
  <c r="AE273" i="37"/>
  <c r="AA103" i="37"/>
  <c r="AD701" i="37"/>
  <c r="AE488" i="37"/>
  <c r="AB298" i="37"/>
  <c r="AA59" i="37"/>
  <c r="AE782" i="37"/>
  <c r="AE243" i="37"/>
  <c r="AC371" i="37"/>
  <c r="AB774" i="37"/>
  <c r="AA168" i="37"/>
  <c r="AF382" i="37"/>
  <c r="AC689" i="37"/>
  <c r="AC568" i="37"/>
  <c r="AE597" i="37"/>
  <c r="AB308" i="37"/>
  <c r="AD289" i="37"/>
  <c r="AB438" i="37"/>
  <c r="AC233" i="37"/>
  <c r="AE523" i="37"/>
  <c r="AC258" i="37"/>
  <c r="AD299" i="37"/>
  <c r="AB616" i="37"/>
  <c r="AF307" i="37"/>
  <c r="AE580" i="37"/>
  <c r="AE431" i="37"/>
  <c r="AB230" i="37"/>
  <c r="AE722" i="37"/>
  <c r="AE603" i="37"/>
  <c r="AC634" i="37"/>
  <c r="AF763" i="37"/>
  <c r="AC588" i="37"/>
  <c r="AE698" i="37"/>
  <c r="AB345" i="37"/>
  <c r="AB748" i="37"/>
  <c r="AA51" i="37"/>
  <c r="AC272" i="37"/>
  <c r="AC554" i="37"/>
  <c r="AF786" i="37"/>
  <c r="AC669" i="37"/>
  <c r="AC540" i="37"/>
  <c r="AE608" i="37"/>
  <c r="AB370" i="37"/>
  <c r="AB478" i="37"/>
  <c r="AB319" i="37"/>
  <c r="AE511" i="37"/>
  <c r="AC459" i="37"/>
  <c r="AE576" i="37"/>
  <c r="AE636" i="37"/>
  <c r="AD633" i="37"/>
  <c r="AC723" i="37"/>
  <c r="AE557" i="37"/>
  <c r="AC462" i="37"/>
  <c r="AA195" i="37"/>
  <c r="AB406" i="37"/>
  <c r="AD390" i="37"/>
  <c r="AD236" i="37"/>
  <c r="AD605" i="37"/>
  <c r="AF754" i="37"/>
  <c r="AC466" i="37"/>
  <c r="AD232" i="37"/>
  <c r="AD510" i="37"/>
  <c r="AF361" i="37"/>
  <c r="AE383" i="37"/>
  <c r="AF733" i="37"/>
  <c r="AE503" i="37"/>
  <c r="AF751" i="37"/>
  <c r="AB300" i="37"/>
  <c r="AF335" i="37"/>
  <c r="AC707" i="37"/>
  <c r="AD248" i="37"/>
  <c r="AE350" i="37"/>
  <c r="AC237" i="37"/>
  <c r="AE669" i="37"/>
  <c r="AF569" i="37"/>
  <c r="AF538" i="37"/>
  <c r="AD431" i="37"/>
  <c r="AF476" i="37"/>
  <c r="AE539" i="37"/>
  <c r="AF452" i="37"/>
  <c r="AE401" i="37"/>
  <c r="AD679" i="37"/>
  <c r="AA91" i="37"/>
  <c r="AB713" i="37"/>
  <c r="AB682" i="37"/>
  <c r="AF439" i="37"/>
  <c r="AB276" i="37"/>
  <c r="AF682" i="37"/>
  <c r="AC312" i="37"/>
  <c r="AB547" i="37"/>
  <c r="AE237" i="37"/>
  <c r="AD319" i="37"/>
  <c r="AE307" i="37"/>
  <c r="AD781" i="37"/>
  <c r="AB466" i="37"/>
  <c r="AF759" i="37"/>
  <c r="AF677" i="37"/>
  <c r="AE286" i="37"/>
  <c r="AC364" i="37"/>
  <c r="AC656" i="37"/>
  <c r="AF400" i="37"/>
  <c r="AE702" i="37"/>
  <c r="AE683" i="37"/>
  <c r="AD284" i="37"/>
  <c r="AA127" i="37"/>
  <c r="AE345" i="37"/>
  <c r="AF637" i="37"/>
  <c r="AC259" i="37"/>
  <c r="AD648" i="37"/>
  <c r="AD411" i="37"/>
  <c r="AA28" i="37"/>
  <c r="AD689" i="37"/>
  <c r="AC374" i="37"/>
  <c r="AC363" i="37"/>
  <c r="AC321" i="37"/>
  <c r="AF777" i="37"/>
  <c r="AD617" i="37"/>
  <c r="AE265" i="37"/>
  <c r="AE364" i="37"/>
  <c r="AC813" i="37"/>
  <c r="AB243" i="37"/>
  <c r="AF542" i="37"/>
  <c r="AD250" i="37"/>
  <c r="AC746" i="37"/>
  <c r="AC483" i="37"/>
  <c r="AE679" i="37"/>
  <c r="AE331" i="37"/>
  <c r="AF568" i="37"/>
  <c r="AC778" i="37"/>
  <c r="AD677" i="37"/>
  <c r="AD636" i="37"/>
  <c r="AD353" i="37"/>
  <c r="AC461" i="37"/>
  <c r="AD516" i="37"/>
  <c r="AB604" i="37"/>
  <c r="AF633" i="37"/>
  <c r="AB658" i="37"/>
  <c r="AC582" i="37"/>
  <c r="AD494" i="37"/>
  <c r="AE266" i="37"/>
  <c r="AD356" i="37"/>
  <c r="AE634" i="37"/>
  <c r="AA200" i="37"/>
  <c r="AC267" i="37"/>
  <c r="AC615" i="37"/>
  <c r="AE245" i="37"/>
  <c r="AE319" i="37"/>
  <c r="AE734" i="37"/>
  <c r="AD716" i="37"/>
  <c r="AB665" i="37"/>
  <c r="AF511" i="37"/>
  <c r="AF752" i="37"/>
  <c r="AF727" i="37"/>
  <c r="AE442" i="37"/>
  <c r="AC302" i="37"/>
  <c r="AE595" i="37"/>
  <c r="AE410" i="37"/>
  <c r="AA60" i="37"/>
  <c r="AB743" i="37"/>
  <c r="AD691" i="37"/>
  <c r="AD609" i="37"/>
  <c r="AD438" i="37"/>
  <c r="AB637" i="37"/>
  <c r="AB409" i="37"/>
  <c r="AE337" i="37"/>
  <c r="AF236" i="37"/>
  <c r="AC714" i="37"/>
  <c r="AF389" i="37"/>
  <c r="AF524" i="37"/>
  <c r="AF505" i="37"/>
  <c r="AD305" i="37"/>
  <c r="AC108" i="37"/>
  <c r="AE155" i="37"/>
  <c r="AC679" i="37"/>
  <c r="AD581" i="37"/>
  <c r="AE391" i="37"/>
  <c r="AC394" i="37"/>
  <c r="AE447" i="37"/>
  <c r="AE644" i="37"/>
  <c r="AF776" i="37"/>
  <c r="AD733" i="37"/>
  <c r="AC577" i="37"/>
  <c r="AF598" i="37"/>
  <c r="AD541" i="37"/>
  <c r="AD320" i="37"/>
  <c r="AC772" i="37"/>
  <c r="AC333" i="37"/>
  <c r="AA140" i="37"/>
  <c r="AD443" i="37"/>
  <c r="AD270" i="37"/>
  <c r="AB569" i="37"/>
  <c r="AE772" i="37"/>
  <c r="AC528" i="37"/>
  <c r="AC666" i="37"/>
  <c r="AA84" i="37"/>
  <c r="AD251" i="37"/>
  <c r="AB806" i="37"/>
  <c r="AA65" i="37"/>
  <c r="AF616" i="37"/>
  <c r="AB392" i="37"/>
  <c r="AB661" i="37"/>
  <c r="AD592" i="37"/>
  <c r="AD300" i="37"/>
  <c r="AB680" i="37"/>
  <c r="AF229" i="37"/>
  <c r="AD328" i="37"/>
  <c r="AB561" i="37"/>
  <c r="AB734" i="37"/>
  <c r="AF663" i="37"/>
  <c r="AD529" i="37"/>
  <c r="AC511" i="37"/>
  <c r="AC336" i="37"/>
  <c r="AD330" i="37"/>
  <c r="AE487" i="37"/>
  <c r="AC347" i="37"/>
  <c r="AE362" i="37"/>
  <c r="AB340" i="37"/>
  <c r="AC524" i="37"/>
  <c r="AF816" i="37"/>
  <c r="AF579" i="37"/>
  <c r="AC309" i="37"/>
  <c r="AF573" i="37"/>
  <c r="AB231" i="37"/>
  <c r="AE258" i="37"/>
  <c r="AD263" i="37"/>
  <c r="AF697" i="37"/>
  <c r="AD727" i="37"/>
  <c r="AE550" i="37"/>
  <c r="AC708" i="37"/>
  <c r="AF809" i="37"/>
  <c r="AB705" i="37"/>
  <c r="AF509" i="37"/>
  <c r="AC463" i="37"/>
  <c r="AF638" i="37"/>
  <c r="AC521" i="37"/>
  <c r="AB688" i="37"/>
  <c r="AB779" i="37"/>
  <c r="AE522" i="37"/>
  <c r="AE297" i="37"/>
  <c r="AD820" i="37"/>
  <c r="AC379" i="37"/>
  <c r="AD495" i="37"/>
  <c r="AC323" i="37"/>
  <c r="AE790" i="37"/>
  <c r="AF329" i="37"/>
  <c r="AF347" i="37"/>
  <c r="AF774" i="37"/>
  <c r="AE289" i="37"/>
  <c r="AD812" i="37"/>
  <c r="AF486" i="37"/>
  <c r="AC465" i="37"/>
  <c r="AB353" i="37"/>
  <c r="AD396" i="37"/>
  <c r="AE777" i="37"/>
  <c r="AB486" i="37"/>
  <c r="AE752" i="37"/>
  <c r="AC637" i="37"/>
  <c r="AD748" i="37"/>
  <c r="AD303" i="37"/>
  <c r="AE292" i="37"/>
  <c r="AE708" i="37"/>
  <c r="AB385" i="37"/>
  <c r="AE546" i="37"/>
  <c r="AF590" i="37"/>
  <c r="AE783" i="37"/>
  <c r="AC406" i="37"/>
  <c r="AC225" i="37"/>
  <c r="AF271" i="37"/>
  <c r="AE448" i="37"/>
  <c r="AA175" i="37"/>
  <c r="AE333" i="37"/>
  <c r="AB504" i="37"/>
  <c r="AB762" i="37"/>
  <c r="AC816" i="37"/>
  <c r="AF615" i="37"/>
  <c r="AC384" i="37"/>
  <c r="AD635" i="37"/>
  <c r="AC446" i="37"/>
  <c r="AF385" i="37"/>
  <c r="AD400" i="37"/>
  <c r="AE509" i="37"/>
  <c r="AF541" i="37"/>
  <c r="AB719" i="37"/>
  <c r="AD715" i="37"/>
  <c r="AF559" i="37"/>
  <c r="AE473" i="37"/>
  <c r="AB801" i="37"/>
  <c r="AE390" i="37"/>
  <c r="AF407" i="37"/>
  <c r="AF693" i="37"/>
  <c r="AF448" i="37"/>
  <c r="AB792" i="37"/>
  <c r="AD783" i="37"/>
  <c r="AB225" i="37"/>
  <c r="AC697" i="37"/>
  <c r="AE355" i="37"/>
  <c r="AC782" i="37"/>
  <c r="AE605" i="37"/>
  <c r="AF379" i="37"/>
  <c r="AD509" i="37"/>
  <c r="AE757" i="37"/>
  <c r="AE800" i="37"/>
  <c r="AD239" i="37"/>
  <c r="AD782" i="37"/>
  <c r="AD408" i="37"/>
  <c r="AC599" i="37"/>
  <c r="AD806" i="37"/>
  <c r="AC549" i="37"/>
  <c r="AE533" i="37"/>
  <c r="AC592" i="37"/>
  <c r="AD469" i="37"/>
  <c r="AB465" i="37"/>
  <c r="AB460" i="37"/>
  <c r="AD799" i="37"/>
  <c r="AF515" i="37"/>
  <c r="AA86" i="37"/>
  <c r="AE229" i="37"/>
  <c r="AB602" i="37"/>
  <c r="AF281" i="37"/>
  <c r="AE613" i="37"/>
  <c r="AB505" i="37"/>
  <c r="AA54" i="37"/>
  <c r="AF306" i="37"/>
  <c r="AB608" i="37"/>
  <c r="AE486" i="37"/>
  <c r="AE435" i="37"/>
  <c r="AF440" i="37"/>
  <c r="AF549" i="37"/>
  <c r="AF784" i="37"/>
  <c r="AC721" i="37"/>
  <c r="AE256" i="37"/>
  <c r="AC260" i="37"/>
  <c r="AE475" i="37"/>
  <c r="AF508" i="37"/>
  <c r="AB501" i="37"/>
  <c r="AC251" i="37"/>
  <c r="AB731" i="37"/>
  <c r="AD687" i="37"/>
  <c r="AE593" i="37"/>
  <c r="AE558" i="37"/>
  <c r="AE728" i="37"/>
  <c r="AC765" i="37"/>
  <c r="AF648" i="37"/>
  <c r="AE369" i="37"/>
  <c r="AB469" i="37"/>
  <c r="AB310" i="37"/>
  <c r="AF507" i="37"/>
  <c r="AD797" i="37"/>
  <c r="AC340" i="37"/>
  <c r="AF758" i="37"/>
  <c r="AB404" i="37"/>
  <c r="AF339" i="37"/>
  <c r="AD792" i="37"/>
  <c r="AB764" i="37"/>
  <c r="AB541" i="37"/>
  <c r="AD304" i="37"/>
  <c r="AB455" i="37"/>
  <c r="AA37" i="37"/>
  <c r="AA161" i="37"/>
  <c r="AA109" i="37"/>
  <c r="AF530" i="37"/>
  <c r="AA119" i="37"/>
  <c r="AD549" i="37"/>
  <c r="AC648" i="37"/>
  <c r="AC799" i="37"/>
  <c r="AD312" i="37"/>
  <c r="AE249" i="37"/>
  <c r="AF227" i="37"/>
  <c r="AC368" i="37"/>
  <c r="AD487" i="37"/>
  <c r="AF358" i="37"/>
  <c r="AF669" i="37"/>
  <c r="AF545" i="37"/>
  <c r="AE367" i="37"/>
  <c r="AD475" i="37"/>
  <c r="AD526" i="37"/>
  <c r="AD527" i="37"/>
  <c r="AF265" i="37"/>
  <c r="AB485" i="37"/>
  <c r="AC608" i="37"/>
  <c r="AB715" i="37"/>
  <c r="AA123" i="37"/>
  <c r="AF768" i="37"/>
  <c r="AB783" i="37"/>
  <c r="AE438" i="37"/>
  <c r="AC506" i="37"/>
  <c r="AE591" i="37"/>
  <c r="AD368" i="37"/>
  <c r="AA178" i="37"/>
  <c r="AD268" i="37"/>
  <c r="AE733" i="37"/>
  <c r="AD796" i="37"/>
  <c r="AD607" i="37"/>
  <c r="AF690" i="37"/>
  <c r="AD433" i="37"/>
  <c r="AD291" i="37"/>
  <c r="AF431" i="37"/>
  <c r="AE284" i="37"/>
  <c r="AB718" i="37"/>
  <c r="AF297" i="37"/>
  <c r="AD596" i="37"/>
  <c r="AC392" i="37"/>
  <c r="AE317" i="37"/>
  <c r="AE519" i="37"/>
  <c r="AC683" i="37"/>
  <c r="AC543" i="37"/>
  <c r="AE567" i="37"/>
  <c r="AD370" i="37"/>
  <c r="AA75" i="37"/>
  <c r="AB334" i="37"/>
  <c r="AC563" i="37"/>
  <c r="AB288" i="37"/>
  <c r="AA113" i="37"/>
  <c r="AE482" i="37"/>
  <c r="AC357" i="37"/>
  <c r="AB374" i="37"/>
  <c r="AB612" i="37"/>
  <c r="AB236" i="37"/>
  <c r="AB790" i="37"/>
  <c r="AC514" i="37"/>
  <c r="AE662" i="37"/>
  <c r="AF645" i="37"/>
  <c r="AF514" i="37"/>
  <c r="AF771" i="37"/>
  <c r="AE515" i="37"/>
  <c r="AF689" i="37"/>
  <c r="AE474" i="37"/>
  <c r="AD556" i="37"/>
  <c r="AE537" i="37"/>
  <c r="AE301" i="37"/>
  <c r="AD571" i="37"/>
  <c r="AB451" i="37"/>
  <c r="AC288" i="37"/>
  <c r="AD534" i="37"/>
  <c r="AF815" i="37"/>
  <c r="AD545" i="37"/>
  <c r="AB491" i="37"/>
  <c r="AF304" i="37"/>
  <c r="AF680" i="37"/>
  <c r="AE466" i="37"/>
  <c r="AE816" i="37"/>
  <c r="AA172" i="37"/>
  <c r="AC537" i="37"/>
  <c r="AF729" i="37"/>
  <c r="AF330" i="37"/>
  <c r="AB539" i="37"/>
  <c r="AF274" i="37"/>
  <c r="AF472" i="37"/>
  <c r="AD801" i="37"/>
  <c r="AD466" i="37"/>
  <c r="AD234" i="37"/>
  <c r="AD519" i="37"/>
  <c r="AD444" i="37"/>
  <c r="AF314" i="37"/>
  <c r="AD788" i="37"/>
  <c r="AB788" i="37"/>
  <c r="AB463" i="37"/>
  <c r="AD794" i="37"/>
  <c r="AF249" i="37"/>
  <c r="AF272" i="37"/>
  <c r="AC326" i="37"/>
  <c r="AE670" i="37"/>
  <c r="AF609" i="37"/>
  <c r="AE817" i="37"/>
  <c r="AE461" i="37"/>
  <c r="AF581" i="37"/>
  <c r="AD505" i="37"/>
  <c r="AC713" i="37"/>
  <c r="AA29" i="37"/>
  <c r="AD604" i="37"/>
  <c r="AC435" i="37"/>
  <c r="AD744" i="37"/>
  <c r="AF516" i="37"/>
  <c r="AD694" i="37"/>
  <c r="AE396" i="37"/>
  <c r="AC809" i="37"/>
  <c r="AD512" i="37"/>
  <c r="AE453" i="37"/>
  <c r="AC269" i="37"/>
  <c r="AE818" i="37"/>
  <c r="AD429" i="37"/>
  <c r="AD561" i="37"/>
  <c r="AA68" i="37"/>
  <c r="AB289" i="37"/>
  <c r="AB497" i="37"/>
  <c r="AA121" i="37"/>
  <c r="AE386" i="37"/>
  <c r="AD759" i="37"/>
  <c r="AE287" i="37"/>
  <c r="AC686" i="37"/>
  <c r="AD768" i="37"/>
  <c r="AF537" i="37"/>
  <c r="AA152" i="37"/>
  <c r="AF676" i="37"/>
  <c r="AF463" i="37"/>
  <c r="AC308" i="37"/>
  <c r="AF412" i="37"/>
  <c r="AB499" i="37"/>
  <c r="AB664" i="37"/>
  <c r="AC283" i="37"/>
  <c r="AE357" i="37"/>
  <c r="AB532" i="37"/>
  <c r="AC725" i="37"/>
  <c r="AD373" i="37"/>
  <c r="AE586" i="37"/>
  <c r="AF465" i="37"/>
  <c r="AB518" i="37"/>
  <c r="AF817" i="37"/>
  <c r="AA186" i="37"/>
  <c r="AB703" i="37"/>
  <c r="AB507" i="37"/>
  <c r="AC294" i="37"/>
  <c r="AC728" i="37"/>
  <c r="AB708" i="37"/>
  <c r="AB803" i="37"/>
  <c r="AE400" i="37"/>
  <c r="AA43" i="37"/>
  <c r="AE363" i="37"/>
  <c r="AA35" i="37"/>
  <c r="AB758" i="37"/>
  <c r="AE407" i="37"/>
  <c r="AD233" i="37"/>
  <c r="AE460" i="37"/>
  <c r="AF548" i="37"/>
  <c r="AC246" i="37"/>
  <c r="AC303" i="37"/>
  <c r="AC583" i="37"/>
  <c r="AC399" i="37"/>
  <c r="AD639" i="37"/>
  <c r="AB691" i="37"/>
  <c r="AC574" i="37"/>
  <c r="AF534" i="37"/>
  <c r="AB393" i="37"/>
  <c r="AA47" i="37"/>
  <c r="AC502" i="37"/>
  <c r="AB512" i="37"/>
  <c r="AF458" i="37"/>
  <c r="AF237" i="37"/>
  <c r="AC230" i="37"/>
  <c r="AB565" i="37"/>
  <c r="AE349" i="37"/>
  <c r="AD394" i="37"/>
  <c r="AF232" i="37"/>
  <c r="AD327" i="37"/>
  <c r="AD749" i="37"/>
  <c r="AB352" i="37"/>
  <c r="AC485" i="37"/>
  <c r="AD501" i="37"/>
  <c r="AE810" i="37"/>
  <c r="AD717" i="37"/>
  <c r="AB807" i="37"/>
  <c r="AA142" i="37"/>
  <c r="AC774" i="37"/>
  <c r="AA73" i="37"/>
  <c r="AC747" i="37"/>
  <c r="AB555" i="37"/>
  <c r="AD599" i="37"/>
  <c r="AB454" i="37"/>
  <c r="AD502" i="37"/>
  <c r="AB356" i="37"/>
  <c r="AD566" i="37"/>
  <c r="AA31" i="37"/>
  <c r="AC369" i="37"/>
  <c r="AA23" i="37"/>
  <c r="AF736" i="37"/>
  <c r="AB563" i="37"/>
  <c r="AC373" i="37"/>
  <c r="AD421" i="37"/>
  <c r="AD551" i="37"/>
  <c r="AE234" i="37"/>
  <c r="AB587" i="37"/>
  <c r="AE236" i="37"/>
  <c r="AB364" i="37"/>
  <c r="AE819" i="37"/>
  <c r="AB732" i="37"/>
  <c r="AB775" i="37"/>
  <c r="AD557" i="37"/>
  <c r="AD496" i="37"/>
  <c r="AD649" i="37"/>
  <c r="AD816" i="37"/>
  <c r="AA122" i="37"/>
  <c r="AB754" i="37"/>
  <c r="AE480" i="37"/>
  <c r="AF803" i="37"/>
  <c r="AD574" i="37"/>
  <c r="AD387" i="37"/>
  <c r="AE599" i="37"/>
  <c r="AC442" i="37"/>
  <c r="AE780" i="37"/>
  <c r="AB808" i="37"/>
  <c r="AE398" i="37"/>
  <c r="AE269" i="37"/>
  <c r="AE358" i="37"/>
  <c r="AF749" i="37"/>
  <c r="AB672" i="37"/>
  <c r="AF363" i="37"/>
  <c r="AF613" i="37"/>
  <c r="AB305" i="37"/>
  <c r="AF394" i="37"/>
  <c r="AE554" i="37"/>
  <c r="AB474" i="37"/>
  <c r="AD334" i="37"/>
  <c r="AE649" i="37"/>
  <c r="AC769" i="37"/>
  <c r="AB260" i="37"/>
  <c r="AA785" i="37"/>
  <c r="AA330" i="37"/>
  <c r="AA772" i="37"/>
  <c r="AA539" i="37"/>
  <c r="AA680" i="37"/>
  <c r="AA267" i="37"/>
  <c r="AA292" i="37"/>
  <c r="AA443" i="37"/>
  <c r="AA819" i="37"/>
  <c r="AA746" i="37"/>
  <c r="AA745" i="37"/>
  <c r="AA658" i="37"/>
  <c r="AA753" i="37"/>
  <c r="AA672" i="37"/>
  <c r="AA803" i="37"/>
  <c r="AA528" i="37"/>
  <c r="AA298" i="37"/>
  <c r="AA704" i="37"/>
  <c r="AA521" i="37"/>
  <c r="AA245" i="37"/>
  <c r="AA346" i="37"/>
  <c r="AA770" i="37"/>
  <c r="AA498" i="37"/>
  <c r="AA402" i="37"/>
  <c r="AA236" i="37"/>
  <c r="AA397" i="37"/>
  <c r="AA604" i="37"/>
  <c r="AA798" i="37"/>
  <c r="AA398" i="37"/>
  <c r="AA777" i="37"/>
  <c r="AA327" i="37"/>
  <c r="AA669" i="37"/>
  <c r="AA546" i="37"/>
  <c r="AA391" i="37"/>
  <c r="AA749" i="37"/>
  <c r="AA301" i="37"/>
  <c r="AA315" i="37"/>
  <c r="AA754" i="37"/>
  <c r="AA394" i="37"/>
  <c r="AA259" i="37"/>
  <c r="AA340" i="37"/>
  <c r="AA541" i="37"/>
  <c r="AA776" i="37"/>
  <c r="AA639" i="37"/>
  <c r="AA722" i="37"/>
  <c r="AA316" i="37"/>
  <c r="AA466" i="37"/>
  <c r="AA700" i="37"/>
  <c r="AA548" i="37"/>
  <c r="AA560" i="37"/>
  <c r="AA520" i="37"/>
  <c r="AA532" i="37"/>
  <c r="AA649" i="37"/>
  <c r="AA553" i="37"/>
  <c r="AA718" i="37"/>
  <c r="AA706" i="37"/>
  <c r="AA264" i="37"/>
  <c r="AA297" i="37"/>
  <c r="AA510" i="37"/>
  <c r="AA555" i="37"/>
  <c r="AA254" i="37"/>
  <c r="AA725" i="37"/>
  <c r="AA817" i="37"/>
  <c r="AA435" i="37"/>
  <c r="AA712" i="37"/>
  <c r="AA569" i="37"/>
  <c r="AA352" i="37"/>
  <c r="AA773" i="37"/>
  <c r="AA405" i="37"/>
  <c r="AA724" i="37"/>
  <c r="AA313" i="37"/>
  <c r="AA668" i="37"/>
  <c r="AA477" i="37"/>
  <c r="AA434" i="37"/>
  <c r="AA779" i="37"/>
  <c r="AA665" i="37"/>
  <c r="AA319" i="37"/>
  <c r="AA661" i="37"/>
  <c r="AA300" i="37"/>
  <c r="AA723" i="37"/>
  <c r="AA363" i="37"/>
  <c r="AA241" i="37"/>
  <c r="AA734" i="37"/>
  <c r="AA518" i="37"/>
  <c r="AA774" i="37"/>
  <c r="AA242" i="37"/>
  <c r="AF72" i="37"/>
  <c r="AD225" i="37"/>
  <c r="AC285" i="37"/>
  <c r="AB517" i="37"/>
  <c r="AA183" i="37"/>
  <c r="AB522" i="37"/>
  <c r="AB307" i="37"/>
  <c r="AE675" i="37"/>
  <c r="AC651" i="37"/>
  <c r="AC404" i="37"/>
  <c r="AE373" i="37"/>
  <c r="AE583" i="37"/>
  <c r="AA150" i="37"/>
  <c r="AD267" i="37"/>
  <c r="AC443" i="37"/>
  <c r="AC361" i="37"/>
  <c r="AC301" i="37"/>
  <c r="AC299" i="37"/>
  <c r="AF770" i="37"/>
  <c r="AB700" i="37"/>
  <c r="AF597" i="37"/>
  <c r="AC395" i="37"/>
  <c r="AF454" i="37"/>
  <c r="AE354" i="37"/>
  <c r="AF319" i="37"/>
  <c r="AC491" i="37"/>
  <c r="AD728" i="37"/>
  <c r="AE718" i="37"/>
  <c r="AB376" i="37"/>
  <c r="AD786" i="37"/>
  <c r="AD252" i="37"/>
  <c r="AD580" i="37"/>
  <c r="AF671" i="37"/>
  <c r="AD363" i="37"/>
  <c r="AF468" i="37"/>
  <c r="AE397" i="37"/>
  <c r="AD354" i="37"/>
  <c r="AC791" i="37"/>
  <c r="AA53" i="37"/>
  <c r="AE781" i="37"/>
  <c r="AD640" i="37"/>
  <c r="AE791" i="37"/>
  <c r="AE805" i="37"/>
  <c r="AA124" i="37"/>
  <c r="AE501" i="37"/>
  <c r="AC263" i="37"/>
  <c r="AB706" i="37"/>
  <c r="AD780" i="37"/>
  <c r="AD690" i="37"/>
  <c r="AB327" i="37"/>
  <c r="AD339" i="37"/>
  <c r="AB296" i="37"/>
  <c r="AC702" i="37"/>
  <c r="AE812" i="37"/>
  <c r="AB800" i="37"/>
  <c r="AF239" i="37"/>
  <c r="AE377" i="37"/>
  <c r="AD774" i="37"/>
  <c r="AD700" i="37"/>
  <c r="AD275" i="37"/>
  <c r="AC297" i="37"/>
  <c r="AF348" i="37"/>
  <c r="AF377" i="37"/>
  <c r="AA204" i="37"/>
  <c r="AB391" i="37"/>
  <c r="AC672" i="37"/>
  <c r="AD558" i="37"/>
  <c r="AD453" i="37"/>
  <c r="AB278" i="37"/>
  <c r="AC236" i="37"/>
  <c r="AF533" i="37"/>
  <c r="AF526" i="37"/>
  <c r="AF346" i="37"/>
  <c r="AE326" i="37"/>
  <c r="AA146" i="37"/>
  <c r="AA169" i="37"/>
  <c r="AB452" i="37"/>
  <c r="AC536" i="37"/>
  <c r="AD810" i="37"/>
  <c r="AF647" i="37"/>
  <c r="AC526" i="37"/>
  <c r="AC458" i="37"/>
  <c r="AB592" i="37"/>
  <c r="AD254" i="37"/>
  <c r="AD302" i="37"/>
  <c r="AB405" i="37"/>
  <c r="AD462" i="37"/>
  <c r="AC380" i="37"/>
  <c r="AF578" i="37"/>
  <c r="AB306" i="37"/>
  <c r="AE251" i="37"/>
  <c r="AE615" i="37"/>
  <c r="AA42" i="37"/>
  <c r="AC519" i="37"/>
  <c r="AB681" i="37"/>
  <c r="AD376" i="37"/>
  <c r="AB255" i="37"/>
  <c r="AD567" i="37"/>
  <c r="AC481" i="37"/>
  <c r="AE381" i="37"/>
  <c r="AF739" i="37"/>
  <c r="AF510" i="37"/>
  <c r="AD770" i="37"/>
  <c r="AA180" i="37"/>
  <c r="AC477" i="37"/>
  <c r="AE589" i="37"/>
  <c r="AB295" i="37"/>
  <c r="AF410" i="37"/>
  <c r="AB246" i="37"/>
  <c r="AE254" i="37"/>
  <c r="AF674" i="37"/>
  <c r="AF591" i="37"/>
  <c r="AD446" i="37"/>
  <c r="AC706" i="37"/>
  <c r="AC330" i="37"/>
  <c r="AB546" i="37"/>
  <c r="AC499" i="37"/>
  <c r="AE295" i="37"/>
  <c r="AA38" i="37"/>
  <c r="AB480" i="37"/>
  <c r="AF639" i="37"/>
  <c r="AC759" i="37"/>
  <c r="AE378" i="37"/>
  <c r="AF450" i="37"/>
  <c r="AD688" i="37"/>
  <c r="AB817" i="37"/>
  <c r="AA194" i="37"/>
  <c r="AD461" i="37"/>
  <c r="AF653" i="37"/>
  <c r="AC705" i="37"/>
  <c r="AD326" i="37"/>
  <c r="AF397" i="37"/>
  <c r="AD384" i="37"/>
  <c r="AD606" i="37"/>
  <c r="AD553" i="37"/>
  <c r="AD614" i="37"/>
  <c r="AF491" i="37"/>
  <c r="AE296" i="37"/>
  <c r="AD803" i="37"/>
  <c r="AC240" i="37"/>
  <c r="AB293" i="37"/>
  <c r="AD371" i="37"/>
  <c r="AF250" i="37"/>
  <c r="AD772" i="37"/>
  <c r="AC412" i="37"/>
  <c r="AC665" i="37"/>
  <c r="AC817" i="37"/>
  <c r="AE412" i="37"/>
  <c r="AD266" i="37"/>
  <c r="AD666" i="37"/>
  <c r="AE382" i="37"/>
  <c r="AF262" i="37"/>
  <c r="AD597" i="37"/>
  <c r="AD389" i="37"/>
  <c r="AE650" i="37"/>
  <c r="AF728" i="37"/>
  <c r="AD790" i="37"/>
  <c r="AF662" i="37"/>
  <c r="AD405" i="37"/>
  <c r="AC562" i="37"/>
  <c r="AD533" i="37"/>
  <c r="AF317" i="37"/>
  <c r="AD641" i="37"/>
  <c r="AC756" i="37"/>
  <c r="AE742" i="37"/>
  <c r="AC509" i="37"/>
  <c r="AB687" i="37"/>
  <c r="AD608" i="37"/>
  <c r="AE607" i="37"/>
  <c r="AE272" i="37"/>
  <c r="AF321" i="37"/>
  <c r="AC339" i="37"/>
  <c r="AD724" i="37"/>
  <c r="AF284" i="37"/>
  <c r="AD671" i="37"/>
  <c r="AD643" i="37"/>
  <c r="AF523" i="37"/>
  <c r="AE389" i="37"/>
  <c r="AD488" i="37"/>
  <c r="AC254" i="37"/>
  <c r="AB726" i="37"/>
  <c r="AD385" i="37"/>
  <c r="AB287" i="37"/>
  <c r="AB361" i="37"/>
  <c r="AB335" i="37"/>
  <c r="AF520" i="37"/>
  <c r="AF273" i="37"/>
  <c r="AE713" i="37"/>
  <c r="AF443" i="37"/>
  <c r="AD452" i="37"/>
  <c r="AD554" i="37"/>
  <c r="AD535" i="37"/>
  <c r="AE385" i="37"/>
  <c r="AF333" i="37"/>
  <c r="AA165" i="37"/>
  <c r="AD815" i="37"/>
  <c r="AF794" i="37"/>
  <c r="AE452" i="37"/>
  <c r="AF464" i="37"/>
  <c r="AC789" i="37"/>
  <c r="AF732" i="37"/>
  <c r="AD809" i="37"/>
  <c r="AF228" i="37"/>
  <c r="AE405" i="37"/>
  <c r="AE779" i="37"/>
  <c r="AB402" i="37"/>
  <c r="AF438" i="37"/>
  <c r="AC253" i="37"/>
  <c r="AC748" i="37"/>
  <c r="AA157" i="37"/>
  <c r="AF399" i="37"/>
  <c r="AE404" i="37"/>
  <c r="AE758" i="37"/>
  <c r="AF668" i="37"/>
  <c r="AD468" i="37"/>
  <c r="AC413" i="37"/>
  <c r="AD442" i="37"/>
  <c r="AF779" i="37"/>
  <c r="AD412" i="37"/>
  <c r="AF658" i="37"/>
  <c r="AE275" i="37"/>
  <c r="AE547" i="37"/>
  <c r="AF369" i="37"/>
  <c r="AE799" i="37"/>
  <c r="AC492" i="37"/>
  <c r="AB689" i="37"/>
  <c r="AC662" i="37"/>
  <c r="AB524" i="37"/>
  <c r="AA184" i="37"/>
  <c r="AB657" i="37"/>
  <c r="AF275" i="37"/>
  <c r="AA199" i="37"/>
  <c r="AD702" i="37"/>
  <c r="AD493" i="37"/>
  <c r="AB593" i="37"/>
  <c r="AD382" i="37"/>
  <c r="AE625" i="37"/>
  <c r="AE626" i="37" s="1"/>
  <c r="AE627" i="37" s="1"/>
  <c r="AE628" i="37" s="1"/>
  <c r="AE629" i="37" s="1"/>
  <c r="AE630" i="37" s="1"/>
  <c r="AE631" i="37" s="1"/>
  <c r="AE632" i="37" s="1"/>
  <c r="AD336" i="37"/>
  <c r="AE469" i="37"/>
  <c r="AE536" i="37"/>
  <c r="AF336" i="37"/>
  <c r="AD235" i="37"/>
  <c r="AB820" i="37"/>
  <c r="AC678" i="37"/>
  <c r="AE376" i="37"/>
  <c r="AE227" i="37"/>
  <c r="AB434" i="37"/>
  <c r="AB309" i="37"/>
  <c r="AE803" i="37"/>
  <c r="AE299" i="37"/>
  <c r="AB226" i="37"/>
  <c r="AF355" i="37"/>
  <c r="AB523" i="37"/>
  <c r="AE594" i="37"/>
  <c r="AD350" i="37"/>
  <c r="AC792" i="37"/>
  <c r="AB760" i="37"/>
  <c r="AE225" i="37"/>
  <c r="AE446" i="37"/>
  <c r="AC727" i="37"/>
  <c r="AF332" i="37"/>
  <c r="AC505" i="37"/>
  <c r="AE806" i="37"/>
  <c r="AF686" i="37"/>
  <c r="AB324" i="37"/>
  <c r="AC555" i="37"/>
  <c r="AD735" i="37"/>
  <c r="AB270" i="37"/>
  <c r="AD789" i="37"/>
  <c r="AB582" i="37"/>
  <c r="AC529" i="37"/>
  <c r="AF656" i="37"/>
  <c r="AE393" i="37"/>
  <c r="AF551" i="37"/>
  <c r="AE703" i="37"/>
  <c r="AB785" i="37"/>
  <c r="AF643" i="37"/>
  <c r="AF367" i="37"/>
  <c r="AB528" i="37"/>
  <c r="AF230" i="37"/>
  <c r="AC310" i="37"/>
  <c r="AC408" i="37"/>
  <c r="AD754" i="37"/>
  <c r="AB770" i="37"/>
  <c r="AF819" i="37"/>
  <c r="AC688" i="37"/>
  <c r="AE569" i="37"/>
  <c r="AF311" i="37"/>
  <c r="AB643" i="37"/>
  <c r="AD227" i="37"/>
  <c r="AD650" i="37"/>
  <c r="AF481" i="37"/>
  <c r="AC508" i="37"/>
  <c r="AE335" i="37"/>
  <c r="AB730" i="37"/>
  <c r="AE775" i="37"/>
  <c r="AB617" i="37"/>
  <c r="AD296" i="37"/>
  <c r="AC741" i="37"/>
  <c r="AD301" i="37"/>
  <c r="AD313" i="37"/>
  <c r="AC501" i="37"/>
  <c r="AD447" i="37"/>
  <c r="AD737" i="37"/>
  <c r="AB809" i="37"/>
  <c r="AB488" i="37"/>
  <c r="AE260" i="37"/>
  <c r="AE230" i="37"/>
  <c r="AB467" i="37"/>
  <c r="AF612" i="37"/>
  <c r="AE751" i="37"/>
  <c r="AA32" i="37"/>
  <c r="AF322" i="37"/>
  <c r="AC803" i="37"/>
  <c r="AD504" i="37"/>
  <c r="AD587" i="37"/>
  <c r="AD340" i="37"/>
  <c r="AD338" i="37"/>
  <c r="AD664" i="37"/>
  <c r="AE506" i="37"/>
  <c r="AA44" i="37"/>
  <c r="AE658" i="37"/>
  <c r="AD348" i="37"/>
  <c r="AF804" i="37"/>
  <c r="AF517" i="37"/>
  <c r="AD802" i="37"/>
  <c r="AB570" i="37"/>
  <c r="AF489" i="37"/>
  <c r="AE678" i="37"/>
  <c r="AC129" i="37"/>
  <c r="AD448" i="37"/>
  <c r="AE552" i="37"/>
  <c r="AE645" i="37"/>
  <c r="AB609" i="37"/>
  <c r="AD654" i="37"/>
  <c r="AA128" i="37"/>
  <c r="AE744" i="37"/>
  <c r="AF820" i="37"/>
  <c r="AB765" i="37"/>
  <c r="AC273" i="37"/>
  <c r="AB591" i="37"/>
  <c r="AF316" i="37"/>
  <c r="AB773" i="37"/>
  <c r="AD595" i="37"/>
  <c r="AC798" i="37"/>
  <c r="AB487" i="37"/>
  <c r="AB578" i="37"/>
  <c r="AB759" i="37"/>
  <c r="AC227" i="37"/>
  <c r="AE574" i="37"/>
  <c r="AA205" i="37"/>
  <c r="AE500" i="37"/>
  <c r="AB351" i="37"/>
  <c r="AE657" i="37"/>
  <c r="AE479" i="37"/>
  <c r="AC779" i="37"/>
  <c r="AB635" i="37"/>
  <c r="AB812" i="37"/>
  <c r="AB235" i="37"/>
  <c r="AE767" i="37"/>
  <c r="AD349" i="37"/>
  <c r="AE239" i="37"/>
  <c r="AA108" i="37"/>
  <c r="AF725" i="37"/>
  <c r="AE516" i="37"/>
  <c r="AD710" i="37"/>
  <c r="AC736" i="37"/>
  <c r="AF457" i="37"/>
  <c r="AF745" i="37"/>
  <c r="AE573" i="37"/>
  <c r="AC448" i="37"/>
  <c r="AC328" i="37"/>
  <c r="AF276" i="37"/>
  <c r="AD562" i="37"/>
  <c r="AE246" i="37"/>
  <c r="AD477" i="37"/>
  <c r="AE716" i="37"/>
  <c r="AF238" i="37"/>
  <c r="AE343" i="37"/>
  <c r="AC695" i="37"/>
  <c r="AF498" i="37"/>
  <c r="AF345" i="37"/>
  <c r="AB740" i="37"/>
  <c r="AC718" i="37"/>
  <c r="AD273" i="37"/>
  <c r="AB233" i="37"/>
  <c r="AF580" i="37"/>
  <c r="AF525" i="37"/>
  <c r="AA22" i="37"/>
  <c r="AE581" i="37"/>
  <c r="AF323" i="37"/>
  <c r="AF724" i="37"/>
  <c r="AF475" i="37"/>
  <c r="AD479" i="37"/>
  <c r="AD485" i="37"/>
  <c r="AE596" i="37"/>
  <c r="AF286" i="37"/>
  <c r="AE672" i="37"/>
  <c r="AF540" i="37"/>
  <c r="AE687" i="37"/>
  <c r="AA208" i="37"/>
  <c r="AD610" i="37"/>
  <c r="AA39" i="37"/>
  <c r="AC571" i="37"/>
  <c r="AC252" i="37"/>
  <c r="AB330" i="37"/>
  <c r="AB613" i="37"/>
  <c r="AC319" i="37"/>
  <c r="AE699" i="37"/>
  <c r="AD804" i="37"/>
  <c r="AC385" i="37"/>
  <c r="AC265" i="37"/>
  <c r="AB471" i="37"/>
  <c r="AF553" i="37"/>
  <c r="AF429" i="37"/>
  <c r="AC699" i="37"/>
  <c r="AB197" i="37"/>
  <c r="AC486" i="37"/>
  <c r="AD680" i="37"/>
  <c r="AD523" i="37"/>
  <c r="AB341" i="37"/>
  <c r="AD634" i="37"/>
  <c r="AF500" i="37"/>
  <c r="AB533" i="37"/>
  <c r="AF695" i="37"/>
  <c r="AD600" i="37"/>
  <c r="AC658" i="37"/>
  <c r="AE750" i="37"/>
  <c r="AD539" i="37"/>
  <c r="AD280" i="37"/>
  <c r="AF393" i="37"/>
  <c r="AC766" i="37"/>
  <c r="AD779" i="37"/>
  <c r="AC439" i="37"/>
  <c r="AF547" i="37"/>
  <c r="AB286" i="37"/>
  <c r="AC324" i="37"/>
  <c r="AE821" i="37"/>
  <c r="AE449" i="37"/>
  <c r="AA49" i="37"/>
  <c r="AD503" i="37"/>
  <c r="AC726" i="37"/>
  <c r="AE676" i="37"/>
  <c r="AD572" i="37"/>
  <c r="AD814" i="37"/>
  <c r="AD508" i="37"/>
  <c r="AD546" i="37"/>
  <c r="AC372" i="37"/>
  <c r="AF757" i="37"/>
  <c r="AB382" i="37"/>
  <c r="AA182" i="37"/>
  <c r="AF562" i="37"/>
  <c r="AC777" i="37"/>
  <c r="AC642" i="37"/>
  <c r="AA149" i="37"/>
  <c r="AC653" i="37"/>
  <c r="AD295" i="37"/>
  <c r="AC603" i="37"/>
  <c r="AB673" i="37"/>
  <c r="AD726" i="37"/>
  <c r="AC479" i="37"/>
  <c r="AD287" i="37"/>
  <c r="AD514" i="37"/>
  <c r="AF685" i="37"/>
  <c r="AB777" i="37"/>
  <c r="AE277" i="37"/>
  <c r="AC344" i="37"/>
  <c r="AF518" i="37"/>
  <c r="AC560" i="37"/>
  <c r="AF279" i="37"/>
  <c r="AA115" i="37"/>
  <c r="AF718" i="37"/>
  <c r="AD437" i="37"/>
  <c r="AB381" i="37"/>
  <c r="AF305" i="37"/>
  <c r="AB595" i="37"/>
  <c r="AB234" i="37"/>
  <c r="AB475" i="37"/>
  <c r="AB433" i="37"/>
  <c r="AB576" i="37"/>
  <c r="AE726" i="37"/>
  <c r="AD536" i="37"/>
  <c r="AB313" i="37"/>
  <c r="AE318" i="37"/>
  <c r="AD778" i="37"/>
  <c r="AE811" i="37"/>
  <c r="AB742" i="37"/>
  <c r="AE458" i="37"/>
  <c r="AF665" i="37"/>
  <c r="AD230" i="37"/>
  <c r="AE737" i="37"/>
  <c r="AE232" i="37"/>
  <c r="AB251" i="37"/>
  <c r="AF780" i="37"/>
  <c r="AF599" i="37"/>
  <c r="AC625" i="37"/>
  <c r="AB280" i="37"/>
  <c r="AC298" i="37"/>
  <c r="AA156" i="37"/>
  <c r="AC685" i="37"/>
  <c r="AE639" i="37"/>
  <c r="AD746" i="37"/>
  <c r="AD543" i="37"/>
  <c r="AC282" i="37"/>
  <c r="AC489" i="37"/>
  <c r="AC322" i="37"/>
  <c r="AF433" i="37"/>
  <c r="AF611" i="37"/>
  <c r="AC745" i="37"/>
  <c r="AA112" i="37"/>
  <c r="AE729" i="37"/>
  <c r="AD667" i="37"/>
  <c r="AE113" i="37"/>
  <c r="AE198" i="37"/>
  <c r="AD683" i="37"/>
  <c r="AF217" i="37"/>
  <c r="AF218" i="37" s="1"/>
  <c r="AF219" i="37" s="1"/>
  <c r="AF220" i="37" s="1"/>
  <c r="AF221" i="37" s="1"/>
  <c r="AF222" i="37" s="1"/>
  <c r="AF223" i="37" s="1"/>
  <c r="AF224" i="37" s="1"/>
  <c r="AC652" i="37"/>
  <c r="AE217" i="37"/>
  <c r="AE218" i="37" s="1"/>
  <c r="AE219" i="37" s="1"/>
  <c r="AE220" i="37" s="1"/>
  <c r="AE221" i="37" s="1"/>
  <c r="AE222" i="37" s="1"/>
  <c r="AE223" i="37" s="1"/>
  <c r="AE224" i="37" s="1"/>
  <c r="AC444" i="37"/>
  <c r="AD518" i="37"/>
  <c r="AE660" i="37"/>
  <c r="AF391" i="37"/>
  <c r="AD613" i="37"/>
  <c r="AD271" i="37"/>
  <c r="AB514" i="37"/>
  <c r="AA57" i="37"/>
  <c r="AE633" i="37"/>
  <c r="AD517" i="37"/>
  <c r="AE353" i="37"/>
  <c r="AD265" i="37"/>
  <c r="AD730" i="37"/>
  <c r="AE661" i="37"/>
  <c r="AB571" i="37"/>
  <c r="AC717" i="37"/>
  <c r="AA187" i="37"/>
  <c r="AE565" i="37"/>
  <c r="AF556" i="37"/>
  <c r="AB559" i="37"/>
  <c r="AF651" i="37"/>
  <c r="AC744" i="37"/>
  <c r="AF242" i="37"/>
  <c r="AC335" i="37"/>
  <c r="AE282" i="37"/>
  <c r="AF453" i="37"/>
  <c r="AB805" i="37"/>
  <c r="AD638" i="37"/>
  <c r="AD314" i="37"/>
  <c r="AE336" i="37"/>
  <c r="AE252" i="37"/>
  <c r="AD575" i="37"/>
  <c r="AB412" i="37"/>
  <c r="AD380" i="37"/>
  <c r="AF756" i="37"/>
  <c r="AB707" i="37"/>
  <c r="AC362" i="37"/>
  <c r="AF582" i="37"/>
  <c r="AF608" i="37"/>
  <c r="AB772" i="37"/>
  <c r="AF447" i="37"/>
  <c r="AF592" i="37"/>
  <c r="AE770" i="37"/>
  <c r="AC711" i="37"/>
  <c r="AB366" i="37"/>
  <c r="AD410" i="37"/>
  <c r="AF583" i="37"/>
  <c r="AB551" i="37"/>
  <c r="AE798" i="37"/>
  <c r="AB421" i="37"/>
  <c r="AB422" i="37" s="1"/>
  <c r="AB423" i="37" s="1"/>
  <c r="AB424" i="37" s="1"/>
  <c r="AB425" i="37" s="1"/>
  <c r="AB426" i="37" s="1"/>
  <c r="AB427" i="37" s="1"/>
  <c r="AB428" i="37" s="1"/>
  <c r="AF341" i="37"/>
  <c r="AF787" i="37"/>
  <c r="AF256" i="37"/>
  <c r="AC410" i="37"/>
  <c r="AD684" i="37"/>
  <c r="AC355" i="37"/>
  <c r="AD524" i="37"/>
  <c r="AE468" i="37"/>
  <c r="AC576" i="37"/>
  <c r="AC771" i="37"/>
  <c r="AB317" i="37"/>
  <c r="AD499" i="37"/>
  <c r="AC271" i="37"/>
  <c r="AC354" i="37"/>
  <c r="AC668" i="37"/>
  <c r="AF635" i="37"/>
  <c r="AD333" i="37"/>
  <c r="AA167" i="37"/>
  <c r="AF654" i="37"/>
  <c r="AE754" i="37"/>
  <c r="AB668" i="37"/>
  <c r="AB450" i="37"/>
  <c r="AF678" i="37"/>
  <c r="AD818" i="37"/>
  <c r="AF593" i="37"/>
  <c r="AF700" i="37"/>
  <c r="AF636" i="37"/>
  <c r="AE534" i="37"/>
  <c r="AC434" i="37"/>
  <c r="AC360" i="37"/>
  <c r="AD255" i="37"/>
  <c r="AC570" i="37"/>
  <c r="AE360" i="37"/>
  <c r="AD413" i="37"/>
  <c r="AA206" i="37"/>
  <c r="AA116" i="37"/>
  <c r="AD279" i="37"/>
  <c r="AF723" i="37"/>
  <c r="AF490" i="37"/>
  <c r="AC749" i="37"/>
  <c r="AD589" i="37"/>
  <c r="AC449" i="37"/>
  <c r="AE677" i="37"/>
  <c r="AC722" i="37"/>
  <c r="AD362" i="37"/>
  <c r="AD657" i="37"/>
  <c r="AD540" i="37"/>
  <c r="AE409" i="37"/>
  <c r="AD544" i="37"/>
  <c r="AE592" i="37"/>
  <c r="AF782" i="37"/>
  <c r="AF707" i="37"/>
  <c r="AD283" i="37"/>
  <c r="AE384" i="37"/>
  <c r="AF392" i="37"/>
  <c r="AC228" i="37"/>
  <c r="AA138" i="37"/>
  <c r="AD308" i="37"/>
  <c r="AD578" i="37"/>
  <c r="AE560" i="37"/>
  <c r="AB479" i="37"/>
  <c r="AB513" i="37"/>
  <c r="AC660" i="37"/>
  <c r="AE241" i="37"/>
  <c r="AF589" i="37"/>
  <c r="AC313" i="37"/>
  <c r="AA25" i="37"/>
  <c r="AC811" i="37"/>
  <c r="AF495" i="37"/>
  <c r="AE294" i="37"/>
  <c r="AB500" i="37"/>
  <c r="AC329" i="37"/>
  <c r="AE495" i="37"/>
  <c r="AF240" i="37"/>
  <c r="AF455" i="37"/>
  <c r="AF471" i="37"/>
  <c r="AB394" i="37"/>
  <c r="AF726" i="37"/>
  <c r="AC737" i="37"/>
  <c r="AB636" i="37"/>
  <c r="AC438" i="37"/>
  <c r="AC787" i="37"/>
  <c r="AB527" i="37"/>
  <c r="AF494" i="37"/>
  <c r="AC235" i="37"/>
  <c r="AC564" i="37"/>
  <c r="AB264" i="37"/>
  <c r="AB684" i="37"/>
  <c r="AE582" i="37"/>
  <c r="AB238" i="37"/>
  <c r="AA88" i="37"/>
  <c r="AD241" i="37"/>
  <c r="AA56" i="37"/>
  <c r="AD378" i="37"/>
  <c r="AB337" i="37"/>
  <c r="AD712" i="37"/>
  <c r="AD292" i="37"/>
  <c r="AE476" i="37"/>
  <c r="AE571" i="37"/>
  <c r="AA104" i="37"/>
  <c r="AD542" i="37"/>
  <c r="AD470" i="37"/>
  <c r="AD473" i="37"/>
  <c r="AF594" i="37"/>
  <c r="AD471" i="37"/>
  <c r="AE302" i="37"/>
  <c r="AB482" i="37"/>
  <c r="AF790" i="37"/>
  <c r="AC661" i="37"/>
  <c r="AC544" i="37"/>
  <c r="AB769" i="37"/>
  <c r="AF807" i="37"/>
  <c r="AF499" i="37"/>
  <c r="AF605" i="37"/>
  <c r="AF734" i="37"/>
  <c r="AC635" i="37"/>
  <c r="AC645" i="37"/>
  <c r="AC474" i="37"/>
  <c r="AE579" i="37"/>
  <c r="AE493" i="37"/>
  <c r="AD497" i="37"/>
  <c r="AC674" i="37"/>
  <c r="AB566" i="37"/>
  <c r="AE696" i="37"/>
  <c r="AF660" i="37"/>
  <c r="AB791" i="37"/>
  <c r="AF247" i="37"/>
  <c r="AB315" i="37"/>
  <c r="AE430" i="37"/>
  <c r="AB655" i="37"/>
  <c r="AB325" i="37"/>
  <c r="AB720" i="37"/>
  <c r="AE564" i="37"/>
  <c r="AD342" i="37"/>
  <c r="AE280" i="37"/>
  <c r="AE270" i="37"/>
  <c r="AF788" i="37"/>
  <c r="AF313" i="37"/>
  <c r="AF344" i="37"/>
  <c r="AC770" i="37"/>
  <c r="AD670" i="37"/>
  <c r="AC325" i="37"/>
  <c r="AC307" i="37"/>
  <c r="AF701" i="37"/>
  <c r="AE548" i="37"/>
  <c r="AE674" i="37"/>
  <c r="AF260" i="37"/>
  <c r="AB410" i="37"/>
  <c r="AA26" i="37"/>
  <c r="AC516" i="37"/>
  <c r="AE691" i="37"/>
  <c r="AB728" i="37"/>
  <c r="AE467" i="37"/>
  <c r="AB701" i="37"/>
  <c r="AB494" i="37"/>
  <c r="AF521" i="37"/>
  <c r="AF576" i="37"/>
  <c r="AC287" i="37"/>
  <c r="AB442" i="37"/>
  <c r="AC332" i="37"/>
  <c r="AD721" i="37"/>
  <c r="AB431" i="37"/>
  <c r="AE575" i="37"/>
  <c r="AE240" i="37"/>
  <c r="AA191" i="37"/>
  <c r="AE514" i="37"/>
  <c r="AF396" i="37"/>
  <c r="AD476" i="37"/>
  <c r="AD486" i="37"/>
  <c r="AC350" i="37"/>
  <c r="AE521" i="37"/>
  <c r="AE771" i="37"/>
  <c r="AD347" i="37"/>
  <c r="AD483" i="37"/>
  <c r="AE379" i="37"/>
  <c r="AF798" i="37"/>
  <c r="AB339" i="37"/>
  <c r="AA164" i="37"/>
  <c r="AB369" i="37"/>
  <c r="AA63" i="37"/>
  <c r="AF501" i="37"/>
  <c r="AD237" i="37"/>
  <c r="AD432" i="37"/>
  <c r="AC397" i="37"/>
  <c r="AB811" i="37"/>
  <c r="AE602" i="37"/>
  <c r="AB605" i="37"/>
  <c r="AD559" i="37"/>
  <c r="AC430" i="37"/>
  <c r="AF485" i="37"/>
  <c r="AB529" i="37"/>
  <c r="AC590" i="37"/>
  <c r="AC218" i="37"/>
  <c r="AC219" i="37" s="1"/>
  <c r="AC220" i="37" s="1"/>
  <c r="AC221" i="37" s="1"/>
  <c r="AC222" i="37" s="1"/>
  <c r="AC223" i="37" s="1"/>
  <c r="AC224" i="37" s="1"/>
  <c r="AD249" i="37"/>
  <c r="AD395" i="37"/>
  <c r="AE347" i="37"/>
  <c r="AF326" i="37"/>
  <c r="AB511" i="37"/>
  <c r="AB336" i="37"/>
  <c r="AA70" i="37"/>
  <c r="AF655" i="37"/>
  <c r="AC469" i="37"/>
  <c r="AD669" i="37"/>
  <c r="AE743" i="37"/>
  <c r="AD324" i="37"/>
  <c r="AC264" i="37"/>
  <c r="AF750" i="37"/>
  <c r="AA174" i="37"/>
  <c r="AB473" i="37"/>
  <c r="AB784" i="37"/>
  <c r="AA422" i="37"/>
  <c r="AA423" i="37" s="1"/>
  <c r="AA424" i="37" s="1"/>
  <c r="AA425" i="37" s="1"/>
  <c r="AA426" i="37" s="1"/>
  <c r="AA427" i="37" s="1"/>
  <c r="AA428" i="37" s="1"/>
  <c r="AA616" i="37"/>
  <c r="AA374" i="37"/>
  <c r="AA462" i="37"/>
  <c r="AA507" i="37"/>
  <c r="AA287" i="37"/>
  <c r="AA464" i="37"/>
  <c r="AA572" i="37"/>
  <c r="AA664" i="37"/>
  <c r="AA311" i="37"/>
  <c r="AA494" i="37"/>
  <c r="AA735" i="37"/>
  <c r="AA786" i="37"/>
  <c r="AA709" i="37"/>
  <c r="AA699" i="37"/>
  <c r="AA332" i="37"/>
  <c r="AA782" i="37"/>
  <c r="AA376" i="37"/>
  <c r="AA294" i="37"/>
  <c r="AA432" i="37"/>
  <c r="AA255" i="37"/>
  <c r="AA531" i="37"/>
  <c r="AA450" i="37"/>
  <c r="AA755" i="37"/>
  <c r="AA390" i="37"/>
  <c r="AA698" i="37"/>
  <c r="AA533" i="37"/>
  <c r="AA711" i="37"/>
  <c r="AA573" i="37"/>
  <c r="AA383" i="37"/>
  <c r="AA593" i="37"/>
  <c r="AA536" i="37"/>
  <c r="AA600" i="37"/>
  <c r="AA299" i="37"/>
  <c r="AA362" i="37"/>
  <c r="AA321" i="37"/>
  <c r="AA660" i="37"/>
  <c r="AA554" i="37"/>
  <c r="AA648" i="37"/>
  <c r="AA445" i="37"/>
  <c r="AA478" i="37"/>
  <c r="AA759" i="37"/>
  <c r="AA345" i="37"/>
  <c r="AA465" i="37"/>
  <c r="AA354" i="37"/>
  <c r="AA625" i="37"/>
  <c r="AA606" i="37"/>
  <c r="AA326" i="37"/>
  <c r="AA281" i="37"/>
  <c r="AA645" i="37"/>
  <c r="AA228" i="37"/>
  <c r="AA250" i="37"/>
  <c r="AA686" i="37"/>
  <c r="AA590" i="37"/>
  <c r="AA226" i="37"/>
  <c r="AA614" i="37"/>
  <c r="AA681" i="37"/>
  <c r="AA337" i="37"/>
  <c r="AA530" i="37"/>
  <c r="AA380" i="37"/>
  <c r="AA479" i="37"/>
  <c r="AA244" i="37"/>
  <c r="AA610" i="37"/>
  <c r="AA527" i="37"/>
  <c r="AA357" i="37"/>
  <c r="AA322" i="37"/>
  <c r="AA580" i="37"/>
  <c r="AA603" i="37"/>
  <c r="AA808" i="37"/>
  <c r="AA515" i="37"/>
  <c r="AA605" i="37"/>
  <c r="AA674" i="37"/>
  <c r="AA272" i="37"/>
  <c r="AA810" i="37"/>
  <c r="AA351" i="37"/>
  <c r="AA652" i="37"/>
  <c r="AA246" i="37"/>
  <c r="AA557" i="37"/>
  <c r="AA375" i="37"/>
  <c r="AA364" i="37"/>
  <c r="AA765" i="37"/>
  <c r="AA789" i="37"/>
  <c r="AA676" i="37"/>
  <c r="AA252" i="37"/>
  <c r="AA347" i="37"/>
  <c r="AA278" i="37"/>
  <c r="AA441" i="37"/>
  <c r="AA771" i="37"/>
  <c r="AA607" i="37"/>
  <c r="AA731" i="37"/>
  <c r="AA306" i="37"/>
  <c r="AA455" i="37"/>
  <c r="AA303" i="37"/>
  <c r="AA650" i="37"/>
  <c r="AA386" i="37"/>
  <c r="AA353" i="37"/>
  <c r="AA452" i="37"/>
  <c r="AA702" i="37"/>
  <c r="AA812" i="37"/>
  <c r="AA682" i="37"/>
  <c r="AA720" i="37"/>
  <c r="AA408" i="37"/>
  <c r="AA338" i="37"/>
  <c r="AA358" i="37"/>
  <c r="AA764" i="37"/>
  <c r="AA270" i="37"/>
  <c r="AA232" i="37"/>
  <c r="AA564" i="37"/>
  <c r="AA547" i="37"/>
  <c r="AA545" i="37"/>
  <c r="AA519" i="37"/>
  <c r="AA387" i="37"/>
  <c r="AA314" i="37"/>
  <c r="AA339" i="37"/>
  <c r="AA263" i="37"/>
  <c r="AA325" i="37"/>
  <c r="AA296" i="37"/>
  <c r="AA472" i="37"/>
  <c r="AA801" i="37"/>
  <c r="AA384" i="37"/>
  <c r="AA677" i="37"/>
  <c r="AA266" i="37"/>
  <c r="AA708" i="37"/>
  <c r="AA768" i="37"/>
  <c r="AF375" i="37"/>
  <c r="AD821" i="37"/>
  <c r="AA93" i="37"/>
  <c r="AE553" i="37"/>
  <c r="AB228" i="37"/>
  <c r="AC807" i="37"/>
  <c r="AC533" i="37"/>
  <c r="AF681" i="37"/>
  <c r="AD548" i="37"/>
  <c r="AE542" i="37"/>
  <c r="AE470" i="37"/>
  <c r="AB274" i="37"/>
  <c r="AF802" i="37"/>
  <c r="AF603" i="37"/>
  <c r="AF327" i="37"/>
  <c r="AC573" i="37"/>
  <c r="AC808" i="37"/>
  <c r="AE459" i="37"/>
  <c r="AF253" i="37"/>
  <c r="AB747" i="37"/>
  <c r="AC587" i="37"/>
  <c r="AF720" i="37"/>
  <c r="AD550" i="37"/>
  <c r="AF767" i="37"/>
  <c r="AD678" i="37"/>
  <c r="AD492" i="37"/>
  <c r="AD729" i="37"/>
  <c r="AE489" i="37"/>
  <c r="AE731" i="37"/>
  <c r="AA24" i="37"/>
  <c r="AF257" i="37"/>
  <c r="AD306" i="37"/>
  <c r="AC257" i="37"/>
  <c r="AB476" i="37"/>
  <c r="AF483" i="37"/>
  <c r="AF567" i="37"/>
  <c r="AC712" i="37"/>
  <c r="AA209" i="37"/>
  <c r="AE707" i="37"/>
  <c r="AE529" i="37"/>
  <c r="AA141" i="37"/>
  <c r="AA64" i="37"/>
  <c r="AD602" i="37"/>
  <c r="AC677" i="37"/>
  <c r="AE585" i="37"/>
  <c r="AB751" i="37"/>
  <c r="AB693" i="37"/>
  <c r="AD430" i="37"/>
  <c r="AE368" i="37"/>
  <c r="AE233" i="37"/>
  <c r="AF356" i="37"/>
  <c r="AD307" i="37"/>
  <c r="AE712" i="37"/>
  <c r="AE304" i="37"/>
  <c r="AB401" i="37"/>
  <c r="AD755" i="37"/>
  <c r="AE732" i="37"/>
  <c r="AF241" i="37"/>
  <c r="AE380" i="37"/>
  <c r="AD434" i="37"/>
  <c r="AF434" i="37"/>
  <c r="AC382" i="37"/>
  <c r="AF402" i="37"/>
  <c r="AF661" i="37"/>
  <c r="AF405" i="37"/>
  <c r="AC757" i="37"/>
  <c r="AA52" i="37"/>
  <c r="AB373" i="37"/>
  <c r="AE648" i="37"/>
  <c r="AC647" i="37"/>
  <c r="AC734" i="37"/>
  <c r="AB397" i="37"/>
  <c r="AE709" i="37"/>
  <c r="AD659" i="37"/>
  <c r="AF303" i="37"/>
  <c r="AB698" i="37"/>
  <c r="AB444" i="37"/>
  <c r="AF667" i="37"/>
  <c r="AD817" i="37"/>
  <c r="AD819" i="37"/>
  <c r="AE429" i="37"/>
  <c r="AC733" i="37"/>
  <c r="AF248" i="37"/>
  <c r="AF740" i="37"/>
  <c r="AC349" i="37"/>
  <c r="AF684" i="37"/>
  <c r="AE721" i="37"/>
  <c r="AD439" i="37"/>
  <c r="AC513" i="37"/>
  <c r="AE356" i="37"/>
  <c r="AB375" i="37"/>
  <c r="AF270" i="37"/>
  <c r="AD388" i="37"/>
  <c r="AC229" i="37"/>
  <c r="AF762" i="37"/>
  <c r="AF244" i="37"/>
  <c r="AB722" i="37"/>
  <c r="AB342" i="37"/>
  <c r="AD459" i="37"/>
  <c r="AD590" i="37"/>
  <c r="AD704" i="37"/>
  <c r="AD775" i="37"/>
  <c r="AC538" i="37"/>
  <c r="AB357" i="37"/>
  <c r="AD647" i="37"/>
  <c r="AA125" i="37"/>
  <c r="AB292" i="37"/>
  <c r="AE491" i="37"/>
  <c r="AD552" i="37"/>
  <c r="AB297" i="37"/>
  <c r="AE283" i="37"/>
  <c r="AD490" i="37"/>
  <c r="AF408" i="37"/>
  <c r="AE794" i="37"/>
  <c r="AE262" i="37"/>
  <c r="AA207" i="37"/>
  <c r="AD686" i="37"/>
  <c r="AA46" i="37"/>
  <c r="AF796" i="37"/>
  <c r="AD672" i="37"/>
  <c r="AC352" i="37"/>
  <c r="AD593" i="37"/>
  <c r="AD769" i="37"/>
  <c r="AD454" i="37"/>
  <c r="AD294" i="37"/>
  <c r="AF366" i="37"/>
  <c r="AB299" i="37"/>
  <c r="AD317" i="37"/>
  <c r="AB580" i="37"/>
  <c r="AB642" i="37"/>
  <c r="AF789" i="37"/>
  <c r="AC553" i="37"/>
  <c r="AF791" i="37"/>
  <c r="AD738" i="37"/>
  <c r="AD381" i="37"/>
  <c r="AB371" i="37"/>
  <c r="AE724" i="37"/>
  <c r="AB581" i="37"/>
  <c r="AC815" i="37"/>
  <c r="AD520" i="37"/>
  <c r="AF783" i="37"/>
  <c r="AF444" i="37"/>
  <c r="AF497" i="37"/>
  <c r="AA129" i="37"/>
  <c r="AC626" i="37"/>
  <c r="AC627" i="37" s="1"/>
  <c r="AC628" i="37" s="1"/>
  <c r="AC629" i="37" s="1"/>
  <c r="AC630" i="37" s="1"/>
  <c r="AC631" i="37" s="1"/>
  <c r="AC632" i="37" s="1"/>
  <c r="AD776" i="37"/>
  <c r="AE540" i="37"/>
  <c r="AD725" i="37"/>
  <c r="AC569" i="37"/>
  <c r="AB766" i="37"/>
  <c r="AE451" i="37"/>
  <c r="AF231" i="37"/>
  <c r="AB333" i="37"/>
  <c r="AC752" i="37"/>
  <c r="AA94" i="37"/>
  <c r="AD720" i="37"/>
  <c r="AE276" i="37"/>
  <c r="AF482" i="37"/>
  <c r="AD771" i="37"/>
  <c r="AD708" i="37"/>
  <c r="AF268" i="37"/>
  <c r="AF813" i="37"/>
  <c r="AE768" i="37"/>
  <c r="AA203" i="37"/>
  <c r="AB697" i="37"/>
  <c r="AE685" i="37"/>
  <c r="AC226" i="37"/>
  <c r="AC659" i="37"/>
  <c r="AA78" i="37"/>
  <c r="AB481" i="37"/>
  <c r="AB242" i="37"/>
  <c r="AE637" i="37"/>
  <c r="AF793" i="37"/>
  <c r="AB771" i="37"/>
  <c r="AF773" i="37"/>
  <c r="AD760" i="37"/>
  <c r="AE462" i="37"/>
  <c r="AD464" i="37"/>
  <c r="AD261" i="37"/>
  <c r="AF766" i="37"/>
  <c r="AE759" i="37"/>
  <c r="AA97" i="37"/>
  <c r="AA395" i="37"/>
  <c r="AA404" i="37"/>
  <c r="AA615" i="37"/>
  <c r="AA490" i="37"/>
  <c r="AA646" i="37"/>
  <c r="AA283" i="37"/>
  <c r="AA641" i="37"/>
  <c r="AA636" i="37"/>
  <c r="AA334" i="37"/>
  <c r="AA576" i="37"/>
  <c r="AA670" i="37"/>
  <c r="AA505" i="37"/>
  <c r="AA558" i="37"/>
  <c r="AA582" i="37"/>
  <c r="AA500" i="37"/>
  <c r="AA594" i="37"/>
  <c r="AA344" i="37"/>
  <c r="AA535" i="37"/>
  <c r="AA273" i="37"/>
  <c r="AA574" i="37"/>
  <c r="AA797" i="37"/>
  <c r="AA743" i="37"/>
  <c r="AA309" i="37"/>
  <c r="AA371" i="37"/>
  <c r="AA713" i="37"/>
  <c r="AA249" i="37"/>
  <c r="AA317" i="37"/>
  <c r="AA269" i="37"/>
  <c r="AA655" i="37"/>
  <c r="AA659" i="37"/>
  <c r="AA538" i="37"/>
  <c r="AA262" i="37"/>
  <c r="AA793" i="37"/>
  <c r="AA818" i="37"/>
  <c r="AA567" i="37"/>
  <c r="AA747" i="37"/>
  <c r="AA526" i="37"/>
  <c r="AA675" i="37"/>
  <c r="AA807" i="37"/>
  <c r="AA741" i="37"/>
  <c r="AA367" i="37"/>
  <c r="AA234" i="37"/>
  <c r="AA457" i="37"/>
  <c r="AA341" i="37"/>
  <c r="AA657" i="37"/>
  <c r="AA537" i="37"/>
  <c r="AA324" i="37"/>
  <c r="AA331" i="37"/>
  <c r="AA751" i="37"/>
  <c r="AA581" i="37"/>
  <c r="AA439" i="37"/>
  <c r="AA496" i="37"/>
  <c r="AA596" i="37"/>
  <c r="AA524" i="37"/>
  <c r="AA678" i="37"/>
  <c r="AA469" i="37"/>
  <c r="AA583" i="37"/>
  <c r="AA685" i="37"/>
  <c r="AA489" i="37"/>
  <c r="AA302" i="37"/>
  <c r="AA261" i="37"/>
  <c r="AA251" i="37"/>
  <c r="AA485" i="37"/>
  <c r="AA809" i="37"/>
  <c r="AA816" i="37"/>
  <c r="AA654" i="37"/>
  <c r="AA235" i="37"/>
  <c r="AA381" i="37"/>
  <c r="AA791" i="37"/>
  <c r="AA310" i="37"/>
  <c r="AA473" i="37"/>
  <c r="AA268" i="37"/>
  <c r="AA442" i="37"/>
  <c r="AA378" i="37"/>
  <c r="AA237" i="37"/>
  <c r="AA431" i="37"/>
  <c r="AA336" i="37"/>
  <c r="AA544" i="37"/>
  <c r="AA285" i="37"/>
  <c r="AA480" i="37"/>
  <c r="AA484" i="37"/>
  <c r="AA760" i="37"/>
  <c r="AA449" i="37"/>
  <c r="AA813" i="37"/>
  <c r="AA365" i="37"/>
  <c r="AA305" i="37"/>
  <c r="AA714" i="37"/>
  <c r="AA752" i="37"/>
  <c r="AA289" i="37"/>
  <c r="AA437" i="37"/>
  <c r="AA495" i="37"/>
  <c r="AA707" i="37"/>
  <c r="AA369" i="37"/>
  <c r="AA460" i="37"/>
  <c r="AA821" i="37"/>
  <c r="AA688" i="37"/>
  <c r="AA361" i="37"/>
  <c r="AA243" i="37"/>
  <c r="AA662" i="37"/>
  <c r="AA329" i="37"/>
  <c r="AA635" i="37"/>
  <c r="AA277" i="37"/>
  <c r="AA656" i="37"/>
  <c r="AA504" i="37"/>
  <c r="AA349" i="37"/>
  <c r="AA430" i="37"/>
  <c r="AA307" i="37"/>
  <c r="AA534" i="37"/>
  <c r="AA802" i="37"/>
  <c r="AA513" i="37"/>
  <c r="AA611" i="37"/>
  <c r="AA517" i="37"/>
  <c r="AA240" i="37"/>
  <c r="AA640" i="37"/>
  <c r="AA529" i="37"/>
  <c r="AA612" i="37"/>
  <c r="AA348" i="37"/>
  <c r="AA784" i="37"/>
  <c r="AA458" i="37"/>
  <c r="AA595" i="37"/>
  <c r="AA597" i="37"/>
  <c r="T830" i="37"/>
  <c r="AD155" i="37"/>
  <c r="AF280" i="37"/>
  <c r="AC471" i="37"/>
  <c r="AF352" i="37"/>
  <c r="AD335" i="37"/>
  <c r="AC819" i="37"/>
  <c r="AF460" i="37"/>
  <c r="AD808" i="37"/>
  <c r="AC493" i="37"/>
  <c r="AD740" i="37"/>
  <c r="AA144" i="37"/>
  <c r="AD228" i="37"/>
  <c r="AC639" i="37"/>
  <c r="AD583" i="37"/>
  <c r="AB552" i="37"/>
  <c r="AD601" i="37"/>
  <c r="AF320" i="37"/>
  <c r="AC518" i="37"/>
  <c r="AA153" i="37"/>
  <c r="AC709" i="37"/>
  <c r="AF372" i="37"/>
  <c r="AC318" i="37"/>
  <c r="AA99" i="37"/>
  <c r="AA80" i="37"/>
  <c r="AC268" i="37"/>
  <c r="AE802" i="37"/>
  <c r="AC304" i="37"/>
  <c r="AD472" i="37"/>
  <c r="AF539" i="37"/>
  <c r="AD676" i="37"/>
  <c r="AC356" i="37"/>
  <c r="AD660" i="37"/>
  <c r="AD658" i="37"/>
  <c r="AE339" i="37"/>
  <c r="AF251" i="37"/>
  <c r="AA132" i="37"/>
  <c r="AA131" i="37"/>
  <c r="AA148" i="37"/>
  <c r="AC290" i="37"/>
  <c r="AA50" i="37"/>
  <c r="AF602" i="37"/>
  <c r="AC690" i="37"/>
  <c r="AC802" i="37"/>
  <c r="AD594" i="37"/>
  <c r="AB304" i="37"/>
  <c r="AD422" i="37"/>
  <c r="AD423" i="37" s="1"/>
  <c r="AD424" i="37" s="1"/>
  <c r="AD425" i="37" s="1"/>
  <c r="AD426" i="37" s="1"/>
  <c r="AD427" i="37" s="1"/>
  <c r="AD428" i="37" s="1"/>
  <c r="AD568" i="37"/>
  <c r="AF441" i="37"/>
  <c r="AC812" i="37"/>
  <c r="AF746" i="37"/>
  <c r="AC613" i="37"/>
  <c r="AE671" i="37"/>
  <c r="AA114" i="37"/>
  <c r="AB745" i="37"/>
  <c r="AC331" i="37"/>
  <c r="AD692" i="37"/>
  <c r="AD569" i="37"/>
  <c r="AB614" i="37"/>
  <c r="AD767" i="37"/>
  <c r="AC693" i="37"/>
  <c r="AE601" i="37"/>
  <c r="AB756" i="37"/>
  <c r="AD661" i="37"/>
  <c r="AF531" i="37"/>
  <c r="AE711" i="37"/>
  <c r="AE484" i="37"/>
  <c r="AE612" i="37"/>
  <c r="AC295" i="37"/>
  <c r="AF354" i="37"/>
  <c r="AB597" i="37"/>
  <c r="AE261" i="37"/>
  <c r="AD579" i="37"/>
  <c r="AE359" i="37"/>
  <c r="AF584" i="37"/>
  <c r="AB349" i="37"/>
  <c r="AC667" i="37"/>
  <c r="AC731" i="37"/>
  <c r="AB727" i="37"/>
  <c r="AC495" i="37"/>
  <c r="AF266" i="37"/>
  <c r="AE738" i="37"/>
  <c r="AA40" i="37"/>
  <c r="AB437" i="37"/>
  <c r="AC698" i="37"/>
  <c r="AF381" i="37"/>
  <c r="AB662" i="37"/>
  <c r="AF295" i="37"/>
  <c r="AB652" i="37"/>
  <c r="AB813" i="37"/>
  <c r="AB263" i="37"/>
  <c r="AC580" i="37"/>
  <c r="AF604" i="37"/>
  <c r="AA92" i="37"/>
  <c r="AC467" i="37"/>
  <c r="AC566" i="37"/>
  <c r="AD698" i="37"/>
  <c r="AC487" i="37"/>
  <c r="AB780" i="37"/>
  <c r="AB294" i="37"/>
  <c r="AF634" i="37"/>
  <c r="AD323" i="37"/>
  <c r="AE688" i="37"/>
  <c r="AF694" i="37"/>
  <c r="AF278" i="37"/>
  <c r="AD537" i="37"/>
  <c r="AA139" i="37"/>
  <c r="AF362" i="37"/>
  <c r="AB810" i="37"/>
  <c r="AE311" i="37"/>
  <c r="AE242" i="37"/>
  <c r="AE408" i="37"/>
  <c r="AD377" i="37"/>
  <c r="AE308" i="37"/>
  <c r="AE697" i="37"/>
  <c r="AB403" i="37"/>
  <c r="AB670" i="37"/>
  <c r="AF536" i="37"/>
  <c r="AE508" i="37"/>
  <c r="AB279" i="37"/>
  <c r="AE659" i="37"/>
  <c r="AB468" i="37"/>
  <c r="AF328" i="37"/>
  <c r="AC719" i="37"/>
  <c r="AE788" i="37"/>
  <c r="AE253" i="37"/>
  <c r="AB549" i="37"/>
  <c r="AE753" i="37"/>
  <c r="AF318" i="37"/>
  <c r="AC478" i="37"/>
  <c r="AB678" i="37"/>
  <c r="AF277" i="37"/>
  <c r="AF713" i="37"/>
  <c r="AC596" i="37"/>
  <c r="AB556" i="37"/>
  <c r="AC567" i="37"/>
  <c r="AF512" i="37"/>
  <c r="AC586" i="37"/>
  <c r="AF606" i="37"/>
  <c r="AF673" i="37"/>
  <c r="AF801" i="37"/>
  <c r="AD713" i="37"/>
  <c r="AB589" i="37"/>
  <c r="AD229" i="37"/>
  <c r="AE642" i="37"/>
  <c r="AA41" i="37"/>
  <c r="AB610" i="37"/>
  <c r="AA61" i="37"/>
  <c r="AE663" i="37"/>
  <c r="AD674" i="37"/>
  <c r="AB484" i="37"/>
  <c r="AC289" i="37"/>
  <c r="AC234" i="37"/>
  <c r="AB818" i="37"/>
  <c r="AE322" i="37"/>
  <c r="AE477" i="37"/>
  <c r="AF360" i="37"/>
  <c r="AE789" i="37"/>
  <c r="AF480" i="37"/>
  <c r="AA163" i="37"/>
  <c r="AD718" i="37"/>
  <c r="AD269" i="37"/>
  <c r="AB638" i="37"/>
  <c r="AE745" i="37"/>
  <c r="AE665" i="37"/>
  <c r="AE494" i="37"/>
  <c r="AB714" i="37"/>
  <c r="AE616" i="37"/>
  <c r="AA716" i="37"/>
  <c r="AA471" i="37"/>
  <c r="AA253" i="37"/>
  <c r="AA429" i="37"/>
  <c r="AA483" i="37"/>
  <c r="AA800" i="37"/>
  <c r="AA543" i="37"/>
  <c r="AA239" i="37"/>
  <c r="AA323" i="37"/>
  <c r="AA233" i="37"/>
  <c r="AA787" i="37"/>
  <c r="AA333" i="37"/>
  <c r="AA288" i="37"/>
  <c r="AA412" i="37"/>
  <c r="AA508" i="37"/>
  <c r="AA719" i="37"/>
  <c r="AA446" i="37"/>
  <c r="AA225" i="37"/>
  <c r="AA591" i="37"/>
  <c r="AA766" i="37"/>
  <c r="AA463" i="37"/>
  <c r="AA286" i="37"/>
  <c r="AA389" i="37"/>
  <c r="AA613" i="37"/>
  <c r="AA355" i="37"/>
  <c r="AA271" i="37"/>
  <c r="AA637" i="37"/>
  <c r="AA726" i="37"/>
  <c r="AA248" i="37"/>
  <c r="AA687" i="37"/>
  <c r="AA586" i="37"/>
  <c r="AA694" i="37"/>
  <c r="AA651" i="37"/>
  <c r="AA497" i="37"/>
  <c r="AA260" i="37"/>
  <c r="AA666" i="37"/>
  <c r="AA737" i="37"/>
  <c r="AA406" i="37"/>
  <c r="AA388" i="37"/>
  <c r="AA748" i="37"/>
  <c r="AA318" i="37"/>
  <c r="AA609" i="37"/>
  <c r="AA601" i="37"/>
  <c r="AA229" i="37"/>
  <c r="AA461" i="37"/>
  <c r="AA280" i="37"/>
  <c r="AA312" i="37"/>
  <c r="AA372" i="37"/>
  <c r="AA275" i="37"/>
  <c r="AA804" i="37"/>
  <c r="AA343" i="37"/>
  <c r="AA503" i="37"/>
  <c r="AA763" i="37"/>
  <c r="AA799" i="37"/>
  <c r="AA778" i="37"/>
  <c r="AA796" i="37"/>
  <c r="AA410" i="37"/>
  <c r="AE313" i="37"/>
  <c r="AF351" i="37"/>
  <c r="AF287" i="37"/>
  <c r="AD480" i="37"/>
  <c r="AB262" i="37"/>
  <c r="AD697" i="37"/>
  <c r="AE705" i="37"/>
  <c r="AD274" i="37"/>
  <c r="AC450" i="37"/>
  <c r="AB249" i="37"/>
  <c r="AC805" i="37"/>
  <c r="AE809" i="37"/>
  <c r="AC542" i="37"/>
  <c r="AF564" i="37"/>
  <c r="AC700" i="37"/>
  <c r="AA96" i="37"/>
  <c r="AD586" i="37"/>
  <c r="AA185" i="37"/>
  <c r="AB782" i="37"/>
  <c r="AE654" i="37"/>
  <c r="AF644" i="37"/>
  <c r="AA145" i="37"/>
  <c r="AF334" i="37"/>
  <c r="AB534" i="37"/>
  <c r="AE321" i="37"/>
  <c r="AF388" i="37"/>
  <c r="AF263" i="37"/>
  <c r="AE563" i="37"/>
  <c r="AD445" i="37"/>
  <c r="AF294" i="37"/>
  <c r="AC274" i="37"/>
  <c r="AF657" i="37"/>
  <c r="AA89" i="37"/>
  <c r="AD681" i="37"/>
  <c r="AF557" i="37"/>
  <c r="AE315" i="37"/>
  <c r="AB261" i="37"/>
  <c r="AE432" i="37"/>
  <c r="AC680" i="37"/>
  <c r="AC541" i="37"/>
  <c r="AC473" i="37"/>
  <c r="AD773" i="37"/>
  <c r="AA118" i="37"/>
  <c r="AB660" i="37"/>
  <c r="AC239" i="37"/>
  <c r="AB562" i="37"/>
  <c r="AB348" i="37"/>
  <c r="AF688" i="37"/>
  <c r="AF155" i="37"/>
  <c r="AA516" i="37"/>
  <c r="AA693" i="37"/>
  <c r="AA587" i="37"/>
  <c r="AA705" i="37"/>
  <c r="AA728" i="37"/>
  <c r="AA335" i="37"/>
  <c r="AA788" i="37"/>
  <c r="AA739" i="37"/>
  <c r="AA684" i="37"/>
  <c r="AA486" i="37"/>
  <c r="AA568" i="37"/>
  <c r="AA701" i="37"/>
  <c r="AA756" i="37"/>
  <c r="AA409" i="37"/>
  <c r="AA501" i="37"/>
  <c r="AA602" i="37"/>
  <c r="AA815" i="37"/>
  <c r="AA790" i="37"/>
  <c r="AA761" i="37"/>
  <c r="AA542" i="37"/>
  <c r="AA540" i="37"/>
  <c r="AA256" i="37"/>
  <c r="AA276" i="37"/>
  <c r="AA690" i="37"/>
  <c r="AA282" i="37"/>
  <c r="AA401" i="37"/>
  <c r="AA757" i="37"/>
  <c r="AA482" i="37"/>
  <c r="AA453" i="37"/>
  <c r="AA291" i="37"/>
  <c r="AA293" i="37"/>
  <c r="AA451" i="37"/>
  <c r="AA368" i="37"/>
  <c r="AA491" i="37"/>
  <c r="AA691" i="37"/>
  <c r="AA320" i="37"/>
  <c r="AA575" i="37"/>
  <c r="AA552" i="37"/>
  <c r="AA454" i="37"/>
  <c r="AA433" i="37"/>
  <c r="AA436" i="37"/>
  <c r="AA488" i="37"/>
  <c r="AA413" i="37"/>
  <c r="AA633" i="37"/>
  <c r="AA512" i="37"/>
  <c r="AA608" i="37"/>
  <c r="AA506" i="37"/>
  <c r="AA653" i="37"/>
  <c r="AA328" i="37"/>
  <c r="AA562" i="37"/>
  <c r="AA769" i="37"/>
  <c r="AA474" i="37"/>
  <c r="AA617" i="37"/>
  <c r="AA258" i="37"/>
  <c r="AA493" i="37"/>
  <c r="AA697" i="37"/>
  <c r="AA549" i="37"/>
  <c r="AA438" i="37"/>
  <c r="AA448" i="37"/>
  <c r="AA379" i="37"/>
  <c r="AB585" i="37"/>
  <c r="AF365" i="37"/>
  <c r="AD467" i="37"/>
  <c r="AC457" i="37"/>
  <c r="AC337" i="37"/>
  <c r="AF527" i="37"/>
  <c r="AC375" i="37"/>
  <c r="AA66" i="37"/>
  <c r="AB483" i="37"/>
  <c r="AD365" i="37"/>
  <c r="AE769" i="37"/>
  <c r="AE617" i="37"/>
  <c r="AA74" i="37"/>
  <c r="AD246" i="37"/>
  <c r="AB600" i="37"/>
  <c r="AA83" i="37"/>
  <c r="AF226" i="37"/>
  <c r="AC545" i="37"/>
  <c r="AD458" i="37"/>
  <c r="AF519" i="37"/>
  <c r="AD440" i="37"/>
  <c r="AE551" i="37"/>
  <c r="AD352" i="37"/>
  <c r="AF233" i="37"/>
  <c r="AA101" i="37"/>
  <c r="AF617" i="37"/>
  <c r="AB275" i="37"/>
  <c r="AB256" i="37"/>
  <c r="AB321" i="37"/>
  <c r="AE680" i="37"/>
  <c r="AD337" i="37"/>
  <c r="AC610" i="37"/>
  <c r="AC401" i="37"/>
  <c r="AB390" i="37"/>
  <c r="AC612" i="37"/>
  <c r="AC402" i="37"/>
  <c r="AA181" i="37"/>
  <c r="AE667" i="37"/>
  <c r="AC256" i="37"/>
  <c r="AF574" i="37"/>
  <c r="AB322" i="37"/>
  <c r="AD777" i="37"/>
  <c r="AE505" i="37"/>
  <c r="AB302" i="37"/>
  <c r="AF261" i="37"/>
  <c r="AB752" i="37"/>
  <c r="AB447" i="37"/>
  <c r="AD260" i="37"/>
  <c r="AD310" i="37"/>
  <c r="X832" i="37"/>
  <c r="V832" i="37"/>
  <c r="AO832" i="37"/>
  <c r="Z832" i="37"/>
  <c r="AA359" i="37"/>
  <c r="AA758" i="37"/>
  <c r="AA671" i="37"/>
  <c r="AA566" i="37"/>
  <c r="AA733" i="37"/>
  <c r="AA667" i="37"/>
  <c r="AA561" i="37"/>
  <c r="AA475" i="37"/>
  <c r="AA373" i="37"/>
  <c r="AA284" i="37"/>
  <c r="AA592" i="37"/>
  <c r="AA360" i="37"/>
  <c r="AA571" i="37"/>
  <c r="AA400" i="37"/>
  <c r="AA781" i="37"/>
  <c r="AA806" i="37"/>
  <c r="AA689" i="37"/>
  <c r="AA385" i="37"/>
  <c r="AA377" i="37"/>
  <c r="AA459" i="37"/>
  <c r="AA715" i="37"/>
  <c r="AA511" i="37"/>
  <c r="AA366" i="37"/>
  <c r="AA487" i="37"/>
  <c r="AA732" i="37"/>
  <c r="AA577" i="37"/>
  <c r="AA588" i="37"/>
  <c r="AA257" i="37"/>
  <c r="AA399" i="37"/>
  <c r="AA710" i="37"/>
  <c r="AA525" i="37"/>
  <c r="AA794" i="37"/>
  <c r="AA468" i="37"/>
  <c r="AA274" i="37"/>
  <c r="AA814" i="37"/>
  <c r="AA736" i="37"/>
  <c r="AA565" i="37"/>
  <c r="AA696" i="37"/>
  <c r="AA570" i="37"/>
  <c r="AA356" i="37"/>
  <c r="AA626" i="37"/>
  <c r="AA627" i="37" s="1"/>
  <c r="AA628" i="37" s="1"/>
  <c r="AA629" i="37" s="1"/>
  <c r="AA630" i="37" s="1"/>
  <c r="AA631" i="37" s="1"/>
  <c r="AA632" i="37" s="1"/>
  <c r="AA238" i="37"/>
  <c r="AA556" i="37"/>
  <c r="AA396" i="37"/>
  <c r="AA382" i="37"/>
  <c r="AA247" i="37"/>
  <c r="AA811" i="37"/>
  <c r="AA742" i="37"/>
  <c r="AA703" i="37"/>
  <c r="AA290" i="37"/>
  <c r="AA502" i="37"/>
  <c r="AA509" i="37"/>
  <c r="AA444" i="37"/>
  <c r="AA775" i="37"/>
  <c r="AA599" i="37"/>
  <c r="AA563" i="37"/>
  <c r="AA585" i="37"/>
  <c r="AA227" i="37"/>
  <c r="AA342" i="37"/>
  <c r="AA279" i="37"/>
  <c r="AA792" i="37"/>
  <c r="AA783" i="37"/>
  <c r="AB379" i="37"/>
  <c r="AA34" i="37"/>
  <c r="AA143" i="37"/>
  <c r="AF234" i="37"/>
  <c r="AB821" i="37"/>
  <c r="AE647" i="37"/>
  <c r="AD637" i="37"/>
  <c r="AB344" i="37"/>
  <c r="AC403" i="37"/>
  <c r="AF349" i="37"/>
  <c r="AC255" i="37"/>
  <c r="AE497" i="37"/>
  <c r="AF290" i="37"/>
  <c r="AD457" i="37"/>
  <c r="AB530" i="37"/>
  <c r="AB757" i="37"/>
  <c r="AC300" i="37"/>
  <c r="AC559" i="37"/>
  <c r="AF659" i="37"/>
  <c r="AE814" i="37"/>
  <c r="AE332" i="37"/>
  <c r="AC584" i="37"/>
  <c r="AA90" i="37"/>
  <c r="AD762" i="37"/>
  <c r="AF401" i="37"/>
  <c r="AB232" i="37"/>
  <c r="AC243" i="37"/>
  <c r="AC359" i="37"/>
  <c r="AB368" i="37"/>
  <c r="AE346" i="37"/>
  <c r="AA162" i="37"/>
  <c r="AB776" i="37"/>
  <c r="AB503" i="37"/>
  <c r="AC716" i="37"/>
  <c r="AF571" i="37"/>
  <c r="AB537" i="37"/>
  <c r="AC280" i="37"/>
  <c r="AD719" i="37"/>
  <c r="AC548" i="37"/>
  <c r="AA81" i="37"/>
  <c r="AF543" i="37"/>
  <c r="AE714" i="37"/>
  <c r="AE541" i="37"/>
  <c r="AB799" i="37"/>
  <c r="AC523" i="37"/>
  <c r="AC710" i="37"/>
  <c r="AD351" i="37"/>
  <c r="AC317" i="37"/>
  <c r="AB495" i="37"/>
  <c r="AB440" i="37"/>
  <c r="V890" i="37"/>
  <c r="AC200" i="37"/>
  <c r="AF32" i="37"/>
  <c r="AD177" i="37"/>
  <c r="AF37" i="37"/>
  <c r="AB53" i="37"/>
  <c r="AC61" i="37"/>
  <c r="AE154" i="37"/>
  <c r="AE132" i="37"/>
  <c r="AD193" i="37"/>
  <c r="AC134" i="37"/>
  <c r="AC33" i="37"/>
  <c r="AF124" i="37"/>
  <c r="BB987" i="37"/>
  <c r="Y955" i="37"/>
  <c r="AC854" i="37"/>
  <c r="AE191" i="37"/>
  <c r="AD124" i="37"/>
  <c r="AD204" i="37"/>
  <c r="AF162" i="37"/>
  <c r="AD174" i="37"/>
  <c r="AE87" i="37"/>
  <c r="AF194" i="37"/>
  <c r="AD62" i="37"/>
  <c r="AB156" i="37"/>
  <c r="AD66" i="37"/>
  <c r="AF50" i="37"/>
  <c r="AE89" i="37"/>
  <c r="AD151" i="37"/>
  <c r="AD13" i="37"/>
  <c r="AD14" i="37" s="1"/>
  <c r="AF49" i="37"/>
  <c r="AE42" i="37"/>
  <c r="AE164" i="37"/>
  <c r="AE167" i="37"/>
  <c r="AE120" i="37"/>
  <c r="AD141" i="37"/>
  <c r="AA940" i="37"/>
  <c r="AO854" i="37"/>
  <c r="AA962" i="37"/>
  <c r="V930" i="37"/>
  <c r="AE207" i="37"/>
  <c r="AE185" i="37"/>
  <c r="AB137" i="37"/>
  <c r="AF139" i="37"/>
  <c r="AE190" i="37"/>
  <c r="AF74" i="37"/>
  <c r="AB143" i="37"/>
  <c r="AC174" i="37"/>
  <c r="AF82" i="37"/>
  <c r="AB186" i="37"/>
  <c r="AC95" i="37"/>
  <c r="AE111" i="37"/>
  <c r="AD33" i="37"/>
  <c r="AF97" i="37"/>
  <c r="AE84" i="37"/>
  <c r="AE118" i="37"/>
  <c r="AD89" i="37"/>
  <c r="AE126" i="37"/>
  <c r="AB68" i="37"/>
  <c r="AD148" i="37"/>
  <c r="AD70" i="37"/>
  <c r="AD82" i="37"/>
  <c r="AB104" i="37"/>
  <c r="AD179" i="37"/>
  <c r="AC150" i="37"/>
  <c r="AF14" i="37"/>
  <c r="AF15" i="37" s="1"/>
  <c r="AF16" i="37" s="1"/>
  <c r="AF17" i="37" s="1"/>
  <c r="AF18" i="37" s="1"/>
  <c r="AF19" i="37" s="1"/>
  <c r="AF20" i="37" s="1"/>
  <c r="AC104" i="37"/>
  <c r="AD172" i="37"/>
  <c r="AF108" i="37"/>
  <c r="AC109" i="37"/>
  <c r="AE48" i="37"/>
  <c r="AB49" i="37"/>
  <c r="AE143" i="37"/>
  <c r="AD110" i="37"/>
  <c r="AC196" i="37"/>
  <c r="AD52" i="37"/>
  <c r="AE99" i="37"/>
  <c r="AE31" i="37"/>
  <c r="AF60" i="37"/>
  <c r="AB176" i="37"/>
  <c r="AB196" i="37"/>
  <c r="AF63" i="37"/>
  <c r="AD122" i="37"/>
  <c r="AD196" i="37"/>
  <c r="AF179" i="37"/>
  <c r="AE38" i="37"/>
  <c r="AC44" i="37"/>
  <c r="AD117" i="37"/>
  <c r="Y987" i="37"/>
  <c r="Z957" i="37"/>
  <c r="AD208" i="37"/>
  <c r="AF107" i="37"/>
  <c r="AF96" i="37"/>
  <c r="AC107" i="37"/>
  <c r="AB130" i="37"/>
  <c r="AC113" i="37"/>
  <c r="AF44" i="37"/>
  <c r="AC32" i="37"/>
  <c r="AC82" i="37"/>
  <c r="AC149" i="37"/>
  <c r="AB94" i="37"/>
  <c r="AB181" i="37"/>
  <c r="AB127" i="37"/>
  <c r="AB158" i="37"/>
  <c r="AC28" i="37"/>
  <c r="AF69" i="37"/>
  <c r="AF68" i="37"/>
  <c r="AC90" i="37"/>
  <c r="AB86" i="37"/>
  <c r="AE141" i="37"/>
  <c r="AD209" i="37"/>
  <c r="AC189" i="37"/>
  <c r="AF85" i="37"/>
  <c r="AF119" i="37"/>
  <c r="AB207" i="37"/>
  <c r="AB46" i="37"/>
  <c r="AB95" i="37"/>
  <c r="AB163" i="37"/>
  <c r="AC114" i="37"/>
  <c r="AF189" i="37"/>
  <c r="AB146" i="37"/>
  <c r="AD28" i="37"/>
  <c r="AD184" i="37"/>
  <c r="AC175" i="37"/>
  <c r="AB101" i="37"/>
  <c r="AC80" i="37"/>
  <c r="AF177" i="37"/>
  <c r="AC206" i="37"/>
  <c r="AF166" i="37"/>
  <c r="AC98" i="37"/>
  <c r="AF144" i="37"/>
  <c r="AB50" i="37"/>
  <c r="AD67" i="37"/>
  <c r="AB42" i="37"/>
  <c r="AE51" i="37"/>
  <c r="AB110" i="37"/>
  <c r="AE159" i="37"/>
  <c r="AB117" i="37"/>
  <c r="AC34" i="37"/>
  <c r="AE96" i="37"/>
  <c r="AC138" i="37"/>
  <c r="AC73" i="37"/>
  <c r="AD100" i="37"/>
  <c r="AD187" i="37"/>
  <c r="AB206" i="37"/>
  <c r="AD131" i="37"/>
  <c r="AC105" i="37"/>
  <c r="AC74" i="37"/>
  <c r="AB111" i="37"/>
  <c r="AB112" i="37"/>
  <c r="AF207" i="37"/>
  <c r="AB91" i="37"/>
  <c r="AE56" i="37"/>
  <c r="AE115" i="37"/>
  <c r="AE162" i="37"/>
  <c r="AC145" i="37"/>
  <c r="AC47" i="37"/>
  <c r="AE90" i="37"/>
  <c r="AE144" i="37"/>
  <c r="AB192" i="37"/>
  <c r="AB114" i="37"/>
  <c r="AF89" i="37"/>
  <c r="AE61" i="37"/>
  <c r="AD125" i="37"/>
  <c r="AF209" i="37"/>
  <c r="AC198" i="37"/>
  <c r="AB150" i="37"/>
  <c r="AB81" i="37"/>
  <c r="AB75" i="37"/>
  <c r="AD42" i="37"/>
  <c r="AE193" i="37"/>
  <c r="AC67" i="37"/>
  <c r="AE79" i="37"/>
  <c r="AE112" i="37"/>
  <c r="AE189" i="37"/>
  <c r="AD92" i="37"/>
  <c r="AE67" i="37"/>
  <c r="AE158" i="37"/>
  <c r="AC120" i="37"/>
  <c r="AE23" i="37"/>
  <c r="AB172" i="37"/>
  <c r="Z925" i="37"/>
  <c r="Z1014" i="37"/>
  <c r="V934" i="37"/>
  <c r="BF1012" i="37"/>
  <c r="Y939" i="37"/>
  <c r="Y949" i="37"/>
  <c r="W1000" i="37"/>
  <c r="AC94" i="37"/>
  <c r="V905" i="37"/>
  <c r="AA925" i="37"/>
  <c r="BF838" i="37"/>
  <c r="AV889" i="37"/>
  <c r="AD59" i="37"/>
  <c r="AE105" i="37"/>
  <c r="AC112" i="37"/>
  <c r="AB160" i="37"/>
  <c r="AF120" i="37"/>
  <c r="AC50" i="37"/>
  <c r="AD203" i="37"/>
  <c r="AD91" i="37"/>
  <c r="AF58" i="37"/>
  <c r="AD130" i="37"/>
  <c r="AC89" i="37"/>
  <c r="AE58" i="37"/>
  <c r="AE196" i="37"/>
  <c r="AF116" i="37"/>
  <c r="AF158" i="37"/>
  <c r="AF24" i="37"/>
  <c r="AE131" i="37"/>
  <c r="AC54" i="37"/>
  <c r="AD34" i="37"/>
  <c r="AD27" i="37"/>
  <c r="AB103" i="37"/>
  <c r="AF78" i="37"/>
  <c r="AE94" i="37"/>
  <c r="AF112" i="37"/>
  <c r="AB182" i="37"/>
  <c r="V925" i="37"/>
  <c r="AA857" i="37"/>
  <c r="AA889" i="37"/>
  <c r="X926" i="37"/>
  <c r="AA957" i="37"/>
  <c r="AV879" i="37"/>
  <c r="AB119" i="37"/>
  <c r="AC178" i="37"/>
  <c r="AF81" i="37"/>
  <c r="AC202" i="37"/>
  <c r="AF132" i="37"/>
  <c r="AC51" i="37"/>
  <c r="AA922" i="37"/>
  <c r="W1020" i="37"/>
  <c r="AB202" i="37"/>
  <c r="AE153" i="37"/>
  <c r="AB184" i="37"/>
  <c r="AD71" i="37"/>
  <c r="AE69" i="37"/>
  <c r="AB154" i="37"/>
  <c r="AF188" i="37"/>
  <c r="AB106" i="37"/>
  <c r="AB166" i="37"/>
  <c r="AD99" i="37"/>
  <c r="AB135" i="37"/>
  <c r="AB194" i="37"/>
  <c r="AC197" i="37"/>
  <c r="AB71" i="37"/>
  <c r="AD94" i="37"/>
  <c r="AE205" i="37"/>
  <c r="AC68" i="37"/>
  <c r="AD73" i="37"/>
  <c r="AC153" i="37"/>
  <c r="AE95" i="37"/>
  <c r="AF22" i="37"/>
  <c r="AF77" i="37"/>
  <c r="AD87" i="37"/>
  <c r="AE103" i="37"/>
  <c r="AF196" i="37"/>
  <c r="AD170" i="37"/>
  <c r="AF152" i="37"/>
  <c r="AF190" i="37"/>
  <c r="AC182" i="37"/>
  <c r="AB70" i="37"/>
  <c r="AF73" i="37"/>
  <c r="AB125" i="37"/>
  <c r="AF71" i="37"/>
  <c r="AB177" i="37"/>
  <c r="AB122" i="37"/>
  <c r="AC106" i="37"/>
  <c r="AD60" i="37"/>
  <c r="AF59" i="37"/>
  <c r="AB199" i="37"/>
  <c r="Z997" i="37"/>
  <c r="W854" i="37"/>
  <c r="W876" i="37"/>
  <c r="Z930" i="37"/>
  <c r="V1008" i="37"/>
  <c r="AF102" i="37"/>
  <c r="AE176" i="37"/>
  <c r="AD134" i="37"/>
  <c r="AB48" i="37"/>
  <c r="AD168" i="37"/>
  <c r="AE101" i="37"/>
  <c r="AD105" i="37"/>
  <c r="AB185" i="37"/>
  <c r="AF206" i="37"/>
  <c r="AD35" i="37"/>
  <c r="AB113" i="37"/>
  <c r="BB991" i="37"/>
  <c r="AO965" i="37"/>
  <c r="AE119" i="37"/>
  <c r="AC36" i="37"/>
  <c r="AF110" i="37"/>
  <c r="AE174" i="37"/>
  <c r="AB124" i="37"/>
  <c r="AD144" i="37"/>
  <c r="AC165" i="37"/>
  <c r="AE44" i="37"/>
  <c r="AD138" i="37"/>
  <c r="AF28" i="37"/>
  <c r="AC148" i="37"/>
  <c r="AC52" i="37"/>
  <c r="AD103" i="37"/>
  <c r="AF153" i="37"/>
  <c r="AA958" i="37"/>
  <c r="Z1030" i="37"/>
  <c r="AV832" i="37"/>
  <c r="AC832" i="37"/>
  <c r="W832" i="37"/>
  <c r="AO925" i="37"/>
  <c r="V859" i="37"/>
  <c r="AB883" i="37"/>
  <c r="W872" i="37"/>
  <c r="Z934" i="37"/>
  <c r="AV890" i="37"/>
  <c r="AA890" i="37"/>
  <c r="BB1004" i="37"/>
  <c r="AC979" i="37"/>
  <c r="AV1012" i="37"/>
  <c r="AO1004" i="37"/>
  <c r="Y926" i="37"/>
  <c r="AE978" i="37"/>
  <c r="AO879" i="37"/>
  <c r="Z899" i="37"/>
  <c r="W899" i="37"/>
  <c r="AA883" i="37"/>
  <c r="Y940" i="37"/>
  <c r="BB965" i="37"/>
  <c r="AO972" i="37"/>
  <c r="BB832" i="37"/>
  <c r="Y832" i="37"/>
  <c r="BF925" i="37"/>
  <c r="AC977" i="37"/>
  <c r="Y934" i="37"/>
  <c r="AV926" i="37"/>
  <c r="X940" i="37"/>
  <c r="Y1004" i="37"/>
  <c r="AO1020" i="37"/>
  <c r="Z890" i="37"/>
  <c r="V1026" i="37"/>
  <c r="AV888" i="37"/>
  <c r="AB25" i="37"/>
  <c r="AC60" i="37"/>
  <c r="AF98" i="37"/>
  <c r="AC78" i="37"/>
  <c r="AC140" i="37"/>
  <c r="AD136" i="37"/>
  <c r="AE171" i="37"/>
  <c r="AC163" i="37"/>
  <c r="AB27" i="37"/>
  <c r="AB144" i="37"/>
  <c r="AF131" i="37"/>
  <c r="AC194" i="37"/>
  <c r="AF62" i="37"/>
  <c r="AD63" i="37"/>
  <c r="AB56" i="37"/>
  <c r="AE64" i="37"/>
  <c r="AE128" i="37"/>
  <c r="AC142" i="37"/>
  <c r="AB116" i="37"/>
  <c r="AD147" i="37"/>
  <c r="AB21" i="37"/>
  <c r="AE60" i="37"/>
  <c r="AC96" i="37"/>
  <c r="AB98" i="37"/>
  <c r="AE140" i="37"/>
  <c r="AD140" i="37"/>
  <c r="AE172" i="37"/>
  <c r="AC171" i="37"/>
  <c r="AF182" i="37"/>
  <c r="AD58" i="37"/>
  <c r="AD159" i="37"/>
  <c r="AB13" i="37"/>
  <c r="AB14" i="37" s="1"/>
  <c r="AB15" i="37" s="1"/>
  <c r="AB16" i="37" s="1"/>
  <c r="AB17" i="37" s="1"/>
  <c r="AB18" i="37" s="1"/>
  <c r="AB19" i="37" s="1"/>
  <c r="AB20" i="37" s="1"/>
  <c r="AD191" i="37"/>
  <c r="AC151" i="37"/>
  <c r="AF197" i="37"/>
  <c r="AF176" i="37"/>
  <c r="AD111" i="37"/>
  <c r="AB159" i="37"/>
  <c r="AE34" i="37"/>
  <c r="AE46" i="37"/>
  <c r="AC187" i="37"/>
  <c r="AB145" i="37"/>
  <c r="AE21" i="37"/>
  <c r="AC71" i="37"/>
  <c r="AF84" i="37"/>
  <c r="AD137" i="37"/>
  <c r="AF185" i="37"/>
  <c r="AD180" i="37"/>
  <c r="AB44" i="37"/>
  <c r="AF151" i="37"/>
  <c r="AF80" i="37"/>
  <c r="AB165" i="37"/>
  <c r="AC53" i="37"/>
  <c r="AF51" i="37"/>
  <c r="AB40" i="37"/>
  <c r="AD108" i="37"/>
  <c r="AB171" i="37"/>
  <c r="AF145" i="37"/>
  <c r="AD41" i="37"/>
  <c r="AE45" i="37"/>
  <c r="AC93" i="37"/>
  <c r="AC135" i="37"/>
  <c r="AE62" i="37"/>
  <c r="AE183" i="37"/>
  <c r="AE208" i="37"/>
  <c r="AB170" i="37"/>
  <c r="AB179" i="37"/>
  <c r="AD43" i="37"/>
  <c r="AF126" i="37"/>
  <c r="AB52" i="37"/>
  <c r="AB23" i="37"/>
  <c r="AB134" i="37"/>
  <c r="AB129" i="37"/>
  <c r="AD171" i="37"/>
  <c r="AF27" i="37"/>
  <c r="AF141" i="37"/>
  <c r="AB62" i="37"/>
  <c r="AE68" i="37"/>
  <c r="AE148" i="37"/>
  <c r="AC146" i="37"/>
  <c r="AB148" i="37"/>
  <c r="AB30" i="37"/>
  <c r="AF29" i="37"/>
  <c r="AE82" i="37"/>
  <c r="AC127" i="37"/>
  <c r="AC172" i="37"/>
  <c r="AE179" i="37"/>
  <c r="AE200" i="37"/>
  <c r="AD160" i="37"/>
  <c r="AE194" i="37"/>
  <c r="AF38" i="37"/>
  <c r="AB107" i="37"/>
  <c r="AC55" i="37"/>
  <c r="AB54" i="37"/>
  <c r="AD162" i="37"/>
  <c r="AF34" i="37"/>
  <c r="AF203" i="37"/>
  <c r="AB178" i="37"/>
  <c r="AD86" i="37"/>
  <c r="AE137" i="37"/>
  <c r="AB203" i="37"/>
  <c r="AF91" i="37"/>
  <c r="AB37" i="37"/>
  <c r="AE85" i="37"/>
  <c r="AE127" i="37"/>
  <c r="AD56" i="37"/>
  <c r="AD181" i="37"/>
  <c r="AC204" i="37"/>
  <c r="AB162" i="37"/>
  <c r="AF183" i="37"/>
  <c r="AC13" i="37"/>
  <c r="AC14" i="37" s="1"/>
  <c r="AD123" i="37"/>
  <c r="AE186" i="37"/>
  <c r="AB58" i="37"/>
  <c r="AD154" i="37"/>
  <c r="AE173" i="37"/>
  <c r="AC136" i="37"/>
  <c r="AB175" i="37"/>
  <c r="AE178" i="37"/>
  <c r="AF174" i="37"/>
  <c r="AE133" i="37"/>
  <c r="AE59" i="37"/>
  <c r="AF125" i="37"/>
  <c r="AF169" i="37"/>
  <c r="AE97" i="37"/>
  <c r="AD24" i="37"/>
  <c r="AC56" i="37"/>
  <c r="AE100" i="37"/>
  <c r="AC128" i="37"/>
  <c r="AE163" i="37"/>
  <c r="AB190" i="37"/>
  <c r="AE182" i="37"/>
  <c r="AE145" i="37"/>
  <c r="AD77" i="37"/>
  <c r="AF164" i="37"/>
  <c r="AB82" i="37"/>
  <c r="AF167" i="37"/>
  <c r="AB195" i="37"/>
  <c r="AB63" i="37"/>
  <c r="AC173" i="37"/>
  <c r="AD61" i="37"/>
  <c r="AE81" i="37"/>
  <c r="AB69" i="37"/>
  <c r="AD153" i="37"/>
  <c r="AD114" i="37"/>
  <c r="AE199" i="37"/>
  <c r="AE166" i="37"/>
  <c r="AF184" i="37"/>
  <c r="AF146" i="37"/>
  <c r="AB32" i="37"/>
  <c r="AB131" i="37"/>
  <c r="AD51" i="37"/>
  <c r="AE134" i="37"/>
  <c r="AB55" i="37"/>
  <c r="AB79" i="37"/>
  <c r="AF173" i="37"/>
  <c r="AE152" i="37"/>
  <c r="AB64" i="37"/>
  <c r="AC41" i="37"/>
  <c r="AF40" i="37"/>
  <c r="AB74" i="37"/>
  <c r="AD173" i="37"/>
  <c r="AD57" i="37"/>
  <c r="AE73" i="37"/>
  <c r="AD48" i="37"/>
  <c r="AD149" i="37"/>
  <c r="AF105" i="37"/>
  <c r="AE195" i="37"/>
  <c r="AB149" i="37"/>
  <c r="AC167" i="37"/>
  <c r="AC99" i="37"/>
  <c r="AE22" i="37"/>
  <c r="AB96" i="37"/>
  <c r="AB187" i="37"/>
  <c r="AB43" i="37"/>
  <c r="AD146" i="37"/>
  <c r="AC35" i="37"/>
  <c r="AF23" i="37"/>
  <c r="AC79" i="37"/>
  <c r="AB65" i="37"/>
  <c r="AC191" i="37"/>
  <c r="AD95" i="37"/>
  <c r="AD96" i="37"/>
  <c r="AB173" i="37"/>
  <c r="AF57" i="37"/>
  <c r="AC69" i="37"/>
  <c r="AB57" i="37"/>
  <c r="AF149" i="37"/>
  <c r="AF106" i="37"/>
  <c r="AD197" i="37"/>
  <c r="AB153" i="37"/>
  <c r="AD169" i="37"/>
  <c r="AD126" i="37"/>
  <c r="AE50" i="37"/>
  <c r="AE27" i="37"/>
  <c r="AF142" i="37"/>
  <c r="AB35" i="37"/>
  <c r="AF103" i="37"/>
  <c r="AB61" i="37"/>
  <c r="AE108" i="37"/>
  <c r="AB157" i="37"/>
  <c r="AC75" i="37"/>
  <c r="AF171" i="37"/>
  <c r="AC101" i="37"/>
  <c r="AE80" i="37"/>
  <c r="AE136" i="37"/>
  <c r="AC193" i="37"/>
  <c r="AD109" i="37"/>
  <c r="AD21" i="37"/>
  <c r="AB34" i="37"/>
  <c r="AE66" i="37"/>
  <c r="AF48" i="37"/>
  <c r="AD23" i="37"/>
  <c r="AD115" i="37"/>
  <c r="AE30" i="37"/>
  <c r="AE147" i="37"/>
  <c r="AE122" i="37"/>
  <c r="AB51" i="37"/>
  <c r="AD31" i="37"/>
  <c r="AF134" i="37"/>
  <c r="AF133" i="37"/>
  <c r="AC25" i="37"/>
  <c r="AD25" i="37"/>
  <c r="AF86" i="37"/>
  <c r="AE102" i="37"/>
  <c r="AD118" i="37"/>
  <c r="AC161" i="37"/>
  <c r="AF136" i="37"/>
  <c r="AE201" i="37"/>
  <c r="AD164" i="37"/>
  <c r="AC62" i="37"/>
  <c r="AD178" i="37"/>
  <c r="AE54" i="37"/>
  <c r="AF163" i="37"/>
  <c r="AF55" i="37"/>
  <c r="AB92" i="37"/>
  <c r="AF123" i="37"/>
  <c r="AB164" i="37"/>
  <c r="AC57" i="37"/>
  <c r="AC185" i="37"/>
  <c r="AD207" i="37"/>
  <c r="AE93" i="37"/>
  <c r="AE170" i="37"/>
  <c r="AB31" i="37"/>
  <c r="BB905" i="37"/>
  <c r="AA987" i="37"/>
  <c r="BB857" i="37"/>
  <c r="BB955" i="37"/>
  <c r="AC1001" i="37"/>
  <c r="AB1001" i="37"/>
  <c r="AE957" i="37"/>
  <c r="AB957" i="37"/>
  <c r="BB930" i="37"/>
  <c r="AB930" i="37"/>
  <c r="Y1002" i="37"/>
  <c r="AA842" i="37"/>
  <c r="Z1018" i="37"/>
  <c r="X930" i="37"/>
  <c r="X1018" i="37"/>
  <c r="BB996" i="37"/>
  <c r="W938" i="37"/>
  <c r="AV930" i="37"/>
  <c r="BB995" i="37"/>
  <c r="AB905" i="37"/>
  <c r="AE857" i="37"/>
  <c r="AA955" i="37"/>
  <c r="Y889" i="37"/>
  <c r="AB955" i="37"/>
  <c r="V1001" i="37"/>
  <c r="BF913" i="37"/>
  <c r="V957" i="37"/>
  <c r="AO957" i="37"/>
  <c r="AE939" i="37"/>
  <c r="AV939" i="37"/>
  <c r="Y930" i="37"/>
  <c r="AV1010" i="37"/>
  <c r="W962" i="37"/>
  <c r="BF1002" i="37"/>
  <c r="BF930" i="37"/>
  <c r="BF1018" i="37"/>
  <c r="AC938" i="37"/>
  <c r="X995" i="37"/>
  <c r="AF156" i="37"/>
  <c r="AB47" i="37"/>
  <c r="AF42" i="37"/>
  <c r="AE832" i="37"/>
  <c r="AA832" i="37"/>
  <c r="X905" i="37"/>
  <c r="AE905" i="37"/>
  <c r="W925" i="37"/>
  <c r="AO987" i="37"/>
  <c r="W987" i="37"/>
  <c r="AO857" i="37"/>
  <c r="BF859" i="37"/>
  <c r="AO997" i="37"/>
  <c r="W955" i="37"/>
  <c r="AO934" i="37"/>
  <c r="AC955" i="37"/>
  <c r="AV955" i="37"/>
  <c r="AO1001" i="37"/>
  <c r="Y1001" i="37"/>
  <c r="X1001" i="37"/>
  <c r="AC952" i="37"/>
  <c r="BB1012" i="37"/>
  <c r="AC957" i="37"/>
  <c r="AE922" i="37"/>
  <c r="W957" i="37"/>
  <c r="AE958" i="37"/>
  <c r="X958" i="37"/>
  <c r="AV949" i="37"/>
  <c r="AE949" i="37"/>
  <c r="AE1022" i="37"/>
  <c r="AO930" i="37"/>
  <c r="X890" i="37"/>
  <c r="AE930" i="37"/>
  <c r="BF1004" i="37"/>
  <c r="AB890" i="37"/>
  <c r="BB1026" i="37"/>
  <c r="V1002" i="37"/>
  <c r="BB842" i="37"/>
  <c r="AC926" i="37"/>
  <c r="AE1030" i="37"/>
  <c r="AB888" i="37"/>
  <c r="BB1000" i="37"/>
  <c r="BF972" i="37"/>
  <c r="AA1004" i="37"/>
  <c r="AE995" i="37"/>
  <c r="AB937" i="37"/>
  <c r="Z976" i="37"/>
  <c r="BB921" i="37"/>
  <c r="AF26" i="37"/>
  <c r="AA905" i="37"/>
  <c r="BB925" i="37"/>
  <c r="Z987" i="37"/>
  <c r="BF857" i="37"/>
  <c r="Z857" i="37"/>
  <c r="Y859" i="37"/>
  <c r="AO955" i="37"/>
  <c r="AB934" i="37"/>
  <c r="X955" i="37"/>
  <c r="BF879" i="37"/>
  <c r="V879" i="37"/>
  <c r="AB879" i="37"/>
  <c r="AB854" i="37"/>
  <c r="AV1001" i="37"/>
  <c r="AB922" i="37"/>
  <c r="W922" i="37"/>
  <c r="V1012" i="37"/>
  <c r="BB957" i="37"/>
  <c r="BB940" i="37"/>
  <c r="W940" i="37"/>
  <c r="X939" i="37"/>
  <c r="AV940" i="37"/>
  <c r="W1001" i="37"/>
  <c r="W930" i="37"/>
  <c r="AE1004" i="37"/>
  <c r="V1010" i="37"/>
  <c r="W926" i="37"/>
  <c r="AA1026" i="37"/>
  <c r="AV900" i="37"/>
  <c r="BB1018" i="37"/>
  <c r="AO1000" i="37"/>
  <c r="V888" i="37"/>
  <c r="AV1000" i="37"/>
  <c r="AE955" i="37"/>
  <c r="X896" i="37"/>
  <c r="Z938" i="37"/>
  <c r="Z926" i="37"/>
  <c r="AV995" i="37"/>
  <c r="AC130" i="37"/>
  <c r="AD98" i="37"/>
  <c r="AC203" i="37"/>
  <c r="AD199" i="37"/>
  <c r="AC26" i="37"/>
  <c r="AB73" i="37"/>
  <c r="AD185" i="37"/>
  <c r="AF198" i="37"/>
  <c r="AB67" i="37"/>
  <c r="AC119" i="37"/>
  <c r="W1014" i="37"/>
  <c r="AE77" i="37"/>
  <c r="AE109" i="37"/>
  <c r="AD44" i="37"/>
  <c r="AF43" i="37"/>
  <c r="W921" i="37"/>
  <c r="AB59" i="37"/>
  <c r="AB97" i="37"/>
  <c r="AF41" i="37"/>
  <c r="AC77" i="37"/>
  <c r="AD106" i="37"/>
  <c r="AD64" i="37"/>
  <c r="AD201" i="37"/>
  <c r="AB189" i="37"/>
  <c r="AB139" i="37"/>
  <c r="AB198" i="37"/>
  <c r="AD55" i="37"/>
  <c r="AB142" i="37"/>
  <c r="AE188" i="37"/>
  <c r="AC184" i="37"/>
  <c r="AC24" i="37"/>
  <c r="AE165" i="37"/>
  <c r="AF202" i="37"/>
  <c r="AF170" i="37"/>
  <c r="AF117" i="37"/>
  <c r="AF61" i="37"/>
  <c r="AC100" i="37"/>
  <c r="AE135" i="37"/>
  <c r="AB115" i="37"/>
  <c r="AC180" i="37"/>
  <c r="AD176" i="37"/>
  <c r="AD135" i="37"/>
  <c r="AD150" i="37"/>
  <c r="AB100" i="37"/>
  <c r="AD107" i="37"/>
  <c r="AE181" i="37"/>
  <c r="AE150" i="37"/>
  <c r="AB26" i="37"/>
  <c r="Y956" i="37"/>
  <c r="AB956" i="37"/>
  <c r="BF956" i="37"/>
  <c r="AO865" i="37"/>
  <c r="W865" i="37"/>
  <c r="AC872" i="37"/>
  <c r="BF872" i="37"/>
  <c r="BF945" i="37"/>
  <c r="AV945" i="37"/>
  <c r="AB919" i="37"/>
  <c r="BB919" i="37"/>
  <c r="X925" i="37"/>
  <c r="AE925" i="37"/>
  <c r="AV925" i="37"/>
  <c r="BF1014" i="37"/>
  <c r="AC1014" i="37"/>
  <c r="AO859" i="37"/>
  <c r="AC934" i="37"/>
  <c r="AC895" i="37"/>
  <c r="Z872" i="37"/>
  <c r="AE879" i="37"/>
  <c r="W879" i="37"/>
  <c r="AO926" i="37"/>
  <c r="Z1012" i="37"/>
  <c r="Y1012" i="37"/>
  <c r="AE1012" i="37"/>
  <c r="Z958" i="37"/>
  <c r="AO940" i="37"/>
  <c r="AB1006" i="37"/>
  <c r="AV937" i="37"/>
  <c r="BF937" i="37"/>
  <c r="BB1022" i="37"/>
  <c r="V1022" i="37"/>
  <c r="W1004" i="37"/>
  <c r="AA926" i="37"/>
  <c r="X1004" i="37"/>
  <c r="BF1020" i="37"/>
  <c r="BB926" i="37"/>
  <c r="Y1026" i="37"/>
  <c r="X1026" i="37"/>
  <c r="AC1022" i="37"/>
  <c r="BB956" i="37"/>
  <c r="BF953" i="37"/>
  <c r="Z945" i="37"/>
  <c r="X956" i="37"/>
  <c r="AC972" i="37"/>
  <c r="AV1026" i="37"/>
  <c r="BF912" i="37"/>
  <c r="Y888" i="37"/>
  <c r="AA1000" i="37"/>
  <c r="AA888" i="37"/>
  <c r="X888" i="37"/>
  <c r="AO888" i="37"/>
  <c r="AV921" i="37"/>
  <c r="AA1012" i="37"/>
  <c r="Z1000" i="37"/>
  <c r="X921" i="37"/>
  <c r="W888" i="37"/>
  <c r="BB865" i="37"/>
  <c r="W859" i="37"/>
  <c r="Y925" i="37"/>
  <c r="AC925" i="37"/>
  <c r="Y1014" i="37"/>
  <c r="BB1014" i="37"/>
  <c r="AB1014" i="37"/>
  <c r="AA859" i="37"/>
  <c r="AA934" i="37"/>
  <c r="AV895" i="37"/>
  <c r="Z1009" i="37"/>
  <c r="BF934" i="37"/>
  <c r="X934" i="37"/>
  <c r="AC879" i="37"/>
  <c r="BF926" i="37"/>
  <c r="AB926" i="37"/>
  <c r="Z937" i="37"/>
  <c r="AE940" i="37"/>
  <c r="Z1022" i="37"/>
  <c r="AB1020" i="37"/>
  <c r="AO890" i="37"/>
  <c r="V926" i="37"/>
  <c r="V1020" i="37"/>
  <c r="AC1026" i="37"/>
  <c r="AE900" i="37"/>
  <c r="AB953" i="37"/>
  <c r="AE865" i="37"/>
  <c r="BF983" i="37"/>
  <c r="AC1000" i="37"/>
  <c r="AC983" i="37"/>
  <c r="AO921" i="37"/>
  <c r="BF888" i="37"/>
  <c r="V1014" i="37"/>
  <c r="AO1014" i="37"/>
  <c r="AA1014" i="37"/>
  <c r="V872" i="37"/>
  <c r="AE937" i="37"/>
  <c r="Y983" i="37"/>
  <c r="BB945" i="37"/>
  <c r="Y921" i="37"/>
  <c r="W919" i="37"/>
  <c r="Z865" i="37"/>
  <c r="Z888" i="37"/>
  <c r="BB888" i="37"/>
  <c r="AE888" i="37"/>
  <c r="BB1020" i="37"/>
  <c r="AE1020" i="37"/>
  <c r="AV1020" i="37"/>
  <c r="Z1020" i="37"/>
  <c r="AC1020" i="37"/>
  <c r="Y1020" i="37"/>
  <c r="AA1020" i="37"/>
  <c r="AB1004" i="37"/>
  <c r="V1004" i="37"/>
  <c r="Z1004" i="37"/>
  <c r="AC1004" i="37"/>
  <c r="BF890" i="37"/>
  <c r="BB890" i="37"/>
  <c r="W890" i="37"/>
  <c r="AE890" i="37"/>
  <c r="BB879" i="37"/>
  <c r="AA879" i="37"/>
  <c r="Y879" i="37"/>
  <c r="Z879" i="37"/>
  <c r="AB1012" i="37"/>
  <c r="AC1012" i="37"/>
  <c r="X1012" i="37"/>
  <c r="AO1012" i="37"/>
  <c r="AV934" i="37"/>
  <c r="AE934" i="37"/>
  <c r="BB934" i="37"/>
  <c r="AB1000" i="37"/>
  <c r="X1000" i="37"/>
  <c r="BF1000" i="37"/>
  <c r="AE1000" i="37"/>
  <c r="Y1000" i="37"/>
  <c r="BF1026" i="37"/>
  <c r="W1026" i="37"/>
  <c r="AE1026" i="37"/>
  <c r="AO1026" i="37"/>
  <c r="Z1026" i="37"/>
  <c r="Z949" i="37"/>
  <c r="AB949" i="37"/>
  <c r="W949" i="37"/>
  <c r="AA949" i="37"/>
  <c r="BB958" i="37"/>
  <c r="AV958" i="37"/>
  <c r="X944" i="37"/>
  <c r="Y944" i="37"/>
  <c r="AE886" i="37"/>
  <c r="X886" i="37"/>
  <c r="AC912" i="37"/>
  <c r="Z912" i="37"/>
  <c r="V940" i="37"/>
  <c r="Z940" i="37"/>
  <c r="AC940" i="37"/>
  <c r="BF940" i="37"/>
  <c r="AC87" i="37"/>
  <c r="AC66" i="37"/>
  <c r="AD37" i="37"/>
  <c r="AF83" i="37"/>
  <c r="AF25" i="37"/>
  <c r="AE26" i="37"/>
  <c r="AD156" i="37"/>
  <c r="AC190" i="37"/>
  <c r="AD116" i="37"/>
  <c r="AC21" i="37"/>
  <c r="AD29" i="37"/>
  <c r="AE83" i="37"/>
  <c r="AB105" i="37"/>
  <c r="AD121" i="37"/>
  <c r="AE161" i="37"/>
  <c r="AF140" i="37"/>
  <c r="AC205" i="37"/>
  <c r="AD88" i="37"/>
  <c r="AD183" i="37"/>
  <c r="AB36" i="37"/>
  <c r="AD127" i="37"/>
  <c r="AD186" i="37"/>
  <c r="AD83" i="37"/>
  <c r="AC152" i="37"/>
  <c r="AB88" i="37"/>
  <c r="AF21" i="37"/>
  <c r="AC39" i="37"/>
  <c r="AE130" i="37"/>
  <c r="AD104" i="37"/>
  <c r="Y979" i="37"/>
  <c r="AA979" i="37"/>
  <c r="W979" i="37"/>
  <c r="AB982" i="37"/>
  <c r="W982" i="37"/>
  <c r="AB856" i="37"/>
  <c r="BF856" i="37"/>
  <c r="V856" i="37"/>
  <c r="Y856" i="37"/>
  <c r="AE856" i="37"/>
  <c r="BB1008" i="37"/>
  <c r="BF1008" i="37"/>
  <c r="AB855" i="37"/>
  <c r="Y855" i="37"/>
  <c r="AA970" i="37"/>
  <c r="AO970" i="37"/>
  <c r="W970" i="37"/>
  <c r="V970" i="37"/>
  <c r="BB970" i="37"/>
  <c r="W920" i="37"/>
  <c r="X920" i="37"/>
  <c r="Y920" i="37"/>
  <c r="BF920" i="37"/>
  <c r="V920" i="37"/>
  <c r="AO920" i="37"/>
  <c r="AV920" i="37"/>
  <c r="AB920" i="37"/>
  <c r="AA977" i="37"/>
  <c r="AV852" i="37"/>
  <c r="X899" i="37"/>
  <c r="AC838" i="37"/>
  <c r="AV899" i="37"/>
  <c r="AO838" i="37"/>
  <c r="AE899" i="37"/>
  <c r="AV883" i="37"/>
  <c r="AE883" i="37"/>
  <c r="BB883" i="37"/>
  <c r="BF883" i="37"/>
  <c r="AA997" i="37"/>
  <c r="X856" i="37"/>
  <c r="AB876" i="37"/>
  <c r="AV982" i="37"/>
  <c r="X876" i="37"/>
  <c r="X918" i="37"/>
  <c r="AE918" i="37"/>
  <c r="Z970" i="37"/>
  <c r="BB978" i="37"/>
  <c r="AV1008" i="37"/>
  <c r="Y1008" i="37"/>
  <c r="BF978" i="37"/>
  <c r="BF970" i="37"/>
  <c r="AC970" i="37"/>
  <c r="BB918" i="37"/>
  <c r="Y901" i="37"/>
  <c r="X901" i="37"/>
  <c r="AC965" i="37"/>
  <c r="V965" i="37"/>
  <c r="AV991" i="37"/>
  <c r="AB991" i="37"/>
  <c r="AA991" i="37"/>
  <c r="Z991" i="37"/>
  <c r="BB903" i="37"/>
  <c r="V903" i="37"/>
  <c r="AA903" i="37"/>
  <c r="AA964" i="37"/>
  <c r="X964" i="37"/>
  <c r="V964" i="37"/>
  <c r="W964" i="37"/>
  <c r="Z876" i="37"/>
  <c r="BB876" i="37"/>
  <c r="AV876" i="37"/>
  <c r="AC876" i="37"/>
  <c r="AE876" i="37"/>
  <c r="V977" i="37"/>
  <c r="Z977" i="37"/>
  <c r="X838" i="37"/>
  <c r="AB899" i="37"/>
  <c r="AO899" i="37"/>
  <c r="Y899" i="37"/>
  <c r="BB899" i="37"/>
  <c r="AC883" i="37"/>
  <c r="BB997" i="37"/>
  <c r="AB997" i="37"/>
  <c r="W997" i="37"/>
  <c r="AV997" i="37"/>
  <c r="AC920" i="37"/>
  <c r="AE920" i="37"/>
  <c r="BF991" i="37"/>
  <c r="AV978" i="37"/>
  <c r="AA920" i="37"/>
  <c r="Y970" i="37"/>
  <c r="W1030" i="37"/>
  <c r="BF1030" i="37"/>
  <c r="Z878" i="37"/>
  <c r="BF901" i="37"/>
  <c r="Z920" i="37"/>
  <c r="AB921" i="37"/>
  <c r="V921" i="37"/>
  <c r="AC921" i="37"/>
  <c r="Z921" i="37"/>
  <c r="BF921" i="37"/>
  <c r="Z911" i="37"/>
  <c r="BF911" i="37"/>
  <c r="BF980" i="37"/>
  <c r="AE980" i="37"/>
  <c r="AO992" i="37"/>
  <c r="X992" i="37"/>
  <c r="Y895" i="37"/>
  <c r="V895" i="37"/>
  <c r="AO877" i="37"/>
  <c r="BB877" i="37"/>
  <c r="AE956" i="37"/>
  <c r="Z956" i="37"/>
  <c r="V956" i="37"/>
  <c r="AA956" i="37"/>
  <c r="AC956" i="37"/>
  <c r="AV956" i="37"/>
  <c r="AO956" i="37"/>
  <c r="V945" i="37"/>
  <c r="X945" i="37"/>
  <c r="AE945" i="37"/>
  <c r="AA945" i="37"/>
  <c r="W945" i="37"/>
  <c r="AB945" i="37"/>
  <c r="Y945" i="37"/>
  <c r="X953" i="37"/>
  <c r="AE953" i="37"/>
  <c r="AV953" i="37"/>
  <c r="Y953" i="37"/>
  <c r="V953" i="37"/>
  <c r="W953" i="37"/>
  <c r="AC953" i="37"/>
  <c r="AA953" i="37"/>
  <c r="AO953" i="37"/>
  <c r="AB865" i="37"/>
  <c r="V865" i="37"/>
  <c r="AA865" i="37"/>
  <c r="AV865" i="37"/>
  <c r="Y865" i="37"/>
  <c r="AC865" i="37"/>
  <c r="W937" i="37"/>
  <c r="V937" i="37"/>
  <c r="AA937" i="37"/>
  <c r="X937" i="37"/>
  <c r="BB937" i="37"/>
  <c r="BB894" i="37"/>
  <c r="BF894" i="37"/>
  <c r="AO936" i="37"/>
  <c r="V936" i="37"/>
  <c r="BB983" i="37"/>
  <c r="X983" i="37"/>
  <c r="AB872" i="37"/>
  <c r="Y872" i="37"/>
  <c r="AE869" i="37"/>
  <c r="AA869" i="37"/>
  <c r="AC869" i="37"/>
  <c r="AV869" i="37"/>
  <c r="BF869" i="37"/>
  <c r="V967" i="37"/>
  <c r="W967" i="37"/>
  <c r="AC967" i="37"/>
  <c r="BF967" i="37"/>
  <c r="AC907" i="37"/>
  <c r="AE907" i="37"/>
  <c r="AV907" i="37"/>
  <c r="Y907" i="37"/>
  <c r="AB907" i="37"/>
  <c r="X907" i="37"/>
  <c r="AB952" i="37"/>
  <c r="AA952" i="37"/>
  <c r="W952" i="37"/>
  <c r="AO952" i="37"/>
  <c r="W883" i="37"/>
  <c r="Z883" i="37"/>
  <c r="Z954" i="37"/>
  <c r="AC954" i="37"/>
  <c r="Y977" i="37"/>
  <c r="BF977" i="37"/>
  <c r="AV1014" i="37"/>
  <c r="X1014" i="37"/>
  <c r="AC899" i="37"/>
  <c r="V899" i="37"/>
  <c r="BF899" i="37"/>
  <c r="X883" i="37"/>
  <c r="Y997" i="37"/>
  <c r="V997" i="37"/>
  <c r="X997" i="37"/>
  <c r="BF997" i="37"/>
  <c r="Y883" i="37"/>
  <c r="V883" i="37"/>
  <c r="AC856" i="37"/>
  <c r="Z856" i="37"/>
  <c r="BF952" i="37"/>
  <c r="Z952" i="37"/>
  <c r="AO876" i="37"/>
  <c r="Y876" i="37"/>
  <c r="AC937" i="37"/>
  <c r="Y937" i="37"/>
  <c r="AB903" i="37"/>
  <c r="BF979" i="37"/>
  <c r="BF876" i="37"/>
  <c r="AB901" i="37"/>
  <c r="W901" i="37"/>
  <c r="BF903" i="37"/>
  <c r="AA918" i="37"/>
  <c r="AO945" i="37"/>
  <c r="W956" i="37"/>
  <c r="X865" i="37"/>
  <c r="BF878" i="37"/>
  <c r="Z953" i="37"/>
  <c r="AC945" i="37"/>
  <c r="AE970" i="37"/>
  <c r="AE936" i="37"/>
  <c r="AV936" i="37"/>
  <c r="AB970" i="37"/>
  <c r="AE921" i="37"/>
  <c r="AC1030" i="37"/>
  <c r="BF865" i="37"/>
  <c r="X970" i="37"/>
  <c r="AO894" i="37"/>
  <c r="BF919" i="37"/>
  <c r="AA919" i="37"/>
  <c r="AC137" i="37"/>
  <c r="AF208" i="37"/>
  <c r="AD53" i="37"/>
  <c r="AC29" i="37"/>
  <c r="AF137" i="37"/>
  <c r="AF101" i="37"/>
  <c r="AC64" i="37"/>
  <c r="AD93" i="37"/>
  <c r="AF178" i="37"/>
  <c r="AB77" i="37"/>
  <c r="AB133" i="37"/>
  <c r="AD84" i="37"/>
  <c r="AF205" i="37"/>
  <c r="AF138" i="37"/>
  <c r="AF147" i="37"/>
  <c r="AE71" i="37"/>
  <c r="AE160" i="37"/>
  <c r="AC117" i="37"/>
  <c r="AE41" i="37"/>
  <c r="AC115" i="37"/>
  <c r="AB93" i="37"/>
  <c r="AC183" i="37"/>
  <c r="AD166" i="37"/>
  <c r="X977" i="37"/>
  <c r="AV977" i="37"/>
  <c r="W977" i="37"/>
  <c r="AA986" i="37"/>
  <c r="AE986" i="37"/>
  <c r="BF943" i="37"/>
  <c r="BB855" i="37"/>
  <c r="AV986" i="37"/>
  <c r="W900" i="37"/>
  <c r="AV924" i="37"/>
  <c r="AC924" i="37"/>
  <c r="AC1019" i="37"/>
  <c r="AV1019" i="37"/>
  <c r="AA844" i="37"/>
  <c r="Z844" i="37"/>
  <c r="BB944" i="37"/>
  <c r="AA944" i="37"/>
  <c r="AE1013" i="37"/>
  <c r="Y1013" i="37"/>
  <c r="AC875" i="37"/>
  <c r="AO875" i="37"/>
  <c r="AE875" i="37"/>
  <c r="Z875" i="37"/>
  <c r="BF948" i="37"/>
  <c r="AC948" i="37"/>
  <c r="AV948" i="37"/>
  <c r="AA948" i="37"/>
  <c r="V948" i="37"/>
  <c r="BB948" i="37"/>
  <c r="V972" i="37"/>
  <c r="BB972" i="37"/>
  <c r="AA972" i="37"/>
  <c r="W954" i="37"/>
  <c r="AO954" i="37"/>
  <c r="BF954" i="37"/>
  <c r="X954" i="37"/>
  <c r="AB954" i="37"/>
  <c r="BF964" i="37"/>
  <c r="AO964" i="37"/>
  <c r="BB964" i="37"/>
  <c r="Z964" i="37"/>
  <c r="Y964" i="37"/>
  <c r="AB964" i="37"/>
  <c r="BB848" i="37"/>
  <c r="Y848" i="37"/>
  <c r="AA848" i="37"/>
  <c r="AC960" i="37"/>
  <c r="Z960" i="37"/>
  <c r="X960" i="37"/>
  <c r="X847" i="37"/>
  <c r="AO847" i="37"/>
  <c r="AE847" i="37"/>
  <c r="W847" i="37"/>
  <c r="AE977" i="37"/>
  <c r="AB977" i="37"/>
  <c r="AO977" i="37"/>
  <c r="AE852" i="37"/>
  <c r="V898" i="37"/>
  <c r="BF986" i="37"/>
  <c r="V986" i="37"/>
  <c r="AA960" i="37"/>
  <c r="BB901" i="37"/>
  <c r="AE901" i="37"/>
  <c r="AO901" i="37"/>
  <c r="V901" i="37"/>
  <c r="AC901" i="37"/>
  <c r="AC978" i="37"/>
  <c r="W978" i="37"/>
  <c r="X978" i="37"/>
  <c r="Y978" i="37"/>
  <c r="AV979" i="37"/>
  <c r="BB979" i="37"/>
  <c r="X979" i="37"/>
  <c r="AE979" i="37"/>
  <c r="AC982" i="37"/>
  <c r="BF982" i="37"/>
  <c r="BB982" i="37"/>
  <c r="AA982" i="37"/>
  <c r="V982" i="37"/>
  <c r="AO982" i="37"/>
  <c r="W1008" i="37"/>
  <c r="Z1008" i="37"/>
  <c r="AA1008" i="37"/>
  <c r="AC1008" i="37"/>
  <c r="AB1030" i="37"/>
  <c r="Y1030" i="37"/>
  <c r="AA1030" i="37"/>
  <c r="BB1030" i="37"/>
  <c r="AA965" i="37"/>
  <c r="W965" i="37"/>
  <c r="Y965" i="37"/>
  <c r="AV965" i="37"/>
  <c r="AE965" i="37"/>
  <c r="BF965" i="37"/>
  <c r="AC918" i="37"/>
  <c r="W918" i="37"/>
  <c r="AO918" i="37"/>
  <c r="BF918" i="37"/>
  <c r="AB918" i="37"/>
  <c r="Z918" i="37"/>
  <c r="V991" i="37"/>
  <c r="AC991" i="37"/>
  <c r="X991" i="37"/>
  <c r="AE991" i="37"/>
  <c r="W991" i="37"/>
  <c r="Y991" i="37"/>
  <c r="AE903" i="37"/>
  <c r="X903" i="37"/>
  <c r="AC903" i="37"/>
  <c r="AO903" i="37"/>
  <c r="Z903" i="37"/>
  <c r="AV903" i="37"/>
  <c r="W903" i="37"/>
  <c r="BB952" i="37"/>
  <c r="Y952" i="37"/>
  <c r="AV952" i="37"/>
  <c r="X952" i="37"/>
  <c r="V952" i="37"/>
  <c r="AA1002" i="37"/>
  <c r="AB1002" i="37"/>
  <c r="BB1002" i="37"/>
  <c r="AE1002" i="37"/>
  <c r="AV1002" i="37"/>
  <c r="X962" i="37"/>
  <c r="V962" i="37"/>
  <c r="Z962" i="37"/>
  <c r="Y962" i="37"/>
  <c r="AE962" i="37"/>
  <c r="AE846" i="37"/>
  <c r="AC846" i="37"/>
  <c r="W846" i="37"/>
  <c r="Z846" i="37"/>
  <c r="W996" i="37"/>
  <c r="BF996" i="37"/>
  <c r="BF973" i="37"/>
  <c r="AE973" i="37"/>
  <c r="Z847" i="37"/>
  <c r="AB900" i="37"/>
  <c r="AA900" i="37"/>
  <c r="V900" i="37"/>
  <c r="BF900" i="37"/>
  <c r="Y900" i="37"/>
  <c r="AC900" i="37"/>
  <c r="X863" i="37"/>
  <c r="V863" i="37"/>
  <c r="X855" i="37"/>
  <c r="V855" i="37"/>
  <c r="V943" i="37"/>
  <c r="AO943" i="37"/>
  <c r="X943" i="37"/>
  <c r="BB986" i="37"/>
  <c r="W986" i="37"/>
  <c r="Z986" i="37"/>
  <c r="X986" i="37"/>
  <c r="AO986" i="37"/>
  <c r="AC986" i="37"/>
  <c r="AE157" i="37"/>
  <c r="AD161" i="37"/>
  <c r="AE28" i="37"/>
  <c r="AC59" i="37"/>
  <c r="AF56" i="37"/>
  <c r="AB121" i="37"/>
  <c r="AF168" i="37"/>
  <c r="AF46" i="37"/>
  <c r="AB120" i="37"/>
  <c r="AD90" i="37"/>
  <c r="AC176" i="37"/>
  <c r="AB78" i="37"/>
  <c r="AF54" i="37"/>
  <c r="AE116" i="37"/>
  <c r="AC170" i="37"/>
  <c r="AB209" i="37"/>
  <c r="AB191" i="37"/>
  <c r="AE39" i="37"/>
  <c r="AC86" i="37"/>
  <c r="AC199" i="37"/>
  <c r="AD145" i="37"/>
  <c r="AB28" i="37"/>
  <c r="AE13" i="37"/>
  <c r="AE14" i="37" s="1"/>
  <c r="AE15" i="37" s="1"/>
  <c r="AE16" i="37" s="1"/>
  <c r="AE17" i="37" s="1"/>
  <c r="AE18" i="37" s="1"/>
  <c r="AE19" i="37" s="1"/>
  <c r="AE20" i="37" s="1"/>
  <c r="AE88" i="37"/>
  <c r="AC144" i="37"/>
  <c r="AD128" i="37"/>
  <c r="AD158" i="37"/>
  <c r="AD97" i="37"/>
  <c r="AC102" i="37"/>
  <c r="AC177" i="37"/>
  <c r="AD143" i="37"/>
  <c r="W852" i="37"/>
  <c r="Y852" i="37"/>
  <c r="V852" i="37"/>
  <c r="W1009" i="37"/>
  <c r="V1009" i="37"/>
  <c r="BB895" i="37"/>
  <c r="AA1009" i="37"/>
  <c r="AE841" i="37"/>
  <c r="AV992" i="37"/>
  <c r="V841" i="37"/>
  <c r="W898" i="37"/>
  <c r="Z863" i="37"/>
  <c r="AV950" i="37"/>
  <c r="AB863" i="37"/>
  <c r="AC891" i="37"/>
  <c r="X950" i="37"/>
  <c r="X1006" i="37"/>
  <c r="AC855" i="37"/>
  <c r="AC943" i="37"/>
  <c r="AA973" i="37"/>
  <c r="BB1006" i="37"/>
  <c r="Z973" i="37"/>
  <c r="W943" i="37"/>
  <c r="AC1006" i="37"/>
  <c r="V973" i="37"/>
  <c r="V976" i="37"/>
  <c r="AB877" i="37"/>
  <c r="AA980" i="37"/>
  <c r="Y1019" i="37"/>
  <c r="W976" i="37"/>
  <c r="AA1013" i="37"/>
  <c r="BB875" i="37"/>
  <c r="BB886" i="37"/>
  <c r="BF886" i="37"/>
  <c r="V875" i="37"/>
  <c r="AO1013" i="37"/>
  <c r="AB842" i="37"/>
  <c r="Y842" i="37"/>
  <c r="W980" i="37"/>
  <c r="X848" i="37"/>
  <c r="AO842" i="37"/>
  <c r="W1019" i="37"/>
  <c r="W950" i="37"/>
  <c r="BF944" i="37"/>
  <c r="AA891" i="37"/>
  <c r="AA875" i="37"/>
  <c r="AA996" i="37"/>
  <c r="AC996" i="37"/>
  <c r="X875" i="37"/>
  <c r="Y886" i="37"/>
  <c r="BB911" i="37"/>
  <c r="Z848" i="37"/>
  <c r="BB896" i="37"/>
  <c r="W855" i="37"/>
  <c r="AE52" i="37"/>
  <c r="AB174" i="37"/>
  <c r="AD74" i="37"/>
  <c r="AE138" i="37"/>
  <c r="AA852" i="37"/>
  <c r="BF852" i="37"/>
  <c r="AC852" i="37"/>
  <c r="AO895" i="37"/>
  <c r="W992" i="37"/>
  <c r="Z841" i="37"/>
  <c r="X980" i="37"/>
  <c r="BB863" i="37"/>
  <c r="AE891" i="37"/>
  <c r="Z891" i="37"/>
  <c r="W891" i="37"/>
  <c r="AV855" i="37"/>
  <c r="Z943" i="37"/>
  <c r="AB973" i="37"/>
  <c r="W1006" i="37"/>
  <c r="AC973" i="37"/>
  <c r="AV973" i="37"/>
  <c r="V992" i="37"/>
  <c r="BF998" i="37"/>
  <c r="AV980" i="37"/>
  <c r="AE911" i="37"/>
  <c r="AA935" i="37"/>
  <c r="Z1019" i="37"/>
  <c r="Z935" i="37"/>
  <c r="X935" i="37"/>
  <c r="AC1013" i="37"/>
  <c r="Z886" i="37"/>
  <c r="Y875" i="37"/>
  <c r="BF1013" i="37"/>
  <c r="W875" i="37"/>
  <c r="BF875" i="37"/>
  <c r="AC842" i="37"/>
  <c r="AV842" i="37"/>
  <c r="AV944" i="37"/>
  <c r="W924" i="37"/>
  <c r="AC950" i="37"/>
  <c r="AO996" i="37"/>
  <c r="AO886" i="37"/>
  <c r="W842" i="37"/>
  <c r="AV896" i="37"/>
  <c r="W896" i="37"/>
  <c r="W886" i="37"/>
  <c r="V842" i="37"/>
  <c r="AC147" i="37"/>
  <c r="AF193" i="37"/>
  <c r="AF128" i="37"/>
  <c r="AD119" i="37"/>
  <c r="AE72" i="37"/>
  <c r="AE104" i="37"/>
  <c r="AD200" i="37"/>
  <c r="AD139" i="37"/>
  <c r="AC162" i="37"/>
  <c r="AC158" i="37"/>
  <c r="AB852" i="37"/>
  <c r="BB852" i="37"/>
  <c r="W895" i="37"/>
  <c r="X1009" i="37"/>
  <c r="AB898" i="37"/>
  <c r="AB895" i="37"/>
  <c r="BF992" i="37"/>
  <c r="AC992" i="37"/>
  <c r="BB980" i="37"/>
  <c r="AE877" i="37"/>
  <c r="Y950" i="37"/>
  <c r="AO863" i="37"/>
  <c r="AV863" i="37"/>
  <c r="AA950" i="37"/>
  <c r="AA863" i="37"/>
  <c r="AO855" i="37"/>
  <c r="Y973" i="37"/>
  <c r="BF855" i="37"/>
  <c r="AE943" i="37"/>
  <c r="AV1006" i="37"/>
  <c r="V998" i="37"/>
  <c r="AC976" i="37"/>
  <c r="AE998" i="37"/>
  <c r="AA976" i="37"/>
  <c r="AO998" i="37"/>
  <c r="AC911" i="37"/>
  <c r="AE935" i="37"/>
  <c r="W935" i="37"/>
  <c r="X1019" i="37"/>
  <c r="Y911" i="37"/>
  <c r="AA911" i="37"/>
  <c r="W844" i="37"/>
  <c r="Z1013" i="37"/>
  <c r="AV886" i="37"/>
  <c r="X1013" i="37"/>
  <c r="V886" i="37"/>
  <c r="Z842" i="37"/>
  <c r="BF842" i="37"/>
  <c r="V960" i="37"/>
  <c r="W960" i="37"/>
  <c r="Y935" i="37"/>
  <c r="AO924" i="37"/>
  <c r="AC848" i="37"/>
  <c r="BF924" i="37"/>
  <c r="BF863" i="37"/>
  <c r="V1019" i="37"/>
  <c r="V944" i="37"/>
  <c r="Z996" i="37"/>
  <c r="X996" i="37"/>
  <c r="V848" i="37"/>
  <c r="AE944" i="37"/>
  <c r="AA924" i="37"/>
  <c r="Y896" i="37"/>
  <c r="AA896" i="37"/>
  <c r="Z896" i="37"/>
  <c r="Y924" i="37"/>
  <c r="Y891" i="37"/>
  <c r="W905" i="37"/>
  <c r="Z905" i="37"/>
  <c r="AV905" i="37"/>
  <c r="AC905" i="37"/>
  <c r="AE987" i="37"/>
  <c r="AB987" i="37"/>
  <c r="X987" i="37"/>
  <c r="AB857" i="37"/>
  <c r="AC857" i="37"/>
  <c r="V857" i="37"/>
  <c r="W838" i="37"/>
  <c r="X859" i="37"/>
  <c r="BB838" i="37"/>
  <c r="Z859" i="37"/>
  <c r="AV838" i="37"/>
  <c r="AC859" i="37"/>
  <c r="AE838" i="37"/>
  <c r="BB1009" i="37"/>
  <c r="BF889" i="37"/>
  <c r="AV1009" i="37"/>
  <c r="V889" i="37"/>
  <c r="AA895" i="37"/>
  <c r="AO1009" i="37"/>
  <c r="AE872" i="37"/>
  <c r="BB889" i="37"/>
  <c r="X898" i="37"/>
  <c r="AE1009" i="37"/>
  <c r="AB889" i="37"/>
  <c r="AO898" i="37"/>
  <c r="AB992" i="37"/>
  <c r="BB992" i="37"/>
  <c r="X841" i="37"/>
  <c r="Z992" i="37"/>
  <c r="W841" i="37"/>
  <c r="AE992" i="37"/>
  <c r="BB841" i="37"/>
  <c r="AE854" i="37"/>
  <c r="AV877" i="37"/>
  <c r="AA898" i="37"/>
  <c r="AO980" i="37"/>
  <c r="BF854" i="37"/>
  <c r="AV854" i="37"/>
  <c r="Z854" i="37"/>
  <c r="BF950" i="37"/>
  <c r="Y913" i="37"/>
  <c r="BB891" i="37"/>
  <c r="AO913" i="37"/>
  <c r="AV913" i="37"/>
  <c r="W869" i="37"/>
  <c r="X891" i="37"/>
  <c r="AA967" i="37"/>
  <c r="AA913" i="37"/>
  <c r="AC913" i="37"/>
  <c r="V891" i="37"/>
  <c r="V922" i="37"/>
  <c r="AB891" i="37"/>
  <c r="Y967" i="37"/>
  <c r="BF1006" i="37"/>
  <c r="Y1006" i="37"/>
  <c r="AB958" i="37"/>
  <c r="AC939" i="37"/>
  <c r="Z1006" i="37"/>
  <c r="AA1006" i="37"/>
  <c r="AO973" i="37"/>
  <c r="AO939" i="37"/>
  <c r="AO1006" i="37"/>
  <c r="V939" i="37"/>
  <c r="Y958" i="37"/>
  <c r="X973" i="37"/>
  <c r="AA939" i="37"/>
  <c r="V949" i="37"/>
  <c r="AC998" i="37"/>
  <c r="Y846" i="37"/>
  <c r="Y1022" i="37"/>
  <c r="AO949" i="37"/>
  <c r="AO844" i="37"/>
  <c r="AA846" i="37"/>
  <c r="BF846" i="37"/>
  <c r="X1022" i="37"/>
  <c r="BF949" i="37"/>
  <c r="BB844" i="37"/>
  <c r="Y844" i="37"/>
  <c r="Z998" i="37"/>
  <c r="X846" i="37"/>
  <c r="AO874" i="37"/>
  <c r="W1022" i="37"/>
  <c r="BF1009" i="37"/>
  <c r="V980" i="37"/>
  <c r="X911" i="37"/>
  <c r="AO1010" i="37"/>
  <c r="AB980" i="37"/>
  <c r="Y877" i="37"/>
  <c r="AO911" i="37"/>
  <c r="V935" i="37"/>
  <c r="BB1019" i="37"/>
  <c r="Y1010" i="37"/>
  <c r="AB911" i="37"/>
  <c r="AO935" i="37"/>
  <c r="AO1019" i="37"/>
  <c r="BB1010" i="37"/>
  <c r="Y998" i="37"/>
  <c r="AB846" i="37"/>
  <c r="AB844" i="37"/>
  <c r="AO1002" i="37"/>
  <c r="Y878" i="37"/>
  <c r="BB878" i="37"/>
  <c r="AB962" i="37"/>
  <c r="AB878" i="37"/>
  <c r="AO878" i="37"/>
  <c r="W936" i="37"/>
  <c r="AO950" i="37"/>
  <c r="AA912" i="37"/>
  <c r="AA983" i="37"/>
  <c r="Y954" i="37"/>
  <c r="AB960" i="37"/>
  <c r="AV972" i="37"/>
  <c r="BF936" i="37"/>
  <c r="X913" i="37"/>
  <c r="BF922" i="37"/>
  <c r="BB954" i="37"/>
  <c r="AE960" i="37"/>
  <c r="X924" i="37"/>
  <c r="AB1018" i="37"/>
  <c r="AE848" i="37"/>
  <c r="Y912" i="37"/>
  <c r="AO960" i="37"/>
  <c r="AA1019" i="37"/>
  <c r="BB924" i="37"/>
  <c r="V1018" i="37"/>
  <c r="AB1019" i="37"/>
  <c r="V924" i="37"/>
  <c r="AE924" i="37"/>
  <c r="AE1018" i="37"/>
  <c r="BB912" i="37"/>
  <c r="BF960" i="37"/>
  <c r="AC935" i="37"/>
  <c r="AC1010" i="37"/>
  <c r="Y1018" i="37"/>
  <c r="V911" i="37"/>
  <c r="AO907" i="37"/>
  <c r="BB872" i="37"/>
  <c r="W948" i="37"/>
  <c r="AV922" i="37"/>
  <c r="AO962" i="37"/>
  <c r="AO912" i="37"/>
  <c r="BF848" i="37"/>
  <c r="X894" i="37"/>
  <c r="AE954" i="37"/>
  <c r="V919" i="37"/>
  <c r="AA894" i="37"/>
  <c r="BF962" i="37"/>
  <c r="AB894" i="37"/>
  <c r="BB869" i="37"/>
  <c r="X919" i="37"/>
  <c r="Y894" i="37"/>
  <c r="W848" i="37"/>
  <c r="BB907" i="37"/>
  <c r="Y960" i="37"/>
  <c r="W1018" i="37"/>
  <c r="Z972" i="37"/>
  <c r="BF896" i="37"/>
  <c r="V896" i="37"/>
  <c r="AO938" i="37"/>
  <c r="Y938" i="37"/>
  <c r="AV938" i="37"/>
  <c r="AV848" i="37"/>
  <c r="Y847" i="37"/>
  <c r="AE844" i="37"/>
  <c r="AA872" i="37"/>
  <c r="X895" i="37"/>
  <c r="Z838" i="37"/>
  <c r="AV846" i="37"/>
  <c r="AC847" i="37"/>
  <c r="AO995" i="37"/>
  <c r="AV847" i="37"/>
  <c r="AA847" i="37"/>
  <c r="Y995" i="37"/>
  <c r="BB847" i="37"/>
  <c r="Y905" i="37"/>
  <c r="BF905" i="37"/>
  <c r="AV987" i="37"/>
  <c r="V987" i="37"/>
  <c r="AV857" i="37"/>
  <c r="X857" i="37"/>
  <c r="W857" i="37"/>
  <c r="X852" i="37"/>
  <c r="Z852" i="37"/>
  <c r="AA838" i="37"/>
  <c r="AB859" i="37"/>
  <c r="AB838" i="37"/>
  <c r="AV859" i="37"/>
  <c r="Y838" i="37"/>
  <c r="BB859" i="37"/>
  <c r="Y898" i="37"/>
  <c r="AO889" i="37"/>
  <c r="BF898" i="37"/>
  <c r="BB898" i="37"/>
  <c r="AC987" i="37"/>
  <c r="AE895" i="37"/>
  <c r="AC1009" i="37"/>
  <c r="X872" i="37"/>
  <c r="X889" i="37"/>
  <c r="AV898" i="37"/>
  <c r="BF955" i="37"/>
  <c r="BF895" i="37"/>
  <c r="AB1009" i="37"/>
  <c r="Z889" i="37"/>
  <c r="AO872" i="37"/>
  <c r="AE898" i="37"/>
  <c r="Z898" i="37"/>
  <c r="V955" i="37"/>
  <c r="AE889" i="37"/>
  <c r="AO856" i="37"/>
  <c r="Z1001" i="37"/>
  <c r="W856" i="37"/>
  <c r="AE1001" i="37"/>
  <c r="AC841" i="37"/>
  <c r="BF1001" i="37"/>
  <c r="AV856" i="37"/>
  <c r="AA992" i="37"/>
  <c r="BF841" i="37"/>
  <c r="BB854" i="37"/>
  <c r="BB1001" i="37"/>
  <c r="AC980" i="37"/>
  <c r="X877" i="37"/>
  <c r="BB856" i="37"/>
  <c r="Y854" i="37"/>
  <c r="Y992" i="37"/>
  <c r="AA874" i="37"/>
  <c r="Z950" i="37"/>
  <c r="BB950" i="37"/>
  <c r="AO869" i="37"/>
  <c r="AB869" i="37"/>
  <c r="AE982" i="37"/>
  <c r="X957" i="37"/>
  <c r="AV967" i="37"/>
  <c r="AE950" i="37"/>
  <c r="W863" i="37"/>
  <c r="V869" i="37"/>
  <c r="AO922" i="37"/>
  <c r="X869" i="37"/>
  <c r="Z982" i="37"/>
  <c r="AO891" i="37"/>
  <c r="AV957" i="37"/>
  <c r="AB967" i="37"/>
  <c r="AB913" i="37"/>
  <c r="AB950" i="37"/>
  <c r="AC863" i="37"/>
  <c r="BB922" i="37"/>
  <c r="Z869" i="37"/>
  <c r="X982" i="37"/>
  <c r="BF891" i="37"/>
  <c r="BF957" i="37"/>
  <c r="AE967" i="37"/>
  <c r="AA855" i="37"/>
  <c r="AA943" i="37"/>
  <c r="BB943" i="37"/>
  <c r="W958" i="37"/>
  <c r="W973" i="37"/>
  <c r="Z855" i="37"/>
  <c r="V958" i="37"/>
  <c r="AV943" i="37"/>
  <c r="BB973" i="37"/>
  <c r="AE855" i="37"/>
  <c r="BF958" i="37"/>
  <c r="V1006" i="37"/>
  <c r="W939" i="37"/>
  <c r="AO958" i="37"/>
  <c r="AB943" i="37"/>
  <c r="Z939" i="37"/>
  <c r="AC844" i="37"/>
  <c r="W998" i="37"/>
  <c r="AV998" i="37"/>
  <c r="BF874" i="37"/>
  <c r="X844" i="37"/>
  <c r="AV844" i="37"/>
  <c r="AB998" i="37"/>
  <c r="V846" i="37"/>
  <c r="BF1022" i="37"/>
  <c r="BB949" i="37"/>
  <c r="AE976" i="37"/>
  <c r="X976" i="37"/>
  <c r="AA998" i="37"/>
  <c r="X998" i="37"/>
  <c r="BB846" i="37"/>
  <c r="Y986" i="37"/>
  <c r="AC930" i="37"/>
  <c r="W877" i="37"/>
  <c r="Z978" i="37"/>
  <c r="Z901" i="37"/>
  <c r="W911" i="37"/>
  <c r="BF1010" i="37"/>
  <c r="Y980" i="37"/>
  <c r="AO978" i="37"/>
  <c r="BB935" i="37"/>
  <c r="AO979" i="37"/>
  <c r="BF1019" i="37"/>
  <c r="AA1010" i="37"/>
  <c r="Z980" i="37"/>
  <c r="AA978" i="37"/>
  <c r="AA901" i="37"/>
  <c r="Z979" i="37"/>
  <c r="AE1019" i="37"/>
  <c r="W1010" i="37"/>
  <c r="BF976" i="37"/>
  <c r="AA1022" i="37"/>
  <c r="AC949" i="37"/>
  <c r="X965" i="37"/>
  <c r="Y918" i="37"/>
  <c r="AV1022" i="37"/>
  <c r="Z965" i="37"/>
  <c r="V918" i="37"/>
  <c r="AV1013" i="37"/>
  <c r="AA886" i="37"/>
  <c r="AV878" i="37"/>
  <c r="BB962" i="37"/>
  <c r="Y976" i="37"/>
  <c r="X1002" i="37"/>
  <c r="Z1002" i="37"/>
  <c r="X900" i="37"/>
  <c r="BB900" i="37"/>
  <c r="V1013" i="37"/>
  <c r="AB886" i="37"/>
  <c r="AE878" i="37"/>
  <c r="AV875" i="37"/>
  <c r="AB1013" i="37"/>
  <c r="AC1002" i="37"/>
  <c r="AO900" i="37"/>
  <c r="BB936" i="37"/>
  <c r="AB936" i="37"/>
  <c r="AE913" i="37"/>
  <c r="Y863" i="37"/>
  <c r="AV983" i="37"/>
  <c r="AE964" i="37"/>
  <c r="V912" i="37"/>
  <c r="V954" i="37"/>
  <c r="AV960" i="37"/>
  <c r="AE842" i="37"/>
  <c r="X912" i="37"/>
  <c r="AA954" i="37"/>
  <c r="AB972" i="37"/>
  <c r="BF907" i="37"/>
  <c r="AV1018" i="37"/>
  <c r="AB848" i="37"/>
  <c r="AO1030" i="37"/>
  <c r="AO983" i="37"/>
  <c r="Y922" i="37"/>
  <c r="AV1030" i="37"/>
  <c r="AE972" i="37"/>
  <c r="AB1008" i="37"/>
  <c r="Z1010" i="37"/>
  <c r="AB924" i="37"/>
  <c r="AB978" i="37"/>
  <c r="AA1018" i="37"/>
  <c r="Z924" i="37"/>
  <c r="AA907" i="37"/>
  <c r="AC1018" i="37"/>
  <c r="AO848" i="37"/>
  <c r="AE912" i="37"/>
  <c r="AV911" i="37"/>
  <c r="W972" i="37"/>
  <c r="BB960" i="37"/>
  <c r="X1008" i="37"/>
  <c r="AB935" i="37"/>
  <c r="AE1008" i="37"/>
  <c r="AB944" i="37"/>
  <c r="Z944" i="37"/>
  <c r="W944" i="37"/>
  <c r="AV935" i="37"/>
  <c r="AO944" i="37"/>
  <c r="AO1022" i="37"/>
  <c r="AE948" i="37"/>
  <c r="X948" i="37"/>
  <c r="Y996" i="37"/>
  <c r="Y972" i="37"/>
  <c r="AE919" i="37"/>
  <c r="AO948" i="37"/>
  <c r="W894" i="37"/>
  <c r="AC964" i="37"/>
  <c r="V996" i="37"/>
  <c r="W907" i="37"/>
  <c r="AB996" i="37"/>
  <c r="V878" i="37"/>
  <c r="AB948" i="37"/>
  <c r="W1013" i="37"/>
  <c r="AV962" i="37"/>
  <c r="AE996" i="37"/>
  <c r="AE894" i="37"/>
  <c r="AA878" i="37"/>
  <c r="AO919" i="37"/>
  <c r="V1030" i="37"/>
  <c r="AB979" i="37"/>
  <c r="AB875" i="37"/>
  <c r="X878" i="37"/>
  <c r="AV964" i="37"/>
  <c r="BF877" i="37"/>
  <c r="AV954" i="37"/>
  <c r="Y948" i="37"/>
  <c r="AC919" i="37"/>
  <c r="AE896" i="37"/>
  <c r="AC896" i="37"/>
  <c r="V938" i="37"/>
  <c r="AB938" i="37"/>
  <c r="X938" i="37"/>
  <c r="V913" i="37"/>
  <c r="AC922" i="37"/>
  <c r="AC889" i="37"/>
  <c r="AO896" i="37"/>
  <c r="AB912" i="37"/>
  <c r="AA877" i="37"/>
  <c r="AB847" i="37"/>
  <c r="Z995" i="37"/>
  <c r="BF995" i="37"/>
  <c r="V847" i="37"/>
  <c r="W995" i="37"/>
  <c r="V995" i="37"/>
  <c r="AO841" i="37"/>
  <c r="AV841" i="37"/>
  <c r="V877" i="37"/>
  <c r="Z877" i="37"/>
  <c r="V854" i="37"/>
  <c r="AC877" i="37"/>
  <c r="X854" i="37"/>
  <c r="AA841" i="37"/>
  <c r="W913" i="37"/>
  <c r="Z922" i="37"/>
  <c r="X967" i="37"/>
  <c r="Z913" i="37"/>
  <c r="AO967" i="37"/>
  <c r="Z967" i="37"/>
  <c r="BF939" i="37"/>
  <c r="AB939" i="37"/>
  <c r="AV976" i="37"/>
  <c r="AB841" i="37"/>
  <c r="AO976" i="37"/>
  <c r="BF844" i="37"/>
  <c r="V844" i="37"/>
  <c r="AE1010" i="37"/>
  <c r="AB976" i="37"/>
  <c r="W878" i="37"/>
  <c r="AC936" i="37"/>
  <c r="Z983" i="37"/>
  <c r="AV912" i="37"/>
  <c r="AA936" i="37"/>
  <c r="AE983" i="37"/>
  <c r="Y936" i="37"/>
  <c r="Z907" i="37"/>
  <c r="V983" i="37"/>
  <c r="X1010" i="37"/>
  <c r="W983" i="37"/>
  <c r="BB967" i="37"/>
  <c r="X936" i="37"/>
  <c r="Z894" i="37"/>
  <c r="AV919" i="37"/>
  <c r="AV894" i="37"/>
  <c r="Z919" i="37"/>
  <c r="AC894" i="37"/>
  <c r="Y919" i="37"/>
  <c r="AA938" i="37"/>
  <c r="BB938" i="37"/>
  <c r="AE938" i="37"/>
  <c r="AB995" i="37"/>
  <c r="AC995" i="37"/>
  <c r="W874" i="37"/>
  <c r="X874" i="37"/>
  <c r="Z874" i="37"/>
  <c r="AB874" i="37"/>
  <c r="AE874" i="37"/>
  <c r="AV874" i="37"/>
  <c r="Y874" i="37"/>
  <c r="BB874" i="37"/>
  <c r="V874" i="37"/>
  <c r="AE837" i="37"/>
  <c r="AB851" i="37"/>
  <c r="Z851" i="37"/>
  <c r="AC835" i="37"/>
  <c r="AA835" i="37"/>
  <c r="Y835" i="37"/>
  <c r="AB837" i="37"/>
  <c r="BB837" i="37"/>
  <c r="AC837" i="37"/>
  <c r="W837" i="37"/>
  <c r="AE835" i="37"/>
  <c r="Z835" i="37"/>
  <c r="AO835" i="37"/>
  <c r="V835" i="37"/>
  <c r="W835" i="37"/>
  <c r="X835" i="37"/>
  <c r="BF933" i="37"/>
  <c r="BF835" i="37"/>
  <c r="BB835" i="37"/>
  <c r="AB902" i="37"/>
  <c r="X849" i="37"/>
  <c r="AV887" i="37"/>
  <c r="BB836" i="37"/>
  <c r="Z929" i="37"/>
  <c r="Z923" i="37"/>
  <c r="Z868" i="37"/>
  <c r="BF915" i="37"/>
  <c r="AC873" i="37"/>
  <c r="AA871" i="37"/>
  <c r="BB885" i="37"/>
  <c r="AE881" i="37"/>
  <c r="AB884" i="37"/>
  <c r="AA959" i="37"/>
  <c r="AB850" i="37"/>
  <c r="Y858" i="37"/>
  <c r="Z870" i="37"/>
  <c r="V928" i="37"/>
  <c r="AO864" i="37"/>
  <c r="X897" i="37"/>
  <c r="W916" i="37"/>
  <c r="AE851" i="37"/>
  <c r="X837" i="37"/>
  <c r="AC880" i="37"/>
  <c r="W917" i="37"/>
  <c r="V862" i="37"/>
  <c r="AC906" i="37"/>
  <c r="BB834" i="37"/>
  <c r="W904" i="37"/>
  <c r="AB860" i="37"/>
  <c r="AA837" i="37"/>
  <c r="AV914" i="37"/>
  <c r="V837" i="37"/>
  <c r="Y837" i="37"/>
  <c r="AV837" i="37"/>
  <c r="AO837" i="37"/>
  <c r="W840" i="37"/>
  <c r="V853" i="37"/>
  <c r="AB893" i="37"/>
  <c r="AB892" i="37"/>
  <c r="AA867" i="37"/>
  <c r="AV861" i="37"/>
  <c r="Z837" i="37"/>
  <c r="BF882" i="37"/>
  <c r="Z927" i="37"/>
  <c r="AV835" i="37"/>
  <c r="X853" i="37"/>
  <c r="AE853" i="37"/>
  <c r="W853" i="37"/>
  <c r="AO853" i="37"/>
  <c r="Y853" i="37"/>
  <c r="AB853" i="37"/>
  <c r="BF853" i="37"/>
  <c r="AV853" i="37"/>
  <c r="AA853" i="37"/>
  <c r="BB853" i="37"/>
  <c r="AC853" i="37"/>
  <c r="Z853" i="37"/>
  <c r="BB959" i="37"/>
  <c r="AC959" i="37"/>
  <c r="AE959" i="37"/>
  <c r="W959" i="37"/>
  <c r="Y933" i="37"/>
  <c r="AB959" i="37"/>
  <c r="V959" i="37"/>
  <c r="Y959" i="37"/>
  <c r="AO959" i="37"/>
  <c r="AA933" i="37"/>
  <c r="V884" i="37"/>
  <c r="X959" i="37"/>
  <c r="AV959" i="37"/>
  <c r="BF959" i="37"/>
  <c r="AE933" i="37"/>
  <c r="BB884" i="37"/>
  <c r="BF884" i="37"/>
  <c r="AE884" i="37"/>
  <c r="AC884" i="37"/>
  <c r="X884" i="37"/>
  <c r="W884" i="37"/>
  <c r="Y884" i="37"/>
  <c r="AA884" i="37"/>
  <c r="Z884" i="37"/>
  <c r="AV884" i="37"/>
  <c r="AO884" i="37"/>
  <c r="AV933" i="37"/>
  <c r="AC933" i="37"/>
  <c r="X933" i="37"/>
  <c r="BB933" i="37"/>
  <c r="Z933" i="37"/>
  <c r="AB933" i="37"/>
  <c r="AO933" i="37"/>
  <c r="W933" i="37"/>
  <c r="BB851" i="37"/>
  <c r="V851" i="37"/>
  <c r="W927" i="37"/>
  <c r="BF851" i="37"/>
  <c r="X851" i="37"/>
  <c r="AA927" i="37"/>
  <c r="AE927" i="37"/>
  <c r="V927" i="37"/>
  <c r="AB927" i="37"/>
  <c r="Y927" i="37"/>
  <c r="BF927" i="37"/>
  <c r="BB927" i="37"/>
  <c r="X927" i="37"/>
  <c r="AC927" i="37"/>
  <c r="AO927" i="37"/>
  <c r="AV927" i="37"/>
  <c r="Y851" i="37"/>
  <c r="AO851" i="37"/>
  <c r="W851" i="37"/>
  <c r="AC881" i="37"/>
  <c r="AO881" i="37"/>
  <c r="BF881" i="37"/>
  <c r="AB881" i="37"/>
  <c r="Z881" i="37"/>
  <c r="W881" i="37"/>
  <c r="AA881" i="37"/>
  <c r="BB881" i="37"/>
  <c r="Y881" i="37"/>
  <c r="AV881" i="37"/>
  <c r="V881" i="37"/>
  <c r="X881" i="37"/>
  <c r="AA851" i="37"/>
  <c r="AV851" i="37"/>
  <c r="W1007" i="37"/>
  <c r="BF1021" i="37"/>
  <c r="AO963" i="37"/>
  <c r="X963" i="37"/>
  <c r="BF1027" i="37"/>
  <c r="W1021" i="37"/>
  <c r="BB1011" i="37"/>
  <c r="AE1011" i="37"/>
  <c r="AA961" i="37"/>
  <c r="X1007" i="37"/>
  <c r="AA882" i="37"/>
  <c r="W971" i="37"/>
  <c r="AC968" i="37"/>
  <c r="W990" i="37"/>
  <c r="AE885" i="37"/>
  <c r="X885" i="37"/>
  <c r="AB885" i="37"/>
  <c r="W966" i="37"/>
  <c r="Z990" i="37"/>
  <c r="BF885" i="37"/>
  <c r="AC990" i="37"/>
  <c r="X946" i="37"/>
  <c r="AA885" i="37"/>
  <c r="V1007" i="37"/>
  <c r="BB990" i="37"/>
  <c r="AA990" i="37"/>
  <c r="V946" i="37"/>
  <c r="X990" i="37"/>
  <c r="AA915" i="37"/>
  <c r="V885" i="37"/>
  <c r="BB916" i="37"/>
  <c r="AA1007" i="37"/>
  <c r="Z1007" i="37"/>
  <c r="AV1007" i="37"/>
  <c r="AB1028" i="37"/>
  <c r="AB1007" i="37"/>
  <c r="BB1007" i="37"/>
  <c r="AE1007" i="37"/>
  <c r="Z975" i="37"/>
  <c r="AO1007" i="37"/>
  <c r="BF1007" i="37"/>
  <c r="Y1007" i="37"/>
  <c r="BB975" i="37"/>
  <c r="X941" i="37"/>
  <c r="AO1021" i="37"/>
  <c r="AB961" i="37"/>
  <c r="W975" i="37"/>
  <c r="AE975" i="37"/>
  <c r="Z1021" i="37"/>
  <c r="AB941" i="37"/>
  <c r="Y1021" i="37"/>
  <c r="W1011" i="37"/>
  <c r="Z840" i="37"/>
  <c r="AA840" i="37"/>
  <c r="AB963" i="37"/>
  <c r="X961" i="37"/>
  <c r="AE864" i="37"/>
  <c r="AB897" i="37"/>
  <c r="AB975" i="37"/>
  <c r="AC1021" i="37"/>
  <c r="AC941" i="37"/>
  <c r="AV941" i="37"/>
  <c r="AA1011" i="37"/>
  <c r="Y1011" i="37"/>
  <c r="AV840" i="37"/>
  <c r="X840" i="37"/>
  <c r="AV963" i="37"/>
  <c r="AA963" i="37"/>
  <c r="AO961" i="37"/>
  <c r="AC961" i="37"/>
  <c r="AO975" i="37"/>
  <c r="AA975" i="37"/>
  <c r="X1021" i="37"/>
  <c r="BF941" i="37"/>
  <c r="AB840" i="37"/>
  <c r="AC840" i="37"/>
  <c r="V963" i="37"/>
  <c r="W961" i="37"/>
  <c r="V961" i="37"/>
  <c r="AV915" i="37"/>
  <c r="BB1028" i="37"/>
  <c r="AV975" i="37"/>
  <c r="Y897" i="37"/>
  <c r="X975" i="37"/>
  <c r="BB1021" i="37"/>
  <c r="AB1021" i="37"/>
  <c r="AA1021" i="37"/>
  <c r="BB941" i="37"/>
  <c r="Y941" i="37"/>
  <c r="V941" i="37"/>
  <c r="X1011" i="37"/>
  <c r="BF1011" i="37"/>
  <c r="V840" i="37"/>
  <c r="AE840" i="37"/>
  <c r="BF840" i="37"/>
  <c r="AV1011" i="37"/>
  <c r="W941" i="37"/>
  <c r="AO840" i="37"/>
  <c r="AE963" i="37"/>
  <c r="Z963" i="37"/>
  <c r="Z961" i="37"/>
  <c r="BF961" i="37"/>
  <c r="AA873" i="37"/>
  <c r="BB961" i="37"/>
  <c r="W963" i="37"/>
  <c r="BF923" i="37"/>
  <c r="Z1028" i="37"/>
  <c r="BB897" i="37"/>
  <c r="V975" i="37"/>
  <c r="Y975" i="37"/>
  <c r="AC975" i="37"/>
  <c r="AE1021" i="37"/>
  <c r="AV1021" i="37"/>
  <c r="Y1003" i="37"/>
  <c r="AO941" i="37"/>
  <c r="AA941" i="37"/>
  <c r="AE941" i="37"/>
  <c r="V1011" i="37"/>
  <c r="AO1011" i="37"/>
  <c r="AC1011" i="37"/>
  <c r="AV871" i="37"/>
  <c r="BB917" i="37"/>
  <c r="Y840" i="37"/>
  <c r="BB840" i="37"/>
  <c r="AA868" i="37"/>
  <c r="AB1011" i="37"/>
  <c r="BF963" i="37"/>
  <c r="AC963" i="37"/>
  <c r="Y963" i="37"/>
  <c r="AV961" i="37"/>
  <c r="X928" i="37"/>
  <c r="AE961" i="37"/>
  <c r="AV928" i="37"/>
  <c r="AB923" i="37"/>
  <c r="AB971" i="37"/>
  <c r="Y971" i="37"/>
  <c r="X914" i="37"/>
  <c r="BF860" i="37"/>
  <c r="V951" i="37"/>
  <c r="AA968" i="37"/>
  <c r="V968" i="37"/>
  <c r="AV882" i="37"/>
  <c r="Y904" i="37"/>
  <c r="BF971" i="37"/>
  <c r="BF914" i="37"/>
  <c r="AE951" i="37"/>
  <c r="AA860" i="37"/>
  <c r="AA951" i="37"/>
  <c r="Y1028" i="37"/>
  <c r="AO1028" i="37"/>
  <c r="AC1028" i="37"/>
  <c r="AC947" i="37"/>
  <c r="AC984" i="37"/>
  <c r="BF868" i="37"/>
  <c r="AC1005" i="37"/>
  <c r="X871" i="37"/>
  <c r="AC929" i="37"/>
  <c r="BB923" i="37"/>
  <c r="AE923" i="37"/>
  <c r="AB887" i="37"/>
  <c r="X1028" i="37"/>
  <c r="BF1028" i="37"/>
  <c r="AV1028" i="37"/>
  <c r="AA1028" i="37"/>
  <c r="AC1003" i="37"/>
  <c r="BB1005" i="37"/>
  <c r="AE984" i="37"/>
  <c r="BF871" i="37"/>
  <c r="X868" i="37"/>
  <c r="AB1005" i="37"/>
  <c r="W868" i="37"/>
  <c r="AO873" i="37"/>
  <c r="X836" i="37"/>
  <c r="AV836" i="37"/>
  <c r="AO993" i="37"/>
  <c r="AC993" i="37"/>
  <c r="BF993" i="37"/>
  <c r="V1028" i="37"/>
  <c r="W1028" i="37"/>
  <c r="BF984" i="37"/>
  <c r="X1005" i="37"/>
  <c r="BB947" i="37"/>
  <c r="X947" i="37"/>
  <c r="V1005" i="37"/>
  <c r="W915" i="37"/>
  <c r="AE929" i="37"/>
  <c r="V836" i="37"/>
  <c r="AA836" i="37"/>
  <c r="V993" i="37"/>
  <c r="X993" i="37"/>
  <c r="W882" i="37"/>
  <c r="BB882" i="37"/>
  <c r="V882" i="37"/>
  <c r="Z971" i="37"/>
  <c r="AE971" i="37"/>
  <c r="V971" i="37"/>
  <c r="Y1015" i="37"/>
  <c r="Z914" i="37"/>
  <c r="AC985" i="37"/>
  <c r="V990" i="37"/>
  <c r="AE990" i="37"/>
  <c r="Y951" i="37"/>
  <c r="AB951" i="37"/>
  <c r="AV951" i="37"/>
  <c r="AE981" i="37"/>
  <c r="AO990" i="37"/>
  <c r="X862" i="37"/>
  <c r="AC885" i="37"/>
  <c r="Y885" i="37"/>
  <c r="AO885" i="37"/>
  <c r="AE882" i="37"/>
  <c r="AB882" i="37"/>
  <c r="Z882" i="37"/>
  <c r="Y968" i="37"/>
  <c r="Y974" i="37"/>
  <c r="AE966" i="37"/>
  <c r="X971" i="37"/>
  <c r="AV971" i="37"/>
  <c r="AA971" i="37"/>
  <c r="AB942" i="37"/>
  <c r="AC951" i="37"/>
  <c r="BF951" i="37"/>
  <c r="W951" i="37"/>
  <c r="Z951" i="37"/>
  <c r="AE1017" i="37"/>
  <c r="AC971" i="37"/>
  <c r="BB971" i="37"/>
  <c r="AB990" i="37"/>
  <c r="BF990" i="37"/>
  <c r="Y990" i="37"/>
  <c r="X860" i="37"/>
  <c r="AO951" i="37"/>
  <c r="Z860" i="37"/>
  <c r="X951" i="37"/>
  <c r="W885" i="37"/>
  <c r="Z885" i="37"/>
  <c r="AV885" i="37"/>
  <c r="AO882" i="37"/>
  <c r="W968" i="37"/>
  <c r="AC882" i="37"/>
  <c r="X882" i="37"/>
  <c r="Y882" i="37"/>
  <c r="W1025" i="37"/>
  <c r="AC974" i="37"/>
  <c r="W974" i="37"/>
  <c r="AA974" i="37"/>
  <c r="AC966" i="37"/>
  <c r="BB861" i="37"/>
  <c r="AO946" i="37"/>
  <c r="Y916" i="37"/>
  <c r="BF966" i="37"/>
  <c r="AA861" i="37"/>
  <c r="BF947" i="37"/>
  <c r="AO984" i="37"/>
  <c r="Z984" i="37"/>
  <c r="Z946" i="37"/>
  <c r="BB871" i="37"/>
  <c r="AO947" i="37"/>
  <c r="AE947" i="37"/>
  <c r="Y871" i="37"/>
  <c r="AE871" i="37"/>
  <c r="AE868" i="37"/>
  <c r="V929" i="37"/>
  <c r="BB873" i="37"/>
  <c r="AO929" i="37"/>
  <c r="BF929" i="37"/>
  <c r="V873" i="37"/>
  <c r="AA923" i="37"/>
  <c r="AE916" i="37"/>
  <c r="AO923" i="37"/>
  <c r="X966" i="37"/>
  <c r="AO966" i="37"/>
  <c r="AA966" i="37"/>
  <c r="V966" i="37"/>
  <c r="V988" i="37"/>
  <c r="AA993" i="37"/>
  <c r="V932" i="37"/>
  <c r="AB966" i="37"/>
  <c r="Z966" i="37"/>
  <c r="BB984" i="37"/>
  <c r="Z1005" i="37"/>
  <c r="AV947" i="37"/>
  <c r="Y947" i="37"/>
  <c r="AO915" i="37"/>
  <c r="Z915" i="37"/>
  <c r="V871" i="37"/>
  <c r="AC871" i="37"/>
  <c r="Y929" i="37"/>
  <c r="Z873" i="37"/>
  <c r="AB836" i="37"/>
  <c r="BF836" i="37"/>
  <c r="AE867" i="37"/>
  <c r="X923" i="37"/>
  <c r="Y966" i="37"/>
  <c r="AV966" i="37"/>
  <c r="AE887" i="37"/>
  <c r="AC887" i="37"/>
  <c r="AB1016" i="37"/>
  <c r="AA946" i="37"/>
  <c r="AB916" i="37"/>
  <c r="X861" i="37"/>
  <c r="Y1005" i="37"/>
  <c r="W1005" i="37"/>
  <c r="AO1005" i="37"/>
  <c r="AB984" i="37"/>
  <c r="AV984" i="37"/>
  <c r="AB947" i="37"/>
  <c r="AA984" i="37"/>
  <c r="Y915" i="37"/>
  <c r="AC946" i="37"/>
  <c r="AB946" i="37"/>
  <c r="AB871" i="37"/>
  <c r="V947" i="37"/>
  <c r="AB915" i="37"/>
  <c r="V868" i="37"/>
  <c r="AO871" i="37"/>
  <c r="AC868" i="37"/>
  <c r="AO868" i="37"/>
  <c r="BB929" i="37"/>
  <c r="AV929" i="37"/>
  <c r="BB868" i="37"/>
  <c r="X873" i="37"/>
  <c r="W873" i="37"/>
  <c r="AO836" i="37"/>
  <c r="AE836" i="37"/>
  <c r="X929" i="37"/>
  <c r="W836" i="37"/>
  <c r="BF873" i="37"/>
  <c r="W929" i="37"/>
  <c r="Y836" i="37"/>
  <c r="AC923" i="37"/>
  <c r="X916" i="37"/>
  <c r="Z916" i="37"/>
  <c r="AV916" i="37"/>
  <c r="W923" i="37"/>
  <c r="AO887" i="37"/>
  <c r="AV993" i="37"/>
  <c r="Z993" i="37"/>
  <c r="AB993" i="37"/>
  <c r="W946" i="37"/>
  <c r="X867" i="37"/>
  <c r="AC916" i="37"/>
  <c r="BF916" i="37"/>
  <c r="AA916" i="37"/>
  <c r="BF1003" i="37"/>
  <c r="W984" i="37"/>
  <c r="BF1005" i="37"/>
  <c r="AA1005" i="37"/>
  <c r="AV1005" i="37"/>
  <c r="AA947" i="37"/>
  <c r="V984" i="37"/>
  <c r="Y984" i="37"/>
  <c r="Z947" i="37"/>
  <c r="AC915" i="37"/>
  <c r="AE915" i="37"/>
  <c r="Y946" i="37"/>
  <c r="BB946" i="37"/>
  <c r="AV946" i="37"/>
  <c r="W871" i="37"/>
  <c r="Z871" i="37"/>
  <c r="V915" i="37"/>
  <c r="Y868" i="37"/>
  <c r="AE946" i="37"/>
  <c r="AV868" i="37"/>
  <c r="BB915" i="37"/>
  <c r="AB868" i="37"/>
  <c r="X915" i="37"/>
  <c r="AV873" i="37"/>
  <c r="AE873" i="37"/>
  <c r="AB873" i="37"/>
  <c r="AC836" i="37"/>
  <c r="Z836" i="37"/>
  <c r="AB929" i="37"/>
  <c r="Y873" i="37"/>
  <c r="AA929" i="37"/>
  <c r="AV923" i="37"/>
  <c r="Y923" i="37"/>
  <c r="AV867" i="37"/>
  <c r="AO916" i="37"/>
  <c r="Y867" i="37"/>
  <c r="V916" i="37"/>
  <c r="V923" i="37"/>
  <c r="BB993" i="37"/>
  <c r="W993" i="37"/>
  <c r="Y993" i="37"/>
  <c r="W914" i="37"/>
  <c r="BB914" i="37"/>
  <c r="W985" i="37"/>
  <c r="AB914" i="37"/>
  <c r="V914" i="37"/>
  <c r="AE860" i="37"/>
  <c r="AC860" i="37"/>
  <c r="V860" i="37"/>
  <c r="BB862" i="37"/>
  <c r="Z968" i="37"/>
  <c r="AB968" i="37"/>
  <c r="BF834" i="37"/>
  <c r="BF904" i="37"/>
  <c r="BF974" i="37"/>
  <c r="X974" i="37"/>
  <c r="Z974" i="37"/>
  <c r="AV974" i="37"/>
  <c r="Z1015" i="37"/>
  <c r="AA914" i="37"/>
  <c r="AV985" i="37"/>
  <c r="AE914" i="37"/>
  <c r="X985" i="37"/>
  <c r="AO914" i="37"/>
  <c r="Y860" i="37"/>
  <c r="BB860" i="37"/>
  <c r="Z981" i="37"/>
  <c r="AO880" i="37"/>
  <c r="AA981" i="37"/>
  <c r="AV968" i="37"/>
  <c r="AE968" i="37"/>
  <c r="AB904" i="37"/>
  <c r="AO904" i="37"/>
  <c r="BB904" i="37"/>
  <c r="AO974" i="37"/>
  <c r="AV988" i="37"/>
  <c r="AE1015" i="37"/>
  <c r="Y914" i="37"/>
  <c r="V985" i="37"/>
  <c r="AC942" i="37"/>
  <c r="AC914" i="37"/>
  <c r="W860" i="37"/>
  <c r="AV860" i="37"/>
  <c r="AO860" i="37"/>
  <c r="X968" i="37"/>
  <c r="BF968" i="37"/>
  <c r="AO968" i="37"/>
  <c r="AE834" i="37"/>
  <c r="AE974" i="37"/>
  <c r="AB974" i="37"/>
  <c r="V974" i="37"/>
  <c r="V861" i="37"/>
  <c r="W861" i="37"/>
  <c r="BF861" i="37"/>
  <c r="AC861" i="37"/>
  <c r="W867" i="37"/>
  <c r="AC867" i="37"/>
  <c r="AO867" i="37"/>
  <c r="AO861" i="37"/>
  <c r="Y861" i="37"/>
  <c r="Z861" i="37"/>
  <c r="BB1025" i="37"/>
  <c r="AB867" i="37"/>
  <c r="Z867" i="37"/>
  <c r="BB932" i="37"/>
  <c r="AE861" i="37"/>
  <c r="AB861" i="37"/>
  <c r="Y932" i="37"/>
  <c r="V867" i="37"/>
  <c r="BF867" i="37"/>
  <c r="BB867" i="37"/>
  <c r="AV932" i="37"/>
  <c r="X932" i="37"/>
  <c r="AB932" i="37"/>
  <c r="W932" i="37"/>
  <c r="Z1025" i="37"/>
  <c r="AE1025" i="37"/>
  <c r="BF1025" i="37"/>
  <c r="AC932" i="37"/>
  <c r="Z932" i="37"/>
  <c r="BF932" i="37"/>
  <c r="V1025" i="37"/>
  <c r="AA1025" i="37"/>
  <c r="AV1025" i="37"/>
  <c r="AO932" i="37"/>
  <c r="AA932" i="37"/>
  <c r="X1025" i="37"/>
  <c r="AB1025" i="37"/>
  <c r="AO1025" i="37"/>
  <c r="AC1025" i="37"/>
  <c r="AC1015" i="37"/>
  <c r="AA1015" i="37"/>
  <c r="W1015" i="37"/>
  <c r="Y942" i="37"/>
  <c r="AV942" i="37"/>
  <c r="AA985" i="37"/>
  <c r="X942" i="37"/>
  <c r="AA942" i="37"/>
  <c r="BB985" i="37"/>
  <c r="X981" i="37"/>
  <c r="BF981" i="37"/>
  <c r="W862" i="37"/>
  <c r="W981" i="37"/>
  <c r="AB862" i="37"/>
  <c r="AV862" i="37"/>
  <c r="Y981" i="37"/>
  <c r="AO834" i="37"/>
  <c r="X834" i="37"/>
  <c r="Z834" i="37"/>
  <c r="AV904" i="37"/>
  <c r="AE904" i="37"/>
  <c r="X904" i="37"/>
  <c r="AC988" i="37"/>
  <c r="AA988" i="37"/>
  <c r="AV1015" i="37"/>
  <c r="BB1015" i="37"/>
  <c r="AO1015" i="37"/>
  <c r="AO942" i="37"/>
  <c r="Y985" i="37"/>
  <c r="AE942" i="37"/>
  <c r="Z942" i="37"/>
  <c r="AE985" i="37"/>
  <c r="BB981" i="37"/>
  <c r="BF880" i="37"/>
  <c r="Z862" i="37"/>
  <c r="AA862" i="37"/>
  <c r="AV981" i="37"/>
  <c r="Y862" i="37"/>
  <c r="BF862" i="37"/>
  <c r="AO862" i="37"/>
  <c r="AC834" i="37"/>
  <c r="Y834" i="37"/>
  <c r="Z904" i="37"/>
  <c r="V904" i="37"/>
  <c r="AC904" i="37"/>
  <c r="W834" i="37"/>
  <c r="V834" i="37"/>
  <c r="AB988" i="37"/>
  <c r="Y988" i="37"/>
  <c r="BF1015" i="37"/>
  <c r="AB1015" i="37"/>
  <c r="X1015" i="37"/>
  <c r="W942" i="37"/>
  <c r="BF985" i="37"/>
  <c r="BB942" i="37"/>
  <c r="BF942" i="37"/>
  <c r="AB985" i="37"/>
  <c r="Z985" i="37"/>
  <c r="AO981" i="37"/>
  <c r="AC981" i="37"/>
  <c r="AC862" i="37"/>
  <c r="AB981" i="37"/>
  <c r="AE862" i="37"/>
  <c r="AA834" i="37"/>
  <c r="AV834" i="37"/>
  <c r="AA904" i="37"/>
  <c r="AB834" i="37"/>
  <c r="W988" i="37"/>
  <c r="Y1027" i="37"/>
  <c r="V864" i="37"/>
  <c r="AO897" i="37"/>
  <c r="BF897" i="37"/>
  <c r="AA897" i="37"/>
  <c r="X906" i="37"/>
  <c r="W906" i="37"/>
  <c r="AE906" i="37"/>
  <c r="Y989" i="37"/>
  <c r="BF989" i="37"/>
  <c r="AO870" i="37"/>
  <c r="AO1027" i="37"/>
  <c r="W864" i="37"/>
  <c r="Z897" i="37"/>
  <c r="V897" i="37"/>
  <c r="AV897" i="37"/>
  <c r="W897" i="37"/>
  <c r="AO928" i="37"/>
  <c r="BB989" i="37"/>
  <c r="AC897" i="37"/>
  <c r="AE897" i="37"/>
  <c r="BF906" i="37"/>
  <c r="W1027" i="37"/>
  <c r="AE1027" i="37"/>
  <c r="X1027" i="37"/>
  <c r="AA864" i="37"/>
  <c r="AV864" i="37"/>
  <c r="BB864" i="37"/>
  <c r="AV906" i="37"/>
  <c r="AB906" i="37"/>
  <c r="Y906" i="37"/>
  <c r="AB989" i="37"/>
  <c r="AO989" i="37"/>
  <c r="BB928" i="37"/>
  <c r="Y870" i="37"/>
  <c r="AE928" i="37"/>
  <c r="BF1031" i="37"/>
  <c r="AC1027" i="37"/>
  <c r="AB1027" i="37"/>
  <c r="V1027" i="37"/>
  <c r="Z864" i="37"/>
  <c r="Y864" i="37"/>
  <c r="BF864" i="37"/>
  <c r="AO906" i="37"/>
  <c r="V906" i="37"/>
  <c r="AA928" i="37"/>
  <c r="W989" i="37"/>
  <c r="W928" i="37"/>
  <c r="AA989" i="37"/>
  <c r="V989" i="37"/>
  <c r="Y928" i="37"/>
  <c r="AA870" i="37"/>
  <c r="V870" i="37"/>
  <c r="BF928" i="37"/>
  <c r="X1017" i="37"/>
  <c r="V1031" i="37"/>
  <c r="AV1027" i="37"/>
  <c r="BB1027" i="37"/>
  <c r="Z1027" i="37"/>
  <c r="AC864" i="37"/>
  <c r="X864" i="37"/>
  <c r="AB864" i="37"/>
  <c r="BB906" i="37"/>
  <c r="Z906" i="37"/>
  <c r="AA906" i="37"/>
  <c r="AE989" i="37"/>
  <c r="Z928" i="37"/>
  <c r="AV989" i="37"/>
  <c r="AC928" i="37"/>
  <c r="X989" i="37"/>
  <c r="AC989" i="37"/>
  <c r="AB928" i="37"/>
  <c r="AC870" i="37"/>
  <c r="AB1031" i="37"/>
  <c r="Z969" i="37"/>
  <c r="Z1003" i="37"/>
  <c r="AV1003" i="37"/>
  <c r="AB1003" i="37"/>
  <c r="AV917" i="37"/>
  <c r="V887" i="37"/>
  <c r="Y887" i="37"/>
  <c r="BB887" i="37"/>
  <c r="AE1016" i="37"/>
  <c r="AE1003" i="37"/>
  <c r="V1003" i="37"/>
  <c r="X1003" i="37"/>
  <c r="Z887" i="37"/>
  <c r="BF887" i="37"/>
  <c r="BB1016" i="37"/>
  <c r="X887" i="37"/>
  <c r="W1003" i="37"/>
  <c r="AO1003" i="37"/>
  <c r="BB1003" i="37"/>
  <c r="W887" i="37"/>
  <c r="AA887" i="37"/>
  <c r="AC1016" i="37"/>
  <c r="AO1016" i="37"/>
  <c r="V1016" i="37"/>
  <c r="BB892" i="37"/>
  <c r="AV892" i="37"/>
  <c r="V892" i="37"/>
  <c r="BB858" i="37"/>
  <c r="AC893" i="37"/>
  <c r="Z893" i="37"/>
  <c r="X858" i="37"/>
  <c r="W892" i="37"/>
  <c r="AE892" i="37"/>
  <c r="AB858" i="37"/>
  <c r="AC892" i="37"/>
  <c r="AA892" i="37"/>
  <c r="X893" i="37"/>
  <c r="AA893" i="37"/>
  <c r="Z892" i="37"/>
  <c r="AV893" i="37"/>
  <c r="Y893" i="37"/>
  <c r="AV849" i="37"/>
  <c r="AE893" i="37"/>
  <c r="Y849" i="37"/>
  <c r="V849" i="37"/>
  <c r="AO892" i="37"/>
  <c r="BF892" i="37"/>
  <c r="AC849" i="37"/>
  <c r="W849" i="37"/>
  <c r="X892" i="37"/>
  <c r="BB849" i="37"/>
  <c r="BF849" i="37"/>
  <c r="Z849" i="37"/>
  <c r="AA849" i="37"/>
  <c r="AO849" i="37"/>
  <c r="Y892" i="37"/>
  <c r="AE849" i="37"/>
  <c r="AB849" i="37"/>
  <c r="AE1024" i="37"/>
  <c r="AB1024" i="37"/>
  <c r="Y902" i="37"/>
  <c r="AV1031" i="37"/>
  <c r="AO1031" i="37"/>
  <c r="AB870" i="37"/>
  <c r="BB880" i="37"/>
  <c r="W870" i="37"/>
  <c r="BF870" i="37"/>
  <c r="V1024" i="37"/>
  <c r="Z1031" i="37"/>
  <c r="X1031" i="37"/>
  <c r="W1031" i="37"/>
  <c r="X1016" i="37"/>
  <c r="Z1016" i="37"/>
  <c r="AC969" i="37"/>
  <c r="AE870" i="37"/>
  <c r="AA880" i="37"/>
  <c r="AV870" i="37"/>
  <c r="BB870" i="37"/>
  <c r="X870" i="37"/>
  <c r="AC1024" i="37"/>
  <c r="AV1017" i="37"/>
  <c r="BB902" i="37"/>
  <c r="Y1031" i="37"/>
  <c r="AC1031" i="37"/>
  <c r="AE1031" i="37"/>
  <c r="AV1016" i="37"/>
  <c r="BF1016" i="37"/>
  <c r="AA1016" i="37"/>
  <c r="BB1031" i="37"/>
  <c r="Y969" i="37"/>
  <c r="Y1016" i="37"/>
  <c r="X999" i="37"/>
  <c r="AO917" i="37"/>
  <c r="AE917" i="37"/>
  <c r="Z917" i="37"/>
  <c r="AA917" i="37"/>
  <c r="Z1024" i="37"/>
  <c r="AV1024" i="37"/>
  <c r="X902" i="37"/>
  <c r="BF902" i="37"/>
  <c r="V902" i="37"/>
  <c r="AO902" i="37"/>
  <c r="Z999" i="37"/>
  <c r="AC917" i="37"/>
  <c r="BF917" i="37"/>
  <c r="AB917" i="37"/>
  <c r="BF1024" i="37"/>
  <c r="AV902" i="37"/>
  <c r="Z902" i="37"/>
  <c r="AC902" i="37"/>
  <c r="Y917" i="37"/>
  <c r="X917" i="37"/>
  <c r="V917" i="37"/>
  <c r="BB1024" i="37"/>
  <c r="X1024" i="37"/>
  <c r="AO1024" i="37"/>
  <c r="W902" i="37"/>
  <c r="AA902" i="37"/>
  <c r="AE902" i="37"/>
  <c r="BF893" i="37"/>
  <c r="AE988" i="37"/>
  <c r="X988" i="37"/>
  <c r="BF988" i="37"/>
  <c r="AO988" i="37"/>
  <c r="BB988" i="37"/>
  <c r="AV880" i="37"/>
  <c r="Y880" i="37"/>
  <c r="AB880" i="37"/>
  <c r="AE880" i="37"/>
  <c r="BB1017" i="37"/>
  <c r="AC1017" i="37"/>
  <c r="AA1017" i="37"/>
  <c r="W1017" i="37"/>
  <c r="AB969" i="37"/>
  <c r="AE969" i="37"/>
  <c r="BF969" i="37"/>
  <c r="X880" i="37"/>
  <c r="V880" i="37"/>
  <c r="Z1017" i="37"/>
  <c r="Y1017" i="37"/>
  <c r="AB1017" i="37"/>
  <c r="BB969" i="37"/>
  <c r="W969" i="37"/>
  <c r="AO969" i="37"/>
  <c r="W880" i="37"/>
  <c r="Z880" i="37"/>
  <c r="BF1017" i="37"/>
  <c r="AO1017" i="37"/>
  <c r="AA969" i="37"/>
  <c r="AV969" i="37"/>
  <c r="X969" i="37"/>
  <c r="W850" i="37"/>
  <c r="BF858" i="37"/>
  <c r="Z858" i="37"/>
  <c r="AE858" i="37"/>
  <c r="V858" i="37"/>
  <c r="AA850" i="37"/>
  <c r="AO858" i="37"/>
  <c r="AC858" i="37"/>
  <c r="AA858" i="37"/>
  <c r="AV858" i="37"/>
  <c r="W858" i="37"/>
  <c r="X850" i="37"/>
  <c r="AO999" i="37"/>
  <c r="V893" i="37"/>
  <c r="AO893" i="37"/>
  <c r="BB893" i="37"/>
  <c r="W893" i="37"/>
  <c r="W1024" i="37"/>
  <c r="Y1024" i="37"/>
  <c r="BB999" i="37"/>
  <c r="AV999" i="37"/>
  <c r="Y999" i="37"/>
  <c r="BF999" i="37"/>
  <c r="AA999" i="37"/>
  <c r="AE999" i="37"/>
  <c r="V999" i="37"/>
  <c r="AB999" i="37"/>
  <c r="W999" i="37"/>
  <c r="AE850" i="37"/>
  <c r="AO850" i="37"/>
  <c r="Z850" i="37"/>
  <c r="V850" i="37"/>
  <c r="AV850" i="37"/>
  <c r="AC850" i="37"/>
  <c r="BB850" i="37"/>
  <c r="BF850" i="37"/>
  <c r="Y850" i="37"/>
  <c r="AC908" i="37"/>
  <c r="AA908" i="37"/>
  <c r="BF908" i="37"/>
  <c r="X908" i="37"/>
  <c r="Z908" i="37"/>
  <c r="AE908" i="37"/>
  <c r="BB908" i="37"/>
  <c r="AV908" i="37"/>
  <c r="AO908" i="37"/>
  <c r="AB908" i="37"/>
  <c r="V908" i="37"/>
  <c r="W908" i="37"/>
  <c r="Y908" i="37"/>
  <c r="AE994" i="37"/>
  <c r="AC994" i="37"/>
  <c r="BB994" i="37"/>
  <c r="Y994" i="37"/>
  <c r="Z994" i="37"/>
  <c r="V994" i="37"/>
  <c r="X994" i="37"/>
  <c r="BF994" i="37"/>
  <c r="AB994" i="37"/>
  <c r="AO994" i="37"/>
  <c r="W994" i="37"/>
  <c r="AV994" i="37"/>
  <c r="AA994" i="37"/>
  <c r="Y1023" i="37"/>
  <c r="BB1023" i="37"/>
  <c r="AC1023" i="37"/>
  <c r="BF1023" i="37"/>
  <c r="AE1023" i="37"/>
  <c r="Z1023" i="37"/>
  <c r="AA1023" i="37"/>
  <c r="AV1023" i="37"/>
  <c r="X1023" i="37"/>
  <c r="AB1023" i="37"/>
  <c r="W1023" i="37"/>
  <c r="V1023" i="37"/>
  <c r="AO1023" i="37"/>
  <c r="AA839" i="37"/>
  <c r="X839" i="37"/>
  <c r="AC839" i="37"/>
  <c r="BB839" i="37"/>
  <c r="AB839" i="37"/>
  <c r="W839" i="37"/>
  <c r="BF839" i="37"/>
  <c r="AE839" i="37"/>
  <c r="Z839" i="37"/>
  <c r="Y839" i="37"/>
  <c r="AV839" i="37"/>
  <c r="V839" i="37"/>
  <c r="AO839" i="37"/>
  <c r="A121" i="40"/>
  <c r="A89" i="40"/>
  <c r="A35" i="40"/>
  <c r="A45" i="40"/>
  <c r="A91" i="40"/>
  <c r="A181" i="40"/>
  <c r="A25" i="40"/>
  <c r="A122" i="40"/>
  <c r="A75" i="40"/>
  <c r="A138" i="40"/>
  <c r="A116" i="40"/>
  <c r="A179" i="40"/>
  <c r="A132" i="40"/>
  <c r="A21" i="40"/>
  <c r="A151" i="40"/>
  <c r="A185" i="40"/>
  <c r="A86" i="40"/>
  <c r="A152" i="40"/>
  <c r="A197" i="40"/>
  <c r="A68" i="40"/>
  <c r="A182" i="40"/>
  <c r="A153" i="40"/>
  <c r="A104" i="40"/>
  <c r="A49" i="40"/>
  <c r="A154" i="40"/>
  <c r="A38" i="40"/>
  <c r="A93" i="40"/>
  <c r="A77" i="40"/>
  <c r="A118" i="40"/>
  <c r="A46" i="40"/>
  <c r="A162" i="40"/>
  <c r="A27" i="40"/>
  <c r="A22" i="40"/>
  <c r="A43" i="40"/>
  <c r="A64" i="40"/>
  <c r="A79" i="40"/>
  <c r="A82" i="40"/>
  <c r="A20" i="40"/>
  <c r="A159" i="40"/>
  <c r="A12" i="40"/>
  <c r="A124" i="40"/>
  <c r="A188" i="40"/>
  <c r="A112" i="40"/>
  <c r="A178" i="40"/>
  <c r="A67" i="40"/>
  <c r="A34" i="40"/>
  <c r="A189" i="40"/>
  <c r="A194" i="40"/>
  <c r="A147" i="40"/>
  <c r="A144" i="40"/>
  <c r="A50" i="40"/>
  <c r="A2" i="40"/>
  <c r="BO3" i="40"/>
  <c r="A105" i="40"/>
  <c r="A125" i="40"/>
  <c r="A165" i="40"/>
  <c r="A19" i="40"/>
  <c r="A95" i="40"/>
  <c r="A103" i="40"/>
  <c r="A149" i="40"/>
  <c r="A192" i="40"/>
  <c r="A97" i="40"/>
  <c r="A15" i="40"/>
  <c r="A136" i="40"/>
  <c r="A13" i="40"/>
  <c r="A5" i="40"/>
  <c r="A85" i="40"/>
  <c r="A39" i="40"/>
  <c r="A176" i="40"/>
  <c r="A133" i="40"/>
  <c r="A56" i="40"/>
  <c r="A57" i="40"/>
  <c r="A139" i="40"/>
  <c r="A70" i="40"/>
  <c r="A60" i="40"/>
  <c r="A18" i="40"/>
  <c r="A31" i="40"/>
  <c r="A131" i="40"/>
  <c r="A146" i="40"/>
  <c r="A184" i="40"/>
  <c r="A173" i="40"/>
  <c r="A66" i="40"/>
  <c r="A150" i="40"/>
  <c r="A9" i="40"/>
  <c r="A106" i="40"/>
  <c r="A111" i="40"/>
  <c r="A129" i="40"/>
  <c r="A174" i="40"/>
  <c r="A127" i="40"/>
  <c r="A37" i="40"/>
  <c r="A54" i="40"/>
  <c r="A72" i="40"/>
  <c r="A53" i="40"/>
  <c r="A193" i="40"/>
  <c r="A71" i="40"/>
  <c r="A130" i="40"/>
  <c r="A107" i="40"/>
  <c r="A81" i="40"/>
  <c r="A187" i="40"/>
  <c r="A190" i="40"/>
  <c r="A4" i="40"/>
  <c r="A177" i="40"/>
  <c r="A59" i="40"/>
  <c r="A52" i="40"/>
  <c r="A134" i="40"/>
  <c r="A11" i="40"/>
  <c r="A102" i="40"/>
  <c r="A117" i="40"/>
  <c r="A163" i="40"/>
  <c r="A195" i="40"/>
  <c r="A183" i="40"/>
  <c r="A157" i="40"/>
  <c r="A30" i="40"/>
  <c r="A128" i="40"/>
  <c r="A167" i="40"/>
  <c r="A99" i="40"/>
  <c r="A119" i="40"/>
  <c r="A161" i="40"/>
  <c r="A110" i="40"/>
  <c r="A164" i="40"/>
  <c r="A28" i="40"/>
  <c r="A115" i="40"/>
  <c r="A3" i="40"/>
  <c r="A63" i="40"/>
  <c r="A160" i="40"/>
  <c r="A172" i="40"/>
  <c r="A96" i="40"/>
  <c r="A101" i="40"/>
  <c r="A14" i="40"/>
  <c r="A8" i="40"/>
  <c r="A148" i="40"/>
  <c r="A200" i="40"/>
  <c r="A16" i="40"/>
  <c r="A6" i="40"/>
  <c r="A141" i="40"/>
  <c r="A156" i="40"/>
  <c r="A47" i="40"/>
  <c r="A94" i="40"/>
  <c r="A32" i="40"/>
  <c r="A171" i="40"/>
  <c r="A78" i="40"/>
  <c r="A170" i="40"/>
  <c r="A73" i="40"/>
  <c r="A143" i="40"/>
  <c r="A88" i="40"/>
  <c r="A198" i="40"/>
  <c r="A26" i="40"/>
  <c r="A199" i="40"/>
  <c r="A175" i="40"/>
  <c r="A80" i="40"/>
  <c r="A100" i="40"/>
  <c r="BU2" i="40"/>
  <c r="BU36" i="40"/>
  <c r="BU96" i="40"/>
  <c r="BU100" i="40"/>
  <c r="BU38" i="40"/>
  <c r="BU59" i="40"/>
  <c r="BU74" i="40"/>
  <c r="BU178" i="40"/>
  <c r="BQ178" i="40" s="1"/>
  <c r="BU79" i="40"/>
  <c r="BU5" i="40"/>
  <c r="BU46" i="40"/>
  <c r="BU17" i="40"/>
  <c r="BU153" i="40"/>
  <c r="BU126" i="40"/>
  <c r="BU28" i="40"/>
  <c r="BU170" i="40"/>
  <c r="BQ170" i="40" s="1"/>
  <c r="BU172" i="40"/>
  <c r="BQ172" i="40" s="1"/>
  <c r="BU92" i="40"/>
  <c r="BU108" i="40"/>
  <c r="BU42" i="40"/>
  <c r="BU141" i="40"/>
  <c r="BU181" i="40"/>
  <c r="BQ181" i="40" s="1"/>
  <c r="BU60" i="40"/>
  <c r="BU80" i="40"/>
  <c r="BU118" i="40"/>
  <c r="BU26" i="40"/>
  <c r="BU194" i="40"/>
  <c r="BQ194" i="40" s="1"/>
  <c r="BU171" i="40"/>
  <c r="BQ171" i="40" s="1"/>
  <c r="BU24" i="40"/>
  <c r="BU168" i="40"/>
  <c r="BQ168" i="40" s="1"/>
  <c r="BU119" i="40"/>
  <c r="BU62" i="40"/>
  <c r="BU7" i="40"/>
  <c r="BU200" i="40"/>
  <c r="BQ200" i="40" s="1"/>
  <c r="BU103" i="40"/>
  <c r="BU183" i="40"/>
  <c r="BQ183" i="40" s="1"/>
  <c r="BU45" i="40"/>
  <c r="BU3" i="40"/>
  <c r="BU146" i="40"/>
  <c r="BU139" i="40"/>
  <c r="BU135" i="40"/>
  <c r="BU115" i="40"/>
  <c r="BU97" i="40"/>
  <c r="BU133" i="40"/>
  <c r="BU32" i="40"/>
  <c r="BU19" i="40"/>
  <c r="BU76" i="40"/>
  <c r="BU66" i="40"/>
  <c r="BU143" i="40"/>
  <c r="BU149" i="40"/>
  <c r="BU156" i="40"/>
  <c r="BU11" i="40"/>
  <c r="BU124" i="40"/>
  <c r="BU47" i="40"/>
  <c r="BU197" i="40"/>
  <c r="BQ197" i="40" s="1"/>
  <c r="BU189" i="40"/>
  <c r="BQ189" i="40" s="1"/>
  <c r="BU159" i="40"/>
  <c r="BU199" i="40"/>
  <c r="BQ199" i="40" s="1"/>
  <c r="BU186" i="40"/>
  <c r="BQ186" i="40" s="1"/>
  <c r="BU14" i="40"/>
  <c r="BU73" i="40"/>
  <c r="BU30" i="40"/>
  <c r="BU8" i="40"/>
  <c r="BU18" i="40"/>
  <c r="BU86" i="40"/>
  <c r="BU69" i="40"/>
  <c r="BU120" i="40"/>
  <c r="BU70" i="40"/>
  <c r="BU154" i="40"/>
  <c r="BU77" i="40"/>
  <c r="BU29" i="40"/>
  <c r="BU48" i="40"/>
  <c r="BU150" i="40"/>
  <c r="BU158" i="40"/>
  <c r="BU49" i="40"/>
  <c r="BU57" i="40"/>
  <c r="BU95" i="40"/>
  <c r="BU132" i="40"/>
  <c r="BU148" i="40"/>
  <c r="BU122" i="40"/>
  <c r="BU188" i="40"/>
  <c r="BQ188" i="40" s="1"/>
  <c r="BU9" i="40"/>
  <c r="BU177" i="40"/>
  <c r="BQ177" i="40" s="1"/>
  <c r="BU99" i="40"/>
  <c r="BU55" i="40"/>
  <c r="BU117" i="40"/>
  <c r="BU56" i="40"/>
  <c r="BU78" i="40"/>
  <c r="BU110" i="40"/>
  <c r="BU134" i="40"/>
  <c r="BU140" i="40"/>
  <c r="BU201" i="40"/>
  <c r="BQ201" i="40" s="1"/>
  <c r="BU88" i="40"/>
  <c r="BU82" i="40"/>
  <c r="BU52" i="40"/>
  <c r="BU145" i="40"/>
  <c r="BU12" i="40"/>
  <c r="BU44" i="40"/>
  <c r="BU136" i="40"/>
  <c r="BU164" i="40"/>
  <c r="BQ164" i="40" s="1"/>
  <c r="BU193" i="40"/>
  <c r="BQ193" i="40" s="1"/>
  <c r="BU162" i="40"/>
  <c r="BQ162" i="40" s="1"/>
  <c r="BU192" i="40"/>
  <c r="BQ192" i="40" s="1"/>
  <c r="BU41" i="40"/>
  <c r="BU175" i="40"/>
  <c r="BQ175" i="40" s="1"/>
  <c r="BU147" i="40"/>
  <c r="BU104" i="40"/>
  <c r="BU4" i="40"/>
  <c r="BU106" i="40"/>
  <c r="BU184" i="40"/>
  <c r="BQ184" i="40" s="1"/>
  <c r="BU16" i="40"/>
  <c r="BU10" i="40"/>
  <c r="BU169" i="40"/>
  <c r="BQ169" i="40" s="1"/>
  <c r="BU20" i="40"/>
  <c r="BU71" i="40"/>
  <c r="BU25" i="40"/>
  <c r="BU68" i="40"/>
  <c r="BU138" i="40"/>
  <c r="BU34" i="40"/>
  <c r="BU185" i="40"/>
  <c r="BQ185" i="40" s="1"/>
  <c r="BU113" i="40"/>
  <c r="BU21" i="40"/>
  <c r="BU40" i="40"/>
  <c r="BU142" i="40"/>
  <c r="BU23" i="40"/>
  <c r="BU157" i="40"/>
  <c r="BU64" i="40"/>
  <c r="BU102" i="40"/>
  <c r="BU112" i="40"/>
  <c r="BU58" i="40"/>
  <c r="BU191" i="40"/>
  <c r="BQ191" i="40" s="1"/>
  <c r="BU90" i="40"/>
  <c r="BU176" i="40"/>
  <c r="BQ176" i="40" s="1"/>
  <c r="BU195" i="40"/>
  <c r="BQ195" i="40" s="1"/>
  <c r="BU35" i="40"/>
  <c r="BU198" i="40"/>
  <c r="BQ198" i="40" s="1"/>
  <c r="BU173" i="40"/>
  <c r="BQ173" i="40" s="1"/>
  <c r="BU53" i="40"/>
  <c r="BU111" i="40"/>
  <c r="BU94" i="40"/>
  <c r="BU91" i="40"/>
  <c r="BU182" i="40"/>
  <c r="BQ182" i="40" s="1"/>
  <c r="BU167" i="40"/>
  <c r="BQ167" i="40" s="1"/>
  <c r="BU144" i="40"/>
  <c r="BU152" i="40"/>
  <c r="BU129" i="40"/>
  <c r="BU31" i="40"/>
  <c r="BU131" i="40"/>
  <c r="BU130" i="40"/>
  <c r="BU160" i="40"/>
  <c r="BQ160" i="40" s="1"/>
  <c r="BU50" i="40"/>
  <c r="BU163" i="40"/>
  <c r="BQ163" i="40" s="1"/>
  <c r="BU87" i="40"/>
  <c r="BU22" i="40"/>
  <c r="BU85" i="40"/>
  <c r="BU166" i="40"/>
  <c r="BQ166" i="40" s="1"/>
  <c r="BU43" i="40"/>
  <c r="BU33" i="40"/>
  <c r="BU37" i="40"/>
  <c r="BU67" i="40"/>
  <c r="BU107" i="40"/>
  <c r="BU151" i="40"/>
  <c r="BU51" i="40"/>
  <c r="BU84" i="40"/>
  <c r="BU65" i="40"/>
  <c r="BU180" i="40"/>
  <c r="BQ180" i="40" s="1"/>
  <c r="BU63" i="40"/>
  <c r="BU174" i="40"/>
  <c r="BQ174" i="40" s="1"/>
  <c r="BU127" i="40"/>
  <c r="BU81" i="40"/>
  <c r="BU6" i="40"/>
  <c r="BU190" i="40"/>
  <c r="BQ190" i="40" s="1"/>
  <c r="BU39" i="40"/>
  <c r="BU54" i="40"/>
  <c r="BU72" i="40"/>
  <c r="BU75" i="40"/>
  <c r="BU116" i="40"/>
  <c r="BU196" i="40"/>
  <c r="BQ196" i="40" s="1"/>
  <c r="BU13" i="40"/>
  <c r="BU123" i="40"/>
  <c r="BU27" i="40"/>
  <c r="BU155" i="40"/>
  <c r="BU114" i="40"/>
  <c r="BU61" i="40"/>
  <c r="BU128" i="40"/>
  <c r="BU161" i="40"/>
  <c r="BQ161" i="40" s="1"/>
  <c r="BU98" i="40"/>
  <c r="BU179" i="40"/>
  <c r="BQ179" i="40" s="1"/>
  <c r="BU15" i="40"/>
  <c r="BU187" i="40"/>
  <c r="BQ187" i="40" s="1"/>
  <c r="BU89" i="40"/>
  <c r="BU101" i="40"/>
  <c r="BU93" i="40"/>
  <c r="BU109" i="40"/>
  <c r="BU121" i="40"/>
  <c r="BU137" i="40"/>
  <c r="BU165" i="40"/>
  <c r="BQ165" i="40" s="1"/>
  <c r="BU105" i="40"/>
  <c r="BU83" i="40"/>
  <c r="BU125" i="40"/>
  <c r="A83" i="40"/>
  <c r="A109" i="40"/>
  <c r="A137" i="40"/>
  <c r="A114" i="40"/>
  <c r="A29" i="40"/>
  <c r="A24" i="40"/>
  <c r="A201" i="40"/>
  <c r="A65" i="40"/>
  <c r="A191" i="40"/>
  <c r="A126" i="40"/>
  <c r="A41" i="40"/>
  <c r="A55" i="40"/>
  <c r="A135" i="40"/>
  <c r="A140" i="40"/>
  <c r="A186" i="40"/>
  <c r="A33" i="40"/>
  <c r="A142" i="40"/>
  <c r="A123" i="40"/>
  <c r="A90" i="40"/>
  <c r="A155" i="40"/>
  <c r="A92" i="40"/>
  <c r="A17" i="40"/>
  <c r="A58" i="40"/>
  <c r="A196" i="40"/>
  <c r="A69" i="40"/>
  <c r="A10" i="40"/>
  <c r="A120" i="40"/>
  <c r="A44" i="40"/>
  <c r="A87" i="40"/>
  <c r="A40" i="40"/>
  <c r="A7" i="40"/>
  <c r="A23" i="40"/>
  <c r="A169" i="40"/>
  <c r="A113" i="40"/>
  <c r="A145" i="40"/>
  <c r="A62" i="40"/>
  <c r="A42" i="40"/>
  <c r="A84" i="40"/>
  <c r="A98" i="40"/>
  <c r="A158" i="40"/>
  <c r="A180" i="40"/>
  <c r="A76" i="40"/>
  <c r="A61" i="40"/>
  <c r="A168" i="40"/>
  <c r="A48" i="40"/>
  <c r="A108" i="40"/>
  <c r="A51" i="40"/>
  <c r="A166" i="40"/>
  <c r="A74" i="40"/>
  <c r="A36" i="40"/>
  <c r="BQ125" i="40" l="1"/>
  <c r="BQ137" i="40"/>
  <c r="BQ123" i="40"/>
  <c r="BQ122" i="40"/>
  <c r="BQ139" i="40"/>
  <c r="BQ121" i="40"/>
  <c r="BQ136" i="40"/>
  <c r="BQ140" i="40"/>
  <c r="BQ148" i="40"/>
  <c r="BQ146" i="40"/>
  <c r="BQ119" i="40"/>
  <c r="BQ108" i="40"/>
  <c r="BQ109" i="40"/>
  <c r="BQ155" i="40"/>
  <c r="BQ151" i="40"/>
  <c r="BQ129" i="40"/>
  <c r="BQ157" i="40"/>
  <c r="BQ138" i="40"/>
  <c r="BQ147" i="40"/>
  <c r="BQ134" i="40"/>
  <c r="BQ117" i="40"/>
  <c r="BQ132" i="40"/>
  <c r="BQ158" i="40"/>
  <c r="BQ149" i="40"/>
  <c r="BQ115" i="40"/>
  <c r="BQ126" i="40"/>
  <c r="P29" i="40"/>
  <c r="P25" i="40"/>
  <c r="AF27" i="40"/>
  <c r="AF32" i="40"/>
  <c r="AF29" i="40"/>
  <c r="AF26" i="40"/>
  <c r="P21" i="40"/>
  <c r="P31" i="40"/>
  <c r="P20" i="40"/>
  <c r="P27" i="40"/>
  <c r="AV56" i="40"/>
  <c r="AV39" i="40"/>
  <c r="AV43" i="40"/>
  <c r="AV44" i="40"/>
  <c r="AV47" i="40"/>
  <c r="BQ128" i="40"/>
  <c r="BQ116" i="40"/>
  <c r="BQ127" i="40"/>
  <c r="BQ107" i="40"/>
  <c r="BQ130" i="40"/>
  <c r="BQ152" i="40"/>
  <c r="BQ112" i="40"/>
  <c r="BQ113" i="40"/>
  <c r="BQ106" i="40"/>
  <c r="BQ150" i="40"/>
  <c r="BQ154" i="40"/>
  <c r="BQ159" i="40"/>
  <c r="BQ124" i="40"/>
  <c r="BQ143" i="40"/>
  <c r="BQ135" i="40"/>
  <c r="BQ118" i="40"/>
  <c r="BQ141" i="40"/>
  <c r="BQ153" i="40"/>
  <c r="AF30" i="40"/>
  <c r="AF23" i="40"/>
  <c r="AF33" i="40"/>
  <c r="P24" i="40"/>
  <c r="P22" i="40"/>
  <c r="P26" i="40"/>
  <c r="AV38" i="40"/>
  <c r="AV54" i="40"/>
  <c r="AV55" i="40"/>
  <c r="AV57" i="40"/>
  <c r="AV45" i="40"/>
  <c r="BQ131" i="40"/>
  <c r="BQ142" i="40"/>
  <c r="BQ145" i="40"/>
  <c r="BQ133" i="40"/>
  <c r="P28" i="40"/>
  <c r="AF24" i="40"/>
  <c r="AF25" i="40"/>
  <c r="AF22" i="40"/>
  <c r="AF28" i="40"/>
  <c r="AV42" i="40"/>
  <c r="AV41" i="40"/>
  <c r="AV35" i="40"/>
  <c r="AV46" i="40"/>
  <c r="AV48" i="40"/>
  <c r="BQ144" i="40"/>
  <c r="BQ114" i="40"/>
  <c r="BQ120" i="40"/>
  <c r="BQ156" i="40"/>
  <c r="P23" i="40"/>
  <c r="P32" i="40"/>
  <c r="X11" i="40"/>
  <c r="X10" i="40"/>
  <c r="P30" i="40"/>
  <c r="AF31" i="40"/>
  <c r="AV36" i="40"/>
  <c r="AV50" i="40"/>
  <c r="AV53" i="40"/>
  <c r="AV37" i="40"/>
  <c r="AN29" i="40"/>
  <c r="AV49" i="40"/>
  <c r="AV52" i="40"/>
  <c r="AV40" i="40"/>
  <c r="AV58" i="40"/>
  <c r="AV51" i="40"/>
  <c r="AV59" i="40"/>
  <c r="BE866" i="37"/>
  <c r="CG30" i="40"/>
  <c r="CG75" i="40"/>
  <c r="CG60" i="40"/>
  <c r="CG195" i="40"/>
  <c r="CG4" i="40"/>
  <c r="CG70" i="40"/>
  <c r="CG83" i="40"/>
  <c r="CG13" i="40"/>
  <c r="CG44" i="40"/>
  <c r="CG52" i="40"/>
  <c r="CG148" i="40"/>
  <c r="CG45" i="40"/>
  <c r="CG36" i="40"/>
  <c r="CG29" i="40"/>
  <c r="CG86" i="40"/>
  <c r="CG33" i="40"/>
  <c r="CG64" i="40"/>
  <c r="CG78" i="40"/>
  <c r="CG26" i="40"/>
  <c r="CG50" i="40"/>
  <c r="CG80" i="40"/>
  <c r="CG167" i="40"/>
  <c r="CG53" i="40"/>
  <c r="CG6" i="40"/>
  <c r="CG51" i="40"/>
  <c r="CG81" i="40"/>
  <c r="CG47" i="40"/>
  <c r="CG176" i="40"/>
  <c r="CG141" i="40"/>
  <c r="CG163" i="40"/>
  <c r="CG123" i="40"/>
  <c r="CG160" i="40"/>
  <c r="CG118" i="40"/>
  <c r="CG153" i="40"/>
  <c r="CG74" i="40"/>
  <c r="CG35" i="40"/>
  <c r="CG41" i="40"/>
  <c r="CG63" i="40"/>
  <c r="CG39" i="40"/>
  <c r="CG3" i="40"/>
  <c r="CG58" i="40"/>
  <c r="CG15" i="40"/>
  <c r="CG31" i="40"/>
  <c r="CG61" i="40"/>
  <c r="CG73" i="40"/>
  <c r="CG7" i="40"/>
  <c r="CG37" i="40"/>
  <c r="CG14" i="40"/>
  <c r="CG103" i="40"/>
  <c r="CG87" i="40"/>
  <c r="CG49" i="40"/>
  <c r="CG88" i="40"/>
  <c r="CG23" i="40"/>
  <c r="CG28" i="40"/>
  <c r="CG24" i="40"/>
  <c r="CG102" i="40"/>
  <c r="CG85" i="40"/>
  <c r="CG155" i="40"/>
  <c r="CG154" i="40"/>
  <c r="CG129" i="40"/>
  <c r="CG146" i="40"/>
  <c r="CG172" i="40"/>
  <c r="CG133" i="40"/>
  <c r="CG189" i="40"/>
  <c r="CG162" i="40"/>
  <c r="CG157" i="40"/>
  <c r="CG182" i="40"/>
  <c r="CG116" i="40"/>
  <c r="CG174" i="40"/>
  <c r="CG110" i="40"/>
  <c r="CG138" i="40"/>
  <c r="CG109" i="40"/>
  <c r="CG107" i="40"/>
  <c r="CG137" i="40"/>
  <c r="CG142" i="40"/>
  <c r="CG108" i="40"/>
  <c r="CG111" i="40"/>
  <c r="CG168" i="40"/>
  <c r="CG150" i="40"/>
  <c r="CG66" i="40"/>
  <c r="CG40" i="40"/>
  <c r="CG158" i="40"/>
  <c r="CG145" i="40"/>
  <c r="CG159" i="40"/>
  <c r="CG124" i="40"/>
  <c r="CG132" i="40"/>
  <c r="CG105" i="40"/>
  <c r="CG97" i="40"/>
  <c r="CG8" i="40"/>
  <c r="CG38" i="40"/>
  <c r="CG34" i="40"/>
  <c r="CG22" i="40"/>
  <c r="CG46" i="40"/>
  <c r="CG10" i="40"/>
  <c r="CG96" i="40"/>
  <c r="CG82" i="40"/>
  <c r="CG20" i="40"/>
  <c r="CG16" i="40"/>
  <c r="CG76" i="40"/>
  <c r="CG67" i="40"/>
  <c r="CG101" i="40"/>
  <c r="CG32" i="40"/>
  <c r="CG72" i="40"/>
  <c r="CG54" i="40"/>
  <c r="CG68" i="40"/>
  <c r="CG69" i="40"/>
  <c r="CG71" i="40"/>
  <c r="CG5" i="40"/>
  <c r="CG12" i="40"/>
  <c r="CG165" i="40"/>
  <c r="CG120" i="40"/>
  <c r="CG131" i="40"/>
  <c r="CG149" i="40"/>
  <c r="CG164" i="40"/>
  <c r="CG181" i="40"/>
  <c r="CG152" i="40"/>
  <c r="CG169" i="40"/>
  <c r="CG119" i="40"/>
  <c r="CG117" i="40"/>
  <c r="CG127" i="40"/>
  <c r="CG115" i="40"/>
  <c r="CG170" i="40"/>
  <c r="CG112" i="40"/>
  <c r="CG183" i="40"/>
  <c r="CG173" i="40"/>
  <c r="CG136" i="40"/>
  <c r="CG126" i="40"/>
  <c r="CG175" i="40"/>
  <c r="CG130" i="40"/>
  <c r="CG180" i="40"/>
  <c r="CG90" i="40"/>
  <c r="CG140" i="40"/>
  <c r="CG171" i="40"/>
  <c r="CG187" i="40"/>
  <c r="CG188" i="40"/>
  <c r="CG114" i="40"/>
  <c r="CG128" i="40"/>
  <c r="CG21" i="40"/>
  <c r="CG18" i="40"/>
  <c r="CG62" i="40"/>
  <c r="CG55" i="40"/>
  <c r="CG99" i="40"/>
  <c r="CG65" i="40"/>
  <c r="CG11" i="40"/>
  <c r="CG56" i="40"/>
  <c r="CG84" i="40"/>
  <c r="CG94" i="40"/>
  <c r="CG25" i="40"/>
  <c r="CG59" i="40"/>
  <c r="CG89" i="40"/>
  <c r="CG92" i="40"/>
  <c r="CG9" i="40"/>
  <c r="CG104" i="40"/>
  <c r="CG100" i="40"/>
  <c r="CG48" i="40"/>
  <c r="CG17" i="40"/>
  <c r="CG19" i="40"/>
  <c r="CG79" i="40"/>
  <c r="CG95" i="40"/>
  <c r="CG27" i="40"/>
  <c r="CG135" i="40"/>
  <c r="CG134" i="40"/>
  <c r="CG106" i="40"/>
  <c r="CG166" i="40"/>
  <c r="CG151" i="40"/>
  <c r="CG156" i="40"/>
  <c r="CG161" i="40"/>
  <c r="CG178" i="40"/>
  <c r="CG121" i="40"/>
  <c r="CG184" i="40"/>
  <c r="CG125" i="40"/>
  <c r="CG122" i="40"/>
  <c r="CG190" i="40"/>
  <c r="CG179" i="40"/>
  <c r="CG177" i="40"/>
  <c r="CG143" i="40"/>
  <c r="CG113" i="40"/>
  <c r="CG139" i="40"/>
  <c r="CG147" i="40"/>
  <c r="CG186" i="40"/>
  <c r="CG185" i="40"/>
  <c r="CG144" i="40"/>
  <c r="CG198" i="40"/>
  <c r="CG57" i="40"/>
  <c r="CG201" i="40"/>
  <c r="CG197" i="40"/>
  <c r="CG199" i="40"/>
  <c r="CG192" i="40"/>
  <c r="CG193" i="40"/>
  <c r="CG191" i="40"/>
  <c r="CG93" i="40"/>
  <c r="CG98" i="40"/>
  <c r="CG77" i="40"/>
  <c r="CG200" i="40"/>
  <c r="CG43" i="40"/>
  <c r="CG196" i="40"/>
  <c r="CG42" i="40"/>
  <c r="CG194" i="40"/>
  <c r="CG2" i="40"/>
  <c r="CG91" i="40"/>
  <c r="AN904" i="37"/>
  <c r="AU941" i="37"/>
  <c r="BE992" i="37"/>
  <c r="BA843" i="37"/>
  <c r="BE962" i="37"/>
  <c r="BE907" i="37"/>
  <c r="BQ110" i="40"/>
  <c r="BQ111" i="40"/>
  <c r="AN28" i="40"/>
  <c r="AN27" i="40"/>
  <c r="AV34" i="40"/>
  <c r="AN880" i="37"/>
  <c r="AN21" i="40"/>
  <c r="AN17" i="40"/>
  <c r="AN4" i="40"/>
  <c r="AN22" i="40"/>
  <c r="AN10" i="40"/>
  <c r="AV20" i="40"/>
  <c r="AV18" i="40"/>
  <c r="AV6" i="40"/>
  <c r="AN18" i="40"/>
  <c r="AV27" i="40"/>
  <c r="AV28" i="40"/>
  <c r="AV3" i="40"/>
  <c r="AV22" i="40"/>
  <c r="AN9" i="40"/>
  <c r="AN20" i="40"/>
  <c r="AN8" i="40"/>
  <c r="AN19" i="40"/>
  <c r="AN2" i="40"/>
  <c r="AV8" i="40"/>
  <c r="AV25" i="40"/>
  <c r="AV17" i="40"/>
  <c r="AV15" i="40"/>
  <c r="AN5" i="40"/>
  <c r="AN23" i="40"/>
  <c r="AN7" i="40"/>
  <c r="AV21" i="40"/>
  <c r="AN12" i="40"/>
  <c r="AN6" i="40"/>
  <c r="AV33" i="40"/>
  <c r="AV10" i="40"/>
  <c r="AV16" i="40"/>
  <c r="AV19" i="40"/>
  <c r="AV5" i="40"/>
  <c r="AN13" i="40"/>
  <c r="AN15" i="40"/>
  <c r="AN25" i="40"/>
  <c r="AN3" i="40"/>
  <c r="AN24" i="40"/>
  <c r="AV29" i="40"/>
  <c r="AV26" i="40"/>
  <c r="AV30" i="40"/>
  <c r="AV32" i="40"/>
  <c r="AN26" i="40"/>
  <c r="AV2" i="40"/>
  <c r="AV12" i="40"/>
  <c r="AN16" i="40"/>
  <c r="AV7" i="40"/>
  <c r="AN14" i="40"/>
  <c r="AV9" i="40"/>
  <c r="AV14" i="40"/>
  <c r="AV11" i="40"/>
  <c r="AN11" i="40"/>
  <c r="AV13" i="40"/>
  <c r="AV4" i="40"/>
  <c r="AV24" i="40"/>
  <c r="AV23" i="40"/>
  <c r="AV31" i="40"/>
  <c r="P14" i="40"/>
  <c r="AF6" i="40"/>
  <c r="BD3" i="40"/>
  <c r="AF19" i="40"/>
  <c r="AF5" i="40"/>
  <c r="AF4" i="40"/>
  <c r="AF21" i="40"/>
  <c r="P6" i="40"/>
  <c r="P10" i="40"/>
  <c r="P17" i="40"/>
  <c r="X3" i="40"/>
  <c r="AF17" i="40"/>
  <c r="AF18" i="40"/>
  <c r="AF20" i="40"/>
  <c r="P8" i="40"/>
  <c r="P4" i="40"/>
  <c r="BD6" i="40"/>
  <c r="X7" i="40"/>
  <c r="X9" i="40"/>
  <c r="X8" i="40"/>
  <c r="X5" i="40"/>
  <c r="P19" i="40"/>
  <c r="AF3" i="40"/>
  <c r="P7" i="40"/>
  <c r="P16" i="40"/>
  <c r="AF13" i="40"/>
  <c r="P18" i="40"/>
  <c r="BD4" i="40"/>
  <c r="AF15" i="40"/>
  <c r="BD5" i="40"/>
  <c r="P2" i="40"/>
  <c r="AF7" i="40"/>
  <c r="AF12" i="40"/>
  <c r="P13" i="40"/>
  <c r="X6" i="40"/>
  <c r="P11" i="40"/>
  <c r="X4" i="40"/>
  <c r="P9" i="40"/>
  <c r="P5" i="40"/>
  <c r="AF14" i="40"/>
  <c r="AF10" i="40"/>
  <c r="AF11" i="40"/>
  <c r="P3" i="40"/>
  <c r="BD2" i="40"/>
  <c r="P15" i="40"/>
  <c r="AF8" i="40"/>
  <c r="P12" i="40"/>
  <c r="AF9" i="40"/>
  <c r="AF16" i="40"/>
  <c r="BE854" i="37"/>
  <c r="U937" i="37"/>
  <c r="U934" i="37"/>
  <c r="BQ101" i="40"/>
  <c r="U985" i="37"/>
  <c r="BE1005" i="37"/>
  <c r="BE912" i="37"/>
  <c r="BE948" i="37"/>
  <c r="AN988" i="37"/>
  <c r="BA913" i="37"/>
  <c r="BE909" i="37"/>
  <c r="AU951" i="37"/>
  <c r="BE900" i="37"/>
  <c r="BA1008" i="37"/>
  <c r="BE834" i="37"/>
  <c r="AU999" i="37"/>
  <c r="AN965" i="37"/>
  <c r="AU1005" i="37"/>
  <c r="AU1009" i="37"/>
  <c r="BE861" i="37"/>
  <c r="AN887" i="37"/>
  <c r="AN956" i="37"/>
  <c r="BE833" i="37"/>
  <c r="AN1013" i="37"/>
  <c r="BE906" i="37"/>
  <c r="BQ99" i="40"/>
  <c r="BQ100" i="40"/>
  <c r="BQ102" i="40"/>
  <c r="BQ98" i="40"/>
  <c r="BQ104" i="40"/>
  <c r="BQ97" i="40"/>
  <c r="BQ103" i="40"/>
  <c r="BQ96" i="40"/>
  <c r="BQ105" i="40"/>
  <c r="AN934" i="37"/>
  <c r="BE874" i="37"/>
  <c r="AN937" i="37"/>
  <c r="AU987" i="37"/>
  <c r="BA1001" i="37"/>
  <c r="AU989" i="37"/>
  <c r="BE1016" i="37"/>
  <c r="AU998" i="37"/>
  <c r="BE921" i="37"/>
  <c r="BE949" i="37"/>
  <c r="AU980" i="37"/>
  <c r="BE878" i="37"/>
  <c r="AU850" i="37"/>
  <c r="F31" i="52"/>
  <c r="G31" i="52"/>
  <c r="G52" i="52"/>
  <c r="G59" i="52"/>
  <c r="F6" i="52"/>
  <c r="E38" i="52"/>
  <c r="E10" i="52"/>
  <c r="G27" i="52"/>
  <c r="F26" i="52"/>
  <c r="E22" i="52"/>
  <c r="G91" i="52"/>
  <c r="G71" i="52"/>
  <c r="E18" i="52"/>
  <c r="G64" i="52"/>
  <c r="F5" i="52"/>
  <c r="G7" i="52"/>
  <c r="F15" i="52"/>
  <c r="G36" i="52"/>
  <c r="E58" i="52"/>
  <c r="G11" i="52"/>
  <c r="E33" i="52"/>
  <c r="F35" i="52"/>
  <c r="G3" i="52"/>
  <c r="F38" i="52"/>
  <c r="F70" i="52"/>
  <c r="E97" i="52"/>
  <c r="G10" i="52"/>
  <c r="G44" i="52"/>
  <c r="F34" i="52"/>
  <c r="E77" i="52"/>
  <c r="F39" i="52"/>
  <c r="E29" i="52"/>
  <c r="G20" i="52"/>
  <c r="E42" i="52"/>
  <c r="F63" i="52"/>
  <c r="E17" i="52"/>
  <c r="F7" i="52"/>
  <c r="F43" i="52"/>
  <c r="F10" i="52"/>
  <c r="E49" i="52"/>
  <c r="G75" i="52"/>
  <c r="F102" i="52"/>
  <c r="G8" i="52"/>
  <c r="E66" i="52"/>
  <c r="F50" i="52"/>
  <c r="E93" i="52"/>
  <c r="E46" i="52"/>
  <c r="G35" i="52"/>
  <c r="E26" i="52"/>
  <c r="F47" i="52"/>
  <c r="G68" i="52"/>
  <c r="F22" i="52"/>
  <c r="E14" i="52"/>
  <c r="E50" i="52"/>
  <c r="E25" i="52"/>
  <c r="F54" i="52"/>
  <c r="E81" i="52"/>
  <c r="E113" i="52"/>
  <c r="G16" i="52"/>
  <c r="E5" i="52"/>
  <c r="G55" i="52"/>
  <c r="F98" i="52"/>
  <c r="F11" i="52"/>
  <c r="F67" i="52"/>
  <c r="F23" i="52"/>
  <c r="F51" i="52"/>
  <c r="E13" i="52"/>
  <c r="G39" i="52"/>
  <c r="E61" i="52"/>
  <c r="F82" i="52"/>
  <c r="G103" i="52"/>
  <c r="G24" i="52"/>
  <c r="E54" i="52"/>
  <c r="F14" i="52"/>
  <c r="E41" i="52"/>
  <c r="AU833" i="37"/>
  <c r="G28" i="52"/>
  <c r="G56" i="52"/>
  <c r="F18" i="52"/>
  <c r="G43" i="52"/>
  <c r="E65" i="52"/>
  <c r="F86" i="52"/>
  <c r="G107" i="52"/>
  <c r="E16" i="52"/>
  <c r="E30" i="52"/>
  <c r="F59" i="52"/>
  <c r="G19" i="52"/>
  <c r="E45" i="52"/>
  <c r="F66" i="52"/>
  <c r="G87" i="52"/>
  <c r="E109" i="52"/>
  <c r="F3" i="52"/>
  <c r="G32" i="52"/>
  <c r="G60" i="52"/>
  <c r="E21" i="52"/>
  <c r="G4" i="52"/>
  <c r="E6" i="52"/>
  <c r="E34" i="52"/>
  <c r="E62" i="52"/>
  <c r="G23" i="52"/>
  <c r="G47" i="52"/>
  <c r="F58" i="52"/>
  <c r="E69" i="52"/>
  <c r="G79" i="52"/>
  <c r="F90" i="52"/>
  <c r="E101" i="52"/>
  <c r="G111" i="52"/>
  <c r="G6" i="52"/>
  <c r="F13" i="52"/>
  <c r="E20" i="52"/>
  <c r="F25" i="52"/>
  <c r="G30" i="52"/>
  <c r="E36" i="52"/>
  <c r="F41" i="52"/>
  <c r="G46" i="52"/>
  <c r="E52" i="52"/>
  <c r="F57" i="52"/>
  <c r="G62" i="52"/>
  <c r="E68" i="52"/>
  <c r="F73" i="52"/>
  <c r="G78" i="52"/>
  <c r="E84" i="52"/>
  <c r="F89" i="52"/>
  <c r="G94" i="52"/>
  <c r="E100" i="52"/>
  <c r="F105" i="52"/>
  <c r="F4" i="52"/>
  <c r="G25" i="52"/>
  <c r="E47" i="52"/>
  <c r="F68" i="52"/>
  <c r="F80" i="52"/>
  <c r="E91" i="52"/>
  <c r="G101" i="52"/>
  <c r="F111" i="52"/>
  <c r="E118" i="52"/>
  <c r="F123" i="52"/>
  <c r="G128" i="52"/>
  <c r="E134" i="52"/>
  <c r="F139" i="52"/>
  <c r="G144" i="52"/>
  <c r="E150" i="52"/>
  <c r="F155" i="52"/>
  <c r="G160" i="52"/>
  <c r="E166" i="52"/>
  <c r="F171" i="52"/>
  <c r="G176" i="52"/>
  <c r="E182" i="52"/>
  <c r="F187" i="52"/>
  <c r="G21" i="52"/>
  <c r="E43" i="52"/>
  <c r="F64" i="52"/>
  <c r="E78" i="52"/>
  <c r="G88" i="52"/>
  <c r="F99" i="52"/>
  <c r="E110" i="52"/>
  <c r="F12" i="52"/>
  <c r="G12" i="52"/>
  <c r="G40" i="52"/>
  <c r="E70" i="52"/>
  <c r="F30" i="52"/>
  <c r="G51" i="52"/>
  <c r="F62" i="52"/>
  <c r="E73" i="52"/>
  <c r="G83" i="52"/>
  <c r="F94" i="52"/>
  <c r="E105" i="52"/>
  <c r="F114" i="52"/>
  <c r="E8" i="52"/>
  <c r="G14" i="52"/>
  <c r="F21" i="52"/>
  <c r="G26" i="52"/>
  <c r="E32" i="52"/>
  <c r="F37" i="52"/>
  <c r="G42" i="52"/>
  <c r="E48" i="52"/>
  <c r="F53" i="52"/>
  <c r="G58" i="52"/>
  <c r="E64" i="52"/>
  <c r="F69" i="52"/>
  <c r="G74" i="52"/>
  <c r="E80" i="52"/>
  <c r="F85" i="52"/>
  <c r="G90" i="52"/>
  <c r="E96" i="52"/>
  <c r="F101" i="52"/>
  <c r="G106" i="52"/>
  <c r="G9" i="52"/>
  <c r="E31" i="52"/>
  <c r="F52" i="52"/>
  <c r="F72" i="52"/>
  <c r="E83" i="52"/>
  <c r="G93" i="52"/>
  <c r="F104" i="52"/>
  <c r="F113" i="52"/>
  <c r="F119" i="52"/>
  <c r="G124" i="52"/>
  <c r="E130" i="52"/>
  <c r="F135" i="52"/>
  <c r="G140" i="52"/>
  <c r="E146" i="52"/>
  <c r="F151" i="52"/>
  <c r="G156" i="52"/>
  <c r="E162" i="52"/>
  <c r="F167" i="52"/>
  <c r="G172" i="52"/>
  <c r="E178" i="52"/>
  <c r="F183" i="52"/>
  <c r="G5" i="52"/>
  <c r="E27" i="52"/>
  <c r="F48" i="52"/>
  <c r="G69" i="52"/>
  <c r="G80" i="52"/>
  <c r="F91" i="52"/>
  <c r="E102" i="52"/>
  <c r="E112" i="52"/>
  <c r="G17" i="52"/>
  <c r="G29" i="52"/>
  <c r="F71" i="52"/>
  <c r="G92" i="52"/>
  <c r="G112" i="52"/>
  <c r="F121" i="52"/>
  <c r="F128" i="52"/>
  <c r="G135" i="52"/>
  <c r="G142" i="52"/>
  <c r="G149" i="52"/>
  <c r="E157" i="52"/>
  <c r="E164" i="52"/>
  <c r="E171" i="52"/>
  <c r="F178" i="52"/>
  <c r="F185" i="52"/>
  <c r="F191" i="52"/>
  <c r="G196" i="52"/>
  <c r="G2" i="52"/>
  <c r="F44" i="52"/>
  <c r="E79" i="52"/>
  <c r="F100" i="52"/>
  <c r="F116" i="52"/>
  <c r="G123" i="52"/>
  <c r="G130" i="52"/>
  <c r="G137" i="52"/>
  <c r="F19" i="52"/>
  <c r="G48" i="52"/>
  <c r="E9" i="52"/>
  <c r="E37" i="52"/>
  <c r="E53" i="52"/>
  <c r="G63" i="52"/>
  <c r="F74" i="52"/>
  <c r="E85" i="52"/>
  <c r="G95" i="52"/>
  <c r="F106" i="52"/>
  <c r="G115" i="52"/>
  <c r="F9" i="52"/>
  <c r="F17" i="52"/>
  <c r="G22" i="52"/>
  <c r="E28" i="52"/>
  <c r="F33" i="52"/>
  <c r="G38" i="52"/>
  <c r="E44" i="52"/>
  <c r="F49" i="52"/>
  <c r="G54" i="52"/>
  <c r="E60" i="52"/>
  <c r="F65" i="52"/>
  <c r="G70" i="52"/>
  <c r="E76" i="52"/>
  <c r="F81" i="52"/>
  <c r="G86" i="52"/>
  <c r="E92" i="52"/>
  <c r="F97" i="52"/>
  <c r="G102" i="52"/>
  <c r="E108" i="52"/>
  <c r="E15" i="52"/>
  <c r="F36" i="52"/>
  <c r="G57" i="52"/>
  <c r="E75" i="52"/>
  <c r="G85" i="52"/>
  <c r="F96" i="52"/>
  <c r="E107" i="52"/>
  <c r="E115" i="52"/>
  <c r="G120" i="52"/>
  <c r="E126" i="52"/>
  <c r="F131" i="52"/>
  <c r="G136" i="52"/>
  <c r="E142" i="52"/>
  <c r="F147" i="52"/>
  <c r="G152" i="52"/>
  <c r="E158" i="52"/>
  <c r="F163" i="52"/>
  <c r="G168" i="52"/>
  <c r="E174" i="52"/>
  <c r="F179" i="52"/>
  <c r="G184" i="52"/>
  <c r="E11" i="52"/>
  <c r="F32" i="52"/>
  <c r="G53" i="52"/>
  <c r="G72" i="52"/>
  <c r="F83" i="52"/>
  <c r="E94" i="52"/>
  <c r="G104" i="52"/>
  <c r="G113" i="52"/>
  <c r="E23" i="52"/>
  <c r="F40" i="52"/>
  <c r="G76" i="52"/>
  <c r="E98" i="52"/>
  <c r="E116" i="52"/>
  <c r="E123" i="52"/>
  <c r="F130" i="52"/>
  <c r="F137" i="52"/>
  <c r="F144" i="52"/>
  <c r="G151" i="52"/>
  <c r="G158" i="52"/>
  <c r="G165" i="52"/>
  <c r="E173" i="52"/>
  <c r="E180" i="52"/>
  <c r="E187" i="52"/>
  <c r="G192" i="52"/>
  <c r="E198" i="52"/>
  <c r="G138" i="52"/>
  <c r="E55" i="52"/>
  <c r="F84" i="52"/>
  <c r="G105" i="52"/>
  <c r="F118" i="52"/>
  <c r="F125" i="52"/>
  <c r="F132" i="52"/>
  <c r="F27" i="52"/>
  <c r="F55" i="52"/>
  <c r="G15" i="52"/>
  <c r="F42" i="52"/>
  <c r="E57" i="52"/>
  <c r="G67" i="52"/>
  <c r="F78" i="52"/>
  <c r="E89" i="52"/>
  <c r="G99" i="52"/>
  <c r="F110" i="52"/>
  <c r="E4" i="52"/>
  <c r="E12" i="52"/>
  <c r="G18" i="52"/>
  <c r="E24" i="52"/>
  <c r="F29" i="52"/>
  <c r="G34" i="52"/>
  <c r="E40" i="52"/>
  <c r="F45" i="52"/>
  <c r="G50" i="52"/>
  <c r="E56" i="52"/>
  <c r="F61" i="52"/>
  <c r="G66" i="52"/>
  <c r="E72" i="52"/>
  <c r="F77" i="52"/>
  <c r="G82" i="52"/>
  <c r="E88" i="52"/>
  <c r="F93" i="52"/>
  <c r="G98" i="52"/>
  <c r="E104" i="52"/>
  <c r="F109" i="52"/>
  <c r="F20" i="52"/>
  <c r="G41" i="52"/>
  <c r="E63" i="52"/>
  <c r="G77" i="52"/>
  <c r="F88" i="52"/>
  <c r="E99" i="52"/>
  <c r="G109" i="52"/>
  <c r="G116" i="52"/>
  <c r="E122" i="52"/>
  <c r="E138" i="52"/>
  <c r="F159" i="52"/>
  <c r="G180" i="52"/>
  <c r="E59" i="52"/>
  <c r="F107" i="52"/>
  <c r="E51" i="52"/>
  <c r="F103" i="52"/>
  <c r="E125" i="52"/>
  <c r="E139" i="52"/>
  <c r="F153" i="52"/>
  <c r="G167" i="52"/>
  <c r="G181" i="52"/>
  <c r="E194" i="52"/>
  <c r="G13" i="52"/>
  <c r="G89" i="52"/>
  <c r="E120" i="52"/>
  <c r="F134" i="52"/>
  <c r="E143" i="52"/>
  <c r="F150" i="52"/>
  <c r="F157" i="52"/>
  <c r="F164" i="52"/>
  <c r="G171" i="52"/>
  <c r="G178" i="52"/>
  <c r="G185" i="52"/>
  <c r="G191" i="52"/>
  <c r="E197" i="52"/>
  <c r="F2" i="52"/>
  <c r="F56" i="52"/>
  <c r="G84" i="52"/>
  <c r="E106" i="52"/>
  <c r="G118" i="52"/>
  <c r="G125" i="52"/>
  <c r="E133" i="52"/>
  <c r="E140" i="52"/>
  <c r="E147" i="52"/>
  <c r="F154" i="52"/>
  <c r="F161" i="52"/>
  <c r="F168" i="52"/>
  <c r="G175" i="52"/>
  <c r="G182" i="52"/>
  <c r="F189" i="52"/>
  <c r="G194" i="52"/>
  <c r="E200" i="52"/>
  <c r="F24" i="52"/>
  <c r="E71" i="52"/>
  <c r="F92" i="52"/>
  <c r="F112" i="52"/>
  <c r="E121" i="52"/>
  <c r="E128" i="52"/>
  <c r="E135" i="52"/>
  <c r="E144" i="52"/>
  <c r="E151" i="52"/>
  <c r="F158" i="52"/>
  <c r="F165" i="52"/>
  <c r="F172" i="52"/>
  <c r="G179" i="52"/>
  <c r="G186" i="52"/>
  <c r="F192" i="52"/>
  <c r="G197" i="52"/>
  <c r="F143" i="52"/>
  <c r="G164" i="52"/>
  <c r="E186" i="52"/>
  <c r="F75" i="52"/>
  <c r="E7" i="52"/>
  <c r="G61" i="52"/>
  <c r="G108" i="52"/>
  <c r="G126" i="52"/>
  <c r="E141" i="52"/>
  <c r="E155" i="52"/>
  <c r="F169" i="52"/>
  <c r="G183" i="52"/>
  <c r="F195" i="52"/>
  <c r="G33" i="52"/>
  <c r="E95" i="52"/>
  <c r="G121" i="52"/>
  <c r="E136" i="52"/>
  <c r="E145" i="52"/>
  <c r="E152" i="52"/>
  <c r="E159" i="52"/>
  <c r="F166" i="52"/>
  <c r="F173" i="52"/>
  <c r="F180" i="52"/>
  <c r="G187" i="52"/>
  <c r="E193" i="52"/>
  <c r="F198" i="52"/>
  <c r="E19" i="52"/>
  <c r="E67" i="52"/>
  <c r="E90" i="52"/>
  <c r="E111" i="52"/>
  <c r="F120" i="52"/>
  <c r="G127" i="52"/>
  <c r="G134" i="52"/>
  <c r="G141" i="52"/>
  <c r="E149" i="52"/>
  <c r="E156" i="52"/>
  <c r="E163" i="52"/>
  <c r="F170" i="52"/>
  <c r="F177" i="52"/>
  <c r="F184" i="52"/>
  <c r="G190" i="52"/>
  <c r="E196" i="52"/>
  <c r="F201" i="52"/>
  <c r="E39" i="52"/>
  <c r="F76" i="52"/>
  <c r="G97" i="52"/>
  <c r="F115" i="52"/>
  <c r="G122" i="52"/>
  <c r="G129" i="52"/>
  <c r="E137" i="52"/>
  <c r="G145" i="52"/>
  <c r="E153" i="52"/>
  <c r="E160" i="52"/>
  <c r="E167" i="52"/>
  <c r="F174" i="52"/>
  <c r="F181" i="52"/>
  <c r="F188" i="52"/>
  <c r="G193" i="52"/>
  <c r="E199" i="52"/>
  <c r="F127" i="52"/>
  <c r="G148" i="52"/>
  <c r="E170" i="52"/>
  <c r="F16" i="52"/>
  <c r="E86" i="52"/>
  <c r="F28" i="52"/>
  <c r="E82" i="52"/>
  <c r="G117" i="52"/>
  <c r="E132" i="52"/>
  <c r="F146" i="52"/>
  <c r="F160" i="52"/>
  <c r="G174" i="52"/>
  <c r="G188" i="52"/>
  <c r="F199" i="52"/>
  <c r="G65" i="52"/>
  <c r="G110" i="52"/>
  <c r="E127" i="52"/>
  <c r="G139" i="52"/>
  <c r="G146" i="52"/>
  <c r="G153" i="52"/>
  <c r="E161" i="52"/>
  <c r="E168" i="52"/>
  <c r="E175" i="52"/>
  <c r="F182" i="52"/>
  <c r="E189" i="52"/>
  <c r="F194" i="52"/>
  <c r="G199" i="52"/>
  <c r="E35" i="52"/>
  <c r="E74" i="52"/>
  <c r="F95" i="52"/>
  <c r="G114" i="52"/>
  <c r="F122" i="52"/>
  <c r="F129" i="52"/>
  <c r="F136" i="52"/>
  <c r="G143" i="52"/>
  <c r="G150" i="52"/>
  <c r="G157" i="52"/>
  <c r="E165" i="52"/>
  <c r="E172" i="52"/>
  <c r="E179" i="52"/>
  <c r="F186" i="52"/>
  <c r="E192" i="52"/>
  <c r="F197" i="52"/>
  <c r="E2" i="52"/>
  <c r="G49" i="52"/>
  <c r="G81" i="52"/>
  <c r="E103" i="52"/>
  <c r="F117" i="52"/>
  <c r="F124" i="52"/>
  <c r="G131" i="52"/>
  <c r="F140" i="52"/>
  <c r="G147" i="52"/>
  <c r="G154" i="52"/>
  <c r="G161" i="52"/>
  <c r="E169" i="52"/>
  <c r="E176" i="52"/>
  <c r="E183" i="52"/>
  <c r="G189" i="52"/>
  <c r="E195" i="52"/>
  <c r="F200" i="52"/>
  <c r="G132" i="52"/>
  <c r="E154" i="52"/>
  <c r="F175" i="52"/>
  <c r="G37" i="52"/>
  <c r="G96" i="52"/>
  <c r="F8" i="52"/>
  <c r="F87" i="52"/>
  <c r="G119" i="52"/>
  <c r="G133" i="52"/>
  <c r="E148" i="52"/>
  <c r="F162" i="52"/>
  <c r="F176" i="52"/>
  <c r="E190" i="52"/>
  <c r="G200" i="52"/>
  <c r="G73" i="52"/>
  <c r="E114" i="52"/>
  <c r="E129" i="52"/>
  <c r="F141" i="52"/>
  <c r="F148" i="52"/>
  <c r="G155" i="52"/>
  <c r="G162" i="52"/>
  <c r="G169" i="52"/>
  <c r="E177" i="52"/>
  <c r="E184" i="52"/>
  <c r="F190" i="52"/>
  <c r="G195" i="52"/>
  <c r="E201" i="52"/>
  <c r="G45" i="52"/>
  <c r="F79" i="52"/>
  <c r="G100" i="52"/>
  <c r="E117" i="52"/>
  <c r="E124" i="52"/>
  <c r="E131" i="52"/>
  <c r="F138" i="52"/>
  <c r="F145" i="52"/>
  <c r="F152" i="52"/>
  <c r="G159" i="52"/>
  <c r="G166" i="52"/>
  <c r="G173" i="52"/>
  <c r="E181" i="52"/>
  <c r="E188" i="52"/>
  <c r="F193" i="52"/>
  <c r="G198" i="52"/>
  <c r="E3" i="52"/>
  <c r="F60" i="52"/>
  <c r="E87" i="52"/>
  <c r="F108" i="52"/>
  <c r="E119" i="52"/>
  <c r="F126" i="52"/>
  <c r="F133" i="52"/>
  <c r="F142" i="52"/>
  <c r="F149" i="52"/>
  <c r="F156" i="52"/>
  <c r="G163" i="52"/>
  <c r="G170" i="52"/>
  <c r="G177" i="52"/>
  <c r="E185" i="52"/>
  <c r="E191" i="52"/>
  <c r="F196" i="52"/>
  <c r="G201" i="52"/>
  <c r="BA1023" i="37"/>
  <c r="BA968" i="37"/>
  <c r="AU1024" i="37"/>
  <c r="BA851" i="37"/>
  <c r="AB216" i="37"/>
  <c r="AN833" i="37"/>
  <c r="AD216" i="37"/>
  <c r="BA833" i="37"/>
  <c r="BE924" i="37"/>
  <c r="AN857" i="37"/>
  <c r="AU875" i="37"/>
  <c r="BE954" i="37"/>
  <c r="BE888" i="37"/>
  <c r="BA922" i="37"/>
  <c r="AU1018" i="37"/>
  <c r="BE893" i="37"/>
  <c r="BE983" i="37"/>
  <c r="BA978" i="37"/>
  <c r="BA863" i="37"/>
  <c r="BE1010" i="37"/>
  <c r="AN992" i="37"/>
  <c r="BE1018" i="37"/>
  <c r="BE901" i="37"/>
  <c r="AA216" i="37"/>
  <c r="U833" i="37"/>
  <c r="BA961" i="37"/>
  <c r="BE930" i="37"/>
  <c r="BE959" i="37"/>
  <c r="BE917" i="37"/>
  <c r="BE845" i="37"/>
  <c r="BA1009" i="37"/>
  <c r="AN919" i="37"/>
  <c r="BE843" i="37"/>
  <c r="AU917" i="37"/>
  <c r="AU881" i="37"/>
  <c r="BE863" i="37"/>
  <c r="BE881" i="37"/>
  <c r="BE853" i="37"/>
  <c r="AN893" i="37"/>
  <c r="BE860" i="37"/>
  <c r="AU935" i="37"/>
  <c r="AU836" i="37"/>
  <c r="AC15" i="37"/>
  <c r="AC16" i="37" s="1"/>
  <c r="AD15" i="37"/>
  <c r="AD16" i="37" s="1"/>
  <c r="AD17" i="37" s="1"/>
  <c r="AD18" i="37" s="1"/>
  <c r="AD19" i="37" s="1"/>
  <c r="AD20" i="37" s="1"/>
  <c r="BQ93" i="40"/>
  <c r="BQ95" i="40"/>
  <c r="BQ94" i="40"/>
  <c r="BA846" i="37"/>
  <c r="U854" i="37"/>
  <c r="U1025" i="37"/>
  <c r="AD1025" i="37" s="1"/>
  <c r="U926" i="37"/>
  <c r="U968" i="37"/>
  <c r="AD968" i="37" s="1"/>
  <c r="U1029" i="37"/>
  <c r="AD1029" i="37" s="1"/>
  <c r="U1010" i="37"/>
  <c r="AD1010" i="37" s="1"/>
  <c r="U849" i="37"/>
  <c r="U940" i="37"/>
  <c r="AD940" i="37" s="1"/>
  <c r="AU892" i="37"/>
  <c r="BE877" i="37"/>
  <c r="BA941" i="37"/>
  <c r="BA866" i="37"/>
  <c r="BA976" i="37"/>
  <c r="BE994" i="37"/>
  <c r="BA895" i="37"/>
  <c r="BE1007" i="37"/>
  <c r="BE1017" i="37"/>
  <c r="BE837" i="37"/>
  <c r="AN927" i="37"/>
  <c r="BE910" i="37"/>
  <c r="AU1012" i="37"/>
  <c r="AU856" i="37"/>
  <c r="BE940" i="37"/>
  <c r="BA963" i="37"/>
  <c r="BE869" i="37"/>
  <c r="BA903" i="37"/>
  <c r="AU865" i="37"/>
  <c r="BA990" i="37"/>
  <c r="U863" i="37"/>
  <c r="U913" i="37"/>
  <c r="U862" i="37"/>
  <c r="U970" i="37"/>
  <c r="U1011" i="37"/>
  <c r="AD1011" i="37" s="1"/>
  <c r="U919" i="37"/>
  <c r="U963" i="37"/>
  <c r="U1016" i="37"/>
  <c r="AD1016" i="37" s="1"/>
  <c r="U856" i="37"/>
  <c r="U961" i="37"/>
  <c r="U947" i="37"/>
  <c r="U984" i="37"/>
  <c r="U954" i="37"/>
  <c r="AD954" i="37" s="1"/>
  <c r="U860" i="37"/>
  <c r="U964" i="37"/>
  <c r="U1009" i="37"/>
  <c r="AD1009" i="37" s="1"/>
  <c r="U967" i="37"/>
  <c r="AD967" i="37" s="1"/>
  <c r="U1007" i="37"/>
  <c r="AD1007" i="37" s="1"/>
  <c r="U986" i="37"/>
  <c r="U853" i="37"/>
  <c r="U943" i="37"/>
  <c r="AD943" i="37" s="1"/>
  <c r="U983" i="37"/>
  <c r="U977" i="37"/>
  <c r="U982" i="37"/>
  <c r="AD982" i="37" s="1"/>
  <c r="U920" i="37"/>
  <c r="U922" i="37"/>
  <c r="U973" i="37"/>
  <c r="U999" i="37"/>
  <c r="AD999" i="37" s="1"/>
  <c r="U980" i="37"/>
  <c r="U976" i="37"/>
  <c r="AD976" i="37" s="1"/>
  <c r="U998" i="37"/>
  <c r="AD998" i="37" s="1"/>
  <c r="U929" i="37"/>
  <c r="U1001" i="37"/>
  <c r="AD1001" i="37" s="1"/>
  <c r="U855" i="37"/>
  <c r="U927" i="37"/>
  <c r="U948" i="37"/>
  <c r="U905" i="37"/>
  <c r="U880" i="37"/>
  <c r="AU1007" i="37"/>
  <c r="BE958" i="37"/>
  <c r="BA993" i="37"/>
  <c r="AU895" i="37"/>
  <c r="AN1006" i="37"/>
  <c r="BE927" i="37"/>
  <c r="BA877" i="37"/>
  <c r="AU911" i="37"/>
  <c r="BA1021" i="37"/>
  <c r="AU983" i="37"/>
  <c r="AU964" i="37"/>
  <c r="BA1019" i="37"/>
  <c r="AN1025" i="37"/>
  <c r="U868" i="37"/>
  <c r="U846" i="37"/>
  <c r="BA875" i="37"/>
  <c r="AU994" i="37"/>
  <c r="BA992" i="37"/>
  <c r="BA916" i="37"/>
  <c r="AU934" i="37"/>
  <c r="AN980" i="37"/>
  <c r="AU939" i="37"/>
  <c r="AN899" i="37"/>
  <c r="BA943" i="37"/>
  <c r="AU1006" i="37"/>
  <c r="AU879" i="37"/>
  <c r="BE903" i="37"/>
  <c r="BA933" i="37"/>
  <c r="AN847" i="37"/>
  <c r="AN1007" i="37"/>
  <c r="AN1014" i="37"/>
  <c r="AN1029" i="37"/>
  <c r="BA1022" i="37"/>
  <c r="AU924" i="37"/>
  <c r="BE938" i="37"/>
  <c r="AU985" i="37"/>
  <c r="U989" i="37"/>
  <c r="U899" i="37"/>
  <c r="U936" i="37"/>
  <c r="AD936" i="37" s="1"/>
  <c r="U953" i="37"/>
  <c r="AD953" i="37" s="1"/>
  <c r="U1013" i="37"/>
  <c r="AD1013" i="37" s="1"/>
  <c r="U960" i="37"/>
  <c r="U971" i="37"/>
  <c r="U1004" i="37"/>
  <c r="AD1004" i="37" s="1"/>
  <c r="U1030" i="37"/>
  <c r="AD1030" i="37" s="1"/>
  <c r="U1002" i="37"/>
  <c r="AD1002" i="37" s="1"/>
  <c r="U991" i="37"/>
  <c r="AD991" i="37" s="1"/>
  <c r="U1026" i="37"/>
  <c r="AD1026" i="37" s="1"/>
  <c r="U972" i="37"/>
  <c r="U1005" i="37"/>
  <c r="AD1005" i="37" s="1"/>
  <c r="U1008" i="37"/>
  <c r="AD1008" i="37" s="1"/>
  <c r="U974" i="37"/>
  <c r="U941" i="37"/>
  <c r="U859" i="37"/>
  <c r="U906" i="37"/>
  <c r="U949" i="37"/>
  <c r="U1015" i="37"/>
  <c r="AD1015" i="37" s="1"/>
  <c r="U952" i="37"/>
  <c r="U992" i="37"/>
  <c r="AD992" i="37" s="1"/>
  <c r="U959" i="37"/>
  <c r="U858" i="37"/>
  <c r="U1012" i="37"/>
  <c r="AD1012" i="37" s="1"/>
  <c r="U932" i="37"/>
  <c r="U942" i="37"/>
  <c r="U993" i="37"/>
  <c r="AD993" i="37" s="1"/>
  <c r="U928" i="37"/>
  <c r="U1024" i="37"/>
  <c r="AD1024" i="37" s="1"/>
  <c r="U924" i="37"/>
  <c r="U951" i="37"/>
  <c r="U996" i="37"/>
  <c r="AD996" i="37" s="1"/>
  <c r="U938" i="37"/>
  <c r="AD938" i="37" s="1"/>
  <c r="U1006" i="37"/>
  <c r="AD1006" i="37" s="1"/>
  <c r="U987" i="37"/>
  <c r="U946" i="37"/>
  <c r="AD946" i="37" s="1"/>
  <c r="U851" i="37"/>
  <c r="U994" i="37"/>
  <c r="AD994" i="37" s="1"/>
  <c r="U945" i="37"/>
  <c r="U990" i="37"/>
  <c r="AD990" i="37" s="1"/>
  <c r="U1014" i="37"/>
  <c r="AD1014" i="37" s="1"/>
  <c r="U852" i="37"/>
  <c r="U995" i="37"/>
  <c r="AD995" i="37" s="1"/>
  <c r="U1023" i="37"/>
  <c r="AD1023" i="37" s="1"/>
  <c r="U1019" i="37"/>
  <c r="AD1019" i="37" s="1"/>
  <c r="U969" i="37"/>
  <c r="AD969" i="37" s="1"/>
  <c r="U1031" i="37"/>
  <c r="AD1031" i="37" s="1"/>
  <c r="U962" i="37"/>
  <c r="U965" i="37"/>
  <c r="U1003" i="37"/>
  <c r="AD1003" i="37" s="1"/>
  <c r="U923" i="37"/>
  <c r="U921" i="37"/>
  <c r="U975" i="37"/>
  <c r="U966" i="37"/>
  <c r="U887" i="37"/>
  <c r="U847" i="37"/>
  <c r="U1028" i="37"/>
  <c r="AD1028" i="37" s="1"/>
  <c r="U978" i="37"/>
  <c r="U861" i="37"/>
  <c r="U930" i="37"/>
  <c r="U1027" i="37"/>
  <c r="AD1027" i="37" s="1"/>
  <c r="U950" i="37"/>
  <c r="AD950" i="37" s="1"/>
  <c r="U1021" i="37"/>
  <c r="AD1021" i="37" s="1"/>
  <c r="U979" i="37"/>
  <c r="U944" i="37"/>
  <c r="U857" i="37"/>
  <c r="U935" i="37"/>
  <c r="U1000" i="37"/>
  <c r="AD1000" i="37" s="1"/>
  <c r="U931" i="37"/>
  <c r="U997" i="37"/>
  <c r="AD997" i="37" s="1"/>
  <c r="U1022" i="37"/>
  <c r="AD1022" i="37" s="1"/>
  <c r="U850" i="37"/>
  <c r="U1017" i="37"/>
  <c r="AD1017" i="37" s="1"/>
  <c r="U925" i="37"/>
  <c r="U981" i="37"/>
  <c r="U907" i="37"/>
  <c r="U933" i="37"/>
  <c r="U1020" i="37"/>
  <c r="AD1020" i="37" s="1"/>
  <c r="U1018" i="37"/>
  <c r="AD1018" i="37" s="1"/>
  <c r="U957" i="37"/>
  <c r="AD957" i="37" s="1"/>
  <c r="U955" i="37"/>
  <c r="AD955" i="37" s="1"/>
  <c r="U870" i="37"/>
  <c r="U956" i="37"/>
  <c r="AD956" i="37" s="1"/>
  <c r="U958" i="37"/>
  <c r="U939" i="37"/>
  <c r="AD939" i="37" s="1"/>
  <c r="U988" i="37"/>
  <c r="AU902" i="37"/>
  <c r="BA1015" i="37"/>
  <c r="BE918" i="37"/>
  <c r="BA917" i="37"/>
  <c r="AN849" i="37"/>
  <c r="BE937" i="37"/>
  <c r="BA1026" i="37"/>
  <c r="BA957" i="37"/>
  <c r="AN971" i="37"/>
  <c r="BA938" i="37"/>
  <c r="BA971" i="37"/>
  <c r="AU1016" i="37"/>
  <c r="AU971" i="37"/>
  <c r="AN996" i="37"/>
  <c r="AU851" i="37"/>
  <c r="BE899" i="37"/>
  <c r="BE876" i="37"/>
  <c r="BA937" i="37"/>
  <c r="BA984" i="37"/>
  <c r="BE923" i="37"/>
  <c r="AN1016" i="37"/>
  <c r="AU929" i="37"/>
  <c r="BE911" i="37"/>
  <c r="BE838" i="37"/>
  <c r="AU960" i="37"/>
  <c r="AN1018" i="37"/>
  <c r="BA888" i="37"/>
  <c r="AN1024" i="37"/>
  <c r="AU897" i="37"/>
  <c r="BE988" i="37"/>
  <c r="BE916" i="37"/>
  <c r="BA856" i="37"/>
  <c r="AU1011" i="37"/>
  <c r="AU956" i="37"/>
  <c r="BE902" i="37"/>
  <c r="AU959" i="37"/>
  <c r="BE952" i="37"/>
  <c r="AN929" i="37"/>
  <c r="AN870" i="37"/>
  <c r="AN976" i="37"/>
  <c r="AN1003" i="37"/>
  <c r="BA1018" i="37"/>
  <c r="BA911" i="37"/>
  <c r="BA973" i="37"/>
  <c r="AN964" i="37"/>
  <c r="BA908" i="37"/>
  <c r="AN941" i="37"/>
  <c r="AU996" i="37"/>
  <c r="BA965" i="37"/>
  <c r="BA980" i="37"/>
  <c r="BA910" i="37"/>
  <c r="BE995" i="37"/>
  <c r="BE890" i="37"/>
  <c r="AU973" i="37"/>
  <c r="AN999" i="37"/>
  <c r="BA893" i="37"/>
  <c r="AU889" i="37"/>
  <c r="BA994" i="37"/>
  <c r="BA967" i="37"/>
  <c r="U872" i="37"/>
  <c r="BE905" i="37"/>
  <c r="AN1011" i="37"/>
  <c r="BE1023" i="37"/>
  <c r="AN953" i="37"/>
  <c r="AN984" i="37"/>
  <c r="AN994" i="37"/>
  <c r="BE984" i="37"/>
  <c r="AN968" i="37"/>
  <c r="AN926" i="37"/>
  <c r="BA871" i="37"/>
  <c r="BE972" i="37"/>
  <c r="AU846" i="37"/>
  <c r="BA1007" i="37"/>
  <c r="BA845" i="37"/>
  <c r="BA995" i="37"/>
  <c r="AN854" i="37"/>
  <c r="BA945" i="37"/>
  <c r="AU1026" i="37"/>
  <c r="AN852" i="37"/>
  <c r="AU882" i="37"/>
  <c r="BE996" i="37"/>
  <c r="AU883" i="37"/>
  <c r="BA925" i="37"/>
  <c r="AN933" i="37"/>
  <c r="BA905" i="37"/>
  <c r="BA1005" i="37"/>
  <c r="AU901" i="37"/>
  <c r="AU950" i="37"/>
  <c r="BE1027" i="37"/>
  <c r="AU866" i="37"/>
  <c r="AU926" i="37"/>
  <c r="BE894" i="37"/>
  <c r="AN955" i="37"/>
  <c r="AN853" i="37"/>
  <c r="BA1000" i="37"/>
  <c r="BE944" i="37"/>
  <c r="BE872" i="37"/>
  <c r="AU891" i="37"/>
  <c r="BE1004" i="37"/>
  <c r="AU957" i="37"/>
  <c r="AN850" i="37"/>
  <c r="AN910" i="37"/>
  <c r="AU949" i="37"/>
  <c r="AU942" i="37"/>
  <c r="BE1011" i="37"/>
  <c r="AN943" i="37"/>
  <c r="AU848" i="37"/>
  <c r="BA1002" i="37"/>
  <c r="AU928" i="37"/>
  <c r="AU993" i="37"/>
  <c r="AU908" i="37"/>
  <c r="AN920" i="37"/>
  <c r="BE998" i="37"/>
  <c r="BA932" i="37"/>
  <c r="AN959" i="37"/>
  <c r="BE931" i="37"/>
  <c r="BA873" i="37"/>
  <c r="AU886" i="37"/>
  <c r="AN957" i="37"/>
  <c r="BA953" i="37"/>
  <c r="AU1015" i="37"/>
  <c r="BA969" i="37"/>
  <c r="BA892" i="37"/>
  <c r="AN1008" i="37"/>
  <c r="U892" i="37"/>
  <c r="AN939" i="37"/>
  <c r="BE836" i="37"/>
  <c r="AN997" i="37"/>
  <c r="AU1021" i="37"/>
  <c r="AN922" i="37"/>
  <c r="BA944" i="37"/>
  <c r="AU969" i="37"/>
  <c r="BA926" i="37"/>
  <c r="AU888" i="37"/>
  <c r="BE1003" i="37"/>
  <c r="BE957" i="37"/>
  <c r="BA853" i="37"/>
  <c r="AU1013" i="37"/>
  <c r="BE974" i="37"/>
  <c r="BE956" i="37"/>
  <c r="BA1003" i="37"/>
  <c r="BE1030" i="37"/>
  <c r="AU915" i="37"/>
  <c r="BA981" i="37"/>
  <c r="BA960" i="37"/>
  <c r="BA921" i="37"/>
  <c r="AU876" i="37"/>
  <c r="BA952" i="37"/>
  <c r="AU972" i="37"/>
  <c r="AU1022" i="37"/>
  <c r="BA912" i="37"/>
  <c r="BA986" i="37"/>
  <c r="BA940" i="37"/>
  <c r="AU847" i="37"/>
  <c r="BA883" i="37"/>
  <c r="BA899" i="37"/>
  <c r="AN859" i="37"/>
  <c r="BE904" i="37"/>
  <c r="AU968" i="37"/>
  <c r="BA865" i="37"/>
  <c r="BA966" i="37"/>
  <c r="AN935" i="37"/>
  <c r="AU1000" i="37"/>
  <c r="BE883" i="37"/>
  <c r="BE966" i="37"/>
  <c r="AU1028" i="37"/>
  <c r="AN923" i="37"/>
  <c r="AN978" i="37"/>
  <c r="AU966" i="37"/>
  <c r="BE839" i="37"/>
  <c r="AN942" i="37"/>
  <c r="BA915" i="37"/>
  <c r="BA1029" i="37"/>
  <c r="AN856" i="37"/>
  <c r="AU921" i="37"/>
  <c r="BA975" i="37"/>
  <c r="AU995" i="37"/>
  <c r="AN862" i="37"/>
  <c r="U843" i="37"/>
  <c r="BE950" i="37"/>
  <c r="AU970" i="37"/>
  <c r="BA909" i="37"/>
  <c r="BE891" i="37"/>
  <c r="AU916" i="37"/>
  <c r="BA970" i="37"/>
  <c r="U918" i="37"/>
  <c r="U910" i="37"/>
  <c r="AN882" i="37"/>
  <c r="AN1020" i="37"/>
  <c r="BE969" i="37"/>
  <c r="AN979" i="37"/>
  <c r="BA948" i="37"/>
  <c r="BA870" i="37"/>
  <c r="AU878" i="37"/>
  <c r="AU877" i="37"/>
  <c r="AN938" i="37"/>
  <c r="AU962" i="37"/>
  <c r="BA882" i="37"/>
  <c r="AN903" i="37"/>
  <c r="AU869" i="37"/>
  <c r="BE981" i="37"/>
  <c r="AU936" i="37"/>
  <c r="BA1031" i="37"/>
  <c r="BA847" i="37"/>
  <c r="BE848" i="37"/>
  <c r="AU1004" i="37"/>
  <c r="BE864" i="37"/>
  <c r="AU984" i="37"/>
  <c r="BA859" i="37"/>
  <c r="AN967" i="37"/>
  <c r="BA958" i="37"/>
  <c r="AU920" i="37"/>
  <c r="BE835" i="37"/>
  <c r="AN1031" i="37"/>
  <c r="BA988" i="37"/>
  <c r="BA972" i="37"/>
  <c r="AU1025" i="37"/>
  <c r="AN1009" i="37"/>
  <c r="BE922" i="37"/>
  <c r="AN1000" i="37"/>
  <c r="BA959" i="37"/>
  <c r="AN981" i="37"/>
  <c r="BE886" i="37"/>
  <c r="AU975" i="37"/>
  <c r="BA1025" i="37"/>
  <c r="BA914" i="37"/>
  <c r="AN936" i="37"/>
  <c r="AN868" i="37"/>
  <c r="AU912" i="37"/>
  <c r="AU931" i="37"/>
  <c r="BA904" i="37"/>
  <c r="BE942" i="37"/>
  <c r="BE1020" i="37"/>
  <c r="I2" i="40"/>
  <c r="BE960" i="37"/>
  <c r="BA950" i="37"/>
  <c r="AU992" i="37"/>
  <c r="BE850" i="37"/>
  <c r="AU884" i="37"/>
  <c r="AN918" i="37"/>
  <c r="AN1012" i="37"/>
  <c r="BA982" i="37"/>
  <c r="AN970" i="37"/>
  <c r="AN951" i="37"/>
  <c r="AN993" i="37"/>
  <c r="AU872" i="37"/>
  <c r="BA947" i="37"/>
  <c r="BA889" i="37"/>
  <c r="AU904" i="37"/>
  <c r="BE965" i="37"/>
  <c r="BA896" i="37"/>
  <c r="BA983" i="37"/>
  <c r="BE982" i="37"/>
  <c r="AU974" i="37"/>
  <c r="AN858" i="37"/>
  <c r="AU1027" i="37"/>
  <c r="BA929" i="37"/>
  <c r="BA998" i="37"/>
  <c r="AU922" i="37"/>
  <c r="AN961" i="37"/>
  <c r="BA928" i="37"/>
  <c r="AU952" i="37"/>
  <c r="BE915" i="37"/>
  <c r="AN986" i="37"/>
  <c r="BE852" i="37"/>
  <c r="BA931" i="37"/>
  <c r="AU923" i="37"/>
  <c r="BA991" i="37"/>
  <c r="AN995" i="37"/>
  <c r="BE844" i="37"/>
  <c r="BE895" i="37"/>
  <c r="BA936" i="37"/>
  <c r="AN1017" i="37"/>
  <c r="BE985" i="37"/>
  <c r="BA878" i="37"/>
  <c r="BE1022" i="37"/>
  <c r="BE867" i="37"/>
  <c r="BA930" i="37"/>
  <c r="AN987" i="37"/>
  <c r="AU893" i="37"/>
  <c r="BE868" i="37"/>
  <c r="BA1013" i="37"/>
  <c r="BA880" i="37"/>
  <c r="BA962" i="37"/>
  <c r="BE882" i="37"/>
  <c r="BA885" i="37"/>
  <c r="AU900" i="37"/>
  <c r="AU874" i="37"/>
  <c r="AU858" i="37"/>
  <c r="BA927" i="37"/>
  <c r="AN947" i="37"/>
  <c r="BE925" i="37"/>
  <c r="AU890" i="37"/>
  <c r="AU1019" i="37"/>
  <c r="BE975" i="37"/>
  <c r="AU873" i="37"/>
  <c r="AN1004" i="37"/>
  <c r="AN925" i="37"/>
  <c r="BE953" i="37"/>
  <c r="BA881" i="37"/>
  <c r="BE980" i="37"/>
  <c r="BE934" i="37"/>
  <c r="BE1015" i="37"/>
  <c r="AN972" i="37"/>
  <c r="AU967" i="37"/>
  <c r="AN913" i="37"/>
  <c r="AU896" i="37"/>
  <c r="AN932" i="37"/>
  <c r="BA850" i="37"/>
  <c r="AN985" i="37"/>
  <c r="BE963" i="37"/>
  <c r="AU854" i="37"/>
  <c r="AN952" i="37"/>
  <c r="BA939" i="37"/>
  <c r="AN998" i="37"/>
  <c r="BA874" i="37"/>
  <c r="BA855" i="37"/>
  <c r="BE1012" i="37"/>
  <c r="BE1029" i="37"/>
  <c r="BE986" i="37"/>
  <c r="BA996" i="37"/>
  <c r="BE1013" i="37"/>
  <c r="BA949" i="37"/>
  <c r="AU843" i="37"/>
  <c r="BA886" i="37"/>
  <c r="BA920" i="37"/>
  <c r="AU857" i="37"/>
  <c r="BE1021" i="37"/>
  <c r="BE1000" i="37"/>
  <c r="AU918" i="37"/>
  <c r="AN1028" i="37"/>
  <c r="BA1006" i="37"/>
  <c r="AN949" i="37"/>
  <c r="BE989" i="37"/>
  <c r="BA946" i="37"/>
  <c r="BE926" i="37"/>
  <c r="BA919" i="37"/>
  <c r="BE979" i="37"/>
  <c r="AU937" i="37"/>
  <c r="BA906" i="37"/>
  <c r="AU861" i="37"/>
  <c r="AU909" i="37"/>
  <c r="AU1002" i="37"/>
  <c r="BE987" i="37"/>
  <c r="AU899" i="37"/>
  <c r="BE841" i="37"/>
  <c r="BE849" i="37"/>
  <c r="AN975" i="37"/>
  <c r="BA918" i="37"/>
  <c r="BA879" i="37"/>
  <c r="AU863" i="37"/>
  <c r="BE967" i="37"/>
  <c r="BE919" i="37"/>
  <c r="BE955" i="37"/>
  <c r="AU958" i="37"/>
  <c r="BE1008" i="37"/>
  <c r="BE1001" i="37"/>
  <c r="BE970" i="37"/>
  <c r="AN1001" i="37"/>
  <c r="BE884" i="37"/>
  <c r="BE856" i="37"/>
  <c r="AN966" i="37"/>
  <c r="BE993" i="37"/>
  <c r="AN946" i="37"/>
  <c r="BE941" i="37"/>
  <c r="BA857" i="37"/>
  <c r="BA956" i="37"/>
  <c r="AN1021" i="37"/>
  <c r="AN944" i="37"/>
  <c r="AN928" i="37"/>
  <c r="BA849" i="37"/>
  <c r="BE880" i="37"/>
  <c r="AN982" i="37"/>
  <c r="BE889" i="37"/>
  <c r="BA864" i="37"/>
  <c r="AU1020" i="37"/>
  <c r="AU927" i="37"/>
  <c r="BE873" i="37"/>
  <c r="AU997" i="37"/>
  <c r="BA1030" i="37"/>
  <c r="BE870" i="37"/>
  <c r="BE933" i="37"/>
  <c r="BA884" i="37"/>
  <c r="AU855" i="37"/>
  <c r="BE976" i="37"/>
  <c r="BA999" i="37"/>
  <c r="BE885" i="37"/>
  <c r="BA977" i="37"/>
  <c r="AU1014" i="37"/>
  <c r="BA861" i="37"/>
  <c r="BA894" i="37"/>
  <c r="BE935" i="37"/>
  <c r="BA985" i="37"/>
  <c r="BE892" i="37"/>
  <c r="BE862" i="37"/>
  <c r="AU930" i="37"/>
  <c r="BE990" i="37"/>
  <c r="BA979" i="37"/>
  <c r="AU938" i="37"/>
  <c r="BA997" i="37"/>
  <c r="AU880" i="37"/>
  <c r="AU867" i="37"/>
  <c r="AU954" i="37"/>
  <c r="BA901" i="37"/>
  <c r="BE846" i="37"/>
  <c r="BE1028" i="37"/>
  <c r="AN861" i="37"/>
  <c r="BA858" i="37"/>
  <c r="AU862" i="37"/>
  <c r="BE914" i="37"/>
  <c r="BE1002" i="37"/>
  <c r="U888" i="37"/>
  <c r="BA1004" i="37"/>
  <c r="AU933" i="37"/>
  <c r="BE1009" i="37"/>
  <c r="AN950" i="37"/>
  <c r="AU868" i="37"/>
  <c r="BA989" i="37"/>
  <c r="AU1029" i="37"/>
  <c r="BA860" i="37"/>
  <c r="AU852" i="37"/>
  <c r="BA898" i="37"/>
  <c r="AU925" i="37"/>
  <c r="BA942" i="37"/>
  <c r="BE842" i="37"/>
  <c r="AN931" i="37"/>
  <c r="BE879" i="37"/>
  <c r="AN906" i="37"/>
  <c r="AU947" i="37"/>
  <c r="BA951" i="37"/>
  <c r="AU906" i="37"/>
  <c r="BE859" i="37"/>
  <c r="BA854" i="37"/>
  <c r="BE857" i="37"/>
  <c r="BA1016" i="37"/>
  <c r="AU864" i="37"/>
  <c r="AU943" i="37"/>
  <c r="AN1005" i="37"/>
  <c r="BE1025" i="37"/>
  <c r="BE913" i="37"/>
  <c r="BA924" i="37"/>
  <c r="BE887" i="37"/>
  <c r="AN860" i="37"/>
  <c r="BE928" i="37"/>
  <c r="AN969" i="37"/>
  <c r="BE929" i="37"/>
  <c r="AU1003" i="37"/>
  <c r="BE939" i="37"/>
  <c r="BE964" i="37"/>
  <c r="BA964" i="37"/>
  <c r="BE871" i="37"/>
  <c r="BA902" i="37"/>
  <c r="BA954" i="37"/>
  <c r="AU845" i="37"/>
  <c r="AN1015" i="37"/>
  <c r="BA891" i="37"/>
  <c r="AU963" i="37"/>
  <c r="AU905" i="37"/>
  <c r="BE855" i="37"/>
  <c r="BE977" i="37"/>
  <c r="BE973" i="37"/>
  <c r="AU986" i="37"/>
  <c r="AN924" i="37"/>
  <c r="AU860" i="37"/>
  <c r="AU871" i="37"/>
  <c r="AN963" i="37"/>
  <c r="BE847" i="37"/>
  <c r="AN863" i="37"/>
  <c r="AU946" i="37"/>
  <c r="BE943" i="37"/>
  <c r="BA935" i="37"/>
  <c r="BE865" i="37"/>
  <c r="BE932" i="37"/>
  <c r="AN991" i="37"/>
  <c r="BE896" i="37"/>
  <c r="AN1023" i="37"/>
  <c r="BE1019" i="37"/>
  <c r="BA848" i="37"/>
  <c r="AU955" i="37"/>
  <c r="AU945" i="37"/>
  <c r="AU859" i="37"/>
  <c r="AU978" i="37"/>
  <c r="BA844" i="37"/>
  <c r="BA987" i="37"/>
  <c r="BE971" i="37"/>
  <c r="AN855" i="37"/>
  <c r="BA862" i="37"/>
  <c r="AU844" i="37"/>
  <c r="BE897" i="37"/>
  <c r="BA876" i="37"/>
  <c r="AN977" i="37"/>
  <c r="AU898" i="37"/>
  <c r="AU903" i="37"/>
  <c r="AN905" i="37"/>
  <c r="AU982" i="37"/>
  <c r="AU961" i="37"/>
  <c r="AN921" i="37"/>
  <c r="BA868" i="37"/>
  <c r="BA1028" i="37"/>
  <c r="BE999" i="37"/>
  <c r="AN851" i="37"/>
  <c r="AU948" i="37"/>
  <c r="AU1017" i="37"/>
  <c r="BE1014" i="37"/>
  <c r="BA955" i="37"/>
  <c r="AN954" i="37"/>
  <c r="BE840" i="37"/>
  <c r="BA887" i="37"/>
  <c r="BA923" i="37"/>
  <c r="AN973" i="37"/>
  <c r="BE898" i="37"/>
  <c r="BA974" i="37"/>
  <c r="BA1014" i="37"/>
  <c r="BE1024" i="37"/>
  <c r="BA867" i="37"/>
  <c r="AN1002" i="37"/>
  <c r="AU870" i="37"/>
  <c r="BA1020" i="37"/>
  <c r="BE851" i="37"/>
  <c r="AU913" i="37"/>
  <c r="BE875" i="37"/>
  <c r="AU894" i="37"/>
  <c r="AN940" i="37"/>
  <c r="BA852" i="37"/>
  <c r="AN962" i="37"/>
  <c r="BE997" i="37"/>
  <c r="AU990" i="37"/>
  <c r="AN846" i="37"/>
  <c r="AN1010" i="37"/>
  <c r="AU907" i="37"/>
  <c r="AU1023" i="37"/>
  <c r="BE991" i="37"/>
  <c r="AU887" i="37"/>
  <c r="AN958" i="37"/>
  <c r="AN1027" i="37"/>
  <c r="BE858" i="37"/>
  <c r="BE951" i="37"/>
  <c r="AU965" i="37"/>
  <c r="AU914" i="37"/>
  <c r="AU932" i="37"/>
  <c r="AU1031" i="37"/>
  <c r="AU988" i="37"/>
  <c r="BA897" i="37"/>
  <c r="BE920" i="37"/>
  <c r="BA1010" i="37"/>
  <c r="AU910" i="37"/>
  <c r="AN960" i="37"/>
  <c r="BE978" i="37"/>
  <c r="BA900" i="37"/>
  <c r="BE908" i="37"/>
  <c r="AN1026" i="37"/>
  <c r="AU1001" i="37"/>
  <c r="AN1019" i="37"/>
  <c r="AN989" i="37"/>
  <c r="BA1011" i="37"/>
  <c r="BE968" i="37"/>
  <c r="BA869" i="37"/>
  <c r="BE947" i="37"/>
  <c r="AN990" i="37"/>
  <c r="AU953" i="37"/>
  <c r="AU981" i="37"/>
  <c r="AU977" i="37"/>
  <c r="AN1030" i="37"/>
  <c r="AN945" i="37"/>
  <c r="BE1006" i="37"/>
  <c r="AU979" i="37"/>
  <c r="BA1017" i="37"/>
  <c r="BA1024" i="37"/>
  <c r="AU940" i="37"/>
  <c r="AU991" i="37"/>
  <c r="BE961" i="37"/>
  <c r="BE946" i="37"/>
  <c r="AN930" i="37"/>
  <c r="AU1010" i="37"/>
  <c r="AU919" i="37"/>
  <c r="BA1027" i="37"/>
  <c r="AU1030" i="37"/>
  <c r="BA934" i="37"/>
  <c r="AU849" i="37"/>
  <c r="BE936" i="37"/>
  <c r="BA872" i="37"/>
  <c r="AN983" i="37"/>
  <c r="BA907" i="37"/>
  <c r="AN948" i="37"/>
  <c r="BE1031" i="37"/>
  <c r="BE1026" i="37"/>
  <c r="AU944" i="37"/>
  <c r="AU853" i="37"/>
  <c r="AU1008" i="37"/>
  <c r="BA1012" i="37"/>
  <c r="BA890" i="37"/>
  <c r="AN1022" i="37"/>
  <c r="AU976" i="37"/>
  <c r="AU885" i="37"/>
  <c r="AN907" i="37"/>
  <c r="AN974" i="37"/>
  <c r="BE945" i="37"/>
  <c r="U844" i="37"/>
  <c r="U882" i="37"/>
  <c r="AN900" i="37"/>
  <c r="U900" i="37"/>
  <c r="AN869" i="37"/>
  <c r="U869" i="37"/>
  <c r="AN914" i="37"/>
  <c r="U914" i="37"/>
  <c r="AN886" i="37"/>
  <c r="U886" i="37"/>
  <c r="AN877" i="37"/>
  <c r="U877" i="37"/>
  <c r="AN874" i="37"/>
  <c r="U874" i="37"/>
  <c r="AN897" i="37"/>
  <c r="U897" i="37"/>
  <c r="AN864" i="37"/>
  <c r="U864" i="37"/>
  <c r="AN890" i="37"/>
  <c r="U890" i="37"/>
  <c r="AN898" i="37"/>
  <c r="U898" i="37"/>
  <c r="AN895" i="37"/>
  <c r="U895" i="37"/>
  <c r="AN896" i="37"/>
  <c r="U896" i="37"/>
  <c r="AN902" i="37"/>
  <c r="U902" i="37"/>
  <c r="AN881" i="37"/>
  <c r="U881" i="37"/>
  <c r="AN889" i="37"/>
  <c r="U889" i="37"/>
  <c r="AN871" i="37"/>
  <c r="U871" i="37"/>
  <c r="AN894" i="37"/>
  <c r="U894" i="37"/>
  <c r="AN911" i="37"/>
  <c r="U911" i="37"/>
  <c r="AN867" i="37"/>
  <c r="U867" i="37"/>
  <c r="AN848" i="37"/>
  <c r="U848" i="37"/>
  <c r="AN883" i="37"/>
  <c r="U883" i="37"/>
  <c r="AN901" i="37"/>
  <c r="U901" i="37"/>
  <c r="AN845" i="37"/>
  <c r="U845" i="37"/>
  <c r="AN917" i="37"/>
  <c r="U917" i="37"/>
  <c r="AN908" i="37"/>
  <c r="U908" i="37"/>
  <c r="AN916" i="37"/>
  <c r="U916" i="37"/>
  <c r="AN909" i="37"/>
  <c r="U909" i="37"/>
  <c r="AN912" i="37"/>
  <c r="U912" i="37"/>
  <c r="AN866" i="37"/>
  <c r="U866" i="37"/>
  <c r="AN878" i="37"/>
  <c r="U878" i="37"/>
  <c r="AN875" i="37"/>
  <c r="U875" i="37"/>
  <c r="AN879" i="37"/>
  <c r="U879" i="37"/>
  <c r="AN865" i="37"/>
  <c r="U865" i="37"/>
  <c r="AN888" i="37"/>
  <c r="U904" i="37"/>
  <c r="AA8" i="37"/>
  <c r="AN844" i="37"/>
  <c r="U893" i="37"/>
  <c r="AN872" i="37"/>
  <c r="AN843" i="37"/>
  <c r="U903" i="37"/>
  <c r="AN892" i="37"/>
  <c r="U884" i="37"/>
  <c r="AN884" i="37"/>
  <c r="U873" i="37"/>
  <c r="AN873" i="37"/>
  <c r="AN891" i="37"/>
  <c r="U891" i="37"/>
  <c r="AN885" i="37"/>
  <c r="U885" i="37"/>
  <c r="U876" i="37"/>
  <c r="AN876" i="37"/>
  <c r="U915" i="37"/>
  <c r="AN915" i="37"/>
  <c r="AU835" i="37"/>
  <c r="AU834" i="37"/>
  <c r="BQ84" i="40"/>
  <c r="BQ89" i="40"/>
  <c r="BQ85" i="40"/>
  <c r="BQ90" i="40"/>
  <c r="BQ92" i="40"/>
  <c r="BQ87" i="40"/>
  <c r="BQ91" i="40"/>
  <c r="BQ88" i="40"/>
  <c r="BQ86" i="40"/>
  <c r="BQ83" i="40"/>
  <c r="BQ6" i="40"/>
  <c r="BQ51" i="40"/>
  <c r="BQ50" i="40"/>
  <c r="BQ40" i="40"/>
  <c r="BQ71" i="40"/>
  <c r="BQ52" i="40"/>
  <c r="BQ29" i="40"/>
  <c r="BQ60" i="40"/>
  <c r="BQ74" i="40"/>
  <c r="BQ54" i="40"/>
  <c r="BQ81" i="40"/>
  <c r="BQ33" i="40"/>
  <c r="BQ22" i="40"/>
  <c r="BQ53" i="40"/>
  <c r="BQ58" i="40"/>
  <c r="BQ21" i="40"/>
  <c r="BQ20" i="40"/>
  <c r="BQ44" i="40"/>
  <c r="BQ82" i="40"/>
  <c r="BQ9" i="40"/>
  <c r="BQ77" i="40"/>
  <c r="BQ69" i="40"/>
  <c r="BQ30" i="40"/>
  <c r="BQ47" i="40"/>
  <c r="BQ19" i="40"/>
  <c r="BQ3" i="40"/>
  <c r="BQ26" i="40"/>
  <c r="BQ5" i="40"/>
  <c r="BQ59" i="40"/>
  <c r="BQ36" i="40"/>
  <c r="I123" i="40"/>
  <c r="I127" i="40"/>
  <c r="I131" i="40"/>
  <c r="I135" i="40"/>
  <c r="I139" i="40"/>
  <c r="I143" i="40"/>
  <c r="I147" i="40"/>
  <c r="I151" i="40"/>
  <c r="I155" i="40"/>
  <c r="I159" i="40"/>
  <c r="I163" i="40"/>
  <c r="I167" i="40"/>
  <c r="I171" i="40"/>
  <c r="I175" i="40"/>
  <c r="I179" i="40"/>
  <c r="I183" i="40"/>
  <c r="H183" i="40" s="1"/>
  <c r="I187" i="40"/>
  <c r="H187" i="40" s="1"/>
  <c r="I191" i="40"/>
  <c r="H191" i="40" s="1"/>
  <c r="I195" i="40"/>
  <c r="H195" i="40" s="1"/>
  <c r="I199" i="40"/>
  <c r="H199" i="40" s="1"/>
  <c r="I4" i="40"/>
  <c r="I6" i="40"/>
  <c r="H6" i="40" s="1"/>
  <c r="I8" i="40"/>
  <c r="H8" i="40" s="1"/>
  <c r="I10" i="40"/>
  <c r="H10" i="40" s="1"/>
  <c r="I12" i="40"/>
  <c r="H12" i="40" s="1"/>
  <c r="I14" i="40"/>
  <c r="H14" i="40" s="1"/>
  <c r="I16" i="40"/>
  <c r="I18" i="40"/>
  <c r="H18" i="40" s="1"/>
  <c r="I20" i="40"/>
  <c r="H20" i="40" s="1"/>
  <c r="I22" i="40"/>
  <c r="I24" i="40"/>
  <c r="H24" i="40" s="1"/>
  <c r="I26" i="40"/>
  <c r="I28" i="40"/>
  <c r="I30" i="40"/>
  <c r="I32" i="40"/>
  <c r="I34" i="40"/>
  <c r="I36" i="40"/>
  <c r="H36" i="40" s="1"/>
  <c r="I38" i="40"/>
  <c r="H38" i="40" s="1"/>
  <c r="I40" i="40"/>
  <c r="H40" i="40" s="1"/>
  <c r="I42" i="40"/>
  <c r="H42" i="40" s="1"/>
  <c r="I44" i="40"/>
  <c r="I46" i="40"/>
  <c r="I48" i="40"/>
  <c r="I50" i="40"/>
  <c r="I52" i="40"/>
  <c r="I54" i="40"/>
  <c r="I56" i="40"/>
  <c r="H56" i="40" s="1"/>
  <c r="I58" i="40"/>
  <c r="H58" i="40" s="1"/>
  <c r="I60" i="40"/>
  <c r="I62" i="40"/>
  <c r="I64" i="40"/>
  <c r="H64" i="40" s="1"/>
  <c r="I66" i="40"/>
  <c r="I68" i="40"/>
  <c r="H68" i="40" s="1"/>
  <c r="I70" i="40"/>
  <c r="I72" i="40"/>
  <c r="I74" i="40"/>
  <c r="I76" i="40"/>
  <c r="H76" i="40" s="1"/>
  <c r="I78" i="40"/>
  <c r="H78" i="40" s="1"/>
  <c r="I80" i="40"/>
  <c r="H80" i="40" s="1"/>
  <c r="I82" i="40"/>
  <c r="I84" i="40"/>
  <c r="H84" i="40" s="1"/>
  <c r="I86" i="40"/>
  <c r="I88" i="40"/>
  <c r="H88" i="40" s="1"/>
  <c r="I90" i="40"/>
  <c r="H90" i="40" s="1"/>
  <c r="I92" i="40"/>
  <c r="H92" i="40" s="1"/>
  <c r="I94" i="40"/>
  <c r="I96" i="40"/>
  <c r="H96" i="40" s="1"/>
  <c r="I98" i="40"/>
  <c r="I100" i="40"/>
  <c r="I102" i="40"/>
  <c r="H102" i="40" s="1"/>
  <c r="I104" i="40"/>
  <c r="I106" i="40"/>
  <c r="I108" i="40"/>
  <c r="I110" i="40"/>
  <c r="H110" i="40" s="1"/>
  <c r="I112" i="40"/>
  <c r="H112" i="40" s="1"/>
  <c r="I114" i="40"/>
  <c r="H114" i="40" s="1"/>
  <c r="I116" i="40"/>
  <c r="I118" i="40"/>
  <c r="I120" i="40"/>
  <c r="I124" i="40"/>
  <c r="I128" i="40"/>
  <c r="I132" i="40"/>
  <c r="I136" i="40"/>
  <c r="I140" i="40"/>
  <c r="I144" i="40"/>
  <c r="I148" i="40"/>
  <c r="I152" i="40"/>
  <c r="I156" i="40"/>
  <c r="I160" i="40"/>
  <c r="I164" i="40"/>
  <c r="I168" i="40"/>
  <c r="I172" i="40"/>
  <c r="I176" i="40"/>
  <c r="I180" i="40"/>
  <c r="I184" i="40"/>
  <c r="I188" i="40"/>
  <c r="H188" i="40" s="1"/>
  <c r="I192" i="40"/>
  <c r="H192" i="40" s="1"/>
  <c r="I196" i="40"/>
  <c r="H196" i="40" s="1"/>
  <c r="I200" i="40"/>
  <c r="H200" i="40" s="1"/>
  <c r="I125" i="40"/>
  <c r="I133" i="40"/>
  <c r="I141" i="40"/>
  <c r="I149" i="40"/>
  <c r="I157" i="40"/>
  <c r="I165" i="40"/>
  <c r="I173" i="40"/>
  <c r="I181" i="40"/>
  <c r="H181" i="40" s="1"/>
  <c r="I189" i="40"/>
  <c r="H189" i="40" s="1"/>
  <c r="I197" i="40"/>
  <c r="H197" i="40" s="1"/>
  <c r="I3" i="40"/>
  <c r="I7" i="40"/>
  <c r="H7" i="40" s="1"/>
  <c r="I11" i="40"/>
  <c r="H11" i="40" s="1"/>
  <c r="I15" i="40"/>
  <c r="H15" i="40" s="1"/>
  <c r="I19" i="40"/>
  <c r="H19" i="40" s="1"/>
  <c r="I23" i="40"/>
  <c r="I27" i="40"/>
  <c r="I31" i="40"/>
  <c r="H31" i="40" s="1"/>
  <c r="I35" i="40"/>
  <c r="I39" i="40"/>
  <c r="H39" i="40" s="1"/>
  <c r="I43" i="40"/>
  <c r="I47" i="40"/>
  <c r="I51" i="40"/>
  <c r="I55" i="40"/>
  <c r="I59" i="40"/>
  <c r="I63" i="40"/>
  <c r="I67" i="40"/>
  <c r="H67" i="40" s="1"/>
  <c r="I71" i="40"/>
  <c r="H71" i="40" s="1"/>
  <c r="I75" i="40"/>
  <c r="H75" i="40" s="1"/>
  <c r="I79" i="40"/>
  <c r="H79" i="40" s="1"/>
  <c r="I83" i="40"/>
  <c r="H83" i="40" s="1"/>
  <c r="I87" i="40"/>
  <c r="H87" i="40" s="1"/>
  <c r="I91" i="40"/>
  <c r="H91" i="40" s="1"/>
  <c r="I95" i="40"/>
  <c r="I99" i="40"/>
  <c r="I103" i="40"/>
  <c r="I107" i="40"/>
  <c r="I111" i="40"/>
  <c r="H111" i="40" s="1"/>
  <c r="I115" i="40"/>
  <c r="I119" i="40"/>
  <c r="I126" i="40"/>
  <c r="I134" i="40"/>
  <c r="I142" i="40"/>
  <c r="I150" i="40"/>
  <c r="I158" i="40"/>
  <c r="I166" i="40"/>
  <c r="I174" i="40"/>
  <c r="I182" i="40"/>
  <c r="H182" i="40" s="1"/>
  <c r="I190" i="40"/>
  <c r="H190" i="40" s="1"/>
  <c r="I198" i="40"/>
  <c r="H198" i="40" s="1"/>
  <c r="I121" i="40"/>
  <c r="I129" i="40"/>
  <c r="I137" i="40"/>
  <c r="I145" i="40"/>
  <c r="I153" i="40"/>
  <c r="I161" i="40"/>
  <c r="I169" i="40"/>
  <c r="I177" i="40"/>
  <c r="I185" i="40"/>
  <c r="I193" i="40"/>
  <c r="H193" i="40" s="1"/>
  <c r="I201" i="40"/>
  <c r="H201" i="40" s="1"/>
  <c r="I5" i="40"/>
  <c r="H5" i="40" s="1"/>
  <c r="I21" i="40"/>
  <c r="H21" i="40" s="1"/>
  <c r="I37" i="40"/>
  <c r="H37" i="40" s="1"/>
  <c r="I53" i="40"/>
  <c r="H53" i="40" s="1"/>
  <c r="I69" i="40"/>
  <c r="I85" i="40"/>
  <c r="I101" i="40"/>
  <c r="H101" i="40" s="1"/>
  <c r="I117" i="40"/>
  <c r="I146" i="40"/>
  <c r="I178" i="40"/>
  <c r="I9" i="40"/>
  <c r="H9" i="40" s="1"/>
  <c r="I25" i="40"/>
  <c r="I41" i="40"/>
  <c r="H41" i="40" s="1"/>
  <c r="I57" i="40"/>
  <c r="H57" i="40" s="1"/>
  <c r="I73" i="40"/>
  <c r="I89" i="40"/>
  <c r="I105" i="40"/>
  <c r="I122" i="40"/>
  <c r="I154" i="40"/>
  <c r="I186" i="40"/>
  <c r="I29" i="40"/>
  <c r="I61" i="40"/>
  <c r="H61" i="40" s="1"/>
  <c r="I93" i="40"/>
  <c r="I130" i="40"/>
  <c r="I194" i="40"/>
  <c r="H194" i="40" s="1"/>
  <c r="I33" i="40"/>
  <c r="H33" i="40" s="1"/>
  <c r="I65" i="40"/>
  <c r="H65" i="40" s="1"/>
  <c r="I97" i="40"/>
  <c r="H97" i="40" s="1"/>
  <c r="I138" i="40"/>
  <c r="I13" i="40"/>
  <c r="H13" i="40" s="1"/>
  <c r="I45" i="40"/>
  <c r="I77" i="40"/>
  <c r="H77" i="40" s="1"/>
  <c r="I109" i="40"/>
  <c r="H109" i="40" s="1"/>
  <c r="I162" i="40"/>
  <c r="I17" i="40"/>
  <c r="H17" i="40" s="1"/>
  <c r="I49" i="40"/>
  <c r="I81" i="40"/>
  <c r="H81" i="40" s="1"/>
  <c r="I113" i="40"/>
  <c r="H113" i="40" s="1"/>
  <c r="I170" i="40"/>
  <c r="BQ13" i="40"/>
  <c r="BQ37" i="40"/>
  <c r="BQ35" i="40"/>
  <c r="BQ16" i="40"/>
  <c r="BQ8" i="40"/>
  <c r="BQ28" i="40"/>
  <c r="BQ27" i="40"/>
  <c r="BQ65" i="40"/>
  <c r="BQ23" i="40"/>
  <c r="BQ68" i="40"/>
  <c r="BQ12" i="40"/>
  <c r="BQ55" i="40"/>
  <c r="BQ73" i="40"/>
  <c r="BQ32" i="40"/>
  <c r="BQ45" i="40"/>
  <c r="BQ7" i="40"/>
  <c r="BQ24" i="40"/>
  <c r="BQ79" i="40"/>
  <c r="BQ38" i="40"/>
  <c r="BQ2" i="40"/>
  <c r="BO4" i="40"/>
  <c r="BQ72" i="40"/>
  <c r="BQ63" i="40"/>
  <c r="BQ31" i="40"/>
  <c r="BQ64" i="40"/>
  <c r="BQ34" i="40"/>
  <c r="BQ56" i="40"/>
  <c r="BQ49" i="40"/>
  <c r="BQ76" i="40"/>
  <c r="BQ46" i="40"/>
  <c r="BQ15" i="40"/>
  <c r="BQ39" i="40"/>
  <c r="BQ43" i="40"/>
  <c r="BQ61" i="40"/>
  <c r="BQ75" i="40"/>
  <c r="BQ67" i="40"/>
  <c r="BQ25" i="40"/>
  <c r="BQ10" i="40"/>
  <c r="BQ4" i="40"/>
  <c r="BQ41" i="40"/>
  <c r="BQ78" i="40"/>
  <c r="BQ57" i="40"/>
  <c r="BQ48" i="40"/>
  <c r="BQ70" i="40"/>
  <c r="BQ18" i="40"/>
  <c r="BQ14" i="40"/>
  <c r="BQ11" i="40"/>
  <c r="BQ66" i="40"/>
  <c r="BQ62" i="40"/>
  <c r="BQ80" i="40"/>
  <c r="BQ42" i="40"/>
  <c r="BQ17" i="40"/>
  <c r="H105" i="40" l="1"/>
  <c r="H69" i="40"/>
  <c r="H95" i="40"/>
  <c r="H63" i="40"/>
  <c r="H100" i="40"/>
  <c r="H44" i="40"/>
  <c r="AC3" i="40"/>
  <c r="BI5" i="40"/>
  <c r="H107" i="40"/>
  <c r="H106" i="40"/>
  <c r="H98" i="40"/>
  <c r="H82" i="40"/>
  <c r="H74" i="40"/>
  <c r="H50" i="40"/>
  <c r="H89" i="40"/>
  <c r="H93" i="40"/>
  <c r="H73" i="40"/>
  <c r="H103" i="40"/>
  <c r="H104" i="40"/>
  <c r="H72" i="40"/>
  <c r="H48" i="40"/>
  <c r="H85" i="40"/>
  <c r="H99" i="40"/>
  <c r="H94" i="40"/>
  <c r="H86" i="40"/>
  <c r="H70" i="40"/>
  <c r="H62" i="40"/>
  <c r="CN163" i="40"/>
  <c r="CN20" i="40"/>
  <c r="CN28" i="40"/>
  <c r="CN19" i="40"/>
  <c r="CN177" i="40"/>
  <c r="CN9" i="40"/>
  <c r="CN34" i="40"/>
  <c r="CN140" i="40"/>
  <c r="CN126" i="40"/>
  <c r="CN48" i="40"/>
  <c r="CN181" i="40"/>
  <c r="CN190" i="40"/>
  <c r="CN150" i="40"/>
  <c r="CN70" i="40"/>
  <c r="CN7" i="40"/>
  <c r="CN65" i="40"/>
  <c r="CN101" i="40"/>
  <c r="CN127" i="40"/>
  <c r="CN160" i="40"/>
  <c r="CN41" i="40"/>
  <c r="CN40" i="40"/>
  <c r="CN169" i="40"/>
  <c r="CN129" i="40"/>
  <c r="CN162" i="40"/>
  <c r="CN43" i="40"/>
  <c r="CN35" i="40"/>
  <c r="CN5" i="40"/>
  <c r="CN80" i="40"/>
  <c r="CN38" i="40"/>
  <c r="CN173" i="40"/>
  <c r="CN8" i="40"/>
  <c r="CN144" i="40"/>
  <c r="CN36" i="40"/>
  <c r="CN176" i="40"/>
  <c r="CN156" i="40"/>
  <c r="CN120" i="40"/>
  <c r="CN132" i="40"/>
  <c r="CN200" i="40"/>
  <c r="CN99" i="40"/>
  <c r="CN118" i="40"/>
  <c r="CN81" i="40"/>
  <c r="CN198" i="40"/>
  <c r="CN66" i="40"/>
  <c r="CN159" i="40"/>
  <c r="CN85" i="40"/>
  <c r="CN72" i="40"/>
  <c r="CN49" i="40"/>
  <c r="CN74" i="40"/>
  <c r="CN88" i="40"/>
  <c r="CN82" i="40"/>
  <c r="CN130" i="40"/>
  <c r="CN152" i="40"/>
  <c r="CN94" i="40"/>
  <c r="CN16" i="40"/>
  <c r="CN107" i="40"/>
  <c r="CN164" i="40"/>
  <c r="CN128" i="40"/>
  <c r="CN84" i="40"/>
  <c r="CN104" i="40"/>
  <c r="CN32" i="40"/>
  <c r="CN151" i="40"/>
  <c r="CN24" i="40"/>
  <c r="CN50" i="40"/>
  <c r="CN61" i="40"/>
  <c r="CN96" i="40"/>
  <c r="CN77" i="40"/>
  <c r="CN30" i="40"/>
  <c r="CN12" i="40"/>
  <c r="CN194" i="40"/>
  <c r="CN145" i="40"/>
  <c r="CN90" i="40"/>
  <c r="CN131" i="40"/>
  <c r="CN114" i="40"/>
  <c r="CN187" i="40"/>
  <c r="CN168" i="40"/>
  <c r="CN155" i="40"/>
  <c r="CN100" i="40"/>
  <c r="CN44" i="40"/>
  <c r="CN91" i="40"/>
  <c r="CN79" i="40"/>
  <c r="CN67" i="40"/>
  <c r="CN138" i="40"/>
  <c r="CN139" i="40"/>
  <c r="CN142" i="40"/>
  <c r="CN184" i="40"/>
  <c r="CN60" i="40"/>
  <c r="CN170" i="40"/>
  <c r="CN123" i="40"/>
  <c r="CN121" i="40"/>
  <c r="CN125" i="40"/>
  <c r="CN23" i="40"/>
  <c r="CN98" i="40"/>
  <c r="CN186" i="40"/>
  <c r="CN137" i="40"/>
  <c r="CN165" i="40"/>
  <c r="CN4" i="40"/>
  <c r="CN153" i="40"/>
  <c r="CN2" i="40"/>
  <c r="CN18" i="40"/>
  <c r="CN93" i="40"/>
  <c r="CN109" i="40"/>
  <c r="CN54" i="40"/>
  <c r="CN149" i="40"/>
  <c r="CN6" i="40"/>
  <c r="CN174" i="40"/>
  <c r="CN196" i="40"/>
  <c r="CN26" i="40"/>
  <c r="CN68" i="40"/>
  <c r="CN167" i="40"/>
  <c r="CN31" i="40"/>
  <c r="CN185" i="40"/>
  <c r="CN17" i="40"/>
  <c r="CN97" i="40"/>
  <c r="CN201" i="40"/>
  <c r="CN87" i="40"/>
  <c r="CN13" i="40"/>
  <c r="CN136" i="40"/>
  <c r="CN180" i="40"/>
  <c r="CN113" i="40"/>
  <c r="CN71" i="40"/>
  <c r="CN25" i="40"/>
  <c r="CN78" i="40"/>
  <c r="CN188" i="40"/>
  <c r="CN110" i="40"/>
  <c r="CN141" i="40"/>
  <c r="CN86" i="40"/>
  <c r="CN27" i="40"/>
  <c r="CN103" i="40"/>
  <c r="CN148" i="40"/>
  <c r="CN183" i="40"/>
  <c r="CN179" i="40"/>
  <c r="CN147" i="40"/>
  <c r="CN117" i="40"/>
  <c r="CN199" i="40"/>
  <c r="CN106" i="40"/>
  <c r="CN172" i="40"/>
  <c r="CN95" i="40"/>
  <c r="CN51" i="40"/>
  <c r="CN195" i="40"/>
  <c r="CN63" i="40"/>
  <c r="CN171" i="40"/>
  <c r="CN154" i="40"/>
  <c r="CN111" i="40"/>
  <c r="CN69" i="40"/>
  <c r="CN14" i="40"/>
  <c r="CN57" i="40"/>
  <c r="CN45" i="40"/>
  <c r="CN42" i="40"/>
  <c r="CN92" i="40"/>
  <c r="CN62" i="40"/>
  <c r="CN10" i="40"/>
  <c r="CN15" i="40"/>
  <c r="CN119" i="40"/>
  <c r="CN89" i="40"/>
  <c r="CN76" i="40"/>
  <c r="CN143" i="40"/>
  <c r="CN146" i="40"/>
  <c r="CN22" i="40"/>
  <c r="CN158" i="40"/>
  <c r="CN108" i="40"/>
  <c r="CN53" i="40"/>
  <c r="CN175" i="40"/>
  <c r="CN124" i="40"/>
  <c r="CN56" i="40"/>
  <c r="CN115" i="40"/>
  <c r="CN52" i="40"/>
  <c r="CN133" i="40"/>
  <c r="CN105" i="40"/>
  <c r="CN33" i="40"/>
  <c r="CN11" i="40"/>
  <c r="CN75" i="40"/>
  <c r="CN161" i="40"/>
  <c r="CN73" i="40"/>
  <c r="CN64" i="40"/>
  <c r="CN59" i="40"/>
  <c r="CN21" i="40"/>
  <c r="CN122" i="40"/>
  <c r="CN192" i="40"/>
  <c r="CN29" i="40"/>
  <c r="CN46" i="40"/>
  <c r="CN193" i="40"/>
  <c r="CN191" i="40"/>
  <c r="CN189" i="40"/>
  <c r="CN178" i="40"/>
  <c r="CN197" i="40"/>
  <c r="CN134" i="40"/>
  <c r="CN37" i="40"/>
  <c r="CN182" i="40"/>
  <c r="CN58" i="40"/>
  <c r="CN157" i="40"/>
  <c r="CN102" i="40"/>
  <c r="CN83" i="40"/>
  <c r="CN47" i="40"/>
  <c r="CN3" i="40"/>
  <c r="CN55" i="40"/>
  <c r="CN166" i="40"/>
  <c r="CN135" i="40"/>
  <c r="CN116" i="40"/>
  <c r="CN112" i="40"/>
  <c r="CN39" i="40"/>
  <c r="AN834" i="37"/>
  <c r="AB217" i="37"/>
  <c r="U834" i="37"/>
  <c r="AA217" i="37"/>
  <c r="BA834" i="37"/>
  <c r="AD217" i="37"/>
  <c r="H16" i="40"/>
  <c r="H26" i="40"/>
  <c r="BA3" i="40"/>
  <c r="AS130" i="40"/>
  <c r="AR130" i="40" s="1"/>
  <c r="BA28" i="40"/>
  <c r="BA138" i="40"/>
  <c r="AZ138" i="40" s="1"/>
  <c r="AS187" i="40"/>
  <c r="AR187" i="40" s="1"/>
  <c r="BA81" i="40"/>
  <c r="AZ81" i="40" s="1"/>
  <c r="AS73" i="40"/>
  <c r="AR73" i="40" s="1"/>
  <c r="BA63" i="40"/>
  <c r="AZ63" i="40" s="1"/>
  <c r="BA92" i="40"/>
  <c r="AZ92" i="40" s="1"/>
  <c r="AS9" i="40"/>
  <c r="AS201" i="40"/>
  <c r="AR201" i="40" s="1"/>
  <c r="AS123" i="40"/>
  <c r="AR123" i="40" s="1"/>
  <c r="BA55" i="40"/>
  <c r="AZ55" i="40" s="1"/>
  <c r="BA10" i="40"/>
  <c r="AZ10" i="40" s="1"/>
  <c r="BA156" i="40"/>
  <c r="AZ156" i="40" s="1"/>
  <c r="AS184" i="40"/>
  <c r="AR184" i="40" s="1"/>
  <c r="AS59" i="40"/>
  <c r="AR59" i="40" s="1"/>
  <c r="BA107" i="40"/>
  <c r="AZ107" i="40" s="1"/>
  <c r="BA74" i="40"/>
  <c r="AZ74" i="40" s="1"/>
  <c r="BA17" i="40"/>
  <c r="AS192" i="40"/>
  <c r="AR192" i="40" s="1"/>
  <c r="AS66" i="40"/>
  <c r="AR66" i="40" s="1"/>
  <c r="AS25" i="40"/>
  <c r="AR25" i="40" s="1"/>
  <c r="BA44" i="40"/>
  <c r="AZ44" i="40" s="1"/>
  <c r="BA145" i="40"/>
  <c r="AZ145" i="40" s="1"/>
  <c r="AS196" i="40"/>
  <c r="AR196" i="40" s="1"/>
  <c r="AS194" i="40"/>
  <c r="AR194" i="40" s="1"/>
  <c r="AS137" i="40"/>
  <c r="AR137" i="40" s="1"/>
  <c r="BA111" i="40"/>
  <c r="AZ111" i="40" s="1"/>
  <c r="BA43" i="40"/>
  <c r="BA195" i="40"/>
  <c r="AZ195" i="40" s="1"/>
  <c r="BA186" i="40"/>
  <c r="AZ186" i="40" s="1"/>
  <c r="BA122" i="40"/>
  <c r="AZ122" i="40" s="1"/>
  <c r="BA58" i="40"/>
  <c r="AZ58" i="40" s="1"/>
  <c r="BA193" i="40"/>
  <c r="AZ193" i="40" s="1"/>
  <c r="BA129" i="40"/>
  <c r="AZ129" i="40" s="1"/>
  <c r="BA65" i="40"/>
  <c r="AZ65" i="40" s="1"/>
  <c r="BA202" i="40"/>
  <c r="AZ202" i="40" s="1"/>
  <c r="BA140" i="40"/>
  <c r="AZ140" i="40" s="1"/>
  <c r="BA76" i="40"/>
  <c r="AZ76" i="40" s="1"/>
  <c r="BA12" i="40"/>
  <c r="AZ12" i="40" s="1"/>
  <c r="AS172" i="40"/>
  <c r="AR172" i="40" s="1"/>
  <c r="AS120" i="40"/>
  <c r="AR120" i="40" s="1"/>
  <c r="AS132" i="40"/>
  <c r="AR132" i="40" s="1"/>
  <c r="AS171" i="40"/>
  <c r="AR171" i="40" s="1"/>
  <c r="AS107" i="40"/>
  <c r="AR107" i="40" s="1"/>
  <c r="AS43" i="40"/>
  <c r="AR43" i="40" s="1"/>
  <c r="AS178" i="40"/>
  <c r="AR178" i="40" s="1"/>
  <c r="AS114" i="40"/>
  <c r="AR114" i="40" s="1"/>
  <c r="AS50" i="40"/>
  <c r="AR50" i="40" s="1"/>
  <c r="AS185" i="40"/>
  <c r="AR185" i="40" s="1"/>
  <c r="AS121" i="40"/>
  <c r="AR121" i="40" s="1"/>
  <c r="AS57" i="40"/>
  <c r="AR57" i="40" s="1"/>
  <c r="BA143" i="40"/>
  <c r="AZ143" i="40" s="1"/>
  <c r="BA183" i="40"/>
  <c r="AZ183" i="40" s="1"/>
  <c r="BA131" i="40"/>
  <c r="AZ131" i="40" s="1"/>
  <c r="BA170" i="40"/>
  <c r="AZ170" i="40" s="1"/>
  <c r="BA106" i="40"/>
  <c r="AZ106" i="40" s="1"/>
  <c r="BA42" i="40"/>
  <c r="AZ42" i="40" s="1"/>
  <c r="BA177" i="40"/>
  <c r="AZ177" i="40" s="1"/>
  <c r="BA113" i="40"/>
  <c r="AZ113" i="40" s="1"/>
  <c r="BA49" i="40"/>
  <c r="AZ49" i="40" s="1"/>
  <c r="BA188" i="40"/>
  <c r="AZ188" i="40" s="1"/>
  <c r="BA124" i="40"/>
  <c r="AZ124" i="40" s="1"/>
  <c r="BA60" i="40"/>
  <c r="AZ60" i="40" s="1"/>
  <c r="AS96" i="40"/>
  <c r="AR96" i="40" s="1"/>
  <c r="AS108" i="40"/>
  <c r="AR108" i="40" s="1"/>
  <c r="AS56" i="40"/>
  <c r="AR56" i="40" s="1"/>
  <c r="AS68" i="40"/>
  <c r="AR68" i="40" s="1"/>
  <c r="AS155" i="40"/>
  <c r="AR155" i="40" s="1"/>
  <c r="AS91" i="40"/>
  <c r="AR91" i="40" s="1"/>
  <c r="AS27" i="40"/>
  <c r="AR27" i="40" s="1"/>
  <c r="AS162" i="40"/>
  <c r="AR162" i="40" s="1"/>
  <c r="AS98" i="40"/>
  <c r="AR98" i="40" s="1"/>
  <c r="AS34" i="40"/>
  <c r="AR34" i="40" s="1"/>
  <c r="AS169" i="40"/>
  <c r="AR169" i="40" s="1"/>
  <c r="AS105" i="40"/>
  <c r="AR105" i="40" s="1"/>
  <c r="AS41" i="40"/>
  <c r="AR41" i="40" s="1"/>
  <c r="BA4" i="40"/>
  <c r="AZ4" i="40" s="1"/>
  <c r="AS202" i="40"/>
  <c r="AR202" i="40" s="1"/>
  <c r="BA171" i="40"/>
  <c r="AZ171" i="40" s="1"/>
  <c r="BA119" i="40"/>
  <c r="AZ119" i="40" s="1"/>
  <c r="BA67" i="40"/>
  <c r="AZ67" i="40" s="1"/>
  <c r="BA154" i="40"/>
  <c r="AZ154" i="40" s="1"/>
  <c r="BA90" i="40"/>
  <c r="AZ90" i="40" s="1"/>
  <c r="BA26" i="40"/>
  <c r="AZ26" i="40" s="1"/>
  <c r="BA161" i="40"/>
  <c r="AZ161" i="40" s="1"/>
  <c r="BA97" i="40"/>
  <c r="AZ97" i="40" s="1"/>
  <c r="BA33" i="40"/>
  <c r="AZ33" i="40" s="1"/>
  <c r="BA172" i="40"/>
  <c r="AZ172" i="40" s="1"/>
  <c r="BA108" i="40"/>
  <c r="AZ108" i="40" s="1"/>
  <c r="AS32" i="40"/>
  <c r="AR32" i="40" s="1"/>
  <c r="AS44" i="40"/>
  <c r="AR44" i="40" s="1"/>
  <c r="AS8" i="40"/>
  <c r="AS4" i="40"/>
  <c r="AR4" i="40" s="1"/>
  <c r="AS139" i="40"/>
  <c r="AR139" i="40" s="1"/>
  <c r="AS75" i="40"/>
  <c r="AR75" i="40" s="1"/>
  <c r="AS11" i="40"/>
  <c r="AS146" i="40"/>
  <c r="AR146" i="40" s="1"/>
  <c r="AS82" i="40"/>
  <c r="AR82" i="40" s="1"/>
  <c r="AS18" i="40"/>
  <c r="AR18" i="40" s="1"/>
  <c r="AS153" i="40"/>
  <c r="AR153" i="40" s="1"/>
  <c r="AS89" i="40"/>
  <c r="AR89" i="40" s="1"/>
  <c r="BA16" i="40"/>
  <c r="AZ16" i="40" s="1"/>
  <c r="AS13" i="40"/>
  <c r="BA175" i="40"/>
  <c r="AZ175" i="40" s="1"/>
  <c r="BA79" i="40"/>
  <c r="AZ79" i="40" s="1"/>
  <c r="BA91" i="40"/>
  <c r="AZ91" i="40" s="1"/>
  <c r="BA167" i="40"/>
  <c r="AZ167" i="40" s="1"/>
  <c r="BA39" i="40"/>
  <c r="AZ39" i="40" s="1"/>
  <c r="BA115" i="40"/>
  <c r="AZ115" i="40" s="1"/>
  <c r="BA182" i="40"/>
  <c r="AZ182" i="40" s="1"/>
  <c r="BA150" i="40"/>
  <c r="AZ150" i="40" s="1"/>
  <c r="BA118" i="40"/>
  <c r="AZ118" i="40" s="1"/>
  <c r="BA86" i="40"/>
  <c r="AZ86" i="40" s="1"/>
  <c r="BA54" i="40"/>
  <c r="AZ54" i="40" s="1"/>
  <c r="BA22" i="40"/>
  <c r="AZ22" i="40" s="1"/>
  <c r="BA189" i="40"/>
  <c r="AZ189" i="40" s="1"/>
  <c r="BA157" i="40"/>
  <c r="AZ157" i="40" s="1"/>
  <c r="BA125" i="40"/>
  <c r="AZ125" i="40" s="1"/>
  <c r="BA93" i="40"/>
  <c r="AZ93" i="40" s="1"/>
  <c r="BA61" i="40"/>
  <c r="AZ61" i="40" s="1"/>
  <c r="BA29" i="40"/>
  <c r="BA200" i="40"/>
  <c r="AZ200" i="40" s="1"/>
  <c r="BA168" i="40"/>
  <c r="AZ168" i="40" s="1"/>
  <c r="BA136" i="40"/>
  <c r="AZ136" i="40" s="1"/>
  <c r="BA104" i="40"/>
  <c r="AZ104" i="40" s="1"/>
  <c r="BA72" i="40"/>
  <c r="AZ72" i="40" s="1"/>
  <c r="BA40" i="40"/>
  <c r="AZ40" i="40" s="1"/>
  <c r="BA8" i="40"/>
  <c r="AZ8" i="40" s="1"/>
  <c r="AS144" i="40"/>
  <c r="AR144" i="40" s="1"/>
  <c r="AS128" i="40"/>
  <c r="AR128" i="40" s="1"/>
  <c r="AS156" i="40"/>
  <c r="AR156" i="40" s="1"/>
  <c r="AS92" i="40"/>
  <c r="AR92" i="40" s="1"/>
  <c r="AS28" i="40"/>
  <c r="AR28" i="40" s="1"/>
  <c r="AS168" i="40"/>
  <c r="AR168" i="40" s="1"/>
  <c r="AS104" i="40"/>
  <c r="AR104" i="40" s="1"/>
  <c r="AS40" i="40"/>
  <c r="AR40" i="40" s="1"/>
  <c r="AS116" i="40"/>
  <c r="AR116" i="40" s="1"/>
  <c r="AS52" i="40"/>
  <c r="AR52" i="40" s="1"/>
  <c r="AS199" i="40"/>
  <c r="AR199" i="40" s="1"/>
  <c r="AS183" i="40"/>
  <c r="AR183" i="40" s="1"/>
  <c r="AS167" i="40"/>
  <c r="AR167" i="40" s="1"/>
  <c r="AS151" i="40"/>
  <c r="AR151" i="40" s="1"/>
  <c r="AS135" i="40"/>
  <c r="AR135" i="40" s="1"/>
  <c r="AS119" i="40"/>
  <c r="AR119" i="40" s="1"/>
  <c r="AS103" i="40"/>
  <c r="AR103" i="40" s="1"/>
  <c r="AS87" i="40"/>
  <c r="AR87" i="40" s="1"/>
  <c r="AS71" i="40"/>
  <c r="AR71" i="40" s="1"/>
  <c r="AS55" i="40"/>
  <c r="AR55" i="40" s="1"/>
  <c r="AS39" i="40"/>
  <c r="AR39" i="40" s="1"/>
  <c r="AS23" i="40"/>
  <c r="AR23" i="40" s="1"/>
  <c r="AS7" i="40"/>
  <c r="AS190" i="40"/>
  <c r="AR190" i="40" s="1"/>
  <c r="AS174" i="40"/>
  <c r="AR174" i="40" s="1"/>
  <c r="AS158" i="40"/>
  <c r="AR158" i="40" s="1"/>
  <c r="AS142" i="40"/>
  <c r="AR142" i="40" s="1"/>
  <c r="AS126" i="40"/>
  <c r="AR126" i="40" s="1"/>
  <c r="AS110" i="40"/>
  <c r="AR110" i="40" s="1"/>
  <c r="AS94" i="40"/>
  <c r="AR94" i="40" s="1"/>
  <c r="AS78" i="40"/>
  <c r="AR78" i="40" s="1"/>
  <c r="AS62" i="40"/>
  <c r="AR62" i="40" s="1"/>
  <c r="AS46" i="40"/>
  <c r="AR46" i="40" s="1"/>
  <c r="AS30" i="40"/>
  <c r="AR30" i="40" s="1"/>
  <c r="AS14" i="40"/>
  <c r="AS197" i="40"/>
  <c r="AR197" i="40" s="1"/>
  <c r="AS181" i="40"/>
  <c r="AR181" i="40" s="1"/>
  <c r="AS165" i="40"/>
  <c r="AR165" i="40" s="1"/>
  <c r="AS149" i="40"/>
  <c r="AR149" i="40" s="1"/>
  <c r="AS133" i="40"/>
  <c r="AR133" i="40" s="1"/>
  <c r="AS117" i="40"/>
  <c r="AR117" i="40" s="1"/>
  <c r="AS101" i="40"/>
  <c r="AR101" i="40" s="1"/>
  <c r="AS85" i="40"/>
  <c r="AR85" i="40" s="1"/>
  <c r="AS69" i="40"/>
  <c r="AR69" i="40" s="1"/>
  <c r="AS53" i="40"/>
  <c r="AR53" i="40" s="1"/>
  <c r="AS37" i="40"/>
  <c r="AR37" i="40" s="1"/>
  <c r="AS21" i="40"/>
  <c r="AR21" i="40" s="1"/>
  <c r="AS5" i="40"/>
  <c r="BA159" i="40"/>
  <c r="AZ159" i="40" s="1"/>
  <c r="BA155" i="40"/>
  <c r="AZ155" i="40" s="1"/>
  <c r="BA27" i="40"/>
  <c r="BA103" i="40"/>
  <c r="AZ103" i="40" s="1"/>
  <c r="BA179" i="40"/>
  <c r="AZ179" i="40" s="1"/>
  <c r="BA51" i="40"/>
  <c r="AZ51" i="40" s="1"/>
  <c r="BA198" i="40"/>
  <c r="AZ198" i="40" s="1"/>
  <c r="BA166" i="40"/>
  <c r="AZ166" i="40" s="1"/>
  <c r="BA134" i="40"/>
  <c r="AZ134" i="40" s="1"/>
  <c r="BA102" i="40"/>
  <c r="AZ102" i="40" s="1"/>
  <c r="BA70" i="40"/>
  <c r="AZ70" i="40" s="1"/>
  <c r="BA38" i="40"/>
  <c r="AZ38" i="40" s="1"/>
  <c r="BA6" i="40"/>
  <c r="AZ6" i="40" s="1"/>
  <c r="BA173" i="40"/>
  <c r="AZ173" i="40" s="1"/>
  <c r="BA141" i="40"/>
  <c r="AZ141" i="40" s="1"/>
  <c r="BA109" i="40"/>
  <c r="AZ109" i="40" s="1"/>
  <c r="BA77" i="40"/>
  <c r="AZ77" i="40" s="1"/>
  <c r="BA45" i="40"/>
  <c r="AZ45" i="40" s="1"/>
  <c r="BA13" i="40"/>
  <c r="AZ13" i="40" s="1"/>
  <c r="BA184" i="40"/>
  <c r="AZ184" i="40" s="1"/>
  <c r="BA152" i="40"/>
  <c r="AZ152" i="40" s="1"/>
  <c r="BA120" i="40"/>
  <c r="AZ120" i="40" s="1"/>
  <c r="BA88" i="40"/>
  <c r="AZ88" i="40" s="1"/>
  <c r="BA56" i="40"/>
  <c r="AZ56" i="40" s="1"/>
  <c r="BA24" i="40"/>
  <c r="AZ24" i="40" s="1"/>
  <c r="AS176" i="40"/>
  <c r="AR176" i="40" s="1"/>
  <c r="AS180" i="40"/>
  <c r="AR180" i="40" s="1"/>
  <c r="BA95" i="40"/>
  <c r="AZ95" i="40" s="1"/>
  <c r="BA139" i="40"/>
  <c r="AZ139" i="40" s="1"/>
  <c r="BA11" i="40"/>
  <c r="AZ11" i="40" s="1"/>
  <c r="BA87" i="40"/>
  <c r="AZ87" i="40" s="1"/>
  <c r="BA163" i="40"/>
  <c r="AZ163" i="40" s="1"/>
  <c r="BA35" i="40"/>
  <c r="AZ35" i="40" s="1"/>
  <c r="BA178" i="40"/>
  <c r="AZ178" i="40" s="1"/>
  <c r="BA146" i="40"/>
  <c r="AZ146" i="40" s="1"/>
  <c r="BA114" i="40"/>
  <c r="AZ114" i="40" s="1"/>
  <c r="BA82" i="40"/>
  <c r="AZ82" i="40" s="1"/>
  <c r="BA50" i="40"/>
  <c r="AZ50" i="40" s="1"/>
  <c r="BA18" i="40"/>
  <c r="AZ18" i="40" s="1"/>
  <c r="BA185" i="40"/>
  <c r="AZ185" i="40" s="1"/>
  <c r="BA153" i="40"/>
  <c r="AZ153" i="40" s="1"/>
  <c r="BA105" i="40"/>
  <c r="AZ105" i="40" s="1"/>
  <c r="BA73" i="40"/>
  <c r="AZ73" i="40" s="1"/>
  <c r="BA41" i="40"/>
  <c r="AZ41" i="40" s="1"/>
  <c r="BA9" i="40"/>
  <c r="AZ9" i="40" s="1"/>
  <c r="BA180" i="40"/>
  <c r="AZ180" i="40" s="1"/>
  <c r="BA132" i="40"/>
  <c r="AZ132" i="40" s="1"/>
  <c r="BA84" i="40"/>
  <c r="AZ84" i="40" s="1"/>
  <c r="BA52" i="40"/>
  <c r="AZ52" i="40" s="1"/>
  <c r="BA20" i="40"/>
  <c r="AZ20" i="40" s="1"/>
  <c r="AS80" i="40"/>
  <c r="AR80" i="40" s="1"/>
  <c r="AS140" i="40"/>
  <c r="AR140" i="40" s="1"/>
  <c r="AS12" i="40"/>
  <c r="AS24" i="40"/>
  <c r="AR24" i="40" s="1"/>
  <c r="AS100" i="40"/>
  <c r="AR100" i="40" s="1"/>
  <c r="AS179" i="40"/>
  <c r="AR179" i="40" s="1"/>
  <c r="AS147" i="40"/>
  <c r="AR147" i="40" s="1"/>
  <c r="AS115" i="40"/>
  <c r="AR115" i="40" s="1"/>
  <c r="AS83" i="40"/>
  <c r="AR83" i="40" s="1"/>
  <c r="AS51" i="40"/>
  <c r="AR51" i="40" s="1"/>
  <c r="AS3" i="40"/>
  <c r="AS170" i="40"/>
  <c r="AR170" i="40" s="1"/>
  <c r="AS138" i="40"/>
  <c r="AR138" i="40" s="1"/>
  <c r="AS106" i="40"/>
  <c r="AR106" i="40" s="1"/>
  <c r="AS58" i="40"/>
  <c r="AR58" i="40" s="1"/>
  <c r="AS26" i="40"/>
  <c r="AR26" i="40" s="1"/>
  <c r="AS193" i="40"/>
  <c r="AR193" i="40" s="1"/>
  <c r="AS161" i="40"/>
  <c r="AR161" i="40" s="1"/>
  <c r="AS113" i="40"/>
  <c r="AR113" i="40" s="1"/>
  <c r="AS33" i="40"/>
  <c r="AR33" i="40" s="1"/>
  <c r="BA47" i="40"/>
  <c r="AZ47" i="40" s="1"/>
  <c r="BA15" i="40"/>
  <c r="AZ15" i="40" s="1"/>
  <c r="BA75" i="40"/>
  <c r="AZ75" i="40" s="1"/>
  <c r="BA151" i="40"/>
  <c r="AZ151" i="40" s="1"/>
  <c r="BA23" i="40"/>
  <c r="AZ23" i="40" s="1"/>
  <c r="BA99" i="40"/>
  <c r="AZ99" i="40" s="1"/>
  <c r="BA194" i="40"/>
  <c r="AZ194" i="40" s="1"/>
  <c r="BA162" i="40"/>
  <c r="AZ162" i="40" s="1"/>
  <c r="BA130" i="40"/>
  <c r="AZ130" i="40" s="1"/>
  <c r="BA98" i="40"/>
  <c r="AZ98" i="40" s="1"/>
  <c r="BA66" i="40"/>
  <c r="AZ66" i="40" s="1"/>
  <c r="BA34" i="40"/>
  <c r="AZ34" i="40" s="1"/>
  <c r="BA201" i="40"/>
  <c r="AZ201" i="40" s="1"/>
  <c r="BA169" i="40"/>
  <c r="AZ169" i="40" s="1"/>
  <c r="BA137" i="40"/>
  <c r="AZ137" i="40" s="1"/>
  <c r="BA121" i="40"/>
  <c r="AZ121" i="40" s="1"/>
  <c r="BA89" i="40"/>
  <c r="AZ89" i="40" s="1"/>
  <c r="BA57" i="40"/>
  <c r="AZ57" i="40" s="1"/>
  <c r="BA25" i="40"/>
  <c r="AZ25" i="40" s="1"/>
  <c r="BA196" i="40"/>
  <c r="AZ196" i="40" s="1"/>
  <c r="BA164" i="40"/>
  <c r="AZ164" i="40" s="1"/>
  <c r="BA148" i="40"/>
  <c r="AZ148" i="40" s="1"/>
  <c r="BA116" i="40"/>
  <c r="AZ116" i="40" s="1"/>
  <c r="BA100" i="40"/>
  <c r="AZ100" i="40" s="1"/>
  <c r="BA68" i="40"/>
  <c r="AZ68" i="40" s="1"/>
  <c r="BA36" i="40"/>
  <c r="AZ36" i="40" s="1"/>
  <c r="AS48" i="40"/>
  <c r="AR48" i="40" s="1"/>
  <c r="AS64" i="40"/>
  <c r="AR64" i="40" s="1"/>
  <c r="AS76" i="40"/>
  <c r="AR76" i="40" s="1"/>
  <c r="AS152" i="40"/>
  <c r="AR152" i="40" s="1"/>
  <c r="AS88" i="40"/>
  <c r="AR88" i="40" s="1"/>
  <c r="AS164" i="40"/>
  <c r="AR164" i="40" s="1"/>
  <c r="AS36" i="40"/>
  <c r="AR36" i="40" s="1"/>
  <c r="AS195" i="40"/>
  <c r="AR195" i="40" s="1"/>
  <c r="AS163" i="40"/>
  <c r="AR163" i="40" s="1"/>
  <c r="AS131" i="40"/>
  <c r="AR131" i="40" s="1"/>
  <c r="AS99" i="40"/>
  <c r="AR99" i="40" s="1"/>
  <c r="AS67" i="40"/>
  <c r="AR67" i="40" s="1"/>
  <c r="AS35" i="40"/>
  <c r="AR35" i="40" s="1"/>
  <c r="AS19" i="40"/>
  <c r="AR19" i="40" s="1"/>
  <c r="AS186" i="40"/>
  <c r="AR186" i="40" s="1"/>
  <c r="AS154" i="40"/>
  <c r="AR154" i="40" s="1"/>
  <c r="AS122" i="40"/>
  <c r="AR122" i="40" s="1"/>
  <c r="AS90" i="40"/>
  <c r="AR90" i="40" s="1"/>
  <c r="AS74" i="40"/>
  <c r="AR74" i="40" s="1"/>
  <c r="AS42" i="40"/>
  <c r="AR42" i="40" s="1"/>
  <c r="AS10" i="40"/>
  <c r="AS177" i="40"/>
  <c r="AR177" i="40" s="1"/>
  <c r="AS145" i="40"/>
  <c r="AR145" i="40" s="1"/>
  <c r="AS129" i="40"/>
  <c r="AR129" i="40" s="1"/>
  <c r="AS97" i="40"/>
  <c r="AR97" i="40" s="1"/>
  <c r="AS81" i="40"/>
  <c r="AR81" i="40" s="1"/>
  <c r="AS65" i="40"/>
  <c r="AR65" i="40" s="1"/>
  <c r="AS49" i="40"/>
  <c r="AR49" i="40" s="1"/>
  <c r="AS17" i="40"/>
  <c r="AR17" i="40" s="1"/>
  <c r="BA191" i="40"/>
  <c r="AZ191" i="40" s="1"/>
  <c r="BA127" i="40"/>
  <c r="AZ127" i="40" s="1"/>
  <c r="BA31" i="40"/>
  <c r="AZ31" i="40" s="1"/>
  <c r="BA187" i="40"/>
  <c r="AZ187" i="40" s="1"/>
  <c r="BA123" i="40"/>
  <c r="AZ123" i="40" s="1"/>
  <c r="BA59" i="40"/>
  <c r="AZ59" i="40" s="1"/>
  <c r="BA199" i="40"/>
  <c r="AZ199" i="40" s="1"/>
  <c r="BA135" i="40"/>
  <c r="AZ135" i="40" s="1"/>
  <c r="BA71" i="40"/>
  <c r="AZ71" i="40" s="1"/>
  <c r="BA7" i="40"/>
  <c r="AZ7" i="40" s="1"/>
  <c r="BA147" i="40"/>
  <c r="AZ147" i="40" s="1"/>
  <c r="BA83" i="40"/>
  <c r="AZ83" i="40" s="1"/>
  <c r="BA19" i="40"/>
  <c r="AZ19" i="40" s="1"/>
  <c r="BA190" i="40"/>
  <c r="AZ190" i="40" s="1"/>
  <c r="BA174" i="40"/>
  <c r="AZ174" i="40" s="1"/>
  <c r="BA158" i="40"/>
  <c r="AZ158" i="40" s="1"/>
  <c r="BA142" i="40"/>
  <c r="AZ142" i="40" s="1"/>
  <c r="BA126" i="40"/>
  <c r="AZ126" i="40" s="1"/>
  <c r="BA110" i="40"/>
  <c r="AZ110" i="40" s="1"/>
  <c r="BA94" i="40"/>
  <c r="AZ94" i="40" s="1"/>
  <c r="BA78" i="40"/>
  <c r="AZ78" i="40" s="1"/>
  <c r="BA62" i="40"/>
  <c r="AZ62" i="40" s="1"/>
  <c r="BA46" i="40"/>
  <c r="AZ46" i="40" s="1"/>
  <c r="BA30" i="40"/>
  <c r="BA14" i="40"/>
  <c r="AZ14" i="40" s="1"/>
  <c r="BA197" i="40"/>
  <c r="AZ197" i="40" s="1"/>
  <c r="BA181" i="40"/>
  <c r="AZ181" i="40" s="1"/>
  <c r="BA165" i="40"/>
  <c r="AZ165" i="40" s="1"/>
  <c r="BA149" i="40"/>
  <c r="AZ149" i="40" s="1"/>
  <c r="BA133" i="40"/>
  <c r="AZ133" i="40" s="1"/>
  <c r="BA117" i="40"/>
  <c r="AZ117" i="40" s="1"/>
  <c r="BA101" i="40"/>
  <c r="AZ101" i="40" s="1"/>
  <c r="BA85" i="40"/>
  <c r="AZ85" i="40" s="1"/>
  <c r="BA69" i="40"/>
  <c r="AZ69" i="40" s="1"/>
  <c r="BA53" i="40"/>
  <c r="AZ53" i="40" s="1"/>
  <c r="BA37" i="40"/>
  <c r="AZ37" i="40" s="1"/>
  <c r="BA21" i="40"/>
  <c r="AZ21" i="40" s="1"/>
  <c r="BA5" i="40"/>
  <c r="AZ5" i="40" s="1"/>
  <c r="BA192" i="40"/>
  <c r="AZ192" i="40" s="1"/>
  <c r="BA176" i="40"/>
  <c r="AZ176" i="40" s="1"/>
  <c r="BA160" i="40"/>
  <c r="AZ160" i="40" s="1"/>
  <c r="BA144" i="40"/>
  <c r="AZ144" i="40" s="1"/>
  <c r="BA128" i="40"/>
  <c r="AZ128" i="40" s="1"/>
  <c r="BA112" i="40"/>
  <c r="AZ112" i="40" s="1"/>
  <c r="BA96" i="40"/>
  <c r="AZ96" i="40" s="1"/>
  <c r="BA80" i="40"/>
  <c r="AZ80" i="40" s="1"/>
  <c r="BA64" i="40"/>
  <c r="AZ64" i="40" s="1"/>
  <c r="BA48" i="40"/>
  <c r="AZ48" i="40" s="1"/>
  <c r="BA32" i="40"/>
  <c r="AZ32" i="40" s="1"/>
  <c r="AS112" i="40"/>
  <c r="AR112" i="40" s="1"/>
  <c r="AS160" i="40"/>
  <c r="AR160" i="40" s="1"/>
  <c r="AS16" i="40"/>
  <c r="AR16" i="40" s="1"/>
  <c r="AS188" i="40"/>
  <c r="AR188" i="40" s="1"/>
  <c r="AS124" i="40"/>
  <c r="AR124" i="40" s="1"/>
  <c r="AS60" i="40"/>
  <c r="AR60" i="40" s="1"/>
  <c r="AS200" i="40"/>
  <c r="AR200" i="40" s="1"/>
  <c r="AS136" i="40"/>
  <c r="AR136" i="40" s="1"/>
  <c r="AS72" i="40"/>
  <c r="AR72" i="40" s="1"/>
  <c r="AS148" i="40"/>
  <c r="AR148" i="40" s="1"/>
  <c r="AS84" i="40"/>
  <c r="AR84" i="40" s="1"/>
  <c r="AS20" i="40"/>
  <c r="AR20" i="40" s="1"/>
  <c r="AS191" i="40"/>
  <c r="AR191" i="40" s="1"/>
  <c r="AS175" i="40"/>
  <c r="AR175" i="40" s="1"/>
  <c r="AS159" i="40"/>
  <c r="AR159" i="40" s="1"/>
  <c r="AS143" i="40"/>
  <c r="AR143" i="40" s="1"/>
  <c r="AS127" i="40"/>
  <c r="AR127" i="40" s="1"/>
  <c r="AS111" i="40"/>
  <c r="AR111" i="40" s="1"/>
  <c r="AS95" i="40"/>
  <c r="AR95" i="40" s="1"/>
  <c r="AS79" i="40"/>
  <c r="AR79" i="40" s="1"/>
  <c r="AS63" i="40"/>
  <c r="AR63" i="40" s="1"/>
  <c r="AS47" i="40"/>
  <c r="AR47" i="40" s="1"/>
  <c r="AS31" i="40"/>
  <c r="AR31" i="40" s="1"/>
  <c r="AS15" i="40"/>
  <c r="AR15" i="40" s="1"/>
  <c r="AS198" i="40"/>
  <c r="AR198" i="40" s="1"/>
  <c r="AS182" i="40"/>
  <c r="AR182" i="40" s="1"/>
  <c r="AS166" i="40"/>
  <c r="AR166" i="40" s="1"/>
  <c r="AS150" i="40"/>
  <c r="AR150" i="40" s="1"/>
  <c r="AS134" i="40"/>
  <c r="AR134" i="40" s="1"/>
  <c r="AS118" i="40"/>
  <c r="AR118" i="40" s="1"/>
  <c r="AS102" i="40"/>
  <c r="AR102" i="40" s="1"/>
  <c r="AS86" i="40"/>
  <c r="AR86" i="40" s="1"/>
  <c r="AS70" i="40"/>
  <c r="AR70" i="40" s="1"/>
  <c r="AS54" i="40"/>
  <c r="AR54" i="40" s="1"/>
  <c r="AS38" i="40"/>
  <c r="AR38" i="40" s="1"/>
  <c r="AS22" i="40"/>
  <c r="AR22" i="40" s="1"/>
  <c r="AS6" i="40"/>
  <c r="AR6" i="40" s="1"/>
  <c r="AS189" i="40"/>
  <c r="AR189" i="40" s="1"/>
  <c r="AS173" i="40"/>
  <c r="AR173" i="40" s="1"/>
  <c r="AS157" i="40"/>
  <c r="AR157" i="40" s="1"/>
  <c r="AS141" i="40"/>
  <c r="AR141" i="40" s="1"/>
  <c r="AS125" i="40"/>
  <c r="AR125" i="40" s="1"/>
  <c r="AS109" i="40"/>
  <c r="AR109" i="40" s="1"/>
  <c r="AS93" i="40"/>
  <c r="AR93" i="40" s="1"/>
  <c r="AS77" i="40"/>
  <c r="AR77" i="40" s="1"/>
  <c r="AS61" i="40"/>
  <c r="AR61" i="40" s="1"/>
  <c r="AS45" i="40"/>
  <c r="AR45" i="40" s="1"/>
  <c r="AS29" i="40"/>
  <c r="AR29" i="40" s="1"/>
  <c r="BI44" i="40"/>
  <c r="BH44" i="40" s="1"/>
  <c r="AK34" i="40"/>
  <c r="AJ34" i="40" s="1"/>
  <c r="AK168" i="40"/>
  <c r="AJ168" i="40" s="1"/>
  <c r="BI171" i="40"/>
  <c r="BH171" i="40" s="1"/>
  <c r="AC109" i="40"/>
  <c r="AB109" i="40" s="1"/>
  <c r="U4" i="40"/>
  <c r="AK146" i="40"/>
  <c r="AJ146" i="40" s="1"/>
  <c r="AC171" i="40"/>
  <c r="AB171" i="40" s="1"/>
  <c r="AK33" i="40"/>
  <c r="AJ33" i="40" s="1"/>
  <c r="AC144" i="40"/>
  <c r="AB144" i="40" s="1"/>
  <c r="AK45" i="40"/>
  <c r="AJ45" i="40" s="1"/>
  <c r="AK80" i="40"/>
  <c r="AJ80" i="40" s="1"/>
  <c r="U53" i="40"/>
  <c r="T53" i="40" s="1"/>
  <c r="AC118" i="40"/>
  <c r="AB118" i="40" s="1"/>
  <c r="AC56" i="40"/>
  <c r="AB56" i="40" s="1"/>
  <c r="AK117" i="40"/>
  <c r="AJ117" i="40" s="1"/>
  <c r="AK175" i="40"/>
  <c r="AJ175" i="40" s="1"/>
  <c r="U13" i="40"/>
  <c r="AC197" i="40"/>
  <c r="AB197" i="40" s="1"/>
  <c r="AK5" i="40"/>
  <c r="BI57" i="40"/>
  <c r="BH57" i="40" s="1"/>
  <c r="AC23" i="40"/>
  <c r="AB23" i="40" s="1"/>
  <c r="U194" i="40"/>
  <c r="T194" i="40" s="1"/>
  <c r="AK58" i="40"/>
  <c r="AJ58" i="40" s="1"/>
  <c r="AC46" i="40"/>
  <c r="AB46" i="40" s="1"/>
  <c r="AC25" i="40"/>
  <c r="AB25" i="40" s="1"/>
  <c r="AC87" i="40"/>
  <c r="AB87" i="40" s="1"/>
  <c r="AK63" i="40"/>
  <c r="AJ63" i="40" s="1"/>
  <c r="BI34" i="40"/>
  <c r="BH34" i="40" s="1"/>
  <c r="U133" i="40"/>
  <c r="T133" i="40" s="1"/>
  <c r="AC170" i="40"/>
  <c r="AB170" i="40" s="1"/>
  <c r="AC5" i="40"/>
  <c r="AB5" i="40" s="1"/>
  <c r="AC151" i="40"/>
  <c r="AB151" i="40" s="1"/>
  <c r="AK193" i="40"/>
  <c r="AJ193" i="40" s="1"/>
  <c r="AK147" i="40"/>
  <c r="AJ147" i="40" s="1"/>
  <c r="BI192" i="40"/>
  <c r="BH192" i="40" s="1"/>
  <c r="U110" i="40"/>
  <c r="T110" i="40" s="1"/>
  <c r="AC173" i="40"/>
  <c r="AB173" i="40" s="1"/>
  <c r="AC120" i="40"/>
  <c r="AB120" i="40" s="1"/>
  <c r="AC63" i="40"/>
  <c r="AB63" i="40" s="1"/>
  <c r="AK144" i="40"/>
  <c r="AJ144" i="40" s="1"/>
  <c r="AC153" i="40"/>
  <c r="AB153" i="40" s="1"/>
  <c r="AC16" i="40"/>
  <c r="AB16" i="40" s="1"/>
  <c r="AK73" i="40"/>
  <c r="AJ73" i="40" s="1"/>
  <c r="U31" i="40"/>
  <c r="U30" i="40"/>
  <c r="T30" i="40" s="1"/>
  <c r="U180" i="40"/>
  <c r="T180" i="40" s="1"/>
  <c r="AC38" i="40"/>
  <c r="AB38" i="40" s="1"/>
  <c r="AC89" i="40"/>
  <c r="AB89" i="40" s="1"/>
  <c r="AC36" i="40"/>
  <c r="AB36" i="40" s="1"/>
  <c r="AK169" i="40"/>
  <c r="AJ169" i="40" s="1"/>
  <c r="AK21" i="40"/>
  <c r="AJ21" i="40" s="1"/>
  <c r="AK60" i="40"/>
  <c r="AJ60" i="40" s="1"/>
  <c r="AK31" i="40"/>
  <c r="AJ31" i="40" s="1"/>
  <c r="AK118" i="40"/>
  <c r="AJ118" i="40" s="1"/>
  <c r="AK6" i="40"/>
  <c r="BI120" i="40"/>
  <c r="BH120" i="40" s="1"/>
  <c r="BI87" i="40"/>
  <c r="BH87" i="40" s="1"/>
  <c r="BI153" i="40"/>
  <c r="BH153" i="40" s="1"/>
  <c r="AC90" i="40"/>
  <c r="AB90" i="40" s="1"/>
  <c r="AC146" i="40"/>
  <c r="AB146" i="40" s="1"/>
  <c r="AC69" i="40"/>
  <c r="AB69" i="40" s="1"/>
  <c r="AC184" i="40"/>
  <c r="AB184" i="40" s="1"/>
  <c r="AC100" i="40"/>
  <c r="AB100" i="40" s="1"/>
  <c r="AC127" i="40"/>
  <c r="AB127" i="40" s="1"/>
  <c r="AC43" i="40"/>
  <c r="AB43" i="40" s="1"/>
  <c r="AK113" i="40"/>
  <c r="AJ113" i="40" s="1"/>
  <c r="AK124" i="40"/>
  <c r="AJ124" i="40" s="1"/>
  <c r="AK36" i="40"/>
  <c r="AJ36" i="40" s="1"/>
  <c r="AK115" i="40"/>
  <c r="AJ115" i="40" s="1"/>
  <c r="AK3" i="40"/>
  <c r="AK90" i="40"/>
  <c r="AJ90" i="40" s="1"/>
  <c r="BI32" i="40"/>
  <c r="BH32" i="40" s="1"/>
  <c r="BI8" i="40"/>
  <c r="BH8" i="40" s="1"/>
  <c r="BI7" i="40"/>
  <c r="BH7" i="40" s="1"/>
  <c r="BI61" i="40"/>
  <c r="BH61" i="40" s="1"/>
  <c r="AC14" i="40"/>
  <c r="AB14" i="40" s="1"/>
  <c r="AC198" i="40"/>
  <c r="AB198" i="40" s="1"/>
  <c r="AC66" i="40"/>
  <c r="AB66" i="40" s="1"/>
  <c r="AC133" i="40"/>
  <c r="AB133" i="40" s="1"/>
  <c r="AC45" i="40"/>
  <c r="AB45" i="40" s="1"/>
  <c r="AC164" i="40"/>
  <c r="AB164" i="40" s="1"/>
  <c r="AC80" i="40"/>
  <c r="AB80" i="40" s="1"/>
  <c r="AC191" i="40"/>
  <c r="AB191" i="40" s="1"/>
  <c r="AC107" i="40"/>
  <c r="AB107" i="40" s="1"/>
  <c r="AK125" i="40"/>
  <c r="AJ125" i="40" s="1"/>
  <c r="AK197" i="40"/>
  <c r="AJ197" i="40" s="1"/>
  <c r="AK188" i="40"/>
  <c r="AJ188" i="40" s="1"/>
  <c r="AK104" i="40"/>
  <c r="AJ104" i="40" s="1"/>
  <c r="AK4" i="40"/>
  <c r="AK91" i="40"/>
  <c r="AJ91" i="40" s="1"/>
  <c r="AK178" i="40"/>
  <c r="AJ178" i="40" s="1"/>
  <c r="BI140" i="40"/>
  <c r="BH140" i="40" s="1"/>
  <c r="BI68" i="40"/>
  <c r="BH68" i="40" s="1"/>
  <c r="BI118" i="40"/>
  <c r="BH118" i="40" s="1"/>
  <c r="U135" i="40"/>
  <c r="T135" i="40" s="1"/>
  <c r="U137" i="40"/>
  <c r="T137" i="40" s="1"/>
  <c r="U96" i="40"/>
  <c r="T96" i="40" s="1"/>
  <c r="AK14" i="40"/>
  <c r="AJ14" i="40" s="1"/>
  <c r="AK30" i="40"/>
  <c r="AJ30" i="40" s="1"/>
  <c r="AK46" i="40"/>
  <c r="AJ46" i="40" s="1"/>
  <c r="AK62" i="40"/>
  <c r="AJ62" i="40" s="1"/>
  <c r="AK78" i="40"/>
  <c r="AJ78" i="40" s="1"/>
  <c r="AK94" i="40"/>
  <c r="AJ94" i="40" s="1"/>
  <c r="AK110" i="40"/>
  <c r="AJ110" i="40" s="1"/>
  <c r="AK126" i="40"/>
  <c r="AJ126" i="40" s="1"/>
  <c r="AK142" i="40"/>
  <c r="AJ142" i="40" s="1"/>
  <c r="AK158" i="40"/>
  <c r="AJ158" i="40" s="1"/>
  <c r="AK174" i="40"/>
  <c r="AJ174" i="40" s="1"/>
  <c r="AK190" i="40"/>
  <c r="AJ190" i="40" s="1"/>
  <c r="AK7" i="40"/>
  <c r="AK23" i="40"/>
  <c r="AJ23" i="40" s="1"/>
  <c r="AK39" i="40"/>
  <c r="AJ39" i="40" s="1"/>
  <c r="AK55" i="40"/>
  <c r="AJ55" i="40" s="1"/>
  <c r="AK71" i="40"/>
  <c r="AJ71" i="40" s="1"/>
  <c r="AK87" i="40"/>
  <c r="AJ87" i="40" s="1"/>
  <c r="AK103" i="40"/>
  <c r="AJ103" i="40" s="1"/>
  <c r="AK119" i="40"/>
  <c r="AJ119" i="40" s="1"/>
  <c r="AK135" i="40"/>
  <c r="AJ135" i="40" s="1"/>
  <c r="AK151" i="40"/>
  <c r="AJ151" i="40" s="1"/>
  <c r="AK167" i="40"/>
  <c r="AJ167" i="40" s="1"/>
  <c r="AK183" i="40"/>
  <c r="AJ183" i="40" s="1"/>
  <c r="AK199" i="40"/>
  <c r="AJ199" i="40" s="1"/>
  <c r="AK16" i="40"/>
  <c r="AK32" i="40"/>
  <c r="AJ32" i="40" s="1"/>
  <c r="AK48" i="40"/>
  <c r="AJ48" i="40" s="1"/>
  <c r="AK22" i="40"/>
  <c r="AJ22" i="40" s="1"/>
  <c r="AK42" i="40"/>
  <c r="AJ42" i="40" s="1"/>
  <c r="AK66" i="40"/>
  <c r="AJ66" i="40" s="1"/>
  <c r="AK86" i="40"/>
  <c r="AJ86" i="40" s="1"/>
  <c r="AK106" i="40"/>
  <c r="AJ106" i="40" s="1"/>
  <c r="AK130" i="40"/>
  <c r="AJ130" i="40" s="1"/>
  <c r="AK150" i="40"/>
  <c r="AJ150" i="40" s="1"/>
  <c r="AK170" i="40"/>
  <c r="AJ170" i="40" s="1"/>
  <c r="AK194" i="40"/>
  <c r="AJ194" i="40" s="1"/>
  <c r="AK15" i="40"/>
  <c r="AK35" i="40"/>
  <c r="AJ35" i="40" s="1"/>
  <c r="AK59" i="40"/>
  <c r="AJ59" i="40" s="1"/>
  <c r="AK79" i="40"/>
  <c r="AJ79" i="40" s="1"/>
  <c r="AK99" i="40"/>
  <c r="AJ99" i="40" s="1"/>
  <c r="AK123" i="40"/>
  <c r="AJ123" i="40" s="1"/>
  <c r="AK143" i="40"/>
  <c r="AJ143" i="40" s="1"/>
  <c r="AK163" i="40"/>
  <c r="AJ163" i="40" s="1"/>
  <c r="AK187" i="40"/>
  <c r="AJ187" i="40" s="1"/>
  <c r="AK8" i="40"/>
  <c r="AJ8" i="40" s="1"/>
  <c r="AK28" i="40"/>
  <c r="AJ28" i="40" s="1"/>
  <c r="AK52" i="40"/>
  <c r="AJ52" i="40" s="1"/>
  <c r="AK68" i="40"/>
  <c r="AJ68" i="40" s="1"/>
  <c r="AK84" i="40"/>
  <c r="AJ84" i="40" s="1"/>
  <c r="AK100" i="40"/>
  <c r="AJ100" i="40" s="1"/>
  <c r="AK116" i="40"/>
  <c r="AJ116" i="40" s="1"/>
  <c r="AK132" i="40"/>
  <c r="AJ132" i="40" s="1"/>
  <c r="AK148" i="40"/>
  <c r="AJ148" i="40" s="1"/>
  <c r="AK164" i="40"/>
  <c r="AJ164" i="40" s="1"/>
  <c r="AK180" i="40"/>
  <c r="AJ180" i="40" s="1"/>
  <c r="AK196" i="40"/>
  <c r="AJ196" i="40" s="1"/>
  <c r="AK37" i="40"/>
  <c r="AJ37" i="40" s="1"/>
  <c r="AK101" i="40"/>
  <c r="AJ101" i="40" s="1"/>
  <c r="AK165" i="40"/>
  <c r="AJ165" i="40" s="1"/>
  <c r="AK25" i="40"/>
  <c r="AJ25" i="40" s="1"/>
  <c r="AK89" i="40"/>
  <c r="AJ89" i="40" s="1"/>
  <c r="AK153" i="40"/>
  <c r="AJ153" i="40" s="1"/>
  <c r="AK13" i="40"/>
  <c r="AK77" i="40"/>
  <c r="AJ77" i="40" s="1"/>
  <c r="AK141" i="40"/>
  <c r="AJ141" i="40" s="1"/>
  <c r="AK49" i="40"/>
  <c r="AJ49" i="40" s="1"/>
  <c r="AK65" i="40"/>
  <c r="AJ65" i="40" s="1"/>
  <c r="AK97" i="40"/>
  <c r="AJ97" i="40" s="1"/>
  <c r="AK161" i="40"/>
  <c r="AJ161" i="40" s="1"/>
  <c r="AC19" i="40"/>
  <c r="AB19" i="40" s="1"/>
  <c r="AC35" i="40"/>
  <c r="AB35" i="40" s="1"/>
  <c r="AC51" i="40"/>
  <c r="AB51" i="40" s="1"/>
  <c r="AC67" i="40"/>
  <c r="AB67" i="40" s="1"/>
  <c r="AC83" i="40"/>
  <c r="AB83" i="40" s="1"/>
  <c r="AC99" i="40"/>
  <c r="AB99" i="40" s="1"/>
  <c r="AC115" i="40"/>
  <c r="AB115" i="40" s="1"/>
  <c r="AC131" i="40"/>
  <c r="AB131" i="40" s="1"/>
  <c r="AC147" i="40"/>
  <c r="AB147" i="40" s="1"/>
  <c r="AC163" i="40"/>
  <c r="AB163" i="40" s="1"/>
  <c r="AC179" i="40"/>
  <c r="AB179" i="40" s="1"/>
  <c r="AC195" i="40"/>
  <c r="AB195" i="40" s="1"/>
  <c r="AC12" i="40"/>
  <c r="AB12" i="40" s="1"/>
  <c r="AC28" i="40"/>
  <c r="AB28" i="40" s="1"/>
  <c r="AC44" i="40"/>
  <c r="AB44" i="40" s="1"/>
  <c r="AC60" i="40"/>
  <c r="AB60" i="40" s="1"/>
  <c r="AC76" i="40"/>
  <c r="AB76" i="40" s="1"/>
  <c r="AC92" i="40"/>
  <c r="AB92" i="40" s="1"/>
  <c r="AC108" i="40"/>
  <c r="AB108" i="40" s="1"/>
  <c r="AC124" i="40"/>
  <c r="AB124" i="40" s="1"/>
  <c r="AC140" i="40"/>
  <c r="AB140" i="40" s="1"/>
  <c r="AC156" i="40"/>
  <c r="AB156" i="40" s="1"/>
  <c r="AC172" i="40"/>
  <c r="AB172" i="40" s="1"/>
  <c r="AC188" i="40"/>
  <c r="AB188" i="40" s="1"/>
  <c r="AC202" i="40"/>
  <c r="AB202" i="40" s="1"/>
  <c r="AC17" i="40"/>
  <c r="AB17" i="40" s="1"/>
  <c r="AC33" i="40"/>
  <c r="AB33" i="40" s="1"/>
  <c r="AC49" i="40"/>
  <c r="AB49" i="40" s="1"/>
  <c r="AC65" i="40"/>
  <c r="AB65" i="40" s="1"/>
  <c r="AC81" i="40"/>
  <c r="AB81" i="40" s="1"/>
  <c r="AC97" i="40"/>
  <c r="AB97" i="40" s="1"/>
  <c r="AC113" i="40"/>
  <c r="AB113" i="40" s="1"/>
  <c r="AC129" i="40"/>
  <c r="AB129" i="40" s="1"/>
  <c r="AC145" i="40"/>
  <c r="AB145" i="40" s="1"/>
  <c r="AC161" i="40"/>
  <c r="AB161" i="40" s="1"/>
  <c r="AC177" i="40"/>
  <c r="AB177" i="40" s="1"/>
  <c r="AC193" i="40"/>
  <c r="AB193" i="40" s="1"/>
  <c r="AC34" i="40"/>
  <c r="AB34" i="40" s="1"/>
  <c r="AC98" i="40"/>
  <c r="AB98" i="40" s="1"/>
  <c r="AC162" i="40"/>
  <c r="AB162" i="40" s="1"/>
  <c r="AC22" i="40"/>
  <c r="AB22" i="40" s="1"/>
  <c r="AC86" i="40"/>
  <c r="AB86" i="40" s="1"/>
  <c r="AC150" i="40"/>
  <c r="AB150" i="40" s="1"/>
  <c r="AC10" i="40"/>
  <c r="AC74" i="40"/>
  <c r="AB74" i="40" s="1"/>
  <c r="AC138" i="40"/>
  <c r="AB138" i="40" s="1"/>
  <c r="AC30" i="40"/>
  <c r="AB30" i="40" s="1"/>
  <c r="AC110" i="40"/>
  <c r="AB110" i="40" s="1"/>
  <c r="AC190" i="40"/>
  <c r="AB190" i="40" s="1"/>
  <c r="AC158" i="40"/>
  <c r="AB158" i="40" s="1"/>
  <c r="AC58" i="40"/>
  <c r="AB58" i="40" s="1"/>
  <c r="AC102" i="40"/>
  <c r="AB102" i="40" s="1"/>
  <c r="AC130" i="40"/>
  <c r="AB130" i="40" s="1"/>
  <c r="AC189" i="40"/>
  <c r="AB189" i="40" s="1"/>
  <c r="AC149" i="40"/>
  <c r="AB149" i="40" s="1"/>
  <c r="AC125" i="40"/>
  <c r="AB125" i="40" s="1"/>
  <c r="AC85" i="40"/>
  <c r="AB85" i="40" s="1"/>
  <c r="AC41" i="40"/>
  <c r="AB41" i="40" s="1"/>
  <c r="AC200" i="40"/>
  <c r="AB200" i="40" s="1"/>
  <c r="AC160" i="40"/>
  <c r="AB160" i="40" s="1"/>
  <c r="AC116" i="40"/>
  <c r="AB116" i="40" s="1"/>
  <c r="AC72" i="40"/>
  <c r="AB72" i="40" s="1"/>
  <c r="AC32" i="40"/>
  <c r="AB32" i="40" s="1"/>
  <c r="AC187" i="40"/>
  <c r="AB187" i="40" s="1"/>
  <c r="AC167" i="40"/>
  <c r="AB167" i="40" s="1"/>
  <c r="AC123" i="40"/>
  <c r="AB123" i="40" s="1"/>
  <c r="AC79" i="40"/>
  <c r="AB79" i="40" s="1"/>
  <c r="AC39" i="40"/>
  <c r="AB39" i="40" s="1"/>
  <c r="AK145" i="40"/>
  <c r="AJ145" i="40" s="1"/>
  <c r="AK109" i="40"/>
  <c r="AJ109" i="40" s="1"/>
  <c r="AK160" i="40"/>
  <c r="AJ160" i="40" s="1"/>
  <c r="AK120" i="40"/>
  <c r="AJ120" i="40" s="1"/>
  <c r="AK96" i="40"/>
  <c r="AJ96" i="40" s="1"/>
  <c r="AK56" i="40"/>
  <c r="AJ56" i="40" s="1"/>
  <c r="AK195" i="40"/>
  <c r="AJ195" i="40" s="1"/>
  <c r="AK139" i="40"/>
  <c r="AJ139" i="40" s="1"/>
  <c r="AK83" i="40"/>
  <c r="AJ83" i="40" s="1"/>
  <c r="AK198" i="40"/>
  <c r="AJ198" i="40" s="1"/>
  <c r="AK138" i="40"/>
  <c r="AJ138" i="40" s="1"/>
  <c r="AK114" i="40"/>
  <c r="AJ114" i="40" s="1"/>
  <c r="AK54" i="40"/>
  <c r="AJ54" i="40" s="1"/>
  <c r="BI176" i="40"/>
  <c r="BH176" i="40" s="1"/>
  <c r="BI144" i="40"/>
  <c r="BH144" i="40" s="1"/>
  <c r="BI200" i="40"/>
  <c r="BH200" i="40" s="1"/>
  <c r="BI88" i="40"/>
  <c r="BH88" i="40" s="1"/>
  <c r="BI36" i="40"/>
  <c r="BH36" i="40" s="1"/>
  <c r="BI75" i="40"/>
  <c r="BH75" i="40" s="1"/>
  <c r="BI114" i="40"/>
  <c r="BH114" i="40" s="1"/>
  <c r="BI22" i="40"/>
  <c r="BH22" i="40" s="1"/>
  <c r="U15" i="40"/>
  <c r="U190" i="40"/>
  <c r="T190" i="40" s="1"/>
  <c r="BI17" i="40"/>
  <c r="BH17" i="40" s="1"/>
  <c r="BI33" i="40"/>
  <c r="BH33" i="40" s="1"/>
  <c r="BI49" i="40"/>
  <c r="BH49" i="40" s="1"/>
  <c r="BI65" i="40"/>
  <c r="BH65" i="40" s="1"/>
  <c r="BI81" i="40"/>
  <c r="BH81" i="40" s="1"/>
  <c r="BI97" i="40"/>
  <c r="BH97" i="40" s="1"/>
  <c r="BI113" i="40"/>
  <c r="BH113" i="40" s="1"/>
  <c r="BI129" i="40"/>
  <c r="BH129" i="40" s="1"/>
  <c r="BI145" i="40"/>
  <c r="BH145" i="40" s="1"/>
  <c r="BI161" i="40"/>
  <c r="BH161" i="40" s="1"/>
  <c r="BI177" i="40"/>
  <c r="BH177" i="40" s="1"/>
  <c r="BI193" i="40"/>
  <c r="BH193" i="40" s="1"/>
  <c r="BI10" i="40"/>
  <c r="BH10" i="40" s="1"/>
  <c r="BI26" i="40"/>
  <c r="BH26" i="40" s="1"/>
  <c r="BI42" i="40"/>
  <c r="BH42" i="40" s="1"/>
  <c r="BI58" i="40"/>
  <c r="BH58" i="40" s="1"/>
  <c r="BI74" i="40"/>
  <c r="BH74" i="40" s="1"/>
  <c r="BI90" i="40"/>
  <c r="BH90" i="40" s="1"/>
  <c r="BI106" i="40"/>
  <c r="BH106" i="40" s="1"/>
  <c r="BI122" i="40"/>
  <c r="BH122" i="40" s="1"/>
  <c r="BI138" i="40"/>
  <c r="BH138" i="40" s="1"/>
  <c r="BI154" i="40"/>
  <c r="BH154" i="40" s="1"/>
  <c r="BI170" i="40"/>
  <c r="BH170" i="40" s="1"/>
  <c r="BI186" i="40"/>
  <c r="BH186" i="40" s="1"/>
  <c r="BI202" i="40"/>
  <c r="BH202" i="40" s="1"/>
  <c r="BI15" i="40"/>
  <c r="BH15" i="40" s="1"/>
  <c r="BI31" i="40"/>
  <c r="BH31" i="40" s="1"/>
  <c r="BI47" i="40"/>
  <c r="BH47" i="40" s="1"/>
  <c r="BI63" i="40"/>
  <c r="BH63" i="40" s="1"/>
  <c r="BI79" i="40"/>
  <c r="BH79" i="40" s="1"/>
  <c r="BI95" i="40"/>
  <c r="BH95" i="40" s="1"/>
  <c r="BI111" i="40"/>
  <c r="BH111" i="40" s="1"/>
  <c r="BI127" i="40"/>
  <c r="BH127" i="40" s="1"/>
  <c r="BI143" i="40"/>
  <c r="BH143" i="40" s="1"/>
  <c r="BI159" i="40"/>
  <c r="BH159" i="40" s="1"/>
  <c r="BI175" i="40"/>
  <c r="BH175" i="40" s="1"/>
  <c r="BI21" i="40"/>
  <c r="BH21" i="40" s="1"/>
  <c r="BI37" i="40"/>
  <c r="BH37" i="40" s="1"/>
  <c r="BI53" i="40"/>
  <c r="BH53" i="40" s="1"/>
  <c r="BI69" i="40"/>
  <c r="BH69" i="40" s="1"/>
  <c r="BI85" i="40"/>
  <c r="BH85" i="40" s="1"/>
  <c r="BI101" i="40"/>
  <c r="BH101" i="40" s="1"/>
  <c r="BI117" i="40"/>
  <c r="BH117" i="40" s="1"/>
  <c r="BI133" i="40"/>
  <c r="BH133" i="40" s="1"/>
  <c r="BI149" i="40"/>
  <c r="BH149" i="40" s="1"/>
  <c r="BI165" i="40"/>
  <c r="BH165" i="40" s="1"/>
  <c r="BI181" i="40"/>
  <c r="BH181" i="40" s="1"/>
  <c r="BI197" i="40"/>
  <c r="BH197" i="40" s="1"/>
  <c r="BI14" i="40"/>
  <c r="BH14" i="40" s="1"/>
  <c r="BI30" i="40"/>
  <c r="BH30" i="40" s="1"/>
  <c r="BI46" i="40"/>
  <c r="BH46" i="40" s="1"/>
  <c r="BI62" i="40"/>
  <c r="BH62" i="40" s="1"/>
  <c r="BI78" i="40"/>
  <c r="BH78" i="40" s="1"/>
  <c r="BI94" i="40"/>
  <c r="BH94" i="40" s="1"/>
  <c r="BI110" i="40"/>
  <c r="BH110" i="40" s="1"/>
  <c r="BI126" i="40"/>
  <c r="BH126" i="40" s="1"/>
  <c r="BI142" i="40"/>
  <c r="BH142" i="40" s="1"/>
  <c r="BI158" i="40"/>
  <c r="BH158" i="40" s="1"/>
  <c r="BI174" i="40"/>
  <c r="BH174" i="40" s="1"/>
  <c r="BI190" i="40"/>
  <c r="BH190" i="40" s="1"/>
  <c r="BI3" i="40"/>
  <c r="BI19" i="40"/>
  <c r="BH19" i="40" s="1"/>
  <c r="BI35" i="40"/>
  <c r="BH35" i="40" s="1"/>
  <c r="BI51" i="40"/>
  <c r="BH51" i="40" s="1"/>
  <c r="BI67" i="40"/>
  <c r="BH67" i="40" s="1"/>
  <c r="BI83" i="40"/>
  <c r="BH83" i="40" s="1"/>
  <c r="BI99" i="40"/>
  <c r="BH99" i="40" s="1"/>
  <c r="BI115" i="40"/>
  <c r="BH115" i="40" s="1"/>
  <c r="BI131" i="40"/>
  <c r="BH131" i="40" s="1"/>
  <c r="BI147" i="40"/>
  <c r="BH147" i="40" s="1"/>
  <c r="BI163" i="40"/>
  <c r="BH163" i="40" s="1"/>
  <c r="BI13" i="40"/>
  <c r="BH13" i="40" s="1"/>
  <c r="BI45" i="40"/>
  <c r="BH45" i="40" s="1"/>
  <c r="BI77" i="40"/>
  <c r="BH77" i="40" s="1"/>
  <c r="BI109" i="40"/>
  <c r="BH109" i="40" s="1"/>
  <c r="BI141" i="40"/>
  <c r="BH141" i="40" s="1"/>
  <c r="BI173" i="40"/>
  <c r="BH173" i="40" s="1"/>
  <c r="BI6" i="40"/>
  <c r="BI38" i="40"/>
  <c r="BH38" i="40" s="1"/>
  <c r="BI70" i="40"/>
  <c r="BH70" i="40" s="1"/>
  <c r="BI102" i="40"/>
  <c r="BH102" i="40" s="1"/>
  <c r="BI134" i="40"/>
  <c r="BH134" i="40" s="1"/>
  <c r="BI166" i="40"/>
  <c r="BH166" i="40" s="1"/>
  <c r="BI198" i="40"/>
  <c r="BH198" i="40" s="1"/>
  <c r="BI27" i="40"/>
  <c r="BH27" i="40" s="1"/>
  <c r="BI59" i="40"/>
  <c r="BH59" i="40" s="1"/>
  <c r="BI91" i="40"/>
  <c r="BH91" i="40" s="1"/>
  <c r="BI123" i="40"/>
  <c r="BH123" i="40" s="1"/>
  <c r="BI155" i="40"/>
  <c r="BH155" i="40" s="1"/>
  <c r="BI183" i="40"/>
  <c r="BH183" i="40" s="1"/>
  <c r="BI199" i="40"/>
  <c r="BH199" i="40" s="1"/>
  <c r="BI52" i="40"/>
  <c r="BH52" i="40" s="1"/>
  <c r="BI116" i="40"/>
  <c r="BH116" i="40" s="1"/>
  <c r="BI180" i="40"/>
  <c r="BH180" i="40" s="1"/>
  <c r="BI40" i="40"/>
  <c r="BH40" i="40" s="1"/>
  <c r="BI104" i="40"/>
  <c r="BH104" i="40" s="1"/>
  <c r="BI168" i="40"/>
  <c r="BH168" i="40" s="1"/>
  <c r="BI28" i="40"/>
  <c r="BH28" i="40" s="1"/>
  <c r="BI92" i="40"/>
  <c r="BH92" i="40" s="1"/>
  <c r="BI156" i="40"/>
  <c r="BH156" i="40" s="1"/>
  <c r="BI80" i="40"/>
  <c r="BH80" i="40" s="1"/>
  <c r="BI160" i="40"/>
  <c r="BH160" i="40" s="1"/>
  <c r="BI64" i="40"/>
  <c r="BH64" i="40" s="1"/>
  <c r="BI29" i="40"/>
  <c r="BH29" i="40" s="1"/>
  <c r="BI73" i="40"/>
  <c r="BH73" i="40" s="1"/>
  <c r="BI121" i="40"/>
  <c r="BH121" i="40" s="1"/>
  <c r="BI157" i="40"/>
  <c r="BH157" i="40" s="1"/>
  <c r="BI201" i="40"/>
  <c r="BH201" i="40" s="1"/>
  <c r="BI50" i="40"/>
  <c r="BH50" i="40" s="1"/>
  <c r="BI86" i="40"/>
  <c r="BH86" i="40" s="1"/>
  <c r="BI130" i="40"/>
  <c r="BH130" i="40" s="1"/>
  <c r="BI178" i="40"/>
  <c r="BH178" i="40" s="1"/>
  <c r="BI11" i="40"/>
  <c r="BH11" i="40" s="1"/>
  <c r="BI55" i="40"/>
  <c r="BH55" i="40" s="1"/>
  <c r="BI103" i="40"/>
  <c r="BH103" i="40" s="1"/>
  <c r="BI139" i="40"/>
  <c r="BH139" i="40" s="1"/>
  <c r="BI179" i="40"/>
  <c r="BH179" i="40" s="1"/>
  <c r="BI4" i="40"/>
  <c r="BI84" i="40"/>
  <c r="BH84" i="40" s="1"/>
  <c r="BI164" i="40"/>
  <c r="BH164" i="40" s="1"/>
  <c r="BI56" i="40"/>
  <c r="BH56" i="40" s="1"/>
  <c r="BI136" i="40"/>
  <c r="BH136" i="40" s="1"/>
  <c r="BI12" i="40"/>
  <c r="BH12" i="40" s="1"/>
  <c r="BI108" i="40"/>
  <c r="BH108" i="40" s="1"/>
  <c r="BI188" i="40"/>
  <c r="BH188" i="40" s="1"/>
  <c r="BI96" i="40"/>
  <c r="BH96" i="40" s="1"/>
  <c r="BI128" i="40"/>
  <c r="BH128" i="40" s="1"/>
  <c r="BI41" i="40"/>
  <c r="BH41" i="40" s="1"/>
  <c r="BI89" i="40"/>
  <c r="BH89" i="40" s="1"/>
  <c r="BI125" i="40"/>
  <c r="BH125" i="40" s="1"/>
  <c r="BI169" i="40"/>
  <c r="BH169" i="40" s="1"/>
  <c r="BI18" i="40"/>
  <c r="BH18" i="40" s="1"/>
  <c r="BI54" i="40"/>
  <c r="BH54" i="40" s="1"/>
  <c r="BI98" i="40"/>
  <c r="BH98" i="40" s="1"/>
  <c r="BI146" i="40"/>
  <c r="BH146" i="40" s="1"/>
  <c r="BI182" i="40"/>
  <c r="BH182" i="40" s="1"/>
  <c r="BI23" i="40"/>
  <c r="BH23" i="40" s="1"/>
  <c r="BI71" i="40"/>
  <c r="BH71" i="40" s="1"/>
  <c r="BI107" i="40"/>
  <c r="BH107" i="40" s="1"/>
  <c r="BI151" i="40"/>
  <c r="BH151" i="40" s="1"/>
  <c r="BI187" i="40"/>
  <c r="BH187" i="40" s="1"/>
  <c r="BI20" i="40"/>
  <c r="BH20" i="40" s="1"/>
  <c r="BI100" i="40"/>
  <c r="BH100" i="40" s="1"/>
  <c r="U8" i="40"/>
  <c r="U24" i="40"/>
  <c r="U40" i="40"/>
  <c r="T40" i="40" s="1"/>
  <c r="U56" i="40"/>
  <c r="T56" i="40" s="1"/>
  <c r="U72" i="40"/>
  <c r="T72" i="40" s="1"/>
  <c r="U88" i="40"/>
  <c r="T88" i="40" s="1"/>
  <c r="U104" i="40"/>
  <c r="T104" i="40" s="1"/>
  <c r="U120" i="40"/>
  <c r="T120" i="40" s="1"/>
  <c r="U136" i="40"/>
  <c r="T136" i="40" s="1"/>
  <c r="U152" i="40"/>
  <c r="T152" i="40" s="1"/>
  <c r="U168" i="40"/>
  <c r="T168" i="40" s="1"/>
  <c r="U184" i="40"/>
  <c r="T184" i="40" s="1"/>
  <c r="U200" i="40"/>
  <c r="T200" i="40" s="1"/>
  <c r="U29" i="40"/>
  <c r="T29" i="40" s="1"/>
  <c r="U45" i="40"/>
  <c r="T45" i="40" s="1"/>
  <c r="U61" i="40"/>
  <c r="T61" i="40" s="1"/>
  <c r="U77" i="40"/>
  <c r="T77" i="40" s="1"/>
  <c r="U93" i="40"/>
  <c r="T93" i="40" s="1"/>
  <c r="U109" i="40"/>
  <c r="T109" i="40" s="1"/>
  <c r="U125" i="40"/>
  <c r="T125" i="40" s="1"/>
  <c r="U141" i="40"/>
  <c r="T141" i="40" s="1"/>
  <c r="U157" i="40"/>
  <c r="T157" i="40" s="1"/>
  <c r="U173" i="40"/>
  <c r="T173" i="40" s="1"/>
  <c r="U189" i="40"/>
  <c r="T189" i="40" s="1"/>
  <c r="U6" i="40"/>
  <c r="U22" i="40"/>
  <c r="T22" i="40" s="1"/>
  <c r="U38" i="40"/>
  <c r="T38" i="40" s="1"/>
  <c r="U54" i="40"/>
  <c r="T54" i="40" s="1"/>
  <c r="U70" i="40"/>
  <c r="T70" i="40" s="1"/>
  <c r="U86" i="40"/>
  <c r="T86" i="40" s="1"/>
  <c r="U102" i="40"/>
  <c r="T102" i="40" s="1"/>
  <c r="U118" i="40"/>
  <c r="T118" i="40" s="1"/>
  <c r="U134" i="40"/>
  <c r="T134" i="40" s="1"/>
  <c r="U150" i="40"/>
  <c r="T150" i="40" s="1"/>
  <c r="U166" i="40"/>
  <c r="T166" i="40" s="1"/>
  <c r="U182" i="40"/>
  <c r="T182" i="40" s="1"/>
  <c r="U198" i="40"/>
  <c r="T198" i="40" s="1"/>
  <c r="U51" i="40"/>
  <c r="T51" i="40" s="1"/>
  <c r="U115" i="40"/>
  <c r="T115" i="40" s="1"/>
  <c r="U179" i="40"/>
  <c r="T179" i="40" s="1"/>
  <c r="U39" i="40"/>
  <c r="T39" i="40" s="1"/>
  <c r="U103" i="40"/>
  <c r="T103" i="40" s="1"/>
  <c r="U167" i="40"/>
  <c r="T167" i="40" s="1"/>
  <c r="U27" i="40"/>
  <c r="U91" i="40"/>
  <c r="T91" i="40" s="1"/>
  <c r="U155" i="40"/>
  <c r="T155" i="40" s="1"/>
  <c r="U79" i="40"/>
  <c r="T79" i="40" s="1"/>
  <c r="U159" i="40"/>
  <c r="T159" i="40" s="1"/>
  <c r="U191" i="40"/>
  <c r="T191" i="40" s="1"/>
  <c r="U12" i="40"/>
  <c r="U28" i="40"/>
  <c r="U44" i="40"/>
  <c r="T44" i="40" s="1"/>
  <c r="U60" i="40"/>
  <c r="T60" i="40" s="1"/>
  <c r="U76" i="40"/>
  <c r="T76" i="40" s="1"/>
  <c r="U92" i="40"/>
  <c r="T92" i="40" s="1"/>
  <c r="U108" i="40"/>
  <c r="T108" i="40" s="1"/>
  <c r="U124" i="40"/>
  <c r="T124" i="40" s="1"/>
  <c r="U140" i="40"/>
  <c r="T140" i="40" s="1"/>
  <c r="U156" i="40"/>
  <c r="T156" i="40" s="1"/>
  <c r="U172" i="40"/>
  <c r="T172" i="40" s="1"/>
  <c r="U188" i="40"/>
  <c r="T188" i="40" s="1"/>
  <c r="U202" i="40"/>
  <c r="T202" i="40" s="1"/>
  <c r="U17" i="40"/>
  <c r="T17" i="40" s="1"/>
  <c r="U33" i="40"/>
  <c r="T33" i="40" s="1"/>
  <c r="U49" i="40"/>
  <c r="T49" i="40" s="1"/>
  <c r="U65" i="40"/>
  <c r="T65" i="40" s="1"/>
  <c r="U81" i="40"/>
  <c r="T81" i="40" s="1"/>
  <c r="U97" i="40"/>
  <c r="T97" i="40" s="1"/>
  <c r="U113" i="40"/>
  <c r="T113" i="40" s="1"/>
  <c r="U129" i="40"/>
  <c r="T129" i="40" s="1"/>
  <c r="U145" i="40"/>
  <c r="T145" i="40" s="1"/>
  <c r="U161" i="40"/>
  <c r="T161" i="40" s="1"/>
  <c r="U177" i="40"/>
  <c r="T177" i="40" s="1"/>
  <c r="U193" i="40"/>
  <c r="T193" i="40" s="1"/>
  <c r="U10" i="40"/>
  <c r="T10" i="40" s="1"/>
  <c r="U26" i="40"/>
  <c r="T26" i="40" s="1"/>
  <c r="U42" i="40"/>
  <c r="T42" i="40" s="1"/>
  <c r="U58" i="40"/>
  <c r="T58" i="40" s="1"/>
  <c r="U74" i="40"/>
  <c r="T74" i="40" s="1"/>
  <c r="U90" i="40"/>
  <c r="T90" i="40" s="1"/>
  <c r="U106" i="40"/>
  <c r="T106" i="40" s="1"/>
  <c r="U122" i="40"/>
  <c r="T122" i="40" s="1"/>
  <c r="U138" i="40"/>
  <c r="T138" i="40" s="1"/>
  <c r="U154" i="40"/>
  <c r="T154" i="40" s="1"/>
  <c r="U170" i="40"/>
  <c r="T170" i="40" s="1"/>
  <c r="U186" i="40"/>
  <c r="T186" i="40" s="1"/>
  <c r="U3" i="40"/>
  <c r="U67" i="40"/>
  <c r="T67" i="40" s="1"/>
  <c r="U131" i="40"/>
  <c r="T131" i="40" s="1"/>
  <c r="U195" i="40"/>
  <c r="T195" i="40" s="1"/>
  <c r="U55" i="40"/>
  <c r="T55" i="40" s="1"/>
  <c r="U119" i="40"/>
  <c r="T119" i="40" s="1"/>
  <c r="U183" i="40"/>
  <c r="T183" i="40" s="1"/>
  <c r="U43" i="40"/>
  <c r="T43" i="40" s="1"/>
  <c r="U107" i="40"/>
  <c r="T107" i="40" s="1"/>
  <c r="U171" i="40"/>
  <c r="T171" i="40" s="1"/>
  <c r="U143" i="40"/>
  <c r="T143" i="40" s="1"/>
  <c r="U47" i="40"/>
  <c r="T47" i="40" s="1"/>
  <c r="U63" i="40"/>
  <c r="T63" i="40" s="1"/>
  <c r="U16" i="40"/>
  <c r="U48" i="40"/>
  <c r="T48" i="40" s="1"/>
  <c r="U80" i="40"/>
  <c r="T80" i="40" s="1"/>
  <c r="U112" i="40"/>
  <c r="T112" i="40" s="1"/>
  <c r="U144" i="40"/>
  <c r="T144" i="40" s="1"/>
  <c r="U176" i="40"/>
  <c r="T176" i="40" s="1"/>
  <c r="U5" i="40"/>
  <c r="U25" i="40"/>
  <c r="T25" i="40" s="1"/>
  <c r="U57" i="40"/>
  <c r="T57" i="40" s="1"/>
  <c r="U89" i="40"/>
  <c r="T89" i="40" s="1"/>
  <c r="U121" i="40"/>
  <c r="T121" i="40" s="1"/>
  <c r="U153" i="40"/>
  <c r="T153" i="40" s="1"/>
  <c r="U185" i="40"/>
  <c r="T185" i="40" s="1"/>
  <c r="U18" i="40"/>
  <c r="U50" i="40"/>
  <c r="T50" i="40" s="1"/>
  <c r="U82" i="40"/>
  <c r="T82" i="40" s="1"/>
  <c r="U114" i="40"/>
  <c r="T114" i="40" s="1"/>
  <c r="U146" i="40"/>
  <c r="T146" i="40" s="1"/>
  <c r="U178" i="40"/>
  <c r="T178" i="40" s="1"/>
  <c r="U35" i="40"/>
  <c r="T35" i="40" s="1"/>
  <c r="U163" i="40"/>
  <c r="T163" i="40" s="1"/>
  <c r="U87" i="40"/>
  <c r="T87" i="40" s="1"/>
  <c r="U11" i="40"/>
  <c r="U139" i="40"/>
  <c r="T139" i="40" s="1"/>
  <c r="U95" i="40"/>
  <c r="T95" i="40" s="1"/>
  <c r="U20" i="40"/>
  <c r="U64" i="40"/>
  <c r="T64" i="40" s="1"/>
  <c r="U100" i="40"/>
  <c r="T100" i="40" s="1"/>
  <c r="U148" i="40"/>
  <c r="T148" i="40" s="1"/>
  <c r="U192" i="40"/>
  <c r="T192" i="40" s="1"/>
  <c r="U21" i="40"/>
  <c r="T21" i="40" s="1"/>
  <c r="U69" i="40"/>
  <c r="T69" i="40" s="1"/>
  <c r="U105" i="40"/>
  <c r="T105" i="40" s="1"/>
  <c r="U149" i="40"/>
  <c r="T149" i="40" s="1"/>
  <c r="U197" i="40"/>
  <c r="T197" i="40" s="1"/>
  <c r="U34" i="40"/>
  <c r="T34" i="40" s="1"/>
  <c r="U78" i="40"/>
  <c r="T78" i="40" s="1"/>
  <c r="U126" i="40"/>
  <c r="T126" i="40" s="1"/>
  <c r="U162" i="40"/>
  <c r="T162" i="40" s="1"/>
  <c r="U19" i="40"/>
  <c r="U7" i="40"/>
  <c r="U151" i="40"/>
  <c r="T151" i="40" s="1"/>
  <c r="U123" i="40"/>
  <c r="T123" i="40" s="1"/>
  <c r="U111" i="40"/>
  <c r="T111" i="40" s="1"/>
  <c r="U32" i="40"/>
  <c r="T32" i="40" s="1"/>
  <c r="U68" i="40"/>
  <c r="T68" i="40" s="1"/>
  <c r="U116" i="40"/>
  <c r="T116" i="40" s="1"/>
  <c r="U160" i="40"/>
  <c r="T160" i="40" s="1"/>
  <c r="U196" i="40"/>
  <c r="T196" i="40" s="1"/>
  <c r="U37" i="40"/>
  <c r="T37" i="40" s="1"/>
  <c r="U73" i="40"/>
  <c r="T73" i="40" s="1"/>
  <c r="U117" i="40"/>
  <c r="T117" i="40" s="1"/>
  <c r="U165" i="40"/>
  <c r="T165" i="40" s="1"/>
  <c r="U201" i="40"/>
  <c r="T201" i="40" s="1"/>
  <c r="U46" i="40"/>
  <c r="T46" i="40" s="1"/>
  <c r="U94" i="40"/>
  <c r="T94" i="40" s="1"/>
  <c r="U130" i="40"/>
  <c r="T130" i="40" s="1"/>
  <c r="U174" i="40"/>
  <c r="T174" i="40" s="1"/>
  <c r="U83" i="40"/>
  <c r="T83" i="40" s="1"/>
  <c r="U23" i="40"/>
  <c r="T23" i="40" s="1"/>
  <c r="U199" i="40"/>
  <c r="T199" i="40" s="1"/>
  <c r="U187" i="40"/>
  <c r="T187" i="40" s="1"/>
  <c r="U175" i="40"/>
  <c r="T175" i="40" s="1"/>
  <c r="AC126" i="40"/>
  <c r="AB126" i="40" s="1"/>
  <c r="AC154" i="40"/>
  <c r="AB154" i="40" s="1"/>
  <c r="AC182" i="40"/>
  <c r="AB182" i="40" s="1"/>
  <c r="AC6" i="40"/>
  <c r="AB6" i="40" s="1"/>
  <c r="AC50" i="40"/>
  <c r="AB50" i="40" s="1"/>
  <c r="AC169" i="40"/>
  <c r="AB169" i="40" s="1"/>
  <c r="AC105" i="40"/>
  <c r="AB105" i="40" s="1"/>
  <c r="AC61" i="40"/>
  <c r="AB61" i="40" s="1"/>
  <c r="AC21" i="40"/>
  <c r="AB21" i="40" s="1"/>
  <c r="AC180" i="40"/>
  <c r="AB180" i="40" s="1"/>
  <c r="AC136" i="40"/>
  <c r="AB136" i="40" s="1"/>
  <c r="AC96" i="40"/>
  <c r="AB96" i="40" s="1"/>
  <c r="AC52" i="40"/>
  <c r="AB52" i="40" s="1"/>
  <c r="AC8" i="40"/>
  <c r="AC143" i="40"/>
  <c r="AB143" i="40" s="1"/>
  <c r="AC103" i="40"/>
  <c r="AB103" i="40" s="1"/>
  <c r="AC59" i="40"/>
  <c r="AB59" i="40" s="1"/>
  <c r="AC15" i="40"/>
  <c r="AB15" i="40" s="1"/>
  <c r="AK129" i="40"/>
  <c r="AJ129" i="40" s="1"/>
  <c r="AK189" i="40"/>
  <c r="AJ189" i="40" s="1"/>
  <c r="AK29" i="40"/>
  <c r="AJ29" i="40" s="1"/>
  <c r="AK137" i="40"/>
  <c r="AJ137" i="40" s="1"/>
  <c r="AK57" i="40"/>
  <c r="AJ57" i="40" s="1"/>
  <c r="AK181" i="40"/>
  <c r="AJ181" i="40" s="1"/>
  <c r="AK85" i="40"/>
  <c r="AJ85" i="40" s="1"/>
  <c r="AK184" i="40"/>
  <c r="AJ184" i="40" s="1"/>
  <c r="AK140" i="40"/>
  <c r="AJ140" i="40" s="1"/>
  <c r="AK76" i="40"/>
  <c r="AJ76" i="40" s="1"/>
  <c r="AK24" i="40"/>
  <c r="AJ24" i="40" s="1"/>
  <c r="AK171" i="40"/>
  <c r="AJ171" i="40" s="1"/>
  <c r="AK111" i="40"/>
  <c r="AJ111" i="40" s="1"/>
  <c r="AK51" i="40"/>
  <c r="AJ51" i="40" s="1"/>
  <c r="AK27" i="40"/>
  <c r="AJ27" i="40" s="1"/>
  <c r="AK166" i="40"/>
  <c r="AJ166" i="40" s="1"/>
  <c r="AK82" i="40"/>
  <c r="AJ82" i="40" s="1"/>
  <c r="AK26" i="40"/>
  <c r="AJ26" i="40" s="1"/>
  <c r="BI124" i="40"/>
  <c r="BH124" i="40" s="1"/>
  <c r="BI196" i="40"/>
  <c r="BH196" i="40" s="1"/>
  <c r="BI167" i="40"/>
  <c r="BH167" i="40" s="1"/>
  <c r="BI194" i="40"/>
  <c r="BH194" i="40" s="1"/>
  <c r="BI137" i="40"/>
  <c r="BH137" i="40" s="1"/>
  <c r="U71" i="40"/>
  <c r="T71" i="40" s="1"/>
  <c r="U98" i="40"/>
  <c r="T98" i="40" s="1"/>
  <c r="U14" i="40"/>
  <c r="T14" i="40" s="1"/>
  <c r="U41" i="40"/>
  <c r="T41" i="40" s="1"/>
  <c r="U164" i="40"/>
  <c r="T164" i="40" s="1"/>
  <c r="U84" i="40"/>
  <c r="T84" i="40" s="1"/>
  <c r="AC142" i="40"/>
  <c r="AB142" i="40" s="1"/>
  <c r="AC62" i="40"/>
  <c r="AB62" i="40" s="1"/>
  <c r="AC94" i="40"/>
  <c r="AB94" i="40" s="1"/>
  <c r="AC122" i="40"/>
  <c r="AB122" i="40" s="1"/>
  <c r="AC42" i="40"/>
  <c r="AB42" i="40" s="1"/>
  <c r="AC166" i="40"/>
  <c r="AB166" i="40" s="1"/>
  <c r="AC70" i="40"/>
  <c r="AB70" i="40" s="1"/>
  <c r="AC194" i="40"/>
  <c r="AB194" i="40" s="1"/>
  <c r="AC114" i="40"/>
  <c r="AB114" i="40" s="1"/>
  <c r="AC18" i="40"/>
  <c r="AB18" i="40" s="1"/>
  <c r="AC185" i="40"/>
  <c r="AB185" i="40" s="1"/>
  <c r="AC165" i="40"/>
  <c r="AB165" i="40" s="1"/>
  <c r="AC141" i="40"/>
  <c r="AB141" i="40" s="1"/>
  <c r="AC121" i="40"/>
  <c r="AB121" i="40" s="1"/>
  <c r="AC101" i="40"/>
  <c r="AB101" i="40" s="1"/>
  <c r="AC77" i="40"/>
  <c r="AB77" i="40" s="1"/>
  <c r="AC57" i="40"/>
  <c r="AB57" i="40" s="1"/>
  <c r="AC37" i="40"/>
  <c r="AB37" i="40" s="1"/>
  <c r="AC13" i="40"/>
  <c r="AB13" i="40" s="1"/>
  <c r="AC196" i="40"/>
  <c r="AB196" i="40" s="1"/>
  <c r="AC176" i="40"/>
  <c r="AB176" i="40" s="1"/>
  <c r="AC152" i="40"/>
  <c r="AB152" i="40" s="1"/>
  <c r="AC132" i="40"/>
  <c r="AB132" i="40" s="1"/>
  <c r="AC112" i="40"/>
  <c r="AB112" i="40" s="1"/>
  <c r="AC88" i="40"/>
  <c r="AB88" i="40" s="1"/>
  <c r="AC68" i="40"/>
  <c r="AB68" i="40" s="1"/>
  <c r="AC48" i="40"/>
  <c r="AB48" i="40" s="1"/>
  <c r="AC24" i="40"/>
  <c r="AB24" i="40" s="1"/>
  <c r="AC4" i="40"/>
  <c r="AC183" i="40"/>
  <c r="AB183" i="40" s="1"/>
  <c r="AC159" i="40"/>
  <c r="AB159" i="40" s="1"/>
  <c r="AC139" i="40"/>
  <c r="AB139" i="40" s="1"/>
  <c r="AC119" i="40"/>
  <c r="AB119" i="40" s="1"/>
  <c r="AC95" i="40"/>
  <c r="AB95" i="40" s="1"/>
  <c r="AC75" i="40"/>
  <c r="AB75" i="40" s="1"/>
  <c r="AC55" i="40"/>
  <c r="AB55" i="40" s="1"/>
  <c r="AC31" i="40"/>
  <c r="AB31" i="40" s="1"/>
  <c r="AC11" i="40"/>
  <c r="AK17" i="40"/>
  <c r="AJ17" i="40" s="1"/>
  <c r="AK202" i="40"/>
  <c r="AJ202" i="40" s="1"/>
  <c r="AK173" i="40"/>
  <c r="AJ173" i="40" s="1"/>
  <c r="AK93" i="40"/>
  <c r="AJ93" i="40" s="1"/>
  <c r="AK201" i="40"/>
  <c r="AJ201" i="40" s="1"/>
  <c r="AK121" i="40"/>
  <c r="AJ121" i="40" s="1"/>
  <c r="AK41" i="40"/>
  <c r="AJ41" i="40" s="1"/>
  <c r="AK149" i="40"/>
  <c r="AJ149" i="40" s="1"/>
  <c r="AK69" i="40"/>
  <c r="AJ69" i="40" s="1"/>
  <c r="AK200" i="40"/>
  <c r="AJ200" i="40" s="1"/>
  <c r="AK176" i="40"/>
  <c r="AJ176" i="40" s="1"/>
  <c r="AK156" i="40"/>
  <c r="AJ156" i="40" s="1"/>
  <c r="AK136" i="40"/>
  <c r="AJ136" i="40" s="1"/>
  <c r="AK112" i="40"/>
  <c r="AJ112" i="40" s="1"/>
  <c r="AK92" i="40"/>
  <c r="AJ92" i="40" s="1"/>
  <c r="AK72" i="40"/>
  <c r="AJ72" i="40" s="1"/>
  <c r="AK44" i="40"/>
  <c r="AJ44" i="40" s="1"/>
  <c r="AK20" i="40"/>
  <c r="AK191" i="40"/>
  <c r="AJ191" i="40" s="1"/>
  <c r="AK159" i="40"/>
  <c r="AJ159" i="40" s="1"/>
  <c r="AK131" i="40"/>
  <c r="AJ131" i="40" s="1"/>
  <c r="AK107" i="40"/>
  <c r="AJ107" i="40" s="1"/>
  <c r="AK75" i="40"/>
  <c r="AJ75" i="40" s="1"/>
  <c r="AK47" i="40"/>
  <c r="AJ47" i="40" s="1"/>
  <c r="AK19" i="40"/>
  <c r="AK186" i="40"/>
  <c r="AJ186" i="40" s="1"/>
  <c r="AK162" i="40"/>
  <c r="AJ162" i="40" s="1"/>
  <c r="AK134" i="40"/>
  <c r="AJ134" i="40" s="1"/>
  <c r="AK102" i="40"/>
  <c r="AJ102" i="40" s="1"/>
  <c r="AK74" i="40"/>
  <c r="AJ74" i="40" s="1"/>
  <c r="AK50" i="40"/>
  <c r="AJ50" i="40" s="1"/>
  <c r="AK18" i="40"/>
  <c r="BI112" i="40"/>
  <c r="BH112" i="40" s="1"/>
  <c r="BI16" i="40"/>
  <c r="BH16" i="40" s="1"/>
  <c r="BI76" i="40"/>
  <c r="BH76" i="40" s="1"/>
  <c r="BI184" i="40"/>
  <c r="BH184" i="40" s="1"/>
  <c r="BI72" i="40"/>
  <c r="BH72" i="40" s="1"/>
  <c r="BI148" i="40"/>
  <c r="BH148" i="40" s="1"/>
  <c r="BI195" i="40"/>
  <c r="BH195" i="40" s="1"/>
  <c r="BI135" i="40"/>
  <c r="BH135" i="40" s="1"/>
  <c r="BI43" i="40"/>
  <c r="BH43" i="40" s="1"/>
  <c r="BI162" i="40"/>
  <c r="BH162" i="40" s="1"/>
  <c r="BI82" i="40"/>
  <c r="BH82" i="40" s="1"/>
  <c r="BI189" i="40"/>
  <c r="BH189" i="40" s="1"/>
  <c r="BI105" i="40"/>
  <c r="BH105" i="40" s="1"/>
  <c r="BI25" i="40"/>
  <c r="BH25" i="40" s="1"/>
  <c r="U75" i="40"/>
  <c r="T75" i="40" s="1"/>
  <c r="U147" i="40"/>
  <c r="T147" i="40" s="1"/>
  <c r="U158" i="40"/>
  <c r="T158" i="40" s="1"/>
  <c r="U66" i="40"/>
  <c r="T66" i="40" s="1"/>
  <c r="U181" i="40"/>
  <c r="T181" i="40" s="1"/>
  <c r="U101" i="40"/>
  <c r="T101" i="40" s="1"/>
  <c r="U132" i="40"/>
  <c r="T132" i="40" s="1"/>
  <c r="U52" i="40"/>
  <c r="T52" i="40" s="1"/>
  <c r="AC78" i="40"/>
  <c r="AB78" i="40" s="1"/>
  <c r="AC174" i="40"/>
  <c r="AB174" i="40" s="1"/>
  <c r="AC186" i="40"/>
  <c r="AB186" i="40" s="1"/>
  <c r="AC106" i="40"/>
  <c r="AB106" i="40" s="1"/>
  <c r="AC26" i="40"/>
  <c r="AB26" i="40" s="1"/>
  <c r="AC134" i="40"/>
  <c r="AB134" i="40" s="1"/>
  <c r="AC54" i="40"/>
  <c r="AB54" i="40" s="1"/>
  <c r="AC178" i="40"/>
  <c r="AB178" i="40" s="1"/>
  <c r="AC82" i="40"/>
  <c r="AB82" i="40" s="1"/>
  <c r="AC201" i="40"/>
  <c r="AB201" i="40" s="1"/>
  <c r="AC181" i="40"/>
  <c r="AB181" i="40" s="1"/>
  <c r="AC157" i="40"/>
  <c r="AB157" i="40" s="1"/>
  <c r="AC137" i="40"/>
  <c r="AB137" i="40" s="1"/>
  <c r="AC117" i="40"/>
  <c r="AB117" i="40" s="1"/>
  <c r="AC93" i="40"/>
  <c r="AB93" i="40" s="1"/>
  <c r="AC73" i="40"/>
  <c r="AB73" i="40" s="1"/>
  <c r="AC53" i="40"/>
  <c r="AB53" i="40" s="1"/>
  <c r="AC29" i="40"/>
  <c r="AB29" i="40" s="1"/>
  <c r="AC9" i="40"/>
  <c r="AC192" i="40"/>
  <c r="AB192" i="40" s="1"/>
  <c r="AC168" i="40"/>
  <c r="AB168" i="40" s="1"/>
  <c r="AC148" i="40"/>
  <c r="AB148" i="40" s="1"/>
  <c r="AC128" i="40"/>
  <c r="AB128" i="40" s="1"/>
  <c r="AC104" i="40"/>
  <c r="AB104" i="40" s="1"/>
  <c r="AC84" i="40"/>
  <c r="AB84" i="40" s="1"/>
  <c r="AC64" i="40"/>
  <c r="AB64" i="40" s="1"/>
  <c r="AC40" i="40"/>
  <c r="AB40" i="40" s="1"/>
  <c r="AC20" i="40"/>
  <c r="AB20" i="40" s="1"/>
  <c r="AC199" i="40"/>
  <c r="AB199" i="40" s="1"/>
  <c r="AC175" i="40"/>
  <c r="AB175" i="40" s="1"/>
  <c r="AC155" i="40"/>
  <c r="AB155" i="40" s="1"/>
  <c r="AC135" i="40"/>
  <c r="AB135" i="40" s="1"/>
  <c r="AC111" i="40"/>
  <c r="AB111" i="40" s="1"/>
  <c r="AC91" i="40"/>
  <c r="AB91" i="40" s="1"/>
  <c r="AC71" i="40"/>
  <c r="AB71" i="40" s="1"/>
  <c r="AC47" i="40"/>
  <c r="AB47" i="40" s="1"/>
  <c r="AC27" i="40"/>
  <c r="AB27" i="40" s="1"/>
  <c r="AC7" i="40"/>
  <c r="AB7" i="40" s="1"/>
  <c r="AK81" i="40"/>
  <c r="AJ81" i="40" s="1"/>
  <c r="AK177" i="40"/>
  <c r="AJ177" i="40" s="1"/>
  <c r="AK157" i="40"/>
  <c r="AJ157" i="40" s="1"/>
  <c r="AK61" i="40"/>
  <c r="AJ61" i="40" s="1"/>
  <c r="AK185" i="40"/>
  <c r="AJ185" i="40" s="1"/>
  <c r="AK105" i="40"/>
  <c r="AJ105" i="40" s="1"/>
  <c r="AK9" i="40"/>
  <c r="AJ9" i="40" s="1"/>
  <c r="AK133" i="40"/>
  <c r="AJ133" i="40" s="1"/>
  <c r="AK53" i="40"/>
  <c r="AJ53" i="40" s="1"/>
  <c r="AK192" i="40"/>
  <c r="AJ192" i="40" s="1"/>
  <c r="AK172" i="40"/>
  <c r="AJ172" i="40" s="1"/>
  <c r="AK152" i="40"/>
  <c r="AJ152" i="40" s="1"/>
  <c r="AK128" i="40"/>
  <c r="AJ128" i="40" s="1"/>
  <c r="AK108" i="40"/>
  <c r="AJ108" i="40" s="1"/>
  <c r="AK88" i="40"/>
  <c r="AJ88" i="40" s="1"/>
  <c r="AK64" i="40"/>
  <c r="AJ64" i="40" s="1"/>
  <c r="AK40" i="40"/>
  <c r="AJ40" i="40" s="1"/>
  <c r="AK12" i="40"/>
  <c r="AJ12" i="40" s="1"/>
  <c r="AK179" i="40"/>
  <c r="AJ179" i="40" s="1"/>
  <c r="AK155" i="40"/>
  <c r="AJ155" i="40" s="1"/>
  <c r="AK127" i="40"/>
  <c r="AJ127" i="40" s="1"/>
  <c r="AK95" i="40"/>
  <c r="AJ95" i="40" s="1"/>
  <c r="AK67" i="40"/>
  <c r="AJ67" i="40" s="1"/>
  <c r="AK43" i="40"/>
  <c r="AJ43" i="40" s="1"/>
  <c r="AK11" i="40"/>
  <c r="AJ11" i="40" s="1"/>
  <c r="AK182" i="40"/>
  <c r="AJ182" i="40" s="1"/>
  <c r="AK154" i="40"/>
  <c r="AJ154" i="40" s="1"/>
  <c r="AK122" i="40"/>
  <c r="AJ122" i="40" s="1"/>
  <c r="AK98" i="40"/>
  <c r="AJ98" i="40" s="1"/>
  <c r="AK70" i="40"/>
  <c r="AJ70" i="40" s="1"/>
  <c r="AK38" i="40"/>
  <c r="AJ38" i="40" s="1"/>
  <c r="AK10" i="40"/>
  <c r="BI48" i="40"/>
  <c r="BH48" i="40" s="1"/>
  <c r="BI172" i="40"/>
  <c r="BH172" i="40" s="1"/>
  <c r="BI60" i="40"/>
  <c r="BH60" i="40" s="1"/>
  <c r="BI152" i="40"/>
  <c r="BH152" i="40" s="1"/>
  <c r="BI24" i="40"/>
  <c r="BH24" i="40" s="1"/>
  <c r="BI132" i="40"/>
  <c r="BH132" i="40" s="1"/>
  <c r="BI191" i="40"/>
  <c r="BH191" i="40" s="1"/>
  <c r="BI119" i="40"/>
  <c r="BH119" i="40" s="1"/>
  <c r="BI39" i="40"/>
  <c r="BH39" i="40" s="1"/>
  <c r="BI150" i="40"/>
  <c r="BH150" i="40" s="1"/>
  <c r="BI66" i="40"/>
  <c r="BH66" i="40" s="1"/>
  <c r="BI185" i="40"/>
  <c r="BH185" i="40" s="1"/>
  <c r="BI93" i="40"/>
  <c r="BH93" i="40" s="1"/>
  <c r="BI9" i="40"/>
  <c r="BH9" i="40" s="1"/>
  <c r="U127" i="40"/>
  <c r="T127" i="40" s="1"/>
  <c r="U59" i="40"/>
  <c r="T59" i="40" s="1"/>
  <c r="U99" i="40"/>
  <c r="T99" i="40" s="1"/>
  <c r="U142" i="40"/>
  <c r="T142" i="40" s="1"/>
  <c r="U62" i="40"/>
  <c r="T62" i="40" s="1"/>
  <c r="U169" i="40"/>
  <c r="T169" i="40" s="1"/>
  <c r="U85" i="40"/>
  <c r="T85" i="40" s="1"/>
  <c r="U9" i="40"/>
  <c r="T9" i="40" s="1"/>
  <c r="U128" i="40"/>
  <c r="T128" i="40" s="1"/>
  <c r="U36" i="40"/>
  <c r="T36" i="40" s="1"/>
  <c r="H29" i="40"/>
  <c r="H122" i="40"/>
  <c r="H30" i="40"/>
  <c r="H49" i="40"/>
  <c r="H25" i="40"/>
  <c r="H59" i="40"/>
  <c r="H43" i="40"/>
  <c r="H27" i="40"/>
  <c r="H66" i="40"/>
  <c r="H34" i="40"/>
  <c r="H45" i="40"/>
  <c r="H55" i="40"/>
  <c r="H23" i="40"/>
  <c r="H32" i="40"/>
  <c r="H51" i="40"/>
  <c r="H35" i="40"/>
  <c r="H54" i="40"/>
  <c r="H46" i="40"/>
  <c r="H22" i="40"/>
  <c r="H47" i="40"/>
  <c r="H60" i="40"/>
  <c r="H52" i="40"/>
  <c r="H28" i="40"/>
  <c r="AU837" i="37"/>
  <c r="AD935" i="37"/>
  <c r="H129" i="40"/>
  <c r="H184" i="40"/>
  <c r="P119" i="52"/>
  <c r="W196" i="52"/>
  <c r="W126" i="52"/>
  <c r="I170" i="52"/>
  <c r="P117" i="52"/>
  <c r="W142" i="52"/>
  <c r="W108" i="52"/>
  <c r="I198" i="52"/>
  <c r="I173" i="52"/>
  <c r="W145" i="52"/>
  <c r="P201" i="52"/>
  <c r="P177" i="52"/>
  <c r="W148" i="52"/>
  <c r="I73" i="52"/>
  <c r="W162" i="52"/>
  <c r="W87" i="52"/>
  <c r="W175" i="52"/>
  <c r="P195" i="52"/>
  <c r="P169" i="52"/>
  <c r="W140" i="52"/>
  <c r="P103" i="52"/>
  <c r="W197" i="52"/>
  <c r="P172" i="52"/>
  <c r="I143" i="52"/>
  <c r="I114" i="52"/>
  <c r="I199" i="52"/>
  <c r="P175" i="52"/>
  <c r="I146" i="52"/>
  <c r="I65" i="52"/>
  <c r="W160" i="52"/>
  <c r="P82" i="52"/>
  <c r="P170" i="52"/>
  <c r="I193" i="52"/>
  <c r="P167" i="52"/>
  <c r="P137" i="52"/>
  <c r="I97" i="52"/>
  <c r="P196" i="52"/>
  <c r="W170" i="52"/>
  <c r="I141" i="52"/>
  <c r="P111" i="52"/>
  <c r="W198" i="52"/>
  <c r="W173" i="52"/>
  <c r="P145" i="52"/>
  <c r="I33" i="52"/>
  <c r="I163" i="52"/>
  <c r="I201" i="52"/>
  <c r="I177" i="52"/>
  <c r="W149" i="52"/>
  <c r="P3" i="52"/>
  <c r="P181" i="52"/>
  <c r="W152" i="52"/>
  <c r="P124" i="52"/>
  <c r="I45" i="52"/>
  <c r="P184" i="52"/>
  <c r="I155" i="52"/>
  <c r="P114" i="52"/>
  <c r="W176" i="52"/>
  <c r="I119" i="52"/>
  <c r="I37" i="52"/>
  <c r="W200" i="52"/>
  <c r="P176" i="52"/>
  <c r="I147" i="52"/>
  <c r="W117" i="52"/>
  <c r="P18" i="52"/>
  <c r="P109" i="52"/>
  <c r="P45" i="52"/>
  <c r="P25" i="52"/>
  <c r="P50" i="52"/>
  <c r="P77" i="52"/>
  <c r="P13" i="52"/>
  <c r="P38" i="52"/>
  <c r="P41" i="52"/>
  <c r="P66" i="52"/>
  <c r="P2" i="52"/>
  <c r="P81" i="52"/>
  <c r="P17" i="52"/>
  <c r="P42" i="52"/>
  <c r="P5" i="52"/>
  <c r="P30" i="52"/>
  <c r="P93" i="52"/>
  <c r="P22" i="52"/>
  <c r="P97" i="52"/>
  <c r="P33" i="52"/>
  <c r="P58" i="52"/>
  <c r="P21" i="52"/>
  <c r="P46" i="52"/>
  <c r="P29" i="52"/>
  <c r="P54" i="52"/>
  <c r="P113" i="52"/>
  <c r="P49" i="52"/>
  <c r="P10" i="52"/>
  <c r="P61" i="52"/>
  <c r="P16" i="52"/>
  <c r="P65" i="52"/>
  <c r="P26" i="52"/>
  <c r="P14" i="52"/>
  <c r="P185" i="52"/>
  <c r="P179" i="52"/>
  <c r="I150" i="52"/>
  <c r="W122" i="52"/>
  <c r="P35" i="52"/>
  <c r="W182" i="52"/>
  <c r="I153" i="52"/>
  <c r="I110" i="52"/>
  <c r="I174" i="52"/>
  <c r="I117" i="52"/>
  <c r="W16" i="52"/>
  <c r="P199" i="52"/>
  <c r="W174" i="52"/>
  <c r="I145" i="52"/>
  <c r="W115" i="52"/>
  <c r="W201" i="52"/>
  <c r="W177" i="52"/>
  <c r="P149" i="52"/>
  <c r="W120" i="52"/>
  <c r="P19" i="52"/>
  <c r="W180" i="52"/>
  <c r="P152" i="52"/>
  <c r="P95" i="52"/>
  <c r="W169" i="52"/>
  <c r="I108" i="52"/>
  <c r="P186" i="52"/>
  <c r="W192" i="52"/>
  <c r="W165" i="52"/>
  <c r="P135" i="52"/>
  <c r="W92" i="52"/>
  <c r="I194" i="52"/>
  <c r="W168" i="52"/>
  <c r="P140" i="52"/>
  <c r="P106" i="52"/>
  <c r="P197" i="52"/>
  <c r="I171" i="52"/>
  <c r="P143" i="52"/>
  <c r="I13" i="52"/>
  <c r="W153" i="52"/>
  <c r="P51" i="52"/>
  <c r="W159" i="52"/>
  <c r="I109" i="52"/>
  <c r="P63" i="52"/>
  <c r="P191" i="52"/>
  <c r="W133" i="52"/>
  <c r="P87" i="52"/>
  <c r="W193" i="52"/>
  <c r="I166" i="52"/>
  <c r="W138" i="52"/>
  <c r="I100" i="52"/>
  <c r="I195" i="52"/>
  <c r="I169" i="52"/>
  <c r="W141" i="52"/>
  <c r="I200" i="52"/>
  <c r="P148" i="52"/>
  <c r="W8" i="52"/>
  <c r="P154" i="52"/>
  <c r="I189" i="52"/>
  <c r="I161" i="52"/>
  <c r="I131" i="52"/>
  <c r="I81" i="52"/>
  <c r="P192" i="52"/>
  <c r="P165" i="52"/>
  <c r="W136" i="52"/>
  <c r="W95" i="52"/>
  <c r="W194" i="52"/>
  <c r="P168" i="52"/>
  <c r="I139" i="52"/>
  <c r="W199" i="52"/>
  <c r="W146" i="52"/>
  <c r="W28" i="52"/>
  <c r="I148" i="52"/>
  <c r="W188" i="52"/>
  <c r="P160" i="52"/>
  <c r="I129" i="52"/>
  <c r="W76" i="52"/>
  <c r="I190" i="52"/>
  <c r="P163" i="52"/>
  <c r="I134" i="52"/>
  <c r="P90" i="52"/>
  <c r="P193" i="52"/>
  <c r="W166" i="52"/>
  <c r="W156" i="52"/>
  <c r="W60" i="52"/>
  <c r="P188" i="52"/>
  <c r="I159" i="52"/>
  <c r="P131" i="52"/>
  <c r="W79" i="52"/>
  <c r="W190" i="52"/>
  <c r="I162" i="52"/>
  <c r="P129" i="52"/>
  <c r="P190" i="52"/>
  <c r="I133" i="52"/>
  <c r="I96" i="52"/>
  <c r="I132" i="52"/>
  <c r="P183" i="52"/>
  <c r="I154" i="52"/>
  <c r="W124" i="52"/>
  <c r="I49" i="52"/>
  <c r="W186" i="52"/>
  <c r="I157" i="52"/>
  <c r="W129" i="52"/>
  <c r="P74" i="52"/>
  <c r="P189" i="52"/>
  <c r="P161" i="52"/>
  <c r="P127" i="52"/>
  <c r="I188" i="52"/>
  <c r="P132" i="52"/>
  <c r="P86" i="52"/>
  <c r="W127" i="52"/>
  <c r="W181" i="52"/>
  <c r="P153" i="52"/>
  <c r="I122" i="52"/>
  <c r="P39" i="52"/>
  <c r="W184" i="52"/>
  <c r="P156" i="52"/>
  <c r="I127" i="52"/>
  <c r="P67" i="52"/>
  <c r="I187" i="52"/>
  <c r="P159" i="52"/>
  <c r="I121" i="52"/>
  <c r="I183" i="52"/>
  <c r="I126" i="52"/>
  <c r="P104" i="52"/>
  <c r="I82" i="52"/>
  <c r="W61" i="52"/>
  <c r="P40" i="52"/>
  <c r="I18" i="52"/>
  <c r="I99" i="52"/>
  <c r="P57" i="52"/>
  <c r="W27" i="52"/>
  <c r="I105" i="52"/>
  <c r="P198" i="52"/>
  <c r="P173" i="52"/>
  <c r="W144" i="52"/>
  <c r="P116" i="52"/>
  <c r="P23" i="52"/>
  <c r="W83" i="52"/>
  <c r="P11" i="52"/>
  <c r="I168" i="52"/>
  <c r="W147" i="52"/>
  <c r="P126" i="52"/>
  <c r="W96" i="52"/>
  <c r="W36" i="52"/>
  <c r="W97" i="52"/>
  <c r="P76" i="52"/>
  <c r="I54" i="52"/>
  <c r="W33" i="52"/>
  <c r="W9" i="52"/>
  <c r="P85" i="52"/>
  <c r="P37" i="52"/>
  <c r="I137" i="52"/>
  <c r="W100" i="52"/>
  <c r="I196" i="52"/>
  <c r="P171" i="52"/>
  <c r="I142" i="52"/>
  <c r="I112" i="52"/>
  <c r="I17" i="52"/>
  <c r="I80" i="52"/>
  <c r="I5" i="52"/>
  <c r="W167" i="52"/>
  <c r="P146" i="52"/>
  <c r="I124" i="52"/>
  <c r="I93" i="52"/>
  <c r="P31" i="52"/>
  <c r="P96" i="52"/>
  <c r="I74" i="52"/>
  <c r="W53" i="52"/>
  <c r="P32" i="52"/>
  <c r="P8" i="52"/>
  <c r="I83" i="52"/>
  <c r="W30" i="52"/>
  <c r="W12" i="52"/>
  <c r="P78" i="52"/>
  <c r="W187" i="52"/>
  <c r="P166" i="52"/>
  <c r="I144" i="52"/>
  <c r="W123" i="52"/>
  <c r="P91" i="52"/>
  <c r="I25" i="52"/>
  <c r="I94" i="52"/>
  <c r="W73" i="52"/>
  <c r="P52" i="52"/>
  <c r="I30" i="52"/>
  <c r="I6" i="52"/>
  <c r="I79" i="52"/>
  <c r="I23" i="52"/>
  <c r="I4" i="52"/>
  <c r="P155" i="52"/>
  <c r="I61" i="52"/>
  <c r="I164" i="52"/>
  <c r="I186" i="52"/>
  <c r="W158" i="52"/>
  <c r="P128" i="52"/>
  <c r="P71" i="52"/>
  <c r="W189" i="52"/>
  <c r="W161" i="52"/>
  <c r="P133" i="52"/>
  <c r="I84" i="52"/>
  <c r="I191" i="52"/>
  <c r="W164" i="52"/>
  <c r="W134" i="52"/>
  <c r="P194" i="52"/>
  <c r="P139" i="52"/>
  <c r="W107" i="52"/>
  <c r="P138" i="52"/>
  <c r="P99" i="52"/>
  <c r="I41" i="52"/>
  <c r="I98" i="52"/>
  <c r="W77" i="52"/>
  <c r="P56" i="52"/>
  <c r="I34" i="52"/>
  <c r="P12" i="52"/>
  <c r="P89" i="52"/>
  <c r="W42" i="52"/>
  <c r="W132" i="52"/>
  <c r="W84" i="52"/>
  <c r="I192" i="52"/>
  <c r="I165" i="52"/>
  <c r="W137" i="52"/>
  <c r="P98" i="52"/>
  <c r="I113" i="52"/>
  <c r="I72" i="52"/>
  <c r="I184" i="52"/>
  <c r="W163" i="52"/>
  <c r="P142" i="52"/>
  <c r="I120" i="52"/>
  <c r="I85" i="52"/>
  <c r="P15" i="52"/>
  <c r="P92" i="52"/>
  <c r="I70" i="52"/>
  <c r="W49" i="52"/>
  <c r="P28" i="52"/>
  <c r="I115" i="52"/>
  <c r="W74" i="52"/>
  <c r="P9" i="52"/>
  <c r="I130" i="52"/>
  <c r="P79" i="52"/>
  <c r="W191" i="52"/>
  <c r="P164" i="52"/>
  <c r="I135" i="52"/>
  <c r="I92" i="52"/>
  <c r="P112" i="52"/>
  <c r="I69" i="52"/>
  <c r="W183" i="52"/>
  <c r="P162" i="52"/>
  <c r="I140" i="52"/>
  <c r="W119" i="52"/>
  <c r="P83" i="52"/>
  <c r="I9" i="52"/>
  <c r="I90" i="52"/>
  <c r="W69" i="52"/>
  <c r="P48" i="52"/>
  <c r="I26" i="52"/>
  <c r="W114" i="52"/>
  <c r="P73" i="52"/>
  <c r="P70" i="52"/>
  <c r="P110" i="52"/>
  <c r="W64" i="52"/>
  <c r="P182" i="52"/>
  <c r="I160" i="52"/>
  <c r="W139" i="52"/>
  <c r="P118" i="52"/>
  <c r="W80" i="52"/>
  <c r="W4" i="52"/>
  <c r="W89" i="52"/>
  <c r="P68" i="52"/>
  <c r="I46" i="52"/>
  <c r="W25" i="52"/>
  <c r="I111" i="52"/>
  <c r="P69" i="52"/>
  <c r="P62" i="52"/>
  <c r="P136" i="52"/>
  <c r="W195" i="52"/>
  <c r="P141" i="52"/>
  <c r="P7" i="52"/>
  <c r="W143" i="52"/>
  <c r="I179" i="52"/>
  <c r="P151" i="52"/>
  <c r="P121" i="52"/>
  <c r="W24" i="52"/>
  <c r="I182" i="52"/>
  <c r="W154" i="52"/>
  <c r="I125" i="52"/>
  <c r="W56" i="52"/>
  <c r="I185" i="52"/>
  <c r="W157" i="52"/>
  <c r="P120" i="52"/>
  <c r="I181" i="52"/>
  <c r="P125" i="52"/>
  <c r="P59" i="52"/>
  <c r="P122" i="52"/>
  <c r="W88" i="52"/>
  <c r="W20" i="52"/>
  <c r="W93" i="52"/>
  <c r="P72" i="52"/>
  <c r="I50" i="52"/>
  <c r="W29" i="52"/>
  <c r="P4" i="52"/>
  <c r="W78" i="52"/>
  <c r="I15" i="52"/>
  <c r="W125" i="52"/>
  <c r="P55" i="52"/>
  <c r="P187" i="52"/>
  <c r="I158" i="52"/>
  <c r="W130" i="52"/>
  <c r="I76" i="52"/>
  <c r="I104" i="52"/>
  <c r="I53" i="52"/>
  <c r="W179" i="52"/>
  <c r="P158" i="52"/>
  <c r="I136" i="52"/>
  <c r="P115" i="52"/>
  <c r="P75" i="52"/>
  <c r="P108" i="52"/>
  <c r="I86" i="52"/>
  <c r="W65" i="52"/>
  <c r="P44" i="52"/>
  <c r="I22" i="52"/>
  <c r="W106" i="52"/>
  <c r="I63" i="52"/>
  <c r="I48" i="52"/>
  <c r="I123" i="52"/>
  <c r="W44" i="52"/>
  <c r="W185" i="52"/>
  <c r="P157" i="52"/>
  <c r="W128" i="52"/>
  <c r="W71" i="52"/>
  <c r="P102" i="52"/>
  <c r="W48" i="52"/>
  <c r="P178" i="52"/>
  <c r="I156" i="52"/>
  <c r="W135" i="52"/>
  <c r="W113" i="52"/>
  <c r="W72" i="52"/>
  <c r="I106" i="52"/>
  <c r="W85" i="52"/>
  <c r="P64" i="52"/>
  <c r="I42" i="52"/>
  <c r="W21" i="52"/>
  <c r="P105" i="52"/>
  <c r="W62" i="52"/>
  <c r="I40" i="52"/>
  <c r="W99" i="52"/>
  <c r="P43" i="52"/>
  <c r="I176" i="52"/>
  <c r="W155" i="52"/>
  <c r="P134" i="52"/>
  <c r="W111" i="52"/>
  <c r="W68" i="52"/>
  <c r="W105" i="52"/>
  <c r="P84" i="52"/>
  <c r="I62" i="52"/>
  <c r="W41" i="52"/>
  <c r="P20" i="52"/>
  <c r="P101" i="52"/>
  <c r="W58" i="52"/>
  <c r="P34" i="52"/>
  <c r="W75" i="52"/>
  <c r="I197" i="52"/>
  <c r="W172" i="52"/>
  <c r="P144" i="52"/>
  <c r="W112" i="52"/>
  <c r="P200" i="52"/>
  <c r="I175" i="52"/>
  <c r="P147" i="52"/>
  <c r="I118" i="52"/>
  <c r="W14" i="52"/>
  <c r="W39" i="52"/>
  <c r="W66" i="52"/>
  <c r="W82" i="52"/>
  <c r="W46" i="52"/>
  <c r="W7" i="52"/>
  <c r="W98" i="52"/>
  <c r="W34" i="52"/>
  <c r="W59" i="52"/>
  <c r="W23" i="52"/>
  <c r="W50" i="52"/>
  <c r="W102" i="52"/>
  <c r="W38" i="52"/>
  <c r="W63" i="52"/>
  <c r="W2" i="52"/>
  <c r="W26" i="52"/>
  <c r="W51" i="52"/>
  <c r="W5" i="52"/>
  <c r="W54" i="52"/>
  <c r="W15" i="52"/>
  <c r="W67" i="52"/>
  <c r="W3" i="52"/>
  <c r="W11" i="52"/>
  <c r="W70" i="52"/>
  <c r="W6" i="52"/>
  <c r="W31" i="52"/>
  <c r="W18" i="52"/>
  <c r="W43" i="52"/>
  <c r="W86" i="52"/>
  <c r="W22" i="52"/>
  <c r="W47" i="52"/>
  <c r="W10" i="52"/>
  <c r="W35" i="52"/>
  <c r="I178" i="52"/>
  <c r="W150" i="52"/>
  <c r="I89" i="52"/>
  <c r="I167" i="52"/>
  <c r="W103" i="52"/>
  <c r="I180" i="52"/>
  <c r="I116" i="52"/>
  <c r="I77" i="52"/>
  <c r="W109" i="52"/>
  <c r="P88" i="52"/>
  <c r="I66" i="52"/>
  <c r="W45" i="52"/>
  <c r="P24" i="52"/>
  <c r="W110" i="52"/>
  <c r="I67" i="52"/>
  <c r="W55" i="52"/>
  <c r="W118" i="52"/>
  <c r="I138" i="52"/>
  <c r="P180" i="52"/>
  <c r="I151" i="52"/>
  <c r="P123" i="52"/>
  <c r="W40" i="52"/>
  <c r="P94" i="52"/>
  <c r="W32" i="52"/>
  <c r="P174" i="52"/>
  <c r="I152" i="52"/>
  <c r="W131" i="52"/>
  <c r="P107" i="52"/>
  <c r="I57" i="52"/>
  <c r="I102" i="52"/>
  <c r="W81" i="52"/>
  <c r="P60" i="52"/>
  <c r="I38" i="52"/>
  <c r="W17" i="52"/>
  <c r="I95" i="52"/>
  <c r="P53" i="52"/>
  <c r="W19" i="52"/>
  <c r="W116" i="52"/>
  <c r="I35" i="52"/>
  <c r="I60" i="52"/>
  <c r="I87" i="52"/>
  <c r="I103" i="52"/>
  <c r="I3" i="52"/>
  <c r="I28" i="52"/>
  <c r="I55" i="52"/>
  <c r="I16" i="52"/>
  <c r="I19" i="52"/>
  <c r="I44" i="52"/>
  <c r="I7" i="52"/>
  <c r="I32" i="52"/>
  <c r="I10" i="52"/>
  <c r="I59" i="52"/>
  <c r="I20" i="52"/>
  <c r="I8" i="52"/>
  <c r="I39" i="52"/>
  <c r="I64" i="52"/>
  <c r="I75" i="52"/>
  <c r="I11" i="52"/>
  <c r="I36" i="52"/>
  <c r="I24" i="52"/>
  <c r="I71" i="52"/>
  <c r="I91" i="52"/>
  <c r="I27" i="52"/>
  <c r="I52" i="52"/>
  <c r="I2" i="52"/>
  <c r="I107" i="52"/>
  <c r="I43" i="52"/>
  <c r="I68" i="52"/>
  <c r="I31" i="52"/>
  <c r="I56" i="52"/>
  <c r="W178" i="52"/>
  <c r="I149" i="52"/>
  <c r="W121" i="52"/>
  <c r="I29" i="52"/>
  <c r="W91" i="52"/>
  <c r="P27" i="52"/>
  <c r="I172" i="52"/>
  <c r="W151" i="52"/>
  <c r="P130" i="52"/>
  <c r="W104" i="52"/>
  <c r="W52" i="52"/>
  <c r="W101" i="52"/>
  <c r="P80" i="52"/>
  <c r="I58" i="52"/>
  <c r="W37" i="52"/>
  <c r="I14" i="52"/>
  <c r="W94" i="52"/>
  <c r="I51" i="52"/>
  <c r="I12" i="52"/>
  <c r="I88" i="52"/>
  <c r="I21" i="52"/>
  <c r="W171" i="52"/>
  <c r="P150" i="52"/>
  <c r="I128" i="52"/>
  <c r="I101" i="52"/>
  <c r="P47" i="52"/>
  <c r="P100" i="52"/>
  <c r="I78" i="52"/>
  <c r="W57" i="52"/>
  <c r="P36" i="52"/>
  <c r="W13" i="52"/>
  <c r="W90" i="52"/>
  <c r="I47" i="52"/>
  <c r="P6" i="52"/>
  <c r="AD832" i="37"/>
  <c r="H128" i="40"/>
  <c r="H108" i="40"/>
  <c r="H123" i="40"/>
  <c r="H126" i="40"/>
  <c r="H125" i="40"/>
  <c r="H124" i="40"/>
  <c r="AU838" i="37"/>
  <c r="AC17" i="37"/>
  <c r="H127" i="40"/>
  <c r="H176" i="40"/>
  <c r="H175" i="40"/>
  <c r="H185" i="40"/>
  <c r="H115" i="40"/>
  <c r="H177" i="40"/>
  <c r="H130" i="40"/>
  <c r="H179" i="40"/>
  <c r="H4" i="40"/>
  <c r="H3" i="40"/>
  <c r="H131" i="40"/>
  <c r="H116" i="40"/>
  <c r="H132" i="40"/>
  <c r="H117" i="40"/>
  <c r="H118" i="40"/>
  <c r="H133" i="40"/>
  <c r="H134" i="40"/>
  <c r="H119" i="40"/>
  <c r="H143" i="40"/>
  <c r="H171" i="40"/>
  <c r="H169" i="40"/>
  <c r="H140" i="40"/>
  <c r="H167" i="40"/>
  <c r="H2" i="40"/>
  <c r="H161" i="40"/>
  <c r="H163" i="40"/>
  <c r="H121" i="40"/>
  <c r="H142" i="40"/>
  <c r="H146" i="40"/>
  <c r="H158" i="40"/>
  <c r="H156" i="40"/>
  <c r="H149" i="40"/>
  <c r="H152" i="40"/>
  <c r="H147" i="40"/>
  <c r="H148" i="40"/>
  <c r="H170" i="40"/>
  <c r="H150" i="40"/>
  <c r="H136" i="40"/>
  <c r="BX5" i="40"/>
  <c r="BX9" i="40"/>
  <c r="BX13" i="40"/>
  <c r="BX17" i="40"/>
  <c r="BX21" i="40"/>
  <c r="BX25" i="40"/>
  <c r="BX29" i="40"/>
  <c r="BX33" i="40"/>
  <c r="BX37" i="40"/>
  <c r="BX41" i="40"/>
  <c r="BX45" i="40"/>
  <c r="BX49" i="40"/>
  <c r="BX53" i="40"/>
  <c r="BX57" i="40"/>
  <c r="BX61" i="40"/>
  <c r="BX65" i="40"/>
  <c r="BX69" i="40"/>
  <c r="BX73" i="40"/>
  <c r="BX77" i="40"/>
  <c r="BX81" i="40"/>
  <c r="BX85" i="40"/>
  <c r="BX89" i="40"/>
  <c r="BX93" i="40"/>
  <c r="BX97" i="40"/>
  <c r="BX101" i="40"/>
  <c r="BX105" i="40"/>
  <c r="BX109" i="40"/>
  <c r="BX113" i="40"/>
  <c r="BX117" i="40"/>
  <c r="BX121" i="40"/>
  <c r="BX125" i="40"/>
  <c r="BX129" i="40"/>
  <c r="BX133" i="40"/>
  <c r="BX137" i="40"/>
  <c r="BX141" i="40"/>
  <c r="BX145" i="40"/>
  <c r="BX149" i="40"/>
  <c r="BX153" i="40"/>
  <c r="BX157" i="40"/>
  <c r="BX161" i="40"/>
  <c r="BX165" i="40"/>
  <c r="BX169" i="40"/>
  <c r="BX173" i="40"/>
  <c r="BX177" i="40"/>
  <c r="BX181" i="40"/>
  <c r="BX185" i="40"/>
  <c r="BX189" i="40"/>
  <c r="BX193" i="40"/>
  <c r="BX197" i="40"/>
  <c r="BX201" i="40"/>
  <c r="BX2" i="40"/>
  <c r="BX6" i="40"/>
  <c r="BX10" i="40"/>
  <c r="BX14" i="40"/>
  <c r="BX18" i="40"/>
  <c r="BX22" i="40"/>
  <c r="BX26" i="40"/>
  <c r="BX30" i="40"/>
  <c r="BX34" i="40"/>
  <c r="BX38" i="40"/>
  <c r="BX42" i="40"/>
  <c r="BX46" i="40"/>
  <c r="BX50" i="40"/>
  <c r="BX54" i="40"/>
  <c r="BX58" i="40"/>
  <c r="BX62" i="40"/>
  <c r="BX66" i="40"/>
  <c r="BX70" i="40"/>
  <c r="BX74" i="40"/>
  <c r="BX78" i="40"/>
  <c r="BX82" i="40"/>
  <c r="BX86" i="40"/>
  <c r="BX90" i="40"/>
  <c r="BX94" i="40"/>
  <c r="BX98" i="40"/>
  <c r="BX102" i="40"/>
  <c r="BX106" i="40"/>
  <c r="BX110" i="40"/>
  <c r="BX114" i="40"/>
  <c r="BX118" i="40"/>
  <c r="BX122" i="40"/>
  <c r="BX126" i="40"/>
  <c r="BX130" i="40"/>
  <c r="BX134" i="40"/>
  <c r="BX138" i="40"/>
  <c r="BX142" i="40"/>
  <c r="BX146" i="40"/>
  <c r="BX150" i="40"/>
  <c r="BX154" i="40"/>
  <c r="BX158" i="40"/>
  <c r="BX162" i="40"/>
  <c r="BX166" i="40"/>
  <c r="BX170" i="40"/>
  <c r="BX174" i="40"/>
  <c r="BX178" i="40"/>
  <c r="BX182" i="40"/>
  <c r="BX186" i="40"/>
  <c r="BX190" i="40"/>
  <c r="BX194" i="40"/>
  <c r="BX198" i="40"/>
  <c r="BX8" i="40"/>
  <c r="BX16" i="40"/>
  <c r="BX24" i="40"/>
  <c r="BX32" i="40"/>
  <c r="BX40" i="40"/>
  <c r="BX48" i="40"/>
  <c r="BX56" i="40"/>
  <c r="BX64" i="40"/>
  <c r="BX72" i="40"/>
  <c r="BX80" i="40"/>
  <c r="BX88" i="40"/>
  <c r="BX96" i="40"/>
  <c r="BX104" i="40"/>
  <c r="BX112" i="40"/>
  <c r="BX120" i="40"/>
  <c r="BX128" i="40"/>
  <c r="BX136" i="40"/>
  <c r="BX144" i="40"/>
  <c r="BX152" i="40"/>
  <c r="BX160" i="40"/>
  <c r="BX168" i="40"/>
  <c r="BX176" i="40"/>
  <c r="BX184" i="40"/>
  <c r="BX192" i="40"/>
  <c r="BX200" i="40"/>
  <c r="BX3" i="40"/>
  <c r="BX11" i="40"/>
  <c r="BX19" i="40"/>
  <c r="BX27" i="40"/>
  <c r="BX35" i="40"/>
  <c r="BX43" i="40"/>
  <c r="BX51" i="40"/>
  <c r="BX59" i="40"/>
  <c r="BX67" i="40"/>
  <c r="BX75" i="40"/>
  <c r="BX83" i="40"/>
  <c r="BX91" i="40"/>
  <c r="BX99" i="40"/>
  <c r="BX107" i="40"/>
  <c r="BX115" i="40"/>
  <c r="BX123" i="40"/>
  <c r="BX131" i="40"/>
  <c r="BX139" i="40"/>
  <c r="BX147" i="40"/>
  <c r="BX155" i="40"/>
  <c r="BX163" i="40"/>
  <c r="BX171" i="40"/>
  <c r="BX179" i="40"/>
  <c r="BX187" i="40"/>
  <c r="BX195" i="40"/>
  <c r="BX4" i="40"/>
  <c r="BX12" i="40"/>
  <c r="BX20" i="40"/>
  <c r="BX28" i="40"/>
  <c r="BX36" i="40"/>
  <c r="BX44" i="40"/>
  <c r="BX52" i="40"/>
  <c r="BX60" i="40"/>
  <c r="BX68" i="40"/>
  <c r="BX76" i="40"/>
  <c r="BX84" i="40"/>
  <c r="BX92" i="40"/>
  <c r="BX100" i="40"/>
  <c r="BX108" i="40"/>
  <c r="BX116" i="40"/>
  <c r="BX124" i="40"/>
  <c r="BX132" i="40"/>
  <c r="BX140" i="40"/>
  <c r="BX148" i="40"/>
  <c r="BX156" i="40"/>
  <c r="BX164" i="40"/>
  <c r="BX172" i="40"/>
  <c r="BX180" i="40"/>
  <c r="BX188" i="40"/>
  <c r="BX196" i="40"/>
  <c r="BX7" i="40"/>
  <c r="BX15" i="40"/>
  <c r="BX23" i="40"/>
  <c r="BX31" i="40"/>
  <c r="BX39" i="40"/>
  <c r="BX47" i="40"/>
  <c r="BX55" i="40"/>
  <c r="BX63" i="40"/>
  <c r="BX79" i="40"/>
  <c r="BX111" i="40"/>
  <c r="BX143" i="40"/>
  <c r="BX175" i="40"/>
  <c r="BX87" i="40"/>
  <c r="BX119" i="40"/>
  <c r="BX151" i="40"/>
  <c r="BX183" i="40"/>
  <c r="BX95" i="40"/>
  <c r="BX127" i="40"/>
  <c r="BX159" i="40"/>
  <c r="BX191" i="40"/>
  <c r="BX103" i="40"/>
  <c r="BX135" i="40"/>
  <c r="BX167" i="40"/>
  <c r="BX199" i="40"/>
  <c r="BX71" i="40"/>
  <c r="H162" i="40"/>
  <c r="H178" i="40"/>
  <c r="H153" i="40"/>
  <c r="H174" i="40"/>
  <c r="H173" i="40"/>
  <c r="H141" i="40"/>
  <c r="H180" i="40"/>
  <c r="H164" i="40"/>
  <c r="H159" i="40"/>
  <c r="H154" i="40"/>
  <c r="BO5" i="40"/>
  <c r="H138" i="40"/>
  <c r="H145" i="40"/>
  <c r="H166" i="40"/>
  <c r="H165" i="40"/>
  <c r="H160" i="40"/>
  <c r="H144" i="40"/>
  <c r="H155" i="40"/>
  <c r="H139" i="40"/>
  <c r="H168" i="40"/>
  <c r="H120" i="40"/>
  <c r="H186" i="40"/>
  <c r="H137" i="40"/>
  <c r="H157" i="40"/>
  <c r="H172" i="40"/>
  <c r="H151" i="40"/>
  <c r="H135" i="40"/>
  <c r="AB4" i="40" l="1"/>
  <c r="T24" i="40"/>
  <c r="AB10" i="40"/>
  <c r="T31" i="40"/>
  <c r="AR14" i="40"/>
  <c r="AJ20" i="40"/>
  <c r="T20" i="40"/>
  <c r="AJ6" i="40"/>
  <c r="AJ19" i="40"/>
  <c r="T7" i="40"/>
  <c r="T27" i="40"/>
  <c r="AJ7" i="40"/>
  <c r="AJ18" i="40"/>
  <c r="AB11" i="40"/>
  <c r="T19" i="40"/>
  <c r="T28" i="40"/>
  <c r="AZ43" i="40"/>
  <c r="CM45" i="40"/>
  <c r="CM195" i="40"/>
  <c r="CM106" i="40"/>
  <c r="CM179" i="40"/>
  <c r="CM188" i="40"/>
  <c r="CM113" i="40"/>
  <c r="CM49" i="40"/>
  <c r="CM81" i="40"/>
  <c r="CM149" i="40"/>
  <c r="CM77" i="40"/>
  <c r="CM176" i="40"/>
  <c r="CM182" i="40"/>
  <c r="CM143" i="40"/>
  <c r="CM34" i="40"/>
  <c r="CM111" i="40"/>
  <c r="CM17" i="40"/>
  <c r="CM112" i="40"/>
  <c r="CM55" i="40"/>
  <c r="CM37" i="40"/>
  <c r="CM59" i="40"/>
  <c r="CM133" i="40"/>
  <c r="CM158" i="40"/>
  <c r="CM10" i="40"/>
  <c r="CM185" i="40"/>
  <c r="CM18" i="40"/>
  <c r="CM170" i="40"/>
  <c r="CM91" i="40"/>
  <c r="CM90" i="40"/>
  <c r="CM30" i="40"/>
  <c r="CM107" i="40"/>
  <c r="CM62" i="40"/>
  <c r="CM178" i="40"/>
  <c r="CM105" i="40"/>
  <c r="CM15" i="40"/>
  <c r="CM114" i="40"/>
  <c r="CM88" i="40"/>
  <c r="CM48" i="40"/>
  <c r="CM68" i="40"/>
  <c r="CM155" i="40"/>
  <c r="CM200" i="40"/>
  <c r="CM116" i="40"/>
  <c r="CM38" i="40"/>
  <c r="CM157" i="40"/>
  <c r="CM134" i="40"/>
  <c r="CM191" i="40"/>
  <c r="CM192" i="40"/>
  <c r="CM64" i="40"/>
  <c r="CM11" i="40"/>
  <c r="CM52" i="40"/>
  <c r="CM175" i="40"/>
  <c r="CM22" i="40"/>
  <c r="CM89" i="40"/>
  <c r="CM201" i="40"/>
  <c r="CM31" i="40"/>
  <c r="CM196" i="40"/>
  <c r="CM163" i="40"/>
  <c r="CM166" i="40"/>
  <c r="CM46" i="40"/>
  <c r="CM56" i="40"/>
  <c r="CM153" i="40"/>
  <c r="CM109" i="40"/>
  <c r="CM6" i="40"/>
  <c r="CM12" i="40"/>
  <c r="CM120" i="40"/>
  <c r="CM80" i="40"/>
  <c r="CM161" i="40"/>
  <c r="CM67" i="40"/>
  <c r="CM130" i="40"/>
  <c r="CM27" i="40"/>
  <c r="CM142" i="40"/>
  <c r="CM41" i="40"/>
  <c r="CM102" i="40"/>
  <c r="CM189" i="40"/>
  <c r="CM29" i="40"/>
  <c r="CM75" i="40"/>
  <c r="CM124" i="40"/>
  <c r="CM76" i="40"/>
  <c r="CM87" i="40"/>
  <c r="CM26" i="40"/>
  <c r="CM165" i="40"/>
  <c r="CM23" i="40"/>
  <c r="CM139" i="40"/>
  <c r="CM168" i="40"/>
  <c r="CM50" i="40"/>
  <c r="CM104" i="40"/>
  <c r="CM83" i="40"/>
  <c r="CM21" i="40"/>
  <c r="CM108" i="40"/>
  <c r="CM121" i="40"/>
  <c r="CM151" i="40"/>
  <c r="CM7" i="40"/>
  <c r="CM13" i="40"/>
  <c r="CM98" i="40"/>
  <c r="CM164" i="40"/>
  <c r="CM54" i="40"/>
  <c r="CM28" i="40"/>
  <c r="CM61" i="40"/>
  <c r="CM32" i="40"/>
  <c r="CM5" i="40"/>
  <c r="CM43" i="40"/>
  <c r="CM129" i="40"/>
  <c r="CM36" i="40"/>
  <c r="CM160" i="40"/>
  <c r="CM173" i="40"/>
  <c r="CM93" i="40"/>
  <c r="CM57" i="40"/>
  <c r="CM154" i="40"/>
  <c r="CM51" i="40"/>
  <c r="CM199" i="40"/>
  <c r="CM183" i="40"/>
  <c r="CM86" i="40"/>
  <c r="CM78" i="40"/>
  <c r="CM180" i="40"/>
  <c r="CM126" i="40"/>
  <c r="CM125" i="40"/>
  <c r="CM138" i="40"/>
  <c r="CM187" i="40"/>
  <c r="CM96" i="40"/>
  <c r="CM39" i="40"/>
  <c r="CM19" i="40"/>
  <c r="CM140" i="40"/>
  <c r="CM85" i="40"/>
  <c r="CM66" i="40"/>
  <c r="CM101" i="40"/>
  <c r="CM152" i="40"/>
  <c r="CM3" i="40"/>
  <c r="CM186" i="40"/>
  <c r="CM184" i="40"/>
  <c r="CM100" i="40"/>
  <c r="CM194" i="40"/>
  <c r="CM82" i="40"/>
  <c r="CM74" i="40"/>
  <c r="CM72" i="40"/>
  <c r="CM181" i="40"/>
  <c r="CM70" i="40"/>
  <c r="CM9" i="40"/>
  <c r="CM92" i="40"/>
  <c r="CM14" i="40"/>
  <c r="CM171" i="40"/>
  <c r="CM95" i="40"/>
  <c r="CM117" i="40"/>
  <c r="CM148" i="40"/>
  <c r="CM141" i="40"/>
  <c r="CM25" i="40"/>
  <c r="CM136" i="40"/>
  <c r="CM4" i="40"/>
  <c r="CM123" i="40"/>
  <c r="CM79" i="40"/>
  <c r="CM131" i="40"/>
  <c r="CM84" i="40"/>
  <c r="CM16" i="40"/>
  <c r="CM99" i="40"/>
  <c r="CM132" i="40"/>
  <c r="CM156" i="40"/>
  <c r="CM40" i="40"/>
  <c r="CM198" i="40"/>
  <c r="CM118" i="40"/>
  <c r="CM135" i="40"/>
  <c r="CM47" i="40"/>
  <c r="CM58" i="40"/>
  <c r="CM197" i="40"/>
  <c r="CM193" i="40"/>
  <c r="CM122" i="40"/>
  <c r="CM73" i="40"/>
  <c r="CM33" i="40"/>
  <c r="CM115" i="40"/>
  <c r="CM53" i="40"/>
  <c r="CM146" i="40"/>
  <c r="CM119" i="40"/>
  <c r="CM2" i="40"/>
  <c r="CM24" i="40"/>
  <c r="CM35" i="40"/>
  <c r="CM162" i="40"/>
  <c r="CM169" i="40"/>
  <c r="CM144" i="40"/>
  <c r="CM8" i="40"/>
  <c r="CM65" i="40"/>
  <c r="CM42" i="40"/>
  <c r="CM69" i="40"/>
  <c r="CM63" i="40"/>
  <c r="CM172" i="40"/>
  <c r="CM147" i="40"/>
  <c r="CM103" i="40"/>
  <c r="CM110" i="40"/>
  <c r="CM71" i="40"/>
  <c r="CM20" i="40"/>
  <c r="CM97" i="40"/>
  <c r="CM167" i="40"/>
  <c r="CM174" i="40"/>
  <c r="CM137" i="40"/>
  <c r="CM60" i="40"/>
  <c r="CM44" i="40"/>
  <c r="CM145" i="40"/>
  <c r="CM128" i="40"/>
  <c r="CM94" i="40"/>
  <c r="CM177" i="40"/>
  <c r="CM190" i="40"/>
  <c r="CM150" i="40"/>
  <c r="CM159" i="40"/>
  <c r="CM127" i="40"/>
  <c r="AD218" i="37"/>
  <c r="BA835" i="37"/>
  <c r="AB218" i="37"/>
  <c r="AN835" i="37"/>
  <c r="AA218" i="37"/>
  <c r="U835" i="37"/>
  <c r="AZ17" i="40"/>
  <c r="AZ27" i="40"/>
  <c r="AR13" i="40"/>
  <c r="AR10" i="40"/>
  <c r="AR12" i="40"/>
  <c r="AZ30" i="40"/>
  <c r="AR9" i="40"/>
  <c r="AR11" i="40"/>
  <c r="AR7" i="40"/>
  <c r="AZ28" i="40"/>
  <c r="AZ29" i="40"/>
  <c r="AR5" i="40"/>
  <c r="AR8" i="40"/>
  <c r="AR3" i="40"/>
  <c r="AZ3" i="40"/>
  <c r="AB9" i="40"/>
  <c r="T3" i="40"/>
  <c r="T13" i="40"/>
  <c r="BH5" i="40"/>
  <c r="T4" i="40"/>
  <c r="AB3" i="40"/>
  <c r="T15" i="40"/>
  <c r="AJ5" i="40"/>
  <c r="T8" i="40"/>
  <c r="BH3" i="40"/>
  <c r="BH6" i="40"/>
  <c r="T6" i="40"/>
  <c r="AJ16" i="40"/>
  <c r="AJ13" i="40"/>
  <c r="T16" i="40"/>
  <c r="T18" i="40"/>
  <c r="AJ15" i="40"/>
  <c r="AB8" i="40"/>
  <c r="BH4" i="40"/>
  <c r="AJ10" i="40"/>
  <c r="T5" i="40"/>
  <c r="T12" i="40"/>
  <c r="T11" i="40"/>
  <c r="AJ4" i="40"/>
  <c r="AJ3" i="40"/>
  <c r="AC18" i="37"/>
  <c r="AU839" i="37"/>
  <c r="B6" i="52"/>
  <c r="A189" i="52"/>
  <c r="A90" i="52"/>
  <c r="C78" i="52"/>
  <c r="A9" i="52"/>
  <c r="A195" i="52"/>
  <c r="A58" i="52"/>
  <c r="A19" i="52"/>
  <c r="B36" i="52"/>
  <c r="B47" i="52"/>
  <c r="A171" i="52"/>
  <c r="C51" i="52"/>
  <c r="C58" i="52"/>
  <c r="A104" i="52"/>
  <c r="B27" i="52"/>
  <c r="C149" i="52"/>
  <c r="C68" i="52"/>
  <c r="C47" i="52"/>
  <c r="A57" i="52"/>
  <c r="C128" i="52"/>
  <c r="C88" i="52"/>
  <c r="C14" i="52"/>
  <c r="A101" i="52"/>
  <c r="A151" i="52"/>
  <c r="C29" i="52"/>
  <c r="C56" i="52"/>
  <c r="C107" i="52"/>
  <c r="C91" i="52"/>
  <c r="C11" i="52"/>
  <c r="C8" i="52"/>
  <c r="C32" i="52"/>
  <c r="C16" i="52"/>
  <c r="C103" i="52"/>
  <c r="A116" i="52"/>
  <c r="A17" i="52"/>
  <c r="C102" i="52"/>
  <c r="C152" i="52"/>
  <c r="A40" i="52"/>
  <c r="C138" i="52"/>
  <c r="A110" i="52"/>
  <c r="B88" i="52"/>
  <c r="C180" i="52"/>
  <c r="A150" i="52"/>
  <c r="A47" i="52"/>
  <c r="A18" i="52"/>
  <c r="A11" i="52"/>
  <c r="A54" i="52"/>
  <c r="A2" i="52"/>
  <c r="A196" i="52"/>
  <c r="A126" i="52"/>
  <c r="A73" i="52"/>
  <c r="A12" i="52"/>
  <c r="A50" i="52"/>
  <c r="A98" i="52"/>
  <c r="A66" i="52"/>
  <c r="B147" i="52"/>
  <c r="B119" i="52"/>
  <c r="C52" i="52"/>
  <c r="C24" i="52"/>
  <c r="C64" i="52"/>
  <c r="C59" i="52"/>
  <c r="C44" i="52"/>
  <c r="C28" i="52"/>
  <c r="C60" i="52"/>
  <c r="B53" i="52"/>
  <c r="B60" i="52"/>
  <c r="B107" i="52"/>
  <c r="A32" i="52"/>
  <c r="C151" i="52"/>
  <c r="A55" i="52"/>
  <c r="A45" i="52"/>
  <c r="C77" i="52"/>
  <c r="C167" i="52"/>
  <c r="A35" i="52"/>
  <c r="A86" i="52"/>
  <c r="A6" i="52"/>
  <c r="A67" i="52"/>
  <c r="A51" i="52"/>
  <c r="A38" i="52"/>
  <c r="A59" i="52"/>
  <c r="A46" i="52"/>
  <c r="A14" i="52"/>
  <c r="B200" i="52"/>
  <c r="C197" i="52"/>
  <c r="B101" i="52"/>
  <c r="B84" i="52"/>
  <c r="B134" i="52"/>
  <c r="A99" i="52"/>
  <c r="A21" i="52"/>
  <c r="C106" i="52"/>
  <c r="C156" i="52"/>
  <c r="A71" i="52"/>
  <c r="A44" i="52"/>
  <c r="A106" i="52"/>
  <c r="C86" i="52"/>
  <c r="C136" i="52"/>
  <c r="C104" i="52"/>
  <c r="B187" i="52"/>
  <c r="A78" i="52"/>
  <c r="B72" i="52"/>
  <c r="B122" i="52"/>
  <c r="B120" i="52"/>
  <c r="C125" i="52"/>
  <c r="B121" i="52"/>
  <c r="B7" i="52"/>
  <c r="B62" i="52"/>
  <c r="C46" i="52"/>
  <c r="A80" i="52"/>
  <c r="B182" i="52"/>
  <c r="B73" i="52"/>
  <c r="A69" i="52"/>
  <c r="A119" i="52"/>
  <c r="C69" i="52"/>
  <c r="B164" i="52"/>
  <c r="B9" i="52"/>
  <c r="A49" i="52"/>
  <c r="C85" i="52"/>
  <c r="C184" i="52"/>
  <c r="A137" i="52"/>
  <c r="A132" i="52"/>
  <c r="C34" i="52"/>
  <c r="C41" i="52"/>
  <c r="B139" i="52"/>
  <c r="C191" i="52"/>
  <c r="C186" i="52"/>
  <c r="C4" i="52"/>
  <c r="C30" i="52"/>
  <c r="C25" i="52"/>
  <c r="B166" i="52"/>
  <c r="A30" i="52"/>
  <c r="A53" i="52"/>
  <c r="C93" i="52"/>
  <c r="C5" i="52"/>
  <c r="C142" i="52"/>
  <c r="C137" i="52"/>
  <c r="A33" i="52"/>
  <c r="A36" i="52"/>
  <c r="C168" i="52"/>
  <c r="B116" i="52"/>
  <c r="C105" i="52"/>
  <c r="C18" i="52"/>
  <c r="B104" i="52"/>
  <c r="B159" i="52"/>
  <c r="B156" i="52"/>
  <c r="B153" i="52"/>
  <c r="B132" i="52"/>
  <c r="B189" i="52"/>
  <c r="A186" i="52"/>
  <c r="B183" i="52"/>
  <c r="B190" i="52"/>
  <c r="A79" i="52"/>
  <c r="A60" i="52"/>
  <c r="B90" i="52"/>
  <c r="A76" i="52"/>
  <c r="C148" i="52"/>
  <c r="C139" i="52"/>
  <c r="A136" i="52"/>
  <c r="C131" i="52"/>
  <c r="A8" i="52"/>
  <c r="C169" i="52"/>
  <c r="C166" i="52"/>
  <c r="B191" i="52"/>
  <c r="B51" i="52"/>
  <c r="C171" i="52"/>
  <c r="A168" i="52"/>
  <c r="A165" i="52"/>
  <c r="A169" i="52"/>
  <c r="B19" i="52"/>
  <c r="A201" i="52"/>
  <c r="B199" i="52"/>
  <c r="C110" i="52"/>
  <c r="A122" i="52"/>
  <c r="B14" i="52"/>
  <c r="B61" i="52"/>
  <c r="B54" i="52"/>
  <c r="B58" i="52"/>
  <c r="B93" i="52"/>
  <c r="B17" i="52"/>
  <c r="B41" i="52"/>
  <c r="B50" i="52"/>
  <c r="B18" i="52"/>
  <c r="A200" i="52"/>
  <c r="B114" i="52"/>
  <c r="B124" i="52"/>
  <c r="A149" i="52"/>
  <c r="C33" i="52"/>
  <c r="B111" i="52"/>
  <c r="C97" i="52"/>
  <c r="B170" i="52"/>
  <c r="C146" i="52"/>
  <c r="C143" i="52"/>
  <c r="A140" i="52"/>
  <c r="A87" i="52"/>
  <c r="B177" i="52"/>
  <c r="C198" i="52"/>
  <c r="C101" i="52"/>
  <c r="C21" i="52"/>
  <c r="A94" i="52"/>
  <c r="B80" i="52"/>
  <c r="B130" i="52"/>
  <c r="A91" i="52"/>
  <c r="A178" i="52"/>
  <c r="C43" i="52"/>
  <c r="C27" i="52"/>
  <c r="C36" i="52"/>
  <c r="C39" i="52"/>
  <c r="C10" i="52"/>
  <c r="C19" i="52"/>
  <c r="C3" i="52"/>
  <c r="C35" i="52"/>
  <c r="C95" i="52"/>
  <c r="A81" i="52"/>
  <c r="A131" i="52"/>
  <c r="B94" i="52"/>
  <c r="B180" i="52"/>
  <c r="C67" i="52"/>
  <c r="C66" i="52"/>
  <c r="C116" i="52"/>
  <c r="C89" i="52"/>
  <c r="A10" i="52"/>
  <c r="A43" i="52"/>
  <c r="A70" i="52"/>
  <c r="A15" i="52"/>
  <c r="A26" i="52"/>
  <c r="A102" i="52"/>
  <c r="A34" i="52"/>
  <c r="A82" i="52"/>
  <c r="C118" i="52"/>
  <c r="A112" i="52"/>
  <c r="A75" i="52"/>
  <c r="B20" i="52"/>
  <c r="A105" i="52"/>
  <c r="A155" i="52"/>
  <c r="C40" i="52"/>
  <c r="C42" i="52"/>
  <c r="A72" i="52"/>
  <c r="B178" i="52"/>
  <c r="A128" i="52"/>
  <c r="C123" i="52"/>
  <c r="C22" i="52"/>
  <c r="B108" i="52"/>
  <c r="B158" i="52"/>
  <c r="C76" i="52"/>
  <c r="B55" i="52"/>
  <c r="B4" i="52"/>
  <c r="A93" i="52"/>
  <c r="B59" i="52"/>
  <c r="A157" i="52"/>
  <c r="A154" i="52"/>
  <c r="B151" i="52"/>
  <c r="B141" i="52"/>
  <c r="B69" i="52"/>
  <c r="B68" i="52"/>
  <c r="B118" i="52"/>
  <c r="A64" i="52"/>
  <c r="A114" i="52"/>
  <c r="C90" i="52"/>
  <c r="C140" i="52"/>
  <c r="B112" i="52"/>
  <c r="A191" i="52"/>
  <c r="A74" i="52"/>
  <c r="C70" i="52"/>
  <c r="C120" i="52"/>
  <c r="C72" i="52"/>
  <c r="C165" i="52"/>
  <c r="A42" i="52"/>
  <c r="B56" i="52"/>
  <c r="B99" i="52"/>
  <c r="B194" i="52"/>
  <c r="C84" i="52"/>
  <c r="B71" i="52"/>
  <c r="C164" i="52"/>
  <c r="C23" i="52"/>
  <c r="B52" i="52"/>
  <c r="B91" i="52"/>
  <c r="A187" i="52"/>
  <c r="C83" i="52"/>
  <c r="C74" i="52"/>
  <c r="C124" i="52"/>
  <c r="C80" i="52"/>
  <c r="B171" i="52"/>
  <c r="B37" i="52"/>
  <c r="C54" i="52"/>
  <c r="A96" i="52"/>
  <c r="B11" i="52"/>
  <c r="A144" i="52"/>
  <c r="A27" i="52"/>
  <c r="B40" i="52"/>
  <c r="C126" i="52"/>
  <c r="C187" i="52"/>
  <c r="A184" i="52"/>
  <c r="A181" i="52"/>
  <c r="C188" i="52"/>
  <c r="B74" i="52"/>
  <c r="C49" i="52"/>
  <c r="C132" i="52"/>
  <c r="B129" i="52"/>
  <c r="B131" i="52"/>
  <c r="A156" i="52"/>
  <c r="C134" i="52"/>
  <c r="C129" i="52"/>
  <c r="A28" i="52"/>
  <c r="B168" i="52"/>
  <c r="B165" i="52"/>
  <c r="C161" i="52"/>
  <c r="B148" i="52"/>
  <c r="C195" i="52"/>
  <c r="A193" i="52"/>
  <c r="B63" i="52"/>
  <c r="A153" i="52"/>
  <c r="B197" i="52"/>
  <c r="C194" i="52"/>
  <c r="A192" i="52"/>
  <c r="B95" i="52"/>
  <c r="A120" i="52"/>
  <c r="A115" i="52"/>
  <c r="A16" i="52"/>
  <c r="C153" i="52"/>
  <c r="C150" i="52"/>
  <c r="B26" i="52"/>
  <c r="B10" i="52"/>
  <c r="B29" i="52"/>
  <c r="B33" i="52"/>
  <c r="B30" i="52"/>
  <c r="B81" i="52"/>
  <c r="B38" i="52"/>
  <c r="B25" i="52"/>
  <c r="A117" i="52"/>
  <c r="C37" i="52"/>
  <c r="C155" i="52"/>
  <c r="A152" i="52"/>
  <c r="C177" i="52"/>
  <c r="B145" i="52"/>
  <c r="C141" i="52"/>
  <c r="B137" i="52"/>
  <c r="B82" i="52"/>
  <c r="B175" i="52"/>
  <c r="B172" i="52"/>
  <c r="B169" i="52"/>
  <c r="A162" i="52"/>
  <c r="B201" i="52"/>
  <c r="A108" i="52"/>
  <c r="B144" i="52"/>
  <c r="B34" i="52"/>
  <c r="A41" i="52"/>
  <c r="A68" i="52"/>
  <c r="C176" i="52"/>
  <c r="A62" i="52"/>
  <c r="B64" i="52"/>
  <c r="A113" i="52"/>
  <c r="A48" i="52"/>
  <c r="B157" i="52"/>
  <c r="C48" i="52"/>
  <c r="B44" i="52"/>
  <c r="B75" i="52"/>
  <c r="A179" i="52"/>
  <c r="A130" i="52"/>
  <c r="A125" i="52"/>
  <c r="A29" i="52"/>
  <c r="A20" i="52"/>
  <c r="B125" i="52"/>
  <c r="C185" i="52"/>
  <c r="C182" i="52"/>
  <c r="C179" i="52"/>
  <c r="C111" i="52"/>
  <c r="A89" i="52"/>
  <c r="A139" i="52"/>
  <c r="B110" i="52"/>
  <c r="C26" i="52"/>
  <c r="C9" i="52"/>
  <c r="B162" i="52"/>
  <c r="C92" i="52"/>
  <c r="B79" i="52"/>
  <c r="C115" i="52"/>
  <c r="B92" i="52"/>
  <c r="B142" i="52"/>
  <c r="C113" i="52"/>
  <c r="C192" i="52"/>
  <c r="B89" i="52"/>
  <c r="A77" i="52"/>
  <c r="B138" i="52"/>
  <c r="A134" i="52"/>
  <c r="B133" i="52"/>
  <c r="B128" i="52"/>
  <c r="C61" i="52"/>
  <c r="C79" i="52"/>
  <c r="A123" i="52"/>
  <c r="B78" i="52"/>
  <c r="B8" i="52"/>
  <c r="B96" i="52"/>
  <c r="B146" i="52"/>
  <c r="C17" i="52"/>
  <c r="C196" i="52"/>
  <c r="B85" i="52"/>
  <c r="B76" i="52"/>
  <c r="B126" i="52"/>
  <c r="A83" i="52"/>
  <c r="B173" i="52"/>
  <c r="B57" i="52"/>
  <c r="A61" i="52"/>
  <c r="C183" i="52"/>
  <c r="B67" i="52"/>
  <c r="B39" i="52"/>
  <c r="A127" i="52"/>
  <c r="B127" i="52"/>
  <c r="A129" i="52"/>
  <c r="A124" i="52"/>
  <c r="C96" i="52"/>
  <c r="C162" i="52"/>
  <c r="C159" i="52"/>
  <c r="A166" i="52"/>
  <c r="B163" i="52"/>
  <c r="B160" i="52"/>
  <c r="A146" i="52"/>
  <c r="A194" i="52"/>
  <c r="B192" i="52"/>
  <c r="C189" i="52"/>
  <c r="C200" i="52"/>
  <c r="C100" i="52"/>
  <c r="B87" i="52"/>
  <c r="C109" i="52"/>
  <c r="C13" i="52"/>
  <c r="B106" i="52"/>
  <c r="A92" i="52"/>
  <c r="B186" i="52"/>
  <c r="B152" i="52"/>
  <c r="B149" i="52"/>
  <c r="C145" i="52"/>
  <c r="C117" i="52"/>
  <c r="A182" i="52"/>
  <c r="B179" i="52"/>
  <c r="B65" i="52"/>
  <c r="B49" i="52"/>
  <c r="B46" i="52"/>
  <c r="B97" i="52"/>
  <c r="B5" i="52"/>
  <c r="B2" i="52"/>
  <c r="B13" i="52"/>
  <c r="B45" i="52"/>
  <c r="C147" i="52"/>
  <c r="C119" i="52"/>
  <c r="B184" i="52"/>
  <c r="B181" i="52"/>
  <c r="C201" i="52"/>
  <c r="A173" i="52"/>
  <c r="A170" i="52"/>
  <c r="B167" i="52"/>
  <c r="A160" i="52"/>
  <c r="C199" i="52"/>
  <c r="A197" i="52"/>
  <c r="B195" i="52"/>
  <c r="C73" i="52"/>
  <c r="A145" i="52"/>
  <c r="A142" i="52"/>
  <c r="B117" i="52"/>
  <c r="A13" i="52"/>
  <c r="B100" i="52"/>
  <c r="B150" i="52"/>
  <c r="C12" i="52"/>
  <c r="A37" i="52"/>
  <c r="A52" i="52"/>
  <c r="C172" i="52"/>
  <c r="A121" i="52"/>
  <c r="C31" i="52"/>
  <c r="C2" i="52"/>
  <c r="C71" i="52"/>
  <c r="C75" i="52"/>
  <c r="C20" i="52"/>
  <c r="C7" i="52"/>
  <c r="C55" i="52"/>
  <c r="C87" i="52"/>
  <c r="C38" i="52"/>
  <c r="C57" i="52"/>
  <c r="B174" i="52"/>
  <c r="B123" i="52"/>
  <c r="A118" i="52"/>
  <c r="B24" i="52"/>
  <c r="A109" i="52"/>
  <c r="A103" i="52"/>
  <c r="C178" i="52"/>
  <c r="A22" i="52"/>
  <c r="A31" i="52"/>
  <c r="A3" i="52"/>
  <c r="A5" i="52"/>
  <c r="A63" i="52"/>
  <c r="A23" i="52"/>
  <c r="A7" i="52"/>
  <c r="A39" i="52"/>
  <c r="C175" i="52"/>
  <c r="A172" i="52"/>
  <c r="C62" i="52"/>
  <c r="A111" i="52"/>
  <c r="B43" i="52"/>
  <c r="B105" i="52"/>
  <c r="A85" i="52"/>
  <c r="A135" i="52"/>
  <c r="B102" i="52"/>
  <c r="A185" i="52"/>
  <c r="C63" i="52"/>
  <c r="A65" i="52"/>
  <c r="B115" i="52"/>
  <c r="C53" i="52"/>
  <c r="C158" i="52"/>
  <c r="C15" i="52"/>
  <c r="C50" i="52"/>
  <c r="A88" i="52"/>
  <c r="C181" i="52"/>
  <c r="A56" i="52"/>
  <c r="A24" i="52"/>
  <c r="A143" i="52"/>
  <c r="B136" i="52"/>
  <c r="A25" i="52"/>
  <c r="A4" i="52"/>
  <c r="C160" i="52"/>
  <c r="B70" i="52"/>
  <c r="B48" i="52"/>
  <c r="B83" i="52"/>
  <c r="A183" i="52"/>
  <c r="C135" i="52"/>
  <c r="C130" i="52"/>
  <c r="B28" i="52"/>
  <c r="B15" i="52"/>
  <c r="A163" i="52"/>
  <c r="B98" i="52"/>
  <c r="A84" i="52"/>
  <c r="B12" i="52"/>
  <c r="C98" i="52"/>
  <c r="A107" i="52"/>
  <c r="A164" i="52"/>
  <c r="A161" i="52"/>
  <c r="A158" i="52"/>
  <c r="B155" i="52"/>
  <c r="C6" i="52"/>
  <c r="C94" i="52"/>
  <c r="C144" i="52"/>
  <c r="B32" i="52"/>
  <c r="B31" i="52"/>
  <c r="A167" i="52"/>
  <c r="C112" i="52"/>
  <c r="A100" i="52"/>
  <c r="A97" i="52"/>
  <c r="A147" i="52"/>
  <c r="B23" i="52"/>
  <c r="B198" i="52"/>
  <c r="C99" i="52"/>
  <c r="C82" i="52"/>
  <c r="C121" i="52"/>
  <c r="C127" i="52"/>
  <c r="C122" i="52"/>
  <c r="B86" i="52"/>
  <c r="B161" i="52"/>
  <c r="C157" i="52"/>
  <c r="C154" i="52"/>
  <c r="C133" i="52"/>
  <c r="A190" i="52"/>
  <c r="B188" i="52"/>
  <c r="B193" i="52"/>
  <c r="C190" i="52"/>
  <c r="A188" i="52"/>
  <c r="A199" i="52"/>
  <c r="A95" i="52"/>
  <c r="C81" i="52"/>
  <c r="B154" i="52"/>
  <c r="A141" i="52"/>
  <c r="A138" i="52"/>
  <c r="A133" i="52"/>
  <c r="A159" i="52"/>
  <c r="B143" i="52"/>
  <c r="B140" i="52"/>
  <c r="B135" i="52"/>
  <c r="C108" i="52"/>
  <c r="A180" i="52"/>
  <c r="A177" i="52"/>
  <c r="A174" i="52"/>
  <c r="C174" i="52"/>
  <c r="B35" i="52"/>
  <c r="B185" i="52"/>
  <c r="B16" i="52"/>
  <c r="B113" i="52"/>
  <c r="B21" i="52"/>
  <c r="B22" i="52"/>
  <c r="B42" i="52"/>
  <c r="B66" i="52"/>
  <c r="B77" i="52"/>
  <c r="B109" i="52"/>
  <c r="B176" i="52"/>
  <c r="A176" i="52"/>
  <c r="C45" i="52"/>
  <c r="B3" i="52"/>
  <c r="C163" i="52"/>
  <c r="A198" i="52"/>
  <c r="B196" i="52"/>
  <c r="C193" i="52"/>
  <c r="C65" i="52"/>
  <c r="C114" i="52"/>
  <c r="B103" i="52"/>
  <c r="A175" i="52"/>
  <c r="A148" i="52"/>
  <c r="C173" i="52"/>
  <c r="C170" i="52"/>
  <c r="K2" i="40"/>
  <c r="K28" i="40"/>
  <c r="K109" i="40"/>
  <c r="K131" i="40"/>
  <c r="K60" i="40"/>
  <c r="K72" i="40"/>
  <c r="K194" i="40"/>
  <c r="K130" i="40"/>
  <c r="K143" i="40"/>
  <c r="K157" i="40"/>
  <c r="K59" i="40"/>
  <c r="K61" i="40"/>
  <c r="K200" i="40"/>
  <c r="K27" i="40"/>
  <c r="K162" i="40"/>
  <c r="BW199" i="40"/>
  <c r="BW191" i="40"/>
  <c r="K116" i="40"/>
  <c r="K132" i="40"/>
  <c r="K97" i="40"/>
  <c r="K168" i="40"/>
  <c r="K40" i="40"/>
  <c r="K111" i="40"/>
  <c r="K43" i="40"/>
  <c r="K178" i="40"/>
  <c r="K114" i="40"/>
  <c r="K54" i="40"/>
  <c r="K189" i="40"/>
  <c r="K125" i="40"/>
  <c r="K6" i="40"/>
  <c r="K108" i="40"/>
  <c r="K195" i="40"/>
  <c r="K136" i="40"/>
  <c r="K70" i="40"/>
  <c r="K141" i="40"/>
  <c r="K188" i="40"/>
  <c r="K65" i="40"/>
  <c r="K8" i="40"/>
  <c r="K91" i="40"/>
  <c r="K38" i="40"/>
  <c r="K173" i="40"/>
  <c r="K69" i="40"/>
  <c r="K92" i="40"/>
  <c r="K163" i="40"/>
  <c r="K33" i="40"/>
  <c r="K104" i="40"/>
  <c r="K175" i="40"/>
  <c r="K75" i="40"/>
  <c r="K11" i="40"/>
  <c r="K146" i="40"/>
  <c r="K86" i="40"/>
  <c r="K22" i="40"/>
  <c r="K113" i="40"/>
  <c r="BW175" i="40"/>
  <c r="BW63" i="40"/>
  <c r="BW196" i="40"/>
  <c r="BW132" i="40"/>
  <c r="BW36" i="40"/>
  <c r="BW171" i="40"/>
  <c r="BW107" i="40"/>
  <c r="BW43" i="40"/>
  <c r="BW184" i="40"/>
  <c r="BW120" i="40"/>
  <c r="BW56" i="40"/>
  <c r="BW194" i="40"/>
  <c r="BW162" i="40"/>
  <c r="BW130" i="40"/>
  <c r="BW98" i="40"/>
  <c r="BW66" i="40"/>
  <c r="BW34" i="40"/>
  <c r="BW2" i="40"/>
  <c r="BW189" i="40"/>
  <c r="BW157" i="40"/>
  <c r="BW125" i="40"/>
  <c r="BW93" i="40"/>
  <c r="BW61" i="40"/>
  <c r="BW29" i="40"/>
  <c r="K77" i="40"/>
  <c r="K29" i="40"/>
  <c r="K156" i="40"/>
  <c r="K52" i="40"/>
  <c r="K187" i="40"/>
  <c r="K123" i="40"/>
  <c r="K57" i="40"/>
  <c r="K192" i="40"/>
  <c r="K128" i="40"/>
  <c r="K64" i="40"/>
  <c r="K199" i="40"/>
  <c r="K135" i="40"/>
  <c r="K87" i="40"/>
  <c r="K71" i="40"/>
  <c r="K39" i="40"/>
  <c r="K7" i="40"/>
  <c r="K174" i="40"/>
  <c r="K142" i="40"/>
  <c r="K110" i="40"/>
  <c r="K82" i="40"/>
  <c r="K50" i="40"/>
  <c r="K18" i="40"/>
  <c r="K185" i="40"/>
  <c r="K153" i="40"/>
  <c r="K137" i="40"/>
  <c r="K121" i="40"/>
  <c r="K105" i="40"/>
  <c r="BW167" i="40"/>
  <c r="BW151" i="40"/>
  <c r="BW55" i="40"/>
  <c r="BW188" i="40"/>
  <c r="BW124" i="40"/>
  <c r="BW60" i="40"/>
  <c r="BW195" i="40"/>
  <c r="BW131" i="40"/>
  <c r="BW67" i="40"/>
  <c r="BW3" i="40"/>
  <c r="BW176" i="40"/>
  <c r="BW112" i="40"/>
  <c r="BW48" i="40"/>
  <c r="BW190" i="40"/>
  <c r="BW158" i="40"/>
  <c r="BW126" i="40"/>
  <c r="BW94" i="40"/>
  <c r="BW78" i="40"/>
  <c r="BW46" i="40"/>
  <c r="BW14" i="40"/>
  <c r="BW169" i="40"/>
  <c r="BW153" i="40"/>
  <c r="BW121" i="40"/>
  <c r="BW89" i="40"/>
  <c r="BW57" i="40"/>
  <c r="BW41" i="40"/>
  <c r="BW9" i="40"/>
  <c r="K45" i="40"/>
  <c r="K37" i="40"/>
  <c r="K13" i="40"/>
  <c r="K140" i="40"/>
  <c r="K196" i="40"/>
  <c r="K53" i="40"/>
  <c r="K124" i="40"/>
  <c r="K76" i="40"/>
  <c r="K44" i="40"/>
  <c r="K12" i="40"/>
  <c r="K179" i="40"/>
  <c r="K147" i="40"/>
  <c r="K115" i="40"/>
  <c r="K81" i="40"/>
  <c r="K49" i="40"/>
  <c r="K17" i="40"/>
  <c r="K184" i="40"/>
  <c r="K152" i="40"/>
  <c r="K120" i="40"/>
  <c r="K88" i="40"/>
  <c r="K56" i="40"/>
  <c r="K24" i="40"/>
  <c r="K191" i="40"/>
  <c r="K159" i="40"/>
  <c r="K127" i="40"/>
  <c r="K99" i="40"/>
  <c r="K83" i="40"/>
  <c r="K67" i="40"/>
  <c r="K51" i="40"/>
  <c r="K35" i="40"/>
  <c r="K19" i="40"/>
  <c r="K3" i="40"/>
  <c r="K186" i="40"/>
  <c r="K170" i="40"/>
  <c r="K154" i="40"/>
  <c r="K138" i="40"/>
  <c r="K122" i="40"/>
  <c r="K106" i="40"/>
  <c r="K94" i="40"/>
  <c r="K78" i="40"/>
  <c r="K62" i="40"/>
  <c r="K46" i="40"/>
  <c r="K30" i="40"/>
  <c r="K14" i="40"/>
  <c r="K197" i="40"/>
  <c r="K181" i="40"/>
  <c r="K165" i="40"/>
  <c r="K149" i="40"/>
  <c r="K133" i="40"/>
  <c r="K117" i="40"/>
  <c r="BO6" i="40"/>
  <c r="BW135" i="40"/>
  <c r="BW127" i="40"/>
  <c r="BW119" i="40"/>
  <c r="BW111" i="40"/>
  <c r="BW47" i="40"/>
  <c r="BW15" i="40"/>
  <c r="BW180" i="40"/>
  <c r="BW148" i="40"/>
  <c r="BW116" i="40"/>
  <c r="BW84" i="40"/>
  <c r="BW52" i="40"/>
  <c r="BW20" i="40"/>
  <c r="BW187" i="40"/>
  <c r="BW155" i="40"/>
  <c r="BW123" i="40"/>
  <c r="BW91" i="40"/>
  <c r="BW59" i="40"/>
  <c r="BW27" i="40"/>
  <c r="BW200" i="40"/>
  <c r="BW168" i="40"/>
  <c r="BW136" i="40"/>
  <c r="BW104" i="40"/>
  <c r="BW72" i="40"/>
  <c r="BW40" i="40"/>
  <c r="BW8" i="40"/>
  <c r="BW186" i="40"/>
  <c r="BW170" i="40"/>
  <c r="BW154" i="40"/>
  <c r="BW138" i="40"/>
  <c r="BW122" i="40"/>
  <c r="BW106" i="40"/>
  <c r="BW90" i="40"/>
  <c r="BW74" i="40"/>
  <c r="BW58" i="40"/>
  <c r="BW42" i="40"/>
  <c r="BW26" i="40"/>
  <c r="BW10" i="40"/>
  <c r="BW197" i="40"/>
  <c r="BW181" i="40"/>
  <c r="BW165" i="40"/>
  <c r="BW149" i="40"/>
  <c r="BW133" i="40"/>
  <c r="BW117" i="40"/>
  <c r="BW101" i="40"/>
  <c r="BW85" i="40"/>
  <c r="BW69" i="40"/>
  <c r="BW53" i="40"/>
  <c r="BW37" i="40"/>
  <c r="BW21" i="40"/>
  <c r="BW5" i="40"/>
  <c r="BW183" i="40"/>
  <c r="BW31" i="40"/>
  <c r="BW164" i="40"/>
  <c r="BW100" i="40"/>
  <c r="BW68" i="40"/>
  <c r="BW4" i="40"/>
  <c r="BW139" i="40"/>
  <c r="BW75" i="40"/>
  <c r="BW11" i="40"/>
  <c r="BW152" i="40"/>
  <c r="BW88" i="40"/>
  <c r="BW24" i="40"/>
  <c r="BW178" i="40"/>
  <c r="BW146" i="40"/>
  <c r="BW114" i="40"/>
  <c r="BW82" i="40"/>
  <c r="BW50" i="40"/>
  <c r="BW18" i="40"/>
  <c r="BW173" i="40"/>
  <c r="BW141" i="40"/>
  <c r="BW109" i="40"/>
  <c r="BW77" i="40"/>
  <c r="BW45" i="40"/>
  <c r="BW13" i="40"/>
  <c r="K101" i="40"/>
  <c r="K5" i="40"/>
  <c r="K85" i="40"/>
  <c r="K84" i="40"/>
  <c r="K20" i="40"/>
  <c r="K155" i="40"/>
  <c r="K89" i="40"/>
  <c r="K25" i="40"/>
  <c r="K160" i="40"/>
  <c r="K96" i="40"/>
  <c r="K32" i="40"/>
  <c r="K167" i="40"/>
  <c r="K103" i="40"/>
  <c r="K55" i="40"/>
  <c r="K23" i="40"/>
  <c r="K190" i="40"/>
  <c r="K158" i="40"/>
  <c r="K126" i="40"/>
  <c r="K98" i="40"/>
  <c r="K66" i="40"/>
  <c r="K34" i="40"/>
  <c r="K201" i="40"/>
  <c r="K169" i="40"/>
  <c r="BW159" i="40"/>
  <c r="BW143" i="40"/>
  <c r="BW23" i="40"/>
  <c r="BW156" i="40"/>
  <c r="BW92" i="40"/>
  <c r="BW28" i="40"/>
  <c r="BW163" i="40"/>
  <c r="BW99" i="40"/>
  <c r="BW35" i="40"/>
  <c r="BW144" i="40"/>
  <c r="BW80" i="40"/>
  <c r="BW16" i="40"/>
  <c r="BW174" i="40"/>
  <c r="BW142" i="40"/>
  <c r="BW110" i="40"/>
  <c r="BW62" i="40"/>
  <c r="BW30" i="40"/>
  <c r="BW201" i="40"/>
  <c r="BW185" i="40"/>
  <c r="BW137" i="40"/>
  <c r="BW105" i="40"/>
  <c r="BW73" i="40"/>
  <c r="BW25" i="40"/>
  <c r="K180" i="40"/>
  <c r="K172" i="40"/>
  <c r="K148" i="40"/>
  <c r="K93" i="40"/>
  <c r="K164" i="40"/>
  <c r="K21" i="40"/>
  <c r="K100" i="40"/>
  <c r="K68" i="40"/>
  <c r="K36" i="40"/>
  <c r="K4" i="40"/>
  <c r="K171" i="40"/>
  <c r="K139" i="40"/>
  <c r="K107" i="40"/>
  <c r="K73" i="40"/>
  <c r="K41" i="40"/>
  <c r="K9" i="40"/>
  <c r="K176" i="40"/>
  <c r="K144" i="40"/>
  <c r="K112" i="40"/>
  <c r="K80" i="40"/>
  <c r="K48" i="40"/>
  <c r="K16" i="40"/>
  <c r="K183" i="40"/>
  <c r="K151" i="40"/>
  <c r="K119" i="40"/>
  <c r="K95" i="40"/>
  <c r="K79" i="40"/>
  <c r="K63" i="40"/>
  <c r="K47" i="40"/>
  <c r="K31" i="40"/>
  <c r="K15" i="40"/>
  <c r="K198" i="40"/>
  <c r="K182" i="40"/>
  <c r="K166" i="40"/>
  <c r="K150" i="40"/>
  <c r="K134" i="40"/>
  <c r="K118" i="40"/>
  <c r="K102" i="40"/>
  <c r="K90" i="40"/>
  <c r="K74" i="40"/>
  <c r="K58" i="40"/>
  <c r="K42" i="40"/>
  <c r="K26" i="40"/>
  <c r="K10" i="40"/>
  <c r="K193" i="40"/>
  <c r="K177" i="40"/>
  <c r="K161" i="40"/>
  <c r="K145" i="40"/>
  <c r="K129" i="40"/>
  <c r="BW71" i="40"/>
  <c r="BW103" i="40"/>
  <c r="BW95" i="40"/>
  <c r="BW87" i="40"/>
  <c r="BW79" i="40"/>
  <c r="BW39" i="40"/>
  <c r="BW7" i="40"/>
  <c r="BW172" i="40"/>
  <c r="BW140" i="40"/>
  <c r="BW108" i="40"/>
  <c r="BW76" i="40"/>
  <c r="BW44" i="40"/>
  <c r="BW12" i="40"/>
  <c r="BW179" i="40"/>
  <c r="BW147" i="40"/>
  <c r="BW115" i="40"/>
  <c r="BW83" i="40"/>
  <c r="BW51" i="40"/>
  <c r="BW19" i="40"/>
  <c r="BW192" i="40"/>
  <c r="BW160" i="40"/>
  <c r="BW128" i="40"/>
  <c r="BW96" i="40"/>
  <c r="BW64" i="40"/>
  <c r="BW32" i="40"/>
  <c r="BW198" i="40"/>
  <c r="BW182" i="40"/>
  <c r="BW166" i="40"/>
  <c r="BW150" i="40"/>
  <c r="BW134" i="40"/>
  <c r="BW118" i="40"/>
  <c r="BW102" i="40"/>
  <c r="BW86" i="40"/>
  <c r="BW70" i="40"/>
  <c r="BW54" i="40"/>
  <c r="BW38" i="40"/>
  <c r="BW22" i="40"/>
  <c r="BW6" i="40"/>
  <c r="BW193" i="40"/>
  <c r="BW177" i="40"/>
  <c r="BW161" i="40"/>
  <c r="BW145" i="40"/>
  <c r="BW129" i="40"/>
  <c r="BW113" i="40"/>
  <c r="BW97" i="40"/>
  <c r="BW81" i="40"/>
  <c r="BW65" i="40"/>
  <c r="BW49" i="40"/>
  <c r="BW33" i="40"/>
  <c r="BW17" i="40"/>
  <c r="BK6" i="40" l="1"/>
  <c r="W13" i="40"/>
  <c r="CP169" i="40"/>
  <c r="CR170" i="40" s="1"/>
  <c r="CS170" i="40" s="1"/>
  <c r="CP77" i="40"/>
  <c r="CR78" i="40" s="1"/>
  <c r="CS78" i="40" s="1"/>
  <c r="CP145" i="40"/>
  <c r="CR146" i="40" s="1"/>
  <c r="CS146" i="40" s="1"/>
  <c r="CP50" i="40"/>
  <c r="CR51" i="40" s="1"/>
  <c r="CS51" i="40" s="1"/>
  <c r="CP71" i="40"/>
  <c r="CR72" i="40" s="1"/>
  <c r="CS72" i="40" s="1"/>
  <c r="CP103" i="40"/>
  <c r="CR104" i="40" s="1"/>
  <c r="CS104" i="40" s="1"/>
  <c r="CP187" i="40"/>
  <c r="CR188" i="40" s="1"/>
  <c r="CS188" i="40" s="1"/>
  <c r="CP161" i="40"/>
  <c r="CR162" i="40" s="1"/>
  <c r="CS162" i="40" s="1"/>
  <c r="CP94" i="40"/>
  <c r="CR95" i="40" s="1"/>
  <c r="CS95" i="40" s="1"/>
  <c r="CP110" i="40"/>
  <c r="CR111" i="40" s="1"/>
  <c r="CS111" i="40" s="1"/>
  <c r="CP13" i="40"/>
  <c r="CR14" i="40" s="1"/>
  <c r="CS14" i="40" s="1"/>
  <c r="CP38" i="40"/>
  <c r="CR39" i="40" s="1"/>
  <c r="CS39" i="40" s="1"/>
  <c r="CP81" i="40"/>
  <c r="CR82" i="40" s="1"/>
  <c r="CS82" i="40" s="1"/>
  <c r="CP147" i="40"/>
  <c r="CR148" i="40" s="1"/>
  <c r="CS148" i="40" s="1"/>
  <c r="CP56" i="40"/>
  <c r="CR57" i="40" s="1"/>
  <c r="CS57" i="40" s="1"/>
  <c r="CP65" i="40"/>
  <c r="CR66" i="40" s="1"/>
  <c r="CS66" i="40" s="1"/>
  <c r="CP31" i="40"/>
  <c r="CR32" i="40" s="1"/>
  <c r="CS32" i="40" s="1"/>
  <c r="CP22" i="40"/>
  <c r="CR23" i="40" s="1"/>
  <c r="CS23" i="40" s="1"/>
  <c r="CP153" i="40"/>
  <c r="CR154" i="40" s="1"/>
  <c r="CS154" i="40" s="1"/>
  <c r="CP86" i="40"/>
  <c r="CR87" i="40" s="1"/>
  <c r="CS87" i="40" s="1"/>
  <c r="CP52" i="40"/>
  <c r="CR53" i="40" s="1"/>
  <c r="CS53" i="40" s="1"/>
  <c r="CP97" i="40"/>
  <c r="CR98" i="40" s="1"/>
  <c r="CS98" i="40" s="1"/>
  <c r="CP136" i="40"/>
  <c r="CR137" i="40" s="1"/>
  <c r="CS137" i="40" s="1"/>
  <c r="CP135" i="40"/>
  <c r="CR136" i="40" s="1"/>
  <c r="CS136" i="40" s="1"/>
  <c r="CP92" i="40"/>
  <c r="CR93" i="40" s="1"/>
  <c r="CS93" i="40" s="1"/>
  <c r="CP11" i="40"/>
  <c r="CR12" i="40" s="1"/>
  <c r="CS12" i="40" s="1"/>
  <c r="CP48" i="40"/>
  <c r="CR49" i="40" s="1"/>
  <c r="CS49" i="40" s="1"/>
  <c r="CP190" i="40"/>
  <c r="CR191" i="40" s="1"/>
  <c r="CS191" i="40" s="1"/>
  <c r="CP45" i="40"/>
  <c r="CR46" i="40" s="1"/>
  <c r="CS46" i="40" s="1"/>
  <c r="CP178" i="40"/>
  <c r="CR179" i="40" s="1"/>
  <c r="CS179" i="40" s="1"/>
  <c r="CP134" i="40"/>
  <c r="CR135" i="40" s="1"/>
  <c r="CS135" i="40" s="1"/>
  <c r="CP137" i="40"/>
  <c r="CR138" i="40" s="1"/>
  <c r="CS138" i="40" s="1"/>
  <c r="CP95" i="40"/>
  <c r="CR96" i="40" s="1"/>
  <c r="CS96" i="40" s="1"/>
  <c r="CP16" i="40"/>
  <c r="CR17" i="40" s="1"/>
  <c r="CS17" i="40" s="1"/>
  <c r="CP75" i="40"/>
  <c r="CR76" i="40" s="1"/>
  <c r="CS76" i="40" s="1"/>
  <c r="CP189" i="40"/>
  <c r="CR190" i="40" s="1"/>
  <c r="CS190" i="40" s="1"/>
  <c r="CP156" i="40"/>
  <c r="CR157" i="40" s="1"/>
  <c r="CS157" i="40" s="1"/>
  <c r="CP66" i="40"/>
  <c r="CR67" i="40" s="1"/>
  <c r="CS67" i="40" s="1"/>
  <c r="CP17" i="40"/>
  <c r="CR18" i="40" s="1"/>
  <c r="CS18" i="40" s="1"/>
  <c r="CP132" i="40"/>
  <c r="CR133" i="40" s="1"/>
  <c r="CS133" i="40" s="1"/>
  <c r="CP168" i="40"/>
  <c r="CR169" i="40" s="1"/>
  <c r="CS169" i="40" s="1"/>
  <c r="CP37" i="40"/>
  <c r="CR38" i="40" s="1"/>
  <c r="CS38" i="40" s="1"/>
  <c r="CP138" i="40"/>
  <c r="CR139" i="40" s="1"/>
  <c r="CS139" i="40" s="1"/>
  <c r="CP125" i="40"/>
  <c r="CR126" i="40" s="1"/>
  <c r="CS126" i="40" s="1"/>
  <c r="CP158" i="40"/>
  <c r="CR159" i="40" s="1"/>
  <c r="CS159" i="40" s="1"/>
  <c r="CP69" i="40"/>
  <c r="CR70" i="40" s="1"/>
  <c r="CS70" i="40" s="1"/>
  <c r="CP20" i="40"/>
  <c r="CR21" i="40" s="1"/>
  <c r="CS21" i="40" s="1"/>
  <c r="CP6" i="40"/>
  <c r="CR7" i="40" s="1"/>
  <c r="CS7" i="40" s="1"/>
  <c r="CP183" i="40"/>
  <c r="CR184" i="40" s="1"/>
  <c r="CS184" i="40" s="1"/>
  <c r="CP108" i="40"/>
  <c r="CR109" i="40" s="1"/>
  <c r="CS109" i="40" s="1"/>
  <c r="CP79" i="40"/>
  <c r="CR80" i="40" s="1"/>
  <c r="CS80" i="40" s="1"/>
  <c r="CP130" i="40"/>
  <c r="CR131" i="40" s="1"/>
  <c r="CS131" i="40" s="1"/>
  <c r="CP201" i="40"/>
  <c r="CR202" i="40" s="1"/>
  <c r="CS202" i="40" s="1"/>
  <c r="CP154" i="40"/>
  <c r="CR155" i="40" s="1"/>
  <c r="CS155" i="40" s="1"/>
  <c r="CP68" i="40"/>
  <c r="CR69" i="40" s="1"/>
  <c r="CS69" i="40" s="1"/>
  <c r="CP24" i="40"/>
  <c r="CR25" i="40" s="1"/>
  <c r="CS25" i="40" s="1"/>
  <c r="CP188" i="40"/>
  <c r="CR189" i="40" s="1"/>
  <c r="CS189" i="40" s="1"/>
  <c r="CP144" i="40"/>
  <c r="CR145" i="40" s="1"/>
  <c r="CS145" i="40" s="1"/>
  <c r="CP117" i="40"/>
  <c r="CR118" i="40" s="1"/>
  <c r="CS118" i="40" s="1"/>
  <c r="CP63" i="40"/>
  <c r="CR64" i="40" s="1"/>
  <c r="CS64" i="40" s="1"/>
  <c r="CP91" i="40"/>
  <c r="CR92" i="40" s="1"/>
  <c r="CS92" i="40" s="1"/>
  <c r="CP30" i="40"/>
  <c r="CR31" i="40" s="1"/>
  <c r="CS31" i="40" s="1"/>
  <c r="CP15" i="40"/>
  <c r="CR16" i="40" s="1"/>
  <c r="CS16" i="40" s="1"/>
  <c r="CP19" i="40"/>
  <c r="CR20" i="40" s="1"/>
  <c r="CS20" i="40" s="1"/>
  <c r="CP175" i="40"/>
  <c r="CR176" i="40" s="1"/>
  <c r="CS176" i="40" s="1"/>
  <c r="CP96" i="40"/>
  <c r="CR97" i="40" s="1"/>
  <c r="CS97" i="40" s="1"/>
  <c r="CP39" i="40"/>
  <c r="CR40" i="40" s="1"/>
  <c r="CS40" i="40" s="1"/>
  <c r="CP181" i="40"/>
  <c r="CR182" i="40" s="1"/>
  <c r="CS182" i="40" s="1"/>
  <c r="CP126" i="40"/>
  <c r="CR127" i="40" s="1"/>
  <c r="CS127" i="40" s="1"/>
  <c r="CP177" i="40"/>
  <c r="CR178" i="40" s="1"/>
  <c r="CS178" i="40" s="1"/>
  <c r="CP200" i="40"/>
  <c r="CR201" i="40" s="1"/>
  <c r="CS201" i="40" s="1"/>
  <c r="CP163" i="40"/>
  <c r="CR164" i="40" s="1"/>
  <c r="CS164" i="40" s="1"/>
  <c r="CP118" i="40"/>
  <c r="CR119" i="40" s="1"/>
  <c r="CS119" i="40" s="1"/>
  <c r="CP150" i="40"/>
  <c r="CR151" i="40" s="1"/>
  <c r="CS151" i="40" s="1"/>
  <c r="CP98" i="40"/>
  <c r="CR99" i="40" s="1"/>
  <c r="CS99" i="40" s="1"/>
  <c r="CP123" i="40"/>
  <c r="CR124" i="40" s="1"/>
  <c r="CS124" i="40" s="1"/>
  <c r="CP78" i="40"/>
  <c r="CR79" i="40" s="1"/>
  <c r="CS79" i="40" s="1"/>
  <c r="CP51" i="40"/>
  <c r="CR52" i="40" s="1"/>
  <c r="CS52" i="40" s="1"/>
  <c r="CP67" i="40"/>
  <c r="CR68" i="40" s="1"/>
  <c r="CS68" i="40" s="1"/>
  <c r="CP44" i="40"/>
  <c r="CR45" i="40" s="1"/>
  <c r="CS45" i="40" s="1"/>
  <c r="CP4" i="40"/>
  <c r="CR5" i="40" s="1"/>
  <c r="CS5" i="40" s="1"/>
  <c r="CP3" i="40"/>
  <c r="CR4" i="40" s="1"/>
  <c r="CS4" i="40" s="1"/>
  <c r="CP141" i="40"/>
  <c r="CR142" i="40" s="1"/>
  <c r="CS142" i="40" s="1"/>
  <c r="CP111" i="40"/>
  <c r="CR112" i="40" s="1"/>
  <c r="CS112" i="40" s="1"/>
  <c r="CP34" i="40"/>
  <c r="CR35" i="40" s="1"/>
  <c r="CS35" i="40" s="1"/>
  <c r="CP197" i="40"/>
  <c r="CR198" i="40" s="1"/>
  <c r="CS198" i="40" s="1"/>
  <c r="CP129" i="40"/>
  <c r="CR130" i="40" s="1"/>
  <c r="CS130" i="40" s="1"/>
  <c r="CP82" i="40"/>
  <c r="CR83" i="40" s="1"/>
  <c r="CS83" i="40" s="1"/>
  <c r="CP198" i="40"/>
  <c r="CR199" i="40" s="1"/>
  <c r="CS199" i="40" s="1"/>
  <c r="CP196" i="40"/>
  <c r="CR197" i="40" s="1"/>
  <c r="CS197" i="40" s="1"/>
  <c r="CP155" i="40"/>
  <c r="CR156" i="40" s="1"/>
  <c r="CS156" i="40" s="1"/>
  <c r="CP133" i="40"/>
  <c r="CR134" i="40" s="1"/>
  <c r="CS134" i="40" s="1"/>
  <c r="CP148" i="40"/>
  <c r="CR149" i="40" s="1"/>
  <c r="CS149" i="40" s="1"/>
  <c r="CP93" i="40"/>
  <c r="CR94" i="40" s="1"/>
  <c r="CS94" i="40" s="1"/>
  <c r="CP121" i="40"/>
  <c r="CR122" i="40" s="1"/>
  <c r="CS122" i="40" s="1"/>
  <c r="CP73" i="40"/>
  <c r="CR74" i="40" s="1"/>
  <c r="CS74" i="40" s="1"/>
  <c r="CP49" i="40"/>
  <c r="CR50" i="40" s="1"/>
  <c r="CS50" i="40" s="1"/>
  <c r="CP64" i="40"/>
  <c r="CR65" i="40" s="1"/>
  <c r="CS65" i="40" s="1"/>
  <c r="CP42" i="40"/>
  <c r="CR43" i="40" s="1"/>
  <c r="CS43" i="40" s="1"/>
  <c r="CP35" i="40"/>
  <c r="CR36" i="40" s="1"/>
  <c r="CS36" i="40" s="1"/>
  <c r="CP2" i="40"/>
  <c r="CR3" i="40" s="1"/>
  <c r="CP194" i="40"/>
  <c r="CR195" i="40" s="1"/>
  <c r="CS195" i="40" s="1"/>
  <c r="CP146" i="40"/>
  <c r="CR147" i="40" s="1"/>
  <c r="CS147" i="40" s="1"/>
  <c r="CP195" i="40"/>
  <c r="CR196" i="40" s="1"/>
  <c r="CS196" i="40" s="1"/>
  <c r="CP106" i="40"/>
  <c r="CR107" i="40" s="1"/>
  <c r="CS107" i="40" s="1"/>
  <c r="CP61" i="40"/>
  <c r="CR62" i="40" s="1"/>
  <c r="CS62" i="40" s="1"/>
  <c r="CP33" i="40"/>
  <c r="CR34" i="40" s="1"/>
  <c r="CS34" i="40" s="1"/>
  <c r="CP171" i="40"/>
  <c r="CR172" i="40" s="1"/>
  <c r="CS172" i="40" s="1"/>
  <c r="CP101" i="40"/>
  <c r="CR102" i="40" s="1"/>
  <c r="CS102" i="40" s="1"/>
  <c r="CP100" i="40"/>
  <c r="CR101" i="40" s="1"/>
  <c r="CS101" i="40" s="1"/>
  <c r="CP74" i="40"/>
  <c r="CR75" i="40" s="1"/>
  <c r="CS75" i="40" s="1"/>
  <c r="CP83" i="40"/>
  <c r="CR84" i="40" s="1"/>
  <c r="CS84" i="40" s="1"/>
  <c r="CP54" i="40"/>
  <c r="CR55" i="40" s="1"/>
  <c r="CS55" i="40" s="1"/>
  <c r="CP21" i="40"/>
  <c r="CR22" i="40" s="1"/>
  <c r="CS22" i="40" s="1"/>
  <c r="CP25" i="40"/>
  <c r="CR26" i="40" s="1"/>
  <c r="CS26" i="40" s="1"/>
  <c r="CP149" i="40"/>
  <c r="CR150" i="40" s="1"/>
  <c r="CS150" i="40" s="1"/>
  <c r="CP119" i="40"/>
  <c r="CR120" i="40" s="1"/>
  <c r="CS120" i="40" s="1"/>
  <c r="CP55" i="40"/>
  <c r="CR56" i="40" s="1"/>
  <c r="CS56" i="40" s="1"/>
  <c r="CP191" i="40"/>
  <c r="CR192" i="40" s="1"/>
  <c r="CS192" i="40" s="1"/>
  <c r="CP152" i="40"/>
  <c r="CR153" i="40" s="1"/>
  <c r="CS153" i="40" s="1"/>
  <c r="CP186" i="40"/>
  <c r="CR187" i="40" s="1"/>
  <c r="CS187" i="40" s="1"/>
  <c r="CP184" i="40"/>
  <c r="CR185" i="40" s="1"/>
  <c r="CS185" i="40" s="1"/>
  <c r="CP165" i="40"/>
  <c r="CR166" i="40" s="1"/>
  <c r="CS166" i="40" s="1"/>
  <c r="CP112" i="40"/>
  <c r="CR113" i="40" s="1"/>
  <c r="CS113" i="40" s="1"/>
  <c r="CP142" i="40"/>
  <c r="CR143" i="40" s="1"/>
  <c r="CS143" i="40" s="1"/>
  <c r="CP104" i="40"/>
  <c r="CR105" i="40" s="1"/>
  <c r="CS105" i="40" s="1"/>
  <c r="CP115" i="40"/>
  <c r="CR116" i="40" s="1"/>
  <c r="CS116" i="40" s="1"/>
  <c r="CP62" i="40"/>
  <c r="CR63" i="40" s="1"/>
  <c r="CS63" i="40" s="1"/>
  <c r="CP43" i="40"/>
  <c r="CR44" i="40" s="1"/>
  <c r="CS44" i="40" s="1"/>
  <c r="CP28" i="40"/>
  <c r="CR29" i="40" s="1"/>
  <c r="CS29" i="40" s="1"/>
  <c r="CP36" i="40"/>
  <c r="CR37" i="40" s="1"/>
  <c r="CS37" i="40" s="1"/>
  <c r="CP29" i="40"/>
  <c r="CR30" i="40" s="1"/>
  <c r="CS30" i="40" s="1"/>
  <c r="CP185" i="40"/>
  <c r="CR186" i="40" s="1"/>
  <c r="CS186" i="40" s="1"/>
  <c r="CP162" i="40"/>
  <c r="CR163" i="40" s="1"/>
  <c r="CS163" i="40" s="1"/>
  <c r="CP70" i="40"/>
  <c r="CR71" i="40" s="1"/>
  <c r="CS71" i="40" s="1"/>
  <c r="CP26" i="40"/>
  <c r="CR27" i="40" s="1"/>
  <c r="CS27" i="40" s="1"/>
  <c r="CP167" i="40"/>
  <c r="CR168" i="40" s="1"/>
  <c r="CS168" i="40" s="1"/>
  <c r="CP120" i="40"/>
  <c r="CR121" i="40" s="1"/>
  <c r="CS121" i="40" s="1"/>
  <c r="CP109" i="40"/>
  <c r="CR110" i="40" s="1"/>
  <c r="CS110" i="40" s="1"/>
  <c r="CP182" i="40"/>
  <c r="CR183" i="40" s="1"/>
  <c r="CS183" i="40" s="1"/>
  <c r="CP180" i="40"/>
  <c r="CR181" i="40" s="1"/>
  <c r="CS181" i="40" s="1"/>
  <c r="CP157" i="40"/>
  <c r="CR158" i="40" s="1"/>
  <c r="CS158" i="40" s="1"/>
  <c r="CP172" i="40"/>
  <c r="CR173" i="40" s="1"/>
  <c r="CS173" i="40" s="1"/>
  <c r="CP140" i="40"/>
  <c r="CR141" i="40" s="1"/>
  <c r="CS141" i="40" s="1"/>
  <c r="CP99" i="40"/>
  <c r="CR100" i="40" s="1"/>
  <c r="CS100" i="40" s="1"/>
  <c r="CP113" i="40"/>
  <c r="CR114" i="40" s="1"/>
  <c r="CS114" i="40" s="1"/>
  <c r="CP57" i="40"/>
  <c r="CR58" i="40" s="1"/>
  <c r="CS58" i="40" s="1"/>
  <c r="CP41" i="40"/>
  <c r="CR42" i="40" s="1"/>
  <c r="CS42" i="40" s="1"/>
  <c r="CP23" i="40"/>
  <c r="CR24" i="40" s="1"/>
  <c r="CS24" i="40" s="1"/>
  <c r="CP32" i="40"/>
  <c r="CR33" i="40" s="1"/>
  <c r="CS33" i="40" s="1"/>
  <c r="CP27" i="40"/>
  <c r="CR28" i="40" s="1"/>
  <c r="CS28" i="40" s="1"/>
  <c r="CP192" i="40"/>
  <c r="CR193" i="40" s="1"/>
  <c r="CS193" i="40" s="1"/>
  <c r="CP90" i="40"/>
  <c r="CR91" i="40" s="1"/>
  <c r="CS91" i="40" s="1"/>
  <c r="CP174" i="40"/>
  <c r="CR175" i="40" s="1"/>
  <c r="CS175" i="40" s="1"/>
  <c r="CP127" i="40"/>
  <c r="CR128" i="40" s="1"/>
  <c r="CS128" i="40" s="1"/>
  <c r="CP85" i="40"/>
  <c r="CR86" i="40" s="1"/>
  <c r="CS86" i="40" s="1"/>
  <c r="CP12" i="40"/>
  <c r="CR13" i="40" s="1"/>
  <c r="CS13" i="40" s="1"/>
  <c r="CP139" i="40"/>
  <c r="CR140" i="40" s="1"/>
  <c r="CS140" i="40" s="1"/>
  <c r="CP84" i="40"/>
  <c r="CR85" i="40" s="1"/>
  <c r="CS85" i="40" s="1"/>
  <c r="CP80" i="40"/>
  <c r="CR81" i="40" s="1"/>
  <c r="CS81" i="40" s="1"/>
  <c r="CP53" i="40"/>
  <c r="CR54" i="40" s="1"/>
  <c r="CS54" i="40" s="1"/>
  <c r="CP72" i="40"/>
  <c r="CR73" i="40" s="1"/>
  <c r="CS73" i="40" s="1"/>
  <c r="CP46" i="40"/>
  <c r="CR47" i="40" s="1"/>
  <c r="CS47" i="40" s="1"/>
  <c r="CP5" i="40"/>
  <c r="CR6" i="40" s="1"/>
  <c r="CS6" i="40" s="1"/>
  <c r="CP9" i="40"/>
  <c r="CR10" i="40" s="1"/>
  <c r="CS10" i="40" s="1"/>
  <c r="CP170" i="40"/>
  <c r="CR171" i="40" s="1"/>
  <c r="CS171" i="40" s="1"/>
  <c r="CP88" i="40"/>
  <c r="CR89" i="40" s="1"/>
  <c r="CS89" i="40" s="1"/>
  <c r="CP40" i="40"/>
  <c r="CR41" i="40" s="1"/>
  <c r="CS41" i="40" s="1"/>
  <c r="CP151" i="40"/>
  <c r="CR152" i="40" s="1"/>
  <c r="CS152" i="40" s="1"/>
  <c r="CP114" i="40"/>
  <c r="CR115" i="40" s="1"/>
  <c r="CS115" i="40" s="1"/>
  <c r="CP116" i="40"/>
  <c r="CR117" i="40" s="1"/>
  <c r="CS117" i="40" s="1"/>
  <c r="CP176" i="40"/>
  <c r="CR177" i="40" s="1"/>
  <c r="CS177" i="40" s="1"/>
  <c r="CP124" i="40"/>
  <c r="CR125" i="40" s="1"/>
  <c r="CS125" i="40" s="1"/>
  <c r="CP166" i="40"/>
  <c r="CR167" i="40" s="1"/>
  <c r="CS167" i="40" s="1"/>
  <c r="CP131" i="40"/>
  <c r="CR132" i="40" s="1"/>
  <c r="CS132" i="40" s="1"/>
  <c r="CP76" i="40"/>
  <c r="CR77" i="40" s="1"/>
  <c r="CS77" i="40" s="1"/>
  <c r="CP107" i="40"/>
  <c r="CR108" i="40" s="1"/>
  <c r="CS108" i="40" s="1"/>
  <c r="CP60" i="40"/>
  <c r="CR61" i="40" s="1"/>
  <c r="CS61" i="40" s="1"/>
  <c r="CP89" i="40"/>
  <c r="CR90" i="40" s="1"/>
  <c r="CS90" i="40" s="1"/>
  <c r="CP18" i="40"/>
  <c r="CR19" i="40" s="1"/>
  <c r="CS19" i="40" s="1"/>
  <c r="CP10" i="40"/>
  <c r="CR11" i="40" s="1"/>
  <c r="CS11" i="40" s="1"/>
  <c r="CP14" i="40"/>
  <c r="CR15" i="40" s="1"/>
  <c r="CS15" i="40" s="1"/>
  <c r="CP179" i="40"/>
  <c r="CR180" i="40" s="1"/>
  <c r="CS180" i="40" s="1"/>
  <c r="CP122" i="40"/>
  <c r="CR123" i="40" s="1"/>
  <c r="CS123" i="40" s="1"/>
  <c r="CP47" i="40"/>
  <c r="CR48" i="40" s="1"/>
  <c r="CS48" i="40" s="1"/>
  <c r="CP8" i="40"/>
  <c r="CR9" i="40" s="1"/>
  <c r="CS9" i="40" s="1"/>
  <c r="CP159" i="40"/>
  <c r="CR160" i="40" s="1"/>
  <c r="CS160" i="40" s="1"/>
  <c r="CP160" i="40"/>
  <c r="CR161" i="40" s="1"/>
  <c r="CS161" i="40" s="1"/>
  <c r="CP193" i="40"/>
  <c r="CR194" i="40" s="1"/>
  <c r="CS194" i="40" s="1"/>
  <c r="CP199" i="40"/>
  <c r="CR200" i="40" s="1"/>
  <c r="CS200" i="40" s="1"/>
  <c r="CP173" i="40"/>
  <c r="CR174" i="40" s="1"/>
  <c r="CS174" i="40" s="1"/>
  <c r="CP143" i="40"/>
  <c r="CR144" i="40" s="1"/>
  <c r="CS144" i="40" s="1"/>
  <c r="CP164" i="40"/>
  <c r="CR165" i="40" s="1"/>
  <c r="CS165" i="40" s="1"/>
  <c r="CP128" i="40"/>
  <c r="CR129" i="40" s="1"/>
  <c r="CS129" i="40" s="1"/>
  <c r="CP102" i="40"/>
  <c r="CR103" i="40" s="1"/>
  <c r="CS103" i="40" s="1"/>
  <c r="CP105" i="40"/>
  <c r="CR106" i="40" s="1"/>
  <c r="CS106" i="40" s="1"/>
  <c r="CP59" i="40"/>
  <c r="CR60" i="40" s="1"/>
  <c r="CS60" i="40" s="1"/>
  <c r="CP87" i="40"/>
  <c r="CR88" i="40" s="1"/>
  <c r="CS88" i="40" s="1"/>
  <c r="CP58" i="40"/>
  <c r="CR59" i="40" s="1"/>
  <c r="CS59" i="40" s="1"/>
  <c r="CP7" i="40"/>
  <c r="CR8" i="40" s="1"/>
  <c r="CS8" i="40" s="1"/>
  <c r="CS3" i="40"/>
  <c r="AB219" i="37"/>
  <c r="AN836" i="37"/>
  <c r="BC5" i="40"/>
  <c r="AA219" i="37"/>
  <c r="U836" i="37"/>
  <c r="AD219" i="37"/>
  <c r="BA836" i="37"/>
  <c r="AU86" i="40"/>
  <c r="BC42" i="40"/>
  <c r="AE104" i="40"/>
  <c r="BC179" i="40"/>
  <c r="BC99" i="40"/>
  <c r="AU97" i="40"/>
  <c r="BC161" i="40"/>
  <c r="BC8" i="40"/>
  <c r="BC15" i="40"/>
  <c r="AU8" i="40"/>
  <c r="BC52" i="40"/>
  <c r="BC130" i="40"/>
  <c r="AU150" i="40"/>
  <c r="BC77" i="40"/>
  <c r="BC192" i="40"/>
  <c r="BC64" i="40"/>
  <c r="BC17" i="40"/>
  <c r="BC37" i="40"/>
  <c r="BC61" i="40"/>
  <c r="BC81" i="40"/>
  <c r="BC101" i="40"/>
  <c r="BC125" i="40"/>
  <c r="BC145" i="40"/>
  <c r="BC165" i="40"/>
  <c r="BC189" i="40"/>
  <c r="BC6" i="40"/>
  <c r="BC26" i="40"/>
  <c r="BC50" i="40"/>
  <c r="BC70" i="40"/>
  <c r="BC90" i="40"/>
  <c r="BC114" i="40"/>
  <c r="BC134" i="40"/>
  <c r="BC154" i="40"/>
  <c r="BC178" i="40"/>
  <c r="BC198" i="40"/>
  <c r="BC19" i="40"/>
  <c r="BC43" i="40"/>
  <c r="BC63" i="40"/>
  <c r="BC83" i="40"/>
  <c r="BC107" i="40"/>
  <c r="BC127" i="40"/>
  <c r="BC147" i="40"/>
  <c r="BC171" i="40"/>
  <c r="BC80" i="40"/>
  <c r="BC160" i="40"/>
  <c r="BC20" i="40"/>
  <c r="BC100" i="40"/>
  <c r="BC180" i="40"/>
  <c r="BC56" i="40"/>
  <c r="BC136" i="40"/>
  <c r="BC195" i="40"/>
  <c r="BC108" i="40"/>
  <c r="BC76" i="40"/>
  <c r="BC45" i="40"/>
  <c r="BC85" i="40"/>
  <c r="BC129" i="40"/>
  <c r="BC173" i="40"/>
  <c r="BC10" i="40"/>
  <c r="BC54" i="40"/>
  <c r="BC98" i="40"/>
  <c r="BC138" i="40"/>
  <c r="BC182" i="40"/>
  <c r="BC27" i="40"/>
  <c r="BC47" i="40"/>
  <c r="BC91" i="40"/>
  <c r="BC131" i="40"/>
  <c r="BC16" i="40"/>
  <c r="BC183" i="40"/>
  <c r="BC116" i="40"/>
  <c r="BC72" i="40"/>
  <c r="BC152" i="40"/>
  <c r="BC172" i="40"/>
  <c r="BC29" i="40"/>
  <c r="BC133" i="40"/>
  <c r="BC197" i="40"/>
  <c r="BC102" i="40"/>
  <c r="BC166" i="40"/>
  <c r="BC31" i="40"/>
  <c r="BC95" i="40"/>
  <c r="BC159" i="40"/>
  <c r="BC21" i="40"/>
  <c r="BC65" i="40"/>
  <c r="BC109" i="40"/>
  <c r="BC149" i="40"/>
  <c r="BC193" i="40"/>
  <c r="BC34" i="40"/>
  <c r="BC74" i="40"/>
  <c r="BC118" i="40"/>
  <c r="BC162" i="40"/>
  <c r="BC3" i="40"/>
  <c r="BC67" i="40"/>
  <c r="BC111" i="40"/>
  <c r="BC155" i="40"/>
  <c r="BC96" i="40"/>
  <c r="BC36" i="40"/>
  <c r="BC196" i="40"/>
  <c r="BC92" i="40"/>
  <c r="BC176" i="40"/>
  <c r="BC49" i="40"/>
  <c r="BC93" i="40"/>
  <c r="BC157" i="40"/>
  <c r="BC18" i="40"/>
  <c r="BC58" i="40"/>
  <c r="BC122" i="40"/>
  <c r="BC186" i="40"/>
  <c r="BC51" i="40"/>
  <c r="BC115" i="40"/>
  <c r="BC32" i="40"/>
  <c r="BC69" i="40"/>
  <c r="BC113" i="40"/>
  <c r="BC177" i="40"/>
  <c r="BC38" i="40"/>
  <c r="BC82" i="40"/>
  <c r="BC146" i="40"/>
  <c r="BC11" i="40"/>
  <c r="BC75" i="40"/>
  <c r="BC139" i="40"/>
  <c r="BC128" i="40"/>
  <c r="BC140" i="40"/>
  <c r="BC184" i="40"/>
  <c r="BC120" i="40"/>
  <c r="BC164" i="40"/>
  <c r="BC199" i="40"/>
  <c r="BC163" i="40"/>
  <c r="BC79" i="40"/>
  <c r="BC194" i="40"/>
  <c r="BC106" i="40"/>
  <c r="BC22" i="40"/>
  <c r="BC141" i="40"/>
  <c r="BC53" i="40"/>
  <c r="AU61" i="40"/>
  <c r="AU147" i="40"/>
  <c r="AU38" i="40"/>
  <c r="AU102" i="40"/>
  <c r="AU166" i="40"/>
  <c r="AU35" i="40"/>
  <c r="AU99" i="40"/>
  <c r="AU163" i="40"/>
  <c r="AU12" i="40"/>
  <c r="AU76" i="40"/>
  <c r="AU140" i="40"/>
  <c r="AU125" i="40"/>
  <c r="AU161" i="40"/>
  <c r="AU176" i="40"/>
  <c r="AU137" i="40"/>
  <c r="AU28" i="40"/>
  <c r="AU156" i="40"/>
  <c r="AU201" i="40"/>
  <c r="AU6" i="40"/>
  <c r="AU198" i="40"/>
  <c r="AU44" i="40"/>
  <c r="AU33" i="40"/>
  <c r="AU54" i="40"/>
  <c r="AU118" i="40"/>
  <c r="AU182" i="40"/>
  <c r="AU51" i="40"/>
  <c r="AU115" i="40"/>
  <c r="AU179" i="40"/>
  <c r="AU92" i="40"/>
  <c r="AU180" i="40"/>
  <c r="AU3" i="40"/>
  <c r="AU70" i="40"/>
  <c r="AU131" i="40"/>
  <c r="AU108" i="40"/>
  <c r="AU53" i="40"/>
  <c r="AU134" i="40"/>
  <c r="AU67" i="40"/>
  <c r="AU195" i="40"/>
  <c r="AU172" i="40"/>
  <c r="AU197" i="40"/>
  <c r="BC12" i="40"/>
  <c r="BC156" i="40"/>
  <c r="BC88" i="40"/>
  <c r="BC148" i="40"/>
  <c r="BC191" i="40"/>
  <c r="BC143" i="40"/>
  <c r="BC59" i="40"/>
  <c r="BC170" i="40"/>
  <c r="BC86" i="40"/>
  <c r="BC202" i="40"/>
  <c r="BC117" i="40"/>
  <c r="BC33" i="40"/>
  <c r="AU25" i="40"/>
  <c r="AU124" i="40"/>
  <c r="AU83" i="40"/>
  <c r="AU22" i="40"/>
  <c r="BC200" i="40"/>
  <c r="BC187" i="40"/>
  <c r="BC24" i="40"/>
  <c r="BC84" i="40"/>
  <c r="BC144" i="40"/>
  <c r="BC123" i="40"/>
  <c r="BC35" i="40"/>
  <c r="BC150" i="40"/>
  <c r="BC66" i="40"/>
  <c r="BC181" i="40"/>
  <c r="BC97" i="40"/>
  <c r="BC13" i="40"/>
  <c r="AU117" i="40"/>
  <c r="AU60" i="40"/>
  <c r="AU19" i="40"/>
  <c r="AE150" i="40"/>
  <c r="AE120" i="40"/>
  <c r="AE83" i="40"/>
  <c r="AE55" i="40"/>
  <c r="AE173" i="40"/>
  <c r="AE24" i="40"/>
  <c r="AE127" i="40"/>
  <c r="AE179" i="40"/>
  <c r="AE102" i="40"/>
  <c r="AE200" i="40"/>
  <c r="AE77" i="40"/>
  <c r="AE198" i="40"/>
  <c r="AE54" i="40"/>
  <c r="AU14" i="40"/>
  <c r="AE56" i="40"/>
  <c r="AU10" i="40"/>
  <c r="BC9" i="40"/>
  <c r="AE115" i="40"/>
  <c r="AE191" i="40"/>
  <c r="AE95" i="40"/>
  <c r="AE123" i="40"/>
  <c r="AE182" i="40"/>
  <c r="AE23" i="40"/>
  <c r="AE134" i="40"/>
  <c r="AE94" i="40"/>
  <c r="AE38" i="40"/>
  <c r="AE141" i="40"/>
  <c r="AE61" i="40"/>
  <c r="AE184" i="40"/>
  <c r="AE88" i="40"/>
  <c r="AE8" i="40"/>
  <c r="AU9" i="40"/>
  <c r="AU73" i="40"/>
  <c r="AU169" i="40"/>
  <c r="AU200" i="40"/>
  <c r="AU165" i="40"/>
  <c r="AU101" i="40"/>
  <c r="AU37" i="40"/>
  <c r="AU193" i="40"/>
  <c r="AU145" i="40"/>
  <c r="AU81" i="40"/>
  <c r="AU17" i="40"/>
  <c r="AU173" i="40"/>
  <c r="AU109" i="40"/>
  <c r="AU45" i="40"/>
  <c r="AU168" i="40"/>
  <c r="AU152" i="40"/>
  <c r="AU136" i="40"/>
  <c r="AU120" i="40"/>
  <c r="AU104" i="40"/>
  <c r="AU88" i="40"/>
  <c r="AU72" i="40"/>
  <c r="AU56" i="40"/>
  <c r="AU40" i="40"/>
  <c r="AU24" i="40"/>
  <c r="AU191" i="40"/>
  <c r="AU175" i="40"/>
  <c r="AU159" i="40"/>
  <c r="AU143" i="40"/>
  <c r="AU127" i="40"/>
  <c r="AU111" i="40"/>
  <c r="AU95" i="40"/>
  <c r="AU79" i="40"/>
  <c r="AU63" i="40"/>
  <c r="AU47" i="40"/>
  <c r="AU31" i="40"/>
  <c r="AU15" i="40"/>
  <c r="AU194" i="40"/>
  <c r="AU178" i="40"/>
  <c r="AU162" i="40"/>
  <c r="AU146" i="40"/>
  <c r="AU130" i="40"/>
  <c r="AU114" i="40"/>
  <c r="AU98" i="40"/>
  <c r="AU82" i="40"/>
  <c r="AU66" i="40"/>
  <c r="AU50" i="40"/>
  <c r="AU34" i="40"/>
  <c r="AU18" i="40"/>
  <c r="AU202" i="40"/>
  <c r="AE67" i="40"/>
  <c r="AE91" i="40"/>
  <c r="AE166" i="40"/>
  <c r="AE86" i="40"/>
  <c r="AE125" i="40"/>
  <c r="AE152" i="40"/>
  <c r="AU189" i="40"/>
  <c r="AU105" i="40"/>
  <c r="AU149" i="40"/>
  <c r="AU21" i="40"/>
  <c r="AU129" i="40"/>
  <c r="AU196" i="40"/>
  <c r="AU93" i="40"/>
  <c r="AU164" i="40"/>
  <c r="AU132" i="40"/>
  <c r="AU100" i="40"/>
  <c r="AU68" i="40"/>
  <c r="AU36" i="40"/>
  <c r="AU4" i="40"/>
  <c r="AU171" i="40"/>
  <c r="AU139" i="40"/>
  <c r="AU107" i="40"/>
  <c r="AU75" i="40"/>
  <c r="AU43" i="40"/>
  <c r="AU11" i="40"/>
  <c r="AU174" i="40"/>
  <c r="AU142" i="40"/>
  <c r="AU110" i="40"/>
  <c r="AU78" i="40"/>
  <c r="AU46" i="40"/>
  <c r="AU30" i="40"/>
  <c r="W12" i="40"/>
  <c r="AE35" i="40"/>
  <c r="AE31" i="40"/>
  <c r="AE151" i="40"/>
  <c r="AE126" i="40"/>
  <c r="AE6" i="40"/>
  <c r="AE45" i="40"/>
  <c r="AE72" i="40"/>
  <c r="AU89" i="40"/>
  <c r="AU121" i="40"/>
  <c r="AU192" i="40"/>
  <c r="AU85" i="40"/>
  <c r="AU185" i="40"/>
  <c r="AU65" i="40"/>
  <c r="AU157" i="40"/>
  <c r="AU29" i="40"/>
  <c r="AU148" i="40"/>
  <c r="AU116" i="40"/>
  <c r="AU84" i="40"/>
  <c r="AU52" i="40"/>
  <c r="AU20" i="40"/>
  <c r="AU187" i="40"/>
  <c r="AU155" i="40"/>
  <c r="AU123" i="40"/>
  <c r="AU91" i="40"/>
  <c r="AU59" i="40"/>
  <c r="AU27" i="40"/>
  <c r="AU190" i="40"/>
  <c r="AU158" i="40"/>
  <c r="AU126" i="40"/>
  <c r="AU94" i="40"/>
  <c r="AU62" i="40"/>
  <c r="AE175" i="40"/>
  <c r="AE159" i="40"/>
  <c r="AE195" i="40"/>
  <c r="AE59" i="40"/>
  <c r="AE87" i="40"/>
  <c r="AE158" i="40"/>
  <c r="AE118" i="40"/>
  <c r="AE70" i="40"/>
  <c r="AE189" i="40"/>
  <c r="AE109" i="40"/>
  <c r="AE13" i="40"/>
  <c r="AE136" i="40"/>
  <c r="BC60" i="40"/>
  <c r="BC124" i="40"/>
  <c r="BC44" i="40"/>
  <c r="BC28" i="40"/>
  <c r="BC168" i="40"/>
  <c r="BC104" i="40"/>
  <c r="BC40" i="40"/>
  <c r="BC188" i="40"/>
  <c r="BC132" i="40"/>
  <c r="BC68" i="40"/>
  <c r="BC4" i="40"/>
  <c r="BC175" i="40"/>
  <c r="BC112" i="40"/>
  <c r="BC48" i="40"/>
  <c r="BC167" i="40"/>
  <c r="BC151" i="40"/>
  <c r="BC135" i="40"/>
  <c r="BC119" i="40"/>
  <c r="BC103" i="40"/>
  <c r="BC87" i="40"/>
  <c r="BC71" i="40"/>
  <c r="BC55" i="40"/>
  <c r="BC39" i="40"/>
  <c r="BC23" i="40"/>
  <c r="BC7" i="40"/>
  <c r="BC190" i="40"/>
  <c r="BC174" i="40"/>
  <c r="BC158" i="40"/>
  <c r="BC142" i="40"/>
  <c r="BC126" i="40"/>
  <c r="BC110" i="40"/>
  <c r="BC94" i="40"/>
  <c r="BC78" i="40"/>
  <c r="BC62" i="40"/>
  <c r="BC46" i="40"/>
  <c r="BC30" i="40"/>
  <c r="BC14" i="40"/>
  <c r="BC201" i="40"/>
  <c r="BC185" i="40"/>
  <c r="BC169" i="40"/>
  <c r="BC153" i="40"/>
  <c r="BC137" i="40"/>
  <c r="BC121" i="40"/>
  <c r="BC105" i="40"/>
  <c r="BC89" i="40"/>
  <c r="BC73" i="40"/>
  <c r="BC57" i="40"/>
  <c r="BC41" i="40"/>
  <c r="BC25" i="40"/>
  <c r="AU181" i="40"/>
  <c r="AU153" i="40"/>
  <c r="AU57" i="40"/>
  <c r="AU41" i="40"/>
  <c r="AU184" i="40"/>
  <c r="AU133" i="40"/>
  <c r="AU69" i="40"/>
  <c r="AU5" i="40"/>
  <c r="AU177" i="40"/>
  <c r="AU113" i="40"/>
  <c r="AU49" i="40"/>
  <c r="AU188" i="40"/>
  <c r="AU141" i="40"/>
  <c r="AU77" i="40"/>
  <c r="AU13" i="40"/>
  <c r="AU160" i="40"/>
  <c r="AU144" i="40"/>
  <c r="AU128" i="40"/>
  <c r="AU112" i="40"/>
  <c r="AU96" i="40"/>
  <c r="AU80" i="40"/>
  <c r="AU64" i="40"/>
  <c r="AU48" i="40"/>
  <c r="AU32" i="40"/>
  <c r="AU16" i="40"/>
  <c r="AU199" i="40"/>
  <c r="AU183" i="40"/>
  <c r="AU167" i="40"/>
  <c r="AU151" i="40"/>
  <c r="AU135" i="40"/>
  <c r="AU119" i="40"/>
  <c r="AU103" i="40"/>
  <c r="AU87" i="40"/>
  <c r="AU71" i="40"/>
  <c r="AU55" i="40"/>
  <c r="AU39" i="40"/>
  <c r="AU23" i="40"/>
  <c r="AU7" i="40"/>
  <c r="AU186" i="40"/>
  <c r="AU170" i="40"/>
  <c r="AU154" i="40"/>
  <c r="AU138" i="40"/>
  <c r="AU122" i="40"/>
  <c r="AU106" i="40"/>
  <c r="AU90" i="40"/>
  <c r="AU74" i="40"/>
  <c r="AU58" i="40"/>
  <c r="AU42" i="40"/>
  <c r="AU26" i="40"/>
  <c r="BK86" i="40"/>
  <c r="AE4" i="40"/>
  <c r="AE20" i="40"/>
  <c r="AE36" i="40"/>
  <c r="AE52" i="40"/>
  <c r="AE68" i="40"/>
  <c r="AE84" i="40"/>
  <c r="AE100" i="40"/>
  <c r="AE116" i="40"/>
  <c r="AE132" i="40"/>
  <c r="AE148" i="40"/>
  <c r="AE164" i="40"/>
  <c r="AE180" i="40"/>
  <c r="AE196" i="40"/>
  <c r="AE9" i="40"/>
  <c r="AE25" i="40"/>
  <c r="AE41" i="40"/>
  <c r="AE57" i="40"/>
  <c r="AE73" i="40"/>
  <c r="AE89" i="40"/>
  <c r="AE105" i="40"/>
  <c r="AE121" i="40"/>
  <c r="AE137" i="40"/>
  <c r="AE153" i="40"/>
  <c r="AE169" i="40"/>
  <c r="AE185" i="40"/>
  <c r="AE201" i="40"/>
  <c r="AE18" i="40"/>
  <c r="AE34" i="40"/>
  <c r="AE50" i="40"/>
  <c r="AE66" i="40"/>
  <c r="AE82" i="40"/>
  <c r="AE98" i="40"/>
  <c r="AE114" i="40"/>
  <c r="AE130" i="40"/>
  <c r="AE146" i="40"/>
  <c r="AE162" i="40"/>
  <c r="AE7" i="40"/>
  <c r="AE71" i="40"/>
  <c r="AE135" i="40"/>
  <c r="AE190" i="40"/>
  <c r="AE43" i="40"/>
  <c r="AE107" i="40"/>
  <c r="AE171" i="40"/>
  <c r="AE15" i="40"/>
  <c r="AE79" i="40"/>
  <c r="AE143" i="40"/>
  <c r="AE194" i="40"/>
  <c r="AE19" i="40"/>
  <c r="AE99" i="40"/>
  <c r="AE163" i="40"/>
  <c r="AE12" i="40"/>
  <c r="AE28" i="40"/>
  <c r="AE44" i="40"/>
  <c r="AE60" i="40"/>
  <c r="AE76" i="40"/>
  <c r="AE92" i="40"/>
  <c r="AE108" i="40"/>
  <c r="AE124" i="40"/>
  <c r="AE140" i="40"/>
  <c r="AE156" i="40"/>
  <c r="AE172" i="40"/>
  <c r="AE188" i="40"/>
  <c r="AE3" i="40"/>
  <c r="AE17" i="40"/>
  <c r="AE33" i="40"/>
  <c r="AE49" i="40"/>
  <c r="AE65" i="40"/>
  <c r="AE81" i="40"/>
  <c r="AE97" i="40"/>
  <c r="AE113" i="40"/>
  <c r="AE129" i="40"/>
  <c r="AE145" i="40"/>
  <c r="AE161" i="40"/>
  <c r="AE177" i="40"/>
  <c r="AE193" i="40"/>
  <c r="AE10" i="40"/>
  <c r="AE26" i="40"/>
  <c r="AE42" i="40"/>
  <c r="AE58" i="40"/>
  <c r="AE74" i="40"/>
  <c r="AE90" i="40"/>
  <c r="AE106" i="40"/>
  <c r="AE122" i="40"/>
  <c r="AE138" i="40"/>
  <c r="AE154" i="40"/>
  <c r="AE170" i="40"/>
  <c r="AE39" i="40"/>
  <c r="AE103" i="40"/>
  <c r="AE167" i="40"/>
  <c r="AE11" i="40"/>
  <c r="AE75" i="40"/>
  <c r="AE139" i="40"/>
  <c r="AE187" i="40"/>
  <c r="AE47" i="40"/>
  <c r="AE111" i="40"/>
  <c r="AE178" i="40"/>
  <c r="AE131" i="40"/>
  <c r="AE147" i="40"/>
  <c r="AE51" i="40"/>
  <c r="AE183" i="40"/>
  <c r="AE202" i="40"/>
  <c r="AE16" i="40"/>
  <c r="AE32" i="40"/>
  <c r="AE48" i="40"/>
  <c r="AE64" i="40"/>
  <c r="AE80" i="40"/>
  <c r="AE96" i="40"/>
  <c r="AE112" i="40"/>
  <c r="AE128" i="40"/>
  <c r="AE144" i="40"/>
  <c r="AE160" i="40"/>
  <c r="AE176" i="40"/>
  <c r="AE192" i="40"/>
  <c r="AE5" i="40"/>
  <c r="AE21" i="40"/>
  <c r="AE37" i="40"/>
  <c r="AE53" i="40"/>
  <c r="AE69" i="40"/>
  <c r="AE85" i="40"/>
  <c r="AE101" i="40"/>
  <c r="AE117" i="40"/>
  <c r="AE133" i="40"/>
  <c r="AE149" i="40"/>
  <c r="AE165" i="40"/>
  <c r="AE181" i="40"/>
  <c r="AE197" i="40"/>
  <c r="AE14" i="40"/>
  <c r="AE30" i="40"/>
  <c r="AE46" i="40"/>
  <c r="AE62" i="40"/>
  <c r="AE199" i="40"/>
  <c r="AE186" i="40"/>
  <c r="AE63" i="40"/>
  <c r="AE155" i="40"/>
  <c r="AE27" i="40"/>
  <c r="AE119" i="40"/>
  <c r="AE174" i="40"/>
  <c r="AE142" i="40"/>
  <c r="AE110" i="40"/>
  <c r="AE78" i="40"/>
  <c r="AE22" i="40"/>
  <c r="AE157" i="40"/>
  <c r="AE93" i="40"/>
  <c r="AE29" i="40"/>
  <c r="AE168" i="40"/>
  <c r="AE40" i="40"/>
  <c r="AM35" i="40"/>
  <c r="BK17" i="40"/>
  <c r="AM54" i="40"/>
  <c r="BK116" i="40"/>
  <c r="BK143" i="40"/>
  <c r="AM148" i="40"/>
  <c r="W194" i="40"/>
  <c r="BK176" i="40"/>
  <c r="BK59" i="40"/>
  <c r="BK137" i="40"/>
  <c r="W22" i="40"/>
  <c r="BK44" i="40"/>
  <c r="BK174" i="40"/>
  <c r="BK53" i="40"/>
  <c r="BK13" i="40"/>
  <c r="BK64" i="40"/>
  <c r="BK72" i="40"/>
  <c r="BK187" i="40"/>
  <c r="BK103" i="40"/>
  <c r="BK15" i="40"/>
  <c r="BK130" i="40"/>
  <c r="BK46" i="40"/>
  <c r="BK181" i="40"/>
  <c r="BK93" i="40"/>
  <c r="BK9" i="40"/>
  <c r="AM169" i="40"/>
  <c r="AM139" i="40"/>
  <c r="W139" i="40"/>
  <c r="BK144" i="40"/>
  <c r="BK168" i="40"/>
  <c r="BK20" i="40"/>
  <c r="BK123" i="40"/>
  <c r="BK39" i="40"/>
  <c r="BK150" i="40"/>
  <c r="BK66" i="40"/>
  <c r="BK201" i="40"/>
  <c r="BK117" i="40"/>
  <c r="BK29" i="40"/>
  <c r="AM62" i="40"/>
  <c r="AM44" i="40"/>
  <c r="W152" i="40"/>
  <c r="W81" i="40"/>
  <c r="BK124" i="40"/>
  <c r="BK196" i="40"/>
  <c r="BK167" i="40"/>
  <c r="BK79" i="40"/>
  <c r="BK194" i="40"/>
  <c r="BK110" i="40"/>
  <c r="BK22" i="40"/>
  <c r="BK157" i="40"/>
  <c r="BK73" i="40"/>
  <c r="BK5" i="40"/>
  <c r="AM77" i="40"/>
  <c r="AM11" i="40"/>
  <c r="W160" i="40"/>
  <c r="W25" i="40"/>
  <c r="BK108" i="40"/>
  <c r="BK56" i="40"/>
  <c r="BK183" i="40"/>
  <c r="BK119" i="40"/>
  <c r="BK31" i="40"/>
  <c r="BK146" i="40"/>
  <c r="BK62" i="40"/>
  <c r="BK153" i="40"/>
  <c r="AM201" i="40"/>
  <c r="AM128" i="40"/>
  <c r="AM99" i="40"/>
  <c r="BK112" i="40"/>
  <c r="BK28" i="40"/>
  <c r="BK180" i="40"/>
  <c r="BK159" i="40"/>
  <c r="BK95" i="40"/>
  <c r="BK11" i="40"/>
  <c r="BK126" i="40"/>
  <c r="BK38" i="40"/>
  <c r="BK133" i="40"/>
  <c r="W199" i="40"/>
  <c r="BK160" i="40"/>
  <c r="BK192" i="40"/>
  <c r="BK172" i="40"/>
  <c r="BK92" i="40"/>
  <c r="BK200" i="40"/>
  <c r="BK120" i="40"/>
  <c r="BK40" i="40"/>
  <c r="BK148" i="40"/>
  <c r="BK68" i="40"/>
  <c r="BK199" i="40"/>
  <c r="BK175" i="40"/>
  <c r="BK155" i="40"/>
  <c r="BK135" i="40"/>
  <c r="BK111" i="40"/>
  <c r="BK91" i="40"/>
  <c r="BK71" i="40"/>
  <c r="BK47" i="40"/>
  <c r="BK27" i="40"/>
  <c r="BK7" i="40"/>
  <c r="BK182" i="40"/>
  <c r="BK162" i="40"/>
  <c r="BK142" i="40"/>
  <c r="BK118" i="40"/>
  <c r="BK98" i="40"/>
  <c r="BK78" i="40"/>
  <c r="BK54" i="40"/>
  <c r="BK34" i="40"/>
  <c r="BK14" i="40"/>
  <c r="BK189" i="40"/>
  <c r="BK169" i="40"/>
  <c r="BK149" i="40"/>
  <c r="BK125" i="40"/>
  <c r="BK105" i="40"/>
  <c r="BK85" i="40"/>
  <c r="BK61" i="40"/>
  <c r="BK41" i="40"/>
  <c r="BK21" i="40"/>
  <c r="AM150" i="40"/>
  <c r="AM34" i="40"/>
  <c r="AM170" i="40"/>
  <c r="AM121" i="40"/>
  <c r="AM13" i="40"/>
  <c r="AM108" i="40"/>
  <c r="AM183" i="40"/>
  <c r="AM75" i="40"/>
  <c r="W124" i="40"/>
  <c r="W187" i="40"/>
  <c r="W51" i="40"/>
  <c r="W106" i="40"/>
  <c r="W169" i="40"/>
  <c r="BK80" i="40"/>
  <c r="BK188" i="40"/>
  <c r="BK136" i="40"/>
  <c r="BK84" i="40"/>
  <c r="BK4" i="40"/>
  <c r="BK139" i="40"/>
  <c r="BK75" i="40"/>
  <c r="BK55" i="40"/>
  <c r="BK190" i="40"/>
  <c r="BK166" i="40"/>
  <c r="BK102" i="40"/>
  <c r="BK82" i="40"/>
  <c r="BK18" i="40"/>
  <c r="BK197" i="40"/>
  <c r="BK173" i="40"/>
  <c r="BK109" i="40"/>
  <c r="BK89" i="40"/>
  <c r="BK69" i="40"/>
  <c r="BK45" i="40"/>
  <c r="BK25" i="40"/>
  <c r="AM98" i="40"/>
  <c r="AM153" i="40"/>
  <c r="AM37" i="40"/>
  <c r="AM20" i="40"/>
  <c r="W40" i="40"/>
  <c r="W111" i="40"/>
  <c r="W138" i="40"/>
  <c r="W193" i="40"/>
  <c r="W49" i="40"/>
  <c r="BK32" i="40"/>
  <c r="BK128" i="40"/>
  <c r="BK156" i="40"/>
  <c r="BK60" i="40"/>
  <c r="BK184" i="40"/>
  <c r="BK104" i="40"/>
  <c r="BK8" i="40"/>
  <c r="BK132" i="40"/>
  <c r="BK52" i="40"/>
  <c r="BK191" i="40"/>
  <c r="BK171" i="40"/>
  <c r="BK151" i="40"/>
  <c r="BK127" i="40"/>
  <c r="BK107" i="40"/>
  <c r="BK87" i="40"/>
  <c r="BK63" i="40"/>
  <c r="BK43" i="40"/>
  <c r="BK23" i="40"/>
  <c r="BK198" i="40"/>
  <c r="BK178" i="40"/>
  <c r="BK158" i="40"/>
  <c r="BK134" i="40"/>
  <c r="BK114" i="40"/>
  <c r="BK94" i="40"/>
  <c r="BK70" i="40"/>
  <c r="BK50" i="40"/>
  <c r="BK30" i="40"/>
  <c r="BK185" i="40"/>
  <c r="BK165" i="40"/>
  <c r="BK141" i="40"/>
  <c r="BK121" i="40"/>
  <c r="BK101" i="40"/>
  <c r="BK77" i="40"/>
  <c r="BK57" i="40"/>
  <c r="BK37" i="40"/>
  <c r="AM70" i="40"/>
  <c r="AM182" i="40"/>
  <c r="AM42" i="40"/>
  <c r="AM101" i="40"/>
  <c r="AM192" i="40"/>
  <c r="AM64" i="40"/>
  <c r="AM163" i="40"/>
  <c r="AM55" i="40"/>
  <c r="W163" i="40"/>
  <c r="W27" i="40"/>
  <c r="W82" i="40"/>
  <c r="W109" i="40"/>
  <c r="W202" i="40"/>
  <c r="BK48" i="40"/>
  <c r="BK96" i="40"/>
  <c r="BK16" i="40"/>
  <c r="BK202" i="40"/>
  <c r="BK140" i="40"/>
  <c r="BK76" i="40"/>
  <c r="BK12" i="40"/>
  <c r="BK152" i="40"/>
  <c r="BK88" i="40"/>
  <c r="BK24" i="40"/>
  <c r="BK164" i="40"/>
  <c r="BK100" i="40"/>
  <c r="BK36" i="40"/>
  <c r="BK195" i="40"/>
  <c r="BK179" i="40"/>
  <c r="BK163" i="40"/>
  <c r="BK147" i="40"/>
  <c r="BK131" i="40"/>
  <c r="BK115" i="40"/>
  <c r="BK99" i="40"/>
  <c r="BK83" i="40"/>
  <c r="BK67" i="40"/>
  <c r="BK51" i="40"/>
  <c r="BK35" i="40"/>
  <c r="BK19" i="40"/>
  <c r="BK3" i="40"/>
  <c r="BK186" i="40"/>
  <c r="BK170" i="40"/>
  <c r="BK154" i="40"/>
  <c r="BK138" i="40"/>
  <c r="BK122" i="40"/>
  <c r="BK106" i="40"/>
  <c r="BK90" i="40"/>
  <c r="BK74" i="40"/>
  <c r="BK58" i="40"/>
  <c r="BK42" i="40"/>
  <c r="BK26" i="40"/>
  <c r="BK10" i="40"/>
  <c r="BK193" i="40"/>
  <c r="BK177" i="40"/>
  <c r="BK161" i="40"/>
  <c r="BK145" i="40"/>
  <c r="BK129" i="40"/>
  <c r="BK113" i="40"/>
  <c r="BK97" i="40"/>
  <c r="BK81" i="40"/>
  <c r="BK65" i="40"/>
  <c r="BK49" i="40"/>
  <c r="BK33" i="40"/>
  <c r="AM86" i="40"/>
  <c r="AM162" i="40"/>
  <c r="AM126" i="40"/>
  <c r="AM106" i="40"/>
  <c r="AM137" i="40"/>
  <c r="AM57" i="40"/>
  <c r="AM172" i="40"/>
  <c r="AM84" i="40"/>
  <c r="AM4" i="40"/>
  <c r="AM119" i="40"/>
  <c r="W84" i="40"/>
  <c r="W79" i="40"/>
  <c r="W166" i="40"/>
  <c r="W54" i="40"/>
  <c r="W137" i="40"/>
  <c r="AM19" i="40"/>
  <c r="W9" i="40"/>
  <c r="AM166" i="40"/>
  <c r="AM202" i="40"/>
  <c r="AM22" i="40"/>
  <c r="AM6" i="40"/>
  <c r="AM197" i="40"/>
  <c r="AM146" i="40"/>
  <c r="AM82" i="40"/>
  <c r="AM18" i="40"/>
  <c r="AM174" i="40"/>
  <c r="AM110" i="40"/>
  <c r="AM46" i="40"/>
  <c r="AM193" i="40"/>
  <c r="AM154" i="40"/>
  <c r="AM90" i="40"/>
  <c r="AM26" i="40"/>
  <c r="AM165" i="40"/>
  <c r="AM149" i="40"/>
  <c r="AM133" i="40"/>
  <c r="AM117" i="40"/>
  <c r="AM93" i="40"/>
  <c r="AM73" i="40"/>
  <c r="AM53" i="40"/>
  <c r="AM29" i="40"/>
  <c r="AM9" i="40"/>
  <c r="AM188" i="40"/>
  <c r="AM164" i="40"/>
  <c r="AM144" i="40"/>
  <c r="AM124" i="40"/>
  <c r="AM100" i="40"/>
  <c r="AM80" i="40"/>
  <c r="AM60" i="40"/>
  <c r="AM36" i="40"/>
  <c r="AM16" i="40"/>
  <c r="AM199" i="40"/>
  <c r="AM179" i="40"/>
  <c r="AM155" i="40"/>
  <c r="AM135" i="40"/>
  <c r="AM115" i="40"/>
  <c r="AM91" i="40"/>
  <c r="AM71" i="40"/>
  <c r="AM51" i="40"/>
  <c r="AM27" i="40"/>
  <c r="AM7" i="40"/>
  <c r="W64" i="40"/>
  <c r="W96" i="40"/>
  <c r="W183" i="40"/>
  <c r="W76" i="40"/>
  <c r="W200" i="40"/>
  <c r="W120" i="40"/>
  <c r="W24" i="40"/>
  <c r="W179" i="40"/>
  <c r="W52" i="40"/>
  <c r="W159" i="40"/>
  <c r="W131" i="40"/>
  <c r="W99" i="40"/>
  <c r="W75" i="40"/>
  <c r="W47" i="40"/>
  <c r="W15" i="40"/>
  <c r="W186" i="40"/>
  <c r="W162" i="40"/>
  <c r="W130" i="40"/>
  <c r="W102" i="40"/>
  <c r="W74" i="40"/>
  <c r="W42" i="40"/>
  <c r="W18" i="40"/>
  <c r="W189" i="40"/>
  <c r="W157" i="40"/>
  <c r="W129" i="40"/>
  <c r="W105" i="40"/>
  <c r="W73" i="40"/>
  <c r="W45" i="40"/>
  <c r="W17" i="40"/>
  <c r="AM38" i="40"/>
  <c r="AM3" i="40"/>
  <c r="AM186" i="40"/>
  <c r="AM178" i="40"/>
  <c r="AM189" i="40"/>
  <c r="AM130" i="40"/>
  <c r="AM66" i="40"/>
  <c r="AM198" i="40"/>
  <c r="AM158" i="40"/>
  <c r="AM94" i="40"/>
  <c r="AM30" i="40"/>
  <c r="AM185" i="40"/>
  <c r="AM138" i="40"/>
  <c r="AM74" i="40"/>
  <c r="AM10" i="40"/>
  <c r="AM161" i="40"/>
  <c r="AM145" i="40"/>
  <c r="AM129" i="40"/>
  <c r="AM109" i="40"/>
  <c r="AM89" i="40"/>
  <c r="AM69" i="40"/>
  <c r="AM45" i="40"/>
  <c r="AM25" i="40"/>
  <c r="AM5" i="40"/>
  <c r="AM180" i="40"/>
  <c r="AM160" i="40"/>
  <c r="AM140" i="40"/>
  <c r="AM116" i="40"/>
  <c r="AM96" i="40"/>
  <c r="AM76" i="40"/>
  <c r="AM52" i="40"/>
  <c r="AM32" i="40"/>
  <c r="AM12" i="40"/>
  <c r="AM195" i="40"/>
  <c r="AM171" i="40"/>
  <c r="AM151" i="40"/>
  <c r="AM131" i="40"/>
  <c r="AM107" i="40"/>
  <c r="AM87" i="40"/>
  <c r="AM67" i="40"/>
  <c r="AM43" i="40"/>
  <c r="AM23" i="40"/>
  <c r="W128" i="40"/>
  <c r="W32" i="40"/>
  <c r="W172" i="40"/>
  <c r="W60" i="40"/>
  <c r="W192" i="40"/>
  <c r="W104" i="40"/>
  <c r="W8" i="40"/>
  <c r="W132" i="40"/>
  <c r="W20" i="40"/>
  <c r="W155" i="40"/>
  <c r="W123" i="40"/>
  <c r="W95" i="40"/>
  <c r="W67" i="40"/>
  <c r="W35" i="40"/>
  <c r="W11" i="40"/>
  <c r="W182" i="40"/>
  <c r="W150" i="40"/>
  <c r="W122" i="40"/>
  <c r="W98" i="40"/>
  <c r="W66" i="40"/>
  <c r="W38" i="40"/>
  <c r="W10" i="40"/>
  <c r="W177" i="40"/>
  <c r="W153" i="40"/>
  <c r="W125" i="40"/>
  <c r="W93" i="40"/>
  <c r="W65" i="40"/>
  <c r="W41" i="40"/>
  <c r="AM194" i="40"/>
  <c r="AM102" i="40"/>
  <c r="AM134" i="40"/>
  <c r="AM118" i="40"/>
  <c r="AM181" i="40"/>
  <c r="AM114" i="40"/>
  <c r="AM50" i="40"/>
  <c r="AM190" i="40"/>
  <c r="AM142" i="40"/>
  <c r="AM78" i="40"/>
  <c r="AM14" i="40"/>
  <c r="AM177" i="40"/>
  <c r="AM122" i="40"/>
  <c r="AM58" i="40"/>
  <c r="AM173" i="40"/>
  <c r="AM157" i="40"/>
  <c r="AM141" i="40"/>
  <c r="AM125" i="40"/>
  <c r="AM105" i="40"/>
  <c r="AM85" i="40"/>
  <c r="AM61" i="40"/>
  <c r="AM41" i="40"/>
  <c r="AM21" i="40"/>
  <c r="AM196" i="40"/>
  <c r="AM176" i="40"/>
  <c r="AM156" i="40"/>
  <c r="AM132" i="40"/>
  <c r="AM112" i="40"/>
  <c r="AM92" i="40"/>
  <c r="AM68" i="40"/>
  <c r="AM48" i="40"/>
  <c r="AM28" i="40"/>
  <c r="AM8" i="40"/>
  <c r="AM187" i="40"/>
  <c r="AM167" i="40"/>
  <c r="AM147" i="40"/>
  <c r="AM123" i="40"/>
  <c r="AM103" i="40"/>
  <c r="AM83" i="40"/>
  <c r="AM59" i="40"/>
  <c r="AM39" i="40"/>
  <c r="W188" i="40"/>
  <c r="W16" i="40"/>
  <c r="W140" i="40"/>
  <c r="W44" i="40"/>
  <c r="W176" i="40"/>
  <c r="W56" i="40"/>
  <c r="W195" i="40"/>
  <c r="W116" i="40"/>
  <c r="W4" i="40"/>
  <c r="W143" i="40"/>
  <c r="W115" i="40"/>
  <c r="W91" i="40"/>
  <c r="W59" i="40"/>
  <c r="W31" i="40"/>
  <c r="W3" i="40"/>
  <c r="W170" i="40"/>
  <c r="W146" i="40"/>
  <c r="W118" i="40"/>
  <c r="W86" i="40"/>
  <c r="W58" i="40"/>
  <c r="W34" i="40"/>
  <c r="W201" i="40"/>
  <c r="W173" i="40"/>
  <c r="W145" i="40"/>
  <c r="W113" i="40"/>
  <c r="W89" i="40"/>
  <c r="W61" i="40"/>
  <c r="W29" i="40"/>
  <c r="W5" i="40"/>
  <c r="W21" i="40"/>
  <c r="W37" i="40"/>
  <c r="W53" i="40"/>
  <c r="W69" i="40"/>
  <c r="W85" i="40"/>
  <c r="W101" i="40"/>
  <c r="W117" i="40"/>
  <c r="W133" i="40"/>
  <c r="W149" i="40"/>
  <c r="W165" i="40"/>
  <c r="W181" i="40"/>
  <c r="W197" i="40"/>
  <c r="W14" i="40"/>
  <c r="W30" i="40"/>
  <c r="W46" i="40"/>
  <c r="W62" i="40"/>
  <c r="W78" i="40"/>
  <c r="W94" i="40"/>
  <c r="W110" i="40"/>
  <c r="W126" i="40"/>
  <c r="W142" i="40"/>
  <c r="W158" i="40"/>
  <c r="W174" i="40"/>
  <c r="W190" i="40"/>
  <c r="W7" i="40"/>
  <c r="W23" i="40"/>
  <c r="W39" i="40"/>
  <c r="W55" i="40"/>
  <c r="W71" i="40"/>
  <c r="W87" i="40"/>
  <c r="W103" i="40"/>
  <c r="W119" i="40"/>
  <c r="W135" i="40"/>
  <c r="W151" i="40"/>
  <c r="W167" i="40"/>
  <c r="W36" i="40"/>
  <c r="W100" i="40"/>
  <c r="W164" i="40"/>
  <c r="W72" i="40"/>
  <c r="W136" i="40"/>
  <c r="W184" i="40"/>
  <c r="W28" i="40"/>
  <c r="W92" i="40"/>
  <c r="W156" i="40"/>
  <c r="W191" i="40"/>
  <c r="W144" i="40"/>
  <c r="W180" i="40"/>
  <c r="W112" i="40"/>
  <c r="AM15" i="40"/>
  <c r="AM31" i="40"/>
  <c r="AM47" i="40"/>
  <c r="AM63" i="40"/>
  <c r="AM79" i="40"/>
  <c r="AM95" i="40"/>
  <c r="AM111" i="40"/>
  <c r="AM127" i="40"/>
  <c r="AM143" i="40"/>
  <c r="AM159" i="40"/>
  <c r="AM175" i="40"/>
  <c r="AM191" i="40"/>
  <c r="AM24" i="40"/>
  <c r="AM40" i="40"/>
  <c r="AM56" i="40"/>
  <c r="AM72" i="40"/>
  <c r="AM88" i="40"/>
  <c r="AM104" i="40"/>
  <c r="AM120" i="40"/>
  <c r="AM136" i="40"/>
  <c r="AM152" i="40"/>
  <c r="AM168" i="40"/>
  <c r="AM184" i="40"/>
  <c r="AM200" i="40"/>
  <c r="AM17" i="40"/>
  <c r="AM33" i="40"/>
  <c r="AM49" i="40"/>
  <c r="AM65" i="40"/>
  <c r="AM81" i="40"/>
  <c r="AM97" i="40"/>
  <c r="AM113" i="40"/>
  <c r="W196" i="40"/>
  <c r="W48" i="40"/>
  <c r="W80" i="40"/>
  <c r="W175" i="40"/>
  <c r="W108" i="40"/>
  <c r="W168" i="40"/>
  <c r="W88" i="40"/>
  <c r="W148" i="40"/>
  <c r="W68" i="40"/>
  <c r="W171" i="40"/>
  <c r="W147" i="40"/>
  <c r="W127" i="40"/>
  <c r="W107" i="40"/>
  <c r="W83" i="40"/>
  <c r="W63" i="40"/>
  <c r="W43" i="40"/>
  <c r="W19" i="40"/>
  <c r="W198" i="40"/>
  <c r="W178" i="40"/>
  <c r="W154" i="40"/>
  <c r="W134" i="40"/>
  <c r="W114" i="40"/>
  <c r="W90" i="40"/>
  <c r="W70" i="40"/>
  <c r="W50" i="40"/>
  <c r="W26" i="40"/>
  <c r="W6" i="40"/>
  <c r="W185" i="40"/>
  <c r="W161" i="40"/>
  <c r="W141" i="40"/>
  <c r="W121" i="40"/>
  <c r="W97" i="40"/>
  <c r="W77" i="40"/>
  <c r="W57" i="40"/>
  <c r="W33" i="40"/>
  <c r="AC19" i="37"/>
  <c r="AU840" i="37"/>
  <c r="Z92" i="52"/>
  <c r="Y92" i="52" s="1"/>
  <c r="Z87" i="52"/>
  <c r="Y87" i="52" s="1"/>
  <c r="Z5" i="52"/>
  <c r="Z155" i="52"/>
  <c r="Y155" i="52" s="1"/>
  <c r="Z121" i="52"/>
  <c r="Z149" i="52"/>
  <c r="Y149" i="52" s="1"/>
  <c r="Z108" i="52"/>
  <c r="Y108" i="52" s="1"/>
  <c r="Z64" i="52"/>
  <c r="Y64" i="52" s="1"/>
  <c r="Z8" i="52"/>
  <c r="Y8" i="52" s="1"/>
  <c r="Z172" i="52"/>
  <c r="Y172" i="52" s="1"/>
  <c r="Z198" i="52"/>
  <c r="Z14" i="52"/>
  <c r="Y14" i="52" s="1"/>
  <c r="Z158" i="52"/>
  <c r="Z102" i="52"/>
  <c r="Y102" i="52" s="1"/>
  <c r="Z51" i="52"/>
  <c r="Y51" i="52" s="1"/>
  <c r="Z7" i="52"/>
  <c r="Y7" i="52" s="1"/>
  <c r="Z132" i="52"/>
  <c r="Z99" i="52"/>
  <c r="Y99" i="52" s="1"/>
  <c r="Z156" i="52"/>
  <c r="Z78" i="52"/>
  <c r="Y78" i="52" s="1"/>
  <c r="Z115" i="52"/>
  <c r="Y115" i="52" s="1"/>
  <c r="Z67" i="52"/>
  <c r="Y67" i="52" s="1"/>
  <c r="Z101" i="52"/>
  <c r="Y101" i="52" s="1"/>
  <c r="Z194" i="52"/>
  <c r="Z71" i="52"/>
  <c r="Y71" i="52" s="1"/>
  <c r="Z128" i="52"/>
  <c r="Y128" i="52" s="1"/>
  <c r="Z185" i="52"/>
  <c r="Y185" i="52" s="1"/>
  <c r="Z10" i="52"/>
  <c r="Y10" i="52" s="1"/>
  <c r="Z61" i="52"/>
  <c r="Y61" i="52" s="1"/>
  <c r="Z83" i="52"/>
  <c r="Y83" i="52" s="1"/>
  <c r="Z144" i="52"/>
  <c r="Y144" i="52" s="1"/>
  <c r="Z13" i="52"/>
  <c r="Y13" i="52" s="1"/>
  <c r="Z163" i="52"/>
  <c r="Y163" i="52" s="1"/>
  <c r="Z21" i="52"/>
  <c r="Y21" i="52" s="1"/>
  <c r="Z142" i="52"/>
  <c r="Y142" i="52" s="1"/>
  <c r="Z179" i="52"/>
  <c r="Y179" i="52" s="1"/>
  <c r="Z195" i="52"/>
  <c r="Z181" i="52"/>
  <c r="Y181" i="52" s="1"/>
  <c r="Z72" i="52"/>
  <c r="Y72" i="52" s="1"/>
  <c r="Z135" i="52"/>
  <c r="Z192" i="52"/>
  <c r="Y192" i="52" s="1"/>
  <c r="Z50" i="52"/>
  <c r="Y50" i="52" s="1"/>
  <c r="Z75" i="52"/>
  <c r="Y75" i="52" s="1"/>
  <c r="Z189" i="52"/>
  <c r="Y189" i="52" s="1"/>
  <c r="Z117" i="52"/>
  <c r="Y117" i="52" s="1"/>
  <c r="Z201" i="52"/>
  <c r="Z200" i="52"/>
  <c r="Y200" i="52" s="1"/>
  <c r="Z33" i="52"/>
  <c r="Y33" i="52" s="1"/>
  <c r="Z77" i="52"/>
  <c r="Y77" i="52" s="1"/>
  <c r="Z111" i="52"/>
  <c r="Z28" i="52"/>
  <c r="Y28" i="52" s="1"/>
  <c r="Z85" i="52"/>
  <c r="Y85" i="52" s="1"/>
  <c r="Z114" i="52"/>
  <c r="Y114" i="52" s="1"/>
  <c r="Z44" i="52"/>
  <c r="Y44" i="52" s="1"/>
  <c r="Z124" i="52"/>
  <c r="Y124" i="52" s="1"/>
  <c r="Z62" i="52"/>
  <c r="Z161" i="52"/>
  <c r="Y161" i="52" s="1"/>
  <c r="Z199" i="52"/>
  <c r="Y199" i="52" s="1"/>
  <c r="Z57" i="52"/>
  <c r="Y57" i="52" s="1"/>
  <c r="Z130" i="52"/>
  <c r="Y130" i="52" s="1"/>
  <c r="Z4" i="52"/>
  <c r="Y4" i="52" s="1"/>
  <c r="Z193" i="52"/>
  <c r="Z70" i="52"/>
  <c r="Y70" i="52" s="1"/>
  <c r="Z17" i="52"/>
  <c r="Y17" i="52" s="1"/>
  <c r="Z159" i="52"/>
  <c r="Z79" i="52"/>
  <c r="Y79" i="52" s="1"/>
  <c r="Z177" i="52"/>
  <c r="Z140" i="52"/>
  <c r="Z94" i="52"/>
  <c r="Y94" i="52" s="1"/>
  <c r="Z26" i="52"/>
  <c r="Y26" i="52" s="1"/>
  <c r="Z16" i="52"/>
  <c r="Y16" i="52" s="1"/>
  <c r="Z73" i="52"/>
  <c r="Y73" i="52" s="1"/>
  <c r="Z146" i="52"/>
  <c r="Y146" i="52" s="1"/>
  <c r="Z27" i="52"/>
  <c r="Y27" i="52" s="1"/>
  <c r="Z84" i="52"/>
  <c r="Y84" i="52" s="1"/>
  <c r="Z6" i="52"/>
  <c r="Z31" i="52"/>
  <c r="Y31" i="52" s="1"/>
  <c r="Z168" i="52"/>
  <c r="Y168" i="52" s="1"/>
  <c r="Z131" i="52"/>
  <c r="Y131" i="52" s="1"/>
  <c r="Z133" i="52"/>
  <c r="Y133" i="52" s="1"/>
  <c r="Z32" i="52"/>
  <c r="Y32" i="52" s="1"/>
  <c r="Z152" i="52"/>
  <c r="Y152" i="52" s="1"/>
  <c r="Z139" i="52"/>
  <c r="Y139" i="52" s="1"/>
  <c r="Z196" i="52"/>
  <c r="Z86" i="52"/>
  <c r="Y86" i="52" s="1"/>
  <c r="Z143" i="52"/>
  <c r="Y143" i="52" s="1"/>
  <c r="Z35" i="52"/>
  <c r="Y35" i="52" s="1"/>
  <c r="Z37" i="52"/>
  <c r="Y37" i="52" s="1"/>
  <c r="Z174" i="52"/>
  <c r="Z23" i="52"/>
  <c r="Y23" i="52" s="1"/>
  <c r="Z80" i="52"/>
  <c r="Y80" i="52" s="1"/>
  <c r="Z137" i="52"/>
  <c r="Y137" i="52" s="1"/>
  <c r="Z150" i="52"/>
  <c r="Y150" i="52" s="1"/>
  <c r="Z91" i="52"/>
  <c r="Y91" i="52" s="1"/>
  <c r="Z148" i="52"/>
  <c r="Y148" i="52" s="1"/>
  <c r="Z118" i="52"/>
  <c r="Z95" i="52"/>
  <c r="Y95" i="52" s="1"/>
  <c r="Z42" i="52"/>
  <c r="Y42" i="52" s="1"/>
  <c r="Z60" i="52"/>
  <c r="Y60" i="52" s="1"/>
  <c r="Z190" i="52"/>
  <c r="Y190" i="52" s="1"/>
  <c r="Z153" i="52"/>
  <c r="Y153" i="52" s="1"/>
  <c r="Z11" i="52"/>
  <c r="Y11" i="52" s="1"/>
  <c r="Z68" i="52"/>
  <c r="Y68" i="52" s="1"/>
  <c r="Z125" i="52"/>
  <c r="Y125" i="52" s="1"/>
  <c r="Z15" i="52"/>
  <c r="Y15" i="52" s="1"/>
  <c r="Z120" i="52"/>
  <c r="Y120" i="52" s="1"/>
  <c r="Z12" i="52"/>
  <c r="Y12" i="52" s="1"/>
  <c r="Z197" i="52"/>
  <c r="Y197" i="52" s="1"/>
  <c r="Z184" i="52"/>
  <c r="Y184" i="52" s="1"/>
  <c r="Z151" i="52"/>
  <c r="Y151" i="52" s="1"/>
  <c r="Z9" i="52"/>
  <c r="Y9" i="52" s="1"/>
  <c r="Z66" i="52"/>
  <c r="Y66" i="52" s="1"/>
  <c r="Z58" i="52"/>
  <c r="Y58" i="52" s="1"/>
  <c r="Z20" i="52"/>
  <c r="Y20" i="52" s="1"/>
  <c r="Z74" i="52"/>
  <c r="Y74" i="52" s="1"/>
  <c r="Z24" i="52"/>
  <c r="Y24" i="52" s="1"/>
  <c r="Z3" i="52"/>
  <c r="Y3" i="52" s="1"/>
  <c r="Z53" i="52"/>
  <c r="Y53" i="52" s="1"/>
  <c r="Z167" i="52"/>
  <c r="Y167" i="52" s="1"/>
  <c r="Z29" i="52"/>
  <c r="Y29" i="52" s="1"/>
  <c r="Z30" i="52"/>
  <c r="Y30" i="52" s="1"/>
  <c r="Z90" i="52"/>
  <c r="Y90" i="52" s="1"/>
  <c r="Z96" i="52"/>
  <c r="Y96" i="52" s="1"/>
  <c r="Z65" i="52"/>
  <c r="Y65" i="52" s="1"/>
  <c r="Z110" i="52"/>
  <c r="Z39" i="52"/>
  <c r="Y39" i="52" s="1"/>
  <c r="Z25" i="52"/>
  <c r="Y25" i="52" s="1"/>
  <c r="Z81" i="52"/>
  <c r="Y81" i="52" s="1"/>
  <c r="Z93" i="52"/>
  <c r="Y93" i="52" s="1"/>
  <c r="Z106" i="52"/>
  <c r="Y106" i="52" s="1"/>
  <c r="Z49" i="52"/>
  <c r="Y49" i="52" s="1"/>
  <c r="Z18" i="52"/>
  <c r="Y18" i="52" s="1"/>
  <c r="Z171" i="52"/>
  <c r="Y171" i="52" s="1"/>
  <c r="Z166" i="52"/>
  <c r="Y166" i="52" s="1"/>
  <c r="Z134" i="52"/>
  <c r="Z103" i="52"/>
  <c r="Y103" i="52" s="1"/>
  <c r="Z160" i="52"/>
  <c r="Z82" i="52"/>
  <c r="Y82" i="52" s="1"/>
  <c r="Z36" i="52"/>
  <c r="Y36" i="52" s="1"/>
  <c r="L31" i="52"/>
  <c r="K31" i="52" s="1"/>
  <c r="L95" i="52"/>
  <c r="L159" i="52"/>
  <c r="L24" i="52"/>
  <c r="K24" i="52" s="1"/>
  <c r="L88" i="52"/>
  <c r="K88" i="52" s="1"/>
  <c r="L152" i="52"/>
  <c r="L17" i="52"/>
  <c r="K17" i="52" s="1"/>
  <c r="L81" i="52"/>
  <c r="K81" i="52" s="1"/>
  <c r="L145" i="52"/>
  <c r="L10" i="52"/>
  <c r="K10" i="52" s="1"/>
  <c r="L15" i="52"/>
  <c r="K15" i="52" s="1"/>
  <c r="L111" i="52"/>
  <c r="K111" i="52" s="1"/>
  <c r="L191" i="52"/>
  <c r="K191" i="52" s="1"/>
  <c r="L72" i="52"/>
  <c r="L168" i="52"/>
  <c r="L49" i="52"/>
  <c r="L129" i="52"/>
  <c r="L26" i="52"/>
  <c r="K26" i="52" s="1"/>
  <c r="L90" i="52"/>
  <c r="K90" i="52" s="1"/>
  <c r="L154" i="52"/>
  <c r="L19" i="52"/>
  <c r="K19" i="52" s="1"/>
  <c r="L83" i="52"/>
  <c r="K83" i="52" s="1"/>
  <c r="L147" i="52"/>
  <c r="L12" i="52"/>
  <c r="K12" i="52" s="1"/>
  <c r="L76" i="52"/>
  <c r="K76" i="52" s="1"/>
  <c r="L140" i="52"/>
  <c r="L5" i="52"/>
  <c r="K5" i="52" s="1"/>
  <c r="L69" i="52"/>
  <c r="L133" i="52"/>
  <c r="L197" i="52"/>
  <c r="K197" i="52" s="1"/>
  <c r="L62" i="52"/>
  <c r="L126" i="52"/>
  <c r="L190" i="52"/>
  <c r="K190" i="52" s="1"/>
  <c r="L55" i="52"/>
  <c r="L119" i="52"/>
  <c r="L183" i="52"/>
  <c r="K183" i="52" s="1"/>
  <c r="L48" i="52"/>
  <c r="L112" i="52"/>
  <c r="K112" i="52" s="1"/>
  <c r="L176" i="52"/>
  <c r="K176" i="52" s="1"/>
  <c r="L41" i="52"/>
  <c r="K41" i="52" s="1"/>
  <c r="L105" i="52"/>
  <c r="K105" i="52" s="1"/>
  <c r="L169" i="52"/>
  <c r="L34" i="52"/>
  <c r="K34" i="52" s="1"/>
  <c r="L98" i="52"/>
  <c r="L162" i="52"/>
  <c r="L27" i="52"/>
  <c r="K27" i="52" s="1"/>
  <c r="L91" i="52"/>
  <c r="K91" i="52" s="1"/>
  <c r="L155" i="52"/>
  <c r="L20" i="52"/>
  <c r="K20" i="52" s="1"/>
  <c r="L84" i="52"/>
  <c r="K84" i="52" s="1"/>
  <c r="L148" i="52"/>
  <c r="L13" i="52"/>
  <c r="K13" i="52" s="1"/>
  <c r="L77" i="52"/>
  <c r="K77" i="52" s="1"/>
  <c r="L141" i="52"/>
  <c r="K141" i="52" s="1"/>
  <c r="L6" i="52"/>
  <c r="K6" i="52" s="1"/>
  <c r="L70" i="52"/>
  <c r="L134" i="52"/>
  <c r="L198" i="52"/>
  <c r="K198" i="52" s="1"/>
  <c r="L47" i="52"/>
  <c r="L127" i="52"/>
  <c r="L8" i="52"/>
  <c r="K8" i="52" s="1"/>
  <c r="L104" i="52"/>
  <c r="L184" i="52"/>
  <c r="K184" i="52" s="1"/>
  <c r="L65" i="52"/>
  <c r="K65" i="52" s="1"/>
  <c r="L161" i="52"/>
  <c r="L42" i="52"/>
  <c r="K42" i="52" s="1"/>
  <c r="L106" i="52"/>
  <c r="L170" i="52"/>
  <c r="L35" i="52"/>
  <c r="K35" i="52" s="1"/>
  <c r="L99" i="52"/>
  <c r="L163" i="52"/>
  <c r="L28" i="52"/>
  <c r="K28" i="52" s="1"/>
  <c r="L92" i="52"/>
  <c r="K92" i="52" s="1"/>
  <c r="L156" i="52"/>
  <c r="L21" i="52"/>
  <c r="K21" i="52" s="1"/>
  <c r="L85" i="52"/>
  <c r="L149" i="52"/>
  <c r="L14" i="52"/>
  <c r="K14" i="52" s="1"/>
  <c r="L78" i="52"/>
  <c r="K78" i="52" s="1"/>
  <c r="L142" i="52"/>
  <c r="L7" i="52"/>
  <c r="K7" i="52" s="1"/>
  <c r="L71" i="52"/>
  <c r="K71" i="52" s="1"/>
  <c r="L135" i="52"/>
  <c r="L199" i="52"/>
  <c r="K199" i="52" s="1"/>
  <c r="L64" i="52"/>
  <c r="K64" i="52" s="1"/>
  <c r="L128" i="52"/>
  <c r="L192" i="52"/>
  <c r="K192" i="52" s="1"/>
  <c r="L57" i="52"/>
  <c r="K57" i="52" s="1"/>
  <c r="L121" i="52"/>
  <c r="K121" i="52" s="1"/>
  <c r="L185" i="52"/>
  <c r="L50" i="52"/>
  <c r="L114" i="52"/>
  <c r="L178" i="52"/>
  <c r="L43" i="52"/>
  <c r="K43" i="52" s="1"/>
  <c r="L107" i="52"/>
  <c r="L171" i="52"/>
  <c r="L36" i="52"/>
  <c r="K36" i="52" s="1"/>
  <c r="L100" i="52"/>
  <c r="L164" i="52"/>
  <c r="L29" i="52"/>
  <c r="K29" i="52" s="1"/>
  <c r="L93" i="52"/>
  <c r="L157" i="52"/>
  <c r="L22" i="52"/>
  <c r="K22" i="52" s="1"/>
  <c r="L86" i="52"/>
  <c r="L150" i="52"/>
  <c r="L63" i="52"/>
  <c r="L143" i="52"/>
  <c r="L40" i="52"/>
  <c r="K40" i="52" s="1"/>
  <c r="L120" i="52"/>
  <c r="K120" i="52" s="1"/>
  <c r="L200" i="52"/>
  <c r="K200" i="52" s="1"/>
  <c r="L97" i="52"/>
  <c r="K97" i="52" s="1"/>
  <c r="L177" i="52"/>
  <c r="L58" i="52"/>
  <c r="K58" i="52" s="1"/>
  <c r="L122" i="52"/>
  <c r="L186" i="52"/>
  <c r="L51" i="52"/>
  <c r="L115" i="52"/>
  <c r="K115" i="52" s="1"/>
  <c r="L179" i="52"/>
  <c r="L44" i="52"/>
  <c r="L108" i="52"/>
  <c r="L172" i="52"/>
  <c r="L37" i="52"/>
  <c r="K37" i="52" s="1"/>
  <c r="L101" i="52"/>
  <c r="K101" i="52" s="1"/>
  <c r="L165" i="52"/>
  <c r="L30" i="52"/>
  <c r="K30" i="52" s="1"/>
  <c r="L94" i="52"/>
  <c r="L158" i="52"/>
  <c r="L23" i="52"/>
  <c r="K23" i="52" s="1"/>
  <c r="L87" i="52"/>
  <c r="K87" i="52" s="1"/>
  <c r="L151" i="52"/>
  <c r="L16" i="52"/>
  <c r="K16" i="52" s="1"/>
  <c r="L80" i="52"/>
  <c r="K80" i="52" s="1"/>
  <c r="L144" i="52"/>
  <c r="L9" i="52"/>
  <c r="K9" i="52" s="1"/>
  <c r="L73" i="52"/>
  <c r="L137" i="52"/>
  <c r="L201" i="52"/>
  <c r="L66" i="52"/>
  <c r="K66" i="52" s="1"/>
  <c r="L130" i="52"/>
  <c r="L194" i="52"/>
  <c r="K194" i="52" s="1"/>
  <c r="L59" i="52"/>
  <c r="K59" i="52" s="1"/>
  <c r="L123" i="52"/>
  <c r="K123" i="52" s="1"/>
  <c r="L187" i="52"/>
  <c r="K187" i="52" s="1"/>
  <c r="L52" i="52"/>
  <c r="L116" i="52"/>
  <c r="K116" i="52" s="1"/>
  <c r="L180" i="52"/>
  <c r="L45" i="52"/>
  <c r="K45" i="52" s="1"/>
  <c r="L109" i="52"/>
  <c r="K109" i="52" s="1"/>
  <c r="L173" i="52"/>
  <c r="L38" i="52"/>
  <c r="K38" i="52" s="1"/>
  <c r="L102" i="52"/>
  <c r="K102" i="52" s="1"/>
  <c r="L166" i="52"/>
  <c r="L2" i="52"/>
  <c r="L79" i="52"/>
  <c r="K79" i="52" s="1"/>
  <c r="L175" i="52"/>
  <c r="L56" i="52"/>
  <c r="K56" i="52" s="1"/>
  <c r="L136" i="52"/>
  <c r="L33" i="52"/>
  <c r="K33" i="52" s="1"/>
  <c r="L113" i="52"/>
  <c r="K113" i="52" s="1"/>
  <c r="L193" i="52"/>
  <c r="K193" i="52" s="1"/>
  <c r="L74" i="52"/>
  <c r="L138" i="52"/>
  <c r="L3" i="52"/>
  <c r="L67" i="52"/>
  <c r="K67" i="52" s="1"/>
  <c r="L131" i="52"/>
  <c r="L195" i="52"/>
  <c r="K195" i="52" s="1"/>
  <c r="L60" i="52"/>
  <c r="K60" i="52" s="1"/>
  <c r="L124" i="52"/>
  <c r="L188" i="52"/>
  <c r="K188" i="52" s="1"/>
  <c r="L53" i="52"/>
  <c r="K53" i="52" s="1"/>
  <c r="L117" i="52"/>
  <c r="K117" i="52" s="1"/>
  <c r="L181" i="52"/>
  <c r="K181" i="52" s="1"/>
  <c r="L46" i="52"/>
  <c r="L110" i="52"/>
  <c r="L174" i="52"/>
  <c r="L39" i="52"/>
  <c r="K39" i="52" s="1"/>
  <c r="L103" i="52"/>
  <c r="L167" i="52"/>
  <c r="L32" i="52"/>
  <c r="K32" i="52" s="1"/>
  <c r="L96" i="52"/>
  <c r="K96" i="52" s="1"/>
  <c r="L160" i="52"/>
  <c r="L25" i="52"/>
  <c r="K25" i="52" s="1"/>
  <c r="L89" i="52"/>
  <c r="L153" i="52"/>
  <c r="L18" i="52"/>
  <c r="K18" i="52" s="1"/>
  <c r="L82" i="52"/>
  <c r="L146" i="52"/>
  <c r="L11" i="52"/>
  <c r="K11" i="52" s="1"/>
  <c r="L75" i="52"/>
  <c r="K75" i="52" s="1"/>
  <c r="L139" i="52"/>
  <c r="K139" i="52" s="1"/>
  <c r="L4" i="52"/>
  <c r="L68" i="52"/>
  <c r="K68" i="52" s="1"/>
  <c r="L132" i="52"/>
  <c r="L196" i="52"/>
  <c r="K196" i="52" s="1"/>
  <c r="L61" i="52"/>
  <c r="K61" i="52" s="1"/>
  <c r="L125" i="52"/>
  <c r="L189" i="52"/>
  <c r="K189" i="52" s="1"/>
  <c r="L54" i="52"/>
  <c r="K54" i="52" s="1"/>
  <c r="L118" i="52"/>
  <c r="L182" i="52"/>
  <c r="K182" i="52" s="1"/>
  <c r="S59" i="52"/>
  <c r="R59" i="52" s="1"/>
  <c r="S123" i="52"/>
  <c r="S187" i="52"/>
  <c r="S52" i="52"/>
  <c r="S116" i="52"/>
  <c r="S77" i="52"/>
  <c r="R77" i="52" s="1"/>
  <c r="S184" i="52"/>
  <c r="S102" i="52"/>
  <c r="R102" i="52" s="1"/>
  <c r="S201" i="52"/>
  <c r="S129" i="52"/>
  <c r="S34" i="52"/>
  <c r="R34" i="52" s="1"/>
  <c r="S156" i="52"/>
  <c r="S15" i="52"/>
  <c r="R15" i="52" s="1"/>
  <c r="S79" i="52"/>
  <c r="S143" i="52"/>
  <c r="S8" i="52"/>
  <c r="S72" i="52"/>
  <c r="S136" i="52"/>
  <c r="S117" i="52"/>
  <c r="S14" i="52"/>
  <c r="R14" i="52" s="1"/>
  <c r="S142" i="52"/>
  <c r="S41" i="52"/>
  <c r="R41" i="52" s="1"/>
  <c r="S160" i="52"/>
  <c r="S74" i="52"/>
  <c r="R74" i="52" s="1"/>
  <c r="S182" i="52"/>
  <c r="R182" i="52" s="1"/>
  <c r="S51" i="52"/>
  <c r="S115" i="52"/>
  <c r="S179" i="52"/>
  <c r="S44" i="52"/>
  <c r="R44" i="52" s="1"/>
  <c r="S108" i="52"/>
  <c r="S61" i="52"/>
  <c r="S173" i="52"/>
  <c r="S86" i="52"/>
  <c r="S190" i="52"/>
  <c r="S113" i="52"/>
  <c r="S18" i="52"/>
  <c r="R18" i="52" s="1"/>
  <c r="S145" i="52"/>
  <c r="S23" i="52"/>
  <c r="R23" i="52" s="1"/>
  <c r="S87" i="52"/>
  <c r="S151" i="52"/>
  <c r="S16" i="52"/>
  <c r="R16" i="52" s="1"/>
  <c r="S80" i="52"/>
  <c r="R80" i="52" s="1"/>
  <c r="S5" i="52"/>
  <c r="R5" i="52" s="1"/>
  <c r="S133" i="52"/>
  <c r="S30" i="52"/>
  <c r="R30" i="52" s="1"/>
  <c r="S153" i="52"/>
  <c r="S57" i="52"/>
  <c r="R57" i="52" s="1"/>
  <c r="S170" i="52"/>
  <c r="S90" i="52"/>
  <c r="S193" i="52"/>
  <c r="S11" i="52"/>
  <c r="R11" i="52" s="1"/>
  <c r="S75" i="52"/>
  <c r="S139" i="52"/>
  <c r="S4" i="52"/>
  <c r="S68" i="52"/>
  <c r="R68" i="52" s="1"/>
  <c r="S132" i="52"/>
  <c r="S109" i="52"/>
  <c r="S6" i="52"/>
  <c r="S134" i="52"/>
  <c r="S33" i="52"/>
  <c r="R33" i="52" s="1"/>
  <c r="S154" i="52"/>
  <c r="S66" i="52"/>
  <c r="R66" i="52" s="1"/>
  <c r="S177" i="52"/>
  <c r="R177" i="52" s="1"/>
  <c r="S31" i="52"/>
  <c r="R31" i="52" s="1"/>
  <c r="S95" i="52"/>
  <c r="S159" i="52"/>
  <c r="S24" i="52"/>
  <c r="R24" i="52" s="1"/>
  <c r="S88" i="52"/>
  <c r="S21" i="52"/>
  <c r="S146" i="52"/>
  <c r="S46" i="52"/>
  <c r="R46" i="52" s="1"/>
  <c r="S164" i="52"/>
  <c r="S73" i="52"/>
  <c r="R73" i="52" s="1"/>
  <c r="S181" i="52"/>
  <c r="S106" i="52"/>
  <c r="S3" i="52"/>
  <c r="S67" i="52"/>
  <c r="S131" i="52"/>
  <c r="S195" i="52"/>
  <c r="S60" i="52"/>
  <c r="R60" i="52" s="1"/>
  <c r="S124" i="52"/>
  <c r="S93" i="52"/>
  <c r="S194" i="52"/>
  <c r="S118" i="52"/>
  <c r="S17" i="52"/>
  <c r="R17" i="52" s="1"/>
  <c r="S144" i="52"/>
  <c r="S50" i="52"/>
  <c r="S166" i="52"/>
  <c r="S39" i="52"/>
  <c r="S103" i="52"/>
  <c r="R103" i="52" s="1"/>
  <c r="S167" i="52"/>
  <c r="S32" i="52"/>
  <c r="R32" i="52" s="1"/>
  <c r="S96" i="52"/>
  <c r="S37" i="52"/>
  <c r="R37" i="52" s="1"/>
  <c r="S157" i="52"/>
  <c r="S62" i="52"/>
  <c r="S174" i="52"/>
  <c r="S89" i="52"/>
  <c r="S192" i="52"/>
  <c r="S122" i="52"/>
  <c r="S27" i="52"/>
  <c r="S91" i="52"/>
  <c r="S155" i="52"/>
  <c r="S20" i="52"/>
  <c r="R20" i="52" s="1"/>
  <c r="S84" i="52"/>
  <c r="S13" i="52"/>
  <c r="R13" i="52" s="1"/>
  <c r="S141" i="52"/>
  <c r="S38" i="52"/>
  <c r="R38" i="52" s="1"/>
  <c r="S158" i="52"/>
  <c r="S65" i="52"/>
  <c r="S176" i="52"/>
  <c r="R176" i="52" s="1"/>
  <c r="S98" i="52"/>
  <c r="S198" i="52"/>
  <c r="S47" i="52"/>
  <c r="R47" i="52" s="1"/>
  <c r="S111" i="52"/>
  <c r="S175" i="52"/>
  <c r="S40" i="52"/>
  <c r="R40" i="52" s="1"/>
  <c r="S104" i="52"/>
  <c r="S53" i="52"/>
  <c r="R53" i="52" s="1"/>
  <c r="S168" i="52"/>
  <c r="S78" i="52"/>
  <c r="R78" i="52" s="1"/>
  <c r="S185" i="52"/>
  <c r="S105" i="52"/>
  <c r="S10" i="52"/>
  <c r="S138" i="52"/>
  <c r="S19" i="52"/>
  <c r="R19" i="52" s="1"/>
  <c r="S83" i="52"/>
  <c r="S147" i="52"/>
  <c r="S12" i="52"/>
  <c r="R12" i="52" s="1"/>
  <c r="S76" i="52"/>
  <c r="R76" i="52" s="1"/>
  <c r="S140" i="52"/>
  <c r="S125" i="52"/>
  <c r="S22" i="52"/>
  <c r="S148" i="52"/>
  <c r="S49" i="52"/>
  <c r="S165" i="52"/>
  <c r="S82" i="52"/>
  <c r="R82" i="52" s="1"/>
  <c r="S188" i="52"/>
  <c r="S55" i="52"/>
  <c r="R55" i="52" s="1"/>
  <c r="S119" i="52"/>
  <c r="S183" i="52"/>
  <c r="S48" i="52"/>
  <c r="S112" i="52"/>
  <c r="S69" i="52"/>
  <c r="S178" i="52"/>
  <c r="R178" i="52" s="1"/>
  <c r="S94" i="52"/>
  <c r="S196" i="52"/>
  <c r="S121" i="52"/>
  <c r="S26" i="52"/>
  <c r="S150" i="52"/>
  <c r="S43" i="52"/>
  <c r="S107" i="52"/>
  <c r="S171" i="52"/>
  <c r="S36" i="52"/>
  <c r="R36" i="52" s="1"/>
  <c r="S100" i="52"/>
  <c r="R100" i="52" s="1"/>
  <c r="S45" i="52"/>
  <c r="S162" i="52"/>
  <c r="R162" i="52" s="1"/>
  <c r="S70" i="52"/>
  <c r="R70" i="52" s="1"/>
  <c r="S180" i="52"/>
  <c r="S97" i="52"/>
  <c r="R97" i="52" s="1"/>
  <c r="S197" i="52"/>
  <c r="S130" i="52"/>
  <c r="S2" i="52"/>
  <c r="S63" i="52"/>
  <c r="R63" i="52" s="1"/>
  <c r="S127" i="52"/>
  <c r="S191" i="52"/>
  <c r="S56" i="52"/>
  <c r="S120" i="52"/>
  <c r="S85" i="52"/>
  <c r="S189" i="52"/>
  <c r="S110" i="52"/>
  <c r="S9" i="52"/>
  <c r="S137" i="52"/>
  <c r="S42" i="52"/>
  <c r="S161" i="52"/>
  <c r="S35" i="52"/>
  <c r="R35" i="52" s="1"/>
  <c r="S99" i="52"/>
  <c r="R99" i="52" s="1"/>
  <c r="S163" i="52"/>
  <c r="S28" i="52"/>
  <c r="R28" i="52" s="1"/>
  <c r="S92" i="52"/>
  <c r="S29" i="52"/>
  <c r="R29" i="52" s="1"/>
  <c r="S152" i="52"/>
  <c r="S54" i="52"/>
  <c r="R54" i="52" s="1"/>
  <c r="S169" i="52"/>
  <c r="S81" i="52"/>
  <c r="S186" i="52"/>
  <c r="S114" i="52"/>
  <c r="S7" i="52"/>
  <c r="S71" i="52"/>
  <c r="S135" i="52"/>
  <c r="S199" i="52"/>
  <c r="S64" i="52"/>
  <c r="S128" i="52"/>
  <c r="S101" i="52"/>
  <c r="S200" i="52"/>
  <c r="S126" i="52"/>
  <c r="S25" i="52"/>
  <c r="R25" i="52" s="1"/>
  <c r="S149" i="52"/>
  <c r="S58" i="52"/>
  <c r="S172" i="52"/>
  <c r="Z175" i="52"/>
  <c r="Z76" i="52"/>
  <c r="Y76" i="52" s="1"/>
  <c r="Z46" i="52"/>
  <c r="Y46" i="52" s="1"/>
  <c r="Z97" i="52"/>
  <c r="Y97" i="52" s="1"/>
  <c r="Z183" i="52"/>
  <c r="Z41" i="52"/>
  <c r="Y41" i="52" s="1"/>
  <c r="Z98" i="52"/>
  <c r="Y98" i="52" s="1"/>
  <c r="Z122" i="52"/>
  <c r="Z187" i="52"/>
  <c r="Y187" i="52" s="1"/>
  <c r="Z45" i="52"/>
  <c r="Y45" i="52" s="1"/>
  <c r="Z38" i="52"/>
  <c r="Y38" i="52" s="1"/>
  <c r="Z63" i="52"/>
  <c r="Y63" i="52" s="1"/>
  <c r="Z113" i="52"/>
  <c r="Y113" i="52" s="1"/>
  <c r="Z147" i="52"/>
  <c r="Z126" i="52"/>
  <c r="Y126" i="52" s="1"/>
  <c r="Z55" i="52"/>
  <c r="Y55" i="52" s="1"/>
  <c r="Z176" i="52"/>
  <c r="Z54" i="52"/>
  <c r="Y54" i="52" s="1"/>
  <c r="Z59" i="52"/>
  <c r="Y59" i="52" s="1"/>
  <c r="Z180" i="52"/>
  <c r="Z56" i="52"/>
  <c r="Y56" i="52" s="1"/>
  <c r="Z191" i="52"/>
  <c r="Y191" i="52" s="1"/>
  <c r="Z188" i="52"/>
  <c r="Y188" i="52" s="1"/>
  <c r="Z162" i="52"/>
  <c r="Z119" i="52"/>
  <c r="Z105" i="52"/>
  <c r="Z88" i="52"/>
  <c r="Y88" i="52" s="1"/>
  <c r="Z123" i="52"/>
  <c r="Z109" i="52"/>
  <c r="Y109" i="52" s="1"/>
  <c r="Z145" i="52"/>
  <c r="Y145" i="52" s="1"/>
  <c r="Z104" i="52"/>
  <c r="Y104" i="52" s="1"/>
  <c r="Z69" i="52"/>
  <c r="Y69" i="52" s="1"/>
  <c r="Z182" i="52"/>
  <c r="Z48" i="52"/>
  <c r="Y48" i="52" s="1"/>
  <c r="Z169" i="52"/>
  <c r="Y169" i="52" s="1"/>
  <c r="Z129" i="52"/>
  <c r="Y129" i="52" s="1"/>
  <c r="Z52" i="52"/>
  <c r="Y52" i="52" s="1"/>
  <c r="Z141" i="52"/>
  <c r="Z2" i="52"/>
  <c r="Z170" i="52"/>
  <c r="Z19" i="52"/>
  <c r="Y19" i="52" s="1"/>
  <c r="Z165" i="52"/>
  <c r="Z154" i="52"/>
  <c r="Y154" i="52" s="1"/>
  <c r="Z112" i="52"/>
  <c r="Y112" i="52" s="1"/>
  <c r="Z34" i="52"/>
  <c r="Y34" i="52" s="1"/>
  <c r="Z186" i="52"/>
  <c r="Y186" i="52" s="1"/>
  <c r="Z116" i="52"/>
  <c r="Y116" i="52" s="1"/>
  <c r="Z173" i="52"/>
  <c r="Y173" i="52" s="1"/>
  <c r="Z127" i="52"/>
  <c r="Y127" i="52" s="1"/>
  <c r="Z43" i="52"/>
  <c r="Y43" i="52" s="1"/>
  <c r="Z100" i="52"/>
  <c r="Y100" i="52" s="1"/>
  <c r="Z157" i="52"/>
  <c r="Y157" i="52" s="1"/>
  <c r="Z138" i="52"/>
  <c r="Y138" i="52" s="1"/>
  <c r="Z40" i="52"/>
  <c r="Y40" i="52" s="1"/>
  <c r="Z89" i="52"/>
  <c r="Z178" i="52"/>
  <c r="Y178" i="52" s="1"/>
  <c r="Z107" i="52"/>
  <c r="Y107" i="52" s="1"/>
  <c r="Z164" i="52"/>
  <c r="Z22" i="52"/>
  <c r="Y22" i="52" s="1"/>
  <c r="Z47" i="52"/>
  <c r="Y47" i="52" s="1"/>
  <c r="Z136" i="52"/>
  <c r="BO7" i="40"/>
  <c r="BZ3" i="40"/>
  <c r="CB4" i="40" s="1"/>
  <c r="CC4" i="40" s="1"/>
  <c r="BZ7" i="40"/>
  <c r="CB8" i="40" s="1"/>
  <c r="CC8" i="40" s="1"/>
  <c r="BZ11" i="40"/>
  <c r="CB12" i="40" s="1"/>
  <c r="CC12" i="40" s="1"/>
  <c r="BZ15" i="40"/>
  <c r="CB16" i="40" s="1"/>
  <c r="CC16" i="40" s="1"/>
  <c r="BZ19" i="40"/>
  <c r="CB20" i="40" s="1"/>
  <c r="CC20" i="40" s="1"/>
  <c r="BZ23" i="40"/>
  <c r="CB24" i="40" s="1"/>
  <c r="CC24" i="40" s="1"/>
  <c r="CA24" i="40" s="1"/>
  <c r="BZ27" i="40"/>
  <c r="CB28" i="40" s="1"/>
  <c r="CC28" i="40" s="1"/>
  <c r="CA28" i="40" s="1"/>
  <c r="BZ31" i="40"/>
  <c r="CB32" i="40" s="1"/>
  <c r="CC32" i="40" s="1"/>
  <c r="CA32" i="40" s="1"/>
  <c r="BZ35" i="40"/>
  <c r="CB36" i="40" s="1"/>
  <c r="CC36" i="40" s="1"/>
  <c r="CA36" i="40" s="1"/>
  <c r="BZ39" i="40"/>
  <c r="CB40" i="40" s="1"/>
  <c r="CC40" i="40" s="1"/>
  <c r="CA40" i="40" s="1"/>
  <c r="BZ43" i="40"/>
  <c r="CB44" i="40" s="1"/>
  <c r="CC44" i="40" s="1"/>
  <c r="CA44" i="40" s="1"/>
  <c r="BZ47" i="40"/>
  <c r="CB48" i="40" s="1"/>
  <c r="CC48" i="40" s="1"/>
  <c r="CA48" i="40" s="1"/>
  <c r="BZ51" i="40"/>
  <c r="CB52" i="40" s="1"/>
  <c r="CC52" i="40" s="1"/>
  <c r="CA52" i="40" s="1"/>
  <c r="BZ55" i="40"/>
  <c r="CB56" i="40" s="1"/>
  <c r="CC56" i="40" s="1"/>
  <c r="CA56" i="40" s="1"/>
  <c r="BZ59" i="40"/>
  <c r="CB60" i="40" s="1"/>
  <c r="CC60" i="40" s="1"/>
  <c r="CA60" i="40" s="1"/>
  <c r="BZ63" i="40"/>
  <c r="CB64" i="40" s="1"/>
  <c r="CC64" i="40" s="1"/>
  <c r="CA64" i="40" s="1"/>
  <c r="BZ67" i="40"/>
  <c r="CB68" i="40" s="1"/>
  <c r="CC68" i="40" s="1"/>
  <c r="CA68" i="40" s="1"/>
  <c r="BZ71" i="40"/>
  <c r="CB72" i="40" s="1"/>
  <c r="CC72" i="40" s="1"/>
  <c r="CA72" i="40" s="1"/>
  <c r="BZ75" i="40"/>
  <c r="CB76" i="40" s="1"/>
  <c r="CC76" i="40" s="1"/>
  <c r="CA76" i="40" s="1"/>
  <c r="BZ79" i="40"/>
  <c r="CB80" i="40" s="1"/>
  <c r="CC80" i="40" s="1"/>
  <c r="CA80" i="40" s="1"/>
  <c r="BZ83" i="40"/>
  <c r="CB84" i="40" s="1"/>
  <c r="CC84" i="40" s="1"/>
  <c r="CA84" i="40" s="1"/>
  <c r="BZ87" i="40"/>
  <c r="CB88" i="40" s="1"/>
  <c r="CC88" i="40" s="1"/>
  <c r="CA88" i="40" s="1"/>
  <c r="BZ91" i="40"/>
  <c r="CB92" i="40" s="1"/>
  <c r="CC92" i="40" s="1"/>
  <c r="CA92" i="40" s="1"/>
  <c r="BZ95" i="40"/>
  <c r="CB96" i="40" s="1"/>
  <c r="CC96" i="40" s="1"/>
  <c r="CA96" i="40" s="1"/>
  <c r="BZ99" i="40"/>
  <c r="CB100" i="40" s="1"/>
  <c r="CC100" i="40" s="1"/>
  <c r="CA100" i="40" s="1"/>
  <c r="BZ103" i="40"/>
  <c r="CB104" i="40" s="1"/>
  <c r="CC104" i="40" s="1"/>
  <c r="CA104" i="40" s="1"/>
  <c r="BZ107" i="40"/>
  <c r="CB108" i="40" s="1"/>
  <c r="CC108" i="40" s="1"/>
  <c r="CA108" i="40" s="1"/>
  <c r="BZ111" i="40"/>
  <c r="CB112" i="40" s="1"/>
  <c r="CC112" i="40" s="1"/>
  <c r="CA112" i="40" s="1"/>
  <c r="BZ115" i="40"/>
  <c r="CB116" i="40" s="1"/>
  <c r="CC116" i="40" s="1"/>
  <c r="CA116" i="40" s="1"/>
  <c r="BZ119" i="40"/>
  <c r="CB120" i="40" s="1"/>
  <c r="CC120" i="40" s="1"/>
  <c r="CA120" i="40" s="1"/>
  <c r="BZ123" i="40"/>
  <c r="CB124" i="40" s="1"/>
  <c r="CC124" i="40" s="1"/>
  <c r="CA124" i="40" s="1"/>
  <c r="BZ127" i="40"/>
  <c r="CB128" i="40" s="1"/>
  <c r="CC128" i="40" s="1"/>
  <c r="CA128" i="40" s="1"/>
  <c r="BZ131" i="40"/>
  <c r="CB132" i="40" s="1"/>
  <c r="CC132" i="40" s="1"/>
  <c r="CA132" i="40" s="1"/>
  <c r="BZ135" i="40"/>
  <c r="CB136" i="40" s="1"/>
  <c r="CC136" i="40" s="1"/>
  <c r="CA136" i="40" s="1"/>
  <c r="BZ139" i="40"/>
  <c r="CB140" i="40" s="1"/>
  <c r="CC140" i="40" s="1"/>
  <c r="CA140" i="40" s="1"/>
  <c r="BZ143" i="40"/>
  <c r="CB144" i="40" s="1"/>
  <c r="CC144" i="40" s="1"/>
  <c r="CA144" i="40" s="1"/>
  <c r="BZ147" i="40"/>
  <c r="CB148" i="40" s="1"/>
  <c r="CC148" i="40" s="1"/>
  <c r="CA148" i="40" s="1"/>
  <c r="BZ151" i="40"/>
  <c r="CB152" i="40" s="1"/>
  <c r="CC152" i="40" s="1"/>
  <c r="CA152" i="40" s="1"/>
  <c r="BZ155" i="40"/>
  <c r="CB156" i="40" s="1"/>
  <c r="CC156" i="40" s="1"/>
  <c r="CA156" i="40" s="1"/>
  <c r="BZ159" i="40"/>
  <c r="CB160" i="40" s="1"/>
  <c r="CC160" i="40" s="1"/>
  <c r="CA160" i="40" s="1"/>
  <c r="BZ163" i="40"/>
  <c r="CB164" i="40" s="1"/>
  <c r="CC164" i="40" s="1"/>
  <c r="CA164" i="40" s="1"/>
  <c r="BZ167" i="40"/>
  <c r="CB168" i="40" s="1"/>
  <c r="CC168" i="40" s="1"/>
  <c r="CA168" i="40" s="1"/>
  <c r="BZ171" i="40"/>
  <c r="CB172" i="40" s="1"/>
  <c r="CC172" i="40" s="1"/>
  <c r="CA172" i="40" s="1"/>
  <c r="BZ175" i="40"/>
  <c r="CB176" i="40" s="1"/>
  <c r="CC176" i="40" s="1"/>
  <c r="CA176" i="40" s="1"/>
  <c r="BZ179" i="40"/>
  <c r="CB180" i="40" s="1"/>
  <c r="CC180" i="40" s="1"/>
  <c r="CA180" i="40" s="1"/>
  <c r="BZ183" i="40"/>
  <c r="CB184" i="40" s="1"/>
  <c r="CC184" i="40" s="1"/>
  <c r="CA184" i="40" s="1"/>
  <c r="BZ187" i="40"/>
  <c r="CB188" i="40" s="1"/>
  <c r="CC188" i="40" s="1"/>
  <c r="CA188" i="40" s="1"/>
  <c r="BZ191" i="40"/>
  <c r="CB192" i="40" s="1"/>
  <c r="CC192" i="40" s="1"/>
  <c r="CA192" i="40" s="1"/>
  <c r="BZ195" i="40"/>
  <c r="CB196" i="40" s="1"/>
  <c r="CC196" i="40" s="1"/>
  <c r="CA196" i="40" s="1"/>
  <c r="BZ199" i="40"/>
  <c r="CB200" i="40" s="1"/>
  <c r="CC200" i="40" s="1"/>
  <c r="CA200" i="40" s="1"/>
  <c r="BZ2" i="40"/>
  <c r="CB3" i="40" s="1"/>
  <c r="CC3" i="40" s="1"/>
  <c r="BZ6" i="40"/>
  <c r="CB7" i="40" s="1"/>
  <c r="CC7" i="40" s="1"/>
  <c r="BZ10" i="40"/>
  <c r="CB11" i="40" s="1"/>
  <c r="CC11" i="40" s="1"/>
  <c r="BZ14" i="40"/>
  <c r="CB15" i="40" s="1"/>
  <c r="CC15" i="40" s="1"/>
  <c r="BZ18" i="40"/>
  <c r="CB19" i="40" s="1"/>
  <c r="CC19" i="40" s="1"/>
  <c r="BZ22" i="40"/>
  <c r="CB23" i="40" s="1"/>
  <c r="CC23" i="40" s="1"/>
  <c r="CA23" i="40" s="1"/>
  <c r="BZ26" i="40"/>
  <c r="CB27" i="40" s="1"/>
  <c r="CC27" i="40" s="1"/>
  <c r="CA27" i="40" s="1"/>
  <c r="BZ30" i="40"/>
  <c r="CB31" i="40" s="1"/>
  <c r="CC31" i="40" s="1"/>
  <c r="CA31" i="40" s="1"/>
  <c r="BZ34" i="40"/>
  <c r="CB35" i="40" s="1"/>
  <c r="CC35" i="40" s="1"/>
  <c r="CA35" i="40" s="1"/>
  <c r="BZ38" i="40"/>
  <c r="CB39" i="40" s="1"/>
  <c r="CC39" i="40" s="1"/>
  <c r="CA39" i="40" s="1"/>
  <c r="BZ42" i="40"/>
  <c r="CB43" i="40" s="1"/>
  <c r="CC43" i="40" s="1"/>
  <c r="CA43" i="40" s="1"/>
  <c r="BZ46" i="40"/>
  <c r="CB47" i="40" s="1"/>
  <c r="CC47" i="40" s="1"/>
  <c r="CA47" i="40" s="1"/>
  <c r="BZ50" i="40"/>
  <c r="CB51" i="40" s="1"/>
  <c r="CC51" i="40" s="1"/>
  <c r="CA51" i="40" s="1"/>
  <c r="BZ54" i="40"/>
  <c r="CB55" i="40" s="1"/>
  <c r="CC55" i="40" s="1"/>
  <c r="CA55" i="40" s="1"/>
  <c r="BZ58" i="40"/>
  <c r="CB59" i="40" s="1"/>
  <c r="CC59" i="40" s="1"/>
  <c r="CA59" i="40" s="1"/>
  <c r="BZ62" i="40"/>
  <c r="CB63" i="40" s="1"/>
  <c r="CC63" i="40" s="1"/>
  <c r="CA63" i="40" s="1"/>
  <c r="BZ66" i="40"/>
  <c r="CB67" i="40" s="1"/>
  <c r="CC67" i="40" s="1"/>
  <c r="CA67" i="40" s="1"/>
  <c r="BZ70" i="40"/>
  <c r="CB71" i="40" s="1"/>
  <c r="CC71" i="40" s="1"/>
  <c r="CA71" i="40" s="1"/>
  <c r="BZ74" i="40"/>
  <c r="CB75" i="40" s="1"/>
  <c r="CC75" i="40" s="1"/>
  <c r="CA75" i="40" s="1"/>
  <c r="BZ78" i="40"/>
  <c r="CB79" i="40" s="1"/>
  <c r="CC79" i="40" s="1"/>
  <c r="CA79" i="40" s="1"/>
  <c r="BZ82" i="40"/>
  <c r="CB83" i="40" s="1"/>
  <c r="CC83" i="40" s="1"/>
  <c r="CA83" i="40" s="1"/>
  <c r="BZ86" i="40"/>
  <c r="CB87" i="40" s="1"/>
  <c r="CC87" i="40" s="1"/>
  <c r="CA87" i="40" s="1"/>
  <c r="BZ90" i="40"/>
  <c r="CB91" i="40" s="1"/>
  <c r="CC91" i="40" s="1"/>
  <c r="CA91" i="40" s="1"/>
  <c r="BZ94" i="40"/>
  <c r="CB95" i="40" s="1"/>
  <c r="CC95" i="40" s="1"/>
  <c r="CA95" i="40" s="1"/>
  <c r="BZ98" i="40"/>
  <c r="CB99" i="40" s="1"/>
  <c r="CC99" i="40" s="1"/>
  <c r="CA99" i="40" s="1"/>
  <c r="BZ102" i="40"/>
  <c r="CB103" i="40" s="1"/>
  <c r="CC103" i="40" s="1"/>
  <c r="CA103" i="40" s="1"/>
  <c r="BZ106" i="40"/>
  <c r="CB107" i="40" s="1"/>
  <c r="CC107" i="40" s="1"/>
  <c r="CA107" i="40" s="1"/>
  <c r="BZ110" i="40"/>
  <c r="CB111" i="40" s="1"/>
  <c r="CC111" i="40" s="1"/>
  <c r="CA111" i="40" s="1"/>
  <c r="BZ114" i="40"/>
  <c r="CB115" i="40" s="1"/>
  <c r="CC115" i="40" s="1"/>
  <c r="CA115" i="40" s="1"/>
  <c r="BZ118" i="40"/>
  <c r="CB119" i="40" s="1"/>
  <c r="CC119" i="40" s="1"/>
  <c r="CA119" i="40" s="1"/>
  <c r="BZ122" i="40"/>
  <c r="CB123" i="40" s="1"/>
  <c r="CC123" i="40" s="1"/>
  <c r="CA123" i="40" s="1"/>
  <c r="BZ126" i="40"/>
  <c r="CB127" i="40" s="1"/>
  <c r="CC127" i="40" s="1"/>
  <c r="CA127" i="40" s="1"/>
  <c r="BZ130" i="40"/>
  <c r="CB131" i="40" s="1"/>
  <c r="CC131" i="40" s="1"/>
  <c r="CA131" i="40" s="1"/>
  <c r="BZ134" i="40"/>
  <c r="CB135" i="40" s="1"/>
  <c r="CC135" i="40" s="1"/>
  <c r="CA135" i="40" s="1"/>
  <c r="BZ138" i="40"/>
  <c r="CB139" i="40" s="1"/>
  <c r="CC139" i="40" s="1"/>
  <c r="CA139" i="40" s="1"/>
  <c r="BZ142" i="40"/>
  <c r="CB143" i="40" s="1"/>
  <c r="CC143" i="40" s="1"/>
  <c r="CA143" i="40" s="1"/>
  <c r="BZ146" i="40"/>
  <c r="CB147" i="40" s="1"/>
  <c r="CC147" i="40" s="1"/>
  <c r="CA147" i="40" s="1"/>
  <c r="BZ150" i="40"/>
  <c r="CB151" i="40" s="1"/>
  <c r="CC151" i="40" s="1"/>
  <c r="CA151" i="40" s="1"/>
  <c r="BZ154" i="40"/>
  <c r="CB155" i="40" s="1"/>
  <c r="CC155" i="40" s="1"/>
  <c r="CA155" i="40" s="1"/>
  <c r="BZ158" i="40"/>
  <c r="CB159" i="40" s="1"/>
  <c r="CC159" i="40" s="1"/>
  <c r="CA159" i="40" s="1"/>
  <c r="BZ162" i="40"/>
  <c r="CB163" i="40" s="1"/>
  <c r="CC163" i="40" s="1"/>
  <c r="CA163" i="40" s="1"/>
  <c r="BZ166" i="40"/>
  <c r="CB167" i="40" s="1"/>
  <c r="CC167" i="40" s="1"/>
  <c r="CA167" i="40" s="1"/>
  <c r="BZ170" i="40"/>
  <c r="CB171" i="40" s="1"/>
  <c r="CC171" i="40" s="1"/>
  <c r="CA171" i="40" s="1"/>
  <c r="BZ174" i="40"/>
  <c r="CB175" i="40" s="1"/>
  <c r="CC175" i="40" s="1"/>
  <c r="CA175" i="40" s="1"/>
  <c r="BZ178" i="40"/>
  <c r="CB179" i="40" s="1"/>
  <c r="CC179" i="40" s="1"/>
  <c r="CA179" i="40" s="1"/>
  <c r="BZ182" i="40"/>
  <c r="CB183" i="40" s="1"/>
  <c r="CC183" i="40" s="1"/>
  <c r="CA183" i="40" s="1"/>
  <c r="BZ186" i="40"/>
  <c r="CB187" i="40" s="1"/>
  <c r="CC187" i="40" s="1"/>
  <c r="CA187" i="40" s="1"/>
  <c r="BZ190" i="40"/>
  <c r="CB191" i="40" s="1"/>
  <c r="CC191" i="40" s="1"/>
  <c r="CA191" i="40" s="1"/>
  <c r="BZ194" i="40"/>
  <c r="CB195" i="40" s="1"/>
  <c r="CC195" i="40" s="1"/>
  <c r="CA195" i="40" s="1"/>
  <c r="BZ198" i="40"/>
  <c r="CB199" i="40" s="1"/>
  <c r="CC199" i="40" s="1"/>
  <c r="CA199" i="40" s="1"/>
  <c r="BZ4" i="40"/>
  <c r="CB5" i="40" s="1"/>
  <c r="CC5" i="40" s="1"/>
  <c r="BZ12" i="40"/>
  <c r="CB13" i="40" s="1"/>
  <c r="CC13" i="40" s="1"/>
  <c r="BZ20" i="40"/>
  <c r="CB21" i="40" s="1"/>
  <c r="CC21" i="40" s="1"/>
  <c r="BZ28" i="40"/>
  <c r="CB29" i="40" s="1"/>
  <c r="CC29" i="40" s="1"/>
  <c r="CA29" i="40" s="1"/>
  <c r="BZ36" i="40"/>
  <c r="CB37" i="40" s="1"/>
  <c r="CC37" i="40" s="1"/>
  <c r="CA37" i="40" s="1"/>
  <c r="BZ44" i="40"/>
  <c r="CB45" i="40" s="1"/>
  <c r="CC45" i="40" s="1"/>
  <c r="CA45" i="40" s="1"/>
  <c r="BZ52" i="40"/>
  <c r="CB53" i="40" s="1"/>
  <c r="CC53" i="40" s="1"/>
  <c r="CA53" i="40" s="1"/>
  <c r="BZ60" i="40"/>
  <c r="CB61" i="40" s="1"/>
  <c r="CC61" i="40" s="1"/>
  <c r="CA61" i="40" s="1"/>
  <c r="BZ68" i="40"/>
  <c r="CB69" i="40" s="1"/>
  <c r="CC69" i="40" s="1"/>
  <c r="CA69" i="40" s="1"/>
  <c r="BZ76" i="40"/>
  <c r="CB77" i="40" s="1"/>
  <c r="CC77" i="40" s="1"/>
  <c r="CA77" i="40" s="1"/>
  <c r="BZ84" i="40"/>
  <c r="CB85" i="40" s="1"/>
  <c r="CC85" i="40" s="1"/>
  <c r="CA85" i="40" s="1"/>
  <c r="BZ92" i="40"/>
  <c r="CB93" i="40" s="1"/>
  <c r="CC93" i="40" s="1"/>
  <c r="CA93" i="40" s="1"/>
  <c r="BZ100" i="40"/>
  <c r="CB101" i="40" s="1"/>
  <c r="CC101" i="40" s="1"/>
  <c r="CA101" i="40" s="1"/>
  <c r="BZ108" i="40"/>
  <c r="CB109" i="40" s="1"/>
  <c r="CC109" i="40" s="1"/>
  <c r="CA109" i="40" s="1"/>
  <c r="BZ116" i="40"/>
  <c r="CB117" i="40" s="1"/>
  <c r="CC117" i="40" s="1"/>
  <c r="CA117" i="40" s="1"/>
  <c r="BZ124" i="40"/>
  <c r="CB125" i="40" s="1"/>
  <c r="CC125" i="40" s="1"/>
  <c r="CA125" i="40" s="1"/>
  <c r="BZ132" i="40"/>
  <c r="CB133" i="40" s="1"/>
  <c r="CC133" i="40" s="1"/>
  <c r="CA133" i="40" s="1"/>
  <c r="BZ140" i="40"/>
  <c r="CB141" i="40" s="1"/>
  <c r="CC141" i="40" s="1"/>
  <c r="CA141" i="40" s="1"/>
  <c r="BZ148" i="40"/>
  <c r="CB149" i="40" s="1"/>
  <c r="CC149" i="40" s="1"/>
  <c r="CA149" i="40" s="1"/>
  <c r="BZ156" i="40"/>
  <c r="CB157" i="40" s="1"/>
  <c r="CC157" i="40" s="1"/>
  <c r="CA157" i="40" s="1"/>
  <c r="BZ164" i="40"/>
  <c r="CB165" i="40" s="1"/>
  <c r="CC165" i="40" s="1"/>
  <c r="CA165" i="40" s="1"/>
  <c r="BZ172" i="40"/>
  <c r="CB173" i="40" s="1"/>
  <c r="CC173" i="40" s="1"/>
  <c r="CA173" i="40" s="1"/>
  <c r="BZ180" i="40"/>
  <c r="CB181" i="40" s="1"/>
  <c r="CC181" i="40" s="1"/>
  <c r="CA181" i="40" s="1"/>
  <c r="BZ188" i="40"/>
  <c r="CB189" i="40" s="1"/>
  <c r="CC189" i="40" s="1"/>
  <c r="CA189" i="40" s="1"/>
  <c r="BZ196" i="40"/>
  <c r="CB197" i="40" s="1"/>
  <c r="CC197" i="40" s="1"/>
  <c r="CA197" i="40" s="1"/>
  <c r="BZ5" i="40"/>
  <c r="CB6" i="40" s="1"/>
  <c r="CC6" i="40" s="1"/>
  <c r="BZ13" i="40"/>
  <c r="CB14" i="40" s="1"/>
  <c r="CC14" i="40" s="1"/>
  <c r="BZ21" i="40"/>
  <c r="CB22" i="40" s="1"/>
  <c r="CC22" i="40" s="1"/>
  <c r="CA22" i="40" s="1"/>
  <c r="BZ29" i="40"/>
  <c r="CB30" i="40" s="1"/>
  <c r="CC30" i="40" s="1"/>
  <c r="CA30" i="40" s="1"/>
  <c r="BZ37" i="40"/>
  <c r="CB38" i="40" s="1"/>
  <c r="CC38" i="40" s="1"/>
  <c r="CA38" i="40" s="1"/>
  <c r="BZ45" i="40"/>
  <c r="CB46" i="40" s="1"/>
  <c r="CC46" i="40" s="1"/>
  <c r="CA46" i="40" s="1"/>
  <c r="BZ53" i="40"/>
  <c r="CB54" i="40" s="1"/>
  <c r="CC54" i="40" s="1"/>
  <c r="CA54" i="40" s="1"/>
  <c r="BZ61" i="40"/>
  <c r="CB62" i="40" s="1"/>
  <c r="CC62" i="40" s="1"/>
  <c r="CA62" i="40" s="1"/>
  <c r="BZ69" i="40"/>
  <c r="CB70" i="40" s="1"/>
  <c r="CC70" i="40" s="1"/>
  <c r="CA70" i="40" s="1"/>
  <c r="BZ77" i="40"/>
  <c r="CB78" i="40" s="1"/>
  <c r="CC78" i="40" s="1"/>
  <c r="CA78" i="40" s="1"/>
  <c r="BZ85" i="40"/>
  <c r="CB86" i="40" s="1"/>
  <c r="CC86" i="40" s="1"/>
  <c r="CA86" i="40" s="1"/>
  <c r="BZ93" i="40"/>
  <c r="CB94" i="40" s="1"/>
  <c r="CC94" i="40" s="1"/>
  <c r="CA94" i="40" s="1"/>
  <c r="BZ101" i="40"/>
  <c r="CB102" i="40" s="1"/>
  <c r="CC102" i="40" s="1"/>
  <c r="CA102" i="40" s="1"/>
  <c r="BZ109" i="40"/>
  <c r="CB110" i="40" s="1"/>
  <c r="CC110" i="40" s="1"/>
  <c r="CA110" i="40" s="1"/>
  <c r="BZ117" i="40"/>
  <c r="CB118" i="40" s="1"/>
  <c r="CC118" i="40" s="1"/>
  <c r="CA118" i="40" s="1"/>
  <c r="BZ125" i="40"/>
  <c r="CB126" i="40" s="1"/>
  <c r="CC126" i="40" s="1"/>
  <c r="CA126" i="40" s="1"/>
  <c r="BZ133" i="40"/>
  <c r="CB134" i="40" s="1"/>
  <c r="CC134" i="40" s="1"/>
  <c r="CA134" i="40" s="1"/>
  <c r="BZ141" i="40"/>
  <c r="CB142" i="40" s="1"/>
  <c r="CC142" i="40" s="1"/>
  <c r="CA142" i="40" s="1"/>
  <c r="BZ149" i="40"/>
  <c r="CB150" i="40" s="1"/>
  <c r="CC150" i="40" s="1"/>
  <c r="CA150" i="40" s="1"/>
  <c r="BZ157" i="40"/>
  <c r="CB158" i="40" s="1"/>
  <c r="CC158" i="40" s="1"/>
  <c r="CA158" i="40" s="1"/>
  <c r="BZ165" i="40"/>
  <c r="CB166" i="40" s="1"/>
  <c r="CC166" i="40" s="1"/>
  <c r="CA166" i="40" s="1"/>
  <c r="BZ173" i="40"/>
  <c r="CB174" i="40" s="1"/>
  <c r="CC174" i="40" s="1"/>
  <c r="CA174" i="40" s="1"/>
  <c r="BZ181" i="40"/>
  <c r="CB182" i="40" s="1"/>
  <c r="CC182" i="40" s="1"/>
  <c r="CA182" i="40" s="1"/>
  <c r="BZ189" i="40"/>
  <c r="CB190" i="40" s="1"/>
  <c r="CC190" i="40" s="1"/>
  <c r="CA190" i="40" s="1"/>
  <c r="BZ197" i="40"/>
  <c r="CB198" i="40" s="1"/>
  <c r="CC198" i="40" s="1"/>
  <c r="CA198" i="40" s="1"/>
  <c r="BZ8" i="40"/>
  <c r="CB9" i="40" s="1"/>
  <c r="CC9" i="40" s="1"/>
  <c r="BZ16" i="40"/>
  <c r="CB17" i="40" s="1"/>
  <c r="CC17" i="40" s="1"/>
  <c r="BZ24" i="40"/>
  <c r="CB25" i="40" s="1"/>
  <c r="CC25" i="40" s="1"/>
  <c r="CA25" i="40" s="1"/>
  <c r="BZ32" i="40"/>
  <c r="CB33" i="40" s="1"/>
  <c r="CC33" i="40" s="1"/>
  <c r="CA33" i="40" s="1"/>
  <c r="BZ40" i="40"/>
  <c r="CB41" i="40" s="1"/>
  <c r="CC41" i="40" s="1"/>
  <c r="CA41" i="40" s="1"/>
  <c r="BZ48" i="40"/>
  <c r="CB49" i="40" s="1"/>
  <c r="CC49" i="40" s="1"/>
  <c r="CA49" i="40" s="1"/>
  <c r="BZ56" i="40"/>
  <c r="CB57" i="40" s="1"/>
  <c r="CC57" i="40" s="1"/>
  <c r="CA57" i="40" s="1"/>
  <c r="BZ64" i="40"/>
  <c r="CB65" i="40" s="1"/>
  <c r="CC65" i="40" s="1"/>
  <c r="CA65" i="40" s="1"/>
  <c r="BZ72" i="40"/>
  <c r="CB73" i="40" s="1"/>
  <c r="CC73" i="40" s="1"/>
  <c r="CA73" i="40" s="1"/>
  <c r="BZ80" i="40"/>
  <c r="CB81" i="40" s="1"/>
  <c r="CC81" i="40" s="1"/>
  <c r="CA81" i="40" s="1"/>
  <c r="BZ88" i="40"/>
  <c r="CB89" i="40" s="1"/>
  <c r="CC89" i="40" s="1"/>
  <c r="CA89" i="40" s="1"/>
  <c r="BZ96" i="40"/>
  <c r="CB97" i="40" s="1"/>
  <c r="CC97" i="40" s="1"/>
  <c r="CA97" i="40" s="1"/>
  <c r="BZ104" i="40"/>
  <c r="CB105" i="40" s="1"/>
  <c r="CC105" i="40" s="1"/>
  <c r="CA105" i="40" s="1"/>
  <c r="BZ112" i="40"/>
  <c r="CB113" i="40" s="1"/>
  <c r="CC113" i="40" s="1"/>
  <c r="CA113" i="40" s="1"/>
  <c r="BZ120" i="40"/>
  <c r="CB121" i="40" s="1"/>
  <c r="CC121" i="40" s="1"/>
  <c r="CA121" i="40" s="1"/>
  <c r="BZ128" i="40"/>
  <c r="CB129" i="40" s="1"/>
  <c r="CC129" i="40" s="1"/>
  <c r="CA129" i="40" s="1"/>
  <c r="BZ136" i="40"/>
  <c r="CB137" i="40" s="1"/>
  <c r="CC137" i="40" s="1"/>
  <c r="CA137" i="40" s="1"/>
  <c r="BZ144" i="40"/>
  <c r="CB145" i="40" s="1"/>
  <c r="CC145" i="40" s="1"/>
  <c r="CA145" i="40" s="1"/>
  <c r="BZ152" i="40"/>
  <c r="CB153" i="40" s="1"/>
  <c r="CC153" i="40" s="1"/>
  <c r="CA153" i="40" s="1"/>
  <c r="BZ160" i="40"/>
  <c r="CB161" i="40" s="1"/>
  <c r="CC161" i="40" s="1"/>
  <c r="CA161" i="40" s="1"/>
  <c r="BZ168" i="40"/>
  <c r="CB169" i="40" s="1"/>
  <c r="CC169" i="40" s="1"/>
  <c r="CA169" i="40" s="1"/>
  <c r="BZ176" i="40"/>
  <c r="CB177" i="40" s="1"/>
  <c r="CC177" i="40" s="1"/>
  <c r="CA177" i="40" s="1"/>
  <c r="BZ184" i="40"/>
  <c r="CB185" i="40" s="1"/>
  <c r="CC185" i="40" s="1"/>
  <c r="CA185" i="40" s="1"/>
  <c r="BZ192" i="40"/>
  <c r="CB193" i="40" s="1"/>
  <c r="CC193" i="40" s="1"/>
  <c r="CA193" i="40" s="1"/>
  <c r="BZ200" i="40"/>
  <c r="CB201" i="40" s="1"/>
  <c r="CC201" i="40" s="1"/>
  <c r="CA201" i="40" s="1"/>
  <c r="BZ33" i="40"/>
  <c r="CB34" i="40" s="1"/>
  <c r="CC34" i="40" s="1"/>
  <c r="CA34" i="40" s="1"/>
  <c r="BZ65" i="40"/>
  <c r="CB66" i="40" s="1"/>
  <c r="CC66" i="40" s="1"/>
  <c r="CA66" i="40" s="1"/>
  <c r="BZ97" i="40"/>
  <c r="CB98" i="40" s="1"/>
  <c r="CC98" i="40" s="1"/>
  <c r="CA98" i="40" s="1"/>
  <c r="BZ129" i="40"/>
  <c r="CB130" i="40" s="1"/>
  <c r="CC130" i="40" s="1"/>
  <c r="CA130" i="40" s="1"/>
  <c r="BZ161" i="40"/>
  <c r="CB162" i="40" s="1"/>
  <c r="CC162" i="40" s="1"/>
  <c r="CA162" i="40" s="1"/>
  <c r="BZ193" i="40"/>
  <c r="CB194" i="40" s="1"/>
  <c r="CC194" i="40" s="1"/>
  <c r="CA194" i="40" s="1"/>
  <c r="BZ25" i="40"/>
  <c r="CB26" i="40" s="1"/>
  <c r="CC26" i="40" s="1"/>
  <c r="CA26" i="40" s="1"/>
  <c r="BZ57" i="40"/>
  <c r="CB58" i="40" s="1"/>
  <c r="CC58" i="40" s="1"/>
  <c r="CA58" i="40" s="1"/>
  <c r="BZ89" i="40"/>
  <c r="CB90" i="40" s="1"/>
  <c r="CC90" i="40" s="1"/>
  <c r="CA90" i="40" s="1"/>
  <c r="BZ121" i="40"/>
  <c r="CB122" i="40" s="1"/>
  <c r="CC122" i="40" s="1"/>
  <c r="CA122" i="40" s="1"/>
  <c r="BZ153" i="40"/>
  <c r="CB154" i="40" s="1"/>
  <c r="CC154" i="40" s="1"/>
  <c r="CA154" i="40" s="1"/>
  <c r="BZ185" i="40"/>
  <c r="CB186" i="40" s="1"/>
  <c r="CC186" i="40" s="1"/>
  <c r="CA186" i="40" s="1"/>
  <c r="BZ17" i="40"/>
  <c r="CB18" i="40" s="1"/>
  <c r="CC18" i="40" s="1"/>
  <c r="BZ49" i="40"/>
  <c r="CB50" i="40" s="1"/>
  <c r="CC50" i="40" s="1"/>
  <c r="CA50" i="40" s="1"/>
  <c r="BZ81" i="40"/>
  <c r="CB82" i="40" s="1"/>
  <c r="CC82" i="40" s="1"/>
  <c r="CA82" i="40" s="1"/>
  <c r="BZ113" i="40"/>
  <c r="CB114" i="40" s="1"/>
  <c r="CC114" i="40" s="1"/>
  <c r="CA114" i="40" s="1"/>
  <c r="BZ145" i="40"/>
  <c r="CB146" i="40" s="1"/>
  <c r="CC146" i="40" s="1"/>
  <c r="CA146" i="40" s="1"/>
  <c r="BZ177" i="40"/>
  <c r="CB178" i="40" s="1"/>
  <c r="CC178" i="40" s="1"/>
  <c r="CA178" i="40" s="1"/>
  <c r="BZ73" i="40"/>
  <c r="CB74" i="40" s="1"/>
  <c r="CC74" i="40" s="1"/>
  <c r="CA74" i="40" s="1"/>
  <c r="BZ201" i="40"/>
  <c r="CB202" i="40" s="1"/>
  <c r="CC202" i="40" s="1"/>
  <c r="CA202" i="40" s="1"/>
  <c r="BZ41" i="40"/>
  <c r="CB42" i="40" s="1"/>
  <c r="CC42" i="40" s="1"/>
  <c r="CA42" i="40" s="1"/>
  <c r="BZ169" i="40"/>
  <c r="CB170" i="40" s="1"/>
  <c r="CC170" i="40" s="1"/>
  <c r="CA170" i="40" s="1"/>
  <c r="BZ9" i="40"/>
  <c r="CB10" i="40" s="1"/>
  <c r="CC10" i="40" s="1"/>
  <c r="BZ137" i="40"/>
  <c r="CB138" i="40" s="1"/>
  <c r="CC138" i="40" s="1"/>
  <c r="CA138" i="40" s="1"/>
  <c r="BZ105" i="40"/>
  <c r="CB106" i="40" s="1"/>
  <c r="CC106" i="40" s="1"/>
  <c r="CA106" i="40" s="1"/>
  <c r="Y89" i="52" l="1"/>
  <c r="R58" i="52"/>
  <c r="R56" i="52"/>
  <c r="R180" i="52"/>
  <c r="R43" i="52"/>
  <c r="R49" i="52"/>
  <c r="R83" i="52"/>
  <c r="R50" i="52"/>
  <c r="R87" i="52"/>
  <c r="R61" i="52"/>
  <c r="K4" i="52"/>
  <c r="K89" i="52"/>
  <c r="K73" i="52"/>
  <c r="K44" i="52"/>
  <c r="K107" i="52"/>
  <c r="K50" i="52"/>
  <c r="K106" i="52"/>
  <c r="K47" i="52"/>
  <c r="K62" i="52"/>
  <c r="Y193" i="52"/>
  <c r="R101" i="52"/>
  <c r="R42" i="52"/>
  <c r="R94" i="52"/>
  <c r="R48" i="52"/>
  <c r="R104" i="52"/>
  <c r="R65" i="52"/>
  <c r="R91" i="52"/>
  <c r="R89" i="52"/>
  <c r="R93" i="52"/>
  <c r="R181" i="52"/>
  <c r="R4" i="52"/>
  <c r="R51" i="52"/>
  <c r="R79" i="52"/>
  <c r="K82" i="52"/>
  <c r="K94" i="52"/>
  <c r="K63" i="52"/>
  <c r="K100" i="52"/>
  <c r="K99" i="52"/>
  <c r="K104" i="52"/>
  <c r="K55" i="52"/>
  <c r="K72" i="52"/>
  <c r="K95" i="52"/>
  <c r="CA21" i="40"/>
  <c r="R71" i="52"/>
  <c r="R81" i="52"/>
  <c r="R85" i="52"/>
  <c r="R26" i="52"/>
  <c r="R22" i="52"/>
  <c r="R84" i="52"/>
  <c r="R27" i="52"/>
  <c r="R96" i="52"/>
  <c r="R39" i="52"/>
  <c r="R67" i="52"/>
  <c r="R21" i="52"/>
  <c r="R95" i="52"/>
  <c r="R90" i="52"/>
  <c r="R86" i="52"/>
  <c r="R72" i="52"/>
  <c r="K103" i="52"/>
  <c r="K46" i="52"/>
  <c r="K74" i="52"/>
  <c r="K93" i="52"/>
  <c r="K48" i="52"/>
  <c r="Y62" i="52"/>
  <c r="Y162" i="52"/>
  <c r="R64" i="52"/>
  <c r="R92" i="52"/>
  <c r="R9" i="52"/>
  <c r="R45" i="52"/>
  <c r="R69" i="52"/>
  <c r="R10" i="52"/>
  <c r="R98" i="52"/>
  <c r="R62" i="52"/>
  <c r="R88" i="52"/>
  <c r="R75" i="52"/>
  <c r="R8" i="52"/>
  <c r="R52" i="52"/>
  <c r="K52" i="52"/>
  <c r="K108" i="52"/>
  <c r="K51" i="52"/>
  <c r="K86" i="52"/>
  <c r="K85" i="52"/>
  <c r="K70" i="52"/>
  <c r="K98" i="52"/>
  <c r="K69" i="52"/>
  <c r="K49" i="52"/>
  <c r="Y5" i="52"/>
  <c r="CQ3" i="40"/>
  <c r="CQ195" i="40"/>
  <c r="CQ50" i="40"/>
  <c r="CQ149" i="40"/>
  <c r="CQ199" i="40"/>
  <c r="CQ35" i="40"/>
  <c r="CQ5" i="40"/>
  <c r="CQ79" i="40"/>
  <c r="CQ119" i="40"/>
  <c r="CQ127" i="40"/>
  <c r="CQ176" i="40"/>
  <c r="CQ92" i="40"/>
  <c r="CQ189" i="40"/>
  <c r="CQ202" i="40"/>
  <c r="CQ106" i="40"/>
  <c r="CQ194" i="40"/>
  <c r="CQ11" i="40"/>
  <c r="CQ125" i="40"/>
  <c r="CQ10" i="40"/>
  <c r="CQ13" i="40"/>
  <c r="CQ58" i="40"/>
  <c r="CQ168" i="40"/>
  <c r="CQ143" i="40"/>
  <c r="CQ22" i="40"/>
  <c r="CQ18" i="40"/>
  <c r="CQ67" i="40"/>
  <c r="CQ157" i="40"/>
  <c r="CQ190" i="40"/>
  <c r="CQ76" i="40"/>
  <c r="CQ17" i="40"/>
  <c r="CQ96" i="40"/>
  <c r="CQ138" i="40"/>
  <c r="CQ135" i="40"/>
  <c r="CQ179" i="40"/>
  <c r="CQ46" i="40"/>
  <c r="CQ191" i="40"/>
  <c r="CQ49" i="40"/>
  <c r="CQ60" i="40"/>
  <c r="CQ161" i="40"/>
  <c r="CQ19" i="40"/>
  <c r="CQ177" i="40"/>
  <c r="CQ6" i="40"/>
  <c r="CQ86" i="40"/>
  <c r="CQ42" i="40"/>
  <c r="CQ121" i="40"/>
  <c r="CQ105" i="40"/>
  <c r="CQ84" i="40"/>
  <c r="CQ24" i="40"/>
  <c r="CQ186" i="40"/>
  <c r="CQ185" i="40"/>
  <c r="CQ101" i="40"/>
  <c r="CQ36" i="40"/>
  <c r="CQ74" i="40"/>
  <c r="CQ134" i="40"/>
  <c r="CQ83" i="40"/>
  <c r="CQ112" i="40"/>
  <c r="CQ45" i="40"/>
  <c r="CQ124" i="40"/>
  <c r="CQ164" i="40"/>
  <c r="CQ182" i="40"/>
  <c r="CQ20" i="40"/>
  <c r="CQ64" i="40"/>
  <c r="CQ25" i="40"/>
  <c r="CQ131" i="40"/>
  <c r="CQ129" i="40"/>
  <c r="CQ160" i="40"/>
  <c r="CQ90" i="40"/>
  <c r="CQ117" i="40"/>
  <c r="CQ47" i="40"/>
  <c r="CQ128" i="40"/>
  <c r="CQ100" i="40"/>
  <c r="CQ163" i="40"/>
  <c r="CQ187" i="40"/>
  <c r="CQ75" i="40"/>
  <c r="CQ14" i="40"/>
  <c r="CQ93" i="40"/>
  <c r="CQ136" i="40"/>
  <c r="CQ137" i="40"/>
  <c r="CQ98" i="40"/>
  <c r="CQ53" i="40"/>
  <c r="CQ87" i="40"/>
  <c r="CQ154" i="40"/>
  <c r="CQ23" i="40"/>
  <c r="CQ32" i="40"/>
  <c r="CQ66" i="40"/>
  <c r="CQ57" i="40"/>
  <c r="CQ148" i="40"/>
  <c r="CQ103" i="40"/>
  <c r="CQ9" i="40"/>
  <c r="CQ61" i="40"/>
  <c r="CQ115" i="40"/>
  <c r="CQ73" i="40"/>
  <c r="CQ175" i="40"/>
  <c r="CQ114" i="40"/>
  <c r="CQ71" i="40"/>
  <c r="CQ166" i="40"/>
  <c r="CQ102" i="40"/>
  <c r="CQ158" i="40"/>
  <c r="CQ29" i="40"/>
  <c r="CQ192" i="40"/>
  <c r="CQ172" i="40"/>
  <c r="CQ43" i="40"/>
  <c r="CQ122" i="40"/>
  <c r="CQ156" i="40"/>
  <c r="CQ130" i="40"/>
  <c r="CQ142" i="40"/>
  <c r="CQ68" i="40"/>
  <c r="CQ99" i="40"/>
  <c r="CQ201" i="40"/>
  <c r="CQ40" i="40"/>
  <c r="CQ16" i="40"/>
  <c r="CQ118" i="40"/>
  <c r="CQ69" i="40"/>
  <c r="CQ12" i="40"/>
  <c r="CQ165" i="40"/>
  <c r="CQ48" i="40"/>
  <c r="CQ108" i="40"/>
  <c r="CQ152" i="40"/>
  <c r="CQ54" i="40"/>
  <c r="CQ91" i="40"/>
  <c r="CQ173" i="40"/>
  <c r="CQ37" i="40"/>
  <c r="CQ56" i="40"/>
  <c r="CQ34" i="40"/>
  <c r="CQ51" i="40"/>
  <c r="CQ72" i="40"/>
  <c r="CQ146" i="40"/>
  <c r="CQ162" i="40"/>
  <c r="CQ170" i="40"/>
  <c r="CQ82" i="40"/>
  <c r="CQ111" i="40"/>
  <c r="CQ188" i="40"/>
  <c r="CQ78" i="40"/>
  <c r="CQ39" i="40"/>
  <c r="CQ95" i="40"/>
  <c r="CQ104" i="40"/>
  <c r="CQ8" i="40"/>
  <c r="CQ144" i="40"/>
  <c r="CQ123" i="40"/>
  <c r="CQ77" i="40"/>
  <c r="CQ41" i="40"/>
  <c r="CQ81" i="40"/>
  <c r="CQ193" i="40"/>
  <c r="CQ141" i="40"/>
  <c r="CQ30" i="40"/>
  <c r="CQ153" i="40"/>
  <c r="CQ62" i="40"/>
  <c r="CQ110" i="40"/>
  <c r="CQ63" i="40"/>
  <c r="CQ26" i="40"/>
  <c r="CQ107" i="40"/>
  <c r="CQ65" i="40"/>
  <c r="CQ94" i="40"/>
  <c r="CQ197" i="40"/>
  <c r="CQ198" i="40"/>
  <c r="CQ4" i="40"/>
  <c r="CQ52" i="40"/>
  <c r="CQ151" i="40"/>
  <c r="CQ178" i="40"/>
  <c r="CQ97" i="40"/>
  <c r="CQ31" i="40"/>
  <c r="CQ145" i="40"/>
  <c r="CQ155" i="40"/>
  <c r="CQ88" i="40"/>
  <c r="CQ174" i="40"/>
  <c r="CQ180" i="40"/>
  <c r="CQ132" i="40"/>
  <c r="CQ89" i="40"/>
  <c r="CQ85" i="40"/>
  <c r="CQ28" i="40"/>
  <c r="CQ183" i="40"/>
  <c r="CQ116" i="40"/>
  <c r="CQ150" i="40"/>
  <c r="CQ196" i="40"/>
  <c r="CQ80" i="40"/>
  <c r="CQ109" i="40"/>
  <c r="CQ184" i="40"/>
  <c r="CQ7" i="40"/>
  <c r="CQ21" i="40"/>
  <c r="CQ70" i="40"/>
  <c r="CQ159" i="40"/>
  <c r="CQ126" i="40"/>
  <c r="CQ139" i="40"/>
  <c r="CQ38" i="40"/>
  <c r="CQ169" i="40"/>
  <c r="CQ133" i="40"/>
  <c r="CQ59" i="40"/>
  <c r="CQ200" i="40"/>
  <c r="CQ15" i="40"/>
  <c r="CQ167" i="40"/>
  <c r="CQ171" i="40"/>
  <c r="CQ140" i="40"/>
  <c r="CQ33" i="40"/>
  <c r="CQ181" i="40"/>
  <c r="CQ44" i="40"/>
  <c r="CQ120" i="40"/>
  <c r="CQ147" i="40"/>
  <c r="CQ27" i="40"/>
  <c r="CQ113" i="40"/>
  <c r="CQ55" i="40"/>
  <c r="Y180" i="52"/>
  <c r="R175" i="52"/>
  <c r="AD220" i="37"/>
  <c r="BA837" i="37"/>
  <c r="Y111" i="52"/>
  <c r="K110" i="52"/>
  <c r="K151" i="52"/>
  <c r="Y110" i="52"/>
  <c r="AA220" i="37"/>
  <c r="U837" i="37"/>
  <c r="Y196" i="52"/>
  <c r="AB220" i="37"/>
  <c r="AN837" i="37"/>
  <c r="K114" i="52"/>
  <c r="Y136" i="52"/>
  <c r="Y177" i="52"/>
  <c r="R174" i="52"/>
  <c r="Y160" i="52"/>
  <c r="R196" i="52"/>
  <c r="K185" i="52"/>
  <c r="Y158" i="52"/>
  <c r="Y175" i="52"/>
  <c r="R183" i="52"/>
  <c r="R198" i="52"/>
  <c r="Y194" i="52"/>
  <c r="K124" i="52"/>
  <c r="K177" i="52"/>
  <c r="K170" i="52"/>
  <c r="Y134" i="52"/>
  <c r="R105" i="52"/>
  <c r="R111" i="52"/>
  <c r="R115" i="52"/>
  <c r="Y105" i="52"/>
  <c r="R108" i="52"/>
  <c r="Y159" i="52"/>
  <c r="Y176" i="52"/>
  <c r="K132" i="52"/>
  <c r="Y135" i="52"/>
  <c r="K174" i="52"/>
  <c r="K175" i="52"/>
  <c r="K163" i="52"/>
  <c r="K148" i="52"/>
  <c r="Y147" i="52"/>
  <c r="R163" i="52"/>
  <c r="K167" i="52"/>
  <c r="K179" i="52"/>
  <c r="K122" i="52"/>
  <c r="Y170" i="52"/>
  <c r="Y123" i="52"/>
  <c r="R179" i="52"/>
  <c r="Y198" i="52"/>
  <c r="AC20" i="37"/>
  <c r="AU842" i="37" s="1"/>
  <c r="AU841" i="37"/>
  <c r="R109" i="52"/>
  <c r="R116" i="52"/>
  <c r="K160" i="52"/>
  <c r="K131" i="52"/>
  <c r="K2" i="52"/>
  <c r="K129" i="52"/>
  <c r="K145" i="52"/>
  <c r="Y6" i="52"/>
  <c r="R7" i="52"/>
  <c r="R107" i="52"/>
  <c r="R3" i="52"/>
  <c r="R173" i="52"/>
  <c r="K125" i="52"/>
  <c r="K142" i="52"/>
  <c r="K127" i="52"/>
  <c r="K155" i="52"/>
  <c r="K126" i="52"/>
  <c r="Y156" i="52"/>
  <c r="Y2" i="52"/>
  <c r="R114" i="52"/>
  <c r="R110" i="52"/>
  <c r="R2" i="52"/>
  <c r="R112" i="52"/>
  <c r="R106" i="52"/>
  <c r="R113" i="52"/>
  <c r="R117" i="52"/>
  <c r="R184" i="52"/>
  <c r="K146" i="52"/>
  <c r="K3" i="52"/>
  <c r="K130" i="52"/>
  <c r="K147" i="52"/>
  <c r="R186" i="52"/>
  <c r="R189" i="52"/>
  <c r="R185" i="52"/>
  <c r="R6" i="52"/>
  <c r="K157" i="52"/>
  <c r="K128" i="52"/>
  <c r="Y174" i="52"/>
  <c r="Y132" i="52"/>
  <c r="K201" i="52"/>
  <c r="Y201" i="52"/>
  <c r="K118" i="52"/>
  <c r="R140" i="52"/>
  <c r="R160" i="52"/>
  <c r="R187" i="52"/>
  <c r="Y164" i="52"/>
  <c r="R150" i="52"/>
  <c r="R146" i="52"/>
  <c r="R190" i="52"/>
  <c r="R129" i="52"/>
  <c r="R123" i="52"/>
  <c r="Y121" i="52"/>
  <c r="Y182" i="52"/>
  <c r="R171" i="52"/>
  <c r="R158" i="52"/>
  <c r="K133" i="52"/>
  <c r="Y118" i="52"/>
  <c r="Y140" i="52"/>
  <c r="R126" i="52"/>
  <c r="R168" i="52"/>
  <c r="R166" i="52"/>
  <c r="R118" i="52"/>
  <c r="R164" i="52"/>
  <c r="R133" i="52"/>
  <c r="R172" i="52"/>
  <c r="Y122" i="52"/>
  <c r="R169" i="52"/>
  <c r="R120" i="52"/>
  <c r="R121" i="52"/>
  <c r="R119" i="52"/>
  <c r="R165" i="52"/>
  <c r="R125" i="52"/>
  <c r="R147" i="52"/>
  <c r="R122" i="52"/>
  <c r="R132" i="52"/>
  <c r="R170" i="52"/>
  <c r="R151" i="52"/>
  <c r="R156" i="52"/>
  <c r="K153" i="52"/>
  <c r="K166" i="52"/>
  <c r="K137" i="52"/>
  <c r="K165" i="52"/>
  <c r="K171" i="52"/>
  <c r="K154" i="52"/>
  <c r="Y119" i="52"/>
  <c r="Y195" i="52"/>
  <c r="R200" i="52"/>
  <c r="R199" i="52"/>
  <c r="R161" i="52"/>
  <c r="R141" i="52"/>
  <c r="R155" i="52"/>
  <c r="R192" i="52"/>
  <c r="R157" i="52"/>
  <c r="R167" i="52"/>
  <c r="R194" i="52"/>
  <c r="R195" i="52"/>
  <c r="R134" i="52"/>
  <c r="R143" i="52"/>
  <c r="K158" i="52"/>
  <c r="K186" i="52"/>
  <c r="K143" i="52"/>
  <c r="K164" i="52"/>
  <c r="K135" i="52"/>
  <c r="K119" i="52"/>
  <c r="K168" i="52"/>
  <c r="K159" i="52"/>
  <c r="Y141" i="52"/>
  <c r="Y183" i="52"/>
  <c r="R149" i="52"/>
  <c r="R135" i="52"/>
  <c r="R152" i="52"/>
  <c r="R191" i="52"/>
  <c r="R130" i="52"/>
  <c r="R188" i="52"/>
  <c r="R148" i="52"/>
  <c r="R144" i="52"/>
  <c r="R131" i="52"/>
  <c r="R159" i="52"/>
  <c r="R193" i="52"/>
  <c r="R153" i="52"/>
  <c r="R136" i="52"/>
  <c r="K138" i="52"/>
  <c r="K180" i="52"/>
  <c r="K156" i="52"/>
  <c r="K169" i="52"/>
  <c r="K140" i="52"/>
  <c r="K152" i="52"/>
  <c r="Y165" i="52"/>
  <c r="R128" i="52"/>
  <c r="R137" i="52"/>
  <c r="R127" i="52"/>
  <c r="R197" i="52"/>
  <c r="R138" i="52"/>
  <c r="R124" i="52"/>
  <c r="R154" i="52"/>
  <c r="R139" i="52"/>
  <c r="R145" i="52"/>
  <c r="R142" i="52"/>
  <c r="R201" i="52"/>
  <c r="K136" i="52"/>
  <c r="K173" i="52"/>
  <c r="K144" i="52"/>
  <c r="K172" i="52"/>
  <c r="K150" i="52"/>
  <c r="K178" i="52"/>
  <c r="K149" i="52"/>
  <c r="K161" i="52"/>
  <c r="K134" i="52"/>
  <c r="K162" i="52"/>
  <c r="CA20" i="40"/>
  <c r="CA10" i="40"/>
  <c r="CA6" i="40"/>
  <c r="CA8" i="40"/>
  <c r="CA4" i="40"/>
  <c r="CA17" i="40"/>
  <c r="CA7" i="40"/>
  <c r="CA16" i="40"/>
  <c r="BO8" i="40"/>
  <c r="CA13" i="40"/>
  <c r="CA15" i="40"/>
  <c r="CA5" i="40"/>
  <c r="CA11" i="40"/>
  <c r="CA18" i="40"/>
  <c r="CA9" i="40"/>
  <c r="CA14" i="40"/>
  <c r="CA19" i="40"/>
  <c r="CA3" i="40"/>
  <c r="CA12" i="40"/>
  <c r="CV8" i="40" l="1"/>
  <c r="CV96" i="40"/>
  <c r="CV24" i="40"/>
  <c r="CV10" i="40"/>
  <c r="CV104" i="40"/>
  <c r="CV196" i="40"/>
  <c r="CV100" i="40"/>
  <c r="CV49" i="40"/>
  <c r="CV56" i="40"/>
  <c r="CV22" i="40"/>
  <c r="CV73" i="40"/>
  <c r="CV110" i="40"/>
  <c r="CV127" i="40"/>
  <c r="CV98" i="40"/>
  <c r="CV62" i="40"/>
  <c r="CV26" i="40"/>
  <c r="CV197" i="40"/>
  <c r="CV71" i="40"/>
  <c r="CV172" i="40"/>
  <c r="CV175" i="40"/>
  <c r="CV138" i="40"/>
  <c r="CV165" i="40"/>
  <c r="CV144" i="40"/>
  <c r="CV173" i="40"/>
  <c r="CV25" i="40"/>
  <c r="CV184" i="40"/>
  <c r="CV43" i="40"/>
  <c r="CV164" i="40"/>
  <c r="CV97" i="40"/>
  <c r="CV74" i="40"/>
  <c r="CV7" i="40"/>
  <c r="CV135" i="40"/>
  <c r="CV177" i="40"/>
  <c r="CV120" i="40"/>
  <c r="CV146" i="40"/>
  <c r="CV107" i="40"/>
  <c r="CV81" i="40"/>
  <c r="CV18" i="40"/>
  <c r="CV178" i="40"/>
  <c r="CV77" i="40"/>
  <c r="CV156" i="40"/>
  <c r="CV159" i="40"/>
  <c r="CV185" i="40"/>
  <c r="CV137" i="40"/>
  <c r="CV136" i="40"/>
  <c r="CV105" i="40"/>
  <c r="CV45" i="40"/>
  <c r="CV79" i="40"/>
  <c r="CV52" i="40"/>
  <c r="CV15" i="40"/>
  <c r="CV14" i="40"/>
  <c r="CV134" i="40"/>
  <c r="CV51" i="40"/>
  <c r="CV58" i="40"/>
  <c r="CV21" i="40"/>
  <c r="CV157" i="40"/>
  <c r="CV88" i="40"/>
  <c r="CV85" i="40"/>
  <c r="CV167" i="40"/>
  <c r="CV148" i="40"/>
  <c r="CV70" i="40"/>
  <c r="CV72" i="40"/>
  <c r="CV68" i="40"/>
  <c r="CV59" i="40"/>
  <c r="CV40" i="40"/>
  <c r="CV29" i="40"/>
  <c r="CV200" i="40"/>
  <c r="CV150" i="40"/>
  <c r="CV34" i="40"/>
  <c r="CV149" i="40"/>
  <c r="CV195" i="40"/>
  <c r="CV174" i="40"/>
  <c r="CV170" i="40"/>
  <c r="CV126" i="40"/>
  <c r="CV80" i="40"/>
  <c r="CV94" i="40"/>
  <c r="CV39" i="40"/>
  <c r="CV69" i="40"/>
  <c r="CV46" i="40"/>
  <c r="CV35" i="40"/>
  <c r="CV4" i="40"/>
  <c r="CV161" i="40"/>
  <c r="CV90" i="40"/>
  <c r="CV9" i="40"/>
  <c r="CV112" i="40"/>
  <c r="CV140" i="40"/>
  <c r="CV189" i="40"/>
  <c r="CV145" i="40"/>
  <c r="CV155" i="40"/>
  <c r="CV198" i="40"/>
  <c r="CV151" i="40"/>
  <c r="CV114" i="40"/>
  <c r="CV160" i="40"/>
  <c r="CV118" i="40"/>
  <c r="CV78" i="40"/>
  <c r="CV84" i="40"/>
  <c r="CV76" i="40"/>
  <c r="CV66" i="40"/>
  <c r="CV44" i="40"/>
  <c r="CV33" i="40"/>
  <c r="CV3" i="40"/>
  <c r="CV181" i="40"/>
  <c r="CV86" i="40"/>
  <c r="CV61" i="40"/>
  <c r="CV11" i="40"/>
  <c r="CV75" i="40"/>
  <c r="CV132" i="40"/>
  <c r="CV109" i="40"/>
  <c r="CV83" i="40"/>
  <c r="CV23" i="40"/>
  <c r="CV128" i="40"/>
  <c r="CV180" i="40"/>
  <c r="CV171" i="40"/>
  <c r="CV154" i="40"/>
  <c r="CV115" i="40"/>
  <c r="CV89" i="40"/>
  <c r="CV30" i="40"/>
  <c r="CV13" i="40"/>
  <c r="CV158" i="40"/>
  <c r="CV193" i="40"/>
  <c r="CV179" i="40"/>
  <c r="CV201" i="40"/>
  <c r="CV131" i="40"/>
  <c r="CV106" i="40"/>
  <c r="CV93" i="40"/>
  <c r="CV113" i="40"/>
  <c r="CV55" i="40"/>
  <c r="CV87" i="40"/>
  <c r="CV20" i="40"/>
  <c r="CV12" i="40"/>
  <c r="CV111" i="40"/>
  <c r="CV31" i="40"/>
  <c r="CV142" i="40"/>
  <c r="CV190" i="40"/>
  <c r="CV101" i="40"/>
  <c r="CV41" i="40"/>
  <c r="CV48" i="40"/>
  <c r="CV6" i="40"/>
  <c r="CV53" i="40"/>
  <c r="CV82" i="40"/>
  <c r="CV108" i="40"/>
  <c r="CV99" i="40"/>
  <c r="CV47" i="40"/>
  <c r="CV54" i="40"/>
  <c r="CV19" i="40"/>
  <c r="CV133" i="40"/>
  <c r="CV163" i="40"/>
  <c r="CV192" i="40"/>
  <c r="CV191" i="40"/>
  <c r="CV176" i="40"/>
  <c r="CV168" i="40"/>
  <c r="CV187" i="40"/>
  <c r="CV166" i="40"/>
  <c r="CV57" i="40"/>
  <c r="CV50" i="40"/>
  <c r="CV5" i="40"/>
  <c r="CV143" i="40"/>
  <c r="CV119" i="40"/>
  <c r="CV42" i="40"/>
  <c r="CV153" i="40"/>
  <c r="CV130" i="40"/>
  <c r="CV117" i="40"/>
  <c r="CV65" i="40"/>
  <c r="CV91" i="40"/>
  <c r="CV17" i="40"/>
  <c r="CV28" i="40"/>
  <c r="CV16" i="40"/>
  <c r="CV194" i="40"/>
  <c r="CV103" i="40"/>
  <c r="CV199" i="40"/>
  <c r="CV141" i="40"/>
  <c r="CV147" i="40"/>
  <c r="CV122" i="40"/>
  <c r="CV162" i="40"/>
  <c r="CV95" i="40"/>
  <c r="CV123" i="40"/>
  <c r="CV67" i="40"/>
  <c r="CV63" i="40"/>
  <c r="CV37" i="40"/>
  <c r="CV38" i="40"/>
  <c r="CV27" i="40"/>
  <c r="CV202" i="40"/>
  <c r="CV116" i="40"/>
  <c r="CV102" i="40"/>
  <c r="CV183" i="40"/>
  <c r="CV129" i="40"/>
  <c r="CV125" i="40"/>
  <c r="CV186" i="40"/>
  <c r="CV139" i="40"/>
  <c r="CV188" i="40"/>
  <c r="CV182" i="40"/>
  <c r="CV169" i="40"/>
  <c r="CV124" i="40"/>
  <c r="CV152" i="40"/>
  <c r="CV92" i="40"/>
  <c r="CV121" i="40"/>
  <c r="CV64" i="40"/>
  <c r="CV60" i="40"/>
  <c r="CV32" i="40"/>
  <c r="CV36" i="40"/>
  <c r="AB221" i="37"/>
  <c r="AN838" i="37"/>
  <c r="AD221" i="37"/>
  <c r="BA838" i="37"/>
  <c r="AA221" i="37"/>
  <c r="U838" i="37"/>
  <c r="AB7" i="52"/>
  <c r="AB185" i="52"/>
  <c r="AB72" i="52"/>
  <c r="AB142" i="52"/>
  <c r="AB187" i="52"/>
  <c r="AB81" i="52"/>
  <c r="AB107" i="52"/>
  <c r="AB53" i="52"/>
  <c r="AB3" i="52"/>
  <c r="AB103" i="52"/>
  <c r="AB26" i="52"/>
  <c r="AB76" i="52"/>
  <c r="AB154" i="52"/>
  <c r="AB183" i="52"/>
  <c r="AB177" i="52"/>
  <c r="AB32" i="52"/>
  <c r="AB135" i="52"/>
  <c r="AB178" i="52"/>
  <c r="AB159" i="52"/>
  <c r="AB188" i="52"/>
  <c r="AB17" i="52"/>
  <c r="AB109" i="52"/>
  <c r="AB94" i="52"/>
  <c r="AB97" i="52"/>
  <c r="AB82" i="52"/>
  <c r="AB132" i="52"/>
  <c r="AB150" i="52"/>
  <c r="AB179" i="52"/>
  <c r="AB40" i="52"/>
  <c r="AB43" i="52"/>
  <c r="AB77" i="52"/>
  <c r="AB66" i="52"/>
  <c r="AB110" i="52"/>
  <c r="AB147" i="52"/>
  <c r="AB176" i="52"/>
  <c r="AB189" i="52"/>
  <c r="AB170" i="52"/>
  <c r="AB199" i="52"/>
  <c r="AB56" i="52"/>
  <c r="AB136" i="52"/>
  <c r="AB158" i="52"/>
  <c r="AB171" i="52"/>
  <c r="AB152" i="52"/>
  <c r="AB181" i="52"/>
  <c r="AB194" i="52"/>
  <c r="AB34" i="52"/>
  <c r="AB95" i="52"/>
  <c r="AB59" i="52"/>
  <c r="AB83" i="52"/>
  <c r="AB69" i="52"/>
  <c r="AB113" i="52"/>
  <c r="AB10" i="52"/>
  <c r="AB33" i="52"/>
  <c r="AB57" i="52"/>
  <c r="AB70" i="52"/>
  <c r="AB105" i="52"/>
  <c r="AB90" i="52"/>
  <c r="AB141" i="52"/>
  <c r="AB161" i="52"/>
  <c r="AB190" i="52"/>
  <c r="AB20" i="52"/>
  <c r="AB184" i="52"/>
  <c r="AB2" i="52"/>
  <c r="AB27" i="52"/>
  <c r="AB138" i="52"/>
  <c r="AB98" i="52"/>
  <c r="AB80" i="52"/>
  <c r="AB36" i="52"/>
  <c r="AB22" i="52"/>
  <c r="AB29" i="52"/>
  <c r="AB65" i="52"/>
  <c r="AB145" i="52"/>
  <c r="AB140" i="52"/>
  <c r="AB175" i="52"/>
  <c r="AB24" i="52"/>
  <c r="AB6" i="52"/>
  <c r="AB198" i="52"/>
  <c r="AB31" i="52"/>
  <c r="AB71" i="52"/>
  <c r="AB126" i="52"/>
  <c r="AB186" i="52"/>
  <c r="AB4" i="52"/>
  <c r="AB35" i="52"/>
  <c r="AB44" i="52"/>
  <c r="AB30" i="52"/>
  <c r="AB37" i="52"/>
  <c r="AB78" i="52"/>
  <c r="AB124" i="52"/>
  <c r="AB118" i="52"/>
  <c r="AB112" i="52"/>
  <c r="AB149" i="52"/>
  <c r="AB162" i="52"/>
  <c r="AB129" i="52"/>
  <c r="AB100" i="52"/>
  <c r="AB139" i="52"/>
  <c r="AB88" i="52"/>
  <c r="AB144" i="52"/>
  <c r="AB160" i="52"/>
  <c r="AB173" i="52"/>
  <c r="AB21" i="52"/>
  <c r="AB79" i="52"/>
  <c r="AB42" i="52"/>
  <c r="AB99" i="52"/>
  <c r="AB61" i="52"/>
  <c r="AB87" i="52"/>
  <c r="AB174" i="52"/>
  <c r="AB51" i="52"/>
  <c r="AB62" i="52"/>
  <c r="AB50" i="52"/>
  <c r="AB91" i="52"/>
  <c r="AB102" i="52"/>
  <c r="AB196" i="52"/>
  <c r="AB8" i="52"/>
  <c r="AB165" i="52"/>
  <c r="AB12" i="52"/>
  <c r="AB114" i="52"/>
  <c r="AB151" i="52"/>
  <c r="AB164" i="52"/>
  <c r="AB16" i="52"/>
  <c r="AB47" i="52"/>
  <c r="AB54" i="52"/>
  <c r="AB67" i="52"/>
  <c r="AB111" i="52"/>
  <c r="AB119" i="52"/>
  <c r="AB125" i="52"/>
  <c r="AB130" i="52"/>
  <c r="AB155" i="52"/>
  <c r="AB101" i="52"/>
  <c r="AB86" i="52"/>
  <c r="AB121" i="52"/>
  <c r="AB74" i="52"/>
  <c r="AB116" i="52"/>
  <c r="AB153" i="52"/>
  <c r="AB182" i="52"/>
  <c r="AB52" i="52"/>
  <c r="AB38" i="52"/>
  <c r="AB28" i="52"/>
  <c r="AB14" i="52"/>
  <c r="AB85" i="52"/>
  <c r="AB117" i="52"/>
  <c r="AB193" i="52"/>
  <c r="AB11" i="52"/>
  <c r="AB18" i="52"/>
  <c r="AB5" i="52"/>
  <c r="AB13" i="52"/>
  <c r="AB75" i="52"/>
  <c r="AB92" i="52"/>
  <c r="AB123" i="52"/>
  <c r="AB146" i="52"/>
  <c r="AB128" i="52"/>
  <c r="AB156" i="52"/>
  <c r="AB46" i="52"/>
  <c r="AB157" i="52"/>
  <c r="AB201" i="52"/>
  <c r="AB137" i="52"/>
  <c r="AB134" i="52"/>
  <c r="AB58" i="52"/>
  <c r="AB104" i="52"/>
  <c r="AB115" i="52"/>
  <c r="AB168" i="52"/>
  <c r="AB197" i="52"/>
  <c r="AB48" i="52"/>
  <c r="AB191" i="52"/>
  <c r="AB9" i="52"/>
  <c r="AB55" i="52"/>
  <c r="AB143" i="52"/>
  <c r="AB167" i="52"/>
  <c r="AB180" i="52"/>
  <c r="AB23" i="52"/>
  <c r="AB49" i="52"/>
  <c r="AB93" i="52"/>
  <c r="AB25" i="52"/>
  <c r="AB133" i="52"/>
  <c r="AB68" i="52"/>
  <c r="AB166" i="52"/>
  <c r="AB195" i="52"/>
  <c r="AB19" i="52"/>
  <c r="AB45" i="52"/>
  <c r="AB60" i="52"/>
  <c r="AB108" i="52"/>
  <c r="AB120" i="52"/>
  <c r="AB96" i="52"/>
  <c r="AB131" i="52"/>
  <c r="AB148" i="52"/>
  <c r="AB73" i="52"/>
  <c r="AB64" i="52"/>
  <c r="AB84" i="52"/>
  <c r="AB15" i="52"/>
  <c r="AB41" i="52"/>
  <c r="AB89" i="52"/>
  <c r="AB106" i="52"/>
  <c r="AB122" i="52"/>
  <c r="AB169" i="52"/>
  <c r="AB127" i="52"/>
  <c r="AB163" i="52"/>
  <c r="AB192" i="52"/>
  <c r="AB172" i="52"/>
  <c r="N135" i="52"/>
  <c r="N165" i="52"/>
  <c r="N163" i="52"/>
  <c r="N143" i="52"/>
  <c r="N180" i="52"/>
  <c r="N110" i="52"/>
  <c r="N48" i="52"/>
  <c r="N44" i="52"/>
  <c r="N79" i="52"/>
  <c r="N95" i="52"/>
  <c r="N162" i="52"/>
  <c r="N43" i="52"/>
  <c r="N159" i="52"/>
  <c r="N137" i="52"/>
  <c r="N89" i="52"/>
  <c r="N102" i="52"/>
  <c r="N117" i="52"/>
  <c r="N169" i="52"/>
  <c r="N191" i="52"/>
  <c r="N197" i="52"/>
  <c r="N166" i="52"/>
  <c r="N71" i="52"/>
  <c r="N97" i="52"/>
  <c r="N99" i="52"/>
  <c r="N151" i="52"/>
  <c r="N113" i="52"/>
  <c r="N140" i="52"/>
  <c r="N59" i="52"/>
  <c r="N179" i="52"/>
  <c r="N167" i="52"/>
  <c r="N111" i="52"/>
  <c r="N64" i="52"/>
  <c r="N175" i="52"/>
  <c r="N194" i="52"/>
  <c r="N75" i="52"/>
  <c r="N107" i="52"/>
  <c r="N72" i="52"/>
  <c r="N187" i="52"/>
  <c r="N42" i="52"/>
  <c r="N94" i="52"/>
  <c r="N195" i="52"/>
  <c r="N80" i="52"/>
  <c r="N186" i="52"/>
  <c r="N173" i="52"/>
  <c r="N69" i="52"/>
  <c r="N60" i="52"/>
  <c r="N45" i="52"/>
  <c r="N100" i="52"/>
  <c r="N109" i="52"/>
  <c r="N46" i="52"/>
  <c r="N74" i="52"/>
  <c r="N78" i="52"/>
  <c r="N105" i="52"/>
  <c r="N38" i="52"/>
  <c r="N133" i="52"/>
  <c r="N81" i="52"/>
  <c r="N174" i="52"/>
  <c r="N108" i="52"/>
  <c r="N35" i="52"/>
  <c r="N87" i="52"/>
  <c r="N49" i="52"/>
  <c r="N76" i="52"/>
  <c r="N147" i="52"/>
  <c r="N160" i="52"/>
  <c r="N182" i="52"/>
  <c r="N188" i="52"/>
  <c r="N125" i="52"/>
  <c r="N198" i="52"/>
  <c r="N2" i="52"/>
  <c r="N85" i="52"/>
  <c r="N66" i="52"/>
  <c r="N157" i="52"/>
  <c r="N170" i="52"/>
  <c r="N114" i="52"/>
  <c r="N92" i="52"/>
  <c r="N121" i="52"/>
  <c r="N63" i="52"/>
  <c r="N145" i="52"/>
  <c r="N149" i="52"/>
  <c r="N201" i="52"/>
  <c r="N131" i="52"/>
  <c r="N183" i="52"/>
  <c r="N98" i="52"/>
  <c r="N146" i="52"/>
  <c r="N122" i="52"/>
  <c r="N199" i="52"/>
  <c r="N52" i="52"/>
  <c r="N51" i="52"/>
  <c r="N168" i="52"/>
  <c r="N54" i="52"/>
  <c r="N192" i="52"/>
  <c r="N93" i="52"/>
  <c r="N34" i="52"/>
  <c r="N41" i="52"/>
  <c r="N190" i="52"/>
  <c r="N172" i="52"/>
  <c r="N115" i="52"/>
  <c r="N83" i="52"/>
  <c r="N96" i="52"/>
  <c r="N118" i="52"/>
  <c r="N124" i="52"/>
  <c r="N176" i="52"/>
  <c r="N134" i="52"/>
  <c r="N116" i="52"/>
  <c r="N91" i="52"/>
  <c r="N139" i="52"/>
  <c r="N104" i="52"/>
  <c r="N84" i="52"/>
  <c r="N132" i="52"/>
  <c r="N120" i="52"/>
  <c r="N103" i="52"/>
  <c r="N184" i="52"/>
  <c r="N185" i="52"/>
  <c r="N164" i="52"/>
  <c r="N55" i="52"/>
  <c r="N77" i="52"/>
  <c r="N144" i="52"/>
  <c r="N39" i="52"/>
  <c r="N193" i="52"/>
  <c r="N65" i="52"/>
  <c r="N67" i="52"/>
  <c r="N119" i="52"/>
  <c r="N47" i="52"/>
  <c r="N141" i="52"/>
  <c r="N189" i="52"/>
  <c r="N73" i="52"/>
  <c r="N53" i="52"/>
  <c r="N177" i="52"/>
  <c r="N161" i="52"/>
  <c r="N50" i="52"/>
  <c r="N88" i="52"/>
  <c r="N126" i="52"/>
  <c r="N138" i="52"/>
  <c r="N57" i="52"/>
  <c r="N37" i="52"/>
  <c r="N82" i="52"/>
  <c r="N33" i="52"/>
  <c r="N112" i="52"/>
  <c r="N70" i="52"/>
  <c r="N155" i="52"/>
  <c r="N130" i="52"/>
  <c r="N178" i="52"/>
  <c r="N40" i="52"/>
  <c r="N123" i="52"/>
  <c r="N171" i="52"/>
  <c r="N56" i="52"/>
  <c r="N152" i="52"/>
  <c r="N153" i="52"/>
  <c r="N127" i="52"/>
  <c r="N181" i="52"/>
  <c r="N62" i="52"/>
  <c r="N101" i="52"/>
  <c r="N154" i="52"/>
  <c r="N86" i="52"/>
  <c r="N90" i="52"/>
  <c r="N36" i="52"/>
  <c r="N58" i="52"/>
  <c r="N142" i="52"/>
  <c r="N129" i="52"/>
  <c r="N68" i="52"/>
  <c r="N128" i="52"/>
  <c r="N200" i="52"/>
  <c r="N150" i="52"/>
  <c r="N156" i="52"/>
  <c r="N61" i="52"/>
  <c r="N136" i="52"/>
  <c r="N148" i="52"/>
  <c r="N196" i="52"/>
  <c r="N106" i="52"/>
  <c r="N158" i="52"/>
  <c r="AB200" i="52"/>
  <c r="AB39" i="52"/>
  <c r="U149" i="52"/>
  <c r="U194" i="52"/>
  <c r="U40" i="52"/>
  <c r="U37" i="52"/>
  <c r="U82" i="52"/>
  <c r="U127" i="52"/>
  <c r="U124" i="52"/>
  <c r="U169" i="52"/>
  <c r="U15" i="52"/>
  <c r="U147" i="52"/>
  <c r="U176" i="52"/>
  <c r="U22" i="52"/>
  <c r="U99" i="52"/>
  <c r="U128" i="52"/>
  <c r="U173" i="52"/>
  <c r="U70" i="52"/>
  <c r="U16" i="52"/>
  <c r="U61" i="52"/>
  <c r="U106" i="52"/>
  <c r="U103" i="52"/>
  <c r="U148" i="52"/>
  <c r="U193" i="52"/>
  <c r="U126" i="52"/>
  <c r="U171" i="52"/>
  <c r="U17" i="52"/>
  <c r="U163" i="52"/>
  <c r="U192" i="52"/>
  <c r="U38" i="52"/>
  <c r="U51" i="52"/>
  <c r="U80" i="52"/>
  <c r="U125" i="52"/>
  <c r="U170" i="52"/>
  <c r="U167" i="52"/>
  <c r="U13" i="52"/>
  <c r="U58" i="52"/>
  <c r="U190" i="52"/>
  <c r="U36" i="52"/>
  <c r="U81" i="52"/>
  <c r="U142" i="52"/>
  <c r="U187" i="52"/>
  <c r="U33" i="52"/>
  <c r="U30" i="52"/>
  <c r="U75" i="52"/>
  <c r="U120" i="52"/>
  <c r="U117" i="52"/>
  <c r="U162" i="52"/>
  <c r="U8" i="52"/>
  <c r="U140" i="52"/>
  <c r="U185" i="52"/>
  <c r="U31" i="52"/>
  <c r="U2" i="52"/>
  <c r="U7" i="52"/>
  <c r="U52" i="52"/>
  <c r="U97" i="52"/>
  <c r="U94" i="52"/>
  <c r="U139" i="52"/>
  <c r="U184" i="52"/>
  <c r="U181" i="52"/>
  <c r="U27" i="52"/>
  <c r="U72" i="52"/>
  <c r="U5" i="52"/>
  <c r="U50" i="52"/>
  <c r="U95" i="52"/>
  <c r="U156" i="52"/>
  <c r="U201" i="52"/>
  <c r="U47" i="52"/>
  <c r="U44" i="52"/>
  <c r="U89" i="52"/>
  <c r="U134" i="52"/>
  <c r="U131" i="52"/>
  <c r="U160" i="52"/>
  <c r="U6" i="52"/>
  <c r="U57" i="52"/>
  <c r="U183" i="52"/>
  <c r="U29" i="52"/>
  <c r="U74" i="52"/>
  <c r="U21" i="52"/>
  <c r="U66" i="52"/>
  <c r="U111" i="52"/>
  <c r="U108" i="52"/>
  <c r="U153" i="52"/>
  <c r="U198" i="52"/>
  <c r="U195" i="52"/>
  <c r="U25" i="52"/>
  <c r="U86" i="52"/>
  <c r="U19" i="52"/>
  <c r="U48" i="52"/>
  <c r="U93" i="52"/>
  <c r="U138" i="52"/>
  <c r="U199" i="52"/>
  <c r="U45" i="52"/>
  <c r="U90" i="52"/>
  <c r="U87" i="52"/>
  <c r="U132" i="52"/>
  <c r="U177" i="52"/>
  <c r="U174" i="52"/>
  <c r="U20" i="52"/>
  <c r="U65" i="52"/>
  <c r="U197" i="52"/>
  <c r="U43" i="52"/>
  <c r="U88" i="52"/>
  <c r="U35" i="52"/>
  <c r="U64" i="52"/>
  <c r="U109" i="52"/>
  <c r="U154" i="52"/>
  <c r="U151" i="52"/>
  <c r="U196" i="52"/>
  <c r="U42" i="52"/>
  <c r="U39" i="52"/>
  <c r="U84" i="52"/>
  <c r="U129" i="52"/>
  <c r="U62" i="52"/>
  <c r="U107" i="52"/>
  <c r="U152" i="52"/>
  <c r="U14" i="52"/>
  <c r="U59" i="52"/>
  <c r="U104" i="52"/>
  <c r="U101" i="52"/>
  <c r="U146" i="52"/>
  <c r="U191" i="52"/>
  <c r="U188" i="52"/>
  <c r="U34" i="52"/>
  <c r="U79" i="52"/>
  <c r="U12" i="52"/>
  <c r="U41" i="52"/>
  <c r="U102" i="52"/>
  <c r="U78" i="52"/>
  <c r="U123" i="52"/>
  <c r="U168" i="52"/>
  <c r="U165" i="52"/>
  <c r="U11" i="52"/>
  <c r="U56" i="52"/>
  <c r="U53" i="52"/>
  <c r="U98" i="52"/>
  <c r="U143" i="52"/>
  <c r="U76" i="52"/>
  <c r="U121" i="52"/>
  <c r="U166" i="52"/>
  <c r="U28" i="52"/>
  <c r="U73" i="52"/>
  <c r="U118" i="52"/>
  <c r="U115" i="52"/>
  <c r="U144" i="52"/>
  <c r="U189" i="52"/>
  <c r="U3" i="52"/>
  <c r="U32" i="52"/>
  <c r="U77" i="52"/>
  <c r="U122" i="52"/>
  <c r="U55" i="52"/>
  <c r="U100" i="52"/>
  <c r="U145" i="52"/>
  <c r="U92" i="52"/>
  <c r="U137" i="52"/>
  <c r="U182" i="52"/>
  <c r="U179" i="52"/>
  <c r="U9" i="52"/>
  <c r="U54" i="52"/>
  <c r="U67" i="52"/>
  <c r="U96" i="52"/>
  <c r="U141" i="52"/>
  <c r="U186" i="52"/>
  <c r="U119" i="52"/>
  <c r="U164" i="52"/>
  <c r="U10" i="52"/>
  <c r="U71" i="52"/>
  <c r="U116" i="52"/>
  <c r="U161" i="52"/>
  <c r="U158" i="52"/>
  <c r="U4" i="52"/>
  <c r="U49" i="52"/>
  <c r="U46" i="52"/>
  <c r="U91" i="52"/>
  <c r="U136" i="52"/>
  <c r="U69" i="52"/>
  <c r="U114" i="52"/>
  <c r="U159" i="52"/>
  <c r="U135" i="52"/>
  <c r="U180" i="52"/>
  <c r="U26" i="52"/>
  <c r="U23" i="52"/>
  <c r="U68" i="52"/>
  <c r="U113" i="52"/>
  <c r="U110" i="52"/>
  <c r="U155" i="52"/>
  <c r="U200" i="52"/>
  <c r="U133" i="52"/>
  <c r="U178" i="52"/>
  <c r="U24" i="52"/>
  <c r="U85" i="52"/>
  <c r="U130" i="52"/>
  <c r="U175" i="52"/>
  <c r="U172" i="52"/>
  <c r="U18" i="52"/>
  <c r="U63" i="52"/>
  <c r="U60" i="52"/>
  <c r="U105" i="52"/>
  <c r="U150" i="52"/>
  <c r="U83" i="52"/>
  <c r="U112" i="52"/>
  <c r="U157" i="52"/>
  <c r="AB63" i="52"/>
  <c r="CE6" i="40"/>
  <c r="CE10" i="40"/>
  <c r="CE14" i="40"/>
  <c r="CE18" i="40"/>
  <c r="CE22" i="40"/>
  <c r="CE26" i="40"/>
  <c r="CE30" i="40"/>
  <c r="CE34" i="40"/>
  <c r="CE38" i="40"/>
  <c r="CE42" i="40"/>
  <c r="CE46" i="40"/>
  <c r="CE50" i="40"/>
  <c r="CE54" i="40"/>
  <c r="CE58" i="40"/>
  <c r="CE62" i="40"/>
  <c r="CE66" i="40"/>
  <c r="CE70" i="40"/>
  <c r="CE74" i="40"/>
  <c r="CE78" i="40"/>
  <c r="CE82" i="40"/>
  <c r="CE86" i="40"/>
  <c r="CE90" i="40"/>
  <c r="CE94" i="40"/>
  <c r="CE98" i="40"/>
  <c r="CE102" i="40"/>
  <c r="CE106" i="40"/>
  <c r="CE110" i="40"/>
  <c r="CE114" i="40"/>
  <c r="CE118" i="40"/>
  <c r="CE122" i="40"/>
  <c r="CE126" i="40"/>
  <c r="CE130" i="40"/>
  <c r="CE134" i="40"/>
  <c r="CE138" i="40"/>
  <c r="CE142" i="40"/>
  <c r="CE146" i="40"/>
  <c r="CE150" i="40"/>
  <c r="CE154" i="40"/>
  <c r="CE158" i="40"/>
  <c r="CE162" i="40"/>
  <c r="CE166" i="40"/>
  <c r="CE170" i="40"/>
  <c r="CE174" i="40"/>
  <c r="CE178" i="40"/>
  <c r="CE182" i="40"/>
  <c r="CE186" i="40"/>
  <c r="CE190" i="40"/>
  <c r="CE194" i="40"/>
  <c r="CE198" i="40"/>
  <c r="CE202" i="40"/>
  <c r="CE3" i="40"/>
  <c r="CE7" i="40"/>
  <c r="CE11" i="40"/>
  <c r="CE15" i="40"/>
  <c r="CE19" i="40"/>
  <c r="CE23" i="40"/>
  <c r="CE27" i="40"/>
  <c r="CE31" i="40"/>
  <c r="CE35" i="40"/>
  <c r="CE39" i="40"/>
  <c r="CE43" i="40"/>
  <c r="CE47" i="40"/>
  <c r="CE51" i="40"/>
  <c r="CE55" i="40"/>
  <c r="CE59" i="40"/>
  <c r="CE63" i="40"/>
  <c r="CE67" i="40"/>
  <c r="CE71" i="40"/>
  <c r="CE75" i="40"/>
  <c r="CE79" i="40"/>
  <c r="CE83" i="40"/>
  <c r="CE87" i="40"/>
  <c r="CE91" i="40"/>
  <c r="CE95" i="40"/>
  <c r="CE99" i="40"/>
  <c r="CE103" i="40"/>
  <c r="CE107" i="40"/>
  <c r="CE111" i="40"/>
  <c r="CE115" i="40"/>
  <c r="CE119" i="40"/>
  <c r="CE123" i="40"/>
  <c r="CE127" i="40"/>
  <c r="CE131" i="40"/>
  <c r="CE135" i="40"/>
  <c r="CE139" i="40"/>
  <c r="CE143" i="40"/>
  <c r="CE147" i="40"/>
  <c r="CE151" i="40"/>
  <c r="CE155" i="40"/>
  <c r="CE159" i="40"/>
  <c r="CE163" i="40"/>
  <c r="CE167" i="40"/>
  <c r="CE171" i="40"/>
  <c r="CE175" i="40"/>
  <c r="CE179" i="40"/>
  <c r="CE183" i="40"/>
  <c r="CE187" i="40"/>
  <c r="CE191" i="40"/>
  <c r="CE195" i="40"/>
  <c r="CE199" i="40"/>
  <c r="CE9" i="40"/>
  <c r="CE17" i="40"/>
  <c r="CE25" i="40"/>
  <c r="CE33" i="40"/>
  <c r="CE41" i="40"/>
  <c r="CE49" i="40"/>
  <c r="CE57" i="40"/>
  <c r="CE65" i="40"/>
  <c r="CE73" i="40"/>
  <c r="CE81" i="40"/>
  <c r="CE89" i="40"/>
  <c r="CE97" i="40"/>
  <c r="CE105" i="40"/>
  <c r="CE113" i="40"/>
  <c r="CE121" i="40"/>
  <c r="CE129" i="40"/>
  <c r="CE137" i="40"/>
  <c r="CE145" i="40"/>
  <c r="CE153" i="40"/>
  <c r="CE161" i="40"/>
  <c r="CE169" i="40"/>
  <c r="CE177" i="40"/>
  <c r="CE185" i="40"/>
  <c r="CE193" i="40"/>
  <c r="CE201" i="40"/>
  <c r="CE4" i="40"/>
  <c r="CE12" i="40"/>
  <c r="CE20" i="40"/>
  <c r="CE28" i="40"/>
  <c r="CE36" i="40"/>
  <c r="CE44" i="40"/>
  <c r="CE52" i="40"/>
  <c r="CE60" i="40"/>
  <c r="CE68" i="40"/>
  <c r="CE76" i="40"/>
  <c r="CE84" i="40"/>
  <c r="CE92" i="40"/>
  <c r="CE100" i="40"/>
  <c r="CE108" i="40"/>
  <c r="CE116" i="40"/>
  <c r="CE124" i="40"/>
  <c r="CE132" i="40"/>
  <c r="CE140" i="40"/>
  <c r="CE148" i="40"/>
  <c r="CE156" i="40"/>
  <c r="CE164" i="40"/>
  <c r="CE172" i="40"/>
  <c r="CE180" i="40"/>
  <c r="CE188" i="40"/>
  <c r="CE196" i="40"/>
  <c r="CE5" i="40"/>
  <c r="CE13" i="40"/>
  <c r="CE21" i="40"/>
  <c r="CE29" i="40"/>
  <c r="CE37" i="40"/>
  <c r="CE45" i="40"/>
  <c r="CE53" i="40"/>
  <c r="CE61" i="40"/>
  <c r="CE69" i="40"/>
  <c r="CE77" i="40"/>
  <c r="CE85" i="40"/>
  <c r="CE93" i="40"/>
  <c r="CE101" i="40"/>
  <c r="CE109" i="40"/>
  <c r="CE117" i="40"/>
  <c r="CE125" i="40"/>
  <c r="CE133" i="40"/>
  <c r="CE141" i="40"/>
  <c r="CE149" i="40"/>
  <c r="CE157" i="40"/>
  <c r="CE165" i="40"/>
  <c r="CE173" i="40"/>
  <c r="CE181" i="40"/>
  <c r="CE189" i="40"/>
  <c r="CE197" i="40"/>
  <c r="CE32" i="40"/>
  <c r="CE64" i="40"/>
  <c r="CE96" i="40"/>
  <c r="CE128" i="40"/>
  <c r="CE160" i="40"/>
  <c r="CE192" i="40"/>
  <c r="CE8" i="40"/>
  <c r="CE40" i="40"/>
  <c r="CE72" i="40"/>
  <c r="CE104" i="40"/>
  <c r="CE136" i="40"/>
  <c r="CE168" i="40"/>
  <c r="CE200" i="40"/>
  <c r="CE16" i="40"/>
  <c r="CE48" i="40"/>
  <c r="CE80" i="40"/>
  <c r="CE112" i="40"/>
  <c r="CE144" i="40"/>
  <c r="CE176" i="40"/>
  <c r="CE56" i="40"/>
  <c r="CE184" i="40"/>
  <c r="CE88" i="40"/>
  <c r="CE120" i="40"/>
  <c r="CE24" i="40"/>
  <c r="CE152" i="40"/>
  <c r="BO9" i="40"/>
  <c r="BO10" i="40" s="1"/>
  <c r="BO11" i="40" s="1"/>
  <c r="BO12" i="40" s="1"/>
  <c r="BO13" i="40" s="1"/>
  <c r="BO14" i="40" s="1"/>
  <c r="BO15" i="40" s="1"/>
  <c r="BO16" i="40" s="1"/>
  <c r="BO17" i="40" s="1"/>
  <c r="BO18" i="40" s="1"/>
  <c r="BO19" i="40" s="1"/>
  <c r="BO20" i="40" s="1"/>
  <c r="BO21" i="40" s="1"/>
  <c r="BO22" i="40" s="1"/>
  <c r="BO23" i="40" s="1"/>
  <c r="BO24" i="40" s="1"/>
  <c r="BO25" i="40" s="1"/>
  <c r="BO26" i="40" s="1"/>
  <c r="BO27" i="40" s="1"/>
  <c r="BO28" i="40" s="1"/>
  <c r="BO29" i="40" s="1"/>
  <c r="BO30" i="40" s="1"/>
  <c r="BO31" i="40" s="1"/>
  <c r="BO32" i="40" s="1"/>
  <c r="BO33" i="40" s="1"/>
  <c r="BO34" i="40" s="1"/>
  <c r="BO35" i="40" s="1"/>
  <c r="BO36" i="40" s="1"/>
  <c r="BO37" i="40" s="1"/>
  <c r="BO38" i="40" s="1"/>
  <c r="BO39" i="40" s="1"/>
  <c r="BO40" i="40" s="1"/>
  <c r="BO41" i="40" s="1"/>
  <c r="BO42" i="40" s="1"/>
  <c r="BO43" i="40" s="1"/>
  <c r="BO44" i="40" s="1"/>
  <c r="BO45" i="40" s="1"/>
  <c r="BO46" i="40" s="1"/>
  <c r="BO47" i="40" s="1"/>
  <c r="BO48" i="40" s="1"/>
  <c r="BO49" i="40" s="1"/>
  <c r="BO50" i="40" s="1"/>
  <c r="BO51" i="40" s="1"/>
  <c r="BO52" i="40" s="1"/>
  <c r="BO53" i="40" s="1"/>
  <c r="BO54" i="40" s="1"/>
  <c r="BO55" i="40" s="1"/>
  <c r="BO56" i="40" s="1"/>
  <c r="BO57" i="40" s="1"/>
  <c r="BO58" i="40" s="1"/>
  <c r="BO59" i="40" s="1"/>
  <c r="BO60" i="40" s="1"/>
  <c r="BO61" i="40" s="1"/>
  <c r="BO62" i="40" s="1"/>
  <c r="BO63" i="40" s="1"/>
  <c r="BO64" i="40" s="1"/>
  <c r="BO65" i="40" s="1"/>
  <c r="BO66" i="40" s="1"/>
  <c r="BO67" i="40" s="1"/>
  <c r="BO68" i="40" s="1"/>
  <c r="BO69" i="40" s="1"/>
  <c r="BO70" i="40" s="1"/>
  <c r="BO71" i="40" s="1"/>
  <c r="BO72" i="40" s="1"/>
  <c r="BO73" i="40" s="1"/>
  <c r="BO74" i="40" s="1"/>
  <c r="BO75" i="40" s="1"/>
  <c r="BO76" i="40" s="1"/>
  <c r="BO77" i="40" s="1"/>
  <c r="BO78" i="40" s="1"/>
  <c r="BO79" i="40" s="1"/>
  <c r="BO80" i="40" s="1"/>
  <c r="BO81" i="40" s="1"/>
  <c r="BO82" i="40" s="1"/>
  <c r="BO83" i="40" s="1"/>
  <c r="BO84" i="40" s="1"/>
  <c r="BO85" i="40" s="1"/>
  <c r="BO86" i="40" s="1"/>
  <c r="BO87" i="40" s="1"/>
  <c r="BO88" i="40" s="1"/>
  <c r="BO89" i="40" s="1"/>
  <c r="BO90" i="40" s="1"/>
  <c r="BO91" i="40" s="1"/>
  <c r="BO92" i="40" s="1"/>
  <c r="BO93" i="40" s="1"/>
  <c r="BO94" i="40" s="1"/>
  <c r="BO95" i="40" s="1"/>
  <c r="BO96" i="40" s="1"/>
  <c r="BO97" i="40" s="1"/>
  <c r="BO98" i="40" s="1"/>
  <c r="BO99" i="40" s="1"/>
  <c r="BO100" i="40" s="1"/>
  <c r="BO101" i="40" s="1"/>
  <c r="BO102" i="40" s="1"/>
  <c r="BO103" i="40" s="1"/>
  <c r="BO104" i="40" s="1"/>
  <c r="BO105" i="40" s="1"/>
  <c r="BO106" i="40" s="1"/>
  <c r="BO107" i="40" s="1"/>
  <c r="BO108" i="40" s="1"/>
  <c r="BO109" i="40" s="1"/>
  <c r="BO110" i="40" s="1"/>
  <c r="BO111" i="40" s="1"/>
  <c r="BO112" i="40" s="1"/>
  <c r="BO113" i="40" s="1"/>
  <c r="BO114" i="40" s="1"/>
  <c r="BO115" i="40" s="1"/>
  <c r="BO116" i="40" s="1"/>
  <c r="BO117" i="40" s="1"/>
  <c r="BO118" i="40" s="1"/>
  <c r="BO119" i="40" s="1"/>
  <c r="BO120" i="40" s="1"/>
  <c r="BO121" i="40" s="1"/>
  <c r="BO122" i="40" s="1"/>
  <c r="BO123" i="40" s="1"/>
  <c r="BO124" i="40" s="1"/>
  <c r="BO125" i="40" s="1"/>
  <c r="BO126" i="40" s="1"/>
  <c r="BO127" i="40" s="1"/>
  <c r="BO128" i="40" s="1"/>
  <c r="BO129" i="40" s="1"/>
  <c r="BO130" i="40" s="1"/>
  <c r="BO131" i="40" s="1"/>
  <c r="BO132" i="40" s="1"/>
  <c r="BO133" i="40" s="1"/>
  <c r="BO134" i="40" s="1"/>
  <c r="BO135" i="40" s="1"/>
  <c r="BO136" i="40" s="1"/>
  <c r="BO137" i="40" s="1"/>
  <c r="BO138" i="40" s="1"/>
  <c r="BO139" i="40" s="1"/>
  <c r="BO140" i="40" s="1"/>
  <c r="BO141" i="40" s="1"/>
  <c r="BO142" i="40" s="1"/>
  <c r="BO143" i="40" s="1"/>
  <c r="BO144" i="40" s="1"/>
  <c r="BO145" i="40" s="1"/>
  <c r="BO146" i="40" s="1"/>
  <c r="BO147" i="40" s="1"/>
  <c r="BO148" i="40" s="1"/>
  <c r="BO149" i="40" s="1"/>
  <c r="BO150" i="40" s="1"/>
  <c r="BO151" i="40" s="1"/>
  <c r="BO152" i="40" s="1"/>
  <c r="BO153" i="40" s="1"/>
  <c r="BO154" i="40" s="1"/>
  <c r="BO155" i="40" s="1"/>
  <c r="BO156" i="40" s="1"/>
  <c r="BO157" i="40" s="1"/>
  <c r="BO158" i="40" s="1"/>
  <c r="BO159" i="40" s="1"/>
  <c r="BO160" i="40" s="1"/>
  <c r="BO161" i="40" s="1"/>
  <c r="BO162" i="40" s="1"/>
  <c r="BO163" i="40" s="1"/>
  <c r="BO164" i="40" s="1"/>
  <c r="BO165" i="40" s="1"/>
  <c r="BO166" i="40" s="1"/>
  <c r="BO167" i="40" s="1"/>
  <c r="BO168" i="40" s="1"/>
  <c r="BO169" i="40" s="1"/>
  <c r="BO170" i="40" s="1"/>
  <c r="BO171" i="40" s="1"/>
  <c r="BO172" i="40" s="1"/>
  <c r="BO173" i="40" s="1"/>
  <c r="BO174" i="40" s="1"/>
  <c r="BO175" i="40" s="1"/>
  <c r="BO176" i="40" s="1"/>
  <c r="BO177" i="40" s="1"/>
  <c r="BO178" i="40" s="1"/>
  <c r="BO179" i="40" s="1"/>
  <c r="BO180" i="40" s="1"/>
  <c r="BO181" i="40" s="1"/>
  <c r="BO182" i="40" s="1"/>
  <c r="BO183" i="40" s="1"/>
  <c r="BO184" i="40" s="1"/>
  <c r="BO185" i="40" s="1"/>
  <c r="BO186" i="40" s="1"/>
  <c r="BO187" i="40" s="1"/>
  <c r="BO188" i="40" s="1"/>
  <c r="BO189" i="40" s="1"/>
  <c r="BO190" i="40" s="1"/>
  <c r="BO191" i="40" s="1"/>
  <c r="BO192" i="40" s="1"/>
  <c r="BO193" i="40" s="1"/>
  <c r="BO194" i="40" s="1"/>
  <c r="BO195" i="40" s="1"/>
  <c r="BO196" i="40" s="1"/>
  <c r="BO197" i="40" s="1"/>
  <c r="BO198" i="40" s="1"/>
  <c r="BO199" i="40" s="1"/>
  <c r="BO200" i="40" s="1"/>
  <c r="BO201" i="40" s="1"/>
  <c r="BO202" i="40" s="1"/>
  <c r="AD222" i="37" l="1"/>
  <c r="BA839" i="37"/>
  <c r="AA222" i="37"/>
  <c r="U839" i="37"/>
  <c r="AB222" i="37"/>
  <c r="AN839" i="37"/>
  <c r="AB223" i="37" l="1"/>
  <c r="AN840" i="37"/>
  <c r="AD223" i="37"/>
  <c r="BA840" i="37"/>
  <c r="AA223" i="37"/>
  <c r="U840" i="37"/>
  <c r="N3" i="52"/>
  <c r="N4" i="52"/>
  <c r="N5" i="52"/>
  <c r="N6" i="52"/>
  <c r="N7" i="52"/>
  <c r="N8" i="52"/>
  <c r="N9" i="52"/>
  <c r="N10" i="52"/>
  <c r="N11" i="52"/>
  <c r="N12" i="52"/>
  <c r="N13" i="52"/>
  <c r="N14" i="52"/>
  <c r="N15" i="52"/>
  <c r="N16" i="52"/>
  <c r="N17" i="52"/>
  <c r="N18" i="52"/>
  <c r="N19" i="52"/>
  <c r="N20" i="52"/>
  <c r="N21" i="52"/>
  <c r="N22" i="52"/>
  <c r="N23" i="52"/>
  <c r="N24" i="52"/>
  <c r="N25" i="52"/>
  <c r="N26" i="52"/>
  <c r="N27" i="52"/>
  <c r="N28" i="52"/>
  <c r="N29" i="52"/>
  <c r="N30" i="52"/>
  <c r="N31" i="52"/>
  <c r="N32" i="52"/>
  <c r="AD224" i="37" l="1"/>
  <c r="BA842" i="37" s="1"/>
  <c r="BA841" i="37"/>
  <c r="AA224" i="37"/>
  <c r="U842" i="37" s="1"/>
  <c r="U841" i="37"/>
  <c r="AB224" i="37"/>
  <c r="AN842" i="37" s="1"/>
  <c r="AN841" i="37"/>
  <c r="AD951" i="37" l="1"/>
  <c r="AD966" i="37"/>
  <c r="AD977" i="37"/>
  <c r="AD987" i="37"/>
  <c r="AD979" i="37"/>
  <c r="AD958" i="37"/>
  <c r="AD981" i="37"/>
  <c r="AD944" i="37"/>
  <c r="AD959" i="37"/>
  <c r="AD973" i="37"/>
  <c r="AD964" i="37"/>
  <c r="AD989" i="37"/>
  <c r="AD972" i="37"/>
  <c r="AD960" i="37"/>
  <c r="AD974" i="37"/>
  <c r="AD971" i="37"/>
  <c r="AD965" i="37"/>
  <c r="AD937" i="37"/>
  <c r="AD941" i="37"/>
  <c r="AD945" i="37"/>
  <c r="AD986" i="37"/>
  <c r="AD963" i="37"/>
  <c r="AD952" i="37"/>
  <c r="AD978" i="37"/>
  <c r="AD948" i="37"/>
  <c r="AD961" i="37"/>
  <c r="AD962" i="37"/>
  <c r="AD970" i="37"/>
  <c r="AD980" i="37"/>
  <c r="AD947" i="37"/>
  <c r="AD985" i="37"/>
  <c r="AD984" i="37"/>
  <c r="AD949" i="37"/>
  <c r="AD975" i="37"/>
  <c r="AD988" i="37"/>
  <c r="AD942" i="37"/>
  <c r="AD983" i="37"/>
  <c r="AD861" i="37"/>
  <c r="AD859" i="37"/>
  <c r="AD895" i="37"/>
  <c r="AD837" i="37"/>
  <c r="AD839" i="37"/>
  <c r="AD840" i="37"/>
  <c r="AD871" i="37"/>
  <c r="AD870" i="37"/>
  <c r="AD878" i="37"/>
  <c r="AD903" i="37"/>
  <c r="AD862" i="37"/>
  <c r="AD905" i="37"/>
  <c r="AD856" i="37"/>
  <c r="AD891" i="37"/>
  <c r="AD854" i="37"/>
  <c r="AD882" i="37"/>
  <c r="AD876" i="37"/>
  <c r="AD867" i="37"/>
  <c r="AD885" i="37"/>
  <c r="AD858" i="37"/>
  <c r="AD847" i="37"/>
  <c r="AD865" i="37"/>
  <c r="AD849" i="37"/>
  <c r="AD848" i="37"/>
  <c r="AD880" i="37"/>
  <c r="AD860" i="37"/>
  <c r="AD851" i="37"/>
  <c r="AD850" i="37"/>
  <c r="AD846" i="37"/>
  <c r="AD884" i="37"/>
  <c r="AD852" i="37"/>
  <c r="AD843" i="37"/>
  <c r="AD866" i="37"/>
  <c r="AD868" i="37"/>
  <c r="AD863" i="37"/>
  <c r="AD869" i="37"/>
  <c r="AD874" i="37"/>
  <c r="AD853" i="37"/>
  <c r="AD838" i="37"/>
  <c r="AD889" i="37"/>
  <c r="AD834" i="37"/>
  <c r="AD900" i="37"/>
  <c r="AD872" i="37"/>
  <c r="AD894" i="37"/>
  <c r="AD877" i="37"/>
  <c r="AD845" i="37"/>
  <c r="AD890" i="37"/>
  <c r="AD934" i="37"/>
  <c r="AD908" i="37"/>
  <c r="AD929" i="37"/>
  <c r="AD933" i="37"/>
  <c r="AD888" i="37"/>
  <c r="AD912" i="37"/>
  <c r="AD896" i="37"/>
  <c r="AD904" i="37"/>
  <c r="AD833" i="37"/>
  <c r="AD919" i="37"/>
  <c r="AD899" i="37"/>
  <c r="AD857" i="37"/>
  <c r="AD835" i="37"/>
  <c r="AD924" i="37"/>
  <c r="AD927" i="37"/>
  <c r="AD920" i="37"/>
  <c r="AD892" i="37"/>
  <c r="AD836" i="37"/>
  <c r="AD883" i="37"/>
  <c r="AD844" i="37"/>
  <c r="AD930" i="37"/>
  <c r="AD918" i="37"/>
  <c r="AD879" i="37"/>
  <c r="AD909" i="37"/>
  <c r="AD875" i="37"/>
  <c r="AD887" i="37"/>
  <c r="AD928" i="37"/>
  <c r="AD921" i="37"/>
  <c r="AD873" i="37"/>
  <c r="AD923" i="37"/>
  <c r="AD902" i="37"/>
  <c r="AD901" i="37"/>
  <c r="AD913" i="37"/>
  <c r="AD842" i="37"/>
  <c r="AD916" i="37"/>
  <c r="AD897" i="37"/>
  <c r="AD917" i="37"/>
  <c r="AD898" i="37"/>
  <c r="AD914" i="37"/>
  <c r="AD932" i="37"/>
  <c r="AD931" i="37"/>
  <c r="AD886" i="37"/>
  <c r="AD855" i="37"/>
  <c r="AD881" i="37"/>
  <c r="AD893" i="37"/>
  <c r="AD907" i="37"/>
  <c r="AD841" i="37"/>
  <c r="AD925" i="37"/>
  <c r="AD906" i="37"/>
  <c r="AD864" i="37"/>
  <c r="AD911" i="37"/>
  <c r="AD922" i="37"/>
  <c r="AD915" i="37"/>
  <c r="AD910" i="37"/>
  <c r="AD926" i="37"/>
  <c r="I7" i="38" l="1"/>
  <c r="L7" i="38"/>
  <c r="J17" i="38"/>
  <c r="F7" i="38"/>
  <c r="K7" i="38"/>
  <c r="E7" i="38"/>
  <c r="C7" i="38"/>
  <c r="G7" i="38"/>
  <c r="H7" i="38"/>
  <c r="J7" i="38"/>
  <c r="G16" i="38"/>
  <c r="C20" i="38"/>
  <c r="AI20" i="38" s="1"/>
  <c r="C16" i="38"/>
  <c r="AC16" i="38" s="1"/>
  <c r="G17" i="38"/>
  <c r="G20" i="38"/>
  <c r="H16" i="38"/>
  <c r="K16" i="38"/>
  <c r="E16" i="38"/>
  <c r="H20" i="38"/>
  <c r="L13" i="38"/>
  <c r="L18" i="38"/>
  <c r="H17" i="38"/>
  <c r="F20" i="38"/>
  <c r="C17" i="38"/>
  <c r="AI17" i="38" s="1"/>
  <c r="L20" i="38"/>
  <c r="J159" i="38"/>
  <c r="K17" i="38"/>
  <c r="J20" i="38"/>
  <c r="C18" i="38"/>
  <c r="AI18" i="38" s="1"/>
  <c r="F9" i="38"/>
  <c r="L26" i="38"/>
  <c r="J18" i="38"/>
  <c r="G18" i="38"/>
  <c r="H9" i="38"/>
  <c r="J29" i="38"/>
  <c r="J16" i="38"/>
  <c r="F16" i="38"/>
  <c r="E17" i="38"/>
  <c r="L17" i="38"/>
  <c r="K20" i="38"/>
  <c r="G15" i="38"/>
  <c r="H25" i="38"/>
  <c r="F15" i="38"/>
  <c r="J30" i="38"/>
  <c r="G30" i="38"/>
  <c r="J26" i="38"/>
  <c r="L25" i="38"/>
  <c r="I18" i="38"/>
  <c r="K26" i="38"/>
  <c r="E15" i="38"/>
  <c r="K29" i="38"/>
  <c r="E18" i="38"/>
  <c r="G29" i="38"/>
  <c r="E29" i="38"/>
  <c r="K10" i="38"/>
  <c r="F11" i="38"/>
  <c r="G12" i="38"/>
  <c r="L10" i="38"/>
  <c r="H10" i="38"/>
  <c r="F12" i="38"/>
  <c r="F8" i="38"/>
  <c r="L9" i="38"/>
  <c r="F14" i="38"/>
  <c r="G13" i="38"/>
  <c r="C11" i="38"/>
  <c r="C13" i="38"/>
  <c r="E11" i="38"/>
  <c r="F13" i="38"/>
  <c r="G25" i="38"/>
  <c r="I29" i="38"/>
  <c r="F29" i="38"/>
  <c r="C15" i="38"/>
  <c r="AA15" i="38" s="1"/>
  <c r="AB15" i="38" s="1"/>
  <c r="F18" i="38"/>
  <c r="C29" i="38"/>
  <c r="AA29" i="38" s="1"/>
  <c r="AB29" i="38" s="1"/>
  <c r="I30" i="38"/>
  <c r="H30" i="38"/>
  <c r="L15" i="38"/>
  <c r="H18" i="38"/>
  <c r="K30" i="38"/>
  <c r="G10" i="38"/>
  <c r="E9" i="38"/>
  <c r="I9" i="38"/>
  <c r="I10" i="38"/>
  <c r="G9" i="38"/>
  <c r="E10" i="38"/>
  <c r="J12" i="38"/>
  <c r="E14" i="38"/>
  <c r="H13" i="38"/>
  <c r="K11" i="38"/>
  <c r="H14" i="38"/>
  <c r="E12" i="38"/>
  <c r="K13" i="38"/>
  <c r="K25" i="38"/>
  <c r="K18" i="38"/>
  <c r="E30" i="38"/>
  <c r="I26" i="38"/>
  <c r="H15" i="38"/>
  <c r="J25" i="38"/>
  <c r="J15" i="38"/>
  <c r="F30" i="38"/>
  <c r="G26" i="38"/>
  <c r="L29" i="38"/>
  <c r="F17" i="38"/>
  <c r="F25" i="38"/>
  <c r="E25" i="38"/>
  <c r="H11" i="38"/>
  <c r="I14" i="38"/>
  <c r="C9" i="38"/>
  <c r="L11" i="38"/>
  <c r="H12" i="38"/>
  <c r="K8" i="38"/>
  <c r="I11" i="38"/>
  <c r="K9" i="38"/>
  <c r="I13" i="38"/>
  <c r="J14" i="38"/>
  <c r="L14" i="38"/>
  <c r="J8" i="38"/>
  <c r="J11" i="38"/>
  <c r="G8" i="38"/>
  <c r="F100" i="38"/>
  <c r="C25" i="38"/>
  <c r="AI25" i="38" s="1"/>
  <c r="H26" i="38"/>
  <c r="F26" i="38"/>
  <c r="L30" i="38"/>
  <c r="K15" i="38"/>
  <c r="I17" i="38"/>
  <c r="C26" i="38"/>
  <c r="AC26" i="38" s="1"/>
  <c r="E26" i="38"/>
  <c r="I25" i="38"/>
  <c r="L16" i="38"/>
  <c r="I20" i="38"/>
  <c r="I15" i="38"/>
  <c r="H29" i="38"/>
  <c r="I16" i="38"/>
  <c r="C30" i="38"/>
  <c r="AC30" i="38" s="1"/>
  <c r="E20" i="38"/>
  <c r="H8" i="38"/>
  <c r="K14" i="38"/>
  <c r="K12" i="38"/>
  <c r="I12" i="38"/>
  <c r="C8" i="38"/>
  <c r="F10" i="38"/>
  <c r="C10" i="38"/>
  <c r="J10" i="38"/>
  <c r="L8" i="38"/>
  <c r="L12" i="38"/>
  <c r="J9" i="38"/>
  <c r="I8" i="38"/>
  <c r="G11" i="38"/>
  <c r="J13" i="38"/>
  <c r="C12" i="38"/>
  <c r="C14" i="38"/>
  <c r="E13" i="38"/>
  <c r="E8" i="38"/>
  <c r="G14" i="38"/>
  <c r="C45" i="38"/>
  <c r="I164" i="38"/>
  <c r="F179" i="38"/>
  <c r="K139" i="38"/>
  <c r="L193" i="38"/>
  <c r="J126" i="38"/>
  <c r="J204" i="38"/>
  <c r="F144" i="38"/>
  <c r="J184" i="38"/>
  <c r="H165" i="38"/>
  <c r="H203" i="38"/>
  <c r="I184" i="38"/>
  <c r="K178" i="38"/>
  <c r="G192" i="38"/>
  <c r="I151" i="38"/>
  <c r="E112" i="38"/>
  <c r="J153" i="38"/>
  <c r="K161" i="38"/>
  <c r="G106" i="38"/>
  <c r="H109" i="38"/>
  <c r="I90" i="38"/>
  <c r="K206" i="38"/>
  <c r="E166" i="38"/>
  <c r="I126" i="38"/>
  <c r="F168" i="38"/>
  <c r="G176" i="38"/>
  <c r="J143" i="38"/>
  <c r="C104" i="38"/>
  <c r="F145" i="38"/>
  <c r="G189" i="38"/>
  <c r="I148" i="38"/>
  <c r="E199" i="38"/>
  <c r="H153" i="38"/>
  <c r="F163" i="38"/>
  <c r="E135" i="38"/>
  <c r="I196" i="38"/>
  <c r="L156" i="38"/>
  <c r="H194" i="38"/>
  <c r="I175" i="38"/>
  <c r="E136" i="38"/>
  <c r="J177" i="38"/>
  <c r="K185" i="38"/>
  <c r="G130" i="38"/>
  <c r="H133" i="38"/>
  <c r="G82" i="38"/>
  <c r="H135" i="38"/>
  <c r="J144" i="38"/>
  <c r="K152" i="38"/>
  <c r="E194" i="38"/>
  <c r="H154" i="38"/>
  <c r="I193" i="38"/>
  <c r="I182" i="38"/>
  <c r="F159" i="38"/>
  <c r="F201" i="38"/>
  <c r="G183" i="38"/>
  <c r="H181" i="38"/>
  <c r="J154" i="38"/>
  <c r="E188" i="38"/>
  <c r="K191" i="38"/>
  <c r="I111" i="38"/>
  <c r="K101" i="38"/>
  <c r="I202" i="38"/>
  <c r="G206" i="38"/>
  <c r="L119" i="38"/>
  <c r="J194" i="38"/>
  <c r="E124" i="38"/>
  <c r="H121" i="38"/>
  <c r="K172" i="38"/>
  <c r="E177" i="38"/>
  <c r="L116" i="38"/>
  <c r="G63" i="38"/>
  <c r="G46" i="38"/>
  <c r="K138" i="38"/>
  <c r="I71" i="38"/>
  <c r="H96" i="38"/>
  <c r="K33" i="38"/>
  <c r="J68" i="38"/>
  <c r="H97" i="38"/>
  <c r="J59" i="38"/>
  <c r="K24" i="38"/>
  <c r="L161" i="38"/>
  <c r="G181" i="38"/>
  <c r="F174" i="38"/>
  <c r="L133" i="38"/>
  <c r="J200" i="38"/>
  <c r="G148" i="38"/>
  <c r="I92" i="38"/>
  <c r="J66" i="38"/>
  <c r="F161" i="38"/>
  <c r="F193" i="38"/>
  <c r="G153" i="38"/>
  <c r="F190" i="38"/>
  <c r="E175" i="38"/>
  <c r="K125" i="38"/>
  <c r="K141" i="38"/>
  <c r="G152" i="38"/>
  <c r="I166" i="38"/>
  <c r="F173" i="38"/>
  <c r="J170" i="38"/>
  <c r="H193" i="38"/>
  <c r="I174" i="38"/>
  <c r="F195" i="38"/>
  <c r="H177" i="38"/>
  <c r="F181" i="38"/>
  <c r="G161" i="38"/>
  <c r="F147" i="38"/>
  <c r="E119" i="38"/>
  <c r="J146" i="38"/>
  <c r="K154" i="38"/>
  <c r="F178" i="38"/>
  <c r="I138" i="38"/>
  <c r="J205" i="38"/>
  <c r="E143" i="38"/>
  <c r="L139" i="38"/>
  <c r="G94" i="38"/>
  <c r="F138" i="38"/>
  <c r="G151" i="38"/>
  <c r="I194" i="38"/>
  <c r="L154" i="38"/>
  <c r="G198" i="38"/>
  <c r="I157" i="38"/>
  <c r="E118" i="38"/>
  <c r="C131" i="38"/>
  <c r="F197" i="38"/>
  <c r="H179" i="38"/>
  <c r="F175" i="38"/>
  <c r="H205" i="38"/>
  <c r="G140" i="38"/>
  <c r="G193" i="38"/>
  <c r="I152" i="38"/>
  <c r="L202" i="38"/>
  <c r="E184" i="38"/>
  <c r="K146" i="38"/>
  <c r="E204" i="38"/>
  <c r="H164" i="38"/>
  <c r="L185" i="38"/>
  <c r="E167" i="38"/>
  <c r="I127" i="38"/>
  <c r="J118" i="38"/>
  <c r="K117" i="38"/>
  <c r="G137" i="38"/>
  <c r="J196" i="38"/>
  <c r="L178" i="38"/>
  <c r="H200" i="38"/>
  <c r="I181" i="38"/>
  <c r="G144" i="38"/>
  <c r="L169" i="38"/>
  <c r="G199" i="38"/>
  <c r="I158" i="38"/>
  <c r="E201" i="38"/>
  <c r="H155" i="38"/>
  <c r="F165" i="38"/>
  <c r="H195" i="38"/>
  <c r="I176" i="38"/>
  <c r="H139" i="38"/>
  <c r="J162" i="38"/>
  <c r="K170" i="38"/>
  <c r="F206" i="38"/>
  <c r="I143" i="38"/>
  <c r="E99" i="38"/>
  <c r="J145" i="38"/>
  <c r="K153" i="38"/>
  <c r="J142" i="38"/>
  <c r="H101" i="38"/>
  <c r="I102" i="38"/>
  <c r="K198" i="38"/>
  <c r="E158" i="38"/>
  <c r="I118" i="38"/>
  <c r="F160" i="38"/>
  <c r="G168" i="38"/>
  <c r="E173" i="38"/>
  <c r="H201" i="38"/>
  <c r="H157" i="38"/>
  <c r="I172" i="38"/>
  <c r="E191" i="38"/>
  <c r="F199" i="38"/>
  <c r="G177" i="38"/>
  <c r="L148" i="38"/>
  <c r="H180" i="38"/>
  <c r="E183" i="38"/>
  <c r="J134" i="38"/>
  <c r="L128" i="38"/>
  <c r="E150" i="38"/>
  <c r="F152" i="38"/>
  <c r="K59" i="38"/>
  <c r="L176" i="38"/>
  <c r="J165" i="38"/>
  <c r="J92" i="38"/>
  <c r="F192" i="38"/>
  <c r="I137" i="38"/>
  <c r="I80" i="38"/>
  <c r="C50" i="38"/>
  <c r="I86" i="38"/>
  <c r="F47" i="38"/>
  <c r="J129" i="38"/>
  <c r="I74" i="38"/>
  <c r="L38" i="38"/>
  <c r="F52" i="38"/>
  <c r="C52" i="38"/>
  <c r="K60" i="38"/>
  <c r="L33" i="38"/>
  <c r="C84" i="38"/>
  <c r="L63" i="38"/>
  <c r="L111" i="38"/>
  <c r="K196" i="38"/>
  <c r="G182" i="38"/>
  <c r="K87" i="38"/>
  <c r="L182" i="38"/>
  <c r="I189" i="38"/>
  <c r="G205" i="38"/>
  <c r="H173" i="38"/>
  <c r="J178" i="38"/>
  <c r="H172" i="38"/>
  <c r="I135" i="38"/>
  <c r="L112" i="38"/>
  <c r="L137" i="38"/>
  <c r="E140" i="38"/>
  <c r="F187" i="38"/>
  <c r="E111" i="38"/>
  <c r="C173" i="38"/>
  <c r="C206" i="38"/>
  <c r="C149" i="38"/>
  <c r="G50" i="38"/>
  <c r="F41" i="38"/>
  <c r="C111" i="38"/>
  <c r="C178" i="38"/>
  <c r="C28" i="38"/>
  <c r="C70" i="38"/>
  <c r="H54" i="38"/>
  <c r="K53" i="38"/>
  <c r="I57" i="38"/>
  <c r="F31" i="38"/>
  <c r="G57" i="38"/>
  <c r="E38" i="38"/>
  <c r="C43" i="38"/>
  <c r="G48" i="38"/>
  <c r="H64" i="38"/>
  <c r="H63" i="38"/>
  <c r="K66" i="38"/>
  <c r="G65" i="38"/>
  <c r="L96" i="38"/>
  <c r="F115" i="38"/>
  <c r="I88" i="38"/>
  <c r="L98" i="38"/>
  <c r="E48" i="38"/>
  <c r="C89" i="38"/>
  <c r="L43" i="38"/>
  <c r="H88" i="38"/>
  <c r="H87" i="38"/>
  <c r="K90" i="38"/>
  <c r="G83" i="38"/>
  <c r="J62" i="38"/>
  <c r="K120" i="38"/>
  <c r="J105" i="38"/>
  <c r="C46" i="38"/>
  <c r="C44" i="38"/>
  <c r="L93" i="38"/>
  <c r="J34" i="38"/>
  <c r="L50" i="38"/>
  <c r="L52" i="38"/>
  <c r="G33" i="38"/>
  <c r="J56" i="38"/>
  <c r="K114" i="38"/>
  <c r="J99" i="38"/>
  <c r="I100" i="38"/>
  <c r="C110" i="38"/>
  <c r="L19" i="38"/>
  <c r="H72" i="38"/>
  <c r="H71" i="38"/>
  <c r="K74" i="38"/>
  <c r="G71" i="38"/>
  <c r="E61" i="38"/>
  <c r="F121" i="38"/>
  <c r="F70" i="38"/>
  <c r="L132" i="38"/>
  <c r="K135" i="38"/>
  <c r="J136" i="38"/>
  <c r="K147" i="38"/>
  <c r="E185" i="38"/>
  <c r="L203" i="38"/>
  <c r="H182" i="38"/>
  <c r="F200" i="38"/>
  <c r="K180" i="38"/>
  <c r="J172" i="38"/>
  <c r="E129" i="38"/>
  <c r="G70" i="38"/>
  <c r="H129" i="38"/>
  <c r="G126" i="38"/>
  <c r="K181" i="38"/>
  <c r="J173" i="38"/>
  <c r="E132" i="38"/>
  <c r="I171" i="38"/>
  <c r="H190" i="38"/>
  <c r="L184" i="38"/>
  <c r="J202" i="38"/>
  <c r="H151" i="38"/>
  <c r="F128" i="38"/>
  <c r="K75" i="38"/>
  <c r="L127" i="38"/>
  <c r="L177" i="38"/>
  <c r="J195" i="38"/>
  <c r="E50" i="38"/>
  <c r="C119" i="38"/>
  <c r="C175" i="38"/>
  <c r="L47" i="38"/>
  <c r="K38" i="38"/>
  <c r="E28" i="38"/>
  <c r="C95" i="38"/>
  <c r="C126" i="38"/>
  <c r="C203" i="38"/>
  <c r="F51" i="38"/>
  <c r="E23" i="38"/>
  <c r="H51" i="38"/>
  <c r="I97" i="38"/>
  <c r="H95" i="38"/>
  <c r="C166" i="38"/>
  <c r="J27" i="38"/>
  <c r="C191" i="38"/>
  <c r="L85" i="38"/>
  <c r="J24" i="38"/>
  <c r="L34" i="38"/>
  <c r="L28" i="38"/>
  <c r="E95" i="38"/>
  <c r="K110" i="38"/>
  <c r="G95" i="38"/>
  <c r="L138" i="38"/>
  <c r="C189" i="38"/>
  <c r="C74" i="38"/>
  <c r="J22" i="38"/>
  <c r="F54" i="38"/>
  <c r="I59" i="38"/>
  <c r="E58" i="38"/>
  <c r="L46" i="38"/>
  <c r="J70" i="38"/>
  <c r="K128" i="38"/>
  <c r="J113" i="38"/>
  <c r="C98" i="38"/>
  <c r="C186" i="38"/>
  <c r="E37" i="38"/>
  <c r="F46" i="38"/>
  <c r="H92" i="38"/>
  <c r="H90" i="38"/>
  <c r="L22" i="38"/>
  <c r="J64" i="38"/>
  <c r="K122" i="38"/>
  <c r="J107" i="38"/>
  <c r="I108" i="38"/>
  <c r="L35" i="38"/>
  <c r="H82" i="38"/>
  <c r="H81" i="38"/>
  <c r="K86" i="38"/>
  <c r="G79" i="38"/>
  <c r="E69" i="38"/>
  <c r="F129" i="38"/>
  <c r="F88" i="38"/>
  <c r="I106" i="38"/>
  <c r="H103" i="38"/>
  <c r="G100" i="38"/>
  <c r="K155" i="38"/>
  <c r="J147" i="38"/>
  <c r="E103" i="38"/>
  <c r="I145" i="38"/>
  <c r="G186" i="38"/>
  <c r="L142" i="38"/>
  <c r="J180" i="38"/>
  <c r="E137" i="38"/>
  <c r="K93" i="38"/>
  <c r="I68" i="38"/>
  <c r="G134" i="38"/>
  <c r="L143" i="38"/>
  <c r="J181" i="38"/>
  <c r="E142" i="38"/>
  <c r="I179" i="38"/>
  <c r="H198" i="38"/>
  <c r="L160" i="38"/>
  <c r="I200" i="38"/>
  <c r="I140" i="38"/>
  <c r="J76" i="38"/>
  <c r="H115" i="38"/>
  <c r="G112" i="38"/>
  <c r="K167" i="38"/>
  <c r="C130" i="38"/>
  <c r="C59" i="38"/>
  <c r="C106" i="38"/>
  <c r="G34" i="38"/>
  <c r="K46" i="38"/>
  <c r="E36" i="38"/>
  <c r="C148" i="38"/>
  <c r="C139" i="38"/>
  <c r="C188" i="38"/>
  <c r="E39" i="38"/>
  <c r="H59" i="38"/>
  <c r="F63" i="38"/>
  <c r="E62" i="38"/>
  <c r="C200" i="38"/>
  <c r="C38" i="38"/>
  <c r="E21" i="38"/>
  <c r="F42" i="38"/>
  <c r="L74" i="38"/>
  <c r="L68" i="38"/>
  <c r="G49" i="38"/>
  <c r="J60" i="38"/>
  <c r="K118" i="38"/>
  <c r="J103" i="38"/>
  <c r="I104" i="38"/>
  <c r="I48" i="38"/>
  <c r="H24" i="38"/>
  <c r="H23" i="38"/>
  <c r="F69" i="38"/>
  <c r="J69" i="38"/>
  <c r="G35" i="38"/>
  <c r="G76" i="38"/>
  <c r="H128" i="38"/>
  <c r="G109" i="38"/>
  <c r="I38" i="38"/>
  <c r="I43" i="38"/>
  <c r="K52" i="38"/>
  <c r="F61" i="38"/>
  <c r="J61" i="38"/>
  <c r="J53" i="38"/>
  <c r="G64" i="38"/>
  <c r="H122" i="38"/>
  <c r="G103" i="38"/>
  <c r="J21" i="38"/>
  <c r="C79" i="38"/>
  <c r="L51" i="38"/>
  <c r="E19" i="38"/>
  <c r="I53" i="38"/>
  <c r="I41" i="38"/>
  <c r="G87" i="38"/>
  <c r="E77" i="38"/>
  <c r="F137" i="38"/>
  <c r="K61" i="38"/>
  <c r="I98" i="38"/>
  <c r="H111" i="38"/>
  <c r="G108" i="38"/>
  <c r="K163" i="38"/>
  <c r="J155" i="38"/>
  <c r="E114" i="38"/>
  <c r="I153" i="38"/>
  <c r="G194" i="38"/>
  <c r="L150" i="38"/>
  <c r="I190" i="38"/>
  <c r="G147" i="38"/>
  <c r="F102" i="38"/>
  <c r="F58" i="38"/>
  <c r="L101" i="38"/>
  <c r="L151" i="38"/>
  <c r="I191" i="38"/>
  <c r="G150" i="38"/>
  <c r="L141" i="38"/>
  <c r="H206" i="38"/>
  <c r="L168" i="38"/>
  <c r="J186" i="38"/>
  <c r="G149" i="38"/>
  <c r="J96" i="38"/>
  <c r="H123" i="38"/>
  <c r="G120" i="38"/>
  <c r="K175" i="38"/>
  <c r="J167" i="38"/>
  <c r="E34" i="38"/>
  <c r="C164" i="38"/>
  <c r="C185" i="38"/>
  <c r="C140" i="38"/>
  <c r="L31" i="38"/>
  <c r="K22" i="38"/>
  <c r="C87" i="38"/>
  <c r="C157" i="38"/>
  <c r="C69" i="38"/>
  <c r="C197" i="38"/>
  <c r="G44" i="38"/>
  <c r="F33" i="38"/>
  <c r="E55" i="38"/>
  <c r="H67" i="38"/>
  <c r="F71" i="38"/>
  <c r="E70" i="38"/>
  <c r="C75" i="38"/>
  <c r="C171" i="38"/>
  <c r="C137" i="38"/>
  <c r="L53" i="38"/>
  <c r="E27" i="38"/>
  <c r="F27" i="38"/>
  <c r="G89" i="38"/>
  <c r="E79" i="38"/>
  <c r="F139" i="38"/>
  <c r="K65" i="38"/>
  <c r="L122" i="38"/>
  <c r="C68" i="38"/>
  <c r="C63" i="38"/>
  <c r="L91" i="38"/>
  <c r="F32" i="38"/>
  <c r="L42" i="38"/>
  <c r="L36" i="38"/>
  <c r="E97" i="38"/>
  <c r="K112" i="38"/>
  <c r="G97" i="38"/>
  <c r="C32" i="38"/>
  <c r="L77" i="38"/>
  <c r="G53" i="38"/>
  <c r="G47" i="38"/>
  <c r="J43" i="38"/>
  <c r="E91" i="38"/>
  <c r="K106" i="38"/>
  <c r="K89" i="38"/>
  <c r="L134" i="38"/>
  <c r="I40" i="38"/>
  <c r="I55" i="38"/>
  <c r="F65" i="38"/>
  <c r="J63" i="38"/>
  <c r="G19" i="38"/>
  <c r="G68" i="38"/>
  <c r="H124" i="38"/>
  <c r="G105" i="38"/>
  <c r="F140" i="38"/>
  <c r="G96" i="38"/>
  <c r="I101" i="38"/>
  <c r="E145" i="38"/>
  <c r="J185" i="38"/>
  <c r="G142" i="38"/>
  <c r="F180" i="38"/>
  <c r="I139" i="38"/>
  <c r="E178" i="38"/>
  <c r="L196" i="38"/>
  <c r="L120" i="38"/>
  <c r="K129" i="38"/>
  <c r="J130" i="38"/>
  <c r="H141" i="38"/>
  <c r="E179" i="38"/>
  <c r="L197" i="38"/>
  <c r="H176" i="38"/>
  <c r="F194" i="38"/>
  <c r="L144" i="38"/>
  <c r="J182" i="38"/>
  <c r="G157" i="38"/>
  <c r="G78" i="38"/>
  <c r="H131" i="38"/>
  <c r="G128" i="38"/>
  <c r="K183" i="38"/>
  <c r="E126" i="38"/>
  <c r="I165" i="38"/>
  <c r="E42" i="38"/>
  <c r="C100" i="38"/>
  <c r="C121" i="38"/>
  <c r="C76" i="38"/>
  <c r="L39" i="38"/>
  <c r="C93" i="38"/>
  <c r="C190" i="38"/>
  <c r="C133" i="38"/>
  <c r="G52" i="38"/>
  <c r="F43" i="38"/>
  <c r="H86" i="38"/>
  <c r="H43" i="38"/>
  <c r="I89" i="38"/>
  <c r="L76" i="38"/>
  <c r="C42" i="38"/>
  <c r="C192" i="38"/>
  <c r="L69" i="38"/>
  <c r="E47" i="38"/>
  <c r="G31" i="38"/>
  <c r="F19" i="38"/>
  <c r="E87" i="38"/>
  <c r="K102" i="38"/>
  <c r="K81" i="38"/>
  <c r="L130" i="38"/>
  <c r="C146" i="38"/>
  <c r="C202" i="38"/>
  <c r="E33" i="38"/>
  <c r="F44" i="38"/>
  <c r="L82" i="38"/>
  <c r="L84" i="38"/>
  <c r="I33" i="38"/>
  <c r="J86" i="38"/>
  <c r="H112" i="38"/>
  <c r="J137" i="38"/>
  <c r="C199" i="38"/>
  <c r="C156" i="38"/>
  <c r="K35" i="38"/>
  <c r="I83" i="38"/>
  <c r="E82" i="38"/>
  <c r="I56" i="38"/>
  <c r="J74" i="38"/>
  <c r="H106" i="38"/>
  <c r="J131" i="38"/>
  <c r="C120" i="38"/>
  <c r="C34" i="38"/>
  <c r="L83" i="38"/>
  <c r="J51" i="38"/>
  <c r="E93" i="38"/>
  <c r="K108" i="38"/>
  <c r="G93" i="38"/>
  <c r="G66" i="38"/>
  <c r="H127" i="38"/>
  <c r="G124" i="38"/>
  <c r="K179" i="38"/>
  <c r="J171" i="38"/>
  <c r="E130" i="38"/>
  <c r="I169" i="38"/>
  <c r="H188" i="38"/>
  <c r="L166" i="38"/>
  <c r="I206" i="38"/>
  <c r="G163" i="38"/>
  <c r="F118" i="38"/>
  <c r="F98" i="38"/>
  <c r="L117" i="38"/>
  <c r="L167" i="38"/>
  <c r="H185" i="38"/>
  <c r="G166" i="38"/>
  <c r="F158" i="38"/>
  <c r="I132" i="38"/>
  <c r="E172" i="38"/>
  <c r="L190" i="38"/>
  <c r="G133" i="38"/>
  <c r="K115" i="38"/>
  <c r="J116" i="38"/>
  <c r="I125" i="38"/>
  <c r="E165" i="38"/>
  <c r="K205" i="38"/>
  <c r="J39" i="38"/>
  <c r="I42" i="38"/>
  <c r="C31" i="38"/>
  <c r="F35" i="38"/>
  <c r="L79" i="38"/>
  <c r="C67" i="38"/>
  <c r="C135" i="38"/>
  <c r="I19" i="38"/>
  <c r="L49" i="38"/>
  <c r="K40" i="38"/>
  <c r="F40" i="38"/>
  <c r="H83" i="38"/>
  <c r="F87" i="38"/>
  <c r="E86" i="38"/>
  <c r="C81" i="38"/>
  <c r="C205" i="38"/>
  <c r="C123" i="38"/>
  <c r="F55" i="38"/>
  <c r="K31" i="38"/>
  <c r="I77" i="38"/>
  <c r="E76" i="38"/>
  <c r="H93" i="38"/>
  <c r="F60" i="38"/>
  <c r="H102" i="38"/>
  <c r="J127" i="38"/>
  <c r="J84" i="38"/>
  <c r="I32" i="38"/>
  <c r="I39" i="38"/>
  <c r="K50" i="38"/>
  <c r="K55" i="38"/>
  <c r="F59" i="38"/>
  <c r="J57" i="38"/>
  <c r="J45" i="38"/>
  <c r="G60" i="38"/>
  <c r="H120" i="38"/>
  <c r="G101" i="38"/>
  <c r="I22" i="38"/>
  <c r="C99" i="38"/>
  <c r="K36" i="38"/>
  <c r="K47" i="38"/>
  <c r="I93" i="38"/>
  <c r="E92" i="38"/>
  <c r="I49" i="38"/>
  <c r="J90" i="38"/>
  <c r="H114" i="38"/>
  <c r="J139" i="38"/>
  <c r="E32" i="38"/>
  <c r="C153" i="38"/>
  <c r="F37" i="38"/>
  <c r="L66" i="38"/>
  <c r="L60" i="38"/>
  <c r="G41" i="38"/>
  <c r="J58" i="38"/>
  <c r="K116" i="38"/>
  <c r="J101" i="38"/>
  <c r="G86" i="38"/>
  <c r="I60" i="38"/>
  <c r="G132" i="38"/>
  <c r="I141" i="38"/>
  <c r="J179" i="38"/>
  <c r="E138" i="38"/>
  <c r="I177" i="38"/>
  <c r="H196" i="38"/>
  <c r="L174" i="38"/>
  <c r="J192" i="38"/>
  <c r="G171" i="38"/>
  <c r="F126" i="38"/>
  <c r="K71" i="38"/>
  <c r="L125" i="38"/>
  <c r="L175" i="38"/>
  <c r="J193" i="38"/>
  <c r="G174" i="38"/>
  <c r="F166" i="38"/>
  <c r="I107" i="38"/>
  <c r="E148" i="38"/>
  <c r="K188" i="38"/>
  <c r="G173" i="38"/>
  <c r="F104" i="38"/>
  <c r="F66" i="38"/>
  <c r="L103" i="38"/>
  <c r="C147" i="38"/>
  <c r="C78" i="38"/>
  <c r="C204" i="38"/>
  <c r="L23" i="38"/>
  <c r="C61" i="38"/>
  <c r="I28" i="38"/>
  <c r="C160" i="38"/>
  <c r="I35" i="38"/>
  <c r="L57" i="38"/>
  <c r="K48" i="38"/>
  <c r="F48" i="38"/>
  <c r="I37" i="38"/>
  <c r="F95" i="38"/>
  <c r="E94" i="38"/>
  <c r="E22" i="38"/>
  <c r="C77" i="38"/>
  <c r="C92" i="38"/>
  <c r="K28" i="38"/>
  <c r="K41" i="38"/>
  <c r="I87" i="38"/>
  <c r="E88" i="38"/>
  <c r="J82" i="38"/>
  <c r="H110" i="38"/>
  <c r="J135" i="38"/>
  <c r="G58" i="38"/>
  <c r="C174" i="38"/>
  <c r="G54" i="38"/>
  <c r="H66" i="38"/>
  <c r="H65" i="38"/>
  <c r="K70" i="38"/>
  <c r="G67" i="38"/>
  <c r="E57" i="38"/>
  <c r="F117" i="38"/>
  <c r="I96" i="38"/>
  <c r="C86" i="38"/>
  <c r="C37" i="38"/>
  <c r="G40" i="38"/>
  <c r="H58" i="38"/>
  <c r="H57" i="38"/>
  <c r="K62" i="38"/>
  <c r="G61" i="38"/>
  <c r="H91" i="38"/>
  <c r="F111" i="38"/>
  <c r="I72" i="38"/>
  <c r="G135" i="38"/>
  <c r="C82" i="38"/>
  <c r="C138" i="38"/>
  <c r="E49" i="38"/>
  <c r="F50" i="38"/>
  <c r="L94" i="38"/>
  <c r="J31" i="38"/>
  <c r="I34" i="38"/>
  <c r="C155" i="38"/>
  <c r="F21" i="38"/>
  <c r="L71" i="38"/>
  <c r="E52" i="38"/>
  <c r="C71" i="38"/>
  <c r="C105" i="38"/>
  <c r="C179" i="38"/>
  <c r="L41" i="38"/>
  <c r="K32" i="38"/>
  <c r="J28" i="38"/>
  <c r="H75" i="38"/>
  <c r="F79" i="38"/>
  <c r="E78" i="38"/>
  <c r="C145" i="38"/>
  <c r="E40" i="38"/>
  <c r="C165" i="38"/>
  <c r="J38" i="38"/>
  <c r="K19" i="38"/>
  <c r="I67" i="38"/>
  <c r="E66" i="38"/>
  <c r="L70" i="38"/>
  <c r="I70" i="38"/>
  <c r="K134" i="38"/>
  <c r="J119" i="38"/>
  <c r="F64" i="38"/>
  <c r="C143" i="38"/>
  <c r="K34" i="38"/>
  <c r="K43" i="38"/>
  <c r="I91" i="38"/>
  <c r="E90" i="38"/>
  <c r="L56" i="38"/>
  <c r="F101" i="38"/>
  <c r="E102" i="38"/>
  <c r="G125" i="38"/>
  <c r="F28" i="38"/>
  <c r="J50" i="38"/>
  <c r="H36" i="38"/>
  <c r="H37" i="38"/>
  <c r="F83" i="38"/>
  <c r="J81" i="38"/>
  <c r="L32" i="38"/>
  <c r="K94" i="38"/>
  <c r="H138" i="38"/>
  <c r="G119" i="38"/>
  <c r="C39" i="38"/>
  <c r="C167" i="38"/>
  <c r="F53" i="38"/>
  <c r="K27" i="38"/>
  <c r="I75" i="38"/>
  <c r="E74" i="38"/>
  <c r="L90" i="38"/>
  <c r="I94" i="38"/>
  <c r="H100" i="38"/>
  <c r="J125" i="38"/>
  <c r="F116" i="38"/>
  <c r="F94" i="38"/>
  <c r="L115" i="38"/>
  <c r="L165" i="38"/>
  <c r="I205" i="38"/>
  <c r="G164" i="38"/>
  <c r="F156" i="38"/>
  <c r="I114" i="38"/>
  <c r="E154" i="38"/>
  <c r="K194" i="38"/>
  <c r="H149" i="38"/>
  <c r="K105" i="38"/>
  <c r="J106" i="38"/>
  <c r="I115" i="38"/>
  <c r="E155" i="38"/>
  <c r="K195" i="38"/>
  <c r="H152" i="38"/>
  <c r="E192" i="38"/>
  <c r="K166" i="38"/>
  <c r="J158" i="38"/>
  <c r="E131" i="38"/>
  <c r="I82" i="38"/>
  <c r="H107" i="38"/>
  <c r="G104" i="38"/>
  <c r="K159" i="38"/>
  <c r="J151" i="38"/>
  <c r="E110" i="38"/>
  <c r="C194" i="38"/>
  <c r="C33" i="38"/>
  <c r="C170" i="38"/>
  <c r="E41" i="38"/>
  <c r="C115" i="38"/>
  <c r="C19" i="38"/>
  <c r="I52" i="38"/>
  <c r="C21" i="38"/>
  <c r="F38" i="38"/>
  <c r="L81" i="38"/>
  <c r="K76" i="38"/>
  <c r="J75" i="38"/>
  <c r="E46" i="38"/>
  <c r="J42" i="38"/>
  <c r="H32" i="38"/>
  <c r="H31" i="38"/>
  <c r="F77" i="38"/>
  <c r="J77" i="38"/>
  <c r="G88" i="38"/>
  <c r="H134" i="38"/>
  <c r="G115" i="38"/>
  <c r="C150" i="38"/>
  <c r="C56" i="38"/>
  <c r="G38" i="38"/>
  <c r="H56" i="38"/>
  <c r="H55" i="38"/>
  <c r="K58" i="38"/>
  <c r="G59" i="38"/>
  <c r="L88" i="38"/>
  <c r="F109" i="38"/>
  <c r="I64" i="38"/>
  <c r="C35" i="38"/>
  <c r="G24" i="38"/>
  <c r="H48" i="38"/>
  <c r="H47" i="38"/>
  <c r="F93" i="38"/>
  <c r="J93" i="38"/>
  <c r="L64" i="38"/>
  <c r="F103" i="38"/>
  <c r="E104" i="38"/>
  <c r="G127" i="38"/>
  <c r="C62" i="38"/>
  <c r="C57" i="38"/>
  <c r="K39" i="38"/>
  <c r="I85" i="38"/>
  <c r="E84" i="38"/>
  <c r="I58" i="38"/>
  <c r="J78" i="38"/>
  <c r="H108" i="38"/>
  <c r="J133" i="38"/>
  <c r="F124" i="38"/>
  <c r="K67" i="38"/>
  <c r="L123" i="38"/>
  <c r="L173" i="38"/>
  <c r="J191" i="38"/>
  <c r="G172" i="38"/>
  <c r="F164" i="38"/>
  <c r="I122" i="38"/>
  <c r="E162" i="38"/>
  <c r="K202" i="38"/>
  <c r="G129" i="38"/>
  <c r="K113" i="38"/>
  <c r="J114" i="38"/>
  <c r="I123" i="38"/>
  <c r="E163" i="38"/>
  <c r="K203" i="38"/>
  <c r="H160" i="38"/>
  <c r="E200" i="38"/>
  <c r="K142" i="38"/>
  <c r="E180" i="38"/>
  <c r="L198" i="38"/>
  <c r="H159" i="38"/>
  <c r="F136" i="38"/>
  <c r="K91" i="38"/>
  <c r="L135" i="38"/>
  <c r="C176" i="38"/>
  <c r="I31" i="38"/>
  <c r="L55" i="38"/>
  <c r="C161" i="38"/>
  <c r="C36" i="38"/>
  <c r="C47" i="38"/>
  <c r="J46" i="38"/>
  <c r="L89" i="38"/>
  <c r="H38" i="38"/>
  <c r="K37" i="38"/>
  <c r="L58" i="38"/>
  <c r="K84" i="38"/>
  <c r="J83" i="38"/>
  <c r="E54" i="38"/>
  <c r="I46" i="38"/>
  <c r="H42" i="38"/>
  <c r="H41" i="38"/>
  <c r="F89" i="38"/>
  <c r="J87" i="38"/>
  <c r="L48" i="38"/>
  <c r="F99" i="38"/>
  <c r="E100" i="38"/>
  <c r="G123" i="38"/>
  <c r="C187" i="38"/>
  <c r="L75" i="38"/>
  <c r="E51" i="38"/>
  <c r="G45" i="38"/>
  <c r="G39" i="38"/>
  <c r="F34" i="38"/>
  <c r="E89" i="38"/>
  <c r="K104" i="38"/>
  <c r="K85" i="38"/>
  <c r="J35" i="38"/>
  <c r="C128" i="38"/>
  <c r="L61" i="38"/>
  <c r="E35" i="38"/>
  <c r="J55" i="38"/>
  <c r="J49" i="38"/>
  <c r="E83" i="38"/>
  <c r="K98" i="38"/>
  <c r="K73" i="38"/>
  <c r="L126" i="38"/>
  <c r="I24" i="38"/>
  <c r="I23" i="38"/>
  <c r="K42" i="38"/>
  <c r="K49" i="38"/>
  <c r="I95" i="38"/>
  <c r="E96" i="38"/>
  <c r="F23" i="38"/>
  <c r="J94" i="38"/>
  <c r="H116" i="38"/>
  <c r="J141" i="38"/>
  <c r="F132" i="38"/>
  <c r="K83" i="38"/>
  <c r="L131" i="38"/>
  <c r="L181" i="38"/>
  <c r="J199" i="38"/>
  <c r="G180" i="38"/>
  <c r="F172" i="38"/>
  <c r="I130" i="38"/>
  <c r="E170" i="38"/>
  <c r="L188" i="38"/>
  <c r="L104" i="38"/>
  <c r="K121" i="38"/>
  <c r="J122" i="38"/>
  <c r="I131" i="38"/>
  <c r="E171" i="38"/>
  <c r="L189" i="38"/>
  <c r="H168" i="38"/>
  <c r="F186" i="38"/>
  <c r="K150" i="38"/>
  <c r="I142" i="38"/>
  <c r="L206" i="38"/>
  <c r="H167" i="38"/>
  <c r="K99" i="38"/>
  <c r="J100" i="38"/>
  <c r="I109" i="38"/>
  <c r="E149" i="38"/>
  <c r="K189" i="38"/>
  <c r="C55" i="38"/>
  <c r="C60" i="38"/>
  <c r="J52" i="38"/>
  <c r="L95" i="38"/>
  <c r="C182" i="38"/>
  <c r="J33" i="38"/>
  <c r="I36" i="38"/>
  <c r="C96" i="38"/>
  <c r="I51" i="38"/>
  <c r="L65" i="38"/>
  <c r="H46" i="38"/>
  <c r="K45" i="38"/>
  <c r="H89" i="38"/>
  <c r="K92" i="38"/>
  <c r="J91" i="38"/>
  <c r="C132" i="38"/>
  <c r="I27" i="38"/>
  <c r="K44" i="38"/>
  <c r="K51" i="38"/>
  <c r="F57" i="38"/>
  <c r="E98" i="38"/>
  <c r="J36" i="38"/>
  <c r="J98" i="38"/>
  <c r="H118" i="38"/>
  <c r="G99" i="38"/>
  <c r="G74" i="38"/>
  <c r="F22" i="38"/>
  <c r="J48" i="38"/>
  <c r="H34" i="38"/>
  <c r="H33" i="38"/>
  <c r="F81" i="38"/>
  <c r="J79" i="38"/>
  <c r="L24" i="38"/>
  <c r="G92" i="38"/>
  <c r="H136" i="38"/>
  <c r="G117" i="38"/>
  <c r="I54" i="38"/>
  <c r="J32" i="38"/>
  <c r="F73" i="38"/>
  <c r="J71" i="38"/>
  <c r="G43" i="38"/>
  <c r="G80" i="38"/>
  <c r="H130" i="38"/>
  <c r="G111" i="38"/>
  <c r="J37" i="38"/>
  <c r="C80" i="38"/>
  <c r="L67" i="38"/>
  <c r="E43" i="38"/>
  <c r="G21" i="38"/>
  <c r="I45" i="38"/>
  <c r="E85" i="38"/>
  <c r="K100" i="38"/>
  <c r="K77" i="38"/>
  <c r="J88" i="38"/>
  <c r="H119" i="38"/>
  <c r="G116" i="38"/>
  <c r="K171" i="38"/>
  <c r="J163" i="38"/>
  <c r="E122" i="38"/>
  <c r="I161" i="38"/>
  <c r="G202" i="38"/>
  <c r="L158" i="38"/>
  <c r="I198" i="38"/>
  <c r="G155" i="38"/>
  <c r="F110" i="38"/>
  <c r="F82" i="38"/>
  <c r="L109" i="38"/>
  <c r="L159" i="38"/>
  <c r="I199" i="38"/>
  <c r="G158" i="38"/>
  <c r="F150" i="38"/>
  <c r="I124" i="38"/>
  <c r="E164" i="38"/>
  <c r="K204" i="38"/>
  <c r="H175" i="38"/>
  <c r="K107" i="38"/>
  <c r="J108" i="38"/>
  <c r="I117" i="38"/>
  <c r="J175" i="38"/>
  <c r="H146" i="38"/>
  <c r="E186" i="38"/>
  <c r="K144" i="38"/>
  <c r="E182" i="38"/>
  <c r="L200" i="38"/>
  <c r="G62" i="38"/>
  <c r="H125" i="38"/>
  <c r="G122" i="38"/>
  <c r="K177" i="38"/>
  <c r="J169" i="38"/>
  <c r="E128" i="38"/>
  <c r="I167" i="38"/>
  <c r="H186" i="38"/>
  <c r="L180" i="38"/>
  <c r="J198" i="38"/>
  <c r="C49" i="38"/>
  <c r="F24" i="38"/>
  <c r="C54" i="38"/>
  <c r="C118" i="38"/>
  <c r="C24" i="38"/>
  <c r="I44" i="38"/>
  <c r="C107" i="38"/>
  <c r="L73" i="38"/>
  <c r="H22" i="38"/>
  <c r="K21" i="38"/>
  <c r="G37" i="38"/>
  <c r="K68" i="38"/>
  <c r="J67" i="38"/>
  <c r="C72" i="38"/>
  <c r="C162" i="38"/>
  <c r="H21" i="38"/>
  <c r="F67" i="38"/>
  <c r="J65" i="38"/>
  <c r="G27" i="38"/>
  <c r="G72" i="38"/>
  <c r="H126" i="38"/>
  <c r="G107" i="38"/>
  <c r="G90" i="38"/>
  <c r="C23" i="38"/>
  <c r="G22" i="38"/>
  <c r="H44" i="38"/>
  <c r="H45" i="38"/>
  <c r="F91" i="38"/>
  <c r="J89" i="38"/>
  <c r="E73" i="38"/>
  <c r="F133" i="38"/>
  <c r="F96" i="38"/>
  <c r="E24" i="38"/>
  <c r="C201" i="38"/>
  <c r="H80" i="38"/>
  <c r="H79" i="38"/>
  <c r="K82" i="38"/>
  <c r="G77" i="38"/>
  <c r="E67" i="38"/>
  <c r="F127" i="38"/>
  <c r="F84" i="38"/>
  <c r="L110" i="38"/>
  <c r="C180" i="38"/>
  <c r="J40" i="38"/>
  <c r="H28" i="38"/>
  <c r="F75" i="38"/>
  <c r="J73" i="38"/>
  <c r="G51" i="38"/>
  <c r="G84" i="38"/>
  <c r="H132" i="38"/>
  <c r="G113" i="38"/>
  <c r="K103" i="38"/>
  <c r="J104" i="38"/>
  <c r="I113" i="38"/>
  <c r="E153" i="38"/>
  <c r="K193" i="38"/>
  <c r="H150" i="38"/>
  <c r="E190" i="38"/>
  <c r="K148" i="38"/>
  <c r="G139" i="38"/>
  <c r="L204" i="38"/>
  <c r="L136" i="38"/>
  <c r="K137" i="38"/>
  <c r="J138" i="38"/>
  <c r="K149" i="38"/>
  <c r="G141" i="38"/>
  <c r="L205" i="38"/>
  <c r="H184" i="38"/>
  <c r="F202" i="38"/>
  <c r="L152" i="38"/>
  <c r="I192" i="38"/>
  <c r="G165" i="38"/>
  <c r="K95" i="38"/>
  <c r="I76" i="38"/>
  <c r="G136" i="38"/>
  <c r="L145" i="38"/>
  <c r="F185" i="38"/>
  <c r="C109" i="38"/>
  <c r="C142" i="38"/>
  <c r="C85" i="38"/>
  <c r="F49" i="38"/>
  <c r="C152" i="38"/>
  <c r="C114" i="38"/>
  <c r="C27" i="38"/>
  <c r="C154" i="38"/>
  <c r="G28" i="38"/>
  <c r="E45" i="38"/>
  <c r="H62" i="38"/>
  <c r="H19" i="38"/>
  <c r="I65" i="38"/>
  <c r="G23" i="38"/>
  <c r="C58" i="38"/>
  <c r="C66" i="38"/>
  <c r="L21" i="38"/>
  <c r="H74" i="38"/>
  <c r="H73" i="38"/>
  <c r="K78" i="38"/>
  <c r="G73" i="38"/>
  <c r="E63" i="38"/>
  <c r="F123" i="38"/>
  <c r="F76" i="38"/>
  <c r="L106" i="38"/>
  <c r="C144" i="38"/>
  <c r="L59" i="38"/>
  <c r="E31" i="38"/>
  <c r="F39" i="38"/>
  <c r="J41" i="38"/>
  <c r="G91" i="38"/>
  <c r="E81" i="38"/>
  <c r="F141" i="38"/>
  <c r="K69" i="38"/>
  <c r="E56" i="38"/>
  <c r="C73" i="38"/>
  <c r="L45" i="38"/>
  <c r="I21" i="38"/>
  <c r="G85" i="38"/>
  <c r="E75" i="38"/>
  <c r="F135" i="38"/>
  <c r="K57" i="38"/>
  <c r="L118" i="38"/>
  <c r="C163" i="38"/>
  <c r="C108" i="38"/>
  <c r="H40" i="38"/>
  <c r="H39" i="38"/>
  <c r="F85" i="38"/>
  <c r="J85" i="38"/>
  <c r="L40" i="38"/>
  <c r="K96" i="38"/>
  <c r="H140" i="38"/>
  <c r="G121" i="38"/>
  <c r="K111" i="38"/>
  <c r="J112" i="38"/>
  <c r="I121" i="38"/>
  <c r="E161" i="38"/>
  <c r="K201" i="38"/>
  <c r="H158" i="38"/>
  <c r="E198" i="38"/>
  <c r="K156" i="38"/>
  <c r="J148" i="38"/>
  <c r="E101" i="38"/>
  <c r="I66" i="38"/>
  <c r="H105" i="38"/>
  <c r="G102" i="38"/>
  <c r="K157" i="38"/>
  <c r="J149" i="38"/>
  <c r="E107" i="38"/>
  <c r="I147" i="38"/>
  <c r="G188" i="38"/>
  <c r="K174" i="38"/>
  <c r="J166" i="38"/>
  <c r="E105" i="38"/>
  <c r="L108" i="38"/>
  <c r="K123" i="38"/>
  <c r="J124" i="38"/>
  <c r="I133" i="38"/>
  <c r="I50" i="38"/>
  <c r="J44" i="38"/>
  <c r="L87" i="38"/>
  <c r="C88" i="38"/>
  <c r="C103" i="38"/>
  <c r="C40" i="38"/>
  <c r="C90" i="38"/>
  <c r="G36" i="38"/>
  <c r="H70" i="38"/>
  <c r="H27" i="38"/>
  <c r="I73" i="38"/>
  <c r="G55" i="38"/>
  <c r="C102" i="38"/>
  <c r="C129" i="38"/>
  <c r="C94" i="38"/>
  <c r="L37" i="38"/>
  <c r="H84" i="38"/>
  <c r="H85" i="38"/>
  <c r="K88" i="38"/>
  <c r="G81" i="38"/>
  <c r="E71" i="38"/>
  <c r="F131" i="38"/>
  <c r="F92" i="38"/>
  <c r="L114" i="38"/>
  <c r="C183" i="38"/>
  <c r="C117" i="38"/>
  <c r="F45" i="38"/>
  <c r="K23" i="38"/>
  <c r="I69" i="38"/>
  <c r="E68" i="38"/>
  <c r="L78" i="38"/>
  <c r="I78" i="38"/>
  <c r="K136" i="38"/>
  <c r="J121" i="38"/>
  <c r="C141" i="38"/>
  <c r="C127" i="38"/>
  <c r="I61" i="38"/>
  <c r="E60" i="38"/>
  <c r="L54" i="38"/>
  <c r="J72" i="38"/>
  <c r="K130" i="38"/>
  <c r="J115" i="38"/>
  <c r="C64" i="38"/>
  <c r="C22" i="38"/>
  <c r="H50" i="38"/>
  <c r="H49" i="38"/>
  <c r="F97" i="38"/>
  <c r="J95" i="38"/>
  <c r="L72" i="38"/>
  <c r="F105" i="38"/>
  <c r="E106" i="38"/>
  <c r="L100" i="38"/>
  <c r="K119" i="38"/>
  <c r="J120" i="38"/>
  <c r="I129" i="38"/>
  <c r="E169" i="38"/>
  <c r="L187" i="38"/>
  <c r="H166" i="38"/>
  <c r="E206" i="38"/>
  <c r="K164" i="38"/>
  <c r="J156" i="38"/>
  <c r="E113" i="38"/>
  <c r="F72" i="38"/>
  <c r="H113" i="38"/>
  <c r="G110" i="38"/>
  <c r="K165" i="38"/>
  <c r="J157" i="38"/>
  <c r="E116" i="38"/>
  <c r="I155" i="38"/>
  <c r="G196" i="38"/>
  <c r="K182" i="38"/>
  <c r="J174" i="38"/>
  <c r="E115" i="38"/>
  <c r="L124" i="38"/>
  <c r="K131" i="38"/>
  <c r="J132" i="38"/>
  <c r="K143" i="38"/>
  <c r="E181" i="38"/>
  <c r="L199" i="38"/>
  <c r="C151" i="38"/>
  <c r="C53" i="38"/>
  <c r="C83" i="38"/>
  <c r="G42" i="38"/>
  <c r="C97" i="38"/>
  <c r="C65" i="38"/>
  <c r="C41" i="38"/>
  <c r="J54" i="38"/>
  <c r="L97" i="38"/>
  <c r="H78" i="38"/>
  <c r="H35" i="38"/>
  <c r="I81" i="38"/>
  <c r="L44" i="38"/>
  <c r="C48" i="38"/>
  <c r="J19" i="38"/>
  <c r="G32" i="38"/>
  <c r="H52" i="38"/>
  <c r="H53" i="38"/>
  <c r="K56" i="38"/>
  <c r="J97" i="38"/>
  <c r="L80" i="38"/>
  <c r="F107" i="38"/>
  <c r="E108" i="38"/>
  <c r="G131" i="38"/>
  <c r="C91" i="38"/>
  <c r="L27" i="38"/>
  <c r="H76" i="38"/>
  <c r="H77" i="38"/>
  <c r="K80" i="38"/>
  <c r="G75" i="38"/>
  <c r="E65" i="38"/>
  <c r="F125" i="38"/>
  <c r="F80" i="38"/>
  <c r="C184" i="38"/>
  <c r="C158" i="38"/>
  <c r="G56" i="38"/>
  <c r="H68" i="38"/>
  <c r="H69" i="38"/>
  <c r="K72" i="38"/>
  <c r="G69" i="38"/>
  <c r="E59" i="38"/>
  <c r="F119" i="38"/>
  <c r="F62" i="38"/>
  <c r="L102" i="38"/>
  <c r="C125" i="38"/>
  <c r="C181" i="38"/>
  <c r="F36" i="38"/>
  <c r="I63" i="38"/>
  <c r="E64" i="38"/>
  <c r="L62" i="38"/>
  <c r="I62" i="38"/>
  <c r="K132" i="38"/>
  <c r="J117" i="38"/>
  <c r="F108" i="38"/>
  <c r="F78" i="38"/>
  <c r="L107" i="38"/>
  <c r="L157" i="38"/>
  <c r="I197" i="38"/>
  <c r="G156" i="38"/>
  <c r="F148" i="38"/>
  <c r="I103" i="38"/>
  <c r="E146" i="38"/>
  <c r="K186" i="38"/>
  <c r="K140" i="38"/>
  <c r="F142" i="38"/>
  <c r="G98" i="38"/>
  <c r="I105" i="38"/>
  <c r="E147" i="38"/>
  <c r="K187" i="38"/>
  <c r="H144" i="38"/>
  <c r="F182" i="38"/>
  <c r="K158" i="38"/>
  <c r="J150" i="38"/>
  <c r="E123" i="38"/>
  <c r="L140" i="38"/>
  <c r="H99" i="38"/>
  <c r="J140" i="38"/>
  <c r="K151" i="38"/>
  <c r="K197" i="38"/>
  <c r="H178" i="38"/>
  <c r="F196" i="38"/>
  <c r="K176" i="38"/>
  <c r="J168" i="38"/>
  <c r="E125" i="38"/>
  <c r="F114" i="38"/>
  <c r="F90" i="38"/>
  <c r="L113" i="38"/>
  <c r="L163" i="38"/>
  <c r="I203" i="38"/>
  <c r="G162" i="38"/>
  <c r="F154" i="38"/>
  <c r="I128" i="38"/>
  <c r="E168" i="38"/>
  <c r="L186" i="38"/>
  <c r="I168" i="38"/>
  <c r="H187" i="38"/>
  <c r="F157" i="38"/>
  <c r="G185" i="38"/>
  <c r="E193" i="38"/>
  <c r="I150" i="38"/>
  <c r="G191" i="38"/>
  <c r="C198" i="38"/>
  <c r="C113" i="38"/>
  <c r="F205" i="38"/>
  <c r="H142" i="38"/>
  <c r="F183" i="38"/>
  <c r="G169" i="38"/>
  <c r="F149" i="38"/>
  <c r="G201" i="38"/>
  <c r="I160" i="38"/>
  <c r="K200" i="38"/>
  <c r="E160" i="38"/>
  <c r="I120" i="38"/>
  <c r="F146" i="38"/>
  <c r="G154" i="38"/>
  <c r="I195" i="38"/>
  <c r="L155" i="38"/>
  <c r="L105" i="38"/>
  <c r="F74" i="38"/>
  <c r="F106" i="38"/>
  <c r="E117" i="38"/>
  <c r="J160" i="38"/>
  <c r="K168" i="38"/>
  <c r="F188" i="38"/>
  <c r="H170" i="38"/>
  <c r="J203" i="38"/>
  <c r="C195" i="38"/>
  <c r="E187" i="38"/>
  <c r="G175" i="38"/>
  <c r="F143" i="38"/>
  <c r="G195" i="38"/>
  <c r="I154" i="38"/>
  <c r="E205" i="38"/>
  <c r="H161" i="38"/>
  <c r="K192" i="38"/>
  <c r="E152" i="38"/>
  <c r="I112" i="38"/>
  <c r="F170" i="38"/>
  <c r="G178" i="38"/>
  <c r="J197" i="38"/>
  <c r="L179" i="38"/>
  <c r="L129" i="38"/>
  <c r="K79" i="38"/>
  <c r="F130" i="38"/>
  <c r="G143" i="38"/>
  <c r="I186" i="38"/>
  <c r="L146" i="38"/>
  <c r="G190" i="38"/>
  <c r="I149" i="38"/>
  <c r="H137" i="38"/>
  <c r="C134" i="38"/>
  <c r="F189" i="38"/>
  <c r="H169" i="38"/>
  <c r="F167" i="38"/>
  <c r="H197" i="38"/>
  <c r="I178" i="38"/>
  <c r="F184" i="38"/>
  <c r="I144" i="38"/>
  <c r="L194" i="38"/>
  <c r="E176" i="38"/>
  <c r="I136" i="38"/>
  <c r="E196" i="38"/>
  <c r="H156" i="38"/>
  <c r="K199" i="38"/>
  <c r="E159" i="38"/>
  <c r="I119" i="38"/>
  <c r="J110" i="38"/>
  <c r="K109" i="38"/>
  <c r="G167" i="38"/>
  <c r="J188" i="38"/>
  <c r="L170" i="38"/>
  <c r="H192" i="38"/>
  <c r="I173" i="38"/>
  <c r="E134" i="38"/>
  <c r="L153" i="38"/>
  <c r="E203" i="38"/>
  <c r="H191" i="38"/>
  <c r="E139" i="38"/>
  <c r="I170" i="38"/>
  <c r="E189" i="38"/>
  <c r="E127" i="38"/>
  <c r="K162" i="38"/>
  <c r="H148" i="38"/>
  <c r="E151" i="38"/>
  <c r="J102" i="38"/>
  <c r="G159" i="38"/>
  <c r="L162" i="38"/>
  <c r="G160" i="38"/>
  <c r="F120" i="38"/>
  <c r="G204" i="38"/>
  <c r="K173" i="38"/>
  <c r="E121" i="38"/>
  <c r="H174" i="38"/>
  <c r="J128" i="38"/>
  <c r="F113" i="38"/>
  <c r="K64" i="38"/>
  <c r="H60" i="38"/>
  <c r="C193" i="38"/>
  <c r="L86" i="38"/>
  <c r="C101" i="38"/>
  <c r="H104" i="38"/>
  <c r="E80" i="38"/>
  <c r="C172" i="38"/>
  <c r="J111" i="38"/>
  <c r="H98" i="38"/>
  <c r="E53" i="38"/>
  <c r="J47" i="38"/>
  <c r="C124" i="38"/>
  <c r="E44" i="38"/>
  <c r="I47" i="38"/>
  <c r="J23" i="38"/>
  <c r="F86" i="38"/>
  <c r="E156" i="38"/>
  <c r="J201" i="38"/>
  <c r="F134" i="38"/>
  <c r="H204" i="38"/>
  <c r="L149" i="38"/>
  <c r="J109" i="38"/>
  <c r="L92" i="38"/>
  <c r="C51" i="38"/>
  <c r="E195" i="38"/>
  <c r="H145" i="38"/>
  <c r="F151" i="38"/>
  <c r="G203" i="38"/>
  <c r="I162" i="38"/>
  <c r="F191" i="38"/>
  <c r="H171" i="38"/>
  <c r="J190" i="38"/>
  <c r="L172" i="38"/>
  <c r="G200" i="38"/>
  <c r="I159" i="38"/>
  <c r="E120" i="38"/>
  <c r="J161" i="38"/>
  <c r="K169" i="38"/>
  <c r="G114" i="38"/>
  <c r="H117" i="38"/>
  <c r="J80" i="38"/>
  <c r="L192" i="38"/>
  <c r="E174" i="38"/>
  <c r="I134" i="38"/>
  <c r="F176" i="38"/>
  <c r="G184" i="38"/>
  <c r="C177" i="38"/>
  <c r="F153" i="38"/>
  <c r="G197" i="38"/>
  <c r="I156" i="38"/>
  <c r="J183" i="38"/>
  <c r="H163" i="38"/>
  <c r="F171" i="38"/>
  <c r="G145" i="38"/>
  <c r="I204" i="38"/>
  <c r="L164" i="38"/>
  <c r="H202" i="38"/>
  <c r="I183" i="38"/>
  <c r="G146" i="38"/>
  <c r="I187" i="38"/>
  <c r="L147" i="38"/>
  <c r="G138" i="38"/>
  <c r="I84" i="38"/>
  <c r="K97" i="38"/>
  <c r="E109" i="38"/>
  <c r="J152" i="38"/>
  <c r="K160" i="38"/>
  <c r="E202" i="38"/>
  <c r="H162" i="38"/>
  <c r="J187" i="38"/>
  <c r="C168" i="38"/>
  <c r="F177" i="38"/>
  <c r="H199" i="38"/>
  <c r="I180" i="38"/>
  <c r="G187" i="38"/>
  <c r="I146" i="38"/>
  <c r="E197" i="38"/>
  <c r="H147" i="38"/>
  <c r="J206" i="38"/>
  <c r="E144" i="38"/>
  <c r="I99" i="38"/>
  <c r="F162" i="38"/>
  <c r="G170" i="38"/>
  <c r="J189" i="38"/>
  <c r="L171" i="38"/>
  <c r="L121" i="38"/>
  <c r="K63" i="38"/>
  <c r="F122" i="38"/>
  <c r="E133" i="38"/>
  <c r="J176" i="38"/>
  <c r="K184" i="38"/>
  <c r="F204" i="38"/>
  <c r="E141" i="38"/>
  <c r="L191" i="38"/>
  <c r="C159" i="38"/>
  <c r="F169" i="38"/>
  <c r="F203" i="38"/>
  <c r="H189" i="38"/>
  <c r="H183" i="38"/>
  <c r="F155" i="38"/>
  <c r="I188" i="38"/>
  <c r="F198" i="38"/>
  <c r="L201" i="38"/>
  <c r="K145" i="38"/>
  <c r="K133" i="38"/>
  <c r="K190" i="38"/>
  <c r="I110" i="38"/>
  <c r="E157" i="38"/>
  <c r="H143" i="38"/>
  <c r="I163" i="38"/>
  <c r="G118" i="38"/>
  <c r="J164" i="38"/>
  <c r="L195" i="38"/>
  <c r="K127" i="38"/>
  <c r="H94" i="38"/>
  <c r="H61" i="38"/>
  <c r="J123" i="38"/>
  <c r="E72" i="38"/>
  <c r="C196" i="38"/>
  <c r="F68" i="38"/>
  <c r="I79" i="38"/>
  <c r="C116" i="38"/>
  <c r="K126" i="38"/>
  <c r="C122" i="38"/>
  <c r="C136" i="38"/>
  <c r="F56" i="38"/>
  <c r="C169" i="38"/>
  <c r="K54" i="38"/>
  <c r="C112" i="38"/>
  <c r="I201" i="38"/>
  <c r="F112" i="38"/>
  <c r="I116" i="38"/>
  <c r="L183" i="38"/>
  <c r="G179" i="38"/>
  <c r="I185" i="38"/>
  <c r="L99" i="38"/>
  <c r="K124" i="38"/>
  <c r="AI16" i="38"/>
  <c r="AA18" i="38"/>
  <c r="AB18" i="38" s="1"/>
  <c r="AC18" i="38" l="1"/>
  <c r="Z16" i="38"/>
  <c r="Z18" i="38"/>
  <c r="AA16" i="38"/>
  <c r="AB16" i="38" s="1"/>
  <c r="AC25" i="38"/>
  <c r="Z25" i="38"/>
  <c r="AA25" i="38"/>
  <c r="AB25" i="38" s="1"/>
  <c r="Z15" i="38"/>
  <c r="AA30" i="38"/>
  <c r="AB30" i="38" s="1"/>
  <c r="AC17" i="38"/>
  <c r="AC20" i="38"/>
  <c r="AA17" i="38"/>
  <c r="AB17" i="38" s="1"/>
  <c r="AA20" i="38"/>
  <c r="AB20" i="38" s="1"/>
  <c r="AI15" i="38"/>
  <c r="Z17" i="38"/>
  <c r="Z20" i="38"/>
  <c r="AC15" i="38"/>
  <c r="U18" i="38"/>
  <c r="AJ18" i="38" s="1"/>
  <c r="U7" i="38"/>
  <c r="AJ7" i="38" s="1"/>
  <c r="Z7" i="38"/>
  <c r="AC7" i="38"/>
  <c r="AA7" i="38"/>
  <c r="AB7" i="38" s="1"/>
  <c r="AI7" i="38"/>
  <c r="U16" i="38"/>
  <c r="AJ16" i="38" s="1"/>
  <c r="AI29" i="38"/>
  <c r="Z29" i="38"/>
  <c r="AC29" i="38"/>
  <c r="U17" i="38"/>
  <c r="AJ17" i="38" s="1"/>
  <c r="U30" i="38"/>
  <c r="AJ30" i="38" s="1"/>
  <c r="U29" i="38"/>
  <c r="AJ29" i="38" s="1"/>
  <c r="Z30" i="38"/>
  <c r="AA26" i="38"/>
  <c r="AB26" i="38" s="1"/>
  <c r="U26" i="38"/>
  <c r="AJ26" i="38" s="1"/>
  <c r="U25" i="38"/>
  <c r="AJ25" i="38" s="1"/>
  <c r="U15" i="38"/>
  <c r="AJ15" i="38" s="1"/>
  <c r="U20" i="38"/>
  <c r="AJ20" i="38" s="1"/>
  <c r="AI30" i="38"/>
  <c r="AI26" i="38"/>
  <c r="U193" i="38"/>
  <c r="AJ193" i="38" s="1"/>
  <c r="U65" i="38"/>
  <c r="AJ65" i="38" s="1"/>
  <c r="U139" i="38"/>
  <c r="AJ139" i="38" s="1"/>
  <c r="U71" i="38"/>
  <c r="AJ71" i="38" s="1"/>
  <c r="Z26" i="38"/>
  <c r="U53" i="38"/>
  <c r="AJ53" i="38" s="1"/>
  <c r="U141" i="38"/>
  <c r="AJ141" i="38" s="1"/>
  <c r="U181" i="38"/>
  <c r="AJ181" i="38" s="1"/>
  <c r="U72" i="38"/>
  <c r="AJ72" i="38" s="1"/>
  <c r="U196" i="38"/>
  <c r="AJ196" i="38" s="1"/>
  <c r="U101" i="38"/>
  <c r="AJ101" i="38" s="1"/>
  <c r="U174" i="38"/>
  <c r="AJ174" i="38" s="1"/>
  <c r="U8" i="38"/>
  <c r="AJ8" i="38" s="1"/>
  <c r="U157" i="38"/>
  <c r="AJ157" i="38" s="1"/>
  <c r="U144" i="38"/>
  <c r="AJ144" i="38" s="1"/>
  <c r="U120" i="38"/>
  <c r="AJ120" i="38" s="1"/>
  <c r="U125" i="38"/>
  <c r="AJ125" i="38" s="1"/>
  <c r="U31" i="38"/>
  <c r="AJ31" i="38" s="1"/>
  <c r="U24" i="38"/>
  <c r="AJ24" i="38" s="1"/>
  <c r="U197" i="38"/>
  <c r="AJ197" i="38" s="1"/>
  <c r="U44" i="38"/>
  <c r="AJ44" i="38" s="1"/>
  <c r="U205" i="38"/>
  <c r="AJ205" i="38" s="1"/>
  <c r="U59" i="38"/>
  <c r="AJ59" i="38" s="1"/>
  <c r="U43" i="38"/>
  <c r="AJ43" i="38" s="1"/>
  <c r="U109" i="38"/>
  <c r="AJ109" i="38" s="1"/>
  <c r="E1" i="38"/>
  <c r="AA14" i="38"/>
  <c r="AB14" i="38" s="1"/>
  <c r="Z14" i="38"/>
  <c r="AC14" i="38"/>
  <c r="AI14" i="38"/>
  <c r="AC9" i="38"/>
  <c r="AA9" i="38"/>
  <c r="AB9" i="38" s="1"/>
  <c r="AI9" i="38"/>
  <c r="Z9" i="38"/>
  <c r="U202" i="38"/>
  <c r="AJ202" i="38" s="1"/>
  <c r="AC12" i="38"/>
  <c r="AI12" i="38"/>
  <c r="Z12" i="38"/>
  <c r="AA12" i="38"/>
  <c r="AB12" i="38" s="1"/>
  <c r="AI10" i="38"/>
  <c r="AA10" i="38"/>
  <c r="AB10" i="38" s="1"/>
  <c r="Z10" i="38"/>
  <c r="AC10" i="38"/>
  <c r="U12" i="38"/>
  <c r="AJ12" i="38" s="1"/>
  <c r="U14" i="38"/>
  <c r="AJ14" i="38" s="1"/>
  <c r="U11" i="38"/>
  <c r="AJ11" i="38" s="1"/>
  <c r="U108" i="38"/>
  <c r="AJ108" i="38" s="1"/>
  <c r="AC13" i="38"/>
  <c r="Z13" i="38"/>
  <c r="AA13" i="38"/>
  <c r="AB13" i="38" s="1"/>
  <c r="AI13" i="38"/>
  <c r="U13" i="38"/>
  <c r="AJ13" i="38" s="1"/>
  <c r="AC8" i="38"/>
  <c r="Z8" i="38"/>
  <c r="AI8" i="38"/>
  <c r="AA8" i="38"/>
  <c r="AB8" i="38" s="1"/>
  <c r="U10" i="38"/>
  <c r="AJ10" i="38" s="1"/>
  <c r="U9" i="38"/>
  <c r="AJ9" i="38" s="1"/>
  <c r="AC11" i="38"/>
  <c r="AI11" i="38"/>
  <c r="AA11" i="38"/>
  <c r="AB11" i="38" s="1"/>
  <c r="Z11" i="38"/>
  <c r="AI116" i="38"/>
  <c r="AC116" i="38"/>
  <c r="Z116" i="38"/>
  <c r="X116" i="38"/>
  <c r="AA116" i="38"/>
  <c r="AB116" i="38" s="1"/>
  <c r="D116" i="38"/>
  <c r="U80" i="38"/>
  <c r="AJ80" i="38" s="1"/>
  <c r="AI193" i="38"/>
  <c r="AC193" i="38"/>
  <c r="Z193" i="38"/>
  <c r="X193" i="38"/>
  <c r="D193" i="38"/>
  <c r="AA193" i="38"/>
  <c r="AB193" i="38" s="1"/>
  <c r="U134" i="38"/>
  <c r="AJ134" i="38" s="1"/>
  <c r="AI198" i="38"/>
  <c r="AC198" i="38"/>
  <c r="Z198" i="38"/>
  <c r="D198" i="38"/>
  <c r="X198" i="38"/>
  <c r="AA198" i="38"/>
  <c r="AB198" i="38" s="1"/>
  <c r="U123" i="38"/>
  <c r="AJ123" i="38" s="1"/>
  <c r="U146" i="38"/>
  <c r="AJ146" i="38" s="1"/>
  <c r="Z181" i="38"/>
  <c r="AI181" i="38"/>
  <c r="X181" i="38"/>
  <c r="AC181" i="38"/>
  <c r="AA181" i="38"/>
  <c r="AB181" i="38" s="1"/>
  <c r="D181" i="38"/>
  <c r="AI184" i="38"/>
  <c r="AC184" i="38"/>
  <c r="Z184" i="38"/>
  <c r="D184" i="38"/>
  <c r="AA184" i="38"/>
  <c r="AB184" i="38" s="1"/>
  <c r="X184" i="38"/>
  <c r="AC48" i="38"/>
  <c r="AI48" i="38"/>
  <c r="AA48" i="38"/>
  <c r="AB48" i="38" s="1"/>
  <c r="Z48" i="38"/>
  <c r="AI65" i="38"/>
  <c r="AC65" i="38"/>
  <c r="Z65" i="38"/>
  <c r="AA65" i="38"/>
  <c r="AB65" i="38" s="1"/>
  <c r="AI53" i="38"/>
  <c r="Z53" i="38"/>
  <c r="AC53" i="38"/>
  <c r="AA53" i="38"/>
  <c r="AB53" i="38" s="1"/>
  <c r="U115" i="38"/>
  <c r="AJ115" i="38" s="1"/>
  <c r="AI183" i="38"/>
  <c r="AC183" i="38"/>
  <c r="D183" i="38"/>
  <c r="AA183" i="38"/>
  <c r="AB183" i="38" s="1"/>
  <c r="Z183" i="38"/>
  <c r="X183" i="38"/>
  <c r="AI102" i="38"/>
  <c r="AA102" i="38"/>
  <c r="AB102" i="38" s="1"/>
  <c r="AC102" i="38"/>
  <c r="Z102" i="38"/>
  <c r="AI103" i="38"/>
  <c r="AC103" i="38"/>
  <c r="Z103" i="38"/>
  <c r="AA103" i="38"/>
  <c r="AB103" i="38" s="1"/>
  <c r="U56" i="38"/>
  <c r="AJ56" i="38" s="1"/>
  <c r="AC58" i="38"/>
  <c r="AI58" i="38"/>
  <c r="Z58" i="38"/>
  <c r="AA58" i="38"/>
  <c r="AB58" i="38" s="1"/>
  <c r="AI27" i="38"/>
  <c r="AC27" i="38"/>
  <c r="AA27" i="38"/>
  <c r="AB27" i="38" s="1"/>
  <c r="Z27" i="38"/>
  <c r="AA85" i="38"/>
  <c r="AB85" i="38" s="1"/>
  <c r="AC85" i="38"/>
  <c r="AI85" i="38"/>
  <c r="Z85" i="38"/>
  <c r="Z23" i="38"/>
  <c r="AC23" i="38"/>
  <c r="AI23" i="38"/>
  <c r="AA23" i="38"/>
  <c r="AB23" i="38" s="1"/>
  <c r="AI118" i="38"/>
  <c r="AC118" i="38"/>
  <c r="AA118" i="38"/>
  <c r="AB118" i="38" s="1"/>
  <c r="Z118" i="38"/>
  <c r="X118" i="38"/>
  <c r="D118" i="38"/>
  <c r="U128" i="38"/>
  <c r="AJ128" i="38" s="1"/>
  <c r="AC80" i="38"/>
  <c r="Z80" i="38"/>
  <c r="AA80" i="38"/>
  <c r="AB80" i="38" s="1"/>
  <c r="AI80" i="38"/>
  <c r="AI60" i="38"/>
  <c r="Z60" i="38"/>
  <c r="AC60" i="38"/>
  <c r="AA60" i="38"/>
  <c r="AB60" i="38" s="1"/>
  <c r="U170" i="38"/>
  <c r="AJ170" i="38" s="1"/>
  <c r="AC36" i="38"/>
  <c r="AI36" i="38"/>
  <c r="AA36" i="38"/>
  <c r="AB36" i="38" s="1"/>
  <c r="Z36" i="38"/>
  <c r="AI176" i="38"/>
  <c r="D176" i="38"/>
  <c r="AC176" i="38"/>
  <c r="X176" i="38"/>
  <c r="AA176" i="38"/>
  <c r="AB176" i="38" s="1"/>
  <c r="Z176" i="38"/>
  <c r="U200" i="38"/>
  <c r="AJ200" i="38" s="1"/>
  <c r="U104" i="38"/>
  <c r="AJ104" i="38" s="1"/>
  <c r="AI35" i="38"/>
  <c r="AC35" i="38"/>
  <c r="Z35" i="38"/>
  <c r="AA35" i="38"/>
  <c r="AB35" i="38" s="1"/>
  <c r="AI21" i="38"/>
  <c r="Z21" i="38"/>
  <c r="AA21" i="38"/>
  <c r="AB21" i="38" s="1"/>
  <c r="AC21" i="38"/>
  <c r="U41" i="38"/>
  <c r="AJ41" i="38" s="1"/>
  <c r="U110" i="38"/>
  <c r="AJ110" i="38" s="1"/>
  <c r="U155" i="38"/>
  <c r="AJ155" i="38" s="1"/>
  <c r="AI39" i="38"/>
  <c r="AA39" i="38"/>
  <c r="AB39" i="38" s="1"/>
  <c r="Z39" i="38"/>
  <c r="AC39" i="38"/>
  <c r="U102" i="38"/>
  <c r="AJ102" i="38" s="1"/>
  <c r="U78" i="38"/>
  <c r="AJ78" i="38" s="1"/>
  <c r="AI71" i="38"/>
  <c r="AC71" i="38"/>
  <c r="AA71" i="38"/>
  <c r="AB71" i="38" s="1"/>
  <c r="Z71" i="38"/>
  <c r="AI155" i="38"/>
  <c r="AC155" i="38"/>
  <c r="Z155" i="38"/>
  <c r="AA155" i="38"/>
  <c r="AB155" i="38" s="1"/>
  <c r="X155" i="38"/>
  <c r="D155" i="38"/>
  <c r="U88" i="38"/>
  <c r="AJ88" i="38" s="1"/>
  <c r="AI92" i="38"/>
  <c r="AC92" i="38"/>
  <c r="AA92" i="38"/>
  <c r="AB92" i="38" s="1"/>
  <c r="Z92" i="38"/>
  <c r="AC61" i="38"/>
  <c r="AI61" i="38"/>
  <c r="Z61" i="38"/>
  <c r="AA61" i="38"/>
  <c r="AB61" i="38" s="1"/>
  <c r="AI147" i="38"/>
  <c r="AC147" i="38"/>
  <c r="Z147" i="38"/>
  <c r="D147" i="38"/>
  <c r="AA147" i="38"/>
  <c r="AB147" i="38" s="1"/>
  <c r="X147" i="38"/>
  <c r="U138" i="38"/>
  <c r="AJ138" i="38" s="1"/>
  <c r="U76" i="38"/>
  <c r="AJ76" i="38" s="1"/>
  <c r="AI123" i="38"/>
  <c r="AC123" i="38"/>
  <c r="Z123" i="38"/>
  <c r="AA123" i="38"/>
  <c r="AB123" i="38" s="1"/>
  <c r="X123" i="38"/>
  <c r="D123" i="38"/>
  <c r="U172" i="38"/>
  <c r="AJ172" i="38" s="1"/>
  <c r="AI202" i="38"/>
  <c r="AC202" i="38"/>
  <c r="Z202" i="38"/>
  <c r="D202" i="38"/>
  <c r="X202" i="38"/>
  <c r="AA202" i="38"/>
  <c r="AB202" i="38" s="1"/>
  <c r="U47" i="38"/>
  <c r="AJ47" i="38" s="1"/>
  <c r="AI93" i="38"/>
  <c r="Z93" i="38"/>
  <c r="AA93" i="38"/>
  <c r="AB93" i="38" s="1"/>
  <c r="AC93" i="38"/>
  <c r="AI100" i="38"/>
  <c r="AA100" i="38"/>
  <c r="AB100" i="38" s="1"/>
  <c r="AC100" i="38"/>
  <c r="Z100" i="38"/>
  <c r="U178" i="38"/>
  <c r="AJ178" i="38" s="1"/>
  <c r="U91" i="38"/>
  <c r="AJ91" i="38" s="1"/>
  <c r="U97" i="38"/>
  <c r="AJ97" i="38" s="1"/>
  <c r="AI171" i="38"/>
  <c r="AC171" i="38"/>
  <c r="D171" i="38"/>
  <c r="Z171" i="38"/>
  <c r="X171" i="38"/>
  <c r="AA171" i="38"/>
  <c r="AB171" i="38" s="1"/>
  <c r="AI197" i="38"/>
  <c r="AC197" i="38"/>
  <c r="Z197" i="38"/>
  <c r="AA197" i="38"/>
  <c r="AB197" i="38" s="1"/>
  <c r="D197" i="38"/>
  <c r="X197" i="38"/>
  <c r="AI164" i="38"/>
  <c r="D164" i="38"/>
  <c r="AC164" i="38"/>
  <c r="AA164" i="38"/>
  <c r="AB164" i="38" s="1"/>
  <c r="X164" i="38"/>
  <c r="Z164" i="38"/>
  <c r="U62" i="38"/>
  <c r="AJ62" i="38" s="1"/>
  <c r="AI188" i="38"/>
  <c r="AC188" i="38"/>
  <c r="Z188" i="38"/>
  <c r="AA188" i="38"/>
  <c r="AB188" i="38" s="1"/>
  <c r="D188" i="38"/>
  <c r="X188" i="38"/>
  <c r="AI130" i="38"/>
  <c r="AC130" i="38"/>
  <c r="Z130" i="38"/>
  <c r="X130" i="38"/>
  <c r="AA130" i="38"/>
  <c r="AB130" i="38" s="1"/>
  <c r="D130" i="38"/>
  <c r="U137" i="38"/>
  <c r="AJ137" i="38" s="1"/>
  <c r="AI186" i="38"/>
  <c r="AC186" i="38"/>
  <c r="Z186" i="38"/>
  <c r="X186" i="38"/>
  <c r="D186" i="38"/>
  <c r="AA186" i="38"/>
  <c r="AB186" i="38" s="1"/>
  <c r="AI191" i="38"/>
  <c r="AC191" i="38"/>
  <c r="Z191" i="38"/>
  <c r="D191" i="38"/>
  <c r="X191" i="38"/>
  <c r="AA191" i="38"/>
  <c r="AB191" i="38" s="1"/>
  <c r="AI203" i="38"/>
  <c r="AC203" i="38"/>
  <c r="D203" i="38"/>
  <c r="AA203" i="38"/>
  <c r="AB203" i="38" s="1"/>
  <c r="Z203" i="38"/>
  <c r="X203" i="38"/>
  <c r="U50" i="38"/>
  <c r="AJ50" i="38" s="1"/>
  <c r="AI110" i="38"/>
  <c r="AC110" i="38"/>
  <c r="Z110" i="38"/>
  <c r="AA110" i="38"/>
  <c r="AB110" i="38" s="1"/>
  <c r="D110" i="38"/>
  <c r="X110" i="38"/>
  <c r="AC89" i="38"/>
  <c r="AI89" i="38"/>
  <c r="Z89" i="38"/>
  <c r="AA89" i="38"/>
  <c r="AB89" i="38" s="1"/>
  <c r="U38" i="38"/>
  <c r="AJ38" i="38" s="1"/>
  <c r="AI178" i="38"/>
  <c r="AC178" i="38"/>
  <c r="D178" i="38"/>
  <c r="AA178" i="38"/>
  <c r="AB178" i="38" s="1"/>
  <c r="X178" i="38"/>
  <c r="Z178" i="38"/>
  <c r="AI149" i="38"/>
  <c r="D149" i="38"/>
  <c r="X149" i="38"/>
  <c r="AC149" i="38"/>
  <c r="Z149" i="38"/>
  <c r="AA149" i="38"/>
  <c r="AB149" i="38" s="1"/>
  <c r="Z84" i="38"/>
  <c r="AC84" i="38"/>
  <c r="AI84" i="38"/>
  <c r="AA84" i="38"/>
  <c r="AB84" i="38" s="1"/>
  <c r="U201" i="38"/>
  <c r="AJ201" i="38" s="1"/>
  <c r="U204" i="38"/>
  <c r="AJ204" i="38" s="1"/>
  <c r="U118" i="38"/>
  <c r="AJ118" i="38" s="1"/>
  <c r="U124" i="38"/>
  <c r="AJ124" i="38" s="1"/>
  <c r="U188" i="38"/>
  <c r="AJ188" i="38" s="1"/>
  <c r="U136" i="38"/>
  <c r="AJ136" i="38" s="1"/>
  <c r="U199" i="38"/>
  <c r="AJ199" i="38" s="1"/>
  <c r="AI104" i="38"/>
  <c r="AC104" i="38"/>
  <c r="AA104" i="38"/>
  <c r="AB104" i="38" s="1"/>
  <c r="Z104" i="38"/>
  <c r="U112" i="38"/>
  <c r="AJ112" i="38" s="1"/>
  <c r="AI112" i="38"/>
  <c r="AC112" i="38"/>
  <c r="Z112" i="38"/>
  <c r="X112" i="38"/>
  <c r="D112" i="38"/>
  <c r="AA112" i="38"/>
  <c r="AB112" i="38" s="1"/>
  <c r="AI136" i="38"/>
  <c r="AA136" i="38"/>
  <c r="AB136" i="38" s="1"/>
  <c r="Z136" i="38"/>
  <c r="AC136" i="38"/>
  <c r="D136" i="38"/>
  <c r="X136" i="38"/>
  <c r="U133" i="38"/>
  <c r="AJ133" i="38" s="1"/>
  <c r="U195" i="38"/>
  <c r="AJ195" i="38" s="1"/>
  <c r="U156" i="38"/>
  <c r="AJ156" i="38" s="1"/>
  <c r="U127" i="38"/>
  <c r="AJ127" i="38" s="1"/>
  <c r="U159" i="38"/>
  <c r="AJ159" i="38" s="1"/>
  <c r="U117" i="38"/>
  <c r="AJ117" i="38" s="1"/>
  <c r="U168" i="38"/>
  <c r="AJ168" i="38" s="1"/>
  <c r="U64" i="38"/>
  <c r="AJ64" i="38" s="1"/>
  <c r="AI125" i="38"/>
  <c r="AA125" i="38"/>
  <c r="AB125" i="38" s="1"/>
  <c r="Z125" i="38"/>
  <c r="D125" i="38"/>
  <c r="X125" i="38"/>
  <c r="AC125" i="38"/>
  <c r="AC91" i="38"/>
  <c r="AI91" i="38"/>
  <c r="AA91" i="38"/>
  <c r="AB91" i="38" s="1"/>
  <c r="Z91" i="38"/>
  <c r="AI97" i="38"/>
  <c r="AA97" i="38"/>
  <c r="AB97" i="38" s="1"/>
  <c r="AC97" i="38"/>
  <c r="Z97" i="38"/>
  <c r="AI151" i="38"/>
  <c r="D151" i="38"/>
  <c r="Z151" i="38"/>
  <c r="AC151" i="38"/>
  <c r="AA151" i="38"/>
  <c r="AB151" i="38" s="1"/>
  <c r="X151" i="38"/>
  <c r="U116" i="38"/>
  <c r="AJ116" i="38" s="1"/>
  <c r="U169" i="38"/>
  <c r="AJ169" i="38" s="1"/>
  <c r="AI22" i="38"/>
  <c r="Z22" i="38"/>
  <c r="AA22" i="38"/>
  <c r="AB22" i="38" s="1"/>
  <c r="AC22" i="38"/>
  <c r="AI127" i="38"/>
  <c r="AC127" i="38"/>
  <c r="D127" i="38"/>
  <c r="Z127" i="38"/>
  <c r="AA127" i="38"/>
  <c r="AB127" i="38" s="1"/>
  <c r="X127" i="38"/>
  <c r="AI88" i="38"/>
  <c r="AC88" i="38"/>
  <c r="Z88" i="38"/>
  <c r="AA88" i="38"/>
  <c r="AB88" i="38" s="1"/>
  <c r="U105" i="38"/>
  <c r="AJ105" i="38" s="1"/>
  <c r="AI144" i="38"/>
  <c r="X144" i="38"/>
  <c r="AC144" i="38"/>
  <c r="Z144" i="38"/>
  <c r="D144" i="38"/>
  <c r="AA144" i="38"/>
  <c r="AB144" i="38" s="1"/>
  <c r="U63" i="38"/>
  <c r="AJ63" i="38" s="1"/>
  <c r="U45" i="38"/>
  <c r="AJ45" i="38" s="1"/>
  <c r="AI114" i="38"/>
  <c r="AA114" i="38"/>
  <c r="AB114" i="38" s="1"/>
  <c r="D114" i="38"/>
  <c r="AC114" i="38"/>
  <c r="Z114" i="38"/>
  <c r="X114" i="38"/>
  <c r="AI142" i="38"/>
  <c r="AC142" i="38"/>
  <c r="Z142" i="38"/>
  <c r="AA142" i="38"/>
  <c r="AB142" i="38" s="1"/>
  <c r="X142" i="38"/>
  <c r="D142" i="38"/>
  <c r="U153" i="38"/>
  <c r="AJ153" i="38" s="1"/>
  <c r="AC180" i="38"/>
  <c r="Z180" i="38"/>
  <c r="AA180" i="38"/>
  <c r="AB180" i="38" s="1"/>
  <c r="AI180" i="38"/>
  <c r="D180" i="38"/>
  <c r="X180" i="38"/>
  <c r="U67" i="38"/>
  <c r="AJ67" i="38" s="1"/>
  <c r="AI162" i="38"/>
  <c r="D162" i="38"/>
  <c r="AA162" i="38"/>
  <c r="AB162" i="38" s="1"/>
  <c r="AC162" i="38"/>
  <c r="Z162" i="38"/>
  <c r="X162" i="38"/>
  <c r="AI107" i="38"/>
  <c r="AC107" i="38"/>
  <c r="AA107" i="38"/>
  <c r="AB107" i="38" s="1"/>
  <c r="Z107" i="38"/>
  <c r="AA54" i="38"/>
  <c r="AB54" i="38" s="1"/>
  <c r="AC54" i="38"/>
  <c r="AI54" i="38"/>
  <c r="Z54" i="38"/>
  <c r="U186" i="38"/>
  <c r="AJ186" i="38" s="1"/>
  <c r="U164" i="38"/>
  <c r="AJ164" i="38" s="1"/>
  <c r="U98" i="38"/>
  <c r="AJ98" i="38" s="1"/>
  <c r="AI182" i="38"/>
  <c r="AC182" i="38"/>
  <c r="AA182" i="38"/>
  <c r="AB182" i="38" s="1"/>
  <c r="Z182" i="38"/>
  <c r="D182" i="38"/>
  <c r="X182" i="38"/>
  <c r="AI55" i="38"/>
  <c r="Z55" i="38"/>
  <c r="AA55" i="38"/>
  <c r="AB55" i="38" s="1"/>
  <c r="AC55" i="38"/>
  <c r="U96" i="38"/>
  <c r="AJ96" i="38" s="1"/>
  <c r="U35" i="38"/>
  <c r="AJ35" i="38" s="1"/>
  <c r="AI187" i="38"/>
  <c r="AC187" i="38"/>
  <c r="Z187" i="38"/>
  <c r="D187" i="38"/>
  <c r="X187" i="38"/>
  <c r="AA187" i="38"/>
  <c r="AB187" i="38" s="1"/>
  <c r="AI161" i="38"/>
  <c r="D161" i="38"/>
  <c r="AC161" i="38"/>
  <c r="Z161" i="38"/>
  <c r="AA161" i="38"/>
  <c r="AB161" i="38" s="1"/>
  <c r="X161" i="38"/>
  <c r="U162" i="38"/>
  <c r="AJ162" i="38" s="1"/>
  <c r="AI57" i="38"/>
  <c r="AC57" i="38"/>
  <c r="AA57" i="38"/>
  <c r="AB57" i="38" s="1"/>
  <c r="Z57" i="38"/>
  <c r="AI56" i="38"/>
  <c r="Z56" i="38"/>
  <c r="AC56" i="38"/>
  <c r="AA56" i="38"/>
  <c r="AB56" i="38" s="1"/>
  <c r="AI170" i="38"/>
  <c r="AC170" i="38"/>
  <c r="Z170" i="38"/>
  <c r="AA170" i="38"/>
  <c r="AB170" i="38" s="1"/>
  <c r="D170" i="38"/>
  <c r="X170" i="38"/>
  <c r="U192" i="38"/>
  <c r="AJ192" i="38" s="1"/>
  <c r="U66" i="38"/>
  <c r="AJ66" i="38" s="1"/>
  <c r="AI165" i="38"/>
  <c r="AC165" i="38"/>
  <c r="D165" i="38"/>
  <c r="AA165" i="38"/>
  <c r="AB165" i="38" s="1"/>
  <c r="X165" i="38"/>
  <c r="Z165" i="38"/>
  <c r="U52" i="38"/>
  <c r="AJ52" i="38" s="1"/>
  <c r="U49" i="38"/>
  <c r="AJ49" i="38" s="1"/>
  <c r="AC37" i="38"/>
  <c r="AI37" i="38"/>
  <c r="AA37" i="38"/>
  <c r="AB37" i="38" s="1"/>
  <c r="Z37" i="38"/>
  <c r="U57" i="38"/>
  <c r="AJ57" i="38" s="1"/>
  <c r="AI77" i="38"/>
  <c r="AA77" i="38"/>
  <c r="AB77" i="38" s="1"/>
  <c r="AC77" i="38"/>
  <c r="Z77" i="38"/>
  <c r="AI153" i="38"/>
  <c r="X153" i="38"/>
  <c r="AC153" i="38"/>
  <c r="Z153" i="38"/>
  <c r="AA153" i="38"/>
  <c r="AB153" i="38" s="1"/>
  <c r="D153" i="38"/>
  <c r="AI205" i="38"/>
  <c r="AA205" i="38"/>
  <c r="AB205" i="38" s="1"/>
  <c r="AC205" i="38"/>
  <c r="Z205" i="38"/>
  <c r="D205" i="38"/>
  <c r="X205" i="38"/>
  <c r="AI34" i="38"/>
  <c r="AA34" i="38"/>
  <c r="AB34" i="38" s="1"/>
  <c r="AC34" i="38"/>
  <c r="Z34" i="38"/>
  <c r="AI146" i="38"/>
  <c r="D146" i="38"/>
  <c r="AC146" i="38"/>
  <c r="Z146" i="38"/>
  <c r="AA146" i="38"/>
  <c r="AB146" i="38" s="1"/>
  <c r="X146" i="38"/>
  <c r="U87" i="38"/>
  <c r="AJ87" i="38" s="1"/>
  <c r="U42" i="38"/>
  <c r="AJ42" i="38" s="1"/>
  <c r="U145" i="38"/>
  <c r="AJ145" i="38" s="1"/>
  <c r="AC32" i="38"/>
  <c r="AI32" i="38"/>
  <c r="AA32" i="38"/>
  <c r="AB32" i="38" s="1"/>
  <c r="Z32" i="38"/>
  <c r="AI63" i="38"/>
  <c r="Z63" i="38"/>
  <c r="AA63" i="38"/>
  <c r="AB63" i="38" s="1"/>
  <c r="AC63" i="38"/>
  <c r="U27" i="38"/>
  <c r="AJ27" i="38" s="1"/>
  <c r="AC75" i="38"/>
  <c r="AI75" i="38"/>
  <c r="AA75" i="38"/>
  <c r="AB75" i="38" s="1"/>
  <c r="Z75" i="38"/>
  <c r="U55" i="38"/>
  <c r="AJ55" i="38" s="1"/>
  <c r="AI69" i="38"/>
  <c r="AA69" i="38"/>
  <c r="AB69" i="38" s="1"/>
  <c r="Z69" i="38"/>
  <c r="AC69" i="38"/>
  <c r="U34" i="38"/>
  <c r="AJ34" i="38" s="1"/>
  <c r="AI79" i="38"/>
  <c r="Z79" i="38"/>
  <c r="AC79" i="38"/>
  <c r="AA79" i="38"/>
  <c r="AB79" i="38" s="1"/>
  <c r="U21" i="38"/>
  <c r="AJ21" i="38" s="1"/>
  <c r="AI139" i="38"/>
  <c r="AC139" i="38"/>
  <c r="Z139" i="38"/>
  <c r="D139" i="38"/>
  <c r="X139" i="38"/>
  <c r="AA139" i="38"/>
  <c r="AB139" i="38" s="1"/>
  <c r="U103" i="38"/>
  <c r="AJ103" i="38" s="1"/>
  <c r="U69" i="38"/>
  <c r="AJ69" i="38" s="1"/>
  <c r="AI98" i="38"/>
  <c r="AC98" i="38"/>
  <c r="Z98" i="38"/>
  <c r="AA98" i="38"/>
  <c r="AB98" i="38" s="1"/>
  <c r="Z126" i="38"/>
  <c r="AC126" i="38"/>
  <c r="AI126" i="38"/>
  <c r="X126" i="38"/>
  <c r="D126" i="38"/>
  <c r="AA126" i="38"/>
  <c r="AB126" i="38" s="1"/>
  <c r="U129" i="38"/>
  <c r="AJ129" i="38" s="1"/>
  <c r="U48" i="38"/>
  <c r="AJ48" i="38" s="1"/>
  <c r="AI111" i="38"/>
  <c r="AC111" i="38"/>
  <c r="D111" i="38"/>
  <c r="AA111" i="38"/>
  <c r="AB111" i="38" s="1"/>
  <c r="X111" i="38"/>
  <c r="Z111" i="38"/>
  <c r="AI206" i="38"/>
  <c r="AC206" i="38"/>
  <c r="AA206" i="38"/>
  <c r="AB206" i="38" s="1"/>
  <c r="Z206" i="38"/>
  <c r="X206" i="38"/>
  <c r="D206" i="38"/>
  <c r="U140" i="38"/>
  <c r="AJ140" i="38" s="1"/>
  <c r="U167" i="38"/>
  <c r="AJ167" i="38" s="1"/>
  <c r="U143" i="38"/>
  <c r="AJ143" i="38" s="1"/>
  <c r="U175" i="38"/>
  <c r="AJ175" i="38" s="1"/>
  <c r="U177" i="38"/>
  <c r="AJ177" i="38" s="1"/>
  <c r="U135" i="38"/>
  <c r="AJ135" i="38" s="1"/>
  <c r="U166" i="38"/>
  <c r="AJ166" i="38" s="1"/>
  <c r="AI122" i="38"/>
  <c r="AC122" i="38"/>
  <c r="Z122" i="38"/>
  <c r="X122" i="38"/>
  <c r="AA122" i="38"/>
  <c r="AB122" i="38" s="1"/>
  <c r="D122" i="38"/>
  <c r="AI51" i="38"/>
  <c r="AA51" i="38"/>
  <c r="AB51" i="38" s="1"/>
  <c r="Z51" i="38"/>
  <c r="AC51" i="38"/>
  <c r="AC124" i="38"/>
  <c r="AA124" i="38"/>
  <c r="AB124" i="38" s="1"/>
  <c r="Z124" i="38"/>
  <c r="X124" i="38"/>
  <c r="AI124" i="38"/>
  <c r="D124" i="38"/>
  <c r="AI101" i="38"/>
  <c r="AC101" i="38"/>
  <c r="Z101" i="38"/>
  <c r="AA101" i="38"/>
  <c r="AB101" i="38" s="1"/>
  <c r="U121" i="38"/>
  <c r="AJ121" i="38" s="1"/>
  <c r="U151" i="38"/>
  <c r="AJ151" i="38" s="1"/>
  <c r="U189" i="38"/>
  <c r="AJ189" i="38" s="1"/>
  <c r="U203" i="38"/>
  <c r="AJ203" i="38" s="1"/>
  <c r="U176" i="38"/>
  <c r="AJ176" i="38" s="1"/>
  <c r="U152" i="38"/>
  <c r="AJ152" i="38" s="1"/>
  <c r="U187" i="38"/>
  <c r="AJ187" i="38" s="1"/>
  <c r="U160" i="38"/>
  <c r="AJ160" i="38" s="1"/>
  <c r="U147" i="38"/>
  <c r="AJ147" i="38" s="1"/>
  <c r="U206" i="38"/>
  <c r="AJ206" i="38" s="1"/>
  <c r="U106" i="38"/>
  <c r="AJ106" i="38" s="1"/>
  <c r="AC64" i="38"/>
  <c r="AI64" i="38"/>
  <c r="AA64" i="38"/>
  <c r="AB64" i="38" s="1"/>
  <c r="Z64" i="38"/>
  <c r="AI141" i="38"/>
  <c r="AC141" i="38"/>
  <c r="Z141" i="38"/>
  <c r="D141" i="38"/>
  <c r="AA141" i="38"/>
  <c r="AB141" i="38" s="1"/>
  <c r="X141" i="38"/>
  <c r="AI94" i="38"/>
  <c r="AC94" i="38"/>
  <c r="AA94" i="38"/>
  <c r="AB94" i="38" s="1"/>
  <c r="Z94" i="38"/>
  <c r="AC90" i="38"/>
  <c r="AI90" i="38"/>
  <c r="Z90" i="38"/>
  <c r="AA90" i="38"/>
  <c r="AB90" i="38" s="1"/>
  <c r="U107" i="38"/>
  <c r="AJ107" i="38" s="1"/>
  <c r="U161" i="38"/>
  <c r="AJ161" i="38" s="1"/>
  <c r="AI108" i="38"/>
  <c r="AC108" i="38"/>
  <c r="Z108" i="38"/>
  <c r="AA108" i="38"/>
  <c r="AB108" i="38" s="1"/>
  <c r="AI152" i="38"/>
  <c r="AC152" i="38"/>
  <c r="AA152" i="38"/>
  <c r="AB152" i="38" s="1"/>
  <c r="X152" i="38"/>
  <c r="Z152" i="38"/>
  <c r="D152" i="38"/>
  <c r="Z109" i="38"/>
  <c r="AI109" i="38"/>
  <c r="AC109" i="38"/>
  <c r="AA109" i="38"/>
  <c r="AB109" i="38" s="1"/>
  <c r="U190" i="38"/>
  <c r="AJ190" i="38" s="1"/>
  <c r="AI201" i="38"/>
  <c r="AC201" i="38"/>
  <c r="Z201" i="38"/>
  <c r="X201" i="38"/>
  <c r="AA201" i="38"/>
  <c r="AB201" i="38" s="1"/>
  <c r="D201" i="38"/>
  <c r="U73" i="38"/>
  <c r="AJ73" i="38" s="1"/>
  <c r="AI72" i="38"/>
  <c r="AA72" i="38"/>
  <c r="AB72" i="38" s="1"/>
  <c r="AC72" i="38"/>
  <c r="Z72" i="38"/>
  <c r="AI132" i="38"/>
  <c r="AC132" i="38"/>
  <c r="Z132" i="38"/>
  <c r="AA132" i="38"/>
  <c r="AB132" i="38" s="1"/>
  <c r="X132" i="38"/>
  <c r="D132" i="38"/>
  <c r="AI96" i="38"/>
  <c r="AC96" i="38"/>
  <c r="Z96" i="38"/>
  <c r="AA96" i="38"/>
  <c r="AB96" i="38" s="1"/>
  <c r="U171" i="38"/>
  <c r="AJ171" i="38" s="1"/>
  <c r="U83" i="38"/>
  <c r="AJ83" i="38" s="1"/>
  <c r="U180" i="38"/>
  <c r="AJ180" i="38" s="1"/>
  <c r="U84" i="38"/>
  <c r="AJ84" i="38" s="1"/>
  <c r="AI62" i="38"/>
  <c r="AA62" i="38"/>
  <c r="AB62" i="38" s="1"/>
  <c r="AC62" i="38"/>
  <c r="Z62" i="38"/>
  <c r="AI150" i="38"/>
  <c r="AC150" i="38"/>
  <c r="Z150" i="38"/>
  <c r="X150" i="38"/>
  <c r="D150" i="38"/>
  <c r="AA150" i="38"/>
  <c r="AB150" i="38" s="1"/>
  <c r="AA19" i="38"/>
  <c r="AB19" i="38" s="1"/>
  <c r="AC19" i="38"/>
  <c r="AI19" i="38"/>
  <c r="Z19" i="38"/>
  <c r="AI33" i="38"/>
  <c r="AA33" i="38"/>
  <c r="AB33" i="38" s="1"/>
  <c r="AC33" i="38"/>
  <c r="Z33" i="38"/>
  <c r="U131" i="38"/>
  <c r="AJ131" i="38" s="1"/>
  <c r="U154" i="38"/>
  <c r="AJ154" i="38" s="1"/>
  <c r="U40" i="38"/>
  <c r="AJ40" i="38" s="1"/>
  <c r="AI179" i="38"/>
  <c r="X179" i="38"/>
  <c r="Z179" i="38"/>
  <c r="D179" i="38"/>
  <c r="AA179" i="38"/>
  <c r="AB179" i="38" s="1"/>
  <c r="AC179" i="38"/>
  <c r="AI138" i="38"/>
  <c r="AC138" i="38"/>
  <c r="AA138" i="38"/>
  <c r="AB138" i="38" s="1"/>
  <c r="X138" i="38"/>
  <c r="D138" i="38"/>
  <c r="Z138" i="38"/>
  <c r="AC86" i="38"/>
  <c r="AI86" i="38"/>
  <c r="Z86" i="38"/>
  <c r="AA86" i="38"/>
  <c r="AB86" i="38" s="1"/>
  <c r="U22" i="38"/>
  <c r="AJ22" i="38" s="1"/>
  <c r="AI160" i="38"/>
  <c r="AC160" i="38"/>
  <c r="D160" i="38"/>
  <c r="Z160" i="38"/>
  <c r="AA160" i="38"/>
  <c r="AB160" i="38" s="1"/>
  <c r="X160" i="38"/>
  <c r="AI204" i="38"/>
  <c r="AC204" i="38"/>
  <c r="X204" i="38"/>
  <c r="Z204" i="38"/>
  <c r="AA204" i="38"/>
  <c r="AB204" i="38" s="1"/>
  <c r="D204" i="38"/>
  <c r="U148" i="38"/>
  <c r="AJ148" i="38" s="1"/>
  <c r="U32" i="38"/>
  <c r="AJ32" i="38" s="1"/>
  <c r="Z81" i="38"/>
  <c r="AC81" i="38"/>
  <c r="AI81" i="38"/>
  <c r="AA81" i="38"/>
  <c r="AB81" i="38" s="1"/>
  <c r="AI135" i="38"/>
  <c r="D135" i="38"/>
  <c r="AC135" i="38"/>
  <c r="AA135" i="38"/>
  <c r="AB135" i="38" s="1"/>
  <c r="Z135" i="38"/>
  <c r="X135" i="38"/>
  <c r="Z31" i="38"/>
  <c r="AC31" i="38"/>
  <c r="AI31" i="38"/>
  <c r="AA31" i="38"/>
  <c r="AB31" i="38" s="1"/>
  <c r="U165" i="38"/>
  <c r="AJ165" i="38" s="1"/>
  <c r="U130" i="38"/>
  <c r="AJ130" i="38" s="1"/>
  <c r="U93" i="38"/>
  <c r="AJ93" i="38" s="1"/>
  <c r="AI120" i="38"/>
  <c r="AC120" i="38"/>
  <c r="Z120" i="38"/>
  <c r="D120" i="38"/>
  <c r="AA120" i="38"/>
  <c r="AB120" i="38" s="1"/>
  <c r="X120" i="38"/>
  <c r="AI156" i="38"/>
  <c r="D156" i="38"/>
  <c r="AC156" i="38"/>
  <c r="AA156" i="38"/>
  <c r="AB156" i="38" s="1"/>
  <c r="Z156" i="38"/>
  <c r="X156" i="38"/>
  <c r="AI192" i="38"/>
  <c r="AC192" i="38"/>
  <c r="AA192" i="38"/>
  <c r="AB192" i="38" s="1"/>
  <c r="Z192" i="38"/>
  <c r="D192" i="38"/>
  <c r="X192" i="38"/>
  <c r="AI133" i="38"/>
  <c r="D133" i="38"/>
  <c r="AA133" i="38"/>
  <c r="AB133" i="38" s="1"/>
  <c r="Z133" i="38"/>
  <c r="AC133" i="38"/>
  <c r="X133" i="38"/>
  <c r="Z76" i="38"/>
  <c r="AC76" i="38"/>
  <c r="AA76" i="38"/>
  <c r="AB76" i="38" s="1"/>
  <c r="AI76" i="38"/>
  <c r="U179" i="38"/>
  <c r="AJ179" i="38" s="1"/>
  <c r="AA68" i="38"/>
  <c r="AB68" i="38" s="1"/>
  <c r="Z68" i="38"/>
  <c r="AC68" i="38"/>
  <c r="AI68" i="38"/>
  <c r="U79" i="38"/>
  <c r="AJ79" i="38" s="1"/>
  <c r="U70" i="38"/>
  <c r="AJ70" i="38" s="1"/>
  <c r="AI157" i="38"/>
  <c r="AC157" i="38"/>
  <c r="X157" i="38"/>
  <c r="AA157" i="38"/>
  <c r="AB157" i="38" s="1"/>
  <c r="Z157" i="38"/>
  <c r="D157" i="38"/>
  <c r="AC140" i="38"/>
  <c r="Z140" i="38"/>
  <c r="D140" i="38"/>
  <c r="AI140" i="38"/>
  <c r="X140" i="38"/>
  <c r="AA140" i="38"/>
  <c r="AB140" i="38" s="1"/>
  <c r="AC38" i="38"/>
  <c r="Z38" i="38"/>
  <c r="AI38" i="38"/>
  <c r="AA38" i="38"/>
  <c r="AB38" i="38" s="1"/>
  <c r="D148" i="38"/>
  <c r="Z148" i="38"/>
  <c r="AI148" i="38"/>
  <c r="X148" i="38"/>
  <c r="AC148" i="38"/>
  <c r="AA148" i="38"/>
  <c r="AB148" i="38" s="1"/>
  <c r="AI106" i="38"/>
  <c r="AC106" i="38"/>
  <c r="Z106" i="38"/>
  <c r="AA106" i="38"/>
  <c r="AB106" i="38" s="1"/>
  <c r="U142" i="38"/>
  <c r="AJ142" i="38" s="1"/>
  <c r="U58" i="38"/>
  <c r="AJ58" i="38" s="1"/>
  <c r="AA74" i="38"/>
  <c r="AB74" i="38" s="1"/>
  <c r="AI74" i="38"/>
  <c r="AC74" i="38"/>
  <c r="Z74" i="38"/>
  <c r="AI166" i="38"/>
  <c r="AC166" i="38"/>
  <c r="Z166" i="38"/>
  <c r="X166" i="38"/>
  <c r="AA166" i="38"/>
  <c r="AB166" i="38" s="1"/>
  <c r="D166" i="38"/>
  <c r="U23" i="38"/>
  <c r="AJ23" i="38" s="1"/>
  <c r="AI95" i="38"/>
  <c r="AC95" i="38"/>
  <c r="Z95" i="38"/>
  <c r="AA95" i="38"/>
  <c r="AB95" i="38" s="1"/>
  <c r="AI175" i="38"/>
  <c r="AC175" i="38"/>
  <c r="D175" i="38"/>
  <c r="AA175" i="38"/>
  <c r="AB175" i="38" s="1"/>
  <c r="X175" i="38"/>
  <c r="Z175" i="38"/>
  <c r="U61" i="38"/>
  <c r="AJ61" i="38" s="1"/>
  <c r="Z44" i="38"/>
  <c r="AC44" i="38"/>
  <c r="AI44" i="38"/>
  <c r="AA44" i="38"/>
  <c r="AB44" i="38" s="1"/>
  <c r="AI70" i="38"/>
  <c r="AC70" i="38"/>
  <c r="AA70" i="38"/>
  <c r="AB70" i="38" s="1"/>
  <c r="Z70" i="38"/>
  <c r="AI173" i="38"/>
  <c r="AC173" i="38"/>
  <c r="Z173" i="38"/>
  <c r="AA173" i="38"/>
  <c r="AB173" i="38" s="1"/>
  <c r="D173" i="38"/>
  <c r="X173" i="38"/>
  <c r="AC50" i="38"/>
  <c r="AI50" i="38"/>
  <c r="Z50" i="38"/>
  <c r="AA50" i="38"/>
  <c r="AB50" i="38" s="1"/>
  <c r="U183" i="38"/>
  <c r="AJ183" i="38" s="1"/>
  <c r="U99" i="38"/>
  <c r="AJ99" i="38" s="1"/>
  <c r="U184" i="38"/>
  <c r="AJ184" i="38" s="1"/>
  <c r="AI169" i="38"/>
  <c r="X169" i="38"/>
  <c r="AC169" i="38"/>
  <c r="Z169" i="38"/>
  <c r="AA169" i="38"/>
  <c r="AB169" i="38" s="1"/>
  <c r="D169" i="38"/>
  <c r="AI196" i="38"/>
  <c r="AC196" i="38"/>
  <c r="D196" i="38"/>
  <c r="AA196" i="38"/>
  <c r="AB196" i="38" s="1"/>
  <c r="X196" i="38"/>
  <c r="Z196" i="38"/>
  <c r="AI159" i="38"/>
  <c r="AC159" i="38"/>
  <c r="Z159" i="38"/>
  <c r="X159" i="38"/>
  <c r="AA159" i="38"/>
  <c r="AB159" i="38" s="1"/>
  <c r="D159" i="38"/>
  <c r="AI168" i="38"/>
  <c r="AC168" i="38"/>
  <c r="D168" i="38"/>
  <c r="X168" i="38"/>
  <c r="Z168" i="38"/>
  <c r="AA168" i="38"/>
  <c r="AB168" i="38" s="1"/>
  <c r="AI177" i="38"/>
  <c r="AC177" i="38"/>
  <c r="AA177" i="38"/>
  <c r="AB177" i="38" s="1"/>
  <c r="X177" i="38"/>
  <c r="Z177" i="38"/>
  <c r="D177" i="38"/>
  <c r="AI172" i="38"/>
  <c r="Z172" i="38"/>
  <c r="AC172" i="38"/>
  <c r="D172" i="38"/>
  <c r="AA172" i="38"/>
  <c r="AB172" i="38" s="1"/>
  <c r="X172" i="38"/>
  <c r="AI134" i="38"/>
  <c r="AC134" i="38"/>
  <c r="X134" i="38"/>
  <c r="AA134" i="38"/>
  <c r="AB134" i="38" s="1"/>
  <c r="Z134" i="38"/>
  <c r="D134" i="38"/>
  <c r="AI195" i="38"/>
  <c r="AA195" i="38"/>
  <c r="AB195" i="38" s="1"/>
  <c r="Z195" i="38"/>
  <c r="AC195" i="38"/>
  <c r="X195" i="38"/>
  <c r="D195" i="38"/>
  <c r="AI113" i="38"/>
  <c r="AC113" i="38"/>
  <c r="X113" i="38"/>
  <c r="Z113" i="38"/>
  <c r="D113" i="38"/>
  <c r="AA113" i="38"/>
  <c r="AB113" i="38" s="1"/>
  <c r="AI158" i="38"/>
  <c r="AC158" i="38"/>
  <c r="Z158" i="38"/>
  <c r="X158" i="38"/>
  <c r="AA158" i="38"/>
  <c r="AB158" i="38" s="1"/>
  <c r="D158" i="38"/>
  <c r="AI41" i="38"/>
  <c r="AC41" i="38"/>
  <c r="AA41" i="38"/>
  <c r="AB41" i="38" s="1"/>
  <c r="Z41" i="38"/>
  <c r="AC83" i="38"/>
  <c r="AA83" i="38"/>
  <c r="AB83" i="38" s="1"/>
  <c r="AI83" i="38"/>
  <c r="Z83" i="38"/>
  <c r="U113" i="38"/>
  <c r="AJ113" i="38" s="1"/>
  <c r="U60" i="38"/>
  <c r="AJ60" i="38" s="1"/>
  <c r="U68" i="38"/>
  <c r="AJ68" i="38" s="1"/>
  <c r="AI117" i="38"/>
  <c r="D117" i="38"/>
  <c r="AC117" i="38"/>
  <c r="Z117" i="38"/>
  <c r="X117" i="38"/>
  <c r="AA117" i="38"/>
  <c r="AB117" i="38" s="1"/>
  <c r="AI129" i="38"/>
  <c r="AC129" i="38"/>
  <c r="Z129" i="38"/>
  <c r="X129" i="38"/>
  <c r="D129" i="38"/>
  <c r="AA129" i="38"/>
  <c r="AB129" i="38" s="1"/>
  <c r="AI40" i="38"/>
  <c r="AC40" i="38"/>
  <c r="Z40" i="38"/>
  <c r="AA40" i="38"/>
  <c r="AB40" i="38" s="1"/>
  <c r="U198" i="38"/>
  <c r="AJ198" i="38" s="1"/>
  <c r="AI163" i="38"/>
  <c r="AC163" i="38"/>
  <c r="D163" i="38"/>
  <c r="Z163" i="38"/>
  <c r="AA163" i="38"/>
  <c r="AB163" i="38" s="1"/>
  <c r="X163" i="38"/>
  <c r="U75" i="38"/>
  <c r="AJ75" i="38" s="1"/>
  <c r="AI73" i="38"/>
  <c r="AC73" i="38"/>
  <c r="AA73" i="38"/>
  <c r="AB73" i="38" s="1"/>
  <c r="Z73" i="38"/>
  <c r="U81" i="38"/>
  <c r="AJ81" i="38" s="1"/>
  <c r="AI66" i="38"/>
  <c r="AA66" i="38"/>
  <c r="AB66" i="38" s="1"/>
  <c r="AC66" i="38"/>
  <c r="Z66" i="38"/>
  <c r="AI154" i="38"/>
  <c r="D154" i="38"/>
  <c r="AC154" i="38"/>
  <c r="AA154" i="38"/>
  <c r="AB154" i="38" s="1"/>
  <c r="Z154" i="38"/>
  <c r="X154" i="38"/>
  <c r="AC24" i="38"/>
  <c r="AI24" i="38"/>
  <c r="Z24" i="38"/>
  <c r="AA24" i="38"/>
  <c r="AB24" i="38" s="1"/>
  <c r="AI49" i="38"/>
  <c r="Z49" i="38"/>
  <c r="AC49" i="38"/>
  <c r="AA49" i="38"/>
  <c r="AB49" i="38" s="1"/>
  <c r="U182" i="38"/>
  <c r="AJ182" i="38" s="1"/>
  <c r="U122" i="38"/>
  <c r="AJ122" i="38" s="1"/>
  <c r="U85" i="38"/>
  <c r="AJ85" i="38" s="1"/>
  <c r="U149" i="38"/>
  <c r="AJ149" i="38" s="1"/>
  <c r="AI128" i="38"/>
  <c r="AC128" i="38"/>
  <c r="Z128" i="38"/>
  <c r="D128" i="38"/>
  <c r="AA128" i="38"/>
  <c r="AB128" i="38" s="1"/>
  <c r="X128" i="38"/>
  <c r="U89" i="38"/>
  <c r="AJ89" i="38" s="1"/>
  <c r="U51" i="38"/>
  <c r="AJ51" i="38" s="1"/>
  <c r="U100" i="38"/>
  <c r="AJ100" i="38" s="1"/>
  <c r="U54" i="38"/>
  <c r="AJ54" i="38" s="1"/>
  <c r="AC47" i="38"/>
  <c r="AI47" i="38"/>
  <c r="Z47" i="38"/>
  <c r="AA47" i="38"/>
  <c r="AB47" i="38" s="1"/>
  <c r="U163" i="38"/>
  <c r="AJ163" i="38" s="1"/>
  <c r="U46" i="38"/>
  <c r="AJ46" i="38" s="1"/>
  <c r="AI115" i="38"/>
  <c r="AC115" i="38"/>
  <c r="Z115" i="38"/>
  <c r="X115" i="38"/>
  <c r="D115" i="38"/>
  <c r="AA115" i="38"/>
  <c r="AB115" i="38" s="1"/>
  <c r="AI194" i="38"/>
  <c r="X194" i="38"/>
  <c r="AA194" i="38"/>
  <c r="AB194" i="38" s="1"/>
  <c r="AC194" i="38"/>
  <c r="Z194" i="38"/>
  <c r="D194" i="38"/>
  <c r="U74" i="38"/>
  <c r="AJ74" i="38" s="1"/>
  <c r="AI167" i="38"/>
  <c r="D167" i="38"/>
  <c r="AC167" i="38"/>
  <c r="Z167" i="38"/>
  <c r="X167" i="38"/>
  <c r="AA167" i="38"/>
  <c r="AB167" i="38" s="1"/>
  <c r="U90" i="38"/>
  <c r="AJ90" i="38" s="1"/>
  <c r="AI143" i="38"/>
  <c r="D143" i="38"/>
  <c r="AC143" i="38"/>
  <c r="Z143" i="38"/>
  <c r="X143" i="38"/>
  <c r="AA143" i="38"/>
  <c r="AB143" i="38" s="1"/>
  <c r="AI145" i="38"/>
  <c r="AC145" i="38"/>
  <c r="Z145" i="38"/>
  <c r="D145" i="38"/>
  <c r="AA145" i="38"/>
  <c r="AB145" i="38" s="1"/>
  <c r="X145" i="38"/>
  <c r="AI105" i="38"/>
  <c r="AA105" i="38"/>
  <c r="AB105" i="38" s="1"/>
  <c r="Z105" i="38"/>
  <c r="AC105" i="38"/>
  <c r="AI82" i="38"/>
  <c r="AA82" i="38"/>
  <c r="AB82" i="38" s="1"/>
  <c r="AC82" i="38"/>
  <c r="Z82" i="38"/>
  <c r="AI174" i="38"/>
  <c r="AC174" i="38"/>
  <c r="Z174" i="38"/>
  <c r="D174" i="38"/>
  <c r="AA174" i="38"/>
  <c r="AB174" i="38" s="1"/>
  <c r="X174" i="38"/>
  <c r="U94" i="38"/>
  <c r="AJ94" i="38" s="1"/>
  <c r="Z78" i="38"/>
  <c r="AC78" i="38"/>
  <c r="AA78" i="38"/>
  <c r="AB78" i="38" s="1"/>
  <c r="AI78" i="38"/>
  <c r="U92" i="38"/>
  <c r="AJ92" i="38" s="1"/>
  <c r="AI99" i="38"/>
  <c r="AA99" i="38"/>
  <c r="AB99" i="38" s="1"/>
  <c r="Z99" i="38"/>
  <c r="AC99" i="38"/>
  <c r="U86" i="38"/>
  <c r="AJ86" i="38" s="1"/>
  <c r="AI67" i="38"/>
  <c r="Z67" i="38"/>
  <c r="AC67" i="38"/>
  <c r="AA67" i="38"/>
  <c r="AB67" i="38" s="1"/>
  <c r="U82" i="38"/>
  <c r="AJ82" i="38" s="1"/>
  <c r="AI199" i="38"/>
  <c r="D199" i="38"/>
  <c r="AC199" i="38"/>
  <c r="Z199" i="38"/>
  <c r="AA199" i="38"/>
  <c r="AB199" i="38" s="1"/>
  <c r="X199" i="38"/>
  <c r="U33" i="38"/>
  <c r="AJ33" i="38" s="1"/>
  <c r="AI42" i="38"/>
  <c r="AC42" i="38"/>
  <c r="AA42" i="38"/>
  <c r="AB42" i="38" s="1"/>
  <c r="Z42" i="38"/>
  <c r="AI190" i="38"/>
  <c r="D190" i="38"/>
  <c r="X190" i="38"/>
  <c r="AC190" i="38"/>
  <c r="Z190" i="38"/>
  <c r="AA190" i="38"/>
  <c r="AB190" i="38" s="1"/>
  <c r="AI121" i="38"/>
  <c r="D121" i="38"/>
  <c r="Z121" i="38"/>
  <c r="AA121" i="38"/>
  <c r="AB121" i="38" s="1"/>
  <c r="AC121" i="38"/>
  <c r="X121" i="38"/>
  <c r="U126" i="38"/>
  <c r="AJ126" i="38" s="1"/>
  <c r="AI137" i="38"/>
  <c r="AC137" i="38"/>
  <c r="Z137" i="38"/>
  <c r="X137" i="38"/>
  <c r="AA137" i="38"/>
  <c r="AB137" i="38" s="1"/>
  <c r="D137" i="38"/>
  <c r="AC87" i="38"/>
  <c r="AI87" i="38"/>
  <c r="AA87" i="38"/>
  <c r="AB87" i="38" s="1"/>
  <c r="Z87" i="38"/>
  <c r="AI185" i="38"/>
  <c r="D185" i="38"/>
  <c r="AA185" i="38"/>
  <c r="AB185" i="38" s="1"/>
  <c r="AC185" i="38"/>
  <c r="X185" i="38"/>
  <c r="Z185" i="38"/>
  <c r="U114" i="38"/>
  <c r="AJ114" i="38" s="1"/>
  <c r="U77" i="38"/>
  <c r="AJ77" i="38" s="1"/>
  <c r="U19" i="38"/>
  <c r="AJ19" i="38" s="1"/>
  <c r="AI200" i="38"/>
  <c r="AC200" i="38"/>
  <c r="AA200" i="38"/>
  <c r="AB200" i="38" s="1"/>
  <c r="D200" i="38"/>
  <c r="Z200" i="38"/>
  <c r="X200" i="38"/>
  <c r="U39" i="38"/>
  <c r="AJ39" i="38" s="1"/>
  <c r="U36" i="38"/>
  <c r="AJ36" i="38" s="1"/>
  <c r="Z59" i="38"/>
  <c r="AC59" i="38"/>
  <c r="AI59" i="38"/>
  <c r="AA59" i="38"/>
  <c r="AB59" i="38" s="1"/>
  <c r="U37" i="38"/>
  <c r="AJ37" i="38" s="1"/>
  <c r="AI189" i="38"/>
  <c r="AC189" i="38"/>
  <c r="X189" i="38"/>
  <c r="Z189" i="38"/>
  <c r="D189" i="38"/>
  <c r="AA189" i="38"/>
  <c r="AB189" i="38" s="1"/>
  <c r="U95" i="38"/>
  <c r="AJ95" i="38" s="1"/>
  <c r="U28" i="38"/>
  <c r="AJ28" i="38" s="1"/>
  <c r="AI119" i="38"/>
  <c r="AC119" i="38"/>
  <c r="Z119" i="38"/>
  <c r="AA119" i="38"/>
  <c r="AB119" i="38" s="1"/>
  <c r="D119" i="38"/>
  <c r="X119" i="38"/>
  <c r="U132" i="38"/>
  <c r="AJ132" i="38" s="1"/>
  <c r="U185" i="38"/>
  <c r="AJ185" i="38" s="1"/>
  <c r="AI46" i="38"/>
  <c r="AC46" i="38"/>
  <c r="Z46" i="38"/>
  <c r="AA46" i="38"/>
  <c r="AB46" i="38" s="1"/>
  <c r="AI43" i="38"/>
  <c r="AA43" i="38"/>
  <c r="AB43" i="38" s="1"/>
  <c r="Z43" i="38"/>
  <c r="AC43" i="38"/>
  <c r="AI28" i="38"/>
  <c r="AC28" i="38"/>
  <c r="Z28" i="38"/>
  <c r="AA28" i="38"/>
  <c r="AB28" i="38" s="1"/>
  <c r="U111" i="38"/>
  <c r="AJ111" i="38" s="1"/>
  <c r="AI52" i="38"/>
  <c r="AA52" i="38"/>
  <c r="AB52" i="38" s="1"/>
  <c r="AC52" i="38"/>
  <c r="Z52" i="38"/>
  <c r="U150" i="38"/>
  <c r="AJ150" i="38" s="1"/>
  <c r="U191" i="38"/>
  <c r="AJ191" i="38" s="1"/>
  <c r="U173" i="38"/>
  <c r="AJ173" i="38" s="1"/>
  <c r="U158" i="38"/>
  <c r="AJ158" i="38" s="1"/>
  <c r="AI131" i="38"/>
  <c r="AA131" i="38"/>
  <c r="AB131" i="38" s="1"/>
  <c r="X131" i="38"/>
  <c r="AC131" i="38"/>
  <c r="D131" i="38"/>
  <c r="Z131" i="38"/>
  <c r="U119" i="38"/>
  <c r="AJ119" i="38" s="1"/>
  <c r="U194" i="38"/>
  <c r="AJ194" i="38" s="1"/>
  <c r="AI45" i="38"/>
  <c r="Z45" i="38"/>
  <c r="AC45" i="38"/>
  <c r="AA45" i="38"/>
  <c r="AB45" i="38" s="1"/>
  <c r="AD7" i="38" l="1"/>
  <c r="AD18" i="38"/>
  <c r="AD28" i="38"/>
  <c r="AD19" i="38"/>
  <c r="AD8" i="38"/>
  <c r="AD17" i="38"/>
  <c r="AD45" i="38"/>
  <c r="AD131" i="38"/>
  <c r="AD52" i="38"/>
  <c r="AD11" i="38"/>
  <c r="AD189" i="38"/>
  <c r="AD121" i="38"/>
  <c r="AD190" i="38"/>
  <c r="AD10" i="38"/>
  <c r="AD12" i="38"/>
  <c r="AD9" i="38"/>
  <c r="AD16" i="38"/>
  <c r="AD13" i="38"/>
  <c r="AD24" i="38"/>
  <c r="AD15" i="38"/>
  <c r="AD14" i="38"/>
  <c r="AD43" i="38"/>
  <c r="AD42" i="38"/>
  <c r="AD67" i="38"/>
  <c r="AD174" i="38"/>
  <c r="AD105" i="38"/>
  <c r="AD194" i="38"/>
  <c r="AD115" i="38"/>
  <c r="AD47" i="38"/>
  <c r="AD73" i="38"/>
  <c r="AD158" i="38"/>
  <c r="AD195" i="38"/>
  <c r="AD134" i="38"/>
  <c r="AD177" i="38"/>
  <c r="AD70" i="38"/>
  <c r="AD95" i="38"/>
  <c r="AD74" i="38"/>
  <c r="AD148" i="38"/>
  <c r="AD140" i="38"/>
  <c r="AD156" i="38"/>
  <c r="AD120" i="38"/>
  <c r="AD204" i="38"/>
  <c r="AD72" i="38"/>
  <c r="AD201" i="38"/>
  <c r="AD109" i="38"/>
  <c r="AD94" i="38"/>
  <c r="AD64" i="38"/>
  <c r="AD124" i="38"/>
  <c r="AD122" i="38"/>
  <c r="AD69" i="38"/>
  <c r="AD146" i="38"/>
  <c r="AD205" i="38"/>
  <c r="AD77" i="38"/>
  <c r="AD170" i="38"/>
  <c r="AD180" i="38"/>
  <c r="AD127" i="38"/>
  <c r="AD91" i="38"/>
  <c r="AD104" i="38"/>
  <c r="AD84" i="38"/>
  <c r="AD203" i="38"/>
  <c r="AD191" i="38"/>
  <c r="AD197" i="38"/>
  <c r="AD202" i="38"/>
  <c r="AD39" i="38"/>
  <c r="AD21" i="38"/>
  <c r="AD27" i="38"/>
  <c r="AD183" i="38"/>
  <c r="AD48" i="38"/>
  <c r="AD193" i="38"/>
  <c r="AD82" i="38"/>
  <c r="AD49" i="38"/>
  <c r="AD66" i="38"/>
  <c r="AD129" i="38"/>
  <c r="AD41" i="38"/>
  <c r="AD113" i="38"/>
  <c r="AD172" i="38"/>
  <c r="AD196" i="38"/>
  <c r="AD169" i="38"/>
  <c r="AD29" i="38"/>
  <c r="AD50" i="38"/>
  <c r="AD44" i="38"/>
  <c r="AD106" i="38"/>
  <c r="AD133" i="38"/>
  <c r="AD135" i="38"/>
  <c r="AD138" i="38"/>
  <c r="AD150" i="38"/>
  <c r="AD96" i="38"/>
  <c r="AD206" i="38"/>
  <c r="AD111" i="38"/>
  <c r="AD165" i="38"/>
  <c r="AD187" i="38"/>
  <c r="AD107" i="38"/>
  <c r="AD151" i="38"/>
  <c r="AD136" i="38"/>
  <c r="AD89" i="38"/>
  <c r="AD130" i="38"/>
  <c r="AD171" i="38"/>
  <c r="AD61" i="38"/>
  <c r="AD35" i="38"/>
  <c r="AD80" i="38"/>
  <c r="AD198" i="38"/>
  <c r="AD46" i="38"/>
  <c r="AD119" i="38"/>
  <c r="AD137" i="38"/>
  <c r="AD99" i="38"/>
  <c r="AD145" i="38"/>
  <c r="AD167" i="38"/>
  <c r="AD128" i="38"/>
  <c r="AD154" i="38"/>
  <c r="AD117" i="38"/>
  <c r="AD168" i="38"/>
  <c r="AD159" i="38"/>
  <c r="AD25" i="38"/>
  <c r="AD38" i="38"/>
  <c r="AD68" i="38"/>
  <c r="AD76" i="38"/>
  <c r="AD160" i="38"/>
  <c r="AD86" i="38"/>
  <c r="AD179" i="38"/>
  <c r="AD33" i="38"/>
  <c r="AD62" i="38"/>
  <c r="AD101" i="38"/>
  <c r="AD51" i="38"/>
  <c r="AD126" i="38"/>
  <c r="AD98" i="38"/>
  <c r="AD139" i="38"/>
  <c r="AD79" i="38"/>
  <c r="AD75" i="38"/>
  <c r="AD34" i="38"/>
  <c r="AD153" i="38"/>
  <c r="AD161" i="38"/>
  <c r="AD55" i="38"/>
  <c r="AD182" i="38"/>
  <c r="AD162" i="38"/>
  <c r="AD142" i="38"/>
  <c r="AD114" i="38"/>
  <c r="AD22" i="38"/>
  <c r="AD97" i="38"/>
  <c r="AD20" i="38"/>
  <c r="AD149" i="38"/>
  <c r="AD186" i="38"/>
  <c r="AD100" i="38"/>
  <c r="AD93" i="38"/>
  <c r="AD92" i="38"/>
  <c r="AD155" i="38"/>
  <c r="AD176" i="38"/>
  <c r="AD36" i="38"/>
  <c r="AD118" i="38"/>
  <c r="AD85" i="38"/>
  <c r="AD103" i="38"/>
  <c r="AD53" i="38"/>
  <c r="AD26" i="38"/>
  <c r="AD59" i="38"/>
  <c r="AD200" i="38"/>
  <c r="AD185" i="38"/>
  <c r="AD87" i="38"/>
  <c r="AD199" i="38"/>
  <c r="AD78" i="38"/>
  <c r="AD143" i="38"/>
  <c r="AD163" i="38"/>
  <c r="AD40" i="38"/>
  <c r="AD83" i="38"/>
  <c r="AD173" i="38"/>
  <c r="AD175" i="38"/>
  <c r="AD166" i="38"/>
  <c r="AD157" i="38"/>
  <c r="AD192" i="38"/>
  <c r="AD31" i="38"/>
  <c r="AD81" i="38"/>
  <c r="AD132" i="38"/>
  <c r="AD152" i="38"/>
  <c r="AD108" i="38"/>
  <c r="AD90" i="38"/>
  <c r="AD141" i="38"/>
  <c r="AD63" i="38"/>
  <c r="AD32" i="38"/>
  <c r="AD37" i="38"/>
  <c r="AD56" i="38"/>
  <c r="AD57" i="38"/>
  <c r="AD54" i="38"/>
  <c r="AD144" i="38"/>
  <c r="AD88" i="38"/>
  <c r="AD125" i="38"/>
  <c r="AD112" i="38"/>
  <c r="AD178" i="38"/>
  <c r="AD110" i="38"/>
  <c r="AD188" i="38"/>
  <c r="AD164" i="38"/>
  <c r="AD123" i="38"/>
  <c r="AD147" i="38"/>
  <c r="AD71" i="38"/>
  <c r="AD60" i="38"/>
  <c r="AD23" i="38"/>
  <c r="AD58" i="38"/>
  <c r="AD102" i="38"/>
  <c r="AD65" i="38"/>
  <c r="AD184" i="38"/>
  <c r="AD181" i="38"/>
  <c r="AD116" i="38"/>
  <c r="AD30" i="38"/>
  <c r="E2" i="38" l="1"/>
  <c r="G2" i="51" s="1"/>
  <c r="E4" i="38"/>
  <c r="V7" i="38"/>
  <c r="W7" i="38"/>
  <c r="AE7" i="38"/>
  <c r="AF7" i="38" s="1"/>
  <c r="AE8" i="38"/>
  <c r="AF8" i="38" s="1"/>
  <c r="AE9" i="38"/>
  <c r="AF9" i="38" s="1"/>
  <c r="AE10" i="38"/>
  <c r="AF10" i="38" s="1"/>
  <c r="AE11" i="38"/>
  <c r="AF11" i="38" s="1"/>
  <c r="AE12" i="38"/>
  <c r="AF12" i="38" s="1"/>
  <c r="AE13" i="38"/>
  <c r="AF13" i="38" s="1"/>
  <c r="AE14" i="38"/>
  <c r="AF14" i="38" s="1"/>
  <c r="AE15" i="38"/>
  <c r="AF15" i="38" s="1"/>
  <c r="AE16" i="38"/>
  <c r="AF16" i="38" s="1"/>
  <c r="AE17" i="38"/>
  <c r="AF17" i="38" s="1"/>
  <c r="AE18" i="38"/>
  <c r="AF18" i="38" s="1"/>
  <c r="AE19" i="38"/>
  <c r="AF19" i="38" s="1"/>
  <c r="AE20" i="38"/>
  <c r="AF20" i="38" s="1"/>
  <c r="AE21" i="38"/>
  <c r="AF21" i="38" s="1"/>
  <c r="AE22" i="38"/>
  <c r="AF22" i="38" s="1"/>
  <c r="AE23" i="38"/>
  <c r="AF23" i="38" s="1"/>
  <c r="AE24" i="38"/>
  <c r="AF24" i="38" s="1"/>
  <c r="AE25" i="38"/>
  <c r="AF25" i="38" s="1"/>
  <c r="AE26" i="38"/>
  <c r="AF26" i="38" s="1"/>
  <c r="AE27" i="38"/>
  <c r="AF27" i="38" s="1"/>
  <c r="AE28" i="38"/>
  <c r="AF28" i="38" s="1"/>
  <c r="AE29" i="38"/>
  <c r="AF29" i="38" s="1"/>
  <c r="AE30" i="38"/>
  <c r="AF30" i="38" s="1"/>
  <c r="AE31" i="38"/>
  <c r="AF31" i="38" s="1"/>
  <c r="AE32" i="38"/>
  <c r="AF32" i="38" s="1"/>
  <c r="AE33" i="38"/>
  <c r="AF33" i="38" s="1"/>
  <c r="AE34" i="38"/>
  <c r="AF34" i="38" s="1"/>
  <c r="AE35" i="38"/>
  <c r="AF35" i="38" s="1"/>
  <c r="AE36" i="38"/>
  <c r="AF36" i="38" s="1"/>
  <c r="AE37" i="38"/>
  <c r="AF37" i="38" s="1"/>
  <c r="AE38" i="38"/>
  <c r="AF38" i="38" s="1"/>
  <c r="AE39" i="38"/>
  <c r="AF39" i="38" s="1"/>
  <c r="AE40" i="38"/>
  <c r="AF40" i="38" s="1"/>
  <c r="AE41" i="38"/>
  <c r="AF41" i="38" s="1"/>
  <c r="AE42" i="38"/>
  <c r="AF42" i="38" s="1"/>
  <c r="AE43" i="38"/>
  <c r="AF43" i="38" s="1"/>
  <c r="AE44" i="38"/>
  <c r="AF44" i="38" s="1"/>
  <c r="AE45" i="38"/>
  <c r="AF45" i="38" s="1"/>
  <c r="AE46" i="38"/>
  <c r="AF46" i="38" s="1"/>
  <c r="AE47" i="38"/>
  <c r="AF47" i="38" s="1"/>
  <c r="AE48" i="38"/>
  <c r="AF48" i="38" s="1"/>
  <c r="AE49" i="38"/>
  <c r="AF49" i="38" s="1"/>
  <c r="AE50" i="38"/>
  <c r="AF50" i="38" s="1"/>
  <c r="AE51" i="38"/>
  <c r="AF51" i="38" s="1"/>
  <c r="AE52" i="38"/>
  <c r="AF52" i="38" s="1"/>
  <c r="AE53" i="38"/>
  <c r="AF53" i="38" s="1"/>
  <c r="AE54" i="38"/>
  <c r="AF54" i="38" s="1"/>
  <c r="AE55" i="38"/>
  <c r="AF55" i="38" s="1"/>
  <c r="AE56" i="38"/>
  <c r="AF56" i="38" s="1"/>
  <c r="AE57" i="38"/>
  <c r="AF57" i="38" s="1"/>
  <c r="AE58" i="38"/>
  <c r="AF58" i="38" s="1"/>
  <c r="AE59" i="38"/>
  <c r="AF59" i="38" s="1"/>
  <c r="AE60" i="38"/>
  <c r="AF60" i="38" s="1"/>
  <c r="AE61" i="38"/>
  <c r="AF61" i="38" s="1"/>
  <c r="AE62" i="38"/>
  <c r="AF62" i="38" s="1"/>
  <c r="AE63" i="38"/>
  <c r="AF63" i="38" s="1"/>
  <c r="AE64" i="38"/>
  <c r="AF64" i="38" s="1"/>
  <c r="AE65" i="38"/>
  <c r="AF65" i="38" s="1"/>
  <c r="AE66" i="38"/>
  <c r="AF66" i="38" s="1"/>
  <c r="AE67" i="38"/>
  <c r="AF67" i="38" s="1"/>
  <c r="AE68" i="38"/>
  <c r="AF68" i="38" s="1"/>
  <c r="AE69" i="38"/>
  <c r="AF69" i="38" s="1"/>
  <c r="AE70" i="38"/>
  <c r="AF70" i="38" s="1"/>
  <c r="AE71" i="38"/>
  <c r="AF71" i="38" s="1"/>
  <c r="AE72" i="38"/>
  <c r="AF72" i="38" s="1"/>
  <c r="AE73" i="38"/>
  <c r="AF73" i="38" s="1"/>
  <c r="AE74" i="38"/>
  <c r="AF74" i="38" s="1"/>
  <c r="AE75" i="38"/>
  <c r="AF75" i="38" s="1"/>
  <c r="AE76" i="38"/>
  <c r="AF76" i="38" s="1"/>
  <c r="AE77" i="38"/>
  <c r="AF77" i="38" s="1"/>
  <c r="AE78" i="38"/>
  <c r="AF78" i="38" s="1"/>
  <c r="AE79" i="38"/>
  <c r="AF79" i="38" s="1"/>
  <c r="AE80" i="38"/>
  <c r="AF80" i="38" s="1"/>
  <c r="AE81" i="38"/>
  <c r="AF81" i="38" s="1"/>
  <c r="AE82" i="38"/>
  <c r="AF82" i="38" s="1"/>
  <c r="AE83" i="38"/>
  <c r="AF83" i="38" s="1"/>
  <c r="AE84" i="38"/>
  <c r="AF84" i="38" s="1"/>
  <c r="AE85" i="38"/>
  <c r="AF85" i="38" s="1"/>
  <c r="AE86" i="38"/>
  <c r="AF86" i="38" s="1"/>
  <c r="AE87" i="38"/>
  <c r="AF87" i="38" s="1"/>
  <c r="AE88" i="38"/>
  <c r="AF88" i="38" s="1"/>
  <c r="AE89" i="38"/>
  <c r="AF89" i="38" s="1"/>
  <c r="AE90" i="38"/>
  <c r="AF90" i="38" s="1"/>
  <c r="AE91" i="38"/>
  <c r="AF91" i="38" s="1"/>
  <c r="AE92" i="38"/>
  <c r="AF92" i="38" s="1"/>
  <c r="AE93" i="38"/>
  <c r="AF93" i="38" s="1"/>
  <c r="AE94" i="38"/>
  <c r="AF94" i="38" s="1"/>
  <c r="AE95" i="38"/>
  <c r="AF95" i="38" s="1"/>
  <c r="AE96" i="38"/>
  <c r="AF96" i="38" s="1"/>
  <c r="AE97" i="38"/>
  <c r="AF97" i="38" s="1"/>
  <c r="AE98" i="38"/>
  <c r="AF98" i="38" s="1"/>
  <c r="AE99" i="38"/>
  <c r="AF99" i="38" s="1"/>
  <c r="AE100" i="38"/>
  <c r="AF100" i="38" s="1"/>
  <c r="AE101" i="38"/>
  <c r="AF101" i="38" s="1"/>
  <c r="AE102" i="38"/>
  <c r="AF102" i="38" s="1"/>
  <c r="AE103" i="38"/>
  <c r="AF103" i="38" s="1"/>
  <c r="AE104" i="38"/>
  <c r="AF104" i="38" s="1"/>
  <c r="AE105" i="38"/>
  <c r="AF105" i="38" s="1"/>
  <c r="AE106" i="38"/>
  <c r="AF106" i="38" s="1"/>
  <c r="AE107" i="38"/>
  <c r="AF107" i="38" s="1"/>
  <c r="AE108" i="38"/>
  <c r="AF108" i="38" s="1"/>
  <c r="AE109" i="38"/>
  <c r="AF109" i="38" s="1"/>
  <c r="AG109" i="38" s="1"/>
  <c r="AE110" i="38"/>
  <c r="AF110" i="38" s="1"/>
  <c r="AG110" i="38" s="1"/>
  <c r="AE111" i="38"/>
  <c r="AF111" i="38" s="1"/>
  <c r="AG111" i="38" s="1"/>
  <c r="AE112" i="38"/>
  <c r="AF112" i="38" s="1"/>
  <c r="AG112" i="38" s="1"/>
  <c r="AE113" i="38"/>
  <c r="AF113" i="38" s="1"/>
  <c r="AG113" i="38" s="1"/>
  <c r="AE114" i="38"/>
  <c r="AF114" i="38" s="1"/>
  <c r="AG114" i="38" s="1"/>
  <c r="AE115" i="38"/>
  <c r="AF115" i="38" s="1"/>
  <c r="AG115" i="38" s="1"/>
  <c r="AE116" i="38"/>
  <c r="AF116" i="38" s="1"/>
  <c r="AG116" i="38" s="1"/>
  <c r="AE117" i="38"/>
  <c r="AF117" i="38" s="1"/>
  <c r="AG117" i="38" s="1"/>
  <c r="AE118" i="38"/>
  <c r="AF118" i="38" s="1"/>
  <c r="AG118" i="38" s="1"/>
  <c r="AE119" i="38"/>
  <c r="AF119" i="38" s="1"/>
  <c r="AG119" i="38" s="1"/>
  <c r="AE120" i="38"/>
  <c r="AF120" i="38" s="1"/>
  <c r="AG120" i="38" s="1"/>
  <c r="AE121" i="38"/>
  <c r="AF121" i="38" s="1"/>
  <c r="AG121" i="38" s="1"/>
  <c r="AE122" i="38"/>
  <c r="AF122" i="38" s="1"/>
  <c r="AG122" i="38" s="1"/>
  <c r="AE123" i="38"/>
  <c r="AF123" i="38" s="1"/>
  <c r="AG123" i="38" s="1"/>
  <c r="AE124" i="38"/>
  <c r="AF124" i="38" s="1"/>
  <c r="AG124" i="38" s="1"/>
  <c r="AE125" i="38"/>
  <c r="AF125" i="38" s="1"/>
  <c r="AG125" i="38" s="1"/>
  <c r="AE126" i="38"/>
  <c r="AF126" i="38" s="1"/>
  <c r="AG126" i="38" s="1"/>
  <c r="AE127" i="38"/>
  <c r="AF127" i="38" s="1"/>
  <c r="AG127" i="38" s="1"/>
  <c r="AE128" i="38"/>
  <c r="AF128" i="38" s="1"/>
  <c r="AG128" i="38" s="1"/>
  <c r="AE129" i="38"/>
  <c r="AF129" i="38" s="1"/>
  <c r="AG129" i="38" s="1"/>
  <c r="AE130" i="38"/>
  <c r="AF130" i="38" s="1"/>
  <c r="AG130" i="38" s="1"/>
  <c r="AE131" i="38"/>
  <c r="AF131" i="38" s="1"/>
  <c r="AG131" i="38" s="1"/>
  <c r="AE132" i="38"/>
  <c r="AF132" i="38" s="1"/>
  <c r="AG132" i="38" s="1"/>
  <c r="AE133" i="38"/>
  <c r="AF133" i="38" s="1"/>
  <c r="AG133" i="38" s="1"/>
  <c r="AE134" i="38"/>
  <c r="AF134" i="38" s="1"/>
  <c r="AG134" i="38" s="1"/>
  <c r="AE135" i="38"/>
  <c r="AF135" i="38" s="1"/>
  <c r="AG135" i="38" s="1"/>
  <c r="AE136" i="38"/>
  <c r="AF136" i="38" s="1"/>
  <c r="AG136" i="38" s="1"/>
  <c r="AE137" i="38"/>
  <c r="AF137" i="38" s="1"/>
  <c r="AG137" i="38" s="1"/>
  <c r="AE138" i="38"/>
  <c r="AF138" i="38" s="1"/>
  <c r="AG138" i="38" s="1"/>
  <c r="AE139" i="38"/>
  <c r="AF139" i="38" s="1"/>
  <c r="AG139" i="38" s="1"/>
  <c r="AE140" i="38"/>
  <c r="AF140" i="38" s="1"/>
  <c r="AG140" i="38" s="1"/>
  <c r="AE141" i="38"/>
  <c r="AF141" i="38" s="1"/>
  <c r="AG141" i="38" s="1"/>
  <c r="AE142" i="38"/>
  <c r="AF142" i="38" s="1"/>
  <c r="AG142" i="38" s="1"/>
  <c r="AE143" i="38"/>
  <c r="AF143" i="38" s="1"/>
  <c r="AG143" i="38" s="1"/>
  <c r="AE144" i="38"/>
  <c r="AF144" i="38" s="1"/>
  <c r="AG144" i="38" s="1"/>
  <c r="AE145" i="38"/>
  <c r="AF145" i="38" s="1"/>
  <c r="AG145" i="38" s="1"/>
  <c r="AE146" i="38"/>
  <c r="AF146" i="38" s="1"/>
  <c r="AG146" i="38" s="1"/>
  <c r="AE147" i="38"/>
  <c r="AF147" i="38" s="1"/>
  <c r="AG147" i="38" s="1"/>
  <c r="AE148" i="38"/>
  <c r="AF148" i="38" s="1"/>
  <c r="AG148" i="38" s="1"/>
  <c r="AE149" i="38"/>
  <c r="AF149" i="38" s="1"/>
  <c r="AG149" i="38" s="1"/>
  <c r="AE150" i="38"/>
  <c r="AF150" i="38" s="1"/>
  <c r="AG150" i="38" s="1"/>
  <c r="AE151" i="38"/>
  <c r="AF151" i="38" s="1"/>
  <c r="AG151" i="38" s="1"/>
  <c r="AE152" i="38"/>
  <c r="AF152" i="38" s="1"/>
  <c r="AG152" i="38" s="1"/>
  <c r="AE153" i="38"/>
  <c r="AF153" i="38" s="1"/>
  <c r="AG153" i="38" s="1"/>
  <c r="AE154" i="38"/>
  <c r="AF154" i="38" s="1"/>
  <c r="AG154" i="38" s="1"/>
  <c r="AE155" i="38"/>
  <c r="AF155" i="38" s="1"/>
  <c r="AG155" i="38" s="1"/>
  <c r="AE156" i="38"/>
  <c r="AF156" i="38" s="1"/>
  <c r="AG156" i="38" s="1"/>
  <c r="AE157" i="38"/>
  <c r="AF157" i="38" s="1"/>
  <c r="AG157" i="38" s="1"/>
  <c r="AE158" i="38"/>
  <c r="AF158" i="38" s="1"/>
  <c r="AG158" i="38" s="1"/>
  <c r="AE159" i="38"/>
  <c r="AF159" i="38" s="1"/>
  <c r="AG159" i="38" s="1"/>
  <c r="AE160" i="38"/>
  <c r="AF160" i="38" s="1"/>
  <c r="AG160" i="38" s="1"/>
  <c r="AE161" i="38"/>
  <c r="AF161" i="38" s="1"/>
  <c r="AG161" i="38" s="1"/>
  <c r="AE162" i="38"/>
  <c r="AF162" i="38" s="1"/>
  <c r="AG162" i="38" s="1"/>
  <c r="AE163" i="38"/>
  <c r="AF163" i="38" s="1"/>
  <c r="AG163" i="38" s="1"/>
  <c r="AE164" i="38"/>
  <c r="AF164" i="38" s="1"/>
  <c r="AG164" i="38" s="1"/>
  <c r="AE165" i="38"/>
  <c r="AF165" i="38" s="1"/>
  <c r="AG165" i="38" s="1"/>
  <c r="AE166" i="38"/>
  <c r="AF166" i="38" s="1"/>
  <c r="AG166" i="38" s="1"/>
  <c r="AE167" i="38"/>
  <c r="AF167" i="38" s="1"/>
  <c r="AG167" i="38" s="1"/>
  <c r="AE168" i="38"/>
  <c r="AF168" i="38" s="1"/>
  <c r="AG168" i="38" s="1"/>
  <c r="AE169" i="38"/>
  <c r="AF169" i="38" s="1"/>
  <c r="AG169" i="38" s="1"/>
  <c r="AE170" i="38"/>
  <c r="AF170" i="38" s="1"/>
  <c r="AG170" i="38" s="1"/>
  <c r="AE171" i="38"/>
  <c r="AF171" i="38" s="1"/>
  <c r="AG171" i="38" s="1"/>
  <c r="AE172" i="38"/>
  <c r="AF172" i="38" s="1"/>
  <c r="AG172" i="38" s="1"/>
  <c r="AE173" i="38"/>
  <c r="AF173" i="38" s="1"/>
  <c r="AG173" i="38" s="1"/>
  <c r="AE174" i="38"/>
  <c r="AF174" i="38" s="1"/>
  <c r="AG174" i="38" s="1"/>
  <c r="AE175" i="38"/>
  <c r="AF175" i="38" s="1"/>
  <c r="AG175" i="38" s="1"/>
  <c r="AE176" i="38"/>
  <c r="AF176" i="38" s="1"/>
  <c r="AG176" i="38" s="1"/>
  <c r="AE177" i="38"/>
  <c r="AF177" i="38" s="1"/>
  <c r="AG177" i="38" s="1"/>
  <c r="AE178" i="38"/>
  <c r="AF178" i="38" s="1"/>
  <c r="AG178" i="38" s="1"/>
  <c r="AE179" i="38"/>
  <c r="AF179" i="38" s="1"/>
  <c r="AG179" i="38" s="1"/>
  <c r="AE180" i="38"/>
  <c r="AF180" i="38" s="1"/>
  <c r="AG180" i="38" s="1"/>
  <c r="AE181" i="38"/>
  <c r="AF181" i="38" s="1"/>
  <c r="AG181" i="38" s="1"/>
  <c r="AE182" i="38"/>
  <c r="AF182" i="38" s="1"/>
  <c r="AG182" i="38" s="1"/>
  <c r="AE183" i="38"/>
  <c r="AF183" i="38" s="1"/>
  <c r="AG183" i="38" s="1"/>
  <c r="AE184" i="38"/>
  <c r="AF184" i="38" s="1"/>
  <c r="AG184" i="38" s="1"/>
  <c r="AE185" i="38"/>
  <c r="AF185" i="38" s="1"/>
  <c r="AG185" i="38" s="1"/>
  <c r="AE186" i="38"/>
  <c r="AF186" i="38" s="1"/>
  <c r="AG186" i="38" s="1"/>
  <c r="AE187" i="38"/>
  <c r="AF187" i="38" s="1"/>
  <c r="AG187" i="38" s="1"/>
  <c r="AE188" i="38"/>
  <c r="AF188" i="38" s="1"/>
  <c r="AG188" i="38" s="1"/>
  <c r="AE189" i="38"/>
  <c r="AF189" i="38" s="1"/>
  <c r="AG189" i="38" s="1"/>
  <c r="AE190" i="38"/>
  <c r="AF190" i="38" s="1"/>
  <c r="AG190" i="38" s="1"/>
  <c r="AE191" i="38"/>
  <c r="AF191" i="38" s="1"/>
  <c r="AG191" i="38" s="1"/>
  <c r="AE192" i="38"/>
  <c r="AF192" i="38" s="1"/>
  <c r="AG192" i="38" s="1"/>
  <c r="AE193" i="38"/>
  <c r="AF193" i="38" s="1"/>
  <c r="AG193" i="38" s="1"/>
  <c r="AE194" i="38"/>
  <c r="AF194" i="38" s="1"/>
  <c r="AG194" i="38" s="1"/>
  <c r="AE195" i="38"/>
  <c r="AF195" i="38" s="1"/>
  <c r="AG195" i="38" s="1"/>
  <c r="AE196" i="38"/>
  <c r="AF196" i="38" s="1"/>
  <c r="AG196" i="38" s="1"/>
  <c r="AE197" i="38"/>
  <c r="AF197" i="38" s="1"/>
  <c r="AG197" i="38" s="1"/>
  <c r="AE198" i="38"/>
  <c r="AF198" i="38" s="1"/>
  <c r="AG198" i="38" s="1"/>
  <c r="AE199" i="38"/>
  <c r="AF199" i="38" s="1"/>
  <c r="AG199" i="38" s="1"/>
  <c r="AE200" i="38"/>
  <c r="AF200" i="38" s="1"/>
  <c r="AG200" i="38" s="1"/>
  <c r="AE201" i="38"/>
  <c r="AF201" i="38" s="1"/>
  <c r="AG201" i="38" s="1"/>
  <c r="AE202" i="38"/>
  <c r="AF202" i="38" s="1"/>
  <c r="AG202" i="38" s="1"/>
  <c r="AE203" i="38"/>
  <c r="AF203" i="38" s="1"/>
  <c r="AG203" i="38" s="1"/>
  <c r="AE204" i="38"/>
  <c r="AF204" i="38" s="1"/>
  <c r="AG204" i="38" s="1"/>
  <c r="AE205" i="38"/>
  <c r="AF205" i="38" s="1"/>
  <c r="AG205" i="38" s="1"/>
  <c r="AE206" i="38"/>
  <c r="AF206" i="38" s="1"/>
  <c r="AG206" i="38" s="1"/>
  <c r="G1" i="51"/>
  <c r="X109" i="38" l="1"/>
  <c r="D109" i="38"/>
  <c r="AG108" i="38"/>
  <c r="AG104" i="38"/>
  <c r="AG100" i="38"/>
  <c r="AG96" i="38"/>
  <c r="AG92" i="38"/>
  <c r="AG88" i="38"/>
  <c r="AG84" i="38"/>
  <c r="AG80" i="38"/>
  <c r="AG76" i="38"/>
  <c r="AG72" i="38"/>
  <c r="AG68" i="38"/>
  <c r="AG64" i="38"/>
  <c r="AG60" i="38"/>
  <c r="AG56" i="38"/>
  <c r="X65" i="38"/>
  <c r="D102" i="38"/>
  <c r="X60" i="38"/>
  <c r="X71" i="38"/>
  <c r="X61" i="38"/>
  <c r="X93" i="38"/>
  <c r="X89" i="38"/>
  <c r="D104" i="38"/>
  <c r="D91" i="38"/>
  <c r="X107" i="38"/>
  <c r="X75" i="38"/>
  <c r="D69" i="38"/>
  <c r="X64" i="38"/>
  <c r="X94" i="38"/>
  <c r="D72" i="38"/>
  <c r="D96" i="38"/>
  <c r="X86" i="38"/>
  <c r="D76" i="38"/>
  <c r="D68" i="38"/>
  <c r="X70" i="38"/>
  <c r="X73" i="38"/>
  <c r="D82" i="38"/>
  <c r="D99" i="38"/>
  <c r="D67" i="38"/>
  <c r="D87" i="38"/>
  <c r="D59" i="38"/>
  <c r="D64" i="38"/>
  <c r="D94" i="38"/>
  <c r="X72" i="38"/>
  <c r="X96" i="38"/>
  <c r="X68" i="38"/>
  <c r="X83" i="38"/>
  <c r="D73" i="38"/>
  <c r="X67" i="38"/>
  <c r="X102" i="38"/>
  <c r="D85" i="38"/>
  <c r="D60" i="38"/>
  <c r="D71" i="38"/>
  <c r="X92" i="38"/>
  <c r="X100" i="38"/>
  <c r="X91" i="38"/>
  <c r="X63" i="38"/>
  <c r="D75" i="38"/>
  <c r="D98" i="38"/>
  <c r="X90" i="38"/>
  <c r="X108" i="38"/>
  <c r="D62" i="38"/>
  <c r="D86" i="38"/>
  <c r="D81" i="38"/>
  <c r="X76" i="38"/>
  <c r="X106" i="38"/>
  <c r="D74" i="38"/>
  <c r="X82" i="38"/>
  <c r="X78" i="38"/>
  <c r="X99" i="38"/>
  <c r="X87" i="38"/>
  <c r="D61" i="38"/>
  <c r="D107" i="38"/>
  <c r="D79" i="38"/>
  <c r="D101" i="38"/>
  <c r="X95" i="38"/>
  <c r="D70" i="38"/>
  <c r="D105" i="38"/>
  <c r="D103" i="38"/>
  <c r="X85" i="38"/>
  <c r="X80" i="38"/>
  <c r="D92" i="38"/>
  <c r="D100" i="38"/>
  <c r="D84" i="38"/>
  <c r="D97" i="38"/>
  <c r="D88" i="38"/>
  <c r="X77" i="38"/>
  <c r="D63" i="38"/>
  <c r="X79" i="38"/>
  <c r="X98" i="38"/>
  <c r="X101" i="38"/>
  <c r="D90" i="38"/>
  <c r="D108" i="38"/>
  <c r="X62" i="38"/>
  <c r="X81" i="38"/>
  <c r="D106" i="38"/>
  <c r="X74" i="38"/>
  <c r="D95" i="38"/>
  <c r="D83" i="38"/>
  <c r="D66" i="38"/>
  <c r="X105" i="38"/>
  <c r="D78" i="38"/>
  <c r="D65" i="38"/>
  <c r="X103" i="38"/>
  <c r="D80" i="38"/>
  <c r="D93" i="38"/>
  <c r="D89" i="38"/>
  <c r="X84" i="38"/>
  <c r="X104" i="38"/>
  <c r="X97" i="38"/>
  <c r="X88" i="38"/>
  <c r="D77" i="38"/>
  <c r="X69" i="38"/>
  <c r="X66" i="38"/>
  <c r="X59" i="38"/>
  <c r="AG107" i="38"/>
  <c r="AG103" i="38"/>
  <c r="AG99" i="38"/>
  <c r="AG95" i="38"/>
  <c r="AG91" i="38"/>
  <c r="AG87" i="38"/>
  <c r="AG83" i="38"/>
  <c r="AG79" i="38"/>
  <c r="AG75" i="38"/>
  <c r="AG71" i="38"/>
  <c r="AG67" i="38"/>
  <c r="AG63" i="38"/>
  <c r="AG59" i="38"/>
  <c r="AG106" i="38"/>
  <c r="AG102" i="38"/>
  <c r="AG98" i="38"/>
  <c r="AG94" i="38"/>
  <c r="AG90" i="38"/>
  <c r="AG86" i="38"/>
  <c r="AG82" i="38"/>
  <c r="AG78" i="38"/>
  <c r="AG74" i="38"/>
  <c r="AG70" i="38"/>
  <c r="AG66" i="38"/>
  <c r="AG62" i="38"/>
  <c r="AG105" i="38"/>
  <c r="AG101" i="38"/>
  <c r="AG97" i="38"/>
  <c r="AG93" i="38"/>
  <c r="AG89" i="38"/>
  <c r="AG85" i="38"/>
  <c r="AG81" i="38"/>
  <c r="AH81" i="38" s="1"/>
  <c r="AG77" i="38"/>
  <c r="AG73" i="38"/>
  <c r="AG69" i="38"/>
  <c r="AG65" i="38"/>
  <c r="AG61" i="38"/>
  <c r="AG52" i="38"/>
  <c r="AG48" i="38"/>
  <c r="AG44" i="38"/>
  <c r="AG40" i="38"/>
  <c r="AG36" i="38"/>
  <c r="AG32" i="38"/>
  <c r="AG28" i="38"/>
  <c r="D58" i="38"/>
  <c r="X36" i="38"/>
  <c r="X54" i="38"/>
  <c r="D57" i="38"/>
  <c r="D37" i="38"/>
  <c r="D34" i="38"/>
  <c r="D32" i="38"/>
  <c r="D51" i="38"/>
  <c r="D33" i="38"/>
  <c r="D44" i="38"/>
  <c r="X46" i="38"/>
  <c r="D45" i="38"/>
  <c r="D48" i="38"/>
  <c r="X53" i="38"/>
  <c r="D35" i="38"/>
  <c r="D56" i="38"/>
  <c r="X34" i="38"/>
  <c r="X51" i="38"/>
  <c r="X31" i="38"/>
  <c r="X38" i="38"/>
  <c r="X50" i="38"/>
  <c r="X40" i="38"/>
  <c r="D42" i="38"/>
  <c r="D46" i="38"/>
  <c r="D52" i="38"/>
  <c r="X48" i="38"/>
  <c r="D53" i="38"/>
  <c r="X35" i="38"/>
  <c r="D39" i="38"/>
  <c r="D55" i="38"/>
  <c r="X56" i="38"/>
  <c r="D31" i="38"/>
  <c r="D38" i="38"/>
  <c r="D50" i="38"/>
  <c r="X41" i="38"/>
  <c r="D40" i="38"/>
  <c r="X49" i="38"/>
  <c r="D47" i="38"/>
  <c r="X42" i="38"/>
  <c r="D43" i="38"/>
  <c r="X52" i="38"/>
  <c r="X58" i="38"/>
  <c r="D36" i="38"/>
  <c r="X39" i="38"/>
  <c r="D54" i="38"/>
  <c r="X55" i="38"/>
  <c r="X57" i="38"/>
  <c r="X37" i="38"/>
  <c r="X32" i="38"/>
  <c r="X33" i="38"/>
  <c r="X44" i="38"/>
  <c r="D41" i="38"/>
  <c r="D49" i="38"/>
  <c r="X47" i="38"/>
  <c r="X43" i="38"/>
  <c r="X45" i="38"/>
  <c r="AG55" i="38"/>
  <c r="AG51" i="38"/>
  <c r="AG47" i="38"/>
  <c r="AG43" i="38"/>
  <c r="AG39" i="38"/>
  <c r="AG35" i="38"/>
  <c r="AG31" i="38"/>
  <c r="AG58" i="38"/>
  <c r="AG54" i="38"/>
  <c r="AG50" i="38"/>
  <c r="AG46" i="38"/>
  <c r="AG42" i="38"/>
  <c r="AG38" i="38"/>
  <c r="AG34" i="38"/>
  <c r="AG57" i="38"/>
  <c r="AG53" i="38"/>
  <c r="AG49" i="38"/>
  <c r="AG45" i="38"/>
  <c r="AG41" i="38"/>
  <c r="AG37" i="38"/>
  <c r="AG33" i="38"/>
  <c r="AG29" i="38"/>
  <c r="AG24" i="38"/>
  <c r="D25" i="38"/>
  <c r="D26" i="38"/>
  <c r="D29" i="38"/>
  <c r="D30" i="38"/>
  <c r="X30" i="38"/>
  <c r="X26" i="38"/>
  <c r="X25" i="38"/>
  <c r="X29" i="38"/>
  <c r="D27" i="38"/>
  <c r="X23" i="38"/>
  <c r="X24" i="38"/>
  <c r="X28" i="38"/>
  <c r="X27" i="38"/>
  <c r="D23" i="38"/>
  <c r="D24" i="38"/>
  <c r="D28" i="38"/>
  <c r="AG27" i="38"/>
  <c r="AG23" i="38"/>
  <c r="AG30" i="38"/>
  <c r="AG26" i="38"/>
  <c r="AG25" i="38"/>
  <c r="AG20" i="38"/>
  <c r="AH20" i="38" s="1"/>
  <c r="AG16" i="38"/>
  <c r="X22" i="38"/>
  <c r="D22" i="38"/>
  <c r="AG22" i="38"/>
  <c r="AH22" i="38" s="1"/>
  <c r="D18" i="38"/>
  <c r="X18" i="38"/>
  <c r="X21" i="38"/>
  <c r="D20" i="38"/>
  <c r="D19" i="38"/>
  <c r="X19" i="38"/>
  <c r="X17" i="38"/>
  <c r="X20" i="38"/>
  <c r="D16" i="38"/>
  <c r="X16" i="38"/>
  <c r="D21" i="38"/>
  <c r="D17" i="38"/>
  <c r="AG19" i="38"/>
  <c r="AH19" i="38" s="1"/>
  <c r="AG18" i="38"/>
  <c r="AG21" i="38"/>
  <c r="AH21" i="38" s="1"/>
  <c r="AG17" i="38"/>
  <c r="AH17" i="38" s="1"/>
  <c r="AG8" i="38"/>
  <c r="AG7" i="38"/>
  <c r="AH32" i="38" s="1"/>
  <c r="A154" i="38"/>
  <c r="AH154" i="38"/>
  <c r="A122" i="38"/>
  <c r="AH122" i="38"/>
  <c r="AH77" i="38"/>
  <c r="AH69" i="38"/>
  <c r="A172" i="38"/>
  <c r="AH172" i="38"/>
  <c r="A138" i="38"/>
  <c r="AH138" i="38"/>
  <c r="AH103" i="38"/>
  <c r="AH73" i="38"/>
  <c r="A204" i="38"/>
  <c r="AH204" i="38"/>
  <c r="A184" i="38"/>
  <c r="AH184" i="38"/>
  <c r="A113" i="38"/>
  <c r="AH113" i="38"/>
  <c r="AH105" i="38"/>
  <c r="AH97" i="38"/>
  <c r="A199" i="38"/>
  <c r="AH199" i="38"/>
  <c r="A148" i="38"/>
  <c r="AH148" i="38"/>
  <c r="A111" i="38"/>
  <c r="AH111" i="38"/>
  <c r="A160" i="38"/>
  <c r="AH160" i="38"/>
  <c r="A146" i="38"/>
  <c r="AH146" i="38"/>
  <c r="A130" i="38"/>
  <c r="AH130" i="38"/>
  <c r="A115" i="38"/>
  <c r="AH115" i="38"/>
  <c r="AH99" i="38"/>
  <c r="AH87" i="38"/>
  <c r="AH75" i="38"/>
  <c r="AH67" i="38"/>
  <c r="A168" i="38"/>
  <c r="AH168" i="38"/>
  <c r="A132" i="38"/>
  <c r="AH132" i="38"/>
  <c r="AH95" i="38"/>
  <c r="A156" i="38"/>
  <c r="AH156" i="38"/>
  <c r="A140" i="38"/>
  <c r="AH140" i="38"/>
  <c r="A124" i="38"/>
  <c r="AH124" i="38"/>
  <c r="AH107" i="38"/>
  <c r="AH91" i="38"/>
  <c r="AH71" i="38"/>
  <c r="A196" i="38"/>
  <c r="AH196" i="38"/>
  <c r="A117" i="38"/>
  <c r="AH117" i="38"/>
  <c r="AH109" i="38"/>
  <c r="AH101" i="38"/>
  <c r="AH93" i="38"/>
  <c r="A201" i="38"/>
  <c r="AH201" i="38"/>
  <c r="A192" i="38"/>
  <c r="AH192" i="38"/>
  <c r="A180" i="38"/>
  <c r="AH180" i="38"/>
  <c r="A171" i="38"/>
  <c r="AH171" i="38"/>
  <c r="A162" i="38"/>
  <c r="AH162" i="38"/>
  <c r="A159" i="38"/>
  <c r="AH159" i="38"/>
  <c r="A153" i="38"/>
  <c r="AH153" i="38"/>
  <c r="A150" i="38"/>
  <c r="AH150" i="38"/>
  <c r="A145" i="38"/>
  <c r="AH145" i="38"/>
  <c r="A142" i="38"/>
  <c r="AH142" i="38"/>
  <c r="A137" i="38"/>
  <c r="AH137" i="38"/>
  <c r="A134" i="38"/>
  <c r="AH134" i="38"/>
  <c r="A129" i="38"/>
  <c r="AH129" i="38"/>
  <c r="A126" i="38"/>
  <c r="AH126" i="38"/>
  <c r="A121" i="38"/>
  <c r="AH121" i="38"/>
  <c r="A118" i="38"/>
  <c r="AH118" i="38"/>
  <c r="A116" i="38"/>
  <c r="AH116" i="38"/>
  <c r="A114" i="38"/>
  <c r="AH114" i="38"/>
  <c r="A112" i="38"/>
  <c r="AH112" i="38"/>
  <c r="A110" i="38"/>
  <c r="AH110" i="38"/>
  <c r="AH108" i="38"/>
  <c r="AH96" i="38"/>
  <c r="AH92" i="38"/>
  <c r="AH90" i="38"/>
  <c r="AH28" i="38"/>
  <c r="AH24" i="38"/>
  <c r="AH88" i="38"/>
  <c r="AH48" i="38"/>
  <c r="AH63" i="38"/>
  <c r="AH65" i="38"/>
  <c r="AH76" i="38"/>
  <c r="AH78" i="38"/>
  <c r="AH59" i="38"/>
  <c r="AH80" i="38"/>
  <c r="AH36" i="38"/>
  <c r="AH62" i="38"/>
  <c r="AH58" i="38"/>
  <c r="AH61" i="38"/>
  <c r="AH102" i="38"/>
  <c r="AH47" i="38"/>
  <c r="A186" i="38"/>
  <c r="AH186" i="38"/>
  <c r="A174" i="38"/>
  <c r="AH174" i="38"/>
  <c r="A206" i="38"/>
  <c r="AH206" i="38"/>
  <c r="A203" i="38"/>
  <c r="AH203" i="38"/>
  <c r="A198" i="38"/>
  <c r="AH198" i="38"/>
  <c r="A185" i="38"/>
  <c r="AH185" i="38"/>
  <c r="A176" i="38"/>
  <c r="AH176" i="38"/>
  <c r="A173" i="38"/>
  <c r="AH173" i="38"/>
  <c r="A170" i="38"/>
  <c r="AH170" i="38"/>
  <c r="A167" i="38"/>
  <c r="AH167" i="38"/>
  <c r="A164" i="38"/>
  <c r="AH164" i="38"/>
  <c r="A161" i="38"/>
  <c r="AH161" i="38"/>
  <c r="A158" i="38"/>
  <c r="AH158" i="38"/>
  <c r="A155" i="38"/>
  <c r="AH155" i="38"/>
  <c r="A152" i="38"/>
  <c r="AH152" i="38"/>
  <c r="A147" i="38"/>
  <c r="AH147" i="38"/>
  <c r="A144" i="38"/>
  <c r="AH144" i="38"/>
  <c r="A139" i="38"/>
  <c r="AH139" i="38"/>
  <c r="A136" i="38"/>
  <c r="AH136" i="38"/>
  <c r="A131" i="38"/>
  <c r="AH131" i="38"/>
  <c r="A128" i="38"/>
  <c r="AH128" i="38"/>
  <c r="A123" i="38"/>
  <c r="AH123" i="38"/>
  <c r="A120" i="38"/>
  <c r="AH120" i="38"/>
  <c r="AH39" i="38"/>
  <c r="AH27" i="38"/>
  <c r="AH23" i="38"/>
  <c r="AH50" i="38"/>
  <c r="AH43" i="38"/>
  <c r="AH37" i="38"/>
  <c r="AH30" i="38"/>
  <c r="AH33" i="38"/>
  <c r="AH54" i="38"/>
  <c r="AH29" i="38"/>
  <c r="AH85" i="38"/>
  <c r="AH72" i="38"/>
  <c r="AH82" i="38"/>
  <c r="AH52" i="38"/>
  <c r="AH35" i="38"/>
  <c r="AH66" i="38"/>
  <c r="AH46" i="38"/>
  <c r="A189" i="38"/>
  <c r="AH189" i="38"/>
  <c r="A183" i="38"/>
  <c r="AH183" i="38"/>
  <c r="A177" i="38"/>
  <c r="AH177" i="38"/>
  <c r="A165" i="38"/>
  <c r="AH165" i="38"/>
  <c r="A200" i="38"/>
  <c r="AH200" i="38"/>
  <c r="A195" i="38"/>
  <c r="AH195" i="38"/>
  <c r="A188" i="38"/>
  <c r="AH188" i="38"/>
  <c r="A205" i="38"/>
  <c r="AH205" i="38"/>
  <c r="A197" i="38"/>
  <c r="AH197" i="38"/>
  <c r="A194" i="38"/>
  <c r="AH194" i="38"/>
  <c r="A191" i="38"/>
  <c r="AH191" i="38"/>
  <c r="A182" i="38"/>
  <c r="AH182" i="38"/>
  <c r="A179" i="38"/>
  <c r="AH179" i="38"/>
  <c r="A169" i="38"/>
  <c r="AH169" i="38"/>
  <c r="A157" i="38"/>
  <c r="AH157" i="38"/>
  <c r="A149" i="38"/>
  <c r="AH149" i="38"/>
  <c r="A141" i="38"/>
  <c r="AH141" i="38"/>
  <c r="A133" i="38"/>
  <c r="AH133" i="38"/>
  <c r="A125" i="38"/>
  <c r="AH125" i="38"/>
  <c r="AH42" i="38"/>
  <c r="AH45" i="38"/>
  <c r="AH60" i="38"/>
  <c r="AH25" i="38"/>
  <c r="AH64" i="38"/>
  <c r="AH98" i="38"/>
  <c r="AH74" i="38"/>
  <c r="AH86" i="38"/>
  <c r="AH51" i="38"/>
  <c r="AH41" i="38"/>
  <c r="AH38" i="38"/>
  <c r="AH18" i="38"/>
  <c r="AH104" i="38"/>
  <c r="AH26" i="38"/>
  <c r="A202" i="38"/>
  <c r="AH202" i="38"/>
  <c r="A193" i="38"/>
  <c r="AH193" i="38"/>
  <c r="A190" i="38"/>
  <c r="AH190" i="38"/>
  <c r="A187" i="38"/>
  <c r="AH187" i="38"/>
  <c r="A181" i="38"/>
  <c r="AH181" i="38"/>
  <c r="A178" i="38"/>
  <c r="AH178" i="38"/>
  <c r="A175" i="38"/>
  <c r="AH175" i="38"/>
  <c r="A166" i="38"/>
  <c r="AH166" i="38"/>
  <c r="A163" i="38"/>
  <c r="AH163" i="38"/>
  <c r="A151" i="38"/>
  <c r="AH151" i="38"/>
  <c r="A143" i="38"/>
  <c r="AH143" i="38"/>
  <c r="A135" i="38"/>
  <c r="AH135" i="38"/>
  <c r="A127" i="38"/>
  <c r="AH127" i="38"/>
  <c r="A119" i="38"/>
  <c r="AH119" i="38"/>
  <c r="AH57" i="38"/>
  <c r="AH100" i="38"/>
  <c r="AH49" i="38"/>
  <c r="AH40" i="38"/>
  <c r="AH94" i="38"/>
  <c r="AH34" i="38"/>
  <c r="AH84" i="38"/>
  <c r="AH79" i="38"/>
  <c r="AH68" i="38"/>
  <c r="AH70" i="38"/>
  <c r="AH31" i="38"/>
  <c r="AH44" i="38"/>
  <c r="AH83" i="38"/>
  <c r="AH106" i="38"/>
  <c r="X7" i="38"/>
  <c r="X10" i="38"/>
  <c r="X12" i="38"/>
  <c r="X14" i="38"/>
  <c r="D7" i="38"/>
  <c r="D9" i="38"/>
  <c r="D11" i="38"/>
  <c r="D13" i="38"/>
  <c r="D15" i="38"/>
  <c r="D8" i="38"/>
  <c r="X9" i="38"/>
  <c r="X11" i="38"/>
  <c r="X13" i="38"/>
  <c r="X15" i="38"/>
  <c r="D12" i="38"/>
  <c r="X8" i="38"/>
  <c r="D14" i="38"/>
  <c r="D10" i="38"/>
  <c r="G4" i="51"/>
  <c r="C47" i="53" s="1"/>
  <c r="AG11" i="38"/>
  <c r="AG14" i="38"/>
  <c r="AG10" i="38"/>
  <c r="AG12" i="38"/>
  <c r="AG9" i="38"/>
  <c r="AG15" i="38"/>
  <c r="AG13" i="38"/>
  <c r="AH56" i="38" l="1"/>
  <c r="AH55" i="38"/>
  <c r="AH53" i="38"/>
  <c r="AH89" i="38"/>
  <c r="A109" i="38"/>
  <c r="A69" i="38"/>
  <c r="A73" i="38"/>
  <c r="A89" i="38"/>
  <c r="A105" i="38"/>
  <c r="A90" i="38"/>
  <c r="A87" i="38"/>
  <c r="A103" i="38"/>
  <c r="A108" i="38"/>
  <c r="A71" i="38"/>
  <c r="A95" i="38"/>
  <c r="A75" i="38"/>
  <c r="A99" i="38"/>
  <c r="A74" i="38"/>
  <c r="A81" i="38"/>
  <c r="A96" i="38"/>
  <c r="A93" i="38"/>
  <c r="A91" i="38"/>
  <c r="A67" i="38"/>
  <c r="A65" i="38"/>
  <c r="A66" i="38"/>
  <c r="A82" i="38"/>
  <c r="A98" i="38"/>
  <c r="A63" i="38"/>
  <c r="A79" i="38"/>
  <c r="A77" i="38"/>
  <c r="A85" i="38"/>
  <c r="A70" i="38"/>
  <c r="A86" i="38"/>
  <c r="A102" i="38"/>
  <c r="A83" i="38"/>
  <c r="A60" i="38"/>
  <c r="A76" i="38"/>
  <c r="A92" i="38"/>
  <c r="A101" i="38"/>
  <c r="A107" i="38"/>
  <c r="A97" i="38"/>
  <c r="A106" i="38"/>
  <c r="A64" i="38"/>
  <c r="A80" i="38"/>
  <c r="A61" i="38"/>
  <c r="A62" i="38"/>
  <c r="A78" i="38"/>
  <c r="A94" i="38"/>
  <c r="A59" i="38"/>
  <c r="A68" i="38"/>
  <c r="A84" i="38"/>
  <c r="A100" i="38"/>
  <c r="A72" i="38"/>
  <c r="A88" i="38"/>
  <c r="A104" i="38"/>
  <c r="A39" i="38"/>
  <c r="A56" i="38"/>
  <c r="A37" i="38"/>
  <c r="A53" i="38"/>
  <c r="A58" i="38"/>
  <c r="A43" i="38"/>
  <c r="A44" i="38"/>
  <c r="A57" i="38"/>
  <c r="A41" i="38"/>
  <c r="A46" i="38"/>
  <c r="A31" i="38"/>
  <c r="A47" i="38"/>
  <c r="A32" i="38"/>
  <c r="A48" i="38"/>
  <c r="A42" i="38"/>
  <c r="A45" i="38"/>
  <c r="A34" i="38"/>
  <c r="A50" i="38"/>
  <c r="A35" i="38"/>
  <c r="A51" i="38"/>
  <c r="A36" i="38"/>
  <c r="A52" i="38"/>
  <c r="A33" i="38"/>
  <c r="A49" i="38"/>
  <c r="A38" i="38"/>
  <c r="A54" i="38"/>
  <c r="A55" i="38"/>
  <c r="A40" i="38"/>
  <c r="A29" i="38"/>
  <c r="AH9" i="38"/>
  <c r="AH11" i="38"/>
  <c r="A24" i="38"/>
  <c r="A30" i="38"/>
  <c r="AH7" i="38"/>
  <c r="AH16" i="38"/>
  <c r="A25" i="38"/>
  <c r="A23" i="38"/>
  <c r="AH12" i="38"/>
  <c r="AH13" i="38"/>
  <c r="AH10" i="38"/>
  <c r="A27" i="38"/>
  <c r="A28" i="38"/>
  <c r="AH15" i="38"/>
  <c r="AH14" i="38"/>
  <c r="AH8" i="38"/>
  <c r="A26" i="38"/>
  <c r="A20" i="38"/>
  <c r="A22" i="38"/>
  <c r="A19" i="38"/>
  <c r="A21" i="38"/>
  <c r="A16" i="38"/>
  <c r="A18" i="38"/>
  <c r="A17" i="38"/>
  <c r="A7" i="38"/>
  <c r="A8" i="38"/>
  <c r="A11" i="38"/>
  <c r="A9" i="38"/>
  <c r="A12" i="38"/>
  <c r="A13" i="38"/>
  <c r="A10" i="38"/>
  <c r="A15" i="38"/>
  <c r="A14" i="38"/>
  <c r="AC7" i="51" l="1"/>
  <c r="AD7" i="51" s="1"/>
  <c r="AI18" i="51" s="1"/>
  <c r="AE7" i="51"/>
  <c r="B7" i="51"/>
  <c r="I7" i="51" s="1"/>
  <c r="B11" i="51"/>
  <c r="F11" i="51" s="1"/>
  <c r="B145" i="51"/>
  <c r="H145" i="51" s="1"/>
  <c r="B204" i="51"/>
  <c r="M204" i="51" s="1"/>
  <c r="B196" i="51"/>
  <c r="D196" i="51" s="1"/>
  <c r="B156" i="51"/>
  <c r="F156" i="51" s="1"/>
  <c r="B200" i="51"/>
  <c r="K200" i="51" s="1"/>
  <c r="B163" i="51"/>
  <c r="Z163" i="51" s="1"/>
  <c r="B130" i="51"/>
  <c r="M130" i="51" s="1"/>
  <c r="B180" i="51"/>
  <c r="M180" i="51" s="1"/>
  <c r="B157" i="51"/>
  <c r="Z157" i="51" s="1"/>
  <c r="B179" i="51"/>
  <c r="J179" i="51" s="1"/>
  <c r="B138" i="51"/>
  <c r="M138" i="51" s="1"/>
  <c r="B169" i="51"/>
  <c r="H169" i="51" s="1"/>
  <c r="B175" i="51"/>
  <c r="H175" i="51" s="1"/>
  <c r="B203" i="51"/>
  <c r="G203" i="51" s="1"/>
  <c r="B20" i="51"/>
  <c r="K20" i="51" s="1"/>
  <c r="B166" i="51"/>
  <c r="N166" i="51" s="1"/>
  <c r="B188" i="51"/>
  <c r="M188" i="51" s="1"/>
  <c r="B172" i="51"/>
  <c r="J172" i="51" s="1"/>
  <c r="B173" i="51"/>
  <c r="L173" i="51" s="1"/>
  <c r="B174" i="51"/>
  <c r="F174" i="51" s="1"/>
  <c r="B195" i="51"/>
  <c r="H195" i="51" s="1"/>
  <c r="B154" i="51"/>
  <c r="F154" i="51" s="1"/>
  <c r="B122" i="51"/>
  <c r="M122" i="51" s="1"/>
  <c r="B190" i="51"/>
  <c r="D190" i="51" s="1"/>
  <c r="B78" i="51"/>
  <c r="H78" i="51" s="1"/>
  <c r="B198" i="51"/>
  <c r="I198" i="51" s="1"/>
  <c r="B182" i="51"/>
  <c r="M182" i="51" s="1"/>
  <c r="B159" i="51"/>
  <c r="Z159" i="51" s="1"/>
  <c r="B162" i="51"/>
  <c r="N162" i="51" s="1"/>
  <c r="B206" i="51"/>
  <c r="M206" i="51" s="1"/>
  <c r="B187" i="51"/>
  <c r="K187" i="51" s="1"/>
  <c r="B146" i="51"/>
  <c r="G146" i="51" s="1"/>
  <c r="B201" i="51"/>
  <c r="B158" i="51"/>
  <c r="B178" i="51"/>
  <c r="B48" i="51"/>
  <c r="B153" i="51"/>
  <c r="B202" i="51"/>
  <c r="B199" i="51"/>
  <c r="B191" i="51"/>
  <c r="B183" i="51"/>
  <c r="B171" i="51"/>
  <c r="B155" i="51"/>
  <c r="B150" i="51"/>
  <c r="B142" i="51"/>
  <c r="B134" i="51"/>
  <c r="B126" i="51"/>
  <c r="B118" i="51"/>
  <c r="B110" i="51"/>
  <c r="B37" i="51"/>
  <c r="B137" i="51"/>
  <c r="B129" i="51"/>
  <c r="B121" i="51"/>
  <c r="B113" i="51"/>
  <c r="B105" i="51"/>
  <c r="B99" i="51"/>
  <c r="B91" i="51"/>
  <c r="B83" i="51"/>
  <c r="B75" i="51"/>
  <c r="B67" i="51"/>
  <c r="B59" i="51"/>
  <c r="B43" i="51"/>
  <c r="B32" i="51"/>
  <c r="B57" i="51"/>
  <c r="B41" i="51"/>
  <c r="B21" i="51"/>
  <c r="B100" i="51"/>
  <c r="B92" i="51"/>
  <c r="B84" i="51"/>
  <c r="B76" i="51"/>
  <c r="B68" i="51"/>
  <c r="B60" i="51"/>
  <c r="B47" i="51"/>
  <c r="B17" i="51"/>
  <c r="B10" i="51"/>
  <c r="B9" i="51"/>
  <c r="B18" i="51"/>
  <c r="B12" i="51"/>
  <c r="B194" i="51"/>
  <c r="B186" i="51"/>
  <c r="B167" i="51"/>
  <c r="B170" i="51"/>
  <c r="B161" i="51"/>
  <c r="B143" i="51"/>
  <c r="B192" i="51"/>
  <c r="B184" i="51"/>
  <c r="B176" i="51"/>
  <c r="B164" i="51"/>
  <c r="B151" i="51"/>
  <c r="B165" i="51"/>
  <c r="B149" i="51"/>
  <c r="B147" i="51"/>
  <c r="B205" i="51"/>
  <c r="B197" i="51"/>
  <c r="B189" i="51"/>
  <c r="B181" i="51"/>
  <c r="B168" i="51"/>
  <c r="B45" i="51"/>
  <c r="B148" i="51"/>
  <c r="B140" i="51"/>
  <c r="B132" i="51"/>
  <c r="B124" i="51"/>
  <c r="B116" i="51"/>
  <c r="B108" i="51"/>
  <c r="B103" i="51"/>
  <c r="B135" i="51"/>
  <c r="B127" i="51"/>
  <c r="B119" i="51"/>
  <c r="B111" i="51"/>
  <c r="B101" i="51"/>
  <c r="B97" i="51"/>
  <c r="B89" i="51"/>
  <c r="B81" i="51"/>
  <c r="B73" i="51"/>
  <c r="B65" i="51"/>
  <c r="B54" i="51"/>
  <c r="B38" i="51"/>
  <c r="B31" i="51"/>
  <c r="B52" i="51"/>
  <c r="B36" i="51"/>
  <c r="B98" i="51"/>
  <c r="B90" i="51"/>
  <c r="B82" i="51"/>
  <c r="B74" i="51"/>
  <c r="B66" i="51"/>
  <c r="B58" i="51"/>
  <c r="B42" i="51"/>
  <c r="B16" i="51"/>
  <c r="B29" i="51"/>
  <c r="B19" i="51"/>
  <c r="B15" i="51"/>
  <c r="B8" i="51"/>
  <c r="B114" i="51"/>
  <c r="B106" i="51"/>
  <c r="B141" i="51"/>
  <c r="B133" i="51"/>
  <c r="B125" i="51"/>
  <c r="B117" i="51"/>
  <c r="B109" i="51"/>
  <c r="B56" i="51"/>
  <c r="B95" i="51"/>
  <c r="B87" i="51"/>
  <c r="B79" i="51"/>
  <c r="B71" i="51"/>
  <c r="B63" i="51"/>
  <c r="B51" i="51"/>
  <c r="B35" i="51"/>
  <c r="B30" i="51"/>
  <c r="B49" i="51"/>
  <c r="B25" i="51"/>
  <c r="B104" i="51"/>
  <c r="B96" i="51"/>
  <c r="B88" i="51"/>
  <c r="B80" i="51"/>
  <c r="B72" i="51"/>
  <c r="B64" i="51"/>
  <c r="B55" i="51"/>
  <c r="B39" i="51"/>
  <c r="B14" i="51"/>
  <c r="B27" i="51"/>
  <c r="B26" i="51"/>
  <c r="B193" i="51"/>
  <c r="B185" i="51"/>
  <c r="B177" i="51"/>
  <c r="B160" i="51"/>
  <c r="B152" i="51"/>
  <c r="B144" i="51"/>
  <c r="B136" i="51"/>
  <c r="B128" i="51"/>
  <c r="B120" i="51"/>
  <c r="B112" i="51"/>
  <c r="B40" i="51"/>
  <c r="B139" i="51"/>
  <c r="B131" i="51"/>
  <c r="B123" i="51"/>
  <c r="B115" i="51"/>
  <c r="B107" i="51"/>
  <c r="B53" i="51"/>
  <c r="B93" i="51"/>
  <c r="B85" i="51"/>
  <c r="B77" i="51"/>
  <c r="B69" i="51"/>
  <c r="B61" i="51"/>
  <c r="B46" i="51"/>
  <c r="B33" i="51"/>
  <c r="B28" i="51"/>
  <c r="B44" i="51"/>
  <c r="B22" i="51"/>
  <c r="B102" i="51"/>
  <c r="B94" i="51"/>
  <c r="B86" i="51"/>
  <c r="B70" i="51"/>
  <c r="B62" i="51"/>
  <c r="B50" i="51"/>
  <c r="B34" i="51"/>
  <c r="B13" i="51"/>
  <c r="B24" i="51"/>
  <c r="B23" i="51"/>
  <c r="J7" i="51" l="1"/>
  <c r="N7" i="51"/>
  <c r="K7" i="51"/>
  <c r="F7" i="51"/>
  <c r="AM6" i="51" s="1"/>
  <c r="AM7" i="51" s="1"/>
  <c r="L7" i="51"/>
  <c r="M7" i="51"/>
  <c r="C7" i="51"/>
  <c r="D7" i="51"/>
  <c r="G7" i="51"/>
  <c r="H7" i="51"/>
  <c r="G78" i="51"/>
  <c r="I11" i="51"/>
  <c r="H146" i="51"/>
  <c r="H11" i="51"/>
  <c r="H166" i="51"/>
  <c r="J11" i="51"/>
  <c r="M174" i="51"/>
  <c r="L11" i="51"/>
  <c r="G11" i="51"/>
  <c r="N11" i="51"/>
  <c r="L146" i="51"/>
  <c r="K195" i="51"/>
  <c r="M166" i="51"/>
  <c r="F162" i="51"/>
  <c r="I159" i="51"/>
  <c r="D195" i="51"/>
  <c r="L159" i="51"/>
  <c r="G156" i="51"/>
  <c r="F190" i="51"/>
  <c r="I180" i="51"/>
  <c r="C169" i="51"/>
  <c r="D156" i="51"/>
  <c r="C174" i="51"/>
  <c r="Z190" i="51"/>
  <c r="K157" i="51"/>
  <c r="J145" i="51"/>
  <c r="K175" i="51"/>
  <c r="K188" i="51"/>
  <c r="M200" i="51"/>
  <c r="H157" i="51"/>
  <c r="C175" i="51"/>
  <c r="F188" i="51"/>
  <c r="K11" i="51"/>
  <c r="D11" i="51"/>
  <c r="J159" i="51"/>
  <c r="Z174" i="51"/>
  <c r="J162" i="51"/>
  <c r="G180" i="51"/>
  <c r="G145" i="51"/>
  <c r="K169" i="51"/>
  <c r="I188" i="51"/>
  <c r="Z200" i="51"/>
  <c r="I162" i="51"/>
  <c r="C145" i="51"/>
  <c r="N195" i="51"/>
  <c r="J200" i="51"/>
  <c r="C11" i="51"/>
  <c r="M11" i="51"/>
  <c r="N146" i="51"/>
  <c r="I156" i="51"/>
  <c r="C162" i="51"/>
  <c r="K190" i="51"/>
  <c r="D157" i="51"/>
  <c r="J180" i="51"/>
  <c r="J166" i="51"/>
  <c r="J175" i="51"/>
  <c r="D169" i="51"/>
  <c r="G188" i="51"/>
  <c r="H162" i="51"/>
  <c r="M157" i="51"/>
  <c r="D145" i="51"/>
  <c r="D175" i="51"/>
  <c r="D188" i="51"/>
  <c r="Z195" i="51"/>
  <c r="L200" i="51"/>
  <c r="I200" i="51"/>
  <c r="J188" i="51"/>
  <c r="J195" i="51"/>
  <c r="C195" i="51"/>
  <c r="N200" i="51"/>
  <c r="L162" i="51"/>
  <c r="J157" i="51"/>
  <c r="L157" i="51"/>
  <c r="N145" i="51"/>
  <c r="Z145" i="51"/>
  <c r="Z175" i="51"/>
  <c r="C78" i="51"/>
  <c r="N175" i="51"/>
  <c r="N78" i="51"/>
  <c r="F78" i="51"/>
  <c r="D204" i="51"/>
  <c r="L154" i="51"/>
  <c r="Z188" i="51"/>
  <c r="H188" i="51"/>
  <c r="L188" i="51"/>
  <c r="N163" i="51"/>
  <c r="M195" i="51"/>
  <c r="L195" i="51"/>
  <c r="G195" i="51"/>
  <c r="H200" i="51"/>
  <c r="F200" i="51"/>
  <c r="D200" i="51"/>
  <c r="L179" i="51"/>
  <c r="K162" i="51"/>
  <c r="Z162" i="51"/>
  <c r="G162" i="51"/>
  <c r="N157" i="51"/>
  <c r="G157" i="51"/>
  <c r="C157" i="51"/>
  <c r="F145" i="51"/>
  <c r="M145" i="51"/>
  <c r="L145" i="51"/>
  <c r="M175" i="51"/>
  <c r="L175" i="51"/>
  <c r="F175" i="51"/>
  <c r="I78" i="51"/>
  <c r="C188" i="51"/>
  <c r="N188" i="51"/>
  <c r="F195" i="51"/>
  <c r="I195" i="51"/>
  <c r="C200" i="51"/>
  <c r="G200" i="51"/>
  <c r="D162" i="51"/>
  <c r="M162" i="51"/>
  <c r="F157" i="51"/>
  <c r="I157" i="51"/>
  <c r="K145" i="51"/>
  <c r="I145" i="51"/>
  <c r="I175" i="51"/>
  <c r="G175" i="51"/>
  <c r="D78" i="51"/>
  <c r="L204" i="51"/>
  <c r="I206" i="51"/>
  <c r="H203" i="51"/>
  <c r="N204" i="51"/>
  <c r="F204" i="51"/>
  <c r="H179" i="51"/>
  <c r="D206" i="51"/>
  <c r="L198" i="51"/>
  <c r="G154" i="51"/>
  <c r="L206" i="51"/>
  <c r="J198" i="51"/>
  <c r="J203" i="51"/>
  <c r="F172" i="51"/>
  <c r="H204" i="51"/>
  <c r="G163" i="51"/>
  <c r="C206" i="51"/>
  <c r="F198" i="51"/>
  <c r="Z154" i="51"/>
  <c r="I203" i="51"/>
  <c r="K78" i="51"/>
  <c r="L182" i="51"/>
  <c r="J78" i="51"/>
  <c r="L78" i="51"/>
  <c r="F196" i="51"/>
  <c r="K172" i="51"/>
  <c r="L196" i="51"/>
  <c r="H154" i="51"/>
  <c r="N154" i="51"/>
  <c r="L203" i="51"/>
  <c r="L172" i="51"/>
  <c r="M173" i="51"/>
  <c r="F122" i="51"/>
  <c r="Z204" i="51"/>
  <c r="J204" i="51"/>
  <c r="K163" i="51"/>
  <c r="L163" i="51"/>
  <c r="C138" i="51"/>
  <c r="M179" i="51"/>
  <c r="K179" i="51"/>
  <c r="N206" i="51"/>
  <c r="C198" i="51"/>
  <c r="D198" i="51"/>
  <c r="G204" i="51"/>
  <c r="I204" i="51"/>
  <c r="F163" i="51"/>
  <c r="H163" i="51"/>
  <c r="I179" i="51"/>
  <c r="G179" i="51"/>
  <c r="F206" i="51"/>
  <c r="K198" i="51"/>
  <c r="K196" i="51"/>
  <c r="I154" i="51"/>
  <c r="F203" i="51"/>
  <c r="Z203" i="51"/>
  <c r="G172" i="51"/>
  <c r="M78" i="51"/>
  <c r="C172" i="51"/>
  <c r="D172" i="51"/>
  <c r="N187" i="51"/>
  <c r="H20" i="51"/>
  <c r="H182" i="51"/>
  <c r="C130" i="51"/>
  <c r="K138" i="51"/>
  <c r="C196" i="51"/>
  <c r="F20" i="51"/>
  <c r="C204" i="51"/>
  <c r="K204" i="51"/>
  <c r="D173" i="51"/>
  <c r="H173" i="51"/>
  <c r="J163" i="51"/>
  <c r="I163" i="51"/>
  <c r="C163" i="51"/>
  <c r="C122" i="51"/>
  <c r="K130" i="51"/>
  <c r="F138" i="51"/>
  <c r="N179" i="51"/>
  <c r="D179" i="51"/>
  <c r="C179" i="51"/>
  <c r="Z206" i="51"/>
  <c r="K206" i="51"/>
  <c r="J206" i="51"/>
  <c r="H198" i="51"/>
  <c r="G198" i="51"/>
  <c r="M198" i="51"/>
  <c r="H196" i="51"/>
  <c r="N196" i="51"/>
  <c r="I196" i="51"/>
  <c r="M154" i="51"/>
  <c r="C154" i="51"/>
  <c r="J154" i="51"/>
  <c r="N203" i="51"/>
  <c r="C203" i="51"/>
  <c r="K203" i="51"/>
  <c r="M172" i="51"/>
  <c r="I172" i="51"/>
  <c r="N172" i="51"/>
  <c r="D20" i="51"/>
  <c r="F173" i="51"/>
  <c r="Z173" i="51"/>
  <c r="G196" i="51"/>
  <c r="M196" i="51"/>
  <c r="I173" i="51"/>
  <c r="M163" i="51"/>
  <c r="D163" i="51"/>
  <c r="Z182" i="51"/>
  <c r="K122" i="51"/>
  <c r="F130" i="51"/>
  <c r="F179" i="51"/>
  <c r="Z179" i="51"/>
  <c r="H206" i="51"/>
  <c r="G206" i="51"/>
  <c r="Z198" i="51"/>
  <c r="N198" i="51"/>
  <c r="Z196" i="51"/>
  <c r="J196" i="51"/>
  <c r="D154" i="51"/>
  <c r="K154" i="51"/>
  <c r="M203" i="51"/>
  <c r="D203" i="51"/>
  <c r="H172" i="51"/>
  <c r="Z172" i="51"/>
  <c r="M187" i="51"/>
  <c r="M146" i="51"/>
  <c r="C146" i="51"/>
  <c r="J146" i="51"/>
  <c r="D159" i="51"/>
  <c r="K159" i="51"/>
  <c r="H159" i="51"/>
  <c r="H174" i="51"/>
  <c r="K174" i="51"/>
  <c r="N174" i="51"/>
  <c r="M156" i="51"/>
  <c r="C156" i="51"/>
  <c r="N156" i="51"/>
  <c r="L190" i="51"/>
  <c r="G190" i="51"/>
  <c r="M190" i="51"/>
  <c r="Z180" i="51"/>
  <c r="F180" i="51"/>
  <c r="D180" i="51"/>
  <c r="Z166" i="51"/>
  <c r="I166" i="51"/>
  <c r="F166" i="51"/>
  <c r="M169" i="51"/>
  <c r="F169" i="51"/>
  <c r="Z169" i="51"/>
  <c r="D146" i="51"/>
  <c r="K146" i="51"/>
  <c r="F146" i="51"/>
  <c r="M159" i="51"/>
  <c r="F159" i="51"/>
  <c r="C159" i="51"/>
  <c r="L174" i="51"/>
  <c r="D174" i="51"/>
  <c r="J174" i="51"/>
  <c r="H156" i="51"/>
  <c r="Z156" i="51"/>
  <c r="J156" i="51"/>
  <c r="H190" i="51"/>
  <c r="N190" i="51"/>
  <c r="I190" i="51"/>
  <c r="L180" i="51"/>
  <c r="C180" i="51"/>
  <c r="H180" i="51"/>
  <c r="L166" i="51"/>
  <c r="K166" i="51"/>
  <c r="C166" i="51"/>
  <c r="G169" i="51"/>
  <c r="I169" i="51"/>
  <c r="L169" i="51"/>
  <c r="Z146" i="51"/>
  <c r="I146" i="51"/>
  <c r="N159" i="51"/>
  <c r="G159" i="51"/>
  <c r="G174" i="51"/>
  <c r="I174" i="51"/>
  <c r="L156" i="51"/>
  <c r="K156" i="51"/>
  <c r="C190" i="51"/>
  <c r="J190" i="51"/>
  <c r="K180" i="51"/>
  <c r="N180" i="51"/>
  <c r="G166" i="51"/>
  <c r="D166" i="51"/>
  <c r="Z187" i="51"/>
  <c r="N169" i="51"/>
  <c r="J169" i="51"/>
  <c r="K182" i="51"/>
  <c r="J182" i="51"/>
  <c r="I182" i="51"/>
  <c r="H122" i="51"/>
  <c r="N122" i="51"/>
  <c r="I122" i="51"/>
  <c r="H130" i="51"/>
  <c r="N130" i="51"/>
  <c r="I130" i="51"/>
  <c r="H138" i="51"/>
  <c r="N138" i="51"/>
  <c r="I138" i="51"/>
  <c r="D187" i="51"/>
  <c r="H187" i="51"/>
  <c r="G187" i="51"/>
  <c r="N20" i="51"/>
  <c r="G20" i="51"/>
  <c r="N173" i="51"/>
  <c r="G173" i="51"/>
  <c r="C173" i="51"/>
  <c r="G182" i="51"/>
  <c r="F182" i="51"/>
  <c r="D182" i="51"/>
  <c r="L122" i="51"/>
  <c r="J122" i="51"/>
  <c r="D122" i="51"/>
  <c r="L130" i="51"/>
  <c r="J130" i="51"/>
  <c r="D130" i="51"/>
  <c r="L138" i="51"/>
  <c r="J138" i="51"/>
  <c r="D138" i="51"/>
  <c r="F187" i="51"/>
  <c r="J187" i="51"/>
  <c r="C187" i="51"/>
  <c r="L20" i="51"/>
  <c r="M20" i="51"/>
  <c r="J20" i="51"/>
  <c r="J173" i="51"/>
  <c r="K173" i="51"/>
  <c r="C182" i="51"/>
  <c r="N182" i="51"/>
  <c r="Z122" i="51"/>
  <c r="G122" i="51"/>
  <c r="Z130" i="51"/>
  <c r="G130" i="51"/>
  <c r="Z138" i="51"/>
  <c r="G138" i="51"/>
  <c r="I187" i="51"/>
  <c r="L187" i="51"/>
  <c r="C20" i="51"/>
  <c r="I20" i="51"/>
  <c r="G94" i="51"/>
  <c r="K94" i="51"/>
  <c r="D94" i="51"/>
  <c r="I94" i="51"/>
  <c r="M94" i="51"/>
  <c r="J94" i="51"/>
  <c r="C94" i="51"/>
  <c r="L94" i="51"/>
  <c r="F94" i="51"/>
  <c r="N94" i="51"/>
  <c r="H94" i="51"/>
  <c r="G131" i="51"/>
  <c r="K131" i="51"/>
  <c r="C131" i="51"/>
  <c r="H131" i="51"/>
  <c r="L131" i="51"/>
  <c r="Z131" i="51"/>
  <c r="D131" i="51"/>
  <c r="I131" i="51"/>
  <c r="M131" i="51"/>
  <c r="N131" i="51"/>
  <c r="F131" i="51"/>
  <c r="J131" i="51"/>
  <c r="D22" i="51"/>
  <c r="I22" i="51"/>
  <c r="M22" i="51"/>
  <c r="G22" i="51"/>
  <c r="L22" i="51"/>
  <c r="H22" i="51"/>
  <c r="C22" i="51"/>
  <c r="K22" i="51"/>
  <c r="N22" i="51"/>
  <c r="F22" i="51"/>
  <c r="J22" i="51"/>
  <c r="D85" i="51"/>
  <c r="I85" i="51"/>
  <c r="M85" i="51"/>
  <c r="G85" i="51"/>
  <c r="K85" i="51"/>
  <c r="H85" i="51"/>
  <c r="J85" i="51"/>
  <c r="C85" i="51"/>
  <c r="L85" i="51"/>
  <c r="F85" i="51"/>
  <c r="N85" i="51"/>
  <c r="C40" i="51"/>
  <c r="H40" i="51"/>
  <c r="L40" i="51"/>
  <c r="D40" i="51"/>
  <c r="J40" i="51"/>
  <c r="F40" i="51"/>
  <c r="K40" i="51"/>
  <c r="G40" i="51"/>
  <c r="M40" i="51"/>
  <c r="N40" i="51"/>
  <c r="I40" i="51"/>
  <c r="G177" i="51"/>
  <c r="K177" i="51"/>
  <c r="F177" i="51"/>
  <c r="C177" i="51"/>
  <c r="H177" i="51"/>
  <c r="L177" i="51"/>
  <c r="Z177" i="51"/>
  <c r="N177" i="51"/>
  <c r="D177" i="51"/>
  <c r="I177" i="51"/>
  <c r="M177" i="51"/>
  <c r="J177" i="51"/>
  <c r="C34" i="51"/>
  <c r="H34" i="51"/>
  <c r="L34" i="51"/>
  <c r="I34" i="51"/>
  <c r="N34" i="51"/>
  <c r="D34" i="51"/>
  <c r="J34" i="51"/>
  <c r="F34" i="51"/>
  <c r="K34" i="51"/>
  <c r="M34" i="51"/>
  <c r="G34" i="51"/>
  <c r="G86" i="51"/>
  <c r="K86" i="51"/>
  <c r="D86" i="51"/>
  <c r="I86" i="51"/>
  <c r="M86" i="51"/>
  <c r="J86" i="51"/>
  <c r="C86" i="51"/>
  <c r="L86" i="51"/>
  <c r="F86" i="51"/>
  <c r="N86" i="51"/>
  <c r="H86" i="51"/>
  <c r="C44" i="51"/>
  <c r="H44" i="51"/>
  <c r="L44" i="51"/>
  <c r="G44" i="51"/>
  <c r="M44" i="51"/>
  <c r="I44" i="51"/>
  <c r="N44" i="51"/>
  <c r="D44" i="51"/>
  <c r="J44" i="51"/>
  <c r="F44" i="51"/>
  <c r="K44" i="51"/>
  <c r="D61" i="51"/>
  <c r="I61" i="51"/>
  <c r="M61" i="51"/>
  <c r="F61" i="51"/>
  <c r="J61" i="51"/>
  <c r="N61" i="51"/>
  <c r="G61" i="51"/>
  <c r="K61" i="51"/>
  <c r="C61" i="51"/>
  <c r="H61" i="51"/>
  <c r="L61" i="51"/>
  <c r="D93" i="51"/>
  <c r="I93" i="51"/>
  <c r="M93" i="51"/>
  <c r="G93" i="51"/>
  <c r="K93" i="51"/>
  <c r="H93" i="51"/>
  <c r="J93" i="51"/>
  <c r="C93" i="51"/>
  <c r="L93" i="51"/>
  <c r="F93" i="51"/>
  <c r="N93" i="51"/>
  <c r="G123" i="51"/>
  <c r="K123" i="51"/>
  <c r="C123" i="51"/>
  <c r="H123" i="51"/>
  <c r="L123" i="51"/>
  <c r="Z123" i="51"/>
  <c r="D123" i="51"/>
  <c r="I123" i="51"/>
  <c r="M123" i="51"/>
  <c r="N123" i="51"/>
  <c r="F123" i="51"/>
  <c r="J123" i="51"/>
  <c r="D112" i="51"/>
  <c r="I112" i="51"/>
  <c r="M112" i="51"/>
  <c r="F112" i="51"/>
  <c r="J112" i="51"/>
  <c r="N112" i="51"/>
  <c r="G112" i="51"/>
  <c r="K112" i="51"/>
  <c r="H112" i="51"/>
  <c r="C112" i="51"/>
  <c r="L112" i="51"/>
  <c r="Z112" i="51"/>
  <c r="F144" i="51"/>
  <c r="J144" i="51"/>
  <c r="N144" i="51"/>
  <c r="G144" i="51"/>
  <c r="K144" i="51"/>
  <c r="H144" i="51"/>
  <c r="Z144" i="51"/>
  <c r="D144" i="51"/>
  <c r="M144" i="51"/>
  <c r="I144" i="51"/>
  <c r="C144" i="51"/>
  <c r="L144" i="51"/>
  <c r="G185" i="51"/>
  <c r="K185" i="51"/>
  <c r="F185" i="51"/>
  <c r="C185" i="51"/>
  <c r="H185" i="51"/>
  <c r="L185" i="51"/>
  <c r="Z185" i="51"/>
  <c r="J185" i="51"/>
  <c r="D185" i="51"/>
  <c r="I185" i="51"/>
  <c r="M185" i="51"/>
  <c r="N185" i="51"/>
  <c r="D27" i="51"/>
  <c r="I27" i="51"/>
  <c r="M27" i="51"/>
  <c r="C27" i="51"/>
  <c r="J27" i="51"/>
  <c r="G27" i="51"/>
  <c r="N27" i="51"/>
  <c r="K27" i="51"/>
  <c r="L27" i="51"/>
  <c r="F27" i="51"/>
  <c r="H27" i="51"/>
  <c r="G64" i="51"/>
  <c r="K64" i="51"/>
  <c r="C64" i="51"/>
  <c r="H64" i="51"/>
  <c r="L64" i="51"/>
  <c r="D64" i="51"/>
  <c r="I64" i="51"/>
  <c r="M64" i="51"/>
  <c r="J64" i="51"/>
  <c r="N64" i="51"/>
  <c r="F64" i="51"/>
  <c r="G96" i="51"/>
  <c r="K96" i="51"/>
  <c r="D96" i="51"/>
  <c r="I96" i="51"/>
  <c r="M96" i="51"/>
  <c r="F96" i="51"/>
  <c r="N96" i="51"/>
  <c r="H96" i="51"/>
  <c r="J96" i="51"/>
  <c r="C96" i="51"/>
  <c r="L96" i="51"/>
  <c r="F30" i="51"/>
  <c r="J30" i="51"/>
  <c r="N30" i="51"/>
  <c r="D30" i="51"/>
  <c r="K30" i="51"/>
  <c r="G30" i="51"/>
  <c r="M30" i="51"/>
  <c r="H30" i="51"/>
  <c r="I30" i="51"/>
  <c r="C30" i="51"/>
  <c r="L30" i="51"/>
  <c r="D71" i="51"/>
  <c r="I71" i="51"/>
  <c r="M71" i="51"/>
  <c r="F71" i="51"/>
  <c r="J71" i="51"/>
  <c r="N71" i="51"/>
  <c r="G71" i="51"/>
  <c r="K71" i="51"/>
  <c r="H71" i="51"/>
  <c r="L71" i="51"/>
  <c r="C71" i="51"/>
  <c r="C56" i="51"/>
  <c r="H56" i="51"/>
  <c r="L56" i="51"/>
  <c r="D56" i="51"/>
  <c r="J56" i="51"/>
  <c r="F56" i="51"/>
  <c r="K56" i="51"/>
  <c r="G56" i="51"/>
  <c r="M56" i="51"/>
  <c r="I56" i="51"/>
  <c r="N56" i="51"/>
  <c r="G133" i="51"/>
  <c r="K133" i="51"/>
  <c r="C133" i="51"/>
  <c r="H133" i="51"/>
  <c r="L133" i="51"/>
  <c r="Z133" i="51"/>
  <c r="D133" i="51"/>
  <c r="I133" i="51"/>
  <c r="M133" i="51"/>
  <c r="F133" i="51"/>
  <c r="J133" i="51"/>
  <c r="N133" i="51"/>
  <c r="G8" i="51"/>
  <c r="K8" i="51"/>
  <c r="D8" i="51"/>
  <c r="J8" i="51"/>
  <c r="H8" i="51"/>
  <c r="N8" i="51"/>
  <c r="C8" i="51"/>
  <c r="L8" i="51"/>
  <c r="F8" i="51"/>
  <c r="I8" i="51"/>
  <c r="M8" i="51"/>
  <c r="AQ7" i="51"/>
  <c r="F16" i="51"/>
  <c r="J16" i="51"/>
  <c r="N16" i="51"/>
  <c r="D16" i="51"/>
  <c r="K16" i="51"/>
  <c r="C16" i="51"/>
  <c r="L16" i="51"/>
  <c r="H16" i="51"/>
  <c r="G16" i="51"/>
  <c r="I16" i="51"/>
  <c r="M16" i="51"/>
  <c r="G74" i="51"/>
  <c r="K74" i="51"/>
  <c r="C74" i="51"/>
  <c r="H74" i="51"/>
  <c r="L74" i="51"/>
  <c r="D74" i="51"/>
  <c r="I74" i="51"/>
  <c r="M74" i="51"/>
  <c r="N74" i="51"/>
  <c r="F74" i="51"/>
  <c r="J74" i="51"/>
  <c r="C36" i="51"/>
  <c r="H36" i="51"/>
  <c r="L36" i="51"/>
  <c r="G36" i="51"/>
  <c r="M36" i="51"/>
  <c r="I36" i="51"/>
  <c r="N36" i="51"/>
  <c r="D36" i="51"/>
  <c r="J36" i="51"/>
  <c r="F36" i="51"/>
  <c r="K36" i="51"/>
  <c r="C54" i="51"/>
  <c r="H54" i="51"/>
  <c r="L54" i="51"/>
  <c r="F54" i="51"/>
  <c r="K54" i="51"/>
  <c r="G54" i="51"/>
  <c r="M54" i="51"/>
  <c r="I54" i="51"/>
  <c r="N54" i="51"/>
  <c r="J54" i="51"/>
  <c r="D54" i="51"/>
  <c r="D89" i="51"/>
  <c r="I89" i="51"/>
  <c r="M89" i="51"/>
  <c r="G89" i="51"/>
  <c r="K89" i="51"/>
  <c r="H89" i="51"/>
  <c r="J89" i="51"/>
  <c r="C89" i="51"/>
  <c r="L89" i="51"/>
  <c r="F89" i="51"/>
  <c r="N89" i="51"/>
  <c r="G119" i="51"/>
  <c r="K119" i="51"/>
  <c r="C119" i="51"/>
  <c r="H119" i="51"/>
  <c r="L119" i="51"/>
  <c r="Z119" i="51"/>
  <c r="D119" i="51"/>
  <c r="I119" i="51"/>
  <c r="M119" i="51"/>
  <c r="F119" i="51"/>
  <c r="J119" i="51"/>
  <c r="N119" i="51"/>
  <c r="D108" i="51"/>
  <c r="I108" i="51"/>
  <c r="M108" i="51"/>
  <c r="F108" i="51"/>
  <c r="J108" i="51"/>
  <c r="N108" i="51"/>
  <c r="G108" i="51"/>
  <c r="K108" i="51"/>
  <c r="C108" i="51"/>
  <c r="H108" i="51"/>
  <c r="L108" i="51"/>
  <c r="D140" i="51"/>
  <c r="I140" i="51"/>
  <c r="M140" i="51"/>
  <c r="F140" i="51"/>
  <c r="J140" i="51"/>
  <c r="N140" i="51"/>
  <c r="G140" i="51"/>
  <c r="K140" i="51"/>
  <c r="Z140" i="51"/>
  <c r="L140" i="51"/>
  <c r="C140" i="51"/>
  <c r="H140" i="51"/>
  <c r="G181" i="51"/>
  <c r="K181" i="51"/>
  <c r="J181" i="51"/>
  <c r="C181" i="51"/>
  <c r="H181" i="51"/>
  <c r="L181" i="51"/>
  <c r="Z181" i="51"/>
  <c r="N181" i="51"/>
  <c r="D181" i="51"/>
  <c r="I181" i="51"/>
  <c r="M181" i="51"/>
  <c r="F181" i="51"/>
  <c r="C147" i="51"/>
  <c r="H147" i="51"/>
  <c r="L147" i="51"/>
  <c r="Z147" i="51"/>
  <c r="D147" i="51"/>
  <c r="I147" i="51"/>
  <c r="M147" i="51"/>
  <c r="F147" i="51"/>
  <c r="N147" i="51"/>
  <c r="G147" i="51"/>
  <c r="J147" i="51"/>
  <c r="K147" i="51"/>
  <c r="F164" i="51"/>
  <c r="J164" i="51"/>
  <c r="N164" i="51"/>
  <c r="D164" i="51"/>
  <c r="K164" i="51"/>
  <c r="Z164" i="51"/>
  <c r="I164" i="51"/>
  <c r="G164" i="51"/>
  <c r="L164" i="51"/>
  <c r="C164" i="51"/>
  <c r="H164" i="51"/>
  <c r="M164" i="51"/>
  <c r="C143" i="51"/>
  <c r="H143" i="51"/>
  <c r="L143" i="51"/>
  <c r="Z143" i="51"/>
  <c r="D143" i="51"/>
  <c r="I143" i="51"/>
  <c r="M143" i="51"/>
  <c r="F143" i="51"/>
  <c r="N143" i="51"/>
  <c r="K143" i="51"/>
  <c r="G143" i="51"/>
  <c r="J143" i="51"/>
  <c r="D186" i="51"/>
  <c r="I186" i="51"/>
  <c r="M186" i="51"/>
  <c r="C186" i="51"/>
  <c r="Z186" i="51"/>
  <c r="F186" i="51"/>
  <c r="J186" i="51"/>
  <c r="N186" i="51"/>
  <c r="H186" i="51"/>
  <c r="G186" i="51"/>
  <c r="K186" i="51"/>
  <c r="L186" i="51"/>
  <c r="C9" i="51"/>
  <c r="H9" i="51"/>
  <c r="L9" i="51"/>
  <c r="F9" i="51"/>
  <c r="K9" i="51"/>
  <c r="G9" i="51"/>
  <c r="N9" i="51"/>
  <c r="J9" i="51"/>
  <c r="D9" i="51"/>
  <c r="I9" i="51"/>
  <c r="M9" i="51"/>
  <c r="G60" i="51"/>
  <c r="K60" i="51"/>
  <c r="C60" i="51"/>
  <c r="H60" i="51"/>
  <c r="L60" i="51"/>
  <c r="D60" i="51"/>
  <c r="I60" i="51"/>
  <c r="M60" i="51"/>
  <c r="F60" i="51"/>
  <c r="J60" i="51"/>
  <c r="N60" i="51"/>
  <c r="G92" i="51"/>
  <c r="K92" i="51"/>
  <c r="D92" i="51"/>
  <c r="I92" i="51"/>
  <c r="M92" i="51"/>
  <c r="F92" i="51"/>
  <c r="N92" i="51"/>
  <c r="H92" i="51"/>
  <c r="J92" i="51"/>
  <c r="L92" i="51"/>
  <c r="C92" i="51"/>
  <c r="F57" i="51"/>
  <c r="J57" i="51"/>
  <c r="N57" i="51"/>
  <c r="G57" i="51"/>
  <c r="L57" i="51"/>
  <c r="H57" i="51"/>
  <c r="M57" i="51"/>
  <c r="C57" i="51"/>
  <c r="I57" i="51"/>
  <c r="K57" i="51"/>
  <c r="D57" i="51"/>
  <c r="D67" i="51"/>
  <c r="I67" i="51"/>
  <c r="M67" i="51"/>
  <c r="F67" i="51"/>
  <c r="J67" i="51"/>
  <c r="N67" i="51"/>
  <c r="G67" i="51"/>
  <c r="K67" i="51"/>
  <c r="C67" i="51"/>
  <c r="H67" i="51"/>
  <c r="L67" i="51"/>
  <c r="D99" i="51"/>
  <c r="I99" i="51"/>
  <c r="M99" i="51"/>
  <c r="C99" i="51"/>
  <c r="J99" i="51"/>
  <c r="F99" i="51"/>
  <c r="K99" i="51"/>
  <c r="G99" i="51"/>
  <c r="L99" i="51"/>
  <c r="N99" i="51"/>
  <c r="H99" i="51"/>
  <c r="G129" i="51"/>
  <c r="K129" i="51"/>
  <c r="C129" i="51"/>
  <c r="H129" i="51"/>
  <c r="L129" i="51"/>
  <c r="Z129" i="51"/>
  <c r="D129" i="51"/>
  <c r="I129" i="51"/>
  <c r="M129" i="51"/>
  <c r="J129" i="51"/>
  <c r="N129" i="51"/>
  <c r="F129" i="51"/>
  <c r="D118" i="51"/>
  <c r="I118" i="51"/>
  <c r="M118" i="51"/>
  <c r="F118" i="51"/>
  <c r="J118" i="51"/>
  <c r="N118" i="51"/>
  <c r="G118" i="51"/>
  <c r="K118" i="51"/>
  <c r="C118" i="51"/>
  <c r="H118" i="51"/>
  <c r="L118" i="51"/>
  <c r="Z118" i="51"/>
  <c r="F150" i="51"/>
  <c r="J150" i="51"/>
  <c r="N150" i="51"/>
  <c r="G150" i="51"/>
  <c r="K150" i="51"/>
  <c r="C150" i="51"/>
  <c r="L150" i="51"/>
  <c r="D150" i="51"/>
  <c r="M150" i="51"/>
  <c r="H150" i="51"/>
  <c r="Z150" i="51"/>
  <c r="I150" i="51"/>
  <c r="G191" i="51"/>
  <c r="K191" i="51"/>
  <c r="C191" i="51"/>
  <c r="H191" i="51"/>
  <c r="L191" i="51"/>
  <c r="Z191" i="51"/>
  <c r="D191" i="51"/>
  <c r="I191" i="51"/>
  <c r="M191" i="51"/>
  <c r="F191" i="51"/>
  <c r="N191" i="51"/>
  <c r="J191" i="51"/>
  <c r="C48" i="51"/>
  <c r="H48" i="51"/>
  <c r="L48" i="51"/>
  <c r="D48" i="51"/>
  <c r="J48" i="51"/>
  <c r="F48" i="51"/>
  <c r="K48" i="51"/>
  <c r="G48" i="51"/>
  <c r="M48" i="51"/>
  <c r="I48" i="51"/>
  <c r="N48" i="51"/>
  <c r="D69" i="51"/>
  <c r="I69" i="51"/>
  <c r="M69" i="51"/>
  <c r="F69" i="51"/>
  <c r="J69" i="51"/>
  <c r="N69" i="51"/>
  <c r="G69" i="51"/>
  <c r="K69" i="51"/>
  <c r="C69" i="51"/>
  <c r="H69" i="51"/>
  <c r="L69" i="51"/>
  <c r="F152" i="51"/>
  <c r="J152" i="51"/>
  <c r="N152" i="51"/>
  <c r="G152" i="51"/>
  <c r="K152" i="51"/>
  <c r="H152" i="51"/>
  <c r="Z152" i="51"/>
  <c r="I152" i="51"/>
  <c r="C152" i="51"/>
  <c r="L152" i="51"/>
  <c r="D152" i="51"/>
  <c r="M152" i="51"/>
  <c r="F14" i="51"/>
  <c r="J14" i="51"/>
  <c r="N14" i="51"/>
  <c r="G14" i="51"/>
  <c r="L14" i="51"/>
  <c r="C14" i="51"/>
  <c r="K14" i="51"/>
  <c r="H14" i="51"/>
  <c r="D14" i="51"/>
  <c r="I14" i="51"/>
  <c r="M14" i="51"/>
  <c r="G72" i="51"/>
  <c r="K72" i="51"/>
  <c r="C72" i="51"/>
  <c r="H72" i="51"/>
  <c r="L72" i="51"/>
  <c r="D72" i="51"/>
  <c r="I72" i="51"/>
  <c r="M72" i="51"/>
  <c r="J72" i="51"/>
  <c r="N72" i="51"/>
  <c r="F72" i="51"/>
  <c r="G104" i="51"/>
  <c r="C104" i="51"/>
  <c r="I104" i="51"/>
  <c r="M104" i="51"/>
  <c r="D104" i="51"/>
  <c r="J104" i="51"/>
  <c r="N104" i="51"/>
  <c r="F104" i="51"/>
  <c r="K104" i="51"/>
  <c r="H104" i="51"/>
  <c r="L104" i="51"/>
  <c r="F35" i="51"/>
  <c r="J35" i="51"/>
  <c r="N35" i="51"/>
  <c r="D35" i="51"/>
  <c r="K35" i="51"/>
  <c r="G35" i="51"/>
  <c r="L35" i="51"/>
  <c r="H35" i="51"/>
  <c r="M35" i="51"/>
  <c r="C35" i="51"/>
  <c r="I35" i="51"/>
  <c r="D79" i="51"/>
  <c r="I79" i="51"/>
  <c r="M79" i="51"/>
  <c r="G79" i="51"/>
  <c r="K79" i="51"/>
  <c r="C79" i="51"/>
  <c r="L79" i="51"/>
  <c r="F79" i="51"/>
  <c r="N79" i="51"/>
  <c r="H79" i="51"/>
  <c r="J79" i="51"/>
  <c r="G109" i="51"/>
  <c r="K109" i="51"/>
  <c r="C109" i="51"/>
  <c r="H109" i="51"/>
  <c r="L109" i="51"/>
  <c r="D109" i="51"/>
  <c r="I109" i="51"/>
  <c r="M109" i="51"/>
  <c r="N109" i="51"/>
  <c r="F109" i="51"/>
  <c r="J109" i="51"/>
  <c r="G141" i="51"/>
  <c r="K141" i="51"/>
  <c r="C141" i="51"/>
  <c r="H141" i="51"/>
  <c r="L141" i="51"/>
  <c r="Z141" i="51"/>
  <c r="D141" i="51"/>
  <c r="I141" i="51"/>
  <c r="M141" i="51"/>
  <c r="F141" i="51"/>
  <c r="J141" i="51"/>
  <c r="N141" i="51"/>
  <c r="C15" i="51"/>
  <c r="H15" i="51"/>
  <c r="L15" i="51"/>
  <c r="I15" i="51"/>
  <c r="N15" i="51"/>
  <c r="D15" i="51"/>
  <c r="K15" i="51"/>
  <c r="G15" i="51"/>
  <c r="F15" i="51"/>
  <c r="J15" i="51"/>
  <c r="M15" i="51"/>
  <c r="C42" i="51"/>
  <c r="H42" i="51"/>
  <c r="L42" i="51"/>
  <c r="I42" i="51"/>
  <c r="N42" i="51"/>
  <c r="D42" i="51"/>
  <c r="J42" i="51"/>
  <c r="F42" i="51"/>
  <c r="K42" i="51"/>
  <c r="G42" i="51"/>
  <c r="M42" i="51"/>
  <c r="G82" i="51"/>
  <c r="K82" i="51"/>
  <c r="D82" i="51"/>
  <c r="I82" i="51"/>
  <c r="M82" i="51"/>
  <c r="J82" i="51"/>
  <c r="C82" i="51"/>
  <c r="L82" i="51"/>
  <c r="F82" i="51"/>
  <c r="N82" i="51"/>
  <c r="H82" i="51"/>
  <c r="C52" i="51"/>
  <c r="H52" i="51"/>
  <c r="L52" i="51"/>
  <c r="G52" i="51"/>
  <c r="M52" i="51"/>
  <c r="I52" i="51"/>
  <c r="N52" i="51"/>
  <c r="D52" i="51"/>
  <c r="J52" i="51"/>
  <c r="F52" i="51"/>
  <c r="K52" i="51"/>
  <c r="D65" i="51"/>
  <c r="I65" i="51"/>
  <c r="M65" i="51"/>
  <c r="F65" i="51"/>
  <c r="J65" i="51"/>
  <c r="N65" i="51"/>
  <c r="G65" i="51"/>
  <c r="K65" i="51"/>
  <c r="L65" i="51"/>
  <c r="C65" i="51"/>
  <c r="H65" i="51"/>
  <c r="D97" i="51"/>
  <c r="I97" i="51"/>
  <c r="M97" i="51"/>
  <c r="G97" i="51"/>
  <c r="K97" i="51"/>
  <c r="H97" i="51"/>
  <c r="J97" i="51"/>
  <c r="C97" i="51"/>
  <c r="L97" i="51"/>
  <c r="N97" i="51"/>
  <c r="F97" i="51"/>
  <c r="G127" i="51"/>
  <c r="K127" i="51"/>
  <c r="C127" i="51"/>
  <c r="H127" i="51"/>
  <c r="L127" i="51"/>
  <c r="Z127" i="51"/>
  <c r="D127" i="51"/>
  <c r="I127" i="51"/>
  <c r="M127" i="51"/>
  <c r="F127" i="51"/>
  <c r="J127" i="51"/>
  <c r="N127" i="51"/>
  <c r="D116" i="51"/>
  <c r="I116" i="51"/>
  <c r="M116" i="51"/>
  <c r="F116" i="51"/>
  <c r="J116" i="51"/>
  <c r="N116" i="51"/>
  <c r="G116" i="51"/>
  <c r="K116" i="51"/>
  <c r="Z116" i="51"/>
  <c r="L116" i="51"/>
  <c r="C116" i="51"/>
  <c r="H116" i="51"/>
  <c r="F148" i="51"/>
  <c r="J148" i="51"/>
  <c r="N148" i="51"/>
  <c r="G148" i="51"/>
  <c r="K148" i="51"/>
  <c r="H148" i="51"/>
  <c r="Z148" i="51"/>
  <c r="I148" i="51"/>
  <c r="D148" i="51"/>
  <c r="C148" i="51"/>
  <c r="L148" i="51"/>
  <c r="M148" i="51"/>
  <c r="G189" i="51"/>
  <c r="K189" i="51"/>
  <c r="J189" i="51"/>
  <c r="C189" i="51"/>
  <c r="H189" i="51"/>
  <c r="L189" i="51"/>
  <c r="Z189" i="51"/>
  <c r="N189" i="51"/>
  <c r="D189" i="51"/>
  <c r="I189" i="51"/>
  <c r="M189" i="51"/>
  <c r="F189" i="51"/>
  <c r="C149" i="51"/>
  <c r="H149" i="51"/>
  <c r="L149" i="51"/>
  <c r="Z149" i="51"/>
  <c r="D149" i="51"/>
  <c r="I149" i="51"/>
  <c r="M149" i="51"/>
  <c r="J149" i="51"/>
  <c r="K149" i="51"/>
  <c r="F149" i="51"/>
  <c r="N149" i="51"/>
  <c r="G149" i="51"/>
  <c r="D176" i="51"/>
  <c r="I176" i="51"/>
  <c r="M176" i="51"/>
  <c r="H176" i="51"/>
  <c r="F176" i="51"/>
  <c r="J176" i="51"/>
  <c r="N176" i="51"/>
  <c r="L176" i="51"/>
  <c r="G176" i="51"/>
  <c r="K176" i="51"/>
  <c r="C176" i="51"/>
  <c r="Z176" i="51"/>
  <c r="C161" i="51"/>
  <c r="H161" i="51"/>
  <c r="L161" i="51"/>
  <c r="Z161" i="51"/>
  <c r="D161" i="51"/>
  <c r="J161" i="51"/>
  <c r="F161" i="51"/>
  <c r="K161" i="51"/>
  <c r="N161" i="51"/>
  <c r="G161" i="51"/>
  <c r="M161" i="51"/>
  <c r="I161" i="51"/>
  <c r="D194" i="51"/>
  <c r="I194" i="51"/>
  <c r="M194" i="51"/>
  <c r="F194" i="51"/>
  <c r="J194" i="51"/>
  <c r="N194" i="51"/>
  <c r="G194" i="51"/>
  <c r="K194" i="51"/>
  <c r="L194" i="51"/>
  <c r="C194" i="51"/>
  <c r="Z194" i="51"/>
  <c r="H194" i="51"/>
  <c r="C10" i="51"/>
  <c r="H10" i="51"/>
  <c r="L10" i="51"/>
  <c r="F10" i="51"/>
  <c r="K10" i="51"/>
  <c r="D10" i="51"/>
  <c r="M10" i="51"/>
  <c r="I10" i="51"/>
  <c r="G10" i="51"/>
  <c r="J10" i="51"/>
  <c r="N10" i="51"/>
  <c r="G68" i="51"/>
  <c r="K68" i="51"/>
  <c r="C68" i="51"/>
  <c r="H68" i="51"/>
  <c r="L68" i="51"/>
  <c r="D68" i="51"/>
  <c r="I68" i="51"/>
  <c r="M68" i="51"/>
  <c r="F68" i="51"/>
  <c r="J68" i="51"/>
  <c r="N68" i="51"/>
  <c r="G100" i="51"/>
  <c r="K100" i="51"/>
  <c r="F100" i="51"/>
  <c r="L100" i="51"/>
  <c r="H100" i="51"/>
  <c r="M100" i="51"/>
  <c r="C100" i="51"/>
  <c r="I100" i="51"/>
  <c r="N100" i="51"/>
  <c r="D100" i="51"/>
  <c r="J100" i="51"/>
  <c r="F32" i="51"/>
  <c r="J32" i="51"/>
  <c r="N32" i="51"/>
  <c r="C32" i="51"/>
  <c r="I32" i="51"/>
  <c r="G32" i="51"/>
  <c r="M32" i="51"/>
  <c r="H32" i="51"/>
  <c r="K32" i="51"/>
  <c r="D32" i="51"/>
  <c r="L32" i="51"/>
  <c r="D75" i="51"/>
  <c r="I75" i="51"/>
  <c r="M75" i="51"/>
  <c r="F75" i="51"/>
  <c r="J75" i="51"/>
  <c r="N75" i="51"/>
  <c r="G75" i="51"/>
  <c r="K75" i="51"/>
  <c r="C75" i="51"/>
  <c r="H75" i="51"/>
  <c r="L75" i="51"/>
  <c r="G105" i="51"/>
  <c r="K105" i="51"/>
  <c r="C105" i="51"/>
  <c r="H105" i="51"/>
  <c r="L105" i="51"/>
  <c r="D105" i="51"/>
  <c r="I105" i="51"/>
  <c r="M105" i="51"/>
  <c r="J105" i="51"/>
  <c r="F105" i="51"/>
  <c r="N105" i="51"/>
  <c r="G137" i="51"/>
  <c r="K137" i="51"/>
  <c r="C137" i="51"/>
  <c r="H137" i="51"/>
  <c r="L137" i="51"/>
  <c r="Z137" i="51"/>
  <c r="D137" i="51"/>
  <c r="I137" i="51"/>
  <c r="M137" i="51"/>
  <c r="J137" i="51"/>
  <c r="N137" i="51"/>
  <c r="F137" i="51"/>
  <c r="D126" i="51"/>
  <c r="I126" i="51"/>
  <c r="M126" i="51"/>
  <c r="F126" i="51"/>
  <c r="J126" i="51"/>
  <c r="N126" i="51"/>
  <c r="G126" i="51"/>
  <c r="K126" i="51"/>
  <c r="C126" i="51"/>
  <c r="Z126" i="51"/>
  <c r="H126" i="51"/>
  <c r="L126" i="51"/>
  <c r="C155" i="51"/>
  <c r="H155" i="51"/>
  <c r="L155" i="51"/>
  <c r="Z155" i="51"/>
  <c r="I155" i="51"/>
  <c r="N155" i="51"/>
  <c r="G155" i="51"/>
  <c r="D155" i="51"/>
  <c r="J155" i="51"/>
  <c r="F155" i="51"/>
  <c r="K155" i="51"/>
  <c r="M155" i="51"/>
  <c r="G199" i="51"/>
  <c r="K199" i="51"/>
  <c r="C199" i="51"/>
  <c r="H199" i="51"/>
  <c r="L199" i="51"/>
  <c r="Z199" i="51"/>
  <c r="D199" i="51"/>
  <c r="I199" i="51"/>
  <c r="M199" i="51"/>
  <c r="F199" i="51"/>
  <c r="N199" i="51"/>
  <c r="J199" i="51"/>
  <c r="D178" i="51"/>
  <c r="I178" i="51"/>
  <c r="M178" i="51"/>
  <c r="C178" i="51"/>
  <c r="L178" i="51"/>
  <c r="F178" i="51"/>
  <c r="J178" i="51"/>
  <c r="N178" i="51"/>
  <c r="Z178" i="51"/>
  <c r="G178" i="51"/>
  <c r="K178" i="51"/>
  <c r="H178" i="51"/>
  <c r="F23" i="51"/>
  <c r="J23" i="51"/>
  <c r="N23" i="51"/>
  <c r="H23" i="51"/>
  <c r="M23" i="51"/>
  <c r="G23" i="51"/>
  <c r="C23" i="51"/>
  <c r="K23" i="51"/>
  <c r="L23" i="51"/>
  <c r="D23" i="51"/>
  <c r="I23" i="51"/>
  <c r="F28" i="51"/>
  <c r="J28" i="51"/>
  <c r="N28" i="51"/>
  <c r="C28" i="51"/>
  <c r="I28" i="51"/>
  <c r="G28" i="51"/>
  <c r="L28" i="51"/>
  <c r="H28" i="51"/>
  <c r="K28" i="51"/>
  <c r="M28" i="51"/>
  <c r="D28" i="51"/>
  <c r="D120" i="51"/>
  <c r="I120" i="51"/>
  <c r="M120" i="51"/>
  <c r="F120" i="51"/>
  <c r="J120" i="51"/>
  <c r="N120" i="51"/>
  <c r="G120" i="51"/>
  <c r="K120" i="51"/>
  <c r="H120" i="51"/>
  <c r="C120" i="51"/>
  <c r="L120" i="51"/>
  <c r="Z120" i="51"/>
  <c r="C24" i="51"/>
  <c r="H24" i="51"/>
  <c r="L24" i="51"/>
  <c r="D24" i="51"/>
  <c r="J24" i="51"/>
  <c r="G24" i="51"/>
  <c r="N24" i="51"/>
  <c r="K24" i="51"/>
  <c r="M24" i="51"/>
  <c r="F24" i="51"/>
  <c r="I24" i="51"/>
  <c r="G62" i="51"/>
  <c r="K62" i="51"/>
  <c r="C62" i="51"/>
  <c r="H62" i="51"/>
  <c r="L62" i="51"/>
  <c r="D62" i="51"/>
  <c r="I62" i="51"/>
  <c r="M62" i="51"/>
  <c r="F62" i="51"/>
  <c r="J62" i="51"/>
  <c r="N62" i="51"/>
  <c r="G102" i="51"/>
  <c r="K102" i="51"/>
  <c r="D102" i="51"/>
  <c r="J102" i="51"/>
  <c r="F102" i="51"/>
  <c r="L102" i="51"/>
  <c r="H102" i="51"/>
  <c r="M102" i="51"/>
  <c r="N102" i="51"/>
  <c r="I102" i="51"/>
  <c r="C102" i="51"/>
  <c r="C33" i="51"/>
  <c r="F33" i="51"/>
  <c r="J33" i="51"/>
  <c r="N33" i="51"/>
  <c r="G33" i="51"/>
  <c r="L33" i="51"/>
  <c r="H33" i="51"/>
  <c r="M33" i="51"/>
  <c r="I33" i="51"/>
  <c r="D33" i="51"/>
  <c r="K33" i="51"/>
  <c r="D77" i="51"/>
  <c r="I77" i="51"/>
  <c r="M77" i="51"/>
  <c r="F77" i="51"/>
  <c r="J77" i="51"/>
  <c r="N77" i="51"/>
  <c r="G77" i="51"/>
  <c r="K77" i="51"/>
  <c r="C77" i="51"/>
  <c r="H77" i="51"/>
  <c r="L77" i="51"/>
  <c r="G107" i="51"/>
  <c r="K107" i="51"/>
  <c r="C107" i="51"/>
  <c r="H107" i="51"/>
  <c r="L107" i="51"/>
  <c r="D107" i="51"/>
  <c r="I107" i="51"/>
  <c r="M107" i="51"/>
  <c r="N107" i="51"/>
  <c r="J107" i="51"/>
  <c r="F107" i="51"/>
  <c r="G139" i="51"/>
  <c r="K139" i="51"/>
  <c r="C139" i="51"/>
  <c r="H139" i="51"/>
  <c r="L139" i="51"/>
  <c r="Z139" i="51"/>
  <c r="D139" i="51"/>
  <c r="I139" i="51"/>
  <c r="M139" i="51"/>
  <c r="N139" i="51"/>
  <c r="F139" i="51"/>
  <c r="J139" i="51"/>
  <c r="D128" i="51"/>
  <c r="I128" i="51"/>
  <c r="M128" i="51"/>
  <c r="F128" i="51"/>
  <c r="J128" i="51"/>
  <c r="N128" i="51"/>
  <c r="G128" i="51"/>
  <c r="K128" i="51"/>
  <c r="H128" i="51"/>
  <c r="C128" i="51"/>
  <c r="L128" i="51"/>
  <c r="Z128" i="51"/>
  <c r="F160" i="51"/>
  <c r="J160" i="51"/>
  <c r="N160" i="51"/>
  <c r="H160" i="51"/>
  <c r="M160" i="51"/>
  <c r="G160" i="51"/>
  <c r="C160" i="51"/>
  <c r="I160" i="51"/>
  <c r="D160" i="51"/>
  <c r="K160" i="51"/>
  <c r="Z160" i="51"/>
  <c r="L160" i="51"/>
  <c r="F39" i="51"/>
  <c r="J39" i="51"/>
  <c r="N39" i="51"/>
  <c r="H39" i="51"/>
  <c r="M39" i="51"/>
  <c r="C39" i="51"/>
  <c r="I39" i="51"/>
  <c r="D39" i="51"/>
  <c r="K39" i="51"/>
  <c r="G39" i="51"/>
  <c r="L39" i="51"/>
  <c r="G80" i="51"/>
  <c r="K80" i="51"/>
  <c r="D80" i="51"/>
  <c r="I80" i="51"/>
  <c r="M80" i="51"/>
  <c r="F80" i="51"/>
  <c r="N80" i="51"/>
  <c r="H80" i="51"/>
  <c r="J80" i="51"/>
  <c r="C80" i="51"/>
  <c r="L80" i="51"/>
  <c r="F25" i="51"/>
  <c r="J25" i="51"/>
  <c r="N25" i="51"/>
  <c r="G25" i="51"/>
  <c r="L25" i="51"/>
  <c r="H25" i="51"/>
  <c r="C25" i="51"/>
  <c r="K25" i="51"/>
  <c r="M25" i="51"/>
  <c r="D25" i="51"/>
  <c r="I25" i="51"/>
  <c r="F51" i="51"/>
  <c r="J51" i="51"/>
  <c r="N51" i="51"/>
  <c r="D51" i="51"/>
  <c r="K51" i="51"/>
  <c r="G51" i="51"/>
  <c r="L51" i="51"/>
  <c r="H51" i="51"/>
  <c r="M51" i="51"/>
  <c r="I51" i="51"/>
  <c r="C51" i="51"/>
  <c r="D87" i="51"/>
  <c r="I87" i="51"/>
  <c r="M87" i="51"/>
  <c r="G87" i="51"/>
  <c r="K87" i="51"/>
  <c r="C87" i="51"/>
  <c r="L87" i="51"/>
  <c r="F87" i="51"/>
  <c r="N87" i="51"/>
  <c r="H87" i="51"/>
  <c r="J87" i="51"/>
  <c r="G117" i="51"/>
  <c r="K117" i="51"/>
  <c r="C117" i="51"/>
  <c r="H117" i="51"/>
  <c r="L117" i="51"/>
  <c r="Z117" i="51"/>
  <c r="D117" i="51"/>
  <c r="I117" i="51"/>
  <c r="M117" i="51"/>
  <c r="F117" i="51"/>
  <c r="J117" i="51"/>
  <c r="N117" i="51"/>
  <c r="D106" i="51"/>
  <c r="I106" i="51"/>
  <c r="M106" i="51"/>
  <c r="F106" i="51"/>
  <c r="J106" i="51"/>
  <c r="N106" i="51"/>
  <c r="G106" i="51"/>
  <c r="K106" i="51"/>
  <c r="L106" i="51"/>
  <c r="C106" i="51"/>
  <c r="H106" i="51"/>
  <c r="F19" i="51"/>
  <c r="J19" i="51"/>
  <c r="N19" i="51"/>
  <c r="C19" i="51"/>
  <c r="I19" i="51"/>
  <c r="K19" i="51"/>
  <c r="G19" i="51"/>
  <c r="M19" i="51"/>
  <c r="D19" i="51"/>
  <c r="H19" i="51"/>
  <c r="L19" i="51"/>
  <c r="G58" i="51"/>
  <c r="K58" i="51"/>
  <c r="C58" i="51"/>
  <c r="H58" i="51"/>
  <c r="L58" i="51"/>
  <c r="D58" i="51"/>
  <c r="I58" i="51"/>
  <c r="M58" i="51"/>
  <c r="N58" i="51"/>
  <c r="F58" i="51"/>
  <c r="J58" i="51"/>
  <c r="G90" i="51"/>
  <c r="K90" i="51"/>
  <c r="D90" i="51"/>
  <c r="I90" i="51"/>
  <c r="M90" i="51"/>
  <c r="J90" i="51"/>
  <c r="C90" i="51"/>
  <c r="L90" i="51"/>
  <c r="F90" i="51"/>
  <c r="N90" i="51"/>
  <c r="H90" i="51"/>
  <c r="C31" i="51"/>
  <c r="H31" i="51"/>
  <c r="L31" i="51"/>
  <c r="G31" i="51"/>
  <c r="M31" i="51"/>
  <c r="F31" i="51"/>
  <c r="N31" i="51"/>
  <c r="I31" i="51"/>
  <c r="J31" i="51"/>
  <c r="D31" i="51"/>
  <c r="K31" i="51"/>
  <c r="D73" i="51"/>
  <c r="I73" i="51"/>
  <c r="M73" i="51"/>
  <c r="F73" i="51"/>
  <c r="J73" i="51"/>
  <c r="N73" i="51"/>
  <c r="G73" i="51"/>
  <c r="K73" i="51"/>
  <c r="L73" i="51"/>
  <c r="C73" i="51"/>
  <c r="H73" i="51"/>
  <c r="D101" i="51"/>
  <c r="I101" i="51"/>
  <c r="M101" i="51"/>
  <c r="H101" i="51"/>
  <c r="N101" i="51"/>
  <c r="C101" i="51"/>
  <c r="J101" i="51"/>
  <c r="F101" i="51"/>
  <c r="K101" i="51"/>
  <c r="G101" i="51"/>
  <c r="L101" i="51"/>
  <c r="G135" i="51"/>
  <c r="K135" i="51"/>
  <c r="C135" i="51"/>
  <c r="H135" i="51"/>
  <c r="L135" i="51"/>
  <c r="Z135" i="51"/>
  <c r="D135" i="51"/>
  <c r="I135" i="51"/>
  <c r="M135" i="51"/>
  <c r="F135" i="51"/>
  <c r="J135" i="51"/>
  <c r="N135" i="51"/>
  <c r="D124" i="51"/>
  <c r="I124" i="51"/>
  <c r="M124" i="51"/>
  <c r="F124" i="51"/>
  <c r="J124" i="51"/>
  <c r="N124" i="51"/>
  <c r="G124" i="51"/>
  <c r="K124" i="51"/>
  <c r="Z124" i="51"/>
  <c r="L124" i="51"/>
  <c r="C124" i="51"/>
  <c r="H124" i="51"/>
  <c r="F45" i="51"/>
  <c r="J45" i="51"/>
  <c r="N45" i="51"/>
  <c r="C45" i="51"/>
  <c r="I45" i="51"/>
  <c r="D45" i="51"/>
  <c r="K45" i="51"/>
  <c r="G45" i="51"/>
  <c r="L45" i="51"/>
  <c r="H45" i="51"/>
  <c r="M45" i="51"/>
  <c r="G197" i="51"/>
  <c r="K197" i="51"/>
  <c r="C197" i="51"/>
  <c r="H197" i="51"/>
  <c r="L197" i="51"/>
  <c r="Z197" i="51"/>
  <c r="D197" i="51"/>
  <c r="I197" i="51"/>
  <c r="M197" i="51"/>
  <c r="F197" i="51"/>
  <c r="J197" i="51"/>
  <c r="N197" i="51"/>
  <c r="C165" i="51"/>
  <c r="H165" i="51"/>
  <c r="L165" i="51"/>
  <c r="Z165" i="51"/>
  <c r="G165" i="51"/>
  <c r="M165" i="51"/>
  <c r="K165" i="51"/>
  <c r="I165" i="51"/>
  <c r="N165" i="51"/>
  <c r="F165" i="51"/>
  <c r="D165" i="51"/>
  <c r="J165" i="51"/>
  <c r="D184" i="51"/>
  <c r="I184" i="51"/>
  <c r="M184" i="51"/>
  <c r="C184" i="51"/>
  <c r="Z184" i="51"/>
  <c r="F184" i="51"/>
  <c r="J184" i="51"/>
  <c r="N184" i="51"/>
  <c r="H184" i="51"/>
  <c r="G184" i="51"/>
  <c r="K184" i="51"/>
  <c r="L184" i="51"/>
  <c r="F170" i="51"/>
  <c r="J170" i="51"/>
  <c r="N170" i="51"/>
  <c r="G170" i="51"/>
  <c r="L170" i="51"/>
  <c r="D170" i="51"/>
  <c r="H170" i="51"/>
  <c r="M170" i="51"/>
  <c r="K170" i="51"/>
  <c r="C170" i="51"/>
  <c r="I170" i="51"/>
  <c r="Z170" i="51"/>
  <c r="G12" i="51"/>
  <c r="K12" i="51"/>
  <c r="C12" i="51"/>
  <c r="I12" i="51"/>
  <c r="N12" i="51"/>
  <c r="D12" i="51"/>
  <c r="L12" i="51"/>
  <c r="H12" i="51"/>
  <c r="F12" i="51"/>
  <c r="J12" i="51"/>
  <c r="M12" i="51"/>
  <c r="C17" i="51"/>
  <c r="H17" i="51"/>
  <c r="L17" i="51"/>
  <c r="G17" i="51"/>
  <c r="M17" i="51"/>
  <c r="D17" i="51"/>
  <c r="K17" i="51"/>
  <c r="I17" i="51"/>
  <c r="F17" i="51"/>
  <c r="J17" i="51"/>
  <c r="N17" i="51"/>
  <c r="G76" i="51"/>
  <c r="K76" i="51"/>
  <c r="C76" i="51"/>
  <c r="H76" i="51"/>
  <c r="L76" i="51"/>
  <c r="D76" i="51"/>
  <c r="I76" i="51"/>
  <c r="M76" i="51"/>
  <c r="F76" i="51"/>
  <c r="J76" i="51"/>
  <c r="N76" i="51"/>
  <c r="C21" i="51"/>
  <c r="H21" i="51"/>
  <c r="L21" i="51"/>
  <c r="F21" i="51"/>
  <c r="K21" i="51"/>
  <c r="I21" i="51"/>
  <c r="D21" i="51"/>
  <c r="M21" i="51"/>
  <c r="N21" i="51"/>
  <c r="G21" i="51"/>
  <c r="J21" i="51"/>
  <c r="F43" i="51"/>
  <c r="J43" i="51"/>
  <c r="N43" i="51"/>
  <c r="D43" i="51"/>
  <c r="K43" i="51"/>
  <c r="G43" i="51"/>
  <c r="L43" i="51"/>
  <c r="H43" i="51"/>
  <c r="M43" i="51"/>
  <c r="C43" i="51"/>
  <c r="I43" i="51"/>
  <c r="D83" i="51"/>
  <c r="I83" i="51"/>
  <c r="M83" i="51"/>
  <c r="G83" i="51"/>
  <c r="K83" i="51"/>
  <c r="C83" i="51"/>
  <c r="L83" i="51"/>
  <c r="F83" i="51"/>
  <c r="N83" i="51"/>
  <c r="H83" i="51"/>
  <c r="J83" i="51"/>
  <c r="G113" i="51"/>
  <c r="K113" i="51"/>
  <c r="C113" i="51"/>
  <c r="H113" i="51"/>
  <c r="L113" i="51"/>
  <c r="Z113" i="51"/>
  <c r="D113" i="51"/>
  <c r="I113" i="51"/>
  <c r="M113" i="51"/>
  <c r="J113" i="51"/>
  <c r="N113" i="51"/>
  <c r="F113" i="51"/>
  <c r="F37" i="51"/>
  <c r="J37" i="51"/>
  <c r="N37" i="51"/>
  <c r="C37" i="51"/>
  <c r="I37" i="51"/>
  <c r="D37" i="51"/>
  <c r="K37" i="51"/>
  <c r="G37" i="51"/>
  <c r="L37" i="51"/>
  <c r="M37" i="51"/>
  <c r="H37" i="51"/>
  <c r="D134" i="51"/>
  <c r="I134" i="51"/>
  <c r="M134" i="51"/>
  <c r="F134" i="51"/>
  <c r="J134" i="51"/>
  <c r="N134" i="51"/>
  <c r="G134" i="51"/>
  <c r="K134" i="51"/>
  <c r="C134" i="51"/>
  <c r="Z134" i="51"/>
  <c r="H134" i="51"/>
  <c r="L134" i="51"/>
  <c r="C171" i="51"/>
  <c r="H171" i="51"/>
  <c r="L171" i="51"/>
  <c r="Z171" i="51"/>
  <c r="I171" i="51"/>
  <c r="N171" i="51"/>
  <c r="G171" i="51"/>
  <c r="D171" i="51"/>
  <c r="J171" i="51"/>
  <c r="M171" i="51"/>
  <c r="F171" i="51"/>
  <c r="K171" i="51"/>
  <c r="D202" i="51"/>
  <c r="I202" i="51"/>
  <c r="M202" i="51"/>
  <c r="F202" i="51"/>
  <c r="N202" i="51"/>
  <c r="J202" i="51"/>
  <c r="G202" i="51"/>
  <c r="K202" i="51"/>
  <c r="L202" i="51"/>
  <c r="C202" i="51"/>
  <c r="Z202" i="51"/>
  <c r="H202" i="51"/>
  <c r="F158" i="51"/>
  <c r="J158" i="51"/>
  <c r="N158" i="51"/>
  <c r="C158" i="51"/>
  <c r="I158" i="51"/>
  <c r="H158" i="51"/>
  <c r="M158" i="51"/>
  <c r="D158" i="51"/>
  <c r="K158" i="51"/>
  <c r="Z158" i="51"/>
  <c r="G158" i="51"/>
  <c r="L158" i="51"/>
  <c r="C50" i="51"/>
  <c r="H50" i="51"/>
  <c r="L50" i="51"/>
  <c r="I50" i="51"/>
  <c r="N50" i="51"/>
  <c r="D50" i="51"/>
  <c r="J50" i="51"/>
  <c r="F50" i="51"/>
  <c r="K50" i="51"/>
  <c r="G50" i="51"/>
  <c r="M50" i="51"/>
  <c r="F53" i="51"/>
  <c r="J53" i="51"/>
  <c r="N53" i="51"/>
  <c r="C53" i="51"/>
  <c r="I53" i="51"/>
  <c r="D53" i="51"/>
  <c r="K53" i="51"/>
  <c r="G53" i="51"/>
  <c r="L53" i="51"/>
  <c r="H53" i="51"/>
  <c r="M53" i="51"/>
  <c r="G193" i="51"/>
  <c r="K193" i="51"/>
  <c r="C193" i="51"/>
  <c r="H193" i="51"/>
  <c r="L193" i="51"/>
  <c r="Z193" i="51"/>
  <c r="D193" i="51"/>
  <c r="I193" i="51"/>
  <c r="M193" i="51"/>
  <c r="J193" i="51"/>
  <c r="N193" i="51"/>
  <c r="F193" i="51"/>
  <c r="D13" i="51"/>
  <c r="I13" i="51"/>
  <c r="M13" i="51"/>
  <c r="F13" i="51"/>
  <c r="K13" i="51"/>
  <c r="C13" i="51"/>
  <c r="L13" i="51"/>
  <c r="H13" i="51"/>
  <c r="G13" i="51"/>
  <c r="J13" i="51"/>
  <c r="N13" i="51"/>
  <c r="G70" i="51"/>
  <c r="K70" i="51"/>
  <c r="C70" i="51"/>
  <c r="H70" i="51"/>
  <c r="L70" i="51"/>
  <c r="D70" i="51"/>
  <c r="I70" i="51"/>
  <c r="M70" i="51"/>
  <c r="F70" i="51"/>
  <c r="J70" i="51"/>
  <c r="N70" i="51"/>
  <c r="C46" i="51"/>
  <c r="H46" i="51"/>
  <c r="L46" i="51"/>
  <c r="F46" i="51"/>
  <c r="K46" i="51"/>
  <c r="G46" i="51"/>
  <c r="M46" i="51"/>
  <c r="I46" i="51"/>
  <c r="N46" i="51"/>
  <c r="D46" i="51"/>
  <c r="J46" i="51"/>
  <c r="G115" i="51"/>
  <c r="K115" i="51"/>
  <c r="C115" i="51"/>
  <c r="H115" i="51"/>
  <c r="L115" i="51"/>
  <c r="Z115" i="51"/>
  <c r="D115" i="51"/>
  <c r="I115" i="51"/>
  <c r="M115" i="51"/>
  <c r="N115" i="51"/>
  <c r="F115" i="51"/>
  <c r="J115" i="51"/>
  <c r="D136" i="51"/>
  <c r="I136" i="51"/>
  <c r="M136" i="51"/>
  <c r="F136" i="51"/>
  <c r="J136" i="51"/>
  <c r="N136" i="51"/>
  <c r="G136" i="51"/>
  <c r="K136" i="51"/>
  <c r="H136" i="51"/>
  <c r="L136" i="51"/>
  <c r="Z136" i="51"/>
  <c r="C136" i="51"/>
  <c r="C26" i="51"/>
  <c r="H26" i="51"/>
  <c r="L26" i="51"/>
  <c r="I26" i="51"/>
  <c r="N26" i="51"/>
  <c r="G26" i="51"/>
  <c r="D26" i="51"/>
  <c r="K26" i="51"/>
  <c r="M26" i="51"/>
  <c r="F26" i="51"/>
  <c r="J26" i="51"/>
  <c r="F55" i="51"/>
  <c r="J55" i="51"/>
  <c r="N55" i="51"/>
  <c r="H55" i="51"/>
  <c r="M55" i="51"/>
  <c r="C55" i="51"/>
  <c r="I55" i="51"/>
  <c r="D55" i="51"/>
  <c r="K55" i="51"/>
  <c r="G55" i="51"/>
  <c r="L55" i="51"/>
  <c r="G88" i="51"/>
  <c r="K88" i="51"/>
  <c r="D88" i="51"/>
  <c r="I88" i="51"/>
  <c r="M88" i="51"/>
  <c r="F88" i="51"/>
  <c r="N88" i="51"/>
  <c r="H88" i="51"/>
  <c r="J88" i="51"/>
  <c r="L88" i="51"/>
  <c r="C88" i="51"/>
  <c r="F49" i="51"/>
  <c r="J49" i="51"/>
  <c r="N49" i="51"/>
  <c r="G49" i="51"/>
  <c r="L49" i="51"/>
  <c r="H49" i="51"/>
  <c r="M49" i="51"/>
  <c r="C49" i="51"/>
  <c r="I49" i="51"/>
  <c r="D49" i="51"/>
  <c r="K49" i="51"/>
  <c r="D63" i="51"/>
  <c r="I63" i="51"/>
  <c r="M63" i="51"/>
  <c r="F63" i="51"/>
  <c r="J63" i="51"/>
  <c r="N63" i="51"/>
  <c r="G63" i="51"/>
  <c r="K63" i="51"/>
  <c r="H63" i="51"/>
  <c r="L63" i="51"/>
  <c r="C63" i="51"/>
  <c r="D95" i="51"/>
  <c r="I95" i="51"/>
  <c r="M95" i="51"/>
  <c r="G95" i="51"/>
  <c r="K95" i="51"/>
  <c r="C95" i="51"/>
  <c r="L95" i="51"/>
  <c r="F95" i="51"/>
  <c r="N95" i="51"/>
  <c r="H95" i="51"/>
  <c r="J95" i="51"/>
  <c r="G125" i="51"/>
  <c r="K125" i="51"/>
  <c r="C125" i="51"/>
  <c r="H125" i="51"/>
  <c r="L125" i="51"/>
  <c r="Z125" i="51"/>
  <c r="D125" i="51"/>
  <c r="I125" i="51"/>
  <c r="M125" i="51"/>
  <c r="F125" i="51"/>
  <c r="J125" i="51"/>
  <c r="N125" i="51"/>
  <c r="D114" i="51"/>
  <c r="I114" i="51"/>
  <c r="M114" i="51"/>
  <c r="F114" i="51"/>
  <c r="J114" i="51"/>
  <c r="N114" i="51"/>
  <c r="G114" i="51"/>
  <c r="K114" i="51"/>
  <c r="L114" i="51"/>
  <c r="H114" i="51"/>
  <c r="Z114" i="51"/>
  <c r="C114" i="51"/>
  <c r="C29" i="51"/>
  <c r="H29" i="51"/>
  <c r="L29" i="51"/>
  <c r="F29" i="51"/>
  <c r="I29" i="51"/>
  <c r="N29" i="51"/>
  <c r="D29" i="51"/>
  <c r="M29" i="51"/>
  <c r="G29" i="51"/>
  <c r="J29" i="51"/>
  <c r="K29" i="51"/>
  <c r="G66" i="51"/>
  <c r="K66" i="51"/>
  <c r="C66" i="51"/>
  <c r="H66" i="51"/>
  <c r="L66" i="51"/>
  <c r="D66" i="51"/>
  <c r="I66" i="51"/>
  <c r="M66" i="51"/>
  <c r="N66" i="51"/>
  <c r="F66" i="51"/>
  <c r="J66" i="51"/>
  <c r="G98" i="51"/>
  <c r="K98" i="51"/>
  <c r="D98" i="51"/>
  <c r="I98" i="51"/>
  <c r="M98" i="51"/>
  <c r="J98" i="51"/>
  <c r="C98" i="51"/>
  <c r="L98" i="51"/>
  <c r="F98" i="51"/>
  <c r="N98" i="51"/>
  <c r="H98" i="51"/>
  <c r="C38" i="51"/>
  <c r="H38" i="51"/>
  <c r="L38" i="51"/>
  <c r="F38" i="51"/>
  <c r="K38" i="51"/>
  <c r="G38" i="51"/>
  <c r="M38" i="51"/>
  <c r="I38" i="51"/>
  <c r="N38" i="51"/>
  <c r="D38" i="51"/>
  <c r="J38" i="51"/>
  <c r="D81" i="51"/>
  <c r="I81" i="51"/>
  <c r="M81" i="51"/>
  <c r="G81" i="51"/>
  <c r="K81" i="51"/>
  <c r="H81" i="51"/>
  <c r="J81" i="51"/>
  <c r="C81" i="51"/>
  <c r="L81" i="51"/>
  <c r="N81" i="51"/>
  <c r="F81" i="51"/>
  <c r="G111" i="51"/>
  <c r="K111" i="51"/>
  <c r="C111" i="51"/>
  <c r="H111" i="51"/>
  <c r="L111" i="51"/>
  <c r="Z111" i="51"/>
  <c r="D111" i="51"/>
  <c r="I111" i="51"/>
  <c r="M111" i="51"/>
  <c r="F111" i="51"/>
  <c r="J111" i="51"/>
  <c r="N111" i="51"/>
  <c r="D103" i="51"/>
  <c r="I103" i="51"/>
  <c r="M103" i="51"/>
  <c r="G103" i="51"/>
  <c r="L103" i="51"/>
  <c r="H103" i="51"/>
  <c r="N103" i="51"/>
  <c r="C103" i="51"/>
  <c r="J103" i="51"/>
  <c r="F103" i="51"/>
  <c r="K103" i="51"/>
  <c r="D132" i="51"/>
  <c r="I132" i="51"/>
  <c r="M132" i="51"/>
  <c r="F132" i="51"/>
  <c r="J132" i="51"/>
  <c r="N132" i="51"/>
  <c r="G132" i="51"/>
  <c r="K132" i="51"/>
  <c r="Z132" i="51"/>
  <c r="L132" i="51"/>
  <c r="C132" i="51"/>
  <c r="H132" i="51"/>
  <c r="F168" i="51"/>
  <c r="J168" i="51"/>
  <c r="N168" i="51"/>
  <c r="H168" i="51"/>
  <c r="M168" i="51"/>
  <c r="G168" i="51"/>
  <c r="C168" i="51"/>
  <c r="I168" i="51"/>
  <c r="L168" i="51"/>
  <c r="D168" i="51"/>
  <c r="K168" i="51"/>
  <c r="Z168" i="51"/>
  <c r="G205" i="51"/>
  <c r="K205" i="51"/>
  <c r="C205" i="51"/>
  <c r="L205" i="51"/>
  <c r="Z205" i="51"/>
  <c r="D205" i="51"/>
  <c r="H205" i="51"/>
  <c r="I205" i="51"/>
  <c r="M205" i="51"/>
  <c r="F205" i="51"/>
  <c r="J205" i="51"/>
  <c r="N205" i="51"/>
  <c r="C151" i="51"/>
  <c r="H151" i="51"/>
  <c r="L151" i="51"/>
  <c r="Z151" i="51"/>
  <c r="D151" i="51"/>
  <c r="I151" i="51"/>
  <c r="M151" i="51"/>
  <c r="F151" i="51"/>
  <c r="N151" i="51"/>
  <c r="K151" i="51"/>
  <c r="G151" i="51"/>
  <c r="J151" i="51"/>
  <c r="D192" i="51"/>
  <c r="I192" i="51"/>
  <c r="M192" i="51"/>
  <c r="F192" i="51"/>
  <c r="J192" i="51"/>
  <c r="N192" i="51"/>
  <c r="G192" i="51"/>
  <c r="K192" i="51"/>
  <c r="H192" i="51"/>
  <c r="C192" i="51"/>
  <c r="L192" i="51"/>
  <c r="Z192" i="51"/>
  <c r="C167" i="51"/>
  <c r="H167" i="51"/>
  <c r="L167" i="51"/>
  <c r="Z167" i="51"/>
  <c r="F167" i="51"/>
  <c r="K167" i="51"/>
  <c r="D167" i="51"/>
  <c r="G167" i="51"/>
  <c r="M167" i="51"/>
  <c r="J167" i="51"/>
  <c r="I167" i="51"/>
  <c r="N167" i="51"/>
  <c r="D18" i="51"/>
  <c r="I18" i="51"/>
  <c r="M18" i="51"/>
  <c r="H18" i="51"/>
  <c r="N18" i="51"/>
  <c r="C18" i="51"/>
  <c r="K18" i="51"/>
  <c r="G18" i="51"/>
  <c r="F18" i="51"/>
  <c r="J18" i="51"/>
  <c r="L18" i="51"/>
  <c r="F47" i="51"/>
  <c r="J47" i="51"/>
  <c r="N47" i="51"/>
  <c r="H47" i="51"/>
  <c r="M47" i="51"/>
  <c r="C47" i="51"/>
  <c r="I47" i="51"/>
  <c r="D47" i="51"/>
  <c r="K47" i="51"/>
  <c r="G47" i="51"/>
  <c r="L47" i="51"/>
  <c r="G84" i="51"/>
  <c r="K84" i="51"/>
  <c r="D84" i="51"/>
  <c r="I84" i="51"/>
  <c r="M84" i="51"/>
  <c r="F84" i="51"/>
  <c r="N84" i="51"/>
  <c r="H84" i="51"/>
  <c r="J84" i="51"/>
  <c r="C84" i="51"/>
  <c r="L84" i="51"/>
  <c r="F41" i="51"/>
  <c r="J41" i="51"/>
  <c r="N41" i="51"/>
  <c r="G41" i="51"/>
  <c r="L41" i="51"/>
  <c r="H41" i="51"/>
  <c r="M41" i="51"/>
  <c r="C41" i="51"/>
  <c r="I41" i="51"/>
  <c r="D41" i="51"/>
  <c r="K41" i="51"/>
  <c r="D59" i="51"/>
  <c r="I59" i="51"/>
  <c r="M59" i="51"/>
  <c r="F59" i="51"/>
  <c r="J59" i="51"/>
  <c r="N59" i="51"/>
  <c r="G59" i="51"/>
  <c r="K59" i="51"/>
  <c r="C59" i="51"/>
  <c r="H59" i="51"/>
  <c r="L59" i="51"/>
  <c r="D91" i="51"/>
  <c r="I91" i="51"/>
  <c r="M91" i="51"/>
  <c r="G91" i="51"/>
  <c r="K91" i="51"/>
  <c r="C91" i="51"/>
  <c r="L91" i="51"/>
  <c r="F91" i="51"/>
  <c r="N91" i="51"/>
  <c r="H91" i="51"/>
  <c r="J91" i="51"/>
  <c r="G121" i="51"/>
  <c r="K121" i="51"/>
  <c r="C121" i="51"/>
  <c r="H121" i="51"/>
  <c r="L121" i="51"/>
  <c r="Z121" i="51"/>
  <c r="D121" i="51"/>
  <c r="I121" i="51"/>
  <c r="M121" i="51"/>
  <c r="J121" i="51"/>
  <c r="N121" i="51"/>
  <c r="F121" i="51"/>
  <c r="D110" i="51"/>
  <c r="I110" i="51"/>
  <c r="M110" i="51"/>
  <c r="F110" i="51"/>
  <c r="J110" i="51"/>
  <c r="N110" i="51"/>
  <c r="G110" i="51"/>
  <c r="K110" i="51"/>
  <c r="C110" i="51"/>
  <c r="H110" i="51"/>
  <c r="L110" i="51"/>
  <c r="Z110" i="51"/>
  <c r="F142" i="51"/>
  <c r="J142" i="51"/>
  <c r="N142" i="51"/>
  <c r="G142" i="51"/>
  <c r="K142" i="51"/>
  <c r="C142" i="51"/>
  <c r="L142" i="51"/>
  <c r="I142" i="51"/>
  <c r="D142" i="51"/>
  <c r="M142" i="51"/>
  <c r="H142" i="51"/>
  <c r="Z142" i="51"/>
  <c r="G183" i="51"/>
  <c r="K183" i="51"/>
  <c r="F183" i="51"/>
  <c r="C183" i="51"/>
  <c r="H183" i="51"/>
  <c r="L183" i="51"/>
  <c r="Z183" i="51"/>
  <c r="J183" i="51"/>
  <c r="D183" i="51"/>
  <c r="I183" i="51"/>
  <c r="M183" i="51"/>
  <c r="N183" i="51"/>
  <c r="C153" i="51"/>
  <c r="H153" i="51"/>
  <c r="L153" i="51"/>
  <c r="Z153" i="51"/>
  <c r="D153" i="51"/>
  <c r="I153" i="51"/>
  <c r="M153" i="51"/>
  <c r="J153" i="51"/>
  <c r="G153" i="51"/>
  <c r="K153" i="51"/>
  <c r="F153" i="51"/>
  <c r="N153" i="51"/>
  <c r="G201" i="51"/>
  <c r="K201" i="51"/>
  <c r="C201" i="51"/>
  <c r="L201" i="51"/>
  <c r="I201" i="51"/>
  <c r="H201" i="51"/>
  <c r="Z201" i="51"/>
  <c r="D201" i="51"/>
  <c r="M201" i="51"/>
  <c r="J201" i="51"/>
  <c r="F201" i="51"/>
  <c r="N201" i="51"/>
  <c r="AN7" i="51" l="1"/>
  <c r="AI19" i="51" s="1"/>
  <c r="W7" i="51"/>
  <c r="W11" i="51"/>
  <c r="W162" i="51"/>
  <c r="W200" i="51"/>
  <c r="W175" i="51"/>
  <c r="W145" i="51"/>
  <c r="W157" i="51"/>
  <c r="W195" i="51"/>
  <c r="W188" i="51"/>
  <c r="W198" i="51"/>
  <c r="W78" i="51"/>
  <c r="W146" i="51"/>
  <c r="W180" i="51"/>
  <c r="W190" i="51"/>
  <c r="W172" i="51"/>
  <c r="W154" i="51"/>
  <c r="W179" i="51"/>
  <c r="W20" i="51"/>
  <c r="W204" i="51"/>
  <c r="W203" i="51"/>
  <c r="W159" i="51"/>
  <c r="W196" i="51"/>
  <c r="W206" i="51"/>
  <c r="W163" i="51"/>
  <c r="W187" i="51"/>
  <c r="W169" i="51"/>
  <c r="W156" i="51"/>
  <c r="W166" i="51"/>
  <c r="W174" i="51"/>
  <c r="W122" i="51"/>
  <c r="W176" i="51"/>
  <c r="W52" i="51"/>
  <c r="W130" i="51"/>
  <c r="W173" i="51"/>
  <c r="W124" i="51"/>
  <c r="W101" i="51"/>
  <c r="W73" i="51"/>
  <c r="W106" i="51"/>
  <c r="W39" i="51"/>
  <c r="W182" i="51"/>
  <c r="W56" i="51"/>
  <c r="W138" i="51"/>
  <c r="W103" i="51"/>
  <c r="W13" i="51"/>
  <c r="W186" i="51"/>
  <c r="W147" i="51"/>
  <c r="W16" i="51"/>
  <c r="W167" i="51"/>
  <c r="W81" i="51"/>
  <c r="W125" i="51"/>
  <c r="W88" i="51"/>
  <c r="W83" i="51"/>
  <c r="W19" i="51"/>
  <c r="W51" i="51"/>
  <c r="W139" i="51"/>
  <c r="W107" i="51"/>
  <c r="W33" i="51"/>
  <c r="W102" i="51"/>
  <c r="W62" i="51"/>
  <c r="W155" i="51"/>
  <c r="W126" i="51"/>
  <c r="W75" i="51"/>
  <c r="W189" i="51"/>
  <c r="W127" i="51"/>
  <c r="W79" i="51"/>
  <c r="W14" i="51"/>
  <c r="W133" i="51"/>
  <c r="W96" i="51"/>
  <c r="W64" i="51"/>
  <c r="W85" i="51"/>
  <c r="W22" i="51"/>
  <c r="W201" i="51"/>
  <c r="W183" i="51"/>
  <c r="W121" i="51"/>
  <c r="W84" i="51"/>
  <c r="W192" i="51"/>
  <c r="W151" i="51"/>
  <c r="W132" i="51"/>
  <c r="W38" i="51"/>
  <c r="W95" i="51"/>
  <c r="W49" i="51"/>
  <c r="W115" i="51"/>
  <c r="W70" i="51"/>
  <c r="W193" i="51"/>
  <c r="W53" i="51"/>
  <c r="W158" i="51"/>
  <c r="W202" i="51"/>
  <c r="W171" i="51"/>
  <c r="W134" i="51"/>
  <c r="W43" i="51"/>
  <c r="W21" i="51"/>
  <c r="W184" i="51"/>
  <c r="W178" i="51"/>
  <c r="W32" i="51"/>
  <c r="W10" i="51"/>
  <c r="W149" i="51"/>
  <c r="W148" i="51"/>
  <c r="W97" i="51"/>
  <c r="W82" i="51"/>
  <c r="W15" i="51"/>
  <c r="W35" i="51"/>
  <c r="W152" i="51"/>
  <c r="W48" i="51"/>
  <c r="W191" i="51"/>
  <c r="W129" i="51"/>
  <c r="W99" i="51"/>
  <c r="W92" i="51"/>
  <c r="W60" i="51"/>
  <c r="W181" i="51"/>
  <c r="W119" i="51"/>
  <c r="W36" i="51"/>
  <c r="W74" i="51"/>
  <c r="W185" i="51"/>
  <c r="W123" i="51"/>
  <c r="W44" i="51"/>
  <c r="W86" i="51"/>
  <c r="W142" i="51"/>
  <c r="W41" i="51"/>
  <c r="W18" i="51"/>
  <c r="W168" i="51"/>
  <c r="W29" i="51"/>
  <c r="W114" i="51"/>
  <c r="W63" i="51"/>
  <c r="W55" i="51"/>
  <c r="W26" i="51"/>
  <c r="W165" i="51"/>
  <c r="W197" i="51"/>
  <c r="W45" i="51"/>
  <c r="W135" i="51"/>
  <c r="W31" i="51"/>
  <c r="W90" i="51"/>
  <c r="W58" i="51"/>
  <c r="W117" i="51"/>
  <c r="W80" i="51"/>
  <c r="W128" i="51"/>
  <c r="W77" i="51"/>
  <c r="W24" i="51"/>
  <c r="W120" i="51"/>
  <c r="W199" i="51"/>
  <c r="W137" i="51"/>
  <c r="W105" i="51"/>
  <c r="W100" i="51"/>
  <c r="W68" i="51"/>
  <c r="W194" i="51"/>
  <c r="W116" i="51"/>
  <c r="W65" i="51"/>
  <c r="W69" i="51"/>
  <c r="W150" i="51"/>
  <c r="W57" i="51"/>
  <c r="W164" i="51"/>
  <c r="W89" i="51"/>
  <c r="W8" i="51"/>
  <c r="W71" i="51"/>
  <c r="W30" i="51"/>
  <c r="W144" i="51"/>
  <c r="W93" i="51"/>
  <c r="W34" i="51"/>
  <c r="W153" i="51"/>
  <c r="W91" i="51"/>
  <c r="W110" i="51"/>
  <c r="W59" i="51"/>
  <c r="W47" i="51"/>
  <c r="W205" i="51"/>
  <c r="W111" i="51"/>
  <c r="W98" i="51"/>
  <c r="W66" i="51"/>
  <c r="W136" i="51"/>
  <c r="W46" i="51"/>
  <c r="W50" i="51"/>
  <c r="W37" i="51"/>
  <c r="W113" i="51"/>
  <c r="W76" i="51"/>
  <c r="W17" i="51"/>
  <c r="W12" i="51"/>
  <c r="W170" i="51"/>
  <c r="W87" i="51"/>
  <c r="W25" i="51"/>
  <c r="W160" i="51"/>
  <c r="W28" i="51"/>
  <c r="W23" i="51"/>
  <c r="W161" i="51"/>
  <c r="W42" i="51"/>
  <c r="W141" i="51"/>
  <c r="W109" i="51"/>
  <c r="W104" i="51"/>
  <c r="W72" i="51"/>
  <c r="W118" i="51"/>
  <c r="W67" i="51"/>
  <c r="W9" i="51"/>
  <c r="W143" i="51"/>
  <c r="W140" i="51"/>
  <c r="W108" i="51"/>
  <c r="W54" i="51"/>
  <c r="W27" i="51"/>
  <c r="W112" i="51"/>
  <c r="W61" i="51"/>
  <c r="W177" i="51"/>
  <c r="W40" i="51"/>
  <c r="W131" i="51"/>
  <c r="W94" i="51"/>
  <c r="Z109" i="51" l="1"/>
  <c r="Z85" i="51"/>
  <c r="Z74" i="51"/>
  <c r="Z92" i="51"/>
  <c r="Z104" i="51"/>
  <c r="Z105" i="51"/>
  <c r="Z102" i="51"/>
  <c r="Z107" i="51"/>
  <c r="Z90" i="51"/>
  <c r="Z66" i="51"/>
  <c r="Z81" i="51"/>
  <c r="Z84" i="51"/>
  <c r="Z80" i="51"/>
  <c r="Z83" i="51"/>
  <c r="Z64" i="51"/>
  <c r="Z67" i="51"/>
  <c r="Z97" i="51"/>
  <c r="Z75" i="51"/>
  <c r="Z59" i="51"/>
  <c r="Z93" i="51"/>
  <c r="Z108" i="51"/>
  <c r="Z60" i="51"/>
  <c r="Z69" i="51"/>
  <c r="Z82" i="51"/>
  <c r="Z68" i="51"/>
  <c r="Z62" i="51"/>
  <c r="Z106" i="51"/>
  <c r="Z70" i="51"/>
  <c r="Z88" i="51"/>
  <c r="Z103" i="51"/>
  <c r="Z91" i="51"/>
  <c r="Z77" i="51"/>
  <c r="Z87" i="51"/>
  <c r="Z73" i="51"/>
  <c r="Z95" i="51"/>
  <c r="Z98" i="51"/>
  <c r="Z71" i="51"/>
  <c r="Z78" i="51"/>
  <c r="Z94" i="51"/>
  <c r="Z61" i="51"/>
  <c r="Z96" i="51"/>
  <c r="Z99" i="51"/>
  <c r="Z72" i="51"/>
  <c r="Z79" i="51"/>
  <c r="Z65" i="51"/>
  <c r="Z101" i="51"/>
  <c r="Z63" i="51"/>
  <c r="Z89" i="51"/>
  <c r="Z76" i="51"/>
  <c r="Z86" i="51"/>
  <c r="Z100" i="51"/>
  <c r="Z56" i="51"/>
  <c r="Z35" i="51"/>
  <c r="Z48" i="51"/>
  <c r="Z40" i="51"/>
  <c r="Z44" i="51"/>
  <c r="Z36" i="51"/>
  <c r="Z52" i="51"/>
  <c r="Z32" i="51"/>
  <c r="Z33" i="51"/>
  <c r="Z58" i="51"/>
  <c r="Z38" i="51"/>
  <c r="Z47" i="51"/>
  <c r="Z51" i="51"/>
  <c r="Z43" i="51"/>
  <c r="Z39" i="51"/>
  <c r="Z31" i="51"/>
  <c r="Z45" i="51"/>
  <c r="Z46" i="51"/>
  <c r="Z42" i="51"/>
  <c r="Z37" i="51"/>
  <c r="Z50" i="51"/>
  <c r="Z53" i="51"/>
  <c r="Z55" i="51"/>
  <c r="Z49" i="51"/>
  <c r="Z41" i="51"/>
  <c r="Z34" i="51"/>
  <c r="Z54" i="51"/>
  <c r="Z57" i="51"/>
  <c r="Z27" i="51"/>
  <c r="Z30" i="51"/>
  <c r="Z23" i="51"/>
  <c r="Z25" i="51"/>
  <c r="Z28" i="51"/>
  <c r="Z26" i="51"/>
  <c r="Z29" i="51"/>
  <c r="Z24" i="51"/>
  <c r="Z18" i="51"/>
  <c r="Z22" i="51"/>
  <c r="Z17" i="51"/>
  <c r="Z21" i="51"/>
  <c r="Z16" i="51"/>
  <c r="Z19" i="51"/>
  <c r="Z20" i="51"/>
  <c r="Z15" i="51"/>
  <c r="Z14" i="51"/>
  <c r="Z7" i="51"/>
  <c r="AM8" i="51" s="1"/>
  <c r="Z11" i="51"/>
  <c r="Z10" i="51"/>
  <c r="Z12" i="51"/>
  <c r="Z8" i="51"/>
  <c r="Z9" i="51"/>
  <c r="Z13" i="51"/>
  <c r="Y7" i="51"/>
  <c r="X7" i="51"/>
  <c r="AN5" i="51" l="1"/>
  <c r="AM5" i="51"/>
  <c r="AM9" i="51"/>
  <c r="AN9" i="51"/>
  <c r="AJ22" i="51" l="1"/>
  <c r="AJ21" i="51"/>
  <c r="AH27" i="51"/>
  <c r="AG26" i="51" s="1"/>
  <c r="C93" i="53" s="1"/>
  <c r="AI20" i="51" l="1"/>
  <c r="AH13" i="51" s="1"/>
  <c r="C92" i="5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Doust</author>
  </authors>
  <commentList>
    <comment ref="AJ5" authorId="0" shapeId="0" xr:uid="{00000000-0006-0000-0600-000001000000}">
      <text>
        <r>
          <rPr>
            <sz val="9"/>
            <color indexed="81"/>
            <rFont val="Calibri"/>
            <family val="2"/>
          </rPr>
          <t xml:space="preserve">82=62+63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Zak Acc</author>
  </authors>
  <commentList>
    <comment ref="G1" authorId="0" shapeId="0" xr:uid="{00000000-0006-0000-0900-000001000000}">
      <text>
        <r>
          <rPr>
            <b/>
            <sz val="9"/>
            <color indexed="81"/>
            <rFont val="Tahoma"/>
            <family val="2"/>
          </rPr>
          <t>Zak Acc:</t>
        </r>
        <r>
          <rPr>
            <sz val="9"/>
            <color indexed="81"/>
            <rFont val="Tahoma"/>
            <family val="2"/>
          </rPr>
          <t xml:space="preserve">
I added this column, with the shorter hand KPI codes I've been using. Fine to use the complete KPI names, but these might help clean things up a bit if you'd like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Molly Wang</author>
  </authors>
  <commentList>
    <comment ref="B12" authorId="0" shapeId="0" xr:uid="{E036B3A9-207C-514E-AD41-1BEAEFA996F0}">
      <text>
        <r>
          <rPr>
            <sz val="10"/>
            <color rgb="FF000000"/>
            <rFont val="Calibri"/>
            <family val="2"/>
          </rPr>
          <t xml:space="preserve">Note: This column is called 'Reference' on C40 GPC reporting tool v1.9 and older versions. </t>
        </r>
      </text>
    </comment>
  </commentList>
</comments>
</file>

<file path=xl/sharedStrings.xml><?xml version="1.0" encoding="utf-8"?>
<sst xmlns="http://schemas.openxmlformats.org/spreadsheetml/2006/main" count="36119" uniqueCount="1538">
  <si>
    <t>1.1.1</t>
  </si>
  <si>
    <t>1.1.2</t>
  </si>
  <si>
    <t>1.1.3</t>
  </si>
  <si>
    <t>1.2.1</t>
  </si>
  <si>
    <t>1.2.2</t>
  </si>
  <si>
    <t>1.2.3</t>
  </si>
  <si>
    <t>Energy industries</t>
  </si>
  <si>
    <t>On-road</t>
  </si>
  <si>
    <t>Off-road</t>
  </si>
  <si>
    <t>Biological waste generated in the city</t>
  </si>
  <si>
    <t>Incinerated and burned waste generated in the city</t>
  </si>
  <si>
    <t xml:space="preserve">Wastewater generated in the city </t>
  </si>
  <si>
    <t>Industrial processes</t>
  </si>
  <si>
    <t>Product use</t>
  </si>
  <si>
    <t>Livestock</t>
  </si>
  <si>
    <t>Land</t>
  </si>
  <si>
    <t>Other agriculture</t>
  </si>
  <si>
    <t xml:space="preserve">Residential </t>
  </si>
  <si>
    <t>1.3.1</t>
  </si>
  <si>
    <t>1.3.2</t>
  </si>
  <si>
    <t>1.3.3</t>
  </si>
  <si>
    <t>1.4.1</t>
  </si>
  <si>
    <t>1.4.2</t>
  </si>
  <si>
    <t>1.4.3</t>
  </si>
  <si>
    <t>1.4.4</t>
  </si>
  <si>
    <t>1.5.1</t>
  </si>
  <si>
    <t>1.5.2</t>
  </si>
  <si>
    <t>1.5.3</t>
  </si>
  <si>
    <t>1.6.1</t>
  </si>
  <si>
    <t>1.6.2</t>
  </si>
  <si>
    <t>1.6.3</t>
  </si>
  <si>
    <t>1.7.1</t>
  </si>
  <si>
    <t>1.8.1</t>
  </si>
  <si>
    <t>Data sources</t>
  </si>
  <si>
    <t>Data Sources</t>
  </si>
  <si>
    <t>Transportation</t>
  </si>
  <si>
    <t>II.1.1</t>
  </si>
  <si>
    <t>II.1.2</t>
  </si>
  <si>
    <t>II.1.3</t>
  </si>
  <si>
    <t>II.2.1</t>
  </si>
  <si>
    <t>II.2.2</t>
  </si>
  <si>
    <t>II.2.3</t>
  </si>
  <si>
    <t>II.3.1</t>
  </si>
  <si>
    <t>II.3.2</t>
  </si>
  <si>
    <t>II.3.3</t>
  </si>
  <si>
    <t>II.4.1</t>
  </si>
  <si>
    <t>II.4.2</t>
  </si>
  <si>
    <t>II.4.3</t>
  </si>
  <si>
    <t>II.5.1</t>
  </si>
  <si>
    <t>II.5.2</t>
  </si>
  <si>
    <t>II.5.3</t>
  </si>
  <si>
    <t>City Information</t>
  </si>
  <si>
    <t xml:space="preserve">Inventory year </t>
  </si>
  <si>
    <t xml:space="preserve">Geographic boundary </t>
  </si>
  <si>
    <t>Resident population within city boundary</t>
  </si>
  <si>
    <t>GDP (US$) of economic activity within city boundary</t>
  </si>
  <si>
    <t>Land area</t>
  </si>
  <si>
    <t>Predominant type of economy</t>
  </si>
  <si>
    <t>Climate</t>
  </si>
  <si>
    <t>Other information</t>
  </si>
  <si>
    <t>GPC reporting level</t>
  </si>
  <si>
    <t>Greenhouse gases included in inventory</t>
  </si>
  <si>
    <t>Global Warming Potential</t>
  </si>
  <si>
    <t>Description of overall methodology</t>
  </si>
  <si>
    <t>Relevant local / national regulations</t>
  </si>
  <si>
    <t>Has the inventory been audited / verified?</t>
  </si>
  <si>
    <t>Planned improvements</t>
  </si>
  <si>
    <t>Compiler name</t>
  </si>
  <si>
    <t>Department</t>
  </si>
  <si>
    <t>Date</t>
  </si>
  <si>
    <t>Version</t>
  </si>
  <si>
    <t>Contact information</t>
  </si>
  <si>
    <t>Links</t>
  </si>
  <si>
    <t xml:space="preserve">Emission Factors </t>
  </si>
  <si>
    <t>Year</t>
  </si>
  <si>
    <t>Sectors</t>
  </si>
  <si>
    <t>Waste</t>
  </si>
  <si>
    <t>IPPU</t>
  </si>
  <si>
    <t>AFOLU</t>
  </si>
  <si>
    <t>Other Scope 3</t>
  </si>
  <si>
    <t>Stationary Energy</t>
  </si>
  <si>
    <t>IV.1</t>
  </si>
  <si>
    <t>IV.2</t>
  </si>
  <si>
    <t>Industrial product use</t>
  </si>
  <si>
    <t xml:space="preserve">A. Inventory boundary </t>
  </si>
  <si>
    <t>City, country and region</t>
  </si>
  <si>
    <t>C. Inventory Information</t>
  </si>
  <si>
    <t xml:space="preserve">D. Inventory Compiler </t>
  </si>
  <si>
    <t>B. Map of City Boundary</t>
  </si>
  <si>
    <t>City</t>
  </si>
  <si>
    <t>Country</t>
  </si>
  <si>
    <t>Region</t>
  </si>
  <si>
    <t>Population</t>
  </si>
  <si>
    <t>Area</t>
  </si>
  <si>
    <t>I.1.1</t>
  </si>
  <si>
    <t>I.1.2</t>
  </si>
  <si>
    <t>I.1.3</t>
  </si>
  <si>
    <t>I.2.1</t>
  </si>
  <si>
    <t>I.2.2</t>
  </si>
  <si>
    <t>I.2.3</t>
  </si>
  <si>
    <t>I.3.1</t>
  </si>
  <si>
    <t>I.3.2</t>
  </si>
  <si>
    <t>I.3.3</t>
  </si>
  <si>
    <t>I.4.1</t>
  </si>
  <si>
    <t>I.4.2</t>
  </si>
  <si>
    <t>I.4.3</t>
  </si>
  <si>
    <t>I.4.4</t>
  </si>
  <si>
    <t>I.5.1</t>
  </si>
  <si>
    <t>I.5.2</t>
  </si>
  <si>
    <t>I.5.3</t>
  </si>
  <si>
    <t>I.6.1</t>
  </si>
  <si>
    <t>I.6.2</t>
  </si>
  <si>
    <t>I.6.3</t>
  </si>
  <si>
    <t>I.7.1</t>
  </si>
  <si>
    <t>I.8.1</t>
  </si>
  <si>
    <t>III.1.1</t>
  </si>
  <si>
    <t>III.1.2</t>
  </si>
  <si>
    <t>III.1.3</t>
  </si>
  <si>
    <t>III.2.1</t>
  </si>
  <si>
    <t>III.2.2</t>
  </si>
  <si>
    <t>III.2.3</t>
  </si>
  <si>
    <t>III.3.1</t>
  </si>
  <si>
    <t>III.3.2</t>
  </si>
  <si>
    <t>III.3.3</t>
  </si>
  <si>
    <t>III.4.1</t>
  </si>
  <si>
    <t>III.4.2</t>
  </si>
  <si>
    <t>III.4.3</t>
  </si>
  <si>
    <t>V.1</t>
  </si>
  <si>
    <t>V.2</t>
  </si>
  <si>
    <t>V.3</t>
  </si>
  <si>
    <t>VI.1</t>
  </si>
  <si>
    <t>Credits I</t>
  </si>
  <si>
    <t>Credits II</t>
  </si>
  <si>
    <t>Credits III</t>
  </si>
  <si>
    <t>Credits IV</t>
  </si>
  <si>
    <t>Credits V</t>
  </si>
  <si>
    <t>Credits VI</t>
  </si>
  <si>
    <t>BASIC</t>
  </si>
  <si>
    <t>BASIC+</t>
  </si>
  <si>
    <t>BASIC+S3</t>
  </si>
  <si>
    <t>Territorial</t>
  </si>
  <si>
    <t>BASIC Stationary</t>
  </si>
  <si>
    <t>BASIC Transport</t>
  </si>
  <si>
    <t>BASIC
Waste</t>
  </si>
  <si>
    <t>BASIC+ Stationary</t>
  </si>
  <si>
    <t>BASIC+ Transport</t>
  </si>
  <si>
    <t>BASIC+ 
Waste</t>
  </si>
  <si>
    <t>BASIC+ 
IPPU</t>
  </si>
  <si>
    <t>BASIC+ 
AFOLU</t>
  </si>
  <si>
    <t>Europe</t>
  </si>
  <si>
    <t>Africa</t>
  </si>
  <si>
    <t>Area (km2)</t>
  </si>
  <si>
    <t>Inventory level</t>
  </si>
  <si>
    <t>Total GHG</t>
  </si>
  <si>
    <t>Total</t>
  </si>
  <si>
    <t>Stationary</t>
  </si>
  <si>
    <t>DATA_2: ALL DATA</t>
  </si>
  <si>
    <t>Agriculture</t>
  </si>
  <si>
    <t>Non-specified</t>
  </si>
  <si>
    <t>Fugitive (coal)</t>
  </si>
  <si>
    <t>Fugitive (oil and gas)</t>
  </si>
  <si>
    <t>Rail</t>
  </si>
  <si>
    <t>Water</t>
  </si>
  <si>
    <t>Air</t>
  </si>
  <si>
    <t>Landfill</t>
  </si>
  <si>
    <t>Biological</t>
  </si>
  <si>
    <t>Incineration</t>
  </si>
  <si>
    <t>Wastewater</t>
  </si>
  <si>
    <t>Land use</t>
  </si>
  <si>
    <t>Other</t>
  </si>
  <si>
    <t>Per capita</t>
  </si>
  <si>
    <t>Per unit land area</t>
  </si>
  <si>
    <t>Per unit GDP</t>
  </si>
  <si>
    <t>The 'Data Sources' sheet</t>
  </si>
  <si>
    <t>The 'Unique identifier' column</t>
  </si>
  <si>
    <t>The 'Type' column</t>
  </si>
  <si>
    <t>The 'GWP' column</t>
  </si>
  <si>
    <t>The 'Units' column</t>
  </si>
  <si>
    <t>The 'Emission factor' columns</t>
  </si>
  <si>
    <t>The 'Data quality' column</t>
  </si>
  <si>
    <t>Scope 3</t>
  </si>
  <si>
    <t>The 'Notation keys' column</t>
  </si>
  <si>
    <t>The 'Activity Data' columns</t>
  </si>
  <si>
    <t>The 'GHG Emission Source' columns</t>
  </si>
  <si>
    <t>Scope 1</t>
  </si>
  <si>
    <t>Scope 2</t>
  </si>
  <si>
    <t>The "Gas(es)" column</t>
  </si>
  <si>
    <t>The 'Emission data' column</t>
  </si>
  <si>
    <t>The 'Data Quality' column</t>
  </si>
  <si>
    <t>The 'Description of methods or explanation for used notation keys' column</t>
  </si>
  <si>
    <t xml:space="preserve">-  Unless emissions data are entered manually (see the ''Emissions data' column), emission factors should be selected from the dropdown list. 
-  Is the emission factor selected appropriate for the activity described? 
-  If 'Override' oxidation factor is provided, does it seem reasonable? </t>
  </si>
  <si>
    <t>Please select</t>
  </si>
  <si>
    <t>NET  BASIC+
AFOLU</t>
  </si>
  <si>
    <t>NET BASIC+
IPPU</t>
  </si>
  <si>
    <t>NET BASIC+
Waste</t>
  </si>
  <si>
    <t>NET BASIC+ Transport</t>
  </si>
  <si>
    <t>NET BASIC+
Stationary</t>
  </si>
  <si>
    <t>NET BASIC
Waste</t>
  </si>
  <si>
    <t>NET BASIC
Transport</t>
  </si>
  <si>
    <t>NET BASIC
Stationary</t>
  </si>
  <si>
    <t>TERRITORIAL
V.3</t>
  </si>
  <si>
    <t>TERRITORIAL
V.2</t>
  </si>
  <si>
    <t>TERRITORIAL
V.1</t>
  </si>
  <si>
    <t>TERRITORIAL
IV.2</t>
  </si>
  <si>
    <t>TERRITORIAL
IV.1</t>
  </si>
  <si>
    <t>TERRITORIAL
III.4</t>
  </si>
  <si>
    <t>TERRITORIAL
III.3</t>
  </si>
  <si>
    <t>TERRITORIAL
III.2</t>
  </si>
  <si>
    <t>TERRITORIAL
III.1</t>
  </si>
  <si>
    <t>TERRITORIAL
II.5</t>
  </si>
  <si>
    <t>TERRITORIAL
II.4</t>
  </si>
  <si>
    <t>TERRITORIAL
II.3</t>
  </si>
  <si>
    <t>TERRITORIAL
II.2</t>
  </si>
  <si>
    <t>TERRITORIAL
II.1</t>
  </si>
  <si>
    <t>TERRITORIAL
I.8</t>
  </si>
  <si>
    <t>TERRITORIAL
I.7</t>
  </si>
  <si>
    <t>TERRITORIAL
I.6</t>
  </si>
  <si>
    <t>TERRITORIAL
I.5</t>
  </si>
  <si>
    <t>TERRITORIAL
I.4 (supply)</t>
  </si>
  <si>
    <t>TERRITORIAL
I.4 (use)</t>
  </si>
  <si>
    <t>TERRITORIAL
I.3</t>
  </si>
  <si>
    <t>TERRITORIAL
I.2</t>
  </si>
  <si>
    <t>TERRITORIAL
I.1</t>
  </si>
  <si>
    <t>BASIC+S3
VI.1</t>
  </si>
  <si>
    <t>BASIC+
V.3</t>
  </si>
  <si>
    <t>BASIC+
V.2</t>
  </si>
  <si>
    <t>BASIC+
V.1</t>
  </si>
  <si>
    <t>BASIC+
IV.2</t>
  </si>
  <si>
    <t>BASIC+
IV.1</t>
  </si>
  <si>
    <t>BASIC+
III.4</t>
  </si>
  <si>
    <t>BASIC+
III.3</t>
  </si>
  <si>
    <t>BASIC+
III.2</t>
  </si>
  <si>
    <t>BASIC+ 
III.1</t>
  </si>
  <si>
    <t>BASIC+
II.5</t>
  </si>
  <si>
    <t>BASIC+
II.4</t>
  </si>
  <si>
    <t>BASIC+
II.3</t>
  </si>
  <si>
    <t>BASIC+
II.2</t>
  </si>
  <si>
    <t>BASIC+
II.1</t>
  </si>
  <si>
    <t>BASIC+ 
I.8</t>
  </si>
  <si>
    <t>BASIC+ 
I.7</t>
  </si>
  <si>
    <t>BASIC+ 
I.6</t>
  </si>
  <si>
    <t>BASIC+ 
I.5</t>
  </si>
  <si>
    <t>BASIC+ 
I.4</t>
  </si>
  <si>
    <t>BASIC+ 
I.3</t>
  </si>
  <si>
    <t>BASIC+ 
I.2</t>
  </si>
  <si>
    <t>BASIC+ 
I.1</t>
  </si>
  <si>
    <t>BASIC 
III.4</t>
  </si>
  <si>
    <t>BASIC 
III.3</t>
  </si>
  <si>
    <t>BASIC 
III.2</t>
  </si>
  <si>
    <t>BASIC 
III.1</t>
  </si>
  <si>
    <t>BASIC 
II.5</t>
  </si>
  <si>
    <t>BASIC 
II.4</t>
  </si>
  <si>
    <t>BASIC 
II.3</t>
  </si>
  <si>
    <t>BASIC 
II.2</t>
  </si>
  <si>
    <t>BASIC 
II.1</t>
  </si>
  <si>
    <t>BASIC 
I.8</t>
  </si>
  <si>
    <t>BASIC 
I.7</t>
  </si>
  <si>
    <t>BASIC 
I.6</t>
  </si>
  <si>
    <t>BASIC 
I.5</t>
  </si>
  <si>
    <t>BASIC 
I.4</t>
  </si>
  <si>
    <t>BASIC 
I.3</t>
  </si>
  <si>
    <t>BASIC 
I.2</t>
  </si>
  <si>
    <t>BASIC 
I.1</t>
  </si>
  <si>
    <t>Territorial AFOLU</t>
  </si>
  <si>
    <t>Territorial IPPU</t>
  </si>
  <si>
    <t>Territorial Transport</t>
  </si>
  <si>
    <t>Territorial Stationary</t>
  </si>
  <si>
    <t>CITY DATABASE</t>
  </si>
  <si>
    <t>DATA_ANALYSIS_1</t>
  </si>
  <si>
    <t>Per unit land area (km2)</t>
  </si>
  <si>
    <t>Serial name</t>
  </si>
  <si>
    <t>Number of rows that contain data:</t>
  </si>
  <si>
    <t>RANK_II</t>
  </si>
  <si>
    <t>RANK_III</t>
  </si>
  <si>
    <t>RANK_IV</t>
  </si>
  <si>
    <t>RANK_V</t>
  </si>
  <si>
    <t>RANK_I</t>
  </si>
  <si>
    <t>Rank_TOTAL</t>
  </si>
  <si>
    <t>Rank_I</t>
  </si>
  <si>
    <t>Rank_II</t>
  </si>
  <si>
    <t>Rank_III</t>
  </si>
  <si>
    <t>Rank_IV</t>
  </si>
  <si>
    <t>II.4 Aviation</t>
  </si>
  <si>
    <t>III.3 Incineration</t>
  </si>
  <si>
    <t>III.4 Wastewater</t>
  </si>
  <si>
    <t>Results Analysis</t>
  </si>
  <si>
    <t>The 'Year', 'Scale' and 'Description' columns</t>
  </si>
  <si>
    <t>I.2 Commercial and Institutional</t>
  </si>
  <si>
    <t>I.3 Manufacturing industries and construction</t>
  </si>
  <si>
    <t>I.4 Energy industries</t>
  </si>
  <si>
    <t>I.5 Agriculture, Forestry and Fishing Activities</t>
  </si>
  <si>
    <t xml:space="preserve">I.6 Non-specified sources </t>
  </si>
  <si>
    <t>I.7 Fugitive Emissions from Mining, Processing, Storage and Transportation of Coal</t>
  </si>
  <si>
    <t>I.8 Fugitive Emissions from oil and natural gas distribution systems</t>
  </si>
  <si>
    <t>II.1 On-road Transportation</t>
  </si>
  <si>
    <t>II.2 Railways</t>
  </si>
  <si>
    <t>II.3 Waterborne Navigation</t>
  </si>
  <si>
    <t>II.5 Off-road Transportation</t>
  </si>
  <si>
    <t>- Has a data quality assessment of activity data (or emissions data) been assigned for the activity reported?
-  Does the rating assigned look appropriate? e.g.  Data scaled down from national inventory cannot be rated as "H". If unsure, be conservative and consider it "L".</t>
  </si>
  <si>
    <t xml:space="preserve"> III.1 Landfill </t>
  </si>
  <si>
    <t>III.2 Biological treatment</t>
  </si>
  <si>
    <t>Emission Factors</t>
  </si>
  <si>
    <t>Data sources column on 'Emission Factors' sheet</t>
  </si>
  <si>
    <t xml:space="preserve">The 'Emission Factor' columns </t>
  </si>
  <si>
    <t xml:space="preserve">-  Unless emissions data are entered manually (see the ''Emissions data' column), emission factors should be selected from the dropdown list. 
-  Is the emission factor selected appropriate for the activity described? </t>
  </si>
  <si>
    <t>IV.1  Industrial processes</t>
  </si>
  <si>
    <t>IV.2  Product use</t>
  </si>
  <si>
    <t>V.1  Livestock</t>
  </si>
  <si>
    <t>V.2  Land use</t>
  </si>
  <si>
    <t>V.3  Aggregated sources and non-CO2 emission sources on land</t>
  </si>
  <si>
    <t>Emission Sources</t>
  </si>
  <si>
    <t>Inventory Setup</t>
  </si>
  <si>
    <t>Yes - BASIC</t>
  </si>
  <si>
    <t>Yes - BASIC+</t>
  </si>
  <si>
    <t>-  Has it been specified?
-  The GPC recommends cities use either the IPCC 4AR or 5AR or same as their national inventory. If the city has selected an older version, has an explanation been provided?</t>
  </si>
  <si>
    <t>Summary of Main Findings</t>
  </si>
  <si>
    <t>All sectors</t>
  </si>
  <si>
    <t>All countries</t>
  </si>
  <si>
    <t>East_Asia_and_Oceania</t>
  </si>
  <si>
    <t>Latin_America</t>
  </si>
  <si>
    <t>North_America</t>
  </si>
  <si>
    <t>South_and_West_Asia</t>
  </si>
  <si>
    <t>All_regions</t>
  </si>
  <si>
    <t>Number of ROWS with data to plot graph</t>
  </si>
  <si>
    <t>Number of COLUMNS with data to plot graph</t>
  </si>
  <si>
    <t>INDEX</t>
  </si>
  <si>
    <t>Label</t>
  </si>
  <si>
    <t>Part1</t>
  </si>
  <si>
    <t>Part2</t>
  </si>
  <si>
    <t>Part3</t>
  </si>
  <si>
    <t>Part4</t>
  </si>
  <si>
    <t>Part5</t>
  </si>
  <si>
    <t>Part6</t>
  </si>
  <si>
    <t>Part7</t>
  </si>
  <si>
    <t>Part8</t>
  </si>
  <si>
    <t>Part1%</t>
  </si>
  <si>
    <t>Part2%</t>
  </si>
  <si>
    <t>Part3%</t>
  </si>
  <si>
    <t>Part4%</t>
  </si>
  <si>
    <t>Part5%</t>
  </si>
  <si>
    <t>Part6%</t>
  </si>
  <si>
    <t>Part7%</t>
  </si>
  <si>
    <t>Part8%</t>
  </si>
  <si>
    <t>Optional field. Is there audit/verification that have taken place that should be reported?</t>
  </si>
  <si>
    <t>The 'Emission Factors' sheet</t>
  </si>
  <si>
    <t>The individual inventory sector sheets</t>
  </si>
  <si>
    <t>Column by column assessment</t>
  </si>
  <si>
    <t>(this continues to the far right)</t>
  </si>
  <si>
    <r>
      <t xml:space="preserve">-  </t>
    </r>
    <r>
      <rPr>
        <sz val="12"/>
        <color theme="1"/>
        <rFont val="Calibri"/>
        <family val="2"/>
        <scheme val="minor"/>
      </rPr>
      <t xml:space="preserve">Has a brief description of the method for calculating emissions been provided? </t>
    </r>
    <r>
      <rPr>
        <sz val="12"/>
        <color theme="1"/>
        <rFont val="Calibri"/>
        <family val="2"/>
        <scheme val="minor"/>
      </rPr>
      <t xml:space="preserve"> Does it appear reasonable? 
-  If notation key has been used, has an explanation been provided? e.g. if IE is used, it should be explained which sector the data has been included under. </t>
    </r>
  </si>
  <si>
    <t>GDP (US$m)</t>
  </si>
  <si>
    <t>Per unit GDP ($m)</t>
  </si>
  <si>
    <t>Step 1. Enter city inventory data</t>
  </si>
  <si>
    <t>(Parameters)</t>
  </si>
  <si>
    <t>Data #</t>
  </si>
  <si>
    <t>All country</t>
  </si>
  <si>
    <t>Where to look in the inventory</t>
  </si>
  <si>
    <r>
      <t xml:space="preserve">What to look out for </t>
    </r>
    <r>
      <rPr>
        <b/>
        <i/>
        <sz val="12"/>
        <color theme="1"/>
        <rFont val="Calibri"/>
        <family val="2"/>
      </rPr>
      <t>(guidance only)</t>
    </r>
  </si>
  <si>
    <t>No concerns</t>
  </si>
  <si>
    <t>All columns</t>
  </si>
  <si>
    <t xml:space="preserve">What to look out for -&gt;  </t>
  </si>
  <si>
    <t>-  If no emissions sources are reported for a sub-sector: 
a)  Has a notation key been used?
b)  Does the notation key used seem reasonable for the subsector or activity described? e.g. NO used for the whole sector II.1.1 is most likely to be incorrect. 
c)  NE cannot be used for any Scope 1 or 2 sub-sectors if reporting at BASIC level, or for any sectors at all if reporting at BASIC+ level.</t>
  </si>
  <si>
    <t>-  If no emissions sources are reported for a sub-sector: 
a)  Has a notation key been used?
b)  Does the notation key used seem reasonable for the subsector or activity described? NE cannot be used if reporting at BASIC+ level.</t>
  </si>
  <si>
    <t xml:space="preserve">-  Has a brief description of the method for calculating emissions been provided?  Does it appear reasonable? 
-  If notation key has been used, has an explanation been provided? e.g. if IE is used, it should be explained which sector the data has been included under. </t>
  </si>
  <si>
    <t>-  Has the column been reported? 
-  If the inventory aims to achieve compliance with the Compact of Mayors, at least the three main gases (CO2, CH4 and N2O) should be reported where applicable.
-  Are the gases selected appropriate for the activity described? e.g. It is likely to be incorrect if only CO2 is selected for diesel.</t>
  </si>
  <si>
    <t>-  If emission factors are not selected, have emissions been manually entered? The emissions data manually entered shall also be measured in tCO2e.
-  Has CO2(b) been reported separately from fossil-driven CO2?
-  Looking back at your findings at the "Results Analysis" step, if this sub-sector is flagged up as abnormally higher than other cities or other years of the same city, do the emissions data here look reasonable?</t>
  </si>
  <si>
    <t>-  Has the column been reported? 
-  If the inventory aims to achieve compliance with the Compact of Mayors, at least the three main gases (CO2, CH4 and N2O) should be reported where applicable.
-  Are the gases selected appropriate for the activity described? e.g. It is likely to be incorrect if only CO2 is reported from manure management.</t>
  </si>
  <si>
    <t>-  If emission factors are not selected, have emissions been manually entered? The emissions data manually entered shall also be measured in tCO2e.
-  Looking back at your findings at the "Results Analysis" step, if this sub-sector is flagged up as abnormally higher than other cities or other years of the same city, do the emissions data here look reasonable?</t>
  </si>
  <si>
    <t>-  Has the column been reported? 
-  If the inventory aims to achieve compliance with the Compact of Mayors, at least the three main gases (CO2, CH4 and N2O) should be reported where applicable.
-  Are the gases selected appropriate for the activity described? e.g. It is likely to be incorrect if only CO2 is reported from metal industries.</t>
  </si>
  <si>
    <t xml:space="preserve">This sheet can be used to check whether the information provided on the "Other Scope 3" sheet in the inventory look reasonable. </t>
  </si>
  <si>
    <t>VI.1  Other Scope 3</t>
  </si>
  <si>
    <t>-  If no emissions sources are reported for a sub-sector, has a notation key been used and does it seem reasonable?</t>
  </si>
  <si>
    <t>-  Has the column been reported and do they seem appropriate for the activity described?</t>
  </si>
  <si>
    <t>-  If emission factors are not selected, have emissions been manually entered? The emissions data manually entered shall also be measured in tCO2e.</t>
  </si>
  <si>
    <t>Results Sense-check</t>
  </si>
  <si>
    <t>Not specified</t>
  </si>
  <si>
    <t>Checklist &amp; Summary</t>
  </si>
  <si>
    <t>Geographic boundary</t>
  </si>
  <si>
    <t>Map</t>
  </si>
  <si>
    <t xml:space="preserve">I.1.3 </t>
  </si>
  <si>
    <t>I.1  Residential buildings</t>
  </si>
  <si>
    <t>I.2  Commercial &amp; Institutional buildings</t>
  </si>
  <si>
    <t>I.3  Manufacturing industries and construction</t>
  </si>
  <si>
    <t>I.4  Energy industries</t>
  </si>
  <si>
    <t>I.4.4  Energy generation supplied to the grid</t>
  </si>
  <si>
    <t xml:space="preserve">I.5  Agriculture, forestry, and fishing activities </t>
  </si>
  <si>
    <t>I.6  Non-specified sources</t>
  </si>
  <si>
    <t>I.7.1  Fugitive emissions from coal related activities</t>
  </si>
  <si>
    <t>I.8.1  Fugitive emissions from oil and natural gas systems</t>
  </si>
  <si>
    <t>II.1  On-road</t>
  </si>
  <si>
    <t xml:space="preserve">II.1.3 </t>
  </si>
  <si>
    <t xml:space="preserve">II.5.3 </t>
  </si>
  <si>
    <t xml:space="preserve">II.2.3 </t>
  </si>
  <si>
    <t xml:space="preserve">II.3.3 </t>
  </si>
  <si>
    <t>II.2  Railways</t>
  </si>
  <si>
    <t>II.3  Waterborne navigation</t>
  </si>
  <si>
    <t>II.4  Aviation</t>
  </si>
  <si>
    <t>II.5  Off-road</t>
  </si>
  <si>
    <t>III.1  Solid waste disposal</t>
  </si>
  <si>
    <t xml:space="preserve">III.1.3 </t>
  </si>
  <si>
    <t xml:space="preserve">III.2.3 </t>
  </si>
  <si>
    <t xml:space="preserve">III.3.3 </t>
  </si>
  <si>
    <t xml:space="preserve">III.4.3 </t>
  </si>
  <si>
    <t>Helper 1</t>
  </si>
  <si>
    <t>Helper 2</t>
  </si>
  <si>
    <t>Rank 1</t>
  </si>
  <si>
    <t>Rank 2</t>
  </si>
  <si>
    <t>Index</t>
  </si>
  <si>
    <t>Dynamic list of countries per region:</t>
  </si>
  <si>
    <t>All_countries</t>
  </si>
  <si>
    <t>Country index</t>
  </si>
  <si>
    <t>Country index_rank</t>
  </si>
  <si>
    <t>Country index_rank_2</t>
  </si>
  <si>
    <t xml:space="preserve">-  Unless a notation key is used or the 'Emission data' column is ticked (i.e. emissions data are manually entered), activity data should be reported. 
-  Is the unit reported suitable for the activity data? e.g. vkm is suitable for distance travelled but m3 is not. </t>
  </si>
  <si>
    <t xml:space="preserve">-  Unless a notation key is used or the 'Emission data' column is ticked (i.e. emissions data are manually entered), activity data should be reported. 
-  Is the unit reported suitable for the activity data? e.g. tonne is appropriate for metal production, m2 is probably not. </t>
  </si>
  <si>
    <t xml:space="preserve">-  Unless a notation key is used or the 'Emission data' column is ticked (i.e. emissions data are manually entered), activity data should be reported. 
-  Is the unit reported suitable for the activity data? e.g. m2 is appropriate for land use, but not m3. </t>
  </si>
  <si>
    <t>-  If some activities are reported, do they fit the description of the sector? e.g. Emissions from transboundary journeys occurring outside the city should be reported in Transportation sector not Other Scope 3.</t>
  </si>
  <si>
    <t>-  Unless a notation key is used or the 'Emission data' column is ticked (i.e. emissions data are manually entered), activity data should be reported. 
-  Is the unit reported suitable for the activity data?</t>
  </si>
  <si>
    <t>Overall assessment</t>
  </si>
  <si>
    <t>OR</t>
  </si>
  <si>
    <t>Please select (Optional)</t>
  </si>
  <si>
    <t>Please select (Optional for BASIC inventory)</t>
  </si>
  <si>
    <t>User file</t>
  </si>
  <si>
    <t>User file path</t>
  </si>
  <si>
    <t>Dynamic file name</t>
  </si>
  <si>
    <t>/Users/mollywang/Box Sync/C40 (internal)/Regions and Cities (internal)/M&amp;P/01_Measurement/01_GPC/02_Tools/01_CIRIS/09_Self verification/[GHG_Dashboard_Data.xlsx]GHG Dashboard Data - Inventory'!E2</t>
  </si>
  <si>
    <t>Inventory Year</t>
  </si>
  <si>
    <t>Data series name</t>
  </si>
  <si>
    <t>Data Series Name</t>
  </si>
  <si>
    <t>TERRITORIAL
I.4</t>
  </si>
  <si>
    <t>Active controller</t>
  </si>
  <si>
    <t>Region2</t>
  </si>
  <si>
    <t>Latest Year</t>
  </si>
  <si>
    <t>Latest Inventory?</t>
  </si>
  <si>
    <t>Yes</t>
  </si>
  <si>
    <t>Year 2</t>
  </si>
  <si>
    <t>Unique value</t>
  </si>
  <si>
    <t>Year index</t>
  </si>
  <si>
    <t>Active Years</t>
  </si>
  <si>
    <t>All Years</t>
  </si>
  <si>
    <t>Year active</t>
  </si>
  <si>
    <t>Addressed?</t>
  </si>
  <si>
    <t>Yes - High priority</t>
  </si>
  <si>
    <t>Yes - Low priority</t>
  </si>
  <si>
    <t>Action required?</t>
  </si>
  <si>
    <t>Legend:</t>
  </si>
  <si>
    <t>Emissions type</t>
  </si>
  <si>
    <t>Country Active</t>
  </si>
  <si>
    <t>Region Active</t>
  </si>
  <si>
    <t>Rank</t>
  </si>
  <si>
    <t>iNDEX</t>
  </si>
  <si>
    <t>This is the output sheet that automatically pulls out the main findings from previous sections. They can be overwritten. Users are also asked to assess the level of priority for any actions contained in the findings. This sheet also acts as a checklist that flag up any checks that are not yet completed.</t>
  </si>
  <si>
    <t>On</t>
  </si>
  <si>
    <t>Off</t>
  </si>
  <si>
    <t>Controller: Inventory level</t>
  </si>
  <si>
    <t>Controller: View net emissions</t>
  </si>
  <si>
    <t>Controller: Emissions type</t>
  </si>
  <si>
    <t>Combination of controllers</t>
  </si>
  <si>
    <t>Net BASIC</t>
  </si>
  <si>
    <t>Net BASIC+</t>
  </si>
  <si>
    <t>N/A</t>
  </si>
  <si>
    <t xml:space="preserve">Please select </t>
  </si>
  <si>
    <t>Territorial Waste</t>
  </si>
  <si>
    <t>Average</t>
  </si>
  <si>
    <t>Unit:</t>
  </si>
  <si>
    <t>-  If some activities are reported, do the activities reported fit the description of the sub-sector and scopes they are reported under? e.g. combustion of biomas, or energy used for agricultural activities, should be reported in Stationary Energy not AFOLU. 
-  Are any emission sources you are aware of not reported yet?</t>
  </si>
  <si>
    <t>for</t>
  </si>
  <si>
    <t>above or below</t>
  </si>
  <si>
    <t>Sum</t>
  </si>
  <si>
    <t>Max</t>
  </si>
  <si>
    <t>Min</t>
  </si>
  <si>
    <t xml:space="preserve">The 'Unique identifier' column </t>
  </si>
  <si>
    <t>Quick guide</t>
  </si>
  <si>
    <t>Toolkit purpose</t>
  </si>
  <si>
    <t>Special thanks</t>
  </si>
  <si>
    <t>Human Development Index</t>
  </si>
  <si>
    <t>Sector</t>
  </si>
  <si>
    <t>Code</t>
  </si>
  <si>
    <t>KPI</t>
  </si>
  <si>
    <t>Value</t>
  </si>
  <si>
    <t>Source</t>
  </si>
  <si>
    <t>Unique Name LookUp</t>
  </si>
  <si>
    <t>Sao Paulo</t>
  </si>
  <si>
    <t>Brazil</t>
  </si>
  <si>
    <t>LAC</t>
  </si>
  <si>
    <t>Sub-tropical</t>
  </si>
  <si>
    <t>wwTreat</t>
  </si>
  <si>
    <t>Percentage of city's wastewater that is untreated</t>
  </si>
  <si>
    <t>2012-2014</t>
  </si>
  <si>
    <t>IB-NET, http://www.ib-net.org/</t>
  </si>
  <si>
    <t>Particulate matter concentration</t>
  </si>
  <si>
    <t>Rio de Janeiro</t>
  </si>
  <si>
    <t>Tropical</t>
  </si>
  <si>
    <t>% population with electrical service</t>
  </si>
  <si>
    <t>Karachi</t>
  </si>
  <si>
    <t>Pakistan</t>
  </si>
  <si>
    <t>SAR</t>
  </si>
  <si>
    <t>Desert</t>
  </si>
  <si>
    <t>Building GHG emissions per capita</t>
  </si>
  <si>
    <t>Belo Horizonte</t>
  </si>
  <si>
    <t>Industrial GHG emissions per capita</t>
  </si>
  <si>
    <t>Porto Alegre</t>
  </si>
  <si>
    <t>Grid emissions factor</t>
  </si>
  <si>
    <t>Busan</t>
  </si>
  <si>
    <t>South Korea</t>
  </si>
  <si>
    <t>EAP</t>
  </si>
  <si>
    <t>Percentage of energy derived from renewables</t>
  </si>
  <si>
    <t>Changwon</t>
  </si>
  <si>
    <t>Electricity use per capita</t>
  </si>
  <si>
    <t>Charleston</t>
  </si>
  <si>
    <t>UNITED STATES OF AMERICA</t>
  </si>
  <si>
    <t>NAM</t>
  </si>
  <si>
    <t>Total GHG emissions per capita</t>
  </si>
  <si>
    <t>Delta</t>
  </si>
  <si>
    <t>Canada</t>
  </si>
  <si>
    <t>Highlands</t>
  </si>
  <si>
    <t>Percentage of population with solid waste collection</t>
  </si>
  <si>
    <t>% population with access to improved water</t>
  </si>
  <si>
    <t>Gangneung</t>
  </si>
  <si>
    <t>Continental</t>
  </si>
  <si>
    <t>Percentage of solid waste recycled</t>
  </si>
  <si>
    <t>Lahore</t>
  </si>
  <si>
    <t>Dry</t>
  </si>
  <si>
    <t>Percentage of solid waste biologically treated</t>
  </si>
  <si>
    <t>Pristina</t>
  </si>
  <si>
    <t>Kosovo</t>
  </si>
  <si>
    <t>ECA</t>
  </si>
  <si>
    <t>Solid waste GHG emissions per capita</t>
  </si>
  <si>
    <t>Seoul</t>
  </si>
  <si>
    <t>Solid waste generated per capita</t>
  </si>
  <si>
    <t>Skopje</t>
  </si>
  <si>
    <t>Macedonia</t>
  </si>
  <si>
    <t>Transport GHG emissions per capita</t>
  </si>
  <si>
    <t>Suwon</t>
  </si>
  <si>
    <t>Wastewater GHG emissions per capita</t>
  </si>
  <si>
    <t>Veles</t>
  </si>
  <si>
    <t>Wonju</t>
  </si>
  <si>
    <t>% population with wastewater service</t>
  </si>
  <si>
    <t>Water GHG emissions per capita</t>
  </si>
  <si>
    <t>Yeosu</t>
  </si>
  <si>
    <t>Private automobiles per capita</t>
  </si>
  <si>
    <t>Addis Ababa</t>
  </si>
  <si>
    <t>Ethiopia</t>
  </si>
  <si>
    <t>AFR</t>
  </si>
  <si>
    <t>Overall</t>
  </si>
  <si>
    <t>zeroCarbonEnergy</t>
  </si>
  <si>
    <t>World Development Indicators, via World Bank Open Data: http://data.worldbank.org/</t>
  </si>
  <si>
    <t>% trips in personal automobiles</t>
  </si>
  <si>
    <t>Debre Berhan</t>
  </si>
  <si>
    <t>% trips via public transit</t>
  </si>
  <si>
    <t>Dessie</t>
  </si>
  <si>
    <t>% trips via non-motorized modes</t>
  </si>
  <si>
    <t>Lusaka</t>
  </si>
  <si>
    <t>Zambia</t>
  </si>
  <si>
    <t>Maputo</t>
  </si>
  <si>
    <t>Mozambique</t>
  </si>
  <si>
    <t>Dar es Salaam</t>
  </si>
  <si>
    <t>Tanzania</t>
  </si>
  <si>
    <t>Moshi</t>
  </si>
  <si>
    <t>Bhaktapur</t>
  </si>
  <si>
    <t>Nepal</t>
  </si>
  <si>
    <t>Bharatpur</t>
  </si>
  <si>
    <t>Biratnagar</t>
  </si>
  <si>
    <t>Ghorahi</t>
  </si>
  <si>
    <t>Kathmandu</t>
  </si>
  <si>
    <t>Tribhuvannagar</t>
  </si>
  <si>
    <t>Abuja</t>
  </si>
  <si>
    <t>Nigeria</t>
  </si>
  <si>
    <t>Ibadan</t>
  </si>
  <si>
    <t>Kano</t>
  </si>
  <si>
    <t>Lagos</t>
  </si>
  <si>
    <t>Nairobi</t>
  </si>
  <si>
    <t>Kenya</t>
  </si>
  <si>
    <t>Abidjan</t>
  </si>
  <si>
    <t>Cote d'Ivoire</t>
  </si>
  <si>
    <t>Cape-Haitien</t>
  </si>
  <si>
    <t>Haiti</t>
  </si>
  <si>
    <t>Port-au-Prince</t>
  </si>
  <si>
    <t>Phnom Penh</t>
  </si>
  <si>
    <t>Cambodia</t>
  </si>
  <si>
    <t>PAC</t>
  </si>
  <si>
    <t>Douala</t>
  </si>
  <si>
    <t>Cameroon</t>
  </si>
  <si>
    <t>Yaounde</t>
  </si>
  <si>
    <t>Harare</t>
  </si>
  <si>
    <t>Zimbabwe</t>
  </si>
  <si>
    <t>Khartoum</t>
  </si>
  <si>
    <t>Sudan</t>
  </si>
  <si>
    <t>Eskilstuna</t>
  </si>
  <si>
    <t>Sweden</t>
  </si>
  <si>
    <t>EUR</t>
  </si>
  <si>
    <t>Gavle</t>
  </si>
  <si>
    <t>Gothenburg</t>
  </si>
  <si>
    <t>Huddinge</t>
  </si>
  <si>
    <t>Kristianstad</t>
  </si>
  <si>
    <t>Malmo</t>
  </si>
  <si>
    <t>Ostersund</t>
  </si>
  <si>
    <t>Saffle</t>
  </si>
  <si>
    <t>Sollentuna</t>
  </si>
  <si>
    <t>Stockholm</t>
  </si>
  <si>
    <t>Umea</t>
  </si>
  <si>
    <t>Upplands Vasby</t>
  </si>
  <si>
    <t>Uppsala</t>
  </si>
  <si>
    <t>Vasteras</t>
  </si>
  <si>
    <t>Vaxjo</t>
  </si>
  <si>
    <t>Guatemala City</t>
  </si>
  <si>
    <t>Guatemala</t>
  </si>
  <si>
    <t>Accra</t>
  </si>
  <si>
    <t>Ghana</t>
  </si>
  <si>
    <t>Kumasi</t>
  </si>
  <si>
    <t>Wa</t>
  </si>
  <si>
    <t>Luanda</t>
  </si>
  <si>
    <t>Angola</t>
  </si>
  <si>
    <t>Cotonou</t>
  </si>
  <si>
    <t>Benin</t>
  </si>
  <si>
    <t>Espoo</t>
  </si>
  <si>
    <t>Finland</t>
  </si>
  <si>
    <t>Helsinki</t>
  </si>
  <si>
    <t>Lahti</t>
  </si>
  <si>
    <t>Lappeenranta</t>
  </si>
  <si>
    <t>Tampere</t>
  </si>
  <si>
    <t>San Salvador</t>
  </si>
  <si>
    <t>El Salvador</t>
  </si>
  <si>
    <t>San Jose</t>
  </si>
  <si>
    <t>Costa Rica</t>
  </si>
  <si>
    <t>Matale</t>
  </si>
  <si>
    <t>Sri Lanka</t>
  </si>
  <si>
    <t>Lille</t>
  </si>
  <si>
    <t>France</t>
  </si>
  <si>
    <t>Marseilles</t>
  </si>
  <si>
    <t>Nantes</t>
  </si>
  <si>
    <t>Paris</t>
  </si>
  <si>
    <t>Managua</t>
  </si>
  <si>
    <t>Nicaragua</t>
  </si>
  <si>
    <t>Geneva</t>
  </si>
  <si>
    <t>Switzerland</t>
  </si>
  <si>
    <t>Zurich</t>
  </si>
  <si>
    <t>Dakar</t>
  </si>
  <si>
    <t>Senegal</t>
  </si>
  <si>
    <t>Curitiba</t>
  </si>
  <si>
    <t>Montevideo</t>
  </si>
  <si>
    <t>Uruguay</t>
  </si>
  <si>
    <t>Arendal</t>
  </si>
  <si>
    <t>Norway</t>
  </si>
  <si>
    <t>Kristiansand</t>
  </si>
  <si>
    <t>Lorenskog</t>
  </si>
  <si>
    <t>Oslo</t>
  </si>
  <si>
    <t>Ringerike</t>
  </si>
  <si>
    <t>Sandnes</t>
  </si>
  <si>
    <t>Stavanger</t>
  </si>
  <si>
    <t>Cebu</t>
  </si>
  <si>
    <t>Philippines</t>
  </si>
  <si>
    <t>Manila</t>
  </si>
  <si>
    <t>Quezon City</t>
  </si>
  <si>
    <t>Sialkot</t>
  </si>
  <si>
    <t>Palmerston North</t>
  </si>
  <si>
    <t>New Zealand</t>
  </si>
  <si>
    <t>Gaborone</t>
  </si>
  <si>
    <t>Botswana</t>
  </si>
  <si>
    <t>Bekasi</t>
  </si>
  <si>
    <t>Indonesia</t>
  </si>
  <si>
    <t>Jakarta</t>
  </si>
  <si>
    <t>Semarang</t>
  </si>
  <si>
    <t>Surabaya</t>
  </si>
  <si>
    <t>Tangerang</t>
  </si>
  <si>
    <t>Ljubljana</t>
  </si>
  <si>
    <t>Slovenia</t>
  </si>
  <si>
    <t>Graz</t>
  </si>
  <si>
    <t>Austria</t>
  </si>
  <si>
    <t>Vienna</t>
  </si>
  <si>
    <t>Bishkek</t>
  </si>
  <si>
    <t>Kyrgyzstan</t>
  </si>
  <si>
    <t>Antwerp</t>
  </si>
  <si>
    <t>Belgium</t>
  </si>
  <si>
    <t>Brussels</t>
  </si>
  <si>
    <t>Ghent</t>
  </si>
  <si>
    <t>Mouscron</t>
  </si>
  <si>
    <t>Copenhagen</t>
  </si>
  <si>
    <t>Denmark</t>
  </si>
  <si>
    <t>Danang</t>
  </si>
  <si>
    <t>Vietnam</t>
  </si>
  <si>
    <t>Hanoi</t>
  </si>
  <si>
    <t>Ho Chi Minh City</t>
  </si>
  <si>
    <t>Budapest</t>
  </si>
  <si>
    <t>Hungary</t>
  </si>
  <si>
    <t>Dhaka</t>
  </si>
  <si>
    <t>Bangladesh</t>
  </si>
  <si>
    <t>Yerevan</t>
  </si>
  <si>
    <t>Armenia</t>
  </si>
  <si>
    <t>Agra</t>
  </si>
  <si>
    <t>India</t>
  </si>
  <si>
    <t>Ahmedabad</t>
  </si>
  <si>
    <t>Amritsar</t>
  </si>
  <si>
    <t>Bengaluru</t>
  </si>
  <si>
    <t>Bhopal</t>
  </si>
  <si>
    <t>Mediterranean</t>
  </si>
  <si>
    <t>Bhuvaneshwar</t>
  </si>
  <si>
    <t>Chandigarh</t>
  </si>
  <si>
    <t>Chennai</t>
  </si>
  <si>
    <t>Cochin</t>
  </si>
  <si>
    <t>Coimbatore</t>
  </si>
  <si>
    <t>Dehradun</t>
  </si>
  <si>
    <t>Delhi</t>
  </si>
  <si>
    <t>Gandhinagar</t>
  </si>
  <si>
    <t>Guwahati</t>
  </si>
  <si>
    <t>Hubli-Dharwad</t>
  </si>
  <si>
    <t>Hyderabad</t>
  </si>
  <si>
    <t>Indore</t>
  </si>
  <si>
    <t>Jabalpur</t>
  </si>
  <si>
    <t>Jaipur</t>
  </si>
  <si>
    <t>Kanpur</t>
  </si>
  <si>
    <t>Kolkata</t>
  </si>
  <si>
    <t>Kota Nagar Nigam</t>
  </si>
  <si>
    <t>Madurai</t>
  </si>
  <si>
    <t>Mumbai</t>
  </si>
  <si>
    <t>Mysore</t>
  </si>
  <si>
    <t>Nagpur</t>
  </si>
  <si>
    <t>Panaji</t>
  </si>
  <si>
    <t>Patna</t>
  </si>
  <si>
    <t>Pune</t>
  </si>
  <si>
    <t>Shimla</t>
  </si>
  <si>
    <t>Surat</t>
  </si>
  <si>
    <t>Thane</t>
  </si>
  <si>
    <t>Varanasi</t>
  </si>
  <si>
    <t>Vijaywada</t>
  </si>
  <si>
    <t>Tbilisi</t>
  </si>
  <si>
    <t>Georgia</t>
  </si>
  <si>
    <t>Calgary</t>
  </si>
  <si>
    <t>Colwood</t>
  </si>
  <si>
    <t>Edmonton</t>
  </si>
  <si>
    <t>Fredericton</t>
  </si>
  <si>
    <t>Maple Ridge</t>
  </si>
  <si>
    <t>North Cowichan</t>
  </si>
  <si>
    <t>North Vancouver</t>
  </si>
  <si>
    <t>Richmond</t>
  </si>
  <si>
    <t>Saanich</t>
  </si>
  <si>
    <t>Surrey</t>
  </si>
  <si>
    <t>Toronto</t>
  </si>
  <si>
    <t>Town of Ajax</t>
  </si>
  <si>
    <t>Vancouver</t>
  </si>
  <si>
    <t>Vilnius</t>
  </si>
  <si>
    <t>Lithuania</t>
  </si>
  <si>
    <t>Almada</t>
  </si>
  <si>
    <t>Portugal</t>
  </si>
  <si>
    <t>Lisbon</t>
  </si>
  <si>
    <t>Oeiras</t>
  </si>
  <si>
    <t>Porto</t>
  </si>
  <si>
    <t>Barranquilla</t>
  </si>
  <si>
    <t>Colombia</t>
  </si>
  <si>
    <t>Bogota</t>
  </si>
  <si>
    <t>Cali</t>
  </si>
  <si>
    <t>Monteria</t>
  </si>
  <si>
    <t>Concepcion</t>
  </si>
  <si>
    <t>Chile</t>
  </si>
  <si>
    <t>Santiago</t>
  </si>
  <si>
    <t>Vina Del Mar</t>
  </si>
  <si>
    <t>Barcelona</t>
  </si>
  <si>
    <t>Spain</t>
  </si>
  <si>
    <t>Madrid</t>
  </si>
  <si>
    <t>Seville</t>
  </si>
  <si>
    <t>Valencia (SP)</t>
  </si>
  <si>
    <t>Zaragoza</t>
  </si>
  <si>
    <t>Canete</t>
  </si>
  <si>
    <t>Peru</t>
  </si>
  <si>
    <t>Lima</t>
  </si>
  <si>
    <t>Prague</t>
  </si>
  <si>
    <t>Czech Republic</t>
  </si>
  <si>
    <t>Berlin</t>
  </si>
  <si>
    <t>Germany</t>
  </si>
  <si>
    <t>Bonn</t>
  </si>
  <si>
    <t>Frankfurt</t>
  </si>
  <si>
    <t>Hamburg</t>
  </si>
  <si>
    <t>Munich</t>
  </si>
  <si>
    <t>Stuttgart</t>
  </si>
  <si>
    <t>Bangkok</t>
  </si>
  <si>
    <t>Thailand</t>
  </si>
  <si>
    <t>Lampang</t>
  </si>
  <si>
    <t>Pyeong Chang</t>
  </si>
  <si>
    <t>Albany, CA</t>
  </si>
  <si>
    <t>Antioch</t>
  </si>
  <si>
    <t>Asheville</t>
  </si>
  <si>
    <t>Atlanta</t>
  </si>
  <si>
    <t>Austin</t>
  </si>
  <si>
    <t>Baltimore</t>
  </si>
  <si>
    <t>Beaverton</t>
  </si>
  <si>
    <t>Benicia</t>
  </si>
  <si>
    <t>Berkeley</t>
  </si>
  <si>
    <t>Boston</t>
  </si>
  <si>
    <t>Boulder</t>
  </si>
  <si>
    <t>Burlington</t>
  </si>
  <si>
    <t>Chicago</t>
  </si>
  <si>
    <t>Chula Vista</t>
  </si>
  <si>
    <t>Cincinnati</t>
  </si>
  <si>
    <t>Cleveland</t>
  </si>
  <si>
    <t>Columbus</t>
  </si>
  <si>
    <t>Dallas</t>
  </si>
  <si>
    <t>Denver</t>
  </si>
  <si>
    <t>Duluth</t>
  </si>
  <si>
    <t>El Cerrito</t>
  </si>
  <si>
    <t>Evanston</t>
  </si>
  <si>
    <t>Flagstaff</t>
  </si>
  <si>
    <t>Fremont, CA</t>
  </si>
  <si>
    <t>Grand Rapids</t>
  </si>
  <si>
    <t>Hamilton</t>
  </si>
  <si>
    <t>Hawthorne</t>
  </si>
  <si>
    <t>Houston</t>
  </si>
  <si>
    <t>Knoxville</t>
  </si>
  <si>
    <t>Las Cruces</t>
  </si>
  <si>
    <t>Las Vegas</t>
  </si>
  <si>
    <t>Lexington</t>
  </si>
  <si>
    <t>Los Angeles</t>
  </si>
  <si>
    <t>Manhattan Beach</t>
  </si>
  <si>
    <t>Martinez</t>
  </si>
  <si>
    <t>Miami</t>
  </si>
  <si>
    <t>Minneapolis</t>
  </si>
  <si>
    <t>Nashville</t>
  </si>
  <si>
    <t>New York City</t>
  </si>
  <si>
    <t>North Little Rock</t>
  </si>
  <si>
    <t>Oakland</t>
  </si>
  <si>
    <t>Philadelphia</t>
  </si>
  <si>
    <t>Pinecrest</t>
  </si>
  <si>
    <t>Portland</t>
  </si>
  <si>
    <t>Richmond, VA</t>
  </si>
  <si>
    <t>San Diego</t>
  </si>
  <si>
    <t>San Francisco</t>
  </si>
  <si>
    <t>San Rafael</t>
  </si>
  <si>
    <t>Santa Monica</t>
  </si>
  <si>
    <t>Seattle</t>
  </si>
  <si>
    <t>St Louis</t>
  </si>
  <si>
    <t>Sunnyvale</t>
  </si>
  <si>
    <t>Tacoma</t>
  </si>
  <si>
    <t>Tucson</t>
  </si>
  <si>
    <t>Washington DC</t>
  </si>
  <si>
    <t>Ancona</t>
  </si>
  <si>
    <t>Italy</t>
  </si>
  <si>
    <t>Bologna</t>
  </si>
  <si>
    <t>Florence</t>
  </si>
  <si>
    <t>Forli</t>
  </si>
  <si>
    <t>Milan</t>
  </si>
  <si>
    <t>Naples</t>
  </si>
  <si>
    <t>Piacenza</t>
  </si>
  <si>
    <t>Rome</t>
  </si>
  <si>
    <t>Turin</t>
  </si>
  <si>
    <t>Veneto</t>
  </si>
  <si>
    <t>Venice</t>
  </si>
  <si>
    <t>Dublin</t>
  </si>
  <si>
    <t>Ireland</t>
  </si>
  <si>
    <t>Glasgow</t>
  </si>
  <si>
    <t>United Kingdom</t>
  </si>
  <si>
    <t>London</t>
  </si>
  <si>
    <t>Manchester</t>
  </si>
  <si>
    <t>Newcastle upon Tyne</t>
  </si>
  <si>
    <t>Sousse</t>
  </si>
  <si>
    <t>Tunisia</t>
  </si>
  <si>
    <t>MENA</t>
  </si>
  <si>
    <t>Guayaquil</t>
  </si>
  <si>
    <t>Ecuador</t>
  </si>
  <si>
    <t>Quito</t>
  </si>
  <si>
    <t>Buffalo City</t>
  </si>
  <si>
    <t>South Africa</t>
  </si>
  <si>
    <t>Cape Town</t>
  </si>
  <si>
    <t>Durban</t>
  </si>
  <si>
    <t>Johannesburg</t>
  </si>
  <si>
    <t>Nelson Mandela Bay</t>
  </si>
  <si>
    <t>Tshwane</t>
  </si>
  <si>
    <t>Tallinn</t>
  </si>
  <si>
    <t>Estonia</t>
  </si>
  <si>
    <t>Beijing</t>
  </si>
  <si>
    <t>China</t>
  </si>
  <si>
    <t>Chongqing</t>
  </si>
  <si>
    <t>Guangzhou</t>
  </si>
  <si>
    <t>Hong Kong</t>
  </si>
  <si>
    <t>Kunming</t>
  </si>
  <si>
    <t>Ningbo</t>
  </si>
  <si>
    <t>Shanghai</t>
  </si>
  <si>
    <t>Tianjin</t>
  </si>
  <si>
    <t>Wuhan</t>
  </si>
  <si>
    <t>Caracas</t>
  </si>
  <si>
    <t>Venezuela</t>
  </si>
  <si>
    <t>Chacao</t>
  </si>
  <si>
    <t>Maracaibo</t>
  </si>
  <si>
    <t>Valencia (VZ)</t>
  </si>
  <si>
    <t>Belgrade</t>
  </si>
  <si>
    <t>Serbia</t>
  </si>
  <si>
    <t>Kragujevac</t>
  </si>
  <si>
    <t>Santo Domingo</t>
  </si>
  <si>
    <t>Dominican Republic</t>
  </si>
  <si>
    <t>Eskisehir</t>
  </si>
  <si>
    <t>Turkey</t>
  </si>
  <si>
    <t>Gaziantep</t>
  </si>
  <si>
    <t>Istanbul</t>
  </si>
  <si>
    <t>Kadiovacik</t>
  </si>
  <si>
    <t>Buenos Aires</t>
  </si>
  <si>
    <t>Argentina</t>
  </si>
  <si>
    <t>Aguascalientes</t>
  </si>
  <si>
    <t>Mexico</t>
  </si>
  <si>
    <t>Chihuahua</t>
  </si>
  <si>
    <t>Cozumel</t>
  </si>
  <si>
    <t>Ensenada</t>
  </si>
  <si>
    <t>Guadalajara</t>
  </si>
  <si>
    <t>Huajuapan de Leon</t>
  </si>
  <si>
    <t>Leon</t>
  </si>
  <si>
    <t>Mexico City</t>
  </si>
  <si>
    <t>Puebla</t>
  </si>
  <si>
    <t>Tlalnepantla de Baz</t>
  </si>
  <si>
    <t>Toluca</t>
  </si>
  <si>
    <t>Xalapa</t>
  </si>
  <si>
    <t>Zapopan</t>
  </si>
  <si>
    <t>Athens</t>
  </si>
  <si>
    <t>Greece</t>
  </si>
  <si>
    <t>Krakow</t>
  </si>
  <si>
    <t>Poland</t>
  </si>
  <si>
    <t>Warsaw</t>
  </si>
  <si>
    <t>Moscow</t>
  </si>
  <si>
    <t>Russia</t>
  </si>
  <si>
    <t>Amsterdam</t>
  </si>
  <si>
    <t>Netherlands</t>
  </si>
  <si>
    <t>Rotterdam</t>
  </si>
  <si>
    <t>Banja Luka</t>
  </si>
  <si>
    <t>Bosnia and Herzegovina</t>
  </si>
  <si>
    <t>Sarajevo</t>
  </si>
  <si>
    <t>Kuala Lumpur</t>
  </si>
  <si>
    <t>Malaysia</t>
  </si>
  <si>
    <t>Adachi</t>
  </si>
  <si>
    <t>Japan</t>
  </si>
  <si>
    <t>Akashi</t>
  </si>
  <si>
    <t>Akita</t>
  </si>
  <si>
    <t>Aomori</t>
  </si>
  <si>
    <t>Asahikawa</t>
  </si>
  <si>
    <t>Atsugi Shiyakusyo</t>
  </si>
  <si>
    <t>Chiba</t>
  </si>
  <si>
    <t>Chigasaki</t>
  </si>
  <si>
    <t>Chiyoda</t>
  </si>
  <si>
    <t>Chuo</t>
  </si>
  <si>
    <t>Edogawa</t>
  </si>
  <si>
    <t>Fuji</t>
  </si>
  <si>
    <t>Fujinomiya</t>
  </si>
  <si>
    <t>Fujisawa</t>
  </si>
  <si>
    <t>Fukuoka</t>
  </si>
  <si>
    <t>Funabashi</t>
  </si>
  <si>
    <t>Hakodate</t>
  </si>
  <si>
    <t>Hamamatsu</t>
  </si>
  <si>
    <t>Himeji</t>
  </si>
  <si>
    <t>Hiroshima</t>
  </si>
  <si>
    <t>Iida</t>
  </si>
  <si>
    <t>Itabashi</t>
  </si>
  <si>
    <t>Iwaki</t>
  </si>
  <si>
    <t>Kakogawa</t>
  </si>
  <si>
    <t>Kawagoe</t>
  </si>
  <si>
    <t>Kawaguchi</t>
  </si>
  <si>
    <t>Kawasaki</t>
  </si>
  <si>
    <t>Kita</t>
  </si>
  <si>
    <t>Kitakyushu</t>
  </si>
  <si>
    <t>Kobe</t>
  </si>
  <si>
    <t>Kochi</t>
  </si>
  <si>
    <t>Kochi-konan City</t>
  </si>
  <si>
    <t>Komoro</t>
  </si>
  <si>
    <t>Koriyama</t>
  </si>
  <si>
    <t>Koto</t>
  </si>
  <si>
    <t>Kumamoto</t>
  </si>
  <si>
    <t>Kurashiki</t>
  </si>
  <si>
    <t>Kurume</t>
  </si>
  <si>
    <t>Kushiro</t>
  </si>
  <si>
    <t>Kyoto</t>
  </si>
  <si>
    <t>Matsuyama</t>
  </si>
  <si>
    <t>Meguro</t>
  </si>
  <si>
    <t xml:space="preserve"> </t>
  </si>
  <si>
    <t>Minato</t>
  </si>
  <si>
    <t>Miyazaki</t>
  </si>
  <si>
    <t>Miyoshi</t>
  </si>
  <si>
    <t>Musashino</t>
  </si>
  <si>
    <t>Nagahama</t>
  </si>
  <si>
    <t>Nagareyama</t>
  </si>
  <si>
    <t>Nagoya</t>
  </si>
  <si>
    <t>Naha</t>
  </si>
  <si>
    <t>Nakano</t>
  </si>
  <si>
    <t>Nara</t>
  </si>
  <si>
    <t>Nerima</t>
  </si>
  <si>
    <t>Neyagawa</t>
  </si>
  <si>
    <t>Niigata</t>
  </si>
  <si>
    <t>Nishinomiya</t>
  </si>
  <si>
    <t>Odawara</t>
  </si>
  <si>
    <t>Okayama</t>
  </si>
  <si>
    <t>Okazaki</t>
  </si>
  <si>
    <t>Osaka</t>
  </si>
  <si>
    <t>Ota</t>
  </si>
  <si>
    <t>Otsu</t>
  </si>
  <si>
    <t>Sagamihara</t>
  </si>
  <si>
    <t>Saitama</t>
  </si>
  <si>
    <t>Sakai</t>
  </si>
  <si>
    <t>Sapporo</t>
  </si>
  <si>
    <t>Sasebo</t>
  </si>
  <si>
    <t>Sendai</t>
  </si>
  <si>
    <t>Setagaya</t>
  </si>
  <si>
    <t>Shibuya</t>
  </si>
  <si>
    <t>Shimonoseki</t>
  </si>
  <si>
    <t>Shinjuku</t>
  </si>
  <si>
    <t>Shizuoka</t>
  </si>
  <si>
    <t>Suita</t>
  </si>
  <si>
    <t>Sumida</t>
  </si>
  <si>
    <t>Taito</t>
  </si>
  <si>
    <t>Takarazuka</t>
  </si>
  <si>
    <t>Takatsuki</t>
  </si>
  <si>
    <t>Tokushima</t>
  </si>
  <si>
    <t>Tokyo</t>
  </si>
  <si>
    <t>Tottori</t>
  </si>
  <si>
    <t>Toyama</t>
  </si>
  <si>
    <t>Toyonaka</t>
  </si>
  <si>
    <t>Tsukuba</t>
  </si>
  <si>
    <t>Ube</t>
  </si>
  <si>
    <t>Utsunomiya</t>
  </si>
  <si>
    <t>Yamagata</t>
  </si>
  <si>
    <t>Yamaguchi</t>
  </si>
  <si>
    <t>Yao</t>
  </si>
  <si>
    <t>Yokohama</t>
  </si>
  <si>
    <t>Australia</t>
  </si>
  <si>
    <t>Ulaanbaatar</t>
  </si>
  <si>
    <t>Mongolia</t>
  </si>
  <si>
    <t>Amman</t>
  </si>
  <si>
    <t>Jordan</t>
  </si>
  <si>
    <t>Alexandria</t>
  </si>
  <si>
    <t>Egypt</t>
  </si>
  <si>
    <t>Cairo</t>
  </si>
  <si>
    <t>Quseir</t>
  </si>
  <si>
    <t>Jerusalem</t>
  </si>
  <si>
    <t>Israel</t>
  </si>
  <si>
    <t>Singapore</t>
  </si>
  <si>
    <t>Baku</t>
  </si>
  <si>
    <t>Azerbaijan</t>
  </si>
  <si>
    <t>Batna</t>
  </si>
  <si>
    <t>Algeria</t>
  </si>
  <si>
    <t>Mostaganem</t>
  </si>
  <si>
    <t>Riyadh</t>
  </si>
  <si>
    <t>Saudi Arabia</t>
  </si>
  <si>
    <t>Solid waste</t>
  </si>
  <si>
    <t>wasteService</t>
  </si>
  <si>
    <t>Republique de Cote d'Ivoire 2009 Strategie de Relance  du Developpement et de Reduction de la Pauvrete</t>
  </si>
  <si>
    <t>The World Bank 2010 Republique du Benin: Analyse environnementale Pays, Rapport No: 58190-BJ</t>
  </si>
  <si>
    <t>United Nations Environment Programme, www.eoearth.org/files/163901_164000/163952/haiti_unep_mt_mission.pdf</t>
  </si>
  <si>
    <t>Inter-American Development Bank, http://idbdocs.iadb.org/wsdocs/getdocument.aspx?docnum=37092181</t>
  </si>
  <si>
    <t>Ethiopian Civil Service University, www.iiste.org/Journals/index.php/JEES/article/viewFile/11631/11969</t>
  </si>
  <si>
    <t>Durban Metro Water Services 1999 Draft Water Services Development Plan: Volume 1: Status Quo Report.</t>
  </si>
  <si>
    <t>City of Cape Town 2009 Water Services Development Plan for City of Cape Town 2010/2011 - 2012/2014, Final Report.</t>
  </si>
  <si>
    <t xml:space="preserve">UN-Habitat 2008 Senegal: Profil Urbain de Dakar. </t>
  </si>
  <si>
    <t>Addis Ababa University, http://etd.aau.edu.et/dspace/bitstream/123456789/4312/1/SOLOMON%20CHERU.pdf</t>
  </si>
  <si>
    <t>Kano University of Science and Technology, www.researchgate.net/publication/255718999_Municipal_Solid_Waste_Management_in_Kano_and_Katsina_cities_A_Comparative_Analysis_BY</t>
  </si>
  <si>
    <t>Monrovia</t>
  </si>
  <si>
    <t>Liberia</t>
  </si>
  <si>
    <t>2009/2007</t>
  </si>
  <si>
    <t>United Nations Environment Programme, http://postconflict.unep.ch/publications/Liberia_waste.pdf</t>
  </si>
  <si>
    <t>World Bank data</t>
  </si>
  <si>
    <t>Ouagadougou</t>
  </si>
  <si>
    <t>Burkina Faso</t>
  </si>
  <si>
    <t>Rossier, C. and A. Soura 2011 Poverty and Health at the Periphery of Ouagadougou, Conference Paper, New Approaches to Urban Health and Mortality during the Health Transition, Sevilla, Spain, 14/17 December 2011.</t>
  </si>
  <si>
    <t>World Bank, http://siteresources.worldbank.org/INTUSWM/Resources/463617-1202332338898/MSWM_Dar-es-Salaam.pdf</t>
  </si>
  <si>
    <t>Kampala</t>
  </si>
  <si>
    <t>Uganda</t>
  </si>
  <si>
    <t>Uganda Christian University, www.sciencedirect.com/science/article/pii/S0197397511000762</t>
  </si>
  <si>
    <t>Moroni</t>
  </si>
  <si>
    <t>Comoros</t>
  </si>
  <si>
    <t>World Bank, Internal Data</t>
  </si>
  <si>
    <t>Conakry</t>
  </si>
  <si>
    <t>Guinea</t>
  </si>
  <si>
    <t>Bah, A.K. et al. 2007 Approvisionnement en eau des menages de Conakry, Afrique Contemporaine, 221, 225/245.</t>
  </si>
  <si>
    <t>UN-HABITAT, http://mirror.unhabitat.org/pmss/listItemDetails.aspx?publicationID=2918</t>
  </si>
  <si>
    <t>Norwegian University of Life Sciences, brage.bibsys.no/xmlui/bitstream/id/188124/Final%20Master%20Degree%20Thesis</t>
  </si>
  <si>
    <t>Practical Action Nepal, practicalaction.org/docs/region_nepal/solid-waste-management-best-practices-nepal.pdf</t>
  </si>
  <si>
    <t>Fichtner, s3.amazonaws.com/zanran_storage/www.mineconomy.am/ContentPages/17266642.pdf</t>
  </si>
  <si>
    <t>UN-Habitat 2008 The State of African Cities: a Framework for Addressing urban challenges in Africa, Nairobi: UN-Habitat.</t>
  </si>
  <si>
    <t xml:space="preserve"> UNEP 2007 Sudan: Post-conflict environmental assessment.</t>
  </si>
  <si>
    <t>Kabul</t>
  </si>
  <si>
    <t>Afghanistan</t>
  </si>
  <si>
    <t>World Bank, www.artf.af/images/uploads/home-slider/PPG_Request_Kabul_Municipal_Development_Program_February_10_2013.pdf</t>
  </si>
  <si>
    <t>Kinshasa</t>
  </si>
  <si>
    <t>Democratic Republic of the Congo</t>
  </si>
  <si>
    <t>UNDP 2004 Reducing disaster risk: a challenge for development, New York: UNDP.</t>
  </si>
  <si>
    <t>Korea Environment Institute, www.urbanunit.gov.pk/PublicationDocs/22.pdf</t>
  </si>
  <si>
    <t>OECD, http://www.oecd.org/derec/adb/47145358.pdf</t>
  </si>
  <si>
    <t>UN ESCAP, waste2resource.org/wp-content/uploads/2014/03/Matale-Baseline.pdf</t>
  </si>
  <si>
    <t>Blantyre</t>
  </si>
  <si>
    <t>Malawi</t>
  </si>
  <si>
    <t>UN-Habitat 2011 Malawi: Blantyre Urban Profile</t>
  </si>
  <si>
    <t>United Nations Environment Programme, www.unep.or.jp/ietc/GPWM/data/T3/IS_6_1_Nairobi_SWM_SituationAnalysis.pdf</t>
  </si>
  <si>
    <t>World Bank, http://www-wds.worldbank.org/external/default/WDSContentServer/WDSP/IB/2006/01/30/000160016_20060130125027/Rendered/PDF/350670P0742430WB1SSIP1FINAL11PUBLIC1.pdf</t>
  </si>
  <si>
    <t>Ayuntamiento del Distrito Nacional</t>
  </si>
  <si>
    <t>Adenji, G. and B. Ogundiji 2009 Climate Adaptation in Nigerian Cities: Regularising Informal and Illegal Settlements in Ibadan, World Bank 2009 Urban Symposium, June 28-30, Marseille, France.</t>
  </si>
  <si>
    <t>Sepuluh Nopember Institute of Technology, fpd-bd.com/wp-content/uploads/2013/05/J.-Appl.-Environ.-Biol.-Sci.-27329-335-2012.pdf</t>
  </si>
  <si>
    <t>UN-Habitat 2007 Zambia: Lusaka Urban Profile</t>
  </si>
  <si>
    <t>UN-Habitat 2007 Profile Urbain de Yaounde, Nairobi:Kenya</t>
  </si>
  <si>
    <t>World Bank, Internal Document</t>
  </si>
  <si>
    <t>Imperial College London, workspace.imperial.ac.uk/ewre/Public/MSc%20posters%202011/Sim%20-%20Wilson-S%20R%20Smith.pdf</t>
  </si>
  <si>
    <t>Wageningen University, edepot.wur.nl/261803</t>
  </si>
  <si>
    <t>Lilongwe</t>
  </si>
  <si>
    <t>UN-Habitat 2011 Malawi: Lilongwe Urban Profile</t>
  </si>
  <si>
    <t>World Bank, http://www-wds.worldbank.org/servlet/WDSContentServer/WDSP/IB/2006/02/21/000011823_20060221153642/Rendered/PDF/E12870v10EIA0A1aft0Revised020010005.pdf</t>
  </si>
  <si>
    <t>World Bank, http://www-wds.worldbank.org/external/default/WDSContentServer/WDSP/IB/2012/07/25/000333037_20120725004131/Rendered/PDF/681350WP0REVIS0at0a0Waste20120Final.pdf</t>
  </si>
  <si>
    <t>United Nations, http://www.un.org/esa/dsd/susdevtopics/sdt_pdfs/meetings2010/icm0310/2b-2_Tessema.pdf</t>
  </si>
  <si>
    <t>Development Workshop Angola 2011 Poverty and Environmental Vulnerability in Angola’s growing slums: comparative analysis of Luanda, Huambo and Cachiungo, Final Report.</t>
  </si>
  <si>
    <t>GIZ, www.giz.de/en/downloads/giz2012-en-economic-instruments-mozambique.pdf</t>
  </si>
  <si>
    <t>Unknown</t>
  </si>
  <si>
    <t>Urban Resource Centre, www.urckarachi.org/KMP-2020%20Solid%20Waste%20Management.pdf</t>
  </si>
  <si>
    <t>CCAC, http://waste.ccac-knowledge.net/sites/default/files/CCAC_images/city_profiles/City%20Profile%20Ho%20Chi%20Minh%20City.pdf</t>
  </si>
  <si>
    <t>Kitakyushu Initiative for a Clean Environment, kitakyushu.iges.or.jp/docs/sp/swm/3%20Chongqing%20(Paper).doc</t>
  </si>
  <si>
    <t>Kwame Nkrumah Univerity of Science and Technology, wmr.sagepub.com/content/early/2013/07/14/0734242X13496305.full.pdf</t>
  </si>
  <si>
    <t>University of Mentouri, www.journal-ijeee.com/content/3/1/17</t>
  </si>
  <si>
    <t>Inter-American Development Bank, http://www10.iadb.org/intal/intalcdi/PE/2012/10650.pdf</t>
  </si>
  <si>
    <t>World Bank, https://openknowledge.worldbank.org/bitstream/handle/10986/17388/681350WP0REVIS0at0a0Waste20120Final.pdf?sequence=1</t>
  </si>
  <si>
    <t>Lagos Waste Management Authority, www.iswa2013.org/uploads/Olubori_Jeleel_city_of_lagos_presentation_262_EN.pdf</t>
  </si>
  <si>
    <t>CCAC, http://waste.ccac-knowledge.net/sites/default/files/CCAC_images/city_fact_sheet/Accra_MSW_FactSheet_0.pdf</t>
  </si>
  <si>
    <t>Arizona State University, www.sciencedirect.com/science/article/pii/S0956053X06002662</t>
  </si>
  <si>
    <t>Centre for Applied Research, www.car.org.bw/documents/Waste%20situation%20analysis%20greater%20Gaborone.pdf</t>
  </si>
  <si>
    <t>EMASEO, http://www.pnuma.org/deat1/pdf/2011%20-%20ECCO%20Quito%20Summary%20(web).pdf</t>
  </si>
  <si>
    <t>Kathmandu Metropolitan City, kitakyushu.iges.or.jp/docs/network_meetings/kin4/ppt/12.Shrestha.pdf</t>
  </si>
  <si>
    <t>Wa Municipal Assembly, www.iiste.org/Journals/index.php/CER/article/view/7026</t>
  </si>
  <si>
    <t>Hokkaido University, www.census.hokudai.ac.jp/tanakanori/2012_byambabolorchimeg.docx</t>
  </si>
  <si>
    <t>Yildiz Teknik Universitesi Cevre Muh Bolumu, www.sciencedirect.com/science/article/pii/S0956053X10000826</t>
  </si>
  <si>
    <t>Corporation of Chennai, http://www.chennaicorporation.gov.in/departments/solid-waste-management/index.htm</t>
  </si>
  <si>
    <t>World Bank, http://siteresources.worldbank.org/INTURBANDEVELOPMENT/Resources/336387-1306291319853/CS_Sao_Paulo.pdf</t>
  </si>
  <si>
    <t>University of Batna, iasks.org/sites/default/files/swes20100101015020.pdf</t>
  </si>
  <si>
    <t>CCAC, (Internal Data)</t>
  </si>
  <si>
    <t>World Bank, http://www-wds.worldbank.org/external/default/WDSContentServer/WDSP/MNA/2014/06/28/090224b08254016c/1_0/Rendered/PDF/Jordan000JO0AM0Report000Sequence012.pdf</t>
  </si>
  <si>
    <t>Anadolu University, www.sciencedirect.com/science/article/pii/S0956053X0800007X</t>
  </si>
  <si>
    <t>Inter-American Development Bank, http://idbdocs.iadb.org/wsdocs/getdocument.aspx?docnum=384959</t>
  </si>
  <si>
    <t>World Bank, http://www-wds.worldbank.org/external/default/WDSContentServer/WDSP/IB/2012/11/21/000333037_20121121005315/Rendered/PDF/NonAsciiFileName0.pdf</t>
  </si>
  <si>
    <t>University of Rio Grande do Sul, www.ucl.ac.uk/dpu-projects/drivers_urb_change/urb_environment/pdf_LA_21/IIED_menegat_LA21.pdf</t>
  </si>
  <si>
    <t>CCAC, http://waste.ccac-knowledge.net/sites/default/files/CCAC_images/city_profiles/City%20Profile_Vina%20del%20Mar.pdf</t>
  </si>
  <si>
    <t>wwService</t>
  </si>
  <si>
    <t>Percentage of population with wastewater collection</t>
  </si>
  <si>
    <t>Bratislava</t>
  </si>
  <si>
    <t>Slovakia</t>
  </si>
  <si>
    <t>biological</t>
  </si>
  <si>
    <t>Yachiyo Engineering Co., Ltd., www.ecfa.or.jp/japanese/act-pf_jka/H21/yachiyo.pdf</t>
  </si>
  <si>
    <t>Universitat Rovira, www.sciencedirect.com/science/article/pii/S0956053X09000397</t>
  </si>
  <si>
    <t>National Bureau of Statistics of China, www.stats.gov.cn/tjsj/ndsj/2013/indexeh.htm</t>
  </si>
  <si>
    <t>Autonomous University of Baja California, benthamopen.com/towmj/articles/V003/SI0139TOWMJ/140TOWMJ.pdf</t>
  </si>
  <si>
    <t>Linkoping University, www.diva-portal.org/smash/get/diva2:488964/FULLTEXT01.pdf</t>
  </si>
  <si>
    <t>Centro de Investigaciones y Estudios Superiores de Antropologia Social, www.hia21.eu/dwnld/20131229_The%20environmental%20impact%20of%20municipal%20waste.pdf</t>
  </si>
  <si>
    <t>Columbia University, http://www.seas.columbia.edu/earth/wtert/sofos/Qiu_thesis.pdf</t>
  </si>
  <si>
    <t>Ritsumeikan Asia Pacific University, http://www.researchgate.net/profile/Angel_Avadi/publication/235784990_Required_framework_and_policy_conditions_for_energy_and_waste_management_towards_sustainable_development_in_Ecuador/file/d912f51380aae78ab6.pdf</t>
  </si>
  <si>
    <t>Universidad Tecnológica de la Mixteca, www.utm.mx/edi_anteriores/temas46/1ENSAYO_46_1.pdf</t>
  </si>
  <si>
    <t>Global Methane Initiative, https://www.globalmethane.org/documents/events_land_120910_14.pdf</t>
  </si>
  <si>
    <t>Kandahar</t>
  </si>
  <si>
    <t>UNEP, http://www.unep.org/GC/GC22/document/afghanistan3.pdf</t>
  </si>
  <si>
    <t>Kano University of Science and Technology, www.krepublishers.com/02-Journals/JHE/JHE-31-0-000-10-Web/JHE-31-2-000-10-Abst-PDF/JHE-31-2-111-10-2041-Nabegu-A-B/JHE-31-2-111-10-2041-Nabegu-A-B-Tt.pdf</t>
  </si>
  <si>
    <t>Karachi Metropolitan Corporation, www.kmc.gos.pk/Docs/HomeLinks/144721_karachi%20investment%20project.pdf</t>
  </si>
  <si>
    <t>University of Kragujevac, www.cqm.rs/2014/cd1/pdf/papers/focus_2/050.pdf</t>
  </si>
  <si>
    <t>Kumasi Metropolitan Assembly, www.mofep.gov.gh/sites/default/files/budget/2014/AR/Kumasi.pdf</t>
  </si>
  <si>
    <t>World Bank, http://ieg.worldbankgroup.org/Data/reports/WP_2011-1_environmental_sustainability_peru.pdf</t>
  </si>
  <si>
    <t>University of Cape Town, http://www.saber.ac.mz/bitstream/10857/3116/1/DissertSolid%20Wast.pdf</t>
  </si>
  <si>
    <t>http://www.unep.or.jp/ietc/GPWM/data/T1/IS_4_WasteQC_Matale.pdf</t>
  </si>
  <si>
    <t>Lund University, www.wastesolutions.org/fileadmin/user_upload/wastesolutions/S4P3_-_Ali_Abo_Sena__abs._.pdf</t>
  </si>
  <si>
    <t>Municipality of Rio de Janeiro, http://portalgeo.rio.rj.gov.br/indice/flanali.asp?codpal=1444&amp;pal=LIXO%20MUNICIPAL</t>
  </si>
  <si>
    <t>Japan International Cooperation Agency, http://gwweb.jica.go.jp/km/ProjDoc227.nsf/VIEWJCSearchX/399A0F92A6F14969492573DF000F67E3/$FILE/%E3%83%97%E3%83%AD%E3%82%B8%E3%82%A7%E3%82%AF%E3%83%88%E3%83%89%E3%82%AD%E3%83%A5%E3%83%A1%E3%83%B3%E3%83%88%EF%BC%88%E8%8B%B1%E8%AA%9E%E7%89%88%EF%BC%89060125.doc</t>
  </si>
  <si>
    <t>Inter-American Development Bank, http://idbdocs.iadb.org/wsdocs/getdocument.aspx?docnum=35048831</t>
  </si>
  <si>
    <t>United Nations, upan1.un.org/intradoc/groups/public/documents/apcity/upan037034.pdf</t>
  </si>
  <si>
    <t>2012/2013</t>
  </si>
  <si>
    <t>China.org.cn, http://www.china.org.cn/environment/2012-06/01/content_25537819.htm</t>
  </si>
  <si>
    <t>Thimphu</t>
  </si>
  <si>
    <t>Bhutan</t>
  </si>
  <si>
    <t>Kuensel Online, www.kuenselonline.com/the-clean-bhutan-and-green-thimphu-projects/#.U_fXsrxdX9B</t>
  </si>
  <si>
    <t>Columbia University in the City of New York, www.seas.columbia.edu/earth/wtert/sofos/velasco_thesis.pdf</t>
  </si>
  <si>
    <t>Columbia University, http://www.seas.columbia.edu/earth/wtert/sofos/Estevez_MStheses.pdf</t>
  </si>
  <si>
    <t>Association of Cities and Regions for Recycling and sustainable Resource management, http://www.acrplus.org/~acrplus/images/publication/ACRMED/City_profiles/CP_Sousse_ACRMED_EN_new_logo.pdf</t>
  </si>
  <si>
    <t>Cities Today, http://cities-today.com/2013/01/how-mexico-city-has-turned-garbage-into-fuel/</t>
  </si>
  <si>
    <t>Columbia University, http://www.seas.columbia.edu/earth/wtert/sofos/Dong_thesis.pdf</t>
  </si>
  <si>
    <t>The Jakarta Post, http://www.thejakartapost.com/news/2013/05/22/winding-road-jakarta-waste-management.html</t>
  </si>
  <si>
    <t>recycling</t>
  </si>
  <si>
    <t>waterLoss</t>
  </si>
  <si>
    <t>Percentage of water loss (non-revenue water)</t>
  </si>
  <si>
    <t>waterPublic</t>
  </si>
  <si>
    <t>Dubai</t>
  </si>
  <si>
    <t>UAE</t>
  </si>
  <si>
    <t>Buildings</t>
  </si>
  <si>
    <t>elecAcc</t>
  </si>
  <si>
    <t>waterPot</t>
  </si>
  <si>
    <t>% population with potable water service</t>
  </si>
  <si>
    <t>autoTrips</t>
  </si>
  <si>
    <t>World Bank Urban Transport Data Analysis Tool: http://www.worldbank.org/en/topic/transport/publication/urban-transport-data-analysis-tool-ut-dat</t>
  </si>
  <si>
    <t>--</t>
  </si>
  <si>
    <t>Observatorio Movilidad Urbana: http://omu.caf.com/documentos.aspx</t>
  </si>
  <si>
    <t>1999-2002</t>
  </si>
  <si>
    <t>2007-09</t>
  </si>
  <si>
    <t>2003-06</t>
  </si>
  <si>
    <t>1994-98</t>
  </si>
  <si>
    <t>1989-93</t>
  </si>
  <si>
    <t>nonMotorTrips</t>
  </si>
  <si>
    <t>transitTrips</t>
  </si>
  <si>
    <t>Public buildings</t>
  </si>
  <si>
    <t>curb_streetlightEnergy</t>
  </si>
  <si>
    <t>Average streetlight energy use</t>
  </si>
  <si>
    <t>ICLEI - South Asia, Local Governments for Sustainability, Pune Municipal Corporation, via TRACE: http://esmap.org/TRACE</t>
  </si>
  <si>
    <t>ICLEI - South Asia, Local Governments for Sustainability, ESCO in Streetlighting BID Document, Vijaywada City Corporation, via TRACE: http://esmap.org/TRACE</t>
  </si>
  <si>
    <t>Municipality of Pristina, Energy Officer, via TRACE: http://esmap.org/TRACE</t>
  </si>
  <si>
    <t>DKP, via TRACE: http://esmap.org/TRACE</t>
  </si>
  <si>
    <t>Danang Public Electric Lighting O&amp;M Company - these figures determined from data for the month of December 2010 multiplied by 12, via TRACE: http://esmap.org/TRACE</t>
  </si>
  <si>
    <t>ICLEI - South Asia, Local Governments for Sustainability, Mysore City Development Plan, Mysore City Municipal Corporation, via TRACE: http://esmap.org/TRACE</t>
  </si>
  <si>
    <t>City of Cape town, via TRACE: http://esmap.org/TRACE</t>
  </si>
  <si>
    <t>Covenant of Mayors SEAP, via TRACE: http://esmap.org/TRACE</t>
  </si>
  <si>
    <t>ICLEI - South Asia, Local Governments for Sustainability, Bhopal Municipal Corporation, Public Works Department, via TRACE: http://esmap.org/TRACE</t>
  </si>
  <si>
    <t>ICLEI - South Asia, Local Governments for Sustainability, Jabalpur City Development Plan, Jabalpur Municipal Authority, via TRACE: http://esmap.org/TRACE</t>
  </si>
  <si>
    <t>Department of Public Services (Public Lighting), via TRACE: http://esmap.org/TRACE</t>
  </si>
  <si>
    <t>Skopje SEAP, via TRACE: http://esmap.org/TRACE</t>
  </si>
  <si>
    <t>ICLEI - South Asia, Local Governments for Sustainability, Kanpur Municipal Authority PPP Bid Documentation, via TRACE: http://esmap.org/TRACE</t>
  </si>
  <si>
    <t>Public Lighting, via TRACE: http://esmap.org/TRACE</t>
  </si>
  <si>
    <t>New York City Annual Accounts, New York City Mayor's Management Report 2010, via TRACE: http://esmap.org/TRACE</t>
  </si>
  <si>
    <t>Sarajevo Kanton, via TRACE: http://esmap.org/TRACE</t>
  </si>
  <si>
    <t>Gaziantep Metro Municipality, via TRACE: http://esmap.org/TRACE</t>
  </si>
  <si>
    <t>Field visit to Quezon city, via TRACE: http://esmap.org/TRACE</t>
  </si>
  <si>
    <t>Statistical Yearbook (Marcel), via TRACE: http://esmap.org/TRACE</t>
  </si>
  <si>
    <t>bldgGHG</t>
  </si>
  <si>
    <t>Data from Carbon Disclosure Project Cities 2013, used under the Creative Commons license: http://creativecommons.org/licenses/by-nc/4.0/</t>
  </si>
  <si>
    <t>Data from the carbonn database, managed by ICLEI: http://carbonn.org/data.html</t>
  </si>
  <si>
    <t>Kaohsiung</t>
  </si>
  <si>
    <t>Taiwan</t>
  </si>
  <si>
    <t>Taipei</t>
  </si>
  <si>
    <t>totalWaste</t>
  </si>
  <si>
    <t>USAID, http://pdf.usaid.gov/pdf_docs/PA00HWX2.pdf</t>
  </si>
  <si>
    <t>Arizona State University, www.sciencedirect.com/science/article/pii/S0197397512000021</t>
  </si>
  <si>
    <t>University of Gondar, http://www.emeraldinsight.com/journals.htm?articleid=17078028</t>
  </si>
  <si>
    <t>Imperial College London, http://wmr.sagepub.com/content/31/10_suppl/106.full.pdf</t>
  </si>
  <si>
    <t>Kwame Nkrumah University of Science and Technology, www.sciencedirect.com/science/article/pii/S0956053X09002347</t>
  </si>
  <si>
    <t>Pakistan Environmental Protection Agency, www.environment.gov.pk/PRO_PDF/PositionPaper/Brief-SWM-%20Pak.pdf</t>
  </si>
  <si>
    <t>University of Tokyo, http://wmr.sagepub.com/content/25/3/276.long</t>
  </si>
  <si>
    <t>University of Mostaganem, www.sciencedirect.com/science/article/pii/S0956053X08001542</t>
  </si>
  <si>
    <t>Asian Institute of Technology, www.faculty.ait.ac.th/visu/Data/AIT-Thesis/Master%20Thesis%20final/yp.pdf</t>
  </si>
  <si>
    <t>The Johns Hopkins University, www.sciencedirect.com/science/article/pii/S0301479710002902</t>
  </si>
  <si>
    <t>European Topic Centre on Sustainable Consumption and Production, www.unece.org/fileadmin/DAM/stats/documents/ece/ces/ge.33/2014/mtg1/Municipal_solid_waste_data_ENPI-East_countries_April2014_1_.pdf</t>
  </si>
  <si>
    <t>Universitat Rovira, www.sciencedirect.com/science/article/pii/S0956053X07004126</t>
  </si>
  <si>
    <t>Solid Waste Association of North America, swana.org/Portals/Press_Releases/Hurricane/Haiti_Response_Team_Position_Paper_2010.pdf</t>
  </si>
  <si>
    <t>Pan American Health Organization, http://www.bvsde.paho.org/eswww/fulltext/analisis/venezuelar/venezuelar.pdf</t>
  </si>
  <si>
    <t>Beijing Forestry University, wmr.sagepub.com/content/31/1/67.full.pdf+html</t>
  </si>
  <si>
    <t>The University of Manchester, https://www.escholar.manchester.ac.uk/api/datastream?publicationPid=uk-ac-man-scw:198714&amp;datastreamId=FULL-TEXT.PDF</t>
  </si>
  <si>
    <t>Centro de Investigaciones y Estudios Superiores en Antropología Social, wmr.sagepub.com/content/19/5/413.full.pdf</t>
  </si>
  <si>
    <t>World Bank, http://siteresources.worldbank.org/INTINDONESIA/Resources/226271-1125376763288/1607524-1125376945368/1607526-1126767518130/PIN_Bekasi_CDCF.doc</t>
  </si>
  <si>
    <t>National Water and Sewerage Corporation, www.ijer.ir/jufile?c2hvd1BERj0zNzcmX2FjdGlvbj1zaG93UERGJmFydGljbGU9Mzc3Jl9vYj1hNmE2NTQ0NWEyZDQzY2VlNzEwNzYxNzk4ZTAwZmMxOSZmaWxlTmFtZT1mdWxsX3RleHQucGRmJnJiPTE=</t>
  </si>
  <si>
    <t>Wroclaw University of Technology, wmr.sagepub.com/content/30/8/772.full.pdf</t>
  </si>
  <si>
    <t>Chongqing University, www.sciencedirect.com/science/article/pii/S0956053X05002291</t>
  </si>
  <si>
    <t>World Bank, http://www-wds.worldbank.org/external/default/WDSContentServer/WDSP/IB/2011/01/17/000333037_20110117011432/Rendered/PDF/590120WP0P114811REPORT0FINAL1EN1WEB.pdf</t>
  </si>
  <si>
    <t>University of Sao Paulo, http://www.scielo.br/scielo.php?pid=S0103-40142011000100010&amp;script=sci_arttext&amp;tlng=en</t>
  </si>
  <si>
    <t>Shanghai Municipality, http://en.shio.gov.cn/presscon/2014/04/23/1153140.html</t>
  </si>
  <si>
    <t>Universidad Nacional Autónoma de México, www.redalyc.org/pdf/370/37025634004.pdf</t>
  </si>
  <si>
    <t>King Saud University, www.sciencedirect.com/science/article/pii/S1658077X11000312</t>
  </si>
  <si>
    <t>CCAC, http://waste.ccac-knowledge.net/sites/default/files/CCAC_images/city_fact_sheet/Rio_MSW_FactSheet_0.pdf</t>
  </si>
  <si>
    <t>CEAMSE, http://www.ceamse.gov.ar/wp-content/uploads/2012/06/Tercer-Informe-ECRSU-AMBA.pdf</t>
  </si>
  <si>
    <t>waterDom</t>
  </si>
  <si>
    <t>Domestic water consumption per capita</t>
  </si>
  <si>
    <t>totalElectricity</t>
  </si>
  <si>
    <t>Kennedy, C. A., Ibrahim, N., &amp; Hoornweg, D. (2014). Low-carbon infrastructure strategies for cities. Nature Climate Change, 4(5), 343–346. doi:10.1038/nclimate2160</t>
  </si>
  <si>
    <t>Electricity</t>
  </si>
  <si>
    <t>gridEmissions</t>
  </si>
  <si>
    <t>Based on IEA data from CO2 Emissions from Fuel Consumption 2013 © OECD/IEA 2014, IEA Publishing; modified by The World Bank.  License:  http://www.iea.org/t&amp;c/termsandconditions/</t>
  </si>
  <si>
    <t>Lubumbashi</t>
  </si>
  <si>
    <t>Mbuji-Mayi</t>
  </si>
  <si>
    <t>Brazzaville</t>
  </si>
  <si>
    <t>Congo</t>
  </si>
  <si>
    <t>Industry</t>
  </si>
  <si>
    <t>industryGHG</t>
  </si>
  <si>
    <t>Air quality</t>
  </si>
  <si>
    <t>pm10</t>
  </si>
  <si>
    <t>autoOwnership</t>
  </si>
  <si>
    <t>2010-12</t>
  </si>
  <si>
    <t>2010-11</t>
  </si>
  <si>
    <t>2003-2006</t>
  </si>
  <si>
    <t>curb_publicEnergy</t>
  </si>
  <si>
    <t>Public building energy consumption</t>
  </si>
  <si>
    <t>Municipality of Pristina, via TRACE: http://esmap.org/TRACE</t>
  </si>
  <si>
    <t>Dept of Development European Integration and Investments, Banja Luka, via TRACE: http://esmap.org/TRACE</t>
  </si>
  <si>
    <t>Sarajevo SEAP, via TRACE: http://esmap.org/TRACE</t>
  </si>
  <si>
    <t>, via TRACE: http://esmap.org/TRACE</t>
  </si>
  <si>
    <t>wasteGHG</t>
  </si>
  <si>
    <t>Kennedy, C. A. et al. (2011). Greenhouse Gas Emission Baselines for Global Cities and Metropolitan Regions. In Hoornweg et al. (Eds.), Cities and Climate Change: Responding to an Urgent Agenda. Washington, DC: The World Bank.</t>
  </si>
  <si>
    <t>totalGHG</t>
  </si>
  <si>
    <t>waterTotal</t>
  </si>
  <si>
    <t>Total water consumption per capita</t>
  </si>
  <si>
    <t>transportGHG</t>
  </si>
  <si>
    <t>wwGHG</t>
  </si>
  <si>
    <t>waterGHG</t>
  </si>
  <si>
    <t>Bogotá</t>
  </si>
  <si>
    <t>Washington, DC</t>
  </si>
  <si>
    <t>Ciudad de México</t>
  </si>
  <si>
    <t>Durban (eThekwini)</t>
  </si>
  <si>
    <t>Basel</t>
  </si>
  <si>
    <t>Heidelberg</t>
  </si>
  <si>
    <t>Auckland</t>
  </si>
  <si>
    <t>New Orleans</t>
  </si>
  <si>
    <t>Salvador</t>
  </si>
  <si>
    <t>Population density</t>
  </si>
  <si>
    <t>GDP per capita</t>
  </si>
  <si>
    <t>Climate type</t>
  </si>
  <si>
    <t>&gt; USD 60,000</t>
  </si>
  <si>
    <t>&lt; USD 15,000</t>
  </si>
  <si>
    <t>All climate</t>
  </si>
  <si>
    <t>All density</t>
  </si>
  <si>
    <t>Climate Active</t>
  </si>
  <si>
    <t>GDP active</t>
  </si>
  <si>
    <t>Density active</t>
  </si>
  <si>
    <t>&gt; 10,000 per km2</t>
  </si>
  <si>
    <t>USD 30,000 ~ USD 60,000</t>
  </si>
  <si>
    <t>USD 15,000 ~ USD 30,000</t>
  </si>
  <si>
    <t>5,000 ~ 10,000 per km2</t>
  </si>
  <si>
    <t>C40 Cities would like to thank the following cities for pilot testing the toolkit and providing invaluable feedback: Austin, Auckland, Cape Town, Mexico City, and San Francisco</t>
  </si>
  <si>
    <t>Number of city data</t>
  </si>
  <si>
    <t>Reporting level</t>
  </si>
  <si>
    <t>BASIC +</t>
  </si>
  <si>
    <t>GPC Rporting level</t>
  </si>
  <si>
    <t>Main index</t>
  </si>
  <si>
    <t>BASIC+ index</t>
  </si>
  <si>
    <t>BASIC+ INDEX</t>
  </si>
  <si>
    <t>INVENTORY</t>
  </si>
  <si>
    <t>Median</t>
  </si>
  <si>
    <t>average</t>
  </si>
  <si>
    <t>median</t>
  </si>
  <si>
    <t>Number of data points:</t>
  </si>
  <si>
    <t>Concerns raised</t>
  </si>
  <si>
    <t>If concerns raised, briefly describe the concerns and recommended actions for the inventory compiler</t>
  </si>
  <si>
    <t>Useful tips</t>
  </si>
  <si>
    <t>Resources &amp; contact</t>
  </si>
  <si>
    <t>Chart 2. Comparing sectoral split:</t>
  </si>
  <si>
    <t>Chart 1. Comparing emissions:</t>
  </si>
  <si>
    <t>Number of other city data to compare</t>
  </si>
  <si>
    <t>Number of user input data</t>
  </si>
  <si>
    <r>
      <t>Record your assessment</t>
    </r>
    <r>
      <rPr>
        <b/>
        <sz val="11"/>
        <color theme="1"/>
        <rFont val="Calibri"/>
        <family val="2"/>
        <scheme val="minor"/>
      </rPr>
      <t/>
    </r>
  </si>
  <si>
    <t>Heating/cooling degree days</t>
  </si>
  <si>
    <t>Record your assessment</t>
  </si>
  <si>
    <r>
      <t xml:space="preserve">I.1 Residential  </t>
    </r>
    <r>
      <rPr>
        <b/>
        <sz val="11"/>
        <color theme="1"/>
        <rFont val="Calibri"/>
        <family val="2"/>
        <scheme val="minor"/>
      </rPr>
      <t/>
    </r>
  </si>
  <si>
    <t xml:space="preserve">Is this column completed for each emission factor reported? This allows the emission factor to be selected on the individual sector sheets for emission calculations. 
</t>
  </si>
  <si>
    <t xml:space="preserve">The "Type" column must be completed to enable emissions to be calculated.
If the emission factor is in GHG, 'GHG' should be selected (to enable CIRIS to calculate CO2e on basis of the GWP chosen);
If the emission factor is in CO2e, 'CO2e' should be selected. 
</t>
  </si>
  <si>
    <t xml:space="preserve">Is the GWP selected and consistent with the GWP selected in the 'City Information' sheet? 
</t>
  </si>
  <si>
    <t xml:space="preserve">-  Are all units reported? 
-  Do they seem appropriate for the activity? e.g. m3 of natural gas is appropriate, but km of natural gas is not.
</t>
  </si>
  <si>
    <t xml:space="preserve">-  Have data quality ratings been assigned for each emission factor? 
-  Do they seem reasonable on basis of the 'Scale' column? e.g. international emission factors should be rated as Low.
</t>
  </si>
  <si>
    <t xml:space="preserve">This information is useful for assessing data quality of emission factors. If they are reported, do they look reasonable?  e.g. national or IPCC default emissions factors should not been categorised as Local.
</t>
  </si>
  <si>
    <t xml:space="preserve">Have they inputted correctly?
</t>
  </si>
  <si>
    <t xml:space="preserve">-  Has the inventory year been reported?
-  Is it a consecutive 12-month period?
</t>
  </si>
  <si>
    <t xml:space="preserve">Has a geographic boundary been reported? If so, has a reference been provided? 
</t>
  </si>
  <si>
    <t xml:space="preserve">Optional field. If reported, does it seem reasonable? 
</t>
  </si>
  <si>
    <r>
      <t xml:space="preserve">Optional field. If reported, does it seem reasonable? 
</t>
    </r>
    <r>
      <rPr>
        <sz val="8"/>
        <color theme="1"/>
        <rFont val="Calibri (Body)_x0000_"/>
      </rPr>
      <t xml:space="preserve">
</t>
    </r>
  </si>
  <si>
    <t xml:space="preserve">Optional field. If reported, have base temperature been specified? 
</t>
  </si>
  <si>
    <t xml:space="preserve">-  Has a map of the city boundary been pasted in the inventory?
-  Does the map broadly present the geographic boundary defined in the inventory?
</t>
  </si>
  <si>
    <t xml:space="preserve">Has it been specified whether the inventory is reporting at the BASIC or BASIC+ level?
</t>
  </si>
  <si>
    <t xml:space="preserve">If the inventory has selected BASIC level, at least 3 gases (CO2, CH4, N2O) should be reported. If BASIC+, should select 'All Gases'. Has this been selected correctly?
</t>
  </si>
  <si>
    <t xml:space="preserve">-  Is a general description of the methodology given? e.g. IPCC 2006 guidelines
-  If yes, does it seem reasonable?
</t>
  </si>
  <si>
    <t xml:space="preserve">-  Is any information given on local/ regional/ national regulations? 
-  If yes, does it seem relevant?
</t>
  </si>
  <si>
    <t>Change in total emissions since last reported inventory</t>
  </si>
  <si>
    <t xml:space="preserve">Optional field. Are there any planned improvements which should be mentioned? 
</t>
  </si>
  <si>
    <t xml:space="preserve">Optional field. Is the compiler name reported?
</t>
  </si>
  <si>
    <t xml:space="preserve">Optional field. Is the department of the compiler reported?
</t>
  </si>
  <si>
    <t xml:space="preserve">Optional field. Is the date of compilation reported?
</t>
  </si>
  <si>
    <t xml:space="preserve">Optional field. Is there some form of version control?
</t>
  </si>
  <si>
    <t xml:space="preserve">Optional field. Is contact information for the compiler reported?
</t>
  </si>
  <si>
    <t xml:space="preserve">Optional field. Is a link, such as a website for the department or company, reported?
</t>
  </si>
  <si>
    <t xml:space="preserve">-  Has the 'Source' column been completed for each emission factor reported? 
-  Have all sources named in the "Source" column been recorded on the 'Data Sources' sheet? 
</t>
  </si>
  <si>
    <t xml:space="preserve">-  Has the 'Source' column been completed for each emission source reported? 
-  Have all sources named in the "Source" column been recorded on the 'Data Sources' sheet? 
</t>
  </si>
  <si>
    <t xml:space="preserve">-  Are all the relevant information completed for each source reported on the sheet, in particular the Name of Source, Provider, Frequency, Scale columns?
-  Do all data sources reported seem appropriate for the inventory boundary and the corresponding data? 
-  If links are provided, can they navigate you to the named data source?
</t>
  </si>
  <si>
    <t xml:space="preserve">-  if no emissions sources are reported for a sub-sector:  
a)  Has a notation key been used?
b)  Does the notation key used seem reasonable for the subsector or activity described? e.g. NO used for the whole sector I.1.1 is most likely to be incorrect.
c)  NE cannot be used for any Scope 1 or 2 sub-sectors if reporting at BASIC level, or for any sectors at all if reporting at BASIC+ level.
</t>
  </si>
  <si>
    <t xml:space="preserve">-  Unless a notation key is used or the 'Emission data' column is ticked (i.e. emissions data are manually entered), activity data should be reported. 
-  Is the unit reported suitable for the activity data? e.g. m3 is appropriate for natural gas, but km is not. 
</t>
  </si>
  <si>
    <t xml:space="preserve">-  Has it been reported? 
-  If the inventory aims to achieve compliance with the Compact of Mayors, at least the three main gases (CO2, CH4 and N2O) should be reported where applicable.
-  Are the gases selected appropriate for the activity described? e.g. It is likely to be incorrect if only CO2 is selected for natural gas.
</t>
  </si>
  <si>
    <t xml:space="preserve">-  Unless emissions data are entered manually (see the ''Emissions data' column), emission factors should be selected from the dropdown list. 
-  Is the emission factor selected appropriate for the activity described? 
-  If 'Override' oxidation factor is provided, does it seem reasonable? 
</t>
  </si>
  <si>
    <t xml:space="preserve">- Has a data quality assessment of activity data (or emissions data) been assigned for the activity reported?
-  Does the rating assigned look appropriate? e.g.  Data scaled down from national inventory cannot be rated as "H". If unsure, be conservative and consider it "L".
</t>
  </si>
  <si>
    <t xml:space="preserve">-  Has a brief description of the method for calculating emissions been provided?  Does it appear reasonable? 
-  If notation key has been used, has an explanation been provided? e.g. if IE is used, it should be explained which sector the data has been included under. 
</t>
  </si>
  <si>
    <t>Concerns raised (type in the cell to briefly describe the issue and actions required)</t>
  </si>
  <si>
    <r>
      <t xml:space="preserve">This sheet serves to assess the "Stationary" sheet in your inventory. Users can choose to complete </t>
    </r>
    <r>
      <rPr>
        <b/>
        <u/>
        <sz val="12"/>
        <color theme="1"/>
        <rFont val="Calibri (Body)_x0000_"/>
      </rPr>
      <t>either</t>
    </r>
    <r>
      <rPr>
        <b/>
        <sz val="12"/>
        <color theme="1"/>
        <rFont val="Calibri"/>
        <family val="2"/>
        <scheme val="minor"/>
      </rPr>
      <t xml:space="preserve"> the "Overall assessment" </t>
    </r>
    <r>
      <rPr>
        <b/>
        <u/>
        <sz val="12"/>
        <color theme="1"/>
        <rFont val="Calibri (Body)_x0000_"/>
      </rPr>
      <t>or</t>
    </r>
    <r>
      <rPr>
        <b/>
        <sz val="12"/>
        <color theme="1"/>
        <rFont val="Calibri"/>
        <family val="2"/>
        <scheme val="minor"/>
      </rPr>
      <t xml:space="preserve"> the "Column by column assessment"</t>
    </r>
  </si>
  <si>
    <t>The "Overall assessment" column can be used for a light review if considered more appropriate by the user</t>
  </si>
  <si>
    <t>Click on sub-sector ref no. for explanations for each sub-sector</t>
  </si>
  <si>
    <t>This sheet serves to check whether the "City information" sheet in your inventory has provided all information required for a GPC-compliant inventory</t>
  </si>
  <si>
    <t>This sheet serves to check whether all data sources for the activity data / emission factors / emissions data reported in your inventory have been documented adequately and properly</t>
  </si>
  <si>
    <t>This sheet serves to check whether the "Emission Factors' sheet in your inventory have been completed properly</t>
  </si>
  <si>
    <r>
      <t xml:space="preserve">This sheet serves to assess the "Transportation" sheet in your inventory. Users can choose to complete </t>
    </r>
    <r>
      <rPr>
        <b/>
        <u/>
        <sz val="12"/>
        <color theme="1"/>
        <rFont val="Calibri (Body)_x0000_"/>
      </rPr>
      <t>either</t>
    </r>
    <r>
      <rPr>
        <b/>
        <sz val="12"/>
        <color theme="1"/>
        <rFont val="Calibri"/>
        <family val="2"/>
        <scheme val="minor"/>
      </rPr>
      <t xml:space="preserve"> the "Overall assessment" </t>
    </r>
    <r>
      <rPr>
        <b/>
        <u/>
        <sz val="12"/>
        <color theme="1"/>
        <rFont val="Calibri (Body)_x0000_"/>
      </rPr>
      <t>or</t>
    </r>
    <r>
      <rPr>
        <b/>
        <sz val="12"/>
        <color theme="1"/>
        <rFont val="Calibri"/>
        <family val="2"/>
        <scheme val="minor"/>
      </rPr>
      <t xml:space="preserve"> the "Column by column assessment"</t>
    </r>
  </si>
  <si>
    <r>
      <t xml:space="preserve">This sheet serves to assess the "Waste" sheet in your inventory. Users can choose to complete </t>
    </r>
    <r>
      <rPr>
        <b/>
        <u/>
        <sz val="12"/>
        <color theme="1"/>
        <rFont val="Calibri (Body)_x0000_"/>
      </rPr>
      <t>either</t>
    </r>
    <r>
      <rPr>
        <b/>
        <sz val="12"/>
        <color theme="1"/>
        <rFont val="Calibri"/>
        <family val="2"/>
        <scheme val="minor"/>
      </rPr>
      <t xml:space="preserve"> the "Overall assessment" </t>
    </r>
    <r>
      <rPr>
        <b/>
        <u/>
        <sz val="12"/>
        <color theme="1"/>
        <rFont val="Calibri (Body)_x0000_"/>
      </rPr>
      <t>or</t>
    </r>
    <r>
      <rPr>
        <b/>
        <sz val="12"/>
        <color theme="1"/>
        <rFont val="Calibri"/>
        <family val="2"/>
        <scheme val="minor"/>
      </rPr>
      <t xml:space="preserve"> the "Column by column assessment"</t>
    </r>
  </si>
  <si>
    <r>
      <t xml:space="preserve">1. If no activity is reported for the sub-sector:
-   Has a notation key been used with brief explanation? 
-   Is the notation key used appropriate? For example, NE cannot be used for any Scope 1 or 2 emission sources in Stationary Energy sector if reporting at BASIC level, or any scope if reporting at BASIC+ level. 
</t>
    </r>
    <r>
      <rPr>
        <sz val="8"/>
        <color theme="1"/>
        <rFont val="Calibri (Body)_x0000_"/>
      </rPr>
      <t xml:space="preserve">
</t>
    </r>
    <r>
      <rPr>
        <sz val="11.5"/>
        <color theme="1"/>
        <rFont val="Calibri"/>
        <family val="2"/>
        <scheme val="minor"/>
      </rPr>
      <t xml:space="preserve">2. If activities have been reported:
-   Is the activity appropriate for the sub-sector? e.g. electricity consumption is scope 2 not scope 1
-   Does the activity data or emissions data look reasonable? Take into account your findings on the "Results Sense-check" sheet. (If fugitive emissions from natural gas system is reported in I.8.1, consider checking against estimation by the Fugitive gas calculator within CIRIS) 
-   Does the unit of activity data align with the unit of the emission factor (if used)? If not, the activity data unit converter must be used 
-   Have the "Gases", "Description of methodology", "Data Quality" and "Sources" columns all been reported? 
</t>
    </r>
    <r>
      <rPr>
        <sz val="8"/>
        <color theme="1"/>
        <rFont val="Calibri (Body)_x0000_"/>
      </rPr>
      <t xml:space="preserve">
</t>
    </r>
    <r>
      <rPr>
        <sz val="11.5"/>
        <color theme="1"/>
        <rFont val="Calibri"/>
        <family val="2"/>
        <scheme val="minor"/>
      </rPr>
      <t xml:space="preserve">3. Are you aware of any emission sources that exist in the city but have not been reported? 
</t>
    </r>
  </si>
  <si>
    <t xml:space="preserve">-  If emission factors are not selected, have emissions been manually entered? The manually entered data shall be measured in tCO2e.
-  If biofuels or other biogenic emission sources are reported, has CO2(b) been reported separately from fossil-driven CO2?
-  Looking back at your observations in the 'Results Sense-check' sheet, if this sub-sector is flagged up as an outlier, do the emissions data here look reasonable? 
-  For sector I.8.1, If fugitive emissions from natural gas system is reported, consider checking against estimation by the calculator within CIRIS
</t>
  </si>
  <si>
    <t xml:space="preserve">-  If emission factors are not selected, have emissions been manually entered? The manually entered data shall be measured in tCO2e.
-  If biofuels or other biogenic emission sources are reported, has CO2(b) been reported separately from fossil-driven CO2?
-  Looking back at your observations in the 'Results Sense-check' sheet, if this sub-sector is flagged up as an outlier, do the emissions data here look reasonable? </t>
  </si>
  <si>
    <t xml:space="preserve">-  If no emissions sources are reported for a sub-sector: 
a)  Has a notation key been used?
b)  Does the notation key used seem reasonable for the subsector or activity described? e.g. NO used for both III.4.1 and III.4.2 are most likely incorrect. 
c)  NE cannot be used in any sub-sector under Waste as they are all mandatory for BASIC inventory.
</t>
  </si>
  <si>
    <t xml:space="preserve">-  Unless a notation key is used or the 'Emission data' column is ticked (i.e. emissions data are maually entered), activity data should be reported. 
-  Is the unit reported suitable for the activity data? e.g. tonne is suitable for the amount of waste disposal, m2 may be not.
</t>
  </si>
  <si>
    <t xml:space="preserve">-  Has the column been reported? 
-  If the inventory aims to achieve compliance with the Compact of Mayors, at least the three main gases (CO2, CH4 and N2O) should be reported where applicable.
-  Are the gases selected appropriate for the activity described? e.g. It is likely to be incorrect if only CO2 is reported in the Waste sector. 
</t>
  </si>
  <si>
    <t xml:space="preserve">-  Unless emissions data are entered manually (see the ''Emissions data' column), emission factors should be selected from the dropdown list. 
-  Is the emission factor reported appropriate for the activity described? 
</t>
  </si>
  <si>
    <t xml:space="preserve">-  If emission factors are not selected, have emissions been manually entered? The emissions data manually entered shall also be measured in tCO2e.
-  Has CO2(b) been reported separately from fossil-driven CO2?
-  Looking back at your observations in the 'Results Sense-check' sheet, if this sub-sector is flagged up as an outlier, do the emissions data here look reasonable? Consider using the calculators within CIRIS to estimate emissions and compare with what is reported.
</t>
  </si>
  <si>
    <t xml:space="preserve">-  Has a brief description of the method for calculating emissions been provided?  Does it appear reasonable? 
-  If notation key has been used, has an explanation been provided? e.g. if IE is used, it should be explained which sector the data has been included under.
</t>
  </si>
  <si>
    <t xml:space="preserve">-  If some activities are reported, do they fit the description of the sub-sector and scopes they are reported under? e.g. electricity consumption is scope 2 not scope 1; primary fuel used in power plants should be reported in I.4.4 rather than I.X.1.
-  Are you aware of any emission sources that exist in the city but have not been reported? </t>
  </si>
  <si>
    <t xml:space="preserve">-  If some activities are reported:
a)   Has the "Treatment Activity" column been selected from the dropdown list?  
b)   Do the activities reported fit the description of the sub-sector and scopes they are reported under? e.g. electricity consumed in waste treatment plants shall be reported under Stationary Energy sector, not Waste.  Emissions from waste-to-energy plants should be reported in I.4.4 in Stationary Energy not Waste. 
-  Are you aware of any emission sources that exist in the city but have not been reported? 
</t>
  </si>
  <si>
    <r>
      <t xml:space="preserve">This sheet serves to assess the "IPPU" sheet in your inventory. Users can choose to complete </t>
    </r>
    <r>
      <rPr>
        <b/>
        <u/>
        <sz val="12"/>
        <color theme="1"/>
        <rFont val="Calibri (Body)_x0000_"/>
      </rPr>
      <t>either</t>
    </r>
    <r>
      <rPr>
        <b/>
        <sz val="12"/>
        <color theme="1"/>
        <rFont val="Calibri"/>
        <family val="2"/>
        <scheme val="minor"/>
      </rPr>
      <t xml:space="preserve"> the "Overall assessment" </t>
    </r>
    <r>
      <rPr>
        <b/>
        <u/>
        <sz val="12"/>
        <color theme="1"/>
        <rFont val="Calibri (Body)_x0000_"/>
      </rPr>
      <t>or</t>
    </r>
    <r>
      <rPr>
        <b/>
        <sz val="12"/>
        <color theme="1"/>
        <rFont val="Calibri"/>
        <family val="2"/>
        <scheme val="minor"/>
      </rPr>
      <t xml:space="preserve"> the "Column by column assessment"</t>
    </r>
  </si>
  <si>
    <t xml:space="preserve">The structure of this sheet is almost identical to the "Stationary" sheet. Check the "Tips" on the "Stationary" sheet </t>
  </si>
  <si>
    <t xml:space="preserve">-  If some activities are reported, do the activities reported fit the description of the sub-sector and scopes they are reported under? e.g. fuels used as energy in industries should be reported in Stationary Energy not IPPU. 
-   Are you aware of any emission sources that exist in the city but have not been reported? 
</t>
  </si>
  <si>
    <t xml:space="preserve">-  Check if the 'Unit' reported for Activity Data match the 'Unit' of relevant emission factor (if used). If they do not, the "Activity data unit converters" column is required. 
-  If the 'Override' column for Activity data unit converters is filled, does the value entered look reasonable?
</t>
  </si>
  <si>
    <t>-  Check if the 'Unit' reported for Activity Data match the 'Units' of relevant emission factor (if used). If they do not, the "Activity data unit converters" column is required. 
-  If the 'Override' column for Activity data unit converters is filled, does the value entered look reasonable?</t>
  </si>
  <si>
    <r>
      <t xml:space="preserve">This sheet serves to assess the "AFOLU" sheet in your inventory. Users can choose to complete </t>
    </r>
    <r>
      <rPr>
        <b/>
        <u/>
        <sz val="12"/>
        <color rgb="FF000000"/>
        <rFont val="Calibri (Body)"/>
      </rPr>
      <t>either</t>
    </r>
    <r>
      <rPr>
        <b/>
        <sz val="12"/>
        <color rgb="FF000000"/>
        <rFont val="Calibri"/>
        <family val="2"/>
        <scheme val="minor"/>
      </rPr>
      <t xml:space="preserve"> the "Overall assessment" </t>
    </r>
    <r>
      <rPr>
        <b/>
        <u/>
        <sz val="12"/>
        <color rgb="FF000000"/>
        <rFont val="Calibri (Body)"/>
      </rPr>
      <t>or</t>
    </r>
    <r>
      <rPr>
        <b/>
        <sz val="12"/>
        <color rgb="FF000000"/>
        <rFont val="Calibri"/>
        <family val="2"/>
        <scheme val="minor"/>
      </rPr>
      <t xml:space="preserve"> the "Column by column assessment"</t>
    </r>
  </si>
  <si>
    <t>-  Check if the 'Unit' reported for Activity Data match the 'Unit' for relevant emission factor (if used). If they do not, the "Activity data unit converters" column is required. 
-  If the 'Override' column for Activity data unit converters is filled, does the value entered look reasonable?</t>
  </si>
  <si>
    <t xml:space="preserve">
1. If no activity is reported for the sub-sector:
-   Has a notation key been used with brief explanation? 
-   Is the notation key used appropriate? For example, NE cannot be used for any Scope 1 or 2 sources in Transportation sector if reporting at BASIC level, or any scope if reporting at BASIC+ level. 
2. If activities have been reported:
-   Is the activity appropriate for the sub-sector? 
-   Does the activity data or emissions data look reasonable?  Take into account your findings on the "Results Analysis" sheet.
-   Does the unit of activity data align with the unit of the emission factor (if used)? If not, the activity data unit converter must be used
-   Has the "Method" column been specified for transport emission sources that are reported? 
-   Is the "Method" column consistent across different emission sources under the same sub-sector? If not, e.g. if both Fuel Sales and Resident Activity approaches are selected for On-road transport, check if there is any potential double counting issue
-   Have the "Gases", "Description of methodology", "Data Quality" and "Sources" columns all been reported? 
3. Are you aware of any emission sources that exist in the city but have not been reported? 
</t>
  </si>
  <si>
    <t xml:space="preserve">-  If some activities are reported:
a)   Has the "Method" column been selected from the dropdown list? 
b)   Is the "Method" column consistent across different emission sources under the same sub-sector? If not, e.g. if both Fuel Sales and Resident Activity approaches are selected for On-road transport, check if there is any potential double counting issue
c)   Do the activities reported fit the description of the sub-sector and scopes they are reported under? e.g. electricity consumption is scope 2 not scope 1.
-  Are you aware of any emission sources that exist in the city but have not been reported? </t>
  </si>
  <si>
    <r>
      <t xml:space="preserve">1. If no activity is reported for the sub-sector:
-   Has a notation key been used with brief explanation? 
-   Is the notation key used appropriate? For example, NE cannot be used for any sub-sector under Waste sector as they are all mandatory for BASIC level; if NO is used for both III.3.1 and III.3.2 it is almost certainly incorrect as all cities generate wastewater. 
</t>
    </r>
    <r>
      <rPr>
        <sz val="8"/>
        <color theme="1"/>
        <rFont val="Calibri (Body)_x0000_"/>
      </rPr>
      <t xml:space="preserve">
</t>
    </r>
    <r>
      <rPr>
        <sz val="12"/>
        <color theme="1"/>
        <rFont val="Calibri"/>
        <family val="2"/>
        <scheme val="minor"/>
      </rPr>
      <t xml:space="preserve">2. If activities have been reported:
-   Is the activity appropriate for the sub-sector? 
-   Does the activity data or emissions data look reasonable?  Take into account your findings on the "Results Analysis" sheet. (Consider using CIRIS calculators to estimate emissions and compare with what is reported)
-   Does the unit of activity data align with the unit of the emission factor (if used)? If not, the activity data unit converter must be used
-   Has the "Treatment Activity" column been specified for emission sources that are reported?  
-   Have the "Gases", "Description of methodology", "Data Quality" and "Sources" columns all been reported? 
</t>
    </r>
    <r>
      <rPr>
        <sz val="12"/>
        <color theme="1"/>
        <rFont val="Calibri (Body)_x0000_"/>
      </rPr>
      <t xml:space="preserve">
</t>
    </r>
    <r>
      <rPr>
        <sz val="12"/>
        <color theme="1"/>
        <rFont val="Calibri"/>
        <family val="2"/>
        <scheme val="minor"/>
      </rPr>
      <t xml:space="preserve">3. Are you aware of any emission sources that exist in the city but have not been reported? 
</t>
    </r>
  </si>
  <si>
    <t xml:space="preserve">1. If no activity is reported for the sub-sector:
-   Has a notation key been used with brief explanation? 
-   Is the notation key used appropriate? For example, NE cannot be used in this sector if reporting at BASIC+ level. 
2. If activities have been reported:
-   Is the activity appropriate for the sub-sector? 
-   Does the activity data or emissions data look reasonable?  Take into account your findings on the "Results Analysis" sheet.
-   Does the unit of activity data align with the unit of the emission factor (if used)? If not, the activity data unit converter must be used
-   Have the "Gases", "Description of methodology", "Data Quality" and "Sources" columns all been reported? 
3. Are you aware of any emission sources that exist in the city but have not been reported? 
</t>
  </si>
  <si>
    <t>-  Check if the 'Unit' column for Activity Data match the 'Unit' for relevant emission factor (if used). If they do not, the "Activity data unit converters" column is required. 
-  If the 'Override' column for Activity data unit converters is filled, does the value entered look reasonable?</t>
  </si>
  <si>
    <t>-  Check if the 'Unit' reported for Activity Data match the 'Unit' for the relevant emission factor (if used). If they do not, the "Activity data unit converters" column is required. 
-  If the 'Override' column for Activity data unit converters is filled, does the value entered look reasonable?</t>
  </si>
  <si>
    <t xml:space="preserve">1. If no activity is reported for the sector, has a notation key been used with brief explanation and is the notation key used appropriate? 
2. If activities have been reported:
-   Is the activity appropriate for the sector? 
-   Does the activity data or emissions data look reasonable?  Take into account your findings on the "Results Analysis" sheet.
-   If the activity data unit and the emission factor unit do not align, has the activity data unit converter been used? 
-   Have the "Gases", "Description of methodology", "Data Quality" and "Sources" columns all been reported? 
</t>
  </si>
  <si>
    <t xml:space="preserve">-  Is the population reported? 
-  Does the figure reported seem reasonable for the geographic boundary defined? Consider the comparison of per capita emissions in the "Results Sense-check" sheet. 
-  Has a reference provided?
</t>
  </si>
  <si>
    <t xml:space="preserve">-  Is the GDP in US$ for the inventory year provided? Consider the comparison of emission intensity in the "Results Sense-check" sheet. 
-  Does it seem reasonable and is a reference provided?
</t>
  </si>
  <si>
    <t xml:space="preserve">-  Has the land area of the geographic boundary been reported? Consider the comparison of emission intensity in the "Results Sense-check" sheet. 
-  Does the figure reported look reasonable and has a reference been provided?
</t>
  </si>
  <si>
    <t>Data sources column on the individual GPC sector's sheets</t>
  </si>
  <si>
    <t xml:space="preserve">Compared to other cities or previous inventories (if available), do the emissions and sectoral split look reasonable? </t>
  </si>
  <si>
    <t>Resident population</t>
  </si>
  <si>
    <t>Greenhouse gases reported</t>
  </si>
  <si>
    <t>GDP (US$)</t>
  </si>
  <si>
    <t>Summary of assessment results</t>
  </si>
  <si>
    <t>The "Activity Data Unit Converter" column</t>
  </si>
  <si>
    <t>No (type in the cell to briefly describe why)</t>
  </si>
  <si>
    <t>Step 4. Record findings</t>
  </si>
  <si>
    <t>If you are concerned about any particular sector/sub-sector(s) in your inventory following Step 3, record them in the box below and it is recommended that you check them more closely later on in the 'Emission Sources' section of the toolkit.</t>
  </si>
  <si>
    <r>
      <rPr>
        <b/>
        <sz val="14"/>
        <color rgb="FF000000"/>
        <rFont val="Calibri"/>
        <family val="2"/>
        <scheme val="minor"/>
      </rPr>
      <t>Completeness</t>
    </r>
    <r>
      <rPr>
        <sz val="14"/>
        <color rgb="FF000000"/>
        <rFont val="Calibri"/>
        <family val="2"/>
        <scheme val="minor"/>
      </rPr>
      <t xml:space="preserve">: All emission sources defined in the GPC shall be considered and accounted for. Any exclusion of emission source shall be justified and clearly explained, through the use of notation keys. </t>
    </r>
  </si>
  <si>
    <r>
      <rPr>
        <b/>
        <sz val="14"/>
        <color rgb="FF000000"/>
        <rFont val="Calibri"/>
        <family val="2"/>
        <scheme val="minor"/>
      </rPr>
      <t>Accuracy</t>
    </r>
    <r>
      <rPr>
        <sz val="14"/>
        <color rgb="FF000000"/>
        <rFont val="Calibri"/>
        <family val="2"/>
        <scheme val="minor"/>
      </rPr>
      <t xml:space="preserve">: Data quality shall be assessed, and the calculation of emissions shall not systematically overstate or understate actual emissions. </t>
    </r>
  </si>
  <si>
    <r>
      <rPr>
        <b/>
        <sz val="14"/>
        <color rgb="FF000000"/>
        <rFont val="Calibri"/>
        <family val="2"/>
        <scheme val="minor"/>
      </rPr>
      <t>Relevance</t>
    </r>
    <r>
      <rPr>
        <sz val="14"/>
        <color rgb="FF000000"/>
        <rFont val="Calibri"/>
        <family val="2"/>
        <scheme val="minor"/>
      </rPr>
      <t xml:space="preserve">: The inventory shall appropriately reflect emissions occurring as a result of activities and consumption patterns of the city, and serve the decision-making needs of the city. The principle of relevance should also be considered when selecting data sources and determining whether or not to estimate some emission sources. </t>
    </r>
  </si>
  <si>
    <r>
      <rPr>
        <b/>
        <sz val="14"/>
        <color rgb="FF000000"/>
        <rFont val="Calibri"/>
        <family val="2"/>
        <scheme val="minor"/>
      </rPr>
      <t xml:space="preserve">Compatibility: </t>
    </r>
    <r>
      <rPr>
        <sz val="14"/>
        <color rgb="FF000000"/>
        <rFont val="Calibri"/>
        <family val="2"/>
        <scheme val="minor"/>
      </rPr>
      <t xml:space="preserve">This toolkit is best suited to assess inventories reported using the City Inventory Reporting and Information System (CIRIS) provided by C40 Cities, and its predecessor - the GPC Reporting Tool v.1.9. It may be adapted to review inventories reported in older versions of CIRIS or other reporting tools.
</t>
    </r>
  </si>
  <si>
    <r>
      <rPr>
        <b/>
        <sz val="14"/>
        <color rgb="FF000000"/>
        <rFont val="Calibri"/>
        <family val="2"/>
        <scheme val="minor"/>
      </rPr>
      <t xml:space="preserve">General: </t>
    </r>
    <r>
      <rPr>
        <sz val="14"/>
        <color rgb="FF000000"/>
        <rFont val="Calibri"/>
        <family val="2"/>
        <scheme val="minor"/>
      </rPr>
      <t xml:space="preserve">At the beginning of each sheet there is a short introduction about how to use them, and there are </t>
    </r>
    <r>
      <rPr>
        <sz val="14"/>
        <color rgb="FF00B050"/>
        <rFont val="Calibri (Body)_x0000_"/>
      </rPr>
      <t>tips</t>
    </r>
    <r>
      <rPr>
        <sz val="14"/>
        <color rgb="FF000000"/>
        <rFont val="Calibri"/>
        <family val="2"/>
        <scheme val="minor"/>
      </rPr>
      <t xml:space="preserve"> highlighted in green throughout the toolkit.</t>
    </r>
  </si>
  <si>
    <r>
      <t xml:space="preserve">Tip:  </t>
    </r>
    <r>
      <rPr>
        <i/>
        <sz val="12"/>
        <color rgb="FF00B050"/>
        <rFont val="Calibri"/>
        <family val="2"/>
        <scheme val="minor"/>
      </rPr>
      <t>It is recommended that you prioritise the emission factors linked to the most significant sector/sub-sector(s), based on your observations in the "Results Sense-check" sheet (e.g. Chart 2)</t>
    </r>
  </si>
  <si>
    <r>
      <rPr>
        <b/>
        <i/>
        <sz val="12"/>
        <color rgb="FF00B050"/>
        <rFont val="Calibri (Body)_x0000_"/>
      </rPr>
      <t xml:space="preserve">Tips: </t>
    </r>
    <r>
      <rPr>
        <i/>
        <sz val="12"/>
        <color rgb="FF00B050"/>
        <rFont val="Calibri"/>
        <family val="2"/>
        <scheme val="minor"/>
      </rPr>
      <t>The IPPU sector is only required for BASIC+ reporting level. If your inventory is intended for BASIC level, it is optional to assess this sector, and any issues identified do not have bearing on the compliance of the inventory with GPC</t>
    </r>
  </si>
  <si>
    <r>
      <t xml:space="preserve">Tips: </t>
    </r>
    <r>
      <rPr>
        <i/>
        <sz val="12"/>
        <color rgb="FF00B050"/>
        <rFont val="Calibri"/>
        <family val="2"/>
        <scheme val="minor"/>
      </rPr>
      <t xml:space="preserve">The structure of this sheet is almost identical to the "Stationary" sheet. Check the "Tips" on the "Stationary" sheet </t>
    </r>
  </si>
  <si>
    <r>
      <t xml:space="preserve">Tips: </t>
    </r>
    <r>
      <rPr>
        <i/>
        <sz val="12"/>
        <color rgb="FF00B050"/>
        <rFont val="Calibri"/>
        <family val="2"/>
        <scheme val="minor"/>
      </rPr>
      <t>The AFOLU sector is only required for BASIC+ reporting level. If your inventory is intended for BASIC level, it is optional to assess this sector, and any issues identified do not have bearing on the compliance of the inventory with GPC</t>
    </r>
  </si>
  <si>
    <r>
      <rPr>
        <b/>
        <i/>
        <sz val="12"/>
        <color rgb="FF00B050"/>
        <rFont val="Calibri"/>
        <family val="2"/>
        <scheme val="minor"/>
      </rPr>
      <t xml:space="preserve">Tips: </t>
    </r>
    <r>
      <rPr>
        <i/>
        <sz val="12"/>
        <color rgb="FF00B050"/>
        <rFont val="Calibri"/>
        <family val="2"/>
        <scheme val="minor"/>
      </rPr>
      <t>Note that Other Scope 3 is not required for BASIC or BASIC+ reporting level. So it is optional to report or assess this sector, and any issues identified do not have bearing on whether the inventory can be considered compliant with GPC</t>
    </r>
  </si>
  <si>
    <t xml:space="preserve">This sheet serves to provide an overview of issues that will have already been identified, indicate where actions are required of the inventory compiler, and whether issue have been addressed.  </t>
  </si>
  <si>
    <t>Checks performed</t>
  </si>
  <si>
    <t>Industrial Processes And Product Use (IPPU)</t>
  </si>
  <si>
    <t>Agriculture, Forestry, and Land Use (AFOLU)</t>
  </si>
  <si>
    <t>Emissions Results Sense-check</t>
  </si>
  <si>
    <t>2,500 ~ 5,000 per km2</t>
  </si>
  <si>
    <t>&lt; 2,500 per km2</t>
  </si>
  <si>
    <r>
      <t xml:space="preserve">This toolkit was produced by C40 Cities Climate Leadership Group. Any questions and feedback, please contact </t>
    </r>
    <r>
      <rPr>
        <u/>
        <sz val="14"/>
        <color theme="8"/>
        <rFont val="Calibri"/>
        <family val="2"/>
        <scheme val="minor"/>
      </rPr>
      <t>measurement@c40.org</t>
    </r>
  </si>
  <si>
    <r>
      <t xml:space="preserve">Tip:  </t>
    </r>
    <r>
      <rPr>
        <i/>
        <sz val="12"/>
        <color rgb="FF00B050"/>
        <rFont val="Calibri"/>
        <family val="2"/>
        <scheme val="minor"/>
      </rPr>
      <t>It is recommended that you prioritise the data sources for the most significant sector/sub-sector(s) being reported, based on findings from the "Results Sense-check" sheet (e.g. Chart 2)</t>
    </r>
  </si>
  <si>
    <t xml:space="preserve">Where to look in the inventory -&gt;   </t>
  </si>
  <si>
    <r>
      <t xml:space="preserve">Tips: </t>
    </r>
    <r>
      <rPr>
        <i/>
        <sz val="12"/>
        <color rgb="FF00B050"/>
        <rFont val="Calibri"/>
        <family val="2"/>
        <scheme val="minor"/>
      </rPr>
      <t>It is highly recommended to conduct "Column by column assessment" where possible, especially for the sector/sub-sectors that are considered significant (in conjunction with your observations in the "Results Sense-check" sheet)</t>
    </r>
  </si>
  <si>
    <r>
      <rPr>
        <b/>
        <i/>
        <sz val="12"/>
        <color rgb="FF00B050"/>
        <rFont val="Calibri"/>
        <family val="2"/>
        <scheme val="minor"/>
      </rPr>
      <t xml:space="preserve">Tips: </t>
    </r>
    <r>
      <rPr>
        <i/>
        <sz val="12"/>
        <color rgb="FF00B050"/>
        <rFont val="Calibri"/>
        <family val="2"/>
        <scheme val="minor"/>
      </rPr>
      <t xml:space="preserve">The "Summary of assessment results" column will be auto-populated, but can be overwritten if needed. Where it says "Go to xxx sheet to complete checks", go to the specified sheet </t>
    </r>
    <r>
      <rPr>
        <i/>
        <u/>
        <sz val="12"/>
        <color rgb="FF00B050"/>
        <rFont val="Calibri (Body)_x0000_"/>
      </rPr>
      <t>in the toolkit</t>
    </r>
    <r>
      <rPr>
        <i/>
        <sz val="12"/>
        <color rgb="FF00B050"/>
        <rFont val="Calibri"/>
        <family val="2"/>
        <scheme val="minor"/>
      </rPr>
      <t xml:space="preserve"> to complete checks, unless it also says "Optional".</t>
    </r>
  </si>
  <si>
    <t>All level</t>
  </si>
  <si>
    <t>Attention only</t>
  </si>
  <si>
    <t>Use the "Action required" column to indicate whether actions are required and the priority level. It will show "N/A" automatically if no concern is raised. The "Additional note" column can be used to provide more details.</t>
  </si>
  <si>
    <t>Analysis _4 sorting</t>
  </si>
  <si>
    <t>Rank year</t>
  </si>
  <si>
    <t>Combined Ranking</t>
  </si>
  <si>
    <t>Order_emissions</t>
  </si>
  <si>
    <t>Order_emissions_same city</t>
  </si>
  <si>
    <t>New Index</t>
  </si>
  <si>
    <t>City name</t>
  </si>
  <si>
    <t>Year (value)</t>
  </si>
  <si>
    <r>
      <t xml:space="preserve">If you have historic GPC inventories and wish to use them for benchmarking, check first if they have already been included in the C40 inventory data file downloaded. </t>
    </r>
    <r>
      <rPr>
        <i/>
        <u/>
        <sz val="12"/>
        <color rgb="FF00B050"/>
        <rFont val="Calibri"/>
        <family val="2"/>
        <scheme val="minor"/>
      </rPr>
      <t>If not</t>
    </r>
    <r>
      <rPr>
        <i/>
        <sz val="12"/>
        <color rgb="FF00B050"/>
        <rFont val="Calibri"/>
        <family val="2"/>
        <scheme val="minor"/>
      </rPr>
      <t xml:space="preserve">, they can be entered manually in the table below from second row onwards (maximum 10 rows) </t>
    </r>
  </si>
  <si>
    <r>
      <t>Enter your inventory data in the table below (emissions should be summed at sub-sector level and measured in metric tonnes CO</t>
    </r>
    <r>
      <rPr>
        <i/>
        <vertAlign val="subscript"/>
        <sz val="12"/>
        <color theme="1"/>
        <rFont val="Calibri"/>
        <family val="2"/>
        <scheme val="minor"/>
      </rPr>
      <t>2</t>
    </r>
    <r>
      <rPr>
        <i/>
        <sz val="12"/>
        <color theme="1"/>
        <rFont val="Calibri"/>
        <family val="2"/>
        <scheme val="minor"/>
      </rPr>
      <t>e):</t>
    </r>
  </si>
  <si>
    <t xml:space="preserve">This toolkit aims to help cities assess whether their community-level greenhouse gas (GHG) emission inventory meet the requirements of the Global Protocol for Community-scale Greenhouse Gas Emission Inventories (GPC), as part of their quality control and internal review process. It can also be used for peer review between cities.
</t>
  </si>
  <si>
    <t>The toolkit is designed to encourage and guide cities to consider the following key accounting and reporting principles used by the GPC:</t>
  </si>
  <si>
    <r>
      <rPr>
        <b/>
        <sz val="14"/>
        <color rgb="FF000000"/>
        <rFont val="Calibri"/>
        <family val="2"/>
        <scheme val="minor"/>
      </rPr>
      <t>Transparency</t>
    </r>
    <r>
      <rPr>
        <sz val="14"/>
        <color rgb="FF000000"/>
        <rFont val="Calibri"/>
        <family val="2"/>
        <scheme val="minor"/>
      </rPr>
      <t xml:space="preserve">:  Data sources and accounting methodologies shall be disclosed. Ideally all activity data and emission factors are also disclosed so that individuals outside the inventory development process can use the same data and methods to derive the same results. Any exclusions shall be clearly disclosed and justified. </t>
    </r>
  </si>
  <si>
    <r>
      <rPr>
        <b/>
        <sz val="14"/>
        <color rgb="FF000000"/>
        <rFont val="Calibri"/>
        <family val="2"/>
        <scheme val="minor"/>
      </rPr>
      <t>Consistency</t>
    </r>
    <r>
      <rPr>
        <sz val="14"/>
        <color rgb="FF000000"/>
        <rFont val="Calibri"/>
        <family val="2"/>
        <scheme val="minor"/>
      </rPr>
      <t xml:space="preserve">:  The reporting of emissions over time shall be consistent in approach, boundary and methodology. Calculating emissions should also follow the methodological approach provided by the GPC to enable meaningful comparison between cities. Any deviation from the preferred approaches shall be disclosed and justified.  </t>
    </r>
  </si>
  <si>
    <t xml:space="preserve">The toolkit contains four main sections, as listed below. Some sections contain multiple sheets. A navigation bar is available on top of each sheet to guide you through. The first row of the bar refers to sections and the second row refers to sheets under the section, with a darker colour applied to the sheet in current review. </t>
  </si>
  <si>
    <t xml:space="preserve">To start with, it is useful to 'sense-check' whether the emissions results look reasonable in comparison to other cities and the city's previous years' inventories. This 'Results Sense-check' sheet enables this check by benchmarking with publicly reported GPC inventories. Emissions and emission intensity (i.e. per capita, unit of GDP, or per km2 of land area) should be checked. Comparison can be performed for a specific region, country or GPC sector. Any outliers in the results or anomalies observed can inform further checks on specific aspects of the inventory. </t>
  </si>
  <si>
    <t>Next, check whether the inventory has been set up properly, by going through the 'City Information', 'Data Sources', and 'Emission Factors' sheets in the inventory, using the five GPC principles stated above. There are three sheets in the toolkit, corresponding to the three sheets in the inventory. Each sheet contains columns labelled as 'Where to look in the inventory' and 'What to look out for' to guide users to perform the check. Findings can be recorded in the last column.</t>
  </si>
  <si>
    <t xml:space="preserve">At the heart of the toolkit is the evaluation of emissions sources reported in each of the sector sheets in the inventory. There are six sheets under this section, corresponding to the six GPC sectors. For each sector, there is the option to conduct a detailed "column by column assessment" of the inventory, or an "overall assessment". </t>
  </si>
  <si>
    <r>
      <rPr>
        <b/>
        <sz val="14"/>
        <color rgb="FF000000"/>
        <rFont val="Calibri"/>
        <family val="2"/>
        <scheme val="minor"/>
      </rPr>
      <t>User experience:</t>
    </r>
    <r>
      <rPr>
        <sz val="14"/>
        <color rgb="FF000000"/>
        <rFont val="Calibri"/>
        <family val="2"/>
        <scheme val="minor"/>
      </rPr>
      <t xml:space="preserve"> Ideally the inventory reviewer will already have some basic understanding of GHG inventories and emission sources within the city, and thus be able to conduct a comprehensive review and make expert judgements where required. Some familiarity with the GPC standard and the CIRIS tool is also desirable. However, it is possible for someone without such prerequisite knowledge to use the toolkit by following the instructions available throughout the toolkit. It is also recommended that the reviewer and the inventory compiler communicate closely during the process and assist each other where needed.
</t>
    </r>
  </si>
  <si>
    <r>
      <rPr>
        <b/>
        <sz val="14"/>
        <color rgb="FF000000"/>
        <rFont val="Calibri"/>
        <family val="2"/>
        <scheme val="minor"/>
      </rPr>
      <t xml:space="preserve">Flexibility: </t>
    </r>
    <r>
      <rPr>
        <sz val="14"/>
        <color rgb="FF000000"/>
        <rFont val="Calibri"/>
        <family val="2"/>
        <scheme val="minor"/>
      </rPr>
      <t xml:space="preserve"> It is highly recommended to complete all sections of the toolkit for a comprehensive review of the inventory. However, should a lighter review be considered more appropriate by the inventory owner, the 'Emission Sources' section of the toolkit can be simplified by completing the "column by column assessment" for the largest sectors/sub-sectors. An "overall assessment" can be made for the remainder of the inventory. The "Results Sense-check" section can help identify the most significant sectors/sub-sectors. 
</t>
    </r>
  </si>
  <si>
    <r>
      <rPr>
        <b/>
        <sz val="14"/>
        <color rgb="FF000000"/>
        <rFont val="Calibri"/>
        <family val="2"/>
        <scheme val="minor"/>
      </rPr>
      <t xml:space="preserve">Excel tips: </t>
    </r>
    <r>
      <rPr>
        <sz val="14"/>
        <color rgb="FF000000"/>
        <rFont val="Calibri"/>
        <family val="2"/>
        <scheme val="minor"/>
      </rPr>
      <t xml:space="preserve">Column and row headings are hidden in all sheets by default. If needed, go to "View" in the Excel menu bar and check "Headings" to view them. All sheets are protected, which will not affect usability of the toolkit. The password to unprotect sheets is available upon request from the email below.
</t>
    </r>
  </si>
  <si>
    <t>This sheet serves to compare the emission results of your inventory with other cities and with your inventory from previous years (if provided), through a 4-step process: Enter data --&gt; Select parameters --&gt; Find outliers --&gt; Record findings.</t>
  </si>
  <si>
    <t xml:space="preserve">Through this process you will be able to judge if the inventory results are reasonable and of the right order of magnitude. If outliers are found in any particular (sub-)sector, prioritise that (sub-)sector for more detailed reviews in later sections of the toolkit. </t>
  </si>
  <si>
    <t>Note that benchmarking only serves as a means to sense-check and prioritise. Outliers do not necessarily mean there is a problem within your inventory.</t>
  </si>
  <si>
    <t>This exercise also helps to identify the (sub-)sector(s) that are the largest source of emissions and thus should be prioritised for comprehensive reviews, and helps to identify cities with similar emission profile to yours.</t>
  </si>
  <si>
    <t>This GPC database should be saved in the same folder as the toolkit, with file name remain unchanged as downloaded. Modifying the file name or file path of the GPC database or the database itself, may result in malfunction of this sheet.</t>
  </si>
  <si>
    <r>
      <rPr>
        <u/>
        <sz val="14"/>
        <color theme="4" tint="-0.249977111117893"/>
        <rFont val="Calibri (Body)_x0000_"/>
      </rPr>
      <t>Click here</t>
    </r>
    <r>
      <rPr>
        <sz val="14"/>
        <color theme="1"/>
        <rFont val="Calibri"/>
        <family val="2"/>
        <scheme val="minor"/>
      </rPr>
      <t xml:space="preserve"> to download the GPC Guidance from http://ghgprotocol.org</t>
    </r>
  </si>
  <si>
    <t xml:space="preserve">Step 3. Find outliers </t>
  </si>
  <si>
    <t>(Please select)</t>
  </si>
  <si>
    <t xml:space="preserve">See in the charts below how your inventory results compare to other cities, in terms of the level of emissions (Chart 1) and the sectoral split (Chart 2). </t>
  </si>
  <si>
    <t>Charts are auto-populated with data from user input in Step 1 and the GPC database downloaded from C40 website. Charts will be updated automatically based on the parameters selected in Step 2 above.</t>
  </si>
  <si>
    <t xml:space="preserve"> are</t>
  </si>
  <si>
    <t>their median value</t>
  </si>
  <si>
    <t>The 'Emission Factor' and 'Oxidation factor' column</t>
  </si>
  <si>
    <t>The 'Description of methods or explanation for notation keys' column</t>
  </si>
  <si>
    <t>Commercial/Institutional</t>
  </si>
  <si>
    <t>Manufacturing/Construction</t>
  </si>
  <si>
    <r>
      <t xml:space="preserve">Complete the "Addressed?" column </t>
    </r>
    <r>
      <rPr>
        <i/>
        <u/>
        <sz val="12"/>
        <color rgb="FF00B050"/>
        <rFont val="Calibri (Body)_x0000_"/>
      </rPr>
      <t>only after</t>
    </r>
    <r>
      <rPr>
        <i/>
        <sz val="12"/>
        <color rgb="FF00B050"/>
        <rFont val="Calibri"/>
        <family val="2"/>
        <scheme val="minor"/>
      </rPr>
      <t xml:space="preserve"> the inventory complier has acted upon your recommendations. It will show "N/A" automatically if no action is required. </t>
    </r>
    <r>
      <rPr>
        <b/>
        <i/>
        <sz val="12"/>
        <color rgb="FF00B050"/>
        <rFont val="Calibri"/>
        <family val="2"/>
        <scheme val="minor"/>
      </rPr>
      <t>This review can only be considered complete after all actions identified have been undertaken.</t>
    </r>
  </si>
  <si>
    <t>Step 2. Select parameters</t>
  </si>
  <si>
    <t>Montréal</t>
  </si>
  <si>
    <t>City of melbourne</t>
  </si>
  <si>
    <t>City of Sydney</t>
  </si>
  <si>
    <t>Latest input city</t>
  </si>
  <si>
    <t>Latest city input year</t>
  </si>
  <si>
    <t>Series name</t>
  </si>
  <si>
    <t>per unit gdp ($m)</t>
  </si>
  <si>
    <t>per unit land area (km2)</t>
  </si>
  <si>
    <t>total GHG</t>
  </si>
  <si>
    <t>per capita</t>
  </si>
  <si>
    <t>Default options are currently selected for the parameters below. Change selections to compare either absolute emissions or emissions intensity of your inventory, with cities worldwide or from a specific region / country, or just those with similar economic output, population density or climate.</t>
  </si>
  <si>
    <t>Other city data</t>
  </si>
  <si>
    <t>All_cities</t>
  </si>
  <si>
    <t>City index</t>
  </si>
  <si>
    <t>City index_rank_2</t>
  </si>
  <si>
    <t>All cities</t>
  </si>
  <si>
    <t>City index_rank</t>
  </si>
  <si>
    <t>Region index</t>
  </si>
  <si>
    <t>Region index_rank_2</t>
  </si>
  <si>
    <t>Region index_rank</t>
  </si>
  <si>
    <t>All regions</t>
  </si>
  <si>
    <r>
      <t xml:space="preserve">Country
</t>
    </r>
    <r>
      <rPr>
        <i/>
        <sz val="12"/>
        <color theme="1"/>
        <rFont val="Calibri"/>
        <family val="2"/>
      </rPr>
      <t>(select or specify)</t>
    </r>
  </si>
  <si>
    <r>
      <t xml:space="preserve">City
</t>
    </r>
    <r>
      <rPr>
        <i/>
        <sz val="12"/>
        <color theme="1"/>
        <rFont val="Calibri"/>
        <family val="2"/>
      </rPr>
      <t>(select or specify)</t>
    </r>
  </si>
  <si>
    <r>
      <t xml:space="preserve">Year 
</t>
    </r>
    <r>
      <rPr>
        <i/>
        <sz val="12"/>
        <color theme="1"/>
        <rFont val="Calibri"/>
        <family val="2"/>
      </rPr>
      <t>(select)</t>
    </r>
  </si>
  <si>
    <r>
      <t xml:space="preserve">Level 
</t>
    </r>
    <r>
      <rPr>
        <i/>
        <sz val="12"/>
        <color theme="1"/>
        <rFont val="Calibri"/>
        <family val="2"/>
      </rPr>
      <t>(select)</t>
    </r>
  </si>
  <si>
    <t>Chengdu</t>
  </si>
  <si>
    <t>Dalian</t>
  </si>
  <si>
    <t>Fuzhou</t>
  </si>
  <si>
    <t>Nanjing</t>
  </si>
  <si>
    <t>Qingdao</t>
  </si>
  <si>
    <t>Shenzhen</t>
  </si>
  <si>
    <t>Zhenjiang</t>
  </si>
  <si>
    <t>Tel Aviv</t>
  </si>
  <si>
    <t>Delhi NCT</t>
  </si>
  <si>
    <t>Côte d'Ivoire</t>
  </si>
  <si>
    <t>The Netherlands</t>
  </si>
  <si>
    <t>USA</t>
  </si>
  <si>
    <t>Bolivarian Republic of Venezuela</t>
  </si>
  <si>
    <t>Dhaka North City</t>
  </si>
  <si>
    <t xml:space="preserve">Bangladesh  </t>
  </si>
  <si>
    <t>Dhaka South City</t>
  </si>
  <si>
    <t>United Arab Emirates</t>
  </si>
  <si>
    <t>Medellín</t>
  </si>
  <si>
    <t>Russian Federation</t>
  </si>
  <si>
    <t xml:space="preserve">Canada </t>
  </si>
  <si>
    <t>Active Climate</t>
  </si>
  <si>
    <t>All Climate</t>
  </si>
  <si>
    <t/>
  </si>
  <si>
    <t xml:space="preserve">Select BASIC if the inventory you are assessing is at BASIC level, select BASIC+ if it is at BASIC+ level, select Territorial to compare scope 1 emissions only. </t>
  </si>
  <si>
    <t>(Tips)</t>
  </si>
  <si>
    <t>GDP 
(million US$)</t>
  </si>
  <si>
    <t>Your data are displayed on the left of the chart and marked with "User input". Other cities are sorted by the size of emissions. If "All Years" is selected in Step 2, inventory data from the same cities are grouped and sorted in chronological order; then different cities are sorted by the size of emissions in the most recent year.</t>
  </si>
  <si>
    <t>their average</t>
  </si>
  <si>
    <t xml:space="preserve">compared to other C40 cities of the region/country/climate/economic development level/population density that you specified, </t>
  </si>
  <si>
    <t>If this concerns you, identify which sub-sector contributes most to the difference (with the help of Chart 2) and note it down in Step 4. It is recommended that you check this sector more closely later on in the 'Emission Sources' section of the toolkit.</t>
  </si>
  <si>
    <t>If this concerns you, it is recommended that you make comparisons at the specific sector level, to identify which sector/sub-sector(s) contribute most to the difference (with the help of Chart 2).</t>
  </si>
  <si>
    <t>https://resourcecentre.c40.org/resources#reviewing-ghg-emissions-inventories</t>
  </si>
  <si>
    <t xml:space="preserve">-  Unless the total CO2e is reported, emission factors for the CO2, CH4 and N2O should be reported for fossil fuels or secondary energy produced from fossil fuels. 
-  Do the values seem reasonable for the fuel/activity/emission factor type specified? Consider using IPCC default values (www.ipcc-nggip.iges.or.jp/EFDB/main.php) or other published emission factors (https://emissionfactors.com/) as a reference. Please note this is not a suggestion to use these values, but a means to check if the emission factors used are of the right order of magnitude. 
-  For biogenic emission sources (e.g. wood, ethanol, ethanol blended petrol, biogas, waste, etc.), biogenic CO2 emission factor should be reported in the 'CO2(b)' column separately from fossil fuel driven CO2.
</t>
  </si>
  <si>
    <r>
      <t xml:space="preserve">Click here </t>
    </r>
    <r>
      <rPr>
        <sz val="14"/>
        <color theme="1"/>
        <rFont val="Calibri (Body)_x0000_"/>
      </rPr>
      <t xml:space="preserve">to check if a newer version of this toolkit is available for download, or download the CIRIS inventory reporting tool </t>
    </r>
  </si>
  <si>
    <t>Select "off" to view absolute emissions, "on" to view net emissions. This option is disabled for Territorial or sub-sector views because emission credits are only allocated at sector level.</t>
  </si>
  <si>
    <t>Released in May 2018</t>
  </si>
  <si>
    <t xml:space="preserve">C40 will update the GPC database on regular basis. Check the "updated" date on the download page above to see if newer data file has become available since your last download. </t>
  </si>
  <si>
    <r>
      <t>Additional note</t>
    </r>
    <r>
      <rPr>
        <i/>
        <sz val="12"/>
        <color theme="1"/>
        <rFont val="Calibri (Body)_x0000_"/>
      </rPr>
      <t xml:space="preserve"> (optional)</t>
    </r>
  </si>
  <si>
    <t>Tips:  To enable benchmarking with other cities, a "C40_GPC_Database" file needs to be downloaded first from this page:</t>
  </si>
  <si>
    <r>
      <rPr>
        <b/>
        <i/>
        <sz val="12"/>
        <color rgb="FF00B050"/>
        <rFont val="Calibri"/>
        <family val="2"/>
        <scheme val="minor"/>
      </rPr>
      <t xml:space="preserve">Tips:  </t>
    </r>
    <r>
      <rPr>
        <i/>
        <sz val="12"/>
        <color rgb="FF00B050"/>
        <rFont val="Calibri"/>
        <family val="2"/>
        <scheme val="minor"/>
      </rPr>
      <t xml:space="preserve">Hover mouse over individual bars/lines to view exact values, city name and inventory year. </t>
    </r>
  </si>
  <si>
    <r>
      <rPr>
        <b/>
        <i/>
        <sz val="12"/>
        <color rgb="FF00B050"/>
        <rFont val="Calibri"/>
        <family val="2"/>
        <scheme val="minor"/>
      </rPr>
      <t>Tips:</t>
    </r>
    <r>
      <rPr>
        <i/>
        <sz val="12"/>
        <color rgb="FF00B050"/>
        <rFont val="Calibri"/>
        <family val="2"/>
        <scheme val="minor"/>
      </rPr>
      <t xml:space="preserve"> If your inventory was developed in C40's CIRIS reporting tool, you can copy summary data in the "Analysis" sheet of CIRIS and paste values into the first empty row of the table below. Otherwise, data can be entered manually.</t>
    </r>
  </si>
  <si>
    <r>
      <rPr>
        <b/>
        <i/>
        <sz val="12"/>
        <color rgb="FF00B050"/>
        <rFont val="Calibri"/>
        <family val="2"/>
        <scheme val="minor"/>
      </rPr>
      <t xml:space="preserve">Tip: </t>
    </r>
    <r>
      <rPr>
        <i/>
        <sz val="12"/>
        <color rgb="FF00B050"/>
        <rFont val="Calibri"/>
        <family val="2"/>
        <scheme val="minor"/>
      </rPr>
      <t xml:space="preserve">  If you have multiple years of inventory data available, note down any significant variation between years. It is also advisable to compare your historic trend with that of other cities that have similar climate or economic output to your city.</t>
    </r>
  </si>
  <si>
    <t>Melbourne</t>
  </si>
  <si>
    <t>Sydney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</si>
</sst>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_(* #,##0_);_(* \(#,##0\);_(* &quot;-&quot;??_);_(@_)"/>
    <numFmt numFmtId="166" formatCode="_(* #,##0.0_);_(* \(#,##0.0\);_(* &quot;-&quot;??_);_(@_)"/>
    <numFmt numFmtId="167" formatCode="_(* #,##0.0000000_);_(* \(#,##0.0000000\);_(* &quot;-&quot;?_);_(@_)"/>
  </numFmts>
  <fonts count="14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b/>
      <sz val="12"/>
      <color rgb="FF000000"/>
      <name val="Calibri"/>
      <family val="2"/>
      <scheme val="minor"/>
    </font>
    <font>
      <b/>
      <sz val="12"/>
      <color theme="1"/>
      <name val="Calibri"/>
      <family val="2"/>
      <scheme val="minor"/>
    </font>
    <font>
      <sz val="11"/>
      <color theme="4"/>
      <name val="Calibri"/>
      <family val="2"/>
      <scheme val="minor"/>
    </font>
    <font>
      <b/>
      <sz val="12"/>
      <color rgb="FF000000"/>
      <name val="Calibri"/>
      <family val="2"/>
    </font>
    <font>
      <b/>
      <sz val="12"/>
      <color theme="0"/>
      <name val="Calibri"/>
      <family val="2"/>
      <scheme val="minor"/>
    </font>
    <font>
      <sz val="8"/>
      <name val="Calibri"/>
      <family val="2"/>
      <scheme val="minor"/>
    </font>
    <font>
      <u/>
      <sz val="11"/>
      <color theme="10"/>
      <name val="Calibri"/>
      <family val="2"/>
      <scheme val="minor"/>
    </font>
    <font>
      <u/>
      <sz val="11"/>
      <color theme="11"/>
      <name val="Calibri"/>
      <family val="2"/>
      <scheme val="minor"/>
    </font>
    <font>
      <sz val="16"/>
      <color theme="1"/>
      <name val="Calibri"/>
      <family val="2"/>
      <scheme val="minor"/>
    </font>
    <font>
      <sz val="16"/>
      <color theme="0"/>
      <name val="Calibri"/>
      <family val="2"/>
      <scheme val="minor"/>
    </font>
    <font>
      <sz val="14"/>
      <color theme="0"/>
      <name val="Calibri"/>
      <family val="2"/>
      <scheme val="minor"/>
    </font>
    <font>
      <b/>
      <sz val="16"/>
      <color theme="4"/>
      <name val="Calibri"/>
      <family val="2"/>
      <scheme val="minor"/>
    </font>
    <font>
      <sz val="14"/>
      <color theme="1"/>
      <name val="Calibri"/>
      <family val="2"/>
      <scheme val="minor"/>
    </font>
    <font>
      <sz val="12"/>
      <color rgb="FF9C6500"/>
      <name val="Calibri"/>
      <family val="2"/>
      <scheme val="minor"/>
    </font>
    <font>
      <b/>
      <i/>
      <sz val="12"/>
      <color theme="1"/>
      <name val="Calibri"/>
      <family val="2"/>
      <scheme val="minor"/>
    </font>
    <font>
      <sz val="11"/>
      <color theme="1"/>
      <name val="Calibri"/>
      <family val="2"/>
      <scheme val="minor"/>
    </font>
    <font>
      <b/>
      <sz val="12"/>
      <color theme="0"/>
      <name val="Calibri"/>
      <family val="2"/>
    </font>
    <font>
      <sz val="12"/>
      <color theme="3"/>
      <name val="Calibri"/>
      <family val="2"/>
    </font>
    <font>
      <sz val="12"/>
      <color rgb="FF006100"/>
      <name val="Calibri"/>
      <family val="2"/>
      <scheme val="minor"/>
    </font>
    <font>
      <sz val="12"/>
      <color theme="1"/>
      <name val="Calibri"/>
      <family val="2"/>
    </font>
    <font>
      <sz val="11"/>
      <color theme="1" tint="0.34998626667073579"/>
      <name val="Calibri"/>
      <family val="2"/>
      <scheme val="minor"/>
    </font>
    <font>
      <sz val="11"/>
      <color theme="0"/>
      <name val="Calibri"/>
      <family val="2"/>
      <scheme val="minor"/>
    </font>
    <font>
      <u/>
      <sz val="12"/>
      <color theme="10"/>
      <name val="Calibri"/>
      <family val="2"/>
      <scheme val="minor"/>
    </font>
    <font>
      <b/>
      <sz val="14"/>
      <color theme="1"/>
      <name val="Calibri"/>
      <family val="2"/>
      <scheme val="minor"/>
    </font>
    <font>
      <b/>
      <sz val="14"/>
      <color theme="4"/>
      <name val="Calibri"/>
      <family val="2"/>
      <scheme val="minor"/>
    </font>
    <font>
      <sz val="10"/>
      <name val="Arial"/>
      <family val="2"/>
    </font>
    <font>
      <sz val="8"/>
      <color theme="0" tint="-0.499984740745262"/>
      <name val="Calibri"/>
      <family val="2"/>
      <scheme val="minor"/>
    </font>
    <font>
      <b/>
      <sz val="14"/>
      <color theme="5"/>
      <name val="Calibri"/>
      <family val="2"/>
      <scheme val="minor"/>
    </font>
    <font>
      <sz val="12"/>
      <color theme="0"/>
      <name val="Calibri"/>
      <family val="2"/>
    </font>
    <font>
      <sz val="9"/>
      <color indexed="81"/>
      <name val="Calibri"/>
      <family val="2"/>
    </font>
    <font>
      <b/>
      <sz val="12"/>
      <name val="Calibri"/>
      <family val="2"/>
    </font>
    <font>
      <sz val="12"/>
      <color theme="0"/>
      <name val="Calibri"/>
      <family val="2"/>
      <scheme val="minor"/>
    </font>
    <font>
      <sz val="12"/>
      <color theme="4"/>
      <name val="Calibri"/>
      <family val="2"/>
      <scheme val="minor"/>
    </font>
    <font>
      <b/>
      <sz val="12"/>
      <color theme="1"/>
      <name val="Calibri"/>
      <family val="2"/>
    </font>
    <font>
      <sz val="8"/>
      <color theme="1"/>
      <name val="Calibri"/>
      <family val="2"/>
      <scheme val="minor"/>
    </font>
    <font>
      <sz val="12"/>
      <name val="Calibri"/>
      <family val="2"/>
    </font>
    <font>
      <i/>
      <sz val="12"/>
      <color theme="1"/>
      <name val="Calibri"/>
      <family val="2"/>
      <scheme val="minor"/>
    </font>
    <font>
      <sz val="12"/>
      <color rgb="FF9C0006"/>
      <name val="Calibri"/>
      <family val="2"/>
      <scheme val="minor"/>
    </font>
    <font>
      <i/>
      <sz val="12"/>
      <color theme="5"/>
      <name val="Calibri"/>
      <family val="2"/>
      <scheme val="minor"/>
    </font>
    <font>
      <sz val="10"/>
      <color theme="1" tint="0.499984740745262"/>
      <name val="Calibri"/>
      <family val="2"/>
      <scheme val="minor"/>
    </font>
    <font>
      <sz val="12"/>
      <color theme="1" tint="0.34998626667073579"/>
      <name val="Calibri"/>
      <family val="2"/>
      <scheme val="minor"/>
    </font>
    <font>
      <sz val="11"/>
      <color rgb="FF000000"/>
      <name val="Calibri"/>
      <family val="2"/>
      <scheme val="minor"/>
    </font>
    <font>
      <b/>
      <sz val="12"/>
      <name val="Calibri"/>
      <family val="2"/>
      <scheme val="minor"/>
    </font>
    <font>
      <sz val="14"/>
      <color theme="4"/>
      <name val="Calibri"/>
      <family val="2"/>
      <scheme val="minor"/>
    </font>
    <font>
      <i/>
      <sz val="11"/>
      <color theme="1"/>
      <name val="Calibri"/>
      <family val="2"/>
      <scheme val="minor"/>
    </font>
    <font>
      <b/>
      <sz val="12"/>
      <color theme="4"/>
      <name val="Calibri"/>
      <family val="2"/>
      <scheme val="minor"/>
    </font>
    <font>
      <b/>
      <sz val="11"/>
      <color theme="4"/>
      <name val="Calibri"/>
      <family val="2"/>
      <scheme val="minor"/>
    </font>
    <font>
      <sz val="12"/>
      <color rgb="FF000000"/>
      <name val="Calibri"/>
      <family val="2"/>
    </font>
    <font>
      <i/>
      <sz val="11"/>
      <color theme="0"/>
      <name val="Calibri"/>
      <family val="2"/>
      <scheme val="minor"/>
    </font>
    <font>
      <sz val="14"/>
      <color rgb="FF000000"/>
      <name val="Calibri"/>
      <family val="2"/>
      <scheme val="minor"/>
    </font>
    <font>
      <u/>
      <sz val="14"/>
      <color theme="10"/>
      <name val="Calibri"/>
      <family val="2"/>
      <scheme val="minor"/>
    </font>
    <font>
      <b/>
      <sz val="14"/>
      <color rgb="FF000000"/>
      <name val="Calibri"/>
      <family val="2"/>
      <scheme val="minor"/>
    </font>
    <font>
      <sz val="13"/>
      <color theme="1"/>
      <name val="Calibri"/>
      <family val="2"/>
      <scheme val="minor"/>
    </font>
    <font>
      <sz val="16"/>
      <color theme="4"/>
      <name val="Calibri"/>
      <family val="2"/>
      <scheme val="minor"/>
    </font>
    <font>
      <u/>
      <sz val="14"/>
      <color theme="4"/>
      <name val="Calibri"/>
      <family val="2"/>
      <scheme val="minor"/>
    </font>
    <font>
      <i/>
      <sz val="11"/>
      <color theme="1" tint="0.34998626667073579"/>
      <name val="Calibri"/>
      <family val="2"/>
      <scheme val="minor"/>
    </font>
    <font>
      <b/>
      <i/>
      <sz val="12"/>
      <color theme="1"/>
      <name val="Calibri"/>
      <family val="2"/>
    </font>
    <font>
      <b/>
      <sz val="18"/>
      <color theme="4"/>
      <name val="Calibri"/>
      <family val="2"/>
      <scheme val="minor"/>
    </font>
    <font>
      <b/>
      <i/>
      <sz val="8"/>
      <color theme="0" tint="-0.499984740745262"/>
      <name val="Calibri"/>
      <family val="2"/>
      <scheme val="minor"/>
    </font>
    <font>
      <b/>
      <sz val="12"/>
      <color rgb="FFFFFF00"/>
      <name val="Calibri"/>
      <family val="2"/>
    </font>
    <font>
      <b/>
      <sz val="13"/>
      <color theme="4"/>
      <name val="Calibri"/>
      <family val="2"/>
      <scheme val="minor"/>
    </font>
    <font>
      <sz val="12"/>
      <color rgb="FF5B9BD5"/>
      <name val="Calibri"/>
      <family val="2"/>
      <scheme val="minor"/>
    </font>
    <font>
      <b/>
      <sz val="14"/>
      <color theme="4"/>
      <name val="Calibri (Body)"/>
    </font>
    <font>
      <b/>
      <sz val="14"/>
      <color rgb="FF5B9BD5"/>
      <name val="Calibri (Body)"/>
    </font>
    <font>
      <b/>
      <sz val="14"/>
      <color rgb="FF5B9BD5"/>
      <name val="Calibri"/>
      <family val="2"/>
      <scheme val="minor"/>
    </font>
    <font>
      <sz val="10"/>
      <color theme="1"/>
      <name val="Calibri"/>
      <family val="2"/>
      <scheme val="minor"/>
    </font>
    <font>
      <sz val="8"/>
      <color rgb="FF000000"/>
      <name val="Consolas"/>
      <family val="3"/>
    </font>
    <font>
      <sz val="10"/>
      <name val="Calibri"/>
      <family val="2"/>
      <scheme val="minor"/>
    </font>
    <font>
      <b/>
      <sz val="9"/>
      <color indexed="81"/>
      <name val="Tahoma"/>
      <family val="2"/>
    </font>
    <font>
      <sz val="9"/>
      <color indexed="81"/>
      <name val="Tahoma"/>
      <family val="2"/>
    </font>
    <font>
      <u/>
      <sz val="14"/>
      <color theme="8"/>
      <name val="Calibri"/>
      <family val="2"/>
      <scheme val="minor"/>
    </font>
    <font>
      <i/>
      <sz val="11.5"/>
      <color theme="1"/>
      <name val="Calibri"/>
      <family val="2"/>
      <scheme val="minor"/>
    </font>
    <font>
      <sz val="11.5"/>
      <color theme="1"/>
      <name val="Calibri"/>
      <family val="2"/>
      <scheme val="minor"/>
    </font>
    <font>
      <i/>
      <sz val="11"/>
      <color theme="5"/>
      <name val="Calibri"/>
      <family val="2"/>
      <scheme val="minor"/>
    </font>
    <font>
      <sz val="10"/>
      <color theme="1"/>
      <name val="Calibri"/>
      <family val="2"/>
    </font>
    <font>
      <b/>
      <i/>
      <sz val="14"/>
      <color theme="4"/>
      <name val="Calibri"/>
      <family val="2"/>
      <scheme val="minor"/>
    </font>
    <font>
      <b/>
      <i/>
      <sz val="12"/>
      <color theme="5"/>
      <name val="Calibri"/>
      <family val="2"/>
      <scheme val="minor"/>
    </font>
    <font>
      <sz val="12"/>
      <color theme="4" tint="-0.249977111117893"/>
      <name val="Calibri"/>
      <family val="2"/>
      <scheme val="minor"/>
    </font>
    <font>
      <sz val="8"/>
      <color theme="1"/>
      <name val="Calibri (Body)_x0000_"/>
    </font>
    <font>
      <b/>
      <u/>
      <sz val="12"/>
      <color theme="1"/>
      <name val="Calibri (Body)_x0000_"/>
    </font>
    <font>
      <sz val="12"/>
      <color theme="1"/>
      <name val="Calibri (Body)_x0000_"/>
    </font>
    <font>
      <b/>
      <u/>
      <sz val="12"/>
      <color rgb="FF000000"/>
      <name val="Calibri (Body)"/>
    </font>
    <font>
      <sz val="14"/>
      <color rgb="FFFFFFFF"/>
      <name val="Calibri"/>
      <family val="2"/>
      <scheme val="minor"/>
    </font>
    <font>
      <b/>
      <i/>
      <sz val="12"/>
      <color rgb="FFED7D31"/>
      <name val="Calibri (Body)"/>
    </font>
    <font>
      <i/>
      <sz val="12"/>
      <color rgb="FFED7D31"/>
      <name val="Calibri"/>
      <family val="2"/>
      <scheme val="minor"/>
    </font>
    <font>
      <sz val="11"/>
      <color rgb="FFFFFFFF"/>
      <name val="Calibri"/>
      <family val="2"/>
      <scheme val="minor"/>
    </font>
    <font>
      <b/>
      <i/>
      <sz val="12"/>
      <color rgb="FF00B050"/>
      <name val="Calibri"/>
      <family val="2"/>
      <scheme val="minor"/>
    </font>
    <font>
      <i/>
      <sz val="12"/>
      <color rgb="FF00B050"/>
      <name val="Calibri"/>
      <family val="2"/>
      <scheme val="minor"/>
    </font>
    <font>
      <i/>
      <sz val="11.5"/>
      <color rgb="FF00B050"/>
      <name val="Calibri"/>
      <family val="2"/>
      <scheme val="minor"/>
    </font>
    <font>
      <sz val="11.5"/>
      <color rgb="FF00B050"/>
      <name val="Calibri"/>
      <family val="2"/>
      <scheme val="minor"/>
    </font>
    <font>
      <sz val="11"/>
      <color rgb="FF00B050"/>
      <name val="Calibri"/>
      <family val="2"/>
      <scheme val="minor"/>
    </font>
    <font>
      <sz val="12"/>
      <color rgb="FF00B050"/>
      <name val="Calibri"/>
      <family val="2"/>
      <scheme val="minor"/>
    </font>
    <font>
      <i/>
      <sz val="11"/>
      <color rgb="FF00B050"/>
      <name val="Calibri"/>
      <family val="2"/>
      <scheme val="minor"/>
    </font>
    <font>
      <sz val="14"/>
      <color rgb="FF00B050"/>
      <name val="Calibri (Body)_x0000_"/>
    </font>
    <font>
      <b/>
      <i/>
      <sz val="12"/>
      <color rgb="FF00B050"/>
      <name val="Calibri (Body)_x0000_"/>
    </font>
    <font>
      <b/>
      <i/>
      <sz val="12"/>
      <color rgb="FF00B050"/>
      <name val="Calibri (Body)"/>
    </font>
    <font>
      <b/>
      <sz val="16"/>
      <color rgb="FF00B050"/>
      <name val="Calibri"/>
      <family val="2"/>
      <scheme val="minor"/>
    </font>
    <font>
      <i/>
      <u/>
      <sz val="12"/>
      <color rgb="FF00B050"/>
      <name val="Calibri (Body)_x0000_"/>
    </font>
    <font>
      <i/>
      <u/>
      <sz val="12"/>
      <color rgb="FF00B050"/>
      <name val="Calibri"/>
      <family val="2"/>
      <scheme val="minor"/>
    </font>
    <font>
      <i/>
      <vertAlign val="subscript"/>
      <sz val="12"/>
      <color theme="1"/>
      <name val="Calibri"/>
      <family val="2"/>
      <scheme val="minor"/>
    </font>
    <font>
      <u/>
      <sz val="14"/>
      <color theme="4" tint="-0.249977111117893"/>
      <name val="Calibri (Body)_x0000_"/>
    </font>
    <font>
      <sz val="10"/>
      <color rgb="FF000000"/>
      <name val="Calibri"/>
      <family val="2"/>
    </font>
    <font>
      <i/>
      <sz val="12"/>
      <color theme="1"/>
      <name val="Calibri"/>
      <family val="2"/>
    </font>
    <font>
      <b/>
      <i/>
      <sz val="14"/>
      <color rgb="FFC00000"/>
      <name val="Calibri"/>
      <family val="2"/>
      <scheme val="minor"/>
    </font>
    <font>
      <b/>
      <i/>
      <sz val="16"/>
      <color rgb="FF00B050"/>
      <name val="Calibri"/>
      <family val="2"/>
      <scheme val="minor"/>
    </font>
    <font>
      <i/>
      <sz val="11.5"/>
      <color rgb="FFC00000"/>
      <name val="Calibri"/>
      <family val="2"/>
      <scheme val="minor"/>
    </font>
    <font>
      <sz val="14"/>
      <color theme="1"/>
      <name val="Calibri (Body)_x0000_"/>
    </font>
    <font>
      <i/>
      <sz val="11"/>
      <color theme="4"/>
      <name val="Calibri"/>
      <family val="2"/>
      <scheme val="minor"/>
    </font>
    <font>
      <b/>
      <i/>
      <sz val="11.5"/>
      <color rgb="FF00B050"/>
      <name val="Calibri"/>
      <family val="2"/>
      <scheme val="minor"/>
    </font>
    <font>
      <b/>
      <sz val="12"/>
      <color theme="1"/>
      <name val="Calibri (Body)_x0000_"/>
    </font>
    <font>
      <i/>
      <sz val="12"/>
      <color theme="1"/>
      <name val="Calibri (Body)_x0000_"/>
    </font>
  </fonts>
  <fills count="3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E2F2E0"/>
        <bgColor indexed="64"/>
      </patternFill>
    </fill>
    <fill>
      <patternFill patternType="solid">
        <fgColor rgb="FFB8CDE7"/>
        <bgColor indexed="64"/>
      </patternFill>
    </fill>
    <fill>
      <patternFill patternType="solid">
        <fgColor rgb="FFE6D5ED"/>
        <bgColor indexed="64"/>
      </patternFill>
    </fill>
    <fill>
      <patternFill patternType="solid">
        <fgColor theme="0" tint="-0.14999847407452621"/>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indexed="64"/>
      </patternFill>
    </fill>
    <fill>
      <patternFill patternType="solid">
        <fgColor rgb="FFFFEB9C"/>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6EFCE"/>
      </patternFill>
    </fill>
    <fill>
      <patternFill patternType="solid">
        <fgColor theme="5"/>
        <bgColor indexed="64"/>
      </patternFill>
    </fill>
    <fill>
      <patternFill patternType="solid">
        <fgColor rgb="FFFFC7CE"/>
      </patternFill>
    </fill>
    <fill>
      <patternFill patternType="solid">
        <fgColor theme="2" tint="-9.9978637043366805E-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B8CDE7"/>
        <bgColor rgb="FF000000"/>
      </patternFill>
    </fill>
    <fill>
      <patternFill patternType="solid">
        <fgColor theme="6"/>
        <bgColor indexed="64"/>
      </patternFill>
    </fill>
    <fill>
      <patternFill patternType="solid">
        <fgColor rgb="FFAF4AFD"/>
        <bgColor indexed="64"/>
      </patternFill>
    </fill>
    <fill>
      <patternFill patternType="solid">
        <fgColor rgb="FF76D6FF"/>
        <bgColor indexed="64"/>
      </patternFill>
    </fill>
    <fill>
      <patternFill patternType="solid">
        <fgColor theme="9"/>
        <bgColor indexed="64"/>
      </patternFill>
    </fill>
    <fill>
      <patternFill patternType="solid">
        <fgColor rgb="FF980001"/>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6" tint="-0.249977111117893"/>
        <bgColor indexed="64"/>
      </patternFill>
    </fill>
    <fill>
      <patternFill patternType="solid">
        <fgColor theme="7"/>
        <bgColor indexed="64"/>
      </patternFill>
    </fill>
    <fill>
      <patternFill patternType="solid">
        <fgColor rgb="FFFF0000"/>
        <bgColor indexed="64"/>
      </patternFill>
    </fill>
    <fill>
      <patternFill patternType="solid">
        <fgColor rgb="FFD9D9D9"/>
        <bgColor rgb="FF000000"/>
      </patternFill>
    </fill>
  </fills>
  <borders count="52">
    <border>
      <left/>
      <right/>
      <top/>
      <bottom/>
      <diagonal/>
    </border>
    <border>
      <left style="thin">
        <color theme="0" tint="-0.14999847407452621"/>
      </left>
      <right style="thin">
        <color theme="0" tint="-0.14999847407452621"/>
      </right>
      <top/>
      <bottom/>
      <diagonal/>
    </border>
    <border>
      <left/>
      <right/>
      <top/>
      <bottom style="thick">
        <color theme="4"/>
      </bottom>
      <diagonal/>
    </border>
    <border>
      <left style="thin">
        <color theme="4"/>
      </left>
      <right/>
      <top style="thin">
        <color theme="4"/>
      </top>
      <bottom/>
      <diagonal/>
    </border>
    <border>
      <left/>
      <right/>
      <top style="thin">
        <color theme="4"/>
      </top>
      <bottom/>
      <diagonal/>
    </border>
    <border>
      <left style="thin">
        <color theme="4"/>
      </left>
      <right style="thin">
        <color theme="4"/>
      </right>
      <top style="thin">
        <color theme="4"/>
      </top>
      <bottom style="thin">
        <color theme="4"/>
      </bottom>
      <diagonal/>
    </border>
    <border>
      <left style="thin">
        <color theme="0"/>
      </left>
      <right style="thin">
        <color theme="0"/>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style="thin">
        <color theme="4"/>
      </right>
      <top style="thin">
        <color theme="4"/>
      </top>
      <bottom/>
      <diagonal/>
    </border>
    <border>
      <left/>
      <right style="thin">
        <color auto="1"/>
      </right>
      <top/>
      <bottom/>
      <diagonal/>
    </border>
    <border>
      <left style="thin">
        <color theme="0"/>
      </left>
      <right/>
      <top style="thin">
        <color theme="4"/>
      </top>
      <bottom style="thin">
        <color theme="4"/>
      </bottom>
      <diagonal/>
    </border>
    <border>
      <left/>
      <right style="thin">
        <color theme="0"/>
      </right>
      <top style="thin">
        <color theme="4"/>
      </top>
      <bottom style="thin">
        <color theme="4"/>
      </bottom>
      <diagonal/>
    </border>
    <border>
      <left style="thin">
        <color theme="0"/>
      </left>
      <right style="thin">
        <color theme="0"/>
      </right>
      <top style="thin">
        <color theme="4"/>
      </top>
      <bottom/>
      <diagonal/>
    </border>
    <border>
      <left style="thin">
        <color theme="0"/>
      </left>
      <right style="thin">
        <color theme="4"/>
      </right>
      <top/>
      <bottom style="thin">
        <color theme="4"/>
      </bottom>
      <diagonal/>
    </border>
    <border>
      <left style="thin">
        <color theme="4"/>
      </left>
      <right style="thin">
        <color theme="0"/>
      </right>
      <top style="thin">
        <color theme="4"/>
      </top>
      <bottom style="thin">
        <color theme="4"/>
      </bottom>
      <diagonal/>
    </border>
    <border>
      <left style="thin">
        <color theme="4"/>
      </left>
      <right/>
      <top style="thin">
        <color theme="0"/>
      </top>
      <bottom style="thin">
        <color theme="4"/>
      </bottom>
      <diagonal/>
    </border>
    <border>
      <left/>
      <right style="thin">
        <color theme="4"/>
      </right>
      <top style="thin">
        <color theme="0"/>
      </top>
      <bottom style="thin">
        <color theme="4"/>
      </bottom>
      <diagonal/>
    </border>
    <border>
      <left/>
      <right/>
      <top/>
      <bottom style="medium">
        <color theme="4"/>
      </bottom>
      <diagonal/>
    </border>
    <border>
      <left style="thin">
        <color theme="0"/>
      </left>
      <right style="thin">
        <color theme="4"/>
      </right>
      <top style="thin">
        <color theme="4"/>
      </top>
      <bottom style="thin">
        <color theme="4"/>
      </bottom>
      <diagonal/>
    </border>
    <border>
      <left/>
      <right/>
      <top style="thick">
        <color theme="4"/>
      </top>
      <bottom/>
      <diagonal/>
    </border>
    <border>
      <left style="thin">
        <color theme="0"/>
      </left>
      <right/>
      <top style="thin">
        <color theme="4"/>
      </top>
      <bottom/>
      <diagonal/>
    </border>
    <border>
      <left style="thin">
        <color theme="4"/>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right>
      <top style="thin">
        <color theme="0" tint="-0.24994659260841701"/>
      </top>
      <bottom/>
      <diagonal/>
    </border>
    <border>
      <left style="thin">
        <color theme="0"/>
      </left>
      <right style="thin">
        <color theme="0"/>
      </right>
      <top style="thin">
        <color theme="0" tint="-0.24994659260841701"/>
      </top>
      <bottom/>
      <diagonal/>
    </border>
    <border>
      <left style="thin">
        <color theme="0"/>
      </left>
      <right style="thin">
        <color theme="0" tint="-0.1499679555650502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rgb="FFBFBFBF"/>
      </left>
      <right/>
      <top style="thin">
        <color rgb="FFBFBFBF"/>
      </top>
      <bottom style="thin">
        <color rgb="FFBFBFBF"/>
      </bottom>
      <diagonal/>
    </border>
    <border>
      <left style="thin">
        <color theme="2" tint="-9.9948118533890809E-2"/>
      </left>
      <right style="thin">
        <color theme="0"/>
      </right>
      <top style="thin">
        <color theme="2" tint="-9.9948118533890809E-2"/>
      </top>
      <bottom style="thin">
        <color theme="0"/>
      </bottom>
      <diagonal/>
    </border>
    <border>
      <left style="thin">
        <color theme="2" tint="-9.9948118533890809E-2"/>
      </left>
      <right style="thin">
        <color theme="0"/>
      </right>
      <top style="thin">
        <color theme="0"/>
      </top>
      <bottom style="thin">
        <color theme="0"/>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0"/>
      </top>
      <bottom style="thin">
        <color theme="2" tint="-9.9948118533890809E-2"/>
      </bottom>
      <diagonal/>
    </border>
    <border>
      <left style="thin">
        <color theme="2" tint="-9.9948118533890809E-2"/>
      </left>
      <right/>
      <top style="thin">
        <color theme="0"/>
      </top>
      <bottom/>
      <diagonal/>
    </border>
    <border>
      <left style="thin">
        <color theme="2" tint="-9.9948118533890809E-2"/>
      </left>
      <right/>
      <top/>
      <bottom/>
      <diagonal/>
    </border>
    <border>
      <left style="thin">
        <color indexed="64"/>
      </left>
      <right style="thin">
        <color indexed="64"/>
      </right>
      <top style="thin">
        <color indexed="64"/>
      </top>
      <bottom style="thin">
        <color indexed="64"/>
      </bottom>
      <diagonal/>
    </border>
    <border>
      <left/>
      <right/>
      <top style="thick">
        <color rgb="FF5B9BD5"/>
      </top>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s>
  <cellStyleXfs count="111">
    <xf numFmtId="0" fontId="0" fillId="0" borderId="0"/>
    <xf numFmtId="0" fontId="38" fillId="0" borderId="0" applyNumberFormat="0" applyFill="0" applyBorder="0" applyAlignment="0" applyProtection="0"/>
    <xf numFmtId="0" fontId="39" fillId="0" borderId="0" applyNumberFormat="0" applyFill="0" applyBorder="0" applyAlignment="0" applyProtection="0"/>
    <xf numFmtId="0" fontId="45" fillId="11"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43" fontId="47" fillId="0" borderId="0" applyFont="0" applyFill="0" applyBorder="0" applyAlignment="0" applyProtection="0"/>
    <xf numFmtId="0" fontId="30" fillId="0" borderId="0"/>
    <xf numFmtId="0" fontId="50" fillId="15" borderId="0" applyNumberFormat="0" applyBorder="0" applyAlignment="0" applyProtection="0"/>
    <xf numFmtId="0" fontId="29" fillId="0" borderId="0"/>
    <xf numFmtId="0" fontId="54" fillId="0" borderId="0" applyNumberFormat="0" applyFill="0" applyBorder="0" applyAlignment="0" applyProtection="0"/>
    <xf numFmtId="164" fontId="4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57" fillId="0" borderId="0"/>
    <xf numFmtId="0" fontId="57" fillId="0" borderId="0"/>
    <xf numFmtId="0" fontId="29" fillId="0" borderId="0"/>
    <xf numFmtId="0" fontId="29" fillId="0" borderId="0"/>
    <xf numFmtId="0" fontId="47" fillId="0" borderId="0"/>
    <xf numFmtId="0" fontId="47" fillId="0" borderId="0"/>
    <xf numFmtId="0" fontId="47" fillId="0" borderId="0"/>
    <xf numFmtId="9" fontId="47" fillId="0" borderId="0" applyFont="0" applyFill="0" applyBorder="0" applyAlignment="0" applyProtection="0"/>
    <xf numFmtId="9" fontId="57" fillId="0" borderId="0" applyFont="0" applyFill="0" applyBorder="0" applyAlignment="0" applyProtection="0"/>
    <xf numFmtId="9" fontId="29" fillId="0" borderId="0" applyFont="0" applyFill="0" applyBorder="0" applyAlignment="0" applyProtection="0"/>
    <xf numFmtId="0" fontId="27" fillId="0" borderId="0"/>
    <xf numFmtId="0" fontId="26" fillId="0" borderId="0"/>
    <xf numFmtId="0" fontId="57" fillId="0" borderId="0"/>
    <xf numFmtId="0" fontId="69" fillId="17" borderId="0" applyNumberFormat="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6" fillId="0" borderId="0"/>
    <xf numFmtId="0" fontId="39" fillId="0" borderId="0" applyNumberFormat="0" applyFill="0" applyBorder="0" applyAlignment="0" applyProtection="0"/>
    <xf numFmtId="0" fontId="39" fillId="0" borderId="0" applyNumberFormat="0" applyFill="0" applyBorder="0" applyAlignment="0" applyProtection="0"/>
    <xf numFmtId="9" fontId="47" fillId="0" borderId="0" applyFont="0" applyFill="0" applyBorder="0" applyAlignment="0" applyProtection="0"/>
    <xf numFmtId="0" fontId="47" fillId="0" borderId="0"/>
    <xf numFmtId="0" fontId="4" fillId="0" borderId="0"/>
    <xf numFmtId="43" fontId="47" fillId="0" borderId="0" applyFont="0" applyFill="0" applyBorder="0" applyAlignment="0" applyProtection="0"/>
  </cellStyleXfs>
  <cellXfs count="606">
    <xf numFmtId="0" fontId="0" fillId="0" borderId="0" xfId="0"/>
    <xf numFmtId="0" fontId="0" fillId="2" borderId="0" xfId="0" applyFill="1"/>
    <xf numFmtId="0" fontId="34" fillId="2" borderId="0" xfId="0" applyFont="1" applyFill="1"/>
    <xf numFmtId="0" fontId="0" fillId="2" borderId="0" xfId="0" applyFont="1" applyFill="1"/>
    <xf numFmtId="0" fontId="43" fillId="2" borderId="2" xfId="0" applyFont="1" applyFill="1" applyBorder="1" applyAlignment="1">
      <alignment vertical="center"/>
    </xf>
    <xf numFmtId="0" fontId="44" fillId="2" borderId="2" xfId="0" applyFont="1" applyFill="1" applyBorder="1"/>
    <xf numFmtId="0" fontId="44" fillId="2" borderId="0" xfId="0" applyFont="1" applyFill="1" applyBorder="1"/>
    <xf numFmtId="0" fontId="0" fillId="2" borderId="11" xfId="0" applyFill="1" applyBorder="1"/>
    <xf numFmtId="0" fontId="0" fillId="2" borderId="0" xfId="0" applyFill="1" applyAlignment="1">
      <alignment vertical="center"/>
    </xf>
    <xf numFmtId="0" fontId="0" fillId="2" borderId="0" xfId="0" applyFont="1" applyFill="1" applyAlignment="1">
      <alignment vertical="center"/>
    </xf>
    <xf numFmtId="0" fontId="0" fillId="2" borderId="11" xfId="0" applyFill="1" applyBorder="1" applyAlignment="1">
      <alignment vertical="center"/>
    </xf>
    <xf numFmtId="0" fontId="44" fillId="2" borderId="2" xfId="0" applyFont="1" applyFill="1" applyBorder="1" applyAlignment="1">
      <alignment vertical="center"/>
    </xf>
    <xf numFmtId="0" fontId="44" fillId="2" borderId="2" xfId="0" applyFont="1" applyFill="1" applyBorder="1" applyAlignment="1">
      <alignment horizontal="center" vertical="center"/>
    </xf>
    <xf numFmtId="0" fontId="44" fillId="2" borderId="0" xfId="0" applyFont="1" applyFill="1" applyAlignment="1">
      <alignment vertical="center"/>
    </xf>
    <xf numFmtId="0" fontId="44" fillId="2" borderId="0" xfId="0" applyFont="1" applyFill="1" applyBorder="1" applyAlignment="1">
      <alignment vertical="center"/>
    </xf>
    <xf numFmtId="0" fontId="33" fillId="2" borderId="0" xfId="0" applyFont="1" applyFill="1" applyAlignment="1">
      <alignment vertical="center"/>
    </xf>
    <xf numFmtId="0" fontId="31" fillId="2" borderId="0" xfId="0" applyFont="1" applyFill="1" applyAlignment="1">
      <alignment vertical="center"/>
    </xf>
    <xf numFmtId="0" fontId="0" fillId="2" borderId="0" xfId="0" applyFill="1" applyAlignment="1"/>
    <xf numFmtId="0" fontId="31" fillId="0" borderId="0" xfId="0" applyFont="1"/>
    <xf numFmtId="0" fontId="33" fillId="2" borderId="0" xfId="0" applyFont="1" applyFill="1" applyAlignment="1">
      <alignment horizontal="left" vertical="top" wrapText="1" indent="1"/>
    </xf>
    <xf numFmtId="0" fontId="26" fillId="2" borderId="0" xfId="78" applyFill="1"/>
    <xf numFmtId="3" fontId="49" fillId="10" borderId="5" xfId="78" applyNumberFormat="1" applyFont="1" applyFill="1" applyBorder="1" applyAlignment="1" applyProtection="1">
      <alignment horizontal="center" vertical="center"/>
    </xf>
    <xf numFmtId="0" fontId="48" fillId="9" borderId="14" xfId="78" applyFont="1" applyFill="1" applyBorder="1" applyAlignment="1" applyProtection="1">
      <alignment horizontal="center" vertical="center"/>
    </xf>
    <xf numFmtId="0" fontId="44" fillId="2" borderId="0" xfId="78" applyFont="1" applyFill="1"/>
    <xf numFmtId="0" fontId="44" fillId="2" borderId="2" xfId="78" applyFont="1" applyFill="1" applyBorder="1"/>
    <xf numFmtId="0" fontId="26" fillId="2" borderId="0" xfId="78" applyFont="1" applyFill="1"/>
    <xf numFmtId="0" fontId="26" fillId="2" borderId="0" xfId="78" applyFont="1" applyFill="1" applyBorder="1"/>
    <xf numFmtId="0" fontId="26" fillId="2" borderId="0" xfId="78" applyFont="1" applyFill="1" applyAlignment="1">
      <alignment horizontal="center"/>
    </xf>
    <xf numFmtId="0" fontId="26" fillId="2" borderId="0" xfId="78" applyFont="1" applyFill="1" applyAlignment="1"/>
    <xf numFmtId="0" fontId="26" fillId="2" borderId="0" xfId="78" applyFont="1" applyFill="1" applyAlignment="1">
      <alignment wrapText="1"/>
    </xf>
    <xf numFmtId="0" fontId="66" fillId="2" borderId="0" xfId="78" applyFont="1" applyFill="1"/>
    <xf numFmtId="0" fontId="67" fillId="2" borderId="0" xfId="78" applyFont="1" applyFill="1" applyAlignment="1">
      <alignment horizontal="center"/>
    </xf>
    <xf numFmtId="1" fontId="49" fillId="10" borderId="5" xfId="78" applyNumberFormat="1" applyFont="1" applyFill="1" applyBorder="1" applyAlignment="1" applyProtection="1">
      <alignment horizontal="center" vertical="center"/>
    </xf>
    <xf numFmtId="0" fontId="67" fillId="0" borderId="5" xfId="78" applyNumberFormat="1" applyFont="1" applyBorder="1" applyAlignment="1" applyProtection="1">
      <alignment horizontal="center" vertical="center"/>
    </xf>
    <xf numFmtId="0" fontId="67" fillId="2" borderId="0" xfId="78" applyFont="1" applyFill="1"/>
    <xf numFmtId="0" fontId="60" fillId="2" borderId="0" xfId="78" applyFont="1" applyFill="1"/>
    <xf numFmtId="0" fontId="48" fillId="9" borderId="15" xfId="78" applyFont="1" applyFill="1" applyBorder="1" applyAlignment="1" applyProtection="1">
      <alignment horizontal="center" vertical="center" wrapText="1"/>
    </xf>
    <xf numFmtId="0" fontId="48" fillId="9" borderId="6" xfId="78" applyFont="1" applyFill="1" applyBorder="1" applyAlignment="1" applyProtection="1">
      <alignment horizontal="center" vertical="center" wrapText="1"/>
    </xf>
    <xf numFmtId="0" fontId="48" fillId="9" borderId="14" xfId="78" applyFont="1" applyFill="1" applyBorder="1" applyAlignment="1" applyProtection="1">
      <alignment horizontal="center" vertical="center" wrapText="1"/>
    </xf>
    <xf numFmtId="0" fontId="48" fillId="9" borderId="16" xfId="78" applyFont="1" applyFill="1" applyBorder="1" applyAlignment="1" applyProtection="1">
      <alignment horizontal="center" vertical="center" wrapText="1"/>
    </xf>
    <xf numFmtId="0" fontId="58" fillId="2" borderId="0" xfId="78" applyFont="1" applyFill="1" applyAlignment="1">
      <alignment horizontal="center"/>
    </xf>
    <xf numFmtId="0" fontId="26" fillId="2" borderId="0" xfId="78" applyFill="1" applyBorder="1"/>
    <xf numFmtId="0" fontId="56" fillId="2" borderId="0" xfId="78" applyFont="1" applyFill="1" applyAlignment="1"/>
    <xf numFmtId="0" fontId="44" fillId="2" borderId="0" xfId="78" applyFont="1" applyFill="1" applyAlignment="1">
      <alignment horizontal="center"/>
    </xf>
    <xf numFmtId="0" fontId="44" fillId="2" borderId="0" xfId="78" applyFont="1" applyFill="1" applyAlignment="1"/>
    <xf numFmtId="0" fontId="55" fillId="2" borderId="0" xfId="78" applyFont="1" applyFill="1" applyAlignment="1"/>
    <xf numFmtId="0" fontId="44" fillId="2" borderId="2" xfId="78" applyFont="1" applyFill="1" applyBorder="1" applyAlignment="1">
      <alignment horizontal="center"/>
    </xf>
    <xf numFmtId="0" fontId="44" fillId="2" borderId="2" xfId="78" applyFont="1" applyFill="1" applyBorder="1" applyAlignment="1"/>
    <xf numFmtId="0" fontId="43" fillId="2" borderId="2" xfId="78" applyFont="1" applyFill="1" applyBorder="1" applyAlignment="1">
      <alignment vertical="center"/>
    </xf>
    <xf numFmtId="1" fontId="26" fillId="2" borderId="0" xfId="78" applyNumberFormat="1" applyFont="1" applyFill="1"/>
    <xf numFmtId="0" fontId="49" fillId="0" borderId="5" xfId="78" applyNumberFormat="1" applyFont="1" applyBorder="1" applyAlignment="1" applyProtection="1">
      <alignment horizontal="center" vertical="center"/>
    </xf>
    <xf numFmtId="0" fontId="49" fillId="10" borderId="5" xfId="78" applyFont="1" applyFill="1" applyBorder="1" applyAlignment="1" applyProtection="1">
      <alignment horizontal="center" vertical="center"/>
    </xf>
    <xf numFmtId="0" fontId="26" fillId="2" borderId="0" xfId="78" applyFont="1" applyFill="1" applyBorder="1" applyAlignment="1"/>
    <xf numFmtId="0" fontId="26" fillId="2" borderId="0" xfId="78" applyFill="1" applyBorder="1" applyAlignment="1"/>
    <xf numFmtId="0" fontId="48" fillId="9" borderId="20" xfId="78" applyFont="1" applyFill="1" applyBorder="1" applyAlignment="1" applyProtection="1">
      <alignment horizontal="center" vertical="center" wrapText="1"/>
    </xf>
    <xf numFmtId="0" fontId="48" fillId="9" borderId="6" xfId="78" applyFont="1" applyFill="1" applyBorder="1" applyAlignment="1" applyProtection="1">
      <alignment horizontal="center" vertical="center"/>
    </xf>
    <xf numFmtId="0" fontId="48" fillId="9" borderId="13" xfId="78" applyFont="1" applyFill="1" applyBorder="1" applyAlignment="1" applyProtection="1">
      <alignment horizontal="center" vertical="center" wrapText="1"/>
    </xf>
    <xf numFmtId="0" fontId="48" fillId="9" borderId="8" xfId="78" applyFont="1" applyFill="1" applyBorder="1" applyAlignment="1" applyProtection="1">
      <alignment horizontal="center" vertical="center" wrapText="1"/>
    </xf>
    <xf numFmtId="0" fontId="48" fillId="9" borderId="12" xfId="78" applyFont="1" applyFill="1" applyBorder="1" applyAlignment="1" applyProtection="1">
      <alignment horizontal="center" vertical="center" wrapText="1"/>
    </xf>
    <xf numFmtId="1" fontId="26" fillId="2" borderId="0" xfId="78" applyNumberFormat="1" applyFill="1"/>
    <xf numFmtId="0" fontId="26" fillId="2" borderId="0" xfId="78" applyFill="1" applyAlignment="1"/>
    <xf numFmtId="0" fontId="48" fillId="9" borderId="20" xfId="78" applyFont="1" applyFill="1" applyBorder="1" applyAlignment="1" applyProtection="1">
      <alignment horizontal="center" vertical="center"/>
    </xf>
    <xf numFmtId="2" fontId="49" fillId="2" borderId="0" xfId="78" applyNumberFormat="1" applyFont="1" applyFill="1" applyBorder="1" applyAlignment="1" applyProtection="1">
      <alignment horizontal="center" vertical="center"/>
    </xf>
    <xf numFmtId="2" fontId="26" fillId="2" borderId="0" xfId="78" applyNumberFormat="1" applyFont="1" applyFill="1" applyAlignment="1"/>
    <xf numFmtId="2" fontId="26" fillId="2" borderId="0" xfId="78" applyNumberFormat="1" applyFill="1"/>
    <xf numFmtId="0" fontId="49" fillId="2" borderId="0" xfId="78" applyFont="1" applyFill="1" applyBorder="1" applyAlignment="1" applyProtection="1">
      <alignment horizontal="center" vertical="center"/>
    </xf>
    <xf numFmtId="0" fontId="49" fillId="2" borderId="0" xfId="78" applyNumberFormat="1" applyFont="1" applyFill="1" applyBorder="1" applyAlignment="1" applyProtection="1">
      <alignment horizontal="center" vertical="center"/>
    </xf>
    <xf numFmtId="2" fontId="49" fillId="2" borderId="5" xfId="78" applyNumberFormat="1" applyFont="1" applyFill="1" applyBorder="1" applyAlignment="1" applyProtection="1">
      <alignment horizontal="center" vertical="center"/>
    </xf>
    <xf numFmtId="3" fontId="49" fillId="2" borderId="0" xfId="78" applyNumberFormat="1" applyFont="1" applyFill="1" applyBorder="1" applyAlignment="1" applyProtection="1">
      <alignment horizontal="center" vertical="center"/>
    </xf>
    <xf numFmtId="0" fontId="49" fillId="2" borderId="0" xfId="78" applyFont="1" applyFill="1" applyBorder="1" applyAlignment="1" applyProtection="1">
      <alignment horizontal="left" vertical="center"/>
    </xf>
    <xf numFmtId="1" fontId="49" fillId="2" borderId="0" xfId="78" applyNumberFormat="1" applyFont="1" applyFill="1" applyBorder="1" applyAlignment="1" applyProtection="1">
      <alignment horizontal="center" vertical="center"/>
    </xf>
    <xf numFmtId="0" fontId="49" fillId="2" borderId="0" xfId="78" applyNumberFormat="1" applyFont="1" applyFill="1" applyBorder="1" applyAlignment="1" applyProtection="1">
      <alignment horizontal="left" vertical="center"/>
    </xf>
    <xf numFmtId="0" fontId="49" fillId="0" borderId="5" xfId="78" applyFont="1" applyBorder="1" applyAlignment="1" applyProtection="1">
      <alignment horizontal="center" vertical="center"/>
    </xf>
    <xf numFmtId="0" fontId="26" fillId="2" borderId="0" xfId="78" applyFont="1" applyFill="1" applyAlignment="1">
      <alignment vertical="center"/>
    </xf>
    <xf numFmtId="0" fontId="26" fillId="2" borderId="0" xfId="78" applyFill="1" applyAlignment="1">
      <alignment vertical="center"/>
    </xf>
    <xf numFmtId="0" fontId="58" fillId="2" borderId="0" xfId="78" applyFont="1" applyFill="1" applyAlignment="1">
      <alignment horizontal="center" vertical="center"/>
    </xf>
    <xf numFmtId="0" fontId="56" fillId="2" borderId="0" xfId="78" applyFont="1" applyFill="1" applyBorder="1" applyAlignment="1">
      <alignment vertical="center"/>
    </xf>
    <xf numFmtId="0" fontId="58" fillId="2" borderId="0" xfId="78" applyFont="1" applyFill="1" applyAlignment="1">
      <alignment horizontal="right" vertical="center"/>
    </xf>
    <xf numFmtId="0" fontId="36" fillId="9" borderId="18" xfId="78" applyFont="1" applyFill="1" applyBorder="1" applyAlignment="1">
      <alignment horizontal="center" vertical="center"/>
    </xf>
    <xf numFmtId="0" fontId="36" fillId="9" borderId="17" xfId="78" applyFont="1" applyFill="1" applyBorder="1" applyAlignment="1">
      <alignment horizontal="left" vertical="center"/>
    </xf>
    <xf numFmtId="0" fontId="36" fillId="9" borderId="10" xfId="78" applyFont="1" applyFill="1" applyBorder="1" applyAlignment="1">
      <alignment horizontal="center" vertical="center"/>
    </xf>
    <xf numFmtId="0" fontId="36" fillId="9" borderId="3" xfId="78" applyFont="1" applyFill="1" applyBorder="1" applyAlignment="1">
      <alignment horizontal="left" vertical="center"/>
    </xf>
    <xf numFmtId="0" fontId="0" fillId="2" borderId="0" xfId="0" applyFill="1" applyAlignment="1" applyProtection="1"/>
    <xf numFmtId="1" fontId="49" fillId="2" borderId="5" xfId="78" applyNumberFormat="1" applyFont="1" applyFill="1" applyBorder="1" applyAlignment="1" applyProtection="1">
      <alignment horizontal="center" vertical="center"/>
    </xf>
    <xf numFmtId="1" fontId="49" fillId="0" borderId="5" xfId="78" applyNumberFormat="1" applyFont="1" applyBorder="1" applyAlignment="1" applyProtection="1">
      <alignment horizontal="center" vertical="center"/>
    </xf>
    <xf numFmtId="0" fontId="56" fillId="2" borderId="19" xfId="78" applyFont="1" applyFill="1" applyBorder="1" applyAlignment="1">
      <alignment vertical="center"/>
    </xf>
    <xf numFmtId="0" fontId="56" fillId="2" borderId="19" xfId="78" applyFont="1" applyFill="1" applyBorder="1" applyAlignment="1"/>
    <xf numFmtId="0" fontId="44" fillId="2" borderId="2" xfId="78" applyFont="1" applyFill="1" applyBorder="1" applyAlignment="1">
      <alignment horizontal="center"/>
    </xf>
    <xf numFmtId="0" fontId="48" fillId="16" borderId="6" xfId="78" applyFont="1" applyFill="1" applyBorder="1" applyAlignment="1" applyProtection="1">
      <alignment horizontal="center" vertical="center" wrapText="1"/>
    </xf>
    <xf numFmtId="0" fontId="48" fillId="16" borderId="0" xfId="78" applyFont="1" applyFill="1" applyBorder="1" applyAlignment="1" applyProtection="1">
      <alignment horizontal="center" vertical="center"/>
    </xf>
    <xf numFmtId="0" fontId="71" fillId="2" borderId="0" xfId="78" applyFont="1" applyFill="1" applyAlignment="1"/>
    <xf numFmtId="0" fontId="50" fillId="15" borderId="0" xfId="60"/>
    <xf numFmtId="0" fontId="69" fillId="17" borderId="0" xfId="80"/>
    <xf numFmtId="0" fontId="25" fillId="2" borderId="0" xfId="0" applyFont="1" applyFill="1" applyAlignment="1">
      <alignment vertical="center"/>
    </xf>
    <xf numFmtId="0" fontId="73" fillId="3" borderId="0" xfId="0" applyFont="1" applyFill="1"/>
    <xf numFmtId="0" fontId="75" fillId="2" borderId="2" xfId="0" applyFont="1" applyFill="1" applyBorder="1" applyAlignment="1"/>
    <xf numFmtId="0" fontId="75" fillId="2" borderId="2" xfId="0" applyFont="1" applyFill="1" applyBorder="1" applyAlignment="1">
      <alignment horizontal="center"/>
    </xf>
    <xf numFmtId="0" fontId="75" fillId="2" borderId="2" xfId="0" applyFont="1" applyFill="1" applyBorder="1"/>
    <xf numFmtId="0" fontId="23" fillId="0" borderId="1" xfId="3" applyFont="1" applyFill="1" applyBorder="1" applyAlignment="1" applyProtection="1">
      <alignment horizontal="left"/>
    </xf>
    <xf numFmtId="0" fontId="0" fillId="0" borderId="0" xfId="0" applyFill="1"/>
    <xf numFmtId="0" fontId="0" fillId="2" borderId="0" xfId="0" applyFill="1" applyAlignment="1">
      <alignment wrapText="1"/>
    </xf>
    <xf numFmtId="0" fontId="43" fillId="2" borderId="2" xfId="0" applyFont="1" applyFill="1" applyBorder="1" applyAlignment="1">
      <alignment vertical="center" wrapText="1"/>
    </xf>
    <xf numFmtId="0" fontId="44" fillId="2" borderId="2" xfId="0" applyFont="1" applyFill="1" applyBorder="1" applyAlignment="1">
      <alignment wrapText="1"/>
    </xf>
    <xf numFmtId="0" fontId="0" fillId="2" borderId="0" xfId="0" applyFill="1" applyAlignment="1">
      <alignment vertical="center" wrapText="1"/>
    </xf>
    <xf numFmtId="0" fontId="33" fillId="2" borderId="21" xfId="0" applyFont="1" applyFill="1" applyBorder="1" applyAlignment="1">
      <alignment vertical="center"/>
    </xf>
    <xf numFmtId="0" fontId="34" fillId="2" borderId="0" xfId="0" applyFont="1" applyFill="1" applyAlignment="1">
      <alignment wrapText="1"/>
    </xf>
    <xf numFmtId="0" fontId="22" fillId="2" borderId="0" xfId="78" applyFont="1" applyFill="1" applyAlignment="1"/>
    <xf numFmtId="0" fontId="0" fillId="2" borderId="0" xfId="0" applyFill="1" applyBorder="1" applyAlignment="1" applyProtection="1"/>
    <xf numFmtId="0" fontId="60" fillId="2" borderId="0" xfId="78" applyFont="1" applyFill="1" applyAlignment="1">
      <alignment wrapText="1"/>
    </xf>
    <xf numFmtId="0" fontId="77" fillId="19" borderId="9" xfId="78" applyFont="1" applyFill="1" applyBorder="1" applyAlignment="1">
      <alignment horizontal="center" vertical="center"/>
    </xf>
    <xf numFmtId="0" fontId="77" fillId="19" borderId="5" xfId="78" applyFont="1" applyFill="1" applyBorder="1" applyAlignment="1">
      <alignment horizontal="left" vertical="center"/>
    </xf>
    <xf numFmtId="0" fontId="21" fillId="2" borderId="0" xfId="78" applyFont="1" applyFill="1" applyAlignment="1"/>
    <xf numFmtId="1" fontId="49" fillId="7" borderId="5" xfId="78" applyNumberFormat="1" applyFont="1" applyFill="1" applyBorder="1" applyAlignment="1">
      <alignment horizontal="center" vertical="center"/>
    </xf>
    <xf numFmtId="1" fontId="49" fillId="7" borderId="5" xfId="78" applyNumberFormat="1" applyFont="1" applyFill="1" applyBorder="1" applyAlignment="1" applyProtection="1">
      <alignment horizontal="center" vertical="center"/>
    </xf>
    <xf numFmtId="0" fontId="49" fillId="7" borderId="5" xfId="78" applyNumberFormat="1" applyFont="1" applyFill="1" applyBorder="1" applyAlignment="1" applyProtection="1">
      <alignment horizontal="center" vertical="center"/>
    </xf>
    <xf numFmtId="0" fontId="26" fillId="7" borderId="0" xfId="78" applyFont="1" applyFill="1" applyBorder="1" applyAlignment="1"/>
    <xf numFmtId="0" fontId="55" fillId="0" borderId="0" xfId="0" applyFont="1" applyAlignment="1">
      <alignment horizontal="center" vertical="center" wrapText="1"/>
    </xf>
    <xf numFmtId="0" fontId="48" fillId="9" borderId="22" xfId="78" applyNumberFormat="1" applyFont="1" applyFill="1" applyBorder="1" applyAlignment="1">
      <alignment horizontal="center" vertical="center" wrapText="1"/>
    </xf>
    <xf numFmtId="0" fontId="48" fillId="9" borderId="4" xfId="78" applyNumberFormat="1" applyFont="1" applyFill="1" applyBorder="1" applyAlignment="1">
      <alignment horizontal="center" vertical="center" wrapText="1"/>
    </xf>
    <xf numFmtId="0" fontId="48" fillId="16" borderId="22" xfId="78" applyNumberFormat="1" applyFont="1" applyFill="1" applyBorder="1" applyAlignment="1">
      <alignment horizontal="center" vertical="center" wrapText="1"/>
    </xf>
    <xf numFmtId="0" fontId="48" fillId="9" borderId="14" xfId="78" applyNumberFormat="1" applyFont="1" applyFill="1" applyBorder="1" applyAlignment="1">
      <alignment horizontal="center" vertical="center" wrapText="1"/>
    </xf>
    <xf numFmtId="1" fontId="49" fillId="7" borderId="3" xfId="78" applyNumberFormat="1" applyFont="1" applyFill="1" applyBorder="1" applyAlignment="1">
      <alignment horizontal="center" vertical="center"/>
    </xf>
    <xf numFmtId="0" fontId="49" fillId="7" borderId="3" xfId="78" applyNumberFormat="1" applyFont="1" applyFill="1" applyBorder="1" applyAlignment="1">
      <alignment horizontal="center" vertical="center"/>
    </xf>
    <xf numFmtId="2" fontId="49" fillId="7" borderId="3" xfId="78" applyNumberFormat="1" applyFont="1" applyFill="1" applyBorder="1" applyAlignment="1">
      <alignment horizontal="center" vertical="center"/>
    </xf>
    <xf numFmtId="2" fontId="49" fillId="2" borderId="3" xfId="78" applyNumberFormat="1" applyFont="1" applyFill="1" applyBorder="1" applyAlignment="1">
      <alignment horizontal="center" vertical="center"/>
    </xf>
    <xf numFmtId="0" fontId="68" fillId="2" borderId="0" xfId="78" applyFont="1" applyFill="1" applyAlignment="1"/>
    <xf numFmtId="1" fontId="0" fillId="0" borderId="0" xfId="0" applyNumberFormat="1"/>
    <xf numFmtId="0" fontId="44" fillId="2" borderId="0" xfId="0" applyFont="1" applyFill="1" applyBorder="1" applyAlignment="1">
      <alignment horizontal="center" vertical="center"/>
    </xf>
    <xf numFmtId="0" fontId="33" fillId="2" borderId="0" xfId="0" applyFont="1" applyFill="1" applyBorder="1" applyAlignment="1">
      <alignment vertical="center"/>
    </xf>
    <xf numFmtId="0" fontId="25" fillId="2" borderId="0" xfId="0" applyFont="1" applyFill="1" applyAlignment="1">
      <alignment vertical="center" wrapText="1"/>
    </xf>
    <xf numFmtId="0" fontId="25" fillId="0" borderId="0" xfId="0" applyFont="1" applyFill="1" applyAlignment="1">
      <alignment vertical="center" wrapText="1"/>
    </xf>
    <xf numFmtId="0" fontId="40" fillId="7" borderId="0" xfId="0" applyFont="1" applyFill="1" applyAlignment="1">
      <alignment horizontal="center" vertical="center"/>
    </xf>
    <xf numFmtId="0" fontId="41" fillId="7" borderId="0" xfId="0" applyFont="1" applyFill="1" applyBorder="1" applyAlignment="1">
      <alignment horizontal="left" vertical="top" wrapText="1"/>
    </xf>
    <xf numFmtId="0" fontId="40" fillId="7" borderId="0" xfId="0" applyFont="1" applyFill="1" applyBorder="1" applyAlignment="1">
      <alignment horizontal="center" vertical="center"/>
    </xf>
    <xf numFmtId="0" fontId="42" fillId="7" borderId="0" xfId="0" applyFont="1" applyFill="1" applyBorder="1" applyAlignment="1">
      <alignment horizontal="center" vertical="center"/>
    </xf>
    <xf numFmtId="0" fontId="42" fillId="7" borderId="0" xfId="0" applyFont="1" applyFill="1" applyBorder="1" applyAlignment="1">
      <alignment horizontal="left" vertical="center"/>
    </xf>
    <xf numFmtId="0" fontId="0" fillId="7" borderId="0" xfId="0" applyFill="1"/>
    <xf numFmtId="0" fontId="43" fillId="2" borderId="0" xfId="0" applyFont="1" applyFill="1" applyBorder="1" applyAlignment="1">
      <alignment vertical="center"/>
    </xf>
    <xf numFmtId="0" fontId="75" fillId="2" borderId="0" xfId="0" applyFont="1" applyFill="1" applyBorder="1" applyAlignment="1"/>
    <xf numFmtId="0" fontId="75" fillId="2" borderId="0" xfId="0" applyFont="1" applyFill="1" applyBorder="1" applyAlignment="1">
      <alignment horizontal="center"/>
    </xf>
    <xf numFmtId="0" fontId="75" fillId="2" borderId="0" xfId="0" applyFont="1" applyFill="1" applyBorder="1"/>
    <xf numFmtId="0" fontId="81" fillId="3" borderId="0" xfId="0" applyFont="1" applyFill="1"/>
    <xf numFmtId="0" fontId="82" fillId="2" borderId="0" xfId="62" applyFont="1" applyFill="1" applyAlignment="1">
      <alignment horizontal="left" vertical="top" wrapText="1"/>
    </xf>
    <xf numFmtId="0" fontId="44" fillId="2" borderId="0" xfId="0" applyFont="1" applyFill="1" applyBorder="1" applyAlignment="1">
      <alignment horizontal="left" vertical="center" wrapText="1"/>
    </xf>
    <xf numFmtId="0" fontId="75" fillId="2" borderId="0" xfId="0" applyFont="1" applyFill="1"/>
    <xf numFmtId="0" fontId="75" fillId="2" borderId="11" xfId="0" applyFont="1" applyFill="1" applyBorder="1"/>
    <xf numFmtId="0" fontId="0" fillId="2" borderId="0" xfId="0" applyFont="1" applyFill="1" applyAlignment="1" applyProtection="1"/>
    <xf numFmtId="0" fontId="44" fillId="2" borderId="0" xfId="0" applyFont="1" applyFill="1" applyAlignment="1" applyProtection="1"/>
    <xf numFmtId="3" fontId="51" fillId="14" borderId="24" xfId="78" applyNumberFormat="1" applyFont="1" applyFill="1" applyBorder="1" applyAlignment="1" applyProtection="1">
      <alignment horizontal="center" vertical="center"/>
    </xf>
    <xf numFmtId="3" fontId="51" fillId="10" borderId="24" xfId="78" applyNumberFormat="1" applyFont="1" applyFill="1" applyBorder="1" applyAlignment="1" applyProtection="1">
      <alignment horizontal="center" vertical="center"/>
    </xf>
    <xf numFmtId="3" fontId="79" fillId="6" borderId="24" xfId="0" applyNumberFormat="1" applyFont="1" applyFill="1" applyBorder="1" applyAlignment="1" applyProtection="1">
      <alignment horizontal="center" vertical="center"/>
    </xf>
    <xf numFmtId="3" fontId="51" fillId="13" borderId="24" xfId="78" applyNumberFormat="1" applyFont="1" applyFill="1" applyBorder="1" applyAlignment="1" applyProtection="1">
      <alignment horizontal="center" vertical="center"/>
    </xf>
    <xf numFmtId="3" fontId="51" fillId="2" borderId="24" xfId="78" applyNumberFormat="1" applyFont="1" applyFill="1" applyBorder="1" applyAlignment="1" applyProtection="1">
      <alignment horizontal="center" vertical="center"/>
    </xf>
    <xf numFmtId="0" fontId="51" fillId="2" borderId="0" xfId="78" applyFont="1" applyFill="1" applyAlignment="1">
      <alignment wrapText="1"/>
    </xf>
    <xf numFmtId="1" fontId="71" fillId="2" borderId="0" xfId="78" applyNumberFormat="1" applyFont="1" applyFill="1" applyAlignment="1"/>
    <xf numFmtId="1" fontId="26" fillId="2" borderId="0" xfId="78" applyNumberFormat="1" applyFont="1" applyFill="1" applyAlignment="1"/>
    <xf numFmtId="3" fontId="67" fillId="0" borderId="5" xfId="78" applyNumberFormat="1" applyFont="1" applyBorder="1" applyAlignment="1" applyProtection="1">
      <alignment horizontal="center" vertical="center"/>
    </xf>
    <xf numFmtId="0" fontId="31" fillId="2" borderId="0" xfId="0" applyFont="1" applyFill="1" applyBorder="1" applyAlignment="1" applyProtection="1"/>
    <xf numFmtId="0" fontId="52" fillId="0" borderId="0" xfId="0" applyFont="1"/>
    <xf numFmtId="0" fontId="87" fillId="0" borderId="0" xfId="0" applyFont="1"/>
    <xf numFmtId="0" fontId="65" fillId="7" borderId="24" xfId="0" applyFont="1" applyFill="1" applyBorder="1" applyAlignment="1">
      <alignment horizontal="center" vertical="center" wrapText="1"/>
    </xf>
    <xf numFmtId="0" fontId="65" fillId="7" borderId="28" xfId="0" applyFont="1" applyFill="1" applyBorder="1" applyAlignment="1">
      <alignment horizontal="center" vertical="center" wrapText="1"/>
    </xf>
    <xf numFmtId="0" fontId="25" fillId="2" borderId="24" xfId="0" quotePrefix="1" applyFont="1" applyFill="1" applyBorder="1" applyAlignment="1">
      <alignment horizontal="left" vertical="center" indent="1"/>
    </xf>
    <xf numFmtId="0" fontId="25" fillId="2" borderId="24" xfId="0" quotePrefix="1" applyFont="1" applyFill="1" applyBorder="1" applyAlignment="1">
      <alignment horizontal="left" vertical="center" wrapText="1" indent="1"/>
    </xf>
    <xf numFmtId="0" fontId="33" fillId="7" borderId="24" xfId="0" applyFont="1" applyFill="1" applyBorder="1" applyAlignment="1">
      <alignment horizontal="left" vertical="center" indent="1"/>
    </xf>
    <xf numFmtId="0" fontId="33" fillId="7" borderId="24" xfId="0" applyFont="1" applyFill="1" applyBorder="1" applyAlignment="1">
      <alignment vertical="center"/>
    </xf>
    <xf numFmtId="0" fontId="25" fillId="7" borderId="24" xfId="0" applyFont="1" applyFill="1" applyBorder="1" applyAlignment="1">
      <alignment horizontal="center" vertical="center"/>
    </xf>
    <xf numFmtId="0" fontId="25" fillId="7" borderId="24" xfId="0" applyFont="1" applyFill="1" applyBorder="1" applyAlignment="1">
      <alignment vertical="center"/>
    </xf>
    <xf numFmtId="0" fontId="32" fillId="4" borderId="24"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3" fillId="7" borderId="24" xfId="0" applyFont="1" applyFill="1" applyBorder="1" applyAlignment="1">
      <alignment vertical="center" wrapText="1"/>
    </xf>
    <xf numFmtId="0" fontId="35" fillId="6" borderId="24" xfId="0" applyFont="1" applyFill="1" applyBorder="1" applyAlignment="1">
      <alignment horizontal="center" vertical="center" wrapText="1"/>
    </xf>
    <xf numFmtId="0" fontId="33" fillId="7" borderId="31" xfId="0" applyFont="1" applyFill="1" applyBorder="1" applyAlignment="1">
      <alignment vertical="center"/>
    </xf>
    <xf numFmtId="0" fontId="65" fillId="0" borderId="24" xfId="0" applyFont="1" applyFill="1" applyBorder="1" applyAlignment="1">
      <alignment horizontal="center" vertical="center" wrapText="1"/>
    </xf>
    <xf numFmtId="0" fontId="65" fillId="0" borderId="24" xfId="0" applyFont="1" applyFill="1" applyBorder="1" applyAlignment="1">
      <alignment horizontal="center" vertical="center"/>
    </xf>
    <xf numFmtId="0" fontId="42" fillId="7" borderId="0" xfId="0" applyFont="1" applyFill="1" applyBorder="1" applyAlignment="1">
      <alignment horizontal="center" vertical="center" wrapText="1"/>
    </xf>
    <xf numFmtId="0" fontId="42" fillId="7" borderId="0" xfId="0" applyFont="1" applyFill="1" applyBorder="1" applyAlignment="1">
      <alignment horizontal="left" vertical="center" wrapText="1"/>
    </xf>
    <xf numFmtId="0" fontId="77" fillId="2" borderId="0" xfId="0" applyFont="1" applyFill="1" applyAlignment="1">
      <alignment horizontal="right" vertical="center"/>
    </xf>
    <xf numFmtId="0" fontId="32" fillId="4" borderId="24" xfId="61" applyFont="1" applyFill="1" applyBorder="1" applyAlignment="1">
      <alignment horizontal="center" vertical="center"/>
    </xf>
    <xf numFmtId="0" fontId="35" fillId="5" borderId="24" xfId="61" applyFont="1" applyFill="1" applyBorder="1" applyAlignment="1">
      <alignment horizontal="center" vertical="center"/>
    </xf>
    <xf numFmtId="0" fontId="33" fillId="7" borderId="24" xfId="61" applyFont="1" applyFill="1" applyBorder="1" applyAlignment="1">
      <alignment horizontal="left" vertical="center" indent="1"/>
    </xf>
    <xf numFmtId="0" fontId="35" fillId="6" borderId="24" xfId="61" applyFont="1" applyFill="1" applyBorder="1" applyAlignment="1">
      <alignment horizontal="center" vertical="center"/>
    </xf>
    <xf numFmtId="0" fontId="33" fillId="7" borderId="24" xfId="61" applyFont="1" applyFill="1" applyBorder="1" applyAlignment="1">
      <alignment vertical="center"/>
    </xf>
    <xf numFmtId="0" fontId="35" fillId="5" borderId="29" xfId="61" applyFont="1" applyFill="1" applyBorder="1" applyAlignment="1">
      <alignment horizontal="center" vertical="center"/>
    </xf>
    <xf numFmtId="0" fontId="33" fillId="7" borderId="29" xfId="61" applyFont="1" applyFill="1" applyBorder="1" applyAlignment="1">
      <alignment horizontal="left" vertical="center" indent="1"/>
    </xf>
    <xf numFmtId="0" fontId="33" fillId="7" borderId="31" xfId="61" applyFont="1" applyFill="1" applyBorder="1" applyAlignment="1">
      <alignment vertical="center"/>
    </xf>
    <xf numFmtId="0" fontId="35" fillId="13" borderId="29" xfId="61" applyFont="1" applyFill="1" applyBorder="1" applyAlignment="1">
      <alignment horizontal="center" vertical="center"/>
    </xf>
    <xf numFmtId="0" fontId="24" fillId="2" borderId="24" xfId="0" applyFont="1" applyFill="1" applyBorder="1" applyAlignment="1">
      <alignment horizontal="left" vertical="center" wrapText="1"/>
    </xf>
    <xf numFmtId="0" fontId="33" fillId="7" borderId="30" xfId="61" applyFont="1" applyFill="1" applyBorder="1" applyAlignment="1">
      <alignment vertical="center"/>
    </xf>
    <xf numFmtId="0" fontId="65" fillId="7" borderId="29" xfId="0" applyFont="1" applyFill="1" applyBorder="1" applyAlignment="1">
      <alignment horizontal="center" vertical="center" wrapText="1"/>
    </xf>
    <xf numFmtId="0" fontId="55" fillId="2" borderId="0" xfId="0" applyFont="1" applyFill="1" applyAlignment="1">
      <alignment vertical="center"/>
    </xf>
    <xf numFmtId="0" fontId="18" fillId="2" borderId="24" xfId="0" applyFont="1" applyFill="1" applyBorder="1" applyAlignment="1">
      <alignment horizontal="left" vertical="center" wrapText="1"/>
    </xf>
    <xf numFmtId="0" fontId="84" fillId="2" borderId="0" xfId="0" applyFont="1" applyFill="1" applyBorder="1" applyAlignment="1">
      <alignment horizontal="left" vertical="center" indent="3"/>
    </xf>
    <xf numFmtId="0" fontId="84" fillId="2" borderId="0" xfId="0" applyFont="1" applyFill="1" applyBorder="1" applyAlignment="1">
      <alignment horizontal="left" vertical="center" wrapText="1" indent="3"/>
    </xf>
    <xf numFmtId="0" fontId="33" fillId="7" borderId="24" xfId="0" applyFont="1" applyFill="1" applyBorder="1" applyAlignment="1" applyProtection="1">
      <alignment vertical="center" wrapText="1"/>
      <protection locked="0"/>
    </xf>
    <xf numFmtId="0" fontId="33" fillId="7" borderId="31" xfId="0" applyFont="1" applyFill="1" applyBorder="1" applyAlignment="1" applyProtection="1">
      <alignment vertical="center" wrapText="1"/>
      <protection locked="0"/>
    </xf>
    <xf numFmtId="0" fontId="33" fillId="7" borderId="24" xfId="61" applyFont="1" applyFill="1" applyBorder="1" applyAlignment="1" applyProtection="1">
      <alignment horizontal="left" vertical="center" wrapText="1"/>
      <protection locked="0"/>
    </xf>
    <xf numFmtId="0" fontId="31" fillId="20" borderId="0" xfId="0" applyFont="1" applyFill="1" applyAlignment="1" applyProtection="1"/>
    <xf numFmtId="0" fontId="31" fillId="2" borderId="32" xfId="0" applyFont="1" applyFill="1" applyBorder="1" applyAlignment="1" applyProtection="1"/>
    <xf numFmtId="0" fontId="31" fillId="2" borderId="33" xfId="0" applyFont="1" applyFill="1" applyBorder="1" applyAlignment="1" applyProtection="1"/>
    <xf numFmtId="0" fontId="31" fillId="0" borderId="33" xfId="0" applyFont="1" applyFill="1" applyBorder="1" applyAlignment="1" applyProtection="1"/>
    <xf numFmtId="0" fontId="31" fillId="20" borderId="34" xfId="0" applyFont="1" applyFill="1" applyBorder="1" applyAlignment="1" applyProtection="1"/>
    <xf numFmtId="0" fontId="52" fillId="0" borderId="35" xfId="0" applyFont="1" applyBorder="1"/>
    <xf numFmtId="0" fontId="52" fillId="7" borderId="0" xfId="0" applyFont="1" applyFill="1" applyBorder="1"/>
    <xf numFmtId="0" fontId="52" fillId="0" borderId="0" xfId="0" applyFont="1" applyBorder="1"/>
    <xf numFmtId="0" fontId="0" fillId="0" borderId="0" xfId="0" applyBorder="1"/>
    <xf numFmtId="0" fontId="0" fillId="0" borderId="0" xfId="0" applyFill="1" applyBorder="1"/>
    <xf numFmtId="0" fontId="52" fillId="20" borderId="36" xfId="0" applyNumberFormat="1" applyFont="1" applyFill="1" applyBorder="1"/>
    <xf numFmtId="0" fontId="87" fillId="7" borderId="0" xfId="0" applyFont="1" applyFill="1" applyBorder="1"/>
    <xf numFmtId="0" fontId="52" fillId="0" borderId="0" xfId="0" applyNumberFormat="1" applyFont="1" applyFill="1" applyBorder="1"/>
    <xf numFmtId="0" fontId="87" fillId="0" borderId="0" xfId="0" applyFont="1" applyBorder="1"/>
    <xf numFmtId="3" fontId="0" fillId="7" borderId="0" xfId="0" applyNumberFormat="1" applyFill="1"/>
    <xf numFmtId="0" fontId="31" fillId="2" borderId="34" xfId="0" applyFont="1" applyFill="1" applyBorder="1" applyAlignment="1" applyProtection="1"/>
    <xf numFmtId="0" fontId="31" fillId="0" borderId="0" xfId="0" applyFont="1" applyFill="1" applyBorder="1" applyAlignment="1" applyProtection="1"/>
    <xf numFmtId="0" fontId="31" fillId="0" borderId="0" xfId="0" applyFont="1" applyAlignment="1">
      <alignment horizontal="right"/>
    </xf>
    <xf numFmtId="0" fontId="0" fillId="20" borderId="0" xfId="0" applyFill="1" applyAlignment="1" applyProtection="1"/>
    <xf numFmtId="0" fontId="0" fillId="20" borderId="0" xfId="0" applyFill="1" applyBorder="1" applyAlignment="1" applyProtection="1"/>
    <xf numFmtId="0" fontId="0" fillId="0" borderId="0" xfId="0" applyFill="1" applyBorder="1" applyAlignment="1">
      <alignment horizontal="center"/>
    </xf>
    <xf numFmtId="0" fontId="52" fillId="0" borderId="0" xfId="0" applyFont="1" applyBorder="1" applyAlignment="1">
      <alignment horizontal="center"/>
    </xf>
    <xf numFmtId="0" fontId="52" fillId="0" borderId="0" xfId="0" applyFont="1" applyFill="1" applyBorder="1" applyAlignment="1">
      <alignment horizontal="center"/>
    </xf>
    <xf numFmtId="0" fontId="0" fillId="20" borderId="0" xfId="0" applyFont="1" applyFill="1" applyAlignment="1" applyProtection="1"/>
    <xf numFmtId="0" fontId="0" fillId="20" borderId="0" xfId="0" applyFill="1"/>
    <xf numFmtId="0" fontId="33" fillId="7" borderId="38" xfId="0" applyFont="1" applyFill="1" applyBorder="1" applyAlignment="1">
      <alignment horizontal="left" vertical="center" indent="1"/>
    </xf>
    <xf numFmtId="0" fontId="33" fillId="7" borderId="39" xfId="0" applyFont="1" applyFill="1" applyBorder="1" applyAlignment="1">
      <alignment vertical="center"/>
    </xf>
    <xf numFmtId="0" fontId="33" fillId="2" borderId="0" xfId="0" applyFont="1" applyFill="1" applyBorder="1" applyAlignment="1">
      <alignment horizontal="left" vertical="top" wrapText="1" indent="1"/>
    </xf>
    <xf numFmtId="0" fontId="77" fillId="2" borderId="0" xfId="0" applyFont="1" applyFill="1" applyBorder="1" applyAlignment="1">
      <alignment horizontal="right" vertical="center"/>
    </xf>
    <xf numFmtId="0" fontId="59" fillId="2" borderId="0" xfId="0" applyFont="1" applyFill="1" applyAlignment="1">
      <alignment vertical="top"/>
    </xf>
    <xf numFmtId="0" fontId="32" fillId="21" borderId="40" xfId="0" applyFont="1" applyFill="1" applyBorder="1" applyAlignment="1">
      <alignment horizontal="center" vertical="center"/>
    </xf>
    <xf numFmtId="0" fontId="68" fillId="0" borderId="24" xfId="61" applyFont="1" applyBorder="1" applyAlignment="1" applyProtection="1">
      <alignment vertical="center" wrapText="1"/>
      <protection locked="0"/>
    </xf>
    <xf numFmtId="0" fontId="17" fillId="0" borderId="1" xfId="3" applyFont="1" applyFill="1" applyBorder="1" applyAlignment="1" applyProtection="1">
      <alignment horizontal="left"/>
    </xf>
    <xf numFmtId="0" fontId="53" fillId="2" borderId="0" xfId="0" applyFont="1" applyFill="1" applyAlignment="1">
      <alignment vertical="center"/>
    </xf>
    <xf numFmtId="1" fontId="67" fillId="0" borderId="5" xfId="78" applyNumberFormat="1" applyFont="1" applyBorder="1" applyAlignment="1" applyProtection="1">
      <alignment horizontal="center" vertical="center"/>
    </xf>
    <xf numFmtId="0" fontId="0" fillId="0" borderId="0" xfId="0" quotePrefix="1"/>
    <xf numFmtId="0" fontId="48" fillId="9" borderId="0" xfId="78" applyFont="1" applyFill="1" applyBorder="1" applyAlignment="1" applyProtection="1">
      <alignment horizontal="center" vertical="center" wrapText="1"/>
    </xf>
    <xf numFmtId="0" fontId="26" fillId="2" borderId="0" xfId="78" applyFill="1" applyAlignment="1">
      <alignment horizontal="center" vertical="center"/>
    </xf>
    <xf numFmtId="0" fontId="26" fillId="2" borderId="0" xfId="78" applyFont="1" applyFill="1" applyAlignment="1">
      <alignment horizontal="center" vertical="center"/>
    </xf>
    <xf numFmtId="0" fontId="60" fillId="2" borderId="0" xfId="78" applyFont="1" applyFill="1" applyAlignment="1">
      <alignment horizontal="center"/>
    </xf>
    <xf numFmtId="0" fontId="26" fillId="2" borderId="0" xfId="78" applyFill="1" applyAlignment="1">
      <alignment horizontal="center"/>
    </xf>
    <xf numFmtId="0" fontId="90" fillId="2" borderId="0" xfId="78" applyFont="1" applyFill="1" applyAlignment="1">
      <alignment horizontal="right" vertical="center"/>
    </xf>
    <xf numFmtId="0" fontId="46" fillId="2" borderId="0" xfId="78" applyFont="1" applyFill="1" applyAlignment="1">
      <alignment vertical="top"/>
    </xf>
    <xf numFmtId="0" fontId="46" fillId="2" borderId="0" xfId="78" applyFont="1" applyFill="1" applyAlignment="1">
      <alignment horizontal="center" vertical="top"/>
    </xf>
    <xf numFmtId="0" fontId="46" fillId="2" borderId="0" xfId="78" applyFont="1" applyFill="1" applyAlignment="1">
      <alignment vertical="top" wrapText="1"/>
    </xf>
    <xf numFmtId="0" fontId="90" fillId="2" borderId="0" xfId="78" applyFont="1" applyFill="1" applyAlignment="1">
      <alignment horizontal="center" vertical="top"/>
    </xf>
    <xf numFmtId="0" fontId="91" fillId="9" borderId="15" xfId="78" applyFont="1" applyFill="1" applyBorder="1" applyAlignment="1" applyProtection="1">
      <alignment horizontal="center" vertical="center" wrapText="1"/>
    </xf>
    <xf numFmtId="0" fontId="26" fillId="2" borderId="0" xfId="78" applyFont="1" applyFill="1" applyBorder="1" applyAlignment="1">
      <alignment horizontal="center"/>
    </xf>
    <xf numFmtId="3" fontId="0" fillId="0" borderId="0" xfId="0" applyNumberFormat="1" applyFill="1"/>
    <xf numFmtId="1" fontId="0" fillId="7" borderId="0" xfId="0" applyNumberFormat="1" applyFill="1"/>
    <xf numFmtId="0" fontId="31" fillId="0" borderId="0" xfId="0" applyFont="1" applyFill="1" applyBorder="1" applyAlignment="1">
      <alignment horizontal="center"/>
    </xf>
    <xf numFmtId="0" fontId="31" fillId="7" borderId="0" xfId="0" applyFont="1" applyFill="1"/>
    <xf numFmtId="0" fontId="31" fillId="0" borderId="0" xfId="0" applyFont="1" applyFill="1"/>
    <xf numFmtId="0" fontId="31" fillId="2" borderId="0" xfId="0" applyFont="1" applyFill="1" applyAlignment="1" applyProtection="1"/>
    <xf numFmtId="0" fontId="65" fillId="10" borderId="29" xfId="0" applyFont="1" applyFill="1" applyBorder="1" applyAlignment="1">
      <alignment horizontal="left" vertical="center" wrapText="1" indent="1"/>
    </xf>
    <xf numFmtId="0" fontId="62" fillId="10" borderId="30" xfId="0" applyFont="1" applyFill="1" applyBorder="1" applyAlignment="1">
      <alignment vertical="center" wrapText="1"/>
    </xf>
    <xf numFmtId="0" fontId="62" fillId="10" borderId="31" xfId="0" applyFont="1" applyFill="1" applyBorder="1" applyAlignment="1">
      <alignment horizontal="left" vertical="center" wrapText="1" indent="1"/>
    </xf>
    <xf numFmtId="0" fontId="56" fillId="2" borderId="0" xfId="0" applyFont="1" applyFill="1" applyAlignment="1">
      <alignment horizontal="center" vertical="center"/>
    </xf>
    <xf numFmtId="0" fontId="93" fillId="3" borderId="0" xfId="0" applyFont="1" applyFill="1" applyAlignment="1">
      <alignment horizontal="center" vertical="center"/>
    </xf>
    <xf numFmtId="0" fontId="74" fillId="2" borderId="21" xfId="0" applyFont="1" applyFill="1" applyBorder="1" applyAlignment="1">
      <alignment vertical="center"/>
    </xf>
    <xf numFmtId="0" fontId="14" fillId="0" borderId="0" xfId="3" applyFont="1" applyFill="1" applyBorder="1" applyAlignment="1" applyProtection="1">
      <alignment horizontal="left"/>
    </xf>
    <xf numFmtId="0" fontId="31" fillId="19" borderId="0" xfId="0" applyFont="1" applyFill="1" applyAlignment="1" applyProtection="1">
      <alignment horizontal="left"/>
    </xf>
    <xf numFmtId="0" fontId="0" fillId="19" borderId="0" xfId="0" applyFill="1" applyAlignment="1">
      <alignment horizontal="left"/>
    </xf>
    <xf numFmtId="0" fontId="31" fillId="25" borderId="0" xfId="0" applyFont="1" applyFill="1" applyBorder="1" applyAlignment="1">
      <alignment horizontal="center"/>
    </xf>
    <xf numFmtId="0" fontId="0" fillId="25" borderId="0" xfId="0" applyFill="1"/>
    <xf numFmtId="165" fontId="26" fillId="2" borderId="0" xfId="58" applyNumberFormat="1" applyFont="1" applyFill="1" applyAlignment="1"/>
    <xf numFmtId="165" fontId="26" fillId="2" borderId="0" xfId="58" applyNumberFormat="1" applyFont="1" applyFill="1" applyAlignment="1">
      <alignment horizontal="center"/>
    </xf>
    <xf numFmtId="165" fontId="0" fillId="0" borderId="0" xfId="58" applyNumberFormat="1" applyFont="1"/>
    <xf numFmtId="165" fontId="68" fillId="2" borderId="0" xfId="58" applyNumberFormat="1" applyFont="1" applyFill="1" applyAlignment="1"/>
    <xf numFmtId="165" fontId="55" fillId="0" borderId="0" xfId="58" applyNumberFormat="1" applyFont="1" applyAlignment="1">
      <alignment horizontal="center" vertical="center" wrapText="1"/>
    </xf>
    <xf numFmtId="0" fontId="48" fillId="9" borderId="14" xfId="0" applyFont="1" applyFill="1" applyBorder="1" applyAlignment="1" applyProtection="1">
      <alignment horizontal="center" vertical="center"/>
    </xf>
    <xf numFmtId="0" fontId="48" fillId="9" borderId="15" xfId="0" applyFont="1" applyFill="1" applyBorder="1" applyAlignment="1" applyProtection="1">
      <alignment horizontal="center" vertical="center"/>
    </xf>
    <xf numFmtId="3" fontId="51" fillId="28" borderId="24" xfId="78" applyNumberFormat="1" applyFont="1" applyFill="1" applyBorder="1" applyAlignment="1" applyProtection="1">
      <alignment horizontal="center" vertical="center"/>
    </xf>
    <xf numFmtId="0" fontId="13" fillId="0" borderId="0" xfId="3" applyFont="1" applyFill="1" applyBorder="1" applyAlignment="1" applyProtection="1">
      <alignment horizontal="left"/>
    </xf>
    <xf numFmtId="0" fontId="13" fillId="2" borderId="0" xfId="78" applyFont="1" applyFill="1" applyAlignment="1">
      <alignment horizontal="right" vertical="center"/>
    </xf>
    <xf numFmtId="0" fontId="13" fillId="2" borderId="0" xfId="78" applyFont="1" applyFill="1" applyAlignment="1">
      <alignment horizontal="right"/>
    </xf>
    <xf numFmtId="0" fontId="43" fillId="2" borderId="0" xfId="78" applyFont="1" applyFill="1" applyBorder="1" applyAlignment="1">
      <alignment vertical="center"/>
    </xf>
    <xf numFmtId="0" fontId="44" fillId="2" borderId="0" xfId="78" applyFont="1" applyFill="1" applyBorder="1" applyAlignment="1"/>
    <xf numFmtId="0" fontId="44" fillId="2" borderId="0" xfId="78" applyFont="1" applyFill="1" applyBorder="1" applyAlignment="1">
      <alignment horizontal="center"/>
    </xf>
    <xf numFmtId="0" fontId="33" fillId="0" borderId="31" xfId="78" applyFont="1" applyFill="1" applyBorder="1" applyAlignment="1" applyProtection="1">
      <alignment horizontal="center" vertical="center"/>
      <protection locked="0"/>
    </xf>
    <xf numFmtId="0" fontId="72" fillId="18" borderId="0" xfId="80" applyFont="1" applyFill="1"/>
    <xf numFmtId="0" fontId="64" fillId="2" borderId="0" xfId="0" applyFont="1" applyFill="1" applyAlignment="1">
      <alignment horizontal="center" vertical="top"/>
    </xf>
    <xf numFmtId="0" fontId="13" fillId="2" borderId="0" xfId="0" applyFont="1" applyFill="1" applyAlignment="1" applyProtection="1">
      <alignment vertical="center"/>
    </xf>
    <xf numFmtId="0" fontId="42" fillId="2" borderId="0" xfId="0" applyFont="1" applyFill="1" applyBorder="1" applyAlignment="1" applyProtection="1">
      <alignment vertical="center"/>
    </xf>
    <xf numFmtId="0" fontId="42" fillId="2" borderId="0" xfId="0" applyFont="1" applyFill="1" applyAlignment="1" applyProtection="1">
      <alignment vertical="center"/>
    </xf>
    <xf numFmtId="0" fontId="53" fillId="2" borderId="0" xfId="0" applyFont="1" applyFill="1" applyAlignment="1" applyProtection="1">
      <alignment vertical="center"/>
    </xf>
    <xf numFmtId="0" fontId="48" fillId="0" borderId="0" xfId="0" applyFont="1" applyFill="1" applyBorder="1" applyAlignment="1" applyProtection="1">
      <alignment horizontal="center" vertical="center" wrapText="1"/>
    </xf>
    <xf numFmtId="0" fontId="36" fillId="2" borderId="0" xfId="0" applyFont="1" applyFill="1" applyAlignment="1" applyProtection="1">
      <alignment vertical="center"/>
    </xf>
    <xf numFmtId="0" fontId="36" fillId="2" borderId="0" xfId="0" applyFont="1" applyFill="1" applyAlignment="1" applyProtection="1">
      <alignment horizontal="left" vertical="top" wrapText="1" indent="1"/>
    </xf>
    <xf numFmtId="0" fontId="0" fillId="2" borderId="0" xfId="0" applyFont="1" applyFill="1" applyBorder="1" applyAlignment="1">
      <alignment vertical="center"/>
    </xf>
    <xf numFmtId="0" fontId="42" fillId="2" borderId="0" xfId="0" applyFont="1" applyFill="1" applyAlignment="1">
      <alignment vertical="center"/>
    </xf>
    <xf numFmtId="0" fontId="36" fillId="2" borderId="0" xfId="0" applyFont="1" applyFill="1" applyAlignment="1">
      <alignment vertical="center"/>
    </xf>
    <xf numFmtId="0" fontId="36" fillId="2" borderId="0" xfId="0" applyFont="1" applyFill="1" applyAlignment="1">
      <alignment horizontal="left" vertical="top" wrapText="1" indent="1"/>
    </xf>
    <xf numFmtId="0" fontId="63" fillId="2" borderId="0" xfId="0" applyFont="1" applyFill="1" applyAlignment="1">
      <alignment vertical="center"/>
    </xf>
    <xf numFmtId="0" fontId="56" fillId="2" borderId="0" xfId="0" applyFont="1" applyFill="1" applyAlignment="1">
      <alignment horizontal="left" vertical="center" indent="6"/>
    </xf>
    <xf numFmtId="0" fontId="94" fillId="2" borderId="0" xfId="0" applyFont="1" applyFill="1" applyAlignment="1">
      <alignment horizontal="center" vertical="center"/>
    </xf>
    <xf numFmtId="0" fontId="95" fillId="3" borderId="0" xfId="0" applyFont="1" applyFill="1" applyAlignment="1">
      <alignment horizontal="center" vertical="center"/>
    </xf>
    <xf numFmtId="0" fontId="96" fillId="3" borderId="0" xfId="0" applyFont="1" applyFill="1" applyAlignment="1">
      <alignment horizontal="left" vertical="center" indent="6"/>
    </xf>
    <xf numFmtId="0" fontId="81" fillId="3" borderId="0" xfId="0" applyFont="1" applyFill="1" applyAlignment="1">
      <alignment vertical="center"/>
    </xf>
    <xf numFmtId="0" fontId="0" fillId="0" borderId="0" xfId="0" applyFont="1"/>
    <xf numFmtId="0" fontId="0" fillId="0" borderId="0" xfId="0" applyFont="1" applyAlignment="1">
      <alignment horizontal="center" vertical="center" wrapText="1"/>
    </xf>
    <xf numFmtId="9" fontId="0" fillId="0" borderId="0" xfId="107" applyFont="1" applyAlignment="1">
      <alignment horizontal="center" vertical="center" wrapText="1"/>
    </xf>
    <xf numFmtId="9" fontId="0" fillId="0" borderId="0" xfId="107" applyFont="1"/>
    <xf numFmtId="0" fontId="46" fillId="2" borderId="0" xfId="78" applyFont="1" applyFill="1" applyAlignment="1"/>
    <xf numFmtId="0" fontId="11" fillId="2" borderId="24" xfId="0" quotePrefix="1" applyFont="1" applyFill="1" applyBorder="1" applyAlignment="1">
      <alignment horizontal="left" vertical="center" wrapText="1" indent="1"/>
    </xf>
    <xf numFmtId="165" fontId="49" fillId="12" borderId="5" xfId="58" applyNumberFormat="1" applyFont="1" applyFill="1" applyBorder="1" applyAlignment="1" applyProtection="1">
      <alignment horizontal="center" vertical="center"/>
    </xf>
    <xf numFmtId="165" fontId="49" fillId="10" borderId="5" xfId="58" applyNumberFormat="1" applyFont="1" applyFill="1" applyBorder="1" applyAlignment="1" applyProtection="1">
      <alignment horizontal="center" vertical="center"/>
    </xf>
    <xf numFmtId="165" fontId="49" fillId="13" borderId="5" xfId="58" applyNumberFormat="1" applyFont="1" applyFill="1" applyBorder="1" applyAlignment="1" applyProtection="1">
      <alignment horizontal="center" vertical="center"/>
    </xf>
    <xf numFmtId="165" fontId="26" fillId="10" borderId="5" xfId="58" applyNumberFormat="1" applyFont="1" applyFill="1" applyBorder="1" applyAlignment="1">
      <alignment horizontal="center"/>
    </xf>
    <xf numFmtId="165" fontId="26" fillId="14" borderId="5" xfId="58" applyNumberFormat="1" applyFont="1" applyFill="1" applyBorder="1" applyAlignment="1">
      <alignment horizontal="center"/>
    </xf>
    <xf numFmtId="165" fontId="26" fillId="13" borderId="5" xfId="58" applyNumberFormat="1" applyFont="1" applyFill="1" applyBorder="1" applyAlignment="1">
      <alignment horizontal="center"/>
    </xf>
    <xf numFmtId="165" fontId="26" fillId="7" borderId="5" xfId="58" applyNumberFormat="1" applyFont="1" applyFill="1" applyBorder="1" applyAlignment="1">
      <alignment horizontal="center"/>
    </xf>
    <xf numFmtId="165" fontId="26" fillId="2" borderId="5" xfId="58" applyNumberFormat="1" applyFont="1" applyFill="1" applyBorder="1" applyAlignment="1">
      <alignment horizontal="center"/>
    </xf>
    <xf numFmtId="0" fontId="34" fillId="2" borderId="0" xfId="0" applyFont="1" applyFill="1" applyAlignment="1"/>
    <xf numFmtId="0" fontId="43" fillId="2" borderId="2" xfId="0" applyFont="1" applyFill="1" applyBorder="1" applyAlignment="1"/>
    <xf numFmtId="0" fontId="75" fillId="2" borderId="0" xfId="0" applyFont="1" applyFill="1" applyAlignment="1"/>
    <xf numFmtId="0" fontId="75" fillId="2" borderId="11" xfId="0" applyFont="1" applyFill="1" applyBorder="1" applyAlignment="1"/>
    <xf numFmtId="0" fontId="81" fillId="3" borderId="0" xfId="0" applyFont="1" applyFill="1" applyAlignment="1"/>
    <xf numFmtId="0" fontId="73" fillId="3" borderId="0" xfId="0" applyFont="1" applyFill="1" applyAlignment="1"/>
    <xf numFmtId="0" fontId="97" fillId="0" borderId="0" xfId="0" applyFont="1"/>
    <xf numFmtId="0" fontId="97" fillId="29" borderId="47" xfId="0" applyFont="1" applyFill="1" applyBorder="1"/>
    <xf numFmtId="0" fontId="97" fillId="30" borderId="47" xfId="0" applyFont="1" applyFill="1" applyBorder="1"/>
    <xf numFmtId="0" fontId="97" fillId="29" borderId="47" xfId="0" applyFont="1" applyFill="1" applyBorder="1" applyAlignment="1">
      <alignment horizontal="center" vertical="center"/>
    </xf>
    <xf numFmtId="0" fontId="97" fillId="0" borderId="47" xfId="0" applyFont="1" applyBorder="1"/>
    <xf numFmtId="166" fontId="97" fillId="0" borderId="47" xfId="0" applyNumberFormat="1" applyFont="1" applyBorder="1"/>
    <xf numFmtId="0" fontId="98" fillId="0" borderId="0" xfId="0" applyFont="1" applyAlignment="1">
      <alignment horizontal="left" vertical="center"/>
    </xf>
    <xf numFmtId="0" fontId="99" fillId="0" borderId="47" xfId="0" applyFont="1" applyBorder="1"/>
    <xf numFmtId="0" fontId="97" fillId="31" borderId="47" xfId="0" applyFont="1" applyFill="1" applyBorder="1"/>
    <xf numFmtId="0" fontId="97" fillId="19" borderId="0" xfId="0" applyFont="1" applyFill="1"/>
    <xf numFmtId="0" fontId="97" fillId="19" borderId="47" xfId="0" applyFont="1" applyFill="1" applyBorder="1"/>
    <xf numFmtId="0" fontId="48" fillId="25" borderId="6" xfId="78" applyFont="1" applyFill="1" applyBorder="1" applyAlignment="1" applyProtection="1">
      <alignment horizontal="center" vertical="center" wrapText="1"/>
    </xf>
    <xf numFmtId="0" fontId="10" fillId="0" borderId="0" xfId="3" applyFont="1" applyFill="1" applyBorder="1" applyAlignment="1" applyProtection="1">
      <alignment horizontal="left"/>
    </xf>
    <xf numFmtId="0" fontId="33" fillId="0" borderId="0" xfId="3" applyFont="1" applyFill="1" applyBorder="1" applyAlignment="1" applyProtection="1">
      <alignment horizontal="left"/>
    </xf>
    <xf numFmtId="0" fontId="48" fillId="25" borderId="0" xfId="78" applyFont="1" applyFill="1" applyBorder="1" applyAlignment="1" applyProtection="1">
      <alignment horizontal="center" vertical="center" wrapText="1"/>
    </xf>
    <xf numFmtId="0" fontId="48" fillId="32" borderId="4" xfId="78" applyNumberFormat="1" applyFont="1" applyFill="1" applyBorder="1" applyAlignment="1">
      <alignment horizontal="center" vertical="center" wrapText="1"/>
    </xf>
    <xf numFmtId="0" fontId="77" fillId="19" borderId="0" xfId="78" applyFont="1" applyFill="1" applyBorder="1" applyAlignment="1">
      <alignment horizontal="left" vertical="center"/>
    </xf>
    <xf numFmtId="0" fontId="77" fillId="19" borderId="0" xfId="78" applyFont="1" applyFill="1" applyBorder="1" applyAlignment="1">
      <alignment horizontal="center" vertical="center"/>
    </xf>
    <xf numFmtId="0" fontId="26" fillId="2" borderId="0" xfId="78" applyFont="1" applyFill="1" applyAlignment="1">
      <alignment horizontal="left"/>
    </xf>
    <xf numFmtId="0" fontId="0" fillId="0" borderId="0" xfId="0" applyAlignment="1">
      <alignment horizontal="right"/>
    </xf>
    <xf numFmtId="0" fontId="86" fillId="2" borderId="0" xfId="62" applyFont="1" applyFill="1" applyAlignment="1">
      <alignment wrapText="1"/>
    </xf>
    <xf numFmtId="0" fontId="86" fillId="2" borderId="0" xfId="62" applyFont="1" applyFill="1" applyAlignment="1"/>
    <xf numFmtId="0" fontId="10" fillId="2" borderId="0" xfId="78" applyFont="1" applyFill="1" applyAlignment="1"/>
    <xf numFmtId="1" fontId="90" fillId="2" borderId="0" xfId="78" applyNumberFormat="1" applyFont="1" applyFill="1" applyAlignment="1">
      <alignment horizontal="center" vertical="top"/>
    </xf>
    <xf numFmtId="0" fontId="106" fillId="2" borderId="0" xfId="78" applyFont="1" applyFill="1" applyAlignment="1">
      <alignment wrapText="1"/>
    </xf>
    <xf numFmtId="0" fontId="106" fillId="2" borderId="0" xfId="78" applyFont="1" applyFill="1" applyAlignment="1">
      <alignment horizontal="center" vertical="center" wrapText="1"/>
    </xf>
    <xf numFmtId="0" fontId="51" fillId="2" borderId="0" xfId="78" applyFont="1" applyFill="1" applyAlignment="1">
      <alignment horizontal="center" vertical="center"/>
    </xf>
    <xf numFmtId="9" fontId="47" fillId="0" borderId="0" xfId="107" applyFont="1"/>
    <xf numFmtId="0" fontId="33" fillId="7" borderId="24" xfId="0" applyFont="1" applyFill="1" applyBorder="1" applyAlignment="1">
      <alignment horizontal="center" vertical="center" wrapText="1"/>
    </xf>
    <xf numFmtId="0" fontId="81" fillId="3" borderId="0" xfId="0" quotePrefix="1" applyFont="1" applyFill="1" applyAlignment="1">
      <alignment vertical="center"/>
    </xf>
    <xf numFmtId="0" fontId="9" fillId="2" borderId="0" xfId="78" applyFont="1" applyFill="1" applyAlignment="1"/>
    <xf numFmtId="0" fontId="68" fillId="0" borderId="24" xfId="61" applyFont="1" applyBorder="1" applyAlignment="1" applyProtection="1">
      <alignment horizontal="center" vertical="center" wrapText="1"/>
      <protection locked="0"/>
    </xf>
    <xf numFmtId="0" fontId="0" fillId="7" borderId="0" xfId="0" applyFill="1" applyAlignment="1">
      <alignment horizontal="center"/>
    </xf>
    <xf numFmtId="0" fontId="0" fillId="2" borderId="0" xfId="0" applyFill="1" applyAlignment="1">
      <alignment horizontal="center"/>
    </xf>
    <xf numFmtId="0" fontId="44" fillId="2" borderId="2" xfId="0"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center" vertical="center"/>
    </xf>
    <xf numFmtId="0" fontId="104" fillId="7" borderId="37" xfId="0" quotePrefix="1" applyFont="1" applyFill="1" applyBorder="1" applyAlignment="1">
      <alignment horizontal="left" vertical="center" wrapText="1"/>
    </xf>
    <xf numFmtId="0" fontId="17" fillId="7" borderId="28" xfId="0" quotePrefix="1" applyFont="1" applyFill="1" applyBorder="1" applyAlignment="1">
      <alignment horizontal="left" vertical="center" wrapText="1"/>
    </xf>
    <xf numFmtId="0" fontId="19" fillId="7" borderId="37" xfId="0" quotePrefix="1" applyFont="1" applyFill="1" applyBorder="1" applyAlignment="1">
      <alignment horizontal="left" vertical="center" wrapText="1"/>
    </xf>
    <xf numFmtId="0" fontId="12" fillId="7" borderId="37" xfId="0" quotePrefix="1" applyFont="1" applyFill="1" applyBorder="1" applyAlignment="1">
      <alignment horizontal="left" vertical="center" wrapText="1"/>
    </xf>
    <xf numFmtId="0" fontId="17" fillId="7" borderId="37" xfId="0" quotePrefix="1" applyFont="1" applyFill="1" applyBorder="1" applyAlignment="1">
      <alignment horizontal="left" vertical="center" wrapText="1"/>
    </xf>
    <xf numFmtId="0" fontId="108" fillId="2" borderId="0" xfId="0" applyFont="1" applyFill="1" applyBorder="1" applyAlignment="1">
      <alignment horizontal="left" vertical="center" wrapText="1"/>
    </xf>
    <xf numFmtId="0" fontId="0" fillId="2" borderId="0" xfId="0" applyFont="1" applyFill="1" applyAlignment="1"/>
    <xf numFmtId="0" fontId="44" fillId="2" borderId="0" xfId="0" applyFont="1" applyFill="1" applyAlignment="1"/>
    <xf numFmtId="0" fontId="74" fillId="2" borderId="0" xfId="0" applyFont="1" applyFill="1" applyBorder="1" applyAlignment="1">
      <alignment vertical="center" wrapText="1"/>
    </xf>
    <xf numFmtId="0" fontId="11" fillId="0" borderId="24" xfId="0" quotePrefix="1" applyFont="1" applyFill="1" applyBorder="1" applyAlignment="1">
      <alignment horizontal="left" vertical="center" wrapText="1" indent="1"/>
    </xf>
    <xf numFmtId="0" fontId="8" fillId="0" borderId="29" xfId="0" applyFont="1" applyFill="1" applyBorder="1" applyAlignment="1">
      <alignment vertical="center" wrapText="1"/>
    </xf>
    <xf numFmtId="0" fontId="8" fillId="0" borderId="29" xfId="0" quotePrefix="1"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29" xfId="0" quotePrefix="1" applyFont="1" applyFill="1" applyBorder="1" applyAlignment="1">
      <alignment vertical="center" wrapText="1"/>
    </xf>
    <xf numFmtId="0" fontId="28" fillId="2" borderId="24" xfId="0" applyFont="1" applyFill="1" applyBorder="1" applyAlignment="1">
      <alignment horizontal="left" vertical="top" wrapText="1" indent="1"/>
    </xf>
    <xf numFmtId="0" fontId="19" fillId="2" borderId="24" xfId="0" applyFont="1" applyFill="1" applyBorder="1" applyAlignment="1">
      <alignment horizontal="left" vertical="top" wrapText="1" indent="1"/>
    </xf>
    <xf numFmtId="0" fontId="9" fillId="2" borderId="24" xfId="0" applyFont="1" applyFill="1" applyBorder="1" applyAlignment="1">
      <alignment horizontal="left" vertical="top" wrapText="1" indent="1"/>
    </xf>
    <xf numFmtId="0" fontId="65" fillId="10" borderId="29" xfId="0" applyFont="1" applyFill="1" applyBorder="1" applyAlignment="1">
      <alignment horizontal="left" vertical="top" wrapText="1" indent="1"/>
    </xf>
    <xf numFmtId="0" fontId="8" fillId="2" borderId="24" xfId="0" applyFont="1" applyFill="1" applyBorder="1" applyAlignment="1">
      <alignment horizontal="left" vertical="top" wrapText="1" indent="1"/>
    </xf>
    <xf numFmtId="0" fontId="8" fillId="0" borderId="29" xfId="0" applyFont="1" applyFill="1" applyBorder="1" applyAlignment="1">
      <alignment horizontal="left" vertical="top" wrapText="1"/>
    </xf>
    <xf numFmtId="0" fontId="8" fillId="0" borderId="29" xfId="0" applyFont="1" applyFill="1" applyBorder="1" applyAlignment="1">
      <alignment vertical="top" wrapText="1"/>
    </xf>
    <xf numFmtId="0" fontId="62" fillId="10" borderId="30" xfId="0" applyFont="1" applyFill="1" applyBorder="1" applyAlignment="1">
      <alignment vertical="top" wrapText="1"/>
    </xf>
    <xf numFmtId="0" fontId="8" fillId="0" borderId="29" xfId="0" quotePrefix="1" applyFont="1" applyFill="1" applyBorder="1" applyAlignment="1">
      <alignment horizontal="left" vertical="top" wrapText="1"/>
    </xf>
    <xf numFmtId="0" fontId="20" fillId="2" borderId="24" xfId="0" applyFont="1" applyFill="1" applyBorder="1" applyAlignment="1">
      <alignment horizontal="left" vertical="top" wrapText="1" indent="1"/>
    </xf>
    <xf numFmtId="0" fontId="8" fillId="7" borderId="28" xfId="0" quotePrefix="1" applyFont="1" applyFill="1" applyBorder="1" applyAlignment="1">
      <alignment horizontal="left" vertical="center" wrapText="1"/>
    </xf>
    <xf numFmtId="0" fontId="40" fillId="2" borderId="0" xfId="0" applyFont="1" applyFill="1" applyAlignment="1">
      <alignment vertical="center"/>
    </xf>
    <xf numFmtId="0" fontId="40" fillId="2" borderId="2" xfId="0" applyFont="1" applyFill="1" applyBorder="1" applyAlignment="1">
      <alignment vertical="center"/>
    </xf>
    <xf numFmtId="0" fontId="40" fillId="2" borderId="2" xfId="0" applyFont="1" applyFill="1" applyBorder="1" applyAlignment="1">
      <alignment horizontal="center" vertical="center"/>
    </xf>
    <xf numFmtId="0" fontId="108" fillId="2" borderId="0" xfId="0" applyFont="1" applyFill="1" applyBorder="1" applyAlignment="1">
      <alignment vertical="center"/>
    </xf>
    <xf numFmtId="0" fontId="8" fillId="7" borderId="37" xfId="0" quotePrefix="1" applyFont="1" applyFill="1" applyBorder="1" applyAlignment="1">
      <alignment horizontal="left" vertical="center" wrapText="1"/>
    </xf>
    <xf numFmtId="0" fontId="73" fillId="3" borderId="0" xfId="0" applyFont="1" applyFill="1" applyAlignment="1">
      <alignment vertical="center"/>
    </xf>
    <xf numFmtId="0" fontId="32" fillId="3" borderId="0" xfId="0" applyFont="1" applyFill="1" applyAlignment="1">
      <alignment vertical="center"/>
    </xf>
    <xf numFmtId="0" fontId="32" fillId="3" borderId="48" xfId="0" applyFont="1" applyFill="1" applyBorder="1" applyAlignment="1">
      <alignment vertical="center"/>
    </xf>
    <xf numFmtId="0" fontId="81" fillId="3" borderId="0" xfId="0" applyFont="1" applyFill="1" applyAlignment="1">
      <alignment horizontal="center" vertical="center"/>
    </xf>
    <xf numFmtId="0" fontId="114" fillId="3" borderId="0" xfId="0" applyFont="1" applyFill="1" applyAlignment="1">
      <alignment vertical="center"/>
    </xf>
    <xf numFmtId="0" fontId="115" fillId="3" borderId="0" xfId="0" applyFont="1" applyFill="1" applyAlignment="1">
      <alignment vertical="center"/>
    </xf>
    <xf numFmtId="0" fontId="116" fillId="3" borderId="0" xfId="0" applyFont="1" applyFill="1" applyAlignment="1">
      <alignment horizontal="left" vertical="center" indent="4"/>
    </xf>
    <xf numFmtId="0" fontId="117" fillId="3" borderId="0" xfId="0" applyFont="1" applyFill="1" applyAlignment="1">
      <alignment vertical="center"/>
    </xf>
    <xf numFmtId="0" fontId="74" fillId="2" borderId="0" xfId="0" applyFont="1" applyFill="1" applyBorder="1" applyAlignment="1">
      <alignment vertical="center"/>
    </xf>
    <xf numFmtId="0" fontId="8" fillId="2" borderId="24" xfId="0" applyFont="1" applyFill="1" applyBorder="1" applyAlignment="1">
      <alignment horizontal="left" vertical="center" wrapText="1"/>
    </xf>
    <xf numFmtId="0" fontId="24" fillId="2" borderId="24" xfId="0" applyFont="1" applyFill="1" applyBorder="1" applyAlignment="1">
      <alignment horizontal="left" vertical="center"/>
    </xf>
    <xf numFmtId="0" fontId="18" fillId="2" borderId="24" xfId="0" applyFont="1" applyFill="1" applyBorder="1" applyAlignment="1">
      <alignment horizontal="left" vertical="center"/>
    </xf>
    <xf numFmtId="0" fontId="44" fillId="2" borderId="0" xfId="0" applyFont="1" applyFill="1" applyAlignment="1" applyProtection="1">
      <alignment vertical="center"/>
    </xf>
    <xf numFmtId="0" fontId="44" fillId="2" borderId="0" xfId="0" applyFont="1" applyFill="1" applyBorder="1" applyAlignment="1" applyProtection="1">
      <alignment vertical="center"/>
    </xf>
    <xf numFmtId="0" fontId="0" fillId="2" borderId="0" xfId="0" applyFont="1" applyFill="1" applyAlignment="1" applyProtection="1">
      <alignment vertical="center"/>
    </xf>
    <xf numFmtId="0" fontId="8" fillId="2" borderId="0" xfId="0" applyFont="1" applyFill="1" applyAlignment="1">
      <alignment vertical="center"/>
    </xf>
    <xf numFmtId="0" fontId="33" fillId="8" borderId="29" xfId="0" applyFont="1" applyFill="1" applyBorder="1" applyAlignment="1">
      <alignment vertical="center"/>
    </xf>
    <xf numFmtId="0" fontId="68" fillId="2" borderId="24" xfId="0" applyFont="1" applyFill="1" applyBorder="1" applyAlignment="1" applyProtection="1">
      <alignment horizontal="center" vertical="center" wrapText="1"/>
      <protection locked="0"/>
    </xf>
    <xf numFmtId="0" fontId="68" fillId="2" borderId="29" xfId="0" applyFont="1" applyFill="1" applyBorder="1" applyAlignment="1" applyProtection="1">
      <alignment horizontal="center" vertical="center" wrapText="1"/>
      <protection locked="0"/>
    </xf>
    <xf numFmtId="0" fontId="81" fillId="3" borderId="0" xfId="0" applyFont="1" applyFill="1" applyAlignment="1">
      <alignment vertical="top"/>
    </xf>
    <xf numFmtId="0" fontId="43" fillId="2" borderId="0" xfId="0" applyFont="1" applyFill="1" applyBorder="1" applyAlignment="1"/>
    <xf numFmtId="0" fontId="34" fillId="2" borderId="0" xfId="0" applyFont="1" applyFill="1" applyAlignment="1">
      <alignment vertical="top"/>
    </xf>
    <xf numFmtId="0" fontId="75" fillId="2" borderId="0" xfId="0" applyFont="1" applyFill="1" applyAlignment="1">
      <alignment vertical="top"/>
    </xf>
    <xf numFmtId="0" fontId="75" fillId="2" borderId="0" xfId="0" applyFont="1" applyFill="1" applyBorder="1" applyAlignment="1">
      <alignment vertical="top"/>
    </xf>
    <xf numFmtId="0" fontId="81" fillId="3" borderId="0" xfId="0" applyFont="1" applyFill="1" applyBorder="1" applyAlignment="1">
      <alignment vertical="top"/>
    </xf>
    <xf numFmtId="0" fontId="81" fillId="3" borderId="0" xfId="0" quotePrefix="1" applyFont="1" applyFill="1" applyAlignment="1">
      <alignment vertical="top"/>
    </xf>
    <xf numFmtId="0" fontId="118" fillId="2" borderId="0" xfId="0" applyFont="1" applyFill="1" applyAlignment="1">
      <alignment vertical="center"/>
    </xf>
    <xf numFmtId="0" fontId="118" fillId="2" borderId="0" xfId="0" applyFont="1" applyFill="1" applyBorder="1" applyAlignment="1">
      <alignment vertical="center"/>
    </xf>
    <xf numFmtId="0" fontId="119" fillId="2" borderId="0" xfId="0" applyFont="1" applyFill="1" applyBorder="1" applyAlignment="1">
      <alignment horizontal="left" vertical="center" indent="4"/>
    </xf>
    <xf numFmtId="0" fontId="118" fillId="2" borderId="0" xfId="61" applyFont="1" applyFill="1" applyAlignment="1">
      <alignment vertical="center"/>
    </xf>
    <xf numFmtId="0" fontId="127" fillId="3" borderId="0" xfId="0" applyFont="1" applyFill="1" applyAlignment="1">
      <alignment vertical="center"/>
    </xf>
    <xf numFmtId="0" fontId="119" fillId="3" borderId="0" xfId="0" applyFont="1" applyFill="1" applyAlignment="1">
      <alignment horizontal="left" vertical="center" indent="4"/>
    </xf>
    <xf numFmtId="0" fontId="119" fillId="3" borderId="0" xfId="0" applyFont="1" applyFill="1" applyAlignment="1">
      <alignment horizontal="left" vertical="center"/>
    </xf>
    <xf numFmtId="0" fontId="128" fillId="3" borderId="0" xfId="0" applyFont="1" applyFill="1" applyAlignment="1">
      <alignment horizontal="center" vertical="center" wrapText="1"/>
    </xf>
    <xf numFmtId="0" fontId="128" fillId="2" borderId="0" xfId="0" applyFont="1" applyFill="1" applyAlignment="1">
      <alignment horizontal="center" vertical="center" wrapText="1"/>
    </xf>
    <xf numFmtId="0" fontId="119" fillId="2" borderId="0" xfId="0" applyFont="1" applyFill="1"/>
    <xf numFmtId="0" fontId="119" fillId="2" borderId="0" xfId="0" applyFont="1" applyFill="1" applyBorder="1" applyAlignment="1">
      <alignment horizontal="left" vertical="center" indent="5"/>
    </xf>
    <xf numFmtId="0" fontId="65" fillId="8" borderId="24" xfId="0" applyFont="1" applyFill="1" applyBorder="1" applyAlignment="1">
      <alignment horizontal="center" vertical="center" wrapText="1"/>
    </xf>
    <xf numFmtId="0" fontId="33" fillId="8" borderId="30" xfId="0" applyFont="1" applyFill="1" applyBorder="1" applyAlignment="1" applyProtection="1">
      <alignment vertical="center" wrapText="1"/>
      <protection locked="0"/>
    </xf>
    <xf numFmtId="0" fontId="33" fillId="8" borderId="30" xfId="0" applyFont="1" applyFill="1" applyBorder="1" applyAlignment="1" applyProtection="1">
      <alignment vertical="center"/>
      <protection locked="0"/>
    </xf>
    <xf numFmtId="0" fontId="33" fillId="8" borderId="31" xfId="0" applyFont="1" applyFill="1" applyBorder="1" applyAlignment="1" applyProtection="1">
      <alignment vertical="center"/>
      <protection locked="0"/>
    </xf>
    <xf numFmtId="0" fontId="7" fillId="8" borderId="29" xfId="0" applyFont="1" applyFill="1" applyBorder="1" applyAlignment="1">
      <alignment vertical="center"/>
    </xf>
    <xf numFmtId="166" fontId="0" fillId="0" borderId="0" xfId="58" applyNumberFormat="1" applyFont="1"/>
    <xf numFmtId="166" fontId="0" fillId="0" borderId="0" xfId="107" applyNumberFormat="1" applyFont="1"/>
    <xf numFmtId="166" fontId="0" fillId="0" borderId="0" xfId="0" applyNumberFormat="1"/>
    <xf numFmtId="0" fontId="118" fillId="2" borderId="0" xfId="0" applyFont="1" applyFill="1" applyBorder="1" applyAlignment="1">
      <alignment horizontal="left" vertical="center" indent="5"/>
    </xf>
    <xf numFmtId="0" fontId="6" fillId="8" borderId="30" xfId="0" applyFont="1" applyFill="1" applyBorder="1" applyAlignment="1" applyProtection="1">
      <alignment vertical="center"/>
      <protection locked="0"/>
    </xf>
    <xf numFmtId="0" fontId="65" fillId="2" borderId="0" xfId="78" applyFont="1" applyFill="1" applyAlignment="1">
      <alignment wrapText="1"/>
    </xf>
    <xf numFmtId="0" fontId="0" fillId="0" borderId="0" xfId="0" applyAlignment="1">
      <alignment horizontal="left"/>
    </xf>
    <xf numFmtId="0" fontId="55" fillId="33" borderId="0" xfId="0" applyFont="1" applyFill="1" applyAlignment="1">
      <alignment horizontal="center" vertical="center" wrapText="1"/>
    </xf>
    <xf numFmtId="0" fontId="63" fillId="2" borderId="0" xfId="0" applyFont="1" applyFill="1" applyAlignment="1" applyProtection="1">
      <alignment vertical="center"/>
      <protection hidden="1"/>
    </xf>
    <xf numFmtId="0" fontId="63" fillId="2" borderId="0" xfId="0" applyFont="1" applyFill="1" applyAlignment="1" applyProtection="1">
      <alignment vertical="center" wrapText="1"/>
      <protection hidden="1"/>
    </xf>
    <xf numFmtId="0" fontId="53" fillId="2" borderId="0" xfId="0" applyFont="1" applyFill="1" applyAlignment="1" applyProtection="1">
      <alignment vertical="center"/>
      <protection hidden="1"/>
    </xf>
    <xf numFmtId="0" fontId="33" fillId="7" borderId="24" xfId="0" applyFont="1" applyFill="1" applyBorder="1" applyAlignment="1" applyProtection="1">
      <alignment vertical="center"/>
      <protection locked="0"/>
    </xf>
    <xf numFmtId="0" fontId="62" fillId="10" borderId="30" xfId="0" applyFont="1" applyFill="1" applyBorder="1" applyAlignment="1">
      <alignment horizontal="center" vertical="center" wrapText="1"/>
    </xf>
    <xf numFmtId="0" fontId="55" fillId="0" borderId="0" xfId="0" applyFont="1" applyAlignment="1">
      <alignment horizontal="left" vertical="center" wrapText="1"/>
    </xf>
    <xf numFmtId="167" fontId="55" fillId="0" borderId="0" xfId="0" applyNumberFormat="1" applyFont="1" applyAlignment="1">
      <alignment horizontal="center" vertical="center" wrapText="1"/>
    </xf>
    <xf numFmtId="1" fontId="26" fillId="2" borderId="0" xfId="78" applyNumberFormat="1" applyFont="1" applyFill="1" applyAlignment="1">
      <alignment horizontal="center"/>
    </xf>
    <xf numFmtId="0" fontId="5" fillId="2" borderId="0" xfId="78" applyFont="1" applyFill="1" applyAlignment="1">
      <alignment horizontal="center"/>
    </xf>
    <xf numFmtId="0" fontId="73" fillId="34" borderId="0" xfId="0" applyFont="1" applyFill="1"/>
    <xf numFmtId="3" fontId="73" fillId="0" borderId="0" xfId="0" applyNumberFormat="1" applyFont="1"/>
    <xf numFmtId="3" fontId="73" fillId="34" borderId="0" xfId="0" applyNumberFormat="1" applyFont="1" applyFill="1"/>
    <xf numFmtId="0" fontId="54" fillId="2" borderId="0" xfId="62" applyFill="1" applyAlignment="1"/>
    <xf numFmtId="0" fontId="44" fillId="2" borderId="0" xfId="62" applyFont="1" applyFill="1" applyAlignment="1">
      <alignment horizontal="left"/>
    </xf>
    <xf numFmtId="0" fontId="109" fillId="0" borderId="43" xfId="109" applyFont="1" applyFill="1" applyBorder="1" applyAlignment="1" applyProtection="1">
      <alignment horizontal="center" vertical="center"/>
      <protection locked="0"/>
    </xf>
    <xf numFmtId="0" fontId="109" fillId="0" borderId="37" xfId="109" applyFont="1" applyFill="1" applyBorder="1" applyAlignment="1" applyProtection="1">
      <alignment horizontal="center" vertical="center"/>
      <protection locked="0"/>
    </xf>
    <xf numFmtId="0" fontId="109" fillId="0" borderId="31" xfId="109" applyFont="1" applyFill="1" applyBorder="1" applyAlignment="1" applyProtection="1">
      <alignment horizontal="center" vertical="center"/>
      <protection locked="0"/>
    </xf>
    <xf numFmtId="3" fontId="51" fillId="2" borderId="24" xfId="109" applyNumberFormat="1" applyFont="1" applyFill="1" applyBorder="1" applyAlignment="1" applyProtection="1">
      <alignment horizontal="center" vertical="center"/>
      <protection locked="0"/>
    </xf>
    <xf numFmtId="3" fontId="51" fillId="13" borderId="24" xfId="109" applyNumberFormat="1" applyFont="1" applyFill="1" applyBorder="1" applyAlignment="1" applyProtection="1">
      <alignment horizontal="center" vertical="center"/>
      <protection locked="0"/>
    </xf>
    <xf numFmtId="3" fontId="51" fillId="10" borderId="24" xfId="109" applyNumberFormat="1" applyFont="1" applyFill="1" applyBorder="1" applyAlignment="1" applyProtection="1">
      <alignment horizontal="center" vertical="center"/>
      <protection locked="0"/>
    </xf>
    <xf numFmtId="3" fontId="79" fillId="6" borderId="24" xfId="108" applyNumberFormat="1" applyFont="1" applyFill="1" applyBorder="1" applyAlignment="1" applyProtection="1">
      <alignment horizontal="center" vertical="center"/>
      <protection locked="0"/>
    </xf>
    <xf numFmtId="3" fontId="51" fillId="14" borderId="24" xfId="109" applyNumberFormat="1" applyFont="1" applyFill="1" applyBorder="1" applyAlignment="1" applyProtection="1">
      <alignment horizontal="center" vertical="center"/>
      <protection locked="0"/>
    </xf>
    <xf numFmtId="3" fontId="4" fillId="2" borderId="24" xfId="109" applyNumberFormat="1" applyFont="1" applyFill="1" applyBorder="1" applyAlignment="1" applyProtection="1">
      <alignment horizontal="center" vertical="center"/>
      <protection locked="0"/>
    </xf>
    <xf numFmtId="0" fontId="4" fillId="2" borderId="24" xfId="109" applyNumberFormat="1" applyFont="1" applyFill="1" applyBorder="1" applyAlignment="1" applyProtection="1">
      <alignment horizontal="center" vertical="center"/>
      <protection locked="0"/>
    </xf>
    <xf numFmtId="3" fontId="4" fillId="0" borderId="24" xfId="109" applyNumberFormat="1" applyFont="1" applyFill="1" applyBorder="1" applyAlignment="1" applyProtection="1">
      <alignment horizontal="center" vertical="center"/>
      <protection locked="0"/>
    </xf>
    <xf numFmtId="0" fontId="4" fillId="0" borderId="0" xfId="109"/>
    <xf numFmtId="0" fontId="4" fillId="25" borderId="0" xfId="109" quotePrefix="1" applyFill="1" applyAlignment="1">
      <alignment horizontal="left"/>
    </xf>
    <xf numFmtId="0" fontId="4" fillId="25" borderId="0" xfId="109" applyFill="1"/>
    <xf numFmtId="0" fontId="0" fillId="0" borderId="0" xfId="0" quotePrefix="1" applyFont="1" applyAlignment="1">
      <alignment horizontal="left"/>
    </xf>
    <xf numFmtId="0" fontId="3" fillId="0" borderId="29" xfId="0" quotePrefix="1" applyFont="1" applyFill="1" applyBorder="1" applyAlignment="1">
      <alignment horizontal="left" vertical="center" wrapText="1"/>
    </xf>
    <xf numFmtId="0" fontId="139" fillId="2" borderId="0" xfId="0" quotePrefix="1" applyFont="1" applyFill="1" applyAlignment="1">
      <alignment horizontal="left"/>
    </xf>
    <xf numFmtId="0" fontId="120" fillId="2" borderId="0" xfId="109" applyFont="1" applyFill="1" applyAlignment="1" applyProtection="1">
      <alignment horizontal="left" vertical="center"/>
      <protection hidden="1"/>
    </xf>
    <xf numFmtId="0" fontId="120" fillId="2" borderId="0" xfId="109" applyFont="1" applyFill="1" applyAlignment="1" applyProtection="1">
      <alignment vertical="center"/>
      <protection hidden="1"/>
    </xf>
    <xf numFmtId="0" fontId="137" fillId="2" borderId="0" xfId="109" applyFont="1" applyFill="1" applyAlignment="1" applyProtection="1">
      <alignment vertical="center"/>
      <protection hidden="1"/>
    </xf>
    <xf numFmtId="0" fontId="120" fillId="2" borderId="0" xfId="109" quotePrefix="1" applyFont="1" applyFill="1" applyAlignment="1" applyProtection="1">
      <alignment horizontal="left" vertical="center"/>
      <protection hidden="1"/>
    </xf>
    <xf numFmtId="0" fontId="124" fillId="2" borderId="0" xfId="109" applyFont="1" applyFill="1" applyAlignment="1" applyProtection="1">
      <alignment vertical="center"/>
      <protection hidden="1"/>
    </xf>
    <xf numFmtId="0" fontId="120" fillId="0" borderId="46" xfId="109" quotePrefix="1" applyFont="1" applyFill="1" applyBorder="1" applyAlignment="1" applyProtection="1">
      <alignment horizontal="left" vertical="center"/>
      <protection hidden="1"/>
    </xf>
    <xf numFmtId="0" fontId="136" fillId="2" borderId="0" xfId="109" applyFont="1" applyFill="1" applyProtection="1">
      <protection hidden="1"/>
    </xf>
    <xf numFmtId="0" fontId="136" fillId="0" borderId="0" xfId="109" applyFont="1" applyFill="1" applyAlignment="1" applyProtection="1">
      <alignment horizontal="left" indent="6"/>
      <protection hidden="1"/>
    </xf>
    <xf numFmtId="0" fontId="40" fillId="7" borderId="0" xfId="108" applyFont="1" applyFill="1" applyAlignment="1" applyProtection="1">
      <alignment horizontal="center" vertical="center"/>
      <protection hidden="1"/>
    </xf>
    <xf numFmtId="0" fontId="41" fillId="7" borderId="0" xfId="108" applyFont="1" applyFill="1" applyBorder="1" applyAlignment="1" applyProtection="1">
      <alignment horizontal="left" vertical="top" wrapText="1"/>
      <protection hidden="1"/>
    </xf>
    <xf numFmtId="0" fontId="40" fillId="7" borderId="0" xfId="108" applyFont="1" applyFill="1" applyBorder="1" applyAlignment="1" applyProtection="1">
      <alignment horizontal="center" vertical="center"/>
      <protection hidden="1"/>
    </xf>
    <xf numFmtId="0" fontId="42" fillId="7" borderId="0" xfId="108" applyFont="1" applyFill="1" applyBorder="1" applyAlignment="1" applyProtection="1">
      <alignment horizontal="center" vertical="center"/>
      <protection hidden="1"/>
    </xf>
    <xf numFmtId="0" fontId="42" fillId="7" borderId="0" xfId="108" applyFont="1" applyFill="1" applyBorder="1" applyAlignment="1" applyProtection="1">
      <alignment horizontal="left" vertical="center"/>
      <protection hidden="1"/>
    </xf>
    <xf numFmtId="0" fontId="47" fillId="7" borderId="0" xfId="108" applyFill="1" applyProtection="1">
      <protection hidden="1"/>
    </xf>
    <xf numFmtId="0" fontId="47" fillId="0" borderId="0" xfId="108" applyProtection="1">
      <protection hidden="1"/>
    </xf>
    <xf numFmtId="0" fontId="47" fillId="2" borderId="0" xfId="108" applyFill="1" applyProtection="1">
      <protection hidden="1"/>
    </xf>
    <xf numFmtId="0" fontId="47" fillId="2" borderId="0" xfId="108" applyFill="1" applyAlignment="1" applyProtection="1">
      <protection hidden="1"/>
    </xf>
    <xf numFmtId="0" fontId="47" fillId="2" borderId="0" xfId="108" applyFont="1" applyFill="1" applyProtection="1">
      <protection hidden="1"/>
    </xf>
    <xf numFmtId="0" fontId="47" fillId="2" borderId="0" xfId="108" applyFill="1" applyBorder="1" applyProtection="1">
      <protection hidden="1"/>
    </xf>
    <xf numFmtId="0" fontId="34" fillId="2" borderId="0" xfId="108" applyFont="1" applyFill="1" applyAlignment="1" applyProtection="1">
      <protection hidden="1"/>
    </xf>
    <xf numFmtId="0" fontId="43" fillId="2" borderId="2" xfId="108" applyFont="1" applyFill="1" applyBorder="1" applyAlignment="1" applyProtection="1">
      <protection hidden="1"/>
    </xf>
    <xf numFmtId="0" fontId="75" fillId="2" borderId="2" xfId="108" applyFont="1" applyFill="1" applyBorder="1" applyAlignment="1" applyProtection="1">
      <protection hidden="1"/>
    </xf>
    <xf numFmtId="0" fontId="75" fillId="2" borderId="2" xfId="108" applyFont="1" applyFill="1" applyBorder="1" applyAlignment="1" applyProtection="1">
      <alignment horizontal="center"/>
      <protection hidden="1"/>
    </xf>
    <xf numFmtId="0" fontId="75" fillId="2" borderId="0" xfId="108" applyFont="1" applyFill="1" applyAlignment="1" applyProtection="1">
      <protection hidden="1"/>
    </xf>
    <xf numFmtId="0" fontId="47" fillId="0" borderId="0" xfId="108" applyAlignment="1" applyProtection="1">
      <protection hidden="1"/>
    </xf>
    <xf numFmtId="0" fontId="34" fillId="2" borderId="0" xfId="108" applyFont="1" applyFill="1" applyAlignment="1" applyProtection="1">
      <alignment vertical="center"/>
      <protection hidden="1"/>
    </xf>
    <xf numFmtId="0" fontId="33" fillId="2" borderId="0" xfId="108" applyFont="1" applyFill="1" applyBorder="1" applyAlignment="1" applyProtection="1">
      <alignment horizontal="left" vertical="center"/>
      <protection hidden="1"/>
    </xf>
    <xf numFmtId="0" fontId="4" fillId="2" borderId="0" xfId="108" applyFont="1" applyFill="1" applyBorder="1" applyAlignment="1" applyProtection="1">
      <alignment vertical="center"/>
      <protection hidden="1"/>
    </xf>
    <xf numFmtId="0" fontId="34" fillId="2" borderId="0" xfId="108" applyFont="1" applyFill="1" applyBorder="1" applyAlignment="1" applyProtection="1">
      <alignment vertical="center"/>
      <protection hidden="1"/>
    </xf>
    <xf numFmtId="0" fontId="4" fillId="2" borderId="0" xfId="108" applyFont="1" applyFill="1" applyBorder="1" applyAlignment="1" applyProtection="1">
      <alignment horizontal="left" vertical="center"/>
      <protection hidden="1"/>
    </xf>
    <xf numFmtId="0" fontId="4" fillId="2" borderId="0" xfId="109" applyFill="1" applyProtection="1">
      <protection hidden="1"/>
    </xf>
    <xf numFmtId="0" fontId="118" fillId="2" borderId="0" xfId="109" quotePrefix="1" applyFont="1" applyFill="1" applyAlignment="1" applyProtection="1">
      <alignment horizontal="left"/>
      <protection hidden="1"/>
    </xf>
    <xf numFmtId="0" fontId="33" fillId="2" borderId="0" xfId="109" applyFont="1" applyFill="1" applyAlignment="1" applyProtection="1">
      <protection hidden="1"/>
    </xf>
    <xf numFmtId="0" fontId="33" fillId="2" borderId="0" xfId="108" applyFont="1" applyFill="1" applyBorder="1" applyAlignment="1" applyProtection="1">
      <alignment horizontal="left" wrapText="1"/>
      <protection hidden="1"/>
    </xf>
    <xf numFmtId="0" fontId="31" fillId="0" borderId="0" xfId="108" applyFont="1" applyAlignment="1" applyProtection="1">
      <protection hidden="1"/>
    </xf>
    <xf numFmtId="0" fontId="54" fillId="0" borderId="0" xfId="62" applyAlignment="1" applyProtection="1">
      <protection hidden="1"/>
    </xf>
    <xf numFmtId="0" fontId="34" fillId="2" borderId="0" xfId="108" applyFont="1" applyFill="1" applyBorder="1" applyAlignment="1" applyProtection="1">
      <protection hidden="1"/>
    </xf>
    <xf numFmtId="0" fontId="119" fillId="2" borderId="0" xfId="109" applyFont="1" applyFill="1" applyAlignment="1" applyProtection="1">
      <alignment horizontal="left" indent="4"/>
      <protection hidden="1"/>
    </xf>
    <xf numFmtId="0" fontId="4" fillId="2" borderId="0" xfId="108" applyFont="1" applyFill="1" applyBorder="1" applyAlignment="1" applyProtection="1">
      <alignment horizontal="left"/>
      <protection hidden="1"/>
    </xf>
    <xf numFmtId="0" fontId="4" fillId="2" borderId="0" xfId="109" applyFont="1" applyFill="1" applyAlignment="1" applyProtection="1">
      <alignment horizontal="left"/>
      <protection hidden="1"/>
    </xf>
    <xf numFmtId="0" fontId="33" fillId="2" borderId="0" xfId="108" applyFont="1" applyFill="1" applyBorder="1" applyAlignment="1" applyProtection="1">
      <alignment horizontal="left" vertical="center" wrapText="1"/>
      <protection hidden="1"/>
    </xf>
    <xf numFmtId="0" fontId="55" fillId="2" borderId="0" xfId="108" applyFont="1" applyFill="1" applyBorder="1" applyAlignment="1" applyProtection="1">
      <alignment horizontal="left" vertical="center"/>
      <protection hidden="1"/>
    </xf>
    <xf numFmtId="0" fontId="77" fillId="2" borderId="0" xfId="108" applyFont="1" applyFill="1" applyBorder="1" applyAlignment="1" applyProtection="1">
      <alignment horizontal="left" vertical="center" wrapText="1"/>
      <protection hidden="1"/>
    </xf>
    <xf numFmtId="0" fontId="47" fillId="0" borderId="0" xfId="108" applyAlignment="1" applyProtection="1">
      <alignment vertical="center"/>
      <protection hidden="1"/>
    </xf>
    <xf numFmtId="0" fontId="44" fillId="2" borderId="0" xfId="109" applyFont="1" applyFill="1" applyAlignment="1" applyProtection="1">
      <protection hidden="1"/>
    </xf>
    <xf numFmtId="0" fontId="44" fillId="2" borderId="0" xfId="109" applyFont="1" applyFill="1" applyAlignment="1" applyProtection="1">
      <alignment horizontal="center"/>
      <protection hidden="1"/>
    </xf>
    <xf numFmtId="0" fontId="44" fillId="2" borderId="0" xfId="109" applyFont="1" applyFill="1" applyProtection="1">
      <protection hidden="1"/>
    </xf>
    <xf numFmtId="0" fontId="4" fillId="2" borderId="0" xfId="109" applyFont="1" applyFill="1" applyProtection="1">
      <protection hidden="1"/>
    </xf>
    <xf numFmtId="0" fontId="78" fillId="2" borderId="0" xfId="108" applyFont="1" applyFill="1" applyAlignment="1" applyProtection="1">
      <alignment vertical="center"/>
      <protection hidden="1"/>
    </xf>
    <xf numFmtId="0" fontId="64" fillId="2" borderId="0" xfId="108" applyFont="1" applyFill="1" applyAlignment="1" applyProtection="1">
      <alignment vertical="center"/>
      <protection hidden="1"/>
    </xf>
    <xf numFmtId="0" fontId="78" fillId="2" borderId="0" xfId="108" applyFont="1" applyFill="1" applyBorder="1" applyAlignment="1" applyProtection="1">
      <alignment vertical="center"/>
      <protection hidden="1"/>
    </xf>
    <xf numFmtId="0" fontId="119" fillId="0" borderId="0" xfId="108" applyFont="1" applyFill="1" applyAlignment="1" applyProtection="1">
      <alignment horizontal="left" indent="4"/>
      <protection hidden="1"/>
    </xf>
    <xf numFmtId="0" fontId="56" fillId="2" borderId="0" xfId="109" applyFont="1" applyFill="1" applyAlignment="1" applyProtection="1">
      <protection hidden="1"/>
    </xf>
    <xf numFmtId="0" fontId="65" fillId="7" borderId="25" xfId="109" applyFont="1" applyFill="1" applyBorder="1" applyAlignment="1" applyProtection="1">
      <alignment horizontal="center" vertical="center" wrapText="1"/>
      <protection hidden="1"/>
    </xf>
    <xf numFmtId="0" fontId="65" fillId="7" borderId="26" xfId="109" applyFont="1" applyFill="1" applyBorder="1" applyAlignment="1" applyProtection="1">
      <alignment horizontal="center" vertical="center" wrapText="1"/>
      <protection hidden="1"/>
    </xf>
    <xf numFmtId="0" fontId="65" fillId="7" borderId="26" xfId="109" applyFont="1" applyFill="1" applyBorder="1" applyAlignment="1" applyProtection="1">
      <alignment horizontal="center" vertical="center"/>
      <protection hidden="1"/>
    </xf>
    <xf numFmtId="0" fontId="65" fillId="7" borderId="27" xfId="109" applyFont="1" applyFill="1" applyBorder="1" applyAlignment="1" applyProtection="1">
      <alignment horizontal="center" vertical="center"/>
      <protection hidden="1"/>
    </xf>
    <xf numFmtId="0" fontId="4" fillId="0" borderId="0" xfId="108" applyFont="1" applyProtection="1">
      <protection hidden="1"/>
    </xf>
    <xf numFmtId="0" fontId="76" fillId="2" borderId="0" xfId="109" applyFont="1" applyFill="1" applyAlignment="1" applyProtection="1">
      <alignment vertical="center"/>
      <protection hidden="1"/>
    </xf>
    <xf numFmtId="0" fontId="80" fillId="2" borderId="0" xfId="109" applyFont="1" applyFill="1" applyAlignment="1" applyProtection="1">
      <alignment vertical="center"/>
      <protection hidden="1"/>
    </xf>
    <xf numFmtId="0" fontId="4" fillId="0" borderId="0" xfId="108" applyFont="1" applyAlignment="1" applyProtection="1">
      <alignment vertical="center"/>
      <protection hidden="1"/>
    </xf>
    <xf numFmtId="0" fontId="31" fillId="2" borderId="0" xfId="108" applyFont="1" applyFill="1" applyAlignment="1" applyProtection="1">
      <alignment vertical="center"/>
      <protection hidden="1"/>
    </xf>
    <xf numFmtId="0" fontId="103" fillId="2" borderId="0" xfId="108" applyFont="1" applyFill="1" applyAlignment="1" applyProtection="1">
      <alignment horizontal="center" vertical="center"/>
      <protection hidden="1"/>
    </xf>
    <xf numFmtId="0" fontId="140" fillId="2" borderId="0" xfId="109" applyFont="1" applyFill="1" applyAlignment="1" applyProtection="1">
      <alignment horizontal="left" vertical="center"/>
      <protection hidden="1"/>
    </xf>
    <xf numFmtId="0" fontId="33" fillId="2" borderId="0" xfId="108" applyFont="1" applyFill="1" applyAlignment="1" applyProtection="1">
      <alignment horizontal="left" vertical="center"/>
      <protection hidden="1"/>
    </xf>
    <xf numFmtId="0" fontId="4" fillId="2" borderId="0" xfId="108" applyFont="1" applyFill="1" applyAlignment="1" applyProtection="1">
      <alignment horizontal="left" vertical="center" wrapText="1"/>
      <protection hidden="1"/>
    </xf>
    <xf numFmtId="0" fontId="31" fillId="2" borderId="0" xfId="108" applyFont="1" applyFill="1" applyBorder="1" applyAlignment="1" applyProtection="1">
      <alignment vertical="center"/>
      <protection hidden="1"/>
    </xf>
    <xf numFmtId="0" fontId="70" fillId="2" borderId="0" xfId="109" applyFont="1" applyFill="1" applyAlignment="1" applyProtection="1">
      <alignment vertical="center"/>
      <protection hidden="1"/>
    </xf>
    <xf numFmtId="0" fontId="63" fillId="2" borderId="0" xfId="109" applyFont="1" applyFill="1" applyProtection="1">
      <protection hidden="1"/>
    </xf>
    <xf numFmtId="0" fontId="33" fillId="18" borderId="41" xfId="109" applyFont="1" applyFill="1" applyBorder="1" applyAlignment="1" applyProtection="1">
      <alignment horizontal="center" vertical="center"/>
      <protection hidden="1"/>
    </xf>
    <xf numFmtId="0" fontId="121" fillId="2" borderId="0" xfId="109" applyFont="1" applyFill="1" applyAlignment="1" applyProtection="1">
      <alignment vertical="center"/>
      <protection hidden="1"/>
    </xf>
    <xf numFmtId="0" fontId="121" fillId="2" borderId="0" xfId="109" applyFont="1" applyFill="1" applyProtection="1">
      <protection hidden="1"/>
    </xf>
    <xf numFmtId="0" fontId="104" fillId="2" borderId="0" xfId="109" applyFont="1" applyFill="1" applyProtection="1">
      <protection hidden="1"/>
    </xf>
    <xf numFmtId="0" fontId="33" fillId="18" borderId="42" xfId="109" applyFont="1" applyFill="1" applyBorder="1" applyAlignment="1" applyProtection="1">
      <alignment horizontal="center" vertical="center"/>
      <protection hidden="1"/>
    </xf>
    <xf numFmtId="0" fontId="105" fillId="2" borderId="0" xfId="109" applyFont="1" applyFill="1" applyAlignment="1" applyProtection="1">
      <alignment vertical="center"/>
      <protection hidden="1"/>
    </xf>
    <xf numFmtId="0" fontId="121" fillId="0" borderId="0" xfId="108" applyFont="1" applyProtection="1">
      <protection hidden="1"/>
    </xf>
    <xf numFmtId="0" fontId="104" fillId="0" borderId="0" xfId="108" applyFont="1" applyProtection="1">
      <protection hidden="1"/>
    </xf>
    <xf numFmtId="0" fontId="33" fillId="18" borderId="45" xfId="109" applyFont="1" applyFill="1" applyBorder="1" applyAlignment="1" applyProtection="1">
      <alignment horizontal="center" vertical="center"/>
      <protection hidden="1"/>
    </xf>
    <xf numFmtId="0" fontId="121" fillId="0" borderId="0" xfId="108" quotePrefix="1" applyFont="1" applyProtection="1">
      <protection hidden="1"/>
    </xf>
    <xf numFmtId="0" fontId="47" fillId="2" borderId="0" xfId="109" applyFont="1" applyFill="1" applyAlignment="1" applyProtection="1">
      <alignment vertical="center"/>
      <protection hidden="1"/>
    </xf>
    <xf numFmtId="0" fontId="122" fillId="2" borderId="0" xfId="109" applyFont="1" applyFill="1" applyProtection="1">
      <protection hidden="1"/>
    </xf>
    <xf numFmtId="165" fontId="120" fillId="0" borderId="0" xfId="110" applyNumberFormat="1" applyFont="1" applyAlignment="1" applyProtection="1">
      <alignment horizontal="left" vertical="center"/>
      <protection hidden="1"/>
    </xf>
    <xf numFmtId="0" fontId="123" fillId="2" borderId="0" xfId="109" applyFont="1" applyFill="1" applyProtection="1">
      <protection hidden="1"/>
    </xf>
    <xf numFmtId="0" fontId="33" fillId="18" borderId="44" xfId="109" applyFont="1" applyFill="1" applyBorder="1" applyAlignment="1" applyProtection="1">
      <alignment horizontal="center" vertical="center"/>
      <protection hidden="1"/>
    </xf>
    <xf numFmtId="0" fontId="135" fillId="2" borderId="0" xfId="109" applyFont="1" applyFill="1" applyProtection="1">
      <protection hidden="1"/>
    </xf>
    <xf numFmtId="0" fontId="4" fillId="2" borderId="0" xfId="109" applyFill="1" applyAlignment="1" applyProtection="1">
      <alignment vertical="center"/>
      <protection hidden="1"/>
    </xf>
    <xf numFmtId="0" fontId="104" fillId="2" borderId="0" xfId="109" applyFont="1" applyFill="1" applyAlignment="1" applyProtection="1">
      <alignment vertical="center"/>
      <protection hidden="1"/>
    </xf>
    <xf numFmtId="0" fontId="44" fillId="2" borderId="0" xfId="108" applyFont="1" applyFill="1" applyBorder="1" applyAlignment="1" applyProtection="1">
      <alignment horizontal="left" vertical="center"/>
      <protection hidden="1"/>
    </xf>
    <xf numFmtId="0" fontId="92" fillId="2" borderId="0" xfId="109" applyFont="1" applyFill="1" applyAlignment="1" applyProtection="1">
      <alignment horizontal="left" vertical="center" indent="4"/>
      <protection hidden="1"/>
    </xf>
    <xf numFmtId="0" fontId="119" fillId="2" borderId="0" xfId="109" quotePrefix="1" applyFont="1" applyFill="1" applyAlignment="1" applyProtection="1">
      <alignment horizontal="left" vertical="top"/>
      <protection hidden="1"/>
    </xf>
    <xf numFmtId="0" fontId="118" fillId="2" borderId="0" xfId="109" applyFont="1" applyFill="1" applyAlignment="1" applyProtection="1">
      <alignment vertical="top"/>
      <protection hidden="1"/>
    </xf>
    <xf numFmtId="0" fontId="70" fillId="2" borderId="0" xfId="109" applyFont="1" applyFill="1" applyAlignment="1" applyProtection="1">
      <alignment wrapText="1"/>
      <protection hidden="1"/>
    </xf>
    <xf numFmtId="0" fontId="107" fillId="2" borderId="0" xfId="109" applyFont="1" applyFill="1" applyAlignment="1" applyProtection="1">
      <alignment vertical="top"/>
      <protection hidden="1"/>
    </xf>
    <xf numFmtId="0" fontId="4" fillId="2" borderId="0" xfId="109" applyFill="1" applyAlignment="1" applyProtection="1">
      <protection hidden="1"/>
    </xf>
    <xf numFmtId="0" fontId="46" fillId="2" borderId="0" xfId="109" applyFont="1" applyFill="1" applyAlignment="1" applyProtection="1">
      <alignment horizontal="left"/>
      <protection hidden="1"/>
    </xf>
    <xf numFmtId="0" fontId="92" fillId="2" borderId="0" xfId="109" applyFont="1" applyFill="1" applyAlignment="1" applyProtection="1">
      <protection hidden="1"/>
    </xf>
    <xf numFmtId="0" fontId="46" fillId="2" borderId="0" xfId="109" applyFont="1" applyFill="1" applyAlignment="1" applyProtection="1">
      <alignment horizontal="right"/>
      <protection hidden="1"/>
    </xf>
    <xf numFmtId="0" fontId="33" fillId="0" borderId="0" xfId="108" applyFont="1" applyAlignment="1" applyProtection="1">
      <protection hidden="1"/>
    </xf>
    <xf numFmtId="0" fontId="68" fillId="2" borderId="0" xfId="109" applyFont="1" applyFill="1" applyProtection="1">
      <protection hidden="1"/>
    </xf>
    <xf numFmtId="0" fontId="76" fillId="2" borderId="0" xfId="109" applyFont="1" applyFill="1" applyAlignment="1" applyProtection="1">
      <alignment horizontal="left" indent="1"/>
      <protection hidden="1"/>
    </xf>
    <xf numFmtId="0" fontId="47" fillId="2" borderId="0" xfId="109" applyFont="1" applyFill="1" applyAlignment="1" applyProtection="1">
      <alignment horizontal="left" indent="1"/>
      <protection hidden="1"/>
    </xf>
    <xf numFmtId="0" fontId="47" fillId="2" borderId="0" xfId="109" applyFont="1" applyFill="1" applyProtection="1">
      <protection hidden="1"/>
    </xf>
    <xf numFmtId="0" fontId="4" fillId="27" borderId="0" xfId="109" applyFill="1" applyBorder="1" applyProtection="1">
      <protection hidden="1"/>
    </xf>
    <xf numFmtId="0" fontId="4" fillId="26" borderId="0" xfId="109" applyFill="1" applyBorder="1" applyProtection="1">
      <protection hidden="1"/>
    </xf>
    <xf numFmtId="0" fontId="4" fillId="23" borderId="0" xfId="109" applyFill="1" applyBorder="1" applyProtection="1">
      <protection hidden="1"/>
    </xf>
    <xf numFmtId="0" fontId="4" fillId="24" borderId="0" xfId="109" applyFill="1" applyBorder="1" applyProtection="1">
      <protection hidden="1"/>
    </xf>
    <xf numFmtId="0" fontId="4" fillId="22" borderId="0" xfId="109" applyFill="1" applyBorder="1" applyProtection="1">
      <protection hidden="1"/>
    </xf>
    <xf numFmtId="0" fontId="4" fillId="2" borderId="0" xfId="109" applyFill="1" applyAlignment="1" applyProtection="1">
      <alignment horizontal="left"/>
      <protection hidden="1"/>
    </xf>
    <xf numFmtId="0" fontId="70" fillId="2" borderId="0" xfId="109" applyFont="1" applyFill="1" applyAlignment="1" applyProtection="1">
      <alignment horizontal="left" indent="4"/>
      <protection hidden="1"/>
    </xf>
    <xf numFmtId="0" fontId="107" fillId="2" borderId="0" xfId="109" applyFont="1" applyFill="1" applyProtection="1">
      <protection hidden="1"/>
    </xf>
    <xf numFmtId="0" fontId="4" fillId="2" borderId="0" xfId="109" applyFill="1" applyAlignment="1" applyProtection="1">
      <alignment horizontal="left" indent="1"/>
      <protection hidden="1"/>
    </xf>
    <xf numFmtId="0" fontId="47" fillId="2" borderId="0" xfId="108" applyFill="1" applyAlignment="1" applyProtection="1">
      <alignment vertical="center"/>
      <protection hidden="1"/>
    </xf>
    <xf numFmtId="0" fontId="47" fillId="2" borderId="0" xfId="108" applyFill="1" applyBorder="1" applyAlignment="1" applyProtection="1">
      <alignment vertical="center"/>
      <protection hidden="1"/>
    </xf>
    <xf numFmtId="0" fontId="119" fillId="2" borderId="0" xfId="109" quotePrefix="1" applyFont="1" applyFill="1" applyAlignment="1" applyProtection="1">
      <alignment horizontal="left" indent="4"/>
      <protection hidden="1"/>
    </xf>
    <xf numFmtId="0" fontId="15" fillId="0" borderId="24" xfId="0" applyFont="1" applyBorder="1" applyAlignment="1" applyProtection="1">
      <alignment horizontal="left" vertical="center" wrapText="1"/>
      <protection locked="0" hidden="1"/>
    </xf>
    <xf numFmtId="0" fontId="33" fillId="8" borderId="30" xfId="0" applyFont="1" applyFill="1" applyBorder="1" applyAlignment="1" applyProtection="1">
      <alignment vertical="center" wrapText="1"/>
      <protection locked="0" hidden="1"/>
    </xf>
    <xf numFmtId="0" fontId="7" fillId="8" borderId="30" xfId="0" applyFont="1" applyFill="1" applyBorder="1" applyAlignment="1" applyProtection="1">
      <alignment vertical="center" wrapText="1"/>
      <protection locked="0" hidden="1"/>
    </xf>
    <xf numFmtId="0" fontId="68" fillId="2" borderId="24" xfId="0" applyFont="1" applyFill="1" applyBorder="1" applyAlignment="1" applyProtection="1">
      <alignment horizontal="center" vertical="center" wrapText="1"/>
      <protection locked="0" hidden="1"/>
    </xf>
    <xf numFmtId="0" fontId="33" fillId="8" borderId="31" xfId="0" applyFont="1" applyFill="1" applyBorder="1" applyAlignment="1" applyProtection="1">
      <alignment vertical="center"/>
      <protection locked="0" hidden="1"/>
    </xf>
    <xf numFmtId="0" fontId="6" fillId="8" borderId="31" xfId="0" applyFont="1" applyFill="1" applyBorder="1" applyAlignment="1" applyProtection="1">
      <alignment vertical="center"/>
      <protection locked="0" hidden="1"/>
    </xf>
    <xf numFmtId="0" fontId="33" fillId="8" borderId="30" xfId="0" applyFont="1" applyFill="1" applyBorder="1" applyAlignment="1" applyProtection="1">
      <alignment vertical="center"/>
      <protection locked="0" hidden="1"/>
    </xf>
    <xf numFmtId="0" fontId="6" fillId="8" borderId="30" xfId="0" applyFont="1" applyFill="1" applyBorder="1" applyAlignment="1" applyProtection="1">
      <alignment vertical="center"/>
      <protection locked="0" hidden="1"/>
    </xf>
    <xf numFmtId="0" fontId="141" fillId="8" borderId="24" xfId="0" applyFont="1" applyFill="1" applyBorder="1" applyAlignment="1">
      <alignment horizontal="center" vertical="center" wrapText="1"/>
    </xf>
    <xf numFmtId="0" fontId="119" fillId="0" borderId="0" xfId="108" quotePrefix="1" applyFont="1" applyFill="1" applyAlignment="1" applyProtection="1">
      <alignment horizontal="left"/>
      <protection hidden="1"/>
    </xf>
    <xf numFmtId="0" fontId="119" fillId="2" borderId="0" xfId="109" quotePrefix="1" applyFont="1" applyFill="1" applyAlignment="1" applyProtection="1">
      <alignment horizontal="left" vertical="top" indent="5"/>
      <protection hidden="1"/>
    </xf>
    <xf numFmtId="0" fontId="119" fillId="2" borderId="0" xfId="109" quotePrefix="1" applyFont="1" applyFill="1" applyAlignment="1" applyProtection="1">
      <alignment horizontal="left"/>
      <protection hidden="1"/>
    </xf>
    <xf numFmtId="0" fontId="82" fillId="0" borderId="0" xfId="62" quotePrefix="1" applyFont="1" applyFill="1" applyAlignment="1">
      <alignment horizontal="left"/>
    </xf>
    <xf numFmtId="0" fontId="4" fillId="0" borderId="0" xfId="109" applyFill="1"/>
    <xf numFmtId="0" fontId="2" fillId="0" borderId="0" xfId="109" applyFont="1" applyFill="1"/>
    <xf numFmtId="0" fontId="84" fillId="2" borderId="23" xfId="0" applyFont="1" applyFill="1" applyBorder="1" applyAlignment="1">
      <alignment horizontal="left" vertical="center" wrapText="1" indent="2"/>
    </xf>
    <xf numFmtId="0" fontId="84" fillId="2" borderId="0" xfId="0" applyFont="1" applyFill="1" applyBorder="1" applyAlignment="1">
      <alignment horizontal="left" vertical="center" wrapText="1" indent="2"/>
    </xf>
    <xf numFmtId="0" fontId="81" fillId="3" borderId="0" xfId="0" applyFont="1" applyFill="1" applyBorder="1" applyAlignment="1">
      <alignment horizontal="left" vertical="center" wrapText="1"/>
    </xf>
    <xf numFmtId="0" fontId="56" fillId="7" borderId="7" xfId="0" applyFont="1" applyFill="1" applyBorder="1" applyAlignment="1">
      <alignment horizontal="center" vertical="center"/>
    </xf>
    <xf numFmtId="0" fontId="56" fillId="7" borderId="9" xfId="0" applyFont="1" applyFill="1" applyBorder="1" applyAlignment="1">
      <alignment horizontal="center" vertical="center"/>
    </xf>
    <xf numFmtId="0" fontId="85" fillId="7" borderId="0" xfId="0" applyFont="1" applyFill="1" applyBorder="1" applyAlignment="1">
      <alignment horizontal="center" vertical="center"/>
    </xf>
    <xf numFmtId="0" fontId="89" fillId="7" borderId="0" xfId="0" applyFont="1" applyFill="1" applyBorder="1" applyAlignment="1">
      <alignment horizontal="center" vertical="center" wrapText="1"/>
    </xf>
    <xf numFmtId="0" fontId="81" fillId="3" borderId="21" xfId="0" applyFont="1" applyFill="1" applyBorder="1" applyAlignment="1">
      <alignment horizontal="left" wrapText="1"/>
    </xf>
    <xf numFmtId="0" fontId="81" fillId="3" borderId="0" xfId="0" quotePrefix="1" applyFont="1" applyFill="1" applyAlignment="1">
      <alignment horizontal="left" vertical="center" wrapText="1"/>
    </xf>
    <xf numFmtId="0" fontId="44" fillId="2" borderId="21" xfId="0" applyFont="1" applyFill="1" applyBorder="1" applyAlignment="1">
      <alignment horizontal="left" vertical="center" wrapText="1"/>
    </xf>
    <xf numFmtId="0" fontId="68" fillId="10" borderId="49" xfId="108" applyFont="1" applyFill="1" applyBorder="1" applyAlignment="1" applyProtection="1">
      <alignment horizontal="center" vertical="center" wrapText="1"/>
      <protection locked="0"/>
    </xf>
    <xf numFmtId="0" fontId="68" fillId="10" borderId="50" xfId="108" applyFont="1" applyFill="1" applyBorder="1" applyAlignment="1" applyProtection="1">
      <alignment horizontal="center" vertical="center" wrapText="1"/>
      <protection locked="0"/>
    </xf>
    <xf numFmtId="0" fontId="68" fillId="10" borderId="51" xfId="108" applyFont="1" applyFill="1" applyBorder="1" applyAlignment="1" applyProtection="1">
      <alignment horizontal="center" vertical="center" wrapText="1"/>
      <protection locked="0"/>
    </xf>
  </cellXfs>
  <cellStyles count="111">
    <cellStyle name="Bad" xfId="80" builtinId="27"/>
    <cellStyle name="Comma" xfId="58" builtinId="3"/>
    <cellStyle name="Comma 2" xfId="63" xr:uid="{00000000-0005-0000-0000-000002000000}"/>
    <cellStyle name="Comma 2 2" xfId="110" xr:uid="{3D46CDB8-DEA4-874A-AA5E-2C7995CB9108}"/>
    <cellStyle name="Comma 3" xfId="64" xr:uid="{00000000-0005-0000-0000-000003000000}"/>
    <cellStyle name="Comma 3 2" xfId="65" xr:uid="{00000000-0005-0000-0000-000004000000}"/>
    <cellStyle name="Comma 4" xfId="66" xr:uid="{00000000-0005-0000-0000-000005000000}"/>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5" builtinId="9" hidden="1"/>
    <cellStyle name="Followed Hyperlink" xfId="106" builtinId="9" hidden="1"/>
    <cellStyle name="Good" xfId="60" builtinId="26"/>
    <cellStyle name="Hyperlink" xfId="1" builtinId="8" hidden="1"/>
    <cellStyle name="Hyperlink" xfId="62" builtinId="8"/>
    <cellStyle name="Neutral" xfId="3" builtinId="28"/>
    <cellStyle name="Normal" xfId="0" builtinId="0"/>
    <cellStyle name="Normal 10" xfId="67" xr:uid="{00000000-0005-0000-0000-00005B000000}"/>
    <cellStyle name="Normal 102" xfId="68" xr:uid="{00000000-0005-0000-0000-00005C000000}"/>
    <cellStyle name="Normal 2" xfId="61" xr:uid="{00000000-0005-0000-0000-00005D000000}"/>
    <cellStyle name="Normal 2 2" xfId="104" xr:uid="{00000000-0005-0000-0000-00005E000000}"/>
    <cellStyle name="Normal 2 3" xfId="108" xr:uid="{814EDFDC-7A2D-1348-BD30-C02B4DE90932}"/>
    <cellStyle name="Normal 3" xfId="59" xr:uid="{00000000-0005-0000-0000-00005F000000}"/>
    <cellStyle name="Normal 3 2" xfId="69" xr:uid="{00000000-0005-0000-0000-000060000000}"/>
    <cellStyle name="Normal 3 2 2" xfId="70" xr:uid="{00000000-0005-0000-0000-000061000000}"/>
    <cellStyle name="Normal 4" xfId="71" xr:uid="{00000000-0005-0000-0000-000062000000}"/>
    <cellStyle name="Normal 4 2" xfId="72" xr:uid="{00000000-0005-0000-0000-000063000000}"/>
    <cellStyle name="Normal 5" xfId="73" xr:uid="{00000000-0005-0000-0000-000064000000}"/>
    <cellStyle name="Normal 6" xfId="77" xr:uid="{00000000-0005-0000-0000-000065000000}"/>
    <cellStyle name="Normal 7" xfId="78" xr:uid="{00000000-0005-0000-0000-000066000000}"/>
    <cellStyle name="Normal 7 2" xfId="109" xr:uid="{18172F49-0EF8-914B-B4BC-FB75449B177D}"/>
    <cellStyle name="Normal 9 2" xfId="79" xr:uid="{00000000-0005-0000-0000-000067000000}"/>
    <cellStyle name="Percent" xfId="107" builtinId="5"/>
    <cellStyle name="Percent 2" xfId="74" xr:uid="{00000000-0005-0000-0000-000069000000}"/>
    <cellStyle name="Percent 2 13" xfId="75" xr:uid="{00000000-0005-0000-0000-00006A000000}"/>
    <cellStyle name="Percent 3" xfId="76" xr:uid="{00000000-0005-0000-0000-00006B000000}"/>
  </cellStyles>
  <dxfs count="893">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ont>
        <color theme="1"/>
      </font>
    </dxf>
    <dxf>
      <fill>
        <patternFill patternType="none">
          <bgColor auto="1"/>
        </patternFill>
      </fill>
      <border>
        <vertical/>
        <horizontal/>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theme="2"/>
        </patternFill>
      </fill>
    </dxf>
    <dxf>
      <font>
        <color theme="4"/>
      </font>
    </dxf>
    <dxf>
      <font>
        <color rgb="FF006100"/>
      </font>
      <fill>
        <patternFill>
          <bgColor rgb="FFC6EFCE"/>
        </patternFill>
      </fill>
    </dxf>
    <dxf>
      <font>
        <color rgb="FF9C0006"/>
      </font>
      <fill>
        <patternFill>
          <bgColor rgb="FFFFC7CE"/>
        </patternFill>
      </fill>
    </dxf>
    <dxf>
      <font>
        <color theme="1"/>
      </font>
      <fill>
        <patternFill>
          <bgColor theme="2"/>
        </patternFill>
      </fill>
    </dxf>
    <dxf>
      <font>
        <color theme="4"/>
      </font>
      <fill>
        <patternFill patternType="none">
          <bgColor auto="1"/>
        </patternFill>
      </fill>
    </dxf>
    <dxf>
      <font>
        <color rgb="FF006100"/>
      </font>
      <fill>
        <patternFill>
          <bgColor rgb="FFC6EFCE"/>
        </patternFill>
      </fill>
    </dxf>
    <dxf>
      <font>
        <color rgb="FF9C0006"/>
      </font>
      <fill>
        <patternFill>
          <bgColor rgb="FFFFC7CE"/>
        </patternFill>
      </fill>
    </dxf>
    <dxf>
      <font>
        <color theme="1"/>
      </font>
      <fill>
        <patternFill>
          <bgColor theme="2"/>
        </patternFill>
      </fill>
    </dxf>
    <dxf>
      <font>
        <color theme="4"/>
      </font>
      <fill>
        <patternFill patternType="none">
          <bgColor auto="1"/>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ont>
        <color rgb="FF980001"/>
      </font>
      <fill>
        <patternFill patternType="none">
          <bgColor auto="1"/>
        </patternFill>
      </fill>
    </dxf>
    <dxf>
      <font>
        <color theme="1"/>
      </font>
      <fill>
        <patternFill patternType="none">
          <bgColor auto="1"/>
        </patternFill>
      </fill>
    </dxf>
    <dxf>
      <font>
        <color rgb="FF980001"/>
      </font>
    </dxf>
    <dxf>
      <fill>
        <patternFill>
          <bgColor theme="0"/>
        </patternFill>
      </fill>
      <border>
        <vertical/>
        <horizontal/>
      </border>
    </dxf>
    <dxf>
      <font>
        <color theme="7" tint="-0.24994659260841701"/>
      </font>
      <fill>
        <patternFill patternType="none">
          <bgColor auto="1"/>
        </patternFill>
      </fill>
    </dxf>
    <dxf>
      <font>
        <color rgb="FF980001"/>
      </font>
      <fill>
        <patternFill patternType="none">
          <bgColor auto="1"/>
        </patternFill>
      </fill>
    </dxf>
    <dxf>
      <font>
        <color theme="1"/>
      </font>
      <fill>
        <patternFill patternType="none">
          <bgColor auto="1"/>
        </patternFill>
      </fill>
    </dxf>
    <dxf>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1"/>
      </font>
      <fill>
        <patternFill>
          <bgColor theme="0" tint="-0.14996795556505021"/>
        </patternFill>
      </fill>
    </dxf>
    <dxf>
      <font>
        <color rgb="FF006100"/>
      </font>
      <fill>
        <patternFill>
          <bgColor rgb="FFC6EFCE"/>
        </patternFill>
      </fill>
    </dxf>
    <dxf>
      <font>
        <color theme="4"/>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tint="-9.9948118533890809E-2"/>
        </patternFill>
      </fill>
    </dxf>
    <dxf>
      <font>
        <color rgb="FF006100"/>
      </font>
      <fill>
        <patternFill>
          <bgColor rgb="FFC6EFCE"/>
        </patternFill>
      </fill>
    </dxf>
    <dxf>
      <font>
        <strike val="0"/>
        <color theme="4"/>
      </font>
      <fill>
        <patternFill patternType="none">
          <bgColor auto="1"/>
        </patternFill>
      </fill>
    </dxf>
    <dxf>
      <font>
        <color theme="4"/>
      </font>
      <fill>
        <patternFill patternType="none">
          <bgColor auto="1"/>
        </patternFill>
      </fill>
    </dxf>
    <dxf>
      <font>
        <color rgb="FF9C0006"/>
      </font>
      <fill>
        <patternFill>
          <bgColor rgb="FFFFC7CE"/>
        </patternFill>
      </fill>
    </dxf>
    <dxf>
      <fill>
        <patternFill>
          <bgColor theme="2" tint="-9.9948118533890809E-2"/>
        </patternFill>
      </fill>
    </dxf>
    <dxf>
      <font>
        <color rgb="FF006100"/>
      </font>
      <fill>
        <patternFill>
          <bgColor rgb="FFC6EFCE"/>
        </patternFill>
      </fill>
    </dxf>
    <dxf>
      <font>
        <strike val="0"/>
        <color theme="4"/>
      </font>
      <fill>
        <patternFill patternType="none">
          <bgColor auto="1"/>
        </patternFill>
      </fill>
    </dxf>
    <dxf>
      <font>
        <color theme="4"/>
      </font>
      <fill>
        <patternFill patternType="none">
          <bgColor auto="1"/>
        </patternFill>
      </fill>
    </dxf>
    <dxf>
      <font>
        <color rgb="FF9C0006"/>
      </font>
      <fill>
        <patternFill>
          <bgColor rgb="FFFFC7CE"/>
        </patternFill>
      </fill>
    </dxf>
    <dxf>
      <fill>
        <patternFill>
          <bgColor theme="2" tint="-9.9948118533890809E-2"/>
        </patternFill>
      </fill>
    </dxf>
    <dxf>
      <font>
        <color rgb="FF006100"/>
      </font>
      <fill>
        <patternFill>
          <bgColor rgb="FFC6EFCE"/>
        </patternFill>
      </fill>
    </dxf>
    <dxf>
      <font>
        <strike val="0"/>
        <color theme="4"/>
      </font>
      <fill>
        <patternFill patternType="none">
          <bgColor auto="1"/>
        </patternFill>
      </fill>
    </dxf>
    <dxf>
      <font>
        <color theme="4"/>
      </font>
      <fill>
        <patternFill patternType="none">
          <bgColor auto="1"/>
        </patternFill>
      </fill>
    </dxf>
    <dxf>
      <font>
        <color theme="4"/>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2" tint="-9.9948118533890809E-2"/>
        </patternFill>
      </fill>
    </dxf>
    <dxf>
      <font>
        <color rgb="FF006100"/>
      </font>
      <fill>
        <patternFill>
          <bgColor rgb="FFC6EFCE"/>
        </patternFill>
      </fill>
    </dxf>
    <dxf>
      <font>
        <strike val="0"/>
        <color theme="4"/>
      </font>
      <fill>
        <patternFill patternType="none">
          <bgColor auto="1"/>
        </patternFill>
      </fill>
    </dxf>
    <dxf>
      <font>
        <color theme="4"/>
      </font>
      <fill>
        <patternFill patternType="none">
          <bgColor auto="1"/>
        </patternFill>
      </fill>
    </dxf>
    <dxf>
      <font>
        <color rgb="FFC00000"/>
      </font>
    </dxf>
    <dxf>
      <font>
        <color theme="0"/>
      </font>
      <fill>
        <patternFill>
          <bgColor theme="0"/>
        </patternFill>
      </fill>
      <border>
        <left/>
        <right/>
        <top/>
        <bottom/>
      </border>
    </dxf>
    <dxf>
      <font>
        <color theme="0"/>
      </font>
      <fill>
        <patternFill>
          <bgColor theme="0"/>
        </patternFill>
      </fill>
      <border>
        <left/>
        <right/>
        <top style="thin">
          <color theme="2" tint="-9.9948118533890809E-2"/>
        </top>
        <bottom/>
      </border>
    </dxf>
    <dxf>
      <font>
        <color theme="0"/>
      </font>
      <fill>
        <patternFill>
          <bgColor theme="0"/>
        </patternFill>
      </fill>
      <border>
        <left/>
        <right/>
        <top/>
        <bottom/>
      </border>
    </dxf>
    <dxf>
      <font>
        <color rgb="FFAF4AFD"/>
      </font>
      <fill>
        <patternFill>
          <bgColor theme="9"/>
        </patternFill>
      </fill>
    </dxf>
    <dxf>
      <font>
        <color theme="0"/>
      </font>
      <fill>
        <patternFill patternType="none">
          <bgColor auto="1"/>
        </patternFill>
      </fill>
    </dxf>
    <dxf>
      <font>
        <color rgb="FF9C5700"/>
      </font>
      <fill>
        <patternFill>
          <bgColor rgb="FFFFEB9C"/>
        </patternFill>
      </fill>
    </dxf>
    <dxf>
      <font>
        <color rgb="FF9C0006"/>
      </font>
      <fill>
        <patternFill>
          <bgColor theme="7" tint="-0.24994659260841701"/>
        </patternFill>
      </fill>
    </dxf>
    <dxf>
      <font>
        <color theme="0"/>
      </font>
      <fill>
        <patternFill patternType="none">
          <bgColor auto="1"/>
        </patternFill>
      </fill>
    </dxf>
    <dxf>
      <font>
        <color rgb="FF9C0006"/>
      </font>
      <fill>
        <patternFill>
          <bgColor rgb="FFA1CBF1"/>
        </patternFill>
      </fill>
    </dxf>
    <dxf>
      <font>
        <color theme="0"/>
      </font>
      <fill>
        <patternFill patternType="none">
          <bgColor auto="1"/>
        </patternFill>
      </fill>
    </dxf>
    <dxf>
      <font>
        <color rgb="FF9C0006"/>
      </font>
      <fill>
        <patternFill>
          <bgColor theme="7"/>
        </patternFill>
      </fill>
    </dxf>
    <dxf>
      <font>
        <color theme="0"/>
      </font>
      <fill>
        <patternFill patternType="none">
          <bgColor auto="1"/>
        </patternFill>
      </fill>
    </dxf>
    <dxf>
      <font>
        <color rgb="FF9C0006"/>
      </font>
      <fill>
        <patternFill>
          <bgColor rgb="FF76D6FF"/>
        </patternFill>
      </fill>
    </dxf>
    <dxf>
      <font>
        <color theme="0"/>
      </font>
      <fill>
        <patternFill patternType="none">
          <bgColor auto="1"/>
        </patternFill>
      </fill>
    </dxf>
    <dxf>
      <font>
        <color rgb="FF9285FD"/>
      </font>
      <fill>
        <patternFill>
          <bgColor rgb="FF9285FD"/>
        </patternFill>
      </fill>
    </dxf>
    <dxf>
      <font>
        <color theme="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1" tint="0.499984740745262"/>
      </font>
      <fill>
        <patternFill>
          <bgColor theme="2" tint="-9.9948118533890809E-2"/>
        </patternFill>
      </fill>
    </dxf>
  </dxfs>
  <tableStyles count="0" defaultTableStyle="TableStyleMedium2" defaultPivotStyle="PivotStyleLight16"/>
  <colors>
    <mruColors>
      <color rgb="FF980001"/>
      <color rgb="FFEC5958"/>
      <color rgb="FFAF4AFD"/>
      <color rgb="FF76D6FF"/>
      <color rgb="FF64ACED"/>
      <color rgb="FF9285FD"/>
      <color rgb="FF7066C7"/>
      <color rgb="FFA1CBF1"/>
      <color rgb="FFEC9E07"/>
      <color rgb="FFDEBD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95467943000136E-2"/>
          <c:y val="3.2886805527729095E-2"/>
          <c:w val="0.94280453205699988"/>
          <c:h val="0.68908444487475939"/>
        </c:manualLayout>
      </c:layout>
      <c:barChart>
        <c:barDir val="col"/>
        <c:grouping val="stacked"/>
        <c:varyColors val="0"/>
        <c:ser>
          <c:idx val="7"/>
          <c:order val="0"/>
          <c:tx>
            <c:strRef>
              <c:f>'Analysis_4-must not modify'!$N$6</c:f>
              <c:strCache>
                <c:ptCount val="1"/>
                <c:pt idx="0">
                  <c:v>  </c:v>
                </c:pt>
              </c:strCache>
            </c:strRef>
          </c:tx>
          <c:spPr>
            <a:solidFill>
              <a:schemeClr val="accent4">
                <a:lumMod val="75000"/>
              </a:schemeClr>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strRef>
          </c:cat>
          <c:val>
            <c:numRef>
              <c:f>[0]!altpart8</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0-2B34-E442-88E9-43EFE2CFC76B}"/>
            </c:ext>
          </c:extLst>
        </c:ser>
        <c:ser>
          <c:idx val="6"/>
          <c:order val="1"/>
          <c:tx>
            <c:strRef>
              <c:f>'Analysis_3-must not modify'!$K$6</c:f>
              <c:strCache>
                <c:ptCount val="1"/>
                <c:pt idx="0">
                  <c:v>  </c:v>
                </c:pt>
              </c:strCache>
            </c:strRef>
          </c:tx>
          <c:spPr>
            <a:solidFill>
              <a:srgbClr val="A1CBF1"/>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strRef>
          </c:cat>
          <c:val>
            <c:numRef>
              <c:f>[0]!altpart7</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1-2B34-E442-88E9-43EFE2CFC76B}"/>
            </c:ext>
          </c:extLst>
        </c:ser>
        <c:ser>
          <c:idx val="5"/>
          <c:order val="2"/>
          <c:tx>
            <c:strRef>
              <c:f>'Analysis_3-must not modify'!$J$6</c:f>
              <c:strCache>
                <c:ptCount val="1"/>
                <c:pt idx="0">
                  <c:v>  </c:v>
                </c:pt>
              </c:strCache>
            </c:strRef>
          </c:tx>
          <c:spPr>
            <a:solidFill>
              <a:schemeClr val="accent4"/>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strRef>
          </c:cat>
          <c:val>
            <c:numRef>
              <c:f>[0]!altpart6</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2-2B34-E442-88E9-43EFE2CFC76B}"/>
            </c:ext>
          </c:extLst>
        </c:ser>
        <c:ser>
          <c:idx val="4"/>
          <c:order val="3"/>
          <c:tx>
            <c:strRef>
              <c:f>'Analysis_3-must not modify'!$I$6</c:f>
              <c:strCache>
                <c:ptCount val="1"/>
                <c:pt idx="0">
                  <c:v>  </c:v>
                </c:pt>
              </c:strCache>
            </c:strRef>
          </c:tx>
          <c:spPr>
            <a:solidFill>
              <a:srgbClr val="76D6FF"/>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strRef>
          </c:cat>
          <c:val>
            <c:numRef>
              <c:f>[0]!altpart5</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2B34-E442-88E9-43EFE2CFC76B}"/>
            </c:ext>
          </c:extLst>
        </c:ser>
        <c:ser>
          <c:idx val="3"/>
          <c:order val="4"/>
          <c:tx>
            <c:strRef>
              <c:f>'Analysis_3-must not modify'!$H$6</c:f>
              <c:strCache>
                <c:ptCount val="1"/>
                <c:pt idx="0">
                  <c:v>  </c:v>
                </c:pt>
              </c:strCache>
            </c:strRef>
          </c:tx>
          <c:spPr>
            <a:solidFill>
              <a:srgbClr val="9285FD"/>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strRef>
          </c:cat>
          <c:val>
            <c:numRef>
              <c:f>[0]!altpart4</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4-2B34-E442-88E9-43EFE2CFC76B}"/>
            </c:ext>
          </c:extLst>
        </c:ser>
        <c:ser>
          <c:idx val="2"/>
          <c:order val="5"/>
          <c:tx>
            <c:strRef>
              <c:f>'Analysis_4-must not modify'!$I$6</c:f>
              <c:strCache>
                <c:ptCount val="1"/>
                <c:pt idx="0">
                  <c:v> Waste </c:v>
                </c:pt>
              </c:strCache>
            </c:strRef>
          </c:tx>
          <c:spPr>
            <a:solidFill>
              <a:schemeClr val="accent6"/>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strRef>
          </c:cat>
          <c:val>
            <c:numRef>
              <c:f>[0]!altpart3</c:f>
              <c:numCache>
                <c:formatCode>_(* #,##0.0_);_(* \(#,##0.0\);_(* "-"??_);_(@_)</c:formatCode>
                <c:ptCount val="61"/>
                <c:pt idx="0">
                  <c:v>0.49577056951000997</c:v>
                </c:pt>
                <c:pt idx="1">
                  <c:v>9.2002848859800923E-2</c:v>
                </c:pt>
                <c:pt idx="2">
                  <c:v>0.53652739161154006</c:v>
                </c:pt>
                <c:pt idx="3">
                  <c:v>0.3022977516736855</c:v>
                </c:pt>
                <c:pt idx="4">
                  <c:v>0.45617819820809524</c:v>
                </c:pt>
                <c:pt idx="5">
                  <c:v>0.12316216222102085</c:v>
                </c:pt>
                <c:pt idx="6">
                  <c:v>5.0346465692471032E-2</c:v>
                </c:pt>
                <c:pt idx="7">
                  <c:v>0.34790073955787432</c:v>
                </c:pt>
                <c:pt idx="8">
                  <c:v>8.2975419374766868E-3</c:v>
                </c:pt>
                <c:pt idx="9">
                  <c:v>0.34924635906083829</c:v>
                </c:pt>
                <c:pt idx="10">
                  <c:v>8.7231214521304043E-2</c:v>
                </c:pt>
                <c:pt idx="11">
                  <c:v>0.12034966591176473</c:v>
                </c:pt>
                <c:pt idx="12">
                  <c:v>0.30041972562561703</c:v>
                </c:pt>
                <c:pt idx="13">
                  <c:v>0.19771832599118941</c:v>
                </c:pt>
                <c:pt idx="14">
                  <c:v>0.50511761639658481</c:v>
                </c:pt>
                <c:pt idx="15">
                  <c:v>3.5419565463641264E-2</c:v>
                </c:pt>
                <c:pt idx="16">
                  <c:v>0.36474697376801363</c:v>
                </c:pt>
                <c:pt idx="17">
                  <c:v>0.34344643660327184</c:v>
                </c:pt>
                <c:pt idx="18">
                  <c:v>0.13377192563410814</c:v>
                </c:pt>
                <c:pt idx="19">
                  <c:v>0.17908493458205679</c:v>
                </c:pt>
                <c:pt idx="20">
                  <c:v>6.8173595454106492E-2</c:v>
                </c:pt>
                <c:pt idx="21">
                  <c:v>0.57111503687320708</c:v>
                </c:pt>
                <c:pt idx="22">
                  <c:v>0.20241259851692117</c:v>
                </c:pt>
                <c:pt idx="23">
                  <c:v>2.8256309792147025E-2</c:v>
                </c:pt>
                <c:pt idx="24">
                  <c:v>0.16628376771181022</c:v>
                </c:pt>
                <c:pt idx="25">
                  <c:v>0.60961599405818356</c:v>
                </c:pt>
                <c:pt idx="26">
                  <c:v>0.28337012712449711</c:v>
                </c:pt>
                <c:pt idx="27">
                  <c:v>7.1537110567673479E-3</c:v>
                </c:pt>
                <c:pt idx="28">
                  <c:v>0.26694438949350963</c:v>
                </c:pt>
                <c:pt idx="29">
                  <c:v>0.24110166867204094</c:v>
                </c:pt>
                <c:pt idx="30">
                  <c:v>0.12932037616459788</c:v>
                </c:pt>
                <c:pt idx="31">
                  <c:v>0.36481131931385963</c:v>
                </c:pt>
                <c:pt idx="32">
                  <c:v>0.54757522751718612</c:v>
                </c:pt>
                <c:pt idx="33">
                  <c:v>0.21955722040558559</c:v>
                </c:pt>
                <c:pt idx="34">
                  <c:v>0.56521364655351725</c:v>
                </c:pt>
                <c:pt idx="35">
                  <c:v>0.33426942073030858</c:v>
                </c:pt>
                <c:pt idx="36">
                  <c:v>0.1978114539252</c:v>
                </c:pt>
                <c:pt idx="37">
                  <c:v>0.66250807246462595</c:v>
                </c:pt>
                <c:pt idx="38">
                  <c:v>0.21759704742768166</c:v>
                </c:pt>
                <c:pt idx="39">
                  <c:v>1.8356159159654176E-2</c:v>
                </c:pt>
                <c:pt idx="40">
                  <c:v>1.721761774056851E-2</c:v>
                </c:pt>
                <c:pt idx="41">
                  <c:v>0.33984493275632943</c:v>
                </c:pt>
                <c:pt idx="42">
                  <c:v>0.47870142529830151</c:v>
                </c:pt>
                <c:pt idx="43">
                  <c:v>1.0330056889810389E-2</c:v>
                </c:pt>
                <c:pt idx="44">
                  <c:v>1.2856950149029787</c:v>
                </c:pt>
                <c:pt idx="45">
                  <c:v>0.11534713562784359</c:v>
                </c:pt>
                <c:pt idx="46">
                  <c:v>0.10023266008416898</c:v>
                </c:pt>
                <c:pt idx="47">
                  <c:v>0.38395127647837812</c:v>
                </c:pt>
                <c:pt idx="48">
                  <c:v>0.16047235066256879</c:v>
                </c:pt>
                <c:pt idx="49">
                  <c:v>3.5273709281103272</c:v>
                </c:pt>
                <c:pt idx="50">
                  <c:v>2.5866818262885678E-2</c:v>
                </c:pt>
                <c:pt idx="51">
                  <c:v>0.54111619315225312</c:v>
                </c:pt>
                <c:pt idx="52">
                  <c:v>0.44622657749413625</c:v>
                </c:pt>
                <c:pt idx="53">
                  <c:v>0.43908731967922193</c:v>
                </c:pt>
                <c:pt idx="54">
                  <c:v>0.40984597510866777</c:v>
                </c:pt>
                <c:pt idx="55">
                  <c:v>0.11529107031175427</c:v>
                </c:pt>
                <c:pt idx="56">
                  <c:v>0.40537237596945791</c:v>
                </c:pt>
                <c:pt idx="57">
                  <c:v>0.36540411012561491</c:v>
                </c:pt>
                <c:pt idx="58">
                  <c:v>1.9591029681328633</c:v>
                </c:pt>
                <c:pt idx="59">
                  <c:v>1.9243113997482895</c:v>
                </c:pt>
                <c:pt idx="60">
                  <c:v>1.5055521226101665</c:v>
                </c:pt>
              </c:numCache>
            </c:numRef>
          </c:val>
          <c:extLst>
            <c:ext xmlns:c16="http://schemas.microsoft.com/office/drawing/2014/chart" uri="{C3380CC4-5D6E-409C-BE32-E72D297353CC}">
              <c16:uniqueId val="{00000005-2B34-E442-88E9-43EFE2CFC76B}"/>
            </c:ext>
          </c:extLst>
        </c:ser>
        <c:ser>
          <c:idx val="1"/>
          <c:order val="6"/>
          <c:tx>
            <c:strRef>
              <c:f>'Analysis_4-must not modify'!$H$6</c:f>
              <c:strCache>
                <c:ptCount val="1"/>
                <c:pt idx="0">
                  <c:v> Transportation </c:v>
                </c:pt>
              </c:strCache>
            </c:strRef>
          </c:tx>
          <c:spPr>
            <a:solidFill>
              <a:srgbClr val="980001"/>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strRef>
          </c:cat>
          <c:val>
            <c:numRef>
              <c:f>[0]!altpart2</c:f>
              <c:numCache>
                <c:formatCode>_(* #,##0.0_);_(* \(#,##0.0\);_(* "-"??_);_(@_)</c:formatCode>
                <c:ptCount val="61"/>
                <c:pt idx="0">
                  <c:v>0.35444603624718207</c:v>
                </c:pt>
                <c:pt idx="1">
                  <c:v>0.95412365178811542</c:v>
                </c:pt>
                <c:pt idx="2">
                  <c:v>0.43453893917704417</c:v>
                </c:pt>
                <c:pt idx="3">
                  <c:v>0.60165967430943423</c:v>
                </c:pt>
                <c:pt idx="4">
                  <c:v>0.24719033727013573</c:v>
                </c:pt>
                <c:pt idx="5">
                  <c:v>0.61972723389949769</c:v>
                </c:pt>
                <c:pt idx="6">
                  <c:v>0.66623055122312447</c:v>
                </c:pt>
                <c:pt idx="7">
                  <c:v>0.71484409135530302</c:v>
                </c:pt>
                <c:pt idx="8">
                  <c:v>0.92296113918659095</c:v>
                </c:pt>
                <c:pt idx="9">
                  <c:v>5.9025012689296712E-2</c:v>
                </c:pt>
                <c:pt idx="10">
                  <c:v>1.2468515867931904</c:v>
                </c:pt>
                <c:pt idx="11">
                  <c:v>0.66692801685961145</c:v>
                </c:pt>
                <c:pt idx="12">
                  <c:v>1.1773605416837445</c:v>
                </c:pt>
                <c:pt idx="13">
                  <c:v>0.30616048443540389</c:v>
                </c:pt>
                <c:pt idx="14">
                  <c:v>1.5990045033058593</c:v>
                </c:pt>
                <c:pt idx="15">
                  <c:v>0.95980530852186674</c:v>
                </c:pt>
                <c:pt idx="16">
                  <c:v>0.8508316421579557</c:v>
                </c:pt>
                <c:pt idx="17">
                  <c:v>0.76572687281516982</c:v>
                </c:pt>
                <c:pt idx="18">
                  <c:v>1.0447488620913408</c:v>
                </c:pt>
                <c:pt idx="19">
                  <c:v>0.91029949237236041</c:v>
                </c:pt>
                <c:pt idx="20">
                  <c:v>1.2613819513399822</c:v>
                </c:pt>
                <c:pt idx="21">
                  <c:v>1.9845422666681474</c:v>
                </c:pt>
                <c:pt idx="22">
                  <c:v>0.83006466880693353</c:v>
                </c:pt>
                <c:pt idx="23">
                  <c:v>0.85717028755624247</c:v>
                </c:pt>
                <c:pt idx="24">
                  <c:v>1.661757897149813</c:v>
                </c:pt>
                <c:pt idx="25">
                  <c:v>1.213753879170971</c:v>
                </c:pt>
                <c:pt idx="26">
                  <c:v>1.8506005899479971</c:v>
                </c:pt>
                <c:pt idx="27">
                  <c:v>0.65365294679129737</c:v>
                </c:pt>
                <c:pt idx="28">
                  <c:v>0.91708707741728357</c:v>
                </c:pt>
                <c:pt idx="29">
                  <c:v>2.6164331997186374</c:v>
                </c:pt>
                <c:pt idx="30">
                  <c:v>0.88671296908780683</c:v>
                </c:pt>
                <c:pt idx="31">
                  <c:v>1.512024263705092</c:v>
                </c:pt>
                <c:pt idx="32">
                  <c:v>1.6066695044813672</c:v>
                </c:pt>
                <c:pt idx="33">
                  <c:v>2.3217726888177022</c:v>
                </c:pt>
                <c:pt idx="34">
                  <c:v>1.4903753224440579</c:v>
                </c:pt>
                <c:pt idx="35">
                  <c:v>1.0969424112615516</c:v>
                </c:pt>
                <c:pt idx="36">
                  <c:v>1.0293381211905903</c:v>
                </c:pt>
                <c:pt idx="37">
                  <c:v>0.94123812842072918</c:v>
                </c:pt>
                <c:pt idx="38">
                  <c:v>1.8031727011228504</c:v>
                </c:pt>
                <c:pt idx="39">
                  <c:v>1.1095493170155619</c:v>
                </c:pt>
                <c:pt idx="40">
                  <c:v>1.3666900239337787</c:v>
                </c:pt>
                <c:pt idx="41">
                  <c:v>2.783661300086921</c:v>
                </c:pt>
                <c:pt idx="42">
                  <c:v>2.947920624564194</c:v>
                </c:pt>
                <c:pt idx="43">
                  <c:v>1.6963246532174703</c:v>
                </c:pt>
                <c:pt idx="44">
                  <c:v>2.206704311930261</c:v>
                </c:pt>
                <c:pt idx="45">
                  <c:v>3.7688330631735667</c:v>
                </c:pt>
                <c:pt idx="46">
                  <c:v>1.8653459064868561</c:v>
                </c:pt>
                <c:pt idx="47">
                  <c:v>1.4685813290356919</c:v>
                </c:pt>
                <c:pt idx="48">
                  <c:v>3.7738576908745807</c:v>
                </c:pt>
                <c:pt idx="49">
                  <c:v>1.480225800457297</c:v>
                </c:pt>
                <c:pt idx="50">
                  <c:v>2.2977522068394935</c:v>
                </c:pt>
                <c:pt idx="51">
                  <c:v>4.1578858378987178</c:v>
                </c:pt>
                <c:pt idx="52">
                  <c:v>4.1037690190623195</c:v>
                </c:pt>
                <c:pt idx="53">
                  <c:v>2.3131090137008723</c:v>
                </c:pt>
                <c:pt idx="54">
                  <c:v>2.0682080196556472</c:v>
                </c:pt>
                <c:pt idx="55">
                  <c:v>2.8035709202314369</c:v>
                </c:pt>
                <c:pt idx="56">
                  <c:v>2.9583998478862483</c:v>
                </c:pt>
                <c:pt idx="57">
                  <c:v>7.2072201237446079</c:v>
                </c:pt>
                <c:pt idx="58">
                  <c:v>0.94691074149612708</c:v>
                </c:pt>
                <c:pt idx="59">
                  <c:v>3.9363730683274158</c:v>
                </c:pt>
                <c:pt idx="60">
                  <c:v>5.7560328505392375</c:v>
                </c:pt>
              </c:numCache>
            </c:numRef>
          </c:val>
          <c:extLst>
            <c:ext xmlns:c16="http://schemas.microsoft.com/office/drawing/2014/chart" uri="{C3380CC4-5D6E-409C-BE32-E72D297353CC}">
              <c16:uniqueId val="{00000006-2B34-E442-88E9-43EFE2CFC76B}"/>
            </c:ext>
          </c:extLst>
        </c:ser>
        <c:ser>
          <c:idx val="0"/>
          <c:order val="7"/>
          <c:tx>
            <c:strRef>
              <c:f>'Analysis_4-must not modify'!$G$6</c:f>
              <c:strCache>
                <c:ptCount val="1"/>
                <c:pt idx="0">
                  <c:v> Stationary </c:v>
                </c:pt>
              </c:strCache>
            </c:strRef>
          </c:tx>
          <c:spPr>
            <a:solidFill>
              <a:schemeClr val="accent1">
                <a:lumMod val="75000"/>
              </a:schemeClr>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strRef>
          </c:cat>
          <c:val>
            <c:numRef>
              <c:f>[0]!altpart1</c:f>
              <c:numCache>
                <c:formatCode>_(* #,##0.0_);_(* \(#,##0.0\);_(* "-"??_);_(@_)</c:formatCode>
                <c:ptCount val="61"/>
                <c:pt idx="0">
                  <c:v>0.31084560888945828</c:v>
                </c:pt>
                <c:pt idx="1">
                  <c:v>0.28590751212481624</c:v>
                </c:pt>
                <c:pt idx="2">
                  <c:v>0.3947895027780694</c:v>
                </c:pt>
                <c:pt idx="3">
                  <c:v>0.48149612865822899</c:v>
                </c:pt>
                <c:pt idx="4">
                  <c:v>0.69348625793626761</c:v>
                </c:pt>
                <c:pt idx="5">
                  <c:v>0.89611700799388916</c:v>
                </c:pt>
                <c:pt idx="6">
                  <c:v>1.0335646468440911</c:v>
                </c:pt>
                <c:pt idx="7">
                  <c:v>0.71318676153924976</c:v>
                </c:pt>
                <c:pt idx="8">
                  <c:v>1.017599177656717</c:v>
                </c:pt>
                <c:pt idx="9">
                  <c:v>1.6236023084015665</c:v>
                </c:pt>
                <c:pt idx="10">
                  <c:v>0.81414692383559362</c:v>
                </c:pt>
                <c:pt idx="11">
                  <c:v>1.3984346152369007</c:v>
                </c:pt>
                <c:pt idx="12">
                  <c:v>0.77920193457853137</c:v>
                </c:pt>
                <c:pt idx="13">
                  <c:v>1.9142926424155142</c:v>
                </c:pt>
                <c:pt idx="14">
                  <c:v>0.36582842191057585</c:v>
                </c:pt>
                <c:pt idx="15">
                  <c:v>1.5655025750416345</c:v>
                </c:pt>
                <c:pt idx="16">
                  <c:v>1.4457468862000717</c:v>
                </c:pt>
                <c:pt idx="17">
                  <c:v>1.7860687723185051</c:v>
                </c:pt>
                <c:pt idx="18">
                  <c:v>1.9831111998504471</c:v>
                </c:pt>
                <c:pt idx="19">
                  <c:v>2.1534887755831389</c:v>
                </c:pt>
                <c:pt idx="20">
                  <c:v>1.9876042371889344</c:v>
                </c:pt>
                <c:pt idx="21">
                  <c:v>1.076877788293831</c:v>
                </c:pt>
                <c:pt idx="22">
                  <c:v>2.8394644473884267</c:v>
                </c:pt>
                <c:pt idx="23">
                  <c:v>3.3254992770224781</c:v>
                </c:pt>
                <c:pt idx="24">
                  <c:v>2.4070171968331651</c:v>
                </c:pt>
                <c:pt idx="25">
                  <c:v>2.4701882633413308</c:v>
                </c:pt>
                <c:pt idx="26">
                  <c:v>2.2032567738519635</c:v>
                </c:pt>
                <c:pt idx="27">
                  <c:v>3.7718667640419432</c:v>
                </c:pt>
                <c:pt idx="28">
                  <c:v>3.4544251065286042</c:v>
                </c:pt>
                <c:pt idx="29">
                  <c:v>2.0792643509479332</c:v>
                </c:pt>
                <c:pt idx="30">
                  <c:v>3.9562313615256683</c:v>
                </c:pt>
                <c:pt idx="31">
                  <c:v>3.3099443567310156</c:v>
                </c:pt>
                <c:pt idx="32">
                  <c:v>3.0461653389177989</c:v>
                </c:pt>
                <c:pt idx="33">
                  <c:v>2.6818437675877642</c:v>
                </c:pt>
                <c:pt idx="34">
                  <c:v>3.3152597917754734</c:v>
                </c:pt>
                <c:pt idx="35">
                  <c:v>4.0193443076128466</c:v>
                </c:pt>
                <c:pt idx="36">
                  <c:v>4.3904646634906097</c:v>
                </c:pt>
                <c:pt idx="37">
                  <c:v>4.0160994822102882</c:v>
                </c:pt>
                <c:pt idx="38">
                  <c:v>3.7953645570412906</c:v>
                </c:pt>
                <c:pt idx="39">
                  <c:v>4.7058058509212843</c:v>
                </c:pt>
                <c:pt idx="40">
                  <c:v>4.4588775315252933</c:v>
                </c:pt>
                <c:pt idx="41">
                  <c:v>2.7418514953783424</c:v>
                </c:pt>
                <c:pt idx="42">
                  <c:v>2.4877548427891383</c:v>
                </c:pt>
                <c:pt idx="43">
                  <c:v>4.484138045780619</c:v>
                </c:pt>
                <c:pt idx="44">
                  <c:v>2.8042008749734779</c:v>
                </c:pt>
                <c:pt idx="45">
                  <c:v>2.7011355172520317</c:v>
                </c:pt>
                <c:pt idx="46">
                  <c:v>4.6228954226474217</c:v>
                </c:pt>
                <c:pt idx="47">
                  <c:v>5.018007352956074</c:v>
                </c:pt>
                <c:pt idx="48">
                  <c:v>3.4801751262244207</c:v>
                </c:pt>
                <c:pt idx="49">
                  <c:v>4.0078631645231173</c:v>
                </c:pt>
                <c:pt idx="50">
                  <c:v>6.7671662698519501</c:v>
                </c:pt>
                <c:pt idx="51">
                  <c:v>4.6833443683699389</c:v>
                </c:pt>
                <c:pt idx="52">
                  <c:v>5.8952947323648743</c:v>
                </c:pt>
                <c:pt idx="53">
                  <c:v>7.7642876160248768</c:v>
                </c:pt>
                <c:pt idx="54">
                  <c:v>8.736342780295697</c:v>
                </c:pt>
                <c:pt idx="55">
                  <c:v>8.930436174673595</c:v>
                </c:pt>
                <c:pt idx="56">
                  <c:v>8.6380021632403974</c:v>
                </c:pt>
                <c:pt idx="57">
                  <c:v>7.3472917737697641</c:v>
                </c:pt>
                <c:pt idx="58">
                  <c:v>13.954838254282249</c:v>
                </c:pt>
                <c:pt idx="59">
                  <c:v>12.083299528894802</c:v>
                </c:pt>
                <c:pt idx="60">
                  <c:v>30.393757366359402</c:v>
                </c:pt>
              </c:numCache>
            </c:numRef>
          </c:val>
          <c:extLst>
            <c:ext xmlns:c16="http://schemas.microsoft.com/office/drawing/2014/chart" uri="{C3380CC4-5D6E-409C-BE32-E72D297353CC}">
              <c16:uniqueId val="{00000007-2B34-E442-88E9-43EFE2CFC76B}"/>
            </c:ext>
          </c:extLst>
        </c:ser>
        <c:dLbls>
          <c:showLegendKey val="0"/>
          <c:showVal val="0"/>
          <c:showCatName val="0"/>
          <c:showSerName val="0"/>
          <c:showPercent val="0"/>
          <c:showBubbleSize val="0"/>
        </c:dLbls>
        <c:gapWidth val="91"/>
        <c:overlap val="100"/>
        <c:axId val="150360064"/>
        <c:axId val="74586304"/>
      </c:barChart>
      <c:lineChart>
        <c:grouping val="standard"/>
        <c:varyColors val="0"/>
        <c:ser>
          <c:idx val="8"/>
          <c:order val="8"/>
          <c:tx>
            <c:v>Average</c:v>
          </c:tx>
          <c:spPr>
            <a:ln w="28575" cap="rnd">
              <a:solidFill>
                <a:schemeClr val="accent4"/>
              </a:solidFill>
              <a:prstDash val="sysDash"/>
              <a:round/>
            </a:ln>
            <a:effectLst/>
          </c:spPr>
          <c:marker>
            <c:symbol val="none"/>
          </c:marker>
          <c:cat>
            <c:numRef>
              <c:f>[0]!Graphxaxisaverage</c:f>
              <c:numCache>
                <c:formatCode>General</c:formatCode>
                <c:ptCount val="6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formatCode="0">
                  <c:v>51</c:v>
                </c:pt>
                <c:pt idx="51">
                  <c:v>52</c:v>
                </c:pt>
                <c:pt idx="52">
                  <c:v>53</c:v>
                </c:pt>
                <c:pt idx="53">
                  <c:v>54</c:v>
                </c:pt>
                <c:pt idx="54">
                  <c:v>55</c:v>
                </c:pt>
                <c:pt idx="55">
                  <c:v>56</c:v>
                </c:pt>
                <c:pt idx="56">
                  <c:v>57</c:v>
                </c:pt>
                <c:pt idx="57">
                  <c:v>58</c:v>
                </c:pt>
                <c:pt idx="58">
                  <c:v>59</c:v>
                </c:pt>
                <c:pt idx="59">
                  <c:v>60</c:v>
                </c:pt>
                <c:pt idx="60">
                  <c:v>61</c:v>
                </c:pt>
              </c:numCache>
            </c:numRef>
          </c:cat>
          <c:val>
            <c:numRef>
              <c:f>[0]!altaverage</c:f>
              <c:numCache>
                <c:formatCode>_(* #,##0.0_);_(* \(#,##0.0\);_(* "-"??_);_(@_)</c:formatCode>
                <c:ptCount val="61"/>
                <c:pt idx="0">
                  <c:v>6.0073814779189387</c:v>
                </c:pt>
                <c:pt idx="1">
                  <c:v>6.0073814779189387</c:v>
                </c:pt>
                <c:pt idx="2">
                  <c:v>6.0073814779189387</c:v>
                </c:pt>
                <c:pt idx="3">
                  <c:v>6.0073814779189387</c:v>
                </c:pt>
                <c:pt idx="4">
                  <c:v>6.0073814779189387</c:v>
                </c:pt>
                <c:pt idx="5">
                  <c:v>6.0073814779189387</c:v>
                </c:pt>
                <c:pt idx="6">
                  <c:v>6.0073814779189387</c:v>
                </c:pt>
                <c:pt idx="7">
                  <c:v>6.0073814779189387</c:v>
                </c:pt>
                <c:pt idx="8">
                  <c:v>6.0073814779189387</c:v>
                </c:pt>
                <c:pt idx="9">
                  <c:v>6.0073814779189387</c:v>
                </c:pt>
                <c:pt idx="10">
                  <c:v>6.0073814779189387</c:v>
                </c:pt>
                <c:pt idx="11">
                  <c:v>6.0073814779189387</c:v>
                </c:pt>
                <c:pt idx="12">
                  <c:v>6.0073814779189387</c:v>
                </c:pt>
                <c:pt idx="13">
                  <c:v>6.0073814779189387</c:v>
                </c:pt>
                <c:pt idx="14">
                  <c:v>6.0073814779189387</c:v>
                </c:pt>
                <c:pt idx="15">
                  <c:v>6.0073814779189387</c:v>
                </c:pt>
                <c:pt idx="16">
                  <c:v>6.0073814779189387</c:v>
                </c:pt>
                <c:pt idx="17">
                  <c:v>6.0073814779189387</c:v>
                </c:pt>
                <c:pt idx="18">
                  <c:v>6.0073814779189387</c:v>
                </c:pt>
                <c:pt idx="19">
                  <c:v>6.0073814779189387</c:v>
                </c:pt>
                <c:pt idx="20">
                  <c:v>6.0073814779189387</c:v>
                </c:pt>
                <c:pt idx="21">
                  <c:v>6.0073814779189387</c:v>
                </c:pt>
                <c:pt idx="22">
                  <c:v>6.0073814779189387</c:v>
                </c:pt>
                <c:pt idx="23">
                  <c:v>6.0073814779189387</c:v>
                </c:pt>
                <c:pt idx="24">
                  <c:v>6.0073814779189387</c:v>
                </c:pt>
                <c:pt idx="25">
                  <c:v>6.0073814779189387</c:v>
                </c:pt>
                <c:pt idx="26">
                  <c:v>6.0073814779189387</c:v>
                </c:pt>
                <c:pt idx="27">
                  <c:v>6.0073814779189387</c:v>
                </c:pt>
                <c:pt idx="28">
                  <c:v>6.0073814779189387</c:v>
                </c:pt>
                <c:pt idx="29">
                  <c:v>6.0073814779189387</c:v>
                </c:pt>
                <c:pt idx="30">
                  <c:v>6.0073814779189387</c:v>
                </c:pt>
                <c:pt idx="31">
                  <c:v>6.0073814779189387</c:v>
                </c:pt>
                <c:pt idx="32">
                  <c:v>6.0073814779189387</c:v>
                </c:pt>
                <c:pt idx="33">
                  <c:v>6.0073814779189387</c:v>
                </c:pt>
                <c:pt idx="34">
                  <c:v>6.0073814779189387</c:v>
                </c:pt>
                <c:pt idx="35">
                  <c:v>6.0073814779189387</c:v>
                </c:pt>
                <c:pt idx="36">
                  <c:v>6.0073814779189387</c:v>
                </c:pt>
                <c:pt idx="37">
                  <c:v>6.0073814779189387</c:v>
                </c:pt>
                <c:pt idx="38">
                  <c:v>6.0073814779189387</c:v>
                </c:pt>
                <c:pt idx="39">
                  <c:v>6.0073814779189387</c:v>
                </c:pt>
                <c:pt idx="40">
                  <c:v>6.0073814779189387</c:v>
                </c:pt>
                <c:pt idx="41">
                  <c:v>6.0073814779189387</c:v>
                </c:pt>
                <c:pt idx="42">
                  <c:v>6.0073814779189387</c:v>
                </c:pt>
                <c:pt idx="43">
                  <c:v>6.0073814779189387</c:v>
                </c:pt>
                <c:pt idx="44">
                  <c:v>6.0073814779189387</c:v>
                </c:pt>
                <c:pt idx="45">
                  <c:v>6.0073814779189387</c:v>
                </c:pt>
                <c:pt idx="46">
                  <c:v>6.0073814779189387</c:v>
                </c:pt>
                <c:pt idx="47">
                  <c:v>6.0073814779189387</c:v>
                </c:pt>
                <c:pt idx="48">
                  <c:v>6.0073814779189387</c:v>
                </c:pt>
                <c:pt idx="49">
                  <c:v>6.0073814779189387</c:v>
                </c:pt>
                <c:pt idx="50">
                  <c:v>6.0073814779189387</c:v>
                </c:pt>
                <c:pt idx="51">
                  <c:v>6.0073814779189387</c:v>
                </c:pt>
                <c:pt idx="52">
                  <c:v>6.0073814779189387</c:v>
                </c:pt>
                <c:pt idx="53">
                  <c:v>6.0073814779189387</c:v>
                </c:pt>
                <c:pt idx="54">
                  <c:v>6.0073814779189387</c:v>
                </c:pt>
                <c:pt idx="55">
                  <c:v>6.0073814779189387</c:v>
                </c:pt>
                <c:pt idx="56">
                  <c:v>6.0073814779189387</c:v>
                </c:pt>
                <c:pt idx="57">
                  <c:v>6.0073814779189387</c:v>
                </c:pt>
                <c:pt idx="58">
                  <c:v>6.0073814779189387</c:v>
                </c:pt>
                <c:pt idx="59">
                  <c:v>6.0073814779189387</c:v>
                </c:pt>
                <c:pt idx="60">
                  <c:v>6.0073814779189387</c:v>
                </c:pt>
              </c:numCache>
            </c:numRef>
          </c:val>
          <c:smooth val="0"/>
          <c:extLst>
            <c:ext xmlns:c16="http://schemas.microsoft.com/office/drawing/2014/chart" uri="{C3380CC4-5D6E-409C-BE32-E72D297353CC}">
              <c16:uniqueId val="{00000008-2B34-E442-88E9-43EFE2CFC76B}"/>
            </c:ext>
          </c:extLst>
        </c:ser>
        <c:ser>
          <c:idx val="9"/>
          <c:order val="9"/>
          <c:tx>
            <c:v>Median</c:v>
          </c:tx>
          <c:spPr>
            <a:ln w="31750" cap="rnd">
              <a:solidFill>
                <a:srgbClr val="FF0000"/>
              </a:solidFill>
              <a:prstDash val="sysDot"/>
              <a:round/>
            </a:ln>
            <a:effectLst/>
          </c:spPr>
          <c:marker>
            <c:symbol val="none"/>
          </c:marker>
          <c:val>
            <c:numRef>
              <c:f>[0]!altmedian</c:f>
              <c:numCache>
                <c:formatCode>_(* #,##0.0_);_(* \(#,##0.0\);_(* "-"??_);_(@_)</c:formatCode>
                <c:ptCount val="61"/>
                <c:pt idx="0">
                  <c:v>4.9722647067780734</c:v>
                </c:pt>
                <c:pt idx="1">
                  <c:v>4.9722647067780734</c:v>
                </c:pt>
                <c:pt idx="2">
                  <c:v>4.9722647067780734</c:v>
                </c:pt>
                <c:pt idx="3">
                  <c:v>4.9722647067780734</c:v>
                </c:pt>
                <c:pt idx="4">
                  <c:v>4.9722647067780734</c:v>
                </c:pt>
                <c:pt idx="5">
                  <c:v>4.9722647067780734</c:v>
                </c:pt>
                <c:pt idx="6">
                  <c:v>4.9722647067780734</c:v>
                </c:pt>
                <c:pt idx="7">
                  <c:v>4.9722647067780734</c:v>
                </c:pt>
                <c:pt idx="8">
                  <c:v>4.9722647067780734</c:v>
                </c:pt>
                <c:pt idx="9">
                  <c:v>4.9722647067780734</c:v>
                </c:pt>
                <c:pt idx="10">
                  <c:v>4.9722647067780734</c:v>
                </c:pt>
                <c:pt idx="11">
                  <c:v>4.9722647067780734</c:v>
                </c:pt>
                <c:pt idx="12">
                  <c:v>4.9722647067780734</c:v>
                </c:pt>
                <c:pt idx="13">
                  <c:v>4.9722647067780734</c:v>
                </c:pt>
                <c:pt idx="14">
                  <c:v>4.9722647067780734</c:v>
                </c:pt>
                <c:pt idx="15">
                  <c:v>4.9722647067780734</c:v>
                </c:pt>
                <c:pt idx="16">
                  <c:v>4.9722647067780734</c:v>
                </c:pt>
                <c:pt idx="17">
                  <c:v>4.9722647067780734</c:v>
                </c:pt>
                <c:pt idx="18">
                  <c:v>4.9722647067780734</c:v>
                </c:pt>
                <c:pt idx="19">
                  <c:v>4.9722647067780734</c:v>
                </c:pt>
                <c:pt idx="20">
                  <c:v>4.9722647067780734</c:v>
                </c:pt>
                <c:pt idx="21">
                  <c:v>4.9722647067780734</c:v>
                </c:pt>
                <c:pt idx="22">
                  <c:v>4.9722647067780734</c:v>
                </c:pt>
                <c:pt idx="23">
                  <c:v>4.9722647067780734</c:v>
                </c:pt>
                <c:pt idx="24">
                  <c:v>4.9722647067780734</c:v>
                </c:pt>
                <c:pt idx="25">
                  <c:v>4.9722647067780734</c:v>
                </c:pt>
                <c:pt idx="26">
                  <c:v>4.9722647067780734</c:v>
                </c:pt>
                <c:pt idx="27">
                  <c:v>4.9722647067780734</c:v>
                </c:pt>
                <c:pt idx="28">
                  <c:v>4.9722647067780734</c:v>
                </c:pt>
                <c:pt idx="29">
                  <c:v>4.9722647067780734</c:v>
                </c:pt>
                <c:pt idx="30">
                  <c:v>4.9722647067780734</c:v>
                </c:pt>
                <c:pt idx="31">
                  <c:v>4.9722647067780734</c:v>
                </c:pt>
                <c:pt idx="32">
                  <c:v>4.9722647067780734</c:v>
                </c:pt>
                <c:pt idx="33">
                  <c:v>4.9722647067780734</c:v>
                </c:pt>
                <c:pt idx="34">
                  <c:v>4.9722647067780734</c:v>
                </c:pt>
                <c:pt idx="35">
                  <c:v>4.9722647067780734</c:v>
                </c:pt>
                <c:pt idx="36">
                  <c:v>4.9722647067780734</c:v>
                </c:pt>
                <c:pt idx="37">
                  <c:v>4.9722647067780734</c:v>
                </c:pt>
                <c:pt idx="38">
                  <c:v>4.9722647067780734</c:v>
                </c:pt>
                <c:pt idx="39">
                  <c:v>4.9722647067780734</c:v>
                </c:pt>
                <c:pt idx="40">
                  <c:v>4.9722647067780734</c:v>
                </c:pt>
                <c:pt idx="41">
                  <c:v>4.9722647067780734</c:v>
                </c:pt>
                <c:pt idx="42">
                  <c:v>4.9722647067780734</c:v>
                </c:pt>
                <c:pt idx="43">
                  <c:v>4.9722647067780734</c:v>
                </c:pt>
                <c:pt idx="44">
                  <c:v>4.9722647067780734</c:v>
                </c:pt>
                <c:pt idx="45">
                  <c:v>4.9722647067780734</c:v>
                </c:pt>
                <c:pt idx="46">
                  <c:v>4.9722647067780734</c:v>
                </c:pt>
                <c:pt idx="47">
                  <c:v>4.9722647067780734</c:v>
                </c:pt>
                <c:pt idx="48">
                  <c:v>4.9722647067780734</c:v>
                </c:pt>
                <c:pt idx="49">
                  <c:v>4.9722647067780734</c:v>
                </c:pt>
                <c:pt idx="50">
                  <c:v>4.9722647067780734</c:v>
                </c:pt>
                <c:pt idx="51">
                  <c:v>4.9722647067780734</c:v>
                </c:pt>
                <c:pt idx="52">
                  <c:v>4.9722647067780734</c:v>
                </c:pt>
                <c:pt idx="53">
                  <c:v>4.9722647067780734</c:v>
                </c:pt>
                <c:pt idx="54">
                  <c:v>4.9722647067780734</c:v>
                </c:pt>
                <c:pt idx="55">
                  <c:v>4.9722647067780734</c:v>
                </c:pt>
                <c:pt idx="56">
                  <c:v>4.9722647067780734</c:v>
                </c:pt>
                <c:pt idx="57">
                  <c:v>4.9722647067780734</c:v>
                </c:pt>
                <c:pt idx="58">
                  <c:v>4.9722647067780734</c:v>
                </c:pt>
                <c:pt idx="59">
                  <c:v>4.9722647067780734</c:v>
                </c:pt>
                <c:pt idx="60">
                  <c:v>4.9722647067780734</c:v>
                </c:pt>
              </c:numCache>
            </c:numRef>
          </c:val>
          <c:smooth val="0"/>
          <c:extLst>
            <c:ext xmlns:c16="http://schemas.microsoft.com/office/drawing/2014/chart" uri="{C3380CC4-5D6E-409C-BE32-E72D297353CC}">
              <c16:uniqueId val="{00000009-2B34-E442-88E9-43EFE2CFC76B}"/>
            </c:ext>
          </c:extLst>
        </c:ser>
        <c:dLbls>
          <c:showLegendKey val="0"/>
          <c:showVal val="0"/>
          <c:showCatName val="0"/>
          <c:showSerName val="0"/>
          <c:showPercent val="0"/>
          <c:showBubbleSize val="0"/>
        </c:dLbls>
        <c:marker val="1"/>
        <c:smooth val="0"/>
        <c:axId val="150360064"/>
        <c:axId val="74586304"/>
      </c:lineChart>
      <c:catAx>
        <c:axId val="150360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4586304"/>
        <c:crosses val="autoZero"/>
        <c:auto val="0"/>
        <c:lblAlgn val="ctr"/>
        <c:lblOffset val="100"/>
        <c:noMultiLvlLbl val="0"/>
      </c:catAx>
      <c:valAx>
        <c:axId val="74586304"/>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360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95467943000136E-2"/>
          <c:y val="3.2886805527729095E-2"/>
          <c:w val="0.94280453205699988"/>
          <c:h val="0.6880354932929712"/>
        </c:manualLayout>
      </c:layout>
      <c:barChart>
        <c:barDir val="col"/>
        <c:grouping val="percentStacked"/>
        <c:varyColors val="0"/>
        <c:ser>
          <c:idx val="7"/>
          <c:order val="0"/>
          <c:tx>
            <c:strRef>
              <c:f>'Analysis_4-must not modify'!$N$6</c:f>
              <c:strCache>
                <c:ptCount val="1"/>
                <c:pt idx="0">
                  <c:v>  </c:v>
                </c:pt>
              </c:strCache>
            </c:strRef>
          </c:tx>
          <c:spPr>
            <a:solidFill>
              <a:schemeClr val="accent4">
                <a:lumMod val="75000"/>
              </a:schemeClr>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extLst xmlns:c15="http://schemas.microsoft.com/office/drawing/2012/chart"/>
            </c:strRef>
          </c:cat>
          <c:val>
            <c:numRef>
              <c:f>[0]!altpart8</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0-10DD-D24A-B1A8-CDB32C238680}"/>
            </c:ext>
          </c:extLst>
        </c:ser>
        <c:ser>
          <c:idx val="6"/>
          <c:order val="1"/>
          <c:tx>
            <c:strRef>
              <c:f>'Analysis_3-must not modify'!$K$6</c:f>
              <c:strCache>
                <c:ptCount val="1"/>
                <c:pt idx="0">
                  <c:v>  </c:v>
                </c:pt>
              </c:strCache>
            </c:strRef>
          </c:tx>
          <c:spPr>
            <a:solidFill>
              <a:srgbClr val="A1CBF1"/>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extLst xmlns:c15="http://schemas.microsoft.com/office/drawing/2012/chart"/>
            </c:strRef>
          </c:cat>
          <c:val>
            <c:numRef>
              <c:f>[0]!altpart7</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1-10DD-D24A-B1A8-CDB32C238680}"/>
            </c:ext>
          </c:extLst>
        </c:ser>
        <c:ser>
          <c:idx val="5"/>
          <c:order val="2"/>
          <c:tx>
            <c:strRef>
              <c:f>'Analysis_3-must not modify'!$J$6</c:f>
              <c:strCache>
                <c:ptCount val="1"/>
                <c:pt idx="0">
                  <c:v>  </c:v>
                </c:pt>
              </c:strCache>
            </c:strRef>
          </c:tx>
          <c:spPr>
            <a:solidFill>
              <a:schemeClr val="accent4"/>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extLst xmlns:c15="http://schemas.microsoft.com/office/drawing/2012/chart"/>
            </c:strRef>
          </c:cat>
          <c:val>
            <c:numRef>
              <c:f>[0]!altpart6</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2-10DD-D24A-B1A8-CDB32C238680}"/>
            </c:ext>
          </c:extLst>
        </c:ser>
        <c:ser>
          <c:idx val="4"/>
          <c:order val="3"/>
          <c:tx>
            <c:strRef>
              <c:f>'Analysis_3-must not modify'!$I$6</c:f>
              <c:strCache>
                <c:ptCount val="1"/>
                <c:pt idx="0">
                  <c:v>  </c:v>
                </c:pt>
              </c:strCache>
            </c:strRef>
          </c:tx>
          <c:spPr>
            <a:solidFill>
              <a:srgbClr val="76D6FF"/>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extLst xmlns:c15="http://schemas.microsoft.com/office/drawing/2012/chart"/>
            </c:strRef>
          </c:cat>
          <c:val>
            <c:numRef>
              <c:f>[0]!altpart5</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3-10DD-D24A-B1A8-CDB32C238680}"/>
            </c:ext>
          </c:extLst>
        </c:ser>
        <c:ser>
          <c:idx val="3"/>
          <c:order val="4"/>
          <c:tx>
            <c:strRef>
              <c:f>'Analysis_3-must not modify'!$H$6</c:f>
              <c:strCache>
                <c:ptCount val="1"/>
                <c:pt idx="0">
                  <c:v>  </c:v>
                </c:pt>
              </c:strCache>
            </c:strRef>
          </c:tx>
          <c:spPr>
            <a:solidFill>
              <a:srgbClr val="9285FD"/>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extLst xmlns:c15="http://schemas.microsoft.com/office/drawing/2012/chart"/>
            </c:strRef>
          </c:cat>
          <c:val>
            <c:numRef>
              <c:f>[0]!altpart4</c:f>
              <c:numCache>
                <c:formatCode>_(* #,##0.0_);_(* \(#,##0.0\);_(*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extLst>
            <c:ext xmlns:c16="http://schemas.microsoft.com/office/drawing/2014/chart" uri="{C3380CC4-5D6E-409C-BE32-E72D297353CC}">
              <c16:uniqueId val="{00000004-10DD-D24A-B1A8-CDB32C238680}"/>
            </c:ext>
          </c:extLst>
        </c:ser>
        <c:ser>
          <c:idx val="2"/>
          <c:order val="5"/>
          <c:tx>
            <c:strRef>
              <c:f>'Analysis_4-must not modify'!$I$6</c:f>
              <c:strCache>
                <c:ptCount val="1"/>
                <c:pt idx="0">
                  <c:v> Waste </c:v>
                </c:pt>
              </c:strCache>
            </c:strRef>
          </c:tx>
          <c:spPr>
            <a:solidFill>
              <a:schemeClr val="accent6"/>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extLst xmlns:c15="http://schemas.microsoft.com/office/drawing/2012/chart"/>
            </c:strRef>
          </c:cat>
          <c:val>
            <c:numRef>
              <c:f>[0]!altpart3</c:f>
              <c:numCache>
                <c:formatCode>_(* #,##0.0_);_(* \(#,##0.0\);_(* "-"??_);_(@_)</c:formatCode>
                <c:ptCount val="61"/>
                <c:pt idx="0">
                  <c:v>0.49577056951000997</c:v>
                </c:pt>
                <c:pt idx="1">
                  <c:v>9.2002848859800923E-2</c:v>
                </c:pt>
                <c:pt idx="2">
                  <c:v>0.53652739161154006</c:v>
                </c:pt>
                <c:pt idx="3">
                  <c:v>0.3022977516736855</c:v>
                </c:pt>
                <c:pt idx="4">
                  <c:v>0.45617819820809524</c:v>
                </c:pt>
                <c:pt idx="5">
                  <c:v>0.12316216222102085</c:v>
                </c:pt>
                <c:pt idx="6">
                  <c:v>5.0346465692471032E-2</c:v>
                </c:pt>
                <c:pt idx="7">
                  <c:v>0.34790073955787432</c:v>
                </c:pt>
                <c:pt idx="8">
                  <c:v>8.2975419374766868E-3</c:v>
                </c:pt>
                <c:pt idx="9">
                  <c:v>0.34924635906083829</c:v>
                </c:pt>
                <c:pt idx="10">
                  <c:v>8.7231214521304043E-2</c:v>
                </c:pt>
                <c:pt idx="11">
                  <c:v>0.12034966591176473</c:v>
                </c:pt>
                <c:pt idx="12">
                  <c:v>0.30041972562561703</c:v>
                </c:pt>
                <c:pt idx="13">
                  <c:v>0.19771832599118941</c:v>
                </c:pt>
                <c:pt idx="14">
                  <c:v>0.50511761639658481</c:v>
                </c:pt>
                <c:pt idx="15">
                  <c:v>3.5419565463641264E-2</c:v>
                </c:pt>
                <c:pt idx="16">
                  <c:v>0.36474697376801363</c:v>
                </c:pt>
                <c:pt idx="17">
                  <c:v>0.34344643660327184</c:v>
                </c:pt>
                <c:pt idx="18">
                  <c:v>0.13377192563410814</c:v>
                </c:pt>
                <c:pt idx="19">
                  <c:v>0.17908493458205679</c:v>
                </c:pt>
                <c:pt idx="20">
                  <c:v>6.8173595454106492E-2</c:v>
                </c:pt>
                <c:pt idx="21">
                  <c:v>0.57111503687320708</c:v>
                </c:pt>
                <c:pt idx="22">
                  <c:v>0.20241259851692117</c:v>
                </c:pt>
                <c:pt idx="23">
                  <c:v>2.8256309792147025E-2</c:v>
                </c:pt>
                <c:pt idx="24">
                  <c:v>0.16628376771181022</c:v>
                </c:pt>
                <c:pt idx="25">
                  <c:v>0.60961599405818356</c:v>
                </c:pt>
                <c:pt idx="26">
                  <c:v>0.28337012712449711</c:v>
                </c:pt>
                <c:pt idx="27">
                  <c:v>7.1537110567673479E-3</c:v>
                </c:pt>
                <c:pt idx="28">
                  <c:v>0.26694438949350963</c:v>
                </c:pt>
                <c:pt idx="29">
                  <c:v>0.24110166867204094</c:v>
                </c:pt>
                <c:pt idx="30">
                  <c:v>0.12932037616459788</c:v>
                </c:pt>
                <c:pt idx="31">
                  <c:v>0.36481131931385963</c:v>
                </c:pt>
                <c:pt idx="32">
                  <c:v>0.54757522751718612</c:v>
                </c:pt>
                <c:pt idx="33">
                  <c:v>0.21955722040558559</c:v>
                </c:pt>
                <c:pt idx="34">
                  <c:v>0.56521364655351725</c:v>
                </c:pt>
                <c:pt idx="35">
                  <c:v>0.33426942073030858</c:v>
                </c:pt>
                <c:pt idx="36">
                  <c:v>0.1978114539252</c:v>
                </c:pt>
                <c:pt idx="37">
                  <c:v>0.66250807246462595</c:v>
                </c:pt>
                <c:pt idx="38">
                  <c:v>0.21759704742768166</c:v>
                </c:pt>
                <c:pt idx="39">
                  <c:v>1.8356159159654176E-2</c:v>
                </c:pt>
                <c:pt idx="40">
                  <c:v>1.721761774056851E-2</c:v>
                </c:pt>
                <c:pt idx="41">
                  <c:v>0.33984493275632943</c:v>
                </c:pt>
                <c:pt idx="42">
                  <c:v>0.47870142529830151</c:v>
                </c:pt>
                <c:pt idx="43">
                  <c:v>1.0330056889810389E-2</c:v>
                </c:pt>
                <c:pt idx="44">
                  <c:v>1.2856950149029787</c:v>
                </c:pt>
                <c:pt idx="45">
                  <c:v>0.11534713562784359</c:v>
                </c:pt>
                <c:pt idx="46">
                  <c:v>0.10023266008416898</c:v>
                </c:pt>
                <c:pt idx="47">
                  <c:v>0.38395127647837812</c:v>
                </c:pt>
                <c:pt idx="48">
                  <c:v>0.16047235066256879</c:v>
                </c:pt>
                <c:pt idx="49">
                  <c:v>3.5273709281103272</c:v>
                </c:pt>
                <c:pt idx="50">
                  <c:v>2.5866818262885678E-2</c:v>
                </c:pt>
                <c:pt idx="51">
                  <c:v>0.54111619315225312</c:v>
                </c:pt>
                <c:pt idx="52">
                  <c:v>0.44622657749413625</c:v>
                </c:pt>
                <c:pt idx="53">
                  <c:v>0.43908731967922193</c:v>
                </c:pt>
                <c:pt idx="54">
                  <c:v>0.40984597510866777</c:v>
                </c:pt>
                <c:pt idx="55">
                  <c:v>0.11529107031175427</c:v>
                </c:pt>
                <c:pt idx="56">
                  <c:v>0.40537237596945791</c:v>
                </c:pt>
                <c:pt idx="57">
                  <c:v>0.36540411012561491</c:v>
                </c:pt>
                <c:pt idx="58">
                  <c:v>1.9591029681328633</c:v>
                </c:pt>
                <c:pt idx="59">
                  <c:v>1.9243113997482895</c:v>
                </c:pt>
                <c:pt idx="60">
                  <c:v>1.5055521226101665</c:v>
                </c:pt>
              </c:numCache>
            </c:numRef>
          </c:val>
          <c:extLst>
            <c:ext xmlns:c16="http://schemas.microsoft.com/office/drawing/2014/chart" uri="{C3380CC4-5D6E-409C-BE32-E72D297353CC}">
              <c16:uniqueId val="{00000005-10DD-D24A-B1A8-CDB32C238680}"/>
            </c:ext>
          </c:extLst>
        </c:ser>
        <c:ser>
          <c:idx val="1"/>
          <c:order val="6"/>
          <c:tx>
            <c:strRef>
              <c:f>'Analysis_4-must not modify'!$H$6</c:f>
              <c:strCache>
                <c:ptCount val="1"/>
                <c:pt idx="0">
                  <c:v> Transportation </c:v>
                </c:pt>
              </c:strCache>
            </c:strRef>
          </c:tx>
          <c:spPr>
            <a:solidFill>
              <a:srgbClr val="980001"/>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extLst xmlns:c15="http://schemas.microsoft.com/office/drawing/2012/chart"/>
            </c:strRef>
          </c:cat>
          <c:val>
            <c:numRef>
              <c:f>[0]!altpart2</c:f>
              <c:numCache>
                <c:formatCode>_(* #,##0.0_);_(* \(#,##0.0\);_(* "-"??_);_(@_)</c:formatCode>
                <c:ptCount val="61"/>
                <c:pt idx="0">
                  <c:v>0.35444603624718207</c:v>
                </c:pt>
                <c:pt idx="1">
                  <c:v>0.95412365178811542</c:v>
                </c:pt>
                <c:pt idx="2">
                  <c:v>0.43453893917704417</c:v>
                </c:pt>
                <c:pt idx="3">
                  <c:v>0.60165967430943423</c:v>
                </c:pt>
                <c:pt idx="4">
                  <c:v>0.24719033727013573</c:v>
                </c:pt>
                <c:pt idx="5">
                  <c:v>0.61972723389949769</c:v>
                </c:pt>
                <c:pt idx="6">
                  <c:v>0.66623055122312447</c:v>
                </c:pt>
                <c:pt idx="7">
                  <c:v>0.71484409135530302</c:v>
                </c:pt>
                <c:pt idx="8">
                  <c:v>0.92296113918659095</c:v>
                </c:pt>
                <c:pt idx="9">
                  <c:v>5.9025012689296712E-2</c:v>
                </c:pt>
                <c:pt idx="10">
                  <c:v>1.2468515867931904</c:v>
                </c:pt>
                <c:pt idx="11">
                  <c:v>0.66692801685961145</c:v>
                </c:pt>
                <c:pt idx="12">
                  <c:v>1.1773605416837445</c:v>
                </c:pt>
                <c:pt idx="13">
                  <c:v>0.30616048443540389</c:v>
                </c:pt>
                <c:pt idx="14">
                  <c:v>1.5990045033058593</c:v>
                </c:pt>
                <c:pt idx="15">
                  <c:v>0.95980530852186674</c:v>
                </c:pt>
                <c:pt idx="16">
                  <c:v>0.8508316421579557</c:v>
                </c:pt>
                <c:pt idx="17">
                  <c:v>0.76572687281516982</c:v>
                </c:pt>
                <c:pt idx="18">
                  <c:v>1.0447488620913408</c:v>
                </c:pt>
                <c:pt idx="19">
                  <c:v>0.91029949237236041</c:v>
                </c:pt>
                <c:pt idx="20">
                  <c:v>1.2613819513399822</c:v>
                </c:pt>
                <c:pt idx="21">
                  <c:v>1.9845422666681474</c:v>
                </c:pt>
                <c:pt idx="22">
                  <c:v>0.83006466880693353</c:v>
                </c:pt>
                <c:pt idx="23">
                  <c:v>0.85717028755624247</c:v>
                </c:pt>
                <c:pt idx="24">
                  <c:v>1.661757897149813</c:v>
                </c:pt>
                <c:pt idx="25">
                  <c:v>1.213753879170971</c:v>
                </c:pt>
                <c:pt idx="26">
                  <c:v>1.8506005899479971</c:v>
                </c:pt>
                <c:pt idx="27">
                  <c:v>0.65365294679129737</c:v>
                </c:pt>
                <c:pt idx="28">
                  <c:v>0.91708707741728357</c:v>
                </c:pt>
                <c:pt idx="29">
                  <c:v>2.6164331997186374</c:v>
                </c:pt>
                <c:pt idx="30">
                  <c:v>0.88671296908780683</c:v>
                </c:pt>
                <c:pt idx="31">
                  <c:v>1.512024263705092</c:v>
                </c:pt>
                <c:pt idx="32">
                  <c:v>1.6066695044813672</c:v>
                </c:pt>
                <c:pt idx="33">
                  <c:v>2.3217726888177022</c:v>
                </c:pt>
                <c:pt idx="34">
                  <c:v>1.4903753224440579</c:v>
                </c:pt>
                <c:pt idx="35">
                  <c:v>1.0969424112615516</c:v>
                </c:pt>
                <c:pt idx="36">
                  <c:v>1.0293381211905903</c:v>
                </c:pt>
                <c:pt idx="37">
                  <c:v>0.94123812842072918</c:v>
                </c:pt>
                <c:pt idx="38">
                  <c:v>1.8031727011228504</c:v>
                </c:pt>
                <c:pt idx="39">
                  <c:v>1.1095493170155619</c:v>
                </c:pt>
                <c:pt idx="40">
                  <c:v>1.3666900239337787</c:v>
                </c:pt>
                <c:pt idx="41">
                  <c:v>2.783661300086921</c:v>
                </c:pt>
                <c:pt idx="42">
                  <c:v>2.947920624564194</c:v>
                </c:pt>
                <c:pt idx="43">
                  <c:v>1.6963246532174703</c:v>
                </c:pt>
                <c:pt idx="44">
                  <c:v>2.206704311930261</c:v>
                </c:pt>
                <c:pt idx="45">
                  <c:v>3.7688330631735667</c:v>
                </c:pt>
                <c:pt idx="46">
                  <c:v>1.8653459064868561</c:v>
                </c:pt>
                <c:pt idx="47">
                  <c:v>1.4685813290356919</c:v>
                </c:pt>
                <c:pt idx="48">
                  <c:v>3.7738576908745807</c:v>
                </c:pt>
                <c:pt idx="49">
                  <c:v>1.480225800457297</c:v>
                </c:pt>
                <c:pt idx="50">
                  <c:v>2.2977522068394935</c:v>
                </c:pt>
                <c:pt idx="51">
                  <c:v>4.1578858378987178</c:v>
                </c:pt>
                <c:pt idx="52">
                  <c:v>4.1037690190623195</c:v>
                </c:pt>
                <c:pt idx="53">
                  <c:v>2.3131090137008723</c:v>
                </c:pt>
                <c:pt idx="54">
                  <c:v>2.0682080196556472</c:v>
                </c:pt>
                <c:pt idx="55">
                  <c:v>2.8035709202314369</c:v>
                </c:pt>
                <c:pt idx="56">
                  <c:v>2.9583998478862483</c:v>
                </c:pt>
                <c:pt idx="57">
                  <c:v>7.2072201237446079</c:v>
                </c:pt>
                <c:pt idx="58">
                  <c:v>0.94691074149612708</c:v>
                </c:pt>
                <c:pt idx="59">
                  <c:v>3.9363730683274158</c:v>
                </c:pt>
                <c:pt idx="60">
                  <c:v>5.7560328505392375</c:v>
                </c:pt>
              </c:numCache>
            </c:numRef>
          </c:val>
          <c:extLst>
            <c:ext xmlns:c16="http://schemas.microsoft.com/office/drawing/2014/chart" uri="{C3380CC4-5D6E-409C-BE32-E72D297353CC}">
              <c16:uniqueId val="{00000006-10DD-D24A-B1A8-CDB32C238680}"/>
            </c:ext>
          </c:extLst>
        </c:ser>
        <c:ser>
          <c:idx val="0"/>
          <c:order val="7"/>
          <c:tx>
            <c:strRef>
              <c:f>'Analysis_4-must not modify'!$G$6</c:f>
              <c:strCache>
                <c:ptCount val="1"/>
                <c:pt idx="0">
                  <c:v> Stationary </c:v>
                </c:pt>
              </c:strCache>
            </c:strRef>
          </c:tx>
          <c:spPr>
            <a:solidFill>
              <a:schemeClr val="accent1">
                <a:lumMod val="75000"/>
              </a:schemeClr>
            </a:solidFill>
            <a:ln>
              <a:noFill/>
            </a:ln>
            <a:effectLst/>
          </c:spPr>
          <c:invertIfNegative val="0"/>
          <c:cat>
            <c:strRef>
              <c:f>'Analysis_4-must not modify'!Graphxaxis</c:f>
              <c:strCache>
                <c:ptCount val="61"/>
                <c:pt idx="0">
                  <c:v>Accra_2015</c:v>
                </c:pt>
                <c:pt idx="1">
                  <c:v>Salvador_2013</c:v>
                </c:pt>
                <c:pt idx="2">
                  <c:v>Dar es Salaam_2016</c:v>
                </c:pt>
                <c:pt idx="3">
                  <c:v>Medellín_2015</c:v>
                </c:pt>
                <c:pt idx="4">
                  <c:v>Lagos_2015</c:v>
                </c:pt>
                <c:pt idx="5">
                  <c:v>Bogotá_2012</c:v>
                </c:pt>
                <c:pt idx="6">
                  <c:v>Barcelona_2016</c:v>
                </c:pt>
                <c:pt idx="7">
                  <c:v>Lima_2015</c:v>
                </c:pt>
                <c:pt idx="8">
                  <c:v>Stockholm_2016</c:v>
                </c:pt>
                <c:pt idx="9">
                  <c:v>Hanoi_2015</c:v>
                </c:pt>
                <c:pt idx="10">
                  <c:v>Oslo_2013</c:v>
                </c:pt>
                <c:pt idx="11">
                  <c:v>Amman_2014</c:v>
                </c:pt>
                <c:pt idx="12">
                  <c:v>Quito_2015</c:v>
                </c:pt>
                <c:pt idx="13">
                  <c:v>Paris_2014</c:v>
                </c:pt>
                <c:pt idx="14">
                  <c:v>Curitiba_2013</c:v>
                </c:pt>
                <c:pt idx="15">
                  <c:v>Copenhagen_2015</c:v>
                </c:pt>
                <c:pt idx="16">
                  <c:v>Rio de Janeiro_2012</c:v>
                </c:pt>
                <c:pt idx="17">
                  <c:v>Chennai_2015</c:v>
                </c:pt>
                <c:pt idx="18">
                  <c:v>Madrid_2015</c:v>
                </c:pt>
                <c:pt idx="19">
                  <c:v>Istanbul_2015</c:v>
                </c:pt>
                <c:pt idx="20">
                  <c:v>Rome_2015</c:v>
                </c:pt>
                <c:pt idx="21">
                  <c:v>Ciudad de México_2016</c:v>
                </c:pt>
                <c:pt idx="22">
                  <c:v>London_2015</c:v>
                </c:pt>
                <c:pt idx="23">
                  <c:v>Basel_2014</c:v>
                </c:pt>
                <c:pt idx="24">
                  <c:v>Vancouver_2017</c:v>
                </c:pt>
                <c:pt idx="25">
                  <c:v>Buenos Aires_2015</c:v>
                </c:pt>
                <c:pt idx="26">
                  <c:v>Ho Chi Minh City_2013</c:v>
                </c:pt>
                <c:pt idx="27">
                  <c:v>Milan_2015</c:v>
                </c:pt>
                <c:pt idx="28">
                  <c:v>Seoul_2013</c:v>
                </c:pt>
                <c:pt idx="29">
                  <c:v>Auckland_2015</c:v>
                </c:pt>
                <c:pt idx="30">
                  <c:v>Tokyo_2013</c:v>
                </c:pt>
                <c:pt idx="31">
                  <c:v>Johannesburg_2014</c:v>
                </c:pt>
                <c:pt idx="32">
                  <c:v>Athens_2016</c:v>
                </c:pt>
                <c:pt idx="33">
                  <c:v>Montréal_2014</c:v>
                </c:pt>
                <c:pt idx="34">
                  <c:v>Cape Town_2016</c:v>
                </c:pt>
                <c:pt idx="35">
                  <c:v>Hong Kong_2015</c:v>
                </c:pt>
                <c:pt idx="36">
                  <c:v>Jakarta_2014</c:v>
                </c:pt>
                <c:pt idx="37">
                  <c:v>Yokohama_2015</c:v>
                </c:pt>
                <c:pt idx="38">
                  <c:v>New York City_2016</c:v>
                </c:pt>
                <c:pt idx="39">
                  <c:v>Warsaw_2014</c:v>
                </c:pt>
                <c:pt idx="40">
                  <c:v>Amsterdam_2015</c:v>
                </c:pt>
                <c:pt idx="41">
                  <c:v>San Francisco_2016</c:v>
                </c:pt>
                <c:pt idx="42">
                  <c:v>Bangkok_2013</c:v>
                </c:pt>
                <c:pt idx="43">
                  <c:v>Heidelberg_2015</c:v>
                </c:pt>
                <c:pt idx="44">
                  <c:v>Toronto_2016</c:v>
                </c:pt>
                <c:pt idx="45">
                  <c:v>Seattle_2014</c:v>
                </c:pt>
                <c:pt idx="46">
                  <c:v>Durban (eThekwini)_2013</c:v>
                </c:pt>
                <c:pt idx="47">
                  <c:v>Los Angeles_2016</c:v>
                </c:pt>
                <c:pt idx="48">
                  <c:v>Portland_2016</c:v>
                </c:pt>
                <c:pt idx="49">
                  <c:v>Tshwane_2014</c:v>
                </c:pt>
                <c:pt idx="50">
                  <c:v>Boston_2016</c:v>
                </c:pt>
                <c:pt idx="51">
                  <c:v>New Orleans_2014</c:v>
                </c:pt>
                <c:pt idx="52">
                  <c:v>Austin_2016</c:v>
                </c:pt>
                <c:pt idx="53">
                  <c:v>Washington, DC_2016</c:v>
                </c:pt>
                <c:pt idx="54">
                  <c:v>Philadelphia_2014</c:v>
                </c:pt>
                <c:pt idx="55">
                  <c:v>Venice_2016</c:v>
                </c:pt>
                <c:pt idx="56">
                  <c:v>Chicago_2015</c:v>
                </c:pt>
                <c:pt idx="57">
                  <c:v>Houston_2014</c:v>
                </c:pt>
                <c:pt idx="58">
                  <c:v>Sydney_2016</c:v>
                </c:pt>
                <c:pt idx="59">
                  <c:v>Dubai_2016</c:v>
                </c:pt>
                <c:pt idx="60">
                  <c:v>Melbourne_2014</c:v>
                </c:pt>
              </c:strCache>
              <c:extLst xmlns:c15="http://schemas.microsoft.com/office/drawing/2012/chart"/>
            </c:strRef>
          </c:cat>
          <c:val>
            <c:numRef>
              <c:f>[0]!altpart1</c:f>
              <c:numCache>
                <c:formatCode>_(* #,##0.0_);_(* \(#,##0.0\);_(* "-"??_);_(@_)</c:formatCode>
                <c:ptCount val="61"/>
                <c:pt idx="0">
                  <c:v>0.31084560888945828</c:v>
                </c:pt>
                <c:pt idx="1">
                  <c:v>0.28590751212481624</c:v>
                </c:pt>
                <c:pt idx="2">
                  <c:v>0.3947895027780694</c:v>
                </c:pt>
                <c:pt idx="3">
                  <c:v>0.48149612865822899</c:v>
                </c:pt>
                <c:pt idx="4">
                  <c:v>0.69348625793626761</c:v>
                </c:pt>
                <c:pt idx="5">
                  <c:v>0.89611700799388916</c:v>
                </c:pt>
                <c:pt idx="6">
                  <c:v>1.0335646468440911</c:v>
                </c:pt>
                <c:pt idx="7">
                  <c:v>0.71318676153924976</c:v>
                </c:pt>
                <c:pt idx="8">
                  <c:v>1.017599177656717</c:v>
                </c:pt>
                <c:pt idx="9">
                  <c:v>1.6236023084015665</c:v>
                </c:pt>
                <c:pt idx="10">
                  <c:v>0.81414692383559362</c:v>
                </c:pt>
                <c:pt idx="11">
                  <c:v>1.3984346152369007</c:v>
                </c:pt>
                <c:pt idx="12">
                  <c:v>0.77920193457853137</c:v>
                </c:pt>
                <c:pt idx="13">
                  <c:v>1.9142926424155142</c:v>
                </c:pt>
                <c:pt idx="14">
                  <c:v>0.36582842191057585</c:v>
                </c:pt>
                <c:pt idx="15">
                  <c:v>1.5655025750416345</c:v>
                </c:pt>
                <c:pt idx="16">
                  <c:v>1.4457468862000717</c:v>
                </c:pt>
                <c:pt idx="17">
                  <c:v>1.7860687723185051</c:v>
                </c:pt>
                <c:pt idx="18">
                  <c:v>1.9831111998504471</c:v>
                </c:pt>
                <c:pt idx="19">
                  <c:v>2.1534887755831389</c:v>
                </c:pt>
                <c:pt idx="20">
                  <c:v>1.9876042371889344</c:v>
                </c:pt>
                <c:pt idx="21">
                  <c:v>1.076877788293831</c:v>
                </c:pt>
                <c:pt idx="22">
                  <c:v>2.8394644473884267</c:v>
                </c:pt>
                <c:pt idx="23">
                  <c:v>3.3254992770224781</c:v>
                </c:pt>
                <c:pt idx="24">
                  <c:v>2.4070171968331651</c:v>
                </c:pt>
                <c:pt idx="25">
                  <c:v>2.4701882633413308</c:v>
                </c:pt>
                <c:pt idx="26">
                  <c:v>2.2032567738519635</c:v>
                </c:pt>
                <c:pt idx="27">
                  <c:v>3.7718667640419432</c:v>
                </c:pt>
                <c:pt idx="28">
                  <c:v>3.4544251065286042</c:v>
                </c:pt>
                <c:pt idx="29">
                  <c:v>2.0792643509479332</c:v>
                </c:pt>
                <c:pt idx="30">
                  <c:v>3.9562313615256683</c:v>
                </c:pt>
                <c:pt idx="31">
                  <c:v>3.3099443567310156</c:v>
                </c:pt>
                <c:pt idx="32">
                  <c:v>3.0461653389177989</c:v>
                </c:pt>
                <c:pt idx="33">
                  <c:v>2.6818437675877642</c:v>
                </c:pt>
                <c:pt idx="34">
                  <c:v>3.3152597917754734</c:v>
                </c:pt>
                <c:pt idx="35">
                  <c:v>4.0193443076128466</c:v>
                </c:pt>
                <c:pt idx="36">
                  <c:v>4.3904646634906097</c:v>
                </c:pt>
                <c:pt idx="37">
                  <c:v>4.0160994822102882</c:v>
                </c:pt>
                <c:pt idx="38">
                  <c:v>3.7953645570412906</c:v>
                </c:pt>
                <c:pt idx="39">
                  <c:v>4.7058058509212843</c:v>
                </c:pt>
                <c:pt idx="40">
                  <c:v>4.4588775315252933</c:v>
                </c:pt>
                <c:pt idx="41">
                  <c:v>2.7418514953783424</c:v>
                </c:pt>
                <c:pt idx="42">
                  <c:v>2.4877548427891383</c:v>
                </c:pt>
                <c:pt idx="43">
                  <c:v>4.484138045780619</c:v>
                </c:pt>
                <c:pt idx="44">
                  <c:v>2.8042008749734779</c:v>
                </c:pt>
                <c:pt idx="45">
                  <c:v>2.7011355172520317</c:v>
                </c:pt>
                <c:pt idx="46">
                  <c:v>4.6228954226474217</c:v>
                </c:pt>
                <c:pt idx="47">
                  <c:v>5.018007352956074</c:v>
                </c:pt>
                <c:pt idx="48">
                  <c:v>3.4801751262244207</c:v>
                </c:pt>
                <c:pt idx="49">
                  <c:v>4.0078631645231173</c:v>
                </c:pt>
                <c:pt idx="50">
                  <c:v>6.7671662698519501</c:v>
                </c:pt>
                <c:pt idx="51">
                  <c:v>4.6833443683699389</c:v>
                </c:pt>
                <c:pt idx="52">
                  <c:v>5.8952947323648743</c:v>
                </c:pt>
                <c:pt idx="53">
                  <c:v>7.7642876160248768</c:v>
                </c:pt>
                <c:pt idx="54">
                  <c:v>8.736342780295697</c:v>
                </c:pt>
                <c:pt idx="55">
                  <c:v>8.930436174673595</c:v>
                </c:pt>
                <c:pt idx="56">
                  <c:v>8.6380021632403974</c:v>
                </c:pt>
                <c:pt idx="57">
                  <c:v>7.3472917737697641</c:v>
                </c:pt>
                <c:pt idx="58">
                  <c:v>13.954838254282249</c:v>
                </c:pt>
                <c:pt idx="59">
                  <c:v>12.083299528894802</c:v>
                </c:pt>
                <c:pt idx="60">
                  <c:v>30.393757366359402</c:v>
                </c:pt>
              </c:numCache>
            </c:numRef>
          </c:val>
          <c:extLst>
            <c:ext xmlns:c16="http://schemas.microsoft.com/office/drawing/2014/chart" uri="{C3380CC4-5D6E-409C-BE32-E72D297353CC}">
              <c16:uniqueId val="{00000007-10DD-D24A-B1A8-CDB32C238680}"/>
            </c:ext>
          </c:extLst>
        </c:ser>
        <c:dLbls>
          <c:showLegendKey val="0"/>
          <c:showVal val="0"/>
          <c:showCatName val="0"/>
          <c:showSerName val="0"/>
          <c:showPercent val="0"/>
          <c:showBubbleSize val="0"/>
        </c:dLbls>
        <c:gapWidth val="90"/>
        <c:overlap val="100"/>
        <c:axId val="150360064"/>
        <c:axId val="74586304"/>
      </c:barChart>
      <c:catAx>
        <c:axId val="15036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4586304"/>
        <c:crosses val="autoZero"/>
        <c:auto val="0"/>
        <c:lblAlgn val="ctr"/>
        <c:lblOffset val="100"/>
        <c:noMultiLvlLbl val="0"/>
      </c:catAx>
      <c:valAx>
        <c:axId val="74586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0360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Results Sense-check'!A1"/><Relationship Id="rId7" Type="http://schemas.openxmlformats.org/officeDocument/2006/relationships/hyperlink" Target="#'Checklist &amp; Summary'!A1"/><Relationship Id="rId2" Type="http://schemas.microsoft.com/office/2007/relationships/hdphoto" Target="../media/hdphoto1.wdp"/><Relationship Id="rId1" Type="http://schemas.openxmlformats.org/officeDocument/2006/relationships/image" Target="../media/image1.jpeg"/><Relationship Id="rId6" Type="http://schemas.openxmlformats.org/officeDocument/2006/relationships/hyperlink" Target="#Stationary!A1"/><Relationship Id="rId5" Type="http://schemas.openxmlformats.org/officeDocument/2006/relationships/hyperlink" Target="#'City Information'!A1"/><Relationship Id="rId4" Type="http://schemas.openxmlformats.org/officeDocument/2006/relationships/image" Target="../media/image2.png"/><Relationship Id="rId9"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hyperlink" Target="#Transportation!A1"/><Relationship Id="rId13" Type="http://schemas.openxmlformats.org/officeDocument/2006/relationships/hyperlink" Target="#Introduction!A1"/><Relationship Id="rId3" Type="http://schemas.openxmlformats.org/officeDocument/2006/relationships/image" Target="../media/image1.jpeg"/><Relationship Id="rId7" Type="http://schemas.openxmlformats.org/officeDocument/2006/relationships/hyperlink" Target="#'Checklist &amp; Summary'!A1"/><Relationship Id="rId12" Type="http://schemas.openxmlformats.org/officeDocument/2006/relationships/hyperlink" Target="#Waste!A1"/><Relationship Id="rId2" Type="http://schemas.openxmlformats.org/officeDocument/2006/relationships/image" Target="../media/image9.png"/><Relationship Id="rId16" Type="http://schemas.openxmlformats.org/officeDocument/2006/relationships/image" Target="../media/image4.png"/><Relationship Id="rId1" Type="http://schemas.openxmlformats.org/officeDocument/2006/relationships/hyperlink" Target="#Stationary!A1"/><Relationship Id="rId6" Type="http://schemas.openxmlformats.org/officeDocument/2006/relationships/hyperlink" Target="#'City Information'!A1"/><Relationship Id="rId11" Type="http://schemas.openxmlformats.org/officeDocument/2006/relationships/hyperlink" Target="#IPPU!A1"/><Relationship Id="rId5" Type="http://schemas.openxmlformats.org/officeDocument/2006/relationships/image" Target="../media/image2.png"/><Relationship Id="rId15" Type="http://schemas.openxmlformats.org/officeDocument/2006/relationships/image" Target="../media/image8.png"/><Relationship Id="rId10" Type="http://schemas.openxmlformats.org/officeDocument/2006/relationships/hyperlink" Target="#'Other Scope 3'!A1"/><Relationship Id="rId4" Type="http://schemas.openxmlformats.org/officeDocument/2006/relationships/hyperlink" Target="#'Results Sense-check'!A1"/><Relationship Id="rId9" Type="http://schemas.openxmlformats.org/officeDocument/2006/relationships/hyperlink" Target="#AFOLU!A1"/><Relationship Id="rId1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8" Type="http://schemas.openxmlformats.org/officeDocument/2006/relationships/hyperlink" Target="#Transportation!A1"/><Relationship Id="rId13" Type="http://schemas.openxmlformats.org/officeDocument/2006/relationships/hyperlink" Target="#Introduction!A1"/><Relationship Id="rId3" Type="http://schemas.openxmlformats.org/officeDocument/2006/relationships/image" Target="../media/image1.jpeg"/><Relationship Id="rId7" Type="http://schemas.openxmlformats.org/officeDocument/2006/relationships/hyperlink" Target="#'Checklist &amp; Summary'!A1"/><Relationship Id="rId12" Type="http://schemas.openxmlformats.org/officeDocument/2006/relationships/hyperlink" Target="#Waste!A1"/><Relationship Id="rId2" Type="http://schemas.openxmlformats.org/officeDocument/2006/relationships/image" Target="../media/image9.png"/><Relationship Id="rId16" Type="http://schemas.openxmlformats.org/officeDocument/2006/relationships/image" Target="../media/image4.png"/><Relationship Id="rId1" Type="http://schemas.openxmlformats.org/officeDocument/2006/relationships/hyperlink" Target="#Stationary!A1"/><Relationship Id="rId6" Type="http://schemas.openxmlformats.org/officeDocument/2006/relationships/hyperlink" Target="#'City Information'!A1"/><Relationship Id="rId11" Type="http://schemas.openxmlformats.org/officeDocument/2006/relationships/hyperlink" Target="#IPPU!A1"/><Relationship Id="rId5" Type="http://schemas.openxmlformats.org/officeDocument/2006/relationships/image" Target="../media/image2.png"/><Relationship Id="rId15" Type="http://schemas.openxmlformats.org/officeDocument/2006/relationships/image" Target="../media/image8.png"/><Relationship Id="rId10" Type="http://schemas.openxmlformats.org/officeDocument/2006/relationships/hyperlink" Target="#'Other Scope 3'!A1"/><Relationship Id="rId4" Type="http://schemas.openxmlformats.org/officeDocument/2006/relationships/hyperlink" Target="#'Results Sense-check'!A1"/><Relationship Id="rId9" Type="http://schemas.openxmlformats.org/officeDocument/2006/relationships/hyperlink" Target="#AFOLU!A1"/><Relationship Id="rId14"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jpeg"/><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Results Sense-check'!A1"/><Relationship Id="rId6" Type="http://schemas.openxmlformats.org/officeDocument/2006/relationships/hyperlink" Target="#Introduction!A1"/><Relationship Id="rId5" Type="http://schemas.openxmlformats.org/officeDocument/2006/relationships/hyperlink" Target="#Stationary!A1"/><Relationship Id="rId4" Type="http://schemas.openxmlformats.org/officeDocument/2006/relationships/hyperlink" Target="#'City Information'!A1"/></Relationships>
</file>

<file path=xl/drawings/_rels/drawing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1.jpeg"/><Relationship Id="rId7" Type="http://schemas.openxmlformats.org/officeDocument/2006/relationships/hyperlink" Target="#'Checklist &amp; Summary'!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Stationary!A1"/><Relationship Id="rId5" Type="http://schemas.openxmlformats.org/officeDocument/2006/relationships/image" Target="../media/image2.png"/><Relationship Id="rId10" Type="http://schemas.openxmlformats.org/officeDocument/2006/relationships/image" Target="../media/image4.png"/><Relationship Id="rId4" Type="http://schemas.openxmlformats.org/officeDocument/2006/relationships/hyperlink" Target="#'City Information'!A1"/><Relationship Id="rId9"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image" Target="../media/image1.jpeg"/><Relationship Id="rId7" Type="http://schemas.openxmlformats.org/officeDocument/2006/relationships/hyperlink" Target="#'Checklist &amp; Summary'!A1"/><Relationship Id="rId12" Type="http://schemas.openxmlformats.org/officeDocument/2006/relationships/hyperlink" Target="#Introduction!A1"/><Relationship Id="rId2" Type="http://schemas.openxmlformats.org/officeDocument/2006/relationships/image" Target="../media/image5.emf"/><Relationship Id="rId1" Type="http://schemas.openxmlformats.org/officeDocument/2006/relationships/hyperlink" Target="#Results_Analysis!A1"/><Relationship Id="rId6" Type="http://schemas.openxmlformats.org/officeDocument/2006/relationships/hyperlink" Target="#Stationary!A1"/><Relationship Id="rId11" Type="http://schemas.openxmlformats.org/officeDocument/2006/relationships/hyperlink" Target="#'Data sources'!A1"/><Relationship Id="rId5" Type="http://schemas.openxmlformats.org/officeDocument/2006/relationships/image" Target="../media/image2.png"/><Relationship Id="rId10" Type="http://schemas.openxmlformats.org/officeDocument/2006/relationships/image" Target="../media/image6.png"/><Relationship Id="rId4" Type="http://schemas.openxmlformats.org/officeDocument/2006/relationships/hyperlink" Target="#'Results Sense-check'!A1"/><Relationship Id="rId9" Type="http://schemas.openxmlformats.org/officeDocument/2006/relationships/hyperlink" Target="#'Emission factors'!A1"/><Relationship Id="rId1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Emission factors'!A1"/><Relationship Id="rId12" Type="http://schemas.openxmlformats.org/officeDocument/2006/relationships/hyperlink" Target="#'City Information'!A1"/><Relationship Id="rId2" Type="http://schemas.openxmlformats.org/officeDocument/2006/relationships/hyperlink" Target="#'Results Sense-check'!A1"/><Relationship Id="rId1" Type="http://schemas.openxmlformats.org/officeDocument/2006/relationships/image" Target="../media/image1.jpeg"/><Relationship Id="rId6" Type="http://schemas.openxmlformats.org/officeDocument/2006/relationships/image" Target="../media/image3.png"/><Relationship Id="rId11" Type="http://schemas.openxmlformats.org/officeDocument/2006/relationships/image" Target="../media/image7.png"/><Relationship Id="rId5" Type="http://schemas.openxmlformats.org/officeDocument/2006/relationships/hyperlink" Target="#'Checklist &amp; Summary'!A1"/><Relationship Id="rId10" Type="http://schemas.openxmlformats.org/officeDocument/2006/relationships/hyperlink" Target="#Introduction!A1"/><Relationship Id="rId4" Type="http://schemas.openxmlformats.org/officeDocument/2006/relationships/hyperlink" Target="#Stationary!A1"/><Relationship Id="rId9" Type="http://schemas.openxmlformats.org/officeDocument/2006/relationships/hyperlink" Target="#'Data sources'!A1"/></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Emission factors'!A1"/><Relationship Id="rId12" Type="http://schemas.openxmlformats.org/officeDocument/2006/relationships/hyperlink" Target="#'City Information'!A1"/><Relationship Id="rId2" Type="http://schemas.openxmlformats.org/officeDocument/2006/relationships/hyperlink" Target="#'Results Sense-check'!A1"/><Relationship Id="rId1" Type="http://schemas.openxmlformats.org/officeDocument/2006/relationships/image" Target="../media/image1.jpeg"/><Relationship Id="rId6" Type="http://schemas.openxmlformats.org/officeDocument/2006/relationships/image" Target="../media/image3.png"/><Relationship Id="rId11" Type="http://schemas.openxmlformats.org/officeDocument/2006/relationships/image" Target="../media/image7.png"/><Relationship Id="rId5" Type="http://schemas.openxmlformats.org/officeDocument/2006/relationships/hyperlink" Target="#'Checklist &amp; Summary'!A1"/><Relationship Id="rId10" Type="http://schemas.openxmlformats.org/officeDocument/2006/relationships/hyperlink" Target="#Introduction!A1"/><Relationship Id="rId4" Type="http://schemas.openxmlformats.org/officeDocument/2006/relationships/hyperlink" Target="#Stationary!A1"/><Relationship Id="rId9" Type="http://schemas.openxmlformats.org/officeDocument/2006/relationships/hyperlink" Target="#'Data sources'!A1"/></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Introduction!A1"/><Relationship Id="rId3" Type="http://schemas.openxmlformats.org/officeDocument/2006/relationships/image" Target="../media/image2.png"/><Relationship Id="rId7" Type="http://schemas.openxmlformats.org/officeDocument/2006/relationships/hyperlink" Target="#Transportation!A1"/><Relationship Id="rId12" Type="http://schemas.openxmlformats.org/officeDocument/2006/relationships/hyperlink" Target="#Waste!A1"/><Relationship Id="rId2" Type="http://schemas.openxmlformats.org/officeDocument/2006/relationships/hyperlink" Target="#'Results Sense-check'!A1"/><Relationship Id="rId1" Type="http://schemas.openxmlformats.org/officeDocument/2006/relationships/image" Target="../media/image1.jpeg"/><Relationship Id="rId6" Type="http://schemas.openxmlformats.org/officeDocument/2006/relationships/image" Target="../media/image8.png"/><Relationship Id="rId11" Type="http://schemas.openxmlformats.org/officeDocument/2006/relationships/hyperlink" Target="#IPPU!A1"/><Relationship Id="rId5" Type="http://schemas.openxmlformats.org/officeDocument/2006/relationships/hyperlink" Target="#'Checklist &amp; Summary'!A1"/><Relationship Id="rId15" Type="http://schemas.openxmlformats.org/officeDocument/2006/relationships/image" Target="../media/image4.png"/><Relationship Id="rId10" Type="http://schemas.openxmlformats.org/officeDocument/2006/relationships/hyperlink" Target="#'Other Scope 3'!A1"/><Relationship Id="rId4" Type="http://schemas.openxmlformats.org/officeDocument/2006/relationships/hyperlink" Target="#'City Information'!A1"/><Relationship Id="rId9" Type="http://schemas.openxmlformats.org/officeDocument/2006/relationships/hyperlink" Target="#AFOLU!A1"/><Relationship Id="rId1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Introduction!A1"/><Relationship Id="rId3" Type="http://schemas.openxmlformats.org/officeDocument/2006/relationships/image" Target="../media/image2.png"/><Relationship Id="rId7" Type="http://schemas.openxmlformats.org/officeDocument/2006/relationships/hyperlink" Target="#Transportation!A1"/><Relationship Id="rId12" Type="http://schemas.openxmlformats.org/officeDocument/2006/relationships/hyperlink" Target="#Waste!A1"/><Relationship Id="rId2" Type="http://schemas.openxmlformats.org/officeDocument/2006/relationships/hyperlink" Target="#'Results Sense-check'!A1"/><Relationship Id="rId16" Type="http://schemas.openxmlformats.org/officeDocument/2006/relationships/image" Target="../media/image4.png"/><Relationship Id="rId1" Type="http://schemas.openxmlformats.org/officeDocument/2006/relationships/image" Target="../media/image1.jpeg"/><Relationship Id="rId6" Type="http://schemas.openxmlformats.org/officeDocument/2006/relationships/image" Target="../media/image8.png"/><Relationship Id="rId11" Type="http://schemas.openxmlformats.org/officeDocument/2006/relationships/hyperlink" Target="#IPPU!A1"/><Relationship Id="rId5" Type="http://schemas.openxmlformats.org/officeDocument/2006/relationships/hyperlink" Target="#'Checklist &amp; Summary'!A1"/><Relationship Id="rId15" Type="http://schemas.openxmlformats.org/officeDocument/2006/relationships/hyperlink" Target="#Stationary!A1"/><Relationship Id="rId10" Type="http://schemas.openxmlformats.org/officeDocument/2006/relationships/hyperlink" Target="#'Other Scope 3'!A1"/><Relationship Id="rId4" Type="http://schemas.openxmlformats.org/officeDocument/2006/relationships/hyperlink" Target="#'City Information'!A1"/><Relationship Id="rId9" Type="http://schemas.openxmlformats.org/officeDocument/2006/relationships/hyperlink" Target="#AFOLU!A1"/><Relationship Id="rId1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8" Type="http://schemas.openxmlformats.org/officeDocument/2006/relationships/hyperlink" Target="#Transportation!A1"/><Relationship Id="rId13" Type="http://schemas.openxmlformats.org/officeDocument/2006/relationships/hyperlink" Target="#Introduction!A1"/><Relationship Id="rId3" Type="http://schemas.openxmlformats.org/officeDocument/2006/relationships/image" Target="../media/image1.jpeg"/><Relationship Id="rId7" Type="http://schemas.openxmlformats.org/officeDocument/2006/relationships/hyperlink" Target="#'Checklist &amp; Summary'!A1"/><Relationship Id="rId12" Type="http://schemas.openxmlformats.org/officeDocument/2006/relationships/hyperlink" Target="#Waste!A1"/><Relationship Id="rId2" Type="http://schemas.openxmlformats.org/officeDocument/2006/relationships/image" Target="../media/image9.png"/><Relationship Id="rId16" Type="http://schemas.openxmlformats.org/officeDocument/2006/relationships/image" Target="../media/image4.png"/><Relationship Id="rId1" Type="http://schemas.openxmlformats.org/officeDocument/2006/relationships/hyperlink" Target="#Stationary!A1"/><Relationship Id="rId6" Type="http://schemas.openxmlformats.org/officeDocument/2006/relationships/hyperlink" Target="#'City Information'!A1"/><Relationship Id="rId11" Type="http://schemas.openxmlformats.org/officeDocument/2006/relationships/hyperlink" Target="#IPPU!A1"/><Relationship Id="rId5" Type="http://schemas.openxmlformats.org/officeDocument/2006/relationships/image" Target="../media/image2.png"/><Relationship Id="rId15" Type="http://schemas.openxmlformats.org/officeDocument/2006/relationships/image" Target="../media/image8.png"/><Relationship Id="rId10" Type="http://schemas.openxmlformats.org/officeDocument/2006/relationships/hyperlink" Target="#'Other Scope 3'!A1"/><Relationship Id="rId4" Type="http://schemas.openxmlformats.org/officeDocument/2006/relationships/hyperlink" Target="#'Results Sense-check'!A1"/><Relationship Id="rId9" Type="http://schemas.openxmlformats.org/officeDocument/2006/relationships/hyperlink" Target="#AFOLU!A1"/><Relationship Id="rId1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8" Type="http://schemas.openxmlformats.org/officeDocument/2006/relationships/hyperlink" Target="#Transportation!A1"/><Relationship Id="rId13" Type="http://schemas.openxmlformats.org/officeDocument/2006/relationships/hyperlink" Target="#Introduction!A1"/><Relationship Id="rId3" Type="http://schemas.openxmlformats.org/officeDocument/2006/relationships/image" Target="../media/image1.jpeg"/><Relationship Id="rId7" Type="http://schemas.openxmlformats.org/officeDocument/2006/relationships/hyperlink" Target="#'Checklist &amp; Summary'!A1"/><Relationship Id="rId12" Type="http://schemas.openxmlformats.org/officeDocument/2006/relationships/hyperlink" Target="#Waste!A1"/><Relationship Id="rId2" Type="http://schemas.openxmlformats.org/officeDocument/2006/relationships/image" Target="../media/image9.png"/><Relationship Id="rId16" Type="http://schemas.openxmlformats.org/officeDocument/2006/relationships/image" Target="../media/image4.png"/><Relationship Id="rId1" Type="http://schemas.openxmlformats.org/officeDocument/2006/relationships/hyperlink" Target="#Stationary!A1"/><Relationship Id="rId6" Type="http://schemas.openxmlformats.org/officeDocument/2006/relationships/hyperlink" Target="#'City Information'!A1"/><Relationship Id="rId11" Type="http://schemas.openxmlformats.org/officeDocument/2006/relationships/hyperlink" Target="#IPPU!A1"/><Relationship Id="rId5" Type="http://schemas.openxmlformats.org/officeDocument/2006/relationships/image" Target="../media/image2.png"/><Relationship Id="rId15" Type="http://schemas.openxmlformats.org/officeDocument/2006/relationships/image" Target="../media/image8.png"/><Relationship Id="rId10" Type="http://schemas.openxmlformats.org/officeDocument/2006/relationships/hyperlink" Target="#'Other Scope 3'!A1"/><Relationship Id="rId4" Type="http://schemas.openxmlformats.org/officeDocument/2006/relationships/hyperlink" Target="#'Results Sense-check'!A1"/><Relationship Id="rId9" Type="http://schemas.openxmlformats.org/officeDocument/2006/relationships/hyperlink" Target="#AFOLU!A1"/><Relationship Id="rId1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254001</xdr:colOff>
      <xdr:row>0</xdr:row>
      <xdr:rowOff>63500</xdr:rowOff>
    </xdr:from>
    <xdr:to>
      <xdr:col>13</xdr:col>
      <xdr:colOff>796925</xdr:colOff>
      <xdr:row>5</xdr:row>
      <xdr:rowOff>127436</xdr:rowOff>
    </xdr:to>
    <xdr:grpSp>
      <xdr:nvGrpSpPr>
        <xdr:cNvPr id="8" name="Group 7">
          <a:extLst>
            <a:ext uri="{FF2B5EF4-FFF2-40B4-BE49-F238E27FC236}">
              <a16:creationId xmlns:a16="http://schemas.microsoft.com/office/drawing/2014/main" id="{30F956CB-F7B0-E44E-AEC0-F5E8F8B73F62}"/>
            </a:ext>
          </a:extLst>
        </xdr:cNvPr>
        <xdr:cNvGrpSpPr/>
      </xdr:nvGrpSpPr>
      <xdr:grpSpPr>
        <a:xfrm>
          <a:off x="254001" y="63500"/>
          <a:ext cx="12569824" cy="1333936"/>
          <a:chOff x="254001" y="63500"/>
          <a:chExt cx="12569824" cy="1333936"/>
        </a:xfrm>
      </xdr:grpSpPr>
      <xdr:grpSp>
        <xdr:nvGrpSpPr>
          <xdr:cNvPr id="4" name="Group 3">
            <a:extLst>
              <a:ext uri="{FF2B5EF4-FFF2-40B4-BE49-F238E27FC236}">
                <a16:creationId xmlns:a16="http://schemas.microsoft.com/office/drawing/2014/main" id="{EE172516-AFDB-B54A-8E3F-11BF85EA6725}"/>
              </a:ext>
            </a:extLst>
          </xdr:cNvPr>
          <xdr:cNvGrpSpPr/>
        </xdr:nvGrpSpPr>
        <xdr:grpSpPr>
          <a:xfrm>
            <a:off x="254001" y="63500"/>
            <a:ext cx="12569824" cy="1333936"/>
            <a:chOff x="139701" y="73026"/>
            <a:chExt cx="12569824" cy="1333936"/>
          </a:xfrm>
        </xdr:grpSpPr>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5900"/>
                      </a14:imgEffect>
                    </a14:imgLayer>
                  </a14:imgProps>
                </a:ext>
                <a:ext uri="{28A0092B-C50C-407E-A947-70E740481C1C}">
                  <a14:useLocalDpi xmlns:a14="http://schemas.microsoft.com/office/drawing/2010/main" val="0"/>
                </a:ext>
              </a:extLst>
            </a:blip>
            <a:stretch>
              <a:fillRect/>
            </a:stretch>
          </xdr:blipFill>
          <xdr:spPr>
            <a:xfrm>
              <a:off x="139701" y="126802"/>
              <a:ext cx="2259949" cy="1280160"/>
            </a:xfrm>
            <a:prstGeom prst="rect">
              <a:avLst/>
            </a:prstGeom>
          </xdr:spPr>
        </xdr:pic>
        <xdr:pic>
          <xdr:nvPicPr>
            <xdr:cNvPr id="17" name="Picture 16">
              <a:hlinkClick xmlns:r="http://schemas.openxmlformats.org/officeDocument/2006/relationships" r:id="rId3"/>
              <a:extLst>
                <a:ext uri="{FF2B5EF4-FFF2-40B4-BE49-F238E27FC236}">
                  <a16:creationId xmlns:a16="http://schemas.microsoft.com/office/drawing/2014/main" id="{00000000-0008-0000-0300-000011000000}"/>
                </a:ext>
              </a:extLst>
            </xdr:cNvPr>
            <xdr:cNvPicPr>
              <a:picLocks/>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396" r="59827"/>
            <a:stretch/>
          </xdr:blipFill>
          <xdr:spPr>
            <a:xfrm>
              <a:off x="4452500" y="98442"/>
              <a:ext cx="2066543" cy="740664"/>
            </a:xfrm>
            <a:prstGeom prst="rect">
              <a:avLst/>
            </a:prstGeom>
          </xdr:spPr>
        </xdr:pic>
        <xdr:pic>
          <xdr:nvPicPr>
            <xdr:cNvPr id="16" name="Picture 15">
              <a:hlinkClick xmlns:r="http://schemas.openxmlformats.org/officeDocument/2006/relationships" r:id="rId5"/>
              <a:extLst>
                <a:ext uri="{FF2B5EF4-FFF2-40B4-BE49-F238E27FC236}">
                  <a16:creationId xmlns:a16="http://schemas.microsoft.com/office/drawing/2014/main" id="{00000000-0008-0000-0300-000010000000}"/>
                </a:ext>
              </a:extLst>
            </xdr:cNvPr>
            <xdr:cNvPicPr>
              <a:picLocks/>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296" r="39927"/>
            <a:stretch/>
          </xdr:blipFill>
          <xdr:spPr>
            <a:xfrm>
              <a:off x="6535805" y="98443"/>
              <a:ext cx="2066543" cy="740664"/>
            </a:xfrm>
            <a:prstGeom prst="rect">
              <a:avLst/>
            </a:prstGeom>
          </xdr:spPr>
        </xdr:pic>
        <xdr:pic>
          <xdr:nvPicPr>
            <xdr:cNvPr id="18" name="Picture 17">
              <a:hlinkClick xmlns:r="http://schemas.openxmlformats.org/officeDocument/2006/relationships" r:id="rId6"/>
              <a:extLst>
                <a:ext uri="{FF2B5EF4-FFF2-40B4-BE49-F238E27FC236}">
                  <a16:creationId xmlns:a16="http://schemas.microsoft.com/office/drawing/2014/main" id="{00000000-0008-0000-0300-000012000000}"/>
                </a:ext>
              </a:extLst>
            </xdr:cNvPr>
            <xdr:cNvPicPr>
              <a:picLocks/>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0074" r="20148"/>
            <a:stretch/>
          </xdr:blipFill>
          <xdr:spPr>
            <a:xfrm>
              <a:off x="8606412" y="98443"/>
              <a:ext cx="2032502" cy="740664"/>
            </a:xfrm>
            <a:prstGeom prst="rect">
              <a:avLst/>
            </a:prstGeom>
          </xdr:spPr>
        </xdr:pic>
        <xdr:pic>
          <xdr:nvPicPr>
            <xdr:cNvPr id="19" name="Picture 18">
              <a:hlinkClick xmlns:r="http://schemas.openxmlformats.org/officeDocument/2006/relationships" r:id="rId7"/>
              <a:extLst>
                <a:ext uri="{FF2B5EF4-FFF2-40B4-BE49-F238E27FC236}">
                  <a16:creationId xmlns:a16="http://schemas.microsoft.com/office/drawing/2014/main" id="{00000000-0008-0000-0300-000013000000}"/>
                </a:ext>
              </a:extLst>
            </xdr:cNvPr>
            <xdr:cNvPicPr>
              <a:picLocks/>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9852"/>
            <a:stretch/>
          </xdr:blipFill>
          <xdr:spPr>
            <a:xfrm>
              <a:off x="10638913" y="98444"/>
              <a:ext cx="2070612" cy="740664"/>
            </a:xfrm>
            <a:prstGeom prst="rect">
              <a:avLst/>
            </a:prstGeom>
          </xdr:spPr>
        </xdr:pic>
        <xdr:pic>
          <xdr:nvPicPr>
            <xdr:cNvPr id="22" name="Picture 21">
              <a:extLst>
                <a:ext uri="{FF2B5EF4-FFF2-40B4-BE49-F238E27FC236}">
                  <a16:creationId xmlns:a16="http://schemas.microsoft.com/office/drawing/2014/main" id="{00000000-0008-0000-0300-000016000000}"/>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r="79752"/>
            <a:stretch/>
          </xdr:blipFill>
          <xdr:spPr>
            <a:xfrm>
              <a:off x="2381888" y="73026"/>
              <a:ext cx="2070612" cy="758952"/>
            </a:xfrm>
            <a:prstGeom prst="rect">
              <a:avLst/>
            </a:prstGeom>
          </xdr:spPr>
        </xdr:pic>
      </xdr:grpSp>
      <xdr:pic>
        <xdr:nvPicPr>
          <xdr:cNvPr id="7" name="Picture 6">
            <a:extLst>
              <a:ext uri="{FF2B5EF4-FFF2-40B4-BE49-F238E27FC236}">
                <a16:creationId xmlns:a16="http://schemas.microsoft.com/office/drawing/2014/main" id="{A1FB3AC3-DEE1-8E46-8CEC-29163965C439}"/>
              </a:ext>
            </a:extLst>
          </xdr:cNvPr>
          <xdr:cNvPicPr>
            <a:picLocks noChangeAspect="1"/>
          </xdr:cNvPicPr>
        </xdr:nvPicPr>
        <xdr:blipFill>
          <a:blip xmlns:r="http://schemas.openxmlformats.org/officeDocument/2006/relationships" r:embed="rId9"/>
          <a:stretch>
            <a:fillRect/>
          </a:stretch>
        </xdr:blipFill>
        <xdr:spPr>
          <a:xfrm>
            <a:off x="266699" y="139700"/>
            <a:ext cx="2247089" cy="12573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3848100</xdr:colOff>
      <xdr:row>10</xdr:row>
      <xdr:rowOff>241300</xdr:rowOff>
    </xdr:from>
    <xdr:to>
      <xdr:col>7</xdr:col>
      <xdr:colOff>3009900</xdr:colOff>
      <xdr:row>10</xdr:row>
      <xdr:rowOff>241300</xdr:rowOff>
    </xdr:to>
    <xdr:cxnSp macro="">
      <xdr:nvCxnSpPr>
        <xdr:cNvPr id="23" name="Straight Arrow Connector 22">
          <a:extLst>
            <a:ext uri="{FF2B5EF4-FFF2-40B4-BE49-F238E27FC236}">
              <a16:creationId xmlns:a16="http://schemas.microsoft.com/office/drawing/2014/main" id="{00000000-0008-0000-1100-000017000000}"/>
            </a:ext>
          </a:extLst>
        </xdr:cNvPr>
        <xdr:cNvCxnSpPr/>
      </xdr:nvCxnSpPr>
      <xdr:spPr>
        <a:xfrm flipV="1">
          <a:off x="15455900" y="3124200"/>
          <a:ext cx="69088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279400</xdr:colOff>
      <xdr:row>0</xdr:row>
      <xdr:rowOff>0</xdr:rowOff>
    </xdr:from>
    <xdr:to>
      <xdr:col>7</xdr:col>
      <xdr:colOff>2984500</xdr:colOff>
      <xdr:row>4</xdr:row>
      <xdr:rowOff>419100</xdr:rowOff>
    </xdr:to>
    <xdr:grpSp>
      <xdr:nvGrpSpPr>
        <xdr:cNvPr id="2" name="Group 1">
          <a:extLst>
            <a:ext uri="{FF2B5EF4-FFF2-40B4-BE49-F238E27FC236}">
              <a16:creationId xmlns:a16="http://schemas.microsoft.com/office/drawing/2014/main" id="{FF56A701-7D0B-534D-8F76-D0FB2B61DF34}"/>
            </a:ext>
          </a:extLst>
        </xdr:cNvPr>
        <xdr:cNvGrpSpPr/>
      </xdr:nvGrpSpPr>
      <xdr:grpSpPr>
        <a:xfrm>
          <a:off x="279400" y="0"/>
          <a:ext cx="22059900" cy="1435100"/>
          <a:chOff x="279400" y="0"/>
          <a:chExt cx="22059900" cy="1435100"/>
        </a:xfrm>
      </xdr:grpSpPr>
      <xdr:grpSp>
        <xdr:nvGrpSpPr>
          <xdr:cNvPr id="6" name="Group 5">
            <a:extLst>
              <a:ext uri="{FF2B5EF4-FFF2-40B4-BE49-F238E27FC236}">
                <a16:creationId xmlns:a16="http://schemas.microsoft.com/office/drawing/2014/main" id="{31794526-A2A1-304D-84D6-57ECF6830287}"/>
              </a:ext>
            </a:extLst>
          </xdr:cNvPr>
          <xdr:cNvGrpSpPr/>
        </xdr:nvGrpSpPr>
        <xdr:grpSpPr>
          <a:xfrm>
            <a:off x="279400" y="0"/>
            <a:ext cx="22059900" cy="1435100"/>
            <a:chOff x="279400" y="0"/>
            <a:chExt cx="22059900" cy="1435100"/>
          </a:xfrm>
        </xdr:grpSpPr>
        <xdr:cxnSp macro="">
          <xdr:nvCxnSpPr>
            <xdr:cNvPr id="26" name="Straight Arrow Connector 25">
              <a:extLst>
                <a:ext uri="{FF2B5EF4-FFF2-40B4-BE49-F238E27FC236}">
                  <a16:creationId xmlns:a16="http://schemas.microsoft.com/office/drawing/2014/main" id="{953F89F2-2BBC-BF46-8EFC-468580679D4E}"/>
                </a:ext>
              </a:extLst>
            </xdr:cNvPr>
            <xdr:cNvCxnSpPr/>
          </xdr:nvCxnSpPr>
          <xdr:spPr>
            <a:xfrm flipV="1">
              <a:off x="15430500" y="0"/>
              <a:ext cx="69088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pic>
          <xdr:nvPicPr>
            <xdr:cNvPr id="27" name="Picture 26">
              <a:hlinkClick xmlns:r="http://schemas.openxmlformats.org/officeDocument/2006/relationships" r:id="rId1"/>
              <a:extLst>
                <a:ext uri="{FF2B5EF4-FFF2-40B4-BE49-F238E27FC236}">
                  <a16:creationId xmlns:a16="http://schemas.microsoft.com/office/drawing/2014/main" id="{2A75B4A7-EC4F-F944-9EBD-F0F9DEEEC6D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084" r="83643"/>
            <a:stretch/>
          </xdr:blipFill>
          <xdr:spPr>
            <a:xfrm>
              <a:off x="2540810" y="825500"/>
              <a:ext cx="2062723" cy="603504"/>
            </a:xfrm>
            <a:prstGeom prst="rect">
              <a:avLst/>
            </a:prstGeom>
          </xdr:spPr>
        </xdr:pic>
        <xdr:pic>
          <xdr:nvPicPr>
            <xdr:cNvPr id="28" name="Picture 27">
              <a:extLst>
                <a:ext uri="{FF2B5EF4-FFF2-40B4-BE49-F238E27FC236}">
                  <a16:creationId xmlns:a16="http://schemas.microsoft.com/office/drawing/2014/main" id="{AED082FD-CBF0-894A-8A2E-06BC5121E30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9400" y="126882"/>
              <a:ext cx="2261938" cy="1280160"/>
            </a:xfrm>
            <a:prstGeom prst="rect">
              <a:avLst/>
            </a:prstGeom>
          </xdr:spPr>
        </xdr:pic>
        <xdr:pic>
          <xdr:nvPicPr>
            <xdr:cNvPr id="29" name="Picture 28">
              <a:hlinkClick xmlns:r="http://schemas.openxmlformats.org/officeDocument/2006/relationships" r:id="rId4"/>
              <a:extLst>
                <a:ext uri="{FF2B5EF4-FFF2-40B4-BE49-F238E27FC236}">
                  <a16:creationId xmlns:a16="http://schemas.microsoft.com/office/drawing/2014/main" id="{DB50D381-EBC4-E34E-A80D-E9113E58BEAD}"/>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396" r="59827"/>
            <a:stretch/>
          </xdr:blipFill>
          <xdr:spPr>
            <a:xfrm>
              <a:off x="4594499" y="63501"/>
              <a:ext cx="2092056" cy="749808"/>
            </a:xfrm>
            <a:prstGeom prst="rect">
              <a:avLst/>
            </a:prstGeom>
          </xdr:spPr>
        </xdr:pic>
        <xdr:pic>
          <xdr:nvPicPr>
            <xdr:cNvPr id="50" name="Picture 49">
              <a:hlinkClick xmlns:r="http://schemas.openxmlformats.org/officeDocument/2006/relationships" r:id="rId6"/>
              <a:extLst>
                <a:ext uri="{FF2B5EF4-FFF2-40B4-BE49-F238E27FC236}">
                  <a16:creationId xmlns:a16="http://schemas.microsoft.com/office/drawing/2014/main" id="{AE1526CC-EF93-0E4F-8A9D-B3D9EFB7AFA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0296" r="39927"/>
            <a:stretch/>
          </xdr:blipFill>
          <xdr:spPr>
            <a:xfrm>
              <a:off x="6731381" y="63501"/>
              <a:ext cx="2092056" cy="749808"/>
            </a:xfrm>
            <a:prstGeom prst="rect">
              <a:avLst/>
            </a:prstGeom>
          </xdr:spPr>
        </xdr:pic>
        <xdr:pic>
          <xdr:nvPicPr>
            <xdr:cNvPr id="51" name="Picture 50">
              <a:hlinkClick xmlns:r="http://schemas.openxmlformats.org/officeDocument/2006/relationships" r:id="rId7"/>
              <a:extLst>
                <a:ext uri="{FF2B5EF4-FFF2-40B4-BE49-F238E27FC236}">
                  <a16:creationId xmlns:a16="http://schemas.microsoft.com/office/drawing/2014/main" id="{6ECC7813-D3CA-F941-8B0A-7BD4D34B6555}"/>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9852"/>
            <a:stretch/>
          </xdr:blipFill>
          <xdr:spPr>
            <a:xfrm>
              <a:off x="10928137" y="50801"/>
              <a:ext cx="2092056" cy="749808"/>
            </a:xfrm>
            <a:prstGeom prst="rect">
              <a:avLst/>
            </a:prstGeom>
          </xdr:spPr>
        </xdr:pic>
        <xdr:pic>
          <xdr:nvPicPr>
            <xdr:cNvPr id="52" name="Picture 51">
              <a:hlinkClick xmlns:r="http://schemas.openxmlformats.org/officeDocument/2006/relationships" r:id="rId8"/>
              <a:extLst>
                <a:ext uri="{FF2B5EF4-FFF2-40B4-BE49-F238E27FC236}">
                  <a16:creationId xmlns:a16="http://schemas.microsoft.com/office/drawing/2014/main" id="{F845C438-D800-D841-88F2-D4EB61542E76}"/>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396" r="67246"/>
            <a:stretch/>
          </xdr:blipFill>
          <xdr:spPr>
            <a:xfrm>
              <a:off x="4580992" y="789584"/>
              <a:ext cx="2139696" cy="640080"/>
            </a:xfrm>
            <a:prstGeom prst="rect">
              <a:avLst/>
            </a:prstGeom>
          </xdr:spPr>
        </xdr:pic>
        <xdr:pic>
          <xdr:nvPicPr>
            <xdr:cNvPr id="53" name="Picture 52">
              <a:hlinkClick xmlns:r="http://schemas.openxmlformats.org/officeDocument/2006/relationships" r:id="rId9"/>
              <a:extLst>
                <a:ext uri="{FF2B5EF4-FFF2-40B4-BE49-F238E27FC236}">
                  <a16:creationId xmlns:a16="http://schemas.microsoft.com/office/drawing/2014/main" id="{F6942DD9-9C0A-DF47-A5AA-5F24B2DADA7A}"/>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780" t="4084" r="16862"/>
            <a:stretch/>
          </xdr:blipFill>
          <xdr:spPr>
            <a:xfrm>
              <a:off x="10927328" y="797925"/>
              <a:ext cx="2069333" cy="621792"/>
            </a:xfrm>
            <a:prstGeom prst="rect">
              <a:avLst/>
            </a:prstGeom>
          </xdr:spPr>
        </xdr:pic>
        <xdr:pic>
          <xdr:nvPicPr>
            <xdr:cNvPr id="54" name="Picture 53">
              <a:hlinkClick xmlns:r="http://schemas.openxmlformats.org/officeDocument/2006/relationships" r:id="rId10"/>
              <a:extLst>
                <a:ext uri="{FF2B5EF4-FFF2-40B4-BE49-F238E27FC236}">
                  <a16:creationId xmlns:a16="http://schemas.microsoft.com/office/drawing/2014/main" id="{0D37ED5F-898E-A644-B431-78D9E9F3B8E7}"/>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3643"/>
            <a:stretch/>
          </xdr:blipFill>
          <xdr:spPr>
            <a:xfrm>
              <a:off x="12975309" y="772604"/>
              <a:ext cx="2148840" cy="640080"/>
            </a:xfrm>
            <a:prstGeom prst="rect">
              <a:avLst/>
            </a:prstGeom>
          </xdr:spPr>
        </xdr:pic>
        <xdr:pic>
          <xdr:nvPicPr>
            <xdr:cNvPr id="55" name="Picture 54">
              <a:hlinkClick xmlns:r="http://schemas.openxmlformats.org/officeDocument/2006/relationships" r:id="rId11"/>
              <a:extLst>
                <a:ext uri="{FF2B5EF4-FFF2-40B4-BE49-F238E27FC236}">
                  <a16:creationId xmlns:a16="http://schemas.microsoft.com/office/drawing/2014/main" id="{5D4076DC-C2B7-774A-82E7-CB8548FE31BF}"/>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0221" r="33320"/>
            <a:stretch/>
          </xdr:blipFill>
          <xdr:spPr>
            <a:xfrm>
              <a:off x="8829356" y="785304"/>
              <a:ext cx="2130552" cy="640080"/>
            </a:xfrm>
            <a:prstGeom prst="rect">
              <a:avLst/>
            </a:prstGeom>
          </xdr:spPr>
        </xdr:pic>
        <xdr:pic>
          <xdr:nvPicPr>
            <xdr:cNvPr id="56" name="Picture 55">
              <a:hlinkClick xmlns:r="http://schemas.openxmlformats.org/officeDocument/2006/relationships" r:id="rId12"/>
              <a:extLst>
                <a:ext uri="{FF2B5EF4-FFF2-40B4-BE49-F238E27FC236}">
                  <a16:creationId xmlns:a16="http://schemas.microsoft.com/office/drawing/2014/main" id="{9EB53FB4-B52E-5945-9515-708832F168A5}"/>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459" r="50385"/>
            <a:stretch/>
          </xdr:blipFill>
          <xdr:spPr>
            <a:xfrm>
              <a:off x="6718682" y="785304"/>
              <a:ext cx="2112264" cy="640080"/>
            </a:xfrm>
            <a:prstGeom prst="rect">
              <a:avLst/>
            </a:prstGeom>
          </xdr:spPr>
        </xdr:pic>
        <xdr:pic>
          <xdr:nvPicPr>
            <xdr:cNvPr id="57" name="Picture 56">
              <a:hlinkClick xmlns:r="http://schemas.openxmlformats.org/officeDocument/2006/relationships" r:id="rId13"/>
              <a:extLst>
                <a:ext uri="{FF2B5EF4-FFF2-40B4-BE49-F238E27FC236}">
                  <a16:creationId xmlns:a16="http://schemas.microsoft.com/office/drawing/2014/main" id="{0A164BAA-7DA2-3944-B3F2-AB20E26864D1}"/>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79728" b="7124"/>
            <a:stretch/>
          </xdr:blipFill>
          <xdr:spPr>
            <a:xfrm>
              <a:off x="2531391" y="50800"/>
              <a:ext cx="2066543" cy="740664"/>
            </a:xfrm>
            <a:prstGeom prst="rect">
              <a:avLst/>
            </a:prstGeom>
          </xdr:spPr>
        </xdr:pic>
        <xdr:pic>
          <xdr:nvPicPr>
            <xdr:cNvPr id="58" name="Picture 57">
              <a:extLst>
                <a:ext uri="{FF2B5EF4-FFF2-40B4-BE49-F238E27FC236}">
                  <a16:creationId xmlns:a16="http://schemas.microsoft.com/office/drawing/2014/main" id="{51D55157-40A3-104D-9E29-045C53C4C2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827736" y="73350"/>
              <a:ext cx="2077156" cy="731520"/>
            </a:xfrm>
            <a:prstGeom prst="rect">
              <a:avLst/>
            </a:prstGeom>
          </xdr:spPr>
        </xdr:pic>
        <xdr:pic>
          <xdr:nvPicPr>
            <xdr:cNvPr id="32" name="Picture 31">
              <a:extLst>
                <a:ext uri="{FF2B5EF4-FFF2-40B4-BE49-F238E27FC236}">
                  <a16:creationId xmlns:a16="http://schemas.microsoft.com/office/drawing/2014/main" id="{D7517394-87C1-6B4F-8F51-74D57B90711A}"/>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66921" t="3791" r="16828" b="-471"/>
            <a:stretch/>
          </xdr:blipFill>
          <xdr:spPr>
            <a:xfrm>
              <a:off x="10923798" y="787400"/>
              <a:ext cx="2062795" cy="647700"/>
            </a:xfrm>
            <a:prstGeom prst="rect">
              <a:avLst/>
            </a:prstGeom>
          </xdr:spPr>
        </xdr:pic>
      </xdr:grpSp>
      <xdr:pic>
        <xdr:nvPicPr>
          <xdr:cNvPr id="18" name="Picture 17">
            <a:extLst>
              <a:ext uri="{FF2B5EF4-FFF2-40B4-BE49-F238E27FC236}">
                <a16:creationId xmlns:a16="http://schemas.microsoft.com/office/drawing/2014/main" id="{B85F30C4-5EE8-2844-B82C-7A3E191A282D}"/>
              </a:ext>
            </a:extLst>
          </xdr:cNvPr>
          <xdr:cNvPicPr>
            <a:picLocks noChangeAspect="1"/>
          </xdr:cNvPicPr>
        </xdr:nvPicPr>
        <xdr:blipFill>
          <a:blip xmlns:r="http://schemas.openxmlformats.org/officeDocument/2006/relationships" r:embed="rId16"/>
          <a:stretch>
            <a:fillRect/>
          </a:stretch>
        </xdr:blipFill>
        <xdr:spPr>
          <a:xfrm>
            <a:off x="279400" y="139700"/>
            <a:ext cx="2247089" cy="125730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10</xdr:row>
      <xdr:rowOff>317500</xdr:rowOff>
    </xdr:from>
    <xdr:to>
      <xdr:col>7</xdr:col>
      <xdr:colOff>3035300</xdr:colOff>
      <xdr:row>10</xdr:row>
      <xdr:rowOff>317500</xdr:rowOff>
    </xdr:to>
    <xdr:cxnSp macro="">
      <xdr:nvCxnSpPr>
        <xdr:cNvPr id="24" name="Straight Arrow Connector 23">
          <a:extLst>
            <a:ext uri="{FF2B5EF4-FFF2-40B4-BE49-F238E27FC236}">
              <a16:creationId xmlns:a16="http://schemas.microsoft.com/office/drawing/2014/main" id="{00000000-0008-0000-1200-000018000000}"/>
            </a:ext>
          </a:extLst>
        </xdr:cNvPr>
        <xdr:cNvCxnSpPr/>
      </xdr:nvCxnSpPr>
      <xdr:spPr>
        <a:xfrm flipV="1">
          <a:off x="15557500" y="3251200"/>
          <a:ext cx="69088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279400</xdr:colOff>
      <xdr:row>0</xdr:row>
      <xdr:rowOff>0</xdr:rowOff>
    </xdr:from>
    <xdr:to>
      <xdr:col>7</xdr:col>
      <xdr:colOff>2984500</xdr:colOff>
      <xdr:row>4</xdr:row>
      <xdr:rowOff>424750</xdr:rowOff>
    </xdr:to>
    <xdr:grpSp>
      <xdr:nvGrpSpPr>
        <xdr:cNvPr id="3" name="Group 2">
          <a:extLst>
            <a:ext uri="{FF2B5EF4-FFF2-40B4-BE49-F238E27FC236}">
              <a16:creationId xmlns:a16="http://schemas.microsoft.com/office/drawing/2014/main" id="{63A4BCB2-29E3-CA42-98C9-CCAA6C426B39}"/>
            </a:ext>
          </a:extLst>
        </xdr:cNvPr>
        <xdr:cNvGrpSpPr/>
      </xdr:nvGrpSpPr>
      <xdr:grpSpPr>
        <a:xfrm>
          <a:off x="279400" y="0"/>
          <a:ext cx="22059900" cy="1440750"/>
          <a:chOff x="279400" y="0"/>
          <a:chExt cx="22059900" cy="1440750"/>
        </a:xfrm>
      </xdr:grpSpPr>
      <xdr:grpSp>
        <xdr:nvGrpSpPr>
          <xdr:cNvPr id="2" name="Group 1">
            <a:extLst>
              <a:ext uri="{FF2B5EF4-FFF2-40B4-BE49-F238E27FC236}">
                <a16:creationId xmlns:a16="http://schemas.microsoft.com/office/drawing/2014/main" id="{753DD115-9D23-F949-A947-29A4D04C9370}"/>
              </a:ext>
            </a:extLst>
          </xdr:cNvPr>
          <xdr:cNvGrpSpPr/>
        </xdr:nvGrpSpPr>
        <xdr:grpSpPr>
          <a:xfrm>
            <a:off x="279400" y="0"/>
            <a:ext cx="22059900" cy="1440750"/>
            <a:chOff x="279400" y="0"/>
            <a:chExt cx="22059900" cy="1440750"/>
          </a:xfrm>
        </xdr:grpSpPr>
        <xdr:grpSp>
          <xdr:nvGrpSpPr>
            <xdr:cNvPr id="23" name="Group 22">
              <a:extLst>
                <a:ext uri="{FF2B5EF4-FFF2-40B4-BE49-F238E27FC236}">
                  <a16:creationId xmlns:a16="http://schemas.microsoft.com/office/drawing/2014/main" id="{B9BF8FBE-1C97-6A46-9429-64086EAF8532}"/>
                </a:ext>
              </a:extLst>
            </xdr:cNvPr>
            <xdr:cNvGrpSpPr/>
          </xdr:nvGrpSpPr>
          <xdr:grpSpPr>
            <a:xfrm>
              <a:off x="279400" y="0"/>
              <a:ext cx="22059900" cy="1429664"/>
              <a:chOff x="279400" y="0"/>
              <a:chExt cx="22059900" cy="1429664"/>
            </a:xfrm>
          </xdr:grpSpPr>
          <xdr:cxnSp macro="">
            <xdr:nvCxnSpPr>
              <xdr:cNvPr id="25" name="Straight Arrow Connector 24">
                <a:extLst>
                  <a:ext uri="{FF2B5EF4-FFF2-40B4-BE49-F238E27FC236}">
                    <a16:creationId xmlns:a16="http://schemas.microsoft.com/office/drawing/2014/main" id="{CCFC3612-414D-6E49-B909-179A7D228097}"/>
                  </a:ext>
                </a:extLst>
              </xdr:cNvPr>
              <xdr:cNvCxnSpPr/>
            </xdr:nvCxnSpPr>
            <xdr:spPr>
              <a:xfrm flipV="1">
                <a:off x="15430500" y="0"/>
                <a:ext cx="69088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pic>
            <xdr:nvPicPr>
              <xdr:cNvPr id="26" name="Picture 25">
                <a:hlinkClick xmlns:r="http://schemas.openxmlformats.org/officeDocument/2006/relationships" r:id="rId1"/>
                <a:extLst>
                  <a:ext uri="{FF2B5EF4-FFF2-40B4-BE49-F238E27FC236}">
                    <a16:creationId xmlns:a16="http://schemas.microsoft.com/office/drawing/2014/main" id="{65867EFC-A9E4-5F49-AB5A-19344EC615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084" r="83643"/>
              <a:stretch/>
            </xdr:blipFill>
            <xdr:spPr>
              <a:xfrm>
                <a:off x="2540810" y="825500"/>
                <a:ext cx="2062723" cy="603504"/>
              </a:xfrm>
              <a:prstGeom prst="rect">
                <a:avLst/>
              </a:prstGeom>
            </xdr:spPr>
          </xdr:pic>
          <xdr:pic>
            <xdr:nvPicPr>
              <xdr:cNvPr id="27" name="Picture 26">
                <a:extLst>
                  <a:ext uri="{FF2B5EF4-FFF2-40B4-BE49-F238E27FC236}">
                    <a16:creationId xmlns:a16="http://schemas.microsoft.com/office/drawing/2014/main" id="{C1B05C77-998C-3742-B5C2-D3959F9F1B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9400" y="126882"/>
                <a:ext cx="2261938" cy="1280160"/>
              </a:xfrm>
              <a:prstGeom prst="rect">
                <a:avLst/>
              </a:prstGeom>
            </xdr:spPr>
          </xdr:pic>
          <xdr:pic>
            <xdr:nvPicPr>
              <xdr:cNvPr id="28" name="Picture 27">
                <a:hlinkClick xmlns:r="http://schemas.openxmlformats.org/officeDocument/2006/relationships" r:id="rId4"/>
                <a:extLst>
                  <a:ext uri="{FF2B5EF4-FFF2-40B4-BE49-F238E27FC236}">
                    <a16:creationId xmlns:a16="http://schemas.microsoft.com/office/drawing/2014/main" id="{3C0CF070-31C4-4049-81AD-B9E1C753F289}"/>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396" r="59827"/>
              <a:stretch/>
            </xdr:blipFill>
            <xdr:spPr>
              <a:xfrm>
                <a:off x="4594499" y="63501"/>
                <a:ext cx="2092056" cy="749808"/>
              </a:xfrm>
              <a:prstGeom prst="rect">
                <a:avLst/>
              </a:prstGeom>
            </xdr:spPr>
          </xdr:pic>
          <xdr:pic>
            <xdr:nvPicPr>
              <xdr:cNvPr id="29" name="Picture 28">
                <a:hlinkClick xmlns:r="http://schemas.openxmlformats.org/officeDocument/2006/relationships" r:id="rId6"/>
                <a:extLst>
                  <a:ext uri="{FF2B5EF4-FFF2-40B4-BE49-F238E27FC236}">
                    <a16:creationId xmlns:a16="http://schemas.microsoft.com/office/drawing/2014/main" id="{C0596696-BDBC-5440-B378-2035FBB2AFB4}"/>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0296" r="39927"/>
              <a:stretch/>
            </xdr:blipFill>
            <xdr:spPr>
              <a:xfrm>
                <a:off x="6731381" y="63501"/>
                <a:ext cx="2092056" cy="749808"/>
              </a:xfrm>
              <a:prstGeom prst="rect">
                <a:avLst/>
              </a:prstGeom>
            </xdr:spPr>
          </xdr:pic>
          <xdr:pic>
            <xdr:nvPicPr>
              <xdr:cNvPr id="50" name="Picture 49">
                <a:hlinkClick xmlns:r="http://schemas.openxmlformats.org/officeDocument/2006/relationships" r:id="rId7"/>
                <a:extLst>
                  <a:ext uri="{FF2B5EF4-FFF2-40B4-BE49-F238E27FC236}">
                    <a16:creationId xmlns:a16="http://schemas.microsoft.com/office/drawing/2014/main" id="{80DC15D7-B161-884B-98D0-AFEED75B9C1C}"/>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9852"/>
              <a:stretch/>
            </xdr:blipFill>
            <xdr:spPr>
              <a:xfrm>
                <a:off x="10928137" y="50801"/>
                <a:ext cx="2092056" cy="749808"/>
              </a:xfrm>
              <a:prstGeom prst="rect">
                <a:avLst/>
              </a:prstGeom>
            </xdr:spPr>
          </xdr:pic>
          <xdr:pic>
            <xdr:nvPicPr>
              <xdr:cNvPr id="51" name="Picture 50">
                <a:hlinkClick xmlns:r="http://schemas.openxmlformats.org/officeDocument/2006/relationships" r:id="rId8"/>
                <a:extLst>
                  <a:ext uri="{FF2B5EF4-FFF2-40B4-BE49-F238E27FC236}">
                    <a16:creationId xmlns:a16="http://schemas.microsoft.com/office/drawing/2014/main" id="{17F82D00-E264-0848-BD3B-7F633BE8532A}"/>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396" r="67246"/>
              <a:stretch/>
            </xdr:blipFill>
            <xdr:spPr>
              <a:xfrm>
                <a:off x="4580992" y="789584"/>
                <a:ext cx="2139696" cy="640080"/>
              </a:xfrm>
              <a:prstGeom prst="rect">
                <a:avLst/>
              </a:prstGeom>
            </xdr:spPr>
          </xdr:pic>
          <xdr:pic>
            <xdr:nvPicPr>
              <xdr:cNvPr id="52" name="Picture 51">
                <a:hlinkClick xmlns:r="http://schemas.openxmlformats.org/officeDocument/2006/relationships" r:id="rId9"/>
                <a:extLst>
                  <a:ext uri="{FF2B5EF4-FFF2-40B4-BE49-F238E27FC236}">
                    <a16:creationId xmlns:a16="http://schemas.microsoft.com/office/drawing/2014/main" id="{9C52E995-E161-8A44-AF4B-39CCB53247ED}"/>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780" t="4084" r="16862"/>
              <a:stretch/>
            </xdr:blipFill>
            <xdr:spPr>
              <a:xfrm>
                <a:off x="10927328" y="797925"/>
                <a:ext cx="2069333" cy="621792"/>
              </a:xfrm>
              <a:prstGeom prst="rect">
                <a:avLst/>
              </a:prstGeom>
            </xdr:spPr>
          </xdr:pic>
          <xdr:pic>
            <xdr:nvPicPr>
              <xdr:cNvPr id="53" name="Picture 52">
                <a:hlinkClick xmlns:r="http://schemas.openxmlformats.org/officeDocument/2006/relationships" r:id="rId10"/>
                <a:extLst>
                  <a:ext uri="{FF2B5EF4-FFF2-40B4-BE49-F238E27FC236}">
                    <a16:creationId xmlns:a16="http://schemas.microsoft.com/office/drawing/2014/main" id="{AE4BDCB0-386C-2541-8947-A3D9DA85A9B9}"/>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3643"/>
              <a:stretch/>
            </xdr:blipFill>
            <xdr:spPr>
              <a:xfrm>
                <a:off x="12975309" y="772604"/>
                <a:ext cx="2148840" cy="640080"/>
              </a:xfrm>
              <a:prstGeom prst="rect">
                <a:avLst/>
              </a:prstGeom>
            </xdr:spPr>
          </xdr:pic>
          <xdr:pic>
            <xdr:nvPicPr>
              <xdr:cNvPr id="54" name="Picture 53">
                <a:hlinkClick xmlns:r="http://schemas.openxmlformats.org/officeDocument/2006/relationships" r:id="rId11"/>
                <a:extLst>
                  <a:ext uri="{FF2B5EF4-FFF2-40B4-BE49-F238E27FC236}">
                    <a16:creationId xmlns:a16="http://schemas.microsoft.com/office/drawing/2014/main" id="{FBCD8EEF-BC70-8448-A7E6-A4625D4DA082}"/>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0221" r="33320"/>
              <a:stretch/>
            </xdr:blipFill>
            <xdr:spPr>
              <a:xfrm>
                <a:off x="8829356" y="785304"/>
                <a:ext cx="2130552" cy="640080"/>
              </a:xfrm>
              <a:prstGeom prst="rect">
                <a:avLst/>
              </a:prstGeom>
            </xdr:spPr>
          </xdr:pic>
          <xdr:pic>
            <xdr:nvPicPr>
              <xdr:cNvPr id="55" name="Picture 54">
                <a:hlinkClick xmlns:r="http://schemas.openxmlformats.org/officeDocument/2006/relationships" r:id="rId12"/>
                <a:extLst>
                  <a:ext uri="{FF2B5EF4-FFF2-40B4-BE49-F238E27FC236}">
                    <a16:creationId xmlns:a16="http://schemas.microsoft.com/office/drawing/2014/main" id="{C4217F58-8319-B74E-82D1-4411478571AC}"/>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459" r="50385"/>
              <a:stretch/>
            </xdr:blipFill>
            <xdr:spPr>
              <a:xfrm>
                <a:off x="6718682" y="785304"/>
                <a:ext cx="2112264" cy="640080"/>
              </a:xfrm>
              <a:prstGeom prst="rect">
                <a:avLst/>
              </a:prstGeom>
            </xdr:spPr>
          </xdr:pic>
          <xdr:pic>
            <xdr:nvPicPr>
              <xdr:cNvPr id="56" name="Picture 55">
                <a:hlinkClick xmlns:r="http://schemas.openxmlformats.org/officeDocument/2006/relationships" r:id="rId13"/>
                <a:extLst>
                  <a:ext uri="{FF2B5EF4-FFF2-40B4-BE49-F238E27FC236}">
                    <a16:creationId xmlns:a16="http://schemas.microsoft.com/office/drawing/2014/main" id="{7F385EDD-E51F-8C41-A627-58F4F7B3C172}"/>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79728" b="7124"/>
              <a:stretch/>
            </xdr:blipFill>
            <xdr:spPr>
              <a:xfrm>
                <a:off x="2531391" y="50800"/>
                <a:ext cx="2066543" cy="740664"/>
              </a:xfrm>
              <a:prstGeom prst="rect">
                <a:avLst/>
              </a:prstGeom>
            </xdr:spPr>
          </xdr:pic>
          <xdr:pic>
            <xdr:nvPicPr>
              <xdr:cNvPr id="57" name="Picture 56">
                <a:extLst>
                  <a:ext uri="{FF2B5EF4-FFF2-40B4-BE49-F238E27FC236}">
                    <a16:creationId xmlns:a16="http://schemas.microsoft.com/office/drawing/2014/main" id="{703BFF6D-0CD3-154B-9019-58F7CBD8BD0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827736" y="73350"/>
                <a:ext cx="2077156" cy="731520"/>
              </a:xfrm>
              <a:prstGeom prst="rect">
                <a:avLst/>
              </a:prstGeom>
            </xdr:spPr>
          </xdr:pic>
        </xdr:grpSp>
        <xdr:pic>
          <xdr:nvPicPr>
            <xdr:cNvPr id="32" name="Picture 31">
              <a:extLst>
                <a:ext uri="{FF2B5EF4-FFF2-40B4-BE49-F238E27FC236}">
                  <a16:creationId xmlns:a16="http://schemas.microsoft.com/office/drawing/2014/main" id="{5C02C5CF-59AB-D449-AA74-1BB026929931}"/>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83777" t="7581" b="1"/>
            <a:stretch/>
          </xdr:blipFill>
          <xdr:spPr>
            <a:xfrm>
              <a:off x="13003024" y="812800"/>
              <a:ext cx="2084831" cy="627950"/>
            </a:xfrm>
            <a:prstGeom prst="rect">
              <a:avLst/>
            </a:prstGeom>
          </xdr:spPr>
        </xdr:pic>
      </xdr:grpSp>
      <xdr:pic>
        <xdr:nvPicPr>
          <xdr:cNvPr id="19" name="Picture 18">
            <a:extLst>
              <a:ext uri="{FF2B5EF4-FFF2-40B4-BE49-F238E27FC236}">
                <a16:creationId xmlns:a16="http://schemas.microsoft.com/office/drawing/2014/main" id="{6DF93D20-FC78-2645-8F6A-2BEEEDD61B2C}"/>
              </a:ext>
            </a:extLst>
          </xdr:cNvPr>
          <xdr:cNvPicPr>
            <a:picLocks noChangeAspect="1"/>
          </xdr:cNvPicPr>
        </xdr:nvPicPr>
        <xdr:blipFill>
          <a:blip xmlns:r="http://schemas.openxmlformats.org/officeDocument/2006/relationships" r:embed="rId16"/>
          <a:stretch>
            <a:fillRect/>
          </a:stretch>
        </xdr:blipFill>
        <xdr:spPr>
          <a:xfrm>
            <a:off x="279400" y="139700"/>
            <a:ext cx="2247089" cy="125730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279400</xdr:colOff>
      <xdr:row>0</xdr:row>
      <xdr:rowOff>87453</xdr:rowOff>
    </xdr:from>
    <xdr:to>
      <xdr:col>3</xdr:col>
      <xdr:colOff>647700</xdr:colOff>
      <xdr:row>4</xdr:row>
      <xdr:rowOff>387017</xdr:rowOff>
    </xdr:to>
    <xdr:grpSp>
      <xdr:nvGrpSpPr>
        <xdr:cNvPr id="3" name="Group 2">
          <a:extLst>
            <a:ext uri="{FF2B5EF4-FFF2-40B4-BE49-F238E27FC236}">
              <a16:creationId xmlns:a16="http://schemas.microsoft.com/office/drawing/2014/main" id="{6869FC4A-ED84-F744-B95E-27AFC8874D86}"/>
            </a:ext>
          </a:extLst>
        </xdr:cNvPr>
        <xdr:cNvGrpSpPr/>
      </xdr:nvGrpSpPr>
      <xdr:grpSpPr>
        <a:xfrm>
          <a:off x="279400" y="87453"/>
          <a:ext cx="12687300" cy="1315564"/>
          <a:chOff x="279400" y="87453"/>
          <a:chExt cx="12687300" cy="1315564"/>
        </a:xfrm>
      </xdr:grpSpPr>
      <xdr:grpSp>
        <xdr:nvGrpSpPr>
          <xdr:cNvPr id="2" name="Group 1">
            <a:extLst>
              <a:ext uri="{FF2B5EF4-FFF2-40B4-BE49-F238E27FC236}">
                <a16:creationId xmlns:a16="http://schemas.microsoft.com/office/drawing/2014/main" id="{115A280E-7672-BC4B-B5D9-AB8A905DFB39}"/>
              </a:ext>
            </a:extLst>
          </xdr:cNvPr>
          <xdr:cNvGrpSpPr/>
        </xdr:nvGrpSpPr>
        <xdr:grpSpPr>
          <a:xfrm>
            <a:off x="279400" y="87453"/>
            <a:ext cx="12687300" cy="1315564"/>
            <a:chOff x="279400" y="100153"/>
            <a:chExt cx="12687300" cy="1315564"/>
          </a:xfrm>
        </xdr:grpSpPr>
        <xdr:pic>
          <xdr:nvPicPr>
            <xdr:cNvPr id="31" name="Picture 30">
              <a:hlinkClick xmlns:r="http://schemas.openxmlformats.org/officeDocument/2006/relationships" r:id="rId1"/>
              <a:extLst>
                <a:ext uri="{FF2B5EF4-FFF2-40B4-BE49-F238E27FC236}">
                  <a16:creationId xmlns:a16="http://schemas.microsoft.com/office/drawing/2014/main" id="{43A01E54-1672-4143-AAB9-B307A3252FC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396" r="59827"/>
            <a:stretch/>
          </xdr:blipFill>
          <xdr:spPr>
            <a:xfrm>
              <a:off x="4573974" y="127000"/>
              <a:ext cx="2089067" cy="711059"/>
            </a:xfrm>
            <a:prstGeom prst="rect">
              <a:avLst/>
            </a:prstGeom>
          </xdr:spPr>
        </xdr:pic>
        <xdr:pic>
          <xdr:nvPicPr>
            <xdr:cNvPr id="14" name="Picture 13">
              <a:extLst>
                <a:ext uri="{FF2B5EF4-FFF2-40B4-BE49-F238E27FC236}">
                  <a16:creationId xmlns:a16="http://schemas.microsoft.com/office/drawing/2014/main" id="{27965761-4168-AB47-90C4-42C7C71F807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9400" y="135557"/>
              <a:ext cx="2264222" cy="1280160"/>
            </a:xfrm>
            <a:prstGeom prst="rect">
              <a:avLst/>
            </a:prstGeom>
          </xdr:spPr>
        </xdr:pic>
        <xdr:pic>
          <xdr:nvPicPr>
            <xdr:cNvPr id="15" name="Picture 14">
              <a:hlinkClick xmlns:r="http://schemas.openxmlformats.org/officeDocument/2006/relationships" r:id="rId4"/>
              <a:extLst>
                <a:ext uri="{FF2B5EF4-FFF2-40B4-BE49-F238E27FC236}">
                  <a16:creationId xmlns:a16="http://schemas.microsoft.com/office/drawing/2014/main" id="{7CF49628-7DB3-A84A-899B-6F79819737FF}"/>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0296" r="39927"/>
            <a:stretch/>
          </xdr:blipFill>
          <xdr:spPr>
            <a:xfrm>
              <a:off x="6664372" y="113115"/>
              <a:ext cx="2068630" cy="740664"/>
            </a:xfrm>
            <a:prstGeom prst="rect">
              <a:avLst/>
            </a:prstGeom>
          </xdr:spPr>
        </xdr:pic>
        <xdr:pic>
          <xdr:nvPicPr>
            <xdr:cNvPr id="16" name="Picture 15">
              <a:hlinkClick xmlns:r="http://schemas.openxmlformats.org/officeDocument/2006/relationships" r:id="rId5"/>
              <a:extLst>
                <a:ext uri="{FF2B5EF4-FFF2-40B4-BE49-F238E27FC236}">
                  <a16:creationId xmlns:a16="http://schemas.microsoft.com/office/drawing/2014/main" id="{01345448-4E01-5A44-8664-AB609DB672DE}"/>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0074" r="20148"/>
            <a:stretch/>
          </xdr:blipFill>
          <xdr:spPr>
            <a:xfrm>
              <a:off x="8737626" y="113114"/>
              <a:ext cx="2068630" cy="740664"/>
            </a:xfrm>
            <a:prstGeom prst="rect">
              <a:avLst/>
            </a:prstGeom>
          </xdr:spPr>
        </xdr:pic>
        <xdr:pic>
          <xdr:nvPicPr>
            <xdr:cNvPr id="19" name="Picture 18">
              <a:hlinkClick xmlns:r="http://schemas.openxmlformats.org/officeDocument/2006/relationships" r:id="rId6"/>
              <a:extLst>
                <a:ext uri="{FF2B5EF4-FFF2-40B4-BE49-F238E27FC236}">
                  <a16:creationId xmlns:a16="http://schemas.microsoft.com/office/drawing/2014/main" id="{E76EDBE4-17B1-4A44-8990-EE8883518BF9}"/>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79728"/>
            <a:stretch/>
          </xdr:blipFill>
          <xdr:spPr>
            <a:xfrm>
              <a:off x="2529023" y="100153"/>
              <a:ext cx="2068630" cy="740664"/>
            </a:xfrm>
            <a:prstGeom prst="rect">
              <a:avLst/>
            </a:prstGeom>
          </xdr:spPr>
        </xdr:pic>
        <xdr:pic>
          <xdr:nvPicPr>
            <xdr:cNvPr id="29" name="Picture 28">
              <a:extLst>
                <a:ext uri="{FF2B5EF4-FFF2-40B4-BE49-F238E27FC236}">
                  <a16:creationId xmlns:a16="http://schemas.microsoft.com/office/drawing/2014/main" id="{C4835AAE-CB29-0E41-B577-5EFF8250672A}"/>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0355" t="3716"/>
            <a:stretch/>
          </xdr:blipFill>
          <xdr:spPr>
            <a:xfrm>
              <a:off x="10804145" y="165100"/>
              <a:ext cx="2162555" cy="658000"/>
            </a:xfrm>
            <a:prstGeom prst="rect">
              <a:avLst/>
            </a:prstGeom>
          </xdr:spPr>
        </xdr:pic>
      </xdr:grpSp>
      <xdr:pic>
        <xdr:nvPicPr>
          <xdr:cNvPr id="9" name="Picture 8">
            <a:extLst>
              <a:ext uri="{FF2B5EF4-FFF2-40B4-BE49-F238E27FC236}">
                <a16:creationId xmlns:a16="http://schemas.microsoft.com/office/drawing/2014/main" id="{6A7F6C9E-CEC8-9240-BC29-17D5B2BED111}"/>
              </a:ext>
            </a:extLst>
          </xdr:cNvPr>
          <xdr:cNvPicPr>
            <a:picLocks noChangeAspect="1"/>
          </xdr:cNvPicPr>
        </xdr:nvPicPr>
        <xdr:blipFill>
          <a:blip xmlns:r="http://schemas.openxmlformats.org/officeDocument/2006/relationships" r:embed="rId8"/>
          <a:stretch>
            <a:fillRect/>
          </a:stretch>
        </xdr:blipFill>
        <xdr:spPr>
          <a:xfrm>
            <a:off x="279400" y="139700"/>
            <a:ext cx="2247089" cy="12573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176116</xdr:colOff>
      <xdr:row>56</xdr:row>
      <xdr:rowOff>15984</xdr:rowOff>
    </xdr:from>
    <xdr:to>
      <xdr:col>23</xdr:col>
      <xdr:colOff>477957</xdr:colOff>
      <xdr:row>90</xdr:row>
      <xdr:rowOff>12700</xdr:rowOff>
    </xdr:to>
    <xdr:graphicFrame macro="">
      <xdr:nvGraphicFramePr>
        <xdr:cNvPr id="2" name="Chart 1">
          <a:extLst>
            <a:ext uri="{FF2B5EF4-FFF2-40B4-BE49-F238E27FC236}">
              <a16:creationId xmlns:a16="http://schemas.microsoft.com/office/drawing/2014/main" id="{249122D1-7073-8848-87AE-53E9F0224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246602</xdr:colOff>
      <xdr:row>56</xdr:row>
      <xdr:rowOff>124041</xdr:rowOff>
    </xdr:from>
    <xdr:to>
      <xdr:col>2</xdr:col>
      <xdr:colOff>50800</xdr:colOff>
      <xdr:row>56</xdr:row>
      <xdr:rowOff>127000</xdr:rowOff>
    </xdr:to>
    <xdr:cxnSp macro="">
      <xdr:nvCxnSpPr>
        <xdr:cNvPr id="10" name="Straight Connector 9">
          <a:extLst>
            <a:ext uri="{FF2B5EF4-FFF2-40B4-BE49-F238E27FC236}">
              <a16:creationId xmlns:a16="http://schemas.microsoft.com/office/drawing/2014/main" id="{3F55C0E2-09C5-CD4C-A1DB-C005C322957F}"/>
            </a:ext>
          </a:extLst>
        </xdr:cNvPr>
        <xdr:cNvCxnSpPr/>
      </xdr:nvCxnSpPr>
      <xdr:spPr>
        <a:xfrm>
          <a:off x="106902" y="11503241"/>
          <a:ext cx="261398" cy="2959"/>
        </a:xfrm>
        <a:prstGeom prst="line">
          <a:avLst/>
        </a:prstGeom>
        <a:ln w="19050">
          <a:solidFill>
            <a:schemeClr val="accent4"/>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241300</xdr:colOff>
      <xdr:row>58</xdr:row>
      <xdr:rowOff>114300</xdr:rowOff>
    </xdr:from>
    <xdr:to>
      <xdr:col>2</xdr:col>
      <xdr:colOff>45498</xdr:colOff>
      <xdr:row>58</xdr:row>
      <xdr:rowOff>117259</xdr:rowOff>
    </xdr:to>
    <xdr:cxnSp macro="">
      <xdr:nvCxnSpPr>
        <xdr:cNvPr id="11" name="Straight Connector 10">
          <a:extLst>
            <a:ext uri="{FF2B5EF4-FFF2-40B4-BE49-F238E27FC236}">
              <a16:creationId xmlns:a16="http://schemas.microsoft.com/office/drawing/2014/main" id="{684AE487-2CA8-3648-AFA4-93B690A18D79}"/>
            </a:ext>
          </a:extLst>
        </xdr:cNvPr>
        <xdr:cNvCxnSpPr/>
      </xdr:nvCxnSpPr>
      <xdr:spPr>
        <a:xfrm>
          <a:off x="101600" y="11899900"/>
          <a:ext cx="261398" cy="2959"/>
        </a:xfrm>
        <a:prstGeom prst="line">
          <a:avLst/>
        </a:prstGeom>
        <a:ln w="38100">
          <a:solidFill>
            <a:srgbClr val="EC5958"/>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195750</xdr:colOff>
      <xdr:row>96</xdr:row>
      <xdr:rowOff>201652</xdr:rowOff>
    </xdr:from>
    <xdr:to>
      <xdr:col>23</xdr:col>
      <xdr:colOff>491613</xdr:colOff>
      <xdr:row>131</xdr:row>
      <xdr:rowOff>0</xdr:rowOff>
    </xdr:to>
    <xdr:graphicFrame macro="">
      <xdr:nvGraphicFramePr>
        <xdr:cNvPr id="12" name="Chart 11">
          <a:extLst>
            <a:ext uri="{FF2B5EF4-FFF2-40B4-BE49-F238E27FC236}">
              <a16:creationId xmlns:a16="http://schemas.microsoft.com/office/drawing/2014/main" id="{FDE6C9F2-3C08-DC48-99E1-14957B800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172346</xdr:colOff>
      <xdr:row>0</xdr:row>
      <xdr:rowOff>92993</xdr:rowOff>
    </xdr:from>
    <xdr:to>
      <xdr:col>13</xdr:col>
      <xdr:colOff>387455</xdr:colOff>
      <xdr:row>4</xdr:row>
      <xdr:rowOff>403810</xdr:rowOff>
    </xdr:to>
    <xdr:grpSp>
      <xdr:nvGrpSpPr>
        <xdr:cNvPr id="14" name="Group 13">
          <a:extLst>
            <a:ext uri="{FF2B5EF4-FFF2-40B4-BE49-F238E27FC236}">
              <a16:creationId xmlns:a16="http://schemas.microsoft.com/office/drawing/2014/main" id="{87E3B55C-A678-CB4D-ACC9-D9340DB6BA83}"/>
            </a:ext>
          </a:extLst>
        </xdr:cNvPr>
        <xdr:cNvGrpSpPr/>
      </xdr:nvGrpSpPr>
      <xdr:grpSpPr>
        <a:xfrm>
          <a:off x="273946" y="92993"/>
          <a:ext cx="12572209" cy="1326817"/>
          <a:chOff x="273946" y="92993"/>
          <a:chExt cx="12572209" cy="1326817"/>
        </a:xfrm>
      </xdr:grpSpPr>
      <xdr:grpSp>
        <xdr:nvGrpSpPr>
          <xdr:cNvPr id="3" name="Group 2">
            <a:extLst>
              <a:ext uri="{FF2B5EF4-FFF2-40B4-BE49-F238E27FC236}">
                <a16:creationId xmlns:a16="http://schemas.microsoft.com/office/drawing/2014/main" id="{20D6FD92-6A90-7E45-99C2-3CA368B05F17}"/>
              </a:ext>
            </a:extLst>
          </xdr:cNvPr>
          <xdr:cNvGrpSpPr/>
        </xdr:nvGrpSpPr>
        <xdr:grpSpPr>
          <a:xfrm>
            <a:off x="273946" y="92993"/>
            <a:ext cx="12572209" cy="1326817"/>
            <a:chOff x="258378" y="79336"/>
            <a:chExt cx="12587230" cy="1326817"/>
          </a:xfrm>
        </xdr:grpSpPr>
        <xdr:pic>
          <xdr:nvPicPr>
            <xdr:cNvPr id="4" name="Picture 3">
              <a:extLst>
                <a:ext uri="{FF2B5EF4-FFF2-40B4-BE49-F238E27FC236}">
                  <a16:creationId xmlns:a16="http://schemas.microsoft.com/office/drawing/2014/main" id="{A975D149-9827-9542-A5B8-89D7F3A6B8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8378" y="125993"/>
              <a:ext cx="2264222" cy="1280160"/>
            </a:xfrm>
            <a:prstGeom prst="rect">
              <a:avLst/>
            </a:prstGeom>
          </xdr:spPr>
        </xdr:pic>
        <xdr:pic>
          <xdr:nvPicPr>
            <xdr:cNvPr id="5" name="Picture 4">
              <a:hlinkClick xmlns:r="http://schemas.openxmlformats.org/officeDocument/2006/relationships" r:id="rId4"/>
              <a:extLst>
                <a:ext uri="{FF2B5EF4-FFF2-40B4-BE49-F238E27FC236}">
                  <a16:creationId xmlns:a16="http://schemas.microsoft.com/office/drawing/2014/main" id="{83F7B307-DFCF-5D4E-9357-0C6AD1A3A913}"/>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0296" r="39927"/>
            <a:stretch/>
          </xdr:blipFill>
          <xdr:spPr>
            <a:xfrm>
              <a:off x="6643350" y="103551"/>
              <a:ext cx="2068630" cy="740664"/>
            </a:xfrm>
            <a:prstGeom prst="rect">
              <a:avLst/>
            </a:prstGeom>
          </xdr:spPr>
        </xdr:pic>
        <xdr:pic>
          <xdr:nvPicPr>
            <xdr:cNvPr id="6" name="Picture 5">
              <a:hlinkClick xmlns:r="http://schemas.openxmlformats.org/officeDocument/2006/relationships" r:id="rId6"/>
              <a:extLst>
                <a:ext uri="{FF2B5EF4-FFF2-40B4-BE49-F238E27FC236}">
                  <a16:creationId xmlns:a16="http://schemas.microsoft.com/office/drawing/2014/main" id="{0B1E4E92-7669-E04F-B03A-29712422ABB8}"/>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0074" r="20148"/>
            <a:stretch/>
          </xdr:blipFill>
          <xdr:spPr>
            <a:xfrm>
              <a:off x="8716604" y="103550"/>
              <a:ext cx="2068630" cy="740664"/>
            </a:xfrm>
            <a:prstGeom prst="rect">
              <a:avLst/>
            </a:prstGeom>
          </xdr:spPr>
        </xdr:pic>
        <xdr:pic>
          <xdr:nvPicPr>
            <xdr:cNvPr id="7" name="Picture 6">
              <a:hlinkClick xmlns:r="http://schemas.openxmlformats.org/officeDocument/2006/relationships" r:id="rId7"/>
              <a:extLst>
                <a:ext uri="{FF2B5EF4-FFF2-40B4-BE49-F238E27FC236}">
                  <a16:creationId xmlns:a16="http://schemas.microsoft.com/office/drawing/2014/main" id="{BFFFE0B7-5233-8F42-9763-4BD0162C1D3F}"/>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9852"/>
            <a:stretch/>
          </xdr:blipFill>
          <xdr:spPr>
            <a:xfrm>
              <a:off x="10776978" y="103550"/>
              <a:ext cx="2068630" cy="740664"/>
            </a:xfrm>
            <a:prstGeom prst="rect">
              <a:avLst/>
            </a:prstGeom>
          </xdr:spPr>
        </xdr:pic>
        <xdr:pic>
          <xdr:nvPicPr>
            <xdr:cNvPr id="8" name="Picture 7">
              <a:extLst>
                <a:ext uri="{FF2B5EF4-FFF2-40B4-BE49-F238E27FC236}">
                  <a16:creationId xmlns:a16="http://schemas.microsoft.com/office/drawing/2014/main" id="{8FAFBDC5-1676-3047-A53E-B15BEF7539B0}"/>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0373" r="59751"/>
            <a:stretch/>
          </xdr:blipFill>
          <xdr:spPr>
            <a:xfrm>
              <a:off x="4557389" y="79336"/>
              <a:ext cx="2068630" cy="758952"/>
            </a:xfrm>
            <a:prstGeom prst="rect">
              <a:avLst/>
            </a:prstGeom>
          </xdr:spPr>
        </xdr:pic>
        <xdr:pic>
          <xdr:nvPicPr>
            <xdr:cNvPr id="9" name="Picture 8">
              <a:hlinkClick xmlns:r="http://schemas.openxmlformats.org/officeDocument/2006/relationships" r:id="rId9"/>
              <a:extLst>
                <a:ext uri="{FF2B5EF4-FFF2-40B4-BE49-F238E27FC236}">
                  <a16:creationId xmlns:a16="http://schemas.microsoft.com/office/drawing/2014/main" id="{CB9FACD3-A35E-264F-97D9-154C4D7E2C34}"/>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79728"/>
            <a:stretch/>
          </xdr:blipFill>
          <xdr:spPr>
            <a:xfrm>
              <a:off x="2508001" y="90589"/>
              <a:ext cx="2068630" cy="740664"/>
            </a:xfrm>
            <a:prstGeom prst="rect">
              <a:avLst/>
            </a:prstGeom>
          </xdr:spPr>
        </xdr:pic>
      </xdr:grpSp>
      <xdr:pic>
        <xdr:nvPicPr>
          <xdr:cNvPr id="13" name="Picture 12">
            <a:extLst>
              <a:ext uri="{FF2B5EF4-FFF2-40B4-BE49-F238E27FC236}">
                <a16:creationId xmlns:a16="http://schemas.microsoft.com/office/drawing/2014/main" id="{C2043719-8CE7-334D-B893-A9B5B9313ED8}"/>
              </a:ext>
            </a:extLst>
          </xdr:cNvPr>
          <xdr:cNvPicPr>
            <a:picLocks noChangeAspect="1"/>
          </xdr:cNvPicPr>
        </xdr:nvPicPr>
        <xdr:blipFill>
          <a:blip xmlns:r="http://schemas.openxmlformats.org/officeDocument/2006/relationships" r:embed="rId10"/>
          <a:stretch>
            <a:fillRect/>
          </a:stretch>
        </xdr:blipFill>
        <xdr:spPr>
          <a:xfrm>
            <a:off x="279400" y="152400"/>
            <a:ext cx="2247089" cy="12573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3657600</xdr:colOff>
      <xdr:row>6</xdr:row>
      <xdr:rowOff>203200</xdr:rowOff>
    </xdr:from>
    <xdr:to>
      <xdr:col>1</xdr:col>
      <xdr:colOff>5410200</xdr:colOff>
      <xdr:row>10</xdr:row>
      <xdr:rowOff>25400</xdr:rowOff>
    </xdr:to>
    <xdr:pic>
      <xdr:nvPicPr>
        <xdr:cNvPr id="13" name="Picture 12">
          <a:hlinkClick xmlns:r="http://schemas.openxmlformats.org/officeDocument/2006/relationships" r:id="rId1"/>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a:srcRect l="23143" r="62778"/>
        <a:stretch/>
      </xdr:blipFill>
      <xdr:spPr>
        <a:xfrm>
          <a:off x="4178300" y="2032000"/>
          <a:ext cx="1752600" cy="1282700"/>
        </a:xfrm>
        <a:prstGeom prst="rect">
          <a:avLst/>
        </a:prstGeom>
      </xdr:spPr>
    </xdr:pic>
    <xdr:clientData/>
  </xdr:twoCellAnchor>
  <xdr:twoCellAnchor>
    <xdr:from>
      <xdr:col>0</xdr:col>
      <xdr:colOff>250825</xdr:colOff>
      <xdr:row>0</xdr:row>
      <xdr:rowOff>51994</xdr:rowOff>
    </xdr:from>
    <xdr:to>
      <xdr:col>4</xdr:col>
      <xdr:colOff>3468149</xdr:colOff>
      <xdr:row>4</xdr:row>
      <xdr:rowOff>482269</xdr:rowOff>
    </xdr:to>
    <xdr:grpSp>
      <xdr:nvGrpSpPr>
        <xdr:cNvPr id="5" name="Group 4">
          <a:extLst>
            <a:ext uri="{FF2B5EF4-FFF2-40B4-BE49-F238E27FC236}">
              <a16:creationId xmlns:a16="http://schemas.microsoft.com/office/drawing/2014/main" id="{99363832-AB54-3C4E-A647-9726FE916D3E}"/>
            </a:ext>
          </a:extLst>
        </xdr:cNvPr>
        <xdr:cNvGrpSpPr/>
      </xdr:nvGrpSpPr>
      <xdr:grpSpPr>
        <a:xfrm>
          <a:off x="250825" y="51994"/>
          <a:ext cx="12628024" cy="1446275"/>
          <a:chOff x="250825" y="51994"/>
          <a:chExt cx="12628024" cy="1446275"/>
        </a:xfrm>
      </xdr:grpSpPr>
      <xdr:grpSp>
        <xdr:nvGrpSpPr>
          <xdr:cNvPr id="2" name="Group 1">
            <a:extLst>
              <a:ext uri="{FF2B5EF4-FFF2-40B4-BE49-F238E27FC236}">
                <a16:creationId xmlns:a16="http://schemas.microsoft.com/office/drawing/2014/main" id="{39B31E8F-0CA1-8544-9866-C1EED32FC351}"/>
              </a:ext>
            </a:extLst>
          </xdr:cNvPr>
          <xdr:cNvGrpSpPr/>
        </xdr:nvGrpSpPr>
        <xdr:grpSpPr>
          <a:xfrm>
            <a:off x="250825" y="51994"/>
            <a:ext cx="12628024" cy="1446275"/>
            <a:chOff x="238125" y="77394"/>
            <a:chExt cx="12628024" cy="1446275"/>
          </a:xfrm>
        </xdr:grpSpPr>
        <xdr:pic>
          <xdr:nvPicPr>
            <xdr:cNvPr id="61" name="Picture 60">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139700"/>
              <a:ext cx="2261937" cy="1280160"/>
            </a:xfrm>
            <a:prstGeom prst="rect">
              <a:avLst/>
            </a:prstGeom>
          </xdr:spPr>
        </xdr:pic>
        <xdr:pic>
          <xdr:nvPicPr>
            <xdr:cNvPr id="62" name="Picture 61">
              <a:hlinkClick xmlns:r="http://schemas.openxmlformats.org/officeDocument/2006/relationships" r:id="rId4"/>
              <a:extLst>
                <a:ext uri="{FF2B5EF4-FFF2-40B4-BE49-F238E27FC236}">
                  <a16:creationId xmlns:a16="http://schemas.microsoft.com/office/drawing/2014/main" id="{00000000-0008-0000-0A00-00003E000000}"/>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396" r="59827"/>
            <a:stretch/>
          </xdr:blipFill>
          <xdr:spPr>
            <a:xfrm>
              <a:off x="4540560" y="88899"/>
              <a:ext cx="2066543" cy="740664"/>
            </a:xfrm>
            <a:prstGeom prst="rect">
              <a:avLst/>
            </a:prstGeom>
          </xdr:spPr>
        </xdr:pic>
        <xdr:pic>
          <xdr:nvPicPr>
            <xdr:cNvPr id="64" name="Picture 63">
              <a:hlinkClick xmlns:r="http://schemas.openxmlformats.org/officeDocument/2006/relationships" r:id="rId6"/>
              <a:extLst>
                <a:ext uri="{FF2B5EF4-FFF2-40B4-BE49-F238E27FC236}">
                  <a16:creationId xmlns:a16="http://schemas.microsoft.com/office/drawing/2014/main" id="{00000000-0008-0000-0A00-000040000000}"/>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0074" r="20148"/>
            <a:stretch/>
          </xdr:blipFill>
          <xdr:spPr>
            <a:xfrm>
              <a:off x="8717277" y="88899"/>
              <a:ext cx="2066543" cy="740664"/>
            </a:xfrm>
            <a:prstGeom prst="rect">
              <a:avLst/>
            </a:prstGeom>
          </xdr:spPr>
        </xdr:pic>
        <xdr:pic>
          <xdr:nvPicPr>
            <xdr:cNvPr id="65" name="Picture 64">
              <a:hlinkClick xmlns:r="http://schemas.openxmlformats.org/officeDocument/2006/relationships" r:id="rId7"/>
              <a:extLst>
                <a:ext uri="{FF2B5EF4-FFF2-40B4-BE49-F238E27FC236}">
                  <a16:creationId xmlns:a16="http://schemas.microsoft.com/office/drawing/2014/main" id="{00000000-0008-0000-0A00-000041000000}"/>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9852"/>
            <a:stretch/>
          </xdr:blipFill>
          <xdr:spPr>
            <a:xfrm>
              <a:off x="10799606" y="88899"/>
              <a:ext cx="2066543" cy="740664"/>
            </a:xfrm>
            <a:prstGeom prst="rect">
              <a:avLst/>
            </a:prstGeom>
          </xdr:spPr>
        </xdr:pic>
        <xdr:pic>
          <xdr:nvPicPr>
            <xdr:cNvPr id="57" name="Picture 56">
              <a:extLst>
                <a:ext uri="{FF2B5EF4-FFF2-40B4-BE49-F238E27FC236}">
                  <a16:creationId xmlns:a16="http://schemas.microsoft.com/office/drawing/2014/main" id="{00000000-0008-0000-0A00-000039000000}"/>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0249" r="39875"/>
            <a:stretch/>
          </xdr:blipFill>
          <xdr:spPr>
            <a:xfrm>
              <a:off x="6622569" y="77394"/>
              <a:ext cx="2066543" cy="740664"/>
            </a:xfrm>
            <a:prstGeom prst="rect">
              <a:avLst/>
            </a:prstGeom>
          </xdr:spPr>
        </xdr:pic>
        <xdr:pic>
          <xdr:nvPicPr>
            <xdr:cNvPr id="59" name="Picture 58">
              <a:hlinkClick xmlns:r="http://schemas.openxmlformats.org/officeDocument/2006/relationships" r:id="rId9"/>
              <a:extLst>
                <a:ext uri="{FF2B5EF4-FFF2-40B4-BE49-F238E27FC236}">
                  <a16:creationId xmlns:a16="http://schemas.microsoft.com/office/drawing/2014/main" id="{00000000-0008-0000-0A00-00003B000000}"/>
                </a:ext>
              </a:extLst>
            </xdr:cNvPr>
            <xdr:cNvPicPr>
              <a:picLocks/>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66868" t="5379" r="618" b="1"/>
            <a:stretch/>
          </xdr:blipFill>
          <xdr:spPr>
            <a:xfrm>
              <a:off x="6634948" y="801293"/>
              <a:ext cx="2066543" cy="722376"/>
            </a:xfrm>
            <a:prstGeom prst="rect">
              <a:avLst/>
            </a:prstGeom>
          </xdr:spPr>
        </xdr:pic>
        <xdr:pic>
          <xdr:nvPicPr>
            <xdr:cNvPr id="60" name="Picture 59">
              <a:hlinkClick xmlns:r="http://schemas.openxmlformats.org/officeDocument/2006/relationships" r:id="rId11"/>
              <a:extLst>
                <a:ext uri="{FF2B5EF4-FFF2-40B4-BE49-F238E27FC236}">
                  <a16:creationId xmlns:a16="http://schemas.microsoft.com/office/drawing/2014/main" id="{00000000-0008-0000-0A00-00003C000000}"/>
                </a:ext>
              </a:extLst>
            </xdr:cNvPr>
            <xdr:cNvPicPr>
              <a:picLocks/>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33332" t="5379" r="33336" b="1"/>
            <a:stretch/>
          </xdr:blipFill>
          <xdr:spPr>
            <a:xfrm>
              <a:off x="4528501" y="801293"/>
              <a:ext cx="2084831" cy="722376"/>
            </a:xfrm>
            <a:prstGeom prst="rect">
              <a:avLst/>
            </a:prstGeom>
          </xdr:spPr>
        </xdr:pic>
        <xdr:pic>
          <xdr:nvPicPr>
            <xdr:cNvPr id="55" name="Picture 54">
              <a:hlinkClick xmlns:r="http://schemas.openxmlformats.org/officeDocument/2006/relationships" r:id="rId12"/>
              <a:extLst>
                <a:ext uri="{FF2B5EF4-FFF2-40B4-BE49-F238E27FC236}">
                  <a16:creationId xmlns:a16="http://schemas.microsoft.com/office/drawing/2014/main" id="{00000000-0008-0000-0A00-000037000000}"/>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79728"/>
            <a:stretch/>
          </xdr:blipFill>
          <xdr:spPr>
            <a:xfrm>
              <a:off x="2484913" y="88899"/>
              <a:ext cx="2066543" cy="740664"/>
            </a:xfrm>
            <a:prstGeom prst="rect">
              <a:avLst/>
            </a:prstGeom>
          </xdr:spPr>
        </xdr:pic>
        <xdr:pic>
          <xdr:nvPicPr>
            <xdr:cNvPr id="53" name="Picture 52">
              <a:extLst>
                <a:ext uri="{FF2B5EF4-FFF2-40B4-BE49-F238E27FC236}">
                  <a16:creationId xmlns:a16="http://schemas.microsoft.com/office/drawing/2014/main" id="{00000000-0008-0000-0A00-000035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r="66667"/>
            <a:stretch/>
          </xdr:blipFill>
          <xdr:spPr>
            <a:xfrm>
              <a:off x="2496972" y="774699"/>
              <a:ext cx="2066543" cy="740664"/>
            </a:xfrm>
            <a:prstGeom prst="rect">
              <a:avLst/>
            </a:prstGeom>
          </xdr:spPr>
        </xdr:pic>
      </xdr:grpSp>
      <xdr:pic>
        <xdr:nvPicPr>
          <xdr:cNvPr id="16" name="Picture 15">
            <a:extLst>
              <a:ext uri="{FF2B5EF4-FFF2-40B4-BE49-F238E27FC236}">
                <a16:creationId xmlns:a16="http://schemas.microsoft.com/office/drawing/2014/main" id="{1E4D095D-1D05-6F47-9693-07219C437D36}"/>
              </a:ext>
            </a:extLst>
          </xdr:cNvPr>
          <xdr:cNvPicPr>
            <a:picLocks noChangeAspect="1"/>
          </xdr:cNvPicPr>
        </xdr:nvPicPr>
        <xdr:blipFill>
          <a:blip xmlns:r="http://schemas.openxmlformats.org/officeDocument/2006/relationships" r:embed="rId14"/>
          <a:stretch>
            <a:fillRect/>
          </a:stretch>
        </xdr:blipFill>
        <xdr:spPr>
          <a:xfrm>
            <a:off x="254000" y="139700"/>
            <a:ext cx="2247089" cy="125730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279400</xdr:colOff>
      <xdr:row>0</xdr:row>
      <xdr:rowOff>50800</xdr:rowOff>
    </xdr:from>
    <xdr:to>
      <xdr:col>4</xdr:col>
      <xdr:colOff>3496724</xdr:colOff>
      <xdr:row>4</xdr:row>
      <xdr:rowOff>481075</xdr:rowOff>
    </xdr:to>
    <xdr:grpSp>
      <xdr:nvGrpSpPr>
        <xdr:cNvPr id="2" name="Group 1">
          <a:extLst>
            <a:ext uri="{FF2B5EF4-FFF2-40B4-BE49-F238E27FC236}">
              <a16:creationId xmlns:a16="http://schemas.microsoft.com/office/drawing/2014/main" id="{A0EE77C5-09F9-2347-B82A-DA3D29EC4172}"/>
            </a:ext>
          </a:extLst>
        </xdr:cNvPr>
        <xdr:cNvGrpSpPr/>
      </xdr:nvGrpSpPr>
      <xdr:grpSpPr>
        <a:xfrm>
          <a:off x="279400" y="50800"/>
          <a:ext cx="12628024" cy="1446275"/>
          <a:chOff x="279400" y="50800"/>
          <a:chExt cx="12628024" cy="1446275"/>
        </a:xfrm>
      </xdr:grpSpPr>
      <xdr:grpSp>
        <xdr:nvGrpSpPr>
          <xdr:cNvPr id="3" name="Group 2">
            <a:extLst>
              <a:ext uri="{FF2B5EF4-FFF2-40B4-BE49-F238E27FC236}">
                <a16:creationId xmlns:a16="http://schemas.microsoft.com/office/drawing/2014/main" id="{7BE13599-934C-9A4B-ABFF-6583657A9E4E}"/>
              </a:ext>
            </a:extLst>
          </xdr:cNvPr>
          <xdr:cNvGrpSpPr/>
        </xdr:nvGrpSpPr>
        <xdr:grpSpPr>
          <a:xfrm>
            <a:off x="279400" y="50800"/>
            <a:ext cx="12628024" cy="1446275"/>
            <a:chOff x="279400" y="50800"/>
            <a:chExt cx="12628024" cy="1446275"/>
          </a:xfrm>
        </xdr:grpSpPr>
        <xdr:grpSp>
          <xdr:nvGrpSpPr>
            <xdr:cNvPr id="15" name="Group 14">
              <a:extLst>
                <a:ext uri="{FF2B5EF4-FFF2-40B4-BE49-F238E27FC236}">
                  <a16:creationId xmlns:a16="http://schemas.microsoft.com/office/drawing/2014/main" id="{C5FCA17F-FFDC-4743-BC11-CAA1903BE9E3}"/>
                </a:ext>
              </a:extLst>
            </xdr:cNvPr>
            <xdr:cNvGrpSpPr/>
          </xdr:nvGrpSpPr>
          <xdr:grpSpPr>
            <a:xfrm>
              <a:off x="279400" y="50800"/>
              <a:ext cx="12628024" cy="1446275"/>
              <a:chOff x="238125" y="77394"/>
              <a:chExt cx="12628024" cy="1446275"/>
            </a:xfrm>
          </xdr:grpSpPr>
          <xdr:pic>
            <xdr:nvPicPr>
              <xdr:cNvPr id="16" name="Picture 15">
                <a:extLst>
                  <a:ext uri="{FF2B5EF4-FFF2-40B4-BE49-F238E27FC236}">
                    <a16:creationId xmlns:a16="http://schemas.microsoft.com/office/drawing/2014/main" id="{15960715-8EF5-2A4F-88F8-6FD6CD5769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39700"/>
                <a:ext cx="2261937" cy="1280160"/>
              </a:xfrm>
              <a:prstGeom prst="rect">
                <a:avLst/>
              </a:prstGeom>
            </xdr:spPr>
          </xdr:pic>
          <xdr:pic>
            <xdr:nvPicPr>
              <xdr:cNvPr id="17" name="Picture 16">
                <a:hlinkClick xmlns:r="http://schemas.openxmlformats.org/officeDocument/2006/relationships" r:id="rId2"/>
                <a:extLst>
                  <a:ext uri="{FF2B5EF4-FFF2-40B4-BE49-F238E27FC236}">
                    <a16:creationId xmlns:a16="http://schemas.microsoft.com/office/drawing/2014/main" id="{7993B52F-6935-AE42-B2F4-164775BE367F}"/>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396" r="59827"/>
              <a:stretch/>
            </xdr:blipFill>
            <xdr:spPr>
              <a:xfrm>
                <a:off x="4540560" y="88899"/>
                <a:ext cx="2066543" cy="740664"/>
              </a:xfrm>
              <a:prstGeom prst="rect">
                <a:avLst/>
              </a:prstGeom>
            </xdr:spPr>
          </xdr:pic>
          <xdr:pic>
            <xdr:nvPicPr>
              <xdr:cNvPr id="18" name="Picture 17">
                <a:hlinkClick xmlns:r="http://schemas.openxmlformats.org/officeDocument/2006/relationships" r:id="rId4"/>
                <a:extLst>
                  <a:ext uri="{FF2B5EF4-FFF2-40B4-BE49-F238E27FC236}">
                    <a16:creationId xmlns:a16="http://schemas.microsoft.com/office/drawing/2014/main" id="{BFE61253-2AC4-7C4B-B14E-3E65EDAB2164}"/>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0074" r="20148"/>
              <a:stretch/>
            </xdr:blipFill>
            <xdr:spPr>
              <a:xfrm>
                <a:off x="8717277" y="88899"/>
                <a:ext cx="2066543" cy="740664"/>
              </a:xfrm>
              <a:prstGeom prst="rect">
                <a:avLst/>
              </a:prstGeom>
            </xdr:spPr>
          </xdr:pic>
          <xdr:pic>
            <xdr:nvPicPr>
              <xdr:cNvPr id="19" name="Picture 18">
                <a:hlinkClick xmlns:r="http://schemas.openxmlformats.org/officeDocument/2006/relationships" r:id="rId5"/>
                <a:extLst>
                  <a:ext uri="{FF2B5EF4-FFF2-40B4-BE49-F238E27FC236}">
                    <a16:creationId xmlns:a16="http://schemas.microsoft.com/office/drawing/2014/main" id="{9F2C6C0A-88E6-FB40-BC69-5ED319012EC8}"/>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9852"/>
              <a:stretch/>
            </xdr:blipFill>
            <xdr:spPr>
              <a:xfrm>
                <a:off x="10799606" y="88899"/>
                <a:ext cx="2066543" cy="740664"/>
              </a:xfrm>
              <a:prstGeom prst="rect">
                <a:avLst/>
              </a:prstGeom>
            </xdr:spPr>
          </xdr:pic>
          <xdr:pic>
            <xdr:nvPicPr>
              <xdr:cNvPr id="20" name="Picture 19">
                <a:extLst>
                  <a:ext uri="{FF2B5EF4-FFF2-40B4-BE49-F238E27FC236}">
                    <a16:creationId xmlns:a16="http://schemas.microsoft.com/office/drawing/2014/main" id="{E7DFB008-C21E-6141-AAA8-38D43EDF6053}"/>
                  </a:ext>
                </a:extLst>
              </xdr:cNvPr>
              <xdr:cNvPicPr>
                <a:picLocks/>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0249" r="39875"/>
              <a:stretch/>
            </xdr:blipFill>
            <xdr:spPr>
              <a:xfrm>
                <a:off x="6622569" y="77394"/>
                <a:ext cx="2066543" cy="740664"/>
              </a:xfrm>
              <a:prstGeom prst="rect">
                <a:avLst/>
              </a:prstGeom>
            </xdr:spPr>
          </xdr:pic>
          <xdr:pic>
            <xdr:nvPicPr>
              <xdr:cNvPr id="21" name="Picture 20">
                <a:hlinkClick xmlns:r="http://schemas.openxmlformats.org/officeDocument/2006/relationships" r:id="rId7"/>
                <a:extLst>
                  <a:ext uri="{FF2B5EF4-FFF2-40B4-BE49-F238E27FC236}">
                    <a16:creationId xmlns:a16="http://schemas.microsoft.com/office/drawing/2014/main" id="{8366A3B0-3931-4945-BD5B-CBF7B60AD396}"/>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66868" t="5379" r="618" b="1"/>
              <a:stretch/>
            </xdr:blipFill>
            <xdr:spPr>
              <a:xfrm>
                <a:off x="6634948" y="801293"/>
                <a:ext cx="2066543" cy="722376"/>
              </a:xfrm>
              <a:prstGeom prst="rect">
                <a:avLst/>
              </a:prstGeom>
            </xdr:spPr>
          </xdr:pic>
          <xdr:pic>
            <xdr:nvPicPr>
              <xdr:cNvPr id="22" name="Picture 21">
                <a:hlinkClick xmlns:r="http://schemas.openxmlformats.org/officeDocument/2006/relationships" r:id="rId9"/>
                <a:extLst>
                  <a:ext uri="{FF2B5EF4-FFF2-40B4-BE49-F238E27FC236}">
                    <a16:creationId xmlns:a16="http://schemas.microsoft.com/office/drawing/2014/main" id="{23199B47-F26E-8A4B-99F4-2170F7CA3F34}"/>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3332" t="5379" r="33336" b="1"/>
              <a:stretch/>
            </xdr:blipFill>
            <xdr:spPr>
              <a:xfrm>
                <a:off x="4528501" y="801293"/>
                <a:ext cx="2084831" cy="722376"/>
              </a:xfrm>
              <a:prstGeom prst="rect">
                <a:avLst/>
              </a:prstGeom>
            </xdr:spPr>
          </xdr:pic>
          <xdr:pic>
            <xdr:nvPicPr>
              <xdr:cNvPr id="23" name="Picture 22">
                <a:hlinkClick xmlns:r="http://schemas.openxmlformats.org/officeDocument/2006/relationships" r:id="rId10"/>
                <a:extLst>
                  <a:ext uri="{FF2B5EF4-FFF2-40B4-BE49-F238E27FC236}">
                    <a16:creationId xmlns:a16="http://schemas.microsoft.com/office/drawing/2014/main" id="{EDD62522-01DF-9D43-A7A1-9E8F88D94223}"/>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79728"/>
              <a:stretch/>
            </xdr:blipFill>
            <xdr:spPr>
              <a:xfrm>
                <a:off x="2484913" y="88899"/>
                <a:ext cx="2066543" cy="740664"/>
              </a:xfrm>
              <a:prstGeom prst="rect">
                <a:avLst/>
              </a:prstGeom>
            </xdr:spPr>
          </xdr:pic>
          <xdr:pic>
            <xdr:nvPicPr>
              <xdr:cNvPr id="24" name="Picture 23">
                <a:extLst>
                  <a:ext uri="{FF2B5EF4-FFF2-40B4-BE49-F238E27FC236}">
                    <a16:creationId xmlns:a16="http://schemas.microsoft.com/office/drawing/2014/main" id="{4BBC0867-9479-2749-B3E2-354065948814}"/>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r="66667"/>
              <a:stretch/>
            </xdr:blipFill>
            <xdr:spPr>
              <a:xfrm>
                <a:off x="2496972" y="774699"/>
                <a:ext cx="2066543" cy="740664"/>
              </a:xfrm>
              <a:prstGeom prst="rect">
                <a:avLst/>
              </a:prstGeom>
            </xdr:spPr>
          </xdr:pic>
        </xdr:grpSp>
        <xdr:pic>
          <xdr:nvPicPr>
            <xdr:cNvPr id="14" name="Picture 13">
              <a:hlinkClick xmlns:r="http://schemas.openxmlformats.org/officeDocument/2006/relationships" r:id="rId12"/>
              <a:extLst>
                <a:ext uri="{FF2B5EF4-FFF2-40B4-BE49-F238E27FC236}">
                  <a16:creationId xmlns:a16="http://schemas.microsoft.com/office/drawing/2014/main" id="{F03D8BB8-4C7F-9147-BEEC-E2261E00BD8F}"/>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5379" r="66668" b="1"/>
            <a:stretch/>
          </xdr:blipFill>
          <xdr:spPr>
            <a:xfrm>
              <a:off x="2527300" y="774700"/>
              <a:ext cx="2069834" cy="680515"/>
            </a:xfrm>
            <a:prstGeom prst="rect">
              <a:avLst/>
            </a:prstGeom>
          </xdr:spPr>
        </xdr:pic>
        <xdr:pic>
          <xdr:nvPicPr>
            <xdr:cNvPr id="13" name="Picture 12">
              <a:extLst>
                <a:ext uri="{FF2B5EF4-FFF2-40B4-BE49-F238E27FC236}">
                  <a16:creationId xmlns:a16="http://schemas.microsoft.com/office/drawing/2014/main" id="{4604B6DE-FF1E-8E47-8AC7-AD63CFCB43C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3333" t="3590" r="33129"/>
            <a:stretch/>
          </xdr:blipFill>
          <xdr:spPr>
            <a:xfrm>
              <a:off x="4584700" y="787400"/>
              <a:ext cx="2082532" cy="686724"/>
            </a:xfrm>
            <a:prstGeom prst="rect">
              <a:avLst/>
            </a:prstGeom>
          </xdr:spPr>
        </xdr:pic>
      </xdr:grpSp>
      <xdr:pic>
        <xdr:nvPicPr>
          <xdr:cNvPr id="25" name="Picture 24">
            <a:extLst>
              <a:ext uri="{FF2B5EF4-FFF2-40B4-BE49-F238E27FC236}">
                <a16:creationId xmlns:a16="http://schemas.microsoft.com/office/drawing/2014/main" id="{89AF71AD-1F5F-394C-A72B-43B8493298D1}"/>
              </a:ext>
            </a:extLst>
          </xdr:cNvPr>
          <xdr:cNvPicPr>
            <a:picLocks noChangeAspect="1"/>
          </xdr:cNvPicPr>
        </xdr:nvPicPr>
        <xdr:blipFill>
          <a:blip xmlns:r="http://schemas.openxmlformats.org/officeDocument/2006/relationships" r:embed="rId13"/>
          <a:stretch>
            <a:fillRect/>
          </a:stretch>
        </xdr:blipFill>
        <xdr:spPr>
          <a:xfrm>
            <a:off x="279400" y="127000"/>
            <a:ext cx="2247089" cy="125730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25400</xdr:colOff>
      <xdr:row>0</xdr:row>
      <xdr:rowOff>50800</xdr:rowOff>
    </xdr:from>
    <xdr:to>
      <xdr:col>4</xdr:col>
      <xdr:colOff>3534824</xdr:colOff>
      <xdr:row>4</xdr:row>
      <xdr:rowOff>481075</xdr:rowOff>
    </xdr:to>
    <xdr:grpSp>
      <xdr:nvGrpSpPr>
        <xdr:cNvPr id="3" name="Group 2">
          <a:extLst>
            <a:ext uri="{FF2B5EF4-FFF2-40B4-BE49-F238E27FC236}">
              <a16:creationId xmlns:a16="http://schemas.microsoft.com/office/drawing/2014/main" id="{1545F0A2-4C5A-7E46-AEC3-A49C31C02E3F}"/>
            </a:ext>
          </a:extLst>
        </xdr:cNvPr>
        <xdr:cNvGrpSpPr/>
      </xdr:nvGrpSpPr>
      <xdr:grpSpPr>
        <a:xfrm>
          <a:off x="317500" y="50800"/>
          <a:ext cx="12628024" cy="1446275"/>
          <a:chOff x="419100" y="1752600"/>
          <a:chExt cx="12628024" cy="1446275"/>
        </a:xfrm>
      </xdr:grpSpPr>
      <xdr:grpSp>
        <xdr:nvGrpSpPr>
          <xdr:cNvPr id="2" name="Group 1">
            <a:extLst>
              <a:ext uri="{FF2B5EF4-FFF2-40B4-BE49-F238E27FC236}">
                <a16:creationId xmlns:a16="http://schemas.microsoft.com/office/drawing/2014/main" id="{CE72F273-4C4E-E148-B769-DCE842649371}"/>
              </a:ext>
            </a:extLst>
          </xdr:cNvPr>
          <xdr:cNvGrpSpPr/>
        </xdr:nvGrpSpPr>
        <xdr:grpSpPr>
          <a:xfrm>
            <a:off x="419100" y="1752600"/>
            <a:ext cx="12628024" cy="1446275"/>
            <a:chOff x="266700" y="63500"/>
            <a:chExt cx="12628024" cy="1446275"/>
          </a:xfrm>
        </xdr:grpSpPr>
        <xdr:grpSp>
          <xdr:nvGrpSpPr>
            <xdr:cNvPr id="13" name="Group 12">
              <a:extLst>
                <a:ext uri="{FF2B5EF4-FFF2-40B4-BE49-F238E27FC236}">
                  <a16:creationId xmlns:a16="http://schemas.microsoft.com/office/drawing/2014/main" id="{D1199803-0CB4-D543-8C9F-C1466AA99BF7}"/>
                </a:ext>
              </a:extLst>
            </xdr:cNvPr>
            <xdr:cNvGrpSpPr/>
          </xdr:nvGrpSpPr>
          <xdr:grpSpPr>
            <a:xfrm>
              <a:off x="266700" y="63500"/>
              <a:ext cx="12628024" cy="1446275"/>
              <a:chOff x="279400" y="50800"/>
              <a:chExt cx="12628024" cy="1446275"/>
            </a:xfrm>
          </xdr:grpSpPr>
          <xdr:grpSp>
            <xdr:nvGrpSpPr>
              <xdr:cNvPr id="14" name="Group 13">
                <a:extLst>
                  <a:ext uri="{FF2B5EF4-FFF2-40B4-BE49-F238E27FC236}">
                    <a16:creationId xmlns:a16="http://schemas.microsoft.com/office/drawing/2014/main" id="{32388AD3-705C-BF48-85F9-65FEE601FC36}"/>
                  </a:ext>
                </a:extLst>
              </xdr:cNvPr>
              <xdr:cNvGrpSpPr/>
            </xdr:nvGrpSpPr>
            <xdr:grpSpPr>
              <a:xfrm>
                <a:off x="279400" y="50800"/>
                <a:ext cx="12628024" cy="1446275"/>
                <a:chOff x="238125" y="77394"/>
                <a:chExt cx="12628024" cy="1446275"/>
              </a:xfrm>
            </xdr:grpSpPr>
            <xdr:pic>
              <xdr:nvPicPr>
                <xdr:cNvPr id="18" name="Picture 17">
                  <a:extLst>
                    <a:ext uri="{FF2B5EF4-FFF2-40B4-BE49-F238E27FC236}">
                      <a16:creationId xmlns:a16="http://schemas.microsoft.com/office/drawing/2014/main" id="{BB741253-F15D-3E42-989A-FA15648723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39700"/>
                  <a:ext cx="2261937" cy="1280160"/>
                </a:xfrm>
                <a:prstGeom prst="rect">
                  <a:avLst/>
                </a:prstGeom>
              </xdr:spPr>
            </xdr:pic>
            <xdr:pic>
              <xdr:nvPicPr>
                <xdr:cNvPr id="21" name="Picture 20">
                  <a:hlinkClick xmlns:r="http://schemas.openxmlformats.org/officeDocument/2006/relationships" r:id="rId2"/>
                  <a:extLst>
                    <a:ext uri="{FF2B5EF4-FFF2-40B4-BE49-F238E27FC236}">
                      <a16:creationId xmlns:a16="http://schemas.microsoft.com/office/drawing/2014/main" id="{20A072F8-5B3C-FA46-828F-AEA073356887}"/>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396" r="59827"/>
                <a:stretch/>
              </xdr:blipFill>
              <xdr:spPr>
                <a:xfrm>
                  <a:off x="4540560" y="88899"/>
                  <a:ext cx="2066543" cy="740664"/>
                </a:xfrm>
                <a:prstGeom prst="rect">
                  <a:avLst/>
                </a:prstGeom>
              </xdr:spPr>
            </xdr:pic>
            <xdr:pic>
              <xdr:nvPicPr>
                <xdr:cNvPr id="22" name="Picture 21">
                  <a:hlinkClick xmlns:r="http://schemas.openxmlformats.org/officeDocument/2006/relationships" r:id="rId4"/>
                  <a:extLst>
                    <a:ext uri="{FF2B5EF4-FFF2-40B4-BE49-F238E27FC236}">
                      <a16:creationId xmlns:a16="http://schemas.microsoft.com/office/drawing/2014/main" id="{A0A7B3B3-87A9-D14F-8DE5-DEF5AC019AB1}"/>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0074" r="20148"/>
                <a:stretch/>
              </xdr:blipFill>
              <xdr:spPr>
                <a:xfrm>
                  <a:off x="8717277" y="88899"/>
                  <a:ext cx="2066543" cy="740664"/>
                </a:xfrm>
                <a:prstGeom prst="rect">
                  <a:avLst/>
                </a:prstGeom>
              </xdr:spPr>
            </xdr:pic>
            <xdr:pic>
              <xdr:nvPicPr>
                <xdr:cNvPr id="27" name="Picture 26">
                  <a:hlinkClick xmlns:r="http://schemas.openxmlformats.org/officeDocument/2006/relationships" r:id="rId5"/>
                  <a:extLst>
                    <a:ext uri="{FF2B5EF4-FFF2-40B4-BE49-F238E27FC236}">
                      <a16:creationId xmlns:a16="http://schemas.microsoft.com/office/drawing/2014/main" id="{E4DFE150-783B-0246-9C65-066A0B5114FB}"/>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9852"/>
                <a:stretch/>
              </xdr:blipFill>
              <xdr:spPr>
                <a:xfrm>
                  <a:off x="10799606" y="88899"/>
                  <a:ext cx="2066543" cy="740664"/>
                </a:xfrm>
                <a:prstGeom prst="rect">
                  <a:avLst/>
                </a:prstGeom>
              </xdr:spPr>
            </xdr:pic>
            <xdr:pic>
              <xdr:nvPicPr>
                <xdr:cNvPr id="30" name="Picture 29">
                  <a:extLst>
                    <a:ext uri="{FF2B5EF4-FFF2-40B4-BE49-F238E27FC236}">
                      <a16:creationId xmlns:a16="http://schemas.microsoft.com/office/drawing/2014/main" id="{F6E47F21-90F8-2D46-A6A2-0EEAD13A4965}"/>
                    </a:ext>
                  </a:extLst>
                </xdr:cNvPr>
                <xdr:cNvPicPr>
                  <a:picLocks/>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0249" r="39875"/>
                <a:stretch/>
              </xdr:blipFill>
              <xdr:spPr>
                <a:xfrm>
                  <a:off x="6622569" y="77394"/>
                  <a:ext cx="2066543" cy="740664"/>
                </a:xfrm>
                <a:prstGeom prst="rect">
                  <a:avLst/>
                </a:prstGeom>
              </xdr:spPr>
            </xdr:pic>
            <xdr:pic>
              <xdr:nvPicPr>
                <xdr:cNvPr id="31" name="Picture 30">
                  <a:hlinkClick xmlns:r="http://schemas.openxmlformats.org/officeDocument/2006/relationships" r:id="rId7"/>
                  <a:extLst>
                    <a:ext uri="{FF2B5EF4-FFF2-40B4-BE49-F238E27FC236}">
                      <a16:creationId xmlns:a16="http://schemas.microsoft.com/office/drawing/2014/main" id="{730D0FE3-D9AF-7E4F-8A57-1D848D2A3AC0}"/>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66868" t="5379" r="618" b="1"/>
                <a:stretch/>
              </xdr:blipFill>
              <xdr:spPr>
                <a:xfrm>
                  <a:off x="6634948" y="801293"/>
                  <a:ext cx="2066543" cy="722376"/>
                </a:xfrm>
                <a:prstGeom prst="rect">
                  <a:avLst/>
                </a:prstGeom>
              </xdr:spPr>
            </xdr:pic>
            <xdr:pic>
              <xdr:nvPicPr>
                <xdr:cNvPr id="32" name="Picture 31">
                  <a:hlinkClick xmlns:r="http://schemas.openxmlformats.org/officeDocument/2006/relationships" r:id="rId9"/>
                  <a:extLst>
                    <a:ext uri="{FF2B5EF4-FFF2-40B4-BE49-F238E27FC236}">
                      <a16:creationId xmlns:a16="http://schemas.microsoft.com/office/drawing/2014/main" id="{D724A23A-47E5-9C4D-862C-BD263CDF5BF3}"/>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3332" t="5379" r="33336" b="1"/>
                <a:stretch/>
              </xdr:blipFill>
              <xdr:spPr>
                <a:xfrm>
                  <a:off x="4528501" y="801293"/>
                  <a:ext cx="2084831" cy="722376"/>
                </a:xfrm>
                <a:prstGeom prst="rect">
                  <a:avLst/>
                </a:prstGeom>
              </xdr:spPr>
            </xdr:pic>
            <xdr:pic>
              <xdr:nvPicPr>
                <xdr:cNvPr id="33" name="Picture 32">
                  <a:hlinkClick xmlns:r="http://schemas.openxmlformats.org/officeDocument/2006/relationships" r:id="rId10"/>
                  <a:extLst>
                    <a:ext uri="{FF2B5EF4-FFF2-40B4-BE49-F238E27FC236}">
                      <a16:creationId xmlns:a16="http://schemas.microsoft.com/office/drawing/2014/main" id="{5F883AFD-E2EC-4847-BCCC-4F91449DF6BB}"/>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79728"/>
                <a:stretch/>
              </xdr:blipFill>
              <xdr:spPr>
                <a:xfrm>
                  <a:off x="2484913" y="88899"/>
                  <a:ext cx="2066543" cy="740664"/>
                </a:xfrm>
                <a:prstGeom prst="rect">
                  <a:avLst/>
                </a:prstGeom>
              </xdr:spPr>
            </xdr:pic>
            <xdr:pic>
              <xdr:nvPicPr>
                <xdr:cNvPr id="34" name="Picture 33">
                  <a:extLst>
                    <a:ext uri="{FF2B5EF4-FFF2-40B4-BE49-F238E27FC236}">
                      <a16:creationId xmlns:a16="http://schemas.microsoft.com/office/drawing/2014/main" id="{8DEFA5A4-7387-F84F-A4F2-B343B139AFA5}"/>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r="66667"/>
                <a:stretch/>
              </xdr:blipFill>
              <xdr:spPr>
                <a:xfrm>
                  <a:off x="2496972" y="774699"/>
                  <a:ext cx="2066543" cy="740664"/>
                </a:xfrm>
                <a:prstGeom prst="rect">
                  <a:avLst/>
                </a:prstGeom>
              </xdr:spPr>
            </xdr:pic>
          </xdr:grpSp>
          <xdr:pic>
            <xdr:nvPicPr>
              <xdr:cNvPr id="15" name="Picture 14">
                <a:hlinkClick xmlns:r="http://schemas.openxmlformats.org/officeDocument/2006/relationships" r:id="rId12"/>
                <a:extLst>
                  <a:ext uri="{FF2B5EF4-FFF2-40B4-BE49-F238E27FC236}">
                    <a16:creationId xmlns:a16="http://schemas.microsoft.com/office/drawing/2014/main" id="{1440720B-5EB5-8047-AFC0-2506086566B3}"/>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5379" r="66668" b="1"/>
              <a:stretch/>
            </xdr:blipFill>
            <xdr:spPr>
              <a:xfrm>
                <a:off x="2527300" y="774700"/>
                <a:ext cx="2069834" cy="680515"/>
              </a:xfrm>
              <a:prstGeom prst="rect">
                <a:avLst/>
              </a:prstGeom>
            </xdr:spPr>
          </xdr:pic>
          <xdr:pic>
            <xdr:nvPicPr>
              <xdr:cNvPr id="16" name="Picture 15">
                <a:extLst>
                  <a:ext uri="{FF2B5EF4-FFF2-40B4-BE49-F238E27FC236}">
                    <a16:creationId xmlns:a16="http://schemas.microsoft.com/office/drawing/2014/main" id="{5E673DCC-CBDE-A94F-A774-A7EC2F44DB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33333" t="3590" r="33129"/>
              <a:stretch/>
            </xdr:blipFill>
            <xdr:spPr>
              <a:xfrm>
                <a:off x="4584700" y="787400"/>
                <a:ext cx="2082532" cy="686724"/>
              </a:xfrm>
              <a:prstGeom prst="rect">
                <a:avLst/>
              </a:prstGeom>
            </xdr:spPr>
          </xdr:pic>
        </xdr:grpSp>
        <xdr:pic>
          <xdr:nvPicPr>
            <xdr:cNvPr id="19" name="Picture 18">
              <a:extLst>
                <a:ext uri="{FF2B5EF4-FFF2-40B4-BE49-F238E27FC236}">
                  <a16:creationId xmlns:a16="http://schemas.microsoft.com/office/drawing/2014/main" id="{23988975-464E-ED48-B525-29C3277F166A}"/>
                </a:ext>
              </a:extLst>
            </xdr:cNvPr>
            <xdr:cNvPicPr>
              <a:picLocks noChangeAspect="1"/>
            </xdr:cNvPicPr>
          </xdr:nvPicPr>
          <xdr:blipFill>
            <a:blip xmlns:r="http://schemas.openxmlformats.org/officeDocument/2006/relationships" r:embed="rId13"/>
            <a:stretch>
              <a:fillRect/>
            </a:stretch>
          </xdr:blipFill>
          <xdr:spPr>
            <a:xfrm>
              <a:off x="266700" y="139700"/>
              <a:ext cx="2247089" cy="1257300"/>
            </a:xfrm>
            <a:prstGeom prst="rect">
              <a:avLst/>
            </a:prstGeom>
          </xdr:spPr>
        </xdr:pic>
      </xdr:grpSp>
      <xdr:pic>
        <xdr:nvPicPr>
          <xdr:cNvPr id="17" name="Picture 16">
            <a:hlinkClick xmlns:r="http://schemas.openxmlformats.org/officeDocument/2006/relationships" r:id="rId9"/>
            <a:extLst>
              <a:ext uri="{FF2B5EF4-FFF2-40B4-BE49-F238E27FC236}">
                <a16:creationId xmlns:a16="http://schemas.microsoft.com/office/drawing/2014/main" id="{00000000-0008-0000-0C00-000011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3332" t="5379" r="33336" b="1"/>
          <a:stretch/>
        </xdr:blipFill>
        <xdr:spPr>
          <a:xfrm>
            <a:off x="4730195" y="2476594"/>
            <a:ext cx="2080089" cy="682061"/>
          </a:xfrm>
          <a:prstGeom prst="rect">
            <a:avLst/>
          </a:prstGeom>
        </xdr:spPr>
      </xdr:pic>
      <xdr:pic>
        <xdr:nvPicPr>
          <xdr:cNvPr id="12" name="Picture 11">
            <a:extLst>
              <a:ext uri="{FF2B5EF4-FFF2-40B4-BE49-F238E27FC236}">
                <a16:creationId xmlns:a16="http://schemas.microsoft.com/office/drawing/2014/main" id="{1369EA0A-96DA-3A4A-ACEE-0A79E173CF77}"/>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66667" t="3590"/>
          <a:stretch/>
        </xdr:blipFill>
        <xdr:spPr>
          <a:xfrm>
            <a:off x="6819900" y="2463800"/>
            <a:ext cx="2066060" cy="682928"/>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3479800</xdr:colOff>
      <xdr:row>11</xdr:row>
      <xdr:rowOff>254000</xdr:rowOff>
    </xdr:from>
    <xdr:to>
      <xdr:col>7</xdr:col>
      <xdr:colOff>3022600</xdr:colOff>
      <xdr:row>11</xdr:row>
      <xdr:rowOff>254000</xdr:rowOff>
    </xdr:to>
    <xdr:cxnSp macro="">
      <xdr:nvCxnSpPr>
        <xdr:cNvPr id="2" name="Straight Arrow Connector 1">
          <a:extLst>
            <a:ext uri="{FF2B5EF4-FFF2-40B4-BE49-F238E27FC236}">
              <a16:creationId xmlns:a16="http://schemas.microsoft.com/office/drawing/2014/main" id="{00000000-0008-0000-0D00-000002000000}"/>
            </a:ext>
          </a:extLst>
        </xdr:cNvPr>
        <xdr:cNvCxnSpPr/>
      </xdr:nvCxnSpPr>
      <xdr:spPr>
        <a:xfrm flipV="1">
          <a:off x="13944600" y="2882900"/>
          <a:ext cx="65278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279400</xdr:colOff>
      <xdr:row>0</xdr:row>
      <xdr:rowOff>50720</xdr:rowOff>
    </xdr:from>
    <xdr:to>
      <xdr:col>5</xdr:col>
      <xdr:colOff>3529049</xdr:colOff>
      <xdr:row>4</xdr:row>
      <xdr:rowOff>471867</xdr:rowOff>
    </xdr:to>
    <xdr:grpSp>
      <xdr:nvGrpSpPr>
        <xdr:cNvPr id="4" name="Group 3">
          <a:extLst>
            <a:ext uri="{FF2B5EF4-FFF2-40B4-BE49-F238E27FC236}">
              <a16:creationId xmlns:a16="http://schemas.microsoft.com/office/drawing/2014/main" id="{6752E0BA-D20E-A64E-965D-C3C138E7F76B}"/>
            </a:ext>
          </a:extLst>
        </xdr:cNvPr>
        <xdr:cNvGrpSpPr/>
      </xdr:nvGrpSpPr>
      <xdr:grpSpPr>
        <a:xfrm>
          <a:off x="279400" y="50720"/>
          <a:ext cx="14844749" cy="1437147"/>
          <a:chOff x="279400" y="50720"/>
          <a:chExt cx="14844749" cy="1437147"/>
        </a:xfrm>
      </xdr:grpSpPr>
      <xdr:grpSp>
        <xdr:nvGrpSpPr>
          <xdr:cNvPr id="3" name="Group 2">
            <a:extLst>
              <a:ext uri="{FF2B5EF4-FFF2-40B4-BE49-F238E27FC236}">
                <a16:creationId xmlns:a16="http://schemas.microsoft.com/office/drawing/2014/main" id="{F39F105C-CB27-294B-AD5B-021CF87E24A1}"/>
              </a:ext>
            </a:extLst>
          </xdr:cNvPr>
          <xdr:cNvGrpSpPr/>
        </xdr:nvGrpSpPr>
        <xdr:grpSpPr>
          <a:xfrm>
            <a:off x="279400" y="50720"/>
            <a:ext cx="14844749" cy="1437147"/>
            <a:chOff x="266700" y="63420"/>
            <a:chExt cx="14844749" cy="1437147"/>
          </a:xfrm>
        </xdr:grpSpPr>
        <xdr:pic>
          <xdr:nvPicPr>
            <xdr:cNvPr id="48" name="Picture 47">
              <a:extLst>
                <a:ext uri="{FF2B5EF4-FFF2-40B4-BE49-F238E27FC236}">
                  <a16:creationId xmlns:a16="http://schemas.microsoft.com/office/drawing/2014/main" id="{4FF559C8-3C54-A046-B757-88930D2BCF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39502"/>
              <a:ext cx="2261938" cy="1280160"/>
            </a:xfrm>
            <a:prstGeom prst="rect">
              <a:avLst/>
            </a:prstGeom>
          </xdr:spPr>
        </xdr:pic>
        <xdr:pic>
          <xdr:nvPicPr>
            <xdr:cNvPr id="49" name="Picture 48">
              <a:hlinkClick xmlns:r="http://schemas.openxmlformats.org/officeDocument/2006/relationships" r:id="rId2"/>
              <a:extLst>
                <a:ext uri="{FF2B5EF4-FFF2-40B4-BE49-F238E27FC236}">
                  <a16:creationId xmlns:a16="http://schemas.microsoft.com/office/drawing/2014/main" id="{4F47DBBE-D994-3E4A-91FD-767186A415A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396" r="59827"/>
            <a:stretch/>
          </xdr:blipFill>
          <xdr:spPr>
            <a:xfrm>
              <a:off x="4581799" y="76121"/>
              <a:ext cx="2092056" cy="749808"/>
            </a:xfrm>
            <a:prstGeom prst="rect">
              <a:avLst/>
            </a:prstGeom>
          </xdr:spPr>
        </xdr:pic>
        <xdr:pic>
          <xdr:nvPicPr>
            <xdr:cNvPr id="50" name="Picture 49">
              <a:hlinkClick xmlns:r="http://schemas.openxmlformats.org/officeDocument/2006/relationships" r:id="rId4"/>
              <a:extLst>
                <a:ext uri="{FF2B5EF4-FFF2-40B4-BE49-F238E27FC236}">
                  <a16:creationId xmlns:a16="http://schemas.microsoft.com/office/drawing/2014/main" id="{6B8E4B72-5D2E-0544-A37E-93EE048B553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0296" r="39927"/>
            <a:stretch/>
          </xdr:blipFill>
          <xdr:spPr>
            <a:xfrm>
              <a:off x="6718681" y="76121"/>
              <a:ext cx="2092056" cy="749808"/>
            </a:xfrm>
            <a:prstGeom prst="rect">
              <a:avLst/>
            </a:prstGeom>
          </xdr:spPr>
        </xdr:pic>
        <xdr:pic>
          <xdr:nvPicPr>
            <xdr:cNvPr id="52" name="Picture 51">
              <a:hlinkClick xmlns:r="http://schemas.openxmlformats.org/officeDocument/2006/relationships" r:id="rId5"/>
              <a:extLst>
                <a:ext uri="{FF2B5EF4-FFF2-40B4-BE49-F238E27FC236}">
                  <a16:creationId xmlns:a16="http://schemas.microsoft.com/office/drawing/2014/main" id="{4DBF3E6A-05CD-134E-A121-11AE27A8A2A2}"/>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9852"/>
            <a:stretch/>
          </xdr:blipFill>
          <xdr:spPr>
            <a:xfrm>
              <a:off x="10915437" y="63421"/>
              <a:ext cx="2092056" cy="749808"/>
            </a:xfrm>
            <a:prstGeom prst="rect">
              <a:avLst/>
            </a:prstGeom>
          </xdr:spPr>
        </xdr:pic>
        <xdr:pic>
          <xdr:nvPicPr>
            <xdr:cNvPr id="40" name="Picture 39">
              <a:extLst>
                <a:ext uri="{FF2B5EF4-FFF2-40B4-BE49-F238E27FC236}">
                  <a16:creationId xmlns:a16="http://schemas.microsoft.com/office/drawing/2014/main" id="{3F2DB414-3D65-314C-8BF9-026C1AFC5742}"/>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83547"/>
            <a:stretch/>
          </xdr:blipFill>
          <xdr:spPr>
            <a:xfrm>
              <a:off x="2519501" y="759903"/>
              <a:ext cx="2066543" cy="740664"/>
            </a:xfrm>
            <a:prstGeom prst="rect">
              <a:avLst/>
            </a:prstGeom>
          </xdr:spPr>
        </xdr:pic>
        <xdr:pic>
          <xdr:nvPicPr>
            <xdr:cNvPr id="41" name="Picture 40">
              <a:hlinkClick xmlns:r="http://schemas.openxmlformats.org/officeDocument/2006/relationships" r:id="rId7"/>
              <a:extLst>
                <a:ext uri="{FF2B5EF4-FFF2-40B4-BE49-F238E27FC236}">
                  <a16:creationId xmlns:a16="http://schemas.microsoft.com/office/drawing/2014/main" id="{01D4C5C4-414A-A648-BEF4-3AEAD79ADB59}"/>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6396" r="67246"/>
            <a:stretch/>
          </xdr:blipFill>
          <xdr:spPr>
            <a:xfrm>
              <a:off x="4568292" y="802204"/>
              <a:ext cx="2139696" cy="640080"/>
            </a:xfrm>
            <a:prstGeom prst="rect">
              <a:avLst/>
            </a:prstGeom>
          </xdr:spPr>
        </xdr:pic>
        <xdr:pic>
          <xdr:nvPicPr>
            <xdr:cNvPr id="42" name="Picture 41">
              <a:hlinkClick xmlns:r="http://schemas.openxmlformats.org/officeDocument/2006/relationships" r:id="rId9"/>
              <a:extLst>
                <a:ext uri="{FF2B5EF4-FFF2-40B4-BE49-F238E27FC236}">
                  <a16:creationId xmlns:a16="http://schemas.microsoft.com/office/drawing/2014/main" id="{DE876DD1-E0E0-8449-BCA4-A961CA3CC615}"/>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66780" t="4084" r="16862"/>
            <a:stretch/>
          </xdr:blipFill>
          <xdr:spPr>
            <a:xfrm>
              <a:off x="10914628" y="810545"/>
              <a:ext cx="2069333" cy="621792"/>
            </a:xfrm>
            <a:prstGeom prst="rect">
              <a:avLst/>
            </a:prstGeom>
          </xdr:spPr>
        </xdr:pic>
        <xdr:pic>
          <xdr:nvPicPr>
            <xdr:cNvPr id="43" name="Picture 42">
              <a:hlinkClick xmlns:r="http://schemas.openxmlformats.org/officeDocument/2006/relationships" r:id="rId10"/>
              <a:extLst>
                <a:ext uri="{FF2B5EF4-FFF2-40B4-BE49-F238E27FC236}">
                  <a16:creationId xmlns:a16="http://schemas.microsoft.com/office/drawing/2014/main" id="{69AB4E95-A3D8-F441-B572-D9B8A4F1FBFC}"/>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83643"/>
            <a:stretch/>
          </xdr:blipFill>
          <xdr:spPr>
            <a:xfrm>
              <a:off x="12962609" y="785224"/>
              <a:ext cx="2148840" cy="640080"/>
            </a:xfrm>
            <a:prstGeom prst="rect">
              <a:avLst/>
            </a:prstGeom>
          </xdr:spPr>
        </xdr:pic>
        <xdr:pic>
          <xdr:nvPicPr>
            <xdr:cNvPr id="44" name="Picture 43">
              <a:hlinkClick xmlns:r="http://schemas.openxmlformats.org/officeDocument/2006/relationships" r:id="rId11"/>
              <a:extLst>
                <a:ext uri="{FF2B5EF4-FFF2-40B4-BE49-F238E27FC236}">
                  <a16:creationId xmlns:a16="http://schemas.microsoft.com/office/drawing/2014/main" id="{CECED9FE-FD14-D343-BC2F-88519F0AF67C}"/>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50221" r="33320"/>
            <a:stretch/>
          </xdr:blipFill>
          <xdr:spPr>
            <a:xfrm>
              <a:off x="8816656" y="797924"/>
              <a:ext cx="2130552" cy="640080"/>
            </a:xfrm>
            <a:prstGeom prst="rect">
              <a:avLst/>
            </a:prstGeom>
          </xdr:spPr>
        </xdr:pic>
        <xdr:pic>
          <xdr:nvPicPr>
            <xdr:cNvPr id="45" name="Picture 44">
              <a:hlinkClick xmlns:r="http://schemas.openxmlformats.org/officeDocument/2006/relationships" r:id="rId12"/>
              <a:extLst>
                <a:ext uri="{FF2B5EF4-FFF2-40B4-BE49-F238E27FC236}">
                  <a16:creationId xmlns:a16="http://schemas.microsoft.com/office/drawing/2014/main" id="{2106AA4F-01AE-8A4F-8D15-BF9BF3453C17}"/>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3459" r="50385"/>
            <a:stretch/>
          </xdr:blipFill>
          <xdr:spPr>
            <a:xfrm>
              <a:off x="6705982" y="797924"/>
              <a:ext cx="2112264" cy="640080"/>
            </a:xfrm>
            <a:prstGeom prst="rect">
              <a:avLst/>
            </a:prstGeom>
          </xdr:spPr>
        </xdr:pic>
        <xdr:pic>
          <xdr:nvPicPr>
            <xdr:cNvPr id="46" name="Picture 45">
              <a:hlinkClick xmlns:r="http://schemas.openxmlformats.org/officeDocument/2006/relationships" r:id="rId13"/>
              <a:extLst>
                <a:ext uri="{FF2B5EF4-FFF2-40B4-BE49-F238E27FC236}">
                  <a16:creationId xmlns:a16="http://schemas.microsoft.com/office/drawing/2014/main" id="{C4E55AA7-D52C-544A-B61C-4D96E13E1BBC}"/>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79728" b="7124"/>
            <a:stretch/>
          </xdr:blipFill>
          <xdr:spPr>
            <a:xfrm>
              <a:off x="2518691" y="63420"/>
              <a:ext cx="2066543" cy="740664"/>
            </a:xfrm>
            <a:prstGeom prst="rect">
              <a:avLst/>
            </a:prstGeom>
          </xdr:spPr>
        </xdr:pic>
        <xdr:pic>
          <xdr:nvPicPr>
            <xdr:cNvPr id="47" name="Picture 46">
              <a:extLst>
                <a:ext uri="{FF2B5EF4-FFF2-40B4-BE49-F238E27FC236}">
                  <a16:creationId xmlns:a16="http://schemas.microsoft.com/office/drawing/2014/main" id="{EB468F2B-DE70-1B4E-A45C-1A9ED45F53D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815036" y="85970"/>
              <a:ext cx="2077156" cy="731520"/>
            </a:xfrm>
            <a:prstGeom prst="rect">
              <a:avLst/>
            </a:prstGeom>
          </xdr:spPr>
        </xdr:pic>
      </xdr:grpSp>
      <xdr:pic>
        <xdr:nvPicPr>
          <xdr:cNvPr id="16" name="Picture 15">
            <a:extLst>
              <a:ext uri="{FF2B5EF4-FFF2-40B4-BE49-F238E27FC236}">
                <a16:creationId xmlns:a16="http://schemas.microsoft.com/office/drawing/2014/main" id="{5F362974-2069-FA40-B185-48C1F49C7D54}"/>
              </a:ext>
            </a:extLst>
          </xdr:cNvPr>
          <xdr:cNvPicPr>
            <a:picLocks noChangeAspect="1"/>
          </xdr:cNvPicPr>
        </xdr:nvPicPr>
        <xdr:blipFill>
          <a:blip xmlns:r="http://schemas.openxmlformats.org/officeDocument/2006/relationships" r:embed="rId15"/>
          <a:stretch>
            <a:fillRect/>
          </a:stretch>
        </xdr:blipFill>
        <xdr:spPr>
          <a:xfrm>
            <a:off x="292100" y="139700"/>
            <a:ext cx="2247089" cy="12573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9</xdr:row>
      <xdr:rowOff>266700</xdr:rowOff>
    </xdr:from>
    <xdr:to>
      <xdr:col>7</xdr:col>
      <xdr:colOff>3035300</xdr:colOff>
      <xdr:row>9</xdr:row>
      <xdr:rowOff>266700</xdr:rowOff>
    </xdr:to>
    <xdr:cxnSp macro="">
      <xdr:nvCxnSpPr>
        <xdr:cNvPr id="2" name="Straight Arrow Connector 1">
          <a:extLst>
            <a:ext uri="{FF2B5EF4-FFF2-40B4-BE49-F238E27FC236}">
              <a16:creationId xmlns:a16="http://schemas.microsoft.com/office/drawing/2014/main" id="{00000000-0008-0000-0E00-000002000000}"/>
            </a:ext>
          </a:extLst>
        </xdr:cNvPr>
        <xdr:cNvCxnSpPr/>
      </xdr:nvCxnSpPr>
      <xdr:spPr>
        <a:xfrm flipV="1">
          <a:off x="15100300" y="2895600"/>
          <a:ext cx="69088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292100</xdr:colOff>
      <xdr:row>0</xdr:row>
      <xdr:rowOff>50800</xdr:rowOff>
    </xdr:from>
    <xdr:to>
      <xdr:col>5</xdr:col>
      <xdr:colOff>3529049</xdr:colOff>
      <xdr:row>4</xdr:row>
      <xdr:rowOff>471947</xdr:rowOff>
    </xdr:to>
    <xdr:grpSp>
      <xdr:nvGrpSpPr>
        <xdr:cNvPr id="4" name="Group 3">
          <a:extLst>
            <a:ext uri="{FF2B5EF4-FFF2-40B4-BE49-F238E27FC236}">
              <a16:creationId xmlns:a16="http://schemas.microsoft.com/office/drawing/2014/main" id="{865087FA-8F96-494E-864B-824DA315CFAD}"/>
            </a:ext>
          </a:extLst>
        </xdr:cNvPr>
        <xdr:cNvGrpSpPr/>
      </xdr:nvGrpSpPr>
      <xdr:grpSpPr>
        <a:xfrm>
          <a:off x="292100" y="50800"/>
          <a:ext cx="14844749" cy="1437147"/>
          <a:chOff x="292100" y="50800"/>
          <a:chExt cx="14844749" cy="1437147"/>
        </a:xfrm>
      </xdr:grpSpPr>
      <xdr:grpSp>
        <xdr:nvGrpSpPr>
          <xdr:cNvPr id="3" name="Group 2">
            <a:extLst>
              <a:ext uri="{FF2B5EF4-FFF2-40B4-BE49-F238E27FC236}">
                <a16:creationId xmlns:a16="http://schemas.microsoft.com/office/drawing/2014/main" id="{049F219F-3FB1-E84F-8C62-7472186F0807}"/>
              </a:ext>
            </a:extLst>
          </xdr:cNvPr>
          <xdr:cNvGrpSpPr/>
        </xdr:nvGrpSpPr>
        <xdr:grpSpPr>
          <a:xfrm>
            <a:off x="292100" y="50800"/>
            <a:ext cx="14844749" cy="1437147"/>
            <a:chOff x="812800" y="2349500"/>
            <a:chExt cx="14844749" cy="1437147"/>
          </a:xfrm>
        </xdr:grpSpPr>
        <xdr:grpSp>
          <xdr:nvGrpSpPr>
            <xdr:cNvPr id="22" name="Group 21">
              <a:extLst>
                <a:ext uri="{FF2B5EF4-FFF2-40B4-BE49-F238E27FC236}">
                  <a16:creationId xmlns:a16="http://schemas.microsoft.com/office/drawing/2014/main" id="{2D7C7DA3-9FB1-B546-AE8E-2907CCD60C5B}"/>
                </a:ext>
              </a:extLst>
            </xdr:cNvPr>
            <xdr:cNvGrpSpPr/>
          </xdr:nvGrpSpPr>
          <xdr:grpSpPr>
            <a:xfrm>
              <a:off x="812800" y="2349500"/>
              <a:ext cx="14844749" cy="1437147"/>
              <a:chOff x="266700" y="63420"/>
              <a:chExt cx="14844749" cy="1437147"/>
            </a:xfrm>
          </xdr:grpSpPr>
          <xdr:pic>
            <xdr:nvPicPr>
              <xdr:cNvPr id="23" name="Picture 22">
                <a:extLst>
                  <a:ext uri="{FF2B5EF4-FFF2-40B4-BE49-F238E27FC236}">
                    <a16:creationId xmlns:a16="http://schemas.microsoft.com/office/drawing/2014/main" id="{A975E404-459D-624A-A0C7-943664569B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 y="139502"/>
                <a:ext cx="2261938" cy="1280160"/>
              </a:xfrm>
              <a:prstGeom prst="rect">
                <a:avLst/>
              </a:prstGeom>
            </xdr:spPr>
          </xdr:pic>
          <xdr:pic>
            <xdr:nvPicPr>
              <xdr:cNvPr id="24" name="Picture 23">
                <a:hlinkClick xmlns:r="http://schemas.openxmlformats.org/officeDocument/2006/relationships" r:id="rId2"/>
                <a:extLst>
                  <a:ext uri="{FF2B5EF4-FFF2-40B4-BE49-F238E27FC236}">
                    <a16:creationId xmlns:a16="http://schemas.microsoft.com/office/drawing/2014/main" id="{8063CEF7-F2A9-1E4C-B1CA-803B6153393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396" r="59827"/>
              <a:stretch/>
            </xdr:blipFill>
            <xdr:spPr>
              <a:xfrm>
                <a:off x="4581799" y="76121"/>
                <a:ext cx="2092056" cy="749808"/>
              </a:xfrm>
              <a:prstGeom prst="rect">
                <a:avLst/>
              </a:prstGeom>
            </xdr:spPr>
          </xdr:pic>
          <xdr:pic>
            <xdr:nvPicPr>
              <xdr:cNvPr id="25" name="Picture 24">
                <a:hlinkClick xmlns:r="http://schemas.openxmlformats.org/officeDocument/2006/relationships" r:id="rId4"/>
                <a:extLst>
                  <a:ext uri="{FF2B5EF4-FFF2-40B4-BE49-F238E27FC236}">
                    <a16:creationId xmlns:a16="http://schemas.microsoft.com/office/drawing/2014/main" id="{7DDE4345-3991-9D4A-A0B8-FF1D7226185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0296" r="39927"/>
              <a:stretch/>
            </xdr:blipFill>
            <xdr:spPr>
              <a:xfrm>
                <a:off x="6718681" y="76121"/>
                <a:ext cx="2092056" cy="749808"/>
              </a:xfrm>
              <a:prstGeom prst="rect">
                <a:avLst/>
              </a:prstGeom>
            </xdr:spPr>
          </xdr:pic>
          <xdr:pic>
            <xdr:nvPicPr>
              <xdr:cNvPr id="26" name="Picture 25">
                <a:hlinkClick xmlns:r="http://schemas.openxmlformats.org/officeDocument/2006/relationships" r:id="rId5"/>
                <a:extLst>
                  <a:ext uri="{FF2B5EF4-FFF2-40B4-BE49-F238E27FC236}">
                    <a16:creationId xmlns:a16="http://schemas.microsoft.com/office/drawing/2014/main" id="{C83A075B-3300-5A40-9C03-EECDC7A2D37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9852"/>
              <a:stretch/>
            </xdr:blipFill>
            <xdr:spPr>
              <a:xfrm>
                <a:off x="10915437" y="63421"/>
                <a:ext cx="2092056" cy="749808"/>
              </a:xfrm>
              <a:prstGeom prst="rect">
                <a:avLst/>
              </a:prstGeom>
            </xdr:spPr>
          </xdr:pic>
          <xdr:pic>
            <xdr:nvPicPr>
              <xdr:cNvPr id="27" name="Picture 26">
                <a:extLst>
                  <a:ext uri="{FF2B5EF4-FFF2-40B4-BE49-F238E27FC236}">
                    <a16:creationId xmlns:a16="http://schemas.microsoft.com/office/drawing/2014/main" id="{EF8F92D3-7FE4-D349-A819-9DD7F5182BF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83547"/>
              <a:stretch/>
            </xdr:blipFill>
            <xdr:spPr>
              <a:xfrm>
                <a:off x="2519501" y="759903"/>
                <a:ext cx="2066543" cy="740664"/>
              </a:xfrm>
              <a:prstGeom prst="rect">
                <a:avLst/>
              </a:prstGeom>
            </xdr:spPr>
          </xdr:pic>
          <xdr:pic>
            <xdr:nvPicPr>
              <xdr:cNvPr id="28" name="Picture 27">
                <a:hlinkClick xmlns:r="http://schemas.openxmlformats.org/officeDocument/2006/relationships" r:id="rId7"/>
                <a:extLst>
                  <a:ext uri="{FF2B5EF4-FFF2-40B4-BE49-F238E27FC236}">
                    <a16:creationId xmlns:a16="http://schemas.microsoft.com/office/drawing/2014/main" id="{91CDF64D-3685-6446-8FE6-64BD1E3B0B09}"/>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6396" r="67246"/>
              <a:stretch/>
            </xdr:blipFill>
            <xdr:spPr>
              <a:xfrm>
                <a:off x="4568292" y="802204"/>
                <a:ext cx="2139696" cy="640080"/>
              </a:xfrm>
              <a:prstGeom prst="rect">
                <a:avLst/>
              </a:prstGeom>
            </xdr:spPr>
          </xdr:pic>
          <xdr:pic>
            <xdr:nvPicPr>
              <xdr:cNvPr id="29" name="Picture 28">
                <a:hlinkClick xmlns:r="http://schemas.openxmlformats.org/officeDocument/2006/relationships" r:id="rId9"/>
                <a:extLst>
                  <a:ext uri="{FF2B5EF4-FFF2-40B4-BE49-F238E27FC236}">
                    <a16:creationId xmlns:a16="http://schemas.microsoft.com/office/drawing/2014/main" id="{4F44FC96-7691-9049-A7AF-F8F50A6217E6}"/>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66780" t="4084" r="16862"/>
              <a:stretch/>
            </xdr:blipFill>
            <xdr:spPr>
              <a:xfrm>
                <a:off x="10914628" y="810545"/>
                <a:ext cx="2069333" cy="621792"/>
              </a:xfrm>
              <a:prstGeom prst="rect">
                <a:avLst/>
              </a:prstGeom>
            </xdr:spPr>
          </xdr:pic>
          <xdr:pic>
            <xdr:nvPicPr>
              <xdr:cNvPr id="30" name="Picture 29">
                <a:hlinkClick xmlns:r="http://schemas.openxmlformats.org/officeDocument/2006/relationships" r:id="rId10"/>
                <a:extLst>
                  <a:ext uri="{FF2B5EF4-FFF2-40B4-BE49-F238E27FC236}">
                    <a16:creationId xmlns:a16="http://schemas.microsoft.com/office/drawing/2014/main" id="{CCF1ABA3-281D-EF40-AE10-2C05E18564CC}"/>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83643"/>
              <a:stretch/>
            </xdr:blipFill>
            <xdr:spPr>
              <a:xfrm>
                <a:off x="12962609" y="785224"/>
                <a:ext cx="2148840" cy="640080"/>
              </a:xfrm>
              <a:prstGeom prst="rect">
                <a:avLst/>
              </a:prstGeom>
            </xdr:spPr>
          </xdr:pic>
          <xdr:pic>
            <xdr:nvPicPr>
              <xdr:cNvPr id="31" name="Picture 30">
                <a:hlinkClick xmlns:r="http://schemas.openxmlformats.org/officeDocument/2006/relationships" r:id="rId11"/>
                <a:extLst>
                  <a:ext uri="{FF2B5EF4-FFF2-40B4-BE49-F238E27FC236}">
                    <a16:creationId xmlns:a16="http://schemas.microsoft.com/office/drawing/2014/main" id="{43B3F759-C576-4441-9697-8BDFA5A2D706}"/>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50221" r="33320"/>
              <a:stretch/>
            </xdr:blipFill>
            <xdr:spPr>
              <a:xfrm>
                <a:off x="8816656" y="797924"/>
                <a:ext cx="2130552" cy="640080"/>
              </a:xfrm>
              <a:prstGeom prst="rect">
                <a:avLst/>
              </a:prstGeom>
            </xdr:spPr>
          </xdr:pic>
          <xdr:pic>
            <xdr:nvPicPr>
              <xdr:cNvPr id="32" name="Picture 31">
                <a:hlinkClick xmlns:r="http://schemas.openxmlformats.org/officeDocument/2006/relationships" r:id="rId12"/>
                <a:extLst>
                  <a:ext uri="{FF2B5EF4-FFF2-40B4-BE49-F238E27FC236}">
                    <a16:creationId xmlns:a16="http://schemas.microsoft.com/office/drawing/2014/main" id="{FE2F7347-F278-114B-848D-1E7FCA2EDFFD}"/>
                  </a:ext>
                </a:extLst>
              </xdr:cNvPr>
              <xdr:cNvPicPr>
                <a:picLocks/>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3459" r="50385"/>
              <a:stretch/>
            </xdr:blipFill>
            <xdr:spPr>
              <a:xfrm>
                <a:off x="6705982" y="797924"/>
                <a:ext cx="2112264" cy="640080"/>
              </a:xfrm>
              <a:prstGeom prst="rect">
                <a:avLst/>
              </a:prstGeom>
            </xdr:spPr>
          </xdr:pic>
          <xdr:pic>
            <xdr:nvPicPr>
              <xdr:cNvPr id="33" name="Picture 32">
                <a:hlinkClick xmlns:r="http://schemas.openxmlformats.org/officeDocument/2006/relationships" r:id="rId13"/>
                <a:extLst>
                  <a:ext uri="{FF2B5EF4-FFF2-40B4-BE49-F238E27FC236}">
                    <a16:creationId xmlns:a16="http://schemas.microsoft.com/office/drawing/2014/main" id="{CDC2E2B3-6BF2-E945-8BEE-4250A9A08E3C}"/>
                  </a:ext>
                </a:extLst>
              </xdr:cNvPr>
              <xdr:cNvPicPr>
                <a:picLocks/>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79728" b="7124"/>
              <a:stretch/>
            </xdr:blipFill>
            <xdr:spPr>
              <a:xfrm>
                <a:off x="2518691" y="63420"/>
                <a:ext cx="2066543" cy="740664"/>
              </a:xfrm>
              <a:prstGeom prst="rect">
                <a:avLst/>
              </a:prstGeom>
            </xdr:spPr>
          </xdr:pic>
          <xdr:pic>
            <xdr:nvPicPr>
              <xdr:cNvPr id="34" name="Picture 33">
                <a:extLst>
                  <a:ext uri="{FF2B5EF4-FFF2-40B4-BE49-F238E27FC236}">
                    <a16:creationId xmlns:a16="http://schemas.microsoft.com/office/drawing/2014/main" id="{93F30450-1DAA-4144-B47C-35A45DB3084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815036" y="85970"/>
                <a:ext cx="2077156" cy="731520"/>
              </a:xfrm>
              <a:prstGeom prst="rect">
                <a:avLst/>
              </a:prstGeom>
            </xdr:spPr>
          </xdr:pic>
        </xdr:grpSp>
        <xdr:pic>
          <xdr:nvPicPr>
            <xdr:cNvPr id="81" name="Picture 80">
              <a:hlinkClick xmlns:r="http://schemas.openxmlformats.org/officeDocument/2006/relationships" r:id="rId15"/>
              <a:extLst>
                <a:ext uri="{FF2B5EF4-FFF2-40B4-BE49-F238E27FC236}">
                  <a16:creationId xmlns:a16="http://schemas.microsoft.com/office/drawing/2014/main" id="{D3CB7050-D23F-F34F-9448-1E78DD13F5B8}"/>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4084" r="83643"/>
            <a:stretch/>
          </xdr:blipFill>
          <xdr:spPr>
            <a:xfrm>
              <a:off x="3061510" y="3111500"/>
              <a:ext cx="2062723" cy="603504"/>
            </a:xfrm>
            <a:prstGeom prst="rect">
              <a:avLst/>
            </a:prstGeom>
          </xdr:spPr>
        </xdr:pic>
        <xdr:pic>
          <xdr:nvPicPr>
            <xdr:cNvPr id="83" name="Picture 82">
              <a:extLst>
                <a:ext uri="{FF2B5EF4-FFF2-40B4-BE49-F238E27FC236}">
                  <a16:creationId xmlns:a16="http://schemas.microsoft.com/office/drawing/2014/main" id="{14F2909E-173D-4842-95C7-4B3D2B95931C}"/>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6453" t="5687" r="67195" b="3319"/>
            <a:stretch/>
          </xdr:blipFill>
          <xdr:spPr>
            <a:xfrm>
              <a:off x="5118774" y="3098800"/>
              <a:ext cx="2121408" cy="613367"/>
            </a:xfrm>
            <a:prstGeom prst="rect">
              <a:avLst/>
            </a:prstGeom>
          </xdr:spPr>
        </xdr:pic>
      </xdr:grpSp>
      <xdr:pic>
        <xdr:nvPicPr>
          <xdr:cNvPr id="19" name="Picture 18">
            <a:extLst>
              <a:ext uri="{FF2B5EF4-FFF2-40B4-BE49-F238E27FC236}">
                <a16:creationId xmlns:a16="http://schemas.microsoft.com/office/drawing/2014/main" id="{D2CCA1E5-0BB5-CD46-B069-F188F852B994}"/>
              </a:ext>
            </a:extLst>
          </xdr:cNvPr>
          <xdr:cNvPicPr>
            <a:picLocks noChangeAspect="1"/>
          </xdr:cNvPicPr>
        </xdr:nvPicPr>
        <xdr:blipFill>
          <a:blip xmlns:r="http://schemas.openxmlformats.org/officeDocument/2006/relationships" r:embed="rId16"/>
          <a:stretch>
            <a:fillRect/>
          </a:stretch>
        </xdr:blipFill>
        <xdr:spPr>
          <a:xfrm>
            <a:off x="292100" y="127000"/>
            <a:ext cx="2247089" cy="125730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9</xdr:row>
      <xdr:rowOff>254000</xdr:rowOff>
    </xdr:from>
    <xdr:to>
      <xdr:col>7</xdr:col>
      <xdr:colOff>3035300</xdr:colOff>
      <xdr:row>9</xdr:row>
      <xdr:rowOff>254000</xdr:rowOff>
    </xdr:to>
    <xdr:cxnSp macro="">
      <xdr:nvCxnSpPr>
        <xdr:cNvPr id="59" name="Straight Arrow Connector 58">
          <a:extLst>
            <a:ext uri="{FF2B5EF4-FFF2-40B4-BE49-F238E27FC236}">
              <a16:creationId xmlns:a16="http://schemas.microsoft.com/office/drawing/2014/main" id="{AE74F26C-4CE8-984F-BC47-68A53B47A47C}"/>
            </a:ext>
          </a:extLst>
        </xdr:cNvPr>
        <xdr:cNvCxnSpPr/>
      </xdr:nvCxnSpPr>
      <xdr:spPr>
        <a:xfrm flipV="1">
          <a:off x="15481300" y="2882900"/>
          <a:ext cx="69088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292100</xdr:colOff>
      <xdr:row>0</xdr:row>
      <xdr:rowOff>0</xdr:rowOff>
    </xdr:from>
    <xdr:to>
      <xdr:col>7</xdr:col>
      <xdr:colOff>2997200</xdr:colOff>
      <xdr:row>4</xdr:row>
      <xdr:rowOff>437273</xdr:rowOff>
    </xdr:to>
    <xdr:grpSp>
      <xdr:nvGrpSpPr>
        <xdr:cNvPr id="3" name="Group 2">
          <a:extLst>
            <a:ext uri="{FF2B5EF4-FFF2-40B4-BE49-F238E27FC236}">
              <a16:creationId xmlns:a16="http://schemas.microsoft.com/office/drawing/2014/main" id="{AA956592-5A39-D44E-8FEF-3AB21E14F703}"/>
            </a:ext>
          </a:extLst>
        </xdr:cNvPr>
        <xdr:cNvGrpSpPr/>
      </xdr:nvGrpSpPr>
      <xdr:grpSpPr>
        <a:xfrm>
          <a:off x="292100" y="0"/>
          <a:ext cx="22059900" cy="1453273"/>
          <a:chOff x="292100" y="0"/>
          <a:chExt cx="22059900" cy="1453273"/>
        </a:xfrm>
      </xdr:grpSpPr>
      <xdr:grpSp>
        <xdr:nvGrpSpPr>
          <xdr:cNvPr id="5" name="Group 4">
            <a:extLst>
              <a:ext uri="{FF2B5EF4-FFF2-40B4-BE49-F238E27FC236}">
                <a16:creationId xmlns:a16="http://schemas.microsoft.com/office/drawing/2014/main" id="{11CD11EF-1CEB-1D4B-9C64-A6D1A61F4291}"/>
              </a:ext>
            </a:extLst>
          </xdr:cNvPr>
          <xdr:cNvGrpSpPr/>
        </xdr:nvGrpSpPr>
        <xdr:grpSpPr>
          <a:xfrm>
            <a:off x="292100" y="0"/>
            <a:ext cx="22059900" cy="1453273"/>
            <a:chOff x="292100" y="0"/>
            <a:chExt cx="22059900" cy="1453273"/>
          </a:xfrm>
        </xdr:grpSpPr>
        <xdr:cxnSp macro="">
          <xdr:nvCxnSpPr>
            <xdr:cNvPr id="2" name="Straight Arrow Connector 1">
              <a:extLst>
                <a:ext uri="{FF2B5EF4-FFF2-40B4-BE49-F238E27FC236}">
                  <a16:creationId xmlns:a16="http://schemas.microsoft.com/office/drawing/2014/main" id="{00000000-0008-0000-0F00-000002000000}"/>
                </a:ext>
              </a:extLst>
            </xdr:cNvPr>
            <xdr:cNvCxnSpPr/>
          </xdr:nvCxnSpPr>
          <xdr:spPr>
            <a:xfrm flipV="1">
              <a:off x="15443200" y="0"/>
              <a:ext cx="69088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pic>
          <xdr:nvPicPr>
            <xdr:cNvPr id="25" name="Picture 24">
              <a:hlinkClick xmlns:r="http://schemas.openxmlformats.org/officeDocument/2006/relationships" r:id="rId1"/>
              <a:extLst>
                <a:ext uri="{FF2B5EF4-FFF2-40B4-BE49-F238E27FC236}">
                  <a16:creationId xmlns:a16="http://schemas.microsoft.com/office/drawing/2014/main" id="{F91BC96B-B88D-AD49-9A02-F642E17E992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084" r="83643"/>
            <a:stretch/>
          </xdr:blipFill>
          <xdr:spPr>
            <a:xfrm>
              <a:off x="2553510" y="825500"/>
              <a:ext cx="2062723" cy="603504"/>
            </a:xfrm>
            <a:prstGeom prst="rect">
              <a:avLst/>
            </a:prstGeom>
          </xdr:spPr>
        </xdr:pic>
        <xdr:pic>
          <xdr:nvPicPr>
            <xdr:cNvPr id="27" name="Picture 26">
              <a:extLst>
                <a:ext uri="{FF2B5EF4-FFF2-40B4-BE49-F238E27FC236}">
                  <a16:creationId xmlns:a16="http://schemas.microsoft.com/office/drawing/2014/main" id="{09258FA7-562D-B34B-B7CF-1EBD9F3A22C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2100" y="126882"/>
              <a:ext cx="2261938" cy="1280160"/>
            </a:xfrm>
            <a:prstGeom prst="rect">
              <a:avLst/>
            </a:prstGeom>
          </xdr:spPr>
        </xdr:pic>
        <xdr:pic>
          <xdr:nvPicPr>
            <xdr:cNvPr id="28" name="Picture 27">
              <a:hlinkClick xmlns:r="http://schemas.openxmlformats.org/officeDocument/2006/relationships" r:id="rId4"/>
              <a:extLst>
                <a:ext uri="{FF2B5EF4-FFF2-40B4-BE49-F238E27FC236}">
                  <a16:creationId xmlns:a16="http://schemas.microsoft.com/office/drawing/2014/main" id="{A51224FB-3D63-6446-897E-BF6117240199}"/>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396" r="59827"/>
            <a:stretch/>
          </xdr:blipFill>
          <xdr:spPr>
            <a:xfrm>
              <a:off x="4607199" y="63501"/>
              <a:ext cx="2092056" cy="749808"/>
            </a:xfrm>
            <a:prstGeom prst="rect">
              <a:avLst/>
            </a:prstGeom>
          </xdr:spPr>
        </xdr:pic>
        <xdr:pic>
          <xdr:nvPicPr>
            <xdr:cNvPr id="29" name="Picture 28">
              <a:hlinkClick xmlns:r="http://schemas.openxmlformats.org/officeDocument/2006/relationships" r:id="rId6"/>
              <a:extLst>
                <a:ext uri="{FF2B5EF4-FFF2-40B4-BE49-F238E27FC236}">
                  <a16:creationId xmlns:a16="http://schemas.microsoft.com/office/drawing/2014/main" id="{C4529110-E2F2-5E40-87F7-DE49047E74B5}"/>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0296" r="39927"/>
            <a:stretch/>
          </xdr:blipFill>
          <xdr:spPr>
            <a:xfrm>
              <a:off x="6744081" y="63501"/>
              <a:ext cx="2092056" cy="749808"/>
            </a:xfrm>
            <a:prstGeom prst="rect">
              <a:avLst/>
            </a:prstGeom>
          </xdr:spPr>
        </xdr:pic>
        <xdr:pic>
          <xdr:nvPicPr>
            <xdr:cNvPr id="50" name="Picture 49">
              <a:hlinkClick xmlns:r="http://schemas.openxmlformats.org/officeDocument/2006/relationships" r:id="rId7"/>
              <a:extLst>
                <a:ext uri="{FF2B5EF4-FFF2-40B4-BE49-F238E27FC236}">
                  <a16:creationId xmlns:a16="http://schemas.microsoft.com/office/drawing/2014/main" id="{C4B1F0F3-39C6-7342-8DCB-43E192E1C8D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9852"/>
            <a:stretch/>
          </xdr:blipFill>
          <xdr:spPr>
            <a:xfrm>
              <a:off x="10940837" y="50801"/>
              <a:ext cx="2092056" cy="749808"/>
            </a:xfrm>
            <a:prstGeom prst="rect">
              <a:avLst/>
            </a:prstGeom>
          </xdr:spPr>
        </xdr:pic>
        <xdr:pic>
          <xdr:nvPicPr>
            <xdr:cNvPr id="52" name="Picture 51">
              <a:hlinkClick xmlns:r="http://schemas.openxmlformats.org/officeDocument/2006/relationships" r:id="rId8"/>
              <a:extLst>
                <a:ext uri="{FF2B5EF4-FFF2-40B4-BE49-F238E27FC236}">
                  <a16:creationId xmlns:a16="http://schemas.microsoft.com/office/drawing/2014/main" id="{D288FC55-64F6-ED4E-BCEE-6429C5DF79AF}"/>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396" r="67246"/>
            <a:stretch/>
          </xdr:blipFill>
          <xdr:spPr>
            <a:xfrm>
              <a:off x="4593692" y="789584"/>
              <a:ext cx="2139696" cy="640080"/>
            </a:xfrm>
            <a:prstGeom prst="rect">
              <a:avLst/>
            </a:prstGeom>
          </xdr:spPr>
        </xdr:pic>
        <xdr:pic>
          <xdr:nvPicPr>
            <xdr:cNvPr id="53" name="Picture 52">
              <a:hlinkClick xmlns:r="http://schemas.openxmlformats.org/officeDocument/2006/relationships" r:id="rId9"/>
              <a:extLst>
                <a:ext uri="{FF2B5EF4-FFF2-40B4-BE49-F238E27FC236}">
                  <a16:creationId xmlns:a16="http://schemas.microsoft.com/office/drawing/2014/main" id="{17D9E87B-083B-F343-A37E-E9DA800ED8AA}"/>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780" t="4084" r="16862"/>
            <a:stretch/>
          </xdr:blipFill>
          <xdr:spPr>
            <a:xfrm>
              <a:off x="10940028" y="797925"/>
              <a:ext cx="2069333" cy="621792"/>
            </a:xfrm>
            <a:prstGeom prst="rect">
              <a:avLst/>
            </a:prstGeom>
          </xdr:spPr>
        </xdr:pic>
        <xdr:pic>
          <xdr:nvPicPr>
            <xdr:cNvPr id="54" name="Picture 53">
              <a:hlinkClick xmlns:r="http://schemas.openxmlformats.org/officeDocument/2006/relationships" r:id="rId10"/>
              <a:extLst>
                <a:ext uri="{FF2B5EF4-FFF2-40B4-BE49-F238E27FC236}">
                  <a16:creationId xmlns:a16="http://schemas.microsoft.com/office/drawing/2014/main" id="{D17A7846-680D-6D48-A1E2-1EE8E14E37AB}"/>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3643"/>
            <a:stretch/>
          </xdr:blipFill>
          <xdr:spPr>
            <a:xfrm>
              <a:off x="12988009" y="772604"/>
              <a:ext cx="2148840" cy="640080"/>
            </a:xfrm>
            <a:prstGeom prst="rect">
              <a:avLst/>
            </a:prstGeom>
          </xdr:spPr>
        </xdr:pic>
        <xdr:pic>
          <xdr:nvPicPr>
            <xdr:cNvPr id="55" name="Picture 54">
              <a:hlinkClick xmlns:r="http://schemas.openxmlformats.org/officeDocument/2006/relationships" r:id="rId11"/>
              <a:extLst>
                <a:ext uri="{FF2B5EF4-FFF2-40B4-BE49-F238E27FC236}">
                  <a16:creationId xmlns:a16="http://schemas.microsoft.com/office/drawing/2014/main" id="{5BAD3680-78EC-714A-B7E7-338EBE94440B}"/>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0221" r="33320"/>
            <a:stretch/>
          </xdr:blipFill>
          <xdr:spPr>
            <a:xfrm>
              <a:off x="8842056" y="785304"/>
              <a:ext cx="2130552" cy="640080"/>
            </a:xfrm>
            <a:prstGeom prst="rect">
              <a:avLst/>
            </a:prstGeom>
          </xdr:spPr>
        </xdr:pic>
        <xdr:pic>
          <xdr:nvPicPr>
            <xdr:cNvPr id="56" name="Picture 55">
              <a:hlinkClick xmlns:r="http://schemas.openxmlformats.org/officeDocument/2006/relationships" r:id="rId12"/>
              <a:extLst>
                <a:ext uri="{FF2B5EF4-FFF2-40B4-BE49-F238E27FC236}">
                  <a16:creationId xmlns:a16="http://schemas.microsoft.com/office/drawing/2014/main" id="{8B66B455-8E8D-7848-AC60-58CD07A541F4}"/>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459" r="50385"/>
            <a:stretch/>
          </xdr:blipFill>
          <xdr:spPr>
            <a:xfrm>
              <a:off x="6731382" y="785304"/>
              <a:ext cx="2112264" cy="640080"/>
            </a:xfrm>
            <a:prstGeom prst="rect">
              <a:avLst/>
            </a:prstGeom>
          </xdr:spPr>
        </xdr:pic>
        <xdr:pic>
          <xdr:nvPicPr>
            <xdr:cNvPr id="57" name="Picture 56">
              <a:hlinkClick xmlns:r="http://schemas.openxmlformats.org/officeDocument/2006/relationships" r:id="rId13"/>
              <a:extLst>
                <a:ext uri="{FF2B5EF4-FFF2-40B4-BE49-F238E27FC236}">
                  <a16:creationId xmlns:a16="http://schemas.microsoft.com/office/drawing/2014/main" id="{35A692C9-98B4-0F44-A1DD-6BC9B568C372}"/>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79728" b="7124"/>
            <a:stretch/>
          </xdr:blipFill>
          <xdr:spPr>
            <a:xfrm>
              <a:off x="2544091" y="50800"/>
              <a:ext cx="2066543" cy="740664"/>
            </a:xfrm>
            <a:prstGeom prst="rect">
              <a:avLst/>
            </a:prstGeom>
          </xdr:spPr>
        </xdr:pic>
        <xdr:pic>
          <xdr:nvPicPr>
            <xdr:cNvPr id="58" name="Picture 57">
              <a:extLst>
                <a:ext uri="{FF2B5EF4-FFF2-40B4-BE49-F238E27FC236}">
                  <a16:creationId xmlns:a16="http://schemas.microsoft.com/office/drawing/2014/main" id="{F39D6E0A-BCB5-9A47-BA01-15397B9B93E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840436" y="73350"/>
              <a:ext cx="2077156" cy="731520"/>
            </a:xfrm>
            <a:prstGeom prst="rect">
              <a:avLst/>
            </a:prstGeom>
          </xdr:spPr>
        </xdr:pic>
        <xdr:pic>
          <xdr:nvPicPr>
            <xdr:cNvPr id="32" name="Picture 31">
              <a:extLst>
                <a:ext uri="{FF2B5EF4-FFF2-40B4-BE49-F238E27FC236}">
                  <a16:creationId xmlns:a16="http://schemas.microsoft.com/office/drawing/2014/main" id="{DFBF77F2-5BC9-A947-91D3-355843118B43}"/>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33612" t="1895" r="50339"/>
            <a:stretch/>
          </xdr:blipFill>
          <xdr:spPr>
            <a:xfrm>
              <a:off x="6743700" y="774700"/>
              <a:ext cx="2084831" cy="678573"/>
            </a:xfrm>
            <a:prstGeom prst="rect">
              <a:avLst/>
            </a:prstGeom>
          </xdr:spPr>
        </xdr:pic>
      </xdr:grpSp>
      <xdr:pic>
        <xdr:nvPicPr>
          <xdr:cNvPr id="18" name="Picture 17">
            <a:extLst>
              <a:ext uri="{FF2B5EF4-FFF2-40B4-BE49-F238E27FC236}">
                <a16:creationId xmlns:a16="http://schemas.microsoft.com/office/drawing/2014/main" id="{16AE1677-9F46-DB48-9DC5-AE4BE59AFD3A}"/>
              </a:ext>
            </a:extLst>
          </xdr:cNvPr>
          <xdr:cNvPicPr>
            <a:picLocks noChangeAspect="1"/>
          </xdr:cNvPicPr>
        </xdr:nvPicPr>
        <xdr:blipFill>
          <a:blip xmlns:r="http://schemas.openxmlformats.org/officeDocument/2006/relationships" r:embed="rId16"/>
          <a:stretch>
            <a:fillRect/>
          </a:stretch>
        </xdr:blipFill>
        <xdr:spPr>
          <a:xfrm>
            <a:off x="292100" y="139700"/>
            <a:ext cx="2247089" cy="1257300"/>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12700</xdr:colOff>
      <xdr:row>10</xdr:row>
      <xdr:rowOff>254000</xdr:rowOff>
    </xdr:from>
    <xdr:to>
      <xdr:col>7</xdr:col>
      <xdr:colOff>3048000</xdr:colOff>
      <xdr:row>10</xdr:row>
      <xdr:rowOff>254000</xdr:rowOff>
    </xdr:to>
    <xdr:cxnSp macro="">
      <xdr:nvCxnSpPr>
        <xdr:cNvPr id="2" name="Straight Arrow Connector 1">
          <a:extLst>
            <a:ext uri="{FF2B5EF4-FFF2-40B4-BE49-F238E27FC236}">
              <a16:creationId xmlns:a16="http://schemas.microsoft.com/office/drawing/2014/main" id="{00000000-0008-0000-1000-000002000000}"/>
            </a:ext>
          </a:extLst>
        </xdr:cNvPr>
        <xdr:cNvCxnSpPr/>
      </xdr:nvCxnSpPr>
      <xdr:spPr>
        <a:xfrm flipV="1">
          <a:off x="15494000" y="3136900"/>
          <a:ext cx="690880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279400</xdr:colOff>
      <xdr:row>0</xdr:row>
      <xdr:rowOff>63500</xdr:rowOff>
    </xdr:from>
    <xdr:to>
      <xdr:col>5</xdr:col>
      <xdr:colOff>3516349</xdr:colOff>
      <xdr:row>4</xdr:row>
      <xdr:rowOff>426364</xdr:rowOff>
    </xdr:to>
    <xdr:grpSp>
      <xdr:nvGrpSpPr>
        <xdr:cNvPr id="3" name="Group 2">
          <a:extLst>
            <a:ext uri="{FF2B5EF4-FFF2-40B4-BE49-F238E27FC236}">
              <a16:creationId xmlns:a16="http://schemas.microsoft.com/office/drawing/2014/main" id="{E884AFAD-280E-744E-9080-B5A36F384A2B}"/>
            </a:ext>
          </a:extLst>
        </xdr:cNvPr>
        <xdr:cNvGrpSpPr/>
      </xdr:nvGrpSpPr>
      <xdr:grpSpPr>
        <a:xfrm>
          <a:off x="279400" y="63500"/>
          <a:ext cx="14844749" cy="1378864"/>
          <a:chOff x="279400" y="63500"/>
          <a:chExt cx="14844749" cy="1378864"/>
        </a:xfrm>
      </xdr:grpSpPr>
      <xdr:grpSp>
        <xdr:nvGrpSpPr>
          <xdr:cNvPr id="4" name="Group 3">
            <a:extLst>
              <a:ext uri="{FF2B5EF4-FFF2-40B4-BE49-F238E27FC236}">
                <a16:creationId xmlns:a16="http://schemas.microsoft.com/office/drawing/2014/main" id="{14F70DE7-4925-5043-AFA2-33F5B5F1AD68}"/>
              </a:ext>
            </a:extLst>
          </xdr:cNvPr>
          <xdr:cNvGrpSpPr/>
        </xdr:nvGrpSpPr>
        <xdr:grpSpPr>
          <a:xfrm>
            <a:off x="279400" y="63500"/>
            <a:ext cx="14844749" cy="1378864"/>
            <a:chOff x="279400" y="63500"/>
            <a:chExt cx="14844749" cy="1378864"/>
          </a:xfrm>
        </xdr:grpSpPr>
        <xdr:pic>
          <xdr:nvPicPr>
            <xdr:cNvPr id="25" name="Picture 24">
              <a:hlinkClick xmlns:r="http://schemas.openxmlformats.org/officeDocument/2006/relationships" r:id="rId1"/>
              <a:extLst>
                <a:ext uri="{FF2B5EF4-FFF2-40B4-BE49-F238E27FC236}">
                  <a16:creationId xmlns:a16="http://schemas.microsoft.com/office/drawing/2014/main" id="{718356BC-F1D4-0A4F-BBC4-63DBB59436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084" r="83643"/>
            <a:stretch/>
          </xdr:blipFill>
          <xdr:spPr>
            <a:xfrm>
              <a:off x="2540810" y="838200"/>
              <a:ext cx="2062723" cy="603504"/>
            </a:xfrm>
            <a:prstGeom prst="rect">
              <a:avLst/>
            </a:prstGeom>
          </xdr:spPr>
        </xdr:pic>
        <xdr:pic>
          <xdr:nvPicPr>
            <xdr:cNvPr id="26" name="Picture 25">
              <a:extLst>
                <a:ext uri="{FF2B5EF4-FFF2-40B4-BE49-F238E27FC236}">
                  <a16:creationId xmlns:a16="http://schemas.microsoft.com/office/drawing/2014/main" id="{59CAB6C8-809B-BB47-BD57-41833993367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9400" y="139582"/>
              <a:ext cx="2261938" cy="1280160"/>
            </a:xfrm>
            <a:prstGeom prst="rect">
              <a:avLst/>
            </a:prstGeom>
          </xdr:spPr>
        </xdr:pic>
        <xdr:pic>
          <xdr:nvPicPr>
            <xdr:cNvPr id="27" name="Picture 26">
              <a:hlinkClick xmlns:r="http://schemas.openxmlformats.org/officeDocument/2006/relationships" r:id="rId4"/>
              <a:extLst>
                <a:ext uri="{FF2B5EF4-FFF2-40B4-BE49-F238E27FC236}">
                  <a16:creationId xmlns:a16="http://schemas.microsoft.com/office/drawing/2014/main" id="{12ED7759-059C-F249-95BC-308623DC3713}"/>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396" r="59827"/>
            <a:stretch/>
          </xdr:blipFill>
          <xdr:spPr>
            <a:xfrm>
              <a:off x="4594499" y="76201"/>
              <a:ext cx="2092056" cy="749808"/>
            </a:xfrm>
            <a:prstGeom prst="rect">
              <a:avLst/>
            </a:prstGeom>
          </xdr:spPr>
        </xdr:pic>
        <xdr:pic>
          <xdr:nvPicPr>
            <xdr:cNvPr id="28" name="Picture 27">
              <a:hlinkClick xmlns:r="http://schemas.openxmlformats.org/officeDocument/2006/relationships" r:id="rId6"/>
              <a:extLst>
                <a:ext uri="{FF2B5EF4-FFF2-40B4-BE49-F238E27FC236}">
                  <a16:creationId xmlns:a16="http://schemas.microsoft.com/office/drawing/2014/main" id="{267AC64C-C932-1E42-8A91-95C356614F7C}"/>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0296" r="39927"/>
            <a:stretch/>
          </xdr:blipFill>
          <xdr:spPr>
            <a:xfrm>
              <a:off x="6731381" y="76201"/>
              <a:ext cx="2092056" cy="749808"/>
            </a:xfrm>
            <a:prstGeom prst="rect">
              <a:avLst/>
            </a:prstGeom>
          </xdr:spPr>
        </xdr:pic>
        <xdr:pic>
          <xdr:nvPicPr>
            <xdr:cNvPr id="49" name="Picture 48">
              <a:hlinkClick xmlns:r="http://schemas.openxmlformats.org/officeDocument/2006/relationships" r:id="rId7"/>
              <a:extLst>
                <a:ext uri="{FF2B5EF4-FFF2-40B4-BE49-F238E27FC236}">
                  <a16:creationId xmlns:a16="http://schemas.microsoft.com/office/drawing/2014/main" id="{3DE6FF57-3C4F-B544-A999-91D0D040C61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9852"/>
            <a:stretch/>
          </xdr:blipFill>
          <xdr:spPr>
            <a:xfrm>
              <a:off x="10928137" y="63501"/>
              <a:ext cx="2092056" cy="749808"/>
            </a:xfrm>
            <a:prstGeom prst="rect">
              <a:avLst/>
            </a:prstGeom>
          </xdr:spPr>
        </xdr:pic>
        <xdr:pic>
          <xdr:nvPicPr>
            <xdr:cNvPr id="50" name="Picture 49">
              <a:hlinkClick xmlns:r="http://schemas.openxmlformats.org/officeDocument/2006/relationships" r:id="rId8"/>
              <a:extLst>
                <a:ext uri="{FF2B5EF4-FFF2-40B4-BE49-F238E27FC236}">
                  <a16:creationId xmlns:a16="http://schemas.microsoft.com/office/drawing/2014/main" id="{8C997A87-90F2-724E-8865-EE1B7546121F}"/>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396" r="67246"/>
            <a:stretch/>
          </xdr:blipFill>
          <xdr:spPr>
            <a:xfrm>
              <a:off x="4580992" y="802284"/>
              <a:ext cx="2139696" cy="640080"/>
            </a:xfrm>
            <a:prstGeom prst="rect">
              <a:avLst/>
            </a:prstGeom>
          </xdr:spPr>
        </xdr:pic>
        <xdr:pic>
          <xdr:nvPicPr>
            <xdr:cNvPr id="51" name="Picture 50">
              <a:hlinkClick xmlns:r="http://schemas.openxmlformats.org/officeDocument/2006/relationships" r:id="rId9"/>
              <a:extLst>
                <a:ext uri="{FF2B5EF4-FFF2-40B4-BE49-F238E27FC236}">
                  <a16:creationId xmlns:a16="http://schemas.microsoft.com/office/drawing/2014/main" id="{8768F000-9FAE-754C-B75B-33855059722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780" t="4084" r="16862"/>
            <a:stretch/>
          </xdr:blipFill>
          <xdr:spPr>
            <a:xfrm>
              <a:off x="10927328" y="810625"/>
              <a:ext cx="2069333" cy="621792"/>
            </a:xfrm>
            <a:prstGeom prst="rect">
              <a:avLst/>
            </a:prstGeom>
          </xdr:spPr>
        </xdr:pic>
        <xdr:pic>
          <xdr:nvPicPr>
            <xdr:cNvPr id="52" name="Picture 51">
              <a:hlinkClick xmlns:r="http://schemas.openxmlformats.org/officeDocument/2006/relationships" r:id="rId10"/>
              <a:extLst>
                <a:ext uri="{FF2B5EF4-FFF2-40B4-BE49-F238E27FC236}">
                  <a16:creationId xmlns:a16="http://schemas.microsoft.com/office/drawing/2014/main" id="{C973EF75-ABA2-924C-BE5A-D00FB14BF5C4}"/>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3643"/>
            <a:stretch/>
          </xdr:blipFill>
          <xdr:spPr>
            <a:xfrm>
              <a:off x="12975309" y="785304"/>
              <a:ext cx="2148840" cy="640080"/>
            </a:xfrm>
            <a:prstGeom prst="rect">
              <a:avLst/>
            </a:prstGeom>
          </xdr:spPr>
        </xdr:pic>
        <xdr:pic>
          <xdr:nvPicPr>
            <xdr:cNvPr id="53" name="Picture 52">
              <a:hlinkClick xmlns:r="http://schemas.openxmlformats.org/officeDocument/2006/relationships" r:id="rId11"/>
              <a:extLst>
                <a:ext uri="{FF2B5EF4-FFF2-40B4-BE49-F238E27FC236}">
                  <a16:creationId xmlns:a16="http://schemas.microsoft.com/office/drawing/2014/main" id="{688CE814-3BD8-BC4D-86E5-0330B735BF1C}"/>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0221" r="33320"/>
            <a:stretch/>
          </xdr:blipFill>
          <xdr:spPr>
            <a:xfrm>
              <a:off x="8829356" y="798004"/>
              <a:ext cx="2130552" cy="640080"/>
            </a:xfrm>
            <a:prstGeom prst="rect">
              <a:avLst/>
            </a:prstGeom>
          </xdr:spPr>
        </xdr:pic>
        <xdr:pic>
          <xdr:nvPicPr>
            <xdr:cNvPr id="54" name="Picture 53">
              <a:hlinkClick xmlns:r="http://schemas.openxmlformats.org/officeDocument/2006/relationships" r:id="rId12"/>
              <a:extLst>
                <a:ext uri="{FF2B5EF4-FFF2-40B4-BE49-F238E27FC236}">
                  <a16:creationId xmlns:a16="http://schemas.microsoft.com/office/drawing/2014/main" id="{8DC121F8-1B14-A448-B397-0EF0D958778B}"/>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459" r="50385"/>
            <a:stretch/>
          </xdr:blipFill>
          <xdr:spPr>
            <a:xfrm>
              <a:off x="6718682" y="798004"/>
              <a:ext cx="2112264" cy="640080"/>
            </a:xfrm>
            <a:prstGeom prst="rect">
              <a:avLst/>
            </a:prstGeom>
          </xdr:spPr>
        </xdr:pic>
        <xdr:pic>
          <xdr:nvPicPr>
            <xdr:cNvPr id="55" name="Picture 54">
              <a:hlinkClick xmlns:r="http://schemas.openxmlformats.org/officeDocument/2006/relationships" r:id="rId13"/>
              <a:extLst>
                <a:ext uri="{FF2B5EF4-FFF2-40B4-BE49-F238E27FC236}">
                  <a16:creationId xmlns:a16="http://schemas.microsoft.com/office/drawing/2014/main" id="{DBCC70E4-E548-894F-9207-D78CAE8B6DA0}"/>
                </a:ext>
              </a:extLst>
            </xdr:cNvPr>
            <xdr:cNvPicPr>
              <a:picLocks/>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79728" b="7124"/>
            <a:stretch/>
          </xdr:blipFill>
          <xdr:spPr>
            <a:xfrm>
              <a:off x="2531391" y="63500"/>
              <a:ext cx="2066543" cy="740664"/>
            </a:xfrm>
            <a:prstGeom prst="rect">
              <a:avLst/>
            </a:prstGeom>
          </xdr:spPr>
        </xdr:pic>
        <xdr:pic>
          <xdr:nvPicPr>
            <xdr:cNvPr id="56" name="Picture 55">
              <a:extLst>
                <a:ext uri="{FF2B5EF4-FFF2-40B4-BE49-F238E27FC236}">
                  <a16:creationId xmlns:a16="http://schemas.microsoft.com/office/drawing/2014/main" id="{A25759CF-8D83-B74E-A271-71509630106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827736" y="86050"/>
              <a:ext cx="2077156" cy="731520"/>
            </a:xfrm>
            <a:prstGeom prst="rect">
              <a:avLst/>
            </a:prstGeom>
          </xdr:spPr>
        </xdr:pic>
        <xdr:pic>
          <xdr:nvPicPr>
            <xdr:cNvPr id="31" name="Picture 30">
              <a:extLst>
                <a:ext uri="{FF2B5EF4-FFF2-40B4-BE49-F238E27FC236}">
                  <a16:creationId xmlns:a16="http://schemas.microsoft.com/office/drawing/2014/main" id="{EE1E05C2-58D3-8448-AC16-12CCCF6FFB5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50267" t="1895" r="33280" b="7111"/>
            <a:stretch/>
          </xdr:blipFill>
          <xdr:spPr>
            <a:xfrm>
              <a:off x="8828444" y="787400"/>
              <a:ext cx="2128319" cy="621792"/>
            </a:xfrm>
            <a:prstGeom prst="rect">
              <a:avLst/>
            </a:prstGeom>
          </xdr:spPr>
        </xdr:pic>
      </xdr:grpSp>
      <xdr:pic>
        <xdr:nvPicPr>
          <xdr:cNvPr id="17" name="Picture 16">
            <a:extLst>
              <a:ext uri="{FF2B5EF4-FFF2-40B4-BE49-F238E27FC236}">
                <a16:creationId xmlns:a16="http://schemas.microsoft.com/office/drawing/2014/main" id="{2ED45694-783E-224F-8996-2175A796DB00}"/>
              </a:ext>
            </a:extLst>
          </xdr:cNvPr>
          <xdr:cNvPicPr>
            <a:picLocks noChangeAspect="1"/>
          </xdr:cNvPicPr>
        </xdr:nvPicPr>
        <xdr:blipFill>
          <a:blip xmlns:r="http://schemas.openxmlformats.org/officeDocument/2006/relationships" r:embed="rId16"/>
          <a:stretch>
            <a:fillRect/>
          </a:stretch>
        </xdr:blipFill>
        <xdr:spPr>
          <a:xfrm>
            <a:off x="279400" y="152400"/>
            <a:ext cx="2247089" cy="12573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llywang/Box/C40%20(internal)/Regions%20and%20Cities%20(internal)/M&amp;P/03_Tools/01_CIRIS/01_Self%20verification%20toolkit/01%20Toolkit/Public%20v1.1/C40_GPC_Datab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HG Dashboard Data - Inventory"/>
      <sheetName val="GPC taxonomy"/>
    </sheetNames>
    <sheetDataSet>
      <sheetData sheetId="0"/>
      <sheetData sheetId="1">
        <row r="2">
          <cell r="B2" t="str">
            <v>Yes</v>
          </cell>
          <cell r="C2" t="str">
            <v>Amman</v>
          </cell>
          <cell r="D2" t="str">
            <v>Jordan</v>
          </cell>
          <cell r="E2" t="str">
            <v>South and West Asia</v>
          </cell>
          <cell r="H2">
            <v>2014</v>
          </cell>
          <cell r="J2" t="str">
            <v>BASIC</v>
          </cell>
          <cell r="K2">
            <v>3400000</v>
          </cell>
          <cell r="L2">
            <v>801.92</v>
          </cell>
          <cell r="M2">
            <v>15068000000</v>
          </cell>
          <cell r="N2">
            <v>483248.6152</v>
          </cell>
          <cell r="O2">
            <v>1968947.0314325637</v>
          </cell>
          <cell r="P2" t="str">
            <v>NE</v>
          </cell>
          <cell r="Q2">
            <v>324177.9565731418</v>
          </cell>
          <cell r="R2">
            <v>1650150.0633058769</v>
          </cell>
          <cell r="S2" t="str">
            <v>NE</v>
          </cell>
          <cell r="T2">
            <v>54447.44720000001</v>
          </cell>
          <cell r="U2">
            <v>273706.57809387986</v>
          </cell>
          <cell r="V2" t="str">
            <v>NE</v>
          </cell>
          <cell r="W2" t="str">
            <v>NO</v>
          </cell>
          <cell r="X2" t="str">
            <v>NO</v>
          </cell>
          <cell r="Y2" t="str">
            <v>NO</v>
          </cell>
          <cell r="Z2" t="str">
            <v>NO</v>
          </cell>
          <cell r="AA2" t="str">
            <v>NO</v>
          </cell>
          <cell r="AB2" t="str">
            <v>NO</v>
          </cell>
          <cell r="AC2" t="str">
            <v>NO</v>
          </cell>
          <cell r="AD2" t="str">
            <v>NO</v>
          </cell>
          <cell r="AE2" t="str">
            <v>NO</v>
          </cell>
          <cell r="AF2" t="str">
            <v>NO</v>
          </cell>
          <cell r="AG2" t="str">
            <v>NO</v>
          </cell>
          <cell r="AH2" t="str">
            <v>NO</v>
          </cell>
          <cell r="AI2">
            <v>2267555.2573226788</v>
          </cell>
          <cell r="AJ2" t="str">
            <v>NO</v>
          </cell>
          <cell r="AK2" t="str">
            <v>NE</v>
          </cell>
          <cell r="AL2" t="str">
            <v>NO</v>
          </cell>
          <cell r="AM2" t="str">
            <v>NO</v>
          </cell>
          <cell r="AN2" t="str">
            <v>NO</v>
          </cell>
          <cell r="AO2" t="str">
            <v>NO</v>
          </cell>
          <cell r="AP2" t="str">
            <v>NO</v>
          </cell>
          <cell r="AQ2" t="str">
            <v>NO</v>
          </cell>
          <cell r="AR2" t="str">
            <v>NO</v>
          </cell>
          <cell r="AS2" t="str">
            <v>NO</v>
          </cell>
          <cell r="AT2" t="str">
            <v>NE</v>
          </cell>
          <cell r="AU2" t="str">
            <v>NO</v>
          </cell>
          <cell r="AV2" t="str">
            <v>NO</v>
          </cell>
          <cell r="AW2" t="str">
            <v>NE</v>
          </cell>
          <cell r="AX2">
            <v>164198.02410000007</v>
          </cell>
          <cell r="AY2" t="str">
            <v>NO</v>
          </cell>
          <cell r="AZ2">
            <v>28976.121900000006</v>
          </cell>
          <cell r="BA2" t="str">
            <v>NO</v>
          </cell>
          <cell r="BB2" t="str">
            <v>NO</v>
          </cell>
          <cell r="BC2" t="str">
            <v>NO</v>
          </cell>
          <cell r="BD2" t="str">
            <v>NO</v>
          </cell>
          <cell r="BE2" t="str">
            <v>NO</v>
          </cell>
          <cell r="BF2" t="str">
            <v>NO</v>
          </cell>
          <cell r="BG2" t="str">
            <v>NO</v>
          </cell>
          <cell r="BH2">
            <v>244990.84</v>
          </cell>
          <cell r="BI2" t="str">
            <v>NO</v>
          </cell>
          <cell r="BJ2" t="str">
            <v>NE</v>
          </cell>
          <cell r="BK2" t="str">
            <v>NE</v>
          </cell>
          <cell r="BL2" t="str">
            <v>NE</v>
          </cell>
          <cell r="BM2" t="str">
            <v>NE</v>
          </cell>
          <cell r="BN2" t="str">
            <v>NE</v>
          </cell>
          <cell r="BO2" t="str">
            <v>NE</v>
          </cell>
          <cell r="BP2">
            <v>0</v>
          </cell>
          <cell r="BQ2">
            <v>0</v>
          </cell>
          <cell r="BR2">
            <v>0</v>
          </cell>
          <cell r="BS2">
            <v>0</v>
          </cell>
          <cell r="BT2">
            <v>0</v>
          </cell>
          <cell r="BU2">
            <v>0</v>
          </cell>
          <cell r="BW2">
            <v>7431421.8132281415</v>
          </cell>
          <cell r="BX2">
            <v>7431421.8132281415</v>
          </cell>
          <cell r="BY2">
            <v>7431421.8132281415</v>
          </cell>
          <cell r="BZ2">
            <v>3322603.4222958209</v>
          </cell>
          <cell r="CA2">
            <v>4754677.6918054624</v>
          </cell>
          <cell r="CB2">
            <v>2267555.2573226788</v>
          </cell>
          <cell r="CC2">
            <v>409188.86410000006</v>
          </cell>
          <cell r="CD2">
            <v>4754677.6918054624</v>
          </cell>
          <cell r="CE2">
            <v>2267555.2573226788</v>
          </cell>
          <cell r="CF2">
            <v>409188.86410000006</v>
          </cell>
          <cell r="CG2" t="str">
            <v/>
          </cell>
          <cell r="CH2" t="str">
            <v/>
          </cell>
          <cell r="CI2">
            <v>861874.01897314191</v>
          </cell>
          <cell r="CK2">
            <v>2267555.2573226788</v>
          </cell>
          <cell r="CL2">
            <v>164198.02410000007</v>
          </cell>
          <cell r="CM2">
            <v>28976.121900000006</v>
          </cell>
          <cell r="CN2" t="str">
            <v/>
          </cell>
          <cell r="CO2" t="str">
            <v/>
          </cell>
          <cell r="CP2">
            <v>2452195.6466325638</v>
          </cell>
          <cell r="CQ2">
            <v>1974328.0198790187</v>
          </cell>
          <cell r="CR2">
            <v>328154.02529387985</v>
          </cell>
          <cell r="CS2" t="str">
            <v/>
          </cell>
          <cell r="CT2" t="str">
            <v/>
          </cell>
          <cell r="CU2" t="str">
            <v/>
          </cell>
          <cell r="CV2" t="str">
            <v/>
          </cell>
          <cell r="CW2" t="str">
            <v/>
          </cell>
          <cell r="CX2">
            <v>2267555.2573226788</v>
          </cell>
          <cell r="CY2" t="str">
            <v/>
          </cell>
          <cell r="CZ2" t="str">
            <v/>
          </cell>
          <cell r="DA2" t="str">
            <v/>
          </cell>
          <cell r="DB2" t="str">
            <v/>
          </cell>
          <cell r="DC2">
            <v>164198.02410000007</v>
          </cell>
          <cell r="DD2" t="str">
            <v/>
          </cell>
          <cell r="DE2" t="str">
            <v/>
          </cell>
          <cell r="DF2">
            <v>244990.84</v>
          </cell>
          <cell r="DG2">
            <v>2452195.6466325638</v>
          </cell>
          <cell r="DH2">
            <v>1974328.0198790187</v>
          </cell>
          <cell r="DI2">
            <v>328154.02529387985</v>
          </cell>
          <cell r="DJ2" t="str">
            <v/>
          </cell>
          <cell r="DK2" t="str">
            <v/>
          </cell>
          <cell r="DL2" t="str">
            <v/>
          </cell>
          <cell r="DM2" t="str">
            <v/>
          </cell>
          <cell r="DN2" t="str">
            <v/>
          </cell>
          <cell r="DO2">
            <v>2267555.2573226788</v>
          </cell>
          <cell r="DP2" t="str">
            <v/>
          </cell>
          <cell r="DQ2" t="str">
            <v/>
          </cell>
          <cell r="DR2" t="str">
            <v/>
          </cell>
          <cell r="DS2" t="str">
            <v/>
          </cell>
          <cell r="DT2">
            <v>164198.02410000007</v>
          </cell>
          <cell r="DU2" t="str">
            <v/>
          </cell>
          <cell r="DV2" t="str">
            <v/>
          </cell>
          <cell r="DW2">
            <v>244990.84</v>
          </cell>
          <cell r="DX2" t="str">
            <v/>
          </cell>
          <cell r="DY2" t="str">
            <v/>
          </cell>
          <cell r="DZ2" t="str">
            <v/>
          </cell>
          <cell r="EA2" t="str">
            <v/>
          </cell>
          <cell r="EB2" t="str">
            <v/>
          </cell>
          <cell r="EC2" t="str">
            <v/>
          </cell>
          <cell r="ED2">
            <v>483248.6152</v>
          </cell>
          <cell r="EE2">
            <v>324177.9565731418</v>
          </cell>
          <cell r="EF2">
            <v>54447.44720000001</v>
          </cell>
          <cell r="EG2" t="str">
            <v/>
          </cell>
          <cell r="EH2" t="str">
            <v/>
          </cell>
          <cell r="EI2" t="str">
            <v/>
          </cell>
          <cell r="EJ2" t="str">
            <v/>
          </cell>
          <cell r="EK2" t="str">
            <v/>
          </cell>
          <cell r="EL2" t="str">
            <v/>
          </cell>
          <cell r="EM2">
            <v>2267555.2573226788</v>
          </cell>
          <cell r="EN2" t="str">
            <v/>
          </cell>
          <cell r="EO2" t="str">
            <v/>
          </cell>
          <cell r="EP2" t="str">
            <v/>
          </cell>
          <cell r="EQ2" t="str">
            <v/>
          </cell>
          <cell r="ER2">
            <v>193174.14600000007</v>
          </cell>
          <cell r="ES2" t="str">
            <v/>
          </cell>
          <cell r="ET2" t="str">
            <v/>
          </cell>
          <cell r="EU2" t="str">
            <v/>
          </cell>
          <cell r="EV2" t="str">
            <v/>
          </cell>
          <cell r="EW2" t="str">
            <v/>
          </cell>
          <cell r="EX2" t="str">
            <v/>
          </cell>
          <cell r="EY2" t="str">
            <v/>
          </cell>
          <cell r="EZ2" t="str">
            <v/>
          </cell>
          <cell r="FA2">
            <v>4754677.6918054624</v>
          </cell>
          <cell r="FB2">
            <v>2267555.2573226788</v>
          </cell>
          <cell r="FC2">
            <v>409188.86410000006</v>
          </cell>
          <cell r="FD2">
            <v>4754677.6918054624</v>
          </cell>
          <cell r="FE2">
            <v>2267555.2573226788</v>
          </cell>
          <cell r="FF2">
            <v>409188.86410000006</v>
          </cell>
          <cell r="FG2" t="str">
            <v/>
          </cell>
          <cell r="FH2" t="str">
            <v/>
          </cell>
        </row>
        <row r="3">
          <cell r="B3" t="str">
            <v>No</v>
          </cell>
          <cell r="C3" t="str">
            <v>Athens</v>
          </cell>
          <cell r="D3" t="str">
            <v>Greece</v>
          </cell>
          <cell r="E3" t="str">
            <v>Europe</v>
          </cell>
          <cell r="H3">
            <v>2014</v>
          </cell>
          <cell r="J3" t="str">
            <v>BASIC</v>
          </cell>
          <cell r="K3">
            <v>664046</v>
          </cell>
          <cell r="L3">
            <v>39</v>
          </cell>
          <cell r="M3">
            <v>22249382330</v>
          </cell>
          <cell r="N3">
            <v>263706.88007073523</v>
          </cell>
          <cell r="O3">
            <v>934703.73708909506</v>
          </cell>
          <cell r="P3">
            <v>86830.401806090798</v>
          </cell>
          <cell r="Q3">
            <v>3145.7750764278385</v>
          </cell>
          <cell r="R3">
            <v>1336496.4760707801</v>
          </cell>
          <cell r="S3">
            <v>124155.41034537302</v>
          </cell>
          <cell r="T3">
            <v>4549.5696919140019</v>
          </cell>
          <cell r="U3">
            <v>97038.742851815841</v>
          </cell>
          <cell r="V3">
            <v>8887.4474031877962</v>
          </cell>
          <cell r="W3" t="str">
            <v>NO</v>
          </cell>
          <cell r="X3" t="str">
            <v>NO</v>
          </cell>
          <cell r="Y3" t="str">
            <v>NO</v>
          </cell>
          <cell r="Z3" t="str">
            <v>NO</v>
          </cell>
          <cell r="AA3" t="str">
            <v>NO</v>
          </cell>
          <cell r="AB3" t="str">
            <v>NO</v>
          </cell>
          <cell r="AC3" t="str">
            <v>NO</v>
          </cell>
          <cell r="AD3" t="str">
            <v>NO</v>
          </cell>
          <cell r="AE3" t="str">
            <v>NO</v>
          </cell>
          <cell r="AF3" t="str">
            <v>NO</v>
          </cell>
          <cell r="AG3" t="str">
            <v>NO</v>
          </cell>
          <cell r="AH3">
            <v>365.80226524816146</v>
          </cell>
          <cell r="AI3">
            <v>988587.28605382703</v>
          </cell>
          <cell r="AJ3">
            <v>27166.739133837291</v>
          </cell>
          <cell r="AK3" t="str">
            <v>NE</v>
          </cell>
          <cell r="AL3" t="str">
            <v>NO</v>
          </cell>
          <cell r="AM3">
            <v>48775.41055224336</v>
          </cell>
          <cell r="AN3" t="str">
            <v>NO</v>
          </cell>
          <cell r="AO3" t="str">
            <v>NO</v>
          </cell>
          <cell r="AP3" t="str">
            <v>NO</v>
          </cell>
          <cell r="AQ3" t="str">
            <v>NO</v>
          </cell>
          <cell r="AR3" t="str">
            <v>NO</v>
          </cell>
          <cell r="AS3" t="str">
            <v>NO</v>
          </cell>
          <cell r="AT3">
            <v>66349.7505400144</v>
          </cell>
          <cell r="AU3" t="str">
            <v>NO</v>
          </cell>
          <cell r="AV3" t="str">
            <v>NO</v>
          </cell>
          <cell r="AW3" t="str">
            <v>NO</v>
          </cell>
          <cell r="AX3" t="str">
            <v>NO</v>
          </cell>
          <cell r="AY3">
            <v>334081.98494235403</v>
          </cell>
          <cell r="AZ3" t="str">
            <v>NO</v>
          </cell>
          <cell r="BA3" t="str">
            <v>NO</v>
          </cell>
          <cell r="BB3">
            <v>40.565692000000006</v>
          </cell>
          <cell r="BC3" t="str">
            <v>NO</v>
          </cell>
          <cell r="BD3" t="str">
            <v>NO</v>
          </cell>
          <cell r="BE3" t="str">
            <v>NO</v>
          </cell>
          <cell r="BF3" t="str">
            <v>NO</v>
          </cell>
          <cell r="BG3" t="str">
            <v>NO</v>
          </cell>
          <cell r="BH3">
            <v>23341.621173909993</v>
          </cell>
          <cell r="BI3" t="str">
            <v>NO</v>
          </cell>
          <cell r="BJ3" t="str">
            <v>NE</v>
          </cell>
          <cell r="BK3" t="str">
            <v>NE</v>
          </cell>
          <cell r="BL3" t="str">
            <v>NO</v>
          </cell>
          <cell r="BM3" t="str">
            <v>NO</v>
          </cell>
          <cell r="BN3" t="str">
            <v>NO</v>
          </cell>
          <cell r="BO3" t="str">
            <v>NE</v>
          </cell>
          <cell r="BP3">
            <v>0</v>
          </cell>
          <cell r="BQ3">
            <v>0</v>
          </cell>
          <cell r="BR3">
            <v>0</v>
          </cell>
          <cell r="BS3">
            <v>0</v>
          </cell>
          <cell r="BT3">
            <v>0</v>
          </cell>
          <cell r="BU3">
            <v>0</v>
          </cell>
          <cell r="BW3">
            <v>4062000.5906641884</v>
          </cell>
          <cell r="BX3">
            <v>4348223.6007588543</v>
          </cell>
          <cell r="BY3">
            <v>4348223.6007588543</v>
          </cell>
          <cell r="BZ3">
            <v>1260355.3131581522</v>
          </cell>
          <cell r="CA3">
            <v>2640006.9831160163</v>
          </cell>
          <cell r="CB3">
            <v>1064529.4357399077</v>
          </cell>
          <cell r="CC3">
            <v>357464.17180826399</v>
          </cell>
          <cell r="CD3">
            <v>2859880.2426706678</v>
          </cell>
          <cell r="CE3">
            <v>1130879.186279922</v>
          </cell>
          <cell r="CF3">
            <v>357464.17180826399</v>
          </cell>
          <cell r="CG3" t="str">
            <v/>
          </cell>
          <cell r="CH3" t="str">
            <v/>
          </cell>
          <cell r="CI3">
            <v>271768.02710432524</v>
          </cell>
          <cell r="CK3">
            <v>988587.28605382703</v>
          </cell>
          <cell r="CL3" t="str">
            <v/>
          </cell>
          <cell r="CM3" t="str">
            <v/>
          </cell>
          <cell r="CN3" t="str">
            <v/>
          </cell>
          <cell r="CO3" t="str">
            <v/>
          </cell>
          <cell r="CP3">
            <v>1198410.6171598304</v>
          </cell>
          <cell r="CQ3">
            <v>1339642.2511472078</v>
          </cell>
          <cell r="CR3">
            <v>101588.31254372984</v>
          </cell>
          <cell r="CS3" t="str">
            <v/>
          </cell>
          <cell r="CT3" t="str">
            <v/>
          </cell>
          <cell r="CU3" t="str">
            <v/>
          </cell>
          <cell r="CV3" t="str">
            <v/>
          </cell>
          <cell r="CW3">
            <v>365.80226524816146</v>
          </cell>
          <cell r="CX3">
            <v>1015754.0251876643</v>
          </cell>
          <cell r="CY3">
            <v>48775.41055224336</v>
          </cell>
          <cell r="CZ3" t="str">
            <v/>
          </cell>
          <cell r="DA3" t="str">
            <v/>
          </cell>
          <cell r="DB3" t="str">
            <v/>
          </cell>
          <cell r="DC3">
            <v>334081.98494235403</v>
          </cell>
          <cell r="DD3">
            <v>40.565692000000006</v>
          </cell>
          <cell r="DE3" t="str">
            <v/>
          </cell>
          <cell r="DF3">
            <v>23341.621173909993</v>
          </cell>
          <cell r="DG3">
            <v>1285241.0189659211</v>
          </cell>
          <cell r="DH3">
            <v>1463797.6614925808</v>
          </cell>
          <cell r="DI3">
            <v>110475.75994691763</v>
          </cell>
          <cell r="DJ3" t="str">
            <v/>
          </cell>
          <cell r="DK3" t="str">
            <v/>
          </cell>
          <cell r="DL3" t="str">
            <v/>
          </cell>
          <cell r="DM3" t="str">
            <v/>
          </cell>
          <cell r="DN3">
            <v>365.80226524816146</v>
          </cell>
          <cell r="DO3">
            <v>1015754.0251876643</v>
          </cell>
          <cell r="DP3">
            <v>48775.41055224336</v>
          </cell>
          <cell r="DQ3" t="str">
            <v/>
          </cell>
          <cell r="DR3">
            <v>66349.7505400144</v>
          </cell>
          <cell r="DS3" t="str">
            <v/>
          </cell>
          <cell r="DT3">
            <v>334081.98494235403</v>
          </cell>
          <cell r="DU3">
            <v>40.565692000000006</v>
          </cell>
          <cell r="DV3" t="str">
            <v/>
          </cell>
          <cell r="DW3">
            <v>23341.621173909993</v>
          </cell>
          <cell r="DX3" t="str">
            <v/>
          </cell>
          <cell r="DY3" t="str">
            <v/>
          </cell>
          <cell r="DZ3" t="str">
            <v/>
          </cell>
          <cell r="EA3" t="str">
            <v/>
          </cell>
          <cell r="EB3" t="str">
            <v/>
          </cell>
          <cell r="EC3" t="str">
            <v/>
          </cell>
          <cell r="ED3">
            <v>263706.88007073523</v>
          </cell>
          <cell r="EE3">
            <v>3145.7750764278385</v>
          </cell>
          <cell r="EF3">
            <v>4549.5696919140019</v>
          </cell>
          <cell r="EG3" t="str">
            <v/>
          </cell>
          <cell r="EH3" t="str">
            <v/>
          </cell>
          <cell r="EI3" t="str">
            <v/>
          </cell>
          <cell r="EJ3" t="str">
            <v/>
          </cell>
          <cell r="EK3" t="str">
            <v/>
          </cell>
          <cell r="EL3">
            <v>365.80226524816146</v>
          </cell>
          <cell r="EM3">
            <v>988587.28605382703</v>
          </cell>
          <cell r="EN3" t="str">
            <v/>
          </cell>
          <cell r="EO3" t="str">
            <v/>
          </cell>
          <cell r="EP3" t="str">
            <v/>
          </cell>
          <cell r="EQ3" t="str">
            <v/>
          </cell>
          <cell r="ER3" t="str">
            <v/>
          </cell>
          <cell r="ES3" t="str">
            <v/>
          </cell>
          <cell r="ET3" t="str">
            <v/>
          </cell>
          <cell r="EU3" t="str">
            <v/>
          </cell>
          <cell r="EV3" t="str">
            <v/>
          </cell>
          <cell r="EW3" t="str">
            <v/>
          </cell>
          <cell r="EX3" t="str">
            <v/>
          </cell>
          <cell r="EY3" t="str">
            <v/>
          </cell>
          <cell r="EZ3" t="str">
            <v/>
          </cell>
          <cell r="FA3">
            <v>2640006.9831160163</v>
          </cell>
          <cell r="FB3">
            <v>1064529.4357399077</v>
          </cell>
          <cell r="FC3">
            <v>357464.17180826399</v>
          </cell>
          <cell r="FD3">
            <v>2859880.2426706678</v>
          </cell>
          <cell r="FE3">
            <v>1130879.186279922</v>
          </cell>
          <cell r="FF3">
            <v>357464.17180826399</v>
          </cell>
          <cell r="FG3" t="str">
            <v/>
          </cell>
          <cell r="FH3" t="str">
            <v/>
          </cell>
        </row>
        <row r="4">
          <cell r="B4" t="str">
            <v>No</v>
          </cell>
          <cell r="C4" t="str">
            <v>Athens</v>
          </cell>
          <cell r="D4" t="str">
            <v>Greece</v>
          </cell>
          <cell r="E4" t="str">
            <v>Europe</v>
          </cell>
          <cell r="H4">
            <v>2015</v>
          </cell>
          <cell r="J4" t="str">
            <v>BASIC</v>
          </cell>
          <cell r="K4">
            <v>664046</v>
          </cell>
          <cell r="L4">
            <v>39</v>
          </cell>
          <cell r="M4">
            <v>21742857113</v>
          </cell>
          <cell r="N4">
            <v>341286.76778733218</v>
          </cell>
          <cell r="O4">
            <v>943763.12288809253</v>
          </cell>
          <cell r="P4">
            <v>87671.984093429346</v>
          </cell>
          <cell r="Q4">
            <v>46142.318634439536</v>
          </cell>
          <cell r="R4">
            <v>1187525.8552030693</v>
          </cell>
          <cell r="S4">
            <v>110316.6094997387</v>
          </cell>
          <cell r="T4">
            <v>4549.5696919140019</v>
          </cell>
          <cell r="U4">
            <v>112418.30291769873</v>
          </cell>
          <cell r="V4">
            <v>10316.149704390031</v>
          </cell>
          <cell r="W4" t="str">
            <v>NO</v>
          </cell>
          <cell r="X4" t="str">
            <v>NO</v>
          </cell>
          <cell r="Y4" t="str">
            <v>NO</v>
          </cell>
          <cell r="Z4" t="str">
            <v>NO</v>
          </cell>
          <cell r="AA4" t="str">
            <v>NO</v>
          </cell>
          <cell r="AB4" t="str">
            <v>NO</v>
          </cell>
          <cell r="AC4" t="str">
            <v>NO</v>
          </cell>
          <cell r="AD4" t="str">
            <v>NO</v>
          </cell>
          <cell r="AE4" t="str">
            <v>NO</v>
          </cell>
          <cell r="AF4" t="str">
            <v>NO</v>
          </cell>
          <cell r="AG4" t="str">
            <v>NO</v>
          </cell>
          <cell r="AH4">
            <v>365.80226524816146</v>
          </cell>
          <cell r="AI4">
            <v>972596.16663536895</v>
          </cell>
          <cell r="AJ4">
            <v>27093.768060069051</v>
          </cell>
          <cell r="AK4" t="str">
            <v>NE</v>
          </cell>
          <cell r="AL4" t="str">
            <v>NO</v>
          </cell>
          <cell r="AM4">
            <v>48644.397622647746</v>
          </cell>
          <cell r="AN4" t="str">
            <v>NO</v>
          </cell>
          <cell r="AO4" t="str">
            <v>NO</v>
          </cell>
          <cell r="AP4" t="str">
            <v>NO</v>
          </cell>
          <cell r="AQ4" t="str">
            <v>NO</v>
          </cell>
          <cell r="AR4" t="str">
            <v>NO</v>
          </cell>
          <cell r="AS4" t="str">
            <v>NO</v>
          </cell>
          <cell r="AT4">
            <v>74038.104852574528</v>
          </cell>
          <cell r="AU4" t="str">
            <v>NO</v>
          </cell>
          <cell r="AV4" t="str">
            <v>NO</v>
          </cell>
          <cell r="AW4" t="str">
            <v>NO</v>
          </cell>
          <cell r="AX4" t="str">
            <v>NO</v>
          </cell>
          <cell r="AY4">
            <v>304539.55865895824</v>
          </cell>
          <cell r="AZ4" t="str">
            <v>NO</v>
          </cell>
          <cell r="BA4" t="str">
            <v>NO</v>
          </cell>
          <cell r="BB4">
            <v>37.934926000000004</v>
          </cell>
          <cell r="BC4" t="str">
            <v>NO</v>
          </cell>
          <cell r="BD4" t="str">
            <v>NO</v>
          </cell>
          <cell r="BE4" t="str">
            <v>NO</v>
          </cell>
          <cell r="BF4" t="str">
            <v>NO</v>
          </cell>
          <cell r="BG4" t="str">
            <v>NO</v>
          </cell>
          <cell r="BH4">
            <v>23341.621173909993</v>
          </cell>
          <cell r="BI4" t="str">
            <v>NO</v>
          </cell>
          <cell r="BJ4" t="str">
            <v>NE</v>
          </cell>
          <cell r="BK4" t="str">
            <v>NE</v>
          </cell>
          <cell r="BL4" t="str">
            <v>NO</v>
          </cell>
          <cell r="BM4" t="str">
            <v>NO</v>
          </cell>
          <cell r="BN4" t="str">
            <v>NO</v>
          </cell>
          <cell r="BO4" t="str">
            <v>NE</v>
          </cell>
          <cell r="BP4">
            <v>0</v>
          </cell>
          <cell r="BQ4">
            <v>0</v>
          </cell>
          <cell r="BR4">
            <v>0</v>
          </cell>
          <cell r="BS4">
            <v>0</v>
          </cell>
          <cell r="BT4">
            <v>0</v>
          </cell>
          <cell r="BU4">
            <v>0</v>
          </cell>
          <cell r="BW4">
            <v>4012305.1864647483</v>
          </cell>
          <cell r="BX4">
            <v>4294648.0346148815</v>
          </cell>
          <cell r="BY4">
            <v>4294648.0346148815</v>
          </cell>
          <cell r="BZ4">
            <v>1364940.6250143028</v>
          </cell>
          <cell r="CA4">
            <v>2636051.7393877944</v>
          </cell>
          <cell r="CB4">
            <v>1048334.3323180857</v>
          </cell>
          <cell r="CC4">
            <v>327919.11475886824</v>
          </cell>
          <cell r="CD4">
            <v>2844356.4826853527</v>
          </cell>
          <cell r="CE4">
            <v>1122372.4371706601</v>
          </cell>
          <cell r="CF4">
            <v>327919.11475886824</v>
          </cell>
          <cell r="CG4" t="str">
            <v/>
          </cell>
          <cell r="CH4" t="str">
            <v/>
          </cell>
          <cell r="CI4">
            <v>392344.45837893389</v>
          </cell>
          <cell r="CK4">
            <v>972596.16663536895</v>
          </cell>
          <cell r="CL4" t="str">
            <v/>
          </cell>
          <cell r="CM4" t="str">
            <v/>
          </cell>
          <cell r="CN4" t="str">
            <v/>
          </cell>
          <cell r="CO4" t="str">
            <v/>
          </cell>
          <cell r="CP4">
            <v>1285049.8906754246</v>
          </cell>
          <cell r="CQ4">
            <v>1233668.1738375088</v>
          </cell>
          <cell r="CR4">
            <v>116967.87260961274</v>
          </cell>
          <cell r="CS4" t="str">
            <v/>
          </cell>
          <cell r="CT4" t="str">
            <v/>
          </cell>
          <cell r="CU4" t="str">
            <v/>
          </cell>
          <cell r="CV4" t="str">
            <v/>
          </cell>
          <cell r="CW4">
            <v>365.80226524816146</v>
          </cell>
          <cell r="CX4">
            <v>999689.93469543802</v>
          </cell>
          <cell r="CY4">
            <v>48644.397622647746</v>
          </cell>
          <cell r="CZ4" t="str">
            <v/>
          </cell>
          <cell r="DA4" t="str">
            <v/>
          </cell>
          <cell r="DB4" t="str">
            <v/>
          </cell>
          <cell r="DC4">
            <v>304539.55865895824</v>
          </cell>
          <cell r="DD4">
            <v>37.934926000000004</v>
          </cell>
          <cell r="DE4" t="str">
            <v/>
          </cell>
          <cell r="DF4">
            <v>23341.621173909993</v>
          </cell>
          <cell r="DG4">
            <v>1372721.8747688539</v>
          </cell>
          <cell r="DH4">
            <v>1343984.7833372476</v>
          </cell>
          <cell r="DI4">
            <v>127284.02231400277</v>
          </cell>
          <cell r="DJ4" t="str">
            <v/>
          </cell>
          <cell r="DK4" t="str">
            <v/>
          </cell>
          <cell r="DL4" t="str">
            <v/>
          </cell>
          <cell r="DM4" t="str">
            <v/>
          </cell>
          <cell r="DN4">
            <v>365.80226524816146</v>
          </cell>
          <cell r="DO4">
            <v>999689.93469543802</v>
          </cell>
          <cell r="DP4">
            <v>48644.397622647746</v>
          </cell>
          <cell r="DQ4" t="str">
            <v/>
          </cell>
          <cell r="DR4">
            <v>74038.104852574528</v>
          </cell>
          <cell r="DS4" t="str">
            <v/>
          </cell>
          <cell r="DT4">
            <v>304539.55865895824</v>
          </cell>
          <cell r="DU4">
            <v>37.934926000000004</v>
          </cell>
          <cell r="DV4" t="str">
            <v/>
          </cell>
          <cell r="DW4">
            <v>23341.621173909993</v>
          </cell>
          <cell r="DX4" t="str">
            <v/>
          </cell>
          <cell r="DY4" t="str">
            <v/>
          </cell>
          <cell r="DZ4" t="str">
            <v/>
          </cell>
          <cell r="EA4" t="str">
            <v/>
          </cell>
          <cell r="EB4" t="str">
            <v/>
          </cell>
          <cell r="EC4" t="str">
            <v/>
          </cell>
          <cell r="ED4">
            <v>341286.76778733218</v>
          </cell>
          <cell r="EE4">
            <v>46142.318634439536</v>
          </cell>
          <cell r="EF4">
            <v>4549.5696919140019</v>
          </cell>
          <cell r="EG4" t="str">
            <v/>
          </cell>
          <cell r="EH4" t="str">
            <v/>
          </cell>
          <cell r="EI4" t="str">
            <v/>
          </cell>
          <cell r="EJ4" t="str">
            <v/>
          </cell>
          <cell r="EK4" t="str">
            <v/>
          </cell>
          <cell r="EL4">
            <v>365.80226524816146</v>
          </cell>
          <cell r="EM4">
            <v>972596.16663536895</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v>2636051.7393877944</v>
          </cell>
          <cell r="FB4">
            <v>1048334.3323180857</v>
          </cell>
          <cell r="FC4">
            <v>327919.11475886824</v>
          </cell>
          <cell r="FD4">
            <v>2844356.4826853527</v>
          </cell>
          <cell r="FE4">
            <v>1122372.4371706601</v>
          </cell>
          <cell r="FF4">
            <v>327919.11475886824</v>
          </cell>
          <cell r="FG4" t="str">
            <v/>
          </cell>
          <cell r="FH4" t="str">
            <v/>
          </cell>
        </row>
        <row r="5">
          <cell r="B5" t="str">
            <v>Yes</v>
          </cell>
          <cell r="C5" t="str">
            <v>Athens</v>
          </cell>
          <cell r="D5" t="str">
            <v>Greece</v>
          </cell>
          <cell r="E5" t="str">
            <v>Europe</v>
          </cell>
          <cell r="H5">
            <v>2016</v>
          </cell>
          <cell r="J5" t="str">
            <v>BASIC</v>
          </cell>
          <cell r="K5">
            <v>664046</v>
          </cell>
          <cell r="L5">
            <v>39</v>
          </cell>
          <cell r="M5">
            <v>23985887141.920799</v>
          </cell>
          <cell r="N5">
            <v>289607.34037320392</v>
          </cell>
          <cell r="O5">
            <v>685477.18479471107</v>
          </cell>
          <cell r="P5">
            <v>73633.761821801745</v>
          </cell>
          <cell r="Q5">
            <v>43785.050737495214</v>
          </cell>
          <cell r="R5">
            <v>953962.16533837258</v>
          </cell>
          <cell r="S5">
            <v>102474.34112715631</v>
          </cell>
          <cell r="T5">
            <v>4549.5703052999997</v>
          </cell>
          <cell r="U5">
            <v>45092.964594397046</v>
          </cell>
          <cell r="V5">
            <v>4633.9075192034634</v>
          </cell>
          <cell r="W5" t="str">
            <v>NO</v>
          </cell>
          <cell r="X5" t="str">
            <v>NO</v>
          </cell>
          <cell r="Y5" t="str">
            <v>NO</v>
          </cell>
          <cell r="Z5" t="str">
            <v>NO</v>
          </cell>
          <cell r="AA5" t="str">
            <v>NO</v>
          </cell>
          <cell r="AB5" t="str">
            <v>NO</v>
          </cell>
          <cell r="AC5" t="str">
            <v>NO</v>
          </cell>
          <cell r="AD5" t="str">
            <v>NO</v>
          </cell>
          <cell r="AE5" t="str">
            <v>NO</v>
          </cell>
          <cell r="AF5" t="str">
            <v>NO</v>
          </cell>
          <cell r="AG5" t="str">
            <v>NO</v>
          </cell>
          <cell r="AH5">
            <v>319.63250352893397</v>
          </cell>
          <cell r="AI5">
            <v>992090.44854144449</v>
          </cell>
          <cell r="AJ5">
            <v>26762.454674625813</v>
          </cell>
          <cell r="AK5" t="str">
            <v>NE</v>
          </cell>
          <cell r="AL5" t="str">
            <v>NO</v>
          </cell>
          <cell r="AM5">
            <v>48049.554556763636</v>
          </cell>
          <cell r="AN5" t="str">
            <v>NO</v>
          </cell>
          <cell r="AO5" t="str">
            <v>NO</v>
          </cell>
          <cell r="AP5" t="str">
            <v>NO</v>
          </cell>
          <cell r="AQ5" t="str">
            <v>NO</v>
          </cell>
          <cell r="AR5" t="str">
            <v>NO</v>
          </cell>
          <cell r="AS5" t="str">
            <v>NO</v>
          </cell>
          <cell r="AT5">
            <v>79443.285750123978</v>
          </cell>
          <cell r="AU5" t="str">
            <v>NO</v>
          </cell>
          <cell r="AV5" t="str">
            <v>NO</v>
          </cell>
          <cell r="AW5" t="str">
            <v>NO</v>
          </cell>
          <cell r="AX5" t="str">
            <v>NO</v>
          </cell>
          <cell r="AY5">
            <v>340230.06046434055</v>
          </cell>
          <cell r="AZ5" t="str">
            <v>NO</v>
          </cell>
          <cell r="BA5" t="str">
            <v>NO</v>
          </cell>
          <cell r="BB5">
            <v>39.234210000000004</v>
          </cell>
          <cell r="BC5" t="str">
            <v>NO</v>
          </cell>
          <cell r="BD5" t="str">
            <v>NO</v>
          </cell>
          <cell r="BE5" t="str">
            <v>NO</v>
          </cell>
          <cell r="BF5" t="str">
            <v>NO</v>
          </cell>
          <cell r="BG5" t="str">
            <v>NO</v>
          </cell>
          <cell r="BH5">
            <v>23345.844857536795</v>
          </cell>
          <cell r="BI5" t="str">
            <v>NO</v>
          </cell>
          <cell r="BJ5" t="str">
            <v>NE</v>
          </cell>
          <cell r="BK5" t="str">
            <v>NE</v>
          </cell>
          <cell r="BL5" t="str">
            <v>NO</v>
          </cell>
          <cell r="BM5" t="str">
            <v>NO</v>
          </cell>
          <cell r="BN5" t="str">
            <v>NO</v>
          </cell>
          <cell r="BO5" t="str">
            <v>NE</v>
          </cell>
          <cell r="BP5">
            <v>0</v>
          </cell>
          <cell r="BQ5">
            <v>0</v>
          </cell>
          <cell r="BR5">
            <v>0</v>
          </cell>
          <cell r="BS5">
            <v>0</v>
          </cell>
          <cell r="BT5">
            <v>0</v>
          </cell>
          <cell r="BU5">
            <v>0</v>
          </cell>
          <cell r="BW5">
            <v>3453311.5059517198</v>
          </cell>
          <cell r="BX5">
            <v>3713496.8021700056</v>
          </cell>
          <cell r="BY5">
            <v>3713496.8021700056</v>
          </cell>
          <cell r="BZ5">
            <v>1330352.0424609727</v>
          </cell>
          <cell r="CA5">
            <v>2022793.9086470087</v>
          </cell>
          <cell r="CB5">
            <v>1066902.457772834</v>
          </cell>
          <cell r="CC5">
            <v>363615.13953187736</v>
          </cell>
          <cell r="CD5">
            <v>2203535.9191151704</v>
          </cell>
          <cell r="CE5">
            <v>1146345.7435229579</v>
          </cell>
          <cell r="CF5">
            <v>363615.13953187736</v>
          </cell>
          <cell r="CG5" t="str">
            <v/>
          </cell>
          <cell r="CH5" t="str">
            <v/>
          </cell>
          <cell r="CI5">
            <v>338261.59391952812</v>
          </cell>
          <cell r="CK5">
            <v>992090.44854144449</v>
          </cell>
          <cell r="CL5" t="str">
            <v/>
          </cell>
          <cell r="CM5" t="str">
            <v/>
          </cell>
          <cell r="CN5" t="str">
            <v/>
          </cell>
          <cell r="CO5" t="str">
            <v/>
          </cell>
          <cell r="CP5">
            <v>975084.52516791504</v>
          </cell>
          <cell r="CQ5">
            <v>997747.21607586776</v>
          </cell>
          <cell r="CR5">
            <v>49642.534899697042</v>
          </cell>
          <cell r="CS5" t="str">
            <v/>
          </cell>
          <cell r="CT5" t="str">
            <v/>
          </cell>
          <cell r="CU5" t="str">
            <v/>
          </cell>
          <cell r="CV5" t="str">
            <v/>
          </cell>
          <cell r="CW5">
            <v>319.63250352893397</v>
          </cell>
          <cell r="CX5">
            <v>1018852.9032160703</v>
          </cell>
          <cell r="CY5">
            <v>48049.554556763636</v>
          </cell>
          <cell r="CZ5" t="str">
            <v/>
          </cell>
          <cell r="DA5" t="str">
            <v/>
          </cell>
          <cell r="DB5" t="str">
            <v/>
          </cell>
          <cell r="DC5">
            <v>340230.06046434055</v>
          </cell>
          <cell r="DD5">
            <v>39.234210000000004</v>
          </cell>
          <cell r="DE5" t="str">
            <v/>
          </cell>
          <cell r="DF5">
            <v>23345.844857536795</v>
          </cell>
          <cell r="DG5">
            <v>1048718.2869897168</v>
          </cell>
          <cell r="DH5">
            <v>1100221.5572030242</v>
          </cell>
          <cell r="DI5">
            <v>54276.442418900508</v>
          </cell>
          <cell r="DJ5" t="str">
            <v/>
          </cell>
          <cell r="DK5" t="str">
            <v/>
          </cell>
          <cell r="DL5" t="str">
            <v/>
          </cell>
          <cell r="DM5" t="str">
            <v/>
          </cell>
          <cell r="DN5">
            <v>319.63250352893397</v>
          </cell>
          <cell r="DO5">
            <v>1018852.9032160703</v>
          </cell>
          <cell r="DP5">
            <v>48049.554556763636</v>
          </cell>
          <cell r="DQ5" t="str">
            <v/>
          </cell>
          <cell r="DR5">
            <v>79443.285750123978</v>
          </cell>
          <cell r="DS5" t="str">
            <v/>
          </cell>
          <cell r="DT5">
            <v>340230.06046434055</v>
          </cell>
          <cell r="DU5">
            <v>39.234210000000004</v>
          </cell>
          <cell r="DV5" t="str">
            <v/>
          </cell>
          <cell r="DW5">
            <v>23345.844857536795</v>
          </cell>
          <cell r="DX5" t="str">
            <v/>
          </cell>
          <cell r="DY5" t="str">
            <v/>
          </cell>
          <cell r="DZ5" t="str">
            <v/>
          </cell>
          <cell r="EA5" t="str">
            <v/>
          </cell>
          <cell r="EB5" t="str">
            <v/>
          </cell>
          <cell r="EC5" t="str">
            <v/>
          </cell>
          <cell r="ED5">
            <v>289607.34037320392</v>
          </cell>
          <cell r="EE5">
            <v>43785.050737495214</v>
          </cell>
          <cell r="EF5">
            <v>4549.5703052999997</v>
          </cell>
          <cell r="EG5" t="str">
            <v/>
          </cell>
          <cell r="EH5" t="str">
            <v/>
          </cell>
          <cell r="EI5" t="str">
            <v/>
          </cell>
          <cell r="EJ5" t="str">
            <v/>
          </cell>
          <cell r="EK5" t="str">
            <v/>
          </cell>
          <cell r="EL5">
            <v>319.63250352893397</v>
          </cell>
          <cell r="EM5">
            <v>992090.44854144449</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v>2022793.9086470087</v>
          </cell>
          <cell r="FB5">
            <v>1066902.457772834</v>
          </cell>
          <cell r="FC5">
            <v>363615.13953187736</v>
          </cell>
          <cell r="FD5">
            <v>2203535.9191151704</v>
          </cell>
          <cell r="FE5">
            <v>1146345.7435229579</v>
          </cell>
          <cell r="FF5">
            <v>363615.13953187736</v>
          </cell>
          <cell r="FG5" t="str">
            <v/>
          </cell>
          <cell r="FH5" t="str">
            <v/>
          </cell>
        </row>
        <row r="6">
          <cell r="B6" t="str">
            <v>Yes</v>
          </cell>
          <cell r="C6" t="str">
            <v>Auckland</v>
          </cell>
          <cell r="D6" t="str">
            <v>New Zealand</v>
          </cell>
          <cell r="E6" t="str">
            <v>East Asia and Oceania</v>
          </cell>
          <cell r="H6">
            <v>2015</v>
          </cell>
          <cell r="J6" t="str">
            <v>BASIC+</v>
          </cell>
          <cell r="K6">
            <v>1569900</v>
          </cell>
          <cell r="L6">
            <v>4878.84</v>
          </cell>
          <cell r="M6">
            <v>71462204087</v>
          </cell>
          <cell r="N6">
            <v>255494.52663226117</v>
          </cell>
          <cell r="O6">
            <v>402126.41827412357</v>
          </cell>
          <cell r="P6">
            <v>27132.141886248803</v>
          </cell>
          <cell r="Q6">
            <v>475894.90256684885</v>
          </cell>
          <cell r="R6">
            <v>120637.92548223703</v>
          </cell>
          <cell r="S6">
            <v>8139.6425658746393</v>
          </cell>
          <cell r="T6">
            <v>1018480.2746254869</v>
          </cell>
          <cell r="U6">
            <v>446495.21863094968</v>
          </cell>
          <cell r="V6">
            <v>30125.77904087969</v>
          </cell>
          <cell r="W6" t="str">
            <v>IE</v>
          </cell>
          <cell r="X6" t="str">
            <v>IE</v>
          </cell>
          <cell r="Y6" t="str">
            <v>IE</v>
          </cell>
          <cell r="Z6">
            <v>519170.37099793466</v>
          </cell>
          <cell r="AA6">
            <v>291337.1545611975</v>
          </cell>
          <cell r="AB6">
            <v>119150.46321781582</v>
          </cell>
          <cell r="AC6">
            <v>8039.2809995246116</v>
          </cell>
          <cell r="AD6" t="str">
            <v>NO</v>
          </cell>
          <cell r="AE6" t="str">
            <v>NO</v>
          </cell>
          <cell r="AF6" t="str">
            <v>NO</v>
          </cell>
          <cell r="AG6" t="str">
            <v>NO</v>
          </cell>
          <cell r="AH6">
            <v>134620.22056223967</v>
          </cell>
          <cell r="AI6">
            <v>4033592.288209422</v>
          </cell>
          <cell r="AJ6" t="str">
            <v>IE</v>
          </cell>
          <cell r="AK6" t="str">
            <v>IE</v>
          </cell>
          <cell r="AL6">
            <v>55152.790780057949</v>
          </cell>
          <cell r="AM6">
            <v>1201.187904318233</v>
          </cell>
          <cell r="AN6">
            <v>81.046156559133337</v>
          </cell>
          <cell r="AO6">
            <v>17592.21334449057</v>
          </cell>
          <cell r="AP6" t="str">
            <v>IE</v>
          </cell>
          <cell r="AQ6">
            <v>187895.1605466739</v>
          </cell>
          <cell r="AR6" t="str">
            <v>IE</v>
          </cell>
          <cell r="AS6" t="str">
            <v>IE</v>
          </cell>
          <cell r="AT6">
            <v>190134.67275311486</v>
          </cell>
          <cell r="AU6" t="str">
            <v>IE</v>
          </cell>
          <cell r="AV6" t="str">
            <v>NO</v>
          </cell>
          <cell r="AW6" t="str">
            <v>IE</v>
          </cell>
          <cell r="AX6">
            <v>245260.70337706603</v>
          </cell>
          <cell r="AY6">
            <v>126518.34659722626</v>
          </cell>
          <cell r="AZ6" t="str">
            <v>NO</v>
          </cell>
          <cell r="BA6" t="str">
            <v>NO</v>
          </cell>
          <cell r="BB6" t="str">
            <v>NO</v>
          </cell>
          <cell r="BC6" t="str">
            <v>NO</v>
          </cell>
          <cell r="BD6" t="str">
            <v>NO</v>
          </cell>
          <cell r="BE6" t="str">
            <v>NO</v>
          </cell>
          <cell r="BF6" t="str">
            <v>NO</v>
          </cell>
          <cell r="BG6">
            <v>6726.4596739447816</v>
          </cell>
          <cell r="BH6" t="str">
            <v>NO</v>
          </cell>
          <cell r="BI6" t="str">
            <v>NO</v>
          </cell>
          <cell r="BJ6">
            <v>1826429.8073172411</v>
          </cell>
          <cell r="BK6">
            <v>560865.0194688976</v>
          </cell>
          <cell r="BL6">
            <v>587187.43517023174</v>
          </cell>
          <cell r="BM6">
            <v>-1149650.3018071447</v>
          </cell>
          <cell r="BN6">
            <v>239896.26504710718</v>
          </cell>
          <cell r="BO6" t="str">
            <v>NE</v>
          </cell>
          <cell r="BP6">
            <v>0</v>
          </cell>
          <cell r="BQ6">
            <v>0</v>
          </cell>
          <cell r="BR6">
            <v>0</v>
          </cell>
          <cell r="BS6">
            <v>0</v>
          </cell>
          <cell r="BT6">
            <v>0</v>
          </cell>
          <cell r="BU6">
            <v>0</v>
          </cell>
          <cell r="BW6">
            <v>7750281.0944396863</v>
          </cell>
          <cell r="BX6">
            <v>10266557.043584894</v>
          </cell>
          <cell r="BY6">
            <v>10266557.043584894</v>
          </cell>
          <cell r="BZ6">
            <v>9118050.1305272821</v>
          </cell>
          <cell r="CA6">
            <v>3264237.1045531603</v>
          </cell>
          <cell r="CB6">
            <v>4107538.4802382886</v>
          </cell>
          <cell r="CC6">
            <v>378505.50964823709</v>
          </cell>
          <cell r="CD6">
            <v>3337673.9490456884</v>
          </cell>
          <cell r="CE6">
            <v>4485649.3596946364</v>
          </cell>
          <cell r="CF6">
            <v>378505.50964823709</v>
          </cell>
          <cell r="CG6">
            <v>2387294.8267861386</v>
          </cell>
          <cell r="CH6">
            <v>-322566.60158980574</v>
          </cell>
          <cell r="CI6">
            <v>2694997.4499459686</v>
          </cell>
          <cell r="CK6">
            <v>4106337.2923339708</v>
          </cell>
          <cell r="CL6">
            <v>251987.16305101081</v>
          </cell>
          <cell r="CM6" t="str">
            <v/>
          </cell>
          <cell r="CN6">
            <v>2387294.8267861386</v>
          </cell>
          <cell r="CO6">
            <v>-322566.60158980574</v>
          </cell>
          <cell r="CP6">
            <v>657620.94490638468</v>
          </cell>
          <cell r="CQ6">
            <v>596532.82804908592</v>
          </cell>
          <cell r="CR6">
            <v>1464975.4932564367</v>
          </cell>
          <cell r="CS6" t="str">
            <v/>
          </cell>
          <cell r="CT6">
            <v>410487.61777901335</v>
          </cell>
          <cell r="CU6" t="str">
            <v/>
          </cell>
          <cell r="CV6" t="str">
            <v/>
          </cell>
          <cell r="CW6">
            <v>134620.22056223967</v>
          </cell>
          <cell r="CX6">
            <v>4033592.288209422</v>
          </cell>
          <cell r="CY6">
            <v>56353.978684376183</v>
          </cell>
          <cell r="CZ6">
            <v>17592.21334449057</v>
          </cell>
          <cell r="DA6" t="str">
            <v/>
          </cell>
          <cell r="DB6" t="str">
            <v/>
          </cell>
          <cell r="DC6">
            <v>371779.04997429228</v>
          </cell>
          <cell r="DD6" t="str">
            <v/>
          </cell>
          <cell r="DE6" t="str">
            <v/>
          </cell>
          <cell r="DF6">
            <v>6726.4596739447816</v>
          </cell>
          <cell r="DG6">
            <v>684753.08679263352</v>
          </cell>
          <cell r="DH6">
            <v>604672.47061496053</v>
          </cell>
          <cell r="DI6">
            <v>1495101.2722973165</v>
          </cell>
          <cell r="DJ6" t="str">
            <v/>
          </cell>
          <cell r="DK6">
            <v>418526.89877853799</v>
          </cell>
          <cell r="DL6" t="str">
            <v/>
          </cell>
          <cell r="DM6" t="str">
            <v/>
          </cell>
          <cell r="DN6">
            <v>134620.22056223967</v>
          </cell>
          <cell r="DO6">
            <v>4033592.288209422</v>
          </cell>
          <cell r="DP6">
            <v>56435.024840935315</v>
          </cell>
          <cell r="DQ6">
            <v>205487.37389116446</v>
          </cell>
          <cell r="DR6">
            <v>190134.67275311486</v>
          </cell>
          <cell r="DS6" t="str">
            <v/>
          </cell>
          <cell r="DT6">
            <v>371779.04997429228</v>
          </cell>
          <cell r="DU6" t="str">
            <v/>
          </cell>
          <cell r="DV6" t="str">
            <v/>
          </cell>
          <cell r="DW6">
            <v>6726.4596739447816</v>
          </cell>
          <cell r="DX6">
            <v>1826429.8073172411</v>
          </cell>
          <cell r="DY6">
            <v>560865.0194688976</v>
          </cell>
          <cell r="DZ6">
            <v>587187.43517023174</v>
          </cell>
          <cell r="EA6">
            <v>-1149650.3018071447</v>
          </cell>
          <cell r="EB6">
            <v>239896.26504710718</v>
          </cell>
          <cell r="EC6" t="str">
            <v/>
          </cell>
          <cell r="ED6">
            <v>255494.52663226117</v>
          </cell>
          <cell r="EE6">
            <v>475894.90256684885</v>
          </cell>
          <cell r="EF6">
            <v>1018480.2746254869</v>
          </cell>
          <cell r="EG6" t="str">
            <v/>
          </cell>
          <cell r="EH6">
            <v>519170.37099793466</v>
          </cell>
          <cell r="EI6">
            <v>291337.1545611975</v>
          </cell>
          <cell r="EJ6" t="str">
            <v/>
          </cell>
          <cell r="EK6" t="str">
            <v/>
          </cell>
          <cell r="EL6">
            <v>134620.22056223967</v>
          </cell>
          <cell r="EM6">
            <v>4033592.288209422</v>
          </cell>
          <cell r="EN6">
            <v>55152.790780057949</v>
          </cell>
          <cell r="EO6">
            <v>17592.21334449057</v>
          </cell>
          <cell r="EP6" t="str">
            <v/>
          </cell>
          <cell r="EQ6" t="str">
            <v/>
          </cell>
          <cell r="ER6">
            <v>245260.70337706603</v>
          </cell>
          <cell r="ES6" t="str">
            <v/>
          </cell>
          <cell r="ET6" t="str">
            <v/>
          </cell>
          <cell r="EU6">
            <v>6726.4596739447816</v>
          </cell>
          <cell r="EV6">
            <v>1826429.8073172411</v>
          </cell>
          <cell r="EW6">
            <v>560865.0194688976</v>
          </cell>
          <cell r="EX6">
            <v>587187.43517023174</v>
          </cell>
          <cell r="EY6">
            <v>-1149650.3018071447</v>
          </cell>
          <cell r="EZ6">
            <v>239896.26504710718</v>
          </cell>
          <cell r="FA6">
            <v>3264237.1045531603</v>
          </cell>
          <cell r="FB6">
            <v>4107538.4802382886</v>
          </cell>
          <cell r="FC6">
            <v>378505.50964823709</v>
          </cell>
          <cell r="FD6">
            <v>3337673.9490456884</v>
          </cell>
          <cell r="FE6">
            <v>4485649.3596946364</v>
          </cell>
          <cell r="FF6">
            <v>378505.50964823709</v>
          </cell>
          <cell r="FG6">
            <v>2387294.8267861386</v>
          </cell>
          <cell r="FH6">
            <v>-322566.60158980574</v>
          </cell>
        </row>
        <row r="7">
          <cell r="B7" t="str">
            <v>No</v>
          </cell>
          <cell r="C7" t="str">
            <v>Auckland</v>
          </cell>
          <cell r="D7" t="str">
            <v>New Zealand</v>
          </cell>
          <cell r="E7" t="str">
            <v>East Asia and Oceania</v>
          </cell>
          <cell r="H7">
            <v>2014</v>
          </cell>
          <cell r="J7" t="str">
            <v>BASIC+</v>
          </cell>
          <cell r="K7">
            <v>1526900</v>
          </cell>
          <cell r="L7">
            <v>4894</v>
          </cell>
          <cell r="M7">
            <v>67306687150</v>
          </cell>
          <cell r="N7">
            <v>250019.40882971234</v>
          </cell>
          <cell r="O7">
            <v>415641.81968480942</v>
          </cell>
          <cell r="P7">
            <v>28005.198212716743</v>
          </cell>
          <cell r="Q7">
            <v>461089.13557042502</v>
          </cell>
          <cell r="R7">
            <v>124692.54590544282</v>
          </cell>
          <cell r="S7">
            <v>8401.5594638150251</v>
          </cell>
          <cell r="T7">
            <v>999107.6854225531</v>
          </cell>
          <cell r="U7">
            <v>473760.53691213223</v>
          </cell>
          <cell r="V7">
            <v>31064.571009100786</v>
          </cell>
          <cell r="W7" t="str">
            <v>IE</v>
          </cell>
          <cell r="X7" t="str">
            <v>IE</v>
          </cell>
          <cell r="Y7" t="str">
            <v>IE</v>
          </cell>
          <cell r="Z7">
            <v>538659.57869282062</v>
          </cell>
          <cell r="AA7">
            <v>284482.90490792732</v>
          </cell>
          <cell r="AB7">
            <v>123155.09028402409</v>
          </cell>
          <cell r="AC7">
            <v>8297.9684694012794</v>
          </cell>
          <cell r="AD7" t="str">
            <v>NO</v>
          </cell>
          <cell r="AE7" t="str">
            <v>NO</v>
          </cell>
          <cell r="AF7" t="str">
            <v>NO</v>
          </cell>
          <cell r="AG7" t="str">
            <v>NO</v>
          </cell>
          <cell r="AH7">
            <v>134166.68814102744</v>
          </cell>
          <cell r="AI7">
            <v>3910697.6489034723</v>
          </cell>
          <cell r="AJ7" t="str">
            <v>NO</v>
          </cell>
          <cell r="AK7" t="str">
            <v>IE</v>
          </cell>
          <cell r="AL7">
            <v>62426.99743432142</v>
          </cell>
          <cell r="AM7">
            <v>57.07804888916597</v>
          </cell>
          <cell r="AN7">
            <v>3.8458162702405523</v>
          </cell>
          <cell r="AO7">
            <v>17592.21334449057</v>
          </cell>
          <cell r="AP7" t="str">
            <v>IE</v>
          </cell>
          <cell r="AQ7">
            <v>121694.72258536032</v>
          </cell>
          <cell r="AR7" t="str">
            <v>IE</v>
          </cell>
          <cell r="AS7" t="str">
            <v>IE</v>
          </cell>
          <cell r="AT7">
            <v>186780.85312376879</v>
          </cell>
          <cell r="AU7" t="str">
            <v>IE</v>
          </cell>
          <cell r="AV7" t="str">
            <v>NO</v>
          </cell>
          <cell r="AW7" t="str">
            <v>IE</v>
          </cell>
          <cell r="AX7">
            <v>210175.92507280115</v>
          </cell>
          <cell r="AY7">
            <v>108419.77605304301</v>
          </cell>
          <cell r="AZ7" t="str">
            <v>NO</v>
          </cell>
          <cell r="BA7" t="str">
            <v>NO</v>
          </cell>
          <cell r="BB7" t="str">
            <v>NO</v>
          </cell>
          <cell r="BC7" t="str">
            <v>NO</v>
          </cell>
          <cell r="BD7" t="str">
            <v>NO</v>
          </cell>
          <cell r="BE7" t="str">
            <v>NO</v>
          </cell>
          <cell r="BF7" t="str">
            <v>NO</v>
          </cell>
          <cell r="BG7">
            <v>6166.8656463858151</v>
          </cell>
          <cell r="BH7" t="str">
            <v>NO</v>
          </cell>
          <cell r="BI7" t="str">
            <v>NO</v>
          </cell>
          <cell r="BJ7">
            <v>1782663.9185006369</v>
          </cell>
          <cell r="BK7">
            <v>509929.06347008591</v>
          </cell>
          <cell r="BL7">
            <v>520592.7188765785</v>
          </cell>
          <cell r="BM7">
            <v>-907841.29249736876</v>
          </cell>
          <cell r="BN7">
            <v>259840.24137827061</v>
          </cell>
          <cell r="BO7" t="str">
            <v>NE</v>
          </cell>
          <cell r="BP7">
            <v>0</v>
          </cell>
          <cell r="BQ7">
            <v>0</v>
          </cell>
          <cell r="BR7">
            <v>0</v>
          </cell>
          <cell r="BS7">
            <v>0</v>
          </cell>
          <cell r="BT7">
            <v>0</v>
          </cell>
          <cell r="BU7">
            <v>0</v>
          </cell>
          <cell r="BW7">
            <v>7581652.3201614562</v>
          </cell>
          <cell r="BX7">
            <v>10131085.688570092</v>
          </cell>
          <cell r="BY7">
            <v>10131085.688570092</v>
          </cell>
          <cell r="BZ7">
            <v>9039769.7016941402</v>
          </cell>
          <cell r="CA7">
            <v>3266115.8156580534</v>
          </cell>
          <cell r="CB7">
            <v>3990773.9377311734</v>
          </cell>
          <cell r="CC7">
            <v>324762.56677222997</v>
          </cell>
          <cell r="CD7">
            <v>3341885.1128130876</v>
          </cell>
          <cell r="CE7">
            <v>4299253.359256573</v>
          </cell>
          <cell r="CF7">
            <v>324762.56677222997</v>
          </cell>
          <cell r="CG7">
            <v>2292592.9819707228</v>
          </cell>
          <cell r="CH7">
            <v>-127408.33224251965</v>
          </cell>
          <cell r="CI7">
            <v>2667525.4015644663</v>
          </cell>
          <cell r="CK7">
            <v>3990716.8596822843</v>
          </cell>
          <cell r="CL7">
            <v>216342.79071918697</v>
          </cell>
          <cell r="CM7" t="str">
            <v/>
          </cell>
          <cell r="CN7">
            <v>2292592.9819707228</v>
          </cell>
          <cell r="CO7">
            <v>-127408.33224251965</v>
          </cell>
          <cell r="CP7">
            <v>665661.22851452173</v>
          </cell>
          <cell r="CQ7">
            <v>585781.68147586787</v>
          </cell>
          <cell r="CR7">
            <v>1472868.2223346853</v>
          </cell>
          <cell r="CS7" t="str">
            <v/>
          </cell>
          <cell r="CT7">
            <v>407637.9951919514</v>
          </cell>
          <cell r="CU7" t="str">
            <v/>
          </cell>
          <cell r="CV7" t="str">
            <v/>
          </cell>
          <cell r="CW7">
            <v>134166.68814102744</v>
          </cell>
          <cell r="CX7">
            <v>3910697.6489034723</v>
          </cell>
          <cell r="CY7">
            <v>62484.075483210589</v>
          </cell>
          <cell r="CZ7">
            <v>17592.21334449057</v>
          </cell>
          <cell r="DA7" t="str">
            <v/>
          </cell>
          <cell r="DB7" t="str">
            <v/>
          </cell>
          <cell r="DC7">
            <v>318595.70112584415</v>
          </cell>
          <cell r="DD7" t="str">
            <v/>
          </cell>
          <cell r="DE7" t="str">
            <v/>
          </cell>
          <cell r="DF7">
            <v>6166.8656463858151</v>
          </cell>
          <cell r="DG7">
            <v>693666.42672723846</v>
          </cell>
          <cell r="DH7">
            <v>594183.24093968293</v>
          </cell>
          <cell r="DI7">
            <v>1503932.7933437862</v>
          </cell>
          <cell r="DJ7" t="str">
            <v/>
          </cell>
          <cell r="DK7">
            <v>415935.9636613527</v>
          </cell>
          <cell r="DL7" t="str">
            <v/>
          </cell>
          <cell r="DM7" t="str">
            <v/>
          </cell>
          <cell r="DN7">
            <v>134166.68814102744</v>
          </cell>
          <cell r="DO7">
            <v>3910697.6489034723</v>
          </cell>
          <cell r="DP7">
            <v>62487.921299480826</v>
          </cell>
          <cell r="DQ7">
            <v>139286.93592985088</v>
          </cell>
          <cell r="DR7">
            <v>186780.85312376879</v>
          </cell>
          <cell r="DS7" t="str">
            <v/>
          </cell>
          <cell r="DT7">
            <v>318595.70112584415</v>
          </cell>
          <cell r="DU7" t="str">
            <v/>
          </cell>
          <cell r="DV7" t="str">
            <v/>
          </cell>
          <cell r="DW7">
            <v>6166.8656463858151</v>
          </cell>
          <cell r="DX7">
            <v>1782663.9185006369</v>
          </cell>
          <cell r="DY7">
            <v>509929.06347008591</v>
          </cell>
          <cell r="DZ7">
            <v>520592.7188765785</v>
          </cell>
          <cell r="EA7">
            <v>-907841.29249736876</v>
          </cell>
          <cell r="EB7">
            <v>259840.24137827061</v>
          </cell>
          <cell r="EC7" t="str">
            <v/>
          </cell>
          <cell r="ED7">
            <v>250019.40882971234</v>
          </cell>
          <cell r="EE7">
            <v>461089.13557042502</v>
          </cell>
          <cell r="EF7">
            <v>999107.6854225531</v>
          </cell>
          <cell r="EG7" t="str">
            <v/>
          </cell>
          <cell r="EH7">
            <v>538659.57869282062</v>
          </cell>
          <cell r="EI7">
            <v>284482.90490792732</v>
          </cell>
          <cell r="EJ7" t="str">
            <v/>
          </cell>
          <cell r="EK7" t="str">
            <v/>
          </cell>
          <cell r="EL7">
            <v>134166.68814102744</v>
          </cell>
          <cell r="EM7">
            <v>3910697.6489034723</v>
          </cell>
          <cell r="EN7">
            <v>62426.99743432142</v>
          </cell>
          <cell r="EO7">
            <v>17592.21334449057</v>
          </cell>
          <cell r="EP7" t="str">
            <v/>
          </cell>
          <cell r="EQ7" t="str">
            <v/>
          </cell>
          <cell r="ER7">
            <v>210175.92507280115</v>
          </cell>
          <cell r="ES7" t="str">
            <v/>
          </cell>
          <cell r="ET7" t="str">
            <v/>
          </cell>
          <cell r="EU7">
            <v>6166.8656463858151</v>
          </cell>
          <cell r="EV7">
            <v>1782663.9185006369</v>
          </cell>
          <cell r="EW7">
            <v>509929.06347008591</v>
          </cell>
          <cell r="EX7">
            <v>520592.7188765785</v>
          </cell>
          <cell r="EY7">
            <v>-907841.29249736876</v>
          </cell>
          <cell r="EZ7">
            <v>259840.24137827061</v>
          </cell>
          <cell r="FA7">
            <v>3266115.8156580534</v>
          </cell>
          <cell r="FB7">
            <v>3990773.9377311734</v>
          </cell>
          <cell r="FC7">
            <v>324762.56677222997</v>
          </cell>
          <cell r="FD7">
            <v>3341885.1128130876</v>
          </cell>
          <cell r="FE7">
            <v>4299253.359256573</v>
          </cell>
          <cell r="FF7">
            <v>324762.56677222997</v>
          </cell>
          <cell r="FG7">
            <v>2292592.9819707228</v>
          </cell>
          <cell r="FH7">
            <v>-127408.33224251965</v>
          </cell>
        </row>
        <row r="8">
          <cell r="B8" t="str">
            <v>No</v>
          </cell>
          <cell r="C8" t="str">
            <v>Auckland</v>
          </cell>
          <cell r="D8" t="str">
            <v>New Zealand</v>
          </cell>
          <cell r="E8" t="str">
            <v>East Asia and Oceania</v>
          </cell>
          <cell r="H8">
            <v>2013</v>
          </cell>
          <cell r="J8" t="str">
            <v>BASIC+</v>
          </cell>
          <cell r="K8">
            <v>1493200</v>
          </cell>
          <cell r="L8">
            <v>4894</v>
          </cell>
          <cell r="M8">
            <v>63343277430</v>
          </cell>
          <cell r="N8">
            <v>251335.80627647787</v>
          </cell>
          <cell r="O8">
            <v>491333.33425019938</v>
          </cell>
          <cell r="P8">
            <v>33889.366901239831</v>
          </cell>
          <cell r="Q8">
            <v>457199.63831894356</v>
          </cell>
          <cell r="R8">
            <v>147400.00027505981</v>
          </cell>
          <cell r="S8">
            <v>10166.810070371948</v>
          </cell>
          <cell r="T8">
            <v>997822.77340515831</v>
          </cell>
          <cell r="U8">
            <v>561051.8502091869</v>
          </cell>
          <cell r="V8">
            <v>37648.34139280879</v>
          </cell>
          <cell r="W8" t="str">
            <v>IE</v>
          </cell>
          <cell r="X8" t="str">
            <v>IE</v>
          </cell>
          <cell r="Y8" t="str">
            <v>IE</v>
          </cell>
          <cell r="Z8">
            <v>751617.70419117517</v>
          </cell>
          <cell r="AA8">
            <v>278803.04211756116</v>
          </cell>
          <cell r="AB8">
            <v>145582.5623731032</v>
          </cell>
          <cell r="AC8">
            <v>10041.453585097814</v>
          </cell>
          <cell r="AD8" t="str">
            <v>NO</v>
          </cell>
          <cell r="AE8" t="str">
            <v>NO</v>
          </cell>
          <cell r="AF8" t="str">
            <v>NO</v>
          </cell>
          <cell r="AG8" t="str">
            <v>NO</v>
          </cell>
          <cell r="AH8">
            <v>135442.13064723628</v>
          </cell>
          <cell r="AI8">
            <v>3842196.4763648789</v>
          </cell>
          <cell r="AJ8" t="str">
            <v>NO</v>
          </cell>
          <cell r="AK8" t="str">
            <v>IE</v>
          </cell>
          <cell r="AL8">
            <v>61667.54069283163</v>
          </cell>
          <cell r="AM8">
            <v>0</v>
          </cell>
          <cell r="AN8">
            <v>0</v>
          </cell>
          <cell r="AO8">
            <v>17592.21334449057</v>
          </cell>
          <cell r="AP8" t="str">
            <v>IE</v>
          </cell>
          <cell r="AQ8">
            <v>96878.886599619858</v>
          </cell>
          <cell r="AR8" t="str">
            <v>IE</v>
          </cell>
          <cell r="AS8" t="str">
            <v>IE</v>
          </cell>
          <cell r="AT8">
            <v>182829.32357828689</v>
          </cell>
          <cell r="AU8" t="str">
            <v>IE</v>
          </cell>
          <cell r="AV8" t="str">
            <v>NO</v>
          </cell>
          <cell r="AW8" t="str">
            <v>IE</v>
          </cell>
          <cell r="AX8">
            <v>200446.7433782609</v>
          </cell>
          <cell r="AY8">
            <v>103400.95336849413</v>
          </cell>
          <cell r="AZ8" t="str">
            <v>NO</v>
          </cell>
          <cell r="BA8" t="str">
            <v>NO</v>
          </cell>
          <cell r="BB8" t="str">
            <v>NO</v>
          </cell>
          <cell r="BC8" t="str">
            <v>NO</v>
          </cell>
          <cell r="BD8" t="str">
            <v>NO</v>
          </cell>
          <cell r="BE8" t="str">
            <v>NO</v>
          </cell>
          <cell r="BF8" t="str">
            <v>NO</v>
          </cell>
          <cell r="BG8">
            <v>12087.104972720233</v>
          </cell>
          <cell r="BH8" t="str">
            <v>NO</v>
          </cell>
          <cell r="BI8" t="str">
            <v>NO</v>
          </cell>
          <cell r="BJ8">
            <v>1758179.7416019908</v>
          </cell>
          <cell r="BK8">
            <v>507375.64046429168</v>
          </cell>
          <cell r="BL8">
            <v>541223.58024585922</v>
          </cell>
          <cell r="BM8">
            <v>-704154.35312552238</v>
          </cell>
          <cell r="BN8">
            <v>132469.10399839951</v>
          </cell>
          <cell r="BO8" t="str">
            <v>NE</v>
          </cell>
          <cell r="BP8">
            <v>0</v>
          </cell>
          <cell r="BQ8">
            <v>0</v>
          </cell>
          <cell r="BR8">
            <v>0</v>
          </cell>
          <cell r="BS8">
            <v>0</v>
          </cell>
          <cell r="BT8">
            <v>0</v>
          </cell>
          <cell r="BU8">
            <v>0</v>
          </cell>
          <cell r="BW8">
            <v>7703362.1699946038</v>
          </cell>
          <cell r="BX8">
            <v>10309910.065307047</v>
          </cell>
          <cell r="BY8">
            <v>10309910.065307047</v>
          </cell>
          <cell r="BZ8">
            <v>9241304.8868947551</v>
          </cell>
          <cell r="CA8">
            <v>3465971.1378729264</v>
          </cell>
          <cell r="CB8">
            <v>3921456.2304022014</v>
          </cell>
          <cell r="CC8">
            <v>315934.8017194753</v>
          </cell>
          <cell r="CD8">
            <v>3557717.1098224455</v>
          </cell>
          <cell r="CE8">
            <v>4201164.4405801082</v>
          </cell>
          <cell r="CF8">
            <v>315934.8017194753</v>
          </cell>
          <cell r="CG8">
            <v>2265555.3820662824</v>
          </cell>
          <cell r="CH8">
            <v>-30461.668881263642</v>
          </cell>
          <cell r="CI8">
            <v>2872221.0949565526</v>
          </cell>
          <cell r="CK8">
            <v>3921456.2304022014</v>
          </cell>
          <cell r="CL8">
            <v>212533.84835098113</v>
          </cell>
          <cell r="CM8" t="str">
            <v/>
          </cell>
          <cell r="CN8">
            <v>2265555.3820662824</v>
          </cell>
          <cell r="CO8">
            <v>-30461.668881263642</v>
          </cell>
          <cell r="CP8">
            <v>742669.14052667725</v>
          </cell>
          <cell r="CQ8">
            <v>604599.63859400339</v>
          </cell>
          <cell r="CR8">
            <v>1558874.6236143452</v>
          </cell>
          <cell r="CS8" t="str">
            <v/>
          </cell>
          <cell r="CT8">
            <v>424385.60449066432</v>
          </cell>
          <cell r="CU8" t="str">
            <v/>
          </cell>
          <cell r="CV8" t="str">
            <v/>
          </cell>
          <cell r="CW8">
            <v>135442.13064723628</v>
          </cell>
          <cell r="CX8">
            <v>3842196.4763648789</v>
          </cell>
          <cell r="CY8">
            <v>61667.54069283163</v>
          </cell>
          <cell r="CZ8">
            <v>17592.21334449057</v>
          </cell>
          <cell r="DA8" t="str">
            <v/>
          </cell>
          <cell r="DB8" t="str">
            <v/>
          </cell>
          <cell r="DC8">
            <v>303847.69674675504</v>
          </cell>
          <cell r="DD8" t="str">
            <v/>
          </cell>
          <cell r="DE8" t="str">
            <v/>
          </cell>
          <cell r="DF8">
            <v>12087.104972720233</v>
          </cell>
          <cell r="DG8">
            <v>776558.50742791709</v>
          </cell>
          <cell r="DH8">
            <v>614766.44866437535</v>
          </cell>
          <cell r="DI8">
            <v>1596522.965007154</v>
          </cell>
          <cell r="DJ8" t="str">
            <v/>
          </cell>
          <cell r="DK8">
            <v>434427.05807576212</v>
          </cell>
          <cell r="DL8" t="str">
            <v/>
          </cell>
          <cell r="DM8" t="str">
            <v/>
          </cell>
          <cell r="DN8">
            <v>135442.13064723628</v>
          </cell>
          <cell r="DO8">
            <v>3842196.4763648789</v>
          </cell>
          <cell r="DP8">
            <v>61667.54069283163</v>
          </cell>
          <cell r="DQ8">
            <v>114471.09994411044</v>
          </cell>
          <cell r="DR8">
            <v>182829.32357828689</v>
          </cell>
          <cell r="DS8" t="str">
            <v/>
          </cell>
          <cell r="DT8">
            <v>303847.69674675504</v>
          </cell>
          <cell r="DU8" t="str">
            <v/>
          </cell>
          <cell r="DV8" t="str">
            <v/>
          </cell>
          <cell r="DW8">
            <v>12087.104972720233</v>
          </cell>
          <cell r="DX8">
            <v>1758179.7416019908</v>
          </cell>
          <cell r="DY8">
            <v>507375.64046429168</v>
          </cell>
          <cell r="DZ8">
            <v>541223.58024585922</v>
          </cell>
          <cell r="EA8">
            <v>-704154.35312552238</v>
          </cell>
          <cell r="EB8">
            <v>132469.10399839951</v>
          </cell>
          <cell r="EC8" t="str">
            <v/>
          </cell>
          <cell r="ED8">
            <v>251335.80627647787</v>
          </cell>
          <cell r="EE8">
            <v>457199.63831894356</v>
          </cell>
          <cell r="EF8">
            <v>997822.77340515831</v>
          </cell>
          <cell r="EG8" t="str">
            <v/>
          </cell>
          <cell r="EH8">
            <v>751617.70419117517</v>
          </cell>
          <cell r="EI8">
            <v>278803.04211756116</v>
          </cell>
          <cell r="EJ8" t="str">
            <v/>
          </cell>
          <cell r="EK8" t="str">
            <v/>
          </cell>
          <cell r="EL8">
            <v>135442.13064723628</v>
          </cell>
          <cell r="EM8">
            <v>3842196.4763648789</v>
          </cell>
          <cell r="EN8">
            <v>61667.54069283163</v>
          </cell>
          <cell r="EO8">
            <v>17592.21334449057</v>
          </cell>
          <cell r="EP8" t="str">
            <v/>
          </cell>
          <cell r="EQ8" t="str">
            <v/>
          </cell>
          <cell r="ER8">
            <v>200446.7433782609</v>
          </cell>
          <cell r="ES8" t="str">
            <v/>
          </cell>
          <cell r="ET8" t="str">
            <v/>
          </cell>
          <cell r="EU8">
            <v>12087.104972720233</v>
          </cell>
          <cell r="EV8">
            <v>1758179.7416019908</v>
          </cell>
          <cell r="EW8">
            <v>507375.64046429168</v>
          </cell>
          <cell r="EX8">
            <v>541223.58024585922</v>
          </cell>
          <cell r="EY8">
            <v>-704154.35312552238</v>
          </cell>
          <cell r="EZ8">
            <v>132469.10399839951</v>
          </cell>
          <cell r="FA8">
            <v>3465971.1378729264</v>
          </cell>
          <cell r="FB8">
            <v>3921456.2304022014</v>
          </cell>
          <cell r="FC8">
            <v>315934.8017194753</v>
          </cell>
          <cell r="FD8">
            <v>3557717.1098224455</v>
          </cell>
          <cell r="FE8">
            <v>4201164.4405801082</v>
          </cell>
          <cell r="FF8">
            <v>315934.8017194753</v>
          </cell>
          <cell r="FG8">
            <v>2265555.3820662824</v>
          </cell>
          <cell r="FH8">
            <v>-30461.668881263642</v>
          </cell>
        </row>
        <row r="9">
          <cell r="B9" t="str">
            <v>No</v>
          </cell>
          <cell r="C9" t="str">
            <v>Auckland</v>
          </cell>
          <cell r="D9" t="str">
            <v>New Zealand</v>
          </cell>
          <cell r="E9" t="str">
            <v>East Asia and Oceania</v>
          </cell>
          <cell r="H9">
            <v>2012</v>
          </cell>
          <cell r="J9" t="str">
            <v>BASIC+</v>
          </cell>
          <cell r="K9">
            <v>1476500</v>
          </cell>
          <cell r="L9">
            <v>4894</v>
          </cell>
          <cell r="M9">
            <v>60739221400</v>
          </cell>
          <cell r="N9">
            <v>243872.01785346403</v>
          </cell>
          <cell r="O9">
            <v>599568.92750481213</v>
          </cell>
          <cell r="P9">
            <v>41991.239482866164</v>
          </cell>
          <cell r="Q9">
            <v>435838.23924165417</v>
          </cell>
          <cell r="R9">
            <v>204730.85329432617</v>
          </cell>
          <cell r="S9">
            <v>14338.472018539667</v>
          </cell>
          <cell r="T9">
            <v>949983.73638286907</v>
          </cell>
          <cell r="U9">
            <v>638933.6652381632</v>
          </cell>
          <cell r="V9">
            <v>43541.633554793909</v>
          </cell>
          <cell r="W9" t="str">
            <v>IE</v>
          </cell>
          <cell r="X9" t="str">
            <v>IE</v>
          </cell>
          <cell r="Y9" t="str">
            <v>IE</v>
          </cell>
          <cell r="Z9">
            <v>698919.21855694545</v>
          </cell>
          <cell r="AA9">
            <v>267241.68433271599</v>
          </cell>
          <cell r="AB9">
            <v>162487.38822580012</v>
          </cell>
          <cell r="AC9">
            <v>11379.920671223008</v>
          </cell>
          <cell r="AD9" t="str">
            <v>NO</v>
          </cell>
          <cell r="AE9" t="str">
            <v>NO</v>
          </cell>
          <cell r="AF9" t="str">
            <v>NO</v>
          </cell>
          <cell r="AG9" t="str">
            <v>NO</v>
          </cell>
          <cell r="AH9">
            <v>132419.91084827334</v>
          </cell>
          <cell r="AI9">
            <v>3738985.5979810404</v>
          </cell>
          <cell r="AJ9" t="str">
            <v>NO</v>
          </cell>
          <cell r="AK9" t="str">
            <v>IE</v>
          </cell>
          <cell r="AL9">
            <v>62325.408123479021</v>
          </cell>
          <cell r="AM9">
            <v>0</v>
          </cell>
          <cell r="AN9">
            <v>0</v>
          </cell>
          <cell r="AO9">
            <v>17592.21334449057</v>
          </cell>
          <cell r="AP9" t="str">
            <v>IE</v>
          </cell>
          <cell r="AQ9">
            <v>116982.8686593982</v>
          </cell>
          <cell r="AR9" t="str">
            <v>IE</v>
          </cell>
          <cell r="AS9" t="str">
            <v>IE</v>
          </cell>
          <cell r="AT9">
            <v>182456.71492517649</v>
          </cell>
          <cell r="AU9" t="str">
            <v>IE</v>
          </cell>
          <cell r="AV9" t="str">
            <v>NO</v>
          </cell>
          <cell r="AW9" t="str">
            <v>IE</v>
          </cell>
          <cell r="AX9">
            <v>180071.9490363441</v>
          </cell>
          <cell r="AY9">
            <v>92890.564802761583</v>
          </cell>
          <cell r="AZ9" t="str">
            <v>NO</v>
          </cell>
          <cell r="BA9" t="str">
            <v>NO</v>
          </cell>
          <cell r="BB9" t="str">
            <v>NO</v>
          </cell>
          <cell r="BC9" t="str">
            <v>NO</v>
          </cell>
          <cell r="BD9" t="str">
            <v>NO</v>
          </cell>
          <cell r="BE9" t="str">
            <v>NO</v>
          </cell>
          <cell r="BF9" t="str">
            <v>NO</v>
          </cell>
          <cell r="BG9">
            <v>12075.523840835465</v>
          </cell>
          <cell r="BH9" t="str">
            <v>NO</v>
          </cell>
          <cell r="BI9" t="str">
            <v>NO</v>
          </cell>
          <cell r="BJ9">
            <v>1728898.818773174</v>
          </cell>
          <cell r="BK9">
            <v>494752.97867260454</v>
          </cell>
          <cell r="BL9">
            <v>556468.79192716791</v>
          </cell>
          <cell r="BM9">
            <v>-762252.14425702719</v>
          </cell>
          <cell r="BN9">
            <v>164114.73076100997</v>
          </cell>
          <cell r="BO9" t="str">
            <v>NE</v>
          </cell>
          <cell r="BP9">
            <v>0</v>
          </cell>
          <cell r="BQ9">
            <v>0</v>
          </cell>
          <cell r="BR9">
            <v>0</v>
          </cell>
          <cell r="BS9">
            <v>0</v>
          </cell>
          <cell r="BT9">
            <v>0</v>
          </cell>
          <cell r="BU9">
            <v>0</v>
          </cell>
          <cell r="BW9">
            <v>7739017.6800510297</v>
          </cell>
          <cell r="BX9">
            <v>10331691.705239957</v>
          </cell>
          <cell r="BY9">
            <v>10331691.705239957</v>
          </cell>
          <cell r="BZ9">
            <v>8921308.67541904</v>
          </cell>
          <cell r="CA9">
            <v>3635076.4229220785</v>
          </cell>
          <cell r="CB9">
            <v>3818903.2194490102</v>
          </cell>
          <cell r="CC9">
            <v>285038.03767994116</v>
          </cell>
          <cell r="CD9">
            <v>3746327.6886495012</v>
          </cell>
          <cell r="CE9">
            <v>4118342.8030335847</v>
          </cell>
          <cell r="CF9">
            <v>285038.03767994116</v>
          </cell>
          <cell r="CG9">
            <v>2223651.7974457787</v>
          </cell>
          <cell r="CH9">
            <v>-41668.62156884931</v>
          </cell>
          <cell r="CI9">
            <v>2728274.8072159216</v>
          </cell>
          <cell r="CK9">
            <v>3818903.2194490102</v>
          </cell>
          <cell r="CL9">
            <v>192147.47287717956</v>
          </cell>
          <cell r="CM9" t="str">
            <v/>
          </cell>
          <cell r="CN9">
            <v>2223651.7974457787</v>
          </cell>
          <cell r="CO9">
            <v>-41668.62156884931</v>
          </cell>
          <cell r="CP9">
            <v>843440.94535827613</v>
          </cell>
          <cell r="CQ9">
            <v>640569.09253598028</v>
          </cell>
          <cell r="CR9">
            <v>1588917.4016210323</v>
          </cell>
          <cell r="CS9" t="str">
            <v/>
          </cell>
          <cell r="CT9">
            <v>429729.07255851611</v>
          </cell>
          <cell r="CU9" t="str">
            <v/>
          </cell>
          <cell r="CV9" t="str">
            <v/>
          </cell>
          <cell r="CW9">
            <v>132419.91084827334</v>
          </cell>
          <cell r="CX9">
            <v>3738985.5979810404</v>
          </cell>
          <cell r="CY9">
            <v>62325.408123479021</v>
          </cell>
          <cell r="CZ9">
            <v>17592.21334449057</v>
          </cell>
          <cell r="DA9" t="str">
            <v/>
          </cell>
          <cell r="DB9" t="str">
            <v/>
          </cell>
          <cell r="DC9">
            <v>272962.51383910567</v>
          </cell>
          <cell r="DD9" t="str">
            <v/>
          </cell>
          <cell r="DE9" t="str">
            <v/>
          </cell>
          <cell r="DF9">
            <v>12075.523840835465</v>
          </cell>
          <cell r="DG9">
            <v>885432.18484114227</v>
          </cell>
          <cell r="DH9">
            <v>654907.56455451995</v>
          </cell>
          <cell r="DI9">
            <v>1632459.0351758262</v>
          </cell>
          <cell r="DJ9" t="str">
            <v/>
          </cell>
          <cell r="DK9">
            <v>441108.99322973914</v>
          </cell>
          <cell r="DL9" t="str">
            <v/>
          </cell>
          <cell r="DM9" t="str">
            <v/>
          </cell>
          <cell r="DN9">
            <v>132419.91084827334</v>
          </cell>
          <cell r="DO9">
            <v>3738985.5979810404</v>
          </cell>
          <cell r="DP9">
            <v>62325.408123479021</v>
          </cell>
          <cell r="DQ9">
            <v>134575.08200388876</v>
          </cell>
          <cell r="DR9">
            <v>182456.71492517649</v>
          </cell>
          <cell r="DS9" t="str">
            <v/>
          </cell>
          <cell r="DT9">
            <v>272962.51383910567</v>
          </cell>
          <cell r="DU9" t="str">
            <v/>
          </cell>
          <cell r="DV9" t="str">
            <v/>
          </cell>
          <cell r="DW9">
            <v>12075.523840835465</v>
          </cell>
          <cell r="DX9">
            <v>1728898.818773174</v>
          </cell>
          <cell r="DY9">
            <v>494752.97867260454</v>
          </cell>
          <cell r="DZ9">
            <v>556468.79192716791</v>
          </cell>
          <cell r="EA9">
            <v>-762252.14425702719</v>
          </cell>
          <cell r="EB9">
            <v>164114.73076100997</v>
          </cell>
          <cell r="EC9" t="str">
            <v/>
          </cell>
          <cell r="ED9">
            <v>243872.01785346403</v>
          </cell>
          <cell r="EE9">
            <v>435838.23924165417</v>
          </cell>
          <cell r="EF9">
            <v>949983.73638286907</v>
          </cell>
          <cell r="EG9" t="str">
            <v/>
          </cell>
          <cell r="EH9">
            <v>698919.21855694545</v>
          </cell>
          <cell r="EI9">
            <v>267241.68433271599</v>
          </cell>
          <cell r="EJ9" t="str">
            <v/>
          </cell>
          <cell r="EK9" t="str">
            <v/>
          </cell>
          <cell r="EL9">
            <v>132419.91084827334</v>
          </cell>
          <cell r="EM9">
            <v>3738985.5979810404</v>
          </cell>
          <cell r="EN9">
            <v>62325.408123479021</v>
          </cell>
          <cell r="EO9">
            <v>17592.21334449057</v>
          </cell>
          <cell r="EP9" t="str">
            <v/>
          </cell>
          <cell r="EQ9" t="str">
            <v/>
          </cell>
          <cell r="ER9">
            <v>180071.9490363441</v>
          </cell>
          <cell r="ES9" t="str">
            <v/>
          </cell>
          <cell r="ET9" t="str">
            <v/>
          </cell>
          <cell r="EU9">
            <v>12075.523840835465</v>
          </cell>
          <cell r="EV9">
            <v>1728898.818773174</v>
          </cell>
          <cell r="EW9">
            <v>494752.97867260454</v>
          </cell>
          <cell r="EX9">
            <v>556468.79192716791</v>
          </cell>
          <cell r="EY9">
            <v>-762252.14425702719</v>
          </cell>
          <cell r="EZ9">
            <v>164114.73076100997</v>
          </cell>
          <cell r="FA9">
            <v>3635076.4229220785</v>
          </cell>
          <cell r="FB9">
            <v>3818903.2194490102</v>
          </cell>
          <cell r="FC9">
            <v>285038.03767994116</v>
          </cell>
          <cell r="FD9">
            <v>3746327.6886495012</v>
          </cell>
          <cell r="FE9">
            <v>4118342.8030335847</v>
          </cell>
          <cell r="FF9">
            <v>285038.03767994116</v>
          </cell>
          <cell r="FG9">
            <v>2223651.7974457787</v>
          </cell>
          <cell r="FH9">
            <v>-41668.62156884931</v>
          </cell>
        </row>
        <row r="10">
          <cell r="B10" t="str">
            <v>No</v>
          </cell>
          <cell r="C10" t="str">
            <v>Auckland</v>
          </cell>
          <cell r="D10" t="str">
            <v>New Zealand</v>
          </cell>
          <cell r="E10" t="str">
            <v>East Asia and Oceania</v>
          </cell>
          <cell r="H10">
            <v>2011</v>
          </cell>
          <cell r="J10" t="str">
            <v>BASIC+</v>
          </cell>
          <cell r="K10">
            <v>1459600</v>
          </cell>
          <cell r="L10">
            <v>4894</v>
          </cell>
          <cell r="M10">
            <v>52320557333.333298</v>
          </cell>
          <cell r="N10">
            <v>204117.88632645842</v>
          </cell>
          <cell r="O10">
            <v>514939.10903927544</v>
          </cell>
          <cell r="P10">
            <v>35854.300054375715</v>
          </cell>
          <cell r="Q10">
            <v>387653.99577516672</v>
          </cell>
          <cell r="R10">
            <v>128734.77725981886</v>
          </cell>
          <cell r="S10">
            <v>8963.5750135939288</v>
          </cell>
          <cell r="T10">
            <v>824016.33401680598</v>
          </cell>
          <cell r="U10">
            <v>524996.52694761404</v>
          </cell>
          <cell r="V10">
            <v>35483.960918201687</v>
          </cell>
          <cell r="W10" t="str">
            <v>IE</v>
          </cell>
          <cell r="X10" t="str">
            <v>IE</v>
          </cell>
          <cell r="Y10" t="str">
            <v>IE</v>
          </cell>
          <cell r="Z10">
            <v>946335.3104616066</v>
          </cell>
          <cell r="AA10">
            <v>248776.08068097371</v>
          </cell>
          <cell r="AB10">
            <v>130037.19651641921</v>
          </cell>
          <cell r="AC10">
            <v>9054.2601645234608</v>
          </cell>
          <cell r="AD10" t="str">
            <v>NO</v>
          </cell>
          <cell r="AE10" t="str">
            <v>NO</v>
          </cell>
          <cell r="AF10" t="str">
            <v>NO</v>
          </cell>
          <cell r="AG10" t="str">
            <v>NO</v>
          </cell>
          <cell r="AH10">
            <v>102785.81269047534</v>
          </cell>
          <cell r="AI10">
            <v>3752640.0661364375</v>
          </cell>
          <cell r="AJ10" t="str">
            <v>NO</v>
          </cell>
          <cell r="AK10" t="str">
            <v>IE</v>
          </cell>
          <cell r="AL10">
            <v>59098.151079933166</v>
          </cell>
          <cell r="AM10">
            <v>0</v>
          </cell>
          <cell r="AN10">
            <v>0</v>
          </cell>
          <cell r="AO10">
            <v>17592.21334449057</v>
          </cell>
          <cell r="AP10" t="str">
            <v>IE</v>
          </cell>
          <cell r="AQ10">
            <v>128826.78150876763</v>
          </cell>
          <cell r="AR10" t="str">
            <v>IE</v>
          </cell>
          <cell r="AS10" t="str">
            <v>IE</v>
          </cell>
          <cell r="AT10">
            <v>155452.36707076096</v>
          </cell>
          <cell r="AU10" t="str">
            <v>IE</v>
          </cell>
          <cell r="AV10" t="str">
            <v>NO</v>
          </cell>
          <cell r="AW10" t="str">
            <v>IE</v>
          </cell>
          <cell r="AX10">
            <v>176280.80154214613</v>
          </cell>
          <cell r="AY10">
            <v>90934.891896063913</v>
          </cell>
          <cell r="AZ10" t="str">
            <v>NO</v>
          </cell>
          <cell r="BA10" t="str">
            <v>NO</v>
          </cell>
          <cell r="BB10" t="str">
            <v>NO</v>
          </cell>
          <cell r="BC10" t="str">
            <v>NO</v>
          </cell>
          <cell r="BD10" t="str">
            <v>NO</v>
          </cell>
          <cell r="BE10" t="str">
            <v>NO</v>
          </cell>
          <cell r="BF10" t="str">
            <v>NO</v>
          </cell>
          <cell r="BG10">
            <v>14119.137917963546</v>
          </cell>
          <cell r="BH10" t="str">
            <v>NO</v>
          </cell>
          <cell r="BI10" t="str">
            <v>NO</v>
          </cell>
          <cell r="BJ10">
            <v>1745088.8869299823</v>
          </cell>
          <cell r="BK10">
            <v>492978.54444905015</v>
          </cell>
          <cell r="BL10">
            <v>591004.13926824229</v>
          </cell>
          <cell r="BM10">
            <v>-339401.9678763143</v>
          </cell>
          <cell r="BN10">
            <v>13158.514466315011</v>
          </cell>
          <cell r="BO10" t="str">
            <v>NE</v>
          </cell>
          <cell r="BP10">
            <v>0</v>
          </cell>
          <cell r="BQ10">
            <v>0</v>
          </cell>
          <cell r="BR10">
            <v>0</v>
          </cell>
          <cell r="BS10">
            <v>0</v>
          </cell>
          <cell r="BT10">
            <v>0</v>
          </cell>
          <cell r="BU10">
            <v>0</v>
          </cell>
          <cell r="BW10">
            <v>7176722.9811700424</v>
          </cell>
          <cell r="BX10">
            <v>10053186.34313754</v>
          </cell>
          <cell r="BY10">
            <v>10053186.34313754</v>
          </cell>
          <cell r="BZ10">
            <v>9236243.9072097316</v>
          </cell>
          <cell r="CA10">
            <v>3066057.7192530078</v>
          </cell>
          <cell r="CB10">
            <v>3829330.4305608612</v>
          </cell>
          <cell r="CC10">
            <v>281334.83135617361</v>
          </cell>
          <cell r="CD10">
            <v>3155413.8154037022</v>
          </cell>
          <cell r="CE10">
            <v>4113609.5791403898</v>
          </cell>
          <cell r="CF10">
            <v>281334.83135617361</v>
          </cell>
          <cell r="CG10">
            <v>2238067.4313790323</v>
          </cell>
          <cell r="CH10">
            <v>264760.68585824297</v>
          </cell>
          <cell r="CI10">
            <v>2713685.4199514869</v>
          </cell>
          <cell r="CK10">
            <v>3829330.4305608612</v>
          </cell>
          <cell r="CL10">
            <v>190399.93946010969</v>
          </cell>
          <cell r="CM10" t="str">
            <v/>
          </cell>
          <cell r="CN10">
            <v>2238067.4313790323</v>
          </cell>
          <cell r="CO10">
            <v>264760.68585824297</v>
          </cell>
          <cell r="CP10">
            <v>719056.99536573386</v>
          </cell>
          <cell r="CQ10">
            <v>516388.77303498558</v>
          </cell>
          <cell r="CR10">
            <v>1349012.86096442</v>
          </cell>
          <cell r="CS10" t="str">
            <v/>
          </cell>
          <cell r="CT10">
            <v>378813.27719739289</v>
          </cell>
          <cell r="CU10" t="str">
            <v/>
          </cell>
          <cell r="CV10" t="str">
            <v/>
          </cell>
          <cell r="CW10">
            <v>102785.81269047534</v>
          </cell>
          <cell r="CX10">
            <v>3752640.0661364375</v>
          </cell>
          <cell r="CY10">
            <v>59098.151079933166</v>
          </cell>
          <cell r="CZ10">
            <v>17592.21334449057</v>
          </cell>
          <cell r="DA10" t="str">
            <v/>
          </cell>
          <cell r="DB10" t="str">
            <v/>
          </cell>
          <cell r="DC10">
            <v>267215.69343821006</v>
          </cell>
          <cell r="DD10" t="str">
            <v/>
          </cell>
          <cell r="DE10" t="str">
            <v/>
          </cell>
          <cell r="DF10">
            <v>14119.137917963546</v>
          </cell>
          <cell r="DG10">
            <v>754911.29542010953</v>
          </cell>
          <cell r="DH10">
            <v>525352.34804857953</v>
          </cell>
          <cell r="DI10">
            <v>1384496.8218826216</v>
          </cell>
          <cell r="DJ10" t="str">
            <v/>
          </cell>
          <cell r="DK10">
            <v>387867.53736191633</v>
          </cell>
          <cell r="DL10" t="str">
            <v/>
          </cell>
          <cell r="DM10" t="str">
            <v/>
          </cell>
          <cell r="DN10">
            <v>102785.81269047534</v>
          </cell>
          <cell r="DO10">
            <v>3752640.0661364375</v>
          </cell>
          <cell r="DP10">
            <v>59098.151079933166</v>
          </cell>
          <cell r="DQ10">
            <v>146418.99485325819</v>
          </cell>
          <cell r="DR10">
            <v>155452.36707076096</v>
          </cell>
          <cell r="DS10" t="str">
            <v/>
          </cell>
          <cell r="DT10">
            <v>267215.69343821006</v>
          </cell>
          <cell r="DU10" t="str">
            <v/>
          </cell>
          <cell r="DV10" t="str">
            <v/>
          </cell>
          <cell r="DW10">
            <v>14119.137917963546</v>
          </cell>
          <cell r="DX10">
            <v>1745088.8869299823</v>
          </cell>
          <cell r="DY10">
            <v>492978.54444905015</v>
          </cell>
          <cell r="DZ10">
            <v>591004.13926824229</v>
          </cell>
          <cell r="EA10">
            <v>-339401.9678763143</v>
          </cell>
          <cell r="EB10">
            <v>13158.514466315011</v>
          </cell>
          <cell r="EC10" t="str">
            <v/>
          </cell>
          <cell r="ED10">
            <v>204117.88632645842</v>
          </cell>
          <cell r="EE10">
            <v>387653.99577516672</v>
          </cell>
          <cell r="EF10">
            <v>824016.33401680598</v>
          </cell>
          <cell r="EG10" t="str">
            <v/>
          </cell>
          <cell r="EH10">
            <v>946335.3104616066</v>
          </cell>
          <cell r="EI10">
            <v>248776.08068097371</v>
          </cell>
          <cell r="EJ10" t="str">
            <v/>
          </cell>
          <cell r="EK10" t="str">
            <v/>
          </cell>
          <cell r="EL10">
            <v>102785.81269047534</v>
          </cell>
          <cell r="EM10">
            <v>3752640.0661364375</v>
          </cell>
          <cell r="EN10">
            <v>59098.151079933166</v>
          </cell>
          <cell r="EO10">
            <v>17592.21334449057</v>
          </cell>
          <cell r="EP10" t="str">
            <v/>
          </cell>
          <cell r="EQ10" t="str">
            <v/>
          </cell>
          <cell r="ER10">
            <v>176280.80154214613</v>
          </cell>
          <cell r="ES10" t="str">
            <v/>
          </cell>
          <cell r="ET10" t="str">
            <v/>
          </cell>
          <cell r="EU10">
            <v>14119.137917963546</v>
          </cell>
          <cell r="EV10">
            <v>1745088.8869299823</v>
          </cell>
          <cell r="EW10">
            <v>492978.54444905015</v>
          </cell>
          <cell r="EX10">
            <v>591004.13926824229</v>
          </cell>
          <cell r="EY10">
            <v>-339401.9678763143</v>
          </cell>
          <cell r="EZ10">
            <v>13158.514466315011</v>
          </cell>
          <cell r="FA10">
            <v>3066057.7192530078</v>
          </cell>
          <cell r="FB10">
            <v>3829330.4305608612</v>
          </cell>
          <cell r="FC10">
            <v>281334.83135617361</v>
          </cell>
          <cell r="FD10">
            <v>3155413.8154037022</v>
          </cell>
          <cell r="FE10">
            <v>4113609.5791403898</v>
          </cell>
          <cell r="FF10">
            <v>281334.83135617361</v>
          </cell>
          <cell r="FG10">
            <v>2238067.4313790323</v>
          </cell>
          <cell r="FH10">
            <v>264760.68585824297</v>
          </cell>
        </row>
        <row r="11">
          <cell r="B11" t="str">
            <v>No</v>
          </cell>
          <cell r="C11" t="str">
            <v>Auckland</v>
          </cell>
          <cell r="D11" t="str">
            <v>New Zealand</v>
          </cell>
          <cell r="E11" t="str">
            <v>East Asia and Oceania</v>
          </cell>
          <cell r="H11">
            <v>2010</v>
          </cell>
          <cell r="J11" t="str">
            <v>BASIC+</v>
          </cell>
          <cell r="K11">
            <v>1439600</v>
          </cell>
          <cell r="L11">
            <v>4894</v>
          </cell>
          <cell r="M11">
            <v>46457820266.666702</v>
          </cell>
          <cell r="N11">
            <v>210957.50322109828</v>
          </cell>
          <cell r="O11">
            <v>560076.23561876023</v>
          </cell>
          <cell r="P11">
            <v>39994.524380694224</v>
          </cell>
          <cell r="Q11">
            <v>398987.802590242</v>
          </cell>
          <cell r="R11">
            <v>136907.52426236361</v>
          </cell>
          <cell r="S11">
            <v>9776.4392930585873</v>
          </cell>
          <cell r="T11">
            <v>852789.65897169255</v>
          </cell>
          <cell r="U11">
            <v>544137.75722060935</v>
          </cell>
          <cell r="V11">
            <v>37655.196424845977</v>
          </cell>
          <cell r="W11" t="str">
            <v>IE</v>
          </cell>
          <cell r="X11" t="str">
            <v>IE</v>
          </cell>
          <cell r="Y11" t="str">
            <v>IE</v>
          </cell>
          <cell r="Z11">
            <v>932677.42884945439</v>
          </cell>
          <cell r="AA11">
            <v>256880.32604060514</v>
          </cell>
          <cell r="AB11">
            <v>135219.45829768831</v>
          </cell>
          <cell r="AC11">
            <v>9655.896068606582</v>
          </cell>
          <cell r="AD11" t="str">
            <v>NO</v>
          </cell>
          <cell r="AE11" t="str">
            <v>NO</v>
          </cell>
          <cell r="AF11" t="str">
            <v>NO</v>
          </cell>
          <cell r="AG11" t="str">
            <v>NO</v>
          </cell>
          <cell r="AH11">
            <v>104772.76490917351</v>
          </cell>
          <cell r="AI11">
            <v>3837012.6719036843</v>
          </cell>
          <cell r="AJ11" t="str">
            <v>NO</v>
          </cell>
          <cell r="AK11" t="str">
            <v>IE</v>
          </cell>
          <cell r="AL11">
            <v>57590.56484420917</v>
          </cell>
          <cell r="AM11">
            <v>0</v>
          </cell>
          <cell r="AN11">
            <v>0</v>
          </cell>
          <cell r="AO11">
            <v>17592.21334449057</v>
          </cell>
          <cell r="AP11" t="str">
            <v>IE</v>
          </cell>
          <cell r="AQ11">
            <v>136323.94786126559</v>
          </cell>
          <cell r="AR11" t="str">
            <v>IE</v>
          </cell>
          <cell r="AS11" t="str">
            <v>IE</v>
          </cell>
          <cell r="AT11">
            <v>172112.34964724537</v>
          </cell>
          <cell r="AU11" t="str">
            <v>IE</v>
          </cell>
          <cell r="AV11" t="str">
            <v>NO</v>
          </cell>
          <cell r="AW11" t="str">
            <v>IE</v>
          </cell>
          <cell r="AX11">
            <v>181294.88366646555</v>
          </cell>
          <cell r="AY11">
            <v>93521.41868709377</v>
          </cell>
          <cell r="AZ11" t="str">
            <v>NO</v>
          </cell>
          <cell r="BA11" t="str">
            <v>NO</v>
          </cell>
          <cell r="BB11" t="str">
            <v>NO</v>
          </cell>
          <cell r="BC11" t="str">
            <v>NO</v>
          </cell>
          <cell r="BD11" t="str">
            <v>NO</v>
          </cell>
          <cell r="BE11" t="str">
            <v>NO</v>
          </cell>
          <cell r="BF11" t="str">
            <v>NO</v>
          </cell>
          <cell r="BG11">
            <v>8369.036692376234</v>
          </cell>
          <cell r="BH11" t="str">
            <v>NO</v>
          </cell>
          <cell r="BI11" t="str">
            <v>NO</v>
          </cell>
          <cell r="BJ11">
            <v>1757477.5306256805</v>
          </cell>
          <cell r="BK11">
            <v>420873.33020897862</v>
          </cell>
          <cell r="BL11">
            <v>538594.94310657168</v>
          </cell>
          <cell r="BM11">
            <v>-711267.68197295663</v>
          </cell>
          <cell r="BN11">
            <v>112374.7461642618</v>
          </cell>
          <cell r="BO11" t="str">
            <v>NE</v>
          </cell>
          <cell r="BP11">
            <v>0</v>
          </cell>
          <cell r="BQ11">
            <v>0</v>
          </cell>
          <cell r="BR11">
            <v>0</v>
          </cell>
          <cell r="BS11">
            <v>0</v>
          </cell>
          <cell r="BT11">
            <v>0</v>
          </cell>
          <cell r="BU11">
            <v>0</v>
          </cell>
          <cell r="BW11">
            <v>7396109.8202705523</v>
          </cell>
          <cell r="BX11">
            <v>9919681.0420788042</v>
          </cell>
          <cell r="BY11">
            <v>9919681.0420788042</v>
          </cell>
          <cell r="BZ11">
            <v>8976977.7231660299</v>
          </cell>
          <cell r="CA11">
            <v>3200729.0311322333</v>
          </cell>
          <cell r="CB11">
            <v>3912195.4500923841</v>
          </cell>
          <cell r="CC11">
            <v>283185.33904593554</v>
          </cell>
          <cell r="CD11">
            <v>3297811.0872994387</v>
          </cell>
          <cell r="CE11">
            <v>4220631.7476008944</v>
          </cell>
          <cell r="CF11">
            <v>283185.33904593554</v>
          </cell>
          <cell r="CG11">
            <v>2178350.8608346591</v>
          </cell>
          <cell r="CH11">
            <v>-60297.992702123156</v>
          </cell>
          <cell r="CI11">
            <v>2757065.4845822658</v>
          </cell>
          <cell r="CK11">
            <v>3912195.4500923841</v>
          </cell>
          <cell r="CL11">
            <v>189663.92035884177</v>
          </cell>
          <cell r="CM11" t="str">
            <v/>
          </cell>
          <cell r="CN11">
            <v>2178350.8608346591</v>
          </cell>
          <cell r="CO11">
            <v>-60297.992702123156</v>
          </cell>
          <cell r="CP11">
            <v>771033.73883985844</v>
          </cell>
          <cell r="CQ11">
            <v>535895.32685260568</v>
          </cell>
          <cell r="CR11">
            <v>1396927.416192302</v>
          </cell>
          <cell r="CS11" t="str">
            <v/>
          </cell>
          <cell r="CT11">
            <v>392099.78433829348</v>
          </cell>
          <cell r="CU11" t="str">
            <v/>
          </cell>
          <cell r="CV11" t="str">
            <v/>
          </cell>
          <cell r="CW11">
            <v>104772.76490917351</v>
          </cell>
          <cell r="CX11">
            <v>3837012.6719036843</v>
          </cell>
          <cell r="CY11">
            <v>57590.56484420917</v>
          </cell>
          <cell r="CZ11">
            <v>17592.21334449057</v>
          </cell>
          <cell r="DA11" t="str">
            <v/>
          </cell>
          <cell r="DB11" t="str">
            <v/>
          </cell>
          <cell r="DC11">
            <v>274816.30235355929</v>
          </cell>
          <cell r="DD11" t="str">
            <v/>
          </cell>
          <cell r="DE11" t="str">
            <v/>
          </cell>
          <cell r="DF11">
            <v>8369.036692376234</v>
          </cell>
          <cell r="DG11">
            <v>811028.2632205527</v>
          </cell>
          <cell r="DH11">
            <v>545671.76614566427</v>
          </cell>
          <cell r="DI11">
            <v>1434582.6126171481</v>
          </cell>
          <cell r="DJ11" t="str">
            <v/>
          </cell>
          <cell r="DK11">
            <v>401755.68040690006</v>
          </cell>
          <cell r="DL11" t="str">
            <v/>
          </cell>
          <cell r="DM11" t="str">
            <v/>
          </cell>
          <cell r="DN11">
            <v>104772.76490917351</v>
          </cell>
          <cell r="DO11">
            <v>3837012.6719036843</v>
          </cell>
          <cell r="DP11">
            <v>57590.56484420917</v>
          </cell>
          <cell r="DQ11">
            <v>153916.16120575616</v>
          </cell>
          <cell r="DR11">
            <v>172112.34964724537</v>
          </cell>
          <cell r="DS11" t="str">
            <v/>
          </cell>
          <cell r="DT11">
            <v>274816.30235355929</v>
          </cell>
          <cell r="DU11" t="str">
            <v/>
          </cell>
          <cell r="DV11" t="str">
            <v/>
          </cell>
          <cell r="DW11">
            <v>8369.036692376234</v>
          </cell>
          <cell r="DX11">
            <v>1757477.5306256805</v>
          </cell>
          <cell r="DY11">
            <v>420873.33020897862</v>
          </cell>
          <cell r="DZ11">
            <v>538594.94310657168</v>
          </cell>
          <cell r="EA11">
            <v>-711267.68197295663</v>
          </cell>
          <cell r="EB11">
            <v>112374.7461642618</v>
          </cell>
          <cell r="EC11" t="str">
            <v/>
          </cell>
          <cell r="ED11">
            <v>210957.50322109828</v>
          </cell>
          <cell r="EE11">
            <v>398987.802590242</v>
          </cell>
          <cell r="EF11">
            <v>852789.65897169255</v>
          </cell>
          <cell r="EG11" t="str">
            <v/>
          </cell>
          <cell r="EH11">
            <v>932677.42884945439</v>
          </cell>
          <cell r="EI11">
            <v>256880.32604060514</v>
          </cell>
          <cell r="EJ11" t="str">
            <v/>
          </cell>
          <cell r="EK11" t="str">
            <v/>
          </cell>
          <cell r="EL11">
            <v>104772.76490917351</v>
          </cell>
          <cell r="EM11">
            <v>3837012.6719036843</v>
          </cell>
          <cell r="EN11">
            <v>57590.56484420917</v>
          </cell>
          <cell r="EO11">
            <v>17592.21334449057</v>
          </cell>
          <cell r="EP11" t="str">
            <v/>
          </cell>
          <cell r="EQ11" t="str">
            <v/>
          </cell>
          <cell r="ER11">
            <v>181294.88366646555</v>
          </cell>
          <cell r="ES11" t="str">
            <v/>
          </cell>
          <cell r="ET11" t="str">
            <v/>
          </cell>
          <cell r="EU11">
            <v>8369.036692376234</v>
          </cell>
          <cell r="EV11">
            <v>1757477.5306256805</v>
          </cell>
          <cell r="EW11">
            <v>420873.33020897862</v>
          </cell>
          <cell r="EX11">
            <v>538594.94310657168</v>
          </cell>
          <cell r="EY11">
            <v>-711267.68197295663</v>
          </cell>
          <cell r="EZ11">
            <v>112374.7461642618</v>
          </cell>
          <cell r="FA11">
            <v>3200729.0311322333</v>
          </cell>
          <cell r="FB11">
            <v>3912195.4500923841</v>
          </cell>
          <cell r="FC11">
            <v>283185.33904593554</v>
          </cell>
          <cell r="FD11">
            <v>3297811.0872994387</v>
          </cell>
          <cell r="FE11">
            <v>4220631.7476008944</v>
          </cell>
          <cell r="FF11">
            <v>283185.33904593554</v>
          </cell>
          <cell r="FG11">
            <v>2178350.8608346591</v>
          </cell>
          <cell r="FH11">
            <v>-60297.992702123156</v>
          </cell>
        </row>
        <row r="12">
          <cell r="B12" t="str">
            <v>No</v>
          </cell>
          <cell r="C12" t="str">
            <v>Auckland</v>
          </cell>
          <cell r="D12" t="str">
            <v>New Zealand</v>
          </cell>
          <cell r="E12" t="str">
            <v>East Asia and Oceania</v>
          </cell>
          <cell r="H12">
            <v>2009</v>
          </cell>
          <cell r="J12" t="str">
            <v>BASIC+</v>
          </cell>
          <cell r="K12">
            <v>1421700</v>
          </cell>
          <cell r="L12">
            <v>4894</v>
          </cell>
          <cell r="M12">
            <v>42918051750</v>
          </cell>
          <cell r="N12">
            <v>216497.02643899643</v>
          </cell>
          <cell r="O12">
            <v>625337.10016503627</v>
          </cell>
          <cell r="P12">
            <v>44472.64869590669</v>
          </cell>
          <cell r="Q12">
            <v>395795.74687717983</v>
          </cell>
          <cell r="R12">
            <v>170546.48186319167</v>
          </cell>
          <cell r="S12">
            <v>12128.904189792735</v>
          </cell>
          <cell r="T12">
            <v>836402.4570391858</v>
          </cell>
          <cell r="U12">
            <v>616585.34584377252</v>
          </cell>
          <cell r="V12">
            <v>42400.575153909012</v>
          </cell>
          <cell r="W12" t="str">
            <v>IE</v>
          </cell>
          <cell r="X12" t="str">
            <v>IE</v>
          </cell>
          <cell r="Y12" t="str">
            <v>IE</v>
          </cell>
          <cell r="Z12">
            <v>916339.80576532881</v>
          </cell>
          <cell r="AA12">
            <v>251696.9715096885</v>
          </cell>
          <cell r="AB12">
            <v>154406.67778003323</v>
          </cell>
          <cell r="AC12">
            <v>10981.075543736659</v>
          </cell>
          <cell r="AD12" t="str">
            <v>NO</v>
          </cell>
          <cell r="AE12" t="str">
            <v>NO</v>
          </cell>
          <cell r="AF12" t="str">
            <v>NO</v>
          </cell>
          <cell r="AG12" t="str">
            <v>NO</v>
          </cell>
          <cell r="AH12">
            <v>104028.93520114975</v>
          </cell>
          <cell r="AI12">
            <v>3823461.5081152818</v>
          </cell>
          <cell r="AJ12" t="str">
            <v>NO</v>
          </cell>
          <cell r="AK12" t="str">
            <v>IE</v>
          </cell>
          <cell r="AL12">
            <v>57590.56484420917</v>
          </cell>
          <cell r="AM12">
            <v>0</v>
          </cell>
          <cell r="AN12">
            <v>0</v>
          </cell>
          <cell r="AO12">
            <v>17592.21334449057</v>
          </cell>
          <cell r="AP12" t="str">
            <v>IE</v>
          </cell>
          <cell r="AQ12">
            <v>135642.97455770473</v>
          </cell>
          <cell r="AR12" t="str">
            <v>IE</v>
          </cell>
          <cell r="AS12" t="str">
            <v>IE</v>
          </cell>
          <cell r="AT12">
            <v>166260.03393986539</v>
          </cell>
          <cell r="AU12" t="str">
            <v>IE</v>
          </cell>
          <cell r="AV12" t="str">
            <v>NO</v>
          </cell>
          <cell r="AW12" t="str">
            <v>IE</v>
          </cell>
          <cell r="AX12">
            <v>180305.70319909687</v>
          </cell>
          <cell r="AY12">
            <v>93011.147471629782</v>
          </cell>
          <cell r="AZ12" t="str">
            <v>NO</v>
          </cell>
          <cell r="BA12" t="str">
            <v>NO</v>
          </cell>
          <cell r="BB12" t="str">
            <v>NO</v>
          </cell>
          <cell r="BC12" t="str">
            <v>NO</v>
          </cell>
          <cell r="BD12" t="str">
            <v>NO</v>
          </cell>
          <cell r="BE12" t="str">
            <v>NO</v>
          </cell>
          <cell r="BF12" t="str">
            <v>NO</v>
          </cell>
          <cell r="BG12">
            <v>8731.5322367583449</v>
          </cell>
          <cell r="BH12" t="str">
            <v>NO</v>
          </cell>
          <cell r="BI12" t="str">
            <v>NO</v>
          </cell>
          <cell r="BJ12">
            <v>1560701.9518465886</v>
          </cell>
          <cell r="BK12">
            <v>398015.68738316087</v>
          </cell>
          <cell r="BL12">
            <v>538286.61074842711</v>
          </cell>
          <cell r="BM12">
            <v>-379665.23884779948</v>
          </cell>
          <cell r="BN12">
            <v>-7879.8712450676621</v>
          </cell>
          <cell r="BO12" t="str">
            <v>NE</v>
          </cell>
          <cell r="BP12">
            <v>0</v>
          </cell>
          <cell r="BQ12">
            <v>0</v>
          </cell>
          <cell r="BR12">
            <v>0</v>
          </cell>
          <cell r="BS12">
            <v>0</v>
          </cell>
          <cell r="BT12">
            <v>0</v>
          </cell>
          <cell r="BU12">
            <v>0</v>
          </cell>
          <cell r="BW12">
            <v>7551989.4119297005</v>
          </cell>
          <cell r="BX12">
            <v>10073334.763895925</v>
          </cell>
          <cell r="BY12">
            <v>10073334.763895925</v>
          </cell>
          <cell r="BZ12">
            <v>8917901.6044566762</v>
          </cell>
          <cell r="CA12">
            <v>3371296.7427182342</v>
          </cell>
          <cell r="CB12">
            <v>3898644.2863039817</v>
          </cell>
          <cell r="CC12">
            <v>282048.38290748495</v>
          </cell>
          <cell r="CD12">
            <v>3481279.9463015785</v>
          </cell>
          <cell r="CE12">
            <v>4200547.2948015518</v>
          </cell>
          <cell r="CF12">
            <v>282048.38290748495</v>
          </cell>
          <cell r="CG12">
            <v>1958717.6392297496</v>
          </cell>
          <cell r="CH12">
            <v>150741.50065555997</v>
          </cell>
          <cell r="CI12">
            <v>2720760.9428315293</v>
          </cell>
          <cell r="CK12">
            <v>3898644.2863039817</v>
          </cell>
          <cell r="CL12">
            <v>189037.23543585523</v>
          </cell>
          <cell r="CM12" t="str">
            <v/>
          </cell>
          <cell r="CN12">
            <v>1958717.6392297496</v>
          </cell>
          <cell r="CO12">
            <v>150741.50065555997</v>
          </cell>
          <cell r="CP12">
            <v>841834.1266040327</v>
          </cell>
          <cell r="CQ12">
            <v>566342.22874037153</v>
          </cell>
          <cell r="CR12">
            <v>1452987.8028829582</v>
          </cell>
          <cell r="CS12" t="str">
            <v/>
          </cell>
          <cell r="CT12">
            <v>406103.64928972174</v>
          </cell>
          <cell r="CU12" t="str">
            <v/>
          </cell>
          <cell r="CV12" t="str">
            <v/>
          </cell>
          <cell r="CW12">
            <v>104028.93520114975</v>
          </cell>
          <cell r="CX12">
            <v>3823461.5081152818</v>
          </cell>
          <cell r="CY12">
            <v>57590.56484420917</v>
          </cell>
          <cell r="CZ12">
            <v>17592.21334449057</v>
          </cell>
          <cell r="DA12" t="str">
            <v/>
          </cell>
          <cell r="DB12" t="str">
            <v/>
          </cell>
          <cell r="DC12">
            <v>273316.85067072662</v>
          </cell>
          <cell r="DD12" t="str">
            <v/>
          </cell>
          <cell r="DE12" t="str">
            <v/>
          </cell>
          <cell r="DF12">
            <v>8731.5322367583449</v>
          </cell>
          <cell r="DG12">
            <v>886306.77529993944</v>
          </cell>
          <cell r="DH12">
            <v>578471.13293016423</v>
          </cell>
          <cell r="DI12">
            <v>1495388.3780368671</v>
          </cell>
          <cell r="DJ12" t="str">
            <v/>
          </cell>
          <cell r="DK12">
            <v>417084.72483345837</v>
          </cell>
          <cell r="DL12" t="str">
            <v/>
          </cell>
          <cell r="DM12" t="str">
            <v/>
          </cell>
          <cell r="DN12">
            <v>104028.93520114975</v>
          </cell>
          <cell r="DO12">
            <v>3823461.5081152818</v>
          </cell>
          <cell r="DP12">
            <v>57590.56484420917</v>
          </cell>
          <cell r="DQ12">
            <v>153235.18790219529</v>
          </cell>
          <cell r="DR12">
            <v>166260.03393986539</v>
          </cell>
          <cell r="DS12" t="str">
            <v/>
          </cell>
          <cell r="DT12">
            <v>273316.85067072662</v>
          </cell>
          <cell r="DU12" t="str">
            <v/>
          </cell>
          <cell r="DV12" t="str">
            <v/>
          </cell>
          <cell r="DW12">
            <v>8731.5322367583449</v>
          </cell>
          <cell r="DX12">
            <v>1560701.9518465886</v>
          </cell>
          <cell r="DY12">
            <v>398015.68738316087</v>
          </cell>
          <cell r="DZ12">
            <v>538286.61074842711</v>
          </cell>
          <cell r="EA12">
            <v>-379665.23884779948</v>
          </cell>
          <cell r="EB12">
            <v>-7879.8712450676621</v>
          </cell>
          <cell r="EC12" t="str">
            <v/>
          </cell>
          <cell r="ED12">
            <v>216497.02643899643</v>
          </cell>
          <cell r="EE12">
            <v>395795.74687717983</v>
          </cell>
          <cell r="EF12">
            <v>836402.4570391858</v>
          </cell>
          <cell r="EG12" t="str">
            <v/>
          </cell>
          <cell r="EH12">
            <v>916339.80576532881</v>
          </cell>
          <cell r="EI12">
            <v>251696.9715096885</v>
          </cell>
          <cell r="EJ12" t="str">
            <v/>
          </cell>
          <cell r="EK12" t="str">
            <v/>
          </cell>
          <cell r="EL12">
            <v>104028.93520114975</v>
          </cell>
          <cell r="EM12">
            <v>3823461.5081152818</v>
          </cell>
          <cell r="EN12">
            <v>57590.56484420917</v>
          </cell>
          <cell r="EO12">
            <v>17592.21334449057</v>
          </cell>
          <cell r="EP12" t="str">
            <v/>
          </cell>
          <cell r="EQ12" t="str">
            <v/>
          </cell>
          <cell r="ER12">
            <v>180305.70319909687</v>
          </cell>
          <cell r="ES12" t="str">
            <v/>
          </cell>
          <cell r="ET12" t="str">
            <v/>
          </cell>
          <cell r="EU12">
            <v>8731.5322367583449</v>
          </cell>
          <cell r="EV12">
            <v>1560701.9518465886</v>
          </cell>
          <cell r="EW12">
            <v>398015.68738316087</v>
          </cell>
          <cell r="EX12">
            <v>538286.61074842711</v>
          </cell>
          <cell r="EY12">
            <v>-379665.23884779948</v>
          </cell>
          <cell r="EZ12">
            <v>-7879.8712450676621</v>
          </cell>
          <cell r="FA12">
            <v>3371296.7427182342</v>
          </cell>
          <cell r="FB12">
            <v>3898644.2863039817</v>
          </cell>
          <cell r="FC12">
            <v>282048.38290748495</v>
          </cell>
          <cell r="FD12">
            <v>3481279.9463015785</v>
          </cell>
          <cell r="FE12">
            <v>4200547.2948015518</v>
          </cell>
          <cell r="FF12">
            <v>282048.38290748495</v>
          </cell>
          <cell r="FG12">
            <v>1958717.6392297496</v>
          </cell>
          <cell r="FH12">
            <v>150741.50065555997</v>
          </cell>
        </row>
        <row r="13">
          <cell r="B13" t="str">
            <v>No</v>
          </cell>
          <cell r="C13" t="str">
            <v>Auckland</v>
          </cell>
          <cell r="D13" t="str">
            <v>New Zealand</v>
          </cell>
          <cell r="E13" t="str">
            <v>East Asia and Oceania</v>
          </cell>
          <cell r="H13">
            <v>1990</v>
          </cell>
          <cell r="J13" t="str">
            <v>BASIC+</v>
          </cell>
          <cell r="K13">
            <v>930736.2</v>
          </cell>
          <cell r="L13">
            <v>4894</v>
          </cell>
          <cell r="M13">
            <v>0</v>
          </cell>
          <cell r="N13">
            <v>223061.24699903594</v>
          </cell>
          <cell r="O13">
            <v>336778.50303516584</v>
          </cell>
          <cell r="P13">
            <v>25784.763522146939</v>
          </cell>
          <cell r="Q13">
            <v>319458.71519921196</v>
          </cell>
          <cell r="R13">
            <v>91848.682645954323</v>
          </cell>
          <cell r="S13">
            <v>7032.2082333128019</v>
          </cell>
          <cell r="T13">
            <v>811349.4890559488</v>
          </cell>
          <cell r="U13">
            <v>336544.98696350347</v>
          </cell>
          <cell r="V13">
            <v>25022.052386280247</v>
          </cell>
          <cell r="W13" t="str">
            <v>IE</v>
          </cell>
          <cell r="X13" t="str">
            <v>IE</v>
          </cell>
          <cell r="Y13" t="str">
            <v>IE</v>
          </cell>
          <cell r="Z13">
            <v>0</v>
          </cell>
          <cell r="AA13">
            <v>191093.56031228983</v>
          </cell>
          <cell r="AB13">
            <v>83156.508365918096</v>
          </cell>
          <cell r="AC13">
            <v>6366.709526346287</v>
          </cell>
          <cell r="AD13" t="str">
            <v>NO</v>
          </cell>
          <cell r="AE13" t="str">
            <v>NO</v>
          </cell>
          <cell r="AF13" t="str">
            <v>NO</v>
          </cell>
          <cell r="AG13" t="str">
            <v>NO</v>
          </cell>
          <cell r="AH13">
            <v>191517.71988018948</v>
          </cell>
          <cell r="AI13">
            <v>2294404.2626716984</v>
          </cell>
          <cell r="AJ13" t="str">
            <v>NO</v>
          </cell>
          <cell r="AK13" t="str">
            <v>IE</v>
          </cell>
          <cell r="AL13">
            <v>31972.93436734474</v>
          </cell>
          <cell r="AM13">
            <v>0</v>
          </cell>
          <cell r="AN13">
            <v>0</v>
          </cell>
          <cell r="AO13">
            <v>11073.482774697928</v>
          </cell>
          <cell r="AP13" t="str">
            <v>IE</v>
          </cell>
          <cell r="AQ13">
            <v>132174.05823460943</v>
          </cell>
          <cell r="AR13" t="str">
            <v>IE</v>
          </cell>
          <cell r="AS13" t="str">
            <v>IE</v>
          </cell>
          <cell r="AT13">
            <v>226015.16434348497</v>
          </cell>
          <cell r="AU13" t="str">
            <v>IE</v>
          </cell>
          <cell r="AV13" t="str">
            <v>NO</v>
          </cell>
          <cell r="AW13" t="str">
            <v>IE</v>
          </cell>
          <cell r="AX13">
            <v>400459.34444851073</v>
          </cell>
          <cell r="AY13">
            <v>206708.53726451026</v>
          </cell>
          <cell r="AZ13" t="str">
            <v>NO</v>
          </cell>
          <cell r="BA13" t="str">
            <v>NO</v>
          </cell>
          <cell r="BB13" t="str">
            <v>NO</v>
          </cell>
          <cell r="BC13" t="str">
            <v>NO</v>
          </cell>
          <cell r="BD13" t="str">
            <v>NO</v>
          </cell>
          <cell r="BE13" t="str">
            <v>NO</v>
          </cell>
          <cell r="BF13" t="str">
            <v>NO</v>
          </cell>
          <cell r="BG13">
            <v>113862.88623138353</v>
          </cell>
          <cell r="BH13" t="str">
            <v>NO</v>
          </cell>
          <cell r="BI13" t="str">
            <v>NO</v>
          </cell>
          <cell r="BJ13">
            <v>1334202.3151601069</v>
          </cell>
          <cell r="BK13">
            <v>39850.721532078562</v>
          </cell>
          <cell r="BL13">
            <v>1195752.737156102</v>
          </cell>
          <cell r="BM13">
            <v>-1195131.4618983814</v>
          </cell>
          <cell r="BN13">
            <v>-60178.709401386754</v>
          </cell>
          <cell r="BO13" t="str">
            <v>NE</v>
          </cell>
          <cell r="BP13">
            <v>0</v>
          </cell>
          <cell r="BQ13">
            <v>0</v>
          </cell>
          <cell r="BR13">
            <v>0</v>
          </cell>
          <cell r="BS13">
            <v>0</v>
          </cell>
          <cell r="BT13">
            <v>0</v>
          </cell>
          <cell r="BU13">
            <v>0</v>
          </cell>
          <cell r="BW13">
            <v>5643290.860215364</v>
          </cell>
          <cell r="BX13">
            <v>7380181.4190100636</v>
          </cell>
          <cell r="BY13">
            <v>7380181.4190100636</v>
          </cell>
          <cell r="BZ13">
            <v>5902749.2444888297</v>
          </cell>
          <cell r="CA13">
            <v>2584809.4124572179</v>
          </cell>
          <cell r="CB13">
            <v>2337450.6798137408</v>
          </cell>
          <cell r="CC13">
            <v>721030.76794440451</v>
          </cell>
          <cell r="CD13">
            <v>2649015.1461253036</v>
          </cell>
          <cell r="CE13">
            <v>2695639.9023918356</v>
          </cell>
          <cell r="CF13">
            <v>721030.76794440451</v>
          </cell>
          <cell r="CG13">
            <v>1374053.0366921853</v>
          </cell>
          <cell r="CH13">
            <v>-59557.434143666142</v>
          </cell>
          <cell r="CI13">
            <v>1736480.731446676</v>
          </cell>
          <cell r="CK13">
            <v>2337450.6798137408</v>
          </cell>
          <cell r="CL13">
            <v>514322.23067989427</v>
          </cell>
          <cell r="CM13" t="str">
            <v/>
          </cell>
          <cell r="CN13">
            <v>1374053.0366921853</v>
          </cell>
          <cell r="CO13">
            <v>-59557.434143666142</v>
          </cell>
          <cell r="CP13">
            <v>559839.75003420177</v>
          </cell>
          <cell r="CQ13">
            <v>411307.39784516627</v>
          </cell>
          <cell r="CR13">
            <v>1147894.4760194523</v>
          </cell>
          <cell r="CS13" t="str">
            <v/>
          </cell>
          <cell r="CT13">
            <v>274250.06867820793</v>
          </cell>
          <cell r="CU13" t="str">
            <v/>
          </cell>
          <cell r="CV13" t="str">
            <v/>
          </cell>
          <cell r="CW13">
            <v>191517.71988018948</v>
          </cell>
          <cell r="CX13">
            <v>2294404.2626716984</v>
          </cell>
          <cell r="CY13">
            <v>31972.93436734474</v>
          </cell>
          <cell r="CZ13">
            <v>11073.482774697928</v>
          </cell>
          <cell r="DA13" t="str">
            <v/>
          </cell>
          <cell r="DB13" t="str">
            <v/>
          </cell>
          <cell r="DC13">
            <v>607167.88171302096</v>
          </cell>
          <cell r="DD13" t="str">
            <v/>
          </cell>
          <cell r="DE13" t="str">
            <v/>
          </cell>
          <cell r="DF13">
            <v>113862.88623138353</v>
          </cell>
          <cell r="DG13">
            <v>585624.51355634874</v>
          </cell>
          <cell r="DH13">
            <v>418339.60607847909</v>
          </cell>
          <cell r="DI13">
            <v>1172916.5284057325</v>
          </cell>
          <cell r="DJ13" t="str">
            <v/>
          </cell>
          <cell r="DK13">
            <v>280616.77820455423</v>
          </cell>
          <cell r="DL13" t="str">
            <v/>
          </cell>
          <cell r="DM13" t="str">
            <v/>
          </cell>
          <cell r="DN13">
            <v>191517.71988018948</v>
          </cell>
          <cell r="DO13">
            <v>2294404.2626716984</v>
          </cell>
          <cell r="DP13">
            <v>31972.93436734474</v>
          </cell>
          <cell r="DQ13">
            <v>143247.54100930737</v>
          </cell>
          <cell r="DR13">
            <v>226015.16434348497</v>
          </cell>
          <cell r="DS13" t="str">
            <v/>
          </cell>
          <cell r="DT13">
            <v>607167.88171302096</v>
          </cell>
          <cell r="DU13" t="str">
            <v/>
          </cell>
          <cell r="DV13" t="str">
            <v/>
          </cell>
          <cell r="DW13">
            <v>113862.88623138353</v>
          </cell>
          <cell r="DX13">
            <v>1334202.3151601069</v>
          </cell>
          <cell r="DY13">
            <v>39850.721532078562</v>
          </cell>
          <cell r="DZ13">
            <v>1195752.737156102</v>
          </cell>
          <cell r="EA13">
            <v>-1195131.4618983814</v>
          </cell>
          <cell r="EB13">
            <v>-60178.709401386754</v>
          </cell>
          <cell r="EC13" t="str">
            <v/>
          </cell>
          <cell r="ED13">
            <v>223061.24699903594</v>
          </cell>
          <cell r="EE13">
            <v>319458.71519921196</v>
          </cell>
          <cell r="EF13">
            <v>811349.4890559488</v>
          </cell>
          <cell r="EG13" t="str">
            <v/>
          </cell>
          <cell r="EH13" t="str">
            <v/>
          </cell>
          <cell r="EI13">
            <v>191093.56031228983</v>
          </cell>
          <cell r="EJ13" t="str">
            <v/>
          </cell>
          <cell r="EK13" t="str">
            <v/>
          </cell>
          <cell r="EL13">
            <v>191517.71988018948</v>
          </cell>
          <cell r="EM13">
            <v>2294404.2626716984</v>
          </cell>
          <cell r="EN13">
            <v>31972.93436734474</v>
          </cell>
          <cell r="EO13">
            <v>11073.482774697928</v>
          </cell>
          <cell r="EP13" t="str">
            <v/>
          </cell>
          <cell r="EQ13" t="str">
            <v/>
          </cell>
          <cell r="ER13">
            <v>400459.34444851073</v>
          </cell>
          <cell r="ES13" t="str">
            <v/>
          </cell>
          <cell r="ET13" t="str">
            <v/>
          </cell>
          <cell r="EU13">
            <v>113862.88623138353</v>
          </cell>
          <cell r="EV13">
            <v>1334202.3151601069</v>
          </cell>
          <cell r="EW13">
            <v>39850.721532078562</v>
          </cell>
          <cell r="EX13">
            <v>1195752.737156102</v>
          </cell>
          <cell r="EY13">
            <v>-1195131.4618983814</v>
          </cell>
          <cell r="EZ13">
            <v>-60178.709401386754</v>
          </cell>
          <cell r="FA13">
            <v>2584809.4124572179</v>
          </cell>
          <cell r="FB13">
            <v>2337450.6798137408</v>
          </cell>
          <cell r="FC13">
            <v>721030.76794440451</v>
          </cell>
          <cell r="FD13">
            <v>2649015.1461253036</v>
          </cell>
          <cell r="FE13">
            <v>2695639.9023918356</v>
          </cell>
          <cell r="FF13">
            <v>721030.76794440451</v>
          </cell>
          <cell r="FG13">
            <v>1374053.0366921853</v>
          </cell>
          <cell r="FH13">
            <v>-59557.434143666142</v>
          </cell>
        </row>
        <row r="14">
          <cell r="B14" t="str">
            <v>YES</v>
          </cell>
          <cell r="C14" t="str">
            <v>Bogotá</v>
          </cell>
          <cell r="D14" t="str">
            <v xml:space="preserve">Colombia </v>
          </cell>
          <cell r="E14" t="str">
            <v>Latin America</v>
          </cell>
          <cell r="H14">
            <v>2012</v>
          </cell>
          <cell r="J14" t="str">
            <v>BASIC</v>
          </cell>
          <cell r="K14">
            <v>7571345</v>
          </cell>
          <cell r="L14">
            <v>1636.6</v>
          </cell>
          <cell r="M14">
            <v>68444073455.759605</v>
          </cell>
          <cell r="N14">
            <v>765140.46046302898</v>
          </cell>
          <cell r="O14">
            <v>1394887.7965676526</v>
          </cell>
          <cell r="P14" t="str">
            <v>NE</v>
          </cell>
          <cell r="Q14">
            <v>1776265.5309885843</v>
          </cell>
          <cell r="R14">
            <v>782986.45746494574</v>
          </cell>
          <cell r="S14" t="str">
            <v>NE</v>
          </cell>
          <cell r="T14">
            <v>1672673.8942635136</v>
          </cell>
          <cell r="U14">
            <v>223495.33346062616</v>
          </cell>
          <cell r="V14" t="str">
            <v>NE</v>
          </cell>
          <cell r="W14" t="str">
            <v>NO</v>
          </cell>
          <cell r="X14" t="str">
            <v>NO</v>
          </cell>
          <cell r="Y14" t="str">
            <v>NO</v>
          </cell>
          <cell r="Z14" t="str">
            <v>NO</v>
          </cell>
          <cell r="AA14">
            <v>49732.085577456193</v>
          </cell>
          <cell r="AB14" t="str">
            <v>IE</v>
          </cell>
          <cell r="AC14" t="str">
            <v>NE</v>
          </cell>
          <cell r="AD14">
            <v>1374.7727342043763</v>
          </cell>
          <cell r="AE14">
            <v>80028.249042327559</v>
          </cell>
          <cell r="AF14" t="str">
            <v>NE</v>
          </cell>
          <cell r="AG14" t="str">
            <v>NO</v>
          </cell>
          <cell r="AH14">
            <v>38226.44732715407</v>
          </cell>
          <cell r="AI14">
            <v>4691955.43</v>
          </cell>
          <cell r="AJ14" t="str">
            <v>NO</v>
          </cell>
          <cell r="AK14" t="str">
            <v>NE</v>
          </cell>
          <cell r="AL14">
            <v>213.26374879327605</v>
          </cell>
          <cell r="AM14" t="str">
            <v>NO</v>
          </cell>
          <cell r="AN14" t="str">
            <v>NE</v>
          </cell>
          <cell r="AO14" t="str">
            <v>NO</v>
          </cell>
          <cell r="AP14" t="str">
            <v>NO</v>
          </cell>
          <cell r="AQ14" t="str">
            <v>NO</v>
          </cell>
          <cell r="AR14" t="str">
            <v>NO</v>
          </cell>
          <cell r="AS14" t="str">
            <v>NO</v>
          </cell>
          <cell r="AT14" t="str">
            <v>NE</v>
          </cell>
          <cell r="AU14" t="str">
            <v>IE</v>
          </cell>
          <cell r="AV14" t="str">
            <v>NO</v>
          </cell>
          <cell r="AW14" t="str">
            <v>NO</v>
          </cell>
          <cell r="AX14">
            <v>47973.854107185711</v>
          </cell>
          <cell r="AY14" t="str">
            <v>NO</v>
          </cell>
          <cell r="AZ14">
            <v>98.376299401197585</v>
          </cell>
          <cell r="BA14">
            <v>10.9619988</v>
          </cell>
          <cell r="BB14" t="str">
            <v>NO</v>
          </cell>
          <cell r="BC14" t="str">
            <v>NO</v>
          </cell>
          <cell r="BD14">
            <v>9.59558</v>
          </cell>
          <cell r="BE14">
            <v>127.85769999999999</v>
          </cell>
          <cell r="BF14" t="str">
            <v>NO</v>
          </cell>
          <cell r="BG14">
            <v>884380.95173532935</v>
          </cell>
          <cell r="BH14" t="str">
            <v>NO</v>
          </cell>
          <cell r="BI14" t="str">
            <v>NO</v>
          </cell>
          <cell r="BJ14">
            <v>425.67</v>
          </cell>
          <cell r="BK14">
            <v>155136.10174985998</v>
          </cell>
          <cell r="BL14">
            <v>65355.743233876252</v>
          </cell>
          <cell r="BM14">
            <v>294849.74570664071</v>
          </cell>
          <cell r="BN14">
            <v>5103569.7805090211</v>
          </cell>
          <cell r="BO14" t="str">
            <v>NE</v>
          </cell>
          <cell r="BP14">
            <v>0</v>
          </cell>
          <cell r="BQ14">
            <v>0</v>
          </cell>
          <cell r="BR14">
            <v>0</v>
          </cell>
          <cell r="BS14">
            <v>0</v>
          </cell>
          <cell r="BT14">
            <v>0</v>
          </cell>
          <cell r="BU14">
            <v>0</v>
          </cell>
          <cell r="BW14">
            <v>12409482.9427596</v>
          </cell>
          <cell r="BX14">
            <v>18028819.983958997</v>
          </cell>
          <cell r="BY14">
            <v>18028819.983958997</v>
          </cell>
          <cell r="BZ14">
            <v>15547392.666022848</v>
          </cell>
          <cell r="CA14">
            <v>6784811.0278894929</v>
          </cell>
          <cell r="CB14">
            <v>4692168.6937487926</v>
          </cell>
          <cell r="CC14">
            <v>932503.22112131503</v>
          </cell>
          <cell r="CD14">
            <v>6784811.0278894929</v>
          </cell>
          <cell r="CE14">
            <v>4692168.6937487926</v>
          </cell>
          <cell r="CF14">
            <v>932503.22112131503</v>
          </cell>
          <cell r="CG14">
            <v>155561.77174986</v>
          </cell>
          <cell r="CH14">
            <v>5463775.2694495376</v>
          </cell>
          <cell r="CI14">
            <v>4303413.1913539413</v>
          </cell>
          <cell r="CK14">
            <v>4692168.6937487926</v>
          </cell>
          <cell r="CL14">
            <v>932375.36342131509</v>
          </cell>
          <cell r="CM14">
            <v>98.376299401197585</v>
          </cell>
          <cell r="CN14">
            <v>155561.77174986</v>
          </cell>
          <cell r="CO14">
            <v>5463775.2694495376</v>
          </cell>
          <cell r="CP14">
            <v>2160028.2570306817</v>
          </cell>
          <cell r="CQ14">
            <v>2559251.9884535298</v>
          </cell>
          <cell r="CR14">
            <v>1896169.2277241398</v>
          </cell>
          <cell r="CS14" t="str">
            <v/>
          </cell>
          <cell r="CT14">
            <v>49732.085577456193</v>
          </cell>
          <cell r="CU14">
            <v>81403.021776531939</v>
          </cell>
          <cell r="CV14" t="str">
            <v/>
          </cell>
          <cell r="CW14">
            <v>38226.44732715407</v>
          </cell>
          <cell r="CX14">
            <v>4691955.43</v>
          </cell>
          <cell r="CY14">
            <v>213.26374879327605</v>
          </cell>
          <cell r="CZ14" t="str">
            <v/>
          </cell>
          <cell r="DA14" t="str">
            <v/>
          </cell>
          <cell r="DB14" t="str">
            <v/>
          </cell>
          <cell r="DC14">
            <v>47973.854107185711</v>
          </cell>
          <cell r="DD14">
            <v>10.9619988</v>
          </cell>
          <cell r="DE14">
            <v>137.45328000000001</v>
          </cell>
          <cell r="DF14">
            <v>884380.95173532935</v>
          </cell>
          <cell r="DG14">
            <v>2160028.2570306817</v>
          </cell>
          <cell r="DH14">
            <v>2559251.9884535298</v>
          </cell>
          <cell r="DI14">
            <v>1896169.2277241398</v>
          </cell>
          <cell r="DJ14" t="str">
            <v/>
          </cell>
          <cell r="DK14">
            <v>49732.085577456193</v>
          </cell>
          <cell r="DL14">
            <v>81403.021776531939</v>
          </cell>
          <cell r="DM14" t="str">
            <v/>
          </cell>
          <cell r="DN14">
            <v>38226.44732715407</v>
          </cell>
          <cell r="DO14">
            <v>4691955.43</v>
          </cell>
          <cell r="DP14">
            <v>213.26374879327605</v>
          </cell>
          <cell r="DQ14" t="str">
            <v/>
          </cell>
          <cell r="DR14" t="str">
            <v/>
          </cell>
          <cell r="DS14" t="str">
            <v/>
          </cell>
          <cell r="DT14">
            <v>47973.854107185711</v>
          </cell>
          <cell r="DU14">
            <v>10.9619988</v>
          </cell>
          <cell r="DV14">
            <v>137.45328000000001</v>
          </cell>
          <cell r="DW14">
            <v>884380.95173532935</v>
          </cell>
          <cell r="DX14">
            <v>425.67</v>
          </cell>
          <cell r="DY14">
            <v>155136.10174985998</v>
          </cell>
          <cell r="DZ14">
            <v>65355.743233876252</v>
          </cell>
          <cell r="EA14">
            <v>294849.74570664071</v>
          </cell>
          <cell r="EB14">
            <v>5103569.7805090211</v>
          </cell>
          <cell r="EC14" t="str">
            <v/>
          </cell>
          <cell r="ED14">
            <v>765140.46046302898</v>
          </cell>
          <cell r="EE14">
            <v>1776265.5309885843</v>
          </cell>
          <cell r="EF14">
            <v>1672673.8942635136</v>
          </cell>
          <cell r="EG14" t="str">
            <v/>
          </cell>
          <cell r="EH14" t="str">
            <v/>
          </cell>
          <cell r="EI14">
            <v>49732.085577456193</v>
          </cell>
          <cell r="EJ14">
            <v>1374.7727342043763</v>
          </cell>
          <cell r="EK14" t="str">
            <v/>
          </cell>
          <cell r="EL14">
            <v>38226.44732715407</v>
          </cell>
          <cell r="EM14">
            <v>4691955.43</v>
          </cell>
          <cell r="EN14">
            <v>213.26374879327605</v>
          </cell>
          <cell r="EO14" t="str">
            <v/>
          </cell>
          <cell r="EP14" t="str">
            <v/>
          </cell>
          <cell r="EQ14" t="str">
            <v/>
          </cell>
          <cell r="ER14">
            <v>48072.23040658691</v>
          </cell>
          <cell r="ES14">
            <v>10.9619988</v>
          </cell>
          <cell r="ET14">
            <v>9.59558</v>
          </cell>
          <cell r="EU14">
            <v>884380.95173532935</v>
          </cell>
          <cell r="EV14">
            <v>425.67</v>
          </cell>
          <cell r="EW14">
            <v>155136.10174985998</v>
          </cell>
          <cell r="EX14">
            <v>65355.743233876252</v>
          </cell>
          <cell r="EY14">
            <v>294849.74570664071</v>
          </cell>
          <cell r="EZ14">
            <v>5103569.7805090211</v>
          </cell>
          <cell r="FA14">
            <v>6784811.0278894929</v>
          </cell>
          <cell r="FB14">
            <v>4692168.6937487926</v>
          </cell>
          <cell r="FC14">
            <v>932503.22112131503</v>
          </cell>
          <cell r="FD14">
            <v>6784811.0278894929</v>
          </cell>
          <cell r="FE14">
            <v>4692168.6937487926</v>
          </cell>
          <cell r="FF14">
            <v>932503.22112131503</v>
          </cell>
          <cell r="FG14">
            <v>155561.77174986</v>
          </cell>
          <cell r="FH14">
            <v>5463775.2694495376</v>
          </cell>
        </row>
        <row r="15">
          <cell r="B15" t="str">
            <v>No</v>
          </cell>
          <cell r="C15" t="str">
            <v>Boston</v>
          </cell>
          <cell r="D15" t="str">
            <v>USA</v>
          </cell>
          <cell r="E15" t="str">
            <v>North America</v>
          </cell>
          <cell r="H15">
            <v>2005</v>
          </cell>
          <cell r="J15" t="str">
            <v>BASIC</v>
          </cell>
          <cell r="K15">
            <v>520702</v>
          </cell>
          <cell r="L15">
            <v>125</v>
          </cell>
          <cell r="M15">
            <v>90975000000</v>
          </cell>
          <cell r="N15">
            <v>990351.80889684008</v>
          </cell>
          <cell r="O15">
            <v>583302.62199506711</v>
          </cell>
          <cell r="P15" t="str">
            <v>NE</v>
          </cell>
          <cell r="Q15">
            <v>1482093.8752621873</v>
          </cell>
          <cell r="R15">
            <v>2580310.8520708899</v>
          </cell>
          <cell r="S15" t="str">
            <v>NE</v>
          </cell>
          <cell r="T15" t="str">
            <v>IE</v>
          </cell>
          <cell r="U15" t="str">
            <v>IE</v>
          </cell>
          <cell r="V15" t="str">
            <v>NE</v>
          </cell>
          <cell r="W15" t="str">
            <v>NO</v>
          </cell>
          <cell r="X15" t="str">
            <v>NO</v>
          </cell>
          <cell r="Y15" t="str">
            <v>NO</v>
          </cell>
          <cell r="Z15">
            <v>0</v>
          </cell>
          <cell r="AA15" t="str">
            <v>NO</v>
          </cell>
          <cell r="AB15" t="str">
            <v>NO</v>
          </cell>
          <cell r="AC15" t="str">
            <v>NE</v>
          </cell>
          <cell r="AD15" t="str">
            <v>NO</v>
          </cell>
          <cell r="AE15" t="str">
            <v>NO</v>
          </cell>
          <cell r="AF15" t="str">
            <v>NO</v>
          </cell>
          <cell r="AG15" t="str">
            <v>NO</v>
          </cell>
          <cell r="AH15">
            <v>21948.259881035512</v>
          </cell>
          <cell r="AI15">
            <v>1589725.2480165195</v>
          </cell>
          <cell r="AJ15" t="str">
            <v>NO</v>
          </cell>
          <cell r="AK15" t="str">
            <v>NE</v>
          </cell>
          <cell r="AL15">
            <v>24250.336128719999</v>
          </cell>
          <cell r="AM15">
            <v>71496.82165089577</v>
          </cell>
          <cell r="AN15" t="str">
            <v>NE</v>
          </cell>
          <cell r="AO15">
            <v>256.05938874000003</v>
          </cell>
          <cell r="AP15" t="str">
            <v>NO</v>
          </cell>
          <cell r="AQ15" t="str">
            <v>NE</v>
          </cell>
          <cell r="AR15" t="str">
            <v>NO</v>
          </cell>
          <cell r="AS15" t="str">
            <v>NO</v>
          </cell>
          <cell r="AT15" t="str">
            <v>NE</v>
          </cell>
          <cell r="AU15">
            <v>10181.802562251425</v>
          </cell>
          <cell r="AV15" t="str">
            <v>NO</v>
          </cell>
          <cell r="AW15" t="str">
            <v>NE</v>
          </cell>
          <cell r="AX15" t="str">
            <v>NO</v>
          </cell>
          <cell r="AY15" t="str">
            <v>NO</v>
          </cell>
          <cell r="AZ15" t="str">
            <v>NO</v>
          </cell>
          <cell r="BA15" t="str">
            <v>NO</v>
          </cell>
          <cell r="BB15" t="str">
            <v>NO</v>
          </cell>
          <cell r="BC15" t="str">
            <v>NO</v>
          </cell>
          <cell r="BD15" t="str">
            <v>NO</v>
          </cell>
          <cell r="BE15">
            <v>0</v>
          </cell>
          <cell r="BF15">
            <v>0</v>
          </cell>
          <cell r="BG15">
            <v>16820.57</v>
          </cell>
          <cell r="BH15" t="str">
            <v>NO</v>
          </cell>
          <cell r="BI15">
            <v>35656</v>
          </cell>
          <cell r="BJ15" t="str">
            <v>NE</v>
          </cell>
          <cell r="BK15" t="str">
            <v>NE</v>
          </cell>
          <cell r="BL15" t="str">
            <v>NE</v>
          </cell>
          <cell r="BM15" t="str">
            <v>NE</v>
          </cell>
          <cell r="BN15" t="str">
            <v>NE</v>
          </cell>
          <cell r="BO15" t="str">
            <v>NE</v>
          </cell>
          <cell r="BP15">
            <v>0</v>
          </cell>
          <cell r="BQ15">
            <v>0</v>
          </cell>
          <cell r="BR15">
            <v>0</v>
          </cell>
          <cell r="BS15">
            <v>0</v>
          </cell>
          <cell r="BT15">
            <v>0</v>
          </cell>
          <cell r="BU15">
            <v>0</v>
          </cell>
          <cell r="BW15">
            <v>7370738.2558531472</v>
          </cell>
          <cell r="BX15">
            <v>7370738.2558531472</v>
          </cell>
          <cell r="BY15">
            <v>7370738.2558531472</v>
          </cell>
          <cell r="BZ15">
            <v>4171283.9601362939</v>
          </cell>
          <cell r="CA15">
            <v>5658007.4181060204</v>
          </cell>
          <cell r="CB15">
            <v>1695910.2677471268</v>
          </cell>
          <cell r="CC15">
            <v>16820.57</v>
          </cell>
          <cell r="CD15">
            <v>5658007.4181060204</v>
          </cell>
          <cell r="CE15">
            <v>1695910.2677471268</v>
          </cell>
          <cell r="CF15">
            <v>16820.57</v>
          </cell>
          <cell r="CG15" t="str">
            <v/>
          </cell>
          <cell r="CH15" t="str">
            <v/>
          </cell>
          <cell r="CI15">
            <v>2494393.9440400628</v>
          </cell>
          <cell r="CK15">
            <v>1624413.446096231</v>
          </cell>
          <cell r="CL15">
            <v>16820.57</v>
          </cell>
          <cell r="CM15">
            <v>35656</v>
          </cell>
          <cell r="CN15" t="str">
            <v/>
          </cell>
          <cell r="CO15" t="str">
            <v/>
          </cell>
          <cell r="CP15">
            <v>1573654.4308919073</v>
          </cell>
          <cell r="CQ15">
            <v>4062404.7273330772</v>
          </cell>
          <cell r="CR15" t="str">
            <v/>
          </cell>
          <cell r="CS15" t="str">
            <v/>
          </cell>
          <cell r="CT15" t="str">
            <v/>
          </cell>
          <cell r="CU15" t="str">
            <v/>
          </cell>
          <cell r="CV15" t="str">
            <v/>
          </cell>
          <cell r="CW15">
            <v>21948.259881035512</v>
          </cell>
          <cell r="CX15">
            <v>1589725.2480165195</v>
          </cell>
          <cell r="CY15">
            <v>95747.157779615765</v>
          </cell>
          <cell r="CZ15">
            <v>256.05938874000003</v>
          </cell>
          <cell r="DA15" t="str">
            <v/>
          </cell>
          <cell r="DB15">
            <v>10181.802562251425</v>
          </cell>
          <cell r="DC15" t="str">
            <v/>
          </cell>
          <cell r="DD15" t="str">
            <v/>
          </cell>
          <cell r="DE15" t="str">
            <v/>
          </cell>
          <cell r="DF15">
            <v>16820.57</v>
          </cell>
          <cell r="DG15">
            <v>1573654.4308919073</v>
          </cell>
          <cell r="DH15">
            <v>4062404.7273330772</v>
          </cell>
          <cell r="DI15" t="str">
            <v/>
          </cell>
          <cell r="DJ15" t="str">
            <v/>
          </cell>
          <cell r="DK15" t="str">
            <v/>
          </cell>
          <cell r="DL15" t="str">
            <v/>
          </cell>
          <cell r="DM15" t="str">
            <v/>
          </cell>
          <cell r="DN15">
            <v>21948.259881035512</v>
          </cell>
          <cell r="DO15">
            <v>1589725.2480165195</v>
          </cell>
          <cell r="DP15">
            <v>95747.157779615765</v>
          </cell>
          <cell r="DQ15">
            <v>256.05938874000003</v>
          </cell>
          <cell r="DR15" t="str">
            <v/>
          </cell>
          <cell r="DS15">
            <v>10181.802562251425</v>
          </cell>
          <cell r="DT15" t="str">
            <v/>
          </cell>
          <cell r="DU15" t="str">
            <v/>
          </cell>
          <cell r="DV15" t="str">
            <v/>
          </cell>
          <cell r="DW15">
            <v>16820.57</v>
          </cell>
          <cell r="DX15" t="str">
            <v/>
          </cell>
          <cell r="DY15" t="str">
            <v/>
          </cell>
          <cell r="DZ15" t="str">
            <v/>
          </cell>
          <cell r="EA15" t="str">
            <v/>
          </cell>
          <cell r="EB15" t="str">
            <v/>
          </cell>
          <cell r="EC15" t="str">
            <v/>
          </cell>
          <cell r="ED15">
            <v>990351.80889684008</v>
          </cell>
          <cell r="EE15">
            <v>1482093.8752621873</v>
          </cell>
          <cell r="EF15" t="str">
            <v/>
          </cell>
          <cell r="EG15" t="str">
            <v/>
          </cell>
          <cell r="EH15" t="str">
            <v/>
          </cell>
          <cell r="EI15" t="str">
            <v/>
          </cell>
          <cell r="EJ15" t="str">
            <v/>
          </cell>
          <cell r="EK15" t="str">
            <v/>
          </cell>
          <cell r="EL15">
            <v>21948.259881035512</v>
          </cell>
          <cell r="EM15">
            <v>1589725.2480165195</v>
          </cell>
          <cell r="EN15">
            <v>24250.336128719999</v>
          </cell>
          <cell r="EO15">
            <v>256.05938874000003</v>
          </cell>
          <cell r="EP15" t="str">
            <v/>
          </cell>
          <cell r="EQ15">
            <v>10181.802562251425</v>
          </cell>
          <cell r="ER15" t="str">
            <v/>
          </cell>
          <cell r="ES15" t="str">
            <v/>
          </cell>
          <cell r="ET15" t="str">
            <v/>
          </cell>
          <cell r="EU15">
            <v>52476.57</v>
          </cell>
          <cell r="EV15" t="str">
            <v/>
          </cell>
          <cell r="EW15" t="str">
            <v/>
          </cell>
          <cell r="EX15" t="str">
            <v/>
          </cell>
          <cell r="EY15" t="str">
            <v/>
          </cell>
          <cell r="EZ15" t="str">
            <v/>
          </cell>
          <cell r="FA15">
            <v>5658007.4181060204</v>
          </cell>
          <cell r="FB15">
            <v>1695910.2677471268</v>
          </cell>
          <cell r="FC15">
            <v>16820.57</v>
          </cell>
          <cell r="FD15">
            <v>5658007.4181060204</v>
          </cell>
          <cell r="FE15">
            <v>1695910.2677471268</v>
          </cell>
          <cell r="FF15">
            <v>16820.57</v>
          </cell>
          <cell r="FG15" t="str">
            <v/>
          </cell>
          <cell r="FH15" t="str">
            <v/>
          </cell>
        </row>
        <row r="16">
          <cell r="B16" t="str">
            <v>No</v>
          </cell>
          <cell r="C16" t="str">
            <v>Boston</v>
          </cell>
          <cell r="D16" t="str">
            <v>USA</v>
          </cell>
          <cell r="E16" t="str">
            <v>North America</v>
          </cell>
          <cell r="H16">
            <v>2006</v>
          </cell>
          <cell r="J16" t="str">
            <v>BASIC</v>
          </cell>
          <cell r="K16">
            <v>575187</v>
          </cell>
          <cell r="L16">
            <v>125</v>
          </cell>
          <cell r="M16">
            <v>92760000000</v>
          </cell>
          <cell r="N16">
            <v>936730.8467772</v>
          </cell>
          <cell r="O16">
            <v>487672.6284587282</v>
          </cell>
          <cell r="P16" t="str">
            <v>NE</v>
          </cell>
          <cell r="Q16">
            <v>1343238.2886119878</v>
          </cell>
          <cell r="R16">
            <v>2213474.7378287418</v>
          </cell>
          <cell r="S16" t="str">
            <v>NE</v>
          </cell>
          <cell r="T16" t="str">
            <v>IE</v>
          </cell>
          <cell r="U16" t="str">
            <v>IE</v>
          </cell>
          <cell r="V16" t="str">
            <v>NE</v>
          </cell>
          <cell r="W16" t="str">
            <v>NO</v>
          </cell>
          <cell r="X16" t="str">
            <v>NO</v>
          </cell>
          <cell r="Y16" t="str">
            <v>NO</v>
          </cell>
          <cell r="Z16">
            <v>162441.3163339264</v>
          </cell>
          <cell r="AA16" t="str">
            <v>NO</v>
          </cell>
          <cell r="AB16" t="str">
            <v>NO</v>
          </cell>
          <cell r="AC16" t="str">
            <v>NE</v>
          </cell>
          <cell r="AD16" t="str">
            <v>NO</v>
          </cell>
          <cell r="AE16" t="str">
            <v>NO</v>
          </cell>
          <cell r="AF16" t="str">
            <v>NO</v>
          </cell>
          <cell r="AG16" t="str">
            <v>NO</v>
          </cell>
          <cell r="AH16">
            <v>20970.617238692288</v>
          </cell>
          <cell r="AI16">
            <v>1584977.7472136947</v>
          </cell>
          <cell r="AJ16" t="str">
            <v>NO</v>
          </cell>
          <cell r="AK16" t="str">
            <v>NE</v>
          </cell>
          <cell r="AL16">
            <v>26787.824921520005</v>
          </cell>
          <cell r="AM16">
            <v>57169.24643813118</v>
          </cell>
          <cell r="AN16" t="str">
            <v>NE</v>
          </cell>
          <cell r="AO16">
            <v>282.85185094000002</v>
          </cell>
          <cell r="AP16" t="str">
            <v>NO</v>
          </cell>
          <cell r="AQ16" t="str">
            <v>NE</v>
          </cell>
          <cell r="AR16" t="str">
            <v>NO</v>
          </cell>
          <cell r="AS16" t="str">
            <v>NO</v>
          </cell>
          <cell r="AT16" t="str">
            <v>NE</v>
          </cell>
          <cell r="AU16">
            <v>11240.265219307101</v>
          </cell>
          <cell r="AV16" t="str">
            <v>NO</v>
          </cell>
          <cell r="AW16" t="str">
            <v>NE</v>
          </cell>
          <cell r="AX16" t="str">
            <v>NO</v>
          </cell>
          <cell r="AY16" t="str">
            <v>NO</v>
          </cell>
          <cell r="AZ16" t="str">
            <v>NO</v>
          </cell>
          <cell r="BA16" t="str">
            <v>NO</v>
          </cell>
          <cell r="BB16" t="str">
            <v>NO</v>
          </cell>
          <cell r="BC16" t="str">
            <v>NO</v>
          </cell>
          <cell r="BD16" t="str">
            <v>NO</v>
          </cell>
          <cell r="BE16">
            <v>0</v>
          </cell>
          <cell r="BF16">
            <v>0</v>
          </cell>
          <cell r="BG16">
            <v>16692.57</v>
          </cell>
          <cell r="BH16" t="str">
            <v>NO</v>
          </cell>
          <cell r="BI16">
            <v>32985</v>
          </cell>
          <cell r="BJ16" t="str">
            <v>NE</v>
          </cell>
          <cell r="BK16" t="str">
            <v>NE</v>
          </cell>
          <cell r="BL16" t="str">
            <v>NE</v>
          </cell>
          <cell r="BM16" t="str">
            <v>NE</v>
          </cell>
          <cell r="BN16" t="str">
            <v>NE</v>
          </cell>
          <cell r="BO16" t="str">
            <v>NE</v>
          </cell>
          <cell r="BP16">
            <v>0</v>
          </cell>
          <cell r="BQ16">
            <v>0</v>
          </cell>
          <cell r="BR16">
            <v>0</v>
          </cell>
          <cell r="BS16">
            <v>0</v>
          </cell>
          <cell r="BT16">
            <v>0</v>
          </cell>
          <cell r="BU16">
            <v>0</v>
          </cell>
          <cell r="BW16">
            <v>6699237.6245589433</v>
          </cell>
          <cell r="BX16">
            <v>6699237.6245589433</v>
          </cell>
          <cell r="BY16">
            <v>6699237.6245589433</v>
          </cell>
          <cell r="BZ16">
            <v>4136347.3281672681</v>
          </cell>
          <cell r="CA16">
            <v>5002087.1189153502</v>
          </cell>
          <cell r="CB16">
            <v>1680457.9356435928</v>
          </cell>
          <cell r="CC16">
            <v>16692.57</v>
          </cell>
          <cell r="CD16">
            <v>5002087.1189153502</v>
          </cell>
          <cell r="CE16">
            <v>1680457.9356435928</v>
          </cell>
          <cell r="CF16">
            <v>16692.57</v>
          </cell>
          <cell r="CG16" t="str">
            <v/>
          </cell>
          <cell r="CH16" t="str">
            <v/>
          </cell>
          <cell r="CI16">
            <v>2463381.0689618066</v>
          </cell>
          <cell r="CK16">
            <v>1623288.6892054616</v>
          </cell>
          <cell r="CL16">
            <v>16692.57</v>
          </cell>
          <cell r="CM16">
            <v>32985</v>
          </cell>
          <cell r="CN16" t="str">
            <v/>
          </cell>
          <cell r="CO16" t="str">
            <v/>
          </cell>
          <cell r="CP16">
            <v>1424403.4752359283</v>
          </cell>
          <cell r="CQ16">
            <v>3556713.0264407294</v>
          </cell>
          <cell r="CR16" t="str">
            <v/>
          </cell>
          <cell r="CS16" t="str">
            <v/>
          </cell>
          <cell r="CT16" t="str">
            <v/>
          </cell>
          <cell r="CU16" t="str">
            <v/>
          </cell>
          <cell r="CV16" t="str">
            <v/>
          </cell>
          <cell r="CW16">
            <v>20970.617238692288</v>
          </cell>
          <cell r="CX16">
            <v>1584977.7472136947</v>
          </cell>
          <cell r="CY16">
            <v>83957.071359651192</v>
          </cell>
          <cell r="CZ16">
            <v>282.85185094000002</v>
          </cell>
          <cell r="DA16" t="str">
            <v/>
          </cell>
          <cell r="DB16">
            <v>11240.265219307101</v>
          </cell>
          <cell r="DC16" t="str">
            <v/>
          </cell>
          <cell r="DD16" t="str">
            <v/>
          </cell>
          <cell r="DE16" t="str">
            <v/>
          </cell>
          <cell r="DF16">
            <v>16692.57</v>
          </cell>
          <cell r="DG16">
            <v>1424403.4752359283</v>
          </cell>
          <cell r="DH16">
            <v>3556713.0264407294</v>
          </cell>
          <cell r="DI16" t="str">
            <v/>
          </cell>
          <cell r="DJ16" t="str">
            <v/>
          </cell>
          <cell r="DK16" t="str">
            <v/>
          </cell>
          <cell r="DL16" t="str">
            <v/>
          </cell>
          <cell r="DM16" t="str">
            <v/>
          </cell>
          <cell r="DN16">
            <v>20970.617238692288</v>
          </cell>
          <cell r="DO16">
            <v>1584977.7472136947</v>
          </cell>
          <cell r="DP16">
            <v>83957.071359651192</v>
          </cell>
          <cell r="DQ16">
            <v>282.85185094000002</v>
          </cell>
          <cell r="DR16" t="str">
            <v/>
          </cell>
          <cell r="DS16">
            <v>11240.265219307101</v>
          </cell>
          <cell r="DT16" t="str">
            <v/>
          </cell>
          <cell r="DU16" t="str">
            <v/>
          </cell>
          <cell r="DV16" t="str">
            <v/>
          </cell>
          <cell r="DW16">
            <v>16692.57</v>
          </cell>
          <cell r="DX16" t="str">
            <v/>
          </cell>
          <cell r="DY16" t="str">
            <v/>
          </cell>
          <cell r="DZ16" t="str">
            <v/>
          </cell>
          <cell r="EA16" t="str">
            <v/>
          </cell>
          <cell r="EB16" t="str">
            <v/>
          </cell>
          <cell r="EC16" t="str">
            <v/>
          </cell>
          <cell r="ED16">
            <v>936730.8467772</v>
          </cell>
          <cell r="EE16">
            <v>1343238.2886119878</v>
          </cell>
          <cell r="EF16" t="str">
            <v/>
          </cell>
          <cell r="EG16" t="str">
            <v/>
          </cell>
          <cell r="EH16">
            <v>162441.3163339264</v>
          </cell>
          <cell r="EI16" t="str">
            <v/>
          </cell>
          <cell r="EJ16" t="str">
            <v/>
          </cell>
          <cell r="EK16" t="str">
            <v/>
          </cell>
          <cell r="EL16">
            <v>20970.617238692288</v>
          </cell>
          <cell r="EM16">
            <v>1584977.7472136947</v>
          </cell>
          <cell r="EN16">
            <v>26787.824921520005</v>
          </cell>
          <cell r="EO16">
            <v>282.85185094000002</v>
          </cell>
          <cell r="EP16" t="str">
            <v/>
          </cell>
          <cell r="EQ16">
            <v>11240.265219307101</v>
          </cell>
          <cell r="ER16" t="str">
            <v/>
          </cell>
          <cell r="ES16" t="str">
            <v/>
          </cell>
          <cell r="ET16" t="str">
            <v/>
          </cell>
          <cell r="EU16">
            <v>49677.57</v>
          </cell>
          <cell r="EV16" t="str">
            <v/>
          </cell>
          <cell r="EW16" t="str">
            <v/>
          </cell>
          <cell r="EX16" t="str">
            <v/>
          </cell>
          <cell r="EY16" t="str">
            <v/>
          </cell>
          <cell r="EZ16" t="str">
            <v/>
          </cell>
          <cell r="FA16">
            <v>5002087.1189153502</v>
          </cell>
          <cell r="FB16">
            <v>1680457.9356435928</v>
          </cell>
          <cell r="FC16">
            <v>16692.57</v>
          </cell>
          <cell r="FD16">
            <v>5002087.1189153502</v>
          </cell>
          <cell r="FE16">
            <v>1680457.9356435928</v>
          </cell>
          <cell r="FF16">
            <v>16692.57</v>
          </cell>
          <cell r="FG16" t="str">
            <v/>
          </cell>
          <cell r="FH16" t="str">
            <v/>
          </cell>
        </row>
        <row r="17">
          <cell r="B17" t="str">
            <v>No</v>
          </cell>
          <cell r="C17" t="str">
            <v>Boston</v>
          </cell>
          <cell r="D17" t="str">
            <v>USA</v>
          </cell>
          <cell r="E17" t="str">
            <v>North America</v>
          </cell>
          <cell r="H17">
            <v>2007</v>
          </cell>
          <cell r="J17" t="str">
            <v>BASIC</v>
          </cell>
          <cell r="K17">
            <v>613117</v>
          </cell>
          <cell r="L17">
            <v>125</v>
          </cell>
          <cell r="M17">
            <v>96176000000</v>
          </cell>
          <cell r="N17">
            <v>944058.46894662001</v>
          </cell>
          <cell r="O17">
            <v>541835.81506359845</v>
          </cell>
          <cell r="P17" t="str">
            <v>NE</v>
          </cell>
          <cell r="Q17">
            <v>1395822.9824537823</v>
          </cell>
          <cell r="R17">
            <v>2473376.8319331924</v>
          </cell>
          <cell r="S17" t="str">
            <v>NE</v>
          </cell>
          <cell r="T17" t="str">
            <v>IE</v>
          </cell>
          <cell r="U17" t="str">
            <v>IE</v>
          </cell>
          <cell r="V17" t="str">
            <v>NE</v>
          </cell>
          <cell r="W17" t="str">
            <v>NO</v>
          </cell>
          <cell r="X17" t="str">
            <v>NO</v>
          </cell>
          <cell r="Y17" t="str">
            <v>NO</v>
          </cell>
          <cell r="Z17">
            <v>133119.10365400405</v>
          </cell>
          <cell r="AA17" t="str">
            <v>NO</v>
          </cell>
          <cell r="AB17" t="str">
            <v>NO</v>
          </cell>
          <cell r="AC17" t="str">
            <v>NE</v>
          </cell>
          <cell r="AD17" t="str">
            <v>NO</v>
          </cell>
          <cell r="AE17" t="str">
            <v>NO</v>
          </cell>
          <cell r="AF17" t="str">
            <v>NO</v>
          </cell>
          <cell r="AG17" t="str">
            <v>NO</v>
          </cell>
          <cell r="AH17">
            <v>22287.926164649089</v>
          </cell>
          <cell r="AI17">
            <v>1626836.0182398001</v>
          </cell>
          <cell r="AJ17" t="str">
            <v>NO</v>
          </cell>
          <cell r="AK17" t="str">
            <v>NE</v>
          </cell>
          <cell r="AL17">
            <v>28554.318205920001</v>
          </cell>
          <cell r="AM17">
            <v>67414.361137208383</v>
          </cell>
          <cell r="AN17" t="str">
            <v>NE</v>
          </cell>
          <cell r="AO17">
            <v>301.50312868000003</v>
          </cell>
          <cell r="AP17" t="str">
            <v>NO</v>
          </cell>
          <cell r="AQ17" t="str">
            <v>NE</v>
          </cell>
          <cell r="AR17" t="str">
            <v>NO</v>
          </cell>
          <cell r="AS17" t="str">
            <v>NO</v>
          </cell>
          <cell r="AT17" t="str">
            <v>NE</v>
          </cell>
          <cell r="AU17">
            <v>11977.124497984603</v>
          </cell>
          <cell r="AV17" t="str">
            <v>NO</v>
          </cell>
          <cell r="AW17" t="str">
            <v>NE</v>
          </cell>
          <cell r="AX17" t="str">
            <v>NO</v>
          </cell>
          <cell r="AY17" t="str">
            <v>NO</v>
          </cell>
          <cell r="AZ17" t="str">
            <v>NO</v>
          </cell>
          <cell r="BA17" t="str">
            <v>NO</v>
          </cell>
          <cell r="BB17" t="str">
            <v>NO</v>
          </cell>
          <cell r="BC17" t="str">
            <v>NO</v>
          </cell>
          <cell r="BD17" t="str">
            <v>NO</v>
          </cell>
          <cell r="BE17">
            <v>0</v>
          </cell>
          <cell r="BF17">
            <v>0</v>
          </cell>
          <cell r="BG17">
            <v>16893.559999999998</v>
          </cell>
          <cell r="BH17" t="str">
            <v>NO</v>
          </cell>
          <cell r="BI17">
            <v>33560</v>
          </cell>
          <cell r="BJ17" t="str">
            <v>NE</v>
          </cell>
          <cell r="BK17" t="str">
            <v>NE</v>
          </cell>
          <cell r="BL17" t="str">
            <v>NE</v>
          </cell>
          <cell r="BM17" t="str">
            <v>NE</v>
          </cell>
          <cell r="BN17" t="str">
            <v>NE</v>
          </cell>
          <cell r="BO17" t="str">
            <v>NE</v>
          </cell>
          <cell r="BP17">
            <v>0</v>
          </cell>
          <cell r="BQ17">
            <v>0</v>
          </cell>
          <cell r="BR17">
            <v>0</v>
          </cell>
          <cell r="BS17">
            <v>0</v>
          </cell>
          <cell r="BT17">
            <v>0</v>
          </cell>
          <cell r="BU17">
            <v>0</v>
          </cell>
          <cell r="BW17">
            <v>7129358.9097714359</v>
          </cell>
          <cell r="BX17">
            <v>7129358.9097714359</v>
          </cell>
          <cell r="BY17">
            <v>7129358.9097714359</v>
          </cell>
          <cell r="BZ17">
            <v>4213411.0052914396</v>
          </cell>
          <cell r="CA17">
            <v>5377382.0245618429</v>
          </cell>
          <cell r="CB17">
            <v>1735083.3252095929</v>
          </cell>
          <cell r="CC17">
            <v>16893.559999999998</v>
          </cell>
          <cell r="CD17">
            <v>5377382.0245618429</v>
          </cell>
          <cell r="CE17">
            <v>1735083.3252095929</v>
          </cell>
          <cell r="CF17">
            <v>16893.559999999998</v>
          </cell>
          <cell r="CG17" t="str">
            <v/>
          </cell>
          <cell r="CH17" t="str">
            <v/>
          </cell>
          <cell r="CI17">
            <v>2495288.4812190556</v>
          </cell>
          <cell r="CK17">
            <v>1667668.9640723846</v>
          </cell>
          <cell r="CL17">
            <v>16893.559999999998</v>
          </cell>
          <cell r="CM17">
            <v>33560</v>
          </cell>
          <cell r="CN17" t="str">
            <v/>
          </cell>
          <cell r="CO17" t="str">
            <v/>
          </cell>
          <cell r="CP17">
            <v>1485894.2840102185</v>
          </cell>
          <cell r="CQ17">
            <v>3869199.814386975</v>
          </cell>
          <cell r="CR17" t="str">
            <v/>
          </cell>
          <cell r="CS17" t="str">
            <v/>
          </cell>
          <cell r="CT17" t="str">
            <v/>
          </cell>
          <cell r="CU17" t="str">
            <v/>
          </cell>
          <cell r="CV17" t="str">
            <v/>
          </cell>
          <cell r="CW17">
            <v>22287.926164649089</v>
          </cell>
          <cell r="CX17">
            <v>1626836.0182398001</v>
          </cell>
          <cell r="CY17">
            <v>95968.679343128388</v>
          </cell>
          <cell r="CZ17">
            <v>301.50312868000003</v>
          </cell>
          <cell r="DA17" t="str">
            <v/>
          </cell>
          <cell r="DB17">
            <v>11977.124497984603</v>
          </cell>
          <cell r="DC17" t="str">
            <v/>
          </cell>
          <cell r="DD17" t="str">
            <v/>
          </cell>
          <cell r="DE17" t="str">
            <v/>
          </cell>
          <cell r="DF17">
            <v>16893.559999999998</v>
          </cell>
          <cell r="DG17">
            <v>1485894.2840102185</v>
          </cell>
          <cell r="DH17">
            <v>3869199.814386975</v>
          </cell>
          <cell r="DI17" t="str">
            <v/>
          </cell>
          <cell r="DJ17" t="str">
            <v/>
          </cell>
          <cell r="DK17" t="str">
            <v/>
          </cell>
          <cell r="DL17" t="str">
            <v/>
          </cell>
          <cell r="DM17" t="str">
            <v/>
          </cell>
          <cell r="DN17">
            <v>22287.926164649089</v>
          </cell>
          <cell r="DO17">
            <v>1626836.0182398001</v>
          </cell>
          <cell r="DP17">
            <v>95968.679343128388</v>
          </cell>
          <cell r="DQ17">
            <v>301.50312868000003</v>
          </cell>
          <cell r="DR17" t="str">
            <v/>
          </cell>
          <cell r="DS17">
            <v>11977.124497984603</v>
          </cell>
          <cell r="DT17" t="str">
            <v/>
          </cell>
          <cell r="DU17" t="str">
            <v/>
          </cell>
          <cell r="DV17" t="str">
            <v/>
          </cell>
          <cell r="DW17">
            <v>16893.559999999998</v>
          </cell>
          <cell r="DX17" t="str">
            <v/>
          </cell>
          <cell r="DY17" t="str">
            <v/>
          </cell>
          <cell r="DZ17" t="str">
            <v/>
          </cell>
          <cell r="EA17" t="str">
            <v/>
          </cell>
          <cell r="EB17" t="str">
            <v/>
          </cell>
          <cell r="EC17" t="str">
            <v/>
          </cell>
          <cell r="ED17">
            <v>944058.46894662001</v>
          </cell>
          <cell r="EE17">
            <v>1395822.9824537823</v>
          </cell>
          <cell r="EF17" t="str">
            <v/>
          </cell>
          <cell r="EG17" t="str">
            <v/>
          </cell>
          <cell r="EH17">
            <v>133119.10365400405</v>
          </cell>
          <cell r="EI17" t="str">
            <v/>
          </cell>
          <cell r="EJ17" t="str">
            <v/>
          </cell>
          <cell r="EK17" t="str">
            <v/>
          </cell>
          <cell r="EL17">
            <v>22287.926164649089</v>
          </cell>
          <cell r="EM17">
            <v>1626836.0182398001</v>
          </cell>
          <cell r="EN17">
            <v>28554.318205920001</v>
          </cell>
          <cell r="EO17">
            <v>301.50312868000003</v>
          </cell>
          <cell r="EP17" t="str">
            <v/>
          </cell>
          <cell r="EQ17">
            <v>11977.124497984603</v>
          </cell>
          <cell r="ER17" t="str">
            <v/>
          </cell>
          <cell r="ES17" t="str">
            <v/>
          </cell>
          <cell r="ET17" t="str">
            <v/>
          </cell>
          <cell r="EU17">
            <v>50453.56</v>
          </cell>
          <cell r="EV17" t="str">
            <v/>
          </cell>
          <cell r="EW17" t="str">
            <v/>
          </cell>
          <cell r="EX17" t="str">
            <v/>
          </cell>
          <cell r="EY17" t="str">
            <v/>
          </cell>
          <cell r="EZ17" t="str">
            <v/>
          </cell>
          <cell r="FA17">
            <v>5377382.0245618429</v>
          </cell>
          <cell r="FB17">
            <v>1735083.3252095929</v>
          </cell>
          <cell r="FC17">
            <v>16893.559999999998</v>
          </cell>
          <cell r="FD17">
            <v>5377382.0245618429</v>
          </cell>
          <cell r="FE17">
            <v>1735083.3252095929</v>
          </cell>
          <cell r="FF17">
            <v>16893.559999999998</v>
          </cell>
          <cell r="FG17" t="str">
            <v/>
          </cell>
          <cell r="FH17" t="str">
            <v/>
          </cell>
        </row>
        <row r="18">
          <cell r="B18" t="str">
            <v>No</v>
          </cell>
          <cell r="C18" t="str">
            <v>Boston</v>
          </cell>
          <cell r="D18" t="str">
            <v>USA</v>
          </cell>
          <cell r="E18" t="str">
            <v>North America</v>
          </cell>
          <cell r="H18">
            <v>2008</v>
          </cell>
          <cell r="J18" t="str">
            <v>BASIC</v>
          </cell>
          <cell r="K18">
            <v>613411</v>
          </cell>
          <cell r="L18">
            <v>125</v>
          </cell>
          <cell r="M18">
            <v>95565000000</v>
          </cell>
          <cell r="N18">
            <v>956613.34203118016</v>
          </cell>
          <cell r="O18">
            <v>529434.98274168395</v>
          </cell>
          <cell r="P18" t="str">
            <v>NE</v>
          </cell>
          <cell r="Q18">
            <v>1386312.3023372015</v>
          </cell>
          <cell r="R18">
            <v>2419515.3352682106</v>
          </cell>
          <cell r="S18" t="str">
            <v>NE</v>
          </cell>
          <cell r="T18" t="str">
            <v>IE</v>
          </cell>
          <cell r="U18" t="str">
            <v>IE</v>
          </cell>
          <cell r="V18" t="str">
            <v>NE</v>
          </cell>
          <cell r="W18" t="str">
            <v>NO</v>
          </cell>
          <cell r="X18" t="str">
            <v>NO</v>
          </cell>
          <cell r="Y18" t="str">
            <v>NO</v>
          </cell>
          <cell r="Z18">
            <v>134428.80008014833</v>
          </cell>
          <cell r="AA18" t="str">
            <v>NO</v>
          </cell>
          <cell r="AB18" t="str">
            <v>NO</v>
          </cell>
          <cell r="AC18" t="str">
            <v>NE</v>
          </cell>
          <cell r="AD18" t="str">
            <v>NO</v>
          </cell>
          <cell r="AE18" t="str">
            <v>NO</v>
          </cell>
          <cell r="AF18" t="str">
            <v>NO</v>
          </cell>
          <cell r="AG18" t="str">
            <v>NO</v>
          </cell>
          <cell r="AH18">
            <v>25079.966980048324</v>
          </cell>
          <cell r="AI18">
            <v>1561322.57685489</v>
          </cell>
          <cell r="AJ18" t="str">
            <v>NO</v>
          </cell>
          <cell r="AK18" t="str">
            <v>NE</v>
          </cell>
          <cell r="AL18">
            <v>28573.890989479998</v>
          </cell>
          <cell r="AM18">
            <v>67433.221943813493</v>
          </cell>
          <cell r="AN18" t="str">
            <v>NE</v>
          </cell>
          <cell r="AO18">
            <v>301.67769600000003</v>
          </cell>
          <cell r="AP18" t="str">
            <v>NO</v>
          </cell>
          <cell r="AQ18" t="str">
            <v>NE</v>
          </cell>
          <cell r="AR18" t="str">
            <v>NO</v>
          </cell>
          <cell r="AS18" t="str">
            <v>NO</v>
          </cell>
          <cell r="AT18" t="str">
            <v>NE</v>
          </cell>
          <cell r="AU18">
            <v>11359.248682423307</v>
          </cell>
          <cell r="AV18" t="str">
            <v>NO</v>
          </cell>
          <cell r="AW18" t="str">
            <v>NE</v>
          </cell>
          <cell r="AX18" t="str">
            <v>NO</v>
          </cell>
          <cell r="AY18" t="str">
            <v>NO</v>
          </cell>
          <cell r="AZ18" t="str">
            <v>NO</v>
          </cell>
          <cell r="BA18" t="str">
            <v>NO</v>
          </cell>
          <cell r="BB18" t="str">
            <v>NO</v>
          </cell>
          <cell r="BC18" t="str">
            <v>NO</v>
          </cell>
          <cell r="BD18" t="str">
            <v>NO</v>
          </cell>
          <cell r="BE18">
            <v>0</v>
          </cell>
          <cell r="BF18">
            <v>0</v>
          </cell>
          <cell r="BG18">
            <v>17088.32</v>
          </cell>
          <cell r="BH18" t="str">
            <v>NO</v>
          </cell>
          <cell r="BI18">
            <v>33981</v>
          </cell>
          <cell r="BJ18" t="str">
            <v>NE</v>
          </cell>
          <cell r="BK18" t="str">
            <v>NE</v>
          </cell>
          <cell r="BL18" t="str">
            <v>NE</v>
          </cell>
          <cell r="BM18" t="str">
            <v>NE</v>
          </cell>
          <cell r="BN18" t="str">
            <v>NE</v>
          </cell>
          <cell r="BO18" t="str">
            <v>NE</v>
          </cell>
          <cell r="BP18">
            <v>0</v>
          </cell>
          <cell r="BQ18">
            <v>0</v>
          </cell>
          <cell r="BR18">
            <v>0</v>
          </cell>
          <cell r="BS18">
            <v>0</v>
          </cell>
          <cell r="BT18">
            <v>0</v>
          </cell>
          <cell r="BU18">
            <v>0</v>
          </cell>
          <cell r="BW18">
            <v>7003034.8655249318</v>
          </cell>
          <cell r="BX18">
            <v>7003034.8655249318</v>
          </cell>
          <cell r="BY18">
            <v>7003034.8655249318</v>
          </cell>
          <cell r="BZ18">
            <v>4155061.1256513721</v>
          </cell>
          <cell r="CA18">
            <v>5316955.929358325</v>
          </cell>
          <cell r="CB18">
            <v>1668990.6161666068</v>
          </cell>
          <cell r="CC18">
            <v>17088.32</v>
          </cell>
          <cell r="CD18">
            <v>5316955.929358325</v>
          </cell>
          <cell r="CE18">
            <v>1668990.6161666068</v>
          </cell>
          <cell r="CF18">
            <v>17088.32</v>
          </cell>
          <cell r="CG18" t="str">
            <v/>
          </cell>
          <cell r="CH18" t="str">
            <v/>
          </cell>
          <cell r="CI18">
            <v>2502434.4114285787</v>
          </cell>
          <cell r="CK18">
            <v>1601557.3942227934</v>
          </cell>
          <cell r="CL18">
            <v>17088.32</v>
          </cell>
          <cell r="CM18">
            <v>33981</v>
          </cell>
          <cell r="CN18" t="str">
            <v/>
          </cell>
          <cell r="CO18" t="str">
            <v/>
          </cell>
          <cell r="CP18">
            <v>1486048.3247728641</v>
          </cell>
          <cell r="CQ18">
            <v>3805827.6376054119</v>
          </cell>
          <cell r="CR18" t="str">
            <v/>
          </cell>
          <cell r="CS18" t="str">
            <v/>
          </cell>
          <cell r="CT18" t="str">
            <v/>
          </cell>
          <cell r="CU18" t="str">
            <v/>
          </cell>
          <cell r="CV18" t="str">
            <v/>
          </cell>
          <cell r="CW18">
            <v>25079.966980048324</v>
          </cell>
          <cell r="CX18">
            <v>1561322.57685489</v>
          </cell>
          <cell r="CY18">
            <v>96007.112933293494</v>
          </cell>
          <cell r="CZ18">
            <v>301.67769600000003</v>
          </cell>
          <cell r="DA18" t="str">
            <v/>
          </cell>
          <cell r="DB18">
            <v>11359.248682423307</v>
          </cell>
          <cell r="DC18" t="str">
            <v/>
          </cell>
          <cell r="DD18" t="str">
            <v/>
          </cell>
          <cell r="DE18" t="str">
            <v/>
          </cell>
          <cell r="DF18">
            <v>17088.32</v>
          </cell>
          <cell r="DG18">
            <v>1486048.3247728641</v>
          </cell>
          <cell r="DH18">
            <v>3805827.6376054119</v>
          </cell>
          <cell r="DI18" t="str">
            <v/>
          </cell>
          <cell r="DJ18" t="str">
            <v/>
          </cell>
          <cell r="DK18" t="str">
            <v/>
          </cell>
          <cell r="DL18" t="str">
            <v/>
          </cell>
          <cell r="DM18" t="str">
            <v/>
          </cell>
          <cell r="DN18">
            <v>25079.966980048324</v>
          </cell>
          <cell r="DO18">
            <v>1561322.57685489</v>
          </cell>
          <cell r="DP18">
            <v>96007.112933293494</v>
          </cell>
          <cell r="DQ18">
            <v>301.67769600000003</v>
          </cell>
          <cell r="DR18" t="str">
            <v/>
          </cell>
          <cell r="DS18">
            <v>11359.248682423307</v>
          </cell>
          <cell r="DT18" t="str">
            <v/>
          </cell>
          <cell r="DU18" t="str">
            <v/>
          </cell>
          <cell r="DV18" t="str">
            <v/>
          </cell>
          <cell r="DW18">
            <v>17088.32</v>
          </cell>
          <cell r="DX18" t="str">
            <v/>
          </cell>
          <cell r="DY18" t="str">
            <v/>
          </cell>
          <cell r="DZ18" t="str">
            <v/>
          </cell>
          <cell r="EA18" t="str">
            <v/>
          </cell>
          <cell r="EB18" t="str">
            <v/>
          </cell>
          <cell r="EC18" t="str">
            <v/>
          </cell>
          <cell r="ED18">
            <v>956613.34203118016</v>
          </cell>
          <cell r="EE18">
            <v>1386312.3023372015</v>
          </cell>
          <cell r="EF18" t="str">
            <v/>
          </cell>
          <cell r="EG18" t="str">
            <v/>
          </cell>
          <cell r="EH18">
            <v>134428.80008014833</v>
          </cell>
          <cell r="EI18" t="str">
            <v/>
          </cell>
          <cell r="EJ18" t="str">
            <v/>
          </cell>
          <cell r="EK18" t="str">
            <v/>
          </cell>
          <cell r="EL18">
            <v>25079.966980048324</v>
          </cell>
          <cell r="EM18">
            <v>1561322.57685489</v>
          </cell>
          <cell r="EN18">
            <v>28573.890989479998</v>
          </cell>
          <cell r="EO18">
            <v>301.67769600000003</v>
          </cell>
          <cell r="EP18" t="str">
            <v/>
          </cell>
          <cell r="EQ18">
            <v>11359.248682423307</v>
          </cell>
          <cell r="ER18" t="str">
            <v/>
          </cell>
          <cell r="ES18" t="str">
            <v/>
          </cell>
          <cell r="ET18" t="str">
            <v/>
          </cell>
          <cell r="EU18">
            <v>51069.32</v>
          </cell>
          <cell r="EV18" t="str">
            <v/>
          </cell>
          <cell r="EW18" t="str">
            <v/>
          </cell>
          <cell r="EX18" t="str">
            <v/>
          </cell>
          <cell r="EY18" t="str">
            <v/>
          </cell>
          <cell r="EZ18" t="str">
            <v/>
          </cell>
          <cell r="FA18">
            <v>5316955.929358325</v>
          </cell>
          <cell r="FB18">
            <v>1668990.6161666068</v>
          </cell>
          <cell r="FC18">
            <v>17088.32</v>
          </cell>
          <cell r="FD18">
            <v>5316955.929358325</v>
          </cell>
          <cell r="FE18">
            <v>1668990.6161666068</v>
          </cell>
          <cell r="FF18">
            <v>17088.32</v>
          </cell>
          <cell r="FG18" t="str">
            <v/>
          </cell>
          <cell r="FH18" t="str">
            <v/>
          </cell>
        </row>
        <row r="19">
          <cell r="B19" t="str">
            <v>No</v>
          </cell>
          <cell r="C19" t="str">
            <v>Boston</v>
          </cell>
          <cell r="D19" t="str">
            <v>USA</v>
          </cell>
          <cell r="E19" t="str">
            <v>North America</v>
          </cell>
          <cell r="H19">
            <v>2009</v>
          </cell>
          <cell r="J19" t="str">
            <v>BASIC</v>
          </cell>
          <cell r="K19">
            <v>645187</v>
          </cell>
          <cell r="L19">
            <v>125</v>
          </cell>
          <cell r="M19">
            <v>91196000000</v>
          </cell>
          <cell r="N19">
            <v>959912.38048287993</v>
          </cell>
          <cell r="O19">
            <v>485181.24622369971</v>
          </cell>
          <cell r="P19" t="str">
            <v>NE</v>
          </cell>
          <cell r="Q19">
            <v>1362938.2214978242</v>
          </cell>
          <cell r="R19">
            <v>2188688.1059791786</v>
          </cell>
          <cell r="S19" t="str">
            <v>NE</v>
          </cell>
          <cell r="T19" t="str">
            <v>IE</v>
          </cell>
          <cell r="U19" t="str">
            <v>IE</v>
          </cell>
          <cell r="V19" t="str">
            <v>NE</v>
          </cell>
          <cell r="W19" t="str">
            <v>NO</v>
          </cell>
          <cell r="X19" t="str">
            <v>NO</v>
          </cell>
          <cell r="Y19" t="str">
            <v>NO</v>
          </cell>
          <cell r="Z19">
            <v>110971.02993621044</v>
          </cell>
          <cell r="AA19" t="str">
            <v>NO</v>
          </cell>
          <cell r="AB19" t="str">
            <v>NO</v>
          </cell>
          <cell r="AC19" t="str">
            <v>NE</v>
          </cell>
          <cell r="AD19" t="str">
            <v>NO</v>
          </cell>
          <cell r="AE19" t="str">
            <v>NO</v>
          </cell>
          <cell r="AF19" t="str">
            <v>NO</v>
          </cell>
          <cell r="AG19" t="str">
            <v>NO</v>
          </cell>
          <cell r="AH19">
            <v>23944.890084275939</v>
          </cell>
          <cell r="AI19">
            <v>1524796.0691524744</v>
          </cell>
          <cell r="AJ19" t="str">
            <v>NO</v>
          </cell>
          <cell r="AK19" t="str">
            <v>NE</v>
          </cell>
          <cell r="AL19">
            <v>30054.076039920001</v>
          </cell>
          <cell r="AM19">
            <v>62025.435962466836</v>
          </cell>
          <cell r="AN19" t="str">
            <v>NE</v>
          </cell>
          <cell r="AO19">
            <v>317.3098976</v>
          </cell>
          <cell r="AP19" t="str">
            <v>NO</v>
          </cell>
          <cell r="AQ19" t="str">
            <v>NE</v>
          </cell>
          <cell r="AR19" t="str">
            <v>NO</v>
          </cell>
          <cell r="AS19" t="str">
            <v>NO</v>
          </cell>
          <cell r="AT19" t="str">
            <v>NE</v>
          </cell>
          <cell r="AU19">
            <v>16600.539229734499</v>
          </cell>
          <cell r="AV19" t="str">
            <v>NO</v>
          </cell>
          <cell r="AW19" t="str">
            <v>NE</v>
          </cell>
          <cell r="AX19" t="str">
            <v>NO</v>
          </cell>
          <cell r="AY19" t="str">
            <v>NO</v>
          </cell>
          <cell r="AZ19" t="str">
            <v>NO</v>
          </cell>
          <cell r="BA19" t="str">
            <v>NO</v>
          </cell>
          <cell r="BB19" t="str">
            <v>NO</v>
          </cell>
          <cell r="BC19" t="str">
            <v>NO</v>
          </cell>
          <cell r="BD19" t="str">
            <v>NO</v>
          </cell>
          <cell r="BE19">
            <v>0</v>
          </cell>
          <cell r="BF19">
            <v>0</v>
          </cell>
          <cell r="BG19">
            <v>17383.79</v>
          </cell>
          <cell r="BH19" t="str">
            <v>NO</v>
          </cell>
          <cell r="BI19">
            <v>34571</v>
          </cell>
          <cell r="BJ19" t="str">
            <v>NE</v>
          </cell>
          <cell r="BK19" t="str">
            <v>NE</v>
          </cell>
          <cell r="BL19" t="str">
            <v>NE</v>
          </cell>
          <cell r="BM19" t="str">
            <v>NE</v>
          </cell>
          <cell r="BN19" t="str">
            <v>NE</v>
          </cell>
          <cell r="BO19" t="str">
            <v>NE</v>
          </cell>
          <cell r="BP19">
            <v>0</v>
          </cell>
          <cell r="BQ19">
            <v>0</v>
          </cell>
          <cell r="BR19">
            <v>0</v>
          </cell>
          <cell r="BS19">
            <v>0</v>
          </cell>
          <cell r="BT19">
            <v>0</v>
          </cell>
          <cell r="BU19">
            <v>0</v>
          </cell>
          <cell r="BW19">
            <v>6671842.0645500543</v>
          </cell>
          <cell r="BX19">
            <v>6671842.0645500543</v>
          </cell>
          <cell r="BY19">
            <v>6671842.0645500543</v>
          </cell>
          <cell r="BZ19">
            <v>4081489.3063209192</v>
          </cell>
          <cell r="CA19">
            <v>5020664.8442678582</v>
          </cell>
          <cell r="CB19">
            <v>1633793.4302821958</v>
          </cell>
          <cell r="CC19">
            <v>17383.79</v>
          </cell>
          <cell r="CD19">
            <v>5020664.8442678582</v>
          </cell>
          <cell r="CE19">
            <v>1633793.4302821958</v>
          </cell>
          <cell r="CF19">
            <v>17383.79</v>
          </cell>
          <cell r="CG19" t="str">
            <v/>
          </cell>
          <cell r="CH19" t="str">
            <v/>
          </cell>
          <cell r="CI19">
            <v>2457766.5220011901</v>
          </cell>
          <cell r="CK19">
            <v>1571767.994319729</v>
          </cell>
          <cell r="CL19">
            <v>17383.79</v>
          </cell>
          <cell r="CM19">
            <v>34571</v>
          </cell>
          <cell r="CN19" t="str">
            <v/>
          </cell>
          <cell r="CO19" t="str">
            <v/>
          </cell>
          <cell r="CP19">
            <v>1445093.6267065797</v>
          </cell>
          <cell r="CQ19">
            <v>3551626.3274770025</v>
          </cell>
          <cell r="CR19" t="str">
            <v/>
          </cell>
          <cell r="CS19" t="str">
            <v/>
          </cell>
          <cell r="CT19" t="str">
            <v/>
          </cell>
          <cell r="CU19" t="str">
            <v/>
          </cell>
          <cell r="CV19" t="str">
            <v/>
          </cell>
          <cell r="CW19">
            <v>23944.890084275939</v>
          </cell>
          <cell r="CX19">
            <v>1524796.0691524744</v>
          </cell>
          <cell r="CY19">
            <v>92079.512002386837</v>
          </cell>
          <cell r="CZ19">
            <v>317.3098976</v>
          </cell>
          <cell r="DA19" t="str">
            <v/>
          </cell>
          <cell r="DB19">
            <v>16600.539229734499</v>
          </cell>
          <cell r="DC19" t="str">
            <v/>
          </cell>
          <cell r="DD19" t="str">
            <v/>
          </cell>
          <cell r="DE19" t="str">
            <v/>
          </cell>
          <cell r="DF19">
            <v>17383.79</v>
          </cell>
          <cell r="DG19">
            <v>1445093.6267065797</v>
          </cell>
          <cell r="DH19">
            <v>3551626.3274770025</v>
          </cell>
          <cell r="DI19" t="str">
            <v/>
          </cell>
          <cell r="DJ19" t="str">
            <v/>
          </cell>
          <cell r="DK19" t="str">
            <v/>
          </cell>
          <cell r="DL19" t="str">
            <v/>
          </cell>
          <cell r="DM19" t="str">
            <v/>
          </cell>
          <cell r="DN19">
            <v>23944.890084275939</v>
          </cell>
          <cell r="DO19">
            <v>1524796.0691524744</v>
          </cell>
          <cell r="DP19">
            <v>92079.512002386837</v>
          </cell>
          <cell r="DQ19">
            <v>317.3098976</v>
          </cell>
          <cell r="DR19" t="str">
            <v/>
          </cell>
          <cell r="DS19">
            <v>16600.539229734499</v>
          </cell>
          <cell r="DT19" t="str">
            <v/>
          </cell>
          <cell r="DU19" t="str">
            <v/>
          </cell>
          <cell r="DV19" t="str">
            <v/>
          </cell>
          <cell r="DW19">
            <v>17383.79</v>
          </cell>
          <cell r="DX19" t="str">
            <v/>
          </cell>
          <cell r="DY19" t="str">
            <v/>
          </cell>
          <cell r="DZ19" t="str">
            <v/>
          </cell>
          <cell r="EA19" t="str">
            <v/>
          </cell>
          <cell r="EB19" t="str">
            <v/>
          </cell>
          <cell r="EC19" t="str">
            <v/>
          </cell>
          <cell r="ED19">
            <v>959912.38048287993</v>
          </cell>
          <cell r="EE19">
            <v>1362938.2214978242</v>
          </cell>
          <cell r="EF19" t="str">
            <v/>
          </cell>
          <cell r="EG19" t="str">
            <v/>
          </cell>
          <cell r="EH19">
            <v>110971.02993621044</v>
          </cell>
          <cell r="EI19" t="str">
            <v/>
          </cell>
          <cell r="EJ19" t="str">
            <v/>
          </cell>
          <cell r="EK19" t="str">
            <v/>
          </cell>
          <cell r="EL19">
            <v>23944.890084275939</v>
          </cell>
          <cell r="EM19">
            <v>1524796.0691524744</v>
          </cell>
          <cell r="EN19">
            <v>30054.076039920001</v>
          </cell>
          <cell r="EO19">
            <v>317.3098976</v>
          </cell>
          <cell r="EP19" t="str">
            <v/>
          </cell>
          <cell r="EQ19">
            <v>16600.539229734499</v>
          </cell>
          <cell r="ER19" t="str">
            <v/>
          </cell>
          <cell r="ES19" t="str">
            <v/>
          </cell>
          <cell r="ET19" t="str">
            <v/>
          </cell>
          <cell r="EU19">
            <v>51954.79</v>
          </cell>
          <cell r="EV19" t="str">
            <v/>
          </cell>
          <cell r="EW19" t="str">
            <v/>
          </cell>
          <cell r="EX19" t="str">
            <v/>
          </cell>
          <cell r="EY19" t="str">
            <v/>
          </cell>
          <cell r="EZ19" t="str">
            <v/>
          </cell>
          <cell r="FA19">
            <v>5020664.8442678582</v>
          </cell>
          <cell r="FB19">
            <v>1633793.4302821958</v>
          </cell>
          <cell r="FC19">
            <v>17383.79</v>
          </cell>
          <cell r="FD19">
            <v>5020664.8442678582</v>
          </cell>
          <cell r="FE19">
            <v>1633793.4302821958</v>
          </cell>
          <cell r="FF19">
            <v>17383.79</v>
          </cell>
          <cell r="FG19" t="str">
            <v/>
          </cell>
          <cell r="FH19" t="str">
            <v/>
          </cell>
        </row>
        <row r="20">
          <cell r="B20" t="str">
            <v>No</v>
          </cell>
          <cell r="C20" t="str">
            <v>Boston</v>
          </cell>
          <cell r="D20" t="str">
            <v>USA</v>
          </cell>
          <cell r="E20" t="str">
            <v>North America</v>
          </cell>
          <cell r="H20">
            <v>2010</v>
          </cell>
          <cell r="J20" t="str">
            <v>BASIC</v>
          </cell>
          <cell r="K20">
            <v>617594</v>
          </cell>
          <cell r="L20">
            <v>125</v>
          </cell>
          <cell r="M20">
            <v>91914000000</v>
          </cell>
          <cell r="N20">
            <v>926777.29911377991</v>
          </cell>
          <cell r="O20">
            <v>513620.38273537083</v>
          </cell>
          <cell r="P20" t="str">
            <v>NE</v>
          </cell>
          <cell r="Q20">
            <v>1558484.6910600017</v>
          </cell>
          <cell r="R20">
            <v>2190085.1336821434</v>
          </cell>
          <cell r="S20" t="str">
            <v>NE</v>
          </cell>
          <cell r="T20" t="str">
            <v>IE</v>
          </cell>
          <cell r="U20" t="str">
            <v>IE</v>
          </cell>
          <cell r="V20" t="str">
            <v>NE</v>
          </cell>
          <cell r="W20" t="str">
            <v>NO</v>
          </cell>
          <cell r="X20" t="str">
            <v>NO</v>
          </cell>
          <cell r="Y20" t="str">
            <v>NO</v>
          </cell>
          <cell r="Z20">
            <v>95332.516506918517</v>
          </cell>
          <cell r="AA20" t="str">
            <v>NO</v>
          </cell>
          <cell r="AB20" t="str">
            <v>NO</v>
          </cell>
          <cell r="AC20" t="str">
            <v>NE</v>
          </cell>
          <cell r="AD20" t="str">
            <v>NO</v>
          </cell>
          <cell r="AE20" t="str">
            <v>NO</v>
          </cell>
          <cell r="AF20" t="str">
            <v>NO</v>
          </cell>
          <cell r="AG20" t="str">
            <v>NO</v>
          </cell>
          <cell r="AH20">
            <v>23792.203333900685</v>
          </cell>
          <cell r="AI20">
            <v>1539534.8846906798</v>
          </cell>
          <cell r="AJ20" t="str">
            <v>NO</v>
          </cell>
          <cell r="AK20" t="str">
            <v>NE</v>
          </cell>
          <cell r="AL20">
            <v>28768.743591400002</v>
          </cell>
          <cell r="AM20">
            <v>62064.121348263085</v>
          </cell>
          <cell r="AN20" t="str">
            <v>NE</v>
          </cell>
          <cell r="AO20">
            <v>303.73647040000003</v>
          </cell>
          <cell r="AP20" t="str">
            <v>NO</v>
          </cell>
          <cell r="AQ20" t="str">
            <v>NE</v>
          </cell>
          <cell r="AR20" t="str">
            <v>NO</v>
          </cell>
          <cell r="AS20" t="str">
            <v>NO</v>
          </cell>
          <cell r="AT20" t="str">
            <v>NE</v>
          </cell>
          <cell r="AU20">
            <v>11893.428112723604</v>
          </cell>
          <cell r="AV20" t="str">
            <v>NO</v>
          </cell>
          <cell r="AW20" t="str">
            <v>NE</v>
          </cell>
          <cell r="AX20" t="str">
            <v>NO</v>
          </cell>
          <cell r="AY20" t="str">
            <v>NO</v>
          </cell>
          <cell r="AZ20" t="str">
            <v>NO</v>
          </cell>
          <cell r="BA20" t="str">
            <v>NO</v>
          </cell>
          <cell r="BB20" t="str">
            <v>NO</v>
          </cell>
          <cell r="BC20" t="str">
            <v>NO</v>
          </cell>
          <cell r="BD20" t="str">
            <v>NO</v>
          </cell>
          <cell r="BE20">
            <v>0</v>
          </cell>
          <cell r="BF20">
            <v>0</v>
          </cell>
          <cell r="BG20">
            <v>17281.72</v>
          </cell>
          <cell r="BH20" t="str">
            <v>NO</v>
          </cell>
          <cell r="BI20">
            <v>34222</v>
          </cell>
          <cell r="BJ20" t="str">
            <v>NE</v>
          </cell>
          <cell r="BK20" t="str">
            <v>NE</v>
          </cell>
          <cell r="BL20" t="str">
            <v>NE</v>
          </cell>
          <cell r="BM20" t="str">
            <v>NE</v>
          </cell>
          <cell r="BN20" t="str">
            <v>NE</v>
          </cell>
          <cell r="BO20" t="str">
            <v>NE</v>
          </cell>
          <cell r="BP20">
            <v>0</v>
          </cell>
          <cell r="BQ20">
            <v>0</v>
          </cell>
          <cell r="BR20">
            <v>0</v>
          </cell>
          <cell r="BS20">
            <v>0</v>
          </cell>
          <cell r="BT20">
            <v>0</v>
          </cell>
          <cell r="BU20">
            <v>0</v>
          </cell>
          <cell r="BW20">
            <v>6872606.3441386623</v>
          </cell>
          <cell r="BX20">
            <v>6872606.3441386623</v>
          </cell>
          <cell r="BY20">
            <v>6872606.3441386623</v>
          </cell>
          <cell r="BZ20">
            <v>4236391.2228798047</v>
          </cell>
          <cell r="CA20">
            <v>5212759.7099251961</v>
          </cell>
          <cell r="CB20">
            <v>1642564.9142134665</v>
          </cell>
          <cell r="CC20">
            <v>17281.72</v>
          </cell>
          <cell r="CD20">
            <v>5212759.7099251961</v>
          </cell>
          <cell r="CE20">
            <v>1642564.9142134665</v>
          </cell>
          <cell r="CF20">
            <v>17281.72</v>
          </cell>
          <cell r="CG20" t="str">
            <v/>
          </cell>
          <cell r="CH20" t="str">
            <v/>
          </cell>
          <cell r="CI20">
            <v>2604386.7100146012</v>
          </cell>
          <cell r="CK20">
            <v>1580500.7928652035</v>
          </cell>
          <cell r="CL20">
            <v>17281.72</v>
          </cell>
          <cell r="CM20">
            <v>34222</v>
          </cell>
          <cell r="CN20" t="str">
            <v/>
          </cell>
          <cell r="CO20" t="str">
            <v/>
          </cell>
          <cell r="CP20">
            <v>1440397.6818491507</v>
          </cell>
          <cell r="CQ20">
            <v>3748569.8247421449</v>
          </cell>
          <cell r="CR20" t="str">
            <v/>
          </cell>
          <cell r="CS20" t="str">
            <v/>
          </cell>
          <cell r="CT20" t="str">
            <v/>
          </cell>
          <cell r="CU20" t="str">
            <v/>
          </cell>
          <cell r="CV20" t="str">
            <v/>
          </cell>
          <cell r="CW20">
            <v>23792.203333900685</v>
          </cell>
          <cell r="CX20">
            <v>1539534.8846906798</v>
          </cell>
          <cell r="CY20">
            <v>90832.864939663094</v>
          </cell>
          <cell r="CZ20">
            <v>303.73647040000003</v>
          </cell>
          <cell r="DA20" t="str">
            <v/>
          </cell>
          <cell r="DB20">
            <v>11893.428112723604</v>
          </cell>
          <cell r="DC20" t="str">
            <v/>
          </cell>
          <cell r="DD20" t="str">
            <v/>
          </cell>
          <cell r="DE20" t="str">
            <v/>
          </cell>
          <cell r="DF20">
            <v>17281.72</v>
          </cell>
          <cell r="DG20">
            <v>1440397.6818491507</v>
          </cell>
          <cell r="DH20">
            <v>3748569.8247421449</v>
          </cell>
          <cell r="DI20" t="str">
            <v/>
          </cell>
          <cell r="DJ20" t="str">
            <v/>
          </cell>
          <cell r="DK20" t="str">
            <v/>
          </cell>
          <cell r="DL20" t="str">
            <v/>
          </cell>
          <cell r="DM20" t="str">
            <v/>
          </cell>
          <cell r="DN20">
            <v>23792.203333900685</v>
          </cell>
          <cell r="DO20">
            <v>1539534.8846906798</v>
          </cell>
          <cell r="DP20">
            <v>90832.864939663094</v>
          </cell>
          <cell r="DQ20">
            <v>303.73647040000003</v>
          </cell>
          <cell r="DR20" t="str">
            <v/>
          </cell>
          <cell r="DS20">
            <v>11893.428112723604</v>
          </cell>
          <cell r="DT20" t="str">
            <v/>
          </cell>
          <cell r="DU20" t="str">
            <v/>
          </cell>
          <cell r="DV20" t="str">
            <v/>
          </cell>
          <cell r="DW20">
            <v>17281.72</v>
          </cell>
          <cell r="DX20" t="str">
            <v/>
          </cell>
          <cell r="DY20" t="str">
            <v/>
          </cell>
          <cell r="DZ20" t="str">
            <v/>
          </cell>
          <cell r="EA20" t="str">
            <v/>
          </cell>
          <cell r="EB20" t="str">
            <v/>
          </cell>
          <cell r="EC20" t="str">
            <v/>
          </cell>
          <cell r="ED20">
            <v>926777.29911377991</v>
          </cell>
          <cell r="EE20">
            <v>1558484.6910600017</v>
          </cell>
          <cell r="EF20" t="str">
            <v/>
          </cell>
          <cell r="EG20" t="str">
            <v/>
          </cell>
          <cell r="EH20">
            <v>95332.516506918517</v>
          </cell>
          <cell r="EI20" t="str">
            <v/>
          </cell>
          <cell r="EJ20" t="str">
            <v/>
          </cell>
          <cell r="EK20" t="str">
            <v/>
          </cell>
          <cell r="EL20">
            <v>23792.203333900685</v>
          </cell>
          <cell r="EM20">
            <v>1539534.8846906798</v>
          </cell>
          <cell r="EN20">
            <v>28768.743591400002</v>
          </cell>
          <cell r="EO20">
            <v>303.73647040000003</v>
          </cell>
          <cell r="EP20" t="str">
            <v/>
          </cell>
          <cell r="EQ20">
            <v>11893.428112723604</v>
          </cell>
          <cell r="ER20" t="str">
            <v/>
          </cell>
          <cell r="ES20" t="str">
            <v/>
          </cell>
          <cell r="ET20" t="str">
            <v/>
          </cell>
          <cell r="EU20">
            <v>51503.72</v>
          </cell>
          <cell r="EV20" t="str">
            <v/>
          </cell>
          <cell r="EW20" t="str">
            <v/>
          </cell>
          <cell r="EX20" t="str">
            <v/>
          </cell>
          <cell r="EY20" t="str">
            <v/>
          </cell>
          <cell r="EZ20" t="str">
            <v/>
          </cell>
          <cell r="FA20">
            <v>5212759.7099251961</v>
          </cell>
          <cell r="FB20">
            <v>1642564.9142134665</v>
          </cell>
          <cell r="FC20">
            <v>17281.72</v>
          </cell>
          <cell r="FD20">
            <v>5212759.7099251961</v>
          </cell>
          <cell r="FE20">
            <v>1642564.9142134665</v>
          </cell>
          <cell r="FF20">
            <v>17281.72</v>
          </cell>
          <cell r="FG20" t="str">
            <v/>
          </cell>
          <cell r="FH20" t="str">
            <v/>
          </cell>
        </row>
        <row r="21">
          <cell r="B21" t="str">
            <v>No</v>
          </cell>
          <cell r="C21" t="str">
            <v>Boston</v>
          </cell>
          <cell r="D21" t="str">
            <v>USA</v>
          </cell>
          <cell r="E21" t="str">
            <v>North America</v>
          </cell>
          <cell r="H21">
            <v>2011</v>
          </cell>
          <cell r="J21" t="str">
            <v>BASIC</v>
          </cell>
          <cell r="K21">
            <v>624969</v>
          </cell>
          <cell r="L21">
            <v>125</v>
          </cell>
          <cell r="M21">
            <v>94888000000</v>
          </cell>
          <cell r="N21">
            <v>856400.6065716201</v>
          </cell>
          <cell r="O21">
            <v>491051.06256224186</v>
          </cell>
          <cell r="P21" t="str">
            <v>NE</v>
          </cell>
          <cell r="Q21">
            <v>1435398.6739615614</v>
          </cell>
          <cell r="R21">
            <v>2095844.3275455697</v>
          </cell>
          <cell r="S21" t="str">
            <v>NE</v>
          </cell>
          <cell r="T21" t="str">
            <v>IE</v>
          </cell>
          <cell r="U21" t="str">
            <v>IE</v>
          </cell>
          <cell r="V21" t="str">
            <v>NE</v>
          </cell>
          <cell r="W21" t="str">
            <v>NO</v>
          </cell>
          <cell r="X21" t="str">
            <v>NO</v>
          </cell>
          <cell r="Y21" t="str">
            <v>NO</v>
          </cell>
          <cell r="Z21">
            <v>118138.68192463589</v>
          </cell>
          <cell r="AA21" t="str">
            <v>NO</v>
          </cell>
          <cell r="AB21" t="str">
            <v>NO</v>
          </cell>
          <cell r="AC21" t="str">
            <v>NE</v>
          </cell>
          <cell r="AD21" t="str">
            <v>NO</v>
          </cell>
          <cell r="AE21" t="str">
            <v>NO</v>
          </cell>
          <cell r="AF21" t="str">
            <v>NO</v>
          </cell>
          <cell r="AG21" t="str">
            <v>NO</v>
          </cell>
          <cell r="AH21">
            <v>24561.703487417493</v>
          </cell>
          <cell r="AI21">
            <v>1541665.4859102792</v>
          </cell>
          <cell r="AJ21" t="str">
            <v>NO</v>
          </cell>
          <cell r="AK21" t="str">
            <v>NE</v>
          </cell>
          <cell r="AL21">
            <v>26462.702628400002</v>
          </cell>
          <cell r="AM21">
            <v>58507.380993184437</v>
          </cell>
          <cell r="AN21" t="str">
            <v>NE</v>
          </cell>
          <cell r="AO21">
            <v>390.32914240000002</v>
          </cell>
          <cell r="AP21" t="str">
            <v>NO</v>
          </cell>
          <cell r="AQ21" t="str">
            <v>NE</v>
          </cell>
          <cell r="AR21" t="str">
            <v>NO</v>
          </cell>
          <cell r="AS21" t="str">
            <v>NO</v>
          </cell>
          <cell r="AT21" t="str">
            <v>NE</v>
          </cell>
          <cell r="AU21">
            <v>9013.6657510808418</v>
          </cell>
          <cell r="AV21" t="str">
            <v>NO</v>
          </cell>
          <cell r="AW21" t="str">
            <v>NE</v>
          </cell>
          <cell r="AX21" t="str">
            <v>NO</v>
          </cell>
          <cell r="AY21" t="str">
            <v>NO</v>
          </cell>
          <cell r="AZ21" t="str">
            <v>NO</v>
          </cell>
          <cell r="BA21" t="str">
            <v>NO</v>
          </cell>
          <cell r="BB21" t="str">
            <v>NO</v>
          </cell>
          <cell r="BC21" t="str">
            <v>NO</v>
          </cell>
          <cell r="BD21" t="str">
            <v>NO</v>
          </cell>
          <cell r="BE21">
            <v>0</v>
          </cell>
          <cell r="BF21">
            <v>0</v>
          </cell>
          <cell r="BG21">
            <v>17413.57</v>
          </cell>
          <cell r="BH21" t="str">
            <v>NO</v>
          </cell>
          <cell r="BI21">
            <v>34575</v>
          </cell>
          <cell r="BJ21" t="str">
            <v>NE</v>
          </cell>
          <cell r="BK21" t="str">
            <v>NE</v>
          </cell>
          <cell r="BL21" t="str">
            <v>NE</v>
          </cell>
          <cell r="BM21" t="str">
            <v>NE</v>
          </cell>
          <cell r="BN21" t="str">
            <v>NE</v>
          </cell>
          <cell r="BO21" t="str">
            <v>NE</v>
          </cell>
          <cell r="BP21">
            <v>0</v>
          </cell>
          <cell r="BQ21">
            <v>0</v>
          </cell>
          <cell r="BR21">
            <v>0</v>
          </cell>
          <cell r="BS21">
            <v>0</v>
          </cell>
          <cell r="BT21">
            <v>0</v>
          </cell>
          <cell r="BU21">
            <v>0</v>
          </cell>
          <cell r="BW21">
            <v>6556709.5085537564</v>
          </cell>
          <cell r="BX21">
            <v>6556709.5085537564</v>
          </cell>
          <cell r="BY21">
            <v>6556709.5085537564</v>
          </cell>
          <cell r="BZ21">
            <v>4064020.419377395</v>
          </cell>
          <cell r="CA21">
            <v>4903256.3741284115</v>
          </cell>
          <cell r="CB21">
            <v>1636039.5644253443</v>
          </cell>
          <cell r="CC21">
            <v>17413.57</v>
          </cell>
          <cell r="CD21">
            <v>4903256.3741284115</v>
          </cell>
          <cell r="CE21">
            <v>1636039.5644253443</v>
          </cell>
          <cell r="CF21">
            <v>17413.57</v>
          </cell>
          <cell r="CG21" t="str">
            <v/>
          </cell>
          <cell r="CH21" t="str">
            <v/>
          </cell>
          <cell r="CI21">
            <v>2434499.6659452352</v>
          </cell>
          <cell r="CK21">
            <v>1577532.1834321599</v>
          </cell>
          <cell r="CL21">
            <v>17413.57</v>
          </cell>
          <cell r="CM21">
            <v>34575</v>
          </cell>
          <cell r="CN21" t="str">
            <v/>
          </cell>
          <cell r="CO21" t="str">
            <v/>
          </cell>
          <cell r="CP21">
            <v>1347451.669133862</v>
          </cell>
          <cell r="CQ21">
            <v>3531243.0015071314</v>
          </cell>
          <cell r="CR21" t="str">
            <v/>
          </cell>
          <cell r="CS21" t="str">
            <v/>
          </cell>
          <cell r="CT21" t="str">
            <v/>
          </cell>
          <cell r="CU21" t="str">
            <v/>
          </cell>
          <cell r="CV21" t="str">
            <v/>
          </cell>
          <cell r="CW21">
            <v>24561.703487417493</v>
          </cell>
          <cell r="CX21">
            <v>1541665.4859102792</v>
          </cell>
          <cell r="CY21">
            <v>84970.083621584432</v>
          </cell>
          <cell r="CZ21">
            <v>390.32914240000002</v>
          </cell>
          <cell r="DA21" t="str">
            <v/>
          </cell>
          <cell r="DB21">
            <v>9013.6657510808418</v>
          </cell>
          <cell r="DC21" t="str">
            <v/>
          </cell>
          <cell r="DD21" t="str">
            <v/>
          </cell>
          <cell r="DE21" t="str">
            <v/>
          </cell>
          <cell r="DF21">
            <v>17413.57</v>
          </cell>
          <cell r="DG21">
            <v>1347451.669133862</v>
          </cell>
          <cell r="DH21">
            <v>3531243.0015071314</v>
          </cell>
          <cell r="DI21" t="str">
            <v/>
          </cell>
          <cell r="DJ21" t="str">
            <v/>
          </cell>
          <cell r="DK21" t="str">
            <v/>
          </cell>
          <cell r="DL21" t="str">
            <v/>
          </cell>
          <cell r="DM21" t="str">
            <v/>
          </cell>
          <cell r="DN21">
            <v>24561.703487417493</v>
          </cell>
          <cell r="DO21">
            <v>1541665.4859102792</v>
          </cell>
          <cell r="DP21">
            <v>84970.083621584432</v>
          </cell>
          <cell r="DQ21">
            <v>390.32914240000002</v>
          </cell>
          <cell r="DR21" t="str">
            <v/>
          </cell>
          <cell r="DS21">
            <v>9013.6657510808418</v>
          </cell>
          <cell r="DT21" t="str">
            <v/>
          </cell>
          <cell r="DU21" t="str">
            <v/>
          </cell>
          <cell r="DV21" t="str">
            <v/>
          </cell>
          <cell r="DW21">
            <v>17413.57</v>
          </cell>
          <cell r="DX21" t="str">
            <v/>
          </cell>
          <cell r="DY21" t="str">
            <v/>
          </cell>
          <cell r="DZ21" t="str">
            <v/>
          </cell>
          <cell r="EA21" t="str">
            <v/>
          </cell>
          <cell r="EB21" t="str">
            <v/>
          </cell>
          <cell r="EC21" t="str">
            <v/>
          </cell>
          <cell r="ED21">
            <v>856400.6065716201</v>
          </cell>
          <cell r="EE21">
            <v>1435398.6739615614</v>
          </cell>
          <cell r="EF21" t="str">
            <v/>
          </cell>
          <cell r="EG21" t="str">
            <v/>
          </cell>
          <cell r="EH21">
            <v>118138.68192463589</v>
          </cell>
          <cell r="EI21" t="str">
            <v/>
          </cell>
          <cell r="EJ21" t="str">
            <v/>
          </cell>
          <cell r="EK21" t="str">
            <v/>
          </cell>
          <cell r="EL21">
            <v>24561.703487417493</v>
          </cell>
          <cell r="EM21">
            <v>1541665.4859102792</v>
          </cell>
          <cell r="EN21">
            <v>26462.702628400002</v>
          </cell>
          <cell r="EO21">
            <v>390.32914240000002</v>
          </cell>
          <cell r="EP21" t="str">
            <v/>
          </cell>
          <cell r="EQ21">
            <v>9013.6657510808418</v>
          </cell>
          <cell r="ER21" t="str">
            <v/>
          </cell>
          <cell r="ES21" t="str">
            <v/>
          </cell>
          <cell r="ET21" t="str">
            <v/>
          </cell>
          <cell r="EU21">
            <v>51988.57</v>
          </cell>
          <cell r="EV21" t="str">
            <v/>
          </cell>
          <cell r="EW21" t="str">
            <v/>
          </cell>
          <cell r="EX21" t="str">
            <v/>
          </cell>
          <cell r="EY21" t="str">
            <v/>
          </cell>
          <cell r="EZ21" t="str">
            <v/>
          </cell>
          <cell r="FA21">
            <v>4903256.3741284115</v>
          </cell>
          <cell r="FB21">
            <v>1636039.5644253443</v>
          </cell>
          <cell r="FC21">
            <v>17413.57</v>
          </cell>
          <cell r="FD21">
            <v>4903256.3741284115</v>
          </cell>
          <cell r="FE21">
            <v>1636039.5644253443</v>
          </cell>
          <cell r="FF21">
            <v>17413.57</v>
          </cell>
          <cell r="FG21" t="str">
            <v/>
          </cell>
          <cell r="FH21" t="str">
            <v/>
          </cell>
        </row>
        <row r="22">
          <cell r="B22" t="str">
            <v>No</v>
          </cell>
          <cell r="C22" t="str">
            <v>Boston</v>
          </cell>
          <cell r="D22" t="str">
            <v>USA</v>
          </cell>
          <cell r="E22" t="str">
            <v>North America</v>
          </cell>
          <cell r="H22">
            <v>2012</v>
          </cell>
          <cell r="J22" t="str">
            <v>BASIC</v>
          </cell>
          <cell r="K22">
            <v>637516</v>
          </cell>
          <cell r="L22">
            <v>125</v>
          </cell>
          <cell r="M22">
            <v>98648000000</v>
          </cell>
          <cell r="N22">
            <v>750120.67966174008</v>
          </cell>
          <cell r="O22">
            <v>446753.48268660571</v>
          </cell>
          <cell r="P22" t="str">
            <v>NE</v>
          </cell>
          <cell r="Q22">
            <v>1237251.1099929775</v>
          </cell>
          <cell r="R22">
            <v>1846952.5904039494</v>
          </cell>
          <cell r="S22" t="str">
            <v>NE</v>
          </cell>
          <cell r="T22" t="str">
            <v>IE</v>
          </cell>
          <cell r="U22" t="str">
            <v>IE</v>
          </cell>
          <cell r="V22" t="str">
            <v>NE</v>
          </cell>
          <cell r="W22" t="str">
            <v>NO</v>
          </cell>
          <cell r="X22" t="str">
            <v>NO</v>
          </cell>
          <cell r="Y22" t="str">
            <v>NO</v>
          </cell>
          <cell r="Z22">
            <v>105758.19212644646</v>
          </cell>
          <cell r="AA22" t="str">
            <v>NO</v>
          </cell>
          <cell r="AB22" t="str">
            <v>NO</v>
          </cell>
          <cell r="AC22" t="str">
            <v>NE</v>
          </cell>
          <cell r="AD22" t="str">
            <v>NO</v>
          </cell>
          <cell r="AE22" t="str">
            <v>NO</v>
          </cell>
          <cell r="AF22" t="str">
            <v>NO</v>
          </cell>
          <cell r="AG22" t="str">
            <v>NO</v>
          </cell>
          <cell r="AH22">
            <v>22168.957320407255</v>
          </cell>
          <cell r="AI22">
            <v>1495077.1100904976</v>
          </cell>
          <cell r="AJ22" t="str">
            <v>NO</v>
          </cell>
          <cell r="AK22" t="str">
            <v>NE</v>
          </cell>
          <cell r="AL22">
            <v>26270.395974040002</v>
          </cell>
          <cell r="AM22">
            <v>54740.318464984128</v>
          </cell>
          <cell r="AN22" t="str">
            <v>NE</v>
          </cell>
          <cell r="AO22">
            <v>400.1264256</v>
          </cell>
          <cell r="AP22" t="str">
            <v>NO</v>
          </cell>
          <cell r="AQ22" t="str">
            <v>NE</v>
          </cell>
          <cell r="AR22" t="str">
            <v>NO</v>
          </cell>
          <cell r="AS22" t="str">
            <v>NO</v>
          </cell>
          <cell r="AT22" t="str">
            <v>NE</v>
          </cell>
          <cell r="AU22">
            <v>10103.466549327373</v>
          </cell>
          <cell r="AV22" t="str">
            <v>NO</v>
          </cell>
          <cell r="AW22" t="str">
            <v>NE</v>
          </cell>
          <cell r="AX22" t="str">
            <v>NO</v>
          </cell>
          <cell r="AY22" t="str">
            <v>NO</v>
          </cell>
          <cell r="AZ22" t="str">
            <v>NO</v>
          </cell>
          <cell r="BA22" t="str">
            <v>NO</v>
          </cell>
          <cell r="BB22" t="str">
            <v>NO</v>
          </cell>
          <cell r="BC22" t="str">
            <v>NO</v>
          </cell>
          <cell r="BD22" t="str">
            <v>NO</v>
          </cell>
          <cell r="BE22">
            <v>0</v>
          </cell>
          <cell r="BF22">
            <v>0</v>
          </cell>
          <cell r="BG22">
            <v>17635.59</v>
          </cell>
          <cell r="BH22" t="str">
            <v>NO</v>
          </cell>
          <cell r="BI22">
            <v>35002</v>
          </cell>
          <cell r="BJ22" t="str">
            <v>NE</v>
          </cell>
          <cell r="BK22" t="str">
            <v>NE</v>
          </cell>
          <cell r="BL22" t="str">
            <v>NE</v>
          </cell>
          <cell r="BM22" t="str">
            <v>NE</v>
          </cell>
          <cell r="BN22" t="str">
            <v>NE</v>
          </cell>
          <cell r="BO22" t="str">
            <v>NE</v>
          </cell>
          <cell r="BP22">
            <v>0</v>
          </cell>
          <cell r="BQ22">
            <v>0</v>
          </cell>
          <cell r="BR22">
            <v>0</v>
          </cell>
          <cell r="BS22">
            <v>0</v>
          </cell>
          <cell r="BT22">
            <v>0</v>
          </cell>
          <cell r="BU22">
            <v>0</v>
          </cell>
          <cell r="BW22">
            <v>5907473.8275701292</v>
          </cell>
          <cell r="BX22">
            <v>5907473.8275701292</v>
          </cell>
          <cell r="BY22">
            <v>5907473.8275701292</v>
          </cell>
          <cell r="BZ22">
            <v>3699787.6281410363</v>
          </cell>
          <cell r="CA22">
            <v>4303246.82006568</v>
          </cell>
          <cell r="CB22">
            <v>1586591.4175044491</v>
          </cell>
          <cell r="CC22">
            <v>17635.59</v>
          </cell>
          <cell r="CD22">
            <v>4303246.82006568</v>
          </cell>
          <cell r="CE22">
            <v>1586591.4175044491</v>
          </cell>
          <cell r="CF22">
            <v>17635.59</v>
          </cell>
          <cell r="CG22" t="str">
            <v/>
          </cell>
          <cell r="CH22" t="str">
            <v/>
          </cell>
          <cell r="CI22">
            <v>2115298.9391015712</v>
          </cell>
          <cell r="CK22">
            <v>1531851.099039465</v>
          </cell>
          <cell r="CL22">
            <v>17635.59</v>
          </cell>
          <cell r="CM22">
            <v>35002</v>
          </cell>
          <cell r="CN22" t="str">
            <v/>
          </cell>
          <cell r="CO22" t="str">
            <v/>
          </cell>
          <cell r="CP22">
            <v>1196874.1623483459</v>
          </cell>
          <cell r="CQ22">
            <v>3084203.7003969271</v>
          </cell>
          <cell r="CR22" t="str">
            <v/>
          </cell>
          <cell r="CS22" t="str">
            <v/>
          </cell>
          <cell r="CT22" t="str">
            <v/>
          </cell>
          <cell r="CU22" t="str">
            <v/>
          </cell>
          <cell r="CV22" t="str">
            <v/>
          </cell>
          <cell r="CW22">
            <v>22168.957320407255</v>
          </cell>
          <cell r="CX22">
            <v>1495077.1100904976</v>
          </cell>
          <cell r="CY22">
            <v>81010.71443902413</v>
          </cell>
          <cell r="CZ22">
            <v>400.1264256</v>
          </cell>
          <cell r="DA22" t="str">
            <v/>
          </cell>
          <cell r="DB22">
            <v>10103.466549327373</v>
          </cell>
          <cell r="DC22" t="str">
            <v/>
          </cell>
          <cell r="DD22" t="str">
            <v/>
          </cell>
          <cell r="DE22" t="str">
            <v/>
          </cell>
          <cell r="DF22">
            <v>17635.59</v>
          </cell>
          <cell r="DG22">
            <v>1196874.1623483459</v>
          </cell>
          <cell r="DH22">
            <v>3084203.7003969271</v>
          </cell>
          <cell r="DI22" t="str">
            <v/>
          </cell>
          <cell r="DJ22" t="str">
            <v/>
          </cell>
          <cell r="DK22" t="str">
            <v/>
          </cell>
          <cell r="DL22" t="str">
            <v/>
          </cell>
          <cell r="DM22" t="str">
            <v/>
          </cell>
          <cell r="DN22">
            <v>22168.957320407255</v>
          </cell>
          <cell r="DO22">
            <v>1495077.1100904976</v>
          </cell>
          <cell r="DP22">
            <v>81010.71443902413</v>
          </cell>
          <cell r="DQ22">
            <v>400.1264256</v>
          </cell>
          <cell r="DR22" t="str">
            <v/>
          </cell>
          <cell r="DS22">
            <v>10103.466549327373</v>
          </cell>
          <cell r="DT22" t="str">
            <v/>
          </cell>
          <cell r="DU22" t="str">
            <v/>
          </cell>
          <cell r="DV22" t="str">
            <v/>
          </cell>
          <cell r="DW22">
            <v>17635.59</v>
          </cell>
          <cell r="DX22" t="str">
            <v/>
          </cell>
          <cell r="DY22" t="str">
            <v/>
          </cell>
          <cell r="DZ22" t="str">
            <v/>
          </cell>
          <cell r="EA22" t="str">
            <v/>
          </cell>
          <cell r="EB22" t="str">
            <v/>
          </cell>
          <cell r="EC22" t="str">
            <v/>
          </cell>
          <cell r="ED22">
            <v>750120.67966174008</v>
          </cell>
          <cell r="EE22">
            <v>1237251.1099929775</v>
          </cell>
          <cell r="EF22" t="str">
            <v/>
          </cell>
          <cell r="EG22" t="str">
            <v/>
          </cell>
          <cell r="EH22">
            <v>105758.19212644646</v>
          </cell>
          <cell r="EI22" t="str">
            <v/>
          </cell>
          <cell r="EJ22" t="str">
            <v/>
          </cell>
          <cell r="EK22" t="str">
            <v/>
          </cell>
          <cell r="EL22">
            <v>22168.957320407255</v>
          </cell>
          <cell r="EM22">
            <v>1495077.1100904976</v>
          </cell>
          <cell r="EN22">
            <v>26270.395974040002</v>
          </cell>
          <cell r="EO22">
            <v>400.1264256</v>
          </cell>
          <cell r="EP22" t="str">
            <v/>
          </cell>
          <cell r="EQ22">
            <v>10103.466549327373</v>
          </cell>
          <cell r="ER22" t="str">
            <v/>
          </cell>
          <cell r="ES22" t="str">
            <v/>
          </cell>
          <cell r="ET22" t="str">
            <v/>
          </cell>
          <cell r="EU22">
            <v>52637.59</v>
          </cell>
          <cell r="EV22" t="str">
            <v/>
          </cell>
          <cell r="EW22" t="str">
            <v/>
          </cell>
          <cell r="EX22" t="str">
            <v/>
          </cell>
          <cell r="EY22" t="str">
            <v/>
          </cell>
          <cell r="EZ22" t="str">
            <v/>
          </cell>
          <cell r="FA22">
            <v>4303246.82006568</v>
          </cell>
          <cell r="FB22">
            <v>1586591.4175044491</v>
          </cell>
          <cell r="FC22">
            <v>17635.59</v>
          </cell>
          <cell r="FD22">
            <v>4303246.82006568</v>
          </cell>
          <cell r="FE22">
            <v>1586591.4175044491</v>
          </cell>
          <cell r="FF22">
            <v>17635.59</v>
          </cell>
          <cell r="FG22" t="str">
            <v/>
          </cell>
          <cell r="FH22" t="str">
            <v/>
          </cell>
        </row>
        <row r="23">
          <cell r="B23" t="str">
            <v>No</v>
          </cell>
          <cell r="C23" t="str">
            <v>Boston</v>
          </cell>
          <cell r="D23" t="str">
            <v>USA</v>
          </cell>
          <cell r="E23" t="str">
            <v>North America</v>
          </cell>
          <cell r="H23">
            <v>2013</v>
          </cell>
          <cell r="J23" t="str">
            <v>BASIC</v>
          </cell>
          <cell r="K23">
            <v>644710</v>
          </cell>
          <cell r="L23">
            <v>125</v>
          </cell>
          <cell r="M23">
            <v>97843157368.343323</v>
          </cell>
          <cell r="N23">
            <v>835785.2789264</v>
          </cell>
          <cell r="O23">
            <v>453026.13390925678</v>
          </cell>
          <cell r="P23" t="str">
            <v>NE</v>
          </cell>
          <cell r="Q23">
            <v>1362086.6259986914</v>
          </cell>
          <cell r="R23">
            <v>1885620.7241158725</v>
          </cell>
          <cell r="S23" t="str">
            <v>NE</v>
          </cell>
          <cell r="T23" t="str">
            <v>IE</v>
          </cell>
          <cell r="U23" t="str">
            <v>IE</v>
          </cell>
          <cell r="V23" t="str">
            <v>NE</v>
          </cell>
          <cell r="W23" t="str">
            <v>NO</v>
          </cell>
          <cell r="X23" t="str">
            <v>NO</v>
          </cell>
          <cell r="Y23" t="str">
            <v>NO</v>
          </cell>
          <cell r="Z23">
            <v>184998.88686706795</v>
          </cell>
          <cell r="AA23" t="str">
            <v>NO</v>
          </cell>
          <cell r="AB23" t="str">
            <v>NO</v>
          </cell>
          <cell r="AC23" t="str">
            <v>NO</v>
          </cell>
          <cell r="AD23" t="str">
            <v>NO</v>
          </cell>
          <cell r="AE23" t="str">
            <v>NO</v>
          </cell>
          <cell r="AF23" t="str">
            <v>NO</v>
          </cell>
          <cell r="AG23" t="str">
            <v>NO</v>
          </cell>
          <cell r="AH23">
            <v>25139.949052636111</v>
          </cell>
          <cell r="AI23">
            <v>1509189.3825669126</v>
          </cell>
          <cell r="AJ23" t="str">
            <v>NO</v>
          </cell>
          <cell r="AK23" t="str">
            <v>NE</v>
          </cell>
          <cell r="AL23">
            <v>28543.473615999996</v>
          </cell>
          <cell r="AM23">
            <v>55725.43989665265</v>
          </cell>
          <cell r="AN23" t="str">
            <v>NE</v>
          </cell>
          <cell r="AO23">
            <v>343.23597119999999</v>
          </cell>
          <cell r="AP23" t="str">
            <v>NO</v>
          </cell>
          <cell r="AQ23" t="str">
            <v>NE</v>
          </cell>
          <cell r="AR23" t="str">
            <v>NO</v>
          </cell>
          <cell r="AS23" t="str">
            <v>NO</v>
          </cell>
          <cell r="AT23" t="str">
            <v>NE</v>
          </cell>
          <cell r="AU23">
            <v>19820.841214647266</v>
          </cell>
          <cell r="AV23" t="str">
            <v>NO</v>
          </cell>
          <cell r="AW23" t="str">
            <v>NE</v>
          </cell>
          <cell r="AX23" t="str">
            <v>NO</v>
          </cell>
          <cell r="AY23" t="str">
            <v>NO</v>
          </cell>
          <cell r="AZ23" t="str">
            <v>NO</v>
          </cell>
          <cell r="BA23" t="str">
            <v>NO</v>
          </cell>
          <cell r="BB23" t="str">
            <v>NO</v>
          </cell>
          <cell r="BC23" t="str">
            <v>NO</v>
          </cell>
          <cell r="BD23" t="str">
            <v>NO</v>
          </cell>
          <cell r="BE23">
            <v>0</v>
          </cell>
          <cell r="BF23" t="str">
            <v>NO</v>
          </cell>
          <cell r="BG23">
            <v>17380.087135111604</v>
          </cell>
          <cell r="BH23" t="str">
            <v>NO</v>
          </cell>
          <cell r="BI23">
            <v>34501.116304620526</v>
          </cell>
          <cell r="BJ23" t="str">
            <v>NE</v>
          </cell>
          <cell r="BK23" t="str">
            <v>NE</v>
          </cell>
          <cell r="BL23" t="str">
            <v>NE</v>
          </cell>
          <cell r="BM23" t="str">
            <v>NE</v>
          </cell>
          <cell r="BN23" t="str">
            <v>NE</v>
          </cell>
          <cell r="BO23" t="str">
            <v>NE</v>
          </cell>
          <cell r="BP23">
            <v>0</v>
          </cell>
          <cell r="BQ23">
            <v>0</v>
          </cell>
          <cell r="BR23">
            <v>0</v>
          </cell>
          <cell r="BS23">
            <v>0</v>
          </cell>
          <cell r="BT23">
            <v>0</v>
          </cell>
          <cell r="BU23">
            <v>0</v>
          </cell>
          <cell r="BW23">
            <v>6192661.1724033821</v>
          </cell>
          <cell r="BX23">
            <v>6192661.1724033821</v>
          </cell>
          <cell r="BY23">
            <v>6192661.1724033821</v>
          </cell>
          <cell r="BZ23">
            <v>4017788.8776532868</v>
          </cell>
          <cell r="CA23">
            <v>4561658.7120028576</v>
          </cell>
          <cell r="CB23">
            <v>1613622.3732654126</v>
          </cell>
          <cell r="CC23">
            <v>17380.087135111604</v>
          </cell>
          <cell r="CD23">
            <v>4561658.7120028576</v>
          </cell>
          <cell r="CE23">
            <v>1613622.3732654126</v>
          </cell>
          <cell r="CF23">
            <v>17380.087135111604</v>
          </cell>
          <cell r="CG23" t="str">
            <v/>
          </cell>
          <cell r="CH23" t="str">
            <v/>
          </cell>
          <cell r="CI23">
            <v>2408010.740844795</v>
          </cell>
          <cell r="CK23">
            <v>1557896.9333687599</v>
          </cell>
          <cell r="CL23">
            <v>17380.087135111604</v>
          </cell>
          <cell r="CM23">
            <v>34501.116304620526</v>
          </cell>
          <cell r="CN23" t="str">
            <v/>
          </cell>
          <cell r="CO23" t="str">
            <v/>
          </cell>
          <cell r="CP23">
            <v>1288811.4128356567</v>
          </cell>
          <cell r="CQ23">
            <v>3247707.3501145639</v>
          </cell>
          <cell r="CR23" t="str">
            <v/>
          </cell>
          <cell r="CS23" t="str">
            <v/>
          </cell>
          <cell r="CT23" t="str">
            <v/>
          </cell>
          <cell r="CU23" t="str">
            <v/>
          </cell>
          <cell r="CV23" t="str">
            <v/>
          </cell>
          <cell r="CW23">
            <v>25139.949052636111</v>
          </cell>
          <cell r="CX23">
            <v>1509189.3825669126</v>
          </cell>
          <cell r="CY23">
            <v>84268.913512652653</v>
          </cell>
          <cell r="CZ23">
            <v>343.23597119999999</v>
          </cell>
          <cell r="DA23" t="str">
            <v/>
          </cell>
          <cell r="DB23">
            <v>19820.841214647266</v>
          </cell>
          <cell r="DC23" t="str">
            <v/>
          </cell>
          <cell r="DD23" t="str">
            <v/>
          </cell>
          <cell r="DE23" t="str">
            <v/>
          </cell>
          <cell r="DF23">
            <v>17380.087135111604</v>
          </cell>
          <cell r="DG23">
            <v>1288811.4128356567</v>
          </cell>
          <cell r="DH23">
            <v>3247707.3501145639</v>
          </cell>
          <cell r="DI23" t="str">
            <v/>
          </cell>
          <cell r="DJ23" t="str">
            <v/>
          </cell>
          <cell r="DK23" t="str">
            <v/>
          </cell>
          <cell r="DL23" t="str">
            <v/>
          </cell>
          <cell r="DM23" t="str">
            <v/>
          </cell>
          <cell r="DN23">
            <v>25139.949052636111</v>
          </cell>
          <cell r="DO23">
            <v>1509189.3825669126</v>
          </cell>
          <cell r="DP23">
            <v>84268.913512652653</v>
          </cell>
          <cell r="DQ23">
            <v>343.23597119999999</v>
          </cell>
          <cell r="DR23" t="str">
            <v/>
          </cell>
          <cell r="DS23">
            <v>19820.841214647266</v>
          </cell>
          <cell r="DT23" t="str">
            <v/>
          </cell>
          <cell r="DU23" t="str">
            <v/>
          </cell>
          <cell r="DV23" t="str">
            <v/>
          </cell>
          <cell r="DW23">
            <v>17380.087135111604</v>
          </cell>
          <cell r="DX23" t="str">
            <v/>
          </cell>
          <cell r="DY23" t="str">
            <v/>
          </cell>
          <cell r="DZ23" t="str">
            <v/>
          </cell>
          <cell r="EA23" t="str">
            <v/>
          </cell>
          <cell r="EB23" t="str">
            <v/>
          </cell>
          <cell r="EC23" t="str">
            <v/>
          </cell>
          <cell r="ED23">
            <v>835785.2789264</v>
          </cell>
          <cell r="EE23">
            <v>1362086.6259986914</v>
          </cell>
          <cell r="EF23" t="str">
            <v/>
          </cell>
          <cell r="EG23" t="str">
            <v/>
          </cell>
          <cell r="EH23">
            <v>184998.88686706795</v>
          </cell>
          <cell r="EI23" t="str">
            <v/>
          </cell>
          <cell r="EJ23" t="str">
            <v/>
          </cell>
          <cell r="EK23" t="str">
            <v/>
          </cell>
          <cell r="EL23">
            <v>25139.949052636111</v>
          </cell>
          <cell r="EM23">
            <v>1509189.3825669126</v>
          </cell>
          <cell r="EN23">
            <v>28543.473615999996</v>
          </cell>
          <cell r="EO23">
            <v>343.23597119999999</v>
          </cell>
          <cell r="EP23" t="str">
            <v/>
          </cell>
          <cell r="EQ23">
            <v>19820.841214647266</v>
          </cell>
          <cell r="ER23" t="str">
            <v/>
          </cell>
          <cell r="ES23" t="str">
            <v/>
          </cell>
          <cell r="ET23" t="str">
            <v/>
          </cell>
          <cell r="EU23">
            <v>51881.203439732126</v>
          </cell>
          <cell r="EV23" t="str">
            <v/>
          </cell>
          <cell r="EW23" t="str">
            <v/>
          </cell>
          <cell r="EX23" t="str">
            <v/>
          </cell>
          <cell r="EY23" t="str">
            <v/>
          </cell>
          <cell r="EZ23" t="str">
            <v/>
          </cell>
          <cell r="FA23">
            <v>4561658.7120028576</v>
          </cell>
          <cell r="FB23">
            <v>1613622.3732654126</v>
          </cell>
          <cell r="FC23">
            <v>17380.087135111604</v>
          </cell>
          <cell r="FD23">
            <v>4561658.7120028576</v>
          </cell>
          <cell r="FE23">
            <v>1613622.3732654126</v>
          </cell>
          <cell r="FF23">
            <v>17380.087135111604</v>
          </cell>
          <cell r="FG23" t="str">
            <v/>
          </cell>
          <cell r="FH23" t="str">
            <v/>
          </cell>
        </row>
        <row r="24">
          <cell r="B24" t="str">
            <v>No</v>
          </cell>
          <cell r="C24" t="str">
            <v>Boston</v>
          </cell>
          <cell r="D24" t="str">
            <v>USA</v>
          </cell>
          <cell r="E24" t="str">
            <v>North America</v>
          </cell>
          <cell r="H24">
            <v>2014</v>
          </cell>
          <cell r="J24" t="str">
            <v>BASIC</v>
          </cell>
          <cell r="K24">
            <v>656051</v>
          </cell>
          <cell r="L24">
            <v>125</v>
          </cell>
          <cell r="M24">
            <v>103067100435.72701</v>
          </cell>
          <cell r="N24">
            <v>861823.96253352007</v>
          </cell>
          <cell r="O24">
            <v>447182.80795439659</v>
          </cell>
          <cell r="P24" t="str">
            <v>NE</v>
          </cell>
          <cell r="Q24">
            <v>1463628.518033796</v>
          </cell>
          <cell r="R24">
            <v>1921518.6126274755</v>
          </cell>
          <cell r="S24" t="str">
            <v>NE</v>
          </cell>
          <cell r="T24" t="str">
            <v>IE</v>
          </cell>
          <cell r="U24" t="str">
            <v>IE</v>
          </cell>
          <cell r="V24" t="str">
            <v>NE</v>
          </cell>
          <cell r="W24" t="str">
            <v>NO</v>
          </cell>
          <cell r="X24" t="str">
            <v>NO</v>
          </cell>
          <cell r="Y24" t="str">
            <v>NO</v>
          </cell>
          <cell r="Z24">
            <v>134046.26392498348</v>
          </cell>
          <cell r="AA24" t="str">
            <v>NO</v>
          </cell>
          <cell r="AB24" t="str">
            <v>NO</v>
          </cell>
          <cell r="AC24" t="str">
            <v>NO</v>
          </cell>
          <cell r="AD24" t="str">
            <v>NO</v>
          </cell>
          <cell r="AE24" t="str">
            <v>NO</v>
          </cell>
          <cell r="AF24" t="str">
            <v>NE</v>
          </cell>
          <cell r="AG24" t="str">
            <v>NO</v>
          </cell>
          <cell r="AH24">
            <v>26583.589365038857</v>
          </cell>
          <cell r="AI24">
            <v>1440805.5985925531</v>
          </cell>
          <cell r="AJ24" t="str">
            <v>NO</v>
          </cell>
          <cell r="AK24" t="str">
            <v>NE</v>
          </cell>
          <cell r="AL24">
            <v>30560.142385480001</v>
          </cell>
          <cell r="AM24">
            <v>56397.208118474518</v>
          </cell>
          <cell r="AN24" t="str">
            <v>NE</v>
          </cell>
          <cell r="AO24">
            <v>322.64822720000001</v>
          </cell>
          <cell r="AP24" t="str">
            <v>NO</v>
          </cell>
          <cell r="AQ24" t="str">
            <v>NE</v>
          </cell>
          <cell r="AR24" t="str">
            <v>NO</v>
          </cell>
          <cell r="AS24" t="str">
            <v>NO</v>
          </cell>
          <cell r="AT24" t="str">
            <v>NE</v>
          </cell>
          <cell r="AU24">
            <v>21239.153438962916</v>
          </cell>
          <cell r="AV24" t="str">
            <v>NO</v>
          </cell>
          <cell r="AW24" t="str">
            <v>NE</v>
          </cell>
          <cell r="AX24" t="str">
            <v>NO</v>
          </cell>
          <cell r="AY24" t="str">
            <v>NO</v>
          </cell>
          <cell r="AZ24" t="str">
            <v>NO</v>
          </cell>
          <cell r="BA24" t="str">
            <v>NO</v>
          </cell>
          <cell r="BB24" t="str">
            <v>NO</v>
          </cell>
          <cell r="BC24" t="str">
            <v>NO</v>
          </cell>
          <cell r="BD24" t="str">
            <v>NO</v>
          </cell>
          <cell r="BE24">
            <v>0</v>
          </cell>
          <cell r="BF24" t="str">
            <v>NO</v>
          </cell>
          <cell r="BG24">
            <v>17413.087135111604</v>
          </cell>
          <cell r="BH24" t="str">
            <v>NO</v>
          </cell>
          <cell r="BI24">
            <v>34501.1132</v>
          </cell>
          <cell r="BJ24" t="str">
            <v>NE</v>
          </cell>
          <cell r="BK24" t="str">
            <v>NE</v>
          </cell>
          <cell r="BL24" t="str">
            <v>NE</v>
          </cell>
          <cell r="BM24" t="str">
            <v>NE</v>
          </cell>
          <cell r="BN24" t="str">
            <v>NE</v>
          </cell>
          <cell r="BO24" t="str">
            <v>NE</v>
          </cell>
          <cell r="BP24">
            <v>0</v>
          </cell>
          <cell r="BQ24">
            <v>0</v>
          </cell>
          <cell r="BR24">
            <v>0</v>
          </cell>
          <cell r="BS24">
            <v>0</v>
          </cell>
          <cell r="BT24">
            <v>0</v>
          </cell>
          <cell r="BU24">
            <v>0</v>
          </cell>
          <cell r="BW24">
            <v>6287475.3284120094</v>
          </cell>
          <cell r="BX24">
            <v>6287475.3284120094</v>
          </cell>
          <cell r="BY24">
            <v>6287475.3284120094</v>
          </cell>
          <cell r="BZ24">
            <v>4030924.0768366456</v>
          </cell>
          <cell r="CA24">
            <v>4720737.4905142272</v>
          </cell>
          <cell r="CB24">
            <v>1549324.7507626705</v>
          </cell>
          <cell r="CC24">
            <v>17413.087135111604</v>
          </cell>
          <cell r="CD24">
            <v>4720737.4905142272</v>
          </cell>
          <cell r="CE24">
            <v>1549324.7507626705</v>
          </cell>
          <cell r="CF24">
            <v>17413.087135111604</v>
          </cell>
          <cell r="CG24" t="str">
            <v/>
          </cell>
          <cell r="CH24" t="str">
            <v/>
          </cell>
          <cell r="CI24">
            <v>2486082.3338573384</v>
          </cell>
          <cell r="CK24">
            <v>1492927.542644196</v>
          </cell>
          <cell r="CL24">
            <v>17413.087135111604</v>
          </cell>
          <cell r="CM24">
            <v>34501.1132</v>
          </cell>
          <cell r="CN24" t="str">
            <v/>
          </cell>
          <cell r="CO24" t="str">
            <v/>
          </cell>
          <cell r="CP24">
            <v>1309006.7704879167</v>
          </cell>
          <cell r="CQ24">
            <v>3385147.1306612715</v>
          </cell>
          <cell r="CR24" t="str">
            <v/>
          </cell>
          <cell r="CS24" t="str">
            <v/>
          </cell>
          <cell r="CT24" t="str">
            <v/>
          </cell>
          <cell r="CU24" t="str">
            <v/>
          </cell>
          <cell r="CV24" t="str">
            <v/>
          </cell>
          <cell r="CW24">
            <v>26583.589365038857</v>
          </cell>
          <cell r="CX24">
            <v>1440805.5985925531</v>
          </cell>
          <cell r="CY24">
            <v>86957.350503954513</v>
          </cell>
          <cell r="CZ24">
            <v>322.64822720000001</v>
          </cell>
          <cell r="DA24" t="str">
            <v/>
          </cell>
          <cell r="DB24">
            <v>21239.153438962916</v>
          </cell>
          <cell r="DC24" t="str">
            <v/>
          </cell>
          <cell r="DD24" t="str">
            <v/>
          </cell>
          <cell r="DE24" t="str">
            <v/>
          </cell>
          <cell r="DF24">
            <v>17413.087135111604</v>
          </cell>
          <cell r="DG24">
            <v>1309006.7704879167</v>
          </cell>
          <cell r="DH24">
            <v>3385147.1306612715</v>
          </cell>
          <cell r="DI24" t="str">
            <v/>
          </cell>
          <cell r="DJ24" t="str">
            <v/>
          </cell>
          <cell r="DK24" t="str">
            <v/>
          </cell>
          <cell r="DL24" t="str">
            <v/>
          </cell>
          <cell r="DM24" t="str">
            <v/>
          </cell>
          <cell r="DN24">
            <v>26583.589365038857</v>
          </cell>
          <cell r="DO24">
            <v>1440805.5985925531</v>
          </cell>
          <cell r="DP24">
            <v>86957.350503954513</v>
          </cell>
          <cell r="DQ24">
            <v>322.64822720000001</v>
          </cell>
          <cell r="DR24" t="str">
            <v/>
          </cell>
          <cell r="DS24">
            <v>21239.153438962916</v>
          </cell>
          <cell r="DT24" t="str">
            <v/>
          </cell>
          <cell r="DU24" t="str">
            <v/>
          </cell>
          <cell r="DV24" t="str">
            <v/>
          </cell>
          <cell r="DW24">
            <v>17413.087135111604</v>
          </cell>
          <cell r="DX24" t="str">
            <v/>
          </cell>
          <cell r="DY24" t="str">
            <v/>
          </cell>
          <cell r="DZ24" t="str">
            <v/>
          </cell>
          <cell r="EA24" t="str">
            <v/>
          </cell>
          <cell r="EB24" t="str">
            <v/>
          </cell>
          <cell r="EC24" t="str">
            <v/>
          </cell>
          <cell r="ED24">
            <v>861823.96253352007</v>
          </cell>
          <cell r="EE24">
            <v>1463628.518033796</v>
          </cell>
          <cell r="EF24" t="str">
            <v/>
          </cell>
          <cell r="EG24" t="str">
            <v/>
          </cell>
          <cell r="EH24">
            <v>134046.26392498348</v>
          </cell>
          <cell r="EI24" t="str">
            <v/>
          </cell>
          <cell r="EJ24" t="str">
            <v/>
          </cell>
          <cell r="EK24" t="str">
            <v/>
          </cell>
          <cell r="EL24">
            <v>26583.589365038857</v>
          </cell>
          <cell r="EM24">
            <v>1440805.5985925531</v>
          </cell>
          <cell r="EN24">
            <v>30560.142385480001</v>
          </cell>
          <cell r="EO24">
            <v>322.64822720000001</v>
          </cell>
          <cell r="EP24" t="str">
            <v/>
          </cell>
          <cell r="EQ24">
            <v>21239.153438962916</v>
          </cell>
          <cell r="ER24" t="str">
            <v/>
          </cell>
          <cell r="ES24" t="str">
            <v/>
          </cell>
          <cell r="ET24" t="str">
            <v/>
          </cell>
          <cell r="EU24">
            <v>51914.2003351116</v>
          </cell>
          <cell r="EV24" t="str">
            <v/>
          </cell>
          <cell r="EW24" t="str">
            <v/>
          </cell>
          <cell r="EX24" t="str">
            <v/>
          </cell>
          <cell r="EY24" t="str">
            <v/>
          </cell>
          <cell r="EZ24" t="str">
            <v/>
          </cell>
          <cell r="FA24">
            <v>4720737.4905142272</v>
          </cell>
          <cell r="FB24">
            <v>1549324.7507626705</v>
          </cell>
          <cell r="FC24">
            <v>17413.087135111604</v>
          </cell>
          <cell r="FD24">
            <v>4720737.4905142272</v>
          </cell>
          <cell r="FE24">
            <v>1549324.7507626705</v>
          </cell>
          <cell r="FF24">
            <v>17413.087135111604</v>
          </cell>
          <cell r="FG24" t="str">
            <v/>
          </cell>
          <cell r="FH24" t="str">
            <v/>
          </cell>
        </row>
        <row r="25">
          <cell r="B25" t="str">
            <v>No</v>
          </cell>
          <cell r="C25" t="str">
            <v>Boston</v>
          </cell>
          <cell r="D25" t="str">
            <v>USA</v>
          </cell>
          <cell r="E25" t="str">
            <v>North America</v>
          </cell>
          <cell r="H25">
            <v>2015</v>
          </cell>
          <cell r="J25" t="str">
            <v>BASIC</v>
          </cell>
          <cell r="K25">
            <v>669469</v>
          </cell>
          <cell r="L25">
            <v>125</v>
          </cell>
          <cell r="M25">
            <v>109500000000</v>
          </cell>
          <cell r="N25">
            <v>874517.98728349991</v>
          </cell>
          <cell r="O25">
            <v>457228.14646390313</v>
          </cell>
          <cell r="P25" t="str">
            <v>NE</v>
          </cell>
          <cell r="Q25">
            <v>1566202.9269721177</v>
          </cell>
          <cell r="R25">
            <v>1912247.9563082692</v>
          </cell>
          <cell r="S25" t="str">
            <v>NE</v>
          </cell>
          <cell r="T25" t="str">
            <v>IE</v>
          </cell>
          <cell r="U25" t="str">
            <v>IE</v>
          </cell>
          <cell r="V25" t="str">
            <v>NE</v>
          </cell>
          <cell r="W25" t="str">
            <v>NO</v>
          </cell>
          <cell r="X25" t="str">
            <v>NO</v>
          </cell>
          <cell r="Y25" t="str">
            <v>NO</v>
          </cell>
          <cell r="Z25">
            <v>72751.3026811983</v>
          </cell>
          <cell r="AA25" t="str">
            <v>NO</v>
          </cell>
          <cell r="AB25" t="str">
            <v>NO</v>
          </cell>
          <cell r="AC25" t="str">
            <v>NE</v>
          </cell>
          <cell r="AD25" t="str">
            <v>NO</v>
          </cell>
          <cell r="AE25" t="str">
            <v>NO</v>
          </cell>
          <cell r="AF25" t="str">
            <v>NO</v>
          </cell>
          <cell r="AG25" t="str">
            <v>NO</v>
          </cell>
          <cell r="AH25">
            <v>31325.4436497768</v>
          </cell>
          <cell r="AI25">
            <v>1470749.4493496858</v>
          </cell>
          <cell r="AJ25" t="str">
            <v>NO</v>
          </cell>
          <cell r="AK25" t="str">
            <v>NE</v>
          </cell>
          <cell r="AL25">
            <v>30002.793782500001</v>
          </cell>
          <cell r="AM25">
            <v>56115.715550213194</v>
          </cell>
          <cell r="AN25" t="str">
            <v>NE</v>
          </cell>
          <cell r="AO25">
            <v>347.31553567000003</v>
          </cell>
          <cell r="AP25" t="str">
            <v>NO</v>
          </cell>
          <cell r="AQ25" t="str">
            <v>NE</v>
          </cell>
          <cell r="AR25" t="str">
            <v>NO</v>
          </cell>
          <cell r="AS25" t="str">
            <v>NO</v>
          </cell>
          <cell r="AT25" t="str">
            <v>NE</v>
          </cell>
          <cell r="AU25">
            <v>13391.377072945272</v>
          </cell>
          <cell r="AV25" t="str">
            <v>NO</v>
          </cell>
          <cell r="AW25" t="str">
            <v>NE</v>
          </cell>
          <cell r="AX25" t="str">
            <v>NO</v>
          </cell>
          <cell r="AY25" t="str">
            <v>NO</v>
          </cell>
          <cell r="AZ25" t="str">
            <v>NO</v>
          </cell>
          <cell r="BA25" t="str">
            <v>NO</v>
          </cell>
          <cell r="BB25" t="str">
            <v>NO</v>
          </cell>
          <cell r="BC25" t="str">
            <v>NO</v>
          </cell>
          <cell r="BD25" t="str">
            <v>NO</v>
          </cell>
          <cell r="BE25">
            <v>0</v>
          </cell>
          <cell r="BF25">
            <v>0</v>
          </cell>
          <cell r="BG25">
            <v>17922.93</v>
          </cell>
          <cell r="BH25" t="str">
            <v>NO</v>
          </cell>
          <cell r="BI25">
            <v>35656</v>
          </cell>
          <cell r="BJ25" t="str">
            <v>NE</v>
          </cell>
          <cell r="BK25" t="str">
            <v>NE</v>
          </cell>
          <cell r="BL25" t="str">
            <v>NE</v>
          </cell>
          <cell r="BM25" t="str">
            <v>NE</v>
          </cell>
          <cell r="BN25" t="str">
            <v>NE</v>
          </cell>
          <cell r="BO25" t="str">
            <v>NE</v>
          </cell>
          <cell r="BP25">
            <v>0</v>
          </cell>
          <cell r="BQ25">
            <v>0</v>
          </cell>
          <cell r="BR25">
            <v>0</v>
          </cell>
          <cell r="BS25">
            <v>0</v>
          </cell>
          <cell r="BT25">
            <v>0</v>
          </cell>
          <cell r="BU25">
            <v>0</v>
          </cell>
          <cell r="BW25">
            <v>6430052.0419685803</v>
          </cell>
          <cell r="BX25">
            <v>6430052.0419685803</v>
          </cell>
          <cell r="BY25">
            <v>6430052.0419685803</v>
          </cell>
          <cell r="BZ25">
            <v>4112867.5263273939</v>
          </cell>
          <cell r="CA25">
            <v>4841522.4606775669</v>
          </cell>
          <cell r="CB25">
            <v>1570606.6512910142</v>
          </cell>
          <cell r="CC25">
            <v>17922.93</v>
          </cell>
          <cell r="CD25">
            <v>4841522.4606775669</v>
          </cell>
          <cell r="CE25">
            <v>1570606.6512910142</v>
          </cell>
          <cell r="CF25">
            <v>17922.93</v>
          </cell>
          <cell r="CG25" t="str">
            <v/>
          </cell>
          <cell r="CH25" t="str">
            <v/>
          </cell>
          <cell r="CI25">
            <v>2544797.6605865927</v>
          </cell>
          <cell r="CK25">
            <v>1514490.935740801</v>
          </cell>
          <cell r="CL25">
            <v>17922.93</v>
          </cell>
          <cell r="CM25">
            <v>35656</v>
          </cell>
          <cell r="CN25" t="str">
            <v/>
          </cell>
          <cell r="CO25" t="str">
            <v/>
          </cell>
          <cell r="CP25">
            <v>1331746.133747403</v>
          </cell>
          <cell r="CQ25">
            <v>3478450.8832803871</v>
          </cell>
          <cell r="CR25" t="str">
            <v/>
          </cell>
          <cell r="CS25" t="str">
            <v/>
          </cell>
          <cell r="CT25" t="str">
            <v/>
          </cell>
          <cell r="CU25" t="str">
            <v/>
          </cell>
          <cell r="CV25" t="str">
            <v/>
          </cell>
          <cell r="CW25">
            <v>31325.4436497768</v>
          </cell>
          <cell r="CX25">
            <v>1470749.4493496858</v>
          </cell>
          <cell r="CY25">
            <v>86118.509332713191</v>
          </cell>
          <cell r="CZ25">
            <v>347.31553567000003</v>
          </cell>
          <cell r="DA25" t="str">
            <v/>
          </cell>
          <cell r="DB25">
            <v>13391.377072945272</v>
          </cell>
          <cell r="DC25" t="str">
            <v/>
          </cell>
          <cell r="DD25" t="str">
            <v/>
          </cell>
          <cell r="DE25" t="str">
            <v/>
          </cell>
          <cell r="DF25">
            <v>17922.93</v>
          </cell>
          <cell r="DG25">
            <v>1331746.133747403</v>
          </cell>
          <cell r="DH25">
            <v>3478450.8832803871</v>
          </cell>
          <cell r="DI25" t="str">
            <v/>
          </cell>
          <cell r="DJ25" t="str">
            <v/>
          </cell>
          <cell r="DK25" t="str">
            <v/>
          </cell>
          <cell r="DL25" t="str">
            <v/>
          </cell>
          <cell r="DM25" t="str">
            <v/>
          </cell>
          <cell r="DN25">
            <v>31325.4436497768</v>
          </cell>
          <cell r="DO25">
            <v>1470749.4493496858</v>
          </cell>
          <cell r="DP25">
            <v>86118.509332713191</v>
          </cell>
          <cell r="DQ25">
            <v>347.31553567000003</v>
          </cell>
          <cell r="DR25" t="str">
            <v/>
          </cell>
          <cell r="DS25">
            <v>13391.377072945272</v>
          </cell>
          <cell r="DT25" t="str">
            <v/>
          </cell>
          <cell r="DU25" t="str">
            <v/>
          </cell>
          <cell r="DV25" t="str">
            <v/>
          </cell>
          <cell r="DW25">
            <v>17922.93</v>
          </cell>
          <cell r="DX25" t="str">
            <v/>
          </cell>
          <cell r="DY25" t="str">
            <v/>
          </cell>
          <cell r="DZ25" t="str">
            <v/>
          </cell>
          <cell r="EA25" t="str">
            <v/>
          </cell>
          <cell r="EB25" t="str">
            <v/>
          </cell>
          <cell r="EC25" t="str">
            <v/>
          </cell>
          <cell r="ED25">
            <v>874517.98728349991</v>
          </cell>
          <cell r="EE25">
            <v>1566202.9269721177</v>
          </cell>
          <cell r="EF25" t="str">
            <v/>
          </cell>
          <cell r="EG25" t="str">
            <v/>
          </cell>
          <cell r="EH25">
            <v>72751.3026811983</v>
          </cell>
          <cell r="EI25" t="str">
            <v/>
          </cell>
          <cell r="EJ25" t="str">
            <v/>
          </cell>
          <cell r="EK25" t="str">
            <v/>
          </cell>
          <cell r="EL25">
            <v>31325.4436497768</v>
          </cell>
          <cell r="EM25">
            <v>1470749.4493496858</v>
          </cell>
          <cell r="EN25">
            <v>30002.793782500001</v>
          </cell>
          <cell r="EO25">
            <v>347.31553567000003</v>
          </cell>
          <cell r="EP25" t="str">
            <v/>
          </cell>
          <cell r="EQ25">
            <v>13391.377072945272</v>
          </cell>
          <cell r="ER25" t="str">
            <v/>
          </cell>
          <cell r="ES25" t="str">
            <v/>
          </cell>
          <cell r="ET25" t="str">
            <v/>
          </cell>
          <cell r="EU25">
            <v>53578.93</v>
          </cell>
          <cell r="EV25" t="str">
            <v/>
          </cell>
          <cell r="EW25" t="str">
            <v/>
          </cell>
          <cell r="EX25" t="str">
            <v/>
          </cell>
          <cell r="EY25" t="str">
            <v/>
          </cell>
          <cell r="EZ25" t="str">
            <v/>
          </cell>
          <cell r="FA25">
            <v>4841522.4606775669</v>
          </cell>
          <cell r="FB25">
            <v>1570606.6512910142</v>
          </cell>
          <cell r="FC25">
            <v>17922.93</v>
          </cell>
          <cell r="FD25">
            <v>4841522.4606775669</v>
          </cell>
          <cell r="FE25">
            <v>1570606.6512910142</v>
          </cell>
          <cell r="FF25">
            <v>17922.93</v>
          </cell>
          <cell r="FG25" t="str">
            <v/>
          </cell>
          <cell r="FH25" t="str">
            <v/>
          </cell>
        </row>
        <row r="26">
          <cell r="B26" t="str">
            <v>Yes</v>
          </cell>
          <cell r="C26" t="str">
            <v>Boston</v>
          </cell>
          <cell r="D26" t="str">
            <v>USA</v>
          </cell>
          <cell r="E26" t="str">
            <v>North America</v>
          </cell>
          <cell r="H26">
            <v>2016</v>
          </cell>
          <cell r="J26" t="str">
            <v>BASIC</v>
          </cell>
          <cell r="K26">
            <v>672840</v>
          </cell>
          <cell r="L26">
            <v>125</v>
          </cell>
          <cell r="M26">
            <v>119100000000</v>
          </cell>
          <cell r="N26">
            <v>800451.13194424997</v>
          </cell>
          <cell r="O26">
            <v>422963.32785062055</v>
          </cell>
          <cell r="P26" t="str">
            <v>NE</v>
          </cell>
          <cell r="Q26">
            <v>1381090.3118758367</v>
          </cell>
          <cell r="R26">
            <v>1918244.2833258412</v>
          </cell>
          <cell r="S26" t="str">
            <v>NE</v>
          </cell>
          <cell r="T26" t="str">
            <v>IE</v>
          </cell>
          <cell r="U26" t="str">
            <v>IE</v>
          </cell>
          <cell r="V26" t="str">
            <v>NE</v>
          </cell>
          <cell r="W26" t="str">
            <v>NO</v>
          </cell>
          <cell r="X26" t="str">
            <v>NO</v>
          </cell>
          <cell r="Y26" t="str">
            <v>NO</v>
          </cell>
          <cell r="Z26">
            <v>133942.67658543205</v>
          </cell>
          <cell r="AA26" t="str">
            <v>NO</v>
          </cell>
          <cell r="AB26" t="str">
            <v>NO</v>
          </cell>
          <cell r="AC26" t="str">
            <v>NE</v>
          </cell>
          <cell r="AD26" t="str">
            <v>NO</v>
          </cell>
          <cell r="AE26" t="str">
            <v>NO</v>
          </cell>
          <cell r="AF26" t="str">
            <v>NO</v>
          </cell>
          <cell r="AG26" t="str">
            <v>NO</v>
          </cell>
          <cell r="AH26">
            <v>30471.098010637867</v>
          </cell>
          <cell r="AI26">
            <v>1454549.4985095435</v>
          </cell>
          <cell r="AJ26" t="str">
            <v>NE</v>
          </cell>
          <cell r="AK26" t="str">
            <v>NE</v>
          </cell>
          <cell r="AL26">
            <v>26966.248677600004</v>
          </cell>
          <cell r="AM26">
            <v>53090.039651238316</v>
          </cell>
          <cell r="AN26" t="str">
            <v>NE</v>
          </cell>
          <cell r="AO26">
            <v>360.20853631</v>
          </cell>
          <cell r="AP26" t="str">
            <v>NO</v>
          </cell>
          <cell r="AQ26" t="str">
            <v>NE</v>
          </cell>
          <cell r="AR26" t="str">
            <v>NO</v>
          </cell>
          <cell r="AS26" t="str">
            <v>NO</v>
          </cell>
          <cell r="AT26" t="str">
            <v>NE</v>
          </cell>
          <cell r="AU26">
            <v>11053.599475193058</v>
          </cell>
          <cell r="AV26" t="str">
            <v>NO</v>
          </cell>
          <cell r="AW26" t="str">
            <v>NE</v>
          </cell>
          <cell r="AX26" t="str">
            <v>NO</v>
          </cell>
          <cell r="AY26" t="str">
            <v>NO</v>
          </cell>
          <cell r="AZ26" t="str">
            <v>NO</v>
          </cell>
          <cell r="BA26" t="str">
            <v>NO</v>
          </cell>
          <cell r="BB26" t="str">
            <v>NO</v>
          </cell>
          <cell r="BC26" t="str">
            <v>NO</v>
          </cell>
          <cell r="BD26" t="str">
            <v>NO</v>
          </cell>
          <cell r="BE26">
            <v>0</v>
          </cell>
          <cell r="BF26">
            <v>0</v>
          </cell>
          <cell r="BG26">
            <v>17404.23</v>
          </cell>
          <cell r="BH26" t="str">
            <v>NO</v>
          </cell>
          <cell r="BI26">
            <v>34501</v>
          </cell>
          <cell r="BJ26" t="str">
            <v>NE</v>
          </cell>
          <cell r="BK26" t="str">
            <v>NE</v>
          </cell>
          <cell r="BL26" t="str">
            <v>NE</v>
          </cell>
          <cell r="BM26" t="str">
            <v>NE</v>
          </cell>
          <cell r="BN26" t="str">
            <v>NE</v>
          </cell>
          <cell r="BO26" t="str">
            <v>NE</v>
          </cell>
          <cell r="BP26">
            <v>0</v>
          </cell>
          <cell r="BQ26">
            <v>0</v>
          </cell>
          <cell r="BR26">
            <v>0</v>
          </cell>
          <cell r="BS26">
            <v>0</v>
          </cell>
          <cell r="BT26">
            <v>0</v>
          </cell>
          <cell r="BU26">
            <v>0</v>
          </cell>
          <cell r="BW26">
            <v>6116643.977857071</v>
          </cell>
          <cell r="BX26">
            <v>6116643.977857071</v>
          </cell>
          <cell r="BY26">
            <v>6116643.977857071</v>
          </cell>
          <cell r="BZ26">
            <v>3890790.0036148033</v>
          </cell>
          <cell r="CA26">
            <v>4553220.153007186</v>
          </cell>
          <cell r="CB26">
            <v>1546019.5948498847</v>
          </cell>
          <cell r="CC26">
            <v>17404.23</v>
          </cell>
          <cell r="CD26">
            <v>4553220.153007186</v>
          </cell>
          <cell r="CE26">
            <v>1546019.5948498847</v>
          </cell>
          <cell r="CF26">
            <v>17404.23</v>
          </cell>
          <cell r="CG26" t="str">
            <v/>
          </cell>
          <cell r="CH26" t="str">
            <v/>
          </cell>
          <cell r="CI26">
            <v>2345955.2184161567</v>
          </cell>
          <cell r="CK26">
            <v>1492929.5551986464</v>
          </cell>
          <cell r="CL26">
            <v>17404.23</v>
          </cell>
          <cell r="CM26">
            <v>34501</v>
          </cell>
          <cell r="CN26" t="str">
            <v/>
          </cell>
          <cell r="CO26" t="str">
            <v/>
          </cell>
          <cell r="CP26">
            <v>1223414.4597948706</v>
          </cell>
          <cell r="CQ26">
            <v>3299334.5952016776</v>
          </cell>
          <cell r="CR26" t="str">
            <v/>
          </cell>
          <cell r="CS26" t="str">
            <v/>
          </cell>
          <cell r="CT26" t="str">
            <v/>
          </cell>
          <cell r="CU26" t="str">
            <v/>
          </cell>
          <cell r="CV26" t="str">
            <v/>
          </cell>
          <cell r="CW26">
            <v>30471.098010637867</v>
          </cell>
          <cell r="CX26">
            <v>1454549.4985095435</v>
          </cell>
          <cell r="CY26">
            <v>80056.288328838316</v>
          </cell>
          <cell r="CZ26">
            <v>360.20853631</v>
          </cell>
          <cell r="DA26" t="str">
            <v/>
          </cell>
          <cell r="DB26">
            <v>11053.599475193058</v>
          </cell>
          <cell r="DC26" t="str">
            <v/>
          </cell>
          <cell r="DD26" t="str">
            <v/>
          </cell>
          <cell r="DE26" t="str">
            <v/>
          </cell>
          <cell r="DF26">
            <v>17404.23</v>
          </cell>
          <cell r="DG26">
            <v>1223414.4597948706</v>
          </cell>
          <cell r="DH26">
            <v>3299334.5952016776</v>
          </cell>
          <cell r="DI26" t="str">
            <v/>
          </cell>
          <cell r="DJ26" t="str">
            <v/>
          </cell>
          <cell r="DK26" t="str">
            <v/>
          </cell>
          <cell r="DL26" t="str">
            <v/>
          </cell>
          <cell r="DM26" t="str">
            <v/>
          </cell>
          <cell r="DN26">
            <v>30471.098010637867</v>
          </cell>
          <cell r="DO26">
            <v>1454549.4985095435</v>
          </cell>
          <cell r="DP26">
            <v>80056.288328838316</v>
          </cell>
          <cell r="DQ26">
            <v>360.20853631</v>
          </cell>
          <cell r="DR26" t="str">
            <v/>
          </cell>
          <cell r="DS26">
            <v>11053.599475193058</v>
          </cell>
          <cell r="DT26" t="str">
            <v/>
          </cell>
          <cell r="DU26" t="str">
            <v/>
          </cell>
          <cell r="DV26" t="str">
            <v/>
          </cell>
          <cell r="DW26">
            <v>17404.23</v>
          </cell>
          <cell r="DX26" t="str">
            <v/>
          </cell>
          <cell r="DY26" t="str">
            <v/>
          </cell>
          <cell r="DZ26" t="str">
            <v/>
          </cell>
          <cell r="EA26" t="str">
            <v/>
          </cell>
          <cell r="EB26" t="str">
            <v/>
          </cell>
          <cell r="EC26" t="str">
            <v/>
          </cell>
          <cell r="ED26">
            <v>800451.13194424997</v>
          </cell>
          <cell r="EE26">
            <v>1381090.3118758367</v>
          </cell>
          <cell r="EF26" t="str">
            <v/>
          </cell>
          <cell r="EG26" t="str">
            <v/>
          </cell>
          <cell r="EH26">
            <v>133942.67658543205</v>
          </cell>
          <cell r="EI26" t="str">
            <v/>
          </cell>
          <cell r="EJ26" t="str">
            <v/>
          </cell>
          <cell r="EK26" t="str">
            <v/>
          </cell>
          <cell r="EL26">
            <v>30471.098010637867</v>
          </cell>
          <cell r="EM26">
            <v>1454549.4985095435</v>
          </cell>
          <cell r="EN26">
            <v>26966.248677600004</v>
          </cell>
          <cell r="EO26">
            <v>360.20853631</v>
          </cell>
          <cell r="EP26" t="str">
            <v/>
          </cell>
          <cell r="EQ26">
            <v>11053.599475193058</v>
          </cell>
          <cell r="ER26" t="str">
            <v/>
          </cell>
          <cell r="ES26" t="str">
            <v/>
          </cell>
          <cell r="ET26" t="str">
            <v/>
          </cell>
          <cell r="EU26">
            <v>51905.229999999996</v>
          </cell>
          <cell r="EV26" t="str">
            <v/>
          </cell>
          <cell r="EW26" t="str">
            <v/>
          </cell>
          <cell r="EX26" t="str">
            <v/>
          </cell>
          <cell r="EY26" t="str">
            <v/>
          </cell>
          <cell r="EZ26" t="str">
            <v/>
          </cell>
          <cell r="FA26">
            <v>4553220.153007186</v>
          </cell>
          <cell r="FB26">
            <v>1546019.5948498847</v>
          </cell>
          <cell r="FC26">
            <v>17404.23</v>
          </cell>
          <cell r="FD26">
            <v>4553220.153007186</v>
          </cell>
          <cell r="FE26">
            <v>1546019.5948498847</v>
          </cell>
          <cell r="FF26">
            <v>17404.23</v>
          </cell>
          <cell r="FG26" t="str">
            <v/>
          </cell>
          <cell r="FH26" t="str">
            <v/>
          </cell>
        </row>
        <row r="27">
          <cell r="B27" t="str">
            <v>No</v>
          </cell>
          <cell r="C27" t="str">
            <v>Buenos Aires</v>
          </cell>
          <cell r="D27" t="str">
            <v>Argentina</v>
          </cell>
          <cell r="E27" t="str">
            <v>Latin America</v>
          </cell>
          <cell r="H27">
            <v>2000</v>
          </cell>
          <cell r="J27" t="str">
            <v>BASIC</v>
          </cell>
          <cell r="K27">
            <v>2776138</v>
          </cell>
          <cell r="L27">
            <v>200</v>
          </cell>
          <cell r="M27">
            <v>67308000000</v>
          </cell>
          <cell r="N27">
            <v>2533397.3735006335</v>
          </cell>
          <cell r="O27">
            <v>795442.16308997246</v>
          </cell>
          <cell r="P27">
            <v>112515.46010449388</v>
          </cell>
          <cell r="Q27">
            <v>674344.43541879649</v>
          </cell>
          <cell r="R27">
            <v>1177321.7055848117</v>
          </cell>
          <cell r="S27">
            <v>159015.8876930933</v>
          </cell>
          <cell r="T27">
            <v>377339.94099906366</v>
          </cell>
          <cell r="U27">
            <v>187316.17264907216</v>
          </cell>
          <cell r="V27">
            <v>52132.957403808679</v>
          </cell>
          <cell r="W27" t="str">
            <v>IE</v>
          </cell>
          <cell r="X27" t="str">
            <v>IE</v>
          </cell>
          <cell r="Y27" t="str">
            <v>IE</v>
          </cell>
          <cell r="Z27">
            <v>7414772.2799189473</v>
          </cell>
          <cell r="AA27" t="str">
            <v>NO</v>
          </cell>
          <cell r="AB27" t="str">
            <v>NO</v>
          </cell>
          <cell r="AC27" t="str">
            <v>NO</v>
          </cell>
          <cell r="AD27" t="str">
            <v>NO</v>
          </cell>
          <cell r="AE27" t="str">
            <v>NO</v>
          </cell>
          <cell r="AF27" t="str">
            <v>NO</v>
          </cell>
          <cell r="AG27" t="str">
            <v>NO</v>
          </cell>
          <cell r="AH27">
            <v>192672.93556368872</v>
          </cell>
          <cell r="AI27">
            <v>3387268.2338042296</v>
          </cell>
          <cell r="AJ27" t="str">
            <v>NO</v>
          </cell>
          <cell r="AK27" t="str">
            <v>NE</v>
          </cell>
          <cell r="AL27">
            <v>16673.39406628548</v>
          </cell>
          <cell r="AM27">
            <v>48979.230869947707</v>
          </cell>
          <cell r="AN27">
            <v>14181.503274701905</v>
          </cell>
          <cell r="AO27" t="str">
            <v>NO</v>
          </cell>
          <cell r="AP27" t="str">
            <v>NO</v>
          </cell>
          <cell r="AQ27" t="str">
            <v>NO</v>
          </cell>
          <cell r="AR27" t="str">
            <v>NO</v>
          </cell>
          <cell r="AS27" t="str">
            <v>NO</v>
          </cell>
          <cell r="AT27" t="str">
            <v>NO</v>
          </cell>
          <cell r="AU27" t="str">
            <v>IE</v>
          </cell>
          <cell r="AV27" t="str">
            <v>NO</v>
          </cell>
          <cell r="AW27" t="str">
            <v>NO</v>
          </cell>
          <cell r="AX27" t="str">
            <v>NO</v>
          </cell>
          <cell r="AY27">
            <v>1538885.4405184214</v>
          </cell>
          <cell r="AZ27" t="str">
            <v>NO</v>
          </cell>
          <cell r="BA27" t="str">
            <v>NO</v>
          </cell>
          <cell r="BB27" t="str">
            <v>NO</v>
          </cell>
          <cell r="BC27" t="str">
            <v>NO</v>
          </cell>
          <cell r="BD27" t="str">
            <v>NO</v>
          </cell>
          <cell r="BE27" t="str">
            <v>NO</v>
          </cell>
          <cell r="BF27" t="str">
            <v>NO</v>
          </cell>
          <cell r="BG27">
            <v>41193.978317688132</v>
          </cell>
          <cell r="BH27">
            <v>84148.092491360265</v>
          </cell>
          <cell r="BI27" t="str">
            <v>NO</v>
          </cell>
          <cell r="BJ27" t="str">
            <v>NE</v>
          </cell>
          <cell r="BK27" t="str">
            <v>NE</v>
          </cell>
          <cell r="BL27" t="str">
            <v>NO</v>
          </cell>
          <cell r="BM27" t="str">
            <v>NO</v>
          </cell>
          <cell r="BN27" t="str">
            <v>NO</v>
          </cell>
          <cell r="BO27" t="str">
            <v>NE</v>
          </cell>
          <cell r="BP27">
            <v>0</v>
          </cell>
          <cell r="BQ27">
            <v>0</v>
          </cell>
          <cell r="BR27">
            <v>0</v>
          </cell>
          <cell r="BS27">
            <v>0</v>
          </cell>
          <cell r="BT27">
            <v>0</v>
          </cell>
          <cell r="BU27">
            <v>0</v>
          </cell>
          <cell r="BW27">
            <v>11054983.096873973</v>
          </cell>
          <cell r="BX27">
            <v>11392828.90535007</v>
          </cell>
          <cell r="BY27">
            <v>11392828.90535007</v>
          </cell>
          <cell r="BZ27">
            <v>14637662.571589332</v>
          </cell>
          <cell r="CA27">
            <v>5937834.7268060399</v>
          </cell>
          <cell r="CB27">
            <v>3452920.8587404629</v>
          </cell>
          <cell r="CC27">
            <v>1664227.5113274697</v>
          </cell>
          <cell r="CD27">
            <v>6261499.0320074353</v>
          </cell>
          <cell r="CE27">
            <v>3467102.3620151649</v>
          </cell>
          <cell r="CF27">
            <v>1664227.5113274697</v>
          </cell>
          <cell r="CG27" t="str">
            <v/>
          </cell>
          <cell r="CH27" t="str">
            <v/>
          </cell>
          <cell r="CI27">
            <v>11192526.96540113</v>
          </cell>
          <cell r="CK27">
            <v>3403941.627870515</v>
          </cell>
          <cell r="CL27">
            <v>41193.978317688132</v>
          </cell>
          <cell r="CM27" t="str">
            <v/>
          </cell>
          <cell r="CN27" t="str">
            <v/>
          </cell>
          <cell r="CO27" t="str">
            <v/>
          </cell>
          <cell r="CP27">
            <v>3328839.536590606</v>
          </cell>
          <cell r="CQ27">
            <v>1851666.1410036082</v>
          </cell>
          <cell r="CR27">
            <v>564656.1136481358</v>
          </cell>
          <cell r="CS27" t="str">
            <v/>
          </cell>
          <cell r="CT27" t="str">
            <v/>
          </cell>
          <cell r="CU27" t="str">
            <v/>
          </cell>
          <cell r="CV27" t="str">
            <v/>
          </cell>
          <cell r="CW27">
            <v>192672.93556368872</v>
          </cell>
          <cell r="CX27">
            <v>3387268.2338042296</v>
          </cell>
          <cell r="CY27">
            <v>65652.624936233187</v>
          </cell>
          <cell r="CZ27" t="str">
            <v/>
          </cell>
          <cell r="DA27" t="str">
            <v/>
          </cell>
          <cell r="DB27" t="str">
            <v/>
          </cell>
          <cell r="DC27">
            <v>1538885.4405184214</v>
          </cell>
          <cell r="DD27" t="str">
            <v/>
          </cell>
          <cell r="DE27" t="str">
            <v/>
          </cell>
          <cell r="DF27">
            <v>125342.0708090484</v>
          </cell>
          <cell r="DG27">
            <v>3441354.9966950999</v>
          </cell>
          <cell r="DH27">
            <v>2010682.0286967016</v>
          </cell>
          <cell r="DI27">
            <v>616789.07105194451</v>
          </cell>
          <cell r="DJ27" t="str">
            <v/>
          </cell>
          <cell r="DK27" t="str">
            <v/>
          </cell>
          <cell r="DL27" t="str">
            <v/>
          </cell>
          <cell r="DM27" t="str">
            <v/>
          </cell>
          <cell r="DN27">
            <v>192672.93556368872</v>
          </cell>
          <cell r="DO27">
            <v>3387268.2338042296</v>
          </cell>
          <cell r="DP27">
            <v>79834.128210935087</v>
          </cell>
          <cell r="DQ27" t="str">
            <v/>
          </cell>
          <cell r="DR27" t="str">
            <v/>
          </cell>
          <cell r="DS27" t="str">
            <v/>
          </cell>
          <cell r="DT27">
            <v>1538885.4405184214</v>
          </cell>
          <cell r="DU27" t="str">
            <v/>
          </cell>
          <cell r="DV27" t="str">
            <v/>
          </cell>
          <cell r="DW27">
            <v>125342.0708090484</v>
          </cell>
          <cell r="DX27" t="str">
            <v/>
          </cell>
          <cell r="DY27" t="str">
            <v/>
          </cell>
          <cell r="DZ27" t="str">
            <v/>
          </cell>
          <cell r="EA27" t="str">
            <v/>
          </cell>
          <cell r="EB27" t="str">
            <v/>
          </cell>
          <cell r="EC27" t="str">
            <v/>
          </cell>
          <cell r="ED27">
            <v>2533397.3735006335</v>
          </cell>
          <cell r="EE27">
            <v>674344.43541879649</v>
          </cell>
          <cell r="EF27">
            <v>377339.94099906366</v>
          </cell>
          <cell r="EG27" t="str">
            <v/>
          </cell>
          <cell r="EH27">
            <v>7414772.2799189473</v>
          </cell>
          <cell r="EI27" t="str">
            <v/>
          </cell>
          <cell r="EJ27" t="str">
            <v/>
          </cell>
          <cell r="EK27" t="str">
            <v/>
          </cell>
          <cell r="EL27">
            <v>192672.93556368872</v>
          </cell>
          <cell r="EM27">
            <v>3387268.2338042296</v>
          </cell>
          <cell r="EN27">
            <v>16673.39406628548</v>
          </cell>
          <cell r="EO27" t="str">
            <v/>
          </cell>
          <cell r="EP27" t="str">
            <v/>
          </cell>
          <cell r="EQ27" t="str">
            <v/>
          </cell>
          <cell r="ER27" t="str">
            <v/>
          </cell>
          <cell r="ES27" t="str">
            <v/>
          </cell>
          <cell r="ET27" t="str">
            <v/>
          </cell>
          <cell r="EU27">
            <v>41193.978317688132</v>
          </cell>
          <cell r="EV27" t="str">
            <v/>
          </cell>
          <cell r="EW27" t="str">
            <v/>
          </cell>
          <cell r="EX27" t="str">
            <v/>
          </cell>
          <cell r="EY27" t="str">
            <v/>
          </cell>
          <cell r="EZ27" t="str">
            <v/>
          </cell>
          <cell r="FA27">
            <v>5937834.7268060399</v>
          </cell>
          <cell r="FB27">
            <v>3452920.8587404629</v>
          </cell>
          <cell r="FC27">
            <v>1664227.5113274697</v>
          </cell>
          <cell r="FD27">
            <v>6261499.0320074353</v>
          </cell>
          <cell r="FE27">
            <v>3467102.3620151649</v>
          </cell>
          <cell r="FF27">
            <v>1664227.5113274697</v>
          </cell>
          <cell r="FG27" t="str">
            <v/>
          </cell>
          <cell r="FH27" t="str">
            <v/>
          </cell>
        </row>
        <row r="28">
          <cell r="B28" t="str">
            <v>No</v>
          </cell>
          <cell r="C28" t="str">
            <v>Buenos Aires</v>
          </cell>
          <cell r="D28" t="str">
            <v>Argentina</v>
          </cell>
          <cell r="E28" t="str">
            <v>Latin America</v>
          </cell>
          <cell r="H28">
            <v>2001</v>
          </cell>
          <cell r="J28" t="str">
            <v>BASIC</v>
          </cell>
          <cell r="K28">
            <v>2776138</v>
          </cell>
          <cell r="L28">
            <v>200</v>
          </cell>
          <cell r="M28">
            <v>63216000000</v>
          </cell>
          <cell r="N28">
            <v>2377261.4437662787</v>
          </cell>
          <cell r="O28">
            <v>610415.13527176774</v>
          </cell>
          <cell r="P28">
            <v>88924.863515260993</v>
          </cell>
          <cell r="Q28">
            <v>818344.28469138336</v>
          </cell>
          <cell r="R28">
            <v>887487.70638262667</v>
          </cell>
          <cell r="S28">
            <v>120699.68250125808</v>
          </cell>
          <cell r="T28">
            <v>389049.30428291549</v>
          </cell>
          <cell r="U28">
            <v>118199.43786482982</v>
          </cell>
          <cell r="V28">
            <v>14880.807806804945</v>
          </cell>
          <cell r="W28" t="str">
            <v>IE</v>
          </cell>
          <cell r="X28" t="str">
            <v>IE</v>
          </cell>
          <cell r="Y28" t="str">
            <v>IE</v>
          </cell>
          <cell r="Z28">
            <v>4417300.8379969103</v>
          </cell>
          <cell r="AA28" t="str">
            <v>NO</v>
          </cell>
          <cell r="AB28" t="str">
            <v>NO</v>
          </cell>
          <cell r="AC28" t="str">
            <v>NO</v>
          </cell>
          <cell r="AD28" t="str">
            <v>NO</v>
          </cell>
          <cell r="AE28" t="str">
            <v>NO</v>
          </cell>
          <cell r="AF28" t="str">
            <v>NO</v>
          </cell>
          <cell r="AG28" t="str">
            <v>NO</v>
          </cell>
          <cell r="AH28">
            <v>156153.00916450922</v>
          </cell>
          <cell r="AI28">
            <v>3540689.8526685298</v>
          </cell>
          <cell r="AJ28" t="str">
            <v>NO</v>
          </cell>
          <cell r="AK28" t="str">
            <v>NE</v>
          </cell>
          <cell r="AL28">
            <v>16772.638560571733</v>
          </cell>
          <cell r="AM28">
            <v>33957.473529885974</v>
          </cell>
          <cell r="AN28">
            <v>11893.806943032003</v>
          </cell>
          <cell r="AO28" t="str">
            <v>NO</v>
          </cell>
          <cell r="AP28" t="str">
            <v>NO</v>
          </cell>
          <cell r="AQ28" t="str">
            <v>NO</v>
          </cell>
          <cell r="AR28" t="str">
            <v>NO</v>
          </cell>
          <cell r="AS28" t="str">
            <v>NO</v>
          </cell>
          <cell r="AT28" t="str">
            <v>NO</v>
          </cell>
          <cell r="AU28" t="str">
            <v>IE</v>
          </cell>
          <cell r="AV28" t="str">
            <v>NO</v>
          </cell>
          <cell r="AW28" t="str">
            <v>NO</v>
          </cell>
          <cell r="AX28" t="str">
            <v>NO</v>
          </cell>
          <cell r="AY28">
            <v>1550449.3459607209</v>
          </cell>
          <cell r="AZ28" t="str">
            <v>NO</v>
          </cell>
          <cell r="BA28" t="str">
            <v>NO</v>
          </cell>
          <cell r="BB28" t="str">
            <v>NO</v>
          </cell>
          <cell r="BC28" t="str">
            <v>NO</v>
          </cell>
          <cell r="BD28" t="str">
            <v>NO</v>
          </cell>
          <cell r="BE28" t="str">
            <v>NO</v>
          </cell>
          <cell r="BF28" t="str">
            <v>NO</v>
          </cell>
          <cell r="BG28">
            <v>40452.397908779094</v>
          </cell>
          <cell r="BH28">
            <v>77918.643798551377</v>
          </cell>
          <cell r="BI28" t="str">
            <v>NO</v>
          </cell>
          <cell r="BJ28" t="str">
            <v>NE</v>
          </cell>
          <cell r="BK28" t="str">
            <v>NE</v>
          </cell>
          <cell r="BL28" t="str">
            <v>NO</v>
          </cell>
          <cell r="BM28" t="str">
            <v>NO</v>
          </cell>
          <cell r="BN28" t="str">
            <v>NO</v>
          </cell>
          <cell r="BO28" t="str">
            <v>NE</v>
          </cell>
          <cell r="BP28">
            <v>0</v>
          </cell>
          <cell r="BQ28">
            <v>0</v>
          </cell>
          <cell r="BR28">
            <v>0</v>
          </cell>
          <cell r="BS28">
            <v>0</v>
          </cell>
          <cell r="BT28">
            <v>0</v>
          </cell>
          <cell r="BU28">
            <v>0</v>
          </cell>
          <cell r="BW28">
            <v>10617150.673851348</v>
          </cell>
          <cell r="BX28">
            <v>10853549.834617704</v>
          </cell>
          <cell r="BY28">
            <v>10853549.834617704</v>
          </cell>
          <cell r="BZ28">
            <v>11756023.769039877</v>
          </cell>
          <cell r="CA28">
            <v>5356910.321424311</v>
          </cell>
          <cell r="CB28">
            <v>3591419.9647589875</v>
          </cell>
          <cell r="CC28">
            <v>1668820.3876680513</v>
          </cell>
          <cell r="CD28">
            <v>5581415.6752476348</v>
          </cell>
          <cell r="CE28">
            <v>3603313.7717020195</v>
          </cell>
          <cell r="CF28">
            <v>1668820.3876680513</v>
          </cell>
          <cell r="CG28" t="str">
            <v/>
          </cell>
          <cell r="CH28" t="str">
            <v/>
          </cell>
          <cell r="CI28">
            <v>8158108.8799019968</v>
          </cell>
          <cell r="CK28">
            <v>3557462.4912291015</v>
          </cell>
          <cell r="CL28">
            <v>40452.397908779094</v>
          </cell>
          <cell r="CM28" t="str">
            <v/>
          </cell>
          <cell r="CN28" t="str">
            <v/>
          </cell>
          <cell r="CO28" t="str">
            <v/>
          </cell>
          <cell r="CP28">
            <v>2987676.5790380463</v>
          </cell>
          <cell r="CQ28">
            <v>1705831.99107401</v>
          </cell>
          <cell r="CR28">
            <v>507248.74214774533</v>
          </cell>
          <cell r="CS28" t="str">
            <v/>
          </cell>
          <cell r="CT28" t="str">
            <v/>
          </cell>
          <cell r="CU28" t="str">
            <v/>
          </cell>
          <cell r="CV28" t="str">
            <v/>
          </cell>
          <cell r="CW28">
            <v>156153.00916450922</v>
          </cell>
          <cell r="CX28">
            <v>3540689.8526685298</v>
          </cell>
          <cell r="CY28">
            <v>50730.112090457711</v>
          </cell>
          <cell r="CZ28" t="str">
            <v/>
          </cell>
          <cell r="DA28" t="str">
            <v/>
          </cell>
          <cell r="DB28" t="str">
            <v/>
          </cell>
          <cell r="DC28">
            <v>1550449.3459607209</v>
          </cell>
          <cell r="DD28" t="str">
            <v/>
          </cell>
          <cell r="DE28" t="str">
            <v/>
          </cell>
          <cell r="DF28">
            <v>118371.04170733047</v>
          </cell>
          <cell r="DG28">
            <v>3076601.4425533074</v>
          </cell>
          <cell r="DH28">
            <v>1826531.6735752681</v>
          </cell>
          <cell r="DI28">
            <v>522129.54995455028</v>
          </cell>
          <cell r="DJ28" t="str">
            <v/>
          </cell>
          <cell r="DK28" t="str">
            <v/>
          </cell>
          <cell r="DL28" t="str">
            <v/>
          </cell>
          <cell r="DM28" t="str">
            <v/>
          </cell>
          <cell r="DN28">
            <v>156153.00916450922</v>
          </cell>
          <cell r="DO28">
            <v>3540689.8526685298</v>
          </cell>
          <cell r="DP28">
            <v>62623.919033489714</v>
          </cell>
          <cell r="DQ28" t="str">
            <v/>
          </cell>
          <cell r="DR28" t="str">
            <v/>
          </cell>
          <cell r="DS28" t="str">
            <v/>
          </cell>
          <cell r="DT28">
            <v>1550449.3459607209</v>
          </cell>
          <cell r="DU28" t="str">
            <v/>
          </cell>
          <cell r="DV28" t="str">
            <v/>
          </cell>
          <cell r="DW28">
            <v>118371.04170733047</v>
          </cell>
          <cell r="DX28" t="str">
            <v/>
          </cell>
          <cell r="DY28" t="str">
            <v/>
          </cell>
          <cell r="DZ28" t="str">
            <v/>
          </cell>
          <cell r="EA28" t="str">
            <v/>
          </cell>
          <cell r="EB28" t="str">
            <v/>
          </cell>
          <cell r="EC28" t="str">
            <v/>
          </cell>
          <cell r="ED28">
            <v>2377261.4437662787</v>
          </cell>
          <cell r="EE28">
            <v>818344.28469138336</v>
          </cell>
          <cell r="EF28">
            <v>389049.30428291549</v>
          </cell>
          <cell r="EG28" t="str">
            <v/>
          </cell>
          <cell r="EH28">
            <v>4417300.8379969103</v>
          </cell>
          <cell r="EI28" t="str">
            <v/>
          </cell>
          <cell r="EJ28" t="str">
            <v/>
          </cell>
          <cell r="EK28" t="str">
            <v/>
          </cell>
          <cell r="EL28">
            <v>156153.00916450922</v>
          </cell>
          <cell r="EM28">
            <v>3540689.8526685298</v>
          </cell>
          <cell r="EN28">
            <v>16772.638560571733</v>
          </cell>
          <cell r="EO28" t="str">
            <v/>
          </cell>
          <cell r="EP28" t="str">
            <v/>
          </cell>
          <cell r="EQ28" t="str">
            <v/>
          </cell>
          <cell r="ER28" t="str">
            <v/>
          </cell>
          <cell r="ES28" t="str">
            <v/>
          </cell>
          <cell r="ET28" t="str">
            <v/>
          </cell>
          <cell r="EU28">
            <v>40452.397908779094</v>
          </cell>
          <cell r="EV28" t="str">
            <v/>
          </cell>
          <cell r="EW28" t="str">
            <v/>
          </cell>
          <cell r="EX28" t="str">
            <v/>
          </cell>
          <cell r="EY28" t="str">
            <v/>
          </cell>
          <cell r="EZ28" t="str">
            <v/>
          </cell>
          <cell r="FA28">
            <v>5356910.321424311</v>
          </cell>
          <cell r="FB28">
            <v>3591419.9647589875</v>
          </cell>
          <cell r="FC28">
            <v>1668820.3876680513</v>
          </cell>
          <cell r="FD28">
            <v>5581415.6752476348</v>
          </cell>
          <cell r="FE28">
            <v>3603313.7717020195</v>
          </cell>
          <cell r="FF28">
            <v>1668820.3876680513</v>
          </cell>
          <cell r="FG28" t="str">
            <v/>
          </cell>
          <cell r="FH28" t="str">
            <v/>
          </cell>
        </row>
        <row r="29">
          <cell r="B29" t="str">
            <v>No</v>
          </cell>
          <cell r="C29" t="str">
            <v>Buenos Aires</v>
          </cell>
          <cell r="D29" t="str">
            <v>Argentina</v>
          </cell>
          <cell r="E29" t="str">
            <v>Latin America</v>
          </cell>
          <cell r="H29">
            <v>2002</v>
          </cell>
          <cell r="J29" t="str">
            <v>BASIC</v>
          </cell>
          <cell r="K29">
            <v>2836903</v>
          </cell>
          <cell r="L29">
            <v>200</v>
          </cell>
          <cell r="M29">
            <v>23068382944.489101</v>
          </cell>
          <cell r="N29">
            <v>2325991.2393138986</v>
          </cell>
          <cell r="O29">
            <v>516723.24285925273</v>
          </cell>
          <cell r="P29">
            <v>84957.122539433636</v>
          </cell>
          <cell r="Q29">
            <v>770516.31286679138</v>
          </cell>
          <cell r="R29">
            <v>724056.89846006653</v>
          </cell>
          <cell r="S29">
            <v>110646.78875920632</v>
          </cell>
          <cell r="T29">
            <v>360678.96993653546</v>
          </cell>
          <cell r="U29">
            <v>105322.8515968326</v>
          </cell>
          <cell r="V29">
            <v>15647.449668887093</v>
          </cell>
          <cell r="W29" t="str">
            <v>IE</v>
          </cell>
          <cell r="X29" t="str">
            <v>IE</v>
          </cell>
          <cell r="Y29" t="str">
            <v>IE</v>
          </cell>
          <cell r="Z29">
            <v>2587005.2732805484</v>
          </cell>
          <cell r="AA29" t="str">
            <v>NO</v>
          </cell>
          <cell r="AB29" t="str">
            <v>NO</v>
          </cell>
          <cell r="AC29" t="str">
            <v>NO</v>
          </cell>
          <cell r="AD29" t="str">
            <v>NO</v>
          </cell>
          <cell r="AE29" t="str">
            <v>NO</v>
          </cell>
          <cell r="AF29" t="str">
            <v>NO</v>
          </cell>
          <cell r="AG29" t="str">
            <v>NO</v>
          </cell>
          <cell r="AH29">
            <v>117680.55272821469</v>
          </cell>
          <cell r="AI29">
            <v>3439544.9051083159</v>
          </cell>
          <cell r="AJ29" t="str">
            <v>NO</v>
          </cell>
          <cell r="AK29" t="str">
            <v>NE</v>
          </cell>
          <cell r="AL29">
            <v>14766.39269568041</v>
          </cell>
          <cell r="AM29">
            <v>30799.977359740678</v>
          </cell>
          <cell r="AN29">
            <v>10519.71176398145</v>
          </cell>
          <cell r="AO29" t="str">
            <v>NO</v>
          </cell>
          <cell r="AP29" t="str">
            <v>NO</v>
          </cell>
          <cell r="AQ29" t="str">
            <v>NO</v>
          </cell>
          <cell r="AR29" t="str">
            <v>NO</v>
          </cell>
          <cell r="AS29" t="str">
            <v>NO</v>
          </cell>
          <cell r="AT29" t="str">
            <v>NO</v>
          </cell>
          <cell r="AU29" t="str">
            <v>IE</v>
          </cell>
          <cell r="AV29" t="str">
            <v>NO</v>
          </cell>
          <cell r="AW29" t="str">
            <v>NO</v>
          </cell>
          <cell r="AX29" t="str">
            <v>NO</v>
          </cell>
          <cell r="AY29">
            <v>1556646.1823828348</v>
          </cell>
          <cell r="AZ29" t="str">
            <v>NO</v>
          </cell>
          <cell r="BA29" t="str">
            <v>NO</v>
          </cell>
          <cell r="BB29" t="str">
            <v>NO</v>
          </cell>
          <cell r="BC29" t="str">
            <v>NO</v>
          </cell>
          <cell r="BD29" t="str">
            <v>NO</v>
          </cell>
          <cell r="BE29" t="str">
            <v>NO</v>
          </cell>
          <cell r="BF29" t="str">
            <v>NO</v>
          </cell>
          <cell r="BG29">
            <v>39465.788986091793</v>
          </cell>
          <cell r="BH29">
            <v>79624.159111579735</v>
          </cell>
          <cell r="BI29" t="str">
            <v>NO</v>
          </cell>
          <cell r="BJ29" t="str">
            <v>NE</v>
          </cell>
          <cell r="BK29" t="str">
            <v>NE</v>
          </cell>
          <cell r="BL29" t="str">
            <v>NO</v>
          </cell>
          <cell r="BM29" t="str">
            <v>NO</v>
          </cell>
          <cell r="BN29" t="str">
            <v>NO</v>
          </cell>
          <cell r="BO29" t="str">
            <v>NE</v>
          </cell>
          <cell r="BP29">
            <v>0</v>
          </cell>
          <cell r="BQ29">
            <v>0</v>
          </cell>
          <cell r="BR29">
            <v>0</v>
          </cell>
          <cell r="BS29">
            <v>0</v>
          </cell>
          <cell r="BT29">
            <v>0</v>
          </cell>
          <cell r="BU29">
            <v>0</v>
          </cell>
          <cell r="BW29">
            <v>10081817.473405834</v>
          </cell>
          <cell r="BX29">
            <v>10303588.546137344</v>
          </cell>
          <cell r="BY29">
            <v>10303588.546137344</v>
          </cell>
          <cell r="BZ29">
            <v>9655649.4349160772</v>
          </cell>
          <cell r="CA29">
            <v>4920970.0677615916</v>
          </cell>
          <cell r="CB29">
            <v>3485111.2751637371</v>
          </cell>
          <cell r="CC29">
            <v>1675736.1304805065</v>
          </cell>
          <cell r="CD29">
            <v>5132221.4287291188</v>
          </cell>
          <cell r="CE29">
            <v>3495630.9869277184</v>
          </cell>
          <cell r="CF29">
            <v>1675736.1304805065</v>
          </cell>
          <cell r="CG29" t="str">
            <v/>
          </cell>
          <cell r="CH29" t="str">
            <v/>
          </cell>
          <cell r="CI29">
            <v>6161872.3481259877</v>
          </cell>
          <cell r="CK29">
            <v>3454311.2978039961</v>
          </cell>
          <cell r="CL29">
            <v>39465.788986091793</v>
          </cell>
          <cell r="CM29" t="str">
            <v/>
          </cell>
          <cell r="CN29" t="str">
            <v/>
          </cell>
          <cell r="CO29" t="str">
            <v/>
          </cell>
          <cell r="CP29">
            <v>2842714.4821731513</v>
          </cell>
          <cell r="CQ29">
            <v>1494573.211326858</v>
          </cell>
          <cell r="CR29">
            <v>466001.82153336809</v>
          </cell>
          <cell r="CS29" t="str">
            <v/>
          </cell>
          <cell r="CT29" t="str">
            <v/>
          </cell>
          <cell r="CU29" t="str">
            <v/>
          </cell>
          <cell r="CV29" t="str">
            <v/>
          </cell>
          <cell r="CW29">
            <v>117680.55272821469</v>
          </cell>
          <cell r="CX29">
            <v>3439544.9051083159</v>
          </cell>
          <cell r="CY29">
            <v>45566.370055421088</v>
          </cell>
          <cell r="CZ29" t="str">
            <v/>
          </cell>
          <cell r="DA29" t="str">
            <v/>
          </cell>
          <cell r="DB29" t="str">
            <v/>
          </cell>
          <cell r="DC29">
            <v>1556646.1823828348</v>
          </cell>
          <cell r="DD29" t="str">
            <v/>
          </cell>
          <cell r="DE29" t="str">
            <v/>
          </cell>
          <cell r="DF29">
            <v>119089.94809767153</v>
          </cell>
          <cell r="DG29">
            <v>2927671.604712585</v>
          </cell>
          <cell r="DH29">
            <v>1605220.0000860645</v>
          </cell>
          <cell r="DI29">
            <v>481649.27120225516</v>
          </cell>
          <cell r="DJ29" t="str">
            <v/>
          </cell>
          <cell r="DK29" t="str">
            <v/>
          </cell>
          <cell r="DL29" t="str">
            <v/>
          </cell>
          <cell r="DM29" t="str">
            <v/>
          </cell>
          <cell r="DN29">
            <v>117680.55272821469</v>
          </cell>
          <cell r="DO29">
            <v>3439544.9051083159</v>
          </cell>
          <cell r="DP29">
            <v>56086.081819402534</v>
          </cell>
          <cell r="DQ29" t="str">
            <v/>
          </cell>
          <cell r="DR29" t="str">
            <v/>
          </cell>
          <cell r="DS29" t="str">
            <v/>
          </cell>
          <cell r="DT29">
            <v>1556646.1823828348</v>
          </cell>
          <cell r="DU29" t="str">
            <v/>
          </cell>
          <cell r="DV29" t="str">
            <v/>
          </cell>
          <cell r="DW29">
            <v>119089.94809767153</v>
          </cell>
          <cell r="DX29" t="str">
            <v/>
          </cell>
          <cell r="DY29" t="str">
            <v/>
          </cell>
          <cell r="DZ29" t="str">
            <v/>
          </cell>
          <cell r="EA29" t="str">
            <v/>
          </cell>
          <cell r="EB29" t="str">
            <v/>
          </cell>
          <cell r="EC29" t="str">
            <v/>
          </cell>
          <cell r="ED29">
            <v>2325991.2393138986</v>
          </cell>
          <cell r="EE29">
            <v>770516.31286679138</v>
          </cell>
          <cell r="EF29">
            <v>360678.96993653546</v>
          </cell>
          <cell r="EG29" t="str">
            <v/>
          </cell>
          <cell r="EH29">
            <v>2587005.2732805484</v>
          </cell>
          <cell r="EI29" t="str">
            <v/>
          </cell>
          <cell r="EJ29" t="str">
            <v/>
          </cell>
          <cell r="EK29" t="str">
            <v/>
          </cell>
          <cell r="EL29">
            <v>117680.55272821469</v>
          </cell>
          <cell r="EM29">
            <v>3439544.9051083159</v>
          </cell>
          <cell r="EN29">
            <v>14766.39269568041</v>
          </cell>
          <cell r="EO29" t="str">
            <v/>
          </cell>
          <cell r="EP29" t="str">
            <v/>
          </cell>
          <cell r="EQ29" t="str">
            <v/>
          </cell>
          <cell r="ER29" t="str">
            <v/>
          </cell>
          <cell r="ES29" t="str">
            <v/>
          </cell>
          <cell r="ET29" t="str">
            <v/>
          </cell>
          <cell r="EU29">
            <v>39465.788986091793</v>
          </cell>
          <cell r="EV29" t="str">
            <v/>
          </cell>
          <cell r="EW29" t="str">
            <v/>
          </cell>
          <cell r="EX29" t="str">
            <v/>
          </cell>
          <cell r="EY29" t="str">
            <v/>
          </cell>
          <cell r="EZ29" t="str">
            <v/>
          </cell>
          <cell r="FA29">
            <v>4920970.0677615916</v>
          </cell>
          <cell r="FB29">
            <v>3485111.2751637371</v>
          </cell>
          <cell r="FC29">
            <v>1675736.1304805065</v>
          </cell>
          <cell r="FD29">
            <v>5132221.4287291188</v>
          </cell>
          <cell r="FE29">
            <v>3495630.9869277184</v>
          </cell>
          <cell r="FF29">
            <v>1675736.1304805065</v>
          </cell>
          <cell r="FG29" t="str">
            <v/>
          </cell>
          <cell r="FH29" t="str">
            <v/>
          </cell>
        </row>
        <row r="30">
          <cell r="B30" t="str">
            <v>No</v>
          </cell>
          <cell r="C30" t="str">
            <v>Buenos Aires</v>
          </cell>
          <cell r="D30" t="str">
            <v>Argentina</v>
          </cell>
          <cell r="E30" t="str">
            <v>Latin America</v>
          </cell>
          <cell r="H30">
            <v>2003</v>
          </cell>
          <cell r="J30" t="str">
            <v>BASIC</v>
          </cell>
          <cell r="K30">
            <v>2897669</v>
          </cell>
          <cell r="L30">
            <v>200</v>
          </cell>
          <cell r="M30">
            <v>28381325132.792801</v>
          </cell>
          <cell r="N30">
            <v>2404406.0210373946</v>
          </cell>
          <cell r="O30">
            <v>654762.09891899128</v>
          </cell>
          <cell r="P30">
            <v>107897.97189493586</v>
          </cell>
          <cell r="Q30">
            <v>838374.21572306694</v>
          </cell>
          <cell r="R30">
            <v>920193.48130428314</v>
          </cell>
          <cell r="S30">
            <v>131091.95651503719</v>
          </cell>
          <cell r="T30">
            <v>387139.76643028553</v>
          </cell>
          <cell r="U30">
            <v>141322.43559394451</v>
          </cell>
          <cell r="V30">
            <v>20629.051515122257</v>
          </cell>
          <cell r="W30" t="str">
            <v>IE</v>
          </cell>
          <cell r="X30" t="str">
            <v>IE</v>
          </cell>
          <cell r="Y30" t="str">
            <v>IE</v>
          </cell>
          <cell r="Z30">
            <v>3294058.930897241</v>
          </cell>
          <cell r="AA30" t="str">
            <v>NO</v>
          </cell>
          <cell r="AB30" t="str">
            <v>NO</v>
          </cell>
          <cell r="AC30" t="str">
            <v>NO</v>
          </cell>
          <cell r="AD30" t="str">
            <v>NO</v>
          </cell>
          <cell r="AE30" t="str">
            <v>NO</v>
          </cell>
          <cell r="AF30" t="str">
            <v>NO</v>
          </cell>
          <cell r="AG30" t="str">
            <v>NO</v>
          </cell>
          <cell r="AH30">
            <v>133070.64863659765</v>
          </cell>
          <cell r="AI30">
            <v>3524207.3653921317</v>
          </cell>
          <cell r="AJ30" t="str">
            <v>NO</v>
          </cell>
          <cell r="AK30" t="str">
            <v>NE</v>
          </cell>
          <cell r="AL30">
            <v>13989.214384731495</v>
          </cell>
          <cell r="AM30">
            <v>35359.761283611457</v>
          </cell>
          <cell r="AN30">
            <v>11241.088071727849</v>
          </cell>
          <cell r="AO30" t="str">
            <v>NO</v>
          </cell>
          <cell r="AP30" t="str">
            <v>NO</v>
          </cell>
          <cell r="AQ30" t="str">
            <v>NO</v>
          </cell>
          <cell r="AR30" t="str">
            <v>NO</v>
          </cell>
          <cell r="AS30" t="str">
            <v>NO</v>
          </cell>
          <cell r="AT30" t="str">
            <v>NO</v>
          </cell>
          <cell r="AU30" t="str">
            <v>IE</v>
          </cell>
          <cell r="AV30" t="str">
            <v>NO</v>
          </cell>
          <cell r="AW30" t="str">
            <v>NO</v>
          </cell>
          <cell r="AX30" t="str">
            <v>NO</v>
          </cell>
          <cell r="AY30">
            <v>1527518.0437479285</v>
          </cell>
          <cell r="AZ30" t="str">
            <v>NO</v>
          </cell>
          <cell r="BA30" t="str">
            <v>NO</v>
          </cell>
          <cell r="BB30" t="str">
            <v>NO</v>
          </cell>
          <cell r="BC30" t="str">
            <v>NO</v>
          </cell>
          <cell r="BD30" t="str">
            <v>NO</v>
          </cell>
          <cell r="BE30" t="str">
            <v>NO</v>
          </cell>
          <cell r="BF30" t="str">
            <v>NO</v>
          </cell>
          <cell r="BG30">
            <v>41859.184121817634</v>
          </cell>
          <cell r="BH30">
            <v>81329.674424608107</v>
          </cell>
          <cell r="BI30" t="str">
            <v>NO</v>
          </cell>
          <cell r="BJ30" t="str">
            <v>NE</v>
          </cell>
          <cell r="BK30" t="str">
            <v>NE</v>
          </cell>
          <cell r="BL30" t="str">
            <v>NO</v>
          </cell>
          <cell r="BM30" t="str">
            <v>NO</v>
          </cell>
          <cell r="BN30" t="str">
            <v>NO</v>
          </cell>
          <cell r="BO30" t="str">
            <v>NE</v>
          </cell>
          <cell r="BP30">
            <v>0</v>
          </cell>
          <cell r="BQ30">
            <v>0</v>
          </cell>
          <cell r="BR30">
            <v>0</v>
          </cell>
          <cell r="BS30">
            <v>0</v>
          </cell>
          <cell r="BT30">
            <v>0</v>
          </cell>
          <cell r="BU30">
            <v>0</v>
          </cell>
          <cell r="BW30">
            <v>10703531.910999393</v>
          </cell>
          <cell r="BX30">
            <v>10974391.978996215</v>
          </cell>
          <cell r="BY30">
            <v>10974391.978996215</v>
          </cell>
          <cell r="BZ30">
            <v>10637105.346623266</v>
          </cell>
          <cell r="CA30">
            <v>5479268.6676445631</v>
          </cell>
          <cell r="CB30">
            <v>3573556.3410604745</v>
          </cell>
          <cell r="CC30">
            <v>1650706.9022943543</v>
          </cell>
          <cell r="CD30">
            <v>5738887.6475696582</v>
          </cell>
          <cell r="CE30">
            <v>3584797.4291322026</v>
          </cell>
          <cell r="CF30">
            <v>1650706.9022943543</v>
          </cell>
          <cell r="CG30" t="str">
            <v/>
          </cell>
          <cell r="CH30" t="str">
            <v/>
          </cell>
          <cell r="CI30">
            <v>7057049.5827245852</v>
          </cell>
          <cell r="CK30">
            <v>3538196.5797768631</v>
          </cell>
          <cell r="CL30">
            <v>41859.184121817634</v>
          </cell>
          <cell r="CM30" t="str">
            <v/>
          </cell>
          <cell r="CN30" t="str">
            <v/>
          </cell>
          <cell r="CO30" t="str">
            <v/>
          </cell>
          <cell r="CP30">
            <v>3059168.1199563858</v>
          </cell>
          <cell r="CQ30">
            <v>1758567.6970273501</v>
          </cell>
          <cell r="CR30">
            <v>528462.20202423004</v>
          </cell>
          <cell r="CS30" t="str">
            <v/>
          </cell>
          <cell r="CT30" t="str">
            <v/>
          </cell>
          <cell r="CU30" t="str">
            <v/>
          </cell>
          <cell r="CV30" t="str">
            <v/>
          </cell>
          <cell r="CW30">
            <v>133070.64863659765</v>
          </cell>
          <cell r="CX30">
            <v>3524207.3653921317</v>
          </cell>
          <cell r="CY30">
            <v>49348.975668342951</v>
          </cell>
          <cell r="CZ30" t="str">
            <v/>
          </cell>
          <cell r="DA30" t="str">
            <v/>
          </cell>
          <cell r="DB30" t="str">
            <v/>
          </cell>
          <cell r="DC30">
            <v>1527518.0437479285</v>
          </cell>
          <cell r="DD30" t="str">
            <v/>
          </cell>
          <cell r="DE30" t="str">
            <v/>
          </cell>
          <cell r="DF30">
            <v>123188.85854642573</v>
          </cell>
          <cell r="DG30">
            <v>3167066.0918513215</v>
          </cell>
          <cell r="DH30">
            <v>1889659.6535423873</v>
          </cell>
          <cell r="DI30">
            <v>549091.25353935233</v>
          </cell>
          <cell r="DJ30" t="str">
            <v/>
          </cell>
          <cell r="DK30" t="str">
            <v/>
          </cell>
          <cell r="DL30" t="str">
            <v/>
          </cell>
          <cell r="DM30" t="str">
            <v/>
          </cell>
          <cell r="DN30">
            <v>133070.64863659765</v>
          </cell>
          <cell r="DO30">
            <v>3524207.3653921317</v>
          </cell>
          <cell r="DP30">
            <v>60590.0637400708</v>
          </cell>
          <cell r="DQ30" t="str">
            <v/>
          </cell>
          <cell r="DR30" t="str">
            <v/>
          </cell>
          <cell r="DS30" t="str">
            <v/>
          </cell>
          <cell r="DT30">
            <v>1527518.0437479285</v>
          </cell>
          <cell r="DU30" t="str">
            <v/>
          </cell>
          <cell r="DV30" t="str">
            <v/>
          </cell>
          <cell r="DW30">
            <v>123188.85854642573</v>
          </cell>
          <cell r="DX30" t="str">
            <v/>
          </cell>
          <cell r="DY30" t="str">
            <v/>
          </cell>
          <cell r="DZ30" t="str">
            <v/>
          </cell>
          <cell r="EA30" t="str">
            <v/>
          </cell>
          <cell r="EB30" t="str">
            <v/>
          </cell>
          <cell r="EC30" t="str">
            <v/>
          </cell>
          <cell r="ED30">
            <v>2404406.0210373946</v>
          </cell>
          <cell r="EE30">
            <v>838374.21572306694</v>
          </cell>
          <cell r="EF30">
            <v>387139.76643028553</v>
          </cell>
          <cell r="EG30" t="str">
            <v/>
          </cell>
          <cell r="EH30">
            <v>3294058.930897241</v>
          </cell>
          <cell r="EI30" t="str">
            <v/>
          </cell>
          <cell r="EJ30" t="str">
            <v/>
          </cell>
          <cell r="EK30" t="str">
            <v/>
          </cell>
          <cell r="EL30">
            <v>133070.64863659765</v>
          </cell>
          <cell r="EM30">
            <v>3524207.3653921317</v>
          </cell>
          <cell r="EN30">
            <v>13989.214384731495</v>
          </cell>
          <cell r="EO30" t="str">
            <v/>
          </cell>
          <cell r="EP30" t="str">
            <v/>
          </cell>
          <cell r="EQ30" t="str">
            <v/>
          </cell>
          <cell r="ER30" t="str">
            <v/>
          </cell>
          <cell r="ES30" t="str">
            <v/>
          </cell>
          <cell r="ET30" t="str">
            <v/>
          </cell>
          <cell r="EU30">
            <v>41859.184121817634</v>
          </cell>
          <cell r="EV30" t="str">
            <v/>
          </cell>
          <cell r="EW30" t="str">
            <v/>
          </cell>
          <cell r="EX30" t="str">
            <v/>
          </cell>
          <cell r="EY30" t="str">
            <v/>
          </cell>
          <cell r="EZ30" t="str">
            <v/>
          </cell>
          <cell r="FA30">
            <v>5479268.6676445631</v>
          </cell>
          <cell r="FB30">
            <v>3573556.3410604745</v>
          </cell>
          <cell r="FC30">
            <v>1650706.9022943543</v>
          </cell>
          <cell r="FD30">
            <v>5738887.6475696582</v>
          </cell>
          <cell r="FE30">
            <v>3584797.4291322026</v>
          </cell>
          <cell r="FF30">
            <v>1650706.9022943543</v>
          </cell>
          <cell r="FG30" t="str">
            <v/>
          </cell>
          <cell r="FH30" t="str">
            <v/>
          </cell>
        </row>
        <row r="31">
          <cell r="B31" t="str">
            <v>No</v>
          </cell>
          <cell r="C31" t="str">
            <v>Buenos Aires</v>
          </cell>
          <cell r="D31" t="str">
            <v>Argentina</v>
          </cell>
          <cell r="E31" t="str">
            <v>Latin America</v>
          </cell>
          <cell r="H31">
            <v>2004</v>
          </cell>
          <cell r="J31" t="str">
            <v>BASIC</v>
          </cell>
          <cell r="K31">
            <v>2958434</v>
          </cell>
          <cell r="L31">
            <v>200</v>
          </cell>
          <cell r="M31">
            <v>34496511034.2089</v>
          </cell>
          <cell r="N31">
            <v>2350406.7097273632</v>
          </cell>
          <cell r="O31">
            <v>816347.91264795372</v>
          </cell>
          <cell r="P31">
            <v>127707.64271560001</v>
          </cell>
          <cell r="Q31">
            <v>1024832.069204927</v>
          </cell>
          <cell r="R31">
            <v>1236506.8934822427</v>
          </cell>
          <cell r="S31">
            <v>172545.58194977438</v>
          </cell>
          <cell r="T31">
            <v>507357.84454412159</v>
          </cell>
          <cell r="U31">
            <v>211737.82261663504</v>
          </cell>
          <cell r="V31">
            <v>30344.50533557768</v>
          </cell>
          <cell r="W31" t="str">
            <v>IE</v>
          </cell>
          <cell r="X31" t="str">
            <v>IE</v>
          </cell>
          <cell r="Y31" t="str">
            <v>IE</v>
          </cell>
          <cell r="Z31">
            <v>8473248.5664179232</v>
          </cell>
          <cell r="AA31" t="str">
            <v>NO</v>
          </cell>
          <cell r="AB31" t="str">
            <v>NO</v>
          </cell>
          <cell r="AC31" t="str">
            <v>NO</v>
          </cell>
          <cell r="AD31" t="str">
            <v>NO</v>
          </cell>
          <cell r="AE31" t="str">
            <v>NO</v>
          </cell>
          <cell r="AF31" t="str">
            <v>NO</v>
          </cell>
          <cell r="AG31" t="str">
            <v>NO</v>
          </cell>
          <cell r="AH31">
            <v>170188.57656519717</v>
          </cell>
          <cell r="AI31">
            <v>3475623.5949497893</v>
          </cell>
          <cell r="AJ31" t="str">
            <v>NO</v>
          </cell>
          <cell r="AK31" t="str">
            <v>NE</v>
          </cell>
          <cell r="AL31">
            <v>13999.508268856005</v>
          </cell>
          <cell r="AM31">
            <v>53312.843408583693</v>
          </cell>
          <cell r="AN31">
            <v>13794.457495610881</v>
          </cell>
          <cell r="AO31" t="str">
            <v>NO</v>
          </cell>
          <cell r="AP31" t="str">
            <v>NO</v>
          </cell>
          <cell r="AQ31" t="str">
            <v>NO</v>
          </cell>
          <cell r="AR31" t="str">
            <v>NO</v>
          </cell>
          <cell r="AS31" t="str">
            <v>NO</v>
          </cell>
          <cell r="AT31" t="str">
            <v>NO</v>
          </cell>
          <cell r="AU31" t="str">
            <v>IE</v>
          </cell>
          <cell r="AV31" t="str">
            <v>NO</v>
          </cell>
          <cell r="AW31" t="str">
            <v>NO</v>
          </cell>
          <cell r="AX31" t="str">
            <v>NO</v>
          </cell>
          <cell r="AY31">
            <v>1504184.8934269866</v>
          </cell>
          <cell r="AZ31" t="str">
            <v>NO</v>
          </cell>
          <cell r="BA31" t="str">
            <v>NO</v>
          </cell>
          <cell r="BB31" t="str">
            <v>NO</v>
          </cell>
          <cell r="BC31" t="str">
            <v>NO</v>
          </cell>
          <cell r="BD31" t="str">
            <v>NO</v>
          </cell>
          <cell r="BE31" t="str">
            <v>NO</v>
          </cell>
          <cell r="BF31" t="str">
            <v>NO</v>
          </cell>
          <cell r="BG31">
            <v>43859.457277900547</v>
          </cell>
          <cell r="BH31">
            <v>83035.189737636465</v>
          </cell>
          <cell r="BI31" t="str">
            <v>NO</v>
          </cell>
          <cell r="BJ31" t="str">
            <v>NE</v>
          </cell>
          <cell r="BK31" t="str">
            <v>NE</v>
          </cell>
          <cell r="BL31" t="str">
            <v>NO</v>
          </cell>
          <cell r="BM31" t="str">
            <v>NO</v>
          </cell>
          <cell r="BN31" t="str">
            <v>NO</v>
          </cell>
          <cell r="BO31" t="str">
            <v>NE</v>
          </cell>
          <cell r="BP31">
            <v>0</v>
          </cell>
          <cell r="BQ31">
            <v>0</v>
          </cell>
          <cell r="BR31">
            <v>0</v>
          </cell>
          <cell r="BS31">
            <v>0</v>
          </cell>
          <cell r="BT31">
            <v>0</v>
          </cell>
          <cell r="BU31">
            <v>0</v>
          </cell>
          <cell r="BW31">
            <v>11491393.315858193</v>
          </cell>
          <cell r="BX31">
            <v>11835785.503354754</v>
          </cell>
          <cell r="BY31">
            <v>11835785.503354754</v>
          </cell>
          <cell r="BZ31">
            <v>16059516.326956078</v>
          </cell>
          <cell r="CA31">
            <v>6317377.8287884407</v>
          </cell>
          <cell r="CB31">
            <v>3542935.946627229</v>
          </cell>
          <cell r="CC31">
            <v>1631079.5404425235</v>
          </cell>
          <cell r="CD31">
            <v>6647975.558789392</v>
          </cell>
          <cell r="CE31">
            <v>3556730.4041228401</v>
          </cell>
          <cell r="CF31">
            <v>1631079.5404425235</v>
          </cell>
          <cell r="CG31" t="str">
            <v/>
          </cell>
          <cell r="CH31" t="str">
            <v/>
          </cell>
          <cell r="CI31">
            <v>12526033.766459532</v>
          </cell>
          <cell r="CK31">
            <v>3489623.1032186453</v>
          </cell>
          <cell r="CL31">
            <v>43859.457277900547</v>
          </cell>
          <cell r="CM31" t="str">
            <v/>
          </cell>
          <cell r="CN31" t="str">
            <v/>
          </cell>
          <cell r="CO31" t="str">
            <v/>
          </cell>
          <cell r="CP31">
            <v>3166754.6223753169</v>
          </cell>
          <cell r="CQ31">
            <v>2261338.9626871697</v>
          </cell>
          <cell r="CR31">
            <v>719095.66716075665</v>
          </cell>
          <cell r="CS31" t="str">
            <v/>
          </cell>
          <cell r="CT31" t="str">
            <v/>
          </cell>
          <cell r="CU31" t="str">
            <v/>
          </cell>
          <cell r="CV31" t="str">
            <v/>
          </cell>
          <cell r="CW31">
            <v>170188.57656519717</v>
          </cell>
          <cell r="CX31">
            <v>3475623.5949497893</v>
          </cell>
          <cell r="CY31">
            <v>67312.351677439699</v>
          </cell>
          <cell r="CZ31" t="str">
            <v/>
          </cell>
          <cell r="DA31" t="str">
            <v/>
          </cell>
          <cell r="DB31" t="str">
            <v/>
          </cell>
          <cell r="DC31">
            <v>1504184.8934269866</v>
          </cell>
          <cell r="DD31" t="str">
            <v/>
          </cell>
          <cell r="DE31" t="str">
            <v/>
          </cell>
          <cell r="DF31">
            <v>126894.64701553702</v>
          </cell>
          <cell r="DG31">
            <v>3294462.2650909168</v>
          </cell>
          <cell r="DH31">
            <v>2433884.5446369438</v>
          </cell>
          <cell r="DI31">
            <v>749440.1724963343</v>
          </cell>
          <cell r="DJ31" t="str">
            <v/>
          </cell>
          <cell r="DK31" t="str">
            <v/>
          </cell>
          <cell r="DL31" t="str">
            <v/>
          </cell>
          <cell r="DM31" t="str">
            <v/>
          </cell>
          <cell r="DN31">
            <v>170188.57656519717</v>
          </cell>
          <cell r="DO31">
            <v>3475623.5949497893</v>
          </cell>
          <cell r="DP31">
            <v>81106.809173050584</v>
          </cell>
          <cell r="DQ31" t="str">
            <v/>
          </cell>
          <cell r="DR31" t="str">
            <v/>
          </cell>
          <cell r="DS31" t="str">
            <v/>
          </cell>
          <cell r="DT31">
            <v>1504184.8934269866</v>
          </cell>
          <cell r="DU31" t="str">
            <v/>
          </cell>
          <cell r="DV31" t="str">
            <v/>
          </cell>
          <cell r="DW31">
            <v>126894.64701553702</v>
          </cell>
          <cell r="DX31" t="str">
            <v/>
          </cell>
          <cell r="DY31" t="str">
            <v/>
          </cell>
          <cell r="DZ31" t="str">
            <v/>
          </cell>
          <cell r="EA31" t="str">
            <v/>
          </cell>
          <cell r="EB31" t="str">
            <v/>
          </cell>
          <cell r="EC31" t="str">
            <v/>
          </cell>
          <cell r="ED31">
            <v>2350406.7097273632</v>
          </cell>
          <cell r="EE31">
            <v>1024832.069204927</v>
          </cell>
          <cell r="EF31">
            <v>507357.84454412159</v>
          </cell>
          <cell r="EG31" t="str">
            <v/>
          </cell>
          <cell r="EH31">
            <v>8473248.5664179232</v>
          </cell>
          <cell r="EI31" t="str">
            <v/>
          </cell>
          <cell r="EJ31" t="str">
            <v/>
          </cell>
          <cell r="EK31" t="str">
            <v/>
          </cell>
          <cell r="EL31">
            <v>170188.57656519717</v>
          </cell>
          <cell r="EM31">
            <v>3475623.5949497893</v>
          </cell>
          <cell r="EN31">
            <v>13999.508268856005</v>
          </cell>
          <cell r="EO31" t="str">
            <v/>
          </cell>
          <cell r="EP31" t="str">
            <v/>
          </cell>
          <cell r="EQ31" t="str">
            <v/>
          </cell>
          <cell r="ER31" t="str">
            <v/>
          </cell>
          <cell r="ES31" t="str">
            <v/>
          </cell>
          <cell r="ET31" t="str">
            <v/>
          </cell>
          <cell r="EU31">
            <v>43859.457277900547</v>
          </cell>
          <cell r="EV31" t="str">
            <v/>
          </cell>
          <cell r="EW31" t="str">
            <v/>
          </cell>
          <cell r="EX31" t="str">
            <v/>
          </cell>
          <cell r="EY31" t="str">
            <v/>
          </cell>
          <cell r="EZ31" t="str">
            <v/>
          </cell>
          <cell r="FA31">
            <v>6317377.8287884407</v>
          </cell>
          <cell r="FB31">
            <v>3542935.946627229</v>
          </cell>
          <cell r="FC31">
            <v>1631079.5404425235</v>
          </cell>
          <cell r="FD31">
            <v>6647975.558789392</v>
          </cell>
          <cell r="FE31">
            <v>3556730.4041228401</v>
          </cell>
          <cell r="FF31">
            <v>1631079.5404425235</v>
          </cell>
          <cell r="FG31" t="str">
            <v/>
          </cell>
          <cell r="FH31" t="str">
            <v/>
          </cell>
        </row>
        <row r="32">
          <cell r="B32" t="str">
            <v>No</v>
          </cell>
          <cell r="C32" t="str">
            <v>Buenos Aires</v>
          </cell>
          <cell r="D32" t="str">
            <v>Argentina</v>
          </cell>
          <cell r="E32" t="str">
            <v>Latin America</v>
          </cell>
          <cell r="H32">
            <v>2005</v>
          </cell>
          <cell r="J32" t="str">
            <v>BASIC</v>
          </cell>
          <cell r="K32">
            <v>3019199</v>
          </cell>
          <cell r="L32">
            <v>200</v>
          </cell>
          <cell r="M32">
            <v>38525127561.928101</v>
          </cell>
          <cell r="N32">
            <v>2348674.891305503</v>
          </cell>
          <cell r="O32">
            <v>897782.06668863865</v>
          </cell>
          <cell r="P32">
            <v>137173.35061014479</v>
          </cell>
          <cell r="Q32">
            <v>921065.91993611073</v>
          </cell>
          <cell r="R32">
            <v>1341334.3212207989</v>
          </cell>
          <cell r="S32">
            <v>183186.90720002327</v>
          </cell>
          <cell r="T32">
            <v>453329.831334655</v>
          </cell>
          <cell r="U32">
            <v>249408.24185026082</v>
          </cell>
          <cell r="V32">
            <v>34197.123873770171</v>
          </cell>
          <cell r="W32" t="str">
            <v>IE</v>
          </cell>
          <cell r="X32" t="str">
            <v>IE</v>
          </cell>
          <cell r="Y32" t="str">
            <v>IE</v>
          </cell>
          <cell r="Z32">
            <v>7138995.9675675137</v>
          </cell>
          <cell r="AA32" t="str">
            <v>NO</v>
          </cell>
          <cell r="AB32" t="str">
            <v>NO</v>
          </cell>
          <cell r="AC32" t="str">
            <v>NO</v>
          </cell>
          <cell r="AD32" t="str">
            <v>NO</v>
          </cell>
          <cell r="AE32" t="str">
            <v>NO</v>
          </cell>
          <cell r="AF32" t="str">
            <v>NO</v>
          </cell>
          <cell r="AG32" t="str">
            <v>NO</v>
          </cell>
          <cell r="AH32">
            <v>165862.06977224781</v>
          </cell>
          <cell r="AI32">
            <v>3361473.6509233587</v>
          </cell>
          <cell r="AJ32" t="str">
            <v>NO</v>
          </cell>
          <cell r="AK32" t="str">
            <v>NE</v>
          </cell>
          <cell r="AL32">
            <v>14305.829181017658</v>
          </cell>
          <cell r="AM32">
            <v>60212.155021955492</v>
          </cell>
          <cell r="AN32">
            <v>14847.656142624164</v>
          </cell>
          <cell r="AO32" t="str">
            <v>NO</v>
          </cell>
          <cell r="AP32" t="str">
            <v>NO</v>
          </cell>
          <cell r="AQ32" t="str">
            <v>NO</v>
          </cell>
          <cell r="AR32" t="str">
            <v>NO</v>
          </cell>
          <cell r="AS32" t="str">
            <v>NO</v>
          </cell>
          <cell r="AT32" t="str">
            <v>NO</v>
          </cell>
          <cell r="AU32" t="str">
            <v>IE</v>
          </cell>
          <cell r="AV32" t="str">
            <v>NO</v>
          </cell>
          <cell r="AW32" t="str">
            <v>NO</v>
          </cell>
          <cell r="AX32" t="str">
            <v>NO</v>
          </cell>
          <cell r="AY32">
            <v>1496152.1305061786</v>
          </cell>
          <cell r="AZ32" t="str">
            <v>NO</v>
          </cell>
          <cell r="BA32" t="str">
            <v>NO</v>
          </cell>
          <cell r="BB32" t="str">
            <v>NO</v>
          </cell>
          <cell r="BC32" t="str">
            <v>NO</v>
          </cell>
          <cell r="BD32" t="str">
            <v>NO</v>
          </cell>
          <cell r="BE32" t="str">
            <v>NO</v>
          </cell>
          <cell r="BF32" t="str">
            <v>NO</v>
          </cell>
          <cell r="BG32">
            <v>45041.57955463144</v>
          </cell>
          <cell r="BH32">
            <v>84740.705050664808</v>
          </cell>
          <cell r="BI32" t="str">
            <v>NO</v>
          </cell>
          <cell r="BJ32" t="str">
            <v>NE</v>
          </cell>
          <cell r="BK32" t="str">
            <v>NE</v>
          </cell>
          <cell r="BL32" t="str">
            <v>NO</v>
          </cell>
          <cell r="BM32" t="str">
            <v>NO</v>
          </cell>
          <cell r="BN32" t="str">
            <v>NO</v>
          </cell>
          <cell r="BO32" t="str">
            <v>NE</v>
          </cell>
          <cell r="BP32">
            <v>0</v>
          </cell>
          <cell r="BQ32">
            <v>0</v>
          </cell>
          <cell r="BR32">
            <v>0</v>
          </cell>
          <cell r="BS32">
            <v>0</v>
          </cell>
          <cell r="BT32">
            <v>0</v>
          </cell>
          <cell r="BU32">
            <v>0</v>
          </cell>
          <cell r="BW32">
            <v>11439383.392346021</v>
          </cell>
          <cell r="BX32">
            <v>11808788.430172585</v>
          </cell>
          <cell r="BY32">
            <v>11808788.430172585</v>
          </cell>
          <cell r="BZ32">
            <v>14448749.73957504</v>
          </cell>
          <cell r="CA32">
            <v>6377457.3421082152</v>
          </cell>
          <cell r="CB32">
            <v>3435991.6351263318</v>
          </cell>
          <cell r="CC32">
            <v>1625934.4151114749</v>
          </cell>
          <cell r="CD32">
            <v>6732014.7237921534</v>
          </cell>
          <cell r="CE32">
            <v>3450839.2912689559</v>
          </cell>
          <cell r="CF32">
            <v>1625934.4151114749</v>
          </cell>
          <cell r="CG32" t="str">
            <v/>
          </cell>
          <cell r="CH32" t="str">
            <v/>
          </cell>
          <cell r="CI32">
            <v>11027928.67991603</v>
          </cell>
          <cell r="CK32">
            <v>3375779.4801043766</v>
          </cell>
          <cell r="CL32">
            <v>45041.57955463144</v>
          </cell>
          <cell r="CM32" t="str">
            <v/>
          </cell>
          <cell r="CN32" t="str">
            <v/>
          </cell>
          <cell r="CO32" t="str">
            <v/>
          </cell>
          <cell r="CP32">
            <v>3246456.9579941416</v>
          </cell>
          <cell r="CQ32">
            <v>2262400.2411569096</v>
          </cell>
          <cell r="CR32">
            <v>702738.07318491582</v>
          </cell>
          <cell r="CS32" t="str">
            <v/>
          </cell>
          <cell r="CT32" t="str">
            <v/>
          </cell>
          <cell r="CU32" t="str">
            <v/>
          </cell>
          <cell r="CV32" t="str">
            <v/>
          </cell>
          <cell r="CW32">
            <v>165862.06977224781</v>
          </cell>
          <cell r="CX32">
            <v>3361473.6509233587</v>
          </cell>
          <cell r="CY32">
            <v>74517.984202973152</v>
          </cell>
          <cell r="CZ32" t="str">
            <v/>
          </cell>
          <cell r="DA32" t="str">
            <v/>
          </cell>
          <cell r="DB32" t="str">
            <v/>
          </cell>
          <cell r="DC32">
            <v>1496152.1305061786</v>
          </cell>
          <cell r="DD32" t="str">
            <v/>
          </cell>
          <cell r="DE32" t="str">
            <v/>
          </cell>
          <cell r="DF32">
            <v>129782.28460529624</v>
          </cell>
          <cell r="DG32">
            <v>3383630.3086042865</v>
          </cell>
          <cell r="DH32">
            <v>2445587.1483569327</v>
          </cell>
          <cell r="DI32">
            <v>736935.19705868594</v>
          </cell>
          <cell r="DJ32" t="str">
            <v/>
          </cell>
          <cell r="DK32" t="str">
            <v/>
          </cell>
          <cell r="DL32" t="str">
            <v/>
          </cell>
          <cell r="DM32" t="str">
            <v/>
          </cell>
          <cell r="DN32">
            <v>165862.06977224781</v>
          </cell>
          <cell r="DO32">
            <v>3361473.6509233587</v>
          </cell>
          <cell r="DP32">
            <v>89365.64034559732</v>
          </cell>
          <cell r="DQ32" t="str">
            <v/>
          </cell>
          <cell r="DR32" t="str">
            <v/>
          </cell>
          <cell r="DS32" t="str">
            <v/>
          </cell>
          <cell r="DT32">
            <v>1496152.1305061786</v>
          </cell>
          <cell r="DU32" t="str">
            <v/>
          </cell>
          <cell r="DV32" t="str">
            <v/>
          </cell>
          <cell r="DW32">
            <v>129782.28460529624</v>
          </cell>
          <cell r="DX32" t="str">
            <v/>
          </cell>
          <cell r="DY32" t="str">
            <v/>
          </cell>
          <cell r="DZ32" t="str">
            <v/>
          </cell>
          <cell r="EA32" t="str">
            <v/>
          </cell>
          <cell r="EB32" t="str">
            <v/>
          </cell>
          <cell r="EC32" t="str">
            <v/>
          </cell>
          <cell r="ED32">
            <v>2348674.891305503</v>
          </cell>
          <cell r="EE32">
            <v>921065.91993611073</v>
          </cell>
          <cell r="EF32">
            <v>453329.831334655</v>
          </cell>
          <cell r="EG32" t="str">
            <v/>
          </cell>
          <cell r="EH32">
            <v>7138995.9675675137</v>
          </cell>
          <cell r="EI32" t="str">
            <v/>
          </cell>
          <cell r="EJ32" t="str">
            <v/>
          </cell>
          <cell r="EK32" t="str">
            <v/>
          </cell>
          <cell r="EL32">
            <v>165862.06977224781</v>
          </cell>
          <cell r="EM32">
            <v>3361473.6509233587</v>
          </cell>
          <cell r="EN32">
            <v>14305.829181017658</v>
          </cell>
          <cell r="EO32" t="str">
            <v/>
          </cell>
          <cell r="EP32" t="str">
            <v/>
          </cell>
          <cell r="EQ32" t="str">
            <v/>
          </cell>
          <cell r="ER32" t="str">
            <v/>
          </cell>
          <cell r="ES32" t="str">
            <v/>
          </cell>
          <cell r="ET32" t="str">
            <v/>
          </cell>
          <cell r="EU32">
            <v>45041.57955463144</v>
          </cell>
          <cell r="EV32" t="str">
            <v/>
          </cell>
          <cell r="EW32" t="str">
            <v/>
          </cell>
          <cell r="EX32" t="str">
            <v/>
          </cell>
          <cell r="EY32" t="str">
            <v/>
          </cell>
          <cell r="EZ32" t="str">
            <v/>
          </cell>
          <cell r="FA32">
            <v>6377457.3421082152</v>
          </cell>
          <cell r="FB32">
            <v>3435991.6351263318</v>
          </cell>
          <cell r="FC32">
            <v>1625934.4151114749</v>
          </cell>
          <cell r="FD32">
            <v>6732014.7237921534</v>
          </cell>
          <cell r="FE32">
            <v>3450839.2912689559</v>
          </cell>
          <cell r="FF32">
            <v>1625934.4151114749</v>
          </cell>
          <cell r="FG32" t="str">
            <v/>
          </cell>
          <cell r="FH32" t="str">
            <v/>
          </cell>
        </row>
        <row r="33">
          <cell r="B33" t="str">
            <v>No</v>
          </cell>
          <cell r="C33" t="str">
            <v>Buenos Aires</v>
          </cell>
          <cell r="D33" t="str">
            <v>Argentina</v>
          </cell>
          <cell r="E33" t="str">
            <v>Latin America</v>
          </cell>
          <cell r="H33">
            <v>2006</v>
          </cell>
          <cell r="J33" t="str">
            <v>BASIC</v>
          </cell>
          <cell r="K33">
            <v>3021055</v>
          </cell>
          <cell r="L33">
            <v>200</v>
          </cell>
          <cell r="M33">
            <v>47003908794.7883</v>
          </cell>
          <cell r="N33">
            <v>2206670.161114525</v>
          </cell>
          <cell r="O33">
            <v>991129.73699836503</v>
          </cell>
          <cell r="P33">
            <v>149794.14932924401</v>
          </cell>
          <cell r="Q33">
            <v>784002.9558113073</v>
          </cell>
          <cell r="R33">
            <v>1480972.3534243247</v>
          </cell>
          <cell r="S33">
            <v>201293.81449158493</v>
          </cell>
          <cell r="T33">
            <v>476838.83962003887</v>
          </cell>
          <cell r="U33">
            <v>286060.93056485319</v>
          </cell>
          <cell r="V33">
            <v>34958.27642870244</v>
          </cell>
          <cell r="W33" t="str">
            <v>IE</v>
          </cell>
          <cell r="X33" t="str">
            <v>IE</v>
          </cell>
          <cell r="Y33" t="str">
            <v>IE</v>
          </cell>
          <cell r="Z33">
            <v>4417300.8379969103</v>
          </cell>
          <cell r="AA33" t="str">
            <v>NO</v>
          </cell>
          <cell r="AB33" t="str">
            <v>NO</v>
          </cell>
          <cell r="AC33" t="str">
            <v>NO</v>
          </cell>
          <cell r="AD33" t="str">
            <v>NO</v>
          </cell>
          <cell r="AE33" t="str">
            <v>NO</v>
          </cell>
          <cell r="AF33" t="str">
            <v>NO</v>
          </cell>
          <cell r="AG33" t="str">
            <v>NO</v>
          </cell>
          <cell r="AH33">
            <v>172522.1326549582</v>
          </cell>
          <cell r="AI33">
            <v>3213591.9372828985</v>
          </cell>
          <cell r="AJ33" t="str">
            <v>NO</v>
          </cell>
          <cell r="AK33" t="str">
            <v>NE</v>
          </cell>
          <cell r="AL33">
            <v>15774.77422458693</v>
          </cell>
          <cell r="AM33">
            <v>50477.154355412626</v>
          </cell>
          <cell r="AN33">
            <v>13752.028649428456</v>
          </cell>
          <cell r="AO33" t="str">
            <v>NO</v>
          </cell>
          <cell r="AP33" t="str">
            <v>NO</v>
          </cell>
          <cell r="AQ33" t="str">
            <v>NO</v>
          </cell>
          <cell r="AR33" t="str">
            <v>NO</v>
          </cell>
          <cell r="AS33" t="str">
            <v>NO</v>
          </cell>
          <cell r="AT33" t="str">
            <v>NO</v>
          </cell>
          <cell r="AU33" t="str">
            <v>IE</v>
          </cell>
          <cell r="AV33" t="str">
            <v>NO</v>
          </cell>
          <cell r="AW33" t="str">
            <v>NO</v>
          </cell>
          <cell r="AX33" t="str">
            <v>NO</v>
          </cell>
          <cell r="AY33">
            <v>1487114.6657788004</v>
          </cell>
          <cell r="AZ33" t="str">
            <v>NO</v>
          </cell>
          <cell r="BA33" t="str">
            <v>NO</v>
          </cell>
          <cell r="BB33" t="str">
            <v>NO</v>
          </cell>
          <cell r="BC33" t="str">
            <v>NO</v>
          </cell>
          <cell r="BD33" t="str">
            <v>NO</v>
          </cell>
          <cell r="BE33" t="str">
            <v>NO</v>
          </cell>
          <cell r="BF33" t="str">
            <v>NO</v>
          </cell>
          <cell r="BG33">
            <v>46816.600603532963</v>
          </cell>
          <cell r="BH33">
            <v>84792.809150081943</v>
          </cell>
          <cell r="BI33" t="str">
            <v>NO</v>
          </cell>
          <cell r="BJ33" t="str">
            <v>NE</v>
          </cell>
          <cell r="BK33" t="str">
            <v>NE</v>
          </cell>
          <cell r="BL33" t="str">
            <v>NO</v>
          </cell>
          <cell r="BM33" t="str">
            <v>NO</v>
          </cell>
          <cell r="BN33" t="str">
            <v>NO</v>
          </cell>
          <cell r="BO33" t="str">
            <v>NE</v>
          </cell>
          <cell r="BP33">
            <v>0</v>
          </cell>
          <cell r="BQ33">
            <v>0</v>
          </cell>
          <cell r="BR33">
            <v>0</v>
          </cell>
          <cell r="BS33">
            <v>0</v>
          </cell>
          <cell r="BT33">
            <v>0</v>
          </cell>
          <cell r="BU33">
            <v>0</v>
          </cell>
          <cell r="BW33">
            <v>11296765.051583687</v>
          </cell>
          <cell r="BX33">
            <v>11696563.320482647</v>
          </cell>
          <cell r="BY33">
            <v>11696563.320482647</v>
          </cell>
          <cell r="BZ33">
            <v>11333518.239308758</v>
          </cell>
          <cell r="CA33">
            <v>6398197.1101883724</v>
          </cell>
          <cell r="CB33">
            <v>3279843.8658628981</v>
          </cell>
          <cell r="CC33">
            <v>1618724.0755324154</v>
          </cell>
          <cell r="CD33">
            <v>6784243.3504379047</v>
          </cell>
          <cell r="CE33">
            <v>3293595.8945123265</v>
          </cell>
          <cell r="CF33">
            <v>1618724.0755324154</v>
          </cell>
          <cell r="CG33" t="str">
            <v/>
          </cell>
          <cell r="CH33" t="str">
            <v/>
          </cell>
          <cell r="CI33">
            <v>8057334.9271977404</v>
          </cell>
          <cell r="CK33">
            <v>3229366.7115074852</v>
          </cell>
          <cell r="CL33">
            <v>46816.600603532963</v>
          </cell>
          <cell r="CM33" t="str">
            <v/>
          </cell>
          <cell r="CN33" t="str">
            <v/>
          </cell>
          <cell r="CO33" t="str">
            <v/>
          </cell>
          <cell r="CP33">
            <v>3197799.8981128903</v>
          </cell>
          <cell r="CQ33">
            <v>2264975.309235632</v>
          </cell>
          <cell r="CR33">
            <v>762899.770184892</v>
          </cell>
          <cell r="CS33" t="str">
            <v/>
          </cell>
          <cell r="CT33" t="str">
            <v/>
          </cell>
          <cell r="CU33" t="str">
            <v/>
          </cell>
          <cell r="CV33" t="str">
            <v/>
          </cell>
          <cell r="CW33">
            <v>172522.1326549582</v>
          </cell>
          <cell r="CX33">
            <v>3213591.9372828985</v>
          </cell>
          <cell r="CY33">
            <v>66251.928579999556</v>
          </cell>
          <cell r="CZ33" t="str">
            <v/>
          </cell>
          <cell r="DA33" t="str">
            <v/>
          </cell>
          <cell r="DB33" t="str">
            <v/>
          </cell>
          <cell r="DC33">
            <v>1487114.6657788004</v>
          </cell>
          <cell r="DD33" t="str">
            <v/>
          </cell>
          <cell r="DE33" t="str">
            <v/>
          </cell>
          <cell r="DF33">
            <v>131609.40975361492</v>
          </cell>
          <cell r="DG33">
            <v>3347594.0474421345</v>
          </cell>
          <cell r="DH33">
            <v>2466269.1237272169</v>
          </cell>
          <cell r="DI33">
            <v>797858.0466135944</v>
          </cell>
          <cell r="DJ33" t="str">
            <v/>
          </cell>
          <cell r="DK33" t="str">
            <v/>
          </cell>
          <cell r="DL33" t="str">
            <v/>
          </cell>
          <cell r="DM33" t="str">
            <v/>
          </cell>
          <cell r="DN33">
            <v>172522.1326549582</v>
          </cell>
          <cell r="DO33">
            <v>3213591.9372828985</v>
          </cell>
          <cell r="DP33">
            <v>80003.957229428008</v>
          </cell>
          <cell r="DQ33" t="str">
            <v/>
          </cell>
          <cell r="DR33" t="str">
            <v/>
          </cell>
          <cell r="DS33" t="str">
            <v/>
          </cell>
          <cell r="DT33">
            <v>1487114.6657788004</v>
          </cell>
          <cell r="DU33" t="str">
            <v/>
          </cell>
          <cell r="DV33" t="str">
            <v/>
          </cell>
          <cell r="DW33">
            <v>131609.40975361492</v>
          </cell>
          <cell r="DX33" t="str">
            <v/>
          </cell>
          <cell r="DY33" t="str">
            <v/>
          </cell>
          <cell r="DZ33" t="str">
            <v/>
          </cell>
          <cell r="EA33" t="str">
            <v/>
          </cell>
          <cell r="EB33" t="str">
            <v/>
          </cell>
          <cell r="EC33" t="str">
            <v/>
          </cell>
          <cell r="ED33">
            <v>2206670.161114525</v>
          </cell>
          <cell r="EE33">
            <v>784002.9558113073</v>
          </cell>
          <cell r="EF33">
            <v>476838.83962003887</v>
          </cell>
          <cell r="EG33" t="str">
            <v/>
          </cell>
          <cell r="EH33">
            <v>4417300.8379969103</v>
          </cell>
          <cell r="EI33" t="str">
            <v/>
          </cell>
          <cell r="EJ33" t="str">
            <v/>
          </cell>
          <cell r="EK33" t="str">
            <v/>
          </cell>
          <cell r="EL33">
            <v>172522.1326549582</v>
          </cell>
          <cell r="EM33">
            <v>3213591.9372828985</v>
          </cell>
          <cell r="EN33">
            <v>15774.77422458693</v>
          </cell>
          <cell r="EO33" t="str">
            <v/>
          </cell>
          <cell r="EP33" t="str">
            <v/>
          </cell>
          <cell r="EQ33" t="str">
            <v/>
          </cell>
          <cell r="ER33" t="str">
            <v/>
          </cell>
          <cell r="ES33" t="str">
            <v/>
          </cell>
          <cell r="ET33" t="str">
            <v/>
          </cell>
          <cell r="EU33">
            <v>46816.600603532963</v>
          </cell>
          <cell r="EV33" t="str">
            <v/>
          </cell>
          <cell r="EW33" t="str">
            <v/>
          </cell>
          <cell r="EX33" t="str">
            <v/>
          </cell>
          <cell r="EY33" t="str">
            <v/>
          </cell>
          <cell r="EZ33" t="str">
            <v/>
          </cell>
          <cell r="FA33">
            <v>6398197.1101883724</v>
          </cell>
          <cell r="FB33">
            <v>3279843.8658628981</v>
          </cell>
          <cell r="FC33">
            <v>1618724.0755324154</v>
          </cell>
          <cell r="FD33">
            <v>6784243.3504379047</v>
          </cell>
          <cell r="FE33">
            <v>3293595.8945123265</v>
          </cell>
          <cell r="FF33">
            <v>1618724.0755324154</v>
          </cell>
          <cell r="FG33" t="str">
            <v/>
          </cell>
          <cell r="FH33" t="str">
            <v/>
          </cell>
        </row>
        <row r="34">
          <cell r="B34" t="str">
            <v>No</v>
          </cell>
          <cell r="C34" t="str">
            <v>Buenos Aires</v>
          </cell>
          <cell r="D34" t="str">
            <v>Argentina</v>
          </cell>
          <cell r="E34" t="str">
            <v>Latin America</v>
          </cell>
          <cell r="H34">
            <v>2007</v>
          </cell>
          <cell r="J34" t="str">
            <v>BASIC</v>
          </cell>
          <cell r="K34">
            <v>3022912</v>
          </cell>
          <cell r="L34">
            <v>200</v>
          </cell>
          <cell r="M34">
            <v>58853548387.096802</v>
          </cell>
          <cell r="N34">
            <v>2544145.7913116873</v>
          </cell>
          <cell r="O34">
            <v>1248317.8483245408</v>
          </cell>
          <cell r="P34">
            <v>188066.83263690618</v>
          </cell>
          <cell r="Q34">
            <v>863366.86080322182</v>
          </cell>
          <cell r="R34">
            <v>1732797.0981469494</v>
          </cell>
          <cell r="S34">
            <v>234056.17453154738</v>
          </cell>
          <cell r="T34">
            <v>470050.61194819794</v>
          </cell>
          <cell r="U34">
            <v>314438.46700331138</v>
          </cell>
          <cell r="V34">
            <v>41755.460830535842</v>
          </cell>
          <cell r="W34" t="str">
            <v>IE</v>
          </cell>
          <cell r="X34" t="str">
            <v>IE</v>
          </cell>
          <cell r="Y34" t="str">
            <v>IE</v>
          </cell>
          <cell r="Z34">
            <v>9596263.2074683011</v>
          </cell>
          <cell r="AA34" t="str">
            <v>NO</v>
          </cell>
          <cell r="AB34" t="str">
            <v>NO</v>
          </cell>
          <cell r="AC34" t="str">
            <v>NO</v>
          </cell>
          <cell r="AD34" t="str">
            <v>NO</v>
          </cell>
          <cell r="AE34" t="str">
            <v>NO</v>
          </cell>
          <cell r="AF34" t="str">
            <v>NO</v>
          </cell>
          <cell r="AG34" t="str">
            <v>NO</v>
          </cell>
          <cell r="AH34">
            <v>176941.81884564908</v>
          </cell>
          <cell r="AI34">
            <v>3473423.5495127053</v>
          </cell>
          <cell r="AJ34" t="str">
            <v>NO</v>
          </cell>
          <cell r="AK34" t="str">
            <v>NE</v>
          </cell>
          <cell r="AL34">
            <v>16486.041923923702</v>
          </cell>
          <cell r="AM34">
            <v>77908.1503950841</v>
          </cell>
          <cell r="AN34">
            <v>17735.797933101632</v>
          </cell>
          <cell r="AO34" t="str">
            <v>NO</v>
          </cell>
          <cell r="AP34" t="str">
            <v>NO</v>
          </cell>
          <cell r="AQ34" t="str">
            <v>NO</v>
          </cell>
          <cell r="AR34" t="str">
            <v>NO</v>
          </cell>
          <cell r="AS34" t="str">
            <v>NO</v>
          </cell>
          <cell r="AT34" t="str">
            <v>NO</v>
          </cell>
          <cell r="AU34" t="str">
            <v>IE</v>
          </cell>
          <cell r="AV34" t="str">
            <v>NO</v>
          </cell>
          <cell r="AW34" t="str">
            <v>NO</v>
          </cell>
          <cell r="AX34" t="str">
            <v>NO</v>
          </cell>
          <cell r="AY34">
            <v>1493792.1429550294</v>
          </cell>
          <cell r="AZ34" t="str">
            <v>NO</v>
          </cell>
          <cell r="BA34" t="str">
            <v>NO</v>
          </cell>
          <cell r="BB34" t="str">
            <v>NO</v>
          </cell>
          <cell r="BC34" t="str">
            <v>NO</v>
          </cell>
          <cell r="BD34" t="str">
            <v>NO</v>
          </cell>
          <cell r="BE34" t="str">
            <v>NO</v>
          </cell>
          <cell r="BF34" t="str">
            <v>NO</v>
          </cell>
          <cell r="BG34">
            <v>50794.753230261682</v>
          </cell>
          <cell r="BH34">
            <v>87357.651987839097</v>
          </cell>
          <cell r="BI34" t="str">
            <v>NO</v>
          </cell>
          <cell r="BJ34" t="str">
            <v>NE</v>
          </cell>
          <cell r="BK34" t="str">
            <v>NE</v>
          </cell>
          <cell r="BL34" t="str">
            <v>NO</v>
          </cell>
          <cell r="BM34" t="str">
            <v>NO</v>
          </cell>
          <cell r="BN34" t="str">
            <v>NO</v>
          </cell>
          <cell r="BO34" t="str">
            <v>NE</v>
          </cell>
          <cell r="BP34">
            <v>0</v>
          </cell>
          <cell r="BQ34">
            <v>0</v>
          </cell>
          <cell r="BR34">
            <v>0</v>
          </cell>
          <cell r="BS34">
            <v>0</v>
          </cell>
          <cell r="BT34">
            <v>0</v>
          </cell>
          <cell r="BU34">
            <v>0</v>
          </cell>
          <cell r="BW34">
            <v>12549820.786388401</v>
          </cell>
          <cell r="BX34">
            <v>13031435.052320492</v>
          </cell>
          <cell r="BY34">
            <v>13031435.052320492</v>
          </cell>
          <cell r="BZ34">
            <v>17191472.635043949</v>
          </cell>
          <cell r="CA34">
            <v>7350058.496383558</v>
          </cell>
          <cell r="CB34">
            <v>3567817.7418317129</v>
          </cell>
          <cell r="CC34">
            <v>1631944.5481731303</v>
          </cell>
          <cell r="CD34">
            <v>7813936.964382547</v>
          </cell>
          <cell r="CE34">
            <v>3585553.5397648145</v>
          </cell>
          <cell r="CF34">
            <v>1631944.5481731303</v>
          </cell>
          <cell r="CG34" t="str">
            <v/>
          </cell>
          <cell r="CH34" t="str">
            <v/>
          </cell>
          <cell r="CI34">
            <v>13650768.290377056</v>
          </cell>
          <cell r="CK34">
            <v>3489909.5914366292</v>
          </cell>
          <cell r="CL34">
            <v>50794.753230261682</v>
          </cell>
          <cell r="CM34" t="str">
            <v/>
          </cell>
          <cell r="CN34" t="str">
            <v/>
          </cell>
          <cell r="CO34" t="str">
            <v/>
          </cell>
          <cell r="CP34">
            <v>3792463.6396362279</v>
          </cell>
          <cell r="CQ34">
            <v>2596163.9589501712</v>
          </cell>
          <cell r="CR34">
            <v>784489.07895150932</v>
          </cell>
          <cell r="CS34" t="str">
            <v/>
          </cell>
          <cell r="CT34" t="str">
            <v/>
          </cell>
          <cell r="CU34" t="str">
            <v/>
          </cell>
          <cell r="CV34" t="str">
            <v/>
          </cell>
          <cell r="CW34">
            <v>176941.81884564908</v>
          </cell>
          <cell r="CX34">
            <v>3473423.5495127053</v>
          </cell>
          <cell r="CY34">
            <v>94394.192319007794</v>
          </cell>
          <cell r="CZ34" t="str">
            <v/>
          </cell>
          <cell r="DA34" t="str">
            <v/>
          </cell>
          <cell r="DB34" t="str">
            <v/>
          </cell>
          <cell r="DC34">
            <v>1493792.1429550294</v>
          </cell>
          <cell r="DD34" t="str">
            <v/>
          </cell>
          <cell r="DE34" t="str">
            <v/>
          </cell>
          <cell r="DF34">
            <v>138152.40521810079</v>
          </cell>
          <cell r="DG34">
            <v>3980530.4722731342</v>
          </cell>
          <cell r="DH34">
            <v>2830220.1334817186</v>
          </cell>
          <cell r="DI34">
            <v>826244.53978204518</v>
          </cell>
          <cell r="DJ34" t="str">
            <v/>
          </cell>
          <cell r="DK34" t="str">
            <v/>
          </cell>
          <cell r="DL34" t="str">
            <v/>
          </cell>
          <cell r="DM34" t="str">
            <v/>
          </cell>
          <cell r="DN34">
            <v>176941.81884564908</v>
          </cell>
          <cell r="DO34">
            <v>3473423.5495127053</v>
          </cell>
          <cell r="DP34">
            <v>112129.99025210942</v>
          </cell>
          <cell r="DQ34" t="str">
            <v/>
          </cell>
          <cell r="DR34" t="str">
            <v/>
          </cell>
          <cell r="DS34" t="str">
            <v/>
          </cell>
          <cell r="DT34">
            <v>1493792.1429550294</v>
          </cell>
          <cell r="DU34" t="str">
            <v/>
          </cell>
          <cell r="DV34" t="str">
            <v/>
          </cell>
          <cell r="DW34">
            <v>138152.40521810079</v>
          </cell>
          <cell r="DX34" t="str">
            <v/>
          </cell>
          <cell r="DY34" t="str">
            <v/>
          </cell>
          <cell r="DZ34" t="str">
            <v/>
          </cell>
          <cell r="EA34" t="str">
            <v/>
          </cell>
          <cell r="EB34" t="str">
            <v/>
          </cell>
          <cell r="EC34" t="str">
            <v/>
          </cell>
          <cell r="ED34">
            <v>2544145.7913116873</v>
          </cell>
          <cell r="EE34">
            <v>863366.86080322182</v>
          </cell>
          <cell r="EF34">
            <v>470050.61194819794</v>
          </cell>
          <cell r="EG34" t="str">
            <v/>
          </cell>
          <cell r="EH34">
            <v>9596263.2074683011</v>
          </cell>
          <cell r="EI34" t="str">
            <v/>
          </cell>
          <cell r="EJ34" t="str">
            <v/>
          </cell>
          <cell r="EK34" t="str">
            <v/>
          </cell>
          <cell r="EL34">
            <v>176941.81884564908</v>
          </cell>
          <cell r="EM34">
            <v>3473423.5495127053</v>
          </cell>
          <cell r="EN34">
            <v>16486.041923923702</v>
          </cell>
          <cell r="EO34" t="str">
            <v/>
          </cell>
          <cell r="EP34" t="str">
            <v/>
          </cell>
          <cell r="EQ34" t="str">
            <v/>
          </cell>
          <cell r="ER34" t="str">
            <v/>
          </cell>
          <cell r="ES34" t="str">
            <v/>
          </cell>
          <cell r="ET34" t="str">
            <v/>
          </cell>
          <cell r="EU34">
            <v>50794.753230261682</v>
          </cell>
          <cell r="EV34" t="str">
            <v/>
          </cell>
          <cell r="EW34" t="str">
            <v/>
          </cell>
          <cell r="EX34" t="str">
            <v/>
          </cell>
          <cell r="EY34" t="str">
            <v/>
          </cell>
          <cell r="EZ34" t="str">
            <v/>
          </cell>
          <cell r="FA34">
            <v>7350058.496383558</v>
          </cell>
          <cell r="FB34">
            <v>3567817.7418317129</v>
          </cell>
          <cell r="FC34">
            <v>1631944.5481731303</v>
          </cell>
          <cell r="FD34">
            <v>7813936.964382547</v>
          </cell>
          <cell r="FE34">
            <v>3585553.5397648145</v>
          </cell>
          <cell r="FF34">
            <v>1631944.5481731303</v>
          </cell>
          <cell r="FG34" t="str">
            <v/>
          </cell>
          <cell r="FH34" t="str">
            <v/>
          </cell>
        </row>
        <row r="35">
          <cell r="B35" t="str">
            <v>No</v>
          </cell>
          <cell r="C35" t="str">
            <v>Buenos Aires</v>
          </cell>
          <cell r="D35" t="str">
            <v>Argentina</v>
          </cell>
          <cell r="E35" t="str">
            <v>Latin America</v>
          </cell>
          <cell r="H35">
            <v>2008</v>
          </cell>
          <cell r="J35" t="str">
            <v>BASIC</v>
          </cell>
          <cell r="K35">
            <v>3024768</v>
          </cell>
          <cell r="L35">
            <v>200</v>
          </cell>
          <cell r="M35">
            <v>72739614617.940201</v>
          </cell>
          <cell r="N35">
            <v>2238801.5308766123</v>
          </cell>
          <cell r="O35">
            <v>1360029.6882300565</v>
          </cell>
          <cell r="P35">
            <v>197415.86659399173</v>
          </cell>
          <cell r="Q35">
            <v>979804.05195507151</v>
          </cell>
          <cell r="R35">
            <v>1944122.9191961091</v>
          </cell>
          <cell r="S35">
            <v>254916.42400776455</v>
          </cell>
          <cell r="T35">
            <v>483230.32707815891</v>
          </cell>
          <cell r="U35">
            <v>335062.48377291008</v>
          </cell>
          <cell r="V35">
            <v>44372.794167816835</v>
          </cell>
          <cell r="W35" t="str">
            <v>IE</v>
          </cell>
          <cell r="X35" t="str">
            <v>IE</v>
          </cell>
          <cell r="Y35" t="str">
            <v>IE</v>
          </cell>
          <cell r="Z35">
            <v>10086222.509201957</v>
          </cell>
          <cell r="AA35" t="str">
            <v>NO</v>
          </cell>
          <cell r="AB35" t="str">
            <v>NO</v>
          </cell>
          <cell r="AC35" t="str">
            <v>NO</v>
          </cell>
          <cell r="AD35" t="str">
            <v>NO</v>
          </cell>
          <cell r="AE35" t="str">
            <v>NO</v>
          </cell>
          <cell r="AF35" t="str">
            <v>NO</v>
          </cell>
          <cell r="AG35" t="str">
            <v>NO</v>
          </cell>
          <cell r="AH35">
            <v>167556.95441266513</v>
          </cell>
          <cell r="AI35">
            <v>3541427.822372721</v>
          </cell>
          <cell r="AJ35" t="str">
            <v>NO</v>
          </cell>
          <cell r="AK35" t="str">
            <v>NE</v>
          </cell>
          <cell r="AL35">
            <v>16666.908166837744</v>
          </cell>
          <cell r="AM35">
            <v>90152.081223463276</v>
          </cell>
          <cell r="AN35">
            <v>19349.38733321257</v>
          </cell>
          <cell r="AO35" t="str">
            <v>NO</v>
          </cell>
          <cell r="AP35" t="str">
            <v>NO</v>
          </cell>
          <cell r="AQ35" t="str">
            <v>NO</v>
          </cell>
          <cell r="AR35" t="str">
            <v>NO</v>
          </cell>
          <cell r="AS35" t="str">
            <v>NO</v>
          </cell>
          <cell r="AT35" t="str">
            <v>NO</v>
          </cell>
          <cell r="AU35" t="str">
            <v>IE</v>
          </cell>
          <cell r="AV35" t="str">
            <v>NO</v>
          </cell>
          <cell r="AW35" t="str">
            <v>NO</v>
          </cell>
          <cell r="AX35" t="str">
            <v>NO</v>
          </cell>
          <cell r="AY35">
            <v>1441973.9150905348</v>
          </cell>
          <cell r="AZ35" t="str">
            <v>NO</v>
          </cell>
          <cell r="BA35" t="str">
            <v>NO</v>
          </cell>
          <cell r="BB35" t="str">
            <v>NO</v>
          </cell>
          <cell r="BC35" t="str">
            <v>NO</v>
          </cell>
          <cell r="BD35" t="str">
            <v>NO</v>
          </cell>
          <cell r="BE35" t="str">
            <v>NO</v>
          </cell>
          <cell r="BF35" t="str">
            <v>NO</v>
          </cell>
          <cell r="BG35">
            <v>54327.940596350163</v>
          </cell>
          <cell r="BH35">
            <v>87207.213439986954</v>
          </cell>
          <cell r="BI35" t="str">
            <v>NO</v>
          </cell>
          <cell r="BJ35" t="str">
            <v>NE</v>
          </cell>
          <cell r="BK35" t="str">
            <v>NE</v>
          </cell>
          <cell r="BL35" t="str">
            <v>NO</v>
          </cell>
          <cell r="BM35" t="str">
            <v>NO</v>
          </cell>
          <cell r="BN35" t="str">
            <v>NO</v>
          </cell>
          <cell r="BO35" t="str">
            <v>NE</v>
          </cell>
          <cell r="BP35">
            <v>0</v>
          </cell>
          <cell r="BQ35">
            <v>0</v>
          </cell>
          <cell r="BR35">
            <v>0</v>
          </cell>
          <cell r="BS35">
            <v>0</v>
          </cell>
          <cell r="BT35">
            <v>0</v>
          </cell>
          <cell r="BU35">
            <v>0</v>
          </cell>
          <cell r="BW35">
            <v>12740363.836411478</v>
          </cell>
          <cell r="BX35">
            <v>13256418.308514263</v>
          </cell>
          <cell r="BY35">
            <v>13256418.308514263</v>
          </cell>
          <cell r="BZ35">
            <v>17568038.044660375</v>
          </cell>
          <cell r="CA35">
            <v>7508607.9555215836</v>
          </cell>
          <cell r="CB35">
            <v>3648246.8117630221</v>
          </cell>
          <cell r="CC35">
            <v>1583509.0691268719</v>
          </cell>
          <cell r="CD35">
            <v>8005313.0402911566</v>
          </cell>
          <cell r="CE35">
            <v>3667596.1990962345</v>
          </cell>
          <cell r="CF35">
            <v>1583509.0691268719</v>
          </cell>
          <cell r="CG35" t="str">
            <v/>
          </cell>
          <cell r="CH35" t="str">
            <v/>
          </cell>
          <cell r="CI35">
            <v>13955615.373524465</v>
          </cell>
          <cell r="CK35">
            <v>3558094.7305395589</v>
          </cell>
          <cell r="CL35">
            <v>54327.940596350163</v>
          </cell>
          <cell r="CM35" t="str">
            <v/>
          </cell>
          <cell r="CN35" t="str">
            <v/>
          </cell>
          <cell r="CO35" t="str">
            <v/>
          </cell>
          <cell r="CP35">
            <v>3598831.2191066686</v>
          </cell>
          <cell r="CQ35">
            <v>2923926.9711511806</v>
          </cell>
          <cell r="CR35">
            <v>818292.81085106893</v>
          </cell>
          <cell r="CS35" t="str">
            <v/>
          </cell>
          <cell r="CT35" t="str">
            <v/>
          </cell>
          <cell r="CU35" t="str">
            <v/>
          </cell>
          <cell r="CV35" t="str">
            <v/>
          </cell>
          <cell r="CW35">
            <v>167556.95441266513</v>
          </cell>
          <cell r="CX35">
            <v>3541427.822372721</v>
          </cell>
          <cell r="CY35">
            <v>106818.98939030102</v>
          </cell>
          <cell r="CZ35" t="str">
            <v/>
          </cell>
          <cell r="DA35" t="str">
            <v/>
          </cell>
          <cell r="DB35" t="str">
            <v/>
          </cell>
          <cell r="DC35">
            <v>1441973.9150905348</v>
          </cell>
          <cell r="DD35" t="str">
            <v/>
          </cell>
          <cell r="DE35" t="str">
            <v/>
          </cell>
          <cell r="DF35">
            <v>141535.1540363371</v>
          </cell>
          <cell r="DG35">
            <v>3796247.0857006605</v>
          </cell>
          <cell r="DH35">
            <v>3178843.3951589451</v>
          </cell>
          <cell r="DI35">
            <v>862665.60501888581</v>
          </cell>
          <cell r="DJ35" t="str">
            <v/>
          </cell>
          <cell r="DK35" t="str">
            <v/>
          </cell>
          <cell r="DL35" t="str">
            <v/>
          </cell>
          <cell r="DM35" t="str">
            <v/>
          </cell>
          <cell r="DN35">
            <v>167556.95441266513</v>
          </cell>
          <cell r="DO35">
            <v>3541427.822372721</v>
          </cell>
          <cell r="DP35">
            <v>126168.37672351359</v>
          </cell>
          <cell r="DQ35" t="str">
            <v/>
          </cell>
          <cell r="DR35" t="str">
            <v/>
          </cell>
          <cell r="DS35" t="str">
            <v/>
          </cell>
          <cell r="DT35">
            <v>1441973.9150905348</v>
          </cell>
          <cell r="DU35" t="str">
            <v/>
          </cell>
          <cell r="DV35" t="str">
            <v/>
          </cell>
          <cell r="DW35">
            <v>141535.1540363371</v>
          </cell>
          <cell r="DX35" t="str">
            <v/>
          </cell>
          <cell r="DY35" t="str">
            <v/>
          </cell>
          <cell r="DZ35" t="str">
            <v/>
          </cell>
          <cell r="EA35" t="str">
            <v/>
          </cell>
          <cell r="EB35" t="str">
            <v/>
          </cell>
          <cell r="EC35" t="str">
            <v/>
          </cell>
          <cell r="ED35">
            <v>2238801.5308766123</v>
          </cell>
          <cell r="EE35">
            <v>979804.05195507151</v>
          </cell>
          <cell r="EF35">
            <v>483230.32707815891</v>
          </cell>
          <cell r="EG35" t="str">
            <v/>
          </cell>
          <cell r="EH35">
            <v>10086222.509201957</v>
          </cell>
          <cell r="EI35" t="str">
            <v/>
          </cell>
          <cell r="EJ35" t="str">
            <v/>
          </cell>
          <cell r="EK35" t="str">
            <v/>
          </cell>
          <cell r="EL35">
            <v>167556.95441266513</v>
          </cell>
          <cell r="EM35">
            <v>3541427.822372721</v>
          </cell>
          <cell r="EN35">
            <v>16666.908166837744</v>
          </cell>
          <cell r="EO35" t="str">
            <v/>
          </cell>
          <cell r="EP35" t="str">
            <v/>
          </cell>
          <cell r="EQ35" t="str">
            <v/>
          </cell>
          <cell r="ER35" t="str">
            <v/>
          </cell>
          <cell r="ES35" t="str">
            <v/>
          </cell>
          <cell r="ET35" t="str">
            <v/>
          </cell>
          <cell r="EU35">
            <v>54327.940596350163</v>
          </cell>
          <cell r="EV35" t="str">
            <v/>
          </cell>
          <cell r="EW35" t="str">
            <v/>
          </cell>
          <cell r="EX35" t="str">
            <v/>
          </cell>
          <cell r="EY35" t="str">
            <v/>
          </cell>
          <cell r="EZ35" t="str">
            <v/>
          </cell>
          <cell r="FA35">
            <v>7508607.9555215836</v>
          </cell>
          <cell r="FB35">
            <v>3648246.8117630221</v>
          </cell>
          <cell r="FC35">
            <v>1583509.0691268719</v>
          </cell>
          <cell r="FD35">
            <v>8005313.0402911566</v>
          </cell>
          <cell r="FE35">
            <v>3667596.1990962345</v>
          </cell>
          <cell r="FF35">
            <v>1583509.0691268719</v>
          </cell>
          <cell r="FG35" t="str">
            <v/>
          </cell>
          <cell r="FH35" t="str">
            <v/>
          </cell>
        </row>
        <row r="36">
          <cell r="B36" t="str">
            <v>No</v>
          </cell>
          <cell r="C36" t="str">
            <v>Buenos Aires</v>
          </cell>
          <cell r="D36" t="str">
            <v>Argentina</v>
          </cell>
          <cell r="E36" t="str">
            <v>Latin America</v>
          </cell>
          <cell r="H36">
            <v>2009</v>
          </cell>
          <cell r="J36" t="str">
            <v>BASIC</v>
          </cell>
          <cell r="K36">
            <v>3026625</v>
          </cell>
          <cell r="L36">
            <v>200</v>
          </cell>
          <cell r="M36">
            <v>70693144208.037796</v>
          </cell>
          <cell r="N36">
            <v>2375962.9203622066</v>
          </cell>
          <cell r="O36">
            <v>1244761.5023396974</v>
          </cell>
          <cell r="P36">
            <v>189491.27617192201</v>
          </cell>
          <cell r="Q36">
            <v>785405.01647495746</v>
          </cell>
          <cell r="R36">
            <v>1839647.183922223</v>
          </cell>
          <cell r="S36">
            <v>249739.3841398707</v>
          </cell>
          <cell r="T36">
            <v>428378.1673305193</v>
          </cell>
          <cell r="U36">
            <v>297809.49892820796</v>
          </cell>
          <cell r="V36">
            <v>39773.982667404562</v>
          </cell>
          <cell r="W36" t="str">
            <v>IE</v>
          </cell>
          <cell r="X36" t="str">
            <v>IE</v>
          </cell>
          <cell r="Y36" t="str">
            <v>IE</v>
          </cell>
          <cell r="Z36">
            <v>8423441.6816633008</v>
          </cell>
          <cell r="AA36" t="str">
            <v>NO</v>
          </cell>
          <cell r="AB36" t="str">
            <v>NO</v>
          </cell>
          <cell r="AC36" t="str">
            <v>NO</v>
          </cell>
          <cell r="AD36" t="str">
            <v>NO</v>
          </cell>
          <cell r="AE36" t="str">
            <v>NO</v>
          </cell>
          <cell r="AF36" t="str">
            <v>NO</v>
          </cell>
          <cell r="AG36" t="str">
            <v>NO</v>
          </cell>
          <cell r="AH36">
            <v>166019.34895185073</v>
          </cell>
          <cell r="AI36">
            <v>3513766.426761332</v>
          </cell>
          <cell r="AJ36" t="str">
            <v>NO</v>
          </cell>
          <cell r="AK36" t="str">
            <v>NE</v>
          </cell>
          <cell r="AL36">
            <v>16755.159297463488</v>
          </cell>
          <cell r="AM36">
            <v>82954.023389039372</v>
          </cell>
          <cell r="AN36">
            <v>18789.462475856672</v>
          </cell>
          <cell r="AO36" t="str">
            <v>NO</v>
          </cell>
          <cell r="AP36" t="str">
            <v>NO</v>
          </cell>
          <cell r="AQ36" t="str">
            <v>NO</v>
          </cell>
          <cell r="AR36" t="str">
            <v>NO</v>
          </cell>
          <cell r="AS36" t="str">
            <v>NO</v>
          </cell>
          <cell r="AT36" t="str">
            <v>NO</v>
          </cell>
          <cell r="AU36" t="str">
            <v>IE</v>
          </cell>
          <cell r="AV36" t="str">
            <v>NO</v>
          </cell>
          <cell r="AW36" t="str">
            <v>NO</v>
          </cell>
          <cell r="AX36" t="str">
            <v>NO</v>
          </cell>
          <cell r="AY36">
            <v>1403990.7949316553</v>
          </cell>
          <cell r="AZ36" t="str">
            <v>NO</v>
          </cell>
          <cell r="BA36" t="str">
            <v>NO</v>
          </cell>
          <cell r="BB36" t="str">
            <v>NO</v>
          </cell>
          <cell r="BC36" t="str">
            <v>NO</v>
          </cell>
          <cell r="BD36" t="str">
            <v>NO</v>
          </cell>
          <cell r="BE36" t="str">
            <v>NO</v>
          </cell>
          <cell r="BF36" t="str">
            <v>NO</v>
          </cell>
          <cell r="BG36">
            <v>54744.206647979307</v>
          </cell>
          <cell r="BH36">
            <v>85553.373026396192</v>
          </cell>
          <cell r="BI36" t="str">
            <v>NO</v>
          </cell>
          <cell r="BJ36" t="str">
            <v>NE</v>
          </cell>
          <cell r="BK36" t="str">
            <v>NE</v>
          </cell>
          <cell r="BL36" t="str">
            <v>NO</v>
          </cell>
          <cell r="BM36" t="str">
            <v>NO</v>
          </cell>
          <cell r="BN36" t="str">
            <v>NO</v>
          </cell>
          <cell r="BO36" t="str">
            <v>NE</v>
          </cell>
          <cell r="BP36">
            <v>0</v>
          </cell>
          <cell r="BQ36">
            <v>0</v>
          </cell>
          <cell r="BR36">
            <v>0</v>
          </cell>
          <cell r="BS36">
            <v>0</v>
          </cell>
          <cell r="BT36">
            <v>0</v>
          </cell>
          <cell r="BU36">
            <v>0</v>
          </cell>
          <cell r="BW36">
            <v>12295747.622363528</v>
          </cell>
          <cell r="BX36">
            <v>12793541.72781858</v>
          </cell>
          <cell r="BY36">
            <v>12793541.72781858</v>
          </cell>
          <cell r="BZ36">
            <v>15764472.927489609</v>
          </cell>
          <cell r="CA36">
            <v>7137983.6383096632</v>
          </cell>
          <cell r="CB36">
            <v>3613475.609447835</v>
          </cell>
          <cell r="CC36">
            <v>1544288.3746060308</v>
          </cell>
          <cell r="CD36">
            <v>7616988.2812888594</v>
          </cell>
          <cell r="CE36">
            <v>3632265.0719236913</v>
          </cell>
          <cell r="CF36">
            <v>1544288.3746060308</v>
          </cell>
          <cell r="CG36" t="str">
            <v/>
          </cell>
          <cell r="CH36" t="str">
            <v/>
          </cell>
          <cell r="CI36">
            <v>12179207.134782834</v>
          </cell>
          <cell r="CK36">
            <v>3530521.5860587955</v>
          </cell>
          <cell r="CL36">
            <v>54744.206647979307</v>
          </cell>
          <cell r="CM36" t="str">
            <v/>
          </cell>
          <cell r="CN36" t="str">
            <v/>
          </cell>
          <cell r="CO36" t="str">
            <v/>
          </cell>
          <cell r="CP36">
            <v>3620724.4227019041</v>
          </cell>
          <cell r="CQ36">
            <v>2625052.2003971804</v>
          </cell>
          <cell r="CR36">
            <v>726187.6662587272</v>
          </cell>
          <cell r="CS36" t="str">
            <v/>
          </cell>
          <cell r="CT36" t="str">
            <v/>
          </cell>
          <cell r="CU36" t="str">
            <v/>
          </cell>
          <cell r="CV36" t="str">
            <v/>
          </cell>
          <cell r="CW36">
            <v>166019.34895185073</v>
          </cell>
          <cell r="CX36">
            <v>3513766.426761332</v>
          </cell>
          <cell r="CY36">
            <v>99709.182686502856</v>
          </cell>
          <cell r="CZ36" t="str">
            <v/>
          </cell>
          <cell r="DA36" t="str">
            <v/>
          </cell>
          <cell r="DB36" t="str">
            <v/>
          </cell>
          <cell r="DC36">
            <v>1403990.7949316553</v>
          </cell>
          <cell r="DD36" t="str">
            <v/>
          </cell>
          <cell r="DE36" t="str">
            <v/>
          </cell>
          <cell r="DF36">
            <v>140297.57967437551</v>
          </cell>
          <cell r="DG36">
            <v>3810215.6988738263</v>
          </cell>
          <cell r="DH36">
            <v>2874791.5845370512</v>
          </cell>
          <cell r="DI36">
            <v>765961.64892613178</v>
          </cell>
          <cell r="DJ36" t="str">
            <v/>
          </cell>
          <cell r="DK36" t="str">
            <v/>
          </cell>
          <cell r="DL36" t="str">
            <v/>
          </cell>
          <cell r="DM36" t="str">
            <v/>
          </cell>
          <cell r="DN36">
            <v>166019.34895185073</v>
          </cell>
          <cell r="DO36">
            <v>3513766.426761332</v>
          </cell>
          <cell r="DP36">
            <v>118498.64516235952</v>
          </cell>
          <cell r="DQ36" t="str">
            <v/>
          </cell>
          <cell r="DR36" t="str">
            <v/>
          </cell>
          <cell r="DS36" t="str">
            <v/>
          </cell>
          <cell r="DT36">
            <v>1403990.7949316553</v>
          </cell>
          <cell r="DU36" t="str">
            <v/>
          </cell>
          <cell r="DV36" t="str">
            <v/>
          </cell>
          <cell r="DW36">
            <v>140297.57967437551</v>
          </cell>
          <cell r="DX36" t="str">
            <v/>
          </cell>
          <cell r="DY36" t="str">
            <v/>
          </cell>
          <cell r="DZ36" t="str">
            <v/>
          </cell>
          <cell r="EA36" t="str">
            <v/>
          </cell>
          <cell r="EB36" t="str">
            <v/>
          </cell>
          <cell r="EC36" t="str">
            <v/>
          </cell>
          <cell r="ED36">
            <v>2375962.9203622066</v>
          </cell>
          <cell r="EE36">
            <v>785405.01647495746</v>
          </cell>
          <cell r="EF36">
            <v>428378.1673305193</v>
          </cell>
          <cell r="EG36" t="str">
            <v/>
          </cell>
          <cell r="EH36">
            <v>8423441.6816633008</v>
          </cell>
          <cell r="EI36" t="str">
            <v/>
          </cell>
          <cell r="EJ36" t="str">
            <v/>
          </cell>
          <cell r="EK36" t="str">
            <v/>
          </cell>
          <cell r="EL36">
            <v>166019.34895185073</v>
          </cell>
          <cell r="EM36">
            <v>3513766.426761332</v>
          </cell>
          <cell r="EN36">
            <v>16755.159297463488</v>
          </cell>
          <cell r="EO36" t="str">
            <v/>
          </cell>
          <cell r="EP36" t="str">
            <v/>
          </cell>
          <cell r="EQ36" t="str">
            <v/>
          </cell>
          <cell r="ER36" t="str">
            <v/>
          </cell>
          <cell r="ES36" t="str">
            <v/>
          </cell>
          <cell r="ET36" t="str">
            <v/>
          </cell>
          <cell r="EU36">
            <v>54744.206647979307</v>
          </cell>
          <cell r="EV36" t="str">
            <v/>
          </cell>
          <cell r="EW36" t="str">
            <v/>
          </cell>
          <cell r="EX36" t="str">
            <v/>
          </cell>
          <cell r="EY36" t="str">
            <v/>
          </cell>
          <cell r="EZ36" t="str">
            <v/>
          </cell>
          <cell r="FA36">
            <v>7137983.6383096632</v>
          </cell>
          <cell r="FB36">
            <v>3613475.609447835</v>
          </cell>
          <cell r="FC36">
            <v>1544288.3746060308</v>
          </cell>
          <cell r="FD36">
            <v>7616988.2812888594</v>
          </cell>
          <cell r="FE36">
            <v>3632265.0719236913</v>
          </cell>
          <cell r="FF36">
            <v>1544288.3746060308</v>
          </cell>
          <cell r="FG36" t="str">
            <v/>
          </cell>
          <cell r="FH36" t="str">
            <v/>
          </cell>
        </row>
        <row r="37">
          <cell r="B37" t="str">
            <v>No</v>
          </cell>
          <cell r="C37" t="str">
            <v>Buenos Aires</v>
          </cell>
          <cell r="D37" t="str">
            <v>Argentina</v>
          </cell>
          <cell r="E37" t="str">
            <v>Latin America</v>
          </cell>
          <cell r="H37">
            <v>2010</v>
          </cell>
          <cell r="J37" t="str">
            <v>BASIC</v>
          </cell>
          <cell r="K37">
            <v>2890151</v>
          </cell>
          <cell r="L37">
            <v>200</v>
          </cell>
          <cell r="M37">
            <v>83791226193.023804</v>
          </cell>
          <cell r="N37">
            <v>2356617.081604531</v>
          </cell>
          <cell r="O37">
            <v>1300038.6827679602</v>
          </cell>
          <cell r="P37">
            <v>191659.35209695657</v>
          </cell>
          <cell r="Q37">
            <v>804221.36833337543</v>
          </cell>
          <cell r="R37">
            <v>1909668.3285905698</v>
          </cell>
          <cell r="S37">
            <v>248717.43743157052</v>
          </cell>
          <cell r="T37">
            <v>405866.0074516859</v>
          </cell>
          <cell r="U37">
            <v>315400.1844501709</v>
          </cell>
          <cell r="V37">
            <v>42776.260768837834</v>
          </cell>
          <cell r="W37" t="str">
            <v>IE</v>
          </cell>
          <cell r="X37" t="str">
            <v>IE</v>
          </cell>
          <cell r="Y37" t="str">
            <v>IE</v>
          </cell>
          <cell r="Z37">
            <v>8660026.9539544769</v>
          </cell>
          <cell r="AA37" t="str">
            <v>NO</v>
          </cell>
          <cell r="AB37" t="str">
            <v>NO</v>
          </cell>
          <cell r="AC37" t="str">
            <v>NO</v>
          </cell>
          <cell r="AD37" t="str">
            <v>NO</v>
          </cell>
          <cell r="AE37" t="str">
            <v>NO</v>
          </cell>
          <cell r="AF37" t="str">
            <v>NO</v>
          </cell>
          <cell r="AG37" t="str">
            <v>NO</v>
          </cell>
          <cell r="AH37">
            <v>143770.45175737119</v>
          </cell>
          <cell r="AI37">
            <v>4089785.6328594266</v>
          </cell>
          <cell r="AJ37" t="str">
            <v>NO</v>
          </cell>
          <cell r="AK37" t="str">
            <v>NE</v>
          </cell>
          <cell r="AL37">
            <v>17277.151732722738</v>
          </cell>
          <cell r="AM37">
            <v>87876.889685604183</v>
          </cell>
          <cell r="AN37">
            <v>19171.579271756269</v>
          </cell>
          <cell r="AO37" t="str">
            <v>NO</v>
          </cell>
          <cell r="AP37" t="str">
            <v>NO</v>
          </cell>
          <cell r="AQ37" t="str">
            <v>NO</v>
          </cell>
          <cell r="AR37" t="str">
            <v>NO</v>
          </cell>
          <cell r="AS37" t="str">
            <v>NO</v>
          </cell>
          <cell r="AT37" t="str">
            <v>NO</v>
          </cell>
          <cell r="AU37" t="str">
            <v>IE</v>
          </cell>
          <cell r="AV37" t="str">
            <v>NO</v>
          </cell>
          <cell r="AW37" t="str">
            <v>NO</v>
          </cell>
          <cell r="AX37" t="str">
            <v>NO</v>
          </cell>
          <cell r="AY37">
            <v>1351372.1151852638</v>
          </cell>
          <cell r="AZ37" t="str">
            <v>NO</v>
          </cell>
          <cell r="BA37" t="str">
            <v>NO</v>
          </cell>
          <cell r="BB37" t="str">
            <v>NO</v>
          </cell>
          <cell r="BC37" t="str">
            <v>NO</v>
          </cell>
          <cell r="BD37" t="str">
            <v>NO</v>
          </cell>
          <cell r="BE37" t="str">
            <v>NO</v>
          </cell>
          <cell r="BF37" t="str">
            <v>NO</v>
          </cell>
          <cell r="BG37">
            <v>55521.266915144464</v>
          </cell>
          <cell r="BH37">
            <v>85022.474757352931</v>
          </cell>
          <cell r="BI37" t="str">
            <v>NO</v>
          </cell>
          <cell r="BJ37" t="str">
            <v>NE</v>
          </cell>
          <cell r="BK37" t="str">
            <v>NE</v>
          </cell>
          <cell r="BL37" t="str">
            <v>NO</v>
          </cell>
          <cell r="BM37" t="str">
            <v>NO</v>
          </cell>
          <cell r="BN37" t="str">
            <v>NO</v>
          </cell>
          <cell r="BO37" t="str">
            <v>NE</v>
          </cell>
          <cell r="BP37">
            <v>0</v>
          </cell>
          <cell r="BQ37">
            <v>0</v>
          </cell>
          <cell r="BR37">
            <v>0</v>
          </cell>
          <cell r="BS37">
            <v>0</v>
          </cell>
          <cell r="BT37">
            <v>0</v>
          </cell>
          <cell r="BU37">
            <v>0</v>
          </cell>
          <cell r="BW37">
            <v>12922437.63609118</v>
          </cell>
          <cell r="BX37">
            <v>13424762.265660301</v>
          </cell>
          <cell r="BY37">
            <v>13424762.265660301</v>
          </cell>
          <cell r="BZ37">
            <v>16533085.914608736</v>
          </cell>
          <cell r="CA37">
            <v>7235582.1049556648</v>
          </cell>
          <cell r="CB37">
            <v>4194939.6742777536</v>
          </cell>
          <cell r="CC37">
            <v>1491915.8568577613</v>
          </cell>
          <cell r="CD37">
            <v>7718735.1552530294</v>
          </cell>
          <cell r="CE37">
            <v>4214111.2535495097</v>
          </cell>
          <cell r="CF37">
            <v>1491915.8568577613</v>
          </cell>
          <cell r="CG37" t="str">
            <v/>
          </cell>
          <cell r="CH37" t="str">
            <v/>
          </cell>
          <cell r="CI37">
            <v>12370501.863101441</v>
          </cell>
          <cell r="CK37">
            <v>4107062.7845921493</v>
          </cell>
          <cell r="CL37">
            <v>55521.266915144464</v>
          </cell>
          <cell r="CM37" t="str">
            <v/>
          </cell>
          <cell r="CN37" t="str">
            <v/>
          </cell>
          <cell r="CO37" t="str">
            <v/>
          </cell>
          <cell r="CP37">
            <v>3656655.7643724913</v>
          </cell>
          <cell r="CQ37">
            <v>2713889.6969239451</v>
          </cell>
          <cell r="CR37">
            <v>721266.1919018568</v>
          </cell>
          <cell r="CS37" t="str">
            <v/>
          </cell>
          <cell r="CT37" t="str">
            <v/>
          </cell>
          <cell r="CU37" t="str">
            <v/>
          </cell>
          <cell r="CV37" t="str">
            <v/>
          </cell>
          <cell r="CW37">
            <v>143770.45175737119</v>
          </cell>
          <cell r="CX37">
            <v>4089785.6328594266</v>
          </cell>
          <cell r="CY37">
            <v>105154.04141832692</v>
          </cell>
          <cell r="CZ37" t="str">
            <v/>
          </cell>
          <cell r="DA37" t="str">
            <v/>
          </cell>
          <cell r="DB37" t="str">
            <v/>
          </cell>
          <cell r="DC37">
            <v>1351372.1151852638</v>
          </cell>
          <cell r="DD37" t="str">
            <v/>
          </cell>
          <cell r="DE37" t="str">
            <v/>
          </cell>
          <cell r="DF37">
            <v>140543.74167249739</v>
          </cell>
          <cell r="DG37">
            <v>3848315.116469448</v>
          </cell>
          <cell r="DH37">
            <v>2962607.1343555157</v>
          </cell>
          <cell r="DI37">
            <v>764042.45267069468</v>
          </cell>
          <cell r="DJ37" t="str">
            <v/>
          </cell>
          <cell r="DK37" t="str">
            <v/>
          </cell>
          <cell r="DL37" t="str">
            <v/>
          </cell>
          <cell r="DM37" t="str">
            <v/>
          </cell>
          <cell r="DN37">
            <v>143770.45175737119</v>
          </cell>
          <cell r="DO37">
            <v>4089785.6328594266</v>
          </cell>
          <cell r="DP37">
            <v>124325.62069008319</v>
          </cell>
          <cell r="DQ37" t="str">
            <v/>
          </cell>
          <cell r="DR37" t="str">
            <v/>
          </cell>
          <cell r="DS37" t="str">
            <v/>
          </cell>
          <cell r="DT37">
            <v>1351372.1151852638</v>
          </cell>
          <cell r="DU37" t="str">
            <v/>
          </cell>
          <cell r="DV37" t="str">
            <v/>
          </cell>
          <cell r="DW37">
            <v>140543.74167249739</v>
          </cell>
          <cell r="DX37" t="str">
            <v/>
          </cell>
          <cell r="DY37" t="str">
            <v/>
          </cell>
          <cell r="DZ37" t="str">
            <v/>
          </cell>
          <cell r="EA37" t="str">
            <v/>
          </cell>
          <cell r="EB37" t="str">
            <v/>
          </cell>
          <cell r="EC37" t="str">
            <v/>
          </cell>
          <cell r="ED37">
            <v>2356617.081604531</v>
          </cell>
          <cell r="EE37">
            <v>804221.36833337543</v>
          </cell>
          <cell r="EF37">
            <v>405866.0074516859</v>
          </cell>
          <cell r="EG37" t="str">
            <v/>
          </cell>
          <cell r="EH37">
            <v>8660026.9539544769</v>
          </cell>
          <cell r="EI37" t="str">
            <v/>
          </cell>
          <cell r="EJ37" t="str">
            <v/>
          </cell>
          <cell r="EK37" t="str">
            <v/>
          </cell>
          <cell r="EL37">
            <v>143770.45175737119</v>
          </cell>
          <cell r="EM37">
            <v>4089785.6328594266</v>
          </cell>
          <cell r="EN37">
            <v>17277.151732722738</v>
          </cell>
          <cell r="EO37" t="str">
            <v/>
          </cell>
          <cell r="EP37" t="str">
            <v/>
          </cell>
          <cell r="EQ37" t="str">
            <v/>
          </cell>
          <cell r="ER37" t="str">
            <v/>
          </cell>
          <cell r="ES37" t="str">
            <v/>
          </cell>
          <cell r="ET37" t="str">
            <v/>
          </cell>
          <cell r="EU37">
            <v>55521.266915144464</v>
          </cell>
          <cell r="EV37" t="str">
            <v/>
          </cell>
          <cell r="EW37" t="str">
            <v/>
          </cell>
          <cell r="EX37" t="str">
            <v/>
          </cell>
          <cell r="EY37" t="str">
            <v/>
          </cell>
          <cell r="EZ37" t="str">
            <v/>
          </cell>
          <cell r="FA37">
            <v>7235582.1049556648</v>
          </cell>
          <cell r="FB37">
            <v>4194939.6742777536</v>
          </cell>
          <cell r="FC37">
            <v>1491915.8568577613</v>
          </cell>
          <cell r="FD37">
            <v>7718735.1552530294</v>
          </cell>
          <cell r="FE37">
            <v>4214111.2535495097</v>
          </cell>
          <cell r="FF37">
            <v>1491915.8568577613</v>
          </cell>
          <cell r="FG37" t="str">
            <v/>
          </cell>
          <cell r="FH37" t="str">
            <v/>
          </cell>
        </row>
        <row r="38">
          <cell r="B38" t="str">
            <v>No</v>
          </cell>
          <cell r="C38" t="str">
            <v>Buenos Aires</v>
          </cell>
          <cell r="D38" t="str">
            <v>Argentina</v>
          </cell>
          <cell r="E38" t="str">
            <v>Latin America</v>
          </cell>
          <cell r="H38">
            <v>2011</v>
          </cell>
          <cell r="J38" t="str">
            <v>BASIC</v>
          </cell>
          <cell r="K38">
            <v>3033639</v>
          </cell>
          <cell r="L38">
            <v>200</v>
          </cell>
          <cell r="M38">
            <v>102089199878.30901</v>
          </cell>
          <cell r="N38">
            <v>2519102.0593163576</v>
          </cell>
          <cell r="O38">
            <v>1462259.8234107646</v>
          </cell>
          <cell r="P38">
            <v>211637.80744148858</v>
          </cell>
          <cell r="Q38">
            <v>646465.05292974925</v>
          </cell>
          <cell r="R38">
            <v>2107994.7033968735</v>
          </cell>
          <cell r="S38">
            <v>276977.13400984317</v>
          </cell>
          <cell r="T38">
            <v>307880.70960968861</v>
          </cell>
          <cell r="U38">
            <v>342798.24405019841</v>
          </cell>
          <cell r="V38">
            <v>46748.839019701925</v>
          </cell>
          <cell r="W38" t="str">
            <v>IE</v>
          </cell>
          <cell r="X38" t="str">
            <v>IE</v>
          </cell>
          <cell r="Y38" t="str">
            <v>IE</v>
          </cell>
          <cell r="Z38">
            <v>9996639.5940594766</v>
          </cell>
          <cell r="AA38" t="str">
            <v>NO</v>
          </cell>
          <cell r="AB38" t="str">
            <v>NO</v>
          </cell>
          <cell r="AC38" t="str">
            <v>NO</v>
          </cell>
          <cell r="AD38" t="str">
            <v>NO</v>
          </cell>
          <cell r="AE38" t="str">
            <v>NO</v>
          </cell>
          <cell r="AF38" t="str">
            <v>NO</v>
          </cell>
          <cell r="AG38" t="str">
            <v>NO</v>
          </cell>
          <cell r="AH38">
            <v>151106.90650545264</v>
          </cell>
          <cell r="AI38">
            <v>3597586.2754746121</v>
          </cell>
          <cell r="AJ38" t="str">
            <v>NO</v>
          </cell>
          <cell r="AK38" t="str">
            <v>NE</v>
          </cell>
          <cell r="AL38">
            <v>16460.80085526079</v>
          </cell>
          <cell r="AM38">
            <v>99044.917555908498</v>
          </cell>
          <cell r="AN38">
            <v>22496.784568777126</v>
          </cell>
          <cell r="AO38" t="str">
            <v>NO</v>
          </cell>
          <cell r="AP38" t="str">
            <v>NO</v>
          </cell>
          <cell r="AQ38" t="str">
            <v>NO</v>
          </cell>
          <cell r="AR38" t="str">
            <v>NO</v>
          </cell>
          <cell r="AS38" t="str">
            <v>NO</v>
          </cell>
          <cell r="AT38" t="str">
            <v>NO</v>
          </cell>
          <cell r="AU38" t="str">
            <v>IE</v>
          </cell>
          <cell r="AV38" t="str">
            <v>NO</v>
          </cell>
          <cell r="AW38" t="str">
            <v>NO</v>
          </cell>
          <cell r="AX38" t="str">
            <v>NO</v>
          </cell>
          <cell r="AY38">
            <v>1400218.0613990068</v>
          </cell>
          <cell r="AZ38" t="str">
            <v>NO</v>
          </cell>
          <cell r="BA38" t="str">
            <v>NO</v>
          </cell>
          <cell r="BB38" t="str">
            <v>NO</v>
          </cell>
          <cell r="BC38" t="str">
            <v>NO</v>
          </cell>
          <cell r="BD38" t="str">
            <v>NO</v>
          </cell>
          <cell r="BE38" t="str">
            <v>NO</v>
          </cell>
          <cell r="BF38" t="str">
            <v>NO</v>
          </cell>
          <cell r="BG38">
            <v>56663.134516278529</v>
          </cell>
          <cell r="BH38">
            <v>83594.007992113344</v>
          </cell>
          <cell r="BI38" t="str">
            <v>NO</v>
          </cell>
          <cell r="BJ38" t="str">
            <v>NE</v>
          </cell>
          <cell r="BK38" t="str">
            <v>NE</v>
          </cell>
          <cell r="BL38" t="str">
            <v>NO</v>
          </cell>
          <cell r="BM38" t="str">
            <v>NO</v>
          </cell>
          <cell r="BN38" t="str">
            <v>NO</v>
          </cell>
          <cell r="BO38" t="str">
            <v>NE</v>
          </cell>
          <cell r="BP38">
            <v>0</v>
          </cell>
          <cell r="BQ38">
            <v>0</v>
          </cell>
          <cell r="BR38">
            <v>0</v>
          </cell>
          <cell r="BS38">
            <v>0</v>
          </cell>
          <cell r="BT38">
            <v>0</v>
          </cell>
          <cell r="BU38">
            <v>0</v>
          </cell>
          <cell r="BW38">
            <v>12791174.697012264</v>
          </cell>
          <cell r="BX38">
            <v>13349035.262052076</v>
          </cell>
          <cell r="BY38">
            <v>13349035.262052076</v>
          </cell>
          <cell r="BZ38">
            <v>17291904.53326688</v>
          </cell>
          <cell r="CA38">
            <v>7537607.4992190842</v>
          </cell>
          <cell r="CB38">
            <v>3713091.9938857816</v>
          </cell>
          <cell r="CC38">
            <v>1540475.2039073985</v>
          </cell>
          <cell r="CD38">
            <v>8072971.2796901185</v>
          </cell>
          <cell r="CE38">
            <v>3735588.7784545585</v>
          </cell>
          <cell r="CF38">
            <v>1540475.2039073985</v>
          </cell>
          <cell r="CG38" t="str">
            <v/>
          </cell>
          <cell r="CH38" t="str">
            <v/>
          </cell>
          <cell r="CI38">
            <v>13621194.322420726</v>
          </cell>
          <cell r="CK38">
            <v>3614047.0763298729</v>
          </cell>
          <cell r="CL38">
            <v>56663.134516278529</v>
          </cell>
          <cell r="CM38" t="str">
            <v/>
          </cell>
          <cell r="CN38" t="str">
            <v/>
          </cell>
          <cell r="CO38" t="str">
            <v/>
          </cell>
          <cell r="CP38">
            <v>3981361.8827271219</v>
          </cell>
          <cell r="CQ38">
            <v>2754459.7563266228</v>
          </cell>
          <cell r="CR38">
            <v>650678.95365988696</v>
          </cell>
          <cell r="CS38" t="str">
            <v/>
          </cell>
          <cell r="CT38" t="str">
            <v/>
          </cell>
          <cell r="CU38" t="str">
            <v/>
          </cell>
          <cell r="CV38" t="str">
            <v/>
          </cell>
          <cell r="CW38">
            <v>151106.90650545264</v>
          </cell>
          <cell r="CX38">
            <v>3597586.2754746121</v>
          </cell>
          <cell r="CY38">
            <v>115505.71841116929</v>
          </cell>
          <cell r="CZ38" t="str">
            <v/>
          </cell>
          <cell r="DA38" t="str">
            <v/>
          </cell>
          <cell r="DB38" t="str">
            <v/>
          </cell>
          <cell r="DC38">
            <v>1400218.0613990068</v>
          </cell>
          <cell r="DD38" t="str">
            <v/>
          </cell>
          <cell r="DE38" t="str">
            <v/>
          </cell>
          <cell r="DF38">
            <v>140257.14250839187</v>
          </cell>
          <cell r="DG38">
            <v>4192999.6901686103</v>
          </cell>
          <cell r="DH38">
            <v>3031436.890336466</v>
          </cell>
          <cell r="DI38">
            <v>697427.79267958889</v>
          </cell>
          <cell r="DJ38" t="str">
            <v/>
          </cell>
          <cell r="DK38" t="str">
            <v/>
          </cell>
          <cell r="DL38" t="str">
            <v/>
          </cell>
          <cell r="DM38" t="str">
            <v/>
          </cell>
          <cell r="DN38">
            <v>151106.90650545264</v>
          </cell>
          <cell r="DO38">
            <v>3597586.2754746121</v>
          </cell>
          <cell r="DP38">
            <v>138002.50297994641</v>
          </cell>
          <cell r="DQ38" t="str">
            <v/>
          </cell>
          <cell r="DR38" t="str">
            <v/>
          </cell>
          <cell r="DS38" t="str">
            <v/>
          </cell>
          <cell r="DT38">
            <v>1400218.0613990068</v>
          </cell>
          <cell r="DU38" t="str">
            <v/>
          </cell>
          <cell r="DV38" t="str">
            <v/>
          </cell>
          <cell r="DW38">
            <v>140257.14250839187</v>
          </cell>
          <cell r="DX38" t="str">
            <v/>
          </cell>
          <cell r="DY38" t="str">
            <v/>
          </cell>
          <cell r="DZ38" t="str">
            <v/>
          </cell>
          <cell r="EA38" t="str">
            <v/>
          </cell>
          <cell r="EB38" t="str">
            <v/>
          </cell>
          <cell r="EC38" t="str">
            <v/>
          </cell>
          <cell r="ED38">
            <v>2519102.0593163576</v>
          </cell>
          <cell r="EE38">
            <v>646465.05292974925</v>
          </cell>
          <cell r="EF38">
            <v>307880.70960968861</v>
          </cell>
          <cell r="EG38" t="str">
            <v/>
          </cell>
          <cell r="EH38">
            <v>9996639.5940594766</v>
          </cell>
          <cell r="EI38" t="str">
            <v/>
          </cell>
          <cell r="EJ38" t="str">
            <v/>
          </cell>
          <cell r="EK38" t="str">
            <v/>
          </cell>
          <cell r="EL38">
            <v>151106.90650545264</v>
          </cell>
          <cell r="EM38">
            <v>3597586.2754746121</v>
          </cell>
          <cell r="EN38">
            <v>16460.80085526079</v>
          </cell>
          <cell r="EO38" t="str">
            <v/>
          </cell>
          <cell r="EP38" t="str">
            <v/>
          </cell>
          <cell r="EQ38" t="str">
            <v/>
          </cell>
          <cell r="ER38" t="str">
            <v/>
          </cell>
          <cell r="ES38" t="str">
            <v/>
          </cell>
          <cell r="ET38" t="str">
            <v/>
          </cell>
          <cell r="EU38">
            <v>56663.134516278529</v>
          </cell>
          <cell r="EV38" t="str">
            <v/>
          </cell>
          <cell r="EW38" t="str">
            <v/>
          </cell>
          <cell r="EX38" t="str">
            <v/>
          </cell>
          <cell r="EY38" t="str">
            <v/>
          </cell>
          <cell r="EZ38" t="str">
            <v/>
          </cell>
          <cell r="FA38">
            <v>7537607.4992190842</v>
          </cell>
          <cell r="FB38">
            <v>3713091.9938857816</v>
          </cell>
          <cell r="FC38">
            <v>1540475.2039073985</v>
          </cell>
          <cell r="FD38">
            <v>8072971.2796901185</v>
          </cell>
          <cell r="FE38">
            <v>3735588.7784545585</v>
          </cell>
          <cell r="FF38">
            <v>1540475.2039073985</v>
          </cell>
          <cell r="FG38" t="str">
            <v/>
          </cell>
          <cell r="FH38" t="str">
            <v/>
          </cell>
        </row>
        <row r="39">
          <cell r="B39" t="str">
            <v>No</v>
          </cell>
          <cell r="C39" t="str">
            <v>Buenos Aires</v>
          </cell>
          <cell r="D39" t="str">
            <v>Argentina</v>
          </cell>
          <cell r="E39" t="str">
            <v>Latin America</v>
          </cell>
          <cell r="H39">
            <v>2012</v>
          </cell>
          <cell r="J39" t="str">
            <v>BASIC</v>
          </cell>
          <cell r="K39">
            <v>3038860</v>
          </cell>
          <cell r="L39">
            <v>200</v>
          </cell>
          <cell r="M39">
            <v>114561626617.375</v>
          </cell>
          <cell r="N39">
            <v>2397679.7801811467</v>
          </cell>
          <cell r="O39">
            <v>1518686.0896447806</v>
          </cell>
          <cell r="P39">
            <v>219041.09280404804</v>
          </cell>
          <cell r="Q39">
            <v>899473.71827443712</v>
          </cell>
          <cell r="R39">
            <v>2202349.4802210354</v>
          </cell>
          <cell r="S39">
            <v>271880.66450329294</v>
          </cell>
          <cell r="T39">
            <v>420835.89654956048</v>
          </cell>
          <cell r="U39">
            <v>334366.20569052047</v>
          </cell>
          <cell r="V39">
            <v>46469.412304323763</v>
          </cell>
          <cell r="W39" t="str">
            <v>IE</v>
          </cell>
          <cell r="X39" t="str">
            <v>IE</v>
          </cell>
          <cell r="Y39" t="str">
            <v>IE</v>
          </cell>
          <cell r="Z39">
            <v>9596263.2074683011</v>
          </cell>
          <cell r="AA39" t="str">
            <v>NO</v>
          </cell>
          <cell r="AB39" t="str">
            <v>NO</v>
          </cell>
          <cell r="AC39" t="str">
            <v>NO</v>
          </cell>
          <cell r="AD39" t="str">
            <v>NO</v>
          </cell>
          <cell r="AE39" t="str">
            <v>NO</v>
          </cell>
          <cell r="AF39" t="str">
            <v>NO</v>
          </cell>
          <cell r="AG39" t="str">
            <v>NO</v>
          </cell>
          <cell r="AH39">
            <v>155704.72611456329</v>
          </cell>
          <cell r="AI39">
            <v>3690476.6587418485</v>
          </cell>
          <cell r="AJ39" t="str">
            <v>NO</v>
          </cell>
          <cell r="AK39" t="str">
            <v>NE</v>
          </cell>
          <cell r="AL39">
            <v>15921.927700273967</v>
          </cell>
          <cell r="AM39">
            <v>95875.171415328616</v>
          </cell>
          <cell r="AN39">
            <v>19286.666517939419</v>
          </cell>
          <cell r="AO39" t="str">
            <v>NO</v>
          </cell>
          <cell r="AP39" t="str">
            <v>NO</v>
          </cell>
          <cell r="AQ39" t="str">
            <v>NO</v>
          </cell>
          <cell r="AR39" t="str">
            <v>NO</v>
          </cell>
          <cell r="AS39" t="str">
            <v>NO</v>
          </cell>
          <cell r="AT39" t="str">
            <v>NO</v>
          </cell>
          <cell r="AU39" t="str">
            <v>IE</v>
          </cell>
          <cell r="AV39" t="str">
            <v>NO</v>
          </cell>
          <cell r="AW39" t="str">
            <v>NO</v>
          </cell>
          <cell r="AX39" t="str">
            <v>NO</v>
          </cell>
          <cell r="AY39">
            <v>1519608.9748564279</v>
          </cell>
          <cell r="AZ39" t="str">
            <v>NO</v>
          </cell>
          <cell r="BA39" t="str">
            <v>NO</v>
          </cell>
          <cell r="BB39" t="str">
            <v>NO</v>
          </cell>
          <cell r="BC39" t="str">
            <v>NO</v>
          </cell>
          <cell r="BD39" t="str">
            <v>NO</v>
          </cell>
          <cell r="BE39" t="str">
            <v>NO</v>
          </cell>
          <cell r="BF39" t="str">
            <v>NO</v>
          </cell>
          <cell r="BG39">
            <v>57237.779101412998</v>
          </cell>
          <cell r="BH39">
            <v>80338.303377437289</v>
          </cell>
          <cell r="BI39" t="str">
            <v>NO</v>
          </cell>
          <cell r="BJ39" t="str">
            <v>NE</v>
          </cell>
          <cell r="BK39" t="str">
            <v>NE</v>
          </cell>
          <cell r="BL39" t="str">
            <v>NO</v>
          </cell>
          <cell r="BM39" t="str">
            <v>NO</v>
          </cell>
          <cell r="BN39" t="str">
            <v>NO</v>
          </cell>
          <cell r="BO39" t="str">
            <v>NE</v>
          </cell>
          <cell r="BP39">
            <v>0</v>
          </cell>
          <cell r="BQ39">
            <v>0</v>
          </cell>
          <cell r="BR39">
            <v>0</v>
          </cell>
          <cell r="BS39">
            <v>0</v>
          </cell>
          <cell r="BT39">
            <v>0</v>
          </cell>
          <cell r="BU39">
            <v>0</v>
          </cell>
          <cell r="BW39">
            <v>13388554.711868774</v>
          </cell>
          <cell r="BX39">
            <v>13945232.547998378</v>
          </cell>
          <cell r="BY39">
            <v>13945232.547998378</v>
          </cell>
          <cell r="BZ39">
            <v>17233593.694131546</v>
          </cell>
          <cell r="CA39">
            <v>7929095.8966760449</v>
          </cell>
          <cell r="CB39">
            <v>3802273.7578574512</v>
          </cell>
          <cell r="CC39">
            <v>1657185.0573352783</v>
          </cell>
          <cell r="CD39">
            <v>8466487.0662877094</v>
          </cell>
          <cell r="CE39">
            <v>3821560.4243753906</v>
          </cell>
          <cell r="CF39">
            <v>1657185.0573352783</v>
          </cell>
          <cell r="CG39" t="str">
            <v/>
          </cell>
          <cell r="CH39" t="str">
            <v/>
          </cell>
          <cell r="CI39">
            <v>13469957.328588009</v>
          </cell>
          <cell r="CK39">
            <v>3706398.5864421227</v>
          </cell>
          <cell r="CL39">
            <v>57237.779101412998</v>
          </cell>
          <cell r="CM39" t="str">
            <v/>
          </cell>
          <cell r="CN39" t="str">
            <v/>
          </cell>
          <cell r="CO39" t="str">
            <v/>
          </cell>
          <cell r="CP39">
            <v>3916365.8698259275</v>
          </cell>
          <cell r="CQ39">
            <v>3101823.1984954728</v>
          </cell>
          <cell r="CR39">
            <v>755202.10224008095</v>
          </cell>
          <cell r="CS39" t="str">
            <v/>
          </cell>
          <cell r="CT39" t="str">
            <v/>
          </cell>
          <cell r="CU39" t="str">
            <v/>
          </cell>
          <cell r="CV39" t="str">
            <v/>
          </cell>
          <cell r="CW39">
            <v>155704.72611456329</v>
          </cell>
          <cell r="CX39">
            <v>3690476.6587418485</v>
          </cell>
          <cell r="CY39">
            <v>111797.09911560258</v>
          </cell>
          <cell r="CZ39" t="str">
            <v/>
          </cell>
          <cell r="DA39" t="str">
            <v/>
          </cell>
          <cell r="DB39" t="str">
            <v/>
          </cell>
          <cell r="DC39">
            <v>1519608.9748564279</v>
          </cell>
          <cell r="DD39" t="str">
            <v/>
          </cell>
          <cell r="DE39" t="str">
            <v/>
          </cell>
          <cell r="DF39">
            <v>137576.08247885029</v>
          </cell>
          <cell r="DG39">
            <v>4135406.9626299758</v>
          </cell>
          <cell r="DH39">
            <v>3373703.8629987659</v>
          </cell>
          <cell r="DI39">
            <v>801671.51454440469</v>
          </cell>
          <cell r="DJ39" t="str">
            <v/>
          </cell>
          <cell r="DK39" t="str">
            <v/>
          </cell>
          <cell r="DL39" t="str">
            <v/>
          </cell>
          <cell r="DM39" t="str">
            <v/>
          </cell>
          <cell r="DN39">
            <v>155704.72611456329</v>
          </cell>
          <cell r="DO39">
            <v>3690476.6587418485</v>
          </cell>
          <cell r="DP39">
            <v>131083.765633542</v>
          </cell>
          <cell r="DQ39" t="str">
            <v/>
          </cell>
          <cell r="DR39" t="str">
            <v/>
          </cell>
          <cell r="DS39" t="str">
            <v/>
          </cell>
          <cell r="DT39">
            <v>1519608.9748564279</v>
          </cell>
          <cell r="DU39" t="str">
            <v/>
          </cell>
          <cell r="DV39" t="str">
            <v/>
          </cell>
          <cell r="DW39">
            <v>137576.08247885029</v>
          </cell>
          <cell r="DX39" t="str">
            <v/>
          </cell>
          <cell r="DY39" t="str">
            <v/>
          </cell>
          <cell r="DZ39" t="str">
            <v/>
          </cell>
          <cell r="EA39" t="str">
            <v/>
          </cell>
          <cell r="EB39" t="str">
            <v/>
          </cell>
          <cell r="EC39" t="str">
            <v/>
          </cell>
          <cell r="ED39">
            <v>2397679.7801811467</v>
          </cell>
          <cell r="EE39">
            <v>899473.71827443712</v>
          </cell>
          <cell r="EF39">
            <v>420835.89654956048</v>
          </cell>
          <cell r="EG39" t="str">
            <v/>
          </cell>
          <cell r="EH39">
            <v>9596263.2074683011</v>
          </cell>
          <cell r="EI39" t="str">
            <v/>
          </cell>
          <cell r="EJ39" t="str">
            <v/>
          </cell>
          <cell r="EK39" t="str">
            <v/>
          </cell>
          <cell r="EL39">
            <v>155704.72611456329</v>
          </cell>
          <cell r="EM39">
            <v>3690476.6587418485</v>
          </cell>
          <cell r="EN39">
            <v>15921.927700273967</v>
          </cell>
          <cell r="EO39" t="str">
            <v/>
          </cell>
          <cell r="EP39" t="str">
            <v/>
          </cell>
          <cell r="EQ39" t="str">
            <v/>
          </cell>
          <cell r="ER39" t="str">
            <v/>
          </cell>
          <cell r="ES39" t="str">
            <v/>
          </cell>
          <cell r="ET39" t="str">
            <v/>
          </cell>
          <cell r="EU39">
            <v>57237.779101412998</v>
          </cell>
          <cell r="EV39" t="str">
            <v/>
          </cell>
          <cell r="EW39" t="str">
            <v/>
          </cell>
          <cell r="EX39" t="str">
            <v/>
          </cell>
          <cell r="EY39" t="str">
            <v/>
          </cell>
          <cell r="EZ39" t="str">
            <v/>
          </cell>
          <cell r="FA39">
            <v>7929095.8966760449</v>
          </cell>
          <cell r="FB39">
            <v>3802273.7578574512</v>
          </cell>
          <cell r="FC39">
            <v>1657185.0573352783</v>
          </cell>
          <cell r="FD39">
            <v>8466487.0662877094</v>
          </cell>
          <cell r="FE39">
            <v>3821560.4243753906</v>
          </cell>
          <cell r="FF39">
            <v>1657185.0573352783</v>
          </cell>
          <cell r="FG39" t="str">
            <v/>
          </cell>
          <cell r="FH39" t="str">
            <v/>
          </cell>
        </row>
        <row r="40">
          <cell r="B40" t="str">
            <v>No</v>
          </cell>
          <cell r="C40" t="str">
            <v>Buenos Aires</v>
          </cell>
          <cell r="D40" t="str">
            <v>Argentina</v>
          </cell>
          <cell r="E40" t="str">
            <v>Latin America</v>
          </cell>
          <cell r="H40">
            <v>2013</v>
          </cell>
          <cell r="J40" t="str">
            <v>BASIC</v>
          </cell>
          <cell r="K40">
            <v>3079071</v>
          </cell>
          <cell r="L40">
            <v>202.04</v>
          </cell>
          <cell r="M40">
            <v>79384000000</v>
          </cell>
          <cell r="N40">
            <v>2394807.3141091089</v>
          </cell>
          <cell r="O40">
            <v>1454197.0477896938</v>
          </cell>
          <cell r="P40">
            <v>214828.84228037242</v>
          </cell>
          <cell r="Q40">
            <v>846725.14632999885</v>
          </cell>
          <cell r="R40">
            <v>2075330.0732117784</v>
          </cell>
          <cell r="S40">
            <v>254434.50119400752</v>
          </cell>
          <cell r="T40">
            <v>370560.2434413209</v>
          </cell>
          <cell r="U40">
            <v>369535.32667138078</v>
          </cell>
          <cell r="V40">
            <v>49271.372881174597</v>
          </cell>
          <cell r="W40" t="str">
            <v>IE</v>
          </cell>
          <cell r="X40" t="str">
            <v>IE</v>
          </cell>
          <cell r="Y40" t="str">
            <v>IE</v>
          </cell>
          <cell r="Z40">
            <v>9574078.306376053</v>
          </cell>
          <cell r="AA40" t="str">
            <v>NO</v>
          </cell>
          <cell r="AB40" t="str">
            <v>NO</v>
          </cell>
          <cell r="AC40" t="str">
            <v>NO</v>
          </cell>
          <cell r="AD40" t="str">
            <v>NO</v>
          </cell>
          <cell r="AE40" t="str">
            <v>NO</v>
          </cell>
          <cell r="AF40" t="str">
            <v>NO</v>
          </cell>
          <cell r="AG40" t="str">
            <v>NO</v>
          </cell>
          <cell r="AH40">
            <v>147197.6506580743</v>
          </cell>
          <cell r="AI40">
            <v>3994892.8588032145</v>
          </cell>
          <cell r="AJ40" t="str">
            <v>NO</v>
          </cell>
          <cell r="AK40" t="str">
            <v>NE</v>
          </cell>
          <cell r="AL40">
            <v>17541.769469090708</v>
          </cell>
          <cell r="AM40">
            <v>78892.884675146299</v>
          </cell>
          <cell r="AN40">
            <v>17033.43541626689</v>
          </cell>
          <cell r="AO40" t="str">
            <v>NO</v>
          </cell>
          <cell r="AP40" t="str">
            <v>NO</v>
          </cell>
          <cell r="AQ40" t="str">
            <v>NE</v>
          </cell>
          <cell r="AR40" t="str">
            <v>NO</v>
          </cell>
          <cell r="AS40" t="str">
            <v>NO</v>
          </cell>
          <cell r="AT40" t="str">
            <v>NE</v>
          </cell>
          <cell r="AU40" t="str">
            <v>IE</v>
          </cell>
          <cell r="AV40" t="str">
            <v>NO</v>
          </cell>
          <cell r="AW40" t="str">
            <v>NE</v>
          </cell>
          <cell r="AX40" t="str">
            <v>NO</v>
          </cell>
          <cell r="AY40">
            <v>1637774</v>
          </cell>
          <cell r="AZ40" t="str">
            <v>NO</v>
          </cell>
          <cell r="BA40" t="str">
            <v>NO</v>
          </cell>
          <cell r="BB40">
            <v>5261.6500000000005</v>
          </cell>
          <cell r="BC40" t="str">
            <v>NO</v>
          </cell>
          <cell r="BD40" t="str">
            <v>NO</v>
          </cell>
          <cell r="BE40" t="str">
            <v>NO</v>
          </cell>
          <cell r="BF40" t="str">
            <v>NO</v>
          </cell>
          <cell r="BG40">
            <v>55390.376263450562</v>
          </cell>
          <cell r="BH40">
            <v>83186</v>
          </cell>
          <cell r="BI40" t="str">
            <v>NO</v>
          </cell>
          <cell r="BJ40" t="str">
            <v>NO</v>
          </cell>
          <cell r="BK40" t="str">
            <v>NE</v>
          </cell>
          <cell r="BL40" t="str">
            <v>NO</v>
          </cell>
          <cell r="BM40" t="str">
            <v>NO</v>
          </cell>
          <cell r="BN40" t="str">
            <v>NO</v>
          </cell>
          <cell r="BO40" t="str">
            <v>NO</v>
          </cell>
          <cell r="BP40">
            <v>0</v>
          </cell>
          <cell r="BQ40">
            <v>0</v>
          </cell>
          <cell r="BR40">
            <v>0</v>
          </cell>
          <cell r="BS40">
            <v>0</v>
          </cell>
          <cell r="BT40">
            <v>0</v>
          </cell>
          <cell r="BU40">
            <v>0</v>
          </cell>
          <cell r="BW40">
            <v>13531292.341422258</v>
          </cell>
          <cell r="BX40">
            <v>14066860.493194079</v>
          </cell>
          <cell r="BY40">
            <v>14066860.493194079</v>
          </cell>
          <cell r="BZ40">
            <v>17401193.665450312</v>
          </cell>
          <cell r="CA40">
            <v>7658352.8022113554</v>
          </cell>
          <cell r="CB40">
            <v>4091327.5129474513</v>
          </cell>
          <cell r="CC40">
            <v>1781612.0262634505</v>
          </cell>
          <cell r="CD40">
            <v>8176887.5185669102</v>
          </cell>
          <cell r="CE40">
            <v>4108360.9483637186</v>
          </cell>
          <cell r="CF40">
            <v>1781612.0262634505</v>
          </cell>
          <cell r="CG40" t="str">
            <v/>
          </cell>
          <cell r="CH40" t="str">
            <v/>
          </cell>
          <cell r="CI40">
            <v>13333368.660914557</v>
          </cell>
          <cell r="CK40">
            <v>4012434.6282723052</v>
          </cell>
          <cell r="CL40">
            <v>55390.376263450562</v>
          </cell>
          <cell r="CM40" t="str">
            <v/>
          </cell>
          <cell r="CN40" t="str">
            <v/>
          </cell>
          <cell r="CO40" t="str">
            <v/>
          </cell>
          <cell r="CP40">
            <v>3849004.3618988027</v>
          </cell>
          <cell r="CQ40">
            <v>2922055.2195417774</v>
          </cell>
          <cell r="CR40">
            <v>740095.57011270174</v>
          </cell>
          <cell r="CS40" t="str">
            <v/>
          </cell>
          <cell r="CT40" t="str">
            <v/>
          </cell>
          <cell r="CU40" t="str">
            <v/>
          </cell>
          <cell r="CV40" t="str">
            <v/>
          </cell>
          <cell r="CW40">
            <v>147197.6506580743</v>
          </cell>
          <cell r="CX40">
            <v>3994892.8588032145</v>
          </cell>
          <cell r="CY40">
            <v>96434.654144237007</v>
          </cell>
          <cell r="CZ40" t="str">
            <v/>
          </cell>
          <cell r="DA40" t="str">
            <v/>
          </cell>
          <cell r="DB40" t="str">
            <v/>
          </cell>
          <cell r="DC40">
            <v>1637774</v>
          </cell>
          <cell r="DD40">
            <v>5261.6500000000005</v>
          </cell>
          <cell r="DE40" t="str">
            <v/>
          </cell>
          <cell r="DF40">
            <v>138576.37626345057</v>
          </cell>
          <cell r="DG40">
            <v>4063833.2041791752</v>
          </cell>
          <cell r="DH40">
            <v>3176489.7207357851</v>
          </cell>
          <cell r="DI40">
            <v>789366.94299387629</v>
          </cell>
          <cell r="DJ40" t="str">
            <v/>
          </cell>
          <cell r="DK40" t="str">
            <v/>
          </cell>
          <cell r="DL40" t="str">
            <v/>
          </cell>
          <cell r="DM40" t="str">
            <v/>
          </cell>
          <cell r="DN40">
            <v>147197.6506580743</v>
          </cell>
          <cell r="DO40">
            <v>3994892.8588032145</v>
          </cell>
          <cell r="DP40">
            <v>113468.0895605039</v>
          </cell>
          <cell r="DQ40" t="str">
            <v/>
          </cell>
          <cell r="DR40" t="str">
            <v/>
          </cell>
          <cell r="DS40" t="str">
            <v/>
          </cell>
          <cell r="DT40">
            <v>1637774</v>
          </cell>
          <cell r="DU40">
            <v>5261.6500000000005</v>
          </cell>
          <cell r="DV40" t="str">
            <v/>
          </cell>
          <cell r="DW40">
            <v>138576.37626345057</v>
          </cell>
          <cell r="DX40" t="str">
            <v/>
          </cell>
          <cell r="DY40" t="str">
            <v/>
          </cell>
          <cell r="DZ40" t="str">
            <v/>
          </cell>
          <cell r="EA40" t="str">
            <v/>
          </cell>
          <cell r="EB40" t="str">
            <v/>
          </cell>
          <cell r="EC40" t="str">
            <v/>
          </cell>
          <cell r="ED40">
            <v>2394807.3141091089</v>
          </cell>
          <cell r="EE40">
            <v>846725.14632999885</v>
          </cell>
          <cell r="EF40">
            <v>370560.2434413209</v>
          </cell>
          <cell r="EG40" t="str">
            <v/>
          </cell>
          <cell r="EH40">
            <v>9574078.306376053</v>
          </cell>
          <cell r="EI40" t="str">
            <v/>
          </cell>
          <cell r="EJ40" t="str">
            <v/>
          </cell>
          <cell r="EK40" t="str">
            <v/>
          </cell>
          <cell r="EL40">
            <v>147197.6506580743</v>
          </cell>
          <cell r="EM40">
            <v>3994892.8588032145</v>
          </cell>
          <cell r="EN40">
            <v>17541.769469090708</v>
          </cell>
          <cell r="EO40" t="str">
            <v/>
          </cell>
          <cell r="EP40" t="str">
            <v/>
          </cell>
          <cell r="EQ40" t="str">
            <v/>
          </cell>
          <cell r="ER40" t="str">
            <v/>
          </cell>
          <cell r="ES40" t="str">
            <v/>
          </cell>
          <cell r="ET40" t="str">
            <v/>
          </cell>
          <cell r="EU40">
            <v>55390.376263450562</v>
          </cell>
          <cell r="EV40" t="str">
            <v/>
          </cell>
          <cell r="EW40" t="str">
            <v/>
          </cell>
          <cell r="EX40" t="str">
            <v/>
          </cell>
          <cell r="EY40" t="str">
            <v/>
          </cell>
          <cell r="EZ40" t="str">
            <v/>
          </cell>
          <cell r="FA40">
            <v>7658352.8022113554</v>
          </cell>
          <cell r="FB40">
            <v>4091327.5129474513</v>
          </cell>
          <cell r="FC40">
            <v>1781612.0262634505</v>
          </cell>
          <cell r="FD40">
            <v>8176887.5185669102</v>
          </cell>
          <cell r="FE40">
            <v>4108360.9483637186</v>
          </cell>
          <cell r="FF40">
            <v>1781612.0262634505</v>
          </cell>
          <cell r="FG40" t="str">
            <v/>
          </cell>
          <cell r="FH40" t="str">
            <v/>
          </cell>
        </row>
        <row r="41">
          <cell r="B41" t="str">
            <v>No</v>
          </cell>
          <cell r="C41" t="str">
            <v>Buenos Aires</v>
          </cell>
          <cell r="D41" t="str">
            <v>Argentina</v>
          </cell>
          <cell r="E41" t="str">
            <v>Latin America</v>
          </cell>
          <cell r="H41">
            <v>2014</v>
          </cell>
          <cell r="J41" t="str">
            <v>BASIC</v>
          </cell>
          <cell r="K41">
            <v>3049229</v>
          </cell>
          <cell r="L41">
            <v>202.04</v>
          </cell>
          <cell r="M41">
            <v>78326876513</v>
          </cell>
          <cell r="N41">
            <v>2118497.339179154</v>
          </cell>
          <cell r="O41">
            <v>1636359.6435349612</v>
          </cell>
          <cell r="P41">
            <v>238140.57182780156</v>
          </cell>
          <cell r="Q41">
            <v>845343.3944133058</v>
          </cell>
          <cell r="R41">
            <v>2065400.6845900198</v>
          </cell>
          <cell r="S41">
            <v>256920.96404839866</v>
          </cell>
          <cell r="T41">
            <v>355450.71092982369</v>
          </cell>
          <cell r="U41">
            <v>323179.6388037086</v>
          </cell>
          <cell r="V41">
            <v>43486.117475965373</v>
          </cell>
          <cell r="W41" t="str">
            <v>IE</v>
          </cell>
          <cell r="X41" t="str">
            <v>IE</v>
          </cell>
          <cell r="Y41" t="str">
            <v>IE</v>
          </cell>
          <cell r="Z41">
            <v>8473248.5664179232</v>
          </cell>
          <cell r="AA41" t="str">
            <v>NO</v>
          </cell>
          <cell r="AB41" t="str">
            <v>NO</v>
          </cell>
          <cell r="AC41" t="str">
            <v>NO</v>
          </cell>
          <cell r="AD41" t="str">
            <v>NO</v>
          </cell>
          <cell r="AE41" t="str">
            <v>NO</v>
          </cell>
          <cell r="AF41" t="str">
            <v>NO</v>
          </cell>
          <cell r="AG41" t="str">
            <v>NO</v>
          </cell>
          <cell r="AH41">
            <v>137385.81437935372</v>
          </cell>
          <cell r="AI41">
            <v>3554953.150397358</v>
          </cell>
          <cell r="AJ41" t="str">
            <v>NO</v>
          </cell>
          <cell r="AK41" t="str">
            <v>NE</v>
          </cell>
          <cell r="AL41">
            <v>18903.877227256682</v>
          </cell>
          <cell r="AM41">
            <v>81031.155540135631</v>
          </cell>
          <cell r="AN41">
            <v>17853.407061321541</v>
          </cell>
          <cell r="AO41" t="str">
            <v>NO</v>
          </cell>
          <cell r="AP41" t="str">
            <v>NO</v>
          </cell>
          <cell r="AQ41" t="str">
            <v>NE</v>
          </cell>
          <cell r="AR41" t="str">
            <v>NO</v>
          </cell>
          <cell r="AS41" t="str">
            <v>NO</v>
          </cell>
          <cell r="AT41" t="str">
            <v>NE</v>
          </cell>
          <cell r="AU41" t="str">
            <v>IE</v>
          </cell>
          <cell r="AV41" t="str">
            <v>NO</v>
          </cell>
          <cell r="AW41" t="str">
            <v>NE</v>
          </cell>
          <cell r="AX41" t="str">
            <v>NO</v>
          </cell>
          <cell r="AY41">
            <v>1640696.9548320831</v>
          </cell>
          <cell r="AZ41" t="str">
            <v>NO</v>
          </cell>
          <cell r="BA41" t="str">
            <v>NO</v>
          </cell>
          <cell r="BB41">
            <v>10741.95</v>
          </cell>
          <cell r="BC41" t="str">
            <v>NO</v>
          </cell>
          <cell r="BD41" t="str">
            <v>NO</v>
          </cell>
          <cell r="BE41" t="str">
            <v>NO</v>
          </cell>
          <cell r="BF41" t="str">
            <v>NO</v>
          </cell>
          <cell r="BG41">
            <v>57374.675130731499</v>
          </cell>
          <cell r="BH41">
            <v>83327.155148865699</v>
          </cell>
          <cell r="BI41" t="str">
            <v>NO</v>
          </cell>
          <cell r="BJ41" t="str">
            <v>NO</v>
          </cell>
          <cell r="BK41" t="str">
            <v>NE</v>
          </cell>
          <cell r="BL41" t="str">
            <v>NO</v>
          </cell>
          <cell r="BM41" t="str">
            <v>NO</v>
          </cell>
          <cell r="BN41" t="str">
            <v>NO</v>
          </cell>
          <cell r="BO41" t="str">
            <v>NO</v>
          </cell>
          <cell r="BP41">
            <v>0</v>
          </cell>
          <cell r="BQ41">
            <v>0</v>
          </cell>
          <cell r="BR41">
            <v>0</v>
          </cell>
          <cell r="BS41">
            <v>0</v>
          </cell>
          <cell r="BT41">
            <v>0</v>
          </cell>
          <cell r="BU41">
            <v>0</v>
          </cell>
          <cell r="BW41">
            <v>12928646.144106757</v>
          </cell>
          <cell r="BX41">
            <v>13485047.204520244</v>
          </cell>
          <cell r="BY41">
            <v>13485047.204520244</v>
          </cell>
          <cell r="BZ41">
            <v>15561157.528074907</v>
          </cell>
          <cell r="CA41">
            <v>7481617.2258303277</v>
          </cell>
          <cell r="CB41">
            <v>3654888.1831647502</v>
          </cell>
          <cell r="CC41">
            <v>1792140.7351116803</v>
          </cell>
          <cell r="CD41">
            <v>8020164.8791824924</v>
          </cell>
          <cell r="CE41">
            <v>3672741.5902260719</v>
          </cell>
          <cell r="CF41">
            <v>1792140.7351116803</v>
          </cell>
          <cell r="CG41" t="str">
            <v/>
          </cell>
          <cell r="CH41" t="str">
            <v/>
          </cell>
          <cell r="CI41">
            <v>11929925.82531956</v>
          </cell>
          <cell r="CK41">
            <v>3573857.0276246145</v>
          </cell>
          <cell r="CL41">
            <v>57374.675130731499</v>
          </cell>
          <cell r="CM41" t="str">
            <v/>
          </cell>
          <cell r="CN41" t="str">
            <v/>
          </cell>
          <cell r="CO41" t="str">
            <v/>
          </cell>
          <cell r="CP41">
            <v>3754856.9827141152</v>
          </cell>
          <cell r="CQ41">
            <v>2910744.0790033257</v>
          </cell>
          <cell r="CR41">
            <v>678630.34973353229</v>
          </cell>
          <cell r="CS41" t="str">
            <v/>
          </cell>
          <cell r="CT41" t="str">
            <v/>
          </cell>
          <cell r="CU41" t="str">
            <v/>
          </cell>
          <cell r="CV41" t="str">
            <v/>
          </cell>
          <cell r="CW41">
            <v>137385.81437935372</v>
          </cell>
          <cell r="CX41">
            <v>3554953.150397358</v>
          </cell>
          <cell r="CY41">
            <v>99935.032767392317</v>
          </cell>
          <cell r="CZ41" t="str">
            <v/>
          </cell>
          <cell r="DA41" t="str">
            <v/>
          </cell>
          <cell r="DB41" t="str">
            <v/>
          </cell>
          <cell r="DC41">
            <v>1640696.9548320831</v>
          </cell>
          <cell r="DD41">
            <v>10741.95</v>
          </cell>
          <cell r="DE41" t="str">
            <v/>
          </cell>
          <cell r="DF41">
            <v>140701.8302795972</v>
          </cell>
          <cell r="DG41">
            <v>3992997.5545419166</v>
          </cell>
          <cell r="DH41">
            <v>3167665.0430517243</v>
          </cell>
          <cell r="DI41">
            <v>722116.4672094977</v>
          </cell>
          <cell r="DJ41" t="str">
            <v/>
          </cell>
          <cell r="DK41" t="str">
            <v/>
          </cell>
          <cell r="DL41" t="str">
            <v/>
          </cell>
          <cell r="DM41" t="str">
            <v/>
          </cell>
          <cell r="DN41">
            <v>137385.81437935372</v>
          </cell>
          <cell r="DO41">
            <v>3554953.150397358</v>
          </cell>
          <cell r="DP41">
            <v>117788.43982871386</v>
          </cell>
          <cell r="DQ41" t="str">
            <v/>
          </cell>
          <cell r="DR41" t="str">
            <v/>
          </cell>
          <cell r="DS41" t="str">
            <v/>
          </cell>
          <cell r="DT41">
            <v>1640696.9548320831</v>
          </cell>
          <cell r="DU41">
            <v>10741.95</v>
          </cell>
          <cell r="DV41" t="str">
            <v/>
          </cell>
          <cell r="DW41">
            <v>140701.8302795972</v>
          </cell>
          <cell r="DX41" t="str">
            <v/>
          </cell>
          <cell r="DY41" t="str">
            <v/>
          </cell>
          <cell r="DZ41" t="str">
            <v/>
          </cell>
          <cell r="EA41" t="str">
            <v/>
          </cell>
          <cell r="EB41" t="str">
            <v/>
          </cell>
          <cell r="EC41" t="str">
            <v/>
          </cell>
          <cell r="ED41">
            <v>2118497.339179154</v>
          </cell>
          <cell r="EE41">
            <v>845343.3944133058</v>
          </cell>
          <cell r="EF41">
            <v>355450.71092982369</v>
          </cell>
          <cell r="EG41" t="str">
            <v/>
          </cell>
          <cell r="EH41">
            <v>8473248.5664179232</v>
          </cell>
          <cell r="EI41" t="str">
            <v/>
          </cell>
          <cell r="EJ41" t="str">
            <v/>
          </cell>
          <cell r="EK41" t="str">
            <v/>
          </cell>
          <cell r="EL41">
            <v>137385.81437935372</v>
          </cell>
          <cell r="EM41">
            <v>3554953.150397358</v>
          </cell>
          <cell r="EN41">
            <v>18903.877227256682</v>
          </cell>
          <cell r="EO41" t="str">
            <v/>
          </cell>
          <cell r="EP41" t="str">
            <v/>
          </cell>
          <cell r="EQ41" t="str">
            <v/>
          </cell>
          <cell r="ER41" t="str">
            <v/>
          </cell>
          <cell r="ES41" t="str">
            <v/>
          </cell>
          <cell r="ET41" t="str">
            <v/>
          </cell>
          <cell r="EU41">
            <v>57374.675130731499</v>
          </cell>
          <cell r="EV41" t="str">
            <v/>
          </cell>
          <cell r="EW41" t="str">
            <v/>
          </cell>
          <cell r="EX41" t="str">
            <v/>
          </cell>
          <cell r="EY41" t="str">
            <v/>
          </cell>
          <cell r="EZ41" t="str">
            <v/>
          </cell>
          <cell r="FA41">
            <v>7481617.2258303277</v>
          </cell>
          <cell r="FB41">
            <v>3654888.1831647502</v>
          </cell>
          <cell r="FC41">
            <v>1792140.7351116803</v>
          </cell>
          <cell r="FD41">
            <v>8020164.8791824924</v>
          </cell>
          <cell r="FE41">
            <v>3672741.5902260719</v>
          </cell>
          <cell r="FF41">
            <v>1792140.7351116803</v>
          </cell>
          <cell r="FG41" t="str">
            <v/>
          </cell>
          <cell r="FH41" t="str">
            <v/>
          </cell>
        </row>
        <row r="42">
          <cell r="B42" t="str">
            <v>Yes</v>
          </cell>
          <cell r="C42" t="str">
            <v>Buenos Aires</v>
          </cell>
          <cell r="D42" t="str">
            <v>Argentina</v>
          </cell>
          <cell r="E42" t="str">
            <v>Latin America</v>
          </cell>
          <cell r="H42">
            <v>2015</v>
          </cell>
          <cell r="J42" t="str">
            <v>BASIC</v>
          </cell>
          <cell r="K42">
            <v>3054267</v>
          </cell>
          <cell r="L42">
            <v>202</v>
          </cell>
          <cell r="M42">
            <v>129885462172</v>
          </cell>
          <cell r="N42">
            <v>2174504.7827906897</v>
          </cell>
          <cell r="O42">
            <v>1611550.606320831</v>
          </cell>
          <cell r="P42">
            <v>245563.46521399118</v>
          </cell>
          <cell r="Q42">
            <v>796660.46317271003</v>
          </cell>
          <cell r="R42">
            <v>2161212.3325836686</v>
          </cell>
          <cell r="S42">
            <v>275633.53033552039</v>
          </cell>
          <cell r="T42">
            <v>342238.38990610244</v>
          </cell>
          <cell r="U42">
            <v>319814.96571689908</v>
          </cell>
          <cell r="V42">
            <v>45373.344473476289</v>
          </cell>
          <cell r="W42" t="str">
            <v>IE</v>
          </cell>
          <cell r="X42" t="str">
            <v>IE</v>
          </cell>
          <cell r="Y42" t="str">
            <v>IE</v>
          </cell>
          <cell r="Z42">
            <v>9200519.8313475531</v>
          </cell>
          <cell r="AA42" t="str">
            <v>NO</v>
          </cell>
          <cell r="AB42" t="str">
            <v>NO</v>
          </cell>
          <cell r="AC42" t="str">
            <v>NO</v>
          </cell>
          <cell r="AD42" t="str">
            <v>NO</v>
          </cell>
          <cell r="AE42" t="str">
            <v>NO</v>
          </cell>
          <cell r="AF42" t="str">
            <v>NO</v>
          </cell>
          <cell r="AG42" t="str">
            <v>NO</v>
          </cell>
          <cell r="AH42">
            <v>138632.9560198343</v>
          </cell>
          <cell r="AI42">
            <v>3611202.6120811617</v>
          </cell>
          <cell r="AJ42" t="str">
            <v>NO</v>
          </cell>
          <cell r="AK42" t="str">
            <v>NE</v>
          </cell>
          <cell r="AL42">
            <v>15735.083767174779</v>
          </cell>
          <cell r="AM42">
            <v>80190.723425547403</v>
          </cell>
          <cell r="AN42">
            <v>18086.468083349733</v>
          </cell>
          <cell r="AO42" t="str">
            <v>NO</v>
          </cell>
          <cell r="AP42" t="str">
            <v>NO</v>
          </cell>
          <cell r="AQ42" t="str">
            <v>NE</v>
          </cell>
          <cell r="AR42" t="str">
            <v>NO</v>
          </cell>
          <cell r="AS42" t="str">
            <v>NO</v>
          </cell>
          <cell r="AT42" t="str">
            <v>NE</v>
          </cell>
          <cell r="AU42" t="str">
            <v>IE</v>
          </cell>
          <cell r="AV42" t="str">
            <v>NO</v>
          </cell>
          <cell r="AW42" t="str">
            <v>NE</v>
          </cell>
          <cell r="AX42" t="str">
            <v>NO</v>
          </cell>
          <cell r="AY42">
            <v>1710860.2740012654</v>
          </cell>
          <cell r="AZ42" t="str">
            <v>NO</v>
          </cell>
          <cell r="BA42" t="str">
            <v>NO</v>
          </cell>
          <cell r="BB42">
            <v>9030.2908200000002</v>
          </cell>
          <cell r="BC42" t="str">
            <v>NO</v>
          </cell>
          <cell r="BD42" t="str">
            <v>NO</v>
          </cell>
          <cell r="BE42" t="str">
            <v>NO</v>
          </cell>
          <cell r="BF42" t="str">
            <v>NO</v>
          </cell>
          <cell r="BG42">
            <v>59011.447052903401</v>
          </cell>
          <cell r="BH42">
            <v>83028.001449937263</v>
          </cell>
          <cell r="BI42" t="str">
            <v>NO</v>
          </cell>
          <cell r="BJ42" t="str">
            <v>NO</v>
          </cell>
          <cell r="BK42" t="str">
            <v>NE</v>
          </cell>
          <cell r="BL42" t="str">
            <v>NO</v>
          </cell>
          <cell r="BM42" t="str">
            <v>NO</v>
          </cell>
          <cell r="BN42" t="str">
            <v>NO</v>
          </cell>
          <cell r="BO42" t="str">
            <v>NO</v>
          </cell>
          <cell r="BP42">
            <v>0</v>
          </cell>
          <cell r="BQ42">
            <v>0</v>
          </cell>
          <cell r="BR42">
            <v>0</v>
          </cell>
          <cell r="BS42">
            <v>0</v>
          </cell>
          <cell r="BT42">
            <v>0</v>
          </cell>
          <cell r="BU42">
            <v>0</v>
          </cell>
          <cell r="BW42">
            <v>13113672.929108726</v>
          </cell>
          <cell r="BX42">
            <v>13698329.737215063</v>
          </cell>
          <cell r="BY42">
            <v>13698329.737215063</v>
          </cell>
          <cell r="BZ42">
            <v>16338505.566138128</v>
          </cell>
          <cell r="CA42">
            <v>7544614.4965107357</v>
          </cell>
          <cell r="CB42">
            <v>3707128.419273884</v>
          </cell>
          <cell r="CC42">
            <v>1861930.0133241061</v>
          </cell>
          <cell r="CD42">
            <v>8111184.8365337234</v>
          </cell>
          <cell r="CE42">
            <v>3725214.8873572336</v>
          </cell>
          <cell r="CF42">
            <v>1861930.0133241061</v>
          </cell>
          <cell r="CG42" t="str">
            <v/>
          </cell>
          <cell r="CH42" t="str">
            <v/>
          </cell>
          <cell r="CI42">
            <v>12652556.423236888</v>
          </cell>
          <cell r="CK42">
            <v>3626937.6958483364</v>
          </cell>
          <cell r="CL42">
            <v>59011.447052903401</v>
          </cell>
          <cell r="CM42" t="str">
            <v/>
          </cell>
          <cell r="CN42" t="str">
            <v/>
          </cell>
          <cell r="CO42" t="str">
            <v/>
          </cell>
          <cell r="CP42">
            <v>3786055.3891115207</v>
          </cell>
          <cell r="CQ42">
            <v>2957872.7957563787</v>
          </cell>
          <cell r="CR42">
            <v>662053.35562300147</v>
          </cell>
          <cell r="CS42" t="str">
            <v/>
          </cell>
          <cell r="CT42" t="str">
            <v/>
          </cell>
          <cell r="CU42" t="str">
            <v/>
          </cell>
          <cell r="CV42" t="str">
            <v/>
          </cell>
          <cell r="CW42">
            <v>138632.9560198343</v>
          </cell>
          <cell r="CX42">
            <v>3611202.6120811617</v>
          </cell>
          <cell r="CY42">
            <v>95925.80719272219</v>
          </cell>
          <cell r="CZ42" t="str">
            <v/>
          </cell>
          <cell r="DA42" t="str">
            <v/>
          </cell>
          <cell r="DB42" t="str">
            <v/>
          </cell>
          <cell r="DC42">
            <v>1710860.2740012654</v>
          </cell>
          <cell r="DD42">
            <v>9030.2908200000002</v>
          </cell>
          <cell r="DE42" t="str">
            <v/>
          </cell>
          <cell r="DF42">
            <v>142039.44850284065</v>
          </cell>
          <cell r="DG42">
            <v>4031618.854325512</v>
          </cell>
          <cell r="DH42">
            <v>3233506.3260918991</v>
          </cell>
          <cell r="DI42">
            <v>707426.70009647775</v>
          </cell>
          <cell r="DJ42" t="str">
            <v/>
          </cell>
          <cell r="DK42" t="str">
            <v/>
          </cell>
          <cell r="DL42" t="str">
            <v/>
          </cell>
          <cell r="DM42" t="str">
            <v/>
          </cell>
          <cell r="DN42">
            <v>138632.9560198343</v>
          </cell>
          <cell r="DO42">
            <v>3611202.6120811617</v>
          </cell>
          <cell r="DP42">
            <v>114012.27527607192</v>
          </cell>
          <cell r="DQ42" t="str">
            <v/>
          </cell>
          <cell r="DR42" t="str">
            <v/>
          </cell>
          <cell r="DS42" t="str">
            <v/>
          </cell>
          <cell r="DT42">
            <v>1710860.2740012654</v>
          </cell>
          <cell r="DU42">
            <v>9030.2908200000002</v>
          </cell>
          <cell r="DV42" t="str">
            <v/>
          </cell>
          <cell r="DW42">
            <v>142039.44850284065</v>
          </cell>
          <cell r="DX42" t="str">
            <v/>
          </cell>
          <cell r="DY42" t="str">
            <v/>
          </cell>
          <cell r="DZ42" t="str">
            <v/>
          </cell>
          <cell r="EA42" t="str">
            <v/>
          </cell>
          <cell r="EB42" t="str">
            <v/>
          </cell>
          <cell r="EC42" t="str">
            <v/>
          </cell>
          <cell r="ED42">
            <v>2174504.7827906897</v>
          </cell>
          <cell r="EE42">
            <v>796660.46317271003</v>
          </cell>
          <cell r="EF42">
            <v>342238.38990610244</v>
          </cell>
          <cell r="EG42" t="str">
            <v/>
          </cell>
          <cell r="EH42">
            <v>9200519.8313475531</v>
          </cell>
          <cell r="EI42" t="str">
            <v/>
          </cell>
          <cell r="EJ42" t="str">
            <v/>
          </cell>
          <cell r="EK42" t="str">
            <v/>
          </cell>
          <cell r="EL42">
            <v>138632.9560198343</v>
          </cell>
          <cell r="EM42">
            <v>3611202.6120811617</v>
          </cell>
          <cell r="EN42">
            <v>15735.083767174779</v>
          </cell>
          <cell r="EO42" t="str">
            <v/>
          </cell>
          <cell r="EP42" t="str">
            <v/>
          </cell>
          <cell r="EQ42" t="str">
            <v/>
          </cell>
          <cell r="ER42" t="str">
            <v/>
          </cell>
          <cell r="ES42" t="str">
            <v/>
          </cell>
          <cell r="ET42" t="str">
            <v/>
          </cell>
          <cell r="EU42">
            <v>59011.447052903401</v>
          </cell>
          <cell r="EV42" t="str">
            <v/>
          </cell>
          <cell r="EW42" t="str">
            <v/>
          </cell>
          <cell r="EX42" t="str">
            <v/>
          </cell>
          <cell r="EY42" t="str">
            <v/>
          </cell>
          <cell r="EZ42" t="str">
            <v/>
          </cell>
          <cell r="FA42">
            <v>7544614.4965107357</v>
          </cell>
          <cell r="FB42">
            <v>3707128.419273884</v>
          </cell>
          <cell r="FC42">
            <v>1861930.0133241061</v>
          </cell>
          <cell r="FD42">
            <v>8111184.8365337234</v>
          </cell>
          <cell r="FE42">
            <v>3725214.8873572336</v>
          </cell>
          <cell r="FF42">
            <v>1861930.0133241061</v>
          </cell>
          <cell r="FG42" t="str">
            <v/>
          </cell>
          <cell r="FH42" t="str">
            <v/>
          </cell>
        </row>
        <row r="43">
          <cell r="B43" t="str">
            <v>No</v>
          </cell>
          <cell r="C43" t="str">
            <v>Cape Town</v>
          </cell>
          <cell r="D43" t="str">
            <v>South Africa</v>
          </cell>
          <cell r="E43" t="str">
            <v>Africa</v>
          </cell>
          <cell r="H43">
            <v>2012</v>
          </cell>
          <cell r="J43" t="str">
            <v>BASIC</v>
          </cell>
          <cell r="K43">
            <v>3837414</v>
          </cell>
          <cell r="L43">
            <v>2455</v>
          </cell>
          <cell r="M43">
            <v>24398784308.374802</v>
          </cell>
          <cell r="N43">
            <v>153682</v>
          </cell>
          <cell r="O43">
            <v>4652332</v>
          </cell>
          <cell r="P43">
            <v>228377</v>
          </cell>
          <cell r="Q43">
            <v>69968</v>
          </cell>
          <cell r="R43">
            <v>5652332</v>
          </cell>
          <cell r="S43">
            <v>228377</v>
          </cell>
          <cell r="T43">
            <v>663784</v>
          </cell>
          <cell r="U43">
            <v>1433450</v>
          </cell>
          <cell r="V43">
            <v>57917</v>
          </cell>
          <cell r="W43" t="str">
            <v>IE</v>
          </cell>
          <cell r="X43" t="str">
            <v>IE</v>
          </cell>
          <cell r="Y43" t="str">
            <v>IE</v>
          </cell>
          <cell r="Z43">
            <v>729084</v>
          </cell>
          <cell r="AA43">
            <v>23</v>
          </cell>
          <cell r="AB43">
            <v>209157</v>
          </cell>
          <cell r="AC43">
            <v>8451</v>
          </cell>
          <cell r="AD43" t="str">
            <v>NO</v>
          </cell>
          <cell r="AE43">
            <v>1042806</v>
          </cell>
          <cell r="AF43">
            <v>42134</v>
          </cell>
          <cell r="AG43" t="str">
            <v>NO</v>
          </cell>
          <cell r="AH43" t="str">
            <v>NO</v>
          </cell>
          <cell r="AI43">
            <v>5743301.3041220009</v>
          </cell>
          <cell r="AJ43" t="str">
            <v>NO</v>
          </cell>
          <cell r="AK43" t="str">
            <v>NE</v>
          </cell>
          <cell r="AL43" t="str">
            <v>NO</v>
          </cell>
          <cell r="AM43">
            <v>102152.22336</v>
          </cell>
          <cell r="AN43">
            <v>4127.3625600000005</v>
          </cell>
          <cell r="AO43" t="str">
            <v>IE</v>
          </cell>
          <cell r="AP43" t="str">
            <v>NO</v>
          </cell>
          <cell r="AQ43">
            <v>531665.96062999999</v>
          </cell>
          <cell r="AR43" t="str">
            <v>IE</v>
          </cell>
          <cell r="AS43" t="str">
            <v>NO</v>
          </cell>
          <cell r="AT43">
            <v>740101.58374100004</v>
          </cell>
          <cell r="AU43" t="str">
            <v>IE</v>
          </cell>
          <cell r="AV43" t="str">
            <v>NO</v>
          </cell>
          <cell r="AW43" t="str">
            <v>NE</v>
          </cell>
          <cell r="AX43">
            <v>2286195.1755999997</v>
          </cell>
          <cell r="AY43" t="str">
            <v>NO</v>
          </cell>
          <cell r="AZ43" t="str">
            <v>IE</v>
          </cell>
          <cell r="BA43" t="str">
            <v>NO</v>
          </cell>
          <cell r="BB43" t="str">
            <v>NO</v>
          </cell>
          <cell r="BC43" t="str">
            <v>NO</v>
          </cell>
          <cell r="BD43" t="str">
            <v>NO</v>
          </cell>
          <cell r="BE43" t="str">
            <v>NO</v>
          </cell>
          <cell r="BF43" t="str">
            <v>NO</v>
          </cell>
          <cell r="BG43">
            <v>137697</v>
          </cell>
          <cell r="BH43" t="str">
            <v>NO</v>
          </cell>
          <cell r="BI43" t="str">
            <v>IE</v>
          </cell>
          <cell r="BJ43" t="str">
            <v>NE</v>
          </cell>
          <cell r="BK43" t="str">
            <v>NE</v>
          </cell>
          <cell r="BL43" t="str">
            <v>NE</v>
          </cell>
          <cell r="BM43" t="str">
            <v>NE</v>
          </cell>
          <cell r="BN43" t="str">
            <v>NE</v>
          </cell>
          <cell r="BO43" t="str">
            <v>NE</v>
          </cell>
          <cell r="BP43">
            <v>0</v>
          </cell>
          <cell r="BQ43">
            <v>0</v>
          </cell>
          <cell r="BR43">
            <v>0</v>
          </cell>
          <cell r="BS43">
            <v>0</v>
          </cell>
          <cell r="BT43">
            <v>0</v>
          </cell>
          <cell r="BU43">
            <v>0</v>
          </cell>
          <cell r="BW43">
            <v>22146879.703082003</v>
          </cell>
          <cell r="BX43">
            <v>23988030.610013001</v>
          </cell>
          <cell r="BY43">
            <v>23988030.610013001</v>
          </cell>
          <cell r="BZ43">
            <v>9783734.4797220007</v>
          </cell>
          <cell r="CA43">
            <v>13877534</v>
          </cell>
          <cell r="CB43">
            <v>5845453.5274820011</v>
          </cell>
          <cell r="CC43">
            <v>2423892.1755999997</v>
          </cell>
          <cell r="CD43">
            <v>14442790</v>
          </cell>
          <cell r="CE43">
            <v>7121348.4344130009</v>
          </cell>
          <cell r="CF43">
            <v>2423892.1755999997</v>
          </cell>
          <cell r="CG43" t="str">
            <v/>
          </cell>
          <cell r="CH43" t="str">
            <v/>
          </cell>
          <cell r="CI43">
            <v>1616541</v>
          </cell>
          <cell r="CK43">
            <v>5743301.3041220009</v>
          </cell>
          <cell r="CL43">
            <v>2423892.1755999997</v>
          </cell>
          <cell r="CM43" t="str">
            <v/>
          </cell>
          <cell r="CN43" t="str">
            <v/>
          </cell>
          <cell r="CO43" t="str">
            <v/>
          </cell>
          <cell r="CP43">
            <v>4806014</v>
          </cell>
          <cell r="CQ43">
            <v>5722300</v>
          </cell>
          <cell r="CR43">
            <v>2097234</v>
          </cell>
          <cell r="CS43" t="str">
            <v/>
          </cell>
          <cell r="CT43">
            <v>209180</v>
          </cell>
          <cell r="CU43">
            <v>1042806</v>
          </cell>
          <cell r="CV43" t="str">
            <v/>
          </cell>
          <cell r="CW43" t="str">
            <v/>
          </cell>
          <cell r="CX43">
            <v>5743301.3041220009</v>
          </cell>
          <cell r="CY43">
            <v>102152.22336</v>
          </cell>
          <cell r="CZ43" t="str">
            <v/>
          </cell>
          <cell r="DA43" t="str">
            <v/>
          </cell>
          <cell r="DB43" t="str">
            <v/>
          </cell>
          <cell r="DC43">
            <v>2286195.1755999997</v>
          </cell>
          <cell r="DD43" t="str">
            <v/>
          </cell>
          <cell r="DE43" t="str">
            <v/>
          </cell>
          <cell r="DF43">
            <v>137697</v>
          </cell>
          <cell r="DG43">
            <v>5034391</v>
          </cell>
          <cell r="DH43">
            <v>5950677</v>
          </cell>
          <cell r="DI43">
            <v>2155151</v>
          </cell>
          <cell r="DJ43" t="str">
            <v/>
          </cell>
          <cell r="DK43">
            <v>217631</v>
          </cell>
          <cell r="DL43">
            <v>1084940</v>
          </cell>
          <cell r="DM43" t="str">
            <v/>
          </cell>
          <cell r="DN43" t="str">
            <v/>
          </cell>
          <cell r="DO43">
            <v>5743301.3041220009</v>
          </cell>
          <cell r="DP43">
            <v>106279.58592</v>
          </cell>
          <cell r="DQ43">
            <v>531665.96062999999</v>
          </cell>
          <cell r="DR43">
            <v>740101.58374100004</v>
          </cell>
          <cell r="DS43" t="str">
            <v/>
          </cell>
          <cell r="DT43">
            <v>2286195.1755999997</v>
          </cell>
          <cell r="DU43" t="str">
            <v/>
          </cell>
          <cell r="DV43" t="str">
            <v/>
          </cell>
          <cell r="DW43">
            <v>137697</v>
          </cell>
          <cell r="DX43" t="str">
            <v/>
          </cell>
          <cell r="DY43" t="str">
            <v/>
          </cell>
          <cell r="DZ43" t="str">
            <v/>
          </cell>
          <cell r="EA43" t="str">
            <v/>
          </cell>
          <cell r="EB43" t="str">
            <v/>
          </cell>
          <cell r="EC43" t="str">
            <v/>
          </cell>
          <cell r="ED43">
            <v>153682</v>
          </cell>
          <cell r="EE43">
            <v>69968</v>
          </cell>
          <cell r="EF43">
            <v>663784</v>
          </cell>
          <cell r="EG43" t="str">
            <v/>
          </cell>
          <cell r="EH43">
            <v>729084</v>
          </cell>
          <cell r="EI43">
            <v>23</v>
          </cell>
          <cell r="EJ43" t="str">
            <v/>
          </cell>
          <cell r="EK43" t="str">
            <v/>
          </cell>
          <cell r="EL43" t="str">
            <v/>
          </cell>
          <cell r="EM43">
            <v>5743301.3041220009</v>
          </cell>
          <cell r="EN43" t="str">
            <v/>
          </cell>
          <cell r="EO43" t="str">
            <v/>
          </cell>
          <cell r="EP43" t="str">
            <v/>
          </cell>
          <cell r="EQ43" t="str">
            <v/>
          </cell>
          <cell r="ER43">
            <v>2286195.1755999997</v>
          </cell>
          <cell r="ES43" t="str">
            <v/>
          </cell>
          <cell r="ET43" t="str">
            <v/>
          </cell>
          <cell r="EU43">
            <v>137697</v>
          </cell>
          <cell r="EV43" t="str">
            <v/>
          </cell>
          <cell r="EW43" t="str">
            <v/>
          </cell>
          <cell r="EX43" t="str">
            <v/>
          </cell>
          <cell r="EY43" t="str">
            <v/>
          </cell>
          <cell r="EZ43" t="str">
            <v/>
          </cell>
          <cell r="FA43">
            <v>13877534</v>
          </cell>
          <cell r="FB43">
            <v>5845453.5274820011</v>
          </cell>
          <cell r="FC43">
            <v>2423892.1755999997</v>
          </cell>
          <cell r="FD43">
            <v>14442790</v>
          </cell>
          <cell r="FE43">
            <v>7121348.4344130009</v>
          </cell>
          <cell r="FF43">
            <v>2423892.1755999997</v>
          </cell>
          <cell r="FG43" t="str">
            <v/>
          </cell>
          <cell r="FH43" t="str">
            <v/>
          </cell>
        </row>
        <row r="44">
          <cell r="B44" t="str">
            <v>No</v>
          </cell>
          <cell r="C44" t="str">
            <v>Cape Town</v>
          </cell>
          <cell r="D44" t="str">
            <v>South Africa</v>
          </cell>
          <cell r="E44" t="str">
            <v>Africa</v>
          </cell>
          <cell r="H44">
            <v>2015</v>
          </cell>
          <cell r="J44" t="str">
            <v>BASIC</v>
          </cell>
          <cell r="K44">
            <v>3957798</v>
          </cell>
          <cell r="L44">
            <v>2455</v>
          </cell>
          <cell r="M44">
            <v>30015000067.755798</v>
          </cell>
          <cell r="N44">
            <v>168863</v>
          </cell>
          <cell r="O44">
            <v>4082754</v>
          </cell>
          <cell r="P44">
            <v>164960</v>
          </cell>
          <cell r="Q44">
            <v>105879</v>
          </cell>
          <cell r="R44">
            <v>5453294</v>
          </cell>
          <cell r="S44">
            <v>220335</v>
          </cell>
          <cell r="T44">
            <v>724175</v>
          </cell>
          <cell r="U44">
            <v>1361862</v>
          </cell>
          <cell r="V44">
            <v>55025</v>
          </cell>
          <cell r="W44" t="str">
            <v>IE</v>
          </cell>
          <cell r="X44" t="str">
            <v>IE</v>
          </cell>
          <cell r="Y44" t="str">
            <v>IE</v>
          </cell>
          <cell r="Z44">
            <v>2147736</v>
          </cell>
          <cell r="AA44">
            <v>49</v>
          </cell>
          <cell r="AB44">
            <v>198066</v>
          </cell>
          <cell r="AC44">
            <v>8003</v>
          </cell>
          <cell r="AD44" t="str">
            <v>NO</v>
          </cell>
          <cell r="AE44">
            <v>1042806</v>
          </cell>
          <cell r="AF44">
            <v>42134</v>
          </cell>
          <cell r="AG44" t="str">
            <v>NO</v>
          </cell>
          <cell r="AH44" t="str">
            <v>NO</v>
          </cell>
          <cell r="AI44">
            <v>5498366</v>
          </cell>
          <cell r="AJ44" t="str">
            <v>NO</v>
          </cell>
          <cell r="AK44" t="str">
            <v>NE</v>
          </cell>
          <cell r="AL44" t="str">
            <v>NO</v>
          </cell>
          <cell r="AM44">
            <v>102152</v>
          </cell>
          <cell r="AN44">
            <v>4127</v>
          </cell>
          <cell r="AO44" t="str">
            <v>IE</v>
          </cell>
          <cell r="AP44" t="str">
            <v>NO</v>
          </cell>
          <cell r="AQ44">
            <v>166592</v>
          </cell>
          <cell r="AR44" t="str">
            <v>IE</v>
          </cell>
          <cell r="AS44" t="str">
            <v>NO</v>
          </cell>
          <cell r="AT44">
            <v>786991</v>
          </cell>
          <cell r="AU44" t="str">
            <v>IE</v>
          </cell>
          <cell r="AV44" t="str">
            <v>NO</v>
          </cell>
          <cell r="AW44" t="str">
            <v>NE</v>
          </cell>
          <cell r="AX44">
            <v>2357915</v>
          </cell>
          <cell r="AY44" t="str">
            <v>NO</v>
          </cell>
          <cell r="AZ44" t="str">
            <v>IE</v>
          </cell>
          <cell r="BA44" t="str">
            <v>NO</v>
          </cell>
          <cell r="BB44" t="str">
            <v>NO</v>
          </cell>
          <cell r="BC44" t="str">
            <v>NO</v>
          </cell>
          <cell r="BD44" t="str">
            <v>NO</v>
          </cell>
          <cell r="BE44" t="str">
            <v>NO</v>
          </cell>
          <cell r="BF44" t="str">
            <v>NO</v>
          </cell>
          <cell r="BG44">
            <v>137697</v>
          </cell>
          <cell r="BH44" t="str">
            <v>NO</v>
          </cell>
          <cell r="BI44" t="str">
            <v>IE</v>
          </cell>
          <cell r="BJ44" t="str">
            <v>NE</v>
          </cell>
          <cell r="BK44" t="str">
            <v>NE</v>
          </cell>
          <cell r="BL44" t="str">
            <v>NE</v>
          </cell>
          <cell r="BM44" t="str">
            <v>NE</v>
          </cell>
          <cell r="BN44" t="str">
            <v>NE</v>
          </cell>
          <cell r="BO44" t="str">
            <v>NE</v>
          </cell>
          <cell r="BP44">
            <v>0</v>
          </cell>
          <cell r="BQ44">
            <v>0</v>
          </cell>
          <cell r="BR44">
            <v>0</v>
          </cell>
          <cell r="BS44">
            <v>0</v>
          </cell>
          <cell r="BT44">
            <v>0</v>
          </cell>
          <cell r="BU44">
            <v>0</v>
          </cell>
          <cell r="BW44">
            <v>21233878</v>
          </cell>
          <cell r="BX44">
            <v>22682045</v>
          </cell>
          <cell r="BY44">
            <v>22682045</v>
          </cell>
          <cell r="BZ44">
            <v>11140680</v>
          </cell>
          <cell r="CA44">
            <v>13137748</v>
          </cell>
          <cell r="CB44">
            <v>5600518</v>
          </cell>
          <cell r="CC44">
            <v>2495612</v>
          </cell>
          <cell r="CD44">
            <v>13628205</v>
          </cell>
          <cell r="CE44">
            <v>6558228</v>
          </cell>
          <cell r="CF44">
            <v>2495612</v>
          </cell>
          <cell r="CG44" t="str">
            <v/>
          </cell>
          <cell r="CH44" t="str">
            <v/>
          </cell>
          <cell r="CI44">
            <v>3146702</v>
          </cell>
          <cell r="CK44">
            <v>5498366</v>
          </cell>
          <cell r="CL44">
            <v>2495612</v>
          </cell>
          <cell r="CM44" t="str">
            <v/>
          </cell>
          <cell r="CN44" t="str">
            <v/>
          </cell>
          <cell r="CO44" t="str">
            <v/>
          </cell>
          <cell r="CP44">
            <v>4251617</v>
          </cell>
          <cell r="CQ44">
            <v>5559173</v>
          </cell>
          <cell r="CR44">
            <v>2086037</v>
          </cell>
          <cell r="CS44" t="str">
            <v/>
          </cell>
          <cell r="CT44">
            <v>198115</v>
          </cell>
          <cell r="CU44">
            <v>1042806</v>
          </cell>
          <cell r="CV44" t="str">
            <v/>
          </cell>
          <cell r="CW44" t="str">
            <v/>
          </cell>
          <cell r="CX44">
            <v>5498366</v>
          </cell>
          <cell r="CY44">
            <v>102152</v>
          </cell>
          <cell r="CZ44" t="str">
            <v/>
          </cell>
          <cell r="DA44" t="str">
            <v/>
          </cell>
          <cell r="DB44" t="str">
            <v/>
          </cell>
          <cell r="DC44">
            <v>2357915</v>
          </cell>
          <cell r="DD44" t="str">
            <v/>
          </cell>
          <cell r="DE44" t="str">
            <v/>
          </cell>
          <cell r="DF44">
            <v>137697</v>
          </cell>
          <cell r="DG44">
            <v>4416577</v>
          </cell>
          <cell r="DH44">
            <v>5779508</v>
          </cell>
          <cell r="DI44">
            <v>2141062</v>
          </cell>
          <cell r="DJ44" t="str">
            <v/>
          </cell>
          <cell r="DK44">
            <v>206118</v>
          </cell>
          <cell r="DL44">
            <v>1084940</v>
          </cell>
          <cell r="DM44" t="str">
            <v/>
          </cell>
          <cell r="DN44" t="str">
            <v/>
          </cell>
          <cell r="DO44">
            <v>5498366</v>
          </cell>
          <cell r="DP44">
            <v>106279</v>
          </cell>
          <cell r="DQ44">
            <v>166592</v>
          </cell>
          <cell r="DR44">
            <v>786991</v>
          </cell>
          <cell r="DS44" t="str">
            <v/>
          </cell>
          <cell r="DT44">
            <v>2357915</v>
          </cell>
          <cell r="DU44" t="str">
            <v/>
          </cell>
          <cell r="DV44" t="str">
            <v/>
          </cell>
          <cell r="DW44">
            <v>137697</v>
          </cell>
          <cell r="DX44" t="str">
            <v/>
          </cell>
          <cell r="DY44" t="str">
            <v/>
          </cell>
          <cell r="DZ44" t="str">
            <v/>
          </cell>
          <cell r="EA44" t="str">
            <v/>
          </cell>
          <cell r="EB44" t="str">
            <v/>
          </cell>
          <cell r="EC44" t="str">
            <v/>
          </cell>
          <cell r="ED44">
            <v>168863</v>
          </cell>
          <cell r="EE44">
            <v>105879</v>
          </cell>
          <cell r="EF44">
            <v>724175</v>
          </cell>
          <cell r="EG44" t="str">
            <v/>
          </cell>
          <cell r="EH44">
            <v>2147736</v>
          </cell>
          <cell r="EI44">
            <v>49</v>
          </cell>
          <cell r="EJ44" t="str">
            <v/>
          </cell>
          <cell r="EK44" t="str">
            <v/>
          </cell>
          <cell r="EL44" t="str">
            <v/>
          </cell>
          <cell r="EM44">
            <v>5498366</v>
          </cell>
          <cell r="EN44" t="str">
            <v/>
          </cell>
          <cell r="EO44" t="str">
            <v/>
          </cell>
          <cell r="EP44" t="str">
            <v/>
          </cell>
          <cell r="EQ44" t="str">
            <v/>
          </cell>
          <cell r="ER44">
            <v>2357915</v>
          </cell>
          <cell r="ES44" t="str">
            <v/>
          </cell>
          <cell r="ET44" t="str">
            <v/>
          </cell>
          <cell r="EU44">
            <v>137697</v>
          </cell>
          <cell r="EV44" t="str">
            <v/>
          </cell>
          <cell r="EW44" t="str">
            <v/>
          </cell>
          <cell r="EX44" t="str">
            <v/>
          </cell>
          <cell r="EY44" t="str">
            <v/>
          </cell>
          <cell r="EZ44" t="str">
            <v/>
          </cell>
          <cell r="FA44">
            <v>13137748</v>
          </cell>
          <cell r="FB44">
            <v>5600518</v>
          </cell>
          <cell r="FC44">
            <v>2495612</v>
          </cell>
          <cell r="FD44">
            <v>13628205</v>
          </cell>
          <cell r="FE44">
            <v>6558228</v>
          </cell>
          <cell r="FF44">
            <v>2495612</v>
          </cell>
          <cell r="FG44" t="str">
            <v/>
          </cell>
          <cell r="FH44" t="str">
            <v/>
          </cell>
        </row>
        <row r="45">
          <cell r="B45" t="str">
            <v>Yes</v>
          </cell>
          <cell r="C45" t="str">
            <v>Cape Town</v>
          </cell>
          <cell r="D45" t="str">
            <v>South Africa</v>
          </cell>
          <cell r="E45" t="str">
            <v>Africa</v>
          </cell>
          <cell r="H45">
            <v>2016</v>
          </cell>
          <cell r="J45" t="str">
            <v>BASIC</v>
          </cell>
          <cell r="K45">
            <v>4004793</v>
          </cell>
          <cell r="L45">
            <v>2455</v>
          </cell>
          <cell r="M45">
            <v>32295927692.307701</v>
          </cell>
          <cell r="N45">
            <v>114280.73791954591</v>
          </cell>
          <cell r="O45">
            <v>4050121.9573550001</v>
          </cell>
          <cell r="P45">
            <v>40704.743290000006</v>
          </cell>
          <cell r="Q45">
            <v>97768.993360134438</v>
          </cell>
          <cell r="R45">
            <v>5615715.7697649999</v>
          </cell>
          <cell r="S45">
            <v>56439.354470000006</v>
          </cell>
          <cell r="T45">
            <v>798514.7673242623</v>
          </cell>
          <cell r="U45">
            <v>1404946.7222200001</v>
          </cell>
          <cell r="V45">
            <v>14120.067560000001</v>
          </cell>
          <cell r="W45" t="str">
            <v>IE</v>
          </cell>
          <cell r="X45" t="str">
            <v>IE</v>
          </cell>
          <cell r="Y45" t="str">
            <v>IE</v>
          </cell>
          <cell r="Z45">
            <v>561098.44811549992</v>
          </cell>
          <cell r="AA45">
            <v>371.77168</v>
          </cell>
          <cell r="AB45">
            <v>201187.64481</v>
          </cell>
          <cell r="AC45">
            <v>2021.9863800000001</v>
          </cell>
          <cell r="AD45" t="str">
            <v>NO</v>
          </cell>
          <cell r="AE45">
            <v>994020.84284993226</v>
          </cell>
          <cell r="AF45">
            <v>9990.1592246224354</v>
          </cell>
          <cell r="AG45" t="str">
            <v>NO</v>
          </cell>
          <cell r="AH45" t="str">
            <v>NE</v>
          </cell>
          <cell r="AI45">
            <v>5865976.5150167067</v>
          </cell>
          <cell r="AJ45" t="str">
            <v>NO</v>
          </cell>
          <cell r="AK45" t="str">
            <v>NE</v>
          </cell>
          <cell r="AL45" t="str">
            <v>NO</v>
          </cell>
          <cell r="AM45">
            <v>102668.14367999999</v>
          </cell>
          <cell r="AN45">
            <v>1031.8406400000001</v>
          </cell>
          <cell r="AO45" t="str">
            <v>IE</v>
          </cell>
          <cell r="AP45">
            <v>0</v>
          </cell>
          <cell r="AQ45">
            <v>185017.90175399999</v>
          </cell>
          <cell r="AR45" t="str">
            <v>IE</v>
          </cell>
          <cell r="AS45" t="str">
            <v>NO</v>
          </cell>
          <cell r="AT45">
            <v>868748.64906700002</v>
          </cell>
          <cell r="AU45" t="str">
            <v>IE</v>
          </cell>
          <cell r="AV45" t="str">
            <v>NO</v>
          </cell>
          <cell r="AW45" t="str">
            <v>NE</v>
          </cell>
          <cell r="AX45">
            <v>2146577.6552220001</v>
          </cell>
          <cell r="AY45">
            <v>0</v>
          </cell>
          <cell r="AZ45">
            <v>0</v>
          </cell>
          <cell r="BA45" t="str">
            <v>NE</v>
          </cell>
          <cell r="BB45">
            <v>0</v>
          </cell>
          <cell r="BC45">
            <v>0</v>
          </cell>
          <cell r="BD45">
            <v>0</v>
          </cell>
          <cell r="BE45">
            <v>0</v>
          </cell>
          <cell r="BF45">
            <v>0</v>
          </cell>
          <cell r="BG45">
            <v>116986</v>
          </cell>
          <cell r="BH45" t="str">
            <v>NO</v>
          </cell>
          <cell r="BI45" t="str">
            <v>IE</v>
          </cell>
          <cell r="BJ45" t="str">
            <v>NE</v>
          </cell>
          <cell r="BK45">
            <v>0</v>
          </cell>
          <cell r="BL45" t="str">
            <v>NE</v>
          </cell>
          <cell r="BM45" t="str">
            <v>NE</v>
          </cell>
          <cell r="BN45" t="str">
            <v>NE</v>
          </cell>
          <cell r="BO45" t="str">
            <v>NE</v>
          </cell>
          <cell r="BP45">
            <v>0</v>
          </cell>
          <cell r="BQ45">
            <v>0</v>
          </cell>
          <cell r="BR45">
            <v>0</v>
          </cell>
          <cell r="BS45">
            <v>0</v>
          </cell>
          <cell r="BT45">
            <v>0</v>
          </cell>
          <cell r="BU45">
            <v>0</v>
          </cell>
          <cell r="BW45">
            <v>21509137.521202579</v>
          </cell>
          <cell r="BX45">
            <v>22687212.223588198</v>
          </cell>
          <cell r="BY45">
            <v>22687212.223588198</v>
          </cell>
          <cell r="BZ45">
            <v>9701574.8886381499</v>
          </cell>
          <cell r="CA45">
            <v>13276929.207283873</v>
          </cell>
          <cell r="CB45">
            <v>5968644.6586967064</v>
          </cell>
          <cell r="CC45">
            <v>2263563.6552220001</v>
          </cell>
          <cell r="CD45">
            <v>13400205.518208494</v>
          </cell>
          <cell r="CE45">
            <v>7023443.0501577072</v>
          </cell>
          <cell r="CF45">
            <v>2263563.6552220001</v>
          </cell>
          <cell r="CG45" t="str">
            <v/>
          </cell>
          <cell r="CH45" t="str">
            <v/>
          </cell>
          <cell r="CI45">
            <v>1572034.7183994425</v>
          </cell>
          <cell r="CK45">
            <v>5865976.5150167067</v>
          </cell>
          <cell r="CL45">
            <v>2263563.6552220001</v>
          </cell>
          <cell r="CM45" t="str">
            <v/>
          </cell>
          <cell r="CN45" t="str">
            <v/>
          </cell>
          <cell r="CO45" t="str">
            <v/>
          </cell>
          <cell r="CP45">
            <v>4164402.6952745458</v>
          </cell>
          <cell r="CQ45">
            <v>5713484.7631251346</v>
          </cell>
          <cell r="CR45">
            <v>2203461.4895442622</v>
          </cell>
          <cell r="CS45" t="str">
            <v/>
          </cell>
          <cell r="CT45">
            <v>201559.41649</v>
          </cell>
          <cell r="CU45">
            <v>994020.84284993226</v>
          </cell>
          <cell r="CV45" t="str">
            <v/>
          </cell>
          <cell r="CW45" t="str">
            <v/>
          </cell>
          <cell r="CX45">
            <v>5865976.5150167067</v>
          </cell>
          <cell r="CY45">
            <v>102668.14367999999</v>
          </cell>
          <cell r="CZ45" t="str">
            <v/>
          </cell>
          <cell r="DA45" t="str">
            <v/>
          </cell>
          <cell r="DB45" t="str">
            <v/>
          </cell>
          <cell r="DC45">
            <v>2146577.6552220001</v>
          </cell>
          <cell r="DD45" t="str">
            <v/>
          </cell>
          <cell r="DE45" t="str">
            <v/>
          </cell>
          <cell r="DF45">
            <v>116986</v>
          </cell>
          <cell r="DG45">
            <v>4205107.4385645455</v>
          </cell>
          <cell r="DH45">
            <v>5769924.1175951343</v>
          </cell>
          <cell r="DI45">
            <v>2217581.5571042621</v>
          </cell>
          <cell r="DJ45" t="str">
            <v/>
          </cell>
          <cell r="DK45">
            <v>203581.40286999999</v>
          </cell>
          <cell r="DL45">
            <v>1004011.0020745547</v>
          </cell>
          <cell r="DM45" t="str">
            <v/>
          </cell>
          <cell r="DN45" t="str">
            <v/>
          </cell>
          <cell r="DO45">
            <v>5865976.5150167067</v>
          </cell>
          <cell r="DP45">
            <v>103699.98431999999</v>
          </cell>
          <cell r="DQ45">
            <v>185017.90175399999</v>
          </cell>
          <cell r="DR45">
            <v>868748.64906700002</v>
          </cell>
          <cell r="DS45" t="str">
            <v/>
          </cell>
          <cell r="DT45">
            <v>2146577.6552220001</v>
          </cell>
          <cell r="DU45" t="str">
            <v/>
          </cell>
          <cell r="DV45" t="str">
            <v/>
          </cell>
          <cell r="DW45">
            <v>116986</v>
          </cell>
          <cell r="DX45" t="str">
            <v/>
          </cell>
          <cell r="DY45" t="str">
            <v/>
          </cell>
          <cell r="DZ45" t="str">
            <v/>
          </cell>
          <cell r="EA45" t="str">
            <v/>
          </cell>
          <cell r="EB45" t="str">
            <v/>
          </cell>
          <cell r="EC45" t="str">
            <v/>
          </cell>
          <cell r="ED45">
            <v>114280.73791954591</v>
          </cell>
          <cell r="EE45">
            <v>97768.993360134438</v>
          </cell>
          <cell r="EF45">
            <v>798514.7673242623</v>
          </cell>
          <cell r="EG45" t="str">
            <v/>
          </cell>
          <cell r="EH45">
            <v>561098.44811549992</v>
          </cell>
          <cell r="EI45">
            <v>371.77168</v>
          </cell>
          <cell r="EJ45" t="str">
            <v/>
          </cell>
          <cell r="EK45" t="str">
            <v/>
          </cell>
          <cell r="EL45" t="str">
            <v/>
          </cell>
          <cell r="EM45">
            <v>5865976.5150167067</v>
          </cell>
          <cell r="EN45" t="str">
            <v/>
          </cell>
          <cell r="EO45" t="str">
            <v/>
          </cell>
          <cell r="EP45" t="str">
            <v/>
          </cell>
          <cell r="EQ45" t="str">
            <v/>
          </cell>
          <cell r="ER45">
            <v>2146577.6552220001</v>
          </cell>
          <cell r="ES45" t="str">
            <v/>
          </cell>
          <cell r="ET45" t="str">
            <v/>
          </cell>
          <cell r="EU45">
            <v>116986</v>
          </cell>
          <cell r="EV45" t="str">
            <v/>
          </cell>
          <cell r="EW45" t="str">
            <v/>
          </cell>
          <cell r="EX45" t="str">
            <v/>
          </cell>
          <cell r="EY45" t="str">
            <v/>
          </cell>
          <cell r="EZ45" t="str">
            <v/>
          </cell>
          <cell r="FA45">
            <v>13276929.207283873</v>
          </cell>
          <cell r="FB45">
            <v>5968644.6586967064</v>
          </cell>
          <cell r="FC45">
            <v>2263563.6552220001</v>
          </cell>
          <cell r="FD45">
            <v>13400205.518208494</v>
          </cell>
          <cell r="FE45">
            <v>7023443.0501577072</v>
          </cell>
          <cell r="FF45">
            <v>2263563.6552220001</v>
          </cell>
          <cell r="FG45" t="str">
            <v/>
          </cell>
          <cell r="FH45" t="str">
            <v/>
          </cell>
        </row>
        <row r="46">
          <cell r="B46" t="str">
            <v>No</v>
          </cell>
          <cell r="C46" t="str">
            <v>Melbourne</v>
          </cell>
          <cell r="D46" t="str">
            <v>Australia</v>
          </cell>
          <cell r="E46" t="str">
            <v>East Asia and Oceania</v>
          </cell>
          <cell r="H46">
            <v>2013</v>
          </cell>
          <cell r="J46" t="str">
            <v>BASIC</v>
          </cell>
          <cell r="K46">
            <v>116431</v>
          </cell>
          <cell r="L46">
            <v>37.6</v>
          </cell>
          <cell r="M46">
            <v>67700000000</v>
          </cell>
          <cell r="N46">
            <v>43262.172687650542</v>
          </cell>
          <cell r="O46">
            <v>288605.99992000003</v>
          </cell>
          <cell r="P46">
            <v>36785.925578988645</v>
          </cell>
          <cell r="Q46">
            <v>112602.27730931039</v>
          </cell>
          <cell r="R46">
            <v>2804047.1376248677</v>
          </cell>
          <cell r="S46">
            <v>334025.16093248251</v>
          </cell>
          <cell r="T46">
            <v>120654.11276590444</v>
          </cell>
          <cell r="U46">
            <v>397489.47705600003</v>
          </cell>
          <cell r="V46">
            <v>55304.345412186784</v>
          </cell>
          <cell r="W46" t="str">
            <v>NO</v>
          </cell>
          <cell r="X46" t="str">
            <v>NO</v>
          </cell>
          <cell r="Y46" t="str">
            <v>NO</v>
          </cell>
          <cell r="Z46" t="str">
            <v>NO</v>
          </cell>
          <cell r="AA46" t="str">
            <v>NO</v>
          </cell>
          <cell r="AB46" t="str">
            <v>NO</v>
          </cell>
          <cell r="AC46" t="str">
            <v>NO</v>
          </cell>
          <cell r="AD46" t="str">
            <v>IE</v>
          </cell>
          <cell r="AE46" t="str">
            <v>IE</v>
          </cell>
          <cell r="AF46" t="str">
            <v>IE</v>
          </cell>
          <cell r="AG46" t="str">
            <v>NO</v>
          </cell>
          <cell r="AH46" t="str">
            <v>NO</v>
          </cell>
          <cell r="AI46">
            <v>440949.78685292392</v>
          </cell>
          <cell r="AJ46" t="str">
            <v>IE</v>
          </cell>
          <cell r="AK46">
            <v>34762.095822923831</v>
          </cell>
          <cell r="AL46" t="str">
            <v>NO</v>
          </cell>
          <cell r="AM46">
            <v>193396.61087797265</v>
          </cell>
          <cell r="AN46">
            <v>22447.820905478966</v>
          </cell>
          <cell r="AO46" t="str">
            <v>NO</v>
          </cell>
          <cell r="AP46" t="str">
            <v>IE</v>
          </cell>
          <cell r="AQ46">
            <v>228119</v>
          </cell>
          <cell r="AR46" t="str">
            <v>NO</v>
          </cell>
          <cell r="AS46" t="str">
            <v>NO</v>
          </cell>
          <cell r="AT46" t="str">
            <v>NE</v>
          </cell>
          <cell r="AU46">
            <v>314.97253000000001</v>
          </cell>
          <cell r="AV46" t="str">
            <v>NO</v>
          </cell>
          <cell r="AW46">
            <v>24.167999999999999</v>
          </cell>
          <cell r="AX46" t="str">
            <v>NO</v>
          </cell>
          <cell r="AY46">
            <v>152336.4</v>
          </cell>
          <cell r="AZ46" t="str">
            <v>NO</v>
          </cell>
          <cell r="BA46" t="str">
            <v>NO</v>
          </cell>
          <cell r="BB46" t="str">
            <v>NO</v>
          </cell>
          <cell r="BC46" t="str">
            <v>NO</v>
          </cell>
          <cell r="BD46" t="str">
            <v>NO</v>
          </cell>
          <cell r="BE46" t="str">
            <v>NO</v>
          </cell>
          <cell r="BF46" t="str">
            <v>NO</v>
          </cell>
          <cell r="BG46" t="str">
            <v>NO</v>
          </cell>
          <cell r="BH46">
            <v>2898</v>
          </cell>
          <cell r="BI46" t="str">
            <v>NO</v>
          </cell>
          <cell r="BJ46" t="str">
            <v>NO</v>
          </cell>
          <cell r="BK46" t="str">
            <v>NO</v>
          </cell>
          <cell r="BL46" t="str">
            <v>NO</v>
          </cell>
          <cell r="BM46" t="str">
            <v>NO</v>
          </cell>
          <cell r="BN46" t="str">
            <v>NO</v>
          </cell>
          <cell r="BO46" t="str">
            <v>NE</v>
          </cell>
          <cell r="BP46">
            <v>0</v>
          </cell>
          <cell r="BQ46">
            <v>0</v>
          </cell>
          <cell r="BR46">
            <v>0</v>
          </cell>
          <cell r="BS46">
            <v>0</v>
          </cell>
          <cell r="BT46">
            <v>0</v>
          </cell>
          <cell r="BU46">
            <v>0</v>
          </cell>
          <cell r="BW46">
            <v>4556556.9476246294</v>
          </cell>
          <cell r="BX46">
            <v>5268025.464276691</v>
          </cell>
          <cell r="BY46">
            <v>5268025.464276691</v>
          </cell>
          <cell r="BZ46">
            <v>717783.3221457894</v>
          </cell>
          <cell r="CA46">
            <v>3766661.1773637328</v>
          </cell>
          <cell r="CB46">
            <v>634661.37026089663</v>
          </cell>
          <cell r="CC46">
            <v>155234.4</v>
          </cell>
          <cell r="CD46">
            <v>4192776.609287391</v>
          </cell>
          <cell r="CE46">
            <v>920014.45498929929</v>
          </cell>
          <cell r="CF46">
            <v>155234.4</v>
          </cell>
          <cell r="CG46" t="str">
            <v/>
          </cell>
          <cell r="CH46" t="str">
            <v/>
          </cell>
          <cell r="CI46">
            <v>276518.56276286539</v>
          </cell>
          <cell r="CK46">
            <v>441264.75938292395</v>
          </cell>
          <cell r="CL46" t="str">
            <v/>
          </cell>
          <cell r="CM46" t="str">
            <v/>
          </cell>
          <cell r="CN46" t="str">
            <v/>
          </cell>
          <cell r="CO46" t="str">
            <v/>
          </cell>
          <cell r="CP46">
            <v>331868.17260765057</v>
          </cell>
          <cell r="CQ46">
            <v>2916649.4149341779</v>
          </cell>
          <cell r="CR46">
            <v>518143.58982190449</v>
          </cell>
          <cell r="CS46" t="str">
            <v/>
          </cell>
          <cell r="CT46" t="str">
            <v/>
          </cell>
          <cell r="CU46" t="str">
            <v/>
          </cell>
          <cell r="CV46" t="str">
            <v/>
          </cell>
          <cell r="CW46" t="str">
            <v/>
          </cell>
          <cell r="CX46">
            <v>440949.78685292392</v>
          </cell>
          <cell r="CY46">
            <v>193396.61087797265</v>
          </cell>
          <cell r="CZ46" t="str">
            <v/>
          </cell>
          <cell r="DA46" t="str">
            <v/>
          </cell>
          <cell r="DB46">
            <v>314.97253000000001</v>
          </cell>
          <cell r="DC46">
            <v>152336.4</v>
          </cell>
          <cell r="DD46" t="str">
            <v/>
          </cell>
          <cell r="DE46" t="str">
            <v/>
          </cell>
          <cell r="DF46">
            <v>2898</v>
          </cell>
          <cell r="DG46">
            <v>368654.0981866392</v>
          </cell>
          <cell r="DH46">
            <v>3250674.5758666606</v>
          </cell>
          <cell r="DI46">
            <v>573447.93523409124</v>
          </cell>
          <cell r="DJ46" t="str">
            <v/>
          </cell>
          <cell r="DK46" t="str">
            <v/>
          </cell>
          <cell r="DL46" t="str">
            <v/>
          </cell>
          <cell r="DM46" t="str">
            <v/>
          </cell>
          <cell r="DN46" t="str">
            <v/>
          </cell>
          <cell r="DO46">
            <v>475711.88267584774</v>
          </cell>
          <cell r="DP46">
            <v>215844.43178345161</v>
          </cell>
          <cell r="DQ46">
            <v>228119</v>
          </cell>
          <cell r="DR46" t="str">
            <v/>
          </cell>
          <cell r="DS46">
            <v>339.14053000000001</v>
          </cell>
          <cell r="DT46">
            <v>152336.4</v>
          </cell>
          <cell r="DU46" t="str">
            <v/>
          </cell>
          <cell r="DV46" t="str">
            <v/>
          </cell>
          <cell r="DW46">
            <v>2898</v>
          </cell>
          <cell r="DX46" t="str">
            <v/>
          </cell>
          <cell r="DY46" t="str">
            <v/>
          </cell>
          <cell r="DZ46" t="str">
            <v/>
          </cell>
          <cell r="EA46" t="str">
            <v/>
          </cell>
          <cell r="EB46" t="str">
            <v/>
          </cell>
          <cell r="EC46" t="str">
            <v/>
          </cell>
          <cell r="ED46">
            <v>43262.172687650542</v>
          </cell>
          <cell r="EE46">
            <v>112602.27730931039</v>
          </cell>
          <cell r="EF46">
            <v>120654.11276590444</v>
          </cell>
          <cell r="EG46" t="str">
            <v/>
          </cell>
          <cell r="EH46" t="str">
            <v/>
          </cell>
          <cell r="EI46" t="str">
            <v/>
          </cell>
          <cell r="EJ46" t="str">
            <v/>
          </cell>
          <cell r="EK46" t="str">
            <v/>
          </cell>
          <cell r="EL46" t="str">
            <v/>
          </cell>
          <cell r="EM46">
            <v>440949.78685292392</v>
          </cell>
          <cell r="EN46" t="str">
            <v/>
          </cell>
          <cell r="EO46" t="str">
            <v/>
          </cell>
          <cell r="EP46" t="str">
            <v/>
          </cell>
          <cell r="EQ46">
            <v>314.97253000000001</v>
          </cell>
          <cell r="ER46" t="str">
            <v/>
          </cell>
          <cell r="ES46" t="str">
            <v/>
          </cell>
          <cell r="ET46" t="str">
            <v/>
          </cell>
          <cell r="EU46" t="str">
            <v/>
          </cell>
          <cell r="EV46" t="str">
            <v/>
          </cell>
          <cell r="EW46" t="str">
            <v/>
          </cell>
          <cell r="EX46" t="str">
            <v/>
          </cell>
          <cell r="EY46" t="str">
            <v/>
          </cell>
          <cell r="EZ46" t="str">
            <v/>
          </cell>
          <cell r="FA46">
            <v>3766661.1773637328</v>
          </cell>
          <cell r="FB46">
            <v>634661.37026089663</v>
          </cell>
          <cell r="FC46">
            <v>155234.4</v>
          </cell>
          <cell r="FD46">
            <v>4192776.609287391</v>
          </cell>
          <cell r="FE46">
            <v>920014.45498929929</v>
          </cell>
          <cell r="FF46">
            <v>155234.4</v>
          </cell>
          <cell r="FG46" t="str">
            <v/>
          </cell>
          <cell r="FH46" t="str">
            <v/>
          </cell>
        </row>
        <row r="47">
          <cell r="B47" t="str">
            <v>Yes</v>
          </cell>
          <cell r="C47" t="str">
            <v>Melbourne</v>
          </cell>
          <cell r="D47" t="str">
            <v>Australia</v>
          </cell>
          <cell r="E47" t="str">
            <v>East Asia and Oceania</v>
          </cell>
          <cell r="H47">
            <v>2014</v>
          </cell>
          <cell r="J47" t="str">
            <v>BASIC</v>
          </cell>
          <cell r="K47">
            <v>122207</v>
          </cell>
          <cell r="L47">
            <v>37.700000000000003</v>
          </cell>
          <cell r="M47">
            <v>68859472500</v>
          </cell>
          <cell r="N47">
            <v>35636.844224727574</v>
          </cell>
          <cell r="O47">
            <v>264951.24844356003</v>
          </cell>
          <cell r="P47">
            <v>33450.411233611732</v>
          </cell>
          <cell r="Q47">
            <v>131662.22984191988</v>
          </cell>
          <cell r="R47">
            <v>2680347.1747797206</v>
          </cell>
          <cell r="S47">
            <v>321076.45873903856</v>
          </cell>
          <cell r="T47">
            <v>149987.37972475518</v>
          </cell>
          <cell r="U47">
            <v>451745.02945600008</v>
          </cell>
          <cell r="V47">
            <v>63786.345895257436</v>
          </cell>
          <cell r="W47" t="str">
            <v>NO</v>
          </cell>
          <cell r="X47" t="str">
            <v>NO</v>
          </cell>
          <cell r="Y47" t="str">
            <v>NO</v>
          </cell>
          <cell r="Z47" t="str">
            <v>NO</v>
          </cell>
          <cell r="AA47" t="str">
            <v>NO</v>
          </cell>
          <cell r="AB47" t="str">
            <v>NO</v>
          </cell>
          <cell r="AC47" t="str">
            <v>NO</v>
          </cell>
          <cell r="AD47" t="str">
            <v>NO</v>
          </cell>
          <cell r="AE47" t="str">
            <v>NO</v>
          </cell>
          <cell r="AF47" t="str">
            <v>NO</v>
          </cell>
          <cell r="AG47" t="str">
            <v>NO</v>
          </cell>
          <cell r="AH47" t="str">
            <v>IE</v>
          </cell>
          <cell r="AI47">
            <v>466982.10548584885</v>
          </cell>
          <cell r="AJ47" t="str">
            <v>IE</v>
          </cell>
          <cell r="AK47">
            <v>24237.260497569474</v>
          </cell>
          <cell r="AL47" t="str">
            <v>NO</v>
          </cell>
          <cell r="AM47">
            <v>235387.8805999998</v>
          </cell>
          <cell r="AN47">
            <v>27321.807569642835</v>
          </cell>
          <cell r="AO47" t="str">
            <v>IE</v>
          </cell>
          <cell r="AP47" t="str">
            <v>IE</v>
          </cell>
          <cell r="AQ47">
            <v>247391.38112692299</v>
          </cell>
          <cell r="AR47" t="str">
            <v>NO</v>
          </cell>
          <cell r="AS47" t="str">
            <v>NO</v>
          </cell>
          <cell r="AT47" t="str">
            <v>NE</v>
          </cell>
          <cell r="AU47">
            <v>1057.5204800000001</v>
          </cell>
          <cell r="AV47" t="str">
            <v>IE</v>
          </cell>
          <cell r="AW47" t="str">
            <v>NE</v>
          </cell>
          <cell r="AX47" t="str">
            <v>NO</v>
          </cell>
          <cell r="AY47">
            <v>180947.242</v>
          </cell>
          <cell r="AZ47" t="str">
            <v>NO</v>
          </cell>
          <cell r="BA47" t="str">
            <v>NO</v>
          </cell>
          <cell r="BB47" t="str">
            <v>NO</v>
          </cell>
          <cell r="BC47" t="str">
            <v>NO</v>
          </cell>
          <cell r="BD47" t="str">
            <v>NO</v>
          </cell>
          <cell r="BE47" t="str">
            <v>NO</v>
          </cell>
          <cell r="BF47" t="str">
            <v>NO</v>
          </cell>
          <cell r="BG47" t="str">
            <v>NO</v>
          </cell>
          <cell r="BH47">
            <v>3041.7662478205939</v>
          </cell>
          <cell r="BI47" t="str">
            <v>NO</v>
          </cell>
          <cell r="BJ47" t="str">
            <v>NE</v>
          </cell>
          <cell r="BK47" t="str">
            <v>NE</v>
          </cell>
          <cell r="BL47" t="str">
            <v>NE</v>
          </cell>
          <cell r="BM47" t="str">
            <v>NE</v>
          </cell>
          <cell r="BN47" t="str">
            <v>NE</v>
          </cell>
          <cell r="BO47" t="str">
            <v>NE</v>
          </cell>
          <cell r="BP47">
            <v>0</v>
          </cell>
          <cell r="BQ47">
            <v>0</v>
          </cell>
          <cell r="BR47">
            <v>0</v>
          </cell>
          <cell r="BS47">
            <v>0</v>
          </cell>
          <cell r="BT47">
            <v>0</v>
          </cell>
          <cell r="BU47">
            <v>0</v>
          </cell>
          <cell r="BW47">
            <v>4601746.4212843524</v>
          </cell>
          <cell r="BX47">
            <v>5319010.0863463953</v>
          </cell>
          <cell r="BY47">
            <v>5319010.0863463953</v>
          </cell>
          <cell r="BZ47">
            <v>785326.07975725154</v>
          </cell>
          <cell r="CA47">
            <v>3714329.9064706834</v>
          </cell>
          <cell r="CB47">
            <v>703427.5065658486</v>
          </cell>
          <cell r="CC47">
            <v>183989.0082478206</v>
          </cell>
          <cell r="CD47">
            <v>4132643.1223385911</v>
          </cell>
          <cell r="CE47">
            <v>1002377.955759984</v>
          </cell>
          <cell r="CF47">
            <v>183989.0082478206</v>
          </cell>
          <cell r="CG47" t="str">
            <v/>
          </cell>
          <cell r="CH47" t="str">
            <v/>
          </cell>
          <cell r="CI47">
            <v>317286.45379140263</v>
          </cell>
          <cell r="CK47">
            <v>468039.62596584886</v>
          </cell>
          <cell r="CL47" t="str">
            <v/>
          </cell>
          <cell r="CM47" t="str">
            <v/>
          </cell>
          <cell r="CN47" t="str">
            <v/>
          </cell>
          <cell r="CO47" t="str">
            <v/>
          </cell>
          <cell r="CP47">
            <v>300588.09266828763</v>
          </cell>
          <cell r="CQ47">
            <v>2812009.4046216407</v>
          </cell>
          <cell r="CR47">
            <v>601732.40918075526</v>
          </cell>
          <cell r="CS47" t="str">
            <v/>
          </cell>
          <cell r="CT47" t="str">
            <v/>
          </cell>
          <cell r="CU47" t="str">
            <v/>
          </cell>
          <cell r="CV47" t="str">
            <v/>
          </cell>
          <cell r="CW47" t="str">
            <v/>
          </cell>
          <cell r="CX47">
            <v>466982.10548584885</v>
          </cell>
          <cell r="CY47">
            <v>235387.8805999998</v>
          </cell>
          <cell r="CZ47" t="str">
            <v/>
          </cell>
          <cell r="DA47" t="str">
            <v/>
          </cell>
          <cell r="DB47">
            <v>1057.5204800000001</v>
          </cell>
          <cell r="DC47">
            <v>180947.242</v>
          </cell>
          <cell r="DD47" t="str">
            <v/>
          </cell>
          <cell r="DE47" t="str">
            <v/>
          </cell>
          <cell r="DF47">
            <v>3041.7662478205939</v>
          </cell>
          <cell r="DG47">
            <v>334038.50390189938</v>
          </cell>
          <cell r="DH47">
            <v>3133085.8633606792</v>
          </cell>
          <cell r="DI47">
            <v>665518.75507601269</v>
          </cell>
          <cell r="DJ47" t="str">
            <v/>
          </cell>
          <cell r="DK47" t="str">
            <v/>
          </cell>
          <cell r="DL47" t="str">
            <v/>
          </cell>
          <cell r="DM47" t="str">
            <v/>
          </cell>
          <cell r="DN47" t="str">
            <v/>
          </cell>
          <cell r="DO47">
            <v>491219.36598341831</v>
          </cell>
          <cell r="DP47">
            <v>262709.68816964264</v>
          </cell>
          <cell r="DQ47">
            <v>247391.38112692299</v>
          </cell>
          <cell r="DR47" t="str">
            <v/>
          </cell>
          <cell r="DS47">
            <v>1057.5204800000001</v>
          </cell>
          <cell r="DT47">
            <v>180947.242</v>
          </cell>
          <cell r="DU47" t="str">
            <v/>
          </cell>
          <cell r="DV47" t="str">
            <v/>
          </cell>
          <cell r="DW47">
            <v>3041.7662478205939</v>
          </cell>
          <cell r="DX47" t="str">
            <v/>
          </cell>
          <cell r="DY47" t="str">
            <v/>
          </cell>
          <cell r="DZ47" t="str">
            <v/>
          </cell>
          <cell r="EA47" t="str">
            <v/>
          </cell>
          <cell r="EB47" t="str">
            <v/>
          </cell>
          <cell r="EC47" t="str">
            <v/>
          </cell>
          <cell r="ED47">
            <v>35636.844224727574</v>
          </cell>
          <cell r="EE47">
            <v>131662.22984191988</v>
          </cell>
          <cell r="EF47">
            <v>149987.37972475518</v>
          </cell>
          <cell r="EG47" t="str">
            <v/>
          </cell>
          <cell r="EH47" t="str">
            <v/>
          </cell>
          <cell r="EI47" t="str">
            <v/>
          </cell>
          <cell r="EJ47" t="str">
            <v/>
          </cell>
          <cell r="EK47" t="str">
            <v/>
          </cell>
          <cell r="EL47" t="str">
            <v/>
          </cell>
          <cell r="EM47">
            <v>466982.10548584885</v>
          </cell>
          <cell r="EN47" t="str">
            <v/>
          </cell>
          <cell r="EO47" t="str">
            <v/>
          </cell>
          <cell r="EP47" t="str">
            <v/>
          </cell>
          <cell r="EQ47">
            <v>1057.5204800000001</v>
          </cell>
          <cell r="ER47" t="str">
            <v/>
          </cell>
          <cell r="ES47" t="str">
            <v/>
          </cell>
          <cell r="ET47" t="str">
            <v/>
          </cell>
          <cell r="EU47" t="str">
            <v/>
          </cell>
          <cell r="EV47" t="str">
            <v/>
          </cell>
          <cell r="EW47" t="str">
            <v/>
          </cell>
          <cell r="EX47" t="str">
            <v/>
          </cell>
          <cell r="EY47" t="str">
            <v/>
          </cell>
          <cell r="EZ47" t="str">
            <v/>
          </cell>
          <cell r="FA47">
            <v>3714329.9064706834</v>
          </cell>
          <cell r="FB47">
            <v>703427.5065658486</v>
          </cell>
          <cell r="FC47">
            <v>183989.0082478206</v>
          </cell>
          <cell r="FD47">
            <v>4132643.1223385911</v>
          </cell>
          <cell r="FE47">
            <v>1002377.955759984</v>
          </cell>
          <cell r="FF47">
            <v>183989.0082478206</v>
          </cell>
          <cell r="FG47" t="str">
            <v/>
          </cell>
          <cell r="FH47" t="str">
            <v/>
          </cell>
        </row>
        <row r="48">
          <cell r="B48" t="str">
            <v>NO</v>
          </cell>
          <cell r="C48" t="str">
            <v>Sydney</v>
          </cell>
          <cell r="D48" t="str">
            <v>Australia</v>
          </cell>
          <cell r="E48" t="str">
            <v>East Asia and Oceania</v>
          </cell>
          <cell r="H48">
            <v>2005</v>
          </cell>
          <cell r="J48" t="str">
            <v>BASIC</v>
          </cell>
          <cell r="K48">
            <v>164597</v>
          </cell>
          <cell r="L48">
            <v>26.15</v>
          </cell>
          <cell r="M48">
            <v>62758742312.879997</v>
          </cell>
          <cell r="N48">
            <v>49496.0297416471</v>
          </cell>
          <cell r="O48">
            <v>380334.80343974999</v>
          </cell>
          <cell r="P48" t="str">
            <v>IE</v>
          </cell>
          <cell r="Q48">
            <v>107595.93371324601</v>
          </cell>
          <cell r="R48">
            <v>3321563.9790988099</v>
          </cell>
          <cell r="S48" t="str">
            <v>IE</v>
          </cell>
          <cell r="T48" t="str">
            <v>IE</v>
          </cell>
          <cell r="U48" t="str">
            <v>IE</v>
          </cell>
          <cell r="V48" t="str">
            <v>IE</v>
          </cell>
          <cell r="W48" t="str">
            <v>NO</v>
          </cell>
          <cell r="X48" t="str">
            <v>NO</v>
          </cell>
          <cell r="Y48" t="str">
            <v>NO</v>
          </cell>
          <cell r="Z48" t="str">
            <v>NO</v>
          </cell>
          <cell r="AA48" t="str">
            <v>NO</v>
          </cell>
          <cell r="AB48" t="str">
            <v>NO</v>
          </cell>
          <cell r="AC48" t="str">
            <v>NO</v>
          </cell>
          <cell r="AD48" t="str">
            <v>NO</v>
          </cell>
          <cell r="AE48" t="str">
            <v>NO</v>
          </cell>
          <cell r="AF48" t="str">
            <v>NO</v>
          </cell>
          <cell r="AG48" t="str">
            <v>NO</v>
          </cell>
          <cell r="AH48" t="str">
            <v>IE</v>
          </cell>
          <cell r="AI48">
            <v>121459.21786396268</v>
          </cell>
          <cell r="AJ48" t="str">
            <v>NO</v>
          </cell>
          <cell r="AK48">
            <v>278254.96369506972</v>
          </cell>
          <cell r="AL48" t="str">
            <v>NO</v>
          </cell>
          <cell r="AM48">
            <v>48471.08093352439</v>
          </cell>
          <cell r="AN48">
            <v>96942.160545110295</v>
          </cell>
          <cell r="AO48">
            <v>3568.28392346072</v>
          </cell>
          <cell r="AP48" t="str">
            <v>IE</v>
          </cell>
          <cell r="AQ48">
            <v>7136.5678185266197</v>
          </cell>
          <cell r="AR48" t="str">
            <v>NO</v>
          </cell>
          <cell r="AS48" t="str">
            <v>NO</v>
          </cell>
          <cell r="AT48" t="str">
            <v>NE</v>
          </cell>
          <cell r="AU48" t="str">
            <v>IE</v>
          </cell>
          <cell r="AV48" t="str">
            <v>NO</v>
          </cell>
          <cell r="AW48" t="str">
            <v>NE</v>
          </cell>
          <cell r="AX48" t="str">
            <v>NO</v>
          </cell>
          <cell r="AY48">
            <v>627661.80806166003</v>
          </cell>
          <cell r="AZ48" t="str">
            <v>NO</v>
          </cell>
          <cell r="BA48" t="str">
            <v>NO</v>
          </cell>
          <cell r="BB48" t="str">
            <v>NO</v>
          </cell>
          <cell r="BC48" t="str">
            <v>NO</v>
          </cell>
          <cell r="BD48" t="str">
            <v>NO</v>
          </cell>
          <cell r="BE48" t="str">
            <v>NO</v>
          </cell>
          <cell r="BF48" t="str">
            <v>NO</v>
          </cell>
          <cell r="BG48" t="str">
            <v>NO</v>
          </cell>
          <cell r="BH48">
            <v>4096.2557498719998</v>
          </cell>
          <cell r="BI48" t="str">
            <v>NO</v>
          </cell>
          <cell r="BJ48" t="str">
            <v>NE</v>
          </cell>
          <cell r="BK48" t="str">
            <v>NE</v>
          </cell>
          <cell r="BL48" t="str">
            <v>NE</v>
          </cell>
          <cell r="BM48" t="str">
            <v>NE</v>
          </cell>
          <cell r="BN48" t="str">
            <v>NE</v>
          </cell>
          <cell r="BO48">
            <v>768942.02521478012</v>
          </cell>
          <cell r="BP48">
            <v>0</v>
          </cell>
          <cell r="BQ48">
            <v>0</v>
          </cell>
          <cell r="BR48">
            <v>0</v>
          </cell>
          <cell r="BS48">
            <v>0</v>
          </cell>
          <cell r="BT48">
            <v>0</v>
          </cell>
          <cell r="BU48">
            <v>0</v>
          </cell>
          <cell r="BW48">
            <v>4664247.3925259328</v>
          </cell>
          <cell r="BX48">
            <v>5046581.0845846394</v>
          </cell>
          <cell r="BY48">
            <v>5815523.1097994195</v>
          </cell>
          <cell r="BZ48">
            <v>282119.46524231648</v>
          </cell>
          <cell r="CA48">
            <v>3858990.7459934531</v>
          </cell>
          <cell r="CB48">
            <v>173498.5827209478</v>
          </cell>
          <cell r="CC48">
            <v>631758.06381153199</v>
          </cell>
          <cell r="CD48">
            <v>3858990.7459934531</v>
          </cell>
          <cell r="CE48">
            <v>555832.27477965434</v>
          </cell>
          <cell r="CF48">
            <v>631758.06381153199</v>
          </cell>
          <cell r="CG48" t="str">
            <v/>
          </cell>
          <cell r="CH48" t="str">
            <v/>
          </cell>
          <cell r="CI48">
            <v>157091.96345489309</v>
          </cell>
          <cell r="CK48">
            <v>125027.5017874234</v>
          </cell>
          <cell r="CL48" t="str">
            <v/>
          </cell>
          <cell r="CM48" t="str">
            <v/>
          </cell>
          <cell r="CN48" t="str">
            <v/>
          </cell>
          <cell r="CO48" t="str">
            <v/>
          </cell>
          <cell r="CP48">
            <v>429830.83318139706</v>
          </cell>
          <cell r="CQ48">
            <v>3429159.912812056</v>
          </cell>
          <cell r="CR48" t="str">
            <v/>
          </cell>
          <cell r="CS48" t="str">
            <v/>
          </cell>
          <cell r="CT48" t="str">
            <v/>
          </cell>
          <cell r="CU48" t="str">
            <v/>
          </cell>
          <cell r="CV48" t="str">
            <v/>
          </cell>
          <cell r="CW48" t="str">
            <v/>
          </cell>
          <cell r="CX48">
            <v>121459.21786396268</v>
          </cell>
          <cell r="CY48">
            <v>48471.08093352439</v>
          </cell>
          <cell r="CZ48">
            <v>3568.28392346072</v>
          </cell>
          <cell r="DA48" t="str">
            <v/>
          </cell>
          <cell r="DB48" t="str">
            <v/>
          </cell>
          <cell r="DC48">
            <v>627661.80806166003</v>
          </cell>
          <cell r="DD48" t="str">
            <v/>
          </cell>
          <cell r="DE48" t="str">
            <v/>
          </cell>
          <cell r="DF48">
            <v>4096.2557498719998</v>
          </cell>
          <cell r="DG48">
            <v>429830.83318139706</v>
          </cell>
          <cell r="DH48">
            <v>3429159.912812056</v>
          </cell>
          <cell r="DI48" t="str">
            <v/>
          </cell>
          <cell r="DJ48" t="str">
            <v/>
          </cell>
          <cell r="DK48" t="str">
            <v/>
          </cell>
          <cell r="DL48" t="str">
            <v/>
          </cell>
          <cell r="DM48" t="str">
            <v/>
          </cell>
          <cell r="DN48" t="str">
            <v/>
          </cell>
          <cell r="DO48">
            <v>399714.18155903241</v>
          </cell>
          <cell r="DP48">
            <v>145413.24147863468</v>
          </cell>
          <cell r="DQ48">
            <v>10704.851741987339</v>
          </cell>
          <cell r="DR48" t="str">
            <v/>
          </cell>
          <cell r="DS48" t="str">
            <v/>
          </cell>
          <cell r="DT48">
            <v>627661.80806166003</v>
          </cell>
          <cell r="DU48" t="str">
            <v/>
          </cell>
          <cell r="DV48" t="str">
            <v/>
          </cell>
          <cell r="DW48">
            <v>4096.2557498719998</v>
          </cell>
          <cell r="DX48" t="str">
            <v/>
          </cell>
          <cell r="DY48" t="str">
            <v/>
          </cell>
          <cell r="DZ48" t="str">
            <v/>
          </cell>
          <cell r="EA48" t="str">
            <v/>
          </cell>
          <cell r="EB48" t="str">
            <v/>
          </cell>
          <cell r="EC48">
            <v>768942.02521478012</v>
          </cell>
          <cell r="ED48">
            <v>49496.0297416471</v>
          </cell>
          <cell r="EE48">
            <v>107595.93371324601</v>
          </cell>
          <cell r="EF48" t="str">
            <v/>
          </cell>
          <cell r="EG48" t="str">
            <v/>
          </cell>
          <cell r="EH48" t="str">
            <v/>
          </cell>
          <cell r="EI48" t="str">
            <v/>
          </cell>
          <cell r="EJ48" t="str">
            <v/>
          </cell>
          <cell r="EK48" t="str">
            <v/>
          </cell>
          <cell r="EL48" t="str">
            <v/>
          </cell>
          <cell r="EM48">
            <v>121459.21786396268</v>
          </cell>
          <cell r="EN48" t="str">
            <v/>
          </cell>
          <cell r="EO48">
            <v>3568.28392346072</v>
          </cell>
          <cell r="EP48" t="str">
            <v/>
          </cell>
          <cell r="EQ48" t="str">
            <v/>
          </cell>
          <cell r="ER48" t="str">
            <v/>
          </cell>
          <cell r="ES48" t="str">
            <v/>
          </cell>
          <cell r="ET48" t="str">
            <v/>
          </cell>
          <cell r="EU48" t="str">
            <v/>
          </cell>
          <cell r="EV48" t="str">
            <v/>
          </cell>
          <cell r="EW48" t="str">
            <v/>
          </cell>
          <cell r="EX48" t="str">
            <v/>
          </cell>
          <cell r="EY48" t="str">
            <v/>
          </cell>
          <cell r="EZ48" t="str">
            <v/>
          </cell>
          <cell r="FA48">
            <v>3858990.7459934531</v>
          </cell>
          <cell r="FB48">
            <v>173498.5827209478</v>
          </cell>
          <cell r="FC48">
            <v>631758.06381153199</v>
          </cell>
          <cell r="FD48">
            <v>3858990.7459934531</v>
          </cell>
          <cell r="FE48">
            <v>555832.27477965434</v>
          </cell>
          <cell r="FF48">
            <v>631758.06381153199</v>
          </cell>
          <cell r="FG48" t="str">
            <v/>
          </cell>
          <cell r="FH48" t="str">
            <v/>
          </cell>
        </row>
        <row r="49">
          <cell r="B49" t="str">
            <v>NO</v>
          </cell>
          <cell r="C49" t="str">
            <v>Sydney</v>
          </cell>
          <cell r="D49" t="str">
            <v>Australia</v>
          </cell>
          <cell r="E49" t="str">
            <v>East Asia and Oceania</v>
          </cell>
          <cell r="H49">
            <v>2006</v>
          </cell>
          <cell r="J49" t="str">
            <v>BASIC</v>
          </cell>
          <cell r="K49">
            <v>169056</v>
          </cell>
          <cell r="L49">
            <v>26.15</v>
          </cell>
          <cell r="M49">
            <v>65731201596</v>
          </cell>
          <cell r="N49">
            <v>50024.3544879494</v>
          </cell>
          <cell r="O49">
            <v>387052.17761689902</v>
          </cell>
          <cell r="P49" t="str">
            <v>IE</v>
          </cell>
          <cell r="Q49">
            <v>108460.554271972</v>
          </cell>
          <cell r="R49">
            <v>3350783.9751880202</v>
          </cell>
          <cell r="S49" t="str">
            <v>IE</v>
          </cell>
          <cell r="T49" t="str">
            <v>IE</v>
          </cell>
          <cell r="U49" t="str">
            <v>IE</v>
          </cell>
          <cell r="V49" t="str">
            <v>IE</v>
          </cell>
          <cell r="W49" t="str">
            <v>NO</v>
          </cell>
          <cell r="X49" t="str">
            <v>NO</v>
          </cell>
          <cell r="Y49" t="str">
            <v>NO</v>
          </cell>
          <cell r="Z49" t="str">
            <v>NO</v>
          </cell>
          <cell r="AA49" t="str">
            <v>NO</v>
          </cell>
          <cell r="AB49" t="str">
            <v>NO</v>
          </cell>
          <cell r="AC49" t="str">
            <v>NO</v>
          </cell>
          <cell r="AD49" t="str">
            <v>NO</v>
          </cell>
          <cell r="AE49" t="str">
            <v>NO</v>
          </cell>
          <cell r="AF49" t="str">
            <v>NO</v>
          </cell>
          <cell r="AG49" t="str">
            <v>NO</v>
          </cell>
          <cell r="AH49" t="str">
            <v>IE</v>
          </cell>
          <cell r="AI49">
            <v>125736.61126256599</v>
          </cell>
          <cell r="AJ49" t="str">
            <v>NO</v>
          </cell>
          <cell r="AK49">
            <v>288184.15313297394</v>
          </cell>
          <cell r="AL49" t="str">
            <v>NO</v>
          </cell>
          <cell r="AM49">
            <v>48935.866745537816</v>
          </cell>
          <cell r="AN49">
            <v>97871.732156461192</v>
          </cell>
          <cell r="AO49">
            <v>3598.33042101111</v>
          </cell>
          <cell r="AP49" t="str">
            <v>IE</v>
          </cell>
          <cell r="AQ49">
            <v>7196.6608133883001</v>
          </cell>
          <cell r="AR49" t="str">
            <v>NO</v>
          </cell>
          <cell r="AS49" t="str">
            <v>NO</v>
          </cell>
          <cell r="AT49" t="str">
            <v>NE</v>
          </cell>
          <cell r="AU49" t="str">
            <v>IE</v>
          </cell>
          <cell r="AV49" t="str">
            <v>NO</v>
          </cell>
          <cell r="AW49" t="str">
            <v>NE</v>
          </cell>
          <cell r="AX49" t="str">
            <v>NO</v>
          </cell>
          <cell r="AY49">
            <v>635090.91475128208</v>
          </cell>
          <cell r="AZ49" t="str">
            <v>NO</v>
          </cell>
          <cell r="BA49" t="str">
            <v>NO</v>
          </cell>
          <cell r="BB49" t="str">
            <v>NO</v>
          </cell>
          <cell r="BC49" t="str">
            <v>NO</v>
          </cell>
          <cell r="BD49" t="str">
            <v>NO</v>
          </cell>
          <cell r="BE49" t="str">
            <v>NO</v>
          </cell>
          <cell r="BF49" t="str">
            <v>NO</v>
          </cell>
          <cell r="BG49" t="str">
            <v>NO</v>
          </cell>
          <cell r="BH49">
            <v>4207.2249922560004</v>
          </cell>
          <cell r="BI49" t="str">
            <v>NO</v>
          </cell>
          <cell r="BJ49" t="str">
            <v>NE</v>
          </cell>
          <cell r="BK49" t="str">
            <v>NE</v>
          </cell>
          <cell r="BL49" t="str">
            <v>NE</v>
          </cell>
          <cell r="BM49" t="str">
            <v>NE</v>
          </cell>
          <cell r="BN49" t="str">
            <v>NE</v>
          </cell>
          <cell r="BO49">
            <v>776071.50979412976</v>
          </cell>
          <cell r="BP49">
            <v>0</v>
          </cell>
          <cell r="BQ49">
            <v>0</v>
          </cell>
          <cell r="BR49">
            <v>0</v>
          </cell>
          <cell r="BS49">
            <v>0</v>
          </cell>
          <cell r="BT49">
            <v>0</v>
          </cell>
          <cell r="BU49">
            <v>0</v>
          </cell>
          <cell r="BW49">
            <v>4713890.0097374935</v>
          </cell>
          <cell r="BX49">
            <v>5107142.5558403172</v>
          </cell>
          <cell r="BY49">
            <v>5883214.0656344471</v>
          </cell>
          <cell r="BZ49">
            <v>287819.85044349846</v>
          </cell>
          <cell r="CA49">
            <v>3896321.0615648404</v>
          </cell>
          <cell r="CB49">
            <v>178270.8084291149</v>
          </cell>
          <cell r="CC49">
            <v>639298.13974353811</v>
          </cell>
          <cell r="CD49">
            <v>3896321.0615648404</v>
          </cell>
          <cell r="CE49">
            <v>571523.35453193833</v>
          </cell>
          <cell r="CF49">
            <v>639298.13974353811</v>
          </cell>
          <cell r="CG49" t="str">
            <v/>
          </cell>
          <cell r="CH49" t="str">
            <v/>
          </cell>
          <cell r="CI49">
            <v>158484.90875992138</v>
          </cell>
          <cell r="CK49">
            <v>129334.9416835771</v>
          </cell>
          <cell r="CL49" t="str">
            <v/>
          </cell>
          <cell r="CM49" t="str">
            <v/>
          </cell>
          <cell r="CN49" t="str">
            <v/>
          </cell>
          <cell r="CO49" t="str">
            <v/>
          </cell>
          <cell r="CP49">
            <v>437076.53210484842</v>
          </cell>
          <cell r="CQ49">
            <v>3459244.529459992</v>
          </cell>
          <cell r="CR49" t="str">
            <v/>
          </cell>
          <cell r="CS49" t="str">
            <v/>
          </cell>
          <cell r="CT49" t="str">
            <v/>
          </cell>
          <cell r="CU49" t="str">
            <v/>
          </cell>
          <cell r="CV49" t="str">
            <v/>
          </cell>
          <cell r="CW49" t="str">
            <v/>
          </cell>
          <cell r="CX49">
            <v>125736.61126256599</v>
          </cell>
          <cell r="CY49">
            <v>48935.866745537816</v>
          </cell>
          <cell r="CZ49">
            <v>3598.33042101111</v>
          </cell>
          <cell r="DA49" t="str">
            <v/>
          </cell>
          <cell r="DB49" t="str">
            <v/>
          </cell>
          <cell r="DC49">
            <v>635090.91475128208</v>
          </cell>
          <cell r="DD49" t="str">
            <v/>
          </cell>
          <cell r="DE49" t="str">
            <v/>
          </cell>
          <cell r="DF49">
            <v>4207.2249922560004</v>
          </cell>
          <cell r="DG49">
            <v>437076.53210484842</v>
          </cell>
          <cell r="DH49">
            <v>3459244.529459992</v>
          </cell>
          <cell r="DI49" t="str">
            <v/>
          </cell>
          <cell r="DJ49" t="str">
            <v/>
          </cell>
          <cell r="DK49" t="str">
            <v/>
          </cell>
          <cell r="DL49" t="str">
            <v/>
          </cell>
          <cell r="DM49" t="str">
            <v/>
          </cell>
          <cell r="DN49" t="str">
            <v/>
          </cell>
          <cell r="DO49">
            <v>413920.76439553994</v>
          </cell>
          <cell r="DP49">
            <v>146807.59890199901</v>
          </cell>
          <cell r="DQ49">
            <v>10794.991234399411</v>
          </cell>
          <cell r="DR49" t="str">
            <v/>
          </cell>
          <cell r="DS49" t="str">
            <v/>
          </cell>
          <cell r="DT49">
            <v>635090.91475128208</v>
          </cell>
          <cell r="DU49" t="str">
            <v/>
          </cell>
          <cell r="DV49" t="str">
            <v/>
          </cell>
          <cell r="DW49">
            <v>4207.2249922560004</v>
          </cell>
          <cell r="DX49" t="str">
            <v/>
          </cell>
          <cell r="DY49" t="str">
            <v/>
          </cell>
          <cell r="DZ49" t="str">
            <v/>
          </cell>
          <cell r="EA49" t="str">
            <v/>
          </cell>
          <cell r="EB49" t="str">
            <v/>
          </cell>
          <cell r="EC49">
            <v>776071.50979412976</v>
          </cell>
          <cell r="ED49">
            <v>50024.3544879494</v>
          </cell>
          <cell r="EE49">
            <v>108460.554271972</v>
          </cell>
          <cell r="EF49" t="str">
            <v/>
          </cell>
          <cell r="EG49" t="str">
            <v/>
          </cell>
          <cell r="EH49" t="str">
            <v/>
          </cell>
          <cell r="EI49" t="str">
            <v/>
          </cell>
          <cell r="EJ49" t="str">
            <v/>
          </cell>
          <cell r="EK49" t="str">
            <v/>
          </cell>
          <cell r="EL49" t="str">
            <v/>
          </cell>
          <cell r="EM49">
            <v>125736.61126256599</v>
          </cell>
          <cell r="EN49" t="str">
            <v/>
          </cell>
          <cell r="EO49">
            <v>3598.33042101111</v>
          </cell>
          <cell r="EP49" t="str">
            <v/>
          </cell>
          <cell r="EQ49" t="str">
            <v/>
          </cell>
          <cell r="ER49" t="str">
            <v/>
          </cell>
          <cell r="ES49" t="str">
            <v/>
          </cell>
          <cell r="ET49" t="str">
            <v/>
          </cell>
          <cell r="EU49" t="str">
            <v/>
          </cell>
          <cell r="EV49" t="str">
            <v/>
          </cell>
          <cell r="EW49" t="str">
            <v/>
          </cell>
          <cell r="EX49" t="str">
            <v/>
          </cell>
          <cell r="EY49" t="str">
            <v/>
          </cell>
          <cell r="EZ49" t="str">
            <v/>
          </cell>
          <cell r="FA49">
            <v>3896321.0615648404</v>
          </cell>
          <cell r="FB49">
            <v>178270.8084291149</v>
          </cell>
          <cell r="FC49">
            <v>639298.13974353811</v>
          </cell>
          <cell r="FD49">
            <v>3896321.0615648404</v>
          </cell>
          <cell r="FE49">
            <v>571523.35453193833</v>
          </cell>
          <cell r="FF49">
            <v>639298.13974353811</v>
          </cell>
          <cell r="FG49" t="str">
            <v/>
          </cell>
          <cell r="FH49" t="str">
            <v/>
          </cell>
        </row>
        <row r="50">
          <cell r="B50" t="str">
            <v>NO</v>
          </cell>
          <cell r="C50" t="str">
            <v>Sydney</v>
          </cell>
          <cell r="D50" t="str">
            <v>Australia</v>
          </cell>
          <cell r="E50" t="str">
            <v>East Asia and Oceania</v>
          </cell>
          <cell r="H50">
            <v>2007</v>
          </cell>
          <cell r="J50" t="str">
            <v>BASIC</v>
          </cell>
          <cell r="K50">
            <v>172985</v>
          </cell>
          <cell r="L50">
            <v>26.15</v>
          </cell>
          <cell r="M50">
            <v>76056907620.149994</v>
          </cell>
          <cell r="N50">
            <v>52354.1175189063</v>
          </cell>
          <cell r="O50">
            <v>385199.30118175002</v>
          </cell>
          <cell r="P50" t="str">
            <v>IE</v>
          </cell>
          <cell r="Q50">
            <v>109018.03206743801</v>
          </cell>
          <cell r="R50">
            <v>3385780.7704336299</v>
          </cell>
          <cell r="S50" t="str">
            <v>IE</v>
          </cell>
          <cell r="T50" t="str">
            <v>IE</v>
          </cell>
          <cell r="U50" t="str">
            <v>IE</v>
          </cell>
          <cell r="V50" t="str">
            <v>IE</v>
          </cell>
          <cell r="W50" t="str">
            <v>NO</v>
          </cell>
          <cell r="X50" t="str">
            <v>NO</v>
          </cell>
          <cell r="Y50" t="str">
            <v>NO</v>
          </cell>
          <cell r="Z50" t="str">
            <v>NO</v>
          </cell>
          <cell r="AA50" t="str">
            <v>NO</v>
          </cell>
          <cell r="AB50" t="str">
            <v>NO</v>
          </cell>
          <cell r="AC50" t="str">
            <v>NO</v>
          </cell>
          <cell r="AD50" t="str">
            <v>NO</v>
          </cell>
          <cell r="AE50" t="str">
            <v>NO</v>
          </cell>
          <cell r="AF50" t="str">
            <v>NO</v>
          </cell>
          <cell r="AG50" t="str">
            <v>NO</v>
          </cell>
          <cell r="AH50" t="str">
            <v>IE</v>
          </cell>
          <cell r="AI50">
            <v>127211.63792127688</v>
          </cell>
          <cell r="AJ50" t="str">
            <v>NO</v>
          </cell>
          <cell r="AK50">
            <v>291516.77891237679</v>
          </cell>
          <cell r="AL50" t="str">
            <v>NO</v>
          </cell>
          <cell r="AM50">
            <v>50218.469598313452</v>
          </cell>
          <cell r="AN50">
            <v>100436.93782703229</v>
          </cell>
          <cell r="AO50">
            <v>3681.84782271825</v>
          </cell>
          <cell r="AP50" t="str">
            <v>IE</v>
          </cell>
          <cell r="AQ50">
            <v>7363.6956161379803</v>
          </cell>
          <cell r="AR50" t="str">
            <v>NO</v>
          </cell>
          <cell r="AS50" t="str">
            <v>NO</v>
          </cell>
          <cell r="AT50" t="str">
            <v>NE</v>
          </cell>
          <cell r="AU50" t="str">
            <v>IE</v>
          </cell>
          <cell r="AV50" t="str">
            <v>NO</v>
          </cell>
          <cell r="AW50" t="str">
            <v>NE</v>
          </cell>
          <cell r="AX50" t="str">
            <v>NO</v>
          </cell>
          <cell r="AY50">
            <v>643148.86225943686</v>
          </cell>
          <cell r="AZ50" t="str">
            <v>NO</v>
          </cell>
          <cell r="BA50" t="str">
            <v>NO</v>
          </cell>
          <cell r="BB50" t="str">
            <v>NO</v>
          </cell>
          <cell r="BC50" t="str">
            <v>NO</v>
          </cell>
          <cell r="BD50" t="str">
            <v>NO</v>
          </cell>
          <cell r="BE50" t="str">
            <v>NO</v>
          </cell>
          <cell r="BF50" t="str">
            <v>NO</v>
          </cell>
          <cell r="BG50" t="str">
            <v>NO</v>
          </cell>
          <cell r="BH50">
            <v>4305.0043493599997</v>
          </cell>
          <cell r="BI50" t="str">
            <v>NO</v>
          </cell>
          <cell r="BJ50" t="str">
            <v>NE</v>
          </cell>
          <cell r="BK50" t="str">
            <v>NE</v>
          </cell>
          <cell r="BL50" t="str">
            <v>NE</v>
          </cell>
          <cell r="BM50" t="str">
            <v>NE</v>
          </cell>
          <cell r="BN50" t="str">
            <v>NE</v>
          </cell>
          <cell r="BO50">
            <v>769160.20740195422</v>
          </cell>
          <cell r="BP50">
            <v>0</v>
          </cell>
          <cell r="BQ50">
            <v>0</v>
          </cell>
          <cell r="BR50">
            <v>0</v>
          </cell>
          <cell r="BS50">
            <v>0</v>
          </cell>
          <cell r="BT50">
            <v>0</v>
          </cell>
          <cell r="BU50">
            <v>0</v>
          </cell>
          <cell r="BW50">
            <v>4760918.0431528296</v>
          </cell>
          <cell r="BX50">
            <v>5160235.4555083765</v>
          </cell>
          <cell r="BY50">
            <v>5929395.662910331</v>
          </cell>
          <cell r="BZ50">
            <v>292265.63533033943</v>
          </cell>
          <cell r="CA50">
            <v>3932352.2212017244</v>
          </cell>
          <cell r="CB50">
            <v>181111.95534230859</v>
          </cell>
          <cell r="CC50">
            <v>647453.86660879687</v>
          </cell>
          <cell r="CD50">
            <v>3932352.2212017244</v>
          </cell>
          <cell r="CE50">
            <v>580429.36769785569</v>
          </cell>
          <cell r="CF50">
            <v>647453.86660879687</v>
          </cell>
          <cell r="CG50" t="str">
            <v/>
          </cell>
          <cell r="CH50" t="str">
            <v/>
          </cell>
          <cell r="CI50">
            <v>161372.14958634431</v>
          </cell>
          <cell r="CK50">
            <v>130893.48574399513</v>
          </cell>
          <cell r="CL50" t="str">
            <v/>
          </cell>
          <cell r="CM50" t="str">
            <v/>
          </cell>
          <cell r="CN50" t="str">
            <v/>
          </cell>
          <cell r="CO50" t="str">
            <v/>
          </cell>
          <cell r="CP50">
            <v>437553.41870065633</v>
          </cell>
          <cell r="CQ50">
            <v>3494798.802501068</v>
          </cell>
          <cell r="CR50" t="str">
            <v/>
          </cell>
          <cell r="CS50" t="str">
            <v/>
          </cell>
          <cell r="CT50" t="str">
            <v/>
          </cell>
          <cell r="CU50" t="str">
            <v/>
          </cell>
          <cell r="CV50" t="str">
            <v/>
          </cell>
          <cell r="CW50" t="str">
            <v/>
          </cell>
          <cell r="CX50">
            <v>127211.63792127688</v>
          </cell>
          <cell r="CY50">
            <v>50218.469598313452</v>
          </cell>
          <cell r="CZ50">
            <v>3681.84782271825</v>
          </cell>
          <cell r="DA50" t="str">
            <v/>
          </cell>
          <cell r="DB50" t="str">
            <v/>
          </cell>
          <cell r="DC50">
            <v>643148.86225943686</v>
          </cell>
          <cell r="DD50" t="str">
            <v/>
          </cell>
          <cell r="DE50" t="str">
            <v/>
          </cell>
          <cell r="DF50">
            <v>4305.0043493599997</v>
          </cell>
          <cell r="DG50">
            <v>437553.41870065633</v>
          </cell>
          <cell r="DH50">
            <v>3494798.802501068</v>
          </cell>
          <cell r="DI50" t="str">
            <v/>
          </cell>
          <cell r="DJ50" t="str">
            <v/>
          </cell>
          <cell r="DK50" t="str">
            <v/>
          </cell>
          <cell r="DL50" t="str">
            <v/>
          </cell>
          <cell r="DM50" t="str">
            <v/>
          </cell>
          <cell r="DN50" t="str">
            <v/>
          </cell>
          <cell r="DO50">
            <v>418728.4168336537</v>
          </cell>
          <cell r="DP50">
            <v>150655.40742534574</v>
          </cell>
          <cell r="DQ50">
            <v>11045.54343885623</v>
          </cell>
          <cell r="DR50" t="str">
            <v/>
          </cell>
          <cell r="DS50" t="str">
            <v/>
          </cell>
          <cell r="DT50">
            <v>643148.86225943686</v>
          </cell>
          <cell r="DU50" t="str">
            <v/>
          </cell>
          <cell r="DV50" t="str">
            <v/>
          </cell>
          <cell r="DW50">
            <v>4305.0043493599997</v>
          </cell>
          <cell r="DX50" t="str">
            <v/>
          </cell>
          <cell r="DY50" t="str">
            <v/>
          </cell>
          <cell r="DZ50" t="str">
            <v/>
          </cell>
          <cell r="EA50" t="str">
            <v/>
          </cell>
          <cell r="EB50" t="str">
            <v/>
          </cell>
          <cell r="EC50">
            <v>769160.20740195422</v>
          </cell>
          <cell r="ED50">
            <v>52354.1175189063</v>
          </cell>
          <cell r="EE50">
            <v>109018.03206743801</v>
          </cell>
          <cell r="EF50" t="str">
            <v/>
          </cell>
          <cell r="EG50" t="str">
            <v/>
          </cell>
          <cell r="EH50" t="str">
            <v/>
          </cell>
          <cell r="EI50" t="str">
            <v/>
          </cell>
          <cell r="EJ50" t="str">
            <v/>
          </cell>
          <cell r="EK50" t="str">
            <v/>
          </cell>
          <cell r="EL50" t="str">
            <v/>
          </cell>
          <cell r="EM50">
            <v>127211.63792127688</v>
          </cell>
          <cell r="EN50" t="str">
            <v/>
          </cell>
          <cell r="EO50">
            <v>3681.84782271825</v>
          </cell>
          <cell r="EP50" t="str">
            <v/>
          </cell>
          <cell r="EQ50" t="str">
            <v/>
          </cell>
          <cell r="ER50" t="str">
            <v/>
          </cell>
          <cell r="ES50" t="str">
            <v/>
          </cell>
          <cell r="ET50" t="str">
            <v/>
          </cell>
          <cell r="EU50" t="str">
            <v/>
          </cell>
          <cell r="EV50" t="str">
            <v/>
          </cell>
          <cell r="EW50" t="str">
            <v/>
          </cell>
          <cell r="EX50" t="str">
            <v/>
          </cell>
          <cell r="EY50" t="str">
            <v/>
          </cell>
          <cell r="EZ50" t="str">
            <v/>
          </cell>
          <cell r="FA50">
            <v>3932352.2212017244</v>
          </cell>
          <cell r="FB50">
            <v>181111.95534230859</v>
          </cell>
          <cell r="FC50">
            <v>647453.86660879687</v>
          </cell>
          <cell r="FD50">
            <v>3932352.2212017244</v>
          </cell>
          <cell r="FE50">
            <v>580429.36769785569</v>
          </cell>
          <cell r="FF50">
            <v>647453.86660879687</v>
          </cell>
          <cell r="FG50" t="str">
            <v/>
          </cell>
          <cell r="FH50" t="str">
            <v/>
          </cell>
        </row>
        <row r="51">
          <cell r="B51" t="str">
            <v>NO</v>
          </cell>
          <cell r="C51" t="str">
            <v>Sydney</v>
          </cell>
          <cell r="D51" t="str">
            <v>Australia</v>
          </cell>
          <cell r="E51" t="str">
            <v>East Asia and Oceania</v>
          </cell>
          <cell r="H51">
            <v>2008</v>
          </cell>
          <cell r="J51" t="str">
            <v>BASIC</v>
          </cell>
          <cell r="K51">
            <v>177150</v>
          </cell>
          <cell r="L51">
            <v>26.15</v>
          </cell>
          <cell r="M51">
            <v>88629960367.680008</v>
          </cell>
          <cell r="N51">
            <v>54526.968345078501</v>
          </cell>
          <cell r="O51">
            <v>391807.76036734902</v>
          </cell>
          <cell r="P51" t="str">
            <v>IE</v>
          </cell>
          <cell r="Q51">
            <v>109267.94068241199</v>
          </cell>
          <cell r="R51">
            <v>3299828.3005686998</v>
          </cell>
          <cell r="S51" t="str">
            <v>IE</v>
          </cell>
          <cell r="T51" t="str">
            <v>IE</v>
          </cell>
          <cell r="U51" t="str">
            <v>IE</v>
          </cell>
          <cell r="V51" t="str">
            <v>IE</v>
          </cell>
          <cell r="W51" t="str">
            <v>NO</v>
          </cell>
          <cell r="X51" t="str">
            <v>NO</v>
          </cell>
          <cell r="Y51" t="str">
            <v>NO</v>
          </cell>
          <cell r="Z51" t="str">
            <v>NO</v>
          </cell>
          <cell r="AA51" t="str">
            <v>NO</v>
          </cell>
          <cell r="AB51" t="str">
            <v>NO</v>
          </cell>
          <cell r="AC51" t="str">
            <v>NO</v>
          </cell>
          <cell r="AD51" t="str">
            <v>NO</v>
          </cell>
          <cell r="AE51" t="str">
            <v>NO</v>
          </cell>
          <cell r="AF51" t="str">
            <v>NO</v>
          </cell>
          <cell r="AG51" t="str">
            <v>NO</v>
          </cell>
          <cell r="AH51" t="str">
            <v>IE</v>
          </cell>
          <cell r="AI51">
            <v>128679.04583251958</v>
          </cell>
          <cell r="AJ51" t="str">
            <v>NO</v>
          </cell>
          <cell r="AK51">
            <v>283807.56587069068</v>
          </cell>
          <cell r="AL51" t="str">
            <v>NO</v>
          </cell>
          <cell r="AM51">
            <v>51120.951741179255</v>
          </cell>
          <cell r="AN51">
            <v>102241.90208815079</v>
          </cell>
          <cell r="AO51">
            <v>3745.2458348758601</v>
          </cell>
          <cell r="AP51" t="str">
            <v>IE</v>
          </cell>
          <cell r="AQ51">
            <v>7490.4916399487101</v>
          </cell>
          <cell r="AR51" t="str">
            <v>NO</v>
          </cell>
          <cell r="AS51" t="str">
            <v>NO</v>
          </cell>
          <cell r="AT51" t="str">
            <v>NE</v>
          </cell>
          <cell r="AU51" t="str">
            <v>IE</v>
          </cell>
          <cell r="AV51" t="str">
            <v>NO</v>
          </cell>
          <cell r="AW51" t="str">
            <v>NE</v>
          </cell>
          <cell r="AX51" t="str">
            <v>NO</v>
          </cell>
          <cell r="AY51">
            <v>589812.13493373094</v>
          </cell>
          <cell r="AZ51" t="str">
            <v>NO</v>
          </cell>
          <cell r="BA51" t="str">
            <v>NO</v>
          </cell>
          <cell r="BB51" t="str">
            <v>NO</v>
          </cell>
          <cell r="BC51" t="str">
            <v>NO</v>
          </cell>
          <cell r="BD51" t="str">
            <v>NO</v>
          </cell>
          <cell r="BE51" t="str">
            <v>NO</v>
          </cell>
          <cell r="BF51" t="str">
            <v>NO</v>
          </cell>
          <cell r="BG51" t="str">
            <v>NO</v>
          </cell>
          <cell r="BH51">
            <v>4408.6569384000004</v>
          </cell>
          <cell r="BI51" t="str">
            <v>NO</v>
          </cell>
          <cell r="BJ51" t="str">
            <v>NE</v>
          </cell>
          <cell r="BK51" t="str">
            <v>NE</v>
          </cell>
          <cell r="BL51" t="str">
            <v>NE</v>
          </cell>
          <cell r="BM51" t="str">
            <v>NE</v>
          </cell>
          <cell r="BN51" t="str">
            <v>NE</v>
          </cell>
          <cell r="BO51">
            <v>754651.11948681273</v>
          </cell>
          <cell r="BP51">
            <v>0</v>
          </cell>
          <cell r="BQ51">
            <v>0</v>
          </cell>
          <cell r="BR51">
            <v>0</v>
          </cell>
          <cell r="BS51">
            <v>0</v>
          </cell>
          <cell r="BT51">
            <v>0</v>
          </cell>
          <cell r="BU51">
            <v>0</v>
          </cell>
          <cell r="BW51">
            <v>4633197.0052442448</v>
          </cell>
          <cell r="BX51">
            <v>5026736.9648430347</v>
          </cell>
          <cell r="BY51">
            <v>5781388.0843298472</v>
          </cell>
          <cell r="BZ51">
            <v>296219.20069488592</v>
          </cell>
          <cell r="CA51">
            <v>3855430.9699635394</v>
          </cell>
          <cell r="CB51">
            <v>183545.24340857469</v>
          </cell>
          <cell r="CC51">
            <v>594220.79187213094</v>
          </cell>
          <cell r="CD51">
            <v>3855430.9699635394</v>
          </cell>
          <cell r="CE51">
            <v>577085.20300736488</v>
          </cell>
          <cell r="CF51">
            <v>594220.79187213094</v>
          </cell>
          <cell r="CG51" t="str">
            <v/>
          </cell>
          <cell r="CH51" t="str">
            <v/>
          </cell>
          <cell r="CI51">
            <v>163794.9090274905</v>
          </cell>
          <cell r="CK51">
            <v>132424.29166739545</v>
          </cell>
          <cell r="CL51" t="str">
            <v/>
          </cell>
          <cell r="CM51" t="str">
            <v/>
          </cell>
          <cell r="CN51" t="str">
            <v/>
          </cell>
          <cell r="CO51" t="str">
            <v/>
          </cell>
          <cell r="CP51">
            <v>446334.72871242755</v>
          </cell>
          <cell r="CQ51">
            <v>3409096.241251112</v>
          </cell>
          <cell r="CR51" t="str">
            <v/>
          </cell>
          <cell r="CS51" t="str">
            <v/>
          </cell>
          <cell r="CT51" t="str">
            <v/>
          </cell>
          <cell r="CU51" t="str">
            <v/>
          </cell>
          <cell r="CV51" t="str">
            <v/>
          </cell>
          <cell r="CW51" t="str">
            <v/>
          </cell>
          <cell r="CX51">
            <v>128679.04583251958</v>
          </cell>
          <cell r="CY51">
            <v>51120.951741179255</v>
          </cell>
          <cell r="CZ51">
            <v>3745.2458348758601</v>
          </cell>
          <cell r="DA51" t="str">
            <v/>
          </cell>
          <cell r="DB51" t="str">
            <v/>
          </cell>
          <cell r="DC51">
            <v>589812.13493373094</v>
          </cell>
          <cell r="DD51" t="str">
            <v/>
          </cell>
          <cell r="DE51" t="str">
            <v/>
          </cell>
          <cell r="DF51">
            <v>4408.6569384000004</v>
          </cell>
          <cell r="DG51">
            <v>446334.72871242755</v>
          </cell>
          <cell r="DH51">
            <v>3409096.241251112</v>
          </cell>
          <cell r="DI51" t="str">
            <v/>
          </cell>
          <cell r="DJ51" t="str">
            <v/>
          </cell>
          <cell r="DK51" t="str">
            <v/>
          </cell>
          <cell r="DL51" t="str">
            <v/>
          </cell>
          <cell r="DM51" t="str">
            <v/>
          </cell>
          <cell r="DN51" t="str">
            <v/>
          </cell>
          <cell r="DO51">
            <v>412486.61170321028</v>
          </cell>
          <cell r="DP51">
            <v>153362.85382933004</v>
          </cell>
          <cell r="DQ51">
            <v>11235.737474824571</v>
          </cell>
          <cell r="DR51" t="str">
            <v/>
          </cell>
          <cell r="DS51" t="str">
            <v/>
          </cell>
          <cell r="DT51">
            <v>589812.13493373094</v>
          </cell>
          <cell r="DU51" t="str">
            <v/>
          </cell>
          <cell r="DV51" t="str">
            <v/>
          </cell>
          <cell r="DW51">
            <v>4408.6569384000004</v>
          </cell>
          <cell r="DX51" t="str">
            <v/>
          </cell>
          <cell r="DY51" t="str">
            <v/>
          </cell>
          <cell r="DZ51" t="str">
            <v/>
          </cell>
          <cell r="EA51" t="str">
            <v/>
          </cell>
          <cell r="EB51" t="str">
            <v/>
          </cell>
          <cell r="EC51">
            <v>754651.11948681273</v>
          </cell>
          <cell r="ED51">
            <v>54526.968345078501</v>
          </cell>
          <cell r="EE51">
            <v>109267.94068241199</v>
          </cell>
          <cell r="EF51" t="str">
            <v/>
          </cell>
          <cell r="EG51" t="str">
            <v/>
          </cell>
          <cell r="EH51" t="str">
            <v/>
          </cell>
          <cell r="EI51" t="str">
            <v/>
          </cell>
          <cell r="EJ51" t="str">
            <v/>
          </cell>
          <cell r="EK51" t="str">
            <v/>
          </cell>
          <cell r="EL51" t="str">
            <v/>
          </cell>
          <cell r="EM51">
            <v>128679.04583251958</v>
          </cell>
          <cell r="EN51" t="str">
            <v/>
          </cell>
          <cell r="EO51">
            <v>3745.2458348758601</v>
          </cell>
          <cell r="EP51" t="str">
            <v/>
          </cell>
          <cell r="EQ51" t="str">
            <v/>
          </cell>
          <cell r="ER51" t="str">
            <v/>
          </cell>
          <cell r="ES51" t="str">
            <v/>
          </cell>
          <cell r="ET51" t="str">
            <v/>
          </cell>
          <cell r="EU51" t="str">
            <v/>
          </cell>
          <cell r="EV51" t="str">
            <v/>
          </cell>
          <cell r="EW51" t="str">
            <v/>
          </cell>
          <cell r="EX51" t="str">
            <v/>
          </cell>
          <cell r="EY51" t="str">
            <v/>
          </cell>
          <cell r="EZ51" t="str">
            <v/>
          </cell>
          <cell r="FA51">
            <v>3855430.9699635394</v>
          </cell>
          <cell r="FB51">
            <v>183545.24340857469</v>
          </cell>
          <cell r="FC51">
            <v>594220.79187213094</v>
          </cell>
          <cell r="FD51">
            <v>3855430.9699635394</v>
          </cell>
          <cell r="FE51">
            <v>577085.20300736488</v>
          </cell>
          <cell r="FF51">
            <v>594220.79187213094</v>
          </cell>
          <cell r="FG51" t="str">
            <v/>
          </cell>
          <cell r="FH51" t="str">
            <v/>
          </cell>
        </row>
        <row r="52">
          <cell r="B52" t="str">
            <v>NO</v>
          </cell>
          <cell r="C52" t="str">
            <v>Sydney</v>
          </cell>
          <cell r="D52" t="str">
            <v>Australia</v>
          </cell>
          <cell r="E52" t="str">
            <v>East Asia and Oceania</v>
          </cell>
          <cell r="H52">
            <v>2009</v>
          </cell>
          <cell r="J52" t="str">
            <v>BASIC</v>
          </cell>
          <cell r="K52">
            <v>180748</v>
          </cell>
          <cell r="L52">
            <v>26.15</v>
          </cell>
          <cell r="M52">
            <v>76681148282.619995</v>
          </cell>
          <cell r="N52">
            <v>54553.375587391201</v>
          </cell>
          <cell r="O52">
            <v>385693.40386570001</v>
          </cell>
          <cell r="P52" t="str">
            <v>IE</v>
          </cell>
          <cell r="Q52">
            <v>109528.910433999</v>
          </cell>
          <cell r="R52">
            <v>3257594.6294132601</v>
          </cell>
          <cell r="S52" t="str">
            <v>IE</v>
          </cell>
          <cell r="T52" t="str">
            <v>IE</v>
          </cell>
          <cell r="U52" t="str">
            <v>IE</v>
          </cell>
          <cell r="V52" t="str">
            <v>IE</v>
          </cell>
          <cell r="W52" t="str">
            <v>NO</v>
          </cell>
          <cell r="X52" t="str">
            <v>NO</v>
          </cell>
          <cell r="Y52" t="str">
            <v>NO</v>
          </cell>
          <cell r="Z52" t="str">
            <v>NO</v>
          </cell>
          <cell r="AA52" t="str">
            <v>NO</v>
          </cell>
          <cell r="AB52" t="str">
            <v>NO</v>
          </cell>
          <cell r="AC52" t="str">
            <v>NO</v>
          </cell>
          <cell r="AD52" t="str">
            <v>NO</v>
          </cell>
          <cell r="AE52" t="str">
            <v>NO</v>
          </cell>
          <cell r="AF52" t="str">
            <v>NO</v>
          </cell>
          <cell r="AG52" t="str">
            <v>NO</v>
          </cell>
          <cell r="AH52" t="str">
            <v>IE</v>
          </cell>
          <cell r="AI52">
            <v>133275.42007599885</v>
          </cell>
          <cell r="AJ52" t="str">
            <v>NO</v>
          </cell>
          <cell r="AK52">
            <v>294041.43982656713</v>
          </cell>
          <cell r="AL52" t="str">
            <v>NO</v>
          </cell>
          <cell r="AM52">
            <v>52172.558017017611</v>
          </cell>
          <cell r="AN52">
            <v>104345.11461114739</v>
          </cell>
          <cell r="AO52">
            <v>3818.7035424147598</v>
          </cell>
          <cell r="AP52" t="str">
            <v>IE</v>
          </cell>
          <cell r="AQ52">
            <v>7637.4070544419701</v>
          </cell>
          <cell r="AR52" t="str">
            <v>NO</v>
          </cell>
          <cell r="AS52" t="str">
            <v>NO</v>
          </cell>
          <cell r="AT52" t="str">
            <v>NE</v>
          </cell>
          <cell r="AU52" t="str">
            <v>IE</v>
          </cell>
          <cell r="AV52" t="str">
            <v>NO</v>
          </cell>
          <cell r="AW52" t="str">
            <v>NE</v>
          </cell>
          <cell r="AX52" t="str">
            <v>NO</v>
          </cell>
          <cell r="AY52">
            <v>390515.08617782395</v>
          </cell>
          <cell r="AZ52" t="str">
            <v>NO</v>
          </cell>
          <cell r="BA52" t="str">
            <v>NO</v>
          </cell>
          <cell r="BB52" t="str">
            <v>NO</v>
          </cell>
          <cell r="BC52" t="str">
            <v>NO</v>
          </cell>
          <cell r="BD52" t="str">
            <v>NO</v>
          </cell>
          <cell r="BE52" t="str">
            <v>NO</v>
          </cell>
          <cell r="BF52" t="str">
            <v>NO</v>
          </cell>
          <cell r="BG52" t="str">
            <v>NO</v>
          </cell>
          <cell r="BH52">
            <v>4498.1988388480004</v>
          </cell>
          <cell r="BI52" t="str">
            <v>NO</v>
          </cell>
          <cell r="BJ52" t="str">
            <v>NE</v>
          </cell>
          <cell r="BK52" t="str">
            <v>NE</v>
          </cell>
          <cell r="BL52" t="str">
            <v>NE</v>
          </cell>
          <cell r="BM52" t="str">
            <v>NE</v>
          </cell>
          <cell r="BN52" t="str">
            <v>NE</v>
          </cell>
          <cell r="BO52">
            <v>791508.80628556549</v>
          </cell>
          <cell r="BP52">
            <v>0</v>
          </cell>
          <cell r="BQ52">
            <v>0</v>
          </cell>
          <cell r="BR52">
            <v>0</v>
          </cell>
          <cell r="BS52">
            <v>0</v>
          </cell>
          <cell r="BT52">
            <v>0</v>
          </cell>
          <cell r="BU52">
            <v>0</v>
          </cell>
          <cell r="BW52">
            <v>4391650.2859524535</v>
          </cell>
          <cell r="BX52">
            <v>4797674.2474446101</v>
          </cell>
          <cell r="BY52">
            <v>5589183.0537301758</v>
          </cell>
          <cell r="BZ52">
            <v>301176.40963980381</v>
          </cell>
          <cell r="CA52">
            <v>3807370.3193003503</v>
          </cell>
          <cell r="CB52">
            <v>189266.68163543122</v>
          </cell>
          <cell r="CC52">
            <v>395013.28501667193</v>
          </cell>
          <cell r="CD52">
            <v>3807370.3193003503</v>
          </cell>
          <cell r="CE52">
            <v>595290.64312758762</v>
          </cell>
          <cell r="CF52">
            <v>395013.28501667193</v>
          </cell>
          <cell r="CG52" t="str">
            <v/>
          </cell>
          <cell r="CH52" t="str">
            <v/>
          </cell>
          <cell r="CI52">
            <v>164082.2860213902</v>
          </cell>
          <cell r="CK52">
            <v>137094.12361841361</v>
          </cell>
          <cell r="CL52" t="str">
            <v/>
          </cell>
          <cell r="CM52" t="str">
            <v/>
          </cell>
          <cell r="CN52" t="str">
            <v/>
          </cell>
          <cell r="CO52" t="str">
            <v/>
          </cell>
          <cell r="CP52">
            <v>440246.77945309121</v>
          </cell>
          <cell r="CQ52">
            <v>3367123.5398472589</v>
          </cell>
          <cell r="CR52" t="str">
            <v/>
          </cell>
          <cell r="CS52" t="str">
            <v/>
          </cell>
          <cell r="CT52" t="str">
            <v/>
          </cell>
          <cell r="CU52" t="str">
            <v/>
          </cell>
          <cell r="CV52" t="str">
            <v/>
          </cell>
          <cell r="CW52" t="str">
            <v/>
          </cell>
          <cell r="CX52">
            <v>133275.42007599885</v>
          </cell>
          <cell r="CY52">
            <v>52172.558017017611</v>
          </cell>
          <cell r="CZ52">
            <v>3818.7035424147598</v>
          </cell>
          <cell r="DA52" t="str">
            <v/>
          </cell>
          <cell r="DB52" t="str">
            <v/>
          </cell>
          <cell r="DC52">
            <v>390515.08617782395</v>
          </cell>
          <cell r="DD52" t="str">
            <v/>
          </cell>
          <cell r="DE52" t="str">
            <v/>
          </cell>
          <cell r="DF52">
            <v>4498.1988388480004</v>
          </cell>
          <cell r="DG52">
            <v>440246.77945309121</v>
          </cell>
          <cell r="DH52">
            <v>3367123.5398472589</v>
          </cell>
          <cell r="DI52" t="str">
            <v/>
          </cell>
          <cell r="DJ52" t="str">
            <v/>
          </cell>
          <cell r="DK52" t="str">
            <v/>
          </cell>
          <cell r="DL52" t="str">
            <v/>
          </cell>
          <cell r="DM52" t="str">
            <v/>
          </cell>
          <cell r="DN52" t="str">
            <v/>
          </cell>
          <cell r="DO52">
            <v>427316.85990256595</v>
          </cell>
          <cell r="DP52">
            <v>156517.67262816499</v>
          </cell>
          <cell r="DQ52">
            <v>11456.11059685673</v>
          </cell>
          <cell r="DR52" t="str">
            <v/>
          </cell>
          <cell r="DS52" t="str">
            <v/>
          </cell>
          <cell r="DT52">
            <v>390515.08617782395</v>
          </cell>
          <cell r="DU52" t="str">
            <v/>
          </cell>
          <cell r="DV52" t="str">
            <v/>
          </cell>
          <cell r="DW52">
            <v>4498.1988388480004</v>
          </cell>
          <cell r="DX52" t="str">
            <v/>
          </cell>
          <cell r="DY52" t="str">
            <v/>
          </cell>
          <cell r="DZ52" t="str">
            <v/>
          </cell>
          <cell r="EA52" t="str">
            <v/>
          </cell>
          <cell r="EB52" t="str">
            <v/>
          </cell>
          <cell r="EC52">
            <v>791508.80628556549</v>
          </cell>
          <cell r="ED52">
            <v>54553.375587391201</v>
          </cell>
          <cell r="EE52">
            <v>109528.910433999</v>
          </cell>
          <cell r="EF52" t="str">
            <v/>
          </cell>
          <cell r="EG52" t="str">
            <v/>
          </cell>
          <cell r="EH52" t="str">
            <v/>
          </cell>
          <cell r="EI52" t="str">
            <v/>
          </cell>
          <cell r="EJ52" t="str">
            <v/>
          </cell>
          <cell r="EK52" t="str">
            <v/>
          </cell>
          <cell r="EL52" t="str">
            <v/>
          </cell>
          <cell r="EM52">
            <v>133275.42007599885</v>
          </cell>
          <cell r="EN52" t="str">
            <v/>
          </cell>
          <cell r="EO52">
            <v>3818.7035424147598</v>
          </cell>
          <cell r="EP52" t="str">
            <v/>
          </cell>
          <cell r="EQ52" t="str">
            <v/>
          </cell>
          <cell r="ER52" t="str">
            <v/>
          </cell>
          <cell r="ES52" t="str">
            <v/>
          </cell>
          <cell r="ET52" t="str">
            <v/>
          </cell>
          <cell r="EU52" t="str">
            <v/>
          </cell>
          <cell r="EV52" t="str">
            <v/>
          </cell>
          <cell r="EW52" t="str">
            <v/>
          </cell>
          <cell r="EX52" t="str">
            <v/>
          </cell>
          <cell r="EY52" t="str">
            <v/>
          </cell>
          <cell r="EZ52" t="str">
            <v/>
          </cell>
          <cell r="FA52">
            <v>3807370.3193003503</v>
          </cell>
          <cell r="FB52">
            <v>189266.68163543122</v>
          </cell>
          <cell r="FC52">
            <v>395013.28501667193</v>
          </cell>
          <cell r="FD52">
            <v>3807370.3193003503</v>
          </cell>
          <cell r="FE52">
            <v>595290.64312758762</v>
          </cell>
          <cell r="FF52">
            <v>395013.28501667193</v>
          </cell>
          <cell r="FG52" t="str">
            <v/>
          </cell>
          <cell r="FH52" t="str">
            <v/>
          </cell>
        </row>
        <row r="53">
          <cell r="B53" t="str">
            <v>NO</v>
          </cell>
          <cell r="C53" t="str">
            <v>Sydney</v>
          </cell>
          <cell r="D53" t="str">
            <v>Australia</v>
          </cell>
          <cell r="E53" t="str">
            <v>East Asia and Oceania</v>
          </cell>
          <cell r="H53">
            <v>2010</v>
          </cell>
          <cell r="J53" t="str">
            <v>BASIC</v>
          </cell>
          <cell r="K53">
            <v>183281</v>
          </cell>
          <cell r="L53">
            <v>26.15</v>
          </cell>
          <cell r="M53">
            <v>81973859992.600006</v>
          </cell>
          <cell r="N53">
            <v>54552.566764408701</v>
          </cell>
          <cell r="O53">
            <v>388580.51907899999</v>
          </cell>
          <cell r="P53" t="str">
            <v>IE</v>
          </cell>
          <cell r="Q53">
            <v>109530.7379831</v>
          </cell>
          <cell r="R53">
            <v>3238649.3954502</v>
          </cell>
          <cell r="S53" t="str">
            <v>IE</v>
          </cell>
          <cell r="T53" t="str">
            <v>IE</v>
          </cell>
          <cell r="U53" t="str">
            <v>IE</v>
          </cell>
          <cell r="V53" t="str">
            <v>IE</v>
          </cell>
          <cell r="W53" t="str">
            <v>NO</v>
          </cell>
          <cell r="X53" t="str">
            <v>NO</v>
          </cell>
          <cell r="Y53" t="str">
            <v>NO</v>
          </cell>
          <cell r="Z53" t="str">
            <v>NO</v>
          </cell>
          <cell r="AA53" t="str">
            <v>NO</v>
          </cell>
          <cell r="AB53" t="str">
            <v>NO</v>
          </cell>
          <cell r="AC53" t="str">
            <v>NO</v>
          </cell>
          <cell r="AD53" t="str">
            <v>NO</v>
          </cell>
          <cell r="AE53" t="str">
            <v>NO</v>
          </cell>
          <cell r="AF53" t="str">
            <v>NO</v>
          </cell>
          <cell r="AG53" t="str">
            <v>NO</v>
          </cell>
          <cell r="AH53" t="str">
            <v>IE</v>
          </cell>
          <cell r="AI53">
            <v>137871.79429993709</v>
          </cell>
          <cell r="AJ53" t="str">
            <v>NO</v>
          </cell>
          <cell r="AK53">
            <v>304275.31373874744</v>
          </cell>
          <cell r="AL53" t="str">
            <v>NO</v>
          </cell>
          <cell r="AM53">
            <v>53224.164287265499</v>
          </cell>
          <cell r="AN53">
            <v>106448.3271229629</v>
          </cell>
          <cell r="AO53">
            <v>3892.1612502887501</v>
          </cell>
          <cell r="AP53" t="str">
            <v>IE</v>
          </cell>
          <cell r="AQ53">
            <v>7784.3224696054103</v>
          </cell>
          <cell r="AR53" t="str">
            <v>NO</v>
          </cell>
          <cell r="AS53" t="str">
            <v>NO</v>
          </cell>
          <cell r="AT53" t="str">
            <v>NE</v>
          </cell>
          <cell r="AU53" t="str">
            <v>IE</v>
          </cell>
          <cell r="AV53" t="str">
            <v>NO</v>
          </cell>
          <cell r="AW53" t="str">
            <v>NE</v>
          </cell>
          <cell r="AX53" t="str">
            <v>NO</v>
          </cell>
          <cell r="AY53">
            <v>384992.75783500989</v>
          </cell>
          <cell r="AZ53" t="str">
            <v>NO</v>
          </cell>
          <cell r="BA53" t="str">
            <v>NO</v>
          </cell>
          <cell r="BB53" t="str">
            <v>NO</v>
          </cell>
          <cell r="BC53" t="str">
            <v>NO</v>
          </cell>
          <cell r="BD53" t="str">
            <v>NO</v>
          </cell>
          <cell r="BE53" t="str">
            <v>NO</v>
          </cell>
          <cell r="BF53" t="str">
            <v>NO</v>
          </cell>
          <cell r="BG53" t="str">
            <v>NO</v>
          </cell>
          <cell r="BH53">
            <v>4561.236535856</v>
          </cell>
          <cell r="BI53" t="str">
            <v>NO</v>
          </cell>
          <cell r="BJ53" t="str">
            <v>NE</v>
          </cell>
          <cell r="BK53" t="str">
            <v>NE</v>
          </cell>
          <cell r="BL53" t="str">
            <v>NE</v>
          </cell>
          <cell r="BM53" t="str">
            <v>NE</v>
          </cell>
          <cell r="BN53" t="str">
            <v>NE</v>
          </cell>
          <cell r="BO53">
            <v>732734.62900383933</v>
          </cell>
          <cell r="BP53">
            <v>0</v>
          </cell>
          <cell r="BQ53">
            <v>0</v>
          </cell>
          <cell r="BR53">
            <v>0</v>
          </cell>
          <cell r="BS53">
            <v>0</v>
          </cell>
          <cell r="BT53">
            <v>0</v>
          </cell>
          <cell r="BU53">
            <v>0</v>
          </cell>
          <cell r="BW53">
            <v>4375855.333485066</v>
          </cell>
          <cell r="BX53">
            <v>4794363.2968163816</v>
          </cell>
          <cell r="BY53">
            <v>5527097.9258202212</v>
          </cell>
          <cell r="BZ53">
            <v>305847.26029773452</v>
          </cell>
          <cell r="CA53">
            <v>3791313.2192767086</v>
          </cell>
          <cell r="CB53">
            <v>194988.11983749134</v>
          </cell>
          <cell r="CC53">
            <v>389553.99437086587</v>
          </cell>
          <cell r="CD53">
            <v>3791313.2192767086</v>
          </cell>
          <cell r="CE53">
            <v>613496.08316880709</v>
          </cell>
          <cell r="CF53">
            <v>389553.99437086587</v>
          </cell>
          <cell r="CG53" t="str">
            <v/>
          </cell>
          <cell r="CH53" t="str">
            <v/>
          </cell>
          <cell r="CI53">
            <v>164083.30474750869</v>
          </cell>
          <cell r="CK53">
            <v>141763.95555022583</v>
          </cell>
          <cell r="CL53" t="str">
            <v/>
          </cell>
          <cell r="CM53" t="str">
            <v/>
          </cell>
          <cell r="CN53" t="str">
            <v/>
          </cell>
          <cell r="CO53" t="str">
            <v/>
          </cell>
          <cell r="CP53">
            <v>443133.08584340871</v>
          </cell>
          <cell r="CQ53">
            <v>3348180.1334333001</v>
          </cell>
          <cell r="CR53" t="str">
            <v/>
          </cell>
          <cell r="CS53" t="str">
            <v/>
          </cell>
          <cell r="CT53" t="str">
            <v/>
          </cell>
          <cell r="CU53" t="str">
            <v/>
          </cell>
          <cell r="CV53" t="str">
            <v/>
          </cell>
          <cell r="CW53" t="str">
            <v/>
          </cell>
          <cell r="CX53">
            <v>137871.79429993709</v>
          </cell>
          <cell r="CY53">
            <v>53224.164287265499</v>
          </cell>
          <cell r="CZ53">
            <v>3892.1612502887501</v>
          </cell>
          <cell r="DA53" t="str">
            <v/>
          </cell>
          <cell r="DB53" t="str">
            <v/>
          </cell>
          <cell r="DC53">
            <v>384992.75783500989</v>
          </cell>
          <cell r="DD53" t="str">
            <v/>
          </cell>
          <cell r="DE53" t="str">
            <v/>
          </cell>
          <cell r="DF53">
            <v>4561.236535856</v>
          </cell>
          <cell r="DG53">
            <v>443133.08584340871</v>
          </cell>
          <cell r="DH53">
            <v>3348180.1334333001</v>
          </cell>
          <cell r="DI53" t="str">
            <v/>
          </cell>
          <cell r="DJ53" t="str">
            <v/>
          </cell>
          <cell r="DK53" t="str">
            <v/>
          </cell>
          <cell r="DL53" t="str">
            <v/>
          </cell>
          <cell r="DM53" t="str">
            <v/>
          </cell>
          <cell r="DN53" t="str">
            <v/>
          </cell>
          <cell r="DO53">
            <v>442147.10803868453</v>
          </cell>
          <cell r="DP53">
            <v>159672.49141022839</v>
          </cell>
          <cell r="DQ53">
            <v>11676.48371989416</v>
          </cell>
          <cell r="DR53" t="str">
            <v/>
          </cell>
          <cell r="DS53" t="str">
            <v/>
          </cell>
          <cell r="DT53">
            <v>384992.75783500989</v>
          </cell>
          <cell r="DU53" t="str">
            <v/>
          </cell>
          <cell r="DV53" t="str">
            <v/>
          </cell>
          <cell r="DW53">
            <v>4561.236535856</v>
          </cell>
          <cell r="DX53" t="str">
            <v/>
          </cell>
          <cell r="DY53" t="str">
            <v/>
          </cell>
          <cell r="DZ53" t="str">
            <v/>
          </cell>
          <cell r="EA53" t="str">
            <v/>
          </cell>
          <cell r="EB53" t="str">
            <v/>
          </cell>
          <cell r="EC53">
            <v>732734.62900383933</v>
          </cell>
          <cell r="ED53">
            <v>54552.566764408701</v>
          </cell>
          <cell r="EE53">
            <v>109530.7379831</v>
          </cell>
          <cell r="EF53" t="str">
            <v/>
          </cell>
          <cell r="EG53" t="str">
            <v/>
          </cell>
          <cell r="EH53" t="str">
            <v/>
          </cell>
          <cell r="EI53" t="str">
            <v/>
          </cell>
          <cell r="EJ53" t="str">
            <v/>
          </cell>
          <cell r="EK53" t="str">
            <v/>
          </cell>
          <cell r="EL53" t="str">
            <v/>
          </cell>
          <cell r="EM53">
            <v>137871.79429993709</v>
          </cell>
          <cell r="EN53" t="str">
            <v/>
          </cell>
          <cell r="EO53">
            <v>3892.1612502887501</v>
          </cell>
          <cell r="EP53" t="str">
            <v/>
          </cell>
          <cell r="EQ53" t="str">
            <v/>
          </cell>
          <cell r="ER53" t="str">
            <v/>
          </cell>
          <cell r="ES53" t="str">
            <v/>
          </cell>
          <cell r="ET53" t="str">
            <v/>
          </cell>
          <cell r="EU53" t="str">
            <v/>
          </cell>
          <cell r="EV53" t="str">
            <v/>
          </cell>
          <cell r="EW53" t="str">
            <v/>
          </cell>
          <cell r="EX53" t="str">
            <v/>
          </cell>
          <cell r="EY53" t="str">
            <v/>
          </cell>
          <cell r="EZ53" t="str">
            <v/>
          </cell>
          <cell r="FA53">
            <v>3791313.2192767086</v>
          </cell>
          <cell r="FB53">
            <v>194988.11983749134</v>
          </cell>
          <cell r="FC53">
            <v>389553.99437086587</v>
          </cell>
          <cell r="FD53">
            <v>3791313.2192767086</v>
          </cell>
          <cell r="FE53">
            <v>613496.08316880709</v>
          </cell>
          <cell r="FF53">
            <v>389553.99437086587</v>
          </cell>
          <cell r="FG53" t="str">
            <v/>
          </cell>
          <cell r="FH53" t="str">
            <v/>
          </cell>
        </row>
        <row r="54">
          <cell r="B54" t="str">
            <v>NO</v>
          </cell>
          <cell r="C54" t="str">
            <v>Sydney</v>
          </cell>
          <cell r="D54" t="str">
            <v>Australia</v>
          </cell>
          <cell r="E54" t="str">
            <v>East Asia and Oceania</v>
          </cell>
          <cell r="H54">
            <v>2011</v>
          </cell>
          <cell r="J54" t="str">
            <v>BASIC</v>
          </cell>
          <cell r="K54">
            <v>189885</v>
          </cell>
          <cell r="L54">
            <v>26.15</v>
          </cell>
          <cell r="M54">
            <v>107996556921.12</v>
          </cell>
          <cell r="N54">
            <v>56798.286222937801</v>
          </cell>
          <cell r="O54">
            <v>365413.53715559898</v>
          </cell>
          <cell r="P54" t="str">
            <v>IE</v>
          </cell>
          <cell r="Q54">
            <v>110229.696630764</v>
          </cell>
          <cell r="R54">
            <v>3104953.4948096899</v>
          </cell>
          <cell r="S54" t="str">
            <v>IE</v>
          </cell>
          <cell r="T54" t="str">
            <v>IE</v>
          </cell>
          <cell r="U54" t="str">
            <v>IE</v>
          </cell>
          <cell r="V54" t="str">
            <v>IE</v>
          </cell>
          <cell r="W54" t="str">
            <v>NO</v>
          </cell>
          <cell r="X54" t="str">
            <v>NO</v>
          </cell>
          <cell r="Y54" t="str">
            <v>NO</v>
          </cell>
          <cell r="Z54" t="str">
            <v>NO</v>
          </cell>
          <cell r="AA54" t="str">
            <v>NO</v>
          </cell>
          <cell r="AB54" t="str">
            <v>NO</v>
          </cell>
          <cell r="AC54" t="str">
            <v>NO</v>
          </cell>
          <cell r="AD54" t="str">
            <v>NO</v>
          </cell>
          <cell r="AE54" t="str">
            <v>NO</v>
          </cell>
          <cell r="AF54" t="str">
            <v>NO</v>
          </cell>
          <cell r="AG54" t="str">
            <v>NO</v>
          </cell>
          <cell r="AH54" t="str">
            <v>IE</v>
          </cell>
          <cell r="AI54">
            <v>133445.74950630512</v>
          </cell>
          <cell r="AJ54" t="str">
            <v>NO</v>
          </cell>
          <cell r="AK54">
            <v>294263.18596948934</v>
          </cell>
          <cell r="AL54" t="str">
            <v>NO</v>
          </cell>
          <cell r="AM54">
            <v>55350.977839312502</v>
          </cell>
          <cell r="AN54">
            <v>110701.954169053</v>
          </cell>
          <cell r="AO54">
            <v>3902.6921208844301</v>
          </cell>
          <cell r="AP54" t="str">
            <v>IE</v>
          </cell>
          <cell r="AQ54">
            <v>7805.3842107129603</v>
          </cell>
          <cell r="AR54" t="str">
            <v>NO</v>
          </cell>
          <cell r="AS54" t="str">
            <v>NO</v>
          </cell>
          <cell r="AT54" t="str">
            <v>NE</v>
          </cell>
          <cell r="AU54" t="str">
            <v>IE</v>
          </cell>
          <cell r="AV54" t="str">
            <v>NO</v>
          </cell>
          <cell r="AW54" t="str">
            <v>NE</v>
          </cell>
          <cell r="AX54" t="str">
            <v>NO</v>
          </cell>
          <cell r="AY54">
            <v>384867.24204340897</v>
          </cell>
          <cell r="AZ54" t="str">
            <v>NO</v>
          </cell>
          <cell r="BA54" t="str">
            <v>NO</v>
          </cell>
          <cell r="BB54" t="str">
            <v>NO</v>
          </cell>
          <cell r="BC54" t="str">
            <v>NO</v>
          </cell>
          <cell r="BD54" t="str">
            <v>NO</v>
          </cell>
          <cell r="BE54" t="str">
            <v>NO</v>
          </cell>
          <cell r="BF54" t="str">
            <v>NO</v>
          </cell>
          <cell r="BG54" t="str">
            <v>NO</v>
          </cell>
          <cell r="BH54">
            <v>4725.5874837600004</v>
          </cell>
          <cell r="BI54" t="str">
            <v>NO</v>
          </cell>
          <cell r="BJ54" t="str">
            <v>NE</v>
          </cell>
          <cell r="BK54" t="str">
            <v>NE</v>
          </cell>
          <cell r="BL54" t="str">
            <v>NE</v>
          </cell>
          <cell r="BM54" t="str">
            <v>NE</v>
          </cell>
          <cell r="BN54" t="str">
            <v>NE</v>
          </cell>
          <cell r="BO54">
            <v>712143.00362543657</v>
          </cell>
          <cell r="BP54">
            <v>0</v>
          </cell>
          <cell r="BQ54">
            <v>0</v>
          </cell>
          <cell r="BR54">
            <v>0</v>
          </cell>
          <cell r="BS54">
            <v>0</v>
          </cell>
          <cell r="BT54">
            <v>0</v>
          </cell>
          <cell r="BU54">
            <v>0</v>
          </cell>
          <cell r="BW54">
            <v>4219687.2638126612</v>
          </cell>
          <cell r="BX54">
            <v>4632457.7881619167</v>
          </cell>
          <cell r="BY54">
            <v>5344600.7917873533</v>
          </cell>
          <cell r="BZ54">
            <v>304376.42448089132</v>
          </cell>
          <cell r="CA54">
            <v>3637395.0148189906</v>
          </cell>
          <cell r="CB54">
            <v>192699.41946650203</v>
          </cell>
          <cell r="CC54">
            <v>389592.829527169</v>
          </cell>
          <cell r="CD54">
            <v>3637395.0148189906</v>
          </cell>
          <cell r="CE54">
            <v>605469.9438157574</v>
          </cell>
          <cell r="CF54">
            <v>389592.829527169</v>
          </cell>
          <cell r="CG54" t="str">
            <v/>
          </cell>
          <cell r="CH54" t="str">
            <v/>
          </cell>
          <cell r="CI54">
            <v>167027.9828537018</v>
          </cell>
          <cell r="CK54">
            <v>137348.44162718955</v>
          </cell>
          <cell r="CL54" t="str">
            <v/>
          </cell>
          <cell r="CM54" t="str">
            <v/>
          </cell>
          <cell r="CN54" t="str">
            <v/>
          </cell>
          <cell r="CO54" t="str">
            <v/>
          </cell>
          <cell r="CP54">
            <v>422211.82337853679</v>
          </cell>
          <cell r="CQ54">
            <v>3215183.1914404538</v>
          </cell>
          <cell r="CR54" t="str">
            <v/>
          </cell>
          <cell r="CS54" t="str">
            <v/>
          </cell>
          <cell r="CT54" t="str">
            <v/>
          </cell>
          <cell r="CU54" t="str">
            <v/>
          </cell>
          <cell r="CV54" t="str">
            <v/>
          </cell>
          <cell r="CW54" t="str">
            <v/>
          </cell>
          <cell r="CX54">
            <v>133445.74950630512</v>
          </cell>
          <cell r="CY54">
            <v>55350.977839312502</v>
          </cell>
          <cell r="CZ54">
            <v>3902.6921208844301</v>
          </cell>
          <cell r="DA54" t="str">
            <v/>
          </cell>
          <cell r="DB54" t="str">
            <v/>
          </cell>
          <cell r="DC54">
            <v>384867.24204340897</v>
          </cell>
          <cell r="DD54" t="str">
            <v/>
          </cell>
          <cell r="DE54" t="str">
            <v/>
          </cell>
          <cell r="DF54">
            <v>4725.5874837600004</v>
          </cell>
          <cell r="DG54">
            <v>422211.82337853679</v>
          </cell>
          <cell r="DH54">
            <v>3215183.1914404538</v>
          </cell>
          <cell r="DI54" t="str">
            <v/>
          </cell>
          <cell r="DJ54" t="str">
            <v/>
          </cell>
          <cell r="DK54" t="str">
            <v/>
          </cell>
          <cell r="DL54" t="str">
            <v/>
          </cell>
          <cell r="DM54" t="str">
            <v/>
          </cell>
          <cell r="DN54" t="str">
            <v/>
          </cell>
          <cell r="DO54">
            <v>427708.93547579448</v>
          </cell>
          <cell r="DP54">
            <v>166052.93200836552</v>
          </cell>
          <cell r="DQ54">
            <v>11708.076331597391</v>
          </cell>
          <cell r="DR54" t="str">
            <v/>
          </cell>
          <cell r="DS54" t="str">
            <v/>
          </cell>
          <cell r="DT54">
            <v>384867.24204340897</v>
          </cell>
          <cell r="DU54" t="str">
            <v/>
          </cell>
          <cell r="DV54" t="str">
            <v/>
          </cell>
          <cell r="DW54">
            <v>4725.5874837600004</v>
          </cell>
          <cell r="DX54" t="str">
            <v/>
          </cell>
          <cell r="DY54" t="str">
            <v/>
          </cell>
          <cell r="DZ54" t="str">
            <v/>
          </cell>
          <cell r="EA54" t="str">
            <v/>
          </cell>
          <cell r="EB54" t="str">
            <v/>
          </cell>
          <cell r="EC54">
            <v>712143.00362543657</v>
          </cell>
          <cell r="ED54">
            <v>56798.286222937801</v>
          </cell>
          <cell r="EE54">
            <v>110229.696630764</v>
          </cell>
          <cell r="EF54" t="str">
            <v/>
          </cell>
          <cell r="EG54" t="str">
            <v/>
          </cell>
          <cell r="EH54" t="str">
            <v/>
          </cell>
          <cell r="EI54" t="str">
            <v/>
          </cell>
          <cell r="EJ54" t="str">
            <v/>
          </cell>
          <cell r="EK54" t="str">
            <v/>
          </cell>
          <cell r="EL54" t="str">
            <v/>
          </cell>
          <cell r="EM54">
            <v>133445.74950630512</v>
          </cell>
          <cell r="EN54" t="str">
            <v/>
          </cell>
          <cell r="EO54">
            <v>3902.6921208844301</v>
          </cell>
          <cell r="EP54" t="str">
            <v/>
          </cell>
          <cell r="EQ54" t="str">
            <v/>
          </cell>
          <cell r="ER54" t="str">
            <v/>
          </cell>
          <cell r="ES54" t="str">
            <v/>
          </cell>
          <cell r="ET54" t="str">
            <v/>
          </cell>
          <cell r="EU54" t="str">
            <v/>
          </cell>
          <cell r="EV54" t="str">
            <v/>
          </cell>
          <cell r="EW54" t="str">
            <v/>
          </cell>
          <cell r="EX54" t="str">
            <v/>
          </cell>
          <cell r="EY54" t="str">
            <v/>
          </cell>
          <cell r="EZ54" t="str">
            <v/>
          </cell>
          <cell r="FA54">
            <v>3637395.0148189906</v>
          </cell>
          <cell r="FB54">
            <v>192699.41946650203</v>
          </cell>
          <cell r="FC54">
            <v>389592.829527169</v>
          </cell>
          <cell r="FD54">
            <v>3637395.0148189906</v>
          </cell>
          <cell r="FE54">
            <v>605469.9438157574</v>
          </cell>
          <cell r="FF54">
            <v>389592.829527169</v>
          </cell>
          <cell r="FG54" t="str">
            <v/>
          </cell>
          <cell r="FH54" t="str">
            <v/>
          </cell>
        </row>
        <row r="55">
          <cell r="B55" t="str">
            <v>NO</v>
          </cell>
          <cell r="C55" t="str">
            <v>Sydney</v>
          </cell>
          <cell r="D55" t="str">
            <v>Australia</v>
          </cell>
          <cell r="E55" t="str">
            <v>East Asia and Oceania</v>
          </cell>
          <cell r="H55">
            <v>2012</v>
          </cell>
          <cell r="J55" t="str">
            <v>BASIC</v>
          </cell>
          <cell r="K55">
            <v>196949</v>
          </cell>
          <cell r="L55">
            <v>26.15</v>
          </cell>
          <cell r="M55">
            <v>99685504162.860001</v>
          </cell>
          <cell r="N55">
            <v>59966.350863000698</v>
          </cell>
          <cell r="O55">
            <v>349688.23996480001</v>
          </cell>
          <cell r="P55" t="str">
            <v>IE</v>
          </cell>
          <cell r="Q55">
            <v>108997.937005057</v>
          </cell>
          <cell r="R55">
            <v>2982940.4005244798</v>
          </cell>
          <cell r="S55" t="str">
            <v>IE</v>
          </cell>
          <cell r="T55" t="str">
            <v>IE</v>
          </cell>
          <cell r="U55" t="str">
            <v>IE</v>
          </cell>
          <cell r="V55" t="str">
            <v>IE</v>
          </cell>
          <cell r="W55" t="str">
            <v>NO</v>
          </cell>
          <cell r="X55" t="str">
            <v>NO</v>
          </cell>
          <cell r="Y55" t="str">
            <v>NO</v>
          </cell>
          <cell r="Z55" t="str">
            <v>NO</v>
          </cell>
          <cell r="AA55" t="str">
            <v>NO</v>
          </cell>
          <cell r="AB55" t="str">
            <v>NO</v>
          </cell>
          <cell r="AC55" t="str">
            <v>NO</v>
          </cell>
          <cell r="AD55" t="str">
            <v>NO</v>
          </cell>
          <cell r="AE55" t="str">
            <v>NO</v>
          </cell>
          <cell r="AF55" t="str">
            <v>NO</v>
          </cell>
          <cell r="AG55" t="str">
            <v>NO</v>
          </cell>
          <cell r="AH55" t="str">
            <v>IE</v>
          </cell>
          <cell r="AI55">
            <v>135539.28662138482</v>
          </cell>
          <cell r="AJ55" t="str">
            <v>NO</v>
          </cell>
          <cell r="AK55">
            <v>299223.11309652729</v>
          </cell>
          <cell r="AL55" t="str">
            <v>NO</v>
          </cell>
          <cell r="AM55">
            <v>55882.219068526596</v>
          </cell>
          <cell r="AN55">
            <v>111764.43661299259</v>
          </cell>
          <cell r="AO55">
            <v>3924.81887456502</v>
          </cell>
          <cell r="AP55" t="str">
            <v>IE</v>
          </cell>
          <cell r="AQ55">
            <v>7849.6377178980702</v>
          </cell>
          <cell r="AR55" t="str">
            <v>NO</v>
          </cell>
          <cell r="AS55" t="str">
            <v>NO</v>
          </cell>
          <cell r="AT55" t="str">
            <v>NE</v>
          </cell>
          <cell r="AU55" t="str">
            <v>IE</v>
          </cell>
          <cell r="AV55" t="str">
            <v>NO</v>
          </cell>
          <cell r="AW55" t="str">
            <v>NE</v>
          </cell>
          <cell r="AX55" t="str">
            <v>NO</v>
          </cell>
          <cell r="AY55">
            <v>381982.2855243659</v>
          </cell>
          <cell r="AZ55" t="str">
            <v>NO</v>
          </cell>
          <cell r="BA55" t="str">
            <v>NO</v>
          </cell>
          <cell r="BB55" t="str">
            <v>NO</v>
          </cell>
          <cell r="BC55" t="str">
            <v>NO</v>
          </cell>
          <cell r="BD55" t="str">
            <v>NO</v>
          </cell>
          <cell r="BE55" t="str">
            <v>NO</v>
          </cell>
          <cell r="BF55" t="str">
            <v>NO</v>
          </cell>
          <cell r="BG55" t="str">
            <v>NO</v>
          </cell>
          <cell r="BH55">
            <v>4901.3862566240005</v>
          </cell>
          <cell r="BI55" t="str">
            <v>NO</v>
          </cell>
          <cell r="BJ55" t="str">
            <v>NE</v>
          </cell>
          <cell r="BK55" t="str">
            <v>NE</v>
          </cell>
          <cell r="BL55" t="str">
            <v>NE</v>
          </cell>
          <cell r="BM55" t="str">
            <v>NE</v>
          </cell>
          <cell r="BN55" t="str">
            <v>NE</v>
          </cell>
          <cell r="BO55">
            <v>731585.82756663812</v>
          </cell>
          <cell r="BP55">
            <v>0</v>
          </cell>
          <cell r="BQ55">
            <v>0</v>
          </cell>
          <cell r="BR55">
            <v>0</v>
          </cell>
          <cell r="BS55">
            <v>0</v>
          </cell>
          <cell r="BT55">
            <v>0</v>
          </cell>
          <cell r="BU55">
            <v>0</v>
          </cell>
          <cell r="BW55">
            <v>4083822.9247028041</v>
          </cell>
          <cell r="BX55">
            <v>4502660.1121302219</v>
          </cell>
          <cell r="BY55">
            <v>5234245.9396968596</v>
          </cell>
          <cell r="BZ55">
            <v>308428.39336400753</v>
          </cell>
          <cell r="CA55">
            <v>3501592.9283573376</v>
          </cell>
          <cell r="CB55">
            <v>195346.32456447644</v>
          </cell>
          <cell r="CC55">
            <v>386883.67178098991</v>
          </cell>
          <cell r="CD55">
            <v>3501592.9283573376</v>
          </cell>
          <cell r="CE55">
            <v>614183.51199189434</v>
          </cell>
          <cell r="CF55">
            <v>386883.67178098991</v>
          </cell>
          <cell r="CG55" t="str">
            <v/>
          </cell>
          <cell r="CH55" t="str">
            <v/>
          </cell>
          <cell r="CI55">
            <v>168964.2878680577</v>
          </cell>
          <cell r="CK55">
            <v>139464.10549594983</v>
          </cell>
          <cell r="CL55" t="str">
            <v/>
          </cell>
          <cell r="CM55" t="str">
            <v/>
          </cell>
          <cell r="CN55" t="str">
            <v/>
          </cell>
          <cell r="CO55" t="str">
            <v/>
          </cell>
          <cell r="CP55">
            <v>409654.59082780068</v>
          </cell>
          <cell r="CQ55">
            <v>3091938.3375295368</v>
          </cell>
          <cell r="CR55" t="str">
            <v/>
          </cell>
          <cell r="CS55" t="str">
            <v/>
          </cell>
          <cell r="CT55" t="str">
            <v/>
          </cell>
          <cell r="CU55" t="str">
            <v/>
          </cell>
          <cell r="CV55" t="str">
            <v/>
          </cell>
          <cell r="CW55" t="str">
            <v/>
          </cell>
          <cell r="CX55">
            <v>135539.28662138482</v>
          </cell>
          <cell r="CY55">
            <v>55882.219068526596</v>
          </cell>
          <cell r="CZ55">
            <v>3924.81887456502</v>
          </cell>
          <cell r="DA55" t="str">
            <v/>
          </cell>
          <cell r="DB55" t="str">
            <v/>
          </cell>
          <cell r="DC55">
            <v>381982.2855243659</v>
          </cell>
          <cell r="DD55" t="str">
            <v/>
          </cell>
          <cell r="DE55" t="str">
            <v/>
          </cell>
          <cell r="DF55">
            <v>4901.3862566240005</v>
          </cell>
          <cell r="DG55">
            <v>409654.59082780068</v>
          </cell>
          <cell r="DH55">
            <v>3091938.3375295368</v>
          </cell>
          <cell r="DI55" t="str">
            <v/>
          </cell>
          <cell r="DJ55" t="str">
            <v/>
          </cell>
          <cell r="DK55" t="str">
            <v/>
          </cell>
          <cell r="DL55" t="str">
            <v/>
          </cell>
          <cell r="DM55" t="str">
            <v/>
          </cell>
          <cell r="DN55" t="str">
            <v/>
          </cell>
          <cell r="DO55">
            <v>434762.39971791208</v>
          </cell>
          <cell r="DP55">
            <v>167646.65568151919</v>
          </cell>
          <cell r="DQ55">
            <v>11774.45659246309</v>
          </cell>
          <cell r="DR55" t="str">
            <v/>
          </cell>
          <cell r="DS55" t="str">
            <v/>
          </cell>
          <cell r="DT55">
            <v>381982.2855243659</v>
          </cell>
          <cell r="DU55" t="str">
            <v/>
          </cell>
          <cell r="DV55" t="str">
            <v/>
          </cell>
          <cell r="DW55">
            <v>4901.3862566240005</v>
          </cell>
          <cell r="DX55" t="str">
            <v/>
          </cell>
          <cell r="DY55" t="str">
            <v/>
          </cell>
          <cell r="DZ55" t="str">
            <v/>
          </cell>
          <cell r="EA55" t="str">
            <v/>
          </cell>
          <cell r="EB55" t="str">
            <v/>
          </cell>
          <cell r="EC55">
            <v>731585.82756663812</v>
          </cell>
          <cell r="ED55">
            <v>59966.350863000698</v>
          </cell>
          <cell r="EE55">
            <v>108997.937005057</v>
          </cell>
          <cell r="EF55" t="str">
            <v/>
          </cell>
          <cell r="EG55" t="str">
            <v/>
          </cell>
          <cell r="EH55" t="str">
            <v/>
          </cell>
          <cell r="EI55" t="str">
            <v/>
          </cell>
          <cell r="EJ55" t="str">
            <v/>
          </cell>
          <cell r="EK55" t="str">
            <v/>
          </cell>
          <cell r="EL55" t="str">
            <v/>
          </cell>
          <cell r="EM55">
            <v>135539.28662138482</v>
          </cell>
          <cell r="EN55" t="str">
            <v/>
          </cell>
          <cell r="EO55">
            <v>3924.81887456502</v>
          </cell>
          <cell r="EP55" t="str">
            <v/>
          </cell>
          <cell r="EQ55" t="str">
            <v/>
          </cell>
          <cell r="ER55" t="str">
            <v/>
          </cell>
          <cell r="ES55" t="str">
            <v/>
          </cell>
          <cell r="ET55" t="str">
            <v/>
          </cell>
          <cell r="EU55" t="str">
            <v/>
          </cell>
          <cell r="EV55" t="str">
            <v/>
          </cell>
          <cell r="EW55" t="str">
            <v/>
          </cell>
          <cell r="EX55" t="str">
            <v/>
          </cell>
          <cell r="EY55" t="str">
            <v/>
          </cell>
          <cell r="EZ55" t="str">
            <v/>
          </cell>
          <cell r="FA55">
            <v>3501592.9283573376</v>
          </cell>
          <cell r="FB55">
            <v>195346.32456447644</v>
          </cell>
          <cell r="FC55">
            <v>386883.67178098991</v>
          </cell>
          <cell r="FD55">
            <v>3501592.9283573376</v>
          </cell>
          <cell r="FE55">
            <v>614183.51199189434</v>
          </cell>
          <cell r="FF55">
            <v>386883.67178098991</v>
          </cell>
          <cell r="FG55" t="str">
            <v/>
          </cell>
          <cell r="FH55" t="str">
            <v/>
          </cell>
        </row>
        <row r="56">
          <cell r="B56" t="str">
            <v>NO</v>
          </cell>
          <cell r="C56" t="str">
            <v>Sydney</v>
          </cell>
          <cell r="D56" t="str">
            <v>Australia</v>
          </cell>
          <cell r="E56" t="str">
            <v>East Asia and Oceania</v>
          </cell>
          <cell r="H56">
            <v>2013</v>
          </cell>
          <cell r="J56" t="str">
            <v>BASIC</v>
          </cell>
          <cell r="K56">
            <v>205541</v>
          </cell>
          <cell r="L56">
            <v>26.15</v>
          </cell>
          <cell r="M56">
            <v>101442000000</v>
          </cell>
          <cell r="N56">
            <v>62918.911359232603</v>
          </cell>
          <cell r="O56">
            <v>328408.03813199903</v>
          </cell>
          <cell r="P56" t="str">
            <v>IE</v>
          </cell>
          <cell r="Q56">
            <v>108674.570657005</v>
          </cell>
          <cell r="R56">
            <v>2830533.7173440899</v>
          </cell>
          <cell r="S56" t="str">
            <v>IE</v>
          </cell>
          <cell r="T56" t="str">
            <v>IE</v>
          </cell>
          <cell r="U56" t="str">
            <v>IE</v>
          </cell>
          <cell r="V56" t="str">
            <v>IE</v>
          </cell>
          <cell r="W56" t="str">
            <v>NO</v>
          </cell>
          <cell r="X56" t="str">
            <v>NO</v>
          </cell>
          <cell r="Y56" t="str">
            <v>NO</v>
          </cell>
          <cell r="Z56" t="str">
            <v>NO</v>
          </cell>
          <cell r="AA56" t="str">
            <v>NO</v>
          </cell>
          <cell r="AB56" t="str">
            <v>NO</v>
          </cell>
          <cell r="AC56" t="str">
            <v>NO</v>
          </cell>
          <cell r="AD56" t="str">
            <v>NO</v>
          </cell>
          <cell r="AE56" t="str">
            <v>NO</v>
          </cell>
          <cell r="AF56" t="str">
            <v>NO</v>
          </cell>
          <cell r="AG56" t="str">
            <v>NO</v>
          </cell>
          <cell r="AH56" t="str">
            <v>IE</v>
          </cell>
          <cell r="AI56">
            <v>135583.95815117814</v>
          </cell>
          <cell r="AJ56" t="str">
            <v>NO</v>
          </cell>
          <cell r="AK56">
            <v>299264.16376332281</v>
          </cell>
          <cell r="AL56" t="str">
            <v>NO</v>
          </cell>
          <cell r="AM56">
            <v>56512.927469623857</v>
          </cell>
          <cell r="AN56">
            <v>113025.85339798599</v>
          </cell>
          <cell r="AO56">
            <v>3958.0282169777201</v>
          </cell>
          <cell r="AP56" t="str">
            <v>IE</v>
          </cell>
          <cell r="AQ56">
            <v>7916.0564024592004</v>
          </cell>
          <cell r="AR56" t="str">
            <v>NO</v>
          </cell>
          <cell r="AS56" t="str">
            <v>NO</v>
          </cell>
          <cell r="AT56" t="str">
            <v>NE</v>
          </cell>
          <cell r="AU56" t="str">
            <v>IE</v>
          </cell>
          <cell r="AV56" t="str">
            <v>NO</v>
          </cell>
          <cell r="AW56" t="str">
            <v>NE</v>
          </cell>
          <cell r="AX56" t="str">
            <v>NO</v>
          </cell>
          <cell r="AY56">
            <v>383827.75710764201</v>
          </cell>
          <cell r="AZ56" t="str">
            <v>NO</v>
          </cell>
          <cell r="BA56" t="str">
            <v>NO</v>
          </cell>
          <cell r="BB56" t="str">
            <v>NO</v>
          </cell>
          <cell r="BC56" t="str">
            <v>NO</v>
          </cell>
          <cell r="BD56" t="str">
            <v>NO</v>
          </cell>
          <cell r="BE56" t="str">
            <v>NO</v>
          </cell>
          <cell r="BF56" t="str">
            <v>NO</v>
          </cell>
          <cell r="BG56" t="str">
            <v>NO</v>
          </cell>
          <cell r="BH56">
            <v>5115.211717616</v>
          </cell>
          <cell r="BI56" t="str">
            <v>NO</v>
          </cell>
          <cell r="BJ56" t="str">
            <v>NE</v>
          </cell>
          <cell r="BK56" t="str">
            <v>NE</v>
          </cell>
          <cell r="BL56" t="str">
            <v>NE</v>
          </cell>
          <cell r="BM56" t="str">
            <v>NE</v>
          </cell>
          <cell r="BN56" t="str">
            <v>NE</v>
          </cell>
          <cell r="BO56">
            <v>735937.45400161599</v>
          </cell>
          <cell r="BP56">
            <v>0</v>
          </cell>
          <cell r="BQ56">
            <v>0</v>
          </cell>
          <cell r="BR56">
            <v>0</v>
          </cell>
          <cell r="BS56">
            <v>0</v>
          </cell>
          <cell r="BT56">
            <v>0</v>
          </cell>
          <cell r="BU56">
            <v>0</v>
          </cell>
          <cell r="BW56">
            <v>3915533.1201553643</v>
          </cell>
          <cell r="BX56">
            <v>4335739.1937191328</v>
          </cell>
          <cell r="BY56">
            <v>5071676.6477207486</v>
          </cell>
          <cell r="BZ56">
            <v>311135.46838439349</v>
          </cell>
          <cell r="CA56">
            <v>3330535.2374923266</v>
          </cell>
          <cell r="CB56">
            <v>196054.91383777972</v>
          </cell>
          <cell r="CC56">
            <v>388942.96882525802</v>
          </cell>
          <cell r="CD56">
            <v>3330535.2374923266</v>
          </cell>
          <cell r="CE56">
            <v>616260.98740154761</v>
          </cell>
          <cell r="CF56">
            <v>388942.96882525802</v>
          </cell>
          <cell r="CG56" t="str">
            <v/>
          </cell>
          <cell r="CH56" t="str">
            <v/>
          </cell>
          <cell r="CI56">
            <v>171593.4820162376</v>
          </cell>
          <cell r="CK56">
            <v>139541.98636815586</v>
          </cell>
          <cell r="CL56" t="str">
            <v/>
          </cell>
          <cell r="CM56" t="str">
            <v/>
          </cell>
          <cell r="CN56" t="str">
            <v/>
          </cell>
          <cell r="CO56" t="str">
            <v/>
          </cell>
          <cell r="CP56">
            <v>391326.94949123164</v>
          </cell>
          <cell r="CQ56">
            <v>2939208.2880010949</v>
          </cell>
          <cell r="CR56" t="str">
            <v/>
          </cell>
          <cell r="CS56" t="str">
            <v/>
          </cell>
          <cell r="CT56" t="str">
            <v/>
          </cell>
          <cell r="CU56" t="str">
            <v/>
          </cell>
          <cell r="CV56" t="str">
            <v/>
          </cell>
          <cell r="CW56" t="str">
            <v/>
          </cell>
          <cell r="CX56">
            <v>135583.95815117814</v>
          </cell>
          <cell r="CY56">
            <v>56512.927469623857</v>
          </cell>
          <cell r="CZ56">
            <v>3958.0282169777201</v>
          </cell>
          <cell r="DA56" t="str">
            <v/>
          </cell>
          <cell r="DB56" t="str">
            <v/>
          </cell>
          <cell r="DC56">
            <v>383827.75710764201</v>
          </cell>
          <cell r="DD56" t="str">
            <v/>
          </cell>
          <cell r="DE56" t="str">
            <v/>
          </cell>
          <cell r="DF56">
            <v>5115.211717616</v>
          </cell>
          <cell r="DG56">
            <v>391326.94949123164</v>
          </cell>
          <cell r="DH56">
            <v>2939208.2880010949</v>
          </cell>
          <cell r="DI56" t="str">
            <v/>
          </cell>
          <cell r="DJ56" t="str">
            <v/>
          </cell>
          <cell r="DK56" t="str">
            <v/>
          </cell>
          <cell r="DL56" t="str">
            <v/>
          </cell>
          <cell r="DM56" t="str">
            <v/>
          </cell>
          <cell r="DN56" t="str">
            <v/>
          </cell>
          <cell r="DO56">
            <v>434848.12191450095</v>
          </cell>
          <cell r="DP56">
            <v>169538.78086760984</v>
          </cell>
          <cell r="DQ56">
            <v>11874.084619436921</v>
          </cell>
          <cell r="DR56" t="str">
            <v/>
          </cell>
          <cell r="DS56" t="str">
            <v/>
          </cell>
          <cell r="DT56">
            <v>383827.75710764201</v>
          </cell>
          <cell r="DU56" t="str">
            <v/>
          </cell>
          <cell r="DV56" t="str">
            <v/>
          </cell>
          <cell r="DW56">
            <v>5115.211717616</v>
          </cell>
          <cell r="DX56" t="str">
            <v/>
          </cell>
          <cell r="DY56" t="str">
            <v/>
          </cell>
          <cell r="DZ56" t="str">
            <v/>
          </cell>
          <cell r="EA56" t="str">
            <v/>
          </cell>
          <cell r="EB56" t="str">
            <v/>
          </cell>
          <cell r="EC56">
            <v>735937.45400161599</v>
          </cell>
          <cell r="ED56">
            <v>62918.911359232603</v>
          </cell>
          <cell r="EE56">
            <v>108674.570657005</v>
          </cell>
          <cell r="EF56" t="str">
            <v/>
          </cell>
          <cell r="EG56" t="str">
            <v/>
          </cell>
          <cell r="EH56" t="str">
            <v/>
          </cell>
          <cell r="EI56" t="str">
            <v/>
          </cell>
          <cell r="EJ56" t="str">
            <v/>
          </cell>
          <cell r="EK56" t="str">
            <v/>
          </cell>
          <cell r="EL56" t="str">
            <v/>
          </cell>
          <cell r="EM56">
            <v>135583.95815117814</v>
          </cell>
          <cell r="EN56" t="str">
            <v/>
          </cell>
          <cell r="EO56">
            <v>3958.0282169777201</v>
          </cell>
          <cell r="EP56" t="str">
            <v/>
          </cell>
          <cell r="EQ56" t="str">
            <v/>
          </cell>
          <cell r="ER56" t="str">
            <v/>
          </cell>
          <cell r="ES56" t="str">
            <v/>
          </cell>
          <cell r="ET56" t="str">
            <v/>
          </cell>
          <cell r="EU56" t="str">
            <v/>
          </cell>
          <cell r="EV56" t="str">
            <v/>
          </cell>
          <cell r="EW56" t="str">
            <v/>
          </cell>
          <cell r="EX56" t="str">
            <v/>
          </cell>
          <cell r="EY56" t="str">
            <v/>
          </cell>
          <cell r="EZ56" t="str">
            <v/>
          </cell>
          <cell r="FA56">
            <v>3330535.2374923266</v>
          </cell>
          <cell r="FB56">
            <v>196054.91383777972</v>
          </cell>
          <cell r="FC56">
            <v>388942.96882525802</v>
          </cell>
          <cell r="FD56">
            <v>3330535.2374923266</v>
          </cell>
          <cell r="FE56">
            <v>616260.98740154761</v>
          </cell>
          <cell r="FF56">
            <v>388942.96882525802</v>
          </cell>
          <cell r="FG56" t="str">
            <v/>
          </cell>
          <cell r="FH56" t="str">
            <v/>
          </cell>
        </row>
        <row r="57">
          <cell r="B57" t="str">
            <v>NO</v>
          </cell>
          <cell r="C57" t="str">
            <v>Sydney</v>
          </cell>
          <cell r="D57" t="str">
            <v>Australia</v>
          </cell>
          <cell r="E57" t="str">
            <v>East Asia and Oceania</v>
          </cell>
          <cell r="H57">
            <v>2014</v>
          </cell>
          <cell r="J57" t="str">
            <v>BASIC</v>
          </cell>
          <cell r="K57">
            <v>215421</v>
          </cell>
          <cell r="L57">
            <v>26.15</v>
          </cell>
          <cell r="M57">
            <v>102459060000</v>
          </cell>
          <cell r="N57">
            <v>68201.214473184606</v>
          </cell>
          <cell r="O57">
            <v>345461.01178259897</v>
          </cell>
          <cell r="P57" t="str">
            <v>IE</v>
          </cell>
          <cell r="Q57">
            <v>111975.405610734</v>
          </cell>
          <cell r="R57">
            <v>2766482.27097419</v>
          </cell>
          <cell r="S57" t="str">
            <v>IE</v>
          </cell>
          <cell r="T57" t="str">
            <v>IE</v>
          </cell>
          <cell r="U57" t="str">
            <v>IE</v>
          </cell>
          <cell r="V57" t="str">
            <v>IE</v>
          </cell>
          <cell r="W57" t="str">
            <v>NO</v>
          </cell>
          <cell r="X57" t="str">
            <v>NO</v>
          </cell>
          <cell r="Y57" t="str">
            <v>NO</v>
          </cell>
          <cell r="Z57" t="str">
            <v>NO</v>
          </cell>
          <cell r="AA57" t="str">
            <v>NO</v>
          </cell>
          <cell r="AB57" t="str">
            <v>NO</v>
          </cell>
          <cell r="AC57" t="str">
            <v>NO</v>
          </cell>
          <cell r="AD57" t="str">
            <v>NO</v>
          </cell>
          <cell r="AE57" t="str">
            <v>NO</v>
          </cell>
          <cell r="AF57" t="str">
            <v>NO</v>
          </cell>
          <cell r="AG57" t="str">
            <v>NO</v>
          </cell>
          <cell r="AH57" t="str">
            <v>IE</v>
          </cell>
          <cell r="AI57">
            <v>137735.79937621608</v>
          </cell>
          <cell r="AJ57" t="str">
            <v>NO</v>
          </cell>
          <cell r="AK57">
            <v>304018.97412675142</v>
          </cell>
          <cell r="AL57" t="str">
            <v>NO</v>
          </cell>
          <cell r="AM57">
            <v>57153.777692361007</v>
          </cell>
          <cell r="AN57">
            <v>114307.5538259827</v>
          </cell>
          <cell r="AO57">
            <v>3991.5261514573199</v>
          </cell>
          <cell r="AP57" t="str">
            <v>IE</v>
          </cell>
          <cell r="AQ57">
            <v>7983.0522711518497</v>
          </cell>
          <cell r="AR57" t="str">
            <v>NO</v>
          </cell>
          <cell r="AS57" t="str">
            <v>NO</v>
          </cell>
          <cell r="AT57" t="str">
            <v>NE</v>
          </cell>
          <cell r="AU57" t="str">
            <v>IE</v>
          </cell>
          <cell r="AV57" t="str">
            <v>NO</v>
          </cell>
          <cell r="AW57" t="str">
            <v>NE</v>
          </cell>
          <cell r="AX57" t="str">
            <v>NO</v>
          </cell>
          <cell r="AY57">
            <v>387006.67842907889</v>
          </cell>
          <cell r="AZ57" t="str">
            <v>NO</v>
          </cell>
          <cell r="BA57" t="str">
            <v>NO</v>
          </cell>
          <cell r="BB57" t="str">
            <v>NO</v>
          </cell>
          <cell r="BC57" t="str">
            <v>NO</v>
          </cell>
          <cell r="BD57" t="str">
            <v>NO</v>
          </cell>
          <cell r="BE57" t="str">
            <v>NO</v>
          </cell>
          <cell r="BF57" t="str">
            <v>NO</v>
          </cell>
          <cell r="BG57" t="str">
            <v>NO</v>
          </cell>
          <cell r="BH57">
            <v>5361.0910884960003</v>
          </cell>
          <cell r="BI57" t="str">
            <v>NO</v>
          </cell>
          <cell r="BJ57" t="str">
            <v>NE</v>
          </cell>
          <cell r="BK57" t="str">
            <v>NE</v>
          </cell>
          <cell r="BL57" t="str">
            <v>NE</v>
          </cell>
          <cell r="BM57" t="str">
            <v>NE</v>
          </cell>
          <cell r="BN57" t="str">
            <v>NE</v>
          </cell>
          <cell r="BO57">
            <v>518701.44547135907</v>
          </cell>
          <cell r="BP57">
            <v>0</v>
          </cell>
          <cell r="BQ57">
            <v>0</v>
          </cell>
          <cell r="BR57">
            <v>0</v>
          </cell>
          <cell r="BS57">
            <v>0</v>
          </cell>
          <cell r="BT57">
            <v>0</v>
          </cell>
          <cell r="BU57">
            <v>0</v>
          </cell>
          <cell r="BW57">
            <v>3883368.7755783168</v>
          </cell>
          <cell r="BX57">
            <v>4309678.3558022026</v>
          </cell>
          <cell r="BY57">
            <v>4828379.801273562</v>
          </cell>
          <cell r="BZ57">
            <v>321903.94561159203</v>
          </cell>
          <cell r="CA57">
            <v>3292119.9028407075</v>
          </cell>
          <cell r="CB57">
            <v>198881.10322003439</v>
          </cell>
          <cell r="CC57">
            <v>392367.76951757487</v>
          </cell>
          <cell r="CD57">
            <v>3292119.9028407075</v>
          </cell>
          <cell r="CE57">
            <v>625190.68344392034</v>
          </cell>
          <cell r="CF57">
            <v>392367.76951757487</v>
          </cell>
          <cell r="CG57" t="str">
            <v/>
          </cell>
          <cell r="CH57" t="str">
            <v/>
          </cell>
          <cell r="CI57">
            <v>180176.62008391862</v>
          </cell>
          <cell r="CK57">
            <v>141727.32552767338</v>
          </cell>
          <cell r="CL57" t="str">
            <v/>
          </cell>
          <cell r="CM57" t="str">
            <v/>
          </cell>
          <cell r="CN57" t="str">
            <v/>
          </cell>
          <cell r="CO57" t="str">
            <v/>
          </cell>
          <cell r="CP57">
            <v>413662.22625578358</v>
          </cell>
          <cell r="CQ57">
            <v>2878457.6765849241</v>
          </cell>
          <cell r="CR57" t="str">
            <v/>
          </cell>
          <cell r="CS57" t="str">
            <v/>
          </cell>
          <cell r="CT57" t="str">
            <v/>
          </cell>
          <cell r="CU57" t="str">
            <v/>
          </cell>
          <cell r="CV57" t="str">
            <v/>
          </cell>
          <cell r="CW57" t="str">
            <v/>
          </cell>
          <cell r="CX57">
            <v>137735.79937621608</v>
          </cell>
          <cell r="CY57">
            <v>57153.777692361007</v>
          </cell>
          <cell r="CZ57">
            <v>3991.5261514573199</v>
          </cell>
          <cell r="DA57" t="str">
            <v/>
          </cell>
          <cell r="DB57" t="str">
            <v/>
          </cell>
          <cell r="DC57">
            <v>387006.67842907889</v>
          </cell>
          <cell r="DD57" t="str">
            <v/>
          </cell>
          <cell r="DE57" t="str">
            <v/>
          </cell>
          <cell r="DF57">
            <v>5361.0910884960003</v>
          </cell>
          <cell r="DG57">
            <v>413662.22625578358</v>
          </cell>
          <cell r="DH57">
            <v>2878457.6765849241</v>
          </cell>
          <cell r="DI57" t="str">
            <v/>
          </cell>
          <cell r="DJ57" t="str">
            <v/>
          </cell>
          <cell r="DK57" t="str">
            <v/>
          </cell>
          <cell r="DL57" t="str">
            <v/>
          </cell>
          <cell r="DM57" t="str">
            <v/>
          </cell>
          <cell r="DN57" t="str">
            <v/>
          </cell>
          <cell r="DO57">
            <v>441754.7735029675</v>
          </cell>
          <cell r="DP57">
            <v>171461.33151834371</v>
          </cell>
          <cell r="DQ57">
            <v>11974.578422609169</v>
          </cell>
          <cell r="DR57" t="str">
            <v/>
          </cell>
          <cell r="DS57" t="str">
            <v/>
          </cell>
          <cell r="DT57">
            <v>387006.67842907889</v>
          </cell>
          <cell r="DU57" t="str">
            <v/>
          </cell>
          <cell r="DV57" t="str">
            <v/>
          </cell>
          <cell r="DW57">
            <v>5361.0910884960003</v>
          </cell>
          <cell r="DX57" t="str">
            <v/>
          </cell>
          <cell r="DY57" t="str">
            <v/>
          </cell>
          <cell r="DZ57" t="str">
            <v/>
          </cell>
          <cell r="EA57" t="str">
            <v/>
          </cell>
          <cell r="EB57" t="str">
            <v/>
          </cell>
          <cell r="EC57">
            <v>518701.44547135907</v>
          </cell>
          <cell r="ED57">
            <v>68201.214473184606</v>
          </cell>
          <cell r="EE57">
            <v>111975.405610734</v>
          </cell>
          <cell r="EF57" t="str">
            <v/>
          </cell>
          <cell r="EG57" t="str">
            <v/>
          </cell>
          <cell r="EH57" t="str">
            <v/>
          </cell>
          <cell r="EI57" t="str">
            <v/>
          </cell>
          <cell r="EJ57" t="str">
            <v/>
          </cell>
          <cell r="EK57" t="str">
            <v/>
          </cell>
          <cell r="EL57" t="str">
            <v/>
          </cell>
          <cell r="EM57">
            <v>137735.79937621608</v>
          </cell>
          <cell r="EN57" t="str">
            <v/>
          </cell>
          <cell r="EO57">
            <v>3991.5261514573199</v>
          </cell>
          <cell r="EP57" t="str">
            <v/>
          </cell>
          <cell r="EQ57" t="str">
            <v/>
          </cell>
          <cell r="ER57" t="str">
            <v/>
          </cell>
          <cell r="ES57" t="str">
            <v/>
          </cell>
          <cell r="ET57" t="str">
            <v/>
          </cell>
          <cell r="EU57" t="str">
            <v/>
          </cell>
          <cell r="EV57" t="str">
            <v/>
          </cell>
          <cell r="EW57" t="str">
            <v/>
          </cell>
          <cell r="EX57" t="str">
            <v/>
          </cell>
          <cell r="EY57" t="str">
            <v/>
          </cell>
          <cell r="EZ57" t="str">
            <v/>
          </cell>
          <cell r="FA57">
            <v>3292119.9028407075</v>
          </cell>
          <cell r="FB57">
            <v>198881.10322003439</v>
          </cell>
          <cell r="FC57">
            <v>392367.76951757487</v>
          </cell>
          <cell r="FD57">
            <v>3292119.9028407075</v>
          </cell>
          <cell r="FE57">
            <v>625190.68344392034</v>
          </cell>
          <cell r="FF57">
            <v>392367.76951757487</v>
          </cell>
          <cell r="FG57" t="str">
            <v/>
          </cell>
          <cell r="FH57" t="str">
            <v/>
          </cell>
        </row>
        <row r="58">
          <cell r="B58" t="str">
            <v>NO</v>
          </cell>
          <cell r="C58" t="str">
            <v>Sydney</v>
          </cell>
          <cell r="D58" t="str">
            <v>Australia</v>
          </cell>
          <cell r="E58" t="str">
            <v>East Asia and Oceania</v>
          </cell>
          <cell r="H58">
            <v>2015</v>
          </cell>
          <cell r="J58" t="str">
            <v>BASIC</v>
          </cell>
          <cell r="K58">
            <v>224211</v>
          </cell>
          <cell r="L58">
            <v>26.15</v>
          </cell>
          <cell r="M58">
            <v>89801575990</v>
          </cell>
          <cell r="N58">
            <v>75363.422182685405</v>
          </cell>
          <cell r="O58">
            <v>342490.61280839902</v>
          </cell>
          <cell r="P58" t="str">
            <v>IE</v>
          </cell>
          <cell r="Q58">
            <v>108368.97967518801</v>
          </cell>
          <cell r="R58">
            <v>2669777.66465759</v>
          </cell>
          <cell r="S58" t="str">
            <v>IE</v>
          </cell>
          <cell r="T58" t="str">
            <v>IE</v>
          </cell>
          <cell r="U58" t="str">
            <v>IE</v>
          </cell>
          <cell r="V58" t="str">
            <v>IE</v>
          </cell>
          <cell r="W58" t="str">
            <v>NO</v>
          </cell>
          <cell r="X58" t="str">
            <v>NO</v>
          </cell>
          <cell r="Y58" t="str">
            <v>NO</v>
          </cell>
          <cell r="Z58" t="str">
            <v>NO</v>
          </cell>
          <cell r="AA58" t="str">
            <v>NO</v>
          </cell>
          <cell r="AB58" t="str">
            <v>NO</v>
          </cell>
          <cell r="AC58" t="str">
            <v>NO</v>
          </cell>
          <cell r="AD58" t="str">
            <v>NO</v>
          </cell>
          <cell r="AE58" t="str">
            <v>NO</v>
          </cell>
          <cell r="AF58" t="str">
            <v>NO</v>
          </cell>
          <cell r="AG58" t="str">
            <v>NO</v>
          </cell>
          <cell r="AH58" t="str">
            <v>IE</v>
          </cell>
          <cell r="AI58">
            <v>131440.09848135567</v>
          </cell>
          <cell r="AJ58" t="str">
            <v>NO</v>
          </cell>
          <cell r="AK58">
            <v>289863.56156751385</v>
          </cell>
          <cell r="AL58" t="str">
            <v>NO</v>
          </cell>
          <cell r="AM58">
            <v>57934.73497974666</v>
          </cell>
          <cell r="AN58">
            <v>115869.46837945499</v>
          </cell>
          <cell r="AO58">
            <v>4036.3437524450101</v>
          </cell>
          <cell r="AP58" t="str">
            <v>IE</v>
          </cell>
          <cell r="AQ58">
            <v>8072.6874727705699</v>
          </cell>
          <cell r="AR58" t="str">
            <v>NO</v>
          </cell>
          <cell r="AS58" t="str">
            <v>NO</v>
          </cell>
          <cell r="AT58" t="str">
            <v>NE</v>
          </cell>
          <cell r="AU58" t="str">
            <v>IE</v>
          </cell>
          <cell r="AV58" t="str">
            <v>NO</v>
          </cell>
          <cell r="AW58" t="str">
            <v>NE</v>
          </cell>
          <cell r="AX58" t="str">
            <v>NO</v>
          </cell>
          <cell r="AY58">
            <v>391095.69462723791</v>
          </cell>
          <cell r="AZ58" t="str">
            <v>NO</v>
          </cell>
          <cell r="BA58" t="str">
            <v>NO</v>
          </cell>
          <cell r="BB58" t="str">
            <v>NO</v>
          </cell>
          <cell r="BC58" t="str">
            <v>NO</v>
          </cell>
          <cell r="BD58" t="str">
            <v>NO</v>
          </cell>
          <cell r="BE58" t="str">
            <v>NO</v>
          </cell>
          <cell r="BF58" t="str">
            <v>NO</v>
          </cell>
          <cell r="BG58" t="str">
            <v>NO</v>
          </cell>
          <cell r="BH58">
            <v>5579.8440915359997</v>
          </cell>
          <cell r="BI58" t="str">
            <v>NO</v>
          </cell>
          <cell r="BJ58" t="str">
            <v>NE</v>
          </cell>
          <cell r="BK58" t="str">
            <v>NE</v>
          </cell>
          <cell r="BL58" t="str">
            <v>NE</v>
          </cell>
          <cell r="BM58" t="str">
            <v>NE</v>
          </cell>
          <cell r="BN58" t="str">
            <v>NE</v>
          </cell>
          <cell r="BO58">
            <v>479421.8729310761</v>
          </cell>
          <cell r="BP58">
            <v>0</v>
          </cell>
          <cell r="BQ58">
            <v>0</v>
          </cell>
          <cell r="BR58">
            <v>0</v>
          </cell>
          <cell r="BS58">
            <v>0</v>
          </cell>
          <cell r="BT58">
            <v>0</v>
          </cell>
          <cell r="BU58">
            <v>0</v>
          </cell>
          <cell r="BW58">
            <v>3786087.395256184</v>
          </cell>
          <cell r="BX58">
            <v>4199893.1126759229</v>
          </cell>
          <cell r="BY58">
            <v>4679314.9856069991</v>
          </cell>
          <cell r="BZ58">
            <v>319208.84409167408</v>
          </cell>
          <cell r="CA58">
            <v>3196000.6793238628</v>
          </cell>
          <cell r="CB58">
            <v>193411.17721354734</v>
          </cell>
          <cell r="CC58">
            <v>396675.53871877393</v>
          </cell>
          <cell r="CD58">
            <v>3196000.6793238628</v>
          </cell>
          <cell r="CE58">
            <v>607216.89463328675</v>
          </cell>
          <cell r="CF58">
            <v>396675.53871877393</v>
          </cell>
          <cell r="CG58" t="str">
            <v/>
          </cell>
          <cell r="CH58" t="str">
            <v/>
          </cell>
          <cell r="CI58">
            <v>183732.40185787342</v>
          </cell>
          <cell r="CK58">
            <v>135476.44223380068</v>
          </cell>
          <cell r="CL58" t="str">
            <v/>
          </cell>
          <cell r="CM58" t="str">
            <v/>
          </cell>
          <cell r="CN58" t="str">
            <v/>
          </cell>
          <cell r="CO58" t="str">
            <v/>
          </cell>
          <cell r="CP58">
            <v>417854.03499108442</v>
          </cell>
          <cell r="CQ58">
            <v>2778146.6443327782</v>
          </cell>
          <cell r="CR58" t="str">
            <v/>
          </cell>
          <cell r="CS58" t="str">
            <v/>
          </cell>
          <cell r="CT58" t="str">
            <v/>
          </cell>
          <cell r="CU58" t="str">
            <v/>
          </cell>
          <cell r="CV58" t="str">
            <v/>
          </cell>
          <cell r="CW58" t="str">
            <v/>
          </cell>
          <cell r="CX58">
            <v>131440.09848135567</v>
          </cell>
          <cell r="CY58">
            <v>57934.73497974666</v>
          </cell>
          <cell r="CZ58">
            <v>4036.3437524450101</v>
          </cell>
          <cell r="DA58" t="str">
            <v/>
          </cell>
          <cell r="DB58" t="str">
            <v/>
          </cell>
          <cell r="DC58">
            <v>391095.69462723791</v>
          </cell>
          <cell r="DD58" t="str">
            <v/>
          </cell>
          <cell r="DE58" t="str">
            <v/>
          </cell>
          <cell r="DF58">
            <v>5579.8440915359997</v>
          </cell>
          <cell r="DG58">
            <v>417854.03499108442</v>
          </cell>
          <cell r="DH58">
            <v>2778146.6443327782</v>
          </cell>
          <cell r="DI58" t="str">
            <v/>
          </cell>
          <cell r="DJ58" t="str">
            <v/>
          </cell>
          <cell r="DK58" t="str">
            <v/>
          </cell>
          <cell r="DL58" t="str">
            <v/>
          </cell>
          <cell r="DM58" t="str">
            <v/>
          </cell>
          <cell r="DN58" t="str">
            <v/>
          </cell>
          <cell r="DO58">
            <v>421303.66004886955</v>
          </cell>
          <cell r="DP58">
            <v>173804.20335920167</v>
          </cell>
          <cell r="DQ58">
            <v>12109.03122521558</v>
          </cell>
          <cell r="DR58" t="str">
            <v/>
          </cell>
          <cell r="DS58" t="str">
            <v/>
          </cell>
          <cell r="DT58">
            <v>391095.69462723791</v>
          </cell>
          <cell r="DU58" t="str">
            <v/>
          </cell>
          <cell r="DV58" t="str">
            <v/>
          </cell>
          <cell r="DW58">
            <v>5579.8440915359997</v>
          </cell>
          <cell r="DX58" t="str">
            <v/>
          </cell>
          <cell r="DY58" t="str">
            <v/>
          </cell>
          <cell r="DZ58" t="str">
            <v/>
          </cell>
          <cell r="EA58" t="str">
            <v/>
          </cell>
          <cell r="EB58" t="str">
            <v/>
          </cell>
          <cell r="EC58">
            <v>479421.8729310761</v>
          </cell>
          <cell r="ED58">
            <v>75363.422182685405</v>
          </cell>
          <cell r="EE58">
            <v>108368.97967518801</v>
          </cell>
          <cell r="EF58" t="str">
            <v/>
          </cell>
          <cell r="EG58" t="str">
            <v/>
          </cell>
          <cell r="EH58" t="str">
            <v/>
          </cell>
          <cell r="EI58" t="str">
            <v/>
          </cell>
          <cell r="EJ58" t="str">
            <v/>
          </cell>
          <cell r="EK58" t="str">
            <v/>
          </cell>
          <cell r="EL58" t="str">
            <v/>
          </cell>
          <cell r="EM58">
            <v>131440.09848135567</v>
          </cell>
          <cell r="EN58" t="str">
            <v/>
          </cell>
          <cell r="EO58">
            <v>4036.3437524450101</v>
          </cell>
          <cell r="EP58" t="str">
            <v/>
          </cell>
          <cell r="EQ58" t="str">
            <v/>
          </cell>
          <cell r="ER58" t="str">
            <v/>
          </cell>
          <cell r="ES58" t="str">
            <v/>
          </cell>
          <cell r="ET58" t="str">
            <v/>
          </cell>
          <cell r="EU58" t="str">
            <v/>
          </cell>
          <cell r="EV58" t="str">
            <v/>
          </cell>
          <cell r="EW58" t="str">
            <v/>
          </cell>
          <cell r="EX58" t="str">
            <v/>
          </cell>
          <cell r="EY58" t="str">
            <v/>
          </cell>
          <cell r="EZ58" t="str">
            <v/>
          </cell>
          <cell r="FA58">
            <v>3196000.6793238628</v>
          </cell>
          <cell r="FB58">
            <v>193411.17721354734</v>
          </cell>
          <cell r="FC58">
            <v>396675.53871877393</v>
          </cell>
          <cell r="FD58">
            <v>3196000.6793238628</v>
          </cell>
          <cell r="FE58">
            <v>607216.89463328675</v>
          </cell>
          <cell r="FF58">
            <v>396675.53871877393</v>
          </cell>
          <cell r="FG58" t="str">
            <v/>
          </cell>
          <cell r="FH58" t="str">
            <v/>
          </cell>
        </row>
        <row r="59">
          <cell r="B59" t="str">
            <v>Yes</v>
          </cell>
          <cell r="C59" t="str">
            <v>Sydney</v>
          </cell>
          <cell r="D59" t="str">
            <v>Australia</v>
          </cell>
          <cell r="E59" t="str">
            <v>East Asia and Oceania</v>
          </cell>
          <cell r="H59">
            <v>2016</v>
          </cell>
          <cell r="J59" t="str">
            <v>BASIC</v>
          </cell>
          <cell r="K59">
            <v>224211</v>
          </cell>
          <cell r="L59">
            <v>26.15</v>
          </cell>
          <cell r="M59" t="str">
            <v>NO DATA</v>
          </cell>
          <cell r="N59">
            <v>78262.862568594996</v>
          </cell>
          <cell r="O59">
            <v>348833.10602280003</v>
          </cell>
          <cell r="P59" t="str">
            <v>IE</v>
          </cell>
          <cell r="Q59">
            <v>103226.338279492</v>
          </cell>
          <cell r="R59">
            <v>2598505.9329599901</v>
          </cell>
          <cell r="S59" t="str">
            <v>IE</v>
          </cell>
          <cell r="T59" t="str">
            <v>IE</v>
          </cell>
          <cell r="U59" t="str">
            <v>IE</v>
          </cell>
          <cell r="V59" t="str">
            <v>IE</v>
          </cell>
          <cell r="W59" t="str">
            <v>NO</v>
          </cell>
          <cell r="X59" t="str">
            <v>NO</v>
          </cell>
          <cell r="Y59" t="str">
            <v>NO</v>
          </cell>
          <cell r="Z59" t="str">
            <v>NO</v>
          </cell>
          <cell r="AA59" t="str">
            <v>NO</v>
          </cell>
          <cell r="AB59" t="str">
            <v>NO</v>
          </cell>
          <cell r="AC59" t="str">
            <v>NO</v>
          </cell>
          <cell r="AD59" t="str">
            <v>NO</v>
          </cell>
          <cell r="AE59" t="str">
            <v>NO</v>
          </cell>
          <cell r="AF59" t="str">
            <v>NO</v>
          </cell>
          <cell r="AG59" t="str">
            <v>NO</v>
          </cell>
          <cell r="AH59" t="str">
            <v>IE</v>
          </cell>
          <cell r="AI59">
            <v>149740.88401864495</v>
          </cell>
          <cell r="AJ59" t="str">
            <v>NO</v>
          </cell>
          <cell r="AK59">
            <v>320551.39640315523</v>
          </cell>
          <cell r="AL59" t="str">
            <v>NO</v>
          </cell>
          <cell r="AM59">
            <v>58507.521163391852</v>
          </cell>
          <cell r="AN59">
            <v>117015.0407311236</v>
          </cell>
          <cell r="AO59">
            <v>4059.39907955133</v>
          </cell>
          <cell r="AP59" t="str">
            <v>IE</v>
          </cell>
          <cell r="AQ59">
            <v>8118.7981267997602</v>
          </cell>
          <cell r="AR59" t="str">
            <v>NO</v>
          </cell>
          <cell r="AS59" t="str">
            <v>NO</v>
          </cell>
          <cell r="AT59" t="str">
            <v>NE</v>
          </cell>
          <cell r="AU59" t="str">
            <v>IE</v>
          </cell>
          <cell r="AV59" t="str">
            <v>NO</v>
          </cell>
          <cell r="AW59" t="str">
            <v>NE</v>
          </cell>
          <cell r="AX59" t="str">
            <v>NO</v>
          </cell>
          <cell r="AY59">
            <v>433503.71298359887</v>
          </cell>
          <cell r="AZ59" t="str">
            <v>NO</v>
          </cell>
          <cell r="BA59" t="str">
            <v>NO</v>
          </cell>
          <cell r="BB59" t="str">
            <v>NO</v>
          </cell>
          <cell r="BC59" t="str">
            <v>NO</v>
          </cell>
          <cell r="BD59" t="str">
            <v>NO</v>
          </cell>
          <cell r="BE59" t="str">
            <v>NO</v>
          </cell>
          <cell r="BF59" t="str">
            <v>NO</v>
          </cell>
          <cell r="BG59" t="str">
            <v>NO</v>
          </cell>
          <cell r="BH59">
            <v>5748.7226044385197</v>
          </cell>
          <cell r="BI59" t="str">
            <v>NO</v>
          </cell>
          <cell r="BJ59" t="str">
            <v>NE</v>
          </cell>
          <cell r="BK59" t="str">
            <v>NE</v>
          </cell>
          <cell r="BL59" t="str">
            <v>NE</v>
          </cell>
          <cell r="BM59" t="str">
            <v>NE</v>
          </cell>
          <cell r="BN59" t="str">
            <v>NE</v>
          </cell>
          <cell r="BO59">
            <v>469712.66104301799</v>
          </cell>
          <cell r="BP59">
            <v>0</v>
          </cell>
          <cell r="BQ59">
            <v>0</v>
          </cell>
          <cell r="BR59">
            <v>0</v>
          </cell>
          <cell r="BS59">
            <v>0</v>
          </cell>
          <cell r="BT59">
            <v>0</v>
          </cell>
          <cell r="BU59">
            <v>0</v>
          </cell>
          <cell r="BW59">
            <v>3780388.4796805028</v>
          </cell>
          <cell r="BX59">
            <v>4226073.7149415817</v>
          </cell>
          <cell r="BY59">
            <v>4695786.3759845998</v>
          </cell>
          <cell r="BZ59">
            <v>335289.48394628329</v>
          </cell>
          <cell r="CA59">
            <v>3128828.2398308772</v>
          </cell>
          <cell r="CB59">
            <v>212307.80426158814</v>
          </cell>
          <cell r="CC59">
            <v>439252.43558803742</v>
          </cell>
          <cell r="CD59">
            <v>3128828.2398308772</v>
          </cell>
          <cell r="CE59">
            <v>657993.03952266683</v>
          </cell>
          <cell r="CF59">
            <v>439252.43558803742</v>
          </cell>
          <cell r="CG59" t="str">
            <v/>
          </cell>
          <cell r="CH59" t="str">
            <v/>
          </cell>
          <cell r="CI59">
            <v>181489.200848087</v>
          </cell>
          <cell r="CK59">
            <v>153800.28309819629</v>
          </cell>
          <cell r="CL59" t="str">
            <v/>
          </cell>
          <cell r="CM59" t="str">
            <v/>
          </cell>
          <cell r="CN59" t="str">
            <v/>
          </cell>
          <cell r="CO59" t="str">
            <v/>
          </cell>
          <cell r="CP59">
            <v>427095.96859139501</v>
          </cell>
          <cell r="CQ59">
            <v>2701732.2712394823</v>
          </cell>
          <cell r="CR59" t="str">
            <v/>
          </cell>
          <cell r="CS59" t="str">
            <v/>
          </cell>
          <cell r="CT59" t="str">
            <v/>
          </cell>
          <cell r="CU59" t="str">
            <v/>
          </cell>
          <cell r="CV59" t="str">
            <v/>
          </cell>
          <cell r="CW59" t="str">
            <v/>
          </cell>
          <cell r="CX59">
            <v>149740.88401864495</v>
          </cell>
          <cell r="CY59">
            <v>58507.521163391852</v>
          </cell>
          <cell r="CZ59">
            <v>4059.39907955133</v>
          </cell>
          <cell r="DA59" t="str">
            <v/>
          </cell>
          <cell r="DB59" t="str">
            <v/>
          </cell>
          <cell r="DC59">
            <v>433503.71298359887</v>
          </cell>
          <cell r="DD59" t="str">
            <v/>
          </cell>
          <cell r="DE59" t="str">
            <v/>
          </cell>
          <cell r="DF59">
            <v>5748.7226044385197</v>
          </cell>
          <cell r="DG59">
            <v>427095.96859139501</v>
          </cell>
          <cell r="DH59">
            <v>2701732.2712394823</v>
          </cell>
          <cell r="DI59" t="str">
            <v/>
          </cell>
          <cell r="DJ59" t="str">
            <v/>
          </cell>
          <cell r="DK59" t="str">
            <v/>
          </cell>
          <cell r="DL59" t="str">
            <v/>
          </cell>
          <cell r="DM59" t="str">
            <v/>
          </cell>
          <cell r="DN59" t="str">
            <v/>
          </cell>
          <cell r="DO59">
            <v>470292.28042180021</v>
          </cell>
          <cell r="DP59">
            <v>175522.56189451547</v>
          </cell>
          <cell r="DQ59">
            <v>12178.197206351091</v>
          </cell>
          <cell r="DR59" t="str">
            <v/>
          </cell>
          <cell r="DS59" t="str">
            <v/>
          </cell>
          <cell r="DT59">
            <v>433503.71298359887</v>
          </cell>
          <cell r="DU59" t="str">
            <v/>
          </cell>
          <cell r="DV59" t="str">
            <v/>
          </cell>
          <cell r="DW59">
            <v>5748.7226044385197</v>
          </cell>
          <cell r="DX59" t="str">
            <v/>
          </cell>
          <cell r="DY59" t="str">
            <v/>
          </cell>
          <cell r="DZ59" t="str">
            <v/>
          </cell>
          <cell r="EA59" t="str">
            <v/>
          </cell>
          <cell r="EB59" t="str">
            <v/>
          </cell>
          <cell r="EC59">
            <v>469712.66104301799</v>
          </cell>
          <cell r="ED59">
            <v>78262.862568594996</v>
          </cell>
          <cell r="EE59">
            <v>103226.338279492</v>
          </cell>
          <cell r="EF59" t="str">
            <v/>
          </cell>
          <cell r="EG59" t="str">
            <v/>
          </cell>
          <cell r="EH59" t="str">
            <v/>
          </cell>
          <cell r="EI59" t="str">
            <v/>
          </cell>
          <cell r="EJ59" t="str">
            <v/>
          </cell>
          <cell r="EK59" t="str">
            <v/>
          </cell>
          <cell r="EL59" t="str">
            <v/>
          </cell>
          <cell r="EM59">
            <v>149740.88401864495</v>
          </cell>
          <cell r="EN59" t="str">
            <v/>
          </cell>
          <cell r="EO59">
            <v>4059.39907955133</v>
          </cell>
          <cell r="EP59" t="str">
            <v/>
          </cell>
          <cell r="EQ59" t="str">
            <v/>
          </cell>
          <cell r="ER59" t="str">
            <v/>
          </cell>
          <cell r="ES59" t="str">
            <v/>
          </cell>
          <cell r="ET59" t="str">
            <v/>
          </cell>
          <cell r="EU59" t="str">
            <v/>
          </cell>
          <cell r="EV59" t="str">
            <v/>
          </cell>
          <cell r="EW59" t="str">
            <v/>
          </cell>
          <cell r="EX59" t="str">
            <v/>
          </cell>
          <cell r="EY59" t="str">
            <v/>
          </cell>
          <cell r="EZ59" t="str">
            <v/>
          </cell>
          <cell r="FA59">
            <v>3128828.2398308772</v>
          </cell>
          <cell r="FB59">
            <v>212307.80426158814</v>
          </cell>
          <cell r="FC59">
            <v>439252.43558803742</v>
          </cell>
          <cell r="FD59">
            <v>3128828.2398308772</v>
          </cell>
          <cell r="FE59">
            <v>657993.03952266683</v>
          </cell>
          <cell r="FF59">
            <v>439252.43558803742</v>
          </cell>
          <cell r="FG59" t="str">
            <v/>
          </cell>
          <cell r="FH59" t="str">
            <v/>
          </cell>
        </row>
        <row r="60">
          <cell r="B60" t="str">
            <v>NO</v>
          </cell>
          <cell r="C60" t="str">
            <v>Vancouver</v>
          </cell>
          <cell r="D60" t="str">
            <v>Canada</v>
          </cell>
          <cell r="E60" t="str">
            <v>North America</v>
          </cell>
          <cell r="H60">
            <v>2007</v>
          </cell>
          <cell r="J60" t="str">
            <v>BASIC</v>
          </cell>
          <cell r="K60">
            <v>583133.19999999995</v>
          </cell>
          <cell r="L60">
            <v>114.97</v>
          </cell>
          <cell r="M60">
            <v>0</v>
          </cell>
          <cell r="N60">
            <v>522630.43003398064</v>
          </cell>
          <cell r="O60">
            <v>40651.824318879997</v>
          </cell>
          <cell r="P60">
            <v>0</v>
          </cell>
          <cell r="Q60">
            <v>536770.95272330113</v>
          </cell>
          <cell r="R60">
            <v>70114.68275801999</v>
          </cell>
          <cell r="S60">
            <v>0</v>
          </cell>
          <cell r="T60">
            <v>408946.57378155348</v>
          </cell>
          <cell r="U60">
            <v>6639.8978654200009</v>
          </cell>
          <cell r="V60">
            <v>0</v>
          </cell>
          <cell r="W60" t="str">
            <v>IE</v>
          </cell>
          <cell r="X60" t="str">
            <v>IE</v>
          </cell>
          <cell r="Y60" t="str">
            <v>NO</v>
          </cell>
          <cell r="Z60">
            <v>0</v>
          </cell>
          <cell r="AA60" t="str">
            <v>NO</v>
          </cell>
          <cell r="AB60" t="str">
            <v>NO</v>
          </cell>
          <cell r="AC60" t="str">
            <v>NO</v>
          </cell>
          <cell r="AD60" t="str">
            <v>NO</v>
          </cell>
          <cell r="AE60" t="str">
            <v>NO</v>
          </cell>
          <cell r="AF60" t="str">
            <v>NO</v>
          </cell>
          <cell r="AG60" t="str">
            <v>NO</v>
          </cell>
          <cell r="AH60">
            <v>21219.7951810308</v>
          </cell>
          <cell r="AI60">
            <v>1004813.1886927732</v>
          </cell>
          <cell r="AJ60" t="str">
            <v>IE</v>
          </cell>
          <cell r="AK60">
            <v>0</v>
          </cell>
          <cell r="AL60">
            <v>11003.269459799731</v>
          </cell>
          <cell r="AM60" t="str">
            <v>IE</v>
          </cell>
          <cell r="AN60" t="str">
            <v>NE</v>
          </cell>
          <cell r="AO60" t="str">
            <v>NO</v>
          </cell>
          <cell r="AP60" t="str">
            <v>NO</v>
          </cell>
          <cell r="AQ60" t="str">
            <v>NE</v>
          </cell>
          <cell r="AR60" t="str">
            <v>NO</v>
          </cell>
          <cell r="AS60" t="str">
            <v>NO</v>
          </cell>
          <cell r="AT60" t="str">
            <v>NE</v>
          </cell>
          <cell r="AU60">
            <v>14776.808886694644</v>
          </cell>
          <cell r="AV60" t="str">
            <v>NO</v>
          </cell>
          <cell r="AW60" t="str">
            <v>NE</v>
          </cell>
          <cell r="AX60" t="str">
            <v>NO</v>
          </cell>
          <cell r="AY60">
            <v>200186.91663059898</v>
          </cell>
          <cell r="AZ60" t="str">
            <v>NO</v>
          </cell>
          <cell r="BA60" t="str">
            <v>NO</v>
          </cell>
          <cell r="BB60">
            <v>11364</v>
          </cell>
          <cell r="BC60" t="str">
            <v>NO</v>
          </cell>
          <cell r="BD60" t="str">
            <v>NO</v>
          </cell>
          <cell r="BE60" t="str">
            <v>IE</v>
          </cell>
          <cell r="BF60" t="str">
            <v>NO</v>
          </cell>
          <cell r="BG60" t="str">
            <v>NO</v>
          </cell>
          <cell r="BH60">
            <v>5159.2243062969683</v>
          </cell>
          <cell r="BI60" t="str">
            <v>NO</v>
          </cell>
          <cell r="BJ60" t="str">
            <v>NE</v>
          </cell>
          <cell r="BK60" t="str">
            <v>NE</v>
          </cell>
          <cell r="BL60" t="str">
            <v>NE</v>
          </cell>
          <cell r="BM60" t="str">
            <v>NE</v>
          </cell>
          <cell r="BN60" t="str">
            <v>NE</v>
          </cell>
          <cell r="BO60" t="str">
            <v>NE</v>
          </cell>
          <cell r="BP60">
            <v>0</v>
          </cell>
          <cell r="BQ60">
            <v>0</v>
          </cell>
          <cell r="BR60">
            <v>0</v>
          </cell>
          <cell r="BS60">
            <v>0</v>
          </cell>
          <cell r="BT60">
            <v>0</v>
          </cell>
          <cell r="BU60">
            <v>0</v>
          </cell>
          <cell r="BW60">
            <v>2854277.5646383497</v>
          </cell>
          <cell r="BX60">
            <v>2854277.5646383497</v>
          </cell>
          <cell r="BY60">
            <v>2854277.5646383497</v>
          </cell>
          <cell r="BZ60">
            <v>2520161.0187591338</v>
          </cell>
          <cell r="CA60">
            <v>1606974.1566621861</v>
          </cell>
          <cell r="CB60">
            <v>1030593.2670392676</v>
          </cell>
          <cell r="CC60">
            <v>216710.14093689594</v>
          </cell>
          <cell r="CD60">
            <v>1606974.1566621861</v>
          </cell>
          <cell r="CE60">
            <v>1030593.2670392676</v>
          </cell>
          <cell r="CF60">
            <v>216710.14093689594</v>
          </cell>
          <cell r="CG60" t="str">
            <v/>
          </cell>
          <cell r="CH60" t="str">
            <v/>
          </cell>
          <cell r="CI60">
            <v>1489567.7517198662</v>
          </cell>
          <cell r="CK60">
            <v>1030593.2670392676</v>
          </cell>
          <cell r="CL60" t="str">
            <v/>
          </cell>
          <cell r="CM60" t="str">
            <v/>
          </cell>
          <cell r="CN60" t="str">
            <v/>
          </cell>
          <cell r="CO60" t="str">
            <v/>
          </cell>
          <cell r="CP60">
            <v>563282.25435286062</v>
          </cell>
          <cell r="CQ60">
            <v>606885.63548132114</v>
          </cell>
          <cell r="CR60">
            <v>415586.47164697346</v>
          </cell>
          <cell r="CS60" t="str">
            <v/>
          </cell>
          <cell r="CT60" t="str">
            <v/>
          </cell>
          <cell r="CU60" t="str">
            <v/>
          </cell>
          <cell r="CV60" t="str">
            <v/>
          </cell>
          <cell r="CW60">
            <v>21219.7951810308</v>
          </cell>
          <cell r="CX60">
            <v>1004813.1886927732</v>
          </cell>
          <cell r="CY60">
            <v>11003.269459799731</v>
          </cell>
          <cell r="CZ60" t="str">
            <v/>
          </cell>
          <cell r="DA60" t="str">
            <v/>
          </cell>
          <cell r="DB60">
            <v>14776.808886694644</v>
          </cell>
          <cell r="DC60">
            <v>200186.91663059898</v>
          </cell>
          <cell r="DD60">
            <v>11364</v>
          </cell>
          <cell r="DE60" t="str">
            <v/>
          </cell>
          <cell r="DF60">
            <v>5159.2243062969683</v>
          </cell>
          <cell r="DG60">
            <v>563282.25435286062</v>
          </cell>
          <cell r="DH60">
            <v>606885.63548132114</v>
          </cell>
          <cell r="DI60">
            <v>415586.47164697346</v>
          </cell>
          <cell r="DJ60" t="str">
            <v/>
          </cell>
          <cell r="DK60" t="str">
            <v/>
          </cell>
          <cell r="DL60" t="str">
            <v/>
          </cell>
          <cell r="DM60" t="str">
            <v/>
          </cell>
          <cell r="DN60">
            <v>21219.7951810308</v>
          </cell>
          <cell r="DO60">
            <v>1004813.1886927732</v>
          </cell>
          <cell r="DP60">
            <v>11003.269459799731</v>
          </cell>
          <cell r="DQ60" t="str">
            <v/>
          </cell>
          <cell r="DR60" t="str">
            <v/>
          </cell>
          <cell r="DS60">
            <v>14776.808886694644</v>
          </cell>
          <cell r="DT60">
            <v>200186.91663059898</v>
          </cell>
          <cell r="DU60">
            <v>11364</v>
          </cell>
          <cell r="DV60" t="str">
            <v/>
          </cell>
          <cell r="DW60">
            <v>5159.2243062969683</v>
          </cell>
          <cell r="DX60" t="str">
            <v/>
          </cell>
          <cell r="DY60" t="str">
            <v/>
          </cell>
          <cell r="DZ60" t="str">
            <v/>
          </cell>
          <cell r="EA60" t="str">
            <v/>
          </cell>
          <cell r="EB60" t="str">
            <v/>
          </cell>
          <cell r="EC60" t="str">
            <v/>
          </cell>
          <cell r="ED60">
            <v>522630.43003398064</v>
          </cell>
          <cell r="EE60">
            <v>536770.95272330113</v>
          </cell>
          <cell r="EF60">
            <v>408946.57378155348</v>
          </cell>
          <cell r="EG60" t="str">
            <v/>
          </cell>
          <cell r="EH60" t="str">
            <v/>
          </cell>
          <cell r="EI60" t="str">
            <v/>
          </cell>
          <cell r="EJ60" t="str">
            <v/>
          </cell>
          <cell r="EK60" t="str">
            <v/>
          </cell>
          <cell r="EL60">
            <v>21219.7951810308</v>
          </cell>
          <cell r="EM60">
            <v>1004813.1886927732</v>
          </cell>
          <cell r="EN60">
            <v>11003.269459799731</v>
          </cell>
          <cell r="EO60" t="str">
            <v/>
          </cell>
          <cell r="EP60" t="str">
            <v/>
          </cell>
          <cell r="EQ60">
            <v>14776.808886694644</v>
          </cell>
          <cell r="ER60" t="str">
            <v/>
          </cell>
          <cell r="ES60" t="str">
            <v/>
          </cell>
          <cell r="ET60" t="str">
            <v/>
          </cell>
          <cell r="EU60" t="str">
            <v/>
          </cell>
          <cell r="EV60" t="str">
            <v/>
          </cell>
          <cell r="EW60" t="str">
            <v/>
          </cell>
          <cell r="EX60" t="str">
            <v/>
          </cell>
          <cell r="EY60" t="str">
            <v/>
          </cell>
          <cell r="EZ60" t="str">
            <v/>
          </cell>
          <cell r="FA60">
            <v>1606974.1566621861</v>
          </cell>
          <cell r="FB60">
            <v>1030593.2670392676</v>
          </cell>
          <cell r="FC60">
            <v>216710.14093689594</v>
          </cell>
          <cell r="FD60">
            <v>1606974.1566621861</v>
          </cell>
          <cell r="FE60">
            <v>1030593.2670392676</v>
          </cell>
          <cell r="FF60">
            <v>216710.14093689594</v>
          </cell>
          <cell r="FG60" t="str">
            <v/>
          </cell>
          <cell r="FH60" t="str">
            <v/>
          </cell>
        </row>
        <row r="61">
          <cell r="B61" t="str">
            <v>NO</v>
          </cell>
          <cell r="C61" t="str">
            <v>Vancouver</v>
          </cell>
          <cell r="D61" t="str">
            <v>Canada</v>
          </cell>
          <cell r="E61" t="str">
            <v>North America</v>
          </cell>
          <cell r="H61">
            <v>2008</v>
          </cell>
          <cell r="J61" t="str">
            <v>BASIC</v>
          </cell>
          <cell r="K61">
            <v>588225.39999999991</v>
          </cell>
          <cell r="L61">
            <v>114.97</v>
          </cell>
          <cell r="M61">
            <v>0</v>
          </cell>
          <cell r="N61">
            <v>520054.23467145843</v>
          </cell>
          <cell r="O61">
            <v>51050.657452090622</v>
          </cell>
          <cell r="P61">
            <v>0</v>
          </cell>
          <cell r="Q61">
            <v>552330.62580318865</v>
          </cell>
          <cell r="R61">
            <v>77623.41240460542</v>
          </cell>
          <cell r="S61">
            <v>0</v>
          </cell>
          <cell r="T61">
            <v>415111.0150113696</v>
          </cell>
          <cell r="U61">
            <v>12933.49877571441</v>
          </cell>
          <cell r="V61">
            <v>0</v>
          </cell>
          <cell r="W61" t="str">
            <v>IE</v>
          </cell>
          <cell r="X61" t="str">
            <v>IE</v>
          </cell>
          <cell r="Y61" t="str">
            <v>NO</v>
          </cell>
          <cell r="Z61">
            <v>0</v>
          </cell>
          <cell r="AA61" t="str">
            <v>NO</v>
          </cell>
          <cell r="AB61" t="str">
            <v>NO</v>
          </cell>
          <cell r="AC61" t="str">
            <v>NO</v>
          </cell>
          <cell r="AD61" t="str">
            <v>NO</v>
          </cell>
          <cell r="AE61" t="str">
            <v>NO</v>
          </cell>
          <cell r="AF61" t="str">
            <v>NO</v>
          </cell>
          <cell r="AG61" t="str">
            <v>NO</v>
          </cell>
          <cell r="AH61">
            <v>21581.120596486799</v>
          </cell>
          <cell r="AI61">
            <v>1001761.3070992216</v>
          </cell>
          <cell r="AJ61" t="str">
            <v>IE</v>
          </cell>
          <cell r="AK61">
            <v>0</v>
          </cell>
          <cell r="AL61">
            <v>11003.269459799731</v>
          </cell>
          <cell r="AM61" t="str">
            <v>IE</v>
          </cell>
          <cell r="AN61" t="str">
            <v>NE</v>
          </cell>
          <cell r="AO61" t="str">
            <v>NO</v>
          </cell>
          <cell r="AP61" t="str">
            <v>NO</v>
          </cell>
          <cell r="AQ61" t="str">
            <v>NE</v>
          </cell>
          <cell r="AR61" t="str">
            <v>NO</v>
          </cell>
          <cell r="AS61" t="str">
            <v>NO</v>
          </cell>
          <cell r="AT61" t="str">
            <v>NE</v>
          </cell>
          <cell r="AU61">
            <v>15304.205924463096</v>
          </cell>
          <cell r="AV61" t="str">
            <v>NO</v>
          </cell>
          <cell r="AW61" t="str">
            <v>NE</v>
          </cell>
          <cell r="AX61" t="str">
            <v>NO</v>
          </cell>
          <cell r="AY61">
            <v>285073.56686754571</v>
          </cell>
          <cell r="AZ61" t="str">
            <v>NO</v>
          </cell>
          <cell r="BA61" t="str">
            <v>NO</v>
          </cell>
          <cell r="BB61">
            <v>11364</v>
          </cell>
          <cell r="BC61" t="str">
            <v>NO</v>
          </cell>
          <cell r="BD61" t="str">
            <v>NO</v>
          </cell>
          <cell r="BE61" t="str">
            <v>IE</v>
          </cell>
          <cell r="BF61" t="str">
            <v>NO</v>
          </cell>
          <cell r="BG61" t="str">
            <v>NO</v>
          </cell>
          <cell r="BH61">
            <v>5235.7000846599631</v>
          </cell>
          <cell r="BI61" t="str">
            <v>NO</v>
          </cell>
          <cell r="BJ61" t="str">
            <v>NE</v>
          </cell>
          <cell r="BK61" t="str">
            <v>NE</v>
          </cell>
          <cell r="BL61" t="str">
            <v>NE</v>
          </cell>
          <cell r="BM61" t="str">
            <v>NE</v>
          </cell>
          <cell r="BN61" t="str">
            <v>NE</v>
          </cell>
          <cell r="BO61" t="str">
            <v>NE</v>
          </cell>
          <cell r="BP61">
            <v>0</v>
          </cell>
          <cell r="BQ61">
            <v>0</v>
          </cell>
          <cell r="BR61">
            <v>0</v>
          </cell>
          <cell r="BS61">
            <v>0</v>
          </cell>
          <cell r="BT61">
            <v>0</v>
          </cell>
          <cell r="BU61">
            <v>0</v>
          </cell>
          <cell r="BW61">
            <v>2980426.6141506042</v>
          </cell>
          <cell r="BX61">
            <v>2980426.6141506042</v>
          </cell>
          <cell r="BY61">
            <v>2980426.6141506042</v>
          </cell>
          <cell r="BZ61">
            <v>2537145.7785659879</v>
          </cell>
          <cell r="CA61">
            <v>1650684.564714914</v>
          </cell>
          <cell r="CB61">
            <v>1028068.7824834845</v>
          </cell>
          <cell r="CC61">
            <v>301673.26695220568</v>
          </cell>
          <cell r="CD61">
            <v>1650684.564714914</v>
          </cell>
          <cell r="CE61">
            <v>1028068.7824834845</v>
          </cell>
          <cell r="CF61">
            <v>301673.26695220568</v>
          </cell>
          <cell r="CG61" t="str">
            <v/>
          </cell>
          <cell r="CH61" t="str">
            <v/>
          </cell>
          <cell r="CI61">
            <v>1509076.9960825036</v>
          </cell>
          <cell r="CK61">
            <v>1028068.7824834845</v>
          </cell>
          <cell r="CL61" t="str">
            <v/>
          </cell>
          <cell r="CM61" t="str">
            <v/>
          </cell>
          <cell r="CN61" t="str">
            <v/>
          </cell>
          <cell r="CO61" t="str">
            <v/>
          </cell>
          <cell r="CP61">
            <v>571104.89212354901</v>
          </cell>
          <cell r="CQ61">
            <v>629954.03820779407</v>
          </cell>
          <cell r="CR61">
            <v>428044.51378708403</v>
          </cell>
          <cell r="CS61" t="str">
            <v/>
          </cell>
          <cell r="CT61" t="str">
            <v/>
          </cell>
          <cell r="CU61" t="str">
            <v/>
          </cell>
          <cell r="CV61" t="str">
            <v/>
          </cell>
          <cell r="CW61">
            <v>21581.120596486799</v>
          </cell>
          <cell r="CX61">
            <v>1001761.3070992216</v>
          </cell>
          <cell r="CY61">
            <v>11003.269459799731</v>
          </cell>
          <cell r="CZ61" t="str">
            <v/>
          </cell>
          <cell r="DA61" t="str">
            <v/>
          </cell>
          <cell r="DB61">
            <v>15304.205924463096</v>
          </cell>
          <cell r="DC61">
            <v>285073.56686754571</v>
          </cell>
          <cell r="DD61">
            <v>11364</v>
          </cell>
          <cell r="DE61" t="str">
            <v/>
          </cell>
          <cell r="DF61">
            <v>5235.7000846599631</v>
          </cell>
          <cell r="DG61">
            <v>571104.89212354901</v>
          </cell>
          <cell r="DH61">
            <v>629954.03820779407</v>
          </cell>
          <cell r="DI61">
            <v>428044.51378708403</v>
          </cell>
          <cell r="DJ61" t="str">
            <v/>
          </cell>
          <cell r="DK61" t="str">
            <v/>
          </cell>
          <cell r="DL61" t="str">
            <v/>
          </cell>
          <cell r="DM61" t="str">
            <v/>
          </cell>
          <cell r="DN61">
            <v>21581.120596486799</v>
          </cell>
          <cell r="DO61">
            <v>1001761.3070992216</v>
          </cell>
          <cell r="DP61">
            <v>11003.269459799731</v>
          </cell>
          <cell r="DQ61" t="str">
            <v/>
          </cell>
          <cell r="DR61" t="str">
            <v/>
          </cell>
          <cell r="DS61">
            <v>15304.205924463096</v>
          </cell>
          <cell r="DT61">
            <v>285073.56686754571</v>
          </cell>
          <cell r="DU61">
            <v>11364</v>
          </cell>
          <cell r="DV61" t="str">
            <v/>
          </cell>
          <cell r="DW61">
            <v>5235.7000846599631</v>
          </cell>
          <cell r="DX61" t="str">
            <v/>
          </cell>
          <cell r="DY61" t="str">
            <v/>
          </cell>
          <cell r="DZ61" t="str">
            <v/>
          </cell>
          <cell r="EA61" t="str">
            <v/>
          </cell>
          <cell r="EB61" t="str">
            <v/>
          </cell>
          <cell r="EC61" t="str">
            <v/>
          </cell>
          <cell r="ED61">
            <v>520054.23467145843</v>
          </cell>
          <cell r="EE61">
            <v>552330.62580318865</v>
          </cell>
          <cell r="EF61">
            <v>415111.0150113696</v>
          </cell>
          <cell r="EG61" t="str">
            <v/>
          </cell>
          <cell r="EH61" t="str">
            <v/>
          </cell>
          <cell r="EI61" t="str">
            <v/>
          </cell>
          <cell r="EJ61" t="str">
            <v/>
          </cell>
          <cell r="EK61" t="str">
            <v/>
          </cell>
          <cell r="EL61">
            <v>21581.120596486799</v>
          </cell>
          <cell r="EM61">
            <v>1001761.3070992216</v>
          </cell>
          <cell r="EN61">
            <v>11003.269459799731</v>
          </cell>
          <cell r="EO61" t="str">
            <v/>
          </cell>
          <cell r="EP61" t="str">
            <v/>
          </cell>
          <cell r="EQ61">
            <v>15304.205924463096</v>
          </cell>
          <cell r="ER61" t="str">
            <v/>
          </cell>
          <cell r="ES61" t="str">
            <v/>
          </cell>
          <cell r="ET61" t="str">
            <v/>
          </cell>
          <cell r="EU61" t="str">
            <v/>
          </cell>
          <cell r="EV61" t="str">
            <v/>
          </cell>
          <cell r="EW61" t="str">
            <v/>
          </cell>
          <cell r="EX61" t="str">
            <v/>
          </cell>
          <cell r="EY61" t="str">
            <v/>
          </cell>
          <cell r="EZ61" t="str">
            <v/>
          </cell>
          <cell r="FA61">
            <v>1650684.564714914</v>
          </cell>
          <cell r="FB61">
            <v>1028068.7824834845</v>
          </cell>
          <cell r="FC61">
            <v>301673.26695220568</v>
          </cell>
          <cell r="FD61">
            <v>1650684.564714914</v>
          </cell>
          <cell r="FE61">
            <v>1028068.7824834845</v>
          </cell>
          <cell r="FF61">
            <v>301673.26695220568</v>
          </cell>
          <cell r="FG61" t="str">
            <v/>
          </cell>
          <cell r="FH61" t="str">
            <v/>
          </cell>
        </row>
        <row r="62">
          <cell r="B62" t="str">
            <v>NO</v>
          </cell>
          <cell r="C62" t="str">
            <v>Vancouver</v>
          </cell>
          <cell r="D62" t="str">
            <v>Canada</v>
          </cell>
          <cell r="E62" t="str">
            <v>North America</v>
          </cell>
          <cell r="H62">
            <v>2009</v>
          </cell>
          <cell r="J62" t="str">
            <v>BASIC</v>
          </cell>
          <cell r="K62">
            <v>593317.59999999986</v>
          </cell>
          <cell r="L62">
            <v>114.97</v>
          </cell>
          <cell r="M62">
            <v>0</v>
          </cell>
          <cell r="N62">
            <v>540254.85891009634</v>
          </cell>
          <cell r="O62">
            <v>46307.159462262505</v>
          </cell>
          <cell r="P62">
            <v>0</v>
          </cell>
          <cell r="Q62">
            <v>554880.13819802238</v>
          </cell>
          <cell r="R62">
            <v>71115.214569500007</v>
          </cell>
          <cell r="S62">
            <v>0</v>
          </cell>
          <cell r="T62">
            <v>402430.92156232119</v>
          </cell>
          <cell r="U62">
            <v>11811.338247000002</v>
          </cell>
          <cell r="V62">
            <v>0</v>
          </cell>
          <cell r="W62" t="str">
            <v>IE</v>
          </cell>
          <cell r="X62" t="str">
            <v>IE</v>
          </cell>
          <cell r="Y62" t="str">
            <v>NO</v>
          </cell>
          <cell r="Z62">
            <v>0</v>
          </cell>
          <cell r="AA62" t="str">
            <v>NO</v>
          </cell>
          <cell r="AB62" t="str">
            <v>NO</v>
          </cell>
          <cell r="AC62" t="str">
            <v>NO</v>
          </cell>
          <cell r="AD62" t="str">
            <v>NO</v>
          </cell>
          <cell r="AE62" t="str">
            <v>NO</v>
          </cell>
          <cell r="AF62" t="str">
            <v>NO</v>
          </cell>
          <cell r="AG62" t="str">
            <v>NO</v>
          </cell>
          <cell r="AH62">
            <v>21540.681409177199</v>
          </cell>
          <cell r="AI62">
            <v>1038457.6475636304</v>
          </cell>
          <cell r="AJ62" t="str">
            <v>IE</v>
          </cell>
          <cell r="AK62">
            <v>0</v>
          </cell>
          <cell r="AL62">
            <v>11003.269459799731</v>
          </cell>
          <cell r="AM62" t="str">
            <v>IE</v>
          </cell>
          <cell r="AN62" t="str">
            <v>NE</v>
          </cell>
          <cell r="AO62" t="str">
            <v>NO</v>
          </cell>
          <cell r="AP62" t="str">
            <v>NO</v>
          </cell>
          <cell r="AQ62" t="str">
            <v>NE</v>
          </cell>
          <cell r="AR62" t="str">
            <v>NO</v>
          </cell>
          <cell r="AS62" t="str">
            <v>NO</v>
          </cell>
          <cell r="AT62" t="str">
            <v>NE</v>
          </cell>
          <cell r="AU62">
            <v>15831.602962231549</v>
          </cell>
          <cell r="AV62" t="str">
            <v>NO</v>
          </cell>
          <cell r="AW62" t="str">
            <v>NE</v>
          </cell>
          <cell r="AX62" t="str">
            <v>NO</v>
          </cell>
          <cell r="AY62">
            <v>259838.9478486744</v>
          </cell>
          <cell r="AZ62" t="str">
            <v>NO</v>
          </cell>
          <cell r="BA62" t="str">
            <v>NO</v>
          </cell>
          <cell r="BB62">
            <v>11742.8</v>
          </cell>
          <cell r="BC62" t="str">
            <v>NO</v>
          </cell>
          <cell r="BD62" t="str">
            <v>NO</v>
          </cell>
          <cell r="BE62" t="str">
            <v>IE</v>
          </cell>
          <cell r="BF62" t="str">
            <v>NO</v>
          </cell>
          <cell r="BG62" t="str">
            <v>NO</v>
          </cell>
          <cell r="BH62">
            <v>5214.3343882117861</v>
          </cell>
          <cell r="BI62" t="str">
            <v>NO</v>
          </cell>
          <cell r="BJ62" t="str">
            <v>NE</v>
          </cell>
          <cell r="BK62" t="str">
            <v>NE</v>
          </cell>
          <cell r="BL62" t="str">
            <v>NE</v>
          </cell>
          <cell r="BM62" t="str">
            <v>NE</v>
          </cell>
          <cell r="BN62" t="str">
            <v>NE</v>
          </cell>
          <cell r="BO62" t="str">
            <v>NE</v>
          </cell>
          <cell r="BP62">
            <v>0</v>
          </cell>
          <cell r="BQ62">
            <v>0</v>
          </cell>
          <cell r="BR62">
            <v>0</v>
          </cell>
          <cell r="BS62">
            <v>0</v>
          </cell>
          <cell r="BT62">
            <v>0</v>
          </cell>
          <cell r="BU62">
            <v>0</v>
          </cell>
          <cell r="BW62">
            <v>2990428.9145809272</v>
          </cell>
          <cell r="BX62">
            <v>2990428.9145809272</v>
          </cell>
          <cell r="BY62">
            <v>2990428.9145809272</v>
          </cell>
          <cell r="BZ62">
            <v>2584399.1200652784</v>
          </cell>
          <cell r="CA62">
            <v>1648340.3123583796</v>
          </cell>
          <cell r="CB62">
            <v>1065292.5199856616</v>
          </cell>
          <cell r="CC62">
            <v>276796.0822368862</v>
          </cell>
          <cell r="CD62">
            <v>1648340.3123583796</v>
          </cell>
          <cell r="CE62">
            <v>1065292.5199856616</v>
          </cell>
          <cell r="CF62">
            <v>276796.0822368862</v>
          </cell>
          <cell r="CG62" t="str">
            <v/>
          </cell>
          <cell r="CH62" t="str">
            <v/>
          </cell>
          <cell r="CI62">
            <v>1519106.600079617</v>
          </cell>
          <cell r="CK62">
            <v>1065292.5199856616</v>
          </cell>
          <cell r="CL62" t="str">
            <v/>
          </cell>
          <cell r="CM62" t="str">
            <v/>
          </cell>
          <cell r="CN62" t="str">
            <v/>
          </cell>
          <cell r="CO62" t="str">
            <v/>
          </cell>
          <cell r="CP62">
            <v>586562.01837235887</v>
          </cell>
          <cell r="CQ62">
            <v>625995.35276752245</v>
          </cell>
          <cell r="CR62">
            <v>414242.2598093212</v>
          </cell>
          <cell r="CS62" t="str">
            <v/>
          </cell>
          <cell r="CT62" t="str">
            <v/>
          </cell>
          <cell r="CU62" t="str">
            <v/>
          </cell>
          <cell r="CV62" t="str">
            <v/>
          </cell>
          <cell r="CW62">
            <v>21540.681409177199</v>
          </cell>
          <cell r="CX62">
            <v>1038457.6475636304</v>
          </cell>
          <cell r="CY62">
            <v>11003.269459799731</v>
          </cell>
          <cell r="CZ62" t="str">
            <v/>
          </cell>
          <cell r="DA62" t="str">
            <v/>
          </cell>
          <cell r="DB62">
            <v>15831.602962231549</v>
          </cell>
          <cell r="DC62">
            <v>259838.9478486744</v>
          </cell>
          <cell r="DD62">
            <v>11742.8</v>
          </cell>
          <cell r="DE62" t="str">
            <v/>
          </cell>
          <cell r="DF62">
            <v>5214.3343882117861</v>
          </cell>
          <cell r="DG62">
            <v>586562.01837235887</v>
          </cell>
          <cell r="DH62">
            <v>625995.35276752245</v>
          </cell>
          <cell r="DI62">
            <v>414242.2598093212</v>
          </cell>
          <cell r="DJ62" t="str">
            <v/>
          </cell>
          <cell r="DK62" t="str">
            <v/>
          </cell>
          <cell r="DL62" t="str">
            <v/>
          </cell>
          <cell r="DM62" t="str">
            <v/>
          </cell>
          <cell r="DN62">
            <v>21540.681409177199</v>
          </cell>
          <cell r="DO62">
            <v>1038457.6475636304</v>
          </cell>
          <cell r="DP62">
            <v>11003.269459799731</v>
          </cell>
          <cell r="DQ62" t="str">
            <v/>
          </cell>
          <cell r="DR62" t="str">
            <v/>
          </cell>
          <cell r="DS62">
            <v>15831.602962231549</v>
          </cell>
          <cell r="DT62">
            <v>259838.9478486744</v>
          </cell>
          <cell r="DU62">
            <v>11742.8</v>
          </cell>
          <cell r="DV62" t="str">
            <v/>
          </cell>
          <cell r="DW62">
            <v>5214.3343882117861</v>
          </cell>
          <cell r="DX62" t="str">
            <v/>
          </cell>
          <cell r="DY62" t="str">
            <v/>
          </cell>
          <cell r="DZ62" t="str">
            <v/>
          </cell>
          <cell r="EA62" t="str">
            <v/>
          </cell>
          <cell r="EB62" t="str">
            <v/>
          </cell>
          <cell r="EC62" t="str">
            <v/>
          </cell>
          <cell r="ED62">
            <v>540254.85891009634</v>
          </cell>
          <cell r="EE62">
            <v>554880.13819802238</v>
          </cell>
          <cell r="EF62">
            <v>402430.92156232119</v>
          </cell>
          <cell r="EG62" t="str">
            <v/>
          </cell>
          <cell r="EH62" t="str">
            <v/>
          </cell>
          <cell r="EI62" t="str">
            <v/>
          </cell>
          <cell r="EJ62" t="str">
            <v/>
          </cell>
          <cell r="EK62" t="str">
            <v/>
          </cell>
          <cell r="EL62">
            <v>21540.681409177199</v>
          </cell>
          <cell r="EM62">
            <v>1038457.6475636304</v>
          </cell>
          <cell r="EN62">
            <v>11003.269459799731</v>
          </cell>
          <cell r="EO62" t="str">
            <v/>
          </cell>
          <cell r="EP62" t="str">
            <v/>
          </cell>
          <cell r="EQ62">
            <v>15831.602962231549</v>
          </cell>
          <cell r="ER62" t="str">
            <v/>
          </cell>
          <cell r="ES62" t="str">
            <v/>
          </cell>
          <cell r="ET62" t="str">
            <v/>
          </cell>
          <cell r="EU62" t="str">
            <v/>
          </cell>
          <cell r="EV62" t="str">
            <v/>
          </cell>
          <cell r="EW62" t="str">
            <v/>
          </cell>
          <cell r="EX62" t="str">
            <v/>
          </cell>
          <cell r="EY62" t="str">
            <v/>
          </cell>
          <cell r="EZ62" t="str">
            <v/>
          </cell>
          <cell r="FA62">
            <v>1648340.3123583796</v>
          </cell>
          <cell r="FB62">
            <v>1065292.5199856616</v>
          </cell>
          <cell r="FC62">
            <v>276796.0822368862</v>
          </cell>
          <cell r="FD62">
            <v>1648340.3123583796</v>
          </cell>
          <cell r="FE62">
            <v>1065292.5199856616</v>
          </cell>
          <cell r="FF62">
            <v>276796.0822368862</v>
          </cell>
          <cell r="FG62" t="str">
            <v/>
          </cell>
          <cell r="FH62" t="str">
            <v/>
          </cell>
        </row>
        <row r="63">
          <cell r="B63" t="str">
            <v>NO</v>
          </cell>
          <cell r="C63" t="str">
            <v>Vancouver</v>
          </cell>
          <cell r="D63" t="str">
            <v>Canada</v>
          </cell>
          <cell r="E63" t="str">
            <v>North America</v>
          </cell>
          <cell r="H63">
            <v>2010</v>
          </cell>
          <cell r="J63" t="str">
            <v>BASIC</v>
          </cell>
          <cell r="K63">
            <v>598409.79999999981</v>
          </cell>
          <cell r="L63">
            <v>114.97</v>
          </cell>
          <cell r="M63">
            <v>0</v>
          </cell>
          <cell r="N63">
            <v>478220.40617393568</v>
          </cell>
          <cell r="O63">
            <v>44898.334824095</v>
          </cell>
          <cell r="P63">
            <v>0</v>
          </cell>
          <cell r="Q63">
            <v>526863.40395379032</v>
          </cell>
          <cell r="R63">
            <v>71842.172642049933</v>
          </cell>
          <cell r="S63">
            <v>0</v>
          </cell>
          <cell r="T63">
            <v>378488.94136124098</v>
          </cell>
          <cell r="U63">
            <v>12354.899999999998</v>
          </cell>
          <cell r="V63">
            <v>0</v>
          </cell>
          <cell r="W63" t="str">
            <v>IE</v>
          </cell>
          <cell r="X63" t="str">
            <v>IE</v>
          </cell>
          <cell r="Y63" t="str">
            <v>NO</v>
          </cell>
          <cell r="Z63">
            <v>538.54278479995685</v>
          </cell>
          <cell r="AA63" t="str">
            <v>NO</v>
          </cell>
          <cell r="AB63" t="str">
            <v>NO</v>
          </cell>
          <cell r="AC63" t="str">
            <v>NO</v>
          </cell>
          <cell r="AD63" t="str">
            <v>NO</v>
          </cell>
          <cell r="AE63" t="str">
            <v>NO</v>
          </cell>
          <cell r="AF63" t="str">
            <v>NO</v>
          </cell>
          <cell r="AG63" t="str">
            <v>NO</v>
          </cell>
          <cell r="AH63">
            <v>19947.633663781198</v>
          </cell>
          <cell r="AI63">
            <v>1021246.0285129792</v>
          </cell>
          <cell r="AJ63" t="str">
            <v>IE</v>
          </cell>
          <cell r="AK63">
            <v>0</v>
          </cell>
          <cell r="AL63">
            <v>11003.269459799731</v>
          </cell>
          <cell r="AM63" t="str">
            <v>IE</v>
          </cell>
          <cell r="AN63" t="str">
            <v>NE</v>
          </cell>
          <cell r="AO63" t="str">
            <v>NO</v>
          </cell>
          <cell r="AP63" t="str">
            <v>NO</v>
          </cell>
          <cell r="AQ63" t="str">
            <v>NE</v>
          </cell>
          <cell r="AR63" t="str">
            <v>NO</v>
          </cell>
          <cell r="AS63" t="str">
            <v>NO</v>
          </cell>
          <cell r="AT63" t="str">
            <v>NE</v>
          </cell>
          <cell r="AU63">
            <v>16359</v>
          </cell>
          <cell r="AV63" t="str">
            <v>NO</v>
          </cell>
          <cell r="AW63" t="str">
            <v>NE</v>
          </cell>
          <cell r="AX63" t="str">
            <v>NO</v>
          </cell>
          <cell r="AY63">
            <v>224120.22163268575</v>
          </cell>
          <cell r="AZ63" t="str">
            <v>NO</v>
          </cell>
          <cell r="BA63" t="str">
            <v>NO</v>
          </cell>
          <cell r="BB63">
            <v>13636.8</v>
          </cell>
          <cell r="BC63" t="str">
            <v>NO</v>
          </cell>
          <cell r="BD63" t="str">
            <v>NO</v>
          </cell>
          <cell r="BE63" t="str">
            <v>IE</v>
          </cell>
          <cell r="BF63" t="str">
            <v>NO</v>
          </cell>
          <cell r="BG63" t="str">
            <v>NO</v>
          </cell>
          <cell r="BH63">
            <v>5079.2773553567604</v>
          </cell>
          <cell r="BI63" t="str">
            <v>NO</v>
          </cell>
          <cell r="BJ63" t="str">
            <v>NE</v>
          </cell>
          <cell r="BK63" t="str">
            <v>NE</v>
          </cell>
          <cell r="BL63" t="str">
            <v>NE</v>
          </cell>
          <cell r="BM63" t="str">
            <v>NE</v>
          </cell>
          <cell r="BN63" t="str">
            <v>NE</v>
          </cell>
          <cell r="BO63" t="str">
            <v>NE</v>
          </cell>
          <cell r="BP63">
            <v>0</v>
          </cell>
          <cell r="BQ63">
            <v>0</v>
          </cell>
          <cell r="BR63">
            <v>0</v>
          </cell>
          <cell r="BS63">
            <v>0</v>
          </cell>
          <cell r="BT63">
            <v>0</v>
          </cell>
          <cell r="BU63">
            <v>0</v>
          </cell>
          <cell r="BW63">
            <v>2824060.3895797143</v>
          </cell>
          <cell r="BX63">
            <v>2824060.3895797143</v>
          </cell>
          <cell r="BY63">
            <v>2824060.3895797143</v>
          </cell>
          <cell r="BZ63">
            <v>2452667.2259103274</v>
          </cell>
          <cell r="CA63">
            <v>1532615.7926188931</v>
          </cell>
          <cell r="CB63">
            <v>1048608.2979727788</v>
          </cell>
          <cell r="CC63">
            <v>242836.29898804249</v>
          </cell>
          <cell r="CD63">
            <v>1532615.7926188931</v>
          </cell>
          <cell r="CE63">
            <v>1048608.2979727788</v>
          </cell>
          <cell r="CF63">
            <v>242836.29898804249</v>
          </cell>
          <cell r="CG63" t="str">
            <v/>
          </cell>
          <cell r="CH63" t="str">
            <v/>
          </cell>
          <cell r="CI63">
            <v>1404058.9279375484</v>
          </cell>
          <cell r="CK63">
            <v>1048608.2979727788</v>
          </cell>
          <cell r="CL63" t="str">
            <v/>
          </cell>
          <cell r="CM63" t="str">
            <v/>
          </cell>
          <cell r="CN63" t="str">
            <v/>
          </cell>
          <cell r="CO63" t="str">
            <v/>
          </cell>
          <cell r="CP63">
            <v>523118.7409980307</v>
          </cell>
          <cell r="CQ63">
            <v>598705.57659584028</v>
          </cell>
          <cell r="CR63">
            <v>390843.84136124101</v>
          </cell>
          <cell r="CS63" t="str">
            <v/>
          </cell>
          <cell r="CT63" t="str">
            <v/>
          </cell>
          <cell r="CU63" t="str">
            <v/>
          </cell>
          <cell r="CV63" t="str">
            <v/>
          </cell>
          <cell r="CW63">
            <v>19947.633663781198</v>
          </cell>
          <cell r="CX63">
            <v>1021246.0285129792</v>
          </cell>
          <cell r="CY63">
            <v>11003.269459799731</v>
          </cell>
          <cell r="CZ63" t="str">
            <v/>
          </cell>
          <cell r="DA63" t="str">
            <v/>
          </cell>
          <cell r="DB63">
            <v>16359</v>
          </cell>
          <cell r="DC63">
            <v>224120.22163268575</v>
          </cell>
          <cell r="DD63">
            <v>13636.8</v>
          </cell>
          <cell r="DE63" t="str">
            <v/>
          </cell>
          <cell r="DF63">
            <v>5079.2773553567604</v>
          </cell>
          <cell r="DG63">
            <v>523118.7409980307</v>
          </cell>
          <cell r="DH63">
            <v>598705.57659584028</v>
          </cell>
          <cell r="DI63">
            <v>390843.84136124101</v>
          </cell>
          <cell r="DJ63" t="str">
            <v/>
          </cell>
          <cell r="DK63" t="str">
            <v/>
          </cell>
          <cell r="DL63" t="str">
            <v/>
          </cell>
          <cell r="DM63" t="str">
            <v/>
          </cell>
          <cell r="DN63">
            <v>19947.633663781198</v>
          </cell>
          <cell r="DO63">
            <v>1021246.0285129792</v>
          </cell>
          <cell r="DP63">
            <v>11003.269459799731</v>
          </cell>
          <cell r="DQ63" t="str">
            <v/>
          </cell>
          <cell r="DR63" t="str">
            <v/>
          </cell>
          <cell r="DS63">
            <v>16359</v>
          </cell>
          <cell r="DT63">
            <v>224120.22163268575</v>
          </cell>
          <cell r="DU63">
            <v>13636.8</v>
          </cell>
          <cell r="DV63" t="str">
            <v/>
          </cell>
          <cell r="DW63">
            <v>5079.2773553567604</v>
          </cell>
          <cell r="DX63" t="str">
            <v/>
          </cell>
          <cell r="DY63" t="str">
            <v/>
          </cell>
          <cell r="DZ63" t="str">
            <v/>
          </cell>
          <cell r="EA63" t="str">
            <v/>
          </cell>
          <cell r="EB63" t="str">
            <v/>
          </cell>
          <cell r="EC63" t="str">
            <v/>
          </cell>
          <cell r="ED63">
            <v>478220.40617393568</v>
          </cell>
          <cell r="EE63">
            <v>526863.40395379032</v>
          </cell>
          <cell r="EF63">
            <v>378488.94136124098</v>
          </cell>
          <cell r="EG63" t="str">
            <v/>
          </cell>
          <cell r="EH63">
            <v>538.54278479995685</v>
          </cell>
          <cell r="EI63" t="str">
            <v/>
          </cell>
          <cell r="EJ63" t="str">
            <v/>
          </cell>
          <cell r="EK63" t="str">
            <v/>
          </cell>
          <cell r="EL63">
            <v>19947.633663781198</v>
          </cell>
          <cell r="EM63">
            <v>1021246.0285129792</v>
          </cell>
          <cell r="EN63">
            <v>11003.269459799731</v>
          </cell>
          <cell r="EO63" t="str">
            <v/>
          </cell>
          <cell r="EP63" t="str">
            <v/>
          </cell>
          <cell r="EQ63">
            <v>16359</v>
          </cell>
          <cell r="ER63" t="str">
            <v/>
          </cell>
          <cell r="ES63" t="str">
            <v/>
          </cell>
          <cell r="ET63" t="str">
            <v/>
          </cell>
          <cell r="EU63" t="str">
            <v/>
          </cell>
          <cell r="EV63" t="str">
            <v/>
          </cell>
          <cell r="EW63" t="str">
            <v/>
          </cell>
          <cell r="EX63" t="str">
            <v/>
          </cell>
          <cell r="EY63" t="str">
            <v/>
          </cell>
          <cell r="EZ63" t="str">
            <v/>
          </cell>
          <cell r="FA63">
            <v>1532615.7926188931</v>
          </cell>
          <cell r="FB63">
            <v>1048608.2979727788</v>
          </cell>
          <cell r="FC63">
            <v>242836.29898804249</v>
          </cell>
          <cell r="FD63">
            <v>1532615.7926188931</v>
          </cell>
          <cell r="FE63">
            <v>1048608.2979727788</v>
          </cell>
          <cell r="FF63">
            <v>242836.29898804249</v>
          </cell>
          <cell r="FG63" t="str">
            <v/>
          </cell>
          <cell r="FH63" t="str">
            <v/>
          </cell>
        </row>
        <row r="64">
          <cell r="B64" t="str">
            <v>NO</v>
          </cell>
          <cell r="C64" t="str">
            <v>Vancouver</v>
          </cell>
          <cell r="D64" t="str">
            <v>Canada</v>
          </cell>
          <cell r="E64" t="str">
            <v>North America</v>
          </cell>
          <cell r="H64">
            <v>2011</v>
          </cell>
          <cell r="J64" t="str">
            <v>BASIC</v>
          </cell>
          <cell r="K64">
            <v>603502</v>
          </cell>
          <cell r="L64">
            <v>114.97</v>
          </cell>
          <cell r="M64">
            <v>0</v>
          </cell>
          <cell r="N64">
            <v>532817.98951581947</v>
          </cell>
          <cell r="O64">
            <v>46437.663750000007</v>
          </cell>
          <cell r="P64">
            <v>0</v>
          </cell>
          <cell r="Q64">
            <v>567097.51768231334</v>
          </cell>
          <cell r="R64">
            <v>79188.823352399937</v>
          </cell>
          <cell r="S64">
            <v>0</v>
          </cell>
          <cell r="T64">
            <v>396448.37636034761</v>
          </cell>
          <cell r="U64">
            <v>6229.3215750000018</v>
          </cell>
          <cell r="V64">
            <v>0</v>
          </cell>
          <cell r="W64" t="str">
            <v>IE</v>
          </cell>
          <cell r="X64" t="str">
            <v>IE</v>
          </cell>
          <cell r="Y64" t="str">
            <v>NO</v>
          </cell>
          <cell r="Z64">
            <v>1001.6440199999198</v>
          </cell>
          <cell r="AA64" t="str">
            <v>NO</v>
          </cell>
          <cell r="AB64" t="str">
            <v>NO</v>
          </cell>
          <cell r="AC64" t="str">
            <v>NO</v>
          </cell>
          <cell r="AD64" t="str">
            <v>NO</v>
          </cell>
          <cell r="AE64" t="str">
            <v>NO</v>
          </cell>
          <cell r="AF64" t="str">
            <v>NO</v>
          </cell>
          <cell r="AG64" t="str">
            <v>NO</v>
          </cell>
          <cell r="AH64">
            <v>21596.200349091603</v>
          </cell>
          <cell r="AI64">
            <v>975622.09219160106</v>
          </cell>
          <cell r="AJ64" t="str">
            <v>IE</v>
          </cell>
          <cell r="AK64">
            <v>0</v>
          </cell>
          <cell r="AL64">
            <v>11003.269459799731</v>
          </cell>
          <cell r="AM64" t="str">
            <v>IE</v>
          </cell>
          <cell r="AN64" t="str">
            <v>NE</v>
          </cell>
          <cell r="AO64" t="str">
            <v>NO</v>
          </cell>
          <cell r="AP64" t="str">
            <v>NO</v>
          </cell>
          <cell r="AQ64" t="str">
            <v>NE</v>
          </cell>
          <cell r="AR64" t="str">
            <v>NO</v>
          </cell>
          <cell r="AS64" t="str">
            <v>NO</v>
          </cell>
          <cell r="AT64" t="str">
            <v>NE</v>
          </cell>
          <cell r="AU64">
            <v>16922.529158877991</v>
          </cell>
          <cell r="AV64" t="str">
            <v>NO</v>
          </cell>
          <cell r="AW64" t="str">
            <v>NE</v>
          </cell>
          <cell r="AX64" t="str">
            <v>NO</v>
          </cell>
          <cell r="AY64">
            <v>233627.69123903202</v>
          </cell>
          <cell r="AZ64" t="str">
            <v>NO</v>
          </cell>
          <cell r="BA64" t="str">
            <v>NO</v>
          </cell>
          <cell r="BB64">
            <v>11932.2</v>
          </cell>
          <cell r="BC64" t="str">
            <v>NO</v>
          </cell>
          <cell r="BD64" t="str">
            <v>NO</v>
          </cell>
          <cell r="BE64" t="str">
            <v>IE</v>
          </cell>
          <cell r="BF64" t="str">
            <v>NO</v>
          </cell>
          <cell r="BG64" t="str">
            <v>NO</v>
          </cell>
          <cell r="BH64">
            <v>5141.4162902859343</v>
          </cell>
          <cell r="BI64" t="str">
            <v>NO</v>
          </cell>
          <cell r="BJ64" t="str">
            <v>NE</v>
          </cell>
          <cell r="BK64" t="str">
            <v>NE</v>
          </cell>
          <cell r="BL64" t="str">
            <v>NE</v>
          </cell>
          <cell r="BM64" t="str">
            <v>NE</v>
          </cell>
          <cell r="BN64" t="str">
            <v>NE</v>
          </cell>
          <cell r="BO64" t="str">
            <v>NE</v>
          </cell>
          <cell r="BP64">
            <v>0</v>
          </cell>
          <cell r="BQ64">
            <v>0</v>
          </cell>
          <cell r="BR64">
            <v>0</v>
          </cell>
          <cell r="BS64">
            <v>0</v>
          </cell>
          <cell r="BT64">
            <v>0</v>
          </cell>
          <cell r="BU64">
            <v>0</v>
          </cell>
          <cell r="BW64">
            <v>2904065.0909245689</v>
          </cell>
          <cell r="BX64">
            <v>2904065.0909245689</v>
          </cell>
          <cell r="BY64">
            <v>2904065.0909245689</v>
          </cell>
          <cell r="BZ64">
            <v>2522509.6187378508</v>
          </cell>
          <cell r="CA64">
            <v>1649815.8925849719</v>
          </cell>
          <cell r="CB64">
            <v>1003547.8908102788</v>
          </cell>
          <cell r="CC64">
            <v>250701.30752931797</v>
          </cell>
          <cell r="CD64">
            <v>1649815.8925849719</v>
          </cell>
          <cell r="CE64">
            <v>1003547.8908102788</v>
          </cell>
          <cell r="CF64">
            <v>250701.30752931797</v>
          </cell>
          <cell r="CG64" t="str">
            <v/>
          </cell>
          <cell r="CH64" t="str">
            <v/>
          </cell>
          <cell r="CI64">
            <v>1518961.7279275721</v>
          </cell>
          <cell r="CK64">
            <v>1003547.8908102788</v>
          </cell>
          <cell r="CL64" t="str">
            <v/>
          </cell>
          <cell r="CM64" t="str">
            <v/>
          </cell>
          <cell r="CN64" t="str">
            <v/>
          </cell>
          <cell r="CO64" t="str">
            <v/>
          </cell>
          <cell r="CP64">
            <v>579255.65326581942</v>
          </cell>
          <cell r="CQ64">
            <v>646286.34103471332</v>
          </cell>
          <cell r="CR64">
            <v>402677.69793534762</v>
          </cell>
          <cell r="CS64" t="str">
            <v/>
          </cell>
          <cell r="CT64" t="str">
            <v/>
          </cell>
          <cell r="CU64" t="str">
            <v/>
          </cell>
          <cell r="CV64" t="str">
            <v/>
          </cell>
          <cell r="CW64">
            <v>21596.200349091603</v>
          </cell>
          <cell r="CX64">
            <v>975622.09219160106</v>
          </cell>
          <cell r="CY64">
            <v>11003.269459799731</v>
          </cell>
          <cell r="CZ64" t="str">
            <v/>
          </cell>
          <cell r="DA64" t="str">
            <v/>
          </cell>
          <cell r="DB64">
            <v>16922.529158877991</v>
          </cell>
          <cell r="DC64">
            <v>233627.69123903202</v>
          </cell>
          <cell r="DD64">
            <v>11932.2</v>
          </cell>
          <cell r="DE64" t="str">
            <v/>
          </cell>
          <cell r="DF64">
            <v>5141.4162902859343</v>
          </cell>
          <cell r="DG64">
            <v>579255.65326581942</v>
          </cell>
          <cell r="DH64">
            <v>646286.34103471332</v>
          </cell>
          <cell r="DI64">
            <v>402677.69793534762</v>
          </cell>
          <cell r="DJ64" t="str">
            <v/>
          </cell>
          <cell r="DK64" t="str">
            <v/>
          </cell>
          <cell r="DL64" t="str">
            <v/>
          </cell>
          <cell r="DM64" t="str">
            <v/>
          </cell>
          <cell r="DN64">
            <v>21596.200349091603</v>
          </cell>
          <cell r="DO64">
            <v>975622.09219160106</v>
          </cell>
          <cell r="DP64">
            <v>11003.269459799731</v>
          </cell>
          <cell r="DQ64" t="str">
            <v/>
          </cell>
          <cell r="DR64" t="str">
            <v/>
          </cell>
          <cell r="DS64">
            <v>16922.529158877991</v>
          </cell>
          <cell r="DT64">
            <v>233627.69123903202</v>
          </cell>
          <cell r="DU64">
            <v>11932.2</v>
          </cell>
          <cell r="DV64" t="str">
            <v/>
          </cell>
          <cell r="DW64">
            <v>5141.4162902859343</v>
          </cell>
          <cell r="DX64" t="str">
            <v/>
          </cell>
          <cell r="DY64" t="str">
            <v/>
          </cell>
          <cell r="DZ64" t="str">
            <v/>
          </cell>
          <cell r="EA64" t="str">
            <v/>
          </cell>
          <cell r="EB64" t="str">
            <v/>
          </cell>
          <cell r="EC64" t="str">
            <v/>
          </cell>
          <cell r="ED64">
            <v>532817.98951581947</v>
          </cell>
          <cell r="EE64">
            <v>567097.51768231334</v>
          </cell>
          <cell r="EF64">
            <v>396448.37636034761</v>
          </cell>
          <cell r="EG64" t="str">
            <v/>
          </cell>
          <cell r="EH64">
            <v>1001.6440199999198</v>
          </cell>
          <cell r="EI64" t="str">
            <v/>
          </cell>
          <cell r="EJ64" t="str">
            <v/>
          </cell>
          <cell r="EK64" t="str">
            <v/>
          </cell>
          <cell r="EL64">
            <v>21596.200349091603</v>
          </cell>
          <cell r="EM64">
            <v>975622.09219160106</v>
          </cell>
          <cell r="EN64">
            <v>11003.269459799731</v>
          </cell>
          <cell r="EO64" t="str">
            <v/>
          </cell>
          <cell r="EP64" t="str">
            <v/>
          </cell>
          <cell r="EQ64">
            <v>16922.529158877991</v>
          </cell>
          <cell r="ER64" t="str">
            <v/>
          </cell>
          <cell r="ES64" t="str">
            <v/>
          </cell>
          <cell r="ET64" t="str">
            <v/>
          </cell>
          <cell r="EU64" t="str">
            <v/>
          </cell>
          <cell r="EV64" t="str">
            <v/>
          </cell>
          <cell r="EW64" t="str">
            <v/>
          </cell>
          <cell r="EX64" t="str">
            <v/>
          </cell>
          <cell r="EY64" t="str">
            <v/>
          </cell>
          <cell r="EZ64" t="str">
            <v/>
          </cell>
          <cell r="FA64">
            <v>1649815.8925849719</v>
          </cell>
          <cell r="FB64">
            <v>1003547.8908102788</v>
          </cell>
          <cell r="FC64">
            <v>250701.30752931797</v>
          </cell>
          <cell r="FD64">
            <v>1649815.8925849719</v>
          </cell>
          <cell r="FE64">
            <v>1003547.8908102788</v>
          </cell>
          <cell r="FF64">
            <v>250701.30752931797</v>
          </cell>
          <cell r="FG64" t="str">
            <v/>
          </cell>
          <cell r="FH64" t="str">
            <v/>
          </cell>
        </row>
        <row r="65">
          <cell r="B65" t="str">
            <v>NO</v>
          </cell>
          <cell r="C65" t="str">
            <v>Vancouver</v>
          </cell>
          <cell r="D65" t="str">
            <v>Canada</v>
          </cell>
          <cell r="E65" t="str">
            <v>North America</v>
          </cell>
          <cell r="H65">
            <v>2012</v>
          </cell>
          <cell r="J65" t="str">
            <v>BASIC</v>
          </cell>
          <cell r="K65">
            <v>609098.80000000005</v>
          </cell>
          <cell r="L65">
            <v>114.97</v>
          </cell>
          <cell r="M65">
            <v>44669071524</v>
          </cell>
          <cell r="N65">
            <v>498659.07424440002</v>
          </cell>
          <cell r="O65">
            <v>45613.20402125</v>
          </cell>
          <cell r="P65">
            <v>0</v>
          </cell>
          <cell r="Q65">
            <v>535852.18583239999</v>
          </cell>
          <cell r="R65">
            <v>78651.75832814991</v>
          </cell>
          <cell r="S65">
            <v>0</v>
          </cell>
          <cell r="T65">
            <v>382359.72152199998</v>
          </cell>
          <cell r="U65">
            <v>6393.6798517500001</v>
          </cell>
          <cell r="V65">
            <v>0</v>
          </cell>
          <cell r="W65" t="str">
            <v>IE</v>
          </cell>
          <cell r="X65" t="str">
            <v>IE</v>
          </cell>
          <cell r="Y65" t="str">
            <v>NO</v>
          </cell>
          <cell r="Z65">
            <v>1117.2853295999105</v>
          </cell>
          <cell r="AA65" t="str">
            <v>NO</v>
          </cell>
          <cell r="AB65" t="str">
            <v>NO</v>
          </cell>
          <cell r="AC65" t="str">
            <v>NO</v>
          </cell>
          <cell r="AD65" t="str">
            <v>NO</v>
          </cell>
          <cell r="AE65" t="str">
            <v>NO</v>
          </cell>
          <cell r="AF65" t="str">
            <v>NO</v>
          </cell>
          <cell r="AG65" t="str">
            <v>NO</v>
          </cell>
          <cell r="AH65">
            <v>20379.638566450802</v>
          </cell>
          <cell r="AI65">
            <v>955628.33478957857</v>
          </cell>
          <cell r="AJ65" t="str">
            <v>IE</v>
          </cell>
          <cell r="AK65">
            <v>0</v>
          </cell>
          <cell r="AL65">
            <v>11003.269459799731</v>
          </cell>
          <cell r="AM65" t="str">
            <v>IE</v>
          </cell>
          <cell r="AN65" t="str">
            <v>NE</v>
          </cell>
          <cell r="AO65" t="str">
            <v>NO</v>
          </cell>
          <cell r="AP65" t="str">
            <v>NO</v>
          </cell>
          <cell r="AQ65" t="str">
            <v>NE</v>
          </cell>
          <cell r="AR65" t="str">
            <v>NO</v>
          </cell>
          <cell r="AS65" t="str">
            <v>NO</v>
          </cell>
          <cell r="AT65" t="str">
            <v>NE</v>
          </cell>
          <cell r="AU65">
            <v>17486.058317755982</v>
          </cell>
          <cell r="AV65" t="str">
            <v>NO</v>
          </cell>
          <cell r="AW65" t="str">
            <v>NE</v>
          </cell>
          <cell r="AX65" t="str">
            <v>NO</v>
          </cell>
          <cell r="AY65">
            <v>148065.1579902558</v>
          </cell>
          <cell r="AZ65" t="str">
            <v>NO</v>
          </cell>
          <cell r="BA65" t="str">
            <v>NO</v>
          </cell>
          <cell r="BB65">
            <v>15341.400000000001</v>
          </cell>
          <cell r="BC65" t="str">
            <v>NO</v>
          </cell>
          <cell r="BD65" t="str">
            <v>NO</v>
          </cell>
          <cell r="BE65" t="str">
            <v>IE</v>
          </cell>
          <cell r="BF65" t="str">
            <v>NO</v>
          </cell>
          <cell r="BG65" t="str">
            <v>NO</v>
          </cell>
          <cell r="BH65">
            <v>5245.9648222631722</v>
          </cell>
          <cell r="BI65" t="str">
            <v>NO</v>
          </cell>
          <cell r="BJ65" t="str">
            <v>NE</v>
          </cell>
          <cell r="BK65" t="str">
            <v>NE</v>
          </cell>
          <cell r="BL65" t="str">
            <v>NE</v>
          </cell>
          <cell r="BM65" t="str">
            <v>NE</v>
          </cell>
          <cell r="BN65" t="str">
            <v>NE</v>
          </cell>
          <cell r="BO65" t="str">
            <v>NE</v>
          </cell>
          <cell r="BP65">
            <v>0</v>
          </cell>
          <cell r="BQ65">
            <v>0</v>
          </cell>
          <cell r="BR65">
            <v>0</v>
          </cell>
          <cell r="BS65">
            <v>0</v>
          </cell>
          <cell r="BT65">
            <v>0</v>
          </cell>
          <cell r="BU65">
            <v>0</v>
          </cell>
          <cell r="BW65">
            <v>2720679.4477460538</v>
          </cell>
          <cell r="BX65">
            <v>2720679.4477460538</v>
          </cell>
          <cell r="BY65">
            <v>2720679.4477460538</v>
          </cell>
          <cell r="BZ65">
            <v>2422485.5680619851</v>
          </cell>
          <cell r="CA65">
            <v>1567909.2623664008</v>
          </cell>
          <cell r="CB65">
            <v>984117.66256713425</v>
          </cell>
          <cell r="CC65">
            <v>168652.52281251896</v>
          </cell>
          <cell r="CD65">
            <v>1567909.2623664008</v>
          </cell>
          <cell r="CE65">
            <v>984117.66256713425</v>
          </cell>
          <cell r="CF65">
            <v>168652.52281251896</v>
          </cell>
          <cell r="CG65" t="str">
            <v/>
          </cell>
          <cell r="CH65" t="str">
            <v/>
          </cell>
          <cell r="CI65">
            <v>1438367.9054948508</v>
          </cell>
          <cell r="CK65">
            <v>984117.66256713425</v>
          </cell>
          <cell r="CL65" t="str">
            <v/>
          </cell>
          <cell r="CM65" t="str">
            <v/>
          </cell>
          <cell r="CN65" t="str">
            <v/>
          </cell>
          <cell r="CO65" t="str">
            <v/>
          </cell>
          <cell r="CP65">
            <v>544272.27826565003</v>
          </cell>
          <cell r="CQ65">
            <v>614503.9441605499</v>
          </cell>
          <cell r="CR65">
            <v>388753.40137375001</v>
          </cell>
          <cell r="CS65" t="str">
            <v/>
          </cell>
          <cell r="CT65" t="str">
            <v/>
          </cell>
          <cell r="CU65" t="str">
            <v/>
          </cell>
          <cell r="CV65" t="str">
            <v/>
          </cell>
          <cell r="CW65">
            <v>20379.638566450802</v>
          </cell>
          <cell r="CX65">
            <v>955628.33478957857</v>
          </cell>
          <cell r="CY65">
            <v>11003.269459799731</v>
          </cell>
          <cell r="CZ65" t="str">
            <v/>
          </cell>
          <cell r="DA65" t="str">
            <v/>
          </cell>
          <cell r="DB65">
            <v>17486.058317755982</v>
          </cell>
          <cell r="DC65">
            <v>148065.1579902558</v>
          </cell>
          <cell r="DD65">
            <v>15341.400000000001</v>
          </cell>
          <cell r="DE65" t="str">
            <v/>
          </cell>
          <cell r="DF65">
            <v>5245.9648222631722</v>
          </cell>
          <cell r="DG65">
            <v>544272.27826565003</v>
          </cell>
          <cell r="DH65">
            <v>614503.9441605499</v>
          </cell>
          <cell r="DI65">
            <v>388753.40137375001</v>
          </cell>
          <cell r="DJ65" t="str">
            <v/>
          </cell>
          <cell r="DK65" t="str">
            <v/>
          </cell>
          <cell r="DL65" t="str">
            <v/>
          </cell>
          <cell r="DM65" t="str">
            <v/>
          </cell>
          <cell r="DN65">
            <v>20379.638566450802</v>
          </cell>
          <cell r="DO65">
            <v>955628.33478957857</v>
          </cell>
          <cell r="DP65">
            <v>11003.269459799731</v>
          </cell>
          <cell r="DQ65" t="str">
            <v/>
          </cell>
          <cell r="DR65" t="str">
            <v/>
          </cell>
          <cell r="DS65">
            <v>17486.058317755982</v>
          </cell>
          <cell r="DT65">
            <v>148065.1579902558</v>
          </cell>
          <cell r="DU65">
            <v>15341.400000000001</v>
          </cell>
          <cell r="DV65" t="str">
            <v/>
          </cell>
          <cell r="DW65">
            <v>5245.9648222631722</v>
          </cell>
          <cell r="DX65" t="str">
            <v/>
          </cell>
          <cell r="DY65" t="str">
            <v/>
          </cell>
          <cell r="DZ65" t="str">
            <v/>
          </cell>
          <cell r="EA65" t="str">
            <v/>
          </cell>
          <cell r="EB65" t="str">
            <v/>
          </cell>
          <cell r="EC65" t="str">
            <v/>
          </cell>
          <cell r="ED65">
            <v>498659.07424440002</v>
          </cell>
          <cell r="EE65">
            <v>535852.18583239999</v>
          </cell>
          <cell r="EF65">
            <v>382359.72152199998</v>
          </cell>
          <cell r="EG65" t="str">
            <v/>
          </cell>
          <cell r="EH65">
            <v>1117.2853295999105</v>
          </cell>
          <cell r="EI65" t="str">
            <v/>
          </cell>
          <cell r="EJ65" t="str">
            <v/>
          </cell>
          <cell r="EK65" t="str">
            <v/>
          </cell>
          <cell r="EL65">
            <v>20379.638566450802</v>
          </cell>
          <cell r="EM65">
            <v>955628.33478957857</v>
          </cell>
          <cell r="EN65">
            <v>11003.269459799731</v>
          </cell>
          <cell r="EO65" t="str">
            <v/>
          </cell>
          <cell r="EP65" t="str">
            <v/>
          </cell>
          <cell r="EQ65">
            <v>17486.058317755982</v>
          </cell>
          <cell r="ER65" t="str">
            <v/>
          </cell>
          <cell r="ES65" t="str">
            <v/>
          </cell>
          <cell r="ET65" t="str">
            <v/>
          </cell>
          <cell r="EU65" t="str">
            <v/>
          </cell>
          <cell r="EV65" t="str">
            <v/>
          </cell>
          <cell r="EW65" t="str">
            <v/>
          </cell>
          <cell r="EX65" t="str">
            <v/>
          </cell>
          <cell r="EY65" t="str">
            <v/>
          </cell>
          <cell r="EZ65" t="str">
            <v/>
          </cell>
          <cell r="FA65">
            <v>1567909.2623664008</v>
          </cell>
          <cell r="FB65">
            <v>984117.66256713425</v>
          </cell>
          <cell r="FC65">
            <v>168652.52281251896</v>
          </cell>
          <cell r="FD65">
            <v>1567909.2623664008</v>
          </cell>
          <cell r="FE65">
            <v>984117.66256713425</v>
          </cell>
          <cell r="FF65">
            <v>168652.52281251896</v>
          </cell>
          <cell r="FG65" t="str">
            <v/>
          </cell>
          <cell r="FH65" t="str">
            <v/>
          </cell>
        </row>
        <row r="66">
          <cell r="B66" t="str">
            <v>NO</v>
          </cell>
          <cell r="C66" t="str">
            <v>Vancouver</v>
          </cell>
          <cell r="D66" t="str">
            <v>Canada</v>
          </cell>
          <cell r="E66" t="str">
            <v>North America</v>
          </cell>
          <cell r="H66">
            <v>2013</v>
          </cell>
          <cell r="J66" t="str">
            <v>BASIC</v>
          </cell>
          <cell r="K66">
            <v>614695.60000000009</v>
          </cell>
          <cell r="L66">
            <v>114.97</v>
          </cell>
          <cell r="M66">
            <v>44592354689.599998</v>
          </cell>
          <cell r="N66">
            <v>507535.56073359994</v>
          </cell>
          <cell r="O66">
            <v>25346.256767999999</v>
          </cell>
          <cell r="P66">
            <v>0</v>
          </cell>
          <cell r="Q66">
            <v>550011.03417759994</v>
          </cell>
          <cell r="R66">
            <v>44429.335836799888</v>
          </cell>
          <cell r="S66">
            <v>0</v>
          </cell>
          <cell r="T66">
            <v>361848.27811359998</v>
          </cell>
          <cell r="U66">
            <v>3449.738292</v>
          </cell>
          <cell r="V66">
            <v>0</v>
          </cell>
          <cell r="W66" t="str">
            <v>IE</v>
          </cell>
          <cell r="X66" t="str">
            <v>IE</v>
          </cell>
          <cell r="Y66" t="str">
            <v>NO</v>
          </cell>
          <cell r="Z66">
            <v>1489.5351071998807</v>
          </cell>
          <cell r="AA66" t="str">
            <v>NO</v>
          </cell>
          <cell r="AB66" t="str">
            <v>NO</v>
          </cell>
          <cell r="AC66" t="str">
            <v>NO</v>
          </cell>
          <cell r="AD66" t="str">
            <v>NO</v>
          </cell>
          <cell r="AE66" t="str">
            <v>NO</v>
          </cell>
          <cell r="AF66" t="str">
            <v>NO</v>
          </cell>
          <cell r="AG66" t="str">
            <v>NO</v>
          </cell>
          <cell r="AH66">
            <v>20485.378622746801</v>
          </cell>
          <cell r="AI66">
            <v>947250.07859083544</v>
          </cell>
          <cell r="AJ66" t="str">
            <v>IE</v>
          </cell>
          <cell r="AK66">
            <v>0</v>
          </cell>
          <cell r="AL66">
            <v>11003.269459799731</v>
          </cell>
          <cell r="AM66" t="str">
            <v>IE</v>
          </cell>
          <cell r="AN66" t="str">
            <v>NE</v>
          </cell>
          <cell r="AO66" t="str">
            <v>NO</v>
          </cell>
          <cell r="AP66" t="str">
            <v>NO</v>
          </cell>
          <cell r="AQ66" t="str">
            <v>NE</v>
          </cell>
          <cell r="AR66" t="str">
            <v>NO</v>
          </cell>
          <cell r="AS66" t="str">
            <v>NO</v>
          </cell>
          <cell r="AT66" t="str">
            <v>NE</v>
          </cell>
          <cell r="AU66">
            <v>18049.587476633973</v>
          </cell>
          <cell r="AV66" t="str">
            <v>NO</v>
          </cell>
          <cell r="AW66" t="str">
            <v>NE</v>
          </cell>
          <cell r="AX66" t="str">
            <v>NO</v>
          </cell>
          <cell r="AY66">
            <v>104008.92634554865</v>
          </cell>
          <cell r="AZ66" t="str">
            <v>NO</v>
          </cell>
          <cell r="BA66" t="str">
            <v>NO</v>
          </cell>
          <cell r="BB66">
            <v>14583.8</v>
          </cell>
          <cell r="BC66" t="str">
            <v>NO</v>
          </cell>
          <cell r="BD66" t="str">
            <v>NO</v>
          </cell>
          <cell r="BE66" t="str">
            <v>IE</v>
          </cell>
          <cell r="BF66" t="str">
            <v>NO</v>
          </cell>
          <cell r="BG66" t="str">
            <v>NO</v>
          </cell>
          <cell r="BH66">
            <v>5352.4091486674242</v>
          </cell>
          <cell r="BI66" t="str">
            <v>NO</v>
          </cell>
          <cell r="BJ66" t="str">
            <v>NE</v>
          </cell>
          <cell r="BK66" t="str">
            <v>NE</v>
          </cell>
          <cell r="BL66" t="str">
            <v>NE</v>
          </cell>
          <cell r="BM66" t="str">
            <v>NE</v>
          </cell>
          <cell r="BN66" t="str">
            <v>NE</v>
          </cell>
          <cell r="BO66" t="str">
            <v>NE</v>
          </cell>
          <cell r="BP66">
            <v>0</v>
          </cell>
          <cell r="BQ66">
            <v>0</v>
          </cell>
          <cell r="BR66">
            <v>0</v>
          </cell>
          <cell r="BS66">
            <v>0</v>
          </cell>
          <cell r="BT66">
            <v>0</v>
          </cell>
          <cell r="BU66">
            <v>0</v>
          </cell>
          <cell r="BW66">
            <v>2613353.6535658315</v>
          </cell>
          <cell r="BX66">
            <v>2613353.6535658315</v>
          </cell>
          <cell r="BY66">
            <v>2613353.6535658315</v>
          </cell>
          <cell r="BZ66">
            <v>2417672.7222820157</v>
          </cell>
          <cell r="CA66">
            <v>1513105.5825443466</v>
          </cell>
          <cell r="CB66">
            <v>976302.93552726915</v>
          </cell>
          <cell r="CC66">
            <v>123945.13549421608</v>
          </cell>
          <cell r="CD66">
            <v>1513105.5825443466</v>
          </cell>
          <cell r="CE66">
            <v>976302.93552726915</v>
          </cell>
          <cell r="CF66">
            <v>123945.13549421608</v>
          </cell>
          <cell r="CG66" t="str">
            <v/>
          </cell>
          <cell r="CH66" t="str">
            <v/>
          </cell>
          <cell r="CI66">
            <v>1441369.7867547465</v>
          </cell>
          <cell r="CK66">
            <v>976302.93552726915</v>
          </cell>
          <cell r="CL66" t="str">
            <v/>
          </cell>
          <cell r="CM66" t="str">
            <v/>
          </cell>
          <cell r="CN66" t="str">
            <v/>
          </cell>
          <cell r="CO66" t="str">
            <v/>
          </cell>
          <cell r="CP66">
            <v>532881.8175015999</v>
          </cell>
          <cell r="CQ66">
            <v>594440.37001439987</v>
          </cell>
          <cell r="CR66">
            <v>365298.01640560001</v>
          </cell>
          <cell r="CS66" t="str">
            <v/>
          </cell>
          <cell r="CT66" t="str">
            <v/>
          </cell>
          <cell r="CU66" t="str">
            <v/>
          </cell>
          <cell r="CV66" t="str">
            <v/>
          </cell>
          <cell r="CW66">
            <v>20485.378622746801</v>
          </cell>
          <cell r="CX66">
            <v>947250.07859083544</v>
          </cell>
          <cell r="CY66">
            <v>11003.269459799731</v>
          </cell>
          <cell r="CZ66" t="str">
            <v/>
          </cell>
          <cell r="DA66" t="str">
            <v/>
          </cell>
          <cell r="DB66">
            <v>18049.587476633973</v>
          </cell>
          <cell r="DC66">
            <v>104008.92634554865</v>
          </cell>
          <cell r="DD66">
            <v>14583.8</v>
          </cell>
          <cell r="DE66" t="str">
            <v/>
          </cell>
          <cell r="DF66">
            <v>5352.4091486674242</v>
          </cell>
          <cell r="DG66">
            <v>532881.8175015999</v>
          </cell>
          <cell r="DH66">
            <v>594440.37001439987</v>
          </cell>
          <cell r="DI66">
            <v>365298.01640560001</v>
          </cell>
          <cell r="DJ66" t="str">
            <v/>
          </cell>
          <cell r="DK66" t="str">
            <v/>
          </cell>
          <cell r="DL66" t="str">
            <v/>
          </cell>
          <cell r="DM66" t="str">
            <v/>
          </cell>
          <cell r="DN66">
            <v>20485.378622746801</v>
          </cell>
          <cell r="DO66">
            <v>947250.07859083544</v>
          </cell>
          <cell r="DP66">
            <v>11003.269459799731</v>
          </cell>
          <cell r="DQ66" t="str">
            <v/>
          </cell>
          <cell r="DR66" t="str">
            <v/>
          </cell>
          <cell r="DS66">
            <v>18049.587476633973</v>
          </cell>
          <cell r="DT66">
            <v>104008.92634554865</v>
          </cell>
          <cell r="DU66">
            <v>14583.8</v>
          </cell>
          <cell r="DV66" t="str">
            <v/>
          </cell>
          <cell r="DW66">
            <v>5352.4091486674242</v>
          </cell>
          <cell r="DX66" t="str">
            <v/>
          </cell>
          <cell r="DY66" t="str">
            <v/>
          </cell>
          <cell r="DZ66" t="str">
            <v/>
          </cell>
          <cell r="EA66" t="str">
            <v/>
          </cell>
          <cell r="EB66" t="str">
            <v/>
          </cell>
          <cell r="EC66" t="str">
            <v/>
          </cell>
          <cell r="ED66">
            <v>507535.56073359994</v>
          </cell>
          <cell r="EE66">
            <v>550011.03417759994</v>
          </cell>
          <cell r="EF66">
            <v>361848.27811359998</v>
          </cell>
          <cell r="EG66" t="str">
            <v/>
          </cell>
          <cell r="EH66">
            <v>1489.5351071998807</v>
          </cell>
          <cell r="EI66" t="str">
            <v/>
          </cell>
          <cell r="EJ66" t="str">
            <v/>
          </cell>
          <cell r="EK66" t="str">
            <v/>
          </cell>
          <cell r="EL66">
            <v>20485.378622746801</v>
          </cell>
          <cell r="EM66">
            <v>947250.07859083544</v>
          </cell>
          <cell r="EN66">
            <v>11003.269459799731</v>
          </cell>
          <cell r="EO66" t="str">
            <v/>
          </cell>
          <cell r="EP66" t="str">
            <v/>
          </cell>
          <cell r="EQ66">
            <v>18049.587476633973</v>
          </cell>
          <cell r="ER66" t="str">
            <v/>
          </cell>
          <cell r="ES66" t="str">
            <v/>
          </cell>
          <cell r="ET66" t="str">
            <v/>
          </cell>
          <cell r="EU66" t="str">
            <v/>
          </cell>
          <cell r="EV66" t="str">
            <v/>
          </cell>
          <cell r="EW66" t="str">
            <v/>
          </cell>
          <cell r="EX66" t="str">
            <v/>
          </cell>
          <cell r="EY66" t="str">
            <v/>
          </cell>
          <cell r="EZ66" t="str">
            <v/>
          </cell>
          <cell r="FA66">
            <v>1513105.5825443466</v>
          </cell>
          <cell r="FB66">
            <v>976302.93552726915</v>
          </cell>
          <cell r="FC66">
            <v>123945.13549421608</v>
          </cell>
          <cell r="FD66">
            <v>1513105.5825443466</v>
          </cell>
          <cell r="FE66">
            <v>976302.93552726915</v>
          </cell>
          <cell r="FF66">
            <v>123945.13549421608</v>
          </cell>
          <cell r="FG66" t="str">
            <v/>
          </cell>
          <cell r="FH66" t="str">
            <v/>
          </cell>
        </row>
        <row r="67">
          <cell r="B67" t="str">
            <v>NO</v>
          </cell>
          <cell r="C67" t="str">
            <v>Vancouver</v>
          </cell>
          <cell r="D67" t="str">
            <v>Canada</v>
          </cell>
          <cell r="E67" t="str">
            <v>North America</v>
          </cell>
          <cell r="H67">
            <v>2014</v>
          </cell>
          <cell r="J67" t="str">
            <v>BASIC</v>
          </cell>
          <cell r="K67">
            <v>620292.40000000014</v>
          </cell>
          <cell r="L67">
            <v>114.97</v>
          </cell>
          <cell r="M67">
            <v>42911239616</v>
          </cell>
          <cell r="N67">
            <v>466982.6893956</v>
          </cell>
          <cell r="O67">
            <v>17699.568710000003</v>
          </cell>
          <cell r="P67">
            <v>0</v>
          </cell>
          <cell r="Q67">
            <v>522081.42295680003</v>
          </cell>
          <cell r="R67">
            <v>32645.029959999851</v>
          </cell>
          <cell r="S67">
            <v>0</v>
          </cell>
          <cell r="T67">
            <v>344905.79996880004</v>
          </cell>
          <cell r="U67">
            <v>2364.4690299999997</v>
          </cell>
          <cell r="V67">
            <v>0</v>
          </cell>
          <cell r="W67" t="str">
            <v>IE</v>
          </cell>
          <cell r="X67" t="str">
            <v>IE</v>
          </cell>
          <cell r="Y67" t="str">
            <v>NO</v>
          </cell>
          <cell r="Z67">
            <v>1995.5383199998405</v>
          </cell>
          <cell r="AA67" t="str">
            <v>NO</v>
          </cell>
          <cell r="AB67" t="str">
            <v>NO</v>
          </cell>
          <cell r="AC67" t="str">
            <v>NO</v>
          </cell>
          <cell r="AD67" t="str">
            <v>NO</v>
          </cell>
          <cell r="AE67" t="str">
            <v>NO</v>
          </cell>
          <cell r="AF67" t="str">
            <v>NO</v>
          </cell>
          <cell r="AG67" t="str">
            <v>NO</v>
          </cell>
          <cell r="AH67">
            <v>19341.485896669197</v>
          </cell>
          <cell r="AI67">
            <v>958599.69652572856</v>
          </cell>
          <cell r="AJ67" t="str">
            <v>IE</v>
          </cell>
          <cell r="AK67">
            <v>0</v>
          </cell>
          <cell r="AL67">
            <v>11003.269459799731</v>
          </cell>
          <cell r="AM67" t="str">
            <v>IE</v>
          </cell>
          <cell r="AN67" t="str">
            <v>NE</v>
          </cell>
          <cell r="AO67" t="str">
            <v>NO</v>
          </cell>
          <cell r="AP67" t="str">
            <v>NO</v>
          </cell>
          <cell r="AQ67" t="str">
            <v>NE</v>
          </cell>
          <cell r="AR67" t="str">
            <v>NO</v>
          </cell>
          <cell r="AS67" t="str">
            <v>NO</v>
          </cell>
          <cell r="AT67" t="str">
            <v>NE</v>
          </cell>
          <cell r="AU67">
            <v>18613.116635511964</v>
          </cell>
          <cell r="AV67" t="str">
            <v>NO</v>
          </cell>
          <cell r="AW67" t="str">
            <v>NE</v>
          </cell>
          <cell r="AX67" t="str">
            <v>NO</v>
          </cell>
          <cell r="AY67">
            <v>90578.468309921431</v>
          </cell>
          <cell r="AZ67" t="str">
            <v>NO</v>
          </cell>
          <cell r="BA67" t="str">
            <v>NO</v>
          </cell>
          <cell r="BB67">
            <v>14015.599999999999</v>
          </cell>
          <cell r="BC67" t="str">
            <v>NO</v>
          </cell>
          <cell r="BD67" t="str">
            <v>NO</v>
          </cell>
          <cell r="BE67" t="str">
            <v>IE</v>
          </cell>
          <cell r="BF67" t="str">
            <v>NO</v>
          </cell>
          <cell r="BG67" t="str">
            <v>NO</v>
          </cell>
          <cell r="BH67">
            <v>5363.0736579076829</v>
          </cell>
          <cell r="BI67" t="str">
            <v>NO</v>
          </cell>
          <cell r="BJ67" t="str">
            <v>NE</v>
          </cell>
          <cell r="BK67" t="str">
            <v>NE</v>
          </cell>
          <cell r="BL67" t="str">
            <v>NE</v>
          </cell>
          <cell r="BM67" t="str">
            <v>NE</v>
          </cell>
          <cell r="BN67" t="str">
            <v>NE</v>
          </cell>
          <cell r="BO67" t="str">
            <v>NE</v>
          </cell>
          <cell r="BP67">
            <v>0</v>
          </cell>
          <cell r="BQ67">
            <v>0</v>
          </cell>
          <cell r="BR67">
            <v>0</v>
          </cell>
          <cell r="BS67">
            <v>0</v>
          </cell>
          <cell r="BT67">
            <v>0</v>
          </cell>
          <cell r="BU67">
            <v>0</v>
          </cell>
          <cell r="BW67">
            <v>2504193.6905067386</v>
          </cell>
          <cell r="BX67">
            <v>2504193.6905067386</v>
          </cell>
          <cell r="BY67">
            <v>2504193.6905067386</v>
          </cell>
          <cell r="BZ67">
            <v>2343523.0191589091</v>
          </cell>
          <cell r="CA67">
            <v>1406020.465917869</v>
          </cell>
          <cell r="CB67">
            <v>988216.08262104029</v>
          </cell>
          <cell r="CC67">
            <v>109957.1419678291</v>
          </cell>
          <cell r="CD67">
            <v>1406020.465917869</v>
          </cell>
          <cell r="CE67">
            <v>988216.08262104029</v>
          </cell>
          <cell r="CF67">
            <v>109957.1419678291</v>
          </cell>
          <cell r="CG67" t="str">
            <v/>
          </cell>
          <cell r="CH67" t="str">
            <v/>
          </cell>
          <cell r="CI67">
            <v>1355306.936537869</v>
          </cell>
          <cell r="CK67">
            <v>988216.08262104029</v>
          </cell>
          <cell r="CL67" t="str">
            <v/>
          </cell>
          <cell r="CM67" t="str">
            <v/>
          </cell>
          <cell r="CN67" t="str">
            <v/>
          </cell>
          <cell r="CO67" t="str">
            <v/>
          </cell>
          <cell r="CP67">
            <v>484682.25810560002</v>
          </cell>
          <cell r="CQ67">
            <v>554726.45291679993</v>
          </cell>
          <cell r="CR67">
            <v>347270.26899880002</v>
          </cell>
          <cell r="CS67" t="str">
            <v/>
          </cell>
          <cell r="CT67" t="str">
            <v/>
          </cell>
          <cell r="CU67" t="str">
            <v/>
          </cell>
          <cell r="CV67" t="str">
            <v/>
          </cell>
          <cell r="CW67">
            <v>19341.485896669197</v>
          </cell>
          <cell r="CX67">
            <v>958599.69652572856</v>
          </cell>
          <cell r="CY67">
            <v>11003.269459799731</v>
          </cell>
          <cell r="CZ67" t="str">
            <v/>
          </cell>
          <cell r="DA67" t="str">
            <v/>
          </cell>
          <cell r="DB67">
            <v>18613.116635511964</v>
          </cell>
          <cell r="DC67">
            <v>90578.468309921431</v>
          </cell>
          <cell r="DD67">
            <v>14015.599999999999</v>
          </cell>
          <cell r="DE67" t="str">
            <v/>
          </cell>
          <cell r="DF67">
            <v>5363.0736579076829</v>
          </cell>
          <cell r="DG67">
            <v>484682.25810560002</v>
          </cell>
          <cell r="DH67">
            <v>554726.45291679993</v>
          </cell>
          <cell r="DI67">
            <v>347270.26899880002</v>
          </cell>
          <cell r="DJ67" t="str">
            <v/>
          </cell>
          <cell r="DK67" t="str">
            <v/>
          </cell>
          <cell r="DL67" t="str">
            <v/>
          </cell>
          <cell r="DM67" t="str">
            <v/>
          </cell>
          <cell r="DN67">
            <v>19341.485896669197</v>
          </cell>
          <cell r="DO67">
            <v>958599.69652572856</v>
          </cell>
          <cell r="DP67">
            <v>11003.269459799731</v>
          </cell>
          <cell r="DQ67" t="str">
            <v/>
          </cell>
          <cell r="DR67" t="str">
            <v/>
          </cell>
          <cell r="DS67">
            <v>18613.116635511964</v>
          </cell>
          <cell r="DT67">
            <v>90578.468309921431</v>
          </cell>
          <cell r="DU67">
            <v>14015.599999999999</v>
          </cell>
          <cell r="DV67" t="str">
            <v/>
          </cell>
          <cell r="DW67">
            <v>5363.0736579076829</v>
          </cell>
          <cell r="DX67" t="str">
            <v/>
          </cell>
          <cell r="DY67" t="str">
            <v/>
          </cell>
          <cell r="DZ67" t="str">
            <v/>
          </cell>
          <cell r="EA67" t="str">
            <v/>
          </cell>
          <cell r="EB67" t="str">
            <v/>
          </cell>
          <cell r="EC67" t="str">
            <v/>
          </cell>
          <cell r="ED67">
            <v>466982.6893956</v>
          </cell>
          <cell r="EE67">
            <v>522081.42295680003</v>
          </cell>
          <cell r="EF67">
            <v>344905.79996880004</v>
          </cell>
          <cell r="EG67" t="str">
            <v/>
          </cell>
          <cell r="EH67">
            <v>1995.5383199998405</v>
          </cell>
          <cell r="EI67" t="str">
            <v/>
          </cell>
          <cell r="EJ67" t="str">
            <v/>
          </cell>
          <cell r="EK67" t="str">
            <v/>
          </cell>
          <cell r="EL67">
            <v>19341.485896669197</v>
          </cell>
          <cell r="EM67">
            <v>958599.69652572856</v>
          </cell>
          <cell r="EN67">
            <v>11003.269459799731</v>
          </cell>
          <cell r="EO67" t="str">
            <v/>
          </cell>
          <cell r="EP67" t="str">
            <v/>
          </cell>
          <cell r="EQ67">
            <v>18613.116635511964</v>
          </cell>
          <cell r="ER67" t="str">
            <v/>
          </cell>
          <cell r="ES67" t="str">
            <v/>
          </cell>
          <cell r="ET67" t="str">
            <v/>
          </cell>
          <cell r="EU67" t="str">
            <v/>
          </cell>
          <cell r="EV67" t="str">
            <v/>
          </cell>
          <cell r="EW67" t="str">
            <v/>
          </cell>
          <cell r="EX67" t="str">
            <v/>
          </cell>
          <cell r="EY67" t="str">
            <v/>
          </cell>
          <cell r="EZ67" t="str">
            <v/>
          </cell>
          <cell r="FA67">
            <v>1406020.465917869</v>
          </cell>
          <cell r="FB67">
            <v>988216.08262104029</v>
          </cell>
          <cell r="FC67">
            <v>109957.1419678291</v>
          </cell>
          <cell r="FD67">
            <v>1406020.465917869</v>
          </cell>
          <cell r="FE67">
            <v>988216.08262104029</v>
          </cell>
          <cell r="FF67">
            <v>109957.1419678291</v>
          </cell>
          <cell r="FG67" t="str">
            <v/>
          </cell>
          <cell r="FH67" t="str">
            <v/>
          </cell>
        </row>
        <row r="68">
          <cell r="B68" t="str">
            <v>NO</v>
          </cell>
          <cell r="C68" t="str">
            <v>Vancouver</v>
          </cell>
          <cell r="D68" t="str">
            <v>Canada</v>
          </cell>
          <cell r="E68" t="str">
            <v>North America</v>
          </cell>
          <cell r="H68">
            <v>2015</v>
          </cell>
          <cell r="J68" t="str">
            <v>BASIC</v>
          </cell>
          <cell r="K68">
            <v>625889.20000000019</v>
          </cell>
          <cell r="L68">
            <v>114.97</v>
          </cell>
          <cell r="M68">
            <v>38613720275.200005</v>
          </cell>
          <cell r="N68">
            <v>429583.65673440002</v>
          </cell>
          <cell r="O68">
            <v>17140.619254000001</v>
          </cell>
          <cell r="P68">
            <v>0</v>
          </cell>
          <cell r="Q68">
            <v>486454.10174760001</v>
          </cell>
          <cell r="R68">
            <v>32584.207834999997</v>
          </cell>
          <cell r="S68">
            <v>0</v>
          </cell>
          <cell r="T68">
            <v>328177.43079240003</v>
          </cell>
          <cell r="U68">
            <v>2398.4733149000003</v>
          </cell>
          <cell r="V68">
            <v>0</v>
          </cell>
          <cell r="W68" t="str">
            <v>IE</v>
          </cell>
          <cell r="X68" t="str">
            <v>IE</v>
          </cell>
          <cell r="Y68" t="str">
            <v>NO</v>
          </cell>
          <cell r="Z68">
            <v>2112.0400000000004</v>
          </cell>
          <cell r="AA68" t="str">
            <v>NO</v>
          </cell>
          <cell r="AB68" t="str">
            <v>NO</v>
          </cell>
          <cell r="AC68" t="str">
            <v>NO</v>
          </cell>
          <cell r="AD68" t="str">
            <v>NO</v>
          </cell>
          <cell r="AE68" t="str">
            <v>NO</v>
          </cell>
          <cell r="AF68" t="str">
            <v>NO</v>
          </cell>
          <cell r="AG68" t="str">
            <v>NO</v>
          </cell>
          <cell r="AH68">
            <v>18040.114933250403</v>
          </cell>
          <cell r="AI68">
            <v>1005973.5524610876</v>
          </cell>
          <cell r="AJ68" t="str">
            <v>IE</v>
          </cell>
          <cell r="AK68">
            <v>0</v>
          </cell>
          <cell r="AL68">
            <v>11003.269459799731</v>
          </cell>
          <cell r="AM68" t="str">
            <v>IE</v>
          </cell>
          <cell r="AN68" t="str">
            <v>NE</v>
          </cell>
          <cell r="AO68" t="str">
            <v>NO</v>
          </cell>
          <cell r="AP68" t="str">
            <v>NO</v>
          </cell>
          <cell r="AQ68" t="str">
            <v>NE</v>
          </cell>
          <cell r="AR68" t="str">
            <v>NO</v>
          </cell>
          <cell r="AS68" t="str">
            <v>NO</v>
          </cell>
          <cell r="AT68" t="str">
            <v>NE</v>
          </cell>
          <cell r="AU68">
            <v>19176.645794389955</v>
          </cell>
          <cell r="AV68" t="str">
            <v>NO</v>
          </cell>
          <cell r="AW68" t="str">
            <v>NE</v>
          </cell>
          <cell r="AX68" t="str">
            <v>NO</v>
          </cell>
          <cell r="AY68">
            <v>83416.784411699031</v>
          </cell>
          <cell r="AZ68" t="str">
            <v>NO</v>
          </cell>
          <cell r="BA68" t="str">
            <v>NO</v>
          </cell>
          <cell r="BB68">
            <v>13447.400000000001</v>
          </cell>
          <cell r="BC68" t="str">
            <v>NO</v>
          </cell>
          <cell r="BD68" t="str">
            <v>NO</v>
          </cell>
          <cell r="BE68" t="str">
            <v>IE</v>
          </cell>
          <cell r="BF68" t="str">
            <v>NO</v>
          </cell>
          <cell r="BG68" t="str">
            <v>NO</v>
          </cell>
          <cell r="BH68">
            <v>5293.483236512222</v>
          </cell>
          <cell r="BI68" t="str">
            <v>NO</v>
          </cell>
          <cell r="BJ68" t="str">
            <v>NE</v>
          </cell>
          <cell r="BK68" t="str">
            <v>NE</v>
          </cell>
          <cell r="BL68" t="str">
            <v>NE</v>
          </cell>
          <cell r="BM68" t="str">
            <v>NE</v>
          </cell>
          <cell r="BN68" t="str">
            <v>NE</v>
          </cell>
          <cell r="BO68" t="str">
            <v>NE</v>
          </cell>
          <cell r="BP68">
            <v>0</v>
          </cell>
          <cell r="BQ68">
            <v>0</v>
          </cell>
          <cell r="BR68">
            <v>0</v>
          </cell>
          <cell r="BS68">
            <v>0</v>
          </cell>
          <cell r="BT68">
            <v>0</v>
          </cell>
          <cell r="BU68">
            <v>0</v>
          </cell>
          <cell r="BW68">
            <v>2452689.7399750389</v>
          </cell>
          <cell r="BX68">
            <v>2452689.7399750389</v>
          </cell>
          <cell r="BY68">
            <v>2452689.7399750389</v>
          </cell>
          <cell r="BZ68">
            <v>2300520.8119229279</v>
          </cell>
          <cell r="CA68">
            <v>1314378.6046115507</v>
          </cell>
          <cell r="CB68">
            <v>1036153.4677152773</v>
          </cell>
          <cell r="CC68">
            <v>102157.66764821127</v>
          </cell>
          <cell r="CD68">
            <v>1314378.6046115507</v>
          </cell>
          <cell r="CE68">
            <v>1036153.4677152773</v>
          </cell>
          <cell r="CF68">
            <v>102157.66764821127</v>
          </cell>
          <cell r="CG68" t="str">
            <v/>
          </cell>
          <cell r="CH68" t="str">
            <v/>
          </cell>
          <cell r="CI68">
            <v>1264367.3442076505</v>
          </cell>
          <cell r="CK68">
            <v>1036153.4677152773</v>
          </cell>
          <cell r="CL68" t="str">
            <v/>
          </cell>
          <cell r="CM68" t="str">
            <v/>
          </cell>
          <cell r="CN68" t="str">
            <v/>
          </cell>
          <cell r="CO68" t="str">
            <v/>
          </cell>
          <cell r="CP68">
            <v>446724.27598840004</v>
          </cell>
          <cell r="CQ68">
            <v>519038.30958260002</v>
          </cell>
          <cell r="CR68">
            <v>330575.90410730004</v>
          </cell>
          <cell r="CS68" t="str">
            <v/>
          </cell>
          <cell r="CT68" t="str">
            <v/>
          </cell>
          <cell r="CU68" t="str">
            <v/>
          </cell>
          <cell r="CV68" t="str">
            <v/>
          </cell>
          <cell r="CW68">
            <v>18040.114933250403</v>
          </cell>
          <cell r="CX68">
            <v>1005973.5524610876</v>
          </cell>
          <cell r="CY68">
            <v>11003.269459799731</v>
          </cell>
          <cell r="CZ68" t="str">
            <v/>
          </cell>
          <cell r="DA68" t="str">
            <v/>
          </cell>
          <cell r="DB68">
            <v>19176.645794389955</v>
          </cell>
          <cell r="DC68">
            <v>83416.784411699031</v>
          </cell>
          <cell r="DD68">
            <v>13447.400000000001</v>
          </cell>
          <cell r="DE68" t="str">
            <v/>
          </cell>
          <cell r="DF68">
            <v>5293.483236512222</v>
          </cell>
          <cell r="DG68">
            <v>446724.27598840004</v>
          </cell>
          <cell r="DH68">
            <v>519038.30958260002</v>
          </cell>
          <cell r="DI68">
            <v>330575.90410730004</v>
          </cell>
          <cell r="DJ68" t="str">
            <v/>
          </cell>
          <cell r="DK68" t="str">
            <v/>
          </cell>
          <cell r="DL68" t="str">
            <v/>
          </cell>
          <cell r="DM68" t="str">
            <v/>
          </cell>
          <cell r="DN68">
            <v>18040.114933250403</v>
          </cell>
          <cell r="DO68">
            <v>1005973.5524610876</v>
          </cell>
          <cell r="DP68">
            <v>11003.269459799731</v>
          </cell>
          <cell r="DQ68" t="str">
            <v/>
          </cell>
          <cell r="DR68" t="str">
            <v/>
          </cell>
          <cell r="DS68">
            <v>19176.645794389955</v>
          </cell>
          <cell r="DT68">
            <v>83416.784411699031</v>
          </cell>
          <cell r="DU68">
            <v>13447.400000000001</v>
          </cell>
          <cell r="DV68" t="str">
            <v/>
          </cell>
          <cell r="DW68">
            <v>5293.483236512222</v>
          </cell>
          <cell r="DX68" t="str">
            <v/>
          </cell>
          <cell r="DY68" t="str">
            <v/>
          </cell>
          <cell r="DZ68" t="str">
            <v/>
          </cell>
          <cell r="EA68" t="str">
            <v/>
          </cell>
          <cell r="EB68" t="str">
            <v/>
          </cell>
          <cell r="EC68" t="str">
            <v/>
          </cell>
          <cell r="ED68">
            <v>429583.65673440002</v>
          </cell>
          <cell r="EE68">
            <v>486454.10174760001</v>
          </cell>
          <cell r="EF68">
            <v>328177.43079240003</v>
          </cell>
          <cell r="EG68" t="str">
            <v/>
          </cell>
          <cell r="EH68">
            <v>2112.0400000000004</v>
          </cell>
          <cell r="EI68" t="str">
            <v/>
          </cell>
          <cell r="EJ68" t="str">
            <v/>
          </cell>
          <cell r="EK68" t="str">
            <v/>
          </cell>
          <cell r="EL68">
            <v>18040.114933250403</v>
          </cell>
          <cell r="EM68">
            <v>1005973.5524610876</v>
          </cell>
          <cell r="EN68">
            <v>11003.269459799731</v>
          </cell>
          <cell r="EO68" t="str">
            <v/>
          </cell>
          <cell r="EP68" t="str">
            <v/>
          </cell>
          <cell r="EQ68">
            <v>19176.645794389955</v>
          </cell>
          <cell r="ER68" t="str">
            <v/>
          </cell>
          <cell r="ES68" t="str">
            <v/>
          </cell>
          <cell r="ET68" t="str">
            <v/>
          </cell>
          <cell r="EU68" t="str">
            <v/>
          </cell>
          <cell r="EV68" t="str">
            <v/>
          </cell>
          <cell r="EW68" t="str">
            <v/>
          </cell>
          <cell r="EX68" t="str">
            <v/>
          </cell>
          <cell r="EY68" t="str">
            <v/>
          </cell>
          <cell r="EZ68" t="str">
            <v/>
          </cell>
          <cell r="FA68">
            <v>1314378.6046115507</v>
          </cell>
          <cell r="FB68">
            <v>1036153.4677152773</v>
          </cell>
          <cell r="FC68">
            <v>102157.66764821127</v>
          </cell>
          <cell r="FD68">
            <v>1314378.6046115507</v>
          </cell>
          <cell r="FE68">
            <v>1036153.4677152773</v>
          </cell>
          <cell r="FF68">
            <v>102157.66764821127</v>
          </cell>
          <cell r="FG68" t="str">
            <v/>
          </cell>
          <cell r="FH68" t="str">
            <v/>
          </cell>
        </row>
        <row r="69">
          <cell r="B69" t="str">
            <v>NO</v>
          </cell>
          <cell r="C69" t="str">
            <v>Vancouver</v>
          </cell>
          <cell r="D69" t="str">
            <v>Canada</v>
          </cell>
          <cell r="E69" t="str">
            <v>North America</v>
          </cell>
          <cell r="H69">
            <v>2016</v>
          </cell>
          <cell r="J69" t="str">
            <v>BASIC</v>
          </cell>
          <cell r="K69">
            <v>631486</v>
          </cell>
          <cell r="L69">
            <v>114.97</v>
          </cell>
          <cell r="M69">
            <v>38739103399.599998</v>
          </cell>
          <cell r="N69">
            <v>459813.5979996</v>
          </cell>
          <cell r="O69">
            <v>18552.821287466668</v>
          </cell>
          <cell r="P69">
            <v>0</v>
          </cell>
          <cell r="Q69">
            <v>856410.27171959996</v>
          </cell>
          <cell r="R69">
            <v>35076.402676266669</v>
          </cell>
          <cell r="S69">
            <v>0</v>
          </cell>
          <cell r="T69">
            <v>0</v>
          </cell>
          <cell r="U69">
            <v>2697.9526731733336</v>
          </cell>
          <cell r="V69">
            <v>0</v>
          </cell>
          <cell r="W69" t="str">
            <v>IE</v>
          </cell>
          <cell r="X69" t="str">
            <v>IE</v>
          </cell>
          <cell r="Y69" t="str">
            <v>NO</v>
          </cell>
          <cell r="Z69">
            <v>2509.9140000000002</v>
          </cell>
          <cell r="AA69" t="str">
            <v>NO</v>
          </cell>
          <cell r="AB69" t="str">
            <v>NO</v>
          </cell>
          <cell r="AC69" t="str">
            <v>NO</v>
          </cell>
          <cell r="AD69" t="str">
            <v>NO</v>
          </cell>
          <cell r="AE69" t="str">
            <v>NO</v>
          </cell>
          <cell r="AF69" t="str">
            <v>NO</v>
          </cell>
          <cell r="AG69" t="str">
            <v>NO</v>
          </cell>
          <cell r="AH69">
            <v>19038.2641299672</v>
          </cell>
          <cell r="AI69">
            <v>1035581.7583615313</v>
          </cell>
          <cell r="AJ69" t="str">
            <v>IE</v>
          </cell>
          <cell r="AK69">
            <v>0</v>
          </cell>
          <cell r="AL69">
            <v>11003.269459799731</v>
          </cell>
          <cell r="AM69" t="str">
            <v>IE</v>
          </cell>
          <cell r="AN69" t="str">
            <v>NE</v>
          </cell>
          <cell r="AO69" t="str">
            <v>NO</v>
          </cell>
          <cell r="AP69" t="str">
            <v>NO</v>
          </cell>
          <cell r="AQ69" t="str">
            <v>NE</v>
          </cell>
          <cell r="AR69" t="str">
            <v>NO</v>
          </cell>
          <cell r="AS69" t="str">
            <v>NO</v>
          </cell>
          <cell r="AT69" t="str">
            <v>NE</v>
          </cell>
          <cell r="AU69">
            <v>19740.174953267946</v>
          </cell>
          <cell r="AV69" t="str">
            <v>NO</v>
          </cell>
          <cell r="AW69" t="str">
            <v>NE</v>
          </cell>
          <cell r="AX69" t="str">
            <v>NO</v>
          </cell>
          <cell r="AY69">
            <v>84673.245512077629</v>
          </cell>
          <cell r="AZ69" t="str">
            <v>NO</v>
          </cell>
          <cell r="BA69" t="str">
            <v>NO</v>
          </cell>
          <cell r="BB69">
            <v>17235.400000000001</v>
          </cell>
          <cell r="BC69" t="str">
            <v>NO</v>
          </cell>
          <cell r="BD69" t="str">
            <v>NO</v>
          </cell>
          <cell r="BE69" t="str">
            <v>IE</v>
          </cell>
          <cell r="BF69" t="str">
            <v>NO</v>
          </cell>
          <cell r="BG69" t="str">
            <v>NO</v>
          </cell>
          <cell r="BH69">
            <v>5334.9580778000418</v>
          </cell>
          <cell r="BI69" t="str">
            <v>NO</v>
          </cell>
          <cell r="BJ69" t="str">
            <v>NE</v>
          </cell>
          <cell r="BK69" t="str">
            <v>NE</v>
          </cell>
          <cell r="BL69" t="str">
            <v>NE</v>
          </cell>
          <cell r="BM69" t="str">
            <v>NE</v>
          </cell>
          <cell r="BN69" t="str">
            <v>NE</v>
          </cell>
          <cell r="BO69" t="str">
            <v>NE</v>
          </cell>
          <cell r="BP69">
            <v>0</v>
          </cell>
          <cell r="BQ69">
            <v>0</v>
          </cell>
          <cell r="BR69">
            <v>0</v>
          </cell>
          <cell r="BS69">
            <v>0</v>
          </cell>
          <cell r="BT69">
            <v>0</v>
          </cell>
          <cell r="BU69">
            <v>0</v>
          </cell>
          <cell r="BW69">
            <v>2565158.1168505503</v>
          </cell>
          <cell r="BX69">
            <v>2565158.1168505503</v>
          </cell>
          <cell r="BY69">
            <v>2565158.1168505503</v>
          </cell>
          <cell r="BZ69">
            <v>2404097.2506237663</v>
          </cell>
          <cell r="CA69">
            <v>1391589.3104860736</v>
          </cell>
          <cell r="CB69">
            <v>1066325.202774599</v>
          </cell>
          <cell r="CC69">
            <v>107243.60358987768</v>
          </cell>
          <cell r="CD69">
            <v>1391589.3104860736</v>
          </cell>
          <cell r="CE69">
            <v>1066325.202774599</v>
          </cell>
          <cell r="CF69">
            <v>107243.60358987768</v>
          </cell>
          <cell r="CG69" t="str">
            <v/>
          </cell>
          <cell r="CH69" t="str">
            <v/>
          </cell>
          <cell r="CI69">
            <v>1337772.0478491671</v>
          </cell>
          <cell r="CK69">
            <v>1066325.202774599</v>
          </cell>
          <cell r="CL69" t="str">
            <v/>
          </cell>
          <cell r="CM69" t="str">
            <v/>
          </cell>
          <cell r="CN69" t="str">
            <v/>
          </cell>
          <cell r="CO69" t="str">
            <v/>
          </cell>
          <cell r="CP69">
            <v>478366.41928706667</v>
          </cell>
          <cell r="CQ69">
            <v>891486.67439586658</v>
          </cell>
          <cell r="CR69">
            <v>2697.9526731733336</v>
          </cell>
          <cell r="CS69" t="str">
            <v/>
          </cell>
          <cell r="CT69" t="str">
            <v/>
          </cell>
          <cell r="CU69" t="str">
            <v/>
          </cell>
          <cell r="CV69" t="str">
            <v/>
          </cell>
          <cell r="CW69">
            <v>19038.2641299672</v>
          </cell>
          <cell r="CX69">
            <v>1035581.7583615313</v>
          </cell>
          <cell r="CY69">
            <v>11003.269459799731</v>
          </cell>
          <cell r="CZ69" t="str">
            <v/>
          </cell>
          <cell r="DA69" t="str">
            <v/>
          </cell>
          <cell r="DB69">
            <v>19740.174953267946</v>
          </cell>
          <cell r="DC69">
            <v>84673.245512077629</v>
          </cell>
          <cell r="DD69">
            <v>17235.400000000001</v>
          </cell>
          <cell r="DE69" t="str">
            <v/>
          </cell>
          <cell r="DF69">
            <v>5334.9580778000418</v>
          </cell>
          <cell r="DG69">
            <v>478366.41928706667</v>
          </cell>
          <cell r="DH69">
            <v>891486.67439586658</v>
          </cell>
          <cell r="DI69">
            <v>2697.9526731733336</v>
          </cell>
          <cell r="DJ69" t="str">
            <v/>
          </cell>
          <cell r="DK69" t="str">
            <v/>
          </cell>
          <cell r="DL69" t="str">
            <v/>
          </cell>
          <cell r="DM69" t="str">
            <v/>
          </cell>
          <cell r="DN69">
            <v>19038.2641299672</v>
          </cell>
          <cell r="DO69">
            <v>1035581.7583615313</v>
          </cell>
          <cell r="DP69">
            <v>11003.269459799731</v>
          </cell>
          <cell r="DQ69" t="str">
            <v/>
          </cell>
          <cell r="DR69" t="str">
            <v/>
          </cell>
          <cell r="DS69">
            <v>19740.174953267946</v>
          </cell>
          <cell r="DT69">
            <v>84673.245512077629</v>
          </cell>
          <cell r="DU69">
            <v>17235.400000000001</v>
          </cell>
          <cell r="DV69" t="str">
            <v/>
          </cell>
          <cell r="DW69">
            <v>5334.9580778000418</v>
          </cell>
          <cell r="DX69" t="str">
            <v/>
          </cell>
          <cell r="DY69" t="str">
            <v/>
          </cell>
          <cell r="DZ69" t="str">
            <v/>
          </cell>
          <cell r="EA69" t="str">
            <v/>
          </cell>
          <cell r="EB69" t="str">
            <v/>
          </cell>
          <cell r="EC69" t="str">
            <v/>
          </cell>
          <cell r="ED69">
            <v>459813.5979996</v>
          </cell>
          <cell r="EE69">
            <v>856410.27171959996</v>
          </cell>
          <cell r="EF69" t="str">
            <v/>
          </cell>
          <cell r="EG69" t="str">
            <v/>
          </cell>
          <cell r="EH69">
            <v>2509.9140000000002</v>
          </cell>
          <cell r="EI69" t="str">
            <v/>
          </cell>
          <cell r="EJ69" t="str">
            <v/>
          </cell>
          <cell r="EK69" t="str">
            <v/>
          </cell>
          <cell r="EL69">
            <v>19038.2641299672</v>
          </cell>
          <cell r="EM69">
            <v>1035581.7583615313</v>
          </cell>
          <cell r="EN69">
            <v>11003.269459799731</v>
          </cell>
          <cell r="EO69" t="str">
            <v/>
          </cell>
          <cell r="EP69" t="str">
            <v/>
          </cell>
          <cell r="EQ69">
            <v>19740.174953267946</v>
          </cell>
          <cell r="ER69" t="str">
            <v/>
          </cell>
          <cell r="ES69" t="str">
            <v/>
          </cell>
          <cell r="ET69" t="str">
            <v/>
          </cell>
          <cell r="EU69" t="str">
            <v/>
          </cell>
          <cell r="EV69" t="str">
            <v/>
          </cell>
          <cell r="EW69" t="str">
            <v/>
          </cell>
          <cell r="EX69" t="str">
            <v/>
          </cell>
          <cell r="EY69" t="str">
            <v/>
          </cell>
          <cell r="EZ69" t="str">
            <v/>
          </cell>
          <cell r="FA69">
            <v>1391589.3104860736</v>
          </cell>
          <cell r="FB69">
            <v>1066325.202774599</v>
          </cell>
          <cell r="FC69">
            <v>107243.60358987768</v>
          </cell>
          <cell r="FD69">
            <v>1391589.3104860736</v>
          </cell>
          <cell r="FE69">
            <v>1066325.202774599</v>
          </cell>
          <cell r="FF69">
            <v>107243.60358987768</v>
          </cell>
          <cell r="FG69" t="str">
            <v/>
          </cell>
          <cell r="FH69" t="str">
            <v/>
          </cell>
        </row>
        <row r="70">
          <cell r="B70" t="str">
            <v>Yes</v>
          </cell>
          <cell r="C70" t="str">
            <v>Vancouver</v>
          </cell>
          <cell r="D70" t="str">
            <v>Canada</v>
          </cell>
          <cell r="E70" t="str">
            <v>North America</v>
          </cell>
          <cell r="H70">
            <v>2017</v>
          </cell>
          <cell r="J70" t="str">
            <v>BASIC</v>
          </cell>
          <cell r="K70">
            <v>637086</v>
          </cell>
          <cell r="L70">
            <v>114.97</v>
          </cell>
          <cell r="M70">
            <v>41340715200</v>
          </cell>
          <cell r="N70">
            <v>512416.55772839999</v>
          </cell>
          <cell r="O70">
            <v>19355.018442666667</v>
          </cell>
          <cell r="P70">
            <v>0</v>
          </cell>
          <cell r="Q70">
            <v>941821.96695600008</v>
          </cell>
          <cell r="R70">
            <v>36066.524773333338</v>
          </cell>
          <cell r="S70">
            <v>0</v>
          </cell>
          <cell r="T70">
            <v>0</v>
          </cell>
          <cell r="U70">
            <v>2782.3397013333333</v>
          </cell>
          <cell r="V70">
            <v>0</v>
          </cell>
          <cell r="W70" t="str">
            <v>IE</v>
          </cell>
          <cell r="X70" t="str">
            <v>IE</v>
          </cell>
          <cell r="Y70" t="str">
            <v>NO</v>
          </cell>
          <cell r="Z70">
            <v>3036.5280000000002</v>
          </cell>
          <cell r="AA70" t="str">
            <v>NO</v>
          </cell>
          <cell r="AB70" t="str">
            <v>NO</v>
          </cell>
          <cell r="AC70" t="str">
            <v>NO</v>
          </cell>
          <cell r="AD70" t="str">
            <v>NO</v>
          </cell>
          <cell r="AE70" t="str">
            <v>NO</v>
          </cell>
          <cell r="AF70" t="str">
            <v>NO</v>
          </cell>
          <cell r="AG70" t="str">
            <v>NO</v>
          </cell>
          <cell r="AH70">
            <v>21034.550259920401</v>
          </cell>
          <cell r="AI70">
            <v>1027375.71809164</v>
          </cell>
          <cell r="AJ70" t="str">
            <v>IE</v>
          </cell>
          <cell r="AK70">
            <v>0</v>
          </cell>
          <cell r="AL70">
            <v>11003.269459799731</v>
          </cell>
          <cell r="AM70" t="str">
            <v>IE</v>
          </cell>
          <cell r="AN70" t="str">
            <v>NE</v>
          </cell>
          <cell r="AO70" t="str">
            <v>NO</v>
          </cell>
          <cell r="AP70" t="str">
            <v>NO</v>
          </cell>
          <cell r="AQ70" t="str">
            <v>NE</v>
          </cell>
          <cell r="AR70" t="str">
            <v>NO</v>
          </cell>
          <cell r="AS70" t="str">
            <v>NO</v>
          </cell>
          <cell r="AT70" t="str">
            <v>NE</v>
          </cell>
          <cell r="AU70">
            <v>20303.704112145937</v>
          </cell>
          <cell r="AV70" t="str">
            <v>NO</v>
          </cell>
          <cell r="AW70" t="str">
            <v>NE</v>
          </cell>
          <cell r="AX70" t="str">
            <v>NO</v>
          </cell>
          <cell r="AY70">
            <v>83406.276919519616</v>
          </cell>
          <cell r="AZ70" t="str">
            <v>NO</v>
          </cell>
          <cell r="BA70" t="str">
            <v>NO</v>
          </cell>
          <cell r="BB70">
            <v>17235.400000000001</v>
          </cell>
          <cell r="BC70" t="str">
            <v>NO</v>
          </cell>
          <cell r="BD70" t="str">
            <v>NO</v>
          </cell>
          <cell r="BE70" t="str">
            <v>IE</v>
          </cell>
          <cell r="BF70" t="str">
            <v>NO</v>
          </cell>
          <cell r="BG70" t="str">
            <v>NO</v>
          </cell>
          <cell r="BH70">
            <v>5295.3835169267104</v>
          </cell>
          <cell r="BI70" t="str">
            <v>NO</v>
          </cell>
          <cell r="BJ70" t="str">
            <v>NE</v>
          </cell>
          <cell r="BK70" t="str">
            <v>NE</v>
          </cell>
          <cell r="BL70" t="str">
            <v>NE</v>
          </cell>
          <cell r="BM70" t="str">
            <v>NE</v>
          </cell>
          <cell r="BN70" t="str">
            <v>NE</v>
          </cell>
          <cell r="BO70" t="str">
            <v>NE</v>
          </cell>
          <cell r="BP70">
            <v>0</v>
          </cell>
          <cell r="BQ70">
            <v>0</v>
          </cell>
          <cell r="BR70">
            <v>0</v>
          </cell>
          <cell r="BS70">
            <v>0</v>
          </cell>
          <cell r="BT70">
            <v>0</v>
          </cell>
          <cell r="BU70">
            <v>0</v>
          </cell>
          <cell r="BW70">
            <v>2698096.7099616858</v>
          </cell>
          <cell r="BX70">
            <v>2698096.7099616858</v>
          </cell>
          <cell r="BY70">
            <v>2698096.7099616858</v>
          </cell>
          <cell r="BZ70">
            <v>2536992.2946079061</v>
          </cell>
          <cell r="CA70">
            <v>1533476.9578616538</v>
          </cell>
          <cell r="CB70">
            <v>1058682.6916635858</v>
          </cell>
          <cell r="CC70">
            <v>105937.06043644632</v>
          </cell>
          <cell r="CD70">
            <v>1533476.9578616538</v>
          </cell>
          <cell r="CE70">
            <v>1058682.6916635858</v>
          </cell>
          <cell r="CF70">
            <v>105937.06043644632</v>
          </cell>
          <cell r="CG70" t="str">
            <v/>
          </cell>
          <cell r="CH70" t="str">
            <v/>
          </cell>
          <cell r="CI70">
            <v>1478309.6029443203</v>
          </cell>
          <cell r="CK70">
            <v>1058682.6916635858</v>
          </cell>
          <cell r="CL70" t="str">
            <v/>
          </cell>
          <cell r="CM70" t="str">
            <v/>
          </cell>
          <cell r="CN70" t="str">
            <v/>
          </cell>
          <cell r="CO70" t="str">
            <v/>
          </cell>
          <cell r="CP70">
            <v>531771.57617106661</v>
          </cell>
          <cell r="CQ70">
            <v>977888.49172933341</v>
          </cell>
          <cell r="CR70">
            <v>2782.3397013333333</v>
          </cell>
          <cell r="CS70" t="str">
            <v/>
          </cell>
          <cell r="CT70" t="str">
            <v/>
          </cell>
          <cell r="CU70" t="str">
            <v/>
          </cell>
          <cell r="CV70" t="str">
            <v/>
          </cell>
          <cell r="CW70">
            <v>21034.550259920401</v>
          </cell>
          <cell r="CX70">
            <v>1027375.71809164</v>
          </cell>
          <cell r="CY70">
            <v>11003.269459799731</v>
          </cell>
          <cell r="CZ70" t="str">
            <v/>
          </cell>
          <cell r="DA70" t="str">
            <v/>
          </cell>
          <cell r="DB70">
            <v>20303.704112145937</v>
          </cell>
          <cell r="DC70">
            <v>83406.276919519616</v>
          </cell>
          <cell r="DD70">
            <v>17235.400000000001</v>
          </cell>
          <cell r="DE70" t="str">
            <v/>
          </cell>
          <cell r="DF70">
            <v>5295.3835169267104</v>
          </cell>
          <cell r="DG70">
            <v>531771.57617106661</v>
          </cell>
          <cell r="DH70">
            <v>977888.49172933341</v>
          </cell>
          <cell r="DI70">
            <v>2782.3397013333333</v>
          </cell>
          <cell r="DJ70" t="str">
            <v/>
          </cell>
          <cell r="DK70" t="str">
            <v/>
          </cell>
          <cell r="DL70" t="str">
            <v/>
          </cell>
          <cell r="DM70" t="str">
            <v/>
          </cell>
          <cell r="DN70">
            <v>21034.550259920401</v>
          </cell>
          <cell r="DO70">
            <v>1027375.71809164</v>
          </cell>
          <cell r="DP70">
            <v>11003.269459799731</v>
          </cell>
          <cell r="DQ70" t="str">
            <v/>
          </cell>
          <cell r="DR70" t="str">
            <v/>
          </cell>
          <cell r="DS70">
            <v>20303.704112145937</v>
          </cell>
          <cell r="DT70">
            <v>83406.276919519616</v>
          </cell>
          <cell r="DU70">
            <v>17235.400000000001</v>
          </cell>
          <cell r="DV70" t="str">
            <v/>
          </cell>
          <cell r="DW70">
            <v>5295.3835169267104</v>
          </cell>
          <cell r="DX70" t="str">
            <v/>
          </cell>
          <cell r="DY70" t="str">
            <v/>
          </cell>
          <cell r="DZ70" t="str">
            <v/>
          </cell>
          <cell r="EA70" t="str">
            <v/>
          </cell>
          <cell r="EB70" t="str">
            <v/>
          </cell>
          <cell r="EC70" t="str">
            <v/>
          </cell>
          <cell r="ED70">
            <v>512416.55772839999</v>
          </cell>
          <cell r="EE70">
            <v>941821.96695600008</v>
          </cell>
          <cell r="EF70" t="str">
            <v/>
          </cell>
          <cell r="EG70" t="str">
            <v/>
          </cell>
          <cell r="EH70">
            <v>3036.5280000000002</v>
          </cell>
          <cell r="EI70" t="str">
            <v/>
          </cell>
          <cell r="EJ70" t="str">
            <v/>
          </cell>
          <cell r="EK70" t="str">
            <v/>
          </cell>
          <cell r="EL70">
            <v>21034.550259920401</v>
          </cell>
          <cell r="EM70">
            <v>1027375.71809164</v>
          </cell>
          <cell r="EN70">
            <v>11003.269459799731</v>
          </cell>
          <cell r="EO70" t="str">
            <v/>
          </cell>
          <cell r="EP70" t="str">
            <v/>
          </cell>
          <cell r="EQ70">
            <v>20303.704112145937</v>
          </cell>
          <cell r="ER70" t="str">
            <v/>
          </cell>
          <cell r="ES70" t="str">
            <v/>
          </cell>
          <cell r="ET70" t="str">
            <v/>
          </cell>
          <cell r="EU70" t="str">
            <v/>
          </cell>
          <cell r="EV70" t="str">
            <v/>
          </cell>
          <cell r="EW70" t="str">
            <v/>
          </cell>
          <cell r="EX70" t="str">
            <v/>
          </cell>
          <cell r="EY70" t="str">
            <v/>
          </cell>
          <cell r="EZ70" t="str">
            <v/>
          </cell>
          <cell r="FA70">
            <v>1533476.9578616538</v>
          </cell>
          <cell r="FB70">
            <v>1058682.6916635858</v>
          </cell>
          <cell r="FC70">
            <v>105937.06043644632</v>
          </cell>
          <cell r="FD70">
            <v>1533476.9578616538</v>
          </cell>
          <cell r="FE70">
            <v>1058682.6916635858</v>
          </cell>
          <cell r="FF70">
            <v>105937.06043644632</v>
          </cell>
          <cell r="FG70" t="str">
            <v/>
          </cell>
          <cell r="FH70" t="str">
            <v/>
          </cell>
        </row>
        <row r="71">
          <cell r="B71" t="str">
            <v>No</v>
          </cell>
          <cell r="C71" t="str">
            <v>Copenhagen</v>
          </cell>
          <cell r="D71" t="str">
            <v>Denmark</v>
          </cell>
          <cell r="E71" t="str">
            <v>Europe</v>
          </cell>
          <cell r="H71">
            <v>2014</v>
          </cell>
          <cell r="J71" t="str">
            <v>BASIC</v>
          </cell>
          <cell r="K71">
            <v>580184</v>
          </cell>
          <cell r="L71">
            <v>86.22</v>
          </cell>
          <cell r="M71">
            <v>51910270000</v>
          </cell>
          <cell r="N71">
            <v>18042.118571428571</v>
          </cell>
          <cell r="O71">
            <v>423356.77251277125</v>
          </cell>
          <cell r="P71">
            <v>48721.384733215884</v>
          </cell>
          <cell r="Q71">
            <v>9077.5999999999985</v>
          </cell>
          <cell r="R71">
            <v>577454.55220211134</v>
          </cell>
          <cell r="S71">
            <v>43996.499556875096</v>
          </cell>
          <cell r="T71">
            <v>10672</v>
          </cell>
          <cell r="U71">
            <v>91105.080029116914</v>
          </cell>
          <cell r="V71">
            <v>6213.2441789566346</v>
          </cell>
          <cell r="W71" t="str">
            <v>IE</v>
          </cell>
          <cell r="X71" t="str">
            <v>IE</v>
          </cell>
          <cell r="Y71" t="str">
            <v>IE</v>
          </cell>
          <cell r="Z71">
            <v>1755238.487</v>
          </cell>
          <cell r="AA71" t="str">
            <v>IE</v>
          </cell>
          <cell r="AB71">
            <v>64.129779990392024</v>
          </cell>
          <cell r="AC71">
            <v>3.3150000000000004</v>
          </cell>
          <cell r="AD71" t="str">
            <v>NO</v>
          </cell>
          <cell r="AE71" t="str">
            <v>NO</v>
          </cell>
          <cell r="AF71" t="str">
            <v>NE</v>
          </cell>
          <cell r="AG71" t="str">
            <v>NO</v>
          </cell>
          <cell r="AH71" t="str">
            <v>NO</v>
          </cell>
          <cell r="AI71">
            <v>349230.57939226693</v>
          </cell>
          <cell r="AJ71" t="str">
            <v>IE</v>
          </cell>
          <cell r="AK71" t="str">
            <v>NE</v>
          </cell>
          <cell r="AL71">
            <v>2930.6437489999998</v>
          </cell>
          <cell r="AM71">
            <v>25544.033381946716</v>
          </cell>
          <cell r="AN71">
            <v>1320.4235329333728</v>
          </cell>
          <cell r="AO71">
            <v>140000</v>
          </cell>
          <cell r="AP71" t="str">
            <v>NO</v>
          </cell>
          <cell r="AQ71" t="str">
            <v>NE</v>
          </cell>
          <cell r="AR71" t="str">
            <v>NO</v>
          </cell>
          <cell r="AS71" t="str">
            <v>NO</v>
          </cell>
          <cell r="AT71">
            <v>14400</v>
          </cell>
          <cell r="AU71">
            <v>62470</v>
          </cell>
          <cell r="AV71" t="str">
            <v>IE</v>
          </cell>
          <cell r="AW71" t="str">
            <v>NO</v>
          </cell>
          <cell r="AX71" t="str">
            <v>NO</v>
          </cell>
          <cell r="AY71">
            <v>750</v>
          </cell>
          <cell r="AZ71" t="str">
            <v>NO</v>
          </cell>
          <cell r="BA71" t="str">
            <v>NO</v>
          </cell>
          <cell r="BB71" t="str">
            <v>NO</v>
          </cell>
          <cell r="BC71" t="str">
            <v>NO</v>
          </cell>
          <cell r="BD71" t="str">
            <v>IE</v>
          </cell>
          <cell r="BE71" t="str">
            <v>IE</v>
          </cell>
          <cell r="BF71" t="str">
            <v>IE</v>
          </cell>
          <cell r="BG71">
            <v>16588</v>
          </cell>
          <cell r="BH71" t="str">
            <v>NO</v>
          </cell>
          <cell r="BI71" t="str">
            <v>NO</v>
          </cell>
          <cell r="BJ71">
            <v>3733.4</v>
          </cell>
          <cell r="BK71">
            <v>80384</v>
          </cell>
          <cell r="BL71" t="str">
            <v>NO</v>
          </cell>
          <cell r="BM71">
            <v>-2218.8294000000001</v>
          </cell>
          <cell r="BN71">
            <v>25</v>
          </cell>
          <cell r="BO71" t="str">
            <v>NE</v>
          </cell>
          <cell r="BP71">
            <v>-143811</v>
          </cell>
          <cell r="BQ71">
            <v>0</v>
          </cell>
          <cell r="BR71">
            <v>0</v>
          </cell>
          <cell r="BS71">
            <v>0</v>
          </cell>
          <cell r="BT71">
            <v>0</v>
          </cell>
          <cell r="BU71">
            <v>0</v>
          </cell>
          <cell r="BW71">
            <v>1727285.509618632</v>
          </cell>
          <cell r="BX71">
            <v>1923863.9472206132</v>
          </cell>
          <cell r="BY71">
            <v>1923863.9472206132</v>
          </cell>
          <cell r="BZ71">
            <v>2446172.9993126956</v>
          </cell>
          <cell r="CA71">
            <v>1129772.2530954184</v>
          </cell>
          <cell r="CB71">
            <v>580175.25652321358</v>
          </cell>
          <cell r="CC71">
            <v>17338</v>
          </cell>
          <cell r="CD71">
            <v>1228706.6965644662</v>
          </cell>
          <cell r="CE71">
            <v>595895.68005614704</v>
          </cell>
          <cell r="CF71">
            <v>17338</v>
          </cell>
          <cell r="CG71">
            <v>84117.4</v>
          </cell>
          <cell r="CH71">
            <v>-2193.8294000000001</v>
          </cell>
          <cell r="CI71">
            <v>1793030.2055714286</v>
          </cell>
          <cell r="CK71">
            <v>554631.22314126696</v>
          </cell>
          <cell r="CL71">
            <v>16588</v>
          </cell>
          <cell r="CM71" t="str">
            <v/>
          </cell>
          <cell r="CN71">
            <v>84117.4</v>
          </cell>
          <cell r="CO71">
            <v>-2193.8294000000001</v>
          </cell>
          <cell r="CP71">
            <v>441398.89108419983</v>
          </cell>
          <cell r="CQ71">
            <v>586532.15220211132</v>
          </cell>
          <cell r="CR71">
            <v>101777.08002911691</v>
          </cell>
          <cell r="CS71" t="str">
            <v/>
          </cell>
          <cell r="CT71">
            <v>64.129779990392024</v>
          </cell>
          <cell r="CU71" t="str">
            <v/>
          </cell>
          <cell r="CV71" t="str">
            <v/>
          </cell>
          <cell r="CW71" t="str">
            <v/>
          </cell>
          <cell r="CX71">
            <v>349230.57939226693</v>
          </cell>
          <cell r="CY71">
            <v>28474.677130946715</v>
          </cell>
          <cell r="CZ71">
            <v>140000</v>
          </cell>
          <cell r="DA71" t="str">
            <v/>
          </cell>
          <cell r="DB71">
            <v>62470</v>
          </cell>
          <cell r="DC71">
            <v>750</v>
          </cell>
          <cell r="DD71" t="str">
            <v/>
          </cell>
          <cell r="DE71" t="str">
            <v/>
          </cell>
          <cell r="DF71">
            <v>16588</v>
          </cell>
          <cell r="DG71">
            <v>490120.27581741574</v>
          </cell>
          <cell r="DH71">
            <v>630528.65175898641</v>
          </cell>
          <cell r="DI71">
            <v>107990.32420807355</v>
          </cell>
          <cell r="DJ71" t="str">
            <v/>
          </cell>
          <cell r="DK71">
            <v>67.444779990392021</v>
          </cell>
          <cell r="DL71" t="str">
            <v/>
          </cell>
          <cell r="DM71" t="str">
            <v/>
          </cell>
          <cell r="DN71" t="str">
            <v/>
          </cell>
          <cell r="DO71">
            <v>349230.57939226693</v>
          </cell>
          <cell r="DP71">
            <v>29795.100663880086</v>
          </cell>
          <cell r="DQ71">
            <v>140000</v>
          </cell>
          <cell r="DR71">
            <v>14400</v>
          </cell>
          <cell r="DS71">
            <v>62470</v>
          </cell>
          <cell r="DT71">
            <v>750</v>
          </cell>
          <cell r="DU71" t="str">
            <v/>
          </cell>
          <cell r="DV71" t="str">
            <v/>
          </cell>
          <cell r="DW71">
            <v>16588</v>
          </cell>
          <cell r="DX71">
            <v>3733.4</v>
          </cell>
          <cell r="DY71">
            <v>80384</v>
          </cell>
          <cell r="DZ71" t="str">
            <v/>
          </cell>
          <cell r="EA71">
            <v>-2218.8294000000001</v>
          </cell>
          <cell r="EB71">
            <v>25</v>
          </cell>
          <cell r="EC71" t="str">
            <v/>
          </cell>
          <cell r="ED71">
            <v>18042.118571428571</v>
          </cell>
          <cell r="EE71">
            <v>9077.5999999999985</v>
          </cell>
          <cell r="EF71">
            <v>10672</v>
          </cell>
          <cell r="EG71" t="str">
            <v/>
          </cell>
          <cell r="EH71">
            <v>1755238.487</v>
          </cell>
          <cell r="EI71" t="str">
            <v/>
          </cell>
          <cell r="EJ71" t="str">
            <v/>
          </cell>
          <cell r="EK71" t="str">
            <v/>
          </cell>
          <cell r="EL71" t="str">
            <v/>
          </cell>
          <cell r="EM71">
            <v>349230.57939226693</v>
          </cell>
          <cell r="EN71">
            <v>2930.6437489999998</v>
          </cell>
          <cell r="EO71">
            <v>140000</v>
          </cell>
          <cell r="EP71" t="str">
            <v/>
          </cell>
          <cell r="EQ71">
            <v>62470</v>
          </cell>
          <cell r="ER71" t="str">
            <v/>
          </cell>
          <cell r="ES71" t="str">
            <v/>
          </cell>
          <cell r="ET71" t="str">
            <v/>
          </cell>
          <cell r="EU71">
            <v>16588</v>
          </cell>
          <cell r="EV71">
            <v>3733.4</v>
          </cell>
          <cell r="EW71">
            <v>80384</v>
          </cell>
          <cell r="EX71" t="str">
            <v/>
          </cell>
          <cell r="EY71">
            <v>-2218.8294000000001</v>
          </cell>
          <cell r="EZ71">
            <v>25</v>
          </cell>
          <cell r="FA71">
            <v>985961.25309541845</v>
          </cell>
          <cell r="FB71">
            <v>580175.25652321358</v>
          </cell>
          <cell r="FC71">
            <v>17338</v>
          </cell>
          <cell r="FD71">
            <v>1084895.6965644662</v>
          </cell>
          <cell r="FE71">
            <v>595895.68005614704</v>
          </cell>
          <cell r="FF71">
            <v>17338</v>
          </cell>
          <cell r="FG71">
            <v>84117.4</v>
          </cell>
          <cell r="FH71">
            <v>-2193.8294000000001</v>
          </cell>
        </row>
        <row r="72">
          <cell r="B72" t="str">
            <v>Yes</v>
          </cell>
          <cell r="C72" t="str">
            <v>Copenhagen</v>
          </cell>
          <cell r="D72" t="str">
            <v>Denmark</v>
          </cell>
          <cell r="E72" t="str">
            <v>Europe</v>
          </cell>
          <cell r="H72">
            <v>2015</v>
          </cell>
          <cell r="J72" t="str">
            <v>BASIC</v>
          </cell>
          <cell r="K72">
            <v>591481</v>
          </cell>
          <cell r="L72">
            <v>86.22</v>
          </cell>
          <cell r="M72">
            <v>53220000000</v>
          </cell>
          <cell r="N72">
            <v>14601.887142857144</v>
          </cell>
          <cell r="O72">
            <v>389268.26683362474</v>
          </cell>
          <cell r="P72">
            <v>48114.14793281936</v>
          </cell>
          <cell r="Q72">
            <v>7598</v>
          </cell>
          <cell r="R72">
            <v>429713.69753480825</v>
          </cell>
          <cell r="S72">
            <v>34569.929405919065</v>
          </cell>
          <cell r="T72">
            <v>9622</v>
          </cell>
          <cell r="U72">
            <v>75119.801238649699</v>
          </cell>
          <cell r="V72">
            <v>5145.9326140742596</v>
          </cell>
          <cell r="W72" t="str">
            <v>IE</v>
          </cell>
          <cell r="X72" t="str">
            <v>IE</v>
          </cell>
          <cell r="Y72" t="str">
            <v>IE</v>
          </cell>
          <cell r="Z72">
            <v>1194409.9620000001</v>
          </cell>
          <cell r="AA72" t="str">
            <v>IE</v>
          </cell>
          <cell r="AB72">
            <v>41.375838261192577</v>
          </cell>
          <cell r="AC72">
            <v>2.1255960000000003</v>
          </cell>
          <cell r="AD72" t="str">
            <v>NO</v>
          </cell>
          <cell r="AE72" t="str">
            <v>NO</v>
          </cell>
          <cell r="AF72" t="str">
            <v>NE</v>
          </cell>
          <cell r="AG72" t="str">
            <v>NO</v>
          </cell>
          <cell r="AH72" t="str">
            <v>NO</v>
          </cell>
          <cell r="AI72">
            <v>344687.5863179937</v>
          </cell>
          <cell r="AJ72" t="str">
            <v>IE</v>
          </cell>
          <cell r="AK72" t="str">
            <v>NE</v>
          </cell>
          <cell r="AL72">
            <v>2874.3494239999995</v>
          </cell>
          <cell r="AM72">
            <v>17674.667947828544</v>
          </cell>
          <cell r="AN72">
            <v>907.99860667643895</v>
          </cell>
          <cell r="AO72">
            <v>140000</v>
          </cell>
          <cell r="AP72" t="str">
            <v>NO</v>
          </cell>
          <cell r="AQ72" t="str">
            <v>NE</v>
          </cell>
          <cell r="AR72" t="str">
            <v>NO</v>
          </cell>
          <cell r="AS72" t="str">
            <v>NO</v>
          </cell>
          <cell r="AT72">
            <v>14400</v>
          </cell>
          <cell r="AU72">
            <v>62470</v>
          </cell>
          <cell r="AV72" t="str">
            <v>IE</v>
          </cell>
          <cell r="AW72" t="str">
            <v>NO</v>
          </cell>
          <cell r="AX72" t="str">
            <v>NO</v>
          </cell>
          <cell r="AY72">
            <v>750</v>
          </cell>
          <cell r="AZ72" t="str">
            <v>NO</v>
          </cell>
          <cell r="BA72" t="str">
            <v>NO</v>
          </cell>
          <cell r="BB72" t="str">
            <v>NO</v>
          </cell>
          <cell r="BC72" t="str">
            <v>NO</v>
          </cell>
          <cell r="BD72" t="str">
            <v>IE</v>
          </cell>
          <cell r="BE72" t="str">
            <v>IE</v>
          </cell>
          <cell r="BF72" t="str">
            <v>IE</v>
          </cell>
          <cell r="BG72">
            <v>20200</v>
          </cell>
          <cell r="BH72" t="str">
            <v>NO</v>
          </cell>
          <cell r="BI72" t="str">
            <v>NO</v>
          </cell>
          <cell r="BJ72">
            <v>3089.68</v>
          </cell>
          <cell r="BK72">
            <v>79975</v>
          </cell>
          <cell r="BL72" t="str">
            <v>NO</v>
          </cell>
          <cell r="BM72">
            <v>-2218.8294000000001</v>
          </cell>
          <cell r="BN72">
            <v>24</v>
          </cell>
          <cell r="BO72" t="str">
            <v>NE</v>
          </cell>
          <cell r="BP72">
            <v>-101540</v>
          </cell>
          <cell r="BQ72">
            <v>0</v>
          </cell>
          <cell r="BR72">
            <v>0</v>
          </cell>
          <cell r="BS72">
            <v>0</v>
          </cell>
          <cell r="BT72">
            <v>0</v>
          </cell>
          <cell r="BU72">
            <v>0</v>
          </cell>
          <cell r="BW72">
            <v>1514621.6322780233</v>
          </cell>
          <cell r="BX72">
            <v>1698631.6170335123</v>
          </cell>
          <cell r="BY72">
            <v>1698631.6170335123</v>
          </cell>
          <cell r="BZ72">
            <v>1877333.635484851</v>
          </cell>
          <cell r="CA72">
            <v>925965.02858820104</v>
          </cell>
          <cell r="CB72">
            <v>567706.60368982225</v>
          </cell>
          <cell r="CC72">
            <v>20950</v>
          </cell>
          <cell r="CD72">
            <v>1013797.1641370137</v>
          </cell>
          <cell r="CE72">
            <v>583014.6022964986</v>
          </cell>
          <cell r="CF72">
            <v>20950</v>
          </cell>
          <cell r="CG72">
            <v>83064.679999999993</v>
          </cell>
          <cell r="CH72">
            <v>-2194.8294000000001</v>
          </cell>
          <cell r="CI72">
            <v>1226231.8491428571</v>
          </cell>
          <cell r="CK72">
            <v>550031.93574199372</v>
          </cell>
          <cell r="CL72">
            <v>20200</v>
          </cell>
          <cell r="CM72" t="str">
            <v/>
          </cell>
          <cell r="CN72">
            <v>83064.679999999993</v>
          </cell>
          <cell r="CO72">
            <v>-2194.8294000000001</v>
          </cell>
          <cell r="CP72">
            <v>403870.15397648187</v>
          </cell>
          <cell r="CQ72">
            <v>437311.69753480825</v>
          </cell>
          <cell r="CR72">
            <v>84741.801238649699</v>
          </cell>
          <cell r="CS72" t="str">
            <v/>
          </cell>
          <cell r="CT72">
            <v>41.375838261192577</v>
          </cell>
          <cell r="CU72" t="str">
            <v/>
          </cell>
          <cell r="CV72" t="str">
            <v/>
          </cell>
          <cell r="CW72" t="str">
            <v/>
          </cell>
          <cell r="CX72">
            <v>344687.5863179937</v>
          </cell>
          <cell r="CY72">
            <v>20549.017371828544</v>
          </cell>
          <cell r="CZ72">
            <v>140000</v>
          </cell>
          <cell r="DA72" t="str">
            <v/>
          </cell>
          <cell r="DB72">
            <v>62470</v>
          </cell>
          <cell r="DC72">
            <v>750</v>
          </cell>
          <cell r="DD72" t="str">
            <v/>
          </cell>
          <cell r="DE72" t="str">
            <v/>
          </cell>
          <cell r="DF72">
            <v>20200</v>
          </cell>
          <cell r="DG72">
            <v>451984.30190930126</v>
          </cell>
          <cell r="DH72">
            <v>471881.62694072729</v>
          </cell>
          <cell r="DI72">
            <v>89887.733852723963</v>
          </cell>
          <cell r="DJ72" t="str">
            <v/>
          </cell>
          <cell r="DK72">
            <v>43.501434261192578</v>
          </cell>
          <cell r="DL72" t="str">
            <v/>
          </cell>
          <cell r="DM72" t="str">
            <v/>
          </cell>
          <cell r="DN72" t="str">
            <v/>
          </cell>
          <cell r="DO72">
            <v>344687.5863179937</v>
          </cell>
          <cell r="DP72">
            <v>21457.015978504984</v>
          </cell>
          <cell r="DQ72">
            <v>140000</v>
          </cell>
          <cell r="DR72">
            <v>14400</v>
          </cell>
          <cell r="DS72">
            <v>62470</v>
          </cell>
          <cell r="DT72">
            <v>750</v>
          </cell>
          <cell r="DU72" t="str">
            <v/>
          </cell>
          <cell r="DV72" t="str">
            <v/>
          </cell>
          <cell r="DW72">
            <v>20200</v>
          </cell>
          <cell r="DX72">
            <v>3089.68</v>
          </cell>
          <cell r="DY72">
            <v>79975</v>
          </cell>
          <cell r="DZ72" t="str">
            <v/>
          </cell>
          <cell r="EA72">
            <v>-2218.8294000000001</v>
          </cell>
          <cell r="EB72">
            <v>24</v>
          </cell>
          <cell r="EC72" t="str">
            <v/>
          </cell>
          <cell r="ED72">
            <v>14601.887142857144</v>
          </cell>
          <cell r="EE72">
            <v>7598</v>
          </cell>
          <cell r="EF72">
            <v>9622</v>
          </cell>
          <cell r="EG72" t="str">
            <v/>
          </cell>
          <cell r="EH72">
            <v>1194409.9620000001</v>
          </cell>
          <cell r="EI72" t="str">
            <v/>
          </cell>
          <cell r="EJ72" t="str">
            <v/>
          </cell>
          <cell r="EK72" t="str">
            <v/>
          </cell>
          <cell r="EL72" t="str">
            <v/>
          </cell>
          <cell r="EM72">
            <v>344687.5863179937</v>
          </cell>
          <cell r="EN72">
            <v>2874.3494239999995</v>
          </cell>
          <cell r="EO72">
            <v>140000</v>
          </cell>
          <cell r="EP72" t="str">
            <v/>
          </cell>
          <cell r="EQ72">
            <v>62470</v>
          </cell>
          <cell r="ER72" t="str">
            <v/>
          </cell>
          <cell r="ES72" t="str">
            <v/>
          </cell>
          <cell r="ET72" t="str">
            <v/>
          </cell>
          <cell r="EU72">
            <v>20200</v>
          </cell>
          <cell r="EV72">
            <v>3089.68</v>
          </cell>
          <cell r="EW72">
            <v>79975</v>
          </cell>
          <cell r="EX72" t="str">
            <v/>
          </cell>
          <cell r="EY72">
            <v>-2218.8294000000001</v>
          </cell>
          <cell r="EZ72">
            <v>24</v>
          </cell>
          <cell r="FA72">
            <v>824425.02858820104</v>
          </cell>
          <cell r="FB72">
            <v>567706.60368982225</v>
          </cell>
          <cell r="FC72">
            <v>20950</v>
          </cell>
          <cell r="FD72">
            <v>912257.16413701372</v>
          </cell>
          <cell r="FE72">
            <v>583014.6022964986</v>
          </cell>
          <cell r="FF72">
            <v>20950</v>
          </cell>
          <cell r="FG72">
            <v>83064.679999999993</v>
          </cell>
          <cell r="FH72">
            <v>-2194.8294000000001</v>
          </cell>
        </row>
        <row r="73">
          <cell r="B73" t="str">
            <v>No</v>
          </cell>
          <cell r="C73" t="str">
            <v>Washington, DC</v>
          </cell>
          <cell r="D73" t="str">
            <v>USA</v>
          </cell>
          <cell r="E73" t="str">
            <v>North America</v>
          </cell>
          <cell r="H73">
            <v>2013</v>
          </cell>
          <cell r="J73" t="str">
            <v>BASIC</v>
          </cell>
          <cell r="K73">
            <v>649111</v>
          </cell>
          <cell r="L73">
            <v>158</v>
          </cell>
          <cell r="M73">
            <v>113362000000</v>
          </cell>
          <cell r="N73">
            <v>599518.31000000006</v>
          </cell>
          <cell r="O73">
            <v>716150.82</v>
          </cell>
          <cell r="P73">
            <v>65671</v>
          </cell>
          <cell r="Q73">
            <v>1011310.34</v>
          </cell>
          <cell r="R73">
            <v>3429238.47</v>
          </cell>
          <cell r="S73">
            <v>314461</v>
          </cell>
          <cell r="T73" t="str">
            <v>NO</v>
          </cell>
          <cell r="U73" t="str">
            <v>NO</v>
          </cell>
          <cell r="V73" t="str">
            <v>NO</v>
          </cell>
          <cell r="W73" t="str">
            <v>NO</v>
          </cell>
          <cell r="X73" t="str">
            <v>NO</v>
          </cell>
          <cell r="Y73" t="str">
            <v>NO</v>
          </cell>
          <cell r="Z73" t="str">
            <v>NO</v>
          </cell>
          <cell r="AA73" t="str">
            <v>NO</v>
          </cell>
          <cell r="AB73" t="str">
            <v>NO</v>
          </cell>
          <cell r="AC73" t="str">
            <v>NO</v>
          </cell>
          <cell r="AD73" t="str">
            <v>NO</v>
          </cell>
          <cell r="AE73" t="str">
            <v>NO</v>
          </cell>
          <cell r="AF73">
            <v>390053.48</v>
          </cell>
          <cell r="AG73" t="str">
            <v>NO</v>
          </cell>
          <cell r="AH73">
            <v>21897</v>
          </cell>
          <cell r="AI73">
            <v>1514856.75</v>
          </cell>
          <cell r="AJ73" t="str">
            <v>IE</v>
          </cell>
          <cell r="AK73" t="str">
            <v>NE</v>
          </cell>
          <cell r="AL73" t="str">
            <v>NO</v>
          </cell>
          <cell r="AM73">
            <v>107679.55</v>
          </cell>
          <cell r="AN73">
            <v>9921</v>
          </cell>
          <cell r="AO73" t="str">
            <v>NO</v>
          </cell>
          <cell r="AP73" t="str">
            <v>NO</v>
          </cell>
          <cell r="AQ73" t="str">
            <v>NO</v>
          </cell>
          <cell r="AR73" t="str">
            <v>NO</v>
          </cell>
          <cell r="AS73" t="str">
            <v>NO</v>
          </cell>
          <cell r="AT73" t="str">
            <v>NE</v>
          </cell>
          <cell r="AU73" t="str">
            <v>IE</v>
          </cell>
          <cell r="AV73" t="str">
            <v>NO</v>
          </cell>
          <cell r="AW73" t="str">
            <v>NE</v>
          </cell>
          <cell r="AX73" t="str">
            <v>NO</v>
          </cell>
          <cell r="AY73">
            <v>181384.58</v>
          </cell>
          <cell r="AZ73" t="str">
            <v>NO</v>
          </cell>
          <cell r="BA73" t="str">
            <v>NO</v>
          </cell>
          <cell r="BB73" t="str">
            <v>NO</v>
          </cell>
          <cell r="BC73" t="str">
            <v>NO</v>
          </cell>
          <cell r="BD73" t="str">
            <v>NO</v>
          </cell>
          <cell r="BE73">
            <v>71670.22</v>
          </cell>
          <cell r="BF73" t="str">
            <v>NO</v>
          </cell>
          <cell r="BG73">
            <v>20110.169999999998</v>
          </cell>
          <cell r="BH73" t="str">
            <v>NO</v>
          </cell>
          <cell r="BI73" t="str">
            <v>IE</v>
          </cell>
          <cell r="BJ73" t="str">
            <v>NO</v>
          </cell>
          <cell r="BK73" t="str">
            <v>NE</v>
          </cell>
          <cell r="BL73" t="str">
            <v>NO</v>
          </cell>
          <cell r="BM73" t="str">
            <v>NE</v>
          </cell>
          <cell r="BN73" t="str">
            <v>NO</v>
          </cell>
          <cell r="BO73" t="str">
            <v/>
          </cell>
          <cell r="BP73">
            <v>0</v>
          </cell>
          <cell r="BQ73">
            <v>0</v>
          </cell>
          <cell r="BR73">
            <v>0</v>
          </cell>
          <cell r="BS73">
            <v>0</v>
          </cell>
          <cell r="BT73">
            <v>0</v>
          </cell>
          <cell r="BU73">
            <v>0</v>
          </cell>
          <cell r="BW73">
            <v>7673816.21</v>
          </cell>
          <cell r="BX73">
            <v>8453922.6899999995</v>
          </cell>
          <cell r="BY73">
            <v>8453922.6899999995</v>
          </cell>
          <cell r="BZ73">
            <v>3167692.57</v>
          </cell>
          <cell r="CA73">
            <v>5778114.9400000004</v>
          </cell>
          <cell r="CB73">
            <v>1622536.3</v>
          </cell>
          <cell r="CC73">
            <v>273164.96999999997</v>
          </cell>
          <cell r="CD73">
            <v>6548300.4199999999</v>
          </cell>
          <cell r="CE73">
            <v>1632457.3</v>
          </cell>
          <cell r="CF73">
            <v>273164.96999999997</v>
          </cell>
          <cell r="CG73" t="str">
            <v/>
          </cell>
          <cell r="CH73" t="str">
            <v/>
          </cell>
          <cell r="CI73">
            <v>1632725.65</v>
          </cell>
          <cell r="CK73">
            <v>1514856.75</v>
          </cell>
          <cell r="CL73">
            <v>20110.169999999998</v>
          </cell>
          <cell r="CM73" t="str">
            <v/>
          </cell>
          <cell r="CN73" t="str">
            <v/>
          </cell>
          <cell r="CO73" t="str">
            <v/>
          </cell>
          <cell r="CP73">
            <v>1315669.1299999999</v>
          </cell>
          <cell r="CQ73">
            <v>4440548.8100000005</v>
          </cell>
          <cell r="CR73" t="str">
            <v/>
          </cell>
          <cell r="CS73" t="str">
            <v/>
          </cell>
          <cell r="CT73" t="str">
            <v/>
          </cell>
          <cell r="CU73" t="str">
            <v/>
          </cell>
          <cell r="CV73" t="str">
            <v/>
          </cell>
          <cell r="CW73">
            <v>21897</v>
          </cell>
          <cell r="CX73">
            <v>1514856.75</v>
          </cell>
          <cell r="CY73">
            <v>107679.55</v>
          </cell>
          <cell r="CZ73" t="str">
            <v/>
          </cell>
          <cell r="DA73" t="str">
            <v/>
          </cell>
          <cell r="DB73" t="str">
            <v/>
          </cell>
          <cell r="DC73">
            <v>181384.58</v>
          </cell>
          <cell r="DD73" t="str">
            <v/>
          </cell>
          <cell r="DE73">
            <v>71670.22</v>
          </cell>
          <cell r="DF73">
            <v>20110.169999999998</v>
          </cell>
          <cell r="DG73">
            <v>1381340.13</v>
          </cell>
          <cell r="DH73">
            <v>4755009.8100000005</v>
          </cell>
          <cell r="DI73" t="str">
            <v/>
          </cell>
          <cell r="DJ73" t="str">
            <v/>
          </cell>
          <cell r="DK73" t="str">
            <v/>
          </cell>
          <cell r="DL73">
            <v>390053.48</v>
          </cell>
          <cell r="DM73" t="str">
            <v/>
          </cell>
          <cell r="DN73">
            <v>21897</v>
          </cell>
          <cell r="DO73">
            <v>1514856.75</v>
          </cell>
          <cell r="DP73">
            <v>117600.55</v>
          </cell>
          <cell r="DQ73" t="str">
            <v/>
          </cell>
          <cell r="DR73" t="str">
            <v/>
          </cell>
          <cell r="DS73" t="str">
            <v/>
          </cell>
          <cell r="DT73">
            <v>181384.58</v>
          </cell>
          <cell r="DU73" t="str">
            <v/>
          </cell>
          <cell r="DV73">
            <v>71670.22</v>
          </cell>
          <cell r="DW73">
            <v>20110.169999999998</v>
          </cell>
          <cell r="DX73" t="str">
            <v/>
          </cell>
          <cell r="DY73" t="str">
            <v/>
          </cell>
          <cell r="DZ73" t="str">
            <v/>
          </cell>
          <cell r="EA73" t="str">
            <v/>
          </cell>
          <cell r="EB73" t="str">
            <v/>
          </cell>
          <cell r="EC73" t="str">
            <v/>
          </cell>
          <cell r="ED73">
            <v>599518.31000000006</v>
          </cell>
          <cell r="EE73">
            <v>1011310.34</v>
          </cell>
          <cell r="EF73" t="str">
            <v/>
          </cell>
          <cell r="EG73" t="str">
            <v/>
          </cell>
          <cell r="EH73" t="str">
            <v/>
          </cell>
          <cell r="EI73" t="str">
            <v/>
          </cell>
          <cell r="EJ73" t="str">
            <v/>
          </cell>
          <cell r="EK73" t="str">
            <v/>
          </cell>
          <cell r="EL73">
            <v>21897</v>
          </cell>
          <cell r="EM73">
            <v>1514856.75</v>
          </cell>
          <cell r="EN73" t="str">
            <v/>
          </cell>
          <cell r="EO73" t="str">
            <v/>
          </cell>
          <cell r="EP73" t="str">
            <v/>
          </cell>
          <cell r="EQ73" t="str">
            <v/>
          </cell>
          <cell r="ER73" t="str">
            <v/>
          </cell>
          <cell r="ES73" t="str">
            <v/>
          </cell>
          <cell r="ET73" t="str">
            <v/>
          </cell>
          <cell r="EU73">
            <v>20110.169999999998</v>
          </cell>
          <cell r="EV73" t="str">
            <v/>
          </cell>
          <cell r="EW73" t="str">
            <v/>
          </cell>
          <cell r="EX73" t="str">
            <v/>
          </cell>
          <cell r="EY73" t="str">
            <v/>
          </cell>
          <cell r="EZ73" t="str">
            <v/>
          </cell>
          <cell r="FA73">
            <v>5778114.9400000004</v>
          </cell>
          <cell r="FB73">
            <v>1622536.3</v>
          </cell>
          <cell r="FC73">
            <v>273164.96999999997</v>
          </cell>
          <cell r="FD73">
            <v>6548300.4199999999</v>
          </cell>
          <cell r="FE73">
            <v>1632457.3</v>
          </cell>
          <cell r="FF73">
            <v>273164.96999999997</v>
          </cell>
          <cell r="FG73" t="str">
            <v/>
          </cell>
          <cell r="FH73" t="str">
            <v/>
          </cell>
        </row>
        <row r="74">
          <cell r="B74" t="str">
            <v>No</v>
          </cell>
          <cell r="C74" t="str">
            <v>Washington, DC</v>
          </cell>
          <cell r="D74" t="str">
            <v>USA</v>
          </cell>
          <cell r="E74" t="str">
            <v>North America</v>
          </cell>
          <cell r="H74">
            <v>2014</v>
          </cell>
          <cell r="J74" t="str">
            <v>BASIC</v>
          </cell>
          <cell r="K74">
            <v>658893</v>
          </cell>
          <cell r="L74">
            <v>158</v>
          </cell>
          <cell r="M74">
            <v>105042000000</v>
          </cell>
          <cell r="N74">
            <v>640534.31000000006</v>
          </cell>
          <cell r="O74">
            <v>692856.03</v>
          </cell>
          <cell r="P74">
            <v>34434.94</v>
          </cell>
          <cell r="Q74">
            <v>1000728.58</v>
          </cell>
          <cell r="R74">
            <v>3299737.54</v>
          </cell>
          <cell r="S74">
            <v>159481</v>
          </cell>
          <cell r="T74" t="str">
            <v>NO</v>
          </cell>
          <cell r="U74" t="str">
            <v>NO</v>
          </cell>
          <cell r="V74" t="str">
            <v>NO</v>
          </cell>
          <cell r="W74" t="str">
            <v>NO</v>
          </cell>
          <cell r="X74" t="str">
            <v>NO</v>
          </cell>
          <cell r="Y74" t="str">
            <v>NO</v>
          </cell>
          <cell r="Z74" t="str">
            <v>NO</v>
          </cell>
          <cell r="AA74" t="str">
            <v>NO</v>
          </cell>
          <cell r="AB74" t="str">
            <v>NO</v>
          </cell>
          <cell r="AC74" t="str">
            <v>NO</v>
          </cell>
          <cell r="AD74" t="str">
            <v>NO</v>
          </cell>
          <cell r="AE74" t="str">
            <v>NO</v>
          </cell>
          <cell r="AF74" t="str">
            <v>NO</v>
          </cell>
          <cell r="AG74" t="str">
            <v>NO</v>
          </cell>
          <cell r="AH74">
            <v>45970.16</v>
          </cell>
          <cell r="AI74">
            <v>1680605.15</v>
          </cell>
          <cell r="AJ74" t="str">
            <v>IE</v>
          </cell>
          <cell r="AK74" t="str">
            <v>NE</v>
          </cell>
          <cell r="AL74" t="str">
            <v>NO</v>
          </cell>
          <cell r="AM74">
            <v>108816.18</v>
          </cell>
          <cell r="AN74">
            <v>5408.2</v>
          </cell>
          <cell r="AO74" t="str">
            <v>NO</v>
          </cell>
          <cell r="AP74" t="str">
            <v>NO</v>
          </cell>
          <cell r="AQ74" t="str">
            <v>NO</v>
          </cell>
          <cell r="AR74" t="str">
            <v>NO</v>
          </cell>
          <cell r="AS74" t="str">
            <v>NO</v>
          </cell>
          <cell r="AT74" t="str">
            <v>NE</v>
          </cell>
          <cell r="AU74" t="str">
            <v>IE</v>
          </cell>
          <cell r="AV74" t="str">
            <v>NO</v>
          </cell>
          <cell r="AW74" t="str">
            <v>NE</v>
          </cell>
          <cell r="AX74" t="str">
            <v>NO</v>
          </cell>
          <cell r="AY74">
            <v>188346.02</v>
          </cell>
          <cell r="AZ74" t="str">
            <v>NO</v>
          </cell>
          <cell r="BA74" t="str">
            <v>NO</v>
          </cell>
          <cell r="BB74" t="str">
            <v>NO</v>
          </cell>
          <cell r="BC74" t="str">
            <v>NO</v>
          </cell>
          <cell r="BD74" t="str">
            <v>NO</v>
          </cell>
          <cell r="BE74">
            <v>67324.52</v>
          </cell>
          <cell r="BF74" t="str">
            <v>NO</v>
          </cell>
          <cell r="BG74">
            <v>24780.33</v>
          </cell>
          <cell r="BH74" t="str">
            <v>NO</v>
          </cell>
          <cell r="BI74" t="str">
            <v>IE</v>
          </cell>
          <cell r="BJ74" t="str">
            <v>NO</v>
          </cell>
          <cell r="BK74" t="str">
            <v>NE</v>
          </cell>
          <cell r="BL74" t="str">
            <v>NO</v>
          </cell>
          <cell r="BM74" t="str">
            <v>NE</v>
          </cell>
          <cell r="BN74" t="str">
            <v>NO</v>
          </cell>
          <cell r="BO74" t="str">
            <v/>
          </cell>
          <cell r="BP74">
            <v>0</v>
          </cell>
          <cell r="BQ74">
            <v>0</v>
          </cell>
          <cell r="BR74">
            <v>0</v>
          </cell>
          <cell r="BS74">
            <v>0</v>
          </cell>
          <cell r="BT74">
            <v>0</v>
          </cell>
          <cell r="BU74">
            <v>0</v>
          </cell>
          <cell r="BW74">
            <v>7749698.8200000003</v>
          </cell>
          <cell r="BX74">
            <v>7949022.96</v>
          </cell>
          <cell r="BY74">
            <v>7949022.96</v>
          </cell>
          <cell r="BZ74">
            <v>3392618.5300000003</v>
          </cell>
          <cell r="CA74">
            <v>5679826.6200000001</v>
          </cell>
          <cell r="CB74">
            <v>1789421.3299999998</v>
          </cell>
          <cell r="CC74">
            <v>280450.87</v>
          </cell>
          <cell r="CD74">
            <v>5873742.5600000005</v>
          </cell>
          <cell r="CE74">
            <v>1794829.5299999998</v>
          </cell>
          <cell r="CF74">
            <v>280450.87</v>
          </cell>
          <cell r="CG74" t="str">
            <v/>
          </cell>
          <cell r="CH74" t="str">
            <v/>
          </cell>
          <cell r="CI74">
            <v>1687233.05</v>
          </cell>
          <cell r="CK74">
            <v>1680605.15</v>
          </cell>
          <cell r="CL74">
            <v>24780.33</v>
          </cell>
          <cell r="CM74" t="str">
            <v/>
          </cell>
          <cell r="CN74" t="str">
            <v/>
          </cell>
          <cell r="CO74" t="str">
            <v/>
          </cell>
          <cell r="CP74">
            <v>1333390.3400000001</v>
          </cell>
          <cell r="CQ74">
            <v>4300466.12</v>
          </cell>
          <cell r="CR74" t="str">
            <v/>
          </cell>
          <cell r="CS74" t="str">
            <v/>
          </cell>
          <cell r="CT74" t="str">
            <v/>
          </cell>
          <cell r="CU74" t="str">
            <v/>
          </cell>
          <cell r="CV74" t="str">
            <v/>
          </cell>
          <cell r="CW74">
            <v>45970.16</v>
          </cell>
          <cell r="CX74">
            <v>1680605.15</v>
          </cell>
          <cell r="CY74">
            <v>108816.18</v>
          </cell>
          <cell r="CZ74" t="str">
            <v/>
          </cell>
          <cell r="DA74" t="str">
            <v/>
          </cell>
          <cell r="DB74" t="str">
            <v/>
          </cell>
          <cell r="DC74">
            <v>188346.02</v>
          </cell>
          <cell r="DD74" t="str">
            <v/>
          </cell>
          <cell r="DE74">
            <v>67324.52</v>
          </cell>
          <cell r="DF74">
            <v>24780.33</v>
          </cell>
          <cell r="DG74">
            <v>1367825.28</v>
          </cell>
          <cell r="DH74">
            <v>4459947.12</v>
          </cell>
          <cell r="DI74" t="str">
            <v/>
          </cell>
          <cell r="DJ74" t="str">
            <v/>
          </cell>
          <cell r="DK74" t="str">
            <v/>
          </cell>
          <cell r="DL74" t="str">
            <v/>
          </cell>
          <cell r="DM74" t="str">
            <v/>
          </cell>
          <cell r="DN74">
            <v>45970.16</v>
          </cell>
          <cell r="DO74">
            <v>1680605.15</v>
          </cell>
          <cell r="DP74">
            <v>114224.37999999999</v>
          </cell>
          <cell r="DQ74" t="str">
            <v/>
          </cell>
          <cell r="DR74" t="str">
            <v/>
          </cell>
          <cell r="DS74" t="str">
            <v/>
          </cell>
          <cell r="DT74">
            <v>188346.02</v>
          </cell>
          <cell r="DU74" t="str">
            <v/>
          </cell>
          <cell r="DV74">
            <v>67324.52</v>
          </cell>
          <cell r="DW74">
            <v>24780.33</v>
          </cell>
          <cell r="DX74" t="str">
            <v/>
          </cell>
          <cell r="DY74" t="str">
            <v/>
          </cell>
          <cell r="DZ74" t="str">
            <v/>
          </cell>
          <cell r="EA74" t="str">
            <v/>
          </cell>
          <cell r="EB74" t="str">
            <v/>
          </cell>
          <cell r="EC74" t="str">
            <v/>
          </cell>
          <cell r="ED74">
            <v>640534.31000000006</v>
          </cell>
          <cell r="EE74">
            <v>1000728.58</v>
          </cell>
          <cell r="EF74" t="str">
            <v/>
          </cell>
          <cell r="EG74" t="str">
            <v/>
          </cell>
          <cell r="EH74" t="str">
            <v/>
          </cell>
          <cell r="EI74" t="str">
            <v/>
          </cell>
          <cell r="EJ74" t="str">
            <v/>
          </cell>
          <cell r="EK74" t="str">
            <v/>
          </cell>
          <cell r="EL74">
            <v>45970.16</v>
          </cell>
          <cell r="EM74">
            <v>1680605.15</v>
          </cell>
          <cell r="EN74" t="str">
            <v/>
          </cell>
          <cell r="EO74" t="str">
            <v/>
          </cell>
          <cell r="EP74" t="str">
            <v/>
          </cell>
          <cell r="EQ74" t="str">
            <v/>
          </cell>
          <cell r="ER74" t="str">
            <v/>
          </cell>
          <cell r="ES74" t="str">
            <v/>
          </cell>
          <cell r="ET74" t="str">
            <v/>
          </cell>
          <cell r="EU74">
            <v>24780.33</v>
          </cell>
          <cell r="EV74" t="str">
            <v/>
          </cell>
          <cell r="EW74" t="str">
            <v/>
          </cell>
          <cell r="EX74" t="str">
            <v/>
          </cell>
          <cell r="EY74" t="str">
            <v/>
          </cell>
          <cell r="EZ74" t="str">
            <v/>
          </cell>
          <cell r="FA74">
            <v>5679826.6200000001</v>
          </cell>
          <cell r="FB74">
            <v>1789421.3299999998</v>
          </cell>
          <cell r="FC74">
            <v>280450.87</v>
          </cell>
          <cell r="FD74">
            <v>5873742.5600000005</v>
          </cell>
          <cell r="FE74">
            <v>1794829.5299999998</v>
          </cell>
          <cell r="FF74">
            <v>280450.87</v>
          </cell>
          <cell r="FG74" t="str">
            <v/>
          </cell>
          <cell r="FH74" t="str">
            <v/>
          </cell>
        </row>
        <row r="75">
          <cell r="B75" t="str">
            <v>No</v>
          </cell>
          <cell r="C75" t="str">
            <v>Washington, DC</v>
          </cell>
          <cell r="D75" t="str">
            <v>USA</v>
          </cell>
          <cell r="E75" t="str">
            <v>North America</v>
          </cell>
          <cell r="H75">
            <v>2015</v>
          </cell>
          <cell r="J75" t="str">
            <v>BASIC</v>
          </cell>
          <cell r="K75">
            <v>672228</v>
          </cell>
          <cell r="L75">
            <v>158</v>
          </cell>
          <cell r="M75">
            <v>106742000000</v>
          </cell>
          <cell r="N75">
            <v>627058.27</v>
          </cell>
          <cell r="O75">
            <v>852235.05</v>
          </cell>
          <cell r="P75">
            <v>42356.08</v>
          </cell>
          <cell r="Q75">
            <v>1019992.76</v>
          </cell>
          <cell r="R75">
            <v>3212621.15</v>
          </cell>
          <cell r="S75">
            <v>159667</v>
          </cell>
          <cell r="T75" t="str">
            <v>NO</v>
          </cell>
          <cell r="U75" t="str">
            <v>NO</v>
          </cell>
          <cell r="V75" t="str">
            <v>NO</v>
          </cell>
          <cell r="W75" t="str">
            <v>NO</v>
          </cell>
          <cell r="X75" t="str">
            <v>NO</v>
          </cell>
          <cell r="Y75" t="str">
            <v>NO</v>
          </cell>
          <cell r="Z75" t="str">
            <v>NO</v>
          </cell>
          <cell r="AA75" t="str">
            <v>NO</v>
          </cell>
          <cell r="AB75" t="str">
            <v>NO</v>
          </cell>
          <cell r="AC75" t="str">
            <v>NO</v>
          </cell>
          <cell r="AD75" t="str">
            <v>NO</v>
          </cell>
          <cell r="AE75" t="str">
            <v>NO</v>
          </cell>
          <cell r="AF75" t="str">
            <v>NO</v>
          </cell>
          <cell r="AG75" t="str">
            <v>NO</v>
          </cell>
          <cell r="AH75">
            <v>43863.39</v>
          </cell>
          <cell r="AI75">
            <v>1689425.69</v>
          </cell>
          <cell r="AJ75" t="str">
            <v>IE</v>
          </cell>
          <cell r="AK75" t="str">
            <v>NE</v>
          </cell>
          <cell r="AL75" t="str">
            <v>NO</v>
          </cell>
          <cell r="AM75">
            <v>111040.23</v>
          </cell>
          <cell r="AN75">
            <v>5518.7</v>
          </cell>
          <cell r="AO75" t="str">
            <v>NO</v>
          </cell>
          <cell r="AP75" t="str">
            <v>NO</v>
          </cell>
          <cell r="AQ75" t="str">
            <v>NO</v>
          </cell>
          <cell r="AR75" t="str">
            <v>NO</v>
          </cell>
          <cell r="AS75" t="str">
            <v>NO</v>
          </cell>
          <cell r="AT75" t="str">
            <v>NE</v>
          </cell>
          <cell r="AU75" t="str">
            <v>IE</v>
          </cell>
          <cell r="AV75" t="str">
            <v>NO</v>
          </cell>
          <cell r="AW75" t="str">
            <v>NE</v>
          </cell>
          <cell r="AX75" t="str">
            <v>NO</v>
          </cell>
          <cell r="AY75">
            <v>201860.25</v>
          </cell>
          <cell r="AZ75" t="str">
            <v>NO</v>
          </cell>
          <cell r="BA75" t="str">
            <v>NO</v>
          </cell>
          <cell r="BB75" t="str">
            <v>NO</v>
          </cell>
          <cell r="BC75" t="str">
            <v>NO</v>
          </cell>
          <cell r="BD75" t="str">
            <v>NO</v>
          </cell>
          <cell r="BE75">
            <v>67972.3</v>
          </cell>
          <cell r="BF75" t="str">
            <v>NO</v>
          </cell>
          <cell r="BG75">
            <v>31428.74</v>
          </cell>
          <cell r="BH75" t="str">
            <v>NO</v>
          </cell>
          <cell r="BI75" t="str">
            <v>IE</v>
          </cell>
          <cell r="BJ75" t="str">
            <v>NO</v>
          </cell>
          <cell r="BK75" t="str">
            <v>NE</v>
          </cell>
          <cell r="BL75" t="str">
            <v>NO</v>
          </cell>
          <cell r="BM75" t="str">
            <v>NE</v>
          </cell>
          <cell r="BN75" t="str">
            <v>NO</v>
          </cell>
          <cell r="BO75" t="str">
            <v/>
          </cell>
          <cell r="BP75">
            <v>0</v>
          </cell>
          <cell r="BQ75">
            <v>0</v>
          </cell>
          <cell r="BR75">
            <v>0</v>
          </cell>
          <cell r="BS75">
            <v>0</v>
          </cell>
          <cell r="BT75">
            <v>0</v>
          </cell>
          <cell r="BU75">
            <v>0</v>
          </cell>
          <cell r="BW75">
            <v>7857497.8300000001</v>
          </cell>
          <cell r="BX75">
            <v>8065039.6100000003</v>
          </cell>
          <cell r="BY75">
            <v>8065039.6100000003</v>
          </cell>
          <cell r="BZ75">
            <v>3411768.85</v>
          </cell>
          <cell r="CA75">
            <v>5755770.6200000001</v>
          </cell>
          <cell r="CB75">
            <v>1800465.92</v>
          </cell>
          <cell r="CC75">
            <v>301261.28999999998</v>
          </cell>
          <cell r="CD75">
            <v>5957793.7000000002</v>
          </cell>
          <cell r="CE75">
            <v>1805984.6199999999</v>
          </cell>
          <cell r="CF75">
            <v>301261.28999999998</v>
          </cell>
          <cell r="CG75" t="str">
            <v/>
          </cell>
          <cell r="CH75" t="str">
            <v/>
          </cell>
          <cell r="CI75">
            <v>1690914.42</v>
          </cell>
          <cell r="CK75">
            <v>1689425.69</v>
          </cell>
          <cell r="CL75">
            <v>31428.74</v>
          </cell>
          <cell r="CM75" t="str">
            <v/>
          </cell>
          <cell r="CN75" t="str">
            <v/>
          </cell>
          <cell r="CO75" t="str">
            <v/>
          </cell>
          <cell r="CP75">
            <v>1479293.32</v>
          </cell>
          <cell r="CQ75">
            <v>4232613.91</v>
          </cell>
          <cell r="CR75" t="str">
            <v/>
          </cell>
          <cell r="CS75" t="str">
            <v/>
          </cell>
          <cell r="CT75" t="str">
            <v/>
          </cell>
          <cell r="CU75" t="str">
            <v/>
          </cell>
          <cell r="CV75" t="str">
            <v/>
          </cell>
          <cell r="CW75">
            <v>43863.39</v>
          </cell>
          <cell r="CX75">
            <v>1689425.69</v>
          </cell>
          <cell r="CY75">
            <v>111040.23</v>
          </cell>
          <cell r="CZ75" t="str">
            <v/>
          </cell>
          <cell r="DA75" t="str">
            <v/>
          </cell>
          <cell r="DB75" t="str">
            <v/>
          </cell>
          <cell r="DC75">
            <v>201860.25</v>
          </cell>
          <cell r="DD75" t="str">
            <v/>
          </cell>
          <cell r="DE75">
            <v>67972.3</v>
          </cell>
          <cell r="DF75">
            <v>31428.74</v>
          </cell>
          <cell r="DG75">
            <v>1521649.4000000001</v>
          </cell>
          <cell r="DH75">
            <v>4392280.91</v>
          </cell>
          <cell r="DI75" t="str">
            <v/>
          </cell>
          <cell r="DJ75" t="str">
            <v/>
          </cell>
          <cell r="DK75" t="str">
            <v/>
          </cell>
          <cell r="DL75" t="str">
            <v/>
          </cell>
          <cell r="DM75" t="str">
            <v/>
          </cell>
          <cell r="DN75">
            <v>43863.39</v>
          </cell>
          <cell r="DO75">
            <v>1689425.69</v>
          </cell>
          <cell r="DP75">
            <v>116558.93</v>
          </cell>
          <cell r="DQ75" t="str">
            <v/>
          </cell>
          <cell r="DR75" t="str">
            <v/>
          </cell>
          <cell r="DS75" t="str">
            <v/>
          </cell>
          <cell r="DT75">
            <v>201860.25</v>
          </cell>
          <cell r="DU75" t="str">
            <v/>
          </cell>
          <cell r="DV75">
            <v>67972.3</v>
          </cell>
          <cell r="DW75">
            <v>31428.74</v>
          </cell>
          <cell r="DX75" t="str">
            <v/>
          </cell>
          <cell r="DY75" t="str">
            <v/>
          </cell>
          <cell r="DZ75" t="str">
            <v/>
          </cell>
          <cell r="EA75" t="str">
            <v/>
          </cell>
          <cell r="EB75" t="str">
            <v/>
          </cell>
          <cell r="EC75" t="str">
            <v/>
          </cell>
          <cell r="ED75">
            <v>627058.27</v>
          </cell>
          <cell r="EE75">
            <v>1019992.76</v>
          </cell>
          <cell r="EF75" t="str">
            <v/>
          </cell>
          <cell r="EG75" t="str">
            <v/>
          </cell>
          <cell r="EH75" t="str">
            <v/>
          </cell>
          <cell r="EI75" t="str">
            <v/>
          </cell>
          <cell r="EJ75" t="str">
            <v/>
          </cell>
          <cell r="EK75" t="str">
            <v/>
          </cell>
          <cell r="EL75">
            <v>43863.39</v>
          </cell>
          <cell r="EM75">
            <v>1689425.69</v>
          </cell>
          <cell r="EN75" t="str">
            <v/>
          </cell>
          <cell r="EO75" t="str">
            <v/>
          </cell>
          <cell r="EP75" t="str">
            <v/>
          </cell>
          <cell r="EQ75" t="str">
            <v/>
          </cell>
          <cell r="ER75" t="str">
            <v/>
          </cell>
          <cell r="ES75" t="str">
            <v/>
          </cell>
          <cell r="ET75" t="str">
            <v/>
          </cell>
          <cell r="EU75">
            <v>31428.74</v>
          </cell>
          <cell r="EV75" t="str">
            <v/>
          </cell>
          <cell r="EW75" t="str">
            <v/>
          </cell>
          <cell r="EX75" t="str">
            <v/>
          </cell>
          <cell r="EY75" t="str">
            <v/>
          </cell>
          <cell r="EZ75" t="str">
            <v/>
          </cell>
          <cell r="FA75">
            <v>5755770.6200000001</v>
          </cell>
          <cell r="FB75">
            <v>1800465.92</v>
          </cell>
          <cell r="FC75">
            <v>301261.28999999998</v>
          </cell>
          <cell r="FD75">
            <v>5957793.7000000002</v>
          </cell>
          <cell r="FE75">
            <v>1805984.6199999999</v>
          </cell>
          <cell r="FF75">
            <v>301261.28999999998</v>
          </cell>
          <cell r="FG75" t="str">
            <v/>
          </cell>
          <cell r="FH75" t="str">
            <v/>
          </cell>
        </row>
        <row r="76">
          <cell r="B76" t="str">
            <v>Yes</v>
          </cell>
          <cell r="C76" t="str">
            <v>Washington, DC</v>
          </cell>
          <cell r="D76" t="str">
            <v>USA</v>
          </cell>
          <cell r="E76" t="str">
            <v>North America</v>
          </cell>
          <cell r="H76">
            <v>2016</v>
          </cell>
          <cell r="J76" t="str">
            <v>BASIC</v>
          </cell>
          <cell r="K76">
            <v>684336</v>
          </cell>
          <cell r="L76">
            <v>158</v>
          </cell>
          <cell r="M76">
            <v>110763000000</v>
          </cell>
          <cell r="N76">
            <v>463526.81</v>
          </cell>
          <cell r="O76">
            <v>747327.09</v>
          </cell>
          <cell r="P76">
            <v>33361.06</v>
          </cell>
          <cell r="Q76">
            <v>928101.69</v>
          </cell>
          <cell r="R76">
            <v>3136060.64</v>
          </cell>
          <cell r="S76">
            <v>140809.12</v>
          </cell>
          <cell r="T76" t="str">
            <v>NO</v>
          </cell>
          <cell r="U76" t="str">
            <v>NO</v>
          </cell>
          <cell r="V76" t="str">
            <v>NO</v>
          </cell>
          <cell r="W76" t="str">
            <v>NO</v>
          </cell>
          <cell r="X76" t="str">
            <v>NO</v>
          </cell>
          <cell r="Y76" t="str">
            <v>NO</v>
          </cell>
          <cell r="Z76" t="str">
            <v>NO</v>
          </cell>
          <cell r="AA76" t="str">
            <v>NO</v>
          </cell>
          <cell r="AB76" t="str">
            <v>NO</v>
          </cell>
          <cell r="AC76" t="str">
            <v>NO</v>
          </cell>
          <cell r="AD76" t="str">
            <v>NO</v>
          </cell>
          <cell r="AE76" t="str">
            <v>NO</v>
          </cell>
          <cell r="AF76" t="str">
            <v>NO</v>
          </cell>
          <cell r="AG76" t="str">
            <v>NO</v>
          </cell>
          <cell r="AH76">
            <v>38365.300000000003</v>
          </cell>
          <cell r="AI76">
            <v>1486787.56</v>
          </cell>
          <cell r="AJ76" t="str">
            <v>IE</v>
          </cell>
          <cell r="AK76" t="str">
            <v>NE</v>
          </cell>
          <cell r="AL76" t="str">
            <v>NO</v>
          </cell>
          <cell r="AM76">
            <v>96156.21</v>
          </cell>
          <cell r="AN76">
            <v>4317.45</v>
          </cell>
          <cell r="AO76" t="str">
            <v>NO</v>
          </cell>
          <cell r="AP76" t="str">
            <v>NO</v>
          </cell>
          <cell r="AQ76" t="str">
            <v>NO</v>
          </cell>
          <cell r="AR76" t="str">
            <v>NO</v>
          </cell>
          <cell r="AS76" t="str">
            <v>NO</v>
          </cell>
          <cell r="AT76" t="str">
            <v>NE</v>
          </cell>
          <cell r="AU76" t="str">
            <v>IE</v>
          </cell>
          <cell r="AV76" t="str">
            <v>NO</v>
          </cell>
          <cell r="AW76" t="str">
            <v>NE</v>
          </cell>
          <cell r="AX76" t="str">
            <v>NO</v>
          </cell>
          <cell r="AY76">
            <v>215788.98</v>
          </cell>
          <cell r="AZ76" t="str">
            <v>NO</v>
          </cell>
          <cell r="BA76" t="str">
            <v>NO</v>
          </cell>
          <cell r="BB76" t="str">
            <v>NO</v>
          </cell>
          <cell r="BC76" t="str">
            <v>NO</v>
          </cell>
          <cell r="BD76" t="str">
            <v>NO</v>
          </cell>
          <cell r="BE76">
            <v>48571.45</v>
          </cell>
          <cell r="BF76" t="str">
            <v>NO</v>
          </cell>
          <cell r="BG76">
            <v>36122.83</v>
          </cell>
          <cell r="BH76" t="str">
            <v>NO</v>
          </cell>
          <cell r="BI76" t="str">
            <v>IE</v>
          </cell>
          <cell r="BJ76" t="str">
            <v>NO</v>
          </cell>
          <cell r="BK76" t="str">
            <v>NE</v>
          </cell>
          <cell r="BL76" t="str">
            <v>NO</v>
          </cell>
          <cell r="BM76" t="str">
            <v>NE</v>
          </cell>
          <cell r="BN76" t="str">
            <v>NO</v>
          </cell>
          <cell r="BO76" t="str">
            <v/>
          </cell>
          <cell r="BP76">
            <v>0</v>
          </cell>
          <cell r="BQ76">
            <v>0</v>
          </cell>
          <cell r="BR76">
            <v>0</v>
          </cell>
          <cell r="BS76">
            <v>0</v>
          </cell>
          <cell r="BT76">
            <v>0</v>
          </cell>
          <cell r="BU76">
            <v>0</v>
          </cell>
          <cell r="BW76">
            <v>7196808.5600000005</v>
          </cell>
          <cell r="BX76">
            <v>7375296.1899999995</v>
          </cell>
          <cell r="BY76">
            <v>7375296.1899999995</v>
          </cell>
          <cell r="BZ76">
            <v>2952904.1900000004</v>
          </cell>
          <cell r="CA76">
            <v>5313381.53</v>
          </cell>
          <cell r="CB76">
            <v>1582943.77</v>
          </cell>
          <cell r="CC76">
            <v>300483.26</v>
          </cell>
          <cell r="CD76">
            <v>5487551.71</v>
          </cell>
          <cell r="CE76">
            <v>1587261.22</v>
          </cell>
          <cell r="CF76">
            <v>300483.26</v>
          </cell>
          <cell r="CG76" t="str">
            <v/>
          </cell>
          <cell r="CH76" t="str">
            <v/>
          </cell>
          <cell r="CI76">
            <v>1429993.8</v>
          </cell>
          <cell r="CK76">
            <v>1486787.56</v>
          </cell>
          <cell r="CL76">
            <v>36122.83</v>
          </cell>
          <cell r="CM76" t="str">
            <v/>
          </cell>
          <cell r="CN76" t="str">
            <v/>
          </cell>
          <cell r="CO76" t="str">
            <v/>
          </cell>
          <cell r="CP76">
            <v>1210853.8999999999</v>
          </cell>
          <cell r="CQ76">
            <v>4064162.33</v>
          </cell>
          <cell r="CR76" t="str">
            <v/>
          </cell>
          <cell r="CS76" t="str">
            <v/>
          </cell>
          <cell r="CT76" t="str">
            <v/>
          </cell>
          <cell r="CU76" t="str">
            <v/>
          </cell>
          <cell r="CV76" t="str">
            <v/>
          </cell>
          <cell r="CW76">
            <v>38365.300000000003</v>
          </cell>
          <cell r="CX76">
            <v>1486787.56</v>
          </cell>
          <cell r="CY76">
            <v>96156.21</v>
          </cell>
          <cell r="CZ76" t="str">
            <v/>
          </cell>
          <cell r="DA76" t="str">
            <v/>
          </cell>
          <cell r="DB76" t="str">
            <v/>
          </cell>
          <cell r="DC76">
            <v>215788.98</v>
          </cell>
          <cell r="DD76" t="str">
            <v/>
          </cell>
          <cell r="DE76">
            <v>48571.45</v>
          </cell>
          <cell r="DF76">
            <v>36122.83</v>
          </cell>
          <cell r="DG76">
            <v>1244214.96</v>
          </cell>
          <cell r="DH76">
            <v>4204971.45</v>
          </cell>
          <cell r="DI76" t="str">
            <v/>
          </cell>
          <cell r="DJ76" t="str">
            <v/>
          </cell>
          <cell r="DK76" t="str">
            <v/>
          </cell>
          <cell r="DL76" t="str">
            <v/>
          </cell>
          <cell r="DM76" t="str">
            <v/>
          </cell>
          <cell r="DN76">
            <v>38365.300000000003</v>
          </cell>
          <cell r="DO76">
            <v>1486787.56</v>
          </cell>
          <cell r="DP76">
            <v>100473.66</v>
          </cell>
          <cell r="DQ76" t="str">
            <v/>
          </cell>
          <cell r="DR76" t="str">
            <v/>
          </cell>
          <cell r="DS76" t="str">
            <v/>
          </cell>
          <cell r="DT76">
            <v>215788.98</v>
          </cell>
          <cell r="DU76" t="str">
            <v/>
          </cell>
          <cell r="DV76">
            <v>48571.45</v>
          </cell>
          <cell r="DW76">
            <v>36122.83</v>
          </cell>
          <cell r="DX76" t="str">
            <v/>
          </cell>
          <cell r="DY76" t="str">
            <v/>
          </cell>
          <cell r="DZ76" t="str">
            <v/>
          </cell>
          <cell r="EA76" t="str">
            <v/>
          </cell>
          <cell r="EB76" t="str">
            <v/>
          </cell>
          <cell r="EC76" t="str">
            <v/>
          </cell>
          <cell r="ED76">
            <v>463526.81</v>
          </cell>
          <cell r="EE76">
            <v>928101.69</v>
          </cell>
          <cell r="EF76" t="str">
            <v/>
          </cell>
          <cell r="EG76" t="str">
            <v/>
          </cell>
          <cell r="EH76" t="str">
            <v/>
          </cell>
          <cell r="EI76" t="str">
            <v/>
          </cell>
          <cell r="EJ76" t="str">
            <v/>
          </cell>
          <cell r="EK76" t="str">
            <v/>
          </cell>
          <cell r="EL76">
            <v>38365.300000000003</v>
          </cell>
          <cell r="EM76">
            <v>1486787.56</v>
          </cell>
          <cell r="EN76" t="str">
            <v/>
          </cell>
          <cell r="EO76" t="str">
            <v/>
          </cell>
          <cell r="EP76" t="str">
            <v/>
          </cell>
          <cell r="EQ76" t="str">
            <v/>
          </cell>
          <cell r="ER76" t="str">
            <v/>
          </cell>
          <cell r="ES76" t="str">
            <v/>
          </cell>
          <cell r="ET76" t="str">
            <v/>
          </cell>
          <cell r="EU76">
            <v>36122.83</v>
          </cell>
          <cell r="EV76" t="str">
            <v/>
          </cell>
          <cell r="EW76" t="str">
            <v/>
          </cell>
          <cell r="EX76" t="str">
            <v/>
          </cell>
          <cell r="EY76" t="str">
            <v/>
          </cell>
          <cell r="EZ76" t="str">
            <v/>
          </cell>
          <cell r="FA76">
            <v>5313381.53</v>
          </cell>
          <cell r="FB76">
            <v>1582943.77</v>
          </cell>
          <cell r="FC76">
            <v>300483.26</v>
          </cell>
          <cell r="FD76">
            <v>5487551.71</v>
          </cell>
          <cell r="FE76">
            <v>1587261.22</v>
          </cell>
          <cell r="FF76">
            <v>300483.26</v>
          </cell>
          <cell r="FG76" t="str">
            <v/>
          </cell>
          <cell r="FH76" t="str">
            <v/>
          </cell>
        </row>
        <row r="77">
          <cell r="B77" t="str">
            <v>Yes</v>
          </cell>
          <cell r="C77" t="str">
            <v>Johannesburg</v>
          </cell>
          <cell r="D77" t="str">
            <v>South Africa</v>
          </cell>
          <cell r="E77" t="str">
            <v>Africa</v>
          </cell>
          <cell r="H77">
            <v>2014</v>
          </cell>
          <cell r="J77" t="str">
            <v>BASIC</v>
          </cell>
          <cell r="K77">
            <v>4765329</v>
          </cell>
          <cell r="L77">
            <v>1648</v>
          </cell>
          <cell r="M77">
            <v>35684773914.663498</v>
          </cell>
          <cell r="N77">
            <v>111086.04174139972</v>
          </cell>
          <cell r="O77">
            <v>7064517.8217781894</v>
          </cell>
          <cell r="P77">
            <v>467706.93777428096</v>
          </cell>
          <cell r="Q77">
            <v>120611.9438723268</v>
          </cell>
          <cell r="R77">
            <v>8227790.7469278369</v>
          </cell>
          <cell r="S77">
            <v>657948.26290984929</v>
          </cell>
          <cell r="T77">
            <v>207194.00789240401</v>
          </cell>
          <cell r="U77">
            <v>38550.671549999999</v>
          </cell>
          <cell r="V77" t="str">
            <v>IE</v>
          </cell>
          <cell r="W77" t="str">
            <v>IE</v>
          </cell>
          <cell r="X77" t="str">
            <v>IE</v>
          </cell>
          <cell r="Y77" t="str">
            <v>NE</v>
          </cell>
          <cell r="Z77" t="str">
            <v>NO</v>
          </cell>
          <cell r="AA77" t="str">
            <v>NO</v>
          </cell>
          <cell r="AB77" t="str">
            <v>NO</v>
          </cell>
          <cell r="AC77" t="str">
            <v>NO</v>
          </cell>
          <cell r="AD77" t="str">
            <v>NO</v>
          </cell>
          <cell r="AE77" t="str">
            <v>NO</v>
          </cell>
          <cell r="AF77" t="str">
            <v>NO</v>
          </cell>
          <cell r="AG77" t="str">
            <v>NO</v>
          </cell>
          <cell r="AH77">
            <v>3222.5977544956122</v>
          </cell>
          <cell r="AI77">
            <v>6875121.110458347</v>
          </cell>
          <cell r="AJ77" t="str">
            <v>NO</v>
          </cell>
          <cell r="AK77" t="str">
            <v>NE</v>
          </cell>
          <cell r="AL77" t="str">
            <v>NO</v>
          </cell>
          <cell r="AM77">
            <v>330171.96207917598</v>
          </cell>
          <cell r="AN77">
            <v>14049.514396056868</v>
          </cell>
          <cell r="AO77" t="str">
            <v>NO</v>
          </cell>
          <cell r="AP77" t="str">
            <v>NO</v>
          </cell>
          <cell r="AQ77" t="str">
            <v>NO</v>
          </cell>
          <cell r="AR77" t="str">
            <v>NO</v>
          </cell>
          <cell r="AS77" t="str">
            <v>NO</v>
          </cell>
          <cell r="AT77">
            <v>1494181.5135538871</v>
          </cell>
          <cell r="AU77" t="str">
            <v>IE</v>
          </cell>
          <cell r="AV77" t="str">
            <v>NO</v>
          </cell>
          <cell r="AW77" t="str">
            <v>NO</v>
          </cell>
          <cell r="AX77">
            <v>1619552.25</v>
          </cell>
          <cell r="AY77" t="str">
            <v>NO</v>
          </cell>
          <cell r="AZ77" t="str">
            <v>NO</v>
          </cell>
          <cell r="BA77">
            <v>3315</v>
          </cell>
          <cell r="BB77" t="str">
            <v>NO</v>
          </cell>
          <cell r="BC77" t="str">
            <v>NO</v>
          </cell>
          <cell r="BD77">
            <v>7228</v>
          </cell>
          <cell r="BE77" t="str">
            <v>NO</v>
          </cell>
          <cell r="BF77" t="str">
            <v>NO</v>
          </cell>
          <cell r="BG77">
            <v>108350.70945459536</v>
          </cell>
          <cell r="BH77" t="str">
            <v>NO</v>
          </cell>
          <cell r="BI77">
            <v>12675.890545404634</v>
          </cell>
          <cell r="BJ77" t="str">
            <v>NE</v>
          </cell>
          <cell r="BK77" t="str">
            <v>NE</v>
          </cell>
          <cell r="BL77" t="str">
            <v>NE</v>
          </cell>
          <cell r="BM77" t="str">
            <v>NE</v>
          </cell>
          <cell r="BN77" t="str">
            <v>NE</v>
          </cell>
          <cell r="BO77" t="str">
            <v>NE</v>
          </cell>
          <cell r="BP77">
            <v>0</v>
          </cell>
          <cell r="BQ77">
            <v>0</v>
          </cell>
          <cell r="BR77">
            <v>0</v>
          </cell>
          <cell r="BS77">
            <v>0</v>
          </cell>
          <cell r="BT77">
            <v>0</v>
          </cell>
          <cell r="BU77">
            <v>0</v>
          </cell>
          <cell r="BW77">
            <v>24716712.863508772</v>
          </cell>
          <cell r="BX77">
            <v>27350599.09214285</v>
          </cell>
          <cell r="BY77">
            <v>27350599.09214285</v>
          </cell>
          <cell r="BZ77">
            <v>9068357.5517189745</v>
          </cell>
          <cell r="CA77">
            <v>15772973.831516653</v>
          </cell>
          <cell r="CB77">
            <v>7205293.0725375228</v>
          </cell>
          <cell r="CC77">
            <v>1738445.9594545953</v>
          </cell>
          <cell r="CD77">
            <v>16898629.032200787</v>
          </cell>
          <cell r="CE77">
            <v>8713524.1004874669</v>
          </cell>
          <cell r="CF77">
            <v>1738445.9594545953</v>
          </cell>
          <cell r="CG77" t="str">
            <v/>
          </cell>
          <cell r="CH77" t="str">
            <v/>
          </cell>
          <cell r="CI77">
            <v>442114.59126062616</v>
          </cell>
          <cell r="CK77">
            <v>6875121.110458347</v>
          </cell>
          <cell r="CL77">
            <v>1738445.9594545953</v>
          </cell>
          <cell r="CM77">
            <v>12675.890545404634</v>
          </cell>
          <cell r="CN77" t="str">
            <v/>
          </cell>
          <cell r="CO77" t="str">
            <v/>
          </cell>
          <cell r="CP77">
            <v>7175603.8635195894</v>
          </cell>
          <cell r="CQ77">
            <v>8348402.6908001639</v>
          </cell>
          <cell r="CR77">
            <v>245744.67944240401</v>
          </cell>
          <cell r="CS77" t="str">
            <v/>
          </cell>
          <cell r="CT77" t="str">
            <v/>
          </cell>
          <cell r="CU77" t="str">
            <v/>
          </cell>
          <cell r="CV77" t="str">
            <v/>
          </cell>
          <cell r="CW77">
            <v>3222.5977544956122</v>
          </cell>
          <cell r="CX77">
            <v>6875121.110458347</v>
          </cell>
          <cell r="CY77">
            <v>330171.96207917598</v>
          </cell>
          <cell r="CZ77" t="str">
            <v/>
          </cell>
          <cell r="DA77" t="str">
            <v/>
          </cell>
          <cell r="DB77" t="str">
            <v/>
          </cell>
          <cell r="DC77">
            <v>1619552.25</v>
          </cell>
          <cell r="DD77">
            <v>3315</v>
          </cell>
          <cell r="DE77">
            <v>7228</v>
          </cell>
          <cell r="DF77">
            <v>108350.70945459536</v>
          </cell>
          <cell r="DG77">
            <v>7643310.8012938704</v>
          </cell>
          <cell r="DH77">
            <v>9006350.953710014</v>
          </cell>
          <cell r="DI77">
            <v>245744.67944240401</v>
          </cell>
          <cell r="DJ77" t="str">
            <v/>
          </cell>
          <cell r="DK77" t="str">
            <v/>
          </cell>
          <cell r="DL77" t="str">
            <v/>
          </cell>
          <cell r="DM77" t="str">
            <v/>
          </cell>
          <cell r="DN77">
            <v>3222.5977544956122</v>
          </cell>
          <cell r="DO77">
            <v>6875121.110458347</v>
          </cell>
          <cell r="DP77">
            <v>344221.47647523286</v>
          </cell>
          <cell r="DQ77" t="str">
            <v/>
          </cell>
          <cell r="DR77">
            <v>1494181.5135538871</v>
          </cell>
          <cell r="DS77" t="str">
            <v/>
          </cell>
          <cell r="DT77">
            <v>1619552.25</v>
          </cell>
          <cell r="DU77">
            <v>3315</v>
          </cell>
          <cell r="DV77">
            <v>7228</v>
          </cell>
          <cell r="DW77">
            <v>108350.70945459536</v>
          </cell>
          <cell r="DX77" t="str">
            <v/>
          </cell>
          <cell r="DY77" t="str">
            <v/>
          </cell>
          <cell r="DZ77" t="str">
            <v/>
          </cell>
          <cell r="EA77" t="str">
            <v/>
          </cell>
          <cell r="EB77" t="str">
            <v/>
          </cell>
          <cell r="EC77" t="str">
            <v/>
          </cell>
          <cell r="ED77">
            <v>111086.04174139972</v>
          </cell>
          <cell r="EE77">
            <v>120611.9438723268</v>
          </cell>
          <cell r="EF77">
            <v>207194.00789240401</v>
          </cell>
          <cell r="EG77" t="str">
            <v/>
          </cell>
          <cell r="EH77" t="str">
            <v/>
          </cell>
          <cell r="EI77" t="str">
            <v/>
          </cell>
          <cell r="EJ77" t="str">
            <v/>
          </cell>
          <cell r="EK77" t="str">
            <v/>
          </cell>
          <cell r="EL77">
            <v>3222.5977544956122</v>
          </cell>
          <cell r="EM77">
            <v>6875121.110458347</v>
          </cell>
          <cell r="EN77" t="str">
            <v/>
          </cell>
          <cell r="EO77" t="str">
            <v/>
          </cell>
          <cell r="EP77" t="str">
            <v/>
          </cell>
          <cell r="EQ77" t="str">
            <v/>
          </cell>
          <cell r="ER77">
            <v>1619552.25</v>
          </cell>
          <cell r="ES77">
            <v>3315</v>
          </cell>
          <cell r="ET77">
            <v>7228</v>
          </cell>
          <cell r="EU77">
            <v>121026.59999999999</v>
          </cell>
          <cell r="EV77" t="str">
            <v/>
          </cell>
          <cell r="EW77" t="str">
            <v/>
          </cell>
          <cell r="EX77" t="str">
            <v/>
          </cell>
          <cell r="EY77" t="str">
            <v/>
          </cell>
          <cell r="EZ77" t="str">
            <v/>
          </cell>
          <cell r="FA77">
            <v>15772973.831516653</v>
          </cell>
          <cell r="FB77">
            <v>7205293.0725375228</v>
          </cell>
          <cell r="FC77">
            <v>1738445.9594545953</v>
          </cell>
          <cell r="FD77">
            <v>16898629.032200787</v>
          </cell>
          <cell r="FE77">
            <v>8713524.1004874669</v>
          </cell>
          <cell r="FF77">
            <v>1738445.9594545953</v>
          </cell>
          <cell r="FG77" t="str">
            <v/>
          </cell>
          <cell r="FH77" t="str">
            <v/>
          </cell>
        </row>
        <row r="78">
          <cell r="B78" t="str">
            <v>No</v>
          </cell>
          <cell r="C78" t="str">
            <v>London</v>
          </cell>
          <cell r="D78" t="str">
            <v>United Kingdom</v>
          </cell>
          <cell r="E78" t="str">
            <v>Europe</v>
          </cell>
          <cell r="H78">
            <v>2013</v>
          </cell>
          <cell r="J78" t="str">
            <v>BASIC</v>
          </cell>
          <cell r="K78">
            <v>8416500</v>
          </cell>
          <cell r="L78">
            <v>1595</v>
          </cell>
          <cell r="M78">
            <v>481061890500</v>
          </cell>
          <cell r="N78">
            <v>8332650.5438481253</v>
          </cell>
          <cell r="O78">
            <v>5836566.4188330807</v>
          </cell>
          <cell r="P78">
            <v>499045.55736139003</v>
          </cell>
          <cell r="Q78">
            <v>5371230.7406843342</v>
          </cell>
          <cell r="R78">
            <v>11130687.466505319</v>
          </cell>
          <cell r="S78">
            <v>951710.25769773626</v>
          </cell>
          <cell r="T78" t="str">
            <v>IE</v>
          </cell>
          <cell r="U78" t="str">
            <v>IE</v>
          </cell>
          <cell r="V78" t="str">
            <v>IE</v>
          </cell>
          <cell r="W78" t="str">
            <v>IE</v>
          </cell>
          <cell r="X78" t="str">
            <v>IE</v>
          </cell>
          <cell r="Y78" t="str">
            <v>NE</v>
          </cell>
          <cell r="Z78">
            <v>2558703.7892530733</v>
          </cell>
          <cell r="AA78" t="str">
            <v>IE</v>
          </cell>
          <cell r="AB78" t="str">
            <v>IE</v>
          </cell>
          <cell r="AC78" t="str">
            <v>IE</v>
          </cell>
          <cell r="AD78" t="str">
            <v>NO</v>
          </cell>
          <cell r="AE78" t="str">
            <v>NO</v>
          </cell>
          <cell r="AF78" t="str">
            <v>NO</v>
          </cell>
          <cell r="AG78" t="str">
            <v>NO</v>
          </cell>
          <cell r="AH78">
            <v>11787.7</v>
          </cell>
          <cell r="AI78">
            <v>6034654.4213315966</v>
          </cell>
          <cell r="AJ78" t="str">
            <v>IE</v>
          </cell>
          <cell r="AK78" t="str">
            <v>IE</v>
          </cell>
          <cell r="AL78">
            <v>133889.96835635888</v>
          </cell>
          <cell r="AM78">
            <v>1064893.3006678231</v>
          </cell>
          <cell r="AN78">
            <v>91051.867249792107</v>
          </cell>
          <cell r="AO78">
            <v>20258.495851789849</v>
          </cell>
          <cell r="AP78" t="str">
            <v>IE</v>
          </cell>
          <cell r="AQ78" t="str">
            <v>NE</v>
          </cell>
          <cell r="AR78" t="str">
            <v>IE</v>
          </cell>
          <cell r="AS78" t="str">
            <v>NO</v>
          </cell>
          <cell r="AT78">
            <v>943023.180779282</v>
          </cell>
          <cell r="AU78">
            <v>36153</v>
          </cell>
          <cell r="AV78" t="str">
            <v>IE</v>
          </cell>
          <cell r="AW78" t="str">
            <v>NO</v>
          </cell>
          <cell r="AX78">
            <v>290890.71849776397</v>
          </cell>
          <cell r="AY78">
            <v>1219506.3215999999</v>
          </cell>
          <cell r="AZ78" t="str">
            <v>NO</v>
          </cell>
          <cell r="BA78">
            <v>23.876478112901914</v>
          </cell>
          <cell r="BB78">
            <v>55.71178226343779</v>
          </cell>
          <cell r="BC78" t="str">
            <v>NO</v>
          </cell>
          <cell r="BD78">
            <v>100585.61477551328</v>
          </cell>
          <cell r="BE78">
            <v>234699.76780953095</v>
          </cell>
          <cell r="BF78" t="str">
            <v>NO</v>
          </cell>
          <cell r="BG78">
            <v>5516.8898455531235</v>
          </cell>
          <cell r="BH78">
            <v>1112.8895495167251</v>
          </cell>
          <cell r="BI78" t="str">
            <v>NO</v>
          </cell>
          <cell r="BJ78" t="str">
            <v>NE</v>
          </cell>
          <cell r="BK78" t="str">
            <v>NE</v>
          </cell>
          <cell r="BL78" t="str">
            <v>NE</v>
          </cell>
          <cell r="BM78" t="str">
            <v>NE</v>
          </cell>
          <cell r="BN78" t="str">
            <v>NE</v>
          </cell>
          <cell r="BO78" t="str">
            <v>NE</v>
          </cell>
          <cell r="BP78">
            <v>0</v>
          </cell>
          <cell r="BQ78">
            <v>0</v>
          </cell>
          <cell r="BR78">
            <v>0</v>
          </cell>
          <cell r="BS78">
            <v>0</v>
          </cell>
          <cell r="BT78">
            <v>0</v>
          </cell>
          <cell r="BU78">
            <v>0</v>
          </cell>
          <cell r="BW78">
            <v>39825163.846416682</v>
          </cell>
          <cell r="BX78">
            <v>42309994.70950488</v>
          </cell>
          <cell r="BY78">
            <v>42309994.70950488</v>
          </cell>
          <cell r="BZ78">
            <v>22896345.758922219</v>
          </cell>
          <cell r="CA78">
            <v>30682922.86987086</v>
          </cell>
          <cell r="CB78">
            <v>7289849.1862075683</v>
          </cell>
          <cell r="CC78">
            <v>1852391.7903382543</v>
          </cell>
          <cell r="CD78">
            <v>32133678.684929986</v>
          </cell>
          <cell r="CE78">
            <v>8323924.2342366418</v>
          </cell>
          <cell r="CF78">
            <v>1852391.7903382543</v>
          </cell>
          <cell r="CG78" t="str">
            <v/>
          </cell>
          <cell r="CH78" t="str">
            <v/>
          </cell>
          <cell r="CI78">
            <v>16274372.773785532</v>
          </cell>
          <cell r="CK78">
            <v>6224955.885539745</v>
          </cell>
          <cell r="CL78">
            <v>397017.0995969433</v>
          </cell>
          <cell r="CM78" t="str">
            <v/>
          </cell>
          <cell r="CN78" t="str">
            <v/>
          </cell>
          <cell r="CO78" t="str">
            <v/>
          </cell>
          <cell r="CP78">
            <v>14169216.962681206</v>
          </cell>
          <cell r="CQ78">
            <v>16501918.207189653</v>
          </cell>
          <cell r="CR78" t="str">
            <v/>
          </cell>
          <cell r="CS78" t="str">
            <v/>
          </cell>
          <cell r="CT78" t="str">
            <v/>
          </cell>
          <cell r="CU78" t="str">
            <v/>
          </cell>
          <cell r="CV78" t="str">
            <v/>
          </cell>
          <cell r="CW78">
            <v>11787.7</v>
          </cell>
          <cell r="CX78">
            <v>6034654.4213315966</v>
          </cell>
          <cell r="CY78">
            <v>1198783.2690241819</v>
          </cell>
          <cell r="CZ78">
            <v>20258.495851789849</v>
          </cell>
          <cell r="DA78" t="str">
            <v/>
          </cell>
          <cell r="DB78">
            <v>36153</v>
          </cell>
          <cell r="DC78">
            <v>1510397.0400977638</v>
          </cell>
          <cell r="DD78">
            <v>79.588260376339704</v>
          </cell>
          <cell r="DE78">
            <v>335285.38258504425</v>
          </cell>
          <cell r="DF78">
            <v>6629.7793950698488</v>
          </cell>
          <cell r="DG78">
            <v>14668262.520042596</v>
          </cell>
          <cell r="DH78">
            <v>17453628.464887388</v>
          </cell>
          <cell r="DI78" t="str">
            <v/>
          </cell>
          <cell r="DJ78" t="str">
            <v/>
          </cell>
          <cell r="DK78" t="str">
            <v/>
          </cell>
          <cell r="DL78" t="str">
            <v/>
          </cell>
          <cell r="DM78" t="str">
            <v/>
          </cell>
          <cell r="DN78">
            <v>11787.7</v>
          </cell>
          <cell r="DO78">
            <v>6034654.4213315966</v>
          </cell>
          <cell r="DP78">
            <v>1289835.1362739741</v>
          </cell>
          <cell r="DQ78">
            <v>20258.495851789849</v>
          </cell>
          <cell r="DR78">
            <v>943023.180779282</v>
          </cell>
          <cell r="DS78">
            <v>36153</v>
          </cell>
          <cell r="DT78">
            <v>1510397.0400977638</v>
          </cell>
          <cell r="DU78">
            <v>79.588260376339704</v>
          </cell>
          <cell r="DV78">
            <v>335285.38258504425</v>
          </cell>
          <cell r="DW78">
            <v>6629.7793950698488</v>
          </cell>
          <cell r="DX78" t="str">
            <v/>
          </cell>
          <cell r="DY78" t="str">
            <v/>
          </cell>
          <cell r="DZ78" t="str">
            <v/>
          </cell>
          <cell r="EA78" t="str">
            <v/>
          </cell>
          <cell r="EB78" t="str">
            <v/>
          </cell>
          <cell r="EC78" t="str">
            <v/>
          </cell>
          <cell r="ED78">
            <v>8332650.5438481253</v>
          </cell>
          <cell r="EE78">
            <v>5371230.7406843342</v>
          </cell>
          <cell r="EF78" t="str">
            <v/>
          </cell>
          <cell r="EG78" t="str">
            <v/>
          </cell>
          <cell r="EH78">
            <v>2558703.7892530733</v>
          </cell>
          <cell r="EI78" t="str">
            <v/>
          </cell>
          <cell r="EJ78" t="str">
            <v/>
          </cell>
          <cell r="EK78" t="str">
            <v/>
          </cell>
          <cell r="EL78">
            <v>11787.7</v>
          </cell>
          <cell r="EM78">
            <v>6034654.4213315966</v>
          </cell>
          <cell r="EN78">
            <v>133889.96835635888</v>
          </cell>
          <cell r="EO78">
            <v>20258.495851789849</v>
          </cell>
          <cell r="EP78" t="str">
            <v/>
          </cell>
          <cell r="EQ78">
            <v>36153</v>
          </cell>
          <cell r="ER78">
            <v>290890.71849776397</v>
          </cell>
          <cell r="ES78">
            <v>23.876478112901914</v>
          </cell>
          <cell r="ET78">
            <v>100585.61477551328</v>
          </cell>
          <cell r="EU78">
            <v>5516.8898455531235</v>
          </cell>
          <cell r="EV78" t="str">
            <v/>
          </cell>
          <cell r="EW78" t="str">
            <v/>
          </cell>
          <cell r="EX78" t="str">
            <v/>
          </cell>
          <cell r="EY78" t="str">
            <v/>
          </cell>
          <cell r="EZ78" t="str">
            <v/>
          </cell>
          <cell r="FA78">
            <v>30682922.86987086</v>
          </cell>
          <cell r="FB78">
            <v>7289849.1862075683</v>
          </cell>
          <cell r="FC78">
            <v>1852391.7903382543</v>
          </cell>
          <cell r="FD78">
            <v>32133678.684929986</v>
          </cell>
          <cell r="FE78">
            <v>8323924.2342366418</v>
          </cell>
          <cell r="FF78">
            <v>1852391.7903382543</v>
          </cell>
          <cell r="FG78" t="str">
            <v/>
          </cell>
          <cell r="FH78" t="str">
            <v/>
          </cell>
        </row>
        <row r="79">
          <cell r="B79" t="str">
            <v>Yes</v>
          </cell>
          <cell r="C79" t="str">
            <v>London</v>
          </cell>
          <cell r="D79" t="str">
            <v>United Kingdom</v>
          </cell>
          <cell r="E79" t="str">
            <v>Europe</v>
          </cell>
          <cell r="H79">
            <v>2015</v>
          </cell>
          <cell r="J79" t="str">
            <v>BASIC</v>
          </cell>
          <cell r="K79">
            <v>8673713</v>
          </cell>
          <cell r="L79">
            <v>1595</v>
          </cell>
          <cell r="M79">
            <v>495763413941</v>
          </cell>
          <cell r="N79">
            <v>7139582.4735508664</v>
          </cell>
          <cell r="O79">
            <v>4562807.9230812397</v>
          </cell>
          <cell r="P79">
            <v>426611.37908658659</v>
          </cell>
          <cell r="Q79">
            <v>4240806.3689644719</v>
          </cell>
          <cell r="R79">
            <v>8675718.924754234</v>
          </cell>
          <cell r="S79">
            <v>811158.4965771751</v>
          </cell>
          <cell r="T79" t="str">
            <v>IE</v>
          </cell>
          <cell r="U79" t="str">
            <v>IE</v>
          </cell>
          <cell r="V79" t="str">
            <v>IE</v>
          </cell>
          <cell r="W79" t="str">
            <v>IE</v>
          </cell>
          <cell r="X79" t="str">
            <v>IE</v>
          </cell>
          <cell r="Y79" t="str">
            <v>NE</v>
          </cell>
          <cell r="Z79">
            <v>2888223</v>
          </cell>
          <cell r="AA79" t="str">
            <v>IE</v>
          </cell>
          <cell r="AB79" t="str">
            <v>IE</v>
          </cell>
          <cell r="AC79" t="str">
            <v>IE</v>
          </cell>
          <cell r="AD79" t="str">
            <v>NO</v>
          </cell>
          <cell r="AE79" t="str">
            <v>NO</v>
          </cell>
          <cell r="AF79" t="str">
            <v>NO</v>
          </cell>
          <cell r="AG79" t="str">
            <v>NO</v>
          </cell>
          <cell r="AH79">
            <v>9784</v>
          </cell>
          <cell r="AI79">
            <v>6381617.3653676827</v>
          </cell>
          <cell r="AJ79" t="str">
            <v>IE</v>
          </cell>
          <cell r="AK79" t="str">
            <v>IE</v>
          </cell>
          <cell r="AL79">
            <v>83818.115465061579</v>
          </cell>
          <cell r="AM79">
            <v>702344.12783864967</v>
          </cell>
          <cell r="AN79">
            <v>65667.457850882958</v>
          </cell>
          <cell r="AO79">
            <v>31963.1</v>
          </cell>
          <cell r="AP79" t="str">
            <v>IE</v>
          </cell>
          <cell r="AQ79" t="str">
            <v>NE</v>
          </cell>
          <cell r="AR79" t="str">
            <v>IE</v>
          </cell>
          <cell r="AS79" t="str">
            <v>NO</v>
          </cell>
          <cell r="AT79">
            <v>906238</v>
          </cell>
          <cell r="AU79" t="str">
            <v>IE</v>
          </cell>
          <cell r="AV79" t="str">
            <v>IE</v>
          </cell>
          <cell r="AW79" t="str">
            <v>NO</v>
          </cell>
          <cell r="AX79">
            <v>247666.96079999997</v>
          </cell>
          <cell r="AY79">
            <v>989219.49839999992</v>
          </cell>
          <cell r="AZ79" t="str">
            <v>NO</v>
          </cell>
          <cell r="BA79">
            <v>19.090176</v>
          </cell>
          <cell r="BB79">
            <v>44.543743999999997</v>
          </cell>
          <cell r="BC79" t="str">
            <v>NO</v>
          </cell>
          <cell r="BD79">
            <v>153607.40820000001</v>
          </cell>
          <cell r="BE79">
            <v>358417.28580000001</v>
          </cell>
          <cell r="BF79" t="str">
            <v>NO</v>
          </cell>
          <cell r="BG79">
            <v>5570</v>
          </cell>
          <cell r="BH79">
            <v>1124</v>
          </cell>
          <cell r="BI79" t="str">
            <v>NO</v>
          </cell>
          <cell r="BJ79" t="str">
            <v>NE</v>
          </cell>
          <cell r="BK79" t="str">
            <v>NE</v>
          </cell>
          <cell r="BL79" t="str">
            <v>NE</v>
          </cell>
          <cell r="BM79" t="str">
            <v>NE</v>
          </cell>
          <cell r="BN79" t="str">
            <v>NE</v>
          </cell>
          <cell r="BO79" t="str">
            <v>NE</v>
          </cell>
          <cell r="BP79">
            <v>0</v>
          </cell>
          <cell r="BQ79">
            <v>0</v>
          </cell>
          <cell r="BR79">
            <v>0</v>
          </cell>
          <cell r="BS79">
            <v>0</v>
          </cell>
          <cell r="BT79">
            <v>0</v>
          </cell>
          <cell r="BU79">
            <v>0</v>
          </cell>
          <cell r="BW79">
            <v>33584111.186142206</v>
          </cell>
          <cell r="BX79">
            <v>35793786.519656852</v>
          </cell>
          <cell r="BY79">
            <v>35793786.519656852</v>
          </cell>
          <cell r="BZ79">
            <v>21182657.882524084</v>
          </cell>
          <cell r="CA79">
            <v>24628699.690350812</v>
          </cell>
          <cell r="CB79">
            <v>7199742.7086713938</v>
          </cell>
          <cell r="CC79">
            <v>1755668.78712</v>
          </cell>
          <cell r="CD79">
            <v>25866469.566014573</v>
          </cell>
          <cell r="CE79">
            <v>8171648.1665222766</v>
          </cell>
          <cell r="CF79">
            <v>1755668.78712</v>
          </cell>
          <cell r="CG79" t="str">
            <v/>
          </cell>
          <cell r="CH79" t="str">
            <v/>
          </cell>
          <cell r="CI79">
            <v>14278395.842515338</v>
          </cell>
          <cell r="CK79">
            <v>6497398.580832744</v>
          </cell>
          <cell r="CL79">
            <v>406863.45917599997</v>
          </cell>
          <cell r="CM79" t="str">
            <v/>
          </cell>
          <cell r="CN79" t="str">
            <v/>
          </cell>
          <cell r="CO79" t="str">
            <v/>
          </cell>
          <cell r="CP79">
            <v>11702390.396632105</v>
          </cell>
          <cell r="CQ79">
            <v>12916525.293718707</v>
          </cell>
          <cell r="CR79" t="str">
            <v/>
          </cell>
          <cell r="CS79" t="str">
            <v/>
          </cell>
          <cell r="CT79" t="str">
            <v/>
          </cell>
          <cell r="CU79" t="str">
            <v/>
          </cell>
          <cell r="CV79" t="str">
            <v/>
          </cell>
          <cell r="CW79">
            <v>9784</v>
          </cell>
          <cell r="CX79">
            <v>6381617.3653676827</v>
          </cell>
          <cell r="CY79">
            <v>786162.24330371129</v>
          </cell>
          <cell r="CZ79">
            <v>31963.1</v>
          </cell>
          <cell r="DA79" t="str">
            <v/>
          </cell>
          <cell r="DB79" t="str">
            <v/>
          </cell>
          <cell r="DC79">
            <v>1236886.4591999999</v>
          </cell>
          <cell r="DD79">
            <v>63.633919999999996</v>
          </cell>
          <cell r="DE79">
            <v>512024.69400000002</v>
          </cell>
          <cell r="DF79">
            <v>6694</v>
          </cell>
          <cell r="DG79">
            <v>12129001.775718691</v>
          </cell>
          <cell r="DH79">
            <v>13727683.790295882</v>
          </cell>
          <cell r="DI79" t="str">
            <v/>
          </cell>
          <cell r="DJ79" t="str">
            <v/>
          </cell>
          <cell r="DK79" t="str">
            <v/>
          </cell>
          <cell r="DL79" t="str">
            <v/>
          </cell>
          <cell r="DM79" t="str">
            <v/>
          </cell>
          <cell r="DN79">
            <v>9784</v>
          </cell>
          <cell r="DO79">
            <v>6381617.3653676827</v>
          </cell>
          <cell r="DP79">
            <v>851829.70115459431</v>
          </cell>
          <cell r="DQ79">
            <v>31963.1</v>
          </cell>
          <cell r="DR79">
            <v>906238</v>
          </cell>
          <cell r="DS79" t="str">
            <v/>
          </cell>
          <cell r="DT79">
            <v>1236886.4591999999</v>
          </cell>
          <cell r="DU79">
            <v>63.633919999999996</v>
          </cell>
          <cell r="DV79">
            <v>512024.69400000002</v>
          </cell>
          <cell r="DW79">
            <v>6694</v>
          </cell>
          <cell r="DX79" t="str">
            <v/>
          </cell>
          <cell r="DY79" t="str">
            <v/>
          </cell>
          <cell r="DZ79" t="str">
            <v/>
          </cell>
          <cell r="EA79" t="str">
            <v/>
          </cell>
          <cell r="EB79" t="str">
            <v/>
          </cell>
          <cell r="EC79" t="str">
            <v/>
          </cell>
          <cell r="ED79">
            <v>7139582.4735508664</v>
          </cell>
          <cell r="EE79">
            <v>4240806.3689644719</v>
          </cell>
          <cell r="EF79" t="str">
            <v/>
          </cell>
          <cell r="EG79" t="str">
            <v/>
          </cell>
          <cell r="EH79">
            <v>2888223</v>
          </cell>
          <cell r="EI79" t="str">
            <v/>
          </cell>
          <cell r="EJ79" t="str">
            <v/>
          </cell>
          <cell r="EK79" t="str">
            <v/>
          </cell>
          <cell r="EL79">
            <v>9784</v>
          </cell>
          <cell r="EM79">
            <v>6381617.3653676827</v>
          </cell>
          <cell r="EN79">
            <v>83818.115465061579</v>
          </cell>
          <cell r="EO79">
            <v>31963.1</v>
          </cell>
          <cell r="EP79" t="str">
            <v/>
          </cell>
          <cell r="EQ79" t="str">
            <v/>
          </cell>
          <cell r="ER79">
            <v>247666.96079999997</v>
          </cell>
          <cell r="ES79">
            <v>19.090176</v>
          </cell>
          <cell r="ET79">
            <v>153607.40820000001</v>
          </cell>
          <cell r="EU79">
            <v>5570</v>
          </cell>
          <cell r="EV79" t="str">
            <v/>
          </cell>
          <cell r="EW79" t="str">
            <v/>
          </cell>
          <cell r="EX79" t="str">
            <v/>
          </cell>
          <cell r="EY79" t="str">
            <v/>
          </cell>
          <cell r="EZ79" t="str">
            <v/>
          </cell>
          <cell r="FA79">
            <v>24628699.690350812</v>
          </cell>
          <cell r="FB79">
            <v>7199742.7086713938</v>
          </cell>
          <cell r="FC79">
            <v>1755668.78712</v>
          </cell>
          <cell r="FD79">
            <v>25866469.566014573</v>
          </cell>
          <cell r="FE79">
            <v>8171648.1665222766</v>
          </cell>
          <cell r="FF79">
            <v>1755668.78712</v>
          </cell>
          <cell r="FG79" t="str">
            <v/>
          </cell>
          <cell r="FH79" t="str">
            <v/>
          </cell>
        </row>
        <row r="80">
          <cell r="B80" t="str">
            <v>No</v>
          </cell>
          <cell r="C80" t="str">
            <v>Madrid</v>
          </cell>
          <cell r="D80" t="str">
            <v>Spain</v>
          </cell>
          <cell r="E80" t="str">
            <v>Europe</v>
          </cell>
          <cell r="H80">
            <v>2013</v>
          </cell>
          <cell r="J80" t="str">
            <v>BASIC</v>
          </cell>
          <cell r="K80">
            <v>3207247</v>
          </cell>
          <cell r="L80">
            <v>606</v>
          </cell>
          <cell r="M80">
            <v>103261000000</v>
          </cell>
          <cell r="N80">
            <v>1690972.4176907854</v>
          </cell>
          <cell r="O80">
            <v>1115983.2500104399</v>
          </cell>
          <cell r="P80">
            <v>139838.35649208806</v>
          </cell>
          <cell r="Q80">
            <v>712706.49062100879</v>
          </cell>
          <cell r="R80">
            <v>1686344.2572374691</v>
          </cell>
          <cell r="S80">
            <v>211307.48101259817</v>
          </cell>
          <cell r="T80">
            <v>323384.91365221376</v>
          </cell>
          <cell r="U80">
            <v>181414.07972758432</v>
          </cell>
          <cell r="V80">
            <v>22732.103509073902</v>
          </cell>
          <cell r="W80">
            <v>37818.168982663905</v>
          </cell>
          <cell r="X80" t="str">
            <v>NO</v>
          </cell>
          <cell r="Y80" t="str">
            <v>NO</v>
          </cell>
          <cell r="Z80">
            <v>190899.55310656875</v>
          </cell>
          <cell r="AA80">
            <v>27971.650063522313</v>
          </cell>
          <cell r="AB80">
            <v>1311.1932314670059</v>
          </cell>
          <cell r="AC80">
            <v>164.29915639879081</v>
          </cell>
          <cell r="AD80">
            <v>49379.37165943643</v>
          </cell>
          <cell r="AE80" t="str">
            <v>NO</v>
          </cell>
          <cell r="AF80" t="str">
            <v>NO</v>
          </cell>
          <cell r="AG80" t="str">
            <v>NO</v>
          </cell>
          <cell r="AH80">
            <v>17964.392896713704</v>
          </cell>
          <cell r="AI80">
            <v>2149069.2879714854</v>
          </cell>
          <cell r="AJ80">
            <v>95.588835299722717</v>
          </cell>
          <cell r="AK80">
            <v>11.977765461247801</v>
          </cell>
          <cell r="AL80">
            <v>4676.4334073592154</v>
          </cell>
          <cell r="AM80">
            <v>265654.99018543016</v>
          </cell>
          <cell r="AN80">
            <v>33287.916481815308</v>
          </cell>
          <cell r="AO80" t="str">
            <v>NO</v>
          </cell>
          <cell r="AP80" t="str">
            <v>NO</v>
          </cell>
          <cell r="AQ80" t="str">
            <v>NO</v>
          </cell>
          <cell r="AR80">
            <v>506167.72730000003</v>
          </cell>
          <cell r="AS80" t="str">
            <v>NO</v>
          </cell>
          <cell r="AT80" t="str">
            <v>NE</v>
          </cell>
          <cell r="AU80" t="str">
            <v>NO</v>
          </cell>
          <cell r="AV80" t="str">
            <v>NO</v>
          </cell>
          <cell r="AW80" t="str">
            <v>NO</v>
          </cell>
          <cell r="AX80">
            <v>338011.17891383066</v>
          </cell>
          <cell r="AY80" t="str">
            <v>NO</v>
          </cell>
          <cell r="AZ80">
            <v>5775.6181913673263</v>
          </cell>
          <cell r="BA80">
            <v>3675.2000000000003</v>
          </cell>
          <cell r="BB80" t="str">
            <v>NO</v>
          </cell>
          <cell r="BC80" t="str">
            <v>IE</v>
          </cell>
          <cell r="BD80">
            <v>374.96522800000008</v>
          </cell>
          <cell r="BE80" t="str">
            <v>NO</v>
          </cell>
          <cell r="BF80" t="str">
            <v>IE</v>
          </cell>
          <cell r="BG80">
            <v>89419.992247772228</v>
          </cell>
          <cell r="BH80" t="str">
            <v>NO</v>
          </cell>
          <cell r="BI80" t="str">
            <v>NO</v>
          </cell>
          <cell r="BJ80">
            <v>1175.1687465468124</v>
          </cell>
          <cell r="BK80">
            <v>678567.17631955422</v>
          </cell>
          <cell r="BL80">
            <v>2268.4796248140938</v>
          </cell>
          <cell r="BM80">
            <v>-43398.890789941084</v>
          </cell>
          <cell r="BN80">
            <v>8698.028993038899</v>
          </cell>
          <cell r="BO80" t="str">
            <v>NE</v>
          </cell>
          <cell r="BP80">
            <v>0</v>
          </cell>
          <cell r="BQ80">
            <v>0</v>
          </cell>
          <cell r="BR80">
            <v>0</v>
          </cell>
          <cell r="BS80">
            <v>0</v>
          </cell>
          <cell r="BT80">
            <v>0</v>
          </cell>
          <cell r="BU80">
            <v>0</v>
          </cell>
          <cell r="BW80">
            <v>9202395.5498624835</v>
          </cell>
          <cell r="BX80">
            <v>10257047.64717393</v>
          </cell>
          <cell r="BY80">
            <v>10257047.64717393</v>
          </cell>
          <cell r="BZ80">
            <v>6795577.3248267407</v>
          </cell>
          <cell r="CA80">
            <v>5845250.1857733047</v>
          </cell>
          <cell r="CB80">
            <v>2925664.0276995748</v>
          </cell>
          <cell r="CC80">
            <v>431481.33638960292</v>
          </cell>
          <cell r="CD80">
            <v>6219292.4259434631</v>
          </cell>
          <cell r="CE80">
            <v>2958963.9219468515</v>
          </cell>
          <cell r="CF80">
            <v>431481.33638960292</v>
          </cell>
          <cell r="CG80">
            <v>679742.34506610106</v>
          </cell>
          <cell r="CH80">
            <v>-32432.382172088095</v>
          </cell>
          <cell r="CI80">
            <v>3051096.9586729128</v>
          </cell>
          <cell r="CK80">
            <v>2659913.4486788446</v>
          </cell>
          <cell r="CL80">
            <v>431481.33638960292</v>
          </cell>
          <cell r="CM80">
            <v>5775.6181913673263</v>
          </cell>
          <cell r="CN80">
            <v>679742.34506610106</v>
          </cell>
          <cell r="CO80">
            <v>-32432.382172088095</v>
          </cell>
          <cell r="CP80">
            <v>2806955.6677012253</v>
          </cell>
          <cell r="CQ80">
            <v>2399050.7478584778</v>
          </cell>
          <cell r="CR80">
            <v>504798.99337979808</v>
          </cell>
          <cell r="CS80">
            <v>37818.168982663905</v>
          </cell>
          <cell r="CT80">
            <v>29282.843294989318</v>
          </cell>
          <cell r="CU80">
            <v>49379.37165943643</v>
          </cell>
          <cell r="CV80" t="str">
            <v/>
          </cell>
          <cell r="CW80">
            <v>17964.392896713704</v>
          </cell>
          <cell r="CX80">
            <v>2149164.8768067854</v>
          </cell>
          <cell r="CY80">
            <v>270331.42359278939</v>
          </cell>
          <cell r="CZ80" t="str">
            <v/>
          </cell>
          <cell r="DA80">
            <v>506167.72730000003</v>
          </cell>
          <cell r="DB80" t="str">
            <v/>
          </cell>
          <cell r="DC80">
            <v>338011.17891383066</v>
          </cell>
          <cell r="DD80">
            <v>3675.2000000000003</v>
          </cell>
          <cell r="DE80">
            <v>374.96522800000008</v>
          </cell>
          <cell r="DF80">
            <v>89419.992247772228</v>
          </cell>
          <cell r="DG80">
            <v>2946794.0241933134</v>
          </cell>
          <cell r="DH80">
            <v>2610358.2288710759</v>
          </cell>
          <cell r="DI80">
            <v>527531.09688887198</v>
          </cell>
          <cell r="DJ80">
            <v>37818.168982663905</v>
          </cell>
          <cell r="DK80">
            <v>29447.14245138811</v>
          </cell>
          <cell r="DL80">
            <v>49379.37165943643</v>
          </cell>
          <cell r="DM80" t="str">
            <v/>
          </cell>
          <cell r="DN80">
            <v>17964.392896713704</v>
          </cell>
          <cell r="DO80">
            <v>2149176.8545722468</v>
          </cell>
          <cell r="DP80">
            <v>303619.34007460473</v>
          </cell>
          <cell r="DQ80" t="str">
            <v/>
          </cell>
          <cell r="DR80">
            <v>506167.72730000003</v>
          </cell>
          <cell r="DS80" t="str">
            <v/>
          </cell>
          <cell r="DT80">
            <v>338011.17891383066</v>
          </cell>
          <cell r="DU80">
            <v>3675.2000000000003</v>
          </cell>
          <cell r="DV80">
            <v>374.96522800000008</v>
          </cell>
          <cell r="DW80">
            <v>89419.992247772228</v>
          </cell>
          <cell r="DX80">
            <v>1175.1687465468124</v>
          </cell>
          <cell r="DY80">
            <v>678567.17631955422</v>
          </cell>
          <cell r="DZ80">
            <v>2268.4796248140938</v>
          </cell>
          <cell r="EA80">
            <v>-43398.890789941084</v>
          </cell>
          <cell r="EB80">
            <v>8698.028993038899</v>
          </cell>
          <cell r="EC80" t="str">
            <v/>
          </cell>
          <cell r="ED80">
            <v>1690972.4176907854</v>
          </cell>
          <cell r="EE80">
            <v>712706.49062100879</v>
          </cell>
          <cell r="EF80">
            <v>323384.91365221376</v>
          </cell>
          <cell r="EG80">
            <v>37818.168982663905</v>
          </cell>
          <cell r="EH80">
            <v>190899.55310656875</v>
          </cell>
          <cell r="EI80">
            <v>27971.650063522313</v>
          </cell>
          <cell r="EJ80">
            <v>49379.37165943643</v>
          </cell>
          <cell r="EK80" t="str">
            <v/>
          </cell>
          <cell r="EL80">
            <v>17964.392896713704</v>
          </cell>
          <cell r="EM80">
            <v>2149069.2879714854</v>
          </cell>
          <cell r="EN80">
            <v>4676.4334073592154</v>
          </cell>
          <cell r="EO80" t="str">
            <v/>
          </cell>
          <cell r="EP80">
            <v>506167.72730000003</v>
          </cell>
          <cell r="EQ80" t="str">
            <v/>
          </cell>
          <cell r="ER80">
            <v>343786.79710519797</v>
          </cell>
          <cell r="ES80">
            <v>3675.2000000000003</v>
          </cell>
          <cell r="ET80">
            <v>374.96522800000008</v>
          </cell>
          <cell r="EU80">
            <v>89419.992247772228</v>
          </cell>
          <cell r="EV80">
            <v>1175.1687465468124</v>
          </cell>
          <cell r="EW80">
            <v>678567.17631955422</v>
          </cell>
          <cell r="EX80">
            <v>2268.4796248140938</v>
          </cell>
          <cell r="EY80">
            <v>-43398.890789941084</v>
          </cell>
          <cell r="EZ80">
            <v>8698.028993038899</v>
          </cell>
          <cell r="FA80">
            <v>5845250.1857733047</v>
          </cell>
          <cell r="FB80">
            <v>2925664.0276995748</v>
          </cell>
          <cell r="FC80">
            <v>431481.33638960292</v>
          </cell>
          <cell r="FD80">
            <v>6219292.4259434631</v>
          </cell>
          <cell r="FE80">
            <v>2958963.9219468515</v>
          </cell>
          <cell r="FF80">
            <v>431481.33638960292</v>
          </cell>
          <cell r="FG80">
            <v>679742.34506610106</v>
          </cell>
          <cell r="FH80">
            <v>-32432.382172088095</v>
          </cell>
        </row>
        <row r="81">
          <cell r="B81" t="str">
            <v>No</v>
          </cell>
          <cell r="C81" t="str">
            <v>Madrid</v>
          </cell>
          <cell r="D81" t="str">
            <v>Spain</v>
          </cell>
          <cell r="E81" t="str">
            <v>Europe</v>
          </cell>
          <cell r="H81">
            <v>2014</v>
          </cell>
          <cell r="J81" t="str">
            <v>BASIC</v>
          </cell>
          <cell r="K81">
            <v>3165235</v>
          </cell>
          <cell r="L81">
            <v>606</v>
          </cell>
          <cell r="M81">
            <v>103406995867</v>
          </cell>
          <cell r="N81">
            <v>1519932.0443972778</v>
          </cell>
          <cell r="O81">
            <v>1170524.9523154572</v>
          </cell>
          <cell r="P81">
            <v>146672.70818199284</v>
          </cell>
          <cell r="Q81">
            <v>640254.05481074227</v>
          </cell>
          <cell r="R81">
            <v>1769274.0884298873</v>
          </cell>
          <cell r="S81">
            <v>221699.00910946296</v>
          </cell>
          <cell r="T81">
            <v>328089.84324736474</v>
          </cell>
          <cell r="U81">
            <v>190096.31302785879</v>
          </cell>
          <cell r="V81">
            <v>23820.031338976267</v>
          </cell>
          <cell r="W81">
            <v>52326.166039767537</v>
          </cell>
          <cell r="X81" t="str">
            <v>NO</v>
          </cell>
          <cell r="Y81" t="str">
            <v>NO</v>
          </cell>
          <cell r="Z81">
            <v>140005.88669466661</v>
          </cell>
          <cell r="AA81">
            <v>24443.181675979813</v>
          </cell>
          <cell r="AB81">
            <v>1381.5788808526115</v>
          </cell>
          <cell r="AC81">
            <v>173.11883494738839</v>
          </cell>
          <cell r="AD81">
            <v>44568.682563420218</v>
          </cell>
          <cell r="AE81" t="str">
            <v>NO</v>
          </cell>
          <cell r="AF81" t="str">
            <v>NO</v>
          </cell>
          <cell r="AG81" t="str">
            <v>NO</v>
          </cell>
          <cell r="AH81">
            <v>15496.533362257314</v>
          </cell>
          <cell r="AI81">
            <v>2240039.7959196889</v>
          </cell>
          <cell r="AJ81">
            <v>99.190784958465187</v>
          </cell>
          <cell r="AK81">
            <v>12.429108006434806</v>
          </cell>
          <cell r="AL81">
            <v>4492.3430638843402</v>
          </cell>
          <cell r="AM81">
            <v>277047.51487073611</v>
          </cell>
          <cell r="AN81">
            <v>34715.457556713889</v>
          </cell>
          <cell r="AO81" t="str">
            <v>NO</v>
          </cell>
          <cell r="AP81" t="str">
            <v>NO</v>
          </cell>
          <cell r="AQ81" t="str">
            <v>NO</v>
          </cell>
          <cell r="AR81">
            <v>537068.69458054227</v>
          </cell>
          <cell r="AS81" t="str">
            <v>NO</v>
          </cell>
          <cell r="AT81" t="str">
            <v>NE</v>
          </cell>
          <cell r="AU81" t="str">
            <v>NO</v>
          </cell>
          <cell r="AV81" t="str">
            <v>NO</v>
          </cell>
          <cell r="AW81" t="str">
            <v>NO</v>
          </cell>
          <cell r="AX81">
            <v>305147.15536994633</v>
          </cell>
          <cell r="AY81" t="str">
            <v>NO</v>
          </cell>
          <cell r="AZ81">
            <v>5150.9485246503045</v>
          </cell>
          <cell r="BA81">
            <v>26970.159199999998</v>
          </cell>
          <cell r="BB81" t="str">
            <v>NO</v>
          </cell>
          <cell r="BC81" t="str">
            <v>IE</v>
          </cell>
          <cell r="BD81">
            <v>379.23599999999999</v>
          </cell>
          <cell r="BE81" t="str">
            <v>NO</v>
          </cell>
          <cell r="BF81" t="str">
            <v>IE</v>
          </cell>
          <cell r="BG81">
            <v>88564.421555672641</v>
          </cell>
          <cell r="BH81" t="str">
            <v>NO</v>
          </cell>
          <cell r="BI81" t="str">
            <v>NO</v>
          </cell>
          <cell r="BJ81">
            <v>1319.2260540907139</v>
          </cell>
          <cell r="BK81">
            <v>1127210.1906056334</v>
          </cell>
          <cell r="BL81">
            <v>2206.2391162772929</v>
          </cell>
          <cell r="BM81">
            <v>-42525.361387334044</v>
          </cell>
          <cell r="BN81">
            <v>8643.6884358726711</v>
          </cell>
          <cell r="BO81" t="str">
            <v>NE</v>
          </cell>
          <cell r="BP81">
            <v>0</v>
          </cell>
          <cell r="BQ81">
            <v>0</v>
          </cell>
          <cell r="BR81">
            <v>0</v>
          </cell>
          <cell r="BS81">
            <v>0</v>
          </cell>
          <cell r="BT81">
            <v>0</v>
          </cell>
          <cell r="BU81">
            <v>0</v>
          </cell>
          <cell r="BW81">
            <v>9236195.9500962961</v>
          </cell>
          <cell r="BX81">
            <v>10760142.687050937</v>
          </cell>
          <cell r="BY81">
            <v>10760142.687050937</v>
          </cell>
          <cell r="BZ81">
            <v>7069783.1298304005</v>
          </cell>
          <cell r="CA81">
            <v>5756387.4387508668</v>
          </cell>
          <cell r="CB81">
            <v>3058747.5392198102</v>
          </cell>
          <cell r="CC81">
            <v>421060.97212561895</v>
          </cell>
          <cell r="CD81">
            <v>6148752.3062162455</v>
          </cell>
          <cell r="CE81">
            <v>3093475.4258845309</v>
          </cell>
          <cell r="CF81">
            <v>421060.97212561895</v>
          </cell>
          <cell r="CG81">
            <v>1128529.4166597242</v>
          </cell>
          <cell r="CH81">
            <v>-31675.433835184082</v>
          </cell>
          <cell r="CI81">
            <v>2765116.3927914766</v>
          </cell>
          <cell r="CK81">
            <v>2781600.8335641157</v>
          </cell>
          <cell r="CL81">
            <v>421060.97212561895</v>
          </cell>
          <cell r="CM81">
            <v>5150.9485246503045</v>
          </cell>
          <cell r="CN81">
            <v>1128529.4166597242</v>
          </cell>
          <cell r="CO81">
            <v>-31675.433835184082</v>
          </cell>
          <cell r="CP81">
            <v>2690456.9967127349</v>
          </cell>
          <cell r="CQ81">
            <v>2409528.1432406297</v>
          </cell>
          <cell r="CR81">
            <v>518186.15627522353</v>
          </cell>
          <cell r="CS81">
            <v>52326.166039767537</v>
          </cell>
          <cell r="CT81">
            <v>25824.760556832425</v>
          </cell>
          <cell r="CU81">
            <v>44568.682563420218</v>
          </cell>
          <cell r="CV81" t="str">
            <v/>
          </cell>
          <cell r="CW81">
            <v>15496.533362257314</v>
          </cell>
          <cell r="CX81">
            <v>2240138.9867046475</v>
          </cell>
          <cell r="CY81">
            <v>281539.85793462046</v>
          </cell>
          <cell r="CZ81" t="str">
            <v/>
          </cell>
          <cell r="DA81">
            <v>537068.69458054227</v>
          </cell>
          <cell r="DB81" t="str">
            <v/>
          </cell>
          <cell r="DC81">
            <v>305147.15536994633</v>
          </cell>
          <cell r="DD81">
            <v>26970.159199999998</v>
          </cell>
          <cell r="DE81">
            <v>379.23599999999999</v>
          </cell>
          <cell r="DF81">
            <v>88564.421555672641</v>
          </cell>
          <cell r="DG81">
            <v>2837129.7048947276</v>
          </cell>
          <cell r="DH81">
            <v>2631227.1523500928</v>
          </cell>
          <cell r="DI81">
            <v>542006.18761419982</v>
          </cell>
          <cell r="DJ81">
            <v>52326.166039767537</v>
          </cell>
          <cell r="DK81">
            <v>25997.879391779814</v>
          </cell>
          <cell r="DL81">
            <v>44568.682563420218</v>
          </cell>
          <cell r="DM81" t="str">
            <v/>
          </cell>
          <cell r="DN81">
            <v>15496.533362257314</v>
          </cell>
          <cell r="DO81">
            <v>2240151.415812654</v>
          </cell>
          <cell r="DP81">
            <v>316255.31549133436</v>
          </cell>
          <cell r="DQ81" t="str">
            <v/>
          </cell>
          <cell r="DR81">
            <v>537068.69458054227</v>
          </cell>
          <cell r="DS81" t="str">
            <v/>
          </cell>
          <cell r="DT81">
            <v>305147.15536994633</v>
          </cell>
          <cell r="DU81">
            <v>26970.159199999998</v>
          </cell>
          <cell r="DV81">
            <v>379.23599999999999</v>
          </cell>
          <cell r="DW81">
            <v>88564.421555672641</v>
          </cell>
          <cell r="DX81">
            <v>1319.2260540907139</v>
          </cell>
          <cell r="DY81">
            <v>1127210.1906056334</v>
          </cell>
          <cell r="DZ81">
            <v>2206.2391162772929</v>
          </cell>
          <cell r="EA81">
            <v>-42525.361387334044</v>
          </cell>
          <cell r="EB81">
            <v>8643.6884358726711</v>
          </cell>
          <cell r="EC81" t="str">
            <v/>
          </cell>
          <cell r="ED81">
            <v>1519932.0443972778</v>
          </cell>
          <cell r="EE81">
            <v>640254.05481074227</v>
          </cell>
          <cell r="EF81">
            <v>328089.84324736474</v>
          </cell>
          <cell r="EG81">
            <v>52326.166039767537</v>
          </cell>
          <cell r="EH81">
            <v>140005.88669466661</v>
          </cell>
          <cell r="EI81">
            <v>24443.181675979813</v>
          </cell>
          <cell r="EJ81">
            <v>44568.682563420218</v>
          </cell>
          <cell r="EK81" t="str">
            <v/>
          </cell>
          <cell r="EL81">
            <v>15496.533362257314</v>
          </cell>
          <cell r="EM81">
            <v>2240039.7959196889</v>
          </cell>
          <cell r="EN81">
            <v>4492.3430638843402</v>
          </cell>
          <cell r="EO81" t="str">
            <v/>
          </cell>
          <cell r="EP81">
            <v>537068.69458054227</v>
          </cell>
          <cell r="EQ81" t="str">
            <v/>
          </cell>
          <cell r="ER81">
            <v>310298.10389459663</v>
          </cell>
          <cell r="ES81">
            <v>26970.159199999998</v>
          </cell>
          <cell r="ET81">
            <v>379.23599999999999</v>
          </cell>
          <cell r="EU81">
            <v>88564.421555672641</v>
          </cell>
          <cell r="EV81">
            <v>1319.2260540907139</v>
          </cell>
          <cell r="EW81">
            <v>1127210.1906056334</v>
          </cell>
          <cell r="EX81">
            <v>2206.2391162772929</v>
          </cell>
          <cell r="EY81">
            <v>-42525.361387334044</v>
          </cell>
          <cell r="EZ81">
            <v>8643.6884358726711</v>
          </cell>
          <cell r="FA81">
            <v>5756387.4387508668</v>
          </cell>
          <cell r="FB81">
            <v>3058747.5392198102</v>
          </cell>
          <cell r="FC81">
            <v>421060.97212561895</v>
          </cell>
          <cell r="FD81">
            <v>6148752.3062162455</v>
          </cell>
          <cell r="FE81">
            <v>3093475.4258845309</v>
          </cell>
          <cell r="FF81">
            <v>421060.97212561895</v>
          </cell>
          <cell r="FG81">
            <v>1128529.4166597242</v>
          </cell>
          <cell r="FH81">
            <v>-31675.433835184082</v>
          </cell>
        </row>
        <row r="82">
          <cell r="B82" t="str">
            <v>Yes</v>
          </cell>
          <cell r="C82" t="str">
            <v>Madrid</v>
          </cell>
          <cell r="D82" t="str">
            <v>Spain</v>
          </cell>
          <cell r="E82" t="str">
            <v>Europe</v>
          </cell>
          <cell r="H82">
            <v>2015</v>
          </cell>
          <cell r="J82" t="str">
            <v>BASIC</v>
          </cell>
          <cell r="K82">
            <v>3141991</v>
          </cell>
          <cell r="L82">
            <v>606</v>
          </cell>
          <cell r="M82">
            <v>105711960000</v>
          </cell>
          <cell r="N82">
            <v>1475963.1078198648</v>
          </cell>
          <cell r="O82">
            <v>1373530.335509476</v>
          </cell>
          <cell r="P82">
            <v>172110.31142974101</v>
          </cell>
          <cell r="Q82">
            <v>622476.43449749018</v>
          </cell>
          <cell r="R82">
            <v>2049728.0585761827</v>
          </cell>
          <cell r="S82">
            <v>256841.31277447959</v>
          </cell>
          <cell r="T82">
            <v>339568.22507728665</v>
          </cell>
          <cell r="U82">
            <v>221137.5436972079</v>
          </cell>
          <cell r="V82">
            <v>27709.654843856802</v>
          </cell>
          <cell r="W82">
            <v>51533.09457253672</v>
          </cell>
          <cell r="X82" t="str">
            <v>NO</v>
          </cell>
          <cell r="Y82" t="str">
            <v>NO</v>
          </cell>
          <cell r="Z82">
            <v>135764.19821948785</v>
          </cell>
          <cell r="AA82">
            <v>24369.095257180612</v>
          </cell>
          <cell r="AB82">
            <v>1599.0966898404993</v>
          </cell>
          <cell r="AC82">
            <v>200.37491868909476</v>
          </cell>
          <cell r="AD82">
            <v>55864.025502248427</v>
          </cell>
          <cell r="AE82" t="str">
            <v>NO</v>
          </cell>
          <cell r="AF82" t="str">
            <v>NO</v>
          </cell>
          <cell r="AG82" t="str">
            <v>NO</v>
          </cell>
          <cell r="AH82">
            <v>15148.524729990873</v>
          </cell>
          <cell r="AI82">
            <v>2371916.5815023012</v>
          </cell>
          <cell r="AJ82">
            <v>101.85577879839337</v>
          </cell>
          <cell r="AK82">
            <v>12.763045239483429</v>
          </cell>
          <cell r="AL82">
            <v>3418.8955839868622</v>
          </cell>
          <cell r="AM82">
            <v>325684.88111844059</v>
          </cell>
          <cell r="AN82">
            <v>40809.966018305146</v>
          </cell>
          <cell r="AO82" t="str">
            <v>NO</v>
          </cell>
          <cell r="AP82" t="str">
            <v>NO</v>
          </cell>
          <cell r="AQ82" t="str">
            <v>NO</v>
          </cell>
          <cell r="AR82">
            <v>581469.30796770728</v>
          </cell>
          <cell r="AS82" t="str">
            <v>NO</v>
          </cell>
          <cell r="AT82" t="str">
            <v>NE</v>
          </cell>
          <cell r="AU82" t="str">
            <v>NO</v>
          </cell>
          <cell r="AV82" t="str">
            <v>NO</v>
          </cell>
          <cell r="AW82" t="str">
            <v>NO</v>
          </cell>
          <cell r="AX82">
            <v>307308.10601183772</v>
          </cell>
          <cell r="AY82" t="str">
            <v>NO</v>
          </cell>
          <cell r="AZ82">
            <v>5193.0762738517496</v>
          </cell>
          <cell r="BA82">
            <v>24552.986097800003</v>
          </cell>
          <cell r="BB82" t="str">
            <v>NO</v>
          </cell>
          <cell r="BC82" t="str">
            <v>IE</v>
          </cell>
          <cell r="BD82">
            <v>399.00900000000007</v>
          </cell>
          <cell r="BE82" t="str">
            <v>NO</v>
          </cell>
          <cell r="BF82" t="str">
            <v>IE</v>
          </cell>
          <cell r="BG82">
            <v>88050.085285399357</v>
          </cell>
          <cell r="BH82" t="str">
            <v>NO</v>
          </cell>
          <cell r="BI82" t="str">
            <v>NO</v>
          </cell>
          <cell r="BJ82">
            <v>1028.9923058513382</v>
          </cell>
          <cell r="BK82">
            <v>680660.35628750478</v>
          </cell>
          <cell r="BL82">
            <v>2582.7899983049556</v>
          </cell>
          <cell r="BM82">
            <v>-42366.817860517702</v>
          </cell>
          <cell r="BN82">
            <v>8571.0764296298694</v>
          </cell>
          <cell r="BO82" t="str">
            <v>NE</v>
          </cell>
          <cell r="BP82">
            <v>0</v>
          </cell>
          <cell r="BQ82">
            <v>0</v>
          </cell>
          <cell r="BR82">
            <v>0</v>
          </cell>
          <cell r="BS82">
            <v>0</v>
          </cell>
          <cell r="BT82">
            <v>0</v>
          </cell>
          <cell r="BU82">
            <v>0</v>
          </cell>
          <cell r="BW82">
            <v>9933819.2502755783</v>
          </cell>
          <cell r="BX82">
            <v>11081980.030466663</v>
          </cell>
          <cell r="BY82">
            <v>11081980.030466663</v>
          </cell>
          <cell r="BZ82">
            <v>6753471.1505597439</v>
          </cell>
          <cell r="CA82">
            <v>6230917.5419293065</v>
          </cell>
          <cell r="CB82">
            <v>3282591.521951234</v>
          </cell>
          <cell r="CC82">
            <v>420310.1863950371</v>
          </cell>
          <cell r="CD82">
            <v>6687779.1958960723</v>
          </cell>
          <cell r="CE82">
            <v>3323414.2510147784</v>
          </cell>
          <cell r="CF82">
            <v>420310.1863950371</v>
          </cell>
          <cell r="CG82">
            <v>681689.34859335609</v>
          </cell>
          <cell r="CH82">
            <v>-31212.951432582875</v>
          </cell>
          <cell r="CI82">
            <v>2720686.7056760862</v>
          </cell>
          <cell r="CK82">
            <v>2956804.7850539954</v>
          </cell>
          <cell r="CL82">
            <v>420310.1863950371</v>
          </cell>
          <cell r="CM82">
            <v>5193.0762738517496</v>
          </cell>
          <cell r="CN82">
            <v>681689.34859335609</v>
          </cell>
          <cell r="CO82">
            <v>-31212.951432582875</v>
          </cell>
          <cell r="CP82">
            <v>2849493.4433293408</v>
          </cell>
          <cell r="CQ82">
            <v>2672204.493073673</v>
          </cell>
          <cell r="CR82">
            <v>560705.76877449453</v>
          </cell>
          <cell r="CS82">
            <v>51533.09457253672</v>
          </cell>
          <cell r="CT82">
            <v>25968.191947021111</v>
          </cell>
          <cell r="CU82">
            <v>55864.025502248427</v>
          </cell>
          <cell r="CV82" t="str">
            <v/>
          </cell>
          <cell r="CW82">
            <v>15148.524729990873</v>
          </cell>
          <cell r="CX82">
            <v>2372018.4372810996</v>
          </cell>
          <cell r="CY82">
            <v>329103.77670242748</v>
          </cell>
          <cell r="CZ82" t="str">
            <v/>
          </cell>
          <cell r="DA82">
            <v>581469.30796770728</v>
          </cell>
          <cell r="DB82" t="str">
            <v/>
          </cell>
          <cell r="DC82">
            <v>307308.10601183772</v>
          </cell>
          <cell r="DD82">
            <v>24552.986097800003</v>
          </cell>
          <cell r="DE82">
            <v>399.00900000000007</v>
          </cell>
          <cell r="DF82">
            <v>88050.085285399357</v>
          </cell>
          <cell r="DG82">
            <v>3021603.7547590816</v>
          </cell>
          <cell r="DH82">
            <v>2929045.8058481524</v>
          </cell>
          <cell r="DI82">
            <v>588415.42361835134</v>
          </cell>
          <cell r="DJ82">
            <v>51533.09457253672</v>
          </cell>
          <cell r="DK82">
            <v>26168.566865710207</v>
          </cell>
          <cell r="DL82">
            <v>55864.025502248427</v>
          </cell>
          <cell r="DM82" t="str">
            <v/>
          </cell>
          <cell r="DN82">
            <v>15148.524729990873</v>
          </cell>
          <cell r="DO82">
            <v>2372031.2003263389</v>
          </cell>
          <cell r="DP82">
            <v>369913.74272073264</v>
          </cell>
          <cell r="DQ82" t="str">
            <v/>
          </cell>
          <cell r="DR82">
            <v>581469.30796770728</v>
          </cell>
          <cell r="DS82" t="str">
            <v/>
          </cell>
          <cell r="DT82">
            <v>307308.10601183772</v>
          </cell>
          <cell r="DU82">
            <v>24552.986097800003</v>
          </cell>
          <cell r="DV82">
            <v>399.00900000000007</v>
          </cell>
          <cell r="DW82">
            <v>88050.085285399357</v>
          </cell>
          <cell r="DX82">
            <v>1028.9923058513382</v>
          </cell>
          <cell r="DY82">
            <v>680660.35628750478</v>
          </cell>
          <cell r="DZ82">
            <v>2582.7899983049556</v>
          </cell>
          <cell r="EA82">
            <v>-42366.817860517702</v>
          </cell>
          <cell r="EB82">
            <v>8571.0764296298694</v>
          </cell>
          <cell r="EC82" t="str">
            <v/>
          </cell>
          <cell r="ED82">
            <v>1475963.1078198648</v>
          </cell>
          <cell r="EE82">
            <v>622476.43449749018</v>
          </cell>
          <cell r="EF82">
            <v>339568.22507728665</v>
          </cell>
          <cell r="EG82">
            <v>51533.09457253672</v>
          </cell>
          <cell r="EH82">
            <v>135764.19821948785</v>
          </cell>
          <cell r="EI82">
            <v>24369.095257180612</v>
          </cell>
          <cell r="EJ82">
            <v>55864.025502248427</v>
          </cell>
          <cell r="EK82" t="str">
            <v/>
          </cell>
          <cell r="EL82">
            <v>15148.524729990873</v>
          </cell>
          <cell r="EM82">
            <v>2371916.5815023012</v>
          </cell>
          <cell r="EN82">
            <v>3418.8955839868622</v>
          </cell>
          <cell r="EO82" t="str">
            <v/>
          </cell>
          <cell r="EP82">
            <v>581469.30796770728</v>
          </cell>
          <cell r="EQ82" t="str">
            <v/>
          </cell>
          <cell r="ER82">
            <v>312501.18228568946</v>
          </cell>
          <cell r="ES82">
            <v>24552.986097800003</v>
          </cell>
          <cell r="ET82">
            <v>399.00900000000007</v>
          </cell>
          <cell r="EU82">
            <v>88050.085285399357</v>
          </cell>
          <cell r="EV82">
            <v>1028.9923058513382</v>
          </cell>
          <cell r="EW82">
            <v>680660.35628750478</v>
          </cell>
          <cell r="EX82">
            <v>2582.7899983049556</v>
          </cell>
          <cell r="EY82">
            <v>-42366.817860517702</v>
          </cell>
          <cell r="EZ82">
            <v>8571.0764296298694</v>
          </cell>
          <cell r="FA82">
            <v>6230917.5419293065</v>
          </cell>
          <cell r="FB82">
            <v>3282591.521951234</v>
          </cell>
          <cell r="FC82">
            <v>420310.1863950371</v>
          </cell>
          <cell r="FD82">
            <v>6687779.1958960723</v>
          </cell>
          <cell r="FE82">
            <v>3323414.2510147784</v>
          </cell>
          <cell r="FF82">
            <v>420310.1863950371</v>
          </cell>
          <cell r="FG82">
            <v>681689.34859335609</v>
          </cell>
          <cell r="FH82">
            <v>-31212.951432582875</v>
          </cell>
        </row>
        <row r="83">
          <cell r="B83" t="str">
            <v>No</v>
          </cell>
          <cell r="C83" t="str">
            <v>Ciudad de México</v>
          </cell>
          <cell r="D83" t="str">
            <v>Mexico</v>
          </cell>
          <cell r="E83" t="str">
            <v>Latin America</v>
          </cell>
          <cell r="H83">
            <v>2012</v>
          </cell>
          <cell r="J83" t="str">
            <v>BASIC+</v>
          </cell>
          <cell r="K83">
            <v>8911665</v>
          </cell>
          <cell r="L83">
            <v>1485</v>
          </cell>
          <cell r="M83">
            <v>169784923077</v>
          </cell>
          <cell r="N83">
            <v>1974692.4294502581</v>
          </cell>
          <cell r="O83">
            <v>2024295.6656560001</v>
          </cell>
          <cell r="P83">
            <v>402917.14333200001</v>
          </cell>
          <cell r="Q83">
            <v>341201.14</v>
          </cell>
          <cell r="R83">
            <v>2077054.7976772001</v>
          </cell>
          <cell r="S83">
            <v>413419.04779120005</v>
          </cell>
          <cell r="T83">
            <v>1259693.4803487947</v>
          </cell>
          <cell r="U83">
            <v>4107954.6661934</v>
          </cell>
          <cell r="V83">
            <v>679119.15038218687</v>
          </cell>
          <cell r="W83">
            <v>24036.725211199999</v>
          </cell>
          <cell r="X83" t="str">
            <v>NO</v>
          </cell>
          <cell r="Y83" t="str">
            <v>NO</v>
          </cell>
          <cell r="Z83">
            <v>0</v>
          </cell>
          <cell r="AA83">
            <v>5503.1675999999998</v>
          </cell>
          <cell r="AB83">
            <v>944.20432700000003</v>
          </cell>
          <cell r="AC83">
            <v>188.1874368</v>
          </cell>
          <cell r="AD83" t="str">
            <v>NO</v>
          </cell>
          <cell r="AE83" t="str">
            <v>NO</v>
          </cell>
          <cell r="AF83" t="str">
            <v>NO</v>
          </cell>
          <cell r="AG83" t="str">
            <v>NO</v>
          </cell>
          <cell r="AH83">
            <v>600</v>
          </cell>
          <cell r="AI83">
            <v>11457963</v>
          </cell>
          <cell r="AJ83">
            <v>30843.136777200001</v>
          </cell>
          <cell r="AK83">
            <v>2759361.9616970001</v>
          </cell>
          <cell r="AL83">
            <v>5108.3471456332591</v>
          </cell>
          <cell r="AM83">
            <v>668562.65980460017</v>
          </cell>
          <cell r="AN83">
            <v>133071.38781860002</v>
          </cell>
          <cell r="AO83" t="str">
            <v>NO</v>
          </cell>
          <cell r="AP83" t="str">
            <v>NO</v>
          </cell>
          <cell r="AQ83" t="str">
            <v>NO</v>
          </cell>
          <cell r="AR83">
            <v>1398451.1388702944</v>
          </cell>
          <cell r="AS83" t="str">
            <v>NO</v>
          </cell>
          <cell r="AT83">
            <v>1766282.4095717589</v>
          </cell>
          <cell r="AU83">
            <v>115264.06240507808</v>
          </cell>
          <cell r="AV83" t="str">
            <v>NO</v>
          </cell>
          <cell r="AW83" t="str">
            <v>NO</v>
          </cell>
          <cell r="AX83">
            <v>114575</v>
          </cell>
          <cell r="AY83">
            <v>3731450</v>
          </cell>
          <cell r="AZ83" t="str">
            <v>NO</v>
          </cell>
          <cell r="BA83">
            <v>616.87819999999999</v>
          </cell>
          <cell r="BB83">
            <v>164578.9448</v>
          </cell>
          <cell r="BC83" t="str">
            <v>NO</v>
          </cell>
          <cell r="BD83" t="str">
            <v>NO</v>
          </cell>
          <cell r="BE83" t="str">
            <v>NO</v>
          </cell>
          <cell r="BF83" t="str">
            <v>NO</v>
          </cell>
          <cell r="BG83">
            <v>54269.285432995624</v>
          </cell>
          <cell r="BH83">
            <v>615828.14132365957</v>
          </cell>
          <cell r="BI83" t="str">
            <v>NO</v>
          </cell>
          <cell r="BJ83">
            <v>40098.843749312669</v>
          </cell>
          <cell r="BK83">
            <v>98347.229883404259</v>
          </cell>
          <cell r="BL83">
            <v>19082.815994528086</v>
          </cell>
          <cell r="BM83">
            <v>0</v>
          </cell>
          <cell r="BN83">
            <v>8642</v>
          </cell>
          <cell r="BO83">
            <v>1080.1224319999999</v>
          </cell>
          <cell r="BP83">
            <v>0</v>
          </cell>
          <cell r="BQ83">
            <v>0</v>
          </cell>
          <cell r="BR83">
            <v>0</v>
          </cell>
          <cell r="BS83">
            <v>0</v>
          </cell>
          <cell r="BT83">
            <v>0</v>
          </cell>
          <cell r="BU83">
            <v>0</v>
          </cell>
          <cell r="BW83">
            <v>30173486.871223316</v>
          </cell>
          <cell r="BX83">
            <v>36494017.048880115</v>
          </cell>
          <cell r="BY83">
            <v>36495097.171312116</v>
          </cell>
          <cell r="BZ83">
            <v>16918145.5442915</v>
          </cell>
          <cell r="CA83">
            <v>11815976.276463853</v>
          </cell>
          <cell r="CB83">
            <v>13676192.345002806</v>
          </cell>
          <cell r="CC83">
            <v>4681318.2497566547</v>
          </cell>
          <cell r="CD83">
            <v>13311619.80540604</v>
          </cell>
          <cell r="CE83">
            <v>18334908.104090169</v>
          </cell>
          <cell r="CF83">
            <v>4681318.2497566547</v>
          </cell>
          <cell r="CG83">
            <v>138446.07363271693</v>
          </cell>
          <cell r="CH83">
            <v>27724.815994528086</v>
          </cell>
          <cell r="CI83">
            <v>3605726.9426102526</v>
          </cell>
          <cell r="CK83">
            <v>12976786.548421007</v>
          </cell>
          <cell r="CL83">
            <v>169461.16363299562</v>
          </cell>
          <cell r="CM83" t="str">
            <v/>
          </cell>
          <cell r="CN83">
            <v>138446.07363271693</v>
          </cell>
          <cell r="CO83">
            <v>27724.815994528086</v>
          </cell>
          <cell r="CP83">
            <v>3998988.0951062581</v>
          </cell>
          <cell r="CQ83">
            <v>2418255.9376772</v>
          </cell>
          <cell r="CR83">
            <v>5367648.1465421952</v>
          </cell>
          <cell r="CS83">
            <v>24036.725211199999</v>
          </cell>
          <cell r="CT83">
            <v>6447.3719270000001</v>
          </cell>
          <cell r="CU83" t="str">
            <v/>
          </cell>
          <cell r="CV83" t="str">
            <v/>
          </cell>
          <cell r="CW83">
            <v>600</v>
          </cell>
          <cell r="CX83">
            <v>11488806.1367772</v>
          </cell>
          <cell r="CY83">
            <v>673671.00695023348</v>
          </cell>
          <cell r="CZ83" t="str">
            <v/>
          </cell>
          <cell r="DA83">
            <v>1398451.1388702944</v>
          </cell>
          <cell r="DB83">
            <v>115264.06240507808</v>
          </cell>
          <cell r="DC83">
            <v>3846025</v>
          </cell>
          <cell r="DD83">
            <v>165195.823</v>
          </cell>
          <cell r="DE83" t="str">
            <v/>
          </cell>
          <cell r="DF83">
            <v>670097.42675665522</v>
          </cell>
          <cell r="DG83">
            <v>4401905.2384382579</v>
          </cell>
          <cell r="DH83">
            <v>2831674.9854684002</v>
          </cell>
          <cell r="DI83">
            <v>6046767.2969243824</v>
          </cell>
          <cell r="DJ83">
            <v>24036.725211199999</v>
          </cell>
          <cell r="DK83">
            <v>6635.5593638</v>
          </cell>
          <cell r="DL83" t="str">
            <v/>
          </cell>
          <cell r="DM83" t="str">
            <v/>
          </cell>
          <cell r="DN83">
            <v>600</v>
          </cell>
          <cell r="DO83">
            <v>14248168.098474201</v>
          </cell>
          <cell r="DP83">
            <v>806742.39476883353</v>
          </cell>
          <cell r="DQ83" t="str">
            <v/>
          </cell>
          <cell r="DR83">
            <v>3164733.5484420536</v>
          </cell>
          <cell r="DS83">
            <v>115264.06240507808</v>
          </cell>
          <cell r="DT83">
            <v>3846025</v>
          </cell>
          <cell r="DU83">
            <v>165195.823</v>
          </cell>
          <cell r="DV83" t="str">
            <v/>
          </cell>
          <cell r="DW83">
            <v>670097.42675665522</v>
          </cell>
          <cell r="DX83">
            <v>40098.843749312669</v>
          </cell>
          <cell r="DY83">
            <v>98347.229883404259</v>
          </cell>
          <cell r="DZ83">
            <v>19082.815994528086</v>
          </cell>
          <cell r="EA83" t="str">
            <v/>
          </cell>
          <cell r="EB83">
            <v>8642</v>
          </cell>
          <cell r="EC83">
            <v>1080.1224319999999</v>
          </cell>
          <cell r="ED83">
            <v>1974692.4294502581</v>
          </cell>
          <cell r="EE83">
            <v>341201.14</v>
          </cell>
          <cell r="EF83">
            <v>1259693.4803487947</v>
          </cell>
          <cell r="EG83">
            <v>24036.725211199999</v>
          </cell>
          <cell r="EH83" t="str">
            <v/>
          </cell>
          <cell r="EI83">
            <v>5503.1675999999998</v>
          </cell>
          <cell r="EJ83" t="str">
            <v/>
          </cell>
          <cell r="EK83" t="str">
            <v/>
          </cell>
          <cell r="EL83">
            <v>600</v>
          </cell>
          <cell r="EM83">
            <v>11457963</v>
          </cell>
          <cell r="EN83">
            <v>5108.3471456332591</v>
          </cell>
          <cell r="EO83" t="str">
            <v/>
          </cell>
          <cell r="EP83">
            <v>1398451.1388702944</v>
          </cell>
          <cell r="EQ83">
            <v>115264.06240507808</v>
          </cell>
          <cell r="ER83">
            <v>114575</v>
          </cell>
          <cell r="ES83">
            <v>616.87819999999999</v>
          </cell>
          <cell r="ET83" t="str">
            <v/>
          </cell>
          <cell r="EU83">
            <v>54269.285432995624</v>
          </cell>
          <cell r="EV83">
            <v>40098.843749312669</v>
          </cell>
          <cell r="EW83">
            <v>98347.229883404259</v>
          </cell>
          <cell r="EX83">
            <v>19082.815994528086</v>
          </cell>
          <cell r="EY83" t="str">
            <v/>
          </cell>
          <cell r="EZ83">
            <v>8642</v>
          </cell>
          <cell r="FA83">
            <v>11815976.276463853</v>
          </cell>
          <cell r="FB83">
            <v>13676192.345002806</v>
          </cell>
          <cell r="FC83">
            <v>4681318.2497566547</v>
          </cell>
          <cell r="FD83">
            <v>13311619.80540604</v>
          </cell>
          <cell r="FE83">
            <v>18334908.104090169</v>
          </cell>
          <cell r="FF83">
            <v>4681318.2497566547</v>
          </cell>
          <cell r="FG83">
            <v>138446.07363271693</v>
          </cell>
          <cell r="FH83">
            <v>27724.815994528086</v>
          </cell>
        </row>
        <row r="84">
          <cell r="B84" t="str">
            <v>No</v>
          </cell>
          <cell r="C84" t="str">
            <v>Ciudad de México</v>
          </cell>
          <cell r="D84" t="str">
            <v>Mexico</v>
          </cell>
          <cell r="E84" t="str">
            <v>Latin America</v>
          </cell>
          <cell r="H84">
            <v>2014</v>
          </cell>
          <cell r="J84" t="str">
            <v>BASIC+</v>
          </cell>
          <cell r="K84">
            <v>8874724</v>
          </cell>
          <cell r="L84">
            <v>1485</v>
          </cell>
          <cell r="M84">
            <v>196963523392</v>
          </cell>
          <cell r="N84">
            <v>1825590.5764739271</v>
          </cell>
          <cell r="O84">
            <v>1744238.9743629459</v>
          </cell>
          <cell r="P84">
            <v>272638.07211465237</v>
          </cell>
          <cell r="Q84">
            <v>577481.21249930444</v>
          </cell>
          <cell r="R84">
            <v>1679589.8765241164</v>
          </cell>
          <cell r="S84">
            <v>262532.9169966919</v>
          </cell>
          <cell r="T84">
            <v>988612.49694384844</v>
          </cell>
          <cell r="U84">
            <v>2957902.6918905769</v>
          </cell>
          <cell r="V84">
            <v>409669.52282684494</v>
          </cell>
          <cell r="W84">
            <v>39712.987378971331</v>
          </cell>
          <cell r="X84" t="str">
            <v>NO</v>
          </cell>
          <cell r="Y84" t="str">
            <v>NO</v>
          </cell>
          <cell r="Z84">
            <v>224577.64730874679</v>
          </cell>
          <cell r="AA84">
            <v>5044.6830346222623</v>
          </cell>
          <cell r="AB84">
            <v>435.18266388608936</v>
          </cell>
          <cell r="AC84">
            <v>68.022423672166923</v>
          </cell>
          <cell r="AD84" t="str">
            <v>NO</v>
          </cell>
          <cell r="AE84" t="str">
            <v>NO</v>
          </cell>
          <cell r="AF84" t="str">
            <v>NO</v>
          </cell>
          <cell r="AG84" t="str">
            <v>NO</v>
          </cell>
          <cell r="AH84">
            <v>533.13563306723984</v>
          </cell>
          <cell r="AI84">
            <v>13403926.33486134</v>
          </cell>
          <cell r="AJ84">
            <v>19713.263154</v>
          </cell>
          <cell r="AK84">
            <v>3741319.7925092364</v>
          </cell>
          <cell r="AL84">
            <v>11343.620906998674</v>
          </cell>
          <cell r="AM84">
            <v>410737.52296875347</v>
          </cell>
          <cell r="AN84">
            <v>64201.458660931792</v>
          </cell>
          <cell r="AO84" t="str">
            <v xml:space="preserve">NO </v>
          </cell>
          <cell r="AP84" t="str">
            <v xml:space="preserve">NO </v>
          </cell>
          <cell r="AQ84" t="str">
            <v>NO</v>
          </cell>
          <cell r="AR84">
            <v>1627231.2220049081</v>
          </cell>
          <cell r="AS84" t="str">
            <v>NO</v>
          </cell>
          <cell r="AT84">
            <v>2175427.9905210687</v>
          </cell>
          <cell r="AU84">
            <v>182668.74701961048</v>
          </cell>
          <cell r="AV84" t="str">
            <v>NO</v>
          </cell>
          <cell r="AW84" t="str">
            <v>NO</v>
          </cell>
          <cell r="AX84">
            <v>411873.83999999997</v>
          </cell>
          <cell r="AY84">
            <v>3738839.5088099949</v>
          </cell>
          <cell r="AZ84" t="str">
            <v>NO</v>
          </cell>
          <cell r="BA84">
            <v>1750.31</v>
          </cell>
          <cell r="BB84">
            <v>58899.8465</v>
          </cell>
          <cell r="BC84" t="str">
            <v>NO</v>
          </cell>
          <cell r="BD84" t="str">
            <v>NO</v>
          </cell>
          <cell r="BE84" t="str">
            <v>NO</v>
          </cell>
          <cell r="BF84" t="str">
            <v>NO</v>
          </cell>
          <cell r="BG84">
            <v>66760.956823389031</v>
          </cell>
          <cell r="BH84">
            <v>1117283.4025398351</v>
          </cell>
          <cell r="BI84" t="str">
            <v>NO</v>
          </cell>
          <cell r="BJ84">
            <v>39191.691411329994</v>
          </cell>
          <cell r="BK84">
            <v>95654.158019198177</v>
          </cell>
          <cell r="BL84">
            <v>26185.899761423716</v>
          </cell>
          <cell r="BM84">
            <v>0</v>
          </cell>
          <cell r="BN84">
            <v>7241.7244727567077</v>
          </cell>
          <cell r="BO84">
            <v>910.235816</v>
          </cell>
          <cell r="BP84">
            <v>-9950</v>
          </cell>
          <cell r="BQ84">
            <v>0</v>
          </cell>
          <cell r="BR84">
            <v>0</v>
          </cell>
          <cell r="BS84">
            <v>0</v>
          </cell>
          <cell r="BT84">
            <v>-90</v>
          </cell>
          <cell r="BU84">
            <v>0</v>
          </cell>
          <cell r="BW84">
            <v>30870170.392994098</v>
          </cell>
          <cell r="BX84">
            <v>37964301.642711908</v>
          </cell>
          <cell r="BY84">
            <v>37965211.87852791</v>
          </cell>
          <cell r="BZ84">
            <v>19535381.244553443</v>
          </cell>
          <cell r="CA84">
            <v>9819141.8174052685</v>
          </cell>
          <cell r="CB84">
            <v>15655620.71091561</v>
          </cell>
          <cell r="CC84">
            <v>5395407.8646732187</v>
          </cell>
          <cell r="CD84">
            <v>10764050.351767128</v>
          </cell>
          <cell r="CE84">
            <v>21636569.952606849</v>
          </cell>
          <cell r="CF84">
            <v>5395407.8646732187</v>
          </cell>
          <cell r="CG84">
            <v>134845.84943052818</v>
          </cell>
          <cell r="CH84">
            <v>33427.624234180425</v>
          </cell>
          <cell r="CI84">
            <v>3661552.7392724873</v>
          </cell>
          <cell r="CK84">
            <v>15225169.92479286</v>
          </cell>
          <cell r="CL84">
            <v>480385.10682338901</v>
          </cell>
          <cell r="CM84" t="str">
            <v/>
          </cell>
          <cell r="CN84">
            <v>134845.84943052818</v>
          </cell>
          <cell r="CO84">
            <v>33427.624234180425</v>
          </cell>
          <cell r="CP84">
            <v>3569829.5508368732</v>
          </cell>
          <cell r="CQ84">
            <v>2257071.0890234206</v>
          </cell>
          <cell r="CR84">
            <v>3946515.1888344251</v>
          </cell>
          <cell r="CS84">
            <v>39712.987378971331</v>
          </cell>
          <cell r="CT84">
            <v>5479.8656985083517</v>
          </cell>
          <cell r="CU84" t="str">
            <v/>
          </cell>
          <cell r="CV84" t="str">
            <v/>
          </cell>
          <cell r="CW84">
            <v>533.13563306723984</v>
          </cell>
          <cell r="CX84">
            <v>13423639.59801534</v>
          </cell>
          <cell r="CY84">
            <v>422081.14387575217</v>
          </cell>
          <cell r="CZ84" t="str">
            <v/>
          </cell>
          <cell r="DA84">
            <v>1627231.2220049081</v>
          </cell>
          <cell r="DB84">
            <v>182668.74701961048</v>
          </cell>
          <cell r="DC84">
            <v>4150713.3488099948</v>
          </cell>
          <cell r="DD84">
            <v>60650.156499999997</v>
          </cell>
          <cell r="DE84" t="str">
            <v/>
          </cell>
          <cell r="DF84">
            <v>1184044.3593632241</v>
          </cell>
          <cell r="DG84">
            <v>3842467.6229515257</v>
          </cell>
          <cell r="DH84">
            <v>2519604.0060201124</v>
          </cell>
          <cell r="DI84">
            <v>4356184.7116612699</v>
          </cell>
          <cell r="DJ84">
            <v>39712.987378971331</v>
          </cell>
          <cell r="DK84">
            <v>5547.8881221805186</v>
          </cell>
          <cell r="DL84" t="str">
            <v/>
          </cell>
          <cell r="DM84" t="str">
            <v/>
          </cell>
          <cell r="DN84">
            <v>533.13563306723984</v>
          </cell>
          <cell r="DO84">
            <v>17164959.390524577</v>
          </cell>
          <cell r="DP84">
            <v>486282.60253668396</v>
          </cell>
          <cell r="DQ84" t="str">
            <v/>
          </cell>
          <cell r="DR84">
            <v>3802659.2125259768</v>
          </cell>
          <cell r="DS84">
            <v>182668.74701961048</v>
          </cell>
          <cell r="DT84">
            <v>4150713.3488099948</v>
          </cell>
          <cell r="DU84">
            <v>60650.156499999997</v>
          </cell>
          <cell r="DV84" t="str">
            <v/>
          </cell>
          <cell r="DW84">
            <v>1184044.3593632241</v>
          </cell>
          <cell r="DX84">
            <v>39191.691411329994</v>
          </cell>
          <cell r="DY84">
            <v>95654.158019198177</v>
          </cell>
          <cell r="DZ84">
            <v>26185.899761423716</v>
          </cell>
          <cell r="EA84" t="str">
            <v/>
          </cell>
          <cell r="EB84">
            <v>7241.7244727567077</v>
          </cell>
          <cell r="EC84">
            <v>910.235816</v>
          </cell>
          <cell r="ED84">
            <v>1825590.5764739271</v>
          </cell>
          <cell r="EE84">
            <v>577481.21249930444</v>
          </cell>
          <cell r="EF84">
            <v>988612.49694384844</v>
          </cell>
          <cell r="EG84">
            <v>39712.987378971331</v>
          </cell>
          <cell r="EH84">
            <v>224577.64730874679</v>
          </cell>
          <cell r="EI84">
            <v>5044.6830346222623</v>
          </cell>
          <cell r="EJ84" t="str">
            <v/>
          </cell>
          <cell r="EK84" t="str">
            <v/>
          </cell>
          <cell r="EL84">
            <v>533.13563306723984</v>
          </cell>
          <cell r="EM84">
            <v>13403926.33486134</v>
          </cell>
          <cell r="EN84">
            <v>11343.620906998674</v>
          </cell>
          <cell r="EO84" t="str">
            <v xml:space="preserve">NO </v>
          </cell>
          <cell r="EP84">
            <v>1627231.2220049081</v>
          </cell>
          <cell r="EQ84">
            <v>182668.74701961048</v>
          </cell>
          <cell r="ER84">
            <v>411873.83999999997</v>
          </cell>
          <cell r="ES84">
            <v>1750.31</v>
          </cell>
          <cell r="ET84" t="str">
            <v/>
          </cell>
          <cell r="EU84">
            <v>66760.956823389031</v>
          </cell>
          <cell r="EV84">
            <v>39191.691411329994</v>
          </cell>
          <cell r="EW84">
            <v>95654.158019198177</v>
          </cell>
          <cell r="EX84">
            <v>26185.899761423716</v>
          </cell>
          <cell r="EY84" t="str">
            <v/>
          </cell>
          <cell r="EZ84">
            <v>7241.7244727567077</v>
          </cell>
          <cell r="FA84">
            <v>9809191.8174052685</v>
          </cell>
          <cell r="FB84">
            <v>15655620.71091561</v>
          </cell>
          <cell r="FC84">
            <v>5395407.8646732187</v>
          </cell>
          <cell r="FD84">
            <v>10754100.351767128</v>
          </cell>
          <cell r="FE84">
            <v>21636569.952606849</v>
          </cell>
          <cell r="FF84">
            <v>5395407.8646732187</v>
          </cell>
          <cell r="FG84">
            <v>134845.84943052818</v>
          </cell>
          <cell r="FH84">
            <v>33337.624234180425</v>
          </cell>
        </row>
        <row r="85">
          <cell r="B85" t="str">
            <v>Yes</v>
          </cell>
          <cell r="C85" t="str">
            <v>Ciudad de México</v>
          </cell>
          <cell r="D85" t="str">
            <v>Mexico</v>
          </cell>
          <cell r="E85" t="str">
            <v>Latin America</v>
          </cell>
          <cell r="H85">
            <v>2016</v>
          </cell>
          <cell r="J85" t="str">
            <v>BASIC+</v>
          </cell>
          <cell r="K85">
            <v>8833416</v>
          </cell>
          <cell r="L85">
            <v>1485</v>
          </cell>
          <cell r="M85">
            <v>0</v>
          </cell>
          <cell r="N85">
            <v>1661050.9556407125</v>
          </cell>
          <cell r="O85">
            <v>1496634.0733338755</v>
          </cell>
          <cell r="P85">
            <v>231240.23890564774</v>
          </cell>
          <cell r="Q85">
            <v>522024.91089878848</v>
          </cell>
          <cell r="R85">
            <v>1688031.6526378966</v>
          </cell>
          <cell r="S85">
            <v>260812.47887585929</v>
          </cell>
          <cell r="T85">
            <v>1231776.5960794217</v>
          </cell>
          <cell r="U85">
            <v>2865828.5005148379</v>
          </cell>
          <cell r="V85">
            <v>442790.17759194667</v>
          </cell>
          <cell r="W85">
            <v>39712.987378971331</v>
          </cell>
          <cell r="X85" t="str">
            <v>NO</v>
          </cell>
          <cell r="Y85" t="str">
            <v>NO</v>
          </cell>
          <cell r="Z85">
            <v>224577.64730874679</v>
          </cell>
          <cell r="AA85">
            <v>7061.2926075562382</v>
          </cell>
          <cell r="AB85">
            <v>338.25672102407071</v>
          </cell>
          <cell r="AC85">
            <v>52.262985571889907</v>
          </cell>
          <cell r="AD85" t="str">
            <v>NO</v>
          </cell>
          <cell r="AE85" t="str">
            <v>NO</v>
          </cell>
          <cell r="AF85" t="str">
            <v>NO</v>
          </cell>
          <cell r="AG85" t="str">
            <v>NO</v>
          </cell>
          <cell r="AH85">
            <v>50.259346254754284</v>
          </cell>
          <cell r="AI85">
            <v>16164506.840518821</v>
          </cell>
          <cell r="AJ85">
            <v>22767.187859877904</v>
          </cell>
          <cell r="AK85">
            <v>4909942.7213707613</v>
          </cell>
          <cell r="AL85">
            <v>5251.5916668644004</v>
          </cell>
          <cell r="AM85">
            <v>373271.48391367804</v>
          </cell>
          <cell r="AN85">
            <v>57673.006818954695</v>
          </cell>
          <cell r="AO85" t="str">
            <v xml:space="preserve">NO </v>
          </cell>
          <cell r="AP85" t="str">
            <v xml:space="preserve">NO </v>
          </cell>
          <cell r="AQ85" t="str">
            <v>NO</v>
          </cell>
          <cell r="AR85">
            <v>894359.79447040055</v>
          </cell>
          <cell r="AS85" t="str">
            <v>NO</v>
          </cell>
          <cell r="AT85">
            <v>2339179.4233839656</v>
          </cell>
          <cell r="AU85">
            <v>70130.512633035032</v>
          </cell>
          <cell r="AV85" t="str">
            <v>NO</v>
          </cell>
          <cell r="AW85" t="str">
            <v>NO</v>
          </cell>
          <cell r="AX85">
            <v>189338.16814746393</v>
          </cell>
          <cell r="AY85">
            <v>4222227.6525599081</v>
          </cell>
          <cell r="AZ85" t="str">
            <v>NO</v>
          </cell>
          <cell r="BA85">
            <v>4321.7719999999999</v>
          </cell>
          <cell r="BB85">
            <v>88531.216</v>
          </cell>
          <cell r="BC85" t="str">
            <v>NO</v>
          </cell>
          <cell r="BD85">
            <v>7290.9485596800005</v>
          </cell>
          <cell r="BE85" t="str">
            <v>NO</v>
          </cell>
          <cell r="BF85" t="str">
            <v>NO</v>
          </cell>
          <cell r="BG85">
            <v>148511.62130654679</v>
          </cell>
          <cell r="BH85">
            <v>384675.3259827781</v>
          </cell>
          <cell r="BI85" t="str">
            <v>NO</v>
          </cell>
          <cell r="BJ85">
            <v>39191.691411329994</v>
          </cell>
          <cell r="BK85">
            <v>85690.373011801435</v>
          </cell>
          <cell r="BL85">
            <v>25805.724025500102</v>
          </cell>
          <cell r="BM85">
            <v>0</v>
          </cell>
          <cell r="BN85">
            <v>7241.7244727567077</v>
          </cell>
          <cell r="BO85">
            <v>913.78867359999981</v>
          </cell>
          <cell r="BP85">
            <v>-9950</v>
          </cell>
          <cell r="BQ85">
            <v>0</v>
          </cell>
          <cell r="BR85">
            <v>0</v>
          </cell>
          <cell r="BS85">
            <v>0</v>
          </cell>
          <cell r="BT85">
            <v>-90</v>
          </cell>
          <cell r="BU85">
            <v>0</v>
          </cell>
          <cell r="BW85">
            <v>32087693.600778393</v>
          </cell>
          <cell r="BX85">
            <v>40487313.423632488</v>
          </cell>
          <cell r="BY85">
            <v>40488227.21230609</v>
          </cell>
          <cell r="BZ85">
            <v>21327895.411484655</v>
          </cell>
          <cell r="CA85">
            <v>9512509.4851593394</v>
          </cell>
          <cell r="CB85">
            <v>17530287.41106268</v>
          </cell>
          <cell r="CC85">
            <v>5044896.7045563776</v>
          </cell>
          <cell r="CD85">
            <v>10447404.643518364</v>
          </cell>
          <cell r="CE85">
            <v>24837082.562636361</v>
          </cell>
          <cell r="CF85">
            <v>5044896.7045563776</v>
          </cell>
          <cell r="CG85">
            <v>124882.06442313144</v>
          </cell>
          <cell r="CH85">
            <v>33047.44849825681</v>
          </cell>
          <cell r="CI85">
            <v>3686254.6492604516</v>
          </cell>
          <cell r="CK85">
            <v>17134248.739289124</v>
          </cell>
          <cell r="CL85">
            <v>349462.51001369068</v>
          </cell>
          <cell r="CM85" t="str">
            <v/>
          </cell>
          <cell r="CN85">
            <v>124882.06442313144</v>
          </cell>
          <cell r="CO85">
            <v>33047.44849825681</v>
          </cell>
          <cell r="CP85">
            <v>3157685.028974588</v>
          </cell>
          <cell r="CQ85">
            <v>2210056.563536685</v>
          </cell>
          <cell r="CR85">
            <v>4097605.0965942596</v>
          </cell>
          <cell r="CS85">
            <v>39712.987378971331</v>
          </cell>
          <cell r="CT85">
            <v>7399.5493285803086</v>
          </cell>
          <cell r="CU85" t="str">
            <v/>
          </cell>
          <cell r="CV85" t="str">
            <v/>
          </cell>
          <cell r="CW85">
            <v>50.259346254754284</v>
          </cell>
          <cell r="CX85">
            <v>16187274.028378699</v>
          </cell>
          <cell r="CY85">
            <v>378523.07558054244</v>
          </cell>
          <cell r="CZ85" t="str">
            <v/>
          </cell>
          <cell r="DA85">
            <v>894359.79447040055</v>
          </cell>
          <cell r="DB85">
            <v>70130.512633035032</v>
          </cell>
          <cell r="DC85">
            <v>4411565.8207073724</v>
          </cell>
          <cell r="DD85">
            <v>92852.987999999998</v>
          </cell>
          <cell r="DE85">
            <v>7290.9485596800005</v>
          </cell>
          <cell r="DF85">
            <v>533186.94728932483</v>
          </cell>
          <cell r="DG85">
            <v>3388925.2678802358</v>
          </cell>
          <cell r="DH85">
            <v>2470869.0424125441</v>
          </cell>
          <cell r="DI85">
            <v>4540395.2741862061</v>
          </cell>
          <cell r="DJ85">
            <v>39712.987378971331</v>
          </cell>
          <cell r="DK85">
            <v>7451.8123141521983</v>
          </cell>
          <cell r="DL85" t="str">
            <v/>
          </cell>
          <cell r="DM85" t="str">
            <v/>
          </cell>
          <cell r="DN85">
            <v>50.259346254754284</v>
          </cell>
          <cell r="DO85">
            <v>21097216.749749459</v>
          </cell>
          <cell r="DP85">
            <v>436196.08239949716</v>
          </cell>
          <cell r="DQ85" t="str">
            <v/>
          </cell>
          <cell r="DR85">
            <v>3233539.2178543662</v>
          </cell>
          <cell r="DS85">
            <v>70130.512633035032</v>
          </cell>
          <cell r="DT85">
            <v>4411565.8207073724</v>
          </cell>
          <cell r="DU85">
            <v>92852.987999999998</v>
          </cell>
          <cell r="DV85">
            <v>7290.9485596800005</v>
          </cell>
          <cell r="DW85">
            <v>533186.94728932483</v>
          </cell>
          <cell r="DX85">
            <v>39191.691411329994</v>
          </cell>
          <cell r="DY85">
            <v>85690.373011801435</v>
          </cell>
          <cell r="DZ85">
            <v>25805.724025500102</v>
          </cell>
          <cell r="EA85" t="str">
            <v/>
          </cell>
          <cell r="EB85">
            <v>7241.7244727567077</v>
          </cell>
          <cell r="EC85">
            <v>913.78867359999981</v>
          </cell>
          <cell r="ED85">
            <v>1661050.9556407125</v>
          </cell>
          <cell r="EE85">
            <v>522024.91089878848</v>
          </cell>
          <cell r="EF85">
            <v>1231776.5960794217</v>
          </cell>
          <cell r="EG85">
            <v>39712.987378971331</v>
          </cell>
          <cell r="EH85">
            <v>224577.64730874679</v>
          </cell>
          <cell r="EI85">
            <v>7061.2926075562382</v>
          </cell>
          <cell r="EJ85" t="str">
            <v/>
          </cell>
          <cell r="EK85" t="str">
            <v/>
          </cell>
          <cell r="EL85">
            <v>50.259346254754284</v>
          </cell>
          <cell r="EM85">
            <v>16164506.840518821</v>
          </cell>
          <cell r="EN85">
            <v>5251.5916668644004</v>
          </cell>
          <cell r="EO85" t="str">
            <v xml:space="preserve">NO </v>
          </cell>
          <cell r="EP85">
            <v>894359.79447040055</v>
          </cell>
          <cell r="EQ85">
            <v>70130.512633035032</v>
          </cell>
          <cell r="ER85">
            <v>189338.16814746393</v>
          </cell>
          <cell r="ES85">
            <v>4321.7719999999999</v>
          </cell>
          <cell r="ET85">
            <v>7290.9485596800005</v>
          </cell>
          <cell r="EU85">
            <v>148511.62130654679</v>
          </cell>
          <cell r="EV85">
            <v>39191.691411329994</v>
          </cell>
          <cell r="EW85">
            <v>85690.373011801435</v>
          </cell>
          <cell r="EX85">
            <v>25805.724025500102</v>
          </cell>
          <cell r="EY85" t="str">
            <v/>
          </cell>
          <cell r="EZ85">
            <v>7241.7244727567077</v>
          </cell>
          <cell r="FA85">
            <v>9502559.4851593394</v>
          </cell>
          <cell r="FB85">
            <v>17530287.41106268</v>
          </cell>
          <cell r="FC85">
            <v>5044896.7045563776</v>
          </cell>
          <cell r="FD85">
            <v>10437454.643518364</v>
          </cell>
          <cell r="FE85">
            <v>24837082.562636361</v>
          </cell>
          <cell r="FF85">
            <v>5044896.7045563776</v>
          </cell>
          <cell r="FG85">
            <v>124882.06442313144</v>
          </cell>
          <cell r="FH85">
            <v>32957.44849825681</v>
          </cell>
        </row>
        <row r="86">
          <cell r="B86" t="str">
            <v>No</v>
          </cell>
          <cell r="C86" t="str">
            <v>New York City</v>
          </cell>
          <cell r="D86" t="str">
            <v>USA</v>
          </cell>
          <cell r="E86" t="str">
            <v>North America</v>
          </cell>
          <cell r="H86">
            <v>2014</v>
          </cell>
          <cell r="J86" t="str">
            <v>BASIC</v>
          </cell>
          <cell r="K86">
            <v>8491079</v>
          </cell>
          <cell r="L86">
            <v>783.8</v>
          </cell>
          <cell r="M86">
            <v>778000000000</v>
          </cell>
          <cell r="N86">
            <v>12473016.674175525</v>
          </cell>
          <cell r="O86">
            <v>4948626.6313407924</v>
          </cell>
          <cell r="P86" t="str">
            <v>NE</v>
          </cell>
          <cell r="Q86">
            <v>6726920.5643910356</v>
          </cell>
          <cell r="R86">
            <v>7968472.6632246189</v>
          </cell>
          <cell r="S86" t="str">
            <v>NE</v>
          </cell>
          <cell r="T86">
            <v>1574821.8984741361</v>
          </cell>
          <cell r="U86">
            <v>2894286.7229397646</v>
          </cell>
          <cell r="V86" t="str">
            <v>NE</v>
          </cell>
          <cell r="W86" t="str">
            <v>IE</v>
          </cell>
          <cell r="X86" t="str">
            <v>IE</v>
          </cell>
          <cell r="Y86" t="str">
            <v>NE</v>
          </cell>
          <cell r="Z86">
            <v>11501119.360133234</v>
          </cell>
          <cell r="AA86" t="str">
            <v>NO</v>
          </cell>
          <cell r="AB86" t="str">
            <v>NO</v>
          </cell>
          <cell r="AC86" t="str">
            <v>NO</v>
          </cell>
          <cell r="AD86" t="str">
            <v>NO</v>
          </cell>
          <cell r="AE86" t="str">
            <v>NO</v>
          </cell>
          <cell r="AF86" t="str">
            <v>NO</v>
          </cell>
          <cell r="AG86" t="str">
            <v>NO</v>
          </cell>
          <cell r="AH86">
            <v>220859.4716810603</v>
          </cell>
          <cell r="AI86">
            <v>10909755.63631295</v>
          </cell>
          <cell r="AJ86" t="str">
            <v>IE</v>
          </cell>
          <cell r="AK86">
            <v>592.23559614710268</v>
          </cell>
          <cell r="AL86">
            <v>14801.209979342193</v>
          </cell>
          <cell r="AM86">
            <v>854337.52940495266</v>
          </cell>
          <cell r="AN86">
            <v>75451.635895589992</v>
          </cell>
          <cell r="AO86">
            <v>37815.617446276767</v>
          </cell>
          <cell r="AP86" t="str">
            <v>NO</v>
          </cell>
          <cell r="AQ86" t="str">
            <v>NO</v>
          </cell>
          <cell r="AR86">
            <v>2338.0227676172349</v>
          </cell>
          <cell r="AS86" t="str">
            <v>NO</v>
          </cell>
          <cell r="AT86">
            <v>16013185.586246293</v>
          </cell>
          <cell r="AU86" t="str">
            <v>NO</v>
          </cell>
          <cell r="AV86" t="str">
            <v>IE</v>
          </cell>
          <cell r="AW86" t="str">
            <v>NE</v>
          </cell>
          <cell r="AX86">
            <v>76625.640066178064</v>
          </cell>
          <cell r="AY86">
            <v>2228483.5187383043</v>
          </cell>
          <cell r="AZ86" t="str">
            <v>NO</v>
          </cell>
          <cell r="BA86" t="str">
            <v>NO</v>
          </cell>
          <cell r="BB86" t="str">
            <v>NO</v>
          </cell>
          <cell r="BC86" t="str">
            <v>NO</v>
          </cell>
          <cell r="BD86" t="str">
            <v>NO</v>
          </cell>
          <cell r="BE86">
            <v>162459.47862631147</v>
          </cell>
          <cell r="BF86" t="str">
            <v>NO</v>
          </cell>
          <cell r="BG86">
            <v>217357.21084569639</v>
          </cell>
          <cell r="BH86" t="str">
            <v>NO</v>
          </cell>
          <cell r="BI86" t="str">
            <v>NO</v>
          </cell>
          <cell r="BJ86" t="str">
            <v>NE</v>
          </cell>
          <cell r="BK86">
            <v>172383.9346463336</v>
          </cell>
          <cell r="BL86" t="str">
            <v>NE</v>
          </cell>
          <cell r="BM86" t="str">
            <v>NE</v>
          </cell>
          <cell r="BN86" t="str">
            <v>NE</v>
          </cell>
          <cell r="BO86" t="str">
            <v>NE</v>
          </cell>
          <cell r="BP86">
            <v>0</v>
          </cell>
          <cell r="BQ86">
            <v>0</v>
          </cell>
          <cell r="BR86">
            <v>0</v>
          </cell>
          <cell r="BS86">
            <v>0</v>
          </cell>
          <cell r="BT86">
            <v>0</v>
          </cell>
          <cell r="BU86">
            <v>0</v>
          </cell>
          <cell r="BW86">
            <v>51310978.49041456</v>
          </cell>
          <cell r="BX86">
            <v>67572591.882798925</v>
          </cell>
          <cell r="BY86">
            <v>67572591.882798925</v>
          </cell>
          <cell r="BZ86">
            <v>43927815.240919389</v>
          </cell>
          <cell r="CA86">
            <v>36807004.626226932</v>
          </cell>
          <cell r="CB86">
            <v>11819048.01591114</v>
          </cell>
          <cell r="CC86">
            <v>2684925.8482764899</v>
          </cell>
          <cell r="CD86">
            <v>36807004.626226932</v>
          </cell>
          <cell r="CE86">
            <v>27908277.473649167</v>
          </cell>
          <cell r="CF86">
            <v>2684925.8482764899</v>
          </cell>
          <cell r="CG86">
            <v>172383.9346463336</v>
          </cell>
          <cell r="CH86" t="str">
            <v/>
          </cell>
          <cell r="CI86">
            <v>32496737.968854994</v>
          </cell>
          <cell r="CK86">
            <v>10964710.486506186</v>
          </cell>
          <cell r="CL86">
            <v>293982.85091187444</v>
          </cell>
          <cell r="CM86" t="str">
            <v/>
          </cell>
          <cell r="CN86">
            <v>172383.9346463336</v>
          </cell>
          <cell r="CO86" t="str">
            <v/>
          </cell>
          <cell r="CP86">
            <v>17421643.305516317</v>
          </cell>
          <cell r="CQ86">
            <v>14695393.227615654</v>
          </cell>
          <cell r="CR86">
            <v>4469108.6214139005</v>
          </cell>
          <cell r="CS86" t="str">
            <v/>
          </cell>
          <cell r="CT86" t="str">
            <v/>
          </cell>
          <cell r="CU86" t="str">
            <v/>
          </cell>
          <cell r="CV86" t="str">
            <v/>
          </cell>
          <cell r="CW86">
            <v>220859.4716810603</v>
          </cell>
          <cell r="CX86">
            <v>10909755.63631295</v>
          </cell>
          <cell r="CY86">
            <v>869138.73938429484</v>
          </cell>
          <cell r="CZ86">
            <v>37815.617446276767</v>
          </cell>
          <cell r="DA86">
            <v>2338.0227676172349</v>
          </cell>
          <cell r="DB86" t="str">
            <v/>
          </cell>
          <cell r="DC86">
            <v>2305109.1588044823</v>
          </cell>
          <cell r="DD86" t="str">
            <v/>
          </cell>
          <cell r="DE86">
            <v>162459.47862631147</v>
          </cell>
          <cell r="DF86">
            <v>217357.21084569639</v>
          </cell>
          <cell r="DG86">
            <v>17421643.305516317</v>
          </cell>
          <cell r="DH86">
            <v>14695393.227615654</v>
          </cell>
          <cell r="DI86">
            <v>4469108.6214139005</v>
          </cell>
          <cell r="DJ86" t="str">
            <v/>
          </cell>
          <cell r="DK86" t="str">
            <v/>
          </cell>
          <cell r="DL86" t="str">
            <v/>
          </cell>
          <cell r="DM86" t="str">
            <v/>
          </cell>
          <cell r="DN86">
            <v>220859.4716810603</v>
          </cell>
          <cell r="DO86">
            <v>10910347.871909097</v>
          </cell>
          <cell r="DP86">
            <v>944590.37527988479</v>
          </cell>
          <cell r="DQ86">
            <v>37815.617446276767</v>
          </cell>
          <cell r="DR86">
            <v>16015523.609013909</v>
          </cell>
          <cell r="DS86" t="str">
            <v/>
          </cell>
          <cell r="DT86">
            <v>2305109.1588044823</v>
          </cell>
          <cell r="DU86" t="str">
            <v/>
          </cell>
          <cell r="DV86">
            <v>162459.47862631147</v>
          </cell>
          <cell r="DW86">
            <v>217357.21084569639</v>
          </cell>
          <cell r="DX86" t="str">
            <v/>
          </cell>
          <cell r="DY86">
            <v>172383.9346463336</v>
          </cell>
          <cell r="DZ86" t="str">
            <v/>
          </cell>
          <cell r="EA86" t="str">
            <v/>
          </cell>
          <cell r="EB86" t="str">
            <v/>
          </cell>
          <cell r="EC86" t="str">
            <v/>
          </cell>
          <cell r="ED86">
            <v>12473016.674175525</v>
          </cell>
          <cell r="EE86">
            <v>6726920.5643910356</v>
          </cell>
          <cell r="EF86">
            <v>1574821.8984741361</v>
          </cell>
          <cell r="EG86" t="str">
            <v/>
          </cell>
          <cell r="EH86">
            <v>11501119.360133234</v>
          </cell>
          <cell r="EI86" t="str">
            <v/>
          </cell>
          <cell r="EJ86" t="str">
            <v/>
          </cell>
          <cell r="EK86" t="str">
            <v/>
          </cell>
          <cell r="EL86">
            <v>220859.4716810603</v>
          </cell>
          <cell r="EM86">
            <v>10909755.63631295</v>
          </cell>
          <cell r="EN86">
            <v>14801.209979342193</v>
          </cell>
          <cell r="EO86">
            <v>37815.617446276767</v>
          </cell>
          <cell r="EP86">
            <v>2338.0227676172349</v>
          </cell>
          <cell r="EQ86" t="str">
            <v/>
          </cell>
          <cell r="ER86">
            <v>76625.640066178064</v>
          </cell>
          <cell r="ES86" t="str">
            <v/>
          </cell>
          <cell r="ET86" t="str">
            <v/>
          </cell>
          <cell r="EU86">
            <v>217357.21084569639</v>
          </cell>
          <cell r="EV86" t="str">
            <v/>
          </cell>
          <cell r="EW86">
            <v>172383.9346463336</v>
          </cell>
          <cell r="EX86" t="str">
            <v/>
          </cell>
          <cell r="EY86" t="str">
            <v/>
          </cell>
          <cell r="EZ86" t="str">
            <v/>
          </cell>
          <cell r="FA86">
            <v>36807004.626226932</v>
          </cell>
          <cell r="FB86">
            <v>11819048.01591114</v>
          </cell>
          <cell r="FC86">
            <v>2684925.8482764899</v>
          </cell>
          <cell r="FD86">
            <v>36807004.626226932</v>
          </cell>
          <cell r="FE86">
            <v>27908277.473649167</v>
          </cell>
          <cell r="FF86">
            <v>2684925.8482764899</v>
          </cell>
          <cell r="FG86">
            <v>172383.9346463336</v>
          </cell>
          <cell r="FH86" t="str">
            <v/>
          </cell>
        </row>
        <row r="87">
          <cell r="B87" t="str">
            <v>Yes</v>
          </cell>
          <cell r="C87" t="str">
            <v>New York City</v>
          </cell>
          <cell r="D87" t="str">
            <v>USA</v>
          </cell>
          <cell r="E87" t="str">
            <v>North America</v>
          </cell>
          <cell r="H87">
            <v>2016</v>
          </cell>
          <cell r="J87" t="str">
            <v>BASIC</v>
          </cell>
          <cell r="K87">
            <v>8615426</v>
          </cell>
          <cell r="L87">
            <v>783.83400200000005</v>
          </cell>
          <cell r="M87">
            <v>678300000000</v>
          </cell>
          <cell r="N87">
            <v>11582416.130255116</v>
          </cell>
          <cell r="O87">
            <v>4022670.8117170618</v>
          </cell>
          <cell r="P87" t="str">
            <v>NE</v>
          </cell>
          <cell r="Q87">
            <v>6585680.7823882755</v>
          </cell>
          <cell r="R87">
            <v>6291360.0405873414</v>
          </cell>
          <cell r="S87" t="str">
            <v>NE</v>
          </cell>
          <cell r="T87">
            <v>1657170.188884099</v>
          </cell>
          <cell r="U87">
            <v>2346033.9719665949</v>
          </cell>
          <cell r="V87" t="str">
            <v>NE</v>
          </cell>
          <cell r="W87" t="str">
            <v>IE</v>
          </cell>
          <cell r="X87" t="str">
            <v>IE</v>
          </cell>
          <cell r="Y87" t="str">
            <v>NE</v>
          </cell>
          <cell r="Z87">
            <v>5417345.9363300027</v>
          </cell>
          <cell r="AA87" t="str">
            <v>NO</v>
          </cell>
          <cell r="AB87" t="str">
            <v>NO</v>
          </cell>
          <cell r="AC87" t="str">
            <v>NE</v>
          </cell>
          <cell r="AD87" t="str">
            <v>NO</v>
          </cell>
          <cell r="AE87" t="str">
            <v>NO</v>
          </cell>
          <cell r="AF87" t="str">
            <v>NE</v>
          </cell>
          <cell r="AG87" t="str">
            <v>NO</v>
          </cell>
          <cell r="AH87">
            <v>213350.55841353096</v>
          </cell>
          <cell r="AI87">
            <v>14877908</v>
          </cell>
          <cell r="AJ87" t="str">
            <v>IE</v>
          </cell>
          <cell r="AK87" t="str">
            <v>NE</v>
          </cell>
          <cell r="AL87">
            <v>13606.341072947771</v>
          </cell>
          <cell r="AM87">
            <v>554345.26439822232</v>
          </cell>
          <cell r="AN87" t="str">
            <v>NE</v>
          </cell>
          <cell r="AO87">
            <v>86815.671066996714</v>
          </cell>
          <cell r="AP87" t="str">
            <v>NO</v>
          </cell>
          <cell r="AQ87" t="str">
            <v>NE</v>
          </cell>
          <cell r="AR87">
            <v>2425.6952058680004</v>
          </cell>
          <cell r="AS87" t="str">
            <v>NO</v>
          </cell>
          <cell r="AT87" t="str">
            <v>NE</v>
          </cell>
          <cell r="AU87" t="str">
            <v>NO</v>
          </cell>
          <cell r="AV87" t="str">
            <v>IE</v>
          </cell>
          <cell r="AW87" t="str">
            <v>NE</v>
          </cell>
          <cell r="AX87" t="str">
            <v>NO</v>
          </cell>
          <cell r="AY87">
            <v>1690922.6911688817</v>
          </cell>
          <cell r="AZ87" t="str">
            <v>NO</v>
          </cell>
          <cell r="BA87">
            <v>8292.5687627999996</v>
          </cell>
          <cell r="BB87" t="str">
            <v>NO</v>
          </cell>
          <cell r="BC87" t="str">
            <v>NO</v>
          </cell>
          <cell r="BD87" t="str">
            <v>NO</v>
          </cell>
          <cell r="BE87" t="str">
            <v>NO</v>
          </cell>
          <cell r="BF87" t="str">
            <v>NO</v>
          </cell>
          <cell r="BG87">
            <v>175476</v>
          </cell>
          <cell r="BH87" t="str">
            <v>NO</v>
          </cell>
          <cell r="BI87" t="str">
            <v>NO</v>
          </cell>
          <cell r="BJ87" t="str">
            <v>NE</v>
          </cell>
          <cell r="BK87" t="str">
            <v>NE</v>
          </cell>
          <cell r="BL87" t="str">
            <v>NE</v>
          </cell>
          <cell r="BM87" t="str">
            <v>NE</v>
          </cell>
          <cell r="BN87" t="str">
            <v>NE</v>
          </cell>
          <cell r="BO87" t="str">
            <v>NE</v>
          </cell>
          <cell r="BP87">
            <v>0</v>
          </cell>
          <cell r="BQ87">
            <v>0</v>
          </cell>
          <cell r="BR87">
            <v>0</v>
          </cell>
          <cell r="BS87">
            <v>0</v>
          </cell>
          <cell r="BT87">
            <v>0</v>
          </cell>
          <cell r="BU87">
            <v>0</v>
          </cell>
          <cell r="BW87">
            <v>50108474.71588774</v>
          </cell>
          <cell r="BX87">
            <v>50108474.71588774</v>
          </cell>
          <cell r="BY87">
            <v>50108474.71588774</v>
          </cell>
          <cell r="BZ87">
            <v>40620487.872379638</v>
          </cell>
          <cell r="CA87">
            <v>32698682.484212019</v>
          </cell>
          <cell r="CB87">
            <v>15535100.971744034</v>
          </cell>
          <cell r="CC87">
            <v>1874691.2599316817</v>
          </cell>
          <cell r="CD87">
            <v>32698682.484212019</v>
          </cell>
          <cell r="CE87">
            <v>15535100.971744034</v>
          </cell>
          <cell r="CF87">
            <v>1874691.2599316817</v>
          </cell>
          <cell r="CG87" t="str">
            <v/>
          </cell>
          <cell r="CH87" t="str">
            <v/>
          </cell>
          <cell r="CI87">
            <v>25455963.596271023</v>
          </cell>
          <cell r="CK87">
            <v>14980755.707345814</v>
          </cell>
          <cell r="CL87">
            <v>183768.56876279999</v>
          </cell>
          <cell r="CM87" t="str">
            <v/>
          </cell>
          <cell r="CN87" t="str">
            <v/>
          </cell>
          <cell r="CO87" t="str">
            <v/>
          </cell>
          <cell r="CP87">
            <v>15605086.941972177</v>
          </cell>
          <cell r="CQ87">
            <v>12877040.822975617</v>
          </cell>
          <cell r="CR87">
            <v>4003204.1608506939</v>
          </cell>
          <cell r="CS87" t="str">
            <v/>
          </cell>
          <cell r="CT87" t="str">
            <v/>
          </cell>
          <cell r="CU87" t="str">
            <v/>
          </cell>
          <cell r="CV87" t="str">
            <v/>
          </cell>
          <cell r="CW87">
            <v>213350.55841353096</v>
          </cell>
          <cell r="CX87">
            <v>14877908</v>
          </cell>
          <cell r="CY87">
            <v>567951.60547117004</v>
          </cell>
          <cell r="CZ87">
            <v>86815.671066996714</v>
          </cell>
          <cell r="DA87">
            <v>2425.6952058680004</v>
          </cell>
          <cell r="DB87" t="str">
            <v/>
          </cell>
          <cell r="DC87">
            <v>1690922.6911688817</v>
          </cell>
          <cell r="DD87">
            <v>8292.5687627999996</v>
          </cell>
          <cell r="DE87" t="str">
            <v/>
          </cell>
          <cell r="DF87">
            <v>175476</v>
          </cell>
          <cell r="DG87">
            <v>15605086.941972177</v>
          </cell>
          <cell r="DH87">
            <v>12877040.822975617</v>
          </cell>
          <cell r="DI87">
            <v>4003204.1608506939</v>
          </cell>
          <cell r="DJ87" t="str">
            <v/>
          </cell>
          <cell r="DK87" t="str">
            <v/>
          </cell>
          <cell r="DL87" t="str">
            <v/>
          </cell>
          <cell r="DM87" t="str">
            <v/>
          </cell>
          <cell r="DN87">
            <v>213350.55841353096</v>
          </cell>
          <cell r="DO87">
            <v>14877908</v>
          </cell>
          <cell r="DP87">
            <v>567951.60547117004</v>
          </cell>
          <cell r="DQ87">
            <v>86815.671066996714</v>
          </cell>
          <cell r="DR87">
            <v>2425.6952058680004</v>
          </cell>
          <cell r="DS87" t="str">
            <v/>
          </cell>
          <cell r="DT87">
            <v>1690922.6911688817</v>
          </cell>
          <cell r="DU87">
            <v>8292.5687627999996</v>
          </cell>
          <cell r="DV87" t="str">
            <v/>
          </cell>
          <cell r="DW87">
            <v>175476</v>
          </cell>
          <cell r="DX87" t="str">
            <v/>
          </cell>
          <cell r="DY87" t="str">
            <v/>
          </cell>
          <cell r="DZ87" t="str">
            <v/>
          </cell>
          <cell r="EA87" t="str">
            <v/>
          </cell>
          <cell r="EB87" t="str">
            <v/>
          </cell>
          <cell r="EC87" t="str">
            <v/>
          </cell>
          <cell r="ED87">
            <v>11582416.130255116</v>
          </cell>
          <cell r="EE87">
            <v>6585680.7823882755</v>
          </cell>
          <cell r="EF87">
            <v>1657170.188884099</v>
          </cell>
          <cell r="EG87" t="str">
            <v/>
          </cell>
          <cell r="EH87">
            <v>5417345.9363300027</v>
          </cell>
          <cell r="EI87" t="str">
            <v/>
          </cell>
          <cell r="EJ87" t="str">
            <v/>
          </cell>
          <cell r="EK87" t="str">
            <v/>
          </cell>
          <cell r="EL87">
            <v>213350.55841353096</v>
          </cell>
          <cell r="EM87">
            <v>14877908</v>
          </cell>
          <cell r="EN87">
            <v>13606.341072947771</v>
          </cell>
          <cell r="EO87">
            <v>86815.671066996714</v>
          </cell>
          <cell r="EP87">
            <v>2425.6952058680004</v>
          </cell>
          <cell r="EQ87" t="str">
            <v/>
          </cell>
          <cell r="ER87" t="str">
            <v/>
          </cell>
          <cell r="ES87">
            <v>8292.5687627999996</v>
          </cell>
          <cell r="ET87" t="str">
            <v/>
          </cell>
          <cell r="EU87">
            <v>175476</v>
          </cell>
          <cell r="EV87" t="str">
            <v/>
          </cell>
          <cell r="EW87" t="str">
            <v/>
          </cell>
          <cell r="EX87" t="str">
            <v/>
          </cell>
          <cell r="EY87" t="str">
            <v/>
          </cell>
          <cell r="EZ87" t="str">
            <v/>
          </cell>
          <cell r="FA87">
            <v>32698682.484212019</v>
          </cell>
          <cell r="FB87">
            <v>15535100.971744034</v>
          </cell>
          <cell r="FC87">
            <v>1874691.2599316817</v>
          </cell>
          <cell r="FD87">
            <v>32698682.484212019</v>
          </cell>
          <cell r="FE87">
            <v>15535100.971744034</v>
          </cell>
          <cell r="FF87">
            <v>1874691.2599316817</v>
          </cell>
          <cell r="FG87" t="str">
            <v/>
          </cell>
          <cell r="FH87" t="str">
            <v/>
          </cell>
        </row>
        <row r="88">
          <cell r="B88" t="str">
            <v>Yes</v>
          </cell>
          <cell r="C88" t="str">
            <v>Oslo</v>
          </cell>
          <cell r="D88" t="str">
            <v>Norway</v>
          </cell>
          <cell r="E88" t="str">
            <v>Europe</v>
          </cell>
          <cell r="H88">
            <v>2013</v>
          </cell>
          <cell r="J88" t="str">
            <v>BASIC</v>
          </cell>
          <cell r="K88">
            <v>623966</v>
          </cell>
          <cell r="L88">
            <v>454</v>
          </cell>
          <cell r="M88">
            <v>54510377469</v>
          </cell>
          <cell r="N88">
            <v>238000.00048000002</v>
          </cell>
          <cell r="O88">
            <v>84242.568383999998</v>
          </cell>
          <cell r="P88" t="str">
            <v>NE</v>
          </cell>
          <cell r="Q88" t="str">
            <v>IE</v>
          </cell>
          <cell r="R88">
            <v>161757.43165399999</v>
          </cell>
          <cell r="S88" t="str">
            <v>NE</v>
          </cell>
          <cell r="T88">
            <v>23999.998960000001</v>
          </cell>
          <cell r="U88">
            <v>0</v>
          </cell>
          <cell r="V88" t="str">
            <v>NE</v>
          </cell>
          <cell r="W88" t="str">
            <v>NO</v>
          </cell>
          <cell r="X88">
            <v>0</v>
          </cell>
          <cell r="Y88" t="str">
            <v>NE</v>
          </cell>
          <cell r="Z88">
            <v>245008.4995495991</v>
          </cell>
          <cell r="AA88" t="str">
            <v>IE</v>
          </cell>
          <cell r="AB88">
            <v>0</v>
          </cell>
          <cell r="AC88" t="str">
            <v>NE</v>
          </cell>
          <cell r="AD88" t="str">
            <v>NO</v>
          </cell>
          <cell r="AE88" t="str">
            <v>NO</v>
          </cell>
          <cell r="AF88" t="str">
            <v>NE</v>
          </cell>
          <cell r="AG88" t="str">
            <v>NO</v>
          </cell>
          <cell r="AH88" t="str">
            <v>NO</v>
          </cell>
          <cell r="AI88">
            <v>498000</v>
          </cell>
          <cell r="AJ88" t="str">
            <v>IE</v>
          </cell>
          <cell r="AK88" t="str">
            <v>NE</v>
          </cell>
          <cell r="AL88" t="str">
            <v>NO</v>
          </cell>
          <cell r="AM88">
            <v>0</v>
          </cell>
          <cell r="AN88" t="str">
            <v>NE</v>
          </cell>
          <cell r="AO88">
            <v>34992.997379</v>
          </cell>
          <cell r="AP88">
            <v>0</v>
          </cell>
          <cell r="AQ88" t="str">
            <v>NE</v>
          </cell>
          <cell r="AR88" t="str">
            <v>NO</v>
          </cell>
          <cell r="AS88" t="str">
            <v>NO</v>
          </cell>
          <cell r="AT88" t="str">
            <v>NE</v>
          </cell>
          <cell r="AU88">
            <v>244999.99982600001</v>
          </cell>
          <cell r="AV88" t="str">
            <v>NO</v>
          </cell>
          <cell r="AW88" t="str">
            <v>NE</v>
          </cell>
          <cell r="AX88">
            <v>16000</v>
          </cell>
          <cell r="AY88" t="str">
            <v>NO</v>
          </cell>
          <cell r="AZ88" t="str">
            <v>NO</v>
          </cell>
          <cell r="BA88">
            <v>9429.3119999999999</v>
          </cell>
          <cell r="BB88" t="str">
            <v>IE</v>
          </cell>
          <cell r="BC88" t="str">
            <v>NO</v>
          </cell>
          <cell r="BD88" t="str">
            <v>IE</v>
          </cell>
          <cell r="BE88" t="str">
            <v>NO</v>
          </cell>
          <cell r="BF88" t="str">
            <v>IE</v>
          </cell>
          <cell r="BG88">
            <v>29000</v>
          </cell>
          <cell r="BH88" t="str">
            <v>IE</v>
          </cell>
          <cell r="BI88" t="str">
            <v>NO</v>
          </cell>
          <cell r="BJ88" t="str">
            <v>NE</v>
          </cell>
          <cell r="BK88" t="str">
            <v>NE</v>
          </cell>
          <cell r="BL88" t="str">
            <v>NE</v>
          </cell>
          <cell r="BM88" t="str">
            <v>NE</v>
          </cell>
          <cell r="BN88" t="str">
            <v>NE</v>
          </cell>
          <cell r="BO88">
            <v>65000</v>
          </cell>
          <cell r="BP88">
            <v>0</v>
          </cell>
          <cell r="BQ88">
            <v>0</v>
          </cell>
          <cell r="BR88">
            <v>0</v>
          </cell>
          <cell r="BS88">
            <v>0</v>
          </cell>
          <cell r="BT88">
            <v>0</v>
          </cell>
          <cell r="BU88">
            <v>0</v>
          </cell>
          <cell r="BW88">
            <v>1340422.3086829998</v>
          </cell>
          <cell r="BX88">
            <v>1340422.3086829998</v>
          </cell>
          <cell r="BY88">
            <v>1405422.3086829998</v>
          </cell>
          <cell r="BZ88">
            <v>1339430.8081945989</v>
          </cell>
          <cell r="CA88">
            <v>507999.99947799998</v>
          </cell>
          <cell r="CB88">
            <v>777992.99720499991</v>
          </cell>
          <cell r="CC88">
            <v>54429.311999999998</v>
          </cell>
          <cell r="CD88">
            <v>507999.99947799998</v>
          </cell>
          <cell r="CE88">
            <v>777992.99720499991</v>
          </cell>
          <cell r="CF88">
            <v>54429.311999999998</v>
          </cell>
          <cell r="CG88" t="str">
            <v/>
          </cell>
          <cell r="CH88" t="str">
            <v/>
          </cell>
          <cell r="CI88">
            <v>507008.49898959912</v>
          </cell>
          <cell r="CK88">
            <v>777992.99720499991</v>
          </cell>
          <cell r="CL88">
            <v>54429.311999999998</v>
          </cell>
          <cell r="CM88" t="str">
            <v/>
          </cell>
          <cell r="CN88" t="str">
            <v/>
          </cell>
          <cell r="CO88" t="str">
            <v/>
          </cell>
          <cell r="CP88">
            <v>322242.56886400003</v>
          </cell>
          <cell r="CQ88">
            <v>161757.43165399999</v>
          </cell>
          <cell r="CR88">
            <v>23999.998960000001</v>
          </cell>
          <cell r="CS88" t="str">
            <v/>
          </cell>
          <cell r="CT88" t="str">
            <v/>
          </cell>
          <cell r="CU88" t="str">
            <v/>
          </cell>
          <cell r="CV88" t="str">
            <v/>
          </cell>
          <cell r="CW88" t="str">
            <v/>
          </cell>
          <cell r="CX88">
            <v>498000</v>
          </cell>
          <cell r="CY88" t="str">
            <v/>
          </cell>
          <cell r="CZ88">
            <v>34992.997379</v>
          </cell>
          <cell r="DA88" t="str">
            <v/>
          </cell>
          <cell r="DB88">
            <v>244999.99982600001</v>
          </cell>
          <cell r="DC88">
            <v>16000</v>
          </cell>
          <cell r="DD88">
            <v>9429.3119999999999</v>
          </cell>
          <cell r="DE88" t="str">
            <v/>
          </cell>
          <cell r="DF88">
            <v>29000</v>
          </cell>
          <cell r="DG88">
            <v>322242.56886400003</v>
          </cell>
          <cell r="DH88">
            <v>161757.43165399999</v>
          </cell>
          <cell r="DI88">
            <v>23999.998960000001</v>
          </cell>
          <cell r="DJ88" t="str">
            <v/>
          </cell>
          <cell r="DK88" t="str">
            <v/>
          </cell>
          <cell r="DL88" t="str">
            <v/>
          </cell>
          <cell r="DM88" t="str">
            <v/>
          </cell>
          <cell r="DN88" t="str">
            <v/>
          </cell>
          <cell r="DO88">
            <v>498000</v>
          </cell>
          <cell r="DP88" t="str">
            <v/>
          </cell>
          <cell r="DQ88">
            <v>34992.997379</v>
          </cell>
          <cell r="DR88" t="str">
            <v/>
          </cell>
          <cell r="DS88">
            <v>244999.99982600001</v>
          </cell>
          <cell r="DT88">
            <v>16000</v>
          </cell>
          <cell r="DU88">
            <v>9429.3119999999999</v>
          </cell>
          <cell r="DV88" t="str">
            <v/>
          </cell>
          <cell r="DW88">
            <v>29000</v>
          </cell>
          <cell r="DX88" t="str">
            <v/>
          </cell>
          <cell r="DY88" t="str">
            <v/>
          </cell>
          <cell r="DZ88" t="str">
            <v/>
          </cell>
          <cell r="EA88" t="str">
            <v/>
          </cell>
          <cell r="EB88" t="str">
            <v/>
          </cell>
          <cell r="EC88">
            <v>65000</v>
          </cell>
          <cell r="ED88">
            <v>238000.00048000002</v>
          </cell>
          <cell r="EE88" t="str">
            <v/>
          </cell>
          <cell r="EF88">
            <v>23999.998960000001</v>
          </cell>
          <cell r="EG88" t="str">
            <v/>
          </cell>
          <cell r="EH88">
            <v>245008.4995495991</v>
          </cell>
          <cell r="EI88" t="str">
            <v/>
          </cell>
          <cell r="EJ88" t="str">
            <v/>
          </cell>
          <cell r="EK88" t="str">
            <v/>
          </cell>
          <cell r="EL88" t="str">
            <v/>
          </cell>
          <cell r="EM88">
            <v>498000</v>
          </cell>
          <cell r="EN88" t="str">
            <v/>
          </cell>
          <cell r="EO88">
            <v>34992.997379</v>
          </cell>
          <cell r="EP88" t="str">
            <v/>
          </cell>
          <cell r="EQ88">
            <v>244999.99982600001</v>
          </cell>
          <cell r="ER88">
            <v>16000</v>
          </cell>
          <cell r="ES88">
            <v>9429.3119999999999</v>
          </cell>
          <cell r="ET88" t="str">
            <v/>
          </cell>
          <cell r="EU88">
            <v>29000</v>
          </cell>
          <cell r="EV88" t="str">
            <v/>
          </cell>
          <cell r="EW88" t="str">
            <v/>
          </cell>
          <cell r="EX88" t="str">
            <v/>
          </cell>
          <cell r="EY88" t="str">
            <v/>
          </cell>
          <cell r="EZ88" t="str">
            <v/>
          </cell>
          <cell r="FA88">
            <v>507999.99947799998</v>
          </cell>
          <cell r="FB88">
            <v>777992.99720499991</v>
          </cell>
          <cell r="FC88">
            <v>54429.311999999998</v>
          </cell>
          <cell r="FD88">
            <v>507999.99947799998</v>
          </cell>
          <cell r="FE88">
            <v>777992.99720499991</v>
          </cell>
          <cell r="FF88">
            <v>54429.311999999998</v>
          </cell>
          <cell r="FG88" t="str">
            <v/>
          </cell>
          <cell r="FH88" t="str">
            <v/>
          </cell>
        </row>
        <row r="89">
          <cell r="B89" t="str">
            <v>No</v>
          </cell>
          <cell r="C89" t="str">
            <v>Paris</v>
          </cell>
          <cell r="D89" t="str">
            <v>France</v>
          </cell>
          <cell r="E89" t="str">
            <v>Europe</v>
          </cell>
          <cell r="H89">
            <v>2004</v>
          </cell>
          <cell r="J89" t="str">
            <v>BASIC</v>
          </cell>
          <cell r="K89">
            <v>2125000</v>
          </cell>
          <cell r="L89">
            <v>105</v>
          </cell>
          <cell r="M89">
            <v>0</v>
          </cell>
          <cell r="N89">
            <v>1771613</v>
          </cell>
          <cell r="O89">
            <v>713195</v>
          </cell>
          <cell r="P89">
            <v>409216</v>
          </cell>
          <cell r="Q89">
            <v>1521354</v>
          </cell>
          <cell r="R89">
            <v>921950</v>
          </cell>
          <cell r="S89">
            <v>385356</v>
          </cell>
          <cell r="T89" t="str">
            <v> NO</v>
          </cell>
          <cell r="U89" t="str">
            <v>NO</v>
          </cell>
          <cell r="V89" t="str">
            <v>NO</v>
          </cell>
          <cell r="W89" t="str">
            <v> NO</v>
          </cell>
          <cell r="X89" t="str">
            <v>NO</v>
          </cell>
          <cell r="Y89" t="str">
            <v>NO</v>
          </cell>
          <cell r="Z89">
            <v>165998</v>
          </cell>
          <cell r="AA89" t="str">
            <v> NO</v>
          </cell>
          <cell r="AB89" t="str">
            <v>NO</v>
          </cell>
          <cell r="AC89" t="str">
            <v>NO</v>
          </cell>
          <cell r="AD89" t="str">
            <v> NO</v>
          </cell>
          <cell r="AE89" t="str">
            <v>NO</v>
          </cell>
          <cell r="AF89" t="str">
            <v>NO</v>
          </cell>
          <cell r="AG89" t="str">
            <v>NO</v>
          </cell>
          <cell r="AH89" t="str">
            <v>IE</v>
          </cell>
          <cell r="AI89">
            <v>602475</v>
          </cell>
          <cell r="AJ89" t="str">
            <v>NO</v>
          </cell>
          <cell r="AK89">
            <v>2385558</v>
          </cell>
          <cell r="AL89">
            <v>13324</v>
          </cell>
          <cell r="AM89">
            <v>191531</v>
          </cell>
          <cell r="AN89">
            <v>7700</v>
          </cell>
          <cell r="AO89" t="str">
            <v> NO</v>
          </cell>
          <cell r="AP89" t="str">
            <v>NO</v>
          </cell>
          <cell r="AQ89">
            <v>8055</v>
          </cell>
          <cell r="AR89">
            <v>8191</v>
          </cell>
          <cell r="AS89" t="str">
            <v>NO</v>
          </cell>
          <cell r="AT89">
            <v>1699</v>
          </cell>
          <cell r="AU89" t="str">
            <v> IE</v>
          </cell>
          <cell r="AV89" t="str">
            <v>NO</v>
          </cell>
          <cell r="AW89" t="str">
            <v>NO</v>
          </cell>
          <cell r="AX89" t="str">
            <v>NO</v>
          </cell>
          <cell r="AY89">
            <v>62898</v>
          </cell>
          <cell r="AZ89" t="str">
            <v>NO</v>
          </cell>
          <cell r="BA89" t="str">
            <v>NO</v>
          </cell>
          <cell r="BB89">
            <v>4735</v>
          </cell>
          <cell r="BC89" t="str">
            <v>NO</v>
          </cell>
          <cell r="BD89" t="str">
            <v>NO</v>
          </cell>
          <cell r="BE89">
            <v>431851</v>
          </cell>
          <cell r="BF89" t="str">
            <v>NO</v>
          </cell>
          <cell r="BG89" t="str">
            <v>NO</v>
          </cell>
          <cell r="BH89">
            <v>16309</v>
          </cell>
          <cell r="BI89" t="str">
            <v>NO</v>
          </cell>
          <cell r="BJ89">
            <v>2234</v>
          </cell>
          <cell r="BK89" t="str">
            <v>NE</v>
          </cell>
          <cell r="BL89" t="str">
            <v>NO</v>
          </cell>
          <cell r="BM89">
            <v>-11000</v>
          </cell>
          <cell r="BN89" t="str">
            <v>NO</v>
          </cell>
          <cell r="BO89">
            <v>5285573</v>
          </cell>
          <cell r="BP89">
            <v>0</v>
          </cell>
          <cell r="BQ89">
            <v>0</v>
          </cell>
          <cell r="BR89">
            <v>0</v>
          </cell>
          <cell r="BS89">
            <v>0</v>
          </cell>
          <cell r="BT89">
            <v>0</v>
          </cell>
          <cell r="BU89">
            <v>0</v>
          </cell>
          <cell r="BW89">
            <v>6259426</v>
          </cell>
          <cell r="BX89">
            <v>9448244</v>
          </cell>
          <cell r="BY89">
            <v>14733817</v>
          </cell>
          <cell r="BZ89">
            <v>4074189</v>
          </cell>
          <cell r="CA89">
            <v>4928112</v>
          </cell>
          <cell r="CB89">
            <v>815521</v>
          </cell>
          <cell r="CC89">
            <v>515793</v>
          </cell>
          <cell r="CD89">
            <v>5722684</v>
          </cell>
          <cell r="CE89">
            <v>3218533</v>
          </cell>
          <cell r="CF89">
            <v>515793</v>
          </cell>
          <cell r="CG89">
            <v>2234</v>
          </cell>
          <cell r="CH89">
            <v>-11000</v>
          </cell>
          <cell r="CI89">
            <v>3458965</v>
          </cell>
          <cell r="CK89">
            <v>623990</v>
          </cell>
          <cell r="CL89" t="str">
            <v/>
          </cell>
          <cell r="CM89" t="str">
            <v/>
          </cell>
          <cell r="CN89">
            <v>2234</v>
          </cell>
          <cell r="CO89">
            <v>-11000</v>
          </cell>
          <cell r="CP89">
            <v>2484808</v>
          </cell>
          <cell r="CQ89">
            <v>2443304</v>
          </cell>
          <cell r="CR89" t="str">
            <v/>
          </cell>
          <cell r="CS89" t="str">
            <v/>
          </cell>
          <cell r="CT89" t="str">
            <v/>
          </cell>
          <cell r="CU89" t="str">
            <v/>
          </cell>
          <cell r="CV89" t="str">
            <v/>
          </cell>
          <cell r="CW89" t="str">
            <v/>
          </cell>
          <cell r="CX89">
            <v>602475</v>
          </cell>
          <cell r="CY89">
            <v>204855</v>
          </cell>
          <cell r="CZ89" t="str">
            <v/>
          </cell>
          <cell r="DA89">
            <v>8191</v>
          </cell>
          <cell r="DB89" t="str">
            <v/>
          </cell>
          <cell r="DC89">
            <v>62898</v>
          </cell>
          <cell r="DD89">
            <v>4735</v>
          </cell>
          <cell r="DE89">
            <v>431851</v>
          </cell>
          <cell r="DF89">
            <v>16309</v>
          </cell>
          <cell r="DG89">
            <v>2894024</v>
          </cell>
          <cell r="DH89">
            <v>2828660</v>
          </cell>
          <cell r="DI89" t="str">
            <v/>
          </cell>
          <cell r="DJ89" t="str">
            <v/>
          </cell>
          <cell r="DK89" t="str">
            <v/>
          </cell>
          <cell r="DL89" t="str">
            <v/>
          </cell>
          <cell r="DM89" t="str">
            <v/>
          </cell>
          <cell r="DN89" t="str">
            <v/>
          </cell>
          <cell r="DO89">
            <v>2988033</v>
          </cell>
          <cell r="DP89">
            <v>212555</v>
          </cell>
          <cell r="DQ89">
            <v>8055</v>
          </cell>
          <cell r="DR89">
            <v>9890</v>
          </cell>
          <cell r="DS89" t="str">
            <v/>
          </cell>
          <cell r="DT89">
            <v>62898</v>
          </cell>
          <cell r="DU89">
            <v>4735</v>
          </cell>
          <cell r="DV89">
            <v>431851</v>
          </cell>
          <cell r="DW89">
            <v>16309</v>
          </cell>
          <cell r="DX89">
            <v>2234</v>
          </cell>
          <cell r="DY89" t="str">
            <v/>
          </cell>
          <cell r="DZ89" t="str">
            <v/>
          </cell>
          <cell r="EA89">
            <v>-11000</v>
          </cell>
          <cell r="EB89" t="str">
            <v/>
          </cell>
          <cell r="EC89">
            <v>5285573</v>
          </cell>
          <cell r="ED89">
            <v>1771613</v>
          </cell>
          <cell r="EE89">
            <v>1521354</v>
          </cell>
          <cell r="EF89" t="str">
            <v> NO</v>
          </cell>
          <cell r="EG89" t="str">
            <v> NO</v>
          </cell>
          <cell r="EH89">
            <v>165998</v>
          </cell>
          <cell r="EI89" t="str">
            <v> NO</v>
          </cell>
          <cell r="EJ89" t="str">
            <v> NO</v>
          </cell>
          <cell r="EK89" t="str">
            <v/>
          </cell>
          <cell r="EL89" t="str">
            <v/>
          </cell>
          <cell r="EM89">
            <v>602475</v>
          </cell>
          <cell r="EN89">
            <v>13324</v>
          </cell>
          <cell r="EO89" t="str">
            <v> NO</v>
          </cell>
          <cell r="EP89">
            <v>8191</v>
          </cell>
          <cell r="EQ89" t="str">
            <v> IE</v>
          </cell>
          <cell r="ER89" t="str">
            <v/>
          </cell>
          <cell r="ES89" t="str">
            <v/>
          </cell>
          <cell r="ET89" t="str">
            <v/>
          </cell>
          <cell r="EU89" t="str">
            <v/>
          </cell>
          <cell r="EV89">
            <v>2234</v>
          </cell>
          <cell r="EW89" t="str">
            <v/>
          </cell>
          <cell r="EX89" t="str">
            <v/>
          </cell>
          <cell r="EY89">
            <v>-11000</v>
          </cell>
          <cell r="EZ89" t="str">
            <v/>
          </cell>
          <cell r="FA89">
            <v>4928112</v>
          </cell>
          <cell r="FB89">
            <v>815521</v>
          </cell>
          <cell r="FC89">
            <v>515793</v>
          </cell>
          <cell r="FD89">
            <v>5722684</v>
          </cell>
          <cell r="FE89">
            <v>3218533</v>
          </cell>
          <cell r="FF89">
            <v>515793</v>
          </cell>
          <cell r="FG89">
            <v>2234</v>
          </cell>
          <cell r="FH89">
            <v>-11000</v>
          </cell>
        </row>
        <row r="90">
          <cell r="B90" t="str">
            <v>No</v>
          </cell>
          <cell r="C90" t="str">
            <v>Paris</v>
          </cell>
          <cell r="D90" t="str">
            <v>France</v>
          </cell>
          <cell r="E90" t="str">
            <v>Europe</v>
          </cell>
          <cell r="H90">
            <v>2009</v>
          </cell>
          <cell r="J90" t="str">
            <v>BASIC</v>
          </cell>
          <cell r="K90">
            <v>0</v>
          </cell>
          <cell r="L90">
            <v>0</v>
          </cell>
          <cell r="M90">
            <v>715000000000</v>
          </cell>
          <cell r="N90">
            <v>1512902</v>
          </cell>
          <cell r="O90">
            <v>780120</v>
          </cell>
          <cell r="P90">
            <v>327450</v>
          </cell>
          <cell r="Q90">
            <v>1340493</v>
          </cell>
          <cell r="R90">
            <v>1050890</v>
          </cell>
          <cell r="S90">
            <v>294229</v>
          </cell>
          <cell r="T90" t="str">
            <v> NO</v>
          </cell>
          <cell r="U90" t="str">
            <v> NO</v>
          </cell>
          <cell r="V90" t="str">
            <v> NO</v>
          </cell>
          <cell r="W90" t="str">
            <v> NO</v>
          </cell>
          <cell r="X90" t="str">
            <v> NO</v>
          </cell>
          <cell r="Y90" t="str">
            <v> NO</v>
          </cell>
          <cell r="Z90">
            <v>163580</v>
          </cell>
          <cell r="AA90" t="str">
            <v> NO</v>
          </cell>
          <cell r="AB90" t="str">
            <v>NO</v>
          </cell>
          <cell r="AC90" t="str">
            <v>NO</v>
          </cell>
          <cell r="AD90" t="str">
            <v> NO</v>
          </cell>
          <cell r="AE90" t="str">
            <v>NO</v>
          </cell>
          <cell r="AF90" t="str">
            <v>NO</v>
          </cell>
          <cell r="AG90" t="str">
            <v>NO</v>
          </cell>
          <cell r="AH90" t="str">
            <v>IE</v>
          </cell>
          <cell r="AI90">
            <v>505691</v>
          </cell>
          <cell r="AJ90" t="str">
            <v>NO</v>
          </cell>
          <cell r="AK90">
            <v>2033257</v>
          </cell>
          <cell r="AL90">
            <v>77760</v>
          </cell>
          <cell r="AM90">
            <v>150421</v>
          </cell>
          <cell r="AN90">
            <v>105</v>
          </cell>
          <cell r="AO90" t="str">
            <v> NO</v>
          </cell>
          <cell r="AP90" t="str">
            <v>NO</v>
          </cell>
          <cell r="AQ90">
            <v>10152</v>
          </cell>
          <cell r="AR90">
            <v>4949</v>
          </cell>
          <cell r="AS90" t="str">
            <v>NO</v>
          </cell>
          <cell r="AT90">
            <v>433</v>
          </cell>
          <cell r="AU90" t="str">
            <v> IE</v>
          </cell>
          <cell r="AV90" t="str">
            <v>NO</v>
          </cell>
          <cell r="AW90" t="str">
            <v>NO</v>
          </cell>
          <cell r="AX90" t="str">
            <v>NO</v>
          </cell>
          <cell r="AY90">
            <v>58783</v>
          </cell>
          <cell r="AZ90" t="str">
            <v>NO</v>
          </cell>
          <cell r="BA90" t="str">
            <v>NO</v>
          </cell>
          <cell r="BB90">
            <v>4426</v>
          </cell>
          <cell r="BC90" t="str">
            <v>NO</v>
          </cell>
          <cell r="BD90" t="str">
            <v>NO</v>
          </cell>
          <cell r="BE90">
            <v>403600</v>
          </cell>
          <cell r="BF90" t="str">
            <v>NO</v>
          </cell>
          <cell r="BG90" t="str">
            <v>NO</v>
          </cell>
          <cell r="BH90">
            <v>709</v>
          </cell>
          <cell r="BI90" t="str">
            <v>NO</v>
          </cell>
          <cell r="BJ90">
            <v>2233</v>
          </cell>
          <cell r="BK90" t="str">
            <v>NE</v>
          </cell>
          <cell r="BL90" t="str">
            <v> NO</v>
          </cell>
          <cell r="BM90">
            <v>-11000</v>
          </cell>
          <cell r="BN90" t="str">
            <v> NO</v>
          </cell>
          <cell r="BO90">
            <v>5309820</v>
          </cell>
          <cell r="BP90">
            <v>0</v>
          </cell>
          <cell r="BQ90">
            <v>0</v>
          </cell>
          <cell r="BR90">
            <v>0</v>
          </cell>
          <cell r="BS90">
            <v>0</v>
          </cell>
          <cell r="BT90">
            <v>0</v>
          </cell>
          <cell r="BU90">
            <v>0</v>
          </cell>
          <cell r="BW90">
            <v>5890744</v>
          </cell>
          <cell r="BX90">
            <v>8547603</v>
          </cell>
          <cell r="BY90">
            <v>13857423</v>
          </cell>
          <cell r="BZ90">
            <v>3596608</v>
          </cell>
          <cell r="CA90">
            <v>4684405</v>
          </cell>
          <cell r="CB90">
            <v>738821</v>
          </cell>
          <cell r="CC90">
            <v>467518</v>
          </cell>
          <cell r="CD90">
            <v>5306084</v>
          </cell>
          <cell r="CE90">
            <v>2782768</v>
          </cell>
          <cell r="CF90">
            <v>467518</v>
          </cell>
          <cell r="CG90">
            <v>2233</v>
          </cell>
          <cell r="CH90">
            <v>-11000</v>
          </cell>
          <cell r="CI90">
            <v>3016975</v>
          </cell>
          <cell r="CK90">
            <v>588400</v>
          </cell>
          <cell r="CL90" t="str">
            <v/>
          </cell>
          <cell r="CM90" t="str">
            <v/>
          </cell>
          <cell r="CN90">
            <v>2233</v>
          </cell>
          <cell r="CO90">
            <v>-11000</v>
          </cell>
          <cell r="CP90">
            <v>2293022</v>
          </cell>
          <cell r="CQ90">
            <v>2391383</v>
          </cell>
          <cell r="CR90" t="str">
            <v/>
          </cell>
          <cell r="CS90" t="str">
            <v/>
          </cell>
          <cell r="CT90" t="str">
            <v/>
          </cell>
          <cell r="CU90" t="str">
            <v/>
          </cell>
          <cell r="CV90" t="str">
            <v/>
          </cell>
          <cell r="CW90" t="str">
            <v/>
          </cell>
          <cell r="CX90">
            <v>505691</v>
          </cell>
          <cell r="CY90">
            <v>228181</v>
          </cell>
          <cell r="CZ90" t="str">
            <v/>
          </cell>
          <cell r="DA90">
            <v>4949</v>
          </cell>
          <cell r="DB90" t="str">
            <v/>
          </cell>
          <cell r="DC90">
            <v>58783</v>
          </cell>
          <cell r="DD90">
            <v>4426</v>
          </cell>
          <cell r="DE90">
            <v>403600</v>
          </cell>
          <cell r="DF90">
            <v>709</v>
          </cell>
          <cell r="DG90">
            <v>2620472</v>
          </cell>
          <cell r="DH90">
            <v>2685612</v>
          </cell>
          <cell r="DI90" t="str">
            <v/>
          </cell>
          <cell r="DJ90" t="str">
            <v/>
          </cell>
          <cell r="DK90" t="str">
            <v/>
          </cell>
          <cell r="DL90" t="str">
            <v/>
          </cell>
          <cell r="DM90" t="str">
            <v/>
          </cell>
          <cell r="DN90" t="str">
            <v/>
          </cell>
          <cell r="DO90">
            <v>2538948</v>
          </cell>
          <cell r="DP90">
            <v>228286</v>
          </cell>
          <cell r="DQ90">
            <v>10152</v>
          </cell>
          <cell r="DR90">
            <v>5382</v>
          </cell>
          <cell r="DS90" t="str">
            <v/>
          </cell>
          <cell r="DT90">
            <v>58783</v>
          </cell>
          <cell r="DU90">
            <v>4426</v>
          </cell>
          <cell r="DV90">
            <v>403600</v>
          </cell>
          <cell r="DW90">
            <v>709</v>
          </cell>
          <cell r="DX90">
            <v>2233</v>
          </cell>
          <cell r="DY90" t="str">
            <v/>
          </cell>
          <cell r="DZ90" t="str">
            <v> NO</v>
          </cell>
          <cell r="EA90">
            <v>-11000</v>
          </cell>
          <cell r="EB90" t="str">
            <v> NO</v>
          </cell>
          <cell r="EC90">
            <v>5309820</v>
          </cell>
          <cell r="ED90">
            <v>1512902</v>
          </cell>
          <cell r="EE90">
            <v>1340493</v>
          </cell>
          <cell r="EF90" t="str">
            <v> NO</v>
          </cell>
          <cell r="EG90" t="str">
            <v> NO</v>
          </cell>
          <cell r="EH90">
            <v>163580</v>
          </cell>
          <cell r="EI90" t="str">
            <v> NO</v>
          </cell>
          <cell r="EJ90" t="str">
            <v> NO</v>
          </cell>
          <cell r="EK90" t="str">
            <v/>
          </cell>
          <cell r="EL90" t="str">
            <v/>
          </cell>
          <cell r="EM90">
            <v>505691</v>
          </cell>
          <cell r="EN90">
            <v>77760</v>
          </cell>
          <cell r="EO90" t="str">
            <v> NO</v>
          </cell>
          <cell r="EP90">
            <v>4949</v>
          </cell>
          <cell r="EQ90" t="str">
            <v> IE</v>
          </cell>
          <cell r="ER90" t="str">
            <v/>
          </cell>
          <cell r="ES90" t="str">
            <v/>
          </cell>
          <cell r="ET90" t="str">
            <v/>
          </cell>
          <cell r="EU90" t="str">
            <v/>
          </cell>
          <cell r="EV90">
            <v>2233</v>
          </cell>
          <cell r="EW90" t="str">
            <v/>
          </cell>
          <cell r="EX90" t="str">
            <v> NO</v>
          </cell>
          <cell r="EY90">
            <v>-11000</v>
          </cell>
          <cell r="EZ90" t="str">
            <v> NO</v>
          </cell>
          <cell r="FA90">
            <v>4684405</v>
          </cell>
          <cell r="FB90">
            <v>738821</v>
          </cell>
          <cell r="FC90">
            <v>467518</v>
          </cell>
          <cell r="FD90">
            <v>5306084</v>
          </cell>
          <cell r="FE90">
            <v>2782768</v>
          </cell>
          <cell r="FF90">
            <v>467518</v>
          </cell>
          <cell r="FG90">
            <v>2233</v>
          </cell>
          <cell r="FH90">
            <v>-11000</v>
          </cell>
        </row>
        <row r="91">
          <cell r="B91" t="str">
            <v>Yes</v>
          </cell>
          <cell r="C91" t="str">
            <v>Paris</v>
          </cell>
          <cell r="D91" t="str">
            <v>France</v>
          </cell>
          <cell r="E91" t="str">
            <v>Europe</v>
          </cell>
          <cell r="H91">
            <v>2014</v>
          </cell>
          <cell r="J91" t="str">
            <v>BASIC</v>
          </cell>
          <cell r="K91">
            <v>2270000</v>
          </cell>
          <cell r="L91">
            <v>105</v>
          </cell>
          <cell r="M91">
            <v>715000000000</v>
          </cell>
          <cell r="N91">
            <v>1437105.1048576359</v>
          </cell>
          <cell r="O91">
            <v>736265.62111841096</v>
          </cell>
          <cell r="P91">
            <v>342399.76608816243</v>
          </cell>
          <cell r="Q91">
            <v>1248509.2610357592</v>
          </cell>
          <cell r="R91">
            <v>923564.31127141113</v>
          </cell>
          <cell r="S91">
            <v>328528.61915965838</v>
          </cell>
          <cell r="T91" t="str">
            <v>NO</v>
          </cell>
          <cell r="U91" t="str">
            <v>NO</v>
          </cell>
          <cell r="V91" t="str">
            <v>NO</v>
          </cell>
          <cell r="W91" t="str">
            <v>NO</v>
          </cell>
          <cell r="X91" t="str">
            <v>NO</v>
          </cell>
          <cell r="Y91" t="str">
            <v>NO</v>
          </cell>
          <cell r="Z91">
            <v>163999.85086665818</v>
          </cell>
          <cell r="AA91" t="str">
            <v>NO</v>
          </cell>
          <cell r="AB91" t="str">
            <v>NO</v>
          </cell>
          <cell r="AC91" t="str">
            <v>NO</v>
          </cell>
          <cell r="AD91" t="str">
            <v>NO</v>
          </cell>
          <cell r="AE91" t="str">
            <v>NO</v>
          </cell>
          <cell r="AF91" t="str">
            <v>NO</v>
          </cell>
          <cell r="AG91" t="str">
            <v>NO</v>
          </cell>
          <cell r="AH91" t="str">
            <v>IE</v>
          </cell>
          <cell r="AI91">
            <v>500343.23950418161</v>
          </cell>
          <cell r="AJ91" t="str">
            <v>NO</v>
          </cell>
          <cell r="AK91">
            <v>1790044.2173072775</v>
          </cell>
          <cell r="AL91">
            <v>13324.214667801149</v>
          </cell>
          <cell r="AM91">
            <v>176591.24549638253</v>
          </cell>
          <cell r="AN91">
            <v>104.5</v>
          </cell>
          <cell r="AO91" t="str">
            <v>NO</v>
          </cell>
          <cell r="AP91" t="str">
            <v>NO</v>
          </cell>
          <cell r="AQ91">
            <v>6953.0361978584069</v>
          </cell>
          <cell r="AR91">
            <v>4725.600000001501</v>
          </cell>
          <cell r="AS91" t="str">
            <v>NO</v>
          </cell>
          <cell r="AT91">
            <v>980.10000000225</v>
          </cell>
          <cell r="AU91" t="str">
            <v>IE</v>
          </cell>
          <cell r="AV91" t="str">
            <v>NO</v>
          </cell>
          <cell r="AW91" t="str">
            <v>NO</v>
          </cell>
          <cell r="AX91" t="str">
            <v>NO</v>
          </cell>
          <cell r="AY91">
            <v>24636.300000000003</v>
          </cell>
          <cell r="AZ91" t="str">
            <v>NO</v>
          </cell>
          <cell r="BA91" t="str">
            <v>NO</v>
          </cell>
          <cell r="BB91">
            <v>2250.1999999999998</v>
          </cell>
          <cell r="BC91" t="str">
            <v>NO</v>
          </cell>
          <cell r="BD91" t="str">
            <v>NO</v>
          </cell>
          <cell r="BE91">
            <v>403413.1</v>
          </cell>
          <cell r="BF91" t="str">
            <v>NO</v>
          </cell>
          <cell r="BG91" t="str">
            <v>NO</v>
          </cell>
          <cell r="BH91">
            <v>18521</v>
          </cell>
          <cell r="BI91" t="str">
            <v>NO</v>
          </cell>
          <cell r="BJ91">
            <v>2234.4666666666699</v>
          </cell>
          <cell r="BK91" t="str">
            <v>NE</v>
          </cell>
          <cell r="BL91" t="str">
            <v>NO</v>
          </cell>
          <cell r="BM91">
            <v>-11000</v>
          </cell>
          <cell r="BN91" t="str">
            <v>NO</v>
          </cell>
          <cell r="BO91">
            <v>5663845.3517955719</v>
          </cell>
          <cell r="BP91">
            <v>0</v>
          </cell>
          <cell r="BQ91">
            <v>0</v>
          </cell>
          <cell r="BR91">
            <v>0</v>
          </cell>
          <cell r="BS91">
            <v>0</v>
          </cell>
          <cell r="BT91">
            <v>0</v>
          </cell>
          <cell r="BU91">
            <v>0</v>
          </cell>
          <cell r="BW91">
            <v>5489249.1979515841</v>
          </cell>
          <cell r="BX91">
            <v>7949493.9033712102</v>
          </cell>
          <cell r="BY91">
            <v>13613339.255166782</v>
          </cell>
          <cell r="BZ91">
            <v>3359241.7375987042</v>
          </cell>
          <cell r="CA91">
            <v>4345444.2982832175</v>
          </cell>
          <cell r="CB91">
            <v>694984.29966836679</v>
          </cell>
          <cell r="CC91">
            <v>448820.6</v>
          </cell>
          <cell r="CD91">
            <v>5016372.6835310385</v>
          </cell>
          <cell r="CE91">
            <v>2493066.1531735053</v>
          </cell>
          <cell r="CF91">
            <v>448820.6</v>
          </cell>
          <cell r="CG91">
            <v>2234.4666666666699</v>
          </cell>
          <cell r="CH91">
            <v>-11000</v>
          </cell>
          <cell r="CI91">
            <v>2849614.2167600533</v>
          </cell>
          <cell r="CK91">
            <v>518393.05417198426</v>
          </cell>
          <cell r="CL91" t="str">
            <v/>
          </cell>
          <cell r="CM91" t="str">
            <v/>
          </cell>
          <cell r="CN91">
            <v>2234.4666666666699</v>
          </cell>
          <cell r="CO91">
            <v>-11000</v>
          </cell>
          <cell r="CP91">
            <v>2173370.7259760471</v>
          </cell>
          <cell r="CQ91">
            <v>2172073.5723071704</v>
          </cell>
          <cell r="CR91" t="str">
            <v/>
          </cell>
          <cell r="CS91" t="str">
            <v/>
          </cell>
          <cell r="CT91" t="str">
            <v/>
          </cell>
          <cell r="CU91" t="str">
            <v/>
          </cell>
          <cell r="CV91" t="str">
            <v/>
          </cell>
          <cell r="CW91" t="str">
            <v/>
          </cell>
          <cell r="CX91">
            <v>500343.23950418161</v>
          </cell>
          <cell r="CY91">
            <v>189915.46016418369</v>
          </cell>
          <cell r="CZ91" t="str">
            <v/>
          </cell>
          <cell r="DA91">
            <v>4725.600000001501</v>
          </cell>
          <cell r="DB91" t="str">
            <v/>
          </cell>
          <cell r="DC91">
            <v>24636.300000000003</v>
          </cell>
          <cell r="DD91">
            <v>2250.1999999999998</v>
          </cell>
          <cell r="DE91">
            <v>403413.1</v>
          </cell>
          <cell r="DF91">
            <v>18521</v>
          </cell>
          <cell r="DG91">
            <v>2515770.4920642097</v>
          </cell>
          <cell r="DH91">
            <v>2500602.1914668288</v>
          </cell>
          <cell r="DI91" t="str">
            <v/>
          </cell>
          <cell r="DJ91" t="str">
            <v/>
          </cell>
          <cell r="DK91" t="str">
            <v/>
          </cell>
          <cell r="DL91" t="str">
            <v/>
          </cell>
          <cell r="DM91" t="str">
            <v/>
          </cell>
          <cell r="DN91" t="str">
            <v/>
          </cell>
          <cell r="DO91">
            <v>2290387.4568114593</v>
          </cell>
          <cell r="DP91">
            <v>190019.96016418369</v>
          </cell>
          <cell r="DQ91">
            <v>6953.0361978584069</v>
          </cell>
          <cell r="DR91">
            <v>5705.7000000037515</v>
          </cell>
          <cell r="DS91" t="str">
            <v/>
          </cell>
          <cell r="DT91">
            <v>24636.300000000003</v>
          </cell>
          <cell r="DU91">
            <v>2250.1999999999998</v>
          </cell>
          <cell r="DV91">
            <v>403413.1</v>
          </cell>
          <cell r="DW91">
            <v>18521</v>
          </cell>
          <cell r="DX91">
            <v>2234.4666666666699</v>
          </cell>
          <cell r="DY91" t="str">
            <v/>
          </cell>
          <cell r="DZ91" t="str">
            <v/>
          </cell>
          <cell r="EA91">
            <v>-11000</v>
          </cell>
          <cell r="EB91" t="str">
            <v/>
          </cell>
          <cell r="EC91">
            <v>5663845.3517955719</v>
          </cell>
          <cell r="ED91">
            <v>1437105.1048576359</v>
          </cell>
          <cell r="EE91">
            <v>1248509.2610357592</v>
          </cell>
          <cell r="EF91" t="str">
            <v/>
          </cell>
          <cell r="EG91" t="str">
            <v/>
          </cell>
          <cell r="EH91">
            <v>163999.85086665818</v>
          </cell>
          <cell r="EI91" t="str">
            <v/>
          </cell>
          <cell r="EJ91" t="str">
            <v/>
          </cell>
          <cell r="EK91" t="str">
            <v/>
          </cell>
          <cell r="EL91" t="str">
            <v/>
          </cell>
          <cell r="EM91">
            <v>500343.23950418161</v>
          </cell>
          <cell r="EN91">
            <v>13324.214667801149</v>
          </cell>
          <cell r="EO91" t="str">
            <v/>
          </cell>
          <cell r="EP91">
            <v>4725.600000001501</v>
          </cell>
          <cell r="EQ91" t="str">
            <v/>
          </cell>
          <cell r="ER91" t="str">
            <v/>
          </cell>
          <cell r="ES91" t="str">
            <v/>
          </cell>
          <cell r="ET91" t="str">
            <v/>
          </cell>
          <cell r="EU91" t="str">
            <v/>
          </cell>
          <cell r="EV91">
            <v>2234.4666666666699</v>
          </cell>
          <cell r="EW91" t="str">
            <v/>
          </cell>
          <cell r="EX91" t="str">
            <v/>
          </cell>
          <cell r="EY91">
            <v>-11000</v>
          </cell>
          <cell r="EZ91" t="str">
            <v/>
          </cell>
          <cell r="FA91">
            <v>4345444.2982832175</v>
          </cell>
          <cell r="FB91">
            <v>694984.29966836679</v>
          </cell>
          <cell r="FC91">
            <v>448820.6</v>
          </cell>
          <cell r="FD91">
            <v>5016372.6835310385</v>
          </cell>
          <cell r="FE91">
            <v>2493066.1531735053</v>
          </cell>
          <cell r="FF91">
            <v>448820.6</v>
          </cell>
          <cell r="FG91">
            <v>2234.4666666666699</v>
          </cell>
          <cell r="FH91">
            <v>-11000</v>
          </cell>
        </row>
        <row r="92">
          <cell r="B92" t="str">
            <v>No</v>
          </cell>
          <cell r="C92" t="str">
            <v>Philadelphia</v>
          </cell>
          <cell r="D92" t="str">
            <v>USA</v>
          </cell>
          <cell r="E92" t="str">
            <v>North America</v>
          </cell>
          <cell r="H92">
            <v>2012</v>
          </cell>
          <cell r="J92" t="str">
            <v>BASIC</v>
          </cell>
          <cell r="K92">
            <v>1547607</v>
          </cell>
          <cell r="L92">
            <v>347.31741</v>
          </cell>
          <cell r="M92">
            <v>367916000000</v>
          </cell>
          <cell r="N92">
            <v>1923615.8201678949</v>
          </cell>
          <cell r="O92">
            <v>1765192.6269305907</v>
          </cell>
          <cell r="P92" t="str">
            <v>NE</v>
          </cell>
          <cell r="Q92">
            <v>2153170.932409496</v>
          </cell>
          <cell r="R92">
            <v>4451926.4292392386</v>
          </cell>
          <cell r="S92" t="str">
            <v>NE</v>
          </cell>
          <cell r="T92">
            <v>2711505</v>
          </cell>
          <cell r="U92" t="str">
            <v>IE</v>
          </cell>
          <cell r="V92" t="str">
            <v>NE</v>
          </cell>
          <cell r="W92" t="str">
            <v>IE</v>
          </cell>
          <cell r="X92" t="str">
            <v>IE</v>
          </cell>
          <cell r="Y92" t="str">
            <v>NE</v>
          </cell>
          <cell r="Z92">
            <v>695301.23</v>
          </cell>
          <cell r="AA92" t="str">
            <v>NO</v>
          </cell>
          <cell r="AB92" t="str">
            <v>NO</v>
          </cell>
          <cell r="AC92" t="str">
            <v>NO</v>
          </cell>
          <cell r="AD92" t="str">
            <v>NO</v>
          </cell>
          <cell r="AE92" t="str">
            <v>NO</v>
          </cell>
          <cell r="AF92" t="str">
            <v>NO</v>
          </cell>
          <cell r="AG92" t="str">
            <v>NO</v>
          </cell>
          <cell r="AH92">
            <v>487098</v>
          </cell>
          <cell r="AI92">
            <v>2966057.44</v>
          </cell>
          <cell r="AJ92" t="str">
            <v>IE</v>
          </cell>
          <cell r="AK92" t="str">
            <v>NE</v>
          </cell>
          <cell r="AL92" t="str">
            <v>NO</v>
          </cell>
          <cell r="AM92">
            <v>328280.05796384555</v>
          </cell>
          <cell r="AN92" t="str">
            <v>NE</v>
          </cell>
          <cell r="AO92" t="str">
            <v>NO</v>
          </cell>
          <cell r="AP92" t="str">
            <v>NO</v>
          </cell>
          <cell r="AQ92" t="str">
            <v>NO</v>
          </cell>
          <cell r="AR92" t="str">
            <v>NO</v>
          </cell>
          <cell r="AS92" t="str">
            <v>NO</v>
          </cell>
          <cell r="AT92" t="str">
            <v>NE</v>
          </cell>
          <cell r="AU92" t="str">
            <v>IE</v>
          </cell>
          <cell r="AV92" t="str">
            <v>IE</v>
          </cell>
          <cell r="AW92" t="str">
            <v>NO</v>
          </cell>
          <cell r="AX92" t="str">
            <v>NO</v>
          </cell>
          <cell r="AY92">
            <v>1454390.9211399693</v>
          </cell>
          <cell r="AZ92" t="str">
            <v>NO</v>
          </cell>
          <cell r="BA92" t="str">
            <v>NO</v>
          </cell>
          <cell r="BB92" t="str">
            <v>NO</v>
          </cell>
          <cell r="BC92" t="str">
            <v>NO</v>
          </cell>
          <cell r="BD92" t="str">
            <v>NO</v>
          </cell>
          <cell r="BE92">
            <v>216697.97588422181</v>
          </cell>
          <cell r="BF92" t="str">
            <v>NO</v>
          </cell>
          <cell r="BG92">
            <v>29977</v>
          </cell>
          <cell r="BH92" t="str">
            <v>NO</v>
          </cell>
          <cell r="BI92" t="str">
            <v>NO</v>
          </cell>
          <cell r="BJ92">
            <v>1596444</v>
          </cell>
          <cell r="BK92">
            <v>10873</v>
          </cell>
          <cell r="BL92" t="str">
            <v>NE</v>
          </cell>
          <cell r="BM92" t="str">
            <v>NE</v>
          </cell>
          <cell r="BN92" t="str">
            <v>NE</v>
          </cell>
          <cell r="BO92" t="str">
            <v>NE</v>
          </cell>
          <cell r="BP92">
            <v>0</v>
          </cell>
          <cell r="BQ92">
            <v>0</v>
          </cell>
          <cell r="BR92">
            <v>0</v>
          </cell>
          <cell r="BS92">
            <v>0</v>
          </cell>
          <cell r="BT92">
            <v>0</v>
          </cell>
          <cell r="BU92">
            <v>0</v>
          </cell>
          <cell r="BW92">
            <v>18487912.203735258</v>
          </cell>
          <cell r="BX92">
            <v>20095229.203735258</v>
          </cell>
          <cell r="BY92">
            <v>20095229.203735258</v>
          </cell>
          <cell r="BZ92">
            <v>12574042.42257739</v>
          </cell>
          <cell r="CA92">
            <v>13492508.808747221</v>
          </cell>
          <cell r="CB92">
            <v>3294337.4979638457</v>
          </cell>
          <cell r="CC92">
            <v>1701065.897024191</v>
          </cell>
          <cell r="CD92">
            <v>13492508.808747221</v>
          </cell>
          <cell r="CE92">
            <v>3294337.4979638457</v>
          </cell>
          <cell r="CF92">
            <v>1701065.897024191</v>
          </cell>
          <cell r="CG92">
            <v>1607317</v>
          </cell>
          <cell r="CH92" t="str">
            <v/>
          </cell>
          <cell r="CI92">
            <v>7970690.982577391</v>
          </cell>
          <cell r="CK92">
            <v>2966057.44</v>
          </cell>
          <cell r="CL92">
            <v>29977</v>
          </cell>
          <cell r="CM92" t="str">
            <v/>
          </cell>
          <cell r="CN92">
            <v>1607317</v>
          </cell>
          <cell r="CO92" t="str">
            <v/>
          </cell>
          <cell r="CP92">
            <v>3688808.4470984857</v>
          </cell>
          <cell r="CQ92">
            <v>6605097.3616487347</v>
          </cell>
          <cell r="CR92">
            <v>2711505</v>
          </cell>
          <cell r="CS92" t="str">
            <v/>
          </cell>
          <cell r="CT92" t="str">
            <v/>
          </cell>
          <cell r="CU92" t="str">
            <v/>
          </cell>
          <cell r="CV92" t="str">
            <v/>
          </cell>
          <cell r="CW92">
            <v>487098</v>
          </cell>
          <cell r="CX92">
            <v>2966057.44</v>
          </cell>
          <cell r="CY92">
            <v>328280.05796384555</v>
          </cell>
          <cell r="CZ92" t="str">
            <v/>
          </cell>
          <cell r="DA92" t="str">
            <v/>
          </cell>
          <cell r="DB92" t="str">
            <v/>
          </cell>
          <cell r="DC92">
            <v>1454390.9211399693</v>
          </cell>
          <cell r="DD92" t="str">
            <v/>
          </cell>
          <cell r="DE92">
            <v>216697.97588422181</v>
          </cell>
          <cell r="DF92">
            <v>29977</v>
          </cell>
          <cell r="DG92">
            <v>3688808.4470984857</v>
          </cell>
          <cell r="DH92">
            <v>6605097.3616487347</v>
          </cell>
          <cell r="DI92">
            <v>2711505</v>
          </cell>
          <cell r="DJ92" t="str">
            <v/>
          </cell>
          <cell r="DK92" t="str">
            <v/>
          </cell>
          <cell r="DL92" t="str">
            <v/>
          </cell>
          <cell r="DM92" t="str">
            <v/>
          </cell>
          <cell r="DN92">
            <v>487098</v>
          </cell>
          <cell r="DO92">
            <v>2966057.44</v>
          </cell>
          <cell r="DP92">
            <v>328280.05796384555</v>
          </cell>
          <cell r="DQ92" t="str">
            <v/>
          </cell>
          <cell r="DR92" t="str">
            <v/>
          </cell>
          <cell r="DS92" t="str">
            <v/>
          </cell>
          <cell r="DT92">
            <v>1454390.9211399693</v>
          </cell>
          <cell r="DU92" t="str">
            <v/>
          </cell>
          <cell r="DV92">
            <v>216697.97588422181</v>
          </cell>
          <cell r="DW92">
            <v>29977</v>
          </cell>
          <cell r="DX92">
            <v>1596444</v>
          </cell>
          <cell r="DY92">
            <v>10873</v>
          </cell>
          <cell r="DZ92" t="str">
            <v/>
          </cell>
          <cell r="EA92" t="str">
            <v/>
          </cell>
          <cell r="EB92" t="str">
            <v/>
          </cell>
          <cell r="EC92" t="str">
            <v/>
          </cell>
          <cell r="ED92">
            <v>1923615.8201678949</v>
          </cell>
          <cell r="EE92">
            <v>2153170.932409496</v>
          </cell>
          <cell r="EF92">
            <v>2711505</v>
          </cell>
          <cell r="EG92" t="str">
            <v/>
          </cell>
          <cell r="EH92">
            <v>695301.23</v>
          </cell>
          <cell r="EI92" t="str">
            <v/>
          </cell>
          <cell r="EJ92" t="str">
            <v/>
          </cell>
          <cell r="EK92" t="str">
            <v/>
          </cell>
          <cell r="EL92">
            <v>487098</v>
          </cell>
          <cell r="EM92">
            <v>2966057.44</v>
          </cell>
          <cell r="EN92" t="str">
            <v/>
          </cell>
          <cell r="EO92" t="str">
            <v/>
          </cell>
          <cell r="EP92" t="str">
            <v/>
          </cell>
          <cell r="EQ92" t="str">
            <v/>
          </cell>
          <cell r="ER92" t="str">
            <v/>
          </cell>
          <cell r="ES92" t="str">
            <v/>
          </cell>
          <cell r="ET92" t="str">
            <v/>
          </cell>
          <cell r="EU92">
            <v>29977</v>
          </cell>
          <cell r="EV92">
            <v>1596444</v>
          </cell>
          <cell r="EW92">
            <v>10873</v>
          </cell>
          <cell r="EX92" t="str">
            <v/>
          </cell>
          <cell r="EY92" t="str">
            <v/>
          </cell>
          <cell r="EZ92" t="str">
            <v/>
          </cell>
          <cell r="FA92">
            <v>13492508.808747221</v>
          </cell>
          <cell r="FB92">
            <v>3294337.4979638457</v>
          </cell>
          <cell r="FC92">
            <v>1701065.897024191</v>
          </cell>
          <cell r="FD92">
            <v>13492508.808747221</v>
          </cell>
          <cell r="FE92">
            <v>3294337.4979638457</v>
          </cell>
          <cell r="FF92">
            <v>1701065.897024191</v>
          </cell>
          <cell r="FG92">
            <v>1607317</v>
          </cell>
          <cell r="FH92" t="str">
            <v/>
          </cell>
        </row>
        <row r="93">
          <cell r="B93" t="str">
            <v>Yes</v>
          </cell>
          <cell r="C93" t="str">
            <v>Philadelphia</v>
          </cell>
          <cell r="D93" t="str">
            <v>USA</v>
          </cell>
          <cell r="E93" t="str">
            <v>North America</v>
          </cell>
          <cell r="H93">
            <v>2014</v>
          </cell>
          <cell r="J93" t="str">
            <v>BASIC</v>
          </cell>
          <cell r="K93">
            <v>1547607</v>
          </cell>
          <cell r="L93">
            <v>347.31741</v>
          </cell>
          <cell r="M93">
            <v>367916000000</v>
          </cell>
          <cell r="N93">
            <v>2450710.3227457837</v>
          </cell>
          <cell r="O93">
            <v>1518564.859364534</v>
          </cell>
          <cell r="P93" t="str">
            <v>NE</v>
          </cell>
          <cell r="Q93">
            <v>2226949.2536050119</v>
          </cell>
          <cell r="R93">
            <v>3780212.8054697528</v>
          </cell>
          <cell r="S93" t="str">
            <v>NE</v>
          </cell>
          <cell r="T93">
            <v>3064390</v>
          </cell>
          <cell r="U93" t="str">
            <v>IE</v>
          </cell>
          <cell r="V93" t="str">
            <v>NE</v>
          </cell>
          <cell r="W93" t="str">
            <v>IE</v>
          </cell>
          <cell r="X93" t="str">
            <v>IE</v>
          </cell>
          <cell r="Y93" t="str">
            <v>NE</v>
          </cell>
          <cell r="Z93">
            <v>757217</v>
          </cell>
          <cell r="AA93" t="str">
            <v>NO</v>
          </cell>
          <cell r="AB93" t="str">
            <v>NO</v>
          </cell>
          <cell r="AC93" t="str">
            <v>NO</v>
          </cell>
          <cell r="AD93" t="str">
            <v>NO</v>
          </cell>
          <cell r="AE93" t="str">
            <v>NO</v>
          </cell>
          <cell r="AF93" t="str">
            <v>NO</v>
          </cell>
          <cell r="AG93" t="str">
            <v>NO</v>
          </cell>
          <cell r="AH93">
            <v>479598</v>
          </cell>
          <cell r="AI93">
            <v>2921427.56</v>
          </cell>
          <cell r="AJ93" t="str">
            <v>IE</v>
          </cell>
          <cell r="AK93" t="str">
            <v>NE</v>
          </cell>
          <cell r="AL93" t="str">
            <v>NO</v>
          </cell>
          <cell r="AM93">
            <v>279345.64867521665</v>
          </cell>
          <cell r="AN93" t="str">
            <v>NE</v>
          </cell>
          <cell r="AO93" t="str">
            <v>NO</v>
          </cell>
          <cell r="AP93" t="str">
            <v>NO</v>
          </cell>
          <cell r="AQ93" t="str">
            <v>NO</v>
          </cell>
          <cell r="AR93" t="str">
            <v>NO</v>
          </cell>
          <cell r="AS93" t="str">
            <v>NO</v>
          </cell>
          <cell r="AT93" t="str">
            <v>NE</v>
          </cell>
          <cell r="AU93" t="str">
            <v>IE</v>
          </cell>
          <cell r="AV93" t="str">
            <v>IE</v>
          </cell>
          <cell r="AW93" t="str">
            <v>NO</v>
          </cell>
          <cell r="AX93" t="str">
            <v>NO</v>
          </cell>
          <cell r="AY93">
            <v>115567</v>
          </cell>
          <cell r="AZ93" t="str">
            <v>NO</v>
          </cell>
          <cell r="BA93" t="str">
            <v>NO</v>
          </cell>
          <cell r="BB93" t="str">
            <v>NO</v>
          </cell>
          <cell r="BC93" t="str">
            <v>NO</v>
          </cell>
          <cell r="BD93" t="str">
            <v>NO</v>
          </cell>
          <cell r="BE93">
            <v>493005</v>
          </cell>
          <cell r="BF93" t="str">
            <v>NO</v>
          </cell>
          <cell r="BG93">
            <v>25708.5</v>
          </cell>
          <cell r="BH93" t="str">
            <v>NO</v>
          </cell>
          <cell r="BI93" t="str">
            <v>NO</v>
          </cell>
          <cell r="BJ93">
            <v>1286721</v>
          </cell>
          <cell r="BK93">
            <v>33141</v>
          </cell>
          <cell r="BL93" t="str">
            <v>NE</v>
          </cell>
          <cell r="BM93" t="str">
            <v>NE</v>
          </cell>
          <cell r="BN93" t="str">
            <v>NE</v>
          </cell>
          <cell r="BO93" t="str">
            <v>NE</v>
          </cell>
          <cell r="BP93">
            <v>0</v>
          </cell>
          <cell r="BQ93">
            <v>0</v>
          </cell>
          <cell r="BR93">
            <v>0</v>
          </cell>
          <cell r="BS93">
            <v>0</v>
          </cell>
          <cell r="BT93">
            <v>0</v>
          </cell>
          <cell r="BU93">
            <v>0</v>
          </cell>
          <cell r="BW93">
            <v>17355478.949860301</v>
          </cell>
          <cell r="BX93">
            <v>18675340.949860301</v>
          </cell>
          <cell r="BY93">
            <v>18675340.949860301</v>
          </cell>
          <cell r="BZ93">
            <v>13245862.636350796</v>
          </cell>
          <cell r="CA93">
            <v>13520425.241185084</v>
          </cell>
          <cell r="CB93">
            <v>3200773.2086752169</v>
          </cell>
          <cell r="CC93">
            <v>634280.5</v>
          </cell>
          <cell r="CD93">
            <v>13520425.241185084</v>
          </cell>
          <cell r="CE93">
            <v>3200773.2086752169</v>
          </cell>
          <cell r="CF93">
            <v>634280.5</v>
          </cell>
          <cell r="CG93">
            <v>1319862</v>
          </cell>
          <cell r="CH93" t="str">
            <v/>
          </cell>
          <cell r="CI93">
            <v>8978864.5763507951</v>
          </cell>
          <cell r="CK93">
            <v>2921427.56</v>
          </cell>
          <cell r="CL93">
            <v>25708.5</v>
          </cell>
          <cell r="CM93" t="str">
            <v/>
          </cell>
          <cell r="CN93">
            <v>1319862</v>
          </cell>
          <cell r="CO93" t="str">
            <v/>
          </cell>
          <cell r="CP93">
            <v>3969275.182110318</v>
          </cell>
          <cell r="CQ93">
            <v>6007162.0590747651</v>
          </cell>
          <cell r="CR93">
            <v>3064390</v>
          </cell>
          <cell r="CS93" t="str">
            <v/>
          </cell>
          <cell r="CT93" t="str">
            <v/>
          </cell>
          <cell r="CU93" t="str">
            <v/>
          </cell>
          <cell r="CV93" t="str">
            <v/>
          </cell>
          <cell r="CW93">
            <v>479598</v>
          </cell>
          <cell r="CX93">
            <v>2921427.56</v>
          </cell>
          <cell r="CY93">
            <v>279345.64867521665</v>
          </cell>
          <cell r="CZ93" t="str">
            <v/>
          </cell>
          <cell r="DA93" t="str">
            <v/>
          </cell>
          <cell r="DB93" t="str">
            <v/>
          </cell>
          <cell r="DC93">
            <v>115567</v>
          </cell>
          <cell r="DD93" t="str">
            <v/>
          </cell>
          <cell r="DE93">
            <v>493005</v>
          </cell>
          <cell r="DF93">
            <v>25708.5</v>
          </cell>
          <cell r="DG93">
            <v>3969275.182110318</v>
          </cell>
          <cell r="DH93">
            <v>6007162.0590747651</v>
          </cell>
          <cell r="DI93">
            <v>3064390</v>
          </cell>
          <cell r="DJ93" t="str">
            <v/>
          </cell>
          <cell r="DK93" t="str">
            <v/>
          </cell>
          <cell r="DL93" t="str">
            <v/>
          </cell>
          <cell r="DM93" t="str">
            <v/>
          </cell>
          <cell r="DN93">
            <v>479598</v>
          </cell>
          <cell r="DO93">
            <v>2921427.56</v>
          </cell>
          <cell r="DP93">
            <v>279345.64867521665</v>
          </cell>
          <cell r="DQ93" t="str">
            <v/>
          </cell>
          <cell r="DR93" t="str">
            <v/>
          </cell>
          <cell r="DS93" t="str">
            <v/>
          </cell>
          <cell r="DT93">
            <v>115567</v>
          </cell>
          <cell r="DU93" t="str">
            <v/>
          </cell>
          <cell r="DV93">
            <v>493005</v>
          </cell>
          <cell r="DW93">
            <v>25708.5</v>
          </cell>
          <cell r="DX93">
            <v>1286721</v>
          </cell>
          <cell r="DY93">
            <v>33141</v>
          </cell>
          <cell r="DZ93" t="str">
            <v/>
          </cell>
          <cell r="EA93" t="str">
            <v/>
          </cell>
          <cell r="EB93" t="str">
            <v/>
          </cell>
          <cell r="EC93" t="str">
            <v/>
          </cell>
          <cell r="ED93">
            <v>2450710.3227457837</v>
          </cell>
          <cell r="EE93">
            <v>2226949.2536050119</v>
          </cell>
          <cell r="EF93">
            <v>3064390</v>
          </cell>
          <cell r="EG93" t="str">
            <v/>
          </cell>
          <cell r="EH93">
            <v>757217</v>
          </cell>
          <cell r="EI93" t="str">
            <v/>
          </cell>
          <cell r="EJ93" t="str">
            <v/>
          </cell>
          <cell r="EK93" t="str">
            <v/>
          </cell>
          <cell r="EL93">
            <v>479598</v>
          </cell>
          <cell r="EM93">
            <v>2921427.56</v>
          </cell>
          <cell r="EN93" t="str">
            <v/>
          </cell>
          <cell r="EO93" t="str">
            <v/>
          </cell>
          <cell r="EP93" t="str">
            <v/>
          </cell>
          <cell r="EQ93" t="str">
            <v/>
          </cell>
          <cell r="ER93" t="str">
            <v/>
          </cell>
          <cell r="ES93" t="str">
            <v/>
          </cell>
          <cell r="ET93" t="str">
            <v/>
          </cell>
          <cell r="EU93">
            <v>25708.5</v>
          </cell>
          <cell r="EV93">
            <v>1286721</v>
          </cell>
          <cell r="EW93">
            <v>33141</v>
          </cell>
          <cell r="EX93" t="str">
            <v/>
          </cell>
          <cell r="EY93" t="str">
            <v/>
          </cell>
          <cell r="EZ93" t="str">
            <v/>
          </cell>
          <cell r="FA93">
            <v>13520425.241185084</v>
          </cell>
          <cell r="FB93">
            <v>3200773.2086752169</v>
          </cell>
          <cell r="FC93">
            <v>634280.5</v>
          </cell>
          <cell r="FD93">
            <v>13520425.241185084</v>
          </cell>
          <cell r="FE93">
            <v>3200773.2086752169</v>
          </cell>
          <cell r="FF93">
            <v>634280.5</v>
          </cell>
          <cell r="FG93">
            <v>1319862</v>
          </cell>
          <cell r="FH93" t="str">
            <v/>
          </cell>
        </row>
        <row r="94">
          <cell r="B94" t="str">
            <v>No</v>
          </cell>
          <cell r="C94" t="str">
            <v>Portland</v>
          </cell>
          <cell r="D94" t="str">
            <v>USA</v>
          </cell>
          <cell r="E94" t="str">
            <v>North America</v>
          </cell>
          <cell r="H94">
            <v>2015</v>
          </cell>
          <cell r="J94" t="str">
            <v>BASIC</v>
          </cell>
          <cell r="K94">
            <v>790294</v>
          </cell>
          <cell r="L94">
            <v>1207</v>
          </cell>
          <cell r="M94">
            <v>52876979000</v>
          </cell>
          <cell r="N94">
            <v>520187.49</v>
          </cell>
          <cell r="O94">
            <v>917532.37</v>
          </cell>
          <cell r="P94" t="str">
            <v>NE</v>
          </cell>
          <cell r="Q94">
            <v>493778.03</v>
          </cell>
          <cell r="R94">
            <v>1510531.75</v>
          </cell>
          <cell r="S94" t="str">
            <v>NE</v>
          </cell>
          <cell r="T94" t="str">
            <v>IE</v>
          </cell>
          <cell r="U94" t="str">
            <v>IE</v>
          </cell>
          <cell r="V94" t="str">
            <v>NE</v>
          </cell>
          <cell r="W94" t="str">
            <v>NO</v>
          </cell>
          <cell r="X94" t="str">
            <v>NO</v>
          </cell>
          <cell r="Y94" t="str">
            <v>NO</v>
          </cell>
          <cell r="Z94" t="str">
            <v>NO</v>
          </cell>
          <cell r="AA94" t="str">
            <v>NO; IE</v>
          </cell>
          <cell r="AB94" t="str">
            <v>NO; IE</v>
          </cell>
          <cell r="AC94" t="str">
            <v>NE; NE</v>
          </cell>
          <cell r="AD94" t="str">
            <v>IE</v>
          </cell>
          <cell r="AE94" t="str">
            <v>IE</v>
          </cell>
          <cell r="AF94" t="str">
            <v>NE</v>
          </cell>
          <cell r="AG94" t="str">
            <v>NO</v>
          </cell>
          <cell r="AH94">
            <v>14389</v>
          </cell>
          <cell r="AI94">
            <v>2959154.94</v>
          </cell>
          <cell r="AJ94" t="str">
            <v>IE</v>
          </cell>
          <cell r="AK94" t="str">
            <v>NE</v>
          </cell>
          <cell r="AL94" t="str">
            <v>IE</v>
          </cell>
          <cell r="AM94" t="str">
            <v>IE</v>
          </cell>
          <cell r="AN94" t="str">
            <v>NE</v>
          </cell>
          <cell r="AO94" t="str">
            <v>NO</v>
          </cell>
          <cell r="AP94" t="str">
            <v>NO</v>
          </cell>
          <cell r="AQ94" t="str">
            <v>NE</v>
          </cell>
          <cell r="AR94" t="str">
            <v>NO</v>
          </cell>
          <cell r="AS94" t="str">
            <v>NO</v>
          </cell>
          <cell r="AT94" t="str">
            <v>NE</v>
          </cell>
          <cell r="AU94" t="str">
            <v>IE</v>
          </cell>
          <cell r="AV94" t="str">
            <v>IE</v>
          </cell>
          <cell r="AW94" t="str">
            <v>NE</v>
          </cell>
          <cell r="AX94" t="str">
            <v>NO</v>
          </cell>
          <cell r="AY94">
            <v>104247.8</v>
          </cell>
          <cell r="AZ94" t="str">
            <v>NO</v>
          </cell>
          <cell r="BA94" t="str">
            <v>NO</v>
          </cell>
          <cell r="BB94" t="str">
            <v>NE</v>
          </cell>
          <cell r="BC94" t="str">
            <v>NO</v>
          </cell>
          <cell r="BD94" t="str">
            <v>NO</v>
          </cell>
          <cell r="BE94" t="str">
            <v>NO</v>
          </cell>
          <cell r="BF94" t="str">
            <v>NO</v>
          </cell>
          <cell r="BG94">
            <v>17787.759999999998</v>
          </cell>
          <cell r="BH94" t="str">
            <v>NO</v>
          </cell>
          <cell r="BI94" t="str">
            <v>IE</v>
          </cell>
          <cell r="BJ94" t="str">
            <v>NE</v>
          </cell>
          <cell r="BK94">
            <v>14077.05</v>
          </cell>
          <cell r="BL94" t="str">
            <v>NO</v>
          </cell>
          <cell r="BM94" t="str">
            <v>NO</v>
          </cell>
          <cell r="BN94" t="str">
            <v>NO</v>
          </cell>
          <cell r="BO94">
            <v>0</v>
          </cell>
          <cell r="BP94">
            <v>0</v>
          </cell>
          <cell r="BQ94">
            <v>0</v>
          </cell>
          <cell r="BR94">
            <v>0</v>
          </cell>
          <cell r="BS94">
            <v>0</v>
          </cell>
          <cell r="BT94">
            <v>0</v>
          </cell>
          <cell r="BU94">
            <v>0</v>
          </cell>
          <cell r="BW94">
            <v>6537609.1399999997</v>
          </cell>
          <cell r="BX94">
            <v>6551686.1899999995</v>
          </cell>
          <cell r="BY94">
            <v>6551686.1899999995</v>
          </cell>
          <cell r="BZ94">
            <v>4019374.2699999996</v>
          </cell>
          <cell r="CA94">
            <v>3456418.6399999997</v>
          </cell>
          <cell r="CB94">
            <v>2959154.94</v>
          </cell>
          <cell r="CC94">
            <v>122035.56</v>
          </cell>
          <cell r="CD94">
            <v>3456418.6399999997</v>
          </cell>
          <cell r="CE94">
            <v>2959154.94</v>
          </cell>
          <cell r="CF94">
            <v>122035.56</v>
          </cell>
          <cell r="CG94">
            <v>14077.05</v>
          </cell>
          <cell r="CH94" t="str">
            <v/>
          </cell>
          <cell r="CI94">
            <v>1028354.52</v>
          </cell>
          <cell r="CK94">
            <v>2959154.94</v>
          </cell>
          <cell r="CL94">
            <v>17787.759999999998</v>
          </cell>
          <cell r="CM94" t="str">
            <v/>
          </cell>
          <cell r="CN94">
            <v>14077.05</v>
          </cell>
          <cell r="CO94" t="str">
            <v/>
          </cell>
          <cell r="CP94">
            <v>1437719.8599999999</v>
          </cell>
          <cell r="CQ94">
            <v>2004309.78</v>
          </cell>
          <cell r="CR94" t="str">
            <v/>
          </cell>
          <cell r="CS94" t="str">
            <v/>
          </cell>
          <cell r="CT94" t="str">
            <v/>
          </cell>
          <cell r="CU94" t="str">
            <v/>
          </cell>
          <cell r="CV94" t="str">
            <v/>
          </cell>
          <cell r="CW94">
            <v>14389</v>
          </cell>
          <cell r="CX94">
            <v>2959154.94</v>
          </cell>
          <cell r="CY94" t="str">
            <v/>
          </cell>
          <cell r="CZ94" t="str">
            <v/>
          </cell>
          <cell r="DA94" t="str">
            <v/>
          </cell>
          <cell r="DB94" t="str">
            <v/>
          </cell>
          <cell r="DC94">
            <v>104247.8</v>
          </cell>
          <cell r="DD94" t="str">
            <v/>
          </cell>
          <cell r="DE94" t="str">
            <v/>
          </cell>
          <cell r="DF94">
            <v>17787.759999999998</v>
          </cell>
          <cell r="DG94">
            <v>1437719.8599999999</v>
          </cell>
          <cell r="DH94">
            <v>2004309.78</v>
          </cell>
          <cell r="DI94" t="str">
            <v/>
          </cell>
          <cell r="DJ94" t="str">
            <v/>
          </cell>
          <cell r="DK94" t="str">
            <v/>
          </cell>
          <cell r="DL94" t="str">
            <v/>
          </cell>
          <cell r="DM94" t="str">
            <v/>
          </cell>
          <cell r="DN94">
            <v>14389</v>
          </cell>
          <cell r="DO94">
            <v>2959154.94</v>
          </cell>
          <cell r="DP94" t="str">
            <v/>
          </cell>
          <cell r="DQ94" t="str">
            <v/>
          </cell>
          <cell r="DR94" t="str">
            <v/>
          </cell>
          <cell r="DS94" t="str">
            <v/>
          </cell>
          <cell r="DT94">
            <v>104247.8</v>
          </cell>
          <cell r="DU94" t="str">
            <v/>
          </cell>
          <cell r="DV94" t="str">
            <v/>
          </cell>
          <cell r="DW94">
            <v>17787.759999999998</v>
          </cell>
          <cell r="DX94" t="str">
            <v/>
          </cell>
          <cell r="DY94">
            <v>14077.05</v>
          </cell>
          <cell r="DZ94" t="str">
            <v/>
          </cell>
          <cell r="EA94" t="str">
            <v/>
          </cell>
          <cell r="EB94" t="str">
            <v/>
          </cell>
          <cell r="EC94" t="str">
            <v/>
          </cell>
          <cell r="ED94">
            <v>520187.49</v>
          </cell>
          <cell r="EE94">
            <v>493778.03</v>
          </cell>
          <cell r="EF94" t="str">
            <v/>
          </cell>
          <cell r="EG94" t="str">
            <v/>
          </cell>
          <cell r="EH94" t="str">
            <v/>
          </cell>
          <cell r="EI94" t="str">
            <v>NO; IE</v>
          </cell>
          <cell r="EJ94" t="str">
            <v/>
          </cell>
          <cell r="EK94" t="str">
            <v/>
          </cell>
          <cell r="EL94">
            <v>14389</v>
          </cell>
          <cell r="EM94">
            <v>2959154.94</v>
          </cell>
          <cell r="EN94" t="str">
            <v/>
          </cell>
          <cell r="EO94" t="str">
            <v/>
          </cell>
          <cell r="EP94" t="str">
            <v/>
          </cell>
          <cell r="EQ94" t="str">
            <v/>
          </cell>
          <cell r="ER94" t="str">
            <v/>
          </cell>
          <cell r="ES94" t="str">
            <v/>
          </cell>
          <cell r="ET94" t="str">
            <v/>
          </cell>
          <cell r="EU94">
            <v>17787.759999999998</v>
          </cell>
          <cell r="EV94" t="str">
            <v/>
          </cell>
          <cell r="EW94">
            <v>14077.05</v>
          </cell>
          <cell r="EX94" t="str">
            <v/>
          </cell>
          <cell r="EY94" t="str">
            <v/>
          </cell>
          <cell r="EZ94" t="str">
            <v/>
          </cell>
          <cell r="FA94">
            <v>3456418.6399999997</v>
          </cell>
          <cell r="FB94">
            <v>2959154.94</v>
          </cell>
          <cell r="FC94">
            <v>122035.56</v>
          </cell>
          <cell r="FD94">
            <v>3456418.6399999997</v>
          </cell>
          <cell r="FE94">
            <v>2959154.94</v>
          </cell>
          <cell r="FF94">
            <v>122035.56</v>
          </cell>
          <cell r="FG94">
            <v>14077.05</v>
          </cell>
          <cell r="FH94" t="str">
            <v/>
          </cell>
        </row>
        <row r="95">
          <cell r="B95" t="str">
            <v>No</v>
          </cell>
          <cell r="C95" t="str">
            <v>Portland</v>
          </cell>
          <cell r="D95" t="str">
            <v>USA</v>
          </cell>
          <cell r="E95" t="str">
            <v>North America</v>
          </cell>
          <cell r="H95">
            <v>2014</v>
          </cell>
          <cell r="J95" t="str">
            <v>BASIC</v>
          </cell>
          <cell r="K95">
            <v>776712</v>
          </cell>
          <cell r="L95">
            <v>1207</v>
          </cell>
          <cell r="M95">
            <v>50986449000</v>
          </cell>
          <cell r="N95">
            <v>602021.98</v>
          </cell>
          <cell r="O95">
            <v>991710.41</v>
          </cell>
          <cell r="P95" t="str">
            <v>NE</v>
          </cell>
          <cell r="Q95">
            <v>474933.74</v>
          </cell>
          <cell r="R95">
            <v>1534919.73</v>
          </cell>
          <cell r="S95" t="str">
            <v>NE</v>
          </cell>
          <cell r="T95" t="str">
            <v>IE</v>
          </cell>
          <cell r="U95" t="str">
            <v>IE</v>
          </cell>
          <cell r="V95" t="str">
            <v>NE</v>
          </cell>
          <cell r="W95" t="str">
            <v>NO</v>
          </cell>
          <cell r="X95" t="str">
            <v>NO</v>
          </cell>
          <cell r="Y95" t="str">
            <v>NO</v>
          </cell>
          <cell r="Z95" t="str">
            <v>NO</v>
          </cell>
          <cell r="AA95" t="str">
            <v>NO; IE</v>
          </cell>
          <cell r="AB95" t="str">
            <v>NO; IE</v>
          </cell>
          <cell r="AC95" t="str">
            <v>NE; NE</v>
          </cell>
          <cell r="AD95" t="str">
            <v>IE</v>
          </cell>
          <cell r="AE95" t="str">
            <v>IE</v>
          </cell>
          <cell r="AF95" t="str">
            <v>NE</v>
          </cell>
          <cell r="AG95" t="str">
            <v>NO</v>
          </cell>
          <cell r="AH95">
            <v>14389</v>
          </cell>
          <cell r="AI95">
            <v>2836099.41</v>
          </cell>
          <cell r="AJ95" t="str">
            <v>IE</v>
          </cell>
          <cell r="AK95" t="str">
            <v>NE</v>
          </cell>
          <cell r="AL95" t="str">
            <v>IE</v>
          </cell>
          <cell r="AM95" t="str">
            <v>IE</v>
          </cell>
          <cell r="AN95" t="str">
            <v>NE</v>
          </cell>
          <cell r="AO95" t="str">
            <v>NO</v>
          </cell>
          <cell r="AP95" t="str">
            <v>NO</v>
          </cell>
          <cell r="AQ95" t="str">
            <v>NE</v>
          </cell>
          <cell r="AR95" t="str">
            <v>NO</v>
          </cell>
          <cell r="AS95" t="str">
            <v>NO</v>
          </cell>
          <cell r="AT95" t="str">
            <v/>
          </cell>
          <cell r="AU95" t="str">
            <v>IE</v>
          </cell>
          <cell r="AV95" t="str">
            <v>IE</v>
          </cell>
          <cell r="AW95" t="str">
            <v>NE</v>
          </cell>
          <cell r="AX95" t="str">
            <v>NO</v>
          </cell>
          <cell r="AY95">
            <v>89496.91</v>
          </cell>
          <cell r="AZ95" t="str">
            <v>NO</v>
          </cell>
          <cell r="BA95" t="str">
            <v>NO</v>
          </cell>
          <cell r="BB95" t="str">
            <v>NE</v>
          </cell>
          <cell r="BC95" t="str">
            <v>NO</v>
          </cell>
          <cell r="BD95" t="str">
            <v>NO</v>
          </cell>
          <cell r="BE95" t="str">
            <v>NO</v>
          </cell>
          <cell r="BF95" t="str">
            <v>NO</v>
          </cell>
          <cell r="BG95">
            <v>18190.060000000001</v>
          </cell>
          <cell r="BH95" t="str">
            <v>NO</v>
          </cell>
          <cell r="BI95" t="str">
            <v>IE</v>
          </cell>
          <cell r="BJ95" t="str">
            <v>NE</v>
          </cell>
          <cell r="BK95">
            <v>14778</v>
          </cell>
          <cell r="BL95" t="str">
            <v>NO</v>
          </cell>
          <cell r="BM95" t="str">
            <v>NO</v>
          </cell>
          <cell r="BN95" t="str">
            <v>NO</v>
          </cell>
          <cell r="BO95">
            <v>0</v>
          </cell>
          <cell r="BP95">
            <v>0</v>
          </cell>
          <cell r="BQ95">
            <v>0</v>
          </cell>
          <cell r="BR95">
            <v>0</v>
          </cell>
          <cell r="BS95">
            <v>0</v>
          </cell>
          <cell r="BT95">
            <v>0</v>
          </cell>
          <cell r="BU95">
            <v>0</v>
          </cell>
          <cell r="BW95">
            <v>6561761.2400000002</v>
          </cell>
          <cell r="BX95">
            <v>6576539.2400000002</v>
          </cell>
          <cell r="BY95">
            <v>6576539.2400000002</v>
          </cell>
          <cell r="BZ95">
            <v>3960412.19</v>
          </cell>
          <cell r="CA95">
            <v>3617974.8600000003</v>
          </cell>
          <cell r="CB95">
            <v>2836099.41</v>
          </cell>
          <cell r="CC95">
            <v>107686.97</v>
          </cell>
          <cell r="CD95">
            <v>3617974.8600000003</v>
          </cell>
          <cell r="CE95">
            <v>2836099.41</v>
          </cell>
          <cell r="CF95">
            <v>107686.97</v>
          </cell>
          <cell r="CG95">
            <v>14778</v>
          </cell>
          <cell r="CH95" t="str">
            <v/>
          </cell>
          <cell r="CI95">
            <v>1091344.72</v>
          </cell>
          <cell r="CK95">
            <v>2836099.41</v>
          </cell>
          <cell r="CL95">
            <v>18190.060000000001</v>
          </cell>
          <cell r="CM95" t="str">
            <v/>
          </cell>
          <cell r="CN95">
            <v>14778</v>
          </cell>
          <cell r="CO95" t="str">
            <v/>
          </cell>
          <cell r="CP95">
            <v>1593732.3900000001</v>
          </cell>
          <cell r="CQ95">
            <v>2009853.47</v>
          </cell>
          <cell r="CR95" t="str">
            <v/>
          </cell>
          <cell r="CS95" t="str">
            <v/>
          </cell>
          <cell r="CT95" t="str">
            <v/>
          </cell>
          <cell r="CU95" t="str">
            <v/>
          </cell>
          <cell r="CV95" t="str">
            <v/>
          </cell>
          <cell r="CW95">
            <v>14389</v>
          </cell>
          <cell r="CX95">
            <v>2836099.41</v>
          </cell>
          <cell r="CY95" t="str">
            <v/>
          </cell>
          <cell r="CZ95" t="str">
            <v/>
          </cell>
          <cell r="DA95" t="str">
            <v/>
          </cell>
          <cell r="DB95" t="str">
            <v/>
          </cell>
          <cell r="DC95">
            <v>89496.91</v>
          </cell>
          <cell r="DD95" t="str">
            <v/>
          </cell>
          <cell r="DE95" t="str">
            <v/>
          </cell>
          <cell r="DF95">
            <v>18190.060000000001</v>
          </cell>
          <cell r="DG95">
            <v>1593732.3900000001</v>
          </cell>
          <cell r="DH95">
            <v>2009853.47</v>
          </cell>
          <cell r="DI95" t="str">
            <v/>
          </cell>
          <cell r="DJ95" t="str">
            <v/>
          </cell>
          <cell r="DK95" t="str">
            <v/>
          </cell>
          <cell r="DL95" t="str">
            <v/>
          </cell>
          <cell r="DM95" t="str">
            <v/>
          </cell>
          <cell r="DN95">
            <v>14389</v>
          </cell>
          <cell r="DO95">
            <v>2836099.41</v>
          </cell>
          <cell r="DP95" t="str">
            <v/>
          </cell>
          <cell r="DQ95" t="str">
            <v/>
          </cell>
          <cell r="DR95" t="str">
            <v/>
          </cell>
          <cell r="DS95" t="str">
            <v/>
          </cell>
          <cell r="DT95">
            <v>89496.91</v>
          </cell>
          <cell r="DU95" t="str">
            <v/>
          </cell>
          <cell r="DV95" t="str">
            <v/>
          </cell>
          <cell r="DW95">
            <v>18190.060000000001</v>
          </cell>
          <cell r="DX95" t="str">
            <v/>
          </cell>
          <cell r="DY95">
            <v>14778</v>
          </cell>
          <cell r="DZ95" t="str">
            <v/>
          </cell>
          <cell r="EA95" t="str">
            <v/>
          </cell>
          <cell r="EB95" t="str">
            <v/>
          </cell>
          <cell r="EC95" t="str">
            <v/>
          </cell>
          <cell r="ED95">
            <v>602021.98</v>
          </cell>
          <cell r="EE95">
            <v>474933.74</v>
          </cell>
          <cell r="EF95" t="str">
            <v/>
          </cell>
          <cell r="EG95" t="str">
            <v/>
          </cell>
          <cell r="EH95" t="str">
            <v/>
          </cell>
          <cell r="EI95" t="str">
            <v>NO; IE</v>
          </cell>
          <cell r="EJ95" t="str">
            <v/>
          </cell>
          <cell r="EK95" t="str">
            <v/>
          </cell>
          <cell r="EL95">
            <v>14389</v>
          </cell>
          <cell r="EM95">
            <v>2836099.41</v>
          </cell>
          <cell r="EN95" t="str">
            <v/>
          </cell>
          <cell r="EO95" t="str">
            <v/>
          </cell>
          <cell r="EP95" t="str">
            <v/>
          </cell>
          <cell r="EQ95" t="str">
            <v/>
          </cell>
          <cell r="ER95" t="str">
            <v/>
          </cell>
          <cell r="ES95" t="str">
            <v/>
          </cell>
          <cell r="ET95" t="str">
            <v/>
          </cell>
          <cell r="EU95">
            <v>18190.060000000001</v>
          </cell>
          <cell r="EV95" t="str">
            <v/>
          </cell>
          <cell r="EW95">
            <v>14778</v>
          </cell>
          <cell r="EX95" t="str">
            <v/>
          </cell>
          <cell r="EY95" t="str">
            <v/>
          </cell>
          <cell r="EZ95" t="str">
            <v/>
          </cell>
          <cell r="FA95">
            <v>3617974.8600000003</v>
          </cell>
          <cell r="FB95">
            <v>2836099.41</v>
          </cell>
          <cell r="FC95">
            <v>107686.97</v>
          </cell>
          <cell r="FD95">
            <v>3617974.8600000003</v>
          </cell>
          <cell r="FE95">
            <v>2836099.41</v>
          </cell>
          <cell r="FF95">
            <v>107686.97</v>
          </cell>
          <cell r="FG95">
            <v>14778</v>
          </cell>
          <cell r="FH95" t="str">
            <v/>
          </cell>
        </row>
        <row r="96">
          <cell r="B96" t="str">
            <v>No</v>
          </cell>
          <cell r="C96" t="str">
            <v>Portland</v>
          </cell>
          <cell r="D96" t="str">
            <v>USA</v>
          </cell>
          <cell r="E96" t="str">
            <v>North America</v>
          </cell>
          <cell r="H96">
            <v>2013</v>
          </cell>
          <cell r="J96" t="str">
            <v>BASIC</v>
          </cell>
          <cell r="K96">
            <v>766082</v>
          </cell>
          <cell r="L96">
            <v>1207</v>
          </cell>
          <cell r="M96">
            <v>51320408000</v>
          </cell>
          <cell r="N96">
            <v>628480.93999999994</v>
          </cell>
          <cell r="O96">
            <v>738904.2</v>
          </cell>
          <cell r="P96" t="str">
            <v>NE</v>
          </cell>
          <cell r="Q96">
            <v>474254.19</v>
          </cell>
          <cell r="R96">
            <v>1110586.6499999999</v>
          </cell>
          <cell r="S96" t="str">
            <v>NE</v>
          </cell>
          <cell r="T96" t="str">
            <v>IE</v>
          </cell>
          <cell r="U96" t="str">
            <v>IE</v>
          </cell>
          <cell r="V96" t="str">
            <v>NE</v>
          </cell>
          <cell r="W96" t="str">
            <v>NO</v>
          </cell>
          <cell r="X96" t="str">
            <v>NO</v>
          </cell>
          <cell r="Y96" t="str">
            <v>NO</v>
          </cell>
          <cell r="Z96" t="str">
            <v>NO</v>
          </cell>
          <cell r="AA96" t="str">
            <v>NO; IE</v>
          </cell>
          <cell r="AB96" t="str">
            <v>NO; IE</v>
          </cell>
          <cell r="AC96" t="str">
            <v>NE; NE</v>
          </cell>
          <cell r="AD96" t="str">
            <v>IE</v>
          </cell>
          <cell r="AE96" t="str">
            <v>IE</v>
          </cell>
          <cell r="AF96" t="str">
            <v>NE</v>
          </cell>
          <cell r="AG96" t="str">
            <v>NO</v>
          </cell>
          <cell r="AH96">
            <v>14389</v>
          </cell>
          <cell r="AI96">
            <v>2832632.08</v>
          </cell>
          <cell r="AJ96" t="str">
            <v>IE</v>
          </cell>
          <cell r="AK96" t="str">
            <v>NE</v>
          </cell>
          <cell r="AL96" t="str">
            <v>IE</v>
          </cell>
          <cell r="AM96" t="str">
            <v>IE</v>
          </cell>
          <cell r="AN96" t="str">
            <v>NE</v>
          </cell>
          <cell r="AO96" t="str">
            <v>NO</v>
          </cell>
          <cell r="AP96" t="str">
            <v>NO</v>
          </cell>
          <cell r="AQ96" t="str">
            <v>NE</v>
          </cell>
          <cell r="AR96" t="str">
            <v>NO</v>
          </cell>
          <cell r="AS96" t="str">
            <v>NO</v>
          </cell>
          <cell r="AT96" t="str">
            <v>NE</v>
          </cell>
          <cell r="AU96" t="str">
            <v>IE</v>
          </cell>
          <cell r="AV96" t="str">
            <v>IE</v>
          </cell>
          <cell r="AW96" t="str">
            <v>NE</v>
          </cell>
          <cell r="AX96" t="str">
            <v>NO</v>
          </cell>
          <cell r="AY96">
            <v>93380.15</v>
          </cell>
          <cell r="AZ96" t="str">
            <v>NO</v>
          </cell>
          <cell r="BA96" t="str">
            <v>NO</v>
          </cell>
          <cell r="BB96" t="str">
            <v>NE</v>
          </cell>
          <cell r="BC96" t="str">
            <v>NO</v>
          </cell>
          <cell r="BD96" t="str">
            <v>NO</v>
          </cell>
          <cell r="BE96" t="str">
            <v>NO</v>
          </cell>
          <cell r="BF96" t="str">
            <v>NO</v>
          </cell>
          <cell r="BG96">
            <v>17158</v>
          </cell>
          <cell r="BH96" t="str">
            <v>NO</v>
          </cell>
          <cell r="BI96" t="str">
            <v>IE</v>
          </cell>
          <cell r="BJ96" t="str">
            <v>NE</v>
          </cell>
          <cell r="BK96">
            <v>14823.7</v>
          </cell>
          <cell r="BL96" t="str">
            <v>NO</v>
          </cell>
          <cell r="BM96" t="str">
            <v>NO</v>
          </cell>
          <cell r="BN96" t="str">
            <v>NO</v>
          </cell>
          <cell r="BO96">
            <v>0</v>
          </cell>
          <cell r="BP96">
            <v>0</v>
          </cell>
          <cell r="BQ96">
            <v>0</v>
          </cell>
          <cell r="BR96">
            <v>0</v>
          </cell>
          <cell r="BS96">
            <v>0</v>
          </cell>
          <cell r="BT96">
            <v>0</v>
          </cell>
          <cell r="BU96">
            <v>0</v>
          </cell>
          <cell r="BW96">
            <v>5909785.21</v>
          </cell>
          <cell r="BX96">
            <v>5924608.9100000001</v>
          </cell>
          <cell r="BY96">
            <v>5924608.9100000001</v>
          </cell>
          <cell r="BZ96">
            <v>3981737.91</v>
          </cell>
          <cell r="CA96">
            <v>2966614.9799999995</v>
          </cell>
          <cell r="CB96">
            <v>2832632.08</v>
          </cell>
          <cell r="CC96">
            <v>110538.15</v>
          </cell>
          <cell r="CD96">
            <v>2966614.9799999995</v>
          </cell>
          <cell r="CE96">
            <v>2832632.08</v>
          </cell>
          <cell r="CF96">
            <v>110538.15</v>
          </cell>
          <cell r="CG96">
            <v>14823.7</v>
          </cell>
          <cell r="CH96" t="str">
            <v/>
          </cell>
          <cell r="CI96">
            <v>1117124.1299999999</v>
          </cell>
          <cell r="CK96">
            <v>2832632.08</v>
          </cell>
          <cell r="CL96">
            <v>17158</v>
          </cell>
          <cell r="CM96" t="str">
            <v/>
          </cell>
          <cell r="CN96">
            <v>14823.7</v>
          </cell>
          <cell r="CO96" t="str">
            <v/>
          </cell>
          <cell r="CP96">
            <v>1367385.14</v>
          </cell>
          <cell r="CQ96">
            <v>1584840.8399999999</v>
          </cell>
          <cell r="CR96" t="str">
            <v/>
          </cell>
          <cell r="CS96" t="str">
            <v/>
          </cell>
          <cell r="CT96" t="str">
            <v/>
          </cell>
          <cell r="CU96" t="str">
            <v/>
          </cell>
          <cell r="CV96" t="str">
            <v/>
          </cell>
          <cell r="CW96">
            <v>14389</v>
          </cell>
          <cell r="CX96">
            <v>2832632.08</v>
          </cell>
          <cell r="CY96" t="str">
            <v/>
          </cell>
          <cell r="CZ96" t="str">
            <v/>
          </cell>
          <cell r="DA96" t="str">
            <v/>
          </cell>
          <cell r="DB96" t="str">
            <v/>
          </cell>
          <cell r="DC96">
            <v>93380.15</v>
          </cell>
          <cell r="DD96" t="str">
            <v/>
          </cell>
          <cell r="DE96" t="str">
            <v/>
          </cell>
          <cell r="DF96">
            <v>17158</v>
          </cell>
          <cell r="DG96">
            <v>1367385.14</v>
          </cell>
          <cell r="DH96">
            <v>1584840.8399999999</v>
          </cell>
          <cell r="DI96" t="str">
            <v/>
          </cell>
          <cell r="DJ96" t="str">
            <v/>
          </cell>
          <cell r="DK96" t="str">
            <v/>
          </cell>
          <cell r="DL96" t="str">
            <v/>
          </cell>
          <cell r="DM96" t="str">
            <v/>
          </cell>
          <cell r="DN96">
            <v>14389</v>
          </cell>
          <cell r="DO96">
            <v>2832632.08</v>
          </cell>
          <cell r="DP96" t="str">
            <v/>
          </cell>
          <cell r="DQ96" t="str">
            <v/>
          </cell>
          <cell r="DR96" t="str">
            <v/>
          </cell>
          <cell r="DS96" t="str">
            <v/>
          </cell>
          <cell r="DT96">
            <v>93380.15</v>
          </cell>
          <cell r="DU96" t="str">
            <v/>
          </cell>
          <cell r="DV96" t="str">
            <v/>
          </cell>
          <cell r="DW96">
            <v>17158</v>
          </cell>
          <cell r="DX96" t="str">
            <v/>
          </cell>
          <cell r="DY96">
            <v>14823.7</v>
          </cell>
          <cell r="DZ96" t="str">
            <v/>
          </cell>
          <cell r="EA96" t="str">
            <v/>
          </cell>
          <cell r="EB96" t="str">
            <v/>
          </cell>
          <cell r="EC96" t="str">
            <v/>
          </cell>
          <cell r="ED96">
            <v>628480.93999999994</v>
          </cell>
          <cell r="EE96">
            <v>474254.19</v>
          </cell>
          <cell r="EF96" t="str">
            <v/>
          </cell>
          <cell r="EG96" t="str">
            <v/>
          </cell>
          <cell r="EH96" t="str">
            <v/>
          </cell>
          <cell r="EI96" t="str">
            <v>NO; IE</v>
          </cell>
          <cell r="EJ96" t="str">
            <v/>
          </cell>
          <cell r="EK96" t="str">
            <v/>
          </cell>
          <cell r="EL96">
            <v>14389</v>
          </cell>
          <cell r="EM96">
            <v>2832632.08</v>
          </cell>
          <cell r="EN96" t="str">
            <v/>
          </cell>
          <cell r="EO96" t="str">
            <v/>
          </cell>
          <cell r="EP96" t="str">
            <v/>
          </cell>
          <cell r="EQ96" t="str">
            <v/>
          </cell>
          <cell r="ER96" t="str">
            <v/>
          </cell>
          <cell r="ES96" t="str">
            <v/>
          </cell>
          <cell r="ET96" t="str">
            <v/>
          </cell>
          <cell r="EU96">
            <v>17158</v>
          </cell>
          <cell r="EV96" t="str">
            <v/>
          </cell>
          <cell r="EW96">
            <v>14823.7</v>
          </cell>
          <cell r="EX96" t="str">
            <v/>
          </cell>
          <cell r="EY96" t="str">
            <v/>
          </cell>
          <cell r="EZ96" t="str">
            <v/>
          </cell>
          <cell r="FA96">
            <v>2966614.9799999995</v>
          </cell>
          <cell r="FB96">
            <v>2832632.08</v>
          </cell>
          <cell r="FC96">
            <v>110538.15</v>
          </cell>
          <cell r="FD96">
            <v>2966614.9799999995</v>
          </cell>
          <cell r="FE96">
            <v>2832632.08</v>
          </cell>
          <cell r="FF96">
            <v>110538.15</v>
          </cell>
          <cell r="FG96">
            <v>14823.7</v>
          </cell>
          <cell r="FH96" t="str">
            <v/>
          </cell>
        </row>
        <row r="97">
          <cell r="B97" t="str">
            <v>Yes</v>
          </cell>
          <cell r="C97" t="str">
            <v>Portland</v>
          </cell>
          <cell r="D97" t="str">
            <v>USA</v>
          </cell>
          <cell r="E97" t="str">
            <v>North America</v>
          </cell>
          <cell r="H97">
            <v>2016</v>
          </cell>
          <cell r="J97" t="str">
            <v>BASIC</v>
          </cell>
          <cell r="K97">
            <v>799766</v>
          </cell>
          <cell r="L97">
            <v>1207</v>
          </cell>
          <cell r="M97">
            <v>55146966000</v>
          </cell>
          <cell r="N97">
            <v>559060.79</v>
          </cell>
          <cell r="O97">
            <v>630589.28</v>
          </cell>
          <cell r="P97" t="str">
            <v>NE</v>
          </cell>
          <cell r="Q97">
            <v>518768.91</v>
          </cell>
          <cell r="R97">
            <v>1060517.76</v>
          </cell>
          <cell r="S97" t="str">
            <v>NE</v>
          </cell>
          <cell r="T97" t="str">
            <v>IE</v>
          </cell>
          <cell r="U97" t="str">
            <v>IE</v>
          </cell>
          <cell r="V97" t="str">
            <v>NE</v>
          </cell>
          <cell r="W97" t="str">
            <v>NO</v>
          </cell>
          <cell r="X97" t="str">
            <v>NO</v>
          </cell>
          <cell r="Y97" t="str">
            <v>NO</v>
          </cell>
          <cell r="Z97" t="str">
            <v>NO</v>
          </cell>
          <cell r="AA97" t="str">
            <v>NO; IE</v>
          </cell>
          <cell r="AB97" t="str">
            <v>NO; IE</v>
          </cell>
          <cell r="AC97" t="str">
            <v>NE; NE</v>
          </cell>
          <cell r="AD97" t="str">
            <v>IE</v>
          </cell>
          <cell r="AE97" t="str">
            <v>IE</v>
          </cell>
          <cell r="AF97" t="str">
            <v>NE</v>
          </cell>
          <cell r="AG97" t="str">
            <v>NO</v>
          </cell>
          <cell r="AH97">
            <v>14389</v>
          </cell>
          <cell r="AI97">
            <v>3018203.07</v>
          </cell>
          <cell r="AJ97" t="str">
            <v>IE</v>
          </cell>
          <cell r="AK97" t="str">
            <v>NE</v>
          </cell>
          <cell r="AL97" t="str">
            <v>IE</v>
          </cell>
          <cell r="AM97" t="str">
            <v>IE</v>
          </cell>
          <cell r="AN97" t="str">
            <v>NE</v>
          </cell>
          <cell r="AO97" t="str">
            <v>NO</v>
          </cell>
          <cell r="AP97" t="str">
            <v>NO</v>
          </cell>
          <cell r="AQ97" t="str">
            <v>NE</v>
          </cell>
          <cell r="AR97" t="str">
            <v>NO</v>
          </cell>
          <cell r="AS97" t="str">
            <v>NO</v>
          </cell>
          <cell r="AT97" t="str">
            <v>NE</v>
          </cell>
          <cell r="AU97" t="str">
            <v>IE</v>
          </cell>
          <cell r="AV97" t="str">
            <v>IE</v>
          </cell>
          <cell r="AW97" t="str">
            <v>NE</v>
          </cell>
          <cell r="AX97" t="str">
            <v>NO</v>
          </cell>
          <cell r="AY97">
            <v>111709.37</v>
          </cell>
          <cell r="AZ97" t="str">
            <v>NO</v>
          </cell>
          <cell r="BA97" t="str">
            <v>NO</v>
          </cell>
          <cell r="BB97" t="str">
            <v>NE</v>
          </cell>
          <cell r="BC97" t="str">
            <v>NO</v>
          </cell>
          <cell r="BD97" t="str">
            <v>NO</v>
          </cell>
          <cell r="BE97" t="str">
            <v>NO</v>
          </cell>
          <cell r="BF97" t="str">
            <v>NO</v>
          </cell>
          <cell r="BG97">
            <v>16630.96</v>
          </cell>
          <cell r="BH97" t="str">
            <v>NO</v>
          </cell>
          <cell r="BI97" t="str">
            <v>IE</v>
          </cell>
          <cell r="BJ97" t="str">
            <v>NE</v>
          </cell>
          <cell r="BK97">
            <v>14389</v>
          </cell>
          <cell r="BL97" t="str">
            <v>NO</v>
          </cell>
          <cell r="BM97" t="str">
            <v>NO</v>
          </cell>
          <cell r="BN97" t="str">
            <v>NO</v>
          </cell>
          <cell r="BO97" t="str">
            <v/>
          </cell>
          <cell r="BP97" t="str">
            <v/>
          </cell>
          <cell r="BQ97" t="str">
            <v/>
          </cell>
          <cell r="BR97" t="str">
            <v/>
          </cell>
          <cell r="BS97" t="str">
            <v/>
          </cell>
          <cell r="BT97" t="str">
            <v/>
          </cell>
          <cell r="BU97" t="str">
            <v/>
          </cell>
          <cell r="BW97">
            <v>5929869.1400000006</v>
          </cell>
          <cell r="BX97">
            <v>5944258.1400000006</v>
          </cell>
          <cell r="BY97">
            <v>5944258.1400000006</v>
          </cell>
          <cell r="BZ97">
            <v>4141441.7299999995</v>
          </cell>
          <cell r="CA97">
            <v>2783325.74</v>
          </cell>
          <cell r="CB97">
            <v>3018203.07</v>
          </cell>
          <cell r="CC97">
            <v>128340.32999999999</v>
          </cell>
          <cell r="CD97">
            <v>2783325.74</v>
          </cell>
          <cell r="CE97">
            <v>3018203.07</v>
          </cell>
          <cell r="CF97">
            <v>128340.32999999999</v>
          </cell>
          <cell r="CG97">
            <v>14389</v>
          </cell>
          <cell r="CH97" t="str">
            <v/>
          </cell>
          <cell r="CI97">
            <v>1092218.7</v>
          </cell>
          <cell r="CK97">
            <v>3018203.07</v>
          </cell>
          <cell r="CL97">
            <v>16630.96</v>
          </cell>
          <cell r="CM97" t="str">
            <v/>
          </cell>
          <cell r="CN97">
            <v>14389</v>
          </cell>
          <cell r="CO97" t="str">
            <v/>
          </cell>
          <cell r="CP97">
            <v>1189650.07</v>
          </cell>
          <cell r="CQ97">
            <v>1579286.67</v>
          </cell>
          <cell r="CR97" t="str">
            <v/>
          </cell>
          <cell r="CS97" t="str">
            <v/>
          </cell>
          <cell r="CT97" t="str">
            <v/>
          </cell>
          <cell r="CU97" t="str">
            <v/>
          </cell>
          <cell r="CV97" t="str">
            <v/>
          </cell>
          <cell r="CW97">
            <v>14389</v>
          </cell>
          <cell r="CX97">
            <v>3018203.07</v>
          </cell>
          <cell r="CY97" t="str">
            <v/>
          </cell>
          <cell r="CZ97" t="str">
            <v/>
          </cell>
          <cell r="DA97" t="str">
            <v/>
          </cell>
          <cell r="DB97" t="str">
            <v/>
          </cell>
          <cell r="DC97">
            <v>111709.37</v>
          </cell>
          <cell r="DD97" t="str">
            <v/>
          </cell>
          <cell r="DE97" t="str">
            <v/>
          </cell>
          <cell r="DF97">
            <v>16630.96</v>
          </cell>
          <cell r="DG97">
            <v>1189650.07</v>
          </cell>
          <cell r="DH97">
            <v>1579286.67</v>
          </cell>
          <cell r="DI97" t="str">
            <v/>
          </cell>
          <cell r="DJ97" t="str">
            <v/>
          </cell>
          <cell r="DK97" t="str">
            <v/>
          </cell>
          <cell r="DL97" t="str">
            <v/>
          </cell>
          <cell r="DM97" t="str">
            <v/>
          </cell>
          <cell r="DN97">
            <v>14389</v>
          </cell>
          <cell r="DO97">
            <v>3018203.07</v>
          </cell>
          <cell r="DP97" t="str">
            <v/>
          </cell>
          <cell r="DQ97" t="str">
            <v/>
          </cell>
          <cell r="DR97" t="str">
            <v/>
          </cell>
          <cell r="DS97" t="str">
            <v/>
          </cell>
          <cell r="DT97">
            <v>111709.37</v>
          </cell>
          <cell r="DU97" t="str">
            <v/>
          </cell>
          <cell r="DV97" t="str">
            <v/>
          </cell>
          <cell r="DW97">
            <v>16630.96</v>
          </cell>
          <cell r="DX97" t="str">
            <v/>
          </cell>
          <cell r="DY97">
            <v>14389</v>
          </cell>
          <cell r="DZ97" t="str">
            <v/>
          </cell>
          <cell r="EA97" t="str">
            <v/>
          </cell>
          <cell r="EB97" t="str">
            <v/>
          </cell>
          <cell r="EC97" t="str">
            <v/>
          </cell>
          <cell r="ED97">
            <v>559060.79</v>
          </cell>
          <cell r="EE97">
            <v>518768.91</v>
          </cell>
          <cell r="EF97" t="str">
            <v/>
          </cell>
          <cell r="EG97" t="str">
            <v/>
          </cell>
          <cell r="EH97" t="str">
            <v/>
          </cell>
          <cell r="EI97" t="str">
            <v>NO; IE</v>
          </cell>
          <cell r="EJ97" t="str">
            <v/>
          </cell>
          <cell r="EK97" t="str">
            <v/>
          </cell>
          <cell r="EL97">
            <v>14389</v>
          </cell>
          <cell r="EM97">
            <v>3018203.07</v>
          </cell>
          <cell r="EN97" t="str">
            <v/>
          </cell>
          <cell r="EO97" t="str">
            <v/>
          </cell>
          <cell r="EP97" t="str">
            <v/>
          </cell>
          <cell r="EQ97" t="str">
            <v/>
          </cell>
          <cell r="ER97" t="str">
            <v/>
          </cell>
          <cell r="ES97" t="str">
            <v/>
          </cell>
          <cell r="ET97" t="str">
            <v/>
          </cell>
          <cell r="EU97">
            <v>16630.96</v>
          </cell>
          <cell r="EV97" t="str">
            <v/>
          </cell>
          <cell r="EW97">
            <v>14389</v>
          </cell>
          <cell r="EX97" t="str">
            <v/>
          </cell>
          <cell r="EY97" t="str">
            <v/>
          </cell>
          <cell r="EZ97" t="str">
            <v/>
          </cell>
          <cell r="FA97" t="str">
            <v/>
          </cell>
          <cell r="FB97" t="str">
            <v/>
          </cell>
          <cell r="FC97" t="str">
            <v/>
          </cell>
          <cell r="FD97" t="str">
            <v/>
          </cell>
          <cell r="FE97" t="str">
            <v/>
          </cell>
          <cell r="FF97" t="str">
            <v/>
          </cell>
          <cell r="FG97" t="str">
            <v/>
          </cell>
          <cell r="FH97" t="str">
            <v/>
          </cell>
        </row>
        <row r="98">
          <cell r="B98" t="str">
            <v>Yes</v>
          </cell>
          <cell r="C98" t="str">
            <v>Rio de Janeiro</v>
          </cell>
          <cell r="D98" t="str">
            <v>Brazil</v>
          </cell>
          <cell r="E98" t="str">
            <v>Latin America</v>
          </cell>
          <cell r="H98">
            <v>2012</v>
          </cell>
          <cell r="J98" t="str">
            <v>BASIC</v>
          </cell>
          <cell r="K98">
            <v>6390290</v>
          </cell>
          <cell r="L98">
            <v>1224.56</v>
          </cell>
          <cell r="M98">
            <v>75060683634</v>
          </cell>
          <cell r="N98">
            <v>619474.94239871937</v>
          </cell>
          <cell r="O98">
            <v>1364648.2412052159</v>
          </cell>
          <cell r="P98" t="str">
            <v>NE</v>
          </cell>
          <cell r="Q98">
            <v>120117.16649917484</v>
          </cell>
          <cell r="R98">
            <v>2024690.3877564943</v>
          </cell>
          <cell r="S98" t="str">
            <v>NE</v>
          </cell>
          <cell r="T98">
            <v>2064286.2352058045</v>
          </cell>
          <cell r="U98">
            <v>601627.26418700593</v>
          </cell>
          <cell r="V98" t="str">
            <v>NE</v>
          </cell>
          <cell r="W98">
            <v>1353546.5242982078</v>
          </cell>
          <cell r="X98" t="str">
            <v>NO</v>
          </cell>
          <cell r="Y98" t="str">
            <v>NE</v>
          </cell>
          <cell r="Z98">
            <v>3251638.0102933897</v>
          </cell>
          <cell r="AA98">
            <v>62.053308308700011</v>
          </cell>
          <cell r="AB98">
            <v>601.32194827916567</v>
          </cell>
          <cell r="AC98" t="str">
            <v>NE</v>
          </cell>
          <cell r="AD98">
            <v>29300.692913167924</v>
          </cell>
          <cell r="AE98">
            <v>17850.596525771925</v>
          </cell>
          <cell r="AF98">
            <v>1495373.8418812777</v>
          </cell>
          <cell r="AG98">
            <v>921414</v>
          </cell>
          <cell r="AH98">
            <v>121122.44316930753</v>
          </cell>
          <cell r="AI98">
            <v>5336331.6780053079</v>
          </cell>
          <cell r="AJ98" t="str">
            <v>NO</v>
          </cell>
          <cell r="AK98" t="str">
            <v>NE</v>
          </cell>
          <cell r="AL98">
            <v>3699.7513027709656</v>
          </cell>
          <cell r="AM98">
            <v>87093.65962275854</v>
          </cell>
          <cell r="AN98" t="str">
            <v>NE</v>
          </cell>
          <cell r="AO98">
            <v>9935.8456347251777</v>
          </cell>
          <cell r="AP98" t="str">
            <v>NO</v>
          </cell>
          <cell r="AQ98" t="str">
            <v>NE</v>
          </cell>
          <cell r="AR98">
            <v>0</v>
          </cell>
          <cell r="AS98" t="str">
            <v>NO</v>
          </cell>
          <cell r="AT98">
            <v>1665804.7248953958</v>
          </cell>
          <cell r="AU98" t="str">
            <v>IE</v>
          </cell>
          <cell r="AV98" t="str">
            <v>NO</v>
          </cell>
          <cell r="AW98" t="str">
            <v>NE</v>
          </cell>
          <cell r="AX98">
            <v>462950.67</v>
          </cell>
          <cell r="AY98">
            <v>1242450.5599999998</v>
          </cell>
          <cell r="AZ98" t="str">
            <v>NO</v>
          </cell>
          <cell r="BA98">
            <v>731.53</v>
          </cell>
          <cell r="BB98" t="str">
            <v>NO</v>
          </cell>
          <cell r="BC98" t="str">
            <v>NO</v>
          </cell>
          <cell r="BD98">
            <v>449.87899999999996</v>
          </cell>
          <cell r="BE98" t="str">
            <v>NO</v>
          </cell>
          <cell r="BF98" t="str">
            <v>NO</v>
          </cell>
          <cell r="BG98">
            <v>624256.30000000005</v>
          </cell>
          <cell r="BH98" t="str">
            <v>NO</v>
          </cell>
          <cell r="BI98" t="str">
            <v>NO</v>
          </cell>
          <cell r="BJ98">
            <v>2304249.9363226704</v>
          </cell>
          <cell r="BK98">
            <v>94078.038122067665</v>
          </cell>
          <cell r="BL98">
            <v>14423.946378742858</v>
          </cell>
          <cell r="BM98">
            <v>-11639.27708005071</v>
          </cell>
          <cell r="BN98">
            <v>5801.7343736654757</v>
          </cell>
          <cell r="BO98">
            <v>1028166.6173436131</v>
          </cell>
          <cell r="BP98">
            <v>0</v>
          </cell>
          <cell r="BQ98">
            <v>0</v>
          </cell>
          <cell r="BR98">
            <v>0</v>
          </cell>
          <cell r="BS98">
            <v>0</v>
          </cell>
          <cell r="BT98">
            <v>0</v>
          </cell>
          <cell r="BU98">
            <v>0</v>
          </cell>
          <cell r="BW98">
            <v>17006641.74298102</v>
          </cell>
          <cell r="BX98">
            <v>22574734.687874787</v>
          </cell>
          <cell r="BY98">
            <v>23602901.305218399</v>
          </cell>
          <cell r="BZ98">
            <v>17326232.100145981</v>
          </cell>
          <cell r="CA98">
            <v>9238741.8694154564</v>
          </cell>
          <cell r="CB98">
            <v>5437060.9345655628</v>
          </cell>
          <cell r="CC98">
            <v>2330838.9389999998</v>
          </cell>
          <cell r="CD98">
            <v>10734115.711296733</v>
          </cell>
          <cell r="CE98">
            <v>7102865.6594609581</v>
          </cell>
          <cell r="CF98">
            <v>2330838.9389999998</v>
          </cell>
          <cell r="CG98">
            <v>2398327.9744447381</v>
          </cell>
          <cell r="CH98">
            <v>8586.4036723576246</v>
          </cell>
          <cell r="CI98">
            <v>8480962.0680860803</v>
          </cell>
          <cell r="CK98">
            <v>5349967.2749428041</v>
          </cell>
          <cell r="CL98">
            <v>1088388.3790000002</v>
          </cell>
          <cell r="CM98" t="str">
            <v/>
          </cell>
          <cell r="CN98">
            <v>2398327.9744447381</v>
          </cell>
          <cell r="CO98">
            <v>8586.4036723576246</v>
          </cell>
          <cell r="CP98">
            <v>1984123.1836039354</v>
          </cell>
          <cell r="CQ98">
            <v>2144807.554255669</v>
          </cell>
          <cell r="CR98">
            <v>2665913.4993928103</v>
          </cell>
          <cell r="CS98">
            <v>1353546.5242982078</v>
          </cell>
          <cell r="CT98">
            <v>663.37525658786569</v>
          </cell>
          <cell r="CU98">
            <v>47151.28943893985</v>
          </cell>
          <cell r="CV98">
            <v>921414</v>
          </cell>
          <cell r="CW98">
            <v>121122.44316930753</v>
          </cell>
          <cell r="CX98">
            <v>5336331.6780053079</v>
          </cell>
          <cell r="CY98">
            <v>90793.410925529504</v>
          </cell>
          <cell r="CZ98">
            <v>9935.8456347251777</v>
          </cell>
          <cell r="DA98" t="str">
            <v/>
          </cell>
          <cell r="DB98" t="str">
            <v/>
          </cell>
          <cell r="DC98">
            <v>1705401.2299999997</v>
          </cell>
          <cell r="DD98">
            <v>731.53</v>
          </cell>
          <cell r="DE98">
            <v>449.87899999999996</v>
          </cell>
          <cell r="DF98">
            <v>624256.30000000005</v>
          </cell>
          <cell r="DG98">
            <v>1984123.1836039354</v>
          </cell>
          <cell r="DH98">
            <v>2144807.554255669</v>
          </cell>
          <cell r="DI98">
            <v>2665913.4993928103</v>
          </cell>
          <cell r="DJ98">
            <v>1353546.5242982078</v>
          </cell>
          <cell r="DK98">
            <v>663.37525658786569</v>
          </cell>
          <cell r="DL98">
            <v>1542525.1313202176</v>
          </cell>
          <cell r="DM98">
            <v>921414</v>
          </cell>
          <cell r="DN98">
            <v>121122.44316930753</v>
          </cell>
          <cell r="DO98">
            <v>5336331.6780053079</v>
          </cell>
          <cell r="DP98">
            <v>90793.410925529504</v>
          </cell>
          <cell r="DQ98">
            <v>9935.8456347251777</v>
          </cell>
          <cell r="DR98">
            <v>1665804.7248953958</v>
          </cell>
          <cell r="DS98" t="str">
            <v/>
          </cell>
          <cell r="DT98">
            <v>1705401.2299999997</v>
          </cell>
          <cell r="DU98">
            <v>731.53</v>
          </cell>
          <cell r="DV98">
            <v>449.87899999999996</v>
          </cell>
          <cell r="DW98">
            <v>624256.30000000005</v>
          </cell>
          <cell r="DX98">
            <v>2304249.9363226704</v>
          </cell>
          <cell r="DY98">
            <v>94078.038122067665</v>
          </cell>
          <cell r="DZ98">
            <v>14423.946378742858</v>
          </cell>
          <cell r="EA98">
            <v>-11639.27708005071</v>
          </cell>
          <cell r="EB98">
            <v>5801.7343736654757</v>
          </cell>
          <cell r="EC98">
            <v>1028166.6173436131</v>
          </cell>
          <cell r="ED98">
            <v>619474.94239871937</v>
          </cell>
          <cell r="EE98">
            <v>120117.16649917484</v>
          </cell>
          <cell r="EF98">
            <v>2064286.2352058045</v>
          </cell>
          <cell r="EG98">
            <v>1353546.5242982078</v>
          </cell>
          <cell r="EH98">
            <v>3251638.0102933897</v>
          </cell>
          <cell r="EI98">
            <v>62.053308308700011</v>
          </cell>
          <cell r="EJ98">
            <v>29300.692913167924</v>
          </cell>
          <cell r="EK98">
            <v>921414</v>
          </cell>
          <cell r="EL98">
            <v>121122.44316930753</v>
          </cell>
          <cell r="EM98">
            <v>5336331.6780053079</v>
          </cell>
          <cell r="EN98">
            <v>3699.7513027709656</v>
          </cell>
          <cell r="EO98">
            <v>9935.8456347251777</v>
          </cell>
          <cell r="EP98" t="str">
            <v/>
          </cell>
          <cell r="EQ98" t="str">
            <v/>
          </cell>
          <cell r="ER98">
            <v>462950.67</v>
          </cell>
          <cell r="ES98">
            <v>731.53</v>
          </cell>
          <cell r="ET98">
            <v>449.87899999999996</v>
          </cell>
          <cell r="EU98">
            <v>624256.30000000005</v>
          </cell>
          <cell r="EV98">
            <v>2304249.9363226704</v>
          </cell>
          <cell r="EW98">
            <v>94078.038122067665</v>
          </cell>
          <cell r="EX98">
            <v>14423.946378742858</v>
          </cell>
          <cell r="EY98">
            <v>-11639.27708005071</v>
          </cell>
          <cell r="EZ98">
            <v>5801.7343736654757</v>
          </cell>
          <cell r="FA98">
            <v>9238741.8694154564</v>
          </cell>
          <cell r="FB98">
            <v>5437060.9345655628</v>
          </cell>
          <cell r="FC98">
            <v>2330838.9389999998</v>
          </cell>
          <cell r="FD98">
            <v>10734115.711296733</v>
          </cell>
          <cell r="FE98">
            <v>7102865.6594609581</v>
          </cell>
          <cell r="FF98">
            <v>2330838.9389999998</v>
          </cell>
          <cell r="FG98">
            <v>2398327.9744447381</v>
          </cell>
          <cell r="FH98">
            <v>8586.4036723576246</v>
          </cell>
        </row>
        <row r="99">
          <cell r="B99" t="str">
            <v>No</v>
          </cell>
          <cell r="C99" t="str">
            <v>San Francisco</v>
          </cell>
          <cell r="D99" t="str">
            <v>USA</v>
          </cell>
          <cell r="E99" t="str">
            <v>North America</v>
          </cell>
          <cell r="H99">
            <v>2012</v>
          </cell>
          <cell r="J99" t="str">
            <v>BASIC</v>
          </cell>
          <cell r="K99">
            <v>827420</v>
          </cell>
          <cell r="L99">
            <v>121</v>
          </cell>
          <cell r="M99">
            <v>89205219000</v>
          </cell>
          <cell r="N99">
            <v>767434.603626</v>
          </cell>
          <cell r="O99">
            <v>283079.60335203569</v>
          </cell>
          <cell r="P99">
            <v>26539.097051081186</v>
          </cell>
          <cell r="Q99">
            <v>684387.22342888103</v>
          </cell>
          <cell r="R99">
            <v>791168.20160823897</v>
          </cell>
          <cell r="S99">
            <v>64480.793143729476</v>
          </cell>
          <cell r="T99" t="str">
            <v>IE</v>
          </cell>
          <cell r="U99" t="str">
            <v>IE</v>
          </cell>
          <cell r="V99" t="str">
            <v>IE</v>
          </cell>
          <cell r="W99">
            <v>70.5</v>
          </cell>
          <cell r="X99" t="str">
            <v>NO</v>
          </cell>
          <cell r="Y99" t="str">
            <v>NO</v>
          </cell>
          <cell r="Z99">
            <v>64223.613422818788</v>
          </cell>
          <cell r="AA99">
            <v>109</v>
          </cell>
          <cell r="AB99" t="str">
            <v>NO</v>
          </cell>
          <cell r="AC99" t="str">
            <v>NO</v>
          </cell>
          <cell r="AD99">
            <v>169081</v>
          </cell>
          <cell r="AE99" t="str">
            <v>NO</v>
          </cell>
          <cell r="AF99" t="str">
            <v>NO</v>
          </cell>
          <cell r="AG99">
            <v>0</v>
          </cell>
          <cell r="AH99">
            <v>13279.46497460359</v>
          </cell>
          <cell r="AI99">
            <v>1970894.4880138319</v>
          </cell>
          <cell r="AJ99" t="str">
            <v>IE</v>
          </cell>
          <cell r="AK99" t="str">
            <v>IE</v>
          </cell>
          <cell r="AL99">
            <v>11521.719372400403</v>
          </cell>
          <cell r="AM99">
            <v>57103.92393852731</v>
          </cell>
          <cell r="AN99" t="str">
            <v>NE</v>
          </cell>
          <cell r="AO99">
            <v>554661</v>
          </cell>
          <cell r="AP99" t="str">
            <v>NO</v>
          </cell>
          <cell r="AQ99" t="str">
            <v>NE</v>
          </cell>
          <cell r="AR99" t="str">
            <v>NO</v>
          </cell>
          <cell r="AS99" t="str">
            <v>NO</v>
          </cell>
          <cell r="AT99" t="str">
            <v>NE</v>
          </cell>
          <cell r="AU99" t="str">
            <v>NO</v>
          </cell>
          <cell r="AV99" t="str">
            <v>NO</v>
          </cell>
          <cell r="AW99" t="str">
            <v>NE</v>
          </cell>
          <cell r="AX99" t="str">
            <v>NO</v>
          </cell>
          <cell r="AY99">
            <v>180397.52506944002</v>
          </cell>
          <cell r="AZ99" t="str">
            <v>NO</v>
          </cell>
          <cell r="BA99" t="str">
            <v>NO</v>
          </cell>
          <cell r="BB99" t="str">
            <v>NO</v>
          </cell>
          <cell r="BC99" t="str">
            <v>NO</v>
          </cell>
          <cell r="BD99" t="str">
            <v>NO</v>
          </cell>
          <cell r="BE99" t="str">
            <v>NO</v>
          </cell>
          <cell r="BF99" t="str">
            <v>NO</v>
          </cell>
          <cell r="BG99">
            <v>9324.9940362863308</v>
          </cell>
          <cell r="BH99" t="str">
            <v>NO</v>
          </cell>
          <cell r="BI99" t="str">
            <v>NO</v>
          </cell>
          <cell r="BJ99" t="str">
            <v>NO</v>
          </cell>
          <cell r="BK99" t="str">
            <v>NE</v>
          </cell>
          <cell r="BL99" t="str">
            <v>NO</v>
          </cell>
          <cell r="BM99">
            <v>5346.9</v>
          </cell>
          <cell r="BN99" t="str">
            <v>NO</v>
          </cell>
          <cell r="BO99" t="str">
            <v>NE</v>
          </cell>
          <cell r="BP99">
            <v>0</v>
          </cell>
          <cell r="BQ99">
            <v>0</v>
          </cell>
          <cell r="BR99">
            <v>0</v>
          </cell>
          <cell r="BS99">
            <v>0</v>
          </cell>
          <cell r="BT99">
            <v>0</v>
          </cell>
          <cell r="BU99">
            <v>0</v>
          </cell>
          <cell r="BW99">
            <v>5492513.2474202449</v>
          </cell>
          <cell r="BX99">
            <v>5588880.0376150561</v>
          </cell>
          <cell r="BY99">
            <v>5588880.0376150561</v>
          </cell>
          <cell r="BZ99">
            <v>4250334.5068748221</v>
          </cell>
          <cell r="CA99">
            <v>2708609.5969897592</v>
          </cell>
          <cell r="CB99">
            <v>2594181.1313247597</v>
          </cell>
          <cell r="CC99">
            <v>189722.51910572636</v>
          </cell>
          <cell r="CD99">
            <v>2799629.4871845702</v>
          </cell>
          <cell r="CE99">
            <v>2594181.1313247597</v>
          </cell>
          <cell r="CF99">
            <v>189722.51910572636</v>
          </cell>
          <cell r="CG99" t="str">
            <v/>
          </cell>
          <cell r="CH99">
            <v>5346.9</v>
          </cell>
          <cell r="CI99">
            <v>1698585.4054523034</v>
          </cell>
          <cell r="CK99">
            <v>2537077.207386232</v>
          </cell>
          <cell r="CL99">
            <v>9324.9940362863308</v>
          </cell>
          <cell r="CM99" t="str">
            <v/>
          </cell>
          <cell r="CN99" t="str">
            <v/>
          </cell>
          <cell r="CO99">
            <v>5346.9</v>
          </cell>
          <cell r="CP99">
            <v>1050514.2069780356</v>
          </cell>
          <cell r="CQ99">
            <v>1475555.42503712</v>
          </cell>
          <cell r="CR99" t="str">
            <v/>
          </cell>
          <cell r="CS99">
            <v>70.5</v>
          </cell>
          <cell r="CT99">
            <v>109</v>
          </cell>
          <cell r="CU99">
            <v>169081</v>
          </cell>
          <cell r="CV99" t="str">
            <v/>
          </cell>
          <cell r="CW99">
            <v>13279.46497460359</v>
          </cell>
          <cell r="CX99">
            <v>1970894.4880138319</v>
          </cell>
          <cell r="CY99">
            <v>68625.643310927713</v>
          </cell>
          <cell r="CZ99">
            <v>554661</v>
          </cell>
          <cell r="DA99" t="str">
            <v/>
          </cell>
          <cell r="DB99" t="str">
            <v/>
          </cell>
          <cell r="DC99">
            <v>180397.52506944002</v>
          </cell>
          <cell r="DD99" t="str">
            <v/>
          </cell>
          <cell r="DE99" t="str">
            <v/>
          </cell>
          <cell r="DF99">
            <v>9324.9940362863308</v>
          </cell>
          <cell r="DG99">
            <v>1077053.3040291169</v>
          </cell>
          <cell r="DH99">
            <v>1540036.2181808494</v>
          </cell>
          <cell r="DI99" t="str">
            <v/>
          </cell>
          <cell r="DJ99">
            <v>70.5</v>
          </cell>
          <cell r="DK99">
            <v>109</v>
          </cell>
          <cell r="DL99">
            <v>169081</v>
          </cell>
          <cell r="DM99" t="str">
            <v/>
          </cell>
          <cell r="DN99">
            <v>13279.46497460359</v>
          </cell>
          <cell r="DO99">
            <v>1970894.4880138319</v>
          </cell>
          <cell r="DP99">
            <v>68625.643310927713</v>
          </cell>
          <cell r="DQ99">
            <v>554661</v>
          </cell>
          <cell r="DR99" t="str">
            <v/>
          </cell>
          <cell r="DS99" t="str">
            <v/>
          </cell>
          <cell r="DT99">
            <v>180397.52506944002</v>
          </cell>
          <cell r="DU99" t="str">
            <v/>
          </cell>
          <cell r="DV99" t="str">
            <v/>
          </cell>
          <cell r="DW99">
            <v>9324.9940362863308</v>
          </cell>
          <cell r="DX99" t="str">
            <v/>
          </cell>
          <cell r="DY99" t="str">
            <v/>
          </cell>
          <cell r="DZ99" t="str">
            <v/>
          </cell>
          <cell r="EA99">
            <v>5346.9</v>
          </cell>
          <cell r="EB99" t="str">
            <v/>
          </cell>
          <cell r="EC99" t="str">
            <v/>
          </cell>
          <cell r="ED99">
            <v>767434.603626</v>
          </cell>
          <cell r="EE99">
            <v>684387.22342888103</v>
          </cell>
          <cell r="EF99" t="str">
            <v/>
          </cell>
          <cell r="EG99">
            <v>70.5</v>
          </cell>
          <cell r="EH99">
            <v>64223.613422818788</v>
          </cell>
          <cell r="EI99">
            <v>109</v>
          </cell>
          <cell r="EJ99">
            <v>169081</v>
          </cell>
          <cell r="EK99" t="str">
            <v/>
          </cell>
          <cell r="EL99">
            <v>13279.46497460359</v>
          </cell>
          <cell r="EM99">
            <v>1970894.4880138319</v>
          </cell>
          <cell r="EN99">
            <v>11521.719372400403</v>
          </cell>
          <cell r="EO99">
            <v>554661</v>
          </cell>
          <cell r="EP99" t="str">
            <v/>
          </cell>
          <cell r="EQ99" t="str">
            <v/>
          </cell>
          <cell r="ER99" t="str">
            <v/>
          </cell>
          <cell r="ES99" t="str">
            <v/>
          </cell>
          <cell r="ET99" t="str">
            <v/>
          </cell>
          <cell r="EU99">
            <v>9324.9940362863308</v>
          </cell>
          <cell r="EV99" t="str">
            <v/>
          </cell>
          <cell r="EW99" t="str">
            <v/>
          </cell>
          <cell r="EX99" t="str">
            <v/>
          </cell>
          <cell r="EY99">
            <v>5346.9</v>
          </cell>
          <cell r="EZ99" t="str">
            <v/>
          </cell>
          <cell r="FA99">
            <v>2708609.5969897592</v>
          </cell>
          <cell r="FB99">
            <v>2594181.1313247597</v>
          </cell>
          <cell r="FC99">
            <v>189722.51910572636</v>
          </cell>
          <cell r="FD99">
            <v>2799629.4871845702</v>
          </cell>
          <cell r="FE99">
            <v>2594181.1313247597</v>
          </cell>
          <cell r="FF99">
            <v>189722.51910572636</v>
          </cell>
          <cell r="FG99" t="str">
            <v/>
          </cell>
          <cell r="FH99">
            <v>5346.9</v>
          </cell>
        </row>
        <row r="100">
          <cell r="B100" t="str">
            <v>No</v>
          </cell>
          <cell r="C100" t="str">
            <v>San Francisco</v>
          </cell>
          <cell r="D100" t="str">
            <v>USA</v>
          </cell>
          <cell r="E100" t="str">
            <v>North America</v>
          </cell>
          <cell r="H100">
            <v>2015</v>
          </cell>
          <cell r="J100" t="str">
            <v>BASIC</v>
          </cell>
          <cell r="K100">
            <v>864816</v>
          </cell>
          <cell r="L100">
            <v>121</v>
          </cell>
          <cell r="M100">
            <v>89205219000</v>
          </cell>
          <cell r="N100">
            <v>621344.93046325003</v>
          </cell>
          <cell r="O100">
            <v>236796.83811436687</v>
          </cell>
          <cell r="P100">
            <v>25950.258951160482</v>
          </cell>
          <cell r="Q100">
            <v>599150.89546889684</v>
          </cell>
          <cell r="R100">
            <v>736871.07048686373</v>
          </cell>
          <cell r="S100">
            <v>66653.793216028571</v>
          </cell>
          <cell r="T100" t="str">
            <v>IE</v>
          </cell>
          <cell r="U100" t="str">
            <v>IE</v>
          </cell>
          <cell r="V100" t="str">
            <v>IE</v>
          </cell>
          <cell r="W100">
            <v>93.3</v>
          </cell>
          <cell r="X100" t="str">
            <v>NO</v>
          </cell>
          <cell r="Y100" t="str">
            <v>NE</v>
          </cell>
          <cell r="Z100">
            <v>56997.372375838931</v>
          </cell>
          <cell r="AA100">
            <v>15759</v>
          </cell>
          <cell r="AB100" t="str">
            <v>IE</v>
          </cell>
          <cell r="AC100" t="str">
            <v>IE</v>
          </cell>
          <cell r="AD100">
            <v>19259.654250229996</v>
          </cell>
          <cell r="AE100" t="str">
            <v>NO</v>
          </cell>
          <cell r="AF100" t="str">
            <v>NO</v>
          </cell>
          <cell r="AG100" t="str">
            <v>NO</v>
          </cell>
          <cell r="AH100">
            <v>11153.022730203684</v>
          </cell>
          <cell r="AI100">
            <v>1941026.9176042546</v>
          </cell>
          <cell r="AJ100">
            <v>0</v>
          </cell>
          <cell r="AK100" t="str">
            <v>IE</v>
          </cell>
          <cell r="AL100">
            <v>13369.530490477397</v>
          </cell>
          <cell r="AM100">
            <v>102392.78753963263</v>
          </cell>
          <cell r="AN100" t="str">
            <v>NE</v>
          </cell>
          <cell r="AO100">
            <v>465820.49502173602</v>
          </cell>
          <cell r="AP100" t="str">
            <v>NO</v>
          </cell>
          <cell r="AQ100" t="str">
            <v>NE</v>
          </cell>
          <cell r="AR100" t="str">
            <v>NO</v>
          </cell>
          <cell r="AS100" t="str">
            <v>NO</v>
          </cell>
          <cell r="AT100" t="str">
            <v>NE</v>
          </cell>
          <cell r="AU100" t="str">
            <v>NO</v>
          </cell>
          <cell r="AV100" t="str">
            <v>NO</v>
          </cell>
          <cell r="AW100" t="str">
            <v>NE</v>
          </cell>
          <cell r="AX100" t="str">
            <v>NO</v>
          </cell>
          <cell r="AY100">
            <v>287174.21999999997</v>
          </cell>
          <cell r="AZ100" t="str">
            <v>NO</v>
          </cell>
          <cell r="BA100" t="str">
            <v>NO</v>
          </cell>
          <cell r="BB100" t="str">
            <v>NO</v>
          </cell>
          <cell r="BC100" t="str">
            <v>NO</v>
          </cell>
          <cell r="BD100" t="str">
            <v>NO</v>
          </cell>
          <cell r="BE100" t="str">
            <v>NO</v>
          </cell>
          <cell r="BF100" t="str">
            <v>NO</v>
          </cell>
          <cell r="BG100">
            <v>5672.4935852535154</v>
          </cell>
          <cell r="BH100" t="str">
            <v>NO</v>
          </cell>
          <cell r="BI100" t="str">
            <v>NO</v>
          </cell>
          <cell r="BJ100" t="str">
            <v>NE</v>
          </cell>
          <cell r="BK100" t="str">
            <v>NE</v>
          </cell>
          <cell r="BL100" t="str">
            <v>NO</v>
          </cell>
          <cell r="BM100">
            <v>15759</v>
          </cell>
          <cell r="BN100" t="str">
            <v>NO</v>
          </cell>
          <cell r="BO100" t="str">
            <v>NE</v>
          </cell>
          <cell r="BP100">
            <v>0</v>
          </cell>
          <cell r="BQ100">
            <v>0</v>
          </cell>
          <cell r="BR100">
            <v>0</v>
          </cell>
          <cell r="BS100">
            <v>0</v>
          </cell>
          <cell r="BT100">
            <v>0</v>
          </cell>
          <cell r="BU100">
            <v>0</v>
          </cell>
          <cell r="BW100">
            <v>5055885.155755166</v>
          </cell>
          <cell r="BX100">
            <v>5164248.2079223543</v>
          </cell>
          <cell r="BY100">
            <v>5164248.2079223543</v>
          </cell>
          <cell r="BZ100">
            <v>3765406.6119901412</v>
          </cell>
          <cell r="CA100">
            <v>2240428.7115138113</v>
          </cell>
          <cell r="CB100">
            <v>2522609.7306561004</v>
          </cell>
          <cell r="CC100">
            <v>292846.71358525351</v>
          </cell>
          <cell r="CD100">
            <v>2333032.7636810001</v>
          </cell>
          <cell r="CE100">
            <v>2522609.7306561004</v>
          </cell>
          <cell r="CF100">
            <v>292846.71358525351</v>
          </cell>
          <cell r="CG100" t="str">
            <v/>
          </cell>
          <cell r="CH100">
            <v>15759</v>
          </cell>
          <cell r="CI100">
            <v>1323758.1752884195</v>
          </cell>
          <cell r="CK100">
            <v>2420216.9431164679</v>
          </cell>
          <cell r="CL100">
            <v>5672.4935852535154</v>
          </cell>
          <cell r="CM100" t="str">
            <v/>
          </cell>
          <cell r="CN100" t="str">
            <v/>
          </cell>
          <cell r="CO100">
            <v>15759</v>
          </cell>
          <cell r="CP100">
            <v>858141.76857761689</v>
          </cell>
          <cell r="CQ100">
            <v>1336021.9659557606</v>
          </cell>
          <cell r="CR100" t="str">
            <v/>
          </cell>
          <cell r="CS100">
            <v>93.3</v>
          </cell>
          <cell r="CT100">
            <v>15759</v>
          </cell>
          <cell r="CU100">
            <v>19259.654250229996</v>
          </cell>
          <cell r="CV100" t="str">
            <v/>
          </cell>
          <cell r="CW100">
            <v>11153.022730203684</v>
          </cell>
          <cell r="CX100">
            <v>1941026.9176042546</v>
          </cell>
          <cell r="CY100">
            <v>115762.31803011002</v>
          </cell>
          <cell r="CZ100">
            <v>465820.49502173602</v>
          </cell>
          <cell r="DA100" t="str">
            <v/>
          </cell>
          <cell r="DB100" t="str">
            <v/>
          </cell>
          <cell r="DC100">
            <v>287174.21999999997</v>
          </cell>
          <cell r="DD100" t="str">
            <v/>
          </cell>
          <cell r="DE100" t="str">
            <v/>
          </cell>
          <cell r="DF100">
            <v>5672.4935852535154</v>
          </cell>
          <cell r="DG100">
            <v>884092.02752877737</v>
          </cell>
          <cell r="DH100">
            <v>1402675.759171789</v>
          </cell>
          <cell r="DI100" t="str">
            <v/>
          </cell>
          <cell r="DJ100">
            <v>93.3</v>
          </cell>
          <cell r="DK100">
            <v>15759</v>
          </cell>
          <cell r="DL100">
            <v>19259.654250229996</v>
          </cell>
          <cell r="DM100" t="str">
            <v/>
          </cell>
          <cell r="DN100">
            <v>11153.022730203684</v>
          </cell>
          <cell r="DO100">
            <v>1941026.9176042546</v>
          </cell>
          <cell r="DP100">
            <v>115762.31803011002</v>
          </cell>
          <cell r="DQ100">
            <v>465820.49502173602</v>
          </cell>
          <cell r="DR100" t="str">
            <v/>
          </cell>
          <cell r="DS100" t="str">
            <v/>
          </cell>
          <cell r="DT100">
            <v>287174.21999999997</v>
          </cell>
          <cell r="DU100" t="str">
            <v/>
          </cell>
          <cell r="DV100" t="str">
            <v/>
          </cell>
          <cell r="DW100">
            <v>5672.4935852535154</v>
          </cell>
          <cell r="DX100" t="str">
            <v/>
          </cell>
          <cell r="DY100" t="str">
            <v/>
          </cell>
          <cell r="DZ100" t="str">
            <v/>
          </cell>
          <cell r="EA100">
            <v>15759</v>
          </cell>
          <cell r="EB100" t="str">
            <v/>
          </cell>
          <cell r="EC100" t="str">
            <v/>
          </cell>
          <cell r="ED100">
            <v>621344.93046325003</v>
          </cell>
          <cell r="EE100">
            <v>599150.89546889684</v>
          </cell>
          <cell r="EF100" t="str">
            <v/>
          </cell>
          <cell r="EG100">
            <v>93.3</v>
          </cell>
          <cell r="EH100">
            <v>56997.372375838931</v>
          </cell>
          <cell r="EI100">
            <v>15759</v>
          </cell>
          <cell r="EJ100">
            <v>19259.654250229996</v>
          </cell>
          <cell r="EK100" t="str">
            <v/>
          </cell>
          <cell r="EL100">
            <v>11153.022730203684</v>
          </cell>
          <cell r="EM100">
            <v>1941026.9176042546</v>
          </cell>
          <cell r="EN100">
            <v>13369.530490477397</v>
          </cell>
          <cell r="EO100">
            <v>465820.49502173602</v>
          </cell>
          <cell r="EP100" t="str">
            <v/>
          </cell>
          <cell r="EQ100" t="str">
            <v/>
          </cell>
          <cell r="ER100" t="str">
            <v/>
          </cell>
          <cell r="ES100" t="str">
            <v/>
          </cell>
          <cell r="ET100" t="str">
            <v/>
          </cell>
          <cell r="EU100">
            <v>5672.4935852535154</v>
          </cell>
          <cell r="EV100" t="str">
            <v/>
          </cell>
          <cell r="EW100" t="str">
            <v/>
          </cell>
          <cell r="EX100" t="str">
            <v/>
          </cell>
          <cell r="EY100">
            <v>15759</v>
          </cell>
          <cell r="EZ100" t="str">
            <v/>
          </cell>
          <cell r="FA100">
            <v>2240428.7115138113</v>
          </cell>
          <cell r="FB100">
            <v>2522609.7306561004</v>
          </cell>
          <cell r="FC100">
            <v>292846.71358525351</v>
          </cell>
          <cell r="FD100">
            <v>2333032.7636810001</v>
          </cell>
          <cell r="FE100">
            <v>2522609.7306561004</v>
          </cell>
          <cell r="FF100">
            <v>292846.71358525351</v>
          </cell>
          <cell r="FG100" t="str">
            <v/>
          </cell>
          <cell r="FH100">
            <v>15759</v>
          </cell>
        </row>
        <row r="101">
          <cell r="B101" t="str">
            <v>Yes</v>
          </cell>
          <cell r="C101" t="str">
            <v>San Francisco</v>
          </cell>
          <cell r="D101" t="str">
            <v>USA</v>
          </cell>
          <cell r="E101" t="str">
            <v>North America</v>
          </cell>
          <cell r="H101">
            <v>2016</v>
          </cell>
          <cell r="J101" t="str">
            <v>BASIC</v>
          </cell>
          <cell r="K101">
            <v>870887</v>
          </cell>
          <cell r="L101">
            <v>121</v>
          </cell>
          <cell r="M101">
            <v>139000000000</v>
          </cell>
          <cell r="N101">
            <v>658800.65082965011</v>
          </cell>
          <cell r="O101">
            <v>173124.02169630947</v>
          </cell>
          <cell r="P101">
            <v>13020.448295274344</v>
          </cell>
          <cell r="Q101">
            <v>617870.73312979902</v>
          </cell>
          <cell r="R101">
            <v>540052.21708817093</v>
          </cell>
          <cell r="S101" t="str">
            <v>NE</v>
          </cell>
          <cell r="T101" t="str">
            <v>IE</v>
          </cell>
          <cell r="U101" t="str">
            <v>IE</v>
          </cell>
          <cell r="V101" t="str">
            <v>NE</v>
          </cell>
          <cell r="W101">
            <v>88</v>
          </cell>
          <cell r="X101" t="str">
            <v>NO</v>
          </cell>
          <cell r="Y101" t="str">
            <v>NE</v>
          </cell>
          <cell r="Z101">
            <v>58668.411275167789</v>
          </cell>
          <cell r="AA101">
            <v>0</v>
          </cell>
          <cell r="AB101" t="str">
            <v>IE</v>
          </cell>
          <cell r="AC101" t="str">
            <v>IE</v>
          </cell>
          <cell r="AD101">
            <v>150681</v>
          </cell>
          <cell r="AE101" t="str">
            <v>NO</v>
          </cell>
          <cell r="AF101" t="str">
            <v>NO</v>
          </cell>
          <cell r="AG101" t="str">
            <v>NO</v>
          </cell>
          <cell r="AH101">
            <v>247226.20051162859</v>
          </cell>
          <cell r="AI101">
            <v>1853170.7227586361</v>
          </cell>
          <cell r="AJ101">
            <v>0</v>
          </cell>
          <cell r="AK101" t="str">
            <v>NE</v>
          </cell>
          <cell r="AL101">
            <v>12856.034597974673</v>
          </cell>
          <cell r="AM101">
            <v>90825.612658063823</v>
          </cell>
          <cell r="AN101" t="str">
            <v>NE</v>
          </cell>
          <cell r="AO101">
            <v>467402.06863412424</v>
          </cell>
          <cell r="AP101" t="str">
            <v>NO</v>
          </cell>
          <cell r="AQ101" t="str">
            <v>NE</v>
          </cell>
          <cell r="AR101" t="str">
            <v>NO</v>
          </cell>
          <cell r="AS101" t="str">
            <v>NO</v>
          </cell>
          <cell r="AT101" t="str">
            <v>NE</v>
          </cell>
          <cell r="AU101" t="str">
            <v>IE</v>
          </cell>
          <cell r="AV101" t="str">
            <v>NO</v>
          </cell>
          <cell r="AW101" t="str">
            <v>NE</v>
          </cell>
          <cell r="AX101" t="str">
            <v>NO</v>
          </cell>
          <cell r="AY101">
            <v>290929.97819809872</v>
          </cell>
          <cell r="AZ101" t="str">
            <v>NO</v>
          </cell>
          <cell r="BA101" t="str">
            <v>NO</v>
          </cell>
          <cell r="BB101" t="str">
            <v>NO</v>
          </cell>
          <cell r="BC101" t="str">
            <v>NE</v>
          </cell>
          <cell r="BD101" t="str">
            <v>NO</v>
          </cell>
          <cell r="BE101" t="str">
            <v>NO</v>
          </cell>
          <cell r="BF101" t="str">
            <v>NO</v>
          </cell>
          <cell r="BG101">
            <v>5036.5557552627424</v>
          </cell>
          <cell r="BH101" t="str">
            <v>NO</v>
          </cell>
          <cell r="BI101" t="str">
            <v>NO</v>
          </cell>
          <cell r="BJ101" t="str">
            <v>NE</v>
          </cell>
          <cell r="BK101" t="str">
            <v>NE</v>
          </cell>
          <cell r="BL101" t="str">
            <v>NE</v>
          </cell>
          <cell r="BM101">
            <v>80077</v>
          </cell>
          <cell r="BN101" t="str">
            <v>NE</v>
          </cell>
          <cell r="BO101" t="str">
            <v>NE</v>
          </cell>
          <cell r="BP101">
            <v>0</v>
          </cell>
          <cell r="BQ101">
            <v>0</v>
          </cell>
          <cell r="BR101">
            <v>0</v>
          </cell>
          <cell r="BS101">
            <v>0</v>
          </cell>
          <cell r="BT101">
            <v>0</v>
          </cell>
          <cell r="BU101">
            <v>0</v>
          </cell>
          <cell r="BW101">
            <v>5108063.7958577182</v>
          </cell>
          <cell r="BX101">
            <v>5201161.244152993</v>
          </cell>
          <cell r="BY101">
            <v>5201161.244152993</v>
          </cell>
          <cell r="BZ101">
            <v>4151877.377492243</v>
          </cell>
          <cell r="CA101">
            <v>2387842.8232555585</v>
          </cell>
          <cell r="CB101">
            <v>2424254.4386487985</v>
          </cell>
          <cell r="CC101">
            <v>295966.53395336145</v>
          </cell>
          <cell r="CD101">
            <v>2400863.2715508328</v>
          </cell>
          <cell r="CE101">
            <v>2424254.4386487985</v>
          </cell>
          <cell r="CF101">
            <v>295966.53395336145</v>
          </cell>
          <cell r="CG101" t="str">
            <v/>
          </cell>
          <cell r="CH101">
            <v>80077</v>
          </cell>
          <cell r="CI101">
            <v>1733334.9957462454</v>
          </cell>
          <cell r="CK101">
            <v>2333428.8259907351</v>
          </cell>
          <cell r="CL101">
            <v>5036.5557552627424</v>
          </cell>
          <cell r="CM101" t="str">
            <v/>
          </cell>
          <cell r="CN101" t="str">
            <v/>
          </cell>
          <cell r="CO101">
            <v>80077</v>
          </cell>
          <cell r="CP101">
            <v>831924.67252595956</v>
          </cell>
          <cell r="CQ101">
            <v>1157922.9502179699</v>
          </cell>
          <cell r="CR101" t="str">
            <v/>
          </cell>
          <cell r="CS101">
            <v>88</v>
          </cell>
          <cell r="CT101" t="str">
            <v/>
          </cell>
          <cell r="CU101">
            <v>150681</v>
          </cell>
          <cell r="CV101" t="str">
            <v/>
          </cell>
          <cell r="CW101">
            <v>247226.20051162859</v>
          </cell>
          <cell r="CX101">
            <v>1853170.7227586361</v>
          </cell>
          <cell r="CY101">
            <v>103681.6472560385</v>
          </cell>
          <cell r="CZ101">
            <v>467402.06863412424</v>
          </cell>
          <cell r="DA101" t="str">
            <v/>
          </cell>
          <cell r="DB101" t="str">
            <v/>
          </cell>
          <cell r="DC101">
            <v>290929.97819809872</v>
          </cell>
          <cell r="DD101" t="str">
            <v/>
          </cell>
          <cell r="DE101" t="str">
            <v/>
          </cell>
          <cell r="DF101">
            <v>5036.5557552627424</v>
          </cell>
          <cell r="DG101">
            <v>844945.12082123396</v>
          </cell>
          <cell r="DH101">
            <v>1157922.9502179699</v>
          </cell>
          <cell r="DI101" t="str">
            <v/>
          </cell>
          <cell r="DJ101">
            <v>88</v>
          </cell>
          <cell r="DK101" t="str">
            <v/>
          </cell>
          <cell r="DL101">
            <v>150681</v>
          </cell>
          <cell r="DM101" t="str">
            <v/>
          </cell>
          <cell r="DN101">
            <v>247226.20051162859</v>
          </cell>
          <cell r="DO101">
            <v>1853170.7227586361</v>
          </cell>
          <cell r="DP101">
            <v>103681.6472560385</v>
          </cell>
          <cell r="DQ101">
            <v>467402.06863412424</v>
          </cell>
          <cell r="DR101" t="str">
            <v/>
          </cell>
          <cell r="DS101" t="str">
            <v/>
          </cell>
          <cell r="DT101">
            <v>290929.97819809872</v>
          </cell>
          <cell r="DU101" t="str">
            <v/>
          </cell>
          <cell r="DV101" t="str">
            <v/>
          </cell>
          <cell r="DW101">
            <v>5036.5557552627424</v>
          </cell>
          <cell r="DX101" t="str">
            <v/>
          </cell>
          <cell r="DY101" t="str">
            <v/>
          </cell>
          <cell r="DZ101" t="str">
            <v/>
          </cell>
          <cell r="EA101">
            <v>80077</v>
          </cell>
          <cell r="EB101" t="str">
            <v/>
          </cell>
          <cell r="EC101" t="str">
            <v/>
          </cell>
          <cell r="ED101">
            <v>658800.65082965011</v>
          </cell>
          <cell r="EE101">
            <v>617870.73312979902</v>
          </cell>
          <cell r="EF101" t="str">
            <v/>
          </cell>
          <cell r="EG101">
            <v>88</v>
          </cell>
          <cell r="EH101">
            <v>58668.411275167789</v>
          </cell>
          <cell r="EI101" t="str">
            <v/>
          </cell>
          <cell r="EJ101">
            <v>150681</v>
          </cell>
          <cell r="EK101" t="str">
            <v/>
          </cell>
          <cell r="EL101">
            <v>247226.20051162859</v>
          </cell>
          <cell r="EM101">
            <v>1853170.7227586361</v>
          </cell>
          <cell r="EN101">
            <v>12856.034597974673</v>
          </cell>
          <cell r="EO101">
            <v>467402.06863412424</v>
          </cell>
          <cell r="EP101" t="str">
            <v/>
          </cell>
          <cell r="EQ101" t="str">
            <v/>
          </cell>
          <cell r="ER101" t="str">
            <v/>
          </cell>
          <cell r="ES101" t="str">
            <v/>
          </cell>
          <cell r="ET101" t="str">
            <v/>
          </cell>
          <cell r="EU101">
            <v>5036.5557552627424</v>
          </cell>
          <cell r="EV101" t="str">
            <v/>
          </cell>
          <cell r="EW101" t="str">
            <v/>
          </cell>
          <cell r="EX101" t="str">
            <v/>
          </cell>
          <cell r="EY101">
            <v>80077</v>
          </cell>
          <cell r="EZ101" t="str">
            <v/>
          </cell>
          <cell r="FA101">
            <v>2387842.8232555585</v>
          </cell>
          <cell r="FB101">
            <v>2424254.4386487985</v>
          </cell>
          <cell r="FC101">
            <v>295966.53395336145</v>
          </cell>
          <cell r="FD101">
            <v>2400863.2715508328</v>
          </cell>
          <cell r="FE101">
            <v>2424254.4386487985</v>
          </cell>
          <cell r="FF101">
            <v>295966.53395336145</v>
          </cell>
          <cell r="FG101" t="str">
            <v/>
          </cell>
          <cell r="FH101">
            <v>80077</v>
          </cell>
        </row>
        <row r="102">
          <cell r="B102" t="str">
            <v>No</v>
          </cell>
          <cell r="C102" t="str">
            <v>Seattle</v>
          </cell>
          <cell r="D102" t="str">
            <v>USA</v>
          </cell>
          <cell r="E102" t="str">
            <v>North America</v>
          </cell>
          <cell r="H102">
            <v>2012</v>
          </cell>
          <cell r="J102" t="str">
            <v>BASIC</v>
          </cell>
          <cell r="K102">
            <v>634535</v>
          </cell>
          <cell r="L102">
            <v>215</v>
          </cell>
          <cell r="M102">
            <v>48900000000</v>
          </cell>
          <cell r="N102">
            <v>528855.079794358</v>
          </cell>
          <cell r="O102">
            <v>29183.962546194882</v>
          </cell>
          <cell r="P102" t="str">
            <v>NE</v>
          </cell>
          <cell r="Q102">
            <v>738344.41832332755</v>
          </cell>
          <cell r="R102">
            <v>131044.14206086134</v>
          </cell>
          <cell r="S102" t="str">
            <v>NE</v>
          </cell>
          <cell r="T102">
            <v>478144.64186621003</v>
          </cell>
          <cell r="U102">
            <v>10711.95427714908</v>
          </cell>
          <cell r="V102" t="str">
            <v>NE</v>
          </cell>
          <cell r="W102" t="str">
            <v>NO</v>
          </cell>
          <cell r="X102" t="str">
            <v>NO</v>
          </cell>
          <cell r="Y102" t="str">
            <v>NO</v>
          </cell>
          <cell r="Z102">
            <v>76135.31563087285</v>
          </cell>
          <cell r="AA102" t="str">
            <v>NO</v>
          </cell>
          <cell r="AB102" t="str">
            <v>NO</v>
          </cell>
          <cell r="AC102" t="str">
            <v>NO</v>
          </cell>
          <cell r="AD102" t="str">
            <v>NO</v>
          </cell>
          <cell r="AE102" t="str">
            <v>NO</v>
          </cell>
          <cell r="AF102" t="str">
            <v>NO</v>
          </cell>
          <cell r="AG102" t="str">
            <v>NO</v>
          </cell>
          <cell r="AH102">
            <v>14892.150118021164</v>
          </cell>
          <cell r="AI102">
            <v>2142773.5754222055</v>
          </cell>
          <cell r="AJ102" t="str">
            <v>NO</v>
          </cell>
          <cell r="AK102" t="str">
            <v>NE</v>
          </cell>
          <cell r="AL102">
            <v>64352.532031178234</v>
          </cell>
          <cell r="AM102">
            <v>228.5609457331839</v>
          </cell>
          <cell r="AN102" t="str">
            <v>NE</v>
          </cell>
          <cell r="AO102">
            <v>179760.36383026894</v>
          </cell>
          <cell r="AP102" t="str">
            <v>NO</v>
          </cell>
          <cell r="AQ102" t="str">
            <v>NO</v>
          </cell>
          <cell r="AR102" t="str">
            <v>NO</v>
          </cell>
          <cell r="AS102" t="str">
            <v>NO</v>
          </cell>
          <cell r="AT102">
            <v>913981.86843026942</v>
          </cell>
          <cell r="AU102" t="str">
            <v>NO</v>
          </cell>
          <cell r="AV102" t="str">
            <v>NO</v>
          </cell>
          <cell r="AW102" t="str">
            <v>NO</v>
          </cell>
          <cell r="AX102" t="str">
            <v>NO</v>
          </cell>
          <cell r="AY102">
            <v>45085</v>
          </cell>
          <cell r="AZ102" t="str">
            <v>NO</v>
          </cell>
          <cell r="BA102" t="str">
            <v>NO</v>
          </cell>
          <cell r="BB102" t="str">
            <v>NO</v>
          </cell>
          <cell r="BC102" t="str">
            <v>NO</v>
          </cell>
          <cell r="BD102" t="str">
            <v>NO</v>
          </cell>
          <cell r="BE102" t="str">
            <v>NO</v>
          </cell>
          <cell r="BF102" t="str">
            <v>NO</v>
          </cell>
          <cell r="BG102">
            <v>1893.6372978030768</v>
          </cell>
          <cell r="BH102" t="str">
            <v>NO</v>
          </cell>
          <cell r="BI102" t="str">
            <v>NO</v>
          </cell>
          <cell r="BJ102">
            <v>408257</v>
          </cell>
          <cell r="BK102">
            <v>235454.56268919128</v>
          </cell>
          <cell r="BL102" t="str">
            <v>NE</v>
          </cell>
          <cell r="BM102" t="str">
            <v>NE</v>
          </cell>
          <cell r="BN102" t="str">
            <v>NE</v>
          </cell>
          <cell r="BO102" t="str">
            <v>NE</v>
          </cell>
          <cell r="BP102">
            <v>0</v>
          </cell>
          <cell r="BQ102">
            <v>0</v>
          </cell>
          <cell r="BR102">
            <v>0</v>
          </cell>
          <cell r="BS102">
            <v>0</v>
          </cell>
          <cell r="BT102">
            <v>0</v>
          </cell>
          <cell r="BU102">
            <v>0</v>
          </cell>
          <cell r="BW102">
            <v>4365270.0185133107</v>
          </cell>
          <cell r="BX102">
            <v>5922963.4496327722</v>
          </cell>
          <cell r="BY102">
            <v>5922963.4496327722</v>
          </cell>
          <cell r="BZ102">
            <v>4868863.2770034373</v>
          </cell>
          <cell r="CA102">
            <v>1931176.3489861218</v>
          </cell>
          <cell r="CB102">
            <v>2387115.0322293858</v>
          </cell>
          <cell r="CC102">
            <v>46978.637297803078</v>
          </cell>
          <cell r="CD102">
            <v>1931176.3489861218</v>
          </cell>
          <cell r="CE102">
            <v>3301096.9006596552</v>
          </cell>
          <cell r="CF102">
            <v>46978.637297803078</v>
          </cell>
          <cell r="CG102">
            <v>643711.56268919131</v>
          </cell>
          <cell r="CH102" t="str">
            <v/>
          </cell>
          <cell r="CI102">
            <v>1836371.6057327895</v>
          </cell>
          <cell r="CK102">
            <v>2386886.4712836524</v>
          </cell>
          <cell r="CL102">
            <v>1893.6372978030768</v>
          </cell>
          <cell r="CM102" t="str">
            <v/>
          </cell>
          <cell r="CN102">
            <v>643711.56268919131</v>
          </cell>
          <cell r="CO102" t="str">
            <v/>
          </cell>
          <cell r="CP102">
            <v>558039.0423405529</v>
          </cell>
          <cell r="CQ102">
            <v>869388.5603841889</v>
          </cell>
          <cell r="CR102">
            <v>488856.59614335909</v>
          </cell>
          <cell r="CS102" t="str">
            <v/>
          </cell>
          <cell r="CT102" t="str">
            <v/>
          </cell>
          <cell r="CU102" t="str">
            <v/>
          </cell>
          <cell r="CV102" t="str">
            <v/>
          </cell>
          <cell r="CW102">
            <v>14892.150118021164</v>
          </cell>
          <cell r="CX102">
            <v>2142773.5754222055</v>
          </cell>
          <cell r="CY102">
            <v>64581.092976911415</v>
          </cell>
          <cell r="CZ102">
            <v>179760.36383026894</v>
          </cell>
          <cell r="DA102" t="str">
            <v/>
          </cell>
          <cell r="DB102" t="str">
            <v/>
          </cell>
          <cell r="DC102">
            <v>45085</v>
          </cell>
          <cell r="DD102" t="str">
            <v/>
          </cell>
          <cell r="DE102" t="str">
            <v/>
          </cell>
          <cell r="DF102">
            <v>1893.6372978030768</v>
          </cell>
          <cell r="DG102">
            <v>558039.0423405529</v>
          </cell>
          <cell r="DH102">
            <v>869388.5603841889</v>
          </cell>
          <cell r="DI102">
            <v>488856.59614335909</v>
          </cell>
          <cell r="DJ102" t="str">
            <v/>
          </cell>
          <cell r="DK102" t="str">
            <v/>
          </cell>
          <cell r="DL102" t="str">
            <v/>
          </cell>
          <cell r="DM102" t="str">
            <v/>
          </cell>
          <cell r="DN102">
            <v>14892.150118021164</v>
          </cell>
          <cell r="DO102">
            <v>2142773.5754222055</v>
          </cell>
          <cell r="DP102">
            <v>64581.092976911415</v>
          </cell>
          <cell r="DQ102">
            <v>179760.36383026894</v>
          </cell>
          <cell r="DR102">
            <v>913981.86843026942</v>
          </cell>
          <cell r="DS102" t="str">
            <v/>
          </cell>
          <cell r="DT102">
            <v>45085</v>
          </cell>
          <cell r="DU102" t="str">
            <v/>
          </cell>
          <cell r="DV102" t="str">
            <v/>
          </cell>
          <cell r="DW102">
            <v>1893.6372978030768</v>
          </cell>
          <cell r="DX102">
            <v>408257</v>
          </cell>
          <cell r="DY102">
            <v>235454.56268919128</v>
          </cell>
          <cell r="DZ102" t="str">
            <v/>
          </cell>
          <cell r="EA102" t="str">
            <v/>
          </cell>
          <cell r="EB102" t="str">
            <v/>
          </cell>
          <cell r="EC102" t="str">
            <v/>
          </cell>
          <cell r="ED102">
            <v>528855.079794358</v>
          </cell>
          <cell r="EE102">
            <v>738344.41832332755</v>
          </cell>
          <cell r="EF102">
            <v>478144.64186621003</v>
          </cell>
          <cell r="EG102" t="str">
            <v/>
          </cell>
          <cell r="EH102">
            <v>76135.31563087285</v>
          </cell>
          <cell r="EI102" t="str">
            <v/>
          </cell>
          <cell r="EJ102" t="str">
            <v/>
          </cell>
          <cell r="EK102" t="str">
            <v/>
          </cell>
          <cell r="EL102">
            <v>14892.150118021164</v>
          </cell>
          <cell r="EM102">
            <v>2142773.5754222055</v>
          </cell>
          <cell r="EN102">
            <v>64352.532031178234</v>
          </cell>
          <cell r="EO102">
            <v>179760.36383026894</v>
          </cell>
          <cell r="EP102" t="str">
            <v/>
          </cell>
          <cell r="EQ102" t="str">
            <v/>
          </cell>
          <cell r="ER102" t="str">
            <v/>
          </cell>
          <cell r="ES102" t="str">
            <v/>
          </cell>
          <cell r="ET102" t="str">
            <v/>
          </cell>
          <cell r="EU102">
            <v>1893.6372978030768</v>
          </cell>
          <cell r="EV102">
            <v>408257</v>
          </cell>
          <cell r="EW102">
            <v>235454.56268919128</v>
          </cell>
          <cell r="EX102" t="str">
            <v/>
          </cell>
          <cell r="EY102" t="str">
            <v/>
          </cell>
          <cell r="EZ102" t="str">
            <v/>
          </cell>
          <cell r="FA102">
            <v>1931176.3489861218</v>
          </cell>
          <cell r="FB102">
            <v>2387115.0322293858</v>
          </cell>
          <cell r="FC102">
            <v>46978.637297803078</v>
          </cell>
          <cell r="FD102">
            <v>1931176.3489861218</v>
          </cell>
          <cell r="FE102">
            <v>3301096.9006596552</v>
          </cell>
          <cell r="FF102">
            <v>46978.637297803078</v>
          </cell>
          <cell r="FG102">
            <v>643711.56268919131</v>
          </cell>
          <cell r="FH102" t="str">
            <v/>
          </cell>
        </row>
        <row r="103">
          <cell r="B103" t="str">
            <v>Yes</v>
          </cell>
          <cell r="C103" t="str">
            <v>Seattle</v>
          </cell>
          <cell r="D103" t="str">
            <v>USA</v>
          </cell>
          <cell r="E103" t="str">
            <v>North America</v>
          </cell>
          <cell r="H103">
            <v>2014</v>
          </cell>
          <cell r="J103" t="str">
            <v>BASIC</v>
          </cell>
          <cell r="K103">
            <v>668342</v>
          </cell>
          <cell r="L103">
            <v>215</v>
          </cell>
          <cell r="M103">
            <v>296028000000</v>
          </cell>
          <cell r="N103">
            <v>482260.59788324754</v>
          </cell>
          <cell r="O103">
            <v>20604.854152960001</v>
          </cell>
          <cell r="P103">
            <v>1176.1756070400002</v>
          </cell>
          <cell r="Q103">
            <v>589649.07892597001</v>
          </cell>
          <cell r="R103">
            <v>39659.829868119996</v>
          </cell>
          <cell r="S103">
            <v>2263.88035188</v>
          </cell>
          <cell r="T103">
            <v>649024.2441378152</v>
          </cell>
          <cell r="U103">
            <v>7899.813965119999</v>
          </cell>
          <cell r="V103">
            <v>450.94075487999993</v>
          </cell>
          <cell r="W103" t="str">
            <v>NO</v>
          </cell>
          <cell r="X103" t="str">
            <v>NO</v>
          </cell>
          <cell r="Y103" t="str">
            <v>NO</v>
          </cell>
          <cell r="Z103">
            <v>138417.8274898681</v>
          </cell>
          <cell r="AA103" t="str">
            <v>NO</v>
          </cell>
          <cell r="AB103" t="str">
            <v>NO</v>
          </cell>
          <cell r="AC103" t="str">
            <v>NO</v>
          </cell>
          <cell r="AD103" t="str">
            <v>NO</v>
          </cell>
          <cell r="AE103" t="str">
            <v>NO</v>
          </cell>
          <cell r="AF103" t="str">
            <v>NO</v>
          </cell>
          <cell r="AG103" t="str">
            <v>NO</v>
          </cell>
          <cell r="AH103">
            <v>16183.894938024792</v>
          </cell>
          <cell r="AI103">
            <v>2296682.2150983894</v>
          </cell>
          <cell r="AJ103" t="str">
            <v>IE</v>
          </cell>
          <cell r="AK103" t="str">
            <v>NE</v>
          </cell>
          <cell r="AL103">
            <v>52184.056137641266</v>
          </cell>
          <cell r="AM103" t="str">
            <v>IE</v>
          </cell>
          <cell r="AN103" t="str">
            <v>NE</v>
          </cell>
          <cell r="AO103">
            <v>170003.15587151708</v>
          </cell>
          <cell r="AP103" t="str">
            <v>NO</v>
          </cell>
          <cell r="AQ103" t="str">
            <v>NO</v>
          </cell>
          <cell r="AR103" t="str">
            <v>NO</v>
          </cell>
          <cell r="AS103" t="str">
            <v>NO</v>
          </cell>
          <cell r="AT103">
            <v>1070812.1948284933</v>
          </cell>
          <cell r="AU103" t="str">
            <v>NO</v>
          </cell>
          <cell r="AV103" t="str">
            <v>NO</v>
          </cell>
          <cell r="AW103" t="str">
            <v>NO</v>
          </cell>
          <cell r="AX103" t="str">
            <v>NO</v>
          </cell>
          <cell r="AY103">
            <v>74764.291121779155</v>
          </cell>
          <cell r="AZ103" t="str">
            <v>NO</v>
          </cell>
          <cell r="BA103" t="str">
            <v>NO</v>
          </cell>
          <cell r="BB103" t="str">
            <v>NO</v>
          </cell>
          <cell r="BC103" t="str">
            <v>NO</v>
          </cell>
          <cell r="BD103" t="str">
            <v>NO</v>
          </cell>
          <cell r="BE103" t="str">
            <v>NO</v>
          </cell>
          <cell r="BF103" t="str">
            <v>NO</v>
          </cell>
          <cell r="BG103">
            <v>2327.04419800508</v>
          </cell>
          <cell r="BH103" t="str">
            <v>NO</v>
          </cell>
          <cell r="BI103" t="str">
            <v>NO</v>
          </cell>
          <cell r="BJ103">
            <v>324906.19512138166</v>
          </cell>
          <cell r="BK103">
            <v>2801.1396</v>
          </cell>
          <cell r="BL103" t="str">
            <v>NE</v>
          </cell>
          <cell r="BM103" t="str">
            <v>NE</v>
          </cell>
          <cell r="BN103" t="str">
            <v>NE</v>
          </cell>
          <cell r="BO103" t="str">
            <v>NE</v>
          </cell>
          <cell r="BP103">
            <v>0</v>
          </cell>
          <cell r="BQ103">
            <v>0</v>
          </cell>
          <cell r="BR103">
            <v>0</v>
          </cell>
          <cell r="BS103">
            <v>0</v>
          </cell>
          <cell r="BT103">
            <v>0</v>
          </cell>
          <cell r="BU103">
            <v>0</v>
          </cell>
          <cell r="BW103">
            <v>4401243.0762985898</v>
          </cell>
          <cell r="BX103">
            <v>5803653.6025622645</v>
          </cell>
          <cell r="BY103">
            <v>5803653.6025622645</v>
          </cell>
          <cell r="BZ103">
            <v>4724439.4494018611</v>
          </cell>
          <cell r="CA103">
            <v>1805282.3138712575</v>
          </cell>
          <cell r="CB103">
            <v>2518869.4271075479</v>
          </cell>
          <cell r="CC103">
            <v>77091.335319784237</v>
          </cell>
          <cell r="CD103">
            <v>1809173.3105850574</v>
          </cell>
          <cell r="CE103">
            <v>3589681.6219360409</v>
          </cell>
          <cell r="CF103">
            <v>77091.335319784237</v>
          </cell>
          <cell r="CG103">
            <v>327707.33472138166</v>
          </cell>
          <cell r="CH103" t="str">
            <v/>
          </cell>
          <cell r="CI103">
            <v>1875535.6433749255</v>
          </cell>
          <cell r="CK103">
            <v>2518869.4271075479</v>
          </cell>
          <cell r="CL103">
            <v>2327.04419800508</v>
          </cell>
          <cell r="CM103" t="str">
            <v/>
          </cell>
          <cell r="CN103">
            <v>327707.33472138166</v>
          </cell>
          <cell r="CO103" t="str">
            <v/>
          </cell>
          <cell r="CP103">
            <v>502865.45203620754</v>
          </cell>
          <cell r="CQ103">
            <v>629308.90879409004</v>
          </cell>
          <cell r="CR103">
            <v>656924.0581029352</v>
          </cell>
          <cell r="CS103" t="str">
            <v/>
          </cell>
          <cell r="CT103" t="str">
            <v/>
          </cell>
          <cell r="CU103" t="str">
            <v/>
          </cell>
          <cell r="CV103" t="str">
            <v/>
          </cell>
          <cell r="CW103">
            <v>16183.894938024792</v>
          </cell>
          <cell r="CX103">
            <v>2296682.2150983894</v>
          </cell>
          <cell r="CY103">
            <v>52184.056137641266</v>
          </cell>
          <cell r="CZ103">
            <v>170003.15587151708</v>
          </cell>
          <cell r="DA103" t="str">
            <v/>
          </cell>
          <cell r="DB103" t="str">
            <v/>
          </cell>
          <cell r="DC103">
            <v>74764.291121779155</v>
          </cell>
          <cell r="DD103" t="str">
            <v/>
          </cell>
          <cell r="DE103" t="str">
            <v/>
          </cell>
          <cell r="DF103">
            <v>2327.04419800508</v>
          </cell>
          <cell r="DG103">
            <v>504041.62764324754</v>
          </cell>
          <cell r="DH103">
            <v>631572.78914597002</v>
          </cell>
          <cell r="DI103">
            <v>657374.99885781517</v>
          </cell>
          <cell r="DJ103" t="str">
            <v/>
          </cell>
          <cell r="DK103" t="str">
            <v/>
          </cell>
          <cell r="DL103" t="str">
            <v/>
          </cell>
          <cell r="DM103" t="str">
            <v/>
          </cell>
          <cell r="DN103">
            <v>16183.894938024792</v>
          </cell>
          <cell r="DO103">
            <v>2296682.2150983894</v>
          </cell>
          <cell r="DP103">
            <v>52184.056137641266</v>
          </cell>
          <cell r="DQ103">
            <v>170003.15587151708</v>
          </cell>
          <cell r="DR103">
            <v>1070812.1948284933</v>
          </cell>
          <cell r="DS103" t="str">
            <v/>
          </cell>
          <cell r="DT103">
            <v>74764.291121779155</v>
          </cell>
          <cell r="DU103" t="str">
            <v/>
          </cell>
          <cell r="DV103" t="str">
            <v/>
          </cell>
          <cell r="DW103">
            <v>2327.04419800508</v>
          </cell>
          <cell r="DX103">
            <v>324906.19512138166</v>
          </cell>
          <cell r="DY103">
            <v>2801.1396</v>
          </cell>
          <cell r="DZ103" t="str">
            <v/>
          </cell>
          <cell r="EA103" t="str">
            <v/>
          </cell>
          <cell r="EB103" t="str">
            <v/>
          </cell>
          <cell r="EC103" t="str">
            <v/>
          </cell>
          <cell r="ED103">
            <v>482260.59788324754</v>
          </cell>
          <cell r="EE103">
            <v>589649.07892597001</v>
          </cell>
          <cell r="EF103">
            <v>649024.2441378152</v>
          </cell>
          <cell r="EG103" t="str">
            <v/>
          </cell>
          <cell r="EH103">
            <v>138417.8274898681</v>
          </cell>
          <cell r="EI103" t="str">
            <v/>
          </cell>
          <cell r="EJ103" t="str">
            <v/>
          </cell>
          <cell r="EK103" t="str">
            <v/>
          </cell>
          <cell r="EL103">
            <v>16183.894938024792</v>
          </cell>
          <cell r="EM103">
            <v>2296682.2150983894</v>
          </cell>
          <cell r="EN103">
            <v>52184.056137641266</v>
          </cell>
          <cell r="EO103">
            <v>170003.15587151708</v>
          </cell>
          <cell r="EP103" t="str">
            <v/>
          </cell>
          <cell r="EQ103" t="str">
            <v/>
          </cell>
          <cell r="ER103" t="str">
            <v/>
          </cell>
          <cell r="ES103" t="str">
            <v/>
          </cell>
          <cell r="ET103" t="str">
            <v/>
          </cell>
          <cell r="EU103">
            <v>2327.04419800508</v>
          </cell>
          <cell r="EV103">
            <v>324906.19512138166</v>
          </cell>
          <cell r="EW103">
            <v>2801.1396</v>
          </cell>
          <cell r="EX103" t="str">
            <v/>
          </cell>
          <cell r="EY103" t="str">
            <v/>
          </cell>
          <cell r="EZ103" t="str">
            <v/>
          </cell>
          <cell r="FA103">
            <v>1805282.3138712575</v>
          </cell>
          <cell r="FB103">
            <v>2518869.4271075479</v>
          </cell>
          <cell r="FC103">
            <v>77091.335319784237</v>
          </cell>
          <cell r="FD103">
            <v>1809173.3105850574</v>
          </cell>
          <cell r="FE103">
            <v>3589681.6219360409</v>
          </cell>
          <cell r="FF103">
            <v>77091.335319784237</v>
          </cell>
          <cell r="FG103">
            <v>327707.33472138166</v>
          </cell>
          <cell r="FH103" t="str">
            <v/>
          </cell>
        </row>
        <row r="104">
          <cell r="B104" t="str">
            <v>No</v>
          </cell>
          <cell r="C104" t="str">
            <v>Stockholm</v>
          </cell>
          <cell r="D104" t="str">
            <v>Sweden</v>
          </cell>
          <cell r="E104" t="str">
            <v>Europe</v>
          </cell>
          <cell r="H104">
            <v>2012</v>
          </cell>
          <cell r="J104" t="str">
            <v>BASIC</v>
          </cell>
          <cell r="K104">
            <v>881235</v>
          </cell>
          <cell r="L104">
            <v>216</v>
          </cell>
          <cell r="M104">
            <v>416797000000</v>
          </cell>
          <cell r="N104">
            <v>81221.145000000004</v>
          </cell>
          <cell r="O104">
            <v>613044.81095000007</v>
          </cell>
          <cell r="P104">
            <v>31087.049449999995</v>
          </cell>
          <cell r="Q104">
            <v>61503.056500000006</v>
          </cell>
          <cell r="R104">
            <v>414504.66404999996</v>
          </cell>
          <cell r="S104">
            <v>21816.034950000001</v>
          </cell>
          <cell r="T104">
            <v>13902.848499999998</v>
          </cell>
          <cell r="U104">
            <v>36599.89</v>
          </cell>
          <cell r="V104">
            <v>1926.31</v>
          </cell>
          <cell r="W104" t="str">
            <v>IE</v>
          </cell>
          <cell r="X104" t="str">
            <v>IE</v>
          </cell>
          <cell r="Y104" t="str">
            <v>IE</v>
          </cell>
          <cell r="Z104">
            <v>1006657.2699999998</v>
          </cell>
          <cell r="AA104" t="str">
            <v>NO</v>
          </cell>
          <cell r="AB104" t="str">
            <v>NO</v>
          </cell>
          <cell r="AC104" t="str">
            <v>NO</v>
          </cell>
          <cell r="AD104" t="str">
            <v>NO</v>
          </cell>
          <cell r="AE104" t="str">
            <v>NO</v>
          </cell>
          <cell r="AF104" t="str">
            <v>NO</v>
          </cell>
          <cell r="AG104" t="str">
            <v>NO</v>
          </cell>
          <cell r="AH104">
            <v>33</v>
          </cell>
          <cell r="AI104">
            <v>648378</v>
          </cell>
          <cell r="AJ104" t="str">
            <v>IE</v>
          </cell>
          <cell r="AK104" t="str">
            <v>NE</v>
          </cell>
          <cell r="AL104" t="str">
            <v>NO</v>
          </cell>
          <cell r="AM104">
            <v>33190.625</v>
          </cell>
          <cell r="AN104">
            <v>1746.875</v>
          </cell>
          <cell r="AO104">
            <v>92000</v>
          </cell>
          <cell r="AP104" t="str">
            <v>IE</v>
          </cell>
          <cell r="AQ104" t="str">
            <v>NE</v>
          </cell>
          <cell r="AR104">
            <v>19900</v>
          </cell>
          <cell r="AS104" t="str">
            <v>NO</v>
          </cell>
          <cell r="AT104" t="str">
            <v>NE</v>
          </cell>
          <cell r="AU104">
            <v>121400</v>
          </cell>
          <cell r="AV104" t="str">
            <v>IE</v>
          </cell>
          <cell r="AW104" t="str">
            <v>NO</v>
          </cell>
          <cell r="AX104" t="str">
            <v>NO</v>
          </cell>
          <cell r="AY104" t="str">
            <v>NO</v>
          </cell>
          <cell r="AZ104" t="str">
            <v>NO</v>
          </cell>
          <cell r="BA104" t="str">
            <v>IE</v>
          </cell>
          <cell r="BB104" t="str">
            <v>IE</v>
          </cell>
          <cell r="BC104" t="str">
            <v>NO</v>
          </cell>
          <cell r="BD104" t="str">
            <v>IE</v>
          </cell>
          <cell r="BE104" t="str">
            <v>NO</v>
          </cell>
          <cell r="BF104" t="str">
            <v>IE</v>
          </cell>
          <cell r="BG104">
            <v>7763.3378900000007</v>
          </cell>
          <cell r="BH104" t="str">
            <v>IE</v>
          </cell>
          <cell r="BI104">
            <v>2318.9191100000003</v>
          </cell>
          <cell r="BJ104" t="str">
            <v>NE</v>
          </cell>
          <cell r="BK104" t="str">
            <v>NE</v>
          </cell>
          <cell r="BL104" t="str">
            <v>NE</v>
          </cell>
          <cell r="BM104" t="str">
            <v>NE</v>
          </cell>
          <cell r="BN104" t="str">
            <v>NE</v>
          </cell>
          <cell r="BO104">
            <v>453622.99</v>
          </cell>
          <cell r="BP104">
            <v>0</v>
          </cell>
          <cell r="BQ104">
            <v>0</v>
          </cell>
          <cell r="BR104">
            <v>0</v>
          </cell>
          <cell r="BS104">
            <v>0</v>
          </cell>
          <cell r="BT104">
            <v>0</v>
          </cell>
          <cell r="BU104">
            <v>0</v>
          </cell>
          <cell r="BW104">
            <v>2143441.3778900001</v>
          </cell>
          <cell r="BX104">
            <v>2200017.6472900002</v>
          </cell>
          <cell r="BY104">
            <v>2653640.63729</v>
          </cell>
          <cell r="BZ104">
            <v>2055077.5769999998</v>
          </cell>
          <cell r="CA104">
            <v>1220809.415</v>
          </cell>
          <cell r="CB104">
            <v>914868.625</v>
          </cell>
          <cell r="CC104">
            <v>7763.3378900000007</v>
          </cell>
          <cell r="CD104">
            <v>1275638.8094000001</v>
          </cell>
          <cell r="CE104">
            <v>916615.5</v>
          </cell>
          <cell r="CF104">
            <v>7763.3378900000007</v>
          </cell>
          <cell r="CG104" t="str">
            <v/>
          </cell>
          <cell r="CH104" t="str">
            <v/>
          </cell>
          <cell r="CI104">
            <v>1163317.3199999998</v>
          </cell>
          <cell r="CK104">
            <v>881678</v>
          </cell>
          <cell r="CL104">
            <v>7763.3378900000007</v>
          </cell>
          <cell r="CM104">
            <v>2318.9191100000003</v>
          </cell>
          <cell r="CN104" t="str">
            <v/>
          </cell>
          <cell r="CO104" t="str">
            <v/>
          </cell>
          <cell r="CP104">
            <v>694265.95595000009</v>
          </cell>
          <cell r="CQ104">
            <v>476007.72054999997</v>
          </cell>
          <cell r="CR104">
            <v>50502.738499999999</v>
          </cell>
          <cell r="CS104" t="str">
            <v/>
          </cell>
          <cell r="CT104" t="str">
            <v/>
          </cell>
          <cell r="CU104" t="str">
            <v/>
          </cell>
          <cell r="CV104" t="str">
            <v/>
          </cell>
          <cell r="CW104">
            <v>33</v>
          </cell>
          <cell r="CX104">
            <v>648378</v>
          </cell>
          <cell r="CY104">
            <v>33190.625</v>
          </cell>
          <cell r="CZ104">
            <v>92000</v>
          </cell>
          <cell r="DA104">
            <v>19900</v>
          </cell>
          <cell r="DB104">
            <v>121400</v>
          </cell>
          <cell r="DC104" t="str">
            <v/>
          </cell>
          <cell r="DD104" t="str">
            <v/>
          </cell>
          <cell r="DE104" t="str">
            <v/>
          </cell>
          <cell r="DF104">
            <v>7763.3378900000007</v>
          </cell>
          <cell r="DG104">
            <v>725353.00540000014</v>
          </cell>
          <cell r="DH104">
            <v>497823.75549999997</v>
          </cell>
          <cell r="DI104">
            <v>52429.048499999997</v>
          </cell>
          <cell r="DJ104" t="str">
            <v/>
          </cell>
          <cell r="DK104" t="str">
            <v/>
          </cell>
          <cell r="DL104" t="str">
            <v/>
          </cell>
          <cell r="DM104" t="str">
            <v/>
          </cell>
          <cell r="DN104">
            <v>33</v>
          </cell>
          <cell r="DO104">
            <v>648378</v>
          </cell>
          <cell r="DP104">
            <v>34937.5</v>
          </cell>
          <cell r="DQ104">
            <v>92000</v>
          </cell>
          <cell r="DR104">
            <v>19900</v>
          </cell>
          <cell r="DS104">
            <v>121400</v>
          </cell>
          <cell r="DT104" t="str">
            <v/>
          </cell>
          <cell r="DU104" t="str">
            <v/>
          </cell>
          <cell r="DV104" t="str">
            <v/>
          </cell>
          <cell r="DW104">
            <v>7763.3378900000007</v>
          </cell>
          <cell r="DX104" t="str">
            <v/>
          </cell>
          <cell r="DY104" t="str">
            <v/>
          </cell>
          <cell r="DZ104" t="str">
            <v/>
          </cell>
          <cell r="EA104" t="str">
            <v/>
          </cell>
          <cell r="EB104" t="str">
            <v/>
          </cell>
          <cell r="EC104">
            <v>453622.99</v>
          </cell>
          <cell r="ED104">
            <v>81221.145000000004</v>
          </cell>
          <cell r="EE104">
            <v>61503.056500000006</v>
          </cell>
          <cell r="EF104">
            <v>13902.848499999998</v>
          </cell>
          <cell r="EG104" t="str">
            <v/>
          </cell>
          <cell r="EH104">
            <v>1006657.2699999998</v>
          </cell>
          <cell r="EI104" t="str">
            <v/>
          </cell>
          <cell r="EJ104" t="str">
            <v/>
          </cell>
          <cell r="EK104" t="str">
            <v/>
          </cell>
          <cell r="EL104">
            <v>33</v>
          </cell>
          <cell r="EM104">
            <v>648378</v>
          </cell>
          <cell r="EN104" t="str">
            <v/>
          </cell>
          <cell r="EO104">
            <v>92000</v>
          </cell>
          <cell r="EP104">
            <v>19900</v>
          </cell>
          <cell r="EQ104">
            <v>121400</v>
          </cell>
          <cell r="ER104" t="str">
            <v/>
          </cell>
          <cell r="ES104" t="str">
            <v/>
          </cell>
          <cell r="ET104" t="str">
            <v/>
          </cell>
          <cell r="EU104">
            <v>10082.257000000001</v>
          </cell>
          <cell r="EV104" t="str">
            <v/>
          </cell>
          <cell r="EW104" t="str">
            <v/>
          </cell>
          <cell r="EX104" t="str">
            <v/>
          </cell>
          <cell r="EY104" t="str">
            <v/>
          </cell>
          <cell r="EZ104" t="str">
            <v/>
          </cell>
          <cell r="FA104">
            <v>1220809.415</v>
          </cell>
          <cell r="FB104">
            <v>914868.625</v>
          </cell>
          <cell r="FC104">
            <v>7763.3378900000007</v>
          </cell>
          <cell r="FD104">
            <v>1275638.8094000001</v>
          </cell>
          <cell r="FE104">
            <v>916615.5</v>
          </cell>
          <cell r="FF104">
            <v>7763.3378900000007</v>
          </cell>
          <cell r="FG104" t="str">
            <v/>
          </cell>
          <cell r="FH104" t="str">
            <v/>
          </cell>
        </row>
        <row r="105">
          <cell r="B105" t="str">
            <v>No</v>
          </cell>
          <cell r="C105" t="str">
            <v>Stockholm</v>
          </cell>
          <cell r="D105" t="str">
            <v>Sweden</v>
          </cell>
          <cell r="E105" t="str">
            <v>Europe</v>
          </cell>
          <cell r="H105">
            <v>2015</v>
          </cell>
          <cell r="J105" t="str">
            <v>BASIC</v>
          </cell>
          <cell r="K105">
            <v>923516</v>
          </cell>
          <cell r="L105">
            <v>188</v>
          </cell>
          <cell r="M105">
            <v>416797000000</v>
          </cell>
          <cell r="N105">
            <v>41000.210200000001</v>
          </cell>
          <cell r="O105">
            <v>477289.39199999993</v>
          </cell>
          <cell r="P105">
            <v>19750.944</v>
          </cell>
          <cell r="Q105">
            <v>31178.083300000006</v>
          </cell>
          <cell r="R105">
            <v>320159.98299999995</v>
          </cell>
          <cell r="S105">
            <v>13703.928</v>
          </cell>
          <cell r="T105">
            <v>14918.470000000001</v>
          </cell>
          <cell r="U105">
            <v>37769.5</v>
          </cell>
          <cell r="V105">
            <v>1727.9</v>
          </cell>
          <cell r="W105" t="str">
            <v>IE</v>
          </cell>
          <cell r="X105" t="str">
            <v>IE</v>
          </cell>
          <cell r="Y105" t="str">
            <v>IE</v>
          </cell>
          <cell r="Z105">
            <v>894532.74</v>
          </cell>
          <cell r="AA105" t="str">
            <v>NO</v>
          </cell>
          <cell r="AB105" t="str">
            <v>NO</v>
          </cell>
          <cell r="AC105" t="str">
            <v>NO</v>
          </cell>
          <cell r="AD105" t="str">
            <v>NO</v>
          </cell>
          <cell r="AE105" t="str">
            <v>NO</v>
          </cell>
          <cell r="AF105" t="str">
            <v>NO</v>
          </cell>
          <cell r="AG105" t="str">
            <v>NO</v>
          </cell>
          <cell r="AH105">
            <v>33</v>
          </cell>
          <cell r="AI105">
            <v>600598</v>
          </cell>
          <cell r="AJ105" t="str">
            <v>IE</v>
          </cell>
          <cell r="AK105" t="str">
            <v>NE</v>
          </cell>
          <cell r="AL105" t="str">
            <v>NO</v>
          </cell>
          <cell r="AM105">
            <v>23879.759999999998</v>
          </cell>
          <cell r="AN105">
            <v>1389.5550000000001</v>
          </cell>
          <cell r="AO105">
            <v>78100</v>
          </cell>
          <cell r="AP105" t="str">
            <v>IE</v>
          </cell>
          <cell r="AQ105" t="str">
            <v>NE</v>
          </cell>
          <cell r="AR105">
            <v>20000</v>
          </cell>
          <cell r="AS105" t="str">
            <v>NO</v>
          </cell>
          <cell r="AT105" t="str">
            <v>NE</v>
          </cell>
          <cell r="AU105">
            <v>143900</v>
          </cell>
          <cell r="AV105" t="str">
            <v>IE</v>
          </cell>
          <cell r="AW105" t="str">
            <v>NO</v>
          </cell>
          <cell r="AX105" t="str">
            <v>NO</v>
          </cell>
          <cell r="AY105" t="str">
            <v>NO</v>
          </cell>
          <cell r="AZ105" t="str">
            <v>NO</v>
          </cell>
          <cell r="BA105" t="str">
            <v>IE</v>
          </cell>
          <cell r="BB105" t="str">
            <v>IE</v>
          </cell>
          <cell r="BC105" t="str">
            <v>NO</v>
          </cell>
          <cell r="BD105" t="str">
            <v>IE</v>
          </cell>
          <cell r="BE105" t="str">
            <v>NO</v>
          </cell>
          <cell r="BF105" t="str">
            <v>IE</v>
          </cell>
          <cell r="BG105">
            <v>7763.3378900000007</v>
          </cell>
          <cell r="BH105" t="str">
            <v>IE</v>
          </cell>
          <cell r="BI105">
            <v>2318.9191100000003</v>
          </cell>
          <cell r="BJ105" t="str">
            <v>NE</v>
          </cell>
          <cell r="BK105" t="str">
            <v>NE</v>
          </cell>
          <cell r="BL105" t="str">
            <v>NE</v>
          </cell>
          <cell r="BM105" t="str">
            <v>NE</v>
          </cell>
          <cell r="BN105" t="str">
            <v>NE</v>
          </cell>
          <cell r="BO105">
            <v>482863.11</v>
          </cell>
          <cell r="BP105">
            <v>0</v>
          </cell>
          <cell r="BQ105">
            <v>0</v>
          </cell>
          <cell r="BR105">
            <v>0</v>
          </cell>
          <cell r="BS105">
            <v>0</v>
          </cell>
          <cell r="BT105">
            <v>0</v>
          </cell>
          <cell r="BU105">
            <v>0</v>
          </cell>
          <cell r="BW105">
            <v>1796589.73639</v>
          </cell>
          <cell r="BX105">
            <v>1833162.0633899998</v>
          </cell>
          <cell r="BY105">
            <v>2316025.1733899997</v>
          </cell>
          <cell r="BZ105">
            <v>1834342.7605000001</v>
          </cell>
          <cell r="CA105">
            <v>922348.63849999988</v>
          </cell>
          <cell r="CB105">
            <v>866477.76</v>
          </cell>
          <cell r="CC105">
            <v>7763.3378900000007</v>
          </cell>
          <cell r="CD105">
            <v>957531.41049999988</v>
          </cell>
          <cell r="CE105">
            <v>867867.31499999994</v>
          </cell>
          <cell r="CF105">
            <v>7763.3378900000007</v>
          </cell>
          <cell r="CG105" t="str">
            <v/>
          </cell>
          <cell r="CH105" t="str">
            <v/>
          </cell>
          <cell r="CI105">
            <v>981662.50349999999</v>
          </cell>
          <cell r="CK105">
            <v>842598</v>
          </cell>
          <cell r="CL105">
            <v>7763.3378900000007</v>
          </cell>
          <cell r="CM105">
            <v>2318.9191100000003</v>
          </cell>
          <cell r="CN105" t="str">
            <v/>
          </cell>
          <cell r="CO105" t="str">
            <v/>
          </cell>
          <cell r="CP105">
            <v>518289.60219999996</v>
          </cell>
          <cell r="CQ105">
            <v>351338.06629999995</v>
          </cell>
          <cell r="CR105">
            <v>52687.97</v>
          </cell>
          <cell r="CS105" t="str">
            <v/>
          </cell>
          <cell r="CT105" t="str">
            <v/>
          </cell>
          <cell r="CU105" t="str">
            <v/>
          </cell>
          <cell r="CV105" t="str">
            <v/>
          </cell>
          <cell r="CW105">
            <v>33</v>
          </cell>
          <cell r="CX105">
            <v>600598</v>
          </cell>
          <cell r="CY105">
            <v>23879.759999999998</v>
          </cell>
          <cell r="CZ105">
            <v>78100</v>
          </cell>
          <cell r="DA105">
            <v>20000</v>
          </cell>
          <cell r="DB105">
            <v>143900</v>
          </cell>
          <cell r="DC105" t="str">
            <v/>
          </cell>
          <cell r="DD105" t="str">
            <v/>
          </cell>
          <cell r="DE105" t="str">
            <v/>
          </cell>
          <cell r="DF105">
            <v>7763.3378900000007</v>
          </cell>
          <cell r="DG105">
            <v>538040.54619999998</v>
          </cell>
          <cell r="DH105">
            <v>365041.99429999996</v>
          </cell>
          <cell r="DI105">
            <v>54415.87</v>
          </cell>
          <cell r="DJ105" t="str">
            <v/>
          </cell>
          <cell r="DK105" t="str">
            <v/>
          </cell>
          <cell r="DL105" t="str">
            <v/>
          </cell>
          <cell r="DM105" t="str">
            <v/>
          </cell>
          <cell r="DN105">
            <v>33</v>
          </cell>
          <cell r="DO105">
            <v>600598</v>
          </cell>
          <cell r="DP105">
            <v>25269.314999999999</v>
          </cell>
          <cell r="DQ105">
            <v>78100</v>
          </cell>
          <cell r="DR105">
            <v>20000</v>
          </cell>
          <cell r="DS105">
            <v>143900</v>
          </cell>
          <cell r="DT105" t="str">
            <v/>
          </cell>
          <cell r="DU105" t="str">
            <v/>
          </cell>
          <cell r="DV105" t="str">
            <v/>
          </cell>
          <cell r="DW105">
            <v>7763.3378900000007</v>
          </cell>
          <cell r="DX105" t="str">
            <v/>
          </cell>
          <cell r="DY105" t="str">
            <v/>
          </cell>
          <cell r="DZ105" t="str">
            <v/>
          </cell>
          <cell r="EA105" t="str">
            <v/>
          </cell>
          <cell r="EB105" t="str">
            <v/>
          </cell>
          <cell r="EC105">
            <v>482863.11</v>
          </cell>
          <cell r="ED105">
            <v>41000.210200000001</v>
          </cell>
          <cell r="EE105">
            <v>31178.083300000006</v>
          </cell>
          <cell r="EF105">
            <v>14918.470000000001</v>
          </cell>
          <cell r="EG105" t="str">
            <v/>
          </cell>
          <cell r="EH105">
            <v>894532.74</v>
          </cell>
          <cell r="EI105" t="str">
            <v/>
          </cell>
          <cell r="EJ105" t="str">
            <v/>
          </cell>
          <cell r="EK105" t="str">
            <v/>
          </cell>
          <cell r="EL105">
            <v>33</v>
          </cell>
          <cell r="EM105">
            <v>600598</v>
          </cell>
          <cell r="EN105" t="str">
            <v/>
          </cell>
          <cell r="EO105">
            <v>78100</v>
          </cell>
          <cell r="EP105">
            <v>20000</v>
          </cell>
          <cell r="EQ105">
            <v>143900</v>
          </cell>
          <cell r="ER105" t="str">
            <v/>
          </cell>
          <cell r="ES105" t="str">
            <v/>
          </cell>
          <cell r="ET105" t="str">
            <v/>
          </cell>
          <cell r="EU105">
            <v>10082.257000000001</v>
          </cell>
          <cell r="EV105" t="str">
            <v/>
          </cell>
          <cell r="EW105" t="str">
            <v/>
          </cell>
          <cell r="EX105" t="str">
            <v/>
          </cell>
          <cell r="EY105" t="str">
            <v/>
          </cell>
          <cell r="EZ105" t="str">
            <v/>
          </cell>
          <cell r="FA105">
            <v>922348.63849999988</v>
          </cell>
          <cell r="FB105">
            <v>866477.76</v>
          </cell>
          <cell r="FC105">
            <v>7763.3378900000007</v>
          </cell>
          <cell r="FD105">
            <v>957531.41049999988</v>
          </cell>
          <cell r="FE105">
            <v>867867.31499999994</v>
          </cell>
          <cell r="FF105">
            <v>7763.3378900000007</v>
          </cell>
          <cell r="FG105" t="str">
            <v/>
          </cell>
          <cell r="FH105" t="str">
            <v/>
          </cell>
        </row>
        <row r="106">
          <cell r="B106" t="str">
            <v>Yes</v>
          </cell>
          <cell r="C106" t="str">
            <v>Stockholm</v>
          </cell>
          <cell r="D106" t="str">
            <v>Sweden</v>
          </cell>
          <cell r="E106" t="str">
            <v>Europe</v>
          </cell>
          <cell r="H106">
            <v>2016</v>
          </cell>
          <cell r="J106" t="str">
            <v>BASIC</v>
          </cell>
          <cell r="K106">
            <v>935619</v>
          </cell>
          <cell r="L106">
            <v>188</v>
          </cell>
          <cell r="M106">
            <v>416797000000</v>
          </cell>
          <cell r="N106">
            <v>75526.06259999999</v>
          </cell>
          <cell r="O106">
            <v>447930.63899999991</v>
          </cell>
          <cell r="P106">
            <v>22138.559999999998</v>
          </cell>
          <cell r="Q106">
            <v>56860.897400000002</v>
          </cell>
          <cell r="R106">
            <v>322892.67599999998</v>
          </cell>
          <cell r="S106">
            <v>15182.138999999999</v>
          </cell>
          <cell r="T106">
            <v>13739.05</v>
          </cell>
          <cell r="U106">
            <v>35102.800000000003</v>
          </cell>
          <cell r="V106">
            <v>1742.4</v>
          </cell>
          <cell r="W106" t="str">
            <v>IE</v>
          </cell>
          <cell r="X106" t="str">
            <v>IE</v>
          </cell>
          <cell r="Y106" t="str">
            <v>IE</v>
          </cell>
          <cell r="Z106">
            <v>844754.39999999991</v>
          </cell>
          <cell r="AA106" t="str">
            <v>NO</v>
          </cell>
          <cell r="AB106" t="str">
            <v>NO</v>
          </cell>
          <cell r="AC106" t="str">
            <v>NO</v>
          </cell>
          <cell r="AD106" t="str">
            <v>NO</v>
          </cell>
          <cell r="AE106" t="str">
            <v>NO</v>
          </cell>
          <cell r="AF106" t="str">
            <v>NO</v>
          </cell>
          <cell r="AG106" t="str">
            <v>NO</v>
          </cell>
          <cell r="AH106">
            <v>33</v>
          </cell>
          <cell r="AI106">
            <v>632413.23808461905</v>
          </cell>
          <cell r="AJ106" t="str">
            <v>IE</v>
          </cell>
          <cell r="AK106" t="str">
            <v>NE</v>
          </cell>
          <cell r="AL106" t="str">
            <v>NO</v>
          </cell>
          <cell r="AM106">
            <v>22438.739999999998</v>
          </cell>
          <cell r="AN106">
            <v>1389.5550000000001</v>
          </cell>
          <cell r="AO106">
            <v>85625</v>
          </cell>
          <cell r="AP106" t="str">
            <v>IE</v>
          </cell>
          <cell r="AQ106" t="str">
            <v>NE</v>
          </cell>
          <cell r="AR106">
            <v>19225</v>
          </cell>
          <cell r="AS106" t="str">
            <v>NO</v>
          </cell>
          <cell r="AT106" t="str">
            <v>NE</v>
          </cell>
          <cell r="AU106">
            <v>103838</v>
          </cell>
          <cell r="AV106" t="str">
            <v>IE</v>
          </cell>
          <cell r="AW106" t="str">
            <v>NO</v>
          </cell>
          <cell r="AX106" t="str">
            <v>NO</v>
          </cell>
          <cell r="AY106" t="str">
            <v>NO</v>
          </cell>
          <cell r="AZ106" t="str">
            <v>NO</v>
          </cell>
          <cell r="BA106" t="str">
            <v>IE</v>
          </cell>
          <cell r="BB106" t="str">
            <v>IE</v>
          </cell>
          <cell r="BC106" t="str">
            <v>NO</v>
          </cell>
          <cell r="BD106" t="str">
            <v>IE</v>
          </cell>
          <cell r="BE106" t="str">
            <v>NO</v>
          </cell>
          <cell r="BF106" t="str">
            <v>IE</v>
          </cell>
          <cell r="BG106">
            <v>7763.3378900000007</v>
          </cell>
          <cell r="BH106" t="str">
            <v>IE</v>
          </cell>
          <cell r="BI106">
            <v>2318.9191100000003</v>
          </cell>
          <cell r="BJ106" t="str">
            <v>NE</v>
          </cell>
          <cell r="BK106" t="str">
            <v>NE</v>
          </cell>
          <cell r="BL106" t="str">
            <v>NE</v>
          </cell>
          <cell r="BM106" t="str">
            <v>NE</v>
          </cell>
          <cell r="BN106" t="str">
            <v>NE</v>
          </cell>
          <cell r="BO106">
            <v>486744.15935419674</v>
          </cell>
          <cell r="BP106">
            <v>0</v>
          </cell>
          <cell r="BQ106">
            <v>0</v>
          </cell>
          <cell r="BR106">
            <v>0</v>
          </cell>
          <cell r="BS106">
            <v>0</v>
          </cell>
          <cell r="BT106">
            <v>0</v>
          </cell>
          <cell r="BU106">
            <v>0</v>
          </cell>
          <cell r="BW106">
            <v>1823388.440974619</v>
          </cell>
          <cell r="BX106">
            <v>1863841.0949746191</v>
          </cell>
          <cell r="BY106">
            <v>2350585.2543288157</v>
          </cell>
          <cell r="BZ106">
            <v>1842096.9050846191</v>
          </cell>
          <cell r="CA106">
            <v>952085.12499999988</v>
          </cell>
          <cell r="CB106">
            <v>863539.97808461904</v>
          </cell>
          <cell r="CC106">
            <v>7763.3378900000007</v>
          </cell>
          <cell r="CD106">
            <v>991148.22399999993</v>
          </cell>
          <cell r="CE106">
            <v>864929.53308461909</v>
          </cell>
          <cell r="CF106">
            <v>7763.3378900000007</v>
          </cell>
          <cell r="CG106" t="str">
            <v/>
          </cell>
          <cell r="CH106" t="str">
            <v/>
          </cell>
          <cell r="CI106">
            <v>990913.40999999992</v>
          </cell>
          <cell r="CK106">
            <v>841101.23808461905</v>
          </cell>
          <cell r="CL106">
            <v>7763.3378900000007</v>
          </cell>
          <cell r="CM106">
            <v>2318.9191100000003</v>
          </cell>
          <cell r="CN106" t="str">
            <v/>
          </cell>
          <cell r="CO106" t="str">
            <v/>
          </cell>
          <cell r="CP106">
            <v>523456.70159999991</v>
          </cell>
          <cell r="CQ106">
            <v>379753.57339999999</v>
          </cell>
          <cell r="CR106">
            <v>48841.850000000006</v>
          </cell>
          <cell r="CS106" t="str">
            <v/>
          </cell>
          <cell r="CT106" t="str">
            <v/>
          </cell>
          <cell r="CU106" t="str">
            <v/>
          </cell>
          <cell r="CV106" t="str">
            <v/>
          </cell>
          <cell r="CW106">
            <v>33</v>
          </cell>
          <cell r="CX106">
            <v>632413.23808461905</v>
          </cell>
          <cell r="CY106">
            <v>22438.739999999998</v>
          </cell>
          <cell r="CZ106">
            <v>85625</v>
          </cell>
          <cell r="DA106">
            <v>19225</v>
          </cell>
          <cell r="DB106">
            <v>103838</v>
          </cell>
          <cell r="DC106" t="str">
            <v/>
          </cell>
          <cell r="DD106" t="str">
            <v/>
          </cell>
          <cell r="DE106" t="str">
            <v/>
          </cell>
          <cell r="DF106">
            <v>7763.3378900000007</v>
          </cell>
          <cell r="DG106">
            <v>545595.26159999985</v>
          </cell>
          <cell r="DH106">
            <v>394935.71240000002</v>
          </cell>
          <cell r="DI106">
            <v>50584.250000000007</v>
          </cell>
          <cell r="DJ106" t="str">
            <v/>
          </cell>
          <cell r="DK106" t="str">
            <v/>
          </cell>
          <cell r="DL106" t="str">
            <v/>
          </cell>
          <cell r="DM106" t="str">
            <v/>
          </cell>
          <cell r="DN106">
            <v>33</v>
          </cell>
          <cell r="DO106">
            <v>632413.23808461905</v>
          </cell>
          <cell r="DP106">
            <v>23828.294999999998</v>
          </cell>
          <cell r="DQ106">
            <v>85625</v>
          </cell>
          <cell r="DR106">
            <v>19225</v>
          </cell>
          <cell r="DS106">
            <v>103838</v>
          </cell>
          <cell r="DT106" t="str">
            <v/>
          </cell>
          <cell r="DU106" t="str">
            <v/>
          </cell>
          <cell r="DV106" t="str">
            <v/>
          </cell>
          <cell r="DW106">
            <v>7763.3378900000007</v>
          </cell>
          <cell r="DX106" t="str">
            <v/>
          </cell>
          <cell r="DY106" t="str">
            <v/>
          </cell>
          <cell r="DZ106" t="str">
            <v/>
          </cell>
          <cell r="EA106" t="str">
            <v/>
          </cell>
          <cell r="EB106" t="str">
            <v/>
          </cell>
          <cell r="EC106">
            <v>486744.15935419674</v>
          </cell>
          <cell r="ED106">
            <v>75526.06259999999</v>
          </cell>
          <cell r="EE106">
            <v>56860.897400000002</v>
          </cell>
          <cell r="EF106">
            <v>13739.05</v>
          </cell>
          <cell r="EG106" t="str">
            <v/>
          </cell>
          <cell r="EH106">
            <v>844754.39999999991</v>
          </cell>
          <cell r="EI106" t="str">
            <v/>
          </cell>
          <cell r="EJ106" t="str">
            <v/>
          </cell>
          <cell r="EK106" t="str">
            <v/>
          </cell>
          <cell r="EL106">
            <v>33</v>
          </cell>
          <cell r="EM106">
            <v>632413.23808461905</v>
          </cell>
          <cell r="EN106" t="str">
            <v/>
          </cell>
          <cell r="EO106">
            <v>85625</v>
          </cell>
          <cell r="EP106">
            <v>19225</v>
          </cell>
          <cell r="EQ106">
            <v>103838</v>
          </cell>
          <cell r="ER106" t="str">
            <v/>
          </cell>
          <cell r="ES106" t="str">
            <v/>
          </cell>
          <cell r="ET106" t="str">
            <v/>
          </cell>
          <cell r="EU106">
            <v>10082.257000000001</v>
          </cell>
          <cell r="EV106" t="str">
            <v/>
          </cell>
          <cell r="EW106" t="str">
            <v/>
          </cell>
          <cell r="EX106" t="str">
            <v/>
          </cell>
          <cell r="EY106" t="str">
            <v/>
          </cell>
          <cell r="EZ106" t="str">
            <v/>
          </cell>
          <cell r="FA106">
            <v>952085.12499999988</v>
          </cell>
          <cell r="FB106">
            <v>863539.97808461904</v>
          </cell>
          <cell r="FC106">
            <v>7763.3378900000007</v>
          </cell>
          <cell r="FD106">
            <v>991148.22399999993</v>
          </cell>
          <cell r="FE106">
            <v>864929.53308461909</v>
          </cell>
          <cell r="FF106">
            <v>7763.3378900000007</v>
          </cell>
          <cell r="FG106" t="str">
            <v/>
          </cell>
          <cell r="FH106" t="str">
            <v/>
          </cell>
        </row>
        <row r="107">
          <cell r="B107" t="str">
            <v>No</v>
          </cell>
          <cell r="C107" t="str">
            <v>Toronto</v>
          </cell>
          <cell r="D107" t="str">
            <v>Canada</v>
          </cell>
          <cell r="E107" t="str">
            <v>North America</v>
          </cell>
          <cell r="H107">
            <v>2013</v>
          </cell>
          <cell r="J107" t="str">
            <v>BASIC</v>
          </cell>
          <cell r="K107">
            <v>2741280</v>
          </cell>
          <cell r="L107">
            <v>641</v>
          </cell>
          <cell r="M107">
            <v>157000000000</v>
          </cell>
          <cell r="N107">
            <v>4207619.0211084448</v>
          </cell>
          <cell r="O107">
            <v>438697.77231659583</v>
          </cell>
          <cell r="P107" t="str">
            <v>NE</v>
          </cell>
          <cell r="Q107">
            <v>2538630.171705625</v>
          </cell>
          <cell r="R107">
            <v>1486576.374048304</v>
          </cell>
          <cell r="S107" t="str">
            <v>NE</v>
          </cell>
          <cell r="T107">
            <v>1021372.86724439</v>
          </cell>
          <cell r="U107">
            <v>216616.62225834402</v>
          </cell>
          <cell r="V107" t="str">
            <v>NE</v>
          </cell>
          <cell r="W107" t="str">
            <v>IE</v>
          </cell>
          <cell r="X107" t="str">
            <v>IE</v>
          </cell>
          <cell r="Y107" t="str">
            <v>NE</v>
          </cell>
          <cell r="Z107">
            <v>434466.1</v>
          </cell>
          <cell r="AA107" t="str">
            <v>NO</v>
          </cell>
          <cell r="AB107" t="str">
            <v>NO</v>
          </cell>
          <cell r="AC107" t="str">
            <v>NO</v>
          </cell>
          <cell r="AD107" t="str">
            <v>NO</v>
          </cell>
          <cell r="AE107" t="str">
            <v>NO</v>
          </cell>
          <cell r="AF107" t="str">
            <v>NO</v>
          </cell>
          <cell r="AG107" t="str">
            <v>NO</v>
          </cell>
          <cell r="AH107">
            <v>126168.572054652</v>
          </cell>
          <cell r="AI107">
            <v>6892923.9903200874</v>
          </cell>
          <cell r="AJ107" t="str">
            <v>IE</v>
          </cell>
          <cell r="AK107">
            <v>15197.340155400001</v>
          </cell>
          <cell r="AL107">
            <v>127246.79618769999</v>
          </cell>
          <cell r="AM107">
            <v>28056.248958584001</v>
          </cell>
          <cell r="AN107" t="str">
            <v>NO</v>
          </cell>
          <cell r="AO107">
            <v>1429.0060386829998</v>
          </cell>
          <cell r="AP107" t="str">
            <v>NO</v>
          </cell>
          <cell r="AQ107" t="str">
            <v>NO</v>
          </cell>
          <cell r="AR107" t="str">
            <v>NO</v>
          </cell>
          <cell r="AS107" t="str">
            <v>NO</v>
          </cell>
          <cell r="AT107" t="str">
            <v>NO</v>
          </cell>
          <cell r="AU107" t="str">
            <v>NO</v>
          </cell>
          <cell r="AV107" t="str">
            <v>NO</v>
          </cell>
          <cell r="AW107" t="str">
            <v>NO</v>
          </cell>
          <cell r="AX107">
            <v>332584.44035270449</v>
          </cell>
          <cell r="AY107">
            <v>1920253.28554313</v>
          </cell>
          <cell r="AZ107" t="str">
            <v>NO</v>
          </cell>
          <cell r="BA107" t="str">
            <v>NO</v>
          </cell>
          <cell r="BB107">
            <v>348.2547291900384</v>
          </cell>
          <cell r="BC107" t="str">
            <v>NO</v>
          </cell>
          <cell r="BD107" t="str">
            <v>NO</v>
          </cell>
          <cell r="BE107" t="str">
            <v>NO</v>
          </cell>
          <cell r="BF107" t="str">
            <v>NO</v>
          </cell>
          <cell r="BG107">
            <v>26049.807611995813</v>
          </cell>
          <cell r="BH107" t="str">
            <v>NO</v>
          </cell>
          <cell r="BI107" t="str">
            <v>NO</v>
          </cell>
          <cell r="BJ107" t="str">
            <v>NE</v>
          </cell>
          <cell r="BK107" t="str">
            <v>NE</v>
          </cell>
          <cell r="BL107" t="str">
            <v>NE</v>
          </cell>
          <cell r="BM107" t="str">
            <v>NE</v>
          </cell>
          <cell r="BN107" t="str">
            <v>NE</v>
          </cell>
          <cell r="BO107" t="str">
            <v>NE</v>
          </cell>
          <cell r="BP107">
            <v>0</v>
          </cell>
          <cell r="BQ107">
            <v>0</v>
          </cell>
          <cell r="BR107">
            <v>0</v>
          </cell>
          <cell r="BS107">
            <v>0</v>
          </cell>
          <cell r="BT107">
            <v>0</v>
          </cell>
          <cell r="BU107">
            <v>0</v>
          </cell>
          <cell r="BW107">
            <v>19364573.230478428</v>
          </cell>
          <cell r="BX107">
            <v>19379770.570633829</v>
          </cell>
          <cell r="BY107">
            <v>19379770.570633829</v>
          </cell>
          <cell r="BZ107">
            <v>15708490.772624282</v>
          </cell>
          <cell r="CA107">
            <v>10035681.400736354</v>
          </cell>
          <cell r="CB107">
            <v>7049656.0415050536</v>
          </cell>
          <cell r="CC107">
            <v>2279235.7882370204</v>
          </cell>
          <cell r="CD107">
            <v>10035681.400736354</v>
          </cell>
          <cell r="CE107">
            <v>7064853.381660454</v>
          </cell>
          <cell r="CF107">
            <v>2279235.7882370204</v>
          </cell>
          <cell r="CG107" t="str">
            <v/>
          </cell>
          <cell r="CH107" t="str">
            <v/>
          </cell>
          <cell r="CI107">
            <v>8328256.7321131108</v>
          </cell>
          <cell r="CK107">
            <v>7021599.7925464697</v>
          </cell>
          <cell r="CL107">
            <v>358634.24796470033</v>
          </cell>
          <cell r="CM107" t="str">
            <v/>
          </cell>
          <cell r="CN107" t="str">
            <v/>
          </cell>
          <cell r="CO107" t="str">
            <v/>
          </cell>
          <cell r="CP107">
            <v>4646316.7934250403</v>
          </cell>
          <cell r="CQ107">
            <v>4025206.5457539288</v>
          </cell>
          <cell r="CR107">
            <v>1237989.489502734</v>
          </cell>
          <cell r="CS107" t="str">
            <v/>
          </cell>
          <cell r="CT107" t="str">
            <v/>
          </cell>
          <cell r="CU107" t="str">
            <v/>
          </cell>
          <cell r="CV107" t="str">
            <v/>
          </cell>
          <cell r="CW107">
            <v>126168.572054652</v>
          </cell>
          <cell r="CX107">
            <v>6892923.9903200874</v>
          </cell>
          <cell r="CY107">
            <v>155303.04514628398</v>
          </cell>
          <cell r="CZ107">
            <v>1429.0060386829998</v>
          </cell>
          <cell r="DA107" t="str">
            <v/>
          </cell>
          <cell r="DB107" t="str">
            <v/>
          </cell>
          <cell r="DC107">
            <v>2252837.7258958346</v>
          </cell>
          <cell r="DD107">
            <v>348.2547291900384</v>
          </cell>
          <cell r="DE107" t="str">
            <v/>
          </cell>
          <cell r="DF107">
            <v>26049.807611995813</v>
          </cell>
          <cell r="DG107">
            <v>4646316.7934250403</v>
          </cell>
          <cell r="DH107">
            <v>4025206.5457539288</v>
          </cell>
          <cell r="DI107">
            <v>1237989.489502734</v>
          </cell>
          <cell r="DJ107" t="str">
            <v/>
          </cell>
          <cell r="DK107" t="str">
            <v/>
          </cell>
          <cell r="DL107" t="str">
            <v/>
          </cell>
          <cell r="DM107" t="str">
            <v/>
          </cell>
          <cell r="DN107">
            <v>126168.572054652</v>
          </cell>
          <cell r="DO107">
            <v>6908121.3304754877</v>
          </cell>
          <cell r="DP107">
            <v>155303.04514628398</v>
          </cell>
          <cell r="DQ107">
            <v>1429.0060386829998</v>
          </cell>
          <cell r="DR107" t="str">
            <v/>
          </cell>
          <cell r="DS107" t="str">
            <v/>
          </cell>
          <cell r="DT107">
            <v>2252837.7258958346</v>
          </cell>
          <cell r="DU107">
            <v>348.2547291900384</v>
          </cell>
          <cell r="DV107" t="str">
            <v/>
          </cell>
          <cell r="DW107">
            <v>26049.807611995813</v>
          </cell>
          <cell r="DX107" t="str">
            <v/>
          </cell>
          <cell r="DY107" t="str">
            <v/>
          </cell>
          <cell r="DZ107" t="str">
            <v/>
          </cell>
          <cell r="EA107" t="str">
            <v/>
          </cell>
          <cell r="EB107" t="str">
            <v/>
          </cell>
          <cell r="EC107" t="str">
            <v/>
          </cell>
          <cell r="ED107">
            <v>4207619.0211084448</v>
          </cell>
          <cell r="EE107">
            <v>2538630.171705625</v>
          </cell>
          <cell r="EF107">
            <v>1021372.86724439</v>
          </cell>
          <cell r="EG107" t="str">
            <v/>
          </cell>
          <cell r="EH107">
            <v>434466.1</v>
          </cell>
          <cell r="EI107" t="str">
            <v/>
          </cell>
          <cell r="EJ107" t="str">
            <v/>
          </cell>
          <cell r="EK107" t="str">
            <v/>
          </cell>
          <cell r="EL107">
            <v>126168.572054652</v>
          </cell>
          <cell r="EM107">
            <v>6892923.9903200874</v>
          </cell>
          <cell r="EN107">
            <v>127246.79618769999</v>
          </cell>
          <cell r="EO107">
            <v>1429.0060386829998</v>
          </cell>
          <cell r="EP107" t="str">
            <v/>
          </cell>
          <cell r="EQ107" t="str">
            <v/>
          </cell>
          <cell r="ER107">
            <v>332584.44035270449</v>
          </cell>
          <cell r="ES107" t="str">
            <v/>
          </cell>
          <cell r="ET107" t="str">
            <v/>
          </cell>
          <cell r="EU107">
            <v>26049.807611995813</v>
          </cell>
          <cell r="EV107" t="str">
            <v/>
          </cell>
          <cell r="EW107" t="str">
            <v/>
          </cell>
          <cell r="EX107" t="str">
            <v/>
          </cell>
          <cell r="EY107" t="str">
            <v/>
          </cell>
          <cell r="EZ107" t="str">
            <v/>
          </cell>
          <cell r="FA107">
            <v>10035681.400736354</v>
          </cell>
          <cell r="FB107">
            <v>7049656.0415050536</v>
          </cell>
          <cell r="FC107">
            <v>2279235.7882370204</v>
          </cell>
          <cell r="FD107">
            <v>10035681.400736354</v>
          </cell>
          <cell r="FE107">
            <v>7064853.381660454</v>
          </cell>
          <cell r="FF107">
            <v>2279235.7882370204</v>
          </cell>
          <cell r="FG107" t="str">
            <v/>
          </cell>
          <cell r="FH107" t="str">
            <v/>
          </cell>
        </row>
        <row r="108">
          <cell r="B108" t="str">
            <v>No</v>
          </cell>
          <cell r="C108" t="str">
            <v>Toronto</v>
          </cell>
          <cell r="D108" t="str">
            <v>Canada</v>
          </cell>
          <cell r="E108" t="str">
            <v>North America</v>
          </cell>
          <cell r="H108">
            <v>2014</v>
          </cell>
          <cell r="J108" t="str">
            <v>BASIC</v>
          </cell>
          <cell r="K108">
            <v>2806618</v>
          </cell>
          <cell r="L108">
            <v>641</v>
          </cell>
          <cell r="M108">
            <v>157000000000</v>
          </cell>
          <cell r="N108">
            <v>4675339.8971050195</v>
          </cell>
          <cell r="O108">
            <v>208231.96285745691</v>
          </cell>
          <cell r="P108">
            <v>45709.455261392985</v>
          </cell>
          <cell r="Q108">
            <v>2628486.8683331697</v>
          </cell>
          <cell r="R108">
            <v>733061.05339082098</v>
          </cell>
          <cell r="S108">
            <v>160915.84098822897</v>
          </cell>
          <cell r="T108">
            <v>1046024.23213821</v>
          </cell>
          <cell r="U108">
            <v>105400.96390643003</v>
          </cell>
          <cell r="V108">
            <v>23136.796955070004</v>
          </cell>
          <cell r="W108" t="str">
            <v>IE</v>
          </cell>
          <cell r="X108" t="str">
            <v>IE</v>
          </cell>
          <cell r="Y108" t="str">
            <v>NE</v>
          </cell>
          <cell r="Z108">
            <v>371370.19</v>
          </cell>
          <cell r="AA108" t="str">
            <v>NO</v>
          </cell>
          <cell r="AB108" t="str">
            <v>NO</v>
          </cell>
          <cell r="AC108" t="str">
            <v>NO</v>
          </cell>
          <cell r="AD108" t="str">
            <v>NO</v>
          </cell>
          <cell r="AE108" t="str">
            <v>NO</v>
          </cell>
          <cell r="AF108" t="str">
            <v>NO</v>
          </cell>
          <cell r="AG108" t="str">
            <v>NO</v>
          </cell>
          <cell r="AH108">
            <v>100911.22979426001</v>
          </cell>
          <cell r="AI108">
            <v>6266014.1510662278</v>
          </cell>
          <cell r="AJ108" t="str">
            <v>IE</v>
          </cell>
          <cell r="AK108">
            <v>15466.950344555997</v>
          </cell>
          <cell r="AL108">
            <v>56926.627395637006</v>
          </cell>
          <cell r="AM108">
            <v>13801.145937057961</v>
          </cell>
          <cell r="AN108" t="str">
            <v>NO</v>
          </cell>
          <cell r="AO108">
            <v>1438.1743315267997</v>
          </cell>
          <cell r="AP108" t="str">
            <v>NO</v>
          </cell>
          <cell r="AQ108" t="str">
            <v>NO</v>
          </cell>
          <cell r="AR108" t="str">
            <v>NO</v>
          </cell>
          <cell r="AS108" t="str">
            <v>NO</v>
          </cell>
          <cell r="AT108" t="str">
            <v>NO</v>
          </cell>
          <cell r="AU108" t="str">
            <v>NO</v>
          </cell>
          <cell r="AV108" t="str">
            <v>NO</v>
          </cell>
          <cell r="AW108" t="str">
            <v>NO</v>
          </cell>
          <cell r="AX108">
            <v>665706.77187742677</v>
          </cell>
          <cell r="AY108">
            <v>2930736.6774564036</v>
          </cell>
          <cell r="AZ108" t="str">
            <v>NO</v>
          </cell>
          <cell r="BA108" t="str">
            <v>NO</v>
          </cell>
          <cell r="BB108" t="str">
            <v>NO</v>
          </cell>
          <cell r="BC108" t="str">
            <v>NO</v>
          </cell>
          <cell r="BD108" t="str">
            <v>NO</v>
          </cell>
          <cell r="BE108" t="str">
            <v>NO</v>
          </cell>
          <cell r="BF108" t="str">
            <v>NO</v>
          </cell>
          <cell r="BG108">
            <v>29053.850066585321</v>
          </cell>
          <cell r="BH108" t="str">
            <v>NO</v>
          </cell>
          <cell r="BI108" t="str">
            <v>NO</v>
          </cell>
          <cell r="BJ108" t="str">
            <v>NE</v>
          </cell>
          <cell r="BK108" t="str">
            <v>NE</v>
          </cell>
          <cell r="BL108" t="str">
            <v>NE</v>
          </cell>
          <cell r="BM108" t="str">
            <v>NE</v>
          </cell>
          <cell r="BN108" t="str">
            <v>NE</v>
          </cell>
          <cell r="BO108" t="str">
            <v>NE</v>
          </cell>
          <cell r="BP108">
            <v>0</v>
          </cell>
          <cell r="BQ108">
            <v>0</v>
          </cell>
          <cell r="BR108">
            <v>0</v>
          </cell>
          <cell r="BS108">
            <v>0</v>
          </cell>
          <cell r="BT108">
            <v>0</v>
          </cell>
          <cell r="BU108">
            <v>0</v>
          </cell>
          <cell r="BW108">
            <v>19461133.605656233</v>
          </cell>
          <cell r="BX108">
            <v>19706362.64920548</v>
          </cell>
          <cell r="BY108">
            <v>19706362.64920548</v>
          </cell>
          <cell r="BZ108">
            <v>15841271.992108064</v>
          </cell>
          <cell r="CA108">
            <v>9497456.2075253669</v>
          </cell>
          <cell r="CB108">
            <v>6338180.0987304496</v>
          </cell>
          <cell r="CC108">
            <v>3625497.2994004157</v>
          </cell>
          <cell r="CD108">
            <v>9727218.3007300589</v>
          </cell>
          <cell r="CE108">
            <v>6353647.0490750056</v>
          </cell>
          <cell r="CF108">
            <v>3625497.2994004157</v>
          </cell>
          <cell r="CG108" t="str">
            <v/>
          </cell>
          <cell r="CH108" t="str">
            <v/>
          </cell>
          <cell r="CI108">
            <v>8822132.4173706602</v>
          </cell>
          <cell r="CK108">
            <v>6324378.9527933924</v>
          </cell>
          <cell r="CL108">
            <v>694760.62194401212</v>
          </cell>
          <cell r="CM108" t="str">
            <v/>
          </cell>
          <cell r="CN108" t="str">
            <v/>
          </cell>
          <cell r="CO108" t="str">
            <v/>
          </cell>
          <cell r="CP108">
            <v>4883571.8599624764</v>
          </cell>
          <cell r="CQ108">
            <v>3361547.9217239907</v>
          </cell>
          <cell r="CR108">
            <v>1151425.1960446399</v>
          </cell>
          <cell r="CS108" t="str">
            <v/>
          </cell>
          <cell r="CT108" t="str">
            <v/>
          </cell>
          <cell r="CU108" t="str">
            <v/>
          </cell>
          <cell r="CV108" t="str">
            <v/>
          </cell>
          <cell r="CW108">
            <v>100911.22979426001</v>
          </cell>
          <cell r="CX108">
            <v>6266014.1510662278</v>
          </cell>
          <cell r="CY108">
            <v>70727.773332694967</v>
          </cell>
          <cell r="CZ108">
            <v>1438.1743315267997</v>
          </cell>
          <cell r="DA108" t="str">
            <v/>
          </cell>
          <cell r="DB108" t="str">
            <v/>
          </cell>
          <cell r="DC108">
            <v>3596443.4493338303</v>
          </cell>
          <cell r="DD108" t="str">
            <v/>
          </cell>
          <cell r="DE108" t="str">
            <v/>
          </cell>
          <cell r="DF108">
            <v>29053.850066585321</v>
          </cell>
          <cell r="DG108">
            <v>4929281.3152238689</v>
          </cell>
          <cell r="DH108">
            <v>3522463.7627122197</v>
          </cell>
          <cell r="DI108">
            <v>1174561.9929997099</v>
          </cell>
          <cell r="DJ108" t="str">
            <v/>
          </cell>
          <cell r="DK108" t="str">
            <v/>
          </cell>
          <cell r="DL108" t="str">
            <v/>
          </cell>
          <cell r="DM108" t="str">
            <v/>
          </cell>
          <cell r="DN108">
            <v>100911.22979426001</v>
          </cell>
          <cell r="DO108">
            <v>6281481.1014107838</v>
          </cell>
          <cell r="DP108">
            <v>70727.773332694967</v>
          </cell>
          <cell r="DQ108">
            <v>1438.1743315267997</v>
          </cell>
          <cell r="DR108" t="str">
            <v/>
          </cell>
          <cell r="DS108" t="str">
            <v/>
          </cell>
          <cell r="DT108">
            <v>3596443.4493338303</v>
          </cell>
          <cell r="DU108" t="str">
            <v/>
          </cell>
          <cell r="DV108" t="str">
            <v/>
          </cell>
          <cell r="DW108">
            <v>29053.850066585321</v>
          </cell>
          <cell r="DX108" t="str">
            <v/>
          </cell>
          <cell r="DY108" t="str">
            <v/>
          </cell>
          <cell r="DZ108" t="str">
            <v/>
          </cell>
          <cell r="EA108" t="str">
            <v/>
          </cell>
          <cell r="EB108" t="str">
            <v/>
          </cell>
          <cell r="EC108" t="str">
            <v/>
          </cell>
          <cell r="ED108">
            <v>4675339.8971050195</v>
          </cell>
          <cell r="EE108">
            <v>2628486.8683331697</v>
          </cell>
          <cell r="EF108">
            <v>1046024.23213821</v>
          </cell>
          <cell r="EG108" t="str">
            <v/>
          </cell>
          <cell r="EH108">
            <v>371370.19</v>
          </cell>
          <cell r="EI108" t="str">
            <v/>
          </cell>
          <cell r="EJ108" t="str">
            <v/>
          </cell>
          <cell r="EK108" t="str">
            <v/>
          </cell>
          <cell r="EL108">
            <v>100911.22979426001</v>
          </cell>
          <cell r="EM108">
            <v>6266014.1510662278</v>
          </cell>
          <cell r="EN108">
            <v>56926.627395637006</v>
          </cell>
          <cell r="EO108">
            <v>1438.1743315267997</v>
          </cell>
          <cell r="EP108" t="str">
            <v/>
          </cell>
          <cell r="EQ108" t="str">
            <v/>
          </cell>
          <cell r="ER108">
            <v>665706.77187742677</v>
          </cell>
          <cell r="ES108" t="str">
            <v/>
          </cell>
          <cell r="ET108" t="str">
            <v/>
          </cell>
          <cell r="EU108">
            <v>29053.850066585321</v>
          </cell>
          <cell r="EV108" t="str">
            <v/>
          </cell>
          <cell r="EW108" t="str">
            <v/>
          </cell>
          <cell r="EX108" t="str">
            <v/>
          </cell>
          <cell r="EY108" t="str">
            <v/>
          </cell>
          <cell r="EZ108" t="str">
            <v/>
          </cell>
          <cell r="FA108">
            <v>9497456.2075253669</v>
          </cell>
          <cell r="FB108">
            <v>6338180.0987304496</v>
          </cell>
          <cell r="FC108">
            <v>3625497.2994004157</v>
          </cell>
          <cell r="FD108">
            <v>9727218.3007300589</v>
          </cell>
          <cell r="FE108">
            <v>6353647.0490750056</v>
          </cell>
          <cell r="FF108">
            <v>3625497.2994004157</v>
          </cell>
          <cell r="FG108" t="str">
            <v/>
          </cell>
          <cell r="FH108" t="str">
            <v/>
          </cell>
        </row>
        <row r="109">
          <cell r="B109" t="str">
            <v>No</v>
          </cell>
          <cell r="C109" t="str">
            <v>Toronto</v>
          </cell>
          <cell r="D109" t="str">
            <v>Canada</v>
          </cell>
          <cell r="E109" t="str">
            <v>North America</v>
          </cell>
          <cell r="H109">
            <v>2015</v>
          </cell>
          <cell r="J109" t="str">
            <v>BASIC</v>
          </cell>
          <cell r="K109">
            <v>2825559</v>
          </cell>
          <cell r="L109">
            <v>641</v>
          </cell>
          <cell r="M109">
            <v>160040960000</v>
          </cell>
          <cell r="N109">
            <v>4237923.5903748898</v>
          </cell>
          <cell r="O109">
            <v>194056.60459435699</v>
          </cell>
          <cell r="P109">
            <v>14554.245344576775</v>
          </cell>
          <cell r="Q109">
            <v>2624694.5000889599</v>
          </cell>
          <cell r="R109">
            <v>681910.34363158105</v>
          </cell>
          <cell r="S109">
            <v>51143.275772368586</v>
          </cell>
          <cell r="T109">
            <v>979836.35017592995</v>
          </cell>
          <cell r="U109">
            <v>98256.080102129388</v>
          </cell>
          <cell r="V109">
            <v>7369.2060076597054</v>
          </cell>
          <cell r="W109" t="str">
            <v>IE</v>
          </cell>
          <cell r="X109" t="str">
            <v>IE</v>
          </cell>
          <cell r="Y109" t="str">
            <v>NE</v>
          </cell>
          <cell r="Z109">
            <v>390317.96</v>
          </cell>
          <cell r="AA109" t="str">
            <v>NO</v>
          </cell>
          <cell r="AB109" t="str">
            <v>NO</v>
          </cell>
          <cell r="AC109" t="str">
            <v>NO</v>
          </cell>
          <cell r="AD109" t="str">
            <v>NO</v>
          </cell>
          <cell r="AE109" t="str">
            <v>NO</v>
          </cell>
          <cell r="AF109" t="str">
            <v>NO</v>
          </cell>
          <cell r="AG109" t="str">
            <v>NO</v>
          </cell>
          <cell r="AH109">
            <v>94779.143057777008</v>
          </cell>
          <cell r="AI109">
            <v>6266014.1510662278</v>
          </cell>
          <cell r="AJ109" t="str">
            <v>IE</v>
          </cell>
          <cell r="AK109">
            <v>19806.4062586644</v>
          </cell>
          <cell r="AL109">
            <v>57504.596099855371</v>
          </cell>
          <cell r="AM109">
            <v>13967.618436544439</v>
          </cell>
          <cell r="AN109" t="str">
            <v>NO</v>
          </cell>
          <cell r="AO109">
            <v>1519.1696857383197</v>
          </cell>
          <cell r="AP109" t="str">
            <v>NO</v>
          </cell>
          <cell r="AQ109" t="str">
            <v>NO</v>
          </cell>
          <cell r="AR109" t="str">
            <v>NO</v>
          </cell>
          <cell r="AS109" t="str">
            <v>NO</v>
          </cell>
          <cell r="AT109" t="str">
            <v>NO</v>
          </cell>
          <cell r="AU109" t="str">
            <v>NO</v>
          </cell>
          <cell r="AV109" t="str">
            <v>NO</v>
          </cell>
          <cell r="AW109" t="str">
            <v>NO</v>
          </cell>
          <cell r="AX109">
            <v>842473.72490843618</v>
          </cell>
          <cell r="AY109">
            <v>3100477.5171568533</v>
          </cell>
          <cell r="AZ109" t="str">
            <v>NO</v>
          </cell>
          <cell r="BA109">
            <v>915.75629733806613</v>
          </cell>
          <cell r="BB109" t="str">
            <v>NO</v>
          </cell>
          <cell r="BC109" t="str">
            <v>NO</v>
          </cell>
          <cell r="BD109" t="str">
            <v>NO</v>
          </cell>
          <cell r="BE109" t="str">
            <v>NO</v>
          </cell>
          <cell r="BF109" t="str">
            <v>NO</v>
          </cell>
          <cell r="BG109">
            <v>41428.715995312028</v>
          </cell>
          <cell r="BH109" t="str">
            <v>NO</v>
          </cell>
          <cell r="BI109" t="str">
            <v>NO</v>
          </cell>
          <cell r="BJ109" t="str">
            <v>NE</v>
          </cell>
          <cell r="BK109" t="str">
            <v>NE</v>
          </cell>
          <cell r="BL109" t="str">
            <v>NE</v>
          </cell>
          <cell r="BM109" t="str">
            <v>NE</v>
          </cell>
          <cell r="BN109" t="str">
            <v>NE</v>
          </cell>
          <cell r="BO109" t="str">
            <v>NE</v>
          </cell>
          <cell r="BP109">
            <v>0</v>
          </cell>
          <cell r="BQ109">
            <v>0</v>
          </cell>
          <cell r="BR109">
            <v>0</v>
          </cell>
          <cell r="BS109">
            <v>0</v>
          </cell>
          <cell r="BT109">
            <v>0</v>
          </cell>
          <cell r="BU109">
            <v>0</v>
          </cell>
          <cell r="BW109">
            <v>19235757.861671928</v>
          </cell>
          <cell r="BX109">
            <v>19328630.995055195</v>
          </cell>
          <cell r="BY109">
            <v>19328630.995055195</v>
          </cell>
          <cell r="BZ109">
            <v>15537407.657750463</v>
          </cell>
          <cell r="CA109">
            <v>8911456.6120256241</v>
          </cell>
          <cell r="CB109">
            <v>6339005.5352883656</v>
          </cell>
          <cell r="CC109">
            <v>3985295.71435794</v>
          </cell>
          <cell r="CD109">
            <v>8984523.3391502276</v>
          </cell>
          <cell r="CE109">
            <v>6358811.9415470297</v>
          </cell>
          <cell r="CF109">
            <v>3985295.71435794</v>
          </cell>
          <cell r="CG109" t="str">
            <v/>
          </cell>
          <cell r="CH109" t="str">
            <v/>
          </cell>
          <cell r="CI109">
            <v>8327551.5436975565</v>
          </cell>
          <cell r="CK109">
            <v>6325037.9168518214</v>
          </cell>
          <cell r="CL109">
            <v>884818.19720108621</v>
          </cell>
          <cell r="CM109" t="str">
            <v/>
          </cell>
          <cell r="CN109" t="str">
            <v/>
          </cell>
          <cell r="CO109" t="str">
            <v/>
          </cell>
          <cell r="CP109">
            <v>4431980.1949692471</v>
          </cell>
          <cell r="CQ109">
            <v>3306604.8437205409</v>
          </cell>
          <cell r="CR109">
            <v>1078092.4302780593</v>
          </cell>
          <cell r="CS109" t="str">
            <v/>
          </cell>
          <cell r="CT109" t="str">
            <v/>
          </cell>
          <cell r="CU109" t="str">
            <v/>
          </cell>
          <cell r="CV109" t="str">
            <v/>
          </cell>
          <cell r="CW109">
            <v>94779.143057777008</v>
          </cell>
          <cell r="CX109">
            <v>6266014.1510662278</v>
          </cell>
          <cell r="CY109">
            <v>71472.214536399813</v>
          </cell>
          <cell r="CZ109">
            <v>1519.1696857383197</v>
          </cell>
          <cell r="DA109" t="str">
            <v/>
          </cell>
          <cell r="DB109" t="str">
            <v/>
          </cell>
          <cell r="DC109">
            <v>3942951.2420652895</v>
          </cell>
          <cell r="DD109">
            <v>915.75629733806613</v>
          </cell>
          <cell r="DE109" t="str">
            <v/>
          </cell>
          <cell r="DF109">
            <v>41428.715995312028</v>
          </cell>
          <cell r="DG109">
            <v>4446534.4403138235</v>
          </cell>
          <cell r="DH109">
            <v>3357748.1194929094</v>
          </cell>
          <cell r="DI109">
            <v>1085461.636285719</v>
          </cell>
          <cell r="DJ109" t="str">
            <v/>
          </cell>
          <cell r="DK109" t="str">
            <v/>
          </cell>
          <cell r="DL109" t="str">
            <v/>
          </cell>
          <cell r="DM109" t="str">
            <v/>
          </cell>
          <cell r="DN109">
            <v>94779.143057777008</v>
          </cell>
          <cell r="DO109">
            <v>6285820.5573248919</v>
          </cell>
          <cell r="DP109">
            <v>71472.214536399813</v>
          </cell>
          <cell r="DQ109">
            <v>1519.1696857383197</v>
          </cell>
          <cell r="DR109" t="str">
            <v/>
          </cell>
          <cell r="DS109" t="str">
            <v/>
          </cell>
          <cell r="DT109">
            <v>3942951.2420652895</v>
          </cell>
          <cell r="DU109">
            <v>915.75629733806613</v>
          </cell>
          <cell r="DV109" t="str">
            <v/>
          </cell>
          <cell r="DW109">
            <v>41428.715995312028</v>
          </cell>
          <cell r="DX109" t="str">
            <v/>
          </cell>
          <cell r="DY109" t="str">
            <v/>
          </cell>
          <cell r="DZ109" t="str">
            <v/>
          </cell>
          <cell r="EA109" t="str">
            <v/>
          </cell>
          <cell r="EB109" t="str">
            <v/>
          </cell>
          <cell r="EC109" t="str">
            <v/>
          </cell>
          <cell r="ED109">
            <v>4237923.5903748898</v>
          </cell>
          <cell r="EE109">
            <v>2624694.5000889599</v>
          </cell>
          <cell r="EF109">
            <v>979836.35017592995</v>
          </cell>
          <cell r="EG109" t="str">
            <v/>
          </cell>
          <cell r="EH109">
            <v>390317.96</v>
          </cell>
          <cell r="EI109" t="str">
            <v/>
          </cell>
          <cell r="EJ109" t="str">
            <v/>
          </cell>
          <cell r="EK109" t="str">
            <v/>
          </cell>
          <cell r="EL109">
            <v>94779.143057777008</v>
          </cell>
          <cell r="EM109">
            <v>6266014.1510662278</v>
          </cell>
          <cell r="EN109">
            <v>57504.596099855371</v>
          </cell>
          <cell r="EO109">
            <v>1519.1696857383197</v>
          </cell>
          <cell r="EP109" t="str">
            <v/>
          </cell>
          <cell r="EQ109" t="str">
            <v/>
          </cell>
          <cell r="ER109">
            <v>842473.72490843618</v>
          </cell>
          <cell r="ES109">
            <v>915.75629733806613</v>
          </cell>
          <cell r="ET109" t="str">
            <v/>
          </cell>
          <cell r="EU109">
            <v>41428.715995312028</v>
          </cell>
          <cell r="EV109" t="str">
            <v/>
          </cell>
          <cell r="EW109" t="str">
            <v/>
          </cell>
          <cell r="EX109" t="str">
            <v/>
          </cell>
          <cell r="EY109" t="str">
            <v/>
          </cell>
          <cell r="EZ109" t="str">
            <v/>
          </cell>
          <cell r="FA109">
            <v>8911456.6120256241</v>
          </cell>
          <cell r="FB109">
            <v>6339005.5352883656</v>
          </cell>
          <cell r="FC109">
            <v>3985295.71435794</v>
          </cell>
          <cell r="FD109">
            <v>8984523.3391502276</v>
          </cell>
          <cell r="FE109">
            <v>6358811.9415470297</v>
          </cell>
          <cell r="FF109">
            <v>3985295.71435794</v>
          </cell>
          <cell r="FG109" t="str">
            <v/>
          </cell>
          <cell r="FH109" t="str">
            <v/>
          </cell>
        </row>
        <row r="110">
          <cell r="B110" t="str">
            <v>Yes</v>
          </cell>
          <cell r="C110" t="str">
            <v>Toronto</v>
          </cell>
          <cell r="D110" t="str">
            <v>Canada</v>
          </cell>
          <cell r="E110" t="str">
            <v>North America</v>
          </cell>
          <cell r="H110">
            <v>2016</v>
          </cell>
          <cell r="J110" t="str">
            <v>BASIC</v>
          </cell>
          <cell r="K110">
            <v>2871146</v>
          </cell>
          <cell r="L110">
            <v>641</v>
          </cell>
          <cell r="M110">
            <v>160040960000</v>
          </cell>
          <cell r="N110">
            <v>3768447.6326834997</v>
          </cell>
          <cell r="O110">
            <v>181224.60570076032</v>
          </cell>
          <cell r="P110">
            <v>20136.06730008448</v>
          </cell>
          <cell r="Q110">
            <v>2380666.1775335399</v>
          </cell>
          <cell r="R110">
            <v>608547.19811766467</v>
          </cell>
          <cell r="S110">
            <v>67616.355346407188</v>
          </cell>
          <cell r="T110">
            <v>937501.4032839</v>
          </cell>
          <cell r="U110">
            <v>89238.579013465001</v>
          </cell>
          <cell r="V110">
            <v>9915.3976681627773</v>
          </cell>
          <cell r="W110" t="str">
            <v>IE</v>
          </cell>
          <cell r="X110" t="str">
            <v>IE</v>
          </cell>
          <cell r="Y110" t="str">
            <v>NE</v>
          </cell>
          <cell r="Z110">
            <v>388068.58</v>
          </cell>
          <cell r="AA110" t="str">
            <v>NO</v>
          </cell>
          <cell r="AB110" t="str">
            <v>NO</v>
          </cell>
          <cell r="AC110" t="str">
            <v>NO</v>
          </cell>
          <cell r="AD110" t="str">
            <v>NO</v>
          </cell>
          <cell r="AE110" t="str">
            <v>NO</v>
          </cell>
          <cell r="AF110" t="str">
            <v>NO</v>
          </cell>
          <cell r="AG110" t="str">
            <v>NO</v>
          </cell>
          <cell r="AH110">
            <v>85644.529043771006</v>
          </cell>
          <cell r="AI110">
            <v>6266014.1510662278</v>
          </cell>
          <cell r="AJ110" t="str">
            <v>IE</v>
          </cell>
          <cell r="AK110">
            <v>19066.071759883198</v>
          </cell>
          <cell r="AL110">
            <v>56219.876648338621</v>
          </cell>
          <cell r="AM110">
            <v>12132.626345595507</v>
          </cell>
          <cell r="AN110" t="str">
            <v>NO</v>
          </cell>
          <cell r="AO110">
            <v>1403.6043211593999</v>
          </cell>
          <cell r="AP110" t="str">
            <v>NO</v>
          </cell>
          <cell r="AQ110" t="str">
            <v>NO</v>
          </cell>
          <cell r="AR110" t="str">
            <v>NO</v>
          </cell>
          <cell r="AS110" t="str">
            <v>NO</v>
          </cell>
          <cell r="AT110" t="str">
            <v>NO</v>
          </cell>
          <cell r="AU110" t="str">
            <v>NO</v>
          </cell>
          <cell r="AV110" t="str">
            <v>NO</v>
          </cell>
          <cell r="AW110" t="str">
            <v>NO</v>
          </cell>
          <cell r="AX110">
            <v>796857.21099347039</v>
          </cell>
          <cell r="AY110">
            <v>2865997.246480362</v>
          </cell>
          <cell r="AZ110" t="str">
            <v>NO</v>
          </cell>
          <cell r="BA110">
            <v>936.13039406076132</v>
          </cell>
          <cell r="BB110" t="str">
            <v>NO</v>
          </cell>
          <cell r="BC110" t="str">
            <v>NO</v>
          </cell>
          <cell r="BD110" t="str">
            <v>NO</v>
          </cell>
          <cell r="BE110" t="str">
            <v>NO</v>
          </cell>
          <cell r="BF110" t="str">
            <v>NO</v>
          </cell>
          <cell r="BG110">
            <v>27627.511390734508</v>
          </cell>
          <cell r="BH110" t="str">
            <v>NO</v>
          </cell>
          <cell r="BI110" t="str">
            <v>NO</v>
          </cell>
          <cell r="BJ110" t="str">
            <v>NE</v>
          </cell>
          <cell r="BK110" t="str">
            <v>NE</v>
          </cell>
          <cell r="BL110" t="str">
            <v>NE</v>
          </cell>
          <cell r="BM110" t="str">
            <v>NE</v>
          </cell>
          <cell r="BN110" t="str">
            <v>NE</v>
          </cell>
          <cell r="BO110" t="str">
            <v>NE</v>
          </cell>
          <cell r="BP110">
            <v>0</v>
          </cell>
          <cell r="BQ110">
            <v>0</v>
          </cell>
          <cell r="BR110">
            <v>0</v>
          </cell>
          <cell r="BS110">
            <v>0</v>
          </cell>
          <cell r="BT110">
            <v>0</v>
          </cell>
          <cell r="BU110">
            <v>0</v>
          </cell>
          <cell r="BW110">
            <v>18078458.483016551</v>
          </cell>
          <cell r="BX110">
            <v>18195192.375091087</v>
          </cell>
          <cell r="BY110">
            <v>18195192.375091087</v>
          </cell>
          <cell r="BZ110">
            <v>14709386.807358703</v>
          </cell>
          <cell r="CA110">
            <v>8051270.1253766008</v>
          </cell>
          <cell r="CB110">
            <v>6335770.2583813211</v>
          </cell>
          <cell r="CC110">
            <v>3691418.0992586273</v>
          </cell>
          <cell r="CD110">
            <v>8148937.9456912549</v>
          </cell>
          <cell r="CE110">
            <v>6354836.3301412044</v>
          </cell>
          <cell r="CF110">
            <v>3691418.0992586273</v>
          </cell>
          <cell r="CG110" t="str">
            <v/>
          </cell>
          <cell r="CH110" t="str">
            <v/>
          </cell>
          <cell r="CI110">
            <v>7560328.3225447107</v>
          </cell>
          <cell r="CK110">
            <v>6323637.6320357258</v>
          </cell>
          <cell r="CL110">
            <v>825420.8527782656</v>
          </cell>
          <cell r="CM110" t="str">
            <v/>
          </cell>
          <cell r="CN110" t="str">
            <v/>
          </cell>
          <cell r="CO110" t="str">
            <v/>
          </cell>
          <cell r="CP110">
            <v>3949672.2383842599</v>
          </cell>
          <cell r="CQ110">
            <v>2989213.3756512045</v>
          </cell>
          <cell r="CR110">
            <v>1026739.982297365</v>
          </cell>
          <cell r="CS110" t="str">
            <v/>
          </cell>
          <cell r="CT110" t="str">
            <v/>
          </cell>
          <cell r="CU110" t="str">
            <v/>
          </cell>
          <cell r="CV110" t="str">
            <v/>
          </cell>
          <cell r="CW110">
            <v>85644.529043771006</v>
          </cell>
          <cell r="CX110">
            <v>6266014.1510662278</v>
          </cell>
          <cell r="CY110">
            <v>68352.502993934133</v>
          </cell>
          <cell r="CZ110">
            <v>1403.6043211593999</v>
          </cell>
          <cell r="DA110" t="str">
            <v/>
          </cell>
          <cell r="DB110" t="str">
            <v/>
          </cell>
          <cell r="DC110">
            <v>3662854.4574738322</v>
          </cell>
          <cell r="DD110">
            <v>936.13039406076132</v>
          </cell>
          <cell r="DE110" t="str">
            <v/>
          </cell>
          <cell r="DF110">
            <v>27627.511390734508</v>
          </cell>
          <cell r="DG110">
            <v>3969808.3056843444</v>
          </cell>
          <cell r="DH110">
            <v>3056829.7309976118</v>
          </cell>
          <cell r="DI110">
            <v>1036655.3799655278</v>
          </cell>
          <cell r="DJ110" t="str">
            <v/>
          </cell>
          <cell r="DK110" t="str">
            <v/>
          </cell>
          <cell r="DL110" t="str">
            <v/>
          </cell>
          <cell r="DM110" t="str">
            <v/>
          </cell>
          <cell r="DN110">
            <v>85644.529043771006</v>
          </cell>
          <cell r="DO110">
            <v>6285080.2228261111</v>
          </cell>
          <cell r="DP110">
            <v>68352.502993934133</v>
          </cell>
          <cell r="DQ110">
            <v>1403.6043211593999</v>
          </cell>
          <cell r="DR110" t="str">
            <v/>
          </cell>
          <cell r="DS110" t="str">
            <v/>
          </cell>
          <cell r="DT110">
            <v>3662854.4574738322</v>
          </cell>
          <cell r="DU110">
            <v>936.13039406076132</v>
          </cell>
          <cell r="DV110" t="str">
            <v/>
          </cell>
          <cell r="DW110">
            <v>27627.511390734508</v>
          </cell>
          <cell r="DX110" t="str">
            <v/>
          </cell>
          <cell r="DY110" t="str">
            <v/>
          </cell>
          <cell r="DZ110" t="str">
            <v/>
          </cell>
          <cell r="EA110" t="str">
            <v/>
          </cell>
          <cell r="EB110" t="str">
            <v/>
          </cell>
          <cell r="EC110" t="str">
            <v/>
          </cell>
          <cell r="ED110">
            <v>3768447.6326834997</v>
          </cell>
          <cell r="EE110">
            <v>2380666.1775335399</v>
          </cell>
          <cell r="EF110">
            <v>937501.4032839</v>
          </cell>
          <cell r="EG110" t="str">
            <v/>
          </cell>
          <cell r="EH110">
            <v>388068.58</v>
          </cell>
          <cell r="EI110" t="str">
            <v/>
          </cell>
          <cell r="EJ110" t="str">
            <v/>
          </cell>
          <cell r="EK110" t="str">
            <v/>
          </cell>
          <cell r="EL110">
            <v>85644.529043771006</v>
          </cell>
          <cell r="EM110">
            <v>6266014.1510662278</v>
          </cell>
          <cell r="EN110">
            <v>56219.876648338621</v>
          </cell>
          <cell r="EO110">
            <v>1403.6043211593999</v>
          </cell>
          <cell r="EP110" t="str">
            <v/>
          </cell>
          <cell r="EQ110" t="str">
            <v/>
          </cell>
          <cell r="ER110">
            <v>796857.21099347039</v>
          </cell>
          <cell r="ES110">
            <v>936.13039406076132</v>
          </cell>
          <cell r="ET110" t="str">
            <v/>
          </cell>
          <cell r="EU110">
            <v>27627.511390734508</v>
          </cell>
          <cell r="EV110" t="str">
            <v/>
          </cell>
          <cell r="EW110" t="str">
            <v/>
          </cell>
          <cell r="EX110" t="str">
            <v/>
          </cell>
          <cell r="EY110" t="str">
            <v/>
          </cell>
          <cell r="EZ110" t="str">
            <v/>
          </cell>
          <cell r="FA110">
            <v>8051270.1253766008</v>
          </cell>
          <cell r="FB110">
            <v>6335770.2583813211</v>
          </cell>
          <cell r="FC110">
            <v>3691418.0992586273</v>
          </cell>
          <cell r="FD110">
            <v>8148937.9456912549</v>
          </cell>
          <cell r="FE110">
            <v>6354836.3301412044</v>
          </cell>
          <cell r="FF110">
            <v>3691418.0992586273</v>
          </cell>
          <cell r="FG110" t="str">
            <v/>
          </cell>
          <cell r="FH110" t="str">
            <v/>
          </cell>
        </row>
        <row r="111">
          <cell r="B111" t="str">
            <v>Yes</v>
          </cell>
          <cell r="C111" t="str">
            <v>Durban (eThekwini)</v>
          </cell>
          <cell r="D111" t="str">
            <v>South Africa</v>
          </cell>
          <cell r="E111" t="str">
            <v>Africa</v>
          </cell>
          <cell r="H111">
            <v>2013</v>
          </cell>
          <cell r="J111" t="str">
            <v>BASIC</v>
          </cell>
          <cell r="K111">
            <v>3442361</v>
          </cell>
          <cell r="L111">
            <v>2292</v>
          </cell>
          <cell r="M111">
            <v>0</v>
          </cell>
          <cell r="N111">
            <v>232184</v>
          </cell>
          <cell r="O111">
            <v>3718802</v>
          </cell>
          <cell r="P111">
            <v>203881</v>
          </cell>
          <cell r="Q111">
            <v>5883.8099999999995</v>
          </cell>
          <cell r="R111">
            <v>2909439.1</v>
          </cell>
          <cell r="S111">
            <v>87610</v>
          </cell>
          <cell r="T111">
            <v>2765800</v>
          </cell>
          <cell r="U111">
            <v>4812446</v>
          </cell>
          <cell r="V111">
            <v>118872</v>
          </cell>
          <cell r="W111">
            <v>1469120</v>
          </cell>
          <cell r="X111">
            <v>0</v>
          </cell>
          <cell r="Y111">
            <v>0</v>
          </cell>
          <cell r="Z111">
            <v>0</v>
          </cell>
          <cell r="AA111">
            <v>0</v>
          </cell>
          <cell r="AB111">
            <v>0</v>
          </cell>
          <cell r="AC111">
            <v>0</v>
          </cell>
          <cell r="AD111">
            <v>0</v>
          </cell>
          <cell r="AE111">
            <v>0</v>
          </cell>
          <cell r="AF111">
            <v>0</v>
          </cell>
          <cell r="AG111">
            <v>0</v>
          </cell>
          <cell r="AH111">
            <v>0</v>
          </cell>
          <cell r="AI111">
            <v>6421194</v>
          </cell>
          <cell r="AJ111">
            <v>0</v>
          </cell>
          <cell r="AK111">
            <v>0</v>
          </cell>
          <cell r="AL111">
            <v>0</v>
          </cell>
          <cell r="AM111">
            <v>0</v>
          </cell>
          <cell r="AN111">
            <v>0</v>
          </cell>
          <cell r="AO111">
            <v>0</v>
          </cell>
          <cell r="AP111">
            <v>0</v>
          </cell>
          <cell r="AQ111">
            <v>4427757</v>
          </cell>
          <cell r="AR111">
            <v>0</v>
          </cell>
          <cell r="AS111">
            <v>0</v>
          </cell>
          <cell r="AT111">
            <v>207341</v>
          </cell>
          <cell r="AU111">
            <v>0</v>
          </cell>
          <cell r="AV111">
            <v>0</v>
          </cell>
          <cell r="AW111">
            <v>0</v>
          </cell>
          <cell r="AX111">
            <v>298508</v>
          </cell>
          <cell r="AY111">
            <v>0</v>
          </cell>
          <cell r="AZ111">
            <v>0</v>
          </cell>
          <cell r="BA111">
            <v>0</v>
          </cell>
          <cell r="BB111">
            <v>0</v>
          </cell>
          <cell r="BC111">
            <v>0</v>
          </cell>
          <cell r="BD111">
            <v>0</v>
          </cell>
          <cell r="BE111">
            <v>0</v>
          </cell>
          <cell r="BF111">
            <v>0</v>
          </cell>
          <cell r="BG111">
            <v>46529</v>
          </cell>
          <cell r="BH111">
            <v>0</v>
          </cell>
          <cell r="BI111">
            <v>0</v>
          </cell>
          <cell r="BJ111">
            <v>297174</v>
          </cell>
          <cell r="BK111">
            <v>47885</v>
          </cell>
          <cell r="BL111">
            <v>21323</v>
          </cell>
          <cell r="BM111">
            <v>0</v>
          </cell>
          <cell r="BN111">
            <v>71310</v>
          </cell>
          <cell r="BO111">
            <v>976</v>
          </cell>
          <cell r="BP111">
            <v>0</v>
          </cell>
          <cell r="BQ111">
            <v>0</v>
          </cell>
          <cell r="BR111">
            <v>0</v>
          </cell>
          <cell r="BS111">
            <v>0</v>
          </cell>
          <cell r="BT111">
            <v>0</v>
          </cell>
          <cell r="BU111">
            <v>0</v>
          </cell>
          <cell r="BW111">
            <v>22679905.91</v>
          </cell>
          <cell r="BX111">
            <v>28163058.91</v>
          </cell>
          <cell r="BY111">
            <v>28164034.91</v>
          </cell>
          <cell r="BZ111">
            <v>11676910.810000001</v>
          </cell>
          <cell r="CA111">
            <v>15913674.91</v>
          </cell>
          <cell r="CB111">
            <v>6421194</v>
          </cell>
          <cell r="CC111">
            <v>345037</v>
          </cell>
          <cell r="CD111">
            <v>16324037.91</v>
          </cell>
          <cell r="CE111">
            <v>11056292</v>
          </cell>
          <cell r="CF111">
            <v>345037</v>
          </cell>
          <cell r="CG111">
            <v>345059</v>
          </cell>
          <cell r="CH111">
            <v>92633</v>
          </cell>
          <cell r="CI111">
            <v>4472987.8100000005</v>
          </cell>
          <cell r="CK111">
            <v>6421194</v>
          </cell>
          <cell r="CL111">
            <v>345037</v>
          </cell>
          <cell r="CM111" t="str">
            <v/>
          </cell>
          <cell r="CN111">
            <v>345059</v>
          </cell>
          <cell r="CO111">
            <v>92633</v>
          </cell>
          <cell r="CP111">
            <v>3950986</v>
          </cell>
          <cell r="CQ111">
            <v>2915322.91</v>
          </cell>
          <cell r="CR111">
            <v>7578246</v>
          </cell>
          <cell r="CS111">
            <v>1469120</v>
          </cell>
          <cell r="CT111" t="str">
            <v/>
          </cell>
          <cell r="CU111" t="str">
            <v/>
          </cell>
          <cell r="CV111" t="str">
            <v/>
          </cell>
          <cell r="CW111" t="str">
            <v/>
          </cell>
          <cell r="CX111">
            <v>6421194</v>
          </cell>
          <cell r="CY111" t="str">
            <v/>
          </cell>
          <cell r="CZ111" t="str">
            <v/>
          </cell>
          <cell r="DA111" t="str">
            <v/>
          </cell>
          <cell r="DB111" t="str">
            <v/>
          </cell>
          <cell r="DC111">
            <v>298508</v>
          </cell>
          <cell r="DD111" t="str">
            <v/>
          </cell>
          <cell r="DE111" t="str">
            <v/>
          </cell>
          <cell r="DF111">
            <v>46529</v>
          </cell>
          <cell r="DG111">
            <v>4154867</v>
          </cell>
          <cell r="DH111">
            <v>3002932.91</v>
          </cell>
          <cell r="DI111">
            <v>7697118</v>
          </cell>
          <cell r="DJ111">
            <v>1469120</v>
          </cell>
          <cell r="DK111" t="str">
            <v/>
          </cell>
          <cell r="DL111" t="str">
            <v/>
          </cell>
          <cell r="DM111" t="str">
            <v/>
          </cell>
          <cell r="DN111" t="str">
            <v/>
          </cell>
          <cell r="DO111">
            <v>6421194</v>
          </cell>
          <cell r="DP111" t="str">
            <v/>
          </cell>
          <cell r="DQ111">
            <v>4427757</v>
          </cell>
          <cell r="DR111">
            <v>207341</v>
          </cell>
          <cell r="DS111" t="str">
            <v/>
          </cell>
          <cell r="DT111">
            <v>298508</v>
          </cell>
          <cell r="DU111" t="str">
            <v/>
          </cell>
          <cell r="DV111" t="str">
            <v/>
          </cell>
          <cell r="DW111">
            <v>46529</v>
          </cell>
          <cell r="DX111">
            <v>297174</v>
          </cell>
          <cell r="DY111">
            <v>47885</v>
          </cell>
          <cell r="DZ111">
            <v>21323</v>
          </cell>
          <cell r="EA111" t="str">
            <v/>
          </cell>
          <cell r="EB111">
            <v>71310</v>
          </cell>
          <cell r="EC111">
            <v>976</v>
          </cell>
          <cell r="ED111">
            <v>232184</v>
          </cell>
          <cell r="EE111">
            <v>5883.8099999999995</v>
          </cell>
          <cell r="EF111">
            <v>2765800</v>
          </cell>
          <cell r="EG111">
            <v>1469120</v>
          </cell>
          <cell r="EH111" t="str">
            <v/>
          </cell>
          <cell r="EI111" t="str">
            <v/>
          </cell>
          <cell r="EJ111" t="str">
            <v/>
          </cell>
          <cell r="EK111" t="str">
            <v/>
          </cell>
          <cell r="EL111" t="str">
            <v/>
          </cell>
          <cell r="EM111">
            <v>6421194</v>
          </cell>
          <cell r="EN111" t="str">
            <v/>
          </cell>
          <cell r="EO111" t="str">
            <v/>
          </cell>
          <cell r="EP111" t="str">
            <v/>
          </cell>
          <cell r="EQ111" t="str">
            <v/>
          </cell>
          <cell r="ER111">
            <v>298508</v>
          </cell>
          <cell r="ES111" t="str">
            <v/>
          </cell>
          <cell r="ET111" t="str">
            <v/>
          </cell>
          <cell r="EU111">
            <v>46529</v>
          </cell>
          <cell r="EV111">
            <v>297174</v>
          </cell>
          <cell r="EW111">
            <v>47885</v>
          </cell>
          <cell r="EX111">
            <v>21323</v>
          </cell>
          <cell r="EY111" t="str">
            <v/>
          </cell>
          <cell r="EZ111">
            <v>71310</v>
          </cell>
          <cell r="FA111">
            <v>15913674.91</v>
          </cell>
          <cell r="FB111">
            <v>6421194</v>
          </cell>
          <cell r="FC111">
            <v>345037</v>
          </cell>
          <cell r="FD111">
            <v>16324037.91</v>
          </cell>
          <cell r="FE111">
            <v>11056292</v>
          </cell>
          <cell r="FF111">
            <v>345037</v>
          </cell>
          <cell r="FG111">
            <v>345059</v>
          </cell>
          <cell r="FH111">
            <v>92633</v>
          </cell>
        </row>
        <row r="112">
          <cell r="B112" t="str">
            <v>No</v>
          </cell>
          <cell r="C112" t="str">
            <v>Yokohama</v>
          </cell>
          <cell r="D112" t="str">
            <v>Japan</v>
          </cell>
          <cell r="E112" t="str">
            <v>East Asia and Oceania</v>
          </cell>
          <cell r="H112">
            <v>2013</v>
          </cell>
          <cell r="J112" t="str">
            <v>BASIC</v>
          </cell>
          <cell r="K112">
            <v>3702551</v>
          </cell>
          <cell r="L112">
            <v>435.23</v>
          </cell>
          <cell r="M112">
            <v>126607374000</v>
          </cell>
          <cell r="N112">
            <v>1680503.04614554</v>
          </cell>
          <cell r="O112">
            <v>3328424.2498737662</v>
          </cell>
          <cell r="P112" t="str">
            <v>NE</v>
          </cell>
          <cell r="Q112">
            <v>937902.01138605853</v>
          </cell>
          <cell r="R112">
            <v>3926611.3778330036</v>
          </cell>
          <cell r="S112" t="str">
            <v>NE</v>
          </cell>
          <cell r="T112">
            <v>703883.01282481453</v>
          </cell>
          <cell r="U112">
            <v>1587225.1074652714</v>
          </cell>
          <cell r="V112" t="str">
            <v>NE</v>
          </cell>
          <cell r="W112">
            <v>4370097.3239124445</v>
          </cell>
          <cell r="X112">
            <v>136873.15326958254</v>
          </cell>
          <cell r="Y112" t="str">
            <v>NE</v>
          </cell>
          <cell r="Z112" t="str">
            <v>NO</v>
          </cell>
          <cell r="AA112">
            <v>150370.574784731</v>
          </cell>
          <cell r="AB112">
            <v>9566.7141277385654</v>
          </cell>
          <cell r="AC112" t="str">
            <v>NE</v>
          </cell>
          <cell r="AD112" t="str">
            <v>NE</v>
          </cell>
          <cell r="AE112" t="str">
            <v>NE</v>
          </cell>
          <cell r="AF112" t="str">
            <v>NE</v>
          </cell>
          <cell r="AG112" t="str">
            <v>NE</v>
          </cell>
          <cell r="AH112" t="str">
            <v>NE</v>
          </cell>
          <cell r="AI112">
            <v>3692906</v>
          </cell>
          <cell r="AJ112" t="str">
            <v>IE</v>
          </cell>
          <cell r="AK112" t="str">
            <v>NE</v>
          </cell>
          <cell r="AL112" t="str">
            <v>NO</v>
          </cell>
          <cell r="AM112">
            <v>441286</v>
          </cell>
          <cell r="AN112" t="str">
            <v>NE</v>
          </cell>
          <cell r="AO112" t="str">
            <v>NE</v>
          </cell>
          <cell r="AP112" t="str">
            <v>IE</v>
          </cell>
          <cell r="AQ112">
            <v>150161</v>
          </cell>
          <cell r="AR112" t="str">
            <v>NO</v>
          </cell>
          <cell r="AS112" t="str">
            <v>NO</v>
          </cell>
          <cell r="AT112" t="str">
            <v>NE</v>
          </cell>
          <cell r="AU112" t="str">
            <v>NE</v>
          </cell>
          <cell r="AV112" t="str">
            <v>NE</v>
          </cell>
          <cell r="AW112" t="str">
            <v>NE</v>
          </cell>
          <cell r="AX112" t="str">
            <v>NE</v>
          </cell>
          <cell r="AY112" t="str">
            <v>NE</v>
          </cell>
          <cell r="AZ112" t="str">
            <v>NE</v>
          </cell>
          <cell r="BA112" t="str">
            <v>NE</v>
          </cell>
          <cell r="BB112" t="str">
            <v>NE</v>
          </cell>
          <cell r="BC112" t="str">
            <v>NE</v>
          </cell>
          <cell r="BD112" t="str">
            <v>NE</v>
          </cell>
          <cell r="BE112" t="str">
            <v>NE</v>
          </cell>
          <cell r="BF112" t="str">
            <v>NE</v>
          </cell>
          <cell r="BG112" t="str">
            <v>NE</v>
          </cell>
          <cell r="BH112" t="str">
            <v>NE</v>
          </cell>
          <cell r="BI112" t="str">
            <v>NE</v>
          </cell>
          <cell r="BJ112" t="str">
            <v>NE</v>
          </cell>
          <cell r="BK112" t="str">
            <v>NE</v>
          </cell>
          <cell r="BL112" t="str">
            <v>NE</v>
          </cell>
          <cell r="BM112" t="str">
            <v>NE</v>
          </cell>
          <cell r="BN112" t="str">
            <v>NE</v>
          </cell>
          <cell r="BO112" t="str">
            <v>NE</v>
          </cell>
          <cell r="BP112">
            <v>0</v>
          </cell>
          <cell r="BQ112">
            <v>0</v>
          </cell>
          <cell r="BR112">
            <v>0</v>
          </cell>
          <cell r="BS112">
            <v>0</v>
          </cell>
          <cell r="BT112">
            <v>0</v>
          </cell>
          <cell r="BU112">
            <v>0</v>
          </cell>
          <cell r="BW112">
            <v>20965648.571622953</v>
          </cell>
          <cell r="BX112">
            <v>21115809.571622953</v>
          </cell>
          <cell r="BY112">
            <v>21115809.571622953</v>
          </cell>
          <cell r="BZ112">
            <v>11535661.969053589</v>
          </cell>
          <cell r="CA112">
            <v>16831456.571622953</v>
          </cell>
          <cell r="CB112">
            <v>4134192</v>
          </cell>
          <cell r="CC112" t="str">
            <v/>
          </cell>
          <cell r="CD112">
            <v>16831456.571622953</v>
          </cell>
          <cell r="CE112">
            <v>4284353</v>
          </cell>
          <cell r="CF112" t="str">
            <v/>
          </cell>
          <cell r="CG112" t="str">
            <v/>
          </cell>
          <cell r="CH112" t="str">
            <v/>
          </cell>
          <cell r="CI112">
            <v>7842755.9690535879</v>
          </cell>
          <cell r="CK112">
            <v>3692906</v>
          </cell>
          <cell r="CL112" t="str">
            <v/>
          </cell>
          <cell r="CM112" t="str">
            <v/>
          </cell>
          <cell r="CN112" t="str">
            <v/>
          </cell>
          <cell r="CO112" t="str">
            <v/>
          </cell>
          <cell r="CP112">
            <v>5008927.2960193064</v>
          </cell>
          <cell r="CQ112">
            <v>4864513.3892190624</v>
          </cell>
          <cell r="CR112">
            <v>2291108.1202900857</v>
          </cell>
          <cell r="CS112">
            <v>4506970.477182027</v>
          </cell>
          <cell r="CT112">
            <v>159937.28891246955</v>
          </cell>
          <cell r="CU112" t="str">
            <v/>
          </cell>
          <cell r="CV112" t="str">
            <v/>
          </cell>
          <cell r="CW112" t="str">
            <v/>
          </cell>
          <cell r="CX112">
            <v>3692906</v>
          </cell>
          <cell r="CY112">
            <v>441286</v>
          </cell>
          <cell r="CZ112" t="str">
            <v/>
          </cell>
          <cell r="DA112" t="str">
            <v/>
          </cell>
          <cell r="DB112" t="str">
            <v/>
          </cell>
          <cell r="DC112" t="str">
            <v/>
          </cell>
          <cell r="DD112" t="str">
            <v/>
          </cell>
          <cell r="DE112" t="str">
            <v/>
          </cell>
          <cell r="DF112" t="str">
            <v/>
          </cell>
          <cell r="DG112">
            <v>5008927.2960193064</v>
          </cell>
          <cell r="DH112">
            <v>4864513.3892190624</v>
          </cell>
          <cell r="DI112">
            <v>2291108.1202900857</v>
          </cell>
          <cell r="DJ112">
            <v>4506970.477182027</v>
          </cell>
          <cell r="DK112">
            <v>159937.28891246955</v>
          </cell>
          <cell r="DL112" t="str">
            <v/>
          </cell>
          <cell r="DM112" t="str">
            <v/>
          </cell>
          <cell r="DN112" t="str">
            <v/>
          </cell>
          <cell r="DO112">
            <v>3692906</v>
          </cell>
          <cell r="DP112">
            <v>441286</v>
          </cell>
          <cell r="DQ112">
            <v>150161</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v>1680503.04614554</v>
          </cell>
          <cell r="EE112">
            <v>937902.01138605853</v>
          </cell>
          <cell r="EF112">
            <v>703883.01282481453</v>
          </cell>
          <cell r="EG112">
            <v>4370097.3239124445</v>
          </cell>
          <cell r="EH112" t="str">
            <v/>
          </cell>
          <cell r="EI112">
            <v>150370.574784731</v>
          </cell>
          <cell r="EJ112" t="str">
            <v/>
          </cell>
          <cell r="EK112" t="str">
            <v/>
          </cell>
          <cell r="EL112" t="str">
            <v/>
          </cell>
          <cell r="EM112">
            <v>3692906</v>
          </cell>
          <cell r="EN112" t="str">
            <v/>
          </cell>
          <cell r="EO112" t="str">
            <v/>
          </cell>
          <cell r="EP112" t="str">
            <v/>
          </cell>
          <cell r="EQ112" t="str">
            <v/>
          </cell>
          <cell r="ER112" t="str">
            <v/>
          </cell>
          <cell r="ES112" t="str">
            <v/>
          </cell>
          <cell r="ET112" t="str">
            <v/>
          </cell>
          <cell r="EU112" t="str">
            <v/>
          </cell>
          <cell r="EV112" t="str">
            <v/>
          </cell>
          <cell r="EW112" t="str">
            <v/>
          </cell>
          <cell r="EX112" t="str">
            <v/>
          </cell>
          <cell r="EY112" t="str">
            <v/>
          </cell>
          <cell r="EZ112" t="str">
            <v/>
          </cell>
          <cell r="FA112">
            <v>16831456.571622953</v>
          </cell>
          <cell r="FB112">
            <v>4134192</v>
          </cell>
          <cell r="FC112" t="str">
            <v/>
          </cell>
          <cell r="FD112">
            <v>16831456.571622953</v>
          </cell>
          <cell r="FE112">
            <v>4284353</v>
          </cell>
          <cell r="FF112" t="str">
            <v/>
          </cell>
          <cell r="FG112" t="str">
            <v/>
          </cell>
          <cell r="FH112" t="str">
            <v/>
          </cell>
        </row>
        <row r="113">
          <cell r="B113" t="str">
            <v>Yes</v>
          </cell>
          <cell r="C113" t="str">
            <v>Yokohama</v>
          </cell>
          <cell r="D113" t="str">
            <v>Japan</v>
          </cell>
          <cell r="E113" t="str">
            <v>East Asia and Oceania</v>
          </cell>
          <cell r="H113">
            <v>2015</v>
          </cell>
          <cell r="J113" t="str">
            <v>BASIC</v>
          </cell>
          <cell r="K113">
            <v>3729729</v>
          </cell>
          <cell r="L113">
            <v>435</v>
          </cell>
          <cell r="M113">
            <v>107320000000</v>
          </cell>
          <cell r="N113">
            <v>1333250.5792096895</v>
          </cell>
          <cell r="O113">
            <v>2952512.8210608885</v>
          </cell>
          <cell r="P113" t="str">
            <v>NE</v>
          </cell>
          <cell r="Q113">
            <v>873691.78038583044</v>
          </cell>
          <cell r="R113">
            <v>3266810.3274955102</v>
          </cell>
          <cell r="S113" t="str">
            <v>NE</v>
          </cell>
          <cell r="T113">
            <v>833981.48724806192</v>
          </cell>
          <cell r="U113">
            <v>1366017.9485852744</v>
          </cell>
          <cell r="V113" t="str">
            <v>NE</v>
          </cell>
          <cell r="W113">
            <v>4236603.214886996</v>
          </cell>
          <cell r="X113">
            <v>108446.65285304867</v>
          </cell>
          <cell r="Y113" t="str">
            <v>NE</v>
          </cell>
          <cell r="Z113" t="str">
            <v>IE</v>
          </cell>
          <cell r="AA113">
            <v>7210.8625901673768</v>
          </cell>
          <cell r="AB113">
            <v>437.03136923050948</v>
          </cell>
          <cell r="AC113" t="str">
            <v>NE</v>
          </cell>
          <cell r="AD113" t="str">
            <v>NO</v>
          </cell>
          <cell r="AE113" t="str">
            <v>NO</v>
          </cell>
          <cell r="AF113" t="str">
            <v>NE</v>
          </cell>
          <cell r="AG113" t="str">
            <v>NO</v>
          </cell>
          <cell r="AH113" t="str">
            <v>NO</v>
          </cell>
          <cell r="AI113">
            <v>3095662.3414765177</v>
          </cell>
          <cell r="AJ113" t="str">
            <v>IE</v>
          </cell>
          <cell r="AK113" t="str">
            <v>NE</v>
          </cell>
          <cell r="AL113" t="str">
            <v>NO</v>
          </cell>
          <cell r="AM113">
            <v>414900.80199999997</v>
          </cell>
          <cell r="AN113" t="str">
            <v>NE</v>
          </cell>
          <cell r="AO113" t="str">
            <v>IE</v>
          </cell>
          <cell r="AP113" t="str">
            <v>IE</v>
          </cell>
          <cell r="AQ113">
            <v>168994.15308088623</v>
          </cell>
          <cell r="AR113" t="str">
            <v>NO</v>
          </cell>
          <cell r="AS113" t="str">
            <v>NO</v>
          </cell>
          <cell r="AT113" t="str">
            <v>NE</v>
          </cell>
          <cell r="AU113" t="str">
            <v>NO</v>
          </cell>
          <cell r="AV113" t="str">
            <v>NO</v>
          </cell>
          <cell r="AW113" t="str">
            <v>NE</v>
          </cell>
          <cell r="AX113">
            <v>1867.3200000000002</v>
          </cell>
          <cell r="AY113">
            <v>342855.05882352934</v>
          </cell>
          <cell r="AZ113" t="str">
            <v>NE</v>
          </cell>
          <cell r="BA113" t="str">
            <v>NO</v>
          </cell>
          <cell r="BB113" t="str">
            <v>NO</v>
          </cell>
          <cell r="BC113" t="str">
            <v>NO</v>
          </cell>
          <cell r="BD113">
            <v>526283.77439658693</v>
          </cell>
          <cell r="BE113">
            <v>1558816.7776253002</v>
          </cell>
          <cell r="BF113" t="str">
            <v>IE</v>
          </cell>
          <cell r="BG113">
            <v>41152.639759999998</v>
          </cell>
          <cell r="BH113" t="str">
            <v>NO</v>
          </cell>
          <cell r="BI113" t="str">
            <v>NO</v>
          </cell>
          <cell r="BJ113" t="str">
            <v>NE</v>
          </cell>
          <cell r="BK113">
            <v>108778.94245218208</v>
          </cell>
          <cell r="BL113">
            <v>3702.4173454733632</v>
          </cell>
          <cell r="BM113" t="str">
            <v>NE</v>
          </cell>
          <cell r="BN113">
            <v>1717.2825607907496</v>
          </cell>
          <cell r="BO113" t="str">
            <v>NE</v>
          </cell>
          <cell r="BP113">
            <v>0</v>
          </cell>
          <cell r="BQ113">
            <v>0</v>
          </cell>
          <cell r="BR113">
            <v>0</v>
          </cell>
          <cell r="BS113">
            <v>0</v>
          </cell>
          <cell r="BT113">
            <v>0</v>
          </cell>
          <cell r="BU113">
            <v>0</v>
          </cell>
          <cell r="BW113">
            <v>20960501.419766631</v>
          </cell>
          <cell r="BX113">
            <v>21243694.215205964</v>
          </cell>
          <cell r="BY113">
            <v>21243694.215205964</v>
          </cell>
          <cell r="BZ113">
            <v>11063902.642312296</v>
          </cell>
          <cell r="CA113">
            <v>14978962.705684697</v>
          </cell>
          <cell r="CB113">
            <v>3510563.1434765179</v>
          </cell>
          <cell r="CC113">
            <v>2470975.5706054168</v>
          </cell>
          <cell r="CD113">
            <v>14978962.705684697</v>
          </cell>
          <cell r="CE113">
            <v>3679557.2965574041</v>
          </cell>
          <cell r="CF113">
            <v>2470975.5706054168</v>
          </cell>
          <cell r="CG113">
            <v>108778.94245218208</v>
          </cell>
          <cell r="CH113">
            <v>5419.6999062641125</v>
          </cell>
          <cell r="CI113">
            <v>7284737.9243207453</v>
          </cell>
          <cell r="CK113">
            <v>3095662.3414765177</v>
          </cell>
          <cell r="CL113">
            <v>569303.73415658693</v>
          </cell>
          <cell r="CM113" t="str">
            <v/>
          </cell>
          <cell r="CN113">
            <v>108778.94245218208</v>
          </cell>
          <cell r="CO113">
            <v>5419.6999062641125</v>
          </cell>
          <cell r="CP113">
            <v>4285763.4002705775</v>
          </cell>
          <cell r="CQ113">
            <v>4140502.1078813407</v>
          </cell>
          <cell r="CR113">
            <v>2199999.4358333363</v>
          </cell>
          <cell r="CS113">
            <v>4345049.8677400444</v>
          </cell>
          <cell r="CT113">
            <v>7647.8939593978866</v>
          </cell>
          <cell r="CU113" t="str">
            <v/>
          </cell>
          <cell r="CV113" t="str">
            <v/>
          </cell>
          <cell r="CW113" t="str">
            <v/>
          </cell>
          <cell r="CX113">
            <v>3095662.3414765177</v>
          </cell>
          <cell r="CY113">
            <v>414900.80199999997</v>
          </cell>
          <cell r="CZ113" t="str">
            <v/>
          </cell>
          <cell r="DA113" t="str">
            <v/>
          </cell>
          <cell r="DB113" t="str">
            <v/>
          </cell>
          <cell r="DC113">
            <v>344722.37882352935</v>
          </cell>
          <cell r="DD113" t="str">
            <v/>
          </cell>
          <cell r="DE113">
            <v>2085100.5520218872</v>
          </cell>
          <cell r="DF113">
            <v>41152.639759999998</v>
          </cell>
          <cell r="DG113">
            <v>4285763.4002705775</v>
          </cell>
          <cell r="DH113">
            <v>4140502.1078813407</v>
          </cell>
          <cell r="DI113">
            <v>2199999.4358333363</v>
          </cell>
          <cell r="DJ113">
            <v>4345049.8677400444</v>
          </cell>
          <cell r="DK113">
            <v>7647.8939593978866</v>
          </cell>
          <cell r="DL113" t="str">
            <v/>
          </cell>
          <cell r="DM113" t="str">
            <v/>
          </cell>
          <cell r="DN113" t="str">
            <v/>
          </cell>
          <cell r="DO113">
            <v>3095662.3414765177</v>
          </cell>
          <cell r="DP113">
            <v>414900.80199999997</v>
          </cell>
          <cell r="DQ113">
            <v>168994.15308088623</v>
          </cell>
          <cell r="DR113" t="str">
            <v/>
          </cell>
          <cell r="DS113" t="str">
            <v/>
          </cell>
          <cell r="DT113">
            <v>344722.37882352935</v>
          </cell>
          <cell r="DU113" t="str">
            <v/>
          </cell>
          <cell r="DV113">
            <v>2085100.5520218872</v>
          </cell>
          <cell r="DW113">
            <v>41152.639759999998</v>
          </cell>
          <cell r="DX113" t="str">
            <v/>
          </cell>
          <cell r="DY113">
            <v>108778.94245218208</v>
          </cell>
          <cell r="DZ113">
            <v>3702.4173454733632</v>
          </cell>
          <cell r="EA113" t="str">
            <v/>
          </cell>
          <cell r="EB113">
            <v>1717.2825607907496</v>
          </cell>
          <cell r="EC113" t="str">
            <v/>
          </cell>
          <cell r="ED113">
            <v>1333250.5792096895</v>
          </cell>
          <cell r="EE113">
            <v>873691.78038583044</v>
          </cell>
          <cell r="EF113">
            <v>833981.48724806192</v>
          </cell>
          <cell r="EG113">
            <v>4236603.214886996</v>
          </cell>
          <cell r="EH113" t="str">
            <v/>
          </cell>
          <cell r="EI113">
            <v>7210.8625901673768</v>
          </cell>
          <cell r="EJ113" t="str">
            <v/>
          </cell>
          <cell r="EK113" t="str">
            <v/>
          </cell>
          <cell r="EL113" t="str">
            <v/>
          </cell>
          <cell r="EM113">
            <v>3095662.3414765177</v>
          </cell>
          <cell r="EN113" t="str">
            <v/>
          </cell>
          <cell r="EO113" t="str">
            <v/>
          </cell>
          <cell r="EP113" t="str">
            <v/>
          </cell>
          <cell r="EQ113" t="str">
            <v/>
          </cell>
          <cell r="ER113">
            <v>1867.3200000000002</v>
          </cell>
          <cell r="ES113" t="str">
            <v/>
          </cell>
          <cell r="ET113">
            <v>526283.77439658693</v>
          </cell>
          <cell r="EU113">
            <v>41152.639759999998</v>
          </cell>
          <cell r="EV113" t="str">
            <v/>
          </cell>
          <cell r="EW113">
            <v>108778.94245218208</v>
          </cell>
          <cell r="EX113">
            <v>3702.4173454733632</v>
          </cell>
          <cell r="EY113" t="str">
            <v/>
          </cell>
          <cell r="EZ113">
            <v>1717.2825607907496</v>
          </cell>
          <cell r="FA113">
            <v>14978962.705684697</v>
          </cell>
          <cell r="FB113">
            <v>3510563.1434765179</v>
          </cell>
          <cell r="FC113">
            <v>2470975.5706054168</v>
          </cell>
          <cell r="FD113">
            <v>14978962.705684697</v>
          </cell>
          <cell r="FE113">
            <v>3679557.2965574041</v>
          </cell>
          <cell r="FF113">
            <v>2470975.5706054168</v>
          </cell>
          <cell r="FG113">
            <v>108778.94245218208</v>
          </cell>
          <cell r="FH113">
            <v>5419.6999062641125</v>
          </cell>
        </row>
        <row r="114">
          <cell r="B114" t="str">
            <v>Yes</v>
          </cell>
          <cell r="C114" t="str">
            <v>Seoul</v>
          </cell>
          <cell r="D114" t="str">
            <v>South Korea</v>
          </cell>
          <cell r="E114" t="str">
            <v>East Asia and Oceania</v>
          </cell>
          <cell r="H114">
            <v>2013</v>
          </cell>
          <cell r="J114" t="str">
            <v>BASIC</v>
          </cell>
          <cell r="K114">
            <v>10388055</v>
          </cell>
          <cell r="L114">
            <v>605</v>
          </cell>
          <cell r="M114">
            <v>0</v>
          </cell>
          <cell r="N114">
            <v>6579354</v>
          </cell>
          <cell r="O114">
            <v>6933453</v>
          </cell>
          <cell r="P114" t="str">
            <v>NE</v>
          </cell>
          <cell r="Q114">
            <v>4353103</v>
          </cell>
          <cell r="R114">
            <v>14418634</v>
          </cell>
          <cell r="S114" t="str">
            <v>NE</v>
          </cell>
          <cell r="T114">
            <v>349353</v>
          </cell>
          <cell r="U114">
            <v>956696</v>
          </cell>
          <cell r="V114" t="str">
            <v>NE</v>
          </cell>
          <cell r="W114">
            <v>1511258</v>
          </cell>
          <cell r="X114" t="str">
            <v>IE</v>
          </cell>
          <cell r="Y114" t="str">
            <v>NE</v>
          </cell>
          <cell r="Z114">
            <v>1345533</v>
          </cell>
          <cell r="AA114">
            <v>664246</v>
          </cell>
          <cell r="AB114">
            <v>6385</v>
          </cell>
          <cell r="AC114" t="str">
            <v>NE</v>
          </cell>
          <cell r="AD114" t="str">
            <v>NO</v>
          </cell>
          <cell r="AE114" t="str">
            <v>NO</v>
          </cell>
          <cell r="AF114" t="str">
            <v>NE</v>
          </cell>
          <cell r="AG114" t="str">
            <v>NO</v>
          </cell>
          <cell r="AH114">
            <v>112276</v>
          </cell>
          <cell r="AI114">
            <v>9029341</v>
          </cell>
          <cell r="AJ114" t="str">
            <v>IE</v>
          </cell>
          <cell r="AK114" t="str">
            <v>NE</v>
          </cell>
          <cell r="AL114">
            <v>20750</v>
          </cell>
          <cell r="AM114" t="str">
            <v>IE</v>
          </cell>
          <cell r="AN114" t="str">
            <v>NE</v>
          </cell>
          <cell r="AO114">
            <v>73173</v>
          </cell>
          <cell r="AP114" t="str">
            <v>IE</v>
          </cell>
          <cell r="AQ114" t="str">
            <v>NE</v>
          </cell>
          <cell r="AR114">
            <v>277401</v>
          </cell>
          <cell r="AS114" t="str">
            <v>IE</v>
          </cell>
          <cell r="AT114" t="str">
            <v>NE</v>
          </cell>
          <cell r="AU114">
            <v>126086</v>
          </cell>
          <cell r="AV114" t="str">
            <v>IE</v>
          </cell>
          <cell r="AW114" t="str">
            <v>NE</v>
          </cell>
          <cell r="AX114">
            <v>556047</v>
          </cell>
          <cell r="AY114">
            <v>1560508</v>
          </cell>
          <cell r="AZ114" t="str">
            <v>NO</v>
          </cell>
          <cell r="BA114">
            <v>87827</v>
          </cell>
          <cell r="BB114" t="str">
            <v>NE</v>
          </cell>
          <cell r="BC114" t="str">
            <v>IE</v>
          </cell>
          <cell r="BD114">
            <v>404000</v>
          </cell>
          <cell r="BE114" t="str">
            <v>NE</v>
          </cell>
          <cell r="BF114" t="str">
            <v>IE</v>
          </cell>
          <cell r="BG114">
            <v>164651</v>
          </cell>
          <cell r="BH114" t="str">
            <v>NE</v>
          </cell>
          <cell r="BI114" t="str">
            <v>IE</v>
          </cell>
          <cell r="BJ114" t="str">
            <v>NE</v>
          </cell>
          <cell r="BK114">
            <v>1452401</v>
          </cell>
          <cell r="BL114">
            <v>708</v>
          </cell>
          <cell r="BM114">
            <v>0</v>
          </cell>
          <cell r="BN114">
            <v>23264</v>
          </cell>
          <cell r="BO114" t="str">
            <v>NE</v>
          </cell>
          <cell r="BP114">
            <v>0</v>
          </cell>
          <cell r="BQ114">
            <v>0</v>
          </cell>
          <cell r="BR114">
            <v>0</v>
          </cell>
          <cell r="BS114">
            <v>0</v>
          </cell>
          <cell r="BT114">
            <v>0</v>
          </cell>
          <cell r="BU114">
            <v>0</v>
          </cell>
          <cell r="BW114">
            <v>48184542</v>
          </cell>
          <cell r="BX114">
            <v>49660915</v>
          </cell>
          <cell r="BY114">
            <v>49660915</v>
          </cell>
          <cell r="BZ114">
            <v>27130772</v>
          </cell>
          <cell r="CA114">
            <v>35884758</v>
          </cell>
          <cell r="CB114">
            <v>9526751</v>
          </cell>
          <cell r="CC114">
            <v>2773033</v>
          </cell>
          <cell r="CD114">
            <v>35884758</v>
          </cell>
          <cell r="CE114">
            <v>9526751</v>
          </cell>
          <cell r="CF114">
            <v>2773033</v>
          </cell>
          <cell r="CG114">
            <v>1452401</v>
          </cell>
          <cell r="CH114">
            <v>23972</v>
          </cell>
          <cell r="CI114">
            <v>14915123</v>
          </cell>
          <cell r="CK114">
            <v>9526751</v>
          </cell>
          <cell r="CL114">
            <v>1212525</v>
          </cell>
          <cell r="CM114" t="str">
            <v/>
          </cell>
          <cell r="CN114">
            <v>1452401</v>
          </cell>
          <cell r="CO114">
            <v>23972</v>
          </cell>
          <cell r="CP114">
            <v>13512807</v>
          </cell>
          <cell r="CQ114">
            <v>18771737</v>
          </cell>
          <cell r="CR114">
            <v>1306049</v>
          </cell>
          <cell r="CS114">
            <v>1511258</v>
          </cell>
          <cell r="CT114">
            <v>670631</v>
          </cell>
          <cell r="CU114" t="str">
            <v/>
          </cell>
          <cell r="CV114" t="str">
            <v/>
          </cell>
          <cell r="CW114">
            <v>112276</v>
          </cell>
          <cell r="CX114">
            <v>9029341</v>
          </cell>
          <cell r="CY114">
            <v>20750</v>
          </cell>
          <cell r="CZ114">
            <v>73173</v>
          </cell>
          <cell r="DA114">
            <v>277401</v>
          </cell>
          <cell r="DB114">
            <v>126086</v>
          </cell>
          <cell r="DC114">
            <v>2116555</v>
          </cell>
          <cell r="DD114">
            <v>87827</v>
          </cell>
          <cell r="DE114">
            <v>404000</v>
          </cell>
          <cell r="DF114">
            <v>164651</v>
          </cell>
          <cell r="DG114">
            <v>13512807</v>
          </cell>
          <cell r="DH114">
            <v>18771737</v>
          </cell>
          <cell r="DI114">
            <v>1306049</v>
          </cell>
          <cell r="DJ114">
            <v>1511258</v>
          </cell>
          <cell r="DK114">
            <v>670631</v>
          </cell>
          <cell r="DL114" t="str">
            <v/>
          </cell>
          <cell r="DM114" t="str">
            <v/>
          </cell>
          <cell r="DN114">
            <v>112276</v>
          </cell>
          <cell r="DO114">
            <v>9029341</v>
          </cell>
          <cell r="DP114">
            <v>20750</v>
          </cell>
          <cell r="DQ114">
            <v>73173</v>
          </cell>
          <cell r="DR114">
            <v>277401</v>
          </cell>
          <cell r="DS114">
            <v>126086</v>
          </cell>
          <cell r="DT114">
            <v>2116555</v>
          </cell>
          <cell r="DU114">
            <v>87827</v>
          </cell>
          <cell r="DV114">
            <v>404000</v>
          </cell>
          <cell r="DW114">
            <v>164651</v>
          </cell>
          <cell r="DX114" t="str">
            <v/>
          </cell>
          <cell r="DY114">
            <v>1452401</v>
          </cell>
          <cell r="DZ114">
            <v>708</v>
          </cell>
          <cell r="EA114" t="str">
            <v/>
          </cell>
          <cell r="EB114">
            <v>23264</v>
          </cell>
          <cell r="EC114" t="str">
            <v/>
          </cell>
          <cell r="ED114">
            <v>6579354</v>
          </cell>
          <cell r="EE114">
            <v>4353103</v>
          </cell>
          <cell r="EF114">
            <v>349353</v>
          </cell>
          <cell r="EG114">
            <v>1511258</v>
          </cell>
          <cell r="EH114">
            <v>1345533</v>
          </cell>
          <cell r="EI114">
            <v>664246</v>
          </cell>
          <cell r="EJ114" t="str">
            <v/>
          </cell>
          <cell r="EK114" t="str">
            <v/>
          </cell>
          <cell r="EL114">
            <v>112276</v>
          </cell>
          <cell r="EM114">
            <v>9029341</v>
          </cell>
          <cell r="EN114">
            <v>20750</v>
          </cell>
          <cell r="EO114">
            <v>73173</v>
          </cell>
          <cell r="EP114">
            <v>277401</v>
          </cell>
          <cell r="EQ114">
            <v>126086</v>
          </cell>
          <cell r="ER114">
            <v>556047</v>
          </cell>
          <cell r="ES114">
            <v>87827</v>
          </cell>
          <cell r="ET114">
            <v>404000</v>
          </cell>
          <cell r="EU114">
            <v>164651</v>
          </cell>
          <cell r="EV114" t="str">
            <v/>
          </cell>
          <cell r="EW114">
            <v>1452401</v>
          </cell>
          <cell r="EX114">
            <v>708</v>
          </cell>
          <cell r="EY114" t="str">
            <v/>
          </cell>
          <cell r="EZ114">
            <v>23264</v>
          </cell>
          <cell r="FA114">
            <v>35884758</v>
          </cell>
          <cell r="FB114">
            <v>9526751</v>
          </cell>
          <cell r="FC114">
            <v>2773033</v>
          </cell>
          <cell r="FD114">
            <v>35884758</v>
          </cell>
          <cell r="FE114">
            <v>9526751</v>
          </cell>
          <cell r="FF114">
            <v>2773033</v>
          </cell>
          <cell r="FG114">
            <v>1452401</v>
          </cell>
          <cell r="FH114">
            <v>23972</v>
          </cell>
        </row>
        <row r="115">
          <cell r="B115" t="str">
            <v>No</v>
          </cell>
          <cell r="C115" t="str">
            <v>Lima</v>
          </cell>
          <cell r="D115" t="str">
            <v>Peru</v>
          </cell>
          <cell r="E115" t="str">
            <v>Latin America</v>
          </cell>
          <cell r="H115">
            <v>2012</v>
          </cell>
          <cell r="J115" t="str">
            <v>BASIC</v>
          </cell>
          <cell r="K115">
            <v>8481415</v>
          </cell>
          <cell r="L115">
            <v>2645.4</v>
          </cell>
          <cell r="M115">
            <v>65773674852.070999</v>
          </cell>
          <cell r="N115">
            <v>584101.53119885654</v>
          </cell>
          <cell r="O115">
            <v>1106292.1045949808</v>
          </cell>
          <cell r="P115" t="str">
            <v>NE</v>
          </cell>
          <cell r="Q115">
            <v>1448.8024401492662</v>
          </cell>
          <cell r="R115">
            <v>1104379.8115396309</v>
          </cell>
          <cell r="S115" t="str">
            <v>NE</v>
          </cell>
          <cell r="T115">
            <v>1550846.9686782979</v>
          </cell>
          <cell r="U115">
            <v>1012076.9175544772</v>
          </cell>
          <cell r="V115" t="str">
            <v>NE</v>
          </cell>
          <cell r="W115" t="str">
            <v>IE</v>
          </cell>
          <cell r="X115" t="str">
            <v>IE</v>
          </cell>
          <cell r="Y115" t="str">
            <v>NE</v>
          </cell>
          <cell r="Z115">
            <v>785337.48931723414</v>
          </cell>
          <cell r="AA115" t="str">
            <v>IE</v>
          </cell>
          <cell r="AB115" t="str">
            <v>IE</v>
          </cell>
          <cell r="AC115" t="str">
            <v>NE</v>
          </cell>
          <cell r="AD115" t="str">
            <v>NO</v>
          </cell>
          <cell r="AE115" t="str">
            <v>NO</v>
          </cell>
          <cell r="AF115" t="str">
            <v>NO</v>
          </cell>
          <cell r="AG115" t="str">
            <v>NO</v>
          </cell>
          <cell r="AH115">
            <v>253.11881699999995</v>
          </cell>
          <cell r="AI115">
            <v>5370260.8374950951</v>
          </cell>
          <cell r="AJ115" t="str">
            <v>NO</v>
          </cell>
          <cell r="AK115" t="str">
            <v>NE</v>
          </cell>
          <cell r="AL115" t="str">
            <v>NO</v>
          </cell>
          <cell r="AM115">
            <v>4439.754165651595</v>
          </cell>
          <cell r="AN115" t="str">
            <v>NE</v>
          </cell>
          <cell r="AO115" t="str">
            <v>NO</v>
          </cell>
          <cell r="AP115" t="str">
            <v>NO</v>
          </cell>
          <cell r="AQ115">
            <v>0</v>
          </cell>
          <cell r="AR115" t="str">
            <v>NO</v>
          </cell>
          <cell r="AS115" t="str">
            <v>NO</v>
          </cell>
          <cell r="AT115">
            <v>2263665.4587740856</v>
          </cell>
          <cell r="AU115" t="str">
            <v>IE</v>
          </cell>
          <cell r="AV115" t="str">
            <v>NO</v>
          </cell>
          <cell r="AW115" t="str">
            <v>NE</v>
          </cell>
          <cell r="AX115">
            <v>949203.56966399995</v>
          </cell>
          <cell r="AY115">
            <v>1339397.0189264002</v>
          </cell>
          <cell r="AZ115" t="str">
            <v>NO</v>
          </cell>
          <cell r="BA115" t="str">
            <v>NO</v>
          </cell>
          <cell r="BB115" t="str">
            <v>NO</v>
          </cell>
          <cell r="BC115" t="str">
            <v>NO</v>
          </cell>
          <cell r="BD115" t="str">
            <v>NO</v>
          </cell>
          <cell r="BE115" t="str">
            <v>NO</v>
          </cell>
          <cell r="BF115" t="str">
            <v>NO</v>
          </cell>
          <cell r="BG115">
            <v>146712.7690039445</v>
          </cell>
          <cell r="BH115" t="str">
            <v>NO</v>
          </cell>
          <cell r="BI115" t="str">
            <v>NO</v>
          </cell>
          <cell r="BJ115">
            <v>1751117.1600000001</v>
          </cell>
          <cell r="BK115" t="str">
            <v>NE</v>
          </cell>
          <cell r="BL115" t="str">
            <v>NE</v>
          </cell>
          <cell r="BM115" t="str">
            <v>NE</v>
          </cell>
          <cell r="BN115" t="str">
            <v>NE</v>
          </cell>
          <cell r="BO115" t="str">
            <v>NE</v>
          </cell>
          <cell r="BP115">
            <v>0</v>
          </cell>
          <cell r="BQ115">
            <v>0</v>
          </cell>
          <cell r="BR115">
            <v>0</v>
          </cell>
          <cell r="BS115">
            <v>0</v>
          </cell>
          <cell r="BT115">
            <v>0</v>
          </cell>
          <cell r="BU115">
            <v>0</v>
          </cell>
          <cell r="BW115">
            <v>13169413.204078484</v>
          </cell>
          <cell r="BX115">
            <v>17184195.822852567</v>
          </cell>
          <cell r="BY115">
            <v>17184195.822852567</v>
          </cell>
          <cell r="BZ115">
            <v>11139282.246614577</v>
          </cell>
          <cell r="CA115">
            <v>5359399.2548233923</v>
          </cell>
          <cell r="CB115">
            <v>5374700.5916607464</v>
          </cell>
          <cell r="CC115">
            <v>2435313.3575943448</v>
          </cell>
          <cell r="CD115">
            <v>5359399.2548233923</v>
          </cell>
          <cell r="CE115">
            <v>7638366.0504348315</v>
          </cell>
          <cell r="CF115">
            <v>2435313.3575943448</v>
          </cell>
          <cell r="CG115">
            <v>1751117.1600000001</v>
          </cell>
          <cell r="CH115" t="str">
            <v/>
          </cell>
          <cell r="CI115">
            <v>2921987.9104515379</v>
          </cell>
          <cell r="CK115">
            <v>5370260.8374950951</v>
          </cell>
          <cell r="CL115">
            <v>1095916.3386679445</v>
          </cell>
          <cell r="CM115" t="str">
            <v/>
          </cell>
          <cell r="CN115">
            <v>1751117.1600000001</v>
          </cell>
          <cell r="CO115" t="str">
            <v/>
          </cell>
          <cell r="CP115">
            <v>1690393.6357938373</v>
          </cell>
          <cell r="CQ115">
            <v>1105828.6139797801</v>
          </cell>
          <cell r="CR115">
            <v>2562923.8862327752</v>
          </cell>
          <cell r="CS115" t="str">
            <v/>
          </cell>
          <cell r="CT115" t="str">
            <v/>
          </cell>
          <cell r="CU115" t="str">
            <v/>
          </cell>
          <cell r="CV115" t="str">
            <v/>
          </cell>
          <cell r="CW115">
            <v>253.11881699999995</v>
          </cell>
          <cell r="CX115">
            <v>5370260.8374950951</v>
          </cell>
          <cell r="CY115">
            <v>4439.754165651595</v>
          </cell>
          <cell r="CZ115" t="str">
            <v/>
          </cell>
          <cell r="DA115" t="str">
            <v/>
          </cell>
          <cell r="DB115" t="str">
            <v/>
          </cell>
          <cell r="DC115">
            <v>2288600.5885904003</v>
          </cell>
          <cell r="DD115" t="str">
            <v/>
          </cell>
          <cell r="DE115" t="str">
            <v/>
          </cell>
          <cell r="DF115">
            <v>146712.7690039445</v>
          </cell>
          <cell r="DG115">
            <v>1690393.6357938373</v>
          </cell>
          <cell r="DH115">
            <v>1105828.6139797801</v>
          </cell>
          <cell r="DI115">
            <v>2562923.8862327752</v>
          </cell>
          <cell r="DJ115" t="str">
            <v/>
          </cell>
          <cell r="DK115" t="str">
            <v/>
          </cell>
          <cell r="DL115" t="str">
            <v/>
          </cell>
          <cell r="DM115" t="str">
            <v/>
          </cell>
          <cell r="DN115">
            <v>253.11881699999995</v>
          </cell>
          <cell r="DO115">
            <v>5370260.8374950951</v>
          </cell>
          <cell r="DP115">
            <v>4439.754165651595</v>
          </cell>
          <cell r="DQ115" t="str">
            <v/>
          </cell>
          <cell r="DR115">
            <v>2263665.4587740856</v>
          </cell>
          <cell r="DS115" t="str">
            <v/>
          </cell>
          <cell r="DT115">
            <v>2288600.5885904003</v>
          </cell>
          <cell r="DU115" t="str">
            <v/>
          </cell>
          <cell r="DV115" t="str">
            <v/>
          </cell>
          <cell r="DW115">
            <v>146712.7690039445</v>
          </cell>
          <cell r="DX115">
            <v>1751117.1600000001</v>
          </cell>
          <cell r="DY115" t="str">
            <v/>
          </cell>
          <cell r="DZ115" t="str">
            <v/>
          </cell>
          <cell r="EA115" t="str">
            <v/>
          </cell>
          <cell r="EB115" t="str">
            <v/>
          </cell>
          <cell r="EC115" t="str">
            <v/>
          </cell>
          <cell r="ED115">
            <v>584101.53119885654</v>
          </cell>
          <cell r="EE115">
            <v>1448.8024401492662</v>
          </cell>
          <cell r="EF115">
            <v>1550846.9686782979</v>
          </cell>
          <cell r="EG115" t="str">
            <v/>
          </cell>
          <cell r="EH115">
            <v>785337.48931723414</v>
          </cell>
          <cell r="EI115" t="str">
            <v/>
          </cell>
          <cell r="EJ115" t="str">
            <v/>
          </cell>
          <cell r="EK115" t="str">
            <v/>
          </cell>
          <cell r="EL115">
            <v>253.11881699999995</v>
          </cell>
          <cell r="EM115">
            <v>5370260.8374950951</v>
          </cell>
          <cell r="EN115" t="str">
            <v/>
          </cell>
          <cell r="EO115" t="str">
            <v/>
          </cell>
          <cell r="EP115" t="str">
            <v/>
          </cell>
          <cell r="EQ115" t="str">
            <v/>
          </cell>
          <cell r="ER115">
            <v>949203.56966399995</v>
          </cell>
          <cell r="ES115" t="str">
            <v/>
          </cell>
          <cell r="ET115" t="str">
            <v/>
          </cell>
          <cell r="EU115">
            <v>146712.7690039445</v>
          </cell>
          <cell r="EV115">
            <v>1751117.1600000001</v>
          </cell>
          <cell r="EW115" t="str">
            <v/>
          </cell>
          <cell r="EX115" t="str">
            <v/>
          </cell>
          <cell r="EY115" t="str">
            <v/>
          </cell>
          <cell r="EZ115" t="str">
            <v/>
          </cell>
          <cell r="FA115">
            <v>5359399.2548233923</v>
          </cell>
          <cell r="FB115">
            <v>5374700.5916607464</v>
          </cell>
          <cell r="FC115">
            <v>2435313.3575943448</v>
          </cell>
          <cell r="FD115">
            <v>5359399.2548233923</v>
          </cell>
          <cell r="FE115">
            <v>7638366.0504348315</v>
          </cell>
          <cell r="FF115">
            <v>2435313.3575943448</v>
          </cell>
          <cell r="FG115">
            <v>1751117.1600000001</v>
          </cell>
          <cell r="FH115" t="str">
            <v/>
          </cell>
        </row>
        <row r="116">
          <cell r="B116" t="str">
            <v>Yes</v>
          </cell>
          <cell r="C116" t="str">
            <v>Lima</v>
          </cell>
          <cell r="D116" t="str">
            <v>Peru</v>
          </cell>
          <cell r="E116" t="str">
            <v>Latin America</v>
          </cell>
          <cell r="H116">
            <v>2015</v>
          </cell>
          <cell r="J116" t="str">
            <v>BASIC</v>
          </cell>
          <cell r="K116">
            <v>8890792</v>
          </cell>
          <cell r="L116">
            <v>2645.4</v>
          </cell>
          <cell r="M116">
            <v>82311069230.770004</v>
          </cell>
          <cell r="N116">
            <v>559129.88989362889</v>
          </cell>
          <cell r="O116">
            <v>1128063.034954905</v>
          </cell>
          <cell r="P116" t="str">
            <v>NE</v>
          </cell>
          <cell r="Q116">
            <v>1962.8134585283344</v>
          </cell>
          <cell r="R116">
            <v>1126491.7205815755</v>
          </cell>
          <cell r="S116" t="str">
            <v>NE</v>
          </cell>
          <cell r="T116">
            <v>1867222.6484557893</v>
          </cell>
          <cell r="U116">
            <v>1655038.8149181423</v>
          </cell>
          <cell r="V116" t="str">
            <v>NE</v>
          </cell>
          <cell r="W116" t="str">
            <v>IE</v>
          </cell>
          <cell r="X116" t="str">
            <v>IE</v>
          </cell>
          <cell r="Y116" t="str">
            <v>NE</v>
          </cell>
          <cell r="Z116">
            <v>436878.02501387702</v>
          </cell>
          <cell r="AA116" t="str">
            <v>IE</v>
          </cell>
          <cell r="AB116" t="str">
            <v>IE</v>
          </cell>
          <cell r="AC116" t="str">
            <v>NE</v>
          </cell>
          <cell r="AD116" t="str">
            <v>NO</v>
          </cell>
          <cell r="AE116" t="str">
            <v>NO</v>
          </cell>
          <cell r="AF116" t="str">
            <v>NO</v>
          </cell>
          <cell r="AG116" t="str">
            <v>NO</v>
          </cell>
          <cell r="AH116">
            <v>2886.231736499999</v>
          </cell>
          <cell r="AI116">
            <v>6345503.8182211407</v>
          </cell>
          <cell r="AJ116" t="str">
            <v>NO</v>
          </cell>
          <cell r="AK116" t="str">
            <v>NE</v>
          </cell>
          <cell r="AL116" t="str">
            <v>NO</v>
          </cell>
          <cell r="AM116">
            <v>10026.310447857066</v>
          </cell>
          <cell r="AN116" t="str">
            <v>NE</v>
          </cell>
          <cell r="AO116" t="str">
            <v>NO</v>
          </cell>
          <cell r="AP116" t="str">
            <v>NO</v>
          </cell>
          <cell r="AQ116">
            <v>460977.14318130107</v>
          </cell>
          <cell r="AR116" t="str">
            <v>NO</v>
          </cell>
          <cell r="AS116" t="str">
            <v>NO</v>
          </cell>
          <cell r="AT116">
            <v>2521126.0102753881</v>
          </cell>
          <cell r="AU116" t="str">
            <v>IE</v>
          </cell>
          <cell r="AV116" t="str">
            <v>NO</v>
          </cell>
          <cell r="AW116" t="str">
            <v>NE</v>
          </cell>
          <cell r="AX116">
            <v>1200947.118336</v>
          </cell>
          <cell r="AY116">
            <v>1694625.9937192323</v>
          </cell>
          <cell r="AZ116" t="str">
            <v>NO</v>
          </cell>
          <cell r="BA116" t="str">
            <v>NO</v>
          </cell>
          <cell r="BB116" t="str">
            <v>NO</v>
          </cell>
          <cell r="BC116" t="str">
            <v>NO</v>
          </cell>
          <cell r="BD116" t="str">
            <v>NO</v>
          </cell>
          <cell r="BE116" t="str">
            <v>NO</v>
          </cell>
          <cell r="BF116" t="str">
            <v>NO</v>
          </cell>
          <cell r="BG116">
            <v>197540</v>
          </cell>
          <cell r="BH116" t="str">
            <v>NO</v>
          </cell>
          <cell r="BI116" t="str">
            <v>NO</v>
          </cell>
          <cell r="BJ116">
            <v>2076685.52</v>
          </cell>
          <cell r="BK116" t="str">
            <v>NE</v>
          </cell>
          <cell r="BL116" t="str">
            <v>NE</v>
          </cell>
          <cell r="BM116" t="str">
            <v>NE</v>
          </cell>
          <cell r="BN116" t="str">
            <v>NE</v>
          </cell>
          <cell r="BO116" t="str">
            <v>NE</v>
          </cell>
          <cell r="BP116">
            <v>0</v>
          </cell>
          <cell r="BQ116">
            <v>0</v>
          </cell>
          <cell r="BR116">
            <v>0</v>
          </cell>
          <cell r="BS116">
            <v>0</v>
          </cell>
          <cell r="BT116">
            <v>0</v>
          </cell>
          <cell r="BU116">
            <v>0</v>
          </cell>
          <cell r="BW116">
            <v>15789438.3947233</v>
          </cell>
          <cell r="BX116">
            <v>20848227.068179987</v>
          </cell>
          <cell r="BY116">
            <v>20848227.068179987</v>
          </cell>
          <cell r="BZ116">
            <v>12688756.065115463</v>
          </cell>
          <cell r="CA116">
            <v>6340795.1539990697</v>
          </cell>
          <cell r="CB116">
            <v>6355530.1286689974</v>
          </cell>
          <cell r="CC116">
            <v>3093113.1120552323</v>
          </cell>
          <cell r="CD116">
            <v>6340795.1539990697</v>
          </cell>
          <cell r="CE116">
            <v>9337633.2821256854</v>
          </cell>
          <cell r="CF116">
            <v>3093113.1120552323</v>
          </cell>
          <cell r="CG116">
            <v>2076685.52</v>
          </cell>
          <cell r="CH116" t="str">
            <v/>
          </cell>
          <cell r="CI116">
            <v>2868079.6085583232</v>
          </cell>
          <cell r="CK116">
            <v>6345503.8182211407</v>
          </cell>
          <cell r="CL116">
            <v>1398487.118336</v>
          </cell>
          <cell r="CM116" t="str">
            <v/>
          </cell>
          <cell r="CN116">
            <v>2076685.52</v>
          </cell>
          <cell r="CO116" t="str">
            <v/>
          </cell>
          <cell r="CP116">
            <v>1687192.9248485339</v>
          </cell>
          <cell r="CQ116">
            <v>1128454.5340401039</v>
          </cell>
          <cell r="CR116">
            <v>3522261.4633739316</v>
          </cell>
          <cell r="CS116" t="str">
            <v/>
          </cell>
          <cell r="CT116" t="str">
            <v/>
          </cell>
          <cell r="CU116" t="str">
            <v/>
          </cell>
          <cell r="CV116" t="str">
            <v/>
          </cell>
          <cell r="CW116">
            <v>2886.231736499999</v>
          </cell>
          <cell r="CX116">
            <v>6345503.8182211407</v>
          </cell>
          <cell r="CY116">
            <v>10026.310447857066</v>
          </cell>
          <cell r="CZ116" t="str">
            <v/>
          </cell>
          <cell r="DA116" t="str">
            <v/>
          </cell>
          <cell r="DB116" t="str">
            <v/>
          </cell>
          <cell r="DC116">
            <v>2895573.1120552323</v>
          </cell>
          <cell r="DD116" t="str">
            <v/>
          </cell>
          <cell r="DE116" t="str">
            <v/>
          </cell>
          <cell r="DF116">
            <v>197540</v>
          </cell>
          <cell r="DG116">
            <v>1687192.9248485339</v>
          </cell>
          <cell r="DH116">
            <v>1128454.5340401039</v>
          </cell>
          <cell r="DI116">
            <v>3522261.4633739316</v>
          </cell>
          <cell r="DJ116" t="str">
            <v/>
          </cell>
          <cell r="DK116" t="str">
            <v/>
          </cell>
          <cell r="DL116" t="str">
            <v/>
          </cell>
          <cell r="DM116" t="str">
            <v/>
          </cell>
          <cell r="DN116">
            <v>2886.231736499999</v>
          </cell>
          <cell r="DO116">
            <v>6345503.8182211407</v>
          </cell>
          <cell r="DP116">
            <v>10026.310447857066</v>
          </cell>
          <cell r="DQ116">
            <v>460977.14318130107</v>
          </cell>
          <cell r="DR116">
            <v>2521126.0102753881</v>
          </cell>
          <cell r="DS116" t="str">
            <v/>
          </cell>
          <cell r="DT116">
            <v>2895573.1120552323</v>
          </cell>
          <cell r="DU116" t="str">
            <v/>
          </cell>
          <cell r="DV116" t="str">
            <v/>
          </cell>
          <cell r="DW116">
            <v>197540</v>
          </cell>
          <cell r="DX116">
            <v>2076685.52</v>
          </cell>
          <cell r="DY116" t="str">
            <v/>
          </cell>
          <cell r="DZ116" t="str">
            <v/>
          </cell>
          <cell r="EA116" t="str">
            <v/>
          </cell>
          <cell r="EB116" t="str">
            <v/>
          </cell>
          <cell r="EC116" t="str">
            <v/>
          </cell>
          <cell r="ED116">
            <v>559129.88989362889</v>
          </cell>
          <cell r="EE116">
            <v>1962.8134585283344</v>
          </cell>
          <cell r="EF116">
            <v>1867222.6484557893</v>
          </cell>
          <cell r="EG116" t="str">
            <v/>
          </cell>
          <cell r="EH116">
            <v>436878.02501387702</v>
          </cell>
          <cell r="EI116" t="str">
            <v/>
          </cell>
          <cell r="EJ116" t="str">
            <v/>
          </cell>
          <cell r="EK116" t="str">
            <v/>
          </cell>
          <cell r="EL116">
            <v>2886.231736499999</v>
          </cell>
          <cell r="EM116">
            <v>6345503.8182211407</v>
          </cell>
          <cell r="EN116" t="str">
            <v/>
          </cell>
          <cell r="EO116" t="str">
            <v/>
          </cell>
          <cell r="EP116" t="str">
            <v/>
          </cell>
          <cell r="EQ116" t="str">
            <v/>
          </cell>
          <cell r="ER116">
            <v>1200947.118336</v>
          </cell>
          <cell r="ES116" t="str">
            <v/>
          </cell>
          <cell r="ET116" t="str">
            <v/>
          </cell>
          <cell r="EU116">
            <v>197540</v>
          </cell>
          <cell r="EV116">
            <v>2076685.52</v>
          </cell>
          <cell r="EW116" t="str">
            <v/>
          </cell>
          <cell r="EX116" t="str">
            <v/>
          </cell>
          <cell r="EY116" t="str">
            <v/>
          </cell>
          <cell r="EZ116" t="str">
            <v/>
          </cell>
          <cell r="FA116">
            <v>6340795.1539990697</v>
          </cell>
          <cell r="FB116">
            <v>6355530.1286689974</v>
          </cell>
          <cell r="FC116">
            <v>3093113.1120552323</v>
          </cell>
          <cell r="FD116">
            <v>6340795.1539990697</v>
          </cell>
          <cell r="FE116">
            <v>9337633.2821256854</v>
          </cell>
          <cell r="FF116">
            <v>3093113.1120552323</v>
          </cell>
          <cell r="FG116">
            <v>2076685.52</v>
          </cell>
          <cell r="FH116" t="str">
            <v/>
          </cell>
        </row>
        <row r="117">
          <cell r="B117" t="str">
            <v>Yes</v>
          </cell>
          <cell r="C117" t="str">
            <v>Quito</v>
          </cell>
          <cell r="D117" t="str">
            <v>Ecuador</v>
          </cell>
          <cell r="E117" t="str">
            <v>Latin America</v>
          </cell>
          <cell r="H117">
            <v>2015</v>
          </cell>
          <cell r="J117" t="str">
            <v>BASIC</v>
          </cell>
          <cell r="K117">
            <v>2551721</v>
          </cell>
          <cell r="L117">
            <v>4217.95</v>
          </cell>
          <cell r="M117">
            <v>22997319000</v>
          </cell>
          <cell r="N117">
            <v>499197.05335893744</v>
          </cell>
          <cell r="O117">
            <v>397912.22427805571</v>
          </cell>
          <cell r="P117" t="str">
            <v>NE</v>
          </cell>
          <cell r="Q117">
            <v>8142.6286336947996</v>
          </cell>
          <cell r="R117">
            <v>445191.27996524231</v>
          </cell>
          <cell r="S117" t="str">
            <v>NE</v>
          </cell>
          <cell r="T117">
            <v>458354.79219736456</v>
          </cell>
          <cell r="U117">
            <v>176763.13498608561</v>
          </cell>
          <cell r="V117" t="str">
            <v>NE</v>
          </cell>
          <cell r="W117">
            <v>2622.115606801689</v>
          </cell>
          <cell r="X117" t="str">
            <v>IE</v>
          </cell>
          <cell r="Y117" t="str">
            <v>NE</v>
          </cell>
          <cell r="Z117">
            <v>299205.41056317574</v>
          </cell>
          <cell r="AA117">
            <v>122.71067848270002</v>
          </cell>
          <cell r="AB117" t="str">
            <v>IE</v>
          </cell>
          <cell r="AC117" t="str">
            <v>NE</v>
          </cell>
          <cell r="AD117" t="str">
            <v>NO</v>
          </cell>
          <cell r="AE117" t="str">
            <v>NO</v>
          </cell>
          <cell r="AF117" t="str">
            <v>NO</v>
          </cell>
          <cell r="AG117" t="str">
            <v>NO</v>
          </cell>
          <cell r="AH117" t="str">
            <v>NO</v>
          </cell>
          <cell r="AI117">
            <v>2997608.7250688458</v>
          </cell>
          <cell r="AJ117">
            <v>2402.7558887902583</v>
          </cell>
          <cell r="AK117" t="str">
            <v>NE</v>
          </cell>
          <cell r="AL117" t="str">
            <v>NO</v>
          </cell>
          <cell r="AM117" t="str">
            <v>NO</v>
          </cell>
          <cell r="AN117" t="str">
            <v>NO</v>
          </cell>
          <cell r="AO117" t="str">
            <v>NO</v>
          </cell>
          <cell r="AP117" t="str">
            <v>NO</v>
          </cell>
          <cell r="AQ117" t="str">
            <v>NO</v>
          </cell>
          <cell r="AR117">
            <v>221.06983625309607</v>
          </cell>
          <cell r="AS117" t="str">
            <v>NO</v>
          </cell>
          <cell r="AT117">
            <v>418039.66909159563</v>
          </cell>
          <cell r="AU117">
            <v>4063.067991897205</v>
          </cell>
          <cell r="AV117" t="str">
            <v>NO</v>
          </cell>
          <cell r="AW117" t="str">
            <v>NO</v>
          </cell>
          <cell r="AX117">
            <v>764468.27112037514</v>
          </cell>
          <cell r="AY117" t="str">
            <v>NO</v>
          </cell>
          <cell r="AZ117">
            <v>45838.084201398706</v>
          </cell>
          <cell r="BA117" t="str">
            <v>NO</v>
          </cell>
          <cell r="BB117" t="str">
            <v>NO</v>
          </cell>
          <cell r="BC117" t="str">
            <v>NO</v>
          </cell>
          <cell r="BD117">
            <v>2119.0515727500001</v>
          </cell>
          <cell r="BE117" t="str">
            <v>NO</v>
          </cell>
          <cell r="BF117" t="str">
            <v>NO</v>
          </cell>
          <cell r="BG117" t="str">
            <v>NO</v>
          </cell>
          <cell r="BH117" t="str">
            <v>NO</v>
          </cell>
          <cell r="BI117" t="str">
            <v>NO</v>
          </cell>
          <cell r="BJ117" t="str">
            <v>NE</v>
          </cell>
          <cell r="BK117" t="str">
            <v>NE</v>
          </cell>
          <cell r="BL117" t="str">
            <v>NE</v>
          </cell>
          <cell r="BM117" t="str">
            <v>NE</v>
          </cell>
          <cell r="BN117" t="str">
            <v>NE</v>
          </cell>
          <cell r="BO117" t="str">
            <v>NE</v>
          </cell>
          <cell r="BP117">
            <v>0</v>
          </cell>
          <cell r="BQ117">
            <v>0</v>
          </cell>
          <cell r="BR117">
            <v>0</v>
          </cell>
          <cell r="BS117">
            <v>0</v>
          </cell>
          <cell r="BT117">
            <v>0</v>
          </cell>
          <cell r="BU117">
            <v>0</v>
          </cell>
          <cell r="BW117">
            <v>5759188.8811835768</v>
          </cell>
          <cell r="BX117">
            <v>6177228.5502751721</v>
          </cell>
          <cell r="BY117">
            <v>6177228.5502751721</v>
          </cell>
          <cell r="BZ117">
            <v>5081962.9808299765</v>
          </cell>
          <cell r="CA117">
            <v>1988305.9397046648</v>
          </cell>
          <cell r="CB117">
            <v>3004295.6187857864</v>
          </cell>
          <cell r="CC117">
            <v>766587.32269312511</v>
          </cell>
          <cell r="CD117">
            <v>1988305.9397046648</v>
          </cell>
          <cell r="CE117">
            <v>3422335.2878773818</v>
          </cell>
          <cell r="CF117">
            <v>766587.32269312511</v>
          </cell>
          <cell r="CG117" t="str">
            <v/>
          </cell>
          <cell r="CH117" t="str">
            <v/>
          </cell>
          <cell r="CI117">
            <v>1267644.7110384568</v>
          </cell>
          <cell r="CK117">
            <v>3001892.8628969961</v>
          </cell>
          <cell r="CL117">
            <v>766587.32269312511</v>
          </cell>
          <cell r="CM117">
            <v>45838.084201398706</v>
          </cell>
          <cell r="CN117" t="str">
            <v/>
          </cell>
          <cell r="CO117" t="str">
            <v/>
          </cell>
          <cell r="CP117">
            <v>897109.27763699321</v>
          </cell>
          <cell r="CQ117">
            <v>453333.90859893709</v>
          </cell>
          <cell r="CR117">
            <v>635117.9271834502</v>
          </cell>
          <cell r="CS117">
            <v>2622.115606801689</v>
          </cell>
          <cell r="CT117">
            <v>122.71067848270002</v>
          </cell>
          <cell r="CU117" t="str">
            <v/>
          </cell>
          <cell r="CV117" t="str">
            <v/>
          </cell>
          <cell r="CW117" t="str">
            <v/>
          </cell>
          <cell r="CX117">
            <v>3000011.4809576361</v>
          </cell>
          <cell r="CY117" t="str">
            <v/>
          </cell>
          <cell r="CZ117" t="str">
            <v/>
          </cell>
          <cell r="DA117">
            <v>221.06983625309607</v>
          </cell>
          <cell r="DB117">
            <v>4063.067991897205</v>
          </cell>
          <cell r="DC117">
            <v>764468.27112037514</v>
          </cell>
          <cell r="DD117" t="str">
            <v/>
          </cell>
          <cell r="DE117">
            <v>2119.0515727500001</v>
          </cell>
          <cell r="DF117" t="str">
            <v/>
          </cell>
          <cell r="DG117">
            <v>897109.27763699321</v>
          </cell>
          <cell r="DH117">
            <v>453333.90859893709</v>
          </cell>
          <cell r="DI117">
            <v>635117.9271834502</v>
          </cell>
          <cell r="DJ117">
            <v>2622.115606801689</v>
          </cell>
          <cell r="DK117">
            <v>122.71067848270002</v>
          </cell>
          <cell r="DL117" t="str">
            <v/>
          </cell>
          <cell r="DM117" t="str">
            <v/>
          </cell>
          <cell r="DN117" t="str">
            <v/>
          </cell>
          <cell r="DO117">
            <v>3000011.4809576361</v>
          </cell>
          <cell r="DP117" t="str">
            <v/>
          </cell>
          <cell r="DQ117" t="str">
            <v/>
          </cell>
          <cell r="DR117">
            <v>418260.7389278487</v>
          </cell>
          <cell r="DS117">
            <v>4063.067991897205</v>
          </cell>
          <cell r="DT117">
            <v>764468.27112037514</v>
          </cell>
          <cell r="DU117" t="str">
            <v/>
          </cell>
          <cell r="DV117">
            <v>2119.0515727500001</v>
          </cell>
          <cell r="DW117" t="str">
            <v/>
          </cell>
          <cell r="DX117" t="str">
            <v/>
          </cell>
          <cell r="DY117" t="str">
            <v/>
          </cell>
          <cell r="DZ117" t="str">
            <v/>
          </cell>
          <cell r="EA117" t="str">
            <v/>
          </cell>
          <cell r="EB117" t="str">
            <v/>
          </cell>
          <cell r="EC117" t="str">
            <v/>
          </cell>
          <cell r="ED117">
            <v>499197.05335893744</v>
          </cell>
          <cell r="EE117">
            <v>8142.6286336947996</v>
          </cell>
          <cell r="EF117">
            <v>458354.79219736456</v>
          </cell>
          <cell r="EG117">
            <v>2622.115606801689</v>
          </cell>
          <cell r="EH117">
            <v>299205.41056317574</v>
          </cell>
          <cell r="EI117">
            <v>122.71067848270002</v>
          </cell>
          <cell r="EJ117" t="str">
            <v/>
          </cell>
          <cell r="EK117" t="str">
            <v/>
          </cell>
          <cell r="EL117" t="str">
            <v/>
          </cell>
          <cell r="EM117">
            <v>2997608.7250688458</v>
          </cell>
          <cell r="EN117" t="str">
            <v/>
          </cell>
          <cell r="EO117" t="str">
            <v/>
          </cell>
          <cell r="EP117">
            <v>221.06983625309607</v>
          </cell>
          <cell r="EQ117">
            <v>4063.067991897205</v>
          </cell>
          <cell r="ER117">
            <v>810306.35532177379</v>
          </cell>
          <cell r="ES117" t="str">
            <v/>
          </cell>
          <cell r="ET117">
            <v>2119.0515727500001</v>
          </cell>
          <cell r="EU117" t="str">
            <v/>
          </cell>
          <cell r="EV117" t="str">
            <v/>
          </cell>
          <cell r="EW117" t="str">
            <v/>
          </cell>
          <cell r="EX117" t="str">
            <v/>
          </cell>
          <cell r="EY117" t="str">
            <v/>
          </cell>
          <cell r="EZ117" t="str">
            <v/>
          </cell>
          <cell r="FA117">
            <v>1988305.9397046648</v>
          </cell>
          <cell r="FB117">
            <v>3004295.6187857864</v>
          </cell>
          <cell r="FC117">
            <v>766587.32269312511</v>
          </cell>
          <cell r="FD117">
            <v>1988305.9397046648</v>
          </cell>
          <cell r="FE117">
            <v>3422335.2878773818</v>
          </cell>
          <cell r="FF117">
            <v>766587.32269312511</v>
          </cell>
          <cell r="FG117" t="str">
            <v/>
          </cell>
          <cell r="FH117" t="str">
            <v/>
          </cell>
        </row>
        <row r="118">
          <cell r="B118" t="str">
            <v>Yes</v>
          </cell>
          <cell r="C118" t="str">
            <v>Jakarta</v>
          </cell>
          <cell r="D118" t="str">
            <v>Indonesia</v>
          </cell>
          <cell r="E118" t="str">
            <v>East Asia and Oceania</v>
          </cell>
          <cell r="H118">
            <v>2014</v>
          </cell>
          <cell r="J118" t="str">
            <v>BASIC</v>
          </cell>
          <cell r="K118">
            <v>10000000</v>
          </cell>
          <cell r="L118">
            <v>661.52</v>
          </cell>
          <cell r="M118">
            <v>0</v>
          </cell>
          <cell r="N118">
            <v>5828579.8391833594</v>
          </cell>
          <cell r="O118">
            <v>11958019.614399824</v>
          </cell>
          <cell r="P118" t="str">
            <v>NE</v>
          </cell>
          <cell r="Q118">
            <v>399410.48573600006</v>
          </cell>
          <cell r="R118">
            <v>10428214.341284605</v>
          </cell>
          <cell r="S118" t="str">
            <v>NE</v>
          </cell>
          <cell r="T118">
            <v>3214260.2407231429</v>
          </cell>
          <cell r="U118">
            <v>9515171.8051209096</v>
          </cell>
          <cell r="V118" t="str">
            <v>NE</v>
          </cell>
          <cell r="W118" t="str">
            <v>NO</v>
          </cell>
          <cell r="X118" t="str">
            <v>NO</v>
          </cell>
          <cell r="Y118" t="str">
            <v>NO</v>
          </cell>
          <cell r="Z118">
            <v>6047177.2335140007</v>
          </cell>
          <cell r="AA118" t="str">
            <v>NO</v>
          </cell>
          <cell r="AB118">
            <v>2433667.3084582556</v>
          </cell>
          <cell r="AC118" t="str">
            <v>NE</v>
          </cell>
          <cell r="AD118" t="str">
            <v>NO</v>
          </cell>
          <cell r="AE118" t="str">
            <v>NO</v>
          </cell>
          <cell r="AF118" t="str">
            <v>NE</v>
          </cell>
          <cell r="AG118" t="str">
            <v>NO</v>
          </cell>
          <cell r="AH118">
            <v>127323</v>
          </cell>
          <cell r="AI118">
            <v>8575599.5634300802</v>
          </cell>
          <cell r="AJ118" t="str">
            <v>NO</v>
          </cell>
          <cell r="AK118" t="str">
            <v>NE</v>
          </cell>
          <cell r="AL118">
            <v>3355.4169013812002</v>
          </cell>
          <cell r="AM118">
            <v>107662.23689681584</v>
          </cell>
          <cell r="AN118" t="str">
            <v>NE</v>
          </cell>
          <cell r="AO118">
            <v>1447467.4451370023</v>
          </cell>
          <cell r="AP118" t="str">
            <v>NO</v>
          </cell>
          <cell r="AQ118" t="str">
            <v>NE</v>
          </cell>
          <cell r="AR118">
            <v>159296.54954062658</v>
          </cell>
          <cell r="AS118" t="str">
            <v>NO</v>
          </cell>
          <cell r="AT118" t="str">
            <v>NE</v>
          </cell>
          <cell r="AU118" t="str">
            <v>NO</v>
          </cell>
          <cell r="AV118" t="str">
            <v>NO</v>
          </cell>
          <cell r="AW118" t="str">
            <v>NO</v>
          </cell>
          <cell r="AX118">
            <v>1003529.107</v>
          </cell>
          <cell r="AY118">
            <v>0</v>
          </cell>
          <cell r="AZ118">
            <v>0</v>
          </cell>
          <cell r="BA118">
            <v>15237.857051999999</v>
          </cell>
          <cell r="BB118">
            <v>0</v>
          </cell>
          <cell r="BC118">
            <v>0</v>
          </cell>
          <cell r="BD118" t="str">
            <v>NO</v>
          </cell>
          <cell r="BE118" t="str">
            <v>NO</v>
          </cell>
          <cell r="BF118" t="str">
            <v>NO</v>
          </cell>
          <cell r="BG118">
            <v>959347.57519999996</v>
          </cell>
          <cell r="BH118">
            <v>0</v>
          </cell>
          <cell r="BI118">
            <v>0</v>
          </cell>
          <cell r="BJ118" t="str">
            <v>NE</v>
          </cell>
          <cell r="BK118" t="str">
            <v>NE</v>
          </cell>
          <cell r="BL118" t="str">
            <v>NE</v>
          </cell>
          <cell r="BM118">
            <v>256000</v>
          </cell>
          <cell r="BN118">
            <v>169000</v>
          </cell>
          <cell r="BO118" t="str">
            <v>NE</v>
          </cell>
          <cell r="BP118">
            <v>0</v>
          </cell>
          <cell r="BQ118">
            <v>0</v>
          </cell>
          <cell r="BR118">
            <v>0</v>
          </cell>
          <cell r="BS118">
            <v>0</v>
          </cell>
          <cell r="BT118">
            <v>0</v>
          </cell>
          <cell r="BU118">
            <v>0</v>
          </cell>
          <cell r="BW118">
            <v>56176142.386064</v>
          </cell>
          <cell r="BX118">
            <v>56601142.386064</v>
          </cell>
          <cell r="BY118">
            <v>56601142.386064</v>
          </cell>
          <cell r="BZ118">
            <v>28205584.313417591</v>
          </cell>
          <cell r="CA118">
            <v>43904646.634906098</v>
          </cell>
          <cell r="CB118">
            <v>10293381.211905904</v>
          </cell>
          <cell r="CC118">
            <v>1978114.5392519999</v>
          </cell>
          <cell r="CD118">
            <v>43904646.634906098</v>
          </cell>
          <cell r="CE118">
            <v>10293381.211905904</v>
          </cell>
          <cell r="CF118">
            <v>1978114.5392519999</v>
          </cell>
          <cell r="CG118" t="str">
            <v/>
          </cell>
          <cell r="CH118">
            <v>425000</v>
          </cell>
          <cell r="CI118">
            <v>15616750.799156502</v>
          </cell>
          <cell r="CK118">
            <v>10185718.975009089</v>
          </cell>
          <cell r="CL118">
            <v>1978114.5392519999</v>
          </cell>
          <cell r="CM118" t="str">
            <v/>
          </cell>
          <cell r="CN118" t="str">
            <v/>
          </cell>
          <cell r="CO118">
            <v>425000</v>
          </cell>
          <cell r="CP118">
            <v>17786599.453583185</v>
          </cell>
          <cell r="CQ118">
            <v>10827624.827020604</v>
          </cell>
          <cell r="CR118">
            <v>12729432.045844052</v>
          </cell>
          <cell r="CS118" t="str">
            <v/>
          </cell>
          <cell r="CT118">
            <v>2433667.3084582556</v>
          </cell>
          <cell r="CU118" t="str">
            <v/>
          </cell>
          <cell r="CV118" t="str">
            <v/>
          </cell>
          <cell r="CW118">
            <v>127323</v>
          </cell>
          <cell r="CX118">
            <v>8575599.5634300802</v>
          </cell>
          <cell r="CY118">
            <v>111017.65379819705</v>
          </cell>
          <cell r="CZ118">
            <v>1447467.4451370023</v>
          </cell>
          <cell r="DA118">
            <v>159296.54954062658</v>
          </cell>
          <cell r="DB118" t="str">
            <v/>
          </cell>
          <cell r="DC118">
            <v>1003529.107</v>
          </cell>
          <cell r="DD118">
            <v>15237.857051999999</v>
          </cell>
          <cell r="DE118" t="str">
            <v/>
          </cell>
          <cell r="DF118">
            <v>959347.57519999996</v>
          </cell>
          <cell r="DG118">
            <v>17786599.453583185</v>
          </cell>
          <cell r="DH118">
            <v>10827624.827020604</v>
          </cell>
          <cell r="DI118">
            <v>12729432.045844052</v>
          </cell>
          <cell r="DJ118" t="str">
            <v/>
          </cell>
          <cell r="DK118">
            <v>2433667.3084582556</v>
          </cell>
          <cell r="DL118" t="str">
            <v/>
          </cell>
          <cell r="DM118" t="str">
            <v/>
          </cell>
          <cell r="DN118">
            <v>127323</v>
          </cell>
          <cell r="DO118">
            <v>8575599.5634300802</v>
          </cell>
          <cell r="DP118">
            <v>111017.65379819705</v>
          </cell>
          <cell r="DQ118">
            <v>1447467.4451370023</v>
          </cell>
          <cell r="DR118">
            <v>159296.54954062658</v>
          </cell>
          <cell r="DS118" t="str">
            <v/>
          </cell>
          <cell r="DT118">
            <v>1003529.107</v>
          </cell>
          <cell r="DU118">
            <v>15237.857051999999</v>
          </cell>
          <cell r="DV118" t="str">
            <v/>
          </cell>
          <cell r="DW118">
            <v>959347.57519999996</v>
          </cell>
          <cell r="DX118" t="str">
            <v/>
          </cell>
          <cell r="DY118" t="str">
            <v/>
          </cell>
          <cell r="DZ118" t="str">
            <v/>
          </cell>
          <cell r="EA118">
            <v>256000</v>
          </cell>
          <cell r="EB118">
            <v>169000</v>
          </cell>
          <cell r="EC118" t="str">
            <v/>
          </cell>
          <cell r="ED118">
            <v>5828579.8391833594</v>
          </cell>
          <cell r="EE118">
            <v>399410.48573600006</v>
          </cell>
          <cell r="EF118">
            <v>3214260.2407231429</v>
          </cell>
          <cell r="EG118" t="str">
            <v/>
          </cell>
          <cell r="EH118">
            <v>6047177.2335140007</v>
          </cell>
          <cell r="EI118" t="str">
            <v/>
          </cell>
          <cell r="EJ118" t="str">
            <v/>
          </cell>
          <cell r="EK118" t="str">
            <v/>
          </cell>
          <cell r="EL118">
            <v>127323</v>
          </cell>
          <cell r="EM118">
            <v>8575599.5634300802</v>
          </cell>
          <cell r="EN118">
            <v>3355.4169013812002</v>
          </cell>
          <cell r="EO118">
            <v>1447467.4451370023</v>
          </cell>
          <cell r="EP118">
            <v>159296.54954062658</v>
          </cell>
          <cell r="EQ118" t="str">
            <v/>
          </cell>
          <cell r="ER118">
            <v>1003529.107</v>
          </cell>
          <cell r="ES118">
            <v>15237.857051999999</v>
          </cell>
          <cell r="ET118" t="str">
            <v/>
          </cell>
          <cell r="EU118">
            <v>959347.57519999996</v>
          </cell>
          <cell r="EV118" t="str">
            <v/>
          </cell>
          <cell r="EW118" t="str">
            <v/>
          </cell>
          <cell r="EX118" t="str">
            <v/>
          </cell>
          <cell r="EY118">
            <v>256000</v>
          </cell>
          <cell r="EZ118">
            <v>169000</v>
          </cell>
          <cell r="FA118">
            <v>43904646.634906098</v>
          </cell>
          <cell r="FB118">
            <v>10293381.211905904</v>
          </cell>
          <cell r="FC118">
            <v>1978114.5392519999</v>
          </cell>
          <cell r="FD118">
            <v>43904646.634906098</v>
          </cell>
          <cell r="FE118">
            <v>10293381.211905904</v>
          </cell>
          <cell r="FF118">
            <v>1978114.5392519999</v>
          </cell>
          <cell r="FG118" t="str">
            <v/>
          </cell>
          <cell r="FH118">
            <v>425000</v>
          </cell>
        </row>
        <row r="119">
          <cell r="B119" t="str">
            <v>No</v>
          </cell>
          <cell r="C119" t="str">
            <v>Austin</v>
          </cell>
          <cell r="D119" t="str">
            <v>USA</v>
          </cell>
          <cell r="E119" t="str">
            <v>North America</v>
          </cell>
          <cell r="H119">
            <v>2013</v>
          </cell>
          <cell r="J119" t="str">
            <v>BASIC</v>
          </cell>
          <cell r="K119">
            <v>1120954</v>
          </cell>
          <cell r="L119">
            <v>2564</v>
          </cell>
          <cell r="M119">
            <v>106981000000</v>
          </cell>
          <cell r="N119">
            <v>382514.78168037208</v>
          </cell>
          <cell r="O119">
            <v>2521161.9030356589</v>
          </cell>
          <cell r="P119" t="str">
            <v>NE</v>
          </cell>
          <cell r="Q119">
            <v>165006.23034316476</v>
          </cell>
          <cell r="R119">
            <v>2614723.7318945657</v>
          </cell>
          <cell r="S119" t="str">
            <v>NE</v>
          </cell>
          <cell r="T119">
            <v>183398.55492328911</v>
          </cell>
          <cell r="U119">
            <v>1444559.7843482567</v>
          </cell>
          <cell r="V119" t="str">
            <v>NE</v>
          </cell>
          <cell r="W119">
            <v>634.01900000000012</v>
          </cell>
          <cell r="X119" t="str">
            <v>IE</v>
          </cell>
          <cell r="Y119" t="str">
            <v>NE</v>
          </cell>
          <cell r="Z119">
            <v>1166881.6242869275</v>
          </cell>
          <cell r="AA119" t="str">
            <v>NO</v>
          </cell>
          <cell r="AB119" t="str">
            <v>NO</v>
          </cell>
          <cell r="AC119" t="str">
            <v>NE</v>
          </cell>
          <cell r="AD119" t="str">
            <v>NO</v>
          </cell>
          <cell r="AE119" t="str">
            <v>NO</v>
          </cell>
          <cell r="AF119" t="str">
            <v>NO</v>
          </cell>
          <cell r="AG119" t="str">
            <v>NO</v>
          </cell>
          <cell r="AH119">
            <v>92682</v>
          </cell>
          <cell r="AI119">
            <v>4750150</v>
          </cell>
          <cell r="AJ119" t="str">
            <v>IE</v>
          </cell>
          <cell r="AK119" t="str">
            <v>NE</v>
          </cell>
          <cell r="AL119">
            <v>29071.989653000004</v>
          </cell>
          <cell r="AM119" t="str">
            <v>NO</v>
          </cell>
          <cell r="AN119" t="str">
            <v>NE</v>
          </cell>
          <cell r="AO119" t="str">
            <v>NO</v>
          </cell>
          <cell r="AP119" t="str">
            <v>NO</v>
          </cell>
          <cell r="AQ119" t="str">
            <v>NO</v>
          </cell>
          <cell r="AR119" t="str">
            <v>NO</v>
          </cell>
          <cell r="AS119" t="str">
            <v>NO</v>
          </cell>
          <cell r="AT119" t="str">
            <v>NE</v>
          </cell>
          <cell r="AU119">
            <v>152267.51509646999</v>
          </cell>
          <cell r="AV119" t="str">
            <v>NO</v>
          </cell>
          <cell r="AW119" t="str">
            <v>NE</v>
          </cell>
          <cell r="AX119">
            <v>650214</v>
          </cell>
          <cell r="AY119" t="str">
            <v>NO</v>
          </cell>
          <cell r="AZ119" t="str">
            <v>IE</v>
          </cell>
          <cell r="BA119">
            <v>3990.6156000000005</v>
          </cell>
          <cell r="BB119" t="str">
            <v>NO</v>
          </cell>
          <cell r="BC119" t="str">
            <v>NO</v>
          </cell>
          <cell r="BD119" t="str">
            <v>NO</v>
          </cell>
          <cell r="BE119" t="str">
            <v>NO</v>
          </cell>
          <cell r="BF119" t="str">
            <v>NO</v>
          </cell>
          <cell r="BG119">
            <v>11456.311946599999</v>
          </cell>
          <cell r="BH119" t="str">
            <v>NO</v>
          </cell>
          <cell r="BI119" t="str">
            <v>NO</v>
          </cell>
          <cell r="BJ119">
            <v>588364.69999999995</v>
          </cell>
          <cell r="BK119" t="str">
            <v>NE</v>
          </cell>
          <cell r="BL119" t="str">
            <v>NE</v>
          </cell>
          <cell r="BM119" t="str">
            <v>NE</v>
          </cell>
          <cell r="BN119" t="str">
            <v>NE</v>
          </cell>
          <cell r="BO119" t="str">
            <v>NE</v>
          </cell>
          <cell r="BP119">
            <v>0</v>
          </cell>
          <cell r="BQ119">
            <v>0</v>
          </cell>
          <cell r="BR119">
            <v>0</v>
          </cell>
          <cell r="BS119">
            <v>0</v>
          </cell>
          <cell r="BT119">
            <v>0</v>
          </cell>
          <cell r="BU119">
            <v>0</v>
          </cell>
          <cell r="BW119">
            <v>13001831.437521378</v>
          </cell>
          <cell r="BX119">
            <v>13590196.137521377</v>
          </cell>
          <cell r="BY119">
            <v>13590196.137521377</v>
          </cell>
          <cell r="BZ119">
            <v>8176632.3425298231</v>
          </cell>
          <cell r="CA119">
            <v>7404681.0052253073</v>
          </cell>
          <cell r="CB119">
            <v>4931489.5047494695</v>
          </cell>
          <cell r="CC119">
            <v>665660.9275466</v>
          </cell>
          <cell r="CD119">
            <v>7404681.0052253073</v>
          </cell>
          <cell r="CE119">
            <v>4931489.5047494695</v>
          </cell>
          <cell r="CF119">
            <v>665660.9275466</v>
          </cell>
          <cell r="CG119">
            <v>588364.69999999995</v>
          </cell>
          <cell r="CH119" t="str">
            <v/>
          </cell>
          <cell r="CI119">
            <v>1991117.2102337535</v>
          </cell>
          <cell r="CK119">
            <v>4931489.5047494695</v>
          </cell>
          <cell r="CL119">
            <v>665660.9275466</v>
          </cell>
          <cell r="CM119" t="str">
            <v/>
          </cell>
          <cell r="CN119">
            <v>588364.69999999995</v>
          </cell>
          <cell r="CO119" t="str">
            <v/>
          </cell>
          <cell r="CP119">
            <v>2903676.684716031</v>
          </cell>
          <cell r="CQ119">
            <v>2779729.9622377306</v>
          </cell>
          <cell r="CR119">
            <v>1627958.3392715459</v>
          </cell>
          <cell r="CS119">
            <v>634.01900000000012</v>
          </cell>
          <cell r="CT119" t="str">
            <v/>
          </cell>
          <cell r="CU119" t="str">
            <v/>
          </cell>
          <cell r="CV119" t="str">
            <v/>
          </cell>
          <cell r="CW119">
            <v>92682</v>
          </cell>
          <cell r="CX119">
            <v>4750150</v>
          </cell>
          <cell r="CY119">
            <v>29071.989653000004</v>
          </cell>
          <cell r="CZ119" t="str">
            <v/>
          </cell>
          <cell r="DA119" t="str">
            <v/>
          </cell>
          <cell r="DB119">
            <v>152267.51509646999</v>
          </cell>
          <cell r="DC119">
            <v>650214</v>
          </cell>
          <cell r="DD119">
            <v>3990.6156000000005</v>
          </cell>
          <cell r="DE119" t="str">
            <v/>
          </cell>
          <cell r="DF119">
            <v>11456.311946599999</v>
          </cell>
          <cell r="DG119">
            <v>2903676.684716031</v>
          </cell>
          <cell r="DH119">
            <v>2779729.9622377306</v>
          </cell>
          <cell r="DI119">
            <v>1627958.3392715459</v>
          </cell>
          <cell r="DJ119">
            <v>634.01900000000012</v>
          </cell>
          <cell r="DK119" t="str">
            <v/>
          </cell>
          <cell r="DL119" t="str">
            <v/>
          </cell>
          <cell r="DM119" t="str">
            <v/>
          </cell>
          <cell r="DN119">
            <v>92682</v>
          </cell>
          <cell r="DO119">
            <v>4750150</v>
          </cell>
          <cell r="DP119">
            <v>29071.989653000004</v>
          </cell>
          <cell r="DQ119" t="str">
            <v/>
          </cell>
          <cell r="DR119" t="str">
            <v/>
          </cell>
          <cell r="DS119">
            <v>152267.51509646999</v>
          </cell>
          <cell r="DT119">
            <v>650214</v>
          </cell>
          <cell r="DU119">
            <v>3990.6156000000005</v>
          </cell>
          <cell r="DV119" t="str">
            <v/>
          </cell>
          <cell r="DW119">
            <v>11456.311946599999</v>
          </cell>
          <cell r="DX119">
            <v>588364.69999999995</v>
          </cell>
          <cell r="DY119" t="str">
            <v/>
          </cell>
          <cell r="DZ119" t="str">
            <v/>
          </cell>
          <cell r="EA119" t="str">
            <v/>
          </cell>
          <cell r="EB119" t="str">
            <v/>
          </cell>
          <cell r="EC119" t="str">
            <v/>
          </cell>
          <cell r="ED119">
            <v>382514.78168037208</v>
          </cell>
          <cell r="EE119">
            <v>165006.23034316476</v>
          </cell>
          <cell r="EF119">
            <v>183398.55492328911</v>
          </cell>
          <cell r="EG119">
            <v>634.01900000000012</v>
          </cell>
          <cell r="EH119">
            <v>1166881.6242869275</v>
          </cell>
          <cell r="EI119" t="str">
            <v/>
          </cell>
          <cell r="EJ119" t="str">
            <v/>
          </cell>
          <cell r="EK119" t="str">
            <v/>
          </cell>
          <cell r="EL119">
            <v>92682</v>
          </cell>
          <cell r="EM119">
            <v>4750150</v>
          </cell>
          <cell r="EN119">
            <v>29071.989653000004</v>
          </cell>
          <cell r="EO119" t="str">
            <v/>
          </cell>
          <cell r="EP119" t="str">
            <v/>
          </cell>
          <cell r="EQ119">
            <v>152267.51509646999</v>
          </cell>
          <cell r="ER119">
            <v>650214</v>
          </cell>
          <cell r="ES119">
            <v>3990.6156000000005</v>
          </cell>
          <cell r="ET119" t="str">
            <v/>
          </cell>
          <cell r="EU119">
            <v>11456.311946599999</v>
          </cell>
          <cell r="EV119">
            <v>588364.69999999995</v>
          </cell>
          <cell r="EW119" t="str">
            <v/>
          </cell>
          <cell r="EX119" t="str">
            <v/>
          </cell>
          <cell r="EY119" t="str">
            <v/>
          </cell>
          <cell r="EZ119" t="str">
            <v/>
          </cell>
          <cell r="FA119">
            <v>7404681.0052253073</v>
          </cell>
          <cell r="FB119">
            <v>4931489.5047494695</v>
          </cell>
          <cell r="FC119">
            <v>665660.9275466</v>
          </cell>
          <cell r="FD119">
            <v>7404681.0052253073</v>
          </cell>
          <cell r="FE119">
            <v>4931489.5047494695</v>
          </cell>
          <cell r="FF119">
            <v>665660.9275466</v>
          </cell>
          <cell r="FG119">
            <v>588364.69999999995</v>
          </cell>
          <cell r="FH119" t="str">
            <v/>
          </cell>
        </row>
        <row r="120">
          <cell r="B120" t="str">
            <v>Yes</v>
          </cell>
          <cell r="C120" t="str">
            <v>Austin</v>
          </cell>
          <cell r="D120" t="str">
            <v>USA</v>
          </cell>
          <cell r="E120" t="str">
            <v>North America</v>
          </cell>
          <cell r="H120">
            <v>2016</v>
          </cell>
          <cell r="J120" t="str">
            <v>BASIC</v>
          </cell>
          <cell r="K120">
            <v>1199323</v>
          </cell>
          <cell r="L120">
            <v>2564</v>
          </cell>
          <cell r="M120">
            <v>135010000000</v>
          </cell>
          <cell r="N120">
            <v>318549.66456121637</v>
          </cell>
          <cell r="O120">
            <v>2385291.5738295661</v>
          </cell>
          <cell r="P120" t="str">
            <v>NE</v>
          </cell>
          <cell r="Q120">
            <v>165927.05701229002</v>
          </cell>
          <cell r="R120">
            <v>2610454.7891221922</v>
          </cell>
          <cell r="S120" t="str">
            <v>NE</v>
          </cell>
          <cell r="T120">
            <v>157894.80294564602</v>
          </cell>
          <cell r="U120">
            <v>1347937.1468331264</v>
          </cell>
          <cell r="V120" t="str">
            <v>NE</v>
          </cell>
          <cell r="W120">
            <v>705.83</v>
          </cell>
          <cell r="X120" t="str">
            <v>IE</v>
          </cell>
          <cell r="Y120" t="str">
            <v>NE</v>
          </cell>
          <cell r="Z120">
            <v>1108371.5</v>
          </cell>
          <cell r="AA120" t="str">
            <v>NO</v>
          </cell>
          <cell r="AB120" t="str">
            <v>NO</v>
          </cell>
          <cell r="AC120" t="str">
            <v>NE</v>
          </cell>
          <cell r="AD120" t="str">
            <v>NO</v>
          </cell>
          <cell r="AE120" t="str">
            <v>NO</v>
          </cell>
          <cell r="AF120" t="str">
            <v>NE</v>
          </cell>
          <cell r="AG120" t="str">
            <v>NO</v>
          </cell>
          <cell r="AH120">
            <v>83601.7</v>
          </cell>
          <cell r="AI120">
            <v>4765346.481559244</v>
          </cell>
          <cell r="AJ120" t="str">
            <v>IE</v>
          </cell>
          <cell r="AK120" t="str">
            <v>NE</v>
          </cell>
          <cell r="AL120">
            <v>3251.5143989449998</v>
          </cell>
          <cell r="AM120" t="str">
            <v>IE</v>
          </cell>
          <cell r="AN120" t="str">
            <v>NE</v>
          </cell>
          <cell r="AO120" t="str">
            <v>NO</v>
          </cell>
          <cell r="AP120" t="str">
            <v>IE</v>
          </cell>
          <cell r="AQ120" t="str">
            <v>NE</v>
          </cell>
          <cell r="AR120">
            <v>978.05209934999993</v>
          </cell>
          <cell r="AS120" t="str">
            <v>NO</v>
          </cell>
          <cell r="AT120" t="str">
            <v>NE</v>
          </cell>
          <cell r="AU120">
            <v>152168.52319133998</v>
          </cell>
          <cell r="AV120" t="str">
            <v>IE</v>
          </cell>
          <cell r="AW120" t="str">
            <v>NE</v>
          </cell>
          <cell r="AX120">
            <v>500271.8</v>
          </cell>
          <cell r="AY120" t="str">
            <v>NO</v>
          </cell>
          <cell r="AZ120" t="str">
            <v>IE</v>
          </cell>
          <cell r="BA120">
            <v>12999.347600000001</v>
          </cell>
          <cell r="BB120" t="str">
            <v>NO</v>
          </cell>
          <cell r="BC120" t="str">
            <v>NO</v>
          </cell>
          <cell r="BD120" t="str">
            <v>NO</v>
          </cell>
          <cell r="BE120" t="str">
            <v>NO</v>
          </cell>
          <cell r="BF120" t="str">
            <v>NO</v>
          </cell>
          <cell r="BG120">
            <v>21898.649999999998</v>
          </cell>
          <cell r="BH120" t="str">
            <v>NO</v>
          </cell>
          <cell r="BI120" t="str">
            <v>NO</v>
          </cell>
          <cell r="BJ120">
            <v>959520</v>
          </cell>
          <cell r="BK120" t="str">
            <v>NE</v>
          </cell>
          <cell r="BL120" t="str">
            <v>NE</v>
          </cell>
          <cell r="BM120" t="str">
            <v>NE</v>
          </cell>
          <cell r="BN120" t="str">
            <v>NE</v>
          </cell>
          <cell r="BO120" t="str">
            <v>NE</v>
          </cell>
          <cell r="BP120">
            <v>0</v>
          </cell>
          <cell r="BQ120">
            <v>0</v>
          </cell>
          <cell r="BR120">
            <v>0</v>
          </cell>
          <cell r="BS120">
            <v>0</v>
          </cell>
          <cell r="BT120">
            <v>0</v>
          </cell>
          <cell r="BU120">
            <v>0</v>
          </cell>
          <cell r="BW120">
            <v>12527276.933152916</v>
          </cell>
          <cell r="BX120">
            <v>13486796.933152916</v>
          </cell>
          <cell r="BY120">
            <v>13486796.933152916</v>
          </cell>
          <cell r="BZ120">
            <v>8251484.9233680312</v>
          </cell>
          <cell r="CA120">
            <v>7070362.564304038</v>
          </cell>
          <cell r="CB120">
            <v>4921744.5712488787</v>
          </cell>
          <cell r="CC120">
            <v>535169.79759999993</v>
          </cell>
          <cell r="CD120">
            <v>7070362.564304038</v>
          </cell>
          <cell r="CE120">
            <v>4921744.5712488787</v>
          </cell>
          <cell r="CF120">
            <v>535169.79759999993</v>
          </cell>
          <cell r="CG120">
            <v>959520</v>
          </cell>
          <cell r="CH120" t="str">
            <v/>
          </cell>
          <cell r="CI120">
            <v>1835050.5545191523</v>
          </cell>
          <cell r="CK120">
            <v>4921744.5712488787</v>
          </cell>
          <cell r="CL120">
            <v>535169.79759999993</v>
          </cell>
          <cell r="CM120" t="str">
            <v/>
          </cell>
          <cell r="CN120">
            <v>959520</v>
          </cell>
          <cell r="CO120" t="str">
            <v/>
          </cell>
          <cell r="CP120">
            <v>2703841.2383907824</v>
          </cell>
          <cell r="CQ120">
            <v>2776381.8461344824</v>
          </cell>
          <cell r="CR120">
            <v>1505831.9497787724</v>
          </cell>
          <cell r="CS120">
            <v>705.83</v>
          </cell>
          <cell r="CT120" t="str">
            <v/>
          </cell>
          <cell r="CU120" t="str">
            <v/>
          </cell>
          <cell r="CV120" t="str">
            <v/>
          </cell>
          <cell r="CW120">
            <v>83601.7</v>
          </cell>
          <cell r="CX120">
            <v>4765346.481559244</v>
          </cell>
          <cell r="CY120">
            <v>3251.5143989449998</v>
          </cell>
          <cell r="CZ120" t="str">
            <v/>
          </cell>
          <cell r="DA120">
            <v>978.05209934999993</v>
          </cell>
          <cell r="DB120">
            <v>152168.52319133998</v>
          </cell>
          <cell r="DC120">
            <v>500271.8</v>
          </cell>
          <cell r="DD120">
            <v>12999.347600000001</v>
          </cell>
          <cell r="DE120" t="str">
            <v/>
          </cell>
          <cell r="DF120">
            <v>21898.649999999998</v>
          </cell>
          <cell r="DG120">
            <v>2703841.2383907824</v>
          </cell>
          <cell r="DH120">
            <v>2776381.8461344824</v>
          </cell>
          <cell r="DI120">
            <v>1505831.9497787724</v>
          </cell>
          <cell r="DJ120">
            <v>705.83</v>
          </cell>
          <cell r="DK120" t="str">
            <v/>
          </cell>
          <cell r="DL120" t="str">
            <v/>
          </cell>
          <cell r="DM120" t="str">
            <v/>
          </cell>
          <cell r="DN120">
            <v>83601.7</v>
          </cell>
          <cell r="DO120">
            <v>4765346.481559244</v>
          </cell>
          <cell r="DP120">
            <v>3251.5143989449998</v>
          </cell>
          <cell r="DQ120" t="str">
            <v/>
          </cell>
          <cell r="DR120">
            <v>978.05209934999993</v>
          </cell>
          <cell r="DS120">
            <v>152168.52319133998</v>
          </cell>
          <cell r="DT120">
            <v>500271.8</v>
          </cell>
          <cell r="DU120">
            <v>12999.347600000001</v>
          </cell>
          <cell r="DV120" t="str">
            <v/>
          </cell>
          <cell r="DW120">
            <v>21898.649999999998</v>
          </cell>
          <cell r="DX120">
            <v>959520</v>
          </cell>
          <cell r="DY120" t="str">
            <v/>
          </cell>
          <cell r="DZ120" t="str">
            <v/>
          </cell>
          <cell r="EA120" t="str">
            <v/>
          </cell>
          <cell r="EB120" t="str">
            <v/>
          </cell>
          <cell r="EC120" t="str">
            <v/>
          </cell>
          <cell r="ED120">
            <v>318549.66456121637</v>
          </cell>
          <cell r="EE120">
            <v>165927.05701229002</v>
          </cell>
          <cell r="EF120">
            <v>157894.80294564602</v>
          </cell>
          <cell r="EG120">
            <v>705.83</v>
          </cell>
          <cell r="EH120">
            <v>1108371.5</v>
          </cell>
          <cell r="EI120" t="str">
            <v/>
          </cell>
          <cell r="EJ120" t="str">
            <v/>
          </cell>
          <cell r="EK120" t="str">
            <v/>
          </cell>
          <cell r="EL120">
            <v>83601.7</v>
          </cell>
          <cell r="EM120">
            <v>4765346.481559244</v>
          </cell>
          <cell r="EN120">
            <v>3251.5143989449998</v>
          </cell>
          <cell r="EO120" t="str">
            <v/>
          </cell>
          <cell r="EP120">
            <v>978.05209934999993</v>
          </cell>
          <cell r="EQ120">
            <v>152168.52319133998</v>
          </cell>
          <cell r="ER120">
            <v>500271.8</v>
          </cell>
          <cell r="ES120">
            <v>12999.347600000001</v>
          </cell>
          <cell r="ET120" t="str">
            <v/>
          </cell>
          <cell r="EU120">
            <v>21898.649999999998</v>
          </cell>
          <cell r="EV120">
            <v>959520</v>
          </cell>
          <cell r="EW120" t="str">
            <v/>
          </cell>
          <cell r="EX120" t="str">
            <v/>
          </cell>
          <cell r="EY120" t="str">
            <v/>
          </cell>
          <cell r="EZ120" t="str">
            <v/>
          </cell>
          <cell r="FA120">
            <v>7070362.564304038</v>
          </cell>
          <cell r="FB120">
            <v>4921744.5712488787</v>
          </cell>
          <cell r="FC120">
            <v>535169.79759999993</v>
          </cell>
          <cell r="FD120">
            <v>7070362.564304038</v>
          </cell>
          <cell r="FE120">
            <v>4921744.5712488787</v>
          </cell>
          <cell r="FF120">
            <v>535169.79759999993</v>
          </cell>
          <cell r="FG120">
            <v>959520</v>
          </cell>
          <cell r="FH120" t="str">
            <v/>
          </cell>
        </row>
        <row r="121">
          <cell r="B121" t="str">
            <v>Yes</v>
          </cell>
          <cell r="C121" t="str">
            <v>Chicago</v>
          </cell>
          <cell r="D121" t="str">
            <v>USA</v>
          </cell>
          <cell r="E121" t="str">
            <v>North America</v>
          </cell>
          <cell r="H121">
            <v>2015</v>
          </cell>
          <cell r="J121" t="str">
            <v>BASIC</v>
          </cell>
          <cell r="K121">
            <v>2720546</v>
          </cell>
          <cell r="L121">
            <v>589.55999999999995</v>
          </cell>
          <cell r="M121">
            <v>561000000000</v>
          </cell>
          <cell r="N121">
            <v>5264148.2700397288</v>
          </cell>
          <cell r="O121">
            <v>3863687.1057218686</v>
          </cell>
          <cell r="P121" t="str">
            <v>NE</v>
          </cell>
          <cell r="Q121">
            <v>2699359.104520218</v>
          </cell>
          <cell r="R121">
            <v>5679496.9356419137</v>
          </cell>
          <cell r="S121" t="str">
            <v>NE</v>
          </cell>
          <cell r="T121">
            <v>781710.15841905132</v>
          </cell>
          <cell r="U121">
            <v>4811716.5168241682</v>
          </cell>
          <cell r="V121" t="str">
            <v>NE</v>
          </cell>
          <cell r="W121">
            <v>28.432621392830193</v>
          </cell>
          <cell r="X121" t="str">
            <v>IE</v>
          </cell>
          <cell r="Y121" t="str">
            <v>NE</v>
          </cell>
          <cell r="Z121">
            <v>57630.934235465502</v>
          </cell>
          <cell r="AA121" t="str">
            <v>NO</v>
          </cell>
          <cell r="AB121" t="str">
            <v>NO</v>
          </cell>
          <cell r="AC121" t="str">
            <v>NO</v>
          </cell>
          <cell r="AD121">
            <v>49163.496783294991</v>
          </cell>
          <cell r="AE121">
            <v>126646.40762337224</v>
          </cell>
          <cell r="AF121" t="str">
            <v>NE</v>
          </cell>
          <cell r="AG121" t="str">
            <v>NO</v>
          </cell>
          <cell r="AH121">
            <v>224125.80500000002</v>
          </cell>
          <cell r="AI121">
            <v>5100065.955079386</v>
          </cell>
          <cell r="AJ121" t="str">
            <v>IE</v>
          </cell>
          <cell r="AK121" t="str">
            <v>NE</v>
          </cell>
          <cell r="AL121">
            <v>109459.39562585196</v>
          </cell>
          <cell r="AM121">
            <v>284747.79821104236</v>
          </cell>
          <cell r="AN121" t="str">
            <v>NE</v>
          </cell>
          <cell r="AO121">
            <v>4365.5139084510001</v>
          </cell>
          <cell r="AP121" t="str">
            <v>NO</v>
          </cell>
          <cell r="AQ121" t="str">
            <v>NE</v>
          </cell>
          <cell r="AR121">
            <v>1551941.1769848051</v>
          </cell>
          <cell r="AS121" t="str">
            <v>IE</v>
          </cell>
          <cell r="AT121">
            <v>12723042.70958906</v>
          </cell>
          <cell r="AU121">
            <v>997883.03275800473</v>
          </cell>
          <cell r="AV121" t="str">
            <v>IE</v>
          </cell>
          <cell r="AW121" t="str">
            <v>NE</v>
          </cell>
          <cell r="AX121" t="str">
            <v>NO</v>
          </cell>
          <cell r="AY121">
            <v>998888</v>
          </cell>
          <cell r="AZ121" t="str">
            <v>NO</v>
          </cell>
          <cell r="BA121" t="str">
            <v>NO</v>
          </cell>
          <cell r="BB121">
            <v>111.566751</v>
          </cell>
          <cell r="BC121" t="str">
            <v>NO</v>
          </cell>
          <cell r="BD121" t="str">
            <v>NO</v>
          </cell>
          <cell r="BE121" t="str">
            <v>NO</v>
          </cell>
          <cell r="BF121" t="str">
            <v>NO</v>
          </cell>
          <cell r="BG121">
            <v>2235.3853182948019</v>
          </cell>
          <cell r="BH121">
            <v>101599.24388490988</v>
          </cell>
          <cell r="BI121">
            <v>5748.1336756152041</v>
          </cell>
          <cell r="BJ121" t="str">
            <v>NE</v>
          </cell>
          <cell r="BK121" t="str">
            <v>NE</v>
          </cell>
          <cell r="BL121" t="str">
            <v>NE</v>
          </cell>
          <cell r="BM121" t="str">
            <v>NE</v>
          </cell>
          <cell r="BN121" t="str">
            <v>NE</v>
          </cell>
          <cell r="BO121" t="str">
            <v>NE</v>
          </cell>
          <cell r="BP121">
            <v>0</v>
          </cell>
          <cell r="BQ121">
            <v>0</v>
          </cell>
          <cell r="BR121">
            <v>0</v>
          </cell>
          <cell r="BS121">
            <v>0</v>
          </cell>
          <cell r="BT121">
            <v>0</v>
          </cell>
          <cell r="BU121">
            <v>0</v>
          </cell>
          <cell r="BW121">
            <v>32651379.301716756</v>
          </cell>
          <cell r="BX121">
            <v>45374422.011305816</v>
          </cell>
          <cell r="BY121">
            <v>45374422.011305816</v>
          </cell>
          <cell r="BZ121">
            <v>16847864.794969562</v>
          </cell>
          <cell r="CA121">
            <v>23500082.233195011</v>
          </cell>
          <cell r="CB121">
            <v>8048462.8725675419</v>
          </cell>
          <cell r="CC121">
            <v>1102834.1959542048</v>
          </cell>
          <cell r="CD121">
            <v>23500082.233195011</v>
          </cell>
          <cell r="CE121">
            <v>20771505.582156602</v>
          </cell>
          <cell r="CF121">
            <v>1102834.1959542048</v>
          </cell>
          <cell r="CG121" t="str">
            <v/>
          </cell>
          <cell r="CH121" t="str">
            <v/>
          </cell>
          <cell r="CI121">
            <v>9076166.201619152</v>
          </cell>
          <cell r="CK121">
            <v>7763715.0743565001</v>
          </cell>
          <cell r="CL121">
            <v>2235.3853182948019</v>
          </cell>
          <cell r="CM121">
            <v>5748.1336756152041</v>
          </cell>
          <cell r="CN121" t="str">
            <v/>
          </cell>
          <cell r="CO121" t="str">
            <v/>
          </cell>
          <cell r="CP121">
            <v>9127835.3757615983</v>
          </cell>
          <cell r="CQ121">
            <v>8378856.0401621312</v>
          </cell>
          <cell r="CR121">
            <v>5593426.6752432194</v>
          </cell>
          <cell r="CS121">
            <v>28.432621392830193</v>
          </cell>
          <cell r="CT121" t="str">
            <v/>
          </cell>
          <cell r="CU121">
            <v>175809.90440666722</v>
          </cell>
          <cell r="CV121" t="str">
            <v/>
          </cell>
          <cell r="CW121">
            <v>224125.80500000002</v>
          </cell>
          <cell r="CX121">
            <v>5100065.955079386</v>
          </cell>
          <cell r="CY121">
            <v>394207.19383689435</v>
          </cell>
          <cell r="CZ121">
            <v>4365.5139084510001</v>
          </cell>
          <cell r="DA121">
            <v>1551941.1769848051</v>
          </cell>
          <cell r="DB121">
            <v>997883.03275800473</v>
          </cell>
          <cell r="DC121">
            <v>998888</v>
          </cell>
          <cell r="DD121">
            <v>111.566751</v>
          </cell>
          <cell r="DE121" t="str">
            <v/>
          </cell>
          <cell r="DF121">
            <v>103834.62920320469</v>
          </cell>
          <cell r="DG121">
            <v>9127835.3757615983</v>
          </cell>
          <cell r="DH121">
            <v>8378856.0401621312</v>
          </cell>
          <cell r="DI121">
            <v>5593426.6752432194</v>
          </cell>
          <cell r="DJ121">
            <v>28.432621392830193</v>
          </cell>
          <cell r="DK121" t="str">
            <v/>
          </cell>
          <cell r="DL121">
            <v>175809.90440666722</v>
          </cell>
          <cell r="DM121" t="str">
            <v/>
          </cell>
          <cell r="DN121">
            <v>224125.80500000002</v>
          </cell>
          <cell r="DO121">
            <v>5100065.955079386</v>
          </cell>
          <cell r="DP121">
            <v>394207.19383689435</v>
          </cell>
          <cell r="DQ121">
            <v>4365.5139084510001</v>
          </cell>
          <cell r="DR121">
            <v>14274983.886573866</v>
          </cell>
          <cell r="DS121">
            <v>997883.03275800473</v>
          </cell>
          <cell r="DT121">
            <v>998888</v>
          </cell>
          <cell r="DU121">
            <v>111.566751</v>
          </cell>
          <cell r="DV121" t="str">
            <v/>
          </cell>
          <cell r="DW121">
            <v>103834.62920320469</v>
          </cell>
          <cell r="DX121" t="str">
            <v/>
          </cell>
          <cell r="DY121" t="str">
            <v/>
          </cell>
          <cell r="DZ121" t="str">
            <v/>
          </cell>
          <cell r="EA121" t="str">
            <v/>
          </cell>
          <cell r="EB121" t="str">
            <v/>
          </cell>
          <cell r="EC121" t="str">
            <v/>
          </cell>
          <cell r="ED121">
            <v>5264148.2700397288</v>
          </cell>
          <cell r="EE121">
            <v>2699359.104520218</v>
          </cell>
          <cell r="EF121">
            <v>781710.15841905132</v>
          </cell>
          <cell r="EG121">
            <v>28.432621392830193</v>
          </cell>
          <cell r="EH121">
            <v>57630.934235465502</v>
          </cell>
          <cell r="EI121" t="str">
            <v/>
          </cell>
          <cell r="EJ121">
            <v>49163.496783294991</v>
          </cell>
          <cell r="EK121" t="str">
            <v/>
          </cell>
          <cell r="EL121">
            <v>224125.80500000002</v>
          </cell>
          <cell r="EM121">
            <v>5100065.955079386</v>
          </cell>
          <cell r="EN121">
            <v>109459.39562585196</v>
          </cell>
          <cell r="EO121">
            <v>4365.5139084510001</v>
          </cell>
          <cell r="EP121">
            <v>1551941.1769848051</v>
          </cell>
          <cell r="EQ121">
            <v>997883.03275800473</v>
          </cell>
          <cell r="ER121" t="str">
            <v/>
          </cell>
          <cell r="ES121" t="str">
            <v/>
          </cell>
          <cell r="ET121" t="str">
            <v/>
          </cell>
          <cell r="EU121">
            <v>7983.5189939100055</v>
          </cell>
          <cell r="EV121" t="str">
            <v/>
          </cell>
          <cell r="EW121" t="str">
            <v/>
          </cell>
          <cell r="EX121" t="str">
            <v/>
          </cell>
          <cell r="EY121" t="str">
            <v/>
          </cell>
          <cell r="EZ121" t="str">
            <v/>
          </cell>
          <cell r="FA121">
            <v>23500082.233195011</v>
          </cell>
          <cell r="FB121">
            <v>8048462.8725675419</v>
          </cell>
          <cell r="FC121">
            <v>1102834.1959542048</v>
          </cell>
          <cell r="FD121">
            <v>23500082.233195011</v>
          </cell>
          <cell r="FE121">
            <v>20771505.582156602</v>
          </cell>
          <cell r="FF121">
            <v>1102834.1959542048</v>
          </cell>
          <cell r="FG121" t="str">
            <v/>
          </cell>
          <cell r="FH121" t="str">
            <v/>
          </cell>
        </row>
        <row r="122">
          <cell r="B122" t="str">
            <v>No</v>
          </cell>
          <cell r="C122" t="str">
            <v>Chicago</v>
          </cell>
          <cell r="D122" t="str">
            <v>USA</v>
          </cell>
          <cell r="E122" t="str">
            <v>North America</v>
          </cell>
          <cell r="H122">
            <v>2010</v>
          </cell>
          <cell r="J122" t="str">
            <v>BASIC</v>
          </cell>
          <cell r="K122">
            <v>2695598</v>
          </cell>
          <cell r="L122">
            <v>589.55999999999995</v>
          </cell>
          <cell r="M122">
            <v>0</v>
          </cell>
          <cell r="N122">
            <v>5301154.3543688506</v>
          </cell>
          <cell r="O122">
            <v>4513865.2843264388</v>
          </cell>
          <cell r="P122" t="str">
            <v>NE</v>
          </cell>
          <cell r="Q122">
            <v>2575641.7664590604</v>
          </cell>
          <cell r="R122">
            <v>11693455.400024584</v>
          </cell>
          <cell r="S122" t="str">
            <v>NE</v>
          </cell>
          <cell r="T122">
            <v>818945.15618994657</v>
          </cell>
          <cell r="U122">
            <v>0</v>
          </cell>
          <cell r="V122" t="str">
            <v>NE</v>
          </cell>
          <cell r="W122">
            <v>20.88197013989863</v>
          </cell>
          <cell r="X122" t="str">
            <v>IE</v>
          </cell>
          <cell r="Y122" t="str">
            <v>NE</v>
          </cell>
          <cell r="Z122">
            <v>4241076.6113070883</v>
          </cell>
          <cell r="AA122" t="str">
            <v>NO</v>
          </cell>
          <cell r="AB122" t="str">
            <v>NO</v>
          </cell>
          <cell r="AC122" t="str">
            <v>NO</v>
          </cell>
          <cell r="AD122">
            <v>82526.741227652805</v>
          </cell>
          <cell r="AE122">
            <v>154094.77699909353</v>
          </cell>
          <cell r="AF122" t="str">
            <v>NE</v>
          </cell>
          <cell r="AG122" t="str">
            <v>NO</v>
          </cell>
          <cell r="AH122">
            <v>223090.89108064337</v>
          </cell>
          <cell r="AI122">
            <v>5081091.7536560595</v>
          </cell>
          <cell r="AJ122" t="str">
            <v>IE</v>
          </cell>
          <cell r="AK122" t="str">
            <v>NE</v>
          </cell>
          <cell r="AL122">
            <v>101741.03450693177</v>
          </cell>
          <cell r="AM122">
            <v>306464.61851784209</v>
          </cell>
          <cell r="AN122" t="str">
            <v>NE</v>
          </cell>
          <cell r="AO122">
            <v>4342.9147249029447</v>
          </cell>
          <cell r="AP122" t="str">
            <v>NO</v>
          </cell>
          <cell r="AQ122" t="str">
            <v>NE</v>
          </cell>
          <cell r="AR122">
            <v>1551246.783840419</v>
          </cell>
          <cell r="AS122" t="str">
            <v>IE</v>
          </cell>
          <cell r="AT122">
            <v>12717349.972155267</v>
          </cell>
          <cell r="AU122">
            <v>903929.60290270683</v>
          </cell>
          <cell r="AV122" t="str">
            <v>IE</v>
          </cell>
          <cell r="AW122" t="str">
            <v>NE</v>
          </cell>
          <cell r="AX122" t="str">
            <v>NO</v>
          </cell>
          <cell r="AY122">
            <v>1542561</v>
          </cell>
          <cell r="AZ122" t="str">
            <v>NO</v>
          </cell>
          <cell r="BA122" t="str">
            <v>NO</v>
          </cell>
          <cell r="BB122">
            <v>25.407454000000001</v>
          </cell>
          <cell r="BC122" t="str">
            <v>NO</v>
          </cell>
          <cell r="BD122" t="str">
            <v>NO</v>
          </cell>
          <cell r="BE122" t="str">
            <v>NO</v>
          </cell>
          <cell r="BF122" t="str">
            <v>NO</v>
          </cell>
          <cell r="BG122">
            <v>2021.4746123354514</v>
          </cell>
          <cell r="BH122">
            <v>165749.05972727871</v>
          </cell>
          <cell r="BI122">
            <v>5198.0775745768733</v>
          </cell>
          <cell r="BJ122" t="str">
            <v>NE</v>
          </cell>
          <cell r="BK122" t="str">
            <v>NE</v>
          </cell>
          <cell r="BL122" t="str">
            <v>NE</v>
          </cell>
          <cell r="BM122" t="str">
            <v>NE</v>
          </cell>
          <cell r="BN122" t="str">
            <v>NE</v>
          </cell>
          <cell r="BO122" t="str">
            <v>NE</v>
          </cell>
          <cell r="BP122">
            <v>0</v>
          </cell>
          <cell r="BQ122">
            <v>0</v>
          </cell>
          <cell r="BR122">
            <v>0</v>
          </cell>
          <cell r="BS122">
            <v>0</v>
          </cell>
          <cell r="BT122">
            <v>0</v>
          </cell>
          <cell r="BU122">
            <v>0</v>
          </cell>
          <cell r="BW122">
            <v>35021968.902588889</v>
          </cell>
          <cell r="BX122">
            <v>47739318.874744155</v>
          </cell>
          <cell r="BY122">
            <v>47739318.874744155</v>
          </cell>
          <cell r="BZ122">
            <v>20892028.044421315</v>
          </cell>
          <cell r="CA122">
            <v>25362795.252646413</v>
          </cell>
          <cell r="CB122">
            <v>7948816.7081488622</v>
          </cell>
          <cell r="CC122">
            <v>1710356.9417936143</v>
          </cell>
          <cell r="CD122">
            <v>25362795.252646413</v>
          </cell>
          <cell r="CE122">
            <v>20666166.680304129</v>
          </cell>
          <cell r="CF122">
            <v>1710356.9417936143</v>
          </cell>
          <cell r="CG122" t="str">
            <v/>
          </cell>
          <cell r="CH122" t="str">
            <v/>
          </cell>
          <cell r="CI122">
            <v>13242456.402603382</v>
          </cell>
          <cell r="CK122">
            <v>7642352.0896310201</v>
          </cell>
          <cell r="CL122">
            <v>2021.4746123354514</v>
          </cell>
          <cell r="CM122">
            <v>5198.0775745768733</v>
          </cell>
          <cell r="CN122" t="str">
            <v/>
          </cell>
          <cell r="CO122" t="str">
            <v/>
          </cell>
          <cell r="CP122">
            <v>9815019.6386952884</v>
          </cell>
          <cell r="CQ122">
            <v>14269097.166483644</v>
          </cell>
          <cell r="CR122">
            <v>818945.15618994657</v>
          </cell>
          <cell r="CS122">
            <v>20.88197013989863</v>
          </cell>
          <cell r="CT122" t="str">
            <v/>
          </cell>
          <cell r="CU122">
            <v>236621.51822674635</v>
          </cell>
          <cell r="CV122" t="str">
            <v/>
          </cell>
          <cell r="CW122">
            <v>223090.89108064337</v>
          </cell>
          <cell r="CX122">
            <v>5081091.7536560595</v>
          </cell>
          <cell r="CY122">
            <v>408205.65302477387</v>
          </cell>
          <cell r="CZ122">
            <v>4342.9147249029447</v>
          </cell>
          <cell r="DA122">
            <v>1551246.783840419</v>
          </cell>
          <cell r="DB122">
            <v>903929.60290270683</v>
          </cell>
          <cell r="DC122">
            <v>1542561</v>
          </cell>
          <cell r="DD122">
            <v>25.407454000000001</v>
          </cell>
          <cell r="DE122" t="str">
            <v/>
          </cell>
          <cell r="DF122">
            <v>167770.53433961415</v>
          </cell>
          <cell r="DG122">
            <v>9815019.6386952884</v>
          </cell>
          <cell r="DH122">
            <v>14269097.166483644</v>
          </cell>
          <cell r="DI122">
            <v>818945.15618994657</v>
          </cell>
          <cell r="DJ122">
            <v>20.88197013989863</v>
          </cell>
          <cell r="DK122" t="str">
            <v/>
          </cell>
          <cell r="DL122">
            <v>236621.51822674635</v>
          </cell>
          <cell r="DM122" t="str">
            <v/>
          </cell>
          <cell r="DN122">
            <v>223090.89108064337</v>
          </cell>
          <cell r="DO122">
            <v>5081091.7536560595</v>
          </cell>
          <cell r="DP122">
            <v>408205.65302477387</v>
          </cell>
          <cell r="DQ122">
            <v>4342.9147249029447</v>
          </cell>
          <cell r="DR122">
            <v>14268596.755995687</v>
          </cell>
          <cell r="DS122">
            <v>903929.60290270683</v>
          </cell>
          <cell r="DT122">
            <v>1542561</v>
          </cell>
          <cell r="DU122">
            <v>25.407454000000001</v>
          </cell>
          <cell r="DV122" t="str">
            <v/>
          </cell>
          <cell r="DW122">
            <v>167770.53433961415</v>
          </cell>
          <cell r="DX122" t="str">
            <v/>
          </cell>
          <cell r="DY122" t="str">
            <v/>
          </cell>
          <cell r="DZ122" t="str">
            <v/>
          </cell>
          <cell r="EA122" t="str">
            <v/>
          </cell>
          <cell r="EB122" t="str">
            <v/>
          </cell>
          <cell r="EC122" t="str">
            <v/>
          </cell>
          <cell r="ED122">
            <v>5301154.3543688506</v>
          </cell>
          <cell r="EE122">
            <v>2575641.7664590604</v>
          </cell>
          <cell r="EF122">
            <v>818945.15618994657</v>
          </cell>
          <cell r="EG122">
            <v>20.88197013989863</v>
          </cell>
          <cell r="EH122">
            <v>4241076.6113070883</v>
          </cell>
          <cell r="EI122" t="str">
            <v/>
          </cell>
          <cell r="EJ122">
            <v>82526.741227652805</v>
          </cell>
          <cell r="EK122" t="str">
            <v/>
          </cell>
          <cell r="EL122">
            <v>223090.89108064337</v>
          </cell>
          <cell r="EM122">
            <v>5081091.7536560595</v>
          </cell>
          <cell r="EN122">
            <v>101741.03450693177</v>
          </cell>
          <cell r="EO122">
            <v>4342.9147249029447</v>
          </cell>
          <cell r="EP122">
            <v>1551246.783840419</v>
          </cell>
          <cell r="EQ122">
            <v>903929.60290270683</v>
          </cell>
          <cell r="ER122" t="str">
            <v/>
          </cell>
          <cell r="ES122" t="str">
            <v/>
          </cell>
          <cell r="ET122" t="str">
            <v/>
          </cell>
          <cell r="EU122">
            <v>7219.5521869123249</v>
          </cell>
          <cell r="EV122" t="str">
            <v/>
          </cell>
          <cell r="EW122" t="str">
            <v/>
          </cell>
          <cell r="EX122" t="str">
            <v/>
          </cell>
          <cell r="EY122" t="str">
            <v/>
          </cell>
          <cell r="EZ122" t="str">
            <v/>
          </cell>
          <cell r="FA122">
            <v>25362795.252646413</v>
          </cell>
          <cell r="FB122">
            <v>7948816.7081488622</v>
          </cell>
          <cell r="FC122">
            <v>1710356.9417936143</v>
          </cell>
          <cell r="FD122">
            <v>25362795.252646413</v>
          </cell>
          <cell r="FE122">
            <v>20666166.680304129</v>
          </cell>
          <cell r="FF122">
            <v>1710356.9417936143</v>
          </cell>
          <cell r="FG122" t="str">
            <v/>
          </cell>
          <cell r="FH122" t="str">
            <v/>
          </cell>
        </row>
        <row r="123">
          <cell r="B123" t="str">
            <v>No</v>
          </cell>
          <cell r="C123" t="str">
            <v>Chicago</v>
          </cell>
          <cell r="D123" t="str">
            <v>USA</v>
          </cell>
          <cell r="E123" t="str">
            <v>North America</v>
          </cell>
          <cell r="H123">
            <v>2005</v>
          </cell>
          <cell r="J123" t="str">
            <v>BASIC</v>
          </cell>
          <cell r="K123">
            <v>2842518</v>
          </cell>
          <cell r="L123">
            <v>589.55999999999995</v>
          </cell>
          <cell r="M123">
            <v>0</v>
          </cell>
          <cell r="N123">
            <v>4004081.9790913453</v>
          </cell>
          <cell r="O123">
            <v>4781158.2544732755</v>
          </cell>
          <cell r="P123" t="str">
            <v>NE</v>
          </cell>
          <cell r="Q123">
            <v>5882590.041165838</v>
          </cell>
          <cell r="R123">
            <v>6409021.8760197815</v>
          </cell>
          <cell r="S123" t="str">
            <v>NE</v>
          </cell>
          <cell r="T123">
            <v>141.35284836366353</v>
          </cell>
          <cell r="U123">
            <v>5577225.0391672086</v>
          </cell>
          <cell r="V123" t="str">
            <v>NE</v>
          </cell>
          <cell r="W123">
            <v>30.227528482504564</v>
          </cell>
          <cell r="X123" t="str">
            <v>IE</v>
          </cell>
          <cell r="Y123" t="str">
            <v>NE</v>
          </cell>
          <cell r="Z123">
            <v>4324656.6749734497</v>
          </cell>
          <cell r="AA123" t="str">
            <v>NO</v>
          </cell>
          <cell r="AB123" t="str">
            <v>NO</v>
          </cell>
          <cell r="AC123" t="str">
            <v>NO</v>
          </cell>
          <cell r="AD123">
            <v>4200.7248326260005</v>
          </cell>
          <cell r="AE123">
            <v>73506.958450924198</v>
          </cell>
          <cell r="AF123" t="str">
            <v>NE</v>
          </cell>
          <cell r="AG123" t="str">
            <v>NO</v>
          </cell>
          <cell r="AH123">
            <v>250975.24418948588</v>
          </cell>
          <cell r="AI123">
            <v>5230518.1471378636</v>
          </cell>
          <cell r="AJ123" t="str">
            <v>IE</v>
          </cell>
          <cell r="AK123" t="str">
            <v>NE</v>
          </cell>
          <cell r="AL123">
            <v>97111.811065804912</v>
          </cell>
          <cell r="AM123">
            <v>310638.57019063778</v>
          </cell>
          <cell r="AN123" t="str">
            <v>NE</v>
          </cell>
          <cell r="AO123">
            <v>4566.2623852257102</v>
          </cell>
          <cell r="AP123" t="str">
            <v>NO</v>
          </cell>
          <cell r="AQ123" t="str">
            <v>NE</v>
          </cell>
          <cell r="AR123">
            <v>1736673.1290023637</v>
          </cell>
          <cell r="AS123" t="str">
            <v>IE</v>
          </cell>
          <cell r="AT123">
            <v>14237502.503684834</v>
          </cell>
          <cell r="AU123">
            <v>817618.21931662585</v>
          </cell>
          <cell r="AV123" t="str">
            <v>IE</v>
          </cell>
          <cell r="AW123" t="str">
            <v>NE</v>
          </cell>
          <cell r="AX123" t="str">
            <v>NO</v>
          </cell>
          <cell r="AY123">
            <v>1317550</v>
          </cell>
          <cell r="AZ123" t="str">
            <v>NO</v>
          </cell>
          <cell r="BA123" t="str">
            <v>NO</v>
          </cell>
          <cell r="BB123" t="str">
            <v>NO</v>
          </cell>
          <cell r="BC123" t="str">
            <v>NO</v>
          </cell>
          <cell r="BD123" t="str">
            <v>NO</v>
          </cell>
          <cell r="BE123" t="str">
            <v>NO</v>
          </cell>
          <cell r="BF123" t="str">
            <v>NO</v>
          </cell>
          <cell r="BG123">
            <v>2065.9266673098095</v>
          </cell>
          <cell r="BH123">
            <v>200353.65060369711</v>
          </cell>
          <cell r="BI123">
            <v>5312.38285879665</v>
          </cell>
          <cell r="BJ123" t="str">
            <v>NE</v>
          </cell>
          <cell r="BK123" t="str">
            <v>NE</v>
          </cell>
          <cell r="BL123" t="str">
            <v>NE</v>
          </cell>
          <cell r="BM123" t="str">
            <v>NE</v>
          </cell>
          <cell r="BN123" t="str">
            <v>NE</v>
          </cell>
          <cell r="BO123" t="str">
            <v>NE</v>
          </cell>
          <cell r="BP123">
            <v>0</v>
          </cell>
          <cell r="BQ123">
            <v>0</v>
          </cell>
          <cell r="BR123">
            <v>0</v>
          </cell>
          <cell r="BS123">
            <v>0</v>
          </cell>
          <cell r="BT123">
            <v>0</v>
          </cell>
          <cell r="BU123">
            <v>0</v>
          </cell>
          <cell r="BW123">
            <v>36700027.414136864</v>
          </cell>
          <cell r="BX123">
            <v>50937529.917821698</v>
          </cell>
          <cell r="BY123">
            <v>50937529.917821698</v>
          </cell>
          <cell r="BZ123">
            <v>22360542.123063583</v>
          </cell>
          <cell r="CA123">
            <v>26982931.697767332</v>
          </cell>
          <cell r="CB123">
            <v>8197126.1390985213</v>
          </cell>
          <cell r="CC123">
            <v>1519969.577271007</v>
          </cell>
          <cell r="CD123">
            <v>26982931.697767332</v>
          </cell>
          <cell r="CE123">
            <v>22434628.642783355</v>
          </cell>
          <cell r="CF123">
            <v>1519969.577271007</v>
          </cell>
          <cell r="CG123" t="str">
            <v/>
          </cell>
          <cell r="CH123" t="str">
            <v/>
          </cell>
          <cell r="CI123">
            <v>14466676.24462959</v>
          </cell>
          <cell r="CK123">
            <v>7886487.5689078839</v>
          </cell>
          <cell r="CL123">
            <v>2065.9266673098095</v>
          </cell>
          <cell r="CM123">
            <v>5312.38285879665</v>
          </cell>
          <cell r="CN123" t="str">
            <v/>
          </cell>
          <cell r="CO123" t="str">
            <v/>
          </cell>
          <cell r="CP123">
            <v>8785240.2335646208</v>
          </cell>
          <cell r="CQ123">
            <v>12291611.917185619</v>
          </cell>
          <cell r="CR123">
            <v>5577366.3920155726</v>
          </cell>
          <cell r="CS123">
            <v>30.227528482504564</v>
          </cell>
          <cell r="CT123" t="str">
            <v/>
          </cell>
          <cell r="CU123">
            <v>77707.683283550199</v>
          </cell>
          <cell r="CV123" t="str">
            <v/>
          </cell>
          <cell r="CW123">
            <v>250975.24418948588</v>
          </cell>
          <cell r="CX123">
            <v>5230518.1471378636</v>
          </cell>
          <cell r="CY123">
            <v>407750.38125644269</v>
          </cell>
          <cell r="CZ123">
            <v>4566.2623852257102</v>
          </cell>
          <cell r="DA123">
            <v>1736673.1290023637</v>
          </cell>
          <cell r="DB123">
            <v>817618.21931662585</v>
          </cell>
          <cell r="DC123">
            <v>1317550</v>
          </cell>
          <cell r="DD123" t="str">
            <v/>
          </cell>
          <cell r="DE123" t="str">
            <v/>
          </cell>
          <cell r="DF123">
            <v>202419.57727100691</v>
          </cell>
          <cell r="DG123">
            <v>8785240.2335646208</v>
          </cell>
          <cell r="DH123">
            <v>12291611.917185619</v>
          </cell>
          <cell r="DI123">
            <v>5577366.3920155726</v>
          </cell>
          <cell r="DJ123">
            <v>30.227528482504564</v>
          </cell>
          <cell r="DK123" t="str">
            <v/>
          </cell>
          <cell r="DL123">
            <v>77707.683283550199</v>
          </cell>
          <cell r="DM123" t="str">
            <v/>
          </cell>
          <cell r="DN123">
            <v>250975.24418948588</v>
          </cell>
          <cell r="DO123">
            <v>5230518.1471378636</v>
          </cell>
          <cell r="DP123">
            <v>407750.38125644269</v>
          </cell>
          <cell r="DQ123">
            <v>4566.2623852257102</v>
          </cell>
          <cell r="DR123">
            <v>15974175.632687198</v>
          </cell>
          <cell r="DS123">
            <v>817618.21931662585</v>
          </cell>
          <cell r="DT123">
            <v>1317550</v>
          </cell>
          <cell r="DU123" t="str">
            <v/>
          </cell>
          <cell r="DV123" t="str">
            <v/>
          </cell>
          <cell r="DW123">
            <v>202419.57727100691</v>
          </cell>
          <cell r="DX123" t="str">
            <v/>
          </cell>
          <cell r="DY123" t="str">
            <v/>
          </cell>
          <cell r="DZ123" t="str">
            <v/>
          </cell>
          <cell r="EA123" t="str">
            <v/>
          </cell>
          <cell r="EB123" t="str">
            <v/>
          </cell>
          <cell r="EC123" t="str">
            <v/>
          </cell>
          <cell r="ED123">
            <v>4004081.9790913453</v>
          </cell>
          <cell r="EE123">
            <v>5882590.041165838</v>
          </cell>
          <cell r="EF123">
            <v>141.35284836366353</v>
          </cell>
          <cell r="EG123">
            <v>30.227528482504564</v>
          </cell>
          <cell r="EH123">
            <v>4324656.6749734497</v>
          </cell>
          <cell r="EI123" t="str">
            <v/>
          </cell>
          <cell r="EJ123">
            <v>4200.7248326260005</v>
          </cell>
          <cell r="EK123" t="str">
            <v/>
          </cell>
          <cell r="EL123">
            <v>250975.24418948588</v>
          </cell>
          <cell r="EM123">
            <v>5230518.1471378636</v>
          </cell>
          <cell r="EN123">
            <v>97111.811065804912</v>
          </cell>
          <cell r="EO123">
            <v>4566.2623852257102</v>
          </cell>
          <cell r="EP123">
            <v>1736673.1290023637</v>
          </cell>
          <cell r="EQ123">
            <v>817618.21931662585</v>
          </cell>
          <cell r="ER123" t="str">
            <v/>
          </cell>
          <cell r="ES123" t="str">
            <v/>
          </cell>
          <cell r="ET123" t="str">
            <v/>
          </cell>
          <cell r="EU123">
            <v>7378.3095261064591</v>
          </cell>
          <cell r="EV123" t="str">
            <v/>
          </cell>
          <cell r="EW123" t="str">
            <v/>
          </cell>
          <cell r="EX123" t="str">
            <v/>
          </cell>
          <cell r="EY123" t="str">
            <v/>
          </cell>
          <cell r="EZ123" t="str">
            <v/>
          </cell>
          <cell r="FA123">
            <v>26982931.697767332</v>
          </cell>
          <cell r="FB123">
            <v>8197126.1390985213</v>
          </cell>
          <cell r="FC123">
            <v>1519969.577271007</v>
          </cell>
          <cell r="FD123">
            <v>26982931.697767332</v>
          </cell>
          <cell r="FE123">
            <v>22434628.642783355</v>
          </cell>
          <cell r="FF123">
            <v>1519969.577271007</v>
          </cell>
          <cell r="FG123" t="str">
            <v/>
          </cell>
          <cell r="FH123" t="str">
            <v/>
          </cell>
        </row>
        <row r="124">
          <cell r="B124" t="str">
            <v>No</v>
          </cell>
          <cell r="C124" t="str">
            <v>Los Angeles</v>
          </cell>
          <cell r="D124" t="str">
            <v>USA</v>
          </cell>
          <cell r="E124" t="str">
            <v>North America</v>
          </cell>
          <cell r="H124">
            <v>2013</v>
          </cell>
          <cell r="J124" t="str">
            <v>BASIC</v>
          </cell>
          <cell r="K124">
            <v>3884340</v>
          </cell>
          <cell r="L124">
            <v>1214</v>
          </cell>
          <cell r="M124">
            <v>866745000000</v>
          </cell>
          <cell r="N124">
            <v>2691920.589290272</v>
          </cell>
          <cell r="O124">
            <v>4296194.3727109842</v>
          </cell>
          <cell r="P124">
            <v>487618.0613026967</v>
          </cell>
          <cell r="Q124">
            <v>1451993.5687419951</v>
          </cell>
          <cell r="R124">
            <v>6548737.1188255679</v>
          </cell>
          <cell r="S124">
            <v>1042909.4324649322</v>
          </cell>
          <cell r="T124">
            <v>3966209.05364019</v>
          </cell>
          <cell r="U124">
            <v>995820.00225584325</v>
          </cell>
          <cell r="V124">
            <v>113025.57025603819</v>
          </cell>
          <cell r="W124">
            <v>784828.97117207083</v>
          </cell>
          <cell r="X124" t="str">
            <v>IE</v>
          </cell>
          <cell r="Y124" t="str">
            <v>IE</v>
          </cell>
          <cell r="Z124">
            <v>1074067.8032722184</v>
          </cell>
          <cell r="AA124" t="str">
            <v>NO</v>
          </cell>
          <cell r="AB124" t="str">
            <v>NO</v>
          </cell>
          <cell r="AC124" t="str">
            <v>NO</v>
          </cell>
          <cell r="AD124" t="str">
            <v>NO</v>
          </cell>
          <cell r="AE124" t="str">
            <v>NO</v>
          </cell>
          <cell r="AF124" t="str">
            <v>NO</v>
          </cell>
          <cell r="AG124" t="str">
            <v>NO</v>
          </cell>
          <cell r="AH124">
            <v>95294.907091302361</v>
          </cell>
          <cell r="AI124">
            <v>4669171.8430184908</v>
          </cell>
          <cell r="AJ124">
            <v>8535.1817491204747</v>
          </cell>
          <cell r="AK124">
            <v>968.74312852517403</v>
          </cell>
          <cell r="AL124">
            <v>45479.675970507044</v>
          </cell>
          <cell r="AM124">
            <v>67403.119111702457</v>
          </cell>
          <cell r="AN124">
            <v>7650.2540191782291</v>
          </cell>
          <cell r="AO124">
            <v>163457.5</v>
          </cell>
          <cell r="AP124" t="str">
            <v>IE</v>
          </cell>
          <cell r="AQ124">
            <v>80413</v>
          </cell>
          <cell r="AR124">
            <v>728048.1986863066</v>
          </cell>
          <cell r="AS124" t="str">
            <v>IE</v>
          </cell>
          <cell r="AT124">
            <v>7482338.4386271695</v>
          </cell>
          <cell r="AU124">
            <v>127460.65800395914</v>
          </cell>
          <cell r="AV124" t="str">
            <v>NO</v>
          </cell>
          <cell r="AW124" t="str">
            <v>NE</v>
          </cell>
          <cell r="AX124" t="str">
            <v>NO</v>
          </cell>
          <cell r="AY124">
            <v>1019233.7874239858</v>
          </cell>
          <cell r="AZ124" t="str">
            <v>NO</v>
          </cell>
          <cell r="BA124" t="str">
            <v>NO</v>
          </cell>
          <cell r="BB124" t="str">
            <v>NO</v>
          </cell>
          <cell r="BC124" t="str">
            <v>NO</v>
          </cell>
          <cell r="BD124" t="str">
            <v>NO</v>
          </cell>
          <cell r="BE124">
            <v>14828.568674121881</v>
          </cell>
          <cell r="BF124" t="str">
            <v>NO</v>
          </cell>
          <cell r="BG124">
            <v>30763.766168526927</v>
          </cell>
          <cell r="BH124" t="str">
            <v>NO</v>
          </cell>
          <cell r="BI124">
            <v>9984.3601378909043</v>
          </cell>
          <cell r="BJ124" t="str">
            <v>NE</v>
          </cell>
          <cell r="BK124" t="str">
            <v>NE</v>
          </cell>
          <cell r="BL124" t="str">
            <v>NE</v>
          </cell>
          <cell r="BM124" t="str">
            <v>NE</v>
          </cell>
          <cell r="BN124">
            <v>180405.2000661731</v>
          </cell>
          <cell r="BO124" t="str">
            <v>NE</v>
          </cell>
          <cell r="BP124">
            <v>0</v>
          </cell>
          <cell r="BQ124">
            <v>0</v>
          </cell>
          <cell r="BR124">
            <v>0</v>
          </cell>
          <cell r="BS124">
            <v>0</v>
          </cell>
          <cell r="BT124">
            <v>0</v>
          </cell>
          <cell r="BU124">
            <v>0</v>
          </cell>
          <cell r="BW124">
            <v>27705380.882534944</v>
          </cell>
          <cell r="BX124">
            <v>37100709.582399659</v>
          </cell>
          <cell r="BY124">
            <v>37100709.582399659</v>
          </cell>
          <cell r="BZ124">
            <v>16019086.095259903</v>
          </cell>
          <cell r="CA124">
            <v>20830998.583728224</v>
          </cell>
          <cell r="CB124">
            <v>5809556.176540086</v>
          </cell>
          <cell r="CC124">
            <v>1064826.1222666346</v>
          </cell>
          <cell r="CD124">
            <v>22474551.647751894</v>
          </cell>
          <cell r="CE124">
            <v>13380926.61231496</v>
          </cell>
          <cell r="CF124">
            <v>1064826.1222666346</v>
          </cell>
          <cell r="CG124" t="str">
            <v/>
          </cell>
          <cell r="CH124">
            <v>180405.2000661731</v>
          </cell>
          <cell r="CI124">
            <v>10064314.893208047</v>
          </cell>
          <cell r="CK124">
            <v>5733617.8756792629</v>
          </cell>
          <cell r="CL124">
            <v>30763.766168526927</v>
          </cell>
          <cell r="CM124">
            <v>9984.3601378909043</v>
          </cell>
          <cell r="CN124" t="str">
            <v/>
          </cell>
          <cell r="CO124">
            <v>180405.2000661731</v>
          </cell>
          <cell r="CP124">
            <v>6988114.9620012566</v>
          </cell>
          <cell r="CQ124">
            <v>8000730.6875675628</v>
          </cell>
          <cell r="CR124">
            <v>4962029.0558960335</v>
          </cell>
          <cell r="CS124">
            <v>784828.97117207083</v>
          </cell>
          <cell r="CT124" t="str">
            <v/>
          </cell>
          <cell r="CU124" t="str">
            <v/>
          </cell>
          <cell r="CV124" t="str">
            <v/>
          </cell>
          <cell r="CW124">
            <v>95294.907091302361</v>
          </cell>
          <cell r="CX124">
            <v>4677707.0247676112</v>
          </cell>
          <cell r="CY124">
            <v>112882.7950822095</v>
          </cell>
          <cell r="CZ124">
            <v>163457.5</v>
          </cell>
          <cell r="DA124">
            <v>728048.1986863066</v>
          </cell>
          <cell r="DB124">
            <v>127460.65800395914</v>
          </cell>
          <cell r="DC124">
            <v>1019233.7874239858</v>
          </cell>
          <cell r="DD124" t="str">
            <v/>
          </cell>
          <cell r="DE124">
            <v>14828.568674121881</v>
          </cell>
          <cell r="DF124">
            <v>30763.766168526927</v>
          </cell>
          <cell r="DG124">
            <v>7475733.023303953</v>
          </cell>
          <cell r="DH124">
            <v>9043640.1200324949</v>
          </cell>
          <cell r="DI124">
            <v>5075054.6261520721</v>
          </cell>
          <cell r="DJ124">
            <v>784828.97117207083</v>
          </cell>
          <cell r="DK124" t="str">
            <v/>
          </cell>
          <cell r="DL124" t="str">
            <v/>
          </cell>
          <cell r="DM124" t="str">
            <v/>
          </cell>
          <cell r="DN124">
            <v>95294.907091302361</v>
          </cell>
          <cell r="DO124">
            <v>4678675.7678961363</v>
          </cell>
          <cell r="DP124">
            <v>120533.04910138773</v>
          </cell>
          <cell r="DQ124">
            <v>243870.5</v>
          </cell>
          <cell r="DR124">
            <v>8210386.6373134758</v>
          </cell>
          <cell r="DS124">
            <v>127460.65800395914</v>
          </cell>
          <cell r="DT124">
            <v>1019233.7874239858</v>
          </cell>
          <cell r="DU124" t="str">
            <v/>
          </cell>
          <cell r="DV124">
            <v>14828.568674121881</v>
          </cell>
          <cell r="DW124">
            <v>30763.766168526927</v>
          </cell>
          <cell r="DX124" t="str">
            <v/>
          </cell>
          <cell r="DY124" t="str">
            <v/>
          </cell>
          <cell r="DZ124" t="str">
            <v/>
          </cell>
          <cell r="EA124" t="str">
            <v/>
          </cell>
          <cell r="EB124">
            <v>180405.2000661731</v>
          </cell>
          <cell r="EC124" t="str">
            <v/>
          </cell>
          <cell r="ED124">
            <v>2691920.589290272</v>
          </cell>
          <cell r="EE124">
            <v>1451993.5687419951</v>
          </cell>
          <cell r="EF124">
            <v>3966209.05364019</v>
          </cell>
          <cell r="EG124">
            <v>784828.97117207083</v>
          </cell>
          <cell r="EH124">
            <v>1074067.8032722184</v>
          </cell>
          <cell r="EI124" t="str">
            <v/>
          </cell>
          <cell r="EJ124" t="str">
            <v/>
          </cell>
          <cell r="EK124" t="str">
            <v/>
          </cell>
          <cell r="EL124">
            <v>95294.907091302361</v>
          </cell>
          <cell r="EM124">
            <v>4669171.8430184908</v>
          </cell>
          <cell r="EN124">
            <v>45479.675970507044</v>
          </cell>
          <cell r="EO124">
            <v>163457.5</v>
          </cell>
          <cell r="EP124">
            <v>728048.1986863066</v>
          </cell>
          <cell r="EQ124">
            <v>127460.65800395914</v>
          </cell>
          <cell r="ER124" t="str">
            <v/>
          </cell>
          <cell r="ES124" t="str">
            <v/>
          </cell>
          <cell r="ET124" t="str">
            <v/>
          </cell>
          <cell r="EU124">
            <v>40748.126306417835</v>
          </cell>
          <cell r="EV124" t="str">
            <v/>
          </cell>
          <cell r="EW124" t="str">
            <v/>
          </cell>
          <cell r="EX124" t="str">
            <v/>
          </cell>
          <cell r="EY124" t="str">
            <v/>
          </cell>
          <cell r="EZ124">
            <v>180405.2000661731</v>
          </cell>
          <cell r="FA124">
            <v>20830998.583728224</v>
          </cell>
          <cell r="FB124">
            <v>5809556.176540086</v>
          </cell>
          <cell r="FC124">
            <v>1064826.1222666346</v>
          </cell>
          <cell r="FD124">
            <v>22474551.647751894</v>
          </cell>
          <cell r="FE124">
            <v>13380926.61231496</v>
          </cell>
          <cell r="FF124">
            <v>1064826.1222666346</v>
          </cell>
          <cell r="FG124" t="str">
            <v/>
          </cell>
          <cell r="FH124">
            <v>180405.2000661731</v>
          </cell>
        </row>
        <row r="125">
          <cell r="B125" t="str">
            <v>No</v>
          </cell>
          <cell r="C125" t="str">
            <v>Los Angeles</v>
          </cell>
          <cell r="D125" t="str">
            <v>USA</v>
          </cell>
          <cell r="E125" t="str">
            <v>North America</v>
          </cell>
          <cell r="H125">
            <v>2014</v>
          </cell>
          <cell r="J125" t="str">
            <v>BASIC</v>
          </cell>
          <cell r="K125">
            <v>3920173</v>
          </cell>
          <cell r="L125">
            <v>1214</v>
          </cell>
          <cell r="M125">
            <v>866745000000</v>
          </cell>
          <cell r="N125">
            <v>2265753.6161286915</v>
          </cell>
          <cell r="O125">
            <v>4274433.8249997282</v>
          </cell>
          <cell r="P125">
            <v>609106.82006246119</v>
          </cell>
          <cell r="Q125">
            <v>1378128.2344603871</v>
          </cell>
          <cell r="R125">
            <v>7123967.7432848727</v>
          </cell>
          <cell r="S125">
            <v>1245136.9520180614</v>
          </cell>
          <cell r="T125">
            <v>6603147.0001237411</v>
          </cell>
          <cell r="U125">
            <v>957264.23349282611</v>
          </cell>
          <cell r="V125">
            <v>136410.15327272774</v>
          </cell>
          <cell r="W125">
            <v>949874.56771677022</v>
          </cell>
          <cell r="X125" t="str">
            <v>IE</v>
          </cell>
          <cell r="Y125" t="str">
            <v>IE</v>
          </cell>
          <cell r="Z125">
            <v>1324686.8834378244</v>
          </cell>
          <cell r="AA125" t="str">
            <v>NO</v>
          </cell>
          <cell r="AB125" t="str">
            <v>NO</v>
          </cell>
          <cell r="AC125" t="str">
            <v>NO</v>
          </cell>
          <cell r="AD125" t="str">
            <v>NO</v>
          </cell>
          <cell r="AE125" t="str">
            <v>NO</v>
          </cell>
          <cell r="AF125" t="str">
            <v>NO</v>
          </cell>
          <cell r="AG125" t="str">
            <v>NO</v>
          </cell>
          <cell r="AH125">
            <v>89128.491785398059</v>
          </cell>
          <cell r="AI125">
            <v>4645518.9019935634</v>
          </cell>
          <cell r="AJ125">
            <v>13604.572532229744</v>
          </cell>
          <cell r="AK125">
            <v>1938.6515858427388</v>
          </cell>
          <cell r="AL125">
            <v>48101.88666180872</v>
          </cell>
          <cell r="AM125">
            <v>60441.773607849136</v>
          </cell>
          <cell r="AN125">
            <v>8612.9527391185038</v>
          </cell>
          <cell r="AO125">
            <v>187454</v>
          </cell>
          <cell r="AP125" t="str">
            <v>IE</v>
          </cell>
          <cell r="AQ125">
            <v>83388</v>
          </cell>
          <cell r="AR125">
            <v>728048.1986863066</v>
          </cell>
          <cell r="AS125" t="str">
            <v>IE</v>
          </cell>
          <cell r="AT125">
            <v>7079082.6365722939</v>
          </cell>
          <cell r="AU125">
            <v>127801.6446700402</v>
          </cell>
          <cell r="AV125" t="str">
            <v>NO</v>
          </cell>
          <cell r="AW125" t="str">
            <v>NE</v>
          </cell>
          <cell r="AX125" t="str">
            <v>NO</v>
          </cell>
          <cell r="AY125">
            <v>1249770.345424162</v>
          </cell>
          <cell r="AZ125" t="str">
            <v>NO</v>
          </cell>
          <cell r="BA125" t="str">
            <v>NO</v>
          </cell>
          <cell r="BB125" t="str">
            <v>NO</v>
          </cell>
          <cell r="BC125" t="str">
            <v>NO</v>
          </cell>
          <cell r="BD125" t="str">
            <v>NO</v>
          </cell>
          <cell r="BE125">
            <v>14640.985394984764</v>
          </cell>
          <cell r="BF125" t="str">
            <v>NO</v>
          </cell>
          <cell r="BG125">
            <v>29185.06801160211</v>
          </cell>
          <cell r="BH125" t="str">
            <v>NO</v>
          </cell>
          <cell r="BI125">
            <v>9471.9946862288871</v>
          </cell>
          <cell r="BJ125" t="str">
            <v>NE</v>
          </cell>
          <cell r="BK125" t="str">
            <v>NE</v>
          </cell>
          <cell r="BL125" t="str">
            <v>NE</v>
          </cell>
          <cell r="BM125" t="str">
            <v>NE</v>
          </cell>
          <cell r="BN125">
            <v>153174.72536557715</v>
          </cell>
          <cell r="BO125" t="str">
            <v>NE</v>
          </cell>
          <cell r="BP125">
            <v>0</v>
          </cell>
          <cell r="BQ125">
            <v>0</v>
          </cell>
          <cell r="BR125">
            <v>0</v>
          </cell>
          <cell r="BS125">
            <v>0</v>
          </cell>
          <cell r="BT125">
            <v>0</v>
          </cell>
          <cell r="BU125">
            <v>0</v>
          </cell>
          <cell r="BW125">
            <v>30746265.088974964</v>
          </cell>
          <cell r="BX125">
            <v>40063115.980591044</v>
          </cell>
          <cell r="BY125">
            <v>40063115.980591044</v>
          </cell>
          <cell r="BZ125">
            <v>18539475.213727932</v>
          </cell>
          <cell r="CA125">
            <v>23641697.711992417</v>
          </cell>
          <cell r="CB125">
            <v>5810970.9781517982</v>
          </cell>
          <cell r="CC125">
            <v>1293596.3988307489</v>
          </cell>
          <cell r="CD125">
            <v>25632351.637345664</v>
          </cell>
          <cell r="CE125">
            <v>12983993.219049051</v>
          </cell>
          <cell r="CF125">
            <v>1293596.3988307489</v>
          </cell>
          <cell r="CG125" t="str">
            <v/>
          </cell>
          <cell r="CH125">
            <v>153174.72536557715</v>
          </cell>
          <cell r="CI125">
            <v>12610718.793652812</v>
          </cell>
          <cell r="CK125">
            <v>5736924.632011719</v>
          </cell>
          <cell r="CL125">
            <v>29185.06801160211</v>
          </cell>
          <cell r="CM125">
            <v>9471.9946862288871</v>
          </cell>
          <cell r="CN125" t="str">
            <v/>
          </cell>
          <cell r="CO125">
            <v>153174.72536557715</v>
          </cell>
          <cell r="CP125">
            <v>6540187.4411284197</v>
          </cell>
          <cell r="CQ125">
            <v>8502095.9777452592</v>
          </cell>
          <cell r="CR125">
            <v>7560411.2336165672</v>
          </cell>
          <cell r="CS125">
            <v>949874.56771677022</v>
          </cell>
          <cell r="CT125" t="str">
            <v/>
          </cell>
          <cell r="CU125" t="str">
            <v/>
          </cell>
          <cell r="CV125" t="str">
            <v/>
          </cell>
          <cell r="CW125">
            <v>89128.491785398059</v>
          </cell>
          <cell r="CX125">
            <v>4659123.4745257935</v>
          </cell>
          <cell r="CY125">
            <v>108543.66026965785</v>
          </cell>
          <cell r="CZ125">
            <v>187454</v>
          </cell>
          <cell r="DA125">
            <v>728048.1986863066</v>
          </cell>
          <cell r="DB125">
            <v>127801.6446700402</v>
          </cell>
          <cell r="DC125">
            <v>1249770.345424162</v>
          </cell>
          <cell r="DD125" t="str">
            <v/>
          </cell>
          <cell r="DE125">
            <v>14640.985394984764</v>
          </cell>
          <cell r="DF125">
            <v>29185.06801160211</v>
          </cell>
          <cell r="DG125">
            <v>7149294.261190881</v>
          </cell>
          <cell r="DH125">
            <v>9747232.9297633208</v>
          </cell>
          <cell r="DI125">
            <v>7696821.3868892947</v>
          </cell>
          <cell r="DJ125">
            <v>949874.56771677022</v>
          </cell>
          <cell r="DK125" t="str">
            <v/>
          </cell>
          <cell r="DL125" t="str">
            <v/>
          </cell>
          <cell r="DM125" t="str">
            <v/>
          </cell>
          <cell r="DN125">
            <v>89128.491785398059</v>
          </cell>
          <cell r="DO125">
            <v>4661062.1261116359</v>
          </cell>
          <cell r="DP125">
            <v>117156.61300877636</v>
          </cell>
          <cell r="DQ125">
            <v>270842</v>
          </cell>
          <cell r="DR125">
            <v>7807130.8352586003</v>
          </cell>
          <cell r="DS125">
            <v>127801.6446700402</v>
          </cell>
          <cell r="DT125">
            <v>1249770.345424162</v>
          </cell>
          <cell r="DU125" t="str">
            <v/>
          </cell>
          <cell r="DV125">
            <v>14640.985394984764</v>
          </cell>
          <cell r="DW125">
            <v>29185.06801160211</v>
          </cell>
          <cell r="DX125" t="str">
            <v/>
          </cell>
          <cell r="DY125" t="str">
            <v/>
          </cell>
          <cell r="DZ125" t="str">
            <v/>
          </cell>
          <cell r="EA125" t="str">
            <v/>
          </cell>
          <cell r="EB125">
            <v>153174.72536557715</v>
          </cell>
          <cell r="EC125" t="str">
            <v/>
          </cell>
          <cell r="ED125">
            <v>2265753.6161286915</v>
          </cell>
          <cell r="EE125">
            <v>1378128.2344603871</v>
          </cell>
          <cell r="EF125">
            <v>6603147.0001237411</v>
          </cell>
          <cell r="EG125">
            <v>949874.56771677022</v>
          </cell>
          <cell r="EH125">
            <v>1324686.8834378244</v>
          </cell>
          <cell r="EI125" t="str">
            <v/>
          </cell>
          <cell r="EJ125" t="str">
            <v/>
          </cell>
          <cell r="EK125" t="str">
            <v/>
          </cell>
          <cell r="EL125">
            <v>89128.491785398059</v>
          </cell>
          <cell r="EM125">
            <v>4645518.9019935634</v>
          </cell>
          <cell r="EN125">
            <v>48101.88666180872</v>
          </cell>
          <cell r="EO125">
            <v>187454</v>
          </cell>
          <cell r="EP125">
            <v>728048.1986863066</v>
          </cell>
          <cell r="EQ125">
            <v>127801.6446700402</v>
          </cell>
          <cell r="ER125" t="str">
            <v/>
          </cell>
          <cell r="ES125" t="str">
            <v/>
          </cell>
          <cell r="ET125" t="str">
            <v/>
          </cell>
          <cell r="EU125">
            <v>38657.062697830996</v>
          </cell>
          <cell r="EV125" t="str">
            <v/>
          </cell>
          <cell r="EW125" t="str">
            <v/>
          </cell>
          <cell r="EX125" t="str">
            <v/>
          </cell>
          <cell r="EY125" t="str">
            <v/>
          </cell>
          <cell r="EZ125">
            <v>153174.72536557715</v>
          </cell>
          <cell r="FA125">
            <v>23641697.711992417</v>
          </cell>
          <cell r="FB125">
            <v>5810970.9781517982</v>
          </cell>
          <cell r="FC125">
            <v>1293596.3988307489</v>
          </cell>
          <cell r="FD125">
            <v>25632351.637345664</v>
          </cell>
          <cell r="FE125">
            <v>12983993.219049051</v>
          </cell>
          <cell r="FF125">
            <v>1293596.3988307489</v>
          </cell>
          <cell r="FG125" t="str">
            <v/>
          </cell>
          <cell r="FH125">
            <v>153174.72536557715</v>
          </cell>
        </row>
        <row r="126">
          <cell r="B126" t="str">
            <v>No</v>
          </cell>
          <cell r="C126" t="str">
            <v>Los Angeles</v>
          </cell>
          <cell r="D126" t="str">
            <v>USA</v>
          </cell>
          <cell r="E126" t="str">
            <v>North America</v>
          </cell>
          <cell r="H126">
            <v>2015</v>
          </cell>
          <cell r="J126" t="str">
            <v>BASIC</v>
          </cell>
          <cell r="K126">
            <v>3884340</v>
          </cell>
          <cell r="L126">
            <v>1214</v>
          </cell>
          <cell r="M126">
            <v>866745000000</v>
          </cell>
          <cell r="N126">
            <v>2286483.5048283255</v>
          </cell>
          <cell r="O126">
            <v>4236308.7584007168</v>
          </cell>
          <cell r="P126">
            <v>546483.82983369241</v>
          </cell>
          <cell r="Q126">
            <v>1388843.8495084082</v>
          </cell>
          <cell r="R126">
            <v>6935917.2972545717</v>
          </cell>
          <cell r="S126">
            <v>1122149.2593839727</v>
          </cell>
          <cell r="T126">
            <v>6256879.0106057478</v>
          </cell>
          <cell r="U126">
            <v>861701.95646297478</v>
          </cell>
          <cell r="V126">
            <v>111159.55238372373</v>
          </cell>
          <cell r="W126">
            <v>897096.70923867763</v>
          </cell>
          <cell r="X126" t="str">
            <v>IE</v>
          </cell>
          <cell r="Y126" t="str">
            <v>NE</v>
          </cell>
          <cell r="Z126">
            <v>1281730.8222047978</v>
          </cell>
          <cell r="AA126" t="str">
            <v>NO</v>
          </cell>
          <cell r="AB126" t="str">
            <v>NO</v>
          </cell>
          <cell r="AC126" t="str">
            <v>NE</v>
          </cell>
          <cell r="AD126" t="str">
            <v>NO</v>
          </cell>
          <cell r="AE126" t="str">
            <v>NO</v>
          </cell>
          <cell r="AF126" t="str">
            <v>NE</v>
          </cell>
          <cell r="AG126" t="str">
            <v>NO</v>
          </cell>
          <cell r="AH126">
            <v>87597.541018756005</v>
          </cell>
          <cell r="AI126">
            <v>4573697.8214987703</v>
          </cell>
          <cell r="AJ126">
            <v>24024.710687999428</v>
          </cell>
          <cell r="AK126">
            <v>3099.1876787519263</v>
          </cell>
          <cell r="AL126">
            <v>48477.337387186955</v>
          </cell>
          <cell r="AM126">
            <v>60751.285496411721</v>
          </cell>
          <cell r="AN126">
            <v>7836.9158290371106</v>
          </cell>
          <cell r="AO126">
            <v>231804</v>
          </cell>
          <cell r="AP126">
            <v>0</v>
          </cell>
          <cell r="AQ126">
            <v>77640</v>
          </cell>
          <cell r="AR126">
            <v>728048.1986863066</v>
          </cell>
          <cell r="AS126" t="str">
            <v>NO</v>
          </cell>
          <cell r="AT126">
            <v>7653955.783435504</v>
          </cell>
          <cell r="AU126">
            <v>132188.98565260274</v>
          </cell>
          <cell r="AV126" t="str">
            <v>NO</v>
          </cell>
          <cell r="AW126" t="str">
            <v>NE</v>
          </cell>
          <cell r="AX126">
            <v>0</v>
          </cell>
          <cell r="AY126">
            <v>1340222.7117816575</v>
          </cell>
          <cell r="AZ126">
            <v>0</v>
          </cell>
          <cell r="BA126">
            <v>0</v>
          </cell>
          <cell r="BB126">
            <v>0</v>
          </cell>
          <cell r="BC126">
            <v>0</v>
          </cell>
          <cell r="BD126">
            <v>0</v>
          </cell>
          <cell r="BE126">
            <v>12054.449971356104</v>
          </cell>
          <cell r="BF126">
            <v>0</v>
          </cell>
          <cell r="BG126">
            <v>30420.092754813137</v>
          </cell>
          <cell r="BH126">
            <v>0</v>
          </cell>
          <cell r="BI126">
            <v>9872.8211568201332</v>
          </cell>
          <cell r="BJ126" t="str">
            <v>NE</v>
          </cell>
          <cell r="BK126" t="str">
            <v>NE</v>
          </cell>
          <cell r="BL126" t="str">
            <v>NE</v>
          </cell>
          <cell r="BM126" t="str">
            <v>NE</v>
          </cell>
          <cell r="BN126">
            <v>206996.85016808932</v>
          </cell>
          <cell r="BO126" t="str">
            <v>NE</v>
          </cell>
          <cell r="BP126">
            <v>0</v>
          </cell>
          <cell r="BQ126">
            <v>0</v>
          </cell>
          <cell r="BR126">
            <v>0</v>
          </cell>
          <cell r="BS126">
            <v>0</v>
          </cell>
          <cell r="BT126">
            <v>0</v>
          </cell>
          <cell r="BU126">
            <v>0</v>
          </cell>
          <cell r="BW126">
            <v>30132518.221235283</v>
          </cell>
          <cell r="BX126">
            <v>39861839.599948049</v>
          </cell>
          <cell r="BY126">
            <v>39861839.599948049</v>
          </cell>
          <cell r="BZ126">
            <v>18160137.544709306</v>
          </cell>
          <cell r="CA126">
            <v>22950828.627318177</v>
          </cell>
          <cell r="CB126">
            <v>5798992.3394092768</v>
          </cell>
          <cell r="CC126">
            <v>1382697.2545078269</v>
          </cell>
          <cell r="CD126">
            <v>24730621.268919565</v>
          </cell>
          <cell r="CE126">
            <v>13541524.226352571</v>
          </cell>
          <cell r="CF126">
            <v>1382697.2545078269</v>
          </cell>
          <cell r="CG126" t="str">
            <v/>
          </cell>
          <cell r="CH126">
            <v>206996.85016808932</v>
          </cell>
          <cell r="CI126">
            <v>12198631.437404715</v>
          </cell>
          <cell r="CK126">
            <v>5714216.3432248663</v>
          </cell>
          <cell r="CL126">
            <v>30420.092754813137</v>
          </cell>
          <cell r="CM126">
            <v>9872.8211568201332</v>
          </cell>
          <cell r="CN126" t="str">
            <v/>
          </cell>
          <cell r="CO126">
            <v>206996.85016808932</v>
          </cell>
          <cell r="CP126">
            <v>6522792.2632290423</v>
          </cell>
          <cell r="CQ126">
            <v>8324761.1467629801</v>
          </cell>
          <cell r="CR126">
            <v>7118580.9670687225</v>
          </cell>
          <cell r="CS126">
            <v>897096.70923867763</v>
          </cell>
          <cell r="CT126" t="str">
            <v/>
          </cell>
          <cell r="CU126" t="str">
            <v/>
          </cell>
          <cell r="CV126" t="str">
            <v/>
          </cell>
          <cell r="CW126">
            <v>87597.541018756005</v>
          </cell>
          <cell r="CX126">
            <v>4597722.5321867699</v>
          </cell>
          <cell r="CY126">
            <v>109228.62288359867</v>
          </cell>
          <cell r="CZ126">
            <v>231804</v>
          </cell>
          <cell r="DA126">
            <v>728048.1986863066</v>
          </cell>
          <cell r="DB126">
            <v>132188.98565260274</v>
          </cell>
          <cell r="DC126">
            <v>1340222.7117816575</v>
          </cell>
          <cell r="DD126" t="str">
            <v/>
          </cell>
          <cell r="DE126">
            <v>12054.449971356104</v>
          </cell>
          <cell r="DF126">
            <v>30420.092754813137</v>
          </cell>
          <cell r="DG126">
            <v>7069276.0930627342</v>
          </cell>
          <cell r="DH126">
            <v>9446910.4061469529</v>
          </cell>
          <cell r="DI126">
            <v>7229740.5194524461</v>
          </cell>
          <cell r="DJ126">
            <v>897096.70923867763</v>
          </cell>
          <cell r="DK126" t="str">
            <v/>
          </cell>
          <cell r="DL126" t="str">
            <v/>
          </cell>
          <cell r="DM126" t="str">
            <v/>
          </cell>
          <cell r="DN126">
            <v>87597.541018756005</v>
          </cell>
          <cell r="DO126">
            <v>4600821.7198655214</v>
          </cell>
          <cell r="DP126">
            <v>117065.53871263578</v>
          </cell>
          <cell r="DQ126">
            <v>309444</v>
          </cell>
          <cell r="DR126">
            <v>8382003.9821218103</v>
          </cell>
          <cell r="DS126">
            <v>132188.98565260274</v>
          </cell>
          <cell r="DT126">
            <v>1340222.7117816575</v>
          </cell>
          <cell r="DU126" t="str">
            <v/>
          </cell>
          <cell r="DV126">
            <v>12054.449971356104</v>
          </cell>
          <cell r="DW126">
            <v>30420.092754813137</v>
          </cell>
          <cell r="DX126" t="str">
            <v/>
          </cell>
          <cell r="DY126" t="str">
            <v/>
          </cell>
          <cell r="DZ126" t="str">
            <v/>
          </cell>
          <cell r="EA126" t="str">
            <v/>
          </cell>
          <cell r="EB126">
            <v>206996.85016808932</v>
          </cell>
          <cell r="EC126" t="str">
            <v/>
          </cell>
          <cell r="ED126">
            <v>2286483.5048283255</v>
          </cell>
          <cell r="EE126">
            <v>1388843.8495084082</v>
          </cell>
          <cell r="EF126">
            <v>6256879.0106057478</v>
          </cell>
          <cell r="EG126">
            <v>897096.70923867763</v>
          </cell>
          <cell r="EH126">
            <v>1281730.8222047978</v>
          </cell>
          <cell r="EI126" t="str">
            <v/>
          </cell>
          <cell r="EJ126" t="str">
            <v/>
          </cell>
          <cell r="EK126" t="str">
            <v/>
          </cell>
          <cell r="EL126">
            <v>87597.541018756005</v>
          </cell>
          <cell r="EM126">
            <v>4573697.8214987703</v>
          </cell>
          <cell r="EN126">
            <v>48477.337387186955</v>
          </cell>
          <cell r="EO126">
            <v>231804</v>
          </cell>
          <cell r="EP126">
            <v>728048.1986863066</v>
          </cell>
          <cell r="EQ126">
            <v>132188.98565260274</v>
          </cell>
          <cell r="ER126" t="str">
            <v/>
          </cell>
          <cell r="ES126" t="str">
            <v/>
          </cell>
          <cell r="ET126" t="str">
            <v/>
          </cell>
          <cell r="EU126">
            <v>40292.913911633266</v>
          </cell>
          <cell r="EV126" t="str">
            <v/>
          </cell>
          <cell r="EW126" t="str">
            <v/>
          </cell>
          <cell r="EX126" t="str">
            <v/>
          </cell>
          <cell r="EY126" t="str">
            <v/>
          </cell>
          <cell r="EZ126">
            <v>206996.85016808932</v>
          </cell>
          <cell r="FA126">
            <v>22950828.627318177</v>
          </cell>
          <cell r="FB126">
            <v>5798992.3394092768</v>
          </cell>
          <cell r="FC126">
            <v>1382697.2545078269</v>
          </cell>
          <cell r="FD126">
            <v>24730621.268919565</v>
          </cell>
          <cell r="FE126">
            <v>13541524.226352571</v>
          </cell>
          <cell r="FF126">
            <v>1382697.2545078269</v>
          </cell>
          <cell r="FG126" t="str">
            <v/>
          </cell>
          <cell r="FH126">
            <v>206996.85016808932</v>
          </cell>
        </row>
        <row r="127">
          <cell r="B127" t="str">
            <v>Yes</v>
          </cell>
          <cell r="C127" t="str">
            <v>Los Angeles</v>
          </cell>
          <cell r="D127" t="str">
            <v>USA</v>
          </cell>
          <cell r="E127" t="str">
            <v>North America</v>
          </cell>
          <cell r="H127">
            <v>2016</v>
          </cell>
          <cell r="J127" t="str">
            <v>BASIC</v>
          </cell>
          <cell r="K127">
            <v>3884340</v>
          </cell>
          <cell r="L127">
            <v>1214</v>
          </cell>
          <cell r="M127">
            <v>866745000000</v>
          </cell>
          <cell r="N127">
            <v>2374484.1751591903</v>
          </cell>
          <cell r="O127">
            <v>3041357.5015548686</v>
          </cell>
          <cell r="P127">
            <v>383211.04519591347</v>
          </cell>
          <cell r="Q127">
            <v>1422784.9550785443</v>
          </cell>
          <cell r="R127">
            <v>4933508.3748741327</v>
          </cell>
          <cell r="S127">
            <v>775627.91712975444</v>
          </cell>
          <cell r="T127">
            <v>6181395.142649929</v>
          </cell>
          <cell r="U127">
            <v>601946.59597373416</v>
          </cell>
          <cell r="V127">
            <v>75845.271092690498</v>
          </cell>
          <cell r="W127">
            <v>900281.21899435436</v>
          </cell>
          <cell r="X127">
            <v>0</v>
          </cell>
          <cell r="Y127" t="str">
            <v>NE</v>
          </cell>
          <cell r="Z127">
            <v>1681513.9242565904</v>
          </cell>
          <cell r="AA127" t="str">
            <v>NO</v>
          </cell>
          <cell r="AB127" t="str">
            <v>NO</v>
          </cell>
          <cell r="AC127" t="str">
            <v>NE</v>
          </cell>
          <cell r="AD127" t="str">
            <v>NO</v>
          </cell>
          <cell r="AE127" t="str">
            <v>NO</v>
          </cell>
          <cell r="AF127" t="str">
            <v>NE</v>
          </cell>
          <cell r="AG127" t="str">
            <v>NO</v>
          </cell>
          <cell r="AH127">
            <v>35888.717096646222</v>
          </cell>
          <cell r="AI127">
            <v>4506479.9928804692</v>
          </cell>
          <cell r="AJ127">
            <v>55546.668168255026</v>
          </cell>
          <cell r="AK127">
            <v>6998.8801892001347</v>
          </cell>
          <cell r="AL127">
            <v>49683.78530404123</v>
          </cell>
          <cell r="AM127">
            <v>50962.303449016268</v>
          </cell>
          <cell r="AN127">
            <v>6421.2502345760495</v>
          </cell>
          <cell r="AO127">
            <v>178846</v>
          </cell>
          <cell r="AP127">
            <v>0</v>
          </cell>
          <cell r="AQ127">
            <v>87195</v>
          </cell>
          <cell r="AR127">
            <v>728048.1986863066</v>
          </cell>
          <cell r="AS127" t="str">
            <v>NO</v>
          </cell>
          <cell r="AT127">
            <v>8302008.7667397745</v>
          </cell>
          <cell r="AU127">
            <v>134902.25113841111</v>
          </cell>
          <cell r="AV127" t="str">
            <v>NO</v>
          </cell>
          <cell r="AW127" t="str">
            <v>NE</v>
          </cell>
          <cell r="AX127">
            <v>0</v>
          </cell>
          <cell r="AY127">
            <v>1449633.9305924848</v>
          </cell>
          <cell r="AZ127">
            <v>0</v>
          </cell>
          <cell r="BA127">
            <v>0</v>
          </cell>
          <cell r="BB127">
            <v>0</v>
          </cell>
          <cell r="BC127">
            <v>0</v>
          </cell>
          <cell r="BD127">
            <v>0</v>
          </cell>
          <cell r="BE127">
            <v>12800.519869034155</v>
          </cell>
          <cell r="BF127">
            <v>0</v>
          </cell>
          <cell r="BG127">
            <v>28962.850814504425</v>
          </cell>
          <cell r="BH127">
            <v>0</v>
          </cell>
          <cell r="BI127">
            <v>9399.8742406208385</v>
          </cell>
          <cell r="BJ127" t="str">
            <v>NE</v>
          </cell>
          <cell r="BK127" t="str">
            <v>NE</v>
          </cell>
          <cell r="BL127" t="str">
            <v>NE</v>
          </cell>
          <cell r="BM127" t="str">
            <v>NE</v>
          </cell>
          <cell r="BN127">
            <v>153306.42655129559</v>
          </cell>
          <cell r="BO127" t="str">
            <v>NE</v>
          </cell>
          <cell r="BP127">
            <v>0</v>
          </cell>
          <cell r="BQ127">
            <v>0</v>
          </cell>
          <cell r="BR127">
            <v>0</v>
          </cell>
          <cell r="BS127">
            <v>0</v>
          </cell>
          <cell r="BT127">
            <v>0</v>
          </cell>
          <cell r="BU127">
            <v>0</v>
          </cell>
          <cell r="BW127">
            <v>26687513.182283919</v>
          </cell>
          <cell r="BX127">
            <v>36478127.739417128</v>
          </cell>
          <cell r="BY127">
            <v>36478127.739417128</v>
          </cell>
          <cell r="BZ127">
            <v>18385977.512850907</v>
          </cell>
          <cell r="CA127">
            <v>19491646.681381397</v>
          </cell>
          <cell r="CB127">
            <v>5704469.1996264998</v>
          </cell>
          <cell r="CC127">
            <v>1491397.3012760233</v>
          </cell>
          <cell r="CD127">
            <v>20726330.914799757</v>
          </cell>
          <cell r="CE127">
            <v>14107093.096790051</v>
          </cell>
          <cell r="CF127">
            <v>1491397.3012760233</v>
          </cell>
          <cell r="CG127" t="str">
            <v/>
          </cell>
          <cell r="CH127">
            <v>153306.42655129559</v>
          </cell>
          <cell r="CI127">
            <v>12596348.133235255</v>
          </cell>
          <cell r="CK127">
            <v>5597960.2280092286</v>
          </cell>
          <cell r="CL127">
            <v>28962.850814504425</v>
          </cell>
          <cell r="CM127">
            <v>9399.8742406208385</v>
          </cell>
          <cell r="CN127" t="str">
            <v/>
          </cell>
          <cell r="CO127">
            <v>153306.42655129559</v>
          </cell>
          <cell r="CP127">
            <v>5415841.676714059</v>
          </cell>
          <cell r="CQ127">
            <v>6356293.3299526768</v>
          </cell>
          <cell r="CR127">
            <v>6783341.7386236629</v>
          </cell>
          <cell r="CS127">
            <v>900281.21899435436</v>
          </cell>
          <cell r="CT127" t="str">
            <v/>
          </cell>
          <cell r="CU127" t="str">
            <v/>
          </cell>
          <cell r="CV127" t="str">
            <v/>
          </cell>
          <cell r="CW127">
            <v>35888.717096646222</v>
          </cell>
          <cell r="CX127">
            <v>4562026.6610487243</v>
          </cell>
          <cell r="CY127">
            <v>100646.0887530575</v>
          </cell>
          <cell r="CZ127">
            <v>178846</v>
          </cell>
          <cell r="DA127">
            <v>728048.1986863066</v>
          </cell>
          <cell r="DB127">
            <v>134902.25113841111</v>
          </cell>
          <cell r="DC127">
            <v>1449633.9305924848</v>
          </cell>
          <cell r="DD127" t="str">
            <v/>
          </cell>
          <cell r="DE127">
            <v>12800.519869034155</v>
          </cell>
          <cell r="DF127">
            <v>28962.850814504425</v>
          </cell>
          <cell r="DG127">
            <v>5799052.7219099728</v>
          </cell>
          <cell r="DH127">
            <v>7131921.2470824309</v>
          </cell>
          <cell r="DI127">
            <v>6859187.0097163534</v>
          </cell>
          <cell r="DJ127">
            <v>900281.21899435436</v>
          </cell>
          <cell r="DK127" t="str">
            <v/>
          </cell>
          <cell r="DL127" t="str">
            <v/>
          </cell>
          <cell r="DM127" t="str">
            <v/>
          </cell>
          <cell r="DN127">
            <v>35888.717096646222</v>
          </cell>
          <cell r="DO127">
            <v>4569025.5412379242</v>
          </cell>
          <cell r="DP127">
            <v>107067.33898763354</v>
          </cell>
          <cell r="DQ127">
            <v>266041</v>
          </cell>
          <cell r="DR127">
            <v>9030056.9654260818</v>
          </cell>
          <cell r="DS127">
            <v>134902.25113841111</v>
          </cell>
          <cell r="DT127">
            <v>1449633.9305924848</v>
          </cell>
          <cell r="DU127" t="str">
            <v/>
          </cell>
          <cell r="DV127">
            <v>12800.519869034155</v>
          </cell>
          <cell r="DW127">
            <v>28962.850814504425</v>
          </cell>
          <cell r="DX127" t="str">
            <v/>
          </cell>
          <cell r="DY127" t="str">
            <v/>
          </cell>
          <cell r="DZ127" t="str">
            <v/>
          </cell>
          <cell r="EA127" t="str">
            <v/>
          </cell>
          <cell r="EB127">
            <v>153306.42655129559</v>
          </cell>
          <cell r="EC127" t="str">
            <v/>
          </cell>
          <cell r="ED127">
            <v>2374484.1751591903</v>
          </cell>
          <cell r="EE127">
            <v>1422784.9550785443</v>
          </cell>
          <cell r="EF127">
            <v>6181395.142649929</v>
          </cell>
          <cell r="EG127">
            <v>900281.21899435436</v>
          </cell>
          <cell r="EH127">
            <v>1681513.9242565904</v>
          </cell>
          <cell r="EI127" t="str">
            <v/>
          </cell>
          <cell r="EJ127" t="str">
            <v/>
          </cell>
          <cell r="EK127" t="str">
            <v/>
          </cell>
          <cell r="EL127">
            <v>35888.717096646222</v>
          </cell>
          <cell r="EM127">
            <v>4506479.9928804692</v>
          </cell>
          <cell r="EN127">
            <v>49683.78530404123</v>
          </cell>
          <cell r="EO127">
            <v>178846</v>
          </cell>
          <cell r="EP127">
            <v>728048.1986863066</v>
          </cell>
          <cell r="EQ127">
            <v>134902.25113841111</v>
          </cell>
          <cell r="ER127" t="str">
            <v/>
          </cell>
          <cell r="ES127" t="str">
            <v/>
          </cell>
          <cell r="ET127" t="str">
            <v/>
          </cell>
          <cell r="EU127">
            <v>38362.725055125265</v>
          </cell>
          <cell r="EV127" t="str">
            <v/>
          </cell>
          <cell r="EW127" t="str">
            <v/>
          </cell>
          <cell r="EX127" t="str">
            <v/>
          </cell>
          <cell r="EY127" t="str">
            <v/>
          </cell>
          <cell r="EZ127">
            <v>153306.42655129559</v>
          </cell>
          <cell r="FA127">
            <v>19491646.681381397</v>
          </cell>
          <cell r="FB127">
            <v>5704469.1996264998</v>
          </cell>
          <cell r="FC127">
            <v>1491397.3012760233</v>
          </cell>
          <cell r="FD127">
            <v>20726330.914799757</v>
          </cell>
          <cell r="FE127">
            <v>14107093.096790051</v>
          </cell>
          <cell r="FF127">
            <v>1491397.3012760233</v>
          </cell>
          <cell r="FG127" t="str">
            <v/>
          </cell>
          <cell r="FH127">
            <v>153306.42655129559</v>
          </cell>
        </row>
        <row r="128">
          <cell r="B128" t="str">
            <v>Yes</v>
          </cell>
          <cell r="C128" t="str">
            <v>New Orleans</v>
          </cell>
          <cell r="D128" t="str">
            <v>USA</v>
          </cell>
          <cell r="E128" t="str">
            <v>North America</v>
          </cell>
          <cell r="H128">
            <v>2014</v>
          </cell>
          <cell r="J128" t="str">
            <v>BASIC</v>
          </cell>
          <cell r="K128">
            <v>384360</v>
          </cell>
          <cell r="L128">
            <v>438</v>
          </cell>
          <cell r="M128">
            <v>80278000000</v>
          </cell>
          <cell r="N128">
            <v>252525.7302429</v>
          </cell>
          <cell r="O128">
            <v>502007.65556733648</v>
          </cell>
          <cell r="P128" t="str">
            <v>NE</v>
          </cell>
          <cell r="Q128">
            <v>286587.68331045</v>
          </cell>
          <cell r="R128">
            <v>522258.50440479454</v>
          </cell>
          <cell r="S128" t="str">
            <v>NE</v>
          </cell>
          <cell r="T128">
            <v>76478.019454549998</v>
          </cell>
          <cell r="U128">
            <v>115693.34844663885</v>
          </cell>
          <cell r="V128" t="str">
            <v>NE</v>
          </cell>
          <cell r="W128" t="str">
            <v>IE</v>
          </cell>
          <cell r="X128" t="str">
            <v>IE</v>
          </cell>
          <cell r="Y128" t="str">
            <v>NE</v>
          </cell>
          <cell r="Z128">
            <v>1163922.5360000001</v>
          </cell>
          <cell r="AA128" t="str">
            <v>NO</v>
          </cell>
          <cell r="AB128" t="str">
            <v>NO</v>
          </cell>
          <cell r="AC128" t="str">
            <v>NO</v>
          </cell>
          <cell r="AD128" t="str">
            <v>NO</v>
          </cell>
          <cell r="AE128" t="str">
            <v>NO</v>
          </cell>
          <cell r="AF128" t="str">
            <v>NO</v>
          </cell>
          <cell r="AG128" t="str">
            <v>NO</v>
          </cell>
          <cell r="AH128">
            <v>44539.3</v>
          </cell>
          <cell r="AI128">
            <v>1584567.2296788178</v>
          </cell>
          <cell r="AJ128" t="str">
            <v>IE</v>
          </cell>
          <cell r="AK128" t="str">
            <v>NE</v>
          </cell>
          <cell r="AL128">
            <v>10809.473854948999</v>
          </cell>
          <cell r="AM128">
            <v>1001.2666857842693</v>
          </cell>
          <cell r="AN128" t="str">
            <v>NE</v>
          </cell>
          <cell r="AO128">
            <v>1747.0304352000001</v>
          </cell>
          <cell r="AP128" t="str">
            <v>NO</v>
          </cell>
          <cell r="AQ128" t="str">
            <v>NE</v>
          </cell>
          <cell r="AR128" t="str">
            <v>NO</v>
          </cell>
          <cell r="AS128" t="str">
            <v>NO</v>
          </cell>
          <cell r="AT128" t="str">
            <v>NE</v>
          </cell>
          <cell r="AU128" t="str">
            <v>NO</v>
          </cell>
          <cell r="AV128" t="str">
            <v>NO</v>
          </cell>
          <cell r="AW128" t="str">
            <v>NE</v>
          </cell>
          <cell r="AX128">
            <v>93671</v>
          </cell>
          <cell r="AY128">
            <v>109191</v>
          </cell>
          <cell r="AZ128" t="str">
            <v>NO</v>
          </cell>
          <cell r="BA128" t="str">
            <v>NO</v>
          </cell>
          <cell r="BB128" t="str">
            <v>NO</v>
          </cell>
          <cell r="BC128" t="str">
            <v>NO</v>
          </cell>
          <cell r="BD128">
            <v>1811.42</v>
          </cell>
          <cell r="BE128" t="str">
            <v>NO</v>
          </cell>
          <cell r="BF128" t="str">
            <v>NO</v>
          </cell>
          <cell r="BG128">
            <v>3310</v>
          </cell>
          <cell r="BH128" t="str">
            <v>NO</v>
          </cell>
          <cell r="BI128" t="str">
            <v>NO</v>
          </cell>
          <cell r="BJ128" t="str">
            <v>NE</v>
          </cell>
          <cell r="BK128" t="str">
            <v>NE</v>
          </cell>
          <cell r="BL128" t="str">
            <v>NE</v>
          </cell>
          <cell r="BM128" t="str">
            <v>NE</v>
          </cell>
          <cell r="BN128" t="str">
            <v>NE</v>
          </cell>
          <cell r="BO128" t="str">
            <v>NE</v>
          </cell>
          <cell r="BP128">
            <v>0</v>
          </cell>
          <cell r="BQ128">
            <v>0</v>
          </cell>
          <cell r="BR128">
            <v>0</v>
          </cell>
          <cell r="BS128">
            <v>0</v>
          </cell>
          <cell r="BT128">
            <v>0</v>
          </cell>
          <cell r="BU128">
            <v>0</v>
          </cell>
          <cell r="BW128">
            <v>3606198.6620814209</v>
          </cell>
          <cell r="BX128">
            <v>3606198.6620814209</v>
          </cell>
          <cell r="BY128">
            <v>3606198.6620814209</v>
          </cell>
          <cell r="BZ128">
            <v>3519969.4229768668</v>
          </cell>
          <cell r="CA128">
            <v>1800090.2414266698</v>
          </cell>
          <cell r="CB128">
            <v>1598125.0006547512</v>
          </cell>
          <cell r="CC128">
            <v>207983.42</v>
          </cell>
          <cell r="CD128">
            <v>1800090.2414266698</v>
          </cell>
          <cell r="CE128">
            <v>1598125.0006547512</v>
          </cell>
          <cell r="CF128">
            <v>207983.42</v>
          </cell>
          <cell r="CG128" t="str">
            <v/>
          </cell>
          <cell r="CH128" t="str">
            <v/>
          </cell>
          <cell r="CI128">
            <v>1824053.2690079</v>
          </cell>
          <cell r="CK128">
            <v>1597123.7339689669</v>
          </cell>
          <cell r="CL128">
            <v>98792.42</v>
          </cell>
          <cell r="CM128" t="str">
            <v/>
          </cell>
          <cell r="CN128" t="str">
            <v/>
          </cell>
          <cell r="CO128" t="str">
            <v/>
          </cell>
          <cell r="CP128">
            <v>754533.38581023645</v>
          </cell>
          <cell r="CQ128">
            <v>808846.18771524448</v>
          </cell>
          <cell r="CR128">
            <v>192171.36790118885</v>
          </cell>
          <cell r="CS128" t="str">
            <v/>
          </cell>
          <cell r="CT128" t="str">
            <v/>
          </cell>
          <cell r="CU128" t="str">
            <v/>
          </cell>
          <cell r="CV128" t="str">
            <v/>
          </cell>
          <cell r="CW128">
            <v>44539.3</v>
          </cell>
          <cell r="CX128">
            <v>1584567.2296788178</v>
          </cell>
          <cell r="CY128">
            <v>11810.740540733268</v>
          </cell>
          <cell r="CZ128">
            <v>1747.0304352000001</v>
          </cell>
          <cell r="DA128" t="str">
            <v/>
          </cell>
          <cell r="DB128" t="str">
            <v/>
          </cell>
          <cell r="DC128">
            <v>202862</v>
          </cell>
          <cell r="DD128" t="str">
            <v/>
          </cell>
          <cell r="DE128">
            <v>1811.42</v>
          </cell>
          <cell r="DF128">
            <v>3310</v>
          </cell>
          <cell r="DG128">
            <v>754533.38581023645</v>
          </cell>
          <cell r="DH128">
            <v>808846.18771524448</v>
          </cell>
          <cell r="DI128">
            <v>192171.36790118885</v>
          </cell>
          <cell r="DJ128" t="str">
            <v/>
          </cell>
          <cell r="DK128" t="str">
            <v/>
          </cell>
          <cell r="DL128" t="str">
            <v/>
          </cell>
          <cell r="DM128" t="str">
            <v/>
          </cell>
          <cell r="DN128">
            <v>44539.3</v>
          </cell>
          <cell r="DO128">
            <v>1584567.2296788178</v>
          </cell>
          <cell r="DP128">
            <v>11810.740540733268</v>
          </cell>
          <cell r="DQ128">
            <v>1747.0304352000001</v>
          </cell>
          <cell r="DR128" t="str">
            <v/>
          </cell>
          <cell r="DS128" t="str">
            <v/>
          </cell>
          <cell r="DT128">
            <v>202862</v>
          </cell>
          <cell r="DU128" t="str">
            <v/>
          </cell>
          <cell r="DV128">
            <v>1811.42</v>
          </cell>
          <cell r="DW128">
            <v>3310</v>
          </cell>
          <cell r="DX128" t="str">
            <v/>
          </cell>
          <cell r="DY128" t="str">
            <v/>
          </cell>
          <cell r="DZ128" t="str">
            <v/>
          </cell>
          <cell r="EA128" t="str">
            <v/>
          </cell>
          <cell r="EB128" t="str">
            <v/>
          </cell>
          <cell r="EC128" t="str">
            <v/>
          </cell>
          <cell r="ED128">
            <v>252525.7302429</v>
          </cell>
          <cell r="EE128">
            <v>286587.68331045</v>
          </cell>
          <cell r="EF128">
            <v>76478.019454549998</v>
          </cell>
          <cell r="EG128" t="str">
            <v/>
          </cell>
          <cell r="EH128">
            <v>1163922.5360000001</v>
          </cell>
          <cell r="EI128" t="str">
            <v/>
          </cell>
          <cell r="EJ128" t="str">
            <v/>
          </cell>
          <cell r="EK128" t="str">
            <v/>
          </cell>
          <cell r="EL128">
            <v>44539.3</v>
          </cell>
          <cell r="EM128">
            <v>1584567.2296788178</v>
          </cell>
          <cell r="EN128">
            <v>10809.473854948999</v>
          </cell>
          <cell r="EO128">
            <v>1747.0304352000001</v>
          </cell>
          <cell r="EP128" t="str">
            <v/>
          </cell>
          <cell r="EQ128" t="str">
            <v/>
          </cell>
          <cell r="ER128">
            <v>93671</v>
          </cell>
          <cell r="ES128" t="str">
            <v/>
          </cell>
          <cell r="ET128">
            <v>1811.42</v>
          </cell>
          <cell r="EU128">
            <v>3310</v>
          </cell>
          <cell r="EV128" t="str">
            <v/>
          </cell>
          <cell r="EW128" t="str">
            <v/>
          </cell>
          <cell r="EX128" t="str">
            <v/>
          </cell>
          <cell r="EY128" t="str">
            <v/>
          </cell>
          <cell r="EZ128" t="str">
            <v/>
          </cell>
          <cell r="FA128">
            <v>1800090.2414266698</v>
          </cell>
          <cell r="FB128">
            <v>1598125.0006547512</v>
          </cell>
          <cell r="FC128">
            <v>207983.42</v>
          </cell>
          <cell r="FD128">
            <v>1800090.2414266698</v>
          </cell>
          <cell r="FE128">
            <v>1598125.0006547512</v>
          </cell>
          <cell r="FF128">
            <v>207983.42</v>
          </cell>
          <cell r="FG128" t="str">
            <v/>
          </cell>
          <cell r="FH128" t="str">
            <v/>
          </cell>
        </row>
        <row r="129">
          <cell r="B129" t="str">
            <v>Yes</v>
          </cell>
          <cell r="C129" t="str">
            <v>Basel</v>
          </cell>
          <cell r="D129" t="str">
            <v>Switzerland</v>
          </cell>
          <cell r="E129" t="str">
            <v>Europe</v>
          </cell>
          <cell r="H129">
            <v>2014</v>
          </cell>
          <cell r="J129" t="str">
            <v>BASIC</v>
          </cell>
          <cell r="K129">
            <v>196086</v>
          </cell>
          <cell r="L129">
            <v>36.957099999999997</v>
          </cell>
          <cell r="M129">
            <v>31736928240.82729</v>
          </cell>
          <cell r="N129">
            <v>108761.84096527827</v>
          </cell>
          <cell r="O129">
            <v>129106.80832833707</v>
          </cell>
          <cell r="P129">
            <v>11270.94101230585</v>
          </cell>
          <cell r="Q129">
            <v>149019.53462185815</v>
          </cell>
          <cell r="R129">
            <v>170278.55234874354</v>
          </cell>
          <cell r="S129">
            <v>15163.248106090641</v>
          </cell>
          <cell r="T129">
            <v>62009.621480936257</v>
          </cell>
          <cell r="U129">
            <v>18919.839149860396</v>
          </cell>
          <cell r="V129">
            <v>1684.8053451211813</v>
          </cell>
          <cell r="W129" t="str">
            <v>IE</v>
          </cell>
          <cell r="X129" t="str">
            <v>IE</v>
          </cell>
          <cell r="Y129" t="str">
            <v>IE</v>
          </cell>
          <cell r="Z129">
            <v>279558.4749500379</v>
          </cell>
          <cell r="AA129">
            <v>46</v>
          </cell>
          <cell r="AB129" t="str">
            <v>IE</v>
          </cell>
          <cell r="AC129" t="str">
            <v>IE</v>
          </cell>
          <cell r="AD129">
            <v>243</v>
          </cell>
          <cell r="AE129" t="str">
            <v>NO</v>
          </cell>
          <cell r="AF129" t="str">
            <v>NO</v>
          </cell>
          <cell r="AG129" t="str">
            <v>NO</v>
          </cell>
          <cell r="AH129">
            <v>13698.654339215998</v>
          </cell>
          <cell r="AI129">
            <v>159508.297616</v>
          </cell>
          <cell r="AJ129">
            <v>1353.2850000000001</v>
          </cell>
          <cell r="AK129" t="str">
            <v>NE</v>
          </cell>
          <cell r="AL129">
            <v>782.45327784549147</v>
          </cell>
          <cell r="AM129">
            <v>2162.05711190785</v>
          </cell>
          <cell r="AN129" t="str">
            <v>NE</v>
          </cell>
          <cell r="AO129">
            <v>4273</v>
          </cell>
          <cell r="AP129" t="str">
            <v>NO</v>
          </cell>
          <cell r="AQ129" t="str">
            <v>NE</v>
          </cell>
          <cell r="AR129" t="str">
            <v>NO</v>
          </cell>
          <cell r="AS129" t="str">
            <v>NO</v>
          </cell>
          <cell r="AT129" t="str">
            <v>NE</v>
          </cell>
          <cell r="AU129" t="str">
            <v>NO</v>
          </cell>
          <cell r="AV129" t="str">
            <v>IE</v>
          </cell>
          <cell r="AW129" t="str">
            <v>NO</v>
          </cell>
          <cell r="AX129" t="str">
            <v>NO</v>
          </cell>
          <cell r="AY129">
            <v>65.056477902941921</v>
          </cell>
          <cell r="AZ129" t="str">
            <v>NO</v>
          </cell>
          <cell r="BA129">
            <v>1758.9275</v>
          </cell>
          <cell r="BB129">
            <v>544.36</v>
          </cell>
          <cell r="BC129" t="str">
            <v>NO</v>
          </cell>
          <cell r="BD129" t="str">
            <v>NO</v>
          </cell>
          <cell r="BE129" t="str">
            <v>NO</v>
          </cell>
          <cell r="BF129" t="str">
            <v>NO</v>
          </cell>
          <cell r="BG129">
            <v>3172.322784</v>
          </cell>
          <cell r="BH129" t="str">
            <v>NO</v>
          </cell>
          <cell r="BI129">
            <v>1099.44</v>
          </cell>
          <cell r="BJ129" t="str">
            <v>NE</v>
          </cell>
          <cell r="BK129" t="str">
            <v>NE</v>
          </cell>
          <cell r="BL129" t="str">
            <v>NE</v>
          </cell>
          <cell r="BM129" t="str">
            <v>NE</v>
          </cell>
          <cell r="BN129" t="str">
            <v>NE</v>
          </cell>
          <cell r="BO129" t="str">
            <v>NE</v>
          </cell>
          <cell r="BP129">
            <v>0</v>
          </cell>
          <cell r="BQ129">
            <v>0</v>
          </cell>
          <cell r="BR129">
            <v>0</v>
          </cell>
          <cell r="BS129">
            <v>0</v>
          </cell>
          <cell r="BT129">
            <v>0</v>
          </cell>
          <cell r="BU129">
            <v>0</v>
          </cell>
          <cell r="BW129">
            <v>825703.61100188596</v>
          </cell>
          <cell r="BX129">
            <v>853822.60546540364</v>
          </cell>
          <cell r="BY129">
            <v>853822.60546540364</v>
          </cell>
          <cell r="BZ129">
            <v>783931.56753517187</v>
          </cell>
          <cell r="CA129">
            <v>652083.85123422963</v>
          </cell>
          <cell r="CB129">
            <v>168079.09300575336</v>
          </cell>
          <cell r="CC129">
            <v>5540.6667619029413</v>
          </cell>
          <cell r="CD129">
            <v>680202.84569774731</v>
          </cell>
          <cell r="CE129">
            <v>168079.09300575336</v>
          </cell>
          <cell r="CF129">
            <v>5540.6667619029413</v>
          </cell>
          <cell r="CG129" t="str">
            <v/>
          </cell>
          <cell r="CH129" t="str">
            <v/>
          </cell>
          <cell r="CI129">
            <v>613337.12635732652</v>
          </cell>
          <cell r="CK129">
            <v>164563.75089384548</v>
          </cell>
          <cell r="CL129">
            <v>4931.2502839999997</v>
          </cell>
          <cell r="CM129">
            <v>1099.44</v>
          </cell>
          <cell r="CN129" t="str">
            <v/>
          </cell>
          <cell r="CO129" t="str">
            <v/>
          </cell>
          <cell r="CP129">
            <v>237868.64929361534</v>
          </cell>
          <cell r="CQ129">
            <v>319298.0869706017</v>
          </cell>
          <cell r="CR129">
            <v>80929.460630796646</v>
          </cell>
          <cell r="CS129" t="str">
            <v/>
          </cell>
          <cell r="CT129">
            <v>46</v>
          </cell>
          <cell r="CU129">
            <v>243</v>
          </cell>
          <cell r="CV129" t="str">
            <v/>
          </cell>
          <cell r="CW129">
            <v>13698.654339215998</v>
          </cell>
          <cell r="CX129">
            <v>160861.582616</v>
          </cell>
          <cell r="CY129">
            <v>2944.5103897533413</v>
          </cell>
          <cell r="CZ129">
            <v>4273</v>
          </cell>
          <cell r="DA129" t="str">
            <v/>
          </cell>
          <cell r="DB129" t="str">
            <v/>
          </cell>
          <cell r="DC129">
            <v>65.056477902941921</v>
          </cell>
          <cell r="DD129">
            <v>2303.2874999999999</v>
          </cell>
          <cell r="DE129" t="str">
            <v/>
          </cell>
          <cell r="DF129">
            <v>3172.322784</v>
          </cell>
          <cell r="DG129">
            <v>249139.59030592119</v>
          </cell>
          <cell r="DH129">
            <v>334461.33507669234</v>
          </cell>
          <cell r="DI129">
            <v>82614.26597591782</v>
          </cell>
          <cell r="DJ129" t="str">
            <v/>
          </cell>
          <cell r="DK129">
            <v>46</v>
          </cell>
          <cell r="DL129">
            <v>243</v>
          </cell>
          <cell r="DM129" t="str">
            <v/>
          </cell>
          <cell r="DN129">
            <v>13698.654339215998</v>
          </cell>
          <cell r="DO129">
            <v>160861.582616</v>
          </cell>
          <cell r="DP129">
            <v>2944.5103897533413</v>
          </cell>
          <cell r="DQ129">
            <v>4273</v>
          </cell>
          <cell r="DR129" t="str">
            <v/>
          </cell>
          <cell r="DS129" t="str">
            <v/>
          </cell>
          <cell r="DT129">
            <v>65.056477902941921</v>
          </cell>
          <cell r="DU129">
            <v>2303.2874999999999</v>
          </cell>
          <cell r="DV129" t="str">
            <v/>
          </cell>
          <cell r="DW129">
            <v>3172.322784</v>
          </cell>
          <cell r="DX129" t="str">
            <v/>
          </cell>
          <cell r="DY129" t="str">
            <v/>
          </cell>
          <cell r="DZ129" t="str">
            <v/>
          </cell>
          <cell r="EA129" t="str">
            <v/>
          </cell>
          <cell r="EB129" t="str">
            <v/>
          </cell>
          <cell r="EC129" t="str">
            <v/>
          </cell>
          <cell r="ED129">
            <v>108761.84096527827</v>
          </cell>
          <cell r="EE129">
            <v>149019.53462185815</v>
          </cell>
          <cell r="EF129">
            <v>62009.621480936257</v>
          </cell>
          <cell r="EG129" t="str">
            <v/>
          </cell>
          <cell r="EH129">
            <v>279558.4749500379</v>
          </cell>
          <cell r="EI129">
            <v>46</v>
          </cell>
          <cell r="EJ129">
            <v>243</v>
          </cell>
          <cell r="EK129" t="str">
            <v/>
          </cell>
          <cell r="EL129">
            <v>13698.654339215998</v>
          </cell>
          <cell r="EM129">
            <v>159508.297616</v>
          </cell>
          <cell r="EN129">
            <v>782.45327784549147</v>
          </cell>
          <cell r="EO129">
            <v>4273</v>
          </cell>
          <cell r="EP129" t="str">
            <v/>
          </cell>
          <cell r="EQ129" t="str">
            <v/>
          </cell>
          <cell r="ER129" t="str">
            <v/>
          </cell>
          <cell r="ES129">
            <v>1758.9275</v>
          </cell>
          <cell r="ET129" t="str">
            <v/>
          </cell>
          <cell r="EU129">
            <v>4271.7627840000005</v>
          </cell>
          <cell r="EV129" t="str">
            <v/>
          </cell>
          <cell r="EW129" t="str">
            <v/>
          </cell>
          <cell r="EX129" t="str">
            <v/>
          </cell>
          <cell r="EY129" t="str">
            <v/>
          </cell>
          <cell r="EZ129" t="str">
            <v/>
          </cell>
          <cell r="FA129">
            <v>652083.85123422963</v>
          </cell>
          <cell r="FB129">
            <v>168079.09300575336</v>
          </cell>
          <cell r="FC129">
            <v>5540.6667619029413</v>
          </cell>
          <cell r="FD129">
            <v>680202.84569774731</v>
          </cell>
          <cell r="FE129">
            <v>168079.09300575336</v>
          </cell>
          <cell r="FF129">
            <v>5540.6667619029413</v>
          </cell>
          <cell r="FG129" t="str">
            <v/>
          </cell>
          <cell r="FH129" t="str">
            <v/>
          </cell>
        </row>
        <row r="130">
          <cell r="B130" t="str">
            <v>YES</v>
          </cell>
          <cell r="C130" t="str">
            <v>Heidelberg</v>
          </cell>
          <cell r="D130" t="str">
            <v>Germany</v>
          </cell>
          <cell r="E130" t="str">
            <v>Europe</v>
          </cell>
          <cell r="H130">
            <v>2015</v>
          </cell>
          <cell r="J130" t="str">
            <v>BASIC</v>
          </cell>
          <cell r="K130">
            <v>156267</v>
          </cell>
          <cell r="L130">
            <v>108.84</v>
          </cell>
          <cell r="M130">
            <v>9458833625</v>
          </cell>
          <cell r="N130">
            <v>118897.4</v>
          </cell>
          <cell r="O130">
            <v>125562.8</v>
          </cell>
          <cell r="P130" t="str">
            <v>NE</v>
          </cell>
          <cell r="Q130">
            <v>128948.8</v>
          </cell>
          <cell r="R130">
            <v>254208.3</v>
          </cell>
          <cell r="S130" t="str">
            <v>NE</v>
          </cell>
          <cell r="T130">
            <v>7658</v>
          </cell>
          <cell r="U130">
            <v>62522.5</v>
          </cell>
          <cell r="V130" t="str">
            <v>NE</v>
          </cell>
          <cell r="W130" t="str">
            <v>IE (I.1.1)</v>
          </cell>
          <cell r="X130" t="str">
            <v>NO</v>
          </cell>
          <cell r="Y130" t="str">
            <v>NO</v>
          </cell>
          <cell r="Z130">
            <v>28525.84</v>
          </cell>
          <cell r="AA130" t="str">
            <v>IE</v>
          </cell>
          <cell r="AB130" t="str">
            <v>IE</v>
          </cell>
          <cell r="AC130" t="str">
            <v>NE</v>
          </cell>
          <cell r="AD130" t="str">
            <v>NO</v>
          </cell>
          <cell r="AE130" t="str">
            <v>NO</v>
          </cell>
          <cell r="AF130" t="str">
            <v>NE</v>
          </cell>
          <cell r="AG130" t="str">
            <v>NO</v>
          </cell>
          <cell r="AH130">
            <v>2925</v>
          </cell>
          <cell r="AI130">
            <v>251219.76849455893</v>
          </cell>
          <cell r="AJ130">
            <v>80.250000000000014</v>
          </cell>
          <cell r="AK130" t="str">
            <v>NE</v>
          </cell>
          <cell r="AL130">
            <v>105</v>
          </cell>
          <cell r="AM130">
            <v>11453.28</v>
          </cell>
          <cell r="AN130" t="str">
            <v>NE</v>
          </cell>
          <cell r="AO130">
            <v>2221.26608977551</v>
          </cell>
          <cell r="AP130" t="str">
            <v>NO</v>
          </cell>
          <cell r="AQ130" t="str">
            <v>NE</v>
          </cell>
          <cell r="AR130" t="str">
            <v>NO</v>
          </cell>
          <cell r="AS130" t="str">
            <v>NO</v>
          </cell>
          <cell r="AT130" t="str">
            <v>NE</v>
          </cell>
          <cell r="AU130" t="str">
            <v>NO</v>
          </cell>
          <cell r="AV130" t="str">
            <v>NO</v>
          </cell>
          <cell r="AW130" t="str">
            <v>NE</v>
          </cell>
          <cell r="AX130" t="str">
            <v>NO</v>
          </cell>
          <cell r="AY130" t="str">
            <v>NO</v>
          </cell>
          <cell r="AZ130" t="str">
            <v>NO</v>
          </cell>
          <cell r="BA130">
            <v>551.24700000000007</v>
          </cell>
          <cell r="BB130" t="str">
            <v>NO</v>
          </cell>
          <cell r="BC130">
            <v>1443.7747839966469</v>
          </cell>
          <cell r="BD130" t="str">
            <v>NO</v>
          </cell>
          <cell r="BE130">
            <v>0</v>
          </cell>
          <cell r="BF130" t="str">
            <v>NO</v>
          </cell>
          <cell r="BG130">
            <v>1063</v>
          </cell>
          <cell r="BH130" t="str">
            <v>NO</v>
          </cell>
          <cell r="BI130">
            <v>1385</v>
          </cell>
          <cell r="BJ130" t="str">
            <v>NE</v>
          </cell>
          <cell r="BK130" t="str">
            <v>NE</v>
          </cell>
          <cell r="BL130">
            <v>747</v>
          </cell>
          <cell r="BM130">
            <v>17826</v>
          </cell>
          <cell r="BN130" t="str">
            <v>NE</v>
          </cell>
          <cell r="BO130" t="str">
            <v>NE</v>
          </cell>
          <cell r="BP130">
            <v>0</v>
          </cell>
          <cell r="BQ130">
            <v>0</v>
          </cell>
          <cell r="BR130">
            <v>0</v>
          </cell>
          <cell r="BS130">
            <v>0</v>
          </cell>
          <cell r="BT130">
            <v>0</v>
          </cell>
          <cell r="BU130">
            <v>0</v>
          </cell>
          <cell r="BW130">
            <v>967416.6115843344</v>
          </cell>
          <cell r="BX130">
            <v>985989.6115843344</v>
          </cell>
          <cell r="BY130">
            <v>985989.6115843344</v>
          </cell>
          <cell r="BZ130">
            <v>563517.09636833111</v>
          </cell>
          <cell r="CA130">
            <v>700722.8</v>
          </cell>
          <cell r="CB130">
            <v>265079.56458433444</v>
          </cell>
          <cell r="CC130">
            <v>1614.2470000000001</v>
          </cell>
          <cell r="CD130">
            <v>700722.8</v>
          </cell>
          <cell r="CE130">
            <v>265079.56458433444</v>
          </cell>
          <cell r="CF130">
            <v>1614.2470000000001</v>
          </cell>
          <cell r="CG130" t="str">
            <v/>
          </cell>
          <cell r="CH130">
            <v>18573</v>
          </cell>
          <cell r="CI130">
            <v>286955.04000000004</v>
          </cell>
          <cell r="CK130">
            <v>253546.03458433444</v>
          </cell>
          <cell r="CL130">
            <v>1614.2470000000001</v>
          </cell>
          <cell r="CM130">
            <v>2828.7747839966469</v>
          </cell>
          <cell r="CN130" t="str">
            <v/>
          </cell>
          <cell r="CO130">
            <v>18573</v>
          </cell>
          <cell r="CP130">
            <v>244460.2</v>
          </cell>
          <cell r="CQ130">
            <v>383157.1</v>
          </cell>
          <cell r="CR130">
            <v>70180.5</v>
          </cell>
          <cell r="CS130" t="str">
            <v/>
          </cell>
          <cell r="CT130" t="str">
            <v/>
          </cell>
          <cell r="CU130" t="str">
            <v/>
          </cell>
          <cell r="CV130" t="str">
            <v/>
          </cell>
          <cell r="CW130">
            <v>2925</v>
          </cell>
          <cell r="CX130">
            <v>251300.01849455893</v>
          </cell>
          <cell r="CY130">
            <v>11558.28</v>
          </cell>
          <cell r="CZ130">
            <v>2221.26608977551</v>
          </cell>
          <cell r="DA130" t="str">
            <v/>
          </cell>
          <cell r="DB130" t="str">
            <v/>
          </cell>
          <cell r="DC130" t="str">
            <v/>
          </cell>
          <cell r="DD130">
            <v>551.24700000000007</v>
          </cell>
          <cell r="DE130" t="str">
            <v/>
          </cell>
          <cell r="DF130">
            <v>1063</v>
          </cell>
          <cell r="DG130">
            <v>244460.2</v>
          </cell>
          <cell r="DH130">
            <v>383157.1</v>
          </cell>
          <cell r="DI130">
            <v>70180.5</v>
          </cell>
          <cell r="DJ130" t="str">
            <v/>
          </cell>
          <cell r="DK130" t="str">
            <v/>
          </cell>
          <cell r="DL130" t="str">
            <v/>
          </cell>
          <cell r="DM130" t="str">
            <v/>
          </cell>
          <cell r="DN130">
            <v>2925</v>
          </cell>
          <cell r="DO130">
            <v>251300.01849455893</v>
          </cell>
          <cell r="DP130">
            <v>11558.28</v>
          </cell>
          <cell r="DQ130">
            <v>2221.26608977551</v>
          </cell>
          <cell r="DR130" t="str">
            <v/>
          </cell>
          <cell r="DS130" t="str">
            <v/>
          </cell>
          <cell r="DT130" t="str">
            <v/>
          </cell>
          <cell r="DU130">
            <v>551.24700000000007</v>
          </cell>
          <cell r="DV130" t="str">
            <v/>
          </cell>
          <cell r="DW130">
            <v>1063</v>
          </cell>
          <cell r="DX130" t="str">
            <v/>
          </cell>
          <cell r="DY130" t="str">
            <v/>
          </cell>
          <cell r="DZ130">
            <v>747</v>
          </cell>
          <cell r="EA130">
            <v>17826</v>
          </cell>
          <cell r="EB130" t="str">
            <v/>
          </cell>
          <cell r="EC130" t="str">
            <v/>
          </cell>
          <cell r="ED130">
            <v>118897.4</v>
          </cell>
          <cell r="EE130">
            <v>128948.8</v>
          </cell>
          <cell r="EF130">
            <v>7658</v>
          </cell>
          <cell r="EG130" t="str">
            <v>IE (I.1.1)</v>
          </cell>
          <cell r="EH130">
            <v>28525.84</v>
          </cell>
          <cell r="EI130" t="str">
            <v/>
          </cell>
          <cell r="EJ130" t="str">
            <v/>
          </cell>
          <cell r="EK130" t="str">
            <v/>
          </cell>
          <cell r="EL130">
            <v>2925</v>
          </cell>
          <cell r="EM130">
            <v>251219.76849455893</v>
          </cell>
          <cell r="EN130">
            <v>105</v>
          </cell>
          <cell r="EO130">
            <v>2221.26608977551</v>
          </cell>
          <cell r="EP130" t="str">
            <v/>
          </cell>
          <cell r="EQ130" t="str">
            <v/>
          </cell>
          <cell r="ER130" t="str">
            <v/>
          </cell>
          <cell r="ES130">
            <v>1995.0217839966469</v>
          </cell>
          <cell r="ET130" t="str">
            <v/>
          </cell>
          <cell r="EU130">
            <v>2448</v>
          </cell>
          <cell r="EV130" t="str">
            <v/>
          </cell>
          <cell r="EW130" t="str">
            <v/>
          </cell>
          <cell r="EX130">
            <v>747</v>
          </cell>
          <cell r="EY130">
            <v>17826</v>
          </cell>
          <cell r="EZ130" t="str">
            <v/>
          </cell>
          <cell r="FA130">
            <v>700722.8</v>
          </cell>
          <cell r="FB130">
            <v>265079.56458433444</v>
          </cell>
          <cell r="FC130">
            <v>1614.2470000000001</v>
          </cell>
          <cell r="FD130">
            <v>700722.8</v>
          </cell>
          <cell r="FE130">
            <v>265079.56458433444</v>
          </cell>
          <cell r="FF130">
            <v>1614.2470000000001</v>
          </cell>
          <cell r="FG130" t="str">
            <v/>
          </cell>
          <cell r="FH130">
            <v>18573</v>
          </cell>
        </row>
        <row r="131">
          <cell r="B131" t="str">
            <v>Yes</v>
          </cell>
          <cell r="C131" t="str">
            <v>Amsterdam</v>
          </cell>
          <cell r="D131" t="str">
            <v>The Netherlands</v>
          </cell>
          <cell r="E131" t="str">
            <v>Europe</v>
          </cell>
          <cell r="H131">
            <v>2015</v>
          </cell>
          <cell r="J131" t="str">
            <v>BASIC</v>
          </cell>
          <cell r="K131">
            <v>822272</v>
          </cell>
          <cell r="L131">
            <v>164.76</v>
          </cell>
          <cell r="M131">
            <v>65943000000</v>
          </cell>
          <cell r="N131">
            <v>531352.78926392726</v>
          </cell>
          <cell r="O131">
            <v>428969.05429549678</v>
          </cell>
          <cell r="P131" t="str">
            <v>NE</v>
          </cell>
          <cell r="Q131">
            <v>729804.76372710825</v>
          </cell>
          <cell r="R131">
            <v>1700467.9442543741</v>
          </cell>
          <cell r="S131" t="str">
            <v>NE</v>
          </cell>
          <cell r="T131">
            <v>40334.394592568467</v>
          </cell>
          <cell r="U131">
            <v>145094.43121519708</v>
          </cell>
          <cell r="V131" t="str">
            <v>NE</v>
          </cell>
          <cell r="W131">
            <v>7386.7136708191492</v>
          </cell>
          <cell r="X131">
            <v>23218.531429871033</v>
          </cell>
          <cell r="Y131" t="str">
            <v>NE</v>
          </cell>
          <cell r="Z131">
            <v>4249207.5120000001</v>
          </cell>
          <cell r="AA131">
            <v>13386.237228425924</v>
          </cell>
          <cell r="AB131">
            <v>30427.982089360466</v>
          </cell>
          <cell r="AC131" t="str">
            <v>NE</v>
          </cell>
          <cell r="AD131" t="str">
            <v>NO</v>
          </cell>
          <cell r="AE131" t="str">
            <v>NO</v>
          </cell>
          <cell r="AF131" t="str">
            <v>NO</v>
          </cell>
          <cell r="AG131">
            <v>8.4527395838930719</v>
          </cell>
          <cell r="AH131">
            <v>15958.851095634043</v>
          </cell>
          <cell r="AI131">
            <v>849822.90062780969</v>
          </cell>
          <cell r="AJ131" t="str">
            <v>IE</v>
          </cell>
          <cell r="AK131" t="str">
            <v>NE</v>
          </cell>
          <cell r="AL131" t="str">
            <v>NO</v>
          </cell>
          <cell r="AM131" t="str">
            <v>IE</v>
          </cell>
          <cell r="AN131" t="str">
            <v>NE</v>
          </cell>
          <cell r="AO131">
            <v>188844.32562506635</v>
          </cell>
          <cell r="AP131" t="str">
            <v>IE</v>
          </cell>
          <cell r="AQ131" t="str">
            <v>NE</v>
          </cell>
          <cell r="AR131">
            <v>423.71310720000008</v>
          </cell>
          <cell r="AS131" t="str">
            <v>NO</v>
          </cell>
          <cell r="AT131" t="str">
            <v>NE</v>
          </cell>
          <cell r="AU131">
            <v>84700</v>
          </cell>
          <cell r="AV131" t="str">
            <v>IE</v>
          </cell>
          <cell r="AW131" t="str">
            <v>NE</v>
          </cell>
          <cell r="AX131" t="str">
            <v>NO</v>
          </cell>
          <cell r="AY131" t="str">
            <v>NO</v>
          </cell>
          <cell r="AZ131" t="str">
            <v>NO</v>
          </cell>
          <cell r="BA131" t="str">
            <v>NO</v>
          </cell>
          <cell r="BB131" t="str">
            <v>NO</v>
          </cell>
          <cell r="BC131" t="str">
            <v>NO</v>
          </cell>
          <cell r="BD131" t="str">
            <v>NO</v>
          </cell>
          <cell r="BE131" t="str">
            <v>NO</v>
          </cell>
          <cell r="BF131" t="str">
            <v>NO</v>
          </cell>
          <cell r="BG131">
            <v>14157.564974772751</v>
          </cell>
          <cell r="BH131" t="str">
            <v>NO</v>
          </cell>
          <cell r="BI131" t="str">
            <v>NO</v>
          </cell>
          <cell r="BJ131" t="str">
            <v>NE</v>
          </cell>
          <cell r="BK131" t="str">
            <v>NE</v>
          </cell>
          <cell r="BL131" t="str">
            <v>NE</v>
          </cell>
          <cell r="BM131" t="str">
            <v>NE</v>
          </cell>
          <cell r="BN131" t="str">
            <v>NE</v>
          </cell>
          <cell r="BO131">
            <v>0</v>
          </cell>
          <cell r="BP131">
            <v>0</v>
          </cell>
          <cell r="BQ131">
            <v>0</v>
          </cell>
          <cell r="BR131">
            <v>0</v>
          </cell>
          <cell r="BS131">
            <v>0</v>
          </cell>
          <cell r="BT131">
            <v>0</v>
          </cell>
          <cell r="BU131">
            <v>0</v>
          </cell>
          <cell r="BW131">
            <v>4804358.6499372153</v>
          </cell>
          <cell r="BX131">
            <v>4804358.6499372153</v>
          </cell>
          <cell r="BY131">
            <v>4804358.6499372153</v>
          </cell>
          <cell r="BZ131">
            <v>6725388.2186529161</v>
          </cell>
          <cell r="CA131">
            <v>3666410.145602366</v>
          </cell>
          <cell r="CB131">
            <v>1123790.9393600761</v>
          </cell>
          <cell r="CC131">
            <v>14157.564974772751</v>
          </cell>
          <cell r="CD131">
            <v>3666410.145602366</v>
          </cell>
          <cell r="CE131">
            <v>1123790.9393600761</v>
          </cell>
          <cell r="CF131">
            <v>14157.564974772751</v>
          </cell>
          <cell r="CG131" t="str">
            <v/>
          </cell>
          <cell r="CH131" t="str">
            <v/>
          </cell>
          <cell r="CI131">
            <v>5587439.7143180668</v>
          </cell>
          <cell r="CK131">
            <v>1123790.9393600761</v>
          </cell>
          <cell r="CL131">
            <v>14157.564974772751</v>
          </cell>
          <cell r="CM131" t="str">
            <v/>
          </cell>
          <cell r="CN131" t="str">
            <v/>
          </cell>
          <cell r="CO131" t="str">
            <v/>
          </cell>
          <cell r="CP131">
            <v>960321.84355942404</v>
          </cell>
          <cell r="CQ131">
            <v>2430272.7079814821</v>
          </cell>
          <cell r="CR131">
            <v>185428.82580776553</v>
          </cell>
          <cell r="CS131">
            <v>30605.245100690183</v>
          </cell>
          <cell r="CT131">
            <v>43814.219317786388</v>
          </cell>
          <cell r="CU131" t="str">
            <v/>
          </cell>
          <cell r="CV131">
            <v>8.4527395838930719</v>
          </cell>
          <cell r="CW131">
            <v>15958.851095634043</v>
          </cell>
          <cell r="CX131">
            <v>849822.90062780969</v>
          </cell>
          <cell r="CY131" t="str">
            <v/>
          </cell>
          <cell r="CZ131">
            <v>188844.32562506635</v>
          </cell>
          <cell r="DA131">
            <v>423.71310720000008</v>
          </cell>
          <cell r="DB131">
            <v>84700</v>
          </cell>
          <cell r="DC131" t="str">
            <v/>
          </cell>
          <cell r="DD131" t="str">
            <v/>
          </cell>
          <cell r="DE131" t="str">
            <v/>
          </cell>
          <cell r="DF131">
            <v>14157.564974772751</v>
          </cell>
          <cell r="DG131">
            <v>960321.84355942404</v>
          </cell>
          <cell r="DH131">
            <v>2430272.7079814821</v>
          </cell>
          <cell r="DI131">
            <v>185428.82580776553</v>
          </cell>
          <cell r="DJ131">
            <v>30605.245100690183</v>
          </cell>
          <cell r="DK131">
            <v>43814.219317786388</v>
          </cell>
          <cell r="DL131" t="str">
            <v/>
          </cell>
          <cell r="DM131">
            <v>8.4527395838930719</v>
          </cell>
          <cell r="DN131">
            <v>15958.851095634043</v>
          </cell>
          <cell r="DO131">
            <v>849822.90062780969</v>
          </cell>
          <cell r="DP131" t="str">
            <v/>
          </cell>
          <cell r="DQ131">
            <v>188844.32562506635</v>
          </cell>
          <cell r="DR131">
            <v>423.71310720000008</v>
          </cell>
          <cell r="DS131">
            <v>84700</v>
          </cell>
          <cell r="DT131" t="str">
            <v/>
          </cell>
          <cell r="DU131" t="str">
            <v/>
          </cell>
          <cell r="DV131" t="str">
            <v/>
          </cell>
          <cell r="DW131">
            <v>14157.564974772751</v>
          </cell>
          <cell r="DX131" t="str">
            <v/>
          </cell>
          <cell r="DY131" t="str">
            <v/>
          </cell>
          <cell r="DZ131" t="str">
            <v/>
          </cell>
          <cell r="EA131" t="str">
            <v/>
          </cell>
          <cell r="EB131" t="str">
            <v/>
          </cell>
          <cell r="EC131" t="str">
            <v/>
          </cell>
          <cell r="ED131">
            <v>531352.78926392726</v>
          </cell>
          <cell r="EE131">
            <v>729804.76372710825</v>
          </cell>
          <cell r="EF131">
            <v>40334.394592568467</v>
          </cell>
          <cell r="EG131">
            <v>7386.7136708191492</v>
          </cell>
          <cell r="EH131">
            <v>4249207.5120000001</v>
          </cell>
          <cell r="EI131">
            <v>13386.237228425924</v>
          </cell>
          <cell r="EJ131" t="str">
            <v/>
          </cell>
          <cell r="EK131">
            <v>8.4527395838930719</v>
          </cell>
          <cell r="EL131">
            <v>15958.851095634043</v>
          </cell>
          <cell r="EM131">
            <v>849822.90062780969</v>
          </cell>
          <cell r="EN131" t="str">
            <v/>
          </cell>
          <cell r="EO131">
            <v>188844.32562506635</v>
          </cell>
          <cell r="EP131">
            <v>423.71310720000008</v>
          </cell>
          <cell r="EQ131">
            <v>84700</v>
          </cell>
          <cell r="ER131" t="str">
            <v/>
          </cell>
          <cell r="ES131" t="str">
            <v/>
          </cell>
          <cell r="ET131" t="str">
            <v/>
          </cell>
          <cell r="EU131">
            <v>14157.564974772751</v>
          </cell>
          <cell r="EV131" t="str">
            <v/>
          </cell>
          <cell r="EW131" t="str">
            <v/>
          </cell>
          <cell r="EX131" t="str">
            <v/>
          </cell>
          <cell r="EY131" t="str">
            <v/>
          </cell>
          <cell r="EZ131" t="str">
            <v/>
          </cell>
          <cell r="FA131">
            <v>3666410.145602366</v>
          </cell>
          <cell r="FB131">
            <v>1123790.9393600761</v>
          </cell>
          <cell r="FC131">
            <v>14157.564974772751</v>
          </cell>
          <cell r="FD131">
            <v>3666410.145602366</v>
          </cell>
          <cell r="FE131">
            <v>1123790.9393600761</v>
          </cell>
          <cell r="FF131">
            <v>14157.564974772751</v>
          </cell>
          <cell r="FG131" t="str">
            <v/>
          </cell>
          <cell r="FH131" t="str">
            <v/>
          </cell>
        </row>
        <row r="132">
          <cell r="B132" t="str">
            <v>Yes</v>
          </cell>
          <cell r="C132" t="str">
            <v>Tshwane</v>
          </cell>
          <cell r="D132" t="str">
            <v>South Africa</v>
          </cell>
          <cell r="E132" t="str">
            <v>Africa</v>
          </cell>
          <cell r="H132">
            <v>2014</v>
          </cell>
          <cell r="J132" t="str">
            <v>BASIC</v>
          </cell>
          <cell r="K132">
            <v>3075380</v>
          </cell>
          <cell r="L132">
            <v>6368</v>
          </cell>
          <cell r="M132">
            <v>55836000000</v>
          </cell>
          <cell r="N132">
            <v>55103.24323271012</v>
          </cell>
          <cell r="O132">
            <v>3120757.4271072596</v>
          </cell>
          <cell r="P132">
            <v>85308.071747218768</v>
          </cell>
          <cell r="Q132">
            <v>895.02644980539003</v>
          </cell>
          <cell r="R132">
            <v>1705417.6844046335</v>
          </cell>
          <cell r="S132">
            <v>46618.776876555297</v>
          </cell>
          <cell r="T132">
            <v>319008.54286682833</v>
          </cell>
          <cell r="U132">
            <v>5178325.8863319214</v>
          </cell>
          <cell r="V132">
            <v>141553.13463474164</v>
          </cell>
          <cell r="W132">
            <v>2772.8264760000006</v>
          </cell>
          <cell r="X132" t="str">
            <v>IE</v>
          </cell>
          <cell r="Y132" t="str">
            <v>NE</v>
          </cell>
          <cell r="Z132">
            <v>2332.8123455000004</v>
          </cell>
          <cell r="AA132" t="str">
            <v>IE</v>
          </cell>
          <cell r="AB132">
            <v>352025.35139020684</v>
          </cell>
          <cell r="AC132">
            <v>9622.8574744023226</v>
          </cell>
          <cell r="AD132" t="str">
            <v>NO</v>
          </cell>
          <cell r="AE132">
            <v>1590624.9215961376</v>
          </cell>
          <cell r="AF132">
            <v>43480.836977520645</v>
          </cell>
          <cell r="AG132" t="str">
            <v>NO</v>
          </cell>
          <cell r="AH132">
            <v>771.30905560267854</v>
          </cell>
          <cell r="AI132">
            <v>4480562.7585596619</v>
          </cell>
          <cell r="AJ132" t="str">
            <v>NO</v>
          </cell>
          <cell r="AK132" t="str">
            <v>NE</v>
          </cell>
          <cell r="AL132" t="str">
            <v>IE</v>
          </cell>
          <cell r="AM132">
            <v>71694.063650699871</v>
          </cell>
          <cell r="AN132">
            <v>1959.8070239739159</v>
          </cell>
          <cell r="AO132" t="str">
            <v>NO</v>
          </cell>
          <cell r="AP132" t="str">
            <v>NO</v>
          </cell>
          <cell r="AQ132" t="str">
            <v>NO</v>
          </cell>
          <cell r="AR132" t="str">
            <v>IE</v>
          </cell>
          <cell r="AS132" t="str">
            <v>IE</v>
          </cell>
          <cell r="AT132">
            <v>14271.087499734915</v>
          </cell>
          <cell r="AU132" t="str">
            <v>IE</v>
          </cell>
          <cell r="AV132" t="str">
            <v>IE</v>
          </cell>
          <cell r="AW132" t="str">
            <v>NE</v>
          </cell>
          <cell r="AX132">
            <v>10716878.592</v>
          </cell>
          <cell r="AY132" t="str">
            <v>NO</v>
          </cell>
          <cell r="AZ132" t="str">
            <v>IE</v>
          </cell>
          <cell r="BA132" t="str">
            <v>NO</v>
          </cell>
          <cell r="BB132" t="str">
            <v>NO</v>
          </cell>
          <cell r="BC132" t="str">
            <v>NO</v>
          </cell>
          <cell r="BD132" t="str">
            <v>NO</v>
          </cell>
          <cell r="BE132" t="str">
            <v>NO</v>
          </cell>
          <cell r="BF132" t="str">
            <v>NO</v>
          </cell>
          <cell r="BG132">
            <v>131127.41289193652</v>
          </cell>
          <cell r="BH132" t="str">
            <v>NO</v>
          </cell>
          <cell r="BI132" t="str">
            <v>IE</v>
          </cell>
          <cell r="BJ132" t="str">
            <v>NE</v>
          </cell>
          <cell r="BK132" t="str">
            <v>NE</v>
          </cell>
          <cell r="BL132" t="str">
            <v>NE</v>
          </cell>
          <cell r="BM132" t="str">
            <v>NE</v>
          </cell>
          <cell r="BN132" t="str">
            <v>NE</v>
          </cell>
          <cell r="BO132" t="str">
            <v>NE</v>
          </cell>
          <cell r="BP132">
            <v>0</v>
          </cell>
          <cell r="BQ132">
            <v>0</v>
          </cell>
          <cell r="BR132">
            <v>0</v>
          </cell>
          <cell r="BS132">
            <v>0</v>
          </cell>
          <cell r="BT132">
            <v>0</v>
          </cell>
          <cell r="BU132">
            <v>0</v>
          </cell>
          <cell r="BW132">
            <v>27725965.046013407</v>
          </cell>
          <cell r="BX132">
            <v>28068779.618247554</v>
          </cell>
          <cell r="BY132">
            <v>28068779.618247554</v>
          </cell>
          <cell r="BZ132">
            <v>15709452.523878045</v>
          </cell>
          <cell r="CA132">
            <v>12325702.218911106</v>
          </cell>
          <cell r="CB132">
            <v>4552256.8222103622</v>
          </cell>
          <cell r="CC132">
            <v>10848006.004891938</v>
          </cell>
          <cell r="CD132">
            <v>12652285.896621544</v>
          </cell>
          <cell r="CE132">
            <v>4568487.7167340703</v>
          </cell>
          <cell r="CF132">
            <v>10848006.004891938</v>
          </cell>
          <cell r="CG132" t="str">
            <v/>
          </cell>
          <cell r="CH132" t="str">
            <v/>
          </cell>
          <cell r="CI132">
            <v>380883.76042644656</v>
          </cell>
          <cell r="CK132">
            <v>4480562.7585596619</v>
          </cell>
          <cell r="CL132">
            <v>10848006.004891938</v>
          </cell>
          <cell r="CM132" t="str">
            <v/>
          </cell>
          <cell r="CN132" t="str">
            <v/>
          </cell>
          <cell r="CO132" t="str">
            <v/>
          </cell>
          <cell r="CP132">
            <v>3175860.6703399699</v>
          </cell>
          <cell r="CQ132">
            <v>1706312.7108544388</v>
          </cell>
          <cell r="CR132">
            <v>5497334.4291987494</v>
          </cell>
          <cell r="CS132">
            <v>2772.8264760000006</v>
          </cell>
          <cell r="CT132">
            <v>352025.35139020684</v>
          </cell>
          <cell r="CU132">
            <v>1590624.9215961376</v>
          </cell>
          <cell r="CV132" t="str">
            <v/>
          </cell>
          <cell r="CW132">
            <v>771.30905560267854</v>
          </cell>
          <cell r="CX132">
            <v>4480562.7585596619</v>
          </cell>
          <cell r="CY132">
            <v>71694.063650699871</v>
          </cell>
          <cell r="CZ132" t="str">
            <v/>
          </cell>
          <cell r="DA132" t="str">
            <v/>
          </cell>
          <cell r="DB132" t="str">
            <v/>
          </cell>
          <cell r="DC132">
            <v>10716878.592</v>
          </cell>
          <cell r="DD132" t="str">
            <v/>
          </cell>
          <cell r="DE132" t="str">
            <v/>
          </cell>
          <cell r="DF132">
            <v>131127.41289193652</v>
          </cell>
          <cell r="DG132">
            <v>3261168.7420871886</v>
          </cell>
          <cell r="DH132">
            <v>1752931.4877309941</v>
          </cell>
          <cell r="DI132">
            <v>5638887.5638334909</v>
          </cell>
          <cell r="DJ132">
            <v>2772.8264760000006</v>
          </cell>
          <cell r="DK132">
            <v>361648.20886460919</v>
          </cell>
          <cell r="DL132">
            <v>1634105.7585736583</v>
          </cell>
          <cell r="DM132" t="str">
            <v/>
          </cell>
          <cell r="DN132">
            <v>771.30905560267854</v>
          </cell>
          <cell r="DO132">
            <v>4480562.7585596619</v>
          </cell>
          <cell r="DP132">
            <v>73653.870674673788</v>
          </cell>
          <cell r="DQ132" t="str">
            <v/>
          </cell>
          <cell r="DR132">
            <v>14271.087499734915</v>
          </cell>
          <cell r="DS132" t="str">
            <v/>
          </cell>
          <cell r="DT132">
            <v>10716878.592</v>
          </cell>
          <cell r="DU132" t="str">
            <v/>
          </cell>
          <cell r="DV132" t="str">
            <v/>
          </cell>
          <cell r="DW132">
            <v>131127.41289193652</v>
          </cell>
          <cell r="DX132" t="str">
            <v/>
          </cell>
          <cell r="DY132" t="str">
            <v/>
          </cell>
          <cell r="DZ132" t="str">
            <v/>
          </cell>
          <cell r="EA132" t="str">
            <v/>
          </cell>
          <cell r="EB132" t="str">
            <v/>
          </cell>
          <cell r="EC132" t="str">
            <v/>
          </cell>
          <cell r="ED132">
            <v>55103.24323271012</v>
          </cell>
          <cell r="EE132">
            <v>895.02644980539003</v>
          </cell>
          <cell r="EF132">
            <v>319008.54286682833</v>
          </cell>
          <cell r="EG132">
            <v>2772.8264760000006</v>
          </cell>
          <cell r="EH132">
            <v>2332.8123455000004</v>
          </cell>
          <cell r="EI132" t="str">
            <v/>
          </cell>
          <cell r="EJ132" t="str">
            <v/>
          </cell>
          <cell r="EK132" t="str">
            <v/>
          </cell>
          <cell r="EL132">
            <v>771.30905560267854</v>
          </cell>
          <cell r="EM132">
            <v>4480562.7585596619</v>
          </cell>
          <cell r="EN132" t="str">
            <v/>
          </cell>
          <cell r="EO132" t="str">
            <v/>
          </cell>
          <cell r="EP132" t="str">
            <v/>
          </cell>
          <cell r="EQ132" t="str">
            <v/>
          </cell>
          <cell r="ER132">
            <v>10716878.592</v>
          </cell>
          <cell r="ES132" t="str">
            <v/>
          </cell>
          <cell r="ET132" t="str">
            <v/>
          </cell>
          <cell r="EU132">
            <v>131127.41289193652</v>
          </cell>
          <cell r="EV132" t="str">
            <v/>
          </cell>
          <cell r="EW132" t="str">
            <v/>
          </cell>
          <cell r="EX132" t="str">
            <v/>
          </cell>
          <cell r="EY132" t="str">
            <v/>
          </cell>
          <cell r="EZ132" t="str">
            <v/>
          </cell>
          <cell r="FA132">
            <v>12325702.218911106</v>
          </cell>
          <cell r="FB132">
            <v>4552256.8222103622</v>
          </cell>
          <cell r="FC132">
            <v>10848006.004891938</v>
          </cell>
          <cell r="FD132">
            <v>12652285.896621544</v>
          </cell>
          <cell r="FE132">
            <v>4568487.7167340703</v>
          </cell>
          <cell r="FF132">
            <v>10848006.004891938</v>
          </cell>
          <cell r="FG132" t="str">
            <v/>
          </cell>
          <cell r="FH132" t="str">
            <v/>
          </cell>
        </row>
        <row r="133">
          <cell r="B133" t="str">
            <v>Yes</v>
          </cell>
          <cell r="C133" t="str">
            <v>Salvador</v>
          </cell>
          <cell r="D133" t="str">
            <v>Brazil</v>
          </cell>
          <cell r="E133" t="str">
            <v>Latin America</v>
          </cell>
          <cell r="H133">
            <v>2013</v>
          </cell>
          <cell r="J133" t="str">
            <v>BASIC</v>
          </cell>
          <cell r="K133">
            <v>2883682</v>
          </cell>
          <cell r="L133">
            <v>692.81899999999996</v>
          </cell>
          <cell r="M133">
            <v>24880523713.9212</v>
          </cell>
          <cell r="N133">
            <v>257871.51440109394</v>
          </cell>
          <cell r="O133">
            <v>167842.64246666667</v>
          </cell>
          <cell r="P133" t="str">
            <v>NE</v>
          </cell>
          <cell r="Q133">
            <v>177791.06517253403</v>
          </cell>
          <cell r="R133">
            <v>163459.84957580004</v>
          </cell>
          <cell r="S133" t="str">
            <v>NE</v>
          </cell>
          <cell r="T133">
            <v>33139.928263019727</v>
          </cell>
          <cell r="U133">
            <v>22935.737033333335</v>
          </cell>
          <cell r="V133" t="str">
            <v>NE</v>
          </cell>
          <cell r="W133" t="str">
            <v>IE</v>
          </cell>
          <cell r="X133">
            <v>710.07046666666679</v>
          </cell>
          <cell r="Y133" t="str">
            <v>NE</v>
          </cell>
          <cell r="Z133" t="str">
            <v>IE</v>
          </cell>
          <cell r="AA133" t="str">
            <v>NO</v>
          </cell>
          <cell r="AB133" t="str">
            <v>NO</v>
          </cell>
          <cell r="AC133" t="str">
            <v>NO</v>
          </cell>
          <cell r="AD133" t="str">
            <v>NO</v>
          </cell>
          <cell r="AE133" t="str">
            <v>NO</v>
          </cell>
          <cell r="AF133" t="str">
            <v>NO</v>
          </cell>
          <cell r="AG133" t="str">
            <v>NO</v>
          </cell>
          <cell r="AH133">
            <v>715.53899999999999</v>
          </cell>
          <cell r="AI133">
            <v>2029654.1307840967</v>
          </cell>
          <cell r="AJ133" t="str">
            <v>NO</v>
          </cell>
          <cell r="AK133" t="str">
            <v>NE</v>
          </cell>
          <cell r="AL133" t="str">
            <v>NO</v>
          </cell>
          <cell r="AM133">
            <v>11518.583912066668</v>
          </cell>
          <cell r="AN133" t="str">
            <v>NE</v>
          </cell>
          <cell r="AO133">
            <v>62121.578680632796</v>
          </cell>
          <cell r="AP133" t="str">
            <v>NO</v>
          </cell>
          <cell r="AQ133" t="str">
            <v>NE</v>
          </cell>
          <cell r="AR133">
            <v>648094.90705886018</v>
          </cell>
          <cell r="AS133" t="str">
            <v>NO</v>
          </cell>
          <cell r="AT133" t="str">
            <v>NE</v>
          </cell>
          <cell r="AU133" t="str">
            <v>IE</v>
          </cell>
          <cell r="AV133" t="str">
            <v>IE</v>
          </cell>
          <cell r="AW133" t="str">
            <v>NO</v>
          </cell>
          <cell r="AX133">
            <v>62376.418795500045</v>
          </cell>
          <cell r="AY133" t="str">
            <v>NO</v>
          </cell>
          <cell r="AZ133">
            <v>7946.5005764999987</v>
          </cell>
          <cell r="BA133" t="str">
            <v>NO</v>
          </cell>
          <cell r="BB133" t="str">
            <v>NO</v>
          </cell>
          <cell r="BC133" t="str">
            <v>NO</v>
          </cell>
          <cell r="BD133" t="str">
            <v>NO</v>
          </cell>
          <cell r="BE133">
            <v>87.12</v>
          </cell>
          <cell r="BF133" t="str">
            <v>NO</v>
          </cell>
          <cell r="BG133">
            <v>202843.42041022837</v>
          </cell>
          <cell r="BH133" t="str">
            <v>NO</v>
          </cell>
          <cell r="BI133" t="str">
            <v>NO</v>
          </cell>
          <cell r="BJ133" t="str">
            <v>NE</v>
          </cell>
          <cell r="BK133" t="str">
            <v>NE</v>
          </cell>
          <cell r="BL133" t="str">
            <v>NE</v>
          </cell>
          <cell r="BM133" t="str">
            <v>NE</v>
          </cell>
          <cell r="BN133" t="str">
            <v>NE</v>
          </cell>
          <cell r="BO133" t="str">
            <v>NE</v>
          </cell>
          <cell r="BP133">
            <v>0</v>
          </cell>
          <cell r="BQ133">
            <v>0</v>
          </cell>
          <cell r="BR133">
            <v>0</v>
          </cell>
          <cell r="BS133">
            <v>0</v>
          </cell>
          <cell r="BT133">
            <v>0</v>
          </cell>
          <cell r="BU133">
            <v>0</v>
          </cell>
          <cell r="BW133">
            <v>3841162.5060204989</v>
          </cell>
          <cell r="BX133">
            <v>3841162.5060204989</v>
          </cell>
          <cell r="BY133">
            <v>3841162.5060204989</v>
          </cell>
          <cell r="BZ133">
            <v>3482555.0031424658</v>
          </cell>
          <cell r="CA133">
            <v>824466.34637911443</v>
          </cell>
          <cell r="CB133">
            <v>2751389.2004356561</v>
          </cell>
          <cell r="CC133">
            <v>265306.95920572843</v>
          </cell>
          <cell r="CD133">
            <v>824466.34637911443</v>
          </cell>
          <cell r="CE133">
            <v>2751389.2004356561</v>
          </cell>
          <cell r="CF133">
            <v>265306.95920572843</v>
          </cell>
          <cell r="CG133" t="str">
            <v/>
          </cell>
          <cell r="CH133" t="str">
            <v/>
          </cell>
          <cell r="CI133">
            <v>469518.04683664767</v>
          </cell>
          <cell r="CK133">
            <v>2739870.6165235899</v>
          </cell>
          <cell r="CL133">
            <v>265219.83920572844</v>
          </cell>
          <cell r="CM133">
            <v>7946.5005764999987</v>
          </cell>
          <cell r="CN133" t="str">
            <v/>
          </cell>
          <cell r="CO133" t="str">
            <v/>
          </cell>
          <cell r="CP133">
            <v>425714.15686776058</v>
          </cell>
          <cell r="CQ133">
            <v>341250.91474833409</v>
          </cell>
          <cell r="CR133">
            <v>56075.665296353065</v>
          </cell>
          <cell r="CS133">
            <v>710.07046666666679</v>
          </cell>
          <cell r="CT133" t="str">
            <v/>
          </cell>
          <cell r="CU133" t="str">
            <v/>
          </cell>
          <cell r="CV133" t="str">
            <v/>
          </cell>
          <cell r="CW133">
            <v>715.53899999999999</v>
          </cell>
          <cell r="CX133">
            <v>2029654.1307840967</v>
          </cell>
          <cell r="CY133">
            <v>11518.583912066668</v>
          </cell>
          <cell r="CZ133">
            <v>62121.578680632796</v>
          </cell>
          <cell r="DA133">
            <v>648094.90705886018</v>
          </cell>
          <cell r="DB133" t="str">
            <v/>
          </cell>
          <cell r="DC133">
            <v>62376.418795500045</v>
          </cell>
          <cell r="DD133" t="str">
            <v/>
          </cell>
          <cell r="DE133">
            <v>87.12</v>
          </cell>
          <cell r="DF133">
            <v>202843.42041022837</v>
          </cell>
          <cell r="DG133">
            <v>425714.15686776058</v>
          </cell>
          <cell r="DH133">
            <v>341250.91474833409</v>
          </cell>
          <cell r="DI133">
            <v>56075.665296353065</v>
          </cell>
          <cell r="DJ133">
            <v>710.07046666666679</v>
          </cell>
          <cell r="DK133" t="str">
            <v/>
          </cell>
          <cell r="DL133" t="str">
            <v/>
          </cell>
          <cell r="DM133" t="str">
            <v/>
          </cell>
          <cell r="DN133">
            <v>715.53899999999999</v>
          </cell>
          <cell r="DO133">
            <v>2029654.1307840967</v>
          </cell>
          <cell r="DP133">
            <v>11518.583912066668</v>
          </cell>
          <cell r="DQ133">
            <v>62121.578680632796</v>
          </cell>
          <cell r="DR133">
            <v>648094.90705886018</v>
          </cell>
          <cell r="DS133" t="str">
            <v/>
          </cell>
          <cell r="DT133">
            <v>62376.418795500045</v>
          </cell>
          <cell r="DU133" t="str">
            <v/>
          </cell>
          <cell r="DV133">
            <v>87.12</v>
          </cell>
          <cell r="DW133">
            <v>202843.42041022837</v>
          </cell>
          <cell r="DX133" t="str">
            <v/>
          </cell>
          <cell r="DY133" t="str">
            <v/>
          </cell>
          <cell r="DZ133" t="str">
            <v/>
          </cell>
          <cell r="EA133" t="str">
            <v/>
          </cell>
          <cell r="EB133" t="str">
            <v/>
          </cell>
          <cell r="EC133" t="str">
            <v/>
          </cell>
          <cell r="ED133">
            <v>257871.51440109394</v>
          </cell>
          <cell r="EE133">
            <v>177791.06517253403</v>
          </cell>
          <cell r="EF133">
            <v>33139.928263019727</v>
          </cell>
          <cell r="EG133" t="str">
            <v/>
          </cell>
          <cell r="EH133" t="str">
            <v/>
          </cell>
          <cell r="EI133" t="str">
            <v/>
          </cell>
          <cell r="EJ133" t="str">
            <v/>
          </cell>
          <cell r="EK133" t="str">
            <v/>
          </cell>
          <cell r="EL133">
            <v>715.53899999999999</v>
          </cell>
          <cell r="EM133">
            <v>2029654.1307840967</v>
          </cell>
          <cell r="EN133" t="str">
            <v/>
          </cell>
          <cell r="EO133">
            <v>62121.578680632796</v>
          </cell>
          <cell r="EP133">
            <v>648094.90705886018</v>
          </cell>
          <cell r="EQ133" t="str">
            <v/>
          </cell>
          <cell r="ER133">
            <v>70322.919372000048</v>
          </cell>
          <cell r="ES133" t="str">
            <v/>
          </cell>
          <cell r="ET133" t="str">
            <v/>
          </cell>
          <cell r="EU133">
            <v>202843.42041022837</v>
          </cell>
          <cell r="EV133" t="str">
            <v/>
          </cell>
          <cell r="EW133" t="str">
            <v/>
          </cell>
          <cell r="EX133" t="str">
            <v/>
          </cell>
          <cell r="EY133" t="str">
            <v/>
          </cell>
          <cell r="EZ133" t="str">
            <v/>
          </cell>
          <cell r="FA133">
            <v>824466.34637911443</v>
          </cell>
          <cell r="FB133">
            <v>2751389.2004356561</v>
          </cell>
          <cell r="FC133">
            <v>265306.95920572843</v>
          </cell>
          <cell r="FD133">
            <v>824466.34637911443</v>
          </cell>
          <cell r="FE133">
            <v>2751389.2004356561</v>
          </cell>
          <cell r="FF133">
            <v>265306.95920572843</v>
          </cell>
          <cell r="FG133" t="str">
            <v/>
          </cell>
          <cell r="FH133" t="str">
            <v/>
          </cell>
        </row>
        <row r="134">
          <cell r="B134" t="str">
            <v>Yes</v>
          </cell>
          <cell r="C134" t="str">
            <v>Accra</v>
          </cell>
          <cell r="D134" t="str">
            <v>Ghana</v>
          </cell>
          <cell r="E134" t="str">
            <v>Africa</v>
          </cell>
          <cell r="H134">
            <v>2015</v>
          </cell>
          <cell r="J134" t="str">
            <v>BASIC</v>
          </cell>
          <cell r="K134">
            <v>1999810</v>
          </cell>
          <cell r="L134">
            <v>137</v>
          </cell>
          <cell r="M134">
            <v>4200000000</v>
          </cell>
          <cell r="N134">
            <v>215456.94676519078</v>
          </cell>
          <cell r="O134">
            <v>94035.378258552737</v>
          </cell>
          <cell r="P134" t="str">
            <v>NE</v>
          </cell>
          <cell r="Q134">
            <v>21044.603256358783</v>
          </cell>
          <cell r="R134">
            <v>49137.809881702742</v>
          </cell>
          <cell r="S134" t="str">
            <v>NE</v>
          </cell>
          <cell r="T134">
            <v>43929.769266276264</v>
          </cell>
          <cell r="U134">
            <v>198027.64968514626</v>
          </cell>
          <cell r="V134" t="str">
            <v>NE</v>
          </cell>
          <cell r="W134" t="str">
            <v>NO</v>
          </cell>
          <cell r="X134" t="str">
            <v>NO</v>
          </cell>
          <cell r="Y134" t="str">
            <v>NE</v>
          </cell>
          <cell r="Z134" t="str">
            <v>NO</v>
          </cell>
          <cell r="AA134" t="str">
            <v>NO</v>
          </cell>
          <cell r="AB134" t="str">
            <v>IE</v>
          </cell>
          <cell r="AC134" t="str">
            <v>NE</v>
          </cell>
          <cell r="AD134" t="str">
            <v>NO</v>
          </cell>
          <cell r="AE134" t="str">
            <v>NO</v>
          </cell>
          <cell r="AF134" t="str">
            <v>NE</v>
          </cell>
          <cell r="AG134" t="str">
            <v>NO</v>
          </cell>
          <cell r="AH134" t="str">
            <v>NO</v>
          </cell>
          <cell r="AI134">
            <v>700463.60799008107</v>
          </cell>
          <cell r="AJ134" t="str">
            <v>NO</v>
          </cell>
          <cell r="AK134" t="str">
            <v>NE</v>
          </cell>
          <cell r="AL134" t="str">
            <v>IE</v>
          </cell>
          <cell r="AM134" t="str">
            <v>NO</v>
          </cell>
          <cell r="AN134" t="str">
            <v>NE</v>
          </cell>
          <cell r="AO134">
            <v>8361.1197573960908</v>
          </cell>
          <cell r="AP134" t="str">
            <v>NO</v>
          </cell>
          <cell r="AQ134" t="str">
            <v>NE</v>
          </cell>
          <cell r="AR134" t="str">
            <v>NO</v>
          </cell>
          <cell r="AS134" t="str">
            <v>NO</v>
          </cell>
          <cell r="AT134">
            <v>251321.50243886397</v>
          </cell>
          <cell r="AU134" t="str">
            <v>IE</v>
          </cell>
          <cell r="AV134" t="str">
            <v>NO</v>
          </cell>
          <cell r="AW134" t="str">
            <v>NE</v>
          </cell>
          <cell r="AX134" t="str">
            <v>NO</v>
          </cell>
          <cell r="AY134">
            <v>658219.62239694572</v>
          </cell>
          <cell r="AZ134" t="str">
            <v>NO</v>
          </cell>
          <cell r="BA134" t="str">
            <v>NO</v>
          </cell>
          <cell r="BB134">
            <v>9703.1467599999996</v>
          </cell>
          <cell r="BC134" t="str">
            <v>NO</v>
          </cell>
          <cell r="BD134" t="str">
            <v>NO</v>
          </cell>
          <cell r="BE134" t="str">
            <v>NO</v>
          </cell>
          <cell r="BF134" t="str">
            <v>NO</v>
          </cell>
          <cell r="BG134">
            <v>323524.17345486733</v>
          </cell>
          <cell r="BH134" t="str">
            <v>NO</v>
          </cell>
          <cell r="BI134" t="str">
            <v>NO</v>
          </cell>
          <cell r="BJ134" t="str">
            <v>NE</v>
          </cell>
          <cell r="BK134" t="str">
            <v>NE</v>
          </cell>
          <cell r="BL134" t="str">
            <v>NE</v>
          </cell>
          <cell r="BM134" t="str">
            <v>NE</v>
          </cell>
          <cell r="BN134" t="str">
            <v>NE</v>
          </cell>
          <cell r="BO134" t="str">
            <v>NE</v>
          </cell>
          <cell r="BP134">
            <v>0</v>
          </cell>
          <cell r="BQ134">
            <v>0</v>
          </cell>
          <cell r="BR134">
            <v>0</v>
          </cell>
          <cell r="BS134">
            <v>0</v>
          </cell>
          <cell r="BT134">
            <v>0</v>
          </cell>
          <cell r="BU134">
            <v>0</v>
          </cell>
          <cell r="BW134">
            <v>2321903.8274725177</v>
          </cell>
          <cell r="BX134">
            <v>2573225.3299113819</v>
          </cell>
          <cell r="BY134">
            <v>2573225.3299113819</v>
          </cell>
          <cell r="BZ134">
            <v>1312780.2204901702</v>
          </cell>
          <cell r="CA134">
            <v>621632.15711322753</v>
          </cell>
          <cell r="CB134">
            <v>708824.72774747713</v>
          </cell>
          <cell r="CC134">
            <v>991446.94261181308</v>
          </cell>
          <cell r="CD134">
            <v>621632.15711322753</v>
          </cell>
          <cell r="CE134">
            <v>960146.2301863411</v>
          </cell>
          <cell r="CF134">
            <v>991446.94261181308</v>
          </cell>
          <cell r="CG134" t="str">
            <v/>
          </cell>
          <cell r="CH134" t="str">
            <v/>
          </cell>
          <cell r="CI134">
            <v>280431.31928782584</v>
          </cell>
          <cell r="CK134">
            <v>708824.72774747713</v>
          </cell>
          <cell r="CL134">
            <v>323524.17345486733</v>
          </cell>
          <cell r="CM134" t="str">
            <v/>
          </cell>
          <cell r="CN134" t="str">
            <v/>
          </cell>
          <cell r="CO134" t="str">
            <v/>
          </cell>
          <cell r="CP134">
            <v>309492.3250237435</v>
          </cell>
          <cell r="CQ134">
            <v>70182.413138061529</v>
          </cell>
          <cell r="CR134">
            <v>241957.41895142253</v>
          </cell>
          <cell r="CS134" t="str">
            <v/>
          </cell>
          <cell r="CT134" t="str">
            <v/>
          </cell>
          <cell r="CU134" t="str">
            <v/>
          </cell>
          <cell r="CV134" t="str">
            <v/>
          </cell>
          <cell r="CW134" t="str">
            <v/>
          </cell>
          <cell r="CX134">
            <v>700463.60799008107</v>
          </cell>
          <cell r="CY134" t="str">
            <v/>
          </cell>
          <cell r="CZ134">
            <v>8361.1197573960908</v>
          </cell>
          <cell r="DA134" t="str">
            <v/>
          </cell>
          <cell r="DB134" t="str">
            <v/>
          </cell>
          <cell r="DC134">
            <v>658219.62239694572</v>
          </cell>
          <cell r="DD134">
            <v>9703.1467599999996</v>
          </cell>
          <cell r="DE134" t="str">
            <v/>
          </cell>
          <cell r="DF134">
            <v>323524.17345486733</v>
          </cell>
          <cell r="DG134">
            <v>309492.3250237435</v>
          </cell>
          <cell r="DH134">
            <v>70182.413138061529</v>
          </cell>
          <cell r="DI134">
            <v>241957.41895142253</v>
          </cell>
          <cell r="DJ134" t="str">
            <v/>
          </cell>
          <cell r="DK134" t="str">
            <v/>
          </cell>
          <cell r="DL134" t="str">
            <v/>
          </cell>
          <cell r="DM134" t="str">
            <v/>
          </cell>
          <cell r="DN134" t="str">
            <v/>
          </cell>
          <cell r="DO134">
            <v>700463.60799008107</v>
          </cell>
          <cell r="DP134" t="str">
            <v/>
          </cell>
          <cell r="DQ134">
            <v>8361.1197573960908</v>
          </cell>
          <cell r="DR134">
            <v>251321.50243886397</v>
          </cell>
          <cell r="DS134" t="str">
            <v/>
          </cell>
          <cell r="DT134">
            <v>658219.62239694572</v>
          </cell>
          <cell r="DU134">
            <v>9703.1467599999996</v>
          </cell>
          <cell r="DV134" t="str">
            <v/>
          </cell>
          <cell r="DW134">
            <v>323524.17345486733</v>
          </cell>
          <cell r="DX134" t="str">
            <v/>
          </cell>
          <cell r="DY134" t="str">
            <v/>
          </cell>
          <cell r="DZ134" t="str">
            <v/>
          </cell>
          <cell r="EA134" t="str">
            <v/>
          </cell>
          <cell r="EB134" t="str">
            <v/>
          </cell>
          <cell r="EC134" t="str">
            <v/>
          </cell>
          <cell r="ED134">
            <v>215456.94676519078</v>
          </cell>
          <cell r="EE134">
            <v>21044.603256358783</v>
          </cell>
          <cell r="EF134">
            <v>43929.769266276264</v>
          </cell>
          <cell r="EG134" t="str">
            <v/>
          </cell>
          <cell r="EH134" t="str">
            <v/>
          </cell>
          <cell r="EI134" t="str">
            <v/>
          </cell>
          <cell r="EJ134" t="str">
            <v/>
          </cell>
          <cell r="EK134" t="str">
            <v/>
          </cell>
          <cell r="EL134" t="str">
            <v/>
          </cell>
          <cell r="EM134">
            <v>700463.60799008107</v>
          </cell>
          <cell r="EN134" t="str">
            <v/>
          </cell>
          <cell r="EO134">
            <v>8361.1197573960908</v>
          </cell>
          <cell r="EP134" t="str">
            <v/>
          </cell>
          <cell r="EQ134" t="str">
            <v/>
          </cell>
          <cell r="ER134" t="str">
            <v/>
          </cell>
          <cell r="ES134" t="str">
            <v/>
          </cell>
          <cell r="ET134" t="str">
            <v/>
          </cell>
          <cell r="EU134">
            <v>323524.17345486733</v>
          </cell>
          <cell r="EV134" t="str">
            <v/>
          </cell>
          <cell r="EW134" t="str">
            <v/>
          </cell>
          <cell r="EX134" t="str">
            <v/>
          </cell>
          <cell r="EY134" t="str">
            <v/>
          </cell>
          <cell r="EZ134" t="str">
            <v/>
          </cell>
          <cell r="FA134">
            <v>621632.15711322753</v>
          </cell>
          <cell r="FB134">
            <v>708824.72774747713</v>
          </cell>
          <cell r="FC134">
            <v>991446.94261181308</v>
          </cell>
          <cell r="FD134">
            <v>621632.15711322753</v>
          </cell>
          <cell r="FE134">
            <v>960146.2301863411</v>
          </cell>
          <cell r="FF134">
            <v>991446.94261181308</v>
          </cell>
          <cell r="FG134" t="str">
            <v/>
          </cell>
          <cell r="FH134" t="str">
            <v/>
          </cell>
        </row>
        <row r="135">
          <cell r="B135" t="str">
            <v>Yes</v>
          </cell>
          <cell r="C135" t="str">
            <v>Warsaw</v>
          </cell>
          <cell r="D135" t="str">
            <v>Poland</v>
          </cell>
          <cell r="E135" t="str">
            <v>Europe</v>
          </cell>
          <cell r="H135">
            <v>2014</v>
          </cell>
          <cell r="J135" t="str">
            <v>BASIC</v>
          </cell>
          <cell r="K135">
            <v>1735000</v>
          </cell>
          <cell r="L135">
            <v>517</v>
          </cell>
          <cell r="M135">
            <v>56676967400</v>
          </cell>
          <cell r="N135">
            <v>770239.30088683881</v>
          </cell>
          <cell r="O135">
            <v>3862571.0021407995</v>
          </cell>
          <cell r="P135" t="str">
            <v>NE</v>
          </cell>
          <cell r="Q135">
            <v>166051.17671948799</v>
          </cell>
          <cell r="R135">
            <v>1346634.8946389998</v>
          </cell>
          <cell r="S135" t="str">
            <v>NE</v>
          </cell>
          <cell r="T135">
            <v>142705.75340377601</v>
          </cell>
          <cell r="U135">
            <v>1858682.7882237998</v>
          </cell>
          <cell r="V135" t="str">
            <v>NE</v>
          </cell>
          <cell r="W135" t="str">
            <v>IE</v>
          </cell>
          <cell r="X135" t="str">
            <v>IE</v>
          </cell>
          <cell r="Y135" t="str">
            <v>NE</v>
          </cell>
          <cell r="Z135">
            <v>5590871.5355467098</v>
          </cell>
          <cell r="AA135">
            <v>4125.7824259999998</v>
          </cell>
          <cell r="AB135" t="str">
            <v>NO</v>
          </cell>
          <cell r="AC135" t="str">
            <v>NE</v>
          </cell>
          <cell r="AD135" t="str">
            <v>NO</v>
          </cell>
          <cell r="AE135" t="str">
            <v>NO</v>
          </cell>
          <cell r="AF135" t="str">
            <v>NO</v>
          </cell>
          <cell r="AG135" t="str">
            <v>NO</v>
          </cell>
          <cell r="AH135">
            <v>13562.452908726282</v>
          </cell>
          <cell r="AI135">
            <v>1691341.3281750001</v>
          </cell>
          <cell r="AJ135">
            <v>122.86529639999999</v>
          </cell>
          <cell r="AK135" t="str">
            <v>NE</v>
          </cell>
          <cell r="AL135">
            <v>5730.8940000000002</v>
          </cell>
          <cell r="AM135">
            <v>227751.92495860002</v>
          </cell>
          <cell r="AN135" t="str">
            <v>NE</v>
          </cell>
          <cell r="AO135">
            <v>10.245104000000001</v>
          </cell>
          <cell r="AP135" t="str">
            <v>NO</v>
          </cell>
          <cell r="AQ135" t="str">
            <v>NE</v>
          </cell>
          <cell r="AR135">
            <v>110.80748799999999</v>
          </cell>
          <cell r="AS135" t="str">
            <v>NO</v>
          </cell>
          <cell r="AT135" t="str">
            <v>NE</v>
          </cell>
          <cell r="AU135" t="str">
            <v>C</v>
          </cell>
          <cell r="AV135" t="str">
            <v>NO</v>
          </cell>
          <cell r="AW135" t="str">
            <v>NE</v>
          </cell>
          <cell r="AX135" t="str">
            <v>NO</v>
          </cell>
          <cell r="AY135">
            <v>8083.9195919999984</v>
          </cell>
          <cell r="AZ135" t="str">
            <v>NO</v>
          </cell>
          <cell r="BA135">
            <v>12576.120800000001</v>
          </cell>
          <cell r="BB135">
            <v>2711.703</v>
          </cell>
          <cell r="BC135" t="str">
            <v>NO</v>
          </cell>
          <cell r="BD135">
            <v>9.2749999999999999E-2</v>
          </cell>
          <cell r="BE135" t="str">
            <v>IE</v>
          </cell>
          <cell r="BF135" t="str">
            <v>NO</v>
          </cell>
          <cell r="BG135">
            <v>8420.7999999999993</v>
          </cell>
          <cell r="BH135">
            <v>55.3</v>
          </cell>
          <cell r="BI135">
            <v>265</v>
          </cell>
          <cell r="BJ135" t="str">
            <v>NE</v>
          </cell>
          <cell r="BK135" t="str">
            <v>NE</v>
          </cell>
          <cell r="BL135" t="str">
            <v>NE</v>
          </cell>
          <cell r="BM135" t="str">
            <v>NE</v>
          </cell>
          <cell r="BN135" t="str">
            <v>NE</v>
          </cell>
          <cell r="BO135" t="str">
            <v>NE</v>
          </cell>
          <cell r="BP135">
            <v>0</v>
          </cell>
          <cell r="BQ135">
            <v>0</v>
          </cell>
          <cell r="BR135">
            <v>0</v>
          </cell>
          <cell r="BS135">
            <v>0</v>
          </cell>
          <cell r="BT135">
            <v>0</v>
          </cell>
          <cell r="BU135">
            <v>0</v>
          </cell>
          <cell r="BW135">
            <v>10121489.152512427</v>
          </cell>
          <cell r="BX135">
            <v>10121489.152512427</v>
          </cell>
          <cell r="BY135">
            <v>10121489.152512427</v>
          </cell>
          <cell r="BZ135">
            <v>8406011.290208539</v>
          </cell>
          <cell r="CA135">
            <v>8164573.1513484279</v>
          </cell>
          <cell r="CB135">
            <v>1925068.0650220001</v>
          </cell>
          <cell r="CC135">
            <v>31847.936141999995</v>
          </cell>
          <cell r="CD135">
            <v>8164573.1513484279</v>
          </cell>
          <cell r="CE135">
            <v>1925068.0650220001</v>
          </cell>
          <cell r="CF135">
            <v>31847.936141999995</v>
          </cell>
          <cell r="CG135" t="str">
            <v/>
          </cell>
          <cell r="CH135" t="str">
            <v/>
          </cell>
          <cell r="CI135">
            <v>6687556.0018915385</v>
          </cell>
          <cell r="CK135">
            <v>1697193.2747670002</v>
          </cell>
          <cell r="CL135">
            <v>20997.01355</v>
          </cell>
          <cell r="CM135">
            <v>265</v>
          </cell>
          <cell r="CN135" t="str">
            <v/>
          </cell>
          <cell r="CO135" t="str">
            <v/>
          </cell>
          <cell r="CP135">
            <v>4632810.3030276382</v>
          </cell>
          <cell r="CQ135">
            <v>1512686.0713584879</v>
          </cell>
          <cell r="CR135">
            <v>2001388.5416275759</v>
          </cell>
          <cell r="CS135" t="str">
            <v/>
          </cell>
          <cell r="CT135">
            <v>4125.7824259999998</v>
          </cell>
          <cell r="CU135" t="str">
            <v/>
          </cell>
          <cell r="CV135" t="str">
            <v/>
          </cell>
          <cell r="CW135">
            <v>13562.452908726282</v>
          </cell>
          <cell r="CX135">
            <v>1691464.1934714001</v>
          </cell>
          <cell r="CY135">
            <v>233482.81895860002</v>
          </cell>
          <cell r="CZ135">
            <v>10.245104000000001</v>
          </cell>
          <cell r="DA135">
            <v>110.80748799999999</v>
          </cell>
          <cell r="DB135" t="str">
            <v/>
          </cell>
          <cell r="DC135">
            <v>8083.9195919999984</v>
          </cell>
          <cell r="DD135">
            <v>15287.8238</v>
          </cell>
          <cell r="DE135">
            <v>9.2749999999999999E-2</v>
          </cell>
          <cell r="DF135">
            <v>8476.0999999999985</v>
          </cell>
          <cell r="DG135">
            <v>4632810.3030276382</v>
          </cell>
          <cell r="DH135">
            <v>1512686.0713584879</v>
          </cell>
          <cell r="DI135">
            <v>2001388.5416275759</v>
          </cell>
          <cell r="DJ135" t="str">
            <v/>
          </cell>
          <cell r="DK135">
            <v>4125.7824259999998</v>
          </cell>
          <cell r="DL135" t="str">
            <v/>
          </cell>
          <cell r="DM135" t="str">
            <v/>
          </cell>
          <cell r="DN135">
            <v>13562.452908726282</v>
          </cell>
          <cell r="DO135">
            <v>1691464.1934714001</v>
          </cell>
          <cell r="DP135">
            <v>233482.81895860002</v>
          </cell>
          <cell r="DQ135">
            <v>10.245104000000001</v>
          </cell>
          <cell r="DR135">
            <v>110.80748799999999</v>
          </cell>
          <cell r="DS135" t="str">
            <v/>
          </cell>
          <cell r="DT135">
            <v>8083.9195919999984</v>
          </cell>
          <cell r="DU135">
            <v>15287.8238</v>
          </cell>
          <cell r="DV135">
            <v>9.2749999999999999E-2</v>
          </cell>
          <cell r="DW135">
            <v>8476.0999999999985</v>
          </cell>
          <cell r="DX135" t="str">
            <v/>
          </cell>
          <cell r="DY135" t="str">
            <v/>
          </cell>
          <cell r="DZ135" t="str">
            <v/>
          </cell>
          <cell r="EA135" t="str">
            <v/>
          </cell>
          <cell r="EB135" t="str">
            <v/>
          </cell>
          <cell r="EC135" t="str">
            <v/>
          </cell>
          <cell r="ED135">
            <v>770239.30088683881</v>
          </cell>
          <cell r="EE135">
            <v>166051.17671948799</v>
          </cell>
          <cell r="EF135">
            <v>142705.75340377601</v>
          </cell>
          <cell r="EG135" t="str">
            <v/>
          </cell>
          <cell r="EH135">
            <v>5590871.5355467098</v>
          </cell>
          <cell r="EI135">
            <v>4125.7824259999998</v>
          </cell>
          <cell r="EJ135" t="str">
            <v/>
          </cell>
          <cell r="EK135" t="str">
            <v/>
          </cell>
          <cell r="EL135">
            <v>13562.452908726282</v>
          </cell>
          <cell r="EM135">
            <v>1691341.3281750001</v>
          </cell>
          <cell r="EN135">
            <v>5730.8940000000002</v>
          </cell>
          <cell r="EO135">
            <v>10.245104000000001</v>
          </cell>
          <cell r="EP135">
            <v>110.80748799999999</v>
          </cell>
          <cell r="EQ135" t="str">
            <v/>
          </cell>
          <cell r="ER135" t="str">
            <v/>
          </cell>
          <cell r="ES135">
            <v>12576.120800000001</v>
          </cell>
          <cell r="ET135">
            <v>9.2749999999999999E-2</v>
          </cell>
          <cell r="EU135">
            <v>8685.7999999999993</v>
          </cell>
          <cell r="EV135" t="str">
            <v/>
          </cell>
          <cell r="EW135" t="str">
            <v/>
          </cell>
          <cell r="EX135" t="str">
            <v/>
          </cell>
          <cell r="EY135" t="str">
            <v/>
          </cell>
          <cell r="EZ135" t="str">
            <v/>
          </cell>
          <cell r="FA135">
            <v>8164573.1513484279</v>
          </cell>
          <cell r="FB135">
            <v>1925068.0650220001</v>
          </cell>
          <cell r="FC135">
            <v>31847.936141999995</v>
          </cell>
          <cell r="FD135">
            <v>8164573.1513484279</v>
          </cell>
          <cell r="FE135">
            <v>1925068.0650220001</v>
          </cell>
          <cell r="FF135">
            <v>31847.936141999995</v>
          </cell>
          <cell r="FG135" t="str">
            <v/>
          </cell>
          <cell r="FH135" t="str">
            <v/>
          </cell>
        </row>
        <row r="136">
          <cell r="B136" t="str">
            <v>No</v>
          </cell>
          <cell r="C136" t="str">
            <v>Barcelona</v>
          </cell>
          <cell r="D136" t="str">
            <v>Spain</v>
          </cell>
          <cell r="E136" t="str">
            <v>Europe</v>
          </cell>
          <cell r="H136">
            <v>2013</v>
          </cell>
          <cell r="J136" t="str">
            <v>BASIC</v>
          </cell>
          <cell r="K136">
            <v>1611822</v>
          </cell>
          <cell r="L136">
            <v>102.15</v>
          </cell>
          <cell r="M136">
            <v>94826000000</v>
          </cell>
          <cell r="N136">
            <v>546202.10827058391</v>
          </cell>
          <cell r="O136">
            <v>196127.62995777171</v>
          </cell>
          <cell r="P136" t="str">
            <v>NE</v>
          </cell>
          <cell r="Q136">
            <v>224263.9940758725</v>
          </cell>
          <cell r="R136">
            <v>375312.7368573788</v>
          </cell>
          <cell r="S136" t="str">
            <v>NE</v>
          </cell>
          <cell r="T136">
            <v>442464.18480000005</v>
          </cell>
          <cell r="U136">
            <v>63294.135757754098</v>
          </cell>
          <cell r="V136" t="str">
            <v>NE</v>
          </cell>
          <cell r="W136" t="str">
            <v>IE</v>
          </cell>
          <cell r="X136">
            <v>6928.0255090782712</v>
          </cell>
          <cell r="Y136" t="str">
            <v>NE</v>
          </cell>
          <cell r="Z136">
            <v>730720.54343793122</v>
          </cell>
          <cell r="AA136" t="str">
            <v>NO</v>
          </cell>
          <cell r="AB136" t="str">
            <v>NO</v>
          </cell>
          <cell r="AC136" t="str">
            <v>NE</v>
          </cell>
          <cell r="AD136" t="str">
            <v>NO</v>
          </cell>
          <cell r="AE136" t="str">
            <v>NO</v>
          </cell>
          <cell r="AF136" t="str">
            <v>NE</v>
          </cell>
          <cell r="AG136" t="str">
            <v>NO</v>
          </cell>
          <cell r="AH136">
            <v>17361</v>
          </cell>
          <cell r="AI136">
            <v>965563.60715598764</v>
          </cell>
          <cell r="AJ136" t="str">
            <v>NO</v>
          </cell>
          <cell r="AK136" t="str">
            <v>NE</v>
          </cell>
          <cell r="AL136">
            <v>376.8634890633158</v>
          </cell>
          <cell r="AM136">
            <v>25937.047987688442</v>
          </cell>
          <cell r="AN136" t="str">
            <v>NE</v>
          </cell>
          <cell r="AO136" t="str">
            <v>NO</v>
          </cell>
          <cell r="AP136" t="str">
            <v>NO</v>
          </cell>
          <cell r="AQ136" t="str">
            <v>NE</v>
          </cell>
          <cell r="AR136" t="str">
            <v>NO</v>
          </cell>
          <cell r="AS136" t="str">
            <v>NO</v>
          </cell>
          <cell r="AT136" t="str">
            <v>NE</v>
          </cell>
          <cell r="AU136" t="str">
            <v>NO</v>
          </cell>
          <cell r="AV136" t="str">
            <v>IE</v>
          </cell>
          <cell r="AW136" t="str">
            <v>NE</v>
          </cell>
          <cell r="AX136" t="str">
            <v>NO</v>
          </cell>
          <cell r="AY136" t="str">
            <v>NO</v>
          </cell>
          <cell r="AZ136" t="str">
            <v>NO</v>
          </cell>
          <cell r="BA136">
            <v>15934</v>
          </cell>
          <cell r="BB136">
            <v>17494.7559</v>
          </cell>
          <cell r="BC136">
            <v>10424.530600000002</v>
          </cell>
          <cell r="BD136" t="str">
            <v>NO</v>
          </cell>
          <cell r="BE136" t="str">
            <v>NO</v>
          </cell>
          <cell r="BF136" t="str">
            <v>NO</v>
          </cell>
          <cell r="BG136" t="str">
            <v>NO</v>
          </cell>
          <cell r="BH136">
            <v>28402.6</v>
          </cell>
          <cell r="BI136" t="str">
            <v>NO</v>
          </cell>
          <cell r="BJ136" t="str">
            <v>NE</v>
          </cell>
          <cell r="BK136" t="str">
            <v>NE</v>
          </cell>
          <cell r="BL136" t="str">
            <v>NE</v>
          </cell>
          <cell r="BM136" t="str">
            <v>NE</v>
          </cell>
          <cell r="BN136" t="str">
            <v>NE</v>
          </cell>
          <cell r="BO136" t="str">
            <v>NE</v>
          </cell>
          <cell r="BP136">
            <v>0</v>
          </cell>
          <cell r="BQ136">
            <v>0</v>
          </cell>
          <cell r="BR136">
            <v>0</v>
          </cell>
          <cell r="BS136">
            <v>0</v>
          </cell>
          <cell r="BT136">
            <v>0</v>
          </cell>
          <cell r="BU136">
            <v>0</v>
          </cell>
          <cell r="BW136">
            <v>2925662.6897611786</v>
          </cell>
          <cell r="BX136">
            <v>2925662.6897611786</v>
          </cell>
          <cell r="BY136">
            <v>2925662.6897611786</v>
          </cell>
          <cell r="BZ136">
            <v>2953310.8318294389</v>
          </cell>
          <cell r="CA136">
            <v>1871953.8152284392</v>
          </cell>
          <cell r="CB136">
            <v>991877.51863273943</v>
          </cell>
          <cell r="CC136">
            <v>61831.355900000002</v>
          </cell>
          <cell r="CD136">
            <v>1871953.8152284392</v>
          </cell>
          <cell r="CE136">
            <v>991877.51863273943</v>
          </cell>
          <cell r="CF136">
            <v>61831.355900000002</v>
          </cell>
          <cell r="CG136" t="str">
            <v/>
          </cell>
          <cell r="CH136" t="str">
            <v/>
          </cell>
          <cell r="CI136">
            <v>1961011.8305843878</v>
          </cell>
          <cell r="CK136">
            <v>965940.47064505098</v>
          </cell>
          <cell r="CL136">
            <v>15934</v>
          </cell>
          <cell r="CM136">
            <v>10424.530600000002</v>
          </cell>
          <cell r="CN136" t="str">
            <v/>
          </cell>
          <cell r="CO136" t="str">
            <v/>
          </cell>
          <cell r="CP136">
            <v>742329.73822835565</v>
          </cell>
          <cell r="CQ136">
            <v>599576.73093325133</v>
          </cell>
          <cell r="CR136">
            <v>505758.32055775414</v>
          </cell>
          <cell r="CS136">
            <v>6928.0255090782712</v>
          </cell>
          <cell r="CT136" t="str">
            <v/>
          </cell>
          <cell r="CU136" t="str">
            <v/>
          </cell>
          <cell r="CV136" t="str">
            <v/>
          </cell>
          <cell r="CW136">
            <v>17361</v>
          </cell>
          <cell r="CX136">
            <v>965563.60715598764</v>
          </cell>
          <cell r="CY136">
            <v>26313.911476751757</v>
          </cell>
          <cell r="CZ136" t="str">
            <v/>
          </cell>
          <cell r="DA136" t="str">
            <v/>
          </cell>
          <cell r="DB136" t="str">
            <v/>
          </cell>
          <cell r="DC136" t="str">
            <v/>
          </cell>
          <cell r="DD136">
            <v>33428.755900000004</v>
          </cell>
          <cell r="DE136" t="str">
            <v/>
          </cell>
          <cell r="DF136">
            <v>28402.6</v>
          </cell>
          <cell r="DG136">
            <v>742329.73822835565</v>
          </cell>
          <cell r="DH136">
            <v>599576.73093325133</v>
          </cell>
          <cell r="DI136">
            <v>505758.32055775414</v>
          </cell>
          <cell r="DJ136">
            <v>6928.0255090782712</v>
          </cell>
          <cell r="DK136" t="str">
            <v/>
          </cell>
          <cell r="DL136" t="str">
            <v/>
          </cell>
          <cell r="DM136" t="str">
            <v/>
          </cell>
          <cell r="DN136">
            <v>17361</v>
          </cell>
          <cell r="DO136">
            <v>965563.60715598764</v>
          </cell>
          <cell r="DP136">
            <v>26313.911476751757</v>
          </cell>
          <cell r="DQ136" t="str">
            <v/>
          </cell>
          <cell r="DR136" t="str">
            <v/>
          </cell>
          <cell r="DS136" t="str">
            <v/>
          </cell>
          <cell r="DT136" t="str">
            <v/>
          </cell>
          <cell r="DU136">
            <v>33428.755900000004</v>
          </cell>
          <cell r="DV136" t="str">
            <v/>
          </cell>
          <cell r="DW136">
            <v>28402.6</v>
          </cell>
          <cell r="DX136" t="str">
            <v/>
          </cell>
          <cell r="DY136" t="str">
            <v/>
          </cell>
          <cell r="DZ136" t="str">
            <v/>
          </cell>
          <cell r="EA136" t="str">
            <v/>
          </cell>
          <cell r="EB136" t="str">
            <v/>
          </cell>
          <cell r="EC136" t="str">
            <v/>
          </cell>
          <cell r="ED136">
            <v>546202.10827058391</v>
          </cell>
          <cell r="EE136">
            <v>224263.9940758725</v>
          </cell>
          <cell r="EF136">
            <v>442464.18480000005</v>
          </cell>
          <cell r="EG136" t="str">
            <v/>
          </cell>
          <cell r="EH136">
            <v>730720.54343793122</v>
          </cell>
          <cell r="EI136" t="str">
            <v/>
          </cell>
          <cell r="EJ136" t="str">
            <v/>
          </cell>
          <cell r="EK136" t="str">
            <v/>
          </cell>
          <cell r="EL136">
            <v>17361</v>
          </cell>
          <cell r="EM136">
            <v>965563.60715598764</v>
          </cell>
          <cell r="EN136">
            <v>376.8634890633158</v>
          </cell>
          <cell r="EO136" t="str">
            <v/>
          </cell>
          <cell r="EP136" t="str">
            <v/>
          </cell>
          <cell r="EQ136" t="str">
            <v/>
          </cell>
          <cell r="ER136" t="str">
            <v/>
          </cell>
          <cell r="ES136">
            <v>26358.530600000002</v>
          </cell>
          <cell r="ET136" t="str">
            <v/>
          </cell>
          <cell r="EU136" t="str">
            <v/>
          </cell>
          <cell r="EV136" t="str">
            <v/>
          </cell>
          <cell r="EW136" t="str">
            <v/>
          </cell>
          <cell r="EX136" t="str">
            <v/>
          </cell>
          <cell r="EY136" t="str">
            <v/>
          </cell>
          <cell r="EZ136" t="str">
            <v/>
          </cell>
          <cell r="FA136">
            <v>1871953.8152284392</v>
          </cell>
          <cell r="FB136">
            <v>991877.51863273943</v>
          </cell>
          <cell r="FC136">
            <v>61831.355900000002</v>
          </cell>
          <cell r="FD136">
            <v>1871953.8152284392</v>
          </cell>
          <cell r="FE136">
            <v>991877.51863273943</v>
          </cell>
          <cell r="FF136">
            <v>61831.355900000002</v>
          </cell>
          <cell r="FG136" t="str">
            <v/>
          </cell>
          <cell r="FH136" t="str">
            <v/>
          </cell>
        </row>
        <row r="137">
          <cell r="B137" t="str">
            <v>No</v>
          </cell>
          <cell r="C137" t="str">
            <v>Barcelona</v>
          </cell>
          <cell r="D137" t="str">
            <v>Spain</v>
          </cell>
          <cell r="E137" t="str">
            <v>Europe</v>
          </cell>
          <cell r="H137">
            <v>2014</v>
          </cell>
          <cell r="J137" t="str">
            <v>BASIC</v>
          </cell>
          <cell r="K137">
            <v>1602386</v>
          </cell>
          <cell r="L137">
            <v>102.15</v>
          </cell>
          <cell r="M137">
            <v>94948138297.872299</v>
          </cell>
          <cell r="N137">
            <v>503094.82981680008</v>
          </cell>
          <cell r="O137">
            <v>164521.80756648004</v>
          </cell>
          <cell r="P137" t="str">
            <v>NE</v>
          </cell>
          <cell r="Q137">
            <v>289964.8608804</v>
          </cell>
          <cell r="R137">
            <v>335107.96965828002</v>
          </cell>
          <cell r="S137" t="str">
            <v>NE</v>
          </cell>
          <cell r="T137">
            <v>247044.53469600002</v>
          </cell>
          <cell r="U137">
            <v>51228.444566520011</v>
          </cell>
          <cell r="V137" t="str">
            <v>NE</v>
          </cell>
          <cell r="W137" t="str">
            <v>IE</v>
          </cell>
          <cell r="X137">
            <v>5546.9473207200008</v>
          </cell>
          <cell r="Y137" t="str">
            <v>NE</v>
          </cell>
          <cell r="Z137">
            <v>625524.79208275862</v>
          </cell>
          <cell r="AA137" t="str">
            <v>NO</v>
          </cell>
          <cell r="AB137" t="str">
            <v>NO</v>
          </cell>
          <cell r="AC137" t="str">
            <v>NE</v>
          </cell>
          <cell r="AD137" t="str">
            <v>NO</v>
          </cell>
          <cell r="AE137" t="str">
            <v>NO</v>
          </cell>
          <cell r="AF137" t="str">
            <v>NE</v>
          </cell>
          <cell r="AG137" t="str">
            <v>NO</v>
          </cell>
          <cell r="AH137">
            <v>15107</v>
          </cell>
          <cell r="AI137">
            <v>976680</v>
          </cell>
          <cell r="AJ137" t="str">
            <v>NO</v>
          </cell>
          <cell r="AK137" t="str">
            <v>NE</v>
          </cell>
          <cell r="AL137">
            <v>337.45367520000002</v>
          </cell>
          <cell r="AM137">
            <v>19416.88127808</v>
          </cell>
          <cell r="AN137" t="str">
            <v>NE</v>
          </cell>
          <cell r="AO137" t="str">
            <v>NO</v>
          </cell>
          <cell r="AP137" t="str">
            <v>NO</v>
          </cell>
          <cell r="AQ137" t="str">
            <v>NE</v>
          </cell>
          <cell r="AR137" t="str">
            <v>NO</v>
          </cell>
          <cell r="AS137" t="str">
            <v>NO</v>
          </cell>
          <cell r="AT137" t="str">
            <v>NE</v>
          </cell>
          <cell r="AU137" t="str">
            <v>NO</v>
          </cell>
          <cell r="AV137" t="str">
            <v>IE</v>
          </cell>
          <cell r="AW137" t="str">
            <v>NE</v>
          </cell>
          <cell r="AX137" t="str">
            <v>NO</v>
          </cell>
          <cell r="AY137" t="str">
            <v>NO</v>
          </cell>
          <cell r="AZ137" t="str">
            <v>NO</v>
          </cell>
          <cell r="BA137">
            <v>15846.3624</v>
          </cell>
          <cell r="BB137">
            <v>15199.665700000001</v>
          </cell>
          <cell r="BC137">
            <v>10354.3462</v>
          </cell>
          <cell r="BD137" t="str">
            <v>NO</v>
          </cell>
          <cell r="BE137" t="str">
            <v>NO</v>
          </cell>
          <cell r="BF137" t="str">
            <v>NO</v>
          </cell>
          <cell r="BG137" t="str">
            <v>NO</v>
          </cell>
          <cell r="BH137">
            <v>28235.599999999999</v>
          </cell>
          <cell r="BI137" t="str">
            <v>NO</v>
          </cell>
          <cell r="BJ137" t="str">
            <v>NE</v>
          </cell>
          <cell r="BK137" t="str">
            <v>NE</v>
          </cell>
          <cell r="BL137" t="str">
            <v>NE</v>
          </cell>
          <cell r="BM137" t="str">
            <v>NE</v>
          </cell>
          <cell r="BN137" t="str">
            <v>NE</v>
          </cell>
          <cell r="BO137" t="str">
            <v>NE</v>
          </cell>
          <cell r="BP137">
            <v>0</v>
          </cell>
          <cell r="BQ137">
            <v>0</v>
          </cell>
          <cell r="BR137">
            <v>0</v>
          </cell>
          <cell r="BS137">
            <v>0</v>
          </cell>
          <cell r="BT137">
            <v>0</v>
          </cell>
          <cell r="BU137">
            <v>0</v>
          </cell>
          <cell r="BW137">
            <v>2667332.35755848</v>
          </cell>
          <cell r="BX137">
            <v>2667332.35755848</v>
          </cell>
          <cell r="BY137">
            <v>2667332.35755848</v>
          </cell>
          <cell r="BZ137">
            <v>2683954.1797511592</v>
          </cell>
          <cell r="CA137">
            <v>1611616.3945052002</v>
          </cell>
          <cell r="CB137">
            <v>996434.33495328005</v>
          </cell>
          <cell r="CC137">
            <v>59281.628100000002</v>
          </cell>
          <cell r="CD137">
            <v>1611616.3945052002</v>
          </cell>
          <cell r="CE137">
            <v>996434.33495328005</v>
          </cell>
          <cell r="CF137">
            <v>59281.628100000002</v>
          </cell>
          <cell r="CG137" t="str">
            <v/>
          </cell>
          <cell r="CH137" t="str">
            <v/>
          </cell>
          <cell r="CI137">
            <v>1680736.0174759589</v>
          </cell>
          <cell r="CK137">
            <v>977017.4536752</v>
          </cell>
          <cell r="CL137">
            <v>15846.3624</v>
          </cell>
          <cell r="CM137">
            <v>10354.3462</v>
          </cell>
          <cell r="CN137" t="str">
            <v/>
          </cell>
          <cell r="CO137" t="str">
            <v/>
          </cell>
          <cell r="CP137">
            <v>667616.63738328009</v>
          </cell>
          <cell r="CQ137">
            <v>625072.83053868008</v>
          </cell>
          <cell r="CR137">
            <v>298272.97926252004</v>
          </cell>
          <cell r="CS137">
            <v>5546.9473207200008</v>
          </cell>
          <cell r="CT137" t="str">
            <v/>
          </cell>
          <cell r="CU137" t="str">
            <v/>
          </cell>
          <cell r="CV137" t="str">
            <v/>
          </cell>
          <cell r="CW137">
            <v>15107</v>
          </cell>
          <cell r="CX137">
            <v>976680</v>
          </cell>
          <cell r="CY137">
            <v>19754.334953279998</v>
          </cell>
          <cell r="CZ137" t="str">
            <v/>
          </cell>
          <cell r="DA137" t="str">
            <v/>
          </cell>
          <cell r="DB137" t="str">
            <v/>
          </cell>
          <cell r="DC137" t="str">
            <v/>
          </cell>
          <cell r="DD137">
            <v>31046.028100000003</v>
          </cell>
          <cell r="DE137" t="str">
            <v/>
          </cell>
          <cell r="DF137">
            <v>28235.599999999999</v>
          </cell>
          <cell r="DG137">
            <v>667616.63738328009</v>
          </cell>
          <cell r="DH137">
            <v>625072.83053868008</v>
          </cell>
          <cell r="DI137">
            <v>298272.97926252004</v>
          </cell>
          <cell r="DJ137">
            <v>5546.9473207200008</v>
          </cell>
          <cell r="DK137" t="str">
            <v/>
          </cell>
          <cell r="DL137" t="str">
            <v/>
          </cell>
          <cell r="DM137" t="str">
            <v/>
          </cell>
          <cell r="DN137">
            <v>15107</v>
          </cell>
          <cell r="DO137">
            <v>976680</v>
          </cell>
          <cell r="DP137">
            <v>19754.334953279998</v>
          </cell>
          <cell r="DQ137" t="str">
            <v/>
          </cell>
          <cell r="DR137" t="str">
            <v/>
          </cell>
          <cell r="DS137" t="str">
            <v/>
          </cell>
          <cell r="DT137" t="str">
            <v/>
          </cell>
          <cell r="DU137">
            <v>31046.028100000003</v>
          </cell>
          <cell r="DV137" t="str">
            <v/>
          </cell>
          <cell r="DW137">
            <v>28235.599999999999</v>
          </cell>
          <cell r="DX137" t="str">
            <v/>
          </cell>
          <cell r="DY137" t="str">
            <v/>
          </cell>
          <cell r="DZ137" t="str">
            <v/>
          </cell>
          <cell r="EA137" t="str">
            <v/>
          </cell>
          <cell r="EB137" t="str">
            <v/>
          </cell>
          <cell r="EC137" t="str">
            <v/>
          </cell>
          <cell r="ED137">
            <v>503094.82981680008</v>
          </cell>
          <cell r="EE137">
            <v>289964.8608804</v>
          </cell>
          <cell r="EF137">
            <v>247044.53469600002</v>
          </cell>
          <cell r="EG137" t="str">
            <v/>
          </cell>
          <cell r="EH137">
            <v>625524.79208275862</v>
          </cell>
          <cell r="EI137" t="str">
            <v/>
          </cell>
          <cell r="EJ137" t="str">
            <v/>
          </cell>
          <cell r="EK137" t="str">
            <v/>
          </cell>
          <cell r="EL137">
            <v>15107</v>
          </cell>
          <cell r="EM137">
            <v>976680</v>
          </cell>
          <cell r="EN137">
            <v>337.45367520000002</v>
          </cell>
          <cell r="EO137" t="str">
            <v/>
          </cell>
          <cell r="EP137" t="str">
            <v/>
          </cell>
          <cell r="EQ137" t="str">
            <v/>
          </cell>
          <cell r="ER137" t="str">
            <v/>
          </cell>
          <cell r="ES137">
            <v>26200.708599999998</v>
          </cell>
          <cell r="ET137" t="str">
            <v/>
          </cell>
          <cell r="EU137" t="str">
            <v/>
          </cell>
          <cell r="EV137" t="str">
            <v/>
          </cell>
          <cell r="EW137" t="str">
            <v/>
          </cell>
          <cell r="EX137" t="str">
            <v/>
          </cell>
          <cell r="EY137" t="str">
            <v/>
          </cell>
          <cell r="EZ137" t="str">
            <v/>
          </cell>
          <cell r="FA137">
            <v>1611616.3945052002</v>
          </cell>
          <cell r="FB137">
            <v>996434.33495328005</v>
          </cell>
          <cell r="FC137">
            <v>59281.628100000002</v>
          </cell>
          <cell r="FD137">
            <v>1611616.3945052002</v>
          </cell>
          <cell r="FE137">
            <v>996434.33495328005</v>
          </cell>
          <cell r="FF137">
            <v>59281.628100000002</v>
          </cell>
          <cell r="FG137" t="str">
            <v/>
          </cell>
          <cell r="FH137" t="str">
            <v/>
          </cell>
        </row>
        <row r="138">
          <cell r="B138" t="str">
            <v>No</v>
          </cell>
          <cell r="C138" t="str">
            <v>Barcelona</v>
          </cell>
          <cell r="D138" t="str">
            <v>Spain</v>
          </cell>
          <cell r="E138" t="str">
            <v>Europe</v>
          </cell>
          <cell r="H138">
            <v>2015</v>
          </cell>
          <cell r="J138" t="str">
            <v>BASIC</v>
          </cell>
          <cell r="K138">
            <v>1604555</v>
          </cell>
          <cell r="L138">
            <v>102.15</v>
          </cell>
          <cell r="M138">
            <v>97720316622.691299</v>
          </cell>
          <cell r="N138">
            <v>511993.38204</v>
          </cell>
          <cell r="O138">
            <v>194372.05536</v>
          </cell>
          <cell r="P138" t="str">
            <v>NE</v>
          </cell>
          <cell r="Q138">
            <v>303524.76708000002</v>
          </cell>
          <cell r="R138">
            <v>387058.23064799991</v>
          </cell>
          <cell r="S138" t="str">
            <v>NE</v>
          </cell>
          <cell r="T138">
            <v>253126.89360000001</v>
          </cell>
          <cell r="U138">
            <v>57716.600112</v>
          </cell>
          <cell r="V138" t="str">
            <v>NE</v>
          </cell>
          <cell r="W138" t="str">
            <v>IE</v>
          </cell>
          <cell r="X138">
            <v>6743.5202879999997</v>
          </cell>
          <cell r="Y138" t="str">
            <v>NE</v>
          </cell>
          <cell r="Z138">
            <v>843275.28637241398</v>
          </cell>
          <cell r="AA138" t="str">
            <v>NO</v>
          </cell>
          <cell r="AB138" t="str">
            <v>NO</v>
          </cell>
          <cell r="AC138" t="str">
            <v>NE</v>
          </cell>
          <cell r="AD138" t="str">
            <v>NO</v>
          </cell>
          <cell r="AE138" t="str">
            <v>NO</v>
          </cell>
          <cell r="AF138" t="str">
            <v>NE</v>
          </cell>
          <cell r="AG138" t="str">
            <v>NO</v>
          </cell>
          <cell r="AH138">
            <v>15319</v>
          </cell>
          <cell r="AI138">
            <v>1000817</v>
          </cell>
          <cell r="AJ138" t="str">
            <v>NO</v>
          </cell>
          <cell r="AK138" t="str">
            <v>NE</v>
          </cell>
          <cell r="AL138">
            <v>376.8634890633158</v>
          </cell>
          <cell r="AM138">
            <v>27025.338649709083</v>
          </cell>
          <cell r="AN138" t="str">
            <v>NE</v>
          </cell>
          <cell r="AO138" t="str">
            <v>NO</v>
          </cell>
          <cell r="AP138" t="str">
            <v>NO</v>
          </cell>
          <cell r="AQ138" t="str">
            <v>NE</v>
          </cell>
          <cell r="AR138" t="str">
            <v>NO</v>
          </cell>
          <cell r="AS138" t="str">
            <v>NO</v>
          </cell>
          <cell r="AT138" t="str">
            <v>NE</v>
          </cell>
          <cell r="AU138" t="str">
            <v>NO</v>
          </cell>
          <cell r="AV138" t="str">
            <v>IE</v>
          </cell>
          <cell r="AW138" t="str">
            <v>NE</v>
          </cell>
          <cell r="AX138" t="str">
            <v>NO</v>
          </cell>
          <cell r="AY138" t="str">
            <v>NO</v>
          </cell>
          <cell r="AZ138" t="str">
            <v>NO</v>
          </cell>
          <cell r="BA138">
            <v>33057</v>
          </cell>
          <cell r="BB138">
            <v>36335</v>
          </cell>
          <cell r="BC138">
            <v>23172</v>
          </cell>
          <cell r="BD138" t="str">
            <v>NO</v>
          </cell>
          <cell r="BE138" t="str">
            <v>NO</v>
          </cell>
          <cell r="BF138" t="str">
            <v>NO</v>
          </cell>
          <cell r="BG138" t="str">
            <v>NO</v>
          </cell>
          <cell r="BH138">
            <v>21731.4</v>
          </cell>
          <cell r="BI138" t="str">
            <v>NO</v>
          </cell>
          <cell r="BJ138" t="str">
            <v>NE</v>
          </cell>
          <cell r="BK138" t="str">
            <v>NE</v>
          </cell>
          <cell r="BL138" t="str">
            <v>NE</v>
          </cell>
          <cell r="BM138" t="str">
            <v>NE</v>
          </cell>
          <cell r="BN138" t="str">
            <v>NE</v>
          </cell>
          <cell r="BO138" t="str">
            <v>NE</v>
          </cell>
          <cell r="BP138">
            <v>0</v>
          </cell>
          <cell r="BQ138">
            <v>0</v>
          </cell>
          <cell r="BR138">
            <v>0</v>
          </cell>
          <cell r="BS138">
            <v>0</v>
          </cell>
          <cell r="BT138">
            <v>0</v>
          </cell>
          <cell r="BU138">
            <v>0</v>
          </cell>
          <cell r="BW138">
            <v>2849197.0512667722</v>
          </cell>
          <cell r="BX138">
            <v>2849197.0512667722</v>
          </cell>
          <cell r="BY138">
            <v>2849197.0512667722</v>
          </cell>
          <cell r="BZ138">
            <v>2984662.1925814776</v>
          </cell>
          <cell r="CA138">
            <v>1729854.4491280001</v>
          </cell>
          <cell r="CB138">
            <v>1028219.2021387724</v>
          </cell>
          <cell r="CC138">
            <v>91123.4</v>
          </cell>
          <cell r="CD138">
            <v>1729854.4491280001</v>
          </cell>
          <cell r="CE138">
            <v>1028219.2021387724</v>
          </cell>
          <cell r="CF138">
            <v>91123.4</v>
          </cell>
          <cell r="CG138" t="str">
            <v/>
          </cell>
          <cell r="CH138" t="str">
            <v/>
          </cell>
          <cell r="CI138">
            <v>1927239.3290924141</v>
          </cell>
          <cell r="CK138">
            <v>1001193.8634890633</v>
          </cell>
          <cell r="CL138">
            <v>33057</v>
          </cell>
          <cell r="CM138">
            <v>23172</v>
          </cell>
          <cell r="CN138" t="str">
            <v/>
          </cell>
          <cell r="CO138" t="str">
            <v/>
          </cell>
          <cell r="CP138">
            <v>706365.43739999994</v>
          </cell>
          <cell r="CQ138">
            <v>690582.99772799993</v>
          </cell>
          <cell r="CR138">
            <v>310843.49371200002</v>
          </cell>
          <cell r="CS138">
            <v>6743.5202879999997</v>
          </cell>
          <cell r="CT138" t="str">
            <v/>
          </cell>
          <cell r="CU138" t="str">
            <v/>
          </cell>
          <cell r="CV138" t="str">
            <v/>
          </cell>
          <cell r="CW138">
            <v>15319</v>
          </cell>
          <cell r="CX138">
            <v>1000817</v>
          </cell>
          <cell r="CY138">
            <v>27402.202138772398</v>
          </cell>
          <cell r="CZ138" t="str">
            <v/>
          </cell>
          <cell r="DA138" t="str">
            <v/>
          </cell>
          <cell r="DB138" t="str">
            <v/>
          </cell>
          <cell r="DC138" t="str">
            <v/>
          </cell>
          <cell r="DD138">
            <v>69392</v>
          </cell>
          <cell r="DE138" t="str">
            <v/>
          </cell>
          <cell r="DF138">
            <v>21731.4</v>
          </cell>
          <cell r="DG138">
            <v>706365.43739999994</v>
          </cell>
          <cell r="DH138">
            <v>690582.99772799993</v>
          </cell>
          <cell r="DI138">
            <v>310843.49371200002</v>
          </cell>
          <cell r="DJ138">
            <v>6743.5202879999997</v>
          </cell>
          <cell r="DK138" t="str">
            <v/>
          </cell>
          <cell r="DL138" t="str">
            <v/>
          </cell>
          <cell r="DM138" t="str">
            <v/>
          </cell>
          <cell r="DN138">
            <v>15319</v>
          </cell>
          <cell r="DO138">
            <v>1000817</v>
          </cell>
          <cell r="DP138">
            <v>27402.202138772398</v>
          </cell>
          <cell r="DQ138" t="str">
            <v/>
          </cell>
          <cell r="DR138" t="str">
            <v/>
          </cell>
          <cell r="DS138" t="str">
            <v/>
          </cell>
          <cell r="DT138" t="str">
            <v/>
          </cell>
          <cell r="DU138">
            <v>69392</v>
          </cell>
          <cell r="DV138" t="str">
            <v/>
          </cell>
          <cell r="DW138">
            <v>21731.4</v>
          </cell>
          <cell r="DX138" t="str">
            <v/>
          </cell>
          <cell r="DY138" t="str">
            <v/>
          </cell>
          <cell r="DZ138" t="str">
            <v/>
          </cell>
          <cell r="EA138" t="str">
            <v/>
          </cell>
          <cell r="EB138" t="str">
            <v/>
          </cell>
          <cell r="EC138" t="str">
            <v/>
          </cell>
          <cell r="ED138">
            <v>511993.38204</v>
          </cell>
          <cell r="EE138">
            <v>303524.76708000002</v>
          </cell>
          <cell r="EF138">
            <v>253126.89360000001</v>
          </cell>
          <cell r="EG138" t="str">
            <v/>
          </cell>
          <cell r="EH138">
            <v>843275.28637241398</v>
          </cell>
          <cell r="EI138" t="str">
            <v/>
          </cell>
          <cell r="EJ138" t="str">
            <v/>
          </cell>
          <cell r="EK138" t="str">
            <v/>
          </cell>
          <cell r="EL138">
            <v>15319</v>
          </cell>
          <cell r="EM138">
            <v>1000817</v>
          </cell>
          <cell r="EN138">
            <v>376.8634890633158</v>
          </cell>
          <cell r="EO138" t="str">
            <v/>
          </cell>
          <cell r="EP138" t="str">
            <v/>
          </cell>
          <cell r="EQ138" t="str">
            <v/>
          </cell>
          <cell r="ER138" t="str">
            <v/>
          </cell>
          <cell r="ES138">
            <v>56229</v>
          </cell>
          <cell r="ET138" t="str">
            <v/>
          </cell>
          <cell r="EU138" t="str">
            <v/>
          </cell>
          <cell r="EV138" t="str">
            <v/>
          </cell>
          <cell r="EW138" t="str">
            <v/>
          </cell>
          <cell r="EX138" t="str">
            <v/>
          </cell>
          <cell r="EY138" t="str">
            <v/>
          </cell>
          <cell r="EZ138" t="str">
            <v/>
          </cell>
          <cell r="FA138">
            <v>1729854.4491280001</v>
          </cell>
          <cell r="FB138">
            <v>1028219.2021387724</v>
          </cell>
          <cell r="FC138">
            <v>91123.4</v>
          </cell>
          <cell r="FD138">
            <v>1729854.4491280001</v>
          </cell>
          <cell r="FE138">
            <v>1028219.2021387724</v>
          </cell>
          <cell r="FF138">
            <v>91123.4</v>
          </cell>
          <cell r="FG138" t="str">
            <v/>
          </cell>
          <cell r="FH138" t="str">
            <v/>
          </cell>
        </row>
        <row r="139">
          <cell r="B139" t="str">
            <v>Yes</v>
          </cell>
          <cell r="C139" t="str">
            <v>Barcelona</v>
          </cell>
          <cell r="D139" t="str">
            <v>Spain</v>
          </cell>
          <cell r="E139" t="str">
            <v>Europe</v>
          </cell>
          <cell r="H139">
            <v>2016</v>
          </cell>
          <cell r="J139" t="str">
            <v>BASIC</v>
          </cell>
          <cell r="K139">
            <v>1608746</v>
          </cell>
          <cell r="L139">
            <v>102.15</v>
          </cell>
          <cell r="M139">
            <v>100756972111.554</v>
          </cell>
          <cell r="N139">
            <v>469010.69858880003</v>
          </cell>
          <cell r="O139">
            <v>195653.41016860804</v>
          </cell>
          <cell r="P139" t="str">
            <v>NE</v>
          </cell>
          <cell r="Q139">
            <v>300345.28313040012</v>
          </cell>
          <cell r="R139">
            <v>386726.8563726974</v>
          </cell>
          <cell r="S139" t="str">
            <v>NE</v>
          </cell>
          <cell r="T139">
            <v>232651.24383600001</v>
          </cell>
          <cell r="U139">
            <v>56795.769698534859</v>
          </cell>
          <cell r="V139" t="str">
            <v>NE</v>
          </cell>
          <cell r="W139" t="str">
            <v>IE</v>
          </cell>
          <cell r="X139">
            <v>7069.7295568041718</v>
          </cell>
          <cell r="Y139" t="str">
            <v>NE</v>
          </cell>
          <cell r="Z139">
            <v>841403.95190640015</v>
          </cell>
          <cell r="AA139" t="str">
            <v>NO</v>
          </cell>
          <cell r="AB139" t="str">
            <v>NO</v>
          </cell>
          <cell r="AC139" t="str">
            <v>NE</v>
          </cell>
          <cell r="AD139" t="str">
            <v>NO</v>
          </cell>
          <cell r="AE139" t="str">
            <v>NO</v>
          </cell>
          <cell r="AF139" t="str">
            <v>NE</v>
          </cell>
          <cell r="AG139" t="str">
            <v>NO</v>
          </cell>
          <cell r="AH139">
            <v>14490</v>
          </cell>
          <cell r="AI139">
            <v>1037596.8657287491</v>
          </cell>
          <cell r="AJ139" t="str">
            <v>NO</v>
          </cell>
          <cell r="AK139" t="str">
            <v>NE</v>
          </cell>
          <cell r="AL139">
            <v>1965.4396487999998</v>
          </cell>
          <cell r="AM139">
            <v>32233.428980447534</v>
          </cell>
          <cell r="AN139" t="str">
            <v>NE</v>
          </cell>
          <cell r="AO139" t="str">
            <v>NO</v>
          </cell>
          <cell r="AP139" t="str">
            <v>NO</v>
          </cell>
          <cell r="AQ139" t="str">
            <v>NE</v>
          </cell>
          <cell r="AR139" t="str">
            <v>NO</v>
          </cell>
          <cell r="AS139" t="str">
            <v>NO</v>
          </cell>
          <cell r="AT139" t="str">
            <v>NE</v>
          </cell>
          <cell r="AU139" t="str">
            <v>NO</v>
          </cell>
          <cell r="AV139" t="str">
            <v>IE</v>
          </cell>
          <cell r="AW139" t="str">
            <v>NE</v>
          </cell>
          <cell r="AX139" t="str">
            <v>NO</v>
          </cell>
          <cell r="AY139" t="str">
            <v>NO</v>
          </cell>
          <cell r="AZ139" t="str">
            <v>NO</v>
          </cell>
          <cell r="BA139">
            <v>25865.229824000002</v>
          </cell>
          <cell r="BB139">
            <v>33279.445472899999</v>
          </cell>
          <cell r="BC139">
            <v>17974.961536000003</v>
          </cell>
          <cell r="BD139" t="str">
            <v>NO</v>
          </cell>
          <cell r="BE139" t="str">
            <v>NO</v>
          </cell>
          <cell r="BF139" t="str">
            <v>NO</v>
          </cell>
          <cell r="BG139" t="str">
            <v>NO</v>
          </cell>
          <cell r="BH139">
            <v>21850</v>
          </cell>
          <cell r="BI139" t="str">
            <v>NO</v>
          </cell>
          <cell r="BJ139" t="str">
            <v>NE</v>
          </cell>
          <cell r="BK139" t="str">
            <v>NE</v>
          </cell>
          <cell r="BL139" t="str">
            <v>NE</v>
          </cell>
          <cell r="BM139" t="str">
            <v>NE</v>
          </cell>
          <cell r="BN139" t="str">
            <v>NE</v>
          </cell>
          <cell r="BO139" t="str">
            <v>NE</v>
          </cell>
          <cell r="BP139">
            <v>0</v>
          </cell>
          <cell r="BQ139">
            <v>0</v>
          </cell>
          <cell r="BR139">
            <v>0</v>
          </cell>
          <cell r="BS139">
            <v>0</v>
          </cell>
          <cell r="BT139">
            <v>0</v>
          </cell>
          <cell r="BU139">
            <v>0</v>
          </cell>
          <cell r="BW139">
            <v>2815533.4010067405</v>
          </cell>
          <cell r="BX139">
            <v>2815533.4010067405</v>
          </cell>
          <cell r="BY139">
            <v>2815533.4010067405</v>
          </cell>
          <cell r="BZ139">
            <v>2941303.6741991495</v>
          </cell>
          <cell r="CA139">
            <v>1662742.9913518443</v>
          </cell>
          <cell r="CB139">
            <v>1071795.7343579966</v>
          </cell>
          <cell r="CC139">
            <v>80994.675296900008</v>
          </cell>
          <cell r="CD139">
            <v>1662742.9913518443</v>
          </cell>
          <cell r="CE139">
            <v>1071795.7343579966</v>
          </cell>
          <cell r="CF139">
            <v>80994.675296900008</v>
          </cell>
          <cell r="CG139" t="str">
            <v/>
          </cell>
          <cell r="CH139" t="str">
            <v/>
          </cell>
          <cell r="CI139">
            <v>1857901.1774616004</v>
          </cell>
          <cell r="CK139">
            <v>1039562.305377549</v>
          </cell>
          <cell r="CL139">
            <v>25865.229824000002</v>
          </cell>
          <cell r="CM139">
            <v>17974.961536000003</v>
          </cell>
          <cell r="CN139" t="str">
            <v/>
          </cell>
          <cell r="CO139" t="str">
            <v/>
          </cell>
          <cell r="CP139">
            <v>664664.1087574081</v>
          </cell>
          <cell r="CQ139">
            <v>687072.13950309751</v>
          </cell>
          <cell r="CR139">
            <v>289447.01353453484</v>
          </cell>
          <cell r="CS139">
            <v>7069.7295568041718</v>
          </cell>
          <cell r="CT139" t="str">
            <v/>
          </cell>
          <cell r="CU139" t="str">
            <v/>
          </cell>
          <cell r="CV139" t="str">
            <v/>
          </cell>
          <cell r="CW139">
            <v>14490</v>
          </cell>
          <cell r="CX139">
            <v>1037596.8657287491</v>
          </cell>
          <cell r="CY139">
            <v>34198.868629247532</v>
          </cell>
          <cell r="CZ139" t="str">
            <v/>
          </cell>
          <cell r="DA139" t="str">
            <v/>
          </cell>
          <cell r="DB139" t="str">
            <v/>
          </cell>
          <cell r="DC139" t="str">
            <v/>
          </cell>
          <cell r="DD139">
            <v>59144.675296900001</v>
          </cell>
          <cell r="DE139" t="str">
            <v/>
          </cell>
          <cell r="DF139">
            <v>21850</v>
          </cell>
          <cell r="DG139">
            <v>664664.1087574081</v>
          </cell>
          <cell r="DH139">
            <v>687072.13950309751</v>
          </cell>
          <cell r="DI139">
            <v>289447.01353453484</v>
          </cell>
          <cell r="DJ139">
            <v>7069.7295568041718</v>
          </cell>
          <cell r="DK139" t="str">
            <v/>
          </cell>
          <cell r="DL139" t="str">
            <v/>
          </cell>
          <cell r="DM139" t="str">
            <v/>
          </cell>
          <cell r="DN139">
            <v>14490</v>
          </cell>
          <cell r="DO139">
            <v>1037596.8657287491</v>
          </cell>
          <cell r="DP139">
            <v>34198.868629247532</v>
          </cell>
          <cell r="DQ139" t="str">
            <v/>
          </cell>
          <cell r="DR139" t="str">
            <v/>
          </cell>
          <cell r="DS139" t="str">
            <v/>
          </cell>
          <cell r="DT139" t="str">
            <v/>
          </cell>
          <cell r="DU139">
            <v>59144.675296900001</v>
          </cell>
          <cell r="DV139" t="str">
            <v/>
          </cell>
          <cell r="DW139">
            <v>21850</v>
          </cell>
          <cell r="DX139" t="str">
            <v/>
          </cell>
          <cell r="DY139" t="str">
            <v/>
          </cell>
          <cell r="DZ139" t="str">
            <v/>
          </cell>
          <cell r="EA139" t="str">
            <v/>
          </cell>
          <cell r="EB139" t="str">
            <v/>
          </cell>
          <cell r="EC139" t="str">
            <v/>
          </cell>
          <cell r="ED139">
            <v>469010.69858880003</v>
          </cell>
          <cell r="EE139">
            <v>300345.28313040012</v>
          </cell>
          <cell r="EF139">
            <v>232651.24383600001</v>
          </cell>
          <cell r="EG139" t="str">
            <v/>
          </cell>
          <cell r="EH139">
            <v>841403.95190640015</v>
          </cell>
          <cell r="EI139" t="str">
            <v/>
          </cell>
          <cell r="EJ139" t="str">
            <v/>
          </cell>
          <cell r="EK139" t="str">
            <v/>
          </cell>
          <cell r="EL139">
            <v>14490</v>
          </cell>
          <cell r="EM139">
            <v>1037596.8657287491</v>
          </cell>
          <cell r="EN139">
            <v>1965.4396487999998</v>
          </cell>
          <cell r="EO139" t="str">
            <v/>
          </cell>
          <cell r="EP139" t="str">
            <v/>
          </cell>
          <cell r="EQ139" t="str">
            <v/>
          </cell>
          <cell r="ER139" t="str">
            <v/>
          </cell>
          <cell r="ES139">
            <v>43840.191360000004</v>
          </cell>
          <cell r="ET139" t="str">
            <v/>
          </cell>
          <cell r="EU139" t="str">
            <v/>
          </cell>
          <cell r="EV139" t="str">
            <v/>
          </cell>
          <cell r="EW139" t="str">
            <v/>
          </cell>
          <cell r="EX139" t="str">
            <v/>
          </cell>
          <cell r="EY139" t="str">
            <v/>
          </cell>
          <cell r="EZ139" t="str">
            <v/>
          </cell>
          <cell r="FA139">
            <v>1662742.9913518443</v>
          </cell>
          <cell r="FB139">
            <v>1071795.7343579966</v>
          </cell>
          <cell r="FC139">
            <v>80994.675296900008</v>
          </cell>
          <cell r="FD139">
            <v>1662742.9913518443</v>
          </cell>
          <cell r="FE139">
            <v>1071795.7343579966</v>
          </cell>
          <cell r="FF139">
            <v>80994.675296900008</v>
          </cell>
          <cell r="FG139" t="str">
            <v/>
          </cell>
          <cell r="FH139" t="str">
            <v/>
          </cell>
        </row>
        <row r="140">
          <cell r="B140" t="str">
            <v>Yes</v>
          </cell>
          <cell r="C140" t="str">
            <v>Hong Kong</v>
          </cell>
          <cell r="D140" t="str">
            <v>China</v>
          </cell>
          <cell r="E140" t="str">
            <v>East Asia and Oceania</v>
          </cell>
          <cell r="H140">
            <v>2015</v>
          </cell>
          <cell r="J140" t="str">
            <v>BASIC</v>
          </cell>
          <cell r="K140">
            <v>7309700</v>
          </cell>
          <cell r="L140">
            <v>1110</v>
          </cell>
          <cell r="M140">
            <v>307491923076.9231</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W140">
            <v>39841930.213668525</v>
          </cell>
          <cell r="BX140">
            <v>41128066.957855366</v>
          </cell>
          <cell r="BY140">
            <v>41128066.957855366</v>
          </cell>
          <cell r="BZ140">
            <v>0</v>
          </cell>
          <cell r="CA140">
            <v>29380201.085357625</v>
          </cell>
          <cell r="CB140">
            <v>8018319.9435985629</v>
          </cell>
          <cell r="CC140">
            <v>2443409.1847123364</v>
          </cell>
          <cell r="CD140">
            <v>29380201.085357625</v>
          </cell>
          <cell r="CE140">
            <v>8018319.9435985629</v>
          </cell>
          <cell r="CF140">
            <v>2443409.1847123364</v>
          </cell>
          <cell r="CG140">
            <v>1721893.5181926545</v>
          </cell>
          <cell r="CH140">
            <v>-435756.77400581574</v>
          </cell>
          <cell r="CI140">
            <v>0</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v>29380201.085357625</v>
          </cell>
          <cell r="FB140">
            <v>8018319.9435985629</v>
          </cell>
          <cell r="FC140">
            <v>2443409.1847123364</v>
          </cell>
          <cell r="FD140">
            <v>29380201.085357625</v>
          </cell>
          <cell r="FE140">
            <v>8018319.9435985629</v>
          </cell>
          <cell r="FF140">
            <v>2443409.1847123364</v>
          </cell>
          <cell r="FG140">
            <v>1721893.5181926545</v>
          </cell>
          <cell r="FH140">
            <v>-435756.77400581574</v>
          </cell>
        </row>
        <row r="141">
          <cell r="B141" t="str">
            <v>Yes</v>
          </cell>
          <cell r="C141" t="str">
            <v>Istanbul</v>
          </cell>
          <cell r="D141" t="str">
            <v>Turkey</v>
          </cell>
          <cell r="E141" t="str">
            <v>Europe</v>
          </cell>
          <cell r="H141">
            <v>2015</v>
          </cell>
          <cell r="J141" t="str">
            <v>BASIC</v>
          </cell>
          <cell r="K141">
            <v>14657434</v>
          </cell>
          <cell r="L141">
            <v>5313</v>
          </cell>
          <cell r="M141">
            <v>349000000000</v>
          </cell>
          <cell r="N141">
            <v>8630497.6316253729</v>
          </cell>
          <cell r="O141">
            <v>6652673.1056397827</v>
          </cell>
          <cell r="P141" t="str">
            <v>NE</v>
          </cell>
          <cell r="Q141">
            <v>1495840.2844963989</v>
          </cell>
          <cell r="R141">
            <v>7939815.5714494633</v>
          </cell>
          <cell r="S141" t="str">
            <v>NE</v>
          </cell>
          <cell r="T141">
            <v>3337449.1732385359</v>
          </cell>
          <cell r="U141">
            <v>3508343.8314011171</v>
          </cell>
          <cell r="V141" t="str">
            <v>NE</v>
          </cell>
          <cell r="W141">
            <v>0</v>
          </cell>
          <cell r="X141" t="str">
            <v>IE</v>
          </cell>
          <cell r="Y141" t="str">
            <v>NE</v>
          </cell>
          <cell r="Z141">
            <v>0</v>
          </cell>
          <cell r="AA141" t="str">
            <v>NO</v>
          </cell>
          <cell r="AB141" t="str">
            <v>NO</v>
          </cell>
          <cell r="AC141" t="str">
            <v>NE</v>
          </cell>
          <cell r="AD141" t="str">
            <v>NO</v>
          </cell>
          <cell r="AE141" t="str">
            <v>NO</v>
          </cell>
          <cell r="AF141" t="str">
            <v>NE</v>
          </cell>
          <cell r="AG141" t="str">
            <v>NO</v>
          </cell>
          <cell r="AH141" t="str">
            <v>NO</v>
          </cell>
          <cell r="AI141">
            <v>13081381.319395827</v>
          </cell>
          <cell r="AJ141" t="str">
            <v>NO</v>
          </cell>
          <cell r="AK141" t="str">
            <v>NE</v>
          </cell>
          <cell r="AL141" t="str">
            <v>NO</v>
          </cell>
          <cell r="AM141">
            <v>149474.6135055256</v>
          </cell>
          <cell r="AN141" t="str">
            <v>NE</v>
          </cell>
          <cell r="AO141">
            <v>111798.79678002377</v>
          </cell>
          <cell r="AP141" t="str">
            <v>NO</v>
          </cell>
          <cell r="AQ141">
            <v>757241.23218856822</v>
          </cell>
          <cell r="AR141" t="str">
            <v>NO</v>
          </cell>
          <cell r="AS141" t="str">
            <v>NO</v>
          </cell>
          <cell r="AT141" t="str">
            <v>NE</v>
          </cell>
          <cell r="AU141" t="str">
            <v>NO</v>
          </cell>
          <cell r="AV141" t="str">
            <v>NO</v>
          </cell>
          <cell r="AW141" t="str">
            <v>NE</v>
          </cell>
          <cell r="AX141">
            <v>1855211.5401750004</v>
          </cell>
          <cell r="AY141" t="str">
            <v>NO</v>
          </cell>
          <cell r="AZ141" t="str">
            <v>NO</v>
          </cell>
          <cell r="BA141">
            <v>17496.542550000002</v>
          </cell>
          <cell r="BB141" t="str">
            <v>NO</v>
          </cell>
          <cell r="BC141" t="str">
            <v>NO</v>
          </cell>
          <cell r="BD141">
            <v>4390.9477250000009</v>
          </cell>
          <cell r="BE141" t="str">
            <v>NO</v>
          </cell>
          <cell r="BF141" t="str">
            <v>NO</v>
          </cell>
          <cell r="BG141">
            <v>747826.57858081441</v>
          </cell>
          <cell r="BH141" t="str">
            <v>NO</v>
          </cell>
          <cell r="BI141" t="str">
            <v>NO</v>
          </cell>
          <cell r="BJ141" t="str">
            <v>NE</v>
          </cell>
          <cell r="BK141" t="str">
            <v>NE</v>
          </cell>
          <cell r="BL141" t="str">
            <v>NE</v>
          </cell>
          <cell r="BM141" t="str">
            <v>NE</v>
          </cell>
          <cell r="BN141" t="str">
            <v>NE</v>
          </cell>
          <cell r="BO141" t="str">
            <v>NE</v>
          </cell>
          <cell r="BP141">
            <v>0</v>
          </cell>
          <cell r="BQ141">
            <v>0</v>
          </cell>
          <cell r="BR141">
            <v>0</v>
          </cell>
          <cell r="BS141">
            <v>0</v>
          </cell>
          <cell r="BT141">
            <v>0</v>
          </cell>
          <cell r="BU141">
            <v>0</v>
          </cell>
          <cell r="BW141">
            <v>47532199.936562866</v>
          </cell>
          <cell r="BX141">
            <v>48289441.168751433</v>
          </cell>
          <cell r="BY141">
            <v>48289441.168751433</v>
          </cell>
          <cell r="BZ141">
            <v>29281892.81456697</v>
          </cell>
          <cell r="CA141">
            <v>31564619.597850673</v>
          </cell>
          <cell r="CB141">
            <v>13342654.729681376</v>
          </cell>
          <cell r="CC141">
            <v>2624925.6090308148</v>
          </cell>
          <cell r="CD141">
            <v>31564619.597850673</v>
          </cell>
          <cell r="CE141">
            <v>14099895.961869944</v>
          </cell>
          <cell r="CF141">
            <v>2624925.6090308148</v>
          </cell>
          <cell r="CG141" t="str">
            <v/>
          </cell>
          <cell r="CH141" t="str">
            <v/>
          </cell>
          <cell r="CI141">
            <v>13463787.089360308</v>
          </cell>
          <cell r="CK141">
            <v>13193180.116175851</v>
          </cell>
          <cell r="CL141">
            <v>2624925.6090308148</v>
          </cell>
          <cell r="CM141" t="str">
            <v/>
          </cell>
          <cell r="CN141" t="str">
            <v/>
          </cell>
          <cell r="CO141" t="str">
            <v/>
          </cell>
          <cell r="CP141">
            <v>15283170.737265155</v>
          </cell>
          <cell r="CQ141">
            <v>9435655.8559458628</v>
          </cell>
          <cell r="CR141">
            <v>6845793.0046396535</v>
          </cell>
          <cell r="CS141" t="str">
            <v/>
          </cell>
          <cell r="CT141" t="str">
            <v/>
          </cell>
          <cell r="CU141" t="str">
            <v/>
          </cell>
          <cell r="CV141" t="str">
            <v/>
          </cell>
          <cell r="CW141" t="str">
            <v/>
          </cell>
          <cell r="CX141">
            <v>13081381.319395827</v>
          </cell>
          <cell r="CY141">
            <v>149474.6135055256</v>
          </cell>
          <cell r="CZ141">
            <v>111798.79678002377</v>
          </cell>
          <cell r="DA141" t="str">
            <v/>
          </cell>
          <cell r="DB141" t="str">
            <v/>
          </cell>
          <cell r="DC141">
            <v>1855211.5401750004</v>
          </cell>
          <cell r="DD141">
            <v>17496.542550000002</v>
          </cell>
          <cell r="DE141">
            <v>4390.9477250000009</v>
          </cell>
          <cell r="DF141">
            <v>747826.57858081441</v>
          </cell>
          <cell r="DG141">
            <v>15283170.737265155</v>
          </cell>
          <cell r="DH141">
            <v>9435655.8559458628</v>
          </cell>
          <cell r="DI141">
            <v>6845793.0046396535</v>
          </cell>
          <cell r="DJ141" t="str">
            <v/>
          </cell>
          <cell r="DK141" t="str">
            <v/>
          </cell>
          <cell r="DL141" t="str">
            <v/>
          </cell>
          <cell r="DM141" t="str">
            <v/>
          </cell>
          <cell r="DN141" t="str">
            <v/>
          </cell>
          <cell r="DO141">
            <v>13081381.319395827</v>
          </cell>
          <cell r="DP141">
            <v>149474.6135055256</v>
          </cell>
          <cell r="DQ141">
            <v>869040.02896859194</v>
          </cell>
          <cell r="DR141" t="str">
            <v/>
          </cell>
          <cell r="DS141" t="str">
            <v/>
          </cell>
          <cell r="DT141">
            <v>1855211.5401750004</v>
          </cell>
          <cell r="DU141">
            <v>17496.542550000002</v>
          </cell>
          <cell r="DV141">
            <v>4390.9477250000009</v>
          </cell>
          <cell r="DW141">
            <v>747826.57858081441</v>
          </cell>
          <cell r="DX141" t="str">
            <v/>
          </cell>
          <cell r="DY141" t="str">
            <v/>
          </cell>
          <cell r="DZ141" t="str">
            <v/>
          </cell>
          <cell r="EA141" t="str">
            <v/>
          </cell>
          <cell r="EB141" t="str">
            <v/>
          </cell>
          <cell r="EC141" t="str">
            <v/>
          </cell>
          <cell r="ED141">
            <v>8630497.6316253729</v>
          </cell>
          <cell r="EE141">
            <v>1495840.2844963989</v>
          </cell>
          <cell r="EF141">
            <v>3337449.1732385359</v>
          </cell>
          <cell r="EG141" t="str">
            <v/>
          </cell>
          <cell r="EH141" t="str">
            <v/>
          </cell>
          <cell r="EI141" t="str">
            <v/>
          </cell>
          <cell r="EJ141" t="str">
            <v/>
          </cell>
          <cell r="EK141" t="str">
            <v/>
          </cell>
          <cell r="EL141" t="str">
            <v/>
          </cell>
          <cell r="EM141">
            <v>13081381.319395827</v>
          </cell>
          <cell r="EN141" t="str">
            <v/>
          </cell>
          <cell r="EO141">
            <v>111798.79678002377</v>
          </cell>
          <cell r="EP141" t="str">
            <v/>
          </cell>
          <cell r="EQ141" t="str">
            <v/>
          </cell>
          <cell r="ER141">
            <v>1855211.5401750004</v>
          </cell>
          <cell r="ES141">
            <v>17496.542550000002</v>
          </cell>
          <cell r="ET141">
            <v>4390.9477250000009</v>
          </cell>
          <cell r="EU141">
            <v>747826.57858081441</v>
          </cell>
          <cell r="EV141" t="str">
            <v/>
          </cell>
          <cell r="EW141" t="str">
            <v/>
          </cell>
          <cell r="EX141" t="str">
            <v/>
          </cell>
          <cell r="EY141" t="str">
            <v/>
          </cell>
          <cell r="EZ141" t="str">
            <v/>
          </cell>
          <cell r="FA141">
            <v>31564619.597850673</v>
          </cell>
          <cell r="FB141">
            <v>13342654.729681376</v>
          </cell>
          <cell r="FC141">
            <v>2624925.6090308148</v>
          </cell>
          <cell r="FD141">
            <v>31564619.597850673</v>
          </cell>
          <cell r="FE141">
            <v>14099895.961869944</v>
          </cell>
          <cell r="FF141">
            <v>2624925.6090308148</v>
          </cell>
          <cell r="FG141" t="str">
            <v/>
          </cell>
          <cell r="FH141" t="str">
            <v/>
          </cell>
        </row>
        <row r="142">
          <cell r="B142" t="str">
            <v>Yes</v>
          </cell>
          <cell r="C142" t="str">
            <v>Lagos</v>
          </cell>
          <cell r="D142" t="str">
            <v>Nigeria</v>
          </cell>
          <cell r="E142" t="str">
            <v>Africa</v>
          </cell>
          <cell r="H142">
            <v>2015</v>
          </cell>
          <cell r="J142" t="str">
            <v>BASIC</v>
          </cell>
          <cell r="K142">
            <v>21000000</v>
          </cell>
          <cell r="L142">
            <v>2797.72</v>
          </cell>
          <cell r="M142">
            <v>80000000000</v>
          </cell>
          <cell r="N142">
            <v>4240871.3770972742</v>
          </cell>
          <cell r="O142">
            <v>1693365.2158215381</v>
          </cell>
          <cell r="P142">
            <v>264393.57797229604</v>
          </cell>
          <cell r="Q142">
            <v>1880966.73011265</v>
          </cell>
          <cell r="R142">
            <v>989250.33875626244</v>
          </cell>
          <cell r="S142">
            <v>154456.60164170919</v>
          </cell>
          <cell r="T142">
            <v>4588416.3591525313</v>
          </cell>
          <cell r="U142">
            <v>1011128.0257043055</v>
          </cell>
          <cell r="V142">
            <v>157872.47429334189</v>
          </cell>
          <cell r="W142" t="str">
            <v>NO</v>
          </cell>
          <cell r="X142" t="str">
            <v>IE</v>
          </cell>
          <cell r="Y142" t="str">
            <v>NE</v>
          </cell>
          <cell r="Z142">
            <v>6472195.3029093109</v>
          </cell>
          <cell r="AA142" t="str">
            <v>NO</v>
          </cell>
          <cell r="AB142" t="str">
            <v>NO</v>
          </cell>
          <cell r="AC142" t="str">
            <v>NO</v>
          </cell>
          <cell r="AD142" t="str">
            <v>NO</v>
          </cell>
          <cell r="AE142" t="str">
            <v>IE</v>
          </cell>
          <cell r="AF142" t="str">
            <v>NO</v>
          </cell>
          <cell r="AG142" t="str">
            <v>NO</v>
          </cell>
          <cell r="AH142">
            <v>159213.37001705935</v>
          </cell>
          <cell r="AI142">
            <v>5181442.1773322355</v>
          </cell>
          <cell r="AJ142" t="str">
            <v>NO</v>
          </cell>
          <cell r="AK142" t="str">
            <v>IE</v>
          </cell>
          <cell r="AL142" t="str">
            <v>NO</v>
          </cell>
          <cell r="AM142" t="str">
            <v>NO</v>
          </cell>
          <cell r="AN142" t="str">
            <v>NE</v>
          </cell>
          <cell r="AO142">
            <v>9554.9053406149997</v>
          </cell>
          <cell r="AP142" t="str">
            <v>NO</v>
          </cell>
          <cell r="AQ142" t="str">
            <v>IE</v>
          </cell>
          <cell r="AR142" t="str">
            <v>NO</v>
          </cell>
          <cell r="AS142" t="str">
            <v>NO</v>
          </cell>
          <cell r="AT142">
            <v>1107653.5136302228</v>
          </cell>
          <cell r="AU142" t="str">
            <v>IE</v>
          </cell>
          <cell r="AV142" t="str">
            <v>NO</v>
          </cell>
          <cell r="AW142" t="str">
            <v>NE</v>
          </cell>
          <cell r="AX142">
            <v>6338763.8451200007</v>
          </cell>
          <cell r="AY142" t="str">
            <v>NO</v>
          </cell>
          <cell r="AZ142" t="str">
            <v>NO</v>
          </cell>
          <cell r="BA142" t="str">
            <v>NO</v>
          </cell>
          <cell r="BB142" t="str">
            <v>NO</v>
          </cell>
          <cell r="BC142" t="str">
            <v>NO</v>
          </cell>
          <cell r="BD142" t="str">
            <v>NO</v>
          </cell>
          <cell r="BE142" t="str">
            <v>NO</v>
          </cell>
          <cell r="BF142" t="str">
            <v>NO</v>
          </cell>
          <cell r="BG142">
            <v>3240978.3172500003</v>
          </cell>
          <cell r="BH142" t="str">
            <v>NO</v>
          </cell>
          <cell r="BI142" t="str">
            <v>NO</v>
          </cell>
          <cell r="BJ142" t="str">
            <v>NE</v>
          </cell>
          <cell r="BK142" t="str">
            <v>NE</v>
          </cell>
          <cell r="BL142" t="str">
            <v>NE</v>
          </cell>
          <cell r="BM142" t="str">
            <v>NE</v>
          </cell>
          <cell r="BN142" t="str">
            <v>NE</v>
          </cell>
          <cell r="BO142" t="str">
            <v>NE</v>
          </cell>
          <cell r="BP142">
            <v>0</v>
          </cell>
          <cell r="BQ142">
            <v>0</v>
          </cell>
          <cell r="BR142">
            <v>0</v>
          </cell>
          <cell r="BS142">
            <v>0</v>
          </cell>
          <cell r="BT142">
            <v>0</v>
          </cell>
          <cell r="BU142">
            <v>0</v>
          </cell>
          <cell r="BW142">
            <v>29333950.661704469</v>
          </cell>
          <cell r="BX142">
            <v>31018326.829242039</v>
          </cell>
          <cell r="BY142">
            <v>31018326.829242039</v>
          </cell>
          <cell r="BZ142">
            <v>32112402.384331677</v>
          </cell>
          <cell r="CA142">
            <v>14563211.41666162</v>
          </cell>
          <cell r="CB142">
            <v>5190997.0826728502</v>
          </cell>
          <cell r="CC142">
            <v>9579742.16237</v>
          </cell>
          <cell r="CD142">
            <v>15139934.070568968</v>
          </cell>
          <cell r="CE142">
            <v>6298650.5963030728</v>
          </cell>
          <cell r="CF142">
            <v>9579742.16237</v>
          </cell>
          <cell r="CG142" t="str">
            <v/>
          </cell>
          <cell r="CH142" t="str">
            <v/>
          </cell>
          <cell r="CI142">
            <v>17341663.139288828</v>
          </cell>
          <cell r="CK142">
            <v>5190997.0826728502</v>
          </cell>
          <cell r="CL142">
            <v>9579742.16237</v>
          </cell>
          <cell r="CM142" t="str">
            <v/>
          </cell>
          <cell r="CN142" t="str">
            <v/>
          </cell>
          <cell r="CO142" t="str">
            <v/>
          </cell>
          <cell r="CP142">
            <v>5934236.5929188123</v>
          </cell>
          <cell r="CQ142">
            <v>2870217.0688689123</v>
          </cell>
          <cell r="CR142">
            <v>5599544.3848568369</v>
          </cell>
          <cell r="CS142" t="str">
            <v/>
          </cell>
          <cell r="CT142" t="str">
            <v/>
          </cell>
          <cell r="CU142" t="str">
            <v/>
          </cell>
          <cell r="CV142" t="str">
            <v/>
          </cell>
          <cell r="CW142">
            <v>159213.37001705935</v>
          </cell>
          <cell r="CX142">
            <v>5181442.1773322355</v>
          </cell>
          <cell r="CY142" t="str">
            <v/>
          </cell>
          <cell r="CZ142">
            <v>9554.9053406149997</v>
          </cell>
          <cell r="DA142" t="str">
            <v/>
          </cell>
          <cell r="DB142" t="str">
            <v/>
          </cell>
          <cell r="DC142">
            <v>6338763.8451200007</v>
          </cell>
          <cell r="DD142" t="str">
            <v/>
          </cell>
          <cell r="DE142" t="str">
            <v/>
          </cell>
          <cell r="DF142">
            <v>3240978.3172500003</v>
          </cell>
          <cell r="DG142">
            <v>6198630.170891108</v>
          </cell>
          <cell r="DH142">
            <v>3024673.6705106213</v>
          </cell>
          <cell r="DI142">
            <v>5757416.8591501787</v>
          </cell>
          <cell r="DJ142" t="str">
            <v/>
          </cell>
          <cell r="DK142" t="str">
            <v/>
          </cell>
          <cell r="DL142" t="str">
            <v/>
          </cell>
          <cell r="DM142" t="str">
            <v/>
          </cell>
          <cell r="DN142">
            <v>159213.37001705935</v>
          </cell>
          <cell r="DO142">
            <v>5181442.1773322355</v>
          </cell>
          <cell r="DP142" t="str">
            <v/>
          </cell>
          <cell r="DQ142">
            <v>9554.9053406149997</v>
          </cell>
          <cell r="DR142">
            <v>1107653.5136302228</v>
          </cell>
          <cell r="DS142" t="str">
            <v/>
          </cell>
          <cell r="DT142">
            <v>6338763.8451200007</v>
          </cell>
          <cell r="DU142" t="str">
            <v/>
          </cell>
          <cell r="DV142" t="str">
            <v/>
          </cell>
          <cell r="DW142">
            <v>3240978.3172500003</v>
          </cell>
          <cell r="DX142" t="str">
            <v/>
          </cell>
          <cell r="DY142" t="str">
            <v/>
          </cell>
          <cell r="DZ142" t="str">
            <v/>
          </cell>
          <cell r="EA142" t="str">
            <v/>
          </cell>
          <cell r="EB142" t="str">
            <v/>
          </cell>
          <cell r="EC142" t="str">
            <v/>
          </cell>
          <cell r="ED142">
            <v>4240871.3770972742</v>
          </cell>
          <cell r="EE142">
            <v>1880966.73011265</v>
          </cell>
          <cell r="EF142">
            <v>4588416.3591525313</v>
          </cell>
          <cell r="EG142" t="str">
            <v/>
          </cell>
          <cell r="EH142">
            <v>6472195.3029093109</v>
          </cell>
          <cell r="EI142" t="str">
            <v/>
          </cell>
          <cell r="EJ142" t="str">
            <v/>
          </cell>
          <cell r="EK142" t="str">
            <v/>
          </cell>
          <cell r="EL142">
            <v>159213.37001705935</v>
          </cell>
          <cell r="EM142">
            <v>5181442.1773322355</v>
          </cell>
          <cell r="EN142" t="str">
            <v/>
          </cell>
          <cell r="EO142">
            <v>9554.9053406149997</v>
          </cell>
          <cell r="EP142" t="str">
            <v/>
          </cell>
          <cell r="EQ142" t="str">
            <v/>
          </cell>
          <cell r="ER142">
            <v>6338763.8451200007</v>
          </cell>
          <cell r="ES142" t="str">
            <v/>
          </cell>
          <cell r="ET142" t="str">
            <v/>
          </cell>
          <cell r="EU142">
            <v>3240978.3172500003</v>
          </cell>
          <cell r="EV142" t="str">
            <v/>
          </cell>
          <cell r="EW142" t="str">
            <v/>
          </cell>
          <cell r="EX142" t="str">
            <v/>
          </cell>
          <cell r="EY142" t="str">
            <v/>
          </cell>
          <cell r="EZ142" t="str">
            <v/>
          </cell>
          <cell r="FA142">
            <v>14563211.41666162</v>
          </cell>
          <cell r="FB142">
            <v>5190997.0826728502</v>
          </cell>
          <cell r="FC142">
            <v>9579742.16237</v>
          </cell>
          <cell r="FD142">
            <v>15139934.070568968</v>
          </cell>
          <cell r="FE142">
            <v>6298650.5963030728</v>
          </cell>
          <cell r="FF142">
            <v>9579742.16237</v>
          </cell>
          <cell r="FG142" t="str">
            <v/>
          </cell>
          <cell r="FH142" t="str">
            <v/>
          </cell>
        </row>
        <row r="143">
          <cell r="B143" t="str">
            <v>Yes</v>
          </cell>
          <cell r="C143" t="str">
            <v>Dubai</v>
          </cell>
          <cell r="D143" t="str">
            <v>United Arab Emirates</v>
          </cell>
          <cell r="E143" t="str">
            <v>South and West Asia</v>
          </cell>
          <cell r="H143">
            <v>2016</v>
          </cell>
          <cell r="J143" t="str">
            <v>BASIC</v>
          </cell>
          <cell r="K143">
            <v>2689600</v>
          </cell>
          <cell r="L143">
            <v>4114</v>
          </cell>
          <cell r="M143">
            <v>102302179837</v>
          </cell>
          <cell r="N143">
            <v>838623.46310145804</v>
          </cell>
          <cell r="O143" t="str">
            <v>IE</v>
          </cell>
          <cell r="P143" t="str">
            <v>NE</v>
          </cell>
          <cell r="Q143" t="str">
            <v>IE</v>
          </cell>
          <cell r="R143">
            <v>21737670.875812225</v>
          </cell>
          <cell r="S143" t="str">
            <v>NE</v>
          </cell>
          <cell r="T143">
            <v>7712405.0726001523</v>
          </cell>
          <cell r="U143" t="str">
            <v>IE</v>
          </cell>
          <cell r="V143" t="str">
            <v>NE</v>
          </cell>
          <cell r="W143">
            <v>2197607.2014016192</v>
          </cell>
          <cell r="X143" t="str">
            <v>NO</v>
          </cell>
          <cell r="Y143" t="str">
            <v>NE</v>
          </cell>
          <cell r="Z143">
            <v>18880416.195523124</v>
          </cell>
          <cell r="AA143" t="str">
            <v>NO</v>
          </cell>
          <cell r="AB143" t="str">
            <v>NO</v>
          </cell>
          <cell r="AC143" t="str">
            <v>NE</v>
          </cell>
          <cell r="AD143" t="str">
            <v>NO</v>
          </cell>
          <cell r="AE143" t="str">
            <v>NO</v>
          </cell>
          <cell r="AF143" t="str">
            <v>NE</v>
          </cell>
          <cell r="AG143" t="str">
            <v>NO</v>
          </cell>
          <cell r="AH143">
            <v>12935.8</v>
          </cell>
          <cell r="AI143">
            <v>10587269.004573418</v>
          </cell>
          <cell r="AJ143" t="str">
            <v>IE</v>
          </cell>
          <cell r="AK143" t="str">
            <v>NE</v>
          </cell>
          <cell r="AL143" t="str">
            <v>NO</v>
          </cell>
          <cell r="AM143" t="str">
            <v>IE</v>
          </cell>
          <cell r="AN143" t="str">
            <v>NO</v>
          </cell>
          <cell r="AO143" t="str">
            <v>IE</v>
          </cell>
          <cell r="AP143" t="str">
            <v>IE</v>
          </cell>
          <cell r="AQ143" t="str">
            <v>NE</v>
          </cell>
          <cell r="AR143" t="str">
            <v>NO</v>
          </cell>
          <cell r="AS143" t="str">
            <v>NO</v>
          </cell>
          <cell r="AT143" t="str">
            <v>NE</v>
          </cell>
          <cell r="AU143" t="str">
            <v>NO</v>
          </cell>
          <cell r="AV143" t="str">
            <v>NO</v>
          </cell>
          <cell r="AW143" t="str">
            <v>NE</v>
          </cell>
          <cell r="AX143">
            <v>4900097.9876029994</v>
          </cell>
          <cell r="AY143" t="str">
            <v>NO</v>
          </cell>
          <cell r="AZ143" t="str">
            <v>NO</v>
          </cell>
          <cell r="BA143">
            <v>275529.95315999998</v>
          </cell>
          <cell r="BB143" t="str">
            <v>NO</v>
          </cell>
          <cell r="BC143" t="str">
            <v>NO</v>
          </cell>
          <cell r="BD143" t="str">
            <v>NO</v>
          </cell>
          <cell r="BE143" t="str">
            <v>NO</v>
          </cell>
          <cell r="BF143" t="str">
            <v>NO</v>
          </cell>
          <cell r="BG143">
            <v>0</v>
          </cell>
          <cell r="BH143" t="str">
            <v>NO</v>
          </cell>
          <cell r="BI143" t="str">
            <v>NO</v>
          </cell>
          <cell r="BJ143" t="str">
            <v>NE</v>
          </cell>
          <cell r="BK143" t="str">
            <v>NE</v>
          </cell>
          <cell r="BL143" t="str">
            <v>NE</v>
          </cell>
          <cell r="BM143" t="str">
            <v>NE</v>
          </cell>
          <cell r="BN143" t="str">
            <v>NE</v>
          </cell>
          <cell r="BO143" t="str">
            <v>NE</v>
          </cell>
          <cell r="BP143">
            <v>0</v>
          </cell>
          <cell r="BQ143">
            <v>0</v>
          </cell>
          <cell r="BR143">
            <v>0</v>
          </cell>
          <cell r="BS143">
            <v>0</v>
          </cell>
          <cell r="BT143">
            <v>0</v>
          </cell>
          <cell r="BU143">
            <v>0</v>
          </cell>
          <cell r="BW143">
            <v>48262139.35825187</v>
          </cell>
          <cell r="BX143">
            <v>48262139.35825187</v>
          </cell>
          <cell r="BY143">
            <v>48262139.35825187</v>
          </cell>
          <cell r="BZ143">
            <v>45404884.677962765</v>
          </cell>
          <cell r="CA143">
            <v>32499242.412915457</v>
          </cell>
          <cell r="CB143">
            <v>10587269.004573418</v>
          </cell>
          <cell r="CC143">
            <v>5175627.9407629995</v>
          </cell>
          <cell r="CD143">
            <v>32499242.412915457</v>
          </cell>
          <cell r="CE143">
            <v>10587269.004573418</v>
          </cell>
          <cell r="CF143">
            <v>5175627.9407629995</v>
          </cell>
          <cell r="CG143" t="str">
            <v/>
          </cell>
          <cell r="CH143" t="str">
            <v/>
          </cell>
          <cell r="CI143">
            <v>29641987.732626352</v>
          </cell>
          <cell r="CK143">
            <v>10587269.004573418</v>
          </cell>
          <cell r="CL143">
            <v>5175627.9407629995</v>
          </cell>
          <cell r="CM143" t="str">
            <v/>
          </cell>
          <cell r="CN143" t="str">
            <v/>
          </cell>
          <cell r="CO143" t="str">
            <v/>
          </cell>
          <cell r="CP143">
            <v>838623.46310145804</v>
          </cell>
          <cell r="CQ143">
            <v>21737670.875812225</v>
          </cell>
          <cell r="CR143">
            <v>7712405.0726001523</v>
          </cell>
          <cell r="CS143">
            <v>2197607.2014016192</v>
          </cell>
          <cell r="CT143" t="str">
            <v/>
          </cell>
          <cell r="CU143" t="str">
            <v/>
          </cell>
          <cell r="CV143" t="str">
            <v/>
          </cell>
          <cell r="CW143">
            <v>12935.8</v>
          </cell>
          <cell r="CX143">
            <v>10587269.004573418</v>
          </cell>
          <cell r="CY143" t="str">
            <v/>
          </cell>
          <cell r="CZ143" t="str">
            <v/>
          </cell>
          <cell r="DA143" t="str">
            <v/>
          </cell>
          <cell r="DB143" t="str">
            <v/>
          </cell>
          <cell r="DC143">
            <v>4900097.9876029994</v>
          </cell>
          <cell r="DD143">
            <v>275529.95315999998</v>
          </cell>
          <cell r="DE143" t="str">
            <v/>
          </cell>
          <cell r="DF143" t="str">
            <v/>
          </cell>
          <cell r="DG143">
            <v>838623.46310145804</v>
          </cell>
          <cell r="DH143">
            <v>21737670.875812225</v>
          </cell>
          <cell r="DI143">
            <v>7712405.0726001523</v>
          </cell>
          <cell r="DJ143">
            <v>2197607.2014016192</v>
          </cell>
          <cell r="DK143" t="str">
            <v/>
          </cell>
          <cell r="DL143" t="str">
            <v/>
          </cell>
          <cell r="DM143" t="str">
            <v/>
          </cell>
          <cell r="DN143">
            <v>12935.8</v>
          </cell>
          <cell r="DO143">
            <v>10587269.004573418</v>
          </cell>
          <cell r="DP143" t="str">
            <v/>
          </cell>
          <cell r="DQ143" t="str">
            <v/>
          </cell>
          <cell r="DR143" t="str">
            <v/>
          </cell>
          <cell r="DS143" t="str">
            <v/>
          </cell>
          <cell r="DT143">
            <v>4900097.9876029994</v>
          </cell>
          <cell r="DU143">
            <v>275529.95315999998</v>
          </cell>
          <cell r="DV143" t="str">
            <v/>
          </cell>
          <cell r="DW143" t="str">
            <v/>
          </cell>
          <cell r="DX143" t="str">
            <v/>
          </cell>
          <cell r="DY143" t="str">
            <v/>
          </cell>
          <cell r="DZ143" t="str">
            <v/>
          </cell>
          <cell r="EA143" t="str">
            <v/>
          </cell>
          <cell r="EB143" t="str">
            <v/>
          </cell>
          <cell r="EC143" t="str">
            <v/>
          </cell>
          <cell r="ED143">
            <v>838623.46310145804</v>
          </cell>
          <cell r="EE143" t="str">
            <v/>
          </cell>
          <cell r="EF143">
            <v>7712405.0726001523</v>
          </cell>
          <cell r="EG143">
            <v>2197607.2014016192</v>
          </cell>
          <cell r="EH143">
            <v>18880416.195523124</v>
          </cell>
          <cell r="EI143" t="str">
            <v/>
          </cell>
          <cell r="EJ143" t="str">
            <v/>
          </cell>
          <cell r="EK143" t="str">
            <v/>
          </cell>
          <cell r="EL143">
            <v>12935.8</v>
          </cell>
          <cell r="EM143">
            <v>10587269.004573418</v>
          </cell>
          <cell r="EN143" t="str">
            <v/>
          </cell>
          <cell r="EO143" t="str">
            <v/>
          </cell>
          <cell r="EP143" t="str">
            <v/>
          </cell>
          <cell r="EQ143" t="str">
            <v/>
          </cell>
          <cell r="ER143">
            <v>4900097.9876029994</v>
          </cell>
          <cell r="ES143">
            <v>275529.95315999998</v>
          </cell>
          <cell r="ET143" t="str">
            <v/>
          </cell>
          <cell r="EU143" t="str">
            <v/>
          </cell>
          <cell r="EV143" t="str">
            <v/>
          </cell>
          <cell r="EW143" t="str">
            <v/>
          </cell>
          <cell r="EX143" t="str">
            <v/>
          </cell>
          <cell r="EY143" t="str">
            <v/>
          </cell>
          <cell r="EZ143" t="str">
            <v/>
          </cell>
          <cell r="FA143">
            <v>32499242.412915457</v>
          </cell>
          <cell r="FB143">
            <v>10587269.004573418</v>
          </cell>
          <cell r="FC143">
            <v>5175627.9407629995</v>
          </cell>
          <cell r="FD143">
            <v>32499242.412915457</v>
          </cell>
          <cell r="FE143">
            <v>10587269.004573418</v>
          </cell>
          <cell r="FF143">
            <v>5175627.9407629995</v>
          </cell>
          <cell r="FG143" t="str">
            <v/>
          </cell>
          <cell r="FH143" t="str">
            <v/>
          </cell>
        </row>
        <row r="144">
          <cell r="B144" t="str">
            <v>Yes</v>
          </cell>
          <cell r="C144" t="str">
            <v>Tokyo</v>
          </cell>
          <cell r="D144" t="str">
            <v>Japan</v>
          </cell>
          <cell r="E144" t="str">
            <v>East Asia and Oceania</v>
          </cell>
          <cell r="H144">
            <v>2013</v>
          </cell>
          <cell r="J144" t="str">
            <v>BASIC</v>
          </cell>
          <cell r="K144">
            <v>13290000</v>
          </cell>
          <cell r="L144">
            <v>2189</v>
          </cell>
          <cell r="M144">
            <v>959221490000</v>
          </cell>
          <cell r="N144">
            <v>5368076.1657804828</v>
          </cell>
          <cell r="O144">
            <v>15566206.020335777</v>
          </cell>
          <cell r="P144" t="str">
            <v>IE</v>
          </cell>
          <cell r="Q144">
            <v>3624978.0048381323</v>
          </cell>
          <cell r="R144">
            <v>22718807.795074403</v>
          </cell>
          <cell r="S144" t="str">
            <v>IE</v>
          </cell>
          <cell r="T144">
            <v>2096029.4094164956</v>
          </cell>
          <cell r="U144">
            <v>2782413.2805550564</v>
          </cell>
          <cell r="V144" t="str">
            <v>IE</v>
          </cell>
          <cell r="W144" t="str">
            <v>IE</v>
          </cell>
          <cell r="X144">
            <v>317883.86012154719</v>
          </cell>
          <cell r="Y144" t="str">
            <v>IE</v>
          </cell>
          <cell r="Z144">
            <v>6956035.0386880599</v>
          </cell>
          <cell r="AA144">
            <v>97906.881603002621</v>
          </cell>
          <cell r="AB144">
            <v>5039.7330996890141</v>
          </cell>
          <cell r="AC144" t="str">
            <v>IE</v>
          </cell>
          <cell r="AD144" t="str">
            <v>NO</v>
          </cell>
          <cell r="AE144" t="str">
            <v>NO</v>
          </cell>
          <cell r="AF144" t="str">
            <v>NO</v>
          </cell>
          <cell r="AG144" t="str">
            <v>NO</v>
          </cell>
          <cell r="AH144">
            <v>973.6438515463816</v>
          </cell>
          <cell r="AI144">
            <v>9367816.729000017</v>
          </cell>
          <cell r="AJ144" t="str">
            <v>IE</v>
          </cell>
          <cell r="AK144" t="str">
            <v>NE</v>
          </cell>
          <cell r="AL144" t="str">
            <v>NO</v>
          </cell>
          <cell r="AM144">
            <v>2199029.7299259729</v>
          </cell>
          <cell r="AN144" t="str">
            <v>NE</v>
          </cell>
          <cell r="AO144">
            <v>187980.86615001567</v>
          </cell>
          <cell r="AP144" t="str">
            <v>NO</v>
          </cell>
          <cell r="AQ144" t="str">
            <v>NE</v>
          </cell>
          <cell r="AR144">
            <v>29588.034100946963</v>
          </cell>
          <cell r="AS144" t="str">
            <v>NO</v>
          </cell>
          <cell r="AT144" t="str">
            <v>NE</v>
          </cell>
          <cell r="AU144" t="str">
            <v>IE</v>
          </cell>
          <cell r="AV144" t="str">
            <v>IE</v>
          </cell>
          <cell r="AW144" t="str">
            <v>NO</v>
          </cell>
          <cell r="AX144">
            <v>491681.23595500004</v>
          </cell>
          <cell r="AY144" t="str">
            <v>NO</v>
          </cell>
          <cell r="AZ144" t="str">
            <v>NO</v>
          </cell>
          <cell r="BA144" t="str">
            <v>NO</v>
          </cell>
          <cell r="BB144" t="str">
            <v>NO</v>
          </cell>
          <cell r="BC144" t="str">
            <v>NO</v>
          </cell>
          <cell r="BD144">
            <v>877183.23216592288</v>
          </cell>
          <cell r="BE144">
            <v>207526.59107246654</v>
          </cell>
          <cell r="BF144" t="str">
            <v>NO</v>
          </cell>
          <cell r="BG144">
            <v>142276.74003411643</v>
          </cell>
          <cell r="BH144" t="str">
            <v>IE</v>
          </cell>
          <cell r="BI144" t="str">
            <v>NO</v>
          </cell>
          <cell r="BJ144" t="str">
            <v>NE</v>
          </cell>
          <cell r="BK144" t="str">
            <v>NE</v>
          </cell>
          <cell r="BL144" t="str">
            <v>NE</v>
          </cell>
          <cell r="BM144" t="str">
            <v>NE</v>
          </cell>
          <cell r="BN144" t="str">
            <v>NE</v>
          </cell>
          <cell r="BO144" t="str">
            <v>NO</v>
          </cell>
          <cell r="BP144">
            <v>0</v>
          </cell>
          <cell r="BQ144">
            <v>0</v>
          </cell>
          <cell r="BR144">
            <v>0</v>
          </cell>
          <cell r="BS144">
            <v>0</v>
          </cell>
          <cell r="BT144">
            <v>0</v>
          </cell>
          <cell r="BU144">
            <v>0</v>
          </cell>
          <cell r="BW144">
            <v>66081397.953080595</v>
          </cell>
          <cell r="BX144">
            <v>66081397.953080595</v>
          </cell>
          <cell r="BY144">
            <v>66081397.953080595</v>
          </cell>
          <cell r="BZ144">
            <v>29240525.981583733</v>
          </cell>
          <cell r="CA144">
            <v>52578314.794676133</v>
          </cell>
          <cell r="CB144">
            <v>11784415.359176952</v>
          </cell>
          <cell r="CC144">
            <v>1718667.7992275059</v>
          </cell>
          <cell r="CD144">
            <v>52578314.794676133</v>
          </cell>
          <cell r="CE144">
            <v>11784415.359176952</v>
          </cell>
          <cell r="CF144">
            <v>1718667.7992275059</v>
          </cell>
          <cell r="CG144" t="str">
            <v/>
          </cell>
          <cell r="CH144" t="str">
            <v/>
          </cell>
          <cell r="CI144">
            <v>18143999.144177716</v>
          </cell>
          <cell r="CK144">
            <v>9585385.6292509791</v>
          </cell>
          <cell r="CL144">
            <v>1511141.2081550392</v>
          </cell>
          <cell r="CM144" t="str">
            <v/>
          </cell>
          <cell r="CN144" t="str">
            <v/>
          </cell>
          <cell r="CO144" t="str">
            <v/>
          </cell>
          <cell r="CP144">
            <v>20934282.18611626</v>
          </cell>
          <cell r="CQ144">
            <v>26343785.799912535</v>
          </cell>
          <cell r="CR144">
            <v>4878442.6899715522</v>
          </cell>
          <cell r="CS144">
            <v>317883.86012154719</v>
          </cell>
          <cell r="CT144">
            <v>102946.61470269163</v>
          </cell>
          <cell r="CU144" t="str">
            <v/>
          </cell>
          <cell r="CV144" t="str">
            <v/>
          </cell>
          <cell r="CW144">
            <v>973.6438515463816</v>
          </cell>
          <cell r="CX144">
            <v>9367816.729000017</v>
          </cell>
          <cell r="CY144">
            <v>2199029.7299259729</v>
          </cell>
          <cell r="CZ144">
            <v>187980.86615001567</v>
          </cell>
          <cell r="DA144">
            <v>29588.034100946963</v>
          </cell>
          <cell r="DB144" t="str">
            <v/>
          </cell>
          <cell r="DC144">
            <v>491681.23595500004</v>
          </cell>
          <cell r="DD144" t="str">
            <v/>
          </cell>
          <cell r="DE144">
            <v>1084709.8232383893</v>
          </cell>
          <cell r="DF144">
            <v>142276.74003411643</v>
          </cell>
          <cell r="DG144">
            <v>20934282.18611626</v>
          </cell>
          <cell r="DH144">
            <v>26343785.799912535</v>
          </cell>
          <cell r="DI144">
            <v>4878442.6899715522</v>
          </cell>
          <cell r="DJ144">
            <v>317883.86012154719</v>
          </cell>
          <cell r="DK144">
            <v>102946.61470269163</v>
          </cell>
          <cell r="DL144" t="str">
            <v/>
          </cell>
          <cell r="DM144" t="str">
            <v/>
          </cell>
          <cell r="DN144">
            <v>973.6438515463816</v>
          </cell>
          <cell r="DO144">
            <v>9367816.729000017</v>
          </cell>
          <cell r="DP144">
            <v>2199029.7299259729</v>
          </cell>
          <cell r="DQ144">
            <v>187980.86615001567</v>
          </cell>
          <cell r="DR144">
            <v>29588.034100946963</v>
          </cell>
          <cell r="DS144" t="str">
            <v/>
          </cell>
          <cell r="DT144">
            <v>491681.23595500004</v>
          </cell>
          <cell r="DU144" t="str">
            <v/>
          </cell>
          <cell r="DV144">
            <v>1084709.8232383893</v>
          </cell>
          <cell r="DW144">
            <v>142276.74003411643</v>
          </cell>
          <cell r="DX144" t="str">
            <v/>
          </cell>
          <cell r="DY144" t="str">
            <v/>
          </cell>
          <cell r="DZ144" t="str">
            <v/>
          </cell>
          <cell r="EA144" t="str">
            <v/>
          </cell>
          <cell r="EB144" t="str">
            <v/>
          </cell>
          <cell r="EC144" t="str">
            <v/>
          </cell>
          <cell r="ED144">
            <v>5368076.1657804828</v>
          </cell>
          <cell r="EE144">
            <v>3624978.0048381323</v>
          </cell>
          <cell r="EF144">
            <v>2096029.4094164956</v>
          </cell>
          <cell r="EG144" t="str">
            <v/>
          </cell>
          <cell r="EH144">
            <v>6956035.0386880599</v>
          </cell>
          <cell r="EI144">
            <v>97906.881603002621</v>
          </cell>
          <cell r="EJ144" t="str">
            <v/>
          </cell>
          <cell r="EK144" t="str">
            <v/>
          </cell>
          <cell r="EL144">
            <v>973.6438515463816</v>
          </cell>
          <cell r="EM144">
            <v>9367816.729000017</v>
          </cell>
          <cell r="EN144" t="str">
            <v/>
          </cell>
          <cell r="EO144">
            <v>187980.86615001567</v>
          </cell>
          <cell r="EP144">
            <v>29588.034100946963</v>
          </cell>
          <cell r="EQ144" t="str">
            <v/>
          </cell>
          <cell r="ER144">
            <v>491681.23595500004</v>
          </cell>
          <cell r="ES144" t="str">
            <v/>
          </cell>
          <cell r="ET144">
            <v>877183.23216592288</v>
          </cell>
          <cell r="EU144">
            <v>142276.74003411643</v>
          </cell>
          <cell r="EV144" t="str">
            <v/>
          </cell>
          <cell r="EW144" t="str">
            <v/>
          </cell>
          <cell r="EX144" t="str">
            <v/>
          </cell>
          <cell r="EY144" t="str">
            <v/>
          </cell>
          <cell r="EZ144" t="str">
            <v/>
          </cell>
          <cell r="FA144">
            <v>52578314.794676133</v>
          </cell>
          <cell r="FB144">
            <v>11784415.359176952</v>
          </cell>
          <cell r="FC144">
            <v>1718667.7992275059</v>
          </cell>
          <cell r="FD144">
            <v>52578314.794676133</v>
          </cell>
          <cell r="FE144">
            <v>11784415.359176952</v>
          </cell>
          <cell r="FF144">
            <v>1718667.7992275059</v>
          </cell>
          <cell r="FG144" t="str">
            <v/>
          </cell>
          <cell r="FH144" t="str">
            <v/>
          </cell>
        </row>
        <row r="145">
          <cell r="B145" t="str">
            <v>No</v>
          </cell>
          <cell r="C145" t="str">
            <v>Montréal</v>
          </cell>
          <cell r="D145" t="str">
            <v>Canada</v>
          </cell>
          <cell r="E145" t="str">
            <v>North America</v>
          </cell>
          <cell r="H145">
            <v>2013</v>
          </cell>
          <cell r="J145" t="str">
            <v>BASIC</v>
          </cell>
          <cell r="K145">
            <v>1959987</v>
          </cell>
          <cell r="L145">
            <v>499.1</v>
          </cell>
          <cell r="M145">
            <v>94951510000</v>
          </cell>
          <cell r="N145">
            <v>1241748.4813261065</v>
          </cell>
          <cell r="O145">
            <v>33522.5</v>
          </cell>
          <cell r="P145" t="str">
            <v>IE</v>
          </cell>
          <cell r="Q145">
            <v>1662628.756880929</v>
          </cell>
          <cell r="R145">
            <v>22784.999999999996</v>
          </cell>
          <cell r="S145" t="str">
            <v>IE</v>
          </cell>
          <cell r="T145">
            <v>991554.03935834987</v>
          </cell>
          <cell r="U145">
            <v>5604.5499999999993</v>
          </cell>
          <cell r="V145" t="str">
            <v>IE</v>
          </cell>
          <cell r="W145">
            <v>1117995.0756192112</v>
          </cell>
          <cell r="X145" t="str">
            <v>IE</v>
          </cell>
          <cell r="Y145" t="str">
            <v>IE</v>
          </cell>
          <cell r="Z145">
            <v>5391.9229999999998</v>
          </cell>
          <cell r="AA145" t="str">
            <v>IE</v>
          </cell>
          <cell r="AB145" t="str">
            <v>IE</v>
          </cell>
          <cell r="AC145" t="str">
            <v>IE</v>
          </cell>
          <cell r="AD145" t="str">
            <v>IE</v>
          </cell>
          <cell r="AE145" t="str">
            <v>IE</v>
          </cell>
          <cell r="AF145" t="str">
            <v>IE</v>
          </cell>
          <cell r="AG145" t="str">
            <v>NO</v>
          </cell>
          <cell r="AH145">
            <v>12579.825987355529</v>
          </cell>
          <cell r="AI145">
            <v>3566821.1232677586</v>
          </cell>
          <cell r="AJ145" t="str">
            <v>IE</v>
          </cell>
          <cell r="AK145" t="str">
            <v>NE</v>
          </cell>
          <cell r="AL145">
            <v>211492.0811336482</v>
          </cell>
          <cell r="AM145" t="str">
            <v>IE</v>
          </cell>
          <cell r="AN145" t="str">
            <v>NE</v>
          </cell>
          <cell r="AO145">
            <v>230718.6339639799</v>
          </cell>
          <cell r="AP145" t="str">
            <v>IE</v>
          </cell>
          <cell r="AQ145" t="str">
            <v>NE</v>
          </cell>
          <cell r="AR145">
            <v>617399.94591618225</v>
          </cell>
          <cell r="AS145" t="str">
            <v>IE</v>
          </cell>
          <cell r="AT145" t="str">
            <v>NE</v>
          </cell>
          <cell r="AU145">
            <v>38495.601629093813</v>
          </cell>
          <cell r="AV145" t="str">
            <v>IE</v>
          </cell>
          <cell r="AW145" t="str">
            <v>NE</v>
          </cell>
          <cell r="AX145">
            <v>26116.290565666157</v>
          </cell>
          <cell r="AY145">
            <v>290458.83623749984</v>
          </cell>
          <cell r="AZ145" t="str">
            <v>IE</v>
          </cell>
          <cell r="BA145">
            <v>2050.4349299999994</v>
          </cell>
          <cell r="BB145">
            <v>5206.9052519999987</v>
          </cell>
          <cell r="BC145" t="str">
            <v>IE</v>
          </cell>
          <cell r="BD145">
            <v>83362.425000000003</v>
          </cell>
          <cell r="BE145" t="str">
            <v>NO</v>
          </cell>
          <cell r="BF145" t="str">
            <v>NO</v>
          </cell>
          <cell r="BG145">
            <v>37014.054340499999</v>
          </cell>
          <cell r="BH145" t="str">
            <v>NO</v>
          </cell>
          <cell r="BI145" t="str">
            <v>NO</v>
          </cell>
          <cell r="BJ145">
            <v>170078.24869960002</v>
          </cell>
          <cell r="BK145">
            <v>713305.11000530445</v>
          </cell>
          <cell r="BL145">
            <v>610.92012127713031</v>
          </cell>
          <cell r="BM145" t="str">
            <v>NE</v>
          </cell>
          <cell r="BN145">
            <v>438.26878265533264</v>
          </cell>
          <cell r="BO145" t="str">
            <v>NE</v>
          </cell>
          <cell r="BP145">
            <v>0</v>
          </cell>
          <cell r="BQ145">
            <v>0</v>
          </cell>
          <cell r="BR145">
            <v>0</v>
          </cell>
          <cell r="BS145">
            <v>0</v>
          </cell>
          <cell r="BT145">
            <v>0</v>
          </cell>
          <cell r="BU145">
            <v>0</v>
          </cell>
          <cell r="BW145">
            <v>10197554.561408279</v>
          </cell>
          <cell r="BX145">
            <v>11081987.109017117</v>
          </cell>
          <cell r="BY145">
            <v>11081987.109017117</v>
          </cell>
          <cell r="BZ145">
            <v>10729801.240527619</v>
          </cell>
          <cell r="CA145">
            <v>5088418.2291719522</v>
          </cell>
          <cell r="CB145">
            <v>4664927.3859106628</v>
          </cell>
          <cell r="CC145">
            <v>444208.94632566598</v>
          </cell>
          <cell r="CD145">
            <v>5088418.2291719522</v>
          </cell>
          <cell r="CE145">
            <v>4664927.3859106628</v>
          </cell>
          <cell r="CF145">
            <v>444208.94632566598</v>
          </cell>
          <cell r="CG145">
            <v>883383.35870490444</v>
          </cell>
          <cell r="CH145">
            <v>1049.1889039324628</v>
          </cell>
          <cell r="CI145">
            <v>5031898.1021719528</v>
          </cell>
          <cell r="CK145">
            <v>4664927.3859106628</v>
          </cell>
          <cell r="CL145">
            <v>148543.20483616617</v>
          </cell>
          <cell r="CM145" t="str">
            <v/>
          </cell>
          <cell r="CN145">
            <v>883383.35870490444</v>
          </cell>
          <cell r="CO145">
            <v>1049.1889039324628</v>
          </cell>
          <cell r="CP145">
            <v>1275270.9813261065</v>
          </cell>
          <cell r="CQ145">
            <v>1685413.756880929</v>
          </cell>
          <cell r="CR145">
            <v>997158.58935834991</v>
          </cell>
          <cell r="CS145">
            <v>1117995.0756192112</v>
          </cell>
          <cell r="CT145" t="str">
            <v/>
          </cell>
          <cell r="CU145" t="str">
            <v/>
          </cell>
          <cell r="CV145" t="str">
            <v/>
          </cell>
          <cell r="CW145">
            <v>12579.825987355529</v>
          </cell>
          <cell r="CX145">
            <v>3566821.1232677586</v>
          </cell>
          <cell r="CY145">
            <v>211492.0811336482</v>
          </cell>
          <cell r="CZ145">
            <v>230718.6339639799</v>
          </cell>
          <cell r="DA145">
            <v>617399.94591618225</v>
          </cell>
          <cell r="DB145">
            <v>38495.601629093813</v>
          </cell>
          <cell r="DC145">
            <v>316575.126803166</v>
          </cell>
          <cell r="DD145">
            <v>7257.3401819999981</v>
          </cell>
          <cell r="DE145">
            <v>83362.425000000003</v>
          </cell>
          <cell r="DF145">
            <v>37014.054340499999</v>
          </cell>
          <cell r="DG145">
            <v>1275270.9813261065</v>
          </cell>
          <cell r="DH145">
            <v>1685413.756880929</v>
          </cell>
          <cell r="DI145">
            <v>997158.58935834991</v>
          </cell>
          <cell r="DJ145">
            <v>1117995.0756192112</v>
          </cell>
          <cell r="DK145" t="str">
            <v/>
          </cell>
          <cell r="DL145" t="str">
            <v/>
          </cell>
          <cell r="DM145" t="str">
            <v/>
          </cell>
          <cell r="DN145">
            <v>12579.825987355529</v>
          </cell>
          <cell r="DO145">
            <v>3566821.1232677586</v>
          </cell>
          <cell r="DP145">
            <v>211492.0811336482</v>
          </cell>
          <cell r="DQ145">
            <v>230718.6339639799</v>
          </cell>
          <cell r="DR145">
            <v>617399.94591618225</v>
          </cell>
          <cell r="DS145">
            <v>38495.601629093813</v>
          </cell>
          <cell r="DT145">
            <v>316575.126803166</v>
          </cell>
          <cell r="DU145">
            <v>7257.3401819999981</v>
          </cell>
          <cell r="DV145">
            <v>83362.425000000003</v>
          </cell>
          <cell r="DW145">
            <v>37014.054340499999</v>
          </cell>
          <cell r="DX145">
            <v>170078.24869960002</v>
          </cell>
          <cell r="DY145">
            <v>713305.11000530445</v>
          </cell>
          <cell r="DZ145">
            <v>610.92012127713031</v>
          </cell>
          <cell r="EA145" t="str">
            <v/>
          </cell>
          <cell r="EB145">
            <v>438.26878265533264</v>
          </cell>
          <cell r="EC145" t="str">
            <v/>
          </cell>
          <cell r="ED145">
            <v>1241748.4813261065</v>
          </cell>
          <cell r="EE145">
            <v>1662628.756880929</v>
          </cell>
          <cell r="EF145">
            <v>991554.03935834987</v>
          </cell>
          <cell r="EG145">
            <v>1117995.0756192112</v>
          </cell>
          <cell r="EH145">
            <v>5391.9229999999998</v>
          </cell>
          <cell r="EI145" t="str">
            <v/>
          </cell>
          <cell r="EJ145" t="str">
            <v/>
          </cell>
          <cell r="EK145" t="str">
            <v/>
          </cell>
          <cell r="EL145">
            <v>12579.825987355529</v>
          </cell>
          <cell r="EM145">
            <v>3566821.1232677586</v>
          </cell>
          <cell r="EN145">
            <v>211492.0811336482</v>
          </cell>
          <cell r="EO145">
            <v>230718.6339639799</v>
          </cell>
          <cell r="EP145">
            <v>617399.94591618225</v>
          </cell>
          <cell r="EQ145">
            <v>38495.601629093813</v>
          </cell>
          <cell r="ER145">
            <v>26116.290565666157</v>
          </cell>
          <cell r="ES145">
            <v>2050.4349299999994</v>
          </cell>
          <cell r="ET145">
            <v>83362.425000000003</v>
          </cell>
          <cell r="EU145">
            <v>37014.054340499999</v>
          </cell>
          <cell r="EV145">
            <v>170078.24869960002</v>
          </cell>
          <cell r="EW145">
            <v>713305.11000530445</v>
          </cell>
          <cell r="EX145">
            <v>610.92012127713031</v>
          </cell>
          <cell r="EY145" t="str">
            <v/>
          </cell>
          <cell r="EZ145">
            <v>438.26878265533264</v>
          </cell>
          <cell r="FA145">
            <v>5088418.2291719522</v>
          </cell>
          <cell r="FB145">
            <v>4664927.3859106628</v>
          </cell>
          <cell r="FC145">
            <v>444208.94632566598</v>
          </cell>
          <cell r="FD145">
            <v>5088418.2291719522</v>
          </cell>
          <cell r="FE145">
            <v>4664927.3859106628</v>
          </cell>
          <cell r="FF145">
            <v>444208.94632566598</v>
          </cell>
          <cell r="FG145">
            <v>883383.35870490444</v>
          </cell>
          <cell r="FH145">
            <v>1049.1889039324628</v>
          </cell>
        </row>
        <row r="146">
          <cell r="B146" t="str">
            <v>Yes</v>
          </cell>
          <cell r="C146" t="str">
            <v>Montréal</v>
          </cell>
          <cell r="D146" t="str">
            <v>Canada</v>
          </cell>
          <cell r="E146" t="str">
            <v>North America</v>
          </cell>
          <cell r="H146">
            <v>2014</v>
          </cell>
          <cell r="J146" t="str">
            <v>BASIC</v>
          </cell>
          <cell r="K146">
            <v>1988243</v>
          </cell>
          <cell r="L146">
            <v>499.1</v>
          </cell>
          <cell r="M146">
            <v>96489658102.753006</v>
          </cell>
          <cell r="N146">
            <v>1213684</v>
          </cell>
          <cell r="O146">
            <v>21986</v>
          </cell>
          <cell r="P146" t="str">
            <v>IE</v>
          </cell>
          <cell r="Q146">
            <v>1740318</v>
          </cell>
          <cell r="R146">
            <v>14557</v>
          </cell>
          <cell r="S146" t="str">
            <v>IE</v>
          </cell>
          <cell r="T146">
            <v>1234341.69</v>
          </cell>
          <cell r="U146">
            <v>3487.7280000000001</v>
          </cell>
          <cell r="V146" t="str">
            <v>IE</v>
          </cell>
          <cell r="W146">
            <v>1093105.75</v>
          </cell>
          <cell r="X146" t="str">
            <v>IE</v>
          </cell>
          <cell r="Y146" t="str">
            <v>IE</v>
          </cell>
          <cell r="Z146" t="str">
            <v>NO</v>
          </cell>
          <cell r="AA146" t="str">
            <v>IE</v>
          </cell>
          <cell r="AB146" t="str">
            <v>IE</v>
          </cell>
          <cell r="AC146" t="str">
            <v>IE</v>
          </cell>
          <cell r="AD146" t="str">
            <v>IE</v>
          </cell>
          <cell r="AE146" t="str">
            <v>IE</v>
          </cell>
          <cell r="AF146" t="str">
            <v>IE</v>
          </cell>
          <cell r="AG146" t="str">
            <v>NO</v>
          </cell>
          <cell r="AH146">
            <v>10676.93</v>
          </cell>
          <cell r="AI146">
            <v>3566643.7160027428</v>
          </cell>
          <cell r="AJ146" t="str">
            <v>IE</v>
          </cell>
          <cell r="AK146" t="str">
            <v>NE</v>
          </cell>
          <cell r="AL146">
            <v>188713.143538</v>
          </cell>
          <cell r="AM146" t="str">
            <v>IE</v>
          </cell>
          <cell r="AN146" t="str">
            <v>NE</v>
          </cell>
          <cell r="AO146">
            <v>271768.46064099995</v>
          </cell>
          <cell r="AP146" t="str">
            <v>IE</v>
          </cell>
          <cell r="AQ146" t="str">
            <v>NE</v>
          </cell>
          <cell r="AR146">
            <v>577842.69999999995</v>
          </cell>
          <cell r="AS146" t="str">
            <v>NO</v>
          </cell>
          <cell r="AT146" t="str">
            <v>NE</v>
          </cell>
          <cell r="AU146">
            <v>11280.275951232001</v>
          </cell>
          <cell r="AV146" t="str">
            <v>IE</v>
          </cell>
          <cell r="AW146" t="str">
            <v>NE</v>
          </cell>
          <cell r="AX146">
            <v>33102.0239</v>
          </cell>
          <cell r="AY146">
            <v>281865.48319936264</v>
          </cell>
          <cell r="AZ146" t="str">
            <v>IE</v>
          </cell>
          <cell r="BA146">
            <v>2073.632642</v>
          </cell>
          <cell r="BB146">
            <v>5966.4456550000004</v>
          </cell>
          <cell r="BC146" t="str">
            <v>NO</v>
          </cell>
          <cell r="BD146">
            <v>75918.429149999996</v>
          </cell>
          <cell r="BE146" t="str">
            <v>NO</v>
          </cell>
          <cell r="BF146" t="str">
            <v>NO</v>
          </cell>
          <cell r="BG146">
            <v>37607.092024499994</v>
          </cell>
          <cell r="BH146" t="str">
            <v>NO</v>
          </cell>
          <cell r="BI146" t="str">
            <v>NO</v>
          </cell>
          <cell r="BJ146">
            <v>179712.84400000001</v>
          </cell>
          <cell r="BK146">
            <v>937199.75</v>
          </cell>
          <cell r="BL146">
            <v>4392.4540289999995</v>
          </cell>
          <cell r="BM146" t="str">
            <v>NE</v>
          </cell>
          <cell r="BN146">
            <v>1267.0570724000002</v>
          </cell>
          <cell r="BO146" t="str">
            <v>NE</v>
          </cell>
          <cell r="BP146">
            <v>0</v>
          </cell>
          <cell r="BQ146">
            <v>0</v>
          </cell>
          <cell r="BR146">
            <v>0</v>
          </cell>
          <cell r="BS146">
            <v>0</v>
          </cell>
          <cell r="BT146">
            <v>0</v>
          </cell>
          <cell r="BU146">
            <v>0</v>
          </cell>
          <cell r="BW146">
            <v>10384938.500703836</v>
          </cell>
          <cell r="BX146">
            <v>11507510.605805237</v>
          </cell>
          <cell r="BY146">
            <v>11507510.605805237</v>
          </cell>
          <cell r="BZ146">
            <v>11179647.948950874</v>
          </cell>
          <cell r="CA146">
            <v>5332157.0979999993</v>
          </cell>
          <cell r="CB146">
            <v>4616248.2961329743</v>
          </cell>
          <cell r="CC146">
            <v>436533.1065708627</v>
          </cell>
          <cell r="CD146">
            <v>5332157.0979999993</v>
          </cell>
          <cell r="CE146">
            <v>4616248.2961329743</v>
          </cell>
          <cell r="CF146">
            <v>436533.1065708627</v>
          </cell>
          <cell r="CG146">
            <v>1116912.594</v>
          </cell>
          <cell r="CH146">
            <v>5659.5111013999995</v>
          </cell>
          <cell r="CI146">
            <v>5292126.3699999992</v>
          </cell>
          <cell r="CK146">
            <v>4616248.2961329743</v>
          </cell>
          <cell r="CL146">
            <v>148701.17771649998</v>
          </cell>
          <cell r="CM146" t="str">
            <v/>
          </cell>
          <cell r="CN146">
            <v>1116912.594</v>
          </cell>
          <cell r="CO146">
            <v>5659.5111013999995</v>
          </cell>
          <cell r="CP146">
            <v>1235670</v>
          </cell>
          <cell r="CQ146">
            <v>1754875</v>
          </cell>
          <cell r="CR146">
            <v>1237829.4179999998</v>
          </cell>
          <cell r="CS146">
            <v>1093105.75</v>
          </cell>
          <cell r="CT146" t="str">
            <v/>
          </cell>
          <cell r="CU146" t="str">
            <v/>
          </cell>
          <cell r="CV146" t="str">
            <v/>
          </cell>
          <cell r="CW146">
            <v>10676.93</v>
          </cell>
          <cell r="CX146">
            <v>3566643.7160027428</v>
          </cell>
          <cell r="CY146">
            <v>188713.143538</v>
          </cell>
          <cell r="CZ146">
            <v>271768.46064099995</v>
          </cell>
          <cell r="DA146">
            <v>577842.69999999995</v>
          </cell>
          <cell r="DB146">
            <v>11280.275951232001</v>
          </cell>
          <cell r="DC146">
            <v>314967.50709936267</v>
          </cell>
          <cell r="DD146">
            <v>8040.078297</v>
          </cell>
          <cell r="DE146">
            <v>75918.429149999996</v>
          </cell>
          <cell r="DF146">
            <v>37607.092024499994</v>
          </cell>
          <cell r="DG146">
            <v>1235670</v>
          </cell>
          <cell r="DH146">
            <v>1754875</v>
          </cell>
          <cell r="DI146">
            <v>1237829.4179999998</v>
          </cell>
          <cell r="DJ146">
            <v>1093105.75</v>
          </cell>
          <cell r="DK146" t="str">
            <v/>
          </cell>
          <cell r="DL146" t="str">
            <v/>
          </cell>
          <cell r="DM146" t="str">
            <v/>
          </cell>
          <cell r="DN146">
            <v>10676.93</v>
          </cell>
          <cell r="DO146">
            <v>3566643.7160027428</v>
          </cell>
          <cell r="DP146">
            <v>188713.143538</v>
          </cell>
          <cell r="DQ146">
            <v>271768.46064099995</v>
          </cell>
          <cell r="DR146">
            <v>577842.69999999995</v>
          </cell>
          <cell r="DS146">
            <v>11280.275951232001</v>
          </cell>
          <cell r="DT146">
            <v>314967.50709936267</v>
          </cell>
          <cell r="DU146">
            <v>8040.078297</v>
          </cell>
          <cell r="DV146">
            <v>75918.429149999996</v>
          </cell>
          <cell r="DW146">
            <v>37607.092024499994</v>
          </cell>
          <cell r="DX146">
            <v>179712.84400000001</v>
          </cell>
          <cell r="DY146">
            <v>937199.75</v>
          </cell>
          <cell r="DZ146">
            <v>4392.4540289999995</v>
          </cell>
          <cell r="EA146" t="str">
            <v/>
          </cell>
          <cell r="EB146">
            <v>1267.0570724000002</v>
          </cell>
          <cell r="EC146" t="str">
            <v/>
          </cell>
          <cell r="ED146">
            <v>1213684</v>
          </cell>
          <cell r="EE146">
            <v>1740318</v>
          </cell>
          <cell r="EF146">
            <v>1234341.69</v>
          </cell>
          <cell r="EG146">
            <v>1093105.75</v>
          </cell>
          <cell r="EH146" t="str">
            <v/>
          </cell>
          <cell r="EI146" t="str">
            <v/>
          </cell>
          <cell r="EJ146" t="str">
            <v/>
          </cell>
          <cell r="EK146" t="str">
            <v/>
          </cell>
          <cell r="EL146">
            <v>10676.93</v>
          </cell>
          <cell r="EM146">
            <v>3566643.7160027428</v>
          </cell>
          <cell r="EN146">
            <v>188713.143538</v>
          </cell>
          <cell r="EO146">
            <v>271768.46064099995</v>
          </cell>
          <cell r="EP146">
            <v>577842.69999999995</v>
          </cell>
          <cell r="EQ146">
            <v>11280.275951232001</v>
          </cell>
          <cell r="ER146">
            <v>33102.0239</v>
          </cell>
          <cell r="ES146">
            <v>2073.632642</v>
          </cell>
          <cell r="ET146">
            <v>75918.429149999996</v>
          </cell>
          <cell r="EU146">
            <v>37607.092024499994</v>
          </cell>
          <cell r="EV146">
            <v>179712.84400000001</v>
          </cell>
          <cell r="EW146">
            <v>937199.75</v>
          </cell>
          <cell r="EX146">
            <v>4392.4540289999995</v>
          </cell>
          <cell r="EY146" t="str">
            <v/>
          </cell>
          <cell r="EZ146">
            <v>1267.0570724000002</v>
          </cell>
          <cell r="FA146">
            <v>5332157.0979999993</v>
          </cell>
          <cell r="FB146">
            <v>4616248.2961329743</v>
          </cell>
          <cell r="FC146">
            <v>436533.1065708627</v>
          </cell>
          <cell r="FD146">
            <v>5332157.0979999993</v>
          </cell>
          <cell r="FE146">
            <v>4616248.2961329743</v>
          </cell>
          <cell r="FF146">
            <v>436533.1065708627</v>
          </cell>
          <cell r="FG146">
            <v>1116912.594</v>
          </cell>
          <cell r="FH146">
            <v>5659.5111013999995</v>
          </cell>
        </row>
        <row r="147">
          <cell r="B147" t="str">
            <v>Yes</v>
          </cell>
          <cell r="C147" t="str">
            <v>Houston</v>
          </cell>
          <cell r="D147" t="str">
            <v>USA</v>
          </cell>
          <cell r="E147" t="str">
            <v>North America</v>
          </cell>
          <cell r="H147">
            <v>2014</v>
          </cell>
          <cell r="J147" t="str">
            <v>BASIC</v>
          </cell>
          <cell r="K147">
            <v>2239558</v>
          </cell>
          <cell r="L147">
            <v>1552.93</v>
          </cell>
          <cell r="M147">
            <v>522028000000</v>
          </cell>
          <cell r="N147">
            <v>1120913.0279350502</v>
          </cell>
          <cell r="O147">
            <v>4301936.2675982714</v>
          </cell>
          <cell r="P147" t="str">
            <v>NE</v>
          </cell>
          <cell r="Q147">
            <v>548930.56890365004</v>
          </cell>
          <cell r="R147">
            <v>9276576.4205667861</v>
          </cell>
          <cell r="S147" t="str">
            <v>NE</v>
          </cell>
          <cell r="T147">
            <v>1165759.48686095</v>
          </cell>
          <cell r="U147" t="str">
            <v>IE</v>
          </cell>
          <cell r="V147" t="str">
            <v>NE</v>
          </cell>
          <cell r="W147" t="str">
            <v>IE</v>
          </cell>
          <cell r="X147" t="str">
            <v>IE</v>
          </cell>
          <cell r="Y147" t="str">
            <v>NE</v>
          </cell>
          <cell r="Z147">
            <v>419307.76401499996</v>
          </cell>
          <cell r="AA147" t="str">
            <v>IE</v>
          </cell>
          <cell r="AB147" t="str">
            <v>IE</v>
          </cell>
          <cell r="AC147" t="str">
            <v>NE</v>
          </cell>
          <cell r="AD147" t="str">
            <v>NO</v>
          </cell>
          <cell r="AE147" t="str">
            <v>NO</v>
          </cell>
          <cell r="AF147" t="str">
            <v>NE</v>
          </cell>
          <cell r="AG147" t="str">
            <v>NO</v>
          </cell>
          <cell r="AH147">
            <v>40570.298415557903</v>
          </cell>
          <cell r="AI147">
            <v>15932882.494033866</v>
          </cell>
          <cell r="AJ147" t="str">
            <v>IE</v>
          </cell>
          <cell r="AK147" t="str">
            <v>NE</v>
          </cell>
          <cell r="AL147">
            <v>207451.1579735527</v>
          </cell>
          <cell r="AM147" t="str">
            <v>IE</v>
          </cell>
          <cell r="AN147" t="str">
            <v>NE</v>
          </cell>
          <cell r="AO147" t="str">
            <v>NO</v>
          </cell>
          <cell r="AP147" t="str">
            <v>NO</v>
          </cell>
          <cell r="AQ147" t="str">
            <v>NE</v>
          </cell>
          <cell r="AR147">
            <v>653.83388580999997</v>
          </cell>
          <cell r="AS147" t="str">
            <v>NO</v>
          </cell>
          <cell r="AT147" t="str">
            <v>NE</v>
          </cell>
          <cell r="AU147" t="str">
            <v>NO</v>
          </cell>
          <cell r="AV147" t="str">
            <v>NO</v>
          </cell>
          <cell r="AW147" t="str">
            <v>NE</v>
          </cell>
          <cell r="AX147">
            <v>29415.763124999994</v>
          </cell>
          <cell r="AY147">
            <v>531059.63312500005</v>
          </cell>
          <cell r="AZ147">
            <v>482861</v>
          </cell>
          <cell r="BA147" t="str">
            <v>NO</v>
          </cell>
          <cell r="BB147">
            <v>40524.336300588067</v>
          </cell>
          <cell r="BC147" t="str">
            <v>NO</v>
          </cell>
          <cell r="BD147" t="str">
            <v>NO</v>
          </cell>
          <cell r="BE147" t="str">
            <v>NO</v>
          </cell>
          <cell r="BF147" t="str">
            <v>NO</v>
          </cell>
          <cell r="BG147">
            <v>217343.96551411372</v>
          </cell>
          <cell r="BH147" t="str">
            <v>NO</v>
          </cell>
          <cell r="BI147" t="str">
            <v>NO</v>
          </cell>
          <cell r="BJ147" t="str">
            <v>NE</v>
          </cell>
          <cell r="BK147" t="str">
            <v>NE</v>
          </cell>
          <cell r="BL147" t="str">
            <v>NE</v>
          </cell>
          <cell r="BM147" t="str">
            <v>NE</v>
          </cell>
          <cell r="BN147" t="str">
            <v>NE</v>
          </cell>
          <cell r="BO147" t="str">
            <v>NE</v>
          </cell>
          <cell r="BP147">
            <v>0</v>
          </cell>
          <cell r="BQ147">
            <v>0</v>
          </cell>
          <cell r="BR147">
            <v>0</v>
          </cell>
          <cell r="BS147">
            <v>0</v>
          </cell>
          <cell r="BT147">
            <v>0</v>
          </cell>
          <cell r="BU147">
            <v>0</v>
          </cell>
          <cell r="BW147">
            <v>33414017.254238196</v>
          </cell>
          <cell r="BX147">
            <v>33414017.254238196</v>
          </cell>
          <cell r="BY147">
            <v>33414017.254238196</v>
          </cell>
          <cell r="BZ147">
            <v>20166089.36066255</v>
          </cell>
          <cell r="CA147">
            <v>16454686.070280265</v>
          </cell>
          <cell r="CB147">
            <v>16140987.485893227</v>
          </cell>
          <cell r="CC147">
            <v>818343.69806470186</v>
          </cell>
          <cell r="CD147">
            <v>16454686.070280265</v>
          </cell>
          <cell r="CE147">
            <v>16140987.485893227</v>
          </cell>
          <cell r="CF147">
            <v>818343.69806470186</v>
          </cell>
          <cell r="CG147" t="str">
            <v/>
          </cell>
          <cell r="CH147" t="str">
            <v/>
          </cell>
          <cell r="CI147">
            <v>3295481.1461302079</v>
          </cell>
          <cell r="CK147">
            <v>16140987.485893227</v>
          </cell>
          <cell r="CL147">
            <v>246759.72863911372</v>
          </cell>
          <cell r="CM147">
            <v>482861</v>
          </cell>
          <cell r="CN147" t="str">
            <v/>
          </cell>
          <cell r="CO147" t="str">
            <v/>
          </cell>
          <cell r="CP147">
            <v>5422849.2955333218</v>
          </cell>
          <cell r="CQ147">
            <v>9825506.9894704353</v>
          </cell>
          <cell r="CR147">
            <v>1165759.48686095</v>
          </cell>
          <cell r="CS147" t="str">
            <v/>
          </cell>
          <cell r="CT147" t="str">
            <v/>
          </cell>
          <cell r="CU147" t="str">
            <v/>
          </cell>
          <cell r="CV147" t="str">
            <v/>
          </cell>
          <cell r="CW147">
            <v>40570.298415557903</v>
          </cell>
          <cell r="CX147">
            <v>15932882.494033866</v>
          </cell>
          <cell r="CY147">
            <v>207451.1579735527</v>
          </cell>
          <cell r="CZ147" t="str">
            <v/>
          </cell>
          <cell r="DA147">
            <v>653.83388580999997</v>
          </cell>
          <cell r="DB147" t="str">
            <v/>
          </cell>
          <cell r="DC147">
            <v>560475.39624999999</v>
          </cell>
          <cell r="DD147">
            <v>40524.336300588067</v>
          </cell>
          <cell r="DE147" t="str">
            <v/>
          </cell>
          <cell r="DF147">
            <v>217343.96551411372</v>
          </cell>
          <cell r="DG147">
            <v>5422849.2955333218</v>
          </cell>
          <cell r="DH147">
            <v>9825506.9894704353</v>
          </cell>
          <cell r="DI147">
            <v>1165759.48686095</v>
          </cell>
          <cell r="DJ147" t="str">
            <v/>
          </cell>
          <cell r="DK147" t="str">
            <v/>
          </cell>
          <cell r="DL147" t="str">
            <v/>
          </cell>
          <cell r="DM147" t="str">
            <v/>
          </cell>
          <cell r="DN147">
            <v>40570.298415557903</v>
          </cell>
          <cell r="DO147">
            <v>15932882.494033866</v>
          </cell>
          <cell r="DP147">
            <v>207451.1579735527</v>
          </cell>
          <cell r="DQ147" t="str">
            <v/>
          </cell>
          <cell r="DR147">
            <v>653.83388580999997</v>
          </cell>
          <cell r="DS147" t="str">
            <v/>
          </cell>
          <cell r="DT147">
            <v>560475.39624999999</v>
          </cell>
          <cell r="DU147">
            <v>40524.336300588067</v>
          </cell>
          <cell r="DV147" t="str">
            <v/>
          </cell>
          <cell r="DW147">
            <v>217343.96551411372</v>
          </cell>
          <cell r="DX147" t="str">
            <v/>
          </cell>
          <cell r="DY147" t="str">
            <v/>
          </cell>
          <cell r="DZ147" t="str">
            <v/>
          </cell>
          <cell r="EA147" t="str">
            <v/>
          </cell>
          <cell r="EB147" t="str">
            <v/>
          </cell>
          <cell r="EC147" t="str">
            <v/>
          </cell>
          <cell r="ED147">
            <v>1120913.0279350502</v>
          </cell>
          <cell r="EE147">
            <v>548930.56890365004</v>
          </cell>
          <cell r="EF147">
            <v>1165759.48686095</v>
          </cell>
          <cell r="EG147" t="str">
            <v/>
          </cell>
          <cell r="EH147">
            <v>419307.76401499996</v>
          </cell>
          <cell r="EI147" t="str">
            <v/>
          </cell>
          <cell r="EJ147" t="str">
            <v/>
          </cell>
          <cell r="EK147" t="str">
            <v/>
          </cell>
          <cell r="EL147">
            <v>40570.298415557903</v>
          </cell>
          <cell r="EM147">
            <v>15932882.494033866</v>
          </cell>
          <cell r="EN147">
            <v>207451.1579735527</v>
          </cell>
          <cell r="EO147" t="str">
            <v/>
          </cell>
          <cell r="EP147">
            <v>653.83388580999997</v>
          </cell>
          <cell r="EQ147" t="str">
            <v/>
          </cell>
          <cell r="ER147">
            <v>512276.763125</v>
          </cell>
          <cell r="ES147" t="str">
            <v/>
          </cell>
          <cell r="ET147" t="str">
            <v/>
          </cell>
          <cell r="EU147">
            <v>217343.96551411372</v>
          </cell>
          <cell r="EV147" t="str">
            <v/>
          </cell>
          <cell r="EW147" t="str">
            <v/>
          </cell>
          <cell r="EX147" t="str">
            <v/>
          </cell>
          <cell r="EY147" t="str">
            <v/>
          </cell>
          <cell r="EZ147" t="str">
            <v/>
          </cell>
          <cell r="FA147">
            <v>16454686.070280265</v>
          </cell>
          <cell r="FB147">
            <v>16140987.485893227</v>
          </cell>
          <cell r="FC147">
            <v>818343.69806470186</v>
          </cell>
          <cell r="FD147">
            <v>16454686.070280265</v>
          </cell>
          <cell r="FE147">
            <v>16140987.485893227</v>
          </cell>
          <cell r="FF147">
            <v>818343.69806470186</v>
          </cell>
          <cell r="FG147" t="str">
            <v/>
          </cell>
          <cell r="FH147" t="str">
            <v/>
          </cell>
        </row>
        <row r="148">
          <cell r="B148" t="str">
            <v>Yes</v>
          </cell>
          <cell r="C148" t="str">
            <v>Chennai</v>
          </cell>
          <cell r="D148" t="str">
            <v>India</v>
          </cell>
          <cell r="E148" t="str">
            <v>South and West Asia</v>
          </cell>
          <cell r="H148">
            <v>2015</v>
          </cell>
          <cell r="J148" t="str">
            <v>BASIC</v>
          </cell>
          <cell r="K148">
            <v>6672103</v>
          </cell>
          <cell r="L148">
            <v>426</v>
          </cell>
          <cell r="M148">
            <v>5000000000</v>
          </cell>
          <cell r="N148">
            <v>436456.467907627</v>
          </cell>
          <cell r="O148">
            <v>3996412.7215123437</v>
          </cell>
          <cell r="P148" t="str">
            <v>NE</v>
          </cell>
          <cell r="Q148">
            <v>305182.76719144837</v>
          </cell>
          <cell r="R148">
            <v>1626251.3970580504</v>
          </cell>
          <cell r="S148" t="str">
            <v>NE</v>
          </cell>
          <cell r="T148">
            <v>519893.39241248003</v>
          </cell>
          <cell r="U148">
            <v>2626140.7898953022</v>
          </cell>
          <cell r="V148" t="str">
            <v>NE</v>
          </cell>
          <cell r="W148">
            <v>2406494.0917440006</v>
          </cell>
          <cell r="X148" t="str">
            <v>IE (I.3.2)</v>
          </cell>
          <cell r="Y148" t="str">
            <v>NE</v>
          </cell>
          <cell r="Z148">
            <v>1563253.3630047494</v>
          </cell>
          <cell r="AA148" t="str">
            <v>NO</v>
          </cell>
          <cell r="AB148">
            <v>3.1862713644</v>
          </cell>
          <cell r="AC148" t="str">
            <v>NE</v>
          </cell>
          <cell r="AD148" t="str">
            <v>NO</v>
          </cell>
          <cell r="AE148" t="str">
            <v>NO</v>
          </cell>
          <cell r="AF148" t="str">
            <v>NE</v>
          </cell>
          <cell r="AG148" t="str">
            <v>NO</v>
          </cell>
          <cell r="AH148" t="str">
            <v>NO</v>
          </cell>
          <cell r="AI148">
            <v>5012522.6924017929</v>
          </cell>
          <cell r="AJ148" t="str">
            <v>NO</v>
          </cell>
          <cell r="AK148" t="str">
            <v>NE</v>
          </cell>
          <cell r="AL148" t="str">
            <v>NO</v>
          </cell>
          <cell r="AM148">
            <v>96485.872888919694</v>
          </cell>
          <cell r="AN148" t="str">
            <v>NE</v>
          </cell>
          <cell r="AO148" t="str">
            <v>NO</v>
          </cell>
          <cell r="AP148" t="str">
            <v>NO</v>
          </cell>
          <cell r="AQ148" t="str">
            <v>NE</v>
          </cell>
          <cell r="AR148" t="str">
            <v>NO</v>
          </cell>
          <cell r="AS148" t="str">
            <v>NO</v>
          </cell>
          <cell r="AT148" t="str">
            <v>NE</v>
          </cell>
          <cell r="AU148" t="str">
            <v>IE (II.1)</v>
          </cell>
          <cell r="AV148" t="str">
            <v>IE (II.1)</v>
          </cell>
          <cell r="AW148" t="str">
            <v>NE</v>
          </cell>
          <cell r="AX148">
            <v>1267780</v>
          </cell>
          <cell r="AY148" t="str">
            <v>NO</v>
          </cell>
          <cell r="AZ148" t="str">
            <v>NO</v>
          </cell>
          <cell r="BA148">
            <v>7969</v>
          </cell>
          <cell r="BB148" t="str">
            <v>NO</v>
          </cell>
          <cell r="BC148" t="str">
            <v>NO</v>
          </cell>
          <cell r="BD148" t="str">
            <v>NO</v>
          </cell>
          <cell r="BE148">
            <v>1419</v>
          </cell>
          <cell r="BF148" t="str">
            <v>NO</v>
          </cell>
          <cell r="BG148">
            <v>1014342</v>
          </cell>
          <cell r="BH148" t="str">
            <v>NO</v>
          </cell>
          <cell r="BI148" t="str">
            <v>NO</v>
          </cell>
          <cell r="BJ148" t="str">
            <v>NE</v>
          </cell>
          <cell r="BK148" t="str">
            <v>NE</v>
          </cell>
          <cell r="BL148" t="str">
            <v>NE</v>
          </cell>
          <cell r="BM148" t="str">
            <v>NE</v>
          </cell>
          <cell r="BN148" t="str">
            <v>NE</v>
          </cell>
          <cell r="BO148" t="str">
            <v>NE</v>
          </cell>
          <cell r="BP148">
            <v>0</v>
          </cell>
          <cell r="BQ148">
            <v>0</v>
          </cell>
          <cell r="BR148">
            <v>0</v>
          </cell>
          <cell r="BS148">
            <v>0</v>
          </cell>
          <cell r="BT148">
            <v>0</v>
          </cell>
          <cell r="BU148">
            <v>0</v>
          </cell>
          <cell r="BW148">
            <v>19317353.379283328</v>
          </cell>
          <cell r="BX148">
            <v>19317353.379283328</v>
          </cell>
          <cell r="BY148">
            <v>19317353.379283328</v>
          </cell>
          <cell r="BZ148">
            <v>12533893.774662098</v>
          </cell>
          <cell r="CA148">
            <v>11916834.813992616</v>
          </cell>
          <cell r="CB148">
            <v>5109008.5652907128</v>
          </cell>
          <cell r="CC148">
            <v>2291510</v>
          </cell>
          <cell r="CD148">
            <v>11916834.813992616</v>
          </cell>
          <cell r="CE148">
            <v>5109008.5652907128</v>
          </cell>
          <cell r="CF148">
            <v>2291510</v>
          </cell>
          <cell r="CG148" t="str">
            <v/>
          </cell>
          <cell r="CH148" t="str">
            <v/>
          </cell>
          <cell r="CI148">
            <v>5231280.0822603051</v>
          </cell>
          <cell r="CK148">
            <v>5012522.6924017929</v>
          </cell>
          <cell r="CL148">
            <v>2290091</v>
          </cell>
          <cell r="CM148" t="str">
            <v/>
          </cell>
          <cell r="CN148" t="str">
            <v/>
          </cell>
          <cell r="CO148" t="str">
            <v/>
          </cell>
          <cell r="CP148">
            <v>4432869.1894199708</v>
          </cell>
          <cell r="CQ148">
            <v>1931434.1642494989</v>
          </cell>
          <cell r="CR148">
            <v>3146034.1823077821</v>
          </cell>
          <cell r="CS148">
            <v>2406494.0917440006</v>
          </cell>
          <cell r="CT148">
            <v>3.1862713644</v>
          </cell>
          <cell r="CU148" t="str">
            <v/>
          </cell>
          <cell r="CV148" t="str">
            <v/>
          </cell>
          <cell r="CW148" t="str">
            <v/>
          </cell>
          <cell r="CX148">
            <v>5012522.6924017929</v>
          </cell>
          <cell r="CY148">
            <v>96485.872888919694</v>
          </cell>
          <cell r="CZ148" t="str">
            <v/>
          </cell>
          <cell r="DA148" t="str">
            <v/>
          </cell>
          <cell r="DB148" t="str">
            <v/>
          </cell>
          <cell r="DC148">
            <v>1267780</v>
          </cell>
          <cell r="DD148">
            <v>7969</v>
          </cell>
          <cell r="DE148">
            <v>1419</v>
          </cell>
          <cell r="DF148">
            <v>1014342</v>
          </cell>
          <cell r="DG148">
            <v>4432869.1894199708</v>
          </cell>
          <cell r="DH148">
            <v>1931434.1642494989</v>
          </cell>
          <cell r="DI148">
            <v>3146034.1823077821</v>
          </cell>
          <cell r="DJ148">
            <v>2406494.0917440006</v>
          </cell>
          <cell r="DK148">
            <v>3.1862713644</v>
          </cell>
          <cell r="DL148" t="str">
            <v/>
          </cell>
          <cell r="DM148" t="str">
            <v/>
          </cell>
          <cell r="DN148" t="str">
            <v/>
          </cell>
          <cell r="DO148">
            <v>5012522.6924017929</v>
          </cell>
          <cell r="DP148">
            <v>96485.872888919694</v>
          </cell>
          <cell r="DQ148" t="str">
            <v/>
          </cell>
          <cell r="DR148" t="str">
            <v/>
          </cell>
          <cell r="DS148" t="str">
            <v/>
          </cell>
          <cell r="DT148">
            <v>1267780</v>
          </cell>
          <cell r="DU148">
            <v>7969</v>
          </cell>
          <cell r="DV148">
            <v>1419</v>
          </cell>
          <cell r="DW148">
            <v>1014342</v>
          </cell>
          <cell r="DX148" t="str">
            <v/>
          </cell>
          <cell r="DY148" t="str">
            <v/>
          </cell>
          <cell r="DZ148" t="str">
            <v/>
          </cell>
          <cell r="EA148" t="str">
            <v/>
          </cell>
          <cell r="EB148" t="str">
            <v/>
          </cell>
          <cell r="EC148" t="str">
            <v/>
          </cell>
          <cell r="ED148">
            <v>436456.467907627</v>
          </cell>
          <cell r="EE148">
            <v>305182.76719144837</v>
          </cell>
          <cell r="EF148">
            <v>519893.39241248003</v>
          </cell>
          <cell r="EG148">
            <v>2406494.0917440006</v>
          </cell>
          <cell r="EH148">
            <v>1563253.3630047494</v>
          </cell>
          <cell r="EI148" t="str">
            <v/>
          </cell>
          <cell r="EJ148" t="str">
            <v/>
          </cell>
          <cell r="EK148" t="str">
            <v/>
          </cell>
          <cell r="EL148" t="str">
            <v/>
          </cell>
          <cell r="EM148">
            <v>5012522.6924017929</v>
          </cell>
          <cell r="EN148" t="str">
            <v/>
          </cell>
          <cell r="EO148" t="str">
            <v/>
          </cell>
          <cell r="EP148" t="str">
            <v/>
          </cell>
          <cell r="EQ148" t="str">
            <v>IE (II.1)</v>
          </cell>
          <cell r="ER148">
            <v>1267780</v>
          </cell>
          <cell r="ES148">
            <v>7969</v>
          </cell>
          <cell r="ET148" t="str">
            <v/>
          </cell>
          <cell r="EU148">
            <v>1014342</v>
          </cell>
          <cell r="EV148" t="str">
            <v/>
          </cell>
          <cell r="EW148" t="str">
            <v/>
          </cell>
          <cell r="EX148" t="str">
            <v/>
          </cell>
          <cell r="EY148" t="str">
            <v/>
          </cell>
          <cell r="EZ148" t="str">
            <v/>
          </cell>
          <cell r="FA148">
            <v>11916834.813992616</v>
          </cell>
          <cell r="FB148">
            <v>5109008.5652907128</v>
          </cell>
          <cell r="FC148">
            <v>2291510</v>
          </cell>
          <cell r="FD148">
            <v>11916834.813992616</v>
          </cell>
          <cell r="FE148">
            <v>5109008.5652907128</v>
          </cell>
          <cell r="FF148">
            <v>2291510</v>
          </cell>
          <cell r="FG148" t="str">
            <v/>
          </cell>
          <cell r="FH148" t="str">
            <v/>
          </cell>
        </row>
        <row r="149">
          <cell r="B149" t="str">
            <v>Yes</v>
          </cell>
          <cell r="C149" t="str">
            <v>Bangkok</v>
          </cell>
          <cell r="D149" t="str">
            <v>Thailand</v>
          </cell>
          <cell r="E149" t="str">
            <v>East Asia and Oceania</v>
          </cell>
          <cell r="H149">
            <v>2013</v>
          </cell>
          <cell r="J149" t="str">
            <v>BASIC</v>
          </cell>
          <cell r="K149">
            <v>8515000</v>
          </cell>
          <cell r="L149">
            <v>1568.7370000000001</v>
          </cell>
          <cell r="M149">
            <v>118850760000</v>
          </cell>
          <cell r="N149">
            <v>201510.04173421094</v>
          </cell>
          <cell r="O149">
            <v>5349408.6373845013</v>
          </cell>
          <cell r="P149" t="str">
            <v>NE</v>
          </cell>
          <cell r="Q149">
            <v>270852.12794922135</v>
          </cell>
          <cell r="R149">
            <v>9001140.9236611016</v>
          </cell>
          <cell r="S149" t="str">
            <v>NE</v>
          </cell>
          <cell r="T149">
            <v>901767.0692158764</v>
          </cell>
          <cell r="U149">
            <v>4320229.7556390008</v>
          </cell>
          <cell r="V149" t="str">
            <v>NE</v>
          </cell>
          <cell r="W149" t="str">
            <v>C</v>
          </cell>
          <cell r="X149" t="str">
            <v>NO</v>
          </cell>
          <cell r="Y149" t="str">
            <v>NO</v>
          </cell>
          <cell r="Z149" t="str">
            <v>NO</v>
          </cell>
          <cell r="AA149" t="str">
            <v>IE</v>
          </cell>
          <cell r="AB149" t="str">
            <v>IE</v>
          </cell>
          <cell r="AC149" t="str">
            <v>NE</v>
          </cell>
          <cell r="AD149" t="str">
            <v>IE</v>
          </cell>
          <cell r="AE149">
            <v>1138323.9307656002</v>
          </cell>
          <cell r="AF149" t="str">
            <v>NE</v>
          </cell>
          <cell r="AG149" t="str">
            <v>NO</v>
          </cell>
          <cell r="AH149" t="str">
            <v>C</v>
          </cell>
          <cell r="AI149">
            <v>24957569.579450164</v>
          </cell>
          <cell r="AJ149" t="str">
            <v>NO</v>
          </cell>
          <cell r="AK149" t="str">
            <v>NE</v>
          </cell>
          <cell r="AL149">
            <v>5725.1223139461299</v>
          </cell>
          <cell r="AM149">
            <v>138249.41640000002</v>
          </cell>
          <cell r="AN149">
            <v>79299.458747149838</v>
          </cell>
          <cell r="AO149">
            <v>0</v>
          </cell>
          <cell r="AP149" t="str">
            <v>NO</v>
          </cell>
          <cell r="AQ149">
            <v>0</v>
          </cell>
          <cell r="AR149" t="str">
            <v>C</v>
          </cell>
          <cell r="AS149" t="str">
            <v>NO</v>
          </cell>
          <cell r="AT149">
            <v>394702.56799999997</v>
          </cell>
          <cell r="AU149" t="str">
            <v>IE</v>
          </cell>
          <cell r="AV149" t="str">
            <v>NO</v>
          </cell>
          <cell r="AW149" t="str">
            <v>NO</v>
          </cell>
          <cell r="AX149" t="str">
            <v>NO</v>
          </cell>
          <cell r="AY149">
            <v>3120584.2823216999</v>
          </cell>
          <cell r="AZ149" t="str">
            <v>NO</v>
          </cell>
          <cell r="BA149">
            <v>41172.414733930462</v>
          </cell>
          <cell r="BB149" t="str">
            <v>NO</v>
          </cell>
          <cell r="BC149" t="str">
            <v>NO</v>
          </cell>
          <cell r="BD149">
            <v>8698.7530000000006</v>
          </cell>
          <cell r="BE149" t="str">
            <v>NO</v>
          </cell>
          <cell r="BF149" t="str">
            <v>NO</v>
          </cell>
          <cell r="BG149">
            <v>905687.18635940715</v>
          </cell>
          <cell r="BH149" t="str">
            <v>NO</v>
          </cell>
          <cell r="BI149" t="str">
            <v>NO</v>
          </cell>
          <cell r="BJ149" t="str">
            <v>NO</v>
          </cell>
          <cell r="BK149" t="str">
            <v>NE</v>
          </cell>
          <cell r="BL149">
            <v>5539.8962499999998</v>
          </cell>
          <cell r="BM149">
            <v>-545.37567616000001</v>
          </cell>
          <cell r="BN149">
            <v>136411.33443377467</v>
          </cell>
          <cell r="BO149" t="str">
            <v>NE</v>
          </cell>
          <cell r="BP149">
            <v>0</v>
          </cell>
          <cell r="BQ149">
            <v>0</v>
          </cell>
          <cell r="BR149">
            <v>0</v>
          </cell>
          <cell r="BS149">
            <v>0</v>
          </cell>
          <cell r="BT149">
            <v>0</v>
          </cell>
          <cell r="BU149">
            <v>0</v>
          </cell>
          <cell r="BW149">
            <v>50360919.240928657</v>
          </cell>
          <cell r="BX149">
            <v>50976327.122683413</v>
          </cell>
          <cell r="BY149">
            <v>50976327.122683413</v>
          </cell>
          <cell r="BZ149">
            <v>27434388.149764374</v>
          </cell>
          <cell r="CA149">
            <v>21183232.486349512</v>
          </cell>
          <cell r="CB149">
            <v>25101544.118164111</v>
          </cell>
          <cell r="CC149">
            <v>4076142.6364150373</v>
          </cell>
          <cell r="CD149">
            <v>21183232.486349512</v>
          </cell>
          <cell r="CE149">
            <v>25575546.144911259</v>
          </cell>
          <cell r="CF149">
            <v>4076142.6364150373</v>
          </cell>
          <cell r="CG149" t="str">
            <v/>
          </cell>
          <cell r="CH149">
            <v>141405.85500761468</v>
          </cell>
          <cell r="CI149">
            <v>1374129.2388993087</v>
          </cell>
          <cell r="CK149">
            <v>24963294.70176411</v>
          </cell>
          <cell r="CL149">
            <v>955558.35409333766</v>
          </cell>
          <cell r="CM149" t="str">
            <v/>
          </cell>
          <cell r="CN149" t="str">
            <v/>
          </cell>
          <cell r="CO149">
            <v>141405.85500761468</v>
          </cell>
          <cell r="CP149">
            <v>5550918.6791187124</v>
          </cell>
          <cell r="CQ149">
            <v>9271993.0516103227</v>
          </cell>
          <cell r="CR149">
            <v>5221996.8248548768</v>
          </cell>
          <cell r="CS149" t="str">
            <v/>
          </cell>
          <cell r="CT149" t="str">
            <v/>
          </cell>
          <cell r="CU149">
            <v>1138323.9307656002</v>
          </cell>
          <cell r="CV149" t="str">
            <v/>
          </cell>
          <cell r="CW149" t="str">
            <v/>
          </cell>
          <cell r="CX149">
            <v>24957569.579450164</v>
          </cell>
          <cell r="CY149">
            <v>143974.53871394615</v>
          </cell>
          <cell r="CZ149" t="str">
            <v/>
          </cell>
          <cell r="DA149" t="str">
            <v/>
          </cell>
          <cell r="DB149" t="str">
            <v/>
          </cell>
          <cell r="DC149">
            <v>3120584.2823216999</v>
          </cell>
          <cell r="DD149">
            <v>41172.414733930462</v>
          </cell>
          <cell r="DE149">
            <v>8698.7530000000006</v>
          </cell>
          <cell r="DF149">
            <v>905687.18635940715</v>
          </cell>
          <cell r="DG149">
            <v>5550918.6791187124</v>
          </cell>
          <cell r="DH149">
            <v>9271993.0516103227</v>
          </cell>
          <cell r="DI149">
            <v>5221996.8248548768</v>
          </cell>
          <cell r="DJ149" t="str">
            <v/>
          </cell>
          <cell r="DK149" t="str">
            <v/>
          </cell>
          <cell r="DL149">
            <v>1138323.9307656002</v>
          </cell>
          <cell r="DM149" t="str">
            <v/>
          </cell>
          <cell r="DN149" t="str">
            <v/>
          </cell>
          <cell r="DO149">
            <v>24957569.579450164</v>
          </cell>
          <cell r="DP149">
            <v>223273.99746109598</v>
          </cell>
          <cell r="DQ149" t="str">
            <v/>
          </cell>
          <cell r="DR149">
            <v>394702.56799999997</v>
          </cell>
          <cell r="DS149" t="str">
            <v/>
          </cell>
          <cell r="DT149">
            <v>3120584.2823216999</v>
          </cell>
          <cell r="DU149">
            <v>41172.414733930462</v>
          </cell>
          <cell r="DV149">
            <v>8698.7530000000006</v>
          </cell>
          <cell r="DW149">
            <v>905687.18635940715</v>
          </cell>
          <cell r="DX149" t="str">
            <v/>
          </cell>
          <cell r="DY149" t="str">
            <v/>
          </cell>
          <cell r="DZ149">
            <v>5539.8962499999998</v>
          </cell>
          <cell r="EA149">
            <v>-545.37567616000001</v>
          </cell>
          <cell r="EB149">
            <v>136411.33443377467</v>
          </cell>
          <cell r="EC149" t="str">
            <v/>
          </cell>
          <cell r="ED149">
            <v>201510.04173421094</v>
          </cell>
          <cell r="EE149">
            <v>270852.12794922135</v>
          </cell>
          <cell r="EF149">
            <v>901767.0692158764</v>
          </cell>
          <cell r="EG149" t="str">
            <v/>
          </cell>
          <cell r="EH149" t="str">
            <v/>
          </cell>
          <cell r="EI149" t="str">
            <v/>
          </cell>
          <cell r="EJ149" t="str">
            <v/>
          </cell>
          <cell r="EK149" t="str">
            <v/>
          </cell>
          <cell r="EL149" t="str">
            <v/>
          </cell>
          <cell r="EM149">
            <v>24957569.579450164</v>
          </cell>
          <cell r="EN149">
            <v>5725.1223139461299</v>
          </cell>
          <cell r="EO149" t="str">
            <v/>
          </cell>
          <cell r="EP149" t="str">
            <v/>
          </cell>
          <cell r="EQ149" t="str">
            <v/>
          </cell>
          <cell r="ER149" t="str">
            <v/>
          </cell>
          <cell r="ES149">
            <v>41172.414733930462</v>
          </cell>
          <cell r="ET149">
            <v>8698.7530000000006</v>
          </cell>
          <cell r="EU149">
            <v>905687.18635940715</v>
          </cell>
          <cell r="EV149" t="str">
            <v/>
          </cell>
          <cell r="EW149" t="str">
            <v/>
          </cell>
          <cell r="EX149">
            <v>5539.8962499999998</v>
          </cell>
          <cell r="EY149">
            <v>-545.37567616000001</v>
          </cell>
          <cell r="EZ149">
            <v>136411.33443377467</v>
          </cell>
          <cell r="FA149">
            <v>21183232.486349512</v>
          </cell>
          <cell r="FB149">
            <v>25101544.118164111</v>
          </cell>
          <cell r="FC149">
            <v>4076142.6364150373</v>
          </cell>
          <cell r="FD149">
            <v>21183232.486349512</v>
          </cell>
          <cell r="FE149">
            <v>25575546.144911259</v>
          </cell>
          <cell r="FF149">
            <v>4076142.6364150373</v>
          </cell>
          <cell r="FG149" t="str">
            <v/>
          </cell>
          <cell r="FH149">
            <v>141405.85500761468</v>
          </cell>
        </row>
        <row r="150">
          <cell r="B150" t="str">
            <v>Yes</v>
          </cell>
          <cell r="C150" t="str">
            <v>Ho Chi Minh City</v>
          </cell>
          <cell r="D150" t="str">
            <v>Vietnam</v>
          </cell>
          <cell r="E150" t="str">
            <v>East Asia and Oceania</v>
          </cell>
          <cell r="H150">
            <v>2013</v>
          </cell>
          <cell r="J150" t="str">
            <v>BASIC</v>
          </cell>
          <cell r="K150">
            <v>7939752</v>
          </cell>
          <cell r="L150">
            <v>2095.5500000000002</v>
          </cell>
          <cell r="M150">
            <v>36061600188.812836</v>
          </cell>
          <cell r="N150">
            <v>269780.35110031813</v>
          </cell>
          <cell r="O150">
            <v>5310861.1777900411</v>
          </cell>
          <cell r="P150">
            <v>263418.71441838605</v>
          </cell>
          <cell r="Q150">
            <v>440574.72146059264</v>
          </cell>
          <cell r="R150">
            <v>2509949.0388436266</v>
          </cell>
          <cell r="S150">
            <v>124493.47053914412</v>
          </cell>
          <cell r="T150">
            <v>2600863.6384398346</v>
          </cell>
          <cell r="U150">
            <v>5395354.7804510156</v>
          </cell>
          <cell r="V150">
            <v>267609.59711037029</v>
          </cell>
          <cell r="W150">
            <v>0</v>
          </cell>
          <cell r="X150">
            <v>284552.41425719997</v>
          </cell>
          <cell r="Y150">
            <v>14113.79974715712</v>
          </cell>
          <cell r="Z150">
            <v>10316.167003833601</v>
          </cell>
          <cell r="AA150">
            <v>621569.83995190135</v>
          </cell>
          <cell r="AB150">
            <v>36428.906111009404</v>
          </cell>
          <cell r="AC150">
            <v>1806.8642842534655</v>
          </cell>
          <cell r="AD150" t="str">
            <v>NO</v>
          </cell>
          <cell r="AE150" t="str">
            <v>NO</v>
          </cell>
          <cell r="AF150" t="str">
            <v>NO</v>
          </cell>
          <cell r="AG150" t="str">
            <v>NO</v>
          </cell>
          <cell r="AH150">
            <v>23377.508299135217</v>
          </cell>
          <cell r="AI150">
            <v>14544175.581200792</v>
          </cell>
          <cell r="AJ150" t="str">
            <v>NO</v>
          </cell>
          <cell r="AK150" t="str">
            <v>NE</v>
          </cell>
          <cell r="AL150" t="str">
            <v>IE</v>
          </cell>
          <cell r="AM150" t="str">
            <v>IE</v>
          </cell>
          <cell r="AN150" t="str">
            <v>NE</v>
          </cell>
          <cell r="AO150">
            <v>149134.15403999999</v>
          </cell>
          <cell r="AP150" t="str">
            <v>NO</v>
          </cell>
          <cell r="AQ150" t="str">
            <v>NE</v>
          </cell>
          <cell r="AR150" t="str">
            <v>IE</v>
          </cell>
          <cell r="AS150" t="str">
            <v>NO</v>
          </cell>
          <cell r="AT150">
            <v>2701072.5571575896</v>
          </cell>
          <cell r="AU150" t="str">
            <v>IE</v>
          </cell>
          <cell r="AV150" t="str">
            <v>NO</v>
          </cell>
          <cell r="AW150" t="str">
            <v>NE</v>
          </cell>
          <cell r="AX150">
            <v>1293240.6526057662</v>
          </cell>
          <cell r="AY150" t="str">
            <v>NO</v>
          </cell>
          <cell r="AZ150" t="str">
            <v>NO</v>
          </cell>
          <cell r="BA150">
            <v>24899.657309999999</v>
          </cell>
          <cell r="BB150" t="str">
            <v>NO</v>
          </cell>
          <cell r="BC150" t="str">
            <v>NO</v>
          </cell>
          <cell r="BD150">
            <v>5606.1278000000002</v>
          </cell>
          <cell r="BE150" t="str">
            <v>NO</v>
          </cell>
          <cell r="BF150" t="str">
            <v>NO</v>
          </cell>
          <cell r="BG150">
            <v>926142.09586121445</v>
          </cell>
          <cell r="BH150" t="str">
            <v>NO</v>
          </cell>
          <cell r="BI150" t="str">
            <v>NO</v>
          </cell>
          <cell r="BJ150">
            <v>565703.69099999999</v>
          </cell>
          <cell r="BK150">
            <v>872.87579999999991</v>
          </cell>
          <cell r="BL150">
            <v>372890.66439095791</v>
          </cell>
          <cell r="BM150">
            <v>-161036.63223624133</v>
          </cell>
          <cell r="BN150">
            <v>211508.15534157009</v>
          </cell>
          <cell r="BO150" t="str">
            <v>NE</v>
          </cell>
          <cell r="BP150">
            <v>0</v>
          </cell>
          <cell r="BQ150">
            <v>0</v>
          </cell>
          <cell r="BR150">
            <v>0</v>
          </cell>
          <cell r="BS150">
            <v>0</v>
          </cell>
          <cell r="BT150">
            <v>0</v>
          </cell>
          <cell r="BU150">
            <v>0</v>
          </cell>
          <cell r="BW150">
            <v>34436510.645522445</v>
          </cell>
          <cell r="BX150">
            <v>38798964.403075635</v>
          </cell>
          <cell r="BY150">
            <v>38798964.403075635</v>
          </cell>
          <cell r="BZ150">
            <v>21899619.24936967</v>
          </cell>
          <cell r="CA150">
            <v>17493312.376704674</v>
          </cell>
          <cell r="CB150">
            <v>14693309.735240791</v>
          </cell>
          <cell r="CC150">
            <v>2249888.5335769802</v>
          </cell>
          <cell r="CD150">
            <v>18164754.822803982</v>
          </cell>
          <cell r="CE150">
            <v>17394382.292398382</v>
          </cell>
          <cell r="CF150">
            <v>2249888.5335769802</v>
          </cell>
          <cell r="CG150">
            <v>566576.56680000003</v>
          </cell>
          <cell r="CH150">
            <v>423362.1874962867</v>
          </cell>
          <cell r="CI150">
            <v>3966482.2262556152</v>
          </cell>
          <cell r="CK150">
            <v>14693309.735240791</v>
          </cell>
          <cell r="CL150">
            <v>2249888.5335769802</v>
          </cell>
          <cell r="CM150" t="str">
            <v/>
          </cell>
          <cell r="CN150">
            <v>566576.56680000003</v>
          </cell>
          <cell r="CO150">
            <v>423362.1874962867</v>
          </cell>
          <cell r="CP150">
            <v>5580641.5288903592</v>
          </cell>
          <cell r="CQ150">
            <v>2950523.7603042191</v>
          </cell>
          <cell r="CR150">
            <v>7996218.4188908506</v>
          </cell>
          <cell r="CS150">
            <v>284552.41425719997</v>
          </cell>
          <cell r="CT150">
            <v>657998.74606291077</v>
          </cell>
          <cell r="CU150" t="str">
            <v/>
          </cell>
          <cell r="CV150" t="str">
            <v/>
          </cell>
          <cell r="CW150">
            <v>23377.508299135217</v>
          </cell>
          <cell r="CX150">
            <v>14544175.581200792</v>
          </cell>
          <cell r="CY150" t="str">
            <v/>
          </cell>
          <cell r="CZ150">
            <v>149134.15403999999</v>
          </cell>
          <cell r="DA150" t="str">
            <v/>
          </cell>
          <cell r="DB150" t="str">
            <v/>
          </cell>
          <cell r="DC150">
            <v>1293240.6526057662</v>
          </cell>
          <cell r="DD150">
            <v>24899.657309999999</v>
          </cell>
          <cell r="DE150">
            <v>5606.1278000000002</v>
          </cell>
          <cell r="DF150">
            <v>926142.09586121445</v>
          </cell>
          <cell r="DG150">
            <v>5844060.2433087453</v>
          </cell>
          <cell r="DH150">
            <v>3075017.2308433633</v>
          </cell>
          <cell r="DI150">
            <v>8263828.0160012208</v>
          </cell>
          <cell r="DJ150">
            <v>298666.21400435711</v>
          </cell>
          <cell r="DK150">
            <v>659805.61034716421</v>
          </cell>
          <cell r="DL150" t="str">
            <v/>
          </cell>
          <cell r="DM150" t="str">
            <v/>
          </cell>
          <cell r="DN150">
            <v>23377.508299135217</v>
          </cell>
          <cell r="DO150">
            <v>14544175.581200792</v>
          </cell>
          <cell r="DP150" t="str">
            <v/>
          </cell>
          <cell r="DQ150">
            <v>149134.15403999999</v>
          </cell>
          <cell r="DR150">
            <v>2701072.5571575896</v>
          </cell>
          <cell r="DS150" t="str">
            <v/>
          </cell>
          <cell r="DT150">
            <v>1293240.6526057662</v>
          </cell>
          <cell r="DU150">
            <v>24899.657309999999</v>
          </cell>
          <cell r="DV150">
            <v>5606.1278000000002</v>
          </cell>
          <cell r="DW150">
            <v>926142.09586121445</v>
          </cell>
          <cell r="DX150">
            <v>565703.69099999999</v>
          </cell>
          <cell r="DY150">
            <v>872.87579999999991</v>
          </cell>
          <cell r="DZ150">
            <v>372890.66439095791</v>
          </cell>
          <cell r="EA150">
            <v>-161036.63223624133</v>
          </cell>
          <cell r="EB150">
            <v>211508.15534157009</v>
          </cell>
          <cell r="EC150" t="str">
            <v/>
          </cell>
          <cell r="ED150">
            <v>269780.35110031813</v>
          </cell>
          <cell r="EE150">
            <v>440574.72146059264</v>
          </cell>
          <cell r="EF150">
            <v>2600863.6384398346</v>
          </cell>
          <cell r="EG150" t="str">
            <v/>
          </cell>
          <cell r="EH150">
            <v>10316.167003833601</v>
          </cell>
          <cell r="EI150">
            <v>621569.83995190135</v>
          </cell>
          <cell r="EJ150" t="str">
            <v/>
          </cell>
          <cell r="EK150" t="str">
            <v/>
          </cell>
          <cell r="EL150">
            <v>23377.508299135217</v>
          </cell>
          <cell r="EM150">
            <v>14544175.581200792</v>
          </cell>
          <cell r="EN150" t="str">
            <v/>
          </cell>
          <cell r="EO150">
            <v>149134.15403999999</v>
          </cell>
          <cell r="EP150" t="str">
            <v/>
          </cell>
          <cell r="EQ150" t="str">
            <v/>
          </cell>
          <cell r="ER150">
            <v>1293240.6526057662</v>
          </cell>
          <cell r="ES150">
            <v>24899.657309999999</v>
          </cell>
          <cell r="ET150">
            <v>5606.1278000000002</v>
          </cell>
          <cell r="EU150">
            <v>926142.09586121445</v>
          </cell>
          <cell r="EV150">
            <v>565703.69099999999</v>
          </cell>
          <cell r="EW150">
            <v>872.87579999999991</v>
          </cell>
          <cell r="EX150">
            <v>372890.66439095791</v>
          </cell>
          <cell r="EY150">
            <v>-161036.63223624133</v>
          </cell>
          <cell r="EZ150">
            <v>211508.15534157009</v>
          </cell>
          <cell r="FA150">
            <v>17493312.376704674</v>
          </cell>
          <cell r="FB150">
            <v>14693309.735240791</v>
          </cell>
          <cell r="FC150">
            <v>2249888.5335769802</v>
          </cell>
          <cell r="FD150">
            <v>18164754.822803982</v>
          </cell>
          <cell r="FE150">
            <v>17394382.292398382</v>
          </cell>
          <cell r="FF150">
            <v>2249888.5335769802</v>
          </cell>
          <cell r="FG150">
            <v>566576.56680000003</v>
          </cell>
          <cell r="FH150">
            <v>423362.1874962867</v>
          </cell>
        </row>
        <row r="151">
          <cell r="B151" t="str">
            <v>No</v>
          </cell>
          <cell r="C151" t="str">
            <v>Milan</v>
          </cell>
          <cell r="D151" t="str">
            <v>Italy</v>
          </cell>
          <cell r="E151" t="str">
            <v>Europe</v>
          </cell>
          <cell r="H151">
            <v>2013</v>
          </cell>
          <cell r="J151" t="str">
            <v>BASIC</v>
          </cell>
          <cell r="K151">
            <v>1353882</v>
          </cell>
          <cell r="L151">
            <v>182</v>
          </cell>
          <cell r="M151">
            <v>69600000000</v>
          </cell>
          <cell r="N151">
            <v>1841082.260114592</v>
          </cell>
          <cell r="O151">
            <v>527459.94665354106</v>
          </cell>
          <cell r="P151">
            <v>33812.970444032464</v>
          </cell>
          <cell r="Q151">
            <v>620919.22433377325</v>
          </cell>
          <cell r="R151">
            <v>1083730.2541359351</v>
          </cell>
          <cell r="S151">
            <v>79661.157764619056</v>
          </cell>
          <cell r="T151">
            <v>407700.43346832297</v>
          </cell>
          <cell r="U151">
            <v>682957.2444927803</v>
          </cell>
          <cell r="V151">
            <v>50228.209982254615</v>
          </cell>
          <cell r="W151">
            <v>34913.93662579621</v>
          </cell>
          <cell r="X151">
            <v>67.413865005026508</v>
          </cell>
          <cell r="Y151">
            <v>5.1639020593850304</v>
          </cell>
          <cell r="Z151">
            <v>401485.80501202121</v>
          </cell>
          <cell r="AA151" t="str">
            <v>IE</v>
          </cell>
          <cell r="AB151" t="str">
            <v>IE</v>
          </cell>
          <cell r="AC151" t="str">
            <v>IE</v>
          </cell>
          <cell r="AD151" t="str">
            <v>NO</v>
          </cell>
          <cell r="AE151" t="str">
            <v>NO</v>
          </cell>
          <cell r="AF151" t="str">
            <v>NO</v>
          </cell>
          <cell r="AG151" t="str">
            <v>NO</v>
          </cell>
          <cell r="AH151">
            <v>38655.291963064257</v>
          </cell>
          <cell r="AI151">
            <v>804409.0140975035</v>
          </cell>
          <cell r="AJ151">
            <v>91957.747895206063</v>
          </cell>
          <cell r="AK151">
            <v>7043.9634887727843</v>
          </cell>
          <cell r="AL151" t="str">
            <v>NO</v>
          </cell>
          <cell r="AM151">
            <v>19962.358084012703</v>
          </cell>
          <cell r="AN151">
            <v>1529.116629235373</v>
          </cell>
          <cell r="AO151" t="str">
            <v>NO</v>
          </cell>
          <cell r="AP151" t="str">
            <v>NO</v>
          </cell>
          <cell r="AQ151" t="str">
            <v>NE</v>
          </cell>
          <cell r="AR151" t="str">
            <v>NO</v>
          </cell>
          <cell r="AS151" t="str">
            <v>NO</v>
          </cell>
          <cell r="AT151" t="str">
            <v>NE</v>
          </cell>
          <cell r="AU151">
            <v>5605.6602899999998</v>
          </cell>
          <cell r="AV151" t="str">
            <v>NO</v>
          </cell>
          <cell r="AW151" t="str">
            <v>NE</v>
          </cell>
          <cell r="AX151" t="str">
            <v>NO</v>
          </cell>
          <cell r="AY151" t="str">
            <v>NO</v>
          </cell>
          <cell r="AZ151" t="str">
            <v>NO</v>
          </cell>
          <cell r="BA151" t="str">
            <v>NO</v>
          </cell>
          <cell r="BB151">
            <v>0</v>
          </cell>
          <cell r="BC151" t="str">
            <v>NO</v>
          </cell>
          <cell r="BD151" t="str">
            <v>IE</v>
          </cell>
          <cell r="BE151" t="str">
            <v>NO</v>
          </cell>
          <cell r="BF151" t="str">
            <v>IE</v>
          </cell>
          <cell r="BG151">
            <v>8096.4434630600426</v>
          </cell>
          <cell r="BH151">
            <v>1369.9742100000003</v>
          </cell>
          <cell r="BI151" t="str">
            <v>NO</v>
          </cell>
          <cell r="BJ151" t="str">
            <v>NE</v>
          </cell>
          <cell r="BK151" t="str">
            <v>NE</v>
          </cell>
          <cell r="BL151" t="str">
            <v>NE</v>
          </cell>
          <cell r="BM151" t="str">
            <v>NE</v>
          </cell>
          <cell r="BN151" t="str">
            <v>NE</v>
          </cell>
          <cell r="BO151" t="str">
            <v>NE</v>
          </cell>
          <cell r="BP151">
            <v>0</v>
          </cell>
          <cell r="BQ151">
            <v>0</v>
          </cell>
          <cell r="BR151">
            <v>0</v>
          </cell>
          <cell r="BS151">
            <v>0</v>
          </cell>
          <cell r="BT151">
            <v>0</v>
          </cell>
          <cell r="BU151">
            <v>0</v>
          </cell>
          <cell r="BW151">
            <v>6168887.2036925927</v>
          </cell>
          <cell r="BX151">
            <v>6341167.7859035656</v>
          </cell>
          <cell r="BY151">
            <v>6341167.7859035656</v>
          </cell>
          <cell r="BZ151">
            <v>4162868.0693681333</v>
          </cell>
          <cell r="CA151">
            <v>5237486.0056528104</v>
          </cell>
          <cell r="CB151">
            <v>921934.78036672238</v>
          </cell>
          <cell r="CC151">
            <v>9466.4176730600429</v>
          </cell>
          <cell r="CD151">
            <v>5401193.5077457754</v>
          </cell>
          <cell r="CE151">
            <v>930507.86048473045</v>
          </cell>
          <cell r="CF151">
            <v>9466.4176730600429</v>
          </cell>
          <cell r="CG151" t="str">
            <v/>
          </cell>
          <cell r="CH151" t="str">
            <v/>
          </cell>
          <cell r="CI151">
            <v>3344756.9515175698</v>
          </cell>
          <cell r="CK151">
            <v>810014.67438750353</v>
          </cell>
          <cell r="CL151">
            <v>8096.4434630600426</v>
          </cell>
          <cell r="CM151" t="str">
            <v/>
          </cell>
          <cell r="CN151" t="str">
            <v/>
          </cell>
          <cell r="CO151" t="str">
            <v/>
          </cell>
          <cell r="CP151">
            <v>2368542.2067681332</v>
          </cell>
          <cell r="CQ151">
            <v>1704649.4784697085</v>
          </cell>
          <cell r="CR151">
            <v>1090657.6779611032</v>
          </cell>
          <cell r="CS151">
            <v>34981.35049080124</v>
          </cell>
          <cell r="CT151" t="str">
            <v/>
          </cell>
          <cell r="CU151" t="str">
            <v/>
          </cell>
          <cell r="CV151" t="str">
            <v/>
          </cell>
          <cell r="CW151">
            <v>38655.291963064257</v>
          </cell>
          <cell r="CX151">
            <v>896366.76199270959</v>
          </cell>
          <cell r="CY151">
            <v>19962.358084012703</v>
          </cell>
          <cell r="CZ151" t="str">
            <v/>
          </cell>
          <cell r="DA151" t="str">
            <v/>
          </cell>
          <cell r="DB151">
            <v>5605.6602899999998</v>
          </cell>
          <cell r="DC151" t="str">
            <v/>
          </cell>
          <cell r="DD151" t="str">
            <v/>
          </cell>
          <cell r="DE151" t="str">
            <v/>
          </cell>
          <cell r="DF151">
            <v>9466.4176730600429</v>
          </cell>
          <cell r="DG151">
            <v>2402355.1772121657</v>
          </cell>
          <cell r="DH151">
            <v>1784310.6362343275</v>
          </cell>
          <cell r="DI151">
            <v>1140885.8879433577</v>
          </cell>
          <cell r="DJ151">
            <v>34986.514392860627</v>
          </cell>
          <cell r="DK151" t="str">
            <v/>
          </cell>
          <cell r="DL151" t="str">
            <v/>
          </cell>
          <cell r="DM151" t="str">
            <v/>
          </cell>
          <cell r="DN151">
            <v>38655.291963064257</v>
          </cell>
          <cell r="DO151">
            <v>903410.72548148234</v>
          </cell>
          <cell r="DP151">
            <v>21491.474713248077</v>
          </cell>
          <cell r="DQ151" t="str">
            <v/>
          </cell>
          <cell r="DR151" t="str">
            <v/>
          </cell>
          <cell r="DS151">
            <v>5605.6602899999998</v>
          </cell>
          <cell r="DT151" t="str">
            <v/>
          </cell>
          <cell r="DU151" t="str">
            <v/>
          </cell>
          <cell r="DV151" t="str">
            <v/>
          </cell>
          <cell r="DW151">
            <v>9466.4176730600429</v>
          </cell>
          <cell r="DX151" t="str">
            <v/>
          </cell>
          <cell r="DY151" t="str">
            <v/>
          </cell>
          <cell r="DZ151" t="str">
            <v/>
          </cell>
          <cell r="EA151" t="str">
            <v/>
          </cell>
          <cell r="EB151" t="str">
            <v/>
          </cell>
          <cell r="EC151" t="str">
            <v/>
          </cell>
          <cell r="ED151">
            <v>1841082.260114592</v>
          </cell>
          <cell r="EE151">
            <v>620919.22433377325</v>
          </cell>
          <cell r="EF151">
            <v>407700.43346832297</v>
          </cell>
          <cell r="EG151">
            <v>34913.93662579621</v>
          </cell>
          <cell r="EH151">
            <v>401485.80501202121</v>
          </cell>
          <cell r="EI151" t="str">
            <v/>
          </cell>
          <cell r="EJ151" t="str">
            <v/>
          </cell>
          <cell r="EK151" t="str">
            <v/>
          </cell>
          <cell r="EL151">
            <v>38655.291963064257</v>
          </cell>
          <cell r="EM151">
            <v>804409.0140975035</v>
          </cell>
          <cell r="EN151" t="str">
            <v/>
          </cell>
          <cell r="EO151" t="str">
            <v/>
          </cell>
          <cell r="EP151" t="str">
            <v/>
          </cell>
          <cell r="EQ151">
            <v>5605.6602899999998</v>
          </cell>
          <cell r="ER151" t="str">
            <v/>
          </cell>
          <cell r="ES151" t="str">
            <v/>
          </cell>
          <cell r="ET151" t="str">
            <v/>
          </cell>
          <cell r="EU151">
            <v>8096.4434630600426</v>
          </cell>
          <cell r="EV151" t="str">
            <v/>
          </cell>
          <cell r="EW151" t="str">
            <v/>
          </cell>
          <cell r="EX151" t="str">
            <v/>
          </cell>
          <cell r="EY151" t="str">
            <v/>
          </cell>
          <cell r="EZ151" t="str">
            <v/>
          </cell>
          <cell r="FA151">
            <v>5237486.0056528104</v>
          </cell>
          <cell r="FB151">
            <v>921934.78036672238</v>
          </cell>
          <cell r="FC151">
            <v>9466.4176730600429</v>
          </cell>
          <cell r="FD151">
            <v>5401193.5077457754</v>
          </cell>
          <cell r="FE151">
            <v>930507.86048473045</v>
          </cell>
          <cell r="FF151">
            <v>9466.4176730600429</v>
          </cell>
          <cell r="FG151" t="str">
            <v/>
          </cell>
          <cell r="FH151" t="str">
            <v/>
          </cell>
        </row>
        <row r="152">
          <cell r="B152" t="str">
            <v>Yes</v>
          </cell>
          <cell r="C152" t="str">
            <v>Milan</v>
          </cell>
          <cell r="D152" t="str">
            <v>Italy</v>
          </cell>
          <cell r="E152" t="str">
            <v>Europe</v>
          </cell>
          <cell r="H152">
            <v>2015</v>
          </cell>
          <cell r="J152" t="str">
            <v>BASIC</v>
          </cell>
          <cell r="K152">
            <v>1345851</v>
          </cell>
          <cell r="L152">
            <v>182</v>
          </cell>
          <cell r="M152">
            <v>78157000000</v>
          </cell>
          <cell r="N152">
            <v>1812257.3896191716</v>
          </cell>
          <cell r="O152">
            <v>525948.13181139762</v>
          </cell>
          <cell r="P152">
            <v>32378.339437671617</v>
          </cell>
          <cell r="Q152">
            <v>544719.71696662984</v>
          </cell>
          <cell r="R152">
            <v>1057066.9643377417</v>
          </cell>
          <cell r="S152">
            <v>76939.113262501516</v>
          </cell>
          <cell r="T152">
            <v>406696.81015471683</v>
          </cell>
          <cell r="U152">
            <v>655564.17932725279</v>
          </cell>
          <cell r="V152">
            <v>47706.962462451105</v>
          </cell>
          <cell r="W152">
            <v>32802.561479682467</v>
          </cell>
          <cell r="X152">
            <v>2659.6105929559922</v>
          </cell>
          <cell r="Y152">
            <v>203.72617142042901</v>
          </cell>
          <cell r="Z152">
            <v>390500.92401406367</v>
          </cell>
          <cell r="AA152" t="str">
            <v>IE</v>
          </cell>
          <cell r="AB152" t="str">
            <v>IE</v>
          </cell>
          <cell r="AC152" t="str">
            <v>IE</v>
          </cell>
          <cell r="AD152" t="str">
            <v>NO</v>
          </cell>
          <cell r="AE152" t="str">
            <v>NO</v>
          </cell>
          <cell r="AF152" t="str">
            <v>NO</v>
          </cell>
          <cell r="AG152" t="str">
            <v>NO</v>
          </cell>
          <cell r="AH152">
            <v>38655.291963064257</v>
          </cell>
          <cell r="AI152">
            <v>768508.85325400997</v>
          </cell>
          <cell r="AJ152">
            <v>84546.826932777345</v>
          </cell>
          <cell r="AK152">
            <v>6476.2869430507444</v>
          </cell>
          <cell r="AL152" t="str">
            <v>NO</v>
          </cell>
          <cell r="AM152">
            <v>21058.13161522707</v>
          </cell>
          <cell r="AN152">
            <v>1613.0528817263935</v>
          </cell>
          <cell r="AO152" t="str">
            <v>NO</v>
          </cell>
          <cell r="AP152" t="str">
            <v>NO</v>
          </cell>
          <cell r="AQ152" t="str">
            <v>NE</v>
          </cell>
          <cell r="AR152" t="str">
            <v>NO</v>
          </cell>
          <cell r="AS152" t="str">
            <v>NO</v>
          </cell>
          <cell r="AT152" t="str">
            <v>NE</v>
          </cell>
          <cell r="AU152">
            <v>5605.6602899999998</v>
          </cell>
          <cell r="AV152" t="str">
            <v>NO</v>
          </cell>
          <cell r="AW152" t="str">
            <v>NE</v>
          </cell>
          <cell r="AX152" t="str">
            <v>NO</v>
          </cell>
          <cell r="AY152" t="str">
            <v>NO</v>
          </cell>
          <cell r="AZ152" t="str">
            <v>NO</v>
          </cell>
          <cell r="BA152" t="str">
            <v>NO</v>
          </cell>
          <cell r="BB152">
            <v>0</v>
          </cell>
          <cell r="BC152" t="str">
            <v>NO</v>
          </cell>
          <cell r="BD152" t="str">
            <v>IE</v>
          </cell>
          <cell r="BE152" t="str">
            <v>NO</v>
          </cell>
          <cell r="BF152" t="str">
            <v>IE</v>
          </cell>
          <cell r="BG152">
            <v>8257.8549694613921</v>
          </cell>
          <cell r="BH152">
            <v>1369.9742100000003</v>
          </cell>
          <cell r="BI152" t="str">
            <v>NO</v>
          </cell>
          <cell r="BJ152" t="str">
            <v>NE</v>
          </cell>
          <cell r="BK152" t="str">
            <v>NE</v>
          </cell>
          <cell r="BL152" t="str">
            <v>NE</v>
          </cell>
          <cell r="BM152" t="str">
            <v>NE</v>
          </cell>
          <cell r="BN152" t="str">
            <v>NE</v>
          </cell>
          <cell r="BO152" t="str">
            <v>NE</v>
          </cell>
          <cell r="BP152">
            <v>0</v>
          </cell>
          <cell r="BQ152">
            <v>0</v>
          </cell>
          <cell r="BR152">
            <v>0</v>
          </cell>
          <cell r="BS152">
            <v>0</v>
          </cell>
          <cell r="BT152">
            <v>0</v>
          </cell>
          <cell r="BU152">
            <v>0</v>
          </cell>
          <cell r="BW152">
            <v>5965717.9575240891</v>
          </cell>
          <cell r="BX152">
            <v>6131035.4386829101</v>
          </cell>
          <cell r="BY152">
            <v>6131035.4386829101</v>
          </cell>
          <cell r="BZ152">
            <v>4008005.0627108002</v>
          </cell>
          <cell r="CA152">
            <v>5076370.6562526133</v>
          </cell>
          <cell r="CB152">
            <v>879719.47209201439</v>
          </cell>
          <cell r="CC152">
            <v>9627.8291794613924</v>
          </cell>
          <cell r="CD152">
            <v>5233598.7975866571</v>
          </cell>
          <cell r="CE152">
            <v>887808.8119167916</v>
          </cell>
          <cell r="CF152">
            <v>9627.8291794613924</v>
          </cell>
          <cell r="CG152" t="str">
            <v/>
          </cell>
          <cell r="CH152" t="str">
            <v/>
          </cell>
          <cell r="CI152">
            <v>3225632.6941973288</v>
          </cell>
          <cell r="CK152">
            <v>774114.51354401</v>
          </cell>
          <cell r="CL152">
            <v>8257.8549694613921</v>
          </cell>
          <cell r="CM152" t="str">
            <v/>
          </cell>
          <cell r="CN152" t="str">
            <v/>
          </cell>
          <cell r="CO152" t="str">
            <v/>
          </cell>
          <cell r="CP152">
            <v>2338205.5214305692</v>
          </cell>
          <cell r="CQ152">
            <v>1601786.6813043715</v>
          </cell>
          <cell r="CR152">
            <v>1062260.9894819697</v>
          </cell>
          <cell r="CS152">
            <v>35462.172072638459</v>
          </cell>
          <cell r="CT152" t="str">
            <v/>
          </cell>
          <cell r="CU152" t="str">
            <v/>
          </cell>
          <cell r="CV152" t="str">
            <v/>
          </cell>
          <cell r="CW152">
            <v>38655.291963064257</v>
          </cell>
          <cell r="CX152">
            <v>853055.68018678727</v>
          </cell>
          <cell r="CY152">
            <v>21058.13161522707</v>
          </cell>
          <cell r="CZ152" t="str">
            <v/>
          </cell>
          <cell r="DA152" t="str">
            <v/>
          </cell>
          <cell r="DB152">
            <v>5605.6602899999998</v>
          </cell>
          <cell r="DC152" t="str">
            <v/>
          </cell>
          <cell r="DD152" t="str">
            <v/>
          </cell>
          <cell r="DE152" t="str">
            <v/>
          </cell>
          <cell r="DF152">
            <v>9627.8291794613924</v>
          </cell>
          <cell r="DG152">
            <v>2370583.8608682407</v>
          </cell>
          <cell r="DH152">
            <v>1678725.794566873</v>
          </cell>
          <cell r="DI152">
            <v>1109967.9519444208</v>
          </cell>
          <cell r="DJ152">
            <v>35665.898244058888</v>
          </cell>
          <cell r="DK152" t="str">
            <v/>
          </cell>
          <cell r="DL152" t="str">
            <v/>
          </cell>
          <cell r="DM152" t="str">
            <v/>
          </cell>
          <cell r="DN152">
            <v>38655.291963064257</v>
          </cell>
          <cell r="DO152">
            <v>859531.96712983807</v>
          </cell>
          <cell r="DP152">
            <v>22671.184496953465</v>
          </cell>
          <cell r="DQ152" t="str">
            <v/>
          </cell>
          <cell r="DR152" t="str">
            <v/>
          </cell>
          <cell r="DS152">
            <v>5605.6602899999998</v>
          </cell>
          <cell r="DT152" t="str">
            <v/>
          </cell>
          <cell r="DU152" t="str">
            <v/>
          </cell>
          <cell r="DV152" t="str">
            <v/>
          </cell>
          <cell r="DW152">
            <v>9627.8291794613924</v>
          </cell>
          <cell r="DX152" t="str">
            <v/>
          </cell>
          <cell r="DY152" t="str">
            <v/>
          </cell>
          <cell r="DZ152" t="str">
            <v/>
          </cell>
          <cell r="EA152" t="str">
            <v/>
          </cell>
          <cell r="EB152" t="str">
            <v/>
          </cell>
          <cell r="EC152" t="str">
            <v/>
          </cell>
          <cell r="ED152">
            <v>1812257.3896191716</v>
          </cell>
          <cell r="EE152">
            <v>544719.71696662984</v>
          </cell>
          <cell r="EF152">
            <v>406696.81015471683</v>
          </cell>
          <cell r="EG152">
            <v>32802.561479682467</v>
          </cell>
          <cell r="EH152">
            <v>390500.92401406367</v>
          </cell>
          <cell r="EI152" t="str">
            <v/>
          </cell>
          <cell r="EJ152" t="str">
            <v/>
          </cell>
          <cell r="EK152" t="str">
            <v/>
          </cell>
          <cell r="EL152">
            <v>38655.291963064257</v>
          </cell>
          <cell r="EM152">
            <v>768508.85325400997</v>
          </cell>
          <cell r="EN152" t="str">
            <v/>
          </cell>
          <cell r="EO152" t="str">
            <v/>
          </cell>
          <cell r="EP152" t="str">
            <v/>
          </cell>
          <cell r="EQ152">
            <v>5605.6602899999998</v>
          </cell>
          <cell r="ER152" t="str">
            <v/>
          </cell>
          <cell r="ES152" t="str">
            <v/>
          </cell>
          <cell r="ET152" t="str">
            <v/>
          </cell>
          <cell r="EU152">
            <v>8257.8549694613921</v>
          </cell>
          <cell r="EV152" t="str">
            <v/>
          </cell>
          <cell r="EW152" t="str">
            <v/>
          </cell>
          <cell r="EX152" t="str">
            <v/>
          </cell>
          <cell r="EY152" t="str">
            <v/>
          </cell>
          <cell r="EZ152" t="str">
            <v/>
          </cell>
          <cell r="FA152">
            <v>5076370.6562526133</v>
          </cell>
          <cell r="FB152">
            <v>879719.47209201439</v>
          </cell>
          <cell r="FC152">
            <v>9627.8291794613924</v>
          </cell>
          <cell r="FD152">
            <v>5233598.7975866571</v>
          </cell>
          <cell r="FE152">
            <v>887808.8119167916</v>
          </cell>
          <cell r="FF152">
            <v>9627.8291794613924</v>
          </cell>
          <cell r="FG152" t="str">
            <v/>
          </cell>
          <cell r="FH152" t="str">
            <v/>
          </cell>
        </row>
        <row r="153">
          <cell r="B153" t="str">
            <v>Yes</v>
          </cell>
          <cell r="C153" t="str">
            <v>Venice</v>
          </cell>
          <cell r="D153" t="str">
            <v>Italy</v>
          </cell>
          <cell r="E153" t="str">
            <v>Europe</v>
          </cell>
          <cell r="H153">
            <v>2016</v>
          </cell>
          <cell r="J153" t="str">
            <v>BASIC</v>
          </cell>
          <cell r="K153">
            <v>261905</v>
          </cell>
          <cell r="L153">
            <v>414.57</v>
          </cell>
          <cell r="M153">
            <v>10185000000</v>
          </cell>
          <cell r="N153">
            <v>269994.1918694225</v>
          </cell>
          <cell r="O153">
            <v>95049.657731068684</v>
          </cell>
          <cell r="P153" t="str">
            <v>NE</v>
          </cell>
          <cell r="Q153">
            <v>226659.30598633469</v>
          </cell>
          <cell r="R153">
            <v>241349.45970668661</v>
          </cell>
          <cell r="S153" t="str">
            <v>NE</v>
          </cell>
          <cell r="T153">
            <v>59876.781751026523</v>
          </cell>
          <cell r="U153">
            <v>279491.37990442349</v>
          </cell>
          <cell r="V153" t="str">
            <v>NE</v>
          </cell>
          <cell r="W153">
            <v>1108851.5603605595</v>
          </cell>
          <cell r="X153" t="str">
            <v>IE</v>
          </cell>
          <cell r="Y153" t="str">
            <v>NE</v>
          </cell>
          <cell r="Z153">
            <v>5707174.5405200003</v>
          </cell>
          <cell r="AA153">
            <v>3717.6810699999996</v>
          </cell>
          <cell r="AB153">
            <v>1608.2414483665011</v>
          </cell>
          <cell r="AC153" t="str">
            <v>NE</v>
          </cell>
          <cell r="AD153" t="str">
            <v>NO</v>
          </cell>
          <cell r="AE153" t="str">
            <v>NO</v>
          </cell>
          <cell r="AF153" t="str">
            <v>NE</v>
          </cell>
          <cell r="AG153" t="str">
            <v>NO</v>
          </cell>
          <cell r="AH153">
            <v>52327.626499999998</v>
          </cell>
          <cell r="AI153">
            <v>453345.59891417372</v>
          </cell>
          <cell r="AJ153" t="str">
            <v>NO</v>
          </cell>
          <cell r="AK153" t="str">
            <v>NE</v>
          </cell>
          <cell r="AL153">
            <v>2100.03388</v>
          </cell>
          <cell r="AM153">
            <v>1045.4701738579136</v>
          </cell>
          <cell r="AN153" t="str">
            <v>NE</v>
          </cell>
          <cell r="AO153">
            <v>196993.72146448103</v>
          </cell>
          <cell r="AP153" t="str">
            <v>NO</v>
          </cell>
          <cell r="AQ153" t="str">
            <v>NE</v>
          </cell>
          <cell r="AR153">
            <v>80784.417430701826</v>
          </cell>
          <cell r="AS153" t="str">
            <v>NO</v>
          </cell>
          <cell r="AT153" t="str">
            <v>NE</v>
          </cell>
          <cell r="AU153" t="str">
            <v>NO</v>
          </cell>
          <cell r="AV153" t="str">
            <v>NO</v>
          </cell>
          <cell r="AW153" t="str">
            <v>NE</v>
          </cell>
          <cell r="AX153" t="str">
            <v>NO</v>
          </cell>
          <cell r="AY153" t="str">
            <v>NO</v>
          </cell>
          <cell r="AZ153" t="str">
            <v>NO</v>
          </cell>
          <cell r="BA153" t="str">
            <v>NO</v>
          </cell>
          <cell r="BB153">
            <v>15396</v>
          </cell>
          <cell r="BC153" t="str">
            <v>NO</v>
          </cell>
          <cell r="BD153">
            <v>6607.3229499999998</v>
          </cell>
          <cell r="BE153" t="str">
            <v>NO</v>
          </cell>
          <cell r="BF153" t="str">
            <v>NO</v>
          </cell>
          <cell r="BG153">
            <v>8191.9848200000006</v>
          </cell>
          <cell r="BH153" t="str">
            <v>NO</v>
          </cell>
          <cell r="BI153" t="str">
            <v>NO</v>
          </cell>
          <cell r="BJ153">
            <v>549120.50399999996</v>
          </cell>
          <cell r="BK153" t="str">
            <v>NO</v>
          </cell>
          <cell r="BL153">
            <v>5317.6649399999988</v>
          </cell>
          <cell r="BM153">
            <v>4207.9596600000004</v>
          </cell>
          <cell r="BN153" t="str">
            <v>NO</v>
          </cell>
          <cell r="BO153" t="str">
            <v>NE</v>
          </cell>
          <cell r="BP153">
            <v>0</v>
          </cell>
          <cell r="BQ153">
            <v>0</v>
          </cell>
          <cell r="BR153">
            <v>0</v>
          </cell>
          <cell r="BS153">
            <v>0</v>
          </cell>
          <cell r="BT153">
            <v>0</v>
          </cell>
          <cell r="BU153">
            <v>0</v>
          </cell>
          <cell r="BW153">
            <v>3103390.4359611021</v>
          </cell>
          <cell r="BX153">
            <v>3662036.5645611021</v>
          </cell>
          <cell r="BY153">
            <v>3662036.5645611021</v>
          </cell>
          <cell r="BZ153">
            <v>8735270.8961167</v>
          </cell>
          <cell r="CA153">
            <v>2338925.8863278879</v>
          </cell>
          <cell r="CB153">
            <v>734269.24186321453</v>
          </cell>
          <cell r="CC153">
            <v>30195.307770000003</v>
          </cell>
          <cell r="CD153">
            <v>2338925.8863278879</v>
          </cell>
          <cell r="CE153">
            <v>734269.24186321453</v>
          </cell>
          <cell r="CF153">
            <v>30195.307770000003</v>
          </cell>
          <cell r="CG153">
            <v>549120.50399999996</v>
          </cell>
          <cell r="CH153">
            <v>9525.6245999999992</v>
          </cell>
          <cell r="CI153">
            <v>7428601.6880573435</v>
          </cell>
          <cell r="CK153">
            <v>733223.77168935654</v>
          </cell>
          <cell r="CL153">
            <v>14799.307769999999</v>
          </cell>
          <cell r="CM153" t="str">
            <v/>
          </cell>
          <cell r="CN153">
            <v>549120.50399999996</v>
          </cell>
          <cell r="CO153">
            <v>9525.6245999999992</v>
          </cell>
          <cell r="CP153">
            <v>365043.84960049117</v>
          </cell>
          <cell r="CQ153">
            <v>468008.7656930213</v>
          </cell>
          <cell r="CR153">
            <v>339368.16165545001</v>
          </cell>
          <cell r="CS153">
            <v>1108851.5603605595</v>
          </cell>
          <cell r="CT153">
            <v>5325.9225183665003</v>
          </cell>
          <cell r="CU153" t="str">
            <v/>
          </cell>
          <cell r="CV153" t="str">
            <v/>
          </cell>
          <cell r="CW153">
            <v>52327.626499999998</v>
          </cell>
          <cell r="CX153">
            <v>453345.59891417372</v>
          </cell>
          <cell r="CY153">
            <v>3145.5040538579133</v>
          </cell>
          <cell r="CZ153">
            <v>196993.72146448103</v>
          </cell>
          <cell r="DA153">
            <v>80784.417430701826</v>
          </cell>
          <cell r="DB153" t="str">
            <v/>
          </cell>
          <cell r="DC153" t="str">
            <v/>
          </cell>
          <cell r="DD153">
            <v>15396</v>
          </cell>
          <cell r="DE153">
            <v>6607.3229499999998</v>
          </cell>
          <cell r="DF153">
            <v>8191.9848200000006</v>
          </cell>
          <cell r="DG153">
            <v>365043.84960049117</v>
          </cell>
          <cell r="DH153">
            <v>468008.7656930213</v>
          </cell>
          <cell r="DI153">
            <v>339368.16165545001</v>
          </cell>
          <cell r="DJ153">
            <v>1108851.5603605595</v>
          </cell>
          <cell r="DK153">
            <v>5325.9225183665003</v>
          </cell>
          <cell r="DL153" t="str">
            <v/>
          </cell>
          <cell r="DM153" t="str">
            <v/>
          </cell>
          <cell r="DN153">
            <v>52327.626499999998</v>
          </cell>
          <cell r="DO153">
            <v>453345.59891417372</v>
          </cell>
          <cell r="DP153">
            <v>3145.5040538579133</v>
          </cell>
          <cell r="DQ153">
            <v>196993.72146448103</v>
          </cell>
          <cell r="DR153">
            <v>80784.417430701826</v>
          </cell>
          <cell r="DS153" t="str">
            <v/>
          </cell>
          <cell r="DT153" t="str">
            <v/>
          </cell>
          <cell r="DU153">
            <v>15396</v>
          </cell>
          <cell r="DV153">
            <v>6607.3229499999998</v>
          </cell>
          <cell r="DW153">
            <v>8191.9848200000006</v>
          </cell>
          <cell r="DX153">
            <v>549120.50399999996</v>
          </cell>
          <cell r="DY153" t="str">
            <v/>
          </cell>
          <cell r="DZ153">
            <v>5317.6649399999988</v>
          </cell>
          <cell r="EA153">
            <v>4207.9596600000004</v>
          </cell>
          <cell r="EB153" t="str">
            <v/>
          </cell>
          <cell r="EC153" t="str">
            <v/>
          </cell>
          <cell r="ED153">
            <v>269994.1918694225</v>
          </cell>
          <cell r="EE153">
            <v>226659.30598633469</v>
          </cell>
          <cell r="EF153">
            <v>59876.781751026523</v>
          </cell>
          <cell r="EG153">
            <v>1108851.5603605595</v>
          </cell>
          <cell r="EH153">
            <v>5707174.5405200003</v>
          </cell>
          <cell r="EI153">
            <v>3717.6810699999996</v>
          </cell>
          <cell r="EJ153" t="str">
            <v/>
          </cell>
          <cell r="EK153" t="str">
            <v/>
          </cell>
          <cell r="EL153">
            <v>52327.626499999998</v>
          </cell>
          <cell r="EM153">
            <v>453345.59891417372</v>
          </cell>
          <cell r="EN153">
            <v>2100.03388</v>
          </cell>
          <cell r="EO153">
            <v>196993.72146448103</v>
          </cell>
          <cell r="EP153">
            <v>80784.417430701826</v>
          </cell>
          <cell r="EQ153" t="str">
            <v/>
          </cell>
          <cell r="ER153" t="str">
            <v/>
          </cell>
          <cell r="ES153" t="str">
            <v/>
          </cell>
          <cell r="ET153">
            <v>6607.3229499999998</v>
          </cell>
          <cell r="EU153">
            <v>8191.9848200000006</v>
          </cell>
          <cell r="EV153">
            <v>549120.50399999996</v>
          </cell>
          <cell r="EW153" t="str">
            <v/>
          </cell>
          <cell r="EX153">
            <v>5317.6649399999988</v>
          </cell>
          <cell r="EY153">
            <v>4207.9596600000004</v>
          </cell>
          <cell r="EZ153" t="str">
            <v/>
          </cell>
          <cell r="FA153">
            <v>2338925.8863278879</v>
          </cell>
          <cell r="FB153">
            <v>734269.24186321453</v>
          </cell>
          <cell r="FC153">
            <v>30195.307770000003</v>
          </cell>
          <cell r="FD153">
            <v>2338925.8863278879</v>
          </cell>
          <cell r="FE153">
            <v>734269.24186321453</v>
          </cell>
          <cell r="FF153">
            <v>30195.307770000003</v>
          </cell>
          <cell r="FG153">
            <v>549120.50399999996</v>
          </cell>
          <cell r="FH153">
            <v>9525.6245999999992</v>
          </cell>
        </row>
        <row r="154">
          <cell r="B154" t="str">
            <v>Yes</v>
          </cell>
          <cell r="C154" t="str">
            <v>Curitiba</v>
          </cell>
          <cell r="D154" t="str">
            <v>Brazil</v>
          </cell>
          <cell r="E154" t="str">
            <v>Latin America</v>
          </cell>
          <cell r="H154">
            <v>2013</v>
          </cell>
          <cell r="J154" t="str">
            <v>BASIC</v>
          </cell>
          <cell r="K154">
            <v>1848946</v>
          </cell>
          <cell r="L154">
            <v>435</v>
          </cell>
          <cell r="M154">
            <v>33665539864.291801</v>
          </cell>
          <cell r="N154">
            <v>126702.05340309633</v>
          </cell>
          <cell r="O154">
            <v>159114.69485016927</v>
          </cell>
          <cell r="P154" t="str">
            <v>NE</v>
          </cell>
          <cell r="Q154">
            <v>17918.847021214176</v>
          </cell>
          <cell r="R154">
            <v>167166.33699184415</v>
          </cell>
          <cell r="S154" t="str">
            <v>NE</v>
          </cell>
          <cell r="T154">
            <v>118057.90656486995</v>
          </cell>
          <cell r="U154">
            <v>84778.523531174098</v>
          </cell>
          <cell r="V154" t="str">
            <v>NE</v>
          </cell>
          <cell r="W154" t="str">
            <v>NO</v>
          </cell>
          <cell r="X154" t="str">
            <v>NO</v>
          </cell>
          <cell r="Y154" t="str">
            <v>NO</v>
          </cell>
          <cell r="Z154" t="str">
            <v>NO</v>
          </cell>
          <cell r="AA154" t="str">
            <v>IE</v>
          </cell>
          <cell r="AB154">
            <v>143.63501550352001</v>
          </cell>
          <cell r="AC154" t="str">
            <v>NE</v>
          </cell>
          <cell r="AD154" t="str">
            <v>NO</v>
          </cell>
          <cell r="AE154" t="str">
            <v>NO</v>
          </cell>
          <cell r="AF154" t="str">
            <v>NE</v>
          </cell>
          <cell r="AG154" t="str">
            <v>NO</v>
          </cell>
          <cell r="AH154">
            <v>2515</v>
          </cell>
          <cell r="AI154">
            <v>2942439.7947199945</v>
          </cell>
          <cell r="AJ154" t="str">
            <v>NO</v>
          </cell>
          <cell r="AK154" t="str">
            <v>NE</v>
          </cell>
          <cell r="AL154">
            <v>2123.7130325092762</v>
          </cell>
          <cell r="AM154" t="str">
            <v>NO</v>
          </cell>
          <cell r="AN154" t="str">
            <v>NE</v>
          </cell>
          <cell r="AO154">
            <v>5.43149113173728</v>
          </cell>
          <cell r="AP154" t="str">
            <v>NO</v>
          </cell>
          <cell r="AQ154" t="str">
            <v>NE</v>
          </cell>
          <cell r="AR154">
            <v>11904.041125719818</v>
          </cell>
          <cell r="AS154" t="str">
            <v>NO</v>
          </cell>
          <cell r="AT154">
            <v>501402.42482623551</v>
          </cell>
          <cell r="AU154" t="str">
            <v>IE</v>
          </cell>
          <cell r="AV154" t="str">
            <v>NO</v>
          </cell>
          <cell r="AW154" t="str">
            <v>NE</v>
          </cell>
          <cell r="AX154" t="str">
            <v>NO</v>
          </cell>
          <cell r="AY154">
            <v>770350</v>
          </cell>
          <cell r="AZ154" t="str">
            <v>NO</v>
          </cell>
          <cell r="BA154" t="str">
            <v>NO</v>
          </cell>
          <cell r="BB154" t="str">
            <v>NO</v>
          </cell>
          <cell r="BC154" t="str">
            <v>NO</v>
          </cell>
          <cell r="BD154" t="str">
            <v>NO</v>
          </cell>
          <cell r="BE154" t="str">
            <v>NO</v>
          </cell>
          <cell r="BF154" t="str">
            <v>NO</v>
          </cell>
          <cell r="BG154">
            <v>163585.19636599999</v>
          </cell>
          <cell r="BH154" t="str">
            <v>NO</v>
          </cell>
          <cell r="BI154" t="str">
            <v>NO</v>
          </cell>
          <cell r="BJ154" t="str">
            <v>NE</v>
          </cell>
          <cell r="BK154" t="str">
            <v>NE</v>
          </cell>
          <cell r="BL154" t="str">
            <v>NE</v>
          </cell>
          <cell r="BM154" t="str">
            <v>NE</v>
          </cell>
          <cell r="BN154" t="str">
            <v>NE</v>
          </cell>
          <cell r="BO154" t="str">
            <v>NE</v>
          </cell>
          <cell r="BP154">
            <v>0</v>
          </cell>
          <cell r="BQ154">
            <v>0</v>
          </cell>
          <cell r="BR154">
            <v>0</v>
          </cell>
          <cell r="BS154">
            <v>0</v>
          </cell>
          <cell r="BT154">
            <v>0</v>
          </cell>
          <cell r="BU154">
            <v>0</v>
          </cell>
          <cell r="BW154">
            <v>4566805.1741132271</v>
          </cell>
          <cell r="BX154">
            <v>5068207.5989394626</v>
          </cell>
          <cell r="BY154">
            <v>5068207.5989394626</v>
          </cell>
          <cell r="BZ154">
            <v>3385251.9837245359</v>
          </cell>
          <cell r="CA154">
            <v>676396.99737787154</v>
          </cell>
          <cell r="CB154">
            <v>2956472.9803693555</v>
          </cell>
          <cell r="CC154">
            <v>933935.19636599999</v>
          </cell>
          <cell r="CD154">
            <v>676396.99737787154</v>
          </cell>
          <cell r="CE154">
            <v>3457875.405195591</v>
          </cell>
          <cell r="CF154">
            <v>933935.19636599999</v>
          </cell>
          <cell r="CG154" t="str">
            <v/>
          </cell>
          <cell r="CH154" t="str">
            <v/>
          </cell>
          <cell r="CI154">
            <v>265193.80698918045</v>
          </cell>
          <cell r="CK154">
            <v>2956472.9803693555</v>
          </cell>
          <cell r="CL154">
            <v>163585.19636599999</v>
          </cell>
          <cell r="CM154" t="str">
            <v/>
          </cell>
          <cell r="CN154" t="str">
            <v/>
          </cell>
          <cell r="CO154" t="str">
            <v/>
          </cell>
          <cell r="CP154">
            <v>285816.74825326563</v>
          </cell>
          <cell r="CQ154">
            <v>185085.18401305832</v>
          </cell>
          <cell r="CR154">
            <v>202836.43009604403</v>
          </cell>
          <cell r="CS154" t="str">
            <v/>
          </cell>
          <cell r="CT154">
            <v>143.63501550352001</v>
          </cell>
          <cell r="CU154" t="str">
            <v/>
          </cell>
          <cell r="CV154" t="str">
            <v/>
          </cell>
          <cell r="CW154">
            <v>2515</v>
          </cell>
          <cell r="CX154">
            <v>2942439.7947199945</v>
          </cell>
          <cell r="CY154">
            <v>2123.7130325092762</v>
          </cell>
          <cell r="CZ154">
            <v>5.43149113173728</v>
          </cell>
          <cell r="DA154">
            <v>11904.041125719818</v>
          </cell>
          <cell r="DB154" t="str">
            <v/>
          </cell>
          <cell r="DC154">
            <v>770350</v>
          </cell>
          <cell r="DD154" t="str">
            <v/>
          </cell>
          <cell r="DE154" t="str">
            <v/>
          </cell>
          <cell r="DF154">
            <v>163585.19636599999</v>
          </cell>
          <cell r="DG154">
            <v>285816.74825326563</v>
          </cell>
          <cell r="DH154">
            <v>185085.18401305832</v>
          </cell>
          <cell r="DI154">
            <v>202836.43009604403</v>
          </cell>
          <cell r="DJ154" t="str">
            <v/>
          </cell>
          <cell r="DK154">
            <v>143.63501550352001</v>
          </cell>
          <cell r="DL154" t="str">
            <v/>
          </cell>
          <cell r="DM154" t="str">
            <v/>
          </cell>
          <cell r="DN154">
            <v>2515</v>
          </cell>
          <cell r="DO154">
            <v>2942439.7947199945</v>
          </cell>
          <cell r="DP154">
            <v>2123.7130325092762</v>
          </cell>
          <cell r="DQ154">
            <v>5.43149113173728</v>
          </cell>
          <cell r="DR154">
            <v>513306.46595195535</v>
          </cell>
          <cell r="DS154" t="str">
            <v/>
          </cell>
          <cell r="DT154">
            <v>770350</v>
          </cell>
          <cell r="DU154" t="str">
            <v/>
          </cell>
          <cell r="DV154" t="str">
            <v/>
          </cell>
          <cell r="DW154">
            <v>163585.19636599999</v>
          </cell>
          <cell r="DX154" t="str">
            <v/>
          </cell>
          <cell r="DY154" t="str">
            <v/>
          </cell>
          <cell r="DZ154" t="str">
            <v/>
          </cell>
          <cell r="EA154" t="str">
            <v/>
          </cell>
          <cell r="EB154" t="str">
            <v/>
          </cell>
          <cell r="EC154" t="str">
            <v/>
          </cell>
          <cell r="ED154">
            <v>126702.05340309633</v>
          </cell>
          <cell r="EE154">
            <v>17918.847021214176</v>
          </cell>
          <cell r="EF154">
            <v>118057.90656486995</v>
          </cell>
          <cell r="EG154" t="str">
            <v/>
          </cell>
          <cell r="EH154" t="str">
            <v/>
          </cell>
          <cell r="EI154" t="str">
            <v/>
          </cell>
          <cell r="EJ154" t="str">
            <v/>
          </cell>
          <cell r="EK154" t="str">
            <v/>
          </cell>
          <cell r="EL154">
            <v>2515</v>
          </cell>
          <cell r="EM154">
            <v>2942439.7947199945</v>
          </cell>
          <cell r="EN154">
            <v>2123.7130325092762</v>
          </cell>
          <cell r="EO154">
            <v>5.43149113173728</v>
          </cell>
          <cell r="EP154">
            <v>11904.041125719818</v>
          </cell>
          <cell r="EQ154" t="str">
            <v/>
          </cell>
          <cell r="ER154" t="str">
            <v/>
          </cell>
          <cell r="ES154" t="str">
            <v/>
          </cell>
          <cell r="ET154" t="str">
            <v/>
          </cell>
          <cell r="EU154">
            <v>163585.19636599999</v>
          </cell>
          <cell r="EV154" t="str">
            <v/>
          </cell>
          <cell r="EW154" t="str">
            <v/>
          </cell>
          <cell r="EX154" t="str">
            <v/>
          </cell>
          <cell r="EY154" t="str">
            <v/>
          </cell>
          <cell r="EZ154" t="str">
            <v/>
          </cell>
          <cell r="FA154">
            <v>676396.99737787154</v>
          </cell>
          <cell r="FB154">
            <v>2956472.9803693555</v>
          </cell>
          <cell r="FC154">
            <v>933935.19636599999</v>
          </cell>
          <cell r="FD154">
            <v>676396.99737787154</v>
          </cell>
          <cell r="FE154">
            <v>3457875.405195591</v>
          </cell>
          <cell r="FF154">
            <v>933935.19636599999</v>
          </cell>
          <cell r="FG154" t="str">
            <v/>
          </cell>
          <cell r="FH154" t="str">
            <v/>
          </cell>
        </row>
        <row r="155">
          <cell r="B155" t="str">
            <v>Yes</v>
          </cell>
          <cell r="C155" t="str">
            <v>Medellín</v>
          </cell>
          <cell r="D155" t="str">
            <v>Brazil</v>
          </cell>
          <cell r="E155" t="str">
            <v>Latin America</v>
          </cell>
          <cell r="H155">
            <v>2015</v>
          </cell>
          <cell r="J155" t="str">
            <v>BASIC</v>
          </cell>
          <cell r="K155">
            <v>2464322</v>
          </cell>
          <cell r="L155">
            <v>380.64</v>
          </cell>
          <cell r="M155">
            <v>15494935098.549999</v>
          </cell>
          <cell r="N155">
            <v>169713.26421153589</v>
          </cell>
          <cell r="O155">
            <v>287576.20331821113</v>
          </cell>
          <cell r="P155" t="str">
            <v>NE</v>
          </cell>
          <cell r="Q155">
            <v>55747.062767832103</v>
          </cell>
          <cell r="R155">
            <v>200406.59476814247</v>
          </cell>
          <cell r="S155" t="str">
            <v>NE</v>
          </cell>
          <cell r="T155">
            <v>372762.52251088206</v>
          </cell>
          <cell r="U155">
            <v>90455.855190700488</v>
          </cell>
          <cell r="V155" t="str">
            <v>NE</v>
          </cell>
          <cell r="W155" t="str">
            <v>NO</v>
          </cell>
          <cell r="X155" t="str">
            <v>NO</v>
          </cell>
          <cell r="Y155" t="str">
            <v>NO</v>
          </cell>
          <cell r="Z155" t="str">
            <v>NO</v>
          </cell>
          <cell r="AA155" t="str">
            <v>IE</v>
          </cell>
          <cell r="AB155" t="str">
            <v>IE</v>
          </cell>
          <cell r="AC155" t="str">
            <v>NE</v>
          </cell>
          <cell r="AD155" t="str">
            <v>NO</v>
          </cell>
          <cell r="AE155" t="str">
            <v>NO</v>
          </cell>
          <cell r="AF155" t="str">
            <v>NO</v>
          </cell>
          <cell r="AG155" t="str">
            <v>NO</v>
          </cell>
          <cell r="AH155">
            <v>9900</v>
          </cell>
          <cell r="AI155">
            <v>1470257.983561737</v>
          </cell>
          <cell r="AJ155" t="str">
            <v>NO</v>
          </cell>
          <cell r="AK155" t="str">
            <v>NE</v>
          </cell>
          <cell r="AL155" t="str">
            <v>NO</v>
          </cell>
          <cell r="AM155">
            <v>12425.188351836599</v>
          </cell>
          <cell r="AN155" t="str">
            <v>NE</v>
          </cell>
          <cell r="AO155" t="str">
            <v>NO</v>
          </cell>
          <cell r="AP155" t="str">
            <v>NO</v>
          </cell>
          <cell r="AQ155" t="str">
            <v>NO</v>
          </cell>
          <cell r="AR155" t="str">
            <v>NO</v>
          </cell>
          <cell r="AS155" t="str">
            <v>NO</v>
          </cell>
          <cell r="AT155" t="str">
            <v>NE</v>
          </cell>
          <cell r="AU155" t="str">
            <v>IE</v>
          </cell>
          <cell r="AV155" t="str">
            <v>NO</v>
          </cell>
          <cell r="AW155" t="str">
            <v>NO</v>
          </cell>
          <cell r="AX155" t="str">
            <v>NO</v>
          </cell>
          <cell r="AY155">
            <v>630063</v>
          </cell>
          <cell r="AZ155" t="str">
            <v>NO</v>
          </cell>
          <cell r="BA155" t="str">
            <v>NO</v>
          </cell>
          <cell r="BB155" t="str">
            <v>NO</v>
          </cell>
          <cell r="BC155" t="str">
            <v>NO</v>
          </cell>
          <cell r="BD155" t="str">
            <v>NO</v>
          </cell>
          <cell r="BE155" t="str">
            <v>NO</v>
          </cell>
          <cell r="BF155" t="str">
            <v>NO</v>
          </cell>
          <cell r="BG155">
            <v>114896</v>
          </cell>
          <cell r="BH155" t="str">
            <v>NO</v>
          </cell>
          <cell r="BI155" t="str">
            <v>NO</v>
          </cell>
          <cell r="BJ155" t="str">
            <v>NE</v>
          </cell>
          <cell r="BK155" t="str">
            <v>NE</v>
          </cell>
          <cell r="BL155" t="str">
            <v>NE</v>
          </cell>
          <cell r="BM155" t="str">
            <v>NE</v>
          </cell>
          <cell r="BN155" t="str">
            <v>NE</v>
          </cell>
          <cell r="BO155" t="str">
            <v>NE</v>
          </cell>
          <cell r="BP155">
            <v>0</v>
          </cell>
          <cell r="BQ155">
            <v>0</v>
          </cell>
          <cell r="BR155">
            <v>0</v>
          </cell>
          <cell r="BS155">
            <v>0</v>
          </cell>
          <cell r="BT155">
            <v>0</v>
          </cell>
          <cell r="BU155">
            <v>0</v>
          </cell>
          <cell r="BW155">
            <v>3414203.6746808775</v>
          </cell>
          <cell r="BX155">
            <v>3414203.6746808775</v>
          </cell>
          <cell r="BY155">
            <v>3414203.6746808775</v>
          </cell>
          <cell r="BZ155">
            <v>2193276.833051987</v>
          </cell>
          <cell r="CA155">
            <v>1186561.5027673042</v>
          </cell>
          <cell r="CB155">
            <v>1482683.1719135735</v>
          </cell>
          <cell r="CC155">
            <v>744959</v>
          </cell>
          <cell r="CD155">
            <v>1186561.5027673042</v>
          </cell>
          <cell r="CE155">
            <v>1482683.1719135735</v>
          </cell>
          <cell r="CF155">
            <v>744959</v>
          </cell>
          <cell r="CG155" t="str">
            <v/>
          </cell>
          <cell r="CH155" t="str">
            <v/>
          </cell>
          <cell r="CI155">
            <v>608122.84949025</v>
          </cell>
          <cell r="CK155">
            <v>1470257.983561737</v>
          </cell>
          <cell r="CL155">
            <v>114896</v>
          </cell>
          <cell r="CM155" t="str">
            <v/>
          </cell>
          <cell r="CN155" t="str">
            <v/>
          </cell>
          <cell r="CO155" t="str">
            <v/>
          </cell>
          <cell r="CP155">
            <v>457289.46752974705</v>
          </cell>
          <cell r="CQ155">
            <v>256153.65753597458</v>
          </cell>
          <cell r="CR155">
            <v>463218.37770158256</v>
          </cell>
          <cell r="CS155" t="str">
            <v/>
          </cell>
          <cell r="CT155" t="str">
            <v/>
          </cell>
          <cell r="CU155" t="str">
            <v/>
          </cell>
          <cell r="CV155" t="str">
            <v/>
          </cell>
          <cell r="CW155">
            <v>9900</v>
          </cell>
          <cell r="CX155">
            <v>1470257.983561737</v>
          </cell>
          <cell r="CY155">
            <v>12425.188351836599</v>
          </cell>
          <cell r="CZ155" t="str">
            <v/>
          </cell>
          <cell r="DA155" t="str">
            <v/>
          </cell>
          <cell r="DB155" t="str">
            <v/>
          </cell>
          <cell r="DC155">
            <v>630063</v>
          </cell>
          <cell r="DD155" t="str">
            <v/>
          </cell>
          <cell r="DE155" t="str">
            <v/>
          </cell>
          <cell r="DF155">
            <v>114896</v>
          </cell>
          <cell r="DG155">
            <v>457289.46752974705</v>
          </cell>
          <cell r="DH155">
            <v>256153.65753597458</v>
          </cell>
          <cell r="DI155">
            <v>463218.37770158256</v>
          </cell>
          <cell r="DJ155" t="str">
            <v/>
          </cell>
          <cell r="DK155" t="str">
            <v/>
          </cell>
          <cell r="DL155" t="str">
            <v/>
          </cell>
          <cell r="DM155" t="str">
            <v/>
          </cell>
          <cell r="DN155">
            <v>9900</v>
          </cell>
          <cell r="DO155">
            <v>1470257.983561737</v>
          </cell>
          <cell r="DP155">
            <v>12425.188351836599</v>
          </cell>
          <cell r="DQ155" t="str">
            <v/>
          </cell>
          <cell r="DR155" t="str">
            <v/>
          </cell>
          <cell r="DS155" t="str">
            <v/>
          </cell>
          <cell r="DT155">
            <v>630063</v>
          </cell>
          <cell r="DU155" t="str">
            <v/>
          </cell>
          <cell r="DV155" t="str">
            <v/>
          </cell>
          <cell r="DW155">
            <v>114896</v>
          </cell>
          <cell r="DX155" t="str">
            <v/>
          </cell>
          <cell r="DY155" t="str">
            <v/>
          </cell>
          <cell r="DZ155" t="str">
            <v/>
          </cell>
          <cell r="EA155" t="str">
            <v/>
          </cell>
          <cell r="EB155" t="str">
            <v/>
          </cell>
          <cell r="EC155" t="str">
            <v/>
          </cell>
          <cell r="ED155">
            <v>169713.26421153589</v>
          </cell>
          <cell r="EE155">
            <v>55747.062767832103</v>
          </cell>
          <cell r="EF155">
            <v>372762.52251088206</v>
          </cell>
          <cell r="EG155" t="str">
            <v/>
          </cell>
          <cell r="EH155" t="str">
            <v/>
          </cell>
          <cell r="EI155" t="str">
            <v/>
          </cell>
          <cell r="EJ155" t="str">
            <v/>
          </cell>
          <cell r="EK155" t="str">
            <v/>
          </cell>
          <cell r="EL155">
            <v>9900</v>
          </cell>
          <cell r="EM155">
            <v>1470257.983561737</v>
          </cell>
          <cell r="EN155" t="str">
            <v/>
          </cell>
          <cell r="EO155" t="str">
            <v/>
          </cell>
          <cell r="EP155" t="str">
            <v/>
          </cell>
          <cell r="EQ155" t="str">
            <v/>
          </cell>
          <cell r="ER155" t="str">
            <v/>
          </cell>
          <cell r="ES155" t="str">
            <v/>
          </cell>
          <cell r="ET155" t="str">
            <v/>
          </cell>
          <cell r="EU155">
            <v>114896</v>
          </cell>
          <cell r="EV155" t="str">
            <v/>
          </cell>
          <cell r="EW155" t="str">
            <v/>
          </cell>
          <cell r="EX155" t="str">
            <v/>
          </cell>
          <cell r="EY155" t="str">
            <v/>
          </cell>
          <cell r="EZ155" t="str">
            <v/>
          </cell>
          <cell r="FA155">
            <v>1186561.5027673042</v>
          </cell>
          <cell r="FB155">
            <v>1482683.1719135735</v>
          </cell>
          <cell r="FC155">
            <v>744959</v>
          </cell>
          <cell r="FD155">
            <v>1186561.5027673042</v>
          </cell>
          <cell r="FE155">
            <v>1482683.1719135735</v>
          </cell>
          <cell r="FF155">
            <v>744959</v>
          </cell>
          <cell r="FG155" t="str">
            <v/>
          </cell>
          <cell r="FH155" t="str">
            <v/>
          </cell>
        </row>
        <row r="156">
          <cell r="B156" t="str">
            <v>Yes</v>
          </cell>
          <cell r="C156" t="str">
            <v>Hanoi</v>
          </cell>
          <cell r="D156" t="str">
            <v>Vietnam</v>
          </cell>
          <cell r="E156" t="str">
            <v>East Asia and Oceania</v>
          </cell>
          <cell r="H156">
            <v>2015</v>
          </cell>
          <cell r="J156" t="str">
            <v>BASIC</v>
          </cell>
          <cell r="K156">
            <v>7390900</v>
          </cell>
          <cell r="L156">
            <v>3328.9</v>
          </cell>
          <cell r="M156">
            <v>26500000000</v>
          </cell>
          <cell r="N156">
            <v>472208.53786708211</v>
          </cell>
          <cell r="O156">
            <v>6387916.2963864002</v>
          </cell>
          <cell r="P156" t="str">
            <v>NE</v>
          </cell>
          <cell r="Q156">
            <v>329204.32143346296</v>
          </cell>
          <cell r="R156">
            <v>1310362.7123172001</v>
          </cell>
          <cell r="S156" t="str">
            <v>NE</v>
          </cell>
          <cell r="T156">
            <v>11052.721547999998</v>
          </cell>
          <cell r="U156">
            <v>3489136.3074084003</v>
          </cell>
          <cell r="V156" t="str">
            <v>NE</v>
          </cell>
          <cell r="W156" t="str">
            <v>NO</v>
          </cell>
          <cell r="X156" t="str">
            <v>NO</v>
          </cell>
          <cell r="Y156" t="str">
            <v>NO</v>
          </cell>
          <cell r="Z156" t="str">
            <v>NO</v>
          </cell>
          <cell r="AA156">
            <v>1.2495080101956599</v>
          </cell>
          <cell r="AB156" t="str">
            <v>IE</v>
          </cell>
          <cell r="AC156" t="str">
            <v>NE</v>
          </cell>
          <cell r="AD156" t="str">
            <v>NO</v>
          </cell>
          <cell r="AE156" t="str">
            <v>NO</v>
          </cell>
          <cell r="AF156" t="str">
            <v>NE</v>
          </cell>
          <cell r="AG156" t="str">
            <v>NO</v>
          </cell>
          <cell r="AH156">
            <v>0.15469658109090909</v>
          </cell>
          <cell r="AI156">
            <v>265384.23569999996</v>
          </cell>
          <cell r="AJ156" t="str">
            <v>IE</v>
          </cell>
          <cell r="AK156" t="str">
            <v>NE</v>
          </cell>
          <cell r="AL156">
            <v>29927.894688388576</v>
          </cell>
          <cell r="AM156" t="str">
            <v>NO</v>
          </cell>
          <cell r="AN156" t="str">
            <v>NE</v>
          </cell>
          <cell r="AO156">
            <v>140935.83589693456</v>
          </cell>
          <cell r="AP156" t="str">
            <v>NO</v>
          </cell>
          <cell r="AQ156" t="str">
            <v>NE</v>
          </cell>
          <cell r="AR156" t="str">
            <v>NO</v>
          </cell>
          <cell r="AS156" t="str">
            <v>NO</v>
          </cell>
          <cell r="AT156" t="str">
            <v>NE</v>
          </cell>
          <cell r="AU156" t="str">
            <v>IE</v>
          </cell>
          <cell r="AV156" t="str">
            <v>NO</v>
          </cell>
          <cell r="AW156" t="str">
            <v>NO</v>
          </cell>
          <cell r="AX156">
            <v>1121594.7151103499</v>
          </cell>
          <cell r="AY156" t="str">
            <v>NO</v>
          </cell>
          <cell r="AZ156" t="str">
            <v>NO</v>
          </cell>
          <cell r="BA156" t="str">
            <v>NO</v>
          </cell>
          <cell r="BB156" t="str">
            <v>NO</v>
          </cell>
          <cell r="BC156" t="str">
            <v>NO</v>
          </cell>
          <cell r="BD156">
            <v>126518.7000724</v>
          </cell>
          <cell r="BE156" t="str">
            <v>NO</v>
          </cell>
          <cell r="BF156" t="str">
            <v>NO</v>
          </cell>
          <cell r="BG156">
            <v>1333131.5</v>
          </cell>
          <cell r="BH156" t="str">
            <v>NO</v>
          </cell>
          <cell r="BI156" t="str">
            <v>NO</v>
          </cell>
          <cell r="BJ156" t="str">
            <v>NE</v>
          </cell>
          <cell r="BK156" t="str">
            <v>NE</v>
          </cell>
          <cell r="BL156">
            <v>523407.745</v>
          </cell>
          <cell r="BM156" t="str">
            <v>NE</v>
          </cell>
          <cell r="BN156" t="str">
            <v>NE</v>
          </cell>
          <cell r="BO156" t="str">
            <v>NE</v>
          </cell>
          <cell r="BP156">
            <v>0</v>
          </cell>
          <cell r="BQ156">
            <v>0</v>
          </cell>
          <cell r="BR156">
            <v>0</v>
          </cell>
          <cell r="BS156">
            <v>0</v>
          </cell>
          <cell r="BT156">
            <v>0</v>
          </cell>
          <cell r="BU156">
            <v>0</v>
          </cell>
          <cell r="BW156">
            <v>15017375.18263321</v>
          </cell>
          <cell r="BX156">
            <v>15540782.927633209</v>
          </cell>
          <cell r="BY156">
            <v>15540782.927633209</v>
          </cell>
          <cell r="BZ156">
            <v>4353367.6115212096</v>
          </cell>
          <cell r="CA156">
            <v>11999882.301165137</v>
          </cell>
          <cell r="CB156">
            <v>436247.96628532308</v>
          </cell>
          <cell r="CC156">
            <v>2581244.9151827497</v>
          </cell>
          <cell r="CD156">
            <v>11999882.301165137</v>
          </cell>
          <cell r="CE156">
            <v>436247.96628532308</v>
          </cell>
          <cell r="CF156">
            <v>2581244.9151827497</v>
          </cell>
          <cell r="CG156" t="str">
            <v/>
          </cell>
          <cell r="CH156">
            <v>523407.745</v>
          </cell>
          <cell r="CI156">
            <v>812466.98505313636</v>
          </cell>
          <cell r="CK156">
            <v>436247.96628532308</v>
          </cell>
          <cell r="CL156">
            <v>2581244.9151827497</v>
          </cell>
          <cell r="CM156" t="str">
            <v/>
          </cell>
          <cell r="CN156" t="str">
            <v/>
          </cell>
          <cell r="CO156">
            <v>523407.745</v>
          </cell>
          <cell r="CP156">
            <v>6860124.8342534825</v>
          </cell>
          <cell r="CQ156">
            <v>1639567.033750663</v>
          </cell>
          <cell r="CR156">
            <v>3500189.0289564002</v>
          </cell>
          <cell r="CS156" t="str">
            <v/>
          </cell>
          <cell r="CT156">
            <v>1.2495080101956599</v>
          </cell>
          <cell r="CU156" t="str">
            <v/>
          </cell>
          <cell r="CV156" t="str">
            <v/>
          </cell>
          <cell r="CW156">
            <v>0.15469658109090909</v>
          </cell>
          <cell r="CX156">
            <v>265384.23569999996</v>
          </cell>
          <cell r="CY156">
            <v>29927.894688388576</v>
          </cell>
          <cell r="CZ156">
            <v>140935.83589693456</v>
          </cell>
          <cell r="DA156" t="str">
            <v/>
          </cell>
          <cell r="DB156" t="str">
            <v/>
          </cell>
          <cell r="DC156">
            <v>1121594.7151103499</v>
          </cell>
          <cell r="DD156" t="str">
            <v/>
          </cell>
          <cell r="DE156">
            <v>126518.7000724</v>
          </cell>
          <cell r="DF156">
            <v>1333131.5</v>
          </cell>
          <cell r="DG156">
            <v>6860124.8342534825</v>
          </cell>
          <cell r="DH156">
            <v>1639567.033750663</v>
          </cell>
          <cell r="DI156">
            <v>3500189.0289564002</v>
          </cell>
          <cell r="DJ156" t="str">
            <v/>
          </cell>
          <cell r="DK156">
            <v>1.2495080101956599</v>
          </cell>
          <cell r="DL156" t="str">
            <v/>
          </cell>
          <cell r="DM156" t="str">
            <v/>
          </cell>
          <cell r="DN156">
            <v>0.15469658109090909</v>
          </cell>
          <cell r="DO156">
            <v>265384.23569999996</v>
          </cell>
          <cell r="DP156">
            <v>29927.894688388576</v>
          </cell>
          <cell r="DQ156">
            <v>140935.83589693456</v>
          </cell>
          <cell r="DR156" t="str">
            <v/>
          </cell>
          <cell r="DS156" t="str">
            <v/>
          </cell>
          <cell r="DT156">
            <v>1121594.7151103499</v>
          </cell>
          <cell r="DU156" t="str">
            <v/>
          </cell>
          <cell r="DV156">
            <v>126518.7000724</v>
          </cell>
          <cell r="DW156">
            <v>1333131.5</v>
          </cell>
          <cell r="DX156" t="str">
            <v/>
          </cell>
          <cell r="DY156" t="str">
            <v/>
          </cell>
          <cell r="DZ156">
            <v>523407.745</v>
          </cell>
          <cell r="EA156" t="str">
            <v/>
          </cell>
          <cell r="EB156" t="str">
            <v/>
          </cell>
          <cell r="EC156" t="str">
            <v/>
          </cell>
          <cell r="ED156">
            <v>472208.53786708211</v>
          </cell>
          <cell r="EE156">
            <v>329204.32143346296</v>
          </cell>
          <cell r="EF156">
            <v>11052.721547999998</v>
          </cell>
          <cell r="EG156" t="str">
            <v/>
          </cell>
          <cell r="EH156" t="str">
            <v/>
          </cell>
          <cell r="EI156">
            <v>1.2495080101956599</v>
          </cell>
          <cell r="EJ156" t="str">
            <v/>
          </cell>
          <cell r="EK156" t="str">
            <v/>
          </cell>
          <cell r="EL156">
            <v>0.15469658109090909</v>
          </cell>
          <cell r="EM156">
            <v>265384.23569999996</v>
          </cell>
          <cell r="EN156">
            <v>29927.894688388576</v>
          </cell>
          <cell r="EO156">
            <v>140935.83589693456</v>
          </cell>
          <cell r="EP156" t="str">
            <v/>
          </cell>
          <cell r="EQ156" t="str">
            <v/>
          </cell>
          <cell r="ER156">
            <v>1121594.7151103499</v>
          </cell>
          <cell r="ES156" t="str">
            <v/>
          </cell>
          <cell r="ET156">
            <v>126518.7000724</v>
          </cell>
          <cell r="EU156">
            <v>1333131.5</v>
          </cell>
          <cell r="EV156" t="str">
            <v/>
          </cell>
          <cell r="EW156" t="str">
            <v/>
          </cell>
          <cell r="EX156">
            <v>523407.745</v>
          </cell>
          <cell r="EY156" t="str">
            <v/>
          </cell>
          <cell r="EZ156" t="str">
            <v/>
          </cell>
          <cell r="FA156">
            <v>11999882.301165137</v>
          </cell>
          <cell r="FB156">
            <v>436247.96628532308</v>
          </cell>
          <cell r="FC156">
            <v>2581244.9151827497</v>
          </cell>
          <cell r="FD156">
            <v>11999882.301165137</v>
          </cell>
          <cell r="FE156">
            <v>436247.96628532308</v>
          </cell>
          <cell r="FF156">
            <v>2581244.9151827497</v>
          </cell>
          <cell r="FG156" t="str">
            <v/>
          </cell>
          <cell r="FH156">
            <v>523407.745</v>
          </cell>
        </row>
        <row r="157">
          <cell r="B157" t="str">
            <v>Yes</v>
          </cell>
          <cell r="C157" t="str">
            <v>Rome</v>
          </cell>
          <cell r="D157" t="str">
            <v>Italy</v>
          </cell>
          <cell r="E157" t="str">
            <v>Europe</v>
          </cell>
          <cell r="H157">
            <v>2015</v>
          </cell>
          <cell r="J157" t="str">
            <v>BASIC</v>
          </cell>
          <cell r="K157">
            <v>2868347</v>
          </cell>
          <cell r="L157">
            <v>1285.3</v>
          </cell>
          <cell r="M157">
            <v>91290879969</v>
          </cell>
          <cell r="N157">
            <v>2292919.043286548</v>
          </cell>
          <cell r="O157">
            <v>1118489.8643423226</v>
          </cell>
          <cell r="P157" t="str">
            <v>NE</v>
          </cell>
          <cell r="Q157">
            <v>227595.29580020634</v>
          </cell>
          <cell r="R157">
            <v>1856532.8867145001</v>
          </cell>
          <cell r="S157" t="str">
            <v>NE</v>
          </cell>
          <cell r="T157">
            <v>31059.159334391541</v>
          </cell>
          <cell r="U157">
            <v>106517.31046880002</v>
          </cell>
          <cell r="V157" t="str">
            <v>NE</v>
          </cell>
          <cell r="W157" t="str">
            <v>NO</v>
          </cell>
          <cell r="X157">
            <v>26794.130064200002</v>
          </cell>
          <cell r="Y157" t="str">
            <v>NE</v>
          </cell>
          <cell r="Z157">
            <v>55710.142586765032</v>
          </cell>
          <cell r="AA157" t="str">
            <v>NO</v>
          </cell>
          <cell r="AB157">
            <v>7248.9609172000009</v>
          </cell>
          <cell r="AC157" t="str">
            <v>NE</v>
          </cell>
          <cell r="AD157" t="str">
            <v>NO</v>
          </cell>
          <cell r="AE157" t="str">
            <v>NO</v>
          </cell>
          <cell r="AF157" t="str">
            <v>NE</v>
          </cell>
          <cell r="AG157" t="str">
            <v>NO</v>
          </cell>
          <cell r="AH157">
            <v>33982</v>
          </cell>
          <cell r="AI157">
            <v>3534759.7915995843</v>
          </cell>
          <cell r="AJ157">
            <v>10054.841644200002</v>
          </cell>
          <cell r="AK157" t="str">
            <v>NE</v>
          </cell>
          <cell r="AL157" t="str">
            <v>IE (II.1.1)</v>
          </cell>
          <cell r="AM157">
            <v>68502.785122700006</v>
          </cell>
          <cell r="AN157" t="str">
            <v>NE</v>
          </cell>
          <cell r="AO157" t="str">
            <v>IE (II.1.1)</v>
          </cell>
          <cell r="AP157">
            <v>79.300567900000004</v>
          </cell>
          <cell r="AQ157" t="str">
            <v>NE</v>
          </cell>
          <cell r="AR157">
            <v>19.032668000000001</v>
          </cell>
          <cell r="AS157">
            <v>4665.3843778</v>
          </cell>
          <cell r="AT157" t="str">
            <v>NE</v>
          </cell>
          <cell r="AU157" t="str">
            <v>IE (II.1.1)</v>
          </cell>
          <cell r="AV157" t="str">
            <v>NO</v>
          </cell>
          <cell r="AW157" t="str">
            <v>NE</v>
          </cell>
          <cell r="AX157" t="str">
            <v>NO</v>
          </cell>
          <cell r="AY157">
            <v>96448</v>
          </cell>
          <cell r="AZ157" t="str">
            <v>NO</v>
          </cell>
          <cell r="BA157">
            <v>14065</v>
          </cell>
          <cell r="BB157">
            <v>25170</v>
          </cell>
          <cell r="BC157" t="str">
            <v>NO</v>
          </cell>
          <cell r="BD157" t="str">
            <v>NO</v>
          </cell>
          <cell r="BE157" t="str">
            <v>NO</v>
          </cell>
          <cell r="BF157" t="str">
            <v>NO</v>
          </cell>
          <cell r="BG157">
            <v>59862</v>
          </cell>
          <cell r="BH157">
            <v>0.52800000000000002</v>
          </cell>
          <cell r="BI157" t="str">
            <v>NO</v>
          </cell>
          <cell r="BJ157" t="str">
            <v>NE</v>
          </cell>
          <cell r="BK157" t="str">
            <v>NE</v>
          </cell>
          <cell r="BL157" t="str">
            <v>NE</v>
          </cell>
          <cell r="BM157" t="str">
            <v>NE</v>
          </cell>
          <cell r="BN157" t="str">
            <v>NE</v>
          </cell>
          <cell r="BO157" t="str">
            <v>NE</v>
          </cell>
          <cell r="BP157">
            <v>0</v>
          </cell>
          <cell r="BQ157">
            <v>0</v>
          </cell>
          <cell r="BR157">
            <v>0</v>
          </cell>
          <cell r="BS157">
            <v>0</v>
          </cell>
          <cell r="BT157">
            <v>0</v>
          </cell>
          <cell r="BU157">
            <v>0</v>
          </cell>
          <cell r="BW157">
            <v>9514765.3149083536</v>
          </cell>
          <cell r="BX157">
            <v>9514765.3149083536</v>
          </cell>
          <cell r="BY157">
            <v>9514765.3149083536</v>
          </cell>
          <cell r="BZ157">
            <v>6249971.4652754944</v>
          </cell>
          <cell r="CA157">
            <v>5701138.6509281686</v>
          </cell>
          <cell r="CB157">
            <v>3618081.1359801842</v>
          </cell>
          <cell r="CC157">
            <v>195545.52799999999</v>
          </cell>
          <cell r="CD157">
            <v>5701138.6509281686</v>
          </cell>
          <cell r="CE157">
            <v>3618081.1359801842</v>
          </cell>
          <cell r="CF157">
            <v>195545.52799999999</v>
          </cell>
          <cell r="CG157" t="str">
            <v/>
          </cell>
          <cell r="CH157" t="str">
            <v/>
          </cell>
          <cell r="CI157">
            <v>2641265.6410079105</v>
          </cell>
          <cell r="CK157">
            <v>3534778.8242675844</v>
          </cell>
          <cell r="CL157">
            <v>73927</v>
          </cell>
          <cell r="CM157" t="str">
            <v/>
          </cell>
          <cell r="CN157" t="str">
            <v/>
          </cell>
          <cell r="CO157" t="str">
            <v/>
          </cell>
          <cell r="CP157">
            <v>3411408.9076288706</v>
          </cell>
          <cell r="CQ157">
            <v>2084128.1825147064</v>
          </cell>
          <cell r="CR157">
            <v>137576.46980319155</v>
          </cell>
          <cell r="CS157">
            <v>26794.130064200002</v>
          </cell>
          <cell r="CT157">
            <v>7248.9609172000009</v>
          </cell>
          <cell r="CU157" t="str">
            <v/>
          </cell>
          <cell r="CV157" t="str">
            <v/>
          </cell>
          <cell r="CW157">
            <v>33982</v>
          </cell>
          <cell r="CX157">
            <v>3544814.6332437843</v>
          </cell>
          <cell r="CY157">
            <v>68502.785122700006</v>
          </cell>
          <cell r="CZ157">
            <v>79.300567900000004</v>
          </cell>
          <cell r="DA157">
            <v>4684.4170457999999</v>
          </cell>
          <cell r="DB157" t="str">
            <v/>
          </cell>
          <cell r="DC157">
            <v>96448</v>
          </cell>
          <cell r="DD157">
            <v>39235</v>
          </cell>
          <cell r="DE157" t="str">
            <v/>
          </cell>
          <cell r="DF157">
            <v>59862.527999999998</v>
          </cell>
          <cell r="DG157">
            <v>3411408.9076288706</v>
          </cell>
          <cell r="DH157">
            <v>2084128.1825147064</v>
          </cell>
          <cell r="DI157">
            <v>137576.46980319155</v>
          </cell>
          <cell r="DJ157">
            <v>26794.130064200002</v>
          </cell>
          <cell r="DK157">
            <v>7248.9609172000009</v>
          </cell>
          <cell r="DL157" t="str">
            <v/>
          </cell>
          <cell r="DM157" t="str">
            <v/>
          </cell>
          <cell r="DN157">
            <v>33982</v>
          </cell>
          <cell r="DO157">
            <v>3544814.6332437843</v>
          </cell>
          <cell r="DP157">
            <v>68502.785122700006</v>
          </cell>
          <cell r="DQ157">
            <v>79.300567900000004</v>
          </cell>
          <cell r="DR157">
            <v>4684.4170457999999</v>
          </cell>
          <cell r="DS157" t="str">
            <v/>
          </cell>
          <cell r="DT157">
            <v>96448</v>
          </cell>
          <cell r="DU157">
            <v>39235</v>
          </cell>
          <cell r="DV157" t="str">
            <v/>
          </cell>
          <cell r="DW157">
            <v>59862.527999999998</v>
          </cell>
          <cell r="DX157" t="str">
            <v/>
          </cell>
          <cell r="DY157" t="str">
            <v/>
          </cell>
          <cell r="DZ157" t="str">
            <v/>
          </cell>
          <cell r="EA157" t="str">
            <v/>
          </cell>
          <cell r="EB157" t="str">
            <v/>
          </cell>
          <cell r="EC157" t="str">
            <v/>
          </cell>
          <cell r="ED157">
            <v>2292919.043286548</v>
          </cell>
          <cell r="EE157">
            <v>227595.29580020634</v>
          </cell>
          <cell r="EF157">
            <v>31059.159334391541</v>
          </cell>
          <cell r="EG157" t="str">
            <v/>
          </cell>
          <cell r="EH157">
            <v>55710.142586765032</v>
          </cell>
          <cell r="EI157" t="str">
            <v/>
          </cell>
          <cell r="EJ157" t="str">
            <v/>
          </cell>
          <cell r="EK157" t="str">
            <v/>
          </cell>
          <cell r="EL157">
            <v>33982</v>
          </cell>
          <cell r="EM157">
            <v>3534759.7915995843</v>
          </cell>
          <cell r="EN157" t="str">
            <v>IE (II.1.1)</v>
          </cell>
          <cell r="EO157" t="str">
            <v>IE (II.1.1)</v>
          </cell>
          <cell r="EP157">
            <v>19.032668000000001</v>
          </cell>
          <cell r="EQ157" t="str">
            <v>IE (II.1.1)</v>
          </cell>
          <cell r="ER157" t="str">
            <v/>
          </cell>
          <cell r="ES157">
            <v>14065</v>
          </cell>
          <cell r="ET157" t="str">
            <v/>
          </cell>
          <cell r="EU157">
            <v>59862</v>
          </cell>
          <cell r="EV157" t="str">
            <v/>
          </cell>
          <cell r="EW157" t="str">
            <v/>
          </cell>
          <cell r="EX157" t="str">
            <v/>
          </cell>
          <cell r="EY157" t="str">
            <v/>
          </cell>
          <cell r="EZ157" t="str">
            <v/>
          </cell>
          <cell r="FA157">
            <v>5701138.6509281686</v>
          </cell>
          <cell r="FB157">
            <v>3618081.1359801842</v>
          </cell>
          <cell r="FC157">
            <v>195545.52799999999</v>
          </cell>
          <cell r="FD157">
            <v>5701138.6509281686</v>
          </cell>
          <cell r="FE157">
            <v>3618081.1359801842</v>
          </cell>
          <cell r="FF157">
            <v>195545.52799999999</v>
          </cell>
          <cell r="FG157" t="str">
            <v/>
          </cell>
          <cell r="FH157" t="str">
            <v/>
          </cell>
        </row>
        <row r="158">
          <cell r="B158" t="str">
            <v>Yes</v>
          </cell>
          <cell r="C158" t="str">
            <v>Dar es Salaam</v>
          </cell>
          <cell r="D158" t="str">
            <v>Tanzania</v>
          </cell>
          <cell r="E158" t="str">
            <v>Africa</v>
          </cell>
          <cell r="H158">
            <v>2016</v>
          </cell>
          <cell r="J158" t="str">
            <v>BASIC</v>
          </cell>
          <cell r="K158">
            <v>6008135</v>
          </cell>
          <cell r="L158">
            <v>1393</v>
          </cell>
          <cell r="M158">
            <v>6896741546.1490698</v>
          </cell>
          <cell r="N158">
            <v>93477.667916197781</v>
          </cell>
          <cell r="O158">
            <v>949129.5494274504</v>
          </cell>
          <cell r="P158">
            <v>316376.51647581684</v>
          </cell>
          <cell r="Q158">
            <v>113137.27410062138</v>
          </cell>
          <cell r="R158">
            <v>234774.1168774032</v>
          </cell>
          <cell r="S158">
            <v>78258.038959134399</v>
          </cell>
          <cell r="T158">
            <v>152210.30368914831</v>
          </cell>
          <cell r="U158">
            <v>822712.71726269496</v>
          </cell>
          <cell r="V158">
            <v>274237.5724208983</v>
          </cell>
          <cell r="W158" t="str">
            <v>NO</v>
          </cell>
          <cell r="X158" t="str">
            <v>IE</v>
          </cell>
          <cell r="Y158" t="str">
            <v>IE</v>
          </cell>
          <cell r="Z158">
            <v>55615534.01985909</v>
          </cell>
          <cell r="AA158" t="str">
            <v>NO</v>
          </cell>
          <cell r="AB158" t="str">
            <v>IE</v>
          </cell>
          <cell r="AC158" t="str">
            <v>IE</v>
          </cell>
          <cell r="AD158" t="str">
            <v>NO</v>
          </cell>
          <cell r="AE158" t="str">
            <v>NO</v>
          </cell>
          <cell r="AF158" t="str">
            <v>NO</v>
          </cell>
          <cell r="AG158" t="str">
            <v>NO</v>
          </cell>
          <cell r="AH158">
            <v>6507</v>
          </cell>
          <cell r="AI158">
            <v>2610768.6093324702</v>
          </cell>
          <cell r="AJ158" t="str">
            <v>NO</v>
          </cell>
          <cell r="AK158" t="str">
            <v>NE</v>
          </cell>
          <cell r="AL158" t="str">
            <v>IE</v>
          </cell>
          <cell r="AM158" t="str">
            <v>NO</v>
          </cell>
          <cell r="AN158" t="str">
            <v>NO</v>
          </cell>
          <cell r="AO158" t="str">
            <v>IE</v>
          </cell>
          <cell r="AP158" t="str">
            <v>IE</v>
          </cell>
          <cell r="AQ158" t="str">
            <v>IE</v>
          </cell>
          <cell r="AR158" t="str">
            <v>IE</v>
          </cell>
          <cell r="AS158" t="str">
            <v>IE</v>
          </cell>
          <cell r="AT158">
            <v>371058.65276811051</v>
          </cell>
          <cell r="AU158" t="str">
            <v>IE</v>
          </cell>
          <cell r="AV158" t="str">
            <v>IE</v>
          </cell>
          <cell r="AW158" t="str">
            <v>IE</v>
          </cell>
          <cell r="AX158">
            <v>1464949</v>
          </cell>
          <cell r="AY158" t="str">
            <v>NO</v>
          </cell>
          <cell r="AZ158" t="str">
            <v>IE</v>
          </cell>
          <cell r="BA158">
            <v>9818</v>
          </cell>
          <cell r="BB158" t="str">
            <v>NO</v>
          </cell>
          <cell r="BC158" t="str">
            <v>NO</v>
          </cell>
          <cell r="BD158">
            <v>62673</v>
          </cell>
          <cell r="BE158" t="str">
            <v>NO</v>
          </cell>
          <cell r="BF158" t="str">
            <v>NO</v>
          </cell>
          <cell r="BG158">
            <v>1686089</v>
          </cell>
          <cell r="BH158" t="str">
            <v>NO</v>
          </cell>
          <cell r="BI158" t="str">
            <v>NO</v>
          </cell>
          <cell r="BJ158" t="str">
            <v>NE</v>
          </cell>
          <cell r="BK158" t="str">
            <v>NE</v>
          </cell>
          <cell r="BL158" t="str">
            <v>NE</v>
          </cell>
          <cell r="BM158" t="str">
            <v>NE</v>
          </cell>
          <cell r="BN158" t="str">
            <v>NE</v>
          </cell>
          <cell r="BO158" t="str">
            <v>NE</v>
          </cell>
          <cell r="BP158">
            <v>0</v>
          </cell>
          <cell r="BQ158">
            <v>0</v>
          </cell>
          <cell r="BR158">
            <v>0</v>
          </cell>
          <cell r="BS158">
            <v>0</v>
          </cell>
          <cell r="BT158">
            <v>0</v>
          </cell>
          <cell r="BU158">
            <v>0</v>
          </cell>
          <cell r="BW158">
            <v>8206246.2386059863</v>
          </cell>
          <cell r="BX158">
            <v>9246177.0192299467</v>
          </cell>
          <cell r="BY158">
            <v>9246177.0192299467</v>
          </cell>
          <cell r="BZ158">
            <v>61815163.874897532</v>
          </cell>
          <cell r="CA158">
            <v>2371948.6292735161</v>
          </cell>
          <cell r="CB158">
            <v>2610768.6093324702</v>
          </cell>
          <cell r="CC158">
            <v>3223529</v>
          </cell>
          <cell r="CD158">
            <v>3040820.7571293656</v>
          </cell>
          <cell r="CE158">
            <v>2981827.2621005806</v>
          </cell>
          <cell r="CF158">
            <v>3223529</v>
          </cell>
          <cell r="CG158" t="str">
            <v/>
          </cell>
          <cell r="CH158" t="str">
            <v/>
          </cell>
          <cell r="CI158">
            <v>55980866.26556506</v>
          </cell>
          <cell r="CK158">
            <v>2610768.6093324702</v>
          </cell>
          <cell r="CL158">
            <v>3223529</v>
          </cell>
          <cell r="CM158" t="str">
            <v/>
          </cell>
          <cell r="CN158" t="str">
            <v/>
          </cell>
          <cell r="CO158" t="str">
            <v/>
          </cell>
          <cell r="CP158">
            <v>1042607.2173436482</v>
          </cell>
          <cell r="CQ158">
            <v>347911.39097802457</v>
          </cell>
          <cell r="CR158">
            <v>974923.02095184324</v>
          </cell>
          <cell r="CS158" t="str">
            <v/>
          </cell>
          <cell r="CT158" t="str">
            <v/>
          </cell>
          <cell r="CU158" t="str">
            <v/>
          </cell>
          <cell r="CV158" t="str">
            <v/>
          </cell>
          <cell r="CW158">
            <v>6507</v>
          </cell>
          <cell r="CX158">
            <v>2610768.6093324702</v>
          </cell>
          <cell r="CY158" t="str">
            <v/>
          </cell>
          <cell r="CZ158" t="str">
            <v/>
          </cell>
          <cell r="DA158" t="str">
            <v/>
          </cell>
          <cell r="DB158" t="str">
            <v/>
          </cell>
          <cell r="DC158">
            <v>1464949</v>
          </cell>
          <cell r="DD158">
            <v>9818</v>
          </cell>
          <cell r="DE158">
            <v>62673</v>
          </cell>
          <cell r="DF158">
            <v>1686089</v>
          </cell>
          <cell r="DG158">
            <v>1358983.7338194652</v>
          </cell>
          <cell r="DH158">
            <v>426169.42993715894</v>
          </cell>
          <cell r="DI158">
            <v>1249160.5933727415</v>
          </cell>
          <cell r="DJ158" t="str">
            <v/>
          </cell>
          <cell r="DK158" t="str">
            <v/>
          </cell>
          <cell r="DL158" t="str">
            <v/>
          </cell>
          <cell r="DM158" t="str">
            <v/>
          </cell>
          <cell r="DN158">
            <v>6507</v>
          </cell>
          <cell r="DO158">
            <v>2610768.6093324702</v>
          </cell>
          <cell r="DP158" t="str">
            <v/>
          </cell>
          <cell r="DQ158" t="str">
            <v/>
          </cell>
          <cell r="DR158">
            <v>371058.65276811051</v>
          </cell>
          <cell r="DS158" t="str">
            <v/>
          </cell>
          <cell r="DT158">
            <v>1464949</v>
          </cell>
          <cell r="DU158">
            <v>9818</v>
          </cell>
          <cell r="DV158">
            <v>62673</v>
          </cell>
          <cell r="DW158">
            <v>1686089</v>
          </cell>
          <cell r="DX158" t="str">
            <v/>
          </cell>
          <cell r="DY158" t="str">
            <v/>
          </cell>
          <cell r="DZ158" t="str">
            <v/>
          </cell>
          <cell r="EA158" t="str">
            <v/>
          </cell>
          <cell r="EB158" t="str">
            <v/>
          </cell>
          <cell r="EC158" t="str">
            <v/>
          </cell>
          <cell r="ED158">
            <v>93477.667916197781</v>
          </cell>
          <cell r="EE158">
            <v>113137.27410062138</v>
          </cell>
          <cell r="EF158">
            <v>152210.30368914831</v>
          </cell>
          <cell r="EG158" t="str">
            <v/>
          </cell>
          <cell r="EH158">
            <v>55615534.01985909</v>
          </cell>
          <cell r="EI158" t="str">
            <v/>
          </cell>
          <cell r="EJ158" t="str">
            <v/>
          </cell>
          <cell r="EK158" t="str">
            <v/>
          </cell>
          <cell r="EL158">
            <v>6507</v>
          </cell>
          <cell r="EM158">
            <v>2610768.6093324702</v>
          </cell>
          <cell r="EN158" t="str">
            <v/>
          </cell>
          <cell r="EO158" t="str">
            <v/>
          </cell>
          <cell r="EP158" t="str">
            <v/>
          </cell>
          <cell r="EQ158" t="str">
            <v/>
          </cell>
          <cell r="ER158">
            <v>1464949</v>
          </cell>
          <cell r="ES158">
            <v>9818</v>
          </cell>
          <cell r="ET158">
            <v>62673</v>
          </cell>
          <cell r="EU158">
            <v>1686089</v>
          </cell>
          <cell r="EV158" t="str">
            <v/>
          </cell>
          <cell r="EW158" t="str">
            <v/>
          </cell>
          <cell r="EX158" t="str">
            <v/>
          </cell>
          <cell r="EY158" t="str">
            <v/>
          </cell>
          <cell r="EZ158" t="str">
            <v/>
          </cell>
          <cell r="FA158">
            <v>2371948.6292735161</v>
          </cell>
          <cell r="FB158">
            <v>2610768.6093324702</v>
          </cell>
          <cell r="FC158">
            <v>3223529</v>
          </cell>
          <cell r="FD158">
            <v>3040820.7571293656</v>
          </cell>
          <cell r="FE158">
            <v>2981827.2621005806</v>
          </cell>
          <cell r="FF158">
            <v>3223529</v>
          </cell>
          <cell r="FG158" t="str">
            <v/>
          </cell>
          <cell r="FH158" t="str">
            <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resourcecentre.c40.org/resources" TargetMode="External"/><Relationship Id="rId1" Type="http://schemas.openxmlformats.org/officeDocument/2006/relationships/hyperlink" Target="http://ghgprotocol.org/greenhouse-gas-protocol-accounting-reporting-standard-cities" TargetMode="Externa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resourcecentre.c40.org/resource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tabColor rgb="FFFF0000"/>
  </sheetPr>
  <dimension ref="A1:T97"/>
  <sheetViews>
    <sheetView topLeftCell="K1" zoomScale="137" zoomScaleNormal="137" zoomScalePageLayoutView="137" workbookViewId="0">
      <selection activeCell="S11" sqref="S11"/>
    </sheetView>
  </sheetViews>
  <sheetFormatPr baseColWidth="10" defaultColWidth="14.33203125" defaultRowHeight="15"/>
  <cols>
    <col min="4" max="4" width="21.1640625" customWidth="1"/>
    <col min="5" max="6" width="28.6640625" customWidth="1"/>
    <col min="7" max="7" width="38.33203125" style="99" customWidth="1"/>
    <col min="8" max="8" width="20.33203125" style="99" customWidth="1"/>
    <col min="9" max="9" width="28.1640625" customWidth="1"/>
  </cols>
  <sheetData>
    <row r="1" spans="1:20" ht="16">
      <c r="A1" s="82" t="s">
        <v>137</v>
      </c>
      <c r="B1" s="82" t="s">
        <v>153</v>
      </c>
      <c r="C1" s="82" t="s">
        <v>316</v>
      </c>
      <c r="D1" s="98" t="s">
        <v>191</v>
      </c>
      <c r="E1" s="98" t="s">
        <v>191</v>
      </c>
      <c r="F1" s="229" t="s">
        <v>419</v>
      </c>
      <c r="G1" s="229" t="s">
        <v>420</v>
      </c>
      <c r="H1" t="s">
        <v>191</v>
      </c>
      <c r="I1" s="257" t="s">
        <v>191</v>
      </c>
      <c r="J1" s="270" t="s">
        <v>460</v>
      </c>
      <c r="K1" s="329" t="s">
        <v>1287</v>
      </c>
      <c r="L1" s="329" t="s">
        <v>1286</v>
      </c>
      <c r="M1" s="18" t="s">
        <v>1285</v>
      </c>
      <c r="N1" t="s">
        <v>74</v>
      </c>
      <c r="O1" t="s">
        <v>1301</v>
      </c>
      <c r="P1" t="s">
        <v>191</v>
      </c>
      <c r="Q1" s="458" t="s">
        <v>572</v>
      </c>
      <c r="R1" s="458" t="s">
        <v>1503</v>
      </c>
      <c r="S1" s="458"/>
      <c r="T1" s="458" t="s">
        <v>892</v>
      </c>
    </row>
    <row r="2" spans="1:20" ht="16">
      <c r="A2" s="82" t="s">
        <v>138</v>
      </c>
      <c r="B2" s="82" t="s">
        <v>170</v>
      </c>
      <c r="C2" s="82" t="s">
        <v>155</v>
      </c>
      <c r="D2" s="91" t="s">
        <v>357</v>
      </c>
      <c r="E2" s="91" t="s">
        <v>357</v>
      </c>
      <c r="F2" s="91" t="s">
        <v>357</v>
      </c>
      <c r="G2" s="91" t="s">
        <v>357</v>
      </c>
      <c r="H2" t="s">
        <v>312</v>
      </c>
      <c r="I2" t="s">
        <v>441</v>
      </c>
      <c r="J2" s="92" t="s">
        <v>452</v>
      </c>
      <c r="K2" s="328" t="s">
        <v>1290</v>
      </c>
      <c r="L2" t="s">
        <v>1427</v>
      </c>
      <c r="M2" t="s">
        <v>1291</v>
      </c>
      <c r="N2" t="s">
        <v>191</v>
      </c>
      <c r="O2" t="s">
        <v>191</v>
      </c>
      <c r="P2" t="s">
        <v>433</v>
      </c>
      <c r="Q2" s="458" t="s">
        <v>606</v>
      </c>
      <c r="R2" s="458" t="s">
        <v>607</v>
      </c>
      <c r="S2" s="458"/>
      <c r="T2" s="458" t="s">
        <v>1014</v>
      </c>
    </row>
    <row r="3" spans="1:20" ht="16">
      <c r="A3" s="82" t="s">
        <v>140</v>
      </c>
      <c r="B3" s="82" t="s">
        <v>269</v>
      </c>
      <c r="C3" s="82" t="s">
        <v>35</v>
      </c>
      <c r="D3" s="92" t="s">
        <v>1312</v>
      </c>
      <c r="E3" s="92" t="s">
        <v>1358</v>
      </c>
      <c r="F3" s="92" t="s">
        <v>1312</v>
      </c>
      <c r="G3" s="92" t="s">
        <v>1358</v>
      </c>
      <c r="H3" t="s">
        <v>313</v>
      </c>
      <c r="I3" t="s">
        <v>442</v>
      </c>
      <c r="J3" s="91" t="s">
        <v>451</v>
      </c>
      <c r="K3" s="257" t="s">
        <v>518</v>
      </c>
      <c r="L3" t="s">
        <v>1288</v>
      </c>
      <c r="M3" t="s">
        <v>1295</v>
      </c>
      <c r="N3">
        <v>2017</v>
      </c>
      <c r="O3" t="s">
        <v>137</v>
      </c>
      <c r="P3" t="s">
        <v>1402</v>
      </c>
      <c r="Q3" s="458" t="s">
        <v>540</v>
      </c>
      <c r="R3" s="458" t="s">
        <v>541</v>
      </c>
      <c r="S3" s="458"/>
      <c r="T3" s="458" t="s">
        <v>685</v>
      </c>
    </row>
    <row r="4" spans="1:20" ht="16">
      <c r="B4" s="82" t="s">
        <v>350</v>
      </c>
      <c r="C4" s="82" t="s">
        <v>76</v>
      </c>
      <c r="D4" s="277" t="s">
        <v>459</v>
      </c>
      <c r="E4" s="277" t="s">
        <v>459</v>
      </c>
      <c r="F4" s="277" t="s">
        <v>459</v>
      </c>
      <c r="G4" s="277" t="s">
        <v>459</v>
      </c>
      <c r="H4" t="s">
        <v>374</v>
      </c>
      <c r="I4" s="277" t="s">
        <v>1428</v>
      </c>
      <c r="K4" s="257" t="s">
        <v>496</v>
      </c>
      <c r="L4" t="s">
        <v>1296</v>
      </c>
      <c r="M4" t="s">
        <v>1298</v>
      </c>
      <c r="N4">
        <v>2016</v>
      </c>
      <c r="O4" t="s">
        <v>1302</v>
      </c>
      <c r="P4" t="s">
        <v>459</v>
      </c>
      <c r="Q4" s="458" t="s">
        <v>1017</v>
      </c>
      <c r="R4" s="458" t="s">
        <v>1018</v>
      </c>
      <c r="S4" s="458"/>
      <c r="T4" s="458" t="s">
        <v>1508</v>
      </c>
    </row>
    <row r="5" spans="1:20" ht="16">
      <c r="C5" s="107" t="s">
        <v>77</v>
      </c>
      <c r="D5" s="107"/>
      <c r="I5" t="s">
        <v>459</v>
      </c>
      <c r="K5" s="257" t="s">
        <v>521</v>
      </c>
      <c r="L5" t="s">
        <v>1297</v>
      </c>
      <c r="M5" t="s">
        <v>1420</v>
      </c>
      <c r="N5">
        <v>2015</v>
      </c>
      <c r="Q5" s="458" t="s">
        <v>914</v>
      </c>
      <c r="R5" s="458" t="s">
        <v>1504</v>
      </c>
      <c r="S5" s="458"/>
      <c r="T5" s="458" t="s">
        <v>1506</v>
      </c>
    </row>
    <row r="6" spans="1:20" ht="16">
      <c r="C6" s="107" t="s">
        <v>78</v>
      </c>
      <c r="D6" s="107"/>
      <c r="K6" s="257" t="s">
        <v>514</v>
      </c>
      <c r="L6" t="s">
        <v>1289</v>
      </c>
      <c r="M6" t="s">
        <v>1421</v>
      </c>
      <c r="N6">
        <v>2014</v>
      </c>
      <c r="Q6" s="458" t="s">
        <v>907</v>
      </c>
      <c r="R6" s="458" t="s">
        <v>908</v>
      </c>
      <c r="S6" s="458"/>
      <c r="T6" s="458" t="s">
        <v>482</v>
      </c>
    </row>
    <row r="7" spans="1:20" ht="16">
      <c r="K7" s="257" t="s">
        <v>694</v>
      </c>
      <c r="N7">
        <v>2013</v>
      </c>
      <c r="Q7" s="458" t="s">
        <v>1282</v>
      </c>
      <c r="R7" s="458" t="s">
        <v>655</v>
      </c>
      <c r="S7" s="458"/>
      <c r="T7" s="458" t="s">
        <v>513</v>
      </c>
    </row>
    <row r="8" spans="1:20" ht="16">
      <c r="K8" s="257" t="s">
        <v>484</v>
      </c>
      <c r="N8">
        <v>2012</v>
      </c>
      <c r="Q8" s="458" t="s">
        <v>781</v>
      </c>
      <c r="R8" s="458" t="s">
        <v>1505</v>
      </c>
      <c r="S8" s="458"/>
      <c r="T8" s="458" t="s">
        <v>1513</v>
      </c>
    </row>
    <row r="9" spans="1:20" ht="16">
      <c r="K9" s="257" t="s">
        <v>491</v>
      </c>
      <c r="N9">
        <v>2011</v>
      </c>
      <c r="Q9" s="458" t="s">
        <v>773</v>
      </c>
      <c r="R9" s="458" t="s">
        <v>774</v>
      </c>
      <c r="S9" s="458"/>
      <c r="T9" s="458" t="s">
        <v>752</v>
      </c>
    </row>
    <row r="10" spans="1:20" ht="16">
      <c r="C10" s="82" t="s">
        <v>316</v>
      </c>
      <c r="D10" s="82"/>
      <c r="N10">
        <v>2010</v>
      </c>
      <c r="Q10" s="458" t="s">
        <v>755</v>
      </c>
      <c r="R10" s="458" t="s">
        <v>756</v>
      </c>
      <c r="S10" s="458"/>
      <c r="T10" s="458" t="s">
        <v>867</v>
      </c>
    </row>
    <row r="11" spans="1:20" ht="16">
      <c r="C11" s="82" t="s">
        <v>155</v>
      </c>
      <c r="D11" s="82"/>
      <c r="N11">
        <v>2009</v>
      </c>
      <c r="Q11" s="458" t="s">
        <v>866</v>
      </c>
      <c r="R11" s="458" t="s">
        <v>867</v>
      </c>
      <c r="S11" s="458"/>
      <c r="T11" s="458" t="s">
        <v>747</v>
      </c>
    </row>
    <row r="12" spans="1:20" ht="16">
      <c r="C12" s="82" t="s">
        <v>35</v>
      </c>
      <c r="D12" s="82"/>
      <c r="N12">
        <v>2008</v>
      </c>
      <c r="Q12" s="458" t="s">
        <v>692</v>
      </c>
      <c r="R12" s="458" t="s">
        <v>689</v>
      </c>
      <c r="S12" s="458"/>
      <c r="T12" s="458" t="s">
        <v>1503</v>
      </c>
    </row>
    <row r="13" spans="1:20" ht="16">
      <c r="C13" s="82" t="s">
        <v>76</v>
      </c>
      <c r="D13" s="82"/>
      <c r="N13">
        <v>2007</v>
      </c>
      <c r="Q13" s="458" t="s">
        <v>766</v>
      </c>
      <c r="R13" s="458" t="s">
        <v>767</v>
      </c>
      <c r="S13" s="458"/>
      <c r="T13" s="458" t="s">
        <v>677</v>
      </c>
    </row>
    <row r="14" spans="1:20" ht="16">
      <c r="N14">
        <v>2006</v>
      </c>
      <c r="Q14" s="458" t="s">
        <v>1276</v>
      </c>
      <c r="R14" s="458" t="s">
        <v>747</v>
      </c>
      <c r="S14" s="458"/>
      <c r="T14" s="458" t="s">
        <v>855</v>
      </c>
    </row>
    <row r="15" spans="1:20" ht="16">
      <c r="N15">
        <v>2005</v>
      </c>
      <c r="Q15" s="458" t="s">
        <v>786</v>
      </c>
      <c r="R15" s="458" t="s">
        <v>1505</v>
      </c>
      <c r="S15" s="458"/>
      <c r="T15" s="458" t="s">
        <v>1020</v>
      </c>
    </row>
    <row r="16" spans="1:20" ht="16">
      <c r="C16" s="82" t="s">
        <v>316</v>
      </c>
      <c r="D16" s="82"/>
      <c r="N16">
        <v>2004</v>
      </c>
      <c r="Q16" s="458" t="s">
        <v>891</v>
      </c>
      <c r="R16" s="458" t="s">
        <v>892</v>
      </c>
      <c r="S16" s="458"/>
      <c r="T16" s="458" t="s">
        <v>541</v>
      </c>
    </row>
    <row r="17" spans="3:20" ht="16">
      <c r="C17" s="82" t="s">
        <v>155</v>
      </c>
      <c r="D17" s="82"/>
      <c r="N17">
        <v>2003</v>
      </c>
      <c r="Q17" s="458" t="s">
        <v>859</v>
      </c>
      <c r="R17" s="459" t="s">
        <v>858</v>
      </c>
      <c r="S17" s="458"/>
      <c r="T17" s="458" t="s">
        <v>627</v>
      </c>
    </row>
    <row r="18" spans="3:20" ht="16">
      <c r="C18" s="82" t="s">
        <v>35</v>
      </c>
      <c r="D18" s="82"/>
      <c r="N18">
        <v>2002</v>
      </c>
      <c r="Q18" s="458" t="s">
        <v>876</v>
      </c>
      <c r="R18" s="458" t="s">
        <v>1506</v>
      </c>
      <c r="S18" s="458"/>
      <c r="T18" s="458" t="s">
        <v>767</v>
      </c>
    </row>
    <row r="19" spans="3:20" ht="16">
      <c r="C19" s="82" t="s">
        <v>76</v>
      </c>
      <c r="D19" s="82"/>
      <c r="N19">
        <v>2001</v>
      </c>
      <c r="Q19" s="458" t="s">
        <v>1494</v>
      </c>
      <c r="R19" s="458" t="s">
        <v>867</v>
      </c>
      <c r="S19" s="459"/>
      <c r="T19" s="458" t="s">
        <v>607</v>
      </c>
    </row>
    <row r="20" spans="3:20" ht="16">
      <c r="C20" s="107" t="s">
        <v>77</v>
      </c>
      <c r="D20" s="107"/>
      <c r="N20">
        <v>2000</v>
      </c>
      <c r="Q20" s="458" t="s">
        <v>697</v>
      </c>
      <c r="R20" s="458" t="s">
        <v>689</v>
      </c>
      <c r="S20" s="458"/>
      <c r="T20" s="458" t="s">
        <v>908</v>
      </c>
    </row>
    <row r="21" spans="3:20" ht="16">
      <c r="C21" s="107" t="s">
        <v>78</v>
      </c>
      <c r="D21" s="107"/>
      <c r="N21">
        <v>1999</v>
      </c>
      <c r="Q21" s="591" t="s">
        <v>789</v>
      </c>
      <c r="R21" s="458" t="s">
        <v>1505</v>
      </c>
      <c r="S21" s="458"/>
      <c r="T21" s="458" t="s">
        <v>689</v>
      </c>
    </row>
    <row r="22" spans="3:20" ht="16">
      <c r="N22">
        <v>1998</v>
      </c>
      <c r="Q22" s="591" t="s">
        <v>1278</v>
      </c>
      <c r="R22" s="458" t="s">
        <v>894</v>
      </c>
      <c r="S22" s="458"/>
      <c r="T22" s="458" t="s">
        <v>659</v>
      </c>
    </row>
    <row r="23" spans="3:20" ht="16">
      <c r="N23">
        <v>1997</v>
      </c>
      <c r="Q23" s="591" t="s">
        <v>676</v>
      </c>
      <c r="R23" s="458" t="s">
        <v>677</v>
      </c>
      <c r="S23" s="458"/>
      <c r="T23" s="458" t="s">
        <v>1024</v>
      </c>
    </row>
    <row r="24" spans="3:20" ht="16">
      <c r="N24">
        <v>1996</v>
      </c>
      <c r="Q24" s="458" t="s">
        <v>638</v>
      </c>
      <c r="R24" s="458" t="s">
        <v>482</v>
      </c>
      <c r="S24" s="458"/>
      <c r="T24" s="458" t="s">
        <v>833</v>
      </c>
    </row>
    <row r="25" spans="3:20" ht="16">
      <c r="N25">
        <v>1995</v>
      </c>
      <c r="Q25" s="458" t="s">
        <v>636</v>
      </c>
      <c r="R25" s="458" t="s">
        <v>637</v>
      </c>
      <c r="S25" s="458"/>
      <c r="T25" s="458" t="s">
        <v>923</v>
      </c>
    </row>
    <row r="26" spans="3:20" ht="16">
      <c r="N26">
        <v>1994</v>
      </c>
      <c r="Q26" s="458" t="s">
        <v>1495</v>
      </c>
      <c r="R26" s="458" t="s">
        <v>867</v>
      </c>
      <c r="S26" s="458"/>
      <c r="T26" s="458" t="s">
        <v>1018</v>
      </c>
    </row>
    <row r="27" spans="3:20" ht="16">
      <c r="N27">
        <v>1993</v>
      </c>
      <c r="Q27" s="458" t="s">
        <v>555</v>
      </c>
      <c r="R27" s="458" t="s">
        <v>556</v>
      </c>
      <c r="S27" s="458"/>
      <c r="T27" s="458" t="s">
        <v>571</v>
      </c>
    </row>
    <row r="28" spans="3:20" ht="16">
      <c r="N28">
        <v>1992</v>
      </c>
      <c r="Q28" s="458" t="s">
        <v>1502</v>
      </c>
      <c r="R28" s="458" t="s">
        <v>689</v>
      </c>
      <c r="S28" s="458"/>
      <c r="T28" s="458" t="s">
        <v>921</v>
      </c>
    </row>
    <row r="29" spans="3:20" ht="16">
      <c r="N29">
        <v>1991</v>
      </c>
      <c r="Q29" s="458" t="s">
        <v>1507</v>
      </c>
      <c r="R29" s="458" t="s">
        <v>1508</v>
      </c>
      <c r="S29" s="458"/>
      <c r="T29" s="458" t="s">
        <v>894</v>
      </c>
    </row>
    <row r="30" spans="3:20" ht="16">
      <c r="N30">
        <v>1990</v>
      </c>
      <c r="Q30" s="458" t="s">
        <v>1509</v>
      </c>
      <c r="R30" s="458" t="s">
        <v>685</v>
      </c>
      <c r="S30" s="458"/>
      <c r="T30" s="458" t="s">
        <v>655</v>
      </c>
    </row>
    <row r="31" spans="3:20" ht="16">
      <c r="Q31" s="458" t="s">
        <v>1169</v>
      </c>
      <c r="R31" s="458" t="s">
        <v>1510</v>
      </c>
      <c r="S31" s="458"/>
      <c r="T31" s="458" t="s">
        <v>566</v>
      </c>
    </row>
    <row r="32" spans="3:20" ht="16">
      <c r="Q32" s="458" t="s">
        <v>860</v>
      </c>
      <c r="R32" s="459" t="s">
        <v>858</v>
      </c>
      <c r="S32" s="458"/>
      <c r="T32" s="458" t="s">
        <v>642</v>
      </c>
    </row>
    <row r="33" spans="17:20" ht="16">
      <c r="Q33" s="458" t="s">
        <v>1496</v>
      </c>
      <c r="R33" s="458" t="s">
        <v>867</v>
      </c>
      <c r="S33" s="458"/>
      <c r="T33" s="458" t="s">
        <v>494</v>
      </c>
    </row>
    <row r="34" spans="17:20" ht="16">
      <c r="Q34" s="458" t="s">
        <v>898</v>
      </c>
      <c r="R34" s="458" t="s">
        <v>894</v>
      </c>
      <c r="S34" s="458"/>
      <c r="T34" s="458" t="s">
        <v>762</v>
      </c>
    </row>
    <row r="35" spans="17:20" ht="16">
      <c r="Q35" s="458" t="s">
        <v>869</v>
      </c>
      <c r="R35" s="458" t="s">
        <v>867</v>
      </c>
      <c r="S35" s="458"/>
      <c r="T35" s="458" t="s">
        <v>650</v>
      </c>
    </row>
    <row r="36" spans="17:20" ht="16">
      <c r="Q36" s="458" t="s">
        <v>680</v>
      </c>
      <c r="R36" s="460" t="s">
        <v>679</v>
      </c>
      <c r="S36" s="458"/>
      <c r="T36" s="458" t="s">
        <v>910</v>
      </c>
    </row>
    <row r="37" spans="17:20" ht="16">
      <c r="Q37" s="458" t="s">
        <v>1281</v>
      </c>
      <c r="R37" s="458" t="s">
        <v>767</v>
      </c>
      <c r="S37" s="459"/>
      <c r="T37" s="458" t="s">
        <v>1512</v>
      </c>
    </row>
    <row r="38" spans="17:20" ht="16">
      <c r="Q38" s="458" t="s">
        <v>681</v>
      </c>
      <c r="R38" s="460" t="s">
        <v>679</v>
      </c>
      <c r="S38" s="458"/>
      <c r="T38" s="458" t="s">
        <v>637</v>
      </c>
    </row>
    <row r="39" spans="17:20" ht="16">
      <c r="Q39" s="458" t="s">
        <v>870</v>
      </c>
      <c r="R39" s="458" t="s">
        <v>867</v>
      </c>
      <c r="S39" s="458"/>
      <c r="T39" s="458" t="s">
        <v>1025</v>
      </c>
    </row>
    <row r="40" spans="17:20" ht="16">
      <c r="Q40" s="458" t="s">
        <v>804</v>
      </c>
      <c r="R40" s="458" t="s">
        <v>1505</v>
      </c>
      <c r="S40" s="458"/>
      <c r="T40" s="459" t="s">
        <v>858</v>
      </c>
    </row>
    <row r="41" spans="17:20" ht="16">
      <c r="Q41" s="458" t="s">
        <v>889</v>
      </c>
      <c r="R41" s="458" t="s">
        <v>887</v>
      </c>
      <c r="S41" s="460"/>
      <c r="T41" s="458" t="s">
        <v>503</v>
      </c>
    </row>
    <row r="42" spans="17:20" ht="16">
      <c r="Q42" s="458" t="s">
        <v>708</v>
      </c>
      <c r="R42" s="458" t="s">
        <v>689</v>
      </c>
      <c r="S42" s="460"/>
      <c r="T42" s="458" t="s">
        <v>756</v>
      </c>
    </row>
    <row r="43" spans="17:20" ht="16">
      <c r="Q43" s="458" t="s">
        <v>660</v>
      </c>
      <c r="R43" s="458" t="s">
        <v>659</v>
      </c>
      <c r="S43" s="458"/>
      <c r="T43" s="458" t="s">
        <v>588</v>
      </c>
    </row>
    <row r="44" spans="17:20" ht="16">
      <c r="Q44" s="458" t="s">
        <v>861</v>
      </c>
      <c r="R44" s="459" t="s">
        <v>858</v>
      </c>
      <c r="S44" s="458"/>
      <c r="T44" s="458" t="s">
        <v>634</v>
      </c>
    </row>
    <row r="45" spans="17:20" ht="16">
      <c r="Q45" s="458" t="s">
        <v>493</v>
      </c>
      <c r="R45" s="458" t="s">
        <v>494</v>
      </c>
      <c r="S45" s="458"/>
      <c r="T45" s="458" t="s">
        <v>556</v>
      </c>
    </row>
    <row r="46" spans="17:20" ht="16">
      <c r="Q46" s="458" t="s">
        <v>710</v>
      </c>
      <c r="R46" s="458" t="s">
        <v>689</v>
      </c>
      <c r="S46" s="458"/>
      <c r="T46" s="458" t="s">
        <v>774</v>
      </c>
    </row>
    <row r="47" spans="17:20" ht="16">
      <c r="Q47" s="458" t="s">
        <v>920</v>
      </c>
      <c r="R47" s="458" t="s">
        <v>921</v>
      </c>
      <c r="S47" s="458"/>
      <c r="T47" s="458" t="s">
        <v>1504</v>
      </c>
    </row>
    <row r="48" spans="17:20" ht="16">
      <c r="Q48" s="458" t="s">
        <v>569</v>
      </c>
      <c r="R48" s="458" t="s">
        <v>566</v>
      </c>
      <c r="S48" s="458"/>
      <c r="T48" s="458" t="s">
        <v>887</v>
      </c>
    </row>
    <row r="49" spans="17:20" ht="16">
      <c r="Q49" s="458" t="s">
        <v>763</v>
      </c>
      <c r="R49" s="458" t="s">
        <v>762</v>
      </c>
      <c r="S49" s="459"/>
      <c r="T49" s="458" t="s">
        <v>1510</v>
      </c>
    </row>
    <row r="50" spans="17:20" ht="16">
      <c r="Q50" s="458" t="s">
        <v>848</v>
      </c>
      <c r="R50" s="459" t="s">
        <v>847</v>
      </c>
      <c r="S50" s="458"/>
      <c r="T50" s="459" t="s">
        <v>847</v>
      </c>
    </row>
    <row r="51" spans="17:20" ht="16">
      <c r="Q51" s="458" t="s">
        <v>809</v>
      </c>
      <c r="R51" s="458" t="s">
        <v>1505</v>
      </c>
      <c r="S51" s="458"/>
      <c r="T51" s="458" t="s">
        <v>1505</v>
      </c>
    </row>
    <row r="52" spans="17:20" ht="16">
      <c r="Q52" s="458" t="s">
        <v>757</v>
      </c>
      <c r="R52" s="458" t="s">
        <v>756</v>
      </c>
      <c r="S52" s="458"/>
      <c r="T52" s="460" t="s">
        <v>679</v>
      </c>
    </row>
    <row r="53" spans="17:20" ht="16">
      <c r="Q53" s="458" t="s">
        <v>1511</v>
      </c>
      <c r="R53" s="458" t="s">
        <v>747</v>
      </c>
      <c r="S53" s="458"/>
      <c r="T53" s="458"/>
    </row>
    <row r="54" spans="17:20" ht="16">
      <c r="Q54" s="592" t="s">
        <v>1536</v>
      </c>
      <c r="R54" s="458" t="s">
        <v>1014</v>
      </c>
      <c r="S54" s="458"/>
      <c r="T54" s="458"/>
    </row>
    <row r="55" spans="17:20" ht="16">
      <c r="Q55" s="458" t="s">
        <v>837</v>
      </c>
      <c r="R55" s="458" t="s">
        <v>833</v>
      </c>
      <c r="S55" s="459"/>
      <c r="T55" s="458"/>
    </row>
    <row r="56" spans="17:20" ht="16">
      <c r="Q56" s="458" t="s">
        <v>1469</v>
      </c>
      <c r="R56" s="458" t="s">
        <v>513</v>
      </c>
      <c r="S56" s="458"/>
      <c r="T56" s="458"/>
    </row>
    <row r="57" spans="17:20" ht="16">
      <c r="Q57" s="458" t="s">
        <v>912</v>
      </c>
      <c r="R57" s="458" t="s">
        <v>1512</v>
      </c>
      <c r="S57" s="458"/>
      <c r="T57" s="458"/>
    </row>
    <row r="58" spans="17:20" ht="16">
      <c r="Q58" s="458" t="s">
        <v>570</v>
      </c>
      <c r="R58" s="458" t="s">
        <v>571</v>
      </c>
      <c r="S58" s="458"/>
      <c r="T58" s="458"/>
    </row>
    <row r="59" spans="17:20" ht="16">
      <c r="Q59" s="458" t="s">
        <v>1497</v>
      </c>
      <c r="R59" s="458" t="s">
        <v>867</v>
      </c>
      <c r="S59" s="458"/>
      <c r="T59" s="458"/>
    </row>
    <row r="60" spans="17:20" ht="16">
      <c r="Q60" s="458" t="s">
        <v>1283</v>
      </c>
      <c r="R60" s="458" t="s">
        <v>1505</v>
      </c>
      <c r="S60" s="458"/>
      <c r="T60" s="458"/>
    </row>
    <row r="61" spans="17:20" ht="16">
      <c r="Q61" s="458" t="s">
        <v>815</v>
      </c>
      <c r="R61" s="458" t="s">
        <v>1505</v>
      </c>
      <c r="S61" s="458"/>
      <c r="T61" s="458"/>
    </row>
    <row r="62" spans="17:20" ht="16">
      <c r="Q62" s="458" t="s">
        <v>645</v>
      </c>
      <c r="R62" s="458" t="s">
        <v>642</v>
      </c>
      <c r="S62" s="458"/>
      <c r="T62" s="458"/>
    </row>
    <row r="63" spans="17:20" ht="16">
      <c r="Q63" s="458" t="s">
        <v>630</v>
      </c>
      <c r="R63" s="458" t="s">
        <v>627</v>
      </c>
      <c r="S63" s="458"/>
      <c r="T63" s="458"/>
    </row>
    <row r="64" spans="17:20" ht="16">
      <c r="Q64" s="458" t="s">
        <v>818</v>
      </c>
      <c r="R64" s="458" t="s">
        <v>1505</v>
      </c>
      <c r="S64" s="458"/>
      <c r="T64" s="458"/>
    </row>
    <row r="65" spans="17:20" ht="16">
      <c r="Q65" s="458" t="s">
        <v>820</v>
      </c>
      <c r="R65" s="458" t="s">
        <v>1505</v>
      </c>
      <c r="S65" s="458"/>
      <c r="T65" s="458"/>
    </row>
    <row r="66" spans="17:20" ht="16">
      <c r="Q66" s="458" t="s">
        <v>1498</v>
      </c>
      <c r="R66" s="458" t="s">
        <v>867</v>
      </c>
      <c r="S66" s="458"/>
      <c r="T66" s="458"/>
    </row>
    <row r="67" spans="17:20" ht="16">
      <c r="Q67" s="458" t="s">
        <v>652</v>
      </c>
      <c r="R67" s="458" t="s">
        <v>650</v>
      </c>
      <c r="S67" s="458"/>
      <c r="T67" s="458"/>
    </row>
    <row r="68" spans="17:20" ht="16">
      <c r="Q68" s="458" t="s">
        <v>856</v>
      </c>
      <c r="R68" s="458" t="s">
        <v>855</v>
      </c>
      <c r="S68" s="458"/>
      <c r="T68" s="458"/>
    </row>
    <row r="69" spans="17:20" ht="16">
      <c r="Q69" s="458" t="s">
        <v>490</v>
      </c>
      <c r="R69" s="458" t="s">
        <v>482</v>
      </c>
      <c r="S69" s="458"/>
      <c r="T69" s="458"/>
    </row>
    <row r="70" spans="17:20" ht="16">
      <c r="Q70" s="458" t="s">
        <v>840</v>
      </c>
      <c r="R70" s="458" t="s">
        <v>833</v>
      </c>
      <c r="S70" s="458"/>
      <c r="T70" s="458"/>
    </row>
    <row r="71" spans="17:20" ht="16">
      <c r="Q71" s="458" t="s">
        <v>916</v>
      </c>
      <c r="R71" s="458" t="s">
        <v>1504</v>
      </c>
      <c r="S71" s="458"/>
      <c r="T71" s="458"/>
    </row>
    <row r="72" spans="17:20" ht="16">
      <c r="Q72" s="458" t="s">
        <v>1284</v>
      </c>
      <c r="R72" s="458" t="s">
        <v>482</v>
      </c>
      <c r="S72" s="458"/>
      <c r="T72" s="458"/>
    </row>
    <row r="73" spans="17:20" ht="16">
      <c r="Q73" s="458" t="s">
        <v>823</v>
      </c>
      <c r="R73" s="458" t="s">
        <v>1505</v>
      </c>
      <c r="S73" s="458"/>
      <c r="T73" s="458"/>
    </row>
    <row r="74" spans="17:20" ht="16">
      <c r="Q74" s="458" t="s">
        <v>753</v>
      </c>
      <c r="R74" s="458" t="s">
        <v>752</v>
      </c>
      <c r="S74" s="458"/>
      <c r="T74" s="458"/>
    </row>
    <row r="75" spans="17:20" ht="16">
      <c r="Q75" s="458" t="s">
        <v>481</v>
      </c>
      <c r="R75" s="458" t="s">
        <v>482</v>
      </c>
      <c r="S75" s="458"/>
      <c r="T75" s="458"/>
    </row>
    <row r="76" spans="17:20" ht="16">
      <c r="Q76" s="458" t="s">
        <v>826</v>
      </c>
      <c r="R76" s="458" t="s">
        <v>1505</v>
      </c>
      <c r="S76" s="458"/>
      <c r="T76" s="458"/>
    </row>
    <row r="77" spans="17:20" ht="16">
      <c r="Q77" s="458" t="s">
        <v>527</v>
      </c>
      <c r="R77" s="458" t="s">
        <v>503</v>
      </c>
      <c r="S77" s="458"/>
      <c r="T77" s="458"/>
    </row>
    <row r="78" spans="17:20" ht="16">
      <c r="Q78" s="458" t="s">
        <v>873</v>
      </c>
      <c r="R78" s="458" t="s">
        <v>867</v>
      </c>
      <c r="S78" s="458"/>
      <c r="T78" s="458"/>
    </row>
    <row r="79" spans="17:20" ht="16">
      <c r="Q79" s="458" t="s">
        <v>1499</v>
      </c>
      <c r="R79" s="458" t="s">
        <v>867</v>
      </c>
      <c r="S79" s="458"/>
      <c r="T79" s="458"/>
    </row>
    <row r="80" spans="17:20" ht="16">
      <c r="Q80" s="458" t="s">
        <v>1025</v>
      </c>
      <c r="R80" s="458" t="s">
        <v>1025</v>
      </c>
      <c r="S80" s="458"/>
      <c r="T80" s="458"/>
    </row>
    <row r="81" spans="17:20" ht="16">
      <c r="Q81" s="458" t="s">
        <v>598</v>
      </c>
      <c r="R81" s="458" t="s">
        <v>588</v>
      </c>
      <c r="S81" s="458"/>
      <c r="T81" s="458"/>
    </row>
    <row r="82" spans="17:20" ht="16">
      <c r="Q82" s="592" t="s">
        <v>1537</v>
      </c>
      <c r="R82" s="458" t="s">
        <v>1014</v>
      </c>
      <c r="S82" s="458"/>
      <c r="T82" s="458"/>
    </row>
    <row r="83" spans="17:20" ht="16">
      <c r="Q83" s="458" t="s">
        <v>1501</v>
      </c>
      <c r="R83" s="458" t="s">
        <v>1024</v>
      </c>
      <c r="S83" s="458"/>
      <c r="T83" s="458"/>
    </row>
    <row r="84" spans="17:20" ht="16">
      <c r="Q84" s="458" t="s">
        <v>1003</v>
      </c>
      <c r="R84" s="458" t="s">
        <v>923</v>
      </c>
      <c r="S84" s="458"/>
      <c r="T84" s="458"/>
    </row>
    <row r="85" spans="17:20" ht="16">
      <c r="Q85" s="458" t="s">
        <v>736</v>
      </c>
      <c r="R85" s="458" t="s">
        <v>513</v>
      </c>
      <c r="S85" s="458"/>
      <c r="T85" s="458"/>
    </row>
    <row r="86" spans="17:20" ht="16">
      <c r="Q86" s="458" t="s">
        <v>863</v>
      </c>
      <c r="R86" s="459" t="s">
        <v>858</v>
      </c>
      <c r="S86" s="458"/>
      <c r="T86" s="458"/>
    </row>
    <row r="87" spans="17:20" ht="16">
      <c r="Q87" s="458" t="s">
        <v>738</v>
      </c>
      <c r="R87" s="458" t="s">
        <v>1513</v>
      </c>
      <c r="S87" s="458"/>
      <c r="T87" s="458"/>
    </row>
    <row r="88" spans="17:20" ht="16">
      <c r="Q88" s="458" t="s">
        <v>843</v>
      </c>
      <c r="R88" s="458" t="s">
        <v>833</v>
      </c>
      <c r="S88" s="458"/>
      <c r="T88" s="458"/>
    </row>
    <row r="89" spans="17:20" ht="16">
      <c r="Q89" s="458" t="s">
        <v>911</v>
      </c>
      <c r="R89" s="458" t="s">
        <v>910</v>
      </c>
      <c r="S89" s="458"/>
      <c r="T89" s="458"/>
    </row>
    <row r="90" spans="17:20" ht="16">
      <c r="Q90" s="458" t="s">
        <v>1277</v>
      </c>
      <c r="R90" s="458" t="s">
        <v>1505</v>
      </c>
      <c r="S90" s="459"/>
      <c r="T90" s="458"/>
    </row>
    <row r="91" spans="17:20" ht="16">
      <c r="Q91" s="458" t="s">
        <v>875</v>
      </c>
      <c r="R91" s="458" t="s">
        <v>867</v>
      </c>
      <c r="S91" s="458"/>
      <c r="T91" s="458"/>
    </row>
    <row r="92" spans="17:20" ht="16">
      <c r="Q92" s="458" t="s">
        <v>1013</v>
      </c>
      <c r="R92" s="458" t="s">
        <v>923</v>
      </c>
      <c r="S92" s="458"/>
      <c r="T92" s="458"/>
    </row>
    <row r="93" spans="17:20" ht="16">
      <c r="Q93" s="458" t="s">
        <v>1500</v>
      </c>
      <c r="R93" s="458" t="s">
        <v>867</v>
      </c>
      <c r="S93" s="458"/>
      <c r="T93" s="458"/>
    </row>
    <row r="94" spans="17:20" ht="16">
      <c r="Q94" s="458"/>
      <c r="R94" s="458"/>
      <c r="S94" s="458"/>
      <c r="T94" s="458"/>
    </row>
    <row r="95" spans="17:20" ht="16">
      <c r="Q95" s="458"/>
      <c r="R95" s="458"/>
      <c r="S95" s="458"/>
      <c r="T95" s="458"/>
    </row>
    <row r="96" spans="17:20" ht="16">
      <c r="Q96" s="458"/>
      <c r="R96" s="458"/>
      <c r="S96" s="458"/>
      <c r="T96" s="458"/>
    </row>
    <row r="97" spans="17:20" ht="16">
      <c r="Q97" s="458"/>
      <c r="R97" s="458"/>
      <c r="S97" s="458"/>
      <c r="T97" s="458"/>
    </row>
  </sheetData>
  <sheetProtection algorithmName="SHA-512" hashValue="izwXDLck9MdrevT5cyNkggReAU4VNrAUGNIu+8zGrY8JCWY6EYoIHsqnsPCy9lKda4I6+USHYfU3IDXEHZi7Jw==" saltValue="W98CiyX7gpITK+KIuoi5aA==" spinCount="100000" sheet="1" objects="1" scenarios="1"/>
  <sortState xmlns:xlrd2="http://schemas.microsoft.com/office/spreadsheetml/2017/richdata2" ref="Q1:R97">
    <sortCondition ref="Q1:Q97"/>
  </sortState>
  <conditionalFormatting sqref="L20:M20 O20">
    <cfRule type="cellIs" dxfId="892" priority="1" operator="equal">
      <formula>#REF!</formula>
    </cfRule>
    <cfRule type="cellIs" dxfId="891" priority="2" operator="equal">
      <formula>#REF!</formula>
    </cfRule>
  </conditionalFormatting>
  <conditionalFormatting sqref="E149:P149">
    <cfRule type="colorScale" priority="2084">
      <colorScale>
        <cfvo type="formula" val="#REF!"/>
        <cfvo type="num" val="0"/>
        <cfvo type="formula" val="#REF!"/>
        <color theme="2" tint="-9.9978637043366805E-2"/>
        <color rgb="FFF3CF63"/>
        <color theme="9" tint="0.39997558519241921"/>
      </colorScale>
    </cfRule>
  </conditionalFormatting>
  <pageMargins left="0.7" right="0.7" top="0.75" bottom="0.75" header="0.3" footer="0.3"/>
  <pageSetup paperSize="8" orientation="landscape" horizontalDpi="0" verticalDpi="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FF"/>
  </sheetPr>
  <dimension ref="A1:AB4997"/>
  <sheetViews>
    <sheetView showGridLines="0" topLeftCell="A3577" zoomScaleNormal="100" workbookViewId="0">
      <selection activeCell="A3597" sqref="A3597"/>
    </sheetView>
  </sheetViews>
  <sheetFormatPr baseColWidth="10" defaultColWidth="8.83203125" defaultRowHeight="14"/>
  <cols>
    <col min="1" max="1" width="17.6640625" style="316" bestFit="1" customWidth="1"/>
    <col min="2" max="2" width="14.33203125" style="316" customWidth="1"/>
    <col min="3" max="3" width="12.5" style="316" bestFit="1" customWidth="1"/>
    <col min="4" max="4" width="10.5" style="316" bestFit="1" customWidth="1"/>
    <col min="5" max="5" width="24.33203125" style="316" bestFit="1" customWidth="1"/>
    <col min="6" max="6" width="29.1640625" style="316" bestFit="1" customWidth="1"/>
    <col min="7" max="7" width="29.1640625" style="316" customWidth="1"/>
    <col min="8" max="8" width="57.6640625" style="316" bestFit="1" customWidth="1"/>
    <col min="9" max="11" width="10.1640625" style="316" bestFit="1" customWidth="1"/>
    <col min="12" max="20" width="8.83203125" style="316"/>
    <col min="21" max="21" width="17.33203125" style="316" customWidth="1"/>
    <col min="22" max="22" width="24.5" style="316" customWidth="1"/>
    <col min="23" max="23" width="8.6640625" style="316" customWidth="1"/>
    <col min="24" max="25" width="19.5" style="316" customWidth="1"/>
    <col min="26" max="26" width="75.6640625" style="316" bestFit="1" customWidth="1"/>
    <col min="27" max="27" width="90.6640625" style="316" bestFit="1" customWidth="1"/>
    <col min="28" max="28" width="36" style="316" bestFit="1" customWidth="1"/>
    <col min="29" max="16384" width="8.83203125" style="316"/>
  </cols>
  <sheetData>
    <row r="1" spans="1:28" ht="15">
      <c r="A1" s="317" t="s">
        <v>89</v>
      </c>
      <c r="B1" s="317" t="s">
        <v>90</v>
      </c>
      <c r="C1" s="317" t="s">
        <v>91</v>
      </c>
      <c r="D1" s="317" t="s">
        <v>58</v>
      </c>
      <c r="E1" s="317" t="s">
        <v>474</v>
      </c>
      <c r="F1" s="317" t="s">
        <v>475</v>
      </c>
      <c r="G1" s="318" t="s">
        <v>476</v>
      </c>
      <c r="H1" s="317" t="s">
        <v>477</v>
      </c>
      <c r="I1" s="319" t="s">
        <v>478</v>
      </c>
      <c r="J1" s="319" t="s">
        <v>74</v>
      </c>
      <c r="K1" s="319" t="s">
        <v>479</v>
      </c>
      <c r="Z1" s="18" t="s">
        <v>480</v>
      </c>
    </row>
    <row r="2" spans="1:28">
      <c r="A2" s="320" t="s">
        <v>481</v>
      </c>
      <c r="B2" s="320" t="s">
        <v>482</v>
      </c>
      <c r="C2" s="320" t="s">
        <v>483</v>
      </c>
      <c r="D2" s="320" t="s">
        <v>484</v>
      </c>
      <c r="E2" s="320">
        <v>0.73</v>
      </c>
      <c r="F2" s="320" t="s">
        <v>167</v>
      </c>
      <c r="G2" s="320" t="s">
        <v>485</v>
      </c>
      <c r="H2" s="320" t="s">
        <v>486</v>
      </c>
      <c r="I2" s="321">
        <v>27.290837499999999</v>
      </c>
      <c r="J2" s="320" t="s">
        <v>487</v>
      </c>
      <c r="K2" s="320" t="s">
        <v>488</v>
      </c>
      <c r="L2" s="316">
        <v>1</v>
      </c>
      <c r="Y2" s="322"/>
      <c r="Z2" s="323" t="s">
        <v>489</v>
      </c>
      <c r="AA2" s="316" t="s">
        <v>489</v>
      </c>
      <c r="AB2" s="324" t="s">
        <v>489</v>
      </c>
    </row>
    <row r="3" spans="1:28">
      <c r="A3" s="320" t="s">
        <v>490</v>
      </c>
      <c r="B3" s="320" t="s">
        <v>482</v>
      </c>
      <c r="C3" s="320" t="s">
        <v>483</v>
      </c>
      <c r="D3" s="320" t="s">
        <v>491</v>
      </c>
      <c r="E3" s="320">
        <v>0.73</v>
      </c>
      <c r="F3" s="320" t="s">
        <v>167</v>
      </c>
      <c r="G3" s="320" t="s">
        <v>485</v>
      </c>
      <c r="H3" s="320" t="s">
        <v>486</v>
      </c>
      <c r="I3" s="321">
        <v>36.674796300000004</v>
      </c>
      <c r="J3" s="320" t="s">
        <v>487</v>
      </c>
      <c r="K3" s="320" t="s">
        <v>488</v>
      </c>
      <c r="L3" s="316">
        <f t="shared" ref="L3:L66" si="0">1+L2</f>
        <v>2</v>
      </c>
      <c r="Z3" s="323" t="s">
        <v>492</v>
      </c>
      <c r="AA3" s="316" t="s">
        <v>492</v>
      </c>
      <c r="AB3" s="324" t="s">
        <v>492</v>
      </c>
    </row>
    <row r="4" spans="1:28">
      <c r="A4" s="320" t="s">
        <v>493</v>
      </c>
      <c r="B4" s="320" t="s">
        <v>494</v>
      </c>
      <c r="C4" s="320" t="s">
        <v>495</v>
      </c>
      <c r="D4" s="320" t="s">
        <v>496</v>
      </c>
      <c r="E4" s="320">
        <v>0.51500000000000001</v>
      </c>
      <c r="F4" s="320" t="s">
        <v>167</v>
      </c>
      <c r="G4" s="320" t="s">
        <v>485</v>
      </c>
      <c r="H4" s="320" t="s">
        <v>486</v>
      </c>
      <c r="I4" s="321">
        <v>38.888888900000005</v>
      </c>
      <c r="J4" s="320" t="s">
        <v>487</v>
      </c>
      <c r="K4" s="320" t="s">
        <v>488</v>
      </c>
      <c r="L4" s="316">
        <f t="shared" si="0"/>
        <v>3</v>
      </c>
      <c r="Z4" s="323" t="s">
        <v>497</v>
      </c>
      <c r="AA4" s="316" t="s">
        <v>497</v>
      </c>
      <c r="AB4" s="324" t="s">
        <v>497</v>
      </c>
    </row>
    <row r="5" spans="1:28">
      <c r="A5" s="320" t="s">
        <v>498</v>
      </c>
      <c r="B5" s="320" t="s">
        <v>482</v>
      </c>
      <c r="C5" s="320" t="s">
        <v>483</v>
      </c>
      <c r="D5" s="320" t="s">
        <v>484</v>
      </c>
      <c r="E5" s="320">
        <v>0.73</v>
      </c>
      <c r="F5" s="320" t="s">
        <v>167</v>
      </c>
      <c r="G5" s="320" t="s">
        <v>485</v>
      </c>
      <c r="H5" s="320" t="s">
        <v>486</v>
      </c>
      <c r="I5" s="321">
        <v>44.516992999999999</v>
      </c>
      <c r="J5" s="320" t="s">
        <v>487</v>
      </c>
      <c r="K5" s="320" t="s">
        <v>488</v>
      </c>
      <c r="L5" s="316">
        <f t="shared" si="0"/>
        <v>4</v>
      </c>
      <c r="Z5" s="323" t="s">
        <v>499</v>
      </c>
      <c r="AA5" s="316" t="s">
        <v>499</v>
      </c>
      <c r="AB5" s="320" t="s">
        <v>499</v>
      </c>
    </row>
    <row r="6" spans="1:28">
      <c r="A6" s="320" t="s">
        <v>500</v>
      </c>
      <c r="B6" s="320" t="s">
        <v>482</v>
      </c>
      <c r="C6" s="320" t="s">
        <v>483</v>
      </c>
      <c r="D6" s="320" t="s">
        <v>484</v>
      </c>
      <c r="E6" s="320">
        <v>0.73</v>
      </c>
      <c r="F6" s="320" t="s">
        <v>167</v>
      </c>
      <c r="G6" s="320" t="s">
        <v>485</v>
      </c>
      <c r="H6" s="320" t="s">
        <v>486</v>
      </c>
      <c r="I6" s="321">
        <v>50.950065300000006</v>
      </c>
      <c r="J6" s="320" t="s">
        <v>487</v>
      </c>
      <c r="K6" s="320" t="s">
        <v>488</v>
      </c>
      <c r="L6" s="316">
        <f t="shared" si="0"/>
        <v>5</v>
      </c>
      <c r="Z6" s="323" t="s">
        <v>501</v>
      </c>
      <c r="AA6" s="316" t="s">
        <v>501</v>
      </c>
      <c r="AB6" s="324" t="s">
        <v>501</v>
      </c>
    </row>
    <row r="7" spans="1:28">
      <c r="A7" s="320" t="s">
        <v>502</v>
      </c>
      <c r="B7" s="320" t="s">
        <v>503</v>
      </c>
      <c r="C7" s="320" t="s">
        <v>504</v>
      </c>
      <c r="D7" s="320" t="s">
        <v>484</v>
      </c>
      <c r="E7" s="320">
        <v>0.90900000000000003</v>
      </c>
      <c r="F7" s="320" t="s">
        <v>167</v>
      </c>
      <c r="G7" s="320" t="s">
        <v>485</v>
      </c>
      <c r="H7" s="320" t="s">
        <v>486</v>
      </c>
      <c r="I7" s="321">
        <v>100</v>
      </c>
      <c r="J7" s="320" t="s">
        <v>487</v>
      </c>
      <c r="K7" s="320" t="s">
        <v>488</v>
      </c>
      <c r="L7" s="316">
        <f t="shared" si="0"/>
        <v>6</v>
      </c>
      <c r="Z7" s="323" t="s">
        <v>505</v>
      </c>
      <c r="AA7" s="316" t="s">
        <v>505</v>
      </c>
      <c r="AB7" s="324" t="s">
        <v>505</v>
      </c>
    </row>
    <row r="8" spans="1:28">
      <c r="A8" s="320" t="s">
        <v>506</v>
      </c>
      <c r="B8" s="320" t="s">
        <v>503</v>
      </c>
      <c r="C8" s="320" t="s">
        <v>504</v>
      </c>
      <c r="D8" s="320" t="s">
        <v>484</v>
      </c>
      <c r="E8" s="320">
        <v>0.90900000000000003</v>
      </c>
      <c r="F8" s="320" t="s">
        <v>167</v>
      </c>
      <c r="G8" s="320" t="s">
        <v>485</v>
      </c>
      <c r="H8" s="320" t="s">
        <v>486</v>
      </c>
      <c r="I8" s="321">
        <v>100</v>
      </c>
      <c r="J8" s="320" t="s">
        <v>487</v>
      </c>
      <c r="K8" s="320" t="s">
        <v>488</v>
      </c>
      <c r="L8" s="316">
        <f t="shared" si="0"/>
        <v>7</v>
      </c>
      <c r="Z8" s="323" t="s">
        <v>507</v>
      </c>
      <c r="AA8" s="316" t="s">
        <v>507</v>
      </c>
      <c r="AB8" s="324" t="s">
        <v>507</v>
      </c>
    </row>
    <row r="9" spans="1:28">
      <c r="A9" s="320" t="s">
        <v>508</v>
      </c>
      <c r="B9" s="320" t="s">
        <v>509</v>
      </c>
      <c r="C9" s="320" t="s">
        <v>510</v>
      </c>
      <c r="D9" s="320" t="s">
        <v>484</v>
      </c>
      <c r="E9" s="320">
        <v>0.93700000000000006</v>
      </c>
      <c r="F9" s="320" t="s">
        <v>167</v>
      </c>
      <c r="G9" s="320" t="s">
        <v>485</v>
      </c>
      <c r="H9" s="320" t="s">
        <v>486</v>
      </c>
      <c r="I9" s="321">
        <v>100</v>
      </c>
      <c r="J9" s="320" t="s">
        <v>487</v>
      </c>
      <c r="K9" s="320" t="s">
        <v>488</v>
      </c>
      <c r="L9" s="316">
        <f t="shared" si="0"/>
        <v>8</v>
      </c>
      <c r="Z9" s="323" t="s">
        <v>511</v>
      </c>
      <c r="AA9" s="316" t="s">
        <v>511</v>
      </c>
      <c r="AB9" s="324" t="s">
        <v>511</v>
      </c>
    </row>
    <row r="10" spans="1:28">
      <c r="A10" s="320" t="s">
        <v>512</v>
      </c>
      <c r="B10" s="320" t="s">
        <v>513</v>
      </c>
      <c r="C10" s="320" t="s">
        <v>510</v>
      </c>
      <c r="D10" s="320" t="s">
        <v>514</v>
      </c>
      <c r="E10" s="320">
        <v>0.91100000000000003</v>
      </c>
      <c r="F10" s="320" t="s">
        <v>167</v>
      </c>
      <c r="G10" s="320" t="s">
        <v>485</v>
      </c>
      <c r="H10" s="320" t="s">
        <v>486</v>
      </c>
      <c r="I10" s="321">
        <v>100</v>
      </c>
      <c r="J10" s="320" t="s">
        <v>487</v>
      </c>
      <c r="K10" s="320" t="s">
        <v>488</v>
      </c>
      <c r="L10" s="316">
        <f t="shared" si="0"/>
        <v>9</v>
      </c>
      <c r="Z10" s="323" t="s">
        <v>515</v>
      </c>
      <c r="AA10" s="316" t="s">
        <v>516</v>
      </c>
      <c r="AB10" s="324" t="s">
        <v>516</v>
      </c>
    </row>
    <row r="11" spans="1:28">
      <c r="A11" s="320" t="s">
        <v>517</v>
      </c>
      <c r="B11" s="320" t="s">
        <v>503</v>
      </c>
      <c r="C11" s="320" t="s">
        <v>504</v>
      </c>
      <c r="D11" s="320" t="s">
        <v>518</v>
      </c>
      <c r="E11" s="320">
        <v>0.90900000000000003</v>
      </c>
      <c r="F11" s="320" t="s">
        <v>167</v>
      </c>
      <c r="G11" s="320" t="s">
        <v>485</v>
      </c>
      <c r="H11" s="320" t="s">
        <v>486</v>
      </c>
      <c r="I11" s="321">
        <v>100</v>
      </c>
      <c r="J11" s="320" t="s">
        <v>487</v>
      </c>
      <c r="K11" s="320" t="s">
        <v>488</v>
      </c>
      <c r="L11" s="316">
        <f t="shared" si="0"/>
        <v>10</v>
      </c>
      <c r="Z11" s="323" t="s">
        <v>519</v>
      </c>
      <c r="AA11" s="316" t="s">
        <v>515</v>
      </c>
      <c r="AB11" s="324" t="s">
        <v>515</v>
      </c>
    </row>
    <row r="12" spans="1:28">
      <c r="A12" s="320" t="s">
        <v>520</v>
      </c>
      <c r="B12" s="320" t="s">
        <v>494</v>
      </c>
      <c r="C12" s="320" t="s">
        <v>495</v>
      </c>
      <c r="D12" s="320" t="s">
        <v>521</v>
      </c>
      <c r="E12" s="320">
        <v>0.51500000000000001</v>
      </c>
      <c r="F12" s="320" t="s">
        <v>167</v>
      </c>
      <c r="G12" s="320" t="s">
        <v>485</v>
      </c>
      <c r="H12" s="320" t="s">
        <v>486</v>
      </c>
      <c r="I12" s="321">
        <v>100</v>
      </c>
      <c r="J12" s="320" t="s">
        <v>487</v>
      </c>
      <c r="K12" s="320" t="s">
        <v>488</v>
      </c>
      <c r="L12" s="316">
        <f t="shared" si="0"/>
        <v>11</v>
      </c>
      <c r="Z12" s="323" t="s">
        <v>522</v>
      </c>
      <c r="AA12" s="316" t="s">
        <v>519</v>
      </c>
      <c r="AB12" s="324" t="s">
        <v>519</v>
      </c>
    </row>
    <row r="13" spans="1:28">
      <c r="A13" s="320" t="s">
        <v>523</v>
      </c>
      <c r="B13" s="320" t="s">
        <v>524</v>
      </c>
      <c r="C13" s="320" t="s">
        <v>525</v>
      </c>
      <c r="D13" s="320" t="s">
        <v>514</v>
      </c>
      <c r="E13" s="320">
        <v>0.71399999999999997</v>
      </c>
      <c r="F13" s="320" t="s">
        <v>167</v>
      </c>
      <c r="G13" s="320" t="s">
        <v>485</v>
      </c>
      <c r="H13" s="320" t="s">
        <v>486</v>
      </c>
      <c r="I13" s="321">
        <v>100</v>
      </c>
      <c r="J13" s="320" t="s">
        <v>487</v>
      </c>
      <c r="K13" s="320" t="s">
        <v>488</v>
      </c>
      <c r="L13" s="316">
        <f t="shared" si="0"/>
        <v>12</v>
      </c>
      <c r="Z13" s="323" t="s">
        <v>526</v>
      </c>
      <c r="AA13" s="325" t="s">
        <v>522</v>
      </c>
      <c r="AB13" s="326" t="s">
        <v>522</v>
      </c>
    </row>
    <row r="14" spans="1:28">
      <c r="A14" s="320" t="s">
        <v>527</v>
      </c>
      <c r="B14" s="320" t="s">
        <v>503</v>
      </c>
      <c r="C14" s="320" t="s">
        <v>504</v>
      </c>
      <c r="D14" s="320" t="s">
        <v>518</v>
      </c>
      <c r="E14" s="320">
        <v>0.90900000000000003</v>
      </c>
      <c r="F14" s="320" t="s">
        <v>167</v>
      </c>
      <c r="G14" s="320" t="s">
        <v>485</v>
      </c>
      <c r="H14" s="320" t="s">
        <v>486</v>
      </c>
      <c r="I14" s="321">
        <v>100</v>
      </c>
      <c r="J14" s="320" t="s">
        <v>487</v>
      </c>
      <c r="K14" s="320" t="s">
        <v>488</v>
      </c>
      <c r="L14" s="316">
        <f t="shared" si="0"/>
        <v>13</v>
      </c>
      <c r="Z14" s="323" t="s">
        <v>528</v>
      </c>
      <c r="AA14" s="316" t="s">
        <v>526</v>
      </c>
      <c r="AB14" s="324" t="s">
        <v>526</v>
      </c>
    </row>
    <row r="15" spans="1:28">
      <c r="A15" s="320" t="s">
        <v>529</v>
      </c>
      <c r="B15" s="320" t="s">
        <v>530</v>
      </c>
      <c r="C15" s="320" t="s">
        <v>525</v>
      </c>
      <c r="D15" s="320" t="s">
        <v>514</v>
      </c>
      <c r="E15" s="320">
        <v>0.74</v>
      </c>
      <c r="F15" s="320" t="s">
        <v>167</v>
      </c>
      <c r="G15" s="320" t="s">
        <v>485</v>
      </c>
      <c r="H15" s="320" t="s">
        <v>486</v>
      </c>
      <c r="I15" s="321">
        <v>100</v>
      </c>
      <c r="J15" s="320" t="s">
        <v>487</v>
      </c>
      <c r="K15" s="320" t="s">
        <v>488</v>
      </c>
      <c r="L15" s="316">
        <f t="shared" si="0"/>
        <v>14</v>
      </c>
      <c r="Z15" s="323" t="s">
        <v>531</v>
      </c>
      <c r="AA15" s="316" t="s">
        <v>528</v>
      </c>
      <c r="AB15" s="324" t="s">
        <v>528</v>
      </c>
    </row>
    <row r="16" spans="1:28">
      <c r="A16" s="320" t="s">
        <v>532</v>
      </c>
      <c r="B16" s="320" t="s">
        <v>503</v>
      </c>
      <c r="C16" s="320" t="s">
        <v>504</v>
      </c>
      <c r="D16" s="320" t="s">
        <v>518</v>
      </c>
      <c r="E16" s="320">
        <v>0.90900000000000003</v>
      </c>
      <c r="F16" s="320" t="s">
        <v>167</v>
      </c>
      <c r="G16" s="320" t="s">
        <v>485</v>
      </c>
      <c r="H16" s="320" t="s">
        <v>486</v>
      </c>
      <c r="I16" s="321">
        <v>100</v>
      </c>
      <c r="J16" s="320" t="s">
        <v>487</v>
      </c>
      <c r="K16" s="320" t="s">
        <v>488</v>
      </c>
      <c r="L16" s="316">
        <f t="shared" si="0"/>
        <v>15</v>
      </c>
      <c r="Z16" s="323" t="s">
        <v>533</v>
      </c>
      <c r="AA16" s="316" t="s">
        <v>531</v>
      </c>
      <c r="AB16" s="324" t="s">
        <v>531</v>
      </c>
    </row>
    <row r="17" spans="1:28">
      <c r="A17" s="320" t="s">
        <v>534</v>
      </c>
      <c r="B17" s="320" t="s">
        <v>530</v>
      </c>
      <c r="C17" s="320" t="s">
        <v>525</v>
      </c>
      <c r="D17" s="320" t="s">
        <v>514</v>
      </c>
      <c r="E17" s="320">
        <v>0.74</v>
      </c>
      <c r="F17" s="320" t="s">
        <v>167</v>
      </c>
      <c r="G17" s="320" t="s">
        <v>485</v>
      </c>
      <c r="H17" s="320" t="s">
        <v>486</v>
      </c>
      <c r="I17" s="321">
        <v>100</v>
      </c>
      <c r="J17" s="320" t="s">
        <v>487</v>
      </c>
      <c r="K17" s="320" t="s">
        <v>488</v>
      </c>
      <c r="L17" s="316">
        <f t="shared" si="0"/>
        <v>16</v>
      </c>
      <c r="Z17" s="323" t="s">
        <v>516</v>
      </c>
      <c r="AA17" s="316" t="s">
        <v>533</v>
      </c>
      <c r="AB17" s="324" t="s">
        <v>533</v>
      </c>
    </row>
    <row r="18" spans="1:28">
      <c r="A18" s="320" t="s">
        <v>535</v>
      </c>
      <c r="B18" s="320" t="s">
        <v>503</v>
      </c>
      <c r="C18" s="320" t="s">
        <v>504</v>
      </c>
      <c r="D18" s="320" t="s">
        <v>518</v>
      </c>
      <c r="E18" s="320">
        <v>0.90900000000000003</v>
      </c>
      <c r="F18" s="320" t="s">
        <v>167</v>
      </c>
      <c r="G18" s="320" t="s">
        <v>485</v>
      </c>
      <c r="H18" s="320" t="s">
        <v>486</v>
      </c>
      <c r="I18" s="321">
        <v>100</v>
      </c>
      <c r="J18" s="320" t="s">
        <v>487</v>
      </c>
      <c r="K18" s="320" t="s">
        <v>488</v>
      </c>
      <c r="L18" s="316">
        <f t="shared" si="0"/>
        <v>17</v>
      </c>
      <c r="Z18" s="320" t="s">
        <v>536</v>
      </c>
      <c r="AA18" s="316" t="s">
        <v>537</v>
      </c>
      <c r="AB18" s="324" t="s">
        <v>537</v>
      </c>
    </row>
    <row r="19" spans="1:28">
      <c r="A19" s="320" t="s">
        <v>538</v>
      </c>
      <c r="B19" s="320" t="s">
        <v>503</v>
      </c>
      <c r="C19" s="320" t="s">
        <v>504</v>
      </c>
      <c r="D19" s="320" t="s">
        <v>484</v>
      </c>
      <c r="E19" s="320">
        <v>0.90900000000000003</v>
      </c>
      <c r="F19" s="320" t="s">
        <v>167</v>
      </c>
      <c r="G19" s="320" t="s">
        <v>485</v>
      </c>
      <c r="H19" s="320" t="s">
        <v>486</v>
      </c>
      <c r="I19" s="321">
        <v>100</v>
      </c>
      <c r="J19" s="320" t="s">
        <v>487</v>
      </c>
      <c r="K19" s="320" t="s">
        <v>488</v>
      </c>
      <c r="L19" s="316">
        <f t="shared" si="0"/>
        <v>18</v>
      </c>
      <c r="Z19" s="323" t="s">
        <v>537</v>
      </c>
      <c r="AA19" s="316" t="s">
        <v>539</v>
      </c>
      <c r="AB19" s="324" t="s">
        <v>539</v>
      </c>
    </row>
    <row r="20" spans="1:28">
      <c r="A20" s="320" t="s">
        <v>540</v>
      </c>
      <c r="B20" s="320" t="s">
        <v>541</v>
      </c>
      <c r="C20" s="320" t="s">
        <v>542</v>
      </c>
      <c r="D20" s="320" t="s">
        <v>514</v>
      </c>
      <c r="E20" s="320">
        <v>0.39600000000000002</v>
      </c>
      <c r="F20" s="320" t="s">
        <v>543</v>
      </c>
      <c r="G20" s="320" t="s">
        <v>544</v>
      </c>
      <c r="H20" s="320" t="s">
        <v>505</v>
      </c>
      <c r="I20" s="321">
        <v>99.4</v>
      </c>
      <c r="J20" s="320">
        <v>2011</v>
      </c>
      <c r="K20" s="320" t="s">
        <v>545</v>
      </c>
      <c r="L20" s="316">
        <f t="shared" si="0"/>
        <v>19</v>
      </c>
      <c r="Z20" s="323" t="s">
        <v>539</v>
      </c>
      <c r="AA20" s="316" t="s">
        <v>546</v>
      </c>
      <c r="AB20" s="324" t="s">
        <v>546</v>
      </c>
    </row>
    <row r="21" spans="1:28">
      <c r="A21" s="320" t="s">
        <v>547</v>
      </c>
      <c r="B21" s="320" t="s">
        <v>541</v>
      </c>
      <c r="C21" s="320" t="s">
        <v>542</v>
      </c>
      <c r="D21" s="320" t="s">
        <v>514</v>
      </c>
      <c r="E21" s="320">
        <v>0.39600000000000002</v>
      </c>
      <c r="F21" s="320" t="s">
        <v>543</v>
      </c>
      <c r="G21" s="320" t="s">
        <v>544</v>
      </c>
      <c r="H21" s="320" t="s">
        <v>505</v>
      </c>
      <c r="I21" s="321">
        <v>99.4</v>
      </c>
      <c r="J21" s="320">
        <v>2011</v>
      </c>
      <c r="K21" s="320" t="s">
        <v>545</v>
      </c>
      <c r="L21" s="316">
        <f t="shared" si="0"/>
        <v>20</v>
      </c>
      <c r="Z21" s="320" t="s">
        <v>546</v>
      </c>
      <c r="AA21" s="316" t="s">
        <v>548</v>
      </c>
      <c r="AB21" s="324" t="s">
        <v>548</v>
      </c>
    </row>
    <row r="22" spans="1:28">
      <c r="A22" s="320" t="s">
        <v>549</v>
      </c>
      <c r="B22" s="320" t="s">
        <v>541</v>
      </c>
      <c r="C22" s="320" t="s">
        <v>542</v>
      </c>
      <c r="D22" s="320" t="s">
        <v>514</v>
      </c>
      <c r="E22" s="320">
        <v>0.39600000000000002</v>
      </c>
      <c r="F22" s="320" t="s">
        <v>543</v>
      </c>
      <c r="G22" s="320" t="s">
        <v>544</v>
      </c>
      <c r="H22" s="320" t="s">
        <v>505</v>
      </c>
      <c r="I22" s="321">
        <v>99.4</v>
      </c>
      <c r="J22" s="320">
        <v>2011</v>
      </c>
      <c r="K22" s="320" t="s">
        <v>545</v>
      </c>
      <c r="L22" s="316">
        <f t="shared" si="0"/>
        <v>21</v>
      </c>
      <c r="Z22" s="320" t="s">
        <v>548</v>
      </c>
      <c r="AA22" s="316" t="s">
        <v>550</v>
      </c>
      <c r="AB22" s="324" t="s">
        <v>550</v>
      </c>
    </row>
    <row r="23" spans="1:28">
      <c r="A23" s="320" t="s">
        <v>551</v>
      </c>
      <c r="B23" s="320" t="s">
        <v>552</v>
      </c>
      <c r="C23" s="320" t="s">
        <v>542</v>
      </c>
      <c r="D23" s="320" t="s">
        <v>484</v>
      </c>
      <c r="E23" s="320">
        <v>0.44800000000000001</v>
      </c>
      <c r="F23" s="320" t="s">
        <v>543</v>
      </c>
      <c r="G23" s="320" t="s">
        <v>544</v>
      </c>
      <c r="H23" s="320" t="s">
        <v>505</v>
      </c>
      <c r="I23" s="321">
        <v>99.7</v>
      </c>
      <c r="J23" s="320">
        <v>2011</v>
      </c>
      <c r="K23" s="320" t="s">
        <v>545</v>
      </c>
      <c r="L23" s="316">
        <f t="shared" si="0"/>
        <v>22</v>
      </c>
      <c r="Z23" s="320" t="s">
        <v>550</v>
      </c>
    </row>
    <row r="24" spans="1:28">
      <c r="A24" s="320" t="s">
        <v>553</v>
      </c>
      <c r="B24" s="320" t="s">
        <v>554</v>
      </c>
      <c r="C24" s="320" t="s">
        <v>542</v>
      </c>
      <c r="D24" s="320" t="s">
        <v>491</v>
      </c>
      <c r="E24" s="320">
        <v>0.32700000000000001</v>
      </c>
      <c r="F24" s="320" t="s">
        <v>543</v>
      </c>
      <c r="G24" s="320" t="s">
        <v>544</v>
      </c>
      <c r="H24" s="320" t="s">
        <v>505</v>
      </c>
      <c r="I24" s="321">
        <v>99.8</v>
      </c>
      <c r="J24" s="320">
        <v>2011</v>
      </c>
      <c r="K24" s="320" t="s">
        <v>545</v>
      </c>
      <c r="L24" s="316">
        <f t="shared" si="0"/>
        <v>23</v>
      </c>
    </row>
    <row r="25" spans="1:28">
      <c r="A25" s="320" t="s">
        <v>555</v>
      </c>
      <c r="B25" s="320" t="s">
        <v>556</v>
      </c>
      <c r="C25" s="320" t="s">
        <v>542</v>
      </c>
      <c r="D25" s="320" t="s">
        <v>491</v>
      </c>
      <c r="E25" s="320">
        <v>0.47599999999999998</v>
      </c>
      <c r="F25" s="320" t="s">
        <v>543</v>
      </c>
      <c r="G25" s="320" t="s">
        <v>544</v>
      </c>
      <c r="H25" s="320" t="s">
        <v>505</v>
      </c>
      <c r="I25" s="321">
        <v>29.15</v>
      </c>
      <c r="J25" s="320">
        <v>2011</v>
      </c>
      <c r="K25" s="320" t="s">
        <v>545</v>
      </c>
      <c r="L25" s="316">
        <f t="shared" si="0"/>
        <v>24</v>
      </c>
    </row>
    <row r="26" spans="1:28">
      <c r="A26" s="320" t="s">
        <v>557</v>
      </c>
      <c r="B26" s="320" t="s">
        <v>556</v>
      </c>
      <c r="C26" s="320" t="s">
        <v>542</v>
      </c>
      <c r="D26" s="320" t="s">
        <v>514</v>
      </c>
      <c r="E26" s="320">
        <v>0.47599999999999998</v>
      </c>
      <c r="F26" s="320" t="s">
        <v>543</v>
      </c>
      <c r="G26" s="320" t="s">
        <v>544</v>
      </c>
      <c r="H26" s="320" t="s">
        <v>505</v>
      </c>
      <c r="I26" s="321">
        <v>29.15</v>
      </c>
      <c r="J26" s="320">
        <v>2011</v>
      </c>
      <c r="K26" s="320" t="s">
        <v>545</v>
      </c>
      <c r="L26" s="316">
        <f t="shared" si="0"/>
        <v>25</v>
      </c>
    </row>
    <row r="27" spans="1:28">
      <c r="A27" s="320" t="s">
        <v>558</v>
      </c>
      <c r="B27" s="320" t="s">
        <v>559</v>
      </c>
      <c r="C27" s="320" t="s">
        <v>495</v>
      </c>
      <c r="D27" s="320" t="s">
        <v>484</v>
      </c>
      <c r="E27" s="320">
        <v>0.46300000000000002</v>
      </c>
      <c r="F27" s="320" t="s">
        <v>543</v>
      </c>
      <c r="G27" s="320" t="s">
        <v>544</v>
      </c>
      <c r="H27" s="320" t="s">
        <v>505</v>
      </c>
      <c r="I27" s="321">
        <v>99.5</v>
      </c>
      <c r="J27" s="320">
        <v>2011</v>
      </c>
      <c r="K27" s="320" t="s">
        <v>545</v>
      </c>
      <c r="L27" s="316">
        <f t="shared" si="0"/>
        <v>26</v>
      </c>
    </row>
    <row r="28" spans="1:28">
      <c r="A28" s="320" t="s">
        <v>560</v>
      </c>
      <c r="B28" s="320" t="s">
        <v>559</v>
      </c>
      <c r="C28" s="320" t="s">
        <v>495</v>
      </c>
      <c r="D28" s="320" t="s">
        <v>484</v>
      </c>
      <c r="E28" s="320">
        <v>0.46300000000000002</v>
      </c>
      <c r="F28" s="320" t="s">
        <v>543</v>
      </c>
      <c r="G28" s="320" t="s">
        <v>544</v>
      </c>
      <c r="H28" s="320" t="s">
        <v>505</v>
      </c>
      <c r="I28" s="321">
        <v>99.5</v>
      </c>
      <c r="J28" s="320">
        <v>2011</v>
      </c>
      <c r="K28" s="320" t="s">
        <v>545</v>
      </c>
      <c r="L28" s="316">
        <f t="shared" si="0"/>
        <v>27</v>
      </c>
    </row>
    <row r="29" spans="1:28">
      <c r="A29" s="320" t="s">
        <v>561</v>
      </c>
      <c r="B29" s="320" t="s">
        <v>559</v>
      </c>
      <c r="C29" s="320" t="s">
        <v>495</v>
      </c>
      <c r="D29" s="320" t="s">
        <v>484</v>
      </c>
      <c r="E29" s="320">
        <v>0.46300000000000002</v>
      </c>
      <c r="F29" s="320" t="s">
        <v>543</v>
      </c>
      <c r="G29" s="320" t="s">
        <v>544</v>
      </c>
      <c r="H29" s="320" t="s">
        <v>505</v>
      </c>
      <c r="I29" s="321">
        <v>99.5</v>
      </c>
      <c r="J29" s="320">
        <v>2011</v>
      </c>
      <c r="K29" s="320" t="s">
        <v>545</v>
      </c>
      <c r="L29" s="316">
        <f t="shared" si="0"/>
        <v>28</v>
      </c>
    </row>
    <row r="30" spans="1:28">
      <c r="A30" s="320" t="s">
        <v>562</v>
      </c>
      <c r="B30" s="320" t="s">
        <v>559</v>
      </c>
      <c r="C30" s="320" t="s">
        <v>495</v>
      </c>
      <c r="D30" s="320" t="s">
        <v>484</v>
      </c>
      <c r="E30" s="320">
        <v>0.46300000000000002</v>
      </c>
      <c r="F30" s="320" t="s">
        <v>543</v>
      </c>
      <c r="G30" s="320" t="s">
        <v>544</v>
      </c>
      <c r="H30" s="320" t="s">
        <v>505</v>
      </c>
      <c r="I30" s="321">
        <v>99.5</v>
      </c>
      <c r="J30" s="320">
        <v>2011</v>
      </c>
      <c r="K30" s="320" t="s">
        <v>545</v>
      </c>
      <c r="L30" s="316">
        <f t="shared" si="0"/>
        <v>29</v>
      </c>
    </row>
    <row r="31" spans="1:28">
      <c r="A31" s="320" t="s">
        <v>563</v>
      </c>
      <c r="B31" s="320" t="s">
        <v>559</v>
      </c>
      <c r="C31" s="320" t="s">
        <v>495</v>
      </c>
      <c r="D31" s="320" t="s">
        <v>484</v>
      </c>
      <c r="E31" s="320">
        <v>0.46300000000000002</v>
      </c>
      <c r="F31" s="320" t="s">
        <v>543</v>
      </c>
      <c r="G31" s="320" t="s">
        <v>544</v>
      </c>
      <c r="H31" s="320" t="s">
        <v>505</v>
      </c>
      <c r="I31" s="321">
        <v>99.5</v>
      </c>
      <c r="J31" s="320">
        <v>2011</v>
      </c>
      <c r="K31" s="320" t="s">
        <v>545</v>
      </c>
      <c r="L31" s="316">
        <f t="shared" si="0"/>
        <v>30</v>
      </c>
    </row>
    <row r="32" spans="1:28">
      <c r="A32" s="320" t="s">
        <v>564</v>
      </c>
      <c r="B32" s="320" t="s">
        <v>559</v>
      </c>
      <c r="C32" s="320" t="s">
        <v>495</v>
      </c>
      <c r="D32" s="320" t="s">
        <v>484</v>
      </c>
      <c r="E32" s="320">
        <v>0.46300000000000002</v>
      </c>
      <c r="F32" s="320" t="s">
        <v>543</v>
      </c>
      <c r="G32" s="320" t="s">
        <v>544</v>
      </c>
      <c r="H32" s="320" t="s">
        <v>505</v>
      </c>
      <c r="I32" s="321">
        <v>99.5</v>
      </c>
      <c r="J32" s="320">
        <v>2011</v>
      </c>
      <c r="K32" s="320" t="s">
        <v>545</v>
      </c>
      <c r="L32" s="316">
        <f t="shared" si="0"/>
        <v>31</v>
      </c>
    </row>
    <row r="33" spans="1:12">
      <c r="A33" s="320" t="s">
        <v>565</v>
      </c>
      <c r="B33" s="320" t="s">
        <v>566</v>
      </c>
      <c r="C33" s="320" t="s">
        <v>542</v>
      </c>
      <c r="D33" s="320" t="s">
        <v>491</v>
      </c>
      <c r="E33" s="320">
        <v>0.47099999999999997</v>
      </c>
      <c r="F33" s="320" t="s">
        <v>543</v>
      </c>
      <c r="G33" s="320" t="s">
        <v>544</v>
      </c>
      <c r="H33" s="320" t="s">
        <v>505</v>
      </c>
      <c r="I33" s="321">
        <v>19.71</v>
      </c>
      <c r="J33" s="320">
        <v>2011</v>
      </c>
      <c r="K33" s="320" t="s">
        <v>545</v>
      </c>
      <c r="L33" s="316">
        <f t="shared" si="0"/>
        <v>32</v>
      </c>
    </row>
    <row r="34" spans="1:12">
      <c r="A34" s="320" t="s">
        <v>567</v>
      </c>
      <c r="B34" s="320" t="s">
        <v>566</v>
      </c>
      <c r="C34" s="320" t="s">
        <v>542</v>
      </c>
      <c r="D34" s="320" t="s">
        <v>491</v>
      </c>
      <c r="E34" s="320">
        <v>0.47099999999999997</v>
      </c>
      <c r="F34" s="320" t="s">
        <v>543</v>
      </c>
      <c r="G34" s="320" t="s">
        <v>544</v>
      </c>
      <c r="H34" s="320" t="s">
        <v>505</v>
      </c>
      <c r="I34" s="321">
        <v>19.71</v>
      </c>
      <c r="J34" s="320">
        <v>2011</v>
      </c>
      <c r="K34" s="320" t="s">
        <v>545</v>
      </c>
      <c r="L34" s="316">
        <f t="shared" si="0"/>
        <v>33</v>
      </c>
    </row>
    <row r="35" spans="1:12">
      <c r="A35" s="320" t="s">
        <v>568</v>
      </c>
      <c r="B35" s="320" t="s">
        <v>566</v>
      </c>
      <c r="C35" s="320" t="s">
        <v>542</v>
      </c>
      <c r="D35" s="320" t="s">
        <v>521</v>
      </c>
      <c r="E35" s="320">
        <v>0.47099999999999997</v>
      </c>
      <c r="F35" s="320" t="s">
        <v>543</v>
      </c>
      <c r="G35" s="320" t="s">
        <v>544</v>
      </c>
      <c r="H35" s="320" t="s">
        <v>505</v>
      </c>
      <c r="I35" s="321">
        <v>19.71</v>
      </c>
      <c r="J35" s="320">
        <v>2011</v>
      </c>
      <c r="K35" s="320" t="s">
        <v>545</v>
      </c>
      <c r="L35" s="316">
        <f t="shared" si="0"/>
        <v>34</v>
      </c>
    </row>
    <row r="36" spans="1:12">
      <c r="A36" s="320" t="s">
        <v>569</v>
      </c>
      <c r="B36" s="320" t="s">
        <v>566</v>
      </c>
      <c r="C36" s="320" t="s">
        <v>542</v>
      </c>
      <c r="D36" s="320" t="s">
        <v>491</v>
      </c>
      <c r="E36" s="320">
        <v>0.47099999999999997</v>
      </c>
      <c r="F36" s="320" t="s">
        <v>543</v>
      </c>
      <c r="G36" s="320" t="s">
        <v>544</v>
      </c>
      <c r="H36" s="320" t="s">
        <v>505</v>
      </c>
      <c r="I36" s="321">
        <v>19.71</v>
      </c>
      <c r="J36" s="320">
        <v>2011</v>
      </c>
      <c r="K36" s="320" t="s">
        <v>545</v>
      </c>
      <c r="L36" s="316">
        <f t="shared" si="0"/>
        <v>35</v>
      </c>
    </row>
    <row r="37" spans="1:12">
      <c r="A37" s="320" t="s">
        <v>570</v>
      </c>
      <c r="B37" s="320" t="s">
        <v>571</v>
      </c>
      <c r="C37" s="320" t="s">
        <v>542</v>
      </c>
      <c r="D37" s="320" t="s">
        <v>514</v>
      </c>
      <c r="E37" s="320">
        <v>0.51900000000000002</v>
      </c>
      <c r="F37" s="320" t="s">
        <v>543</v>
      </c>
      <c r="G37" s="320" t="s">
        <v>544</v>
      </c>
      <c r="H37" s="320" t="s">
        <v>505</v>
      </c>
      <c r="I37" s="321">
        <v>75.150000000000006</v>
      </c>
      <c r="J37" s="320">
        <v>2011</v>
      </c>
      <c r="K37" s="320" t="s">
        <v>545</v>
      </c>
      <c r="L37" s="316">
        <f t="shared" si="0"/>
        <v>36</v>
      </c>
    </row>
    <row r="38" spans="1:12">
      <c r="A38" s="320" t="s">
        <v>572</v>
      </c>
      <c r="B38" s="320" t="s">
        <v>573</v>
      </c>
      <c r="C38" s="320" t="s">
        <v>542</v>
      </c>
      <c r="D38" s="320" t="s">
        <v>491</v>
      </c>
      <c r="E38" s="320">
        <v>0.432</v>
      </c>
      <c r="F38" s="320" t="s">
        <v>543</v>
      </c>
      <c r="G38" s="320" t="s">
        <v>544</v>
      </c>
      <c r="H38" s="320" t="s">
        <v>505</v>
      </c>
      <c r="I38" s="321">
        <v>26.4</v>
      </c>
      <c r="J38" s="320">
        <v>2011</v>
      </c>
      <c r="K38" s="320" t="s">
        <v>545</v>
      </c>
      <c r="L38" s="316">
        <f t="shared" si="0"/>
        <v>37</v>
      </c>
    </row>
    <row r="39" spans="1:12">
      <c r="A39" s="320" t="s">
        <v>574</v>
      </c>
      <c r="B39" s="320" t="s">
        <v>575</v>
      </c>
      <c r="C39" s="320" t="s">
        <v>483</v>
      </c>
      <c r="D39" s="320" t="s">
        <v>491</v>
      </c>
      <c r="E39" s="320">
        <v>0.45600000000000002</v>
      </c>
      <c r="F39" s="320" t="s">
        <v>543</v>
      </c>
      <c r="G39" s="320" t="s">
        <v>544</v>
      </c>
      <c r="H39" s="320" t="s">
        <v>505</v>
      </c>
      <c r="I39" s="321">
        <v>13.91</v>
      </c>
      <c r="J39" s="320">
        <v>2011</v>
      </c>
      <c r="K39" s="320" t="s">
        <v>545</v>
      </c>
      <c r="L39" s="316">
        <f t="shared" si="0"/>
        <v>38</v>
      </c>
    </row>
    <row r="40" spans="1:12">
      <c r="A40" s="320" t="s">
        <v>576</v>
      </c>
      <c r="B40" s="320" t="s">
        <v>575</v>
      </c>
      <c r="C40" s="320" t="s">
        <v>483</v>
      </c>
      <c r="D40" s="320" t="s">
        <v>491</v>
      </c>
      <c r="E40" s="320">
        <v>0.45600000000000002</v>
      </c>
      <c r="F40" s="320" t="s">
        <v>543</v>
      </c>
      <c r="G40" s="320" t="s">
        <v>544</v>
      </c>
      <c r="H40" s="320" t="s">
        <v>505</v>
      </c>
      <c r="I40" s="321">
        <v>13.91</v>
      </c>
      <c r="J40" s="320">
        <v>2011</v>
      </c>
      <c r="K40" s="320" t="s">
        <v>545</v>
      </c>
      <c r="L40" s="316">
        <f t="shared" si="0"/>
        <v>39</v>
      </c>
    </row>
    <row r="41" spans="1:12">
      <c r="A41" s="320" t="s">
        <v>577</v>
      </c>
      <c r="B41" s="320" t="s">
        <v>578</v>
      </c>
      <c r="C41" s="320" t="s">
        <v>579</v>
      </c>
      <c r="D41" s="320" t="s">
        <v>491</v>
      </c>
      <c r="E41" s="320">
        <v>0.54300000000000004</v>
      </c>
      <c r="F41" s="320" t="s">
        <v>543</v>
      </c>
      <c r="G41" s="320" t="s">
        <v>544</v>
      </c>
      <c r="H41" s="320" t="s">
        <v>505</v>
      </c>
      <c r="I41" s="321">
        <v>37.659999999999997</v>
      </c>
      <c r="J41" s="320">
        <v>2011</v>
      </c>
      <c r="K41" s="320" t="s">
        <v>545</v>
      </c>
      <c r="L41" s="316">
        <f t="shared" si="0"/>
        <v>40</v>
      </c>
    </row>
    <row r="42" spans="1:12">
      <c r="A42" s="320" t="s">
        <v>580</v>
      </c>
      <c r="B42" s="320" t="s">
        <v>581</v>
      </c>
      <c r="C42" s="320" t="s">
        <v>542</v>
      </c>
      <c r="D42" s="320" t="s">
        <v>491</v>
      </c>
      <c r="E42" s="320">
        <v>0.495</v>
      </c>
      <c r="F42" s="320" t="s">
        <v>543</v>
      </c>
      <c r="G42" s="320" t="s">
        <v>544</v>
      </c>
      <c r="H42" s="320" t="s">
        <v>505</v>
      </c>
      <c r="I42" s="321">
        <v>73.040000000000006</v>
      </c>
      <c r="J42" s="320">
        <v>2011</v>
      </c>
      <c r="K42" s="320" t="s">
        <v>545</v>
      </c>
      <c r="L42" s="316">
        <f t="shared" si="0"/>
        <v>41</v>
      </c>
    </row>
    <row r="43" spans="1:12">
      <c r="A43" s="320" t="s">
        <v>582</v>
      </c>
      <c r="B43" s="320" t="s">
        <v>581</v>
      </c>
      <c r="C43" s="320" t="s">
        <v>542</v>
      </c>
      <c r="D43" s="320" t="s">
        <v>491</v>
      </c>
      <c r="E43" s="320">
        <v>0.495</v>
      </c>
      <c r="F43" s="320" t="s">
        <v>543</v>
      </c>
      <c r="G43" s="320" t="s">
        <v>544</v>
      </c>
      <c r="H43" s="320" t="s">
        <v>505</v>
      </c>
      <c r="I43" s="321">
        <v>73.040000000000006</v>
      </c>
      <c r="J43" s="320">
        <v>2011</v>
      </c>
      <c r="K43" s="320" t="s">
        <v>545</v>
      </c>
      <c r="L43" s="316">
        <f t="shared" si="0"/>
        <v>42</v>
      </c>
    </row>
    <row r="44" spans="1:12">
      <c r="A44" s="320" t="s">
        <v>583</v>
      </c>
      <c r="B44" s="320" t="s">
        <v>584</v>
      </c>
      <c r="C44" s="320" t="s">
        <v>542</v>
      </c>
      <c r="D44" s="320" t="s">
        <v>514</v>
      </c>
      <c r="E44" s="320">
        <v>0.39700000000000002</v>
      </c>
      <c r="F44" s="320" t="s">
        <v>543</v>
      </c>
      <c r="G44" s="320" t="s">
        <v>544</v>
      </c>
      <c r="H44" s="320" t="s">
        <v>505</v>
      </c>
      <c r="I44" s="321">
        <v>59.97</v>
      </c>
      <c r="J44" s="320">
        <v>2011</v>
      </c>
      <c r="K44" s="320" t="s">
        <v>545</v>
      </c>
      <c r="L44" s="316">
        <f t="shared" si="0"/>
        <v>43</v>
      </c>
    </row>
    <row r="45" spans="1:12">
      <c r="A45" s="320" t="s">
        <v>585</v>
      </c>
      <c r="B45" s="320" t="s">
        <v>586</v>
      </c>
      <c r="C45" s="320" t="s">
        <v>542</v>
      </c>
      <c r="D45" s="320" t="s">
        <v>496</v>
      </c>
      <c r="E45" s="320">
        <v>0.41399999999999998</v>
      </c>
      <c r="F45" s="320" t="s">
        <v>543</v>
      </c>
      <c r="G45" s="320" t="s">
        <v>544</v>
      </c>
      <c r="H45" s="320" t="s">
        <v>505</v>
      </c>
      <c r="I45" s="321">
        <v>70.150000000000006</v>
      </c>
      <c r="J45" s="320">
        <v>2011</v>
      </c>
      <c r="K45" s="320" t="s">
        <v>545</v>
      </c>
      <c r="L45" s="316">
        <f t="shared" si="0"/>
        <v>44</v>
      </c>
    </row>
    <row r="46" spans="1:12">
      <c r="A46" s="320" t="s">
        <v>587</v>
      </c>
      <c r="B46" s="320" t="s">
        <v>588</v>
      </c>
      <c r="C46" s="320" t="s">
        <v>589</v>
      </c>
      <c r="D46" s="320" t="s">
        <v>518</v>
      </c>
      <c r="E46" s="320">
        <v>0.91600000000000004</v>
      </c>
      <c r="F46" s="320" t="s">
        <v>543</v>
      </c>
      <c r="G46" s="320" t="s">
        <v>544</v>
      </c>
      <c r="H46" s="320" t="s">
        <v>505</v>
      </c>
      <c r="I46" s="321">
        <v>59.07</v>
      </c>
      <c r="J46" s="320">
        <v>2012</v>
      </c>
      <c r="K46" s="320" t="s">
        <v>545</v>
      </c>
      <c r="L46" s="316">
        <f t="shared" si="0"/>
        <v>45</v>
      </c>
    </row>
    <row r="47" spans="1:12">
      <c r="A47" s="320" t="s">
        <v>590</v>
      </c>
      <c r="B47" s="320" t="s">
        <v>588</v>
      </c>
      <c r="C47" s="320" t="s">
        <v>589</v>
      </c>
      <c r="D47" s="320" t="s">
        <v>518</v>
      </c>
      <c r="E47" s="320">
        <v>0.91600000000000004</v>
      </c>
      <c r="F47" s="320" t="s">
        <v>543</v>
      </c>
      <c r="G47" s="320" t="s">
        <v>544</v>
      </c>
      <c r="H47" s="320" t="s">
        <v>505</v>
      </c>
      <c r="I47" s="321">
        <v>59.07</v>
      </c>
      <c r="J47" s="320">
        <v>2012</v>
      </c>
      <c r="K47" s="320" t="s">
        <v>545</v>
      </c>
      <c r="L47" s="316">
        <f t="shared" si="0"/>
        <v>46</v>
      </c>
    </row>
    <row r="48" spans="1:12">
      <c r="A48" s="320" t="s">
        <v>591</v>
      </c>
      <c r="B48" s="320" t="s">
        <v>588</v>
      </c>
      <c r="C48" s="320" t="s">
        <v>589</v>
      </c>
      <c r="D48" s="320" t="s">
        <v>514</v>
      </c>
      <c r="E48" s="320">
        <v>0.91600000000000004</v>
      </c>
      <c r="F48" s="320" t="s">
        <v>543</v>
      </c>
      <c r="G48" s="320" t="s">
        <v>544</v>
      </c>
      <c r="H48" s="320" t="s">
        <v>505</v>
      </c>
      <c r="I48" s="321">
        <v>59.07</v>
      </c>
      <c r="J48" s="320">
        <v>2012</v>
      </c>
      <c r="K48" s="320" t="s">
        <v>545</v>
      </c>
      <c r="L48" s="316">
        <f t="shared" si="0"/>
        <v>47</v>
      </c>
    </row>
    <row r="49" spans="1:12">
      <c r="A49" s="320" t="s">
        <v>592</v>
      </c>
      <c r="B49" s="320" t="s">
        <v>588</v>
      </c>
      <c r="C49" s="320" t="s">
        <v>589</v>
      </c>
      <c r="D49" s="320" t="s">
        <v>518</v>
      </c>
      <c r="E49" s="320">
        <v>0.91600000000000004</v>
      </c>
      <c r="F49" s="320" t="s">
        <v>543</v>
      </c>
      <c r="G49" s="320" t="s">
        <v>544</v>
      </c>
      <c r="H49" s="320" t="s">
        <v>505</v>
      </c>
      <c r="I49" s="321">
        <v>59.07</v>
      </c>
      <c r="J49" s="320">
        <v>2012</v>
      </c>
      <c r="K49" s="320" t="s">
        <v>545</v>
      </c>
      <c r="L49" s="316">
        <f t="shared" si="0"/>
        <v>48</v>
      </c>
    </row>
    <row r="50" spans="1:12">
      <c r="A50" s="320" t="s">
        <v>593</v>
      </c>
      <c r="B50" s="320" t="s">
        <v>588</v>
      </c>
      <c r="C50" s="320" t="s">
        <v>589</v>
      </c>
      <c r="D50" s="320" t="s">
        <v>514</v>
      </c>
      <c r="E50" s="320">
        <v>0.91600000000000004</v>
      </c>
      <c r="F50" s="320" t="s">
        <v>543</v>
      </c>
      <c r="G50" s="320" t="s">
        <v>544</v>
      </c>
      <c r="H50" s="320" t="s">
        <v>505</v>
      </c>
      <c r="I50" s="321">
        <v>59.07</v>
      </c>
      <c r="J50" s="320">
        <v>2012</v>
      </c>
      <c r="K50" s="320" t="s">
        <v>545</v>
      </c>
      <c r="L50" s="316">
        <f t="shared" si="0"/>
        <v>49</v>
      </c>
    </row>
    <row r="51" spans="1:12">
      <c r="A51" s="320" t="s">
        <v>594</v>
      </c>
      <c r="B51" s="320" t="s">
        <v>588</v>
      </c>
      <c r="C51" s="320" t="s">
        <v>589</v>
      </c>
      <c r="D51" s="320" t="s">
        <v>514</v>
      </c>
      <c r="E51" s="320">
        <v>0.91600000000000004</v>
      </c>
      <c r="F51" s="320" t="s">
        <v>543</v>
      </c>
      <c r="G51" s="320" t="s">
        <v>544</v>
      </c>
      <c r="H51" s="320" t="s">
        <v>505</v>
      </c>
      <c r="I51" s="321">
        <v>59.07</v>
      </c>
      <c r="J51" s="320">
        <v>2012</v>
      </c>
      <c r="K51" s="320" t="s">
        <v>545</v>
      </c>
      <c r="L51" s="316">
        <f t="shared" si="0"/>
        <v>50</v>
      </c>
    </row>
    <row r="52" spans="1:12">
      <c r="A52" s="320" t="s">
        <v>595</v>
      </c>
      <c r="B52" s="320" t="s">
        <v>588</v>
      </c>
      <c r="C52" s="320" t="s">
        <v>589</v>
      </c>
      <c r="D52" s="320" t="s">
        <v>518</v>
      </c>
      <c r="E52" s="320">
        <v>0.91600000000000004</v>
      </c>
      <c r="F52" s="320" t="s">
        <v>543</v>
      </c>
      <c r="G52" s="320" t="s">
        <v>544</v>
      </c>
      <c r="H52" s="320" t="s">
        <v>505</v>
      </c>
      <c r="I52" s="321">
        <v>59.07</v>
      </c>
      <c r="J52" s="320">
        <v>2012</v>
      </c>
      <c r="K52" s="320" t="s">
        <v>545</v>
      </c>
      <c r="L52" s="316">
        <f t="shared" si="0"/>
        <v>51</v>
      </c>
    </row>
    <row r="53" spans="1:12">
      <c r="A53" s="320" t="s">
        <v>596</v>
      </c>
      <c r="B53" s="320" t="s">
        <v>588</v>
      </c>
      <c r="C53" s="320" t="s">
        <v>589</v>
      </c>
      <c r="D53" s="320" t="s">
        <v>518</v>
      </c>
      <c r="E53" s="320">
        <v>0.91600000000000004</v>
      </c>
      <c r="F53" s="320" t="s">
        <v>543</v>
      </c>
      <c r="G53" s="320" t="s">
        <v>544</v>
      </c>
      <c r="H53" s="320" t="s">
        <v>505</v>
      </c>
      <c r="I53" s="321">
        <v>59.07</v>
      </c>
      <c r="J53" s="320">
        <v>2012</v>
      </c>
      <c r="K53" s="320" t="s">
        <v>545</v>
      </c>
      <c r="L53" s="316">
        <f t="shared" si="0"/>
        <v>52</v>
      </c>
    </row>
    <row r="54" spans="1:12">
      <c r="A54" s="320" t="s">
        <v>597</v>
      </c>
      <c r="B54" s="320" t="s">
        <v>588</v>
      </c>
      <c r="C54" s="320" t="s">
        <v>589</v>
      </c>
      <c r="D54" s="320" t="s">
        <v>518</v>
      </c>
      <c r="E54" s="320">
        <v>0.91600000000000004</v>
      </c>
      <c r="F54" s="320" t="s">
        <v>543</v>
      </c>
      <c r="G54" s="320" t="s">
        <v>544</v>
      </c>
      <c r="H54" s="320" t="s">
        <v>505</v>
      </c>
      <c r="I54" s="321">
        <v>59.07</v>
      </c>
      <c r="J54" s="320">
        <v>2012</v>
      </c>
      <c r="K54" s="320" t="s">
        <v>545</v>
      </c>
      <c r="L54" s="316">
        <f t="shared" si="0"/>
        <v>53</v>
      </c>
    </row>
    <row r="55" spans="1:12">
      <c r="A55" s="320" t="s">
        <v>598</v>
      </c>
      <c r="B55" s="320" t="s">
        <v>588</v>
      </c>
      <c r="C55" s="320" t="s">
        <v>589</v>
      </c>
      <c r="D55" s="320" t="s">
        <v>518</v>
      </c>
      <c r="E55" s="320">
        <v>0.91600000000000004</v>
      </c>
      <c r="F55" s="320" t="s">
        <v>543</v>
      </c>
      <c r="G55" s="320" t="s">
        <v>544</v>
      </c>
      <c r="H55" s="320" t="s">
        <v>505</v>
      </c>
      <c r="I55" s="321">
        <v>59.07</v>
      </c>
      <c r="J55" s="320">
        <v>2012</v>
      </c>
      <c r="K55" s="320" t="s">
        <v>545</v>
      </c>
      <c r="L55" s="316">
        <f t="shared" si="0"/>
        <v>54</v>
      </c>
    </row>
    <row r="56" spans="1:12">
      <c r="A56" s="320" t="s">
        <v>599</v>
      </c>
      <c r="B56" s="320" t="s">
        <v>588</v>
      </c>
      <c r="C56" s="320" t="s">
        <v>589</v>
      </c>
      <c r="D56" s="320" t="s">
        <v>518</v>
      </c>
      <c r="E56" s="320">
        <v>0.91600000000000004</v>
      </c>
      <c r="F56" s="320" t="s">
        <v>543</v>
      </c>
      <c r="G56" s="320" t="s">
        <v>544</v>
      </c>
      <c r="H56" s="320" t="s">
        <v>505</v>
      </c>
      <c r="I56" s="321">
        <v>59.07</v>
      </c>
      <c r="J56" s="320">
        <v>2012</v>
      </c>
      <c r="K56" s="320" t="s">
        <v>545</v>
      </c>
      <c r="L56" s="316">
        <f t="shared" si="0"/>
        <v>55</v>
      </c>
    </row>
    <row r="57" spans="1:12">
      <c r="A57" s="320" t="s">
        <v>600</v>
      </c>
      <c r="B57" s="320" t="s">
        <v>588</v>
      </c>
      <c r="C57" s="320" t="s">
        <v>589</v>
      </c>
      <c r="D57" s="320" t="s">
        <v>518</v>
      </c>
      <c r="E57" s="320">
        <v>0.91600000000000004</v>
      </c>
      <c r="F57" s="320" t="s">
        <v>543</v>
      </c>
      <c r="G57" s="320" t="s">
        <v>544</v>
      </c>
      <c r="H57" s="320" t="s">
        <v>505</v>
      </c>
      <c r="I57" s="321">
        <v>59.07</v>
      </c>
      <c r="J57" s="320">
        <v>2012</v>
      </c>
      <c r="K57" s="320" t="s">
        <v>545</v>
      </c>
      <c r="L57" s="316">
        <f t="shared" si="0"/>
        <v>56</v>
      </c>
    </row>
    <row r="58" spans="1:12">
      <c r="A58" s="320" t="s">
        <v>601</v>
      </c>
      <c r="B58" s="320" t="s">
        <v>588</v>
      </c>
      <c r="C58" s="320" t="s">
        <v>589</v>
      </c>
      <c r="D58" s="320" t="s">
        <v>518</v>
      </c>
      <c r="E58" s="320">
        <v>0.91600000000000004</v>
      </c>
      <c r="F58" s="320" t="s">
        <v>543</v>
      </c>
      <c r="G58" s="320" t="s">
        <v>544</v>
      </c>
      <c r="H58" s="320" t="s">
        <v>505</v>
      </c>
      <c r="I58" s="321">
        <v>59.07</v>
      </c>
      <c r="J58" s="320">
        <v>2012</v>
      </c>
      <c r="K58" s="320" t="s">
        <v>545</v>
      </c>
      <c r="L58" s="316">
        <f t="shared" si="0"/>
        <v>57</v>
      </c>
    </row>
    <row r="59" spans="1:12">
      <c r="A59" s="320" t="s">
        <v>602</v>
      </c>
      <c r="B59" s="320" t="s">
        <v>588</v>
      </c>
      <c r="C59" s="320" t="s">
        <v>589</v>
      </c>
      <c r="D59" s="320" t="s">
        <v>518</v>
      </c>
      <c r="E59" s="320">
        <v>0.91600000000000004</v>
      </c>
      <c r="F59" s="320" t="s">
        <v>543</v>
      </c>
      <c r="G59" s="320" t="s">
        <v>544</v>
      </c>
      <c r="H59" s="320" t="s">
        <v>505</v>
      </c>
      <c r="I59" s="321">
        <v>59.07</v>
      </c>
      <c r="J59" s="320">
        <v>2012</v>
      </c>
      <c r="K59" s="320" t="s">
        <v>545</v>
      </c>
      <c r="L59" s="316">
        <f t="shared" si="0"/>
        <v>58</v>
      </c>
    </row>
    <row r="60" spans="1:12">
      <c r="A60" s="320" t="s">
        <v>603</v>
      </c>
      <c r="B60" s="320" t="s">
        <v>588</v>
      </c>
      <c r="C60" s="320" t="s">
        <v>589</v>
      </c>
      <c r="D60" s="320" t="s">
        <v>514</v>
      </c>
      <c r="E60" s="320">
        <v>0.91600000000000004</v>
      </c>
      <c r="F60" s="320" t="s">
        <v>543</v>
      </c>
      <c r="G60" s="320" t="s">
        <v>544</v>
      </c>
      <c r="H60" s="320" t="s">
        <v>505</v>
      </c>
      <c r="I60" s="321">
        <v>59.07</v>
      </c>
      <c r="J60" s="320">
        <v>2012</v>
      </c>
      <c r="K60" s="320" t="s">
        <v>545</v>
      </c>
      <c r="L60" s="316">
        <f t="shared" si="0"/>
        <v>59</v>
      </c>
    </row>
    <row r="61" spans="1:12">
      <c r="A61" s="320" t="s">
        <v>604</v>
      </c>
      <c r="B61" s="320" t="s">
        <v>605</v>
      </c>
      <c r="C61" s="320" t="s">
        <v>483</v>
      </c>
      <c r="D61" s="320" t="s">
        <v>491</v>
      </c>
      <c r="E61" s="320">
        <v>0.58099999999999996</v>
      </c>
      <c r="F61" s="320" t="s">
        <v>543</v>
      </c>
      <c r="G61" s="320" t="s">
        <v>544</v>
      </c>
      <c r="H61" s="320" t="s">
        <v>505</v>
      </c>
      <c r="I61" s="321">
        <v>66.88</v>
      </c>
      <c r="J61" s="320">
        <v>2011</v>
      </c>
      <c r="K61" s="320" t="s">
        <v>545</v>
      </c>
      <c r="L61" s="316">
        <f t="shared" si="0"/>
        <v>60</v>
      </c>
    </row>
    <row r="62" spans="1:12">
      <c r="A62" s="320" t="s">
        <v>606</v>
      </c>
      <c r="B62" s="320" t="s">
        <v>607</v>
      </c>
      <c r="C62" s="320" t="s">
        <v>542</v>
      </c>
      <c r="D62" s="320" t="s">
        <v>491</v>
      </c>
      <c r="E62" s="320">
        <v>0.55800000000000005</v>
      </c>
      <c r="F62" s="320" t="s">
        <v>543</v>
      </c>
      <c r="G62" s="320" t="s">
        <v>544</v>
      </c>
      <c r="H62" s="320" t="s">
        <v>505</v>
      </c>
      <c r="I62" s="321">
        <v>67.12</v>
      </c>
      <c r="J62" s="320">
        <v>2011</v>
      </c>
      <c r="K62" s="320" t="s">
        <v>545</v>
      </c>
      <c r="L62" s="316">
        <f t="shared" si="0"/>
        <v>61</v>
      </c>
    </row>
    <row r="63" spans="1:12">
      <c r="A63" s="320" t="s">
        <v>608</v>
      </c>
      <c r="B63" s="320" t="s">
        <v>607</v>
      </c>
      <c r="C63" s="320" t="s">
        <v>542</v>
      </c>
      <c r="D63" s="320" t="s">
        <v>491</v>
      </c>
      <c r="E63" s="320">
        <v>0.55800000000000005</v>
      </c>
      <c r="F63" s="320" t="s">
        <v>543</v>
      </c>
      <c r="G63" s="320" t="s">
        <v>544</v>
      </c>
      <c r="H63" s="320" t="s">
        <v>505</v>
      </c>
      <c r="I63" s="321">
        <v>67.12</v>
      </c>
      <c r="J63" s="320">
        <v>2011</v>
      </c>
      <c r="K63" s="320" t="s">
        <v>545</v>
      </c>
      <c r="L63" s="316">
        <f t="shared" si="0"/>
        <v>62</v>
      </c>
    </row>
    <row r="64" spans="1:12">
      <c r="A64" s="320" t="s">
        <v>609</v>
      </c>
      <c r="B64" s="320" t="s">
        <v>607</v>
      </c>
      <c r="C64" s="320" t="s">
        <v>542</v>
      </c>
      <c r="D64" s="320" t="s">
        <v>491</v>
      </c>
      <c r="E64" s="320">
        <v>0.55800000000000005</v>
      </c>
      <c r="F64" s="320" t="s">
        <v>543</v>
      </c>
      <c r="G64" s="320" t="s">
        <v>544</v>
      </c>
      <c r="H64" s="320" t="s">
        <v>505</v>
      </c>
      <c r="I64" s="321">
        <v>67.12</v>
      </c>
      <c r="J64" s="320">
        <v>2011</v>
      </c>
      <c r="K64" s="320" t="s">
        <v>545</v>
      </c>
      <c r="L64" s="316">
        <f t="shared" si="0"/>
        <v>63</v>
      </c>
    </row>
    <row r="65" spans="1:12">
      <c r="A65" s="320" t="s">
        <v>610</v>
      </c>
      <c r="B65" s="320" t="s">
        <v>611</v>
      </c>
      <c r="C65" s="320" t="s">
        <v>542</v>
      </c>
      <c r="D65" s="320" t="s">
        <v>521</v>
      </c>
      <c r="E65" s="320">
        <v>0.50800000000000001</v>
      </c>
      <c r="F65" s="320" t="s">
        <v>543</v>
      </c>
      <c r="G65" s="320" t="s">
        <v>544</v>
      </c>
      <c r="H65" s="320" t="s">
        <v>505</v>
      </c>
      <c r="I65" s="321">
        <v>70.91</v>
      </c>
      <c r="J65" s="320">
        <v>2011</v>
      </c>
      <c r="K65" s="320" t="s">
        <v>545</v>
      </c>
      <c r="L65" s="316">
        <f t="shared" si="0"/>
        <v>64</v>
      </c>
    </row>
    <row r="66" spans="1:12">
      <c r="A66" s="320" t="s">
        <v>612</v>
      </c>
      <c r="B66" s="320" t="s">
        <v>613</v>
      </c>
      <c r="C66" s="320" t="s">
        <v>542</v>
      </c>
      <c r="D66" s="320" t="s">
        <v>491</v>
      </c>
      <c r="E66" s="320">
        <v>0.436</v>
      </c>
      <c r="F66" s="320" t="s">
        <v>543</v>
      </c>
      <c r="G66" s="320" t="s">
        <v>544</v>
      </c>
      <c r="H66" s="320" t="s">
        <v>505</v>
      </c>
      <c r="I66" s="321">
        <v>0.61</v>
      </c>
      <c r="J66" s="320">
        <v>2011</v>
      </c>
      <c r="K66" s="320" t="s">
        <v>545</v>
      </c>
      <c r="L66" s="316">
        <f t="shared" si="0"/>
        <v>65</v>
      </c>
    </row>
    <row r="67" spans="1:12">
      <c r="A67" s="320" t="s">
        <v>614</v>
      </c>
      <c r="B67" s="320" t="s">
        <v>615</v>
      </c>
      <c r="C67" s="320" t="s">
        <v>589</v>
      </c>
      <c r="D67" s="320" t="s">
        <v>518</v>
      </c>
      <c r="E67" s="320">
        <v>0.89200000000000002</v>
      </c>
      <c r="F67" s="320" t="s">
        <v>543</v>
      </c>
      <c r="G67" s="320" t="s">
        <v>544</v>
      </c>
      <c r="H67" s="320" t="s">
        <v>505</v>
      </c>
      <c r="I67" s="321">
        <v>40.54</v>
      </c>
      <c r="J67" s="320">
        <v>2012</v>
      </c>
      <c r="K67" s="320" t="s">
        <v>545</v>
      </c>
      <c r="L67" s="316">
        <f t="shared" ref="L67:L130" si="1">1+L66</f>
        <v>66</v>
      </c>
    </row>
    <row r="68" spans="1:12">
      <c r="A68" s="320" t="s">
        <v>616</v>
      </c>
      <c r="B68" s="320" t="s">
        <v>615</v>
      </c>
      <c r="C68" s="320" t="s">
        <v>589</v>
      </c>
      <c r="D68" s="320" t="s">
        <v>518</v>
      </c>
      <c r="E68" s="320">
        <v>0.89200000000000002</v>
      </c>
      <c r="F68" s="320" t="s">
        <v>543</v>
      </c>
      <c r="G68" s="320" t="s">
        <v>544</v>
      </c>
      <c r="H68" s="320" t="s">
        <v>505</v>
      </c>
      <c r="I68" s="321">
        <v>40.54</v>
      </c>
      <c r="J68" s="320">
        <v>2012</v>
      </c>
      <c r="K68" s="320" t="s">
        <v>545</v>
      </c>
      <c r="L68" s="316">
        <f t="shared" si="1"/>
        <v>67</v>
      </c>
    </row>
    <row r="69" spans="1:12">
      <c r="A69" s="320" t="s">
        <v>617</v>
      </c>
      <c r="B69" s="320" t="s">
        <v>615</v>
      </c>
      <c r="C69" s="320" t="s">
        <v>589</v>
      </c>
      <c r="D69" s="320" t="s">
        <v>518</v>
      </c>
      <c r="E69" s="320">
        <v>0.89200000000000002</v>
      </c>
      <c r="F69" s="320" t="s">
        <v>543</v>
      </c>
      <c r="G69" s="320" t="s">
        <v>544</v>
      </c>
      <c r="H69" s="320" t="s">
        <v>505</v>
      </c>
      <c r="I69" s="321">
        <v>40.54</v>
      </c>
      <c r="J69" s="320">
        <v>2012</v>
      </c>
      <c r="K69" s="320" t="s">
        <v>545</v>
      </c>
      <c r="L69" s="316">
        <f t="shared" si="1"/>
        <v>68</v>
      </c>
    </row>
    <row r="70" spans="1:12">
      <c r="A70" s="320" t="s">
        <v>618</v>
      </c>
      <c r="B70" s="320" t="s">
        <v>615</v>
      </c>
      <c r="C70" s="320" t="s">
        <v>589</v>
      </c>
      <c r="D70" s="320" t="s">
        <v>518</v>
      </c>
      <c r="E70" s="320">
        <v>0.89200000000000002</v>
      </c>
      <c r="F70" s="320" t="s">
        <v>543</v>
      </c>
      <c r="G70" s="320" t="s">
        <v>544</v>
      </c>
      <c r="H70" s="320" t="s">
        <v>505</v>
      </c>
      <c r="I70" s="321">
        <v>40.54</v>
      </c>
      <c r="J70" s="320">
        <v>2012</v>
      </c>
      <c r="K70" s="320" t="s">
        <v>545</v>
      </c>
      <c r="L70" s="316">
        <f t="shared" si="1"/>
        <v>69</v>
      </c>
    </row>
    <row r="71" spans="1:12">
      <c r="A71" s="320" t="s">
        <v>619</v>
      </c>
      <c r="B71" s="320" t="s">
        <v>615</v>
      </c>
      <c r="C71" s="320" t="s">
        <v>589</v>
      </c>
      <c r="D71" s="320" t="s">
        <v>518</v>
      </c>
      <c r="E71" s="320">
        <v>0.89200000000000002</v>
      </c>
      <c r="F71" s="320" t="s">
        <v>543</v>
      </c>
      <c r="G71" s="320" t="s">
        <v>544</v>
      </c>
      <c r="H71" s="320" t="s">
        <v>505</v>
      </c>
      <c r="I71" s="321">
        <v>40.54</v>
      </c>
      <c r="J71" s="320">
        <v>2012</v>
      </c>
      <c r="K71" s="320" t="s">
        <v>545</v>
      </c>
      <c r="L71" s="316">
        <f t="shared" si="1"/>
        <v>70</v>
      </c>
    </row>
    <row r="72" spans="1:12">
      <c r="A72" s="320" t="s">
        <v>620</v>
      </c>
      <c r="B72" s="320" t="s">
        <v>621</v>
      </c>
      <c r="C72" s="320" t="s">
        <v>483</v>
      </c>
      <c r="D72" s="320" t="s">
        <v>514</v>
      </c>
      <c r="E72" s="320">
        <v>0.68</v>
      </c>
      <c r="F72" s="320" t="s">
        <v>543</v>
      </c>
      <c r="G72" s="320" t="s">
        <v>544</v>
      </c>
      <c r="H72" s="320" t="s">
        <v>505</v>
      </c>
      <c r="I72" s="321">
        <v>64.05</v>
      </c>
      <c r="J72" s="320">
        <v>2011</v>
      </c>
      <c r="K72" s="320" t="s">
        <v>545</v>
      </c>
      <c r="L72" s="316">
        <f t="shared" si="1"/>
        <v>71</v>
      </c>
    </row>
    <row r="73" spans="1:12">
      <c r="A73" s="320" t="s">
        <v>622</v>
      </c>
      <c r="B73" s="320" t="s">
        <v>623</v>
      </c>
      <c r="C73" s="320" t="s">
        <v>483</v>
      </c>
      <c r="D73" s="320" t="s">
        <v>491</v>
      </c>
      <c r="E73" s="320">
        <v>0.77300000000000002</v>
      </c>
      <c r="F73" s="320" t="s">
        <v>543</v>
      </c>
      <c r="G73" s="320" t="s">
        <v>544</v>
      </c>
      <c r="H73" s="320" t="s">
        <v>505</v>
      </c>
      <c r="I73" s="321">
        <v>91.84</v>
      </c>
      <c r="J73" s="320">
        <v>2011</v>
      </c>
      <c r="K73" s="320" t="s">
        <v>545</v>
      </c>
      <c r="L73" s="316">
        <f t="shared" si="1"/>
        <v>72</v>
      </c>
    </row>
    <row r="74" spans="1:12">
      <c r="A74" s="320" t="s">
        <v>624</v>
      </c>
      <c r="B74" s="320" t="s">
        <v>625</v>
      </c>
      <c r="C74" s="320" t="s">
        <v>495</v>
      </c>
      <c r="D74" s="320" t="s">
        <v>491</v>
      </c>
      <c r="E74" s="320">
        <v>0.71499999999999997</v>
      </c>
      <c r="F74" s="320" t="s">
        <v>543</v>
      </c>
      <c r="G74" s="320" t="s">
        <v>544</v>
      </c>
      <c r="H74" s="320" t="s">
        <v>505</v>
      </c>
      <c r="I74" s="321">
        <v>29.24</v>
      </c>
      <c r="J74" s="320">
        <v>2011</v>
      </c>
      <c r="K74" s="320" t="s">
        <v>545</v>
      </c>
      <c r="L74" s="316">
        <f t="shared" si="1"/>
        <v>73</v>
      </c>
    </row>
    <row r="75" spans="1:12">
      <c r="A75" s="320" t="s">
        <v>626</v>
      </c>
      <c r="B75" s="320" t="s">
        <v>627</v>
      </c>
      <c r="C75" s="320" t="s">
        <v>589</v>
      </c>
      <c r="D75" s="320" t="s">
        <v>514</v>
      </c>
      <c r="E75" s="320">
        <v>0.89300000000000002</v>
      </c>
      <c r="F75" s="320" t="s">
        <v>543</v>
      </c>
      <c r="G75" s="320" t="s">
        <v>544</v>
      </c>
      <c r="H75" s="320" t="s">
        <v>505</v>
      </c>
      <c r="I75" s="321">
        <v>14.9</v>
      </c>
      <c r="J75" s="320">
        <v>2012</v>
      </c>
      <c r="K75" s="320" t="s">
        <v>545</v>
      </c>
      <c r="L75" s="316">
        <f t="shared" si="1"/>
        <v>74</v>
      </c>
    </row>
    <row r="76" spans="1:12">
      <c r="A76" s="320" t="s">
        <v>628</v>
      </c>
      <c r="B76" s="320" t="s">
        <v>627</v>
      </c>
      <c r="C76" s="320" t="s">
        <v>589</v>
      </c>
      <c r="D76" s="320" t="s">
        <v>514</v>
      </c>
      <c r="E76" s="320">
        <v>0.89300000000000002</v>
      </c>
      <c r="F76" s="320" t="s">
        <v>543</v>
      </c>
      <c r="G76" s="320" t="s">
        <v>544</v>
      </c>
      <c r="H76" s="320" t="s">
        <v>505</v>
      </c>
      <c r="I76" s="321">
        <v>14.9</v>
      </c>
      <c r="J76" s="320">
        <v>2012</v>
      </c>
      <c r="K76" s="320" t="s">
        <v>545</v>
      </c>
      <c r="L76" s="316">
        <f t="shared" si="1"/>
        <v>75</v>
      </c>
    </row>
    <row r="77" spans="1:12">
      <c r="A77" s="320" t="s">
        <v>629</v>
      </c>
      <c r="B77" s="320" t="s">
        <v>627</v>
      </c>
      <c r="C77" s="320" t="s">
        <v>589</v>
      </c>
      <c r="D77" s="320" t="s">
        <v>514</v>
      </c>
      <c r="E77" s="320">
        <v>0.89300000000000002</v>
      </c>
      <c r="F77" s="320" t="s">
        <v>543</v>
      </c>
      <c r="G77" s="320" t="s">
        <v>544</v>
      </c>
      <c r="H77" s="320" t="s">
        <v>505</v>
      </c>
      <c r="I77" s="321">
        <v>14.9</v>
      </c>
      <c r="J77" s="320">
        <v>2012</v>
      </c>
      <c r="K77" s="320" t="s">
        <v>545</v>
      </c>
      <c r="L77" s="316">
        <f t="shared" si="1"/>
        <v>76</v>
      </c>
    </row>
    <row r="78" spans="1:12">
      <c r="A78" s="320" t="s">
        <v>630</v>
      </c>
      <c r="B78" s="320" t="s">
        <v>627</v>
      </c>
      <c r="C78" s="320" t="s">
        <v>589</v>
      </c>
      <c r="D78" s="320" t="s">
        <v>514</v>
      </c>
      <c r="E78" s="320">
        <v>0.89300000000000002</v>
      </c>
      <c r="F78" s="320" t="s">
        <v>543</v>
      </c>
      <c r="G78" s="320" t="s">
        <v>544</v>
      </c>
      <c r="H78" s="320" t="s">
        <v>505</v>
      </c>
      <c r="I78" s="321">
        <v>14.9</v>
      </c>
      <c r="J78" s="320">
        <v>2012</v>
      </c>
      <c r="K78" s="320" t="s">
        <v>545</v>
      </c>
      <c r="L78" s="316">
        <f t="shared" si="1"/>
        <v>77</v>
      </c>
    </row>
    <row r="79" spans="1:12">
      <c r="A79" s="320" t="s">
        <v>631</v>
      </c>
      <c r="B79" s="320" t="s">
        <v>632</v>
      </c>
      <c r="C79" s="320" t="s">
        <v>483</v>
      </c>
      <c r="D79" s="320" t="s">
        <v>491</v>
      </c>
      <c r="E79" s="320">
        <v>0.59899999999999998</v>
      </c>
      <c r="F79" s="320" t="s">
        <v>543</v>
      </c>
      <c r="G79" s="320" t="s">
        <v>544</v>
      </c>
      <c r="H79" s="320" t="s">
        <v>505</v>
      </c>
      <c r="I79" s="321">
        <v>42.82</v>
      </c>
      <c r="J79" s="320">
        <v>2011</v>
      </c>
      <c r="K79" s="320" t="s">
        <v>545</v>
      </c>
      <c r="L79" s="316">
        <f t="shared" si="1"/>
        <v>78</v>
      </c>
    </row>
    <row r="80" spans="1:12">
      <c r="A80" s="320" t="s">
        <v>633</v>
      </c>
      <c r="B80" s="320" t="s">
        <v>634</v>
      </c>
      <c r="C80" s="320" t="s">
        <v>589</v>
      </c>
      <c r="D80" s="320" t="s">
        <v>514</v>
      </c>
      <c r="E80" s="320">
        <v>0.91300000000000003</v>
      </c>
      <c r="F80" s="320" t="s">
        <v>543</v>
      </c>
      <c r="G80" s="320" t="s">
        <v>544</v>
      </c>
      <c r="H80" s="320" t="s">
        <v>505</v>
      </c>
      <c r="I80" s="321">
        <v>59.48</v>
      </c>
      <c r="J80" s="320">
        <v>2012</v>
      </c>
      <c r="K80" s="320" t="s">
        <v>545</v>
      </c>
      <c r="L80" s="316">
        <f t="shared" si="1"/>
        <v>79</v>
      </c>
    </row>
    <row r="81" spans="1:12">
      <c r="A81" s="320" t="s">
        <v>635</v>
      </c>
      <c r="B81" s="320" t="s">
        <v>634</v>
      </c>
      <c r="C81" s="320" t="s">
        <v>589</v>
      </c>
      <c r="D81" s="320" t="s">
        <v>514</v>
      </c>
      <c r="E81" s="320">
        <v>0.91300000000000003</v>
      </c>
      <c r="F81" s="320" t="s">
        <v>543</v>
      </c>
      <c r="G81" s="320" t="s">
        <v>544</v>
      </c>
      <c r="H81" s="320" t="s">
        <v>505</v>
      </c>
      <c r="I81" s="321">
        <v>59.48</v>
      </c>
      <c r="J81" s="320">
        <v>2012</v>
      </c>
      <c r="K81" s="320" t="s">
        <v>545</v>
      </c>
      <c r="L81" s="316">
        <f t="shared" si="1"/>
        <v>80</v>
      </c>
    </row>
    <row r="82" spans="1:12">
      <c r="A82" s="320" t="s">
        <v>636</v>
      </c>
      <c r="B82" s="320" t="s">
        <v>637</v>
      </c>
      <c r="C82" s="320" t="s">
        <v>542</v>
      </c>
      <c r="D82" s="320" t="s">
        <v>521</v>
      </c>
      <c r="E82" s="320">
        <v>0.47</v>
      </c>
      <c r="F82" s="320" t="s">
        <v>543</v>
      </c>
      <c r="G82" s="320" t="s">
        <v>544</v>
      </c>
      <c r="H82" s="320" t="s">
        <v>505</v>
      </c>
      <c r="I82" s="321">
        <v>9.83</v>
      </c>
      <c r="J82" s="320">
        <v>2011</v>
      </c>
      <c r="K82" s="320" t="s">
        <v>545</v>
      </c>
      <c r="L82" s="316">
        <f t="shared" si="1"/>
        <v>81</v>
      </c>
    </row>
    <row r="83" spans="1:12">
      <c r="A83" s="320" t="s">
        <v>498</v>
      </c>
      <c r="B83" s="320" t="s">
        <v>482</v>
      </c>
      <c r="C83" s="320" t="s">
        <v>483</v>
      </c>
      <c r="D83" s="320" t="s">
        <v>484</v>
      </c>
      <c r="E83" s="320">
        <v>0.73</v>
      </c>
      <c r="F83" s="320" t="s">
        <v>543</v>
      </c>
      <c r="G83" s="320" t="s">
        <v>544</v>
      </c>
      <c r="H83" s="320" t="s">
        <v>505</v>
      </c>
      <c r="I83" s="321">
        <v>82.47</v>
      </c>
      <c r="J83" s="320">
        <v>2011</v>
      </c>
      <c r="K83" s="320" t="s">
        <v>545</v>
      </c>
      <c r="L83" s="316">
        <f t="shared" si="1"/>
        <v>82</v>
      </c>
    </row>
    <row r="84" spans="1:12">
      <c r="A84" s="320" t="s">
        <v>638</v>
      </c>
      <c r="B84" s="320" t="s">
        <v>482</v>
      </c>
      <c r="C84" s="320" t="s">
        <v>483</v>
      </c>
      <c r="D84" s="320" t="s">
        <v>514</v>
      </c>
      <c r="E84" s="320">
        <v>0.73</v>
      </c>
      <c r="F84" s="320" t="s">
        <v>543</v>
      </c>
      <c r="G84" s="320" t="s">
        <v>544</v>
      </c>
      <c r="H84" s="320" t="s">
        <v>505</v>
      </c>
      <c r="I84" s="321">
        <v>82.47</v>
      </c>
      <c r="J84" s="320">
        <v>2011</v>
      </c>
      <c r="K84" s="320" t="s">
        <v>545</v>
      </c>
      <c r="L84" s="316">
        <f t="shared" si="1"/>
        <v>83</v>
      </c>
    </row>
    <row r="85" spans="1:12">
      <c r="A85" s="320" t="s">
        <v>500</v>
      </c>
      <c r="B85" s="320" t="s">
        <v>482</v>
      </c>
      <c r="C85" s="320" t="s">
        <v>483</v>
      </c>
      <c r="D85" s="320" t="s">
        <v>484</v>
      </c>
      <c r="E85" s="320">
        <v>0.73</v>
      </c>
      <c r="F85" s="320" t="s">
        <v>543</v>
      </c>
      <c r="G85" s="320" t="s">
        <v>544</v>
      </c>
      <c r="H85" s="320" t="s">
        <v>505</v>
      </c>
      <c r="I85" s="321">
        <v>82.47</v>
      </c>
      <c r="J85" s="320">
        <v>2011</v>
      </c>
      <c r="K85" s="320" t="s">
        <v>545</v>
      </c>
      <c r="L85" s="316">
        <f t="shared" si="1"/>
        <v>84</v>
      </c>
    </row>
    <row r="86" spans="1:12">
      <c r="A86" s="320" t="s">
        <v>490</v>
      </c>
      <c r="B86" s="320" t="s">
        <v>482</v>
      </c>
      <c r="C86" s="320" t="s">
        <v>483</v>
      </c>
      <c r="D86" s="320" t="s">
        <v>491</v>
      </c>
      <c r="E86" s="320">
        <v>0.73</v>
      </c>
      <c r="F86" s="320" t="s">
        <v>543</v>
      </c>
      <c r="G86" s="320" t="s">
        <v>544</v>
      </c>
      <c r="H86" s="320" t="s">
        <v>505</v>
      </c>
      <c r="I86" s="321">
        <v>82.47</v>
      </c>
      <c r="J86" s="320">
        <v>2011</v>
      </c>
      <c r="K86" s="320" t="s">
        <v>545</v>
      </c>
      <c r="L86" s="316">
        <f t="shared" si="1"/>
        <v>85</v>
      </c>
    </row>
    <row r="87" spans="1:12">
      <c r="A87" s="320" t="s">
        <v>481</v>
      </c>
      <c r="B87" s="320" t="s">
        <v>482</v>
      </c>
      <c r="C87" s="320" t="s">
        <v>483</v>
      </c>
      <c r="D87" s="320" t="s">
        <v>484</v>
      </c>
      <c r="E87" s="320">
        <v>0.73</v>
      </c>
      <c r="F87" s="320" t="s">
        <v>543</v>
      </c>
      <c r="G87" s="320" t="s">
        <v>544</v>
      </c>
      <c r="H87" s="320" t="s">
        <v>505</v>
      </c>
      <c r="I87" s="321">
        <v>82.47</v>
      </c>
      <c r="J87" s="320">
        <v>2011</v>
      </c>
      <c r="K87" s="320" t="s">
        <v>545</v>
      </c>
      <c r="L87" s="316">
        <f t="shared" si="1"/>
        <v>86</v>
      </c>
    </row>
    <row r="88" spans="1:12">
      <c r="A88" s="320" t="s">
        <v>639</v>
      </c>
      <c r="B88" s="320" t="s">
        <v>640</v>
      </c>
      <c r="C88" s="320" t="s">
        <v>483</v>
      </c>
      <c r="D88" s="320" t="s">
        <v>484</v>
      </c>
      <c r="E88" s="320">
        <v>0.79200000000000004</v>
      </c>
      <c r="F88" s="320" t="s">
        <v>543</v>
      </c>
      <c r="G88" s="320" t="s">
        <v>544</v>
      </c>
      <c r="H88" s="320" t="s">
        <v>505</v>
      </c>
      <c r="I88" s="321">
        <v>61.73</v>
      </c>
      <c r="J88" s="320">
        <v>2011</v>
      </c>
      <c r="K88" s="320" t="s">
        <v>545</v>
      </c>
      <c r="L88" s="316">
        <f t="shared" si="1"/>
        <v>87</v>
      </c>
    </row>
    <row r="89" spans="1:12">
      <c r="A89" s="320" t="s">
        <v>641</v>
      </c>
      <c r="B89" s="320" t="s">
        <v>642</v>
      </c>
      <c r="C89" s="320" t="s">
        <v>589</v>
      </c>
      <c r="D89" s="320" t="s">
        <v>514</v>
      </c>
      <c r="E89" s="320">
        <v>0.95499999999999996</v>
      </c>
      <c r="F89" s="320" t="s">
        <v>543</v>
      </c>
      <c r="G89" s="320" t="s">
        <v>544</v>
      </c>
      <c r="H89" s="320" t="s">
        <v>505</v>
      </c>
      <c r="I89" s="321">
        <v>97.98</v>
      </c>
      <c r="J89" s="320">
        <v>2012</v>
      </c>
      <c r="K89" s="320" t="s">
        <v>545</v>
      </c>
      <c r="L89" s="316">
        <f t="shared" si="1"/>
        <v>88</v>
      </c>
    </row>
    <row r="90" spans="1:12">
      <c r="A90" s="320" t="s">
        <v>643</v>
      </c>
      <c r="B90" s="320" t="s">
        <v>642</v>
      </c>
      <c r="C90" s="320" t="s">
        <v>589</v>
      </c>
      <c r="D90" s="320" t="s">
        <v>514</v>
      </c>
      <c r="E90" s="320">
        <v>0.95499999999999996</v>
      </c>
      <c r="F90" s="320" t="s">
        <v>543</v>
      </c>
      <c r="G90" s="320" t="s">
        <v>544</v>
      </c>
      <c r="H90" s="320" t="s">
        <v>505</v>
      </c>
      <c r="I90" s="321">
        <v>97.98</v>
      </c>
      <c r="J90" s="320">
        <v>2012</v>
      </c>
      <c r="K90" s="320" t="s">
        <v>545</v>
      </c>
      <c r="L90" s="316">
        <f t="shared" si="1"/>
        <v>89</v>
      </c>
    </row>
    <row r="91" spans="1:12">
      <c r="A91" s="320" t="s">
        <v>644</v>
      </c>
      <c r="B91" s="320" t="s">
        <v>642</v>
      </c>
      <c r="C91" s="320" t="s">
        <v>589</v>
      </c>
      <c r="D91" s="320" t="s">
        <v>518</v>
      </c>
      <c r="E91" s="320">
        <v>0.95499999999999996</v>
      </c>
      <c r="F91" s="320" t="s">
        <v>543</v>
      </c>
      <c r="G91" s="320" t="s">
        <v>544</v>
      </c>
      <c r="H91" s="320" t="s">
        <v>505</v>
      </c>
      <c r="I91" s="321">
        <v>97.98</v>
      </c>
      <c r="J91" s="320">
        <v>2012</v>
      </c>
      <c r="K91" s="320" t="s">
        <v>545</v>
      </c>
      <c r="L91" s="316">
        <f t="shared" si="1"/>
        <v>90</v>
      </c>
    </row>
    <row r="92" spans="1:12">
      <c r="A92" s="320" t="s">
        <v>645</v>
      </c>
      <c r="B92" s="320" t="s">
        <v>642</v>
      </c>
      <c r="C92" s="320" t="s">
        <v>589</v>
      </c>
      <c r="D92" s="320" t="s">
        <v>518</v>
      </c>
      <c r="E92" s="320">
        <v>0.95499999999999996</v>
      </c>
      <c r="F92" s="320" t="s">
        <v>543</v>
      </c>
      <c r="G92" s="320" t="s">
        <v>544</v>
      </c>
      <c r="H92" s="320" t="s">
        <v>505</v>
      </c>
      <c r="I92" s="321">
        <v>97.98</v>
      </c>
      <c r="J92" s="320">
        <v>2012</v>
      </c>
      <c r="K92" s="320" t="s">
        <v>545</v>
      </c>
      <c r="L92" s="316">
        <f t="shared" si="1"/>
        <v>91</v>
      </c>
    </row>
    <row r="93" spans="1:12">
      <c r="A93" s="320" t="s">
        <v>646</v>
      </c>
      <c r="B93" s="320" t="s">
        <v>642</v>
      </c>
      <c r="C93" s="320" t="s">
        <v>589</v>
      </c>
      <c r="D93" s="320" t="s">
        <v>518</v>
      </c>
      <c r="E93" s="320">
        <v>0.95499999999999996</v>
      </c>
      <c r="F93" s="320" t="s">
        <v>543</v>
      </c>
      <c r="G93" s="320" t="s">
        <v>544</v>
      </c>
      <c r="H93" s="320" t="s">
        <v>505</v>
      </c>
      <c r="I93" s="321">
        <v>97.98</v>
      </c>
      <c r="J93" s="320">
        <v>2012</v>
      </c>
      <c r="K93" s="320" t="s">
        <v>545</v>
      </c>
      <c r="L93" s="316">
        <f t="shared" si="1"/>
        <v>92</v>
      </c>
    </row>
    <row r="94" spans="1:12">
      <c r="A94" s="320" t="s">
        <v>647</v>
      </c>
      <c r="B94" s="320" t="s">
        <v>642</v>
      </c>
      <c r="C94" s="320" t="s">
        <v>589</v>
      </c>
      <c r="D94" s="320" t="s">
        <v>518</v>
      </c>
      <c r="E94" s="320">
        <v>0.95499999999999996</v>
      </c>
      <c r="F94" s="320" t="s">
        <v>543</v>
      </c>
      <c r="G94" s="320" t="s">
        <v>544</v>
      </c>
      <c r="H94" s="320" t="s">
        <v>505</v>
      </c>
      <c r="I94" s="321">
        <v>97.98</v>
      </c>
      <c r="J94" s="320">
        <v>2012</v>
      </c>
      <c r="K94" s="320" t="s">
        <v>545</v>
      </c>
      <c r="L94" s="316">
        <f t="shared" si="1"/>
        <v>93</v>
      </c>
    </row>
    <row r="95" spans="1:12">
      <c r="A95" s="320" t="s">
        <v>648</v>
      </c>
      <c r="B95" s="320" t="s">
        <v>642</v>
      </c>
      <c r="C95" s="320" t="s">
        <v>589</v>
      </c>
      <c r="D95" s="320" t="s">
        <v>514</v>
      </c>
      <c r="E95" s="320">
        <v>0.95499999999999996</v>
      </c>
      <c r="F95" s="320" t="s">
        <v>543</v>
      </c>
      <c r="G95" s="320" t="s">
        <v>544</v>
      </c>
      <c r="H95" s="320" t="s">
        <v>505</v>
      </c>
      <c r="I95" s="321">
        <v>97.98</v>
      </c>
      <c r="J95" s="320">
        <v>2012</v>
      </c>
      <c r="K95" s="320" t="s">
        <v>545</v>
      </c>
      <c r="L95" s="316">
        <f t="shared" si="1"/>
        <v>94</v>
      </c>
    </row>
    <row r="96" spans="1:12">
      <c r="A96" s="320" t="s">
        <v>649</v>
      </c>
      <c r="B96" s="320" t="s">
        <v>650</v>
      </c>
      <c r="C96" s="320" t="s">
        <v>579</v>
      </c>
      <c r="D96" s="320" t="s">
        <v>491</v>
      </c>
      <c r="E96" s="320">
        <v>0.65400000000000003</v>
      </c>
      <c r="F96" s="320" t="s">
        <v>543</v>
      </c>
      <c r="G96" s="320" t="s">
        <v>544</v>
      </c>
      <c r="H96" s="320" t="s">
        <v>505</v>
      </c>
      <c r="I96" s="321">
        <v>28.44</v>
      </c>
      <c r="J96" s="320">
        <v>2011</v>
      </c>
      <c r="K96" s="320" t="s">
        <v>545</v>
      </c>
      <c r="L96" s="316">
        <f t="shared" si="1"/>
        <v>95</v>
      </c>
    </row>
    <row r="97" spans="1:12">
      <c r="A97" s="320" t="s">
        <v>651</v>
      </c>
      <c r="B97" s="320" t="s">
        <v>650</v>
      </c>
      <c r="C97" s="320" t="s">
        <v>579</v>
      </c>
      <c r="D97" s="320" t="s">
        <v>491</v>
      </c>
      <c r="E97" s="320">
        <v>0.65400000000000003</v>
      </c>
      <c r="F97" s="320" t="s">
        <v>543</v>
      </c>
      <c r="G97" s="320" t="s">
        <v>544</v>
      </c>
      <c r="H97" s="320" t="s">
        <v>505</v>
      </c>
      <c r="I97" s="321">
        <v>28.44</v>
      </c>
      <c r="J97" s="320">
        <v>2011</v>
      </c>
      <c r="K97" s="320" t="s">
        <v>545</v>
      </c>
      <c r="L97" s="316">
        <f t="shared" si="1"/>
        <v>96</v>
      </c>
    </row>
    <row r="98" spans="1:12">
      <c r="A98" s="320" t="s">
        <v>652</v>
      </c>
      <c r="B98" s="320" t="s">
        <v>650</v>
      </c>
      <c r="C98" s="320" t="s">
        <v>579</v>
      </c>
      <c r="D98" s="320" t="s">
        <v>491</v>
      </c>
      <c r="E98" s="320">
        <v>0.65400000000000003</v>
      </c>
      <c r="F98" s="320" t="s">
        <v>543</v>
      </c>
      <c r="G98" s="320" t="s">
        <v>544</v>
      </c>
      <c r="H98" s="320" t="s">
        <v>505</v>
      </c>
      <c r="I98" s="321">
        <v>28.44</v>
      </c>
      <c r="J98" s="320">
        <v>2011</v>
      </c>
      <c r="K98" s="320" t="s">
        <v>545</v>
      </c>
      <c r="L98" s="316">
        <f t="shared" si="1"/>
        <v>97</v>
      </c>
    </row>
    <row r="99" spans="1:12">
      <c r="A99" s="320" t="s">
        <v>493</v>
      </c>
      <c r="B99" s="320" t="s">
        <v>494</v>
      </c>
      <c r="C99" s="320" t="s">
        <v>495</v>
      </c>
      <c r="D99" s="320" t="s">
        <v>496</v>
      </c>
      <c r="E99" s="320">
        <v>0.51500000000000001</v>
      </c>
      <c r="F99" s="320" t="s">
        <v>543</v>
      </c>
      <c r="G99" s="320" t="s">
        <v>544</v>
      </c>
      <c r="H99" s="320" t="s">
        <v>505</v>
      </c>
      <c r="I99" s="321">
        <v>31.06</v>
      </c>
      <c r="J99" s="320">
        <v>2011</v>
      </c>
      <c r="K99" s="320" t="s">
        <v>545</v>
      </c>
      <c r="L99" s="316">
        <f t="shared" si="1"/>
        <v>98</v>
      </c>
    </row>
    <row r="100" spans="1:12">
      <c r="A100" s="320" t="s">
        <v>520</v>
      </c>
      <c r="B100" s="320" t="s">
        <v>494</v>
      </c>
      <c r="C100" s="320" t="s">
        <v>495</v>
      </c>
      <c r="D100" s="320" t="s">
        <v>521</v>
      </c>
      <c r="E100" s="320">
        <v>0.51500000000000001</v>
      </c>
      <c r="F100" s="320" t="s">
        <v>543</v>
      </c>
      <c r="G100" s="320" t="s">
        <v>544</v>
      </c>
      <c r="H100" s="320" t="s">
        <v>505</v>
      </c>
      <c r="I100" s="321">
        <v>31.06</v>
      </c>
      <c r="J100" s="320">
        <v>2011</v>
      </c>
      <c r="K100" s="320" t="s">
        <v>545</v>
      </c>
      <c r="L100" s="316">
        <f t="shared" si="1"/>
        <v>99</v>
      </c>
    </row>
    <row r="101" spans="1:12">
      <c r="A101" s="320" t="s">
        <v>653</v>
      </c>
      <c r="B101" s="320" t="s">
        <v>494</v>
      </c>
      <c r="C101" s="320" t="s">
        <v>495</v>
      </c>
      <c r="D101" s="320" t="s">
        <v>484</v>
      </c>
      <c r="E101" s="320">
        <v>0.51500000000000001</v>
      </c>
      <c r="F101" s="320" t="s">
        <v>543</v>
      </c>
      <c r="G101" s="320" t="s">
        <v>544</v>
      </c>
      <c r="H101" s="320" t="s">
        <v>505</v>
      </c>
      <c r="I101" s="321">
        <v>31.06</v>
      </c>
      <c r="J101" s="320">
        <v>2011</v>
      </c>
      <c r="K101" s="320" t="s">
        <v>545</v>
      </c>
      <c r="L101" s="316">
        <f t="shared" si="1"/>
        <v>100</v>
      </c>
    </row>
    <row r="102" spans="1:12">
      <c r="A102" s="320" t="s">
        <v>654</v>
      </c>
      <c r="B102" s="320" t="s">
        <v>655</v>
      </c>
      <c r="C102" s="320" t="s">
        <v>579</v>
      </c>
      <c r="D102" s="320" t="s">
        <v>514</v>
      </c>
      <c r="E102" s="320">
        <v>0.91900000000000004</v>
      </c>
      <c r="F102" s="320" t="s">
        <v>543</v>
      </c>
      <c r="G102" s="320" t="s">
        <v>544</v>
      </c>
      <c r="H102" s="320" t="s">
        <v>505</v>
      </c>
      <c r="I102" s="321">
        <v>71.8</v>
      </c>
      <c r="J102" s="320">
        <v>2012</v>
      </c>
      <c r="K102" s="320" t="s">
        <v>545</v>
      </c>
      <c r="L102" s="316">
        <f t="shared" si="1"/>
        <v>101</v>
      </c>
    </row>
    <row r="103" spans="1:12">
      <c r="A103" s="320" t="s">
        <v>656</v>
      </c>
      <c r="B103" s="320" t="s">
        <v>657</v>
      </c>
      <c r="C103" s="320" t="s">
        <v>542</v>
      </c>
      <c r="D103" s="320" t="s">
        <v>521</v>
      </c>
      <c r="E103" s="320">
        <v>0.63400000000000001</v>
      </c>
      <c r="F103" s="320" t="s">
        <v>543</v>
      </c>
      <c r="G103" s="320" t="s">
        <v>544</v>
      </c>
      <c r="H103" s="320" t="s">
        <v>505</v>
      </c>
      <c r="I103" s="321">
        <v>0.01</v>
      </c>
      <c r="J103" s="320">
        <v>2011</v>
      </c>
      <c r="K103" s="320" t="s">
        <v>545</v>
      </c>
      <c r="L103" s="316">
        <f t="shared" si="1"/>
        <v>102</v>
      </c>
    </row>
    <row r="104" spans="1:12">
      <c r="A104" s="320" t="s">
        <v>658</v>
      </c>
      <c r="B104" s="320" t="s">
        <v>659</v>
      </c>
      <c r="C104" s="320" t="s">
        <v>579</v>
      </c>
      <c r="D104" s="320" t="s">
        <v>491</v>
      </c>
      <c r="E104" s="320">
        <v>0.629</v>
      </c>
      <c r="F104" s="320" t="s">
        <v>543</v>
      </c>
      <c r="G104" s="320" t="s">
        <v>544</v>
      </c>
      <c r="H104" s="320" t="s">
        <v>505</v>
      </c>
      <c r="I104" s="321">
        <v>11.43</v>
      </c>
      <c r="J104" s="320">
        <v>2011</v>
      </c>
      <c r="K104" s="320" t="s">
        <v>545</v>
      </c>
      <c r="L104" s="316">
        <f t="shared" si="1"/>
        <v>103</v>
      </c>
    </row>
    <row r="105" spans="1:12">
      <c r="A105" s="320" t="s">
        <v>660</v>
      </c>
      <c r="B105" s="320" t="s">
        <v>659</v>
      </c>
      <c r="C105" s="320" t="s">
        <v>579</v>
      </c>
      <c r="D105" s="320" t="s">
        <v>491</v>
      </c>
      <c r="E105" s="320">
        <v>0.629</v>
      </c>
      <c r="F105" s="320" t="s">
        <v>543</v>
      </c>
      <c r="G105" s="320" t="s">
        <v>544</v>
      </c>
      <c r="H105" s="320" t="s">
        <v>505</v>
      </c>
      <c r="I105" s="321">
        <v>11.43</v>
      </c>
      <c r="J105" s="320">
        <v>2011</v>
      </c>
      <c r="K105" s="320" t="s">
        <v>545</v>
      </c>
      <c r="L105" s="316">
        <f t="shared" si="1"/>
        <v>104</v>
      </c>
    </row>
    <row r="106" spans="1:12">
      <c r="A106" s="320" t="s">
        <v>661</v>
      </c>
      <c r="B106" s="320" t="s">
        <v>659</v>
      </c>
      <c r="C106" s="320" t="s">
        <v>579</v>
      </c>
      <c r="D106" s="320" t="s">
        <v>491</v>
      </c>
      <c r="E106" s="320">
        <v>0.629</v>
      </c>
      <c r="F106" s="320" t="s">
        <v>543</v>
      </c>
      <c r="G106" s="320" t="s">
        <v>544</v>
      </c>
      <c r="H106" s="320" t="s">
        <v>505</v>
      </c>
      <c r="I106" s="321">
        <v>11.43</v>
      </c>
      <c r="J106" s="320">
        <v>2011</v>
      </c>
      <c r="K106" s="320" t="s">
        <v>545</v>
      </c>
      <c r="L106" s="316">
        <f t="shared" si="1"/>
        <v>105</v>
      </c>
    </row>
    <row r="107" spans="1:12">
      <c r="A107" s="320" t="s">
        <v>662</v>
      </c>
      <c r="B107" s="320" t="s">
        <v>659</v>
      </c>
      <c r="C107" s="320" t="s">
        <v>579</v>
      </c>
      <c r="D107" s="320" t="s">
        <v>491</v>
      </c>
      <c r="E107" s="320">
        <v>0.629</v>
      </c>
      <c r="F107" s="320" t="s">
        <v>543</v>
      </c>
      <c r="G107" s="320" t="s">
        <v>544</v>
      </c>
      <c r="H107" s="320" t="s">
        <v>505</v>
      </c>
      <c r="I107" s="321">
        <v>11.43</v>
      </c>
      <c r="J107" s="320">
        <v>2011</v>
      </c>
      <c r="K107" s="320" t="s">
        <v>545</v>
      </c>
      <c r="L107" s="316">
        <f t="shared" si="1"/>
        <v>106</v>
      </c>
    </row>
    <row r="108" spans="1:12">
      <c r="A108" s="320" t="s">
        <v>663</v>
      </c>
      <c r="B108" s="320" t="s">
        <v>659</v>
      </c>
      <c r="C108" s="320" t="s">
        <v>579</v>
      </c>
      <c r="D108" s="320" t="s">
        <v>491</v>
      </c>
      <c r="E108" s="320">
        <v>0.629</v>
      </c>
      <c r="F108" s="320" t="s">
        <v>543</v>
      </c>
      <c r="G108" s="320" t="s">
        <v>544</v>
      </c>
      <c r="H108" s="320" t="s">
        <v>505</v>
      </c>
      <c r="I108" s="321">
        <v>11.43</v>
      </c>
      <c r="J108" s="320">
        <v>2011</v>
      </c>
      <c r="K108" s="320" t="s">
        <v>545</v>
      </c>
      <c r="L108" s="316">
        <f t="shared" si="1"/>
        <v>107</v>
      </c>
    </row>
    <row r="109" spans="1:12">
      <c r="A109" s="320" t="s">
        <v>664</v>
      </c>
      <c r="B109" s="320" t="s">
        <v>665</v>
      </c>
      <c r="C109" s="320" t="s">
        <v>589</v>
      </c>
      <c r="D109" s="320" t="s">
        <v>514</v>
      </c>
      <c r="E109" s="320">
        <v>0.89200000000000002</v>
      </c>
      <c r="F109" s="320" t="s">
        <v>543</v>
      </c>
      <c r="G109" s="320" t="s">
        <v>544</v>
      </c>
      <c r="H109" s="320" t="s">
        <v>505</v>
      </c>
      <c r="I109" s="321">
        <v>27.81</v>
      </c>
      <c r="J109" s="320">
        <v>2012</v>
      </c>
      <c r="K109" s="320" t="s">
        <v>545</v>
      </c>
      <c r="L109" s="316">
        <f t="shared" si="1"/>
        <v>108</v>
      </c>
    </row>
    <row r="110" spans="1:12">
      <c r="A110" s="320" t="s">
        <v>666</v>
      </c>
      <c r="B110" s="320" t="s">
        <v>667</v>
      </c>
      <c r="C110" s="320" t="s">
        <v>589</v>
      </c>
      <c r="D110" s="320" t="s">
        <v>518</v>
      </c>
      <c r="E110" s="320">
        <v>0.89500000000000002</v>
      </c>
      <c r="F110" s="320" t="s">
        <v>543</v>
      </c>
      <c r="G110" s="320" t="s">
        <v>544</v>
      </c>
      <c r="H110" s="320" t="s">
        <v>505</v>
      </c>
      <c r="I110" s="321">
        <v>74.540000000000006</v>
      </c>
      <c r="J110" s="320">
        <v>2012</v>
      </c>
      <c r="K110" s="320" t="s">
        <v>545</v>
      </c>
      <c r="L110" s="316">
        <f t="shared" si="1"/>
        <v>109</v>
      </c>
    </row>
    <row r="111" spans="1:12">
      <c r="A111" s="320" t="s">
        <v>668</v>
      </c>
      <c r="B111" s="320" t="s">
        <v>667</v>
      </c>
      <c r="C111" s="320" t="s">
        <v>589</v>
      </c>
      <c r="D111" s="320" t="s">
        <v>514</v>
      </c>
      <c r="E111" s="320">
        <v>0.89500000000000002</v>
      </c>
      <c r="F111" s="320" t="s">
        <v>543</v>
      </c>
      <c r="G111" s="320" t="s">
        <v>544</v>
      </c>
      <c r="H111" s="320" t="s">
        <v>505</v>
      </c>
      <c r="I111" s="321">
        <v>74.540000000000006</v>
      </c>
      <c r="J111" s="320">
        <v>2012</v>
      </c>
      <c r="K111" s="320" t="s">
        <v>545</v>
      </c>
      <c r="L111" s="316">
        <f t="shared" si="1"/>
        <v>110</v>
      </c>
    </row>
    <row r="112" spans="1:12">
      <c r="A112" s="320" t="s">
        <v>669</v>
      </c>
      <c r="B112" s="320" t="s">
        <v>670</v>
      </c>
      <c r="C112" s="320" t="s">
        <v>525</v>
      </c>
      <c r="D112" s="320" t="s">
        <v>518</v>
      </c>
      <c r="E112" s="320">
        <v>0.622</v>
      </c>
      <c r="F112" s="320" t="s">
        <v>543</v>
      </c>
      <c r="G112" s="320" t="s">
        <v>544</v>
      </c>
      <c r="H112" s="320" t="s">
        <v>505</v>
      </c>
      <c r="I112" s="321">
        <v>93.48</v>
      </c>
      <c r="J112" s="320">
        <v>2011</v>
      </c>
      <c r="K112" s="320" t="s">
        <v>545</v>
      </c>
      <c r="L112" s="316">
        <f t="shared" si="1"/>
        <v>111</v>
      </c>
    </row>
    <row r="113" spans="1:12">
      <c r="A113" s="320" t="s">
        <v>671</v>
      </c>
      <c r="B113" s="320" t="s">
        <v>672</v>
      </c>
      <c r="C113" s="320" t="s">
        <v>589</v>
      </c>
      <c r="D113" s="320" t="s">
        <v>514</v>
      </c>
      <c r="E113" s="320">
        <v>0.89700000000000002</v>
      </c>
      <c r="F113" s="320" t="s">
        <v>543</v>
      </c>
      <c r="G113" s="320" t="s">
        <v>544</v>
      </c>
      <c r="H113" s="320" t="s">
        <v>505</v>
      </c>
      <c r="I113" s="321">
        <v>12.79</v>
      </c>
      <c r="J113" s="320">
        <v>2012</v>
      </c>
      <c r="K113" s="320" t="s">
        <v>545</v>
      </c>
      <c r="L113" s="316">
        <f t="shared" si="1"/>
        <v>112</v>
      </c>
    </row>
    <row r="114" spans="1:12">
      <c r="A114" s="320" t="s">
        <v>673</v>
      </c>
      <c r="B114" s="320" t="s">
        <v>672</v>
      </c>
      <c r="C114" s="320" t="s">
        <v>589</v>
      </c>
      <c r="D114" s="320" t="s">
        <v>514</v>
      </c>
      <c r="E114" s="320">
        <v>0.89700000000000002</v>
      </c>
      <c r="F114" s="320" t="s">
        <v>543</v>
      </c>
      <c r="G114" s="320" t="s">
        <v>544</v>
      </c>
      <c r="H114" s="320" t="s">
        <v>505</v>
      </c>
      <c r="I114" s="321">
        <v>12.79</v>
      </c>
      <c r="J114" s="320">
        <v>2012</v>
      </c>
      <c r="K114" s="320" t="s">
        <v>545</v>
      </c>
      <c r="L114" s="316">
        <f t="shared" si="1"/>
        <v>113</v>
      </c>
    </row>
    <row r="115" spans="1:12">
      <c r="A115" s="320" t="s">
        <v>674</v>
      </c>
      <c r="B115" s="320" t="s">
        <v>672</v>
      </c>
      <c r="C115" s="320" t="s">
        <v>589</v>
      </c>
      <c r="D115" s="320" t="s">
        <v>514</v>
      </c>
      <c r="E115" s="320">
        <v>0.89700000000000002</v>
      </c>
      <c r="F115" s="320" t="s">
        <v>543</v>
      </c>
      <c r="G115" s="320" t="s">
        <v>544</v>
      </c>
      <c r="H115" s="320" t="s">
        <v>505</v>
      </c>
      <c r="I115" s="321">
        <v>12.79</v>
      </c>
      <c r="J115" s="320">
        <v>2012</v>
      </c>
      <c r="K115" s="320" t="s">
        <v>545</v>
      </c>
      <c r="L115" s="316">
        <f t="shared" si="1"/>
        <v>114</v>
      </c>
    </row>
    <row r="116" spans="1:12">
      <c r="A116" s="320" t="s">
        <v>675</v>
      </c>
      <c r="B116" s="320" t="s">
        <v>672</v>
      </c>
      <c r="C116" s="320" t="s">
        <v>589</v>
      </c>
      <c r="D116" s="320" t="s">
        <v>514</v>
      </c>
      <c r="E116" s="320">
        <v>0.89700000000000002</v>
      </c>
      <c r="F116" s="320" t="s">
        <v>543</v>
      </c>
      <c r="G116" s="320" t="s">
        <v>544</v>
      </c>
      <c r="H116" s="320" t="s">
        <v>505</v>
      </c>
      <c r="I116" s="321">
        <v>12.79</v>
      </c>
      <c r="J116" s="320">
        <v>2012</v>
      </c>
      <c r="K116" s="320" t="s">
        <v>545</v>
      </c>
      <c r="L116" s="316">
        <f t="shared" si="1"/>
        <v>115</v>
      </c>
    </row>
    <row r="117" spans="1:12">
      <c r="A117" s="320" t="s">
        <v>676</v>
      </c>
      <c r="B117" s="320" t="s">
        <v>677</v>
      </c>
      <c r="C117" s="320" t="s">
        <v>589</v>
      </c>
      <c r="D117" s="320" t="s">
        <v>514</v>
      </c>
      <c r="E117" s="320">
        <v>0.90100000000000002</v>
      </c>
      <c r="F117" s="320" t="s">
        <v>543</v>
      </c>
      <c r="G117" s="320" t="s">
        <v>544</v>
      </c>
      <c r="H117" s="320" t="s">
        <v>505</v>
      </c>
      <c r="I117" s="321">
        <v>48.28</v>
      </c>
      <c r="J117" s="320">
        <v>2012</v>
      </c>
      <c r="K117" s="320" t="s">
        <v>545</v>
      </c>
      <c r="L117" s="316">
        <f t="shared" si="1"/>
        <v>116</v>
      </c>
    </row>
    <row r="118" spans="1:12">
      <c r="A118" s="320" t="s">
        <v>678</v>
      </c>
      <c r="B118" s="320" t="s">
        <v>679</v>
      </c>
      <c r="C118" s="320" t="s">
        <v>579</v>
      </c>
      <c r="D118" s="320" t="s">
        <v>491</v>
      </c>
      <c r="E118" s="320">
        <v>0.61699999999999999</v>
      </c>
      <c r="F118" s="320" t="s">
        <v>543</v>
      </c>
      <c r="G118" s="320" t="s">
        <v>544</v>
      </c>
      <c r="H118" s="320" t="s">
        <v>505</v>
      </c>
      <c r="I118" s="321">
        <v>43.57</v>
      </c>
      <c r="J118" s="320">
        <v>2011</v>
      </c>
      <c r="K118" s="320" t="s">
        <v>545</v>
      </c>
      <c r="L118" s="316">
        <f t="shared" si="1"/>
        <v>117</v>
      </c>
    </row>
    <row r="119" spans="1:12">
      <c r="A119" s="320" t="s">
        <v>680</v>
      </c>
      <c r="B119" s="320" t="s">
        <v>679</v>
      </c>
      <c r="C119" s="320" t="s">
        <v>579</v>
      </c>
      <c r="D119" s="320" t="s">
        <v>484</v>
      </c>
      <c r="E119" s="320">
        <v>0.61699999999999999</v>
      </c>
      <c r="F119" s="320" t="s">
        <v>543</v>
      </c>
      <c r="G119" s="320" t="s">
        <v>544</v>
      </c>
      <c r="H119" s="320" t="s">
        <v>505</v>
      </c>
      <c r="I119" s="321">
        <v>43.57</v>
      </c>
      <c r="J119" s="320">
        <v>2011</v>
      </c>
      <c r="K119" s="320" t="s">
        <v>545</v>
      </c>
      <c r="L119" s="316">
        <f t="shared" si="1"/>
        <v>118</v>
      </c>
    </row>
    <row r="120" spans="1:12">
      <c r="A120" s="320" t="s">
        <v>681</v>
      </c>
      <c r="B120" s="320" t="s">
        <v>679</v>
      </c>
      <c r="C120" s="320" t="s">
        <v>579</v>
      </c>
      <c r="D120" s="320" t="s">
        <v>491</v>
      </c>
      <c r="E120" s="320">
        <v>0.61699999999999999</v>
      </c>
      <c r="F120" s="320" t="s">
        <v>543</v>
      </c>
      <c r="G120" s="320" t="s">
        <v>544</v>
      </c>
      <c r="H120" s="320" t="s">
        <v>505</v>
      </c>
      <c r="I120" s="321">
        <v>43.57</v>
      </c>
      <c r="J120" s="320">
        <v>2011</v>
      </c>
      <c r="K120" s="320" t="s">
        <v>545</v>
      </c>
      <c r="L120" s="316">
        <f t="shared" si="1"/>
        <v>119</v>
      </c>
    </row>
    <row r="121" spans="1:12">
      <c r="A121" s="320" t="s">
        <v>682</v>
      </c>
      <c r="B121" s="320" t="s">
        <v>683</v>
      </c>
      <c r="C121" s="320" t="s">
        <v>589</v>
      </c>
      <c r="D121" s="320" t="s">
        <v>514</v>
      </c>
      <c r="E121" s="320">
        <v>0.83099999999999996</v>
      </c>
      <c r="F121" s="320" t="s">
        <v>543</v>
      </c>
      <c r="G121" s="320" t="s">
        <v>544</v>
      </c>
      <c r="H121" s="320" t="s">
        <v>505</v>
      </c>
      <c r="I121" s="321">
        <v>7.65</v>
      </c>
      <c r="J121" s="320">
        <v>2012</v>
      </c>
      <c r="K121" s="320" t="s">
        <v>545</v>
      </c>
      <c r="L121" s="316">
        <f t="shared" si="1"/>
        <v>120</v>
      </c>
    </row>
    <row r="122" spans="1:12">
      <c r="A122" s="320" t="s">
        <v>684</v>
      </c>
      <c r="B122" s="320" t="s">
        <v>685</v>
      </c>
      <c r="C122" s="320" t="s">
        <v>495</v>
      </c>
      <c r="D122" s="320" t="s">
        <v>491</v>
      </c>
      <c r="E122" s="320">
        <v>0.51500000000000001</v>
      </c>
      <c r="F122" s="320" t="s">
        <v>543</v>
      </c>
      <c r="G122" s="320" t="s">
        <v>544</v>
      </c>
      <c r="H122" s="320" t="s">
        <v>505</v>
      </c>
      <c r="I122" s="321">
        <v>1.58</v>
      </c>
      <c r="J122" s="320">
        <v>2011</v>
      </c>
      <c r="K122" s="320" t="s">
        <v>545</v>
      </c>
      <c r="L122" s="316">
        <f t="shared" si="1"/>
        <v>121</v>
      </c>
    </row>
    <row r="123" spans="1:12">
      <c r="A123" s="320" t="s">
        <v>686</v>
      </c>
      <c r="B123" s="320" t="s">
        <v>687</v>
      </c>
      <c r="C123" s="320" t="s">
        <v>525</v>
      </c>
      <c r="D123" s="320" t="s">
        <v>518</v>
      </c>
      <c r="E123" s="320">
        <v>0.72899999999999998</v>
      </c>
      <c r="F123" s="320" t="s">
        <v>543</v>
      </c>
      <c r="G123" s="320" t="s">
        <v>544</v>
      </c>
      <c r="H123" s="320" t="s">
        <v>505</v>
      </c>
      <c r="I123" s="321">
        <v>28.94</v>
      </c>
      <c r="J123" s="320">
        <v>2011</v>
      </c>
      <c r="K123" s="320" t="s">
        <v>545</v>
      </c>
      <c r="L123" s="316">
        <f t="shared" si="1"/>
        <v>122</v>
      </c>
    </row>
    <row r="124" spans="1:12">
      <c r="A124" s="320" t="s">
        <v>688</v>
      </c>
      <c r="B124" s="320" t="s">
        <v>689</v>
      </c>
      <c r="C124" s="320" t="s">
        <v>495</v>
      </c>
      <c r="D124" s="320" t="s">
        <v>521</v>
      </c>
      <c r="E124" s="320">
        <v>0.55400000000000005</v>
      </c>
      <c r="F124" s="320" t="s">
        <v>543</v>
      </c>
      <c r="G124" s="320" t="s">
        <v>544</v>
      </c>
      <c r="H124" s="320" t="s">
        <v>505</v>
      </c>
      <c r="I124" s="321">
        <v>15.62</v>
      </c>
      <c r="J124" s="320">
        <v>2011</v>
      </c>
      <c r="K124" s="320" t="s">
        <v>545</v>
      </c>
      <c r="L124" s="316">
        <f t="shared" si="1"/>
        <v>123</v>
      </c>
    </row>
    <row r="125" spans="1:12">
      <c r="A125" s="320" t="s">
        <v>690</v>
      </c>
      <c r="B125" s="320" t="s">
        <v>689</v>
      </c>
      <c r="C125" s="320" t="s">
        <v>495</v>
      </c>
      <c r="D125" s="320" t="s">
        <v>521</v>
      </c>
      <c r="E125" s="320">
        <v>0.55400000000000005</v>
      </c>
      <c r="F125" s="320" t="s">
        <v>543</v>
      </c>
      <c r="G125" s="320" t="s">
        <v>544</v>
      </c>
      <c r="H125" s="320" t="s">
        <v>505</v>
      </c>
      <c r="I125" s="321">
        <v>15.62</v>
      </c>
      <c r="J125" s="320">
        <v>2011</v>
      </c>
      <c r="K125" s="320" t="s">
        <v>545</v>
      </c>
      <c r="L125" s="316">
        <f t="shared" si="1"/>
        <v>124</v>
      </c>
    </row>
    <row r="126" spans="1:12">
      <c r="A126" s="320" t="s">
        <v>691</v>
      </c>
      <c r="B126" s="320" t="s">
        <v>689</v>
      </c>
      <c r="C126" s="320" t="s">
        <v>495</v>
      </c>
      <c r="D126" s="320" t="s">
        <v>484</v>
      </c>
      <c r="E126" s="320">
        <v>0.55400000000000005</v>
      </c>
      <c r="F126" s="320" t="s">
        <v>543</v>
      </c>
      <c r="G126" s="320" t="s">
        <v>544</v>
      </c>
      <c r="H126" s="320" t="s">
        <v>505</v>
      </c>
      <c r="I126" s="321">
        <v>15.62</v>
      </c>
      <c r="J126" s="320">
        <v>2011</v>
      </c>
      <c r="K126" s="320" t="s">
        <v>545</v>
      </c>
      <c r="L126" s="316">
        <f t="shared" si="1"/>
        <v>125</v>
      </c>
    </row>
    <row r="127" spans="1:12">
      <c r="A127" s="320" t="s">
        <v>692</v>
      </c>
      <c r="B127" s="320" t="s">
        <v>689</v>
      </c>
      <c r="C127" s="320" t="s">
        <v>495</v>
      </c>
      <c r="D127" s="320" t="s">
        <v>491</v>
      </c>
      <c r="E127" s="320">
        <v>0.55400000000000005</v>
      </c>
      <c r="F127" s="320" t="s">
        <v>543</v>
      </c>
      <c r="G127" s="320" t="s">
        <v>544</v>
      </c>
      <c r="H127" s="320" t="s">
        <v>505</v>
      </c>
      <c r="I127" s="321">
        <v>15.62</v>
      </c>
      <c r="J127" s="320">
        <v>2011</v>
      </c>
      <c r="K127" s="320" t="s">
        <v>545</v>
      </c>
      <c r="L127" s="316">
        <f t="shared" si="1"/>
        <v>126</v>
      </c>
    </row>
    <row r="128" spans="1:12">
      <c r="A128" s="320" t="s">
        <v>693</v>
      </c>
      <c r="B128" s="320" t="s">
        <v>689</v>
      </c>
      <c r="C128" s="320" t="s">
        <v>495</v>
      </c>
      <c r="D128" s="320" t="s">
        <v>694</v>
      </c>
      <c r="E128" s="320">
        <v>0.55400000000000005</v>
      </c>
      <c r="F128" s="320" t="s">
        <v>543</v>
      </c>
      <c r="G128" s="320" t="s">
        <v>544</v>
      </c>
      <c r="H128" s="320" t="s">
        <v>505</v>
      </c>
      <c r="I128" s="321">
        <v>15.62</v>
      </c>
      <c r="J128" s="320">
        <v>2011</v>
      </c>
      <c r="K128" s="320" t="s">
        <v>545</v>
      </c>
      <c r="L128" s="316">
        <f t="shared" si="1"/>
        <v>127</v>
      </c>
    </row>
    <row r="129" spans="1:12">
      <c r="A129" s="320" t="s">
        <v>695</v>
      </c>
      <c r="B129" s="320" t="s">
        <v>689</v>
      </c>
      <c r="C129" s="320" t="s">
        <v>495</v>
      </c>
      <c r="D129" s="320" t="s">
        <v>491</v>
      </c>
      <c r="E129" s="320">
        <v>0.55400000000000005</v>
      </c>
      <c r="F129" s="320" t="s">
        <v>543</v>
      </c>
      <c r="G129" s="320" t="s">
        <v>544</v>
      </c>
      <c r="H129" s="320" t="s">
        <v>505</v>
      </c>
      <c r="I129" s="321">
        <v>15.62</v>
      </c>
      <c r="J129" s="320">
        <v>2011</v>
      </c>
      <c r="K129" s="320" t="s">
        <v>545</v>
      </c>
      <c r="L129" s="316">
        <f t="shared" si="1"/>
        <v>128</v>
      </c>
    </row>
    <row r="130" spans="1:12">
      <c r="A130" s="320" t="s">
        <v>696</v>
      </c>
      <c r="B130" s="320" t="s">
        <v>689</v>
      </c>
      <c r="C130" s="320" t="s">
        <v>495</v>
      </c>
      <c r="D130" s="320" t="s">
        <v>484</v>
      </c>
      <c r="E130" s="320">
        <v>0.55400000000000005</v>
      </c>
      <c r="F130" s="320" t="s">
        <v>543</v>
      </c>
      <c r="G130" s="320" t="s">
        <v>544</v>
      </c>
      <c r="H130" s="320" t="s">
        <v>505</v>
      </c>
      <c r="I130" s="321">
        <v>15.62</v>
      </c>
      <c r="J130" s="320">
        <v>2011</v>
      </c>
      <c r="K130" s="320" t="s">
        <v>545</v>
      </c>
      <c r="L130" s="316">
        <f t="shared" si="1"/>
        <v>129</v>
      </c>
    </row>
    <row r="131" spans="1:12">
      <c r="A131" s="320" t="s">
        <v>697</v>
      </c>
      <c r="B131" s="320" t="s">
        <v>689</v>
      </c>
      <c r="C131" s="320" t="s">
        <v>495</v>
      </c>
      <c r="D131" s="320" t="s">
        <v>491</v>
      </c>
      <c r="E131" s="320">
        <v>0.55400000000000005</v>
      </c>
      <c r="F131" s="320" t="s">
        <v>543</v>
      </c>
      <c r="G131" s="320" t="s">
        <v>544</v>
      </c>
      <c r="H131" s="320" t="s">
        <v>505</v>
      </c>
      <c r="I131" s="321">
        <v>15.62</v>
      </c>
      <c r="J131" s="320">
        <v>2011</v>
      </c>
      <c r="K131" s="320" t="s">
        <v>545</v>
      </c>
      <c r="L131" s="316">
        <f t="shared" ref="L131:L194" si="2">1+L130</f>
        <v>130</v>
      </c>
    </row>
    <row r="132" spans="1:12">
      <c r="A132" s="320" t="s">
        <v>698</v>
      </c>
      <c r="B132" s="320" t="s">
        <v>689</v>
      </c>
      <c r="C132" s="320" t="s">
        <v>495</v>
      </c>
      <c r="D132" s="320" t="s">
        <v>491</v>
      </c>
      <c r="E132" s="320">
        <v>0.55400000000000005</v>
      </c>
      <c r="F132" s="320" t="s">
        <v>543</v>
      </c>
      <c r="G132" s="320" t="s">
        <v>544</v>
      </c>
      <c r="H132" s="320" t="s">
        <v>505</v>
      </c>
      <c r="I132" s="321">
        <v>15.62</v>
      </c>
      <c r="J132" s="320">
        <v>2011</v>
      </c>
      <c r="K132" s="320" t="s">
        <v>545</v>
      </c>
      <c r="L132" s="316">
        <f t="shared" si="2"/>
        <v>131</v>
      </c>
    </row>
    <row r="133" spans="1:12">
      <c r="A133" s="320" t="s">
        <v>699</v>
      </c>
      <c r="B133" s="320" t="s">
        <v>689</v>
      </c>
      <c r="C133" s="320" t="s">
        <v>495</v>
      </c>
      <c r="D133" s="320" t="s">
        <v>491</v>
      </c>
      <c r="E133" s="320">
        <v>0.55400000000000005</v>
      </c>
      <c r="F133" s="320" t="s">
        <v>543</v>
      </c>
      <c r="G133" s="320" t="s">
        <v>544</v>
      </c>
      <c r="H133" s="320" t="s">
        <v>505</v>
      </c>
      <c r="I133" s="321">
        <v>15.62</v>
      </c>
      <c r="J133" s="320">
        <v>2011</v>
      </c>
      <c r="K133" s="320" t="s">
        <v>545</v>
      </c>
      <c r="L133" s="316">
        <f t="shared" si="2"/>
        <v>132</v>
      </c>
    </row>
    <row r="134" spans="1:12">
      <c r="A134" s="320" t="s">
        <v>700</v>
      </c>
      <c r="B134" s="320" t="s">
        <v>689</v>
      </c>
      <c r="C134" s="320" t="s">
        <v>495</v>
      </c>
      <c r="D134" s="320" t="s">
        <v>484</v>
      </c>
      <c r="E134" s="320">
        <v>0.55400000000000005</v>
      </c>
      <c r="F134" s="320" t="s">
        <v>543</v>
      </c>
      <c r="G134" s="320" t="s">
        <v>544</v>
      </c>
      <c r="H134" s="320" t="s">
        <v>505</v>
      </c>
      <c r="I134" s="321">
        <v>15.62</v>
      </c>
      <c r="J134" s="320">
        <v>2011</v>
      </c>
      <c r="K134" s="320" t="s">
        <v>545</v>
      </c>
      <c r="L134" s="316">
        <f t="shared" si="2"/>
        <v>133</v>
      </c>
    </row>
    <row r="135" spans="1:12">
      <c r="A135" s="320" t="s">
        <v>701</v>
      </c>
      <c r="B135" s="320" t="s">
        <v>689</v>
      </c>
      <c r="C135" s="320" t="s">
        <v>495</v>
      </c>
      <c r="D135" s="320" t="s">
        <v>484</v>
      </c>
      <c r="E135" s="320">
        <v>0.55400000000000005</v>
      </c>
      <c r="F135" s="320" t="s">
        <v>543</v>
      </c>
      <c r="G135" s="320" t="s">
        <v>544</v>
      </c>
      <c r="H135" s="320" t="s">
        <v>505</v>
      </c>
      <c r="I135" s="321">
        <v>15.62</v>
      </c>
      <c r="J135" s="320">
        <v>2011</v>
      </c>
      <c r="K135" s="320" t="s">
        <v>545</v>
      </c>
      <c r="L135" s="316">
        <f t="shared" si="2"/>
        <v>134</v>
      </c>
    </row>
    <row r="136" spans="1:12">
      <c r="A136" s="320" t="s">
        <v>702</v>
      </c>
      <c r="B136" s="320" t="s">
        <v>689</v>
      </c>
      <c r="C136" s="320" t="s">
        <v>495</v>
      </c>
      <c r="D136" s="320" t="s">
        <v>521</v>
      </c>
      <c r="E136" s="320">
        <v>0.55400000000000005</v>
      </c>
      <c r="F136" s="320" t="s">
        <v>543</v>
      </c>
      <c r="G136" s="320" t="s">
        <v>544</v>
      </c>
      <c r="H136" s="320" t="s">
        <v>505</v>
      </c>
      <c r="I136" s="321">
        <v>15.62</v>
      </c>
      <c r="J136" s="320">
        <v>2011</v>
      </c>
      <c r="K136" s="320" t="s">
        <v>545</v>
      </c>
      <c r="L136" s="316">
        <f t="shared" si="2"/>
        <v>135</v>
      </c>
    </row>
    <row r="137" spans="1:12">
      <c r="A137" s="320" t="s">
        <v>703</v>
      </c>
      <c r="B137" s="320" t="s">
        <v>689</v>
      </c>
      <c r="C137" s="320" t="s">
        <v>495</v>
      </c>
      <c r="D137" s="320" t="s">
        <v>484</v>
      </c>
      <c r="E137" s="320">
        <v>0.55400000000000005</v>
      </c>
      <c r="F137" s="320" t="s">
        <v>543</v>
      </c>
      <c r="G137" s="320" t="s">
        <v>544</v>
      </c>
      <c r="H137" s="320" t="s">
        <v>505</v>
      </c>
      <c r="I137" s="321">
        <v>15.62</v>
      </c>
      <c r="J137" s="320">
        <v>2011</v>
      </c>
      <c r="K137" s="320" t="s">
        <v>545</v>
      </c>
      <c r="L137" s="316">
        <f t="shared" si="2"/>
        <v>136</v>
      </c>
    </row>
    <row r="138" spans="1:12">
      <c r="A138" s="320" t="s">
        <v>704</v>
      </c>
      <c r="B138" s="320" t="s">
        <v>689</v>
      </c>
      <c r="C138" s="320" t="s">
        <v>495</v>
      </c>
      <c r="D138" s="320" t="s">
        <v>491</v>
      </c>
      <c r="E138" s="320">
        <v>0.55400000000000005</v>
      </c>
      <c r="F138" s="320" t="s">
        <v>543</v>
      </c>
      <c r="G138" s="320" t="s">
        <v>544</v>
      </c>
      <c r="H138" s="320" t="s">
        <v>505</v>
      </c>
      <c r="I138" s="321">
        <v>15.62</v>
      </c>
      <c r="J138" s="320">
        <v>2011</v>
      </c>
      <c r="K138" s="320" t="s">
        <v>545</v>
      </c>
      <c r="L138" s="316">
        <f t="shared" si="2"/>
        <v>137</v>
      </c>
    </row>
    <row r="139" spans="1:12">
      <c r="A139" s="320" t="s">
        <v>705</v>
      </c>
      <c r="B139" s="320" t="s">
        <v>689</v>
      </c>
      <c r="C139" s="320" t="s">
        <v>495</v>
      </c>
      <c r="D139" s="320" t="s">
        <v>491</v>
      </c>
      <c r="E139" s="320">
        <v>0.55400000000000005</v>
      </c>
      <c r="F139" s="320" t="s">
        <v>543</v>
      </c>
      <c r="G139" s="320" t="s">
        <v>544</v>
      </c>
      <c r="H139" s="320" t="s">
        <v>505</v>
      </c>
      <c r="I139" s="321">
        <v>15.62</v>
      </c>
      <c r="J139" s="320">
        <v>2011</v>
      </c>
      <c r="K139" s="320" t="s">
        <v>545</v>
      </c>
      <c r="L139" s="316">
        <f t="shared" si="2"/>
        <v>138</v>
      </c>
    </row>
    <row r="140" spans="1:12">
      <c r="A140" s="320" t="s">
        <v>706</v>
      </c>
      <c r="B140" s="320" t="s">
        <v>689</v>
      </c>
      <c r="C140" s="320" t="s">
        <v>495</v>
      </c>
      <c r="D140" s="320" t="s">
        <v>491</v>
      </c>
      <c r="E140" s="320">
        <v>0.55400000000000005</v>
      </c>
      <c r="F140" s="320" t="s">
        <v>543</v>
      </c>
      <c r="G140" s="320" t="s">
        <v>544</v>
      </c>
      <c r="H140" s="320" t="s">
        <v>505</v>
      </c>
      <c r="I140" s="321">
        <v>15.62</v>
      </c>
      <c r="J140" s="320">
        <v>2011</v>
      </c>
      <c r="K140" s="320" t="s">
        <v>545</v>
      </c>
      <c r="L140" s="316">
        <f t="shared" si="2"/>
        <v>139</v>
      </c>
    </row>
    <row r="141" spans="1:12">
      <c r="A141" s="320" t="s">
        <v>707</v>
      </c>
      <c r="B141" s="320" t="s">
        <v>689</v>
      </c>
      <c r="C141" s="320" t="s">
        <v>495</v>
      </c>
      <c r="D141" s="320" t="s">
        <v>694</v>
      </c>
      <c r="E141" s="320">
        <v>0.55400000000000005</v>
      </c>
      <c r="F141" s="320" t="s">
        <v>543</v>
      </c>
      <c r="G141" s="320" t="s">
        <v>544</v>
      </c>
      <c r="H141" s="320" t="s">
        <v>505</v>
      </c>
      <c r="I141" s="321">
        <v>15.62</v>
      </c>
      <c r="J141" s="320">
        <v>2011</v>
      </c>
      <c r="K141" s="320" t="s">
        <v>545</v>
      </c>
      <c r="L141" s="316">
        <f t="shared" si="2"/>
        <v>140</v>
      </c>
    </row>
    <row r="142" spans="1:12">
      <c r="A142" s="320" t="s">
        <v>708</v>
      </c>
      <c r="B142" s="320" t="s">
        <v>689</v>
      </c>
      <c r="C142" s="320" t="s">
        <v>495</v>
      </c>
      <c r="D142" s="320" t="s">
        <v>521</v>
      </c>
      <c r="E142" s="320">
        <v>0.55400000000000005</v>
      </c>
      <c r="F142" s="320" t="s">
        <v>543</v>
      </c>
      <c r="G142" s="320" t="s">
        <v>544</v>
      </c>
      <c r="H142" s="320" t="s">
        <v>505</v>
      </c>
      <c r="I142" s="321">
        <v>15.62</v>
      </c>
      <c r="J142" s="320">
        <v>2011</v>
      </c>
      <c r="K142" s="320" t="s">
        <v>545</v>
      </c>
      <c r="L142" s="316">
        <f t="shared" si="2"/>
        <v>141</v>
      </c>
    </row>
    <row r="143" spans="1:12">
      <c r="A143" s="320" t="s">
        <v>709</v>
      </c>
      <c r="B143" s="320" t="s">
        <v>689</v>
      </c>
      <c r="C143" s="320" t="s">
        <v>495</v>
      </c>
      <c r="D143" s="320" t="s">
        <v>694</v>
      </c>
      <c r="E143" s="320">
        <v>0.55400000000000005</v>
      </c>
      <c r="F143" s="320" t="s">
        <v>543</v>
      </c>
      <c r="G143" s="320" t="s">
        <v>544</v>
      </c>
      <c r="H143" s="320" t="s">
        <v>505</v>
      </c>
      <c r="I143" s="321">
        <v>15.62</v>
      </c>
      <c r="J143" s="320">
        <v>2011</v>
      </c>
      <c r="K143" s="320" t="s">
        <v>545</v>
      </c>
      <c r="L143" s="316">
        <f t="shared" si="2"/>
        <v>142</v>
      </c>
    </row>
    <row r="144" spans="1:12">
      <c r="A144" s="320" t="s">
        <v>710</v>
      </c>
      <c r="B144" s="320" t="s">
        <v>689</v>
      </c>
      <c r="C144" s="320" t="s">
        <v>495</v>
      </c>
      <c r="D144" s="320" t="s">
        <v>491</v>
      </c>
      <c r="E144" s="320">
        <v>0.55400000000000005</v>
      </c>
      <c r="F144" s="320" t="s">
        <v>543</v>
      </c>
      <c r="G144" s="320" t="s">
        <v>544</v>
      </c>
      <c r="H144" s="320" t="s">
        <v>505</v>
      </c>
      <c r="I144" s="321">
        <v>15.62</v>
      </c>
      <c r="J144" s="320">
        <v>2011</v>
      </c>
      <c r="K144" s="320" t="s">
        <v>545</v>
      </c>
      <c r="L144" s="316">
        <f t="shared" si="2"/>
        <v>143</v>
      </c>
    </row>
    <row r="145" spans="1:12">
      <c r="A145" s="320" t="s">
        <v>711</v>
      </c>
      <c r="B145" s="320" t="s">
        <v>689</v>
      </c>
      <c r="C145" s="320" t="s">
        <v>495</v>
      </c>
      <c r="D145" s="320" t="s">
        <v>521</v>
      </c>
      <c r="E145" s="320">
        <v>0.55400000000000005</v>
      </c>
      <c r="F145" s="320" t="s">
        <v>543</v>
      </c>
      <c r="G145" s="320" t="s">
        <v>544</v>
      </c>
      <c r="H145" s="320" t="s">
        <v>505</v>
      </c>
      <c r="I145" s="321">
        <v>15.62</v>
      </c>
      <c r="J145" s="320">
        <v>2011</v>
      </c>
      <c r="K145" s="320" t="s">
        <v>545</v>
      </c>
      <c r="L145" s="316">
        <f t="shared" si="2"/>
        <v>144</v>
      </c>
    </row>
    <row r="146" spans="1:12">
      <c r="A146" s="320" t="s">
        <v>712</v>
      </c>
      <c r="B146" s="320" t="s">
        <v>689</v>
      </c>
      <c r="C146" s="320" t="s">
        <v>495</v>
      </c>
      <c r="D146" s="320" t="s">
        <v>491</v>
      </c>
      <c r="E146" s="320">
        <v>0.55400000000000005</v>
      </c>
      <c r="F146" s="320" t="s">
        <v>543</v>
      </c>
      <c r="G146" s="320" t="s">
        <v>544</v>
      </c>
      <c r="H146" s="320" t="s">
        <v>505</v>
      </c>
      <c r="I146" s="321">
        <v>15.62</v>
      </c>
      <c r="J146" s="320">
        <v>2011</v>
      </c>
      <c r="K146" s="320" t="s">
        <v>545</v>
      </c>
      <c r="L146" s="316">
        <f t="shared" si="2"/>
        <v>145</v>
      </c>
    </row>
    <row r="147" spans="1:12">
      <c r="A147" s="320" t="s">
        <v>713</v>
      </c>
      <c r="B147" s="320" t="s">
        <v>689</v>
      </c>
      <c r="C147" s="320" t="s">
        <v>495</v>
      </c>
      <c r="D147" s="320" t="s">
        <v>491</v>
      </c>
      <c r="E147" s="320">
        <v>0.55400000000000005</v>
      </c>
      <c r="F147" s="320" t="s">
        <v>543</v>
      </c>
      <c r="G147" s="320" t="s">
        <v>544</v>
      </c>
      <c r="H147" s="320" t="s">
        <v>505</v>
      </c>
      <c r="I147" s="321">
        <v>15.62</v>
      </c>
      <c r="J147" s="320">
        <v>2011</v>
      </c>
      <c r="K147" s="320" t="s">
        <v>545</v>
      </c>
      <c r="L147" s="316">
        <f t="shared" si="2"/>
        <v>146</v>
      </c>
    </row>
    <row r="148" spans="1:12">
      <c r="A148" s="320" t="s">
        <v>714</v>
      </c>
      <c r="B148" s="320" t="s">
        <v>689</v>
      </c>
      <c r="C148" s="320" t="s">
        <v>495</v>
      </c>
      <c r="D148" s="320" t="s">
        <v>491</v>
      </c>
      <c r="E148" s="320">
        <v>0.55400000000000005</v>
      </c>
      <c r="F148" s="320" t="s">
        <v>543</v>
      </c>
      <c r="G148" s="320" t="s">
        <v>544</v>
      </c>
      <c r="H148" s="320" t="s">
        <v>505</v>
      </c>
      <c r="I148" s="321">
        <v>15.62</v>
      </c>
      <c r="J148" s="320">
        <v>2011</v>
      </c>
      <c r="K148" s="320" t="s">
        <v>545</v>
      </c>
      <c r="L148" s="316">
        <f t="shared" si="2"/>
        <v>147</v>
      </c>
    </row>
    <row r="149" spans="1:12">
      <c r="A149" s="320" t="s">
        <v>715</v>
      </c>
      <c r="B149" s="320" t="s">
        <v>689</v>
      </c>
      <c r="C149" s="320" t="s">
        <v>495</v>
      </c>
      <c r="D149" s="320" t="s">
        <v>491</v>
      </c>
      <c r="E149" s="320">
        <v>0.55400000000000005</v>
      </c>
      <c r="F149" s="320" t="s">
        <v>543</v>
      </c>
      <c r="G149" s="320" t="s">
        <v>544</v>
      </c>
      <c r="H149" s="320" t="s">
        <v>505</v>
      </c>
      <c r="I149" s="321">
        <v>15.62</v>
      </c>
      <c r="J149" s="320">
        <v>2011</v>
      </c>
      <c r="K149" s="320" t="s">
        <v>545</v>
      </c>
      <c r="L149" s="316">
        <f t="shared" si="2"/>
        <v>148</v>
      </c>
    </row>
    <row r="150" spans="1:12">
      <c r="A150" s="320" t="s">
        <v>716</v>
      </c>
      <c r="B150" s="320" t="s">
        <v>689</v>
      </c>
      <c r="C150" s="320" t="s">
        <v>495</v>
      </c>
      <c r="D150" s="320" t="s">
        <v>491</v>
      </c>
      <c r="E150" s="320">
        <v>0.55400000000000005</v>
      </c>
      <c r="F150" s="320" t="s">
        <v>543</v>
      </c>
      <c r="G150" s="320" t="s">
        <v>544</v>
      </c>
      <c r="H150" s="320" t="s">
        <v>505</v>
      </c>
      <c r="I150" s="321">
        <v>15.62</v>
      </c>
      <c r="J150" s="320">
        <v>2011</v>
      </c>
      <c r="K150" s="320" t="s">
        <v>545</v>
      </c>
      <c r="L150" s="316">
        <f t="shared" si="2"/>
        <v>149</v>
      </c>
    </row>
    <row r="151" spans="1:12">
      <c r="A151" s="320" t="s">
        <v>717</v>
      </c>
      <c r="B151" s="320" t="s">
        <v>689</v>
      </c>
      <c r="C151" s="320" t="s">
        <v>495</v>
      </c>
      <c r="D151" s="320" t="s">
        <v>484</v>
      </c>
      <c r="E151" s="320">
        <v>0.55400000000000005</v>
      </c>
      <c r="F151" s="320" t="s">
        <v>543</v>
      </c>
      <c r="G151" s="320" t="s">
        <v>544</v>
      </c>
      <c r="H151" s="320" t="s">
        <v>505</v>
      </c>
      <c r="I151" s="321">
        <v>15.62</v>
      </c>
      <c r="J151" s="320">
        <v>2011</v>
      </c>
      <c r="K151" s="320" t="s">
        <v>545</v>
      </c>
      <c r="L151" s="316">
        <f t="shared" si="2"/>
        <v>150</v>
      </c>
    </row>
    <row r="152" spans="1:12">
      <c r="A152" s="320" t="s">
        <v>718</v>
      </c>
      <c r="B152" s="320" t="s">
        <v>689</v>
      </c>
      <c r="C152" s="320" t="s">
        <v>495</v>
      </c>
      <c r="D152" s="320" t="s">
        <v>491</v>
      </c>
      <c r="E152" s="320">
        <v>0.55400000000000005</v>
      </c>
      <c r="F152" s="320" t="s">
        <v>543</v>
      </c>
      <c r="G152" s="320" t="s">
        <v>544</v>
      </c>
      <c r="H152" s="320" t="s">
        <v>505</v>
      </c>
      <c r="I152" s="321">
        <v>15.62</v>
      </c>
      <c r="J152" s="320">
        <v>2011</v>
      </c>
      <c r="K152" s="320" t="s">
        <v>545</v>
      </c>
      <c r="L152" s="316">
        <f t="shared" si="2"/>
        <v>151</v>
      </c>
    </row>
    <row r="153" spans="1:12">
      <c r="A153" s="320" t="s">
        <v>719</v>
      </c>
      <c r="B153" s="320" t="s">
        <v>689</v>
      </c>
      <c r="C153" s="320" t="s">
        <v>495</v>
      </c>
      <c r="D153" s="320" t="s">
        <v>484</v>
      </c>
      <c r="E153" s="320">
        <v>0.55400000000000005</v>
      </c>
      <c r="F153" s="320" t="s">
        <v>543</v>
      </c>
      <c r="G153" s="320" t="s">
        <v>544</v>
      </c>
      <c r="H153" s="320" t="s">
        <v>505</v>
      </c>
      <c r="I153" s="321">
        <v>15.62</v>
      </c>
      <c r="J153" s="320">
        <v>2011</v>
      </c>
      <c r="K153" s="320" t="s">
        <v>545</v>
      </c>
      <c r="L153" s="316">
        <f t="shared" si="2"/>
        <v>152</v>
      </c>
    </row>
    <row r="154" spans="1:12">
      <c r="A154" s="320" t="s">
        <v>720</v>
      </c>
      <c r="B154" s="320" t="s">
        <v>689</v>
      </c>
      <c r="C154" s="320" t="s">
        <v>495</v>
      </c>
      <c r="D154" s="320" t="s">
        <v>491</v>
      </c>
      <c r="E154" s="320">
        <v>0.55400000000000005</v>
      </c>
      <c r="F154" s="320" t="s">
        <v>543</v>
      </c>
      <c r="G154" s="320" t="s">
        <v>544</v>
      </c>
      <c r="H154" s="320" t="s">
        <v>505</v>
      </c>
      <c r="I154" s="321">
        <v>15.62</v>
      </c>
      <c r="J154" s="320">
        <v>2011</v>
      </c>
      <c r="K154" s="320" t="s">
        <v>545</v>
      </c>
      <c r="L154" s="316">
        <f t="shared" si="2"/>
        <v>153</v>
      </c>
    </row>
    <row r="155" spans="1:12">
      <c r="A155" s="320" t="s">
        <v>721</v>
      </c>
      <c r="B155" s="320" t="s">
        <v>689</v>
      </c>
      <c r="C155" s="320" t="s">
        <v>495</v>
      </c>
      <c r="D155" s="320" t="s">
        <v>491</v>
      </c>
      <c r="E155" s="320">
        <v>0.55400000000000005</v>
      </c>
      <c r="F155" s="320" t="s">
        <v>543</v>
      </c>
      <c r="G155" s="320" t="s">
        <v>544</v>
      </c>
      <c r="H155" s="320" t="s">
        <v>505</v>
      </c>
      <c r="I155" s="321">
        <v>15.62</v>
      </c>
      <c r="J155" s="320">
        <v>2011</v>
      </c>
      <c r="K155" s="320" t="s">
        <v>545</v>
      </c>
      <c r="L155" s="316">
        <f t="shared" si="2"/>
        <v>154</v>
      </c>
    </row>
    <row r="156" spans="1:12">
      <c r="A156" s="320" t="s">
        <v>722</v>
      </c>
      <c r="B156" s="320" t="s">
        <v>689</v>
      </c>
      <c r="C156" s="320" t="s">
        <v>495</v>
      </c>
      <c r="D156" s="320" t="s">
        <v>484</v>
      </c>
      <c r="E156" s="320">
        <v>0.55400000000000005</v>
      </c>
      <c r="F156" s="320" t="s">
        <v>543</v>
      </c>
      <c r="G156" s="320" t="s">
        <v>544</v>
      </c>
      <c r="H156" s="320" t="s">
        <v>505</v>
      </c>
      <c r="I156" s="321">
        <v>15.62</v>
      </c>
      <c r="J156" s="320">
        <v>2011</v>
      </c>
      <c r="K156" s="320" t="s">
        <v>545</v>
      </c>
      <c r="L156" s="316">
        <f t="shared" si="2"/>
        <v>155</v>
      </c>
    </row>
    <row r="157" spans="1:12">
      <c r="A157" s="320" t="s">
        <v>723</v>
      </c>
      <c r="B157" s="320" t="s">
        <v>689</v>
      </c>
      <c r="C157" s="320" t="s">
        <v>495</v>
      </c>
      <c r="D157" s="320" t="s">
        <v>491</v>
      </c>
      <c r="E157" s="320">
        <v>0.55400000000000005</v>
      </c>
      <c r="F157" s="320" t="s">
        <v>543</v>
      </c>
      <c r="G157" s="320" t="s">
        <v>544</v>
      </c>
      <c r="H157" s="320" t="s">
        <v>505</v>
      </c>
      <c r="I157" s="321">
        <v>15.62</v>
      </c>
      <c r="J157" s="320">
        <v>2011</v>
      </c>
      <c r="K157" s="320" t="s">
        <v>545</v>
      </c>
      <c r="L157" s="316">
        <f t="shared" si="2"/>
        <v>156</v>
      </c>
    </row>
    <row r="158" spans="1:12">
      <c r="A158" s="320" t="s">
        <v>724</v>
      </c>
      <c r="B158" s="320" t="s">
        <v>725</v>
      </c>
      <c r="C158" s="320" t="s">
        <v>525</v>
      </c>
      <c r="D158" s="320" t="s">
        <v>484</v>
      </c>
      <c r="E158" s="320">
        <v>0.745</v>
      </c>
      <c r="F158" s="320" t="s">
        <v>543</v>
      </c>
      <c r="G158" s="320" t="s">
        <v>544</v>
      </c>
      <c r="H158" s="320" t="s">
        <v>505</v>
      </c>
      <c r="I158" s="321">
        <v>74.5</v>
      </c>
      <c r="J158" s="320">
        <v>2011</v>
      </c>
      <c r="K158" s="320" t="s">
        <v>545</v>
      </c>
      <c r="L158" s="316">
        <f t="shared" si="2"/>
        <v>157</v>
      </c>
    </row>
    <row r="159" spans="1:12">
      <c r="A159" s="320" t="s">
        <v>726</v>
      </c>
      <c r="B159" s="320" t="s">
        <v>513</v>
      </c>
      <c r="C159" s="320" t="s">
        <v>510</v>
      </c>
      <c r="D159" s="320" t="s">
        <v>518</v>
      </c>
      <c r="E159" s="320">
        <v>0.91100000000000003</v>
      </c>
      <c r="F159" s="320" t="s">
        <v>543</v>
      </c>
      <c r="G159" s="320" t="s">
        <v>544</v>
      </c>
      <c r="H159" s="320" t="s">
        <v>505</v>
      </c>
      <c r="I159" s="321">
        <v>63.25</v>
      </c>
      <c r="J159" s="320">
        <v>2012</v>
      </c>
      <c r="K159" s="320" t="s">
        <v>545</v>
      </c>
      <c r="L159" s="316">
        <f t="shared" si="2"/>
        <v>158</v>
      </c>
    </row>
    <row r="160" spans="1:12">
      <c r="A160" s="320" t="s">
        <v>727</v>
      </c>
      <c r="B160" s="320" t="s">
        <v>513</v>
      </c>
      <c r="C160" s="320" t="s">
        <v>510</v>
      </c>
      <c r="D160" s="320" t="s">
        <v>694</v>
      </c>
      <c r="E160" s="320">
        <v>0.91100000000000003</v>
      </c>
      <c r="F160" s="320" t="s">
        <v>543</v>
      </c>
      <c r="G160" s="320" t="s">
        <v>544</v>
      </c>
      <c r="H160" s="320" t="s">
        <v>505</v>
      </c>
      <c r="I160" s="321">
        <v>63.25</v>
      </c>
      <c r="J160" s="320">
        <v>2012</v>
      </c>
      <c r="K160" s="320" t="s">
        <v>545</v>
      </c>
      <c r="L160" s="316">
        <f t="shared" si="2"/>
        <v>159</v>
      </c>
    </row>
    <row r="161" spans="1:12">
      <c r="A161" s="320" t="s">
        <v>512</v>
      </c>
      <c r="B161" s="320" t="s">
        <v>513</v>
      </c>
      <c r="C161" s="320" t="s">
        <v>510</v>
      </c>
      <c r="D161" s="320" t="s">
        <v>514</v>
      </c>
      <c r="E161" s="320">
        <v>0.91100000000000003</v>
      </c>
      <c r="F161" s="320" t="s">
        <v>543</v>
      </c>
      <c r="G161" s="320" t="s">
        <v>544</v>
      </c>
      <c r="H161" s="320" t="s">
        <v>505</v>
      </c>
      <c r="I161" s="321">
        <v>63.25</v>
      </c>
      <c r="J161" s="320">
        <v>2012</v>
      </c>
      <c r="K161" s="320" t="s">
        <v>545</v>
      </c>
      <c r="L161" s="316">
        <f t="shared" si="2"/>
        <v>160</v>
      </c>
    </row>
    <row r="162" spans="1:12">
      <c r="A162" s="320" t="s">
        <v>728</v>
      </c>
      <c r="B162" s="320" t="s">
        <v>513</v>
      </c>
      <c r="C162" s="320" t="s">
        <v>510</v>
      </c>
      <c r="D162" s="320" t="s">
        <v>518</v>
      </c>
      <c r="E162" s="320">
        <v>0.91100000000000003</v>
      </c>
      <c r="F162" s="320" t="s">
        <v>543</v>
      </c>
      <c r="G162" s="320" t="s">
        <v>544</v>
      </c>
      <c r="H162" s="320" t="s">
        <v>505</v>
      </c>
      <c r="I162" s="321">
        <v>63.25</v>
      </c>
      <c r="J162" s="320">
        <v>2012</v>
      </c>
      <c r="K162" s="320" t="s">
        <v>545</v>
      </c>
      <c r="L162" s="316">
        <f t="shared" si="2"/>
        <v>161</v>
      </c>
    </row>
    <row r="163" spans="1:12">
      <c r="A163" s="320" t="s">
        <v>729</v>
      </c>
      <c r="B163" s="320" t="s">
        <v>513</v>
      </c>
      <c r="C163" s="320" t="s">
        <v>510</v>
      </c>
      <c r="D163" s="320" t="s">
        <v>518</v>
      </c>
      <c r="E163" s="320">
        <v>0.91100000000000003</v>
      </c>
      <c r="F163" s="320" t="s">
        <v>543</v>
      </c>
      <c r="G163" s="320" t="s">
        <v>544</v>
      </c>
      <c r="H163" s="320" t="s">
        <v>505</v>
      </c>
      <c r="I163" s="321">
        <v>63.25</v>
      </c>
      <c r="J163" s="320">
        <v>2012</v>
      </c>
      <c r="K163" s="320" t="s">
        <v>545</v>
      </c>
      <c r="L163" s="316">
        <f t="shared" si="2"/>
        <v>162</v>
      </c>
    </row>
    <row r="164" spans="1:12">
      <c r="A164" s="320" t="s">
        <v>730</v>
      </c>
      <c r="B164" s="320" t="s">
        <v>513</v>
      </c>
      <c r="C164" s="320" t="s">
        <v>510</v>
      </c>
      <c r="D164" s="320" t="s">
        <v>514</v>
      </c>
      <c r="E164" s="320">
        <v>0.91100000000000003</v>
      </c>
      <c r="F164" s="320" t="s">
        <v>543</v>
      </c>
      <c r="G164" s="320" t="s">
        <v>544</v>
      </c>
      <c r="H164" s="320" t="s">
        <v>505</v>
      </c>
      <c r="I164" s="321">
        <v>63.25</v>
      </c>
      <c r="J164" s="320">
        <v>2012</v>
      </c>
      <c r="K164" s="320" t="s">
        <v>545</v>
      </c>
      <c r="L164" s="316">
        <f t="shared" si="2"/>
        <v>163</v>
      </c>
    </row>
    <row r="165" spans="1:12">
      <c r="A165" s="320" t="s">
        <v>1469</v>
      </c>
      <c r="B165" s="320" t="s">
        <v>513</v>
      </c>
      <c r="C165" s="320" t="s">
        <v>510</v>
      </c>
      <c r="D165" s="320" t="s">
        <v>518</v>
      </c>
      <c r="E165" s="320">
        <v>0.91100000000000003</v>
      </c>
      <c r="F165" s="320" t="s">
        <v>543</v>
      </c>
      <c r="G165" s="320" t="s">
        <v>544</v>
      </c>
      <c r="H165" s="320" t="s">
        <v>505</v>
      </c>
      <c r="I165" s="321">
        <v>63.25</v>
      </c>
      <c r="J165" s="320">
        <v>2012</v>
      </c>
      <c r="K165" s="320" t="s">
        <v>545</v>
      </c>
      <c r="L165" s="316">
        <f t="shared" si="2"/>
        <v>164</v>
      </c>
    </row>
    <row r="166" spans="1:12">
      <c r="A166" s="320" t="s">
        <v>731</v>
      </c>
      <c r="B166" s="320" t="s">
        <v>513</v>
      </c>
      <c r="C166" s="320" t="s">
        <v>510</v>
      </c>
      <c r="D166" s="320" t="s">
        <v>694</v>
      </c>
      <c r="E166" s="320">
        <v>0.91100000000000003</v>
      </c>
      <c r="F166" s="320" t="s">
        <v>543</v>
      </c>
      <c r="G166" s="320" t="s">
        <v>544</v>
      </c>
      <c r="H166" s="320" t="s">
        <v>505</v>
      </c>
      <c r="I166" s="321">
        <v>63.25</v>
      </c>
      <c r="J166" s="320">
        <v>2012</v>
      </c>
      <c r="K166" s="320" t="s">
        <v>545</v>
      </c>
      <c r="L166" s="316">
        <f t="shared" si="2"/>
        <v>165</v>
      </c>
    </row>
    <row r="167" spans="1:12">
      <c r="A167" s="320" t="s">
        <v>732</v>
      </c>
      <c r="B167" s="320" t="s">
        <v>513</v>
      </c>
      <c r="C167" s="320" t="s">
        <v>510</v>
      </c>
      <c r="D167" s="320" t="s">
        <v>514</v>
      </c>
      <c r="E167" s="320">
        <v>0.91100000000000003</v>
      </c>
      <c r="F167" s="320" t="s">
        <v>543</v>
      </c>
      <c r="G167" s="320" t="s">
        <v>544</v>
      </c>
      <c r="H167" s="320" t="s">
        <v>505</v>
      </c>
      <c r="I167" s="321">
        <v>63.25</v>
      </c>
      <c r="J167" s="320">
        <v>2012</v>
      </c>
      <c r="K167" s="320" t="s">
        <v>545</v>
      </c>
      <c r="L167" s="316">
        <f t="shared" si="2"/>
        <v>166</v>
      </c>
    </row>
    <row r="168" spans="1:12">
      <c r="A168" s="320" t="s">
        <v>733</v>
      </c>
      <c r="B168" s="320" t="s">
        <v>513</v>
      </c>
      <c r="C168" s="320" t="s">
        <v>510</v>
      </c>
      <c r="D168" s="320" t="s">
        <v>514</v>
      </c>
      <c r="E168" s="320">
        <v>0.91100000000000003</v>
      </c>
      <c r="F168" s="320" t="s">
        <v>543</v>
      </c>
      <c r="G168" s="320" t="s">
        <v>544</v>
      </c>
      <c r="H168" s="320" t="s">
        <v>505</v>
      </c>
      <c r="I168" s="321">
        <v>63.25</v>
      </c>
      <c r="J168" s="320">
        <v>2012</v>
      </c>
      <c r="K168" s="320" t="s">
        <v>545</v>
      </c>
      <c r="L168" s="316">
        <f t="shared" si="2"/>
        <v>167</v>
      </c>
    </row>
    <row r="169" spans="1:12">
      <c r="A169" s="320" t="s">
        <v>734</v>
      </c>
      <c r="B169" s="320" t="s">
        <v>513</v>
      </c>
      <c r="C169" s="320" t="s">
        <v>510</v>
      </c>
      <c r="D169" s="320" t="s">
        <v>694</v>
      </c>
      <c r="E169" s="320">
        <v>0.91100000000000003</v>
      </c>
      <c r="F169" s="320" t="s">
        <v>543</v>
      </c>
      <c r="G169" s="320" t="s">
        <v>544</v>
      </c>
      <c r="H169" s="320" t="s">
        <v>505</v>
      </c>
      <c r="I169" s="321">
        <v>63.25</v>
      </c>
      <c r="J169" s="320">
        <v>2012</v>
      </c>
      <c r="K169" s="320" t="s">
        <v>545</v>
      </c>
      <c r="L169" s="316">
        <f t="shared" si="2"/>
        <v>168</v>
      </c>
    </row>
    <row r="170" spans="1:12">
      <c r="A170" s="320" t="s">
        <v>735</v>
      </c>
      <c r="B170" s="320" t="s">
        <v>513</v>
      </c>
      <c r="C170" s="320" t="s">
        <v>510</v>
      </c>
      <c r="D170" s="320" t="s">
        <v>514</v>
      </c>
      <c r="E170" s="320">
        <v>0.91100000000000003</v>
      </c>
      <c r="F170" s="320" t="s">
        <v>543</v>
      </c>
      <c r="G170" s="320" t="s">
        <v>544</v>
      </c>
      <c r="H170" s="320" t="s">
        <v>505</v>
      </c>
      <c r="I170" s="321">
        <v>63.25</v>
      </c>
      <c r="J170" s="320">
        <v>2012</v>
      </c>
      <c r="K170" s="320" t="s">
        <v>545</v>
      </c>
      <c r="L170" s="316">
        <f t="shared" si="2"/>
        <v>169</v>
      </c>
    </row>
    <row r="171" spans="1:12">
      <c r="A171" s="320" t="s">
        <v>736</v>
      </c>
      <c r="B171" s="320" t="s">
        <v>513</v>
      </c>
      <c r="C171" s="320" t="s">
        <v>510</v>
      </c>
      <c r="D171" s="320" t="s">
        <v>518</v>
      </c>
      <c r="E171" s="320">
        <v>0.91100000000000003</v>
      </c>
      <c r="F171" s="320" t="s">
        <v>543</v>
      </c>
      <c r="G171" s="320" t="s">
        <v>544</v>
      </c>
      <c r="H171" s="320" t="s">
        <v>505</v>
      </c>
      <c r="I171" s="321">
        <v>63.25</v>
      </c>
      <c r="J171" s="320">
        <v>2012</v>
      </c>
      <c r="K171" s="320" t="s">
        <v>545</v>
      </c>
      <c r="L171" s="316">
        <f t="shared" si="2"/>
        <v>170</v>
      </c>
    </row>
    <row r="172" spans="1:12">
      <c r="A172" s="320" t="s">
        <v>737</v>
      </c>
      <c r="B172" s="320" t="s">
        <v>513</v>
      </c>
      <c r="C172" s="320" t="s">
        <v>510</v>
      </c>
      <c r="D172" s="320" t="s">
        <v>518</v>
      </c>
      <c r="E172" s="320">
        <v>0.91100000000000003</v>
      </c>
      <c r="F172" s="320" t="s">
        <v>543</v>
      </c>
      <c r="G172" s="320" t="s">
        <v>544</v>
      </c>
      <c r="H172" s="320" t="s">
        <v>505</v>
      </c>
      <c r="I172" s="321">
        <v>63.25</v>
      </c>
      <c r="J172" s="320">
        <v>2012</v>
      </c>
      <c r="K172" s="320" t="s">
        <v>545</v>
      </c>
      <c r="L172" s="316">
        <f t="shared" si="2"/>
        <v>171</v>
      </c>
    </row>
    <row r="173" spans="1:12">
      <c r="A173" s="320" t="s">
        <v>738</v>
      </c>
      <c r="B173" s="320" t="s">
        <v>513</v>
      </c>
      <c r="C173" s="320" t="s">
        <v>510</v>
      </c>
      <c r="D173" s="320" t="s">
        <v>514</v>
      </c>
      <c r="E173" s="320">
        <v>0.91100000000000003</v>
      </c>
      <c r="F173" s="320" t="s">
        <v>543</v>
      </c>
      <c r="G173" s="320" t="s">
        <v>544</v>
      </c>
      <c r="H173" s="320" t="s">
        <v>505</v>
      </c>
      <c r="I173" s="321">
        <v>63.25</v>
      </c>
      <c r="J173" s="320">
        <v>2012</v>
      </c>
      <c r="K173" s="320" t="s">
        <v>545</v>
      </c>
      <c r="L173" s="316">
        <f t="shared" si="2"/>
        <v>172</v>
      </c>
    </row>
    <row r="174" spans="1:12">
      <c r="A174" s="320" t="s">
        <v>739</v>
      </c>
      <c r="B174" s="320" t="s">
        <v>740</v>
      </c>
      <c r="C174" s="320" t="s">
        <v>525</v>
      </c>
      <c r="D174" s="320" t="s">
        <v>518</v>
      </c>
      <c r="E174" s="320">
        <v>0.81799999999999995</v>
      </c>
      <c r="F174" s="320" t="s">
        <v>543</v>
      </c>
      <c r="G174" s="320" t="s">
        <v>544</v>
      </c>
      <c r="H174" s="320" t="s">
        <v>505</v>
      </c>
      <c r="I174" s="321">
        <v>26.12</v>
      </c>
      <c r="J174" s="320">
        <v>2011</v>
      </c>
      <c r="K174" s="320" t="s">
        <v>545</v>
      </c>
      <c r="L174" s="316">
        <f t="shared" si="2"/>
        <v>173</v>
      </c>
    </row>
    <row r="175" spans="1:12">
      <c r="A175" s="320" t="s">
        <v>741</v>
      </c>
      <c r="B175" s="320" t="s">
        <v>742</v>
      </c>
      <c r="C175" s="320" t="s">
        <v>589</v>
      </c>
      <c r="D175" s="320" t="s">
        <v>694</v>
      </c>
      <c r="E175" s="320">
        <v>0.81599999999999995</v>
      </c>
      <c r="F175" s="320" t="s">
        <v>543</v>
      </c>
      <c r="G175" s="320" t="s">
        <v>544</v>
      </c>
      <c r="H175" s="320" t="s">
        <v>505</v>
      </c>
      <c r="I175" s="321">
        <v>42.5</v>
      </c>
      <c r="J175" s="320">
        <v>2012</v>
      </c>
      <c r="K175" s="320" t="s">
        <v>545</v>
      </c>
      <c r="L175" s="316">
        <f t="shared" si="2"/>
        <v>174</v>
      </c>
    </row>
    <row r="176" spans="1:12">
      <c r="A176" s="320" t="s">
        <v>743</v>
      </c>
      <c r="B176" s="320" t="s">
        <v>742</v>
      </c>
      <c r="C176" s="320" t="s">
        <v>589</v>
      </c>
      <c r="D176" s="320" t="s">
        <v>694</v>
      </c>
      <c r="E176" s="320">
        <v>0.81599999999999995</v>
      </c>
      <c r="F176" s="320" t="s">
        <v>543</v>
      </c>
      <c r="G176" s="320" t="s">
        <v>544</v>
      </c>
      <c r="H176" s="320" t="s">
        <v>505</v>
      </c>
      <c r="I176" s="321">
        <v>42.5</v>
      </c>
      <c r="J176" s="320">
        <v>2012</v>
      </c>
      <c r="K176" s="320" t="s">
        <v>545</v>
      </c>
      <c r="L176" s="316">
        <f t="shared" si="2"/>
        <v>175</v>
      </c>
    </row>
    <row r="177" spans="1:12">
      <c r="A177" s="320" t="s">
        <v>744</v>
      </c>
      <c r="B177" s="320" t="s">
        <v>742</v>
      </c>
      <c r="C177" s="320" t="s">
        <v>589</v>
      </c>
      <c r="D177" s="320" t="s">
        <v>694</v>
      </c>
      <c r="E177" s="320">
        <v>0.81599999999999995</v>
      </c>
      <c r="F177" s="320" t="s">
        <v>543</v>
      </c>
      <c r="G177" s="320" t="s">
        <v>544</v>
      </c>
      <c r="H177" s="320" t="s">
        <v>505</v>
      </c>
      <c r="I177" s="321">
        <v>42.5</v>
      </c>
      <c r="J177" s="320">
        <v>2012</v>
      </c>
      <c r="K177" s="320" t="s">
        <v>545</v>
      </c>
      <c r="L177" s="316">
        <f t="shared" si="2"/>
        <v>176</v>
      </c>
    </row>
    <row r="178" spans="1:12">
      <c r="A178" s="320" t="s">
        <v>745</v>
      </c>
      <c r="B178" s="320" t="s">
        <v>742</v>
      </c>
      <c r="C178" s="320" t="s">
        <v>589</v>
      </c>
      <c r="D178" s="320" t="s">
        <v>694</v>
      </c>
      <c r="E178" s="320">
        <v>0.81599999999999995</v>
      </c>
      <c r="F178" s="320" t="s">
        <v>543</v>
      </c>
      <c r="G178" s="320" t="s">
        <v>544</v>
      </c>
      <c r="H178" s="320" t="s">
        <v>505</v>
      </c>
      <c r="I178" s="321">
        <v>42.5</v>
      </c>
      <c r="J178" s="320">
        <v>2012</v>
      </c>
      <c r="K178" s="320" t="s">
        <v>545</v>
      </c>
      <c r="L178" s="316">
        <f t="shared" si="2"/>
        <v>177</v>
      </c>
    </row>
    <row r="179" spans="1:12">
      <c r="A179" s="320" t="s">
        <v>746</v>
      </c>
      <c r="B179" s="320" t="s">
        <v>747</v>
      </c>
      <c r="C179" s="320" t="s">
        <v>483</v>
      </c>
      <c r="D179" s="320" t="s">
        <v>491</v>
      </c>
      <c r="E179" s="320">
        <v>0.71899999999999997</v>
      </c>
      <c r="F179" s="320" t="s">
        <v>543</v>
      </c>
      <c r="G179" s="320" t="s">
        <v>544</v>
      </c>
      <c r="H179" s="320" t="s">
        <v>505</v>
      </c>
      <c r="I179" s="321">
        <v>79.55</v>
      </c>
      <c r="J179" s="320">
        <v>2011</v>
      </c>
      <c r="K179" s="320" t="s">
        <v>545</v>
      </c>
      <c r="L179" s="316">
        <f t="shared" si="2"/>
        <v>178</v>
      </c>
    </row>
    <row r="180" spans="1:12">
      <c r="A180" s="320" t="s">
        <v>1276</v>
      </c>
      <c r="B180" s="320" t="s">
        <v>747</v>
      </c>
      <c r="C180" s="320" t="s">
        <v>483</v>
      </c>
      <c r="D180" s="320" t="s">
        <v>514</v>
      </c>
      <c r="E180" s="320">
        <v>0.71899999999999997</v>
      </c>
      <c r="F180" s="320" t="s">
        <v>543</v>
      </c>
      <c r="G180" s="320" t="s">
        <v>544</v>
      </c>
      <c r="H180" s="320" t="s">
        <v>505</v>
      </c>
      <c r="I180" s="321">
        <v>79.55</v>
      </c>
      <c r="J180" s="320">
        <v>2011</v>
      </c>
      <c r="K180" s="320" t="s">
        <v>545</v>
      </c>
      <c r="L180" s="316">
        <f t="shared" si="2"/>
        <v>179</v>
      </c>
    </row>
    <row r="181" spans="1:12">
      <c r="A181" s="320" t="s">
        <v>749</v>
      </c>
      <c r="B181" s="320" t="s">
        <v>747</v>
      </c>
      <c r="C181" s="320" t="s">
        <v>483</v>
      </c>
      <c r="D181" s="320" t="s">
        <v>491</v>
      </c>
      <c r="E181" s="320">
        <v>0.71899999999999997</v>
      </c>
      <c r="F181" s="320" t="s">
        <v>543</v>
      </c>
      <c r="G181" s="320" t="s">
        <v>544</v>
      </c>
      <c r="H181" s="320" t="s">
        <v>505</v>
      </c>
      <c r="I181" s="321">
        <v>79.55</v>
      </c>
      <c r="J181" s="320">
        <v>2011</v>
      </c>
      <c r="K181" s="320" t="s">
        <v>545</v>
      </c>
      <c r="L181" s="316">
        <f t="shared" si="2"/>
        <v>180</v>
      </c>
    </row>
    <row r="182" spans="1:12">
      <c r="A182" s="320" t="s">
        <v>750</v>
      </c>
      <c r="B182" s="320" t="s">
        <v>747</v>
      </c>
      <c r="C182" s="320" t="s">
        <v>483</v>
      </c>
      <c r="D182" s="320" t="s">
        <v>491</v>
      </c>
      <c r="E182" s="320">
        <v>0.71899999999999997</v>
      </c>
      <c r="F182" s="320" t="s">
        <v>543</v>
      </c>
      <c r="G182" s="320" t="s">
        <v>544</v>
      </c>
      <c r="H182" s="320" t="s">
        <v>505</v>
      </c>
      <c r="I182" s="321">
        <v>79.55</v>
      </c>
      <c r="J182" s="320">
        <v>2011</v>
      </c>
      <c r="K182" s="320" t="s">
        <v>545</v>
      </c>
      <c r="L182" s="316">
        <f t="shared" si="2"/>
        <v>181</v>
      </c>
    </row>
    <row r="183" spans="1:12">
      <c r="A183" s="320" t="s">
        <v>751</v>
      </c>
      <c r="B183" s="320" t="s">
        <v>752</v>
      </c>
      <c r="C183" s="320" t="s">
        <v>483</v>
      </c>
      <c r="D183" s="320" t="s">
        <v>491</v>
      </c>
      <c r="E183" s="320">
        <v>0.81899999999999995</v>
      </c>
      <c r="F183" s="320" t="s">
        <v>543</v>
      </c>
      <c r="G183" s="320" t="s">
        <v>544</v>
      </c>
      <c r="H183" s="320" t="s">
        <v>505</v>
      </c>
      <c r="I183" s="321">
        <v>36.450000000000003</v>
      </c>
      <c r="J183" s="320">
        <v>2012</v>
      </c>
      <c r="K183" s="320" t="s">
        <v>545</v>
      </c>
      <c r="L183" s="316">
        <f t="shared" si="2"/>
        <v>182</v>
      </c>
    </row>
    <row r="184" spans="1:12">
      <c r="A184" s="320" t="s">
        <v>753</v>
      </c>
      <c r="B184" s="320" t="s">
        <v>752</v>
      </c>
      <c r="C184" s="320" t="s">
        <v>483</v>
      </c>
      <c r="D184" s="320" t="s">
        <v>694</v>
      </c>
      <c r="E184" s="320">
        <v>0.81899999999999995</v>
      </c>
      <c r="F184" s="320" t="s">
        <v>543</v>
      </c>
      <c r="G184" s="320" t="s">
        <v>544</v>
      </c>
      <c r="H184" s="320" t="s">
        <v>505</v>
      </c>
      <c r="I184" s="321">
        <v>36.450000000000003</v>
      </c>
      <c r="J184" s="320">
        <v>2012</v>
      </c>
      <c r="K184" s="320" t="s">
        <v>545</v>
      </c>
      <c r="L184" s="316">
        <f t="shared" si="2"/>
        <v>183</v>
      </c>
    </row>
    <row r="185" spans="1:12">
      <c r="A185" s="320" t="s">
        <v>754</v>
      </c>
      <c r="B185" s="320" t="s">
        <v>752</v>
      </c>
      <c r="C185" s="320" t="s">
        <v>483</v>
      </c>
      <c r="D185" s="320" t="s">
        <v>694</v>
      </c>
      <c r="E185" s="320">
        <v>0.81899999999999995</v>
      </c>
      <c r="F185" s="320" t="s">
        <v>543</v>
      </c>
      <c r="G185" s="320" t="s">
        <v>544</v>
      </c>
      <c r="H185" s="320" t="s">
        <v>505</v>
      </c>
      <c r="I185" s="321">
        <v>36.450000000000003</v>
      </c>
      <c r="J185" s="320">
        <v>2012</v>
      </c>
      <c r="K185" s="320" t="s">
        <v>545</v>
      </c>
      <c r="L185" s="316">
        <f t="shared" si="2"/>
        <v>184</v>
      </c>
    </row>
    <row r="186" spans="1:12">
      <c r="A186" s="320" t="s">
        <v>755</v>
      </c>
      <c r="B186" s="320" t="s">
        <v>756</v>
      </c>
      <c r="C186" s="320" t="s">
        <v>589</v>
      </c>
      <c r="D186" s="320" t="s">
        <v>694</v>
      </c>
      <c r="E186" s="320">
        <v>0.88500000000000001</v>
      </c>
      <c r="F186" s="320" t="s">
        <v>543</v>
      </c>
      <c r="G186" s="320" t="s">
        <v>544</v>
      </c>
      <c r="H186" s="320" t="s">
        <v>505</v>
      </c>
      <c r="I186" s="321">
        <v>29.58</v>
      </c>
      <c r="J186" s="320">
        <v>2012</v>
      </c>
      <c r="K186" s="320" t="s">
        <v>545</v>
      </c>
      <c r="L186" s="316">
        <f t="shared" si="2"/>
        <v>185</v>
      </c>
    </row>
    <row r="187" spans="1:12">
      <c r="A187" s="320" t="s">
        <v>757</v>
      </c>
      <c r="B187" s="320" t="s">
        <v>756</v>
      </c>
      <c r="C187" s="320" t="s">
        <v>589</v>
      </c>
      <c r="D187" s="320" t="s">
        <v>694</v>
      </c>
      <c r="E187" s="320">
        <v>0.88500000000000001</v>
      </c>
      <c r="F187" s="320" t="s">
        <v>543</v>
      </c>
      <c r="G187" s="320" t="s">
        <v>544</v>
      </c>
      <c r="H187" s="320" t="s">
        <v>505</v>
      </c>
      <c r="I187" s="321">
        <v>29.58</v>
      </c>
      <c r="J187" s="320">
        <v>2012</v>
      </c>
      <c r="K187" s="320" t="s">
        <v>545</v>
      </c>
      <c r="L187" s="316">
        <f t="shared" si="2"/>
        <v>186</v>
      </c>
    </row>
    <row r="188" spans="1:12">
      <c r="A188" s="320" t="s">
        <v>758</v>
      </c>
      <c r="B188" s="320" t="s">
        <v>756</v>
      </c>
      <c r="C188" s="320" t="s">
        <v>589</v>
      </c>
      <c r="D188" s="320" t="s">
        <v>694</v>
      </c>
      <c r="E188" s="320">
        <v>0.88500000000000001</v>
      </c>
      <c r="F188" s="320" t="s">
        <v>543</v>
      </c>
      <c r="G188" s="320" t="s">
        <v>544</v>
      </c>
      <c r="H188" s="320" t="s">
        <v>505</v>
      </c>
      <c r="I188" s="321">
        <v>29.58</v>
      </c>
      <c r="J188" s="320">
        <v>2012</v>
      </c>
      <c r="K188" s="320" t="s">
        <v>545</v>
      </c>
      <c r="L188" s="316">
        <f t="shared" si="2"/>
        <v>187</v>
      </c>
    </row>
    <row r="189" spans="1:12">
      <c r="A189" s="320" t="s">
        <v>759</v>
      </c>
      <c r="B189" s="320" t="s">
        <v>756</v>
      </c>
      <c r="C189" s="320" t="s">
        <v>589</v>
      </c>
      <c r="D189" s="320" t="s">
        <v>694</v>
      </c>
      <c r="E189" s="320">
        <v>0.88500000000000001</v>
      </c>
      <c r="F189" s="320" t="s">
        <v>543</v>
      </c>
      <c r="G189" s="320" t="s">
        <v>544</v>
      </c>
      <c r="H189" s="320" t="s">
        <v>505</v>
      </c>
      <c r="I189" s="321">
        <v>29.58</v>
      </c>
      <c r="J189" s="320">
        <v>2012</v>
      </c>
      <c r="K189" s="320" t="s">
        <v>545</v>
      </c>
      <c r="L189" s="316">
        <f t="shared" si="2"/>
        <v>188</v>
      </c>
    </row>
    <row r="190" spans="1:12">
      <c r="A190" s="320" t="s">
        <v>760</v>
      </c>
      <c r="B190" s="320" t="s">
        <v>756</v>
      </c>
      <c r="C190" s="320" t="s">
        <v>589</v>
      </c>
      <c r="D190" s="320" t="s">
        <v>521</v>
      </c>
      <c r="E190" s="320">
        <v>0.88500000000000001</v>
      </c>
      <c r="F190" s="320" t="s">
        <v>543</v>
      </c>
      <c r="G190" s="320" t="s">
        <v>544</v>
      </c>
      <c r="H190" s="320" t="s">
        <v>505</v>
      </c>
      <c r="I190" s="321">
        <v>29.58</v>
      </c>
      <c r="J190" s="320">
        <v>2012</v>
      </c>
      <c r="K190" s="320" t="s">
        <v>545</v>
      </c>
      <c r="L190" s="316">
        <f t="shared" si="2"/>
        <v>189</v>
      </c>
    </row>
    <row r="191" spans="1:12">
      <c r="A191" s="320" t="s">
        <v>761</v>
      </c>
      <c r="B191" s="320" t="s">
        <v>762</v>
      </c>
      <c r="C191" s="320" t="s">
        <v>483</v>
      </c>
      <c r="D191" s="320" t="s">
        <v>496</v>
      </c>
      <c r="E191" s="320">
        <v>0.74099999999999999</v>
      </c>
      <c r="F191" s="320" t="s">
        <v>543</v>
      </c>
      <c r="G191" s="320" t="s">
        <v>544</v>
      </c>
      <c r="H191" s="320" t="s">
        <v>505</v>
      </c>
      <c r="I191" s="321">
        <v>55.23</v>
      </c>
      <c r="J191" s="320">
        <v>2011</v>
      </c>
      <c r="K191" s="320" t="s">
        <v>545</v>
      </c>
      <c r="L191" s="316">
        <f t="shared" si="2"/>
        <v>190</v>
      </c>
    </row>
    <row r="192" spans="1:12">
      <c r="A192" s="320" t="s">
        <v>763</v>
      </c>
      <c r="B192" s="320" t="s">
        <v>762</v>
      </c>
      <c r="C192" s="320" t="s">
        <v>483</v>
      </c>
      <c r="D192" s="320" t="s">
        <v>496</v>
      </c>
      <c r="E192" s="320">
        <v>0.74099999999999999</v>
      </c>
      <c r="F192" s="320" t="s">
        <v>543</v>
      </c>
      <c r="G192" s="320" t="s">
        <v>544</v>
      </c>
      <c r="H192" s="320" t="s">
        <v>505</v>
      </c>
      <c r="I192" s="321">
        <v>55.23</v>
      </c>
      <c r="J192" s="320">
        <v>2011</v>
      </c>
      <c r="K192" s="320" t="s">
        <v>545</v>
      </c>
      <c r="L192" s="316">
        <f t="shared" si="2"/>
        <v>191</v>
      </c>
    </row>
    <row r="193" spans="1:12">
      <c r="A193" s="320" t="s">
        <v>764</v>
      </c>
      <c r="B193" s="320" t="s">
        <v>765</v>
      </c>
      <c r="C193" s="320" t="s">
        <v>589</v>
      </c>
      <c r="D193" s="320" t="s">
        <v>514</v>
      </c>
      <c r="E193" s="320">
        <v>0.873</v>
      </c>
      <c r="F193" s="320" t="s">
        <v>543</v>
      </c>
      <c r="G193" s="320" t="s">
        <v>544</v>
      </c>
      <c r="H193" s="320" t="s">
        <v>505</v>
      </c>
      <c r="I193" s="321">
        <v>9.2899999999999991</v>
      </c>
      <c r="J193" s="320">
        <v>2012</v>
      </c>
      <c r="K193" s="320" t="s">
        <v>545</v>
      </c>
      <c r="L193" s="316">
        <f t="shared" si="2"/>
        <v>192</v>
      </c>
    </row>
    <row r="194" spans="1:12">
      <c r="A194" s="320" t="s">
        <v>766</v>
      </c>
      <c r="B194" s="320" t="s">
        <v>767</v>
      </c>
      <c r="C194" s="320" t="s">
        <v>589</v>
      </c>
      <c r="D194" s="320" t="s">
        <v>514</v>
      </c>
      <c r="E194" s="320">
        <v>0.92</v>
      </c>
      <c r="F194" s="320" t="s">
        <v>543</v>
      </c>
      <c r="G194" s="320" t="s">
        <v>544</v>
      </c>
      <c r="H194" s="320" t="s">
        <v>505</v>
      </c>
      <c r="I194" s="321">
        <v>22.93</v>
      </c>
      <c r="J194" s="320">
        <v>2012</v>
      </c>
      <c r="K194" s="320" t="s">
        <v>545</v>
      </c>
      <c r="L194" s="316">
        <f t="shared" si="2"/>
        <v>193</v>
      </c>
    </row>
    <row r="195" spans="1:12">
      <c r="A195" s="320" t="s">
        <v>768</v>
      </c>
      <c r="B195" s="320" t="s">
        <v>767</v>
      </c>
      <c r="C195" s="320" t="s">
        <v>589</v>
      </c>
      <c r="D195" s="320" t="s">
        <v>514</v>
      </c>
      <c r="E195" s="320">
        <v>0.92</v>
      </c>
      <c r="F195" s="320" t="s">
        <v>543</v>
      </c>
      <c r="G195" s="320" t="s">
        <v>544</v>
      </c>
      <c r="H195" s="320" t="s">
        <v>505</v>
      </c>
      <c r="I195" s="321">
        <v>22.93</v>
      </c>
      <c r="J195" s="320">
        <v>2012</v>
      </c>
      <c r="K195" s="320" t="s">
        <v>545</v>
      </c>
      <c r="L195" s="316">
        <f t="shared" ref="L195:L258" si="3">1+L194</f>
        <v>194</v>
      </c>
    </row>
    <row r="196" spans="1:12">
      <c r="A196" s="320" t="s">
        <v>769</v>
      </c>
      <c r="B196" s="320" t="s">
        <v>767</v>
      </c>
      <c r="C196" s="320" t="s">
        <v>589</v>
      </c>
      <c r="D196" s="320" t="s">
        <v>514</v>
      </c>
      <c r="E196" s="320">
        <v>0.92</v>
      </c>
      <c r="F196" s="320" t="s">
        <v>543</v>
      </c>
      <c r="G196" s="320" t="s">
        <v>544</v>
      </c>
      <c r="H196" s="320" t="s">
        <v>505</v>
      </c>
      <c r="I196" s="321">
        <v>22.93</v>
      </c>
      <c r="J196" s="320">
        <v>2012</v>
      </c>
      <c r="K196" s="320" t="s">
        <v>545</v>
      </c>
      <c r="L196" s="316">
        <f t="shared" si="3"/>
        <v>195</v>
      </c>
    </row>
    <row r="197" spans="1:12">
      <c r="A197" s="320" t="s">
        <v>770</v>
      </c>
      <c r="B197" s="320" t="s">
        <v>767</v>
      </c>
      <c r="C197" s="320" t="s">
        <v>589</v>
      </c>
      <c r="D197" s="320" t="s">
        <v>514</v>
      </c>
      <c r="E197" s="320">
        <v>0.92</v>
      </c>
      <c r="F197" s="320" t="s">
        <v>543</v>
      </c>
      <c r="G197" s="320" t="s">
        <v>544</v>
      </c>
      <c r="H197" s="320" t="s">
        <v>505</v>
      </c>
      <c r="I197" s="321">
        <v>22.93</v>
      </c>
      <c r="J197" s="320">
        <v>2012</v>
      </c>
      <c r="K197" s="320" t="s">
        <v>545</v>
      </c>
      <c r="L197" s="316">
        <f t="shared" si="3"/>
        <v>196</v>
      </c>
    </row>
    <row r="198" spans="1:12">
      <c r="A198" s="320" t="s">
        <v>771</v>
      </c>
      <c r="B198" s="320" t="s">
        <v>767</v>
      </c>
      <c r="C198" s="320" t="s">
        <v>589</v>
      </c>
      <c r="D198" s="320" t="s">
        <v>514</v>
      </c>
      <c r="E198" s="320">
        <v>0.92</v>
      </c>
      <c r="F198" s="320" t="s">
        <v>543</v>
      </c>
      <c r="G198" s="320" t="s">
        <v>544</v>
      </c>
      <c r="H198" s="320" t="s">
        <v>505</v>
      </c>
      <c r="I198" s="321">
        <v>22.93</v>
      </c>
      <c r="J198" s="320">
        <v>2012</v>
      </c>
      <c r="K198" s="320" t="s">
        <v>545</v>
      </c>
      <c r="L198" s="316">
        <f t="shared" si="3"/>
        <v>197</v>
      </c>
    </row>
    <row r="199" spans="1:12">
      <c r="A199" s="320" t="s">
        <v>772</v>
      </c>
      <c r="B199" s="320" t="s">
        <v>767</v>
      </c>
      <c r="C199" s="320" t="s">
        <v>589</v>
      </c>
      <c r="D199" s="320" t="s">
        <v>514</v>
      </c>
      <c r="E199" s="320">
        <v>0.92</v>
      </c>
      <c r="F199" s="320" t="s">
        <v>543</v>
      </c>
      <c r="G199" s="320" t="s">
        <v>544</v>
      </c>
      <c r="H199" s="320" t="s">
        <v>505</v>
      </c>
      <c r="I199" s="321">
        <v>22.93</v>
      </c>
      <c r="J199" s="320">
        <v>2012</v>
      </c>
      <c r="K199" s="320" t="s">
        <v>545</v>
      </c>
      <c r="L199" s="316">
        <f t="shared" si="3"/>
        <v>198</v>
      </c>
    </row>
    <row r="200" spans="1:12">
      <c r="A200" s="320" t="s">
        <v>773</v>
      </c>
      <c r="B200" s="320" t="s">
        <v>774</v>
      </c>
      <c r="C200" s="320" t="s">
        <v>579</v>
      </c>
      <c r="D200" s="320" t="s">
        <v>491</v>
      </c>
      <c r="E200" s="320">
        <v>0.69</v>
      </c>
      <c r="F200" s="320" t="s">
        <v>543</v>
      </c>
      <c r="G200" s="320" t="s">
        <v>544</v>
      </c>
      <c r="H200" s="320" t="s">
        <v>505</v>
      </c>
      <c r="I200" s="321">
        <v>8.27</v>
      </c>
      <c r="J200" s="320">
        <v>2011</v>
      </c>
      <c r="K200" s="320" t="s">
        <v>545</v>
      </c>
      <c r="L200" s="316">
        <f t="shared" si="3"/>
        <v>199</v>
      </c>
    </row>
    <row r="201" spans="1:12">
      <c r="A201" s="320" t="s">
        <v>775</v>
      </c>
      <c r="B201" s="320" t="s">
        <v>774</v>
      </c>
      <c r="C201" s="320" t="s">
        <v>579</v>
      </c>
      <c r="D201" s="320" t="s">
        <v>491</v>
      </c>
      <c r="E201" s="320">
        <v>0.69</v>
      </c>
      <c r="F201" s="320" t="s">
        <v>543</v>
      </c>
      <c r="G201" s="320" t="s">
        <v>544</v>
      </c>
      <c r="H201" s="320" t="s">
        <v>505</v>
      </c>
      <c r="I201" s="321">
        <v>8.27</v>
      </c>
      <c r="J201" s="320">
        <v>2011</v>
      </c>
      <c r="K201" s="320" t="s">
        <v>545</v>
      </c>
      <c r="L201" s="316">
        <f t="shared" si="3"/>
        <v>200</v>
      </c>
    </row>
    <row r="202" spans="1:12">
      <c r="A202" s="320" t="s">
        <v>529</v>
      </c>
      <c r="B202" s="320" t="s">
        <v>530</v>
      </c>
      <c r="C202" s="320" t="s">
        <v>525</v>
      </c>
      <c r="D202" s="320" t="s">
        <v>514</v>
      </c>
      <c r="E202" s="320">
        <v>0.74</v>
      </c>
      <c r="F202" s="320" t="s">
        <v>543</v>
      </c>
      <c r="G202" s="320" t="s">
        <v>544</v>
      </c>
      <c r="H202" s="320" t="s">
        <v>505</v>
      </c>
      <c r="I202" s="321">
        <v>16.670000000000002</v>
      </c>
      <c r="J202" s="320">
        <v>2011</v>
      </c>
      <c r="K202" s="320" t="s">
        <v>545</v>
      </c>
      <c r="L202" s="316">
        <f t="shared" si="3"/>
        <v>201</v>
      </c>
    </row>
    <row r="203" spans="1:12">
      <c r="A203" s="320" t="s">
        <v>534</v>
      </c>
      <c r="B203" s="320" t="s">
        <v>530</v>
      </c>
      <c r="C203" s="320" t="s">
        <v>525</v>
      </c>
      <c r="D203" s="320" t="s">
        <v>514</v>
      </c>
      <c r="E203" s="320">
        <v>0.74</v>
      </c>
      <c r="F203" s="320" t="s">
        <v>543</v>
      </c>
      <c r="G203" s="320" t="s">
        <v>544</v>
      </c>
      <c r="H203" s="320" t="s">
        <v>505</v>
      </c>
      <c r="I203" s="321">
        <v>16.670000000000002</v>
      </c>
      <c r="J203" s="320">
        <v>2011</v>
      </c>
      <c r="K203" s="320" t="s">
        <v>545</v>
      </c>
      <c r="L203" s="316">
        <f t="shared" si="3"/>
        <v>202</v>
      </c>
    </row>
    <row r="204" spans="1:12">
      <c r="A204" s="320" t="s">
        <v>502</v>
      </c>
      <c r="B204" s="320" t="s">
        <v>503</v>
      </c>
      <c r="C204" s="320" t="s">
        <v>504</v>
      </c>
      <c r="D204" s="320" t="s">
        <v>484</v>
      </c>
      <c r="E204" s="320">
        <v>0.90900000000000003</v>
      </c>
      <c r="F204" s="320" t="s">
        <v>543</v>
      </c>
      <c r="G204" s="320" t="s">
        <v>544</v>
      </c>
      <c r="H204" s="320" t="s">
        <v>505</v>
      </c>
      <c r="I204" s="321">
        <v>1.34</v>
      </c>
      <c r="J204" s="320">
        <v>2012</v>
      </c>
      <c r="K204" s="320" t="s">
        <v>545</v>
      </c>
      <c r="L204" s="316">
        <f t="shared" si="3"/>
        <v>203</v>
      </c>
    </row>
    <row r="205" spans="1:12">
      <c r="A205" s="320" t="s">
        <v>506</v>
      </c>
      <c r="B205" s="320" t="s">
        <v>503</v>
      </c>
      <c r="C205" s="320" t="s">
        <v>504</v>
      </c>
      <c r="D205" s="320" t="s">
        <v>484</v>
      </c>
      <c r="E205" s="320">
        <v>0.90900000000000003</v>
      </c>
      <c r="F205" s="320" t="s">
        <v>543</v>
      </c>
      <c r="G205" s="320" t="s">
        <v>544</v>
      </c>
      <c r="H205" s="320" t="s">
        <v>505</v>
      </c>
      <c r="I205" s="321">
        <v>1.34</v>
      </c>
      <c r="J205" s="320">
        <v>2012</v>
      </c>
      <c r="K205" s="320" t="s">
        <v>545</v>
      </c>
      <c r="L205" s="316">
        <f t="shared" si="3"/>
        <v>204</v>
      </c>
    </row>
    <row r="206" spans="1:12">
      <c r="A206" s="320" t="s">
        <v>517</v>
      </c>
      <c r="B206" s="320" t="s">
        <v>503</v>
      </c>
      <c r="C206" s="320" t="s">
        <v>504</v>
      </c>
      <c r="D206" s="320" t="s">
        <v>518</v>
      </c>
      <c r="E206" s="320">
        <v>0.90900000000000003</v>
      </c>
      <c r="F206" s="320" t="s">
        <v>543</v>
      </c>
      <c r="G206" s="320" t="s">
        <v>544</v>
      </c>
      <c r="H206" s="320" t="s">
        <v>505</v>
      </c>
      <c r="I206" s="321">
        <v>1.34</v>
      </c>
      <c r="J206" s="320">
        <v>2012</v>
      </c>
      <c r="K206" s="320" t="s">
        <v>545</v>
      </c>
      <c r="L206" s="316">
        <f t="shared" si="3"/>
        <v>205</v>
      </c>
    </row>
    <row r="207" spans="1:12">
      <c r="A207" s="320" t="s">
        <v>776</v>
      </c>
      <c r="B207" s="320" t="s">
        <v>503</v>
      </c>
      <c r="C207" s="320" t="s">
        <v>504</v>
      </c>
      <c r="D207" s="320" t="s">
        <v>518</v>
      </c>
      <c r="E207" s="320">
        <v>0.90900000000000003</v>
      </c>
      <c r="F207" s="320" t="s">
        <v>543</v>
      </c>
      <c r="G207" s="320" t="s">
        <v>544</v>
      </c>
      <c r="H207" s="320" t="s">
        <v>505</v>
      </c>
      <c r="I207" s="321">
        <v>1.34</v>
      </c>
      <c r="J207" s="320">
        <v>2012</v>
      </c>
      <c r="K207" s="320" t="s">
        <v>545</v>
      </c>
      <c r="L207" s="316">
        <f t="shared" si="3"/>
        <v>206</v>
      </c>
    </row>
    <row r="208" spans="1:12">
      <c r="A208" s="320" t="s">
        <v>527</v>
      </c>
      <c r="B208" s="320" t="s">
        <v>503</v>
      </c>
      <c r="C208" s="320" t="s">
        <v>504</v>
      </c>
      <c r="D208" s="320" t="s">
        <v>518</v>
      </c>
      <c r="E208" s="320">
        <v>0.90900000000000003</v>
      </c>
      <c r="F208" s="320" t="s">
        <v>543</v>
      </c>
      <c r="G208" s="320" t="s">
        <v>544</v>
      </c>
      <c r="H208" s="320" t="s">
        <v>505</v>
      </c>
      <c r="I208" s="321">
        <v>1.34</v>
      </c>
      <c r="J208" s="320">
        <v>2012</v>
      </c>
      <c r="K208" s="320" t="s">
        <v>545</v>
      </c>
      <c r="L208" s="316">
        <f t="shared" si="3"/>
        <v>207</v>
      </c>
    </row>
    <row r="209" spans="1:12">
      <c r="A209" s="320" t="s">
        <v>532</v>
      </c>
      <c r="B209" s="320" t="s">
        <v>503</v>
      </c>
      <c r="C209" s="320" t="s">
        <v>504</v>
      </c>
      <c r="D209" s="320" t="s">
        <v>518</v>
      </c>
      <c r="E209" s="320">
        <v>0.90900000000000003</v>
      </c>
      <c r="F209" s="320" t="s">
        <v>543</v>
      </c>
      <c r="G209" s="320" t="s">
        <v>544</v>
      </c>
      <c r="H209" s="320" t="s">
        <v>505</v>
      </c>
      <c r="I209" s="321">
        <v>1.34</v>
      </c>
      <c r="J209" s="320">
        <v>2012</v>
      </c>
      <c r="K209" s="320" t="s">
        <v>545</v>
      </c>
      <c r="L209" s="316">
        <f t="shared" si="3"/>
        <v>208</v>
      </c>
    </row>
    <row r="210" spans="1:12">
      <c r="A210" s="320" t="s">
        <v>535</v>
      </c>
      <c r="B210" s="320" t="s">
        <v>503</v>
      </c>
      <c r="C210" s="320" t="s">
        <v>504</v>
      </c>
      <c r="D210" s="320" t="s">
        <v>518</v>
      </c>
      <c r="E210" s="320">
        <v>0.90900000000000003</v>
      </c>
      <c r="F210" s="320" t="s">
        <v>543</v>
      </c>
      <c r="G210" s="320" t="s">
        <v>544</v>
      </c>
      <c r="H210" s="320" t="s">
        <v>505</v>
      </c>
      <c r="I210" s="321">
        <v>1.34</v>
      </c>
      <c r="J210" s="320">
        <v>2012</v>
      </c>
      <c r="K210" s="320" t="s">
        <v>545</v>
      </c>
      <c r="L210" s="316">
        <f t="shared" si="3"/>
        <v>209</v>
      </c>
    </row>
    <row r="211" spans="1:12">
      <c r="A211" s="320" t="s">
        <v>538</v>
      </c>
      <c r="B211" s="320" t="s">
        <v>503</v>
      </c>
      <c r="C211" s="320" t="s">
        <v>504</v>
      </c>
      <c r="D211" s="320" t="s">
        <v>484</v>
      </c>
      <c r="E211" s="320">
        <v>0.90900000000000003</v>
      </c>
      <c r="F211" s="320" t="s">
        <v>543</v>
      </c>
      <c r="G211" s="320" t="s">
        <v>544</v>
      </c>
      <c r="H211" s="320" t="s">
        <v>505</v>
      </c>
      <c r="I211" s="321">
        <v>1.34</v>
      </c>
      <c r="J211" s="320">
        <v>2012</v>
      </c>
      <c r="K211" s="320" t="s">
        <v>545</v>
      </c>
      <c r="L211" s="316">
        <f t="shared" si="3"/>
        <v>210</v>
      </c>
    </row>
    <row r="212" spans="1:12">
      <c r="A212" s="320" t="s">
        <v>777</v>
      </c>
      <c r="B212" s="320" t="s">
        <v>509</v>
      </c>
      <c r="C212" s="320" t="s">
        <v>510</v>
      </c>
      <c r="D212" s="320" t="s">
        <v>694</v>
      </c>
      <c r="E212" s="320">
        <v>0.93700000000000006</v>
      </c>
      <c r="F212" s="320" t="s">
        <v>543</v>
      </c>
      <c r="G212" s="320" t="s">
        <v>544</v>
      </c>
      <c r="H212" s="320" t="s">
        <v>505</v>
      </c>
      <c r="I212" s="321">
        <v>12.01</v>
      </c>
      <c r="J212" s="320">
        <v>2012</v>
      </c>
      <c r="K212" s="320" t="s">
        <v>545</v>
      </c>
      <c r="L212" s="316">
        <f t="shared" si="3"/>
        <v>211</v>
      </c>
    </row>
    <row r="213" spans="1:12">
      <c r="A213" s="320" t="s">
        <v>778</v>
      </c>
      <c r="B213" s="320" t="s">
        <v>509</v>
      </c>
      <c r="C213" s="320" t="s">
        <v>510</v>
      </c>
      <c r="D213" s="320" t="s">
        <v>694</v>
      </c>
      <c r="E213" s="320">
        <v>0.93700000000000006</v>
      </c>
      <c r="F213" s="320" t="s">
        <v>543</v>
      </c>
      <c r="G213" s="320" t="s">
        <v>544</v>
      </c>
      <c r="H213" s="320" t="s">
        <v>505</v>
      </c>
      <c r="I213" s="321">
        <v>12.01</v>
      </c>
      <c r="J213" s="320">
        <v>2012</v>
      </c>
      <c r="K213" s="320" t="s">
        <v>545</v>
      </c>
      <c r="L213" s="316">
        <f t="shared" si="3"/>
        <v>212</v>
      </c>
    </row>
    <row r="214" spans="1:12">
      <c r="A214" s="320" t="s">
        <v>779</v>
      </c>
      <c r="B214" s="320" t="s">
        <v>509</v>
      </c>
      <c r="C214" s="320" t="s">
        <v>510</v>
      </c>
      <c r="D214" s="320" t="s">
        <v>514</v>
      </c>
      <c r="E214" s="320">
        <v>0.93700000000000006</v>
      </c>
      <c r="F214" s="320" t="s">
        <v>543</v>
      </c>
      <c r="G214" s="320" t="s">
        <v>544</v>
      </c>
      <c r="H214" s="320" t="s">
        <v>505</v>
      </c>
      <c r="I214" s="321">
        <v>12.01</v>
      </c>
      <c r="J214" s="320">
        <v>2012</v>
      </c>
      <c r="K214" s="320" t="s">
        <v>545</v>
      </c>
      <c r="L214" s="316">
        <f t="shared" si="3"/>
        <v>213</v>
      </c>
    </row>
    <row r="215" spans="1:12">
      <c r="A215" s="320" t="s">
        <v>780</v>
      </c>
      <c r="B215" s="320" t="s">
        <v>509</v>
      </c>
      <c r="C215" s="320" t="s">
        <v>510</v>
      </c>
      <c r="D215" s="320" t="s">
        <v>484</v>
      </c>
      <c r="E215" s="320">
        <v>0.93700000000000006</v>
      </c>
      <c r="F215" s="320" t="s">
        <v>543</v>
      </c>
      <c r="G215" s="320" t="s">
        <v>544</v>
      </c>
      <c r="H215" s="320" t="s">
        <v>505</v>
      </c>
      <c r="I215" s="321">
        <v>12.01</v>
      </c>
      <c r="J215" s="320">
        <v>2012</v>
      </c>
      <c r="K215" s="320" t="s">
        <v>545</v>
      </c>
      <c r="L215" s="316">
        <f t="shared" si="3"/>
        <v>214</v>
      </c>
    </row>
    <row r="216" spans="1:12">
      <c r="A216" s="320" t="s">
        <v>781</v>
      </c>
      <c r="B216" s="320" t="s">
        <v>509</v>
      </c>
      <c r="C216" s="320" t="s">
        <v>510</v>
      </c>
      <c r="D216" s="320" t="s">
        <v>484</v>
      </c>
      <c r="E216" s="320">
        <v>0.93700000000000006</v>
      </c>
      <c r="F216" s="320" t="s">
        <v>543</v>
      </c>
      <c r="G216" s="320" t="s">
        <v>544</v>
      </c>
      <c r="H216" s="320" t="s">
        <v>505</v>
      </c>
      <c r="I216" s="321">
        <v>12.01</v>
      </c>
      <c r="J216" s="320">
        <v>2012</v>
      </c>
      <c r="K216" s="320" t="s">
        <v>545</v>
      </c>
      <c r="L216" s="316">
        <f t="shared" si="3"/>
        <v>215</v>
      </c>
    </row>
    <row r="217" spans="1:12">
      <c r="A217" s="320" t="s">
        <v>782</v>
      </c>
      <c r="B217" s="320" t="s">
        <v>509</v>
      </c>
      <c r="C217" s="320" t="s">
        <v>510</v>
      </c>
      <c r="D217" s="320" t="s">
        <v>484</v>
      </c>
      <c r="E217" s="320">
        <v>0.93700000000000006</v>
      </c>
      <c r="F217" s="320" t="s">
        <v>543</v>
      </c>
      <c r="G217" s="320" t="s">
        <v>544</v>
      </c>
      <c r="H217" s="320" t="s">
        <v>505</v>
      </c>
      <c r="I217" s="321">
        <v>12.01</v>
      </c>
      <c r="J217" s="320">
        <v>2012</v>
      </c>
      <c r="K217" s="320" t="s">
        <v>545</v>
      </c>
      <c r="L217" s="316">
        <f t="shared" si="3"/>
        <v>216</v>
      </c>
    </row>
    <row r="218" spans="1:12">
      <c r="A218" s="320" t="s">
        <v>783</v>
      </c>
      <c r="B218" s="320" t="s">
        <v>509</v>
      </c>
      <c r="C218" s="320" t="s">
        <v>510</v>
      </c>
      <c r="D218" s="320" t="s">
        <v>694</v>
      </c>
      <c r="E218" s="320">
        <v>0.93700000000000006</v>
      </c>
      <c r="F218" s="320" t="s">
        <v>543</v>
      </c>
      <c r="G218" s="320" t="s">
        <v>544</v>
      </c>
      <c r="H218" s="320" t="s">
        <v>505</v>
      </c>
      <c r="I218" s="321">
        <v>12.01</v>
      </c>
      <c r="J218" s="320">
        <v>2012</v>
      </c>
      <c r="K218" s="320" t="s">
        <v>545</v>
      </c>
      <c r="L218" s="316">
        <f t="shared" si="3"/>
        <v>217</v>
      </c>
    </row>
    <row r="219" spans="1:12">
      <c r="A219" s="320" t="s">
        <v>784</v>
      </c>
      <c r="B219" s="320" t="s">
        <v>509</v>
      </c>
      <c r="C219" s="320" t="s">
        <v>510</v>
      </c>
      <c r="D219" s="320" t="s">
        <v>694</v>
      </c>
      <c r="E219" s="320">
        <v>0.93700000000000006</v>
      </c>
      <c r="F219" s="320" t="s">
        <v>543</v>
      </c>
      <c r="G219" s="320" t="s">
        <v>544</v>
      </c>
      <c r="H219" s="320" t="s">
        <v>505</v>
      </c>
      <c r="I219" s="321">
        <v>12.01</v>
      </c>
      <c r="J219" s="320">
        <v>2012</v>
      </c>
      <c r="K219" s="320" t="s">
        <v>545</v>
      </c>
      <c r="L219" s="316">
        <f t="shared" si="3"/>
        <v>218</v>
      </c>
    </row>
    <row r="220" spans="1:12">
      <c r="A220" s="320" t="s">
        <v>785</v>
      </c>
      <c r="B220" s="320" t="s">
        <v>509</v>
      </c>
      <c r="C220" s="320" t="s">
        <v>510</v>
      </c>
      <c r="D220" s="320" t="s">
        <v>694</v>
      </c>
      <c r="E220" s="320">
        <v>0.93700000000000006</v>
      </c>
      <c r="F220" s="320" t="s">
        <v>543</v>
      </c>
      <c r="G220" s="320" t="s">
        <v>544</v>
      </c>
      <c r="H220" s="320" t="s">
        <v>505</v>
      </c>
      <c r="I220" s="321">
        <v>12.01</v>
      </c>
      <c r="J220" s="320">
        <v>2012</v>
      </c>
      <c r="K220" s="320" t="s">
        <v>545</v>
      </c>
      <c r="L220" s="316">
        <f t="shared" si="3"/>
        <v>219</v>
      </c>
    </row>
    <row r="221" spans="1:12">
      <c r="A221" s="320" t="s">
        <v>786</v>
      </c>
      <c r="B221" s="320" t="s">
        <v>509</v>
      </c>
      <c r="C221" s="320" t="s">
        <v>510</v>
      </c>
      <c r="D221" s="320" t="s">
        <v>518</v>
      </c>
      <c r="E221" s="320">
        <v>0.93700000000000006</v>
      </c>
      <c r="F221" s="320" t="s">
        <v>543</v>
      </c>
      <c r="G221" s="320" t="s">
        <v>544</v>
      </c>
      <c r="H221" s="320" t="s">
        <v>505</v>
      </c>
      <c r="I221" s="321">
        <v>12.01</v>
      </c>
      <c r="J221" s="320">
        <v>2012</v>
      </c>
      <c r="K221" s="320" t="s">
        <v>545</v>
      </c>
      <c r="L221" s="316">
        <f t="shared" si="3"/>
        <v>220</v>
      </c>
    </row>
    <row r="222" spans="1:12">
      <c r="A222" s="320" t="s">
        <v>787</v>
      </c>
      <c r="B222" s="320" t="s">
        <v>509</v>
      </c>
      <c r="C222" s="320" t="s">
        <v>510</v>
      </c>
      <c r="D222" s="320" t="s">
        <v>521</v>
      </c>
      <c r="E222" s="320">
        <v>0.93700000000000006</v>
      </c>
      <c r="F222" s="320" t="s">
        <v>543</v>
      </c>
      <c r="G222" s="320" t="s">
        <v>544</v>
      </c>
      <c r="H222" s="320" t="s">
        <v>505</v>
      </c>
      <c r="I222" s="321">
        <v>12.01</v>
      </c>
      <c r="J222" s="320">
        <v>2012</v>
      </c>
      <c r="K222" s="320" t="s">
        <v>545</v>
      </c>
      <c r="L222" s="316">
        <f t="shared" si="3"/>
        <v>221</v>
      </c>
    </row>
    <row r="223" spans="1:12">
      <c r="A223" s="320" t="s">
        <v>788</v>
      </c>
      <c r="B223" s="320" t="s">
        <v>509</v>
      </c>
      <c r="C223" s="320" t="s">
        <v>510</v>
      </c>
      <c r="D223" s="320" t="s">
        <v>518</v>
      </c>
      <c r="E223" s="320">
        <v>0.93700000000000006</v>
      </c>
      <c r="F223" s="320" t="s">
        <v>543</v>
      </c>
      <c r="G223" s="320" t="s">
        <v>544</v>
      </c>
      <c r="H223" s="320" t="s">
        <v>505</v>
      </c>
      <c r="I223" s="321">
        <v>12.01</v>
      </c>
      <c r="J223" s="320">
        <v>2012</v>
      </c>
      <c r="K223" s="320" t="s">
        <v>545</v>
      </c>
      <c r="L223" s="316">
        <f t="shared" si="3"/>
        <v>222</v>
      </c>
    </row>
    <row r="224" spans="1:12">
      <c r="A224" s="320" t="s">
        <v>508</v>
      </c>
      <c r="B224" s="320" t="s">
        <v>509</v>
      </c>
      <c r="C224" s="320" t="s">
        <v>510</v>
      </c>
      <c r="D224" s="320" t="s">
        <v>484</v>
      </c>
      <c r="E224" s="320">
        <v>0.93700000000000006</v>
      </c>
      <c r="F224" s="320" t="s">
        <v>543</v>
      </c>
      <c r="G224" s="320" t="s">
        <v>544</v>
      </c>
      <c r="H224" s="320" t="s">
        <v>505</v>
      </c>
      <c r="I224" s="321">
        <v>12.01</v>
      </c>
      <c r="J224" s="320">
        <v>2012</v>
      </c>
      <c r="K224" s="320" t="s">
        <v>545</v>
      </c>
      <c r="L224" s="316">
        <f t="shared" si="3"/>
        <v>223</v>
      </c>
    </row>
    <row r="225" spans="1:12">
      <c r="A225" s="320" t="s">
        <v>789</v>
      </c>
      <c r="B225" s="320" t="s">
        <v>509</v>
      </c>
      <c r="C225" s="320" t="s">
        <v>510</v>
      </c>
      <c r="D225" s="320" t="s">
        <v>518</v>
      </c>
      <c r="E225" s="320">
        <v>0.93700000000000006</v>
      </c>
      <c r="F225" s="320" t="s">
        <v>543</v>
      </c>
      <c r="G225" s="320" t="s">
        <v>544</v>
      </c>
      <c r="H225" s="320" t="s">
        <v>505</v>
      </c>
      <c r="I225" s="321">
        <v>12.01</v>
      </c>
      <c r="J225" s="320">
        <v>2012</v>
      </c>
      <c r="K225" s="320" t="s">
        <v>545</v>
      </c>
      <c r="L225" s="316">
        <f t="shared" si="3"/>
        <v>224</v>
      </c>
    </row>
    <row r="226" spans="1:12">
      <c r="A226" s="320" t="s">
        <v>790</v>
      </c>
      <c r="B226" s="320" t="s">
        <v>509</v>
      </c>
      <c r="C226" s="320" t="s">
        <v>510</v>
      </c>
      <c r="D226" s="320" t="s">
        <v>521</v>
      </c>
      <c r="E226" s="320">
        <v>0.93700000000000006</v>
      </c>
      <c r="F226" s="320" t="s">
        <v>543</v>
      </c>
      <c r="G226" s="320" t="s">
        <v>544</v>
      </c>
      <c r="H226" s="320" t="s">
        <v>505</v>
      </c>
      <c r="I226" s="321">
        <v>12.01</v>
      </c>
      <c r="J226" s="320">
        <v>2012</v>
      </c>
      <c r="K226" s="320" t="s">
        <v>545</v>
      </c>
      <c r="L226" s="316">
        <f t="shared" si="3"/>
        <v>225</v>
      </c>
    </row>
    <row r="227" spans="1:12">
      <c r="A227" s="320" t="s">
        <v>791</v>
      </c>
      <c r="B227" s="320" t="s">
        <v>509</v>
      </c>
      <c r="C227" s="320" t="s">
        <v>510</v>
      </c>
      <c r="D227" s="320" t="s">
        <v>484</v>
      </c>
      <c r="E227" s="320">
        <v>0.93700000000000006</v>
      </c>
      <c r="F227" s="320" t="s">
        <v>543</v>
      </c>
      <c r="G227" s="320" t="s">
        <v>544</v>
      </c>
      <c r="H227" s="320" t="s">
        <v>505</v>
      </c>
      <c r="I227" s="321">
        <v>12.01</v>
      </c>
      <c r="J227" s="320">
        <v>2012</v>
      </c>
      <c r="K227" s="320" t="s">
        <v>545</v>
      </c>
      <c r="L227" s="316">
        <f t="shared" si="3"/>
        <v>226</v>
      </c>
    </row>
    <row r="228" spans="1:12">
      <c r="A228" s="320" t="s">
        <v>792</v>
      </c>
      <c r="B228" s="320" t="s">
        <v>509</v>
      </c>
      <c r="C228" s="320" t="s">
        <v>510</v>
      </c>
      <c r="D228" s="320" t="s">
        <v>518</v>
      </c>
      <c r="E228" s="320">
        <v>0.93700000000000006</v>
      </c>
      <c r="F228" s="320" t="s">
        <v>543</v>
      </c>
      <c r="G228" s="320" t="s">
        <v>544</v>
      </c>
      <c r="H228" s="320" t="s">
        <v>505</v>
      </c>
      <c r="I228" s="321">
        <v>12.01</v>
      </c>
      <c r="J228" s="320">
        <v>2012</v>
      </c>
      <c r="K228" s="320" t="s">
        <v>545</v>
      </c>
      <c r="L228" s="316">
        <f t="shared" si="3"/>
        <v>227</v>
      </c>
    </row>
    <row r="229" spans="1:12">
      <c r="A229" s="320" t="s">
        <v>793</v>
      </c>
      <c r="B229" s="320" t="s">
        <v>509</v>
      </c>
      <c r="C229" s="320" t="s">
        <v>510</v>
      </c>
      <c r="D229" s="320" t="s">
        <v>484</v>
      </c>
      <c r="E229" s="320">
        <v>0.93700000000000006</v>
      </c>
      <c r="F229" s="320" t="s">
        <v>543</v>
      </c>
      <c r="G229" s="320" t="s">
        <v>544</v>
      </c>
      <c r="H229" s="320" t="s">
        <v>505</v>
      </c>
      <c r="I229" s="321">
        <v>12.01</v>
      </c>
      <c r="J229" s="320">
        <v>2012</v>
      </c>
      <c r="K229" s="320" t="s">
        <v>545</v>
      </c>
      <c r="L229" s="316">
        <f t="shared" si="3"/>
        <v>228</v>
      </c>
    </row>
    <row r="230" spans="1:12">
      <c r="A230" s="320" t="s">
        <v>794</v>
      </c>
      <c r="B230" s="320" t="s">
        <v>509</v>
      </c>
      <c r="C230" s="320" t="s">
        <v>510</v>
      </c>
      <c r="D230" s="320" t="s">
        <v>484</v>
      </c>
      <c r="E230" s="320">
        <v>0.93700000000000006</v>
      </c>
      <c r="F230" s="320" t="s">
        <v>543</v>
      </c>
      <c r="G230" s="320" t="s">
        <v>544</v>
      </c>
      <c r="H230" s="320" t="s">
        <v>505</v>
      </c>
      <c r="I230" s="321">
        <v>12.01</v>
      </c>
      <c r="J230" s="320">
        <v>2012</v>
      </c>
      <c r="K230" s="320" t="s">
        <v>545</v>
      </c>
      <c r="L230" s="316">
        <f t="shared" si="3"/>
        <v>229</v>
      </c>
    </row>
    <row r="231" spans="1:12">
      <c r="A231" s="320" t="s">
        <v>795</v>
      </c>
      <c r="B231" s="320" t="s">
        <v>509</v>
      </c>
      <c r="C231" s="320" t="s">
        <v>510</v>
      </c>
      <c r="D231" s="320" t="s">
        <v>521</v>
      </c>
      <c r="E231" s="320">
        <v>0.93700000000000006</v>
      </c>
      <c r="F231" s="320" t="s">
        <v>543</v>
      </c>
      <c r="G231" s="320" t="s">
        <v>544</v>
      </c>
      <c r="H231" s="320" t="s">
        <v>505</v>
      </c>
      <c r="I231" s="321">
        <v>12.01</v>
      </c>
      <c r="J231" s="320">
        <v>2012</v>
      </c>
      <c r="K231" s="320" t="s">
        <v>545</v>
      </c>
      <c r="L231" s="316">
        <f t="shared" si="3"/>
        <v>230</v>
      </c>
    </row>
    <row r="232" spans="1:12">
      <c r="A232" s="320" t="s">
        <v>796</v>
      </c>
      <c r="B232" s="320" t="s">
        <v>509</v>
      </c>
      <c r="C232" s="320" t="s">
        <v>510</v>
      </c>
      <c r="D232" s="320" t="s">
        <v>518</v>
      </c>
      <c r="E232" s="320">
        <v>0.93700000000000006</v>
      </c>
      <c r="F232" s="320" t="s">
        <v>543</v>
      </c>
      <c r="G232" s="320" t="s">
        <v>544</v>
      </c>
      <c r="H232" s="320" t="s">
        <v>505</v>
      </c>
      <c r="I232" s="321">
        <v>12.01</v>
      </c>
      <c r="J232" s="320">
        <v>2012</v>
      </c>
      <c r="K232" s="320" t="s">
        <v>545</v>
      </c>
      <c r="L232" s="316">
        <f t="shared" si="3"/>
        <v>231</v>
      </c>
    </row>
    <row r="233" spans="1:12">
      <c r="A233" s="320" t="s">
        <v>797</v>
      </c>
      <c r="B233" s="320" t="s">
        <v>509</v>
      </c>
      <c r="C233" s="320" t="s">
        <v>510</v>
      </c>
      <c r="D233" s="320" t="s">
        <v>694</v>
      </c>
      <c r="E233" s="320">
        <v>0.93700000000000006</v>
      </c>
      <c r="F233" s="320" t="s">
        <v>543</v>
      </c>
      <c r="G233" s="320" t="s">
        <v>544</v>
      </c>
      <c r="H233" s="320" t="s">
        <v>505</v>
      </c>
      <c r="I233" s="321">
        <v>12.01</v>
      </c>
      <c r="J233" s="320">
        <v>2012</v>
      </c>
      <c r="K233" s="320" t="s">
        <v>545</v>
      </c>
      <c r="L233" s="316">
        <f t="shared" si="3"/>
        <v>232</v>
      </c>
    </row>
    <row r="234" spans="1:12">
      <c r="A234" s="320" t="s">
        <v>798</v>
      </c>
      <c r="B234" s="320" t="s">
        <v>509</v>
      </c>
      <c r="C234" s="320" t="s">
        <v>510</v>
      </c>
      <c r="D234" s="320" t="s">
        <v>518</v>
      </c>
      <c r="E234" s="320">
        <v>0.93700000000000006</v>
      </c>
      <c r="F234" s="320" t="s">
        <v>543</v>
      </c>
      <c r="G234" s="320" t="s">
        <v>544</v>
      </c>
      <c r="H234" s="320" t="s">
        <v>505</v>
      </c>
      <c r="I234" s="321">
        <v>12.01</v>
      </c>
      <c r="J234" s="320">
        <v>2012</v>
      </c>
      <c r="K234" s="320" t="s">
        <v>545</v>
      </c>
      <c r="L234" s="316">
        <f t="shared" si="3"/>
        <v>233</v>
      </c>
    </row>
    <row r="235" spans="1:12">
      <c r="A235" s="320" t="s">
        <v>799</v>
      </c>
      <c r="B235" s="320" t="s">
        <v>509</v>
      </c>
      <c r="C235" s="320" t="s">
        <v>510</v>
      </c>
      <c r="D235" s="320" t="s">
        <v>694</v>
      </c>
      <c r="E235" s="320">
        <v>0.93700000000000006</v>
      </c>
      <c r="F235" s="320" t="s">
        <v>543</v>
      </c>
      <c r="G235" s="320" t="s">
        <v>544</v>
      </c>
      <c r="H235" s="320" t="s">
        <v>505</v>
      </c>
      <c r="I235" s="321">
        <v>12.01</v>
      </c>
      <c r="J235" s="320">
        <v>2012</v>
      </c>
      <c r="K235" s="320" t="s">
        <v>545</v>
      </c>
      <c r="L235" s="316">
        <f t="shared" si="3"/>
        <v>234</v>
      </c>
    </row>
    <row r="236" spans="1:12">
      <c r="A236" s="320" t="s">
        <v>800</v>
      </c>
      <c r="B236" s="320" t="s">
        <v>509</v>
      </c>
      <c r="C236" s="320" t="s">
        <v>510</v>
      </c>
      <c r="D236" s="320" t="s">
        <v>694</v>
      </c>
      <c r="E236" s="320">
        <v>0.93700000000000006</v>
      </c>
      <c r="F236" s="320" t="s">
        <v>543</v>
      </c>
      <c r="G236" s="320" t="s">
        <v>544</v>
      </c>
      <c r="H236" s="320" t="s">
        <v>505</v>
      </c>
      <c r="I236" s="321">
        <v>12.01</v>
      </c>
      <c r="J236" s="320">
        <v>2012</v>
      </c>
      <c r="K236" s="320" t="s">
        <v>545</v>
      </c>
      <c r="L236" s="316">
        <f t="shared" si="3"/>
        <v>235</v>
      </c>
    </row>
    <row r="237" spans="1:12">
      <c r="A237" s="320" t="s">
        <v>801</v>
      </c>
      <c r="B237" s="320" t="s">
        <v>509</v>
      </c>
      <c r="C237" s="320" t="s">
        <v>510</v>
      </c>
      <c r="D237" s="320" t="s">
        <v>518</v>
      </c>
      <c r="E237" s="320">
        <v>0.93700000000000006</v>
      </c>
      <c r="F237" s="320" t="s">
        <v>543</v>
      </c>
      <c r="G237" s="320" t="s">
        <v>544</v>
      </c>
      <c r="H237" s="320" t="s">
        <v>505</v>
      </c>
      <c r="I237" s="321">
        <v>12.01</v>
      </c>
      <c r="J237" s="320">
        <v>2012</v>
      </c>
      <c r="K237" s="320" t="s">
        <v>545</v>
      </c>
      <c r="L237" s="316">
        <f t="shared" si="3"/>
        <v>236</v>
      </c>
    </row>
    <row r="238" spans="1:12">
      <c r="A238" s="320" t="s">
        <v>802</v>
      </c>
      <c r="B238" s="320" t="s">
        <v>509</v>
      </c>
      <c r="C238" s="320" t="s">
        <v>510</v>
      </c>
      <c r="D238" s="320" t="s">
        <v>484</v>
      </c>
      <c r="E238" s="320">
        <v>0.93700000000000006</v>
      </c>
      <c r="F238" s="320" t="s">
        <v>543</v>
      </c>
      <c r="G238" s="320" t="s">
        <v>544</v>
      </c>
      <c r="H238" s="320" t="s">
        <v>505</v>
      </c>
      <c r="I238" s="321">
        <v>12.01</v>
      </c>
      <c r="J238" s="320">
        <v>2012</v>
      </c>
      <c r="K238" s="320" t="s">
        <v>545</v>
      </c>
      <c r="L238" s="316">
        <f t="shared" si="3"/>
        <v>237</v>
      </c>
    </row>
    <row r="239" spans="1:12">
      <c r="A239" s="320" t="s">
        <v>803</v>
      </c>
      <c r="B239" s="320" t="s">
        <v>509</v>
      </c>
      <c r="C239" s="320" t="s">
        <v>510</v>
      </c>
      <c r="D239" s="320" t="s">
        <v>521</v>
      </c>
      <c r="E239" s="320">
        <v>0.93700000000000006</v>
      </c>
      <c r="F239" s="320" t="s">
        <v>543</v>
      </c>
      <c r="G239" s="320" t="s">
        <v>544</v>
      </c>
      <c r="H239" s="320" t="s">
        <v>505</v>
      </c>
      <c r="I239" s="321">
        <v>12.01</v>
      </c>
      <c r="J239" s="320">
        <v>2012</v>
      </c>
      <c r="K239" s="320" t="s">
        <v>545</v>
      </c>
      <c r="L239" s="316">
        <f t="shared" si="3"/>
        <v>238</v>
      </c>
    </row>
    <row r="240" spans="1:12">
      <c r="A240" s="320" t="s">
        <v>804</v>
      </c>
      <c r="B240" s="320" t="s">
        <v>509</v>
      </c>
      <c r="C240" s="320" t="s">
        <v>510</v>
      </c>
      <c r="D240" s="320" t="s">
        <v>484</v>
      </c>
      <c r="E240" s="320">
        <v>0.93700000000000006</v>
      </c>
      <c r="F240" s="320" t="s">
        <v>543</v>
      </c>
      <c r="G240" s="320" t="s">
        <v>544</v>
      </c>
      <c r="H240" s="320" t="s">
        <v>505</v>
      </c>
      <c r="I240" s="321">
        <v>12.01</v>
      </c>
      <c r="J240" s="320">
        <v>2012</v>
      </c>
      <c r="K240" s="320" t="s">
        <v>545</v>
      </c>
      <c r="L240" s="316">
        <f t="shared" si="3"/>
        <v>239</v>
      </c>
    </row>
    <row r="241" spans="1:12">
      <c r="A241" s="320" t="s">
        <v>805</v>
      </c>
      <c r="B241" s="320" t="s">
        <v>509</v>
      </c>
      <c r="C241" s="320" t="s">
        <v>510</v>
      </c>
      <c r="D241" s="320" t="s">
        <v>484</v>
      </c>
      <c r="E241" s="320">
        <v>0.93700000000000006</v>
      </c>
      <c r="F241" s="320" t="s">
        <v>543</v>
      </c>
      <c r="G241" s="320" t="s">
        <v>544</v>
      </c>
      <c r="H241" s="320" t="s">
        <v>505</v>
      </c>
      <c r="I241" s="321">
        <v>12.01</v>
      </c>
      <c r="J241" s="320">
        <v>2012</v>
      </c>
      <c r="K241" s="320" t="s">
        <v>545</v>
      </c>
      <c r="L241" s="316">
        <f t="shared" si="3"/>
        <v>240</v>
      </c>
    </row>
    <row r="242" spans="1:12">
      <c r="A242" s="320" t="s">
        <v>806</v>
      </c>
      <c r="B242" s="320" t="s">
        <v>509</v>
      </c>
      <c r="C242" s="320" t="s">
        <v>510</v>
      </c>
      <c r="D242" s="320" t="s">
        <v>496</v>
      </c>
      <c r="E242" s="320">
        <v>0.93700000000000006</v>
      </c>
      <c r="F242" s="320" t="s">
        <v>543</v>
      </c>
      <c r="G242" s="320" t="s">
        <v>544</v>
      </c>
      <c r="H242" s="320" t="s">
        <v>505</v>
      </c>
      <c r="I242" s="321">
        <v>12.01</v>
      </c>
      <c r="J242" s="320">
        <v>2012</v>
      </c>
      <c r="K242" s="320" t="s">
        <v>545</v>
      </c>
      <c r="L242" s="316">
        <f t="shared" si="3"/>
        <v>241</v>
      </c>
    </row>
    <row r="243" spans="1:12">
      <c r="A243" s="320" t="s">
        <v>807</v>
      </c>
      <c r="B243" s="320" t="s">
        <v>509</v>
      </c>
      <c r="C243" s="320" t="s">
        <v>510</v>
      </c>
      <c r="D243" s="320" t="s">
        <v>496</v>
      </c>
      <c r="E243" s="320">
        <v>0.93700000000000006</v>
      </c>
      <c r="F243" s="320" t="s">
        <v>543</v>
      </c>
      <c r="G243" s="320" t="s">
        <v>544</v>
      </c>
      <c r="H243" s="320" t="s">
        <v>505</v>
      </c>
      <c r="I243" s="321">
        <v>12.01</v>
      </c>
      <c r="J243" s="320">
        <v>2012</v>
      </c>
      <c r="K243" s="320" t="s">
        <v>545</v>
      </c>
      <c r="L243" s="316">
        <f t="shared" si="3"/>
        <v>242</v>
      </c>
    </row>
    <row r="244" spans="1:12">
      <c r="A244" s="320" t="s">
        <v>808</v>
      </c>
      <c r="B244" s="320" t="s">
        <v>509</v>
      </c>
      <c r="C244" s="320" t="s">
        <v>510</v>
      </c>
      <c r="D244" s="320" t="s">
        <v>484</v>
      </c>
      <c r="E244" s="320">
        <v>0.93700000000000006</v>
      </c>
      <c r="F244" s="320" t="s">
        <v>543</v>
      </c>
      <c r="G244" s="320" t="s">
        <v>544</v>
      </c>
      <c r="H244" s="320" t="s">
        <v>505</v>
      </c>
      <c r="I244" s="321">
        <v>12.01</v>
      </c>
      <c r="J244" s="320">
        <v>2012</v>
      </c>
      <c r="K244" s="320" t="s">
        <v>545</v>
      </c>
      <c r="L244" s="316">
        <f t="shared" si="3"/>
        <v>243</v>
      </c>
    </row>
    <row r="245" spans="1:12">
      <c r="A245" s="320" t="s">
        <v>809</v>
      </c>
      <c r="B245" s="320" t="s">
        <v>509</v>
      </c>
      <c r="C245" s="320" t="s">
        <v>510</v>
      </c>
      <c r="D245" s="320" t="s">
        <v>694</v>
      </c>
      <c r="E245" s="320">
        <v>0.93700000000000006</v>
      </c>
      <c r="F245" s="320" t="s">
        <v>543</v>
      </c>
      <c r="G245" s="320" t="s">
        <v>544</v>
      </c>
      <c r="H245" s="320" t="s">
        <v>505</v>
      </c>
      <c r="I245" s="321">
        <v>12.01</v>
      </c>
      <c r="J245" s="320">
        <v>2012</v>
      </c>
      <c r="K245" s="320" t="s">
        <v>545</v>
      </c>
      <c r="L245" s="316">
        <f t="shared" si="3"/>
        <v>244</v>
      </c>
    </row>
    <row r="246" spans="1:12">
      <c r="A246" s="320" t="s">
        <v>810</v>
      </c>
      <c r="B246" s="320" t="s">
        <v>509</v>
      </c>
      <c r="C246" s="320" t="s">
        <v>510</v>
      </c>
      <c r="D246" s="320" t="s">
        <v>521</v>
      </c>
      <c r="E246" s="320">
        <v>0.93700000000000006</v>
      </c>
      <c r="F246" s="320" t="s">
        <v>543</v>
      </c>
      <c r="G246" s="320" t="s">
        <v>544</v>
      </c>
      <c r="H246" s="320" t="s">
        <v>505</v>
      </c>
      <c r="I246" s="321">
        <v>12.01</v>
      </c>
      <c r="J246" s="320">
        <v>2012</v>
      </c>
      <c r="K246" s="320" t="s">
        <v>545</v>
      </c>
      <c r="L246" s="316">
        <f t="shared" si="3"/>
        <v>245</v>
      </c>
    </row>
    <row r="247" spans="1:12">
      <c r="A247" s="320" t="s">
        <v>811</v>
      </c>
      <c r="B247" s="320" t="s">
        <v>509</v>
      </c>
      <c r="C247" s="320" t="s">
        <v>510</v>
      </c>
      <c r="D247" s="320" t="s">
        <v>694</v>
      </c>
      <c r="E247" s="320">
        <v>0.93700000000000006</v>
      </c>
      <c r="F247" s="320" t="s">
        <v>543</v>
      </c>
      <c r="G247" s="320" t="s">
        <v>544</v>
      </c>
      <c r="H247" s="320" t="s">
        <v>505</v>
      </c>
      <c r="I247" s="321">
        <v>12.01</v>
      </c>
      <c r="J247" s="320">
        <v>2012</v>
      </c>
      <c r="K247" s="320" t="s">
        <v>545</v>
      </c>
      <c r="L247" s="316">
        <f t="shared" si="3"/>
        <v>246</v>
      </c>
    </row>
    <row r="248" spans="1:12">
      <c r="A248" s="320" t="s">
        <v>812</v>
      </c>
      <c r="B248" s="320" t="s">
        <v>509</v>
      </c>
      <c r="C248" s="320" t="s">
        <v>510</v>
      </c>
      <c r="D248" s="320" t="s">
        <v>491</v>
      </c>
      <c r="E248" s="320">
        <v>0.93700000000000006</v>
      </c>
      <c r="F248" s="320" t="s">
        <v>543</v>
      </c>
      <c r="G248" s="320" t="s">
        <v>544</v>
      </c>
      <c r="H248" s="320" t="s">
        <v>505</v>
      </c>
      <c r="I248" s="321">
        <v>12.01</v>
      </c>
      <c r="J248" s="320">
        <v>2012</v>
      </c>
      <c r="K248" s="320" t="s">
        <v>545</v>
      </c>
      <c r="L248" s="316">
        <f t="shared" si="3"/>
        <v>247</v>
      </c>
    </row>
    <row r="249" spans="1:12">
      <c r="A249" s="320" t="s">
        <v>813</v>
      </c>
      <c r="B249" s="320" t="s">
        <v>509</v>
      </c>
      <c r="C249" s="320" t="s">
        <v>510</v>
      </c>
      <c r="D249" s="320" t="s">
        <v>518</v>
      </c>
      <c r="E249" s="320">
        <v>0.93700000000000006</v>
      </c>
      <c r="F249" s="320" t="s">
        <v>543</v>
      </c>
      <c r="G249" s="320" t="s">
        <v>544</v>
      </c>
      <c r="H249" s="320" t="s">
        <v>505</v>
      </c>
      <c r="I249" s="321">
        <v>12.01</v>
      </c>
      <c r="J249" s="320">
        <v>2012</v>
      </c>
      <c r="K249" s="320" t="s">
        <v>545</v>
      </c>
      <c r="L249" s="316">
        <f t="shared" si="3"/>
        <v>248</v>
      </c>
    </row>
    <row r="250" spans="1:12">
      <c r="A250" s="320" t="s">
        <v>814</v>
      </c>
      <c r="B250" s="320" t="s">
        <v>509</v>
      </c>
      <c r="C250" s="320" t="s">
        <v>510</v>
      </c>
      <c r="D250" s="320" t="s">
        <v>484</v>
      </c>
      <c r="E250" s="320">
        <v>0.93700000000000006</v>
      </c>
      <c r="F250" s="320" t="s">
        <v>543</v>
      </c>
      <c r="G250" s="320" t="s">
        <v>544</v>
      </c>
      <c r="H250" s="320" t="s">
        <v>505</v>
      </c>
      <c r="I250" s="321">
        <v>12.01</v>
      </c>
      <c r="J250" s="320">
        <v>2012</v>
      </c>
      <c r="K250" s="320" t="s">
        <v>545</v>
      </c>
      <c r="L250" s="316">
        <f t="shared" si="3"/>
        <v>249</v>
      </c>
    </row>
    <row r="251" spans="1:12">
      <c r="A251" s="320" t="s">
        <v>815</v>
      </c>
      <c r="B251" s="320" t="s">
        <v>509</v>
      </c>
      <c r="C251" s="320" t="s">
        <v>510</v>
      </c>
      <c r="D251" s="320" t="s">
        <v>484</v>
      </c>
      <c r="E251" s="320">
        <v>0.93700000000000006</v>
      </c>
      <c r="F251" s="320" t="s">
        <v>543</v>
      </c>
      <c r="G251" s="320" t="s">
        <v>544</v>
      </c>
      <c r="H251" s="320" t="s">
        <v>505</v>
      </c>
      <c r="I251" s="321">
        <v>12.01</v>
      </c>
      <c r="J251" s="320">
        <v>2012</v>
      </c>
      <c r="K251" s="320" t="s">
        <v>545</v>
      </c>
      <c r="L251" s="316">
        <f t="shared" si="3"/>
        <v>250</v>
      </c>
    </row>
    <row r="252" spans="1:12">
      <c r="A252" s="320" t="s">
        <v>816</v>
      </c>
      <c r="B252" s="320" t="s">
        <v>509</v>
      </c>
      <c r="C252" s="320" t="s">
        <v>510</v>
      </c>
      <c r="D252" s="320" t="s">
        <v>484</v>
      </c>
      <c r="E252" s="320">
        <v>0.93700000000000006</v>
      </c>
      <c r="F252" s="320" t="s">
        <v>543</v>
      </c>
      <c r="G252" s="320" t="s">
        <v>544</v>
      </c>
      <c r="H252" s="320" t="s">
        <v>505</v>
      </c>
      <c r="I252" s="321">
        <v>12.01</v>
      </c>
      <c r="J252" s="320">
        <v>2012</v>
      </c>
      <c r="K252" s="320" t="s">
        <v>545</v>
      </c>
      <c r="L252" s="316">
        <f t="shared" si="3"/>
        <v>251</v>
      </c>
    </row>
    <row r="253" spans="1:12">
      <c r="A253" s="320" t="s">
        <v>817</v>
      </c>
      <c r="B253" s="320" t="s">
        <v>509</v>
      </c>
      <c r="C253" s="320" t="s">
        <v>510</v>
      </c>
      <c r="D253" s="320" t="s">
        <v>694</v>
      </c>
      <c r="E253" s="320">
        <v>0.93700000000000006</v>
      </c>
      <c r="F253" s="320" t="s">
        <v>543</v>
      </c>
      <c r="G253" s="320" t="s">
        <v>544</v>
      </c>
      <c r="H253" s="320" t="s">
        <v>505</v>
      </c>
      <c r="I253" s="321">
        <v>12.01</v>
      </c>
      <c r="J253" s="320">
        <v>2012</v>
      </c>
      <c r="K253" s="320" t="s">
        <v>545</v>
      </c>
      <c r="L253" s="316">
        <f t="shared" si="3"/>
        <v>252</v>
      </c>
    </row>
    <row r="254" spans="1:12">
      <c r="A254" s="320" t="s">
        <v>818</v>
      </c>
      <c r="B254" s="320" t="s">
        <v>509</v>
      </c>
      <c r="C254" s="320" t="s">
        <v>510</v>
      </c>
      <c r="D254" s="320" t="s">
        <v>484</v>
      </c>
      <c r="E254" s="320">
        <v>0.93700000000000006</v>
      </c>
      <c r="F254" s="320" t="s">
        <v>543</v>
      </c>
      <c r="G254" s="320" t="s">
        <v>544</v>
      </c>
      <c r="H254" s="320" t="s">
        <v>505</v>
      </c>
      <c r="I254" s="321">
        <v>12.01</v>
      </c>
      <c r="J254" s="320">
        <v>2012</v>
      </c>
      <c r="K254" s="320" t="s">
        <v>545</v>
      </c>
      <c r="L254" s="316">
        <f t="shared" si="3"/>
        <v>253</v>
      </c>
    </row>
    <row r="255" spans="1:12">
      <c r="A255" s="320" t="s">
        <v>819</v>
      </c>
      <c r="B255" s="320" t="s">
        <v>509</v>
      </c>
      <c r="C255" s="320" t="s">
        <v>510</v>
      </c>
      <c r="D255" s="320" t="s">
        <v>694</v>
      </c>
      <c r="E255" s="320">
        <v>0.93700000000000006</v>
      </c>
      <c r="F255" s="320" t="s">
        <v>543</v>
      </c>
      <c r="G255" s="320" t="s">
        <v>544</v>
      </c>
      <c r="H255" s="320" t="s">
        <v>505</v>
      </c>
      <c r="I255" s="321">
        <v>12.01</v>
      </c>
      <c r="J255" s="320">
        <v>2012</v>
      </c>
      <c r="K255" s="320" t="s">
        <v>545</v>
      </c>
      <c r="L255" s="316">
        <f t="shared" si="3"/>
        <v>254</v>
      </c>
    </row>
    <row r="256" spans="1:12">
      <c r="A256" s="320" t="s">
        <v>820</v>
      </c>
      <c r="B256" s="320" t="s">
        <v>509</v>
      </c>
      <c r="C256" s="320" t="s">
        <v>510</v>
      </c>
      <c r="D256" s="320" t="s">
        <v>694</v>
      </c>
      <c r="E256" s="320">
        <v>0.93700000000000006</v>
      </c>
      <c r="F256" s="320" t="s">
        <v>543</v>
      </c>
      <c r="G256" s="320" t="s">
        <v>544</v>
      </c>
      <c r="H256" s="320" t="s">
        <v>505</v>
      </c>
      <c r="I256" s="321">
        <v>12.01</v>
      </c>
      <c r="J256" s="320">
        <v>2012</v>
      </c>
      <c r="K256" s="320" t="s">
        <v>545</v>
      </c>
      <c r="L256" s="316">
        <f t="shared" si="3"/>
        <v>255</v>
      </c>
    </row>
    <row r="257" spans="1:12">
      <c r="A257" s="320" t="s">
        <v>821</v>
      </c>
      <c r="B257" s="320" t="s">
        <v>509</v>
      </c>
      <c r="C257" s="320" t="s">
        <v>510</v>
      </c>
      <c r="D257" s="320" t="s">
        <v>484</v>
      </c>
      <c r="E257" s="320">
        <v>0.93700000000000006</v>
      </c>
      <c r="F257" s="320" t="s">
        <v>543</v>
      </c>
      <c r="G257" s="320" t="s">
        <v>544</v>
      </c>
      <c r="H257" s="320" t="s">
        <v>505</v>
      </c>
      <c r="I257" s="321">
        <v>12.01</v>
      </c>
      <c r="J257" s="320">
        <v>2012</v>
      </c>
      <c r="K257" s="320" t="s">
        <v>545</v>
      </c>
      <c r="L257" s="316">
        <f t="shared" si="3"/>
        <v>256</v>
      </c>
    </row>
    <row r="258" spans="1:12">
      <c r="A258" s="320" t="s">
        <v>822</v>
      </c>
      <c r="B258" s="320" t="s">
        <v>509</v>
      </c>
      <c r="C258" s="320" t="s">
        <v>510</v>
      </c>
      <c r="D258" s="320" t="s">
        <v>694</v>
      </c>
      <c r="E258" s="320">
        <v>0.93700000000000006</v>
      </c>
      <c r="F258" s="320" t="s">
        <v>543</v>
      </c>
      <c r="G258" s="320" t="s">
        <v>544</v>
      </c>
      <c r="H258" s="320" t="s">
        <v>505</v>
      </c>
      <c r="I258" s="321">
        <v>12.01</v>
      </c>
      <c r="J258" s="320">
        <v>2012</v>
      </c>
      <c r="K258" s="320" t="s">
        <v>545</v>
      </c>
      <c r="L258" s="316">
        <f t="shared" si="3"/>
        <v>257</v>
      </c>
    </row>
    <row r="259" spans="1:12">
      <c r="A259" s="320" t="s">
        <v>823</v>
      </c>
      <c r="B259" s="320" t="s">
        <v>509</v>
      </c>
      <c r="C259" s="320" t="s">
        <v>510</v>
      </c>
      <c r="D259" s="320" t="s">
        <v>694</v>
      </c>
      <c r="E259" s="320">
        <v>0.93700000000000006</v>
      </c>
      <c r="F259" s="320" t="s">
        <v>543</v>
      </c>
      <c r="G259" s="320" t="s">
        <v>544</v>
      </c>
      <c r="H259" s="320" t="s">
        <v>505</v>
      </c>
      <c r="I259" s="321">
        <v>12.01</v>
      </c>
      <c r="J259" s="320">
        <v>2012</v>
      </c>
      <c r="K259" s="320" t="s">
        <v>545</v>
      </c>
      <c r="L259" s="316">
        <f t="shared" ref="L259:L322" si="4">1+L258</f>
        <v>258</v>
      </c>
    </row>
    <row r="260" spans="1:12">
      <c r="A260" s="320" t="s">
        <v>824</v>
      </c>
      <c r="B260" s="320" t="s">
        <v>509</v>
      </c>
      <c r="C260" s="320" t="s">
        <v>510</v>
      </c>
      <c r="D260" s="320" t="s">
        <v>694</v>
      </c>
      <c r="E260" s="320">
        <v>0.93700000000000006</v>
      </c>
      <c r="F260" s="320" t="s">
        <v>543</v>
      </c>
      <c r="G260" s="320" t="s">
        <v>544</v>
      </c>
      <c r="H260" s="320" t="s">
        <v>505</v>
      </c>
      <c r="I260" s="321">
        <v>12.01</v>
      </c>
      <c r="J260" s="320">
        <v>2012</v>
      </c>
      <c r="K260" s="320" t="s">
        <v>545</v>
      </c>
      <c r="L260" s="316">
        <f t="shared" si="4"/>
        <v>259</v>
      </c>
    </row>
    <row r="261" spans="1:12">
      <c r="A261" s="320" t="s">
        <v>825</v>
      </c>
      <c r="B261" s="320" t="s">
        <v>509</v>
      </c>
      <c r="C261" s="320" t="s">
        <v>510</v>
      </c>
      <c r="D261" s="320" t="s">
        <v>694</v>
      </c>
      <c r="E261" s="320">
        <v>0.93700000000000006</v>
      </c>
      <c r="F261" s="320" t="s">
        <v>543</v>
      </c>
      <c r="G261" s="320" t="s">
        <v>544</v>
      </c>
      <c r="H261" s="320" t="s">
        <v>505</v>
      </c>
      <c r="I261" s="321">
        <v>12.01</v>
      </c>
      <c r="J261" s="320">
        <v>2012</v>
      </c>
      <c r="K261" s="320" t="s">
        <v>545</v>
      </c>
      <c r="L261" s="316">
        <f t="shared" si="4"/>
        <v>260</v>
      </c>
    </row>
    <row r="262" spans="1:12">
      <c r="A262" s="320" t="s">
        <v>826</v>
      </c>
      <c r="B262" s="320" t="s">
        <v>509</v>
      </c>
      <c r="C262" s="320" t="s">
        <v>510</v>
      </c>
      <c r="D262" s="320" t="s">
        <v>694</v>
      </c>
      <c r="E262" s="320">
        <v>0.93700000000000006</v>
      </c>
      <c r="F262" s="320" t="s">
        <v>543</v>
      </c>
      <c r="G262" s="320" t="s">
        <v>544</v>
      </c>
      <c r="H262" s="320" t="s">
        <v>505</v>
      </c>
      <c r="I262" s="321">
        <v>12.01</v>
      </c>
      <c r="J262" s="320">
        <v>2012</v>
      </c>
      <c r="K262" s="320" t="s">
        <v>545</v>
      </c>
      <c r="L262" s="316">
        <f t="shared" si="4"/>
        <v>261</v>
      </c>
    </row>
    <row r="263" spans="1:12">
      <c r="A263" s="320" t="s">
        <v>827</v>
      </c>
      <c r="B263" s="320" t="s">
        <v>509</v>
      </c>
      <c r="C263" s="320" t="s">
        <v>510</v>
      </c>
      <c r="D263" s="320" t="s">
        <v>484</v>
      </c>
      <c r="E263" s="320">
        <v>0.93700000000000006</v>
      </c>
      <c r="F263" s="320" t="s">
        <v>543</v>
      </c>
      <c r="G263" s="320" t="s">
        <v>544</v>
      </c>
      <c r="H263" s="320" t="s">
        <v>505</v>
      </c>
      <c r="I263" s="321">
        <v>12.01</v>
      </c>
      <c r="J263" s="320">
        <v>2012</v>
      </c>
      <c r="K263" s="320" t="s">
        <v>545</v>
      </c>
      <c r="L263" s="316">
        <f t="shared" si="4"/>
        <v>262</v>
      </c>
    </row>
    <row r="264" spans="1:12">
      <c r="A264" s="320" t="s">
        <v>828</v>
      </c>
      <c r="B264" s="320" t="s">
        <v>509</v>
      </c>
      <c r="C264" s="320" t="s">
        <v>510</v>
      </c>
      <c r="D264" s="320" t="s">
        <v>694</v>
      </c>
      <c r="E264" s="320">
        <v>0.93700000000000006</v>
      </c>
      <c r="F264" s="320" t="s">
        <v>543</v>
      </c>
      <c r="G264" s="320" t="s">
        <v>544</v>
      </c>
      <c r="H264" s="320" t="s">
        <v>505</v>
      </c>
      <c r="I264" s="321">
        <v>12.01</v>
      </c>
      <c r="J264" s="320">
        <v>2012</v>
      </c>
      <c r="K264" s="320" t="s">
        <v>545</v>
      </c>
      <c r="L264" s="316">
        <f t="shared" si="4"/>
        <v>263</v>
      </c>
    </row>
    <row r="265" spans="1:12">
      <c r="A265" s="320" t="s">
        <v>829</v>
      </c>
      <c r="B265" s="320" t="s">
        <v>509</v>
      </c>
      <c r="C265" s="320" t="s">
        <v>510</v>
      </c>
      <c r="D265" s="320" t="s">
        <v>694</v>
      </c>
      <c r="E265" s="320">
        <v>0.93700000000000006</v>
      </c>
      <c r="F265" s="320" t="s">
        <v>543</v>
      </c>
      <c r="G265" s="320" t="s">
        <v>544</v>
      </c>
      <c r="H265" s="320" t="s">
        <v>505</v>
      </c>
      <c r="I265" s="321">
        <v>12.01</v>
      </c>
      <c r="J265" s="320">
        <v>2012</v>
      </c>
      <c r="K265" s="320" t="s">
        <v>545</v>
      </c>
      <c r="L265" s="316">
        <f t="shared" si="4"/>
        <v>264</v>
      </c>
    </row>
    <row r="266" spans="1:12">
      <c r="A266" s="320" t="s">
        <v>830</v>
      </c>
      <c r="B266" s="320" t="s">
        <v>509</v>
      </c>
      <c r="C266" s="320" t="s">
        <v>510</v>
      </c>
      <c r="D266" s="320" t="s">
        <v>521</v>
      </c>
      <c r="E266" s="320">
        <v>0.93700000000000006</v>
      </c>
      <c r="F266" s="320" t="s">
        <v>543</v>
      </c>
      <c r="G266" s="320" t="s">
        <v>544</v>
      </c>
      <c r="H266" s="320" t="s">
        <v>505</v>
      </c>
      <c r="I266" s="321">
        <v>12.01</v>
      </c>
      <c r="J266" s="320">
        <v>2012</v>
      </c>
      <c r="K266" s="320" t="s">
        <v>545</v>
      </c>
      <c r="L266" s="316">
        <f t="shared" si="4"/>
        <v>265</v>
      </c>
    </row>
    <row r="267" spans="1:12">
      <c r="A267" s="320" t="s">
        <v>831</v>
      </c>
      <c r="B267" s="320" t="s">
        <v>509</v>
      </c>
      <c r="C267" s="320" t="s">
        <v>510</v>
      </c>
      <c r="D267" s="320" t="s">
        <v>484</v>
      </c>
      <c r="E267" s="320">
        <v>0.93700000000000006</v>
      </c>
      <c r="F267" s="320" t="s">
        <v>543</v>
      </c>
      <c r="G267" s="320" t="s">
        <v>544</v>
      </c>
      <c r="H267" s="320" t="s">
        <v>505</v>
      </c>
      <c r="I267" s="321">
        <v>12.01</v>
      </c>
      <c r="J267" s="320">
        <v>2012</v>
      </c>
      <c r="K267" s="320" t="s">
        <v>545</v>
      </c>
      <c r="L267" s="316">
        <f t="shared" si="4"/>
        <v>266</v>
      </c>
    </row>
    <row r="268" spans="1:12">
      <c r="A268" s="320" t="s">
        <v>832</v>
      </c>
      <c r="B268" s="320" t="s">
        <v>833</v>
      </c>
      <c r="C268" s="320" t="s">
        <v>589</v>
      </c>
      <c r="D268" s="320" t="s">
        <v>484</v>
      </c>
      <c r="E268" s="320">
        <v>0.88100000000000001</v>
      </c>
      <c r="F268" s="320" t="s">
        <v>543</v>
      </c>
      <c r="G268" s="320" t="s">
        <v>544</v>
      </c>
      <c r="H268" s="320" t="s">
        <v>505</v>
      </c>
      <c r="I268" s="321">
        <v>31.02</v>
      </c>
      <c r="J268" s="320">
        <v>2012</v>
      </c>
      <c r="K268" s="320" t="s">
        <v>545</v>
      </c>
      <c r="L268" s="316">
        <f t="shared" si="4"/>
        <v>267</v>
      </c>
    </row>
    <row r="269" spans="1:12">
      <c r="A269" s="320" t="s">
        <v>834</v>
      </c>
      <c r="B269" s="320" t="s">
        <v>833</v>
      </c>
      <c r="C269" s="320" t="s">
        <v>589</v>
      </c>
      <c r="D269" s="320" t="s">
        <v>484</v>
      </c>
      <c r="E269" s="320">
        <v>0.88100000000000001</v>
      </c>
      <c r="F269" s="320" t="s">
        <v>543</v>
      </c>
      <c r="G269" s="320" t="s">
        <v>544</v>
      </c>
      <c r="H269" s="320" t="s">
        <v>505</v>
      </c>
      <c r="I269" s="321">
        <v>31.02</v>
      </c>
      <c r="J269" s="320">
        <v>2012</v>
      </c>
      <c r="K269" s="320" t="s">
        <v>545</v>
      </c>
      <c r="L269" s="316">
        <f t="shared" si="4"/>
        <v>268</v>
      </c>
    </row>
    <row r="270" spans="1:12">
      <c r="A270" s="320" t="s">
        <v>835</v>
      </c>
      <c r="B270" s="320" t="s">
        <v>833</v>
      </c>
      <c r="C270" s="320" t="s">
        <v>589</v>
      </c>
      <c r="D270" s="320" t="s">
        <v>514</v>
      </c>
      <c r="E270" s="320">
        <v>0.88100000000000001</v>
      </c>
      <c r="F270" s="320" t="s">
        <v>543</v>
      </c>
      <c r="G270" s="320" t="s">
        <v>544</v>
      </c>
      <c r="H270" s="320" t="s">
        <v>505</v>
      </c>
      <c r="I270" s="321">
        <v>31.02</v>
      </c>
      <c r="J270" s="320">
        <v>2012</v>
      </c>
      <c r="K270" s="320" t="s">
        <v>545</v>
      </c>
      <c r="L270" s="316">
        <f t="shared" si="4"/>
        <v>269</v>
      </c>
    </row>
    <row r="271" spans="1:12">
      <c r="A271" s="320" t="s">
        <v>836</v>
      </c>
      <c r="B271" s="320" t="s">
        <v>833</v>
      </c>
      <c r="C271" s="320" t="s">
        <v>589</v>
      </c>
      <c r="D271" s="320" t="s">
        <v>514</v>
      </c>
      <c r="E271" s="320">
        <v>0.88100000000000001</v>
      </c>
      <c r="F271" s="320" t="s">
        <v>543</v>
      </c>
      <c r="G271" s="320" t="s">
        <v>544</v>
      </c>
      <c r="H271" s="320" t="s">
        <v>505</v>
      </c>
      <c r="I271" s="321">
        <v>31.02</v>
      </c>
      <c r="J271" s="320">
        <v>2012</v>
      </c>
      <c r="K271" s="320" t="s">
        <v>545</v>
      </c>
      <c r="L271" s="316">
        <f t="shared" si="4"/>
        <v>270</v>
      </c>
    </row>
    <row r="272" spans="1:12">
      <c r="A272" s="320" t="s">
        <v>837</v>
      </c>
      <c r="B272" s="320" t="s">
        <v>833</v>
      </c>
      <c r="C272" s="320" t="s">
        <v>589</v>
      </c>
      <c r="D272" s="320" t="s">
        <v>484</v>
      </c>
      <c r="E272" s="320">
        <v>0.88100000000000001</v>
      </c>
      <c r="F272" s="320" t="s">
        <v>543</v>
      </c>
      <c r="G272" s="320" t="s">
        <v>544</v>
      </c>
      <c r="H272" s="320" t="s">
        <v>505</v>
      </c>
      <c r="I272" s="321">
        <v>31.02</v>
      </c>
      <c r="J272" s="320">
        <v>2012</v>
      </c>
      <c r="K272" s="320" t="s">
        <v>545</v>
      </c>
      <c r="L272" s="316">
        <f t="shared" si="4"/>
        <v>271</v>
      </c>
    </row>
    <row r="273" spans="1:12">
      <c r="A273" s="320" t="s">
        <v>838</v>
      </c>
      <c r="B273" s="320" t="s">
        <v>833</v>
      </c>
      <c r="C273" s="320" t="s">
        <v>589</v>
      </c>
      <c r="D273" s="320" t="s">
        <v>694</v>
      </c>
      <c r="E273" s="320">
        <v>0.88100000000000001</v>
      </c>
      <c r="F273" s="320" t="s">
        <v>543</v>
      </c>
      <c r="G273" s="320" t="s">
        <v>544</v>
      </c>
      <c r="H273" s="320" t="s">
        <v>505</v>
      </c>
      <c r="I273" s="321">
        <v>31.02</v>
      </c>
      <c r="J273" s="320">
        <v>2012</v>
      </c>
      <c r="K273" s="320" t="s">
        <v>545</v>
      </c>
      <c r="L273" s="316">
        <f t="shared" si="4"/>
        <v>272</v>
      </c>
    </row>
    <row r="274" spans="1:12">
      <c r="A274" s="320" t="s">
        <v>839</v>
      </c>
      <c r="B274" s="320" t="s">
        <v>833</v>
      </c>
      <c r="C274" s="320" t="s">
        <v>589</v>
      </c>
      <c r="D274" s="320" t="s">
        <v>484</v>
      </c>
      <c r="E274" s="320">
        <v>0.88100000000000001</v>
      </c>
      <c r="F274" s="320" t="s">
        <v>543</v>
      </c>
      <c r="G274" s="320" t="s">
        <v>544</v>
      </c>
      <c r="H274" s="320" t="s">
        <v>505</v>
      </c>
      <c r="I274" s="321">
        <v>31.02</v>
      </c>
      <c r="J274" s="320">
        <v>2012</v>
      </c>
      <c r="K274" s="320" t="s">
        <v>545</v>
      </c>
      <c r="L274" s="316">
        <f t="shared" si="4"/>
        <v>273</v>
      </c>
    </row>
    <row r="275" spans="1:12">
      <c r="A275" s="320" t="s">
        <v>840</v>
      </c>
      <c r="B275" s="320" t="s">
        <v>833</v>
      </c>
      <c r="C275" s="320" t="s">
        <v>589</v>
      </c>
      <c r="D275" s="320" t="s">
        <v>694</v>
      </c>
      <c r="E275" s="320">
        <v>0.88100000000000001</v>
      </c>
      <c r="F275" s="320" t="s">
        <v>543</v>
      </c>
      <c r="G275" s="320" t="s">
        <v>544</v>
      </c>
      <c r="H275" s="320" t="s">
        <v>505</v>
      </c>
      <c r="I275" s="321">
        <v>31.02</v>
      </c>
      <c r="J275" s="320">
        <v>2012</v>
      </c>
      <c r="K275" s="320" t="s">
        <v>545</v>
      </c>
      <c r="L275" s="316">
        <f t="shared" si="4"/>
        <v>274</v>
      </c>
    </row>
    <row r="276" spans="1:12">
      <c r="A276" s="320" t="s">
        <v>841</v>
      </c>
      <c r="B276" s="320" t="s">
        <v>833</v>
      </c>
      <c r="C276" s="320" t="s">
        <v>589</v>
      </c>
      <c r="D276" s="320" t="s">
        <v>514</v>
      </c>
      <c r="E276" s="320">
        <v>0.88100000000000001</v>
      </c>
      <c r="F276" s="320" t="s">
        <v>543</v>
      </c>
      <c r="G276" s="320" t="s">
        <v>544</v>
      </c>
      <c r="H276" s="320" t="s">
        <v>505</v>
      </c>
      <c r="I276" s="321">
        <v>31.02</v>
      </c>
      <c r="J276" s="320">
        <v>2012</v>
      </c>
      <c r="K276" s="320" t="s">
        <v>545</v>
      </c>
      <c r="L276" s="316">
        <f t="shared" si="4"/>
        <v>275</v>
      </c>
    </row>
    <row r="277" spans="1:12">
      <c r="A277" s="320" t="s">
        <v>842</v>
      </c>
      <c r="B277" s="320" t="s">
        <v>833</v>
      </c>
      <c r="C277" s="320" t="s">
        <v>589</v>
      </c>
      <c r="D277" s="320" t="s">
        <v>514</v>
      </c>
      <c r="E277" s="320">
        <v>0.88100000000000001</v>
      </c>
      <c r="F277" s="320" t="s">
        <v>543</v>
      </c>
      <c r="G277" s="320" t="s">
        <v>544</v>
      </c>
      <c r="H277" s="320" t="s">
        <v>505</v>
      </c>
      <c r="I277" s="321">
        <v>31.02</v>
      </c>
      <c r="J277" s="320">
        <v>2012</v>
      </c>
      <c r="K277" s="320" t="s">
        <v>545</v>
      </c>
      <c r="L277" s="316">
        <f t="shared" si="4"/>
        <v>276</v>
      </c>
    </row>
    <row r="278" spans="1:12">
      <c r="A278" s="320" t="s">
        <v>843</v>
      </c>
      <c r="B278" s="320" t="s">
        <v>833</v>
      </c>
      <c r="C278" s="320" t="s">
        <v>589</v>
      </c>
      <c r="D278" s="320" t="s">
        <v>484</v>
      </c>
      <c r="E278" s="320">
        <v>0.88100000000000001</v>
      </c>
      <c r="F278" s="320" t="s">
        <v>543</v>
      </c>
      <c r="G278" s="320" t="s">
        <v>544</v>
      </c>
      <c r="H278" s="320" t="s">
        <v>505</v>
      </c>
      <c r="I278" s="321">
        <v>31.02</v>
      </c>
      <c r="J278" s="320">
        <v>2012</v>
      </c>
      <c r="K278" s="320" t="s">
        <v>545</v>
      </c>
      <c r="L278" s="316">
        <f t="shared" si="4"/>
        <v>277</v>
      </c>
    </row>
    <row r="279" spans="1:12">
      <c r="A279" s="320" t="s">
        <v>844</v>
      </c>
      <c r="B279" s="320" t="s">
        <v>845</v>
      </c>
      <c r="C279" s="320" t="s">
        <v>589</v>
      </c>
      <c r="D279" s="320" t="s">
        <v>514</v>
      </c>
      <c r="E279" s="320">
        <v>0.91600000000000004</v>
      </c>
      <c r="F279" s="320" t="s">
        <v>543</v>
      </c>
      <c r="G279" s="320" t="s">
        <v>544</v>
      </c>
      <c r="H279" s="320" t="s">
        <v>505</v>
      </c>
      <c r="I279" s="321">
        <v>19.18</v>
      </c>
      <c r="J279" s="320">
        <v>2012</v>
      </c>
      <c r="K279" s="320" t="s">
        <v>545</v>
      </c>
      <c r="L279" s="316">
        <f t="shared" si="4"/>
        <v>278</v>
      </c>
    </row>
    <row r="280" spans="1:12">
      <c r="A280" s="320" t="s">
        <v>846</v>
      </c>
      <c r="B280" s="320" t="s">
        <v>847</v>
      </c>
      <c r="C280" s="320" t="s">
        <v>589</v>
      </c>
      <c r="D280" s="320" t="s">
        <v>514</v>
      </c>
      <c r="E280" s="320">
        <v>0.875</v>
      </c>
      <c r="F280" s="320" t="s">
        <v>543</v>
      </c>
      <c r="G280" s="320" t="s">
        <v>544</v>
      </c>
      <c r="H280" s="320" t="s">
        <v>505</v>
      </c>
      <c r="I280" s="321">
        <v>11.43</v>
      </c>
      <c r="J280" s="320">
        <v>2012</v>
      </c>
      <c r="K280" s="320" t="s">
        <v>545</v>
      </c>
      <c r="L280" s="316">
        <f t="shared" si="4"/>
        <v>279</v>
      </c>
    </row>
    <row r="281" spans="1:12">
      <c r="A281" s="320" t="s">
        <v>848</v>
      </c>
      <c r="B281" s="320" t="s">
        <v>847</v>
      </c>
      <c r="C281" s="320" t="s">
        <v>589</v>
      </c>
      <c r="D281" s="320" t="s">
        <v>514</v>
      </c>
      <c r="E281" s="320">
        <v>0.875</v>
      </c>
      <c r="F281" s="320" t="s">
        <v>543</v>
      </c>
      <c r="G281" s="320" t="s">
        <v>544</v>
      </c>
      <c r="H281" s="320" t="s">
        <v>505</v>
      </c>
      <c r="I281" s="321">
        <v>11.43</v>
      </c>
      <c r="J281" s="320">
        <v>2012</v>
      </c>
      <c r="K281" s="320" t="s">
        <v>545</v>
      </c>
      <c r="L281" s="316">
        <f t="shared" si="4"/>
        <v>280</v>
      </c>
    </row>
    <row r="282" spans="1:12">
      <c r="A282" s="320" t="s">
        <v>849</v>
      </c>
      <c r="B282" s="320" t="s">
        <v>847</v>
      </c>
      <c r="C282" s="320" t="s">
        <v>589</v>
      </c>
      <c r="D282" s="320" t="s">
        <v>514</v>
      </c>
      <c r="E282" s="320">
        <v>0.875</v>
      </c>
      <c r="F282" s="320" t="s">
        <v>543</v>
      </c>
      <c r="G282" s="320" t="s">
        <v>544</v>
      </c>
      <c r="H282" s="320" t="s">
        <v>505</v>
      </c>
      <c r="I282" s="321">
        <v>11.43</v>
      </c>
      <c r="J282" s="320">
        <v>2012</v>
      </c>
      <c r="K282" s="320" t="s">
        <v>545</v>
      </c>
      <c r="L282" s="316">
        <f t="shared" si="4"/>
        <v>281</v>
      </c>
    </row>
    <row r="283" spans="1:12">
      <c r="A283" s="320" t="s">
        <v>850</v>
      </c>
      <c r="B283" s="320" t="s">
        <v>847</v>
      </c>
      <c r="C283" s="320" t="s">
        <v>589</v>
      </c>
      <c r="D283" s="320" t="s">
        <v>514</v>
      </c>
      <c r="E283" s="320">
        <v>0.875</v>
      </c>
      <c r="F283" s="320" t="s">
        <v>543</v>
      </c>
      <c r="G283" s="320" t="s">
        <v>544</v>
      </c>
      <c r="H283" s="320" t="s">
        <v>505</v>
      </c>
      <c r="I283" s="321">
        <v>11.43</v>
      </c>
      <c r="J283" s="320">
        <v>2012</v>
      </c>
      <c r="K283" s="320" t="s">
        <v>545</v>
      </c>
      <c r="L283" s="316">
        <f t="shared" si="4"/>
        <v>282</v>
      </c>
    </row>
    <row r="284" spans="1:12">
      <c r="A284" s="320" t="s">
        <v>851</v>
      </c>
      <c r="B284" s="320" t="s">
        <v>852</v>
      </c>
      <c r="C284" s="320" t="s">
        <v>853</v>
      </c>
      <c r="D284" s="320" t="s">
        <v>521</v>
      </c>
      <c r="E284" s="320">
        <v>0.71199999999999997</v>
      </c>
      <c r="F284" s="320" t="s">
        <v>543</v>
      </c>
      <c r="G284" s="320" t="s">
        <v>544</v>
      </c>
      <c r="H284" s="320" t="s">
        <v>505</v>
      </c>
      <c r="I284" s="321">
        <v>1.73</v>
      </c>
      <c r="J284" s="320">
        <v>2011</v>
      </c>
      <c r="K284" s="320" t="s">
        <v>545</v>
      </c>
      <c r="L284" s="316">
        <f t="shared" si="4"/>
        <v>283</v>
      </c>
    </row>
    <row r="285" spans="1:12">
      <c r="A285" s="320" t="s">
        <v>854</v>
      </c>
      <c r="B285" s="320" t="s">
        <v>855</v>
      </c>
      <c r="C285" s="320" t="s">
        <v>483</v>
      </c>
      <c r="D285" s="320" t="s">
        <v>491</v>
      </c>
      <c r="E285" s="320">
        <v>0.72399999999999998</v>
      </c>
      <c r="F285" s="320" t="s">
        <v>543</v>
      </c>
      <c r="G285" s="320" t="s">
        <v>544</v>
      </c>
      <c r="H285" s="320" t="s">
        <v>505</v>
      </c>
      <c r="I285" s="321">
        <v>54.87</v>
      </c>
      <c r="J285" s="320">
        <v>2011</v>
      </c>
      <c r="K285" s="320" t="s">
        <v>545</v>
      </c>
      <c r="L285" s="316">
        <f t="shared" si="4"/>
        <v>284</v>
      </c>
    </row>
    <row r="286" spans="1:12">
      <c r="A286" s="320" t="s">
        <v>856</v>
      </c>
      <c r="B286" s="320" t="s">
        <v>855</v>
      </c>
      <c r="C286" s="320" t="s">
        <v>483</v>
      </c>
      <c r="D286" s="320" t="s">
        <v>514</v>
      </c>
      <c r="E286" s="320">
        <v>0.72399999999999998</v>
      </c>
      <c r="F286" s="320" t="s">
        <v>543</v>
      </c>
      <c r="G286" s="320" t="s">
        <v>544</v>
      </c>
      <c r="H286" s="320" t="s">
        <v>505</v>
      </c>
      <c r="I286" s="321">
        <v>54.87</v>
      </c>
      <c r="J286" s="320">
        <v>2011</v>
      </c>
      <c r="K286" s="320" t="s">
        <v>545</v>
      </c>
      <c r="L286" s="316">
        <f t="shared" si="4"/>
        <v>285</v>
      </c>
    </row>
    <row r="287" spans="1:12">
      <c r="A287" s="320" t="s">
        <v>857</v>
      </c>
      <c r="B287" s="320" t="s">
        <v>858</v>
      </c>
      <c r="C287" s="320" t="s">
        <v>542</v>
      </c>
      <c r="D287" s="320" t="s">
        <v>484</v>
      </c>
      <c r="E287" s="320">
        <v>0.629</v>
      </c>
      <c r="F287" s="320" t="s">
        <v>543</v>
      </c>
      <c r="G287" s="320" t="s">
        <v>544</v>
      </c>
      <c r="H287" s="320" t="s">
        <v>505</v>
      </c>
      <c r="I287" s="321">
        <v>0.96</v>
      </c>
      <c r="J287" s="320">
        <v>2011</v>
      </c>
      <c r="K287" s="320" t="s">
        <v>545</v>
      </c>
      <c r="L287" s="316">
        <f t="shared" si="4"/>
        <v>286</v>
      </c>
    </row>
    <row r="288" spans="1:12">
      <c r="A288" s="320" t="s">
        <v>859</v>
      </c>
      <c r="B288" s="320" t="s">
        <v>858</v>
      </c>
      <c r="C288" s="320" t="s">
        <v>542</v>
      </c>
      <c r="D288" s="320" t="s">
        <v>694</v>
      </c>
      <c r="E288" s="320">
        <v>0.629</v>
      </c>
      <c r="F288" s="320" t="s">
        <v>543</v>
      </c>
      <c r="G288" s="320" t="s">
        <v>544</v>
      </c>
      <c r="H288" s="320" t="s">
        <v>505</v>
      </c>
      <c r="I288" s="321">
        <v>0.96</v>
      </c>
      <c r="J288" s="320">
        <v>2011</v>
      </c>
      <c r="K288" s="320" t="s">
        <v>545</v>
      </c>
      <c r="L288" s="316">
        <f t="shared" si="4"/>
        <v>287</v>
      </c>
    </row>
    <row r="289" spans="1:12">
      <c r="A289" s="320" t="s">
        <v>860</v>
      </c>
      <c r="B289" s="320" t="s">
        <v>858</v>
      </c>
      <c r="C289" s="320" t="s">
        <v>542</v>
      </c>
      <c r="D289" s="320" t="s">
        <v>484</v>
      </c>
      <c r="E289" s="320">
        <v>0.629</v>
      </c>
      <c r="F289" s="320" t="s">
        <v>543</v>
      </c>
      <c r="G289" s="320" t="s">
        <v>544</v>
      </c>
      <c r="H289" s="320" t="s">
        <v>505</v>
      </c>
      <c r="I289" s="321">
        <v>0.96</v>
      </c>
      <c r="J289" s="320">
        <v>2011</v>
      </c>
      <c r="K289" s="320" t="s">
        <v>545</v>
      </c>
      <c r="L289" s="316">
        <f t="shared" si="4"/>
        <v>288</v>
      </c>
    </row>
    <row r="290" spans="1:12">
      <c r="A290" s="320" t="s">
        <v>861</v>
      </c>
      <c r="B290" s="320" t="s">
        <v>858</v>
      </c>
      <c r="C290" s="320" t="s">
        <v>542</v>
      </c>
      <c r="D290" s="320" t="s">
        <v>514</v>
      </c>
      <c r="E290" s="320">
        <v>0.629</v>
      </c>
      <c r="F290" s="320" t="s">
        <v>543</v>
      </c>
      <c r="G290" s="320" t="s">
        <v>544</v>
      </c>
      <c r="H290" s="320" t="s">
        <v>505</v>
      </c>
      <c r="I290" s="321">
        <v>0.96</v>
      </c>
      <c r="J290" s="320">
        <v>2011</v>
      </c>
      <c r="K290" s="320" t="s">
        <v>545</v>
      </c>
      <c r="L290" s="316">
        <f t="shared" si="4"/>
        <v>289</v>
      </c>
    </row>
    <row r="291" spans="1:12">
      <c r="A291" s="320" t="s">
        <v>862</v>
      </c>
      <c r="B291" s="320" t="s">
        <v>858</v>
      </c>
      <c r="C291" s="320" t="s">
        <v>542</v>
      </c>
      <c r="D291" s="320" t="s">
        <v>484</v>
      </c>
      <c r="E291" s="320">
        <v>0.629</v>
      </c>
      <c r="F291" s="320" t="s">
        <v>543</v>
      </c>
      <c r="G291" s="320" t="s">
        <v>544</v>
      </c>
      <c r="H291" s="320" t="s">
        <v>505</v>
      </c>
      <c r="I291" s="321">
        <v>0.96</v>
      </c>
      <c r="J291" s="320">
        <v>2011</v>
      </c>
      <c r="K291" s="320" t="s">
        <v>545</v>
      </c>
      <c r="L291" s="316">
        <f t="shared" si="4"/>
        <v>290</v>
      </c>
    </row>
    <row r="292" spans="1:12">
      <c r="A292" s="320" t="s">
        <v>863</v>
      </c>
      <c r="B292" s="320" t="s">
        <v>858</v>
      </c>
      <c r="C292" s="320" t="s">
        <v>542</v>
      </c>
      <c r="D292" s="320" t="s">
        <v>484</v>
      </c>
      <c r="E292" s="320">
        <v>0.629</v>
      </c>
      <c r="F292" s="320" t="s">
        <v>543</v>
      </c>
      <c r="G292" s="320" t="s">
        <v>544</v>
      </c>
      <c r="H292" s="320" t="s">
        <v>505</v>
      </c>
      <c r="I292" s="321">
        <v>0.96</v>
      </c>
      <c r="J292" s="320">
        <v>2011</v>
      </c>
      <c r="K292" s="320" t="s">
        <v>545</v>
      </c>
      <c r="L292" s="316">
        <f t="shared" si="4"/>
        <v>291</v>
      </c>
    </row>
    <row r="293" spans="1:12">
      <c r="A293" s="320" t="s">
        <v>864</v>
      </c>
      <c r="B293" s="320" t="s">
        <v>865</v>
      </c>
      <c r="C293" s="320" t="s">
        <v>525</v>
      </c>
      <c r="D293" s="320" t="s">
        <v>518</v>
      </c>
      <c r="E293" s="320">
        <v>0.84599999999999997</v>
      </c>
      <c r="F293" s="320" t="s">
        <v>543</v>
      </c>
      <c r="G293" s="320" t="s">
        <v>544</v>
      </c>
      <c r="H293" s="320" t="s">
        <v>505</v>
      </c>
      <c r="I293" s="321">
        <v>12.34</v>
      </c>
      <c r="J293" s="320">
        <v>2012</v>
      </c>
      <c r="K293" s="320" t="s">
        <v>545</v>
      </c>
      <c r="L293" s="316">
        <f t="shared" si="4"/>
        <v>292</v>
      </c>
    </row>
    <row r="294" spans="1:12">
      <c r="A294" s="320" t="s">
        <v>866</v>
      </c>
      <c r="B294" s="320" t="s">
        <v>867</v>
      </c>
      <c r="C294" s="320" t="s">
        <v>504</v>
      </c>
      <c r="D294" s="320" t="s">
        <v>518</v>
      </c>
      <c r="E294" s="320">
        <v>0.69899999999999995</v>
      </c>
      <c r="F294" s="320" t="s">
        <v>543</v>
      </c>
      <c r="G294" s="320" t="s">
        <v>544</v>
      </c>
      <c r="H294" s="320" t="s">
        <v>505</v>
      </c>
      <c r="I294" s="321">
        <v>19.13</v>
      </c>
      <c r="J294" s="320">
        <v>2011</v>
      </c>
      <c r="K294" s="320" t="s">
        <v>545</v>
      </c>
      <c r="L294" s="316">
        <f t="shared" si="4"/>
        <v>293</v>
      </c>
    </row>
    <row r="295" spans="1:12">
      <c r="A295" s="320" t="s">
        <v>868</v>
      </c>
      <c r="B295" s="320" t="s">
        <v>867</v>
      </c>
      <c r="C295" s="320" t="s">
        <v>504</v>
      </c>
      <c r="D295" s="320" t="s">
        <v>484</v>
      </c>
      <c r="E295" s="320">
        <v>0.69899999999999995</v>
      </c>
      <c r="F295" s="320" t="s">
        <v>543</v>
      </c>
      <c r="G295" s="320" t="s">
        <v>544</v>
      </c>
      <c r="H295" s="320" t="s">
        <v>505</v>
      </c>
      <c r="I295" s="321">
        <v>19.13</v>
      </c>
      <c r="J295" s="320">
        <v>2011</v>
      </c>
      <c r="K295" s="320" t="s">
        <v>545</v>
      </c>
      <c r="L295" s="316">
        <f t="shared" si="4"/>
        <v>294</v>
      </c>
    </row>
    <row r="296" spans="1:12">
      <c r="A296" s="320" t="s">
        <v>869</v>
      </c>
      <c r="B296" s="320" t="s">
        <v>867</v>
      </c>
      <c r="C296" s="320" t="s">
        <v>504</v>
      </c>
      <c r="D296" s="320" t="s">
        <v>484</v>
      </c>
      <c r="E296" s="320">
        <v>0.69899999999999995</v>
      </c>
      <c r="F296" s="320" t="s">
        <v>543</v>
      </c>
      <c r="G296" s="320" t="s">
        <v>544</v>
      </c>
      <c r="H296" s="320" t="s">
        <v>505</v>
      </c>
      <c r="I296" s="321">
        <v>19.13</v>
      </c>
      <c r="J296" s="320">
        <v>2011</v>
      </c>
      <c r="K296" s="320" t="s">
        <v>545</v>
      </c>
      <c r="L296" s="316">
        <f t="shared" si="4"/>
        <v>295</v>
      </c>
    </row>
    <row r="297" spans="1:12">
      <c r="A297" s="320" t="s">
        <v>870</v>
      </c>
      <c r="B297" s="320" t="s">
        <v>867</v>
      </c>
      <c r="C297" s="320" t="s">
        <v>504</v>
      </c>
      <c r="D297" s="320" t="s">
        <v>484</v>
      </c>
      <c r="E297" s="320">
        <v>0.69899999999999995</v>
      </c>
      <c r="F297" s="320" t="s">
        <v>543</v>
      </c>
      <c r="G297" s="320" t="s">
        <v>544</v>
      </c>
      <c r="H297" s="320" t="s">
        <v>505</v>
      </c>
      <c r="I297" s="321">
        <v>19.13</v>
      </c>
      <c r="J297" s="320">
        <v>2011</v>
      </c>
      <c r="K297" s="320" t="s">
        <v>545</v>
      </c>
      <c r="L297" s="316">
        <f t="shared" si="4"/>
        <v>296</v>
      </c>
    </row>
    <row r="298" spans="1:12">
      <c r="A298" s="320" t="s">
        <v>871</v>
      </c>
      <c r="B298" s="320" t="s">
        <v>867</v>
      </c>
      <c r="C298" s="320" t="s">
        <v>504</v>
      </c>
      <c r="D298" s="320" t="s">
        <v>514</v>
      </c>
      <c r="E298" s="320">
        <v>0.69899999999999995</v>
      </c>
      <c r="F298" s="320" t="s">
        <v>543</v>
      </c>
      <c r="G298" s="320" t="s">
        <v>544</v>
      </c>
      <c r="H298" s="320" t="s">
        <v>505</v>
      </c>
      <c r="I298" s="321">
        <v>19.13</v>
      </c>
      <c r="J298" s="320">
        <v>2011</v>
      </c>
      <c r="K298" s="320" t="s">
        <v>545</v>
      </c>
      <c r="L298" s="316">
        <f t="shared" si="4"/>
        <v>297</v>
      </c>
    </row>
    <row r="299" spans="1:12">
      <c r="A299" s="320" t="s">
        <v>872</v>
      </c>
      <c r="B299" s="320" t="s">
        <v>867</v>
      </c>
      <c r="C299" s="320" t="s">
        <v>504</v>
      </c>
      <c r="D299" s="320" t="s">
        <v>484</v>
      </c>
      <c r="E299" s="320">
        <v>0.69899999999999995</v>
      </c>
      <c r="F299" s="320" t="s">
        <v>543</v>
      </c>
      <c r="G299" s="320" t="s">
        <v>544</v>
      </c>
      <c r="H299" s="320" t="s">
        <v>505</v>
      </c>
      <c r="I299" s="321">
        <v>19.13</v>
      </c>
      <c r="J299" s="320">
        <v>2011</v>
      </c>
      <c r="K299" s="320" t="s">
        <v>545</v>
      </c>
      <c r="L299" s="316">
        <f t="shared" si="4"/>
        <v>298</v>
      </c>
    </row>
    <row r="300" spans="1:12">
      <c r="A300" s="320" t="s">
        <v>873</v>
      </c>
      <c r="B300" s="320" t="s">
        <v>867</v>
      </c>
      <c r="C300" s="320" t="s">
        <v>504</v>
      </c>
      <c r="D300" s="320" t="s">
        <v>484</v>
      </c>
      <c r="E300" s="320">
        <v>0.69899999999999995</v>
      </c>
      <c r="F300" s="320" t="s">
        <v>543</v>
      </c>
      <c r="G300" s="320" t="s">
        <v>544</v>
      </c>
      <c r="H300" s="320" t="s">
        <v>505</v>
      </c>
      <c r="I300" s="321">
        <v>19.13</v>
      </c>
      <c r="J300" s="320">
        <v>2011</v>
      </c>
      <c r="K300" s="320" t="s">
        <v>545</v>
      </c>
      <c r="L300" s="316">
        <f t="shared" si="4"/>
        <v>299</v>
      </c>
    </row>
    <row r="301" spans="1:12">
      <c r="A301" s="320" t="s">
        <v>874</v>
      </c>
      <c r="B301" s="320" t="s">
        <v>867</v>
      </c>
      <c r="C301" s="320" t="s">
        <v>504</v>
      </c>
      <c r="D301" s="320" t="s">
        <v>518</v>
      </c>
      <c r="E301" s="320">
        <v>0.69899999999999995</v>
      </c>
      <c r="F301" s="320" t="s">
        <v>543</v>
      </c>
      <c r="G301" s="320" t="s">
        <v>544</v>
      </c>
      <c r="H301" s="320" t="s">
        <v>505</v>
      </c>
      <c r="I301" s="321">
        <v>19.13</v>
      </c>
      <c r="J301" s="320">
        <v>2011</v>
      </c>
      <c r="K301" s="320" t="s">
        <v>545</v>
      </c>
      <c r="L301" s="316">
        <f t="shared" si="4"/>
        <v>300</v>
      </c>
    </row>
    <row r="302" spans="1:12">
      <c r="A302" s="320" t="s">
        <v>875</v>
      </c>
      <c r="B302" s="320" t="s">
        <v>867</v>
      </c>
      <c r="C302" s="320" t="s">
        <v>504</v>
      </c>
      <c r="D302" s="320" t="s">
        <v>484</v>
      </c>
      <c r="E302" s="320">
        <v>0.69899999999999995</v>
      </c>
      <c r="F302" s="320" t="s">
        <v>543</v>
      </c>
      <c r="G302" s="320" t="s">
        <v>544</v>
      </c>
      <c r="H302" s="320" t="s">
        <v>505</v>
      </c>
      <c r="I302" s="321">
        <v>19.13</v>
      </c>
      <c r="J302" s="320">
        <v>2011</v>
      </c>
      <c r="K302" s="320" t="s">
        <v>545</v>
      </c>
      <c r="L302" s="316">
        <f t="shared" si="4"/>
        <v>301</v>
      </c>
    </row>
    <row r="303" spans="1:12">
      <c r="A303" s="320" t="s">
        <v>523</v>
      </c>
      <c r="B303" s="320" t="s">
        <v>524</v>
      </c>
      <c r="C303" s="320" t="s">
        <v>525</v>
      </c>
      <c r="D303" s="320" t="s">
        <v>514</v>
      </c>
      <c r="E303" s="320">
        <v>0.71399999999999997</v>
      </c>
      <c r="F303" s="320" t="s">
        <v>543</v>
      </c>
      <c r="G303" s="320" t="s">
        <v>544</v>
      </c>
      <c r="H303" s="320" t="s">
        <v>505</v>
      </c>
      <c r="I303" s="321">
        <v>1.62</v>
      </c>
      <c r="J303" s="320">
        <v>2011</v>
      </c>
      <c r="K303" s="320" t="s">
        <v>545</v>
      </c>
      <c r="L303" s="316">
        <f t="shared" si="4"/>
        <v>302</v>
      </c>
    </row>
    <row r="304" spans="1:12">
      <c r="A304" s="320" t="s">
        <v>876</v>
      </c>
      <c r="B304" s="320" t="s">
        <v>877</v>
      </c>
      <c r="C304" s="320" t="s">
        <v>483</v>
      </c>
      <c r="D304" s="320" t="s">
        <v>491</v>
      </c>
      <c r="E304" s="320">
        <v>0.748</v>
      </c>
      <c r="F304" s="320" t="s">
        <v>543</v>
      </c>
      <c r="G304" s="320" t="s">
        <v>544</v>
      </c>
      <c r="H304" s="320" t="s">
        <v>505</v>
      </c>
      <c r="I304" s="321">
        <v>64.819999999999993</v>
      </c>
      <c r="J304" s="320">
        <v>2011</v>
      </c>
      <c r="K304" s="320" t="s">
        <v>545</v>
      </c>
      <c r="L304" s="316">
        <f t="shared" si="4"/>
        <v>303</v>
      </c>
    </row>
    <row r="305" spans="1:12">
      <c r="A305" s="320" t="s">
        <v>878</v>
      </c>
      <c r="B305" s="320" t="s">
        <v>877</v>
      </c>
      <c r="C305" s="320" t="s">
        <v>483</v>
      </c>
      <c r="D305" s="320" t="s">
        <v>491</v>
      </c>
      <c r="E305" s="320">
        <v>0.748</v>
      </c>
      <c r="F305" s="320" t="s">
        <v>543</v>
      </c>
      <c r="G305" s="320" t="s">
        <v>544</v>
      </c>
      <c r="H305" s="320" t="s">
        <v>505</v>
      </c>
      <c r="I305" s="321">
        <v>64.819999999999993</v>
      </c>
      <c r="J305" s="320">
        <v>2011</v>
      </c>
      <c r="K305" s="320" t="s">
        <v>545</v>
      </c>
      <c r="L305" s="316">
        <f t="shared" si="4"/>
        <v>304</v>
      </c>
    </row>
    <row r="306" spans="1:12">
      <c r="A306" s="320" t="s">
        <v>879</v>
      </c>
      <c r="B306" s="320" t="s">
        <v>877</v>
      </c>
      <c r="C306" s="320" t="s">
        <v>483</v>
      </c>
      <c r="D306" s="320" t="s">
        <v>491</v>
      </c>
      <c r="E306" s="320">
        <v>0.748</v>
      </c>
      <c r="F306" s="320" t="s">
        <v>543</v>
      </c>
      <c r="G306" s="320" t="s">
        <v>544</v>
      </c>
      <c r="H306" s="320" t="s">
        <v>505</v>
      </c>
      <c r="I306" s="321">
        <v>64.819999999999993</v>
      </c>
      <c r="J306" s="320">
        <v>2011</v>
      </c>
      <c r="K306" s="320" t="s">
        <v>545</v>
      </c>
      <c r="L306" s="316">
        <f t="shared" si="4"/>
        <v>305</v>
      </c>
    </row>
    <row r="307" spans="1:12">
      <c r="A307" s="320" t="s">
        <v>880</v>
      </c>
      <c r="B307" s="320" t="s">
        <v>877</v>
      </c>
      <c r="C307" s="320" t="s">
        <v>483</v>
      </c>
      <c r="D307" s="320" t="s">
        <v>491</v>
      </c>
      <c r="E307" s="320">
        <v>0.748</v>
      </c>
      <c r="F307" s="320" t="s">
        <v>543</v>
      </c>
      <c r="G307" s="320" t="s">
        <v>544</v>
      </c>
      <c r="H307" s="320" t="s">
        <v>505</v>
      </c>
      <c r="I307" s="321">
        <v>64.819999999999993</v>
      </c>
      <c r="J307" s="320">
        <v>2011</v>
      </c>
      <c r="K307" s="320" t="s">
        <v>545</v>
      </c>
      <c r="L307" s="316">
        <f t="shared" si="4"/>
        <v>306</v>
      </c>
    </row>
    <row r="308" spans="1:12">
      <c r="A308" s="320" t="s">
        <v>881</v>
      </c>
      <c r="B308" s="320" t="s">
        <v>882</v>
      </c>
      <c r="C308" s="320" t="s">
        <v>525</v>
      </c>
      <c r="D308" s="320" t="s">
        <v>484</v>
      </c>
      <c r="E308" s="320">
        <v>0.76900000000000002</v>
      </c>
      <c r="F308" s="320" t="s">
        <v>543</v>
      </c>
      <c r="G308" s="320" t="s">
        <v>544</v>
      </c>
      <c r="H308" s="320" t="s">
        <v>505</v>
      </c>
      <c r="I308" s="321">
        <v>25.69</v>
      </c>
      <c r="J308" s="320">
        <v>2011</v>
      </c>
      <c r="K308" s="320" t="s">
        <v>545</v>
      </c>
      <c r="L308" s="316">
        <f t="shared" si="4"/>
        <v>307</v>
      </c>
    </row>
    <row r="309" spans="1:12">
      <c r="A309" s="320" t="s">
        <v>883</v>
      </c>
      <c r="B309" s="320" t="s">
        <v>882</v>
      </c>
      <c r="C309" s="320" t="s">
        <v>525</v>
      </c>
      <c r="D309" s="320" t="s">
        <v>514</v>
      </c>
      <c r="E309" s="320">
        <v>0.76900000000000002</v>
      </c>
      <c r="F309" s="320" t="s">
        <v>543</v>
      </c>
      <c r="G309" s="320" t="s">
        <v>544</v>
      </c>
      <c r="H309" s="320" t="s">
        <v>505</v>
      </c>
      <c r="I309" s="321">
        <v>25.69</v>
      </c>
      <c r="J309" s="320">
        <v>2011</v>
      </c>
      <c r="K309" s="320" t="s">
        <v>545</v>
      </c>
      <c r="L309" s="316">
        <f t="shared" si="4"/>
        <v>308</v>
      </c>
    </row>
    <row r="310" spans="1:12">
      <c r="A310" s="320" t="s">
        <v>884</v>
      </c>
      <c r="B310" s="320" t="s">
        <v>885</v>
      </c>
      <c r="C310" s="320" t="s">
        <v>483</v>
      </c>
      <c r="D310" s="320" t="s">
        <v>491</v>
      </c>
      <c r="E310" s="320">
        <v>0.70199999999999996</v>
      </c>
      <c r="F310" s="320" t="s">
        <v>543</v>
      </c>
      <c r="G310" s="320" t="s">
        <v>544</v>
      </c>
      <c r="H310" s="320" t="s">
        <v>505</v>
      </c>
      <c r="I310" s="321">
        <v>10.69</v>
      </c>
      <c r="J310" s="320">
        <v>2011</v>
      </c>
      <c r="K310" s="320" t="s">
        <v>545</v>
      </c>
      <c r="L310" s="316">
        <f t="shared" si="4"/>
        <v>309</v>
      </c>
    </row>
    <row r="311" spans="1:12">
      <c r="A311" s="320" t="s">
        <v>886</v>
      </c>
      <c r="B311" s="320" t="s">
        <v>887</v>
      </c>
      <c r="C311" s="320" t="s">
        <v>525</v>
      </c>
      <c r="D311" s="320" t="s">
        <v>694</v>
      </c>
      <c r="E311" s="320">
        <v>0.72199999999999998</v>
      </c>
      <c r="F311" s="320" t="s">
        <v>543</v>
      </c>
      <c r="G311" s="320" t="s">
        <v>544</v>
      </c>
      <c r="H311" s="320" t="s">
        <v>505</v>
      </c>
      <c r="I311" s="321">
        <v>27.23</v>
      </c>
      <c r="J311" s="320">
        <v>2012</v>
      </c>
      <c r="K311" s="320" t="s">
        <v>545</v>
      </c>
      <c r="L311" s="316">
        <f t="shared" si="4"/>
        <v>310</v>
      </c>
    </row>
    <row r="312" spans="1:12">
      <c r="A312" s="320" t="s">
        <v>888</v>
      </c>
      <c r="B312" s="320" t="s">
        <v>887</v>
      </c>
      <c r="C312" s="320" t="s">
        <v>525</v>
      </c>
      <c r="D312" s="320" t="s">
        <v>694</v>
      </c>
      <c r="E312" s="320">
        <v>0.72199999999999998</v>
      </c>
      <c r="F312" s="320" t="s">
        <v>543</v>
      </c>
      <c r="G312" s="320" t="s">
        <v>544</v>
      </c>
      <c r="H312" s="320" t="s">
        <v>505</v>
      </c>
      <c r="I312" s="321">
        <v>27.23</v>
      </c>
      <c r="J312" s="320">
        <v>2012</v>
      </c>
      <c r="K312" s="320" t="s">
        <v>545</v>
      </c>
      <c r="L312" s="316">
        <f t="shared" si="4"/>
        <v>311</v>
      </c>
    </row>
    <row r="313" spans="1:12">
      <c r="A313" s="320" t="s">
        <v>889</v>
      </c>
      <c r="B313" s="320" t="s">
        <v>887</v>
      </c>
      <c r="C313" s="320" t="s">
        <v>525</v>
      </c>
      <c r="D313" s="320" t="s">
        <v>694</v>
      </c>
      <c r="E313" s="320">
        <v>0.72199999999999998</v>
      </c>
      <c r="F313" s="320" t="s">
        <v>543</v>
      </c>
      <c r="G313" s="320" t="s">
        <v>544</v>
      </c>
      <c r="H313" s="320" t="s">
        <v>505</v>
      </c>
      <c r="I313" s="321">
        <v>27.23</v>
      </c>
      <c r="J313" s="320">
        <v>2012</v>
      </c>
      <c r="K313" s="320" t="s">
        <v>545</v>
      </c>
      <c r="L313" s="316">
        <f t="shared" si="4"/>
        <v>312</v>
      </c>
    </row>
    <row r="314" spans="1:12">
      <c r="A314" s="320" t="s">
        <v>890</v>
      </c>
      <c r="B314" s="320" t="s">
        <v>887</v>
      </c>
      <c r="C314" s="320" t="s">
        <v>525</v>
      </c>
      <c r="D314" s="320" t="s">
        <v>694</v>
      </c>
      <c r="E314" s="320">
        <v>0.72199999999999998</v>
      </c>
      <c r="F314" s="320" t="s">
        <v>543</v>
      </c>
      <c r="G314" s="320" t="s">
        <v>544</v>
      </c>
      <c r="H314" s="320" t="s">
        <v>505</v>
      </c>
      <c r="I314" s="321">
        <v>27.23</v>
      </c>
      <c r="J314" s="320">
        <v>2012</v>
      </c>
      <c r="K314" s="320" t="s">
        <v>545</v>
      </c>
      <c r="L314" s="316">
        <f t="shared" si="4"/>
        <v>313</v>
      </c>
    </row>
    <row r="315" spans="1:12">
      <c r="A315" s="320" t="s">
        <v>891</v>
      </c>
      <c r="B315" s="320" t="s">
        <v>892</v>
      </c>
      <c r="C315" s="320" t="s">
        <v>483</v>
      </c>
      <c r="D315" s="320" t="s">
        <v>484</v>
      </c>
      <c r="E315" s="320">
        <v>0.81100000000000005</v>
      </c>
      <c r="F315" s="320" t="s">
        <v>543</v>
      </c>
      <c r="G315" s="320" t="s">
        <v>544</v>
      </c>
      <c r="H315" s="320" t="s">
        <v>505</v>
      </c>
      <c r="I315" s="321">
        <v>23.77</v>
      </c>
      <c r="J315" s="320">
        <v>2011</v>
      </c>
      <c r="K315" s="320" t="s">
        <v>545</v>
      </c>
      <c r="L315" s="316">
        <f t="shared" si="4"/>
        <v>314</v>
      </c>
    </row>
    <row r="316" spans="1:12">
      <c r="A316" s="320" t="s">
        <v>893</v>
      </c>
      <c r="B316" s="320" t="s">
        <v>894</v>
      </c>
      <c r="C316" s="320" t="s">
        <v>483</v>
      </c>
      <c r="D316" s="320" t="s">
        <v>521</v>
      </c>
      <c r="E316" s="320">
        <v>0.77500000000000002</v>
      </c>
      <c r="F316" s="320" t="s">
        <v>543</v>
      </c>
      <c r="G316" s="320" t="s">
        <v>544</v>
      </c>
      <c r="H316" s="320" t="s">
        <v>505</v>
      </c>
      <c r="I316" s="321">
        <v>15.03</v>
      </c>
      <c r="J316" s="320">
        <v>2012</v>
      </c>
      <c r="K316" s="320" t="s">
        <v>545</v>
      </c>
      <c r="L316" s="316">
        <f t="shared" si="4"/>
        <v>315</v>
      </c>
    </row>
    <row r="317" spans="1:12">
      <c r="A317" s="320" t="s">
        <v>895</v>
      </c>
      <c r="B317" s="320" t="s">
        <v>894</v>
      </c>
      <c r="C317" s="320" t="s">
        <v>483</v>
      </c>
      <c r="D317" s="320" t="s">
        <v>521</v>
      </c>
      <c r="E317" s="320">
        <v>0.77500000000000002</v>
      </c>
      <c r="F317" s="320" t="s">
        <v>543</v>
      </c>
      <c r="G317" s="320" t="s">
        <v>544</v>
      </c>
      <c r="H317" s="320" t="s">
        <v>505</v>
      </c>
      <c r="I317" s="321">
        <v>15.03</v>
      </c>
      <c r="J317" s="320">
        <v>2012</v>
      </c>
      <c r="K317" s="320" t="s">
        <v>545</v>
      </c>
      <c r="L317" s="316">
        <f t="shared" si="4"/>
        <v>316</v>
      </c>
    </row>
    <row r="318" spans="1:12">
      <c r="A318" s="320" t="s">
        <v>896</v>
      </c>
      <c r="B318" s="320" t="s">
        <v>894</v>
      </c>
      <c r="C318" s="320" t="s">
        <v>483</v>
      </c>
      <c r="D318" s="320" t="s">
        <v>491</v>
      </c>
      <c r="E318" s="320">
        <v>0.77500000000000002</v>
      </c>
      <c r="F318" s="320" t="s">
        <v>543</v>
      </c>
      <c r="G318" s="320" t="s">
        <v>544</v>
      </c>
      <c r="H318" s="320" t="s">
        <v>505</v>
      </c>
      <c r="I318" s="321">
        <v>15.03</v>
      </c>
      <c r="J318" s="320">
        <v>2012</v>
      </c>
      <c r="K318" s="320" t="s">
        <v>545</v>
      </c>
      <c r="L318" s="316">
        <f t="shared" si="4"/>
        <v>317</v>
      </c>
    </row>
    <row r="319" spans="1:12">
      <c r="A319" s="320" t="s">
        <v>897</v>
      </c>
      <c r="B319" s="320" t="s">
        <v>894</v>
      </c>
      <c r="C319" s="320" t="s">
        <v>483</v>
      </c>
      <c r="D319" s="320" t="s">
        <v>521</v>
      </c>
      <c r="E319" s="320">
        <v>0.77500000000000002</v>
      </c>
      <c r="F319" s="320" t="s">
        <v>543</v>
      </c>
      <c r="G319" s="320" t="s">
        <v>544</v>
      </c>
      <c r="H319" s="320" t="s">
        <v>505</v>
      </c>
      <c r="I319" s="321">
        <v>15.03</v>
      </c>
      <c r="J319" s="320">
        <v>2012</v>
      </c>
      <c r="K319" s="320" t="s">
        <v>545</v>
      </c>
      <c r="L319" s="316">
        <f t="shared" si="4"/>
        <v>318</v>
      </c>
    </row>
    <row r="320" spans="1:12">
      <c r="A320" s="320" t="s">
        <v>898</v>
      </c>
      <c r="B320" s="320" t="s">
        <v>894</v>
      </c>
      <c r="C320" s="320" t="s">
        <v>483</v>
      </c>
      <c r="D320" s="320" t="s">
        <v>484</v>
      </c>
      <c r="E320" s="320">
        <v>0.77500000000000002</v>
      </c>
      <c r="F320" s="320" t="s">
        <v>543</v>
      </c>
      <c r="G320" s="320" t="s">
        <v>544</v>
      </c>
      <c r="H320" s="320" t="s">
        <v>505</v>
      </c>
      <c r="I320" s="321">
        <v>15.03</v>
      </c>
      <c r="J320" s="320">
        <v>2012</v>
      </c>
      <c r="K320" s="320" t="s">
        <v>545</v>
      </c>
      <c r="L320" s="316">
        <f t="shared" si="4"/>
        <v>319</v>
      </c>
    </row>
    <row r="321" spans="1:12">
      <c r="A321" s="320" t="s">
        <v>899</v>
      </c>
      <c r="B321" s="320" t="s">
        <v>894</v>
      </c>
      <c r="C321" s="320" t="s">
        <v>483</v>
      </c>
      <c r="D321" s="320" t="s">
        <v>514</v>
      </c>
      <c r="E321" s="320">
        <v>0.77500000000000002</v>
      </c>
      <c r="F321" s="320" t="s">
        <v>543</v>
      </c>
      <c r="G321" s="320" t="s">
        <v>544</v>
      </c>
      <c r="H321" s="320" t="s">
        <v>505</v>
      </c>
      <c r="I321" s="321">
        <v>15.03</v>
      </c>
      <c r="J321" s="320">
        <v>2012</v>
      </c>
      <c r="K321" s="320" t="s">
        <v>545</v>
      </c>
      <c r="L321" s="316">
        <f t="shared" si="4"/>
        <v>320</v>
      </c>
    </row>
    <row r="322" spans="1:12">
      <c r="A322" s="320" t="s">
        <v>900</v>
      </c>
      <c r="B322" s="320" t="s">
        <v>894</v>
      </c>
      <c r="C322" s="320" t="s">
        <v>483</v>
      </c>
      <c r="D322" s="320" t="s">
        <v>514</v>
      </c>
      <c r="E322" s="320">
        <v>0.77500000000000002</v>
      </c>
      <c r="F322" s="320" t="s">
        <v>543</v>
      </c>
      <c r="G322" s="320" t="s">
        <v>544</v>
      </c>
      <c r="H322" s="320" t="s">
        <v>505</v>
      </c>
      <c r="I322" s="321">
        <v>15.03</v>
      </c>
      <c r="J322" s="320">
        <v>2012</v>
      </c>
      <c r="K322" s="320" t="s">
        <v>545</v>
      </c>
      <c r="L322" s="316">
        <f t="shared" si="4"/>
        <v>321</v>
      </c>
    </row>
    <row r="323" spans="1:12">
      <c r="A323" s="320" t="s">
        <v>901</v>
      </c>
      <c r="B323" s="320" t="s">
        <v>894</v>
      </c>
      <c r="C323" s="320" t="s">
        <v>483</v>
      </c>
      <c r="D323" s="320" t="s">
        <v>514</v>
      </c>
      <c r="E323" s="320">
        <v>0.77500000000000002</v>
      </c>
      <c r="F323" s="320" t="s">
        <v>543</v>
      </c>
      <c r="G323" s="320" t="s">
        <v>544</v>
      </c>
      <c r="H323" s="320" t="s">
        <v>505</v>
      </c>
      <c r="I323" s="321">
        <v>15.03</v>
      </c>
      <c r="J323" s="320">
        <v>2012</v>
      </c>
      <c r="K323" s="320" t="s">
        <v>545</v>
      </c>
      <c r="L323" s="316">
        <f t="shared" ref="L323:L386" si="5">1+L322</f>
        <v>322</v>
      </c>
    </row>
    <row r="324" spans="1:12">
      <c r="A324" s="320" t="s">
        <v>902</v>
      </c>
      <c r="B324" s="320" t="s">
        <v>894</v>
      </c>
      <c r="C324" s="320" t="s">
        <v>483</v>
      </c>
      <c r="D324" s="320" t="s">
        <v>514</v>
      </c>
      <c r="E324" s="320">
        <v>0.77500000000000002</v>
      </c>
      <c r="F324" s="320" t="s">
        <v>543</v>
      </c>
      <c r="G324" s="320" t="s">
        <v>544</v>
      </c>
      <c r="H324" s="320" t="s">
        <v>505</v>
      </c>
      <c r="I324" s="321">
        <v>15.03</v>
      </c>
      <c r="J324" s="320">
        <v>2012</v>
      </c>
      <c r="K324" s="320" t="s">
        <v>545</v>
      </c>
      <c r="L324" s="316">
        <f t="shared" si="5"/>
        <v>323</v>
      </c>
    </row>
    <row r="325" spans="1:12">
      <c r="A325" s="320" t="s">
        <v>903</v>
      </c>
      <c r="B325" s="320" t="s">
        <v>894</v>
      </c>
      <c r="C325" s="320" t="s">
        <v>483</v>
      </c>
      <c r="D325" s="320" t="s">
        <v>514</v>
      </c>
      <c r="E325" s="320">
        <v>0.77500000000000002</v>
      </c>
      <c r="F325" s="320" t="s">
        <v>543</v>
      </c>
      <c r="G325" s="320" t="s">
        <v>544</v>
      </c>
      <c r="H325" s="320" t="s">
        <v>505</v>
      </c>
      <c r="I325" s="321">
        <v>15.03</v>
      </c>
      <c r="J325" s="320">
        <v>2012</v>
      </c>
      <c r="K325" s="320" t="s">
        <v>545</v>
      </c>
      <c r="L325" s="316">
        <f t="shared" si="5"/>
        <v>324</v>
      </c>
    </row>
    <row r="326" spans="1:12">
      <c r="A326" s="320" t="s">
        <v>904</v>
      </c>
      <c r="B326" s="320" t="s">
        <v>894</v>
      </c>
      <c r="C326" s="320" t="s">
        <v>483</v>
      </c>
      <c r="D326" s="320" t="s">
        <v>514</v>
      </c>
      <c r="E326" s="320">
        <v>0.77500000000000002</v>
      </c>
      <c r="F326" s="320" t="s">
        <v>543</v>
      </c>
      <c r="G326" s="320" t="s">
        <v>544</v>
      </c>
      <c r="H326" s="320" t="s">
        <v>505</v>
      </c>
      <c r="I326" s="321">
        <v>15.03</v>
      </c>
      <c r="J326" s="320">
        <v>2012</v>
      </c>
      <c r="K326" s="320" t="s">
        <v>545</v>
      </c>
      <c r="L326" s="316">
        <f t="shared" si="5"/>
        <v>325</v>
      </c>
    </row>
    <row r="327" spans="1:12">
      <c r="A327" s="320" t="s">
        <v>905</v>
      </c>
      <c r="B327" s="320" t="s">
        <v>894</v>
      </c>
      <c r="C327" s="320" t="s">
        <v>483</v>
      </c>
      <c r="D327" s="320" t="s">
        <v>484</v>
      </c>
      <c r="E327" s="320">
        <v>0.77500000000000002</v>
      </c>
      <c r="F327" s="320" t="s">
        <v>543</v>
      </c>
      <c r="G327" s="320" t="s">
        <v>544</v>
      </c>
      <c r="H327" s="320" t="s">
        <v>505</v>
      </c>
      <c r="I327" s="321">
        <v>15.03</v>
      </c>
      <c r="J327" s="320">
        <v>2012</v>
      </c>
      <c r="K327" s="320" t="s">
        <v>545</v>
      </c>
      <c r="L327" s="316">
        <f t="shared" si="5"/>
        <v>326</v>
      </c>
    </row>
    <row r="328" spans="1:12">
      <c r="A328" s="320" t="s">
        <v>906</v>
      </c>
      <c r="B328" s="320" t="s">
        <v>894</v>
      </c>
      <c r="C328" s="320" t="s">
        <v>483</v>
      </c>
      <c r="D328" s="320" t="s">
        <v>484</v>
      </c>
      <c r="E328" s="320">
        <v>0.77500000000000002</v>
      </c>
      <c r="F328" s="320" t="s">
        <v>543</v>
      </c>
      <c r="G328" s="320" t="s">
        <v>544</v>
      </c>
      <c r="H328" s="320" t="s">
        <v>505</v>
      </c>
      <c r="I328" s="321">
        <v>15.03</v>
      </c>
      <c r="J328" s="320">
        <v>2012</v>
      </c>
      <c r="K328" s="320" t="s">
        <v>545</v>
      </c>
      <c r="L328" s="316">
        <f t="shared" si="5"/>
        <v>327</v>
      </c>
    </row>
    <row r="329" spans="1:12">
      <c r="A329" s="320" t="s">
        <v>907</v>
      </c>
      <c r="B329" s="320" t="s">
        <v>908</v>
      </c>
      <c r="C329" s="320" t="s">
        <v>589</v>
      </c>
      <c r="D329" s="320" t="s">
        <v>694</v>
      </c>
      <c r="E329" s="320">
        <v>0.86</v>
      </c>
      <c r="F329" s="320" t="s">
        <v>543</v>
      </c>
      <c r="G329" s="320" t="s">
        <v>544</v>
      </c>
      <c r="H329" s="320" t="s">
        <v>505</v>
      </c>
      <c r="I329" s="321">
        <v>16.7</v>
      </c>
      <c r="J329" s="320">
        <v>2012</v>
      </c>
      <c r="K329" s="320" t="s">
        <v>545</v>
      </c>
      <c r="L329" s="316">
        <f t="shared" si="5"/>
        <v>328</v>
      </c>
    </row>
    <row r="330" spans="1:12">
      <c r="A330" s="320" t="s">
        <v>909</v>
      </c>
      <c r="B330" s="320" t="s">
        <v>910</v>
      </c>
      <c r="C330" s="320" t="s">
        <v>589</v>
      </c>
      <c r="D330" s="320" t="s">
        <v>514</v>
      </c>
      <c r="E330" s="320">
        <v>0.82099999999999995</v>
      </c>
      <c r="F330" s="320" t="s">
        <v>543</v>
      </c>
      <c r="G330" s="320" t="s">
        <v>544</v>
      </c>
      <c r="H330" s="320" t="s">
        <v>505</v>
      </c>
      <c r="I330" s="321">
        <v>10.44</v>
      </c>
      <c r="J330" s="320">
        <v>2012</v>
      </c>
      <c r="K330" s="320" t="s">
        <v>545</v>
      </c>
      <c r="L330" s="316">
        <f t="shared" si="5"/>
        <v>329</v>
      </c>
    </row>
    <row r="331" spans="1:12">
      <c r="A331" s="320" t="s">
        <v>911</v>
      </c>
      <c r="B331" s="320" t="s">
        <v>910</v>
      </c>
      <c r="C331" s="320" t="s">
        <v>589</v>
      </c>
      <c r="D331" s="320" t="s">
        <v>514</v>
      </c>
      <c r="E331" s="320">
        <v>0.82099999999999995</v>
      </c>
      <c r="F331" s="320" t="s">
        <v>543</v>
      </c>
      <c r="G331" s="320" t="s">
        <v>544</v>
      </c>
      <c r="H331" s="320" t="s">
        <v>505</v>
      </c>
      <c r="I331" s="321">
        <v>10.44</v>
      </c>
      <c r="J331" s="320">
        <v>2012</v>
      </c>
      <c r="K331" s="320" t="s">
        <v>545</v>
      </c>
      <c r="L331" s="316">
        <f t="shared" si="5"/>
        <v>330</v>
      </c>
    </row>
    <row r="332" spans="1:12">
      <c r="A332" s="320" t="s">
        <v>912</v>
      </c>
      <c r="B332" s="320" t="s">
        <v>913</v>
      </c>
      <c r="C332" s="320" t="s">
        <v>525</v>
      </c>
      <c r="D332" s="320" t="s">
        <v>518</v>
      </c>
      <c r="E332" s="320">
        <v>0.78800000000000003</v>
      </c>
      <c r="F332" s="320" t="s">
        <v>543</v>
      </c>
      <c r="G332" s="320" t="s">
        <v>544</v>
      </c>
      <c r="H332" s="320" t="s">
        <v>505</v>
      </c>
      <c r="I332" s="321">
        <v>15.56</v>
      </c>
      <c r="J332" s="320">
        <v>2011</v>
      </c>
      <c r="K332" s="320" t="s">
        <v>545</v>
      </c>
      <c r="L332" s="316">
        <f t="shared" si="5"/>
        <v>331</v>
      </c>
    </row>
    <row r="333" spans="1:12">
      <c r="A333" s="320" t="s">
        <v>914</v>
      </c>
      <c r="B333" s="320" t="s">
        <v>915</v>
      </c>
      <c r="C333" s="320" t="s">
        <v>589</v>
      </c>
      <c r="D333" s="320" t="s">
        <v>514</v>
      </c>
      <c r="E333" s="320">
        <v>0.92100000000000004</v>
      </c>
      <c r="F333" s="320" t="s">
        <v>543</v>
      </c>
      <c r="G333" s="320" t="s">
        <v>544</v>
      </c>
      <c r="H333" s="320" t="s">
        <v>505</v>
      </c>
      <c r="I333" s="321">
        <v>12.24</v>
      </c>
      <c r="J333" s="320">
        <v>2012</v>
      </c>
      <c r="K333" s="320" t="s">
        <v>545</v>
      </c>
      <c r="L333" s="316">
        <f t="shared" si="5"/>
        <v>332</v>
      </c>
    </row>
    <row r="334" spans="1:12">
      <c r="A334" s="320" t="s">
        <v>916</v>
      </c>
      <c r="B334" s="320" t="s">
        <v>915</v>
      </c>
      <c r="C334" s="320" t="s">
        <v>589</v>
      </c>
      <c r="D334" s="320" t="s">
        <v>514</v>
      </c>
      <c r="E334" s="320">
        <v>0.92100000000000004</v>
      </c>
      <c r="F334" s="320" t="s">
        <v>543</v>
      </c>
      <c r="G334" s="320" t="s">
        <v>544</v>
      </c>
      <c r="H334" s="320" t="s">
        <v>505</v>
      </c>
      <c r="I334" s="321">
        <v>12.24</v>
      </c>
      <c r="J334" s="320">
        <v>2012</v>
      </c>
      <c r="K334" s="320" t="s">
        <v>545</v>
      </c>
      <c r="L334" s="316">
        <f t="shared" si="5"/>
        <v>333</v>
      </c>
    </row>
    <row r="335" spans="1:12">
      <c r="A335" s="320" t="s">
        <v>917</v>
      </c>
      <c r="B335" s="320" t="s">
        <v>918</v>
      </c>
      <c r="C335" s="320" t="s">
        <v>525</v>
      </c>
      <c r="D335" s="320" t="s">
        <v>514</v>
      </c>
      <c r="E335" s="320">
        <v>0.73499999999999999</v>
      </c>
      <c r="F335" s="320" t="s">
        <v>543</v>
      </c>
      <c r="G335" s="320" t="s">
        <v>544</v>
      </c>
      <c r="H335" s="320" t="s">
        <v>505</v>
      </c>
      <c r="I335" s="321">
        <v>29.93</v>
      </c>
      <c r="J335" s="320">
        <v>2011</v>
      </c>
      <c r="K335" s="320" t="s">
        <v>545</v>
      </c>
      <c r="L335" s="316">
        <f t="shared" si="5"/>
        <v>334</v>
      </c>
    </row>
    <row r="336" spans="1:12">
      <c r="A336" s="320" t="s">
        <v>919</v>
      </c>
      <c r="B336" s="320" t="s">
        <v>918</v>
      </c>
      <c r="C336" s="320" t="s">
        <v>525</v>
      </c>
      <c r="D336" s="320" t="s">
        <v>514</v>
      </c>
      <c r="E336" s="320">
        <v>0.73499999999999999</v>
      </c>
      <c r="F336" s="320" t="s">
        <v>543</v>
      </c>
      <c r="G336" s="320" t="s">
        <v>544</v>
      </c>
      <c r="H336" s="320" t="s">
        <v>505</v>
      </c>
      <c r="I336" s="321">
        <v>29.93</v>
      </c>
      <c r="J336" s="320">
        <v>2011</v>
      </c>
      <c r="K336" s="320" t="s">
        <v>545</v>
      </c>
      <c r="L336" s="316">
        <f t="shared" si="5"/>
        <v>335</v>
      </c>
    </row>
    <row r="337" spans="1:12">
      <c r="A337" s="320" t="s">
        <v>920</v>
      </c>
      <c r="B337" s="320" t="s">
        <v>921</v>
      </c>
      <c r="C337" s="320" t="s">
        <v>579</v>
      </c>
      <c r="D337" s="320" t="s">
        <v>491</v>
      </c>
      <c r="E337" s="320">
        <v>0.76900000000000002</v>
      </c>
      <c r="F337" s="320" t="s">
        <v>543</v>
      </c>
      <c r="G337" s="320" t="s">
        <v>544</v>
      </c>
      <c r="H337" s="320" t="s">
        <v>505</v>
      </c>
      <c r="I337" s="321">
        <v>7.38</v>
      </c>
      <c r="J337" s="320">
        <v>2011</v>
      </c>
      <c r="K337" s="320" t="s">
        <v>545</v>
      </c>
      <c r="L337" s="316">
        <f t="shared" si="5"/>
        <v>336</v>
      </c>
    </row>
    <row r="338" spans="1:12">
      <c r="A338" s="320" t="s">
        <v>922</v>
      </c>
      <c r="B338" s="320" t="s">
        <v>923</v>
      </c>
      <c r="C338" s="320" t="s">
        <v>504</v>
      </c>
      <c r="D338" s="320" t="s">
        <v>484</v>
      </c>
      <c r="E338" s="320">
        <v>0.91200000000000003</v>
      </c>
      <c r="F338" s="320" t="s">
        <v>543</v>
      </c>
      <c r="G338" s="320" t="s">
        <v>544</v>
      </c>
      <c r="H338" s="320" t="s">
        <v>505</v>
      </c>
      <c r="I338" s="321">
        <v>12</v>
      </c>
      <c r="J338" s="320">
        <v>2012</v>
      </c>
      <c r="K338" s="320" t="s">
        <v>545</v>
      </c>
      <c r="L338" s="316">
        <f t="shared" si="5"/>
        <v>337</v>
      </c>
    </row>
    <row r="339" spans="1:12">
      <c r="A339" s="320" t="s">
        <v>924</v>
      </c>
      <c r="B339" s="320" t="s">
        <v>923</v>
      </c>
      <c r="C339" s="320" t="s">
        <v>504</v>
      </c>
      <c r="D339" s="320" t="s">
        <v>484</v>
      </c>
      <c r="E339" s="320">
        <v>0.91200000000000003</v>
      </c>
      <c r="F339" s="320" t="s">
        <v>543</v>
      </c>
      <c r="G339" s="320" t="s">
        <v>544</v>
      </c>
      <c r="H339" s="320" t="s">
        <v>505</v>
      </c>
      <c r="I339" s="321">
        <v>12</v>
      </c>
      <c r="J339" s="320">
        <v>2012</v>
      </c>
      <c r="K339" s="320" t="s">
        <v>545</v>
      </c>
      <c r="L339" s="316">
        <f t="shared" si="5"/>
        <v>338</v>
      </c>
    </row>
    <row r="340" spans="1:12">
      <c r="A340" s="320" t="s">
        <v>925</v>
      </c>
      <c r="B340" s="320" t="s">
        <v>923</v>
      </c>
      <c r="C340" s="320" t="s">
        <v>504</v>
      </c>
      <c r="D340" s="320" t="s">
        <v>484</v>
      </c>
      <c r="E340" s="320">
        <v>0.91200000000000003</v>
      </c>
      <c r="F340" s="320" t="s">
        <v>543</v>
      </c>
      <c r="G340" s="320" t="s">
        <v>544</v>
      </c>
      <c r="H340" s="320" t="s">
        <v>505</v>
      </c>
      <c r="I340" s="321">
        <v>12</v>
      </c>
      <c r="J340" s="320">
        <v>2012</v>
      </c>
      <c r="K340" s="320" t="s">
        <v>545</v>
      </c>
      <c r="L340" s="316">
        <f t="shared" si="5"/>
        <v>339</v>
      </c>
    </row>
    <row r="341" spans="1:12">
      <c r="A341" s="320" t="s">
        <v>926</v>
      </c>
      <c r="B341" s="320" t="s">
        <v>923</v>
      </c>
      <c r="C341" s="320" t="s">
        <v>504</v>
      </c>
      <c r="D341" s="320" t="s">
        <v>484</v>
      </c>
      <c r="E341" s="320">
        <v>0.91200000000000003</v>
      </c>
      <c r="F341" s="320" t="s">
        <v>543</v>
      </c>
      <c r="G341" s="320" t="s">
        <v>544</v>
      </c>
      <c r="H341" s="320" t="s">
        <v>505</v>
      </c>
      <c r="I341" s="321">
        <v>12</v>
      </c>
      <c r="J341" s="320">
        <v>2012</v>
      </c>
      <c r="K341" s="320" t="s">
        <v>545</v>
      </c>
      <c r="L341" s="316">
        <f t="shared" si="5"/>
        <v>340</v>
      </c>
    </row>
    <row r="342" spans="1:12">
      <c r="A342" s="320" t="s">
        <v>927</v>
      </c>
      <c r="B342" s="320" t="s">
        <v>923</v>
      </c>
      <c r="C342" s="320" t="s">
        <v>504</v>
      </c>
      <c r="D342" s="320" t="s">
        <v>518</v>
      </c>
      <c r="E342" s="320">
        <v>0.91200000000000003</v>
      </c>
      <c r="F342" s="320" t="s">
        <v>543</v>
      </c>
      <c r="G342" s="320" t="s">
        <v>544</v>
      </c>
      <c r="H342" s="320" t="s">
        <v>505</v>
      </c>
      <c r="I342" s="321">
        <v>12</v>
      </c>
      <c r="J342" s="320">
        <v>2012</v>
      </c>
      <c r="K342" s="320" t="s">
        <v>545</v>
      </c>
      <c r="L342" s="316">
        <f t="shared" si="5"/>
        <v>341</v>
      </c>
    </row>
    <row r="343" spans="1:12">
      <c r="A343" s="320" t="s">
        <v>928</v>
      </c>
      <c r="B343" s="320" t="s">
        <v>923</v>
      </c>
      <c r="C343" s="320" t="s">
        <v>504</v>
      </c>
      <c r="D343" s="320" t="s">
        <v>484</v>
      </c>
      <c r="E343" s="320">
        <v>0.91200000000000003</v>
      </c>
      <c r="F343" s="320" t="s">
        <v>543</v>
      </c>
      <c r="G343" s="320" t="s">
        <v>544</v>
      </c>
      <c r="H343" s="320" t="s">
        <v>505</v>
      </c>
      <c r="I343" s="321">
        <v>12</v>
      </c>
      <c r="J343" s="320">
        <v>2012</v>
      </c>
      <c r="K343" s="320" t="s">
        <v>545</v>
      </c>
      <c r="L343" s="316">
        <f t="shared" si="5"/>
        <v>342</v>
      </c>
    </row>
    <row r="344" spans="1:12">
      <c r="A344" s="320" t="s">
        <v>929</v>
      </c>
      <c r="B344" s="320" t="s">
        <v>923</v>
      </c>
      <c r="C344" s="320" t="s">
        <v>504</v>
      </c>
      <c r="D344" s="320" t="s">
        <v>484</v>
      </c>
      <c r="E344" s="320">
        <v>0.91200000000000003</v>
      </c>
      <c r="F344" s="320" t="s">
        <v>543</v>
      </c>
      <c r="G344" s="320" t="s">
        <v>544</v>
      </c>
      <c r="H344" s="320" t="s">
        <v>505</v>
      </c>
      <c r="I344" s="321">
        <v>12</v>
      </c>
      <c r="J344" s="320">
        <v>2012</v>
      </c>
      <c r="K344" s="320" t="s">
        <v>545</v>
      </c>
      <c r="L344" s="316">
        <f t="shared" si="5"/>
        <v>343</v>
      </c>
    </row>
    <row r="345" spans="1:12">
      <c r="A345" s="320" t="s">
        <v>930</v>
      </c>
      <c r="B345" s="320" t="s">
        <v>923</v>
      </c>
      <c r="C345" s="320" t="s">
        <v>504</v>
      </c>
      <c r="D345" s="320" t="s">
        <v>484</v>
      </c>
      <c r="E345" s="320">
        <v>0.91200000000000003</v>
      </c>
      <c r="F345" s="320" t="s">
        <v>543</v>
      </c>
      <c r="G345" s="320" t="s">
        <v>544</v>
      </c>
      <c r="H345" s="320" t="s">
        <v>505</v>
      </c>
      <c r="I345" s="321">
        <v>12</v>
      </c>
      <c r="J345" s="320">
        <v>2012</v>
      </c>
      <c r="K345" s="320" t="s">
        <v>545</v>
      </c>
      <c r="L345" s="316">
        <f t="shared" si="5"/>
        <v>344</v>
      </c>
    </row>
    <row r="346" spans="1:12">
      <c r="A346" s="320" t="s">
        <v>931</v>
      </c>
      <c r="B346" s="320" t="s">
        <v>923</v>
      </c>
      <c r="C346" s="320" t="s">
        <v>504</v>
      </c>
      <c r="D346" s="320" t="s">
        <v>484</v>
      </c>
      <c r="E346" s="320">
        <v>0.91200000000000003</v>
      </c>
      <c r="F346" s="320" t="s">
        <v>543</v>
      </c>
      <c r="G346" s="320" t="s">
        <v>544</v>
      </c>
      <c r="H346" s="320" t="s">
        <v>505</v>
      </c>
      <c r="I346" s="321">
        <v>12</v>
      </c>
      <c r="J346" s="320">
        <v>2012</v>
      </c>
      <c r="K346" s="320" t="s">
        <v>545</v>
      </c>
      <c r="L346" s="316">
        <f t="shared" si="5"/>
        <v>345</v>
      </c>
    </row>
    <row r="347" spans="1:12">
      <c r="A347" s="320" t="s">
        <v>932</v>
      </c>
      <c r="B347" s="320" t="s">
        <v>923</v>
      </c>
      <c r="C347" s="320" t="s">
        <v>504</v>
      </c>
      <c r="D347" s="320" t="s">
        <v>518</v>
      </c>
      <c r="E347" s="320">
        <v>0.91200000000000003</v>
      </c>
      <c r="F347" s="320" t="s">
        <v>543</v>
      </c>
      <c r="G347" s="320" t="s">
        <v>544</v>
      </c>
      <c r="H347" s="320" t="s">
        <v>505</v>
      </c>
      <c r="I347" s="321">
        <v>12</v>
      </c>
      <c r="J347" s="320">
        <v>2012</v>
      </c>
      <c r="K347" s="320" t="s">
        <v>545</v>
      </c>
      <c r="L347" s="316">
        <f t="shared" si="5"/>
        <v>346</v>
      </c>
    </row>
    <row r="348" spans="1:12">
      <c r="A348" s="320" t="s">
        <v>933</v>
      </c>
      <c r="B348" s="320" t="s">
        <v>923</v>
      </c>
      <c r="C348" s="320" t="s">
        <v>504</v>
      </c>
      <c r="D348" s="320" t="s">
        <v>484</v>
      </c>
      <c r="E348" s="320">
        <v>0.91200000000000003</v>
      </c>
      <c r="F348" s="320" t="s">
        <v>543</v>
      </c>
      <c r="G348" s="320" t="s">
        <v>544</v>
      </c>
      <c r="H348" s="320" t="s">
        <v>505</v>
      </c>
      <c r="I348" s="321">
        <v>12</v>
      </c>
      <c r="J348" s="320">
        <v>2012</v>
      </c>
      <c r="K348" s="320" t="s">
        <v>545</v>
      </c>
      <c r="L348" s="316">
        <f t="shared" si="5"/>
        <v>347</v>
      </c>
    </row>
    <row r="349" spans="1:12">
      <c r="A349" s="320" t="s">
        <v>934</v>
      </c>
      <c r="B349" s="320" t="s">
        <v>923</v>
      </c>
      <c r="C349" s="320" t="s">
        <v>504</v>
      </c>
      <c r="D349" s="320" t="s">
        <v>484</v>
      </c>
      <c r="E349" s="320">
        <v>0.91200000000000003</v>
      </c>
      <c r="F349" s="320" t="s">
        <v>543</v>
      </c>
      <c r="G349" s="320" t="s">
        <v>544</v>
      </c>
      <c r="H349" s="320" t="s">
        <v>505</v>
      </c>
      <c r="I349" s="321">
        <v>12</v>
      </c>
      <c r="J349" s="320">
        <v>2012</v>
      </c>
      <c r="K349" s="320" t="s">
        <v>545</v>
      </c>
      <c r="L349" s="316">
        <f t="shared" si="5"/>
        <v>348</v>
      </c>
    </row>
    <row r="350" spans="1:12">
      <c r="A350" s="320" t="s">
        <v>935</v>
      </c>
      <c r="B350" s="320" t="s">
        <v>923</v>
      </c>
      <c r="C350" s="320" t="s">
        <v>504</v>
      </c>
      <c r="D350" s="320" t="s">
        <v>484</v>
      </c>
      <c r="E350" s="320">
        <v>0.91200000000000003</v>
      </c>
      <c r="F350" s="320" t="s">
        <v>543</v>
      </c>
      <c r="G350" s="320" t="s">
        <v>544</v>
      </c>
      <c r="H350" s="320" t="s">
        <v>505</v>
      </c>
      <c r="I350" s="321">
        <v>12</v>
      </c>
      <c r="J350" s="320">
        <v>2012</v>
      </c>
      <c r="K350" s="320" t="s">
        <v>545</v>
      </c>
      <c r="L350" s="316">
        <f t="shared" si="5"/>
        <v>349</v>
      </c>
    </row>
    <row r="351" spans="1:12">
      <c r="A351" s="320" t="s">
        <v>936</v>
      </c>
      <c r="B351" s="320" t="s">
        <v>923</v>
      </c>
      <c r="C351" s="320" t="s">
        <v>504</v>
      </c>
      <c r="D351" s="320" t="s">
        <v>484</v>
      </c>
      <c r="E351" s="320">
        <v>0.91200000000000003</v>
      </c>
      <c r="F351" s="320" t="s">
        <v>543</v>
      </c>
      <c r="G351" s="320" t="s">
        <v>544</v>
      </c>
      <c r="H351" s="320" t="s">
        <v>505</v>
      </c>
      <c r="I351" s="321">
        <v>12</v>
      </c>
      <c r="J351" s="320">
        <v>2012</v>
      </c>
      <c r="K351" s="320" t="s">
        <v>545</v>
      </c>
      <c r="L351" s="316">
        <f t="shared" si="5"/>
        <v>350</v>
      </c>
    </row>
    <row r="352" spans="1:12">
      <c r="A352" s="320" t="s">
        <v>937</v>
      </c>
      <c r="B352" s="320" t="s">
        <v>923</v>
      </c>
      <c r="C352" s="320" t="s">
        <v>504</v>
      </c>
      <c r="D352" s="320" t="s">
        <v>484</v>
      </c>
      <c r="E352" s="320">
        <v>0.91200000000000003</v>
      </c>
      <c r="F352" s="320" t="s">
        <v>543</v>
      </c>
      <c r="G352" s="320" t="s">
        <v>544</v>
      </c>
      <c r="H352" s="320" t="s">
        <v>505</v>
      </c>
      <c r="I352" s="321">
        <v>12</v>
      </c>
      <c r="J352" s="320">
        <v>2012</v>
      </c>
      <c r="K352" s="320" t="s">
        <v>545</v>
      </c>
      <c r="L352" s="316">
        <f t="shared" si="5"/>
        <v>351</v>
      </c>
    </row>
    <row r="353" spans="1:12">
      <c r="A353" s="320" t="s">
        <v>938</v>
      </c>
      <c r="B353" s="320" t="s">
        <v>923</v>
      </c>
      <c r="C353" s="320" t="s">
        <v>504</v>
      </c>
      <c r="D353" s="320" t="s">
        <v>484</v>
      </c>
      <c r="E353" s="320">
        <v>0.91200000000000003</v>
      </c>
      <c r="F353" s="320" t="s">
        <v>543</v>
      </c>
      <c r="G353" s="320" t="s">
        <v>544</v>
      </c>
      <c r="H353" s="320" t="s">
        <v>505</v>
      </c>
      <c r="I353" s="321">
        <v>12</v>
      </c>
      <c r="J353" s="320">
        <v>2012</v>
      </c>
      <c r="K353" s="320" t="s">
        <v>545</v>
      </c>
      <c r="L353" s="316">
        <f t="shared" si="5"/>
        <v>352</v>
      </c>
    </row>
    <row r="354" spans="1:12">
      <c r="A354" s="320" t="s">
        <v>939</v>
      </c>
      <c r="B354" s="320" t="s">
        <v>923</v>
      </c>
      <c r="C354" s="320" t="s">
        <v>504</v>
      </c>
      <c r="D354" s="320" t="s">
        <v>518</v>
      </c>
      <c r="E354" s="320">
        <v>0.91200000000000003</v>
      </c>
      <c r="F354" s="320" t="s">
        <v>543</v>
      </c>
      <c r="G354" s="320" t="s">
        <v>544</v>
      </c>
      <c r="H354" s="320" t="s">
        <v>505</v>
      </c>
      <c r="I354" s="321">
        <v>12</v>
      </c>
      <c r="J354" s="320">
        <v>2012</v>
      </c>
      <c r="K354" s="320" t="s">
        <v>545</v>
      </c>
      <c r="L354" s="316">
        <f t="shared" si="5"/>
        <v>353</v>
      </c>
    </row>
    <row r="355" spans="1:12">
      <c r="A355" s="320" t="s">
        <v>940</v>
      </c>
      <c r="B355" s="320" t="s">
        <v>923</v>
      </c>
      <c r="C355" s="320" t="s">
        <v>504</v>
      </c>
      <c r="D355" s="320" t="s">
        <v>484</v>
      </c>
      <c r="E355" s="320">
        <v>0.91200000000000003</v>
      </c>
      <c r="F355" s="320" t="s">
        <v>543</v>
      </c>
      <c r="G355" s="320" t="s">
        <v>544</v>
      </c>
      <c r="H355" s="320" t="s">
        <v>505</v>
      </c>
      <c r="I355" s="321">
        <v>12</v>
      </c>
      <c r="J355" s="320">
        <v>2012</v>
      </c>
      <c r="K355" s="320" t="s">
        <v>545</v>
      </c>
      <c r="L355" s="316">
        <f t="shared" si="5"/>
        <v>354</v>
      </c>
    </row>
    <row r="356" spans="1:12">
      <c r="A356" s="320" t="s">
        <v>941</v>
      </c>
      <c r="B356" s="320" t="s">
        <v>923</v>
      </c>
      <c r="C356" s="320" t="s">
        <v>504</v>
      </c>
      <c r="D356" s="320" t="s">
        <v>484</v>
      </c>
      <c r="E356" s="320">
        <v>0.91200000000000003</v>
      </c>
      <c r="F356" s="320" t="s">
        <v>543</v>
      </c>
      <c r="G356" s="320" t="s">
        <v>544</v>
      </c>
      <c r="H356" s="320" t="s">
        <v>505</v>
      </c>
      <c r="I356" s="321">
        <v>12</v>
      </c>
      <c r="J356" s="320">
        <v>2012</v>
      </c>
      <c r="K356" s="320" t="s">
        <v>545</v>
      </c>
      <c r="L356" s="316">
        <f t="shared" si="5"/>
        <v>355</v>
      </c>
    </row>
    <row r="357" spans="1:12">
      <c r="A357" s="320" t="s">
        <v>942</v>
      </c>
      <c r="B357" s="320" t="s">
        <v>923</v>
      </c>
      <c r="C357" s="320" t="s">
        <v>504</v>
      </c>
      <c r="D357" s="320" t="s">
        <v>484</v>
      </c>
      <c r="E357" s="320">
        <v>0.91200000000000003</v>
      </c>
      <c r="F357" s="320" t="s">
        <v>543</v>
      </c>
      <c r="G357" s="320" t="s">
        <v>544</v>
      </c>
      <c r="H357" s="320" t="s">
        <v>505</v>
      </c>
      <c r="I357" s="321">
        <v>12</v>
      </c>
      <c r="J357" s="320">
        <v>2012</v>
      </c>
      <c r="K357" s="320" t="s">
        <v>545</v>
      </c>
      <c r="L357" s="316">
        <f t="shared" si="5"/>
        <v>356</v>
      </c>
    </row>
    <row r="358" spans="1:12">
      <c r="A358" s="320" t="s">
        <v>943</v>
      </c>
      <c r="B358" s="320" t="s">
        <v>923</v>
      </c>
      <c r="C358" s="320" t="s">
        <v>504</v>
      </c>
      <c r="D358" s="320" t="s">
        <v>518</v>
      </c>
      <c r="E358" s="320">
        <v>0.91200000000000003</v>
      </c>
      <c r="F358" s="320" t="s">
        <v>543</v>
      </c>
      <c r="G358" s="320" t="s">
        <v>544</v>
      </c>
      <c r="H358" s="320" t="s">
        <v>505</v>
      </c>
      <c r="I358" s="321">
        <v>12</v>
      </c>
      <c r="J358" s="320">
        <v>2012</v>
      </c>
      <c r="K358" s="320" t="s">
        <v>545</v>
      </c>
      <c r="L358" s="316">
        <f t="shared" si="5"/>
        <v>357</v>
      </c>
    </row>
    <row r="359" spans="1:12">
      <c r="A359" s="320" t="s">
        <v>944</v>
      </c>
      <c r="B359" s="320" t="s">
        <v>923</v>
      </c>
      <c r="C359" s="320" t="s">
        <v>504</v>
      </c>
      <c r="D359" s="320" t="s">
        <v>518</v>
      </c>
      <c r="E359" s="320">
        <v>0.91200000000000003</v>
      </c>
      <c r="F359" s="320" t="s">
        <v>543</v>
      </c>
      <c r="G359" s="320" t="s">
        <v>544</v>
      </c>
      <c r="H359" s="320" t="s">
        <v>505</v>
      </c>
      <c r="I359" s="321">
        <v>12</v>
      </c>
      <c r="J359" s="320">
        <v>2012</v>
      </c>
      <c r="K359" s="320" t="s">
        <v>545</v>
      </c>
      <c r="L359" s="316">
        <f t="shared" si="5"/>
        <v>358</v>
      </c>
    </row>
    <row r="360" spans="1:12">
      <c r="A360" s="320" t="s">
        <v>945</v>
      </c>
      <c r="B360" s="320" t="s">
        <v>923</v>
      </c>
      <c r="C360" s="320" t="s">
        <v>504</v>
      </c>
      <c r="D360" s="320" t="s">
        <v>484</v>
      </c>
      <c r="E360" s="320">
        <v>0.91200000000000003</v>
      </c>
      <c r="F360" s="320" t="s">
        <v>543</v>
      </c>
      <c r="G360" s="320" t="s">
        <v>544</v>
      </c>
      <c r="H360" s="320" t="s">
        <v>505</v>
      </c>
      <c r="I360" s="321">
        <v>12</v>
      </c>
      <c r="J360" s="320">
        <v>2012</v>
      </c>
      <c r="K360" s="320" t="s">
        <v>545</v>
      </c>
      <c r="L360" s="316">
        <f t="shared" si="5"/>
        <v>359</v>
      </c>
    </row>
    <row r="361" spans="1:12">
      <c r="A361" s="320" t="s">
        <v>946</v>
      </c>
      <c r="B361" s="320" t="s">
        <v>923</v>
      </c>
      <c r="C361" s="320" t="s">
        <v>504</v>
      </c>
      <c r="D361" s="320" t="s">
        <v>484</v>
      </c>
      <c r="E361" s="320">
        <v>0.91200000000000003</v>
      </c>
      <c r="F361" s="320" t="s">
        <v>543</v>
      </c>
      <c r="G361" s="320" t="s">
        <v>544</v>
      </c>
      <c r="H361" s="320" t="s">
        <v>505</v>
      </c>
      <c r="I361" s="321">
        <v>12</v>
      </c>
      <c r="J361" s="320">
        <v>2012</v>
      </c>
      <c r="K361" s="320" t="s">
        <v>545</v>
      </c>
      <c r="L361" s="316">
        <f t="shared" si="5"/>
        <v>360</v>
      </c>
    </row>
    <row r="362" spans="1:12">
      <c r="A362" s="320" t="s">
        <v>947</v>
      </c>
      <c r="B362" s="320" t="s">
        <v>923</v>
      </c>
      <c r="C362" s="320" t="s">
        <v>504</v>
      </c>
      <c r="D362" s="320" t="s">
        <v>484</v>
      </c>
      <c r="E362" s="320">
        <v>0.91200000000000003</v>
      </c>
      <c r="F362" s="320" t="s">
        <v>543</v>
      </c>
      <c r="G362" s="320" t="s">
        <v>544</v>
      </c>
      <c r="H362" s="320" t="s">
        <v>505</v>
      </c>
      <c r="I362" s="321">
        <v>12</v>
      </c>
      <c r="J362" s="320">
        <v>2012</v>
      </c>
      <c r="K362" s="320" t="s">
        <v>545</v>
      </c>
      <c r="L362" s="316">
        <f t="shared" si="5"/>
        <v>361</v>
      </c>
    </row>
    <row r="363" spans="1:12">
      <c r="A363" s="320" t="s">
        <v>948</v>
      </c>
      <c r="B363" s="320" t="s">
        <v>923</v>
      </c>
      <c r="C363" s="320" t="s">
        <v>504</v>
      </c>
      <c r="D363" s="320" t="s">
        <v>484</v>
      </c>
      <c r="E363" s="320">
        <v>0.91200000000000003</v>
      </c>
      <c r="F363" s="320" t="s">
        <v>543</v>
      </c>
      <c r="G363" s="320" t="s">
        <v>544</v>
      </c>
      <c r="H363" s="320" t="s">
        <v>505</v>
      </c>
      <c r="I363" s="321">
        <v>12</v>
      </c>
      <c r="J363" s="320">
        <v>2012</v>
      </c>
      <c r="K363" s="320" t="s">
        <v>545</v>
      </c>
      <c r="L363" s="316">
        <f t="shared" si="5"/>
        <v>362</v>
      </c>
    </row>
    <row r="364" spans="1:12">
      <c r="A364" s="320" t="s">
        <v>949</v>
      </c>
      <c r="B364" s="320" t="s">
        <v>923</v>
      </c>
      <c r="C364" s="320" t="s">
        <v>504</v>
      </c>
      <c r="D364" s="320" t="s">
        <v>484</v>
      </c>
      <c r="E364" s="320">
        <v>0.91200000000000003</v>
      </c>
      <c r="F364" s="320" t="s">
        <v>543</v>
      </c>
      <c r="G364" s="320" t="s">
        <v>544</v>
      </c>
      <c r="H364" s="320" t="s">
        <v>505</v>
      </c>
      <c r="I364" s="321">
        <v>12</v>
      </c>
      <c r="J364" s="320">
        <v>2012</v>
      </c>
      <c r="K364" s="320" t="s">
        <v>545</v>
      </c>
      <c r="L364" s="316">
        <f t="shared" si="5"/>
        <v>363</v>
      </c>
    </row>
    <row r="365" spans="1:12">
      <c r="A365" s="320" t="s">
        <v>950</v>
      </c>
      <c r="B365" s="320" t="s">
        <v>923</v>
      </c>
      <c r="C365" s="320" t="s">
        <v>504</v>
      </c>
      <c r="D365" s="320" t="s">
        <v>484</v>
      </c>
      <c r="E365" s="320">
        <v>0.91200000000000003</v>
      </c>
      <c r="F365" s="320" t="s">
        <v>543</v>
      </c>
      <c r="G365" s="320" t="s">
        <v>544</v>
      </c>
      <c r="H365" s="320" t="s">
        <v>505</v>
      </c>
      <c r="I365" s="321">
        <v>12</v>
      </c>
      <c r="J365" s="320">
        <v>2012</v>
      </c>
      <c r="K365" s="320" t="s">
        <v>545</v>
      </c>
      <c r="L365" s="316">
        <f t="shared" si="5"/>
        <v>364</v>
      </c>
    </row>
    <row r="366" spans="1:12">
      <c r="A366" s="320" t="s">
        <v>951</v>
      </c>
      <c r="B366" s="320" t="s">
        <v>923</v>
      </c>
      <c r="C366" s="320" t="s">
        <v>504</v>
      </c>
      <c r="D366" s="320" t="s">
        <v>484</v>
      </c>
      <c r="E366" s="320">
        <v>0.91200000000000003</v>
      </c>
      <c r="F366" s="320" t="s">
        <v>543</v>
      </c>
      <c r="G366" s="320" t="s">
        <v>544</v>
      </c>
      <c r="H366" s="320" t="s">
        <v>505</v>
      </c>
      <c r="I366" s="321">
        <v>12</v>
      </c>
      <c r="J366" s="320">
        <v>2012</v>
      </c>
      <c r="K366" s="320" t="s">
        <v>545</v>
      </c>
      <c r="L366" s="316">
        <f t="shared" si="5"/>
        <v>365</v>
      </c>
    </row>
    <row r="367" spans="1:12">
      <c r="A367" s="320" t="s">
        <v>952</v>
      </c>
      <c r="B367" s="320" t="s">
        <v>923</v>
      </c>
      <c r="C367" s="320" t="s">
        <v>504</v>
      </c>
      <c r="D367" s="320" t="s">
        <v>484</v>
      </c>
      <c r="E367" s="320">
        <v>0.91200000000000003</v>
      </c>
      <c r="F367" s="320" t="s">
        <v>543</v>
      </c>
      <c r="G367" s="320" t="s">
        <v>544</v>
      </c>
      <c r="H367" s="320" t="s">
        <v>505</v>
      </c>
      <c r="I367" s="321">
        <v>12</v>
      </c>
      <c r="J367" s="320">
        <v>2012</v>
      </c>
      <c r="K367" s="320" t="s">
        <v>545</v>
      </c>
      <c r="L367" s="316">
        <f t="shared" si="5"/>
        <v>366</v>
      </c>
    </row>
    <row r="368" spans="1:12">
      <c r="A368" s="320" t="s">
        <v>953</v>
      </c>
      <c r="B368" s="320" t="s">
        <v>923</v>
      </c>
      <c r="C368" s="320" t="s">
        <v>504</v>
      </c>
      <c r="D368" s="320" t="s">
        <v>484</v>
      </c>
      <c r="E368" s="320">
        <v>0.91200000000000003</v>
      </c>
      <c r="F368" s="320" t="s">
        <v>543</v>
      </c>
      <c r="G368" s="320" t="s">
        <v>544</v>
      </c>
      <c r="H368" s="320" t="s">
        <v>505</v>
      </c>
      <c r="I368" s="321">
        <v>12</v>
      </c>
      <c r="J368" s="320">
        <v>2012</v>
      </c>
      <c r="K368" s="320" t="s">
        <v>545</v>
      </c>
      <c r="L368" s="316">
        <f t="shared" si="5"/>
        <v>367</v>
      </c>
    </row>
    <row r="369" spans="1:24">
      <c r="A369" s="320" t="s">
        <v>954</v>
      </c>
      <c r="B369" s="320" t="s">
        <v>923</v>
      </c>
      <c r="C369" s="320" t="s">
        <v>504</v>
      </c>
      <c r="D369" s="320" t="s">
        <v>484</v>
      </c>
      <c r="E369" s="320">
        <v>0.91200000000000003</v>
      </c>
      <c r="F369" s="320" t="s">
        <v>543</v>
      </c>
      <c r="G369" s="320" t="s">
        <v>544</v>
      </c>
      <c r="H369" s="320" t="s">
        <v>505</v>
      </c>
      <c r="I369" s="321">
        <v>12</v>
      </c>
      <c r="J369" s="320">
        <v>2012</v>
      </c>
      <c r="K369" s="320" t="s">
        <v>545</v>
      </c>
      <c r="L369" s="316">
        <f t="shared" si="5"/>
        <v>368</v>
      </c>
    </row>
    <row r="370" spans="1:24">
      <c r="A370" s="320" t="s">
        <v>955</v>
      </c>
      <c r="B370" s="320" t="s">
        <v>923</v>
      </c>
      <c r="C370" s="320" t="s">
        <v>504</v>
      </c>
      <c r="D370" s="320" t="s">
        <v>514</v>
      </c>
      <c r="E370" s="320">
        <v>0.91200000000000003</v>
      </c>
      <c r="F370" s="320" t="s">
        <v>543</v>
      </c>
      <c r="G370" s="320" t="s">
        <v>544</v>
      </c>
      <c r="H370" s="320" t="s">
        <v>505</v>
      </c>
      <c r="I370" s="321">
        <v>12</v>
      </c>
      <c r="J370" s="320">
        <v>2012</v>
      </c>
      <c r="K370" s="320" t="s">
        <v>545</v>
      </c>
      <c r="L370" s="316">
        <f t="shared" si="5"/>
        <v>369</v>
      </c>
    </row>
    <row r="371" spans="1:24">
      <c r="A371" s="320" t="s">
        <v>956</v>
      </c>
      <c r="B371" s="320" t="s">
        <v>923</v>
      </c>
      <c r="C371" s="320" t="s">
        <v>504</v>
      </c>
      <c r="D371" s="320" t="s">
        <v>484</v>
      </c>
      <c r="E371" s="320">
        <v>0.91200000000000003</v>
      </c>
      <c r="F371" s="320" t="s">
        <v>543</v>
      </c>
      <c r="G371" s="320" t="s">
        <v>544</v>
      </c>
      <c r="H371" s="320" t="s">
        <v>505</v>
      </c>
      <c r="I371" s="321">
        <v>12</v>
      </c>
      <c r="J371" s="320">
        <v>2012</v>
      </c>
      <c r="K371" s="320" t="s">
        <v>545</v>
      </c>
      <c r="L371" s="316">
        <f t="shared" si="5"/>
        <v>370</v>
      </c>
    </row>
    <row r="372" spans="1:24">
      <c r="A372" s="320" t="s">
        <v>957</v>
      </c>
      <c r="B372" s="320" t="s">
        <v>923</v>
      </c>
      <c r="C372" s="320" t="s">
        <v>504</v>
      </c>
      <c r="D372" s="320" t="s">
        <v>484</v>
      </c>
      <c r="E372" s="320">
        <v>0.91200000000000003</v>
      </c>
      <c r="F372" s="320" t="s">
        <v>543</v>
      </c>
      <c r="G372" s="320" t="s">
        <v>544</v>
      </c>
      <c r="H372" s="320" t="s">
        <v>505</v>
      </c>
      <c r="I372" s="321">
        <v>12</v>
      </c>
      <c r="J372" s="320">
        <v>2012</v>
      </c>
      <c r="K372" s="320" t="s">
        <v>545</v>
      </c>
      <c r="L372" s="316">
        <f t="shared" si="5"/>
        <v>371</v>
      </c>
    </row>
    <row r="373" spans="1:24">
      <c r="A373" s="320" t="s">
        <v>958</v>
      </c>
      <c r="B373" s="320" t="s">
        <v>923</v>
      </c>
      <c r="C373" s="320" t="s">
        <v>504</v>
      </c>
      <c r="D373" s="320" t="s">
        <v>484</v>
      </c>
      <c r="E373" s="320">
        <v>0.91200000000000003</v>
      </c>
      <c r="F373" s="320" t="s">
        <v>543</v>
      </c>
      <c r="G373" s="320" t="s">
        <v>544</v>
      </c>
      <c r="H373" s="320" t="s">
        <v>505</v>
      </c>
      <c r="I373" s="321">
        <v>12</v>
      </c>
      <c r="J373" s="320">
        <v>2012</v>
      </c>
      <c r="K373" s="320" t="s">
        <v>545</v>
      </c>
      <c r="L373" s="316">
        <f t="shared" si="5"/>
        <v>372</v>
      </c>
    </row>
    <row r="374" spans="1:24">
      <c r="A374" s="320" t="s">
        <v>959</v>
      </c>
      <c r="B374" s="320" t="s">
        <v>923</v>
      </c>
      <c r="C374" s="320" t="s">
        <v>504</v>
      </c>
      <c r="D374" s="320" t="s">
        <v>484</v>
      </c>
      <c r="E374" s="320">
        <v>0.91200000000000003</v>
      </c>
      <c r="F374" s="320" t="s">
        <v>543</v>
      </c>
      <c r="G374" s="320" t="s">
        <v>544</v>
      </c>
      <c r="H374" s="320" t="s">
        <v>505</v>
      </c>
      <c r="I374" s="321">
        <v>12</v>
      </c>
      <c r="J374" s="320">
        <v>2012</v>
      </c>
      <c r="K374" s="320" t="s">
        <v>545</v>
      </c>
      <c r="L374" s="316">
        <f t="shared" si="5"/>
        <v>373</v>
      </c>
    </row>
    <row r="375" spans="1:24">
      <c r="A375" s="320" t="s">
        <v>960</v>
      </c>
      <c r="B375" s="320" t="s">
        <v>923</v>
      </c>
      <c r="C375" s="320" t="s">
        <v>504</v>
      </c>
      <c r="D375" s="320" t="s">
        <v>484</v>
      </c>
      <c r="E375" s="320">
        <v>0.91200000000000003</v>
      </c>
      <c r="F375" s="320" t="s">
        <v>543</v>
      </c>
      <c r="G375" s="320" t="s">
        <v>544</v>
      </c>
      <c r="H375" s="320" t="s">
        <v>505</v>
      </c>
      <c r="I375" s="321">
        <v>12</v>
      </c>
      <c r="J375" s="320">
        <v>2012</v>
      </c>
      <c r="K375" s="320" t="s">
        <v>545</v>
      </c>
      <c r="L375" s="316">
        <f t="shared" si="5"/>
        <v>374</v>
      </c>
    </row>
    <row r="376" spans="1:24">
      <c r="A376" s="320" t="s">
        <v>961</v>
      </c>
      <c r="B376" s="320" t="s">
        <v>923</v>
      </c>
      <c r="C376" s="320" t="s">
        <v>504</v>
      </c>
      <c r="D376" s="320" t="s">
        <v>518</v>
      </c>
      <c r="E376" s="320">
        <v>0.91200000000000003</v>
      </c>
      <c r="F376" s="320" t="s">
        <v>543</v>
      </c>
      <c r="G376" s="320" t="s">
        <v>544</v>
      </c>
      <c r="H376" s="320" t="s">
        <v>505</v>
      </c>
      <c r="I376" s="321">
        <v>12</v>
      </c>
      <c r="J376" s="320">
        <v>2012</v>
      </c>
      <c r="K376" s="320" t="s">
        <v>545</v>
      </c>
      <c r="L376" s="316">
        <f t="shared" si="5"/>
        <v>375</v>
      </c>
    </row>
    <row r="377" spans="1:24">
      <c r="A377" s="320" t="s">
        <v>962</v>
      </c>
      <c r="B377" s="320" t="s">
        <v>923</v>
      </c>
      <c r="C377" s="320" t="s">
        <v>504</v>
      </c>
      <c r="D377" s="320" t="s">
        <v>484</v>
      </c>
      <c r="E377" s="320">
        <v>0.91200000000000003</v>
      </c>
      <c r="F377" s="320" t="s">
        <v>543</v>
      </c>
      <c r="G377" s="320" t="s">
        <v>544</v>
      </c>
      <c r="H377" s="320" t="s">
        <v>505</v>
      </c>
      <c r="I377" s="321">
        <v>12</v>
      </c>
      <c r="J377" s="320">
        <v>2012</v>
      </c>
      <c r="K377" s="320" t="s">
        <v>545</v>
      </c>
      <c r="L377" s="316">
        <f t="shared" si="5"/>
        <v>376</v>
      </c>
    </row>
    <row r="378" spans="1:24">
      <c r="A378" s="320" t="s">
        <v>963</v>
      </c>
      <c r="B378" s="320" t="s">
        <v>923</v>
      </c>
      <c r="C378" s="320" t="s">
        <v>504</v>
      </c>
      <c r="D378" s="320" t="s">
        <v>484</v>
      </c>
      <c r="E378" s="320">
        <v>0.91200000000000003</v>
      </c>
      <c r="F378" s="320" t="s">
        <v>543</v>
      </c>
      <c r="G378" s="320" t="s">
        <v>544</v>
      </c>
      <c r="H378" s="320" t="s">
        <v>505</v>
      </c>
      <c r="I378" s="321">
        <v>12</v>
      </c>
      <c r="J378" s="320">
        <v>2012</v>
      </c>
      <c r="K378" s="320" t="s">
        <v>545</v>
      </c>
      <c r="L378" s="316">
        <f t="shared" si="5"/>
        <v>377</v>
      </c>
    </row>
    <row r="379" spans="1:24">
      <c r="A379" s="320" t="s">
        <v>964</v>
      </c>
      <c r="B379" s="320" t="s">
        <v>923</v>
      </c>
      <c r="C379" s="320" t="s">
        <v>504</v>
      </c>
      <c r="D379" s="320" t="s">
        <v>518</v>
      </c>
      <c r="E379" s="320">
        <v>0.91200000000000003</v>
      </c>
      <c r="F379" s="320" t="s">
        <v>543</v>
      </c>
      <c r="G379" s="320" t="s">
        <v>544</v>
      </c>
      <c r="H379" s="320" t="s">
        <v>505</v>
      </c>
      <c r="I379" s="321">
        <v>12</v>
      </c>
      <c r="J379" s="320">
        <v>2012</v>
      </c>
      <c r="K379" s="320" t="s">
        <v>545</v>
      </c>
      <c r="L379" s="316">
        <f t="shared" si="5"/>
        <v>378</v>
      </c>
      <c r="V379" s="316" t="str">
        <f t="shared" ref="V379:V442" si="6">IF(H379=$V$1,I379," ")</f>
        <v xml:space="preserve"> </v>
      </c>
      <c r="X379" s="316" t="s">
        <v>965</v>
      </c>
    </row>
    <row r="380" spans="1:24">
      <c r="A380" s="320" t="s">
        <v>966</v>
      </c>
      <c r="B380" s="320" t="s">
        <v>923</v>
      </c>
      <c r="C380" s="320" t="s">
        <v>504</v>
      </c>
      <c r="D380" s="320" t="s">
        <v>484</v>
      </c>
      <c r="E380" s="320">
        <v>0.91200000000000003</v>
      </c>
      <c r="F380" s="320" t="s">
        <v>543</v>
      </c>
      <c r="G380" s="320" t="s">
        <v>544</v>
      </c>
      <c r="H380" s="320" t="s">
        <v>505</v>
      </c>
      <c r="I380" s="321">
        <v>12</v>
      </c>
      <c r="J380" s="320">
        <v>2012</v>
      </c>
      <c r="K380" s="320" t="s">
        <v>545</v>
      </c>
      <c r="L380" s="316">
        <f t="shared" si="5"/>
        <v>379</v>
      </c>
      <c r="V380" s="316" t="str">
        <f t="shared" si="6"/>
        <v xml:space="preserve"> </v>
      </c>
      <c r="X380" s="316" t="s">
        <v>965</v>
      </c>
    </row>
    <row r="381" spans="1:24">
      <c r="A381" s="320" t="s">
        <v>967</v>
      </c>
      <c r="B381" s="320" t="s">
        <v>923</v>
      </c>
      <c r="C381" s="320" t="s">
        <v>504</v>
      </c>
      <c r="D381" s="320" t="s">
        <v>484</v>
      </c>
      <c r="E381" s="320">
        <v>0.91200000000000003</v>
      </c>
      <c r="F381" s="320" t="s">
        <v>543</v>
      </c>
      <c r="G381" s="320" t="s">
        <v>544</v>
      </c>
      <c r="H381" s="320" t="s">
        <v>505</v>
      </c>
      <c r="I381" s="321">
        <v>12</v>
      </c>
      <c r="J381" s="320">
        <v>2012</v>
      </c>
      <c r="K381" s="320" t="s">
        <v>545</v>
      </c>
      <c r="L381" s="316">
        <f t="shared" si="5"/>
        <v>380</v>
      </c>
      <c r="V381" s="316" t="str">
        <f t="shared" si="6"/>
        <v xml:space="preserve"> </v>
      </c>
      <c r="X381" s="316" t="s">
        <v>965</v>
      </c>
    </row>
    <row r="382" spans="1:24">
      <c r="A382" s="320" t="s">
        <v>968</v>
      </c>
      <c r="B382" s="320" t="s">
        <v>923</v>
      </c>
      <c r="C382" s="320" t="s">
        <v>504</v>
      </c>
      <c r="D382" s="320" t="s">
        <v>484</v>
      </c>
      <c r="E382" s="320">
        <v>0.91200000000000003</v>
      </c>
      <c r="F382" s="320" t="s">
        <v>543</v>
      </c>
      <c r="G382" s="320" t="s">
        <v>544</v>
      </c>
      <c r="H382" s="320" t="s">
        <v>505</v>
      </c>
      <c r="I382" s="321">
        <v>12</v>
      </c>
      <c r="J382" s="320">
        <v>2012</v>
      </c>
      <c r="K382" s="320" t="s">
        <v>545</v>
      </c>
      <c r="L382" s="316">
        <f t="shared" si="5"/>
        <v>381</v>
      </c>
      <c r="V382" s="316" t="str">
        <f t="shared" si="6"/>
        <v xml:space="preserve"> </v>
      </c>
      <c r="X382" s="316" t="s">
        <v>965</v>
      </c>
    </row>
    <row r="383" spans="1:24">
      <c r="A383" s="320" t="s">
        <v>969</v>
      </c>
      <c r="B383" s="320" t="s">
        <v>923</v>
      </c>
      <c r="C383" s="320" t="s">
        <v>504</v>
      </c>
      <c r="D383" s="320" t="s">
        <v>484</v>
      </c>
      <c r="E383" s="320">
        <v>0.91200000000000003</v>
      </c>
      <c r="F383" s="320" t="s">
        <v>543</v>
      </c>
      <c r="G383" s="320" t="s">
        <v>544</v>
      </c>
      <c r="H383" s="320" t="s">
        <v>505</v>
      </c>
      <c r="I383" s="321">
        <v>12</v>
      </c>
      <c r="J383" s="320">
        <v>2012</v>
      </c>
      <c r="K383" s="320" t="s">
        <v>545</v>
      </c>
      <c r="L383" s="316">
        <f t="shared" si="5"/>
        <v>382</v>
      </c>
      <c r="V383" s="316" t="str">
        <f t="shared" si="6"/>
        <v xml:space="preserve"> </v>
      </c>
      <c r="X383" s="316" t="s">
        <v>965</v>
      </c>
    </row>
    <row r="384" spans="1:24">
      <c r="A384" s="320" t="s">
        <v>970</v>
      </c>
      <c r="B384" s="320" t="s">
        <v>923</v>
      </c>
      <c r="C384" s="320" t="s">
        <v>504</v>
      </c>
      <c r="D384" s="320" t="s">
        <v>484</v>
      </c>
      <c r="E384" s="320">
        <v>0.91200000000000003</v>
      </c>
      <c r="F384" s="320" t="s">
        <v>543</v>
      </c>
      <c r="G384" s="320" t="s">
        <v>544</v>
      </c>
      <c r="H384" s="320" t="s">
        <v>505</v>
      </c>
      <c r="I384" s="321">
        <v>12</v>
      </c>
      <c r="J384" s="320">
        <v>2012</v>
      </c>
      <c r="K384" s="320" t="s">
        <v>545</v>
      </c>
      <c r="L384" s="316">
        <f t="shared" si="5"/>
        <v>383</v>
      </c>
      <c r="V384" s="316" t="str">
        <f t="shared" si="6"/>
        <v xml:space="preserve"> </v>
      </c>
      <c r="X384" s="316" t="s">
        <v>965</v>
      </c>
    </row>
    <row r="385" spans="1:24">
      <c r="A385" s="320" t="s">
        <v>971</v>
      </c>
      <c r="B385" s="320" t="s">
        <v>923</v>
      </c>
      <c r="C385" s="320" t="s">
        <v>504</v>
      </c>
      <c r="D385" s="320" t="s">
        <v>484</v>
      </c>
      <c r="E385" s="320">
        <v>0.91200000000000003</v>
      </c>
      <c r="F385" s="320" t="s">
        <v>543</v>
      </c>
      <c r="G385" s="320" t="s">
        <v>544</v>
      </c>
      <c r="H385" s="320" t="s">
        <v>505</v>
      </c>
      <c r="I385" s="321">
        <v>12</v>
      </c>
      <c r="J385" s="320">
        <v>2012</v>
      </c>
      <c r="K385" s="320" t="s">
        <v>545</v>
      </c>
      <c r="L385" s="316">
        <f t="shared" si="5"/>
        <v>384</v>
      </c>
      <c r="V385" s="316" t="str">
        <f t="shared" si="6"/>
        <v xml:space="preserve"> </v>
      </c>
      <c r="X385" s="316" t="s">
        <v>965</v>
      </c>
    </row>
    <row r="386" spans="1:24">
      <c r="A386" s="320" t="s">
        <v>972</v>
      </c>
      <c r="B386" s="320" t="s">
        <v>923</v>
      </c>
      <c r="C386" s="320" t="s">
        <v>504</v>
      </c>
      <c r="D386" s="320" t="s">
        <v>484</v>
      </c>
      <c r="E386" s="320">
        <v>0.91200000000000003</v>
      </c>
      <c r="F386" s="320" t="s">
        <v>543</v>
      </c>
      <c r="G386" s="320" t="s">
        <v>544</v>
      </c>
      <c r="H386" s="320" t="s">
        <v>505</v>
      </c>
      <c r="I386" s="321">
        <v>12</v>
      </c>
      <c r="J386" s="320">
        <v>2012</v>
      </c>
      <c r="K386" s="320" t="s">
        <v>545</v>
      </c>
      <c r="L386" s="316">
        <f t="shared" si="5"/>
        <v>385</v>
      </c>
      <c r="V386" s="316" t="str">
        <f t="shared" si="6"/>
        <v xml:space="preserve"> </v>
      </c>
      <c r="X386" s="316" t="s">
        <v>965</v>
      </c>
    </row>
    <row r="387" spans="1:24">
      <c r="A387" s="320" t="s">
        <v>973</v>
      </c>
      <c r="B387" s="320" t="s">
        <v>923</v>
      </c>
      <c r="C387" s="320" t="s">
        <v>504</v>
      </c>
      <c r="D387" s="320" t="s">
        <v>484</v>
      </c>
      <c r="E387" s="320">
        <v>0.91200000000000003</v>
      </c>
      <c r="F387" s="320" t="s">
        <v>543</v>
      </c>
      <c r="G387" s="320" t="s">
        <v>544</v>
      </c>
      <c r="H387" s="320" t="s">
        <v>505</v>
      </c>
      <c r="I387" s="321">
        <v>12</v>
      </c>
      <c r="J387" s="320">
        <v>2012</v>
      </c>
      <c r="K387" s="320" t="s">
        <v>545</v>
      </c>
      <c r="L387" s="316">
        <f t="shared" ref="L387:L450" si="7">1+L386</f>
        <v>386</v>
      </c>
      <c r="V387" s="316" t="str">
        <f t="shared" si="6"/>
        <v xml:space="preserve"> </v>
      </c>
      <c r="X387" s="316" t="s">
        <v>965</v>
      </c>
    </row>
    <row r="388" spans="1:24">
      <c r="A388" s="320" t="s">
        <v>974</v>
      </c>
      <c r="B388" s="320" t="s">
        <v>923</v>
      </c>
      <c r="C388" s="320" t="s">
        <v>504</v>
      </c>
      <c r="D388" s="320" t="s">
        <v>518</v>
      </c>
      <c r="E388" s="320">
        <v>0.91200000000000003</v>
      </c>
      <c r="F388" s="320" t="s">
        <v>543</v>
      </c>
      <c r="G388" s="320" t="s">
        <v>544</v>
      </c>
      <c r="H388" s="320" t="s">
        <v>505</v>
      </c>
      <c r="I388" s="321">
        <v>12</v>
      </c>
      <c r="J388" s="320">
        <v>2012</v>
      </c>
      <c r="K388" s="320" t="s">
        <v>545</v>
      </c>
      <c r="L388" s="316">
        <f t="shared" si="7"/>
        <v>387</v>
      </c>
      <c r="V388" s="316" t="str">
        <f t="shared" si="6"/>
        <v xml:space="preserve"> </v>
      </c>
      <c r="X388" s="316" t="s">
        <v>965</v>
      </c>
    </row>
    <row r="389" spans="1:24">
      <c r="A389" s="320" t="s">
        <v>975</v>
      </c>
      <c r="B389" s="320" t="s">
        <v>923</v>
      </c>
      <c r="C389" s="320" t="s">
        <v>504</v>
      </c>
      <c r="D389" s="320" t="s">
        <v>484</v>
      </c>
      <c r="E389" s="320">
        <v>0.91200000000000003</v>
      </c>
      <c r="F389" s="320" t="s">
        <v>543</v>
      </c>
      <c r="G389" s="320" t="s">
        <v>544</v>
      </c>
      <c r="H389" s="320" t="s">
        <v>505</v>
      </c>
      <c r="I389" s="321">
        <v>12</v>
      </c>
      <c r="J389" s="320">
        <v>2012</v>
      </c>
      <c r="K389" s="320" t="s">
        <v>545</v>
      </c>
      <c r="L389" s="316">
        <f t="shared" si="7"/>
        <v>388</v>
      </c>
      <c r="V389" s="316" t="str">
        <f t="shared" si="6"/>
        <v xml:space="preserve"> </v>
      </c>
      <c r="X389" s="316" t="s">
        <v>965</v>
      </c>
    </row>
    <row r="390" spans="1:24">
      <c r="A390" s="320" t="s">
        <v>976</v>
      </c>
      <c r="B390" s="320" t="s">
        <v>923</v>
      </c>
      <c r="C390" s="320" t="s">
        <v>504</v>
      </c>
      <c r="D390" s="320" t="s">
        <v>484</v>
      </c>
      <c r="E390" s="320">
        <v>0.91200000000000003</v>
      </c>
      <c r="F390" s="320" t="s">
        <v>543</v>
      </c>
      <c r="G390" s="320" t="s">
        <v>544</v>
      </c>
      <c r="H390" s="320" t="s">
        <v>505</v>
      </c>
      <c r="I390" s="321">
        <v>12</v>
      </c>
      <c r="J390" s="320">
        <v>2012</v>
      </c>
      <c r="K390" s="320" t="s">
        <v>545</v>
      </c>
      <c r="L390" s="316">
        <f t="shared" si="7"/>
        <v>389</v>
      </c>
      <c r="V390" s="316" t="str">
        <f t="shared" si="6"/>
        <v xml:space="preserve"> </v>
      </c>
      <c r="X390" s="316" t="s">
        <v>965</v>
      </c>
    </row>
    <row r="391" spans="1:24">
      <c r="A391" s="320" t="s">
        <v>977</v>
      </c>
      <c r="B391" s="320" t="s">
        <v>923</v>
      </c>
      <c r="C391" s="320" t="s">
        <v>504</v>
      </c>
      <c r="D391" s="320" t="s">
        <v>484</v>
      </c>
      <c r="E391" s="320">
        <v>0.91200000000000003</v>
      </c>
      <c r="F391" s="320" t="s">
        <v>543</v>
      </c>
      <c r="G391" s="320" t="s">
        <v>544</v>
      </c>
      <c r="H391" s="320" t="s">
        <v>505</v>
      </c>
      <c r="I391" s="321">
        <v>12</v>
      </c>
      <c r="J391" s="320">
        <v>2012</v>
      </c>
      <c r="K391" s="320" t="s">
        <v>545</v>
      </c>
      <c r="L391" s="316">
        <f t="shared" si="7"/>
        <v>390</v>
      </c>
      <c r="V391" s="316" t="str">
        <f t="shared" si="6"/>
        <v xml:space="preserve"> </v>
      </c>
      <c r="X391" s="316" t="s">
        <v>965</v>
      </c>
    </row>
    <row r="392" spans="1:24">
      <c r="A392" s="320" t="s">
        <v>978</v>
      </c>
      <c r="B392" s="320" t="s">
        <v>923</v>
      </c>
      <c r="C392" s="320" t="s">
        <v>504</v>
      </c>
      <c r="D392" s="320" t="s">
        <v>484</v>
      </c>
      <c r="E392" s="320">
        <v>0.91200000000000003</v>
      </c>
      <c r="F392" s="320" t="s">
        <v>543</v>
      </c>
      <c r="G392" s="320" t="s">
        <v>544</v>
      </c>
      <c r="H392" s="320" t="s">
        <v>505</v>
      </c>
      <c r="I392" s="321">
        <v>12</v>
      </c>
      <c r="J392" s="320">
        <v>2012</v>
      </c>
      <c r="K392" s="320" t="s">
        <v>545</v>
      </c>
      <c r="L392" s="316">
        <f t="shared" si="7"/>
        <v>391</v>
      </c>
      <c r="V392" s="316" t="str">
        <f t="shared" si="6"/>
        <v xml:space="preserve"> </v>
      </c>
      <c r="X392" s="316" t="s">
        <v>965</v>
      </c>
    </row>
    <row r="393" spans="1:24">
      <c r="A393" s="320" t="s">
        <v>979</v>
      </c>
      <c r="B393" s="320" t="s">
        <v>923</v>
      </c>
      <c r="C393" s="320" t="s">
        <v>504</v>
      </c>
      <c r="D393" s="320" t="s">
        <v>484</v>
      </c>
      <c r="E393" s="320">
        <v>0.91200000000000003</v>
      </c>
      <c r="F393" s="320" t="s">
        <v>543</v>
      </c>
      <c r="G393" s="320" t="s">
        <v>544</v>
      </c>
      <c r="H393" s="320" t="s">
        <v>505</v>
      </c>
      <c r="I393" s="321">
        <v>12</v>
      </c>
      <c r="J393" s="320">
        <v>2012</v>
      </c>
      <c r="K393" s="320" t="s">
        <v>545</v>
      </c>
      <c r="L393" s="316">
        <f t="shared" si="7"/>
        <v>392</v>
      </c>
      <c r="V393" s="316" t="str">
        <f t="shared" si="6"/>
        <v xml:space="preserve"> </v>
      </c>
      <c r="X393" s="316" t="s">
        <v>965</v>
      </c>
    </row>
    <row r="394" spans="1:24">
      <c r="A394" s="320" t="s">
        <v>980</v>
      </c>
      <c r="B394" s="320" t="s">
        <v>923</v>
      </c>
      <c r="C394" s="320" t="s">
        <v>504</v>
      </c>
      <c r="D394" s="320" t="s">
        <v>484</v>
      </c>
      <c r="E394" s="320">
        <v>0.91200000000000003</v>
      </c>
      <c r="F394" s="320" t="s">
        <v>543</v>
      </c>
      <c r="G394" s="320" t="s">
        <v>544</v>
      </c>
      <c r="H394" s="320" t="s">
        <v>505</v>
      </c>
      <c r="I394" s="321">
        <v>12</v>
      </c>
      <c r="J394" s="320">
        <v>2012</v>
      </c>
      <c r="K394" s="320" t="s">
        <v>545</v>
      </c>
      <c r="L394" s="316">
        <f t="shared" si="7"/>
        <v>393</v>
      </c>
      <c r="V394" s="316" t="str">
        <f t="shared" si="6"/>
        <v xml:space="preserve"> </v>
      </c>
      <c r="X394" s="316" t="s">
        <v>965</v>
      </c>
    </row>
    <row r="395" spans="1:24">
      <c r="A395" s="320" t="s">
        <v>981</v>
      </c>
      <c r="B395" s="320" t="s">
        <v>923</v>
      </c>
      <c r="C395" s="320" t="s">
        <v>504</v>
      </c>
      <c r="D395" s="320" t="s">
        <v>484</v>
      </c>
      <c r="E395" s="320">
        <v>0.91200000000000003</v>
      </c>
      <c r="F395" s="320" t="s">
        <v>543</v>
      </c>
      <c r="G395" s="320" t="s">
        <v>544</v>
      </c>
      <c r="H395" s="320" t="s">
        <v>505</v>
      </c>
      <c r="I395" s="321">
        <v>12</v>
      </c>
      <c r="J395" s="320">
        <v>2012</v>
      </c>
      <c r="K395" s="320" t="s">
        <v>545</v>
      </c>
      <c r="L395" s="316">
        <f t="shared" si="7"/>
        <v>394</v>
      </c>
      <c r="V395" s="316" t="str">
        <f t="shared" si="6"/>
        <v xml:space="preserve"> </v>
      </c>
      <c r="X395" s="316" t="s">
        <v>965</v>
      </c>
    </row>
    <row r="396" spans="1:24">
      <c r="A396" s="320" t="s">
        <v>982</v>
      </c>
      <c r="B396" s="320" t="s">
        <v>923</v>
      </c>
      <c r="C396" s="320" t="s">
        <v>504</v>
      </c>
      <c r="D396" s="320" t="s">
        <v>484</v>
      </c>
      <c r="E396" s="320">
        <v>0.91200000000000003</v>
      </c>
      <c r="F396" s="320" t="s">
        <v>543</v>
      </c>
      <c r="G396" s="320" t="s">
        <v>544</v>
      </c>
      <c r="H396" s="320" t="s">
        <v>505</v>
      </c>
      <c r="I396" s="321">
        <v>12</v>
      </c>
      <c r="J396" s="320">
        <v>2012</v>
      </c>
      <c r="K396" s="320" t="s">
        <v>545</v>
      </c>
      <c r="L396" s="316">
        <f t="shared" si="7"/>
        <v>395</v>
      </c>
      <c r="V396" s="316" t="str">
        <f t="shared" si="6"/>
        <v xml:space="preserve"> </v>
      </c>
      <c r="X396" s="316" t="s">
        <v>965</v>
      </c>
    </row>
    <row r="397" spans="1:24">
      <c r="A397" s="320" t="s">
        <v>983</v>
      </c>
      <c r="B397" s="320" t="s">
        <v>923</v>
      </c>
      <c r="C397" s="320" t="s">
        <v>504</v>
      </c>
      <c r="D397" s="320" t="s">
        <v>518</v>
      </c>
      <c r="E397" s="320">
        <v>0.91200000000000003</v>
      </c>
      <c r="F397" s="320" t="s">
        <v>543</v>
      </c>
      <c r="G397" s="320" t="s">
        <v>544</v>
      </c>
      <c r="H397" s="320" t="s">
        <v>505</v>
      </c>
      <c r="I397" s="321">
        <v>12</v>
      </c>
      <c r="J397" s="320">
        <v>2012</v>
      </c>
      <c r="K397" s="320" t="s">
        <v>545</v>
      </c>
      <c r="L397" s="316">
        <f t="shared" si="7"/>
        <v>396</v>
      </c>
      <c r="V397" s="316" t="str">
        <f t="shared" si="6"/>
        <v xml:space="preserve"> </v>
      </c>
      <c r="X397" s="316" t="s">
        <v>965</v>
      </c>
    </row>
    <row r="398" spans="1:24">
      <c r="A398" s="320" t="s">
        <v>984</v>
      </c>
      <c r="B398" s="320" t="s">
        <v>923</v>
      </c>
      <c r="C398" s="320" t="s">
        <v>504</v>
      </c>
      <c r="D398" s="320" t="s">
        <v>491</v>
      </c>
      <c r="E398" s="320">
        <v>0.91200000000000003</v>
      </c>
      <c r="F398" s="320" t="s">
        <v>543</v>
      </c>
      <c r="G398" s="320" t="s">
        <v>544</v>
      </c>
      <c r="H398" s="320" t="s">
        <v>505</v>
      </c>
      <c r="I398" s="321">
        <v>12</v>
      </c>
      <c r="J398" s="320">
        <v>2012</v>
      </c>
      <c r="K398" s="320" t="s">
        <v>545</v>
      </c>
      <c r="L398" s="316">
        <f t="shared" si="7"/>
        <v>397</v>
      </c>
      <c r="V398" s="316" t="str">
        <f t="shared" si="6"/>
        <v xml:space="preserve"> </v>
      </c>
      <c r="X398" s="316" t="s">
        <v>965</v>
      </c>
    </row>
    <row r="399" spans="1:24">
      <c r="A399" s="320" t="s">
        <v>985</v>
      </c>
      <c r="B399" s="320" t="s">
        <v>923</v>
      </c>
      <c r="C399" s="320" t="s">
        <v>504</v>
      </c>
      <c r="D399" s="320" t="s">
        <v>484</v>
      </c>
      <c r="E399" s="320">
        <v>0.91200000000000003</v>
      </c>
      <c r="F399" s="320" t="s">
        <v>543</v>
      </c>
      <c r="G399" s="320" t="s">
        <v>544</v>
      </c>
      <c r="H399" s="320" t="s">
        <v>505</v>
      </c>
      <c r="I399" s="321">
        <v>12</v>
      </c>
      <c r="J399" s="320">
        <v>2012</v>
      </c>
      <c r="K399" s="320" t="s">
        <v>545</v>
      </c>
      <c r="L399" s="316">
        <f t="shared" si="7"/>
        <v>398</v>
      </c>
      <c r="V399" s="316" t="str">
        <f t="shared" si="6"/>
        <v xml:space="preserve"> </v>
      </c>
      <c r="X399" s="316" t="s">
        <v>965</v>
      </c>
    </row>
    <row r="400" spans="1:24">
      <c r="A400" s="320" t="s">
        <v>986</v>
      </c>
      <c r="B400" s="320" t="s">
        <v>923</v>
      </c>
      <c r="C400" s="320" t="s">
        <v>504</v>
      </c>
      <c r="D400" s="320" t="s">
        <v>484</v>
      </c>
      <c r="E400" s="320">
        <v>0.91200000000000003</v>
      </c>
      <c r="F400" s="320" t="s">
        <v>543</v>
      </c>
      <c r="G400" s="320" t="s">
        <v>544</v>
      </c>
      <c r="H400" s="320" t="s">
        <v>505</v>
      </c>
      <c r="I400" s="321">
        <v>12</v>
      </c>
      <c r="J400" s="320">
        <v>2012</v>
      </c>
      <c r="K400" s="320" t="s">
        <v>545</v>
      </c>
      <c r="L400" s="316">
        <f t="shared" si="7"/>
        <v>399</v>
      </c>
      <c r="V400" s="316" t="str">
        <f t="shared" si="6"/>
        <v xml:space="preserve"> </v>
      </c>
      <c r="X400" s="316" t="s">
        <v>965</v>
      </c>
    </row>
    <row r="401" spans="1:24">
      <c r="A401" s="320" t="s">
        <v>987</v>
      </c>
      <c r="B401" s="320" t="s">
        <v>923</v>
      </c>
      <c r="C401" s="320" t="s">
        <v>504</v>
      </c>
      <c r="D401" s="320" t="s">
        <v>484</v>
      </c>
      <c r="E401" s="320">
        <v>0.91200000000000003</v>
      </c>
      <c r="F401" s="320" t="s">
        <v>543</v>
      </c>
      <c r="G401" s="320" t="s">
        <v>544</v>
      </c>
      <c r="H401" s="320" t="s">
        <v>505</v>
      </c>
      <c r="I401" s="321">
        <v>12</v>
      </c>
      <c r="J401" s="320">
        <v>2012</v>
      </c>
      <c r="K401" s="320" t="s">
        <v>545</v>
      </c>
      <c r="L401" s="316">
        <f t="shared" si="7"/>
        <v>400</v>
      </c>
      <c r="V401" s="316" t="str">
        <f t="shared" si="6"/>
        <v xml:space="preserve"> </v>
      </c>
      <c r="X401" s="316" t="s">
        <v>965</v>
      </c>
    </row>
    <row r="402" spans="1:24">
      <c r="A402" s="320" t="s">
        <v>988</v>
      </c>
      <c r="B402" s="320" t="s">
        <v>923</v>
      </c>
      <c r="C402" s="320" t="s">
        <v>504</v>
      </c>
      <c r="D402" s="320" t="s">
        <v>484</v>
      </c>
      <c r="E402" s="320">
        <v>0.91200000000000003</v>
      </c>
      <c r="F402" s="320" t="s">
        <v>543</v>
      </c>
      <c r="G402" s="320" t="s">
        <v>544</v>
      </c>
      <c r="H402" s="320" t="s">
        <v>505</v>
      </c>
      <c r="I402" s="321">
        <v>12</v>
      </c>
      <c r="J402" s="320">
        <v>2012</v>
      </c>
      <c r="K402" s="320" t="s">
        <v>545</v>
      </c>
      <c r="L402" s="316">
        <f t="shared" si="7"/>
        <v>401</v>
      </c>
      <c r="V402" s="316" t="str">
        <f t="shared" si="6"/>
        <v xml:space="preserve"> </v>
      </c>
      <c r="X402" s="316" t="s">
        <v>965</v>
      </c>
    </row>
    <row r="403" spans="1:24">
      <c r="A403" s="320" t="s">
        <v>989</v>
      </c>
      <c r="B403" s="320" t="s">
        <v>923</v>
      </c>
      <c r="C403" s="320" t="s">
        <v>504</v>
      </c>
      <c r="D403" s="320" t="s">
        <v>518</v>
      </c>
      <c r="E403" s="320">
        <v>0.91200000000000003</v>
      </c>
      <c r="F403" s="320" t="s">
        <v>543</v>
      </c>
      <c r="G403" s="320" t="s">
        <v>544</v>
      </c>
      <c r="H403" s="320" t="s">
        <v>505</v>
      </c>
      <c r="I403" s="321">
        <v>12</v>
      </c>
      <c r="J403" s="320">
        <v>2012</v>
      </c>
      <c r="K403" s="320" t="s">
        <v>545</v>
      </c>
      <c r="L403" s="316">
        <f t="shared" si="7"/>
        <v>402</v>
      </c>
      <c r="V403" s="316" t="str">
        <f t="shared" si="6"/>
        <v xml:space="preserve"> </v>
      </c>
      <c r="X403" s="316" t="s">
        <v>965</v>
      </c>
    </row>
    <row r="404" spans="1:24">
      <c r="A404" s="320" t="s">
        <v>990</v>
      </c>
      <c r="B404" s="320" t="s">
        <v>923</v>
      </c>
      <c r="C404" s="320" t="s">
        <v>504</v>
      </c>
      <c r="D404" s="320" t="s">
        <v>484</v>
      </c>
      <c r="E404" s="320">
        <v>0.91200000000000003</v>
      </c>
      <c r="F404" s="320" t="s">
        <v>543</v>
      </c>
      <c r="G404" s="320" t="s">
        <v>544</v>
      </c>
      <c r="H404" s="320" t="s">
        <v>505</v>
      </c>
      <c r="I404" s="321">
        <v>12</v>
      </c>
      <c r="J404" s="320">
        <v>2012</v>
      </c>
      <c r="K404" s="320" t="s">
        <v>545</v>
      </c>
      <c r="L404" s="316">
        <f t="shared" si="7"/>
        <v>403</v>
      </c>
      <c r="V404" s="316" t="str">
        <f t="shared" si="6"/>
        <v xml:space="preserve"> </v>
      </c>
      <c r="X404" s="316" t="s">
        <v>965</v>
      </c>
    </row>
    <row r="405" spans="1:24">
      <c r="A405" s="320" t="s">
        <v>991</v>
      </c>
      <c r="B405" s="320" t="s">
        <v>923</v>
      </c>
      <c r="C405" s="320" t="s">
        <v>504</v>
      </c>
      <c r="D405" s="320" t="s">
        <v>484</v>
      </c>
      <c r="E405" s="320">
        <v>0.91200000000000003</v>
      </c>
      <c r="F405" s="320" t="s">
        <v>543</v>
      </c>
      <c r="G405" s="320" t="s">
        <v>544</v>
      </c>
      <c r="H405" s="320" t="s">
        <v>505</v>
      </c>
      <c r="I405" s="321">
        <v>12</v>
      </c>
      <c r="J405" s="320">
        <v>2012</v>
      </c>
      <c r="K405" s="320" t="s">
        <v>545</v>
      </c>
      <c r="L405" s="316">
        <f t="shared" si="7"/>
        <v>404</v>
      </c>
      <c r="V405" s="316" t="str">
        <f t="shared" si="6"/>
        <v xml:space="preserve"> </v>
      </c>
      <c r="X405" s="316" t="s">
        <v>965</v>
      </c>
    </row>
    <row r="406" spans="1:24">
      <c r="A406" s="320" t="s">
        <v>992</v>
      </c>
      <c r="B406" s="320" t="s">
        <v>923</v>
      </c>
      <c r="C406" s="320" t="s">
        <v>504</v>
      </c>
      <c r="D406" s="320" t="s">
        <v>484</v>
      </c>
      <c r="E406" s="320">
        <v>0.91200000000000003</v>
      </c>
      <c r="F406" s="320" t="s">
        <v>543</v>
      </c>
      <c r="G406" s="320" t="s">
        <v>544</v>
      </c>
      <c r="H406" s="320" t="s">
        <v>505</v>
      </c>
      <c r="I406" s="321">
        <v>12</v>
      </c>
      <c r="J406" s="320">
        <v>2012</v>
      </c>
      <c r="K406" s="320" t="s">
        <v>545</v>
      </c>
      <c r="L406" s="316">
        <f t="shared" si="7"/>
        <v>405</v>
      </c>
      <c r="V406" s="316" t="str">
        <f t="shared" si="6"/>
        <v xml:space="preserve"> </v>
      </c>
      <c r="X406" s="316" t="s">
        <v>965</v>
      </c>
    </row>
    <row r="407" spans="1:24">
      <c r="A407" s="320" t="s">
        <v>993</v>
      </c>
      <c r="B407" s="320" t="s">
        <v>923</v>
      </c>
      <c r="C407" s="320" t="s">
        <v>504</v>
      </c>
      <c r="D407" s="320" t="s">
        <v>484</v>
      </c>
      <c r="E407" s="320">
        <v>0.91200000000000003</v>
      </c>
      <c r="F407" s="320" t="s">
        <v>543</v>
      </c>
      <c r="G407" s="320" t="s">
        <v>544</v>
      </c>
      <c r="H407" s="320" t="s">
        <v>505</v>
      </c>
      <c r="I407" s="321">
        <v>12</v>
      </c>
      <c r="J407" s="320">
        <v>2012</v>
      </c>
      <c r="K407" s="320" t="s">
        <v>545</v>
      </c>
      <c r="L407" s="316">
        <f t="shared" si="7"/>
        <v>406</v>
      </c>
      <c r="V407" s="316" t="str">
        <f t="shared" si="6"/>
        <v xml:space="preserve"> </v>
      </c>
      <c r="X407" s="316" t="s">
        <v>965</v>
      </c>
    </row>
    <row r="408" spans="1:24">
      <c r="A408" s="320" t="s">
        <v>994</v>
      </c>
      <c r="B408" s="320" t="s">
        <v>923</v>
      </c>
      <c r="C408" s="320" t="s">
        <v>504</v>
      </c>
      <c r="D408" s="320" t="s">
        <v>484</v>
      </c>
      <c r="E408" s="320">
        <v>0.91200000000000003</v>
      </c>
      <c r="F408" s="320" t="s">
        <v>543</v>
      </c>
      <c r="G408" s="320" t="s">
        <v>544</v>
      </c>
      <c r="H408" s="320" t="s">
        <v>505</v>
      </c>
      <c r="I408" s="321">
        <v>12</v>
      </c>
      <c r="J408" s="320">
        <v>2012</v>
      </c>
      <c r="K408" s="320" t="s">
        <v>545</v>
      </c>
      <c r="L408" s="316">
        <f t="shared" si="7"/>
        <v>407</v>
      </c>
      <c r="V408" s="316" t="str">
        <f t="shared" si="6"/>
        <v xml:space="preserve"> </v>
      </c>
      <c r="X408" s="316" t="s">
        <v>965</v>
      </c>
    </row>
    <row r="409" spans="1:24">
      <c r="A409" s="320" t="s">
        <v>995</v>
      </c>
      <c r="B409" s="320" t="s">
        <v>923</v>
      </c>
      <c r="C409" s="320" t="s">
        <v>504</v>
      </c>
      <c r="D409" s="320" t="s">
        <v>484</v>
      </c>
      <c r="E409" s="320">
        <v>0.91200000000000003</v>
      </c>
      <c r="F409" s="320" t="s">
        <v>543</v>
      </c>
      <c r="G409" s="320" t="s">
        <v>544</v>
      </c>
      <c r="H409" s="320" t="s">
        <v>505</v>
      </c>
      <c r="I409" s="321">
        <v>12</v>
      </c>
      <c r="J409" s="320">
        <v>2012</v>
      </c>
      <c r="K409" s="320" t="s">
        <v>545</v>
      </c>
      <c r="L409" s="316">
        <f t="shared" si="7"/>
        <v>408</v>
      </c>
      <c r="V409" s="316" t="str">
        <f t="shared" si="6"/>
        <v xml:space="preserve"> </v>
      </c>
      <c r="X409" s="316" t="s">
        <v>965</v>
      </c>
    </row>
    <row r="410" spans="1:24">
      <c r="A410" s="320" t="s">
        <v>996</v>
      </c>
      <c r="B410" s="320" t="s">
        <v>923</v>
      </c>
      <c r="C410" s="320" t="s">
        <v>504</v>
      </c>
      <c r="D410" s="320" t="s">
        <v>484</v>
      </c>
      <c r="E410" s="320">
        <v>0.91200000000000003</v>
      </c>
      <c r="F410" s="320" t="s">
        <v>543</v>
      </c>
      <c r="G410" s="320" t="s">
        <v>544</v>
      </c>
      <c r="H410" s="320" t="s">
        <v>505</v>
      </c>
      <c r="I410" s="321">
        <v>12</v>
      </c>
      <c r="J410" s="320">
        <v>2012</v>
      </c>
      <c r="K410" s="320" t="s">
        <v>545</v>
      </c>
      <c r="L410" s="316">
        <f t="shared" si="7"/>
        <v>409</v>
      </c>
      <c r="V410" s="316" t="str">
        <f t="shared" si="6"/>
        <v xml:space="preserve"> </v>
      </c>
      <c r="X410" s="316" t="s">
        <v>965</v>
      </c>
    </row>
    <row r="411" spans="1:24">
      <c r="A411" s="320" t="s">
        <v>997</v>
      </c>
      <c r="B411" s="320" t="s">
        <v>923</v>
      </c>
      <c r="C411" s="320" t="s">
        <v>504</v>
      </c>
      <c r="D411" s="320" t="s">
        <v>484</v>
      </c>
      <c r="E411" s="320">
        <v>0.91200000000000003</v>
      </c>
      <c r="F411" s="320" t="s">
        <v>543</v>
      </c>
      <c r="G411" s="320" t="s">
        <v>544</v>
      </c>
      <c r="H411" s="320" t="s">
        <v>505</v>
      </c>
      <c r="I411" s="321">
        <v>12</v>
      </c>
      <c r="J411" s="320">
        <v>2012</v>
      </c>
      <c r="K411" s="320" t="s">
        <v>545</v>
      </c>
      <c r="L411" s="316">
        <f t="shared" si="7"/>
        <v>410</v>
      </c>
      <c r="V411" s="316" t="str">
        <f t="shared" si="6"/>
        <v xml:space="preserve"> </v>
      </c>
      <c r="X411" s="316" t="s">
        <v>965</v>
      </c>
    </row>
    <row r="412" spans="1:24">
      <c r="A412" s="320" t="s">
        <v>998</v>
      </c>
      <c r="B412" s="320" t="s">
        <v>923</v>
      </c>
      <c r="C412" s="320" t="s">
        <v>504</v>
      </c>
      <c r="D412" s="320" t="s">
        <v>484</v>
      </c>
      <c r="E412" s="320">
        <v>0.91200000000000003</v>
      </c>
      <c r="F412" s="320" t="s">
        <v>543</v>
      </c>
      <c r="G412" s="320" t="s">
        <v>544</v>
      </c>
      <c r="H412" s="320" t="s">
        <v>505</v>
      </c>
      <c r="I412" s="321">
        <v>12</v>
      </c>
      <c r="J412" s="320">
        <v>2012</v>
      </c>
      <c r="K412" s="320" t="s">
        <v>545</v>
      </c>
      <c r="L412" s="316">
        <f t="shared" si="7"/>
        <v>411</v>
      </c>
      <c r="V412" s="316" t="str">
        <f t="shared" si="6"/>
        <v xml:space="preserve"> </v>
      </c>
      <c r="X412" s="316" t="s">
        <v>965</v>
      </c>
    </row>
    <row r="413" spans="1:24">
      <c r="A413" s="320" t="s">
        <v>999</v>
      </c>
      <c r="B413" s="320" t="s">
        <v>923</v>
      </c>
      <c r="C413" s="320" t="s">
        <v>504</v>
      </c>
      <c r="D413" s="320" t="s">
        <v>484</v>
      </c>
      <c r="E413" s="320">
        <v>0.91200000000000003</v>
      </c>
      <c r="F413" s="320" t="s">
        <v>543</v>
      </c>
      <c r="G413" s="320" t="s">
        <v>544</v>
      </c>
      <c r="H413" s="320" t="s">
        <v>505</v>
      </c>
      <c r="I413" s="321">
        <v>12</v>
      </c>
      <c r="J413" s="320">
        <v>2012</v>
      </c>
      <c r="K413" s="320" t="s">
        <v>545</v>
      </c>
      <c r="L413" s="316">
        <f t="shared" si="7"/>
        <v>412</v>
      </c>
      <c r="V413" s="316" t="str">
        <f t="shared" si="6"/>
        <v xml:space="preserve"> </v>
      </c>
      <c r="X413" s="316" t="s">
        <v>965</v>
      </c>
    </row>
    <row r="414" spans="1:24">
      <c r="A414" s="320" t="s">
        <v>1000</v>
      </c>
      <c r="B414" s="320" t="s">
        <v>923</v>
      </c>
      <c r="C414" s="320" t="s">
        <v>504</v>
      </c>
      <c r="D414" s="320" t="s">
        <v>484</v>
      </c>
      <c r="E414" s="320">
        <v>0.91200000000000003</v>
      </c>
      <c r="F414" s="320" t="s">
        <v>543</v>
      </c>
      <c r="G414" s="320" t="s">
        <v>544</v>
      </c>
      <c r="H414" s="320" t="s">
        <v>505</v>
      </c>
      <c r="I414" s="321">
        <v>12</v>
      </c>
      <c r="J414" s="320">
        <v>2012</v>
      </c>
      <c r="K414" s="320" t="s">
        <v>545</v>
      </c>
      <c r="L414" s="316">
        <f t="shared" si="7"/>
        <v>413</v>
      </c>
      <c r="V414" s="316" t="str">
        <f t="shared" si="6"/>
        <v xml:space="preserve"> </v>
      </c>
      <c r="X414" s="316" t="s">
        <v>965</v>
      </c>
    </row>
    <row r="415" spans="1:24">
      <c r="A415" s="320" t="s">
        <v>1001</v>
      </c>
      <c r="B415" s="320" t="s">
        <v>923</v>
      </c>
      <c r="C415" s="320" t="s">
        <v>504</v>
      </c>
      <c r="D415" s="320" t="s">
        <v>484</v>
      </c>
      <c r="E415" s="320">
        <v>0.91200000000000003</v>
      </c>
      <c r="F415" s="320" t="s">
        <v>543</v>
      </c>
      <c r="G415" s="320" t="s">
        <v>544</v>
      </c>
      <c r="H415" s="320" t="s">
        <v>505</v>
      </c>
      <c r="I415" s="321">
        <v>12</v>
      </c>
      <c r="J415" s="320">
        <v>2012</v>
      </c>
      <c r="K415" s="320" t="s">
        <v>545</v>
      </c>
      <c r="L415" s="316">
        <f t="shared" si="7"/>
        <v>414</v>
      </c>
      <c r="V415" s="316" t="str">
        <f t="shared" si="6"/>
        <v xml:space="preserve"> </v>
      </c>
      <c r="X415" s="316" t="s">
        <v>965</v>
      </c>
    </row>
    <row r="416" spans="1:24">
      <c r="A416" s="320" t="s">
        <v>1002</v>
      </c>
      <c r="B416" s="320" t="s">
        <v>923</v>
      </c>
      <c r="C416" s="320" t="s">
        <v>504</v>
      </c>
      <c r="D416" s="320" t="s">
        <v>484</v>
      </c>
      <c r="E416" s="320">
        <v>0.91200000000000003</v>
      </c>
      <c r="F416" s="320" t="s">
        <v>543</v>
      </c>
      <c r="G416" s="320" t="s">
        <v>544</v>
      </c>
      <c r="H416" s="320" t="s">
        <v>505</v>
      </c>
      <c r="I416" s="321">
        <v>12</v>
      </c>
      <c r="J416" s="320">
        <v>2012</v>
      </c>
      <c r="K416" s="320" t="s">
        <v>545</v>
      </c>
      <c r="L416" s="316">
        <f t="shared" si="7"/>
        <v>415</v>
      </c>
      <c r="V416" s="316" t="str">
        <f t="shared" si="6"/>
        <v xml:space="preserve"> </v>
      </c>
      <c r="X416" s="316" t="s">
        <v>965</v>
      </c>
    </row>
    <row r="417" spans="1:24">
      <c r="A417" s="320" t="s">
        <v>1003</v>
      </c>
      <c r="B417" s="320" t="s">
        <v>923</v>
      </c>
      <c r="C417" s="320" t="s">
        <v>504</v>
      </c>
      <c r="D417" s="320" t="s">
        <v>484</v>
      </c>
      <c r="E417" s="320">
        <v>0.91200000000000003</v>
      </c>
      <c r="F417" s="320" t="s">
        <v>543</v>
      </c>
      <c r="G417" s="320" t="s">
        <v>544</v>
      </c>
      <c r="H417" s="320" t="s">
        <v>505</v>
      </c>
      <c r="I417" s="321">
        <v>12</v>
      </c>
      <c r="J417" s="320">
        <v>2012</v>
      </c>
      <c r="K417" s="320" t="s">
        <v>545</v>
      </c>
      <c r="L417" s="316">
        <f t="shared" si="7"/>
        <v>416</v>
      </c>
      <c r="V417" s="316" t="str">
        <f t="shared" si="6"/>
        <v xml:space="preserve"> </v>
      </c>
      <c r="X417" s="316" t="s">
        <v>965</v>
      </c>
    </row>
    <row r="418" spans="1:24">
      <c r="A418" s="320" t="s">
        <v>1004</v>
      </c>
      <c r="B418" s="320" t="s">
        <v>923</v>
      </c>
      <c r="C418" s="320" t="s">
        <v>504</v>
      </c>
      <c r="D418" s="320" t="s">
        <v>484</v>
      </c>
      <c r="E418" s="320">
        <v>0.91200000000000003</v>
      </c>
      <c r="F418" s="320" t="s">
        <v>543</v>
      </c>
      <c r="G418" s="320" t="s">
        <v>544</v>
      </c>
      <c r="H418" s="320" t="s">
        <v>505</v>
      </c>
      <c r="I418" s="321">
        <v>12</v>
      </c>
      <c r="J418" s="320">
        <v>2012</v>
      </c>
      <c r="K418" s="320" t="s">
        <v>545</v>
      </c>
      <c r="L418" s="316">
        <f t="shared" si="7"/>
        <v>417</v>
      </c>
      <c r="V418" s="316" t="str">
        <f t="shared" si="6"/>
        <v xml:space="preserve"> </v>
      </c>
      <c r="X418" s="316" t="s">
        <v>965</v>
      </c>
    </row>
    <row r="419" spans="1:24">
      <c r="A419" s="320" t="s">
        <v>1005</v>
      </c>
      <c r="B419" s="320" t="s">
        <v>923</v>
      </c>
      <c r="C419" s="320" t="s">
        <v>504</v>
      </c>
      <c r="D419" s="320" t="s">
        <v>484</v>
      </c>
      <c r="E419" s="320">
        <v>0.91200000000000003</v>
      </c>
      <c r="F419" s="320" t="s">
        <v>543</v>
      </c>
      <c r="G419" s="320" t="s">
        <v>544</v>
      </c>
      <c r="H419" s="320" t="s">
        <v>505</v>
      </c>
      <c r="I419" s="321">
        <v>12</v>
      </c>
      <c r="J419" s="320">
        <v>2012</v>
      </c>
      <c r="K419" s="320" t="s">
        <v>545</v>
      </c>
      <c r="L419" s="316">
        <f t="shared" si="7"/>
        <v>418</v>
      </c>
      <c r="V419" s="316" t="str">
        <f t="shared" si="6"/>
        <v xml:space="preserve"> </v>
      </c>
      <c r="X419" s="316" t="s">
        <v>965</v>
      </c>
    </row>
    <row r="420" spans="1:24">
      <c r="A420" s="320" t="s">
        <v>1006</v>
      </c>
      <c r="B420" s="320" t="s">
        <v>923</v>
      </c>
      <c r="C420" s="320" t="s">
        <v>504</v>
      </c>
      <c r="D420" s="320" t="s">
        <v>484</v>
      </c>
      <c r="E420" s="320">
        <v>0.91200000000000003</v>
      </c>
      <c r="F420" s="320" t="s">
        <v>543</v>
      </c>
      <c r="G420" s="320" t="s">
        <v>544</v>
      </c>
      <c r="H420" s="320" t="s">
        <v>505</v>
      </c>
      <c r="I420" s="321">
        <v>12</v>
      </c>
      <c r="J420" s="320">
        <v>2012</v>
      </c>
      <c r="K420" s="320" t="s">
        <v>545</v>
      </c>
      <c r="L420" s="316">
        <f t="shared" si="7"/>
        <v>419</v>
      </c>
      <c r="V420" s="316" t="str">
        <f t="shared" si="6"/>
        <v xml:space="preserve"> </v>
      </c>
      <c r="X420" s="316" t="s">
        <v>965</v>
      </c>
    </row>
    <row r="421" spans="1:24">
      <c r="A421" s="320" t="s">
        <v>1007</v>
      </c>
      <c r="B421" s="320" t="s">
        <v>923</v>
      </c>
      <c r="C421" s="320" t="s">
        <v>504</v>
      </c>
      <c r="D421" s="320" t="s">
        <v>484</v>
      </c>
      <c r="E421" s="320">
        <v>0.91200000000000003</v>
      </c>
      <c r="F421" s="320" t="s">
        <v>543</v>
      </c>
      <c r="G421" s="320" t="s">
        <v>544</v>
      </c>
      <c r="H421" s="320" t="s">
        <v>505</v>
      </c>
      <c r="I421" s="321">
        <v>12</v>
      </c>
      <c r="J421" s="320">
        <v>2012</v>
      </c>
      <c r="K421" s="320" t="s">
        <v>545</v>
      </c>
      <c r="L421" s="316">
        <f t="shared" si="7"/>
        <v>420</v>
      </c>
      <c r="V421" s="316" t="str">
        <f t="shared" si="6"/>
        <v xml:space="preserve"> </v>
      </c>
      <c r="X421" s="316" t="s">
        <v>965</v>
      </c>
    </row>
    <row r="422" spans="1:24">
      <c r="A422" s="320" t="s">
        <v>1008</v>
      </c>
      <c r="B422" s="320" t="s">
        <v>923</v>
      </c>
      <c r="C422" s="320" t="s">
        <v>504</v>
      </c>
      <c r="D422" s="320" t="s">
        <v>484</v>
      </c>
      <c r="E422" s="320">
        <v>0.91200000000000003</v>
      </c>
      <c r="F422" s="320" t="s">
        <v>543</v>
      </c>
      <c r="G422" s="320" t="s">
        <v>544</v>
      </c>
      <c r="H422" s="320" t="s">
        <v>505</v>
      </c>
      <c r="I422" s="321">
        <v>12</v>
      </c>
      <c r="J422" s="320">
        <v>2012</v>
      </c>
      <c r="K422" s="320" t="s">
        <v>545</v>
      </c>
      <c r="L422" s="316">
        <f t="shared" si="7"/>
        <v>421</v>
      </c>
      <c r="V422" s="316" t="str">
        <f t="shared" si="6"/>
        <v xml:space="preserve"> </v>
      </c>
      <c r="X422" s="316" t="s">
        <v>965</v>
      </c>
    </row>
    <row r="423" spans="1:24">
      <c r="A423" s="320" t="s">
        <v>1009</v>
      </c>
      <c r="B423" s="320" t="s">
        <v>923</v>
      </c>
      <c r="C423" s="320" t="s">
        <v>504</v>
      </c>
      <c r="D423" s="320" t="s">
        <v>484</v>
      </c>
      <c r="E423" s="320">
        <v>0.91200000000000003</v>
      </c>
      <c r="F423" s="320" t="s">
        <v>543</v>
      </c>
      <c r="G423" s="320" t="s">
        <v>544</v>
      </c>
      <c r="H423" s="320" t="s">
        <v>505</v>
      </c>
      <c r="I423" s="321">
        <v>12</v>
      </c>
      <c r="J423" s="320">
        <v>2012</v>
      </c>
      <c r="K423" s="320" t="s">
        <v>545</v>
      </c>
      <c r="L423" s="316">
        <f t="shared" si="7"/>
        <v>422</v>
      </c>
      <c r="V423" s="316" t="str">
        <f t="shared" si="6"/>
        <v xml:space="preserve"> </v>
      </c>
      <c r="X423" s="316" t="s">
        <v>965</v>
      </c>
    </row>
    <row r="424" spans="1:24">
      <c r="A424" s="320" t="s">
        <v>1010</v>
      </c>
      <c r="B424" s="320" t="s">
        <v>923</v>
      </c>
      <c r="C424" s="320" t="s">
        <v>504</v>
      </c>
      <c r="D424" s="320" t="s">
        <v>518</v>
      </c>
      <c r="E424" s="320">
        <v>0.91200000000000003</v>
      </c>
      <c r="F424" s="320" t="s">
        <v>543</v>
      </c>
      <c r="G424" s="320" t="s">
        <v>544</v>
      </c>
      <c r="H424" s="320" t="s">
        <v>505</v>
      </c>
      <c r="I424" s="321">
        <v>12</v>
      </c>
      <c r="J424" s="320">
        <v>2012</v>
      </c>
      <c r="K424" s="320" t="s">
        <v>545</v>
      </c>
      <c r="L424" s="316">
        <f t="shared" si="7"/>
        <v>423</v>
      </c>
      <c r="V424" s="316" t="str">
        <f t="shared" si="6"/>
        <v xml:space="preserve"> </v>
      </c>
      <c r="X424" s="316" t="s">
        <v>965</v>
      </c>
    </row>
    <row r="425" spans="1:24">
      <c r="A425" s="320" t="s">
        <v>1011</v>
      </c>
      <c r="B425" s="320" t="s">
        <v>923</v>
      </c>
      <c r="C425" s="320" t="s">
        <v>504</v>
      </c>
      <c r="D425" s="320" t="s">
        <v>484</v>
      </c>
      <c r="E425" s="320">
        <v>0.91200000000000003</v>
      </c>
      <c r="F425" s="320" t="s">
        <v>543</v>
      </c>
      <c r="G425" s="320" t="s">
        <v>544</v>
      </c>
      <c r="H425" s="320" t="s">
        <v>505</v>
      </c>
      <c r="I425" s="321">
        <v>12</v>
      </c>
      <c r="J425" s="320">
        <v>2012</v>
      </c>
      <c r="K425" s="320" t="s">
        <v>545</v>
      </c>
      <c r="L425" s="316">
        <f t="shared" si="7"/>
        <v>424</v>
      </c>
      <c r="V425" s="316" t="str">
        <f t="shared" si="6"/>
        <v xml:space="preserve"> </v>
      </c>
      <c r="X425" s="316" t="s">
        <v>965</v>
      </c>
    </row>
    <row r="426" spans="1:24">
      <c r="A426" s="320" t="s">
        <v>1012</v>
      </c>
      <c r="B426" s="320" t="s">
        <v>923</v>
      </c>
      <c r="C426" s="320" t="s">
        <v>504</v>
      </c>
      <c r="D426" s="320" t="s">
        <v>484</v>
      </c>
      <c r="E426" s="320">
        <v>0.91200000000000003</v>
      </c>
      <c r="F426" s="320" t="s">
        <v>543</v>
      </c>
      <c r="G426" s="320" t="s">
        <v>544</v>
      </c>
      <c r="H426" s="320" t="s">
        <v>505</v>
      </c>
      <c r="I426" s="321">
        <v>12</v>
      </c>
      <c r="J426" s="320">
        <v>2012</v>
      </c>
      <c r="K426" s="320" t="s">
        <v>545</v>
      </c>
      <c r="L426" s="316">
        <f t="shared" si="7"/>
        <v>425</v>
      </c>
      <c r="V426" s="316" t="str">
        <f t="shared" si="6"/>
        <v xml:space="preserve"> </v>
      </c>
      <c r="X426" s="316" t="s">
        <v>965</v>
      </c>
    </row>
    <row r="427" spans="1:24">
      <c r="A427" s="320" t="s">
        <v>1013</v>
      </c>
      <c r="B427" s="320" t="s">
        <v>923</v>
      </c>
      <c r="C427" s="320" t="s">
        <v>504</v>
      </c>
      <c r="D427" s="320" t="s">
        <v>484</v>
      </c>
      <c r="E427" s="320">
        <v>0.91200000000000003</v>
      </c>
      <c r="F427" s="320" t="s">
        <v>543</v>
      </c>
      <c r="G427" s="320" t="s">
        <v>544</v>
      </c>
      <c r="H427" s="320" t="s">
        <v>505</v>
      </c>
      <c r="I427" s="321">
        <v>12</v>
      </c>
      <c r="J427" s="320">
        <v>2012</v>
      </c>
      <c r="K427" s="320" t="s">
        <v>545</v>
      </c>
      <c r="L427" s="316">
        <f t="shared" si="7"/>
        <v>426</v>
      </c>
      <c r="V427" s="316" t="str">
        <f t="shared" si="6"/>
        <v xml:space="preserve"> </v>
      </c>
      <c r="X427" s="316" t="s">
        <v>965</v>
      </c>
    </row>
    <row r="428" spans="1:24">
      <c r="A428" s="320" t="s">
        <v>1470</v>
      </c>
      <c r="B428" s="320" t="s">
        <v>1014</v>
      </c>
      <c r="C428" s="320" t="s">
        <v>579</v>
      </c>
      <c r="D428" s="320" t="s">
        <v>514</v>
      </c>
      <c r="E428" s="320">
        <v>0.93799999999999994</v>
      </c>
      <c r="F428" s="320" t="s">
        <v>543</v>
      </c>
      <c r="G428" s="320" t="s">
        <v>544</v>
      </c>
      <c r="H428" s="320" t="s">
        <v>505</v>
      </c>
      <c r="I428" s="321">
        <v>9.6300000000000008</v>
      </c>
      <c r="J428" s="320">
        <v>2012</v>
      </c>
      <c r="K428" s="320" t="s">
        <v>545</v>
      </c>
      <c r="L428" s="316">
        <f t="shared" si="7"/>
        <v>427</v>
      </c>
      <c r="V428" s="316" t="str">
        <f t="shared" si="6"/>
        <v xml:space="preserve"> </v>
      </c>
      <c r="X428" s="316" t="s">
        <v>965</v>
      </c>
    </row>
    <row r="429" spans="1:24">
      <c r="A429" s="320" t="s">
        <v>1471</v>
      </c>
      <c r="B429" s="320" t="s">
        <v>1014</v>
      </c>
      <c r="C429" s="320" t="s">
        <v>579</v>
      </c>
      <c r="D429" s="320" t="s">
        <v>484</v>
      </c>
      <c r="E429" s="320">
        <v>0.93799999999999994</v>
      </c>
      <c r="F429" s="320" t="s">
        <v>543</v>
      </c>
      <c r="G429" s="320" t="s">
        <v>544</v>
      </c>
      <c r="H429" s="320" t="s">
        <v>505</v>
      </c>
      <c r="I429" s="321">
        <v>9.6300000000000008</v>
      </c>
      <c r="J429" s="320">
        <v>2012</v>
      </c>
      <c r="K429" s="320" t="s">
        <v>545</v>
      </c>
      <c r="L429" s="316">
        <f t="shared" si="7"/>
        <v>428</v>
      </c>
      <c r="V429" s="316" t="str">
        <f t="shared" si="6"/>
        <v xml:space="preserve"> </v>
      </c>
      <c r="X429" s="316" t="s">
        <v>965</v>
      </c>
    </row>
    <row r="430" spans="1:24">
      <c r="A430" s="320" t="s">
        <v>1015</v>
      </c>
      <c r="B430" s="320" t="s">
        <v>1016</v>
      </c>
      <c r="C430" s="320" t="s">
        <v>504</v>
      </c>
      <c r="D430" s="320" t="s">
        <v>518</v>
      </c>
      <c r="E430" s="320">
        <v>0.67500000000000004</v>
      </c>
      <c r="F430" s="320" t="s">
        <v>543</v>
      </c>
      <c r="G430" s="320" t="s">
        <v>544</v>
      </c>
      <c r="H430" s="320" t="s">
        <v>505</v>
      </c>
      <c r="I430" s="321">
        <v>0.01</v>
      </c>
      <c r="J430" s="320">
        <v>2011</v>
      </c>
      <c r="K430" s="320" t="s">
        <v>545</v>
      </c>
      <c r="L430" s="316">
        <f t="shared" si="7"/>
        <v>429</v>
      </c>
      <c r="V430" s="316" t="str">
        <f t="shared" si="6"/>
        <v xml:space="preserve"> </v>
      </c>
      <c r="X430" s="316" t="s">
        <v>965</v>
      </c>
    </row>
    <row r="431" spans="1:24">
      <c r="A431" s="320" t="s">
        <v>1017</v>
      </c>
      <c r="B431" s="320" t="s">
        <v>1018</v>
      </c>
      <c r="C431" s="320" t="s">
        <v>853</v>
      </c>
      <c r="D431" s="320" t="s">
        <v>521</v>
      </c>
      <c r="E431" s="320">
        <v>0.7</v>
      </c>
      <c r="F431" s="320" t="s">
        <v>543</v>
      </c>
      <c r="G431" s="320" t="s">
        <v>544</v>
      </c>
      <c r="H431" s="320" t="s">
        <v>505</v>
      </c>
      <c r="I431" s="321">
        <v>0.42</v>
      </c>
      <c r="J431" s="320">
        <v>2011</v>
      </c>
      <c r="K431" s="320" t="s">
        <v>545</v>
      </c>
      <c r="L431" s="316">
        <f t="shared" si="7"/>
        <v>430</v>
      </c>
      <c r="V431" s="316" t="str">
        <f t="shared" si="6"/>
        <v xml:space="preserve"> </v>
      </c>
      <c r="X431" s="316" t="s">
        <v>965</v>
      </c>
    </row>
    <row r="432" spans="1:24">
      <c r="A432" s="320" t="s">
        <v>1019</v>
      </c>
      <c r="B432" s="320" t="s">
        <v>1020</v>
      </c>
      <c r="C432" s="320" t="s">
        <v>853</v>
      </c>
      <c r="D432" s="320" t="s">
        <v>496</v>
      </c>
      <c r="E432" s="320">
        <v>0.66200000000000003</v>
      </c>
      <c r="F432" s="320" t="s">
        <v>543</v>
      </c>
      <c r="G432" s="320" t="s">
        <v>544</v>
      </c>
      <c r="H432" s="320" t="s">
        <v>505</v>
      </c>
      <c r="I432" s="321">
        <v>9.0399999999999991</v>
      </c>
      <c r="J432" s="320">
        <v>2011</v>
      </c>
      <c r="K432" s="320" t="s">
        <v>545</v>
      </c>
      <c r="L432" s="316">
        <f t="shared" si="7"/>
        <v>431</v>
      </c>
      <c r="V432" s="316" t="str">
        <f t="shared" si="6"/>
        <v xml:space="preserve"> </v>
      </c>
      <c r="X432" s="316" t="s">
        <v>965</v>
      </c>
    </row>
    <row r="433" spans="1:24">
      <c r="A433" s="320" t="s">
        <v>1021</v>
      </c>
      <c r="B433" s="320" t="s">
        <v>1020</v>
      </c>
      <c r="C433" s="320" t="s">
        <v>853</v>
      </c>
      <c r="D433" s="320" t="s">
        <v>496</v>
      </c>
      <c r="E433" s="320">
        <v>0.66200000000000003</v>
      </c>
      <c r="F433" s="320" t="s">
        <v>543</v>
      </c>
      <c r="G433" s="320" t="s">
        <v>544</v>
      </c>
      <c r="H433" s="320" t="s">
        <v>505</v>
      </c>
      <c r="I433" s="321">
        <v>9.0399999999999991</v>
      </c>
      <c r="J433" s="320">
        <v>2011</v>
      </c>
      <c r="K433" s="320" t="s">
        <v>545</v>
      </c>
      <c r="L433" s="316">
        <f t="shared" si="7"/>
        <v>432</v>
      </c>
      <c r="V433" s="316" t="str">
        <f t="shared" si="6"/>
        <v xml:space="preserve"> </v>
      </c>
      <c r="X433" s="316" t="s">
        <v>965</v>
      </c>
    </row>
    <row r="434" spans="1:24">
      <c r="A434" s="320" t="s">
        <v>1022</v>
      </c>
      <c r="B434" s="320" t="s">
        <v>1020</v>
      </c>
      <c r="C434" s="320" t="s">
        <v>853</v>
      </c>
      <c r="D434" s="320" t="s">
        <v>496</v>
      </c>
      <c r="E434" s="320">
        <v>0.66200000000000003</v>
      </c>
      <c r="F434" s="320" t="s">
        <v>543</v>
      </c>
      <c r="G434" s="320" t="s">
        <v>544</v>
      </c>
      <c r="H434" s="320" t="s">
        <v>505</v>
      </c>
      <c r="I434" s="321">
        <v>9.0399999999999991</v>
      </c>
      <c r="J434" s="320">
        <v>2011</v>
      </c>
      <c r="K434" s="320" t="s">
        <v>545</v>
      </c>
      <c r="L434" s="316">
        <f t="shared" si="7"/>
        <v>433</v>
      </c>
      <c r="V434" s="316" t="str">
        <f t="shared" si="6"/>
        <v xml:space="preserve"> </v>
      </c>
      <c r="X434" s="316" t="s">
        <v>965</v>
      </c>
    </row>
    <row r="435" spans="1:24">
      <c r="A435" s="320" t="s">
        <v>1023</v>
      </c>
      <c r="B435" s="320" t="s">
        <v>1024</v>
      </c>
      <c r="C435" s="320" t="s">
        <v>853</v>
      </c>
      <c r="D435" s="320" t="s">
        <v>694</v>
      </c>
      <c r="E435" s="320">
        <v>0.9</v>
      </c>
      <c r="F435" s="320" t="s">
        <v>543</v>
      </c>
      <c r="G435" s="320" t="s">
        <v>544</v>
      </c>
      <c r="H435" s="320" t="s">
        <v>505</v>
      </c>
      <c r="I435" s="321">
        <v>0.82</v>
      </c>
      <c r="J435" s="320">
        <v>2012</v>
      </c>
      <c r="K435" s="320" t="s">
        <v>545</v>
      </c>
      <c r="L435" s="316">
        <f t="shared" si="7"/>
        <v>434</v>
      </c>
      <c r="V435" s="316" t="str">
        <f t="shared" si="6"/>
        <v xml:space="preserve"> </v>
      </c>
      <c r="X435" s="316" t="s">
        <v>965</v>
      </c>
    </row>
    <row r="436" spans="1:24">
      <c r="A436" s="320" t="s">
        <v>1025</v>
      </c>
      <c r="B436" s="320" t="s">
        <v>1025</v>
      </c>
      <c r="C436" s="320" t="s">
        <v>579</v>
      </c>
      <c r="D436" s="320" t="s">
        <v>491</v>
      </c>
      <c r="E436" s="320">
        <v>0.89500000000000002</v>
      </c>
      <c r="F436" s="320" t="s">
        <v>543</v>
      </c>
      <c r="G436" s="320" t="s">
        <v>544</v>
      </c>
      <c r="H436" s="320" t="s">
        <v>505</v>
      </c>
      <c r="I436" s="321">
        <v>1.36</v>
      </c>
      <c r="J436" s="320">
        <v>2011</v>
      </c>
      <c r="K436" s="320" t="s">
        <v>545</v>
      </c>
      <c r="L436" s="316">
        <f t="shared" si="7"/>
        <v>435</v>
      </c>
      <c r="V436" s="316" t="str">
        <f t="shared" si="6"/>
        <v xml:space="preserve"> </v>
      </c>
      <c r="X436" s="316" t="s">
        <v>965</v>
      </c>
    </row>
    <row r="437" spans="1:24">
      <c r="A437" s="320" t="s">
        <v>1026</v>
      </c>
      <c r="B437" s="320" t="s">
        <v>1027</v>
      </c>
      <c r="C437" s="320" t="s">
        <v>525</v>
      </c>
      <c r="D437" s="320" t="s">
        <v>521</v>
      </c>
      <c r="E437" s="320">
        <v>0.73399999999999999</v>
      </c>
      <c r="F437" s="320" t="s">
        <v>543</v>
      </c>
      <c r="G437" s="320" t="s">
        <v>544</v>
      </c>
      <c r="H437" s="320" t="s">
        <v>505</v>
      </c>
      <c r="I437" s="321">
        <v>7.92</v>
      </c>
      <c r="J437" s="320">
        <v>2011</v>
      </c>
      <c r="K437" s="320" t="s">
        <v>545</v>
      </c>
      <c r="L437" s="316">
        <f t="shared" si="7"/>
        <v>436</v>
      </c>
      <c r="V437" s="316" t="str">
        <f t="shared" si="6"/>
        <v xml:space="preserve"> </v>
      </c>
      <c r="X437" s="316" t="s">
        <v>965</v>
      </c>
    </row>
    <row r="438" spans="1:24">
      <c r="A438" s="320" t="s">
        <v>1028</v>
      </c>
      <c r="B438" s="320" t="s">
        <v>1029</v>
      </c>
      <c r="C438" s="320" t="s">
        <v>853</v>
      </c>
      <c r="D438" s="320" t="s">
        <v>521</v>
      </c>
      <c r="E438" s="320">
        <v>0.71299999999999997</v>
      </c>
      <c r="F438" s="320" t="s">
        <v>543</v>
      </c>
      <c r="G438" s="320" t="s">
        <v>544</v>
      </c>
      <c r="H438" s="320" t="s">
        <v>505</v>
      </c>
      <c r="I438" s="321">
        <v>1.08</v>
      </c>
      <c r="J438" s="320">
        <v>2011</v>
      </c>
      <c r="K438" s="320" t="s">
        <v>545</v>
      </c>
      <c r="L438" s="316">
        <f t="shared" si="7"/>
        <v>437</v>
      </c>
      <c r="V438" s="316" t="str">
        <f t="shared" si="6"/>
        <v xml:space="preserve"> </v>
      </c>
      <c r="X438" s="316" t="s">
        <v>965</v>
      </c>
    </row>
    <row r="439" spans="1:24">
      <c r="A439" s="320" t="s">
        <v>1030</v>
      </c>
      <c r="B439" s="320" t="s">
        <v>1029</v>
      </c>
      <c r="C439" s="320" t="s">
        <v>853</v>
      </c>
      <c r="D439" s="320" t="s">
        <v>521</v>
      </c>
      <c r="E439" s="320">
        <v>0.71299999999999997</v>
      </c>
      <c r="F439" s="320" t="s">
        <v>543</v>
      </c>
      <c r="G439" s="320" t="s">
        <v>544</v>
      </c>
      <c r="H439" s="320" t="s">
        <v>505</v>
      </c>
      <c r="I439" s="321">
        <v>1.08</v>
      </c>
      <c r="J439" s="320">
        <v>2011</v>
      </c>
      <c r="K439" s="320" t="s">
        <v>545</v>
      </c>
      <c r="L439" s="316">
        <f t="shared" si="7"/>
        <v>438</v>
      </c>
      <c r="V439" s="316" t="str">
        <f t="shared" si="6"/>
        <v xml:space="preserve"> </v>
      </c>
      <c r="X439" s="316" t="s">
        <v>965</v>
      </c>
    </row>
    <row r="440" spans="1:24">
      <c r="A440" s="320" t="s">
        <v>1031</v>
      </c>
      <c r="B440" s="320" t="s">
        <v>1032</v>
      </c>
      <c r="C440" s="320" t="s">
        <v>853</v>
      </c>
      <c r="D440" s="320" t="s">
        <v>496</v>
      </c>
      <c r="E440" s="320">
        <v>0.78200000000000003</v>
      </c>
      <c r="F440" s="320" t="s">
        <v>543</v>
      </c>
      <c r="G440" s="320" t="s">
        <v>544</v>
      </c>
      <c r="H440" s="320" t="s">
        <v>505</v>
      </c>
      <c r="I440" s="321">
        <v>1E-3</v>
      </c>
      <c r="J440" s="320">
        <v>2011</v>
      </c>
      <c r="K440" s="320" t="s">
        <v>545</v>
      </c>
      <c r="L440" s="316">
        <f t="shared" si="7"/>
        <v>439</v>
      </c>
      <c r="V440" s="316" t="str">
        <f t="shared" si="6"/>
        <v xml:space="preserve"> </v>
      </c>
      <c r="X440" s="316" t="s">
        <v>965</v>
      </c>
    </row>
    <row r="441" spans="1:24">
      <c r="A441" s="320" t="s">
        <v>572</v>
      </c>
      <c r="B441" s="320" t="s">
        <v>573</v>
      </c>
      <c r="C441" s="320" t="s">
        <v>542</v>
      </c>
      <c r="D441" s="320" t="s">
        <v>491</v>
      </c>
      <c r="E441" s="320">
        <v>0.432</v>
      </c>
      <c r="F441" s="320" t="s">
        <v>1033</v>
      </c>
      <c r="G441" s="320" t="s">
        <v>1034</v>
      </c>
      <c r="H441" s="320" t="s">
        <v>515</v>
      </c>
      <c r="I441" s="321">
        <v>14.000000000000002</v>
      </c>
      <c r="J441" s="320">
        <v>2009</v>
      </c>
      <c r="K441" s="320" t="s">
        <v>1035</v>
      </c>
      <c r="L441" s="316">
        <f t="shared" si="7"/>
        <v>440</v>
      </c>
      <c r="V441" s="316" t="str">
        <f t="shared" si="6"/>
        <v xml:space="preserve"> </v>
      </c>
      <c r="X441" s="316" t="s">
        <v>965</v>
      </c>
    </row>
    <row r="442" spans="1:24">
      <c r="A442" s="320" t="s">
        <v>612</v>
      </c>
      <c r="B442" s="320" t="s">
        <v>613</v>
      </c>
      <c r="C442" s="320" t="s">
        <v>542</v>
      </c>
      <c r="D442" s="320" t="s">
        <v>491</v>
      </c>
      <c r="E442" s="320">
        <v>0.436</v>
      </c>
      <c r="F442" s="320" t="s">
        <v>1033</v>
      </c>
      <c r="G442" s="320" t="s">
        <v>1034</v>
      </c>
      <c r="H442" s="320" t="s">
        <v>515</v>
      </c>
      <c r="I442" s="321">
        <v>20</v>
      </c>
      <c r="J442" s="320">
        <v>2010</v>
      </c>
      <c r="K442" s="320" t="s">
        <v>1036</v>
      </c>
      <c r="L442" s="316">
        <f t="shared" si="7"/>
        <v>441</v>
      </c>
      <c r="V442" s="316" t="str">
        <f t="shared" si="6"/>
        <v xml:space="preserve"> </v>
      </c>
      <c r="X442" s="316" t="s">
        <v>965</v>
      </c>
    </row>
    <row r="443" spans="1:24">
      <c r="A443" s="320" t="s">
        <v>576</v>
      </c>
      <c r="B443" s="320" t="s">
        <v>575</v>
      </c>
      <c r="C443" s="320" t="s">
        <v>483</v>
      </c>
      <c r="D443" s="320" t="s">
        <v>491</v>
      </c>
      <c r="E443" s="320">
        <v>0.45600000000000002</v>
      </c>
      <c r="F443" s="320" t="s">
        <v>1033</v>
      </c>
      <c r="G443" s="320" t="s">
        <v>1034</v>
      </c>
      <c r="H443" s="320" t="s">
        <v>515</v>
      </c>
      <c r="I443" s="321">
        <v>20</v>
      </c>
      <c r="J443" s="320">
        <v>2010</v>
      </c>
      <c r="K443" s="320" t="s">
        <v>1037</v>
      </c>
      <c r="L443" s="316">
        <f t="shared" si="7"/>
        <v>442</v>
      </c>
      <c r="V443" s="316" t="str">
        <f t="shared" ref="V443:V506" si="8">IF(H443=$V$1,I443," ")</f>
        <v xml:space="preserve"> </v>
      </c>
      <c r="X443" s="316" t="s">
        <v>965</v>
      </c>
    </row>
    <row r="444" spans="1:24">
      <c r="A444" s="320" t="s">
        <v>574</v>
      </c>
      <c r="B444" s="320" t="s">
        <v>575</v>
      </c>
      <c r="C444" s="320" t="s">
        <v>483</v>
      </c>
      <c r="D444" s="320" t="s">
        <v>491</v>
      </c>
      <c r="E444" s="320">
        <v>0.45600000000000002</v>
      </c>
      <c r="F444" s="320" t="s">
        <v>1033</v>
      </c>
      <c r="G444" s="320" t="s">
        <v>1034</v>
      </c>
      <c r="H444" s="320" t="s">
        <v>515</v>
      </c>
      <c r="I444" s="321">
        <v>24</v>
      </c>
      <c r="J444" s="320">
        <v>2010</v>
      </c>
      <c r="K444" s="320" t="s">
        <v>1038</v>
      </c>
      <c r="L444" s="316">
        <f t="shared" si="7"/>
        <v>443</v>
      </c>
      <c r="V444" s="316" t="str">
        <f t="shared" si="8"/>
        <v xml:space="preserve"> </v>
      </c>
      <c r="X444" s="316" t="s">
        <v>965</v>
      </c>
    </row>
    <row r="445" spans="1:24">
      <c r="A445" s="320" t="s">
        <v>547</v>
      </c>
      <c r="B445" s="320" t="s">
        <v>541</v>
      </c>
      <c r="C445" s="320" t="s">
        <v>542</v>
      </c>
      <c r="D445" s="320" t="s">
        <v>514</v>
      </c>
      <c r="E445" s="320">
        <v>0.39600000000000002</v>
      </c>
      <c r="F445" s="320" t="s">
        <v>1033</v>
      </c>
      <c r="G445" s="320" t="s">
        <v>1034</v>
      </c>
      <c r="H445" s="320" t="s">
        <v>515</v>
      </c>
      <c r="I445" s="321">
        <v>25</v>
      </c>
      <c r="J445" s="320">
        <v>2012</v>
      </c>
      <c r="K445" s="320" t="s">
        <v>1039</v>
      </c>
      <c r="L445" s="316">
        <f t="shared" si="7"/>
        <v>444</v>
      </c>
      <c r="V445" s="316" t="str">
        <f t="shared" si="8"/>
        <v xml:space="preserve"> </v>
      </c>
      <c r="X445" s="316" t="s">
        <v>965</v>
      </c>
    </row>
    <row r="446" spans="1:24">
      <c r="A446" s="320" t="s">
        <v>860</v>
      </c>
      <c r="B446" s="320" t="s">
        <v>858</v>
      </c>
      <c r="C446" s="320" t="s">
        <v>542</v>
      </c>
      <c r="D446" s="320" t="s">
        <v>484</v>
      </c>
      <c r="E446" s="320">
        <v>0.629</v>
      </c>
      <c r="F446" s="320" t="s">
        <v>1033</v>
      </c>
      <c r="G446" s="320" t="s">
        <v>1034</v>
      </c>
      <c r="H446" s="320" t="s">
        <v>515</v>
      </c>
      <c r="I446" s="321">
        <v>25</v>
      </c>
      <c r="J446" s="320">
        <v>1999</v>
      </c>
      <c r="K446" s="320" t="s">
        <v>1040</v>
      </c>
      <c r="L446" s="316">
        <f t="shared" si="7"/>
        <v>445</v>
      </c>
      <c r="V446" s="316" t="str">
        <f t="shared" si="8"/>
        <v xml:space="preserve"> </v>
      </c>
      <c r="X446" s="316" t="s">
        <v>965</v>
      </c>
    </row>
    <row r="447" spans="1:24">
      <c r="A447" s="320" t="s">
        <v>859</v>
      </c>
      <c r="B447" s="320" t="s">
        <v>858</v>
      </c>
      <c r="C447" s="320" t="s">
        <v>542</v>
      </c>
      <c r="D447" s="320" t="s">
        <v>694</v>
      </c>
      <c r="E447" s="320">
        <v>0.629</v>
      </c>
      <c r="F447" s="320" t="s">
        <v>1033</v>
      </c>
      <c r="G447" s="320" t="s">
        <v>1034</v>
      </c>
      <c r="H447" s="320" t="s">
        <v>515</v>
      </c>
      <c r="I447" s="321">
        <v>30</v>
      </c>
      <c r="J447" s="320">
        <v>2009</v>
      </c>
      <c r="K447" s="320" t="s">
        <v>1041</v>
      </c>
      <c r="L447" s="316">
        <f t="shared" si="7"/>
        <v>446</v>
      </c>
      <c r="V447" s="316" t="str">
        <f t="shared" si="8"/>
        <v xml:space="preserve"> </v>
      </c>
      <c r="X447" s="316" t="s">
        <v>965</v>
      </c>
    </row>
    <row r="448" spans="1:24">
      <c r="A448" s="320" t="s">
        <v>636</v>
      </c>
      <c r="B448" s="320" t="s">
        <v>637</v>
      </c>
      <c r="C448" s="320" t="s">
        <v>542</v>
      </c>
      <c r="D448" s="320" t="s">
        <v>521</v>
      </c>
      <c r="E448" s="320">
        <v>0.47</v>
      </c>
      <c r="F448" s="320" t="s">
        <v>1033</v>
      </c>
      <c r="G448" s="320" t="s">
        <v>1034</v>
      </c>
      <c r="H448" s="320" t="s">
        <v>515</v>
      </c>
      <c r="I448" s="321">
        <v>30</v>
      </c>
      <c r="J448" s="320">
        <v>2008</v>
      </c>
      <c r="K448" s="320" t="s">
        <v>1042</v>
      </c>
      <c r="L448" s="316">
        <f t="shared" si="7"/>
        <v>447</v>
      </c>
      <c r="V448" s="316" t="str">
        <f t="shared" si="8"/>
        <v xml:space="preserve"> </v>
      </c>
      <c r="X448" s="316" t="s">
        <v>965</v>
      </c>
    </row>
    <row r="449" spans="1:24">
      <c r="A449" s="320" t="s">
        <v>549</v>
      </c>
      <c r="B449" s="320" t="s">
        <v>541</v>
      </c>
      <c r="C449" s="320" t="s">
        <v>542</v>
      </c>
      <c r="D449" s="320" t="s">
        <v>514</v>
      </c>
      <c r="E449" s="320">
        <v>0.39600000000000002</v>
      </c>
      <c r="F449" s="320" t="s">
        <v>1033</v>
      </c>
      <c r="G449" s="320" t="s">
        <v>1034</v>
      </c>
      <c r="H449" s="320" t="s">
        <v>515</v>
      </c>
      <c r="I449" s="321">
        <v>30</v>
      </c>
      <c r="J449" s="320">
        <v>2008</v>
      </c>
      <c r="K449" s="320" t="s">
        <v>1043</v>
      </c>
      <c r="L449" s="316">
        <f t="shared" si="7"/>
        <v>448</v>
      </c>
      <c r="V449" s="316" t="str">
        <f t="shared" si="8"/>
        <v xml:space="preserve"> </v>
      </c>
      <c r="X449" s="316" t="s">
        <v>965</v>
      </c>
    </row>
    <row r="450" spans="1:24">
      <c r="A450" s="320" t="s">
        <v>568</v>
      </c>
      <c r="B450" s="320" t="s">
        <v>566</v>
      </c>
      <c r="C450" s="320" t="s">
        <v>542</v>
      </c>
      <c r="D450" s="320" t="s">
        <v>521</v>
      </c>
      <c r="E450" s="320">
        <v>0.47099999999999997</v>
      </c>
      <c r="F450" s="320" t="s">
        <v>1033</v>
      </c>
      <c r="G450" s="320" t="s">
        <v>1034</v>
      </c>
      <c r="H450" s="320" t="s">
        <v>515</v>
      </c>
      <c r="I450" s="321">
        <v>30</v>
      </c>
      <c r="J450" s="320">
        <v>2007</v>
      </c>
      <c r="K450" s="320" t="s">
        <v>1044</v>
      </c>
      <c r="L450" s="316">
        <f t="shared" si="7"/>
        <v>449</v>
      </c>
      <c r="V450" s="316" t="str">
        <f t="shared" si="8"/>
        <v xml:space="preserve"> </v>
      </c>
      <c r="X450" s="316" t="s">
        <v>965</v>
      </c>
    </row>
    <row r="451" spans="1:24">
      <c r="A451" s="320" t="s">
        <v>1045</v>
      </c>
      <c r="B451" s="320" t="s">
        <v>1046</v>
      </c>
      <c r="C451" s="320" t="s">
        <v>542</v>
      </c>
      <c r="D451" s="320" t="s">
        <v>491</v>
      </c>
      <c r="E451" s="320">
        <v>0.38800000000000001</v>
      </c>
      <c r="F451" s="320" t="s">
        <v>1033</v>
      </c>
      <c r="G451" s="320" t="s">
        <v>1034</v>
      </c>
      <c r="H451" s="320" t="s">
        <v>515</v>
      </c>
      <c r="I451" s="321">
        <v>30</v>
      </c>
      <c r="J451" s="320" t="s">
        <v>1047</v>
      </c>
      <c r="K451" s="320" t="s">
        <v>1048</v>
      </c>
      <c r="L451" s="316">
        <f t="shared" ref="L451:L514" si="9">1+L450</f>
        <v>450</v>
      </c>
      <c r="V451" s="316" t="str">
        <f t="shared" si="8"/>
        <v xml:space="preserve"> </v>
      </c>
      <c r="X451" s="316" t="s">
        <v>965</v>
      </c>
    </row>
    <row r="452" spans="1:24">
      <c r="A452" s="320" t="s">
        <v>649</v>
      </c>
      <c r="B452" s="320" t="s">
        <v>650</v>
      </c>
      <c r="C452" s="320" t="s">
        <v>579</v>
      </c>
      <c r="D452" s="320" t="s">
        <v>491</v>
      </c>
      <c r="E452" s="320">
        <v>0.65400000000000003</v>
      </c>
      <c r="F452" s="320" t="s">
        <v>1033</v>
      </c>
      <c r="G452" s="320" t="s">
        <v>1034</v>
      </c>
      <c r="H452" s="320" t="s">
        <v>515</v>
      </c>
      <c r="I452" s="321">
        <v>32</v>
      </c>
      <c r="J452" s="320"/>
      <c r="K452" s="320" t="s">
        <v>1049</v>
      </c>
      <c r="L452" s="316">
        <f t="shared" si="9"/>
        <v>451</v>
      </c>
      <c r="V452" s="316" t="str">
        <f t="shared" si="8"/>
        <v xml:space="preserve"> </v>
      </c>
      <c r="X452" s="316" t="s">
        <v>965</v>
      </c>
    </row>
    <row r="453" spans="1:24">
      <c r="A453" s="320" t="s">
        <v>1050</v>
      </c>
      <c r="B453" s="320" t="s">
        <v>1051</v>
      </c>
      <c r="C453" s="320" t="s">
        <v>542</v>
      </c>
      <c r="D453" s="320" t="s">
        <v>521</v>
      </c>
      <c r="E453" s="320">
        <v>0.34300000000000003</v>
      </c>
      <c r="F453" s="320" t="s">
        <v>1033</v>
      </c>
      <c r="G453" s="320" t="s">
        <v>1034</v>
      </c>
      <c r="H453" s="320" t="s">
        <v>515</v>
      </c>
      <c r="I453" s="321">
        <v>33</v>
      </c>
      <c r="J453" s="320">
        <v>2011</v>
      </c>
      <c r="K453" s="320" t="s">
        <v>1052</v>
      </c>
      <c r="L453" s="316">
        <f t="shared" si="9"/>
        <v>452</v>
      </c>
      <c r="V453" s="316" t="str">
        <f t="shared" si="8"/>
        <v xml:space="preserve"> </v>
      </c>
      <c r="X453" s="316" t="s">
        <v>965</v>
      </c>
    </row>
    <row r="454" spans="1:24">
      <c r="A454" s="320" t="s">
        <v>555</v>
      </c>
      <c r="B454" s="320" t="s">
        <v>556</v>
      </c>
      <c r="C454" s="320" t="s">
        <v>542</v>
      </c>
      <c r="D454" s="320" t="s">
        <v>491</v>
      </c>
      <c r="E454" s="320">
        <v>0.47599999999999998</v>
      </c>
      <c r="F454" s="320" t="s">
        <v>1033</v>
      </c>
      <c r="G454" s="320" t="s">
        <v>1034</v>
      </c>
      <c r="H454" s="320" t="s">
        <v>515</v>
      </c>
      <c r="I454" s="321">
        <v>37</v>
      </c>
      <c r="J454" s="320">
        <v>2011</v>
      </c>
      <c r="K454" s="320" t="s">
        <v>1053</v>
      </c>
      <c r="L454" s="316">
        <f t="shared" si="9"/>
        <v>453</v>
      </c>
      <c r="V454" s="316" t="str">
        <f t="shared" si="8"/>
        <v xml:space="preserve"> </v>
      </c>
      <c r="X454" s="316" t="s">
        <v>965</v>
      </c>
    </row>
    <row r="455" spans="1:24">
      <c r="A455" s="320" t="s">
        <v>1054</v>
      </c>
      <c r="B455" s="320" t="s">
        <v>1055</v>
      </c>
      <c r="C455" s="320" t="s">
        <v>542</v>
      </c>
      <c r="D455" s="320" t="s">
        <v>491</v>
      </c>
      <c r="E455" s="320">
        <v>0.45600000000000002</v>
      </c>
      <c r="F455" s="320" t="s">
        <v>1033</v>
      </c>
      <c r="G455" s="320" t="s">
        <v>1034</v>
      </c>
      <c r="H455" s="320" t="s">
        <v>515</v>
      </c>
      <c r="I455" s="321">
        <v>40</v>
      </c>
      <c r="J455" s="320">
        <v>2011</v>
      </c>
      <c r="K455" s="320" t="s">
        <v>1056</v>
      </c>
      <c r="L455" s="316">
        <f t="shared" si="9"/>
        <v>454</v>
      </c>
      <c r="V455" s="316" t="str">
        <f t="shared" si="8"/>
        <v xml:space="preserve"> </v>
      </c>
      <c r="X455" s="316" t="s">
        <v>965</v>
      </c>
    </row>
    <row r="456" spans="1:24">
      <c r="A456" s="320" t="s">
        <v>1057</v>
      </c>
      <c r="B456" s="320" t="s">
        <v>1058</v>
      </c>
      <c r="C456" s="320" t="s">
        <v>542</v>
      </c>
      <c r="D456" s="320" t="s">
        <v>491</v>
      </c>
      <c r="E456" s="320">
        <v>0.42899999999999999</v>
      </c>
      <c r="F456" s="320" t="s">
        <v>1033</v>
      </c>
      <c r="G456" s="320" t="s">
        <v>1034</v>
      </c>
      <c r="H456" s="320" t="s">
        <v>515</v>
      </c>
      <c r="I456" s="321">
        <v>40</v>
      </c>
      <c r="J456" s="320">
        <v>2013</v>
      </c>
      <c r="K456" s="320" t="s">
        <v>1059</v>
      </c>
      <c r="L456" s="316">
        <f t="shared" si="9"/>
        <v>455</v>
      </c>
      <c r="V456" s="316" t="str">
        <f t="shared" si="8"/>
        <v xml:space="preserve"> </v>
      </c>
      <c r="X456" s="316" t="s">
        <v>965</v>
      </c>
    </row>
    <row r="457" spans="1:24">
      <c r="A457" s="320" t="s">
        <v>1060</v>
      </c>
      <c r="B457" s="320" t="s">
        <v>1061</v>
      </c>
      <c r="C457" s="320" t="s">
        <v>542</v>
      </c>
      <c r="D457" s="320" t="s">
        <v>491</v>
      </c>
      <c r="E457" s="320">
        <v>0.35499999999999998</v>
      </c>
      <c r="F457" s="320" t="s">
        <v>1033</v>
      </c>
      <c r="G457" s="320" t="s">
        <v>1034</v>
      </c>
      <c r="H457" s="320" t="s">
        <v>515</v>
      </c>
      <c r="I457" s="321">
        <v>41</v>
      </c>
      <c r="J457" s="320">
        <v>2007</v>
      </c>
      <c r="K457" s="320" t="s">
        <v>1062</v>
      </c>
      <c r="L457" s="316">
        <f t="shared" si="9"/>
        <v>456</v>
      </c>
      <c r="V457" s="316" t="str">
        <f t="shared" si="8"/>
        <v xml:space="preserve"> </v>
      </c>
      <c r="X457" s="316" t="s">
        <v>965</v>
      </c>
    </row>
    <row r="458" spans="1:24">
      <c r="A458" s="320" t="s">
        <v>562</v>
      </c>
      <c r="B458" s="320" t="s">
        <v>559</v>
      </c>
      <c r="C458" s="320" t="s">
        <v>495</v>
      </c>
      <c r="D458" s="320" t="s">
        <v>484</v>
      </c>
      <c r="E458" s="320">
        <v>0.46300000000000002</v>
      </c>
      <c r="F458" s="320" t="s">
        <v>1033</v>
      </c>
      <c r="G458" s="320" t="s">
        <v>1034</v>
      </c>
      <c r="H458" s="320" t="s">
        <v>515</v>
      </c>
      <c r="I458" s="321">
        <v>46</v>
      </c>
      <c r="J458" s="320">
        <v>2010</v>
      </c>
      <c r="K458" s="320" t="s">
        <v>1063</v>
      </c>
      <c r="L458" s="316">
        <f t="shared" si="9"/>
        <v>457</v>
      </c>
      <c r="V458" s="316" t="str">
        <f t="shared" si="8"/>
        <v xml:space="preserve"> </v>
      </c>
      <c r="X458" s="316" t="s">
        <v>965</v>
      </c>
    </row>
    <row r="459" spans="1:24">
      <c r="A459" s="320" t="s">
        <v>520</v>
      </c>
      <c r="B459" s="320" t="s">
        <v>494</v>
      </c>
      <c r="C459" s="320" t="s">
        <v>495</v>
      </c>
      <c r="D459" s="320" t="s">
        <v>521</v>
      </c>
      <c r="E459" s="320">
        <v>0.51500000000000001</v>
      </c>
      <c r="F459" s="320" t="s">
        <v>1033</v>
      </c>
      <c r="G459" s="320" t="s">
        <v>1034</v>
      </c>
      <c r="H459" s="320" t="s">
        <v>515</v>
      </c>
      <c r="I459" s="321">
        <v>50</v>
      </c>
      <c r="J459" s="320">
        <v>2012</v>
      </c>
      <c r="K459" s="320" t="s">
        <v>1064</v>
      </c>
      <c r="L459" s="316">
        <f t="shared" si="9"/>
        <v>458</v>
      </c>
      <c r="V459" s="316" t="str">
        <f t="shared" si="8"/>
        <v xml:space="preserve"> </v>
      </c>
      <c r="X459" s="316" t="s">
        <v>965</v>
      </c>
    </row>
    <row r="460" spans="1:24">
      <c r="A460" s="320" t="s">
        <v>564</v>
      </c>
      <c r="B460" s="320" t="s">
        <v>559</v>
      </c>
      <c r="C460" s="320" t="s">
        <v>495</v>
      </c>
      <c r="D460" s="320" t="s">
        <v>484</v>
      </c>
      <c r="E460" s="320">
        <v>0.46300000000000002</v>
      </c>
      <c r="F460" s="320" t="s">
        <v>1033</v>
      </c>
      <c r="G460" s="320" t="s">
        <v>1034</v>
      </c>
      <c r="H460" s="320" t="s">
        <v>515</v>
      </c>
      <c r="I460" s="321">
        <v>50</v>
      </c>
      <c r="J460" s="320">
        <v>2008</v>
      </c>
      <c r="K460" s="320" t="s">
        <v>1065</v>
      </c>
      <c r="L460" s="316">
        <f t="shared" si="9"/>
        <v>459</v>
      </c>
      <c r="V460" s="316" t="str">
        <f t="shared" si="8"/>
        <v xml:space="preserve"> </v>
      </c>
      <c r="X460" s="316" t="s">
        <v>965</v>
      </c>
    </row>
    <row r="461" spans="1:24">
      <c r="A461" s="320" t="s">
        <v>684</v>
      </c>
      <c r="B461" s="320" t="s">
        <v>685</v>
      </c>
      <c r="C461" s="320" t="s">
        <v>495</v>
      </c>
      <c r="D461" s="320" t="s">
        <v>491</v>
      </c>
      <c r="E461" s="320">
        <v>0.51500000000000001</v>
      </c>
      <c r="F461" s="320" t="s">
        <v>1033</v>
      </c>
      <c r="G461" s="320" t="s">
        <v>1034</v>
      </c>
      <c r="H461" s="320" t="s">
        <v>515</v>
      </c>
      <c r="I461" s="321">
        <v>55.000000000000007</v>
      </c>
      <c r="J461" s="320">
        <v>2010</v>
      </c>
      <c r="K461" s="320" t="s">
        <v>1063</v>
      </c>
      <c r="L461" s="316">
        <f t="shared" si="9"/>
        <v>460</v>
      </c>
      <c r="V461" s="316" t="str">
        <f t="shared" si="8"/>
        <v xml:space="preserve"> </v>
      </c>
      <c r="X461" s="316" t="s">
        <v>965</v>
      </c>
    </row>
    <row r="462" spans="1:24">
      <c r="A462" s="320" t="s">
        <v>686</v>
      </c>
      <c r="B462" s="320" t="s">
        <v>687</v>
      </c>
      <c r="C462" s="320" t="s">
        <v>525</v>
      </c>
      <c r="D462" s="320" t="s">
        <v>518</v>
      </c>
      <c r="E462" s="320">
        <v>0.72899999999999998</v>
      </c>
      <c r="F462" s="320" t="s">
        <v>1033</v>
      </c>
      <c r="G462" s="320" t="s">
        <v>1034</v>
      </c>
      <c r="H462" s="320" t="s">
        <v>515</v>
      </c>
      <c r="I462" s="321">
        <v>56.000000000000007</v>
      </c>
      <c r="J462" s="320">
        <v>2008</v>
      </c>
      <c r="K462" s="320" t="s">
        <v>1066</v>
      </c>
      <c r="L462" s="316">
        <f t="shared" si="9"/>
        <v>461</v>
      </c>
      <c r="V462" s="316" t="str">
        <f t="shared" si="8"/>
        <v xml:space="preserve"> </v>
      </c>
      <c r="X462" s="316" t="s">
        <v>965</v>
      </c>
    </row>
    <row r="463" spans="1:24">
      <c r="A463" s="320" t="s">
        <v>861</v>
      </c>
      <c r="B463" s="320" t="s">
        <v>858</v>
      </c>
      <c r="C463" s="320" t="s">
        <v>542</v>
      </c>
      <c r="D463" s="320" t="s">
        <v>514</v>
      </c>
      <c r="E463" s="320">
        <v>0.629</v>
      </c>
      <c r="F463" s="320" t="s">
        <v>1033</v>
      </c>
      <c r="G463" s="320" t="s">
        <v>1034</v>
      </c>
      <c r="H463" s="320" t="s">
        <v>515</v>
      </c>
      <c r="I463" s="321">
        <v>56.3</v>
      </c>
      <c r="J463" s="320">
        <v>2008</v>
      </c>
      <c r="K463" s="320" t="s">
        <v>1067</v>
      </c>
      <c r="L463" s="316">
        <f t="shared" si="9"/>
        <v>462</v>
      </c>
      <c r="V463" s="316" t="str">
        <f t="shared" si="8"/>
        <v xml:space="preserve"> </v>
      </c>
      <c r="X463" s="316" t="s">
        <v>965</v>
      </c>
    </row>
    <row r="464" spans="1:24">
      <c r="A464" s="320" t="s">
        <v>585</v>
      </c>
      <c r="B464" s="320" t="s">
        <v>586</v>
      </c>
      <c r="C464" s="320" t="s">
        <v>542</v>
      </c>
      <c r="D464" s="320" t="s">
        <v>496</v>
      </c>
      <c r="E464" s="320">
        <v>0.41399999999999998</v>
      </c>
      <c r="F464" s="320" t="s">
        <v>1033</v>
      </c>
      <c r="G464" s="320" t="s">
        <v>1034</v>
      </c>
      <c r="H464" s="320" t="s">
        <v>515</v>
      </c>
      <c r="I464" s="321">
        <v>57.999999999999993</v>
      </c>
      <c r="J464" s="320">
        <v>2007</v>
      </c>
      <c r="K464" s="320" t="s">
        <v>1068</v>
      </c>
      <c r="L464" s="316">
        <f t="shared" si="9"/>
        <v>463</v>
      </c>
      <c r="V464" s="316" t="str">
        <f t="shared" si="8"/>
        <v xml:space="preserve"> </v>
      </c>
      <c r="X464" s="316" t="s">
        <v>965</v>
      </c>
    </row>
    <row r="465" spans="1:24">
      <c r="A465" s="320" t="s">
        <v>1069</v>
      </c>
      <c r="B465" s="320" t="s">
        <v>1070</v>
      </c>
      <c r="C465" s="320" t="s">
        <v>495</v>
      </c>
      <c r="D465" s="320" t="s">
        <v>518</v>
      </c>
      <c r="E465" s="320">
        <v>0.374</v>
      </c>
      <c r="F465" s="320" t="s">
        <v>1033</v>
      </c>
      <c r="G465" s="320" t="s">
        <v>1034</v>
      </c>
      <c r="H465" s="320" t="s">
        <v>515</v>
      </c>
      <c r="I465" s="321">
        <v>60</v>
      </c>
      <c r="J465" s="320">
        <v>2013</v>
      </c>
      <c r="K465" s="320" t="s">
        <v>1071</v>
      </c>
      <c r="L465" s="316">
        <f t="shared" si="9"/>
        <v>464</v>
      </c>
      <c r="V465" s="316" t="str">
        <f t="shared" si="8"/>
        <v xml:space="preserve"> </v>
      </c>
      <c r="X465" s="316" t="s">
        <v>965</v>
      </c>
    </row>
    <row r="466" spans="1:24">
      <c r="A466" s="320" t="s">
        <v>1072</v>
      </c>
      <c r="B466" s="320" t="s">
        <v>1073</v>
      </c>
      <c r="C466" s="320" t="s">
        <v>542</v>
      </c>
      <c r="D466" s="320" t="s">
        <v>491</v>
      </c>
      <c r="E466" s="320">
        <v>0.30399999999999999</v>
      </c>
      <c r="F466" s="320" t="s">
        <v>1033</v>
      </c>
      <c r="G466" s="320" t="s">
        <v>1034</v>
      </c>
      <c r="H466" s="320" t="s">
        <v>515</v>
      </c>
      <c r="I466" s="321">
        <v>60</v>
      </c>
      <c r="J466" s="320">
        <v>2004</v>
      </c>
      <c r="K466" s="320" t="s">
        <v>1074</v>
      </c>
      <c r="L466" s="316">
        <f t="shared" si="9"/>
        <v>465</v>
      </c>
      <c r="V466" s="316" t="str">
        <f t="shared" si="8"/>
        <v xml:space="preserve"> </v>
      </c>
      <c r="X466" s="316" t="s">
        <v>965</v>
      </c>
    </row>
    <row r="467" spans="1:24">
      <c r="A467" s="320" t="s">
        <v>653</v>
      </c>
      <c r="B467" s="320" t="s">
        <v>494</v>
      </c>
      <c r="C467" s="320" t="s">
        <v>495</v>
      </c>
      <c r="D467" s="320" t="s">
        <v>484</v>
      </c>
      <c r="E467" s="320">
        <v>0.51500000000000001</v>
      </c>
      <c r="F467" s="320" t="s">
        <v>1033</v>
      </c>
      <c r="G467" s="320" t="s">
        <v>1034</v>
      </c>
      <c r="H467" s="320" t="s">
        <v>515</v>
      </c>
      <c r="I467" s="321">
        <v>60</v>
      </c>
      <c r="J467" s="320">
        <v>2006</v>
      </c>
      <c r="K467" s="320" t="s">
        <v>1075</v>
      </c>
      <c r="L467" s="316">
        <f t="shared" si="9"/>
        <v>466</v>
      </c>
      <c r="V467" s="316" t="str">
        <f t="shared" si="8"/>
        <v xml:space="preserve"> </v>
      </c>
      <c r="X467" s="316" t="s">
        <v>965</v>
      </c>
    </row>
    <row r="468" spans="1:24">
      <c r="A468" s="320" t="s">
        <v>658</v>
      </c>
      <c r="B468" s="320" t="s">
        <v>659</v>
      </c>
      <c r="C468" s="320" t="s">
        <v>579</v>
      </c>
      <c r="D468" s="320" t="s">
        <v>491</v>
      </c>
      <c r="E468" s="320">
        <v>0.629</v>
      </c>
      <c r="F468" s="320" t="s">
        <v>1033</v>
      </c>
      <c r="G468" s="320" t="s">
        <v>1034</v>
      </c>
      <c r="H468" s="320" t="s">
        <v>515</v>
      </c>
      <c r="I468" s="321">
        <v>61</v>
      </c>
      <c r="J468" s="320">
        <v>2009</v>
      </c>
      <c r="K468" s="320" t="s">
        <v>1076</v>
      </c>
      <c r="L468" s="316">
        <f t="shared" si="9"/>
        <v>467</v>
      </c>
      <c r="V468" s="316" t="str">
        <f t="shared" si="8"/>
        <v xml:space="preserve"> </v>
      </c>
      <c r="X468" s="316" t="s">
        <v>965</v>
      </c>
    </row>
    <row r="469" spans="1:24">
      <c r="A469" s="320" t="s">
        <v>557</v>
      </c>
      <c r="B469" s="320" t="s">
        <v>556</v>
      </c>
      <c r="C469" s="320" t="s">
        <v>542</v>
      </c>
      <c r="D469" s="320" t="s">
        <v>514</v>
      </c>
      <c r="E469" s="320">
        <v>0.47599999999999998</v>
      </c>
      <c r="F469" s="320" t="s">
        <v>1033</v>
      </c>
      <c r="G469" s="320" t="s">
        <v>1034</v>
      </c>
      <c r="H469" s="320" t="s">
        <v>515</v>
      </c>
      <c r="I469" s="321">
        <v>61</v>
      </c>
      <c r="J469" s="320">
        <v>2010</v>
      </c>
      <c r="K469" s="320" t="s">
        <v>1063</v>
      </c>
      <c r="L469" s="316">
        <f t="shared" si="9"/>
        <v>468</v>
      </c>
      <c r="V469" s="316" t="str">
        <f t="shared" si="8"/>
        <v xml:space="preserve"> </v>
      </c>
      <c r="X469" s="316" t="s">
        <v>965</v>
      </c>
    </row>
    <row r="470" spans="1:24">
      <c r="A470" s="320" t="s">
        <v>624</v>
      </c>
      <c r="B470" s="320" t="s">
        <v>625</v>
      </c>
      <c r="C470" s="320" t="s">
        <v>495</v>
      </c>
      <c r="D470" s="320" t="s">
        <v>491</v>
      </c>
      <c r="E470" s="320">
        <v>0.71499999999999997</v>
      </c>
      <c r="F470" s="320" t="s">
        <v>1033</v>
      </c>
      <c r="G470" s="320" t="s">
        <v>1034</v>
      </c>
      <c r="H470" s="320" t="s">
        <v>515</v>
      </c>
      <c r="I470" s="321">
        <v>62.015503899999999</v>
      </c>
      <c r="J470" s="320">
        <v>2010</v>
      </c>
      <c r="K470" s="320" t="s">
        <v>1077</v>
      </c>
      <c r="L470" s="316">
        <f t="shared" si="9"/>
        <v>469</v>
      </c>
      <c r="V470" s="316" t="str">
        <f t="shared" si="8"/>
        <v xml:space="preserve"> </v>
      </c>
      <c r="X470" s="316" t="s">
        <v>965</v>
      </c>
    </row>
    <row r="471" spans="1:24">
      <c r="A471" s="320" t="s">
        <v>1078</v>
      </c>
      <c r="B471" s="320" t="s">
        <v>1079</v>
      </c>
      <c r="C471" s="320" t="s">
        <v>542</v>
      </c>
      <c r="D471" s="320" t="s">
        <v>491</v>
      </c>
      <c r="E471" s="320">
        <v>0.41799999999999998</v>
      </c>
      <c r="F471" s="320" t="s">
        <v>1033</v>
      </c>
      <c r="G471" s="320" t="s">
        <v>1034</v>
      </c>
      <c r="H471" s="320" t="s">
        <v>515</v>
      </c>
      <c r="I471" s="321">
        <v>65</v>
      </c>
      <c r="J471" s="320">
        <v>2011</v>
      </c>
      <c r="K471" s="320" t="s">
        <v>1080</v>
      </c>
      <c r="L471" s="316">
        <f t="shared" si="9"/>
        <v>470</v>
      </c>
      <c r="V471" s="316" t="str">
        <f t="shared" si="8"/>
        <v xml:space="preserve"> </v>
      </c>
      <c r="X471" s="316" t="s">
        <v>965</v>
      </c>
    </row>
    <row r="472" spans="1:24">
      <c r="A472" s="320" t="s">
        <v>570</v>
      </c>
      <c r="B472" s="320" t="s">
        <v>571</v>
      </c>
      <c r="C472" s="320" t="s">
        <v>542</v>
      </c>
      <c r="D472" s="320" t="s">
        <v>514</v>
      </c>
      <c r="E472" s="320">
        <v>0.51900000000000002</v>
      </c>
      <c r="F472" s="320" t="s">
        <v>1033</v>
      </c>
      <c r="G472" s="320" t="s">
        <v>1034</v>
      </c>
      <c r="H472" s="320" t="s">
        <v>515</v>
      </c>
      <c r="I472" s="321">
        <v>65</v>
      </c>
      <c r="J472" s="320">
        <v>2009</v>
      </c>
      <c r="K472" s="320" t="s">
        <v>1081</v>
      </c>
      <c r="L472" s="316">
        <f t="shared" si="9"/>
        <v>471</v>
      </c>
      <c r="V472" s="316" t="str">
        <f t="shared" si="8"/>
        <v xml:space="preserve"> </v>
      </c>
      <c r="X472" s="316" t="s">
        <v>965</v>
      </c>
    </row>
    <row r="473" spans="1:24">
      <c r="A473" s="320" t="s">
        <v>620</v>
      </c>
      <c r="B473" s="320" t="s">
        <v>621</v>
      </c>
      <c r="C473" s="320" t="s">
        <v>483</v>
      </c>
      <c r="D473" s="320" t="s">
        <v>514</v>
      </c>
      <c r="E473" s="320">
        <v>0.68</v>
      </c>
      <c r="F473" s="320" t="s">
        <v>1033</v>
      </c>
      <c r="G473" s="320" t="s">
        <v>1034</v>
      </c>
      <c r="H473" s="320" t="s">
        <v>515</v>
      </c>
      <c r="I473" s="321">
        <v>65.38000000000001</v>
      </c>
      <c r="J473" s="320">
        <v>2009</v>
      </c>
      <c r="K473" s="320" t="s">
        <v>1082</v>
      </c>
      <c r="L473" s="316">
        <f t="shared" si="9"/>
        <v>472</v>
      </c>
      <c r="V473" s="316" t="str">
        <f t="shared" si="8"/>
        <v xml:space="preserve"> </v>
      </c>
      <c r="X473" s="316" t="s">
        <v>965</v>
      </c>
    </row>
    <row r="474" spans="1:24">
      <c r="A474" s="320" t="s">
        <v>884</v>
      </c>
      <c r="B474" s="320" t="s">
        <v>885</v>
      </c>
      <c r="C474" s="320" t="s">
        <v>483</v>
      </c>
      <c r="D474" s="320" t="s">
        <v>491</v>
      </c>
      <c r="E474" s="320">
        <v>0.70199999999999996</v>
      </c>
      <c r="F474" s="320" t="s">
        <v>1033</v>
      </c>
      <c r="G474" s="320" t="s">
        <v>1034</v>
      </c>
      <c r="H474" s="320" t="s">
        <v>515</v>
      </c>
      <c r="I474" s="321">
        <v>69</v>
      </c>
      <c r="J474" s="320">
        <v>2009</v>
      </c>
      <c r="K474" s="320" t="s">
        <v>1083</v>
      </c>
      <c r="L474" s="316">
        <f t="shared" si="9"/>
        <v>473</v>
      </c>
      <c r="V474" s="316" t="str">
        <f t="shared" si="8"/>
        <v xml:space="preserve"> </v>
      </c>
      <c r="X474" s="316" t="s">
        <v>965</v>
      </c>
    </row>
    <row r="475" spans="1:24">
      <c r="A475" s="320" t="s">
        <v>560</v>
      </c>
      <c r="B475" s="320" t="s">
        <v>559</v>
      </c>
      <c r="C475" s="320" t="s">
        <v>495</v>
      </c>
      <c r="D475" s="320" t="s">
        <v>484</v>
      </c>
      <c r="E475" s="320">
        <v>0.46300000000000002</v>
      </c>
      <c r="F475" s="320" t="s">
        <v>1033</v>
      </c>
      <c r="G475" s="320" t="s">
        <v>1034</v>
      </c>
      <c r="H475" s="320" t="s">
        <v>515</v>
      </c>
      <c r="I475" s="321">
        <v>70</v>
      </c>
      <c r="J475" s="320">
        <v>2008</v>
      </c>
      <c r="K475" s="320" t="s">
        <v>1065</v>
      </c>
      <c r="L475" s="316">
        <f t="shared" si="9"/>
        <v>474</v>
      </c>
      <c r="V475" s="316" t="str">
        <f t="shared" si="8"/>
        <v xml:space="preserve"> </v>
      </c>
      <c r="X475" s="316" t="s">
        <v>965</v>
      </c>
    </row>
    <row r="476" spans="1:24">
      <c r="A476" s="320" t="s">
        <v>567</v>
      </c>
      <c r="B476" s="320" t="s">
        <v>566</v>
      </c>
      <c r="C476" s="320" t="s">
        <v>542</v>
      </c>
      <c r="D476" s="320" t="s">
        <v>491</v>
      </c>
      <c r="E476" s="320">
        <v>0.47099999999999997</v>
      </c>
      <c r="F476" s="320" t="s">
        <v>1033</v>
      </c>
      <c r="G476" s="320" t="s">
        <v>1034</v>
      </c>
      <c r="H476" s="320" t="s">
        <v>515</v>
      </c>
      <c r="I476" s="321">
        <v>70</v>
      </c>
      <c r="J476" s="320">
        <v>2009</v>
      </c>
      <c r="K476" s="320" t="s">
        <v>1084</v>
      </c>
      <c r="L476" s="316">
        <f t="shared" si="9"/>
        <v>475</v>
      </c>
      <c r="V476" s="316" t="str">
        <f t="shared" si="8"/>
        <v xml:space="preserve"> </v>
      </c>
      <c r="X476" s="316" t="s">
        <v>965</v>
      </c>
    </row>
    <row r="477" spans="1:24">
      <c r="A477" s="320" t="s">
        <v>660</v>
      </c>
      <c r="B477" s="320" t="s">
        <v>659</v>
      </c>
      <c r="C477" s="320" t="s">
        <v>579</v>
      </c>
      <c r="D477" s="320" t="s">
        <v>491</v>
      </c>
      <c r="E477" s="320">
        <v>0.629</v>
      </c>
      <c r="F477" s="320" t="s">
        <v>1033</v>
      </c>
      <c r="G477" s="320" t="s">
        <v>1034</v>
      </c>
      <c r="H477" s="320" t="s">
        <v>515</v>
      </c>
      <c r="I477" s="321">
        <v>70</v>
      </c>
      <c r="J477" s="320">
        <v>2007</v>
      </c>
      <c r="K477" s="320" t="s">
        <v>1085</v>
      </c>
      <c r="L477" s="316">
        <f t="shared" si="9"/>
        <v>476</v>
      </c>
      <c r="V477" s="316" t="str">
        <f t="shared" si="8"/>
        <v xml:space="preserve"> </v>
      </c>
      <c r="X477" s="316" t="s">
        <v>965</v>
      </c>
    </row>
    <row r="478" spans="1:24">
      <c r="A478" s="320" t="s">
        <v>551</v>
      </c>
      <c r="B478" s="320" t="s">
        <v>552</v>
      </c>
      <c r="C478" s="320" t="s">
        <v>542</v>
      </c>
      <c r="D478" s="320" t="s">
        <v>484</v>
      </c>
      <c r="E478" s="320">
        <v>0.44800000000000001</v>
      </c>
      <c r="F478" s="320" t="s">
        <v>1033</v>
      </c>
      <c r="G478" s="320" t="s">
        <v>1034</v>
      </c>
      <c r="H478" s="320" t="s">
        <v>515</v>
      </c>
      <c r="I478" s="321">
        <v>70</v>
      </c>
      <c r="J478" s="320">
        <v>2007</v>
      </c>
      <c r="K478" s="320" t="s">
        <v>1086</v>
      </c>
      <c r="L478" s="316">
        <f t="shared" si="9"/>
        <v>477</v>
      </c>
      <c r="V478" s="316" t="str">
        <f t="shared" si="8"/>
        <v xml:space="preserve"> </v>
      </c>
      <c r="X478" s="316" t="s">
        <v>965</v>
      </c>
    </row>
    <row r="479" spans="1:24">
      <c r="A479" s="320" t="s">
        <v>582</v>
      </c>
      <c r="B479" s="320" t="s">
        <v>581</v>
      </c>
      <c r="C479" s="320" t="s">
        <v>542</v>
      </c>
      <c r="D479" s="320" t="s">
        <v>491</v>
      </c>
      <c r="E479" s="320">
        <v>0.495</v>
      </c>
      <c r="F479" s="320" t="s">
        <v>1033</v>
      </c>
      <c r="G479" s="320" t="s">
        <v>1034</v>
      </c>
      <c r="H479" s="320" t="s">
        <v>515</v>
      </c>
      <c r="I479" s="321">
        <v>70</v>
      </c>
      <c r="J479" s="320">
        <v>2007</v>
      </c>
      <c r="K479" s="320" t="s">
        <v>1087</v>
      </c>
      <c r="L479" s="316">
        <f t="shared" si="9"/>
        <v>478</v>
      </c>
      <c r="V479" s="316" t="str">
        <f t="shared" si="8"/>
        <v xml:space="preserve"> </v>
      </c>
      <c r="X479" s="316" t="s">
        <v>965</v>
      </c>
    </row>
    <row r="480" spans="1:24">
      <c r="A480" s="320" t="s">
        <v>663</v>
      </c>
      <c r="B480" s="320" t="s">
        <v>659</v>
      </c>
      <c r="C480" s="320" t="s">
        <v>579</v>
      </c>
      <c r="D480" s="320" t="s">
        <v>491</v>
      </c>
      <c r="E480" s="320">
        <v>0.629</v>
      </c>
      <c r="F480" s="320" t="s">
        <v>1033</v>
      </c>
      <c r="G480" s="320" t="s">
        <v>1034</v>
      </c>
      <c r="H480" s="320" t="s">
        <v>515</v>
      </c>
      <c r="I480" s="321">
        <v>74.099999999999994</v>
      </c>
      <c r="J480" s="320">
        <v>2012</v>
      </c>
      <c r="K480" s="320" t="s">
        <v>1088</v>
      </c>
      <c r="L480" s="316">
        <f t="shared" si="9"/>
        <v>479</v>
      </c>
      <c r="V480" s="316" t="str">
        <f t="shared" si="8"/>
        <v xml:space="preserve"> </v>
      </c>
      <c r="X480" s="316" t="s">
        <v>965</v>
      </c>
    </row>
    <row r="481" spans="1:24">
      <c r="A481" s="320" t="s">
        <v>669</v>
      </c>
      <c r="B481" s="320" t="s">
        <v>670</v>
      </c>
      <c r="C481" s="320" t="s">
        <v>525</v>
      </c>
      <c r="D481" s="320" t="s">
        <v>518</v>
      </c>
      <c r="E481" s="320">
        <v>0.622</v>
      </c>
      <c r="F481" s="320" t="s">
        <v>1033</v>
      </c>
      <c r="G481" s="320" t="s">
        <v>1034</v>
      </c>
      <c r="H481" s="320" t="s">
        <v>515</v>
      </c>
      <c r="I481" s="321">
        <v>75</v>
      </c>
      <c r="J481" s="320">
        <v>2010</v>
      </c>
      <c r="K481" s="320" t="s">
        <v>1089</v>
      </c>
      <c r="L481" s="316">
        <f t="shared" si="9"/>
        <v>480</v>
      </c>
      <c r="V481" s="316" t="str">
        <f t="shared" si="8"/>
        <v xml:space="preserve"> </v>
      </c>
      <c r="X481" s="316" t="s">
        <v>965</v>
      </c>
    </row>
    <row r="482" spans="1:24">
      <c r="A482" s="320" t="s">
        <v>604</v>
      </c>
      <c r="B482" s="320" t="s">
        <v>605</v>
      </c>
      <c r="C482" s="320" t="s">
        <v>483</v>
      </c>
      <c r="D482" s="320" t="s">
        <v>491</v>
      </c>
      <c r="E482" s="320">
        <v>0.58099999999999996</v>
      </c>
      <c r="F482" s="320" t="s">
        <v>1033</v>
      </c>
      <c r="G482" s="320" t="s">
        <v>1034</v>
      </c>
      <c r="H482" s="320" t="s">
        <v>515</v>
      </c>
      <c r="I482" s="321">
        <v>75</v>
      </c>
      <c r="J482" s="320">
        <v>2006</v>
      </c>
      <c r="K482" s="320" t="s">
        <v>1090</v>
      </c>
      <c r="L482" s="316">
        <f t="shared" si="9"/>
        <v>481</v>
      </c>
      <c r="V482" s="316" t="str">
        <f t="shared" si="8"/>
        <v xml:space="preserve"> </v>
      </c>
      <c r="X482" s="316" t="s">
        <v>965</v>
      </c>
    </row>
    <row r="483" spans="1:24">
      <c r="A483" s="320" t="s">
        <v>1091</v>
      </c>
      <c r="B483" s="320" t="s">
        <v>1079</v>
      </c>
      <c r="C483" s="320" t="s">
        <v>542</v>
      </c>
      <c r="D483" s="320" t="s">
        <v>484</v>
      </c>
      <c r="E483" s="320">
        <v>0.41799999999999998</v>
      </c>
      <c r="F483" s="320" t="s">
        <v>1033</v>
      </c>
      <c r="G483" s="320" t="s">
        <v>1034</v>
      </c>
      <c r="H483" s="320" t="s">
        <v>515</v>
      </c>
      <c r="I483" s="321">
        <v>76</v>
      </c>
      <c r="J483" s="320">
        <v>2011</v>
      </c>
      <c r="K483" s="320" t="s">
        <v>1092</v>
      </c>
      <c r="L483" s="316">
        <f t="shared" si="9"/>
        <v>482</v>
      </c>
      <c r="V483" s="316" t="str">
        <f t="shared" si="8"/>
        <v xml:space="preserve"> </v>
      </c>
      <c r="X483" s="316" t="s">
        <v>965</v>
      </c>
    </row>
    <row r="484" spans="1:24">
      <c r="A484" s="320" t="s">
        <v>1019</v>
      </c>
      <c r="B484" s="320" t="s">
        <v>1020</v>
      </c>
      <c r="C484" s="320" t="s">
        <v>853</v>
      </c>
      <c r="D484" s="320" t="s">
        <v>496</v>
      </c>
      <c r="E484" s="320">
        <v>0.66200000000000003</v>
      </c>
      <c r="F484" s="320" t="s">
        <v>1033</v>
      </c>
      <c r="G484" s="320" t="s">
        <v>1034</v>
      </c>
      <c r="H484" s="320" t="s">
        <v>515</v>
      </c>
      <c r="I484" s="321">
        <v>77</v>
      </c>
      <c r="J484" s="320">
        <v>2005</v>
      </c>
      <c r="K484" s="320" t="s">
        <v>1093</v>
      </c>
      <c r="L484" s="316">
        <f t="shared" si="9"/>
        <v>483</v>
      </c>
      <c r="V484" s="316" t="str">
        <f t="shared" si="8"/>
        <v xml:space="preserve"> </v>
      </c>
      <c r="X484" s="316" t="s">
        <v>965</v>
      </c>
    </row>
    <row r="485" spans="1:24">
      <c r="A485" s="320" t="s">
        <v>1021</v>
      </c>
      <c r="B485" s="320" t="s">
        <v>1020</v>
      </c>
      <c r="C485" s="320" t="s">
        <v>853</v>
      </c>
      <c r="D485" s="320" t="s">
        <v>496</v>
      </c>
      <c r="E485" s="320">
        <v>0.66200000000000003</v>
      </c>
      <c r="F485" s="320" t="s">
        <v>1033</v>
      </c>
      <c r="G485" s="320" t="s">
        <v>1034</v>
      </c>
      <c r="H485" s="320" t="s">
        <v>515</v>
      </c>
      <c r="I485" s="321">
        <v>77</v>
      </c>
      <c r="J485" s="320">
        <v>2007</v>
      </c>
      <c r="K485" s="320" t="s">
        <v>1094</v>
      </c>
      <c r="L485" s="316">
        <f t="shared" si="9"/>
        <v>484</v>
      </c>
      <c r="V485" s="316" t="str">
        <f t="shared" si="8"/>
        <v xml:space="preserve"> </v>
      </c>
      <c r="X485" s="316" t="s">
        <v>965</v>
      </c>
    </row>
    <row r="486" spans="1:24">
      <c r="A486" s="320" t="s">
        <v>540</v>
      </c>
      <c r="B486" s="320" t="s">
        <v>541</v>
      </c>
      <c r="C486" s="320" t="s">
        <v>542</v>
      </c>
      <c r="D486" s="320" t="s">
        <v>514</v>
      </c>
      <c r="E486" s="320">
        <v>0.39600000000000002</v>
      </c>
      <c r="F486" s="320" t="s">
        <v>1033</v>
      </c>
      <c r="G486" s="320" t="s">
        <v>1034</v>
      </c>
      <c r="H486" s="320" t="s">
        <v>515</v>
      </c>
      <c r="I486" s="321">
        <v>80</v>
      </c>
      <c r="J486" s="320">
        <v>2009</v>
      </c>
      <c r="K486" s="320" t="s">
        <v>1095</v>
      </c>
      <c r="L486" s="316">
        <f t="shared" si="9"/>
        <v>485</v>
      </c>
      <c r="V486" s="316" t="str">
        <f t="shared" si="8"/>
        <v xml:space="preserve"> </v>
      </c>
      <c r="X486" s="316" t="s">
        <v>965</v>
      </c>
    </row>
    <row r="487" spans="1:24">
      <c r="A487" s="320" t="s">
        <v>610</v>
      </c>
      <c r="B487" s="320" t="s">
        <v>611</v>
      </c>
      <c r="C487" s="320" t="s">
        <v>542</v>
      </c>
      <c r="D487" s="320" t="s">
        <v>521</v>
      </c>
      <c r="E487" s="320">
        <v>0.50800000000000001</v>
      </c>
      <c r="F487" s="320" t="s">
        <v>1033</v>
      </c>
      <c r="G487" s="320" t="s">
        <v>1034</v>
      </c>
      <c r="H487" s="320" t="s">
        <v>515</v>
      </c>
      <c r="I487" s="321">
        <v>80</v>
      </c>
      <c r="J487" s="320">
        <v>2011</v>
      </c>
      <c r="K487" s="320" t="s">
        <v>1096</v>
      </c>
      <c r="L487" s="316">
        <f t="shared" si="9"/>
        <v>486</v>
      </c>
      <c r="V487" s="316" t="str">
        <f t="shared" si="8"/>
        <v xml:space="preserve"> </v>
      </c>
      <c r="X487" s="316" t="s">
        <v>965</v>
      </c>
    </row>
    <row r="488" spans="1:24">
      <c r="A488" s="320" t="s">
        <v>631</v>
      </c>
      <c r="B488" s="320" t="s">
        <v>632</v>
      </c>
      <c r="C488" s="320" t="s">
        <v>483</v>
      </c>
      <c r="D488" s="320" t="s">
        <v>491</v>
      </c>
      <c r="E488" s="320">
        <v>0.59899999999999998</v>
      </c>
      <c r="F488" s="320" t="s">
        <v>1033</v>
      </c>
      <c r="G488" s="320" t="s">
        <v>1034</v>
      </c>
      <c r="H488" s="320" t="s">
        <v>515</v>
      </c>
      <c r="I488" s="321">
        <v>82</v>
      </c>
      <c r="J488" s="320">
        <v>2010</v>
      </c>
      <c r="K488" s="320" t="s">
        <v>1063</v>
      </c>
      <c r="L488" s="316">
        <f t="shared" si="9"/>
        <v>487</v>
      </c>
      <c r="V488" s="316" t="str">
        <f t="shared" si="8"/>
        <v xml:space="preserve"> </v>
      </c>
      <c r="X488" s="316" t="s">
        <v>965</v>
      </c>
    </row>
    <row r="489" spans="1:24">
      <c r="A489" s="320" t="s">
        <v>553</v>
      </c>
      <c r="B489" s="320" t="s">
        <v>554</v>
      </c>
      <c r="C489" s="320" t="s">
        <v>542</v>
      </c>
      <c r="D489" s="320" t="s">
        <v>491</v>
      </c>
      <c r="E489" s="320">
        <v>0.32700000000000001</v>
      </c>
      <c r="F489" s="320" t="s">
        <v>1033</v>
      </c>
      <c r="G489" s="320" t="s">
        <v>1034</v>
      </c>
      <c r="H489" s="320" t="s">
        <v>515</v>
      </c>
      <c r="I489" s="321">
        <v>82</v>
      </c>
      <c r="J489" s="320">
        <v>2012</v>
      </c>
      <c r="K489" s="320" t="s">
        <v>1097</v>
      </c>
      <c r="L489" s="316">
        <f t="shared" si="9"/>
        <v>488</v>
      </c>
      <c r="V489" s="316" t="str">
        <f t="shared" si="8"/>
        <v xml:space="preserve"> </v>
      </c>
      <c r="X489" s="316" t="s">
        <v>965</v>
      </c>
    </row>
    <row r="490" spans="1:24">
      <c r="A490" s="320" t="s">
        <v>577</v>
      </c>
      <c r="B490" s="320" t="s">
        <v>578</v>
      </c>
      <c r="C490" s="320" t="s">
        <v>579</v>
      </c>
      <c r="D490" s="320" t="s">
        <v>491</v>
      </c>
      <c r="E490" s="320">
        <v>0.54300000000000004</v>
      </c>
      <c r="F490" s="320" t="s">
        <v>1033</v>
      </c>
      <c r="G490" s="320" t="s">
        <v>1034</v>
      </c>
      <c r="H490" s="320" t="s">
        <v>515</v>
      </c>
      <c r="I490" s="321">
        <v>82.1</v>
      </c>
      <c r="J490" s="320">
        <v>2009</v>
      </c>
      <c r="K490" s="320" t="s">
        <v>1049</v>
      </c>
      <c r="L490" s="316">
        <f t="shared" si="9"/>
        <v>489</v>
      </c>
      <c r="V490" s="316" t="str">
        <f t="shared" si="8"/>
        <v xml:space="preserve"> </v>
      </c>
      <c r="X490" s="316" t="s">
        <v>965</v>
      </c>
    </row>
    <row r="491" spans="1:24">
      <c r="A491" s="320" t="s">
        <v>493</v>
      </c>
      <c r="B491" s="320" t="s">
        <v>494</v>
      </c>
      <c r="C491" s="320" t="s">
        <v>495</v>
      </c>
      <c r="D491" s="320" t="s">
        <v>496</v>
      </c>
      <c r="E491" s="320">
        <v>0.51500000000000001</v>
      </c>
      <c r="F491" s="320" t="s">
        <v>1033</v>
      </c>
      <c r="G491" s="320" t="s">
        <v>1034</v>
      </c>
      <c r="H491" s="320" t="s">
        <v>515</v>
      </c>
      <c r="I491" s="321">
        <v>82.725339399999996</v>
      </c>
      <c r="J491" s="320" t="s">
        <v>1098</v>
      </c>
      <c r="K491" s="320" t="s">
        <v>1099</v>
      </c>
      <c r="L491" s="316">
        <f t="shared" si="9"/>
        <v>490</v>
      </c>
      <c r="V491" s="316" t="str">
        <f t="shared" si="8"/>
        <v xml:space="preserve"> </v>
      </c>
      <c r="X491" s="316" t="s">
        <v>965</v>
      </c>
    </row>
    <row r="492" spans="1:24">
      <c r="A492" s="320" t="s">
        <v>681</v>
      </c>
      <c r="B492" s="320" t="s">
        <v>679</v>
      </c>
      <c r="C492" s="320" t="s">
        <v>579</v>
      </c>
      <c r="D492" s="320" t="s">
        <v>491</v>
      </c>
      <c r="E492" s="320">
        <v>0.61699999999999999</v>
      </c>
      <c r="F492" s="320" t="s">
        <v>1033</v>
      </c>
      <c r="G492" s="320" t="s">
        <v>1034</v>
      </c>
      <c r="H492" s="320" t="s">
        <v>515</v>
      </c>
      <c r="I492" s="321">
        <v>82.777777799999996</v>
      </c>
      <c r="J492" s="320">
        <v>2012</v>
      </c>
      <c r="K492" s="320" t="s">
        <v>1100</v>
      </c>
      <c r="L492" s="316">
        <f t="shared" si="9"/>
        <v>491</v>
      </c>
      <c r="V492" s="316" t="str">
        <f t="shared" si="8"/>
        <v xml:space="preserve"> </v>
      </c>
      <c r="X492" s="316" t="s">
        <v>965</v>
      </c>
    </row>
    <row r="493" spans="1:24">
      <c r="A493" s="320" t="s">
        <v>868</v>
      </c>
      <c r="B493" s="320" t="s">
        <v>867</v>
      </c>
      <c r="C493" s="320" t="s">
        <v>504</v>
      </c>
      <c r="D493" s="320" t="s">
        <v>484</v>
      </c>
      <c r="E493" s="320">
        <v>0.69899999999999995</v>
      </c>
      <c r="F493" s="320" t="s">
        <v>1033</v>
      </c>
      <c r="G493" s="320" t="s">
        <v>1034</v>
      </c>
      <c r="H493" s="320" t="s">
        <v>515</v>
      </c>
      <c r="I493" s="321">
        <v>85</v>
      </c>
      <c r="J493" s="320">
        <v>2000</v>
      </c>
      <c r="K493" s="320" t="s">
        <v>1101</v>
      </c>
      <c r="L493" s="316">
        <f t="shared" si="9"/>
        <v>492</v>
      </c>
      <c r="V493" s="316" t="str">
        <f t="shared" si="8"/>
        <v xml:space="preserve"> </v>
      </c>
      <c r="X493" s="316" t="s">
        <v>965</v>
      </c>
    </row>
    <row r="494" spans="1:24">
      <c r="A494" s="320" t="s">
        <v>608</v>
      </c>
      <c r="B494" s="320" t="s">
        <v>607</v>
      </c>
      <c r="C494" s="320" t="s">
        <v>542</v>
      </c>
      <c r="D494" s="320" t="s">
        <v>491</v>
      </c>
      <c r="E494" s="320">
        <v>0.55800000000000005</v>
      </c>
      <c r="F494" s="320" t="s">
        <v>1033</v>
      </c>
      <c r="G494" s="320" t="s">
        <v>1034</v>
      </c>
      <c r="H494" s="320" t="s">
        <v>515</v>
      </c>
      <c r="I494" s="321">
        <v>85</v>
      </c>
      <c r="J494" s="320">
        <v>2008</v>
      </c>
      <c r="K494" s="320" t="s">
        <v>1102</v>
      </c>
      <c r="L494" s="316">
        <f t="shared" si="9"/>
        <v>493</v>
      </c>
      <c r="V494" s="316" t="str">
        <f t="shared" si="8"/>
        <v xml:space="preserve"> </v>
      </c>
      <c r="X494" s="316" t="s">
        <v>965</v>
      </c>
    </row>
    <row r="495" spans="1:24">
      <c r="A495" s="320" t="s">
        <v>1030</v>
      </c>
      <c r="B495" s="320" t="s">
        <v>1029</v>
      </c>
      <c r="C495" s="320" t="s">
        <v>853</v>
      </c>
      <c r="D495" s="320" t="s">
        <v>521</v>
      </c>
      <c r="E495" s="320">
        <v>0.71299999999999997</v>
      </c>
      <c r="F495" s="320" t="s">
        <v>1033</v>
      </c>
      <c r="G495" s="320" t="s">
        <v>1034</v>
      </c>
      <c r="H495" s="320" t="s">
        <v>515</v>
      </c>
      <c r="I495" s="321">
        <v>85</v>
      </c>
      <c r="J495" s="320">
        <v>2012</v>
      </c>
      <c r="K495" s="320" t="s">
        <v>1103</v>
      </c>
      <c r="L495" s="316">
        <f t="shared" si="9"/>
        <v>494</v>
      </c>
      <c r="V495" s="316" t="str">
        <f t="shared" si="8"/>
        <v xml:space="preserve"> </v>
      </c>
      <c r="X495" s="316" t="s">
        <v>965</v>
      </c>
    </row>
    <row r="496" spans="1:24">
      <c r="A496" s="320" t="s">
        <v>866</v>
      </c>
      <c r="B496" s="320" t="s">
        <v>867</v>
      </c>
      <c r="C496" s="320" t="s">
        <v>504</v>
      </c>
      <c r="D496" s="320" t="s">
        <v>518</v>
      </c>
      <c r="E496" s="320">
        <v>0.69899999999999995</v>
      </c>
      <c r="F496" s="320" t="s">
        <v>1033</v>
      </c>
      <c r="G496" s="320" t="s">
        <v>1034</v>
      </c>
      <c r="H496" s="320" t="s">
        <v>515</v>
      </c>
      <c r="I496" s="321">
        <v>85.09375</v>
      </c>
      <c r="J496" s="320" t="s">
        <v>1098</v>
      </c>
      <c r="K496" s="320" t="s">
        <v>1104</v>
      </c>
      <c r="L496" s="316">
        <f t="shared" si="9"/>
        <v>495</v>
      </c>
      <c r="V496" s="316" t="str">
        <f t="shared" si="8"/>
        <v xml:space="preserve"> </v>
      </c>
      <c r="X496" s="316" t="s">
        <v>965</v>
      </c>
    </row>
    <row r="497" spans="1:24">
      <c r="A497" s="320" t="s">
        <v>879</v>
      </c>
      <c r="B497" s="320" t="s">
        <v>877</v>
      </c>
      <c r="C497" s="320" t="s">
        <v>483</v>
      </c>
      <c r="D497" s="320" t="s">
        <v>491</v>
      </c>
      <c r="E497" s="320">
        <v>0.748</v>
      </c>
      <c r="F497" s="320" t="s">
        <v>1033</v>
      </c>
      <c r="G497" s="320" t="s">
        <v>1034</v>
      </c>
      <c r="H497" s="320" t="s">
        <v>515</v>
      </c>
      <c r="I497" s="321">
        <v>87</v>
      </c>
      <c r="J497" s="320">
        <v>2005</v>
      </c>
      <c r="K497" s="320" t="s">
        <v>1105</v>
      </c>
      <c r="L497" s="316">
        <f t="shared" si="9"/>
        <v>496</v>
      </c>
      <c r="V497" s="316" t="str">
        <f t="shared" si="8"/>
        <v xml:space="preserve"> </v>
      </c>
      <c r="X497" s="316" t="s">
        <v>965</v>
      </c>
    </row>
    <row r="498" spans="1:24">
      <c r="A498" s="320" t="s">
        <v>569</v>
      </c>
      <c r="B498" s="320" t="s">
        <v>566</v>
      </c>
      <c r="C498" s="320" t="s">
        <v>542</v>
      </c>
      <c r="D498" s="320" t="s">
        <v>491</v>
      </c>
      <c r="E498" s="320">
        <v>0.47099999999999997</v>
      </c>
      <c r="F498" s="320" t="s">
        <v>1033</v>
      </c>
      <c r="G498" s="320" t="s">
        <v>1034</v>
      </c>
      <c r="H498" s="320" t="s">
        <v>515</v>
      </c>
      <c r="I498" s="321">
        <v>87.5</v>
      </c>
      <c r="J498" s="320">
        <v>2012</v>
      </c>
      <c r="K498" s="320" t="s">
        <v>1106</v>
      </c>
      <c r="L498" s="316">
        <f t="shared" si="9"/>
        <v>497</v>
      </c>
      <c r="V498" s="316" t="str">
        <f t="shared" si="8"/>
        <v xml:space="preserve"> </v>
      </c>
      <c r="X498" s="316" t="s">
        <v>965</v>
      </c>
    </row>
    <row r="499" spans="1:24">
      <c r="A499" s="320" t="s">
        <v>606</v>
      </c>
      <c r="B499" s="320" t="s">
        <v>607</v>
      </c>
      <c r="C499" s="320" t="s">
        <v>542</v>
      </c>
      <c r="D499" s="320" t="s">
        <v>491</v>
      </c>
      <c r="E499" s="320">
        <v>0.55800000000000005</v>
      </c>
      <c r="F499" s="320" t="s">
        <v>1033</v>
      </c>
      <c r="G499" s="320" t="s">
        <v>1034</v>
      </c>
      <c r="H499" s="320" t="s">
        <v>515</v>
      </c>
      <c r="I499" s="321">
        <v>88</v>
      </c>
      <c r="J499" s="320">
        <v>2012</v>
      </c>
      <c r="K499" s="320" t="s">
        <v>1107</v>
      </c>
      <c r="L499" s="316">
        <f t="shared" si="9"/>
        <v>498</v>
      </c>
      <c r="V499" s="316" t="str">
        <f t="shared" si="8"/>
        <v xml:space="preserve"> </v>
      </c>
      <c r="X499" s="316" t="s">
        <v>965</v>
      </c>
    </row>
    <row r="500" spans="1:24">
      <c r="A500" s="320" t="s">
        <v>534</v>
      </c>
      <c r="B500" s="320" t="s">
        <v>530</v>
      </c>
      <c r="C500" s="320" t="s">
        <v>525</v>
      </c>
      <c r="D500" s="320" t="s">
        <v>514</v>
      </c>
      <c r="E500" s="320">
        <v>0.74</v>
      </c>
      <c r="F500" s="320" t="s">
        <v>1033</v>
      </c>
      <c r="G500" s="320" t="s">
        <v>1034</v>
      </c>
      <c r="H500" s="320" t="s">
        <v>515</v>
      </c>
      <c r="I500" s="321">
        <v>88</v>
      </c>
      <c r="J500" s="320">
        <v>2002</v>
      </c>
      <c r="K500" s="320" t="s">
        <v>1108</v>
      </c>
      <c r="L500" s="316">
        <f t="shared" si="9"/>
        <v>499</v>
      </c>
      <c r="V500" s="316" t="str">
        <f t="shared" si="8"/>
        <v xml:space="preserve"> </v>
      </c>
      <c r="X500" s="316" t="s">
        <v>965</v>
      </c>
    </row>
    <row r="501" spans="1:24">
      <c r="A501" s="320" t="s">
        <v>656</v>
      </c>
      <c r="B501" s="320" t="s">
        <v>657</v>
      </c>
      <c r="C501" s="320" t="s">
        <v>542</v>
      </c>
      <c r="D501" s="320" t="s">
        <v>521</v>
      </c>
      <c r="E501" s="320">
        <v>0.63400000000000001</v>
      </c>
      <c r="F501" s="320" t="s">
        <v>1033</v>
      </c>
      <c r="G501" s="320" t="s">
        <v>1034</v>
      </c>
      <c r="H501" s="320" t="s">
        <v>515</v>
      </c>
      <c r="I501" s="321">
        <v>90</v>
      </c>
      <c r="J501" s="320">
        <v>2010</v>
      </c>
      <c r="K501" s="320" t="s">
        <v>1109</v>
      </c>
      <c r="L501" s="316">
        <f t="shared" si="9"/>
        <v>500</v>
      </c>
      <c r="V501" s="316" t="str">
        <f t="shared" si="8"/>
        <v xml:space="preserve"> </v>
      </c>
      <c r="X501" s="316" t="s">
        <v>965</v>
      </c>
    </row>
    <row r="502" spans="1:24">
      <c r="A502" s="320" t="s">
        <v>856</v>
      </c>
      <c r="B502" s="320" t="s">
        <v>855</v>
      </c>
      <c r="C502" s="320" t="s">
        <v>483</v>
      </c>
      <c r="D502" s="320" t="s">
        <v>514</v>
      </c>
      <c r="E502" s="320">
        <v>0.72399999999999998</v>
      </c>
      <c r="F502" s="320" t="s">
        <v>1033</v>
      </c>
      <c r="G502" s="320" t="s">
        <v>1034</v>
      </c>
      <c r="H502" s="320" t="s">
        <v>515</v>
      </c>
      <c r="I502" s="321">
        <v>91</v>
      </c>
      <c r="J502" s="320">
        <v>2009</v>
      </c>
      <c r="K502" s="320" t="s">
        <v>1110</v>
      </c>
      <c r="L502" s="316">
        <f t="shared" si="9"/>
        <v>501</v>
      </c>
      <c r="V502" s="316" t="str">
        <f t="shared" si="8"/>
        <v xml:space="preserve"> </v>
      </c>
      <c r="X502" s="316" t="s">
        <v>965</v>
      </c>
    </row>
    <row r="503" spans="1:24">
      <c r="A503" s="320" t="s">
        <v>563</v>
      </c>
      <c r="B503" s="320" t="s">
        <v>559</v>
      </c>
      <c r="C503" s="320" t="s">
        <v>495</v>
      </c>
      <c r="D503" s="320" t="s">
        <v>484</v>
      </c>
      <c r="E503" s="320">
        <v>0.46300000000000002</v>
      </c>
      <c r="F503" s="320" t="s">
        <v>1033</v>
      </c>
      <c r="G503" s="320" t="s">
        <v>1034</v>
      </c>
      <c r="H503" s="320" t="s">
        <v>515</v>
      </c>
      <c r="I503" s="321">
        <v>91.343283600000007</v>
      </c>
      <c r="J503" s="320">
        <v>2010</v>
      </c>
      <c r="K503" s="320" t="s">
        <v>1111</v>
      </c>
      <c r="L503" s="316">
        <f t="shared" si="9"/>
        <v>502</v>
      </c>
      <c r="V503" s="316" t="str">
        <f t="shared" si="8"/>
        <v xml:space="preserve"> </v>
      </c>
      <c r="X503" s="316" t="s">
        <v>965</v>
      </c>
    </row>
    <row r="504" spans="1:24">
      <c r="A504" s="320" t="s">
        <v>609</v>
      </c>
      <c r="B504" s="320" t="s">
        <v>607</v>
      </c>
      <c r="C504" s="320" t="s">
        <v>542</v>
      </c>
      <c r="D504" s="320" t="s">
        <v>491</v>
      </c>
      <c r="E504" s="320">
        <v>0.55800000000000005</v>
      </c>
      <c r="F504" s="320" t="s">
        <v>1033</v>
      </c>
      <c r="G504" s="320" t="s">
        <v>1034</v>
      </c>
      <c r="H504" s="320" t="s">
        <v>515</v>
      </c>
      <c r="I504" s="321">
        <v>92.4</v>
      </c>
      <c r="J504" s="320">
        <v>2012</v>
      </c>
      <c r="K504" s="320" t="s">
        <v>1112</v>
      </c>
      <c r="L504" s="316">
        <f t="shared" si="9"/>
        <v>503</v>
      </c>
      <c r="V504" s="316" t="str">
        <f t="shared" si="8"/>
        <v xml:space="preserve"> </v>
      </c>
      <c r="X504" s="316" t="s">
        <v>965</v>
      </c>
    </row>
    <row r="505" spans="1:24">
      <c r="A505" s="320" t="s">
        <v>1015</v>
      </c>
      <c r="B505" s="320" t="s">
        <v>1016</v>
      </c>
      <c r="C505" s="320" t="s">
        <v>504</v>
      </c>
      <c r="D505" s="320" t="s">
        <v>518</v>
      </c>
      <c r="E505" s="320">
        <v>0.67500000000000004</v>
      </c>
      <c r="F505" s="320" t="s">
        <v>1033</v>
      </c>
      <c r="G505" s="320" t="s">
        <v>1034</v>
      </c>
      <c r="H505" s="320" t="s">
        <v>515</v>
      </c>
      <c r="I505" s="321">
        <v>93</v>
      </c>
      <c r="J505" s="320">
        <v>2012</v>
      </c>
      <c r="K505" s="320" t="s">
        <v>1113</v>
      </c>
      <c r="L505" s="316">
        <f t="shared" si="9"/>
        <v>504</v>
      </c>
      <c r="V505" s="316" t="str">
        <f t="shared" si="8"/>
        <v xml:space="preserve"> </v>
      </c>
      <c r="X505" s="316" t="s">
        <v>965</v>
      </c>
    </row>
    <row r="506" spans="1:24">
      <c r="A506" s="320" t="s">
        <v>889</v>
      </c>
      <c r="B506" s="320" t="s">
        <v>887</v>
      </c>
      <c r="C506" s="320" t="s">
        <v>525</v>
      </c>
      <c r="D506" s="320" t="s">
        <v>694</v>
      </c>
      <c r="E506" s="320">
        <v>0.72199999999999998</v>
      </c>
      <c r="F506" s="320" t="s">
        <v>1033</v>
      </c>
      <c r="G506" s="320" t="s">
        <v>1034</v>
      </c>
      <c r="H506" s="320" t="s">
        <v>515</v>
      </c>
      <c r="I506" s="321">
        <v>93.4</v>
      </c>
      <c r="J506" s="320">
        <v>2005</v>
      </c>
      <c r="K506" s="320" t="s">
        <v>1114</v>
      </c>
      <c r="L506" s="316">
        <f t="shared" si="9"/>
        <v>505</v>
      </c>
      <c r="V506" s="316" t="str">
        <f t="shared" si="8"/>
        <v xml:space="preserve"> </v>
      </c>
      <c r="X506" s="316" t="s">
        <v>965</v>
      </c>
    </row>
    <row r="507" spans="1:24">
      <c r="A507" s="320" t="s">
        <v>498</v>
      </c>
      <c r="B507" s="320" t="s">
        <v>482</v>
      </c>
      <c r="C507" s="320" t="s">
        <v>483</v>
      </c>
      <c r="D507" s="320" t="s">
        <v>484</v>
      </c>
      <c r="E507" s="320">
        <v>0.73</v>
      </c>
      <c r="F507" s="320" t="s">
        <v>1033</v>
      </c>
      <c r="G507" s="320" t="s">
        <v>1034</v>
      </c>
      <c r="H507" s="320" t="s">
        <v>515</v>
      </c>
      <c r="I507" s="321">
        <v>95</v>
      </c>
      <c r="J507" s="320">
        <v>2010</v>
      </c>
      <c r="K507" s="320" t="s">
        <v>1063</v>
      </c>
      <c r="L507" s="316">
        <f t="shared" si="9"/>
        <v>506</v>
      </c>
      <c r="V507" s="316" t="str">
        <f t="shared" ref="V507:V570" si="10">IF(H507=$V$1,I507," ")</f>
        <v xml:space="preserve"> </v>
      </c>
      <c r="X507" s="316" t="s">
        <v>965</v>
      </c>
    </row>
    <row r="508" spans="1:24">
      <c r="A508" s="320" t="s">
        <v>561</v>
      </c>
      <c r="B508" s="320" t="s">
        <v>559</v>
      </c>
      <c r="C508" s="320" t="s">
        <v>495</v>
      </c>
      <c r="D508" s="320" t="s">
        <v>484</v>
      </c>
      <c r="E508" s="320">
        <v>0.46300000000000002</v>
      </c>
      <c r="F508" s="320" t="s">
        <v>1033</v>
      </c>
      <c r="G508" s="320" t="s">
        <v>1034</v>
      </c>
      <c r="H508" s="320" t="s">
        <v>515</v>
      </c>
      <c r="I508" s="321">
        <v>95</v>
      </c>
      <c r="J508" s="320">
        <v>2008</v>
      </c>
      <c r="K508" s="320" t="s">
        <v>1065</v>
      </c>
      <c r="L508" s="316">
        <f t="shared" si="9"/>
        <v>507</v>
      </c>
      <c r="V508" s="316" t="str">
        <f t="shared" si="10"/>
        <v xml:space="preserve"> </v>
      </c>
      <c r="X508" s="316" t="s">
        <v>965</v>
      </c>
    </row>
    <row r="509" spans="1:24">
      <c r="A509" s="320" t="s">
        <v>697</v>
      </c>
      <c r="B509" s="320" t="s">
        <v>689</v>
      </c>
      <c r="C509" s="320" t="s">
        <v>495</v>
      </c>
      <c r="D509" s="320" t="s">
        <v>491</v>
      </c>
      <c r="E509" s="320">
        <v>0.55400000000000005</v>
      </c>
      <c r="F509" s="320" t="s">
        <v>1033</v>
      </c>
      <c r="G509" s="320" t="s">
        <v>1034</v>
      </c>
      <c r="H509" s="320" t="s">
        <v>515</v>
      </c>
      <c r="I509" s="321">
        <v>95</v>
      </c>
      <c r="J509" s="320" t="s">
        <v>1098</v>
      </c>
      <c r="K509" s="320" t="s">
        <v>1115</v>
      </c>
      <c r="L509" s="316">
        <f t="shared" si="9"/>
        <v>508</v>
      </c>
      <c r="V509" s="316" t="str">
        <f t="shared" si="10"/>
        <v xml:space="preserve"> </v>
      </c>
      <c r="X509" s="316" t="s">
        <v>965</v>
      </c>
    </row>
    <row r="510" spans="1:24">
      <c r="A510" s="320" t="s">
        <v>481</v>
      </c>
      <c r="B510" s="320" t="s">
        <v>482</v>
      </c>
      <c r="C510" s="320" t="s">
        <v>483</v>
      </c>
      <c r="D510" s="320" t="s">
        <v>484</v>
      </c>
      <c r="E510" s="320">
        <v>0.73</v>
      </c>
      <c r="F510" s="320" t="s">
        <v>1033</v>
      </c>
      <c r="G510" s="320" t="s">
        <v>1034</v>
      </c>
      <c r="H510" s="320" t="s">
        <v>515</v>
      </c>
      <c r="I510" s="321">
        <v>96.5</v>
      </c>
      <c r="J510" s="320">
        <v>2010</v>
      </c>
      <c r="K510" s="320" t="s">
        <v>1116</v>
      </c>
      <c r="L510" s="316">
        <f t="shared" si="9"/>
        <v>509</v>
      </c>
      <c r="V510" s="316" t="str">
        <f t="shared" si="10"/>
        <v xml:space="preserve"> </v>
      </c>
      <c r="X510" s="316" t="s">
        <v>965</v>
      </c>
    </row>
    <row r="511" spans="1:24">
      <c r="A511" s="320" t="s">
        <v>1028</v>
      </c>
      <c r="B511" s="320" t="s">
        <v>1029</v>
      </c>
      <c r="C511" s="320" t="s">
        <v>853</v>
      </c>
      <c r="D511" s="320" t="s">
        <v>521</v>
      </c>
      <c r="E511" s="320">
        <v>0.71299999999999997</v>
      </c>
      <c r="F511" s="320" t="s">
        <v>1033</v>
      </c>
      <c r="G511" s="320" t="s">
        <v>1034</v>
      </c>
      <c r="H511" s="320" t="s">
        <v>515</v>
      </c>
      <c r="I511" s="321">
        <v>98</v>
      </c>
      <c r="J511" s="320">
        <v>2009</v>
      </c>
      <c r="K511" s="320" t="s">
        <v>1117</v>
      </c>
      <c r="L511" s="316">
        <f t="shared" si="9"/>
        <v>510</v>
      </c>
      <c r="V511" s="316" t="str">
        <f t="shared" si="10"/>
        <v xml:space="preserve"> </v>
      </c>
      <c r="X511" s="316" t="s">
        <v>965</v>
      </c>
    </row>
    <row r="512" spans="1:24">
      <c r="A512" s="320" t="s">
        <v>751</v>
      </c>
      <c r="B512" s="320" t="s">
        <v>752</v>
      </c>
      <c r="C512" s="320" t="s">
        <v>483</v>
      </c>
      <c r="D512" s="320" t="s">
        <v>491</v>
      </c>
      <c r="E512" s="320">
        <v>0.81899999999999995</v>
      </c>
      <c r="F512" s="320" t="s">
        <v>1033</v>
      </c>
      <c r="G512" s="320" t="s">
        <v>1034</v>
      </c>
      <c r="H512" s="320" t="s">
        <v>515</v>
      </c>
      <c r="I512" s="321">
        <v>98</v>
      </c>
      <c r="J512" s="320">
        <v>2012</v>
      </c>
      <c r="K512" s="320" t="s">
        <v>1118</v>
      </c>
      <c r="L512" s="316">
        <f t="shared" si="9"/>
        <v>511</v>
      </c>
      <c r="V512" s="316" t="str">
        <f t="shared" si="10"/>
        <v xml:space="preserve"> </v>
      </c>
      <c r="X512" s="316" t="s">
        <v>965</v>
      </c>
    </row>
    <row r="513" spans="1:24">
      <c r="A513" s="320" t="s">
        <v>749</v>
      </c>
      <c r="B513" s="320" t="s">
        <v>747</v>
      </c>
      <c r="C513" s="320" t="s">
        <v>483</v>
      </c>
      <c r="D513" s="320" t="s">
        <v>491</v>
      </c>
      <c r="E513" s="320">
        <v>0.71899999999999997</v>
      </c>
      <c r="F513" s="320" t="s">
        <v>1033</v>
      </c>
      <c r="G513" s="320" t="s">
        <v>1034</v>
      </c>
      <c r="H513" s="320" t="s">
        <v>515</v>
      </c>
      <c r="I513" s="321">
        <v>99</v>
      </c>
      <c r="J513" s="320">
        <v>2012</v>
      </c>
      <c r="K513" s="320" t="s">
        <v>1118</v>
      </c>
      <c r="L513" s="316">
        <f t="shared" si="9"/>
        <v>512</v>
      </c>
      <c r="V513" s="316" t="str">
        <f t="shared" si="10"/>
        <v xml:space="preserve"> </v>
      </c>
      <c r="X513" s="316" t="s">
        <v>965</v>
      </c>
    </row>
    <row r="514" spans="1:24">
      <c r="A514" s="320" t="s">
        <v>652</v>
      </c>
      <c r="B514" s="320" t="s">
        <v>650</v>
      </c>
      <c r="C514" s="320" t="s">
        <v>579</v>
      </c>
      <c r="D514" s="320" t="s">
        <v>491</v>
      </c>
      <c r="E514" s="320">
        <v>0.65400000000000003</v>
      </c>
      <c r="F514" s="320" t="s">
        <v>1033</v>
      </c>
      <c r="G514" s="320" t="s">
        <v>1034</v>
      </c>
      <c r="H514" s="320" t="s">
        <v>515</v>
      </c>
      <c r="I514" s="321">
        <v>99</v>
      </c>
      <c r="J514" s="320">
        <v>2010</v>
      </c>
      <c r="K514" s="320" t="s">
        <v>1063</v>
      </c>
      <c r="L514" s="316">
        <f t="shared" si="9"/>
        <v>513</v>
      </c>
      <c r="V514" s="316" t="str">
        <f t="shared" si="10"/>
        <v xml:space="preserve"> </v>
      </c>
      <c r="X514" s="316" t="s">
        <v>965</v>
      </c>
    </row>
    <row r="515" spans="1:24">
      <c r="A515" s="320" t="s">
        <v>851</v>
      </c>
      <c r="B515" s="320" t="s">
        <v>852</v>
      </c>
      <c r="C515" s="320" t="s">
        <v>853</v>
      </c>
      <c r="D515" s="320" t="s">
        <v>521</v>
      </c>
      <c r="E515" s="320">
        <v>0.71199999999999997</v>
      </c>
      <c r="F515" s="320" t="s">
        <v>1033</v>
      </c>
      <c r="G515" s="320" t="s">
        <v>1034</v>
      </c>
      <c r="H515" s="320" t="s">
        <v>515</v>
      </c>
      <c r="I515" s="321">
        <v>99</v>
      </c>
      <c r="J515" s="320" t="s">
        <v>1098</v>
      </c>
      <c r="K515" s="320" t="s">
        <v>1063</v>
      </c>
      <c r="L515" s="316">
        <f t="shared" ref="L515:L578" si="11">1+L514</f>
        <v>514</v>
      </c>
      <c r="V515" s="316" t="str">
        <f t="shared" si="10"/>
        <v xml:space="preserve"> </v>
      </c>
      <c r="X515" s="316" t="s">
        <v>965</v>
      </c>
    </row>
    <row r="516" spans="1:24">
      <c r="A516" s="320" t="s">
        <v>1017</v>
      </c>
      <c r="B516" s="320" t="s">
        <v>1018</v>
      </c>
      <c r="C516" s="320" t="s">
        <v>853</v>
      </c>
      <c r="D516" s="320" t="s">
        <v>521</v>
      </c>
      <c r="E516" s="320">
        <v>0.7</v>
      </c>
      <c r="F516" s="320" t="s">
        <v>1033</v>
      </c>
      <c r="G516" s="320" t="s">
        <v>1034</v>
      </c>
      <c r="H516" s="320" t="s">
        <v>515</v>
      </c>
      <c r="I516" s="321">
        <v>100</v>
      </c>
      <c r="J516" s="320">
        <v>2009</v>
      </c>
      <c r="K516" s="320" t="s">
        <v>1119</v>
      </c>
      <c r="L516" s="316">
        <f t="shared" si="11"/>
        <v>515</v>
      </c>
      <c r="V516" s="316" t="str">
        <f t="shared" si="10"/>
        <v xml:space="preserve"> </v>
      </c>
      <c r="X516" s="316" t="s">
        <v>965</v>
      </c>
    </row>
    <row r="517" spans="1:24">
      <c r="A517" s="320" t="s">
        <v>746</v>
      </c>
      <c r="B517" s="320" t="s">
        <v>747</v>
      </c>
      <c r="C517" s="320" t="s">
        <v>483</v>
      </c>
      <c r="D517" s="320" t="s">
        <v>491</v>
      </c>
      <c r="E517" s="320">
        <v>0.71899999999999997</v>
      </c>
      <c r="F517" s="320" t="s">
        <v>1033</v>
      </c>
      <c r="G517" s="320" t="s">
        <v>1034</v>
      </c>
      <c r="H517" s="320" t="s">
        <v>515</v>
      </c>
      <c r="I517" s="321">
        <v>100</v>
      </c>
      <c r="J517" s="320">
        <v>2012</v>
      </c>
      <c r="K517" s="320" t="s">
        <v>1118</v>
      </c>
      <c r="L517" s="316">
        <f t="shared" si="11"/>
        <v>516</v>
      </c>
      <c r="V517" s="316" t="str">
        <f t="shared" si="10"/>
        <v xml:space="preserve"> </v>
      </c>
      <c r="X517" s="316" t="s">
        <v>965</v>
      </c>
    </row>
    <row r="518" spans="1:24">
      <c r="A518" s="320" t="s">
        <v>558</v>
      </c>
      <c r="B518" s="320" t="s">
        <v>559</v>
      </c>
      <c r="C518" s="320" t="s">
        <v>495</v>
      </c>
      <c r="D518" s="320" t="s">
        <v>484</v>
      </c>
      <c r="E518" s="320">
        <v>0.46300000000000002</v>
      </c>
      <c r="F518" s="320" t="s">
        <v>1033</v>
      </c>
      <c r="G518" s="320" t="s">
        <v>1034</v>
      </c>
      <c r="H518" s="320" t="s">
        <v>515</v>
      </c>
      <c r="I518" s="321">
        <v>100</v>
      </c>
      <c r="J518" s="320">
        <v>2008</v>
      </c>
      <c r="K518" s="320" t="s">
        <v>1065</v>
      </c>
      <c r="L518" s="316">
        <f t="shared" si="11"/>
        <v>517</v>
      </c>
      <c r="V518" s="316" t="str">
        <f t="shared" si="10"/>
        <v xml:space="preserve"> </v>
      </c>
      <c r="X518" s="316" t="s">
        <v>965</v>
      </c>
    </row>
    <row r="519" spans="1:24">
      <c r="A519" s="320" t="s">
        <v>886</v>
      </c>
      <c r="B519" s="320" t="s">
        <v>887</v>
      </c>
      <c r="C519" s="320" t="s">
        <v>525</v>
      </c>
      <c r="D519" s="320" t="s">
        <v>694</v>
      </c>
      <c r="E519" s="320">
        <v>0.72199999999999998</v>
      </c>
      <c r="F519" s="320" t="s">
        <v>1033</v>
      </c>
      <c r="G519" s="320" t="s">
        <v>1034</v>
      </c>
      <c r="H519" s="320" t="s">
        <v>515</v>
      </c>
      <c r="I519" s="321">
        <v>100</v>
      </c>
      <c r="J519" s="320">
        <v>2008</v>
      </c>
      <c r="K519" s="320" t="s">
        <v>1120</v>
      </c>
      <c r="L519" s="316">
        <f t="shared" si="11"/>
        <v>518</v>
      </c>
      <c r="V519" s="316" t="str">
        <f t="shared" si="10"/>
        <v xml:space="preserve"> </v>
      </c>
      <c r="X519" s="316" t="s">
        <v>965</v>
      </c>
    </row>
    <row r="520" spans="1:24">
      <c r="A520" s="320" t="s">
        <v>854</v>
      </c>
      <c r="B520" s="320" t="s">
        <v>855</v>
      </c>
      <c r="C520" s="320" t="s">
        <v>483</v>
      </c>
      <c r="D520" s="320" t="s">
        <v>491</v>
      </c>
      <c r="E520" s="320">
        <v>0.72399999999999998</v>
      </c>
      <c r="F520" s="320" t="s">
        <v>1033</v>
      </c>
      <c r="G520" s="320" t="s">
        <v>1034</v>
      </c>
      <c r="H520" s="320" t="s">
        <v>515</v>
      </c>
      <c r="I520" s="321">
        <v>100</v>
      </c>
      <c r="J520" s="320">
        <v>2003</v>
      </c>
      <c r="K520" s="320" t="s">
        <v>1121</v>
      </c>
      <c r="L520" s="316">
        <f t="shared" si="11"/>
        <v>519</v>
      </c>
      <c r="V520" s="316" t="str">
        <f t="shared" si="10"/>
        <v xml:space="preserve"> </v>
      </c>
      <c r="X520" s="316" t="s">
        <v>965</v>
      </c>
    </row>
    <row r="521" spans="1:24">
      <c r="A521" s="320" t="s">
        <v>871</v>
      </c>
      <c r="B521" s="320" t="s">
        <v>867</v>
      </c>
      <c r="C521" s="320" t="s">
        <v>504</v>
      </c>
      <c r="D521" s="320" t="s">
        <v>514</v>
      </c>
      <c r="E521" s="320">
        <v>0.69899999999999995</v>
      </c>
      <c r="F521" s="320" t="s">
        <v>1033</v>
      </c>
      <c r="G521" s="320" t="s">
        <v>1034</v>
      </c>
      <c r="H521" s="320" t="s">
        <v>515</v>
      </c>
      <c r="I521" s="321">
        <v>100</v>
      </c>
      <c r="J521" s="320">
        <v>2010</v>
      </c>
      <c r="K521" s="320" t="s">
        <v>1063</v>
      </c>
      <c r="L521" s="316">
        <f t="shared" si="11"/>
        <v>520</v>
      </c>
      <c r="V521" s="316" t="str">
        <f t="shared" si="10"/>
        <v xml:space="preserve"> </v>
      </c>
      <c r="X521" s="316" t="s">
        <v>965</v>
      </c>
    </row>
    <row r="522" spans="1:24">
      <c r="A522" s="320" t="s">
        <v>872</v>
      </c>
      <c r="B522" s="320" t="s">
        <v>867</v>
      </c>
      <c r="C522" s="320" t="s">
        <v>504</v>
      </c>
      <c r="D522" s="320" t="s">
        <v>484</v>
      </c>
      <c r="E522" s="320">
        <v>0.69899999999999995</v>
      </c>
      <c r="F522" s="320" t="s">
        <v>1033</v>
      </c>
      <c r="G522" s="320" t="s">
        <v>1034</v>
      </c>
      <c r="H522" s="320" t="s">
        <v>515</v>
      </c>
      <c r="I522" s="321">
        <v>100</v>
      </c>
      <c r="J522" s="320">
        <v>2012</v>
      </c>
      <c r="K522" s="320" t="s">
        <v>1122</v>
      </c>
      <c r="L522" s="316">
        <f t="shared" si="11"/>
        <v>521</v>
      </c>
      <c r="V522" s="316" t="str">
        <f t="shared" si="10"/>
        <v xml:space="preserve"> </v>
      </c>
      <c r="X522" s="316" t="s">
        <v>965</v>
      </c>
    </row>
    <row r="523" spans="1:24">
      <c r="A523" s="320" t="s">
        <v>500</v>
      </c>
      <c r="B523" s="320" t="s">
        <v>482</v>
      </c>
      <c r="C523" s="320" t="s">
        <v>483</v>
      </c>
      <c r="D523" s="320" t="s">
        <v>484</v>
      </c>
      <c r="E523" s="320">
        <v>0.73</v>
      </c>
      <c r="F523" s="320" t="s">
        <v>1033</v>
      </c>
      <c r="G523" s="320" t="s">
        <v>1034</v>
      </c>
      <c r="H523" s="320" t="s">
        <v>515</v>
      </c>
      <c r="I523" s="321">
        <v>100</v>
      </c>
      <c r="J523" s="320">
        <v>2002</v>
      </c>
      <c r="K523" s="320" t="s">
        <v>1123</v>
      </c>
      <c r="L523" s="316">
        <f t="shared" si="11"/>
        <v>522</v>
      </c>
      <c r="V523" s="316" t="str">
        <f t="shared" si="10"/>
        <v xml:space="preserve"> </v>
      </c>
      <c r="X523" s="316" t="s">
        <v>965</v>
      </c>
    </row>
    <row r="524" spans="1:24">
      <c r="A524" s="320" t="s">
        <v>754</v>
      </c>
      <c r="B524" s="320" t="s">
        <v>752</v>
      </c>
      <c r="C524" s="320" t="s">
        <v>483</v>
      </c>
      <c r="D524" s="320" t="s">
        <v>694</v>
      </c>
      <c r="E524" s="320">
        <v>0.81899999999999995</v>
      </c>
      <c r="F524" s="320" t="s">
        <v>1033</v>
      </c>
      <c r="G524" s="320" t="s">
        <v>1034</v>
      </c>
      <c r="H524" s="320" t="s">
        <v>515</v>
      </c>
      <c r="I524" s="321">
        <v>100</v>
      </c>
      <c r="J524" s="320">
        <v>2012</v>
      </c>
      <c r="K524" s="320" t="s">
        <v>1124</v>
      </c>
      <c r="L524" s="316">
        <f t="shared" si="11"/>
        <v>523</v>
      </c>
      <c r="V524" s="316" t="str">
        <f t="shared" si="10"/>
        <v xml:space="preserve"> </v>
      </c>
      <c r="X524" s="316" t="s">
        <v>965</v>
      </c>
    </row>
    <row r="525" spans="1:24">
      <c r="A525" s="320" t="s">
        <v>681</v>
      </c>
      <c r="B525" s="320" t="s">
        <v>679</v>
      </c>
      <c r="C525" s="320" t="s">
        <v>579</v>
      </c>
      <c r="D525" s="320" t="s">
        <v>491</v>
      </c>
      <c r="E525" s="320">
        <v>0.61699999999999999</v>
      </c>
      <c r="F525" s="320" t="s">
        <v>167</v>
      </c>
      <c r="G525" s="320" t="s">
        <v>1125</v>
      </c>
      <c r="H525" s="320" t="s">
        <v>1126</v>
      </c>
      <c r="I525" s="321">
        <v>0</v>
      </c>
      <c r="J525" s="320" t="s">
        <v>487</v>
      </c>
      <c r="K525" s="320" t="s">
        <v>488</v>
      </c>
      <c r="L525" s="316">
        <f t="shared" si="11"/>
        <v>524</v>
      </c>
      <c r="V525" s="316" t="str">
        <f t="shared" si="10"/>
        <v xml:space="preserve"> </v>
      </c>
      <c r="X525" s="316" t="s">
        <v>965</v>
      </c>
    </row>
    <row r="526" spans="1:24">
      <c r="A526" s="320" t="s">
        <v>753</v>
      </c>
      <c r="B526" s="320" t="s">
        <v>752</v>
      </c>
      <c r="C526" s="320" t="s">
        <v>483</v>
      </c>
      <c r="D526" s="320" t="s">
        <v>694</v>
      </c>
      <c r="E526" s="320">
        <v>0.81899999999999995</v>
      </c>
      <c r="F526" s="320" t="s">
        <v>167</v>
      </c>
      <c r="G526" s="320" t="s">
        <v>1125</v>
      </c>
      <c r="H526" s="320" t="s">
        <v>1126</v>
      </c>
      <c r="I526" s="321">
        <v>10.2040816</v>
      </c>
      <c r="J526" s="320" t="s">
        <v>487</v>
      </c>
      <c r="K526" s="320" t="s">
        <v>488</v>
      </c>
      <c r="L526" s="316">
        <f t="shared" si="11"/>
        <v>525</v>
      </c>
      <c r="V526" s="316" t="str">
        <f t="shared" si="10"/>
        <v xml:space="preserve"> </v>
      </c>
      <c r="X526" s="316" t="s">
        <v>965</v>
      </c>
    </row>
    <row r="527" spans="1:24">
      <c r="A527" s="320" t="s">
        <v>570</v>
      </c>
      <c r="B527" s="320" t="s">
        <v>571</v>
      </c>
      <c r="C527" s="320" t="s">
        <v>542</v>
      </c>
      <c r="D527" s="320" t="s">
        <v>514</v>
      </c>
      <c r="E527" s="320">
        <v>0.51900000000000002</v>
      </c>
      <c r="F527" s="320" t="s">
        <v>167</v>
      </c>
      <c r="G527" s="320" t="s">
        <v>1125</v>
      </c>
      <c r="H527" s="320" t="s">
        <v>1126</v>
      </c>
      <c r="I527" s="321">
        <v>29.600488400000003</v>
      </c>
      <c r="J527" s="320" t="s">
        <v>487</v>
      </c>
      <c r="K527" s="320" t="s">
        <v>488</v>
      </c>
      <c r="L527" s="316">
        <f t="shared" si="11"/>
        <v>526</v>
      </c>
      <c r="V527" s="316" t="str">
        <f t="shared" si="10"/>
        <v xml:space="preserve"> </v>
      </c>
      <c r="X527" s="316" t="s">
        <v>965</v>
      </c>
    </row>
    <row r="528" spans="1:24">
      <c r="A528" s="320" t="s">
        <v>669</v>
      </c>
      <c r="B528" s="320" t="s">
        <v>670</v>
      </c>
      <c r="C528" s="320" t="s">
        <v>525</v>
      </c>
      <c r="D528" s="320" t="s">
        <v>518</v>
      </c>
      <c r="E528" s="320">
        <v>0.622</v>
      </c>
      <c r="F528" s="320" t="s">
        <v>167</v>
      </c>
      <c r="G528" s="320" t="s">
        <v>1125</v>
      </c>
      <c r="H528" s="320" t="s">
        <v>1126</v>
      </c>
      <c r="I528" s="321">
        <v>32.691249300000003</v>
      </c>
      <c r="J528" s="320" t="s">
        <v>487</v>
      </c>
      <c r="K528" s="320" t="s">
        <v>488</v>
      </c>
      <c r="L528" s="316">
        <f t="shared" si="11"/>
        <v>527</v>
      </c>
      <c r="V528" s="316" t="str">
        <f t="shared" si="10"/>
        <v xml:space="preserve"> </v>
      </c>
      <c r="X528" s="316" t="s">
        <v>965</v>
      </c>
    </row>
    <row r="529" spans="1:24">
      <c r="A529" s="320" t="s">
        <v>500</v>
      </c>
      <c r="B529" s="320" t="s">
        <v>482</v>
      </c>
      <c r="C529" s="320" t="s">
        <v>483</v>
      </c>
      <c r="D529" s="320" t="s">
        <v>484</v>
      </c>
      <c r="E529" s="320">
        <v>0.73</v>
      </c>
      <c r="F529" s="320" t="s">
        <v>167</v>
      </c>
      <c r="G529" s="320" t="s">
        <v>1125</v>
      </c>
      <c r="H529" s="320" t="s">
        <v>1126</v>
      </c>
      <c r="I529" s="321">
        <v>37.898472599999998</v>
      </c>
      <c r="J529" s="320" t="s">
        <v>487</v>
      </c>
      <c r="K529" s="320" t="s">
        <v>488</v>
      </c>
      <c r="L529" s="316">
        <f t="shared" si="11"/>
        <v>528</v>
      </c>
      <c r="V529" s="316" t="str">
        <f t="shared" si="10"/>
        <v xml:space="preserve"> </v>
      </c>
      <c r="X529" s="316" t="s">
        <v>965</v>
      </c>
    </row>
    <row r="530" spans="1:24">
      <c r="A530" s="320" t="s">
        <v>490</v>
      </c>
      <c r="B530" s="320" t="s">
        <v>482</v>
      </c>
      <c r="C530" s="320" t="s">
        <v>483</v>
      </c>
      <c r="D530" s="320" t="s">
        <v>491</v>
      </c>
      <c r="E530" s="320">
        <v>0.73</v>
      </c>
      <c r="F530" s="320" t="s">
        <v>167</v>
      </c>
      <c r="G530" s="320" t="s">
        <v>1125</v>
      </c>
      <c r="H530" s="320" t="s">
        <v>1126</v>
      </c>
      <c r="I530" s="321">
        <v>58.376098099999993</v>
      </c>
      <c r="J530" s="320" t="s">
        <v>487</v>
      </c>
      <c r="K530" s="320" t="s">
        <v>488</v>
      </c>
      <c r="L530" s="316">
        <f t="shared" si="11"/>
        <v>529</v>
      </c>
      <c r="V530" s="316" t="str">
        <f t="shared" si="10"/>
        <v xml:space="preserve"> </v>
      </c>
      <c r="X530" s="316" t="s">
        <v>965</v>
      </c>
    </row>
    <row r="531" spans="1:24">
      <c r="A531" s="320" t="s">
        <v>638</v>
      </c>
      <c r="B531" s="320" t="s">
        <v>482</v>
      </c>
      <c r="C531" s="320" t="s">
        <v>483</v>
      </c>
      <c r="D531" s="320" t="s">
        <v>514</v>
      </c>
      <c r="E531" s="320">
        <v>0.73</v>
      </c>
      <c r="F531" s="320" t="s">
        <v>167</v>
      </c>
      <c r="G531" s="320" t="s">
        <v>1125</v>
      </c>
      <c r="H531" s="320" t="s">
        <v>1126</v>
      </c>
      <c r="I531" s="321">
        <v>62.245515900000001</v>
      </c>
      <c r="J531" s="320" t="s">
        <v>487</v>
      </c>
      <c r="K531" s="320" t="s">
        <v>488</v>
      </c>
      <c r="L531" s="316">
        <f t="shared" si="11"/>
        <v>530</v>
      </c>
      <c r="V531" s="316" t="str">
        <f t="shared" si="10"/>
        <v xml:space="preserve"> </v>
      </c>
      <c r="X531" s="316" t="s">
        <v>965</v>
      </c>
    </row>
    <row r="532" spans="1:24">
      <c r="A532" s="320" t="s">
        <v>523</v>
      </c>
      <c r="B532" s="320" t="s">
        <v>524</v>
      </c>
      <c r="C532" s="320" t="s">
        <v>525</v>
      </c>
      <c r="D532" s="320" t="s">
        <v>514</v>
      </c>
      <c r="E532" s="320">
        <v>0.71399999999999997</v>
      </c>
      <c r="F532" s="320" t="s">
        <v>167</v>
      </c>
      <c r="G532" s="320" t="s">
        <v>1125</v>
      </c>
      <c r="H532" s="320" t="s">
        <v>1126</v>
      </c>
      <c r="I532" s="321">
        <v>68.531468500000003</v>
      </c>
      <c r="J532" s="320" t="s">
        <v>487</v>
      </c>
      <c r="K532" s="320" t="s">
        <v>488</v>
      </c>
      <c r="L532" s="316">
        <f t="shared" si="11"/>
        <v>531</v>
      </c>
      <c r="V532" s="316" t="str">
        <f t="shared" si="10"/>
        <v xml:space="preserve"> </v>
      </c>
      <c r="X532" s="316" t="s">
        <v>965</v>
      </c>
    </row>
    <row r="533" spans="1:24">
      <c r="A533" s="320" t="s">
        <v>629</v>
      </c>
      <c r="B533" s="320" t="s">
        <v>627</v>
      </c>
      <c r="C533" s="320" t="s">
        <v>589</v>
      </c>
      <c r="D533" s="320" t="s">
        <v>514</v>
      </c>
      <c r="E533" s="320">
        <v>0.89300000000000002</v>
      </c>
      <c r="F533" s="320" t="s">
        <v>167</v>
      </c>
      <c r="G533" s="320" t="s">
        <v>1125</v>
      </c>
      <c r="H533" s="320" t="s">
        <v>1126</v>
      </c>
      <c r="I533" s="321">
        <v>73.833334399999998</v>
      </c>
      <c r="J533" s="320" t="s">
        <v>487</v>
      </c>
      <c r="K533" s="320" t="s">
        <v>488</v>
      </c>
      <c r="L533" s="316">
        <f t="shared" si="11"/>
        <v>532</v>
      </c>
      <c r="V533" s="316" t="str">
        <f t="shared" si="10"/>
        <v xml:space="preserve"> </v>
      </c>
      <c r="X533" s="316" t="s">
        <v>965</v>
      </c>
    </row>
    <row r="534" spans="1:24">
      <c r="A534" s="320" t="s">
        <v>493</v>
      </c>
      <c r="B534" s="320" t="s">
        <v>494</v>
      </c>
      <c r="C534" s="320" t="s">
        <v>495</v>
      </c>
      <c r="D534" s="320" t="s">
        <v>496</v>
      </c>
      <c r="E534" s="320">
        <v>0.51500000000000001</v>
      </c>
      <c r="F534" s="320" t="s">
        <v>167</v>
      </c>
      <c r="G534" s="320" t="s">
        <v>1125</v>
      </c>
      <c r="H534" s="320" t="s">
        <v>1126</v>
      </c>
      <c r="I534" s="321">
        <v>79.998920600000005</v>
      </c>
      <c r="J534" s="320" t="s">
        <v>487</v>
      </c>
      <c r="K534" s="320" t="s">
        <v>488</v>
      </c>
      <c r="L534" s="316">
        <f t="shared" si="11"/>
        <v>533</v>
      </c>
      <c r="V534" s="316" t="str">
        <f t="shared" si="10"/>
        <v xml:space="preserve"> </v>
      </c>
      <c r="X534" s="316" t="s">
        <v>965</v>
      </c>
    </row>
    <row r="535" spans="1:24">
      <c r="A535" s="320" t="s">
        <v>1127</v>
      </c>
      <c r="B535" s="320" t="s">
        <v>1128</v>
      </c>
      <c r="C535" s="320" t="s">
        <v>589</v>
      </c>
      <c r="D535" s="320" t="s">
        <v>514</v>
      </c>
      <c r="E535" s="320">
        <v>0.84</v>
      </c>
      <c r="F535" s="320" t="s">
        <v>167</v>
      </c>
      <c r="G535" s="320" t="s">
        <v>1125</v>
      </c>
      <c r="H535" s="320" t="s">
        <v>1126</v>
      </c>
      <c r="I535" s="321">
        <v>81.096408300000007</v>
      </c>
      <c r="J535" s="320" t="s">
        <v>487</v>
      </c>
      <c r="K535" s="320" t="s">
        <v>488</v>
      </c>
      <c r="L535" s="316">
        <f t="shared" si="11"/>
        <v>534</v>
      </c>
      <c r="V535" s="316" t="str">
        <f t="shared" si="10"/>
        <v xml:space="preserve"> </v>
      </c>
      <c r="X535" s="316" t="s">
        <v>965</v>
      </c>
    </row>
    <row r="536" spans="1:24">
      <c r="A536" s="320" t="s">
        <v>498</v>
      </c>
      <c r="B536" s="320" t="s">
        <v>482</v>
      </c>
      <c r="C536" s="320" t="s">
        <v>483</v>
      </c>
      <c r="D536" s="320" t="s">
        <v>484</v>
      </c>
      <c r="E536" s="320">
        <v>0.73</v>
      </c>
      <c r="F536" s="320" t="s">
        <v>167</v>
      </c>
      <c r="G536" s="320" t="s">
        <v>1125</v>
      </c>
      <c r="H536" s="320" t="s">
        <v>1126</v>
      </c>
      <c r="I536" s="321">
        <v>81.295336699999993</v>
      </c>
      <c r="J536" s="320" t="s">
        <v>487</v>
      </c>
      <c r="K536" s="320" t="s">
        <v>488</v>
      </c>
      <c r="L536" s="316">
        <f t="shared" si="11"/>
        <v>535</v>
      </c>
      <c r="V536" s="316" t="str">
        <f t="shared" si="10"/>
        <v xml:space="preserve"> </v>
      </c>
      <c r="X536" s="316" t="s">
        <v>965</v>
      </c>
    </row>
    <row r="537" spans="1:24">
      <c r="A537" s="320" t="s">
        <v>481</v>
      </c>
      <c r="B537" s="320" t="s">
        <v>482</v>
      </c>
      <c r="C537" s="320" t="s">
        <v>483</v>
      </c>
      <c r="D537" s="320" t="s">
        <v>484</v>
      </c>
      <c r="E537" s="320">
        <v>0.73</v>
      </c>
      <c r="F537" s="320" t="s">
        <v>167</v>
      </c>
      <c r="G537" s="320" t="s">
        <v>1125</v>
      </c>
      <c r="H537" s="320" t="s">
        <v>1126</v>
      </c>
      <c r="I537" s="321">
        <v>83.448403800000008</v>
      </c>
      <c r="J537" s="320" t="s">
        <v>487</v>
      </c>
      <c r="K537" s="320" t="s">
        <v>488</v>
      </c>
      <c r="L537" s="316">
        <f t="shared" si="11"/>
        <v>536</v>
      </c>
      <c r="V537" s="316" t="str">
        <f t="shared" si="10"/>
        <v xml:space="preserve"> </v>
      </c>
      <c r="X537" s="316" t="s">
        <v>965</v>
      </c>
    </row>
    <row r="538" spans="1:24">
      <c r="A538" s="320" t="s">
        <v>529</v>
      </c>
      <c r="B538" s="320" t="s">
        <v>530</v>
      </c>
      <c r="C538" s="320" t="s">
        <v>525</v>
      </c>
      <c r="D538" s="320" t="s">
        <v>514</v>
      </c>
      <c r="E538" s="320">
        <v>0.74</v>
      </c>
      <c r="F538" s="320" t="s">
        <v>167</v>
      </c>
      <c r="G538" s="320" t="s">
        <v>1125</v>
      </c>
      <c r="H538" s="320" t="s">
        <v>1126</v>
      </c>
      <c r="I538" s="321">
        <v>84.079084299999991</v>
      </c>
      <c r="J538" s="320" t="s">
        <v>487</v>
      </c>
      <c r="K538" s="320" t="s">
        <v>488</v>
      </c>
      <c r="L538" s="316">
        <f t="shared" si="11"/>
        <v>537</v>
      </c>
      <c r="V538" s="316" t="str">
        <f t="shared" si="10"/>
        <v xml:space="preserve"> </v>
      </c>
      <c r="X538" s="316" t="s">
        <v>965</v>
      </c>
    </row>
    <row r="539" spans="1:24">
      <c r="A539" s="320" t="s">
        <v>512</v>
      </c>
      <c r="B539" s="320" t="s">
        <v>513</v>
      </c>
      <c r="C539" s="320" t="s">
        <v>510</v>
      </c>
      <c r="D539" s="320" t="s">
        <v>514</v>
      </c>
      <c r="E539" s="320">
        <v>0.91100000000000003</v>
      </c>
      <c r="F539" s="320" t="s">
        <v>167</v>
      </c>
      <c r="G539" s="320" t="s">
        <v>1125</v>
      </c>
      <c r="H539" s="320" t="s">
        <v>1126</v>
      </c>
      <c r="I539" s="321">
        <v>85.249999200000005</v>
      </c>
      <c r="J539" s="320" t="s">
        <v>487</v>
      </c>
      <c r="K539" s="320" t="s">
        <v>488</v>
      </c>
      <c r="L539" s="316">
        <f t="shared" si="11"/>
        <v>538</v>
      </c>
      <c r="V539" s="316" t="str">
        <f t="shared" si="10"/>
        <v xml:space="preserve"> </v>
      </c>
      <c r="X539" s="316" t="s">
        <v>965</v>
      </c>
    </row>
    <row r="540" spans="1:24">
      <c r="A540" s="320" t="s">
        <v>520</v>
      </c>
      <c r="B540" s="320" t="s">
        <v>494</v>
      </c>
      <c r="C540" s="320" t="s">
        <v>495</v>
      </c>
      <c r="D540" s="320" t="s">
        <v>521</v>
      </c>
      <c r="E540" s="320">
        <v>0.51500000000000001</v>
      </c>
      <c r="F540" s="320" t="s">
        <v>167</v>
      </c>
      <c r="G540" s="320" t="s">
        <v>1125</v>
      </c>
      <c r="H540" s="320" t="s">
        <v>1126</v>
      </c>
      <c r="I540" s="321">
        <v>85.9923474</v>
      </c>
      <c r="J540" s="320" t="s">
        <v>487</v>
      </c>
      <c r="K540" s="320" t="s">
        <v>488</v>
      </c>
      <c r="L540" s="316">
        <f t="shared" si="11"/>
        <v>539</v>
      </c>
      <c r="V540" s="316" t="str">
        <f t="shared" si="10"/>
        <v xml:space="preserve"> </v>
      </c>
      <c r="X540" s="316" t="s">
        <v>965</v>
      </c>
    </row>
    <row r="541" spans="1:24">
      <c r="A541" s="320" t="s">
        <v>856</v>
      </c>
      <c r="B541" s="320" t="s">
        <v>855</v>
      </c>
      <c r="C541" s="320" t="s">
        <v>483</v>
      </c>
      <c r="D541" s="320" t="s">
        <v>514</v>
      </c>
      <c r="E541" s="320">
        <v>0.72399999999999998</v>
      </c>
      <c r="F541" s="320" t="s">
        <v>167</v>
      </c>
      <c r="G541" s="320" t="s">
        <v>1125</v>
      </c>
      <c r="H541" s="320" t="s">
        <v>1126</v>
      </c>
      <c r="I541" s="321">
        <v>90.013374900000002</v>
      </c>
      <c r="J541" s="320" t="s">
        <v>487</v>
      </c>
      <c r="K541" s="320" t="s">
        <v>488</v>
      </c>
      <c r="L541" s="316">
        <f t="shared" si="11"/>
        <v>540</v>
      </c>
      <c r="V541" s="316" t="str">
        <f t="shared" si="10"/>
        <v xml:space="preserve"> </v>
      </c>
      <c r="X541" s="316" t="s">
        <v>965</v>
      </c>
    </row>
    <row r="542" spans="1:24">
      <c r="A542" s="320" t="s">
        <v>739</v>
      </c>
      <c r="B542" s="320" t="s">
        <v>740</v>
      </c>
      <c r="C542" s="320" t="s">
        <v>525</v>
      </c>
      <c r="D542" s="320" t="s">
        <v>518</v>
      </c>
      <c r="E542" s="320">
        <v>0.81799999999999995</v>
      </c>
      <c r="F542" s="320" t="s">
        <v>167</v>
      </c>
      <c r="G542" s="320" t="s">
        <v>1125</v>
      </c>
      <c r="H542" s="320" t="s">
        <v>1126</v>
      </c>
      <c r="I542" s="321">
        <v>90.306122399999992</v>
      </c>
      <c r="J542" s="320" t="s">
        <v>487</v>
      </c>
      <c r="K542" s="320" t="s">
        <v>488</v>
      </c>
      <c r="L542" s="316">
        <f t="shared" si="11"/>
        <v>541</v>
      </c>
      <c r="V542" s="316" t="str">
        <f t="shared" si="10"/>
        <v xml:space="preserve"> </v>
      </c>
      <c r="X542" s="316" t="s">
        <v>965</v>
      </c>
    </row>
    <row r="543" spans="1:24">
      <c r="A543" s="320" t="s">
        <v>1471</v>
      </c>
      <c r="B543" s="320" t="s">
        <v>1014</v>
      </c>
      <c r="C543" s="320" t="s">
        <v>579</v>
      </c>
      <c r="D543" s="320" t="s">
        <v>484</v>
      </c>
      <c r="E543" s="320">
        <v>0.93799999999999994</v>
      </c>
      <c r="F543" s="320" t="s">
        <v>167</v>
      </c>
      <c r="G543" s="320" t="s">
        <v>1125</v>
      </c>
      <c r="H543" s="320" t="s">
        <v>1126</v>
      </c>
      <c r="I543" s="321">
        <v>97.500366499999998</v>
      </c>
      <c r="J543" s="320" t="s">
        <v>487</v>
      </c>
      <c r="K543" s="320" t="s">
        <v>488</v>
      </c>
      <c r="L543" s="316">
        <f t="shared" si="11"/>
        <v>542</v>
      </c>
      <c r="V543" s="316" t="str">
        <f t="shared" si="10"/>
        <v xml:space="preserve"> </v>
      </c>
      <c r="X543" s="316" t="s">
        <v>965</v>
      </c>
    </row>
    <row r="544" spans="1:24">
      <c r="A544" s="320" t="s">
        <v>909</v>
      </c>
      <c r="B544" s="320" t="s">
        <v>910</v>
      </c>
      <c r="C544" s="320" t="s">
        <v>589</v>
      </c>
      <c r="D544" s="320" t="s">
        <v>514</v>
      </c>
      <c r="E544" s="320">
        <v>0.82099999999999995</v>
      </c>
      <c r="F544" s="320" t="s">
        <v>167</v>
      </c>
      <c r="G544" s="320" t="s">
        <v>1125</v>
      </c>
      <c r="H544" s="320" t="s">
        <v>1126</v>
      </c>
      <c r="I544" s="321">
        <v>98.809523799999994</v>
      </c>
      <c r="J544" s="320" t="s">
        <v>487</v>
      </c>
      <c r="K544" s="320" t="s">
        <v>488</v>
      </c>
      <c r="L544" s="316">
        <f t="shared" si="11"/>
        <v>543</v>
      </c>
      <c r="V544" s="316" t="str">
        <f t="shared" si="10"/>
        <v xml:space="preserve"> </v>
      </c>
      <c r="X544" s="316" t="s">
        <v>965</v>
      </c>
    </row>
    <row r="545" spans="1:24">
      <c r="A545" s="320" t="s">
        <v>912</v>
      </c>
      <c r="B545" s="320" t="s">
        <v>913</v>
      </c>
      <c r="C545" s="320" t="s">
        <v>525</v>
      </c>
      <c r="D545" s="320" t="s">
        <v>518</v>
      </c>
      <c r="E545" s="320">
        <v>0.78800000000000003</v>
      </c>
      <c r="F545" s="320" t="s">
        <v>167</v>
      </c>
      <c r="G545" s="320" t="s">
        <v>1125</v>
      </c>
      <c r="H545" s="320" t="s">
        <v>1126</v>
      </c>
      <c r="I545" s="321">
        <v>99.399045399999991</v>
      </c>
      <c r="J545" s="320" t="s">
        <v>487</v>
      </c>
      <c r="K545" s="320" t="s">
        <v>488</v>
      </c>
      <c r="L545" s="316">
        <f t="shared" si="11"/>
        <v>544</v>
      </c>
      <c r="V545" s="316" t="str">
        <f t="shared" si="10"/>
        <v xml:space="preserve"> </v>
      </c>
      <c r="X545" s="316" t="s">
        <v>965</v>
      </c>
    </row>
    <row r="546" spans="1:24">
      <c r="A546" s="320" t="s">
        <v>502</v>
      </c>
      <c r="B546" s="320" t="s">
        <v>503</v>
      </c>
      <c r="C546" s="320" t="s">
        <v>504</v>
      </c>
      <c r="D546" s="320" t="s">
        <v>484</v>
      </c>
      <c r="E546" s="320">
        <v>0.90900000000000003</v>
      </c>
      <c r="F546" s="320" t="s">
        <v>167</v>
      </c>
      <c r="G546" s="320" t="s">
        <v>1125</v>
      </c>
      <c r="H546" s="320" t="s">
        <v>1126</v>
      </c>
      <c r="I546" s="321">
        <v>100</v>
      </c>
      <c r="J546" s="320" t="s">
        <v>487</v>
      </c>
      <c r="K546" s="320" t="s">
        <v>488</v>
      </c>
      <c r="L546" s="316">
        <f t="shared" si="11"/>
        <v>545</v>
      </c>
      <c r="V546" s="316" t="str">
        <f t="shared" si="10"/>
        <v xml:space="preserve"> </v>
      </c>
      <c r="X546" s="316" t="s">
        <v>965</v>
      </c>
    </row>
    <row r="547" spans="1:24">
      <c r="A547" s="320" t="s">
        <v>506</v>
      </c>
      <c r="B547" s="320" t="s">
        <v>503</v>
      </c>
      <c r="C547" s="320" t="s">
        <v>504</v>
      </c>
      <c r="D547" s="320" t="s">
        <v>484</v>
      </c>
      <c r="E547" s="320">
        <v>0.90900000000000003</v>
      </c>
      <c r="F547" s="320" t="s">
        <v>167</v>
      </c>
      <c r="G547" s="320" t="s">
        <v>1125</v>
      </c>
      <c r="H547" s="320" t="s">
        <v>1126</v>
      </c>
      <c r="I547" s="321">
        <v>100</v>
      </c>
      <c r="J547" s="320" t="s">
        <v>487</v>
      </c>
      <c r="K547" s="320" t="s">
        <v>488</v>
      </c>
      <c r="L547" s="316">
        <f t="shared" si="11"/>
        <v>546</v>
      </c>
      <c r="V547" s="316" t="str">
        <f t="shared" si="10"/>
        <v xml:space="preserve"> </v>
      </c>
      <c r="X547" s="316" t="s">
        <v>965</v>
      </c>
    </row>
    <row r="548" spans="1:24">
      <c r="A548" s="320" t="s">
        <v>517</v>
      </c>
      <c r="B548" s="320" t="s">
        <v>503</v>
      </c>
      <c r="C548" s="320" t="s">
        <v>504</v>
      </c>
      <c r="D548" s="320" t="s">
        <v>518</v>
      </c>
      <c r="E548" s="320">
        <v>0.90900000000000003</v>
      </c>
      <c r="F548" s="320" t="s">
        <v>167</v>
      </c>
      <c r="G548" s="320" t="s">
        <v>1125</v>
      </c>
      <c r="H548" s="320" t="s">
        <v>1126</v>
      </c>
      <c r="I548" s="321">
        <v>100</v>
      </c>
      <c r="J548" s="320" t="s">
        <v>487</v>
      </c>
      <c r="K548" s="320" t="s">
        <v>488</v>
      </c>
      <c r="L548" s="316">
        <f t="shared" si="11"/>
        <v>547</v>
      </c>
      <c r="V548" s="316" t="str">
        <f t="shared" si="10"/>
        <v xml:space="preserve"> </v>
      </c>
      <c r="X548" s="316" t="s">
        <v>965</v>
      </c>
    </row>
    <row r="549" spans="1:24">
      <c r="A549" s="320" t="s">
        <v>645</v>
      </c>
      <c r="B549" s="320" t="s">
        <v>642</v>
      </c>
      <c r="C549" s="320" t="s">
        <v>589</v>
      </c>
      <c r="D549" s="320" t="s">
        <v>518</v>
      </c>
      <c r="E549" s="320">
        <v>0.95499999999999996</v>
      </c>
      <c r="F549" s="320" t="s">
        <v>167</v>
      </c>
      <c r="G549" s="320" t="s">
        <v>1125</v>
      </c>
      <c r="H549" s="320" t="s">
        <v>1126</v>
      </c>
      <c r="I549" s="321">
        <v>100</v>
      </c>
      <c r="J549" s="320" t="s">
        <v>487</v>
      </c>
      <c r="K549" s="320" t="s">
        <v>488</v>
      </c>
      <c r="L549" s="316">
        <f t="shared" si="11"/>
        <v>548</v>
      </c>
      <c r="V549" s="316" t="str">
        <f t="shared" si="10"/>
        <v xml:space="preserve"> </v>
      </c>
      <c r="X549" s="316" t="s">
        <v>965</v>
      </c>
    </row>
    <row r="550" spans="1:24">
      <c r="A550" s="320" t="s">
        <v>527</v>
      </c>
      <c r="B550" s="320" t="s">
        <v>503</v>
      </c>
      <c r="C550" s="320" t="s">
        <v>504</v>
      </c>
      <c r="D550" s="320" t="s">
        <v>518</v>
      </c>
      <c r="E550" s="320">
        <v>0.90900000000000003</v>
      </c>
      <c r="F550" s="320" t="s">
        <v>167</v>
      </c>
      <c r="G550" s="320" t="s">
        <v>1125</v>
      </c>
      <c r="H550" s="320" t="s">
        <v>1126</v>
      </c>
      <c r="I550" s="321">
        <v>100</v>
      </c>
      <c r="J550" s="320" t="s">
        <v>487</v>
      </c>
      <c r="K550" s="320" t="s">
        <v>488</v>
      </c>
      <c r="L550" s="316">
        <f t="shared" si="11"/>
        <v>549</v>
      </c>
      <c r="V550" s="316" t="str">
        <f t="shared" si="10"/>
        <v xml:space="preserve"> </v>
      </c>
      <c r="X550" s="316" t="s">
        <v>965</v>
      </c>
    </row>
    <row r="551" spans="1:24">
      <c r="A551" s="320" t="s">
        <v>532</v>
      </c>
      <c r="B551" s="320" t="s">
        <v>503</v>
      </c>
      <c r="C551" s="320" t="s">
        <v>504</v>
      </c>
      <c r="D551" s="320" t="s">
        <v>518</v>
      </c>
      <c r="E551" s="320">
        <v>0.90900000000000003</v>
      </c>
      <c r="F551" s="320" t="s">
        <v>167</v>
      </c>
      <c r="G551" s="320" t="s">
        <v>1125</v>
      </c>
      <c r="H551" s="320" t="s">
        <v>1126</v>
      </c>
      <c r="I551" s="321">
        <v>100</v>
      </c>
      <c r="J551" s="320" t="s">
        <v>487</v>
      </c>
      <c r="K551" s="320" t="s">
        <v>488</v>
      </c>
      <c r="L551" s="316">
        <f t="shared" si="11"/>
        <v>550</v>
      </c>
      <c r="V551" s="316" t="str">
        <f t="shared" si="10"/>
        <v xml:space="preserve"> </v>
      </c>
      <c r="X551" s="316" t="s">
        <v>965</v>
      </c>
    </row>
    <row r="552" spans="1:24">
      <c r="A552" s="320" t="s">
        <v>534</v>
      </c>
      <c r="B552" s="320" t="s">
        <v>530</v>
      </c>
      <c r="C552" s="320" t="s">
        <v>525</v>
      </c>
      <c r="D552" s="320" t="s">
        <v>514</v>
      </c>
      <c r="E552" s="320">
        <v>0.74</v>
      </c>
      <c r="F552" s="320" t="s">
        <v>167</v>
      </c>
      <c r="G552" s="320" t="s">
        <v>1125</v>
      </c>
      <c r="H552" s="320" t="s">
        <v>1126</v>
      </c>
      <c r="I552" s="321">
        <v>100</v>
      </c>
      <c r="J552" s="320" t="s">
        <v>487</v>
      </c>
      <c r="K552" s="320" t="s">
        <v>488</v>
      </c>
      <c r="L552" s="316">
        <f t="shared" si="11"/>
        <v>551</v>
      </c>
      <c r="V552" s="316" t="str">
        <f t="shared" si="10"/>
        <v xml:space="preserve"> </v>
      </c>
      <c r="X552" s="316" t="s">
        <v>965</v>
      </c>
    </row>
    <row r="553" spans="1:24">
      <c r="A553" s="320" t="s">
        <v>535</v>
      </c>
      <c r="B553" s="320" t="s">
        <v>503</v>
      </c>
      <c r="C553" s="320" t="s">
        <v>504</v>
      </c>
      <c r="D553" s="320" t="s">
        <v>518</v>
      </c>
      <c r="E553" s="320">
        <v>0.90900000000000003</v>
      </c>
      <c r="F553" s="320" t="s">
        <v>167</v>
      </c>
      <c r="G553" s="320" t="s">
        <v>1125</v>
      </c>
      <c r="H553" s="320" t="s">
        <v>1126</v>
      </c>
      <c r="I553" s="321">
        <v>100</v>
      </c>
      <c r="J553" s="320" t="s">
        <v>487</v>
      </c>
      <c r="K553" s="320" t="s">
        <v>488</v>
      </c>
      <c r="L553" s="316">
        <f t="shared" si="11"/>
        <v>552</v>
      </c>
      <c r="V553" s="316" t="str">
        <f t="shared" si="10"/>
        <v xml:space="preserve"> </v>
      </c>
      <c r="X553" s="316" t="s">
        <v>965</v>
      </c>
    </row>
    <row r="554" spans="1:24">
      <c r="A554" s="320" t="s">
        <v>538</v>
      </c>
      <c r="B554" s="320" t="s">
        <v>503</v>
      </c>
      <c r="C554" s="320" t="s">
        <v>504</v>
      </c>
      <c r="D554" s="320" t="s">
        <v>484</v>
      </c>
      <c r="E554" s="320">
        <v>0.90900000000000003</v>
      </c>
      <c r="F554" s="320" t="s">
        <v>167</v>
      </c>
      <c r="G554" s="320" t="s">
        <v>1125</v>
      </c>
      <c r="H554" s="320" t="s">
        <v>1126</v>
      </c>
      <c r="I554" s="321">
        <v>100</v>
      </c>
      <c r="J554" s="320" t="s">
        <v>487</v>
      </c>
      <c r="K554" s="320" t="s">
        <v>488</v>
      </c>
      <c r="L554" s="316">
        <f t="shared" si="11"/>
        <v>553</v>
      </c>
      <c r="V554" s="316" t="str">
        <f t="shared" si="10"/>
        <v xml:space="preserve"> </v>
      </c>
      <c r="X554" s="316" t="s">
        <v>965</v>
      </c>
    </row>
    <row r="555" spans="1:24">
      <c r="A555" s="320" t="s">
        <v>606</v>
      </c>
      <c r="B555" s="320" t="s">
        <v>607</v>
      </c>
      <c r="C555" s="320" t="s">
        <v>542</v>
      </c>
      <c r="D555" s="320" t="s">
        <v>491</v>
      </c>
      <c r="E555" s="320">
        <v>0.55800000000000005</v>
      </c>
      <c r="F555" s="320" t="s">
        <v>1033</v>
      </c>
      <c r="G555" s="320" t="s">
        <v>1129</v>
      </c>
      <c r="H555" s="320" t="s">
        <v>522</v>
      </c>
      <c r="I555" s="321">
        <v>0</v>
      </c>
      <c r="J555" s="320">
        <v>2012</v>
      </c>
      <c r="K555" s="320" t="s">
        <v>1107</v>
      </c>
      <c r="L555" s="316">
        <f t="shared" si="11"/>
        <v>554</v>
      </c>
      <c r="V555" s="316" t="str">
        <f t="shared" si="10"/>
        <v xml:space="preserve"> </v>
      </c>
      <c r="X555" s="316" t="s">
        <v>965</v>
      </c>
    </row>
    <row r="556" spans="1:24">
      <c r="A556" s="320" t="s">
        <v>1017</v>
      </c>
      <c r="B556" s="320" t="s">
        <v>1018</v>
      </c>
      <c r="C556" s="320" t="s">
        <v>853</v>
      </c>
      <c r="D556" s="320" t="s">
        <v>521</v>
      </c>
      <c r="E556" s="320">
        <v>0.7</v>
      </c>
      <c r="F556" s="320" t="s">
        <v>1033</v>
      </c>
      <c r="G556" s="320" t="s">
        <v>1129</v>
      </c>
      <c r="H556" s="320" t="s">
        <v>522</v>
      </c>
      <c r="I556" s="321">
        <v>0</v>
      </c>
      <c r="J556" s="320">
        <v>2014</v>
      </c>
      <c r="K556" s="320" t="s">
        <v>1119</v>
      </c>
      <c r="L556" s="316">
        <f t="shared" si="11"/>
        <v>555</v>
      </c>
      <c r="V556" s="316" t="str">
        <f t="shared" si="10"/>
        <v xml:space="preserve"> </v>
      </c>
      <c r="X556" s="316" t="s">
        <v>965</v>
      </c>
    </row>
    <row r="557" spans="1:24">
      <c r="A557" s="320" t="s">
        <v>746</v>
      </c>
      <c r="B557" s="320" t="s">
        <v>747</v>
      </c>
      <c r="C557" s="320" t="s">
        <v>483</v>
      </c>
      <c r="D557" s="320" t="s">
        <v>491</v>
      </c>
      <c r="E557" s="320">
        <v>0.71899999999999997</v>
      </c>
      <c r="F557" s="320" t="s">
        <v>1033</v>
      </c>
      <c r="G557" s="320" t="s">
        <v>1129</v>
      </c>
      <c r="H557" s="320" t="s">
        <v>522</v>
      </c>
      <c r="I557" s="321">
        <v>0</v>
      </c>
      <c r="J557" s="320">
        <v>2012</v>
      </c>
      <c r="K557" s="320" t="s">
        <v>1118</v>
      </c>
      <c r="L557" s="316">
        <f t="shared" si="11"/>
        <v>556</v>
      </c>
      <c r="V557" s="316" t="str">
        <f t="shared" si="10"/>
        <v xml:space="preserve"> </v>
      </c>
      <c r="X557" s="316" t="s">
        <v>965</v>
      </c>
    </row>
    <row r="558" spans="1:24">
      <c r="A558" s="320" t="s">
        <v>1028</v>
      </c>
      <c r="B558" s="320" t="s">
        <v>1029</v>
      </c>
      <c r="C558" s="320" t="s">
        <v>853</v>
      </c>
      <c r="D558" s="320" t="s">
        <v>521</v>
      </c>
      <c r="E558" s="320">
        <v>0.71299999999999997</v>
      </c>
      <c r="F558" s="320" t="s">
        <v>1033</v>
      </c>
      <c r="G558" s="320" t="s">
        <v>1129</v>
      </c>
      <c r="H558" s="320" t="s">
        <v>522</v>
      </c>
      <c r="I558" s="321">
        <v>0</v>
      </c>
      <c r="J558" s="320">
        <v>2009</v>
      </c>
      <c r="K558" s="320" t="s">
        <v>1117</v>
      </c>
      <c r="L558" s="316">
        <f t="shared" si="11"/>
        <v>557</v>
      </c>
      <c r="V558" s="316" t="str">
        <f t="shared" si="10"/>
        <v xml:space="preserve"> </v>
      </c>
      <c r="X558" s="316" t="s">
        <v>965</v>
      </c>
    </row>
    <row r="559" spans="1:24">
      <c r="A559" s="320" t="s">
        <v>658</v>
      </c>
      <c r="B559" s="320" t="s">
        <v>659</v>
      </c>
      <c r="C559" s="320" t="s">
        <v>579</v>
      </c>
      <c r="D559" s="320" t="s">
        <v>491</v>
      </c>
      <c r="E559" s="320">
        <v>0.629</v>
      </c>
      <c r="F559" s="320" t="s">
        <v>1033</v>
      </c>
      <c r="G559" s="320" t="s">
        <v>1129</v>
      </c>
      <c r="H559" s="320" t="s">
        <v>522</v>
      </c>
      <c r="I559" s="321">
        <v>0</v>
      </c>
      <c r="J559" s="320">
        <v>2009</v>
      </c>
      <c r="K559" s="320" t="s">
        <v>1130</v>
      </c>
      <c r="L559" s="316">
        <f t="shared" si="11"/>
        <v>558</v>
      </c>
      <c r="V559" s="316" t="str">
        <f t="shared" si="10"/>
        <v xml:space="preserve"> </v>
      </c>
      <c r="X559" s="316" t="s">
        <v>965</v>
      </c>
    </row>
    <row r="560" spans="1:24">
      <c r="A560" s="320" t="s">
        <v>498</v>
      </c>
      <c r="B560" s="320" t="s">
        <v>482</v>
      </c>
      <c r="C560" s="320" t="s">
        <v>483</v>
      </c>
      <c r="D560" s="320" t="s">
        <v>484</v>
      </c>
      <c r="E560" s="320">
        <v>0.73</v>
      </c>
      <c r="F560" s="320" t="s">
        <v>1033</v>
      </c>
      <c r="G560" s="320" t="s">
        <v>1129</v>
      </c>
      <c r="H560" s="320" t="s">
        <v>522</v>
      </c>
      <c r="I560" s="321">
        <v>0</v>
      </c>
      <c r="J560" s="320">
        <v>2010</v>
      </c>
      <c r="K560" s="320" t="s">
        <v>1063</v>
      </c>
      <c r="L560" s="316">
        <f t="shared" si="11"/>
        <v>559</v>
      </c>
      <c r="V560" s="316" t="str">
        <f t="shared" si="10"/>
        <v xml:space="preserve"> </v>
      </c>
      <c r="X560" s="316" t="s">
        <v>965</v>
      </c>
    </row>
    <row r="561" spans="1:24">
      <c r="A561" s="320" t="s">
        <v>669</v>
      </c>
      <c r="B561" s="320" t="s">
        <v>670</v>
      </c>
      <c r="C561" s="320" t="s">
        <v>525</v>
      </c>
      <c r="D561" s="320" t="s">
        <v>518</v>
      </c>
      <c r="E561" s="320">
        <v>0.622</v>
      </c>
      <c r="F561" s="320" t="s">
        <v>1033</v>
      </c>
      <c r="G561" s="320" t="s">
        <v>1129</v>
      </c>
      <c r="H561" s="320" t="s">
        <v>522</v>
      </c>
      <c r="I561" s="321">
        <v>0</v>
      </c>
      <c r="J561" s="320">
        <v>2010</v>
      </c>
      <c r="K561" s="320" t="s">
        <v>1089</v>
      </c>
      <c r="L561" s="316">
        <f t="shared" si="11"/>
        <v>560</v>
      </c>
      <c r="V561" s="316" t="str">
        <f t="shared" si="10"/>
        <v xml:space="preserve"> </v>
      </c>
      <c r="X561" s="316" t="s">
        <v>965</v>
      </c>
    </row>
    <row r="562" spans="1:24">
      <c r="A562" s="320" t="s">
        <v>749</v>
      </c>
      <c r="B562" s="320" t="s">
        <v>747</v>
      </c>
      <c r="C562" s="320" t="s">
        <v>483</v>
      </c>
      <c r="D562" s="320" t="s">
        <v>491</v>
      </c>
      <c r="E562" s="320">
        <v>0.71899999999999997</v>
      </c>
      <c r="F562" s="320" t="s">
        <v>1033</v>
      </c>
      <c r="G562" s="320" t="s">
        <v>1129</v>
      </c>
      <c r="H562" s="320" t="s">
        <v>522</v>
      </c>
      <c r="I562" s="321">
        <v>0</v>
      </c>
      <c r="J562" s="320">
        <v>2012</v>
      </c>
      <c r="K562" s="320" t="s">
        <v>1118</v>
      </c>
      <c r="L562" s="316">
        <f t="shared" si="11"/>
        <v>561</v>
      </c>
      <c r="V562" s="316" t="str">
        <f t="shared" si="10"/>
        <v xml:space="preserve"> </v>
      </c>
      <c r="X562" s="316" t="s">
        <v>965</v>
      </c>
    </row>
    <row r="563" spans="1:24">
      <c r="A563" s="320" t="s">
        <v>761</v>
      </c>
      <c r="B563" s="320" t="s">
        <v>762</v>
      </c>
      <c r="C563" s="320" t="s">
        <v>483</v>
      </c>
      <c r="D563" s="320" t="s">
        <v>496</v>
      </c>
      <c r="E563" s="320">
        <v>0.74099999999999999</v>
      </c>
      <c r="F563" s="320" t="s">
        <v>1033</v>
      </c>
      <c r="G563" s="320" t="s">
        <v>1129</v>
      </c>
      <c r="H563" s="320" t="s">
        <v>522</v>
      </c>
      <c r="I563" s="321">
        <v>0</v>
      </c>
      <c r="J563" s="320">
        <v>2010</v>
      </c>
      <c r="K563" s="320" t="s">
        <v>1063</v>
      </c>
      <c r="L563" s="316">
        <f t="shared" si="11"/>
        <v>562</v>
      </c>
      <c r="V563" s="316" t="str">
        <f t="shared" si="10"/>
        <v xml:space="preserve"> </v>
      </c>
      <c r="X563" s="316" t="s">
        <v>965</v>
      </c>
    </row>
    <row r="564" spans="1:24">
      <c r="A564" s="320" t="s">
        <v>574</v>
      </c>
      <c r="B564" s="320" t="s">
        <v>575</v>
      </c>
      <c r="C564" s="320" t="s">
        <v>483</v>
      </c>
      <c r="D564" s="320" t="s">
        <v>491</v>
      </c>
      <c r="E564" s="320">
        <v>0.45600000000000002</v>
      </c>
      <c r="F564" s="320" t="s">
        <v>1033</v>
      </c>
      <c r="G564" s="320" t="s">
        <v>1129</v>
      </c>
      <c r="H564" s="320" t="s">
        <v>522</v>
      </c>
      <c r="I564" s="321">
        <v>0</v>
      </c>
      <c r="J564" s="320">
        <v>2010</v>
      </c>
      <c r="K564" s="320" t="s">
        <v>1038</v>
      </c>
      <c r="L564" s="316">
        <f t="shared" si="11"/>
        <v>563</v>
      </c>
      <c r="V564" s="316" t="str">
        <f t="shared" si="10"/>
        <v xml:space="preserve"> </v>
      </c>
      <c r="X564" s="316" t="s">
        <v>965</v>
      </c>
    </row>
    <row r="565" spans="1:24">
      <c r="A565" s="320" t="s">
        <v>697</v>
      </c>
      <c r="B565" s="320" t="s">
        <v>689</v>
      </c>
      <c r="C565" s="320" t="s">
        <v>495</v>
      </c>
      <c r="D565" s="320" t="s">
        <v>491</v>
      </c>
      <c r="E565" s="320">
        <v>0.55400000000000005</v>
      </c>
      <c r="F565" s="320" t="s">
        <v>1033</v>
      </c>
      <c r="G565" s="320" t="s">
        <v>1129</v>
      </c>
      <c r="H565" s="320" t="s">
        <v>522</v>
      </c>
      <c r="I565" s="321">
        <v>0</v>
      </c>
      <c r="J565" s="320" t="s">
        <v>1098</v>
      </c>
      <c r="K565" s="320" t="s">
        <v>1115</v>
      </c>
      <c r="L565" s="316">
        <f t="shared" si="11"/>
        <v>564</v>
      </c>
      <c r="V565" s="316" t="str">
        <f t="shared" si="10"/>
        <v xml:space="preserve"> </v>
      </c>
      <c r="X565" s="316" t="s">
        <v>965</v>
      </c>
    </row>
    <row r="566" spans="1:24">
      <c r="A566" s="320" t="s">
        <v>895</v>
      </c>
      <c r="B566" s="320" t="s">
        <v>894</v>
      </c>
      <c r="C566" s="320" t="s">
        <v>483</v>
      </c>
      <c r="D566" s="320" t="s">
        <v>521</v>
      </c>
      <c r="E566" s="320">
        <v>0.77500000000000002</v>
      </c>
      <c r="F566" s="320" t="s">
        <v>1033</v>
      </c>
      <c r="G566" s="320" t="s">
        <v>1129</v>
      </c>
      <c r="H566" s="320" t="s">
        <v>522</v>
      </c>
      <c r="I566" s="321">
        <v>0</v>
      </c>
      <c r="J566" s="320">
        <v>2008</v>
      </c>
      <c r="K566" s="320" t="s">
        <v>1131</v>
      </c>
      <c r="L566" s="316">
        <f t="shared" si="11"/>
        <v>565</v>
      </c>
      <c r="V566" s="316" t="str">
        <f t="shared" si="10"/>
        <v xml:space="preserve"> </v>
      </c>
      <c r="X566" s="316" t="s">
        <v>965</v>
      </c>
    </row>
    <row r="567" spans="1:24">
      <c r="A567" s="320" t="s">
        <v>868</v>
      </c>
      <c r="B567" s="320" t="s">
        <v>867</v>
      </c>
      <c r="C567" s="320" t="s">
        <v>504</v>
      </c>
      <c r="D567" s="320" t="s">
        <v>484</v>
      </c>
      <c r="E567" s="320">
        <v>0.69899999999999995</v>
      </c>
      <c r="F567" s="320" t="s">
        <v>1033</v>
      </c>
      <c r="G567" s="320" t="s">
        <v>1129</v>
      </c>
      <c r="H567" s="320" t="s">
        <v>522</v>
      </c>
      <c r="I567" s="321">
        <v>0</v>
      </c>
      <c r="J567" s="320">
        <v>2012</v>
      </c>
      <c r="K567" s="320" t="s">
        <v>1132</v>
      </c>
      <c r="L567" s="316">
        <f t="shared" si="11"/>
        <v>566</v>
      </c>
      <c r="V567" s="316" t="str">
        <f t="shared" si="10"/>
        <v xml:space="preserve"> </v>
      </c>
      <c r="X567" s="316" t="s">
        <v>965</v>
      </c>
    </row>
    <row r="568" spans="1:24">
      <c r="A568" s="320" t="s">
        <v>751</v>
      </c>
      <c r="B568" s="320" t="s">
        <v>752</v>
      </c>
      <c r="C568" s="320" t="s">
        <v>483</v>
      </c>
      <c r="D568" s="320" t="s">
        <v>491</v>
      </c>
      <c r="E568" s="320">
        <v>0.81899999999999995</v>
      </c>
      <c r="F568" s="320" t="s">
        <v>1033</v>
      </c>
      <c r="G568" s="320" t="s">
        <v>1129</v>
      </c>
      <c r="H568" s="320" t="s">
        <v>522</v>
      </c>
      <c r="I568" s="321">
        <v>0</v>
      </c>
      <c r="J568" s="320">
        <v>2012</v>
      </c>
      <c r="K568" s="320" t="s">
        <v>1118</v>
      </c>
      <c r="L568" s="316">
        <f t="shared" si="11"/>
        <v>567</v>
      </c>
      <c r="V568" s="316" t="str">
        <f t="shared" si="10"/>
        <v xml:space="preserve"> </v>
      </c>
      <c r="X568" s="316" t="s">
        <v>965</v>
      </c>
    </row>
    <row r="569" spans="1:24">
      <c r="A569" s="320" t="s">
        <v>555</v>
      </c>
      <c r="B569" s="320" t="s">
        <v>556</v>
      </c>
      <c r="C569" s="320" t="s">
        <v>542</v>
      </c>
      <c r="D569" s="320" t="s">
        <v>491</v>
      </c>
      <c r="E569" s="320">
        <v>0.47599999999999998</v>
      </c>
      <c r="F569" s="320" t="s">
        <v>1033</v>
      </c>
      <c r="G569" s="320" t="s">
        <v>1129</v>
      </c>
      <c r="H569" s="320" t="s">
        <v>522</v>
      </c>
      <c r="I569" s="321">
        <v>0</v>
      </c>
      <c r="J569" s="320">
        <v>2012</v>
      </c>
      <c r="K569" s="320" t="s">
        <v>1053</v>
      </c>
      <c r="L569" s="316">
        <f t="shared" si="11"/>
        <v>568</v>
      </c>
      <c r="V569" s="316" t="str">
        <f t="shared" si="10"/>
        <v xml:space="preserve"> </v>
      </c>
      <c r="X569" s="316" t="s">
        <v>965</v>
      </c>
    </row>
    <row r="570" spans="1:24">
      <c r="A570" s="320" t="s">
        <v>547</v>
      </c>
      <c r="B570" s="320" t="s">
        <v>541</v>
      </c>
      <c r="C570" s="320" t="s">
        <v>542</v>
      </c>
      <c r="D570" s="320" t="s">
        <v>514</v>
      </c>
      <c r="E570" s="320">
        <v>0.39600000000000002</v>
      </c>
      <c r="F570" s="320" t="s">
        <v>1033</v>
      </c>
      <c r="G570" s="320" t="s">
        <v>1129</v>
      </c>
      <c r="H570" s="320" t="s">
        <v>522</v>
      </c>
      <c r="I570" s="321">
        <v>0</v>
      </c>
      <c r="J570" s="320">
        <v>2012</v>
      </c>
      <c r="K570" s="320" t="s">
        <v>1039</v>
      </c>
      <c r="L570" s="316">
        <f t="shared" si="11"/>
        <v>569</v>
      </c>
      <c r="V570" s="316" t="str">
        <f t="shared" si="10"/>
        <v xml:space="preserve"> </v>
      </c>
      <c r="X570" s="316" t="s">
        <v>965</v>
      </c>
    </row>
    <row r="571" spans="1:24">
      <c r="A571" s="320" t="s">
        <v>549</v>
      </c>
      <c r="B571" s="320" t="s">
        <v>541</v>
      </c>
      <c r="C571" s="320" t="s">
        <v>542</v>
      </c>
      <c r="D571" s="320" t="s">
        <v>514</v>
      </c>
      <c r="E571" s="320">
        <v>0.39600000000000002</v>
      </c>
      <c r="F571" s="320" t="s">
        <v>1033</v>
      </c>
      <c r="G571" s="320" t="s">
        <v>1129</v>
      </c>
      <c r="H571" s="320" t="s">
        <v>522</v>
      </c>
      <c r="I571" s="321">
        <v>0</v>
      </c>
      <c r="J571" s="320">
        <v>2008</v>
      </c>
      <c r="K571" s="320" t="s">
        <v>1043</v>
      </c>
      <c r="L571" s="316">
        <f t="shared" si="11"/>
        <v>570</v>
      </c>
      <c r="V571" s="316" t="str">
        <f t="shared" ref="V571:V634" si="12">IF(H571=$V$1,I571," ")</f>
        <v xml:space="preserve"> </v>
      </c>
      <c r="X571" s="316" t="s">
        <v>965</v>
      </c>
    </row>
    <row r="572" spans="1:24">
      <c r="A572" s="320" t="s">
        <v>684</v>
      </c>
      <c r="B572" s="320" t="s">
        <v>685</v>
      </c>
      <c r="C572" s="320" t="s">
        <v>495</v>
      </c>
      <c r="D572" s="320" t="s">
        <v>491</v>
      </c>
      <c r="E572" s="320">
        <v>0.51500000000000001</v>
      </c>
      <c r="F572" s="320" t="s">
        <v>1033</v>
      </c>
      <c r="G572" s="320" t="s">
        <v>1129</v>
      </c>
      <c r="H572" s="320" t="s">
        <v>522</v>
      </c>
      <c r="I572" s="321">
        <v>0</v>
      </c>
      <c r="J572" s="320">
        <v>2010</v>
      </c>
      <c r="K572" s="320" t="s">
        <v>1063</v>
      </c>
      <c r="L572" s="316">
        <f t="shared" si="11"/>
        <v>571</v>
      </c>
      <c r="V572" s="316" t="str">
        <f t="shared" si="12"/>
        <v xml:space="preserve"> </v>
      </c>
      <c r="X572" s="316" t="s">
        <v>965</v>
      </c>
    </row>
    <row r="573" spans="1:24">
      <c r="A573" s="320" t="s">
        <v>897</v>
      </c>
      <c r="B573" s="320" t="s">
        <v>894</v>
      </c>
      <c r="C573" s="320" t="s">
        <v>483</v>
      </c>
      <c r="D573" s="320" t="s">
        <v>521</v>
      </c>
      <c r="E573" s="320">
        <v>0.77500000000000002</v>
      </c>
      <c r="F573" s="320" t="s">
        <v>1033</v>
      </c>
      <c r="G573" s="320" t="s">
        <v>1129</v>
      </c>
      <c r="H573" s="320" t="s">
        <v>522</v>
      </c>
      <c r="I573" s="321">
        <v>0</v>
      </c>
      <c r="J573" s="320">
        <v>2009</v>
      </c>
      <c r="K573" s="320" t="s">
        <v>1133</v>
      </c>
      <c r="L573" s="316">
        <f t="shared" si="11"/>
        <v>572</v>
      </c>
      <c r="V573" s="316" t="str">
        <f t="shared" si="12"/>
        <v xml:space="preserve"> </v>
      </c>
      <c r="X573" s="316" t="s">
        <v>965</v>
      </c>
    </row>
    <row r="574" spans="1:24">
      <c r="A574" s="320" t="s">
        <v>886</v>
      </c>
      <c r="B574" s="320" t="s">
        <v>887</v>
      </c>
      <c r="C574" s="320" t="s">
        <v>525</v>
      </c>
      <c r="D574" s="320" t="s">
        <v>694</v>
      </c>
      <c r="E574" s="320">
        <v>0.72199999999999998</v>
      </c>
      <c r="F574" s="320" t="s">
        <v>1033</v>
      </c>
      <c r="G574" s="320" t="s">
        <v>1129</v>
      </c>
      <c r="H574" s="320" t="s">
        <v>522</v>
      </c>
      <c r="I574" s="321">
        <v>0</v>
      </c>
      <c r="J574" s="320">
        <v>2008</v>
      </c>
      <c r="K574" s="320" t="s">
        <v>1120</v>
      </c>
      <c r="L574" s="316">
        <f t="shared" si="11"/>
        <v>573</v>
      </c>
      <c r="V574" s="316" t="str">
        <f t="shared" si="12"/>
        <v xml:space="preserve"> </v>
      </c>
      <c r="X574" s="316" t="s">
        <v>965</v>
      </c>
    </row>
    <row r="575" spans="1:24">
      <c r="A575" s="320" t="s">
        <v>656</v>
      </c>
      <c r="B575" s="320" t="s">
        <v>657</v>
      </c>
      <c r="C575" s="320" t="s">
        <v>542</v>
      </c>
      <c r="D575" s="320" t="s">
        <v>521</v>
      </c>
      <c r="E575" s="320">
        <v>0.63400000000000001</v>
      </c>
      <c r="F575" s="320" t="s">
        <v>1033</v>
      </c>
      <c r="G575" s="320" t="s">
        <v>1129</v>
      </c>
      <c r="H575" s="320" t="s">
        <v>522</v>
      </c>
      <c r="I575" s="321">
        <v>0</v>
      </c>
      <c r="J575" s="320">
        <v>2010</v>
      </c>
      <c r="K575" s="320" t="s">
        <v>1134</v>
      </c>
      <c r="L575" s="316">
        <f t="shared" si="11"/>
        <v>574</v>
      </c>
      <c r="V575" s="316" t="str">
        <f t="shared" si="12"/>
        <v xml:space="preserve"> </v>
      </c>
      <c r="X575" s="316" t="s">
        <v>965</v>
      </c>
    </row>
    <row r="576" spans="1:24">
      <c r="A576" s="320" t="s">
        <v>562</v>
      </c>
      <c r="B576" s="320" t="s">
        <v>559</v>
      </c>
      <c r="C576" s="320" t="s">
        <v>495</v>
      </c>
      <c r="D576" s="320" t="s">
        <v>484</v>
      </c>
      <c r="E576" s="320">
        <v>0.46300000000000002</v>
      </c>
      <c r="F576" s="320" t="s">
        <v>1033</v>
      </c>
      <c r="G576" s="320" t="s">
        <v>1129</v>
      </c>
      <c r="H576" s="320" t="s">
        <v>522</v>
      </c>
      <c r="I576" s="321">
        <v>0</v>
      </c>
      <c r="J576" s="320">
        <v>2010</v>
      </c>
      <c r="K576" s="320" t="s">
        <v>1063</v>
      </c>
      <c r="L576" s="316">
        <f t="shared" si="11"/>
        <v>575</v>
      </c>
      <c r="V576" s="316" t="str">
        <f t="shared" si="12"/>
        <v xml:space="preserve"> </v>
      </c>
      <c r="X576" s="316" t="s">
        <v>965</v>
      </c>
    </row>
    <row r="577" spans="1:24">
      <c r="A577" s="320" t="s">
        <v>898</v>
      </c>
      <c r="B577" s="320" t="s">
        <v>894</v>
      </c>
      <c r="C577" s="320" t="s">
        <v>483</v>
      </c>
      <c r="D577" s="320" t="s">
        <v>484</v>
      </c>
      <c r="E577" s="320">
        <v>0.77500000000000002</v>
      </c>
      <c r="F577" s="320" t="s">
        <v>1033</v>
      </c>
      <c r="G577" s="320" t="s">
        <v>1129</v>
      </c>
      <c r="H577" s="320" t="s">
        <v>522</v>
      </c>
      <c r="I577" s="321">
        <v>0</v>
      </c>
      <c r="J577" s="320">
        <v>2002</v>
      </c>
      <c r="K577" s="320" t="s">
        <v>1135</v>
      </c>
      <c r="L577" s="316">
        <f t="shared" si="11"/>
        <v>576</v>
      </c>
      <c r="V577" s="316" t="str">
        <f t="shared" si="12"/>
        <v xml:space="preserve"> </v>
      </c>
      <c r="X577" s="316" t="s">
        <v>965</v>
      </c>
    </row>
    <row r="578" spans="1:24">
      <c r="A578" s="320" t="s">
        <v>869</v>
      </c>
      <c r="B578" s="320" t="s">
        <v>867</v>
      </c>
      <c r="C578" s="320" t="s">
        <v>504</v>
      </c>
      <c r="D578" s="320" t="s">
        <v>484</v>
      </c>
      <c r="E578" s="320">
        <v>0.69899999999999995</v>
      </c>
      <c r="F578" s="320" t="s">
        <v>1033</v>
      </c>
      <c r="G578" s="320" t="s">
        <v>1129</v>
      </c>
      <c r="H578" s="320" t="s">
        <v>522</v>
      </c>
      <c r="I578" s="321">
        <v>0</v>
      </c>
      <c r="J578" s="320">
        <v>2011</v>
      </c>
      <c r="K578" s="320" t="s">
        <v>1136</v>
      </c>
      <c r="L578" s="316">
        <f t="shared" si="11"/>
        <v>577</v>
      </c>
      <c r="V578" s="316" t="str">
        <f t="shared" si="12"/>
        <v xml:space="preserve"> </v>
      </c>
      <c r="X578" s="316" t="s">
        <v>965</v>
      </c>
    </row>
    <row r="579" spans="1:24">
      <c r="A579" s="320" t="s">
        <v>604</v>
      </c>
      <c r="B579" s="320" t="s">
        <v>605</v>
      </c>
      <c r="C579" s="320" t="s">
        <v>483</v>
      </c>
      <c r="D579" s="320" t="s">
        <v>491</v>
      </c>
      <c r="E579" s="320">
        <v>0.58099999999999996</v>
      </c>
      <c r="F579" s="320" t="s">
        <v>1033</v>
      </c>
      <c r="G579" s="320" t="s">
        <v>1129</v>
      </c>
      <c r="H579" s="320" t="s">
        <v>522</v>
      </c>
      <c r="I579" s="321">
        <v>0</v>
      </c>
      <c r="J579" s="320">
        <v>2012</v>
      </c>
      <c r="K579" s="320" t="s">
        <v>1090</v>
      </c>
      <c r="L579" s="316">
        <f t="shared" ref="L579:L642" si="13">1+L578</f>
        <v>578</v>
      </c>
      <c r="V579" s="316" t="str">
        <f t="shared" si="12"/>
        <v xml:space="preserve"> </v>
      </c>
      <c r="X579" s="316" t="s">
        <v>965</v>
      </c>
    </row>
    <row r="580" spans="1:24">
      <c r="A580" s="320" t="s">
        <v>854</v>
      </c>
      <c r="B580" s="320" t="s">
        <v>855</v>
      </c>
      <c r="C580" s="320" t="s">
        <v>483</v>
      </c>
      <c r="D580" s="320" t="s">
        <v>491</v>
      </c>
      <c r="E580" s="320">
        <v>0.72399999999999998</v>
      </c>
      <c r="F580" s="320" t="s">
        <v>1033</v>
      </c>
      <c r="G580" s="320" t="s">
        <v>1129</v>
      </c>
      <c r="H580" s="320" t="s">
        <v>522</v>
      </c>
      <c r="I580" s="321">
        <v>0</v>
      </c>
      <c r="J580" s="320">
        <v>2007</v>
      </c>
      <c r="K580" s="320" t="s">
        <v>1137</v>
      </c>
      <c r="L580" s="316">
        <f t="shared" si="13"/>
        <v>579</v>
      </c>
      <c r="V580" s="316" t="str">
        <f t="shared" si="12"/>
        <v xml:space="preserve"> </v>
      </c>
      <c r="X580" s="316" t="s">
        <v>965</v>
      </c>
    </row>
    <row r="581" spans="1:24">
      <c r="A581" s="320" t="s">
        <v>899</v>
      </c>
      <c r="B581" s="320" t="s">
        <v>894</v>
      </c>
      <c r="C581" s="320" t="s">
        <v>483</v>
      </c>
      <c r="D581" s="320" t="s">
        <v>514</v>
      </c>
      <c r="E581" s="320">
        <v>0.77500000000000002</v>
      </c>
      <c r="F581" s="320" t="s">
        <v>1033</v>
      </c>
      <c r="G581" s="320" t="s">
        <v>1129</v>
      </c>
      <c r="H581" s="320" t="s">
        <v>522</v>
      </c>
      <c r="I581" s="321">
        <v>0</v>
      </c>
      <c r="J581" s="320">
        <v>2011</v>
      </c>
      <c r="K581" s="320" t="s">
        <v>1138</v>
      </c>
      <c r="L581" s="316">
        <f t="shared" si="13"/>
        <v>580</v>
      </c>
      <c r="V581" s="316" t="str">
        <f t="shared" si="12"/>
        <v xml:space="preserve"> </v>
      </c>
      <c r="X581" s="316" t="s">
        <v>965</v>
      </c>
    </row>
    <row r="582" spans="1:24">
      <c r="A582" s="320" t="s">
        <v>889</v>
      </c>
      <c r="B582" s="320" t="s">
        <v>887</v>
      </c>
      <c r="C582" s="320" t="s">
        <v>525</v>
      </c>
      <c r="D582" s="320" t="s">
        <v>694</v>
      </c>
      <c r="E582" s="320">
        <v>0.72199999999999998</v>
      </c>
      <c r="F582" s="320" t="s">
        <v>1033</v>
      </c>
      <c r="G582" s="320" t="s">
        <v>1129</v>
      </c>
      <c r="H582" s="320" t="s">
        <v>522</v>
      </c>
      <c r="I582" s="321">
        <v>0</v>
      </c>
      <c r="J582" s="320">
        <v>2005</v>
      </c>
      <c r="K582" s="320" t="s">
        <v>1114</v>
      </c>
      <c r="L582" s="316">
        <f t="shared" si="13"/>
        <v>581</v>
      </c>
      <c r="V582" s="316" t="str">
        <f t="shared" si="12"/>
        <v xml:space="preserve"> </v>
      </c>
      <c r="X582" s="316" t="s">
        <v>965</v>
      </c>
    </row>
    <row r="583" spans="1:24">
      <c r="A583" s="320" t="s">
        <v>1069</v>
      </c>
      <c r="B583" s="320" t="s">
        <v>1070</v>
      </c>
      <c r="C583" s="320" t="s">
        <v>495</v>
      </c>
      <c r="D583" s="320" t="s">
        <v>518</v>
      </c>
      <c r="E583" s="320">
        <v>0.374</v>
      </c>
      <c r="F583" s="320" t="s">
        <v>1033</v>
      </c>
      <c r="G583" s="320" t="s">
        <v>1129</v>
      </c>
      <c r="H583" s="320" t="s">
        <v>522</v>
      </c>
      <c r="I583" s="321">
        <v>0</v>
      </c>
      <c r="J583" s="320">
        <v>2013</v>
      </c>
      <c r="K583" s="320" t="s">
        <v>1071</v>
      </c>
      <c r="L583" s="316">
        <f t="shared" si="13"/>
        <v>582</v>
      </c>
      <c r="V583" s="316" t="str">
        <f t="shared" si="12"/>
        <v xml:space="preserve"> </v>
      </c>
      <c r="X583" s="316" t="s">
        <v>965</v>
      </c>
    </row>
    <row r="584" spans="1:24">
      <c r="A584" s="320" t="s">
        <v>1054</v>
      </c>
      <c r="B584" s="320" t="s">
        <v>1055</v>
      </c>
      <c r="C584" s="320" t="s">
        <v>542</v>
      </c>
      <c r="D584" s="320" t="s">
        <v>491</v>
      </c>
      <c r="E584" s="320">
        <v>0.45600000000000002</v>
      </c>
      <c r="F584" s="320" t="s">
        <v>1033</v>
      </c>
      <c r="G584" s="320" t="s">
        <v>1129</v>
      </c>
      <c r="H584" s="320" t="s">
        <v>522</v>
      </c>
      <c r="I584" s="321">
        <v>0</v>
      </c>
      <c r="J584" s="320">
        <v>2012</v>
      </c>
      <c r="K584" s="320" t="s">
        <v>1139</v>
      </c>
      <c r="L584" s="316">
        <f t="shared" si="13"/>
        <v>583</v>
      </c>
      <c r="V584" s="316" t="str">
        <f t="shared" si="12"/>
        <v xml:space="preserve"> </v>
      </c>
      <c r="X584" s="316" t="s">
        <v>965</v>
      </c>
    </row>
    <row r="585" spans="1:24">
      <c r="A585" s="320" t="s">
        <v>1140</v>
      </c>
      <c r="B585" s="320" t="s">
        <v>1070</v>
      </c>
      <c r="C585" s="320" t="s">
        <v>495</v>
      </c>
      <c r="D585" s="320" t="s">
        <v>521</v>
      </c>
      <c r="E585" s="320">
        <v>0.374</v>
      </c>
      <c r="F585" s="320" t="s">
        <v>1033</v>
      </c>
      <c r="G585" s="320" t="s">
        <v>1129</v>
      </c>
      <c r="H585" s="320" t="s">
        <v>522</v>
      </c>
      <c r="I585" s="321">
        <v>0</v>
      </c>
      <c r="J585" s="320">
        <v>2013</v>
      </c>
      <c r="K585" s="320" t="s">
        <v>1141</v>
      </c>
      <c r="L585" s="316">
        <f t="shared" si="13"/>
        <v>584</v>
      </c>
      <c r="V585" s="316" t="str">
        <f t="shared" si="12"/>
        <v xml:space="preserve"> </v>
      </c>
      <c r="X585" s="316" t="s">
        <v>965</v>
      </c>
    </row>
    <row r="586" spans="1:24">
      <c r="A586" s="320" t="s">
        <v>568</v>
      </c>
      <c r="B586" s="320" t="s">
        <v>566</v>
      </c>
      <c r="C586" s="320" t="s">
        <v>542</v>
      </c>
      <c r="D586" s="320" t="s">
        <v>521</v>
      </c>
      <c r="E586" s="320">
        <v>0.47099999999999997</v>
      </c>
      <c r="F586" s="320" t="s">
        <v>1033</v>
      </c>
      <c r="G586" s="320" t="s">
        <v>1129</v>
      </c>
      <c r="H586" s="320" t="s">
        <v>522</v>
      </c>
      <c r="I586" s="321">
        <v>0</v>
      </c>
      <c r="J586" s="320">
        <v>2007</v>
      </c>
      <c r="K586" s="320" t="s">
        <v>1142</v>
      </c>
      <c r="L586" s="316">
        <f t="shared" si="13"/>
        <v>585</v>
      </c>
      <c r="V586" s="316" t="str">
        <f t="shared" si="12"/>
        <v xml:space="preserve"> </v>
      </c>
      <c r="X586" s="316" t="s">
        <v>965</v>
      </c>
    </row>
    <row r="587" spans="1:24">
      <c r="A587" s="320" t="s">
        <v>493</v>
      </c>
      <c r="B587" s="320" t="s">
        <v>494</v>
      </c>
      <c r="C587" s="320" t="s">
        <v>495</v>
      </c>
      <c r="D587" s="320" t="s">
        <v>496</v>
      </c>
      <c r="E587" s="320">
        <v>0.51500000000000001</v>
      </c>
      <c r="F587" s="320" t="s">
        <v>1033</v>
      </c>
      <c r="G587" s="320" t="s">
        <v>1129</v>
      </c>
      <c r="H587" s="320" t="s">
        <v>522</v>
      </c>
      <c r="I587" s="321">
        <v>0</v>
      </c>
      <c r="J587" s="320">
        <v>2012</v>
      </c>
      <c r="K587" s="320" t="s">
        <v>1143</v>
      </c>
      <c r="L587" s="316">
        <f t="shared" si="13"/>
        <v>586</v>
      </c>
      <c r="V587" s="316" t="str">
        <f t="shared" si="12"/>
        <v xml:space="preserve"> </v>
      </c>
      <c r="X587" s="316" t="s">
        <v>965</v>
      </c>
    </row>
    <row r="588" spans="1:24">
      <c r="A588" s="320" t="s">
        <v>563</v>
      </c>
      <c r="B588" s="320" t="s">
        <v>559</v>
      </c>
      <c r="C588" s="320" t="s">
        <v>495</v>
      </c>
      <c r="D588" s="320" t="s">
        <v>484</v>
      </c>
      <c r="E588" s="320">
        <v>0.46300000000000002</v>
      </c>
      <c r="F588" s="320" t="s">
        <v>1033</v>
      </c>
      <c r="G588" s="320" t="s">
        <v>1129</v>
      </c>
      <c r="H588" s="320" t="s">
        <v>522</v>
      </c>
      <c r="I588" s="321">
        <v>0</v>
      </c>
      <c r="J588" s="320">
        <v>2010</v>
      </c>
      <c r="K588" s="320" t="s">
        <v>1111</v>
      </c>
      <c r="L588" s="316">
        <f t="shared" si="13"/>
        <v>587</v>
      </c>
      <c r="V588" s="316" t="str">
        <f t="shared" si="12"/>
        <v xml:space="preserve"> </v>
      </c>
      <c r="X588" s="316" t="s">
        <v>965</v>
      </c>
    </row>
    <row r="589" spans="1:24">
      <c r="A589" s="320" t="s">
        <v>883</v>
      </c>
      <c r="B589" s="320" t="s">
        <v>882</v>
      </c>
      <c r="C589" s="320" t="s">
        <v>525</v>
      </c>
      <c r="D589" s="320" t="s">
        <v>514</v>
      </c>
      <c r="E589" s="320">
        <v>0.76900000000000002</v>
      </c>
      <c r="F589" s="320" t="s">
        <v>1033</v>
      </c>
      <c r="G589" s="320" t="s">
        <v>1129</v>
      </c>
      <c r="H589" s="320" t="s">
        <v>522</v>
      </c>
      <c r="I589" s="321">
        <v>0</v>
      </c>
      <c r="J589" s="320">
        <v>2014</v>
      </c>
      <c r="K589" s="320" t="s">
        <v>1144</v>
      </c>
      <c r="L589" s="316">
        <f t="shared" si="13"/>
        <v>588</v>
      </c>
      <c r="V589" s="316" t="str">
        <f t="shared" si="12"/>
        <v xml:space="preserve"> </v>
      </c>
      <c r="X589" s="316" t="s">
        <v>965</v>
      </c>
    </row>
    <row r="590" spans="1:24">
      <c r="A590" s="320" t="s">
        <v>608</v>
      </c>
      <c r="B590" s="320" t="s">
        <v>607</v>
      </c>
      <c r="C590" s="320" t="s">
        <v>542</v>
      </c>
      <c r="D590" s="320" t="s">
        <v>491</v>
      </c>
      <c r="E590" s="320">
        <v>0.55800000000000005</v>
      </c>
      <c r="F590" s="320" t="s">
        <v>1033</v>
      </c>
      <c r="G590" s="320" t="s">
        <v>1129</v>
      </c>
      <c r="H590" s="320" t="s">
        <v>522</v>
      </c>
      <c r="I590" s="321">
        <v>0</v>
      </c>
      <c r="J590" s="320">
        <v>2011</v>
      </c>
      <c r="K590" s="320" t="s">
        <v>1145</v>
      </c>
      <c r="L590" s="316">
        <f t="shared" si="13"/>
        <v>589</v>
      </c>
      <c r="V590" s="316" t="str">
        <f t="shared" si="12"/>
        <v xml:space="preserve"> </v>
      </c>
      <c r="X590" s="316" t="s">
        <v>965</v>
      </c>
    </row>
    <row r="591" spans="1:24">
      <c r="A591" s="320" t="s">
        <v>871</v>
      </c>
      <c r="B591" s="320" t="s">
        <v>867</v>
      </c>
      <c r="C591" s="320" t="s">
        <v>504</v>
      </c>
      <c r="D591" s="320" t="s">
        <v>514</v>
      </c>
      <c r="E591" s="320">
        <v>0.69899999999999995</v>
      </c>
      <c r="F591" s="320" t="s">
        <v>1033</v>
      </c>
      <c r="G591" s="320" t="s">
        <v>1129</v>
      </c>
      <c r="H591" s="320" t="s">
        <v>522</v>
      </c>
      <c r="I591" s="321">
        <v>0</v>
      </c>
      <c r="J591" s="320">
        <v>2010</v>
      </c>
      <c r="K591" s="320" t="s">
        <v>1063</v>
      </c>
      <c r="L591" s="316">
        <f t="shared" si="13"/>
        <v>590</v>
      </c>
      <c r="V591" s="316" t="str">
        <f t="shared" si="12"/>
        <v xml:space="preserve"> </v>
      </c>
      <c r="X591" s="316" t="s">
        <v>965</v>
      </c>
    </row>
    <row r="592" spans="1:24">
      <c r="A592" s="320" t="s">
        <v>569</v>
      </c>
      <c r="B592" s="320" t="s">
        <v>566</v>
      </c>
      <c r="C592" s="320" t="s">
        <v>542</v>
      </c>
      <c r="D592" s="320" t="s">
        <v>491</v>
      </c>
      <c r="E592" s="320">
        <v>0.47099999999999997</v>
      </c>
      <c r="F592" s="320" t="s">
        <v>1033</v>
      </c>
      <c r="G592" s="320" t="s">
        <v>1129</v>
      </c>
      <c r="H592" s="320" t="s">
        <v>522</v>
      </c>
      <c r="I592" s="321">
        <v>0</v>
      </c>
      <c r="J592" s="320">
        <v>2012</v>
      </c>
      <c r="K592" s="320" t="s">
        <v>1106</v>
      </c>
      <c r="L592" s="316">
        <f t="shared" si="13"/>
        <v>591</v>
      </c>
      <c r="V592" s="316" t="str">
        <f t="shared" si="12"/>
        <v xml:space="preserve"> </v>
      </c>
      <c r="X592" s="316" t="s">
        <v>965</v>
      </c>
    </row>
    <row r="593" spans="1:24">
      <c r="A593" s="320" t="s">
        <v>763</v>
      </c>
      <c r="B593" s="320" t="s">
        <v>762</v>
      </c>
      <c r="C593" s="320" t="s">
        <v>483</v>
      </c>
      <c r="D593" s="320" t="s">
        <v>496</v>
      </c>
      <c r="E593" s="320">
        <v>0.74099999999999999</v>
      </c>
      <c r="F593" s="320" t="s">
        <v>1033</v>
      </c>
      <c r="G593" s="320" t="s">
        <v>1129</v>
      </c>
      <c r="H593" s="320" t="s">
        <v>522</v>
      </c>
      <c r="I593" s="321">
        <v>0</v>
      </c>
      <c r="J593" s="320" t="s">
        <v>1098</v>
      </c>
      <c r="K593" s="320" t="s">
        <v>1146</v>
      </c>
      <c r="L593" s="316">
        <f t="shared" si="13"/>
        <v>592</v>
      </c>
      <c r="V593" s="316" t="str">
        <f t="shared" si="12"/>
        <v xml:space="preserve"> </v>
      </c>
      <c r="X593" s="316" t="s">
        <v>965</v>
      </c>
    </row>
    <row r="594" spans="1:24">
      <c r="A594" s="320" t="s">
        <v>631</v>
      </c>
      <c r="B594" s="320" t="s">
        <v>632</v>
      </c>
      <c r="C594" s="320" t="s">
        <v>483</v>
      </c>
      <c r="D594" s="320" t="s">
        <v>491</v>
      </c>
      <c r="E594" s="320">
        <v>0.59899999999999998</v>
      </c>
      <c r="F594" s="320" t="s">
        <v>1033</v>
      </c>
      <c r="G594" s="320" t="s">
        <v>1129</v>
      </c>
      <c r="H594" s="320" t="s">
        <v>522</v>
      </c>
      <c r="I594" s="321">
        <v>0</v>
      </c>
      <c r="J594" s="320">
        <v>2010</v>
      </c>
      <c r="K594" s="320" t="s">
        <v>1063</v>
      </c>
      <c r="L594" s="316">
        <f t="shared" si="13"/>
        <v>593</v>
      </c>
      <c r="V594" s="316" t="str">
        <f t="shared" si="12"/>
        <v xml:space="preserve"> </v>
      </c>
      <c r="X594" s="316" t="s">
        <v>965</v>
      </c>
    </row>
    <row r="595" spans="1:24">
      <c r="A595" s="320" t="s">
        <v>553</v>
      </c>
      <c r="B595" s="320" t="s">
        <v>554</v>
      </c>
      <c r="C595" s="320" t="s">
        <v>542</v>
      </c>
      <c r="D595" s="320" t="s">
        <v>491</v>
      </c>
      <c r="E595" s="320">
        <v>0.32700000000000001</v>
      </c>
      <c r="F595" s="320" t="s">
        <v>1033</v>
      </c>
      <c r="G595" s="320" t="s">
        <v>1129</v>
      </c>
      <c r="H595" s="320" t="s">
        <v>522</v>
      </c>
      <c r="I595" s="321">
        <v>0</v>
      </c>
      <c r="J595" s="320">
        <v>2004</v>
      </c>
      <c r="K595" s="320" t="s">
        <v>1147</v>
      </c>
      <c r="L595" s="316">
        <f t="shared" si="13"/>
        <v>594</v>
      </c>
      <c r="V595" s="316" t="str">
        <f t="shared" si="12"/>
        <v xml:space="preserve"> </v>
      </c>
      <c r="X595" s="316" t="s">
        <v>965</v>
      </c>
    </row>
    <row r="596" spans="1:24">
      <c r="A596" s="320" t="s">
        <v>624</v>
      </c>
      <c r="B596" s="320" t="s">
        <v>625</v>
      </c>
      <c r="C596" s="320" t="s">
        <v>495</v>
      </c>
      <c r="D596" s="320" t="s">
        <v>491</v>
      </c>
      <c r="E596" s="320">
        <v>0.71499999999999997</v>
      </c>
      <c r="F596" s="320" t="s">
        <v>1033</v>
      </c>
      <c r="G596" s="320" t="s">
        <v>1129</v>
      </c>
      <c r="H596" s="320" t="s">
        <v>522</v>
      </c>
      <c r="I596" s="321">
        <v>0</v>
      </c>
      <c r="J596" s="320">
        <v>2007</v>
      </c>
      <c r="K596" s="320" t="s">
        <v>1148</v>
      </c>
      <c r="L596" s="316">
        <f t="shared" si="13"/>
        <v>595</v>
      </c>
      <c r="V596" s="316" t="str">
        <f t="shared" si="12"/>
        <v xml:space="preserve"> </v>
      </c>
      <c r="X596" s="316" t="s">
        <v>965</v>
      </c>
    </row>
    <row r="597" spans="1:24">
      <c r="A597" s="320" t="s">
        <v>1045</v>
      </c>
      <c r="B597" s="320" t="s">
        <v>1046</v>
      </c>
      <c r="C597" s="320" t="s">
        <v>542</v>
      </c>
      <c r="D597" s="320" t="s">
        <v>491</v>
      </c>
      <c r="E597" s="320">
        <v>0.38800000000000001</v>
      </c>
      <c r="F597" s="320" t="s">
        <v>1033</v>
      </c>
      <c r="G597" s="320" t="s">
        <v>1129</v>
      </c>
      <c r="H597" s="320" t="s">
        <v>522</v>
      </c>
      <c r="I597" s="321">
        <v>0</v>
      </c>
      <c r="J597" s="320">
        <v>2007</v>
      </c>
      <c r="K597" s="320" t="s">
        <v>1048</v>
      </c>
      <c r="L597" s="316">
        <f t="shared" si="13"/>
        <v>596</v>
      </c>
      <c r="V597" s="316" t="str">
        <f t="shared" si="12"/>
        <v xml:space="preserve"> </v>
      </c>
      <c r="X597" s="316" t="s">
        <v>965</v>
      </c>
    </row>
    <row r="598" spans="1:24">
      <c r="A598" s="320" t="s">
        <v>1057</v>
      </c>
      <c r="B598" s="320" t="s">
        <v>1058</v>
      </c>
      <c r="C598" s="320" t="s">
        <v>542</v>
      </c>
      <c r="D598" s="320" t="s">
        <v>491</v>
      </c>
      <c r="E598" s="320">
        <v>0.42899999999999999</v>
      </c>
      <c r="F598" s="320" t="s">
        <v>1033</v>
      </c>
      <c r="G598" s="320" t="s">
        <v>1129</v>
      </c>
      <c r="H598" s="320" t="s">
        <v>522</v>
      </c>
      <c r="I598" s="321">
        <v>0</v>
      </c>
      <c r="J598" s="320">
        <v>2013</v>
      </c>
      <c r="K598" s="320" t="s">
        <v>1059</v>
      </c>
      <c r="L598" s="316">
        <f t="shared" si="13"/>
        <v>597</v>
      </c>
      <c r="V598" s="316" t="str">
        <f t="shared" si="12"/>
        <v xml:space="preserve"> </v>
      </c>
      <c r="X598" s="316" t="s">
        <v>965</v>
      </c>
    </row>
    <row r="599" spans="1:24">
      <c r="A599" s="320" t="s">
        <v>557</v>
      </c>
      <c r="B599" s="320" t="s">
        <v>556</v>
      </c>
      <c r="C599" s="320" t="s">
        <v>542</v>
      </c>
      <c r="D599" s="320" t="s">
        <v>514</v>
      </c>
      <c r="E599" s="320">
        <v>0.47599999999999998</v>
      </c>
      <c r="F599" s="320" t="s">
        <v>1033</v>
      </c>
      <c r="G599" s="320" t="s">
        <v>1129</v>
      </c>
      <c r="H599" s="320" t="s">
        <v>522</v>
      </c>
      <c r="I599" s="321">
        <v>0</v>
      </c>
      <c r="J599" s="320">
        <v>2010</v>
      </c>
      <c r="K599" s="320" t="s">
        <v>1063</v>
      </c>
      <c r="L599" s="316">
        <f t="shared" si="13"/>
        <v>598</v>
      </c>
      <c r="V599" s="316" t="str">
        <f t="shared" si="12"/>
        <v xml:space="preserve"> </v>
      </c>
      <c r="X599" s="316" t="s">
        <v>965</v>
      </c>
    </row>
    <row r="600" spans="1:24">
      <c r="A600" s="320" t="s">
        <v>570</v>
      </c>
      <c r="B600" s="320" t="s">
        <v>571</v>
      </c>
      <c r="C600" s="320" t="s">
        <v>542</v>
      </c>
      <c r="D600" s="320" t="s">
        <v>514</v>
      </c>
      <c r="E600" s="320">
        <v>0.51900000000000002</v>
      </c>
      <c r="F600" s="320" t="s">
        <v>1033</v>
      </c>
      <c r="G600" s="320" t="s">
        <v>1129</v>
      </c>
      <c r="H600" s="320" t="s">
        <v>522</v>
      </c>
      <c r="I600" s="321">
        <v>0</v>
      </c>
      <c r="J600" s="320">
        <v>2009</v>
      </c>
      <c r="K600" s="320" t="s">
        <v>1081</v>
      </c>
      <c r="L600" s="316">
        <f t="shared" si="13"/>
        <v>599</v>
      </c>
      <c r="V600" s="316" t="str">
        <f t="shared" si="12"/>
        <v xml:space="preserve"> </v>
      </c>
      <c r="X600" s="316" t="s">
        <v>965</v>
      </c>
    </row>
    <row r="601" spans="1:24">
      <c r="A601" s="320" t="s">
        <v>872</v>
      </c>
      <c r="B601" s="320" t="s">
        <v>867</v>
      </c>
      <c r="C601" s="320" t="s">
        <v>504</v>
      </c>
      <c r="D601" s="320" t="s">
        <v>484</v>
      </c>
      <c r="E601" s="320">
        <v>0.69899999999999995</v>
      </c>
      <c r="F601" s="320" t="s">
        <v>1033</v>
      </c>
      <c r="G601" s="320" t="s">
        <v>1129</v>
      </c>
      <c r="H601" s="320" t="s">
        <v>522</v>
      </c>
      <c r="I601" s="321">
        <v>0</v>
      </c>
      <c r="J601" s="320">
        <v>2012</v>
      </c>
      <c r="K601" s="320" t="s">
        <v>1122</v>
      </c>
      <c r="L601" s="316">
        <f t="shared" si="13"/>
        <v>600</v>
      </c>
      <c r="V601" s="316" t="str">
        <f t="shared" si="12"/>
        <v xml:space="preserve"> </v>
      </c>
      <c r="X601" s="316" t="s">
        <v>965</v>
      </c>
    </row>
    <row r="602" spans="1:24">
      <c r="A602" s="320" t="s">
        <v>577</v>
      </c>
      <c r="B602" s="320" t="s">
        <v>578</v>
      </c>
      <c r="C602" s="320" t="s">
        <v>579</v>
      </c>
      <c r="D602" s="320" t="s">
        <v>491</v>
      </c>
      <c r="E602" s="320">
        <v>0.54300000000000004</v>
      </c>
      <c r="F602" s="320" t="s">
        <v>1033</v>
      </c>
      <c r="G602" s="320" t="s">
        <v>1129</v>
      </c>
      <c r="H602" s="320" t="s">
        <v>522</v>
      </c>
      <c r="I602" s="321">
        <v>0</v>
      </c>
      <c r="J602" s="320">
        <v>2009</v>
      </c>
      <c r="K602" s="320" t="s">
        <v>1049</v>
      </c>
      <c r="L602" s="316">
        <f t="shared" si="13"/>
        <v>601</v>
      </c>
      <c r="V602" s="316" t="str">
        <f t="shared" si="12"/>
        <v xml:space="preserve"> </v>
      </c>
      <c r="X602" s="316" t="s">
        <v>965</v>
      </c>
    </row>
    <row r="603" spans="1:24">
      <c r="A603" s="320" t="s">
        <v>576</v>
      </c>
      <c r="B603" s="320" t="s">
        <v>575</v>
      </c>
      <c r="C603" s="320" t="s">
        <v>483</v>
      </c>
      <c r="D603" s="320" t="s">
        <v>491</v>
      </c>
      <c r="E603" s="320">
        <v>0.45600000000000002</v>
      </c>
      <c r="F603" s="320" t="s">
        <v>1033</v>
      </c>
      <c r="G603" s="320" t="s">
        <v>1129</v>
      </c>
      <c r="H603" s="320" t="s">
        <v>522</v>
      </c>
      <c r="I603" s="321">
        <v>0</v>
      </c>
      <c r="J603" s="320">
        <v>2010</v>
      </c>
      <c r="K603" s="320" t="s">
        <v>1038</v>
      </c>
      <c r="L603" s="316">
        <f t="shared" si="13"/>
        <v>602</v>
      </c>
      <c r="V603" s="316" t="str">
        <f t="shared" si="12"/>
        <v xml:space="preserve"> </v>
      </c>
      <c r="X603" s="316" t="s">
        <v>965</v>
      </c>
    </row>
    <row r="604" spans="1:24">
      <c r="A604" s="320" t="s">
        <v>500</v>
      </c>
      <c r="B604" s="320" t="s">
        <v>482</v>
      </c>
      <c r="C604" s="320" t="s">
        <v>483</v>
      </c>
      <c r="D604" s="320" t="s">
        <v>484</v>
      </c>
      <c r="E604" s="320">
        <v>0.73</v>
      </c>
      <c r="F604" s="320" t="s">
        <v>1033</v>
      </c>
      <c r="G604" s="320" t="s">
        <v>1129</v>
      </c>
      <c r="H604" s="320" t="s">
        <v>522</v>
      </c>
      <c r="I604" s="321">
        <v>0</v>
      </c>
      <c r="J604" s="320">
        <v>2002</v>
      </c>
      <c r="K604" s="320" t="s">
        <v>1123</v>
      </c>
      <c r="L604" s="316">
        <f t="shared" si="13"/>
        <v>603</v>
      </c>
      <c r="V604" s="316" t="str">
        <f t="shared" si="12"/>
        <v xml:space="preserve"> </v>
      </c>
      <c r="X604" s="316" t="s">
        <v>965</v>
      </c>
    </row>
    <row r="605" spans="1:24">
      <c r="A605" s="320" t="s">
        <v>652</v>
      </c>
      <c r="B605" s="320" t="s">
        <v>650</v>
      </c>
      <c r="C605" s="320" t="s">
        <v>579</v>
      </c>
      <c r="D605" s="320" t="s">
        <v>491</v>
      </c>
      <c r="E605" s="320">
        <v>0.65400000000000003</v>
      </c>
      <c r="F605" s="320" t="s">
        <v>1033</v>
      </c>
      <c r="G605" s="320" t="s">
        <v>1129</v>
      </c>
      <c r="H605" s="320" t="s">
        <v>522</v>
      </c>
      <c r="I605" s="321">
        <v>0</v>
      </c>
      <c r="J605" s="320">
        <v>2010</v>
      </c>
      <c r="K605" s="320" t="s">
        <v>1063</v>
      </c>
      <c r="L605" s="316">
        <f t="shared" si="13"/>
        <v>604</v>
      </c>
      <c r="V605" s="316" t="str">
        <f t="shared" si="12"/>
        <v xml:space="preserve"> </v>
      </c>
      <c r="X605" s="316" t="s">
        <v>965</v>
      </c>
    </row>
    <row r="606" spans="1:24">
      <c r="A606" s="320" t="s">
        <v>856</v>
      </c>
      <c r="B606" s="320" t="s">
        <v>855</v>
      </c>
      <c r="C606" s="320" t="s">
        <v>483</v>
      </c>
      <c r="D606" s="320" t="s">
        <v>514</v>
      </c>
      <c r="E606" s="320">
        <v>0.72399999999999998</v>
      </c>
      <c r="F606" s="320" t="s">
        <v>1033</v>
      </c>
      <c r="G606" s="320" t="s">
        <v>1129</v>
      </c>
      <c r="H606" s="320" t="s">
        <v>522</v>
      </c>
      <c r="I606" s="321">
        <v>0</v>
      </c>
      <c r="J606" s="320">
        <v>2009</v>
      </c>
      <c r="K606" s="320" t="s">
        <v>1110</v>
      </c>
      <c r="L606" s="316">
        <f t="shared" si="13"/>
        <v>605</v>
      </c>
      <c r="V606" s="316" t="str">
        <f t="shared" si="12"/>
        <v xml:space="preserve"> </v>
      </c>
      <c r="X606" s="316" t="s">
        <v>965</v>
      </c>
    </row>
    <row r="607" spans="1:24">
      <c r="A607" s="320" t="s">
        <v>1022</v>
      </c>
      <c r="B607" s="320" t="s">
        <v>1020</v>
      </c>
      <c r="C607" s="320" t="s">
        <v>853</v>
      </c>
      <c r="D607" s="320" t="s">
        <v>496</v>
      </c>
      <c r="E607" s="320">
        <v>0.66200000000000003</v>
      </c>
      <c r="F607" s="320" t="s">
        <v>1033</v>
      </c>
      <c r="G607" s="320" t="s">
        <v>1129</v>
      </c>
      <c r="H607" s="320" t="s">
        <v>522</v>
      </c>
      <c r="I607" s="321">
        <v>0</v>
      </c>
      <c r="J607" s="320">
        <v>2004</v>
      </c>
      <c r="K607" s="320" t="s">
        <v>1149</v>
      </c>
      <c r="L607" s="316">
        <f t="shared" si="13"/>
        <v>606</v>
      </c>
      <c r="V607" s="316" t="str">
        <f t="shared" si="12"/>
        <v xml:space="preserve"> </v>
      </c>
      <c r="X607" s="316" t="s">
        <v>965</v>
      </c>
    </row>
    <row r="608" spans="1:24">
      <c r="A608" s="320" t="s">
        <v>490</v>
      </c>
      <c r="B608" s="320" t="s">
        <v>482</v>
      </c>
      <c r="C608" s="320" t="s">
        <v>483</v>
      </c>
      <c r="D608" s="320" t="s">
        <v>491</v>
      </c>
      <c r="E608" s="320">
        <v>0.73</v>
      </c>
      <c r="F608" s="320" t="s">
        <v>1033</v>
      </c>
      <c r="G608" s="320" t="s">
        <v>1129</v>
      </c>
      <c r="H608" s="320" t="s">
        <v>522</v>
      </c>
      <c r="I608" s="321">
        <v>0</v>
      </c>
      <c r="J608" s="320">
        <v>2008</v>
      </c>
      <c r="K608" s="320" t="s">
        <v>1150</v>
      </c>
      <c r="L608" s="316">
        <f t="shared" si="13"/>
        <v>607</v>
      </c>
      <c r="V608" s="316" t="str">
        <f t="shared" si="12"/>
        <v xml:space="preserve"> </v>
      </c>
      <c r="X608" s="316" t="s">
        <v>965</v>
      </c>
    </row>
    <row r="609" spans="1:24">
      <c r="A609" s="320" t="s">
        <v>620</v>
      </c>
      <c r="B609" s="320" t="s">
        <v>621</v>
      </c>
      <c r="C609" s="320" t="s">
        <v>483</v>
      </c>
      <c r="D609" s="320" t="s">
        <v>514</v>
      </c>
      <c r="E609" s="320">
        <v>0.68</v>
      </c>
      <c r="F609" s="320" t="s">
        <v>1033</v>
      </c>
      <c r="G609" s="320" t="s">
        <v>1129</v>
      </c>
      <c r="H609" s="320" t="s">
        <v>522</v>
      </c>
      <c r="I609" s="321">
        <v>0</v>
      </c>
      <c r="J609" s="320">
        <v>2009</v>
      </c>
      <c r="K609" s="320" t="s">
        <v>1151</v>
      </c>
      <c r="L609" s="316">
        <f t="shared" si="13"/>
        <v>608</v>
      </c>
      <c r="V609" s="316" t="str">
        <f t="shared" si="12"/>
        <v xml:space="preserve"> </v>
      </c>
      <c r="X609" s="316" t="s">
        <v>965</v>
      </c>
    </row>
    <row r="610" spans="1:24">
      <c r="A610" s="320" t="s">
        <v>884</v>
      </c>
      <c r="B610" s="320" t="s">
        <v>885</v>
      </c>
      <c r="C610" s="320" t="s">
        <v>483</v>
      </c>
      <c r="D610" s="320" t="s">
        <v>491</v>
      </c>
      <c r="E610" s="320">
        <v>0.70199999999999996</v>
      </c>
      <c r="F610" s="320" t="s">
        <v>1033</v>
      </c>
      <c r="G610" s="320" t="s">
        <v>1129</v>
      </c>
      <c r="H610" s="320" t="s">
        <v>522</v>
      </c>
      <c r="I610" s="321">
        <v>0</v>
      </c>
      <c r="J610" s="320">
        <v>2009</v>
      </c>
      <c r="K610" s="320" t="s">
        <v>1152</v>
      </c>
      <c r="L610" s="316">
        <f t="shared" si="13"/>
        <v>609</v>
      </c>
      <c r="V610" s="316" t="str">
        <f t="shared" si="12"/>
        <v xml:space="preserve"> </v>
      </c>
      <c r="X610" s="316" t="s">
        <v>965</v>
      </c>
    </row>
    <row r="611" spans="1:24">
      <c r="A611" s="320" t="s">
        <v>481</v>
      </c>
      <c r="B611" s="320" t="s">
        <v>482</v>
      </c>
      <c r="C611" s="320" t="s">
        <v>483</v>
      </c>
      <c r="D611" s="320" t="s">
        <v>484</v>
      </c>
      <c r="E611" s="320">
        <v>0.73</v>
      </c>
      <c r="F611" s="320" t="s">
        <v>1033</v>
      </c>
      <c r="G611" s="320" t="s">
        <v>1129</v>
      </c>
      <c r="H611" s="320" t="s">
        <v>522</v>
      </c>
      <c r="I611" s="321">
        <v>0</v>
      </c>
      <c r="J611" s="320">
        <v>2010</v>
      </c>
      <c r="K611" s="320" t="s">
        <v>1153</v>
      </c>
      <c r="L611" s="316">
        <f t="shared" si="13"/>
        <v>610</v>
      </c>
      <c r="V611" s="316" t="str">
        <f t="shared" si="12"/>
        <v xml:space="preserve"> </v>
      </c>
      <c r="X611" s="316" t="s">
        <v>965</v>
      </c>
    </row>
    <row r="612" spans="1:24">
      <c r="A612" s="320" t="s">
        <v>873</v>
      </c>
      <c r="B612" s="320" t="s">
        <v>867</v>
      </c>
      <c r="C612" s="320" t="s">
        <v>504</v>
      </c>
      <c r="D612" s="320" t="s">
        <v>484</v>
      </c>
      <c r="E612" s="320">
        <v>0.69899999999999995</v>
      </c>
      <c r="F612" s="320" t="s">
        <v>1033</v>
      </c>
      <c r="G612" s="320" t="s">
        <v>1129</v>
      </c>
      <c r="H612" s="320" t="s">
        <v>522</v>
      </c>
      <c r="I612" s="321">
        <v>0</v>
      </c>
      <c r="J612" s="320" t="s">
        <v>1154</v>
      </c>
      <c r="K612" s="320" t="s">
        <v>1155</v>
      </c>
      <c r="L612" s="316">
        <f t="shared" si="13"/>
        <v>611</v>
      </c>
      <c r="V612" s="316" t="str">
        <f t="shared" si="12"/>
        <v xml:space="preserve"> </v>
      </c>
      <c r="X612" s="316" t="s">
        <v>965</v>
      </c>
    </row>
    <row r="613" spans="1:24">
      <c r="A613" s="320" t="s">
        <v>653</v>
      </c>
      <c r="B613" s="320" t="s">
        <v>494</v>
      </c>
      <c r="C613" s="320" t="s">
        <v>495</v>
      </c>
      <c r="D613" s="320" t="s">
        <v>484</v>
      </c>
      <c r="E613" s="320">
        <v>0.51500000000000001</v>
      </c>
      <c r="F613" s="320" t="s">
        <v>1033</v>
      </c>
      <c r="G613" s="320" t="s">
        <v>1129</v>
      </c>
      <c r="H613" s="320" t="s">
        <v>522</v>
      </c>
      <c r="I613" s="321">
        <v>0</v>
      </c>
      <c r="J613" s="320">
        <v>2006</v>
      </c>
      <c r="K613" s="320" t="s">
        <v>1075</v>
      </c>
      <c r="L613" s="316">
        <f t="shared" si="13"/>
        <v>612</v>
      </c>
      <c r="V613" s="316" t="str">
        <f t="shared" si="12"/>
        <v xml:space="preserve"> </v>
      </c>
      <c r="X613" s="316" t="s">
        <v>965</v>
      </c>
    </row>
    <row r="614" spans="1:24">
      <c r="A614" s="320" t="s">
        <v>1156</v>
      </c>
      <c r="B614" s="320" t="s">
        <v>1157</v>
      </c>
      <c r="C614" s="320" t="s">
        <v>495</v>
      </c>
      <c r="D614" s="320" t="s">
        <v>514</v>
      </c>
      <c r="E614" s="320">
        <v>0.53800000000000003</v>
      </c>
      <c r="F614" s="320" t="s">
        <v>1033</v>
      </c>
      <c r="G614" s="320" t="s">
        <v>1129</v>
      </c>
      <c r="H614" s="320" t="s">
        <v>522</v>
      </c>
      <c r="I614" s="321">
        <v>0</v>
      </c>
      <c r="J614" s="320">
        <v>2013</v>
      </c>
      <c r="K614" s="320" t="s">
        <v>1158</v>
      </c>
      <c r="L614" s="316">
        <f t="shared" si="13"/>
        <v>613</v>
      </c>
      <c r="V614" s="316" t="str">
        <f t="shared" si="12"/>
        <v xml:space="preserve"> </v>
      </c>
      <c r="X614" s="316" t="s">
        <v>965</v>
      </c>
    </row>
    <row r="615" spans="1:24">
      <c r="A615" s="320" t="s">
        <v>874</v>
      </c>
      <c r="B615" s="320" t="s">
        <v>867</v>
      </c>
      <c r="C615" s="320" t="s">
        <v>504</v>
      </c>
      <c r="D615" s="320" t="s">
        <v>518</v>
      </c>
      <c r="E615" s="320">
        <v>0.69899999999999995</v>
      </c>
      <c r="F615" s="320" t="s">
        <v>1033</v>
      </c>
      <c r="G615" s="320" t="s">
        <v>1129</v>
      </c>
      <c r="H615" s="320" t="s">
        <v>522</v>
      </c>
      <c r="I615" s="321">
        <v>0</v>
      </c>
      <c r="J615" s="320">
        <v>2012</v>
      </c>
      <c r="K615" s="320" t="s">
        <v>1132</v>
      </c>
      <c r="L615" s="316">
        <f t="shared" si="13"/>
        <v>614</v>
      </c>
      <c r="V615" s="316" t="str">
        <f t="shared" si="12"/>
        <v xml:space="preserve"> </v>
      </c>
      <c r="X615" s="316" t="s">
        <v>965</v>
      </c>
    </row>
    <row r="616" spans="1:24">
      <c r="A616" s="320" t="s">
        <v>904</v>
      </c>
      <c r="B616" s="320" t="s">
        <v>894</v>
      </c>
      <c r="C616" s="320" t="s">
        <v>483</v>
      </c>
      <c r="D616" s="320" t="s">
        <v>514</v>
      </c>
      <c r="E616" s="320">
        <v>0.77500000000000002</v>
      </c>
      <c r="F616" s="320" t="s">
        <v>1033</v>
      </c>
      <c r="G616" s="320" t="s">
        <v>1129</v>
      </c>
      <c r="H616" s="320" t="s">
        <v>522</v>
      </c>
      <c r="I616" s="321">
        <v>0</v>
      </c>
      <c r="J616" s="320">
        <v>2009</v>
      </c>
      <c r="K616" s="320" t="s">
        <v>1159</v>
      </c>
      <c r="L616" s="316">
        <f t="shared" si="13"/>
        <v>615</v>
      </c>
      <c r="V616" s="316" t="str">
        <f t="shared" si="12"/>
        <v xml:space="preserve"> </v>
      </c>
      <c r="X616" s="316" t="s">
        <v>965</v>
      </c>
    </row>
    <row r="617" spans="1:24">
      <c r="A617" s="320" t="s">
        <v>1015</v>
      </c>
      <c r="B617" s="320" t="s">
        <v>1016</v>
      </c>
      <c r="C617" s="320" t="s">
        <v>504</v>
      </c>
      <c r="D617" s="320" t="s">
        <v>518</v>
      </c>
      <c r="E617" s="320">
        <v>0.67500000000000004</v>
      </c>
      <c r="F617" s="320" t="s">
        <v>1033</v>
      </c>
      <c r="G617" s="320" t="s">
        <v>1129</v>
      </c>
      <c r="H617" s="320" t="s">
        <v>522</v>
      </c>
      <c r="I617" s="321">
        <v>0</v>
      </c>
      <c r="J617" s="320">
        <v>2012</v>
      </c>
      <c r="K617" s="320" t="s">
        <v>1113</v>
      </c>
      <c r="L617" s="316">
        <f t="shared" si="13"/>
        <v>616</v>
      </c>
      <c r="V617" s="316" t="str">
        <f t="shared" si="12"/>
        <v xml:space="preserve"> </v>
      </c>
      <c r="X617" s="316" t="s">
        <v>965</v>
      </c>
    </row>
    <row r="618" spans="1:24">
      <c r="A618" s="320" t="s">
        <v>880</v>
      </c>
      <c r="B618" s="320" t="s">
        <v>877</v>
      </c>
      <c r="C618" s="320" t="s">
        <v>483</v>
      </c>
      <c r="D618" s="320" t="s">
        <v>491</v>
      </c>
      <c r="E618" s="320">
        <v>0.748</v>
      </c>
      <c r="F618" s="320" t="s">
        <v>1033</v>
      </c>
      <c r="G618" s="320" t="s">
        <v>1129</v>
      </c>
      <c r="H618" s="320" t="s">
        <v>522</v>
      </c>
      <c r="I618" s="321">
        <v>0</v>
      </c>
      <c r="J618" s="320">
        <v>2005</v>
      </c>
      <c r="K618" s="320" t="s">
        <v>1105</v>
      </c>
      <c r="L618" s="316">
        <f t="shared" si="13"/>
        <v>617</v>
      </c>
      <c r="V618" s="316" t="str">
        <f t="shared" si="12"/>
        <v xml:space="preserve"> </v>
      </c>
      <c r="X618" s="316" t="s">
        <v>965</v>
      </c>
    </row>
    <row r="619" spans="1:24">
      <c r="A619" s="320" t="s">
        <v>534</v>
      </c>
      <c r="B619" s="320" t="s">
        <v>530</v>
      </c>
      <c r="C619" s="320" t="s">
        <v>525</v>
      </c>
      <c r="D619" s="320" t="s">
        <v>514</v>
      </c>
      <c r="E619" s="320">
        <v>0.74</v>
      </c>
      <c r="F619" s="320" t="s">
        <v>1033</v>
      </c>
      <c r="G619" s="320" t="s">
        <v>1129</v>
      </c>
      <c r="H619" s="320" t="s">
        <v>522</v>
      </c>
      <c r="I619" s="321">
        <v>0</v>
      </c>
      <c r="J619" s="320">
        <v>2002</v>
      </c>
      <c r="K619" s="320" t="s">
        <v>1108</v>
      </c>
      <c r="L619" s="316">
        <f t="shared" si="13"/>
        <v>618</v>
      </c>
      <c r="V619" s="316" t="str">
        <f t="shared" si="12"/>
        <v xml:space="preserve"> </v>
      </c>
      <c r="X619" s="316" t="s">
        <v>965</v>
      </c>
    </row>
    <row r="620" spans="1:24">
      <c r="A620" s="320" t="s">
        <v>754</v>
      </c>
      <c r="B620" s="320" t="s">
        <v>752</v>
      </c>
      <c r="C620" s="320" t="s">
        <v>483</v>
      </c>
      <c r="D620" s="320" t="s">
        <v>694</v>
      </c>
      <c r="E620" s="320">
        <v>0.81899999999999995</v>
      </c>
      <c r="F620" s="320" t="s">
        <v>1033</v>
      </c>
      <c r="G620" s="320" t="s">
        <v>1129</v>
      </c>
      <c r="H620" s="320" t="s">
        <v>522</v>
      </c>
      <c r="I620" s="321">
        <v>0</v>
      </c>
      <c r="J620" s="320">
        <v>2012</v>
      </c>
      <c r="K620" s="320" t="s">
        <v>1124</v>
      </c>
      <c r="L620" s="316">
        <f t="shared" si="13"/>
        <v>619</v>
      </c>
      <c r="V620" s="316" t="str">
        <f t="shared" si="12"/>
        <v xml:space="preserve"> </v>
      </c>
      <c r="X620" s="316" t="s">
        <v>965</v>
      </c>
    </row>
    <row r="621" spans="1:24">
      <c r="A621" s="320" t="s">
        <v>609</v>
      </c>
      <c r="B621" s="320" t="s">
        <v>607</v>
      </c>
      <c r="C621" s="320" t="s">
        <v>542</v>
      </c>
      <c r="D621" s="320" t="s">
        <v>491</v>
      </c>
      <c r="E621" s="320">
        <v>0.55800000000000005</v>
      </c>
      <c r="F621" s="320" t="s">
        <v>1033</v>
      </c>
      <c r="G621" s="320" t="s">
        <v>1129</v>
      </c>
      <c r="H621" s="320" t="s">
        <v>522</v>
      </c>
      <c r="I621" s="321">
        <v>0</v>
      </c>
      <c r="J621" s="320">
        <v>2012</v>
      </c>
      <c r="K621" s="320" t="s">
        <v>1112</v>
      </c>
      <c r="L621" s="316">
        <f t="shared" si="13"/>
        <v>620</v>
      </c>
      <c r="V621" s="316" t="str">
        <f t="shared" si="12"/>
        <v xml:space="preserve"> </v>
      </c>
      <c r="X621" s="316" t="s">
        <v>965</v>
      </c>
    </row>
    <row r="622" spans="1:24">
      <c r="A622" s="320" t="s">
        <v>686</v>
      </c>
      <c r="B622" s="320" t="s">
        <v>687</v>
      </c>
      <c r="C622" s="320" t="s">
        <v>525</v>
      </c>
      <c r="D622" s="320" t="s">
        <v>518</v>
      </c>
      <c r="E622" s="320">
        <v>0.72899999999999998</v>
      </c>
      <c r="F622" s="320" t="s">
        <v>1033</v>
      </c>
      <c r="G622" s="320" t="s">
        <v>1129</v>
      </c>
      <c r="H622" s="320" t="s">
        <v>522</v>
      </c>
      <c r="I622" s="321">
        <v>0</v>
      </c>
      <c r="J622" s="320">
        <v>2008</v>
      </c>
      <c r="K622" s="320" t="s">
        <v>1066</v>
      </c>
      <c r="L622" s="316">
        <f t="shared" si="13"/>
        <v>621</v>
      </c>
      <c r="V622" s="316" t="str">
        <f t="shared" si="12"/>
        <v xml:space="preserve"> </v>
      </c>
      <c r="X622" s="316" t="s">
        <v>965</v>
      </c>
    </row>
    <row r="623" spans="1:24">
      <c r="A623" s="320" t="s">
        <v>753</v>
      </c>
      <c r="B623" s="320" t="s">
        <v>752</v>
      </c>
      <c r="C623" s="320" t="s">
        <v>483</v>
      </c>
      <c r="D623" s="320" t="s">
        <v>694</v>
      </c>
      <c r="E623" s="320">
        <v>0.81899999999999995</v>
      </c>
      <c r="F623" s="320" t="s">
        <v>1033</v>
      </c>
      <c r="G623" s="320" t="s">
        <v>1129</v>
      </c>
      <c r="H623" s="320" t="s">
        <v>522</v>
      </c>
      <c r="I623" s="321">
        <v>0.33999999999999997</v>
      </c>
      <c r="J623" s="320">
        <v>2003</v>
      </c>
      <c r="K623" s="320" t="s">
        <v>1160</v>
      </c>
      <c r="L623" s="316">
        <f t="shared" si="13"/>
        <v>622</v>
      </c>
      <c r="V623" s="316" t="str">
        <f t="shared" si="12"/>
        <v xml:space="preserve"> </v>
      </c>
      <c r="X623" s="316" t="s">
        <v>965</v>
      </c>
    </row>
    <row r="624" spans="1:24">
      <c r="A624" s="320" t="s">
        <v>663</v>
      </c>
      <c r="B624" s="320" t="s">
        <v>659</v>
      </c>
      <c r="C624" s="320" t="s">
        <v>579</v>
      </c>
      <c r="D624" s="320" t="s">
        <v>491</v>
      </c>
      <c r="E624" s="320">
        <v>0.629</v>
      </c>
      <c r="F624" s="320" t="s">
        <v>1033</v>
      </c>
      <c r="G624" s="320" t="s">
        <v>1129</v>
      </c>
      <c r="H624" s="320" t="s">
        <v>522</v>
      </c>
      <c r="I624" s="321">
        <v>2</v>
      </c>
      <c r="J624" s="320">
        <v>2012</v>
      </c>
      <c r="K624" s="320" t="s">
        <v>1088</v>
      </c>
      <c r="L624" s="316">
        <f t="shared" si="13"/>
        <v>623</v>
      </c>
      <c r="V624" s="316" t="str">
        <f t="shared" si="12"/>
        <v xml:space="preserve"> </v>
      </c>
      <c r="X624" s="316" t="s">
        <v>965</v>
      </c>
    </row>
    <row r="625" spans="1:24">
      <c r="A625" s="320" t="s">
        <v>649</v>
      </c>
      <c r="B625" s="320" t="s">
        <v>650</v>
      </c>
      <c r="C625" s="320" t="s">
        <v>579</v>
      </c>
      <c r="D625" s="320" t="s">
        <v>491</v>
      </c>
      <c r="E625" s="320">
        <v>0.65400000000000003</v>
      </c>
      <c r="F625" s="320" t="s">
        <v>1033</v>
      </c>
      <c r="G625" s="320" t="s">
        <v>1129</v>
      </c>
      <c r="H625" s="320" t="s">
        <v>522</v>
      </c>
      <c r="I625" s="321">
        <v>2.5</v>
      </c>
      <c r="J625" s="320"/>
      <c r="K625" s="320" t="s">
        <v>1049</v>
      </c>
      <c r="L625" s="316">
        <f t="shared" si="13"/>
        <v>624</v>
      </c>
      <c r="V625" s="316" t="str">
        <f t="shared" si="12"/>
        <v xml:space="preserve"> </v>
      </c>
      <c r="X625" s="316" t="s">
        <v>965</v>
      </c>
    </row>
    <row r="626" spans="1:24">
      <c r="A626" s="320" t="s">
        <v>851</v>
      </c>
      <c r="B626" s="320" t="s">
        <v>852</v>
      </c>
      <c r="C626" s="320" t="s">
        <v>853</v>
      </c>
      <c r="D626" s="320" t="s">
        <v>521</v>
      </c>
      <c r="E626" s="320">
        <v>0.71199999999999997</v>
      </c>
      <c r="F626" s="320" t="s">
        <v>1033</v>
      </c>
      <c r="G626" s="320" t="s">
        <v>1129</v>
      </c>
      <c r="H626" s="320" t="s">
        <v>522</v>
      </c>
      <c r="I626" s="321">
        <v>4</v>
      </c>
      <c r="J626" s="320" t="s">
        <v>1098</v>
      </c>
      <c r="K626" s="320" t="s">
        <v>1161</v>
      </c>
      <c r="L626" s="316">
        <f t="shared" si="13"/>
        <v>625</v>
      </c>
      <c r="V626" s="316" t="str">
        <f t="shared" si="12"/>
        <v xml:space="preserve"> </v>
      </c>
      <c r="X626" s="316" t="s">
        <v>965</v>
      </c>
    </row>
    <row r="627" spans="1:24">
      <c r="A627" s="320" t="s">
        <v>901</v>
      </c>
      <c r="B627" s="320" t="s">
        <v>894</v>
      </c>
      <c r="C627" s="320" t="s">
        <v>483</v>
      </c>
      <c r="D627" s="320" t="s">
        <v>514</v>
      </c>
      <c r="E627" s="320">
        <v>0.77500000000000002</v>
      </c>
      <c r="F627" s="320" t="s">
        <v>1033</v>
      </c>
      <c r="G627" s="320" t="s">
        <v>1129</v>
      </c>
      <c r="H627" s="320" t="s">
        <v>522</v>
      </c>
      <c r="I627" s="321">
        <v>4.056</v>
      </c>
      <c r="J627" s="320">
        <v>2012</v>
      </c>
      <c r="K627" s="320" t="s">
        <v>1162</v>
      </c>
      <c r="L627" s="316">
        <f t="shared" si="13"/>
        <v>626</v>
      </c>
      <c r="V627" s="316" t="str">
        <f t="shared" si="12"/>
        <v xml:space="preserve"> </v>
      </c>
      <c r="X627" s="316" t="s">
        <v>965</v>
      </c>
    </row>
    <row r="628" spans="1:24">
      <c r="A628" s="320" t="s">
        <v>866</v>
      </c>
      <c r="B628" s="320" t="s">
        <v>867</v>
      </c>
      <c r="C628" s="320" t="s">
        <v>504</v>
      </c>
      <c r="D628" s="320" t="s">
        <v>518</v>
      </c>
      <c r="E628" s="320">
        <v>0.69899999999999995</v>
      </c>
      <c r="F628" s="320" t="s">
        <v>1033</v>
      </c>
      <c r="G628" s="320" t="s">
        <v>1129</v>
      </c>
      <c r="H628" s="320" t="s">
        <v>522</v>
      </c>
      <c r="I628" s="321">
        <v>4.2700000000000005</v>
      </c>
      <c r="J628" s="320">
        <v>2008</v>
      </c>
      <c r="K628" s="320" t="s">
        <v>1163</v>
      </c>
      <c r="L628" s="316">
        <f t="shared" si="13"/>
        <v>627</v>
      </c>
      <c r="V628" s="316" t="str">
        <f t="shared" si="12"/>
        <v xml:space="preserve"> </v>
      </c>
      <c r="X628" s="316" t="s">
        <v>965</v>
      </c>
    </row>
    <row r="629" spans="1:24">
      <c r="A629" s="320" t="s">
        <v>540</v>
      </c>
      <c r="B629" s="320" t="s">
        <v>541</v>
      </c>
      <c r="C629" s="320" t="s">
        <v>542</v>
      </c>
      <c r="D629" s="320" t="s">
        <v>514</v>
      </c>
      <c r="E629" s="320">
        <v>0.39600000000000002</v>
      </c>
      <c r="F629" s="320" t="s">
        <v>1033</v>
      </c>
      <c r="G629" s="320" t="s">
        <v>1129</v>
      </c>
      <c r="H629" s="320" t="s">
        <v>522</v>
      </c>
      <c r="I629" s="321">
        <v>5</v>
      </c>
      <c r="J629" s="320">
        <v>2009</v>
      </c>
      <c r="K629" s="320" t="s">
        <v>1095</v>
      </c>
      <c r="L629" s="316">
        <f t="shared" si="13"/>
        <v>628</v>
      </c>
      <c r="V629" s="316" t="str">
        <f t="shared" si="12"/>
        <v xml:space="preserve"> </v>
      </c>
      <c r="X629" s="316" t="s">
        <v>965</v>
      </c>
    </row>
    <row r="630" spans="1:24">
      <c r="A630" s="320" t="s">
        <v>660</v>
      </c>
      <c r="B630" s="320" t="s">
        <v>659</v>
      </c>
      <c r="C630" s="320" t="s">
        <v>579</v>
      </c>
      <c r="D630" s="320" t="s">
        <v>491</v>
      </c>
      <c r="E630" s="320">
        <v>0.629</v>
      </c>
      <c r="F630" s="320" t="s">
        <v>1033</v>
      </c>
      <c r="G630" s="320" t="s">
        <v>1129</v>
      </c>
      <c r="H630" s="320" t="s">
        <v>522</v>
      </c>
      <c r="I630" s="321">
        <v>5</v>
      </c>
      <c r="J630" s="320">
        <v>2013</v>
      </c>
      <c r="K630" s="320" t="s">
        <v>1164</v>
      </c>
      <c r="L630" s="316">
        <f t="shared" si="13"/>
        <v>629</v>
      </c>
      <c r="V630" s="316" t="str">
        <f t="shared" si="12"/>
        <v xml:space="preserve"> </v>
      </c>
      <c r="X630" s="316" t="s">
        <v>965</v>
      </c>
    </row>
    <row r="631" spans="1:24">
      <c r="A631" s="320" t="s">
        <v>681</v>
      </c>
      <c r="B631" s="320" t="s">
        <v>679</v>
      </c>
      <c r="C631" s="320" t="s">
        <v>579</v>
      </c>
      <c r="D631" s="320" t="s">
        <v>491</v>
      </c>
      <c r="E631" s="320">
        <v>0.61699999999999999</v>
      </c>
      <c r="F631" s="320" t="s">
        <v>1033</v>
      </c>
      <c r="G631" s="320" t="s">
        <v>1129</v>
      </c>
      <c r="H631" s="320" t="s">
        <v>522</v>
      </c>
      <c r="I631" s="321">
        <v>6.0402684999999998</v>
      </c>
      <c r="J631" s="320">
        <v>2012</v>
      </c>
      <c r="K631" s="320" t="s">
        <v>1100</v>
      </c>
      <c r="L631" s="316">
        <f t="shared" si="13"/>
        <v>630</v>
      </c>
      <c r="V631" s="316" t="str">
        <f t="shared" si="12"/>
        <v xml:space="preserve"> </v>
      </c>
      <c r="X631" s="316" t="s">
        <v>965</v>
      </c>
    </row>
    <row r="632" spans="1:24">
      <c r="A632" s="320" t="s">
        <v>558</v>
      </c>
      <c r="B632" s="320" t="s">
        <v>559</v>
      </c>
      <c r="C632" s="320" t="s">
        <v>495</v>
      </c>
      <c r="D632" s="320" t="s">
        <v>484</v>
      </c>
      <c r="E632" s="320">
        <v>0.46300000000000002</v>
      </c>
      <c r="F632" s="320" t="s">
        <v>1033</v>
      </c>
      <c r="G632" s="320" t="s">
        <v>1129</v>
      </c>
      <c r="H632" s="320" t="s">
        <v>522</v>
      </c>
      <c r="I632" s="321">
        <v>10</v>
      </c>
      <c r="J632" s="320">
        <v>2008</v>
      </c>
      <c r="K632" s="320" t="s">
        <v>1065</v>
      </c>
      <c r="L632" s="316">
        <f t="shared" si="13"/>
        <v>631</v>
      </c>
      <c r="V632" s="316" t="str">
        <f t="shared" si="12"/>
        <v xml:space="preserve"> </v>
      </c>
      <c r="X632" s="316" t="s">
        <v>965</v>
      </c>
    </row>
    <row r="633" spans="1:24">
      <c r="A633" s="320" t="s">
        <v>560</v>
      </c>
      <c r="B633" s="320" t="s">
        <v>559</v>
      </c>
      <c r="C633" s="320" t="s">
        <v>495</v>
      </c>
      <c r="D633" s="320" t="s">
        <v>484</v>
      </c>
      <c r="E633" s="320">
        <v>0.46300000000000002</v>
      </c>
      <c r="F633" s="320" t="s">
        <v>1033</v>
      </c>
      <c r="G633" s="320" t="s">
        <v>1129</v>
      </c>
      <c r="H633" s="320" t="s">
        <v>522</v>
      </c>
      <c r="I633" s="321">
        <v>10</v>
      </c>
      <c r="J633" s="320">
        <v>2008</v>
      </c>
      <c r="K633" s="320" t="s">
        <v>1065</v>
      </c>
      <c r="L633" s="316">
        <f t="shared" si="13"/>
        <v>632</v>
      </c>
      <c r="V633" s="316" t="str">
        <f t="shared" si="12"/>
        <v xml:space="preserve"> </v>
      </c>
      <c r="X633" s="316" t="s">
        <v>965</v>
      </c>
    </row>
    <row r="634" spans="1:24">
      <c r="A634" s="320" t="s">
        <v>561</v>
      </c>
      <c r="B634" s="320" t="s">
        <v>559</v>
      </c>
      <c r="C634" s="320" t="s">
        <v>495</v>
      </c>
      <c r="D634" s="320" t="s">
        <v>484</v>
      </c>
      <c r="E634" s="320">
        <v>0.46300000000000002</v>
      </c>
      <c r="F634" s="320" t="s">
        <v>1033</v>
      </c>
      <c r="G634" s="320" t="s">
        <v>1129</v>
      </c>
      <c r="H634" s="320" t="s">
        <v>522</v>
      </c>
      <c r="I634" s="321">
        <v>10</v>
      </c>
      <c r="J634" s="320">
        <v>2008</v>
      </c>
      <c r="K634" s="320" t="s">
        <v>1065</v>
      </c>
      <c r="L634" s="316">
        <f t="shared" si="13"/>
        <v>633</v>
      </c>
      <c r="V634" s="316" t="str">
        <f t="shared" si="12"/>
        <v xml:space="preserve"> </v>
      </c>
      <c r="X634" s="316" t="s">
        <v>965</v>
      </c>
    </row>
    <row r="635" spans="1:24">
      <c r="A635" s="320" t="s">
        <v>564</v>
      </c>
      <c r="B635" s="320" t="s">
        <v>559</v>
      </c>
      <c r="C635" s="320" t="s">
        <v>495</v>
      </c>
      <c r="D635" s="320" t="s">
        <v>484</v>
      </c>
      <c r="E635" s="320">
        <v>0.46300000000000002</v>
      </c>
      <c r="F635" s="320" t="s">
        <v>1033</v>
      </c>
      <c r="G635" s="320" t="s">
        <v>1129</v>
      </c>
      <c r="H635" s="320" t="s">
        <v>522</v>
      </c>
      <c r="I635" s="321">
        <v>10</v>
      </c>
      <c r="J635" s="320">
        <v>2008</v>
      </c>
      <c r="K635" s="320" t="s">
        <v>1065</v>
      </c>
      <c r="L635" s="316">
        <f t="shared" si="13"/>
        <v>634</v>
      </c>
      <c r="V635" s="316" t="str">
        <f t="shared" ref="V635:V698" si="14">IF(H635=$V$1,I635," ")</f>
        <v xml:space="preserve"> </v>
      </c>
      <c r="X635" s="316" t="s">
        <v>965</v>
      </c>
    </row>
    <row r="636" spans="1:24">
      <c r="A636" s="320" t="s">
        <v>520</v>
      </c>
      <c r="B636" s="320" t="s">
        <v>494</v>
      </c>
      <c r="C636" s="320" t="s">
        <v>495</v>
      </c>
      <c r="D636" s="320" t="s">
        <v>521</v>
      </c>
      <c r="E636" s="320">
        <v>0.51500000000000001</v>
      </c>
      <c r="F636" s="320" t="s">
        <v>1033</v>
      </c>
      <c r="G636" s="320" t="s">
        <v>1129</v>
      </c>
      <c r="H636" s="320" t="s">
        <v>522</v>
      </c>
      <c r="I636" s="321">
        <v>25</v>
      </c>
      <c r="J636" s="320">
        <v>2009</v>
      </c>
      <c r="K636" s="320" t="s">
        <v>1064</v>
      </c>
      <c r="L636" s="316">
        <f t="shared" si="13"/>
        <v>635</v>
      </c>
      <c r="V636" s="316" t="str">
        <f t="shared" si="14"/>
        <v xml:space="preserve"> </v>
      </c>
      <c r="X636" s="316" t="s">
        <v>965</v>
      </c>
    </row>
    <row r="637" spans="1:24">
      <c r="A637" s="320" t="s">
        <v>1019</v>
      </c>
      <c r="B637" s="320" t="s">
        <v>1020</v>
      </c>
      <c r="C637" s="320" t="s">
        <v>853</v>
      </c>
      <c r="D637" s="320" t="s">
        <v>496</v>
      </c>
      <c r="E637" s="320">
        <v>0.66200000000000003</v>
      </c>
      <c r="F637" s="320" t="s">
        <v>1033</v>
      </c>
      <c r="G637" s="320" t="s">
        <v>1129</v>
      </c>
      <c r="H637" s="320" t="s">
        <v>522</v>
      </c>
      <c r="I637" s="321">
        <v>28.260869599999999</v>
      </c>
      <c r="J637" s="320">
        <v>2005</v>
      </c>
      <c r="K637" s="320" t="s">
        <v>1093</v>
      </c>
      <c r="L637" s="316">
        <f t="shared" si="13"/>
        <v>636</v>
      </c>
      <c r="V637" s="316" t="str">
        <f t="shared" si="14"/>
        <v xml:space="preserve"> </v>
      </c>
      <c r="X637" s="316" t="s">
        <v>965</v>
      </c>
    </row>
    <row r="638" spans="1:24">
      <c r="A638" s="320" t="s">
        <v>1019</v>
      </c>
      <c r="B638" s="320" t="s">
        <v>1020</v>
      </c>
      <c r="C638" s="320" t="s">
        <v>853</v>
      </c>
      <c r="D638" s="320" t="s">
        <v>496</v>
      </c>
      <c r="E638" s="320">
        <v>0.66200000000000003</v>
      </c>
      <c r="F638" s="320" t="s">
        <v>1033</v>
      </c>
      <c r="G638" s="320" t="s">
        <v>1165</v>
      </c>
      <c r="H638" s="320" t="s">
        <v>519</v>
      </c>
      <c r="I638" s="321">
        <v>0</v>
      </c>
      <c r="J638" s="320">
        <v>2005</v>
      </c>
      <c r="K638" s="320" t="s">
        <v>1093</v>
      </c>
      <c r="L638" s="316">
        <f t="shared" si="13"/>
        <v>637</v>
      </c>
      <c r="V638" s="316" t="str">
        <f t="shared" si="14"/>
        <v xml:space="preserve"> </v>
      </c>
      <c r="X638" s="316" t="s">
        <v>965</v>
      </c>
    </row>
    <row r="639" spans="1:24">
      <c r="A639" s="320" t="s">
        <v>1017</v>
      </c>
      <c r="B639" s="320" t="s">
        <v>1018</v>
      </c>
      <c r="C639" s="320" t="s">
        <v>853</v>
      </c>
      <c r="D639" s="320" t="s">
        <v>521</v>
      </c>
      <c r="E639" s="320">
        <v>0.7</v>
      </c>
      <c r="F639" s="320" t="s">
        <v>1033</v>
      </c>
      <c r="G639" s="320" t="s">
        <v>1165</v>
      </c>
      <c r="H639" s="320" t="s">
        <v>519</v>
      </c>
      <c r="I639" s="321">
        <v>0</v>
      </c>
      <c r="J639" s="320">
        <v>2014</v>
      </c>
      <c r="K639" s="320" t="s">
        <v>1119</v>
      </c>
      <c r="L639" s="316">
        <f t="shared" si="13"/>
        <v>638</v>
      </c>
      <c r="V639" s="316" t="str">
        <f t="shared" si="14"/>
        <v xml:space="preserve"> </v>
      </c>
      <c r="X639" s="316" t="s">
        <v>965</v>
      </c>
    </row>
    <row r="640" spans="1:24">
      <c r="A640" s="320" t="s">
        <v>746</v>
      </c>
      <c r="B640" s="320" t="s">
        <v>747</v>
      </c>
      <c r="C640" s="320" t="s">
        <v>483</v>
      </c>
      <c r="D640" s="320" t="s">
        <v>491</v>
      </c>
      <c r="E640" s="320">
        <v>0.71899999999999997</v>
      </c>
      <c r="F640" s="320" t="s">
        <v>1033</v>
      </c>
      <c r="G640" s="320" t="s">
        <v>1165</v>
      </c>
      <c r="H640" s="320" t="s">
        <v>519</v>
      </c>
      <c r="I640" s="321">
        <v>0</v>
      </c>
      <c r="J640" s="320">
        <v>2012</v>
      </c>
      <c r="K640" s="320" t="s">
        <v>1118</v>
      </c>
      <c r="L640" s="316">
        <f t="shared" si="13"/>
        <v>639</v>
      </c>
      <c r="V640" s="316" t="str">
        <f t="shared" si="14"/>
        <v xml:space="preserve"> </v>
      </c>
      <c r="X640" s="316" t="s">
        <v>965</v>
      </c>
    </row>
    <row r="641" spans="1:24">
      <c r="A641" s="320" t="s">
        <v>1028</v>
      </c>
      <c r="B641" s="320" t="s">
        <v>1029</v>
      </c>
      <c r="C641" s="320" t="s">
        <v>853</v>
      </c>
      <c r="D641" s="320" t="s">
        <v>521</v>
      </c>
      <c r="E641" s="320">
        <v>0.71299999999999997</v>
      </c>
      <c r="F641" s="320" t="s">
        <v>1033</v>
      </c>
      <c r="G641" s="320" t="s">
        <v>1165</v>
      </c>
      <c r="H641" s="320" t="s">
        <v>519</v>
      </c>
      <c r="I641" s="321">
        <v>0</v>
      </c>
      <c r="J641" s="320">
        <v>2009</v>
      </c>
      <c r="K641" s="320" t="s">
        <v>1117</v>
      </c>
      <c r="L641" s="316">
        <f t="shared" si="13"/>
        <v>640</v>
      </c>
      <c r="V641" s="316" t="str">
        <f t="shared" si="14"/>
        <v xml:space="preserve"> </v>
      </c>
      <c r="X641" s="316" t="s">
        <v>965</v>
      </c>
    </row>
    <row r="642" spans="1:24">
      <c r="A642" s="320" t="s">
        <v>658</v>
      </c>
      <c r="B642" s="320" t="s">
        <v>659</v>
      </c>
      <c r="C642" s="320" t="s">
        <v>579</v>
      </c>
      <c r="D642" s="320" t="s">
        <v>491</v>
      </c>
      <c r="E642" s="320">
        <v>0.629</v>
      </c>
      <c r="F642" s="320" t="s">
        <v>1033</v>
      </c>
      <c r="G642" s="320" t="s">
        <v>1165</v>
      </c>
      <c r="H642" s="320" t="s">
        <v>519</v>
      </c>
      <c r="I642" s="321">
        <v>0</v>
      </c>
      <c r="J642" s="320">
        <v>2009</v>
      </c>
      <c r="K642" s="320" t="s">
        <v>1130</v>
      </c>
      <c r="L642" s="316">
        <f t="shared" si="13"/>
        <v>641</v>
      </c>
      <c r="V642" s="316" t="str">
        <f t="shared" si="14"/>
        <v xml:space="preserve"> </v>
      </c>
      <c r="X642" s="316" t="s">
        <v>965</v>
      </c>
    </row>
    <row r="643" spans="1:24">
      <c r="A643" s="320" t="s">
        <v>669</v>
      </c>
      <c r="B643" s="320" t="s">
        <v>670</v>
      </c>
      <c r="C643" s="320" t="s">
        <v>525</v>
      </c>
      <c r="D643" s="320" t="s">
        <v>518</v>
      </c>
      <c r="E643" s="320">
        <v>0.622</v>
      </c>
      <c r="F643" s="320" t="s">
        <v>1033</v>
      </c>
      <c r="G643" s="320" t="s">
        <v>1165</v>
      </c>
      <c r="H643" s="320" t="s">
        <v>519</v>
      </c>
      <c r="I643" s="321">
        <v>0</v>
      </c>
      <c r="J643" s="320">
        <v>2010</v>
      </c>
      <c r="K643" s="320" t="s">
        <v>1089</v>
      </c>
      <c r="L643" s="316">
        <f t="shared" ref="L643:L706" si="15">1+L642</f>
        <v>642</v>
      </c>
      <c r="V643" s="316" t="str">
        <f t="shared" si="14"/>
        <v xml:space="preserve"> </v>
      </c>
      <c r="X643" s="316" t="s">
        <v>965</v>
      </c>
    </row>
    <row r="644" spans="1:24">
      <c r="A644" s="320" t="s">
        <v>574</v>
      </c>
      <c r="B644" s="320" t="s">
        <v>575</v>
      </c>
      <c r="C644" s="320" t="s">
        <v>483</v>
      </c>
      <c r="D644" s="320" t="s">
        <v>491</v>
      </c>
      <c r="E644" s="320">
        <v>0.45600000000000002</v>
      </c>
      <c r="F644" s="320" t="s">
        <v>1033</v>
      </c>
      <c r="G644" s="320" t="s">
        <v>1165</v>
      </c>
      <c r="H644" s="320" t="s">
        <v>519</v>
      </c>
      <c r="I644" s="321">
        <v>0</v>
      </c>
      <c r="J644" s="320">
        <v>2010</v>
      </c>
      <c r="K644" s="320" t="s">
        <v>1038</v>
      </c>
      <c r="L644" s="316">
        <f t="shared" si="15"/>
        <v>643</v>
      </c>
      <c r="V644" s="316" t="str">
        <f t="shared" si="14"/>
        <v xml:space="preserve"> </v>
      </c>
      <c r="X644" s="316" t="s">
        <v>965</v>
      </c>
    </row>
    <row r="645" spans="1:24">
      <c r="A645" s="320" t="s">
        <v>649</v>
      </c>
      <c r="B645" s="320" t="s">
        <v>650</v>
      </c>
      <c r="C645" s="320" t="s">
        <v>579</v>
      </c>
      <c r="D645" s="320" t="s">
        <v>491</v>
      </c>
      <c r="E645" s="320">
        <v>0.65400000000000003</v>
      </c>
      <c r="F645" s="320" t="s">
        <v>1033</v>
      </c>
      <c r="G645" s="320" t="s">
        <v>1165</v>
      </c>
      <c r="H645" s="320" t="s">
        <v>519</v>
      </c>
      <c r="I645" s="321">
        <v>0</v>
      </c>
      <c r="J645" s="320"/>
      <c r="K645" s="320" t="s">
        <v>1049</v>
      </c>
      <c r="L645" s="316">
        <f t="shared" si="15"/>
        <v>644</v>
      </c>
      <c r="V645" s="316" t="str">
        <f t="shared" si="14"/>
        <v xml:space="preserve"> </v>
      </c>
      <c r="X645" s="316" t="s">
        <v>965</v>
      </c>
    </row>
    <row r="646" spans="1:24">
      <c r="A646" s="320" t="s">
        <v>697</v>
      </c>
      <c r="B646" s="320" t="s">
        <v>689</v>
      </c>
      <c r="C646" s="320" t="s">
        <v>495</v>
      </c>
      <c r="D646" s="320" t="s">
        <v>491</v>
      </c>
      <c r="E646" s="320">
        <v>0.55400000000000005</v>
      </c>
      <c r="F646" s="320" t="s">
        <v>1033</v>
      </c>
      <c r="G646" s="320" t="s">
        <v>1165</v>
      </c>
      <c r="H646" s="320" t="s">
        <v>519</v>
      </c>
      <c r="I646" s="321">
        <v>0</v>
      </c>
      <c r="J646" s="320" t="s">
        <v>1098</v>
      </c>
      <c r="K646" s="320" t="s">
        <v>1115</v>
      </c>
      <c r="L646" s="316">
        <f t="shared" si="15"/>
        <v>645</v>
      </c>
      <c r="V646" s="316" t="str">
        <f t="shared" si="14"/>
        <v xml:space="preserve"> </v>
      </c>
      <c r="X646" s="316" t="s">
        <v>965</v>
      </c>
    </row>
    <row r="647" spans="1:24">
      <c r="A647" s="320" t="s">
        <v>895</v>
      </c>
      <c r="B647" s="320" t="s">
        <v>894</v>
      </c>
      <c r="C647" s="320" t="s">
        <v>483</v>
      </c>
      <c r="D647" s="320" t="s">
        <v>521</v>
      </c>
      <c r="E647" s="320">
        <v>0.77500000000000002</v>
      </c>
      <c r="F647" s="320" t="s">
        <v>1033</v>
      </c>
      <c r="G647" s="320" t="s">
        <v>1165</v>
      </c>
      <c r="H647" s="320" t="s">
        <v>519</v>
      </c>
      <c r="I647" s="321">
        <v>0</v>
      </c>
      <c r="J647" s="320">
        <v>2008</v>
      </c>
      <c r="K647" s="320" t="s">
        <v>1131</v>
      </c>
      <c r="L647" s="316">
        <f t="shared" si="15"/>
        <v>646</v>
      </c>
      <c r="V647" s="316" t="str">
        <f t="shared" si="14"/>
        <v xml:space="preserve"> </v>
      </c>
      <c r="X647" s="316" t="s">
        <v>965</v>
      </c>
    </row>
    <row r="648" spans="1:24">
      <c r="A648" s="320" t="s">
        <v>868</v>
      </c>
      <c r="B648" s="320" t="s">
        <v>867</v>
      </c>
      <c r="C648" s="320" t="s">
        <v>504</v>
      </c>
      <c r="D648" s="320" t="s">
        <v>484</v>
      </c>
      <c r="E648" s="320">
        <v>0.69899999999999995</v>
      </c>
      <c r="F648" s="320" t="s">
        <v>1033</v>
      </c>
      <c r="G648" s="320" t="s">
        <v>1165</v>
      </c>
      <c r="H648" s="320" t="s">
        <v>519</v>
      </c>
      <c r="I648" s="321">
        <v>0</v>
      </c>
      <c r="J648" s="320">
        <v>2012</v>
      </c>
      <c r="K648" s="320" t="s">
        <v>1132</v>
      </c>
      <c r="L648" s="316">
        <f t="shared" si="15"/>
        <v>647</v>
      </c>
      <c r="V648" s="316" t="str">
        <f t="shared" si="14"/>
        <v xml:space="preserve"> </v>
      </c>
      <c r="X648" s="316" t="s">
        <v>965</v>
      </c>
    </row>
    <row r="649" spans="1:24">
      <c r="A649" s="320" t="s">
        <v>547</v>
      </c>
      <c r="B649" s="320" t="s">
        <v>541</v>
      </c>
      <c r="C649" s="320" t="s">
        <v>542</v>
      </c>
      <c r="D649" s="320" t="s">
        <v>514</v>
      </c>
      <c r="E649" s="320">
        <v>0.39600000000000002</v>
      </c>
      <c r="F649" s="320" t="s">
        <v>1033</v>
      </c>
      <c r="G649" s="320" t="s">
        <v>1165</v>
      </c>
      <c r="H649" s="320" t="s">
        <v>519</v>
      </c>
      <c r="I649" s="321">
        <v>0</v>
      </c>
      <c r="J649" s="320">
        <v>2012</v>
      </c>
      <c r="K649" s="320" t="s">
        <v>1039</v>
      </c>
      <c r="L649" s="316">
        <f t="shared" si="15"/>
        <v>648</v>
      </c>
      <c r="V649" s="316" t="str">
        <f t="shared" si="14"/>
        <v xml:space="preserve"> </v>
      </c>
      <c r="X649" s="316" t="s">
        <v>965</v>
      </c>
    </row>
    <row r="650" spans="1:24">
      <c r="A650" s="320" t="s">
        <v>549</v>
      </c>
      <c r="B650" s="320" t="s">
        <v>541</v>
      </c>
      <c r="C650" s="320" t="s">
        <v>542</v>
      </c>
      <c r="D650" s="320" t="s">
        <v>514</v>
      </c>
      <c r="E650" s="320">
        <v>0.39600000000000002</v>
      </c>
      <c r="F650" s="320" t="s">
        <v>1033</v>
      </c>
      <c r="G650" s="320" t="s">
        <v>1165</v>
      </c>
      <c r="H650" s="320" t="s">
        <v>519</v>
      </c>
      <c r="I650" s="321">
        <v>0</v>
      </c>
      <c r="J650" s="320">
        <v>2008</v>
      </c>
      <c r="K650" s="320" t="s">
        <v>1043</v>
      </c>
      <c r="L650" s="316">
        <f t="shared" si="15"/>
        <v>649</v>
      </c>
      <c r="V650" s="316" t="str">
        <f t="shared" si="14"/>
        <v xml:space="preserve"> </v>
      </c>
      <c r="X650" s="316" t="s">
        <v>965</v>
      </c>
    </row>
    <row r="651" spans="1:24">
      <c r="A651" s="320" t="s">
        <v>897</v>
      </c>
      <c r="B651" s="320" t="s">
        <v>894</v>
      </c>
      <c r="C651" s="320" t="s">
        <v>483</v>
      </c>
      <c r="D651" s="320" t="s">
        <v>521</v>
      </c>
      <c r="E651" s="320">
        <v>0.77500000000000002</v>
      </c>
      <c r="F651" s="320" t="s">
        <v>1033</v>
      </c>
      <c r="G651" s="320" t="s">
        <v>1165</v>
      </c>
      <c r="H651" s="320" t="s">
        <v>519</v>
      </c>
      <c r="I651" s="321">
        <v>0</v>
      </c>
      <c r="J651" s="320">
        <v>2009</v>
      </c>
      <c r="K651" s="320" t="s">
        <v>1133</v>
      </c>
      <c r="L651" s="316">
        <f t="shared" si="15"/>
        <v>650</v>
      </c>
      <c r="V651" s="316" t="str">
        <f t="shared" si="14"/>
        <v xml:space="preserve"> </v>
      </c>
      <c r="X651" s="316" t="s">
        <v>965</v>
      </c>
    </row>
    <row r="652" spans="1:24">
      <c r="A652" s="320" t="s">
        <v>886</v>
      </c>
      <c r="B652" s="320" t="s">
        <v>887</v>
      </c>
      <c r="C652" s="320" t="s">
        <v>525</v>
      </c>
      <c r="D652" s="320" t="s">
        <v>694</v>
      </c>
      <c r="E652" s="320">
        <v>0.72199999999999998</v>
      </c>
      <c r="F652" s="320" t="s">
        <v>1033</v>
      </c>
      <c r="G652" s="320" t="s">
        <v>1165</v>
      </c>
      <c r="H652" s="320" t="s">
        <v>519</v>
      </c>
      <c r="I652" s="321">
        <v>0</v>
      </c>
      <c r="J652" s="320">
        <v>2008</v>
      </c>
      <c r="K652" s="320" t="s">
        <v>1120</v>
      </c>
      <c r="L652" s="316">
        <f t="shared" si="15"/>
        <v>651</v>
      </c>
      <c r="V652" s="316" t="str">
        <f t="shared" si="14"/>
        <v xml:space="preserve"> </v>
      </c>
      <c r="X652" s="316" t="s">
        <v>965</v>
      </c>
    </row>
    <row r="653" spans="1:24">
      <c r="A653" s="320" t="s">
        <v>656</v>
      </c>
      <c r="B653" s="320" t="s">
        <v>657</v>
      </c>
      <c r="C653" s="320" t="s">
        <v>542</v>
      </c>
      <c r="D653" s="320" t="s">
        <v>521</v>
      </c>
      <c r="E653" s="320">
        <v>0.63400000000000001</v>
      </c>
      <c r="F653" s="320" t="s">
        <v>1033</v>
      </c>
      <c r="G653" s="320" t="s">
        <v>1165</v>
      </c>
      <c r="H653" s="320" t="s">
        <v>519</v>
      </c>
      <c r="I653" s="321">
        <v>0</v>
      </c>
      <c r="J653" s="320">
        <v>2010</v>
      </c>
      <c r="K653" s="320" t="s">
        <v>1134</v>
      </c>
      <c r="L653" s="316">
        <f t="shared" si="15"/>
        <v>652</v>
      </c>
      <c r="V653" s="316" t="str">
        <f t="shared" si="14"/>
        <v xml:space="preserve"> </v>
      </c>
      <c r="X653" s="316" t="s">
        <v>965</v>
      </c>
    </row>
    <row r="654" spans="1:24">
      <c r="A654" s="320" t="s">
        <v>604</v>
      </c>
      <c r="B654" s="320" t="s">
        <v>605</v>
      </c>
      <c r="C654" s="320" t="s">
        <v>483</v>
      </c>
      <c r="D654" s="320" t="s">
        <v>491</v>
      </c>
      <c r="E654" s="320">
        <v>0.58099999999999996</v>
      </c>
      <c r="F654" s="320" t="s">
        <v>1033</v>
      </c>
      <c r="G654" s="320" t="s">
        <v>1165</v>
      </c>
      <c r="H654" s="320" t="s">
        <v>519</v>
      </c>
      <c r="I654" s="321">
        <v>0</v>
      </c>
      <c r="J654" s="320">
        <v>2012</v>
      </c>
      <c r="K654" s="320" t="s">
        <v>1090</v>
      </c>
      <c r="L654" s="316">
        <f t="shared" si="15"/>
        <v>653</v>
      </c>
      <c r="V654" s="316" t="str">
        <f t="shared" si="14"/>
        <v xml:space="preserve"> </v>
      </c>
      <c r="X654" s="316" t="s">
        <v>965</v>
      </c>
    </row>
    <row r="655" spans="1:24">
      <c r="A655" s="320" t="s">
        <v>854</v>
      </c>
      <c r="B655" s="320" t="s">
        <v>855</v>
      </c>
      <c r="C655" s="320" t="s">
        <v>483</v>
      </c>
      <c r="D655" s="320" t="s">
        <v>491</v>
      </c>
      <c r="E655" s="320">
        <v>0.72399999999999998</v>
      </c>
      <c r="F655" s="320" t="s">
        <v>1033</v>
      </c>
      <c r="G655" s="320" t="s">
        <v>1165</v>
      </c>
      <c r="H655" s="320" t="s">
        <v>519</v>
      </c>
      <c r="I655" s="321">
        <v>0</v>
      </c>
      <c r="J655" s="320">
        <v>2007</v>
      </c>
      <c r="K655" s="320" t="s">
        <v>1137</v>
      </c>
      <c r="L655" s="316">
        <f t="shared" si="15"/>
        <v>654</v>
      </c>
      <c r="V655" s="316" t="str">
        <f t="shared" si="14"/>
        <v xml:space="preserve"> </v>
      </c>
      <c r="X655" s="316" t="s">
        <v>965</v>
      </c>
    </row>
    <row r="656" spans="1:24">
      <c r="A656" s="320" t="s">
        <v>1069</v>
      </c>
      <c r="B656" s="320" t="s">
        <v>1070</v>
      </c>
      <c r="C656" s="320" t="s">
        <v>495</v>
      </c>
      <c r="D656" s="320" t="s">
        <v>518</v>
      </c>
      <c r="E656" s="320">
        <v>0.374</v>
      </c>
      <c r="F656" s="320" t="s">
        <v>1033</v>
      </c>
      <c r="G656" s="320" t="s">
        <v>1165</v>
      </c>
      <c r="H656" s="320" t="s">
        <v>519</v>
      </c>
      <c r="I656" s="321">
        <v>0</v>
      </c>
      <c r="J656" s="320">
        <v>2013</v>
      </c>
      <c r="K656" s="320" t="s">
        <v>1071</v>
      </c>
      <c r="L656" s="316">
        <f t="shared" si="15"/>
        <v>655</v>
      </c>
      <c r="V656" s="316" t="str">
        <f t="shared" si="14"/>
        <v xml:space="preserve"> </v>
      </c>
      <c r="X656" s="316" t="s">
        <v>965</v>
      </c>
    </row>
    <row r="657" spans="1:24">
      <c r="A657" s="320" t="s">
        <v>1054</v>
      </c>
      <c r="B657" s="320" t="s">
        <v>1055</v>
      </c>
      <c r="C657" s="320" t="s">
        <v>542</v>
      </c>
      <c r="D657" s="320" t="s">
        <v>491</v>
      </c>
      <c r="E657" s="320">
        <v>0.45600000000000002</v>
      </c>
      <c r="F657" s="320" t="s">
        <v>1033</v>
      </c>
      <c r="G657" s="320" t="s">
        <v>1165</v>
      </c>
      <c r="H657" s="320" t="s">
        <v>519</v>
      </c>
      <c r="I657" s="321">
        <v>0</v>
      </c>
      <c r="J657" s="320">
        <v>2012</v>
      </c>
      <c r="K657" s="320" t="s">
        <v>1139</v>
      </c>
      <c r="L657" s="316">
        <f t="shared" si="15"/>
        <v>656</v>
      </c>
      <c r="V657" s="316" t="str">
        <f t="shared" si="14"/>
        <v xml:space="preserve"> </v>
      </c>
      <c r="X657" s="316" t="s">
        <v>965</v>
      </c>
    </row>
    <row r="658" spans="1:24">
      <c r="A658" s="320" t="s">
        <v>1140</v>
      </c>
      <c r="B658" s="320" t="s">
        <v>1070</v>
      </c>
      <c r="C658" s="320" t="s">
        <v>495</v>
      </c>
      <c r="D658" s="320" t="s">
        <v>521</v>
      </c>
      <c r="E658" s="320">
        <v>0.374</v>
      </c>
      <c r="F658" s="320" t="s">
        <v>1033</v>
      </c>
      <c r="G658" s="320" t="s">
        <v>1165</v>
      </c>
      <c r="H658" s="320" t="s">
        <v>519</v>
      </c>
      <c r="I658" s="321">
        <v>0</v>
      </c>
      <c r="J658" s="320">
        <v>2013</v>
      </c>
      <c r="K658" s="320" t="s">
        <v>1141</v>
      </c>
      <c r="L658" s="316">
        <f t="shared" si="15"/>
        <v>657</v>
      </c>
      <c r="V658" s="316" t="str">
        <f t="shared" si="14"/>
        <v xml:space="preserve"> </v>
      </c>
      <c r="X658" s="316" t="s">
        <v>965</v>
      </c>
    </row>
    <row r="659" spans="1:24">
      <c r="A659" s="320" t="s">
        <v>493</v>
      </c>
      <c r="B659" s="320" t="s">
        <v>494</v>
      </c>
      <c r="C659" s="320" t="s">
        <v>495</v>
      </c>
      <c r="D659" s="320" t="s">
        <v>496</v>
      </c>
      <c r="E659" s="320">
        <v>0.51500000000000001</v>
      </c>
      <c r="F659" s="320" t="s">
        <v>1033</v>
      </c>
      <c r="G659" s="320" t="s">
        <v>1165</v>
      </c>
      <c r="H659" s="320" t="s">
        <v>519</v>
      </c>
      <c r="I659" s="321">
        <v>0</v>
      </c>
      <c r="J659" s="320">
        <v>2012</v>
      </c>
      <c r="K659" s="320" t="s">
        <v>1143</v>
      </c>
      <c r="L659" s="316">
        <f t="shared" si="15"/>
        <v>658</v>
      </c>
      <c r="V659" s="316" t="str">
        <f t="shared" si="14"/>
        <v xml:space="preserve"> </v>
      </c>
      <c r="X659" s="316" t="s">
        <v>965</v>
      </c>
    </row>
    <row r="660" spans="1:24">
      <c r="A660" s="320" t="s">
        <v>563</v>
      </c>
      <c r="B660" s="320" t="s">
        <v>559</v>
      </c>
      <c r="C660" s="320" t="s">
        <v>495</v>
      </c>
      <c r="D660" s="320" t="s">
        <v>484</v>
      </c>
      <c r="E660" s="320">
        <v>0.46300000000000002</v>
      </c>
      <c r="F660" s="320" t="s">
        <v>1033</v>
      </c>
      <c r="G660" s="320" t="s">
        <v>1165</v>
      </c>
      <c r="H660" s="320" t="s">
        <v>519</v>
      </c>
      <c r="I660" s="321">
        <v>0</v>
      </c>
      <c r="J660" s="320">
        <v>2010</v>
      </c>
      <c r="K660" s="320" t="s">
        <v>1111</v>
      </c>
      <c r="L660" s="316">
        <f t="shared" si="15"/>
        <v>659</v>
      </c>
      <c r="V660" s="316" t="str">
        <f t="shared" si="14"/>
        <v xml:space="preserve"> </v>
      </c>
      <c r="X660" s="316" t="s">
        <v>965</v>
      </c>
    </row>
    <row r="661" spans="1:24">
      <c r="A661" s="320" t="s">
        <v>883</v>
      </c>
      <c r="B661" s="320" t="s">
        <v>882</v>
      </c>
      <c r="C661" s="320" t="s">
        <v>525</v>
      </c>
      <c r="D661" s="320" t="s">
        <v>514</v>
      </c>
      <c r="E661" s="320">
        <v>0.76900000000000002</v>
      </c>
      <c r="F661" s="320" t="s">
        <v>1033</v>
      </c>
      <c r="G661" s="320" t="s">
        <v>1165</v>
      </c>
      <c r="H661" s="320" t="s">
        <v>519</v>
      </c>
      <c r="I661" s="321">
        <v>0</v>
      </c>
      <c r="J661" s="320">
        <v>2014</v>
      </c>
      <c r="K661" s="320" t="s">
        <v>1144</v>
      </c>
      <c r="L661" s="316">
        <f t="shared" si="15"/>
        <v>660</v>
      </c>
      <c r="V661" s="316" t="str">
        <f t="shared" si="14"/>
        <v xml:space="preserve"> </v>
      </c>
      <c r="X661" s="316" t="s">
        <v>965</v>
      </c>
    </row>
    <row r="662" spans="1:24">
      <c r="A662" s="320" t="s">
        <v>608</v>
      </c>
      <c r="B662" s="320" t="s">
        <v>607</v>
      </c>
      <c r="C662" s="320" t="s">
        <v>542</v>
      </c>
      <c r="D662" s="320" t="s">
        <v>491</v>
      </c>
      <c r="E662" s="320">
        <v>0.55800000000000005</v>
      </c>
      <c r="F662" s="320" t="s">
        <v>1033</v>
      </c>
      <c r="G662" s="320" t="s">
        <v>1165</v>
      </c>
      <c r="H662" s="320" t="s">
        <v>519</v>
      </c>
      <c r="I662" s="321">
        <v>0</v>
      </c>
      <c r="J662" s="320">
        <v>2011</v>
      </c>
      <c r="K662" s="320" t="s">
        <v>1145</v>
      </c>
      <c r="L662" s="316">
        <f t="shared" si="15"/>
        <v>661</v>
      </c>
      <c r="V662" s="316" t="str">
        <f t="shared" si="14"/>
        <v xml:space="preserve"> </v>
      </c>
      <c r="X662" s="316" t="s">
        <v>965</v>
      </c>
    </row>
    <row r="663" spans="1:24">
      <c r="A663" s="320" t="s">
        <v>520</v>
      </c>
      <c r="B663" s="320" t="s">
        <v>494</v>
      </c>
      <c r="C663" s="320" t="s">
        <v>495</v>
      </c>
      <c r="D663" s="320" t="s">
        <v>521</v>
      </c>
      <c r="E663" s="320">
        <v>0.51500000000000001</v>
      </c>
      <c r="F663" s="320" t="s">
        <v>1033</v>
      </c>
      <c r="G663" s="320" t="s">
        <v>1165</v>
      </c>
      <c r="H663" s="320" t="s">
        <v>519</v>
      </c>
      <c r="I663" s="321">
        <v>0</v>
      </c>
      <c r="J663" s="320">
        <v>2009</v>
      </c>
      <c r="K663" s="320" t="s">
        <v>1064</v>
      </c>
      <c r="L663" s="316">
        <f t="shared" si="15"/>
        <v>662</v>
      </c>
      <c r="V663" s="316" t="str">
        <f t="shared" si="14"/>
        <v xml:space="preserve"> </v>
      </c>
      <c r="X663" s="316" t="s">
        <v>965</v>
      </c>
    </row>
    <row r="664" spans="1:24">
      <c r="A664" s="320" t="s">
        <v>763</v>
      </c>
      <c r="B664" s="320" t="s">
        <v>762</v>
      </c>
      <c r="C664" s="320" t="s">
        <v>483</v>
      </c>
      <c r="D664" s="320" t="s">
        <v>496</v>
      </c>
      <c r="E664" s="320">
        <v>0.74099999999999999</v>
      </c>
      <c r="F664" s="320" t="s">
        <v>1033</v>
      </c>
      <c r="G664" s="320" t="s">
        <v>1165</v>
      </c>
      <c r="H664" s="320" t="s">
        <v>519</v>
      </c>
      <c r="I664" s="321">
        <v>0</v>
      </c>
      <c r="J664" s="320" t="s">
        <v>1098</v>
      </c>
      <c r="K664" s="320" t="s">
        <v>1146</v>
      </c>
      <c r="L664" s="316">
        <f t="shared" si="15"/>
        <v>663</v>
      </c>
      <c r="V664" s="316" t="str">
        <f t="shared" si="14"/>
        <v xml:space="preserve"> </v>
      </c>
      <c r="X664" s="316" t="s">
        <v>965</v>
      </c>
    </row>
    <row r="665" spans="1:24">
      <c r="A665" s="320" t="s">
        <v>553</v>
      </c>
      <c r="B665" s="320" t="s">
        <v>554</v>
      </c>
      <c r="C665" s="320" t="s">
        <v>542</v>
      </c>
      <c r="D665" s="320" t="s">
        <v>491</v>
      </c>
      <c r="E665" s="320">
        <v>0.32700000000000001</v>
      </c>
      <c r="F665" s="320" t="s">
        <v>1033</v>
      </c>
      <c r="G665" s="320" t="s">
        <v>1165</v>
      </c>
      <c r="H665" s="320" t="s">
        <v>519</v>
      </c>
      <c r="I665" s="321">
        <v>0</v>
      </c>
      <c r="J665" s="320">
        <v>2004</v>
      </c>
      <c r="K665" s="320" t="s">
        <v>1147</v>
      </c>
      <c r="L665" s="316">
        <f t="shared" si="15"/>
        <v>664</v>
      </c>
      <c r="V665" s="316" t="str">
        <f t="shared" si="14"/>
        <v xml:space="preserve"> </v>
      </c>
      <c r="X665" s="316" t="s">
        <v>965</v>
      </c>
    </row>
    <row r="666" spans="1:24">
      <c r="A666" s="320" t="s">
        <v>1045</v>
      </c>
      <c r="B666" s="320" t="s">
        <v>1046</v>
      </c>
      <c r="C666" s="320" t="s">
        <v>542</v>
      </c>
      <c r="D666" s="320" t="s">
        <v>491</v>
      </c>
      <c r="E666" s="320">
        <v>0.38800000000000001</v>
      </c>
      <c r="F666" s="320" t="s">
        <v>1033</v>
      </c>
      <c r="G666" s="320" t="s">
        <v>1165</v>
      </c>
      <c r="H666" s="320" t="s">
        <v>519</v>
      </c>
      <c r="I666" s="321">
        <v>0</v>
      </c>
      <c r="J666" s="320">
        <v>2007</v>
      </c>
      <c r="K666" s="320" t="s">
        <v>1048</v>
      </c>
      <c r="L666" s="316">
        <f t="shared" si="15"/>
        <v>665</v>
      </c>
      <c r="V666" s="316" t="str">
        <f t="shared" si="14"/>
        <v xml:space="preserve"> </v>
      </c>
      <c r="X666" s="316" t="s">
        <v>965</v>
      </c>
    </row>
    <row r="667" spans="1:24">
      <c r="A667" s="320" t="s">
        <v>1057</v>
      </c>
      <c r="B667" s="320" t="s">
        <v>1058</v>
      </c>
      <c r="C667" s="320" t="s">
        <v>542</v>
      </c>
      <c r="D667" s="320" t="s">
        <v>491</v>
      </c>
      <c r="E667" s="320">
        <v>0.42899999999999999</v>
      </c>
      <c r="F667" s="320" t="s">
        <v>1033</v>
      </c>
      <c r="G667" s="320" t="s">
        <v>1165</v>
      </c>
      <c r="H667" s="320" t="s">
        <v>519</v>
      </c>
      <c r="I667" s="321">
        <v>0</v>
      </c>
      <c r="J667" s="320">
        <v>2013</v>
      </c>
      <c r="K667" s="320" t="s">
        <v>1059</v>
      </c>
      <c r="L667" s="316">
        <f t="shared" si="15"/>
        <v>666</v>
      </c>
      <c r="V667" s="316" t="str">
        <f t="shared" si="14"/>
        <v xml:space="preserve"> </v>
      </c>
      <c r="X667" s="316" t="s">
        <v>965</v>
      </c>
    </row>
    <row r="668" spans="1:24">
      <c r="A668" s="320" t="s">
        <v>557</v>
      </c>
      <c r="B668" s="320" t="s">
        <v>556</v>
      </c>
      <c r="C668" s="320" t="s">
        <v>542</v>
      </c>
      <c r="D668" s="320" t="s">
        <v>514</v>
      </c>
      <c r="E668" s="320">
        <v>0.47599999999999998</v>
      </c>
      <c r="F668" s="320" t="s">
        <v>1033</v>
      </c>
      <c r="G668" s="320" t="s">
        <v>1165</v>
      </c>
      <c r="H668" s="320" t="s">
        <v>519</v>
      </c>
      <c r="I668" s="321">
        <v>0</v>
      </c>
      <c r="J668" s="320">
        <v>2010</v>
      </c>
      <c r="K668" s="320" t="s">
        <v>1063</v>
      </c>
      <c r="L668" s="316">
        <f t="shared" si="15"/>
        <v>667</v>
      </c>
      <c r="V668" s="316" t="str">
        <f t="shared" si="14"/>
        <v xml:space="preserve"> </v>
      </c>
      <c r="X668" s="316" t="s">
        <v>965</v>
      </c>
    </row>
    <row r="669" spans="1:24">
      <c r="A669" s="320" t="s">
        <v>576</v>
      </c>
      <c r="B669" s="320" t="s">
        <v>575</v>
      </c>
      <c r="C669" s="320" t="s">
        <v>483</v>
      </c>
      <c r="D669" s="320" t="s">
        <v>491</v>
      </c>
      <c r="E669" s="320">
        <v>0.45600000000000002</v>
      </c>
      <c r="F669" s="320" t="s">
        <v>1033</v>
      </c>
      <c r="G669" s="320" t="s">
        <v>1165</v>
      </c>
      <c r="H669" s="320" t="s">
        <v>519</v>
      </c>
      <c r="I669" s="321">
        <v>0</v>
      </c>
      <c r="J669" s="320">
        <v>2010</v>
      </c>
      <c r="K669" s="320" t="s">
        <v>1038</v>
      </c>
      <c r="L669" s="316">
        <f t="shared" si="15"/>
        <v>668</v>
      </c>
      <c r="V669" s="316" t="str">
        <f t="shared" si="14"/>
        <v xml:space="preserve"> </v>
      </c>
      <c r="X669" s="316" t="s">
        <v>965</v>
      </c>
    </row>
    <row r="670" spans="1:24">
      <c r="A670" s="320" t="s">
        <v>1022</v>
      </c>
      <c r="B670" s="320" t="s">
        <v>1020</v>
      </c>
      <c r="C670" s="320" t="s">
        <v>853</v>
      </c>
      <c r="D670" s="320" t="s">
        <v>496</v>
      </c>
      <c r="E670" s="320">
        <v>0.66200000000000003</v>
      </c>
      <c r="F670" s="320" t="s">
        <v>1033</v>
      </c>
      <c r="G670" s="320" t="s">
        <v>1165</v>
      </c>
      <c r="H670" s="320" t="s">
        <v>519</v>
      </c>
      <c r="I670" s="321">
        <v>0</v>
      </c>
      <c r="J670" s="320">
        <v>2004</v>
      </c>
      <c r="K670" s="320" t="s">
        <v>1149</v>
      </c>
      <c r="L670" s="316">
        <f t="shared" si="15"/>
        <v>669</v>
      </c>
      <c r="V670" s="316" t="str">
        <f t="shared" si="14"/>
        <v xml:space="preserve"> </v>
      </c>
      <c r="X670" s="316" t="s">
        <v>965</v>
      </c>
    </row>
    <row r="671" spans="1:24">
      <c r="A671" s="320" t="s">
        <v>620</v>
      </c>
      <c r="B671" s="320" t="s">
        <v>621</v>
      </c>
      <c r="C671" s="320" t="s">
        <v>483</v>
      </c>
      <c r="D671" s="320" t="s">
        <v>514</v>
      </c>
      <c r="E671" s="320">
        <v>0.68</v>
      </c>
      <c r="F671" s="320" t="s">
        <v>1033</v>
      </c>
      <c r="G671" s="320" t="s">
        <v>1165</v>
      </c>
      <c r="H671" s="320" t="s">
        <v>519</v>
      </c>
      <c r="I671" s="321">
        <v>0</v>
      </c>
      <c r="J671" s="320">
        <v>2009</v>
      </c>
      <c r="K671" s="320" t="s">
        <v>1151</v>
      </c>
      <c r="L671" s="316">
        <f t="shared" si="15"/>
        <v>670</v>
      </c>
      <c r="V671" s="316" t="str">
        <f t="shared" si="14"/>
        <v xml:space="preserve"> </v>
      </c>
      <c r="X671" s="316" t="s">
        <v>965</v>
      </c>
    </row>
    <row r="672" spans="1:24">
      <c r="A672" s="320" t="s">
        <v>884</v>
      </c>
      <c r="B672" s="320" t="s">
        <v>885</v>
      </c>
      <c r="C672" s="320" t="s">
        <v>483</v>
      </c>
      <c r="D672" s="320" t="s">
        <v>491</v>
      </c>
      <c r="E672" s="320">
        <v>0.70199999999999996</v>
      </c>
      <c r="F672" s="320" t="s">
        <v>1033</v>
      </c>
      <c r="G672" s="320" t="s">
        <v>1165</v>
      </c>
      <c r="H672" s="320" t="s">
        <v>519</v>
      </c>
      <c r="I672" s="321">
        <v>0</v>
      </c>
      <c r="J672" s="320">
        <v>2009</v>
      </c>
      <c r="K672" s="320" t="s">
        <v>1152</v>
      </c>
      <c r="L672" s="316">
        <f t="shared" si="15"/>
        <v>671</v>
      </c>
      <c r="V672" s="316" t="str">
        <f t="shared" si="14"/>
        <v xml:space="preserve"> </v>
      </c>
      <c r="X672" s="316" t="s">
        <v>965</v>
      </c>
    </row>
    <row r="673" spans="1:24">
      <c r="A673" s="320" t="s">
        <v>653</v>
      </c>
      <c r="B673" s="320" t="s">
        <v>494</v>
      </c>
      <c r="C673" s="320" t="s">
        <v>495</v>
      </c>
      <c r="D673" s="320" t="s">
        <v>484</v>
      </c>
      <c r="E673" s="320">
        <v>0.51500000000000001</v>
      </c>
      <c r="F673" s="320" t="s">
        <v>1033</v>
      </c>
      <c r="G673" s="320" t="s">
        <v>1165</v>
      </c>
      <c r="H673" s="320" t="s">
        <v>519</v>
      </c>
      <c r="I673" s="321">
        <v>0</v>
      </c>
      <c r="J673" s="320">
        <v>2006</v>
      </c>
      <c r="K673" s="320" t="s">
        <v>1075</v>
      </c>
      <c r="L673" s="316">
        <f t="shared" si="15"/>
        <v>672</v>
      </c>
      <c r="V673" s="316" t="str">
        <f t="shared" si="14"/>
        <v xml:space="preserve"> </v>
      </c>
      <c r="X673" s="316" t="s">
        <v>965</v>
      </c>
    </row>
    <row r="674" spans="1:24">
      <c r="A674" s="320" t="s">
        <v>1156</v>
      </c>
      <c r="B674" s="320" t="s">
        <v>1157</v>
      </c>
      <c r="C674" s="320" t="s">
        <v>495</v>
      </c>
      <c r="D674" s="320" t="s">
        <v>514</v>
      </c>
      <c r="E674" s="320">
        <v>0.53800000000000003</v>
      </c>
      <c r="F674" s="320" t="s">
        <v>1033</v>
      </c>
      <c r="G674" s="320" t="s">
        <v>1165</v>
      </c>
      <c r="H674" s="320" t="s">
        <v>519</v>
      </c>
      <c r="I674" s="321">
        <v>0</v>
      </c>
      <c r="J674" s="320">
        <v>2013</v>
      </c>
      <c r="K674" s="320" t="s">
        <v>1158</v>
      </c>
      <c r="L674" s="316">
        <f t="shared" si="15"/>
        <v>673</v>
      </c>
      <c r="V674" s="316" t="str">
        <f t="shared" si="14"/>
        <v xml:space="preserve"> </v>
      </c>
      <c r="X674" s="316" t="s">
        <v>965</v>
      </c>
    </row>
    <row r="675" spans="1:24">
      <c r="A675" s="320" t="s">
        <v>880</v>
      </c>
      <c r="B675" s="320" t="s">
        <v>877</v>
      </c>
      <c r="C675" s="320" t="s">
        <v>483</v>
      </c>
      <c r="D675" s="320" t="s">
        <v>491</v>
      </c>
      <c r="E675" s="320">
        <v>0.748</v>
      </c>
      <c r="F675" s="320" t="s">
        <v>1033</v>
      </c>
      <c r="G675" s="320" t="s">
        <v>1165</v>
      </c>
      <c r="H675" s="320" t="s">
        <v>519</v>
      </c>
      <c r="I675" s="321">
        <v>0</v>
      </c>
      <c r="J675" s="320">
        <v>2005</v>
      </c>
      <c r="K675" s="320" t="s">
        <v>1105</v>
      </c>
      <c r="L675" s="316">
        <f t="shared" si="15"/>
        <v>674</v>
      </c>
      <c r="V675" s="316" t="str">
        <f t="shared" si="14"/>
        <v xml:space="preserve"> </v>
      </c>
      <c r="X675" s="316" t="s">
        <v>965</v>
      </c>
    </row>
    <row r="676" spans="1:24">
      <c r="A676" s="320" t="s">
        <v>534</v>
      </c>
      <c r="B676" s="320" t="s">
        <v>530</v>
      </c>
      <c r="C676" s="320" t="s">
        <v>525</v>
      </c>
      <c r="D676" s="320" t="s">
        <v>514</v>
      </c>
      <c r="E676" s="320">
        <v>0.74</v>
      </c>
      <c r="F676" s="320" t="s">
        <v>1033</v>
      </c>
      <c r="G676" s="320" t="s">
        <v>1165</v>
      </c>
      <c r="H676" s="320" t="s">
        <v>519</v>
      </c>
      <c r="I676" s="321">
        <v>0</v>
      </c>
      <c r="J676" s="320">
        <v>2002</v>
      </c>
      <c r="K676" s="320" t="s">
        <v>1108</v>
      </c>
      <c r="L676" s="316">
        <f t="shared" si="15"/>
        <v>675</v>
      </c>
      <c r="V676" s="316" t="str">
        <f t="shared" si="14"/>
        <v xml:space="preserve"> </v>
      </c>
      <c r="X676" s="316" t="s">
        <v>965</v>
      </c>
    </row>
    <row r="677" spans="1:24">
      <c r="A677" s="320" t="s">
        <v>609</v>
      </c>
      <c r="B677" s="320" t="s">
        <v>607</v>
      </c>
      <c r="C677" s="320" t="s">
        <v>542</v>
      </c>
      <c r="D677" s="320" t="s">
        <v>491</v>
      </c>
      <c r="E677" s="320">
        <v>0.55800000000000005</v>
      </c>
      <c r="F677" s="320" t="s">
        <v>1033</v>
      </c>
      <c r="G677" s="320" t="s">
        <v>1165</v>
      </c>
      <c r="H677" s="320" t="s">
        <v>519</v>
      </c>
      <c r="I677" s="321">
        <v>0</v>
      </c>
      <c r="J677" s="320">
        <v>2012</v>
      </c>
      <c r="K677" s="320" t="s">
        <v>1112</v>
      </c>
      <c r="L677" s="316">
        <f t="shared" si="15"/>
        <v>676</v>
      </c>
      <c r="V677" s="316" t="str">
        <f t="shared" si="14"/>
        <v xml:space="preserve"> </v>
      </c>
      <c r="X677" s="316" t="s">
        <v>965</v>
      </c>
    </row>
    <row r="678" spans="1:24">
      <c r="A678" s="320" t="s">
        <v>686</v>
      </c>
      <c r="B678" s="320" t="s">
        <v>687</v>
      </c>
      <c r="C678" s="320" t="s">
        <v>525</v>
      </c>
      <c r="D678" s="320" t="s">
        <v>518</v>
      </c>
      <c r="E678" s="320">
        <v>0.72899999999999998</v>
      </c>
      <c r="F678" s="320" t="s">
        <v>1033</v>
      </c>
      <c r="G678" s="320" t="s">
        <v>1165</v>
      </c>
      <c r="H678" s="320" t="s">
        <v>519</v>
      </c>
      <c r="I678" s="321">
        <v>0</v>
      </c>
      <c r="J678" s="320">
        <v>2008</v>
      </c>
      <c r="K678" s="320" t="s">
        <v>1066</v>
      </c>
      <c r="L678" s="316">
        <f t="shared" si="15"/>
        <v>677</v>
      </c>
      <c r="V678" s="316" t="str">
        <f t="shared" si="14"/>
        <v xml:space="preserve"> </v>
      </c>
      <c r="X678" s="316" t="s">
        <v>965</v>
      </c>
    </row>
    <row r="679" spans="1:24">
      <c r="A679" s="320" t="s">
        <v>851</v>
      </c>
      <c r="B679" s="320" t="s">
        <v>852</v>
      </c>
      <c r="C679" s="320" t="s">
        <v>853</v>
      </c>
      <c r="D679" s="320" t="s">
        <v>521</v>
      </c>
      <c r="E679" s="320">
        <v>0.71199999999999997</v>
      </c>
      <c r="F679" s="320" t="s">
        <v>1033</v>
      </c>
      <c r="G679" s="320" t="s">
        <v>1165</v>
      </c>
      <c r="H679" s="320" t="s">
        <v>519</v>
      </c>
      <c r="I679" s="321">
        <v>0.1</v>
      </c>
      <c r="J679" s="320" t="s">
        <v>1098</v>
      </c>
      <c r="K679" s="320" t="s">
        <v>1161</v>
      </c>
      <c r="L679" s="316">
        <f t="shared" si="15"/>
        <v>678</v>
      </c>
      <c r="V679" s="316" t="str">
        <f t="shared" si="14"/>
        <v xml:space="preserve"> </v>
      </c>
      <c r="X679" s="316" t="s">
        <v>965</v>
      </c>
    </row>
    <row r="680" spans="1:24">
      <c r="A680" s="320" t="s">
        <v>751</v>
      </c>
      <c r="B680" s="320" t="s">
        <v>752</v>
      </c>
      <c r="C680" s="320" t="s">
        <v>483</v>
      </c>
      <c r="D680" s="320" t="s">
        <v>491</v>
      </c>
      <c r="E680" s="320">
        <v>0.81899999999999995</v>
      </c>
      <c r="F680" s="320" t="s">
        <v>1033</v>
      </c>
      <c r="G680" s="320" t="s">
        <v>1165</v>
      </c>
      <c r="H680" s="320" t="s">
        <v>519</v>
      </c>
      <c r="I680" s="321">
        <v>0.2153687</v>
      </c>
      <c r="J680" s="320">
        <v>2012</v>
      </c>
      <c r="K680" s="320" t="s">
        <v>1118</v>
      </c>
      <c r="L680" s="316">
        <f t="shared" si="15"/>
        <v>679</v>
      </c>
      <c r="V680" s="316" t="str">
        <f t="shared" si="14"/>
        <v xml:space="preserve"> </v>
      </c>
      <c r="X680" s="316" t="s">
        <v>965</v>
      </c>
    </row>
    <row r="681" spans="1:24">
      <c r="A681" s="320" t="s">
        <v>481</v>
      </c>
      <c r="B681" s="320" t="s">
        <v>482</v>
      </c>
      <c r="C681" s="320" t="s">
        <v>483</v>
      </c>
      <c r="D681" s="320" t="s">
        <v>484</v>
      </c>
      <c r="E681" s="320">
        <v>0.73</v>
      </c>
      <c r="F681" s="320" t="s">
        <v>1033</v>
      </c>
      <c r="G681" s="320" t="s">
        <v>1165</v>
      </c>
      <c r="H681" s="320" t="s">
        <v>519</v>
      </c>
      <c r="I681" s="321">
        <v>1.6</v>
      </c>
      <c r="J681" s="320">
        <v>2010</v>
      </c>
      <c r="K681" s="320" t="s">
        <v>1153</v>
      </c>
      <c r="L681" s="316">
        <f t="shared" si="15"/>
        <v>680</v>
      </c>
      <c r="V681" s="316" t="str">
        <f t="shared" si="14"/>
        <v xml:space="preserve"> </v>
      </c>
      <c r="X681" s="316" t="s">
        <v>965</v>
      </c>
    </row>
    <row r="682" spans="1:24">
      <c r="A682" s="320" t="s">
        <v>490</v>
      </c>
      <c r="B682" s="320" t="s">
        <v>482</v>
      </c>
      <c r="C682" s="320" t="s">
        <v>483</v>
      </c>
      <c r="D682" s="320" t="s">
        <v>491</v>
      </c>
      <c r="E682" s="320">
        <v>0.73</v>
      </c>
      <c r="F682" s="320" t="s">
        <v>1033</v>
      </c>
      <c r="G682" s="320" t="s">
        <v>1165</v>
      </c>
      <c r="H682" s="320" t="s">
        <v>519</v>
      </c>
      <c r="I682" s="321">
        <v>1.83</v>
      </c>
      <c r="J682" s="320">
        <v>2008</v>
      </c>
      <c r="K682" s="320" t="s">
        <v>1150</v>
      </c>
      <c r="L682" s="316">
        <f t="shared" si="15"/>
        <v>681</v>
      </c>
      <c r="V682" s="316" t="str">
        <f t="shared" si="14"/>
        <v xml:space="preserve"> </v>
      </c>
      <c r="X682" s="316" t="s">
        <v>965</v>
      </c>
    </row>
    <row r="683" spans="1:24">
      <c r="A683" s="320" t="s">
        <v>898</v>
      </c>
      <c r="B683" s="320" t="s">
        <v>894</v>
      </c>
      <c r="C683" s="320" t="s">
        <v>483</v>
      </c>
      <c r="D683" s="320" t="s">
        <v>484</v>
      </c>
      <c r="E683" s="320">
        <v>0.77500000000000002</v>
      </c>
      <c r="F683" s="320" t="s">
        <v>1033</v>
      </c>
      <c r="G683" s="320" t="s">
        <v>1165</v>
      </c>
      <c r="H683" s="320" t="s">
        <v>519</v>
      </c>
      <c r="I683" s="321">
        <v>2</v>
      </c>
      <c r="J683" s="320">
        <v>2002</v>
      </c>
      <c r="K683" s="320" t="s">
        <v>1135</v>
      </c>
      <c r="L683" s="316">
        <f t="shared" si="15"/>
        <v>682</v>
      </c>
      <c r="V683" s="316" t="str">
        <f t="shared" si="14"/>
        <v xml:space="preserve"> </v>
      </c>
      <c r="X683" s="316" t="s">
        <v>965</v>
      </c>
    </row>
    <row r="684" spans="1:24">
      <c r="A684" s="320" t="s">
        <v>663</v>
      </c>
      <c r="B684" s="320" t="s">
        <v>659</v>
      </c>
      <c r="C684" s="320" t="s">
        <v>579</v>
      </c>
      <c r="D684" s="320" t="s">
        <v>491</v>
      </c>
      <c r="E684" s="320">
        <v>0.629</v>
      </c>
      <c r="F684" s="320" t="s">
        <v>1033</v>
      </c>
      <c r="G684" s="320" t="s">
        <v>1165</v>
      </c>
      <c r="H684" s="320" t="s">
        <v>519</v>
      </c>
      <c r="I684" s="321">
        <v>2</v>
      </c>
      <c r="J684" s="320">
        <v>2012</v>
      </c>
      <c r="K684" s="320" t="s">
        <v>1088</v>
      </c>
      <c r="L684" s="316">
        <f t="shared" si="15"/>
        <v>683</v>
      </c>
      <c r="V684" s="316" t="str">
        <f t="shared" si="14"/>
        <v xml:space="preserve"> </v>
      </c>
      <c r="X684" s="316" t="s">
        <v>965</v>
      </c>
    </row>
    <row r="685" spans="1:24">
      <c r="A685" s="320" t="s">
        <v>570</v>
      </c>
      <c r="B685" s="320" t="s">
        <v>571</v>
      </c>
      <c r="C685" s="320" t="s">
        <v>542</v>
      </c>
      <c r="D685" s="320" t="s">
        <v>514</v>
      </c>
      <c r="E685" s="320">
        <v>0.51900000000000002</v>
      </c>
      <c r="F685" s="320" t="s">
        <v>1033</v>
      </c>
      <c r="G685" s="320" t="s">
        <v>1165</v>
      </c>
      <c r="H685" s="320" t="s">
        <v>519</v>
      </c>
      <c r="I685" s="321">
        <v>4</v>
      </c>
      <c r="J685" s="320">
        <v>2009</v>
      </c>
      <c r="K685" s="320" t="s">
        <v>1081</v>
      </c>
      <c r="L685" s="316">
        <f t="shared" si="15"/>
        <v>684</v>
      </c>
      <c r="V685" s="316" t="str">
        <f t="shared" si="14"/>
        <v xml:space="preserve"> </v>
      </c>
      <c r="X685" s="316" t="s">
        <v>965</v>
      </c>
    </row>
    <row r="686" spans="1:24">
      <c r="A686" s="320" t="s">
        <v>1015</v>
      </c>
      <c r="B686" s="320" t="s">
        <v>1016</v>
      </c>
      <c r="C686" s="320" t="s">
        <v>504</v>
      </c>
      <c r="D686" s="320" t="s">
        <v>518</v>
      </c>
      <c r="E686" s="320">
        <v>0.67500000000000004</v>
      </c>
      <c r="F686" s="320" t="s">
        <v>1033</v>
      </c>
      <c r="G686" s="320" t="s">
        <v>1165</v>
      </c>
      <c r="H686" s="320" t="s">
        <v>519</v>
      </c>
      <c r="I686" s="321">
        <v>4.8500000000000005</v>
      </c>
      <c r="J686" s="320">
        <v>2012</v>
      </c>
      <c r="K686" s="320" t="s">
        <v>1113</v>
      </c>
      <c r="L686" s="316">
        <f t="shared" si="15"/>
        <v>685</v>
      </c>
      <c r="V686" s="316" t="str">
        <f t="shared" si="14"/>
        <v xml:space="preserve"> </v>
      </c>
      <c r="X686" s="316" t="s">
        <v>965</v>
      </c>
    </row>
    <row r="687" spans="1:24">
      <c r="A687" s="320" t="s">
        <v>606</v>
      </c>
      <c r="B687" s="320" t="s">
        <v>607</v>
      </c>
      <c r="C687" s="320" t="s">
        <v>542</v>
      </c>
      <c r="D687" s="320" t="s">
        <v>491</v>
      </c>
      <c r="E687" s="320">
        <v>0.55800000000000005</v>
      </c>
      <c r="F687" s="320" t="s">
        <v>1033</v>
      </c>
      <c r="G687" s="320" t="s">
        <v>1165</v>
      </c>
      <c r="H687" s="320" t="s">
        <v>519</v>
      </c>
      <c r="I687" s="321">
        <v>5</v>
      </c>
      <c r="J687" s="320">
        <v>2012</v>
      </c>
      <c r="K687" s="320" t="s">
        <v>1107</v>
      </c>
      <c r="L687" s="316">
        <f t="shared" si="15"/>
        <v>686</v>
      </c>
      <c r="V687" s="316" t="str">
        <f t="shared" si="14"/>
        <v xml:space="preserve"> </v>
      </c>
      <c r="X687" s="316" t="s">
        <v>965</v>
      </c>
    </row>
    <row r="688" spans="1:24">
      <c r="A688" s="320" t="s">
        <v>540</v>
      </c>
      <c r="B688" s="320" t="s">
        <v>541</v>
      </c>
      <c r="C688" s="320" t="s">
        <v>542</v>
      </c>
      <c r="D688" s="320" t="s">
        <v>514</v>
      </c>
      <c r="E688" s="320">
        <v>0.39600000000000002</v>
      </c>
      <c r="F688" s="320" t="s">
        <v>1033</v>
      </c>
      <c r="G688" s="320" t="s">
        <v>1165</v>
      </c>
      <c r="H688" s="320" t="s">
        <v>519</v>
      </c>
      <c r="I688" s="321">
        <v>5</v>
      </c>
      <c r="J688" s="320">
        <v>2009</v>
      </c>
      <c r="K688" s="320" t="s">
        <v>1095</v>
      </c>
      <c r="L688" s="316">
        <f t="shared" si="15"/>
        <v>687</v>
      </c>
      <c r="V688" s="316" t="str">
        <f t="shared" si="14"/>
        <v xml:space="preserve"> </v>
      </c>
      <c r="X688" s="316" t="s">
        <v>965</v>
      </c>
    </row>
    <row r="689" spans="1:24">
      <c r="A689" s="320" t="s">
        <v>555</v>
      </c>
      <c r="B689" s="320" t="s">
        <v>556</v>
      </c>
      <c r="C689" s="320" t="s">
        <v>542</v>
      </c>
      <c r="D689" s="320" t="s">
        <v>491</v>
      </c>
      <c r="E689" s="320">
        <v>0.47599999999999998</v>
      </c>
      <c r="F689" s="320" t="s">
        <v>1033</v>
      </c>
      <c r="G689" s="320" t="s">
        <v>1165</v>
      </c>
      <c r="H689" s="320" t="s">
        <v>519</v>
      </c>
      <c r="I689" s="321">
        <v>5</v>
      </c>
      <c r="J689" s="320">
        <v>2012</v>
      </c>
      <c r="K689" s="320" t="s">
        <v>1053</v>
      </c>
      <c r="L689" s="316">
        <f t="shared" si="15"/>
        <v>688</v>
      </c>
      <c r="V689" s="316" t="str">
        <f t="shared" si="14"/>
        <v xml:space="preserve"> </v>
      </c>
      <c r="X689" s="316" t="s">
        <v>965</v>
      </c>
    </row>
    <row r="690" spans="1:24">
      <c r="A690" s="320" t="s">
        <v>899</v>
      </c>
      <c r="B690" s="320" t="s">
        <v>894</v>
      </c>
      <c r="C690" s="320" t="s">
        <v>483</v>
      </c>
      <c r="D690" s="320" t="s">
        <v>514</v>
      </c>
      <c r="E690" s="320">
        <v>0.77500000000000002</v>
      </c>
      <c r="F690" s="320" t="s">
        <v>1033</v>
      </c>
      <c r="G690" s="320" t="s">
        <v>1165</v>
      </c>
      <c r="H690" s="320" t="s">
        <v>519</v>
      </c>
      <c r="I690" s="321">
        <v>5</v>
      </c>
      <c r="J690" s="320">
        <v>2011</v>
      </c>
      <c r="K690" s="320" t="s">
        <v>1138</v>
      </c>
      <c r="L690" s="316">
        <f t="shared" si="15"/>
        <v>689</v>
      </c>
      <c r="V690" s="316" t="str">
        <f t="shared" si="14"/>
        <v xml:space="preserve"> </v>
      </c>
      <c r="X690" s="316" t="s">
        <v>965</v>
      </c>
    </row>
    <row r="691" spans="1:24">
      <c r="A691" s="320" t="s">
        <v>660</v>
      </c>
      <c r="B691" s="320" t="s">
        <v>659</v>
      </c>
      <c r="C691" s="320" t="s">
        <v>579</v>
      </c>
      <c r="D691" s="320" t="s">
        <v>491</v>
      </c>
      <c r="E691" s="320">
        <v>0.629</v>
      </c>
      <c r="F691" s="320" t="s">
        <v>1033</v>
      </c>
      <c r="G691" s="320" t="s">
        <v>1165</v>
      </c>
      <c r="H691" s="320" t="s">
        <v>519</v>
      </c>
      <c r="I691" s="321">
        <v>5</v>
      </c>
      <c r="J691" s="320">
        <v>2013</v>
      </c>
      <c r="K691" s="320" t="s">
        <v>1164</v>
      </c>
      <c r="L691" s="316">
        <f t="shared" si="15"/>
        <v>690</v>
      </c>
      <c r="V691" s="316" t="str">
        <f t="shared" si="14"/>
        <v xml:space="preserve"> </v>
      </c>
      <c r="X691" s="316" t="s">
        <v>965</v>
      </c>
    </row>
    <row r="692" spans="1:24">
      <c r="A692" s="320" t="s">
        <v>889</v>
      </c>
      <c r="B692" s="320" t="s">
        <v>887</v>
      </c>
      <c r="C692" s="320" t="s">
        <v>525</v>
      </c>
      <c r="D692" s="320" t="s">
        <v>694</v>
      </c>
      <c r="E692" s="320">
        <v>0.72199999999999998</v>
      </c>
      <c r="F692" s="320" t="s">
        <v>1033</v>
      </c>
      <c r="G692" s="320" t="s">
        <v>1165</v>
      </c>
      <c r="H692" s="320" t="s">
        <v>519</v>
      </c>
      <c r="I692" s="321">
        <v>5.3571428999999995</v>
      </c>
      <c r="J692" s="320">
        <v>2005</v>
      </c>
      <c r="K692" s="320" t="s">
        <v>1114</v>
      </c>
      <c r="L692" s="316">
        <f t="shared" si="15"/>
        <v>691</v>
      </c>
      <c r="V692" s="316" t="str">
        <f t="shared" si="14"/>
        <v xml:space="preserve"> </v>
      </c>
      <c r="X692" s="316" t="s">
        <v>965</v>
      </c>
    </row>
    <row r="693" spans="1:24">
      <c r="A693" s="320" t="s">
        <v>754</v>
      </c>
      <c r="B693" s="320" t="s">
        <v>752</v>
      </c>
      <c r="C693" s="320" t="s">
        <v>483</v>
      </c>
      <c r="D693" s="320" t="s">
        <v>694</v>
      </c>
      <c r="E693" s="320">
        <v>0.81899999999999995</v>
      </c>
      <c r="F693" s="320" t="s">
        <v>1033</v>
      </c>
      <c r="G693" s="320" t="s">
        <v>1165</v>
      </c>
      <c r="H693" s="320" t="s">
        <v>519</v>
      </c>
      <c r="I693" s="321">
        <v>6.9</v>
      </c>
      <c r="J693" s="320">
        <v>2012</v>
      </c>
      <c r="K693" s="320" t="s">
        <v>1124</v>
      </c>
      <c r="L693" s="316">
        <f t="shared" si="15"/>
        <v>692</v>
      </c>
      <c r="V693" s="316" t="str">
        <f t="shared" si="14"/>
        <v xml:space="preserve"> </v>
      </c>
      <c r="X693" s="316" t="s">
        <v>965</v>
      </c>
    </row>
    <row r="694" spans="1:24">
      <c r="A694" s="320" t="s">
        <v>904</v>
      </c>
      <c r="B694" s="320" t="s">
        <v>894</v>
      </c>
      <c r="C694" s="320" t="s">
        <v>483</v>
      </c>
      <c r="D694" s="320" t="s">
        <v>514</v>
      </c>
      <c r="E694" s="320">
        <v>0.77500000000000002</v>
      </c>
      <c r="F694" s="320" t="s">
        <v>1033</v>
      </c>
      <c r="G694" s="320" t="s">
        <v>1165</v>
      </c>
      <c r="H694" s="320" t="s">
        <v>519</v>
      </c>
      <c r="I694" s="321">
        <v>8</v>
      </c>
      <c r="J694" s="320">
        <v>2009</v>
      </c>
      <c r="K694" s="320" t="s">
        <v>1159</v>
      </c>
      <c r="L694" s="316">
        <f t="shared" si="15"/>
        <v>693</v>
      </c>
      <c r="V694" s="316" t="str">
        <f t="shared" si="14"/>
        <v xml:space="preserve"> </v>
      </c>
      <c r="X694" s="316" t="s">
        <v>965</v>
      </c>
    </row>
    <row r="695" spans="1:24">
      <c r="A695" s="320" t="s">
        <v>562</v>
      </c>
      <c r="B695" s="320" t="s">
        <v>559</v>
      </c>
      <c r="C695" s="320" t="s">
        <v>495</v>
      </c>
      <c r="D695" s="320" t="s">
        <v>484</v>
      </c>
      <c r="E695" s="320">
        <v>0.46300000000000002</v>
      </c>
      <c r="F695" s="320" t="s">
        <v>1033</v>
      </c>
      <c r="G695" s="320" t="s">
        <v>1165</v>
      </c>
      <c r="H695" s="320" t="s">
        <v>519</v>
      </c>
      <c r="I695" s="321">
        <v>9</v>
      </c>
      <c r="J695" s="320">
        <v>2010</v>
      </c>
      <c r="K695" s="320" t="s">
        <v>1063</v>
      </c>
      <c r="L695" s="316">
        <f t="shared" si="15"/>
        <v>694</v>
      </c>
      <c r="V695" s="316" t="str">
        <f t="shared" si="14"/>
        <v xml:space="preserve"> </v>
      </c>
      <c r="X695" s="316" t="s">
        <v>965</v>
      </c>
    </row>
    <row r="696" spans="1:24">
      <c r="A696" s="320" t="s">
        <v>577</v>
      </c>
      <c r="B696" s="320" t="s">
        <v>578</v>
      </c>
      <c r="C696" s="320" t="s">
        <v>579</v>
      </c>
      <c r="D696" s="320" t="s">
        <v>491</v>
      </c>
      <c r="E696" s="320">
        <v>0.54300000000000004</v>
      </c>
      <c r="F696" s="320" t="s">
        <v>1033</v>
      </c>
      <c r="G696" s="320" t="s">
        <v>1165</v>
      </c>
      <c r="H696" s="320" t="s">
        <v>519</v>
      </c>
      <c r="I696" s="321">
        <v>9.3000000000000007</v>
      </c>
      <c r="J696" s="320">
        <v>2009</v>
      </c>
      <c r="K696" s="320" t="s">
        <v>1049</v>
      </c>
      <c r="L696" s="316">
        <f t="shared" si="15"/>
        <v>695</v>
      </c>
      <c r="V696" s="316" t="str">
        <f t="shared" si="14"/>
        <v xml:space="preserve"> </v>
      </c>
      <c r="X696" s="316" t="s">
        <v>965</v>
      </c>
    </row>
    <row r="697" spans="1:24">
      <c r="A697" s="320" t="s">
        <v>856</v>
      </c>
      <c r="B697" s="320" t="s">
        <v>855</v>
      </c>
      <c r="C697" s="320" t="s">
        <v>483</v>
      </c>
      <c r="D697" s="320" t="s">
        <v>514</v>
      </c>
      <c r="E697" s="320">
        <v>0.72399999999999998</v>
      </c>
      <c r="F697" s="320" t="s">
        <v>1033</v>
      </c>
      <c r="G697" s="320" t="s">
        <v>1165</v>
      </c>
      <c r="H697" s="320" t="s">
        <v>519</v>
      </c>
      <c r="I697" s="321">
        <v>9.73</v>
      </c>
      <c r="J697" s="320">
        <v>2009</v>
      </c>
      <c r="K697" s="320" t="s">
        <v>1110</v>
      </c>
      <c r="L697" s="316">
        <f t="shared" si="15"/>
        <v>696</v>
      </c>
      <c r="V697" s="316" t="str">
        <f t="shared" si="14"/>
        <v xml:space="preserve"> </v>
      </c>
      <c r="X697" s="316" t="s">
        <v>965</v>
      </c>
    </row>
    <row r="698" spans="1:24">
      <c r="A698" s="320" t="s">
        <v>568</v>
      </c>
      <c r="B698" s="320" t="s">
        <v>566</v>
      </c>
      <c r="C698" s="320" t="s">
        <v>542</v>
      </c>
      <c r="D698" s="320" t="s">
        <v>521</v>
      </c>
      <c r="E698" s="320">
        <v>0.47099999999999997</v>
      </c>
      <c r="F698" s="320" t="s">
        <v>1033</v>
      </c>
      <c r="G698" s="320" t="s">
        <v>1165</v>
      </c>
      <c r="H698" s="320" t="s">
        <v>519</v>
      </c>
      <c r="I698" s="321">
        <v>10</v>
      </c>
      <c r="J698" s="320">
        <v>2007</v>
      </c>
      <c r="K698" s="320" t="s">
        <v>1142</v>
      </c>
      <c r="L698" s="316">
        <f t="shared" si="15"/>
        <v>697</v>
      </c>
      <c r="V698" s="316" t="str">
        <f t="shared" si="14"/>
        <v xml:space="preserve"> </v>
      </c>
      <c r="X698" s="316" t="s">
        <v>965</v>
      </c>
    </row>
    <row r="699" spans="1:24">
      <c r="A699" s="320" t="s">
        <v>631</v>
      </c>
      <c r="B699" s="320" t="s">
        <v>632</v>
      </c>
      <c r="C699" s="320" t="s">
        <v>483</v>
      </c>
      <c r="D699" s="320" t="s">
        <v>491</v>
      </c>
      <c r="E699" s="320">
        <v>0.59899999999999998</v>
      </c>
      <c r="F699" s="320" t="s">
        <v>1033</v>
      </c>
      <c r="G699" s="320" t="s">
        <v>1165</v>
      </c>
      <c r="H699" s="320" t="s">
        <v>519</v>
      </c>
      <c r="I699" s="321">
        <v>10</v>
      </c>
      <c r="J699" s="320">
        <v>2010</v>
      </c>
      <c r="K699" s="320" t="s">
        <v>1063</v>
      </c>
      <c r="L699" s="316">
        <f t="shared" si="15"/>
        <v>698</v>
      </c>
      <c r="V699" s="316" t="str">
        <f t="shared" ref="V699:V762" si="16">IF(H699=$V$1,I699," ")</f>
        <v xml:space="preserve"> </v>
      </c>
      <c r="X699" s="316" t="s">
        <v>965</v>
      </c>
    </row>
    <row r="700" spans="1:24">
      <c r="A700" s="320" t="s">
        <v>498</v>
      </c>
      <c r="B700" s="320" t="s">
        <v>482</v>
      </c>
      <c r="C700" s="320" t="s">
        <v>483</v>
      </c>
      <c r="D700" s="320" t="s">
        <v>484</v>
      </c>
      <c r="E700" s="320">
        <v>0.73</v>
      </c>
      <c r="F700" s="320" t="s">
        <v>1033</v>
      </c>
      <c r="G700" s="320" t="s">
        <v>1165</v>
      </c>
      <c r="H700" s="320" t="s">
        <v>519</v>
      </c>
      <c r="I700" s="321">
        <v>11</v>
      </c>
      <c r="J700" s="320">
        <v>2010</v>
      </c>
      <c r="K700" s="320" t="s">
        <v>1063</v>
      </c>
      <c r="L700" s="316">
        <f t="shared" si="15"/>
        <v>699</v>
      </c>
      <c r="V700" s="316" t="str">
        <f t="shared" si="16"/>
        <v xml:space="preserve"> </v>
      </c>
      <c r="X700" s="316" t="s">
        <v>965</v>
      </c>
    </row>
    <row r="701" spans="1:24">
      <c r="A701" s="320" t="s">
        <v>624</v>
      </c>
      <c r="B701" s="320" t="s">
        <v>625</v>
      </c>
      <c r="C701" s="320" t="s">
        <v>495</v>
      </c>
      <c r="D701" s="320" t="s">
        <v>491</v>
      </c>
      <c r="E701" s="320">
        <v>0.71499999999999997</v>
      </c>
      <c r="F701" s="320" t="s">
        <v>1033</v>
      </c>
      <c r="G701" s="320" t="s">
        <v>1165</v>
      </c>
      <c r="H701" s="320" t="s">
        <v>519</v>
      </c>
      <c r="I701" s="321">
        <v>11.369509000000001</v>
      </c>
      <c r="J701" s="320">
        <v>2007</v>
      </c>
      <c r="K701" s="320" t="s">
        <v>1148</v>
      </c>
      <c r="L701" s="316">
        <f t="shared" si="15"/>
        <v>700</v>
      </c>
      <c r="V701" s="316" t="str">
        <f t="shared" si="16"/>
        <v xml:space="preserve"> </v>
      </c>
      <c r="X701" s="316" t="s">
        <v>965</v>
      </c>
    </row>
    <row r="702" spans="1:24">
      <c r="A702" s="320" t="s">
        <v>761</v>
      </c>
      <c r="B702" s="320" t="s">
        <v>762</v>
      </c>
      <c r="C702" s="320" t="s">
        <v>483</v>
      </c>
      <c r="D702" s="320" t="s">
        <v>496</v>
      </c>
      <c r="E702" s="320">
        <v>0.74099999999999999</v>
      </c>
      <c r="F702" s="320" t="s">
        <v>1033</v>
      </c>
      <c r="G702" s="320" t="s">
        <v>1165</v>
      </c>
      <c r="H702" s="320" t="s">
        <v>519</v>
      </c>
      <c r="I702" s="321">
        <v>12</v>
      </c>
      <c r="J702" s="320">
        <v>2010</v>
      </c>
      <c r="K702" s="320" t="s">
        <v>1063</v>
      </c>
      <c r="L702" s="316">
        <f t="shared" si="15"/>
        <v>701</v>
      </c>
      <c r="V702" s="316" t="str">
        <f t="shared" si="16"/>
        <v xml:space="preserve"> </v>
      </c>
      <c r="X702" s="316" t="s">
        <v>965</v>
      </c>
    </row>
    <row r="703" spans="1:24">
      <c r="A703" s="320" t="s">
        <v>753</v>
      </c>
      <c r="B703" s="320" t="s">
        <v>752</v>
      </c>
      <c r="C703" s="320" t="s">
        <v>483</v>
      </c>
      <c r="D703" s="320" t="s">
        <v>694</v>
      </c>
      <c r="E703" s="320">
        <v>0.81899999999999995</v>
      </c>
      <c r="F703" s="320" t="s">
        <v>1033</v>
      </c>
      <c r="G703" s="320" t="s">
        <v>1165</v>
      </c>
      <c r="H703" s="320" t="s">
        <v>519</v>
      </c>
      <c r="I703" s="321">
        <v>13.58</v>
      </c>
      <c r="J703" s="320">
        <v>2003</v>
      </c>
      <c r="K703" s="320" t="s">
        <v>1160</v>
      </c>
      <c r="L703" s="316">
        <f t="shared" si="15"/>
        <v>702</v>
      </c>
      <c r="V703" s="316" t="str">
        <f t="shared" si="16"/>
        <v xml:space="preserve"> </v>
      </c>
      <c r="X703" s="316" t="s">
        <v>965</v>
      </c>
    </row>
    <row r="704" spans="1:24">
      <c r="A704" s="320" t="s">
        <v>560</v>
      </c>
      <c r="B704" s="320" t="s">
        <v>559</v>
      </c>
      <c r="C704" s="320" t="s">
        <v>495</v>
      </c>
      <c r="D704" s="320" t="s">
        <v>484</v>
      </c>
      <c r="E704" s="320">
        <v>0.46300000000000002</v>
      </c>
      <c r="F704" s="320" t="s">
        <v>1033</v>
      </c>
      <c r="G704" s="320" t="s">
        <v>1165</v>
      </c>
      <c r="H704" s="320" t="s">
        <v>519</v>
      </c>
      <c r="I704" s="321">
        <v>15</v>
      </c>
      <c r="J704" s="320">
        <v>2008</v>
      </c>
      <c r="K704" s="320" t="s">
        <v>1065</v>
      </c>
      <c r="L704" s="316">
        <f t="shared" si="15"/>
        <v>703</v>
      </c>
      <c r="V704" s="316" t="str">
        <f t="shared" si="16"/>
        <v xml:space="preserve"> </v>
      </c>
      <c r="X704" s="316" t="s">
        <v>965</v>
      </c>
    </row>
    <row r="705" spans="1:24">
      <c r="A705" s="320" t="s">
        <v>873</v>
      </c>
      <c r="B705" s="320" t="s">
        <v>867</v>
      </c>
      <c r="C705" s="320" t="s">
        <v>504</v>
      </c>
      <c r="D705" s="320" t="s">
        <v>484</v>
      </c>
      <c r="E705" s="320">
        <v>0.69899999999999995</v>
      </c>
      <c r="F705" s="320" t="s">
        <v>1033</v>
      </c>
      <c r="G705" s="320" t="s">
        <v>1165</v>
      </c>
      <c r="H705" s="320" t="s">
        <v>519</v>
      </c>
      <c r="I705" s="321">
        <v>15</v>
      </c>
      <c r="J705" s="320" t="s">
        <v>1154</v>
      </c>
      <c r="K705" s="320" t="s">
        <v>1155</v>
      </c>
      <c r="L705" s="316">
        <f t="shared" si="15"/>
        <v>704</v>
      </c>
      <c r="V705" s="316" t="str">
        <f t="shared" si="16"/>
        <v xml:space="preserve"> </v>
      </c>
      <c r="X705" s="316" t="s">
        <v>965</v>
      </c>
    </row>
    <row r="706" spans="1:24">
      <c r="A706" s="320" t="s">
        <v>749</v>
      </c>
      <c r="B706" s="320" t="s">
        <v>747</v>
      </c>
      <c r="C706" s="320" t="s">
        <v>483</v>
      </c>
      <c r="D706" s="320" t="s">
        <v>491</v>
      </c>
      <c r="E706" s="320">
        <v>0.71899999999999997</v>
      </c>
      <c r="F706" s="320" t="s">
        <v>1033</v>
      </c>
      <c r="G706" s="320" t="s">
        <v>1165</v>
      </c>
      <c r="H706" s="320" t="s">
        <v>519</v>
      </c>
      <c r="I706" s="321">
        <v>17</v>
      </c>
      <c r="J706" s="320">
        <v>2012</v>
      </c>
      <c r="K706" s="320" t="s">
        <v>1118</v>
      </c>
      <c r="L706" s="316">
        <f t="shared" si="15"/>
        <v>705</v>
      </c>
      <c r="V706" s="316" t="str">
        <f t="shared" si="16"/>
        <v xml:space="preserve"> </v>
      </c>
      <c r="X706" s="316" t="s">
        <v>965</v>
      </c>
    </row>
    <row r="707" spans="1:24">
      <c r="A707" s="320" t="s">
        <v>564</v>
      </c>
      <c r="B707" s="320" t="s">
        <v>559</v>
      </c>
      <c r="C707" s="320" t="s">
        <v>495</v>
      </c>
      <c r="D707" s="320" t="s">
        <v>484</v>
      </c>
      <c r="E707" s="320">
        <v>0.46300000000000002</v>
      </c>
      <c r="F707" s="320" t="s">
        <v>1033</v>
      </c>
      <c r="G707" s="320" t="s">
        <v>1165</v>
      </c>
      <c r="H707" s="320" t="s">
        <v>519</v>
      </c>
      <c r="I707" s="321">
        <v>17.5</v>
      </c>
      <c r="J707" s="320">
        <v>2008</v>
      </c>
      <c r="K707" s="320" t="s">
        <v>1065</v>
      </c>
      <c r="L707" s="316">
        <f t="shared" ref="L707:L770" si="17">1+L706</f>
        <v>706</v>
      </c>
      <c r="V707" s="316" t="str">
        <f t="shared" si="16"/>
        <v xml:space="preserve"> </v>
      </c>
      <c r="X707" s="316" t="s">
        <v>965</v>
      </c>
    </row>
    <row r="708" spans="1:24">
      <c r="A708" s="320" t="s">
        <v>684</v>
      </c>
      <c r="B708" s="320" t="s">
        <v>685</v>
      </c>
      <c r="C708" s="320" t="s">
        <v>495</v>
      </c>
      <c r="D708" s="320" t="s">
        <v>491</v>
      </c>
      <c r="E708" s="320">
        <v>0.51500000000000001</v>
      </c>
      <c r="F708" s="320" t="s">
        <v>1033</v>
      </c>
      <c r="G708" s="320" t="s">
        <v>1165</v>
      </c>
      <c r="H708" s="320" t="s">
        <v>519</v>
      </c>
      <c r="I708" s="321">
        <v>18</v>
      </c>
      <c r="J708" s="320">
        <v>2010</v>
      </c>
      <c r="K708" s="320" t="s">
        <v>1063</v>
      </c>
      <c r="L708" s="316">
        <f t="shared" si="17"/>
        <v>707</v>
      </c>
      <c r="V708" s="316" t="str">
        <f t="shared" si="16"/>
        <v xml:space="preserve"> </v>
      </c>
      <c r="X708" s="316" t="s">
        <v>965</v>
      </c>
    </row>
    <row r="709" spans="1:24">
      <c r="A709" s="320" t="s">
        <v>558</v>
      </c>
      <c r="B709" s="320" t="s">
        <v>559</v>
      </c>
      <c r="C709" s="320" t="s">
        <v>495</v>
      </c>
      <c r="D709" s="320" t="s">
        <v>484</v>
      </c>
      <c r="E709" s="320">
        <v>0.46300000000000002</v>
      </c>
      <c r="F709" s="320" t="s">
        <v>1033</v>
      </c>
      <c r="G709" s="320" t="s">
        <v>1165</v>
      </c>
      <c r="H709" s="320" t="s">
        <v>519</v>
      </c>
      <c r="I709" s="321">
        <v>20</v>
      </c>
      <c r="J709" s="320">
        <v>2008</v>
      </c>
      <c r="K709" s="320" t="s">
        <v>1065</v>
      </c>
      <c r="L709" s="316">
        <f t="shared" si="17"/>
        <v>708</v>
      </c>
      <c r="V709" s="316" t="str">
        <f t="shared" si="16"/>
        <v xml:space="preserve"> </v>
      </c>
      <c r="X709" s="316" t="s">
        <v>965</v>
      </c>
    </row>
    <row r="710" spans="1:24">
      <c r="A710" s="320" t="s">
        <v>500</v>
      </c>
      <c r="B710" s="320" t="s">
        <v>482</v>
      </c>
      <c r="C710" s="320" t="s">
        <v>483</v>
      </c>
      <c r="D710" s="320" t="s">
        <v>484</v>
      </c>
      <c r="E710" s="320">
        <v>0.73</v>
      </c>
      <c r="F710" s="320" t="s">
        <v>1033</v>
      </c>
      <c r="G710" s="320" t="s">
        <v>1165</v>
      </c>
      <c r="H710" s="320" t="s">
        <v>519</v>
      </c>
      <c r="I710" s="321">
        <v>20</v>
      </c>
      <c r="J710" s="320">
        <v>2002</v>
      </c>
      <c r="K710" s="320" t="s">
        <v>1123</v>
      </c>
      <c r="L710" s="316">
        <f t="shared" si="17"/>
        <v>709</v>
      </c>
      <c r="V710" s="316" t="str">
        <f t="shared" si="16"/>
        <v xml:space="preserve"> </v>
      </c>
      <c r="X710" s="316" t="s">
        <v>965</v>
      </c>
    </row>
    <row r="711" spans="1:24">
      <c r="A711" s="320" t="s">
        <v>569</v>
      </c>
      <c r="B711" s="320" t="s">
        <v>566</v>
      </c>
      <c r="C711" s="320" t="s">
        <v>542</v>
      </c>
      <c r="D711" s="320" t="s">
        <v>491</v>
      </c>
      <c r="E711" s="320">
        <v>0.47099999999999997</v>
      </c>
      <c r="F711" s="320" t="s">
        <v>1033</v>
      </c>
      <c r="G711" s="320" t="s">
        <v>1165</v>
      </c>
      <c r="H711" s="320" t="s">
        <v>519</v>
      </c>
      <c r="I711" s="321">
        <v>21</v>
      </c>
      <c r="J711" s="320">
        <v>2012</v>
      </c>
      <c r="K711" s="320" t="s">
        <v>1106</v>
      </c>
      <c r="L711" s="316">
        <f t="shared" si="17"/>
        <v>710</v>
      </c>
      <c r="V711" s="316" t="str">
        <f t="shared" si="16"/>
        <v xml:space="preserve"> </v>
      </c>
      <c r="X711" s="316" t="s">
        <v>965</v>
      </c>
    </row>
    <row r="712" spans="1:24">
      <c r="A712" s="320" t="s">
        <v>561</v>
      </c>
      <c r="B712" s="320" t="s">
        <v>559</v>
      </c>
      <c r="C712" s="320" t="s">
        <v>495</v>
      </c>
      <c r="D712" s="320" t="s">
        <v>484</v>
      </c>
      <c r="E712" s="320">
        <v>0.46300000000000002</v>
      </c>
      <c r="F712" s="320" t="s">
        <v>1033</v>
      </c>
      <c r="G712" s="320" t="s">
        <v>1165</v>
      </c>
      <c r="H712" s="320" t="s">
        <v>519</v>
      </c>
      <c r="I712" s="321">
        <v>26</v>
      </c>
      <c r="J712" s="320">
        <v>2008</v>
      </c>
      <c r="K712" s="320" t="s">
        <v>1065</v>
      </c>
      <c r="L712" s="316">
        <f t="shared" si="17"/>
        <v>711</v>
      </c>
      <c r="V712" s="316" t="str">
        <f t="shared" si="16"/>
        <v xml:space="preserve"> </v>
      </c>
      <c r="X712" s="316" t="s">
        <v>965</v>
      </c>
    </row>
    <row r="713" spans="1:24">
      <c r="A713" s="320" t="s">
        <v>901</v>
      </c>
      <c r="B713" s="320" t="s">
        <v>894</v>
      </c>
      <c r="C713" s="320" t="s">
        <v>483</v>
      </c>
      <c r="D713" s="320" t="s">
        <v>514</v>
      </c>
      <c r="E713" s="320">
        <v>0.77500000000000002</v>
      </c>
      <c r="F713" s="320" t="s">
        <v>1033</v>
      </c>
      <c r="G713" s="320" t="s">
        <v>1165</v>
      </c>
      <c r="H713" s="320" t="s">
        <v>519</v>
      </c>
      <c r="I713" s="321">
        <v>30</v>
      </c>
      <c r="J713" s="320">
        <v>2012</v>
      </c>
      <c r="K713" s="320" t="s">
        <v>1162</v>
      </c>
      <c r="L713" s="316">
        <f t="shared" si="17"/>
        <v>712</v>
      </c>
      <c r="V713" s="316" t="str">
        <f t="shared" si="16"/>
        <v xml:space="preserve"> </v>
      </c>
      <c r="X713" s="316" t="s">
        <v>965</v>
      </c>
    </row>
    <row r="714" spans="1:24">
      <c r="A714" s="320" t="s">
        <v>869</v>
      </c>
      <c r="B714" s="320" t="s">
        <v>867</v>
      </c>
      <c r="C714" s="320" t="s">
        <v>504</v>
      </c>
      <c r="D714" s="320" t="s">
        <v>484</v>
      </c>
      <c r="E714" s="320">
        <v>0.69899999999999995</v>
      </c>
      <c r="F714" s="320" t="s">
        <v>1033</v>
      </c>
      <c r="G714" s="320" t="s">
        <v>1165</v>
      </c>
      <c r="H714" s="320" t="s">
        <v>519</v>
      </c>
      <c r="I714" s="321">
        <v>32.58</v>
      </c>
      <c r="J714" s="320">
        <v>2011</v>
      </c>
      <c r="K714" s="320" t="s">
        <v>1136</v>
      </c>
      <c r="L714" s="316">
        <f t="shared" si="17"/>
        <v>713</v>
      </c>
      <c r="V714" s="316" t="str">
        <f t="shared" si="16"/>
        <v xml:space="preserve"> </v>
      </c>
      <c r="X714" s="316" t="s">
        <v>965</v>
      </c>
    </row>
    <row r="715" spans="1:24">
      <c r="A715" s="320" t="s">
        <v>652</v>
      </c>
      <c r="B715" s="320" t="s">
        <v>650</v>
      </c>
      <c r="C715" s="320" t="s">
        <v>579</v>
      </c>
      <c r="D715" s="320" t="s">
        <v>491</v>
      </c>
      <c r="E715" s="320">
        <v>0.65400000000000003</v>
      </c>
      <c r="F715" s="320" t="s">
        <v>1033</v>
      </c>
      <c r="G715" s="320" t="s">
        <v>1165</v>
      </c>
      <c r="H715" s="320" t="s">
        <v>519</v>
      </c>
      <c r="I715" s="321">
        <v>39</v>
      </c>
      <c r="J715" s="320">
        <v>2010</v>
      </c>
      <c r="K715" s="320" t="s">
        <v>1063</v>
      </c>
      <c r="L715" s="316">
        <f t="shared" si="17"/>
        <v>714</v>
      </c>
      <c r="V715" s="316" t="str">
        <f t="shared" si="16"/>
        <v xml:space="preserve"> </v>
      </c>
      <c r="X715" s="316" t="s">
        <v>965</v>
      </c>
    </row>
    <row r="716" spans="1:24">
      <c r="A716" s="320" t="s">
        <v>527</v>
      </c>
      <c r="B716" s="320" t="s">
        <v>503</v>
      </c>
      <c r="C716" s="320" t="s">
        <v>504</v>
      </c>
      <c r="D716" s="320" t="s">
        <v>518</v>
      </c>
      <c r="E716" s="320">
        <v>0.90900000000000003</v>
      </c>
      <c r="F716" s="320" t="s">
        <v>162</v>
      </c>
      <c r="G716" s="320" t="s">
        <v>1166</v>
      </c>
      <c r="H716" s="320" t="s">
        <v>1167</v>
      </c>
      <c r="I716" s="321">
        <v>5.9619273000000002</v>
      </c>
      <c r="J716" s="320" t="s">
        <v>487</v>
      </c>
      <c r="K716" s="320" t="s">
        <v>488</v>
      </c>
      <c r="L716" s="316">
        <f t="shared" si="17"/>
        <v>715</v>
      </c>
      <c r="V716" s="316" t="str">
        <f t="shared" si="16"/>
        <v xml:space="preserve"> </v>
      </c>
      <c r="X716" s="316" t="s">
        <v>965</v>
      </c>
    </row>
    <row r="717" spans="1:24">
      <c r="A717" s="320" t="s">
        <v>1019</v>
      </c>
      <c r="B717" s="320" t="s">
        <v>1020</v>
      </c>
      <c r="C717" s="320" t="s">
        <v>853</v>
      </c>
      <c r="D717" s="320" t="s">
        <v>496</v>
      </c>
      <c r="E717" s="320">
        <v>0.66200000000000003</v>
      </c>
      <c r="F717" s="320" t="s">
        <v>162</v>
      </c>
      <c r="G717" s="320" t="s">
        <v>1166</v>
      </c>
      <c r="H717" s="320" t="s">
        <v>1167</v>
      </c>
      <c r="I717" s="321">
        <v>6.3953495999999994</v>
      </c>
      <c r="J717" s="320" t="s">
        <v>487</v>
      </c>
      <c r="K717" s="320" t="s">
        <v>488</v>
      </c>
      <c r="L717" s="316">
        <f t="shared" si="17"/>
        <v>716</v>
      </c>
      <c r="V717" s="316" t="str">
        <f t="shared" si="16"/>
        <v xml:space="preserve"> </v>
      </c>
      <c r="X717" s="316" t="s">
        <v>965</v>
      </c>
    </row>
    <row r="718" spans="1:24">
      <c r="A718" s="320" t="s">
        <v>1471</v>
      </c>
      <c r="B718" s="320" t="s">
        <v>1014</v>
      </c>
      <c r="C718" s="320" t="s">
        <v>579</v>
      </c>
      <c r="D718" s="320" t="s">
        <v>484</v>
      </c>
      <c r="E718" s="320">
        <v>0.93799999999999994</v>
      </c>
      <c r="F718" s="320" t="s">
        <v>162</v>
      </c>
      <c r="G718" s="320" t="s">
        <v>1166</v>
      </c>
      <c r="H718" s="320" t="s">
        <v>1167</v>
      </c>
      <c r="I718" s="321">
        <v>6.9174875999999994</v>
      </c>
      <c r="J718" s="320" t="s">
        <v>487</v>
      </c>
      <c r="K718" s="320" t="s">
        <v>488</v>
      </c>
      <c r="L718" s="316">
        <f t="shared" si="17"/>
        <v>717</v>
      </c>
      <c r="V718" s="316" t="str">
        <f t="shared" si="16"/>
        <v xml:space="preserve"> </v>
      </c>
      <c r="X718" s="316" t="s">
        <v>965</v>
      </c>
    </row>
    <row r="719" spans="1:24">
      <c r="A719" s="320" t="s">
        <v>502</v>
      </c>
      <c r="B719" s="320" t="s">
        <v>503</v>
      </c>
      <c r="C719" s="320" t="s">
        <v>504</v>
      </c>
      <c r="D719" s="320" t="s">
        <v>484</v>
      </c>
      <c r="E719" s="320">
        <v>0.90900000000000003</v>
      </c>
      <c r="F719" s="320" t="s">
        <v>162</v>
      </c>
      <c r="G719" s="320" t="s">
        <v>1166</v>
      </c>
      <c r="H719" s="320" t="s">
        <v>1167</v>
      </c>
      <c r="I719" s="321">
        <v>8.6143040000000006</v>
      </c>
      <c r="J719" s="320" t="s">
        <v>487</v>
      </c>
      <c r="K719" s="320" t="s">
        <v>488</v>
      </c>
      <c r="L719" s="316">
        <f t="shared" si="17"/>
        <v>718</v>
      </c>
      <c r="V719" s="316" t="str">
        <f t="shared" si="16"/>
        <v xml:space="preserve"> </v>
      </c>
      <c r="X719" s="316" t="s">
        <v>965</v>
      </c>
    </row>
    <row r="720" spans="1:24">
      <c r="A720" s="320" t="s">
        <v>629</v>
      </c>
      <c r="B720" s="320" t="s">
        <v>627</v>
      </c>
      <c r="C720" s="320" t="s">
        <v>589</v>
      </c>
      <c r="D720" s="320" t="s">
        <v>514</v>
      </c>
      <c r="E720" s="320">
        <v>0.89300000000000002</v>
      </c>
      <c r="F720" s="320" t="s">
        <v>162</v>
      </c>
      <c r="G720" s="320" t="s">
        <v>1166</v>
      </c>
      <c r="H720" s="320" t="s">
        <v>1167</v>
      </c>
      <c r="I720" s="321">
        <v>10.000002500000001</v>
      </c>
      <c r="J720" s="320" t="s">
        <v>487</v>
      </c>
      <c r="K720" s="320" t="s">
        <v>488</v>
      </c>
      <c r="L720" s="316">
        <f t="shared" si="17"/>
        <v>719</v>
      </c>
      <c r="V720" s="316" t="str">
        <f t="shared" si="16"/>
        <v xml:space="preserve"> </v>
      </c>
      <c r="X720" s="316" t="s">
        <v>965</v>
      </c>
    </row>
    <row r="721" spans="1:24">
      <c r="A721" s="320" t="s">
        <v>512</v>
      </c>
      <c r="B721" s="320" t="s">
        <v>513</v>
      </c>
      <c r="C721" s="320" t="s">
        <v>510</v>
      </c>
      <c r="D721" s="320" t="s">
        <v>514</v>
      </c>
      <c r="E721" s="320">
        <v>0.91100000000000003</v>
      </c>
      <c r="F721" s="320" t="s">
        <v>162</v>
      </c>
      <c r="G721" s="320" t="s">
        <v>1166</v>
      </c>
      <c r="H721" s="320" t="s">
        <v>1167</v>
      </c>
      <c r="I721" s="321">
        <v>10.4761892</v>
      </c>
      <c r="J721" s="320" t="s">
        <v>487</v>
      </c>
      <c r="K721" s="320" t="s">
        <v>488</v>
      </c>
      <c r="L721" s="316">
        <f t="shared" si="17"/>
        <v>720</v>
      </c>
      <c r="V721" s="316" t="str">
        <f t="shared" si="16"/>
        <v xml:space="preserve"> </v>
      </c>
      <c r="X721" s="316" t="s">
        <v>965</v>
      </c>
    </row>
    <row r="722" spans="1:24">
      <c r="A722" s="320" t="s">
        <v>912</v>
      </c>
      <c r="B722" s="320" t="s">
        <v>913</v>
      </c>
      <c r="C722" s="320" t="s">
        <v>525</v>
      </c>
      <c r="D722" s="320" t="s">
        <v>518</v>
      </c>
      <c r="E722" s="320">
        <v>0.78800000000000003</v>
      </c>
      <c r="F722" s="320" t="s">
        <v>162</v>
      </c>
      <c r="G722" s="320" t="s">
        <v>1166</v>
      </c>
      <c r="H722" s="320" t="s">
        <v>1167</v>
      </c>
      <c r="I722" s="321">
        <v>10.5890944</v>
      </c>
      <c r="J722" s="320" t="s">
        <v>487</v>
      </c>
      <c r="K722" s="320" t="s">
        <v>488</v>
      </c>
      <c r="L722" s="316">
        <f t="shared" si="17"/>
        <v>721</v>
      </c>
      <c r="V722" s="316" t="str">
        <f t="shared" si="16"/>
        <v xml:space="preserve"> </v>
      </c>
      <c r="X722" s="316" t="s">
        <v>965</v>
      </c>
    </row>
    <row r="723" spans="1:24">
      <c r="A723" s="320" t="s">
        <v>532</v>
      </c>
      <c r="B723" s="320" t="s">
        <v>503</v>
      </c>
      <c r="C723" s="320" t="s">
        <v>504</v>
      </c>
      <c r="D723" s="320" t="s">
        <v>518</v>
      </c>
      <c r="E723" s="320">
        <v>0.90900000000000003</v>
      </c>
      <c r="F723" s="320" t="s">
        <v>162</v>
      </c>
      <c r="G723" s="320" t="s">
        <v>1166</v>
      </c>
      <c r="H723" s="320" t="s">
        <v>1167</v>
      </c>
      <c r="I723" s="321">
        <v>11.315480599999999</v>
      </c>
      <c r="J723" s="320" t="s">
        <v>487</v>
      </c>
      <c r="K723" s="320" t="s">
        <v>488</v>
      </c>
      <c r="L723" s="316">
        <f t="shared" si="17"/>
        <v>722</v>
      </c>
      <c r="V723" s="316" t="str">
        <f t="shared" si="16"/>
        <v xml:space="preserve"> </v>
      </c>
      <c r="X723" s="316" t="s">
        <v>965</v>
      </c>
    </row>
    <row r="724" spans="1:24">
      <c r="A724" s="320" t="s">
        <v>909</v>
      </c>
      <c r="B724" s="320" t="s">
        <v>910</v>
      </c>
      <c r="C724" s="320" t="s">
        <v>589</v>
      </c>
      <c r="D724" s="320" t="s">
        <v>514</v>
      </c>
      <c r="E724" s="320">
        <v>0.82099999999999995</v>
      </c>
      <c r="F724" s="320" t="s">
        <v>162</v>
      </c>
      <c r="G724" s="320" t="s">
        <v>1166</v>
      </c>
      <c r="H724" s="320" t="s">
        <v>1167</v>
      </c>
      <c r="I724" s="321">
        <v>15.008723500000002</v>
      </c>
      <c r="J724" s="320" t="s">
        <v>487</v>
      </c>
      <c r="K724" s="320" t="s">
        <v>488</v>
      </c>
      <c r="L724" s="316">
        <f t="shared" si="17"/>
        <v>723</v>
      </c>
      <c r="V724" s="316" t="str">
        <f t="shared" si="16"/>
        <v xml:space="preserve"> </v>
      </c>
      <c r="X724" s="316" t="s">
        <v>965</v>
      </c>
    </row>
    <row r="725" spans="1:24">
      <c r="A725" s="320" t="s">
        <v>638</v>
      </c>
      <c r="B725" s="320" t="s">
        <v>482</v>
      </c>
      <c r="C725" s="320" t="s">
        <v>483</v>
      </c>
      <c r="D725" s="320" t="s">
        <v>514</v>
      </c>
      <c r="E725" s="320">
        <v>0.73</v>
      </c>
      <c r="F725" s="320" t="s">
        <v>162</v>
      </c>
      <c r="G725" s="320" t="s">
        <v>1166</v>
      </c>
      <c r="H725" s="320" t="s">
        <v>1167</v>
      </c>
      <c r="I725" s="321">
        <v>22.3803935</v>
      </c>
      <c r="J725" s="320" t="s">
        <v>487</v>
      </c>
      <c r="K725" s="320" t="s">
        <v>488</v>
      </c>
      <c r="L725" s="316">
        <f t="shared" si="17"/>
        <v>724</v>
      </c>
      <c r="V725" s="316" t="str">
        <f t="shared" si="16"/>
        <v xml:space="preserve"> </v>
      </c>
      <c r="X725" s="316" t="s">
        <v>965</v>
      </c>
    </row>
    <row r="726" spans="1:24">
      <c r="A726" s="320" t="s">
        <v>739</v>
      </c>
      <c r="B726" s="320" t="s">
        <v>740</v>
      </c>
      <c r="C726" s="320" t="s">
        <v>525</v>
      </c>
      <c r="D726" s="320" t="s">
        <v>518</v>
      </c>
      <c r="E726" s="320">
        <v>0.81799999999999995</v>
      </c>
      <c r="F726" s="320" t="s">
        <v>162</v>
      </c>
      <c r="G726" s="320" t="s">
        <v>1166</v>
      </c>
      <c r="H726" s="320" t="s">
        <v>1167</v>
      </c>
      <c r="I726" s="321">
        <v>23.4513286</v>
      </c>
      <c r="J726" s="320" t="s">
        <v>487</v>
      </c>
      <c r="K726" s="320" t="s">
        <v>488</v>
      </c>
      <c r="L726" s="316">
        <f t="shared" si="17"/>
        <v>725</v>
      </c>
      <c r="V726" s="316" t="str">
        <f t="shared" si="16"/>
        <v xml:space="preserve"> </v>
      </c>
      <c r="X726" s="316" t="s">
        <v>965</v>
      </c>
    </row>
    <row r="727" spans="1:24">
      <c r="A727" s="320" t="s">
        <v>535</v>
      </c>
      <c r="B727" s="320" t="s">
        <v>503</v>
      </c>
      <c r="C727" s="320" t="s">
        <v>504</v>
      </c>
      <c r="D727" s="320" t="s">
        <v>518</v>
      </c>
      <c r="E727" s="320">
        <v>0.90900000000000003</v>
      </c>
      <c r="F727" s="320" t="s">
        <v>162</v>
      </c>
      <c r="G727" s="320" t="s">
        <v>1166</v>
      </c>
      <c r="H727" s="320" t="s">
        <v>1167</v>
      </c>
      <c r="I727" s="321">
        <v>25.216856100000001</v>
      </c>
      <c r="J727" s="320" t="s">
        <v>487</v>
      </c>
      <c r="K727" s="320" t="s">
        <v>488</v>
      </c>
      <c r="L727" s="316">
        <f t="shared" si="17"/>
        <v>726</v>
      </c>
      <c r="V727" s="316" t="str">
        <f t="shared" si="16"/>
        <v xml:space="preserve"> </v>
      </c>
      <c r="X727" s="316" t="s">
        <v>965</v>
      </c>
    </row>
    <row r="728" spans="1:24">
      <c r="A728" s="320" t="s">
        <v>517</v>
      </c>
      <c r="B728" s="320" t="s">
        <v>503</v>
      </c>
      <c r="C728" s="320" t="s">
        <v>504</v>
      </c>
      <c r="D728" s="320" t="s">
        <v>518</v>
      </c>
      <c r="E728" s="320">
        <v>0.90900000000000003</v>
      </c>
      <c r="F728" s="320" t="s">
        <v>162</v>
      </c>
      <c r="G728" s="320" t="s">
        <v>1166</v>
      </c>
      <c r="H728" s="320" t="s">
        <v>1167</v>
      </c>
      <c r="I728" s="321">
        <v>28.955427299999997</v>
      </c>
      <c r="J728" s="320" t="s">
        <v>487</v>
      </c>
      <c r="K728" s="320" t="s">
        <v>488</v>
      </c>
      <c r="L728" s="316">
        <f t="shared" si="17"/>
        <v>727</v>
      </c>
      <c r="V728" s="316" t="str">
        <f t="shared" si="16"/>
        <v xml:space="preserve"> </v>
      </c>
      <c r="X728" s="316" t="s">
        <v>965</v>
      </c>
    </row>
    <row r="729" spans="1:24">
      <c r="A729" s="320" t="s">
        <v>506</v>
      </c>
      <c r="B729" s="320" t="s">
        <v>503</v>
      </c>
      <c r="C729" s="320" t="s">
        <v>504</v>
      </c>
      <c r="D729" s="320" t="s">
        <v>484</v>
      </c>
      <c r="E729" s="320">
        <v>0.90900000000000003</v>
      </c>
      <c r="F729" s="320" t="s">
        <v>162</v>
      </c>
      <c r="G729" s="320" t="s">
        <v>1166</v>
      </c>
      <c r="H729" s="320" t="s">
        <v>1167</v>
      </c>
      <c r="I729" s="321">
        <v>29.110922200000001</v>
      </c>
      <c r="J729" s="320" t="s">
        <v>487</v>
      </c>
      <c r="K729" s="320" t="s">
        <v>488</v>
      </c>
      <c r="L729" s="316">
        <f t="shared" si="17"/>
        <v>728</v>
      </c>
      <c r="V729" s="316" t="str">
        <f t="shared" si="16"/>
        <v xml:space="preserve"> </v>
      </c>
      <c r="X729" s="316" t="s">
        <v>965</v>
      </c>
    </row>
    <row r="730" spans="1:24">
      <c r="A730" s="320" t="s">
        <v>498</v>
      </c>
      <c r="B730" s="320" t="s">
        <v>482</v>
      </c>
      <c r="C730" s="320" t="s">
        <v>483</v>
      </c>
      <c r="D730" s="320" t="s">
        <v>484</v>
      </c>
      <c r="E730" s="320">
        <v>0.73</v>
      </c>
      <c r="F730" s="320" t="s">
        <v>162</v>
      </c>
      <c r="G730" s="320" t="s">
        <v>1166</v>
      </c>
      <c r="H730" s="320" t="s">
        <v>1167</v>
      </c>
      <c r="I730" s="321">
        <v>29.240327199999999</v>
      </c>
      <c r="J730" s="320" t="s">
        <v>487</v>
      </c>
      <c r="K730" s="320" t="s">
        <v>488</v>
      </c>
      <c r="L730" s="316">
        <f t="shared" si="17"/>
        <v>729</v>
      </c>
      <c r="V730" s="316" t="str">
        <f t="shared" si="16"/>
        <v xml:space="preserve"> </v>
      </c>
      <c r="X730" s="316" t="s">
        <v>965</v>
      </c>
    </row>
    <row r="731" spans="1:24">
      <c r="A731" s="320" t="s">
        <v>493</v>
      </c>
      <c r="B731" s="320" t="s">
        <v>494</v>
      </c>
      <c r="C731" s="320" t="s">
        <v>495</v>
      </c>
      <c r="D731" s="320" t="s">
        <v>496</v>
      </c>
      <c r="E731" s="320">
        <v>0.51500000000000001</v>
      </c>
      <c r="F731" s="320" t="s">
        <v>162</v>
      </c>
      <c r="G731" s="320" t="s">
        <v>1166</v>
      </c>
      <c r="H731" s="320" t="s">
        <v>1167</v>
      </c>
      <c r="I731" s="321">
        <v>29.999819599999999</v>
      </c>
      <c r="J731" s="320" t="s">
        <v>487</v>
      </c>
      <c r="K731" s="320" t="s">
        <v>488</v>
      </c>
      <c r="L731" s="316">
        <f t="shared" si="17"/>
        <v>730</v>
      </c>
      <c r="V731" s="316" t="str">
        <f t="shared" si="16"/>
        <v xml:space="preserve"> </v>
      </c>
      <c r="X731" s="316" t="s">
        <v>965</v>
      </c>
    </row>
    <row r="732" spans="1:24">
      <c r="A732" s="320" t="s">
        <v>856</v>
      </c>
      <c r="B732" s="320" t="s">
        <v>855</v>
      </c>
      <c r="C732" s="320" t="s">
        <v>483</v>
      </c>
      <c r="D732" s="320" t="s">
        <v>514</v>
      </c>
      <c r="E732" s="320">
        <v>0.72399999999999998</v>
      </c>
      <c r="F732" s="320" t="s">
        <v>162</v>
      </c>
      <c r="G732" s="320" t="s">
        <v>1166</v>
      </c>
      <c r="H732" s="320" t="s">
        <v>1167</v>
      </c>
      <c r="I732" s="321">
        <v>31.140350900000001</v>
      </c>
      <c r="J732" s="320" t="s">
        <v>487</v>
      </c>
      <c r="K732" s="320" t="s">
        <v>488</v>
      </c>
      <c r="L732" s="316">
        <f t="shared" si="17"/>
        <v>731</v>
      </c>
      <c r="V732" s="316" t="str">
        <f t="shared" si="16"/>
        <v xml:space="preserve"> </v>
      </c>
      <c r="X732" s="316" t="s">
        <v>965</v>
      </c>
    </row>
    <row r="733" spans="1:24">
      <c r="A733" s="320" t="s">
        <v>481</v>
      </c>
      <c r="B733" s="320" t="s">
        <v>482</v>
      </c>
      <c r="C733" s="320" t="s">
        <v>483</v>
      </c>
      <c r="D733" s="320" t="s">
        <v>484</v>
      </c>
      <c r="E733" s="320">
        <v>0.73</v>
      </c>
      <c r="F733" s="320" t="s">
        <v>162</v>
      </c>
      <c r="G733" s="320" t="s">
        <v>1166</v>
      </c>
      <c r="H733" s="320" t="s">
        <v>1167</v>
      </c>
      <c r="I733" s="321">
        <v>32.055129900000004</v>
      </c>
      <c r="J733" s="320" t="s">
        <v>487</v>
      </c>
      <c r="K733" s="320" t="s">
        <v>488</v>
      </c>
      <c r="L733" s="316">
        <f t="shared" si="17"/>
        <v>732</v>
      </c>
      <c r="V733" s="316" t="str">
        <f t="shared" si="16"/>
        <v xml:space="preserve"> </v>
      </c>
      <c r="X733" s="316" t="s">
        <v>965</v>
      </c>
    </row>
    <row r="734" spans="1:24">
      <c r="A734" s="320" t="s">
        <v>669</v>
      </c>
      <c r="B734" s="320" t="s">
        <v>670</v>
      </c>
      <c r="C734" s="320" t="s">
        <v>525</v>
      </c>
      <c r="D734" s="320" t="s">
        <v>518</v>
      </c>
      <c r="E734" s="320">
        <v>0.622</v>
      </c>
      <c r="F734" s="320" t="s">
        <v>162</v>
      </c>
      <c r="G734" s="320" t="s">
        <v>1166</v>
      </c>
      <c r="H734" s="320" t="s">
        <v>1167</v>
      </c>
      <c r="I734" s="321">
        <v>32.088572999999997</v>
      </c>
      <c r="J734" s="320" t="s">
        <v>487</v>
      </c>
      <c r="K734" s="320" t="s">
        <v>488</v>
      </c>
      <c r="L734" s="316">
        <f t="shared" si="17"/>
        <v>733</v>
      </c>
      <c r="V734" s="316" t="str">
        <f t="shared" si="16"/>
        <v xml:space="preserve"> </v>
      </c>
      <c r="X734" s="316" t="s">
        <v>965</v>
      </c>
    </row>
    <row r="735" spans="1:24">
      <c r="A735" s="320" t="s">
        <v>538</v>
      </c>
      <c r="B735" s="320" t="s">
        <v>503</v>
      </c>
      <c r="C735" s="320" t="s">
        <v>504</v>
      </c>
      <c r="D735" s="320" t="s">
        <v>484</v>
      </c>
      <c r="E735" s="320">
        <v>0.90900000000000003</v>
      </c>
      <c r="F735" s="320" t="s">
        <v>162</v>
      </c>
      <c r="G735" s="320" t="s">
        <v>1166</v>
      </c>
      <c r="H735" s="320" t="s">
        <v>1167</v>
      </c>
      <c r="I735" s="321">
        <v>35.6588992</v>
      </c>
      <c r="J735" s="320" t="s">
        <v>487</v>
      </c>
      <c r="K735" s="320" t="s">
        <v>488</v>
      </c>
      <c r="L735" s="316">
        <f t="shared" si="17"/>
        <v>734</v>
      </c>
      <c r="V735" s="316" t="str">
        <f t="shared" si="16"/>
        <v xml:space="preserve"> </v>
      </c>
      <c r="X735" s="316" t="s">
        <v>965</v>
      </c>
    </row>
    <row r="736" spans="1:24">
      <c r="A736" s="320" t="s">
        <v>1127</v>
      </c>
      <c r="B736" s="320" t="s">
        <v>1128</v>
      </c>
      <c r="C736" s="320" t="s">
        <v>589</v>
      </c>
      <c r="D736" s="320" t="s">
        <v>514</v>
      </c>
      <c r="E736" s="320">
        <v>0.84</v>
      </c>
      <c r="F736" s="320" t="s">
        <v>162</v>
      </c>
      <c r="G736" s="320" t="s">
        <v>1166</v>
      </c>
      <c r="H736" s="320" t="s">
        <v>1167</v>
      </c>
      <c r="I736" s="321">
        <v>37.022020300000001</v>
      </c>
      <c r="J736" s="320" t="s">
        <v>487</v>
      </c>
      <c r="K736" s="320" t="s">
        <v>488</v>
      </c>
      <c r="L736" s="316">
        <f t="shared" si="17"/>
        <v>735</v>
      </c>
      <c r="V736" s="316" t="str">
        <f t="shared" si="16"/>
        <v xml:space="preserve"> </v>
      </c>
      <c r="X736" s="316" t="s">
        <v>965</v>
      </c>
    </row>
    <row r="737" spans="1:24">
      <c r="A737" s="320" t="s">
        <v>534</v>
      </c>
      <c r="B737" s="320" t="s">
        <v>530</v>
      </c>
      <c r="C737" s="320" t="s">
        <v>525</v>
      </c>
      <c r="D737" s="320" t="s">
        <v>514</v>
      </c>
      <c r="E737" s="320">
        <v>0.74</v>
      </c>
      <c r="F737" s="320" t="s">
        <v>162</v>
      </c>
      <c r="G737" s="320" t="s">
        <v>1166</v>
      </c>
      <c r="H737" s="320" t="s">
        <v>1167</v>
      </c>
      <c r="I737" s="321">
        <v>38.499999000000003</v>
      </c>
      <c r="J737" s="320" t="s">
        <v>487</v>
      </c>
      <c r="K737" s="320" t="s">
        <v>488</v>
      </c>
      <c r="L737" s="316">
        <f t="shared" si="17"/>
        <v>736</v>
      </c>
      <c r="V737" s="316" t="str">
        <f t="shared" si="16"/>
        <v xml:space="preserve"> </v>
      </c>
      <c r="X737" s="316" t="s">
        <v>965</v>
      </c>
    </row>
    <row r="738" spans="1:24">
      <c r="A738" s="320" t="s">
        <v>500</v>
      </c>
      <c r="B738" s="320" t="s">
        <v>482</v>
      </c>
      <c r="C738" s="320" t="s">
        <v>483</v>
      </c>
      <c r="D738" s="320" t="s">
        <v>484</v>
      </c>
      <c r="E738" s="320">
        <v>0.73</v>
      </c>
      <c r="F738" s="320" t="s">
        <v>162</v>
      </c>
      <c r="G738" s="320" t="s">
        <v>1166</v>
      </c>
      <c r="H738" s="320" t="s">
        <v>1167</v>
      </c>
      <c r="I738" s="321">
        <v>38.503140200000004</v>
      </c>
      <c r="J738" s="320" t="s">
        <v>487</v>
      </c>
      <c r="K738" s="320" t="s">
        <v>488</v>
      </c>
      <c r="L738" s="316">
        <f t="shared" si="17"/>
        <v>737</v>
      </c>
      <c r="V738" s="316" t="str">
        <f t="shared" si="16"/>
        <v xml:space="preserve"> </v>
      </c>
      <c r="X738" s="316" t="s">
        <v>965</v>
      </c>
    </row>
    <row r="739" spans="1:24">
      <c r="A739" s="320" t="s">
        <v>681</v>
      </c>
      <c r="B739" s="320" t="s">
        <v>679</v>
      </c>
      <c r="C739" s="320" t="s">
        <v>579</v>
      </c>
      <c r="D739" s="320" t="s">
        <v>491</v>
      </c>
      <c r="E739" s="320">
        <v>0.61699999999999999</v>
      </c>
      <c r="F739" s="320" t="s">
        <v>162</v>
      </c>
      <c r="G739" s="320" t="s">
        <v>1166</v>
      </c>
      <c r="H739" s="320" t="s">
        <v>1167</v>
      </c>
      <c r="I739" s="321">
        <v>39.262496400000003</v>
      </c>
      <c r="J739" s="320" t="s">
        <v>487</v>
      </c>
      <c r="K739" s="320" t="s">
        <v>488</v>
      </c>
      <c r="L739" s="316">
        <f t="shared" si="17"/>
        <v>738</v>
      </c>
      <c r="V739" s="316" t="str">
        <f t="shared" si="16"/>
        <v xml:space="preserve"> </v>
      </c>
      <c r="X739" s="316" t="s">
        <v>965</v>
      </c>
    </row>
    <row r="740" spans="1:24">
      <c r="A740" s="320" t="s">
        <v>570</v>
      </c>
      <c r="B740" s="320" t="s">
        <v>571</v>
      </c>
      <c r="C740" s="320" t="s">
        <v>542</v>
      </c>
      <c r="D740" s="320" t="s">
        <v>514</v>
      </c>
      <c r="E740" s="320">
        <v>0.51900000000000002</v>
      </c>
      <c r="F740" s="320" t="s">
        <v>162</v>
      </c>
      <c r="G740" s="320" t="s">
        <v>1166</v>
      </c>
      <c r="H740" s="320" t="s">
        <v>1167</v>
      </c>
      <c r="I740" s="321">
        <v>41.282656099999997</v>
      </c>
      <c r="J740" s="320" t="s">
        <v>487</v>
      </c>
      <c r="K740" s="320" t="s">
        <v>488</v>
      </c>
      <c r="L740" s="316">
        <f t="shared" si="17"/>
        <v>739</v>
      </c>
      <c r="V740" s="316" t="str">
        <f t="shared" si="16"/>
        <v xml:space="preserve"> </v>
      </c>
      <c r="X740" s="316" t="s">
        <v>965</v>
      </c>
    </row>
    <row r="741" spans="1:24">
      <c r="A741" s="320" t="s">
        <v>645</v>
      </c>
      <c r="B741" s="320" t="s">
        <v>642</v>
      </c>
      <c r="C741" s="320" t="s">
        <v>589</v>
      </c>
      <c r="D741" s="320" t="s">
        <v>518</v>
      </c>
      <c r="E741" s="320">
        <v>0.95499999999999996</v>
      </c>
      <c r="F741" s="320" t="s">
        <v>162</v>
      </c>
      <c r="G741" s="320" t="s">
        <v>1166</v>
      </c>
      <c r="H741" s="320" t="s">
        <v>1167</v>
      </c>
      <c r="I741" s="321">
        <v>44.622991299999995</v>
      </c>
      <c r="J741" s="320" t="s">
        <v>487</v>
      </c>
      <c r="K741" s="320" t="s">
        <v>488</v>
      </c>
      <c r="L741" s="316">
        <f t="shared" si="17"/>
        <v>740</v>
      </c>
      <c r="V741" s="316" t="str">
        <f t="shared" si="16"/>
        <v xml:space="preserve"> </v>
      </c>
      <c r="X741" s="316" t="s">
        <v>965</v>
      </c>
    </row>
    <row r="742" spans="1:24">
      <c r="A742" s="320" t="s">
        <v>520</v>
      </c>
      <c r="B742" s="320" t="s">
        <v>494</v>
      </c>
      <c r="C742" s="320" t="s">
        <v>495</v>
      </c>
      <c r="D742" s="320" t="s">
        <v>521</v>
      </c>
      <c r="E742" s="320">
        <v>0.51500000000000001</v>
      </c>
      <c r="F742" s="320" t="s">
        <v>162</v>
      </c>
      <c r="G742" s="320" t="s">
        <v>1166</v>
      </c>
      <c r="H742" s="320" t="s">
        <v>1167</v>
      </c>
      <c r="I742" s="321">
        <v>45.109739999999995</v>
      </c>
      <c r="J742" s="320" t="s">
        <v>487</v>
      </c>
      <c r="K742" s="320" t="s">
        <v>488</v>
      </c>
      <c r="L742" s="316">
        <f t="shared" si="17"/>
        <v>741</v>
      </c>
      <c r="V742" s="316" t="str">
        <f t="shared" si="16"/>
        <v xml:space="preserve"> </v>
      </c>
      <c r="X742" s="316" t="s">
        <v>965</v>
      </c>
    </row>
    <row r="743" spans="1:24">
      <c r="A743" s="320" t="s">
        <v>553</v>
      </c>
      <c r="B743" s="320" t="s">
        <v>554</v>
      </c>
      <c r="C743" s="320" t="s">
        <v>542</v>
      </c>
      <c r="D743" s="320" t="s">
        <v>491</v>
      </c>
      <c r="E743" s="320">
        <v>0.32700000000000001</v>
      </c>
      <c r="F743" s="320" t="s">
        <v>162</v>
      </c>
      <c r="G743" s="320" t="s">
        <v>1166</v>
      </c>
      <c r="H743" s="320" t="s">
        <v>1167</v>
      </c>
      <c r="I743" s="321">
        <v>46.694835599999998</v>
      </c>
      <c r="J743" s="320" t="s">
        <v>487</v>
      </c>
      <c r="K743" s="320" t="s">
        <v>488</v>
      </c>
      <c r="L743" s="316">
        <f t="shared" si="17"/>
        <v>742</v>
      </c>
      <c r="V743" s="316" t="str">
        <f t="shared" si="16"/>
        <v xml:space="preserve"> </v>
      </c>
      <c r="X743" s="316" t="s">
        <v>965</v>
      </c>
    </row>
    <row r="744" spans="1:24">
      <c r="A744" s="320" t="s">
        <v>1069</v>
      </c>
      <c r="B744" s="320" t="s">
        <v>1070</v>
      </c>
      <c r="C744" s="320" t="s">
        <v>495</v>
      </c>
      <c r="D744" s="320" t="s">
        <v>518</v>
      </c>
      <c r="E744" s="320">
        <v>0.374</v>
      </c>
      <c r="F744" s="320" t="s">
        <v>162</v>
      </c>
      <c r="G744" s="320" t="s">
        <v>1166</v>
      </c>
      <c r="H744" s="320" t="s">
        <v>1167</v>
      </c>
      <c r="I744" s="321">
        <v>50.720846799999997</v>
      </c>
      <c r="J744" s="320" t="s">
        <v>487</v>
      </c>
      <c r="K744" s="320" t="s">
        <v>488</v>
      </c>
      <c r="L744" s="316">
        <f t="shared" si="17"/>
        <v>743</v>
      </c>
      <c r="V744" s="316" t="str">
        <f t="shared" si="16"/>
        <v xml:space="preserve"> </v>
      </c>
      <c r="X744" s="316" t="s">
        <v>965</v>
      </c>
    </row>
    <row r="745" spans="1:24">
      <c r="A745" s="320" t="s">
        <v>490</v>
      </c>
      <c r="B745" s="320" t="s">
        <v>482</v>
      </c>
      <c r="C745" s="320" t="s">
        <v>483</v>
      </c>
      <c r="D745" s="320" t="s">
        <v>491</v>
      </c>
      <c r="E745" s="320">
        <v>0.73</v>
      </c>
      <c r="F745" s="320" t="s">
        <v>162</v>
      </c>
      <c r="G745" s="320" t="s">
        <v>1166</v>
      </c>
      <c r="H745" s="320" t="s">
        <v>1167</v>
      </c>
      <c r="I745" s="321">
        <v>52.306241</v>
      </c>
      <c r="J745" s="320" t="s">
        <v>487</v>
      </c>
      <c r="K745" s="320" t="s">
        <v>488</v>
      </c>
      <c r="L745" s="316">
        <f t="shared" si="17"/>
        <v>744</v>
      </c>
      <c r="V745" s="316" t="str">
        <f t="shared" si="16"/>
        <v xml:space="preserve"> </v>
      </c>
      <c r="X745" s="316" t="s">
        <v>965</v>
      </c>
    </row>
    <row r="746" spans="1:24">
      <c r="A746" s="320" t="s">
        <v>523</v>
      </c>
      <c r="B746" s="320" t="s">
        <v>524</v>
      </c>
      <c r="C746" s="320" t="s">
        <v>525</v>
      </c>
      <c r="D746" s="320" t="s">
        <v>514</v>
      </c>
      <c r="E746" s="320">
        <v>0.71399999999999997</v>
      </c>
      <c r="F746" s="320" t="s">
        <v>162</v>
      </c>
      <c r="G746" s="320" t="s">
        <v>1166</v>
      </c>
      <c r="H746" s="320" t="s">
        <v>1167</v>
      </c>
      <c r="I746" s="321">
        <v>53.4575672</v>
      </c>
      <c r="J746" s="320" t="s">
        <v>487</v>
      </c>
      <c r="K746" s="320" t="s">
        <v>488</v>
      </c>
      <c r="L746" s="316">
        <f t="shared" si="17"/>
        <v>745</v>
      </c>
      <c r="V746" s="316" t="str">
        <f t="shared" si="16"/>
        <v xml:space="preserve"> </v>
      </c>
      <c r="X746" s="316" t="s">
        <v>965</v>
      </c>
    </row>
    <row r="747" spans="1:24">
      <c r="A747" s="320" t="s">
        <v>565</v>
      </c>
      <c r="B747" s="320" t="s">
        <v>566</v>
      </c>
      <c r="C747" s="320" t="s">
        <v>542</v>
      </c>
      <c r="D747" s="320" t="s">
        <v>491</v>
      </c>
      <c r="E747" s="320">
        <v>0.47099999999999997</v>
      </c>
      <c r="F747" s="320" t="s">
        <v>162</v>
      </c>
      <c r="G747" s="320" t="s">
        <v>1166</v>
      </c>
      <c r="H747" s="320" t="s">
        <v>1167</v>
      </c>
      <c r="I747" s="321">
        <v>61.910495499999996</v>
      </c>
      <c r="J747" s="320" t="s">
        <v>487</v>
      </c>
      <c r="K747" s="320" t="s">
        <v>488</v>
      </c>
      <c r="L747" s="316">
        <f t="shared" si="17"/>
        <v>746</v>
      </c>
      <c r="V747" s="316" t="str">
        <f t="shared" si="16"/>
        <v xml:space="preserve"> </v>
      </c>
      <c r="X747" s="316" t="s">
        <v>965</v>
      </c>
    </row>
    <row r="748" spans="1:24">
      <c r="A748" s="320" t="s">
        <v>825</v>
      </c>
      <c r="B748" s="320" t="s">
        <v>509</v>
      </c>
      <c r="C748" s="320" t="s">
        <v>510</v>
      </c>
      <c r="D748" s="320" t="s">
        <v>694</v>
      </c>
      <c r="E748" s="320">
        <v>0.93700000000000006</v>
      </c>
      <c r="F748" s="320" t="s">
        <v>162</v>
      </c>
      <c r="G748" s="320" t="s">
        <v>1166</v>
      </c>
      <c r="H748" s="320" t="s">
        <v>1167</v>
      </c>
      <c r="I748" s="321">
        <v>62.499999100000004</v>
      </c>
      <c r="J748" s="320" t="s">
        <v>487</v>
      </c>
      <c r="K748" s="320" t="s">
        <v>488</v>
      </c>
      <c r="L748" s="316">
        <f t="shared" si="17"/>
        <v>747</v>
      </c>
      <c r="V748" s="316" t="str">
        <f t="shared" si="16"/>
        <v xml:space="preserve"> </v>
      </c>
      <c r="X748" s="316" t="s">
        <v>965</v>
      </c>
    </row>
    <row r="749" spans="1:24">
      <c r="A749" s="320" t="s">
        <v>529</v>
      </c>
      <c r="B749" s="320" t="s">
        <v>530</v>
      </c>
      <c r="C749" s="320" t="s">
        <v>525</v>
      </c>
      <c r="D749" s="320" t="s">
        <v>514</v>
      </c>
      <c r="E749" s="320">
        <v>0.74</v>
      </c>
      <c r="F749" s="320" t="s">
        <v>162</v>
      </c>
      <c r="G749" s="320" t="s">
        <v>1166</v>
      </c>
      <c r="H749" s="320" t="s">
        <v>1167</v>
      </c>
      <c r="I749" s="321">
        <v>63.741463499999995</v>
      </c>
      <c r="J749" s="320" t="s">
        <v>487</v>
      </c>
      <c r="K749" s="320" t="s">
        <v>488</v>
      </c>
      <c r="L749" s="316">
        <f t="shared" si="17"/>
        <v>748</v>
      </c>
      <c r="V749" s="316" t="str">
        <f t="shared" si="16"/>
        <v xml:space="preserve"> </v>
      </c>
      <c r="X749" s="316" t="s">
        <v>965</v>
      </c>
    </row>
    <row r="750" spans="1:24">
      <c r="A750" s="320" t="s">
        <v>508</v>
      </c>
      <c r="B750" s="320" t="s">
        <v>509</v>
      </c>
      <c r="C750" s="320" t="s">
        <v>510</v>
      </c>
      <c r="D750" s="320" t="s">
        <v>484</v>
      </c>
      <c r="E750" s="320">
        <v>0.93700000000000006</v>
      </c>
      <c r="F750" s="320" t="s">
        <v>162</v>
      </c>
      <c r="G750" s="320" t="s">
        <v>1166</v>
      </c>
      <c r="H750" s="320" t="s">
        <v>1167</v>
      </c>
      <c r="I750" s="321">
        <v>97.501984800000002</v>
      </c>
      <c r="J750" s="320" t="s">
        <v>487</v>
      </c>
      <c r="K750" s="320" t="s">
        <v>488</v>
      </c>
      <c r="L750" s="316">
        <f t="shared" si="17"/>
        <v>749</v>
      </c>
      <c r="V750" s="316" t="str">
        <f t="shared" si="16"/>
        <v xml:space="preserve"> </v>
      </c>
      <c r="X750" s="316" t="s">
        <v>965</v>
      </c>
    </row>
    <row r="751" spans="1:24">
      <c r="A751" s="320" t="s">
        <v>585</v>
      </c>
      <c r="B751" s="320" t="s">
        <v>586</v>
      </c>
      <c r="C751" s="320" t="s">
        <v>542</v>
      </c>
      <c r="D751" s="320" t="s">
        <v>496</v>
      </c>
      <c r="E751" s="320">
        <v>0.41399999999999998</v>
      </c>
      <c r="F751" s="320" t="s">
        <v>162</v>
      </c>
      <c r="G751" s="320" t="s">
        <v>1168</v>
      </c>
      <c r="H751" s="320" t="s">
        <v>516</v>
      </c>
      <c r="I751" s="321">
        <v>66</v>
      </c>
      <c r="J751" s="320">
        <v>2012</v>
      </c>
      <c r="K751" s="320" t="s">
        <v>545</v>
      </c>
      <c r="L751" s="316">
        <f t="shared" si="17"/>
        <v>750</v>
      </c>
      <c r="V751" s="316" t="str">
        <f t="shared" si="16"/>
        <v xml:space="preserve"> </v>
      </c>
      <c r="X751" s="316" t="s">
        <v>965</v>
      </c>
    </row>
    <row r="752" spans="1:24">
      <c r="A752" s="320" t="s">
        <v>610</v>
      </c>
      <c r="B752" s="320" t="s">
        <v>611</v>
      </c>
      <c r="C752" s="320" t="s">
        <v>542</v>
      </c>
      <c r="D752" s="320" t="s">
        <v>521</v>
      </c>
      <c r="E752" s="320">
        <v>0.50800000000000001</v>
      </c>
      <c r="F752" s="320" t="s">
        <v>162</v>
      </c>
      <c r="G752" s="320" t="s">
        <v>1168</v>
      </c>
      <c r="H752" s="320" t="s">
        <v>516</v>
      </c>
      <c r="I752" s="321">
        <v>67.600000000000009</v>
      </c>
      <c r="J752" s="320">
        <v>2012</v>
      </c>
      <c r="K752" s="320" t="s">
        <v>545</v>
      </c>
      <c r="L752" s="316">
        <f t="shared" si="17"/>
        <v>751</v>
      </c>
      <c r="V752" s="316" t="str">
        <f t="shared" si="16"/>
        <v xml:space="preserve"> </v>
      </c>
      <c r="X752" s="316" t="s">
        <v>965</v>
      </c>
    </row>
    <row r="753" spans="1:24">
      <c r="A753" s="320" t="s">
        <v>574</v>
      </c>
      <c r="B753" s="320" t="s">
        <v>575</v>
      </c>
      <c r="C753" s="320" t="s">
        <v>483</v>
      </c>
      <c r="D753" s="320" t="s">
        <v>491</v>
      </c>
      <c r="E753" s="320">
        <v>0.45600000000000002</v>
      </c>
      <c r="F753" s="320" t="s">
        <v>162</v>
      </c>
      <c r="G753" s="320" t="s">
        <v>1168</v>
      </c>
      <c r="H753" s="320" t="s">
        <v>516</v>
      </c>
      <c r="I753" s="321">
        <v>74.599999999999994</v>
      </c>
      <c r="J753" s="320">
        <v>2012</v>
      </c>
      <c r="K753" s="320" t="s">
        <v>545</v>
      </c>
      <c r="L753" s="316">
        <f t="shared" si="17"/>
        <v>752</v>
      </c>
      <c r="V753" s="316" t="str">
        <f t="shared" si="16"/>
        <v xml:space="preserve"> </v>
      </c>
      <c r="X753" s="316" t="s">
        <v>965</v>
      </c>
    </row>
    <row r="754" spans="1:24">
      <c r="A754" s="320" t="s">
        <v>576</v>
      </c>
      <c r="B754" s="320" t="s">
        <v>575</v>
      </c>
      <c r="C754" s="320" t="s">
        <v>483</v>
      </c>
      <c r="D754" s="320" t="s">
        <v>491</v>
      </c>
      <c r="E754" s="320">
        <v>0.45600000000000002</v>
      </c>
      <c r="F754" s="320" t="s">
        <v>162</v>
      </c>
      <c r="G754" s="320" t="s">
        <v>1168</v>
      </c>
      <c r="H754" s="320" t="s">
        <v>516</v>
      </c>
      <c r="I754" s="321">
        <v>74.599999999999994</v>
      </c>
      <c r="J754" s="320">
        <v>2012</v>
      </c>
      <c r="K754" s="320" t="s">
        <v>545</v>
      </c>
      <c r="L754" s="316">
        <f t="shared" si="17"/>
        <v>753</v>
      </c>
      <c r="V754" s="316" t="str">
        <f t="shared" si="16"/>
        <v xml:space="preserve"> </v>
      </c>
      <c r="X754" s="316" t="s">
        <v>965</v>
      </c>
    </row>
    <row r="755" spans="1:24">
      <c r="A755" s="320" t="s">
        <v>555</v>
      </c>
      <c r="B755" s="320" t="s">
        <v>556</v>
      </c>
      <c r="C755" s="320" t="s">
        <v>542</v>
      </c>
      <c r="D755" s="320" t="s">
        <v>491</v>
      </c>
      <c r="E755" s="320">
        <v>0.47599999999999998</v>
      </c>
      <c r="F755" s="320" t="s">
        <v>162</v>
      </c>
      <c r="G755" s="320" t="s">
        <v>1168</v>
      </c>
      <c r="H755" s="320" t="s">
        <v>516</v>
      </c>
      <c r="I755" s="321">
        <v>77.900000000000006</v>
      </c>
      <c r="J755" s="320">
        <v>2012</v>
      </c>
      <c r="K755" s="320" t="s">
        <v>545</v>
      </c>
      <c r="L755" s="316">
        <f t="shared" si="17"/>
        <v>754</v>
      </c>
      <c r="V755" s="316" t="str">
        <f t="shared" si="16"/>
        <v xml:space="preserve"> </v>
      </c>
      <c r="X755" s="316" t="s">
        <v>965</v>
      </c>
    </row>
    <row r="756" spans="1:24">
      <c r="A756" s="320" t="s">
        <v>557</v>
      </c>
      <c r="B756" s="320" t="s">
        <v>556</v>
      </c>
      <c r="C756" s="320" t="s">
        <v>542</v>
      </c>
      <c r="D756" s="320" t="s">
        <v>514</v>
      </c>
      <c r="E756" s="320">
        <v>0.47599999999999998</v>
      </c>
      <c r="F756" s="320" t="s">
        <v>162</v>
      </c>
      <c r="G756" s="320" t="s">
        <v>1168</v>
      </c>
      <c r="H756" s="320" t="s">
        <v>516</v>
      </c>
      <c r="I756" s="321">
        <v>77.900000000000006</v>
      </c>
      <c r="J756" s="320">
        <v>2012</v>
      </c>
      <c r="K756" s="320" t="s">
        <v>545</v>
      </c>
      <c r="L756" s="316">
        <f t="shared" si="17"/>
        <v>755</v>
      </c>
      <c r="V756" s="316" t="str">
        <f t="shared" si="16"/>
        <v xml:space="preserve"> </v>
      </c>
      <c r="X756" s="316" t="s">
        <v>965</v>
      </c>
    </row>
    <row r="757" spans="1:24">
      <c r="A757" s="320" t="s">
        <v>565</v>
      </c>
      <c r="B757" s="320" t="s">
        <v>566</v>
      </c>
      <c r="C757" s="320" t="s">
        <v>542</v>
      </c>
      <c r="D757" s="320" t="s">
        <v>491</v>
      </c>
      <c r="E757" s="320">
        <v>0.47099999999999997</v>
      </c>
      <c r="F757" s="320" t="s">
        <v>162</v>
      </c>
      <c r="G757" s="320" t="s">
        <v>1168</v>
      </c>
      <c r="H757" s="320" t="s">
        <v>516</v>
      </c>
      <c r="I757" s="321">
        <v>78.8</v>
      </c>
      <c r="J757" s="320">
        <v>2012</v>
      </c>
      <c r="K757" s="320" t="s">
        <v>545</v>
      </c>
      <c r="L757" s="316">
        <f t="shared" si="17"/>
        <v>756</v>
      </c>
      <c r="V757" s="316" t="str">
        <f t="shared" si="16"/>
        <v xml:space="preserve"> </v>
      </c>
      <c r="X757" s="316" t="s">
        <v>965</v>
      </c>
    </row>
    <row r="758" spans="1:24">
      <c r="A758" s="320" t="s">
        <v>567</v>
      </c>
      <c r="B758" s="320" t="s">
        <v>566</v>
      </c>
      <c r="C758" s="320" t="s">
        <v>542</v>
      </c>
      <c r="D758" s="320" t="s">
        <v>491</v>
      </c>
      <c r="E758" s="320">
        <v>0.47099999999999997</v>
      </c>
      <c r="F758" s="320" t="s">
        <v>162</v>
      </c>
      <c r="G758" s="320" t="s">
        <v>1168</v>
      </c>
      <c r="H758" s="320" t="s">
        <v>516</v>
      </c>
      <c r="I758" s="321">
        <v>78.8</v>
      </c>
      <c r="J758" s="320">
        <v>2012</v>
      </c>
      <c r="K758" s="320" t="s">
        <v>545</v>
      </c>
      <c r="L758" s="316">
        <f t="shared" si="17"/>
        <v>757</v>
      </c>
      <c r="V758" s="316" t="str">
        <f t="shared" si="16"/>
        <v xml:space="preserve"> </v>
      </c>
      <c r="X758" s="316" t="s">
        <v>965</v>
      </c>
    </row>
    <row r="759" spans="1:24">
      <c r="A759" s="320" t="s">
        <v>568</v>
      </c>
      <c r="B759" s="320" t="s">
        <v>566</v>
      </c>
      <c r="C759" s="320" t="s">
        <v>542</v>
      </c>
      <c r="D759" s="320" t="s">
        <v>521</v>
      </c>
      <c r="E759" s="320">
        <v>0.47099999999999997</v>
      </c>
      <c r="F759" s="320" t="s">
        <v>162</v>
      </c>
      <c r="G759" s="320" t="s">
        <v>1168</v>
      </c>
      <c r="H759" s="320" t="s">
        <v>516</v>
      </c>
      <c r="I759" s="321">
        <v>78.8</v>
      </c>
      <c r="J759" s="320">
        <v>2012</v>
      </c>
      <c r="K759" s="320" t="s">
        <v>545</v>
      </c>
      <c r="L759" s="316">
        <f t="shared" si="17"/>
        <v>758</v>
      </c>
      <c r="V759" s="316" t="str">
        <f t="shared" si="16"/>
        <v xml:space="preserve"> </v>
      </c>
      <c r="X759" s="316" t="s">
        <v>965</v>
      </c>
    </row>
    <row r="760" spans="1:24">
      <c r="A760" s="320" t="s">
        <v>569</v>
      </c>
      <c r="B760" s="320" t="s">
        <v>566</v>
      </c>
      <c r="C760" s="320" t="s">
        <v>542</v>
      </c>
      <c r="D760" s="320" t="s">
        <v>491</v>
      </c>
      <c r="E760" s="320">
        <v>0.47099999999999997</v>
      </c>
      <c r="F760" s="320" t="s">
        <v>162</v>
      </c>
      <c r="G760" s="320" t="s">
        <v>1168</v>
      </c>
      <c r="H760" s="320" t="s">
        <v>516</v>
      </c>
      <c r="I760" s="321">
        <v>78.8</v>
      </c>
      <c r="J760" s="320">
        <v>2012</v>
      </c>
      <c r="K760" s="320" t="s">
        <v>545</v>
      </c>
      <c r="L760" s="316">
        <f t="shared" si="17"/>
        <v>759</v>
      </c>
      <c r="V760" s="316" t="str">
        <f t="shared" si="16"/>
        <v xml:space="preserve"> </v>
      </c>
      <c r="X760" s="316" t="s">
        <v>965</v>
      </c>
    </row>
    <row r="761" spans="1:24">
      <c r="A761" s="320" t="s">
        <v>553</v>
      </c>
      <c r="B761" s="320" t="s">
        <v>554</v>
      </c>
      <c r="C761" s="320" t="s">
        <v>542</v>
      </c>
      <c r="D761" s="320" t="s">
        <v>491</v>
      </c>
      <c r="E761" s="320">
        <v>0.32700000000000001</v>
      </c>
      <c r="F761" s="320" t="s">
        <v>162</v>
      </c>
      <c r="G761" s="320" t="s">
        <v>1168</v>
      </c>
      <c r="H761" s="320" t="s">
        <v>516</v>
      </c>
      <c r="I761" s="321">
        <v>80.300000000000011</v>
      </c>
      <c r="J761" s="320">
        <v>2012</v>
      </c>
      <c r="K761" s="320" t="s">
        <v>545</v>
      </c>
      <c r="L761" s="316">
        <f t="shared" si="17"/>
        <v>760</v>
      </c>
      <c r="V761" s="316" t="str">
        <f t="shared" si="16"/>
        <v xml:space="preserve"> </v>
      </c>
      <c r="X761" s="316" t="s">
        <v>965</v>
      </c>
    </row>
    <row r="762" spans="1:24">
      <c r="A762" s="320" t="s">
        <v>570</v>
      </c>
      <c r="B762" s="320" t="s">
        <v>571</v>
      </c>
      <c r="C762" s="320" t="s">
        <v>542</v>
      </c>
      <c r="D762" s="320" t="s">
        <v>514</v>
      </c>
      <c r="E762" s="320">
        <v>0.51900000000000002</v>
      </c>
      <c r="F762" s="320" t="s">
        <v>162</v>
      </c>
      <c r="G762" s="320" t="s">
        <v>1168</v>
      </c>
      <c r="H762" s="320" t="s">
        <v>516</v>
      </c>
      <c r="I762" s="321">
        <v>82.3</v>
      </c>
      <c r="J762" s="320">
        <v>2012</v>
      </c>
      <c r="K762" s="320" t="s">
        <v>545</v>
      </c>
      <c r="L762" s="316">
        <f t="shared" si="17"/>
        <v>761</v>
      </c>
      <c r="V762" s="316" t="str">
        <f t="shared" si="16"/>
        <v xml:space="preserve"> </v>
      </c>
      <c r="X762" s="316" t="s">
        <v>965</v>
      </c>
    </row>
    <row r="763" spans="1:24">
      <c r="A763" s="320" t="s">
        <v>884</v>
      </c>
      <c r="B763" s="320" t="s">
        <v>885</v>
      </c>
      <c r="C763" s="320" t="s">
        <v>483</v>
      </c>
      <c r="D763" s="320" t="s">
        <v>491</v>
      </c>
      <c r="E763" s="320">
        <v>0.70199999999999996</v>
      </c>
      <c r="F763" s="320" t="s">
        <v>162</v>
      </c>
      <c r="G763" s="320" t="s">
        <v>1168</v>
      </c>
      <c r="H763" s="320" t="s">
        <v>516</v>
      </c>
      <c r="I763" s="321">
        <v>82.5</v>
      </c>
      <c r="J763" s="320">
        <v>2012</v>
      </c>
      <c r="K763" s="320" t="s">
        <v>545</v>
      </c>
      <c r="L763" s="316">
        <f t="shared" si="17"/>
        <v>762</v>
      </c>
      <c r="V763" s="316" t="str">
        <f t="shared" ref="V763:V826" si="18">IF(H763=$V$1,I763," ")</f>
        <v xml:space="preserve"> </v>
      </c>
      <c r="X763" s="316" t="s">
        <v>965</v>
      </c>
    </row>
    <row r="764" spans="1:24">
      <c r="A764" s="320" t="s">
        <v>612</v>
      </c>
      <c r="B764" s="320" t="s">
        <v>613</v>
      </c>
      <c r="C764" s="320" t="s">
        <v>542</v>
      </c>
      <c r="D764" s="320" t="s">
        <v>491</v>
      </c>
      <c r="E764" s="320">
        <v>0.436</v>
      </c>
      <c r="F764" s="320" t="s">
        <v>162</v>
      </c>
      <c r="G764" s="320" t="s">
        <v>1168</v>
      </c>
      <c r="H764" s="320" t="s">
        <v>516</v>
      </c>
      <c r="I764" s="321">
        <v>84.5</v>
      </c>
      <c r="J764" s="320">
        <v>2012</v>
      </c>
      <c r="K764" s="320" t="s">
        <v>545</v>
      </c>
      <c r="L764" s="316">
        <f t="shared" si="17"/>
        <v>763</v>
      </c>
      <c r="V764" s="316" t="str">
        <f t="shared" si="18"/>
        <v xml:space="preserve"> </v>
      </c>
      <c r="X764" s="316" t="s">
        <v>965</v>
      </c>
    </row>
    <row r="765" spans="1:24">
      <c r="A765" s="320" t="s">
        <v>551</v>
      </c>
      <c r="B765" s="320" t="s">
        <v>552</v>
      </c>
      <c r="C765" s="320" t="s">
        <v>542</v>
      </c>
      <c r="D765" s="320" t="s">
        <v>484</v>
      </c>
      <c r="E765" s="320">
        <v>0.44800000000000001</v>
      </c>
      <c r="F765" s="320" t="s">
        <v>162</v>
      </c>
      <c r="G765" s="320" t="s">
        <v>1168</v>
      </c>
      <c r="H765" s="320" t="s">
        <v>516</v>
      </c>
      <c r="I765" s="321">
        <v>84.8</v>
      </c>
      <c r="J765" s="320">
        <v>2012</v>
      </c>
      <c r="K765" s="320" t="s">
        <v>545</v>
      </c>
      <c r="L765" s="316">
        <f t="shared" si="17"/>
        <v>764</v>
      </c>
      <c r="V765" s="316" t="str">
        <f t="shared" si="18"/>
        <v xml:space="preserve"> </v>
      </c>
      <c r="X765" s="316" t="s">
        <v>965</v>
      </c>
    </row>
    <row r="766" spans="1:24">
      <c r="A766" s="320" t="s">
        <v>1028</v>
      </c>
      <c r="B766" s="320" t="s">
        <v>1029</v>
      </c>
      <c r="C766" s="320" t="s">
        <v>853</v>
      </c>
      <c r="D766" s="320" t="s">
        <v>521</v>
      </c>
      <c r="E766" s="320">
        <v>0.71299999999999997</v>
      </c>
      <c r="F766" s="320" t="s">
        <v>162</v>
      </c>
      <c r="G766" s="320" t="s">
        <v>1168</v>
      </c>
      <c r="H766" s="320" t="s">
        <v>516</v>
      </c>
      <c r="I766" s="321">
        <v>85.5</v>
      </c>
      <c r="J766" s="320">
        <v>2012</v>
      </c>
      <c r="K766" s="320" t="s">
        <v>545</v>
      </c>
      <c r="L766" s="316">
        <f t="shared" si="17"/>
        <v>765</v>
      </c>
      <c r="V766" s="316" t="str">
        <f t="shared" si="18"/>
        <v xml:space="preserve"> </v>
      </c>
      <c r="X766" s="316" t="s">
        <v>965</v>
      </c>
    </row>
    <row r="767" spans="1:24">
      <c r="A767" s="320" t="s">
        <v>1030</v>
      </c>
      <c r="B767" s="320" t="s">
        <v>1029</v>
      </c>
      <c r="C767" s="320" t="s">
        <v>853</v>
      </c>
      <c r="D767" s="320" t="s">
        <v>521</v>
      </c>
      <c r="E767" s="320">
        <v>0.71299999999999997</v>
      </c>
      <c r="F767" s="320" t="s">
        <v>162</v>
      </c>
      <c r="G767" s="320" t="s">
        <v>1168</v>
      </c>
      <c r="H767" s="320" t="s">
        <v>516</v>
      </c>
      <c r="I767" s="321">
        <v>85.5</v>
      </c>
      <c r="J767" s="320">
        <v>2012</v>
      </c>
      <c r="K767" s="320" t="s">
        <v>545</v>
      </c>
      <c r="L767" s="316">
        <f t="shared" si="17"/>
        <v>766</v>
      </c>
      <c r="V767" s="316" t="str">
        <f t="shared" si="18"/>
        <v xml:space="preserve"> </v>
      </c>
      <c r="X767" s="316" t="s">
        <v>965</v>
      </c>
    </row>
    <row r="768" spans="1:24">
      <c r="A768" s="320" t="s">
        <v>684</v>
      </c>
      <c r="B768" s="320" t="s">
        <v>685</v>
      </c>
      <c r="C768" s="320" t="s">
        <v>495</v>
      </c>
      <c r="D768" s="320" t="s">
        <v>491</v>
      </c>
      <c r="E768" s="320">
        <v>0.51500000000000001</v>
      </c>
      <c r="F768" s="320" t="s">
        <v>162</v>
      </c>
      <c r="G768" s="320" t="s">
        <v>1168</v>
      </c>
      <c r="H768" s="320" t="s">
        <v>516</v>
      </c>
      <c r="I768" s="321">
        <v>85.8</v>
      </c>
      <c r="J768" s="320">
        <v>2012</v>
      </c>
      <c r="K768" s="320" t="s">
        <v>545</v>
      </c>
      <c r="L768" s="316">
        <f t="shared" si="17"/>
        <v>767</v>
      </c>
      <c r="V768" s="316" t="str">
        <f t="shared" si="18"/>
        <v xml:space="preserve"> </v>
      </c>
      <c r="X768" s="316" t="s">
        <v>965</v>
      </c>
    </row>
    <row r="769" spans="1:24">
      <c r="A769" s="320" t="s">
        <v>1045</v>
      </c>
      <c r="B769" s="320" t="s">
        <v>1046</v>
      </c>
      <c r="C769" s="320" t="s">
        <v>542</v>
      </c>
      <c r="D769" s="320" t="s">
        <v>491</v>
      </c>
      <c r="E769" s="320">
        <v>0.38800000000000001</v>
      </c>
      <c r="F769" s="320" t="s">
        <v>162</v>
      </c>
      <c r="G769" s="320" t="s">
        <v>1168</v>
      </c>
      <c r="H769" s="320" t="s">
        <v>516</v>
      </c>
      <c r="I769" s="321">
        <v>86.8</v>
      </c>
      <c r="J769" s="320">
        <v>2012</v>
      </c>
      <c r="K769" s="320" t="s">
        <v>545</v>
      </c>
      <c r="L769" s="316">
        <f t="shared" si="17"/>
        <v>768</v>
      </c>
      <c r="V769" s="316" t="str">
        <f t="shared" si="18"/>
        <v xml:space="preserve"> </v>
      </c>
      <c r="X769" s="316" t="s">
        <v>965</v>
      </c>
    </row>
    <row r="770" spans="1:24">
      <c r="A770" s="320" t="s">
        <v>1026</v>
      </c>
      <c r="B770" s="320" t="s">
        <v>1027</v>
      </c>
      <c r="C770" s="320" t="s">
        <v>525</v>
      </c>
      <c r="D770" s="320" t="s">
        <v>521</v>
      </c>
      <c r="E770" s="320">
        <v>0.73399999999999999</v>
      </c>
      <c r="F770" s="320" t="s">
        <v>162</v>
      </c>
      <c r="G770" s="320" t="s">
        <v>1168</v>
      </c>
      <c r="H770" s="320" t="s">
        <v>516</v>
      </c>
      <c r="I770" s="321">
        <v>88.4</v>
      </c>
      <c r="J770" s="320">
        <v>2012</v>
      </c>
      <c r="K770" s="320" t="s">
        <v>545</v>
      </c>
      <c r="L770" s="316">
        <f t="shared" si="17"/>
        <v>769</v>
      </c>
      <c r="V770" s="316" t="str">
        <f t="shared" si="18"/>
        <v xml:space="preserve"> </v>
      </c>
      <c r="X770" s="316" t="s">
        <v>965</v>
      </c>
    </row>
    <row r="771" spans="1:24">
      <c r="A771" s="320" t="s">
        <v>1069</v>
      </c>
      <c r="B771" s="320" t="s">
        <v>1070</v>
      </c>
      <c r="C771" s="320" t="s">
        <v>495</v>
      </c>
      <c r="D771" s="320" t="s">
        <v>518</v>
      </c>
      <c r="E771" s="320">
        <v>0.374</v>
      </c>
      <c r="F771" s="320" t="s">
        <v>162</v>
      </c>
      <c r="G771" s="320" t="s">
        <v>1168</v>
      </c>
      <c r="H771" s="320" t="s">
        <v>516</v>
      </c>
      <c r="I771" s="321">
        <v>89.9</v>
      </c>
      <c r="J771" s="320">
        <v>2012</v>
      </c>
      <c r="K771" s="320" t="s">
        <v>545</v>
      </c>
      <c r="L771" s="316">
        <f t="shared" ref="L771:L834" si="19">1+L770</f>
        <v>770</v>
      </c>
      <c r="V771" s="316" t="str">
        <f t="shared" si="18"/>
        <v xml:space="preserve"> </v>
      </c>
      <c r="X771" s="316" t="s">
        <v>965</v>
      </c>
    </row>
    <row r="772" spans="1:24">
      <c r="A772" s="320" t="s">
        <v>1140</v>
      </c>
      <c r="B772" s="320" t="s">
        <v>1070</v>
      </c>
      <c r="C772" s="320" t="s">
        <v>495</v>
      </c>
      <c r="D772" s="320" t="s">
        <v>521</v>
      </c>
      <c r="E772" s="320">
        <v>0.374</v>
      </c>
      <c r="F772" s="320" t="s">
        <v>162</v>
      </c>
      <c r="G772" s="320" t="s">
        <v>1168</v>
      </c>
      <c r="H772" s="320" t="s">
        <v>516</v>
      </c>
      <c r="I772" s="321">
        <v>89.9</v>
      </c>
      <c r="J772" s="320">
        <v>2012</v>
      </c>
      <c r="K772" s="320" t="s">
        <v>545</v>
      </c>
      <c r="L772" s="316">
        <f t="shared" si="19"/>
        <v>771</v>
      </c>
      <c r="V772" s="316" t="str">
        <f t="shared" si="18"/>
        <v xml:space="preserve"> </v>
      </c>
      <c r="X772" s="316" t="s">
        <v>965</v>
      </c>
    </row>
    <row r="773" spans="1:24">
      <c r="A773" s="320" t="s">
        <v>558</v>
      </c>
      <c r="B773" s="320" t="s">
        <v>559</v>
      </c>
      <c r="C773" s="320" t="s">
        <v>495</v>
      </c>
      <c r="D773" s="320" t="s">
        <v>484</v>
      </c>
      <c r="E773" s="320">
        <v>0.46300000000000002</v>
      </c>
      <c r="F773" s="320" t="s">
        <v>162</v>
      </c>
      <c r="G773" s="320" t="s">
        <v>1168</v>
      </c>
      <c r="H773" s="320" t="s">
        <v>516</v>
      </c>
      <c r="I773" s="321">
        <v>90.3</v>
      </c>
      <c r="J773" s="320">
        <v>2012</v>
      </c>
      <c r="K773" s="320" t="s">
        <v>545</v>
      </c>
      <c r="L773" s="316">
        <f t="shared" si="19"/>
        <v>772</v>
      </c>
      <c r="V773" s="316" t="str">
        <f t="shared" si="18"/>
        <v xml:space="preserve"> </v>
      </c>
      <c r="X773" s="316" t="s">
        <v>965</v>
      </c>
    </row>
    <row r="774" spans="1:24">
      <c r="A774" s="320" t="s">
        <v>560</v>
      </c>
      <c r="B774" s="320" t="s">
        <v>559</v>
      </c>
      <c r="C774" s="320" t="s">
        <v>495</v>
      </c>
      <c r="D774" s="320" t="s">
        <v>484</v>
      </c>
      <c r="E774" s="320">
        <v>0.46300000000000002</v>
      </c>
      <c r="F774" s="320" t="s">
        <v>162</v>
      </c>
      <c r="G774" s="320" t="s">
        <v>1168</v>
      </c>
      <c r="H774" s="320" t="s">
        <v>516</v>
      </c>
      <c r="I774" s="321">
        <v>90.3</v>
      </c>
      <c r="J774" s="320">
        <v>2012</v>
      </c>
      <c r="K774" s="320" t="s">
        <v>545</v>
      </c>
      <c r="L774" s="316">
        <f t="shared" si="19"/>
        <v>773</v>
      </c>
      <c r="V774" s="316" t="str">
        <f t="shared" si="18"/>
        <v xml:space="preserve"> </v>
      </c>
      <c r="X774" s="316" t="s">
        <v>965</v>
      </c>
    </row>
    <row r="775" spans="1:24">
      <c r="A775" s="320" t="s">
        <v>561</v>
      </c>
      <c r="B775" s="320" t="s">
        <v>559</v>
      </c>
      <c r="C775" s="320" t="s">
        <v>495</v>
      </c>
      <c r="D775" s="320" t="s">
        <v>484</v>
      </c>
      <c r="E775" s="320">
        <v>0.46300000000000002</v>
      </c>
      <c r="F775" s="320" t="s">
        <v>162</v>
      </c>
      <c r="G775" s="320" t="s">
        <v>1168</v>
      </c>
      <c r="H775" s="320" t="s">
        <v>516</v>
      </c>
      <c r="I775" s="321">
        <v>90.3</v>
      </c>
      <c r="J775" s="320">
        <v>2012</v>
      </c>
      <c r="K775" s="320" t="s">
        <v>545</v>
      </c>
      <c r="L775" s="316">
        <f t="shared" si="19"/>
        <v>774</v>
      </c>
      <c r="V775" s="316" t="str">
        <f t="shared" si="18"/>
        <v xml:space="preserve"> </v>
      </c>
      <c r="X775" s="316" t="s">
        <v>965</v>
      </c>
    </row>
    <row r="776" spans="1:24">
      <c r="A776" s="320" t="s">
        <v>562</v>
      </c>
      <c r="B776" s="320" t="s">
        <v>559</v>
      </c>
      <c r="C776" s="320" t="s">
        <v>495</v>
      </c>
      <c r="D776" s="320" t="s">
        <v>484</v>
      </c>
      <c r="E776" s="320">
        <v>0.46300000000000002</v>
      </c>
      <c r="F776" s="320" t="s">
        <v>162</v>
      </c>
      <c r="G776" s="320" t="s">
        <v>1168</v>
      </c>
      <c r="H776" s="320" t="s">
        <v>516</v>
      </c>
      <c r="I776" s="321">
        <v>90.3</v>
      </c>
      <c r="J776" s="320">
        <v>2012</v>
      </c>
      <c r="K776" s="320" t="s">
        <v>545</v>
      </c>
      <c r="L776" s="316">
        <f t="shared" si="19"/>
        <v>775</v>
      </c>
      <c r="V776" s="316" t="str">
        <f t="shared" si="18"/>
        <v xml:space="preserve"> </v>
      </c>
      <c r="X776" s="316" t="s">
        <v>965</v>
      </c>
    </row>
    <row r="777" spans="1:24">
      <c r="A777" s="320" t="s">
        <v>563</v>
      </c>
      <c r="B777" s="320" t="s">
        <v>559</v>
      </c>
      <c r="C777" s="320" t="s">
        <v>495</v>
      </c>
      <c r="D777" s="320" t="s">
        <v>484</v>
      </c>
      <c r="E777" s="320">
        <v>0.46300000000000002</v>
      </c>
      <c r="F777" s="320" t="s">
        <v>162</v>
      </c>
      <c r="G777" s="320" t="s">
        <v>1168</v>
      </c>
      <c r="H777" s="320" t="s">
        <v>516</v>
      </c>
      <c r="I777" s="321">
        <v>90.3</v>
      </c>
      <c r="J777" s="320">
        <v>2012</v>
      </c>
      <c r="K777" s="320" t="s">
        <v>545</v>
      </c>
      <c r="L777" s="316">
        <f t="shared" si="19"/>
        <v>776</v>
      </c>
      <c r="V777" s="316" t="str">
        <f t="shared" si="18"/>
        <v xml:space="preserve"> </v>
      </c>
      <c r="X777" s="316" t="s">
        <v>965</v>
      </c>
    </row>
    <row r="778" spans="1:24">
      <c r="A778" s="320" t="s">
        <v>564</v>
      </c>
      <c r="B778" s="320" t="s">
        <v>559</v>
      </c>
      <c r="C778" s="320" t="s">
        <v>495</v>
      </c>
      <c r="D778" s="320" t="s">
        <v>484</v>
      </c>
      <c r="E778" s="320">
        <v>0.46300000000000002</v>
      </c>
      <c r="F778" s="320" t="s">
        <v>162</v>
      </c>
      <c r="G778" s="320" t="s">
        <v>1168</v>
      </c>
      <c r="H778" s="320" t="s">
        <v>516</v>
      </c>
      <c r="I778" s="321">
        <v>90.3</v>
      </c>
      <c r="J778" s="320">
        <v>2012</v>
      </c>
      <c r="K778" s="320" t="s">
        <v>545</v>
      </c>
      <c r="L778" s="316">
        <f t="shared" si="19"/>
        <v>777</v>
      </c>
      <c r="V778" s="316" t="str">
        <f t="shared" si="18"/>
        <v xml:space="preserve"> </v>
      </c>
      <c r="X778" s="316" t="s">
        <v>965</v>
      </c>
    </row>
    <row r="779" spans="1:24">
      <c r="A779" s="320" t="s">
        <v>761</v>
      </c>
      <c r="B779" s="320" t="s">
        <v>762</v>
      </c>
      <c r="C779" s="320" t="s">
        <v>483</v>
      </c>
      <c r="D779" s="320" t="s">
        <v>496</v>
      </c>
      <c r="E779" s="320">
        <v>0.74099999999999999</v>
      </c>
      <c r="F779" s="320" t="s">
        <v>162</v>
      </c>
      <c r="G779" s="320" t="s">
        <v>1168</v>
      </c>
      <c r="H779" s="320" t="s">
        <v>516</v>
      </c>
      <c r="I779" s="321">
        <v>91.2</v>
      </c>
      <c r="J779" s="320">
        <v>2012</v>
      </c>
      <c r="K779" s="320" t="s">
        <v>545</v>
      </c>
      <c r="L779" s="316">
        <f t="shared" si="19"/>
        <v>778</v>
      </c>
      <c r="V779" s="316" t="str">
        <f t="shared" si="18"/>
        <v xml:space="preserve"> </v>
      </c>
      <c r="X779" s="316" t="s">
        <v>965</v>
      </c>
    </row>
    <row r="780" spans="1:24">
      <c r="A780" s="320" t="s">
        <v>763</v>
      </c>
      <c r="B780" s="320" t="s">
        <v>762</v>
      </c>
      <c r="C780" s="320" t="s">
        <v>483</v>
      </c>
      <c r="D780" s="320" t="s">
        <v>496</v>
      </c>
      <c r="E780" s="320">
        <v>0.74099999999999999</v>
      </c>
      <c r="F780" s="320" t="s">
        <v>162</v>
      </c>
      <c r="G780" s="320" t="s">
        <v>1168</v>
      </c>
      <c r="H780" s="320" t="s">
        <v>516</v>
      </c>
      <c r="I780" s="321">
        <v>91.2</v>
      </c>
      <c r="J780" s="320">
        <v>2012</v>
      </c>
      <c r="K780" s="320" t="s">
        <v>545</v>
      </c>
      <c r="L780" s="316">
        <f t="shared" si="19"/>
        <v>779</v>
      </c>
      <c r="V780" s="316" t="str">
        <f t="shared" si="18"/>
        <v xml:space="preserve"> </v>
      </c>
      <c r="X780" s="316" t="s">
        <v>965</v>
      </c>
    </row>
    <row r="781" spans="1:24">
      <c r="A781" s="320" t="s">
        <v>572</v>
      </c>
      <c r="B781" s="320" t="s">
        <v>573</v>
      </c>
      <c r="C781" s="320" t="s">
        <v>542</v>
      </c>
      <c r="D781" s="320" t="s">
        <v>491</v>
      </c>
      <c r="E781" s="320">
        <v>0.432</v>
      </c>
      <c r="F781" s="320" t="s">
        <v>162</v>
      </c>
      <c r="G781" s="320" t="s">
        <v>1168</v>
      </c>
      <c r="H781" s="320" t="s">
        <v>516</v>
      </c>
      <c r="I781" s="321">
        <v>91.5</v>
      </c>
      <c r="J781" s="320">
        <v>2012</v>
      </c>
      <c r="K781" s="320" t="s">
        <v>545</v>
      </c>
      <c r="L781" s="316">
        <f t="shared" si="19"/>
        <v>780</v>
      </c>
      <c r="V781" s="316" t="str">
        <f t="shared" si="18"/>
        <v xml:space="preserve"> </v>
      </c>
      <c r="X781" s="316" t="s">
        <v>965</v>
      </c>
    </row>
    <row r="782" spans="1:24">
      <c r="A782" s="320" t="s">
        <v>854</v>
      </c>
      <c r="B782" s="320" t="s">
        <v>855</v>
      </c>
      <c r="C782" s="320" t="s">
        <v>483</v>
      </c>
      <c r="D782" s="320" t="s">
        <v>491</v>
      </c>
      <c r="E782" s="320">
        <v>0.72399999999999998</v>
      </c>
      <c r="F782" s="320" t="s">
        <v>162</v>
      </c>
      <c r="G782" s="320" t="s">
        <v>1168</v>
      </c>
      <c r="H782" s="320" t="s">
        <v>516</v>
      </c>
      <c r="I782" s="321">
        <v>91.600000000000009</v>
      </c>
      <c r="J782" s="320">
        <v>2012</v>
      </c>
      <c r="K782" s="320" t="s">
        <v>545</v>
      </c>
      <c r="L782" s="316">
        <f t="shared" si="19"/>
        <v>781</v>
      </c>
      <c r="V782" s="316" t="str">
        <f t="shared" si="18"/>
        <v xml:space="preserve"> </v>
      </c>
      <c r="X782" s="316" t="s">
        <v>965</v>
      </c>
    </row>
    <row r="783" spans="1:24">
      <c r="A783" s="320" t="s">
        <v>856</v>
      </c>
      <c r="B783" s="320" t="s">
        <v>855</v>
      </c>
      <c r="C783" s="320" t="s">
        <v>483</v>
      </c>
      <c r="D783" s="320" t="s">
        <v>514</v>
      </c>
      <c r="E783" s="320">
        <v>0.72399999999999998</v>
      </c>
      <c r="F783" s="320" t="s">
        <v>162</v>
      </c>
      <c r="G783" s="320" t="s">
        <v>1168</v>
      </c>
      <c r="H783" s="320" t="s">
        <v>516</v>
      </c>
      <c r="I783" s="321">
        <v>91.600000000000009</v>
      </c>
      <c r="J783" s="320">
        <v>2012</v>
      </c>
      <c r="K783" s="320" t="s">
        <v>545</v>
      </c>
      <c r="L783" s="316">
        <f t="shared" si="19"/>
        <v>782</v>
      </c>
      <c r="V783" s="316" t="str">
        <f t="shared" si="18"/>
        <v xml:space="preserve"> </v>
      </c>
      <c r="X783" s="316" t="s">
        <v>965</v>
      </c>
    </row>
    <row r="784" spans="1:24">
      <c r="A784" s="320" t="s">
        <v>1060</v>
      </c>
      <c r="B784" s="320" t="s">
        <v>1061</v>
      </c>
      <c r="C784" s="320" t="s">
        <v>542</v>
      </c>
      <c r="D784" s="320" t="s">
        <v>491</v>
      </c>
      <c r="E784" s="320">
        <v>0.35499999999999998</v>
      </c>
      <c r="F784" s="320" t="s">
        <v>162</v>
      </c>
      <c r="G784" s="320" t="s">
        <v>1168</v>
      </c>
      <c r="H784" s="320" t="s">
        <v>516</v>
      </c>
      <c r="I784" s="321">
        <v>92.2</v>
      </c>
      <c r="J784" s="320">
        <v>2012</v>
      </c>
      <c r="K784" s="320" t="s">
        <v>545</v>
      </c>
      <c r="L784" s="316">
        <f t="shared" si="19"/>
        <v>783</v>
      </c>
      <c r="V784" s="316" t="str">
        <f t="shared" si="18"/>
        <v xml:space="preserve"> </v>
      </c>
      <c r="X784" s="316" t="s">
        <v>965</v>
      </c>
    </row>
    <row r="785" spans="1:24">
      <c r="A785" s="320" t="s">
        <v>606</v>
      </c>
      <c r="B785" s="320" t="s">
        <v>607</v>
      </c>
      <c r="C785" s="320" t="s">
        <v>542</v>
      </c>
      <c r="D785" s="320" t="s">
        <v>491</v>
      </c>
      <c r="E785" s="320">
        <v>0.55800000000000005</v>
      </c>
      <c r="F785" s="320" t="s">
        <v>162</v>
      </c>
      <c r="G785" s="320" t="s">
        <v>1168</v>
      </c>
      <c r="H785" s="320" t="s">
        <v>516</v>
      </c>
      <c r="I785" s="321">
        <v>92.5</v>
      </c>
      <c r="J785" s="320">
        <v>2012</v>
      </c>
      <c r="K785" s="320" t="s">
        <v>545</v>
      </c>
      <c r="L785" s="316">
        <f t="shared" si="19"/>
        <v>784</v>
      </c>
      <c r="V785" s="316" t="str">
        <f t="shared" si="18"/>
        <v xml:space="preserve"> </v>
      </c>
      <c r="X785" s="316" t="s">
        <v>965</v>
      </c>
    </row>
    <row r="786" spans="1:24">
      <c r="A786" s="320" t="s">
        <v>649</v>
      </c>
      <c r="B786" s="320" t="s">
        <v>650</v>
      </c>
      <c r="C786" s="320" t="s">
        <v>579</v>
      </c>
      <c r="D786" s="320" t="s">
        <v>491</v>
      </c>
      <c r="E786" s="320">
        <v>0.65400000000000003</v>
      </c>
      <c r="F786" s="320" t="s">
        <v>162</v>
      </c>
      <c r="G786" s="320" t="s">
        <v>1168</v>
      </c>
      <c r="H786" s="320" t="s">
        <v>516</v>
      </c>
      <c r="I786" s="321">
        <v>92.5</v>
      </c>
      <c r="J786" s="320">
        <v>2012</v>
      </c>
      <c r="K786" s="320" t="s">
        <v>545</v>
      </c>
      <c r="L786" s="316">
        <f t="shared" si="19"/>
        <v>785</v>
      </c>
      <c r="V786" s="316" t="str">
        <f t="shared" si="18"/>
        <v xml:space="preserve"> </v>
      </c>
      <c r="X786" s="316" t="s">
        <v>965</v>
      </c>
    </row>
    <row r="787" spans="1:24">
      <c r="A787" s="320" t="s">
        <v>636</v>
      </c>
      <c r="B787" s="320" t="s">
        <v>637</v>
      </c>
      <c r="C787" s="320" t="s">
        <v>542</v>
      </c>
      <c r="D787" s="320" t="s">
        <v>521</v>
      </c>
      <c r="E787" s="320">
        <v>0.47</v>
      </c>
      <c r="F787" s="320" t="s">
        <v>162</v>
      </c>
      <c r="G787" s="320" t="s">
        <v>1168</v>
      </c>
      <c r="H787" s="320" t="s">
        <v>516</v>
      </c>
      <c r="I787" s="321">
        <v>92.5</v>
      </c>
      <c r="J787" s="320">
        <v>2012</v>
      </c>
      <c r="K787" s="320" t="s">
        <v>545</v>
      </c>
      <c r="L787" s="316">
        <f t="shared" si="19"/>
        <v>786</v>
      </c>
      <c r="V787" s="316" t="str">
        <f t="shared" si="18"/>
        <v xml:space="preserve"> </v>
      </c>
      <c r="X787" s="316" t="s">
        <v>965</v>
      </c>
    </row>
    <row r="788" spans="1:24">
      <c r="A788" s="320" t="s">
        <v>608</v>
      </c>
      <c r="B788" s="320" t="s">
        <v>607</v>
      </c>
      <c r="C788" s="320" t="s">
        <v>542</v>
      </c>
      <c r="D788" s="320" t="s">
        <v>491</v>
      </c>
      <c r="E788" s="320">
        <v>0.55800000000000005</v>
      </c>
      <c r="F788" s="320" t="s">
        <v>162</v>
      </c>
      <c r="G788" s="320" t="s">
        <v>1168</v>
      </c>
      <c r="H788" s="320" t="s">
        <v>516</v>
      </c>
      <c r="I788" s="321">
        <v>92.5</v>
      </c>
      <c r="J788" s="320">
        <v>2012</v>
      </c>
      <c r="K788" s="320" t="s">
        <v>545</v>
      </c>
      <c r="L788" s="316">
        <f t="shared" si="19"/>
        <v>787</v>
      </c>
      <c r="V788" s="316" t="str">
        <f t="shared" si="18"/>
        <v xml:space="preserve"> </v>
      </c>
      <c r="X788" s="316" t="s">
        <v>965</v>
      </c>
    </row>
    <row r="789" spans="1:24">
      <c r="A789" s="320" t="s">
        <v>651</v>
      </c>
      <c r="B789" s="320" t="s">
        <v>650</v>
      </c>
      <c r="C789" s="320" t="s">
        <v>579</v>
      </c>
      <c r="D789" s="320" t="s">
        <v>491</v>
      </c>
      <c r="E789" s="320">
        <v>0.65400000000000003</v>
      </c>
      <c r="F789" s="320" t="s">
        <v>162</v>
      </c>
      <c r="G789" s="320" t="s">
        <v>1168</v>
      </c>
      <c r="H789" s="320" t="s">
        <v>516</v>
      </c>
      <c r="I789" s="321">
        <v>92.5</v>
      </c>
      <c r="J789" s="320">
        <v>2012</v>
      </c>
      <c r="K789" s="320" t="s">
        <v>545</v>
      </c>
      <c r="L789" s="316">
        <f t="shared" si="19"/>
        <v>788</v>
      </c>
      <c r="V789" s="316" t="str">
        <f t="shared" si="18"/>
        <v xml:space="preserve"> </v>
      </c>
      <c r="X789" s="316" t="s">
        <v>965</v>
      </c>
    </row>
    <row r="790" spans="1:24">
      <c r="A790" s="320" t="s">
        <v>652</v>
      </c>
      <c r="B790" s="320" t="s">
        <v>650</v>
      </c>
      <c r="C790" s="320" t="s">
        <v>579</v>
      </c>
      <c r="D790" s="320" t="s">
        <v>491</v>
      </c>
      <c r="E790" s="320">
        <v>0.65400000000000003</v>
      </c>
      <c r="F790" s="320" t="s">
        <v>162</v>
      </c>
      <c r="G790" s="320" t="s">
        <v>1168</v>
      </c>
      <c r="H790" s="320" t="s">
        <v>516</v>
      </c>
      <c r="I790" s="321">
        <v>92.5</v>
      </c>
      <c r="J790" s="320">
        <v>2012</v>
      </c>
      <c r="K790" s="320" t="s">
        <v>545</v>
      </c>
      <c r="L790" s="316">
        <f t="shared" si="19"/>
        <v>789</v>
      </c>
      <c r="V790" s="316" t="str">
        <f t="shared" si="18"/>
        <v xml:space="preserve"> </v>
      </c>
      <c r="X790" s="316" t="s">
        <v>965</v>
      </c>
    </row>
    <row r="791" spans="1:24">
      <c r="A791" s="320" t="s">
        <v>609</v>
      </c>
      <c r="B791" s="320" t="s">
        <v>607</v>
      </c>
      <c r="C791" s="320" t="s">
        <v>542</v>
      </c>
      <c r="D791" s="320" t="s">
        <v>491</v>
      </c>
      <c r="E791" s="320">
        <v>0.55800000000000005</v>
      </c>
      <c r="F791" s="320" t="s">
        <v>162</v>
      </c>
      <c r="G791" s="320" t="s">
        <v>1168</v>
      </c>
      <c r="H791" s="320" t="s">
        <v>516</v>
      </c>
      <c r="I791" s="321">
        <v>92.5</v>
      </c>
      <c r="J791" s="320">
        <v>2012</v>
      </c>
      <c r="K791" s="320" t="s">
        <v>545</v>
      </c>
      <c r="L791" s="316">
        <f t="shared" si="19"/>
        <v>790</v>
      </c>
      <c r="V791" s="316" t="str">
        <f t="shared" si="18"/>
        <v xml:space="preserve"> </v>
      </c>
      <c r="X791" s="316" t="s">
        <v>965</v>
      </c>
    </row>
    <row r="792" spans="1:24">
      <c r="A792" s="320" t="s">
        <v>658</v>
      </c>
      <c r="B792" s="320" t="s">
        <v>659</v>
      </c>
      <c r="C792" s="320" t="s">
        <v>579</v>
      </c>
      <c r="D792" s="320" t="s">
        <v>491</v>
      </c>
      <c r="E792" s="320">
        <v>0.629</v>
      </c>
      <c r="F792" s="320" t="s">
        <v>162</v>
      </c>
      <c r="G792" s="320" t="s">
        <v>1168</v>
      </c>
      <c r="H792" s="320" t="s">
        <v>516</v>
      </c>
      <c r="I792" s="321">
        <v>93</v>
      </c>
      <c r="J792" s="320">
        <v>2012</v>
      </c>
      <c r="K792" s="320" t="s">
        <v>545</v>
      </c>
      <c r="L792" s="316">
        <f t="shared" si="19"/>
        <v>791</v>
      </c>
      <c r="V792" s="316" t="str">
        <f t="shared" si="18"/>
        <v xml:space="preserve"> </v>
      </c>
      <c r="X792" s="316" t="s">
        <v>965</v>
      </c>
    </row>
    <row r="793" spans="1:24">
      <c r="A793" s="320" t="s">
        <v>660</v>
      </c>
      <c r="B793" s="320" t="s">
        <v>659</v>
      </c>
      <c r="C793" s="320" t="s">
        <v>579</v>
      </c>
      <c r="D793" s="320" t="s">
        <v>491</v>
      </c>
      <c r="E793" s="320">
        <v>0.629</v>
      </c>
      <c r="F793" s="320" t="s">
        <v>162</v>
      </c>
      <c r="G793" s="320" t="s">
        <v>1168</v>
      </c>
      <c r="H793" s="320" t="s">
        <v>516</v>
      </c>
      <c r="I793" s="321">
        <v>93</v>
      </c>
      <c r="J793" s="320">
        <v>2012</v>
      </c>
      <c r="K793" s="320" t="s">
        <v>545</v>
      </c>
      <c r="L793" s="316">
        <f t="shared" si="19"/>
        <v>792</v>
      </c>
      <c r="V793" s="316" t="str">
        <f t="shared" si="18"/>
        <v xml:space="preserve"> </v>
      </c>
      <c r="X793" s="316" t="s">
        <v>965</v>
      </c>
    </row>
    <row r="794" spans="1:24">
      <c r="A794" s="320" t="s">
        <v>661</v>
      </c>
      <c r="B794" s="320" t="s">
        <v>659</v>
      </c>
      <c r="C794" s="320" t="s">
        <v>579</v>
      </c>
      <c r="D794" s="320" t="s">
        <v>491</v>
      </c>
      <c r="E794" s="320">
        <v>0.629</v>
      </c>
      <c r="F794" s="320" t="s">
        <v>162</v>
      </c>
      <c r="G794" s="320" t="s">
        <v>1168</v>
      </c>
      <c r="H794" s="320" t="s">
        <v>516</v>
      </c>
      <c r="I794" s="321">
        <v>93</v>
      </c>
      <c r="J794" s="320">
        <v>2012</v>
      </c>
      <c r="K794" s="320" t="s">
        <v>545</v>
      </c>
      <c r="L794" s="316">
        <f t="shared" si="19"/>
        <v>793</v>
      </c>
      <c r="V794" s="316" t="str">
        <f t="shared" si="18"/>
        <v xml:space="preserve"> </v>
      </c>
      <c r="X794" s="316" t="s">
        <v>965</v>
      </c>
    </row>
    <row r="795" spans="1:24">
      <c r="A795" s="320" t="s">
        <v>662</v>
      </c>
      <c r="B795" s="320" t="s">
        <v>659</v>
      </c>
      <c r="C795" s="320" t="s">
        <v>579</v>
      </c>
      <c r="D795" s="320" t="s">
        <v>491</v>
      </c>
      <c r="E795" s="320">
        <v>0.629</v>
      </c>
      <c r="F795" s="320" t="s">
        <v>162</v>
      </c>
      <c r="G795" s="320" t="s">
        <v>1168</v>
      </c>
      <c r="H795" s="320" t="s">
        <v>516</v>
      </c>
      <c r="I795" s="321">
        <v>93</v>
      </c>
      <c r="J795" s="320">
        <v>2012</v>
      </c>
      <c r="K795" s="320" t="s">
        <v>545</v>
      </c>
      <c r="L795" s="316">
        <f t="shared" si="19"/>
        <v>794</v>
      </c>
      <c r="V795" s="316" t="str">
        <f t="shared" si="18"/>
        <v xml:space="preserve"> </v>
      </c>
      <c r="X795" s="316" t="s">
        <v>965</v>
      </c>
    </row>
    <row r="796" spans="1:24">
      <c r="A796" s="320" t="s">
        <v>663</v>
      </c>
      <c r="B796" s="320" t="s">
        <v>659</v>
      </c>
      <c r="C796" s="320" t="s">
        <v>579</v>
      </c>
      <c r="D796" s="320" t="s">
        <v>491</v>
      </c>
      <c r="E796" s="320">
        <v>0.629</v>
      </c>
      <c r="F796" s="320" t="s">
        <v>162</v>
      </c>
      <c r="G796" s="320" t="s">
        <v>1168</v>
      </c>
      <c r="H796" s="320" t="s">
        <v>516</v>
      </c>
      <c r="I796" s="321">
        <v>93</v>
      </c>
      <c r="J796" s="320">
        <v>2012</v>
      </c>
      <c r="K796" s="320" t="s">
        <v>545</v>
      </c>
      <c r="L796" s="316">
        <f t="shared" si="19"/>
        <v>795</v>
      </c>
      <c r="V796" s="316" t="str">
        <f t="shared" si="18"/>
        <v xml:space="preserve"> </v>
      </c>
      <c r="X796" s="316" t="s">
        <v>965</v>
      </c>
    </row>
    <row r="797" spans="1:24">
      <c r="A797" s="320" t="s">
        <v>577</v>
      </c>
      <c r="B797" s="320" t="s">
        <v>578</v>
      </c>
      <c r="C797" s="320" t="s">
        <v>579</v>
      </c>
      <c r="D797" s="320" t="s">
        <v>491</v>
      </c>
      <c r="E797" s="320">
        <v>0.54300000000000004</v>
      </c>
      <c r="F797" s="320" t="s">
        <v>162</v>
      </c>
      <c r="G797" s="320" t="s">
        <v>1168</v>
      </c>
      <c r="H797" s="320" t="s">
        <v>516</v>
      </c>
      <c r="I797" s="321">
        <v>93.899999999999991</v>
      </c>
      <c r="J797" s="320">
        <v>2012</v>
      </c>
      <c r="K797" s="320" t="s">
        <v>545</v>
      </c>
      <c r="L797" s="316">
        <f t="shared" si="19"/>
        <v>796</v>
      </c>
      <c r="V797" s="316" t="str">
        <f t="shared" si="18"/>
        <v xml:space="preserve"> </v>
      </c>
      <c r="X797" s="316" t="s">
        <v>965</v>
      </c>
    </row>
    <row r="798" spans="1:24">
      <c r="A798" s="320" t="s">
        <v>580</v>
      </c>
      <c r="B798" s="320" t="s">
        <v>581</v>
      </c>
      <c r="C798" s="320" t="s">
        <v>542</v>
      </c>
      <c r="D798" s="320" t="s">
        <v>491</v>
      </c>
      <c r="E798" s="320">
        <v>0.495</v>
      </c>
      <c r="F798" s="320" t="s">
        <v>162</v>
      </c>
      <c r="G798" s="320" t="s">
        <v>1168</v>
      </c>
      <c r="H798" s="320" t="s">
        <v>516</v>
      </c>
      <c r="I798" s="321">
        <v>94.1</v>
      </c>
      <c r="J798" s="320">
        <v>2012</v>
      </c>
      <c r="K798" s="320" t="s">
        <v>545</v>
      </c>
      <c r="L798" s="316">
        <f t="shared" si="19"/>
        <v>797</v>
      </c>
      <c r="V798" s="316" t="str">
        <f t="shared" si="18"/>
        <v xml:space="preserve"> </v>
      </c>
      <c r="X798" s="316" t="s">
        <v>965</v>
      </c>
    </row>
    <row r="799" spans="1:24">
      <c r="A799" s="320" t="s">
        <v>582</v>
      </c>
      <c r="B799" s="320" t="s">
        <v>581</v>
      </c>
      <c r="C799" s="320" t="s">
        <v>542</v>
      </c>
      <c r="D799" s="320" t="s">
        <v>491</v>
      </c>
      <c r="E799" s="320">
        <v>0.495</v>
      </c>
      <c r="F799" s="320" t="s">
        <v>162</v>
      </c>
      <c r="G799" s="320" t="s">
        <v>1168</v>
      </c>
      <c r="H799" s="320" t="s">
        <v>516</v>
      </c>
      <c r="I799" s="321">
        <v>94.1</v>
      </c>
      <c r="J799" s="320">
        <v>2012</v>
      </c>
      <c r="K799" s="320" t="s">
        <v>545</v>
      </c>
      <c r="L799" s="316">
        <f t="shared" si="19"/>
        <v>798</v>
      </c>
      <c r="V799" s="316" t="str">
        <f t="shared" si="18"/>
        <v xml:space="preserve"> </v>
      </c>
      <c r="X799" s="316" t="s">
        <v>965</v>
      </c>
    </row>
    <row r="800" spans="1:24">
      <c r="A800" s="320" t="s">
        <v>1078</v>
      </c>
      <c r="B800" s="320" t="s">
        <v>1079</v>
      </c>
      <c r="C800" s="320" t="s">
        <v>542</v>
      </c>
      <c r="D800" s="320" t="s">
        <v>491</v>
      </c>
      <c r="E800" s="320">
        <v>0.41799999999999998</v>
      </c>
      <c r="F800" s="320" t="s">
        <v>162</v>
      </c>
      <c r="G800" s="320" t="s">
        <v>1168</v>
      </c>
      <c r="H800" s="320" t="s">
        <v>516</v>
      </c>
      <c r="I800" s="321">
        <v>94.6</v>
      </c>
      <c r="J800" s="320">
        <v>2012</v>
      </c>
      <c r="K800" s="320" t="s">
        <v>545</v>
      </c>
      <c r="L800" s="316">
        <f t="shared" si="19"/>
        <v>799</v>
      </c>
      <c r="V800" s="316" t="str">
        <f t="shared" si="18"/>
        <v xml:space="preserve"> </v>
      </c>
      <c r="X800" s="316" t="s">
        <v>965</v>
      </c>
    </row>
    <row r="801" spans="1:24">
      <c r="A801" s="320" t="s">
        <v>1091</v>
      </c>
      <c r="B801" s="320" t="s">
        <v>1079</v>
      </c>
      <c r="C801" s="320" t="s">
        <v>542</v>
      </c>
      <c r="D801" s="320" t="s">
        <v>484</v>
      </c>
      <c r="E801" s="320">
        <v>0.41799999999999998</v>
      </c>
      <c r="F801" s="320" t="s">
        <v>162</v>
      </c>
      <c r="G801" s="320" t="s">
        <v>1168</v>
      </c>
      <c r="H801" s="320" t="s">
        <v>516</v>
      </c>
      <c r="I801" s="321">
        <v>94.6</v>
      </c>
      <c r="J801" s="320">
        <v>2012</v>
      </c>
      <c r="K801" s="320" t="s">
        <v>545</v>
      </c>
      <c r="L801" s="316">
        <f t="shared" si="19"/>
        <v>800</v>
      </c>
      <c r="V801" s="316" t="str">
        <f t="shared" si="18"/>
        <v xml:space="preserve"> </v>
      </c>
      <c r="X801" s="316" t="s">
        <v>965</v>
      </c>
    </row>
    <row r="802" spans="1:24">
      <c r="A802" s="320" t="s">
        <v>1054</v>
      </c>
      <c r="B802" s="320" t="s">
        <v>1055</v>
      </c>
      <c r="C802" s="320" t="s">
        <v>542</v>
      </c>
      <c r="D802" s="320" t="s">
        <v>491</v>
      </c>
      <c r="E802" s="320">
        <v>0.45600000000000002</v>
      </c>
      <c r="F802" s="320" t="s">
        <v>162</v>
      </c>
      <c r="G802" s="320" t="s">
        <v>1168</v>
      </c>
      <c r="H802" s="320" t="s">
        <v>516</v>
      </c>
      <c r="I802" s="321">
        <v>94.8</v>
      </c>
      <c r="J802" s="320">
        <v>2012</v>
      </c>
      <c r="K802" s="320" t="s">
        <v>545</v>
      </c>
      <c r="L802" s="316">
        <f t="shared" si="19"/>
        <v>801</v>
      </c>
      <c r="V802" s="316" t="str">
        <f t="shared" si="18"/>
        <v xml:space="preserve"> </v>
      </c>
      <c r="X802" s="316" t="s">
        <v>965</v>
      </c>
    </row>
    <row r="803" spans="1:24">
      <c r="A803" s="320" t="s">
        <v>1015</v>
      </c>
      <c r="B803" s="320" t="s">
        <v>1016</v>
      </c>
      <c r="C803" s="320" t="s">
        <v>504</v>
      </c>
      <c r="D803" s="320" t="s">
        <v>518</v>
      </c>
      <c r="E803" s="320">
        <v>0.67500000000000004</v>
      </c>
      <c r="F803" s="320" t="s">
        <v>162</v>
      </c>
      <c r="G803" s="320" t="s">
        <v>1168</v>
      </c>
      <c r="H803" s="320" t="s">
        <v>516</v>
      </c>
      <c r="I803" s="321">
        <v>94.8</v>
      </c>
      <c r="J803" s="320">
        <v>2012</v>
      </c>
      <c r="K803" s="320" t="s">
        <v>545</v>
      </c>
      <c r="L803" s="316">
        <f t="shared" si="19"/>
        <v>802</v>
      </c>
      <c r="V803" s="316" t="str">
        <f t="shared" si="18"/>
        <v xml:space="preserve"> </v>
      </c>
      <c r="X803" s="316" t="s">
        <v>965</v>
      </c>
    </row>
    <row r="804" spans="1:24">
      <c r="A804" s="320" t="s">
        <v>620</v>
      </c>
      <c r="B804" s="320" t="s">
        <v>621</v>
      </c>
      <c r="C804" s="320" t="s">
        <v>483</v>
      </c>
      <c r="D804" s="320" t="s">
        <v>514</v>
      </c>
      <c r="E804" s="320">
        <v>0.68</v>
      </c>
      <c r="F804" s="320" t="s">
        <v>162</v>
      </c>
      <c r="G804" s="320" t="s">
        <v>1168</v>
      </c>
      <c r="H804" s="320" t="s">
        <v>516</v>
      </c>
      <c r="I804" s="321">
        <v>95</v>
      </c>
      <c r="J804" s="320">
        <v>2012</v>
      </c>
      <c r="K804" s="320" t="s">
        <v>545</v>
      </c>
      <c r="L804" s="316">
        <f t="shared" si="19"/>
        <v>803</v>
      </c>
      <c r="V804" s="316" t="str">
        <f t="shared" si="18"/>
        <v xml:space="preserve"> </v>
      </c>
      <c r="X804" s="316" t="s">
        <v>965</v>
      </c>
    </row>
    <row r="805" spans="1:24">
      <c r="A805" s="320" t="s">
        <v>493</v>
      </c>
      <c r="B805" s="320" t="s">
        <v>494</v>
      </c>
      <c r="C805" s="320" t="s">
        <v>495</v>
      </c>
      <c r="D805" s="320" t="s">
        <v>496</v>
      </c>
      <c r="E805" s="320">
        <v>0.51500000000000001</v>
      </c>
      <c r="F805" s="320" t="s">
        <v>162</v>
      </c>
      <c r="G805" s="320" t="s">
        <v>1168</v>
      </c>
      <c r="H805" s="320" t="s">
        <v>516</v>
      </c>
      <c r="I805" s="321">
        <v>95.7</v>
      </c>
      <c r="J805" s="320">
        <v>2012</v>
      </c>
      <c r="K805" s="320" t="s">
        <v>545</v>
      </c>
      <c r="L805" s="316">
        <f t="shared" si="19"/>
        <v>804</v>
      </c>
      <c r="V805" s="316" t="str">
        <f t="shared" si="18"/>
        <v xml:space="preserve"> </v>
      </c>
      <c r="X805" s="316" t="s">
        <v>965</v>
      </c>
    </row>
    <row r="806" spans="1:24">
      <c r="A806" s="320" t="s">
        <v>520</v>
      </c>
      <c r="B806" s="320" t="s">
        <v>494</v>
      </c>
      <c r="C806" s="320" t="s">
        <v>495</v>
      </c>
      <c r="D806" s="320" t="s">
        <v>521</v>
      </c>
      <c r="E806" s="320">
        <v>0.51500000000000001</v>
      </c>
      <c r="F806" s="320" t="s">
        <v>162</v>
      </c>
      <c r="G806" s="320" t="s">
        <v>1168</v>
      </c>
      <c r="H806" s="320" t="s">
        <v>516</v>
      </c>
      <c r="I806" s="321">
        <v>95.7</v>
      </c>
      <c r="J806" s="320">
        <v>2012</v>
      </c>
      <c r="K806" s="320" t="s">
        <v>545</v>
      </c>
      <c r="L806" s="316">
        <f t="shared" si="19"/>
        <v>805</v>
      </c>
      <c r="V806" s="316" t="str">
        <f t="shared" si="18"/>
        <v xml:space="preserve"> </v>
      </c>
      <c r="X806" s="316" t="s">
        <v>965</v>
      </c>
    </row>
    <row r="807" spans="1:24">
      <c r="A807" s="320" t="s">
        <v>653</v>
      </c>
      <c r="B807" s="320" t="s">
        <v>494</v>
      </c>
      <c r="C807" s="320" t="s">
        <v>495</v>
      </c>
      <c r="D807" s="320" t="s">
        <v>484</v>
      </c>
      <c r="E807" s="320">
        <v>0.51500000000000001</v>
      </c>
      <c r="F807" s="320" t="s">
        <v>162</v>
      </c>
      <c r="G807" s="320" t="s">
        <v>1168</v>
      </c>
      <c r="H807" s="320" t="s">
        <v>516</v>
      </c>
      <c r="I807" s="321">
        <v>95.7</v>
      </c>
      <c r="J807" s="320">
        <v>2012</v>
      </c>
      <c r="K807" s="320" t="s">
        <v>545</v>
      </c>
      <c r="L807" s="316">
        <f t="shared" si="19"/>
        <v>806</v>
      </c>
      <c r="V807" s="316" t="str">
        <f t="shared" si="18"/>
        <v xml:space="preserve"> </v>
      </c>
      <c r="X807" s="316" t="s">
        <v>965</v>
      </c>
    </row>
    <row r="808" spans="1:24">
      <c r="A808" s="320" t="s">
        <v>893</v>
      </c>
      <c r="B808" s="320" t="s">
        <v>894</v>
      </c>
      <c r="C808" s="320" t="s">
        <v>483</v>
      </c>
      <c r="D808" s="320" t="s">
        <v>521</v>
      </c>
      <c r="E808" s="320">
        <v>0.77500000000000002</v>
      </c>
      <c r="F808" s="320" t="s">
        <v>162</v>
      </c>
      <c r="G808" s="320" t="s">
        <v>1168</v>
      </c>
      <c r="H808" s="320" t="s">
        <v>516</v>
      </c>
      <c r="I808" s="321">
        <v>96.1</v>
      </c>
      <c r="J808" s="320">
        <v>2012</v>
      </c>
      <c r="K808" s="320" t="s">
        <v>545</v>
      </c>
      <c r="L808" s="316">
        <f t="shared" si="19"/>
        <v>807</v>
      </c>
      <c r="V808" s="316" t="str">
        <f t="shared" si="18"/>
        <v xml:space="preserve"> </v>
      </c>
      <c r="X808" s="316" t="s">
        <v>965</v>
      </c>
    </row>
    <row r="809" spans="1:24">
      <c r="A809" s="320" t="s">
        <v>895</v>
      </c>
      <c r="B809" s="320" t="s">
        <v>894</v>
      </c>
      <c r="C809" s="320" t="s">
        <v>483</v>
      </c>
      <c r="D809" s="320" t="s">
        <v>521</v>
      </c>
      <c r="E809" s="320">
        <v>0.77500000000000002</v>
      </c>
      <c r="F809" s="320" t="s">
        <v>162</v>
      </c>
      <c r="G809" s="320" t="s">
        <v>1168</v>
      </c>
      <c r="H809" s="320" t="s">
        <v>516</v>
      </c>
      <c r="I809" s="321">
        <v>96.1</v>
      </c>
      <c r="J809" s="320">
        <v>2012</v>
      </c>
      <c r="K809" s="320" t="s">
        <v>545</v>
      </c>
      <c r="L809" s="316">
        <f t="shared" si="19"/>
        <v>808</v>
      </c>
      <c r="V809" s="316" t="str">
        <f t="shared" si="18"/>
        <v xml:space="preserve"> </v>
      </c>
      <c r="X809" s="316" t="s">
        <v>965</v>
      </c>
    </row>
    <row r="810" spans="1:24">
      <c r="A810" s="320" t="s">
        <v>896</v>
      </c>
      <c r="B810" s="320" t="s">
        <v>894</v>
      </c>
      <c r="C810" s="320" t="s">
        <v>483</v>
      </c>
      <c r="D810" s="320" t="s">
        <v>491</v>
      </c>
      <c r="E810" s="320">
        <v>0.77500000000000002</v>
      </c>
      <c r="F810" s="320" t="s">
        <v>162</v>
      </c>
      <c r="G810" s="320" t="s">
        <v>1168</v>
      </c>
      <c r="H810" s="320" t="s">
        <v>516</v>
      </c>
      <c r="I810" s="321">
        <v>96.1</v>
      </c>
      <c r="J810" s="320">
        <v>2012</v>
      </c>
      <c r="K810" s="320" t="s">
        <v>545</v>
      </c>
      <c r="L810" s="316">
        <f t="shared" si="19"/>
        <v>809</v>
      </c>
      <c r="V810" s="316" t="str">
        <f t="shared" si="18"/>
        <v xml:space="preserve"> </v>
      </c>
      <c r="X810" s="316" t="s">
        <v>965</v>
      </c>
    </row>
    <row r="811" spans="1:24">
      <c r="A811" s="320" t="s">
        <v>897</v>
      </c>
      <c r="B811" s="320" t="s">
        <v>894</v>
      </c>
      <c r="C811" s="320" t="s">
        <v>483</v>
      </c>
      <c r="D811" s="320" t="s">
        <v>521</v>
      </c>
      <c r="E811" s="320">
        <v>0.77500000000000002</v>
      </c>
      <c r="F811" s="320" t="s">
        <v>162</v>
      </c>
      <c r="G811" s="320" t="s">
        <v>1168</v>
      </c>
      <c r="H811" s="320" t="s">
        <v>516</v>
      </c>
      <c r="I811" s="321">
        <v>96.1</v>
      </c>
      <c r="J811" s="320">
        <v>2012</v>
      </c>
      <c r="K811" s="320" t="s">
        <v>545</v>
      </c>
      <c r="L811" s="316">
        <f t="shared" si="19"/>
        <v>810</v>
      </c>
      <c r="V811" s="316" t="str">
        <f t="shared" si="18"/>
        <v xml:space="preserve"> </v>
      </c>
      <c r="X811" s="316" t="s">
        <v>965</v>
      </c>
    </row>
    <row r="812" spans="1:24">
      <c r="A812" s="320" t="s">
        <v>898</v>
      </c>
      <c r="B812" s="320" t="s">
        <v>894</v>
      </c>
      <c r="C812" s="320" t="s">
        <v>483</v>
      </c>
      <c r="D812" s="320" t="s">
        <v>484</v>
      </c>
      <c r="E812" s="320">
        <v>0.77500000000000002</v>
      </c>
      <c r="F812" s="320" t="s">
        <v>162</v>
      </c>
      <c r="G812" s="320" t="s">
        <v>1168</v>
      </c>
      <c r="H812" s="320" t="s">
        <v>516</v>
      </c>
      <c r="I812" s="321">
        <v>96.1</v>
      </c>
      <c r="J812" s="320">
        <v>2012</v>
      </c>
      <c r="K812" s="320" t="s">
        <v>545</v>
      </c>
      <c r="L812" s="316">
        <f t="shared" si="19"/>
        <v>811</v>
      </c>
      <c r="V812" s="316" t="str">
        <f t="shared" si="18"/>
        <v xml:space="preserve"> </v>
      </c>
      <c r="X812" s="316" t="s">
        <v>965</v>
      </c>
    </row>
    <row r="813" spans="1:24">
      <c r="A813" s="320" t="s">
        <v>899</v>
      </c>
      <c r="B813" s="320" t="s">
        <v>894</v>
      </c>
      <c r="C813" s="320" t="s">
        <v>483</v>
      </c>
      <c r="D813" s="320" t="s">
        <v>514</v>
      </c>
      <c r="E813" s="320">
        <v>0.77500000000000002</v>
      </c>
      <c r="F813" s="320" t="s">
        <v>162</v>
      </c>
      <c r="G813" s="320" t="s">
        <v>1168</v>
      </c>
      <c r="H813" s="320" t="s">
        <v>516</v>
      </c>
      <c r="I813" s="321">
        <v>96.1</v>
      </c>
      <c r="J813" s="320">
        <v>2012</v>
      </c>
      <c r="K813" s="320" t="s">
        <v>545</v>
      </c>
      <c r="L813" s="316">
        <f t="shared" si="19"/>
        <v>812</v>
      </c>
      <c r="V813" s="316" t="str">
        <f t="shared" si="18"/>
        <v xml:space="preserve"> </v>
      </c>
      <c r="X813" s="316" t="s">
        <v>965</v>
      </c>
    </row>
    <row r="814" spans="1:24">
      <c r="A814" s="320" t="s">
        <v>900</v>
      </c>
      <c r="B814" s="320" t="s">
        <v>894</v>
      </c>
      <c r="C814" s="320" t="s">
        <v>483</v>
      </c>
      <c r="D814" s="320" t="s">
        <v>514</v>
      </c>
      <c r="E814" s="320">
        <v>0.77500000000000002</v>
      </c>
      <c r="F814" s="320" t="s">
        <v>162</v>
      </c>
      <c r="G814" s="320" t="s">
        <v>1168</v>
      </c>
      <c r="H814" s="320" t="s">
        <v>516</v>
      </c>
      <c r="I814" s="321">
        <v>96.1</v>
      </c>
      <c r="J814" s="320">
        <v>2012</v>
      </c>
      <c r="K814" s="320" t="s">
        <v>545</v>
      </c>
      <c r="L814" s="316">
        <f t="shared" si="19"/>
        <v>813</v>
      </c>
      <c r="V814" s="316" t="str">
        <f t="shared" si="18"/>
        <v xml:space="preserve"> </v>
      </c>
      <c r="X814" s="316" t="s">
        <v>965</v>
      </c>
    </row>
    <row r="815" spans="1:24">
      <c r="A815" s="320" t="s">
        <v>901</v>
      </c>
      <c r="B815" s="320" t="s">
        <v>894</v>
      </c>
      <c r="C815" s="320" t="s">
        <v>483</v>
      </c>
      <c r="D815" s="320" t="s">
        <v>514</v>
      </c>
      <c r="E815" s="320">
        <v>0.77500000000000002</v>
      </c>
      <c r="F815" s="320" t="s">
        <v>162</v>
      </c>
      <c r="G815" s="320" t="s">
        <v>1168</v>
      </c>
      <c r="H815" s="320" t="s">
        <v>516</v>
      </c>
      <c r="I815" s="321">
        <v>96.1</v>
      </c>
      <c r="J815" s="320">
        <v>2012</v>
      </c>
      <c r="K815" s="320" t="s">
        <v>545</v>
      </c>
      <c r="L815" s="316">
        <f t="shared" si="19"/>
        <v>814</v>
      </c>
      <c r="V815" s="316" t="str">
        <f t="shared" si="18"/>
        <v xml:space="preserve"> </v>
      </c>
      <c r="X815" s="316" t="s">
        <v>965</v>
      </c>
    </row>
    <row r="816" spans="1:24">
      <c r="A816" s="320" t="s">
        <v>902</v>
      </c>
      <c r="B816" s="320" t="s">
        <v>894</v>
      </c>
      <c r="C816" s="320" t="s">
        <v>483</v>
      </c>
      <c r="D816" s="320" t="s">
        <v>514</v>
      </c>
      <c r="E816" s="320">
        <v>0.77500000000000002</v>
      </c>
      <c r="F816" s="320" t="s">
        <v>162</v>
      </c>
      <c r="G816" s="320" t="s">
        <v>1168</v>
      </c>
      <c r="H816" s="320" t="s">
        <v>516</v>
      </c>
      <c r="I816" s="321">
        <v>96.1</v>
      </c>
      <c r="J816" s="320">
        <v>2012</v>
      </c>
      <c r="K816" s="320" t="s">
        <v>545</v>
      </c>
      <c r="L816" s="316">
        <f t="shared" si="19"/>
        <v>815</v>
      </c>
      <c r="V816" s="316" t="str">
        <f t="shared" si="18"/>
        <v xml:space="preserve"> </v>
      </c>
      <c r="X816" s="316" t="s">
        <v>965</v>
      </c>
    </row>
    <row r="817" spans="1:24">
      <c r="A817" s="320" t="s">
        <v>903</v>
      </c>
      <c r="B817" s="320" t="s">
        <v>894</v>
      </c>
      <c r="C817" s="320" t="s">
        <v>483</v>
      </c>
      <c r="D817" s="320" t="s">
        <v>514</v>
      </c>
      <c r="E817" s="320">
        <v>0.77500000000000002</v>
      </c>
      <c r="F817" s="320" t="s">
        <v>162</v>
      </c>
      <c r="G817" s="320" t="s">
        <v>1168</v>
      </c>
      <c r="H817" s="320" t="s">
        <v>516</v>
      </c>
      <c r="I817" s="321">
        <v>96.1</v>
      </c>
      <c r="J817" s="320">
        <v>2012</v>
      </c>
      <c r="K817" s="320" t="s">
        <v>545</v>
      </c>
      <c r="L817" s="316">
        <f t="shared" si="19"/>
        <v>816</v>
      </c>
      <c r="V817" s="316" t="str">
        <f t="shared" si="18"/>
        <v xml:space="preserve"> </v>
      </c>
      <c r="X817" s="316" t="s">
        <v>965</v>
      </c>
    </row>
    <row r="818" spans="1:24">
      <c r="A818" s="320" t="s">
        <v>904</v>
      </c>
      <c r="B818" s="320" t="s">
        <v>894</v>
      </c>
      <c r="C818" s="320" t="s">
        <v>483</v>
      </c>
      <c r="D818" s="320" t="s">
        <v>514</v>
      </c>
      <c r="E818" s="320">
        <v>0.77500000000000002</v>
      </c>
      <c r="F818" s="320" t="s">
        <v>162</v>
      </c>
      <c r="G818" s="320" t="s">
        <v>1168</v>
      </c>
      <c r="H818" s="320" t="s">
        <v>516</v>
      </c>
      <c r="I818" s="321">
        <v>96.1</v>
      </c>
      <c r="J818" s="320">
        <v>2012</v>
      </c>
      <c r="K818" s="320" t="s">
        <v>545</v>
      </c>
      <c r="L818" s="316">
        <f t="shared" si="19"/>
        <v>817</v>
      </c>
      <c r="V818" s="316" t="str">
        <f t="shared" si="18"/>
        <v xml:space="preserve"> </v>
      </c>
      <c r="X818" s="316" t="s">
        <v>965</v>
      </c>
    </row>
    <row r="819" spans="1:24">
      <c r="A819" s="320" t="s">
        <v>905</v>
      </c>
      <c r="B819" s="320" t="s">
        <v>894</v>
      </c>
      <c r="C819" s="320" t="s">
        <v>483</v>
      </c>
      <c r="D819" s="320" t="s">
        <v>484</v>
      </c>
      <c r="E819" s="320">
        <v>0.77500000000000002</v>
      </c>
      <c r="F819" s="320" t="s">
        <v>162</v>
      </c>
      <c r="G819" s="320" t="s">
        <v>1168</v>
      </c>
      <c r="H819" s="320" t="s">
        <v>516</v>
      </c>
      <c r="I819" s="321">
        <v>96.1</v>
      </c>
      <c r="J819" s="320">
        <v>2012</v>
      </c>
      <c r="K819" s="320" t="s">
        <v>545</v>
      </c>
      <c r="L819" s="316">
        <f t="shared" si="19"/>
        <v>818</v>
      </c>
      <c r="V819" s="316" t="str">
        <f t="shared" si="18"/>
        <v xml:space="preserve"> </v>
      </c>
      <c r="X819" s="316" t="s">
        <v>965</v>
      </c>
    </row>
    <row r="820" spans="1:24">
      <c r="A820" s="320" t="s">
        <v>906</v>
      </c>
      <c r="B820" s="320" t="s">
        <v>894</v>
      </c>
      <c r="C820" s="320" t="s">
        <v>483</v>
      </c>
      <c r="D820" s="320" t="s">
        <v>484</v>
      </c>
      <c r="E820" s="320">
        <v>0.77500000000000002</v>
      </c>
      <c r="F820" s="320" t="s">
        <v>162</v>
      </c>
      <c r="G820" s="320" t="s">
        <v>1168</v>
      </c>
      <c r="H820" s="320" t="s">
        <v>516</v>
      </c>
      <c r="I820" s="321">
        <v>96.1</v>
      </c>
      <c r="J820" s="320">
        <v>2012</v>
      </c>
      <c r="K820" s="320" t="s">
        <v>545</v>
      </c>
      <c r="L820" s="316">
        <f t="shared" si="19"/>
        <v>819</v>
      </c>
      <c r="V820" s="316" t="str">
        <f t="shared" si="18"/>
        <v xml:space="preserve"> </v>
      </c>
      <c r="X820" s="316" t="s">
        <v>965</v>
      </c>
    </row>
    <row r="821" spans="1:24">
      <c r="A821" s="320" t="s">
        <v>688</v>
      </c>
      <c r="B821" s="320" t="s">
        <v>689</v>
      </c>
      <c r="C821" s="320" t="s">
        <v>495</v>
      </c>
      <c r="D821" s="320" t="s">
        <v>521</v>
      </c>
      <c r="E821" s="320">
        <v>0.55400000000000005</v>
      </c>
      <c r="F821" s="320" t="s">
        <v>162</v>
      </c>
      <c r="G821" s="320" t="s">
        <v>1168</v>
      </c>
      <c r="H821" s="320" t="s">
        <v>516</v>
      </c>
      <c r="I821" s="321">
        <v>96.7</v>
      </c>
      <c r="J821" s="320">
        <v>2012</v>
      </c>
      <c r="K821" s="320" t="s">
        <v>545</v>
      </c>
      <c r="L821" s="316">
        <f t="shared" si="19"/>
        <v>820</v>
      </c>
      <c r="V821" s="316" t="str">
        <f t="shared" si="18"/>
        <v xml:space="preserve"> </v>
      </c>
      <c r="X821" s="316" t="s">
        <v>965</v>
      </c>
    </row>
    <row r="822" spans="1:24">
      <c r="A822" s="320" t="s">
        <v>690</v>
      </c>
      <c r="B822" s="320" t="s">
        <v>689</v>
      </c>
      <c r="C822" s="320" t="s">
        <v>495</v>
      </c>
      <c r="D822" s="320" t="s">
        <v>521</v>
      </c>
      <c r="E822" s="320">
        <v>0.55400000000000005</v>
      </c>
      <c r="F822" s="320" t="s">
        <v>162</v>
      </c>
      <c r="G822" s="320" t="s">
        <v>1168</v>
      </c>
      <c r="H822" s="320" t="s">
        <v>516</v>
      </c>
      <c r="I822" s="321">
        <v>96.7</v>
      </c>
      <c r="J822" s="320">
        <v>2012</v>
      </c>
      <c r="K822" s="320" t="s">
        <v>545</v>
      </c>
      <c r="L822" s="316">
        <f t="shared" si="19"/>
        <v>821</v>
      </c>
      <c r="V822" s="316" t="str">
        <f t="shared" si="18"/>
        <v xml:space="preserve"> </v>
      </c>
      <c r="X822" s="316" t="s">
        <v>965</v>
      </c>
    </row>
    <row r="823" spans="1:24">
      <c r="A823" s="320" t="s">
        <v>691</v>
      </c>
      <c r="B823" s="320" t="s">
        <v>689</v>
      </c>
      <c r="C823" s="320" t="s">
        <v>495</v>
      </c>
      <c r="D823" s="320" t="s">
        <v>484</v>
      </c>
      <c r="E823" s="320">
        <v>0.55400000000000005</v>
      </c>
      <c r="F823" s="320" t="s">
        <v>162</v>
      </c>
      <c r="G823" s="320" t="s">
        <v>1168</v>
      </c>
      <c r="H823" s="320" t="s">
        <v>516</v>
      </c>
      <c r="I823" s="321">
        <v>96.7</v>
      </c>
      <c r="J823" s="320">
        <v>2012</v>
      </c>
      <c r="K823" s="320" t="s">
        <v>545</v>
      </c>
      <c r="L823" s="316">
        <f t="shared" si="19"/>
        <v>822</v>
      </c>
      <c r="V823" s="316" t="str">
        <f t="shared" si="18"/>
        <v xml:space="preserve"> </v>
      </c>
      <c r="X823" s="316" t="s">
        <v>965</v>
      </c>
    </row>
    <row r="824" spans="1:24">
      <c r="A824" s="320" t="s">
        <v>773</v>
      </c>
      <c r="B824" s="320" t="s">
        <v>774</v>
      </c>
      <c r="C824" s="320" t="s">
        <v>579</v>
      </c>
      <c r="D824" s="320" t="s">
        <v>491</v>
      </c>
      <c r="E824" s="320">
        <v>0.69</v>
      </c>
      <c r="F824" s="320" t="s">
        <v>162</v>
      </c>
      <c r="G824" s="320" t="s">
        <v>1168</v>
      </c>
      <c r="H824" s="320" t="s">
        <v>516</v>
      </c>
      <c r="I824" s="321">
        <v>96.7</v>
      </c>
      <c r="J824" s="320">
        <v>2012</v>
      </c>
      <c r="K824" s="320" t="s">
        <v>545</v>
      </c>
      <c r="L824" s="316">
        <f t="shared" si="19"/>
        <v>823</v>
      </c>
      <c r="V824" s="316" t="str">
        <f t="shared" si="18"/>
        <v xml:space="preserve"> </v>
      </c>
      <c r="X824" s="316" t="s">
        <v>965</v>
      </c>
    </row>
    <row r="825" spans="1:24">
      <c r="A825" s="320" t="s">
        <v>692</v>
      </c>
      <c r="B825" s="320" t="s">
        <v>689</v>
      </c>
      <c r="C825" s="320" t="s">
        <v>495</v>
      </c>
      <c r="D825" s="320" t="s">
        <v>491</v>
      </c>
      <c r="E825" s="320">
        <v>0.55400000000000005</v>
      </c>
      <c r="F825" s="320" t="s">
        <v>162</v>
      </c>
      <c r="G825" s="320" t="s">
        <v>1168</v>
      </c>
      <c r="H825" s="320" t="s">
        <v>516</v>
      </c>
      <c r="I825" s="321">
        <v>96.7</v>
      </c>
      <c r="J825" s="320">
        <v>2012</v>
      </c>
      <c r="K825" s="320" t="s">
        <v>545</v>
      </c>
      <c r="L825" s="316">
        <f t="shared" si="19"/>
        <v>824</v>
      </c>
      <c r="V825" s="316" t="str">
        <f t="shared" si="18"/>
        <v xml:space="preserve"> </v>
      </c>
      <c r="X825" s="316" t="s">
        <v>965</v>
      </c>
    </row>
    <row r="826" spans="1:24">
      <c r="A826" s="320" t="s">
        <v>693</v>
      </c>
      <c r="B826" s="320" t="s">
        <v>689</v>
      </c>
      <c r="C826" s="320" t="s">
        <v>495</v>
      </c>
      <c r="D826" s="320" t="s">
        <v>694</v>
      </c>
      <c r="E826" s="320">
        <v>0.55400000000000005</v>
      </c>
      <c r="F826" s="320" t="s">
        <v>162</v>
      </c>
      <c r="G826" s="320" t="s">
        <v>1168</v>
      </c>
      <c r="H826" s="320" t="s">
        <v>516</v>
      </c>
      <c r="I826" s="321">
        <v>96.7</v>
      </c>
      <c r="J826" s="320">
        <v>2012</v>
      </c>
      <c r="K826" s="320" t="s">
        <v>545</v>
      </c>
      <c r="L826" s="316">
        <f t="shared" si="19"/>
        <v>825</v>
      </c>
      <c r="V826" s="316" t="str">
        <f t="shared" si="18"/>
        <v xml:space="preserve"> </v>
      </c>
      <c r="X826" s="316" t="s">
        <v>965</v>
      </c>
    </row>
    <row r="827" spans="1:24">
      <c r="A827" s="320" t="s">
        <v>695</v>
      </c>
      <c r="B827" s="320" t="s">
        <v>689</v>
      </c>
      <c r="C827" s="320" t="s">
        <v>495</v>
      </c>
      <c r="D827" s="320" t="s">
        <v>491</v>
      </c>
      <c r="E827" s="320">
        <v>0.55400000000000005</v>
      </c>
      <c r="F827" s="320" t="s">
        <v>162</v>
      </c>
      <c r="G827" s="320" t="s">
        <v>1168</v>
      </c>
      <c r="H827" s="320" t="s">
        <v>516</v>
      </c>
      <c r="I827" s="321">
        <v>96.7</v>
      </c>
      <c r="J827" s="320">
        <v>2012</v>
      </c>
      <c r="K827" s="320" t="s">
        <v>545</v>
      </c>
      <c r="L827" s="316">
        <f t="shared" si="19"/>
        <v>826</v>
      </c>
      <c r="V827" s="316" t="str">
        <f t="shared" ref="V827:V890" si="20">IF(H827=$V$1,I827," ")</f>
        <v xml:space="preserve"> </v>
      </c>
      <c r="X827" s="316" t="s">
        <v>965</v>
      </c>
    </row>
    <row r="828" spans="1:24">
      <c r="A828" s="320" t="s">
        <v>696</v>
      </c>
      <c r="B828" s="320" t="s">
        <v>689</v>
      </c>
      <c r="C828" s="320" t="s">
        <v>495</v>
      </c>
      <c r="D828" s="320" t="s">
        <v>484</v>
      </c>
      <c r="E828" s="320">
        <v>0.55400000000000005</v>
      </c>
      <c r="F828" s="320" t="s">
        <v>162</v>
      </c>
      <c r="G828" s="320" t="s">
        <v>1168</v>
      </c>
      <c r="H828" s="320" t="s">
        <v>516</v>
      </c>
      <c r="I828" s="321">
        <v>96.7</v>
      </c>
      <c r="J828" s="320">
        <v>2012</v>
      </c>
      <c r="K828" s="320" t="s">
        <v>545</v>
      </c>
      <c r="L828" s="316">
        <f t="shared" si="19"/>
        <v>827</v>
      </c>
      <c r="V828" s="316" t="str">
        <f t="shared" si="20"/>
        <v xml:space="preserve"> </v>
      </c>
      <c r="X828" s="316" t="s">
        <v>965</v>
      </c>
    </row>
    <row r="829" spans="1:24">
      <c r="A829" s="320" t="s">
        <v>697</v>
      </c>
      <c r="B829" s="320" t="s">
        <v>689</v>
      </c>
      <c r="C829" s="320" t="s">
        <v>495</v>
      </c>
      <c r="D829" s="320" t="s">
        <v>491</v>
      </c>
      <c r="E829" s="320">
        <v>0.55400000000000005</v>
      </c>
      <c r="F829" s="320" t="s">
        <v>162</v>
      </c>
      <c r="G829" s="320" t="s">
        <v>1168</v>
      </c>
      <c r="H829" s="320" t="s">
        <v>516</v>
      </c>
      <c r="I829" s="321">
        <v>96.7</v>
      </c>
      <c r="J829" s="320">
        <v>2012</v>
      </c>
      <c r="K829" s="320" t="s">
        <v>545</v>
      </c>
      <c r="L829" s="316">
        <f t="shared" si="19"/>
        <v>828</v>
      </c>
      <c r="V829" s="316" t="str">
        <f t="shared" si="20"/>
        <v xml:space="preserve"> </v>
      </c>
      <c r="X829" s="316" t="s">
        <v>965</v>
      </c>
    </row>
    <row r="830" spans="1:24">
      <c r="A830" s="320" t="s">
        <v>698</v>
      </c>
      <c r="B830" s="320" t="s">
        <v>689</v>
      </c>
      <c r="C830" s="320" t="s">
        <v>495</v>
      </c>
      <c r="D830" s="320" t="s">
        <v>491</v>
      </c>
      <c r="E830" s="320">
        <v>0.55400000000000005</v>
      </c>
      <c r="F830" s="320" t="s">
        <v>162</v>
      </c>
      <c r="G830" s="320" t="s">
        <v>1168</v>
      </c>
      <c r="H830" s="320" t="s">
        <v>516</v>
      </c>
      <c r="I830" s="321">
        <v>96.7</v>
      </c>
      <c r="J830" s="320">
        <v>2012</v>
      </c>
      <c r="K830" s="320" t="s">
        <v>545</v>
      </c>
      <c r="L830" s="316">
        <f t="shared" si="19"/>
        <v>829</v>
      </c>
      <c r="V830" s="316" t="str">
        <f t="shared" si="20"/>
        <v xml:space="preserve"> </v>
      </c>
      <c r="X830" s="316" t="s">
        <v>965</v>
      </c>
    </row>
    <row r="831" spans="1:24">
      <c r="A831" s="320" t="s">
        <v>699</v>
      </c>
      <c r="B831" s="320" t="s">
        <v>689</v>
      </c>
      <c r="C831" s="320" t="s">
        <v>495</v>
      </c>
      <c r="D831" s="320" t="s">
        <v>491</v>
      </c>
      <c r="E831" s="320">
        <v>0.55400000000000005</v>
      </c>
      <c r="F831" s="320" t="s">
        <v>162</v>
      </c>
      <c r="G831" s="320" t="s">
        <v>1168</v>
      </c>
      <c r="H831" s="320" t="s">
        <v>516</v>
      </c>
      <c r="I831" s="321">
        <v>96.7</v>
      </c>
      <c r="J831" s="320">
        <v>2012</v>
      </c>
      <c r="K831" s="320" t="s">
        <v>545</v>
      </c>
      <c r="L831" s="316">
        <f t="shared" si="19"/>
        <v>830</v>
      </c>
      <c r="V831" s="316" t="str">
        <f t="shared" si="20"/>
        <v xml:space="preserve"> </v>
      </c>
      <c r="X831" s="316" t="s">
        <v>965</v>
      </c>
    </row>
    <row r="832" spans="1:24">
      <c r="A832" s="320" t="s">
        <v>700</v>
      </c>
      <c r="B832" s="320" t="s">
        <v>689</v>
      </c>
      <c r="C832" s="320" t="s">
        <v>495</v>
      </c>
      <c r="D832" s="320" t="s">
        <v>484</v>
      </c>
      <c r="E832" s="320">
        <v>0.55400000000000005</v>
      </c>
      <c r="F832" s="320" t="s">
        <v>162</v>
      </c>
      <c r="G832" s="320" t="s">
        <v>1168</v>
      </c>
      <c r="H832" s="320" t="s">
        <v>516</v>
      </c>
      <c r="I832" s="321">
        <v>96.7</v>
      </c>
      <c r="J832" s="320">
        <v>2012</v>
      </c>
      <c r="K832" s="320" t="s">
        <v>545</v>
      </c>
      <c r="L832" s="316">
        <f t="shared" si="19"/>
        <v>831</v>
      </c>
      <c r="V832" s="316" t="str">
        <f t="shared" si="20"/>
        <v xml:space="preserve"> </v>
      </c>
      <c r="X832" s="316" t="s">
        <v>965</v>
      </c>
    </row>
    <row r="833" spans="1:24">
      <c r="A833" s="320" t="s">
        <v>701</v>
      </c>
      <c r="B833" s="320" t="s">
        <v>689</v>
      </c>
      <c r="C833" s="320" t="s">
        <v>495</v>
      </c>
      <c r="D833" s="320" t="s">
        <v>484</v>
      </c>
      <c r="E833" s="320">
        <v>0.55400000000000005</v>
      </c>
      <c r="F833" s="320" t="s">
        <v>162</v>
      </c>
      <c r="G833" s="320" t="s">
        <v>1168</v>
      </c>
      <c r="H833" s="320" t="s">
        <v>516</v>
      </c>
      <c r="I833" s="321">
        <v>96.7</v>
      </c>
      <c r="J833" s="320">
        <v>2012</v>
      </c>
      <c r="K833" s="320" t="s">
        <v>545</v>
      </c>
      <c r="L833" s="316">
        <f t="shared" si="19"/>
        <v>832</v>
      </c>
      <c r="V833" s="316" t="str">
        <f t="shared" si="20"/>
        <v xml:space="preserve"> </v>
      </c>
      <c r="X833" s="316" t="s">
        <v>965</v>
      </c>
    </row>
    <row r="834" spans="1:24">
      <c r="A834" s="320" t="s">
        <v>702</v>
      </c>
      <c r="B834" s="320" t="s">
        <v>689</v>
      </c>
      <c r="C834" s="320" t="s">
        <v>495</v>
      </c>
      <c r="D834" s="320" t="s">
        <v>521</v>
      </c>
      <c r="E834" s="320">
        <v>0.55400000000000005</v>
      </c>
      <c r="F834" s="320" t="s">
        <v>162</v>
      </c>
      <c r="G834" s="320" t="s">
        <v>1168</v>
      </c>
      <c r="H834" s="320" t="s">
        <v>516</v>
      </c>
      <c r="I834" s="321">
        <v>96.7</v>
      </c>
      <c r="J834" s="320">
        <v>2012</v>
      </c>
      <c r="K834" s="320" t="s">
        <v>545</v>
      </c>
      <c r="L834" s="316">
        <f t="shared" si="19"/>
        <v>833</v>
      </c>
      <c r="V834" s="316" t="str">
        <f t="shared" si="20"/>
        <v xml:space="preserve"> </v>
      </c>
      <c r="X834" s="316" t="s">
        <v>965</v>
      </c>
    </row>
    <row r="835" spans="1:24">
      <c r="A835" s="320" t="s">
        <v>703</v>
      </c>
      <c r="B835" s="320" t="s">
        <v>689</v>
      </c>
      <c r="C835" s="320" t="s">
        <v>495</v>
      </c>
      <c r="D835" s="320" t="s">
        <v>484</v>
      </c>
      <c r="E835" s="320">
        <v>0.55400000000000005</v>
      </c>
      <c r="F835" s="320" t="s">
        <v>162</v>
      </c>
      <c r="G835" s="320" t="s">
        <v>1168</v>
      </c>
      <c r="H835" s="320" t="s">
        <v>516</v>
      </c>
      <c r="I835" s="321">
        <v>96.7</v>
      </c>
      <c r="J835" s="320">
        <v>2012</v>
      </c>
      <c r="K835" s="320" t="s">
        <v>545</v>
      </c>
      <c r="L835" s="316">
        <f t="shared" ref="L835:L898" si="21">1+L834</f>
        <v>834</v>
      </c>
      <c r="V835" s="316" t="str">
        <f t="shared" si="20"/>
        <v xml:space="preserve"> </v>
      </c>
      <c r="X835" s="316" t="s">
        <v>965</v>
      </c>
    </row>
    <row r="836" spans="1:24">
      <c r="A836" s="320" t="s">
        <v>704</v>
      </c>
      <c r="B836" s="320" t="s">
        <v>689</v>
      </c>
      <c r="C836" s="320" t="s">
        <v>495</v>
      </c>
      <c r="D836" s="320" t="s">
        <v>491</v>
      </c>
      <c r="E836" s="320">
        <v>0.55400000000000005</v>
      </c>
      <c r="F836" s="320" t="s">
        <v>162</v>
      </c>
      <c r="G836" s="320" t="s">
        <v>1168</v>
      </c>
      <c r="H836" s="320" t="s">
        <v>516</v>
      </c>
      <c r="I836" s="321">
        <v>96.7</v>
      </c>
      <c r="J836" s="320">
        <v>2012</v>
      </c>
      <c r="K836" s="320" t="s">
        <v>545</v>
      </c>
      <c r="L836" s="316">
        <f t="shared" si="21"/>
        <v>835</v>
      </c>
      <c r="V836" s="316" t="str">
        <f t="shared" si="20"/>
        <v xml:space="preserve"> </v>
      </c>
      <c r="X836" s="316" t="s">
        <v>965</v>
      </c>
    </row>
    <row r="837" spans="1:24">
      <c r="A837" s="320" t="s">
        <v>705</v>
      </c>
      <c r="B837" s="320" t="s">
        <v>689</v>
      </c>
      <c r="C837" s="320" t="s">
        <v>495</v>
      </c>
      <c r="D837" s="320" t="s">
        <v>491</v>
      </c>
      <c r="E837" s="320">
        <v>0.55400000000000005</v>
      </c>
      <c r="F837" s="320" t="s">
        <v>162</v>
      </c>
      <c r="G837" s="320" t="s">
        <v>1168</v>
      </c>
      <c r="H837" s="320" t="s">
        <v>516</v>
      </c>
      <c r="I837" s="321">
        <v>96.7</v>
      </c>
      <c r="J837" s="320">
        <v>2012</v>
      </c>
      <c r="K837" s="320" t="s">
        <v>545</v>
      </c>
      <c r="L837" s="316">
        <f t="shared" si="21"/>
        <v>836</v>
      </c>
      <c r="V837" s="316" t="str">
        <f t="shared" si="20"/>
        <v xml:space="preserve"> </v>
      </c>
      <c r="X837" s="316" t="s">
        <v>965</v>
      </c>
    </row>
    <row r="838" spans="1:24">
      <c r="A838" s="320" t="s">
        <v>706</v>
      </c>
      <c r="B838" s="320" t="s">
        <v>689</v>
      </c>
      <c r="C838" s="320" t="s">
        <v>495</v>
      </c>
      <c r="D838" s="320" t="s">
        <v>491</v>
      </c>
      <c r="E838" s="320">
        <v>0.55400000000000005</v>
      </c>
      <c r="F838" s="320" t="s">
        <v>162</v>
      </c>
      <c r="G838" s="320" t="s">
        <v>1168</v>
      </c>
      <c r="H838" s="320" t="s">
        <v>516</v>
      </c>
      <c r="I838" s="321">
        <v>96.7</v>
      </c>
      <c r="J838" s="320">
        <v>2012</v>
      </c>
      <c r="K838" s="320" t="s">
        <v>545</v>
      </c>
      <c r="L838" s="316">
        <f t="shared" si="21"/>
        <v>837</v>
      </c>
      <c r="V838" s="316" t="str">
        <f t="shared" si="20"/>
        <v xml:space="preserve"> </v>
      </c>
      <c r="X838" s="316" t="s">
        <v>965</v>
      </c>
    </row>
    <row r="839" spans="1:24">
      <c r="A839" s="320" t="s">
        <v>707</v>
      </c>
      <c r="B839" s="320" t="s">
        <v>689</v>
      </c>
      <c r="C839" s="320" t="s">
        <v>495</v>
      </c>
      <c r="D839" s="320" t="s">
        <v>694</v>
      </c>
      <c r="E839" s="320">
        <v>0.55400000000000005</v>
      </c>
      <c r="F839" s="320" t="s">
        <v>162</v>
      </c>
      <c r="G839" s="320" t="s">
        <v>1168</v>
      </c>
      <c r="H839" s="320" t="s">
        <v>516</v>
      </c>
      <c r="I839" s="321">
        <v>96.7</v>
      </c>
      <c r="J839" s="320">
        <v>2012</v>
      </c>
      <c r="K839" s="320" t="s">
        <v>545</v>
      </c>
      <c r="L839" s="316">
        <f t="shared" si="21"/>
        <v>838</v>
      </c>
      <c r="V839" s="316" t="str">
        <f t="shared" si="20"/>
        <v xml:space="preserve"> </v>
      </c>
      <c r="X839" s="316" t="s">
        <v>965</v>
      </c>
    </row>
    <row r="840" spans="1:24">
      <c r="A840" s="320" t="s">
        <v>708</v>
      </c>
      <c r="B840" s="320" t="s">
        <v>689</v>
      </c>
      <c r="C840" s="320" t="s">
        <v>495</v>
      </c>
      <c r="D840" s="320" t="s">
        <v>521</v>
      </c>
      <c r="E840" s="320">
        <v>0.55400000000000005</v>
      </c>
      <c r="F840" s="320" t="s">
        <v>162</v>
      </c>
      <c r="G840" s="320" t="s">
        <v>1168</v>
      </c>
      <c r="H840" s="320" t="s">
        <v>516</v>
      </c>
      <c r="I840" s="321">
        <v>96.7</v>
      </c>
      <c r="J840" s="320">
        <v>2012</v>
      </c>
      <c r="K840" s="320" t="s">
        <v>545</v>
      </c>
      <c r="L840" s="316">
        <f t="shared" si="21"/>
        <v>839</v>
      </c>
      <c r="V840" s="316" t="str">
        <f t="shared" si="20"/>
        <v xml:space="preserve"> </v>
      </c>
      <c r="X840" s="316" t="s">
        <v>965</v>
      </c>
    </row>
    <row r="841" spans="1:24">
      <c r="A841" s="320" t="s">
        <v>709</v>
      </c>
      <c r="B841" s="320" t="s">
        <v>689</v>
      </c>
      <c r="C841" s="320" t="s">
        <v>495</v>
      </c>
      <c r="D841" s="320" t="s">
        <v>694</v>
      </c>
      <c r="E841" s="320">
        <v>0.55400000000000005</v>
      </c>
      <c r="F841" s="320" t="s">
        <v>162</v>
      </c>
      <c r="G841" s="320" t="s">
        <v>1168</v>
      </c>
      <c r="H841" s="320" t="s">
        <v>516</v>
      </c>
      <c r="I841" s="321">
        <v>96.7</v>
      </c>
      <c r="J841" s="320">
        <v>2012</v>
      </c>
      <c r="K841" s="320" t="s">
        <v>545</v>
      </c>
      <c r="L841" s="316">
        <f t="shared" si="21"/>
        <v>840</v>
      </c>
      <c r="V841" s="316" t="str">
        <f t="shared" si="20"/>
        <v xml:space="preserve"> </v>
      </c>
      <c r="X841" s="316" t="s">
        <v>965</v>
      </c>
    </row>
    <row r="842" spans="1:24">
      <c r="A842" s="320" t="s">
        <v>710</v>
      </c>
      <c r="B842" s="320" t="s">
        <v>689</v>
      </c>
      <c r="C842" s="320" t="s">
        <v>495</v>
      </c>
      <c r="D842" s="320" t="s">
        <v>491</v>
      </c>
      <c r="E842" s="320">
        <v>0.55400000000000005</v>
      </c>
      <c r="F842" s="320" t="s">
        <v>162</v>
      </c>
      <c r="G842" s="320" t="s">
        <v>1168</v>
      </c>
      <c r="H842" s="320" t="s">
        <v>516</v>
      </c>
      <c r="I842" s="321">
        <v>96.7</v>
      </c>
      <c r="J842" s="320">
        <v>2012</v>
      </c>
      <c r="K842" s="320" t="s">
        <v>545</v>
      </c>
      <c r="L842" s="316">
        <f t="shared" si="21"/>
        <v>841</v>
      </c>
      <c r="V842" s="316" t="str">
        <f t="shared" si="20"/>
        <v xml:space="preserve"> </v>
      </c>
      <c r="X842" s="316" t="s">
        <v>965</v>
      </c>
    </row>
    <row r="843" spans="1:24">
      <c r="A843" s="320" t="s">
        <v>711</v>
      </c>
      <c r="B843" s="320" t="s">
        <v>689</v>
      </c>
      <c r="C843" s="320" t="s">
        <v>495</v>
      </c>
      <c r="D843" s="320" t="s">
        <v>521</v>
      </c>
      <c r="E843" s="320">
        <v>0.55400000000000005</v>
      </c>
      <c r="F843" s="320" t="s">
        <v>162</v>
      </c>
      <c r="G843" s="320" t="s">
        <v>1168</v>
      </c>
      <c r="H843" s="320" t="s">
        <v>516</v>
      </c>
      <c r="I843" s="321">
        <v>96.7</v>
      </c>
      <c r="J843" s="320">
        <v>2012</v>
      </c>
      <c r="K843" s="320" t="s">
        <v>545</v>
      </c>
      <c r="L843" s="316">
        <f t="shared" si="21"/>
        <v>842</v>
      </c>
      <c r="V843" s="316" t="str">
        <f t="shared" si="20"/>
        <v xml:space="preserve"> </v>
      </c>
      <c r="X843" s="316" t="s">
        <v>965</v>
      </c>
    </row>
    <row r="844" spans="1:24">
      <c r="A844" s="320" t="s">
        <v>775</v>
      </c>
      <c r="B844" s="320" t="s">
        <v>774</v>
      </c>
      <c r="C844" s="320" t="s">
        <v>579</v>
      </c>
      <c r="D844" s="320" t="s">
        <v>491</v>
      </c>
      <c r="E844" s="320">
        <v>0.69</v>
      </c>
      <c r="F844" s="320" t="s">
        <v>162</v>
      </c>
      <c r="G844" s="320" t="s">
        <v>1168</v>
      </c>
      <c r="H844" s="320" t="s">
        <v>516</v>
      </c>
      <c r="I844" s="321">
        <v>96.7</v>
      </c>
      <c r="J844" s="320">
        <v>2012</v>
      </c>
      <c r="K844" s="320" t="s">
        <v>545</v>
      </c>
      <c r="L844" s="316">
        <f t="shared" si="21"/>
        <v>843</v>
      </c>
      <c r="V844" s="316" t="str">
        <f t="shared" si="20"/>
        <v xml:space="preserve"> </v>
      </c>
      <c r="X844" s="316" t="s">
        <v>965</v>
      </c>
    </row>
    <row r="845" spans="1:24">
      <c r="A845" s="320" t="s">
        <v>712</v>
      </c>
      <c r="B845" s="320" t="s">
        <v>689</v>
      </c>
      <c r="C845" s="320" t="s">
        <v>495</v>
      </c>
      <c r="D845" s="320" t="s">
        <v>491</v>
      </c>
      <c r="E845" s="320">
        <v>0.55400000000000005</v>
      </c>
      <c r="F845" s="320" t="s">
        <v>162</v>
      </c>
      <c r="G845" s="320" t="s">
        <v>1168</v>
      </c>
      <c r="H845" s="320" t="s">
        <v>516</v>
      </c>
      <c r="I845" s="321">
        <v>96.7</v>
      </c>
      <c r="J845" s="320">
        <v>2012</v>
      </c>
      <c r="K845" s="320" t="s">
        <v>545</v>
      </c>
      <c r="L845" s="316">
        <f t="shared" si="21"/>
        <v>844</v>
      </c>
      <c r="V845" s="316" t="str">
        <f t="shared" si="20"/>
        <v xml:space="preserve"> </v>
      </c>
      <c r="X845" s="316" t="s">
        <v>965</v>
      </c>
    </row>
    <row r="846" spans="1:24">
      <c r="A846" s="320" t="s">
        <v>713</v>
      </c>
      <c r="B846" s="320" t="s">
        <v>689</v>
      </c>
      <c r="C846" s="320" t="s">
        <v>495</v>
      </c>
      <c r="D846" s="320" t="s">
        <v>491</v>
      </c>
      <c r="E846" s="320">
        <v>0.55400000000000005</v>
      </c>
      <c r="F846" s="320" t="s">
        <v>162</v>
      </c>
      <c r="G846" s="320" t="s">
        <v>1168</v>
      </c>
      <c r="H846" s="320" t="s">
        <v>516</v>
      </c>
      <c r="I846" s="321">
        <v>96.7</v>
      </c>
      <c r="J846" s="320">
        <v>2012</v>
      </c>
      <c r="K846" s="320" t="s">
        <v>545</v>
      </c>
      <c r="L846" s="316">
        <f t="shared" si="21"/>
        <v>845</v>
      </c>
      <c r="V846" s="316" t="str">
        <f t="shared" si="20"/>
        <v xml:space="preserve"> </v>
      </c>
      <c r="X846" s="316" t="s">
        <v>965</v>
      </c>
    </row>
    <row r="847" spans="1:24">
      <c r="A847" s="320" t="s">
        <v>714</v>
      </c>
      <c r="B847" s="320" t="s">
        <v>689</v>
      </c>
      <c r="C847" s="320" t="s">
        <v>495</v>
      </c>
      <c r="D847" s="320" t="s">
        <v>491</v>
      </c>
      <c r="E847" s="320">
        <v>0.55400000000000005</v>
      </c>
      <c r="F847" s="320" t="s">
        <v>162</v>
      </c>
      <c r="G847" s="320" t="s">
        <v>1168</v>
      </c>
      <c r="H847" s="320" t="s">
        <v>516</v>
      </c>
      <c r="I847" s="321">
        <v>96.7</v>
      </c>
      <c r="J847" s="320">
        <v>2012</v>
      </c>
      <c r="K847" s="320" t="s">
        <v>545</v>
      </c>
      <c r="L847" s="316">
        <f t="shared" si="21"/>
        <v>846</v>
      </c>
      <c r="V847" s="316" t="str">
        <f t="shared" si="20"/>
        <v xml:space="preserve"> </v>
      </c>
      <c r="X847" s="316" t="s">
        <v>965</v>
      </c>
    </row>
    <row r="848" spans="1:24">
      <c r="A848" s="320" t="s">
        <v>715</v>
      </c>
      <c r="B848" s="320" t="s">
        <v>689</v>
      </c>
      <c r="C848" s="320" t="s">
        <v>495</v>
      </c>
      <c r="D848" s="320" t="s">
        <v>491</v>
      </c>
      <c r="E848" s="320">
        <v>0.55400000000000005</v>
      </c>
      <c r="F848" s="320" t="s">
        <v>162</v>
      </c>
      <c r="G848" s="320" t="s">
        <v>1168</v>
      </c>
      <c r="H848" s="320" t="s">
        <v>516</v>
      </c>
      <c r="I848" s="321">
        <v>96.7</v>
      </c>
      <c r="J848" s="320">
        <v>2012</v>
      </c>
      <c r="K848" s="320" t="s">
        <v>545</v>
      </c>
      <c r="L848" s="316">
        <f t="shared" si="21"/>
        <v>847</v>
      </c>
      <c r="V848" s="316" t="str">
        <f t="shared" si="20"/>
        <v xml:space="preserve"> </v>
      </c>
      <c r="X848" s="316" t="s">
        <v>965</v>
      </c>
    </row>
    <row r="849" spans="1:24">
      <c r="A849" s="320" t="s">
        <v>716</v>
      </c>
      <c r="B849" s="320" t="s">
        <v>689</v>
      </c>
      <c r="C849" s="320" t="s">
        <v>495</v>
      </c>
      <c r="D849" s="320" t="s">
        <v>491</v>
      </c>
      <c r="E849" s="320">
        <v>0.55400000000000005</v>
      </c>
      <c r="F849" s="320" t="s">
        <v>162</v>
      </c>
      <c r="G849" s="320" t="s">
        <v>1168</v>
      </c>
      <c r="H849" s="320" t="s">
        <v>516</v>
      </c>
      <c r="I849" s="321">
        <v>96.7</v>
      </c>
      <c r="J849" s="320">
        <v>2012</v>
      </c>
      <c r="K849" s="320" t="s">
        <v>545</v>
      </c>
      <c r="L849" s="316">
        <f t="shared" si="21"/>
        <v>848</v>
      </c>
      <c r="V849" s="316" t="str">
        <f t="shared" si="20"/>
        <v xml:space="preserve"> </v>
      </c>
      <c r="X849" s="316" t="s">
        <v>965</v>
      </c>
    </row>
    <row r="850" spans="1:24">
      <c r="A850" s="320" t="s">
        <v>717</v>
      </c>
      <c r="B850" s="320" t="s">
        <v>689</v>
      </c>
      <c r="C850" s="320" t="s">
        <v>495</v>
      </c>
      <c r="D850" s="320" t="s">
        <v>484</v>
      </c>
      <c r="E850" s="320">
        <v>0.55400000000000005</v>
      </c>
      <c r="F850" s="320" t="s">
        <v>162</v>
      </c>
      <c r="G850" s="320" t="s">
        <v>1168</v>
      </c>
      <c r="H850" s="320" t="s">
        <v>516</v>
      </c>
      <c r="I850" s="321">
        <v>96.7</v>
      </c>
      <c r="J850" s="320">
        <v>2012</v>
      </c>
      <c r="K850" s="320" t="s">
        <v>545</v>
      </c>
      <c r="L850" s="316">
        <f t="shared" si="21"/>
        <v>849</v>
      </c>
      <c r="V850" s="316" t="str">
        <f t="shared" si="20"/>
        <v xml:space="preserve"> </v>
      </c>
      <c r="X850" s="316" t="s">
        <v>965</v>
      </c>
    </row>
    <row r="851" spans="1:24">
      <c r="A851" s="320" t="s">
        <v>718</v>
      </c>
      <c r="B851" s="320" t="s">
        <v>689</v>
      </c>
      <c r="C851" s="320" t="s">
        <v>495</v>
      </c>
      <c r="D851" s="320" t="s">
        <v>491</v>
      </c>
      <c r="E851" s="320">
        <v>0.55400000000000005</v>
      </c>
      <c r="F851" s="320" t="s">
        <v>162</v>
      </c>
      <c r="G851" s="320" t="s">
        <v>1168</v>
      </c>
      <c r="H851" s="320" t="s">
        <v>516</v>
      </c>
      <c r="I851" s="321">
        <v>96.7</v>
      </c>
      <c r="J851" s="320">
        <v>2012</v>
      </c>
      <c r="K851" s="320" t="s">
        <v>545</v>
      </c>
      <c r="L851" s="316">
        <f t="shared" si="21"/>
        <v>850</v>
      </c>
      <c r="V851" s="316" t="str">
        <f t="shared" si="20"/>
        <v xml:space="preserve"> </v>
      </c>
      <c r="X851" s="316" t="s">
        <v>965</v>
      </c>
    </row>
    <row r="852" spans="1:24">
      <c r="A852" s="320" t="s">
        <v>719</v>
      </c>
      <c r="B852" s="320" t="s">
        <v>689</v>
      </c>
      <c r="C852" s="320" t="s">
        <v>495</v>
      </c>
      <c r="D852" s="320" t="s">
        <v>484</v>
      </c>
      <c r="E852" s="320">
        <v>0.55400000000000005</v>
      </c>
      <c r="F852" s="320" t="s">
        <v>162</v>
      </c>
      <c r="G852" s="320" t="s">
        <v>1168</v>
      </c>
      <c r="H852" s="320" t="s">
        <v>516</v>
      </c>
      <c r="I852" s="321">
        <v>96.7</v>
      </c>
      <c r="J852" s="320">
        <v>2012</v>
      </c>
      <c r="K852" s="320" t="s">
        <v>545</v>
      </c>
      <c r="L852" s="316">
        <f t="shared" si="21"/>
        <v>851</v>
      </c>
      <c r="V852" s="316" t="str">
        <f t="shared" si="20"/>
        <v xml:space="preserve"> </v>
      </c>
      <c r="X852" s="316" t="s">
        <v>965</v>
      </c>
    </row>
    <row r="853" spans="1:24">
      <c r="A853" s="320" t="s">
        <v>720</v>
      </c>
      <c r="B853" s="320" t="s">
        <v>689</v>
      </c>
      <c r="C853" s="320" t="s">
        <v>495</v>
      </c>
      <c r="D853" s="320" t="s">
        <v>491</v>
      </c>
      <c r="E853" s="320">
        <v>0.55400000000000005</v>
      </c>
      <c r="F853" s="320" t="s">
        <v>162</v>
      </c>
      <c r="G853" s="320" t="s">
        <v>1168</v>
      </c>
      <c r="H853" s="320" t="s">
        <v>516</v>
      </c>
      <c r="I853" s="321">
        <v>96.7</v>
      </c>
      <c r="J853" s="320">
        <v>2012</v>
      </c>
      <c r="K853" s="320" t="s">
        <v>545</v>
      </c>
      <c r="L853" s="316">
        <f t="shared" si="21"/>
        <v>852</v>
      </c>
      <c r="V853" s="316" t="str">
        <f t="shared" si="20"/>
        <v xml:space="preserve"> </v>
      </c>
      <c r="X853" s="316" t="s">
        <v>965</v>
      </c>
    </row>
    <row r="854" spans="1:24">
      <c r="A854" s="320" t="s">
        <v>721</v>
      </c>
      <c r="B854" s="320" t="s">
        <v>689</v>
      </c>
      <c r="C854" s="320" t="s">
        <v>495</v>
      </c>
      <c r="D854" s="320" t="s">
        <v>491</v>
      </c>
      <c r="E854" s="320">
        <v>0.55400000000000005</v>
      </c>
      <c r="F854" s="320" t="s">
        <v>162</v>
      </c>
      <c r="G854" s="320" t="s">
        <v>1168</v>
      </c>
      <c r="H854" s="320" t="s">
        <v>516</v>
      </c>
      <c r="I854" s="321">
        <v>96.7</v>
      </c>
      <c r="J854" s="320">
        <v>2012</v>
      </c>
      <c r="K854" s="320" t="s">
        <v>545</v>
      </c>
      <c r="L854" s="316">
        <f t="shared" si="21"/>
        <v>853</v>
      </c>
      <c r="V854" s="316" t="str">
        <f t="shared" si="20"/>
        <v xml:space="preserve"> </v>
      </c>
      <c r="X854" s="316" t="s">
        <v>965</v>
      </c>
    </row>
    <row r="855" spans="1:24">
      <c r="A855" s="320" t="s">
        <v>722</v>
      </c>
      <c r="B855" s="320" t="s">
        <v>689</v>
      </c>
      <c r="C855" s="320" t="s">
        <v>495</v>
      </c>
      <c r="D855" s="320" t="s">
        <v>484</v>
      </c>
      <c r="E855" s="320">
        <v>0.55400000000000005</v>
      </c>
      <c r="F855" s="320" t="s">
        <v>162</v>
      </c>
      <c r="G855" s="320" t="s">
        <v>1168</v>
      </c>
      <c r="H855" s="320" t="s">
        <v>516</v>
      </c>
      <c r="I855" s="321">
        <v>96.7</v>
      </c>
      <c r="J855" s="320">
        <v>2012</v>
      </c>
      <c r="K855" s="320" t="s">
        <v>545</v>
      </c>
      <c r="L855" s="316">
        <f t="shared" si="21"/>
        <v>854</v>
      </c>
      <c r="V855" s="316" t="str">
        <f t="shared" si="20"/>
        <v xml:space="preserve"> </v>
      </c>
      <c r="X855" s="316" t="s">
        <v>965</v>
      </c>
    </row>
    <row r="856" spans="1:24">
      <c r="A856" s="320" t="s">
        <v>723</v>
      </c>
      <c r="B856" s="320" t="s">
        <v>689</v>
      </c>
      <c r="C856" s="320" t="s">
        <v>495</v>
      </c>
      <c r="D856" s="320" t="s">
        <v>491</v>
      </c>
      <c r="E856" s="320">
        <v>0.55400000000000005</v>
      </c>
      <c r="F856" s="320" t="s">
        <v>162</v>
      </c>
      <c r="G856" s="320" t="s">
        <v>1168</v>
      </c>
      <c r="H856" s="320" t="s">
        <v>516</v>
      </c>
      <c r="I856" s="321">
        <v>96.7</v>
      </c>
      <c r="J856" s="320">
        <v>2012</v>
      </c>
      <c r="K856" s="320" t="s">
        <v>545</v>
      </c>
      <c r="L856" s="316">
        <f t="shared" si="21"/>
        <v>855</v>
      </c>
      <c r="V856" s="316" t="str">
        <f t="shared" si="20"/>
        <v xml:space="preserve"> </v>
      </c>
      <c r="X856" s="316" t="s">
        <v>965</v>
      </c>
    </row>
    <row r="857" spans="1:24">
      <c r="A857" s="320" t="s">
        <v>540</v>
      </c>
      <c r="B857" s="320" t="s">
        <v>541</v>
      </c>
      <c r="C857" s="320" t="s">
        <v>542</v>
      </c>
      <c r="D857" s="320" t="s">
        <v>514</v>
      </c>
      <c r="E857" s="320">
        <v>0.39600000000000002</v>
      </c>
      <c r="F857" s="320" t="s">
        <v>162</v>
      </c>
      <c r="G857" s="320" t="s">
        <v>1168</v>
      </c>
      <c r="H857" s="320" t="s">
        <v>516</v>
      </c>
      <c r="I857" s="321">
        <v>96.8</v>
      </c>
      <c r="J857" s="320">
        <v>2012</v>
      </c>
      <c r="K857" s="320" t="s">
        <v>545</v>
      </c>
      <c r="L857" s="316">
        <f t="shared" si="21"/>
        <v>856</v>
      </c>
      <c r="V857" s="316" t="str">
        <f t="shared" si="20"/>
        <v xml:space="preserve"> </v>
      </c>
      <c r="X857" s="316" t="s">
        <v>965</v>
      </c>
    </row>
    <row r="858" spans="1:24">
      <c r="A858" s="320" t="s">
        <v>547</v>
      </c>
      <c r="B858" s="320" t="s">
        <v>541</v>
      </c>
      <c r="C858" s="320" t="s">
        <v>542</v>
      </c>
      <c r="D858" s="320" t="s">
        <v>514</v>
      </c>
      <c r="E858" s="320">
        <v>0.39600000000000002</v>
      </c>
      <c r="F858" s="320" t="s">
        <v>162</v>
      </c>
      <c r="G858" s="320" t="s">
        <v>1168</v>
      </c>
      <c r="H858" s="320" t="s">
        <v>516</v>
      </c>
      <c r="I858" s="321">
        <v>96.8</v>
      </c>
      <c r="J858" s="320">
        <v>2012</v>
      </c>
      <c r="K858" s="320" t="s">
        <v>545</v>
      </c>
      <c r="L858" s="316">
        <f t="shared" si="21"/>
        <v>857</v>
      </c>
      <c r="V858" s="316" t="str">
        <f t="shared" si="20"/>
        <v xml:space="preserve"> </v>
      </c>
      <c r="X858" s="316" t="s">
        <v>965</v>
      </c>
    </row>
    <row r="859" spans="1:24">
      <c r="A859" s="320" t="s">
        <v>549</v>
      </c>
      <c r="B859" s="320" t="s">
        <v>541</v>
      </c>
      <c r="C859" s="320" t="s">
        <v>542</v>
      </c>
      <c r="D859" s="320" t="s">
        <v>514</v>
      </c>
      <c r="E859" s="320">
        <v>0.39600000000000002</v>
      </c>
      <c r="F859" s="320" t="s">
        <v>162</v>
      </c>
      <c r="G859" s="320" t="s">
        <v>1168</v>
      </c>
      <c r="H859" s="320" t="s">
        <v>516</v>
      </c>
      <c r="I859" s="321">
        <v>96.8</v>
      </c>
      <c r="J859" s="320">
        <v>2012</v>
      </c>
      <c r="K859" s="320" t="s">
        <v>545</v>
      </c>
      <c r="L859" s="316">
        <f t="shared" si="21"/>
        <v>858</v>
      </c>
      <c r="V859" s="316" t="str">
        <f t="shared" si="20"/>
        <v xml:space="preserve"> </v>
      </c>
      <c r="X859" s="316" t="s">
        <v>965</v>
      </c>
    </row>
    <row r="860" spans="1:24">
      <c r="A860" s="320" t="s">
        <v>746</v>
      </c>
      <c r="B860" s="320" t="s">
        <v>747</v>
      </c>
      <c r="C860" s="320" t="s">
        <v>483</v>
      </c>
      <c r="D860" s="320" t="s">
        <v>491</v>
      </c>
      <c r="E860" s="320">
        <v>0.71899999999999997</v>
      </c>
      <c r="F860" s="320" t="s">
        <v>162</v>
      </c>
      <c r="G860" s="320" t="s">
        <v>1168</v>
      </c>
      <c r="H860" s="320" t="s">
        <v>516</v>
      </c>
      <c r="I860" s="321">
        <v>96.899999999999991</v>
      </c>
      <c r="J860" s="320">
        <v>2012</v>
      </c>
      <c r="K860" s="320" t="s">
        <v>545</v>
      </c>
      <c r="L860" s="316">
        <f t="shared" si="21"/>
        <v>859</v>
      </c>
      <c r="V860" s="316" t="str">
        <f t="shared" si="20"/>
        <v xml:space="preserve"> </v>
      </c>
      <c r="X860" s="316" t="s">
        <v>965</v>
      </c>
    </row>
    <row r="861" spans="1:24">
      <c r="A861" s="320" t="s">
        <v>748</v>
      </c>
      <c r="B861" s="320" t="s">
        <v>747</v>
      </c>
      <c r="C861" s="320" t="s">
        <v>483</v>
      </c>
      <c r="D861" s="320" t="s">
        <v>514</v>
      </c>
      <c r="E861" s="320">
        <v>0.71899999999999997</v>
      </c>
      <c r="F861" s="320" t="s">
        <v>162</v>
      </c>
      <c r="G861" s="320" t="s">
        <v>1168</v>
      </c>
      <c r="H861" s="320" t="s">
        <v>516</v>
      </c>
      <c r="I861" s="321">
        <v>96.899999999999991</v>
      </c>
      <c r="J861" s="320">
        <v>2012</v>
      </c>
      <c r="K861" s="320" t="s">
        <v>545</v>
      </c>
      <c r="L861" s="316">
        <f t="shared" si="21"/>
        <v>860</v>
      </c>
      <c r="V861" s="316" t="str">
        <f t="shared" si="20"/>
        <v xml:space="preserve"> </v>
      </c>
      <c r="X861" s="316" t="s">
        <v>965</v>
      </c>
    </row>
    <row r="862" spans="1:24">
      <c r="A862" s="320" t="s">
        <v>749</v>
      </c>
      <c r="B862" s="320" t="s">
        <v>747</v>
      </c>
      <c r="C862" s="320" t="s">
        <v>483</v>
      </c>
      <c r="D862" s="320" t="s">
        <v>491</v>
      </c>
      <c r="E862" s="320">
        <v>0.71899999999999997</v>
      </c>
      <c r="F862" s="320" t="s">
        <v>162</v>
      </c>
      <c r="G862" s="320" t="s">
        <v>1168</v>
      </c>
      <c r="H862" s="320" t="s">
        <v>516</v>
      </c>
      <c r="I862" s="321">
        <v>96.899999999999991</v>
      </c>
      <c r="J862" s="320">
        <v>2012</v>
      </c>
      <c r="K862" s="320" t="s">
        <v>545</v>
      </c>
      <c r="L862" s="316">
        <f t="shared" si="21"/>
        <v>861</v>
      </c>
      <c r="V862" s="316" t="str">
        <f t="shared" si="20"/>
        <v xml:space="preserve"> </v>
      </c>
      <c r="X862" s="316" t="s">
        <v>965</v>
      </c>
    </row>
    <row r="863" spans="1:24">
      <c r="A863" s="320" t="s">
        <v>750</v>
      </c>
      <c r="B863" s="320" t="s">
        <v>747</v>
      </c>
      <c r="C863" s="320" t="s">
        <v>483</v>
      </c>
      <c r="D863" s="320" t="s">
        <v>491</v>
      </c>
      <c r="E863" s="320">
        <v>0.71899999999999997</v>
      </c>
      <c r="F863" s="320" t="s">
        <v>162</v>
      </c>
      <c r="G863" s="320" t="s">
        <v>1168</v>
      </c>
      <c r="H863" s="320" t="s">
        <v>516</v>
      </c>
      <c r="I863" s="321">
        <v>96.899999999999991</v>
      </c>
      <c r="J863" s="320">
        <v>2012</v>
      </c>
      <c r="K863" s="320" t="s">
        <v>545</v>
      </c>
      <c r="L863" s="316">
        <f t="shared" si="21"/>
        <v>862</v>
      </c>
      <c r="V863" s="316" t="str">
        <f t="shared" si="20"/>
        <v xml:space="preserve"> </v>
      </c>
      <c r="X863" s="316" t="s">
        <v>965</v>
      </c>
    </row>
    <row r="864" spans="1:24">
      <c r="A864" s="320" t="s">
        <v>1031</v>
      </c>
      <c r="B864" s="320" t="s">
        <v>1032</v>
      </c>
      <c r="C864" s="320" t="s">
        <v>853</v>
      </c>
      <c r="D864" s="320" t="s">
        <v>496</v>
      </c>
      <c r="E864" s="320">
        <v>0.78200000000000003</v>
      </c>
      <c r="F864" s="320" t="s">
        <v>162</v>
      </c>
      <c r="G864" s="320" t="s">
        <v>1168</v>
      </c>
      <c r="H864" s="320" t="s">
        <v>516</v>
      </c>
      <c r="I864" s="321">
        <v>97</v>
      </c>
      <c r="J864" s="320">
        <v>2012</v>
      </c>
      <c r="K864" s="320" t="s">
        <v>545</v>
      </c>
      <c r="L864" s="316">
        <f t="shared" si="21"/>
        <v>863</v>
      </c>
      <c r="V864" s="316" t="str">
        <f t="shared" si="20"/>
        <v xml:space="preserve"> </v>
      </c>
      <c r="X864" s="316" t="s">
        <v>965</v>
      </c>
    </row>
    <row r="865" spans="1:24">
      <c r="A865" s="320" t="s">
        <v>669</v>
      </c>
      <c r="B865" s="320" t="s">
        <v>670</v>
      </c>
      <c r="C865" s="320" t="s">
        <v>525</v>
      </c>
      <c r="D865" s="320" t="s">
        <v>518</v>
      </c>
      <c r="E865" s="320">
        <v>0.622</v>
      </c>
      <c r="F865" s="320" t="s">
        <v>162</v>
      </c>
      <c r="G865" s="320" t="s">
        <v>1168</v>
      </c>
      <c r="H865" s="320" t="s">
        <v>516</v>
      </c>
      <c r="I865" s="321">
        <v>97.1</v>
      </c>
      <c r="J865" s="320">
        <v>2012</v>
      </c>
      <c r="K865" s="320" t="s">
        <v>545</v>
      </c>
      <c r="L865" s="316">
        <f t="shared" si="21"/>
        <v>864</v>
      </c>
      <c r="V865" s="316" t="str">
        <f t="shared" si="20"/>
        <v xml:space="preserve"> </v>
      </c>
      <c r="X865" s="316" t="s">
        <v>965</v>
      </c>
    </row>
    <row r="866" spans="1:24">
      <c r="A866" s="320" t="s">
        <v>1017</v>
      </c>
      <c r="B866" s="320" t="s">
        <v>1018</v>
      </c>
      <c r="C866" s="320" t="s">
        <v>853</v>
      </c>
      <c r="D866" s="320" t="s">
        <v>521</v>
      </c>
      <c r="E866" s="320">
        <v>0.7</v>
      </c>
      <c r="F866" s="320" t="s">
        <v>162</v>
      </c>
      <c r="G866" s="320" t="s">
        <v>1168</v>
      </c>
      <c r="H866" s="320" t="s">
        <v>516</v>
      </c>
      <c r="I866" s="321">
        <v>97.3</v>
      </c>
      <c r="J866" s="320">
        <v>2012</v>
      </c>
      <c r="K866" s="320" t="s">
        <v>545</v>
      </c>
      <c r="L866" s="316">
        <f t="shared" si="21"/>
        <v>865</v>
      </c>
      <c r="V866" s="316" t="str">
        <f t="shared" si="20"/>
        <v xml:space="preserve"> </v>
      </c>
      <c r="X866" s="316" t="s">
        <v>965</v>
      </c>
    </row>
    <row r="867" spans="1:24">
      <c r="A867" s="320" t="s">
        <v>583</v>
      </c>
      <c r="B867" s="320" t="s">
        <v>584</v>
      </c>
      <c r="C867" s="320" t="s">
        <v>542</v>
      </c>
      <c r="D867" s="320" t="s">
        <v>514</v>
      </c>
      <c r="E867" s="320">
        <v>0.39700000000000002</v>
      </c>
      <c r="F867" s="320" t="s">
        <v>162</v>
      </c>
      <c r="G867" s="320" t="s">
        <v>1168</v>
      </c>
      <c r="H867" s="320" t="s">
        <v>516</v>
      </c>
      <c r="I867" s="321">
        <v>97.3</v>
      </c>
      <c r="J867" s="320">
        <v>2012</v>
      </c>
      <c r="K867" s="320" t="s">
        <v>545</v>
      </c>
      <c r="L867" s="316">
        <f t="shared" si="21"/>
        <v>866</v>
      </c>
      <c r="V867" s="316" t="str">
        <f t="shared" si="20"/>
        <v xml:space="preserve"> </v>
      </c>
      <c r="X867" s="316" t="s">
        <v>965</v>
      </c>
    </row>
    <row r="868" spans="1:24">
      <c r="A868" s="320" t="s">
        <v>1050</v>
      </c>
      <c r="B868" s="320" t="s">
        <v>1051</v>
      </c>
      <c r="C868" s="320" t="s">
        <v>542</v>
      </c>
      <c r="D868" s="320" t="s">
        <v>521</v>
      </c>
      <c r="E868" s="320">
        <v>0.34300000000000003</v>
      </c>
      <c r="F868" s="320" t="s">
        <v>162</v>
      </c>
      <c r="G868" s="320" t="s">
        <v>1168</v>
      </c>
      <c r="H868" s="320" t="s">
        <v>516</v>
      </c>
      <c r="I868" s="321">
        <v>97.5</v>
      </c>
      <c r="J868" s="320">
        <v>2012</v>
      </c>
      <c r="K868" s="320" t="s">
        <v>545</v>
      </c>
      <c r="L868" s="316">
        <f t="shared" si="21"/>
        <v>867</v>
      </c>
      <c r="V868" s="316" t="str">
        <f t="shared" si="20"/>
        <v xml:space="preserve"> </v>
      </c>
      <c r="X868" s="316" t="s">
        <v>965</v>
      </c>
    </row>
    <row r="869" spans="1:24">
      <c r="A869" s="320" t="s">
        <v>631</v>
      </c>
      <c r="B869" s="320" t="s">
        <v>632</v>
      </c>
      <c r="C869" s="320" t="s">
        <v>483</v>
      </c>
      <c r="D869" s="320" t="s">
        <v>491</v>
      </c>
      <c r="E869" s="320">
        <v>0.59899999999999998</v>
      </c>
      <c r="F869" s="320" t="s">
        <v>162</v>
      </c>
      <c r="G869" s="320" t="s">
        <v>1168</v>
      </c>
      <c r="H869" s="320" t="s">
        <v>516</v>
      </c>
      <c r="I869" s="321">
        <v>97.6</v>
      </c>
      <c r="J869" s="320">
        <v>2012</v>
      </c>
      <c r="K869" s="320" t="s">
        <v>545</v>
      </c>
      <c r="L869" s="316">
        <f t="shared" si="21"/>
        <v>868</v>
      </c>
      <c r="V869" s="316" t="str">
        <f t="shared" si="20"/>
        <v xml:space="preserve"> </v>
      </c>
      <c r="X869" s="316" t="s">
        <v>965</v>
      </c>
    </row>
    <row r="870" spans="1:24">
      <c r="A870" s="320" t="s">
        <v>678</v>
      </c>
      <c r="B870" s="320" t="s">
        <v>679</v>
      </c>
      <c r="C870" s="320" t="s">
        <v>579</v>
      </c>
      <c r="D870" s="320" t="s">
        <v>491</v>
      </c>
      <c r="E870" s="320">
        <v>0.61699999999999999</v>
      </c>
      <c r="F870" s="320" t="s">
        <v>162</v>
      </c>
      <c r="G870" s="320" t="s">
        <v>1168</v>
      </c>
      <c r="H870" s="320" t="s">
        <v>516</v>
      </c>
      <c r="I870" s="321">
        <v>98.2</v>
      </c>
      <c r="J870" s="320">
        <v>2012</v>
      </c>
      <c r="K870" s="320" t="s">
        <v>545</v>
      </c>
      <c r="L870" s="316">
        <f t="shared" si="21"/>
        <v>869</v>
      </c>
      <c r="V870" s="316" t="str">
        <f t="shared" si="20"/>
        <v xml:space="preserve"> </v>
      </c>
      <c r="X870" s="316" t="s">
        <v>965</v>
      </c>
    </row>
    <row r="871" spans="1:24">
      <c r="A871" s="320" t="s">
        <v>680</v>
      </c>
      <c r="B871" s="320" t="s">
        <v>679</v>
      </c>
      <c r="C871" s="320" t="s">
        <v>579</v>
      </c>
      <c r="D871" s="320" t="s">
        <v>484</v>
      </c>
      <c r="E871" s="320">
        <v>0.61699999999999999</v>
      </c>
      <c r="F871" s="320" t="s">
        <v>162</v>
      </c>
      <c r="G871" s="320" t="s">
        <v>1168</v>
      </c>
      <c r="H871" s="320" t="s">
        <v>516</v>
      </c>
      <c r="I871" s="321">
        <v>98.2</v>
      </c>
      <c r="J871" s="320">
        <v>2012</v>
      </c>
      <c r="K871" s="320" t="s">
        <v>545</v>
      </c>
      <c r="L871" s="316">
        <f t="shared" si="21"/>
        <v>870</v>
      </c>
      <c r="V871" s="316" t="str">
        <f t="shared" si="20"/>
        <v xml:space="preserve"> </v>
      </c>
      <c r="X871" s="316" t="s">
        <v>965</v>
      </c>
    </row>
    <row r="872" spans="1:24">
      <c r="A872" s="320" t="s">
        <v>681</v>
      </c>
      <c r="B872" s="320" t="s">
        <v>679</v>
      </c>
      <c r="C872" s="320" t="s">
        <v>579</v>
      </c>
      <c r="D872" s="320" t="s">
        <v>491</v>
      </c>
      <c r="E872" s="320">
        <v>0.61699999999999999</v>
      </c>
      <c r="F872" s="320" t="s">
        <v>162</v>
      </c>
      <c r="G872" s="320" t="s">
        <v>1168</v>
      </c>
      <c r="H872" s="320" t="s">
        <v>516</v>
      </c>
      <c r="I872" s="321">
        <v>98.2</v>
      </c>
      <c r="J872" s="320">
        <v>2012</v>
      </c>
      <c r="K872" s="320" t="s">
        <v>545</v>
      </c>
      <c r="L872" s="316">
        <f t="shared" si="21"/>
        <v>871</v>
      </c>
      <c r="V872" s="316" t="str">
        <f t="shared" si="20"/>
        <v xml:space="preserve"> </v>
      </c>
      <c r="X872" s="316" t="s">
        <v>965</v>
      </c>
    </row>
    <row r="873" spans="1:24">
      <c r="A873" s="320" t="s">
        <v>866</v>
      </c>
      <c r="B873" s="320" t="s">
        <v>867</v>
      </c>
      <c r="C873" s="320" t="s">
        <v>504</v>
      </c>
      <c r="D873" s="320" t="s">
        <v>518</v>
      </c>
      <c r="E873" s="320">
        <v>0.69899999999999995</v>
      </c>
      <c r="F873" s="320" t="s">
        <v>162</v>
      </c>
      <c r="G873" s="320" t="s">
        <v>1168</v>
      </c>
      <c r="H873" s="320" t="s">
        <v>516</v>
      </c>
      <c r="I873" s="321">
        <v>98.4</v>
      </c>
      <c r="J873" s="320">
        <v>2012</v>
      </c>
      <c r="K873" s="320" t="s">
        <v>545</v>
      </c>
      <c r="L873" s="316">
        <f t="shared" si="21"/>
        <v>872</v>
      </c>
      <c r="V873" s="316" t="str">
        <f t="shared" si="20"/>
        <v xml:space="preserve"> </v>
      </c>
      <c r="X873" s="316" t="s">
        <v>965</v>
      </c>
    </row>
    <row r="874" spans="1:24">
      <c r="A874" s="320" t="s">
        <v>868</v>
      </c>
      <c r="B874" s="320" t="s">
        <v>867</v>
      </c>
      <c r="C874" s="320" t="s">
        <v>504</v>
      </c>
      <c r="D874" s="320" t="s">
        <v>484</v>
      </c>
      <c r="E874" s="320">
        <v>0.69899999999999995</v>
      </c>
      <c r="F874" s="320" t="s">
        <v>162</v>
      </c>
      <c r="G874" s="320" t="s">
        <v>1168</v>
      </c>
      <c r="H874" s="320" t="s">
        <v>516</v>
      </c>
      <c r="I874" s="321">
        <v>98.4</v>
      </c>
      <c r="J874" s="320">
        <v>2012</v>
      </c>
      <c r="K874" s="320" t="s">
        <v>545</v>
      </c>
      <c r="L874" s="316">
        <f t="shared" si="21"/>
        <v>873</v>
      </c>
      <c r="V874" s="316" t="str">
        <f t="shared" si="20"/>
        <v xml:space="preserve"> </v>
      </c>
      <c r="X874" s="316" t="s">
        <v>965</v>
      </c>
    </row>
    <row r="875" spans="1:24">
      <c r="A875" s="320" t="s">
        <v>869</v>
      </c>
      <c r="B875" s="320" t="s">
        <v>867</v>
      </c>
      <c r="C875" s="320" t="s">
        <v>504</v>
      </c>
      <c r="D875" s="320" t="s">
        <v>484</v>
      </c>
      <c r="E875" s="320">
        <v>0.69899999999999995</v>
      </c>
      <c r="F875" s="320" t="s">
        <v>162</v>
      </c>
      <c r="G875" s="320" t="s">
        <v>1168</v>
      </c>
      <c r="H875" s="320" t="s">
        <v>516</v>
      </c>
      <c r="I875" s="321">
        <v>98.4</v>
      </c>
      <c r="J875" s="320">
        <v>2012</v>
      </c>
      <c r="K875" s="320" t="s">
        <v>545</v>
      </c>
      <c r="L875" s="316">
        <f t="shared" si="21"/>
        <v>874</v>
      </c>
      <c r="V875" s="316" t="str">
        <f t="shared" si="20"/>
        <v xml:space="preserve"> </v>
      </c>
      <c r="X875" s="316" t="s">
        <v>965</v>
      </c>
    </row>
    <row r="876" spans="1:24">
      <c r="A876" s="320" t="s">
        <v>870</v>
      </c>
      <c r="B876" s="320" t="s">
        <v>867</v>
      </c>
      <c r="C876" s="320" t="s">
        <v>504</v>
      </c>
      <c r="D876" s="320" t="s">
        <v>484</v>
      </c>
      <c r="E876" s="320">
        <v>0.69899999999999995</v>
      </c>
      <c r="F876" s="320" t="s">
        <v>162</v>
      </c>
      <c r="G876" s="320" t="s">
        <v>1168</v>
      </c>
      <c r="H876" s="320" t="s">
        <v>516</v>
      </c>
      <c r="I876" s="321">
        <v>98.4</v>
      </c>
      <c r="J876" s="320">
        <v>2012</v>
      </c>
      <c r="K876" s="320" t="s">
        <v>545</v>
      </c>
      <c r="L876" s="316">
        <f t="shared" si="21"/>
        <v>875</v>
      </c>
      <c r="V876" s="316" t="str">
        <f t="shared" si="20"/>
        <v xml:space="preserve"> </v>
      </c>
      <c r="X876" s="316" t="s">
        <v>965</v>
      </c>
    </row>
    <row r="877" spans="1:24">
      <c r="A877" s="320" t="s">
        <v>871</v>
      </c>
      <c r="B877" s="320" t="s">
        <v>867</v>
      </c>
      <c r="C877" s="320" t="s">
        <v>504</v>
      </c>
      <c r="D877" s="320" t="s">
        <v>514</v>
      </c>
      <c r="E877" s="320">
        <v>0.69899999999999995</v>
      </c>
      <c r="F877" s="320" t="s">
        <v>162</v>
      </c>
      <c r="G877" s="320" t="s">
        <v>1168</v>
      </c>
      <c r="H877" s="320" t="s">
        <v>516</v>
      </c>
      <c r="I877" s="321">
        <v>98.4</v>
      </c>
      <c r="J877" s="320">
        <v>2012</v>
      </c>
      <c r="K877" s="320" t="s">
        <v>545</v>
      </c>
      <c r="L877" s="316">
        <f t="shared" si="21"/>
        <v>876</v>
      </c>
      <c r="V877" s="316" t="str">
        <f t="shared" si="20"/>
        <v xml:space="preserve"> </v>
      </c>
      <c r="X877" s="316" t="s">
        <v>965</v>
      </c>
    </row>
    <row r="878" spans="1:24">
      <c r="A878" s="320" t="s">
        <v>872</v>
      </c>
      <c r="B878" s="320" t="s">
        <v>867</v>
      </c>
      <c r="C878" s="320" t="s">
        <v>504</v>
      </c>
      <c r="D878" s="320" t="s">
        <v>484</v>
      </c>
      <c r="E878" s="320">
        <v>0.69899999999999995</v>
      </c>
      <c r="F878" s="320" t="s">
        <v>162</v>
      </c>
      <c r="G878" s="320" t="s">
        <v>1168</v>
      </c>
      <c r="H878" s="320" t="s">
        <v>516</v>
      </c>
      <c r="I878" s="321">
        <v>98.4</v>
      </c>
      <c r="J878" s="320">
        <v>2012</v>
      </c>
      <c r="K878" s="320" t="s">
        <v>545</v>
      </c>
      <c r="L878" s="316">
        <f t="shared" si="21"/>
        <v>877</v>
      </c>
      <c r="V878" s="316" t="str">
        <f t="shared" si="20"/>
        <v xml:space="preserve"> </v>
      </c>
      <c r="X878" s="316" t="s">
        <v>965</v>
      </c>
    </row>
    <row r="879" spans="1:24">
      <c r="A879" s="320" t="s">
        <v>873</v>
      </c>
      <c r="B879" s="320" t="s">
        <v>867</v>
      </c>
      <c r="C879" s="320" t="s">
        <v>504</v>
      </c>
      <c r="D879" s="320" t="s">
        <v>484</v>
      </c>
      <c r="E879" s="320">
        <v>0.69899999999999995</v>
      </c>
      <c r="F879" s="320" t="s">
        <v>162</v>
      </c>
      <c r="G879" s="320" t="s">
        <v>1168</v>
      </c>
      <c r="H879" s="320" t="s">
        <v>516</v>
      </c>
      <c r="I879" s="321">
        <v>98.4</v>
      </c>
      <c r="J879" s="320">
        <v>2012</v>
      </c>
      <c r="K879" s="320" t="s">
        <v>545</v>
      </c>
      <c r="L879" s="316">
        <f t="shared" si="21"/>
        <v>878</v>
      </c>
      <c r="V879" s="316" t="str">
        <f t="shared" si="20"/>
        <v xml:space="preserve"> </v>
      </c>
      <c r="X879" s="316" t="s">
        <v>965</v>
      </c>
    </row>
    <row r="880" spans="1:24">
      <c r="A880" s="320" t="s">
        <v>874</v>
      </c>
      <c r="B880" s="320" t="s">
        <v>867</v>
      </c>
      <c r="C880" s="320" t="s">
        <v>504</v>
      </c>
      <c r="D880" s="320" t="s">
        <v>518</v>
      </c>
      <c r="E880" s="320">
        <v>0.69899999999999995</v>
      </c>
      <c r="F880" s="320" t="s">
        <v>162</v>
      </c>
      <c r="G880" s="320" t="s">
        <v>1168</v>
      </c>
      <c r="H880" s="320" t="s">
        <v>516</v>
      </c>
      <c r="I880" s="321">
        <v>98.4</v>
      </c>
      <c r="J880" s="320">
        <v>2012</v>
      </c>
      <c r="K880" s="320" t="s">
        <v>545</v>
      </c>
      <c r="L880" s="316">
        <f t="shared" si="21"/>
        <v>879</v>
      </c>
      <c r="V880" s="316" t="str">
        <f t="shared" si="20"/>
        <v xml:space="preserve"> </v>
      </c>
      <c r="X880" s="316" t="s">
        <v>965</v>
      </c>
    </row>
    <row r="881" spans="1:24">
      <c r="A881" s="320" t="s">
        <v>875</v>
      </c>
      <c r="B881" s="320" t="s">
        <v>867</v>
      </c>
      <c r="C881" s="320" t="s">
        <v>504</v>
      </c>
      <c r="D881" s="320" t="s">
        <v>484</v>
      </c>
      <c r="E881" s="320">
        <v>0.69899999999999995</v>
      </c>
      <c r="F881" s="320" t="s">
        <v>162</v>
      </c>
      <c r="G881" s="320" t="s">
        <v>1168</v>
      </c>
      <c r="H881" s="320" t="s">
        <v>516</v>
      </c>
      <c r="I881" s="321">
        <v>98.4</v>
      </c>
      <c r="J881" s="320">
        <v>2012</v>
      </c>
      <c r="K881" s="320" t="s">
        <v>545</v>
      </c>
      <c r="L881" s="316">
        <f t="shared" si="21"/>
        <v>880</v>
      </c>
      <c r="V881" s="316" t="str">
        <f t="shared" si="20"/>
        <v xml:space="preserve"> </v>
      </c>
      <c r="X881" s="316" t="s">
        <v>965</v>
      </c>
    </row>
    <row r="882" spans="1:24">
      <c r="A882" s="320" t="s">
        <v>912</v>
      </c>
      <c r="B882" s="320" t="s">
        <v>913</v>
      </c>
      <c r="C882" s="320" t="s">
        <v>525</v>
      </c>
      <c r="D882" s="320" t="s">
        <v>518</v>
      </c>
      <c r="E882" s="320">
        <v>0.78800000000000003</v>
      </c>
      <c r="F882" s="320" t="s">
        <v>162</v>
      </c>
      <c r="G882" s="320" t="s">
        <v>1168</v>
      </c>
      <c r="H882" s="320" t="s">
        <v>516</v>
      </c>
      <c r="I882" s="321">
        <v>98.7</v>
      </c>
      <c r="J882" s="320">
        <v>2012</v>
      </c>
      <c r="K882" s="320" t="s">
        <v>545</v>
      </c>
      <c r="L882" s="316">
        <f t="shared" si="21"/>
        <v>881</v>
      </c>
      <c r="V882" s="316" t="str">
        <f t="shared" si="20"/>
        <v xml:space="preserve"> </v>
      </c>
      <c r="X882" s="316" t="s">
        <v>965</v>
      </c>
    </row>
    <row r="883" spans="1:24">
      <c r="A883" s="320" t="s">
        <v>891</v>
      </c>
      <c r="B883" s="320" t="s">
        <v>892</v>
      </c>
      <c r="C883" s="320" t="s">
        <v>483</v>
      </c>
      <c r="D883" s="320" t="s">
        <v>484</v>
      </c>
      <c r="E883" s="320">
        <v>0.81100000000000005</v>
      </c>
      <c r="F883" s="320" t="s">
        <v>162</v>
      </c>
      <c r="G883" s="320" t="s">
        <v>1168</v>
      </c>
      <c r="H883" s="320" t="s">
        <v>516</v>
      </c>
      <c r="I883" s="321">
        <v>99</v>
      </c>
      <c r="J883" s="320">
        <v>2012</v>
      </c>
      <c r="K883" s="320" t="s">
        <v>545</v>
      </c>
      <c r="L883" s="316">
        <f t="shared" si="21"/>
        <v>882</v>
      </c>
      <c r="V883" s="316" t="str">
        <f t="shared" si="20"/>
        <v xml:space="preserve"> </v>
      </c>
      <c r="X883" s="316" t="s">
        <v>965</v>
      </c>
    </row>
    <row r="884" spans="1:24">
      <c r="A884" s="320" t="s">
        <v>604</v>
      </c>
      <c r="B884" s="320" t="s">
        <v>605</v>
      </c>
      <c r="C884" s="320" t="s">
        <v>483</v>
      </c>
      <c r="D884" s="320" t="s">
        <v>491</v>
      </c>
      <c r="E884" s="320">
        <v>0.58099999999999996</v>
      </c>
      <c r="F884" s="320" t="s">
        <v>162</v>
      </c>
      <c r="G884" s="320" t="s">
        <v>1168</v>
      </c>
      <c r="H884" s="320" t="s">
        <v>516</v>
      </c>
      <c r="I884" s="321">
        <v>99.1</v>
      </c>
      <c r="J884" s="320">
        <v>2012</v>
      </c>
      <c r="K884" s="320" t="s">
        <v>545</v>
      </c>
      <c r="L884" s="316">
        <f t="shared" si="21"/>
        <v>883</v>
      </c>
      <c r="V884" s="316" t="str">
        <f t="shared" si="20"/>
        <v xml:space="preserve"> </v>
      </c>
      <c r="X884" s="316" t="s">
        <v>965</v>
      </c>
    </row>
    <row r="885" spans="1:24">
      <c r="A885" s="320" t="s">
        <v>624</v>
      </c>
      <c r="B885" s="320" t="s">
        <v>625</v>
      </c>
      <c r="C885" s="320" t="s">
        <v>495</v>
      </c>
      <c r="D885" s="320" t="s">
        <v>491</v>
      </c>
      <c r="E885" s="320">
        <v>0.71499999999999997</v>
      </c>
      <c r="F885" s="320" t="s">
        <v>162</v>
      </c>
      <c r="G885" s="320" t="s">
        <v>1168</v>
      </c>
      <c r="H885" s="320" t="s">
        <v>516</v>
      </c>
      <c r="I885" s="321">
        <v>99.1</v>
      </c>
      <c r="J885" s="320">
        <v>2012</v>
      </c>
      <c r="K885" s="320" t="s">
        <v>545</v>
      </c>
      <c r="L885" s="316">
        <f t="shared" si="21"/>
        <v>884</v>
      </c>
      <c r="V885" s="316" t="str">
        <f t="shared" si="20"/>
        <v xml:space="preserve"> </v>
      </c>
      <c r="X885" s="316" t="s">
        <v>965</v>
      </c>
    </row>
    <row r="886" spans="1:24">
      <c r="A886" s="320" t="s">
        <v>857</v>
      </c>
      <c r="B886" s="320" t="s">
        <v>858</v>
      </c>
      <c r="C886" s="320" t="s">
        <v>542</v>
      </c>
      <c r="D886" s="320" t="s">
        <v>484</v>
      </c>
      <c r="E886" s="320">
        <v>0.629</v>
      </c>
      <c r="F886" s="320" t="s">
        <v>162</v>
      </c>
      <c r="G886" s="320" t="s">
        <v>1168</v>
      </c>
      <c r="H886" s="320" t="s">
        <v>516</v>
      </c>
      <c r="I886" s="321">
        <v>99.2</v>
      </c>
      <c r="J886" s="320">
        <v>2012</v>
      </c>
      <c r="K886" s="320" t="s">
        <v>545</v>
      </c>
      <c r="L886" s="316">
        <f t="shared" si="21"/>
        <v>885</v>
      </c>
      <c r="V886" s="316" t="str">
        <f t="shared" si="20"/>
        <v xml:space="preserve"> </v>
      </c>
      <c r="X886" s="316" t="s">
        <v>965</v>
      </c>
    </row>
    <row r="887" spans="1:24">
      <c r="A887" s="320" t="s">
        <v>859</v>
      </c>
      <c r="B887" s="320" t="s">
        <v>858</v>
      </c>
      <c r="C887" s="320" t="s">
        <v>542</v>
      </c>
      <c r="D887" s="320" t="s">
        <v>694</v>
      </c>
      <c r="E887" s="320">
        <v>0.629</v>
      </c>
      <c r="F887" s="320" t="s">
        <v>162</v>
      </c>
      <c r="G887" s="320" t="s">
        <v>1168</v>
      </c>
      <c r="H887" s="320" t="s">
        <v>516</v>
      </c>
      <c r="I887" s="321">
        <v>99.2</v>
      </c>
      <c r="J887" s="320">
        <v>2012</v>
      </c>
      <c r="K887" s="320" t="s">
        <v>545</v>
      </c>
      <c r="L887" s="316">
        <f t="shared" si="21"/>
        <v>886</v>
      </c>
      <c r="V887" s="316" t="str">
        <f t="shared" si="20"/>
        <v xml:space="preserve"> </v>
      </c>
      <c r="X887" s="316" t="s">
        <v>965</v>
      </c>
    </row>
    <row r="888" spans="1:24">
      <c r="A888" s="320" t="s">
        <v>860</v>
      </c>
      <c r="B888" s="320" t="s">
        <v>858</v>
      </c>
      <c r="C888" s="320" t="s">
        <v>542</v>
      </c>
      <c r="D888" s="320" t="s">
        <v>484</v>
      </c>
      <c r="E888" s="320">
        <v>0.629</v>
      </c>
      <c r="F888" s="320" t="s">
        <v>162</v>
      </c>
      <c r="G888" s="320" t="s">
        <v>1168</v>
      </c>
      <c r="H888" s="320" t="s">
        <v>516</v>
      </c>
      <c r="I888" s="321">
        <v>99.2</v>
      </c>
      <c r="J888" s="320">
        <v>2012</v>
      </c>
      <c r="K888" s="320" t="s">
        <v>545</v>
      </c>
      <c r="L888" s="316">
        <f t="shared" si="21"/>
        <v>887</v>
      </c>
      <c r="V888" s="316" t="str">
        <f t="shared" si="20"/>
        <v xml:space="preserve"> </v>
      </c>
      <c r="X888" s="316" t="s">
        <v>965</v>
      </c>
    </row>
    <row r="889" spans="1:24">
      <c r="A889" s="320" t="s">
        <v>861</v>
      </c>
      <c r="B889" s="320" t="s">
        <v>858</v>
      </c>
      <c r="C889" s="320" t="s">
        <v>542</v>
      </c>
      <c r="D889" s="320" t="s">
        <v>514</v>
      </c>
      <c r="E889" s="320">
        <v>0.629</v>
      </c>
      <c r="F889" s="320" t="s">
        <v>162</v>
      </c>
      <c r="G889" s="320" t="s">
        <v>1168</v>
      </c>
      <c r="H889" s="320" t="s">
        <v>516</v>
      </c>
      <c r="I889" s="321">
        <v>99.2</v>
      </c>
      <c r="J889" s="320">
        <v>2012</v>
      </c>
      <c r="K889" s="320" t="s">
        <v>545</v>
      </c>
      <c r="L889" s="316">
        <f t="shared" si="21"/>
        <v>888</v>
      </c>
      <c r="V889" s="316" t="str">
        <f t="shared" si="20"/>
        <v xml:space="preserve"> </v>
      </c>
      <c r="X889" s="316" t="s">
        <v>965</v>
      </c>
    </row>
    <row r="890" spans="1:24">
      <c r="A890" s="320" t="s">
        <v>862</v>
      </c>
      <c r="B890" s="320" t="s">
        <v>858</v>
      </c>
      <c r="C890" s="320" t="s">
        <v>542</v>
      </c>
      <c r="D890" s="320" t="s">
        <v>484</v>
      </c>
      <c r="E890" s="320">
        <v>0.629</v>
      </c>
      <c r="F890" s="320" t="s">
        <v>162</v>
      </c>
      <c r="G890" s="320" t="s">
        <v>1168</v>
      </c>
      <c r="H890" s="320" t="s">
        <v>516</v>
      </c>
      <c r="I890" s="321">
        <v>99.2</v>
      </c>
      <c r="J890" s="320">
        <v>2012</v>
      </c>
      <c r="K890" s="320" t="s">
        <v>545</v>
      </c>
      <c r="L890" s="316">
        <f t="shared" si="21"/>
        <v>889</v>
      </c>
      <c r="V890" s="316" t="str">
        <f t="shared" si="20"/>
        <v xml:space="preserve"> </v>
      </c>
      <c r="X890" s="316" t="s">
        <v>965</v>
      </c>
    </row>
    <row r="891" spans="1:24">
      <c r="A891" s="320" t="s">
        <v>863</v>
      </c>
      <c r="B891" s="320" t="s">
        <v>858</v>
      </c>
      <c r="C891" s="320" t="s">
        <v>542</v>
      </c>
      <c r="D891" s="320" t="s">
        <v>484</v>
      </c>
      <c r="E891" s="320">
        <v>0.629</v>
      </c>
      <c r="F891" s="320" t="s">
        <v>162</v>
      </c>
      <c r="G891" s="320" t="s">
        <v>1168</v>
      </c>
      <c r="H891" s="320" t="s">
        <v>516</v>
      </c>
      <c r="I891" s="321">
        <v>99.2</v>
      </c>
      <c r="J891" s="320">
        <v>2012</v>
      </c>
      <c r="K891" s="320" t="s">
        <v>545</v>
      </c>
      <c r="L891" s="316">
        <f t="shared" si="21"/>
        <v>890</v>
      </c>
      <c r="V891" s="316" t="str">
        <f t="shared" ref="V891:V954" si="22">IF(H891=$V$1,I891," ")</f>
        <v xml:space="preserve"> </v>
      </c>
      <c r="X891" s="316" t="s">
        <v>965</v>
      </c>
    </row>
    <row r="892" spans="1:24">
      <c r="A892" s="320" t="s">
        <v>656</v>
      </c>
      <c r="B892" s="320" t="s">
        <v>657</v>
      </c>
      <c r="C892" s="320" t="s">
        <v>542</v>
      </c>
      <c r="D892" s="320" t="s">
        <v>521</v>
      </c>
      <c r="E892" s="320">
        <v>0.63400000000000001</v>
      </c>
      <c r="F892" s="320" t="s">
        <v>162</v>
      </c>
      <c r="G892" s="320" t="s">
        <v>1168</v>
      </c>
      <c r="H892" s="320" t="s">
        <v>516</v>
      </c>
      <c r="I892" s="321">
        <v>99.3</v>
      </c>
      <c r="J892" s="320">
        <v>2012</v>
      </c>
      <c r="K892" s="320" t="s">
        <v>545</v>
      </c>
      <c r="L892" s="316">
        <f t="shared" si="21"/>
        <v>891</v>
      </c>
      <c r="V892" s="316" t="str">
        <f t="shared" si="22"/>
        <v xml:space="preserve"> </v>
      </c>
      <c r="X892" s="316" t="s">
        <v>965</v>
      </c>
    </row>
    <row r="893" spans="1:24">
      <c r="A893" s="320" t="s">
        <v>739</v>
      </c>
      <c r="B893" s="320" t="s">
        <v>740</v>
      </c>
      <c r="C893" s="320" t="s">
        <v>525</v>
      </c>
      <c r="D893" s="320" t="s">
        <v>518</v>
      </c>
      <c r="E893" s="320">
        <v>0.81799999999999995</v>
      </c>
      <c r="F893" s="320" t="s">
        <v>162</v>
      </c>
      <c r="G893" s="320" t="s">
        <v>1168</v>
      </c>
      <c r="H893" s="320" t="s">
        <v>516</v>
      </c>
      <c r="I893" s="321">
        <v>99.3</v>
      </c>
      <c r="J893" s="320">
        <v>2012</v>
      </c>
      <c r="K893" s="320" t="s">
        <v>545</v>
      </c>
      <c r="L893" s="316">
        <f t="shared" si="21"/>
        <v>892</v>
      </c>
      <c r="V893" s="316" t="str">
        <f t="shared" si="22"/>
        <v xml:space="preserve"> </v>
      </c>
      <c r="X893" s="316" t="s">
        <v>965</v>
      </c>
    </row>
    <row r="894" spans="1:24">
      <c r="A894" s="320" t="s">
        <v>777</v>
      </c>
      <c r="B894" s="320" t="s">
        <v>509</v>
      </c>
      <c r="C894" s="320" t="s">
        <v>510</v>
      </c>
      <c r="D894" s="320" t="s">
        <v>694</v>
      </c>
      <c r="E894" s="320">
        <v>0.93700000000000006</v>
      </c>
      <c r="F894" s="320" t="s">
        <v>162</v>
      </c>
      <c r="G894" s="320" t="s">
        <v>1168</v>
      </c>
      <c r="H894" s="320" t="s">
        <v>516</v>
      </c>
      <c r="I894" s="321">
        <v>99.4</v>
      </c>
      <c r="J894" s="320">
        <v>2012</v>
      </c>
      <c r="K894" s="320" t="s">
        <v>545</v>
      </c>
      <c r="L894" s="316">
        <f t="shared" si="21"/>
        <v>893</v>
      </c>
      <c r="V894" s="316" t="str">
        <f t="shared" si="22"/>
        <v xml:space="preserve"> </v>
      </c>
      <c r="X894" s="316" t="s">
        <v>965</v>
      </c>
    </row>
    <row r="895" spans="1:24">
      <c r="A895" s="320" t="s">
        <v>778</v>
      </c>
      <c r="B895" s="320" t="s">
        <v>509</v>
      </c>
      <c r="C895" s="320" t="s">
        <v>510</v>
      </c>
      <c r="D895" s="320" t="s">
        <v>694</v>
      </c>
      <c r="E895" s="320">
        <v>0.93700000000000006</v>
      </c>
      <c r="F895" s="320" t="s">
        <v>162</v>
      </c>
      <c r="G895" s="320" t="s">
        <v>1168</v>
      </c>
      <c r="H895" s="320" t="s">
        <v>516</v>
      </c>
      <c r="I895" s="321">
        <v>99.4</v>
      </c>
      <c r="J895" s="320">
        <v>2012</v>
      </c>
      <c r="K895" s="320" t="s">
        <v>545</v>
      </c>
      <c r="L895" s="316">
        <f t="shared" si="21"/>
        <v>894</v>
      </c>
      <c r="V895" s="316" t="str">
        <f t="shared" si="22"/>
        <v xml:space="preserve"> </v>
      </c>
      <c r="X895" s="316" t="s">
        <v>965</v>
      </c>
    </row>
    <row r="896" spans="1:24">
      <c r="A896" s="320" t="s">
        <v>779</v>
      </c>
      <c r="B896" s="320" t="s">
        <v>509</v>
      </c>
      <c r="C896" s="320" t="s">
        <v>510</v>
      </c>
      <c r="D896" s="320" t="s">
        <v>514</v>
      </c>
      <c r="E896" s="320">
        <v>0.93700000000000006</v>
      </c>
      <c r="F896" s="320" t="s">
        <v>162</v>
      </c>
      <c r="G896" s="320" t="s">
        <v>1168</v>
      </c>
      <c r="H896" s="320" t="s">
        <v>516</v>
      </c>
      <c r="I896" s="321">
        <v>99.4</v>
      </c>
      <c r="J896" s="320">
        <v>2012</v>
      </c>
      <c r="K896" s="320" t="s">
        <v>545</v>
      </c>
      <c r="L896" s="316">
        <f t="shared" si="21"/>
        <v>895</v>
      </c>
      <c r="V896" s="316" t="str">
        <f t="shared" si="22"/>
        <v xml:space="preserve"> </v>
      </c>
      <c r="X896" s="316" t="s">
        <v>965</v>
      </c>
    </row>
    <row r="897" spans="1:24">
      <c r="A897" s="320" t="s">
        <v>780</v>
      </c>
      <c r="B897" s="320" t="s">
        <v>509</v>
      </c>
      <c r="C897" s="320" t="s">
        <v>510</v>
      </c>
      <c r="D897" s="320" t="s">
        <v>484</v>
      </c>
      <c r="E897" s="320">
        <v>0.93700000000000006</v>
      </c>
      <c r="F897" s="320" t="s">
        <v>162</v>
      </c>
      <c r="G897" s="320" t="s">
        <v>1168</v>
      </c>
      <c r="H897" s="320" t="s">
        <v>516</v>
      </c>
      <c r="I897" s="321">
        <v>99.4</v>
      </c>
      <c r="J897" s="320">
        <v>2012</v>
      </c>
      <c r="K897" s="320" t="s">
        <v>545</v>
      </c>
      <c r="L897" s="316">
        <f t="shared" si="21"/>
        <v>896</v>
      </c>
      <c r="V897" s="316" t="str">
        <f t="shared" si="22"/>
        <v xml:space="preserve"> </v>
      </c>
      <c r="X897" s="316" t="s">
        <v>965</v>
      </c>
    </row>
    <row r="898" spans="1:24">
      <c r="A898" s="320" t="s">
        <v>781</v>
      </c>
      <c r="B898" s="320" t="s">
        <v>509</v>
      </c>
      <c r="C898" s="320" t="s">
        <v>510</v>
      </c>
      <c r="D898" s="320" t="s">
        <v>484</v>
      </c>
      <c r="E898" s="320">
        <v>0.93700000000000006</v>
      </c>
      <c r="F898" s="320" t="s">
        <v>162</v>
      </c>
      <c r="G898" s="320" t="s">
        <v>1168</v>
      </c>
      <c r="H898" s="320" t="s">
        <v>516</v>
      </c>
      <c r="I898" s="321">
        <v>99.4</v>
      </c>
      <c r="J898" s="320">
        <v>2012</v>
      </c>
      <c r="K898" s="320" t="s">
        <v>545</v>
      </c>
      <c r="L898" s="316">
        <f t="shared" si="21"/>
        <v>897</v>
      </c>
      <c r="V898" s="316" t="str">
        <f t="shared" si="22"/>
        <v xml:space="preserve"> </v>
      </c>
      <c r="X898" s="316" t="s">
        <v>965</v>
      </c>
    </row>
    <row r="899" spans="1:24">
      <c r="A899" s="320" t="s">
        <v>782</v>
      </c>
      <c r="B899" s="320" t="s">
        <v>509</v>
      </c>
      <c r="C899" s="320" t="s">
        <v>510</v>
      </c>
      <c r="D899" s="320" t="s">
        <v>484</v>
      </c>
      <c r="E899" s="320">
        <v>0.93700000000000006</v>
      </c>
      <c r="F899" s="320" t="s">
        <v>162</v>
      </c>
      <c r="G899" s="320" t="s">
        <v>1168</v>
      </c>
      <c r="H899" s="320" t="s">
        <v>516</v>
      </c>
      <c r="I899" s="321">
        <v>99.4</v>
      </c>
      <c r="J899" s="320">
        <v>2012</v>
      </c>
      <c r="K899" s="320" t="s">
        <v>545</v>
      </c>
      <c r="L899" s="316">
        <f t="shared" ref="L899:L962" si="23">1+L898</f>
        <v>898</v>
      </c>
      <c r="V899" s="316" t="str">
        <f t="shared" si="22"/>
        <v xml:space="preserve"> </v>
      </c>
      <c r="X899" s="316" t="s">
        <v>965</v>
      </c>
    </row>
    <row r="900" spans="1:24">
      <c r="A900" s="320" t="s">
        <v>783</v>
      </c>
      <c r="B900" s="320" t="s">
        <v>509</v>
      </c>
      <c r="C900" s="320" t="s">
        <v>510</v>
      </c>
      <c r="D900" s="320" t="s">
        <v>694</v>
      </c>
      <c r="E900" s="320">
        <v>0.93700000000000006</v>
      </c>
      <c r="F900" s="320" t="s">
        <v>162</v>
      </c>
      <c r="G900" s="320" t="s">
        <v>1168</v>
      </c>
      <c r="H900" s="320" t="s">
        <v>516</v>
      </c>
      <c r="I900" s="321">
        <v>99.4</v>
      </c>
      <c r="J900" s="320">
        <v>2012</v>
      </c>
      <c r="K900" s="320" t="s">
        <v>545</v>
      </c>
      <c r="L900" s="316">
        <f t="shared" si="23"/>
        <v>899</v>
      </c>
      <c r="V900" s="316" t="str">
        <f t="shared" si="22"/>
        <v xml:space="preserve"> </v>
      </c>
      <c r="X900" s="316" t="s">
        <v>965</v>
      </c>
    </row>
    <row r="901" spans="1:24">
      <c r="A901" s="320" t="s">
        <v>881</v>
      </c>
      <c r="B901" s="320" t="s">
        <v>882</v>
      </c>
      <c r="C901" s="320" t="s">
        <v>525</v>
      </c>
      <c r="D901" s="320" t="s">
        <v>484</v>
      </c>
      <c r="E901" s="320">
        <v>0.76900000000000002</v>
      </c>
      <c r="F901" s="320" t="s">
        <v>162</v>
      </c>
      <c r="G901" s="320" t="s">
        <v>1168</v>
      </c>
      <c r="H901" s="320" t="s">
        <v>516</v>
      </c>
      <c r="I901" s="321">
        <v>99.4</v>
      </c>
      <c r="J901" s="320">
        <v>2012</v>
      </c>
      <c r="K901" s="320" t="s">
        <v>545</v>
      </c>
      <c r="L901" s="316">
        <f t="shared" si="23"/>
        <v>900</v>
      </c>
      <c r="V901" s="316" t="str">
        <f t="shared" si="22"/>
        <v xml:space="preserve"> </v>
      </c>
      <c r="X901" s="316" t="s">
        <v>965</v>
      </c>
    </row>
    <row r="902" spans="1:24">
      <c r="A902" s="320" t="s">
        <v>784</v>
      </c>
      <c r="B902" s="320" t="s">
        <v>509</v>
      </c>
      <c r="C902" s="320" t="s">
        <v>510</v>
      </c>
      <c r="D902" s="320" t="s">
        <v>694</v>
      </c>
      <c r="E902" s="320">
        <v>0.93700000000000006</v>
      </c>
      <c r="F902" s="320" t="s">
        <v>162</v>
      </c>
      <c r="G902" s="320" t="s">
        <v>1168</v>
      </c>
      <c r="H902" s="320" t="s">
        <v>516</v>
      </c>
      <c r="I902" s="321">
        <v>99.4</v>
      </c>
      <c r="J902" s="320">
        <v>2012</v>
      </c>
      <c r="K902" s="320" t="s">
        <v>545</v>
      </c>
      <c r="L902" s="316">
        <f t="shared" si="23"/>
        <v>901</v>
      </c>
      <c r="V902" s="316" t="str">
        <f t="shared" si="22"/>
        <v xml:space="preserve"> </v>
      </c>
      <c r="X902" s="316" t="s">
        <v>965</v>
      </c>
    </row>
    <row r="903" spans="1:24">
      <c r="A903" s="320" t="s">
        <v>785</v>
      </c>
      <c r="B903" s="320" t="s">
        <v>509</v>
      </c>
      <c r="C903" s="320" t="s">
        <v>510</v>
      </c>
      <c r="D903" s="320" t="s">
        <v>694</v>
      </c>
      <c r="E903" s="320">
        <v>0.93700000000000006</v>
      </c>
      <c r="F903" s="320" t="s">
        <v>162</v>
      </c>
      <c r="G903" s="320" t="s">
        <v>1168</v>
      </c>
      <c r="H903" s="320" t="s">
        <v>516</v>
      </c>
      <c r="I903" s="321">
        <v>99.4</v>
      </c>
      <c r="J903" s="320">
        <v>2012</v>
      </c>
      <c r="K903" s="320" t="s">
        <v>545</v>
      </c>
      <c r="L903" s="316">
        <f t="shared" si="23"/>
        <v>902</v>
      </c>
      <c r="V903" s="316" t="str">
        <f t="shared" si="22"/>
        <v xml:space="preserve"> </v>
      </c>
      <c r="X903" s="316" t="s">
        <v>965</v>
      </c>
    </row>
    <row r="904" spans="1:24">
      <c r="A904" s="320" t="s">
        <v>786</v>
      </c>
      <c r="B904" s="320" t="s">
        <v>509</v>
      </c>
      <c r="C904" s="320" t="s">
        <v>510</v>
      </c>
      <c r="D904" s="320" t="s">
        <v>518</v>
      </c>
      <c r="E904" s="320">
        <v>0.93700000000000006</v>
      </c>
      <c r="F904" s="320" t="s">
        <v>162</v>
      </c>
      <c r="G904" s="320" t="s">
        <v>1168</v>
      </c>
      <c r="H904" s="320" t="s">
        <v>516</v>
      </c>
      <c r="I904" s="321">
        <v>99.4</v>
      </c>
      <c r="J904" s="320">
        <v>2012</v>
      </c>
      <c r="K904" s="320" t="s">
        <v>545</v>
      </c>
      <c r="L904" s="316">
        <f t="shared" si="23"/>
        <v>903</v>
      </c>
      <c r="V904" s="316" t="str">
        <f t="shared" si="22"/>
        <v xml:space="preserve"> </v>
      </c>
      <c r="X904" s="316" t="s">
        <v>965</v>
      </c>
    </row>
    <row r="905" spans="1:24">
      <c r="A905" s="320" t="s">
        <v>787</v>
      </c>
      <c r="B905" s="320" t="s">
        <v>509</v>
      </c>
      <c r="C905" s="320" t="s">
        <v>510</v>
      </c>
      <c r="D905" s="320" t="s">
        <v>521</v>
      </c>
      <c r="E905" s="320">
        <v>0.93700000000000006</v>
      </c>
      <c r="F905" s="320" t="s">
        <v>162</v>
      </c>
      <c r="G905" s="320" t="s">
        <v>1168</v>
      </c>
      <c r="H905" s="320" t="s">
        <v>516</v>
      </c>
      <c r="I905" s="321">
        <v>99.4</v>
      </c>
      <c r="J905" s="320">
        <v>2012</v>
      </c>
      <c r="K905" s="320" t="s">
        <v>545</v>
      </c>
      <c r="L905" s="316">
        <f t="shared" si="23"/>
        <v>904</v>
      </c>
      <c r="V905" s="316" t="str">
        <f t="shared" si="22"/>
        <v xml:space="preserve"> </v>
      </c>
      <c r="X905" s="316" t="s">
        <v>965</v>
      </c>
    </row>
    <row r="906" spans="1:24">
      <c r="A906" s="320" t="s">
        <v>788</v>
      </c>
      <c r="B906" s="320" t="s">
        <v>509</v>
      </c>
      <c r="C906" s="320" t="s">
        <v>510</v>
      </c>
      <c r="D906" s="320" t="s">
        <v>518</v>
      </c>
      <c r="E906" s="320">
        <v>0.93700000000000006</v>
      </c>
      <c r="F906" s="320" t="s">
        <v>162</v>
      </c>
      <c r="G906" s="320" t="s">
        <v>1168</v>
      </c>
      <c r="H906" s="320" t="s">
        <v>516</v>
      </c>
      <c r="I906" s="321">
        <v>99.4</v>
      </c>
      <c r="J906" s="320">
        <v>2012</v>
      </c>
      <c r="K906" s="320" t="s">
        <v>545</v>
      </c>
      <c r="L906" s="316">
        <f t="shared" si="23"/>
        <v>905</v>
      </c>
      <c r="V906" s="316" t="str">
        <f t="shared" si="22"/>
        <v xml:space="preserve"> </v>
      </c>
      <c r="X906" s="316" t="s">
        <v>965</v>
      </c>
    </row>
    <row r="907" spans="1:24">
      <c r="A907" s="320" t="s">
        <v>508</v>
      </c>
      <c r="B907" s="320" t="s">
        <v>509</v>
      </c>
      <c r="C907" s="320" t="s">
        <v>510</v>
      </c>
      <c r="D907" s="320" t="s">
        <v>484</v>
      </c>
      <c r="E907" s="320">
        <v>0.93700000000000006</v>
      </c>
      <c r="F907" s="320" t="s">
        <v>162</v>
      </c>
      <c r="G907" s="320" t="s">
        <v>1168</v>
      </c>
      <c r="H907" s="320" t="s">
        <v>516</v>
      </c>
      <c r="I907" s="321">
        <v>99.4</v>
      </c>
      <c r="J907" s="320">
        <v>2012</v>
      </c>
      <c r="K907" s="320" t="s">
        <v>545</v>
      </c>
      <c r="L907" s="316">
        <f t="shared" si="23"/>
        <v>906</v>
      </c>
      <c r="V907" s="316" t="str">
        <f t="shared" si="22"/>
        <v xml:space="preserve"> </v>
      </c>
      <c r="X907" s="316" t="s">
        <v>965</v>
      </c>
    </row>
    <row r="908" spans="1:24">
      <c r="A908" s="320" t="s">
        <v>789</v>
      </c>
      <c r="B908" s="320" t="s">
        <v>509</v>
      </c>
      <c r="C908" s="320" t="s">
        <v>510</v>
      </c>
      <c r="D908" s="320" t="s">
        <v>518</v>
      </c>
      <c r="E908" s="320">
        <v>0.93700000000000006</v>
      </c>
      <c r="F908" s="320" t="s">
        <v>162</v>
      </c>
      <c r="G908" s="320" t="s">
        <v>1168</v>
      </c>
      <c r="H908" s="320" t="s">
        <v>516</v>
      </c>
      <c r="I908" s="321">
        <v>99.4</v>
      </c>
      <c r="J908" s="320">
        <v>2012</v>
      </c>
      <c r="K908" s="320" t="s">
        <v>545</v>
      </c>
      <c r="L908" s="316">
        <f t="shared" si="23"/>
        <v>907</v>
      </c>
      <c r="V908" s="316" t="str">
        <f t="shared" si="22"/>
        <v xml:space="preserve"> </v>
      </c>
      <c r="X908" s="316" t="s">
        <v>965</v>
      </c>
    </row>
    <row r="909" spans="1:24">
      <c r="A909" s="320" t="s">
        <v>790</v>
      </c>
      <c r="B909" s="320" t="s">
        <v>509</v>
      </c>
      <c r="C909" s="320" t="s">
        <v>510</v>
      </c>
      <c r="D909" s="320" t="s">
        <v>521</v>
      </c>
      <c r="E909" s="320">
        <v>0.93700000000000006</v>
      </c>
      <c r="F909" s="320" t="s">
        <v>162</v>
      </c>
      <c r="G909" s="320" t="s">
        <v>1168</v>
      </c>
      <c r="H909" s="320" t="s">
        <v>516</v>
      </c>
      <c r="I909" s="321">
        <v>99.4</v>
      </c>
      <c r="J909" s="320">
        <v>2012</v>
      </c>
      <c r="K909" s="320" t="s">
        <v>545</v>
      </c>
      <c r="L909" s="316">
        <f t="shared" si="23"/>
        <v>908</v>
      </c>
      <c r="V909" s="316" t="str">
        <f t="shared" si="22"/>
        <v xml:space="preserve"> </v>
      </c>
      <c r="X909" s="316" t="s">
        <v>965</v>
      </c>
    </row>
    <row r="910" spans="1:24">
      <c r="A910" s="320" t="s">
        <v>791</v>
      </c>
      <c r="B910" s="320" t="s">
        <v>509</v>
      </c>
      <c r="C910" s="320" t="s">
        <v>510</v>
      </c>
      <c r="D910" s="320" t="s">
        <v>484</v>
      </c>
      <c r="E910" s="320">
        <v>0.93700000000000006</v>
      </c>
      <c r="F910" s="320" t="s">
        <v>162</v>
      </c>
      <c r="G910" s="320" t="s">
        <v>1168</v>
      </c>
      <c r="H910" s="320" t="s">
        <v>516</v>
      </c>
      <c r="I910" s="321">
        <v>99.4</v>
      </c>
      <c r="J910" s="320">
        <v>2012</v>
      </c>
      <c r="K910" s="320" t="s">
        <v>545</v>
      </c>
      <c r="L910" s="316">
        <f t="shared" si="23"/>
        <v>909</v>
      </c>
      <c r="V910" s="316" t="str">
        <f t="shared" si="22"/>
        <v xml:space="preserve"> </v>
      </c>
      <c r="X910" s="316" t="s">
        <v>965</v>
      </c>
    </row>
    <row r="911" spans="1:24">
      <c r="A911" s="320" t="s">
        <v>792</v>
      </c>
      <c r="B911" s="320" t="s">
        <v>509</v>
      </c>
      <c r="C911" s="320" t="s">
        <v>510</v>
      </c>
      <c r="D911" s="320" t="s">
        <v>518</v>
      </c>
      <c r="E911" s="320">
        <v>0.93700000000000006</v>
      </c>
      <c r="F911" s="320" t="s">
        <v>162</v>
      </c>
      <c r="G911" s="320" t="s">
        <v>1168</v>
      </c>
      <c r="H911" s="320" t="s">
        <v>516</v>
      </c>
      <c r="I911" s="321">
        <v>99.4</v>
      </c>
      <c r="J911" s="320">
        <v>2012</v>
      </c>
      <c r="K911" s="320" t="s">
        <v>545</v>
      </c>
      <c r="L911" s="316">
        <f t="shared" si="23"/>
        <v>910</v>
      </c>
      <c r="V911" s="316" t="str">
        <f t="shared" si="22"/>
        <v xml:space="preserve"> </v>
      </c>
      <c r="X911" s="316" t="s">
        <v>965</v>
      </c>
    </row>
    <row r="912" spans="1:24">
      <c r="A912" s="320" t="s">
        <v>793</v>
      </c>
      <c r="B912" s="320" t="s">
        <v>509</v>
      </c>
      <c r="C912" s="320" t="s">
        <v>510</v>
      </c>
      <c r="D912" s="320" t="s">
        <v>484</v>
      </c>
      <c r="E912" s="320">
        <v>0.93700000000000006</v>
      </c>
      <c r="F912" s="320" t="s">
        <v>162</v>
      </c>
      <c r="G912" s="320" t="s">
        <v>1168</v>
      </c>
      <c r="H912" s="320" t="s">
        <v>516</v>
      </c>
      <c r="I912" s="321">
        <v>99.4</v>
      </c>
      <c r="J912" s="320">
        <v>2012</v>
      </c>
      <c r="K912" s="320" t="s">
        <v>545</v>
      </c>
      <c r="L912" s="316">
        <f t="shared" si="23"/>
        <v>911</v>
      </c>
      <c r="V912" s="316" t="str">
        <f t="shared" si="22"/>
        <v xml:space="preserve"> </v>
      </c>
      <c r="X912" s="316" t="s">
        <v>965</v>
      </c>
    </row>
    <row r="913" spans="1:24">
      <c r="A913" s="320" t="s">
        <v>794</v>
      </c>
      <c r="B913" s="320" t="s">
        <v>509</v>
      </c>
      <c r="C913" s="320" t="s">
        <v>510</v>
      </c>
      <c r="D913" s="320" t="s">
        <v>484</v>
      </c>
      <c r="E913" s="320">
        <v>0.93700000000000006</v>
      </c>
      <c r="F913" s="320" t="s">
        <v>162</v>
      </c>
      <c r="G913" s="320" t="s">
        <v>1168</v>
      </c>
      <c r="H913" s="320" t="s">
        <v>516</v>
      </c>
      <c r="I913" s="321">
        <v>99.4</v>
      </c>
      <c r="J913" s="320">
        <v>2012</v>
      </c>
      <c r="K913" s="320" t="s">
        <v>545</v>
      </c>
      <c r="L913" s="316">
        <f t="shared" si="23"/>
        <v>912</v>
      </c>
      <c r="V913" s="316" t="str">
        <f t="shared" si="22"/>
        <v xml:space="preserve"> </v>
      </c>
      <c r="X913" s="316" t="s">
        <v>965</v>
      </c>
    </row>
    <row r="914" spans="1:24">
      <c r="A914" s="320" t="s">
        <v>795</v>
      </c>
      <c r="B914" s="320" t="s">
        <v>509</v>
      </c>
      <c r="C914" s="320" t="s">
        <v>510</v>
      </c>
      <c r="D914" s="320" t="s">
        <v>521</v>
      </c>
      <c r="E914" s="320">
        <v>0.93700000000000006</v>
      </c>
      <c r="F914" s="320" t="s">
        <v>162</v>
      </c>
      <c r="G914" s="320" t="s">
        <v>1168</v>
      </c>
      <c r="H914" s="320" t="s">
        <v>516</v>
      </c>
      <c r="I914" s="321">
        <v>99.4</v>
      </c>
      <c r="J914" s="320">
        <v>2012</v>
      </c>
      <c r="K914" s="320" t="s">
        <v>545</v>
      </c>
      <c r="L914" s="316">
        <f t="shared" si="23"/>
        <v>913</v>
      </c>
      <c r="V914" s="316" t="str">
        <f t="shared" si="22"/>
        <v xml:space="preserve"> </v>
      </c>
      <c r="X914" s="316" t="s">
        <v>965</v>
      </c>
    </row>
    <row r="915" spans="1:24">
      <c r="A915" s="320" t="s">
        <v>796</v>
      </c>
      <c r="B915" s="320" t="s">
        <v>509</v>
      </c>
      <c r="C915" s="320" t="s">
        <v>510</v>
      </c>
      <c r="D915" s="320" t="s">
        <v>518</v>
      </c>
      <c r="E915" s="320">
        <v>0.93700000000000006</v>
      </c>
      <c r="F915" s="320" t="s">
        <v>162</v>
      </c>
      <c r="G915" s="320" t="s">
        <v>1168</v>
      </c>
      <c r="H915" s="320" t="s">
        <v>516</v>
      </c>
      <c r="I915" s="321">
        <v>99.4</v>
      </c>
      <c r="J915" s="320">
        <v>2012</v>
      </c>
      <c r="K915" s="320" t="s">
        <v>545</v>
      </c>
      <c r="L915" s="316">
        <f t="shared" si="23"/>
        <v>914</v>
      </c>
      <c r="V915" s="316" t="str">
        <f t="shared" si="22"/>
        <v xml:space="preserve"> </v>
      </c>
      <c r="X915" s="316" t="s">
        <v>965</v>
      </c>
    </row>
    <row r="916" spans="1:24">
      <c r="A916" s="320" t="s">
        <v>797</v>
      </c>
      <c r="B916" s="320" t="s">
        <v>509</v>
      </c>
      <c r="C916" s="320" t="s">
        <v>510</v>
      </c>
      <c r="D916" s="320" t="s">
        <v>694</v>
      </c>
      <c r="E916" s="320">
        <v>0.93700000000000006</v>
      </c>
      <c r="F916" s="320" t="s">
        <v>162</v>
      </c>
      <c r="G916" s="320" t="s">
        <v>1168</v>
      </c>
      <c r="H916" s="320" t="s">
        <v>516</v>
      </c>
      <c r="I916" s="321">
        <v>99.4</v>
      </c>
      <c r="J916" s="320">
        <v>2012</v>
      </c>
      <c r="K916" s="320" t="s">
        <v>545</v>
      </c>
      <c r="L916" s="316">
        <f t="shared" si="23"/>
        <v>915</v>
      </c>
      <c r="V916" s="316" t="str">
        <f t="shared" si="22"/>
        <v xml:space="preserve"> </v>
      </c>
      <c r="X916" s="316" t="s">
        <v>965</v>
      </c>
    </row>
    <row r="917" spans="1:24">
      <c r="A917" s="320" t="s">
        <v>798</v>
      </c>
      <c r="B917" s="320" t="s">
        <v>509</v>
      </c>
      <c r="C917" s="320" t="s">
        <v>510</v>
      </c>
      <c r="D917" s="320" t="s">
        <v>518</v>
      </c>
      <c r="E917" s="320">
        <v>0.93700000000000006</v>
      </c>
      <c r="F917" s="320" t="s">
        <v>162</v>
      </c>
      <c r="G917" s="320" t="s">
        <v>1168</v>
      </c>
      <c r="H917" s="320" t="s">
        <v>516</v>
      </c>
      <c r="I917" s="321">
        <v>99.4</v>
      </c>
      <c r="J917" s="320">
        <v>2012</v>
      </c>
      <c r="K917" s="320" t="s">
        <v>545</v>
      </c>
      <c r="L917" s="316">
        <f t="shared" si="23"/>
        <v>916</v>
      </c>
      <c r="V917" s="316" t="str">
        <f t="shared" si="22"/>
        <v xml:space="preserve"> </v>
      </c>
      <c r="X917" s="316" t="s">
        <v>965</v>
      </c>
    </row>
    <row r="918" spans="1:24">
      <c r="A918" s="320" t="s">
        <v>799</v>
      </c>
      <c r="B918" s="320" t="s">
        <v>509</v>
      </c>
      <c r="C918" s="320" t="s">
        <v>510</v>
      </c>
      <c r="D918" s="320" t="s">
        <v>694</v>
      </c>
      <c r="E918" s="320">
        <v>0.93700000000000006</v>
      </c>
      <c r="F918" s="320" t="s">
        <v>162</v>
      </c>
      <c r="G918" s="320" t="s">
        <v>1168</v>
      </c>
      <c r="H918" s="320" t="s">
        <v>516</v>
      </c>
      <c r="I918" s="321">
        <v>99.4</v>
      </c>
      <c r="J918" s="320">
        <v>2012</v>
      </c>
      <c r="K918" s="320" t="s">
        <v>545</v>
      </c>
      <c r="L918" s="316">
        <f t="shared" si="23"/>
        <v>917</v>
      </c>
      <c r="V918" s="316" t="str">
        <f t="shared" si="22"/>
        <v xml:space="preserve"> </v>
      </c>
      <c r="X918" s="316" t="s">
        <v>965</v>
      </c>
    </row>
    <row r="919" spans="1:24">
      <c r="A919" s="320" t="s">
        <v>800</v>
      </c>
      <c r="B919" s="320" t="s">
        <v>509</v>
      </c>
      <c r="C919" s="320" t="s">
        <v>510</v>
      </c>
      <c r="D919" s="320" t="s">
        <v>694</v>
      </c>
      <c r="E919" s="320">
        <v>0.93700000000000006</v>
      </c>
      <c r="F919" s="320" t="s">
        <v>162</v>
      </c>
      <c r="G919" s="320" t="s">
        <v>1168</v>
      </c>
      <c r="H919" s="320" t="s">
        <v>516</v>
      </c>
      <c r="I919" s="321">
        <v>99.4</v>
      </c>
      <c r="J919" s="320">
        <v>2012</v>
      </c>
      <c r="K919" s="320" t="s">
        <v>545</v>
      </c>
      <c r="L919" s="316">
        <f t="shared" si="23"/>
        <v>918</v>
      </c>
      <c r="V919" s="316" t="str">
        <f t="shared" si="22"/>
        <v xml:space="preserve"> </v>
      </c>
      <c r="X919" s="316" t="s">
        <v>965</v>
      </c>
    </row>
    <row r="920" spans="1:24">
      <c r="A920" s="320" t="s">
        <v>801</v>
      </c>
      <c r="B920" s="320" t="s">
        <v>509</v>
      </c>
      <c r="C920" s="320" t="s">
        <v>510</v>
      </c>
      <c r="D920" s="320" t="s">
        <v>518</v>
      </c>
      <c r="E920" s="320">
        <v>0.93700000000000006</v>
      </c>
      <c r="F920" s="320" t="s">
        <v>162</v>
      </c>
      <c r="G920" s="320" t="s">
        <v>1168</v>
      </c>
      <c r="H920" s="320" t="s">
        <v>516</v>
      </c>
      <c r="I920" s="321">
        <v>99.4</v>
      </c>
      <c r="J920" s="320">
        <v>2012</v>
      </c>
      <c r="K920" s="320" t="s">
        <v>545</v>
      </c>
      <c r="L920" s="316">
        <f t="shared" si="23"/>
        <v>919</v>
      </c>
      <c r="V920" s="316" t="str">
        <f t="shared" si="22"/>
        <v xml:space="preserve"> </v>
      </c>
      <c r="X920" s="316" t="s">
        <v>965</v>
      </c>
    </row>
    <row r="921" spans="1:24">
      <c r="A921" s="320" t="s">
        <v>802</v>
      </c>
      <c r="B921" s="320" t="s">
        <v>509</v>
      </c>
      <c r="C921" s="320" t="s">
        <v>510</v>
      </c>
      <c r="D921" s="320" t="s">
        <v>484</v>
      </c>
      <c r="E921" s="320">
        <v>0.93700000000000006</v>
      </c>
      <c r="F921" s="320" t="s">
        <v>162</v>
      </c>
      <c r="G921" s="320" t="s">
        <v>1168</v>
      </c>
      <c r="H921" s="320" t="s">
        <v>516</v>
      </c>
      <c r="I921" s="321">
        <v>99.4</v>
      </c>
      <c r="J921" s="320">
        <v>2012</v>
      </c>
      <c r="K921" s="320" t="s">
        <v>545</v>
      </c>
      <c r="L921" s="316">
        <f t="shared" si="23"/>
        <v>920</v>
      </c>
      <c r="V921" s="316" t="str">
        <f t="shared" si="22"/>
        <v xml:space="preserve"> </v>
      </c>
      <c r="X921" s="316" t="s">
        <v>965</v>
      </c>
    </row>
    <row r="922" spans="1:24">
      <c r="A922" s="320" t="s">
        <v>803</v>
      </c>
      <c r="B922" s="320" t="s">
        <v>509</v>
      </c>
      <c r="C922" s="320" t="s">
        <v>510</v>
      </c>
      <c r="D922" s="320" t="s">
        <v>521</v>
      </c>
      <c r="E922" s="320">
        <v>0.93700000000000006</v>
      </c>
      <c r="F922" s="320" t="s">
        <v>162</v>
      </c>
      <c r="G922" s="320" t="s">
        <v>1168</v>
      </c>
      <c r="H922" s="320" t="s">
        <v>516</v>
      </c>
      <c r="I922" s="321">
        <v>99.4</v>
      </c>
      <c r="J922" s="320">
        <v>2012</v>
      </c>
      <c r="K922" s="320" t="s">
        <v>545</v>
      </c>
      <c r="L922" s="316">
        <f t="shared" si="23"/>
        <v>921</v>
      </c>
      <c r="V922" s="316" t="str">
        <f t="shared" si="22"/>
        <v xml:space="preserve"> </v>
      </c>
      <c r="X922" s="316" t="s">
        <v>965</v>
      </c>
    </row>
    <row r="923" spans="1:24">
      <c r="A923" s="320" t="s">
        <v>804</v>
      </c>
      <c r="B923" s="320" t="s">
        <v>509</v>
      </c>
      <c r="C923" s="320" t="s">
        <v>510</v>
      </c>
      <c r="D923" s="320" t="s">
        <v>484</v>
      </c>
      <c r="E923" s="320">
        <v>0.93700000000000006</v>
      </c>
      <c r="F923" s="320" t="s">
        <v>162</v>
      </c>
      <c r="G923" s="320" t="s">
        <v>1168</v>
      </c>
      <c r="H923" s="320" t="s">
        <v>516</v>
      </c>
      <c r="I923" s="321">
        <v>99.4</v>
      </c>
      <c r="J923" s="320">
        <v>2012</v>
      </c>
      <c r="K923" s="320" t="s">
        <v>545</v>
      </c>
      <c r="L923" s="316">
        <f t="shared" si="23"/>
        <v>922</v>
      </c>
      <c r="V923" s="316" t="str">
        <f t="shared" si="22"/>
        <v xml:space="preserve"> </v>
      </c>
      <c r="X923" s="316" t="s">
        <v>965</v>
      </c>
    </row>
    <row r="924" spans="1:24">
      <c r="A924" s="320" t="s">
        <v>805</v>
      </c>
      <c r="B924" s="320" t="s">
        <v>509</v>
      </c>
      <c r="C924" s="320" t="s">
        <v>510</v>
      </c>
      <c r="D924" s="320" t="s">
        <v>484</v>
      </c>
      <c r="E924" s="320">
        <v>0.93700000000000006</v>
      </c>
      <c r="F924" s="320" t="s">
        <v>162</v>
      </c>
      <c r="G924" s="320" t="s">
        <v>1168</v>
      </c>
      <c r="H924" s="320" t="s">
        <v>516</v>
      </c>
      <c r="I924" s="321">
        <v>99.4</v>
      </c>
      <c r="J924" s="320">
        <v>2012</v>
      </c>
      <c r="K924" s="320" t="s">
        <v>545</v>
      </c>
      <c r="L924" s="316">
        <f t="shared" si="23"/>
        <v>923</v>
      </c>
      <c r="V924" s="316" t="str">
        <f t="shared" si="22"/>
        <v xml:space="preserve"> </v>
      </c>
      <c r="X924" s="316" t="s">
        <v>965</v>
      </c>
    </row>
    <row r="925" spans="1:24">
      <c r="A925" s="320" t="s">
        <v>883</v>
      </c>
      <c r="B925" s="320" t="s">
        <v>882</v>
      </c>
      <c r="C925" s="320" t="s">
        <v>525</v>
      </c>
      <c r="D925" s="320" t="s">
        <v>514</v>
      </c>
      <c r="E925" s="320">
        <v>0.76900000000000002</v>
      </c>
      <c r="F925" s="320" t="s">
        <v>162</v>
      </c>
      <c r="G925" s="320" t="s">
        <v>1168</v>
      </c>
      <c r="H925" s="320" t="s">
        <v>516</v>
      </c>
      <c r="I925" s="321">
        <v>99.4</v>
      </c>
      <c r="J925" s="320">
        <v>2012</v>
      </c>
      <c r="K925" s="320" t="s">
        <v>545</v>
      </c>
      <c r="L925" s="316">
        <f t="shared" si="23"/>
        <v>924</v>
      </c>
      <c r="V925" s="316" t="str">
        <f t="shared" si="22"/>
        <v xml:space="preserve"> </v>
      </c>
      <c r="X925" s="316" t="s">
        <v>965</v>
      </c>
    </row>
    <row r="926" spans="1:24">
      <c r="A926" s="320" t="s">
        <v>806</v>
      </c>
      <c r="B926" s="320" t="s">
        <v>509</v>
      </c>
      <c r="C926" s="320" t="s">
        <v>510</v>
      </c>
      <c r="D926" s="320" t="s">
        <v>496</v>
      </c>
      <c r="E926" s="320">
        <v>0.93700000000000006</v>
      </c>
      <c r="F926" s="320" t="s">
        <v>162</v>
      </c>
      <c r="G926" s="320" t="s">
        <v>1168</v>
      </c>
      <c r="H926" s="320" t="s">
        <v>516</v>
      </c>
      <c r="I926" s="321">
        <v>99.4</v>
      </c>
      <c r="J926" s="320">
        <v>2012</v>
      </c>
      <c r="K926" s="320" t="s">
        <v>545</v>
      </c>
      <c r="L926" s="316">
        <f t="shared" si="23"/>
        <v>925</v>
      </c>
      <c r="V926" s="316" t="str">
        <f t="shared" si="22"/>
        <v xml:space="preserve"> </v>
      </c>
      <c r="X926" s="316" t="s">
        <v>965</v>
      </c>
    </row>
    <row r="927" spans="1:24">
      <c r="A927" s="320" t="s">
        <v>807</v>
      </c>
      <c r="B927" s="320" t="s">
        <v>509</v>
      </c>
      <c r="C927" s="320" t="s">
        <v>510</v>
      </c>
      <c r="D927" s="320" t="s">
        <v>496</v>
      </c>
      <c r="E927" s="320">
        <v>0.93700000000000006</v>
      </c>
      <c r="F927" s="320" t="s">
        <v>162</v>
      </c>
      <c r="G927" s="320" t="s">
        <v>1168</v>
      </c>
      <c r="H927" s="320" t="s">
        <v>516</v>
      </c>
      <c r="I927" s="321">
        <v>99.4</v>
      </c>
      <c r="J927" s="320">
        <v>2012</v>
      </c>
      <c r="K927" s="320" t="s">
        <v>545</v>
      </c>
      <c r="L927" s="316">
        <f t="shared" si="23"/>
        <v>926</v>
      </c>
      <c r="V927" s="316" t="str">
        <f t="shared" si="22"/>
        <v xml:space="preserve"> </v>
      </c>
      <c r="X927" s="316" t="s">
        <v>965</v>
      </c>
    </row>
    <row r="928" spans="1:24">
      <c r="A928" s="320" t="s">
        <v>808</v>
      </c>
      <c r="B928" s="320" t="s">
        <v>509</v>
      </c>
      <c r="C928" s="320" t="s">
        <v>510</v>
      </c>
      <c r="D928" s="320" t="s">
        <v>484</v>
      </c>
      <c r="E928" s="320">
        <v>0.93700000000000006</v>
      </c>
      <c r="F928" s="320" t="s">
        <v>162</v>
      </c>
      <c r="G928" s="320" t="s">
        <v>1168</v>
      </c>
      <c r="H928" s="320" t="s">
        <v>516</v>
      </c>
      <c r="I928" s="321">
        <v>99.4</v>
      </c>
      <c r="J928" s="320">
        <v>2012</v>
      </c>
      <c r="K928" s="320" t="s">
        <v>545</v>
      </c>
      <c r="L928" s="316">
        <f t="shared" si="23"/>
        <v>927</v>
      </c>
      <c r="V928" s="316" t="str">
        <f t="shared" si="22"/>
        <v xml:space="preserve"> </v>
      </c>
      <c r="X928" s="316" t="s">
        <v>965</v>
      </c>
    </row>
    <row r="929" spans="1:24">
      <c r="A929" s="320" t="s">
        <v>809</v>
      </c>
      <c r="B929" s="320" t="s">
        <v>509</v>
      </c>
      <c r="C929" s="320" t="s">
        <v>510</v>
      </c>
      <c r="D929" s="320" t="s">
        <v>694</v>
      </c>
      <c r="E929" s="320">
        <v>0.93700000000000006</v>
      </c>
      <c r="F929" s="320" t="s">
        <v>162</v>
      </c>
      <c r="G929" s="320" t="s">
        <v>1168</v>
      </c>
      <c r="H929" s="320" t="s">
        <v>516</v>
      </c>
      <c r="I929" s="321">
        <v>99.4</v>
      </c>
      <c r="J929" s="320">
        <v>2012</v>
      </c>
      <c r="K929" s="320" t="s">
        <v>545</v>
      </c>
      <c r="L929" s="316">
        <f t="shared" si="23"/>
        <v>928</v>
      </c>
      <c r="V929" s="316" t="str">
        <f t="shared" si="22"/>
        <v xml:space="preserve"> </v>
      </c>
      <c r="X929" s="316" t="s">
        <v>965</v>
      </c>
    </row>
    <row r="930" spans="1:24">
      <c r="A930" s="320" t="s">
        <v>810</v>
      </c>
      <c r="B930" s="320" t="s">
        <v>509</v>
      </c>
      <c r="C930" s="320" t="s">
        <v>510</v>
      </c>
      <c r="D930" s="320" t="s">
        <v>521</v>
      </c>
      <c r="E930" s="320">
        <v>0.93700000000000006</v>
      </c>
      <c r="F930" s="320" t="s">
        <v>162</v>
      </c>
      <c r="G930" s="320" t="s">
        <v>1168</v>
      </c>
      <c r="H930" s="320" t="s">
        <v>516</v>
      </c>
      <c r="I930" s="321">
        <v>99.4</v>
      </c>
      <c r="J930" s="320">
        <v>2012</v>
      </c>
      <c r="K930" s="320" t="s">
        <v>545</v>
      </c>
      <c r="L930" s="316">
        <f t="shared" si="23"/>
        <v>929</v>
      </c>
      <c r="V930" s="316" t="str">
        <f t="shared" si="22"/>
        <v xml:space="preserve"> </v>
      </c>
      <c r="X930" s="316" t="s">
        <v>965</v>
      </c>
    </row>
    <row r="931" spans="1:24">
      <c r="A931" s="320" t="s">
        <v>811</v>
      </c>
      <c r="B931" s="320" t="s">
        <v>509</v>
      </c>
      <c r="C931" s="320" t="s">
        <v>510</v>
      </c>
      <c r="D931" s="320" t="s">
        <v>694</v>
      </c>
      <c r="E931" s="320">
        <v>0.93700000000000006</v>
      </c>
      <c r="F931" s="320" t="s">
        <v>162</v>
      </c>
      <c r="G931" s="320" t="s">
        <v>1168</v>
      </c>
      <c r="H931" s="320" t="s">
        <v>516</v>
      </c>
      <c r="I931" s="321">
        <v>99.4</v>
      </c>
      <c r="J931" s="320">
        <v>2012</v>
      </c>
      <c r="K931" s="320" t="s">
        <v>545</v>
      </c>
      <c r="L931" s="316">
        <f t="shared" si="23"/>
        <v>930</v>
      </c>
      <c r="V931" s="316" t="str">
        <f t="shared" si="22"/>
        <v xml:space="preserve"> </v>
      </c>
      <c r="X931" s="316" t="s">
        <v>965</v>
      </c>
    </row>
    <row r="932" spans="1:24">
      <c r="A932" s="320" t="s">
        <v>812</v>
      </c>
      <c r="B932" s="320" t="s">
        <v>509</v>
      </c>
      <c r="C932" s="320" t="s">
        <v>510</v>
      </c>
      <c r="D932" s="320" t="s">
        <v>491</v>
      </c>
      <c r="E932" s="320">
        <v>0.93700000000000006</v>
      </c>
      <c r="F932" s="320" t="s">
        <v>162</v>
      </c>
      <c r="G932" s="320" t="s">
        <v>1168</v>
      </c>
      <c r="H932" s="320" t="s">
        <v>516</v>
      </c>
      <c r="I932" s="321">
        <v>99.4</v>
      </c>
      <c r="J932" s="320">
        <v>2012</v>
      </c>
      <c r="K932" s="320" t="s">
        <v>545</v>
      </c>
      <c r="L932" s="316">
        <f t="shared" si="23"/>
        <v>931</v>
      </c>
      <c r="V932" s="316" t="str">
        <f t="shared" si="22"/>
        <v xml:space="preserve"> </v>
      </c>
      <c r="X932" s="316" t="s">
        <v>965</v>
      </c>
    </row>
    <row r="933" spans="1:24">
      <c r="A933" s="320" t="s">
        <v>813</v>
      </c>
      <c r="B933" s="320" t="s">
        <v>509</v>
      </c>
      <c r="C933" s="320" t="s">
        <v>510</v>
      </c>
      <c r="D933" s="320" t="s">
        <v>518</v>
      </c>
      <c r="E933" s="320">
        <v>0.93700000000000006</v>
      </c>
      <c r="F933" s="320" t="s">
        <v>162</v>
      </c>
      <c r="G933" s="320" t="s">
        <v>1168</v>
      </c>
      <c r="H933" s="320" t="s">
        <v>516</v>
      </c>
      <c r="I933" s="321">
        <v>99.4</v>
      </c>
      <c r="J933" s="320">
        <v>2012</v>
      </c>
      <c r="K933" s="320" t="s">
        <v>545</v>
      </c>
      <c r="L933" s="316">
        <f t="shared" si="23"/>
        <v>932</v>
      </c>
      <c r="V933" s="316" t="str">
        <f t="shared" si="22"/>
        <v xml:space="preserve"> </v>
      </c>
      <c r="X933" s="316" t="s">
        <v>965</v>
      </c>
    </row>
    <row r="934" spans="1:24">
      <c r="A934" s="320" t="s">
        <v>814</v>
      </c>
      <c r="B934" s="320" t="s">
        <v>509</v>
      </c>
      <c r="C934" s="320" t="s">
        <v>510</v>
      </c>
      <c r="D934" s="320" t="s">
        <v>484</v>
      </c>
      <c r="E934" s="320">
        <v>0.93700000000000006</v>
      </c>
      <c r="F934" s="320" t="s">
        <v>162</v>
      </c>
      <c r="G934" s="320" t="s">
        <v>1168</v>
      </c>
      <c r="H934" s="320" t="s">
        <v>516</v>
      </c>
      <c r="I934" s="321">
        <v>99.4</v>
      </c>
      <c r="J934" s="320">
        <v>2012</v>
      </c>
      <c r="K934" s="320" t="s">
        <v>545</v>
      </c>
      <c r="L934" s="316">
        <f t="shared" si="23"/>
        <v>933</v>
      </c>
      <c r="V934" s="316" t="str">
        <f t="shared" si="22"/>
        <v xml:space="preserve"> </v>
      </c>
      <c r="X934" s="316" t="s">
        <v>965</v>
      </c>
    </row>
    <row r="935" spans="1:24">
      <c r="A935" s="320" t="s">
        <v>815</v>
      </c>
      <c r="B935" s="320" t="s">
        <v>509</v>
      </c>
      <c r="C935" s="320" t="s">
        <v>510</v>
      </c>
      <c r="D935" s="320" t="s">
        <v>484</v>
      </c>
      <c r="E935" s="320">
        <v>0.93700000000000006</v>
      </c>
      <c r="F935" s="320" t="s">
        <v>162</v>
      </c>
      <c r="G935" s="320" t="s">
        <v>1168</v>
      </c>
      <c r="H935" s="320" t="s">
        <v>516</v>
      </c>
      <c r="I935" s="321">
        <v>99.4</v>
      </c>
      <c r="J935" s="320">
        <v>2012</v>
      </c>
      <c r="K935" s="320" t="s">
        <v>545</v>
      </c>
      <c r="L935" s="316">
        <f t="shared" si="23"/>
        <v>934</v>
      </c>
      <c r="V935" s="316" t="str">
        <f t="shared" si="22"/>
        <v xml:space="preserve"> </v>
      </c>
      <c r="X935" s="316" t="s">
        <v>965</v>
      </c>
    </row>
    <row r="936" spans="1:24">
      <c r="A936" s="320" t="s">
        <v>816</v>
      </c>
      <c r="B936" s="320" t="s">
        <v>509</v>
      </c>
      <c r="C936" s="320" t="s">
        <v>510</v>
      </c>
      <c r="D936" s="320" t="s">
        <v>484</v>
      </c>
      <c r="E936" s="320">
        <v>0.93700000000000006</v>
      </c>
      <c r="F936" s="320" t="s">
        <v>162</v>
      </c>
      <c r="G936" s="320" t="s">
        <v>1168</v>
      </c>
      <c r="H936" s="320" t="s">
        <v>516</v>
      </c>
      <c r="I936" s="321">
        <v>99.4</v>
      </c>
      <c r="J936" s="320">
        <v>2012</v>
      </c>
      <c r="K936" s="320" t="s">
        <v>545</v>
      </c>
      <c r="L936" s="316">
        <f t="shared" si="23"/>
        <v>935</v>
      </c>
      <c r="V936" s="316" t="str">
        <f t="shared" si="22"/>
        <v xml:space="preserve"> </v>
      </c>
      <c r="X936" s="316" t="s">
        <v>965</v>
      </c>
    </row>
    <row r="937" spans="1:24">
      <c r="A937" s="320" t="s">
        <v>817</v>
      </c>
      <c r="B937" s="320" t="s">
        <v>509</v>
      </c>
      <c r="C937" s="320" t="s">
        <v>510</v>
      </c>
      <c r="D937" s="320" t="s">
        <v>694</v>
      </c>
      <c r="E937" s="320">
        <v>0.93700000000000006</v>
      </c>
      <c r="F937" s="320" t="s">
        <v>162</v>
      </c>
      <c r="G937" s="320" t="s">
        <v>1168</v>
      </c>
      <c r="H937" s="320" t="s">
        <v>516</v>
      </c>
      <c r="I937" s="321">
        <v>99.4</v>
      </c>
      <c r="J937" s="320">
        <v>2012</v>
      </c>
      <c r="K937" s="320" t="s">
        <v>545</v>
      </c>
      <c r="L937" s="316">
        <f t="shared" si="23"/>
        <v>936</v>
      </c>
      <c r="V937" s="316" t="str">
        <f t="shared" si="22"/>
        <v xml:space="preserve"> </v>
      </c>
      <c r="X937" s="316" t="s">
        <v>965</v>
      </c>
    </row>
    <row r="938" spans="1:24">
      <c r="A938" s="320" t="s">
        <v>818</v>
      </c>
      <c r="B938" s="320" t="s">
        <v>509</v>
      </c>
      <c r="C938" s="320" t="s">
        <v>510</v>
      </c>
      <c r="D938" s="320" t="s">
        <v>484</v>
      </c>
      <c r="E938" s="320">
        <v>0.93700000000000006</v>
      </c>
      <c r="F938" s="320" t="s">
        <v>162</v>
      </c>
      <c r="G938" s="320" t="s">
        <v>1168</v>
      </c>
      <c r="H938" s="320" t="s">
        <v>516</v>
      </c>
      <c r="I938" s="321">
        <v>99.4</v>
      </c>
      <c r="J938" s="320">
        <v>2012</v>
      </c>
      <c r="K938" s="320" t="s">
        <v>545</v>
      </c>
      <c r="L938" s="316">
        <f t="shared" si="23"/>
        <v>937</v>
      </c>
      <c r="V938" s="316" t="str">
        <f t="shared" si="22"/>
        <v xml:space="preserve"> </v>
      </c>
      <c r="X938" s="316" t="s">
        <v>965</v>
      </c>
    </row>
    <row r="939" spans="1:24">
      <c r="A939" s="320" t="s">
        <v>819</v>
      </c>
      <c r="B939" s="320" t="s">
        <v>509</v>
      </c>
      <c r="C939" s="320" t="s">
        <v>510</v>
      </c>
      <c r="D939" s="320" t="s">
        <v>694</v>
      </c>
      <c r="E939" s="320">
        <v>0.93700000000000006</v>
      </c>
      <c r="F939" s="320" t="s">
        <v>162</v>
      </c>
      <c r="G939" s="320" t="s">
        <v>1168</v>
      </c>
      <c r="H939" s="320" t="s">
        <v>516</v>
      </c>
      <c r="I939" s="321">
        <v>99.4</v>
      </c>
      <c r="J939" s="320">
        <v>2012</v>
      </c>
      <c r="K939" s="320" t="s">
        <v>545</v>
      </c>
      <c r="L939" s="316">
        <f t="shared" si="23"/>
        <v>938</v>
      </c>
      <c r="V939" s="316" t="str">
        <f t="shared" si="22"/>
        <v xml:space="preserve"> </v>
      </c>
      <c r="X939" s="316" t="s">
        <v>965</v>
      </c>
    </row>
    <row r="940" spans="1:24">
      <c r="A940" s="320" t="s">
        <v>820</v>
      </c>
      <c r="B940" s="320" t="s">
        <v>509</v>
      </c>
      <c r="C940" s="320" t="s">
        <v>510</v>
      </c>
      <c r="D940" s="320" t="s">
        <v>694</v>
      </c>
      <c r="E940" s="320">
        <v>0.93700000000000006</v>
      </c>
      <c r="F940" s="320" t="s">
        <v>162</v>
      </c>
      <c r="G940" s="320" t="s">
        <v>1168</v>
      </c>
      <c r="H940" s="320" t="s">
        <v>516</v>
      </c>
      <c r="I940" s="321">
        <v>99.4</v>
      </c>
      <c r="J940" s="320">
        <v>2012</v>
      </c>
      <c r="K940" s="320" t="s">
        <v>545</v>
      </c>
      <c r="L940" s="316">
        <f t="shared" si="23"/>
        <v>939</v>
      </c>
      <c r="V940" s="316" t="str">
        <f t="shared" si="22"/>
        <v xml:space="preserve"> </v>
      </c>
      <c r="X940" s="316" t="s">
        <v>965</v>
      </c>
    </row>
    <row r="941" spans="1:24">
      <c r="A941" s="320" t="s">
        <v>821</v>
      </c>
      <c r="B941" s="320" t="s">
        <v>509</v>
      </c>
      <c r="C941" s="320" t="s">
        <v>510</v>
      </c>
      <c r="D941" s="320" t="s">
        <v>484</v>
      </c>
      <c r="E941" s="320">
        <v>0.93700000000000006</v>
      </c>
      <c r="F941" s="320" t="s">
        <v>162</v>
      </c>
      <c r="G941" s="320" t="s">
        <v>1168</v>
      </c>
      <c r="H941" s="320" t="s">
        <v>516</v>
      </c>
      <c r="I941" s="321">
        <v>99.4</v>
      </c>
      <c r="J941" s="320">
        <v>2012</v>
      </c>
      <c r="K941" s="320" t="s">
        <v>545</v>
      </c>
      <c r="L941" s="316">
        <f t="shared" si="23"/>
        <v>940</v>
      </c>
      <c r="V941" s="316" t="str">
        <f t="shared" si="22"/>
        <v xml:space="preserve"> </v>
      </c>
      <c r="X941" s="316" t="s">
        <v>965</v>
      </c>
    </row>
    <row r="942" spans="1:24">
      <c r="A942" s="320" t="s">
        <v>822</v>
      </c>
      <c r="B942" s="320" t="s">
        <v>509</v>
      </c>
      <c r="C942" s="320" t="s">
        <v>510</v>
      </c>
      <c r="D942" s="320" t="s">
        <v>694</v>
      </c>
      <c r="E942" s="320">
        <v>0.93700000000000006</v>
      </c>
      <c r="F942" s="320" t="s">
        <v>162</v>
      </c>
      <c r="G942" s="320" t="s">
        <v>1168</v>
      </c>
      <c r="H942" s="320" t="s">
        <v>516</v>
      </c>
      <c r="I942" s="321">
        <v>99.4</v>
      </c>
      <c r="J942" s="320">
        <v>2012</v>
      </c>
      <c r="K942" s="320" t="s">
        <v>545</v>
      </c>
      <c r="L942" s="316">
        <f t="shared" si="23"/>
        <v>941</v>
      </c>
      <c r="V942" s="316" t="str">
        <f t="shared" si="22"/>
        <v xml:space="preserve"> </v>
      </c>
      <c r="X942" s="316" t="s">
        <v>965</v>
      </c>
    </row>
    <row r="943" spans="1:24">
      <c r="A943" s="320" t="s">
        <v>823</v>
      </c>
      <c r="B943" s="320" t="s">
        <v>509</v>
      </c>
      <c r="C943" s="320" t="s">
        <v>510</v>
      </c>
      <c r="D943" s="320" t="s">
        <v>694</v>
      </c>
      <c r="E943" s="320">
        <v>0.93700000000000006</v>
      </c>
      <c r="F943" s="320" t="s">
        <v>162</v>
      </c>
      <c r="G943" s="320" t="s">
        <v>1168</v>
      </c>
      <c r="H943" s="320" t="s">
        <v>516</v>
      </c>
      <c r="I943" s="321">
        <v>99.4</v>
      </c>
      <c r="J943" s="320">
        <v>2012</v>
      </c>
      <c r="K943" s="320" t="s">
        <v>545</v>
      </c>
      <c r="L943" s="316">
        <f t="shared" si="23"/>
        <v>942</v>
      </c>
      <c r="V943" s="316" t="str">
        <f t="shared" si="22"/>
        <v xml:space="preserve"> </v>
      </c>
      <c r="X943" s="316" t="s">
        <v>965</v>
      </c>
    </row>
    <row r="944" spans="1:24">
      <c r="A944" s="320" t="s">
        <v>824</v>
      </c>
      <c r="B944" s="320" t="s">
        <v>509</v>
      </c>
      <c r="C944" s="320" t="s">
        <v>510</v>
      </c>
      <c r="D944" s="320" t="s">
        <v>694</v>
      </c>
      <c r="E944" s="320">
        <v>0.93700000000000006</v>
      </c>
      <c r="F944" s="320" t="s">
        <v>162</v>
      </c>
      <c r="G944" s="320" t="s">
        <v>1168</v>
      </c>
      <c r="H944" s="320" t="s">
        <v>516</v>
      </c>
      <c r="I944" s="321">
        <v>99.4</v>
      </c>
      <c r="J944" s="320">
        <v>2012</v>
      </c>
      <c r="K944" s="320" t="s">
        <v>545</v>
      </c>
      <c r="L944" s="316">
        <f t="shared" si="23"/>
        <v>943</v>
      </c>
      <c r="V944" s="316" t="str">
        <f t="shared" si="22"/>
        <v xml:space="preserve"> </v>
      </c>
      <c r="X944" s="316" t="s">
        <v>965</v>
      </c>
    </row>
    <row r="945" spans="1:24">
      <c r="A945" s="320" t="s">
        <v>825</v>
      </c>
      <c r="B945" s="320" t="s">
        <v>509</v>
      </c>
      <c r="C945" s="320" t="s">
        <v>510</v>
      </c>
      <c r="D945" s="320" t="s">
        <v>694</v>
      </c>
      <c r="E945" s="320">
        <v>0.93700000000000006</v>
      </c>
      <c r="F945" s="320" t="s">
        <v>162</v>
      </c>
      <c r="G945" s="320" t="s">
        <v>1168</v>
      </c>
      <c r="H945" s="320" t="s">
        <v>516</v>
      </c>
      <c r="I945" s="321">
        <v>99.4</v>
      </c>
      <c r="J945" s="320">
        <v>2012</v>
      </c>
      <c r="K945" s="320" t="s">
        <v>545</v>
      </c>
      <c r="L945" s="316">
        <f t="shared" si="23"/>
        <v>944</v>
      </c>
      <c r="V945" s="316" t="str">
        <f t="shared" si="22"/>
        <v xml:space="preserve"> </v>
      </c>
      <c r="X945" s="316" t="s">
        <v>965</v>
      </c>
    </row>
    <row r="946" spans="1:24">
      <c r="A946" s="320" t="s">
        <v>826</v>
      </c>
      <c r="B946" s="320" t="s">
        <v>509</v>
      </c>
      <c r="C946" s="320" t="s">
        <v>510</v>
      </c>
      <c r="D946" s="320" t="s">
        <v>694</v>
      </c>
      <c r="E946" s="320">
        <v>0.93700000000000006</v>
      </c>
      <c r="F946" s="320" t="s">
        <v>162</v>
      </c>
      <c r="G946" s="320" t="s">
        <v>1168</v>
      </c>
      <c r="H946" s="320" t="s">
        <v>516</v>
      </c>
      <c r="I946" s="321">
        <v>99.4</v>
      </c>
      <c r="J946" s="320">
        <v>2012</v>
      </c>
      <c r="K946" s="320" t="s">
        <v>545</v>
      </c>
      <c r="L946" s="316">
        <f t="shared" si="23"/>
        <v>945</v>
      </c>
      <c r="V946" s="316" t="str">
        <f t="shared" si="22"/>
        <v xml:space="preserve"> </v>
      </c>
      <c r="X946" s="316" t="s">
        <v>965</v>
      </c>
    </row>
    <row r="947" spans="1:24">
      <c r="A947" s="320" t="s">
        <v>827</v>
      </c>
      <c r="B947" s="320" t="s">
        <v>509</v>
      </c>
      <c r="C947" s="320" t="s">
        <v>510</v>
      </c>
      <c r="D947" s="320" t="s">
        <v>484</v>
      </c>
      <c r="E947" s="320">
        <v>0.93700000000000006</v>
      </c>
      <c r="F947" s="320" t="s">
        <v>162</v>
      </c>
      <c r="G947" s="320" t="s">
        <v>1168</v>
      </c>
      <c r="H947" s="320" t="s">
        <v>516</v>
      </c>
      <c r="I947" s="321">
        <v>99.4</v>
      </c>
      <c r="J947" s="320">
        <v>2012</v>
      </c>
      <c r="K947" s="320" t="s">
        <v>545</v>
      </c>
      <c r="L947" s="316">
        <f t="shared" si="23"/>
        <v>946</v>
      </c>
      <c r="V947" s="316" t="str">
        <f t="shared" si="22"/>
        <v xml:space="preserve"> </v>
      </c>
      <c r="X947" s="316" t="s">
        <v>965</v>
      </c>
    </row>
    <row r="948" spans="1:24">
      <c r="A948" s="320" t="s">
        <v>828</v>
      </c>
      <c r="B948" s="320" t="s">
        <v>509</v>
      </c>
      <c r="C948" s="320" t="s">
        <v>510</v>
      </c>
      <c r="D948" s="320" t="s">
        <v>694</v>
      </c>
      <c r="E948" s="320">
        <v>0.93700000000000006</v>
      </c>
      <c r="F948" s="320" t="s">
        <v>162</v>
      </c>
      <c r="G948" s="320" t="s">
        <v>1168</v>
      </c>
      <c r="H948" s="320" t="s">
        <v>516</v>
      </c>
      <c r="I948" s="321">
        <v>99.4</v>
      </c>
      <c r="J948" s="320">
        <v>2012</v>
      </c>
      <c r="K948" s="320" t="s">
        <v>545</v>
      </c>
      <c r="L948" s="316">
        <f t="shared" si="23"/>
        <v>947</v>
      </c>
      <c r="V948" s="316" t="str">
        <f t="shared" si="22"/>
        <v xml:space="preserve"> </v>
      </c>
      <c r="X948" s="316" t="s">
        <v>965</v>
      </c>
    </row>
    <row r="949" spans="1:24">
      <c r="A949" s="320" t="s">
        <v>829</v>
      </c>
      <c r="B949" s="320" t="s">
        <v>509</v>
      </c>
      <c r="C949" s="320" t="s">
        <v>510</v>
      </c>
      <c r="D949" s="320" t="s">
        <v>694</v>
      </c>
      <c r="E949" s="320">
        <v>0.93700000000000006</v>
      </c>
      <c r="F949" s="320" t="s">
        <v>162</v>
      </c>
      <c r="G949" s="320" t="s">
        <v>1168</v>
      </c>
      <c r="H949" s="320" t="s">
        <v>516</v>
      </c>
      <c r="I949" s="321">
        <v>99.4</v>
      </c>
      <c r="J949" s="320">
        <v>2012</v>
      </c>
      <c r="K949" s="320" t="s">
        <v>545</v>
      </c>
      <c r="L949" s="316">
        <f t="shared" si="23"/>
        <v>948</v>
      </c>
      <c r="V949" s="316" t="str">
        <f t="shared" si="22"/>
        <v xml:space="preserve"> </v>
      </c>
      <c r="X949" s="316" t="s">
        <v>965</v>
      </c>
    </row>
    <row r="950" spans="1:24">
      <c r="A950" s="320" t="s">
        <v>1156</v>
      </c>
      <c r="B950" s="320" t="s">
        <v>1157</v>
      </c>
      <c r="C950" s="320" t="s">
        <v>495</v>
      </c>
      <c r="D950" s="320" t="s">
        <v>514</v>
      </c>
      <c r="E950" s="320">
        <v>0.53800000000000003</v>
      </c>
      <c r="F950" s="320" t="s">
        <v>162</v>
      </c>
      <c r="G950" s="320" t="s">
        <v>1168</v>
      </c>
      <c r="H950" s="320" t="s">
        <v>516</v>
      </c>
      <c r="I950" s="321">
        <v>99.4</v>
      </c>
      <c r="J950" s="320">
        <v>2012</v>
      </c>
      <c r="K950" s="320" t="s">
        <v>545</v>
      </c>
      <c r="L950" s="316">
        <f t="shared" si="23"/>
        <v>949</v>
      </c>
      <c r="V950" s="316" t="str">
        <f t="shared" si="22"/>
        <v xml:space="preserve"> </v>
      </c>
      <c r="X950" s="316" t="s">
        <v>965</v>
      </c>
    </row>
    <row r="951" spans="1:24">
      <c r="A951" s="320" t="s">
        <v>830</v>
      </c>
      <c r="B951" s="320" t="s">
        <v>509</v>
      </c>
      <c r="C951" s="320" t="s">
        <v>510</v>
      </c>
      <c r="D951" s="320" t="s">
        <v>521</v>
      </c>
      <c r="E951" s="320">
        <v>0.93700000000000006</v>
      </c>
      <c r="F951" s="320" t="s">
        <v>162</v>
      </c>
      <c r="G951" s="320" t="s">
        <v>1168</v>
      </c>
      <c r="H951" s="320" t="s">
        <v>516</v>
      </c>
      <c r="I951" s="321">
        <v>99.4</v>
      </c>
      <c r="J951" s="320">
        <v>2012</v>
      </c>
      <c r="K951" s="320" t="s">
        <v>545</v>
      </c>
      <c r="L951" s="316">
        <f t="shared" si="23"/>
        <v>950</v>
      </c>
      <c r="V951" s="316" t="str">
        <f t="shared" si="22"/>
        <v xml:space="preserve"> </v>
      </c>
      <c r="X951" s="316" t="s">
        <v>965</v>
      </c>
    </row>
    <row r="952" spans="1:24">
      <c r="A952" s="320" t="s">
        <v>831</v>
      </c>
      <c r="B952" s="320" t="s">
        <v>509</v>
      </c>
      <c r="C952" s="320" t="s">
        <v>510</v>
      </c>
      <c r="D952" s="320" t="s">
        <v>484</v>
      </c>
      <c r="E952" s="320">
        <v>0.93700000000000006</v>
      </c>
      <c r="F952" s="320" t="s">
        <v>162</v>
      </c>
      <c r="G952" s="320" t="s">
        <v>1168</v>
      </c>
      <c r="H952" s="320" t="s">
        <v>516</v>
      </c>
      <c r="I952" s="321">
        <v>99.4</v>
      </c>
      <c r="J952" s="320">
        <v>2012</v>
      </c>
      <c r="K952" s="320" t="s">
        <v>545</v>
      </c>
      <c r="L952" s="316">
        <f t="shared" si="23"/>
        <v>951</v>
      </c>
      <c r="V952" s="316" t="str">
        <f t="shared" si="22"/>
        <v xml:space="preserve"> </v>
      </c>
      <c r="X952" s="316" t="s">
        <v>965</v>
      </c>
    </row>
    <row r="953" spans="1:24">
      <c r="A953" s="320" t="s">
        <v>917</v>
      </c>
      <c r="B953" s="320" t="s">
        <v>918</v>
      </c>
      <c r="C953" s="320" t="s">
        <v>525</v>
      </c>
      <c r="D953" s="320" t="s">
        <v>514</v>
      </c>
      <c r="E953" s="320">
        <v>0.73499999999999999</v>
      </c>
      <c r="F953" s="320" t="s">
        <v>162</v>
      </c>
      <c r="G953" s="320" t="s">
        <v>1168</v>
      </c>
      <c r="H953" s="320" t="s">
        <v>516</v>
      </c>
      <c r="I953" s="321">
        <v>99.6</v>
      </c>
      <c r="J953" s="320">
        <v>2012</v>
      </c>
      <c r="K953" s="320" t="s">
        <v>545</v>
      </c>
      <c r="L953" s="316">
        <f t="shared" si="23"/>
        <v>952</v>
      </c>
      <c r="V953" s="316" t="str">
        <f t="shared" si="22"/>
        <v xml:space="preserve"> </v>
      </c>
      <c r="X953" s="316" t="s">
        <v>965</v>
      </c>
    </row>
    <row r="954" spans="1:24">
      <c r="A954" s="320" t="s">
        <v>751</v>
      </c>
      <c r="B954" s="320" t="s">
        <v>752</v>
      </c>
      <c r="C954" s="320" t="s">
        <v>483</v>
      </c>
      <c r="D954" s="320" t="s">
        <v>491</v>
      </c>
      <c r="E954" s="320">
        <v>0.81899999999999995</v>
      </c>
      <c r="F954" s="320" t="s">
        <v>162</v>
      </c>
      <c r="G954" s="320" t="s">
        <v>1168</v>
      </c>
      <c r="H954" s="320" t="s">
        <v>516</v>
      </c>
      <c r="I954" s="321">
        <v>99.6</v>
      </c>
      <c r="J954" s="320">
        <v>2012</v>
      </c>
      <c r="K954" s="320" t="s">
        <v>545</v>
      </c>
      <c r="L954" s="316">
        <f t="shared" si="23"/>
        <v>953</v>
      </c>
      <c r="V954" s="316" t="str">
        <f t="shared" si="22"/>
        <v xml:space="preserve"> </v>
      </c>
      <c r="X954" s="316" t="s">
        <v>965</v>
      </c>
    </row>
    <row r="955" spans="1:24">
      <c r="A955" s="320" t="s">
        <v>1169</v>
      </c>
      <c r="B955" s="320" t="s">
        <v>1170</v>
      </c>
      <c r="C955" s="320" t="s">
        <v>853</v>
      </c>
      <c r="D955" s="320" t="s">
        <v>496</v>
      </c>
      <c r="E955" s="320">
        <v>0.81799999999999995</v>
      </c>
      <c r="F955" s="320" t="s">
        <v>162</v>
      </c>
      <c r="G955" s="320" t="s">
        <v>1168</v>
      </c>
      <c r="H955" s="320" t="s">
        <v>516</v>
      </c>
      <c r="I955" s="321">
        <v>99.6</v>
      </c>
      <c r="J955" s="320">
        <v>2012</v>
      </c>
      <c r="K955" s="320" t="s">
        <v>545</v>
      </c>
      <c r="L955" s="316">
        <f t="shared" si="23"/>
        <v>954</v>
      </c>
      <c r="V955" s="316" t="str">
        <f t="shared" ref="V955:V1018" si="24">IF(H955=$V$1,I955," ")</f>
        <v xml:space="preserve"> </v>
      </c>
      <c r="X955" s="316" t="s">
        <v>965</v>
      </c>
    </row>
    <row r="956" spans="1:24">
      <c r="A956" s="320" t="s">
        <v>622</v>
      </c>
      <c r="B956" s="320" t="s">
        <v>623</v>
      </c>
      <c r="C956" s="320" t="s">
        <v>483</v>
      </c>
      <c r="D956" s="320" t="s">
        <v>491</v>
      </c>
      <c r="E956" s="320">
        <v>0.77300000000000002</v>
      </c>
      <c r="F956" s="320" t="s">
        <v>162</v>
      </c>
      <c r="G956" s="320" t="s">
        <v>1168</v>
      </c>
      <c r="H956" s="320" t="s">
        <v>516</v>
      </c>
      <c r="I956" s="321">
        <v>99.6</v>
      </c>
      <c r="J956" s="320">
        <v>2012</v>
      </c>
      <c r="K956" s="320" t="s">
        <v>545</v>
      </c>
      <c r="L956" s="316">
        <f t="shared" si="23"/>
        <v>955</v>
      </c>
      <c r="V956" s="316" t="str">
        <f t="shared" si="24"/>
        <v xml:space="preserve"> </v>
      </c>
      <c r="X956" s="316" t="s">
        <v>965</v>
      </c>
    </row>
    <row r="957" spans="1:24">
      <c r="A957" s="320" t="s">
        <v>753</v>
      </c>
      <c r="B957" s="320" t="s">
        <v>752</v>
      </c>
      <c r="C957" s="320" t="s">
        <v>483</v>
      </c>
      <c r="D957" s="320" t="s">
        <v>694</v>
      </c>
      <c r="E957" s="320">
        <v>0.81899999999999995</v>
      </c>
      <c r="F957" s="320" t="s">
        <v>162</v>
      </c>
      <c r="G957" s="320" t="s">
        <v>1168</v>
      </c>
      <c r="H957" s="320" t="s">
        <v>516</v>
      </c>
      <c r="I957" s="321">
        <v>99.6</v>
      </c>
      <c r="J957" s="320">
        <v>2012</v>
      </c>
      <c r="K957" s="320" t="s">
        <v>545</v>
      </c>
      <c r="L957" s="316">
        <f t="shared" si="23"/>
        <v>956</v>
      </c>
      <c r="V957" s="316" t="str">
        <f t="shared" si="24"/>
        <v xml:space="preserve"> </v>
      </c>
      <c r="X957" s="316" t="s">
        <v>965</v>
      </c>
    </row>
    <row r="958" spans="1:24">
      <c r="A958" s="320" t="s">
        <v>919</v>
      </c>
      <c r="B958" s="320" t="s">
        <v>918</v>
      </c>
      <c r="C958" s="320" t="s">
        <v>525</v>
      </c>
      <c r="D958" s="320" t="s">
        <v>514</v>
      </c>
      <c r="E958" s="320">
        <v>0.73499999999999999</v>
      </c>
      <c r="F958" s="320" t="s">
        <v>162</v>
      </c>
      <c r="G958" s="320" t="s">
        <v>1168</v>
      </c>
      <c r="H958" s="320" t="s">
        <v>516</v>
      </c>
      <c r="I958" s="321">
        <v>99.6</v>
      </c>
      <c r="J958" s="320">
        <v>2012</v>
      </c>
      <c r="K958" s="320" t="s">
        <v>545</v>
      </c>
      <c r="L958" s="316">
        <f t="shared" si="23"/>
        <v>957</v>
      </c>
      <c r="V958" s="316" t="str">
        <f t="shared" si="24"/>
        <v xml:space="preserve"> </v>
      </c>
      <c r="X958" s="316" t="s">
        <v>965</v>
      </c>
    </row>
    <row r="959" spans="1:24">
      <c r="A959" s="320" t="s">
        <v>754</v>
      </c>
      <c r="B959" s="320" t="s">
        <v>752</v>
      </c>
      <c r="C959" s="320" t="s">
        <v>483</v>
      </c>
      <c r="D959" s="320" t="s">
        <v>694</v>
      </c>
      <c r="E959" s="320">
        <v>0.81899999999999995</v>
      </c>
      <c r="F959" s="320" t="s">
        <v>162</v>
      </c>
      <c r="G959" s="320" t="s">
        <v>1168</v>
      </c>
      <c r="H959" s="320" t="s">
        <v>516</v>
      </c>
      <c r="I959" s="321">
        <v>99.6</v>
      </c>
      <c r="J959" s="320">
        <v>2012</v>
      </c>
      <c r="K959" s="320" t="s">
        <v>545</v>
      </c>
      <c r="L959" s="316">
        <f t="shared" si="23"/>
        <v>958</v>
      </c>
      <c r="V959" s="316" t="str">
        <f t="shared" si="24"/>
        <v xml:space="preserve"> </v>
      </c>
      <c r="X959" s="316" t="s">
        <v>965</v>
      </c>
    </row>
    <row r="960" spans="1:24">
      <c r="A960" s="320" t="s">
        <v>498</v>
      </c>
      <c r="B960" s="320" t="s">
        <v>482</v>
      </c>
      <c r="C960" s="320" t="s">
        <v>483</v>
      </c>
      <c r="D960" s="320" t="s">
        <v>484</v>
      </c>
      <c r="E960" s="320">
        <v>0.73</v>
      </c>
      <c r="F960" s="320" t="s">
        <v>162</v>
      </c>
      <c r="G960" s="320" t="s">
        <v>1168</v>
      </c>
      <c r="H960" s="320" t="s">
        <v>516</v>
      </c>
      <c r="I960" s="321">
        <v>99.7</v>
      </c>
      <c r="J960" s="320">
        <v>2012</v>
      </c>
      <c r="K960" s="320" t="s">
        <v>545</v>
      </c>
      <c r="L960" s="316">
        <f t="shared" si="23"/>
        <v>959</v>
      </c>
      <c r="V960" s="316" t="str">
        <f t="shared" si="24"/>
        <v xml:space="preserve"> </v>
      </c>
      <c r="X960" s="316" t="s">
        <v>965</v>
      </c>
    </row>
    <row r="961" spans="1:24">
      <c r="A961" s="320" t="s">
        <v>502</v>
      </c>
      <c r="B961" s="320" t="s">
        <v>503</v>
      </c>
      <c r="C961" s="320" t="s">
        <v>504</v>
      </c>
      <c r="D961" s="320" t="s">
        <v>484</v>
      </c>
      <c r="E961" s="320">
        <v>0.90900000000000003</v>
      </c>
      <c r="F961" s="320" t="s">
        <v>162</v>
      </c>
      <c r="G961" s="320" t="s">
        <v>1168</v>
      </c>
      <c r="H961" s="320" t="s">
        <v>516</v>
      </c>
      <c r="I961" s="321">
        <v>99.7</v>
      </c>
      <c r="J961" s="320">
        <v>2012</v>
      </c>
      <c r="K961" s="320" t="s">
        <v>545</v>
      </c>
      <c r="L961" s="316">
        <f t="shared" si="23"/>
        <v>960</v>
      </c>
      <c r="V961" s="316" t="str">
        <f t="shared" si="24"/>
        <v xml:space="preserve"> </v>
      </c>
      <c r="X961" s="316" t="s">
        <v>965</v>
      </c>
    </row>
    <row r="962" spans="1:24">
      <c r="A962" s="320" t="s">
        <v>506</v>
      </c>
      <c r="B962" s="320" t="s">
        <v>503</v>
      </c>
      <c r="C962" s="320" t="s">
        <v>504</v>
      </c>
      <c r="D962" s="320" t="s">
        <v>484</v>
      </c>
      <c r="E962" s="320">
        <v>0.90900000000000003</v>
      </c>
      <c r="F962" s="320" t="s">
        <v>162</v>
      </c>
      <c r="G962" s="320" t="s">
        <v>1168</v>
      </c>
      <c r="H962" s="320" t="s">
        <v>516</v>
      </c>
      <c r="I962" s="321">
        <v>99.7</v>
      </c>
      <c r="J962" s="320">
        <v>2012</v>
      </c>
      <c r="K962" s="320" t="s">
        <v>545</v>
      </c>
      <c r="L962" s="316">
        <f t="shared" si="23"/>
        <v>961</v>
      </c>
      <c r="V962" s="316" t="str">
        <f t="shared" si="24"/>
        <v xml:space="preserve"> </v>
      </c>
      <c r="X962" s="316" t="s">
        <v>965</v>
      </c>
    </row>
    <row r="963" spans="1:24">
      <c r="A963" s="320" t="s">
        <v>638</v>
      </c>
      <c r="B963" s="320" t="s">
        <v>482</v>
      </c>
      <c r="C963" s="320" t="s">
        <v>483</v>
      </c>
      <c r="D963" s="320" t="s">
        <v>514</v>
      </c>
      <c r="E963" s="320">
        <v>0.73</v>
      </c>
      <c r="F963" s="320" t="s">
        <v>162</v>
      </c>
      <c r="G963" s="320" t="s">
        <v>1168</v>
      </c>
      <c r="H963" s="320" t="s">
        <v>516</v>
      </c>
      <c r="I963" s="321">
        <v>99.7</v>
      </c>
      <c r="J963" s="320">
        <v>2012</v>
      </c>
      <c r="K963" s="320" t="s">
        <v>545</v>
      </c>
      <c r="L963" s="316">
        <f t="shared" ref="L963:L1026" si="25">1+L962</f>
        <v>962</v>
      </c>
      <c r="V963" s="316" t="str">
        <f t="shared" si="24"/>
        <v xml:space="preserve"> </v>
      </c>
      <c r="X963" s="316" t="s">
        <v>965</v>
      </c>
    </row>
    <row r="964" spans="1:24">
      <c r="A964" s="320" t="s">
        <v>517</v>
      </c>
      <c r="B964" s="320" t="s">
        <v>503</v>
      </c>
      <c r="C964" s="320" t="s">
        <v>504</v>
      </c>
      <c r="D964" s="320" t="s">
        <v>518</v>
      </c>
      <c r="E964" s="320">
        <v>0.90900000000000003</v>
      </c>
      <c r="F964" s="320" t="s">
        <v>162</v>
      </c>
      <c r="G964" s="320" t="s">
        <v>1168</v>
      </c>
      <c r="H964" s="320" t="s">
        <v>516</v>
      </c>
      <c r="I964" s="321">
        <v>99.7</v>
      </c>
      <c r="J964" s="320">
        <v>2012</v>
      </c>
      <c r="K964" s="320" t="s">
        <v>545</v>
      </c>
      <c r="L964" s="316">
        <f t="shared" si="25"/>
        <v>963</v>
      </c>
      <c r="V964" s="316" t="str">
        <f t="shared" si="24"/>
        <v xml:space="preserve"> </v>
      </c>
      <c r="X964" s="316" t="s">
        <v>965</v>
      </c>
    </row>
    <row r="965" spans="1:24">
      <c r="A965" s="320" t="s">
        <v>500</v>
      </c>
      <c r="B965" s="320" t="s">
        <v>482</v>
      </c>
      <c r="C965" s="320" t="s">
        <v>483</v>
      </c>
      <c r="D965" s="320" t="s">
        <v>484</v>
      </c>
      <c r="E965" s="320">
        <v>0.73</v>
      </c>
      <c r="F965" s="320" t="s">
        <v>162</v>
      </c>
      <c r="G965" s="320" t="s">
        <v>1168</v>
      </c>
      <c r="H965" s="320" t="s">
        <v>516</v>
      </c>
      <c r="I965" s="321">
        <v>99.7</v>
      </c>
      <c r="J965" s="320">
        <v>2012</v>
      </c>
      <c r="K965" s="320" t="s">
        <v>545</v>
      </c>
      <c r="L965" s="316">
        <f t="shared" si="25"/>
        <v>964</v>
      </c>
      <c r="V965" s="316" t="str">
        <f t="shared" si="24"/>
        <v xml:space="preserve"> </v>
      </c>
      <c r="X965" s="316" t="s">
        <v>965</v>
      </c>
    </row>
    <row r="966" spans="1:24">
      <c r="A966" s="320" t="s">
        <v>776</v>
      </c>
      <c r="B966" s="320" t="s">
        <v>503</v>
      </c>
      <c r="C966" s="320" t="s">
        <v>504</v>
      </c>
      <c r="D966" s="320" t="s">
        <v>518</v>
      </c>
      <c r="E966" s="320">
        <v>0.90900000000000003</v>
      </c>
      <c r="F966" s="320" t="s">
        <v>162</v>
      </c>
      <c r="G966" s="320" t="s">
        <v>1168</v>
      </c>
      <c r="H966" s="320" t="s">
        <v>516</v>
      </c>
      <c r="I966" s="321">
        <v>99.7</v>
      </c>
      <c r="J966" s="320">
        <v>2012</v>
      </c>
      <c r="K966" s="320" t="s">
        <v>545</v>
      </c>
      <c r="L966" s="316">
        <f t="shared" si="25"/>
        <v>965</v>
      </c>
      <c r="V966" s="316" t="str">
        <f t="shared" si="24"/>
        <v xml:space="preserve"> </v>
      </c>
      <c r="X966" s="316" t="s">
        <v>965</v>
      </c>
    </row>
    <row r="967" spans="1:24">
      <c r="A967" s="320" t="s">
        <v>490</v>
      </c>
      <c r="B967" s="320" t="s">
        <v>482</v>
      </c>
      <c r="C967" s="320" t="s">
        <v>483</v>
      </c>
      <c r="D967" s="320" t="s">
        <v>491</v>
      </c>
      <c r="E967" s="320">
        <v>0.73</v>
      </c>
      <c r="F967" s="320" t="s">
        <v>162</v>
      </c>
      <c r="G967" s="320" t="s">
        <v>1168</v>
      </c>
      <c r="H967" s="320" t="s">
        <v>516</v>
      </c>
      <c r="I967" s="321">
        <v>99.7</v>
      </c>
      <c r="J967" s="320">
        <v>2012</v>
      </c>
      <c r="K967" s="320" t="s">
        <v>545</v>
      </c>
      <c r="L967" s="316">
        <f t="shared" si="25"/>
        <v>966</v>
      </c>
      <c r="V967" s="316" t="str">
        <f t="shared" si="24"/>
        <v xml:space="preserve"> </v>
      </c>
      <c r="X967" s="316" t="s">
        <v>965</v>
      </c>
    </row>
    <row r="968" spans="1:24">
      <c r="A968" s="320" t="s">
        <v>481</v>
      </c>
      <c r="B968" s="320" t="s">
        <v>482</v>
      </c>
      <c r="C968" s="320" t="s">
        <v>483</v>
      </c>
      <c r="D968" s="320" t="s">
        <v>484</v>
      </c>
      <c r="E968" s="320">
        <v>0.73</v>
      </c>
      <c r="F968" s="320" t="s">
        <v>162</v>
      </c>
      <c r="G968" s="320" t="s">
        <v>1168</v>
      </c>
      <c r="H968" s="320" t="s">
        <v>516</v>
      </c>
      <c r="I968" s="321">
        <v>99.7</v>
      </c>
      <c r="J968" s="320">
        <v>2012</v>
      </c>
      <c r="K968" s="320" t="s">
        <v>545</v>
      </c>
      <c r="L968" s="316">
        <f t="shared" si="25"/>
        <v>967</v>
      </c>
      <c r="V968" s="316" t="str">
        <f t="shared" si="24"/>
        <v xml:space="preserve"> </v>
      </c>
      <c r="X968" s="316" t="s">
        <v>965</v>
      </c>
    </row>
    <row r="969" spans="1:24">
      <c r="A969" s="320" t="s">
        <v>527</v>
      </c>
      <c r="B969" s="320" t="s">
        <v>503</v>
      </c>
      <c r="C969" s="320" t="s">
        <v>504</v>
      </c>
      <c r="D969" s="320" t="s">
        <v>518</v>
      </c>
      <c r="E969" s="320">
        <v>0.90900000000000003</v>
      </c>
      <c r="F969" s="320" t="s">
        <v>162</v>
      </c>
      <c r="G969" s="320" t="s">
        <v>1168</v>
      </c>
      <c r="H969" s="320" t="s">
        <v>516</v>
      </c>
      <c r="I969" s="321">
        <v>99.7</v>
      </c>
      <c r="J969" s="320">
        <v>2012</v>
      </c>
      <c r="K969" s="320" t="s">
        <v>545</v>
      </c>
      <c r="L969" s="316">
        <f t="shared" si="25"/>
        <v>968</v>
      </c>
      <c r="V969" s="316" t="str">
        <f t="shared" si="24"/>
        <v xml:space="preserve"> </v>
      </c>
      <c r="X969" s="316" t="s">
        <v>965</v>
      </c>
    </row>
    <row r="970" spans="1:24">
      <c r="A970" s="320" t="s">
        <v>532</v>
      </c>
      <c r="B970" s="320" t="s">
        <v>503</v>
      </c>
      <c r="C970" s="320" t="s">
        <v>504</v>
      </c>
      <c r="D970" s="320" t="s">
        <v>518</v>
      </c>
      <c r="E970" s="320">
        <v>0.90900000000000003</v>
      </c>
      <c r="F970" s="320" t="s">
        <v>162</v>
      </c>
      <c r="G970" s="320" t="s">
        <v>1168</v>
      </c>
      <c r="H970" s="320" t="s">
        <v>516</v>
      </c>
      <c r="I970" s="321">
        <v>99.7</v>
      </c>
      <c r="J970" s="320">
        <v>2012</v>
      </c>
      <c r="K970" s="320" t="s">
        <v>545</v>
      </c>
      <c r="L970" s="316">
        <f t="shared" si="25"/>
        <v>969</v>
      </c>
      <c r="V970" s="316" t="str">
        <f t="shared" si="24"/>
        <v xml:space="preserve"> </v>
      </c>
      <c r="X970" s="316" t="s">
        <v>965</v>
      </c>
    </row>
    <row r="971" spans="1:24">
      <c r="A971" s="320" t="s">
        <v>535</v>
      </c>
      <c r="B971" s="320" t="s">
        <v>503</v>
      </c>
      <c r="C971" s="320" t="s">
        <v>504</v>
      </c>
      <c r="D971" s="320" t="s">
        <v>518</v>
      </c>
      <c r="E971" s="320">
        <v>0.90900000000000003</v>
      </c>
      <c r="F971" s="320" t="s">
        <v>162</v>
      </c>
      <c r="G971" s="320" t="s">
        <v>1168</v>
      </c>
      <c r="H971" s="320" t="s">
        <v>516</v>
      </c>
      <c r="I971" s="321">
        <v>99.7</v>
      </c>
      <c r="J971" s="320">
        <v>2012</v>
      </c>
      <c r="K971" s="320" t="s">
        <v>545</v>
      </c>
      <c r="L971" s="316">
        <f t="shared" si="25"/>
        <v>970</v>
      </c>
      <c r="V971" s="316" t="str">
        <f t="shared" si="24"/>
        <v xml:space="preserve"> </v>
      </c>
      <c r="X971" s="316" t="s">
        <v>965</v>
      </c>
    </row>
    <row r="972" spans="1:24">
      <c r="A972" s="320" t="s">
        <v>538</v>
      </c>
      <c r="B972" s="320" t="s">
        <v>503</v>
      </c>
      <c r="C972" s="320" t="s">
        <v>504</v>
      </c>
      <c r="D972" s="320" t="s">
        <v>484</v>
      </c>
      <c r="E972" s="320">
        <v>0.90900000000000003</v>
      </c>
      <c r="F972" s="320" t="s">
        <v>162</v>
      </c>
      <c r="G972" s="320" t="s">
        <v>1168</v>
      </c>
      <c r="H972" s="320" t="s">
        <v>516</v>
      </c>
      <c r="I972" s="321">
        <v>99.7</v>
      </c>
      <c r="J972" s="320">
        <v>2012</v>
      </c>
      <c r="K972" s="320" t="s">
        <v>545</v>
      </c>
      <c r="L972" s="316">
        <f t="shared" si="25"/>
        <v>971</v>
      </c>
      <c r="V972" s="316" t="str">
        <f t="shared" si="24"/>
        <v xml:space="preserve"> </v>
      </c>
      <c r="X972" s="316" t="s">
        <v>965</v>
      </c>
    </row>
    <row r="973" spans="1:24">
      <c r="A973" s="320" t="s">
        <v>686</v>
      </c>
      <c r="B973" s="320" t="s">
        <v>687</v>
      </c>
      <c r="C973" s="320" t="s">
        <v>525</v>
      </c>
      <c r="D973" s="320" t="s">
        <v>518</v>
      </c>
      <c r="E973" s="320">
        <v>0.72899999999999998</v>
      </c>
      <c r="F973" s="320" t="s">
        <v>162</v>
      </c>
      <c r="G973" s="320" t="s">
        <v>1168</v>
      </c>
      <c r="H973" s="320" t="s">
        <v>516</v>
      </c>
      <c r="I973" s="321">
        <v>99.7</v>
      </c>
      <c r="J973" s="320">
        <v>2012</v>
      </c>
      <c r="K973" s="320" t="s">
        <v>545</v>
      </c>
      <c r="L973" s="316">
        <f t="shared" si="25"/>
        <v>972</v>
      </c>
      <c r="V973" s="316" t="str">
        <f t="shared" si="24"/>
        <v xml:space="preserve"> </v>
      </c>
      <c r="X973" s="316" t="s">
        <v>965</v>
      </c>
    </row>
    <row r="974" spans="1:24">
      <c r="A974" s="320" t="s">
        <v>741</v>
      </c>
      <c r="B974" s="320" t="s">
        <v>742</v>
      </c>
      <c r="C974" s="320" t="s">
        <v>589</v>
      </c>
      <c r="D974" s="320" t="s">
        <v>694</v>
      </c>
      <c r="E974" s="320">
        <v>0.81599999999999995</v>
      </c>
      <c r="F974" s="320" t="s">
        <v>162</v>
      </c>
      <c r="G974" s="320" t="s">
        <v>1168</v>
      </c>
      <c r="H974" s="320" t="s">
        <v>516</v>
      </c>
      <c r="I974" s="321">
        <v>99.8</v>
      </c>
      <c r="J974" s="320">
        <v>2012</v>
      </c>
      <c r="K974" s="320" t="s">
        <v>545</v>
      </c>
      <c r="L974" s="316">
        <f t="shared" si="25"/>
        <v>973</v>
      </c>
      <c r="V974" s="316" t="str">
        <f t="shared" si="24"/>
        <v xml:space="preserve"> </v>
      </c>
      <c r="X974" s="316" t="s">
        <v>965</v>
      </c>
    </row>
    <row r="975" spans="1:24">
      <c r="A975" s="320" t="s">
        <v>743</v>
      </c>
      <c r="B975" s="320" t="s">
        <v>742</v>
      </c>
      <c r="C975" s="320" t="s">
        <v>589</v>
      </c>
      <c r="D975" s="320" t="s">
        <v>694</v>
      </c>
      <c r="E975" s="320">
        <v>0.81599999999999995</v>
      </c>
      <c r="F975" s="320" t="s">
        <v>162</v>
      </c>
      <c r="G975" s="320" t="s">
        <v>1168</v>
      </c>
      <c r="H975" s="320" t="s">
        <v>516</v>
      </c>
      <c r="I975" s="321">
        <v>99.8</v>
      </c>
      <c r="J975" s="320">
        <v>2012</v>
      </c>
      <c r="K975" s="320" t="s">
        <v>545</v>
      </c>
      <c r="L975" s="316">
        <f t="shared" si="25"/>
        <v>974</v>
      </c>
      <c r="V975" s="316" t="str">
        <f t="shared" si="24"/>
        <v xml:space="preserve"> </v>
      </c>
      <c r="X975" s="316" t="s">
        <v>965</v>
      </c>
    </row>
    <row r="976" spans="1:24">
      <c r="A976" s="320" t="s">
        <v>664</v>
      </c>
      <c r="B976" s="320" t="s">
        <v>665</v>
      </c>
      <c r="C976" s="320" t="s">
        <v>589</v>
      </c>
      <c r="D976" s="320" t="s">
        <v>514</v>
      </c>
      <c r="E976" s="320">
        <v>0.89200000000000002</v>
      </c>
      <c r="F976" s="320" t="s">
        <v>162</v>
      </c>
      <c r="G976" s="320" t="s">
        <v>1168</v>
      </c>
      <c r="H976" s="320" t="s">
        <v>516</v>
      </c>
      <c r="I976" s="321">
        <v>99.8</v>
      </c>
      <c r="J976" s="320">
        <v>2012</v>
      </c>
      <c r="K976" s="320" t="s">
        <v>545</v>
      </c>
      <c r="L976" s="316">
        <f t="shared" si="25"/>
        <v>975</v>
      </c>
      <c r="V976" s="316" t="str">
        <f t="shared" si="24"/>
        <v xml:space="preserve"> </v>
      </c>
      <c r="X976" s="316" t="s">
        <v>965</v>
      </c>
    </row>
    <row r="977" spans="1:24">
      <c r="A977" s="320" t="s">
        <v>744</v>
      </c>
      <c r="B977" s="320" t="s">
        <v>742</v>
      </c>
      <c r="C977" s="320" t="s">
        <v>589</v>
      </c>
      <c r="D977" s="320" t="s">
        <v>694</v>
      </c>
      <c r="E977" s="320">
        <v>0.81599999999999995</v>
      </c>
      <c r="F977" s="320" t="s">
        <v>162</v>
      </c>
      <c r="G977" s="320" t="s">
        <v>1168</v>
      </c>
      <c r="H977" s="320" t="s">
        <v>516</v>
      </c>
      <c r="I977" s="321">
        <v>99.8</v>
      </c>
      <c r="J977" s="320">
        <v>2012</v>
      </c>
      <c r="K977" s="320" t="s">
        <v>545</v>
      </c>
      <c r="L977" s="316">
        <f t="shared" si="25"/>
        <v>976</v>
      </c>
      <c r="V977" s="316" t="str">
        <f t="shared" si="24"/>
        <v xml:space="preserve"> </v>
      </c>
      <c r="X977" s="316" t="s">
        <v>965</v>
      </c>
    </row>
    <row r="978" spans="1:24">
      <c r="A978" s="320" t="s">
        <v>745</v>
      </c>
      <c r="B978" s="320" t="s">
        <v>742</v>
      </c>
      <c r="C978" s="320" t="s">
        <v>589</v>
      </c>
      <c r="D978" s="320" t="s">
        <v>694</v>
      </c>
      <c r="E978" s="320">
        <v>0.81599999999999995</v>
      </c>
      <c r="F978" s="320" t="s">
        <v>162</v>
      </c>
      <c r="G978" s="320" t="s">
        <v>1168</v>
      </c>
      <c r="H978" s="320" t="s">
        <v>516</v>
      </c>
      <c r="I978" s="321">
        <v>99.8</v>
      </c>
      <c r="J978" s="320">
        <v>2012</v>
      </c>
      <c r="K978" s="320" t="s">
        <v>545</v>
      </c>
      <c r="L978" s="316">
        <f t="shared" si="25"/>
        <v>977</v>
      </c>
      <c r="V978" s="316" t="str">
        <f t="shared" si="24"/>
        <v xml:space="preserve"> </v>
      </c>
      <c r="X978" s="316" t="s">
        <v>965</v>
      </c>
    </row>
    <row r="979" spans="1:24">
      <c r="A979" s="320" t="s">
        <v>529</v>
      </c>
      <c r="B979" s="320" t="s">
        <v>530</v>
      </c>
      <c r="C979" s="320" t="s">
        <v>525</v>
      </c>
      <c r="D979" s="320" t="s">
        <v>514</v>
      </c>
      <c r="E979" s="320">
        <v>0.74</v>
      </c>
      <c r="F979" s="320" t="s">
        <v>162</v>
      </c>
      <c r="G979" s="320" t="s">
        <v>1168</v>
      </c>
      <c r="H979" s="320" t="s">
        <v>516</v>
      </c>
      <c r="I979" s="321">
        <v>99.8</v>
      </c>
      <c r="J979" s="320">
        <v>2012</v>
      </c>
      <c r="K979" s="320" t="s">
        <v>545</v>
      </c>
      <c r="L979" s="316">
        <f t="shared" si="25"/>
        <v>978</v>
      </c>
      <c r="V979" s="316" t="str">
        <f t="shared" si="24"/>
        <v xml:space="preserve"> </v>
      </c>
      <c r="X979" s="316" t="s">
        <v>965</v>
      </c>
    </row>
    <row r="980" spans="1:24">
      <c r="A980" s="320" t="s">
        <v>864</v>
      </c>
      <c r="B980" s="320" t="s">
        <v>865</v>
      </c>
      <c r="C980" s="320" t="s">
        <v>525</v>
      </c>
      <c r="D980" s="320" t="s">
        <v>518</v>
      </c>
      <c r="E980" s="320">
        <v>0.84599999999999997</v>
      </c>
      <c r="F980" s="320" t="s">
        <v>162</v>
      </c>
      <c r="G980" s="320" t="s">
        <v>1168</v>
      </c>
      <c r="H980" s="320" t="s">
        <v>516</v>
      </c>
      <c r="I980" s="321">
        <v>99.8</v>
      </c>
      <c r="J980" s="320">
        <v>2012</v>
      </c>
      <c r="K980" s="320" t="s">
        <v>545</v>
      </c>
      <c r="L980" s="316">
        <f t="shared" si="25"/>
        <v>979</v>
      </c>
      <c r="V980" s="316" t="str">
        <f t="shared" si="24"/>
        <v xml:space="preserve"> </v>
      </c>
      <c r="X980" s="316" t="s">
        <v>965</v>
      </c>
    </row>
    <row r="981" spans="1:24">
      <c r="A981" s="320" t="s">
        <v>534</v>
      </c>
      <c r="B981" s="320" t="s">
        <v>530</v>
      </c>
      <c r="C981" s="320" t="s">
        <v>525</v>
      </c>
      <c r="D981" s="320" t="s">
        <v>514</v>
      </c>
      <c r="E981" s="320">
        <v>0.74</v>
      </c>
      <c r="F981" s="320" t="s">
        <v>162</v>
      </c>
      <c r="G981" s="320" t="s">
        <v>1168</v>
      </c>
      <c r="H981" s="320" t="s">
        <v>516</v>
      </c>
      <c r="I981" s="321">
        <v>99.8</v>
      </c>
      <c r="J981" s="320">
        <v>2012</v>
      </c>
      <c r="K981" s="320" t="s">
        <v>545</v>
      </c>
      <c r="L981" s="316">
        <f t="shared" si="25"/>
        <v>980</v>
      </c>
      <c r="V981" s="316" t="str">
        <f t="shared" si="24"/>
        <v xml:space="preserve"> </v>
      </c>
      <c r="X981" s="316" t="s">
        <v>965</v>
      </c>
    </row>
    <row r="982" spans="1:24">
      <c r="A982" s="320" t="s">
        <v>755</v>
      </c>
      <c r="B982" s="320" t="s">
        <v>756</v>
      </c>
      <c r="C982" s="320" t="s">
        <v>589</v>
      </c>
      <c r="D982" s="320" t="s">
        <v>694</v>
      </c>
      <c r="E982" s="320">
        <v>0.88500000000000001</v>
      </c>
      <c r="F982" s="320" t="s">
        <v>162</v>
      </c>
      <c r="G982" s="320" t="s">
        <v>1168</v>
      </c>
      <c r="H982" s="320" t="s">
        <v>516</v>
      </c>
      <c r="I982" s="321">
        <v>99.9</v>
      </c>
      <c r="J982" s="320">
        <v>2012</v>
      </c>
      <c r="K982" s="320" t="s">
        <v>545</v>
      </c>
      <c r="L982" s="316">
        <f t="shared" si="25"/>
        <v>981</v>
      </c>
      <c r="V982" s="316" t="str">
        <f t="shared" si="24"/>
        <v xml:space="preserve"> </v>
      </c>
      <c r="X982" s="316" t="s">
        <v>965</v>
      </c>
    </row>
    <row r="983" spans="1:24">
      <c r="A983" s="320" t="s">
        <v>757</v>
      </c>
      <c r="B983" s="320" t="s">
        <v>756</v>
      </c>
      <c r="C983" s="320" t="s">
        <v>589</v>
      </c>
      <c r="D983" s="320" t="s">
        <v>694</v>
      </c>
      <c r="E983" s="320">
        <v>0.88500000000000001</v>
      </c>
      <c r="F983" s="320" t="s">
        <v>162</v>
      </c>
      <c r="G983" s="320" t="s">
        <v>1168</v>
      </c>
      <c r="H983" s="320" t="s">
        <v>516</v>
      </c>
      <c r="I983" s="321">
        <v>99.9</v>
      </c>
      <c r="J983" s="320">
        <v>2012</v>
      </c>
      <c r="K983" s="320" t="s">
        <v>545</v>
      </c>
      <c r="L983" s="316">
        <f t="shared" si="25"/>
        <v>982</v>
      </c>
      <c r="V983" s="316" t="str">
        <f t="shared" si="24"/>
        <v xml:space="preserve"> </v>
      </c>
      <c r="X983" s="316" t="s">
        <v>965</v>
      </c>
    </row>
    <row r="984" spans="1:24">
      <c r="A984" s="320" t="s">
        <v>639</v>
      </c>
      <c r="B984" s="320" t="s">
        <v>640</v>
      </c>
      <c r="C984" s="320" t="s">
        <v>483</v>
      </c>
      <c r="D984" s="320" t="s">
        <v>484</v>
      </c>
      <c r="E984" s="320">
        <v>0.79200000000000004</v>
      </c>
      <c r="F984" s="320" t="s">
        <v>162</v>
      </c>
      <c r="G984" s="320" t="s">
        <v>1168</v>
      </c>
      <c r="H984" s="320" t="s">
        <v>516</v>
      </c>
      <c r="I984" s="321">
        <v>99.9</v>
      </c>
      <c r="J984" s="320">
        <v>2012</v>
      </c>
      <c r="K984" s="320" t="s">
        <v>545</v>
      </c>
      <c r="L984" s="316">
        <f t="shared" si="25"/>
        <v>983</v>
      </c>
      <c r="V984" s="316" t="str">
        <f t="shared" si="24"/>
        <v xml:space="preserve"> </v>
      </c>
      <c r="X984" s="316" t="s">
        <v>965</v>
      </c>
    </row>
    <row r="985" spans="1:24">
      <c r="A985" s="320" t="s">
        <v>764</v>
      </c>
      <c r="B985" s="320" t="s">
        <v>765</v>
      </c>
      <c r="C985" s="320" t="s">
        <v>589</v>
      </c>
      <c r="D985" s="320" t="s">
        <v>514</v>
      </c>
      <c r="E985" s="320">
        <v>0.873</v>
      </c>
      <c r="F985" s="320" t="s">
        <v>162</v>
      </c>
      <c r="G985" s="320" t="s">
        <v>1168</v>
      </c>
      <c r="H985" s="320" t="s">
        <v>516</v>
      </c>
      <c r="I985" s="321">
        <v>99.9</v>
      </c>
      <c r="J985" s="320">
        <v>2012</v>
      </c>
      <c r="K985" s="320" t="s">
        <v>545</v>
      </c>
      <c r="L985" s="316">
        <f t="shared" si="25"/>
        <v>984</v>
      </c>
      <c r="V985" s="316" t="str">
        <f t="shared" si="24"/>
        <v xml:space="preserve"> </v>
      </c>
      <c r="X985" s="316" t="s">
        <v>965</v>
      </c>
    </row>
    <row r="986" spans="1:24">
      <c r="A986" s="320" t="s">
        <v>758</v>
      </c>
      <c r="B986" s="320" t="s">
        <v>756</v>
      </c>
      <c r="C986" s="320" t="s">
        <v>589</v>
      </c>
      <c r="D986" s="320" t="s">
        <v>694</v>
      </c>
      <c r="E986" s="320">
        <v>0.88500000000000001</v>
      </c>
      <c r="F986" s="320" t="s">
        <v>162</v>
      </c>
      <c r="G986" s="320" t="s">
        <v>1168</v>
      </c>
      <c r="H986" s="320" t="s">
        <v>516</v>
      </c>
      <c r="I986" s="321">
        <v>99.9</v>
      </c>
      <c r="J986" s="320">
        <v>2012</v>
      </c>
      <c r="K986" s="320" t="s">
        <v>545</v>
      </c>
      <c r="L986" s="316">
        <f t="shared" si="25"/>
        <v>985</v>
      </c>
      <c r="V986" s="316" t="str">
        <f t="shared" si="24"/>
        <v xml:space="preserve"> </v>
      </c>
      <c r="X986" s="316" t="s">
        <v>965</v>
      </c>
    </row>
    <row r="987" spans="1:24">
      <c r="A987" s="320" t="s">
        <v>759</v>
      </c>
      <c r="B987" s="320" t="s">
        <v>756</v>
      </c>
      <c r="C987" s="320" t="s">
        <v>589</v>
      </c>
      <c r="D987" s="320" t="s">
        <v>694</v>
      </c>
      <c r="E987" s="320">
        <v>0.88500000000000001</v>
      </c>
      <c r="F987" s="320" t="s">
        <v>162</v>
      </c>
      <c r="G987" s="320" t="s">
        <v>1168</v>
      </c>
      <c r="H987" s="320" t="s">
        <v>516</v>
      </c>
      <c r="I987" s="321">
        <v>99.9</v>
      </c>
      <c r="J987" s="320">
        <v>2012</v>
      </c>
      <c r="K987" s="320" t="s">
        <v>545</v>
      </c>
      <c r="L987" s="316">
        <f t="shared" si="25"/>
        <v>986</v>
      </c>
      <c r="V987" s="316" t="str">
        <f t="shared" si="24"/>
        <v xml:space="preserve"> </v>
      </c>
      <c r="X987" s="316" t="s">
        <v>965</v>
      </c>
    </row>
    <row r="988" spans="1:24">
      <c r="A988" s="320" t="s">
        <v>760</v>
      </c>
      <c r="B988" s="320" t="s">
        <v>756</v>
      </c>
      <c r="C988" s="320" t="s">
        <v>589</v>
      </c>
      <c r="D988" s="320" t="s">
        <v>521</v>
      </c>
      <c r="E988" s="320">
        <v>0.88500000000000001</v>
      </c>
      <c r="F988" s="320" t="s">
        <v>162</v>
      </c>
      <c r="G988" s="320" t="s">
        <v>1168</v>
      </c>
      <c r="H988" s="320" t="s">
        <v>516</v>
      </c>
      <c r="I988" s="321">
        <v>99.9</v>
      </c>
      <c r="J988" s="320">
        <v>2012</v>
      </c>
      <c r="K988" s="320" t="s">
        <v>545</v>
      </c>
      <c r="L988" s="316">
        <f t="shared" si="25"/>
        <v>987</v>
      </c>
      <c r="V988" s="316" t="str">
        <f t="shared" si="24"/>
        <v xml:space="preserve"> </v>
      </c>
      <c r="X988" s="316" t="s">
        <v>965</v>
      </c>
    </row>
    <row r="989" spans="1:24">
      <c r="A989" s="320" t="s">
        <v>922</v>
      </c>
      <c r="B989" s="320" t="s">
        <v>923</v>
      </c>
      <c r="C989" s="320" t="s">
        <v>504</v>
      </c>
      <c r="D989" s="320" t="s">
        <v>484</v>
      </c>
      <c r="E989" s="320">
        <v>0.91200000000000003</v>
      </c>
      <c r="F989" s="320" t="s">
        <v>162</v>
      </c>
      <c r="G989" s="320" t="s">
        <v>1168</v>
      </c>
      <c r="H989" s="320" t="s">
        <v>516</v>
      </c>
      <c r="I989" s="321">
        <v>100</v>
      </c>
      <c r="J989" s="320">
        <v>2012</v>
      </c>
      <c r="K989" s="320" t="s">
        <v>545</v>
      </c>
      <c r="L989" s="316">
        <f t="shared" si="25"/>
        <v>988</v>
      </c>
      <c r="V989" s="316" t="str">
        <f t="shared" si="24"/>
        <v xml:space="preserve"> </v>
      </c>
      <c r="X989" s="316" t="s">
        <v>965</v>
      </c>
    </row>
    <row r="990" spans="1:24">
      <c r="A990" s="320" t="s">
        <v>924</v>
      </c>
      <c r="B990" s="320" t="s">
        <v>923</v>
      </c>
      <c r="C990" s="320" t="s">
        <v>504</v>
      </c>
      <c r="D990" s="320" t="s">
        <v>484</v>
      </c>
      <c r="E990" s="320">
        <v>0.91200000000000003</v>
      </c>
      <c r="F990" s="320" t="s">
        <v>162</v>
      </c>
      <c r="G990" s="320" t="s">
        <v>1168</v>
      </c>
      <c r="H990" s="320" t="s">
        <v>516</v>
      </c>
      <c r="I990" s="321">
        <v>100</v>
      </c>
      <c r="J990" s="320">
        <v>2012</v>
      </c>
      <c r="K990" s="320" t="s">
        <v>545</v>
      </c>
      <c r="L990" s="316">
        <f t="shared" si="25"/>
        <v>989</v>
      </c>
      <c r="V990" s="316" t="str">
        <f t="shared" si="24"/>
        <v xml:space="preserve"> </v>
      </c>
      <c r="X990" s="316" t="s">
        <v>965</v>
      </c>
    </row>
    <row r="991" spans="1:24">
      <c r="A991" s="320" t="s">
        <v>925</v>
      </c>
      <c r="B991" s="320" t="s">
        <v>923</v>
      </c>
      <c r="C991" s="320" t="s">
        <v>504</v>
      </c>
      <c r="D991" s="320" t="s">
        <v>484</v>
      </c>
      <c r="E991" s="320">
        <v>0.91200000000000003</v>
      </c>
      <c r="F991" s="320" t="s">
        <v>162</v>
      </c>
      <c r="G991" s="320" t="s">
        <v>1168</v>
      </c>
      <c r="H991" s="320" t="s">
        <v>516</v>
      </c>
      <c r="I991" s="321">
        <v>100</v>
      </c>
      <c r="J991" s="320">
        <v>2012</v>
      </c>
      <c r="K991" s="320" t="s">
        <v>545</v>
      </c>
      <c r="L991" s="316">
        <f t="shared" si="25"/>
        <v>990</v>
      </c>
      <c r="V991" s="316" t="str">
        <f t="shared" si="24"/>
        <v xml:space="preserve"> </v>
      </c>
      <c r="X991" s="316" t="s">
        <v>965</v>
      </c>
    </row>
    <row r="992" spans="1:24">
      <c r="A992" s="320" t="s">
        <v>1019</v>
      </c>
      <c r="B992" s="320" t="s">
        <v>1020</v>
      </c>
      <c r="C992" s="320" t="s">
        <v>853</v>
      </c>
      <c r="D992" s="320" t="s">
        <v>496</v>
      </c>
      <c r="E992" s="320">
        <v>0.66200000000000003</v>
      </c>
      <c r="F992" s="320" t="s">
        <v>162</v>
      </c>
      <c r="G992" s="320" t="s">
        <v>1168</v>
      </c>
      <c r="H992" s="320" t="s">
        <v>516</v>
      </c>
      <c r="I992" s="321">
        <v>100</v>
      </c>
      <c r="J992" s="320">
        <v>2012</v>
      </c>
      <c r="K992" s="320" t="s">
        <v>545</v>
      </c>
      <c r="L992" s="316">
        <f t="shared" si="25"/>
        <v>991</v>
      </c>
      <c r="V992" s="316" t="str">
        <f t="shared" si="24"/>
        <v xml:space="preserve"> </v>
      </c>
      <c r="X992" s="316" t="s">
        <v>965</v>
      </c>
    </row>
    <row r="993" spans="1:24">
      <c r="A993" s="320" t="s">
        <v>914</v>
      </c>
      <c r="B993" s="320" t="s">
        <v>915</v>
      </c>
      <c r="C993" s="320" t="s">
        <v>589</v>
      </c>
      <c r="D993" s="320" t="s">
        <v>514</v>
      </c>
      <c r="E993" s="320">
        <v>0.92100000000000004</v>
      </c>
      <c r="F993" s="320" t="s">
        <v>162</v>
      </c>
      <c r="G993" s="320" t="s">
        <v>1168</v>
      </c>
      <c r="H993" s="320" t="s">
        <v>516</v>
      </c>
      <c r="I993" s="321">
        <v>100</v>
      </c>
      <c r="J993" s="320">
        <v>2012</v>
      </c>
      <c r="K993" s="320" t="s">
        <v>545</v>
      </c>
      <c r="L993" s="316">
        <f t="shared" si="25"/>
        <v>992</v>
      </c>
      <c r="V993" s="316" t="str">
        <f t="shared" si="24"/>
        <v xml:space="preserve"> </v>
      </c>
      <c r="X993" s="316" t="s">
        <v>965</v>
      </c>
    </row>
    <row r="994" spans="1:24">
      <c r="A994" s="320" t="s">
        <v>832</v>
      </c>
      <c r="B994" s="320" t="s">
        <v>833</v>
      </c>
      <c r="C994" s="320" t="s">
        <v>589</v>
      </c>
      <c r="D994" s="320" t="s">
        <v>484</v>
      </c>
      <c r="E994" s="320">
        <v>0.88100000000000001</v>
      </c>
      <c r="F994" s="320" t="s">
        <v>162</v>
      </c>
      <c r="G994" s="320" t="s">
        <v>1168</v>
      </c>
      <c r="H994" s="320" t="s">
        <v>516</v>
      </c>
      <c r="I994" s="321">
        <v>100</v>
      </c>
      <c r="J994" s="320">
        <v>2012</v>
      </c>
      <c r="K994" s="320" t="s">
        <v>545</v>
      </c>
      <c r="L994" s="316">
        <f t="shared" si="25"/>
        <v>993</v>
      </c>
      <c r="V994" s="316" t="str">
        <f t="shared" si="24"/>
        <v xml:space="preserve"> </v>
      </c>
      <c r="X994" s="316" t="s">
        <v>965</v>
      </c>
    </row>
    <row r="995" spans="1:24">
      <c r="A995" s="320" t="s">
        <v>671</v>
      </c>
      <c r="B995" s="320" t="s">
        <v>672</v>
      </c>
      <c r="C995" s="320" t="s">
        <v>589</v>
      </c>
      <c r="D995" s="320" t="s">
        <v>514</v>
      </c>
      <c r="E995" s="320">
        <v>0.89700000000000002</v>
      </c>
      <c r="F995" s="320" t="s">
        <v>162</v>
      </c>
      <c r="G995" s="320" t="s">
        <v>1168</v>
      </c>
      <c r="H995" s="320" t="s">
        <v>516</v>
      </c>
      <c r="I995" s="321">
        <v>100</v>
      </c>
      <c r="J995" s="320">
        <v>2012</v>
      </c>
      <c r="K995" s="320" t="s">
        <v>545</v>
      </c>
      <c r="L995" s="316">
        <f t="shared" si="25"/>
        <v>994</v>
      </c>
      <c r="V995" s="316" t="str">
        <f t="shared" si="24"/>
        <v xml:space="preserve"> </v>
      </c>
      <c r="X995" s="316" t="s">
        <v>965</v>
      </c>
    </row>
    <row r="996" spans="1:24">
      <c r="A996" s="320" t="s">
        <v>926</v>
      </c>
      <c r="B996" s="320" t="s">
        <v>923</v>
      </c>
      <c r="C996" s="320" t="s">
        <v>504</v>
      </c>
      <c r="D996" s="320" t="s">
        <v>484</v>
      </c>
      <c r="E996" s="320">
        <v>0.91200000000000003</v>
      </c>
      <c r="F996" s="320" t="s">
        <v>162</v>
      </c>
      <c r="G996" s="320" t="s">
        <v>1168</v>
      </c>
      <c r="H996" s="320" t="s">
        <v>516</v>
      </c>
      <c r="I996" s="321">
        <v>100</v>
      </c>
      <c r="J996" s="320">
        <v>2012</v>
      </c>
      <c r="K996" s="320" t="s">
        <v>545</v>
      </c>
      <c r="L996" s="316">
        <f t="shared" si="25"/>
        <v>995</v>
      </c>
      <c r="V996" s="316" t="str">
        <f t="shared" si="24"/>
        <v xml:space="preserve"> </v>
      </c>
      <c r="X996" s="316" t="s">
        <v>965</v>
      </c>
    </row>
    <row r="997" spans="1:24">
      <c r="A997" s="320" t="s">
        <v>641</v>
      </c>
      <c r="B997" s="320" t="s">
        <v>642</v>
      </c>
      <c r="C997" s="320" t="s">
        <v>589</v>
      </c>
      <c r="D997" s="320" t="s">
        <v>514</v>
      </c>
      <c r="E997" s="320">
        <v>0.95499999999999996</v>
      </c>
      <c r="F997" s="320" t="s">
        <v>162</v>
      </c>
      <c r="G997" s="320" t="s">
        <v>1168</v>
      </c>
      <c r="H997" s="320" t="s">
        <v>516</v>
      </c>
      <c r="I997" s="321">
        <v>100</v>
      </c>
      <c r="J997" s="320">
        <v>2012</v>
      </c>
      <c r="K997" s="320" t="s">
        <v>545</v>
      </c>
      <c r="L997" s="316">
        <f t="shared" si="25"/>
        <v>996</v>
      </c>
      <c r="V997" s="316" t="str">
        <f t="shared" si="24"/>
        <v xml:space="preserve"> </v>
      </c>
      <c r="X997" s="316" t="s">
        <v>965</v>
      </c>
    </row>
    <row r="998" spans="1:24">
      <c r="A998" s="320" t="s">
        <v>927</v>
      </c>
      <c r="B998" s="320" t="s">
        <v>923</v>
      </c>
      <c r="C998" s="320" t="s">
        <v>504</v>
      </c>
      <c r="D998" s="320" t="s">
        <v>518</v>
      </c>
      <c r="E998" s="320">
        <v>0.91200000000000003</v>
      </c>
      <c r="F998" s="320" t="s">
        <v>162</v>
      </c>
      <c r="G998" s="320" t="s">
        <v>1168</v>
      </c>
      <c r="H998" s="320" t="s">
        <v>516</v>
      </c>
      <c r="I998" s="321">
        <v>100</v>
      </c>
      <c r="J998" s="320">
        <v>2012</v>
      </c>
      <c r="K998" s="320" t="s">
        <v>545</v>
      </c>
      <c r="L998" s="316">
        <f t="shared" si="25"/>
        <v>997</v>
      </c>
      <c r="V998" s="316" t="str">
        <f t="shared" si="24"/>
        <v xml:space="preserve"> </v>
      </c>
      <c r="X998" s="316" t="s">
        <v>965</v>
      </c>
    </row>
    <row r="999" spans="1:24">
      <c r="A999" s="320" t="s">
        <v>907</v>
      </c>
      <c r="B999" s="320" t="s">
        <v>908</v>
      </c>
      <c r="C999" s="320" t="s">
        <v>589</v>
      </c>
      <c r="D999" s="320" t="s">
        <v>694</v>
      </c>
      <c r="E999" s="320">
        <v>0.86</v>
      </c>
      <c r="F999" s="320" t="s">
        <v>162</v>
      </c>
      <c r="G999" s="320" t="s">
        <v>1168</v>
      </c>
      <c r="H999" s="320" t="s">
        <v>516</v>
      </c>
      <c r="I999" s="321">
        <v>100</v>
      </c>
      <c r="J999" s="320">
        <v>2012</v>
      </c>
      <c r="K999" s="320" t="s">
        <v>545</v>
      </c>
      <c r="L999" s="316">
        <f t="shared" si="25"/>
        <v>998</v>
      </c>
      <c r="V999" s="316" t="str">
        <f t="shared" si="24"/>
        <v xml:space="preserve"> </v>
      </c>
      <c r="X999" s="316" t="s">
        <v>965</v>
      </c>
    </row>
    <row r="1000" spans="1:24">
      <c r="A1000" s="320" t="s">
        <v>928</v>
      </c>
      <c r="B1000" s="320" t="s">
        <v>923</v>
      </c>
      <c r="C1000" s="320" t="s">
        <v>504</v>
      </c>
      <c r="D1000" s="320" t="s">
        <v>484</v>
      </c>
      <c r="E1000" s="320">
        <v>0.91200000000000003</v>
      </c>
      <c r="F1000" s="320" t="s">
        <v>162</v>
      </c>
      <c r="G1000" s="320" t="s">
        <v>1168</v>
      </c>
      <c r="H1000" s="320" t="s">
        <v>516</v>
      </c>
      <c r="I1000" s="321">
        <v>100</v>
      </c>
      <c r="J1000" s="320">
        <v>2012</v>
      </c>
      <c r="K1000" s="320" t="s">
        <v>545</v>
      </c>
      <c r="L1000" s="316">
        <f t="shared" si="25"/>
        <v>999</v>
      </c>
      <c r="V1000" s="316" t="str">
        <f t="shared" si="24"/>
        <v xml:space="preserve"> </v>
      </c>
      <c r="X1000" s="316" t="s">
        <v>965</v>
      </c>
    </row>
    <row r="1001" spans="1:24">
      <c r="A1001" s="320" t="s">
        <v>766</v>
      </c>
      <c r="B1001" s="320" t="s">
        <v>767</v>
      </c>
      <c r="C1001" s="320" t="s">
        <v>589</v>
      </c>
      <c r="D1001" s="320" t="s">
        <v>514</v>
      </c>
      <c r="E1001" s="320">
        <v>0.92</v>
      </c>
      <c r="F1001" s="320" t="s">
        <v>162</v>
      </c>
      <c r="G1001" s="320" t="s">
        <v>1168</v>
      </c>
      <c r="H1001" s="320" t="s">
        <v>516</v>
      </c>
      <c r="I1001" s="321">
        <v>100</v>
      </c>
      <c r="J1001" s="320">
        <v>2012</v>
      </c>
      <c r="K1001" s="320" t="s">
        <v>545</v>
      </c>
      <c r="L1001" s="316">
        <f t="shared" si="25"/>
        <v>1000</v>
      </c>
      <c r="V1001" s="316" t="str">
        <f t="shared" si="24"/>
        <v xml:space="preserve"> </v>
      </c>
      <c r="X1001" s="316" t="s">
        <v>965</v>
      </c>
    </row>
    <row r="1002" spans="1:24">
      <c r="A1002" s="320" t="s">
        <v>834</v>
      </c>
      <c r="B1002" s="320" t="s">
        <v>833</v>
      </c>
      <c r="C1002" s="320" t="s">
        <v>589</v>
      </c>
      <c r="D1002" s="320" t="s">
        <v>484</v>
      </c>
      <c r="E1002" s="320">
        <v>0.88100000000000001</v>
      </c>
      <c r="F1002" s="320" t="s">
        <v>162</v>
      </c>
      <c r="G1002" s="320" t="s">
        <v>1168</v>
      </c>
      <c r="H1002" s="320" t="s">
        <v>516</v>
      </c>
      <c r="I1002" s="321">
        <v>100</v>
      </c>
      <c r="J1002" s="320">
        <v>2012</v>
      </c>
      <c r="K1002" s="320" t="s">
        <v>545</v>
      </c>
      <c r="L1002" s="316">
        <f t="shared" si="25"/>
        <v>1001</v>
      </c>
      <c r="V1002" s="316" t="str">
        <f t="shared" si="24"/>
        <v xml:space="preserve"> </v>
      </c>
      <c r="X1002" s="316" t="s">
        <v>965</v>
      </c>
    </row>
    <row r="1003" spans="1:24">
      <c r="A1003" s="320" t="s">
        <v>768</v>
      </c>
      <c r="B1003" s="320" t="s">
        <v>767</v>
      </c>
      <c r="C1003" s="320" t="s">
        <v>589</v>
      </c>
      <c r="D1003" s="320" t="s">
        <v>514</v>
      </c>
      <c r="E1003" s="320">
        <v>0.92</v>
      </c>
      <c r="F1003" s="320" t="s">
        <v>162</v>
      </c>
      <c r="G1003" s="320" t="s">
        <v>1168</v>
      </c>
      <c r="H1003" s="320" t="s">
        <v>516</v>
      </c>
      <c r="I1003" s="321">
        <v>100</v>
      </c>
      <c r="J1003" s="320">
        <v>2012</v>
      </c>
      <c r="K1003" s="320" t="s">
        <v>545</v>
      </c>
      <c r="L1003" s="316">
        <f t="shared" si="25"/>
        <v>1002</v>
      </c>
      <c r="V1003" s="316" t="str">
        <f t="shared" si="24"/>
        <v xml:space="preserve"> </v>
      </c>
      <c r="X1003" s="316" t="s">
        <v>965</v>
      </c>
    </row>
    <row r="1004" spans="1:24">
      <c r="A1004" s="320" t="s">
        <v>673</v>
      </c>
      <c r="B1004" s="320" t="s">
        <v>672</v>
      </c>
      <c r="C1004" s="320" t="s">
        <v>589</v>
      </c>
      <c r="D1004" s="320" t="s">
        <v>514</v>
      </c>
      <c r="E1004" s="320">
        <v>0.89700000000000002</v>
      </c>
      <c r="F1004" s="320" t="s">
        <v>162</v>
      </c>
      <c r="G1004" s="320" t="s">
        <v>1168</v>
      </c>
      <c r="H1004" s="320" t="s">
        <v>516</v>
      </c>
      <c r="I1004" s="321">
        <v>100</v>
      </c>
      <c r="J1004" s="320">
        <v>2012</v>
      </c>
      <c r="K1004" s="320" t="s">
        <v>545</v>
      </c>
      <c r="L1004" s="316">
        <f t="shared" si="25"/>
        <v>1003</v>
      </c>
      <c r="V1004" s="316" t="str">
        <f t="shared" si="24"/>
        <v xml:space="preserve"> </v>
      </c>
      <c r="X1004" s="316" t="s">
        <v>965</v>
      </c>
    </row>
    <row r="1005" spans="1:24">
      <c r="A1005" s="320" t="s">
        <v>682</v>
      </c>
      <c r="B1005" s="320" t="s">
        <v>683</v>
      </c>
      <c r="C1005" s="320" t="s">
        <v>589</v>
      </c>
      <c r="D1005" s="320" t="s">
        <v>514</v>
      </c>
      <c r="E1005" s="320">
        <v>0.83099999999999996</v>
      </c>
      <c r="F1005" s="320" t="s">
        <v>162</v>
      </c>
      <c r="G1005" s="320" t="s">
        <v>1168</v>
      </c>
      <c r="H1005" s="320" t="s">
        <v>516</v>
      </c>
      <c r="I1005" s="321">
        <v>100</v>
      </c>
      <c r="J1005" s="320">
        <v>2012</v>
      </c>
      <c r="K1005" s="320" t="s">
        <v>545</v>
      </c>
      <c r="L1005" s="316">
        <f t="shared" si="25"/>
        <v>1004</v>
      </c>
      <c r="V1005" s="316" t="str">
        <f t="shared" si="24"/>
        <v xml:space="preserve"> </v>
      </c>
      <c r="X1005" s="316" t="s">
        <v>965</v>
      </c>
    </row>
    <row r="1006" spans="1:24">
      <c r="A1006" s="320" t="s">
        <v>1021</v>
      </c>
      <c r="B1006" s="320" t="s">
        <v>1020</v>
      </c>
      <c r="C1006" s="320" t="s">
        <v>853</v>
      </c>
      <c r="D1006" s="320" t="s">
        <v>496</v>
      </c>
      <c r="E1006" s="320">
        <v>0.66200000000000003</v>
      </c>
      <c r="F1006" s="320" t="s">
        <v>162</v>
      </c>
      <c r="G1006" s="320" t="s">
        <v>1168</v>
      </c>
      <c r="H1006" s="320" t="s">
        <v>516</v>
      </c>
      <c r="I1006" s="321">
        <v>100</v>
      </c>
      <c r="J1006" s="320">
        <v>2012</v>
      </c>
      <c r="K1006" s="320" t="s">
        <v>545</v>
      </c>
      <c r="L1006" s="316">
        <f t="shared" si="25"/>
        <v>1005</v>
      </c>
      <c r="V1006" s="316" t="str">
        <f t="shared" si="24"/>
        <v xml:space="preserve"> </v>
      </c>
      <c r="X1006" s="316" t="s">
        <v>965</v>
      </c>
    </row>
    <row r="1007" spans="1:24">
      <c r="A1007" s="320" t="s">
        <v>726</v>
      </c>
      <c r="B1007" s="320" t="s">
        <v>513</v>
      </c>
      <c r="C1007" s="320" t="s">
        <v>510</v>
      </c>
      <c r="D1007" s="320" t="s">
        <v>518</v>
      </c>
      <c r="E1007" s="320">
        <v>0.91100000000000003</v>
      </c>
      <c r="F1007" s="320" t="s">
        <v>162</v>
      </c>
      <c r="G1007" s="320" t="s">
        <v>1168</v>
      </c>
      <c r="H1007" s="320" t="s">
        <v>516</v>
      </c>
      <c r="I1007" s="321">
        <v>100</v>
      </c>
      <c r="J1007" s="320">
        <v>2012</v>
      </c>
      <c r="K1007" s="320" t="s">
        <v>545</v>
      </c>
      <c r="L1007" s="316">
        <f t="shared" si="25"/>
        <v>1006</v>
      </c>
      <c r="V1007" s="316" t="str">
        <f t="shared" si="24"/>
        <v xml:space="preserve"> </v>
      </c>
      <c r="X1007" s="316" t="s">
        <v>965</v>
      </c>
    </row>
    <row r="1008" spans="1:24">
      <c r="A1008" s="320" t="s">
        <v>929</v>
      </c>
      <c r="B1008" s="320" t="s">
        <v>923</v>
      </c>
      <c r="C1008" s="320" t="s">
        <v>504</v>
      </c>
      <c r="D1008" s="320" t="s">
        <v>484</v>
      </c>
      <c r="E1008" s="320">
        <v>0.91200000000000003</v>
      </c>
      <c r="F1008" s="320" t="s">
        <v>162</v>
      </c>
      <c r="G1008" s="320" t="s">
        <v>1168</v>
      </c>
      <c r="H1008" s="320" t="s">
        <v>516</v>
      </c>
      <c r="I1008" s="321">
        <v>100</v>
      </c>
      <c r="J1008" s="320">
        <v>2012</v>
      </c>
      <c r="K1008" s="320" t="s">
        <v>545</v>
      </c>
      <c r="L1008" s="316">
        <f t="shared" si="25"/>
        <v>1007</v>
      </c>
      <c r="V1008" s="316" t="str">
        <f t="shared" si="24"/>
        <v xml:space="preserve"> </v>
      </c>
      <c r="X1008" s="316" t="s">
        <v>965</v>
      </c>
    </row>
    <row r="1009" spans="1:24">
      <c r="A1009" s="320" t="s">
        <v>930</v>
      </c>
      <c r="B1009" s="320" t="s">
        <v>923</v>
      </c>
      <c r="C1009" s="320" t="s">
        <v>504</v>
      </c>
      <c r="D1009" s="320" t="s">
        <v>484</v>
      </c>
      <c r="E1009" s="320">
        <v>0.91200000000000003</v>
      </c>
      <c r="F1009" s="320" t="s">
        <v>162</v>
      </c>
      <c r="G1009" s="320" t="s">
        <v>1168</v>
      </c>
      <c r="H1009" s="320" t="s">
        <v>516</v>
      </c>
      <c r="I1009" s="321">
        <v>100</v>
      </c>
      <c r="J1009" s="320">
        <v>2012</v>
      </c>
      <c r="K1009" s="320" t="s">
        <v>545</v>
      </c>
      <c r="L1009" s="316">
        <f t="shared" si="25"/>
        <v>1008</v>
      </c>
      <c r="V1009" s="316" t="str">
        <f t="shared" si="24"/>
        <v xml:space="preserve"> </v>
      </c>
      <c r="X1009" s="316" t="s">
        <v>965</v>
      </c>
    </row>
    <row r="1010" spans="1:24">
      <c r="A1010" s="320" t="s">
        <v>931</v>
      </c>
      <c r="B1010" s="320" t="s">
        <v>923</v>
      </c>
      <c r="C1010" s="320" t="s">
        <v>504</v>
      </c>
      <c r="D1010" s="320" t="s">
        <v>484</v>
      </c>
      <c r="E1010" s="320">
        <v>0.91200000000000003</v>
      </c>
      <c r="F1010" s="320" t="s">
        <v>162</v>
      </c>
      <c r="G1010" s="320" t="s">
        <v>1168</v>
      </c>
      <c r="H1010" s="320" t="s">
        <v>516</v>
      </c>
      <c r="I1010" s="321">
        <v>100</v>
      </c>
      <c r="J1010" s="320">
        <v>2012</v>
      </c>
      <c r="K1010" s="320" t="s">
        <v>545</v>
      </c>
      <c r="L1010" s="316">
        <f t="shared" si="25"/>
        <v>1009</v>
      </c>
      <c r="V1010" s="316" t="str">
        <f t="shared" si="24"/>
        <v xml:space="preserve"> </v>
      </c>
      <c r="X1010" s="316" t="s">
        <v>965</v>
      </c>
    </row>
    <row r="1011" spans="1:24">
      <c r="A1011" s="320" t="s">
        <v>932</v>
      </c>
      <c r="B1011" s="320" t="s">
        <v>923</v>
      </c>
      <c r="C1011" s="320" t="s">
        <v>504</v>
      </c>
      <c r="D1011" s="320" t="s">
        <v>518</v>
      </c>
      <c r="E1011" s="320">
        <v>0.91200000000000003</v>
      </c>
      <c r="F1011" s="320" t="s">
        <v>162</v>
      </c>
      <c r="G1011" s="320" t="s">
        <v>1168</v>
      </c>
      <c r="H1011" s="320" t="s">
        <v>516</v>
      </c>
      <c r="I1011" s="321">
        <v>100</v>
      </c>
      <c r="J1011" s="320">
        <v>2012</v>
      </c>
      <c r="K1011" s="320" t="s">
        <v>545</v>
      </c>
      <c r="L1011" s="316">
        <f t="shared" si="25"/>
        <v>1010</v>
      </c>
      <c r="V1011" s="316" t="str">
        <f t="shared" si="24"/>
        <v xml:space="preserve"> </v>
      </c>
      <c r="X1011" s="316" t="s">
        <v>965</v>
      </c>
    </row>
    <row r="1012" spans="1:24">
      <c r="A1012" s="320" t="s">
        <v>727</v>
      </c>
      <c r="B1012" s="320" t="s">
        <v>513</v>
      </c>
      <c r="C1012" s="320" t="s">
        <v>510</v>
      </c>
      <c r="D1012" s="320" t="s">
        <v>694</v>
      </c>
      <c r="E1012" s="320">
        <v>0.91100000000000003</v>
      </c>
      <c r="F1012" s="320" t="s">
        <v>162</v>
      </c>
      <c r="G1012" s="320" t="s">
        <v>1168</v>
      </c>
      <c r="H1012" s="320" t="s">
        <v>516</v>
      </c>
      <c r="I1012" s="321">
        <v>100</v>
      </c>
      <c r="J1012" s="320">
        <v>2012</v>
      </c>
      <c r="K1012" s="320" t="s">
        <v>545</v>
      </c>
      <c r="L1012" s="316">
        <f t="shared" si="25"/>
        <v>1011</v>
      </c>
      <c r="V1012" s="316" t="str">
        <f t="shared" si="24"/>
        <v xml:space="preserve"> </v>
      </c>
      <c r="X1012" s="316" t="s">
        <v>965</v>
      </c>
    </row>
    <row r="1013" spans="1:24">
      <c r="A1013" s="320" t="s">
        <v>676</v>
      </c>
      <c r="B1013" s="320" t="s">
        <v>677</v>
      </c>
      <c r="C1013" s="320" t="s">
        <v>589</v>
      </c>
      <c r="D1013" s="320" t="s">
        <v>514</v>
      </c>
      <c r="E1013" s="320">
        <v>0.90100000000000002</v>
      </c>
      <c r="F1013" s="320" t="s">
        <v>162</v>
      </c>
      <c r="G1013" s="320" t="s">
        <v>1168</v>
      </c>
      <c r="H1013" s="320" t="s">
        <v>516</v>
      </c>
      <c r="I1013" s="321">
        <v>100</v>
      </c>
      <c r="J1013" s="320">
        <v>2012</v>
      </c>
      <c r="K1013" s="320" t="s">
        <v>545</v>
      </c>
      <c r="L1013" s="316">
        <f t="shared" si="25"/>
        <v>1012</v>
      </c>
      <c r="V1013" s="316" t="str">
        <f t="shared" si="24"/>
        <v xml:space="preserve"> </v>
      </c>
      <c r="X1013" s="316" t="s">
        <v>965</v>
      </c>
    </row>
    <row r="1014" spans="1:24">
      <c r="A1014" s="320" t="s">
        <v>512</v>
      </c>
      <c r="B1014" s="320" t="s">
        <v>513</v>
      </c>
      <c r="C1014" s="320" t="s">
        <v>510</v>
      </c>
      <c r="D1014" s="320" t="s">
        <v>514</v>
      </c>
      <c r="E1014" s="320">
        <v>0.91100000000000003</v>
      </c>
      <c r="F1014" s="320" t="s">
        <v>162</v>
      </c>
      <c r="G1014" s="320" t="s">
        <v>1168</v>
      </c>
      <c r="H1014" s="320" t="s">
        <v>516</v>
      </c>
      <c r="I1014" s="321">
        <v>100</v>
      </c>
      <c r="J1014" s="320">
        <v>2012</v>
      </c>
      <c r="K1014" s="320" t="s">
        <v>545</v>
      </c>
      <c r="L1014" s="316">
        <f t="shared" si="25"/>
        <v>1013</v>
      </c>
      <c r="V1014" s="316" t="str">
        <f t="shared" si="24"/>
        <v xml:space="preserve"> </v>
      </c>
      <c r="X1014" s="316" t="s">
        <v>965</v>
      </c>
    </row>
    <row r="1015" spans="1:24">
      <c r="A1015" s="320" t="s">
        <v>844</v>
      </c>
      <c r="B1015" s="320" t="s">
        <v>845</v>
      </c>
      <c r="C1015" s="320" t="s">
        <v>589</v>
      </c>
      <c r="D1015" s="320" t="s">
        <v>514</v>
      </c>
      <c r="E1015" s="320">
        <v>0.91600000000000004</v>
      </c>
      <c r="F1015" s="320" t="s">
        <v>162</v>
      </c>
      <c r="G1015" s="320" t="s">
        <v>1168</v>
      </c>
      <c r="H1015" s="320" t="s">
        <v>516</v>
      </c>
      <c r="I1015" s="321">
        <v>100</v>
      </c>
      <c r="J1015" s="320">
        <v>2012</v>
      </c>
      <c r="K1015" s="320" t="s">
        <v>545</v>
      </c>
      <c r="L1015" s="316">
        <f t="shared" si="25"/>
        <v>1014</v>
      </c>
      <c r="V1015" s="316" t="str">
        <f t="shared" si="24"/>
        <v xml:space="preserve"> </v>
      </c>
      <c r="X1015" s="316" t="s">
        <v>965</v>
      </c>
    </row>
    <row r="1016" spans="1:24">
      <c r="A1016" s="320" t="s">
        <v>728</v>
      </c>
      <c r="B1016" s="320" t="s">
        <v>513</v>
      </c>
      <c r="C1016" s="320" t="s">
        <v>510</v>
      </c>
      <c r="D1016" s="320" t="s">
        <v>518</v>
      </c>
      <c r="E1016" s="320">
        <v>0.91100000000000003</v>
      </c>
      <c r="F1016" s="320" t="s">
        <v>162</v>
      </c>
      <c r="G1016" s="320" t="s">
        <v>1168</v>
      </c>
      <c r="H1016" s="320" t="s">
        <v>516</v>
      </c>
      <c r="I1016" s="321">
        <v>100</v>
      </c>
      <c r="J1016" s="320">
        <v>2012</v>
      </c>
      <c r="K1016" s="320" t="s">
        <v>545</v>
      </c>
      <c r="L1016" s="316">
        <f t="shared" si="25"/>
        <v>1015</v>
      </c>
      <c r="V1016" s="316" t="str">
        <f t="shared" si="24"/>
        <v xml:space="preserve"> </v>
      </c>
      <c r="X1016" s="316" t="s">
        <v>965</v>
      </c>
    </row>
    <row r="1017" spans="1:24">
      <c r="A1017" s="320" t="s">
        <v>933</v>
      </c>
      <c r="B1017" s="320" t="s">
        <v>923</v>
      </c>
      <c r="C1017" s="320" t="s">
        <v>504</v>
      </c>
      <c r="D1017" s="320" t="s">
        <v>484</v>
      </c>
      <c r="E1017" s="320">
        <v>0.91200000000000003</v>
      </c>
      <c r="F1017" s="320" t="s">
        <v>162</v>
      </c>
      <c r="G1017" s="320" t="s">
        <v>1168</v>
      </c>
      <c r="H1017" s="320" t="s">
        <v>516</v>
      </c>
      <c r="I1017" s="321">
        <v>100</v>
      </c>
      <c r="J1017" s="320">
        <v>2012</v>
      </c>
      <c r="K1017" s="320" t="s">
        <v>545</v>
      </c>
      <c r="L1017" s="316">
        <f t="shared" si="25"/>
        <v>1016</v>
      </c>
      <c r="V1017" s="316" t="str">
        <f t="shared" si="24"/>
        <v xml:space="preserve"> </v>
      </c>
      <c r="X1017" s="316" t="s">
        <v>965</v>
      </c>
    </row>
    <row r="1018" spans="1:24">
      <c r="A1018" s="320" t="s">
        <v>587</v>
      </c>
      <c r="B1018" s="320" t="s">
        <v>588</v>
      </c>
      <c r="C1018" s="320" t="s">
        <v>589</v>
      </c>
      <c r="D1018" s="320" t="s">
        <v>518</v>
      </c>
      <c r="E1018" s="320">
        <v>0.91600000000000004</v>
      </c>
      <c r="F1018" s="320" t="s">
        <v>162</v>
      </c>
      <c r="G1018" s="320" t="s">
        <v>1168</v>
      </c>
      <c r="H1018" s="320" t="s">
        <v>516</v>
      </c>
      <c r="I1018" s="321">
        <v>100</v>
      </c>
      <c r="J1018" s="320">
        <v>2012</v>
      </c>
      <c r="K1018" s="320" t="s">
        <v>545</v>
      </c>
      <c r="L1018" s="316">
        <f t="shared" si="25"/>
        <v>1017</v>
      </c>
      <c r="V1018" s="316" t="str">
        <f t="shared" si="24"/>
        <v xml:space="preserve"> </v>
      </c>
      <c r="X1018" s="316" t="s">
        <v>965</v>
      </c>
    </row>
    <row r="1019" spans="1:24">
      <c r="A1019" s="320" t="s">
        <v>886</v>
      </c>
      <c r="B1019" s="320" t="s">
        <v>887</v>
      </c>
      <c r="C1019" s="320" t="s">
        <v>525</v>
      </c>
      <c r="D1019" s="320" t="s">
        <v>694</v>
      </c>
      <c r="E1019" s="320">
        <v>0.72199999999999998</v>
      </c>
      <c r="F1019" s="320" t="s">
        <v>162</v>
      </c>
      <c r="G1019" s="320" t="s">
        <v>1168</v>
      </c>
      <c r="H1019" s="320" t="s">
        <v>516</v>
      </c>
      <c r="I1019" s="321">
        <v>100</v>
      </c>
      <c r="J1019" s="320">
        <v>2012</v>
      </c>
      <c r="K1019" s="320" t="s">
        <v>545</v>
      </c>
      <c r="L1019" s="316">
        <f t="shared" si="25"/>
        <v>1018</v>
      </c>
      <c r="V1019" s="316" t="str">
        <f t="shared" ref="V1019:V1082" si="26">IF(H1019=$V$1,I1019," ")</f>
        <v xml:space="preserve"> </v>
      </c>
      <c r="X1019" s="316" t="s">
        <v>965</v>
      </c>
    </row>
    <row r="1020" spans="1:24">
      <c r="A1020" s="320" t="s">
        <v>614</v>
      </c>
      <c r="B1020" s="320" t="s">
        <v>615</v>
      </c>
      <c r="C1020" s="320" t="s">
        <v>589</v>
      </c>
      <c r="D1020" s="320" t="s">
        <v>518</v>
      </c>
      <c r="E1020" s="320">
        <v>0.89200000000000002</v>
      </c>
      <c r="F1020" s="320" t="s">
        <v>162</v>
      </c>
      <c r="G1020" s="320" t="s">
        <v>1168</v>
      </c>
      <c r="H1020" s="320" t="s">
        <v>516</v>
      </c>
      <c r="I1020" s="321">
        <v>100</v>
      </c>
      <c r="J1020" s="320">
        <v>2012</v>
      </c>
      <c r="K1020" s="320" t="s">
        <v>545</v>
      </c>
      <c r="L1020" s="316">
        <f t="shared" si="25"/>
        <v>1019</v>
      </c>
      <c r="V1020" s="316" t="str">
        <f t="shared" si="26"/>
        <v xml:space="preserve"> </v>
      </c>
      <c r="X1020" s="316" t="s">
        <v>965</v>
      </c>
    </row>
    <row r="1021" spans="1:24">
      <c r="A1021" s="320" t="s">
        <v>835</v>
      </c>
      <c r="B1021" s="320" t="s">
        <v>833</v>
      </c>
      <c r="C1021" s="320" t="s">
        <v>589</v>
      </c>
      <c r="D1021" s="320" t="s">
        <v>514</v>
      </c>
      <c r="E1021" s="320">
        <v>0.88100000000000001</v>
      </c>
      <c r="F1021" s="320" t="s">
        <v>162</v>
      </c>
      <c r="G1021" s="320" t="s">
        <v>1168</v>
      </c>
      <c r="H1021" s="320" t="s">
        <v>516</v>
      </c>
      <c r="I1021" s="321">
        <v>100</v>
      </c>
      <c r="J1021" s="320">
        <v>2012</v>
      </c>
      <c r="K1021" s="320" t="s">
        <v>545</v>
      </c>
      <c r="L1021" s="316">
        <f t="shared" si="25"/>
        <v>1020</v>
      </c>
      <c r="V1021" s="316" t="str">
        <f t="shared" si="26"/>
        <v xml:space="preserve"> </v>
      </c>
      <c r="X1021" s="316" t="s">
        <v>965</v>
      </c>
    </row>
    <row r="1022" spans="1:24">
      <c r="A1022" s="320" t="s">
        <v>836</v>
      </c>
      <c r="B1022" s="320" t="s">
        <v>833</v>
      </c>
      <c r="C1022" s="320" t="s">
        <v>589</v>
      </c>
      <c r="D1022" s="320" t="s">
        <v>514</v>
      </c>
      <c r="E1022" s="320">
        <v>0.88100000000000001</v>
      </c>
      <c r="F1022" s="320" t="s">
        <v>162</v>
      </c>
      <c r="G1022" s="320" t="s">
        <v>1168</v>
      </c>
      <c r="H1022" s="320" t="s">
        <v>516</v>
      </c>
      <c r="I1022" s="321">
        <v>100</v>
      </c>
      <c r="J1022" s="320">
        <v>2012</v>
      </c>
      <c r="K1022" s="320" t="s">
        <v>545</v>
      </c>
      <c r="L1022" s="316">
        <f t="shared" si="25"/>
        <v>1021</v>
      </c>
      <c r="V1022" s="316" t="str">
        <f t="shared" si="26"/>
        <v xml:space="preserve"> </v>
      </c>
      <c r="X1022" s="316" t="s">
        <v>965</v>
      </c>
    </row>
    <row r="1023" spans="1:24">
      <c r="A1023" s="320" t="s">
        <v>769</v>
      </c>
      <c r="B1023" s="320" t="s">
        <v>767</v>
      </c>
      <c r="C1023" s="320" t="s">
        <v>589</v>
      </c>
      <c r="D1023" s="320" t="s">
        <v>514</v>
      </c>
      <c r="E1023" s="320">
        <v>0.92</v>
      </c>
      <c r="F1023" s="320" t="s">
        <v>162</v>
      </c>
      <c r="G1023" s="320" t="s">
        <v>1168</v>
      </c>
      <c r="H1023" s="320" t="s">
        <v>516</v>
      </c>
      <c r="I1023" s="321">
        <v>100</v>
      </c>
      <c r="J1023" s="320">
        <v>2012</v>
      </c>
      <c r="K1023" s="320" t="s">
        <v>545</v>
      </c>
      <c r="L1023" s="316">
        <f t="shared" si="25"/>
        <v>1022</v>
      </c>
      <c r="V1023" s="316" t="str">
        <f t="shared" si="26"/>
        <v xml:space="preserve"> </v>
      </c>
      <c r="X1023" s="316" t="s">
        <v>965</v>
      </c>
    </row>
    <row r="1024" spans="1:24">
      <c r="A1024" s="320" t="s">
        <v>729</v>
      </c>
      <c r="B1024" s="320" t="s">
        <v>513</v>
      </c>
      <c r="C1024" s="320" t="s">
        <v>510</v>
      </c>
      <c r="D1024" s="320" t="s">
        <v>518</v>
      </c>
      <c r="E1024" s="320">
        <v>0.91100000000000003</v>
      </c>
      <c r="F1024" s="320" t="s">
        <v>162</v>
      </c>
      <c r="G1024" s="320" t="s">
        <v>1168</v>
      </c>
      <c r="H1024" s="320" t="s">
        <v>516</v>
      </c>
      <c r="I1024" s="321">
        <v>100</v>
      </c>
      <c r="J1024" s="320">
        <v>2012</v>
      </c>
      <c r="K1024" s="320" t="s">
        <v>545</v>
      </c>
      <c r="L1024" s="316">
        <f t="shared" si="25"/>
        <v>1023</v>
      </c>
      <c r="V1024" s="316" t="str">
        <f t="shared" si="26"/>
        <v xml:space="preserve"> </v>
      </c>
      <c r="X1024" s="316" t="s">
        <v>965</v>
      </c>
    </row>
    <row r="1025" spans="1:24">
      <c r="A1025" s="320" t="s">
        <v>934</v>
      </c>
      <c r="B1025" s="320" t="s">
        <v>923</v>
      </c>
      <c r="C1025" s="320" t="s">
        <v>504</v>
      </c>
      <c r="D1025" s="320" t="s">
        <v>484</v>
      </c>
      <c r="E1025" s="320">
        <v>0.91200000000000003</v>
      </c>
      <c r="F1025" s="320" t="s">
        <v>162</v>
      </c>
      <c r="G1025" s="320" t="s">
        <v>1168</v>
      </c>
      <c r="H1025" s="320" t="s">
        <v>516</v>
      </c>
      <c r="I1025" s="321">
        <v>100</v>
      </c>
      <c r="J1025" s="320">
        <v>2012</v>
      </c>
      <c r="K1025" s="320" t="s">
        <v>545</v>
      </c>
      <c r="L1025" s="316">
        <f t="shared" si="25"/>
        <v>1024</v>
      </c>
      <c r="V1025" s="316" t="str">
        <f t="shared" si="26"/>
        <v xml:space="preserve"> </v>
      </c>
      <c r="X1025" s="316" t="s">
        <v>965</v>
      </c>
    </row>
    <row r="1026" spans="1:24">
      <c r="A1026" s="320" t="s">
        <v>935</v>
      </c>
      <c r="B1026" s="320" t="s">
        <v>923</v>
      </c>
      <c r="C1026" s="320" t="s">
        <v>504</v>
      </c>
      <c r="D1026" s="320" t="s">
        <v>484</v>
      </c>
      <c r="E1026" s="320">
        <v>0.91200000000000003</v>
      </c>
      <c r="F1026" s="320" t="s">
        <v>162</v>
      </c>
      <c r="G1026" s="320" t="s">
        <v>1168</v>
      </c>
      <c r="H1026" s="320" t="s">
        <v>516</v>
      </c>
      <c r="I1026" s="321">
        <v>100</v>
      </c>
      <c r="J1026" s="320">
        <v>2012</v>
      </c>
      <c r="K1026" s="320" t="s">
        <v>545</v>
      </c>
      <c r="L1026" s="316">
        <f t="shared" si="25"/>
        <v>1025</v>
      </c>
      <c r="V1026" s="316" t="str">
        <f t="shared" si="26"/>
        <v xml:space="preserve"> </v>
      </c>
      <c r="X1026" s="316" t="s">
        <v>965</v>
      </c>
    </row>
    <row r="1027" spans="1:24">
      <c r="A1027" s="320" t="s">
        <v>936</v>
      </c>
      <c r="B1027" s="320" t="s">
        <v>923</v>
      </c>
      <c r="C1027" s="320" t="s">
        <v>504</v>
      </c>
      <c r="D1027" s="320" t="s">
        <v>484</v>
      </c>
      <c r="E1027" s="320">
        <v>0.91200000000000003</v>
      </c>
      <c r="F1027" s="320" t="s">
        <v>162</v>
      </c>
      <c r="G1027" s="320" t="s">
        <v>1168</v>
      </c>
      <c r="H1027" s="320" t="s">
        <v>516</v>
      </c>
      <c r="I1027" s="321">
        <v>100</v>
      </c>
      <c r="J1027" s="320">
        <v>2012</v>
      </c>
      <c r="K1027" s="320" t="s">
        <v>545</v>
      </c>
      <c r="L1027" s="316">
        <f t="shared" ref="L1027:L1090" si="27">1+L1026</f>
        <v>1026</v>
      </c>
      <c r="V1027" s="316" t="str">
        <f t="shared" si="26"/>
        <v xml:space="preserve"> </v>
      </c>
      <c r="X1027" s="316" t="s">
        <v>965</v>
      </c>
    </row>
    <row r="1028" spans="1:24">
      <c r="A1028" s="320" t="s">
        <v>937</v>
      </c>
      <c r="B1028" s="320" t="s">
        <v>923</v>
      </c>
      <c r="C1028" s="320" t="s">
        <v>504</v>
      </c>
      <c r="D1028" s="320" t="s">
        <v>484</v>
      </c>
      <c r="E1028" s="320">
        <v>0.91200000000000003</v>
      </c>
      <c r="F1028" s="320" t="s">
        <v>162</v>
      </c>
      <c r="G1028" s="320" t="s">
        <v>1168</v>
      </c>
      <c r="H1028" s="320" t="s">
        <v>516</v>
      </c>
      <c r="I1028" s="321">
        <v>100</v>
      </c>
      <c r="J1028" s="320">
        <v>2012</v>
      </c>
      <c r="K1028" s="320" t="s">
        <v>545</v>
      </c>
      <c r="L1028" s="316">
        <f t="shared" si="27"/>
        <v>1027</v>
      </c>
      <c r="V1028" s="316" t="str">
        <f t="shared" si="26"/>
        <v xml:space="preserve"> </v>
      </c>
      <c r="X1028" s="316" t="s">
        <v>965</v>
      </c>
    </row>
    <row r="1029" spans="1:24">
      <c r="A1029" s="320" t="s">
        <v>938</v>
      </c>
      <c r="B1029" s="320" t="s">
        <v>923</v>
      </c>
      <c r="C1029" s="320" t="s">
        <v>504</v>
      </c>
      <c r="D1029" s="320" t="s">
        <v>484</v>
      </c>
      <c r="E1029" s="320">
        <v>0.91200000000000003</v>
      </c>
      <c r="F1029" s="320" t="s">
        <v>162</v>
      </c>
      <c r="G1029" s="320" t="s">
        <v>1168</v>
      </c>
      <c r="H1029" s="320" t="s">
        <v>516</v>
      </c>
      <c r="I1029" s="321">
        <v>100</v>
      </c>
      <c r="J1029" s="320">
        <v>2012</v>
      </c>
      <c r="K1029" s="320" t="s">
        <v>545</v>
      </c>
      <c r="L1029" s="316">
        <f t="shared" si="27"/>
        <v>1028</v>
      </c>
      <c r="V1029" s="316" t="str">
        <f t="shared" si="26"/>
        <v xml:space="preserve"> </v>
      </c>
      <c r="X1029" s="316" t="s">
        <v>965</v>
      </c>
    </row>
    <row r="1030" spans="1:24">
      <c r="A1030" s="320" t="s">
        <v>590</v>
      </c>
      <c r="B1030" s="320" t="s">
        <v>588</v>
      </c>
      <c r="C1030" s="320" t="s">
        <v>589</v>
      </c>
      <c r="D1030" s="320" t="s">
        <v>518</v>
      </c>
      <c r="E1030" s="320">
        <v>0.91600000000000004</v>
      </c>
      <c r="F1030" s="320" t="s">
        <v>162</v>
      </c>
      <c r="G1030" s="320" t="s">
        <v>1168</v>
      </c>
      <c r="H1030" s="320" t="s">
        <v>516</v>
      </c>
      <c r="I1030" s="321">
        <v>100</v>
      </c>
      <c r="J1030" s="320">
        <v>2012</v>
      </c>
      <c r="K1030" s="320" t="s">
        <v>545</v>
      </c>
      <c r="L1030" s="316">
        <f t="shared" si="27"/>
        <v>1029</v>
      </c>
      <c r="V1030" s="316" t="str">
        <f t="shared" si="26"/>
        <v xml:space="preserve"> </v>
      </c>
      <c r="X1030" s="316" t="s">
        <v>965</v>
      </c>
    </row>
    <row r="1031" spans="1:24">
      <c r="A1031" s="320" t="s">
        <v>888</v>
      </c>
      <c r="B1031" s="320" t="s">
        <v>887</v>
      </c>
      <c r="C1031" s="320" t="s">
        <v>525</v>
      </c>
      <c r="D1031" s="320" t="s">
        <v>694</v>
      </c>
      <c r="E1031" s="320">
        <v>0.72199999999999998</v>
      </c>
      <c r="F1031" s="320" t="s">
        <v>162</v>
      </c>
      <c r="G1031" s="320" t="s">
        <v>1168</v>
      </c>
      <c r="H1031" s="320" t="s">
        <v>516</v>
      </c>
      <c r="I1031" s="321">
        <v>100</v>
      </c>
      <c r="J1031" s="320">
        <v>2012</v>
      </c>
      <c r="K1031" s="320" t="s">
        <v>545</v>
      </c>
      <c r="L1031" s="316">
        <f t="shared" si="27"/>
        <v>1030</v>
      </c>
      <c r="V1031" s="316" t="str">
        <f t="shared" si="26"/>
        <v xml:space="preserve"> </v>
      </c>
      <c r="X1031" s="316" t="s">
        <v>965</v>
      </c>
    </row>
    <row r="1032" spans="1:24">
      <c r="A1032" s="320" t="s">
        <v>633</v>
      </c>
      <c r="B1032" s="320" t="s">
        <v>634</v>
      </c>
      <c r="C1032" s="320" t="s">
        <v>589</v>
      </c>
      <c r="D1032" s="320" t="s">
        <v>514</v>
      </c>
      <c r="E1032" s="320">
        <v>0.91300000000000003</v>
      </c>
      <c r="F1032" s="320" t="s">
        <v>162</v>
      </c>
      <c r="G1032" s="320" t="s">
        <v>1168</v>
      </c>
      <c r="H1032" s="320" t="s">
        <v>516</v>
      </c>
      <c r="I1032" s="321">
        <v>100</v>
      </c>
      <c r="J1032" s="320">
        <v>2012</v>
      </c>
      <c r="K1032" s="320" t="s">
        <v>545</v>
      </c>
      <c r="L1032" s="316">
        <f t="shared" si="27"/>
        <v>1031</v>
      </c>
      <c r="V1032" s="316" t="str">
        <f t="shared" si="26"/>
        <v xml:space="preserve"> </v>
      </c>
      <c r="X1032" s="316" t="s">
        <v>965</v>
      </c>
    </row>
    <row r="1033" spans="1:24">
      <c r="A1033" s="320" t="s">
        <v>674</v>
      </c>
      <c r="B1033" s="320" t="s">
        <v>672</v>
      </c>
      <c r="C1033" s="320" t="s">
        <v>589</v>
      </c>
      <c r="D1033" s="320" t="s">
        <v>514</v>
      </c>
      <c r="E1033" s="320">
        <v>0.89700000000000002</v>
      </c>
      <c r="F1033" s="320" t="s">
        <v>162</v>
      </c>
      <c r="G1033" s="320" t="s">
        <v>1168</v>
      </c>
      <c r="H1033" s="320" t="s">
        <v>516</v>
      </c>
      <c r="I1033" s="321">
        <v>100</v>
      </c>
      <c r="J1033" s="320">
        <v>2012</v>
      </c>
      <c r="K1033" s="320" t="s">
        <v>545</v>
      </c>
      <c r="L1033" s="316">
        <f t="shared" si="27"/>
        <v>1032</v>
      </c>
      <c r="V1033" s="316" t="str">
        <f t="shared" si="26"/>
        <v xml:space="preserve"> </v>
      </c>
      <c r="X1033" s="316" t="s">
        <v>965</v>
      </c>
    </row>
    <row r="1034" spans="1:24">
      <c r="A1034" s="320" t="s">
        <v>846</v>
      </c>
      <c r="B1034" s="320" t="s">
        <v>847</v>
      </c>
      <c r="C1034" s="320" t="s">
        <v>589</v>
      </c>
      <c r="D1034" s="320" t="s">
        <v>514</v>
      </c>
      <c r="E1034" s="320">
        <v>0.875</v>
      </c>
      <c r="F1034" s="320" t="s">
        <v>162</v>
      </c>
      <c r="G1034" s="320" t="s">
        <v>1168</v>
      </c>
      <c r="H1034" s="320" t="s">
        <v>516</v>
      </c>
      <c r="I1034" s="321">
        <v>100</v>
      </c>
      <c r="J1034" s="320">
        <v>2012</v>
      </c>
      <c r="K1034" s="320" t="s">
        <v>545</v>
      </c>
      <c r="L1034" s="316">
        <f t="shared" si="27"/>
        <v>1033</v>
      </c>
      <c r="V1034" s="316" t="str">
        <f t="shared" si="26"/>
        <v xml:space="preserve"> </v>
      </c>
      <c r="X1034" s="316" t="s">
        <v>965</v>
      </c>
    </row>
    <row r="1035" spans="1:24">
      <c r="A1035" s="320" t="s">
        <v>591</v>
      </c>
      <c r="B1035" s="320" t="s">
        <v>588</v>
      </c>
      <c r="C1035" s="320" t="s">
        <v>589</v>
      </c>
      <c r="D1035" s="320" t="s">
        <v>514</v>
      </c>
      <c r="E1035" s="320">
        <v>0.91600000000000004</v>
      </c>
      <c r="F1035" s="320" t="s">
        <v>162</v>
      </c>
      <c r="G1035" s="320" t="s">
        <v>1168</v>
      </c>
      <c r="H1035" s="320" t="s">
        <v>516</v>
      </c>
      <c r="I1035" s="321">
        <v>100</v>
      </c>
      <c r="J1035" s="320">
        <v>2012</v>
      </c>
      <c r="K1035" s="320" t="s">
        <v>545</v>
      </c>
      <c r="L1035" s="316">
        <f t="shared" si="27"/>
        <v>1034</v>
      </c>
      <c r="V1035" s="316" t="str">
        <f t="shared" si="26"/>
        <v xml:space="preserve"> </v>
      </c>
      <c r="X1035" s="316" t="s">
        <v>965</v>
      </c>
    </row>
    <row r="1036" spans="1:24">
      <c r="A1036" s="320" t="s">
        <v>666</v>
      </c>
      <c r="B1036" s="320" t="s">
        <v>667</v>
      </c>
      <c r="C1036" s="320" t="s">
        <v>589</v>
      </c>
      <c r="D1036" s="320" t="s">
        <v>518</v>
      </c>
      <c r="E1036" s="320">
        <v>0.89500000000000002</v>
      </c>
      <c r="F1036" s="320" t="s">
        <v>162</v>
      </c>
      <c r="G1036" s="320" t="s">
        <v>1168</v>
      </c>
      <c r="H1036" s="320" t="s">
        <v>516</v>
      </c>
      <c r="I1036" s="321">
        <v>100</v>
      </c>
      <c r="J1036" s="320">
        <v>2012</v>
      </c>
      <c r="K1036" s="320" t="s">
        <v>545</v>
      </c>
      <c r="L1036" s="316">
        <f t="shared" si="27"/>
        <v>1035</v>
      </c>
      <c r="V1036" s="316" t="str">
        <f t="shared" si="26"/>
        <v xml:space="preserve"> </v>
      </c>
      <c r="X1036" s="316" t="s">
        <v>965</v>
      </c>
    </row>
    <row r="1037" spans="1:24">
      <c r="A1037" s="320" t="s">
        <v>939</v>
      </c>
      <c r="B1037" s="320" t="s">
        <v>923</v>
      </c>
      <c r="C1037" s="320" t="s">
        <v>504</v>
      </c>
      <c r="D1037" s="320" t="s">
        <v>518</v>
      </c>
      <c r="E1037" s="320">
        <v>0.91200000000000003</v>
      </c>
      <c r="F1037" s="320" t="s">
        <v>162</v>
      </c>
      <c r="G1037" s="320" t="s">
        <v>1168</v>
      </c>
      <c r="H1037" s="320" t="s">
        <v>516</v>
      </c>
      <c r="I1037" s="321">
        <v>100</v>
      </c>
      <c r="J1037" s="320">
        <v>2012</v>
      </c>
      <c r="K1037" s="320" t="s">
        <v>545</v>
      </c>
      <c r="L1037" s="316">
        <f t="shared" si="27"/>
        <v>1036</v>
      </c>
      <c r="V1037" s="316" t="str">
        <f t="shared" si="26"/>
        <v xml:space="preserve"> </v>
      </c>
      <c r="X1037" s="316" t="s">
        <v>965</v>
      </c>
    </row>
    <row r="1038" spans="1:24">
      <c r="A1038" s="320" t="s">
        <v>940</v>
      </c>
      <c r="B1038" s="320" t="s">
        <v>923</v>
      </c>
      <c r="C1038" s="320" t="s">
        <v>504</v>
      </c>
      <c r="D1038" s="320" t="s">
        <v>484</v>
      </c>
      <c r="E1038" s="320">
        <v>0.91200000000000003</v>
      </c>
      <c r="F1038" s="320" t="s">
        <v>162</v>
      </c>
      <c r="G1038" s="320" t="s">
        <v>1168</v>
      </c>
      <c r="H1038" s="320" t="s">
        <v>516</v>
      </c>
      <c r="I1038" s="321">
        <v>100</v>
      </c>
      <c r="J1038" s="320">
        <v>2012</v>
      </c>
      <c r="K1038" s="320" t="s">
        <v>545</v>
      </c>
      <c r="L1038" s="316">
        <f t="shared" si="27"/>
        <v>1037</v>
      </c>
      <c r="V1038" s="316" t="str">
        <f t="shared" si="26"/>
        <v xml:space="preserve"> </v>
      </c>
      <c r="X1038" s="316" t="s">
        <v>965</v>
      </c>
    </row>
    <row r="1039" spans="1:24">
      <c r="A1039" s="320" t="s">
        <v>770</v>
      </c>
      <c r="B1039" s="320" t="s">
        <v>767</v>
      </c>
      <c r="C1039" s="320" t="s">
        <v>589</v>
      </c>
      <c r="D1039" s="320" t="s">
        <v>514</v>
      </c>
      <c r="E1039" s="320">
        <v>0.92</v>
      </c>
      <c r="F1039" s="320" t="s">
        <v>162</v>
      </c>
      <c r="G1039" s="320" t="s">
        <v>1168</v>
      </c>
      <c r="H1039" s="320" t="s">
        <v>516</v>
      </c>
      <c r="I1039" s="321">
        <v>100</v>
      </c>
      <c r="J1039" s="320">
        <v>2012</v>
      </c>
      <c r="K1039" s="320" t="s">
        <v>545</v>
      </c>
      <c r="L1039" s="316">
        <f t="shared" si="27"/>
        <v>1038</v>
      </c>
      <c r="V1039" s="316" t="str">
        <f t="shared" si="26"/>
        <v xml:space="preserve"> </v>
      </c>
      <c r="X1039" s="316" t="s">
        <v>965</v>
      </c>
    </row>
    <row r="1040" spans="1:24">
      <c r="A1040" s="320" t="s">
        <v>616</v>
      </c>
      <c r="B1040" s="320" t="s">
        <v>615</v>
      </c>
      <c r="C1040" s="320" t="s">
        <v>589</v>
      </c>
      <c r="D1040" s="320" t="s">
        <v>518</v>
      </c>
      <c r="E1040" s="320">
        <v>0.89200000000000002</v>
      </c>
      <c r="F1040" s="320" t="s">
        <v>162</v>
      </c>
      <c r="G1040" s="320" t="s">
        <v>1168</v>
      </c>
      <c r="H1040" s="320" t="s">
        <v>516</v>
      </c>
      <c r="I1040" s="321">
        <v>100</v>
      </c>
      <c r="J1040" s="320">
        <v>2012</v>
      </c>
      <c r="K1040" s="320" t="s">
        <v>545</v>
      </c>
      <c r="L1040" s="316">
        <f t="shared" si="27"/>
        <v>1039</v>
      </c>
      <c r="V1040" s="316" t="str">
        <f t="shared" si="26"/>
        <v xml:space="preserve"> </v>
      </c>
      <c r="X1040" s="316" t="s">
        <v>965</v>
      </c>
    </row>
    <row r="1041" spans="1:24">
      <c r="A1041" s="320" t="s">
        <v>941</v>
      </c>
      <c r="B1041" s="320" t="s">
        <v>923</v>
      </c>
      <c r="C1041" s="320" t="s">
        <v>504</v>
      </c>
      <c r="D1041" s="320" t="s">
        <v>484</v>
      </c>
      <c r="E1041" s="320">
        <v>0.91200000000000003</v>
      </c>
      <c r="F1041" s="320" t="s">
        <v>162</v>
      </c>
      <c r="G1041" s="320" t="s">
        <v>1168</v>
      </c>
      <c r="H1041" s="320" t="s">
        <v>516</v>
      </c>
      <c r="I1041" s="321">
        <v>100</v>
      </c>
      <c r="J1041" s="320">
        <v>2012</v>
      </c>
      <c r="K1041" s="320" t="s">
        <v>545</v>
      </c>
      <c r="L1041" s="316">
        <f t="shared" si="27"/>
        <v>1040</v>
      </c>
      <c r="V1041" s="316" t="str">
        <f t="shared" si="26"/>
        <v xml:space="preserve"> </v>
      </c>
      <c r="X1041" s="316" t="s">
        <v>965</v>
      </c>
    </row>
    <row r="1042" spans="1:24">
      <c r="A1042" s="320" t="s">
        <v>942</v>
      </c>
      <c r="B1042" s="320" t="s">
        <v>923</v>
      </c>
      <c r="C1042" s="320" t="s">
        <v>504</v>
      </c>
      <c r="D1042" s="320" t="s">
        <v>484</v>
      </c>
      <c r="E1042" s="320">
        <v>0.91200000000000003</v>
      </c>
      <c r="F1042" s="320" t="s">
        <v>162</v>
      </c>
      <c r="G1042" s="320" t="s">
        <v>1168</v>
      </c>
      <c r="H1042" s="320" t="s">
        <v>516</v>
      </c>
      <c r="I1042" s="321">
        <v>100</v>
      </c>
      <c r="J1042" s="320">
        <v>2012</v>
      </c>
      <c r="K1042" s="320" t="s">
        <v>545</v>
      </c>
      <c r="L1042" s="316">
        <f t="shared" si="27"/>
        <v>1041</v>
      </c>
      <c r="V1042" s="316" t="str">
        <f t="shared" si="26"/>
        <v xml:space="preserve"> </v>
      </c>
      <c r="X1042" s="316" t="s">
        <v>965</v>
      </c>
    </row>
    <row r="1043" spans="1:24">
      <c r="A1043" s="320" t="s">
        <v>592</v>
      </c>
      <c r="B1043" s="320" t="s">
        <v>588</v>
      </c>
      <c r="C1043" s="320" t="s">
        <v>589</v>
      </c>
      <c r="D1043" s="320" t="s">
        <v>518</v>
      </c>
      <c r="E1043" s="320">
        <v>0.91600000000000004</v>
      </c>
      <c r="F1043" s="320" t="s">
        <v>162</v>
      </c>
      <c r="G1043" s="320" t="s">
        <v>1168</v>
      </c>
      <c r="H1043" s="320" t="s">
        <v>516</v>
      </c>
      <c r="I1043" s="321">
        <v>100</v>
      </c>
      <c r="J1043" s="320">
        <v>2012</v>
      </c>
      <c r="K1043" s="320" t="s">
        <v>545</v>
      </c>
      <c r="L1043" s="316">
        <f t="shared" si="27"/>
        <v>1042</v>
      </c>
      <c r="V1043" s="316" t="str">
        <f t="shared" si="26"/>
        <v xml:space="preserve"> </v>
      </c>
      <c r="X1043" s="316" t="s">
        <v>965</v>
      </c>
    </row>
    <row r="1044" spans="1:24">
      <c r="A1044" s="320" t="s">
        <v>943</v>
      </c>
      <c r="B1044" s="320" t="s">
        <v>923</v>
      </c>
      <c r="C1044" s="320" t="s">
        <v>504</v>
      </c>
      <c r="D1044" s="320" t="s">
        <v>518</v>
      </c>
      <c r="E1044" s="320">
        <v>0.91200000000000003</v>
      </c>
      <c r="F1044" s="320" t="s">
        <v>162</v>
      </c>
      <c r="G1044" s="320" t="s">
        <v>1168</v>
      </c>
      <c r="H1044" s="320" t="s">
        <v>516</v>
      </c>
      <c r="I1044" s="321">
        <v>100</v>
      </c>
      <c r="J1044" s="320">
        <v>2012</v>
      </c>
      <c r="K1044" s="320" t="s">
        <v>545</v>
      </c>
      <c r="L1044" s="316">
        <f t="shared" si="27"/>
        <v>1043</v>
      </c>
      <c r="V1044" s="316" t="str">
        <f t="shared" si="26"/>
        <v xml:space="preserve"> </v>
      </c>
      <c r="X1044" s="316" t="s">
        <v>965</v>
      </c>
    </row>
    <row r="1045" spans="1:24">
      <c r="A1045" s="320" t="s">
        <v>889</v>
      </c>
      <c r="B1045" s="320" t="s">
        <v>887</v>
      </c>
      <c r="C1045" s="320" t="s">
        <v>525</v>
      </c>
      <c r="D1045" s="320" t="s">
        <v>694</v>
      </c>
      <c r="E1045" s="320">
        <v>0.72199999999999998</v>
      </c>
      <c r="F1045" s="320" t="s">
        <v>162</v>
      </c>
      <c r="G1045" s="320" t="s">
        <v>1168</v>
      </c>
      <c r="H1045" s="320" t="s">
        <v>516</v>
      </c>
      <c r="I1045" s="321">
        <v>100</v>
      </c>
      <c r="J1045" s="320">
        <v>2012</v>
      </c>
      <c r="K1045" s="320" t="s">
        <v>545</v>
      </c>
      <c r="L1045" s="316">
        <f t="shared" si="27"/>
        <v>1044</v>
      </c>
      <c r="V1045" s="316" t="str">
        <f t="shared" si="26"/>
        <v xml:space="preserve"> </v>
      </c>
      <c r="X1045" s="316" t="s">
        <v>965</v>
      </c>
    </row>
    <row r="1046" spans="1:24">
      <c r="A1046" s="320" t="s">
        <v>944</v>
      </c>
      <c r="B1046" s="320" t="s">
        <v>923</v>
      </c>
      <c r="C1046" s="320" t="s">
        <v>504</v>
      </c>
      <c r="D1046" s="320" t="s">
        <v>518</v>
      </c>
      <c r="E1046" s="320">
        <v>0.91200000000000003</v>
      </c>
      <c r="F1046" s="320" t="s">
        <v>162</v>
      </c>
      <c r="G1046" s="320" t="s">
        <v>1168</v>
      </c>
      <c r="H1046" s="320" t="s">
        <v>516</v>
      </c>
      <c r="I1046" s="321">
        <v>100</v>
      </c>
      <c r="J1046" s="320">
        <v>2012</v>
      </c>
      <c r="K1046" s="320" t="s">
        <v>545</v>
      </c>
      <c r="L1046" s="316">
        <f t="shared" si="27"/>
        <v>1045</v>
      </c>
      <c r="V1046" s="316" t="str">
        <f t="shared" si="26"/>
        <v xml:space="preserve"> </v>
      </c>
      <c r="X1046" s="316" t="s">
        <v>965</v>
      </c>
    </row>
    <row r="1047" spans="1:24">
      <c r="A1047" s="320" t="s">
        <v>945</v>
      </c>
      <c r="B1047" s="320" t="s">
        <v>923</v>
      </c>
      <c r="C1047" s="320" t="s">
        <v>504</v>
      </c>
      <c r="D1047" s="320" t="s">
        <v>484</v>
      </c>
      <c r="E1047" s="320">
        <v>0.91200000000000003</v>
      </c>
      <c r="F1047" s="320" t="s">
        <v>162</v>
      </c>
      <c r="G1047" s="320" t="s">
        <v>1168</v>
      </c>
      <c r="H1047" s="320" t="s">
        <v>516</v>
      </c>
      <c r="I1047" s="321">
        <v>100</v>
      </c>
      <c r="J1047" s="320">
        <v>2012</v>
      </c>
      <c r="K1047" s="320" t="s">
        <v>545</v>
      </c>
      <c r="L1047" s="316">
        <f t="shared" si="27"/>
        <v>1046</v>
      </c>
      <c r="V1047" s="316" t="str">
        <f t="shared" si="26"/>
        <v xml:space="preserve"> </v>
      </c>
      <c r="X1047" s="316" t="s">
        <v>965</v>
      </c>
    </row>
    <row r="1048" spans="1:24">
      <c r="A1048" s="320" t="s">
        <v>1023</v>
      </c>
      <c r="B1048" s="320" t="s">
        <v>1024</v>
      </c>
      <c r="C1048" s="320" t="s">
        <v>853</v>
      </c>
      <c r="D1048" s="320" t="s">
        <v>694</v>
      </c>
      <c r="E1048" s="320">
        <v>0.9</v>
      </c>
      <c r="F1048" s="320" t="s">
        <v>162</v>
      </c>
      <c r="G1048" s="320" t="s">
        <v>1168</v>
      </c>
      <c r="H1048" s="320" t="s">
        <v>516</v>
      </c>
      <c r="I1048" s="321">
        <v>100</v>
      </c>
      <c r="J1048" s="320">
        <v>2012</v>
      </c>
      <c r="K1048" s="320" t="s">
        <v>545</v>
      </c>
      <c r="L1048" s="316">
        <f t="shared" si="27"/>
        <v>1047</v>
      </c>
      <c r="V1048" s="316" t="str">
        <f t="shared" si="26"/>
        <v xml:space="preserve"> </v>
      </c>
      <c r="X1048" s="316" t="s">
        <v>965</v>
      </c>
    </row>
    <row r="1049" spans="1:24">
      <c r="A1049" s="320" t="s">
        <v>890</v>
      </c>
      <c r="B1049" s="320" t="s">
        <v>887</v>
      </c>
      <c r="C1049" s="320" t="s">
        <v>525</v>
      </c>
      <c r="D1049" s="320" t="s">
        <v>694</v>
      </c>
      <c r="E1049" s="320">
        <v>0.72199999999999998</v>
      </c>
      <c r="F1049" s="320" t="s">
        <v>162</v>
      </c>
      <c r="G1049" s="320" t="s">
        <v>1168</v>
      </c>
      <c r="H1049" s="320" t="s">
        <v>516</v>
      </c>
      <c r="I1049" s="321">
        <v>100</v>
      </c>
      <c r="J1049" s="320">
        <v>2012</v>
      </c>
      <c r="K1049" s="320" t="s">
        <v>545</v>
      </c>
      <c r="L1049" s="316">
        <f t="shared" si="27"/>
        <v>1048</v>
      </c>
      <c r="V1049" s="316" t="str">
        <f t="shared" si="26"/>
        <v xml:space="preserve"> </v>
      </c>
      <c r="X1049" s="316" t="s">
        <v>965</v>
      </c>
    </row>
    <row r="1050" spans="1:24">
      <c r="A1050" s="320" t="s">
        <v>946</v>
      </c>
      <c r="B1050" s="320" t="s">
        <v>923</v>
      </c>
      <c r="C1050" s="320" t="s">
        <v>504</v>
      </c>
      <c r="D1050" s="320" t="s">
        <v>484</v>
      </c>
      <c r="E1050" s="320">
        <v>0.91200000000000003</v>
      </c>
      <c r="F1050" s="320" t="s">
        <v>162</v>
      </c>
      <c r="G1050" s="320" t="s">
        <v>1168</v>
      </c>
      <c r="H1050" s="320" t="s">
        <v>516</v>
      </c>
      <c r="I1050" s="321">
        <v>100</v>
      </c>
      <c r="J1050" s="320">
        <v>2012</v>
      </c>
      <c r="K1050" s="320" t="s">
        <v>545</v>
      </c>
      <c r="L1050" s="316">
        <f t="shared" si="27"/>
        <v>1049</v>
      </c>
      <c r="V1050" s="316" t="str">
        <f t="shared" si="26"/>
        <v xml:space="preserve"> </v>
      </c>
      <c r="X1050" s="316" t="s">
        <v>965</v>
      </c>
    </row>
    <row r="1051" spans="1:24">
      <c r="A1051" s="320" t="s">
        <v>947</v>
      </c>
      <c r="B1051" s="320" t="s">
        <v>923</v>
      </c>
      <c r="C1051" s="320" t="s">
        <v>504</v>
      </c>
      <c r="D1051" s="320" t="s">
        <v>484</v>
      </c>
      <c r="E1051" s="320">
        <v>0.91200000000000003</v>
      </c>
      <c r="F1051" s="320" t="s">
        <v>162</v>
      </c>
      <c r="G1051" s="320" t="s">
        <v>1168</v>
      </c>
      <c r="H1051" s="320" t="s">
        <v>516</v>
      </c>
      <c r="I1051" s="321">
        <v>100</v>
      </c>
      <c r="J1051" s="320">
        <v>2012</v>
      </c>
      <c r="K1051" s="320" t="s">
        <v>545</v>
      </c>
      <c r="L1051" s="316">
        <f t="shared" si="27"/>
        <v>1050</v>
      </c>
      <c r="V1051" s="316" t="str">
        <f t="shared" si="26"/>
        <v xml:space="preserve"> </v>
      </c>
      <c r="X1051" s="316" t="s">
        <v>965</v>
      </c>
    </row>
    <row r="1052" spans="1:24">
      <c r="A1052" s="320" t="s">
        <v>948</v>
      </c>
      <c r="B1052" s="320" t="s">
        <v>923</v>
      </c>
      <c r="C1052" s="320" t="s">
        <v>504</v>
      </c>
      <c r="D1052" s="320" t="s">
        <v>484</v>
      </c>
      <c r="E1052" s="320">
        <v>0.91200000000000003</v>
      </c>
      <c r="F1052" s="320" t="s">
        <v>162</v>
      </c>
      <c r="G1052" s="320" t="s">
        <v>1168</v>
      </c>
      <c r="H1052" s="320" t="s">
        <v>516</v>
      </c>
      <c r="I1052" s="321">
        <v>100</v>
      </c>
      <c r="J1052" s="320">
        <v>2012</v>
      </c>
      <c r="K1052" s="320" t="s">
        <v>545</v>
      </c>
      <c r="L1052" s="316">
        <f t="shared" si="27"/>
        <v>1051</v>
      </c>
      <c r="V1052" s="316" t="str">
        <f t="shared" si="26"/>
        <v xml:space="preserve"> </v>
      </c>
      <c r="X1052" s="316" t="s">
        <v>965</v>
      </c>
    </row>
    <row r="1053" spans="1:24">
      <c r="A1053" s="320" t="s">
        <v>949</v>
      </c>
      <c r="B1053" s="320" t="s">
        <v>923</v>
      </c>
      <c r="C1053" s="320" t="s">
        <v>504</v>
      </c>
      <c r="D1053" s="320" t="s">
        <v>484</v>
      </c>
      <c r="E1053" s="320">
        <v>0.91200000000000003</v>
      </c>
      <c r="F1053" s="320" t="s">
        <v>162</v>
      </c>
      <c r="G1053" s="320" t="s">
        <v>1168</v>
      </c>
      <c r="H1053" s="320" t="s">
        <v>516</v>
      </c>
      <c r="I1053" s="321">
        <v>100</v>
      </c>
      <c r="J1053" s="320">
        <v>2012</v>
      </c>
      <c r="K1053" s="320" t="s">
        <v>545</v>
      </c>
      <c r="L1053" s="316">
        <f t="shared" si="27"/>
        <v>1052</v>
      </c>
      <c r="V1053" s="316" t="str">
        <f t="shared" si="26"/>
        <v xml:space="preserve"> </v>
      </c>
      <c r="X1053" s="316" t="s">
        <v>965</v>
      </c>
    </row>
    <row r="1054" spans="1:24">
      <c r="A1054" s="320" t="s">
        <v>950</v>
      </c>
      <c r="B1054" s="320" t="s">
        <v>923</v>
      </c>
      <c r="C1054" s="320" t="s">
        <v>504</v>
      </c>
      <c r="D1054" s="320" t="s">
        <v>484</v>
      </c>
      <c r="E1054" s="320">
        <v>0.91200000000000003</v>
      </c>
      <c r="F1054" s="320" t="s">
        <v>162</v>
      </c>
      <c r="G1054" s="320" t="s">
        <v>1168</v>
      </c>
      <c r="H1054" s="320" t="s">
        <v>516</v>
      </c>
      <c r="I1054" s="321">
        <v>100</v>
      </c>
      <c r="J1054" s="320">
        <v>2012</v>
      </c>
      <c r="K1054" s="320" t="s">
        <v>545</v>
      </c>
      <c r="L1054" s="316">
        <f t="shared" si="27"/>
        <v>1053</v>
      </c>
      <c r="V1054" s="316" t="str">
        <f t="shared" si="26"/>
        <v xml:space="preserve"> </v>
      </c>
      <c r="X1054" s="316" t="s">
        <v>965</v>
      </c>
    </row>
    <row r="1055" spans="1:24">
      <c r="A1055" s="320" t="s">
        <v>951</v>
      </c>
      <c r="B1055" s="320" t="s">
        <v>923</v>
      </c>
      <c r="C1055" s="320" t="s">
        <v>504</v>
      </c>
      <c r="D1055" s="320" t="s">
        <v>484</v>
      </c>
      <c r="E1055" s="320">
        <v>0.91200000000000003</v>
      </c>
      <c r="F1055" s="320" t="s">
        <v>162</v>
      </c>
      <c r="G1055" s="320" t="s">
        <v>1168</v>
      </c>
      <c r="H1055" s="320" t="s">
        <v>516</v>
      </c>
      <c r="I1055" s="321">
        <v>100</v>
      </c>
      <c r="J1055" s="320">
        <v>2012</v>
      </c>
      <c r="K1055" s="320" t="s">
        <v>545</v>
      </c>
      <c r="L1055" s="316">
        <f t="shared" si="27"/>
        <v>1054</v>
      </c>
      <c r="V1055" s="316" t="str">
        <f t="shared" si="26"/>
        <v xml:space="preserve"> </v>
      </c>
      <c r="X1055" s="316" t="s">
        <v>965</v>
      </c>
    </row>
    <row r="1056" spans="1:24">
      <c r="A1056" s="320" t="s">
        <v>952</v>
      </c>
      <c r="B1056" s="320" t="s">
        <v>923</v>
      </c>
      <c r="C1056" s="320" t="s">
        <v>504</v>
      </c>
      <c r="D1056" s="320" t="s">
        <v>484</v>
      </c>
      <c r="E1056" s="320">
        <v>0.91200000000000003</v>
      </c>
      <c r="F1056" s="320" t="s">
        <v>162</v>
      </c>
      <c r="G1056" s="320" t="s">
        <v>1168</v>
      </c>
      <c r="H1056" s="320" t="s">
        <v>516</v>
      </c>
      <c r="I1056" s="321">
        <v>100</v>
      </c>
      <c r="J1056" s="320">
        <v>2012</v>
      </c>
      <c r="K1056" s="320" t="s">
        <v>545</v>
      </c>
      <c r="L1056" s="316">
        <f t="shared" si="27"/>
        <v>1055</v>
      </c>
      <c r="V1056" s="316" t="str">
        <f t="shared" si="26"/>
        <v xml:space="preserve"> </v>
      </c>
      <c r="X1056" s="316" t="s">
        <v>965</v>
      </c>
    </row>
    <row r="1057" spans="1:24">
      <c r="A1057" s="320" t="s">
        <v>953</v>
      </c>
      <c r="B1057" s="320" t="s">
        <v>923</v>
      </c>
      <c r="C1057" s="320" t="s">
        <v>504</v>
      </c>
      <c r="D1057" s="320" t="s">
        <v>484</v>
      </c>
      <c r="E1057" s="320">
        <v>0.91200000000000003</v>
      </c>
      <c r="F1057" s="320" t="s">
        <v>162</v>
      </c>
      <c r="G1057" s="320" t="s">
        <v>1168</v>
      </c>
      <c r="H1057" s="320" t="s">
        <v>516</v>
      </c>
      <c r="I1057" s="321">
        <v>100</v>
      </c>
      <c r="J1057" s="320">
        <v>2012</v>
      </c>
      <c r="K1057" s="320" t="s">
        <v>545</v>
      </c>
      <c r="L1057" s="316">
        <f t="shared" si="27"/>
        <v>1056</v>
      </c>
      <c r="V1057" s="316" t="str">
        <f t="shared" si="26"/>
        <v xml:space="preserve"> </v>
      </c>
      <c r="X1057" s="316" t="s">
        <v>965</v>
      </c>
    </row>
    <row r="1058" spans="1:24">
      <c r="A1058" s="320" t="s">
        <v>954</v>
      </c>
      <c r="B1058" s="320" t="s">
        <v>923</v>
      </c>
      <c r="C1058" s="320" t="s">
        <v>504</v>
      </c>
      <c r="D1058" s="320" t="s">
        <v>484</v>
      </c>
      <c r="E1058" s="320">
        <v>0.91200000000000003</v>
      </c>
      <c r="F1058" s="320" t="s">
        <v>162</v>
      </c>
      <c r="G1058" s="320" t="s">
        <v>1168</v>
      </c>
      <c r="H1058" s="320" t="s">
        <v>516</v>
      </c>
      <c r="I1058" s="321">
        <v>100</v>
      </c>
      <c r="J1058" s="320">
        <v>2012</v>
      </c>
      <c r="K1058" s="320" t="s">
        <v>545</v>
      </c>
      <c r="L1058" s="316">
        <f t="shared" si="27"/>
        <v>1057</v>
      </c>
      <c r="V1058" s="316" t="str">
        <f t="shared" si="26"/>
        <v xml:space="preserve"> </v>
      </c>
      <c r="X1058" s="316" t="s">
        <v>965</v>
      </c>
    </row>
    <row r="1059" spans="1:24">
      <c r="A1059" s="320" t="s">
        <v>955</v>
      </c>
      <c r="B1059" s="320" t="s">
        <v>923</v>
      </c>
      <c r="C1059" s="320" t="s">
        <v>504</v>
      </c>
      <c r="D1059" s="320" t="s">
        <v>514</v>
      </c>
      <c r="E1059" s="320">
        <v>0.91200000000000003</v>
      </c>
      <c r="F1059" s="320" t="s">
        <v>162</v>
      </c>
      <c r="G1059" s="320" t="s">
        <v>1168</v>
      </c>
      <c r="H1059" s="320" t="s">
        <v>516</v>
      </c>
      <c r="I1059" s="321">
        <v>100</v>
      </c>
      <c r="J1059" s="320">
        <v>2012</v>
      </c>
      <c r="K1059" s="320" t="s">
        <v>545</v>
      </c>
      <c r="L1059" s="316">
        <f t="shared" si="27"/>
        <v>1058</v>
      </c>
      <c r="V1059" s="316" t="str">
        <f t="shared" si="26"/>
        <v xml:space="preserve"> </v>
      </c>
      <c r="X1059" s="316" t="s">
        <v>965</v>
      </c>
    </row>
    <row r="1060" spans="1:24">
      <c r="A1060" s="320" t="s">
        <v>956</v>
      </c>
      <c r="B1060" s="320" t="s">
        <v>923</v>
      </c>
      <c r="C1060" s="320" t="s">
        <v>504</v>
      </c>
      <c r="D1060" s="320" t="s">
        <v>484</v>
      </c>
      <c r="E1060" s="320">
        <v>0.91200000000000003</v>
      </c>
      <c r="F1060" s="320" t="s">
        <v>162</v>
      </c>
      <c r="G1060" s="320" t="s">
        <v>1168</v>
      </c>
      <c r="H1060" s="320" t="s">
        <v>516</v>
      </c>
      <c r="I1060" s="321">
        <v>100</v>
      </c>
      <c r="J1060" s="320">
        <v>2012</v>
      </c>
      <c r="K1060" s="320" t="s">
        <v>545</v>
      </c>
      <c r="L1060" s="316">
        <f t="shared" si="27"/>
        <v>1059</v>
      </c>
      <c r="V1060" s="316" t="str">
        <f t="shared" si="26"/>
        <v xml:space="preserve"> </v>
      </c>
      <c r="X1060" s="316" t="s">
        <v>965</v>
      </c>
    </row>
    <row r="1061" spans="1:24">
      <c r="A1061" s="320" t="s">
        <v>957</v>
      </c>
      <c r="B1061" s="320" t="s">
        <v>923</v>
      </c>
      <c r="C1061" s="320" t="s">
        <v>504</v>
      </c>
      <c r="D1061" s="320" t="s">
        <v>484</v>
      </c>
      <c r="E1061" s="320">
        <v>0.91200000000000003</v>
      </c>
      <c r="F1061" s="320" t="s">
        <v>162</v>
      </c>
      <c r="G1061" s="320" t="s">
        <v>1168</v>
      </c>
      <c r="H1061" s="320" t="s">
        <v>516</v>
      </c>
      <c r="I1061" s="321">
        <v>100</v>
      </c>
      <c r="J1061" s="320">
        <v>2012</v>
      </c>
      <c r="K1061" s="320" t="s">
        <v>545</v>
      </c>
      <c r="L1061" s="316">
        <f t="shared" si="27"/>
        <v>1060</v>
      </c>
      <c r="V1061" s="316" t="str">
        <f t="shared" si="26"/>
        <v xml:space="preserve"> </v>
      </c>
      <c r="X1061" s="316" t="s">
        <v>965</v>
      </c>
    </row>
    <row r="1062" spans="1:24">
      <c r="A1062" s="320" t="s">
        <v>909</v>
      </c>
      <c r="B1062" s="320" t="s">
        <v>910</v>
      </c>
      <c r="C1062" s="320" t="s">
        <v>589</v>
      </c>
      <c r="D1062" s="320" t="s">
        <v>514</v>
      </c>
      <c r="E1062" s="320">
        <v>0.82099999999999995</v>
      </c>
      <c r="F1062" s="320" t="s">
        <v>162</v>
      </c>
      <c r="G1062" s="320" t="s">
        <v>1168</v>
      </c>
      <c r="H1062" s="320" t="s">
        <v>516</v>
      </c>
      <c r="I1062" s="321">
        <v>100</v>
      </c>
      <c r="J1062" s="320">
        <v>2012</v>
      </c>
      <c r="K1062" s="320" t="s">
        <v>545</v>
      </c>
      <c r="L1062" s="316">
        <f t="shared" si="27"/>
        <v>1061</v>
      </c>
      <c r="V1062" s="316" t="str">
        <f t="shared" si="26"/>
        <v xml:space="preserve"> </v>
      </c>
      <c r="X1062" s="316" t="s">
        <v>965</v>
      </c>
    </row>
    <row r="1063" spans="1:24">
      <c r="A1063" s="320" t="s">
        <v>643</v>
      </c>
      <c r="B1063" s="320" t="s">
        <v>642</v>
      </c>
      <c r="C1063" s="320" t="s">
        <v>589</v>
      </c>
      <c r="D1063" s="320" t="s">
        <v>514</v>
      </c>
      <c r="E1063" s="320">
        <v>0.95499999999999996</v>
      </c>
      <c r="F1063" s="320" t="s">
        <v>162</v>
      </c>
      <c r="G1063" s="320" t="s">
        <v>1168</v>
      </c>
      <c r="H1063" s="320" t="s">
        <v>516</v>
      </c>
      <c r="I1063" s="321">
        <v>100</v>
      </c>
      <c r="J1063" s="320">
        <v>2012</v>
      </c>
      <c r="K1063" s="320" t="s">
        <v>545</v>
      </c>
      <c r="L1063" s="316">
        <f t="shared" si="27"/>
        <v>1062</v>
      </c>
      <c r="V1063" s="316" t="str">
        <f t="shared" si="26"/>
        <v xml:space="preserve"> </v>
      </c>
      <c r="X1063" s="316" t="s">
        <v>965</v>
      </c>
    </row>
    <row r="1064" spans="1:24">
      <c r="A1064" s="320" t="s">
        <v>593</v>
      </c>
      <c r="B1064" s="320" t="s">
        <v>588</v>
      </c>
      <c r="C1064" s="320" t="s">
        <v>589</v>
      </c>
      <c r="D1064" s="320" t="s">
        <v>514</v>
      </c>
      <c r="E1064" s="320">
        <v>0.91600000000000004</v>
      </c>
      <c r="F1064" s="320" t="s">
        <v>162</v>
      </c>
      <c r="G1064" s="320" t="s">
        <v>1168</v>
      </c>
      <c r="H1064" s="320" t="s">
        <v>516</v>
      </c>
      <c r="I1064" s="321">
        <v>100</v>
      </c>
      <c r="J1064" s="320">
        <v>2012</v>
      </c>
      <c r="K1064" s="320" t="s">
        <v>545</v>
      </c>
      <c r="L1064" s="316">
        <f t="shared" si="27"/>
        <v>1063</v>
      </c>
      <c r="V1064" s="316" t="str">
        <f t="shared" si="26"/>
        <v xml:space="preserve"> </v>
      </c>
      <c r="X1064" s="316" t="s">
        <v>965</v>
      </c>
    </row>
    <row r="1065" spans="1:24">
      <c r="A1065" s="320" t="s">
        <v>920</v>
      </c>
      <c r="B1065" s="320" t="s">
        <v>921</v>
      </c>
      <c r="C1065" s="320" t="s">
        <v>579</v>
      </c>
      <c r="D1065" s="320" t="s">
        <v>491</v>
      </c>
      <c r="E1065" s="320">
        <v>0.76900000000000002</v>
      </c>
      <c r="F1065" s="320" t="s">
        <v>162</v>
      </c>
      <c r="G1065" s="320" t="s">
        <v>1168</v>
      </c>
      <c r="H1065" s="320" t="s">
        <v>516</v>
      </c>
      <c r="I1065" s="321">
        <v>100</v>
      </c>
      <c r="J1065" s="320">
        <v>2012</v>
      </c>
      <c r="K1065" s="320" t="s">
        <v>545</v>
      </c>
      <c r="L1065" s="316">
        <f t="shared" si="27"/>
        <v>1064</v>
      </c>
      <c r="V1065" s="316" t="str">
        <f t="shared" si="26"/>
        <v xml:space="preserve"> </v>
      </c>
      <c r="X1065" s="316" t="s">
        <v>965</v>
      </c>
    </row>
    <row r="1066" spans="1:24">
      <c r="A1066" s="320" t="s">
        <v>958</v>
      </c>
      <c r="B1066" s="320" t="s">
        <v>923</v>
      </c>
      <c r="C1066" s="320" t="s">
        <v>504</v>
      </c>
      <c r="D1066" s="320" t="s">
        <v>484</v>
      </c>
      <c r="E1066" s="320">
        <v>0.91200000000000003</v>
      </c>
      <c r="F1066" s="320" t="s">
        <v>162</v>
      </c>
      <c r="G1066" s="320" t="s">
        <v>1168</v>
      </c>
      <c r="H1066" s="320" t="s">
        <v>516</v>
      </c>
      <c r="I1066" s="321">
        <v>100</v>
      </c>
      <c r="J1066" s="320">
        <v>2012</v>
      </c>
      <c r="K1066" s="320" t="s">
        <v>545</v>
      </c>
      <c r="L1066" s="316">
        <f t="shared" si="27"/>
        <v>1065</v>
      </c>
      <c r="V1066" s="316" t="str">
        <f t="shared" si="26"/>
        <v xml:space="preserve"> </v>
      </c>
      <c r="X1066" s="316" t="s">
        <v>965</v>
      </c>
    </row>
    <row r="1067" spans="1:24">
      <c r="A1067" s="320" t="s">
        <v>959</v>
      </c>
      <c r="B1067" s="320" t="s">
        <v>923</v>
      </c>
      <c r="C1067" s="320" t="s">
        <v>504</v>
      </c>
      <c r="D1067" s="320" t="s">
        <v>484</v>
      </c>
      <c r="E1067" s="320">
        <v>0.91200000000000003</v>
      </c>
      <c r="F1067" s="320" t="s">
        <v>162</v>
      </c>
      <c r="G1067" s="320" t="s">
        <v>1168</v>
      </c>
      <c r="H1067" s="320" t="s">
        <v>516</v>
      </c>
      <c r="I1067" s="321">
        <v>100</v>
      </c>
      <c r="J1067" s="320">
        <v>2012</v>
      </c>
      <c r="K1067" s="320" t="s">
        <v>545</v>
      </c>
      <c r="L1067" s="316">
        <f t="shared" si="27"/>
        <v>1066</v>
      </c>
      <c r="V1067" s="316" t="str">
        <f t="shared" si="26"/>
        <v xml:space="preserve"> </v>
      </c>
      <c r="X1067" s="316" t="s">
        <v>965</v>
      </c>
    </row>
    <row r="1068" spans="1:24">
      <c r="A1068" s="320" t="s">
        <v>960</v>
      </c>
      <c r="B1068" s="320" t="s">
        <v>923</v>
      </c>
      <c r="C1068" s="320" t="s">
        <v>504</v>
      </c>
      <c r="D1068" s="320" t="s">
        <v>484</v>
      </c>
      <c r="E1068" s="320">
        <v>0.91200000000000003</v>
      </c>
      <c r="F1068" s="320" t="s">
        <v>162</v>
      </c>
      <c r="G1068" s="320" t="s">
        <v>1168</v>
      </c>
      <c r="H1068" s="320" t="s">
        <v>516</v>
      </c>
      <c r="I1068" s="321">
        <v>100</v>
      </c>
      <c r="J1068" s="320">
        <v>2012</v>
      </c>
      <c r="K1068" s="320" t="s">
        <v>545</v>
      </c>
      <c r="L1068" s="316">
        <f t="shared" si="27"/>
        <v>1067</v>
      </c>
      <c r="V1068" s="316" t="str">
        <f t="shared" si="26"/>
        <v xml:space="preserve"> </v>
      </c>
      <c r="X1068" s="316" t="s">
        <v>965</v>
      </c>
    </row>
    <row r="1069" spans="1:24">
      <c r="A1069" s="320" t="s">
        <v>961</v>
      </c>
      <c r="B1069" s="320" t="s">
        <v>923</v>
      </c>
      <c r="C1069" s="320" t="s">
        <v>504</v>
      </c>
      <c r="D1069" s="320" t="s">
        <v>518</v>
      </c>
      <c r="E1069" s="320">
        <v>0.91200000000000003</v>
      </c>
      <c r="F1069" s="320" t="s">
        <v>162</v>
      </c>
      <c r="G1069" s="320" t="s">
        <v>1168</v>
      </c>
      <c r="H1069" s="320" t="s">
        <v>516</v>
      </c>
      <c r="I1069" s="321">
        <v>100</v>
      </c>
      <c r="J1069" s="320">
        <v>2012</v>
      </c>
      <c r="K1069" s="320" t="s">
        <v>545</v>
      </c>
      <c r="L1069" s="316">
        <f t="shared" si="27"/>
        <v>1068</v>
      </c>
      <c r="V1069" s="316" t="str">
        <f t="shared" si="26"/>
        <v xml:space="preserve"> </v>
      </c>
      <c r="X1069" s="316" t="s">
        <v>965</v>
      </c>
    </row>
    <row r="1070" spans="1:24">
      <c r="A1070" s="320" t="s">
        <v>962</v>
      </c>
      <c r="B1070" s="320" t="s">
        <v>923</v>
      </c>
      <c r="C1070" s="320" t="s">
        <v>504</v>
      </c>
      <c r="D1070" s="320" t="s">
        <v>484</v>
      </c>
      <c r="E1070" s="320">
        <v>0.91200000000000003</v>
      </c>
      <c r="F1070" s="320" t="s">
        <v>162</v>
      </c>
      <c r="G1070" s="320" t="s">
        <v>1168</v>
      </c>
      <c r="H1070" s="320" t="s">
        <v>516</v>
      </c>
      <c r="I1070" s="321">
        <v>100</v>
      </c>
      <c r="J1070" s="320">
        <v>2012</v>
      </c>
      <c r="K1070" s="320" t="s">
        <v>545</v>
      </c>
      <c r="L1070" s="316">
        <f t="shared" si="27"/>
        <v>1069</v>
      </c>
      <c r="V1070" s="316" t="str">
        <f t="shared" si="26"/>
        <v xml:space="preserve"> </v>
      </c>
      <c r="X1070" s="316" t="s">
        <v>965</v>
      </c>
    </row>
    <row r="1071" spans="1:24">
      <c r="A1071" s="320" t="s">
        <v>617</v>
      </c>
      <c r="B1071" s="320" t="s">
        <v>615</v>
      </c>
      <c r="C1071" s="320" t="s">
        <v>589</v>
      </c>
      <c r="D1071" s="320" t="s">
        <v>518</v>
      </c>
      <c r="E1071" s="320">
        <v>0.89200000000000002</v>
      </c>
      <c r="F1071" s="320" t="s">
        <v>162</v>
      </c>
      <c r="G1071" s="320" t="s">
        <v>1168</v>
      </c>
      <c r="H1071" s="320" t="s">
        <v>516</v>
      </c>
      <c r="I1071" s="321">
        <v>100</v>
      </c>
      <c r="J1071" s="320">
        <v>2012</v>
      </c>
      <c r="K1071" s="320" t="s">
        <v>545</v>
      </c>
      <c r="L1071" s="316">
        <f t="shared" si="27"/>
        <v>1070</v>
      </c>
      <c r="V1071" s="316" t="str">
        <f t="shared" si="26"/>
        <v xml:space="preserve"> </v>
      </c>
      <c r="X1071" s="316" t="s">
        <v>965</v>
      </c>
    </row>
    <row r="1072" spans="1:24">
      <c r="A1072" s="320" t="s">
        <v>618</v>
      </c>
      <c r="B1072" s="320" t="s">
        <v>615</v>
      </c>
      <c r="C1072" s="320" t="s">
        <v>589</v>
      </c>
      <c r="D1072" s="320" t="s">
        <v>518</v>
      </c>
      <c r="E1072" s="320">
        <v>0.89200000000000002</v>
      </c>
      <c r="F1072" s="320" t="s">
        <v>162</v>
      </c>
      <c r="G1072" s="320" t="s">
        <v>1168</v>
      </c>
      <c r="H1072" s="320" t="s">
        <v>516</v>
      </c>
      <c r="I1072" s="321">
        <v>100</v>
      </c>
      <c r="J1072" s="320">
        <v>2012</v>
      </c>
      <c r="K1072" s="320" t="s">
        <v>545</v>
      </c>
      <c r="L1072" s="316">
        <f t="shared" si="27"/>
        <v>1071</v>
      </c>
      <c r="V1072" s="316" t="str">
        <f t="shared" si="26"/>
        <v xml:space="preserve"> </v>
      </c>
      <c r="X1072" s="316" t="s">
        <v>965</v>
      </c>
    </row>
    <row r="1073" spans="1:24">
      <c r="A1073" s="320" t="s">
        <v>626</v>
      </c>
      <c r="B1073" s="320" t="s">
        <v>627</v>
      </c>
      <c r="C1073" s="320" t="s">
        <v>589</v>
      </c>
      <c r="D1073" s="320" t="s">
        <v>514</v>
      </c>
      <c r="E1073" s="320">
        <v>0.89300000000000002</v>
      </c>
      <c r="F1073" s="320" t="s">
        <v>162</v>
      </c>
      <c r="G1073" s="320" t="s">
        <v>1168</v>
      </c>
      <c r="H1073" s="320" t="s">
        <v>516</v>
      </c>
      <c r="I1073" s="321">
        <v>100</v>
      </c>
      <c r="J1073" s="320">
        <v>2012</v>
      </c>
      <c r="K1073" s="320" t="s">
        <v>545</v>
      </c>
      <c r="L1073" s="316">
        <f t="shared" si="27"/>
        <v>1072</v>
      </c>
      <c r="V1073" s="316" t="str">
        <f t="shared" si="26"/>
        <v xml:space="preserve"> </v>
      </c>
      <c r="X1073" s="316" t="s">
        <v>965</v>
      </c>
    </row>
    <row r="1074" spans="1:24">
      <c r="A1074" s="320" t="s">
        <v>848</v>
      </c>
      <c r="B1074" s="320" t="s">
        <v>847</v>
      </c>
      <c r="C1074" s="320" t="s">
        <v>589</v>
      </c>
      <c r="D1074" s="320" t="s">
        <v>514</v>
      </c>
      <c r="E1074" s="320">
        <v>0.875</v>
      </c>
      <c r="F1074" s="320" t="s">
        <v>162</v>
      </c>
      <c r="G1074" s="320" t="s">
        <v>1168</v>
      </c>
      <c r="H1074" s="320" t="s">
        <v>516</v>
      </c>
      <c r="I1074" s="321">
        <v>100</v>
      </c>
      <c r="J1074" s="320">
        <v>2012</v>
      </c>
      <c r="K1074" s="320" t="s">
        <v>545</v>
      </c>
      <c r="L1074" s="316">
        <f t="shared" si="27"/>
        <v>1073</v>
      </c>
      <c r="V1074" s="316" t="str">
        <f t="shared" si="26"/>
        <v xml:space="preserve"> </v>
      </c>
      <c r="X1074" s="316" t="s">
        <v>965</v>
      </c>
    </row>
    <row r="1075" spans="1:24">
      <c r="A1075" s="320" t="s">
        <v>644</v>
      </c>
      <c r="B1075" s="320" t="s">
        <v>642</v>
      </c>
      <c r="C1075" s="320" t="s">
        <v>589</v>
      </c>
      <c r="D1075" s="320" t="s">
        <v>518</v>
      </c>
      <c r="E1075" s="320">
        <v>0.95499999999999996</v>
      </c>
      <c r="F1075" s="320" t="s">
        <v>162</v>
      </c>
      <c r="G1075" s="320" t="s">
        <v>1168</v>
      </c>
      <c r="H1075" s="320" t="s">
        <v>516</v>
      </c>
      <c r="I1075" s="321">
        <v>100</v>
      </c>
      <c r="J1075" s="320">
        <v>2012</v>
      </c>
      <c r="K1075" s="320" t="s">
        <v>545</v>
      </c>
      <c r="L1075" s="316">
        <f t="shared" si="27"/>
        <v>1074</v>
      </c>
      <c r="V1075" s="316" t="str">
        <f t="shared" si="26"/>
        <v xml:space="preserve"> </v>
      </c>
      <c r="X1075" s="316" t="s">
        <v>965</v>
      </c>
    </row>
    <row r="1076" spans="1:24">
      <c r="A1076" s="320" t="s">
        <v>594</v>
      </c>
      <c r="B1076" s="320" t="s">
        <v>588</v>
      </c>
      <c r="C1076" s="320" t="s">
        <v>589</v>
      </c>
      <c r="D1076" s="320" t="s">
        <v>514</v>
      </c>
      <c r="E1076" s="320">
        <v>0.91600000000000004</v>
      </c>
      <c r="F1076" s="320" t="s">
        <v>162</v>
      </c>
      <c r="G1076" s="320" t="s">
        <v>1168</v>
      </c>
      <c r="H1076" s="320" t="s">
        <v>516</v>
      </c>
      <c r="I1076" s="321">
        <v>100</v>
      </c>
      <c r="J1076" s="320">
        <v>2012</v>
      </c>
      <c r="K1076" s="320" t="s">
        <v>545</v>
      </c>
      <c r="L1076" s="316">
        <f t="shared" si="27"/>
        <v>1075</v>
      </c>
      <c r="V1076" s="316" t="str">
        <f t="shared" si="26"/>
        <v xml:space="preserve"> </v>
      </c>
      <c r="X1076" s="316" t="s">
        <v>965</v>
      </c>
    </row>
    <row r="1077" spans="1:24">
      <c r="A1077" s="320" t="s">
        <v>849</v>
      </c>
      <c r="B1077" s="320" t="s">
        <v>847</v>
      </c>
      <c r="C1077" s="320" t="s">
        <v>589</v>
      </c>
      <c r="D1077" s="320" t="s">
        <v>514</v>
      </c>
      <c r="E1077" s="320">
        <v>0.875</v>
      </c>
      <c r="F1077" s="320" t="s">
        <v>162</v>
      </c>
      <c r="G1077" s="320" t="s">
        <v>1168</v>
      </c>
      <c r="H1077" s="320" t="s">
        <v>516</v>
      </c>
      <c r="I1077" s="321">
        <v>100</v>
      </c>
      <c r="J1077" s="320">
        <v>2012</v>
      </c>
      <c r="K1077" s="320" t="s">
        <v>545</v>
      </c>
      <c r="L1077" s="316">
        <f t="shared" si="27"/>
        <v>1076</v>
      </c>
      <c r="V1077" s="316" t="str">
        <f t="shared" si="26"/>
        <v xml:space="preserve"> </v>
      </c>
      <c r="X1077" s="316" t="s">
        <v>965</v>
      </c>
    </row>
    <row r="1078" spans="1:24">
      <c r="A1078" s="320" t="s">
        <v>730</v>
      </c>
      <c r="B1078" s="320" t="s">
        <v>513</v>
      </c>
      <c r="C1078" s="320" t="s">
        <v>510</v>
      </c>
      <c r="D1078" s="320" t="s">
        <v>514</v>
      </c>
      <c r="E1078" s="320">
        <v>0.91100000000000003</v>
      </c>
      <c r="F1078" s="320" t="s">
        <v>162</v>
      </c>
      <c r="G1078" s="320" t="s">
        <v>1168</v>
      </c>
      <c r="H1078" s="320" t="s">
        <v>516</v>
      </c>
      <c r="I1078" s="321">
        <v>100</v>
      </c>
      <c r="J1078" s="320">
        <v>2012</v>
      </c>
      <c r="K1078" s="320" t="s">
        <v>545</v>
      </c>
      <c r="L1078" s="316">
        <f t="shared" si="27"/>
        <v>1077</v>
      </c>
      <c r="V1078" s="316" t="str">
        <f t="shared" si="26"/>
        <v xml:space="preserve"> </v>
      </c>
      <c r="X1078" s="316" t="s">
        <v>965</v>
      </c>
    </row>
    <row r="1079" spans="1:24">
      <c r="A1079" s="320" t="s">
        <v>628</v>
      </c>
      <c r="B1079" s="320" t="s">
        <v>627</v>
      </c>
      <c r="C1079" s="320" t="s">
        <v>589</v>
      </c>
      <c r="D1079" s="320" t="s">
        <v>514</v>
      </c>
      <c r="E1079" s="320">
        <v>0.89300000000000002</v>
      </c>
      <c r="F1079" s="320" t="s">
        <v>162</v>
      </c>
      <c r="G1079" s="320" t="s">
        <v>1168</v>
      </c>
      <c r="H1079" s="320" t="s">
        <v>516</v>
      </c>
      <c r="I1079" s="321">
        <v>100</v>
      </c>
      <c r="J1079" s="320">
        <v>2012</v>
      </c>
      <c r="K1079" s="320" t="s">
        <v>545</v>
      </c>
      <c r="L1079" s="316">
        <f t="shared" si="27"/>
        <v>1078</v>
      </c>
      <c r="V1079" s="316" t="str">
        <f t="shared" si="26"/>
        <v xml:space="preserve"> </v>
      </c>
      <c r="X1079" s="316" t="s">
        <v>965</v>
      </c>
    </row>
    <row r="1080" spans="1:24">
      <c r="A1080" s="320" t="s">
        <v>963</v>
      </c>
      <c r="B1080" s="320" t="s">
        <v>923</v>
      </c>
      <c r="C1080" s="320" t="s">
        <v>504</v>
      </c>
      <c r="D1080" s="320" t="s">
        <v>484</v>
      </c>
      <c r="E1080" s="320">
        <v>0.91200000000000003</v>
      </c>
      <c r="F1080" s="320" t="s">
        <v>162</v>
      </c>
      <c r="G1080" s="320" t="s">
        <v>1168</v>
      </c>
      <c r="H1080" s="320" t="s">
        <v>516</v>
      </c>
      <c r="I1080" s="321">
        <v>100</v>
      </c>
      <c r="J1080" s="320">
        <v>2012</v>
      </c>
      <c r="K1080" s="320" t="s">
        <v>545</v>
      </c>
      <c r="L1080" s="316">
        <f t="shared" si="27"/>
        <v>1079</v>
      </c>
      <c r="V1080" s="316" t="str">
        <f t="shared" si="26"/>
        <v xml:space="preserve"> </v>
      </c>
      <c r="X1080" s="316" t="s">
        <v>965</v>
      </c>
    </row>
    <row r="1081" spans="1:24">
      <c r="A1081" s="320" t="s">
        <v>964</v>
      </c>
      <c r="B1081" s="320" t="s">
        <v>923</v>
      </c>
      <c r="C1081" s="320" t="s">
        <v>504</v>
      </c>
      <c r="D1081" s="320" t="s">
        <v>518</v>
      </c>
      <c r="E1081" s="320">
        <v>0.91200000000000003</v>
      </c>
      <c r="F1081" s="320" t="s">
        <v>162</v>
      </c>
      <c r="G1081" s="320" t="s">
        <v>1168</v>
      </c>
      <c r="H1081" s="320" t="s">
        <v>516</v>
      </c>
      <c r="I1081" s="321">
        <v>100</v>
      </c>
      <c r="J1081" s="320">
        <v>2012</v>
      </c>
      <c r="K1081" s="320" t="s">
        <v>545</v>
      </c>
      <c r="L1081" s="316">
        <f t="shared" si="27"/>
        <v>1080</v>
      </c>
      <c r="V1081" s="316" t="str">
        <f t="shared" si="26"/>
        <v xml:space="preserve"> </v>
      </c>
      <c r="X1081" s="316" t="s">
        <v>965</v>
      </c>
    </row>
    <row r="1082" spans="1:24">
      <c r="A1082" s="320" t="s">
        <v>1470</v>
      </c>
      <c r="B1082" s="320" t="s">
        <v>1014</v>
      </c>
      <c r="C1082" s="320" t="s">
        <v>579</v>
      </c>
      <c r="D1082" s="320" t="s">
        <v>514</v>
      </c>
      <c r="E1082" s="320">
        <v>0.93799999999999994</v>
      </c>
      <c r="F1082" s="320" t="s">
        <v>162</v>
      </c>
      <c r="G1082" s="320" t="s">
        <v>1168</v>
      </c>
      <c r="H1082" s="320" t="s">
        <v>516</v>
      </c>
      <c r="I1082" s="321">
        <v>100</v>
      </c>
      <c r="J1082" s="320">
        <v>2012</v>
      </c>
      <c r="K1082" s="320" t="s">
        <v>545</v>
      </c>
      <c r="L1082" s="316">
        <f t="shared" si="27"/>
        <v>1081</v>
      </c>
      <c r="V1082" s="316" t="str">
        <f t="shared" si="26"/>
        <v xml:space="preserve"> </v>
      </c>
      <c r="X1082" s="316" t="s">
        <v>965</v>
      </c>
    </row>
    <row r="1083" spans="1:24">
      <c r="A1083" s="320" t="s">
        <v>837</v>
      </c>
      <c r="B1083" s="320" t="s">
        <v>833</v>
      </c>
      <c r="C1083" s="320" t="s">
        <v>589</v>
      </c>
      <c r="D1083" s="320" t="s">
        <v>484</v>
      </c>
      <c r="E1083" s="320">
        <v>0.88100000000000001</v>
      </c>
      <c r="F1083" s="320" t="s">
        <v>162</v>
      </c>
      <c r="G1083" s="320" t="s">
        <v>1168</v>
      </c>
      <c r="H1083" s="320" t="s">
        <v>516</v>
      </c>
      <c r="I1083" s="321">
        <v>100</v>
      </c>
      <c r="J1083" s="320">
        <v>2012</v>
      </c>
      <c r="K1083" s="320" t="s">
        <v>545</v>
      </c>
      <c r="L1083" s="316">
        <f t="shared" si="27"/>
        <v>1082</v>
      </c>
      <c r="V1083" s="316" t="str">
        <f t="shared" ref="V1083:V1146" si="28">IF(H1083=$V$1,I1083," ")</f>
        <v xml:space="preserve"> </v>
      </c>
      <c r="X1083" s="316" t="s">
        <v>965</v>
      </c>
    </row>
    <row r="1084" spans="1:24">
      <c r="A1084" s="320" t="s">
        <v>966</v>
      </c>
      <c r="B1084" s="320" t="s">
        <v>923</v>
      </c>
      <c r="C1084" s="320" t="s">
        <v>504</v>
      </c>
      <c r="D1084" s="320" t="s">
        <v>484</v>
      </c>
      <c r="E1084" s="320">
        <v>0.91200000000000003</v>
      </c>
      <c r="F1084" s="320" t="s">
        <v>162</v>
      </c>
      <c r="G1084" s="320" t="s">
        <v>1168</v>
      </c>
      <c r="H1084" s="320" t="s">
        <v>516</v>
      </c>
      <c r="I1084" s="321">
        <v>100</v>
      </c>
      <c r="J1084" s="320">
        <v>2012</v>
      </c>
      <c r="K1084" s="320" t="s">
        <v>545</v>
      </c>
      <c r="L1084" s="316">
        <f t="shared" si="27"/>
        <v>1083</v>
      </c>
      <c r="V1084" s="316" t="str">
        <f t="shared" si="28"/>
        <v xml:space="preserve"> </v>
      </c>
      <c r="X1084" s="316" t="s">
        <v>965</v>
      </c>
    </row>
    <row r="1085" spans="1:24">
      <c r="A1085" s="320" t="s">
        <v>967</v>
      </c>
      <c r="B1085" s="320" t="s">
        <v>923</v>
      </c>
      <c r="C1085" s="320" t="s">
        <v>504</v>
      </c>
      <c r="D1085" s="320" t="s">
        <v>484</v>
      </c>
      <c r="E1085" s="320">
        <v>0.91200000000000003</v>
      </c>
      <c r="F1085" s="320" t="s">
        <v>162</v>
      </c>
      <c r="G1085" s="320" t="s">
        <v>1168</v>
      </c>
      <c r="H1085" s="320" t="s">
        <v>516</v>
      </c>
      <c r="I1085" s="321">
        <v>100</v>
      </c>
      <c r="J1085" s="320">
        <v>2012</v>
      </c>
      <c r="K1085" s="320" t="s">
        <v>545</v>
      </c>
      <c r="L1085" s="316">
        <f t="shared" si="27"/>
        <v>1084</v>
      </c>
      <c r="V1085" s="316" t="str">
        <f t="shared" si="28"/>
        <v xml:space="preserve"> </v>
      </c>
      <c r="X1085" s="316" t="s">
        <v>965</v>
      </c>
    </row>
    <row r="1086" spans="1:24">
      <c r="A1086" s="320" t="s">
        <v>968</v>
      </c>
      <c r="B1086" s="320" t="s">
        <v>923</v>
      </c>
      <c r="C1086" s="320" t="s">
        <v>504</v>
      </c>
      <c r="D1086" s="320" t="s">
        <v>484</v>
      </c>
      <c r="E1086" s="320">
        <v>0.91200000000000003</v>
      </c>
      <c r="F1086" s="320" t="s">
        <v>162</v>
      </c>
      <c r="G1086" s="320" t="s">
        <v>1168</v>
      </c>
      <c r="H1086" s="320" t="s">
        <v>516</v>
      </c>
      <c r="I1086" s="321">
        <v>100</v>
      </c>
      <c r="J1086" s="320">
        <v>2012</v>
      </c>
      <c r="K1086" s="320" t="s">
        <v>545</v>
      </c>
      <c r="L1086" s="316">
        <f t="shared" si="27"/>
        <v>1085</v>
      </c>
      <c r="V1086" s="316" t="str">
        <f t="shared" si="28"/>
        <v xml:space="preserve"> </v>
      </c>
      <c r="X1086" s="316" t="s">
        <v>965</v>
      </c>
    </row>
    <row r="1087" spans="1:24">
      <c r="A1087" s="320" t="s">
        <v>1469</v>
      </c>
      <c r="B1087" s="320" t="s">
        <v>513</v>
      </c>
      <c r="C1087" s="320" t="s">
        <v>510</v>
      </c>
      <c r="D1087" s="320" t="s">
        <v>518</v>
      </c>
      <c r="E1087" s="320">
        <v>0.91100000000000003</v>
      </c>
      <c r="F1087" s="320" t="s">
        <v>162</v>
      </c>
      <c r="G1087" s="320" t="s">
        <v>1168</v>
      </c>
      <c r="H1087" s="320" t="s">
        <v>516</v>
      </c>
      <c r="I1087" s="321">
        <v>100</v>
      </c>
      <c r="J1087" s="320">
        <v>2012</v>
      </c>
      <c r="K1087" s="320" t="s">
        <v>545</v>
      </c>
      <c r="L1087" s="316">
        <f t="shared" si="27"/>
        <v>1086</v>
      </c>
      <c r="V1087" s="316" t="str">
        <f t="shared" si="28"/>
        <v xml:space="preserve"> </v>
      </c>
      <c r="X1087" s="316" t="s">
        <v>965</v>
      </c>
    </row>
    <row r="1088" spans="1:24">
      <c r="A1088" s="320" t="s">
        <v>675</v>
      </c>
      <c r="B1088" s="320" t="s">
        <v>672</v>
      </c>
      <c r="C1088" s="320" t="s">
        <v>589</v>
      </c>
      <c r="D1088" s="320" t="s">
        <v>514</v>
      </c>
      <c r="E1088" s="320">
        <v>0.89700000000000002</v>
      </c>
      <c r="F1088" s="320" t="s">
        <v>162</v>
      </c>
      <c r="G1088" s="320" t="s">
        <v>1168</v>
      </c>
      <c r="H1088" s="320" t="s">
        <v>516</v>
      </c>
      <c r="I1088" s="321">
        <v>100</v>
      </c>
      <c r="J1088" s="320">
        <v>2012</v>
      </c>
      <c r="K1088" s="320" t="s">
        <v>545</v>
      </c>
      <c r="L1088" s="316">
        <f t="shared" si="27"/>
        <v>1087</v>
      </c>
      <c r="V1088" s="316" t="str">
        <f t="shared" si="28"/>
        <v xml:space="preserve"> </v>
      </c>
      <c r="X1088" s="316" t="s">
        <v>965</v>
      </c>
    </row>
    <row r="1089" spans="1:24">
      <c r="A1089" s="320" t="s">
        <v>771</v>
      </c>
      <c r="B1089" s="320" t="s">
        <v>767</v>
      </c>
      <c r="C1089" s="320" t="s">
        <v>589</v>
      </c>
      <c r="D1089" s="320" t="s">
        <v>514</v>
      </c>
      <c r="E1089" s="320">
        <v>0.92</v>
      </c>
      <c r="F1089" s="320" t="s">
        <v>162</v>
      </c>
      <c r="G1089" s="320" t="s">
        <v>1168</v>
      </c>
      <c r="H1089" s="320" t="s">
        <v>516</v>
      </c>
      <c r="I1089" s="321">
        <v>100</v>
      </c>
      <c r="J1089" s="320">
        <v>2012</v>
      </c>
      <c r="K1089" s="320" t="s">
        <v>545</v>
      </c>
      <c r="L1089" s="316">
        <f t="shared" si="27"/>
        <v>1088</v>
      </c>
      <c r="V1089" s="316" t="str">
        <f t="shared" si="28"/>
        <v xml:space="preserve"> </v>
      </c>
      <c r="X1089" s="316" t="s">
        <v>965</v>
      </c>
    </row>
    <row r="1090" spans="1:24">
      <c r="A1090" s="320" t="s">
        <v>969</v>
      </c>
      <c r="B1090" s="320" t="s">
        <v>923</v>
      </c>
      <c r="C1090" s="320" t="s">
        <v>504</v>
      </c>
      <c r="D1090" s="320" t="s">
        <v>484</v>
      </c>
      <c r="E1090" s="320">
        <v>0.91200000000000003</v>
      </c>
      <c r="F1090" s="320" t="s">
        <v>162</v>
      </c>
      <c r="G1090" s="320" t="s">
        <v>1168</v>
      </c>
      <c r="H1090" s="320" t="s">
        <v>516</v>
      </c>
      <c r="I1090" s="321">
        <v>100</v>
      </c>
      <c r="J1090" s="320">
        <v>2012</v>
      </c>
      <c r="K1090" s="320" t="s">
        <v>545</v>
      </c>
      <c r="L1090" s="316">
        <f t="shared" si="27"/>
        <v>1089</v>
      </c>
      <c r="V1090" s="316" t="str">
        <f t="shared" si="28"/>
        <v xml:space="preserve"> </v>
      </c>
      <c r="X1090" s="316" t="s">
        <v>965</v>
      </c>
    </row>
    <row r="1091" spans="1:24">
      <c r="A1091" s="320" t="s">
        <v>970</v>
      </c>
      <c r="B1091" s="320" t="s">
        <v>923</v>
      </c>
      <c r="C1091" s="320" t="s">
        <v>504</v>
      </c>
      <c r="D1091" s="320" t="s">
        <v>484</v>
      </c>
      <c r="E1091" s="320">
        <v>0.91200000000000003</v>
      </c>
      <c r="F1091" s="320" t="s">
        <v>162</v>
      </c>
      <c r="G1091" s="320" t="s">
        <v>1168</v>
      </c>
      <c r="H1091" s="320" t="s">
        <v>516</v>
      </c>
      <c r="I1091" s="321">
        <v>100</v>
      </c>
      <c r="J1091" s="320">
        <v>2012</v>
      </c>
      <c r="K1091" s="320" t="s">
        <v>545</v>
      </c>
      <c r="L1091" s="316">
        <f t="shared" ref="L1091:L1154" si="29">1+L1090</f>
        <v>1090</v>
      </c>
      <c r="V1091" s="316" t="str">
        <f t="shared" si="28"/>
        <v xml:space="preserve"> </v>
      </c>
      <c r="X1091" s="316" t="s">
        <v>965</v>
      </c>
    </row>
    <row r="1092" spans="1:24">
      <c r="A1092" s="320" t="s">
        <v>971</v>
      </c>
      <c r="B1092" s="320" t="s">
        <v>923</v>
      </c>
      <c r="C1092" s="320" t="s">
        <v>504</v>
      </c>
      <c r="D1092" s="320" t="s">
        <v>484</v>
      </c>
      <c r="E1092" s="320">
        <v>0.91200000000000003</v>
      </c>
      <c r="F1092" s="320" t="s">
        <v>162</v>
      </c>
      <c r="G1092" s="320" t="s">
        <v>1168</v>
      </c>
      <c r="H1092" s="320" t="s">
        <v>516</v>
      </c>
      <c r="I1092" s="321">
        <v>100</v>
      </c>
      <c r="J1092" s="320">
        <v>2012</v>
      </c>
      <c r="K1092" s="320" t="s">
        <v>545</v>
      </c>
      <c r="L1092" s="316">
        <f t="shared" si="29"/>
        <v>1091</v>
      </c>
      <c r="V1092" s="316" t="str">
        <f t="shared" si="28"/>
        <v xml:space="preserve"> </v>
      </c>
      <c r="X1092" s="316" t="s">
        <v>965</v>
      </c>
    </row>
    <row r="1093" spans="1:24">
      <c r="A1093" s="320" t="s">
        <v>972</v>
      </c>
      <c r="B1093" s="320" t="s">
        <v>923</v>
      </c>
      <c r="C1093" s="320" t="s">
        <v>504</v>
      </c>
      <c r="D1093" s="320" t="s">
        <v>484</v>
      </c>
      <c r="E1093" s="320">
        <v>0.91200000000000003</v>
      </c>
      <c r="F1093" s="320" t="s">
        <v>162</v>
      </c>
      <c r="G1093" s="320" t="s">
        <v>1168</v>
      </c>
      <c r="H1093" s="320" t="s">
        <v>516</v>
      </c>
      <c r="I1093" s="321">
        <v>100</v>
      </c>
      <c r="J1093" s="320">
        <v>2012</v>
      </c>
      <c r="K1093" s="320" t="s">
        <v>545</v>
      </c>
      <c r="L1093" s="316">
        <f t="shared" si="29"/>
        <v>1092</v>
      </c>
      <c r="V1093" s="316" t="str">
        <f t="shared" si="28"/>
        <v xml:space="preserve"> </v>
      </c>
      <c r="X1093" s="316" t="s">
        <v>965</v>
      </c>
    </row>
    <row r="1094" spans="1:24">
      <c r="A1094" s="320" t="s">
        <v>973</v>
      </c>
      <c r="B1094" s="320" t="s">
        <v>923</v>
      </c>
      <c r="C1094" s="320" t="s">
        <v>504</v>
      </c>
      <c r="D1094" s="320" t="s">
        <v>484</v>
      </c>
      <c r="E1094" s="320">
        <v>0.91200000000000003</v>
      </c>
      <c r="F1094" s="320" t="s">
        <v>162</v>
      </c>
      <c r="G1094" s="320" t="s">
        <v>1168</v>
      </c>
      <c r="H1094" s="320" t="s">
        <v>516</v>
      </c>
      <c r="I1094" s="321">
        <v>100</v>
      </c>
      <c r="J1094" s="320">
        <v>2012</v>
      </c>
      <c r="K1094" s="320" t="s">
        <v>545</v>
      </c>
      <c r="L1094" s="316">
        <f t="shared" si="29"/>
        <v>1093</v>
      </c>
      <c r="V1094" s="316" t="str">
        <f t="shared" si="28"/>
        <v xml:space="preserve"> </v>
      </c>
      <c r="X1094" s="316" t="s">
        <v>965</v>
      </c>
    </row>
    <row r="1095" spans="1:24">
      <c r="A1095" s="320" t="s">
        <v>974</v>
      </c>
      <c r="B1095" s="320" t="s">
        <v>923</v>
      </c>
      <c r="C1095" s="320" t="s">
        <v>504</v>
      </c>
      <c r="D1095" s="320" t="s">
        <v>518</v>
      </c>
      <c r="E1095" s="320">
        <v>0.91200000000000003</v>
      </c>
      <c r="F1095" s="320" t="s">
        <v>162</v>
      </c>
      <c r="G1095" s="320" t="s">
        <v>1168</v>
      </c>
      <c r="H1095" s="320" t="s">
        <v>516</v>
      </c>
      <c r="I1095" s="321">
        <v>100</v>
      </c>
      <c r="J1095" s="320">
        <v>2012</v>
      </c>
      <c r="K1095" s="320" t="s">
        <v>545</v>
      </c>
      <c r="L1095" s="316">
        <f t="shared" si="29"/>
        <v>1094</v>
      </c>
      <c r="V1095" s="316" t="str">
        <f t="shared" si="28"/>
        <v xml:space="preserve"> </v>
      </c>
      <c r="X1095" s="316" t="s">
        <v>965</v>
      </c>
    </row>
    <row r="1096" spans="1:24">
      <c r="A1096" s="320" t="s">
        <v>629</v>
      </c>
      <c r="B1096" s="320" t="s">
        <v>627</v>
      </c>
      <c r="C1096" s="320" t="s">
        <v>589</v>
      </c>
      <c r="D1096" s="320" t="s">
        <v>514</v>
      </c>
      <c r="E1096" s="320">
        <v>0.89300000000000002</v>
      </c>
      <c r="F1096" s="320" t="s">
        <v>162</v>
      </c>
      <c r="G1096" s="320" t="s">
        <v>1168</v>
      </c>
      <c r="H1096" s="320" t="s">
        <v>516</v>
      </c>
      <c r="I1096" s="321">
        <v>100</v>
      </c>
      <c r="J1096" s="320">
        <v>2012</v>
      </c>
      <c r="K1096" s="320" t="s">
        <v>545</v>
      </c>
      <c r="L1096" s="316">
        <f t="shared" si="29"/>
        <v>1095</v>
      </c>
      <c r="V1096" s="316" t="str">
        <f t="shared" si="28"/>
        <v xml:space="preserve"> </v>
      </c>
      <c r="X1096" s="316" t="s">
        <v>965</v>
      </c>
    </row>
    <row r="1097" spans="1:24">
      <c r="A1097" s="320" t="s">
        <v>838</v>
      </c>
      <c r="B1097" s="320" t="s">
        <v>833</v>
      </c>
      <c r="C1097" s="320" t="s">
        <v>589</v>
      </c>
      <c r="D1097" s="320" t="s">
        <v>694</v>
      </c>
      <c r="E1097" s="320">
        <v>0.88100000000000001</v>
      </c>
      <c r="F1097" s="320" t="s">
        <v>162</v>
      </c>
      <c r="G1097" s="320" t="s">
        <v>1168</v>
      </c>
      <c r="H1097" s="320" t="s">
        <v>516</v>
      </c>
      <c r="I1097" s="321">
        <v>100</v>
      </c>
      <c r="J1097" s="320">
        <v>2012</v>
      </c>
      <c r="K1097" s="320" t="s">
        <v>545</v>
      </c>
      <c r="L1097" s="316">
        <f t="shared" si="29"/>
        <v>1096</v>
      </c>
      <c r="V1097" s="316" t="str">
        <f t="shared" si="28"/>
        <v xml:space="preserve"> </v>
      </c>
      <c r="X1097" s="316" t="s">
        <v>965</v>
      </c>
    </row>
    <row r="1098" spans="1:24">
      <c r="A1098" s="320" t="s">
        <v>975</v>
      </c>
      <c r="B1098" s="320" t="s">
        <v>923</v>
      </c>
      <c r="C1098" s="320" t="s">
        <v>504</v>
      </c>
      <c r="D1098" s="320" t="s">
        <v>484</v>
      </c>
      <c r="E1098" s="320">
        <v>0.91200000000000003</v>
      </c>
      <c r="F1098" s="320" t="s">
        <v>162</v>
      </c>
      <c r="G1098" s="320" t="s">
        <v>1168</v>
      </c>
      <c r="H1098" s="320" t="s">
        <v>516</v>
      </c>
      <c r="I1098" s="321">
        <v>100</v>
      </c>
      <c r="J1098" s="320">
        <v>2012</v>
      </c>
      <c r="K1098" s="320" t="s">
        <v>545</v>
      </c>
      <c r="L1098" s="316">
        <f t="shared" si="29"/>
        <v>1097</v>
      </c>
      <c r="V1098" s="316" t="str">
        <f t="shared" si="28"/>
        <v xml:space="preserve"> </v>
      </c>
      <c r="X1098" s="316" t="s">
        <v>965</v>
      </c>
    </row>
    <row r="1099" spans="1:24">
      <c r="A1099" s="320" t="s">
        <v>976</v>
      </c>
      <c r="B1099" s="320" t="s">
        <v>923</v>
      </c>
      <c r="C1099" s="320" t="s">
        <v>504</v>
      </c>
      <c r="D1099" s="320" t="s">
        <v>484</v>
      </c>
      <c r="E1099" s="320">
        <v>0.91200000000000003</v>
      </c>
      <c r="F1099" s="320" t="s">
        <v>162</v>
      </c>
      <c r="G1099" s="320" t="s">
        <v>1168</v>
      </c>
      <c r="H1099" s="320" t="s">
        <v>516</v>
      </c>
      <c r="I1099" s="321">
        <v>100</v>
      </c>
      <c r="J1099" s="320">
        <v>2012</v>
      </c>
      <c r="K1099" s="320" t="s">
        <v>545</v>
      </c>
      <c r="L1099" s="316">
        <f t="shared" si="29"/>
        <v>1098</v>
      </c>
      <c r="V1099" s="316" t="str">
        <f t="shared" si="28"/>
        <v xml:space="preserve"> </v>
      </c>
      <c r="X1099" s="316" t="s">
        <v>965</v>
      </c>
    </row>
    <row r="1100" spans="1:24">
      <c r="A1100" s="320" t="s">
        <v>850</v>
      </c>
      <c r="B1100" s="320" t="s">
        <v>847</v>
      </c>
      <c r="C1100" s="320" t="s">
        <v>589</v>
      </c>
      <c r="D1100" s="320" t="s">
        <v>514</v>
      </c>
      <c r="E1100" s="320">
        <v>0.875</v>
      </c>
      <c r="F1100" s="320" t="s">
        <v>162</v>
      </c>
      <c r="G1100" s="320" t="s">
        <v>1168</v>
      </c>
      <c r="H1100" s="320" t="s">
        <v>516</v>
      </c>
      <c r="I1100" s="321">
        <v>100</v>
      </c>
      <c r="J1100" s="320">
        <v>2012</v>
      </c>
      <c r="K1100" s="320" t="s">
        <v>545</v>
      </c>
      <c r="L1100" s="316">
        <f t="shared" si="29"/>
        <v>1099</v>
      </c>
      <c r="V1100" s="316" t="str">
        <f t="shared" si="28"/>
        <v xml:space="preserve"> </v>
      </c>
      <c r="X1100" s="316" t="s">
        <v>965</v>
      </c>
    </row>
    <row r="1101" spans="1:24">
      <c r="A1101" s="320" t="s">
        <v>977</v>
      </c>
      <c r="B1101" s="320" t="s">
        <v>923</v>
      </c>
      <c r="C1101" s="320" t="s">
        <v>504</v>
      </c>
      <c r="D1101" s="320" t="s">
        <v>484</v>
      </c>
      <c r="E1101" s="320">
        <v>0.91200000000000003</v>
      </c>
      <c r="F1101" s="320" t="s">
        <v>162</v>
      </c>
      <c r="G1101" s="320" t="s">
        <v>1168</v>
      </c>
      <c r="H1101" s="320" t="s">
        <v>516</v>
      </c>
      <c r="I1101" s="321">
        <v>100</v>
      </c>
      <c r="J1101" s="320">
        <v>2012</v>
      </c>
      <c r="K1101" s="320" t="s">
        <v>545</v>
      </c>
      <c r="L1101" s="316">
        <f t="shared" si="29"/>
        <v>1100</v>
      </c>
      <c r="V1101" s="316" t="str">
        <f t="shared" si="28"/>
        <v xml:space="preserve"> </v>
      </c>
      <c r="X1101" s="316" t="s">
        <v>965</v>
      </c>
    </row>
    <row r="1102" spans="1:24">
      <c r="A1102" s="320" t="s">
        <v>978</v>
      </c>
      <c r="B1102" s="320" t="s">
        <v>923</v>
      </c>
      <c r="C1102" s="320" t="s">
        <v>504</v>
      </c>
      <c r="D1102" s="320" t="s">
        <v>484</v>
      </c>
      <c r="E1102" s="320">
        <v>0.91200000000000003</v>
      </c>
      <c r="F1102" s="320" t="s">
        <v>162</v>
      </c>
      <c r="G1102" s="320" t="s">
        <v>1168</v>
      </c>
      <c r="H1102" s="320" t="s">
        <v>516</v>
      </c>
      <c r="I1102" s="321">
        <v>100</v>
      </c>
      <c r="J1102" s="320">
        <v>2012</v>
      </c>
      <c r="K1102" s="320" t="s">
        <v>545</v>
      </c>
      <c r="L1102" s="316">
        <f t="shared" si="29"/>
        <v>1101</v>
      </c>
      <c r="V1102" s="316" t="str">
        <f t="shared" si="28"/>
        <v xml:space="preserve"> </v>
      </c>
      <c r="X1102" s="316" t="s">
        <v>965</v>
      </c>
    </row>
    <row r="1103" spans="1:24">
      <c r="A1103" s="320" t="s">
        <v>979</v>
      </c>
      <c r="B1103" s="320" t="s">
        <v>923</v>
      </c>
      <c r="C1103" s="320" t="s">
        <v>504</v>
      </c>
      <c r="D1103" s="320" t="s">
        <v>484</v>
      </c>
      <c r="E1103" s="320">
        <v>0.91200000000000003</v>
      </c>
      <c r="F1103" s="320" t="s">
        <v>162</v>
      </c>
      <c r="G1103" s="320" t="s">
        <v>1168</v>
      </c>
      <c r="H1103" s="320" t="s">
        <v>516</v>
      </c>
      <c r="I1103" s="321">
        <v>100</v>
      </c>
      <c r="J1103" s="320">
        <v>2012</v>
      </c>
      <c r="K1103" s="320" t="s">
        <v>545</v>
      </c>
      <c r="L1103" s="316">
        <f t="shared" si="29"/>
        <v>1102</v>
      </c>
      <c r="V1103" s="316" t="str">
        <f t="shared" si="28"/>
        <v xml:space="preserve"> </v>
      </c>
      <c r="X1103" s="316" t="s">
        <v>965</v>
      </c>
    </row>
    <row r="1104" spans="1:24">
      <c r="A1104" s="320" t="s">
        <v>731</v>
      </c>
      <c r="B1104" s="320" t="s">
        <v>513</v>
      </c>
      <c r="C1104" s="320" t="s">
        <v>510</v>
      </c>
      <c r="D1104" s="320" t="s">
        <v>694</v>
      </c>
      <c r="E1104" s="320">
        <v>0.91100000000000003</v>
      </c>
      <c r="F1104" s="320" t="s">
        <v>162</v>
      </c>
      <c r="G1104" s="320" t="s">
        <v>1168</v>
      </c>
      <c r="H1104" s="320" t="s">
        <v>516</v>
      </c>
      <c r="I1104" s="321">
        <v>100</v>
      </c>
      <c r="J1104" s="320">
        <v>2012</v>
      </c>
      <c r="K1104" s="320" t="s">
        <v>545</v>
      </c>
      <c r="L1104" s="316">
        <f t="shared" si="29"/>
        <v>1103</v>
      </c>
      <c r="V1104" s="316" t="str">
        <f t="shared" si="28"/>
        <v xml:space="preserve"> </v>
      </c>
      <c r="X1104" s="316" t="s">
        <v>965</v>
      </c>
    </row>
    <row r="1105" spans="1:24">
      <c r="A1105" s="320" t="s">
        <v>732</v>
      </c>
      <c r="B1105" s="320" t="s">
        <v>513</v>
      </c>
      <c r="C1105" s="320" t="s">
        <v>510</v>
      </c>
      <c r="D1105" s="320" t="s">
        <v>514</v>
      </c>
      <c r="E1105" s="320">
        <v>0.91100000000000003</v>
      </c>
      <c r="F1105" s="320" t="s">
        <v>162</v>
      </c>
      <c r="G1105" s="320" t="s">
        <v>1168</v>
      </c>
      <c r="H1105" s="320" t="s">
        <v>516</v>
      </c>
      <c r="I1105" s="321">
        <v>100</v>
      </c>
      <c r="J1105" s="320">
        <v>2012</v>
      </c>
      <c r="K1105" s="320" t="s">
        <v>545</v>
      </c>
      <c r="L1105" s="316">
        <f t="shared" si="29"/>
        <v>1104</v>
      </c>
      <c r="V1105" s="316" t="str">
        <f t="shared" si="28"/>
        <v xml:space="preserve"> </v>
      </c>
      <c r="X1105" s="316" t="s">
        <v>965</v>
      </c>
    </row>
    <row r="1106" spans="1:24">
      <c r="A1106" s="320" t="s">
        <v>980</v>
      </c>
      <c r="B1106" s="320" t="s">
        <v>923</v>
      </c>
      <c r="C1106" s="320" t="s">
        <v>504</v>
      </c>
      <c r="D1106" s="320" t="s">
        <v>484</v>
      </c>
      <c r="E1106" s="320">
        <v>0.91200000000000003</v>
      </c>
      <c r="F1106" s="320" t="s">
        <v>162</v>
      </c>
      <c r="G1106" s="320" t="s">
        <v>1168</v>
      </c>
      <c r="H1106" s="320" t="s">
        <v>516</v>
      </c>
      <c r="I1106" s="321">
        <v>100</v>
      </c>
      <c r="J1106" s="320">
        <v>2012</v>
      </c>
      <c r="K1106" s="320" t="s">
        <v>545</v>
      </c>
      <c r="L1106" s="316">
        <f t="shared" si="29"/>
        <v>1105</v>
      </c>
      <c r="V1106" s="316" t="str">
        <f t="shared" si="28"/>
        <v xml:space="preserve"> </v>
      </c>
      <c r="X1106" s="316" t="s">
        <v>965</v>
      </c>
    </row>
    <row r="1107" spans="1:24">
      <c r="A1107" s="320" t="s">
        <v>981</v>
      </c>
      <c r="B1107" s="320" t="s">
        <v>923</v>
      </c>
      <c r="C1107" s="320" t="s">
        <v>504</v>
      </c>
      <c r="D1107" s="320" t="s">
        <v>484</v>
      </c>
      <c r="E1107" s="320">
        <v>0.91200000000000003</v>
      </c>
      <c r="F1107" s="320" t="s">
        <v>162</v>
      </c>
      <c r="G1107" s="320" t="s">
        <v>1168</v>
      </c>
      <c r="H1107" s="320" t="s">
        <v>516</v>
      </c>
      <c r="I1107" s="321">
        <v>100</v>
      </c>
      <c r="J1107" s="320">
        <v>2012</v>
      </c>
      <c r="K1107" s="320" t="s">
        <v>545</v>
      </c>
      <c r="L1107" s="316">
        <f t="shared" si="29"/>
        <v>1106</v>
      </c>
      <c r="V1107" s="316" t="str">
        <f t="shared" si="28"/>
        <v xml:space="preserve"> </v>
      </c>
      <c r="X1107" s="316" t="s">
        <v>965</v>
      </c>
    </row>
    <row r="1108" spans="1:24">
      <c r="A1108" s="320" t="s">
        <v>982</v>
      </c>
      <c r="B1108" s="320" t="s">
        <v>923</v>
      </c>
      <c r="C1108" s="320" t="s">
        <v>504</v>
      </c>
      <c r="D1108" s="320" t="s">
        <v>484</v>
      </c>
      <c r="E1108" s="320">
        <v>0.91200000000000003</v>
      </c>
      <c r="F1108" s="320" t="s">
        <v>162</v>
      </c>
      <c r="G1108" s="320" t="s">
        <v>1168</v>
      </c>
      <c r="H1108" s="320" t="s">
        <v>516</v>
      </c>
      <c r="I1108" s="321">
        <v>100</v>
      </c>
      <c r="J1108" s="320">
        <v>2012</v>
      </c>
      <c r="K1108" s="320" t="s">
        <v>545</v>
      </c>
      <c r="L1108" s="316">
        <f t="shared" si="29"/>
        <v>1107</v>
      </c>
      <c r="V1108" s="316" t="str">
        <f t="shared" si="28"/>
        <v xml:space="preserve"> </v>
      </c>
      <c r="X1108" s="316" t="s">
        <v>965</v>
      </c>
    </row>
    <row r="1109" spans="1:24">
      <c r="A1109" s="320" t="s">
        <v>983</v>
      </c>
      <c r="B1109" s="320" t="s">
        <v>923</v>
      </c>
      <c r="C1109" s="320" t="s">
        <v>504</v>
      </c>
      <c r="D1109" s="320" t="s">
        <v>518</v>
      </c>
      <c r="E1109" s="320">
        <v>0.91200000000000003</v>
      </c>
      <c r="F1109" s="320" t="s">
        <v>162</v>
      </c>
      <c r="G1109" s="320" t="s">
        <v>1168</v>
      </c>
      <c r="H1109" s="320" t="s">
        <v>516</v>
      </c>
      <c r="I1109" s="321">
        <v>100</v>
      </c>
      <c r="J1109" s="320">
        <v>2012</v>
      </c>
      <c r="K1109" s="320" t="s">
        <v>545</v>
      </c>
      <c r="L1109" s="316">
        <f t="shared" si="29"/>
        <v>1108</v>
      </c>
      <c r="V1109" s="316" t="str">
        <f t="shared" si="28"/>
        <v xml:space="preserve"> </v>
      </c>
      <c r="X1109" s="316" t="s">
        <v>965</v>
      </c>
    </row>
    <row r="1110" spans="1:24">
      <c r="A1110" s="320" t="s">
        <v>645</v>
      </c>
      <c r="B1110" s="320" t="s">
        <v>642</v>
      </c>
      <c r="C1110" s="320" t="s">
        <v>589</v>
      </c>
      <c r="D1110" s="320" t="s">
        <v>518</v>
      </c>
      <c r="E1110" s="320">
        <v>0.95499999999999996</v>
      </c>
      <c r="F1110" s="320" t="s">
        <v>162</v>
      </c>
      <c r="G1110" s="320" t="s">
        <v>1168</v>
      </c>
      <c r="H1110" s="320" t="s">
        <v>516</v>
      </c>
      <c r="I1110" s="321">
        <v>100</v>
      </c>
      <c r="J1110" s="320">
        <v>2012</v>
      </c>
      <c r="K1110" s="320" t="s">
        <v>545</v>
      </c>
      <c r="L1110" s="316">
        <f t="shared" si="29"/>
        <v>1109</v>
      </c>
      <c r="V1110" s="316" t="str">
        <f t="shared" si="28"/>
        <v xml:space="preserve"> </v>
      </c>
      <c r="X1110" s="316" t="s">
        <v>965</v>
      </c>
    </row>
    <row r="1111" spans="1:24">
      <c r="A1111" s="320" t="s">
        <v>595</v>
      </c>
      <c r="B1111" s="320" t="s">
        <v>588</v>
      </c>
      <c r="C1111" s="320" t="s">
        <v>589</v>
      </c>
      <c r="D1111" s="320" t="s">
        <v>518</v>
      </c>
      <c r="E1111" s="320">
        <v>0.91600000000000004</v>
      </c>
      <c r="F1111" s="320" t="s">
        <v>162</v>
      </c>
      <c r="G1111" s="320" t="s">
        <v>1168</v>
      </c>
      <c r="H1111" s="320" t="s">
        <v>516</v>
      </c>
      <c r="I1111" s="321">
        <v>100</v>
      </c>
      <c r="J1111" s="320">
        <v>2012</v>
      </c>
      <c r="K1111" s="320" t="s">
        <v>545</v>
      </c>
      <c r="L1111" s="316">
        <f t="shared" si="29"/>
        <v>1110</v>
      </c>
      <c r="V1111" s="316" t="str">
        <f t="shared" si="28"/>
        <v xml:space="preserve"> </v>
      </c>
      <c r="X1111" s="316" t="s">
        <v>965</v>
      </c>
    </row>
    <row r="1112" spans="1:24">
      <c r="A1112" s="320" t="s">
        <v>984</v>
      </c>
      <c r="B1112" s="320" t="s">
        <v>923</v>
      </c>
      <c r="C1112" s="320" t="s">
        <v>504</v>
      </c>
      <c r="D1112" s="320" t="s">
        <v>491</v>
      </c>
      <c r="E1112" s="320">
        <v>0.91200000000000003</v>
      </c>
      <c r="F1112" s="320" t="s">
        <v>162</v>
      </c>
      <c r="G1112" s="320" t="s">
        <v>1168</v>
      </c>
      <c r="H1112" s="320" t="s">
        <v>516</v>
      </c>
      <c r="I1112" s="321">
        <v>100</v>
      </c>
      <c r="J1112" s="320">
        <v>2012</v>
      </c>
      <c r="K1112" s="320" t="s">
        <v>545</v>
      </c>
      <c r="L1112" s="316">
        <f t="shared" si="29"/>
        <v>1111</v>
      </c>
      <c r="V1112" s="316" t="str">
        <f t="shared" si="28"/>
        <v xml:space="preserve"> </v>
      </c>
      <c r="X1112" s="316" t="s">
        <v>965</v>
      </c>
    </row>
    <row r="1113" spans="1:24">
      <c r="A1113" s="320" t="s">
        <v>985</v>
      </c>
      <c r="B1113" s="320" t="s">
        <v>923</v>
      </c>
      <c r="C1113" s="320" t="s">
        <v>504</v>
      </c>
      <c r="D1113" s="320" t="s">
        <v>484</v>
      </c>
      <c r="E1113" s="320">
        <v>0.91200000000000003</v>
      </c>
      <c r="F1113" s="320" t="s">
        <v>162</v>
      </c>
      <c r="G1113" s="320" t="s">
        <v>1168</v>
      </c>
      <c r="H1113" s="320" t="s">
        <v>516</v>
      </c>
      <c r="I1113" s="321">
        <v>100</v>
      </c>
      <c r="J1113" s="320">
        <v>2012</v>
      </c>
      <c r="K1113" s="320" t="s">
        <v>545</v>
      </c>
      <c r="L1113" s="316">
        <f t="shared" si="29"/>
        <v>1112</v>
      </c>
      <c r="V1113" s="316" t="str">
        <f t="shared" si="28"/>
        <v xml:space="preserve"> </v>
      </c>
      <c r="X1113" s="316" t="s">
        <v>965</v>
      </c>
    </row>
    <row r="1114" spans="1:24">
      <c r="A1114" s="320" t="s">
        <v>654</v>
      </c>
      <c r="B1114" s="320" t="s">
        <v>655</v>
      </c>
      <c r="C1114" s="320" t="s">
        <v>579</v>
      </c>
      <c r="D1114" s="320" t="s">
        <v>514</v>
      </c>
      <c r="E1114" s="320">
        <v>0.91900000000000004</v>
      </c>
      <c r="F1114" s="320" t="s">
        <v>162</v>
      </c>
      <c r="G1114" s="320" t="s">
        <v>1168</v>
      </c>
      <c r="H1114" s="320" t="s">
        <v>516</v>
      </c>
      <c r="I1114" s="321">
        <v>100</v>
      </c>
      <c r="J1114" s="320">
        <v>2012</v>
      </c>
      <c r="K1114" s="320" t="s">
        <v>545</v>
      </c>
      <c r="L1114" s="316">
        <f t="shared" si="29"/>
        <v>1113</v>
      </c>
      <c r="V1114" s="316" t="str">
        <f t="shared" si="28"/>
        <v xml:space="preserve"> </v>
      </c>
      <c r="X1114" s="316" t="s">
        <v>965</v>
      </c>
    </row>
    <row r="1115" spans="1:24">
      <c r="A1115" s="320" t="s">
        <v>630</v>
      </c>
      <c r="B1115" s="320" t="s">
        <v>627</v>
      </c>
      <c r="C1115" s="320" t="s">
        <v>589</v>
      </c>
      <c r="D1115" s="320" t="s">
        <v>514</v>
      </c>
      <c r="E1115" s="320">
        <v>0.89300000000000002</v>
      </c>
      <c r="F1115" s="320" t="s">
        <v>162</v>
      </c>
      <c r="G1115" s="320" t="s">
        <v>1168</v>
      </c>
      <c r="H1115" s="320" t="s">
        <v>516</v>
      </c>
      <c r="I1115" s="321">
        <v>100</v>
      </c>
      <c r="J1115" s="320">
        <v>2012</v>
      </c>
      <c r="K1115" s="320" t="s">
        <v>545</v>
      </c>
      <c r="L1115" s="316">
        <f t="shared" si="29"/>
        <v>1114</v>
      </c>
      <c r="V1115" s="316" t="str">
        <f t="shared" si="28"/>
        <v xml:space="preserve"> </v>
      </c>
      <c r="X1115" s="316" t="s">
        <v>965</v>
      </c>
    </row>
    <row r="1116" spans="1:24">
      <c r="A1116" s="320" t="s">
        <v>839</v>
      </c>
      <c r="B1116" s="320" t="s">
        <v>833</v>
      </c>
      <c r="C1116" s="320" t="s">
        <v>589</v>
      </c>
      <c r="D1116" s="320" t="s">
        <v>484</v>
      </c>
      <c r="E1116" s="320">
        <v>0.88100000000000001</v>
      </c>
      <c r="F1116" s="320" t="s">
        <v>162</v>
      </c>
      <c r="G1116" s="320" t="s">
        <v>1168</v>
      </c>
      <c r="H1116" s="320" t="s">
        <v>516</v>
      </c>
      <c r="I1116" s="321">
        <v>100</v>
      </c>
      <c r="J1116" s="320">
        <v>2012</v>
      </c>
      <c r="K1116" s="320" t="s">
        <v>545</v>
      </c>
      <c r="L1116" s="316">
        <f t="shared" si="29"/>
        <v>1115</v>
      </c>
      <c r="V1116" s="316" t="str">
        <f t="shared" si="28"/>
        <v xml:space="preserve"> </v>
      </c>
      <c r="X1116" s="316" t="s">
        <v>965</v>
      </c>
    </row>
    <row r="1117" spans="1:24">
      <c r="A1117" s="320" t="s">
        <v>1022</v>
      </c>
      <c r="B1117" s="320" t="s">
        <v>1020</v>
      </c>
      <c r="C1117" s="320" t="s">
        <v>853</v>
      </c>
      <c r="D1117" s="320" t="s">
        <v>496</v>
      </c>
      <c r="E1117" s="320">
        <v>0.66200000000000003</v>
      </c>
      <c r="F1117" s="320" t="s">
        <v>162</v>
      </c>
      <c r="G1117" s="320" t="s">
        <v>1168</v>
      </c>
      <c r="H1117" s="320" t="s">
        <v>516</v>
      </c>
      <c r="I1117" s="321">
        <v>100</v>
      </c>
      <c r="J1117" s="320">
        <v>2012</v>
      </c>
      <c r="K1117" s="320" t="s">
        <v>545</v>
      </c>
      <c r="L1117" s="316">
        <f t="shared" si="29"/>
        <v>1116</v>
      </c>
      <c r="V1117" s="316" t="str">
        <f t="shared" si="28"/>
        <v xml:space="preserve"> </v>
      </c>
      <c r="X1117" s="316" t="s">
        <v>965</v>
      </c>
    </row>
    <row r="1118" spans="1:24">
      <c r="A1118" s="320" t="s">
        <v>733</v>
      </c>
      <c r="B1118" s="320" t="s">
        <v>513</v>
      </c>
      <c r="C1118" s="320" t="s">
        <v>510</v>
      </c>
      <c r="D1118" s="320" t="s">
        <v>514</v>
      </c>
      <c r="E1118" s="320">
        <v>0.91100000000000003</v>
      </c>
      <c r="F1118" s="320" t="s">
        <v>162</v>
      </c>
      <c r="G1118" s="320" t="s">
        <v>1168</v>
      </c>
      <c r="H1118" s="320" t="s">
        <v>516</v>
      </c>
      <c r="I1118" s="321">
        <v>100</v>
      </c>
      <c r="J1118" s="320">
        <v>2012</v>
      </c>
      <c r="K1118" s="320" t="s">
        <v>545</v>
      </c>
      <c r="L1118" s="316">
        <f t="shared" si="29"/>
        <v>1117</v>
      </c>
      <c r="V1118" s="316" t="str">
        <f t="shared" si="28"/>
        <v xml:space="preserve"> </v>
      </c>
      <c r="X1118" s="316" t="s">
        <v>965</v>
      </c>
    </row>
    <row r="1119" spans="1:24">
      <c r="A1119" s="320" t="s">
        <v>646</v>
      </c>
      <c r="B1119" s="320" t="s">
        <v>642</v>
      </c>
      <c r="C1119" s="320" t="s">
        <v>589</v>
      </c>
      <c r="D1119" s="320" t="s">
        <v>518</v>
      </c>
      <c r="E1119" s="320">
        <v>0.95499999999999996</v>
      </c>
      <c r="F1119" s="320" t="s">
        <v>162</v>
      </c>
      <c r="G1119" s="320" t="s">
        <v>1168</v>
      </c>
      <c r="H1119" s="320" t="s">
        <v>516</v>
      </c>
      <c r="I1119" s="321">
        <v>100</v>
      </c>
      <c r="J1119" s="320">
        <v>2012</v>
      </c>
      <c r="K1119" s="320" t="s">
        <v>545</v>
      </c>
      <c r="L1119" s="316">
        <f t="shared" si="29"/>
        <v>1118</v>
      </c>
      <c r="V1119" s="316" t="str">
        <f t="shared" si="28"/>
        <v xml:space="preserve"> </v>
      </c>
      <c r="X1119" s="316" t="s">
        <v>965</v>
      </c>
    </row>
    <row r="1120" spans="1:24">
      <c r="A1120" s="320" t="s">
        <v>840</v>
      </c>
      <c r="B1120" s="320" t="s">
        <v>833</v>
      </c>
      <c r="C1120" s="320" t="s">
        <v>589</v>
      </c>
      <c r="D1120" s="320" t="s">
        <v>694</v>
      </c>
      <c r="E1120" s="320">
        <v>0.88100000000000001</v>
      </c>
      <c r="F1120" s="320" t="s">
        <v>162</v>
      </c>
      <c r="G1120" s="320" t="s">
        <v>1168</v>
      </c>
      <c r="H1120" s="320" t="s">
        <v>516</v>
      </c>
      <c r="I1120" s="321">
        <v>100</v>
      </c>
      <c r="J1120" s="320">
        <v>2012</v>
      </c>
      <c r="K1120" s="320" t="s">
        <v>545</v>
      </c>
      <c r="L1120" s="316">
        <f t="shared" si="29"/>
        <v>1119</v>
      </c>
      <c r="V1120" s="316" t="str">
        <f t="shared" si="28"/>
        <v xml:space="preserve"> </v>
      </c>
      <c r="X1120" s="316" t="s">
        <v>965</v>
      </c>
    </row>
    <row r="1121" spans="1:24">
      <c r="A1121" s="320" t="s">
        <v>916</v>
      </c>
      <c r="B1121" s="320" t="s">
        <v>915</v>
      </c>
      <c r="C1121" s="320" t="s">
        <v>589</v>
      </c>
      <c r="D1121" s="320" t="s">
        <v>514</v>
      </c>
      <c r="E1121" s="320">
        <v>0.92100000000000004</v>
      </c>
      <c r="F1121" s="320" t="s">
        <v>162</v>
      </c>
      <c r="G1121" s="320" t="s">
        <v>1168</v>
      </c>
      <c r="H1121" s="320" t="s">
        <v>516</v>
      </c>
      <c r="I1121" s="321">
        <v>100</v>
      </c>
      <c r="J1121" s="320">
        <v>2012</v>
      </c>
      <c r="K1121" s="320" t="s">
        <v>545</v>
      </c>
      <c r="L1121" s="316">
        <f t="shared" si="29"/>
        <v>1120</v>
      </c>
      <c r="V1121" s="316" t="str">
        <f t="shared" si="28"/>
        <v xml:space="preserve"> </v>
      </c>
      <c r="X1121" s="316" t="s">
        <v>965</v>
      </c>
    </row>
    <row r="1122" spans="1:24">
      <c r="A1122" s="320" t="s">
        <v>734</v>
      </c>
      <c r="B1122" s="320" t="s">
        <v>513</v>
      </c>
      <c r="C1122" s="320" t="s">
        <v>510</v>
      </c>
      <c r="D1122" s="320" t="s">
        <v>694</v>
      </c>
      <c r="E1122" s="320">
        <v>0.91100000000000003</v>
      </c>
      <c r="F1122" s="320" t="s">
        <v>162</v>
      </c>
      <c r="G1122" s="320" t="s">
        <v>1168</v>
      </c>
      <c r="H1122" s="320" t="s">
        <v>516</v>
      </c>
      <c r="I1122" s="321">
        <v>100</v>
      </c>
      <c r="J1122" s="320">
        <v>2012</v>
      </c>
      <c r="K1122" s="320" t="s">
        <v>545</v>
      </c>
      <c r="L1122" s="316">
        <f t="shared" si="29"/>
        <v>1121</v>
      </c>
      <c r="V1122" s="316" t="str">
        <f t="shared" si="28"/>
        <v xml:space="preserve"> </v>
      </c>
      <c r="X1122" s="316" t="s">
        <v>965</v>
      </c>
    </row>
    <row r="1123" spans="1:24">
      <c r="A1123" s="320" t="s">
        <v>596</v>
      </c>
      <c r="B1123" s="320" t="s">
        <v>588</v>
      </c>
      <c r="C1123" s="320" t="s">
        <v>589</v>
      </c>
      <c r="D1123" s="320" t="s">
        <v>518</v>
      </c>
      <c r="E1123" s="320">
        <v>0.91600000000000004</v>
      </c>
      <c r="F1123" s="320" t="s">
        <v>162</v>
      </c>
      <c r="G1123" s="320" t="s">
        <v>1168</v>
      </c>
      <c r="H1123" s="320" t="s">
        <v>516</v>
      </c>
      <c r="I1123" s="321">
        <v>100</v>
      </c>
      <c r="J1123" s="320">
        <v>2012</v>
      </c>
      <c r="K1123" s="320" t="s">
        <v>545</v>
      </c>
      <c r="L1123" s="316">
        <f t="shared" si="29"/>
        <v>1122</v>
      </c>
      <c r="V1123" s="316" t="str">
        <f t="shared" si="28"/>
        <v xml:space="preserve"> </v>
      </c>
      <c r="X1123" s="316" t="s">
        <v>965</v>
      </c>
    </row>
    <row r="1124" spans="1:24">
      <c r="A1124" s="320" t="s">
        <v>986</v>
      </c>
      <c r="B1124" s="320" t="s">
        <v>923</v>
      </c>
      <c r="C1124" s="320" t="s">
        <v>504</v>
      </c>
      <c r="D1124" s="320" t="s">
        <v>484</v>
      </c>
      <c r="E1124" s="320">
        <v>0.91200000000000003</v>
      </c>
      <c r="F1124" s="320" t="s">
        <v>162</v>
      </c>
      <c r="G1124" s="320" t="s">
        <v>1168</v>
      </c>
      <c r="H1124" s="320" t="s">
        <v>516</v>
      </c>
      <c r="I1124" s="321">
        <v>100</v>
      </c>
      <c r="J1124" s="320">
        <v>2012</v>
      </c>
      <c r="K1124" s="320" t="s">
        <v>545</v>
      </c>
      <c r="L1124" s="316">
        <f t="shared" si="29"/>
        <v>1123</v>
      </c>
      <c r="V1124" s="316" t="str">
        <f t="shared" si="28"/>
        <v xml:space="preserve"> </v>
      </c>
      <c r="X1124" s="316" t="s">
        <v>965</v>
      </c>
    </row>
    <row r="1125" spans="1:24">
      <c r="A1125" s="320" t="s">
        <v>987</v>
      </c>
      <c r="B1125" s="320" t="s">
        <v>923</v>
      </c>
      <c r="C1125" s="320" t="s">
        <v>504</v>
      </c>
      <c r="D1125" s="320" t="s">
        <v>484</v>
      </c>
      <c r="E1125" s="320">
        <v>0.91200000000000003</v>
      </c>
      <c r="F1125" s="320" t="s">
        <v>162</v>
      </c>
      <c r="G1125" s="320" t="s">
        <v>1168</v>
      </c>
      <c r="H1125" s="320" t="s">
        <v>516</v>
      </c>
      <c r="I1125" s="321">
        <v>100</v>
      </c>
      <c r="J1125" s="320">
        <v>2012</v>
      </c>
      <c r="K1125" s="320" t="s">
        <v>545</v>
      </c>
      <c r="L1125" s="316">
        <f t="shared" si="29"/>
        <v>1124</v>
      </c>
      <c r="V1125" s="316" t="str">
        <f t="shared" si="28"/>
        <v xml:space="preserve"> </v>
      </c>
      <c r="X1125" s="316" t="s">
        <v>965</v>
      </c>
    </row>
    <row r="1126" spans="1:24">
      <c r="A1126" s="320" t="s">
        <v>988</v>
      </c>
      <c r="B1126" s="320" t="s">
        <v>923</v>
      </c>
      <c r="C1126" s="320" t="s">
        <v>504</v>
      </c>
      <c r="D1126" s="320" t="s">
        <v>484</v>
      </c>
      <c r="E1126" s="320">
        <v>0.91200000000000003</v>
      </c>
      <c r="F1126" s="320" t="s">
        <v>162</v>
      </c>
      <c r="G1126" s="320" t="s">
        <v>1168</v>
      </c>
      <c r="H1126" s="320" t="s">
        <v>516</v>
      </c>
      <c r="I1126" s="321">
        <v>100</v>
      </c>
      <c r="J1126" s="320">
        <v>2012</v>
      </c>
      <c r="K1126" s="320" t="s">
        <v>545</v>
      </c>
      <c r="L1126" s="316">
        <f t="shared" si="29"/>
        <v>1125</v>
      </c>
      <c r="V1126" s="316" t="str">
        <f t="shared" si="28"/>
        <v xml:space="preserve"> </v>
      </c>
      <c r="X1126" s="316" t="s">
        <v>965</v>
      </c>
    </row>
    <row r="1127" spans="1:24">
      <c r="A1127" s="320" t="s">
        <v>647</v>
      </c>
      <c r="B1127" s="320" t="s">
        <v>642</v>
      </c>
      <c r="C1127" s="320" t="s">
        <v>589</v>
      </c>
      <c r="D1127" s="320" t="s">
        <v>518</v>
      </c>
      <c r="E1127" s="320">
        <v>0.95499999999999996</v>
      </c>
      <c r="F1127" s="320" t="s">
        <v>162</v>
      </c>
      <c r="G1127" s="320" t="s">
        <v>1168</v>
      </c>
      <c r="H1127" s="320" t="s">
        <v>516</v>
      </c>
      <c r="I1127" s="321">
        <v>100</v>
      </c>
      <c r="J1127" s="320">
        <v>2012</v>
      </c>
      <c r="K1127" s="320" t="s">
        <v>545</v>
      </c>
      <c r="L1127" s="316">
        <f t="shared" si="29"/>
        <v>1126</v>
      </c>
      <c r="V1127" s="316" t="str">
        <f t="shared" si="28"/>
        <v xml:space="preserve"> </v>
      </c>
      <c r="X1127" s="316" t="s">
        <v>965</v>
      </c>
    </row>
    <row r="1128" spans="1:24">
      <c r="A1128" s="320" t="s">
        <v>989</v>
      </c>
      <c r="B1128" s="320" t="s">
        <v>923</v>
      </c>
      <c r="C1128" s="320" t="s">
        <v>504</v>
      </c>
      <c r="D1128" s="320" t="s">
        <v>518</v>
      </c>
      <c r="E1128" s="320">
        <v>0.91200000000000003</v>
      </c>
      <c r="F1128" s="320" t="s">
        <v>162</v>
      </c>
      <c r="G1128" s="320" t="s">
        <v>1168</v>
      </c>
      <c r="H1128" s="320" t="s">
        <v>516</v>
      </c>
      <c r="I1128" s="321">
        <v>100</v>
      </c>
      <c r="J1128" s="320">
        <v>2012</v>
      </c>
      <c r="K1128" s="320" t="s">
        <v>545</v>
      </c>
      <c r="L1128" s="316">
        <f t="shared" si="29"/>
        <v>1127</v>
      </c>
      <c r="V1128" s="316" t="str">
        <f t="shared" si="28"/>
        <v xml:space="preserve"> </v>
      </c>
      <c r="X1128" s="316" t="s">
        <v>965</v>
      </c>
    </row>
    <row r="1129" spans="1:24">
      <c r="A1129" s="320" t="s">
        <v>990</v>
      </c>
      <c r="B1129" s="320" t="s">
        <v>923</v>
      </c>
      <c r="C1129" s="320" t="s">
        <v>504</v>
      </c>
      <c r="D1129" s="320" t="s">
        <v>484</v>
      </c>
      <c r="E1129" s="320">
        <v>0.91200000000000003</v>
      </c>
      <c r="F1129" s="320" t="s">
        <v>162</v>
      </c>
      <c r="G1129" s="320" t="s">
        <v>1168</v>
      </c>
      <c r="H1129" s="320" t="s">
        <v>516</v>
      </c>
      <c r="I1129" s="321">
        <v>100</v>
      </c>
      <c r="J1129" s="320">
        <v>2012</v>
      </c>
      <c r="K1129" s="320" t="s">
        <v>545</v>
      </c>
      <c r="L1129" s="316">
        <f t="shared" si="29"/>
        <v>1128</v>
      </c>
      <c r="V1129" s="316" t="str">
        <f t="shared" si="28"/>
        <v xml:space="preserve"> </v>
      </c>
      <c r="X1129" s="316" t="s">
        <v>965</v>
      </c>
    </row>
    <row r="1130" spans="1:24">
      <c r="A1130" s="320" t="s">
        <v>991</v>
      </c>
      <c r="B1130" s="320" t="s">
        <v>923</v>
      </c>
      <c r="C1130" s="320" t="s">
        <v>504</v>
      </c>
      <c r="D1130" s="320" t="s">
        <v>484</v>
      </c>
      <c r="E1130" s="320">
        <v>0.91200000000000003</v>
      </c>
      <c r="F1130" s="320" t="s">
        <v>162</v>
      </c>
      <c r="G1130" s="320" t="s">
        <v>1168</v>
      </c>
      <c r="H1130" s="320" t="s">
        <v>516</v>
      </c>
      <c r="I1130" s="321">
        <v>100</v>
      </c>
      <c r="J1130" s="320">
        <v>2012</v>
      </c>
      <c r="K1130" s="320" t="s">
        <v>545</v>
      </c>
      <c r="L1130" s="316">
        <f t="shared" si="29"/>
        <v>1129</v>
      </c>
      <c r="V1130" s="316" t="str">
        <f t="shared" si="28"/>
        <v xml:space="preserve"> </v>
      </c>
      <c r="X1130" s="316" t="s">
        <v>965</v>
      </c>
    </row>
    <row r="1131" spans="1:24">
      <c r="A1131" s="320" t="s">
        <v>992</v>
      </c>
      <c r="B1131" s="320" t="s">
        <v>923</v>
      </c>
      <c r="C1131" s="320" t="s">
        <v>504</v>
      </c>
      <c r="D1131" s="320" t="s">
        <v>484</v>
      </c>
      <c r="E1131" s="320">
        <v>0.91200000000000003</v>
      </c>
      <c r="F1131" s="320" t="s">
        <v>162</v>
      </c>
      <c r="G1131" s="320" t="s">
        <v>1168</v>
      </c>
      <c r="H1131" s="320" t="s">
        <v>516</v>
      </c>
      <c r="I1131" s="321">
        <v>100</v>
      </c>
      <c r="J1131" s="320">
        <v>2012</v>
      </c>
      <c r="K1131" s="320" t="s">
        <v>545</v>
      </c>
      <c r="L1131" s="316">
        <f t="shared" si="29"/>
        <v>1130</v>
      </c>
      <c r="V1131" s="316" t="str">
        <f t="shared" si="28"/>
        <v xml:space="preserve"> </v>
      </c>
      <c r="X1131" s="316" t="s">
        <v>965</v>
      </c>
    </row>
    <row r="1132" spans="1:24">
      <c r="A1132" s="320" t="s">
        <v>993</v>
      </c>
      <c r="B1132" s="320" t="s">
        <v>923</v>
      </c>
      <c r="C1132" s="320" t="s">
        <v>504</v>
      </c>
      <c r="D1132" s="320" t="s">
        <v>484</v>
      </c>
      <c r="E1132" s="320">
        <v>0.91200000000000003</v>
      </c>
      <c r="F1132" s="320" t="s">
        <v>162</v>
      </c>
      <c r="G1132" s="320" t="s">
        <v>1168</v>
      </c>
      <c r="H1132" s="320" t="s">
        <v>516</v>
      </c>
      <c r="I1132" s="321">
        <v>100</v>
      </c>
      <c r="J1132" s="320">
        <v>2012</v>
      </c>
      <c r="K1132" s="320" t="s">
        <v>545</v>
      </c>
      <c r="L1132" s="316">
        <f t="shared" si="29"/>
        <v>1131</v>
      </c>
      <c r="V1132" s="316" t="str">
        <f t="shared" si="28"/>
        <v xml:space="preserve"> </v>
      </c>
      <c r="X1132" s="316" t="s">
        <v>965</v>
      </c>
    </row>
    <row r="1133" spans="1:24">
      <c r="A1133" s="320" t="s">
        <v>994</v>
      </c>
      <c r="B1133" s="320" t="s">
        <v>923</v>
      </c>
      <c r="C1133" s="320" t="s">
        <v>504</v>
      </c>
      <c r="D1133" s="320" t="s">
        <v>484</v>
      </c>
      <c r="E1133" s="320">
        <v>0.91200000000000003</v>
      </c>
      <c r="F1133" s="320" t="s">
        <v>162</v>
      </c>
      <c r="G1133" s="320" t="s">
        <v>1168</v>
      </c>
      <c r="H1133" s="320" t="s">
        <v>516</v>
      </c>
      <c r="I1133" s="321">
        <v>100</v>
      </c>
      <c r="J1133" s="320">
        <v>2012</v>
      </c>
      <c r="K1133" s="320" t="s">
        <v>545</v>
      </c>
      <c r="L1133" s="316">
        <f t="shared" si="29"/>
        <v>1132</v>
      </c>
      <c r="V1133" s="316" t="str">
        <f t="shared" si="28"/>
        <v xml:space="preserve"> </v>
      </c>
      <c r="X1133" s="316" t="s">
        <v>965</v>
      </c>
    </row>
    <row r="1134" spans="1:24">
      <c r="A1134" s="320" t="s">
        <v>995</v>
      </c>
      <c r="B1134" s="320" t="s">
        <v>923</v>
      </c>
      <c r="C1134" s="320" t="s">
        <v>504</v>
      </c>
      <c r="D1134" s="320" t="s">
        <v>484</v>
      </c>
      <c r="E1134" s="320">
        <v>0.91200000000000003</v>
      </c>
      <c r="F1134" s="320" t="s">
        <v>162</v>
      </c>
      <c r="G1134" s="320" t="s">
        <v>1168</v>
      </c>
      <c r="H1134" s="320" t="s">
        <v>516</v>
      </c>
      <c r="I1134" s="321">
        <v>100</v>
      </c>
      <c r="J1134" s="320">
        <v>2012</v>
      </c>
      <c r="K1134" s="320" t="s">
        <v>545</v>
      </c>
      <c r="L1134" s="316">
        <f t="shared" si="29"/>
        <v>1133</v>
      </c>
      <c r="V1134" s="316" t="str">
        <f t="shared" si="28"/>
        <v xml:space="preserve"> </v>
      </c>
      <c r="X1134" s="316" t="s">
        <v>965</v>
      </c>
    </row>
    <row r="1135" spans="1:24">
      <c r="A1135" s="320" t="s">
        <v>996</v>
      </c>
      <c r="B1135" s="320" t="s">
        <v>923</v>
      </c>
      <c r="C1135" s="320" t="s">
        <v>504</v>
      </c>
      <c r="D1135" s="320" t="s">
        <v>484</v>
      </c>
      <c r="E1135" s="320">
        <v>0.91200000000000003</v>
      </c>
      <c r="F1135" s="320" t="s">
        <v>162</v>
      </c>
      <c r="G1135" s="320" t="s">
        <v>1168</v>
      </c>
      <c r="H1135" s="320" t="s">
        <v>516</v>
      </c>
      <c r="I1135" s="321">
        <v>100</v>
      </c>
      <c r="J1135" s="320">
        <v>2012</v>
      </c>
      <c r="K1135" s="320" t="s">
        <v>545</v>
      </c>
      <c r="L1135" s="316">
        <f t="shared" si="29"/>
        <v>1134</v>
      </c>
      <c r="V1135" s="316" t="str">
        <f t="shared" si="28"/>
        <v xml:space="preserve"> </v>
      </c>
      <c r="X1135" s="316" t="s">
        <v>965</v>
      </c>
    </row>
    <row r="1136" spans="1:24">
      <c r="A1136" s="320" t="s">
        <v>1025</v>
      </c>
      <c r="B1136" s="320" t="s">
        <v>1025</v>
      </c>
      <c r="C1136" s="320" t="s">
        <v>579</v>
      </c>
      <c r="D1136" s="320" t="s">
        <v>491</v>
      </c>
      <c r="E1136" s="320">
        <v>0.89500000000000002</v>
      </c>
      <c r="F1136" s="320" t="s">
        <v>162</v>
      </c>
      <c r="G1136" s="320" t="s">
        <v>1168</v>
      </c>
      <c r="H1136" s="320" t="s">
        <v>516</v>
      </c>
      <c r="I1136" s="321">
        <v>100</v>
      </c>
      <c r="J1136" s="320">
        <v>2012</v>
      </c>
      <c r="K1136" s="320" t="s">
        <v>545</v>
      </c>
      <c r="L1136" s="316">
        <f t="shared" si="29"/>
        <v>1135</v>
      </c>
      <c r="V1136" s="316" t="str">
        <f t="shared" si="28"/>
        <v xml:space="preserve"> </v>
      </c>
      <c r="X1136" s="316" t="s">
        <v>965</v>
      </c>
    </row>
    <row r="1137" spans="1:24">
      <c r="A1137" s="320" t="s">
        <v>597</v>
      </c>
      <c r="B1137" s="320" t="s">
        <v>588</v>
      </c>
      <c r="C1137" s="320" t="s">
        <v>589</v>
      </c>
      <c r="D1137" s="320" t="s">
        <v>518</v>
      </c>
      <c r="E1137" s="320">
        <v>0.91600000000000004</v>
      </c>
      <c r="F1137" s="320" t="s">
        <v>162</v>
      </c>
      <c r="G1137" s="320" t="s">
        <v>1168</v>
      </c>
      <c r="H1137" s="320" t="s">
        <v>516</v>
      </c>
      <c r="I1137" s="321">
        <v>100</v>
      </c>
      <c r="J1137" s="320">
        <v>2012</v>
      </c>
      <c r="K1137" s="320" t="s">
        <v>545</v>
      </c>
      <c r="L1137" s="316">
        <f t="shared" si="29"/>
        <v>1136</v>
      </c>
      <c r="V1137" s="316" t="str">
        <f t="shared" si="28"/>
        <v xml:space="preserve"> </v>
      </c>
      <c r="X1137" s="316" t="s">
        <v>965</v>
      </c>
    </row>
    <row r="1138" spans="1:24">
      <c r="A1138" s="320" t="s">
        <v>851</v>
      </c>
      <c r="B1138" s="320" t="s">
        <v>852</v>
      </c>
      <c r="C1138" s="320" t="s">
        <v>853</v>
      </c>
      <c r="D1138" s="320" t="s">
        <v>521</v>
      </c>
      <c r="E1138" s="320">
        <v>0.71199999999999997</v>
      </c>
      <c r="F1138" s="320" t="s">
        <v>162</v>
      </c>
      <c r="G1138" s="320" t="s">
        <v>1168</v>
      </c>
      <c r="H1138" s="320" t="s">
        <v>516</v>
      </c>
      <c r="I1138" s="321">
        <v>100</v>
      </c>
      <c r="J1138" s="320">
        <v>2012</v>
      </c>
      <c r="K1138" s="320" t="s">
        <v>545</v>
      </c>
      <c r="L1138" s="316">
        <f t="shared" si="29"/>
        <v>1137</v>
      </c>
      <c r="V1138" s="316" t="str">
        <f t="shared" si="28"/>
        <v xml:space="preserve"> </v>
      </c>
      <c r="X1138" s="316" t="s">
        <v>965</v>
      </c>
    </row>
    <row r="1139" spans="1:24">
      <c r="A1139" s="320" t="s">
        <v>648</v>
      </c>
      <c r="B1139" s="320" t="s">
        <v>642</v>
      </c>
      <c r="C1139" s="320" t="s">
        <v>589</v>
      </c>
      <c r="D1139" s="320" t="s">
        <v>514</v>
      </c>
      <c r="E1139" s="320">
        <v>0.95499999999999996</v>
      </c>
      <c r="F1139" s="320" t="s">
        <v>162</v>
      </c>
      <c r="G1139" s="320" t="s">
        <v>1168</v>
      </c>
      <c r="H1139" s="320" t="s">
        <v>516</v>
      </c>
      <c r="I1139" s="321">
        <v>100</v>
      </c>
      <c r="J1139" s="320">
        <v>2012</v>
      </c>
      <c r="K1139" s="320" t="s">
        <v>545</v>
      </c>
      <c r="L1139" s="316">
        <f t="shared" si="29"/>
        <v>1138</v>
      </c>
      <c r="V1139" s="316" t="str">
        <f t="shared" si="28"/>
        <v xml:space="preserve"> </v>
      </c>
      <c r="X1139" s="316" t="s">
        <v>965</v>
      </c>
    </row>
    <row r="1140" spans="1:24">
      <c r="A1140" s="320" t="s">
        <v>598</v>
      </c>
      <c r="B1140" s="320" t="s">
        <v>588</v>
      </c>
      <c r="C1140" s="320" t="s">
        <v>589</v>
      </c>
      <c r="D1140" s="320" t="s">
        <v>518</v>
      </c>
      <c r="E1140" s="320">
        <v>0.91600000000000004</v>
      </c>
      <c r="F1140" s="320" t="s">
        <v>162</v>
      </c>
      <c r="G1140" s="320" t="s">
        <v>1168</v>
      </c>
      <c r="H1140" s="320" t="s">
        <v>516</v>
      </c>
      <c r="I1140" s="321">
        <v>100</v>
      </c>
      <c r="J1140" s="320">
        <v>2012</v>
      </c>
      <c r="K1140" s="320" t="s">
        <v>545</v>
      </c>
      <c r="L1140" s="316">
        <f t="shared" si="29"/>
        <v>1139</v>
      </c>
      <c r="V1140" s="316" t="str">
        <f t="shared" si="28"/>
        <v xml:space="preserve"> </v>
      </c>
      <c r="X1140" s="316" t="s">
        <v>965</v>
      </c>
    </row>
    <row r="1141" spans="1:24">
      <c r="A1141" s="320" t="s">
        <v>772</v>
      </c>
      <c r="B1141" s="320" t="s">
        <v>767</v>
      </c>
      <c r="C1141" s="320" t="s">
        <v>589</v>
      </c>
      <c r="D1141" s="320" t="s">
        <v>514</v>
      </c>
      <c r="E1141" s="320">
        <v>0.92</v>
      </c>
      <c r="F1141" s="320" t="s">
        <v>162</v>
      </c>
      <c r="G1141" s="320" t="s">
        <v>1168</v>
      </c>
      <c r="H1141" s="320" t="s">
        <v>516</v>
      </c>
      <c r="I1141" s="321">
        <v>100</v>
      </c>
      <c r="J1141" s="320">
        <v>2012</v>
      </c>
      <c r="K1141" s="320" t="s">
        <v>545</v>
      </c>
      <c r="L1141" s="316">
        <f t="shared" si="29"/>
        <v>1140</v>
      </c>
      <c r="V1141" s="316" t="str">
        <f t="shared" si="28"/>
        <v xml:space="preserve"> </v>
      </c>
      <c r="X1141" s="316" t="s">
        <v>965</v>
      </c>
    </row>
    <row r="1142" spans="1:24">
      <c r="A1142" s="320" t="s">
        <v>997</v>
      </c>
      <c r="B1142" s="320" t="s">
        <v>923</v>
      </c>
      <c r="C1142" s="320" t="s">
        <v>504</v>
      </c>
      <c r="D1142" s="320" t="s">
        <v>484</v>
      </c>
      <c r="E1142" s="320">
        <v>0.91200000000000003</v>
      </c>
      <c r="F1142" s="320" t="s">
        <v>162</v>
      </c>
      <c r="G1142" s="320" t="s">
        <v>1168</v>
      </c>
      <c r="H1142" s="320" t="s">
        <v>516</v>
      </c>
      <c r="I1142" s="321">
        <v>100</v>
      </c>
      <c r="J1142" s="320">
        <v>2012</v>
      </c>
      <c r="K1142" s="320" t="s">
        <v>545</v>
      </c>
      <c r="L1142" s="316">
        <f t="shared" si="29"/>
        <v>1141</v>
      </c>
      <c r="V1142" s="316" t="str">
        <f t="shared" si="28"/>
        <v xml:space="preserve"> </v>
      </c>
      <c r="X1142" s="316" t="s">
        <v>965</v>
      </c>
    </row>
    <row r="1143" spans="1:24">
      <c r="A1143" s="320" t="s">
        <v>998</v>
      </c>
      <c r="B1143" s="320" t="s">
        <v>923</v>
      </c>
      <c r="C1143" s="320" t="s">
        <v>504</v>
      </c>
      <c r="D1143" s="320" t="s">
        <v>484</v>
      </c>
      <c r="E1143" s="320">
        <v>0.91200000000000003</v>
      </c>
      <c r="F1143" s="320" t="s">
        <v>162</v>
      </c>
      <c r="G1143" s="320" t="s">
        <v>1168</v>
      </c>
      <c r="H1143" s="320" t="s">
        <v>516</v>
      </c>
      <c r="I1143" s="321">
        <v>100</v>
      </c>
      <c r="J1143" s="320">
        <v>2012</v>
      </c>
      <c r="K1143" s="320" t="s">
        <v>545</v>
      </c>
      <c r="L1143" s="316">
        <f t="shared" si="29"/>
        <v>1142</v>
      </c>
      <c r="V1143" s="316" t="str">
        <f t="shared" si="28"/>
        <v xml:space="preserve"> </v>
      </c>
      <c r="X1143" s="316" t="s">
        <v>965</v>
      </c>
    </row>
    <row r="1144" spans="1:24">
      <c r="A1144" s="320" t="s">
        <v>735</v>
      </c>
      <c r="B1144" s="320" t="s">
        <v>513</v>
      </c>
      <c r="C1144" s="320" t="s">
        <v>510</v>
      </c>
      <c r="D1144" s="320" t="s">
        <v>514</v>
      </c>
      <c r="E1144" s="320">
        <v>0.91100000000000003</v>
      </c>
      <c r="F1144" s="320" t="s">
        <v>162</v>
      </c>
      <c r="G1144" s="320" t="s">
        <v>1168</v>
      </c>
      <c r="H1144" s="320" t="s">
        <v>516</v>
      </c>
      <c r="I1144" s="321">
        <v>100</v>
      </c>
      <c r="J1144" s="320">
        <v>2012</v>
      </c>
      <c r="K1144" s="320" t="s">
        <v>545</v>
      </c>
      <c r="L1144" s="316">
        <f t="shared" si="29"/>
        <v>1143</v>
      </c>
      <c r="V1144" s="316" t="str">
        <f t="shared" si="28"/>
        <v xml:space="preserve"> </v>
      </c>
      <c r="X1144" s="316" t="s">
        <v>965</v>
      </c>
    </row>
    <row r="1145" spans="1:24">
      <c r="A1145" s="320" t="s">
        <v>1471</v>
      </c>
      <c r="B1145" s="320" t="s">
        <v>1014</v>
      </c>
      <c r="C1145" s="320" t="s">
        <v>579</v>
      </c>
      <c r="D1145" s="320" t="s">
        <v>484</v>
      </c>
      <c r="E1145" s="320">
        <v>0.93799999999999994</v>
      </c>
      <c r="F1145" s="320" t="s">
        <v>162</v>
      </c>
      <c r="G1145" s="320" t="s">
        <v>1168</v>
      </c>
      <c r="H1145" s="320" t="s">
        <v>516</v>
      </c>
      <c r="I1145" s="321">
        <v>100</v>
      </c>
      <c r="J1145" s="320">
        <v>2012</v>
      </c>
      <c r="K1145" s="320" t="s">
        <v>545</v>
      </c>
      <c r="L1145" s="316">
        <f t="shared" si="29"/>
        <v>1144</v>
      </c>
      <c r="V1145" s="316" t="str">
        <f t="shared" si="28"/>
        <v xml:space="preserve"> </v>
      </c>
      <c r="X1145" s="316" t="s">
        <v>965</v>
      </c>
    </row>
    <row r="1146" spans="1:24">
      <c r="A1146" s="320" t="s">
        <v>999</v>
      </c>
      <c r="B1146" s="320" t="s">
        <v>923</v>
      </c>
      <c r="C1146" s="320" t="s">
        <v>504</v>
      </c>
      <c r="D1146" s="320" t="s">
        <v>484</v>
      </c>
      <c r="E1146" s="320">
        <v>0.91200000000000003</v>
      </c>
      <c r="F1146" s="320" t="s">
        <v>162</v>
      </c>
      <c r="G1146" s="320" t="s">
        <v>1168</v>
      </c>
      <c r="H1146" s="320" t="s">
        <v>516</v>
      </c>
      <c r="I1146" s="321">
        <v>100</v>
      </c>
      <c r="J1146" s="320">
        <v>2012</v>
      </c>
      <c r="K1146" s="320" t="s">
        <v>545</v>
      </c>
      <c r="L1146" s="316">
        <f t="shared" si="29"/>
        <v>1145</v>
      </c>
      <c r="V1146" s="316" t="str">
        <f t="shared" si="28"/>
        <v xml:space="preserve"> </v>
      </c>
      <c r="X1146" s="316" t="s">
        <v>965</v>
      </c>
    </row>
    <row r="1147" spans="1:24">
      <c r="A1147" s="320" t="s">
        <v>1000</v>
      </c>
      <c r="B1147" s="320" t="s">
        <v>923</v>
      </c>
      <c r="C1147" s="320" t="s">
        <v>504</v>
      </c>
      <c r="D1147" s="320" t="s">
        <v>484</v>
      </c>
      <c r="E1147" s="320">
        <v>0.91200000000000003</v>
      </c>
      <c r="F1147" s="320" t="s">
        <v>162</v>
      </c>
      <c r="G1147" s="320" t="s">
        <v>1168</v>
      </c>
      <c r="H1147" s="320" t="s">
        <v>516</v>
      </c>
      <c r="I1147" s="321">
        <v>100</v>
      </c>
      <c r="J1147" s="320">
        <v>2012</v>
      </c>
      <c r="K1147" s="320" t="s">
        <v>545</v>
      </c>
      <c r="L1147" s="316">
        <f t="shared" si="29"/>
        <v>1146</v>
      </c>
      <c r="V1147" s="316" t="str">
        <f t="shared" ref="V1147:V1210" si="30">IF(H1147=$V$1,I1147," ")</f>
        <v xml:space="preserve"> </v>
      </c>
      <c r="X1147" s="316" t="s">
        <v>965</v>
      </c>
    </row>
    <row r="1148" spans="1:24">
      <c r="A1148" s="320" t="s">
        <v>1001</v>
      </c>
      <c r="B1148" s="320" t="s">
        <v>923</v>
      </c>
      <c r="C1148" s="320" t="s">
        <v>504</v>
      </c>
      <c r="D1148" s="320" t="s">
        <v>484</v>
      </c>
      <c r="E1148" s="320">
        <v>0.91200000000000003</v>
      </c>
      <c r="F1148" s="320" t="s">
        <v>162</v>
      </c>
      <c r="G1148" s="320" t="s">
        <v>1168</v>
      </c>
      <c r="H1148" s="320" t="s">
        <v>516</v>
      </c>
      <c r="I1148" s="321">
        <v>100</v>
      </c>
      <c r="J1148" s="320">
        <v>2012</v>
      </c>
      <c r="K1148" s="320" t="s">
        <v>545</v>
      </c>
      <c r="L1148" s="316">
        <f t="shared" si="29"/>
        <v>1147</v>
      </c>
      <c r="V1148" s="316" t="str">
        <f t="shared" si="30"/>
        <v xml:space="preserve"> </v>
      </c>
      <c r="X1148" s="316" t="s">
        <v>965</v>
      </c>
    </row>
    <row r="1149" spans="1:24">
      <c r="A1149" s="320" t="s">
        <v>619</v>
      </c>
      <c r="B1149" s="320" t="s">
        <v>615</v>
      </c>
      <c r="C1149" s="320" t="s">
        <v>589</v>
      </c>
      <c r="D1149" s="320" t="s">
        <v>518</v>
      </c>
      <c r="E1149" s="320">
        <v>0.89200000000000002</v>
      </c>
      <c r="F1149" s="320" t="s">
        <v>162</v>
      </c>
      <c r="G1149" s="320" t="s">
        <v>1168</v>
      </c>
      <c r="H1149" s="320" t="s">
        <v>516</v>
      </c>
      <c r="I1149" s="321">
        <v>100</v>
      </c>
      <c r="J1149" s="320">
        <v>2012</v>
      </c>
      <c r="K1149" s="320" t="s">
        <v>545</v>
      </c>
      <c r="L1149" s="316">
        <f t="shared" si="29"/>
        <v>1148</v>
      </c>
      <c r="V1149" s="316" t="str">
        <f t="shared" si="30"/>
        <v xml:space="preserve"> </v>
      </c>
      <c r="X1149" s="316" t="s">
        <v>965</v>
      </c>
    </row>
    <row r="1150" spans="1:24">
      <c r="A1150" s="320" t="s">
        <v>724</v>
      </c>
      <c r="B1150" s="320" t="s">
        <v>725</v>
      </c>
      <c r="C1150" s="320" t="s">
        <v>525</v>
      </c>
      <c r="D1150" s="320" t="s">
        <v>484</v>
      </c>
      <c r="E1150" s="320">
        <v>0.745</v>
      </c>
      <c r="F1150" s="320" t="s">
        <v>162</v>
      </c>
      <c r="G1150" s="320" t="s">
        <v>1168</v>
      </c>
      <c r="H1150" s="320" t="s">
        <v>516</v>
      </c>
      <c r="I1150" s="321">
        <v>100</v>
      </c>
      <c r="J1150" s="320">
        <v>2012</v>
      </c>
      <c r="K1150" s="320" t="s">
        <v>545</v>
      </c>
      <c r="L1150" s="316">
        <f t="shared" si="29"/>
        <v>1149</v>
      </c>
      <c r="V1150" s="316" t="str">
        <f t="shared" si="30"/>
        <v xml:space="preserve"> </v>
      </c>
      <c r="X1150" s="316" t="s">
        <v>965</v>
      </c>
    </row>
    <row r="1151" spans="1:24">
      <c r="A1151" s="320" t="s">
        <v>1002</v>
      </c>
      <c r="B1151" s="320" t="s">
        <v>923</v>
      </c>
      <c r="C1151" s="320" t="s">
        <v>504</v>
      </c>
      <c r="D1151" s="320" t="s">
        <v>484</v>
      </c>
      <c r="E1151" s="320">
        <v>0.91200000000000003</v>
      </c>
      <c r="F1151" s="320" t="s">
        <v>162</v>
      </c>
      <c r="G1151" s="320" t="s">
        <v>1168</v>
      </c>
      <c r="H1151" s="320" t="s">
        <v>516</v>
      </c>
      <c r="I1151" s="321">
        <v>100</v>
      </c>
      <c r="J1151" s="320">
        <v>2012</v>
      </c>
      <c r="K1151" s="320" t="s">
        <v>545</v>
      </c>
      <c r="L1151" s="316">
        <f t="shared" si="29"/>
        <v>1150</v>
      </c>
      <c r="V1151" s="316" t="str">
        <f t="shared" si="30"/>
        <v xml:space="preserve"> </v>
      </c>
      <c r="X1151" s="316" t="s">
        <v>965</v>
      </c>
    </row>
    <row r="1152" spans="1:24">
      <c r="A1152" s="320" t="s">
        <v>1003</v>
      </c>
      <c r="B1152" s="320" t="s">
        <v>923</v>
      </c>
      <c r="C1152" s="320" t="s">
        <v>504</v>
      </c>
      <c r="D1152" s="320" t="s">
        <v>484</v>
      </c>
      <c r="E1152" s="320">
        <v>0.91200000000000003</v>
      </c>
      <c r="F1152" s="320" t="s">
        <v>162</v>
      </c>
      <c r="G1152" s="320" t="s">
        <v>1168</v>
      </c>
      <c r="H1152" s="320" t="s">
        <v>516</v>
      </c>
      <c r="I1152" s="321">
        <v>100</v>
      </c>
      <c r="J1152" s="320">
        <v>2012</v>
      </c>
      <c r="K1152" s="320" t="s">
        <v>545</v>
      </c>
      <c r="L1152" s="316">
        <f t="shared" si="29"/>
        <v>1151</v>
      </c>
      <c r="V1152" s="316" t="str">
        <f t="shared" si="30"/>
        <v xml:space="preserve"> </v>
      </c>
      <c r="X1152" s="316" t="s">
        <v>965</v>
      </c>
    </row>
    <row r="1153" spans="1:24">
      <c r="A1153" s="320" t="s">
        <v>736</v>
      </c>
      <c r="B1153" s="320" t="s">
        <v>513</v>
      </c>
      <c r="C1153" s="320" t="s">
        <v>510</v>
      </c>
      <c r="D1153" s="320" t="s">
        <v>518</v>
      </c>
      <c r="E1153" s="320">
        <v>0.91100000000000003</v>
      </c>
      <c r="F1153" s="320" t="s">
        <v>162</v>
      </c>
      <c r="G1153" s="320" t="s">
        <v>1168</v>
      </c>
      <c r="H1153" s="320" t="s">
        <v>516</v>
      </c>
      <c r="I1153" s="321">
        <v>100</v>
      </c>
      <c r="J1153" s="320">
        <v>2012</v>
      </c>
      <c r="K1153" s="320" t="s">
        <v>545</v>
      </c>
      <c r="L1153" s="316">
        <f t="shared" si="29"/>
        <v>1152</v>
      </c>
      <c r="V1153" s="316" t="str">
        <f t="shared" si="30"/>
        <v xml:space="preserve"> </v>
      </c>
      <c r="X1153" s="316" t="s">
        <v>965</v>
      </c>
    </row>
    <row r="1154" spans="1:24">
      <c r="A1154" s="320" t="s">
        <v>1004</v>
      </c>
      <c r="B1154" s="320" t="s">
        <v>923</v>
      </c>
      <c r="C1154" s="320" t="s">
        <v>504</v>
      </c>
      <c r="D1154" s="320" t="s">
        <v>484</v>
      </c>
      <c r="E1154" s="320">
        <v>0.91200000000000003</v>
      </c>
      <c r="F1154" s="320" t="s">
        <v>162</v>
      </c>
      <c r="G1154" s="320" t="s">
        <v>1168</v>
      </c>
      <c r="H1154" s="320" t="s">
        <v>516</v>
      </c>
      <c r="I1154" s="321">
        <v>100</v>
      </c>
      <c r="J1154" s="320">
        <v>2012</v>
      </c>
      <c r="K1154" s="320" t="s">
        <v>545</v>
      </c>
      <c r="L1154" s="316">
        <f t="shared" si="29"/>
        <v>1153</v>
      </c>
      <c r="V1154" s="316" t="str">
        <f t="shared" si="30"/>
        <v xml:space="preserve"> </v>
      </c>
      <c r="X1154" s="316" t="s">
        <v>965</v>
      </c>
    </row>
    <row r="1155" spans="1:24">
      <c r="A1155" s="320" t="s">
        <v>737</v>
      </c>
      <c r="B1155" s="320" t="s">
        <v>513</v>
      </c>
      <c r="C1155" s="320" t="s">
        <v>510</v>
      </c>
      <c r="D1155" s="320" t="s">
        <v>518</v>
      </c>
      <c r="E1155" s="320">
        <v>0.91100000000000003</v>
      </c>
      <c r="F1155" s="320" t="s">
        <v>162</v>
      </c>
      <c r="G1155" s="320" t="s">
        <v>1168</v>
      </c>
      <c r="H1155" s="320" t="s">
        <v>516</v>
      </c>
      <c r="I1155" s="321">
        <v>100</v>
      </c>
      <c r="J1155" s="320">
        <v>2012</v>
      </c>
      <c r="K1155" s="320" t="s">
        <v>545</v>
      </c>
      <c r="L1155" s="316">
        <f t="shared" ref="L1155:L1218" si="31">1+L1154</f>
        <v>1154</v>
      </c>
      <c r="V1155" s="316" t="str">
        <f t="shared" si="30"/>
        <v xml:space="preserve"> </v>
      </c>
      <c r="X1155" s="316" t="s">
        <v>965</v>
      </c>
    </row>
    <row r="1156" spans="1:24">
      <c r="A1156" s="320" t="s">
        <v>1005</v>
      </c>
      <c r="B1156" s="320" t="s">
        <v>923</v>
      </c>
      <c r="C1156" s="320" t="s">
        <v>504</v>
      </c>
      <c r="D1156" s="320" t="s">
        <v>484</v>
      </c>
      <c r="E1156" s="320">
        <v>0.91200000000000003</v>
      </c>
      <c r="F1156" s="320" t="s">
        <v>162</v>
      </c>
      <c r="G1156" s="320" t="s">
        <v>1168</v>
      </c>
      <c r="H1156" s="320" t="s">
        <v>516</v>
      </c>
      <c r="I1156" s="321">
        <v>100</v>
      </c>
      <c r="J1156" s="320">
        <v>2012</v>
      </c>
      <c r="K1156" s="320" t="s">
        <v>545</v>
      </c>
      <c r="L1156" s="316">
        <f t="shared" si="31"/>
        <v>1155</v>
      </c>
      <c r="V1156" s="316" t="str">
        <f t="shared" si="30"/>
        <v xml:space="preserve"> </v>
      </c>
      <c r="X1156" s="316" t="s">
        <v>965</v>
      </c>
    </row>
    <row r="1157" spans="1:24">
      <c r="A1157" s="320" t="s">
        <v>1006</v>
      </c>
      <c r="B1157" s="320" t="s">
        <v>923</v>
      </c>
      <c r="C1157" s="320" t="s">
        <v>504</v>
      </c>
      <c r="D1157" s="320" t="s">
        <v>484</v>
      </c>
      <c r="E1157" s="320">
        <v>0.91200000000000003</v>
      </c>
      <c r="F1157" s="320" t="s">
        <v>162</v>
      </c>
      <c r="G1157" s="320" t="s">
        <v>1168</v>
      </c>
      <c r="H1157" s="320" t="s">
        <v>516</v>
      </c>
      <c r="I1157" s="321">
        <v>100</v>
      </c>
      <c r="J1157" s="320">
        <v>2012</v>
      </c>
      <c r="K1157" s="320" t="s">
        <v>545</v>
      </c>
      <c r="L1157" s="316">
        <f t="shared" si="31"/>
        <v>1156</v>
      </c>
      <c r="V1157" s="316" t="str">
        <f t="shared" si="30"/>
        <v xml:space="preserve"> </v>
      </c>
      <c r="X1157" s="316" t="s">
        <v>965</v>
      </c>
    </row>
    <row r="1158" spans="1:24">
      <c r="A1158" s="320" t="s">
        <v>1007</v>
      </c>
      <c r="B1158" s="320" t="s">
        <v>923</v>
      </c>
      <c r="C1158" s="320" t="s">
        <v>504</v>
      </c>
      <c r="D1158" s="320" t="s">
        <v>484</v>
      </c>
      <c r="E1158" s="320">
        <v>0.91200000000000003</v>
      </c>
      <c r="F1158" s="320" t="s">
        <v>162</v>
      </c>
      <c r="G1158" s="320" t="s">
        <v>1168</v>
      </c>
      <c r="H1158" s="320" t="s">
        <v>516</v>
      </c>
      <c r="I1158" s="321">
        <v>100</v>
      </c>
      <c r="J1158" s="320">
        <v>2012</v>
      </c>
      <c r="K1158" s="320" t="s">
        <v>545</v>
      </c>
      <c r="L1158" s="316">
        <f t="shared" si="31"/>
        <v>1157</v>
      </c>
      <c r="V1158" s="316" t="str">
        <f t="shared" si="30"/>
        <v xml:space="preserve"> </v>
      </c>
      <c r="X1158" s="316" t="s">
        <v>965</v>
      </c>
    </row>
    <row r="1159" spans="1:24">
      <c r="A1159" s="320" t="s">
        <v>841</v>
      </c>
      <c r="B1159" s="320" t="s">
        <v>833</v>
      </c>
      <c r="C1159" s="320" t="s">
        <v>589</v>
      </c>
      <c r="D1159" s="320" t="s">
        <v>514</v>
      </c>
      <c r="E1159" s="320">
        <v>0.88100000000000001</v>
      </c>
      <c r="F1159" s="320" t="s">
        <v>162</v>
      </c>
      <c r="G1159" s="320" t="s">
        <v>1168</v>
      </c>
      <c r="H1159" s="320" t="s">
        <v>516</v>
      </c>
      <c r="I1159" s="321">
        <v>100</v>
      </c>
      <c r="J1159" s="320">
        <v>2012</v>
      </c>
      <c r="K1159" s="320" t="s">
        <v>545</v>
      </c>
      <c r="L1159" s="316">
        <f t="shared" si="31"/>
        <v>1158</v>
      </c>
      <c r="V1159" s="316" t="str">
        <f t="shared" si="30"/>
        <v xml:space="preserve"> </v>
      </c>
      <c r="X1159" s="316" t="s">
        <v>965</v>
      </c>
    </row>
    <row r="1160" spans="1:24">
      <c r="A1160" s="320" t="s">
        <v>1008</v>
      </c>
      <c r="B1160" s="320" t="s">
        <v>923</v>
      </c>
      <c r="C1160" s="320" t="s">
        <v>504</v>
      </c>
      <c r="D1160" s="320" t="s">
        <v>484</v>
      </c>
      <c r="E1160" s="320">
        <v>0.91200000000000003</v>
      </c>
      <c r="F1160" s="320" t="s">
        <v>162</v>
      </c>
      <c r="G1160" s="320" t="s">
        <v>1168</v>
      </c>
      <c r="H1160" s="320" t="s">
        <v>516</v>
      </c>
      <c r="I1160" s="321">
        <v>100</v>
      </c>
      <c r="J1160" s="320">
        <v>2012</v>
      </c>
      <c r="K1160" s="320" t="s">
        <v>545</v>
      </c>
      <c r="L1160" s="316">
        <f t="shared" si="31"/>
        <v>1159</v>
      </c>
      <c r="V1160" s="316" t="str">
        <f t="shared" si="30"/>
        <v xml:space="preserve"> </v>
      </c>
      <c r="X1160" s="316" t="s">
        <v>965</v>
      </c>
    </row>
    <row r="1161" spans="1:24">
      <c r="A1161" s="320" t="s">
        <v>599</v>
      </c>
      <c r="B1161" s="320" t="s">
        <v>588</v>
      </c>
      <c r="C1161" s="320" t="s">
        <v>589</v>
      </c>
      <c r="D1161" s="320" t="s">
        <v>518</v>
      </c>
      <c r="E1161" s="320">
        <v>0.91600000000000004</v>
      </c>
      <c r="F1161" s="320" t="s">
        <v>162</v>
      </c>
      <c r="G1161" s="320" t="s">
        <v>1168</v>
      </c>
      <c r="H1161" s="320" t="s">
        <v>516</v>
      </c>
      <c r="I1161" s="321">
        <v>100</v>
      </c>
      <c r="J1161" s="320">
        <v>2012</v>
      </c>
      <c r="K1161" s="320" t="s">
        <v>545</v>
      </c>
      <c r="L1161" s="316">
        <f t="shared" si="31"/>
        <v>1160</v>
      </c>
      <c r="V1161" s="316" t="str">
        <f t="shared" si="30"/>
        <v xml:space="preserve"> </v>
      </c>
      <c r="X1161" s="316" t="s">
        <v>965</v>
      </c>
    </row>
    <row r="1162" spans="1:24">
      <c r="A1162" s="320" t="s">
        <v>600</v>
      </c>
      <c r="B1162" s="320" t="s">
        <v>588</v>
      </c>
      <c r="C1162" s="320" t="s">
        <v>589</v>
      </c>
      <c r="D1162" s="320" t="s">
        <v>518</v>
      </c>
      <c r="E1162" s="320">
        <v>0.91600000000000004</v>
      </c>
      <c r="F1162" s="320" t="s">
        <v>162</v>
      </c>
      <c r="G1162" s="320" t="s">
        <v>1168</v>
      </c>
      <c r="H1162" s="320" t="s">
        <v>516</v>
      </c>
      <c r="I1162" s="321">
        <v>100</v>
      </c>
      <c r="J1162" s="320">
        <v>2012</v>
      </c>
      <c r="K1162" s="320" t="s">
        <v>545</v>
      </c>
      <c r="L1162" s="316">
        <f t="shared" si="31"/>
        <v>1161</v>
      </c>
      <c r="V1162" s="316" t="str">
        <f t="shared" si="30"/>
        <v xml:space="preserve"> </v>
      </c>
      <c r="X1162" s="316" t="s">
        <v>965</v>
      </c>
    </row>
    <row r="1163" spans="1:24">
      <c r="A1163" s="320" t="s">
        <v>601</v>
      </c>
      <c r="B1163" s="320" t="s">
        <v>588</v>
      </c>
      <c r="C1163" s="320" t="s">
        <v>589</v>
      </c>
      <c r="D1163" s="320" t="s">
        <v>518</v>
      </c>
      <c r="E1163" s="320">
        <v>0.91600000000000004</v>
      </c>
      <c r="F1163" s="320" t="s">
        <v>162</v>
      </c>
      <c r="G1163" s="320" t="s">
        <v>1168</v>
      </c>
      <c r="H1163" s="320" t="s">
        <v>516</v>
      </c>
      <c r="I1163" s="321">
        <v>100</v>
      </c>
      <c r="J1163" s="320">
        <v>2012</v>
      </c>
      <c r="K1163" s="320" t="s">
        <v>545</v>
      </c>
      <c r="L1163" s="316">
        <f t="shared" si="31"/>
        <v>1162</v>
      </c>
      <c r="V1163" s="316" t="str">
        <f t="shared" si="30"/>
        <v xml:space="preserve"> </v>
      </c>
      <c r="X1163" s="316" t="s">
        <v>965</v>
      </c>
    </row>
    <row r="1164" spans="1:24">
      <c r="A1164" s="320" t="s">
        <v>1009</v>
      </c>
      <c r="B1164" s="320" t="s">
        <v>923</v>
      </c>
      <c r="C1164" s="320" t="s">
        <v>504</v>
      </c>
      <c r="D1164" s="320" t="s">
        <v>484</v>
      </c>
      <c r="E1164" s="320">
        <v>0.91200000000000003</v>
      </c>
      <c r="F1164" s="320" t="s">
        <v>162</v>
      </c>
      <c r="G1164" s="320" t="s">
        <v>1168</v>
      </c>
      <c r="H1164" s="320" t="s">
        <v>516</v>
      </c>
      <c r="I1164" s="321">
        <v>100</v>
      </c>
      <c r="J1164" s="320">
        <v>2012</v>
      </c>
      <c r="K1164" s="320" t="s">
        <v>545</v>
      </c>
      <c r="L1164" s="316">
        <f t="shared" si="31"/>
        <v>1163</v>
      </c>
      <c r="V1164" s="316" t="str">
        <f t="shared" si="30"/>
        <v xml:space="preserve"> </v>
      </c>
      <c r="X1164" s="316" t="s">
        <v>965</v>
      </c>
    </row>
    <row r="1165" spans="1:24">
      <c r="A1165" s="320" t="s">
        <v>738</v>
      </c>
      <c r="B1165" s="320" t="s">
        <v>513</v>
      </c>
      <c r="C1165" s="320" t="s">
        <v>510</v>
      </c>
      <c r="D1165" s="320" t="s">
        <v>514</v>
      </c>
      <c r="E1165" s="320">
        <v>0.91100000000000003</v>
      </c>
      <c r="F1165" s="320" t="s">
        <v>162</v>
      </c>
      <c r="G1165" s="320" t="s">
        <v>1168</v>
      </c>
      <c r="H1165" s="320" t="s">
        <v>516</v>
      </c>
      <c r="I1165" s="321">
        <v>100</v>
      </c>
      <c r="J1165" s="320">
        <v>2012</v>
      </c>
      <c r="K1165" s="320" t="s">
        <v>545</v>
      </c>
      <c r="L1165" s="316">
        <f t="shared" si="31"/>
        <v>1164</v>
      </c>
      <c r="V1165" s="316" t="str">
        <f t="shared" si="30"/>
        <v xml:space="preserve"> </v>
      </c>
      <c r="X1165" s="316" t="s">
        <v>965</v>
      </c>
    </row>
    <row r="1166" spans="1:24">
      <c r="A1166" s="320" t="s">
        <v>602</v>
      </c>
      <c r="B1166" s="320" t="s">
        <v>588</v>
      </c>
      <c r="C1166" s="320" t="s">
        <v>589</v>
      </c>
      <c r="D1166" s="320" t="s">
        <v>518</v>
      </c>
      <c r="E1166" s="320">
        <v>0.91600000000000004</v>
      </c>
      <c r="F1166" s="320" t="s">
        <v>162</v>
      </c>
      <c r="G1166" s="320" t="s">
        <v>1168</v>
      </c>
      <c r="H1166" s="320" t="s">
        <v>516</v>
      </c>
      <c r="I1166" s="321">
        <v>100</v>
      </c>
      <c r="J1166" s="320">
        <v>2012</v>
      </c>
      <c r="K1166" s="320" t="s">
        <v>545</v>
      </c>
      <c r="L1166" s="316">
        <f t="shared" si="31"/>
        <v>1165</v>
      </c>
      <c r="V1166" s="316" t="str">
        <f t="shared" si="30"/>
        <v xml:space="preserve"> </v>
      </c>
      <c r="X1166" s="316" t="s">
        <v>965</v>
      </c>
    </row>
    <row r="1167" spans="1:24">
      <c r="A1167" s="320" t="s">
        <v>603</v>
      </c>
      <c r="B1167" s="320" t="s">
        <v>588</v>
      </c>
      <c r="C1167" s="320" t="s">
        <v>589</v>
      </c>
      <c r="D1167" s="320" t="s">
        <v>514</v>
      </c>
      <c r="E1167" s="320">
        <v>0.91600000000000004</v>
      </c>
      <c r="F1167" s="320" t="s">
        <v>162</v>
      </c>
      <c r="G1167" s="320" t="s">
        <v>1168</v>
      </c>
      <c r="H1167" s="320" t="s">
        <v>516</v>
      </c>
      <c r="I1167" s="321">
        <v>100</v>
      </c>
      <c r="J1167" s="320">
        <v>2012</v>
      </c>
      <c r="K1167" s="320" t="s">
        <v>545</v>
      </c>
      <c r="L1167" s="316">
        <f t="shared" si="31"/>
        <v>1166</v>
      </c>
      <c r="V1167" s="316" t="str">
        <f t="shared" si="30"/>
        <v xml:space="preserve"> </v>
      </c>
      <c r="X1167" s="316" t="s">
        <v>965</v>
      </c>
    </row>
    <row r="1168" spans="1:24">
      <c r="A1168" s="320" t="s">
        <v>842</v>
      </c>
      <c r="B1168" s="320" t="s">
        <v>833</v>
      </c>
      <c r="C1168" s="320" t="s">
        <v>589</v>
      </c>
      <c r="D1168" s="320" t="s">
        <v>514</v>
      </c>
      <c r="E1168" s="320">
        <v>0.88100000000000001</v>
      </c>
      <c r="F1168" s="320" t="s">
        <v>162</v>
      </c>
      <c r="G1168" s="320" t="s">
        <v>1168</v>
      </c>
      <c r="H1168" s="320" t="s">
        <v>516</v>
      </c>
      <c r="I1168" s="321">
        <v>100</v>
      </c>
      <c r="J1168" s="320">
        <v>2012</v>
      </c>
      <c r="K1168" s="320" t="s">
        <v>545</v>
      </c>
      <c r="L1168" s="316">
        <f t="shared" si="31"/>
        <v>1167</v>
      </c>
      <c r="V1168" s="316" t="str">
        <f t="shared" si="30"/>
        <v xml:space="preserve"> </v>
      </c>
      <c r="X1168" s="316" t="s">
        <v>965</v>
      </c>
    </row>
    <row r="1169" spans="1:24">
      <c r="A1169" s="320" t="s">
        <v>843</v>
      </c>
      <c r="B1169" s="320" t="s">
        <v>833</v>
      </c>
      <c r="C1169" s="320" t="s">
        <v>589</v>
      </c>
      <c r="D1169" s="320" t="s">
        <v>484</v>
      </c>
      <c r="E1169" s="320">
        <v>0.88100000000000001</v>
      </c>
      <c r="F1169" s="320" t="s">
        <v>162</v>
      </c>
      <c r="G1169" s="320" t="s">
        <v>1168</v>
      </c>
      <c r="H1169" s="320" t="s">
        <v>516</v>
      </c>
      <c r="I1169" s="321">
        <v>100</v>
      </c>
      <c r="J1169" s="320">
        <v>2012</v>
      </c>
      <c r="K1169" s="320" t="s">
        <v>545</v>
      </c>
      <c r="L1169" s="316">
        <f t="shared" si="31"/>
        <v>1168</v>
      </c>
      <c r="V1169" s="316" t="str">
        <f t="shared" si="30"/>
        <v xml:space="preserve"> </v>
      </c>
      <c r="X1169" s="316" t="s">
        <v>965</v>
      </c>
    </row>
    <row r="1170" spans="1:24">
      <c r="A1170" s="320" t="s">
        <v>668</v>
      </c>
      <c r="B1170" s="320" t="s">
        <v>667</v>
      </c>
      <c r="C1170" s="320" t="s">
        <v>589</v>
      </c>
      <c r="D1170" s="320" t="s">
        <v>514</v>
      </c>
      <c r="E1170" s="320">
        <v>0.89500000000000002</v>
      </c>
      <c r="F1170" s="320" t="s">
        <v>162</v>
      </c>
      <c r="G1170" s="320" t="s">
        <v>1168</v>
      </c>
      <c r="H1170" s="320" t="s">
        <v>516</v>
      </c>
      <c r="I1170" s="321">
        <v>100</v>
      </c>
      <c r="J1170" s="320">
        <v>2012</v>
      </c>
      <c r="K1170" s="320" t="s">
        <v>545</v>
      </c>
      <c r="L1170" s="316">
        <f t="shared" si="31"/>
        <v>1169</v>
      </c>
      <c r="V1170" s="316" t="str">
        <f t="shared" si="30"/>
        <v xml:space="preserve"> </v>
      </c>
      <c r="X1170" s="316" t="s">
        <v>965</v>
      </c>
    </row>
    <row r="1171" spans="1:24">
      <c r="A1171" s="320" t="s">
        <v>911</v>
      </c>
      <c r="B1171" s="320" t="s">
        <v>910</v>
      </c>
      <c r="C1171" s="320" t="s">
        <v>589</v>
      </c>
      <c r="D1171" s="320" t="s">
        <v>514</v>
      </c>
      <c r="E1171" s="320">
        <v>0.82099999999999995</v>
      </c>
      <c r="F1171" s="320" t="s">
        <v>162</v>
      </c>
      <c r="G1171" s="320" t="s">
        <v>1168</v>
      </c>
      <c r="H1171" s="320" t="s">
        <v>516</v>
      </c>
      <c r="I1171" s="321">
        <v>100</v>
      </c>
      <c r="J1171" s="320">
        <v>2012</v>
      </c>
      <c r="K1171" s="320" t="s">
        <v>545</v>
      </c>
      <c r="L1171" s="316">
        <f t="shared" si="31"/>
        <v>1170</v>
      </c>
      <c r="V1171" s="316" t="str">
        <f t="shared" si="30"/>
        <v xml:space="preserve"> </v>
      </c>
      <c r="X1171" s="316" t="s">
        <v>965</v>
      </c>
    </row>
    <row r="1172" spans="1:24">
      <c r="A1172" s="320" t="s">
        <v>1010</v>
      </c>
      <c r="B1172" s="320" t="s">
        <v>923</v>
      </c>
      <c r="C1172" s="320" t="s">
        <v>504</v>
      </c>
      <c r="D1172" s="320" t="s">
        <v>518</v>
      </c>
      <c r="E1172" s="320">
        <v>0.91200000000000003</v>
      </c>
      <c r="F1172" s="320" t="s">
        <v>162</v>
      </c>
      <c r="G1172" s="320" t="s">
        <v>1168</v>
      </c>
      <c r="H1172" s="320" t="s">
        <v>516</v>
      </c>
      <c r="I1172" s="321">
        <v>100</v>
      </c>
      <c r="J1172" s="320">
        <v>2012</v>
      </c>
      <c r="K1172" s="320" t="s">
        <v>545</v>
      </c>
      <c r="L1172" s="316">
        <f t="shared" si="31"/>
        <v>1171</v>
      </c>
      <c r="V1172" s="316" t="str">
        <f t="shared" si="30"/>
        <v xml:space="preserve"> </v>
      </c>
      <c r="X1172" s="316" t="s">
        <v>965</v>
      </c>
    </row>
    <row r="1173" spans="1:24">
      <c r="A1173" s="320" t="s">
        <v>1011</v>
      </c>
      <c r="B1173" s="320" t="s">
        <v>923</v>
      </c>
      <c r="C1173" s="320" t="s">
        <v>504</v>
      </c>
      <c r="D1173" s="320" t="s">
        <v>484</v>
      </c>
      <c r="E1173" s="320">
        <v>0.91200000000000003</v>
      </c>
      <c r="F1173" s="320" t="s">
        <v>162</v>
      </c>
      <c r="G1173" s="320" t="s">
        <v>1168</v>
      </c>
      <c r="H1173" s="320" t="s">
        <v>516</v>
      </c>
      <c r="I1173" s="321">
        <v>100</v>
      </c>
      <c r="J1173" s="320">
        <v>2012</v>
      </c>
      <c r="K1173" s="320" t="s">
        <v>545</v>
      </c>
      <c r="L1173" s="316">
        <f t="shared" si="31"/>
        <v>1172</v>
      </c>
      <c r="V1173" s="316" t="str">
        <f t="shared" si="30"/>
        <v xml:space="preserve"> </v>
      </c>
      <c r="X1173" s="316" t="s">
        <v>965</v>
      </c>
    </row>
    <row r="1174" spans="1:24">
      <c r="A1174" s="320" t="s">
        <v>1012</v>
      </c>
      <c r="B1174" s="320" t="s">
        <v>923</v>
      </c>
      <c r="C1174" s="320" t="s">
        <v>504</v>
      </c>
      <c r="D1174" s="320" t="s">
        <v>484</v>
      </c>
      <c r="E1174" s="320">
        <v>0.91200000000000003</v>
      </c>
      <c r="F1174" s="320" t="s">
        <v>162</v>
      </c>
      <c r="G1174" s="320" t="s">
        <v>1168</v>
      </c>
      <c r="H1174" s="320" t="s">
        <v>516</v>
      </c>
      <c r="I1174" s="321">
        <v>100</v>
      </c>
      <c r="J1174" s="320">
        <v>2012</v>
      </c>
      <c r="K1174" s="320" t="s">
        <v>545</v>
      </c>
      <c r="L1174" s="316">
        <f t="shared" si="31"/>
        <v>1173</v>
      </c>
      <c r="V1174" s="316" t="str">
        <f t="shared" si="30"/>
        <v xml:space="preserve"> </v>
      </c>
      <c r="X1174" s="316" t="s">
        <v>965</v>
      </c>
    </row>
    <row r="1175" spans="1:24">
      <c r="A1175" s="320" t="s">
        <v>1013</v>
      </c>
      <c r="B1175" s="320" t="s">
        <v>923</v>
      </c>
      <c r="C1175" s="320" t="s">
        <v>504</v>
      </c>
      <c r="D1175" s="320" t="s">
        <v>484</v>
      </c>
      <c r="E1175" s="320">
        <v>0.91200000000000003</v>
      </c>
      <c r="F1175" s="320" t="s">
        <v>162</v>
      </c>
      <c r="G1175" s="320" t="s">
        <v>1168</v>
      </c>
      <c r="H1175" s="320" t="s">
        <v>516</v>
      </c>
      <c r="I1175" s="321">
        <v>100</v>
      </c>
      <c r="J1175" s="320">
        <v>2012</v>
      </c>
      <c r="K1175" s="320" t="s">
        <v>545</v>
      </c>
      <c r="L1175" s="316">
        <f t="shared" si="31"/>
        <v>1174</v>
      </c>
      <c r="V1175" s="316" t="str">
        <f t="shared" si="30"/>
        <v xml:space="preserve"> </v>
      </c>
      <c r="X1175" s="316" t="s">
        <v>965</v>
      </c>
    </row>
    <row r="1176" spans="1:24">
      <c r="A1176" s="320" t="s">
        <v>635</v>
      </c>
      <c r="B1176" s="320" t="s">
        <v>634</v>
      </c>
      <c r="C1176" s="320" t="s">
        <v>589</v>
      </c>
      <c r="D1176" s="320" t="s">
        <v>514</v>
      </c>
      <c r="E1176" s="320">
        <v>0.91300000000000003</v>
      </c>
      <c r="F1176" s="320" t="s">
        <v>162</v>
      </c>
      <c r="G1176" s="320" t="s">
        <v>1168</v>
      </c>
      <c r="H1176" s="320" t="s">
        <v>516</v>
      </c>
      <c r="I1176" s="321">
        <v>100</v>
      </c>
      <c r="J1176" s="320">
        <v>2012</v>
      </c>
      <c r="K1176" s="320" t="s">
        <v>545</v>
      </c>
      <c r="L1176" s="316">
        <f t="shared" si="31"/>
        <v>1175</v>
      </c>
      <c r="V1176" s="316" t="str">
        <f t="shared" si="30"/>
        <v xml:space="preserve"> </v>
      </c>
      <c r="X1176" s="316" t="s">
        <v>965</v>
      </c>
    </row>
    <row r="1177" spans="1:24">
      <c r="A1177" s="320" t="s">
        <v>1078</v>
      </c>
      <c r="B1177" s="320" t="s">
        <v>1079</v>
      </c>
      <c r="C1177" s="320" t="s">
        <v>542</v>
      </c>
      <c r="D1177" s="320" t="s">
        <v>491</v>
      </c>
      <c r="E1177" s="320">
        <v>0.41799999999999998</v>
      </c>
      <c r="F1177" s="320" t="s">
        <v>1171</v>
      </c>
      <c r="G1177" s="320" t="s">
        <v>1172</v>
      </c>
      <c r="H1177" s="320" t="s">
        <v>492</v>
      </c>
      <c r="I1177" s="321">
        <v>7.0000000000000009</v>
      </c>
      <c r="J1177" s="320">
        <v>2011</v>
      </c>
      <c r="K1177" s="320" t="s">
        <v>545</v>
      </c>
      <c r="L1177" s="316">
        <f t="shared" si="31"/>
        <v>1176</v>
      </c>
      <c r="V1177" s="316" t="str">
        <f t="shared" si="30"/>
        <v xml:space="preserve"> </v>
      </c>
      <c r="X1177" s="316" t="s">
        <v>965</v>
      </c>
    </row>
    <row r="1178" spans="1:24">
      <c r="A1178" s="320" t="s">
        <v>1091</v>
      </c>
      <c r="B1178" s="320" t="s">
        <v>1079</v>
      </c>
      <c r="C1178" s="320" t="s">
        <v>542</v>
      </c>
      <c r="D1178" s="320" t="s">
        <v>484</v>
      </c>
      <c r="E1178" s="320">
        <v>0.41799999999999998</v>
      </c>
      <c r="F1178" s="320" t="s">
        <v>1171</v>
      </c>
      <c r="G1178" s="320" t="s">
        <v>1172</v>
      </c>
      <c r="H1178" s="320" t="s">
        <v>492</v>
      </c>
      <c r="I1178" s="321">
        <v>7.0000000000000009</v>
      </c>
      <c r="J1178" s="320">
        <v>2011</v>
      </c>
      <c r="K1178" s="320" t="s">
        <v>545</v>
      </c>
      <c r="L1178" s="316">
        <f t="shared" si="31"/>
        <v>1177</v>
      </c>
      <c r="V1178" s="316" t="str">
        <f t="shared" si="30"/>
        <v xml:space="preserve"> </v>
      </c>
      <c r="X1178" s="316" t="s">
        <v>965</v>
      </c>
    </row>
    <row r="1179" spans="1:24">
      <c r="A1179" s="320" t="s">
        <v>1050</v>
      </c>
      <c r="B1179" s="320" t="s">
        <v>1051</v>
      </c>
      <c r="C1179" s="320" t="s">
        <v>542</v>
      </c>
      <c r="D1179" s="320" t="s">
        <v>521</v>
      </c>
      <c r="E1179" s="320">
        <v>0.34300000000000003</v>
      </c>
      <c r="F1179" s="320" t="s">
        <v>1171</v>
      </c>
      <c r="G1179" s="320" t="s">
        <v>1172</v>
      </c>
      <c r="H1179" s="320" t="s">
        <v>492</v>
      </c>
      <c r="I1179" s="321">
        <v>13.100000000000001</v>
      </c>
      <c r="J1179" s="320">
        <v>2011</v>
      </c>
      <c r="K1179" s="320" t="s">
        <v>545</v>
      </c>
      <c r="L1179" s="316">
        <f t="shared" si="31"/>
        <v>1178</v>
      </c>
      <c r="V1179" s="316" t="str">
        <f t="shared" si="30"/>
        <v xml:space="preserve"> </v>
      </c>
      <c r="X1179" s="316" t="s">
        <v>965</v>
      </c>
    </row>
    <row r="1180" spans="1:24">
      <c r="A1180" s="320" t="s">
        <v>1054</v>
      </c>
      <c r="B1180" s="320" t="s">
        <v>1055</v>
      </c>
      <c r="C1180" s="320" t="s">
        <v>542</v>
      </c>
      <c r="D1180" s="320" t="s">
        <v>491</v>
      </c>
      <c r="E1180" s="320">
        <v>0.45600000000000002</v>
      </c>
      <c r="F1180" s="320" t="s">
        <v>1171</v>
      </c>
      <c r="G1180" s="320" t="s">
        <v>1172</v>
      </c>
      <c r="H1180" s="320" t="s">
        <v>492</v>
      </c>
      <c r="I1180" s="321">
        <v>14.6</v>
      </c>
      <c r="J1180" s="320">
        <v>2011</v>
      </c>
      <c r="K1180" s="320" t="s">
        <v>545</v>
      </c>
      <c r="L1180" s="316">
        <f t="shared" si="31"/>
        <v>1179</v>
      </c>
      <c r="V1180" s="316" t="str">
        <f t="shared" si="30"/>
        <v xml:space="preserve"> </v>
      </c>
      <c r="X1180" s="316" t="s">
        <v>965</v>
      </c>
    </row>
    <row r="1181" spans="1:24">
      <c r="A1181" s="320" t="s">
        <v>555</v>
      </c>
      <c r="B1181" s="320" t="s">
        <v>556</v>
      </c>
      <c r="C1181" s="320" t="s">
        <v>542</v>
      </c>
      <c r="D1181" s="320" t="s">
        <v>491</v>
      </c>
      <c r="E1181" s="320">
        <v>0.47599999999999998</v>
      </c>
      <c r="F1181" s="320" t="s">
        <v>1171</v>
      </c>
      <c r="G1181" s="320" t="s">
        <v>1172</v>
      </c>
      <c r="H1181" s="320" t="s">
        <v>492</v>
      </c>
      <c r="I1181" s="321">
        <v>15</v>
      </c>
      <c r="J1181" s="320">
        <v>2011</v>
      </c>
      <c r="K1181" s="320" t="s">
        <v>545</v>
      </c>
      <c r="L1181" s="316">
        <f t="shared" si="31"/>
        <v>1180</v>
      </c>
      <c r="V1181" s="316" t="str">
        <f t="shared" si="30"/>
        <v xml:space="preserve"> </v>
      </c>
      <c r="X1181" s="316" t="s">
        <v>965</v>
      </c>
    </row>
    <row r="1182" spans="1:24">
      <c r="A1182" s="320" t="s">
        <v>557</v>
      </c>
      <c r="B1182" s="320" t="s">
        <v>556</v>
      </c>
      <c r="C1182" s="320" t="s">
        <v>542</v>
      </c>
      <c r="D1182" s="320" t="s">
        <v>514</v>
      </c>
      <c r="E1182" s="320">
        <v>0.47599999999999998</v>
      </c>
      <c r="F1182" s="320" t="s">
        <v>1171</v>
      </c>
      <c r="G1182" s="320" t="s">
        <v>1172</v>
      </c>
      <c r="H1182" s="320" t="s">
        <v>492</v>
      </c>
      <c r="I1182" s="321">
        <v>15</v>
      </c>
      <c r="J1182" s="320">
        <v>2011</v>
      </c>
      <c r="K1182" s="320" t="s">
        <v>545</v>
      </c>
      <c r="L1182" s="316">
        <f t="shared" si="31"/>
        <v>1181</v>
      </c>
      <c r="V1182" s="316" t="str">
        <f t="shared" si="30"/>
        <v xml:space="preserve"> </v>
      </c>
      <c r="X1182" s="316" t="s">
        <v>965</v>
      </c>
    </row>
    <row r="1183" spans="1:24">
      <c r="A1183" s="320" t="s">
        <v>570</v>
      </c>
      <c r="B1183" s="320" t="s">
        <v>571</v>
      </c>
      <c r="C1183" s="320" t="s">
        <v>542</v>
      </c>
      <c r="D1183" s="320" t="s">
        <v>514</v>
      </c>
      <c r="E1183" s="320">
        <v>0.51900000000000002</v>
      </c>
      <c r="F1183" s="320" t="s">
        <v>1171</v>
      </c>
      <c r="G1183" s="320" t="s">
        <v>1172</v>
      </c>
      <c r="H1183" s="320" t="s">
        <v>492</v>
      </c>
      <c r="I1183" s="321">
        <v>19.2</v>
      </c>
      <c r="J1183" s="320">
        <v>2011</v>
      </c>
      <c r="K1183" s="320" t="s">
        <v>545</v>
      </c>
      <c r="L1183" s="316">
        <f t="shared" si="31"/>
        <v>1182</v>
      </c>
      <c r="V1183" s="316" t="str">
        <f t="shared" si="30"/>
        <v xml:space="preserve"> </v>
      </c>
      <c r="X1183" s="316" t="s">
        <v>965</v>
      </c>
    </row>
    <row r="1184" spans="1:24">
      <c r="A1184" s="320" t="s">
        <v>553</v>
      </c>
      <c r="B1184" s="320" t="s">
        <v>554</v>
      </c>
      <c r="C1184" s="320" t="s">
        <v>542</v>
      </c>
      <c r="D1184" s="320" t="s">
        <v>491</v>
      </c>
      <c r="E1184" s="320">
        <v>0.32700000000000001</v>
      </c>
      <c r="F1184" s="320" t="s">
        <v>1171</v>
      </c>
      <c r="G1184" s="320" t="s">
        <v>1172</v>
      </c>
      <c r="H1184" s="320" t="s">
        <v>492</v>
      </c>
      <c r="I1184" s="321">
        <v>20.200000000000003</v>
      </c>
      <c r="J1184" s="320">
        <v>2011</v>
      </c>
      <c r="K1184" s="320" t="s">
        <v>545</v>
      </c>
      <c r="L1184" s="316">
        <f t="shared" si="31"/>
        <v>1183</v>
      </c>
      <c r="V1184" s="316" t="str">
        <f t="shared" si="30"/>
        <v xml:space="preserve"> </v>
      </c>
      <c r="X1184" s="316" t="s">
        <v>965</v>
      </c>
    </row>
    <row r="1185" spans="1:24">
      <c r="A1185" s="320" t="s">
        <v>551</v>
      </c>
      <c r="B1185" s="320" t="s">
        <v>552</v>
      </c>
      <c r="C1185" s="320" t="s">
        <v>542</v>
      </c>
      <c r="D1185" s="320" t="s">
        <v>484</v>
      </c>
      <c r="E1185" s="320">
        <v>0.44800000000000001</v>
      </c>
      <c r="F1185" s="320" t="s">
        <v>1171</v>
      </c>
      <c r="G1185" s="320" t="s">
        <v>1172</v>
      </c>
      <c r="H1185" s="320" t="s">
        <v>492</v>
      </c>
      <c r="I1185" s="321">
        <v>22</v>
      </c>
      <c r="J1185" s="320">
        <v>2011</v>
      </c>
      <c r="K1185" s="320" t="s">
        <v>545</v>
      </c>
      <c r="L1185" s="316">
        <f t="shared" si="31"/>
        <v>1184</v>
      </c>
      <c r="V1185" s="316" t="str">
        <f t="shared" si="30"/>
        <v xml:space="preserve"> </v>
      </c>
      <c r="X1185" s="316" t="s">
        <v>965</v>
      </c>
    </row>
    <row r="1186" spans="1:24">
      <c r="A1186" s="320" t="s">
        <v>540</v>
      </c>
      <c r="B1186" s="320" t="s">
        <v>541</v>
      </c>
      <c r="C1186" s="320" t="s">
        <v>542</v>
      </c>
      <c r="D1186" s="320" t="s">
        <v>514</v>
      </c>
      <c r="E1186" s="320">
        <v>0.39600000000000002</v>
      </c>
      <c r="F1186" s="320" t="s">
        <v>1171</v>
      </c>
      <c r="G1186" s="320" t="s">
        <v>1172</v>
      </c>
      <c r="H1186" s="320" t="s">
        <v>492</v>
      </c>
      <c r="I1186" s="321">
        <v>23.3</v>
      </c>
      <c r="J1186" s="320">
        <v>2011</v>
      </c>
      <c r="K1186" s="320" t="s">
        <v>545</v>
      </c>
      <c r="L1186" s="316">
        <f t="shared" si="31"/>
        <v>1185</v>
      </c>
      <c r="V1186" s="316" t="str">
        <f t="shared" si="30"/>
        <v xml:space="preserve"> </v>
      </c>
      <c r="X1186" s="316" t="s">
        <v>965</v>
      </c>
    </row>
    <row r="1187" spans="1:24">
      <c r="A1187" s="320" t="s">
        <v>547</v>
      </c>
      <c r="B1187" s="320" t="s">
        <v>541</v>
      </c>
      <c r="C1187" s="320" t="s">
        <v>542</v>
      </c>
      <c r="D1187" s="320" t="s">
        <v>514</v>
      </c>
      <c r="E1187" s="320">
        <v>0.39600000000000002</v>
      </c>
      <c r="F1187" s="320" t="s">
        <v>1171</v>
      </c>
      <c r="G1187" s="320" t="s">
        <v>1172</v>
      </c>
      <c r="H1187" s="320" t="s">
        <v>492</v>
      </c>
      <c r="I1187" s="321">
        <v>23.3</v>
      </c>
      <c r="J1187" s="320">
        <v>2011</v>
      </c>
      <c r="K1187" s="320" t="s">
        <v>545</v>
      </c>
      <c r="L1187" s="316">
        <f t="shared" si="31"/>
        <v>1186</v>
      </c>
      <c r="V1187" s="316" t="str">
        <f t="shared" si="30"/>
        <v xml:space="preserve"> </v>
      </c>
      <c r="X1187" s="316" t="s">
        <v>965</v>
      </c>
    </row>
    <row r="1188" spans="1:24">
      <c r="A1188" s="320" t="s">
        <v>549</v>
      </c>
      <c r="B1188" s="320" t="s">
        <v>541</v>
      </c>
      <c r="C1188" s="320" t="s">
        <v>542</v>
      </c>
      <c r="D1188" s="320" t="s">
        <v>514</v>
      </c>
      <c r="E1188" s="320">
        <v>0.39600000000000002</v>
      </c>
      <c r="F1188" s="320" t="s">
        <v>1171</v>
      </c>
      <c r="G1188" s="320" t="s">
        <v>1172</v>
      </c>
      <c r="H1188" s="320" t="s">
        <v>492</v>
      </c>
      <c r="I1188" s="321">
        <v>23.3</v>
      </c>
      <c r="J1188" s="320">
        <v>2011</v>
      </c>
      <c r="K1188" s="320" t="s">
        <v>545</v>
      </c>
      <c r="L1188" s="316">
        <f t="shared" si="31"/>
        <v>1187</v>
      </c>
      <c r="V1188" s="316" t="str">
        <f t="shared" si="30"/>
        <v xml:space="preserve"> </v>
      </c>
      <c r="X1188" s="316" t="s">
        <v>965</v>
      </c>
    </row>
    <row r="1189" spans="1:24">
      <c r="A1189" s="320" t="s">
        <v>574</v>
      </c>
      <c r="B1189" s="320" t="s">
        <v>575</v>
      </c>
      <c r="C1189" s="320" t="s">
        <v>483</v>
      </c>
      <c r="D1189" s="320" t="s">
        <v>491</v>
      </c>
      <c r="E1189" s="320">
        <v>0.45600000000000002</v>
      </c>
      <c r="F1189" s="320" t="s">
        <v>1171</v>
      </c>
      <c r="G1189" s="320" t="s">
        <v>1172</v>
      </c>
      <c r="H1189" s="320" t="s">
        <v>492</v>
      </c>
      <c r="I1189" s="321">
        <v>27.900000000000002</v>
      </c>
      <c r="J1189" s="320">
        <v>2011</v>
      </c>
      <c r="K1189" s="320" t="s">
        <v>545</v>
      </c>
      <c r="L1189" s="316">
        <f t="shared" si="31"/>
        <v>1188</v>
      </c>
      <c r="V1189" s="316" t="str">
        <f t="shared" si="30"/>
        <v xml:space="preserve"> </v>
      </c>
      <c r="X1189" s="316" t="s">
        <v>965</v>
      </c>
    </row>
    <row r="1190" spans="1:24">
      <c r="A1190" s="320" t="s">
        <v>576</v>
      </c>
      <c r="B1190" s="320" t="s">
        <v>575</v>
      </c>
      <c r="C1190" s="320" t="s">
        <v>483</v>
      </c>
      <c r="D1190" s="320" t="s">
        <v>491</v>
      </c>
      <c r="E1190" s="320">
        <v>0.45600000000000002</v>
      </c>
      <c r="F1190" s="320" t="s">
        <v>1171</v>
      </c>
      <c r="G1190" s="320" t="s">
        <v>1172</v>
      </c>
      <c r="H1190" s="320" t="s">
        <v>492</v>
      </c>
      <c r="I1190" s="321">
        <v>27.900000000000002</v>
      </c>
      <c r="J1190" s="320">
        <v>2011</v>
      </c>
      <c r="K1190" s="320" t="s">
        <v>545</v>
      </c>
      <c r="L1190" s="316">
        <f t="shared" si="31"/>
        <v>1189</v>
      </c>
      <c r="V1190" s="316" t="str">
        <f t="shared" si="30"/>
        <v xml:space="preserve"> </v>
      </c>
      <c r="X1190" s="316" t="s">
        <v>965</v>
      </c>
    </row>
    <row r="1191" spans="1:24">
      <c r="A1191" s="320" t="s">
        <v>612</v>
      </c>
      <c r="B1191" s="320" t="s">
        <v>613</v>
      </c>
      <c r="C1191" s="320" t="s">
        <v>542</v>
      </c>
      <c r="D1191" s="320" t="s">
        <v>491</v>
      </c>
      <c r="E1191" s="320">
        <v>0.436</v>
      </c>
      <c r="F1191" s="320" t="s">
        <v>1171</v>
      </c>
      <c r="G1191" s="320" t="s">
        <v>1172</v>
      </c>
      <c r="H1191" s="320" t="s">
        <v>492</v>
      </c>
      <c r="I1191" s="321">
        <v>28.199999999999996</v>
      </c>
      <c r="J1191" s="320">
        <v>2011</v>
      </c>
      <c r="K1191" s="320" t="s">
        <v>545</v>
      </c>
      <c r="L1191" s="316">
        <f t="shared" si="31"/>
        <v>1190</v>
      </c>
      <c r="V1191" s="316" t="str">
        <f t="shared" si="30"/>
        <v xml:space="preserve"> </v>
      </c>
      <c r="X1191" s="316" t="s">
        <v>965</v>
      </c>
    </row>
    <row r="1192" spans="1:24">
      <c r="A1192" s="320" t="s">
        <v>585</v>
      </c>
      <c r="B1192" s="320" t="s">
        <v>586</v>
      </c>
      <c r="C1192" s="320" t="s">
        <v>542</v>
      </c>
      <c r="D1192" s="320" t="s">
        <v>496</v>
      </c>
      <c r="E1192" s="320">
        <v>0.41399999999999998</v>
      </c>
      <c r="F1192" s="320" t="s">
        <v>1171</v>
      </c>
      <c r="G1192" s="320" t="s">
        <v>1172</v>
      </c>
      <c r="H1192" s="320" t="s">
        <v>492</v>
      </c>
      <c r="I1192" s="321">
        <v>28.999999999999996</v>
      </c>
      <c r="J1192" s="320">
        <v>2011</v>
      </c>
      <c r="K1192" s="320" t="s">
        <v>545</v>
      </c>
      <c r="L1192" s="316">
        <f t="shared" si="31"/>
        <v>1191</v>
      </c>
      <c r="V1192" s="316" t="str">
        <f t="shared" si="30"/>
        <v xml:space="preserve"> </v>
      </c>
      <c r="X1192" s="316" t="s">
        <v>965</v>
      </c>
    </row>
    <row r="1193" spans="1:24">
      <c r="A1193" s="320" t="s">
        <v>1069</v>
      </c>
      <c r="B1193" s="320" t="s">
        <v>1070</v>
      </c>
      <c r="C1193" s="320" t="s">
        <v>495</v>
      </c>
      <c r="D1193" s="320" t="s">
        <v>518</v>
      </c>
      <c r="E1193" s="320">
        <v>0.374</v>
      </c>
      <c r="F1193" s="320" t="s">
        <v>1171</v>
      </c>
      <c r="G1193" s="320" t="s">
        <v>1172</v>
      </c>
      <c r="H1193" s="320" t="s">
        <v>492</v>
      </c>
      <c r="I1193" s="321">
        <v>30</v>
      </c>
      <c r="J1193" s="320">
        <v>2010</v>
      </c>
      <c r="K1193" s="320" t="s">
        <v>545</v>
      </c>
      <c r="L1193" s="316">
        <f t="shared" si="31"/>
        <v>1192</v>
      </c>
      <c r="V1193" s="316" t="str">
        <f t="shared" si="30"/>
        <v xml:space="preserve"> </v>
      </c>
      <c r="X1193" s="316" t="s">
        <v>965</v>
      </c>
    </row>
    <row r="1194" spans="1:24">
      <c r="A1194" s="320" t="s">
        <v>1140</v>
      </c>
      <c r="B1194" s="320" t="s">
        <v>1070</v>
      </c>
      <c r="C1194" s="320" t="s">
        <v>495</v>
      </c>
      <c r="D1194" s="320" t="s">
        <v>521</v>
      </c>
      <c r="E1194" s="320">
        <v>0.374</v>
      </c>
      <c r="F1194" s="320" t="s">
        <v>1171</v>
      </c>
      <c r="G1194" s="320" t="s">
        <v>1172</v>
      </c>
      <c r="H1194" s="320" t="s">
        <v>492</v>
      </c>
      <c r="I1194" s="321">
        <v>30</v>
      </c>
      <c r="J1194" s="320">
        <v>2010</v>
      </c>
      <c r="K1194" s="320" t="s">
        <v>545</v>
      </c>
      <c r="L1194" s="316">
        <f t="shared" si="31"/>
        <v>1193</v>
      </c>
      <c r="V1194" s="316" t="str">
        <f t="shared" si="30"/>
        <v xml:space="preserve"> </v>
      </c>
      <c r="X1194" s="316" t="s">
        <v>965</v>
      </c>
    </row>
    <row r="1195" spans="1:24">
      <c r="A1195" s="320" t="s">
        <v>577</v>
      </c>
      <c r="B1195" s="320" t="s">
        <v>578</v>
      </c>
      <c r="C1195" s="320" t="s">
        <v>579</v>
      </c>
      <c r="D1195" s="320" t="s">
        <v>491</v>
      </c>
      <c r="E1195" s="320">
        <v>0.54300000000000004</v>
      </c>
      <c r="F1195" s="320" t="s">
        <v>1171</v>
      </c>
      <c r="G1195" s="320" t="s">
        <v>1172</v>
      </c>
      <c r="H1195" s="320" t="s">
        <v>492</v>
      </c>
      <c r="I1195" s="321">
        <v>34</v>
      </c>
      <c r="J1195" s="320">
        <v>2011</v>
      </c>
      <c r="K1195" s="320" t="s">
        <v>545</v>
      </c>
      <c r="L1195" s="316">
        <f t="shared" si="31"/>
        <v>1194</v>
      </c>
      <c r="V1195" s="316" t="str">
        <f t="shared" si="30"/>
        <v xml:space="preserve"> </v>
      </c>
      <c r="X1195" s="316" t="s">
        <v>965</v>
      </c>
    </row>
    <row r="1196" spans="1:24">
      <c r="A1196" s="320" t="s">
        <v>583</v>
      </c>
      <c r="B1196" s="320" t="s">
        <v>584</v>
      </c>
      <c r="C1196" s="320" t="s">
        <v>542</v>
      </c>
      <c r="D1196" s="320" t="s">
        <v>514</v>
      </c>
      <c r="E1196" s="320">
        <v>0.39700000000000002</v>
      </c>
      <c r="F1196" s="320" t="s">
        <v>1171</v>
      </c>
      <c r="G1196" s="320" t="s">
        <v>1172</v>
      </c>
      <c r="H1196" s="320" t="s">
        <v>492</v>
      </c>
      <c r="I1196" s="321">
        <v>37.200000000000003</v>
      </c>
      <c r="J1196" s="320">
        <v>2011</v>
      </c>
      <c r="K1196" s="320" t="s">
        <v>545</v>
      </c>
      <c r="L1196" s="316">
        <f t="shared" si="31"/>
        <v>1195</v>
      </c>
      <c r="V1196" s="316" t="str">
        <f t="shared" si="30"/>
        <v xml:space="preserve"> </v>
      </c>
      <c r="X1196" s="316" t="s">
        <v>965</v>
      </c>
    </row>
    <row r="1197" spans="1:24">
      <c r="A1197" s="320" t="s">
        <v>610</v>
      </c>
      <c r="B1197" s="320" t="s">
        <v>611</v>
      </c>
      <c r="C1197" s="320" t="s">
        <v>542</v>
      </c>
      <c r="D1197" s="320" t="s">
        <v>521</v>
      </c>
      <c r="E1197" s="320">
        <v>0.50800000000000001</v>
      </c>
      <c r="F1197" s="320" t="s">
        <v>1171</v>
      </c>
      <c r="G1197" s="320" t="s">
        <v>1172</v>
      </c>
      <c r="H1197" s="320" t="s">
        <v>492</v>
      </c>
      <c r="I1197" s="321">
        <v>37.799999999999997</v>
      </c>
      <c r="J1197" s="320">
        <v>2011</v>
      </c>
      <c r="K1197" s="320" t="s">
        <v>545</v>
      </c>
      <c r="L1197" s="316">
        <f t="shared" si="31"/>
        <v>1196</v>
      </c>
      <c r="V1197" s="316" t="str">
        <f t="shared" si="30"/>
        <v xml:space="preserve"> </v>
      </c>
      <c r="X1197" s="316" t="s">
        <v>965</v>
      </c>
    </row>
    <row r="1198" spans="1:24">
      <c r="A1198" s="320" t="s">
        <v>656</v>
      </c>
      <c r="B1198" s="320" t="s">
        <v>657</v>
      </c>
      <c r="C1198" s="320" t="s">
        <v>542</v>
      </c>
      <c r="D1198" s="320" t="s">
        <v>521</v>
      </c>
      <c r="E1198" s="320">
        <v>0.63400000000000001</v>
      </c>
      <c r="F1198" s="320" t="s">
        <v>1171</v>
      </c>
      <c r="G1198" s="320" t="s">
        <v>1172</v>
      </c>
      <c r="H1198" s="320" t="s">
        <v>492</v>
      </c>
      <c r="I1198" s="321">
        <v>45.7</v>
      </c>
      <c r="J1198" s="320">
        <v>2011</v>
      </c>
      <c r="K1198" s="320" t="s">
        <v>545</v>
      </c>
      <c r="L1198" s="316">
        <f t="shared" si="31"/>
        <v>1197</v>
      </c>
      <c r="V1198" s="316" t="str">
        <f t="shared" si="30"/>
        <v xml:space="preserve"> </v>
      </c>
      <c r="X1198" s="316" t="s">
        <v>965</v>
      </c>
    </row>
    <row r="1199" spans="1:24">
      <c r="A1199" s="320" t="s">
        <v>565</v>
      </c>
      <c r="B1199" s="320" t="s">
        <v>566</v>
      </c>
      <c r="C1199" s="320" t="s">
        <v>542</v>
      </c>
      <c r="D1199" s="320" t="s">
        <v>491</v>
      </c>
      <c r="E1199" s="320">
        <v>0.47099999999999997</v>
      </c>
      <c r="F1199" s="320" t="s">
        <v>1171</v>
      </c>
      <c r="G1199" s="320" t="s">
        <v>1172</v>
      </c>
      <c r="H1199" s="320" t="s">
        <v>492</v>
      </c>
      <c r="I1199" s="321">
        <v>48</v>
      </c>
      <c r="J1199" s="320">
        <v>2011</v>
      </c>
      <c r="K1199" s="320" t="s">
        <v>545</v>
      </c>
      <c r="L1199" s="316">
        <f t="shared" si="31"/>
        <v>1198</v>
      </c>
      <c r="V1199" s="316" t="str">
        <f t="shared" si="30"/>
        <v xml:space="preserve"> </v>
      </c>
      <c r="X1199" s="316" t="s">
        <v>965</v>
      </c>
    </row>
    <row r="1200" spans="1:24">
      <c r="A1200" s="320" t="s">
        <v>567</v>
      </c>
      <c r="B1200" s="320" t="s">
        <v>566</v>
      </c>
      <c r="C1200" s="320" t="s">
        <v>542</v>
      </c>
      <c r="D1200" s="320" t="s">
        <v>491</v>
      </c>
      <c r="E1200" s="320">
        <v>0.47099999999999997</v>
      </c>
      <c r="F1200" s="320" t="s">
        <v>1171</v>
      </c>
      <c r="G1200" s="320" t="s">
        <v>1172</v>
      </c>
      <c r="H1200" s="320" t="s">
        <v>492</v>
      </c>
      <c r="I1200" s="321">
        <v>48</v>
      </c>
      <c r="J1200" s="320">
        <v>2011</v>
      </c>
      <c r="K1200" s="320" t="s">
        <v>545</v>
      </c>
      <c r="L1200" s="316">
        <f t="shared" si="31"/>
        <v>1199</v>
      </c>
      <c r="V1200" s="316" t="str">
        <f t="shared" si="30"/>
        <v xml:space="preserve"> </v>
      </c>
      <c r="X1200" s="316" t="s">
        <v>965</v>
      </c>
    </row>
    <row r="1201" spans="1:24">
      <c r="A1201" s="320" t="s">
        <v>568</v>
      </c>
      <c r="B1201" s="320" t="s">
        <v>566</v>
      </c>
      <c r="C1201" s="320" t="s">
        <v>542</v>
      </c>
      <c r="D1201" s="320" t="s">
        <v>521</v>
      </c>
      <c r="E1201" s="320">
        <v>0.47099999999999997</v>
      </c>
      <c r="F1201" s="320" t="s">
        <v>1171</v>
      </c>
      <c r="G1201" s="320" t="s">
        <v>1172</v>
      </c>
      <c r="H1201" s="320" t="s">
        <v>492</v>
      </c>
      <c r="I1201" s="321">
        <v>48</v>
      </c>
      <c r="J1201" s="320">
        <v>2011</v>
      </c>
      <c r="K1201" s="320" t="s">
        <v>545</v>
      </c>
      <c r="L1201" s="316">
        <f t="shared" si="31"/>
        <v>1200</v>
      </c>
      <c r="V1201" s="316" t="str">
        <f t="shared" si="30"/>
        <v xml:space="preserve"> </v>
      </c>
      <c r="X1201" s="316" t="s">
        <v>965</v>
      </c>
    </row>
    <row r="1202" spans="1:24">
      <c r="A1202" s="320" t="s">
        <v>569</v>
      </c>
      <c r="B1202" s="320" t="s">
        <v>566</v>
      </c>
      <c r="C1202" s="320" t="s">
        <v>542</v>
      </c>
      <c r="D1202" s="320" t="s">
        <v>491</v>
      </c>
      <c r="E1202" s="320">
        <v>0.47099999999999997</v>
      </c>
      <c r="F1202" s="320" t="s">
        <v>1171</v>
      </c>
      <c r="G1202" s="320" t="s">
        <v>1172</v>
      </c>
      <c r="H1202" s="320" t="s">
        <v>492</v>
      </c>
      <c r="I1202" s="321">
        <v>48</v>
      </c>
      <c r="J1202" s="320">
        <v>2011</v>
      </c>
      <c r="K1202" s="320" t="s">
        <v>545</v>
      </c>
      <c r="L1202" s="316">
        <f t="shared" si="31"/>
        <v>1201</v>
      </c>
      <c r="V1202" s="316" t="str">
        <f t="shared" si="30"/>
        <v xml:space="preserve"> </v>
      </c>
      <c r="X1202" s="316" t="s">
        <v>965</v>
      </c>
    </row>
    <row r="1203" spans="1:24">
      <c r="A1203" s="320" t="s">
        <v>580</v>
      </c>
      <c r="B1203" s="320" t="s">
        <v>581</v>
      </c>
      <c r="C1203" s="320" t="s">
        <v>542</v>
      </c>
      <c r="D1203" s="320" t="s">
        <v>491</v>
      </c>
      <c r="E1203" s="320">
        <v>0.495</v>
      </c>
      <c r="F1203" s="320" t="s">
        <v>1171</v>
      </c>
      <c r="G1203" s="320" t="s">
        <v>1172</v>
      </c>
      <c r="H1203" s="320" t="s">
        <v>492</v>
      </c>
      <c r="I1203" s="321">
        <v>53.7</v>
      </c>
      <c r="J1203" s="320">
        <v>2011</v>
      </c>
      <c r="K1203" s="320" t="s">
        <v>545</v>
      </c>
      <c r="L1203" s="316">
        <f t="shared" si="31"/>
        <v>1202</v>
      </c>
      <c r="V1203" s="316" t="str">
        <f t="shared" si="30"/>
        <v xml:space="preserve"> </v>
      </c>
      <c r="X1203" s="316" t="s">
        <v>965</v>
      </c>
    </row>
    <row r="1204" spans="1:24">
      <c r="A1204" s="320" t="s">
        <v>582</v>
      </c>
      <c r="B1204" s="320" t="s">
        <v>581</v>
      </c>
      <c r="C1204" s="320" t="s">
        <v>542</v>
      </c>
      <c r="D1204" s="320" t="s">
        <v>491</v>
      </c>
      <c r="E1204" s="320">
        <v>0.495</v>
      </c>
      <c r="F1204" s="320" t="s">
        <v>1171</v>
      </c>
      <c r="G1204" s="320" t="s">
        <v>1172</v>
      </c>
      <c r="H1204" s="320" t="s">
        <v>492</v>
      </c>
      <c r="I1204" s="321">
        <v>53.7</v>
      </c>
      <c r="J1204" s="320">
        <v>2011</v>
      </c>
      <c r="K1204" s="320" t="s">
        <v>545</v>
      </c>
      <c r="L1204" s="316">
        <f t="shared" si="31"/>
        <v>1203</v>
      </c>
      <c r="V1204" s="316" t="str">
        <f t="shared" si="30"/>
        <v xml:space="preserve"> </v>
      </c>
      <c r="X1204" s="316" t="s">
        <v>965</v>
      </c>
    </row>
    <row r="1205" spans="1:24">
      <c r="A1205" s="320" t="s">
        <v>636</v>
      </c>
      <c r="B1205" s="320" t="s">
        <v>637</v>
      </c>
      <c r="C1205" s="320" t="s">
        <v>542</v>
      </c>
      <c r="D1205" s="320" t="s">
        <v>521</v>
      </c>
      <c r="E1205" s="320">
        <v>0.47</v>
      </c>
      <c r="F1205" s="320" t="s">
        <v>1171</v>
      </c>
      <c r="G1205" s="320" t="s">
        <v>1172</v>
      </c>
      <c r="H1205" s="320" t="s">
        <v>492</v>
      </c>
      <c r="I1205" s="321">
        <v>56.499999999999993</v>
      </c>
      <c r="J1205" s="320">
        <v>2011</v>
      </c>
      <c r="K1205" s="320" t="s">
        <v>545</v>
      </c>
      <c r="L1205" s="316">
        <f t="shared" si="31"/>
        <v>1204</v>
      </c>
      <c r="V1205" s="316" t="str">
        <f t="shared" si="30"/>
        <v xml:space="preserve"> </v>
      </c>
      <c r="X1205" s="316" t="s">
        <v>965</v>
      </c>
    </row>
    <row r="1206" spans="1:24">
      <c r="A1206" s="320" t="s">
        <v>572</v>
      </c>
      <c r="B1206" s="320" t="s">
        <v>573</v>
      </c>
      <c r="C1206" s="320" t="s">
        <v>542</v>
      </c>
      <c r="D1206" s="320" t="s">
        <v>491</v>
      </c>
      <c r="E1206" s="320">
        <v>0.432</v>
      </c>
      <c r="F1206" s="320" t="s">
        <v>1171</v>
      </c>
      <c r="G1206" s="320" t="s">
        <v>1172</v>
      </c>
      <c r="H1206" s="320" t="s">
        <v>492</v>
      </c>
      <c r="I1206" s="321">
        <v>59.3</v>
      </c>
      <c r="J1206" s="320">
        <v>2011</v>
      </c>
      <c r="K1206" s="320" t="s">
        <v>545</v>
      </c>
      <c r="L1206" s="316">
        <f t="shared" si="31"/>
        <v>1205</v>
      </c>
      <c r="V1206" s="316" t="str">
        <f t="shared" si="30"/>
        <v xml:space="preserve"> </v>
      </c>
      <c r="X1206" s="316" t="s">
        <v>965</v>
      </c>
    </row>
    <row r="1207" spans="1:24">
      <c r="A1207" s="320" t="s">
        <v>684</v>
      </c>
      <c r="B1207" s="320" t="s">
        <v>685</v>
      </c>
      <c r="C1207" s="320" t="s">
        <v>495</v>
      </c>
      <c r="D1207" s="320" t="s">
        <v>491</v>
      </c>
      <c r="E1207" s="320">
        <v>0.51500000000000001</v>
      </c>
      <c r="F1207" s="320" t="s">
        <v>1171</v>
      </c>
      <c r="G1207" s="320" t="s">
        <v>1172</v>
      </c>
      <c r="H1207" s="320" t="s">
        <v>492</v>
      </c>
      <c r="I1207" s="321">
        <v>59.599999999999994</v>
      </c>
      <c r="J1207" s="320">
        <v>2011</v>
      </c>
      <c r="K1207" s="320" t="s">
        <v>545</v>
      </c>
      <c r="L1207" s="316">
        <f t="shared" si="31"/>
        <v>1206</v>
      </c>
      <c r="V1207" s="316" t="str">
        <f t="shared" si="30"/>
        <v xml:space="preserve"> </v>
      </c>
      <c r="X1207" s="316" t="s">
        <v>965</v>
      </c>
    </row>
    <row r="1208" spans="1:24">
      <c r="A1208" s="320" t="s">
        <v>493</v>
      </c>
      <c r="B1208" s="320" t="s">
        <v>494</v>
      </c>
      <c r="C1208" s="320" t="s">
        <v>495</v>
      </c>
      <c r="D1208" s="320" t="s">
        <v>496</v>
      </c>
      <c r="E1208" s="320">
        <v>0.51500000000000001</v>
      </c>
      <c r="F1208" s="320" t="s">
        <v>1171</v>
      </c>
      <c r="G1208" s="320" t="s">
        <v>1172</v>
      </c>
      <c r="H1208" s="320" t="s">
        <v>492</v>
      </c>
      <c r="I1208" s="321">
        <v>68.600000000000009</v>
      </c>
      <c r="J1208" s="320">
        <v>2011</v>
      </c>
      <c r="K1208" s="320" t="s">
        <v>545</v>
      </c>
      <c r="L1208" s="316">
        <f t="shared" si="31"/>
        <v>1207</v>
      </c>
      <c r="V1208" s="316" t="str">
        <f t="shared" si="30"/>
        <v xml:space="preserve"> </v>
      </c>
      <c r="X1208" s="316" t="s">
        <v>965</v>
      </c>
    </row>
    <row r="1209" spans="1:24">
      <c r="A1209" s="320" t="s">
        <v>520</v>
      </c>
      <c r="B1209" s="320" t="s">
        <v>494</v>
      </c>
      <c r="C1209" s="320" t="s">
        <v>495</v>
      </c>
      <c r="D1209" s="320" t="s">
        <v>521</v>
      </c>
      <c r="E1209" s="320">
        <v>0.51500000000000001</v>
      </c>
      <c r="F1209" s="320" t="s">
        <v>1171</v>
      </c>
      <c r="G1209" s="320" t="s">
        <v>1172</v>
      </c>
      <c r="H1209" s="320" t="s">
        <v>492</v>
      </c>
      <c r="I1209" s="321">
        <v>68.600000000000009</v>
      </c>
      <c r="J1209" s="320">
        <v>2011</v>
      </c>
      <c r="K1209" s="320" t="s">
        <v>545</v>
      </c>
      <c r="L1209" s="316">
        <f t="shared" si="31"/>
        <v>1208</v>
      </c>
      <c r="V1209" s="316" t="str">
        <f t="shared" si="30"/>
        <v xml:space="preserve"> </v>
      </c>
      <c r="X1209" s="316" t="s">
        <v>965</v>
      </c>
    </row>
    <row r="1210" spans="1:24">
      <c r="A1210" s="320" t="s">
        <v>653</v>
      </c>
      <c r="B1210" s="320" t="s">
        <v>494</v>
      </c>
      <c r="C1210" s="320" t="s">
        <v>495</v>
      </c>
      <c r="D1210" s="320" t="s">
        <v>484</v>
      </c>
      <c r="E1210" s="320">
        <v>0.51500000000000001</v>
      </c>
      <c r="F1210" s="320" t="s">
        <v>1171</v>
      </c>
      <c r="G1210" s="320" t="s">
        <v>1172</v>
      </c>
      <c r="H1210" s="320" t="s">
        <v>492</v>
      </c>
      <c r="I1210" s="321">
        <v>68.600000000000009</v>
      </c>
      <c r="J1210" s="320">
        <v>2011</v>
      </c>
      <c r="K1210" s="320" t="s">
        <v>545</v>
      </c>
      <c r="L1210" s="316">
        <f t="shared" si="31"/>
        <v>1209</v>
      </c>
      <c r="V1210" s="316" t="str">
        <f t="shared" si="30"/>
        <v xml:space="preserve"> </v>
      </c>
      <c r="X1210" s="316" t="s">
        <v>965</v>
      </c>
    </row>
    <row r="1211" spans="1:24">
      <c r="A1211" s="320" t="s">
        <v>649</v>
      </c>
      <c r="B1211" s="320" t="s">
        <v>650</v>
      </c>
      <c r="C1211" s="320" t="s">
        <v>579</v>
      </c>
      <c r="D1211" s="320" t="s">
        <v>491</v>
      </c>
      <c r="E1211" s="320">
        <v>0.65400000000000003</v>
      </c>
      <c r="F1211" s="320" t="s">
        <v>1171</v>
      </c>
      <c r="G1211" s="320" t="s">
        <v>1172</v>
      </c>
      <c r="H1211" s="320" t="s">
        <v>492</v>
      </c>
      <c r="I1211" s="321">
        <v>70.199999999999989</v>
      </c>
      <c r="J1211" s="320">
        <v>2011</v>
      </c>
      <c r="K1211" s="320" t="s">
        <v>545</v>
      </c>
      <c r="L1211" s="316">
        <f t="shared" si="31"/>
        <v>1210</v>
      </c>
      <c r="V1211" s="316" t="str">
        <f t="shared" ref="V1211:V1274" si="32">IF(H1211=$V$1,I1211," ")</f>
        <v xml:space="preserve"> </v>
      </c>
      <c r="X1211" s="316" t="s">
        <v>965</v>
      </c>
    </row>
    <row r="1212" spans="1:24">
      <c r="A1212" s="320" t="s">
        <v>651</v>
      </c>
      <c r="B1212" s="320" t="s">
        <v>650</v>
      </c>
      <c r="C1212" s="320" t="s">
        <v>579</v>
      </c>
      <c r="D1212" s="320" t="s">
        <v>491</v>
      </c>
      <c r="E1212" s="320">
        <v>0.65400000000000003</v>
      </c>
      <c r="F1212" s="320" t="s">
        <v>1171</v>
      </c>
      <c r="G1212" s="320" t="s">
        <v>1172</v>
      </c>
      <c r="H1212" s="320" t="s">
        <v>492</v>
      </c>
      <c r="I1212" s="321">
        <v>70.199999999999989</v>
      </c>
      <c r="J1212" s="320">
        <v>2011</v>
      </c>
      <c r="K1212" s="320" t="s">
        <v>545</v>
      </c>
      <c r="L1212" s="316">
        <f t="shared" si="31"/>
        <v>1211</v>
      </c>
      <c r="V1212" s="316" t="str">
        <f t="shared" si="32"/>
        <v xml:space="preserve"> </v>
      </c>
      <c r="X1212" s="316" t="s">
        <v>965</v>
      </c>
    </row>
    <row r="1213" spans="1:24">
      <c r="A1213" s="320" t="s">
        <v>652</v>
      </c>
      <c r="B1213" s="320" t="s">
        <v>650</v>
      </c>
      <c r="C1213" s="320" t="s">
        <v>579</v>
      </c>
      <c r="D1213" s="320" t="s">
        <v>491</v>
      </c>
      <c r="E1213" s="320">
        <v>0.65400000000000003</v>
      </c>
      <c r="F1213" s="320" t="s">
        <v>1171</v>
      </c>
      <c r="G1213" s="320" t="s">
        <v>1172</v>
      </c>
      <c r="H1213" s="320" t="s">
        <v>492</v>
      </c>
      <c r="I1213" s="321">
        <v>70.199999999999989</v>
      </c>
      <c r="J1213" s="320">
        <v>2011</v>
      </c>
      <c r="K1213" s="320" t="s">
        <v>545</v>
      </c>
      <c r="L1213" s="316">
        <f t="shared" si="31"/>
        <v>1212</v>
      </c>
      <c r="V1213" s="316" t="str">
        <f t="shared" si="32"/>
        <v xml:space="preserve"> </v>
      </c>
      <c r="X1213" s="316" t="s">
        <v>965</v>
      </c>
    </row>
    <row r="1214" spans="1:24">
      <c r="A1214" s="320" t="s">
        <v>606</v>
      </c>
      <c r="B1214" s="320" t="s">
        <v>607</v>
      </c>
      <c r="C1214" s="320" t="s">
        <v>542</v>
      </c>
      <c r="D1214" s="320" t="s">
        <v>491</v>
      </c>
      <c r="E1214" s="320">
        <v>0.55800000000000005</v>
      </c>
      <c r="F1214" s="320" t="s">
        <v>1171</v>
      </c>
      <c r="G1214" s="320" t="s">
        <v>1172</v>
      </c>
      <c r="H1214" s="320" t="s">
        <v>492</v>
      </c>
      <c r="I1214" s="321">
        <v>72</v>
      </c>
      <c r="J1214" s="320">
        <v>2011</v>
      </c>
      <c r="K1214" s="320" t="s">
        <v>545</v>
      </c>
      <c r="L1214" s="316">
        <f t="shared" si="31"/>
        <v>1213</v>
      </c>
      <c r="V1214" s="316" t="str">
        <f t="shared" si="32"/>
        <v xml:space="preserve"> </v>
      </c>
      <c r="X1214" s="316" t="s">
        <v>965</v>
      </c>
    </row>
    <row r="1215" spans="1:24">
      <c r="A1215" s="320" t="s">
        <v>608</v>
      </c>
      <c r="B1215" s="320" t="s">
        <v>607</v>
      </c>
      <c r="C1215" s="320" t="s">
        <v>542</v>
      </c>
      <c r="D1215" s="320" t="s">
        <v>491</v>
      </c>
      <c r="E1215" s="320">
        <v>0.55800000000000005</v>
      </c>
      <c r="F1215" s="320" t="s">
        <v>1171</v>
      </c>
      <c r="G1215" s="320" t="s">
        <v>1172</v>
      </c>
      <c r="H1215" s="320" t="s">
        <v>492</v>
      </c>
      <c r="I1215" s="321">
        <v>72</v>
      </c>
      <c r="J1215" s="320">
        <v>2011</v>
      </c>
      <c r="K1215" s="320" t="s">
        <v>545</v>
      </c>
      <c r="L1215" s="316">
        <f t="shared" si="31"/>
        <v>1214</v>
      </c>
      <c r="V1215" s="316" t="str">
        <f t="shared" si="32"/>
        <v xml:space="preserve"> </v>
      </c>
      <c r="X1215" s="316" t="s">
        <v>965</v>
      </c>
    </row>
    <row r="1216" spans="1:24">
      <c r="A1216" s="320" t="s">
        <v>609</v>
      </c>
      <c r="B1216" s="320" t="s">
        <v>607</v>
      </c>
      <c r="C1216" s="320" t="s">
        <v>542</v>
      </c>
      <c r="D1216" s="320" t="s">
        <v>491</v>
      </c>
      <c r="E1216" s="320">
        <v>0.55800000000000005</v>
      </c>
      <c r="F1216" s="320" t="s">
        <v>1171</v>
      </c>
      <c r="G1216" s="320" t="s">
        <v>1172</v>
      </c>
      <c r="H1216" s="320" t="s">
        <v>492</v>
      </c>
      <c r="I1216" s="321">
        <v>72</v>
      </c>
      <c r="J1216" s="320">
        <v>2011</v>
      </c>
      <c r="K1216" s="320" t="s">
        <v>545</v>
      </c>
      <c r="L1216" s="316">
        <f t="shared" si="31"/>
        <v>1215</v>
      </c>
      <c r="V1216" s="316" t="str">
        <f t="shared" si="32"/>
        <v xml:space="preserve"> </v>
      </c>
      <c r="X1216" s="316" t="s">
        <v>965</v>
      </c>
    </row>
    <row r="1217" spans="1:24">
      <c r="A1217" s="320" t="s">
        <v>658</v>
      </c>
      <c r="B1217" s="320" t="s">
        <v>659</v>
      </c>
      <c r="C1217" s="320" t="s">
        <v>579</v>
      </c>
      <c r="D1217" s="320" t="s">
        <v>491</v>
      </c>
      <c r="E1217" s="320">
        <v>0.629</v>
      </c>
      <c r="F1217" s="320" t="s">
        <v>1171</v>
      </c>
      <c r="G1217" s="320" t="s">
        <v>1172</v>
      </c>
      <c r="H1217" s="320" t="s">
        <v>492</v>
      </c>
      <c r="I1217" s="321">
        <v>72.899999999999991</v>
      </c>
      <c r="J1217" s="320">
        <v>2011</v>
      </c>
      <c r="K1217" s="320" t="s">
        <v>545</v>
      </c>
      <c r="L1217" s="316">
        <f t="shared" si="31"/>
        <v>1216</v>
      </c>
      <c r="V1217" s="316" t="str">
        <f t="shared" si="32"/>
        <v xml:space="preserve"> </v>
      </c>
      <c r="X1217" s="316" t="s">
        <v>965</v>
      </c>
    </row>
    <row r="1218" spans="1:24">
      <c r="A1218" s="320" t="s">
        <v>660</v>
      </c>
      <c r="B1218" s="320" t="s">
        <v>659</v>
      </c>
      <c r="C1218" s="320" t="s">
        <v>579</v>
      </c>
      <c r="D1218" s="320" t="s">
        <v>491</v>
      </c>
      <c r="E1218" s="320">
        <v>0.629</v>
      </c>
      <c r="F1218" s="320" t="s">
        <v>1171</v>
      </c>
      <c r="G1218" s="320" t="s">
        <v>1172</v>
      </c>
      <c r="H1218" s="320" t="s">
        <v>492</v>
      </c>
      <c r="I1218" s="321">
        <v>72.899999999999991</v>
      </c>
      <c r="J1218" s="320">
        <v>2011</v>
      </c>
      <c r="K1218" s="320" t="s">
        <v>545</v>
      </c>
      <c r="L1218" s="316">
        <f t="shared" si="31"/>
        <v>1217</v>
      </c>
      <c r="V1218" s="316" t="str">
        <f t="shared" si="32"/>
        <v xml:space="preserve"> </v>
      </c>
      <c r="X1218" s="316" t="s">
        <v>965</v>
      </c>
    </row>
    <row r="1219" spans="1:24">
      <c r="A1219" s="320" t="s">
        <v>661</v>
      </c>
      <c r="B1219" s="320" t="s">
        <v>659</v>
      </c>
      <c r="C1219" s="320" t="s">
        <v>579</v>
      </c>
      <c r="D1219" s="320" t="s">
        <v>491</v>
      </c>
      <c r="E1219" s="320">
        <v>0.629</v>
      </c>
      <c r="F1219" s="320" t="s">
        <v>1171</v>
      </c>
      <c r="G1219" s="320" t="s">
        <v>1172</v>
      </c>
      <c r="H1219" s="320" t="s">
        <v>492</v>
      </c>
      <c r="I1219" s="321">
        <v>72.899999999999991</v>
      </c>
      <c r="J1219" s="320">
        <v>2011</v>
      </c>
      <c r="K1219" s="320" t="s">
        <v>545</v>
      </c>
      <c r="L1219" s="316">
        <f t="shared" ref="L1219:L1282" si="33">1+L1218</f>
        <v>1218</v>
      </c>
      <c r="V1219" s="316" t="str">
        <f t="shared" si="32"/>
        <v xml:space="preserve"> </v>
      </c>
      <c r="X1219" s="316" t="s">
        <v>965</v>
      </c>
    </row>
    <row r="1220" spans="1:24">
      <c r="A1220" s="320" t="s">
        <v>662</v>
      </c>
      <c r="B1220" s="320" t="s">
        <v>659</v>
      </c>
      <c r="C1220" s="320" t="s">
        <v>579</v>
      </c>
      <c r="D1220" s="320" t="s">
        <v>491</v>
      </c>
      <c r="E1220" s="320">
        <v>0.629</v>
      </c>
      <c r="F1220" s="320" t="s">
        <v>1171</v>
      </c>
      <c r="G1220" s="320" t="s">
        <v>1172</v>
      </c>
      <c r="H1220" s="320" t="s">
        <v>492</v>
      </c>
      <c r="I1220" s="321">
        <v>72.899999999999991</v>
      </c>
      <c r="J1220" s="320">
        <v>2011</v>
      </c>
      <c r="K1220" s="320" t="s">
        <v>545</v>
      </c>
      <c r="L1220" s="316">
        <f t="shared" si="33"/>
        <v>1219</v>
      </c>
      <c r="V1220" s="316" t="str">
        <f t="shared" si="32"/>
        <v xml:space="preserve"> </v>
      </c>
      <c r="X1220" s="316" t="s">
        <v>965</v>
      </c>
    </row>
    <row r="1221" spans="1:24">
      <c r="A1221" s="320" t="s">
        <v>663</v>
      </c>
      <c r="B1221" s="320" t="s">
        <v>659</v>
      </c>
      <c r="C1221" s="320" t="s">
        <v>579</v>
      </c>
      <c r="D1221" s="320" t="s">
        <v>491</v>
      </c>
      <c r="E1221" s="320">
        <v>0.629</v>
      </c>
      <c r="F1221" s="320" t="s">
        <v>1171</v>
      </c>
      <c r="G1221" s="320" t="s">
        <v>1172</v>
      </c>
      <c r="H1221" s="320" t="s">
        <v>492</v>
      </c>
      <c r="I1221" s="321">
        <v>72.899999999999991</v>
      </c>
      <c r="J1221" s="320">
        <v>2011</v>
      </c>
      <c r="K1221" s="320" t="s">
        <v>545</v>
      </c>
      <c r="L1221" s="316">
        <f t="shared" si="33"/>
        <v>1220</v>
      </c>
      <c r="V1221" s="316" t="str">
        <f t="shared" si="32"/>
        <v xml:space="preserve"> </v>
      </c>
      <c r="X1221" s="316" t="s">
        <v>965</v>
      </c>
    </row>
    <row r="1222" spans="1:24">
      <c r="A1222" s="320" t="s">
        <v>688</v>
      </c>
      <c r="B1222" s="320" t="s">
        <v>689</v>
      </c>
      <c r="C1222" s="320" t="s">
        <v>495</v>
      </c>
      <c r="D1222" s="320" t="s">
        <v>521</v>
      </c>
      <c r="E1222" s="320">
        <v>0.55400000000000005</v>
      </c>
      <c r="F1222" s="320" t="s">
        <v>1171</v>
      </c>
      <c r="G1222" s="320" t="s">
        <v>1172</v>
      </c>
      <c r="H1222" s="320" t="s">
        <v>492</v>
      </c>
      <c r="I1222" s="321">
        <v>75.3</v>
      </c>
      <c r="J1222" s="320">
        <v>2011</v>
      </c>
      <c r="K1222" s="320" t="s">
        <v>545</v>
      </c>
      <c r="L1222" s="316">
        <f t="shared" si="33"/>
        <v>1221</v>
      </c>
      <c r="V1222" s="316" t="str">
        <f t="shared" si="32"/>
        <v xml:space="preserve"> </v>
      </c>
      <c r="X1222" s="316" t="s">
        <v>965</v>
      </c>
    </row>
    <row r="1223" spans="1:24">
      <c r="A1223" s="320" t="s">
        <v>690</v>
      </c>
      <c r="B1223" s="320" t="s">
        <v>689</v>
      </c>
      <c r="C1223" s="320" t="s">
        <v>495</v>
      </c>
      <c r="D1223" s="320" t="s">
        <v>521</v>
      </c>
      <c r="E1223" s="320">
        <v>0.55400000000000005</v>
      </c>
      <c r="F1223" s="320" t="s">
        <v>1171</v>
      </c>
      <c r="G1223" s="320" t="s">
        <v>1172</v>
      </c>
      <c r="H1223" s="320" t="s">
        <v>492</v>
      </c>
      <c r="I1223" s="321">
        <v>75.3</v>
      </c>
      <c r="J1223" s="320">
        <v>2011</v>
      </c>
      <c r="K1223" s="320" t="s">
        <v>545</v>
      </c>
      <c r="L1223" s="316">
        <f t="shared" si="33"/>
        <v>1222</v>
      </c>
      <c r="V1223" s="316" t="str">
        <f t="shared" si="32"/>
        <v xml:space="preserve"> </v>
      </c>
      <c r="X1223" s="316" t="s">
        <v>965</v>
      </c>
    </row>
    <row r="1224" spans="1:24">
      <c r="A1224" s="320" t="s">
        <v>691</v>
      </c>
      <c r="B1224" s="320" t="s">
        <v>689</v>
      </c>
      <c r="C1224" s="320" t="s">
        <v>495</v>
      </c>
      <c r="D1224" s="320" t="s">
        <v>484</v>
      </c>
      <c r="E1224" s="320">
        <v>0.55400000000000005</v>
      </c>
      <c r="F1224" s="320" t="s">
        <v>1171</v>
      </c>
      <c r="G1224" s="320" t="s">
        <v>1172</v>
      </c>
      <c r="H1224" s="320" t="s">
        <v>492</v>
      </c>
      <c r="I1224" s="321">
        <v>75.3</v>
      </c>
      <c r="J1224" s="320">
        <v>2011</v>
      </c>
      <c r="K1224" s="320" t="s">
        <v>545</v>
      </c>
      <c r="L1224" s="316">
        <f t="shared" si="33"/>
        <v>1223</v>
      </c>
      <c r="V1224" s="316" t="str">
        <f t="shared" si="32"/>
        <v xml:space="preserve"> </v>
      </c>
      <c r="X1224" s="316" t="s">
        <v>965</v>
      </c>
    </row>
    <row r="1225" spans="1:24">
      <c r="A1225" s="320" t="s">
        <v>692</v>
      </c>
      <c r="B1225" s="320" t="s">
        <v>689</v>
      </c>
      <c r="C1225" s="320" t="s">
        <v>495</v>
      </c>
      <c r="D1225" s="320" t="s">
        <v>491</v>
      </c>
      <c r="E1225" s="320">
        <v>0.55400000000000005</v>
      </c>
      <c r="F1225" s="320" t="s">
        <v>1171</v>
      </c>
      <c r="G1225" s="320" t="s">
        <v>1172</v>
      </c>
      <c r="H1225" s="320" t="s">
        <v>492</v>
      </c>
      <c r="I1225" s="321">
        <v>75.3</v>
      </c>
      <c r="J1225" s="320">
        <v>2011</v>
      </c>
      <c r="K1225" s="320" t="s">
        <v>545</v>
      </c>
      <c r="L1225" s="316">
        <f t="shared" si="33"/>
        <v>1224</v>
      </c>
      <c r="V1225" s="316" t="str">
        <f t="shared" si="32"/>
        <v xml:space="preserve"> </v>
      </c>
      <c r="X1225" s="316" t="s">
        <v>965</v>
      </c>
    </row>
    <row r="1226" spans="1:24">
      <c r="A1226" s="320" t="s">
        <v>693</v>
      </c>
      <c r="B1226" s="320" t="s">
        <v>689</v>
      </c>
      <c r="C1226" s="320" t="s">
        <v>495</v>
      </c>
      <c r="D1226" s="320" t="s">
        <v>694</v>
      </c>
      <c r="E1226" s="320">
        <v>0.55400000000000005</v>
      </c>
      <c r="F1226" s="320" t="s">
        <v>1171</v>
      </c>
      <c r="G1226" s="320" t="s">
        <v>1172</v>
      </c>
      <c r="H1226" s="320" t="s">
        <v>492</v>
      </c>
      <c r="I1226" s="321">
        <v>75.3</v>
      </c>
      <c r="J1226" s="320">
        <v>2011</v>
      </c>
      <c r="K1226" s="320" t="s">
        <v>545</v>
      </c>
      <c r="L1226" s="316">
        <f t="shared" si="33"/>
        <v>1225</v>
      </c>
      <c r="V1226" s="316" t="str">
        <f t="shared" si="32"/>
        <v xml:space="preserve"> </v>
      </c>
      <c r="X1226" s="316" t="s">
        <v>965</v>
      </c>
    </row>
    <row r="1227" spans="1:24">
      <c r="A1227" s="320" t="s">
        <v>695</v>
      </c>
      <c r="B1227" s="320" t="s">
        <v>689</v>
      </c>
      <c r="C1227" s="320" t="s">
        <v>495</v>
      </c>
      <c r="D1227" s="320" t="s">
        <v>491</v>
      </c>
      <c r="E1227" s="320">
        <v>0.55400000000000005</v>
      </c>
      <c r="F1227" s="320" t="s">
        <v>1171</v>
      </c>
      <c r="G1227" s="320" t="s">
        <v>1172</v>
      </c>
      <c r="H1227" s="320" t="s">
        <v>492</v>
      </c>
      <c r="I1227" s="321">
        <v>75.3</v>
      </c>
      <c r="J1227" s="320">
        <v>2011</v>
      </c>
      <c r="K1227" s="320" t="s">
        <v>545</v>
      </c>
      <c r="L1227" s="316">
        <f t="shared" si="33"/>
        <v>1226</v>
      </c>
      <c r="V1227" s="316" t="str">
        <f t="shared" si="32"/>
        <v xml:space="preserve"> </v>
      </c>
      <c r="X1227" s="316" t="s">
        <v>965</v>
      </c>
    </row>
    <row r="1228" spans="1:24">
      <c r="A1228" s="320" t="s">
        <v>696</v>
      </c>
      <c r="B1228" s="320" t="s">
        <v>689</v>
      </c>
      <c r="C1228" s="320" t="s">
        <v>495</v>
      </c>
      <c r="D1228" s="320" t="s">
        <v>484</v>
      </c>
      <c r="E1228" s="320">
        <v>0.55400000000000005</v>
      </c>
      <c r="F1228" s="320" t="s">
        <v>1171</v>
      </c>
      <c r="G1228" s="320" t="s">
        <v>1172</v>
      </c>
      <c r="H1228" s="320" t="s">
        <v>492</v>
      </c>
      <c r="I1228" s="321">
        <v>75.3</v>
      </c>
      <c r="J1228" s="320">
        <v>2011</v>
      </c>
      <c r="K1228" s="320" t="s">
        <v>545</v>
      </c>
      <c r="L1228" s="316">
        <f t="shared" si="33"/>
        <v>1227</v>
      </c>
      <c r="V1228" s="316" t="str">
        <f t="shared" si="32"/>
        <v xml:space="preserve"> </v>
      </c>
      <c r="X1228" s="316" t="s">
        <v>965</v>
      </c>
    </row>
    <row r="1229" spans="1:24">
      <c r="A1229" s="320" t="s">
        <v>697</v>
      </c>
      <c r="B1229" s="320" t="s">
        <v>689</v>
      </c>
      <c r="C1229" s="320" t="s">
        <v>495</v>
      </c>
      <c r="D1229" s="320" t="s">
        <v>491</v>
      </c>
      <c r="E1229" s="320">
        <v>0.55400000000000005</v>
      </c>
      <c r="F1229" s="320" t="s">
        <v>1171</v>
      </c>
      <c r="G1229" s="320" t="s">
        <v>1172</v>
      </c>
      <c r="H1229" s="320" t="s">
        <v>492</v>
      </c>
      <c r="I1229" s="321">
        <v>75.3</v>
      </c>
      <c r="J1229" s="320">
        <v>2011</v>
      </c>
      <c r="K1229" s="320" t="s">
        <v>545</v>
      </c>
      <c r="L1229" s="316">
        <f t="shared" si="33"/>
        <v>1228</v>
      </c>
      <c r="V1229" s="316" t="str">
        <f t="shared" si="32"/>
        <v xml:space="preserve"> </v>
      </c>
      <c r="X1229" s="316" t="s">
        <v>965</v>
      </c>
    </row>
    <row r="1230" spans="1:24">
      <c r="A1230" s="320" t="s">
        <v>698</v>
      </c>
      <c r="B1230" s="320" t="s">
        <v>689</v>
      </c>
      <c r="C1230" s="320" t="s">
        <v>495</v>
      </c>
      <c r="D1230" s="320" t="s">
        <v>491</v>
      </c>
      <c r="E1230" s="320">
        <v>0.55400000000000005</v>
      </c>
      <c r="F1230" s="320" t="s">
        <v>1171</v>
      </c>
      <c r="G1230" s="320" t="s">
        <v>1172</v>
      </c>
      <c r="H1230" s="320" t="s">
        <v>492</v>
      </c>
      <c r="I1230" s="321">
        <v>75.3</v>
      </c>
      <c r="J1230" s="320">
        <v>2011</v>
      </c>
      <c r="K1230" s="320" t="s">
        <v>545</v>
      </c>
      <c r="L1230" s="316">
        <f t="shared" si="33"/>
        <v>1229</v>
      </c>
      <c r="V1230" s="316" t="str">
        <f t="shared" si="32"/>
        <v xml:space="preserve"> </v>
      </c>
      <c r="X1230" s="316" t="s">
        <v>965</v>
      </c>
    </row>
    <row r="1231" spans="1:24">
      <c r="A1231" s="320" t="s">
        <v>699</v>
      </c>
      <c r="B1231" s="320" t="s">
        <v>689</v>
      </c>
      <c r="C1231" s="320" t="s">
        <v>495</v>
      </c>
      <c r="D1231" s="320" t="s">
        <v>491</v>
      </c>
      <c r="E1231" s="320">
        <v>0.55400000000000005</v>
      </c>
      <c r="F1231" s="320" t="s">
        <v>1171</v>
      </c>
      <c r="G1231" s="320" t="s">
        <v>1172</v>
      </c>
      <c r="H1231" s="320" t="s">
        <v>492</v>
      </c>
      <c r="I1231" s="321">
        <v>75.3</v>
      </c>
      <c r="J1231" s="320">
        <v>2011</v>
      </c>
      <c r="K1231" s="320" t="s">
        <v>545</v>
      </c>
      <c r="L1231" s="316">
        <f t="shared" si="33"/>
        <v>1230</v>
      </c>
      <c r="V1231" s="316" t="str">
        <f t="shared" si="32"/>
        <v xml:space="preserve"> </v>
      </c>
      <c r="X1231" s="316" t="s">
        <v>965</v>
      </c>
    </row>
    <row r="1232" spans="1:24">
      <c r="A1232" s="320" t="s">
        <v>700</v>
      </c>
      <c r="B1232" s="320" t="s">
        <v>689</v>
      </c>
      <c r="C1232" s="320" t="s">
        <v>495</v>
      </c>
      <c r="D1232" s="320" t="s">
        <v>484</v>
      </c>
      <c r="E1232" s="320">
        <v>0.55400000000000005</v>
      </c>
      <c r="F1232" s="320" t="s">
        <v>1171</v>
      </c>
      <c r="G1232" s="320" t="s">
        <v>1172</v>
      </c>
      <c r="H1232" s="320" t="s">
        <v>492</v>
      </c>
      <c r="I1232" s="321">
        <v>75.3</v>
      </c>
      <c r="J1232" s="320">
        <v>2011</v>
      </c>
      <c r="K1232" s="320" t="s">
        <v>545</v>
      </c>
      <c r="L1232" s="316">
        <f t="shared" si="33"/>
        <v>1231</v>
      </c>
      <c r="V1232" s="316" t="str">
        <f t="shared" si="32"/>
        <v xml:space="preserve"> </v>
      </c>
      <c r="X1232" s="316" t="s">
        <v>965</v>
      </c>
    </row>
    <row r="1233" spans="1:24">
      <c r="A1233" s="320" t="s">
        <v>701</v>
      </c>
      <c r="B1233" s="320" t="s">
        <v>689</v>
      </c>
      <c r="C1233" s="320" t="s">
        <v>495</v>
      </c>
      <c r="D1233" s="320" t="s">
        <v>484</v>
      </c>
      <c r="E1233" s="320">
        <v>0.55400000000000005</v>
      </c>
      <c r="F1233" s="320" t="s">
        <v>1171</v>
      </c>
      <c r="G1233" s="320" t="s">
        <v>1172</v>
      </c>
      <c r="H1233" s="320" t="s">
        <v>492</v>
      </c>
      <c r="I1233" s="321">
        <v>75.3</v>
      </c>
      <c r="J1233" s="320">
        <v>2011</v>
      </c>
      <c r="K1233" s="320" t="s">
        <v>545</v>
      </c>
      <c r="L1233" s="316">
        <f t="shared" si="33"/>
        <v>1232</v>
      </c>
      <c r="V1233" s="316" t="str">
        <f t="shared" si="32"/>
        <v xml:space="preserve"> </v>
      </c>
      <c r="X1233" s="316" t="s">
        <v>965</v>
      </c>
    </row>
    <row r="1234" spans="1:24">
      <c r="A1234" s="320" t="s">
        <v>702</v>
      </c>
      <c r="B1234" s="320" t="s">
        <v>689</v>
      </c>
      <c r="C1234" s="320" t="s">
        <v>495</v>
      </c>
      <c r="D1234" s="320" t="s">
        <v>521</v>
      </c>
      <c r="E1234" s="320">
        <v>0.55400000000000005</v>
      </c>
      <c r="F1234" s="320" t="s">
        <v>1171</v>
      </c>
      <c r="G1234" s="320" t="s">
        <v>1172</v>
      </c>
      <c r="H1234" s="320" t="s">
        <v>492</v>
      </c>
      <c r="I1234" s="321">
        <v>75.3</v>
      </c>
      <c r="J1234" s="320">
        <v>2011</v>
      </c>
      <c r="K1234" s="320" t="s">
        <v>545</v>
      </c>
      <c r="L1234" s="316">
        <f t="shared" si="33"/>
        <v>1233</v>
      </c>
      <c r="V1234" s="316" t="str">
        <f t="shared" si="32"/>
        <v xml:space="preserve"> </v>
      </c>
      <c r="X1234" s="316" t="s">
        <v>965</v>
      </c>
    </row>
    <row r="1235" spans="1:24">
      <c r="A1235" s="320" t="s">
        <v>703</v>
      </c>
      <c r="B1235" s="320" t="s">
        <v>689</v>
      </c>
      <c r="C1235" s="320" t="s">
        <v>495</v>
      </c>
      <c r="D1235" s="320" t="s">
        <v>484</v>
      </c>
      <c r="E1235" s="320">
        <v>0.55400000000000005</v>
      </c>
      <c r="F1235" s="320" t="s">
        <v>1171</v>
      </c>
      <c r="G1235" s="320" t="s">
        <v>1172</v>
      </c>
      <c r="H1235" s="320" t="s">
        <v>492</v>
      </c>
      <c r="I1235" s="321">
        <v>75.3</v>
      </c>
      <c r="J1235" s="320">
        <v>2011</v>
      </c>
      <c r="K1235" s="320" t="s">
        <v>545</v>
      </c>
      <c r="L1235" s="316">
        <f t="shared" si="33"/>
        <v>1234</v>
      </c>
      <c r="V1235" s="316" t="str">
        <f t="shared" si="32"/>
        <v xml:space="preserve"> </v>
      </c>
      <c r="X1235" s="316" t="s">
        <v>965</v>
      </c>
    </row>
    <row r="1236" spans="1:24">
      <c r="A1236" s="320" t="s">
        <v>704</v>
      </c>
      <c r="B1236" s="320" t="s">
        <v>689</v>
      </c>
      <c r="C1236" s="320" t="s">
        <v>495</v>
      </c>
      <c r="D1236" s="320" t="s">
        <v>491</v>
      </c>
      <c r="E1236" s="320">
        <v>0.55400000000000005</v>
      </c>
      <c r="F1236" s="320" t="s">
        <v>1171</v>
      </c>
      <c r="G1236" s="320" t="s">
        <v>1172</v>
      </c>
      <c r="H1236" s="320" t="s">
        <v>492</v>
      </c>
      <c r="I1236" s="321">
        <v>75.3</v>
      </c>
      <c r="J1236" s="320">
        <v>2011</v>
      </c>
      <c r="K1236" s="320" t="s">
        <v>545</v>
      </c>
      <c r="L1236" s="316">
        <f t="shared" si="33"/>
        <v>1235</v>
      </c>
      <c r="V1236" s="316" t="str">
        <f t="shared" si="32"/>
        <v xml:space="preserve"> </v>
      </c>
      <c r="X1236" s="316" t="s">
        <v>965</v>
      </c>
    </row>
    <row r="1237" spans="1:24">
      <c r="A1237" s="320" t="s">
        <v>705</v>
      </c>
      <c r="B1237" s="320" t="s">
        <v>689</v>
      </c>
      <c r="C1237" s="320" t="s">
        <v>495</v>
      </c>
      <c r="D1237" s="320" t="s">
        <v>491</v>
      </c>
      <c r="E1237" s="320">
        <v>0.55400000000000005</v>
      </c>
      <c r="F1237" s="320" t="s">
        <v>1171</v>
      </c>
      <c r="G1237" s="320" t="s">
        <v>1172</v>
      </c>
      <c r="H1237" s="320" t="s">
        <v>492</v>
      </c>
      <c r="I1237" s="321">
        <v>75.3</v>
      </c>
      <c r="J1237" s="320">
        <v>2011</v>
      </c>
      <c r="K1237" s="320" t="s">
        <v>545</v>
      </c>
      <c r="L1237" s="316">
        <f t="shared" si="33"/>
        <v>1236</v>
      </c>
      <c r="V1237" s="316" t="str">
        <f t="shared" si="32"/>
        <v xml:space="preserve"> </v>
      </c>
      <c r="X1237" s="316" t="s">
        <v>965</v>
      </c>
    </row>
    <row r="1238" spans="1:24">
      <c r="A1238" s="320" t="s">
        <v>706</v>
      </c>
      <c r="B1238" s="320" t="s">
        <v>689</v>
      </c>
      <c r="C1238" s="320" t="s">
        <v>495</v>
      </c>
      <c r="D1238" s="320" t="s">
        <v>491</v>
      </c>
      <c r="E1238" s="320">
        <v>0.55400000000000005</v>
      </c>
      <c r="F1238" s="320" t="s">
        <v>1171</v>
      </c>
      <c r="G1238" s="320" t="s">
        <v>1172</v>
      </c>
      <c r="H1238" s="320" t="s">
        <v>492</v>
      </c>
      <c r="I1238" s="321">
        <v>75.3</v>
      </c>
      <c r="J1238" s="320">
        <v>2011</v>
      </c>
      <c r="K1238" s="320" t="s">
        <v>545</v>
      </c>
      <c r="L1238" s="316">
        <f t="shared" si="33"/>
        <v>1237</v>
      </c>
      <c r="V1238" s="316" t="str">
        <f t="shared" si="32"/>
        <v xml:space="preserve"> </v>
      </c>
      <c r="X1238" s="316" t="s">
        <v>965</v>
      </c>
    </row>
    <row r="1239" spans="1:24">
      <c r="A1239" s="320" t="s">
        <v>707</v>
      </c>
      <c r="B1239" s="320" t="s">
        <v>689</v>
      </c>
      <c r="C1239" s="320" t="s">
        <v>495</v>
      </c>
      <c r="D1239" s="320" t="s">
        <v>694</v>
      </c>
      <c r="E1239" s="320">
        <v>0.55400000000000005</v>
      </c>
      <c r="F1239" s="320" t="s">
        <v>1171</v>
      </c>
      <c r="G1239" s="320" t="s">
        <v>1172</v>
      </c>
      <c r="H1239" s="320" t="s">
        <v>492</v>
      </c>
      <c r="I1239" s="321">
        <v>75.3</v>
      </c>
      <c r="J1239" s="320">
        <v>2011</v>
      </c>
      <c r="K1239" s="320" t="s">
        <v>545</v>
      </c>
      <c r="L1239" s="316">
        <f t="shared" si="33"/>
        <v>1238</v>
      </c>
      <c r="V1239" s="316" t="str">
        <f t="shared" si="32"/>
        <v xml:space="preserve"> </v>
      </c>
      <c r="X1239" s="316" t="s">
        <v>965</v>
      </c>
    </row>
    <row r="1240" spans="1:24">
      <c r="A1240" s="320" t="s">
        <v>708</v>
      </c>
      <c r="B1240" s="320" t="s">
        <v>689</v>
      </c>
      <c r="C1240" s="320" t="s">
        <v>495</v>
      </c>
      <c r="D1240" s="320" t="s">
        <v>521</v>
      </c>
      <c r="E1240" s="320">
        <v>0.55400000000000005</v>
      </c>
      <c r="F1240" s="320" t="s">
        <v>1171</v>
      </c>
      <c r="G1240" s="320" t="s">
        <v>1172</v>
      </c>
      <c r="H1240" s="320" t="s">
        <v>492</v>
      </c>
      <c r="I1240" s="321">
        <v>75.3</v>
      </c>
      <c r="J1240" s="320">
        <v>2011</v>
      </c>
      <c r="K1240" s="320" t="s">
        <v>545</v>
      </c>
      <c r="L1240" s="316">
        <f t="shared" si="33"/>
        <v>1239</v>
      </c>
      <c r="V1240" s="316" t="str">
        <f t="shared" si="32"/>
        <v xml:space="preserve"> </v>
      </c>
      <c r="X1240" s="316" t="s">
        <v>965</v>
      </c>
    </row>
    <row r="1241" spans="1:24">
      <c r="A1241" s="320" t="s">
        <v>709</v>
      </c>
      <c r="B1241" s="320" t="s">
        <v>689</v>
      </c>
      <c r="C1241" s="320" t="s">
        <v>495</v>
      </c>
      <c r="D1241" s="320" t="s">
        <v>694</v>
      </c>
      <c r="E1241" s="320">
        <v>0.55400000000000005</v>
      </c>
      <c r="F1241" s="320" t="s">
        <v>1171</v>
      </c>
      <c r="G1241" s="320" t="s">
        <v>1172</v>
      </c>
      <c r="H1241" s="320" t="s">
        <v>492</v>
      </c>
      <c r="I1241" s="321">
        <v>75.3</v>
      </c>
      <c r="J1241" s="320">
        <v>2011</v>
      </c>
      <c r="K1241" s="320" t="s">
        <v>545</v>
      </c>
      <c r="L1241" s="316">
        <f t="shared" si="33"/>
        <v>1240</v>
      </c>
      <c r="V1241" s="316" t="str">
        <f t="shared" si="32"/>
        <v xml:space="preserve"> </v>
      </c>
      <c r="X1241" s="316" t="s">
        <v>965</v>
      </c>
    </row>
    <row r="1242" spans="1:24">
      <c r="A1242" s="320" t="s">
        <v>710</v>
      </c>
      <c r="B1242" s="320" t="s">
        <v>689</v>
      </c>
      <c r="C1242" s="320" t="s">
        <v>495</v>
      </c>
      <c r="D1242" s="320" t="s">
        <v>491</v>
      </c>
      <c r="E1242" s="320">
        <v>0.55400000000000005</v>
      </c>
      <c r="F1242" s="320" t="s">
        <v>1171</v>
      </c>
      <c r="G1242" s="320" t="s">
        <v>1172</v>
      </c>
      <c r="H1242" s="320" t="s">
        <v>492</v>
      </c>
      <c r="I1242" s="321">
        <v>75.3</v>
      </c>
      <c r="J1242" s="320">
        <v>2011</v>
      </c>
      <c r="K1242" s="320" t="s">
        <v>545</v>
      </c>
      <c r="L1242" s="316">
        <f t="shared" si="33"/>
        <v>1241</v>
      </c>
      <c r="V1242" s="316" t="str">
        <f t="shared" si="32"/>
        <v xml:space="preserve"> </v>
      </c>
      <c r="X1242" s="316" t="s">
        <v>965</v>
      </c>
    </row>
    <row r="1243" spans="1:24">
      <c r="A1243" s="320" t="s">
        <v>711</v>
      </c>
      <c r="B1243" s="320" t="s">
        <v>689</v>
      </c>
      <c r="C1243" s="320" t="s">
        <v>495</v>
      </c>
      <c r="D1243" s="320" t="s">
        <v>521</v>
      </c>
      <c r="E1243" s="320">
        <v>0.55400000000000005</v>
      </c>
      <c r="F1243" s="320" t="s">
        <v>1171</v>
      </c>
      <c r="G1243" s="320" t="s">
        <v>1172</v>
      </c>
      <c r="H1243" s="320" t="s">
        <v>492</v>
      </c>
      <c r="I1243" s="321">
        <v>75.3</v>
      </c>
      <c r="J1243" s="320">
        <v>2011</v>
      </c>
      <c r="K1243" s="320" t="s">
        <v>545</v>
      </c>
      <c r="L1243" s="316">
        <f t="shared" si="33"/>
        <v>1242</v>
      </c>
      <c r="V1243" s="316" t="str">
        <f t="shared" si="32"/>
        <v xml:space="preserve"> </v>
      </c>
      <c r="X1243" s="316" t="s">
        <v>965</v>
      </c>
    </row>
    <row r="1244" spans="1:24">
      <c r="A1244" s="320" t="s">
        <v>712</v>
      </c>
      <c r="B1244" s="320" t="s">
        <v>689</v>
      </c>
      <c r="C1244" s="320" t="s">
        <v>495</v>
      </c>
      <c r="D1244" s="320" t="s">
        <v>491</v>
      </c>
      <c r="E1244" s="320">
        <v>0.55400000000000005</v>
      </c>
      <c r="F1244" s="320" t="s">
        <v>1171</v>
      </c>
      <c r="G1244" s="320" t="s">
        <v>1172</v>
      </c>
      <c r="H1244" s="320" t="s">
        <v>492</v>
      </c>
      <c r="I1244" s="321">
        <v>75.3</v>
      </c>
      <c r="J1244" s="320">
        <v>2011</v>
      </c>
      <c r="K1244" s="320" t="s">
        <v>545</v>
      </c>
      <c r="L1244" s="316">
        <f t="shared" si="33"/>
        <v>1243</v>
      </c>
      <c r="V1244" s="316" t="str">
        <f t="shared" si="32"/>
        <v xml:space="preserve"> </v>
      </c>
      <c r="X1244" s="316" t="s">
        <v>965</v>
      </c>
    </row>
    <row r="1245" spans="1:24">
      <c r="A1245" s="320" t="s">
        <v>713</v>
      </c>
      <c r="B1245" s="320" t="s">
        <v>689</v>
      </c>
      <c r="C1245" s="320" t="s">
        <v>495</v>
      </c>
      <c r="D1245" s="320" t="s">
        <v>491</v>
      </c>
      <c r="E1245" s="320">
        <v>0.55400000000000005</v>
      </c>
      <c r="F1245" s="320" t="s">
        <v>1171</v>
      </c>
      <c r="G1245" s="320" t="s">
        <v>1172</v>
      </c>
      <c r="H1245" s="320" t="s">
        <v>492</v>
      </c>
      <c r="I1245" s="321">
        <v>75.3</v>
      </c>
      <c r="J1245" s="320">
        <v>2011</v>
      </c>
      <c r="K1245" s="320" t="s">
        <v>545</v>
      </c>
      <c r="L1245" s="316">
        <f t="shared" si="33"/>
        <v>1244</v>
      </c>
      <c r="V1245" s="316" t="str">
        <f t="shared" si="32"/>
        <v xml:space="preserve"> </v>
      </c>
      <c r="X1245" s="316" t="s">
        <v>965</v>
      </c>
    </row>
    <row r="1246" spans="1:24">
      <c r="A1246" s="320" t="s">
        <v>714</v>
      </c>
      <c r="B1246" s="320" t="s">
        <v>689</v>
      </c>
      <c r="C1246" s="320" t="s">
        <v>495</v>
      </c>
      <c r="D1246" s="320" t="s">
        <v>491</v>
      </c>
      <c r="E1246" s="320">
        <v>0.55400000000000005</v>
      </c>
      <c r="F1246" s="320" t="s">
        <v>1171</v>
      </c>
      <c r="G1246" s="320" t="s">
        <v>1172</v>
      </c>
      <c r="H1246" s="320" t="s">
        <v>492</v>
      </c>
      <c r="I1246" s="321">
        <v>75.3</v>
      </c>
      <c r="J1246" s="320">
        <v>2011</v>
      </c>
      <c r="K1246" s="320" t="s">
        <v>545</v>
      </c>
      <c r="L1246" s="316">
        <f t="shared" si="33"/>
        <v>1245</v>
      </c>
      <c r="V1246" s="316" t="str">
        <f t="shared" si="32"/>
        <v xml:space="preserve"> </v>
      </c>
      <c r="X1246" s="316" t="s">
        <v>965</v>
      </c>
    </row>
    <row r="1247" spans="1:24">
      <c r="A1247" s="320" t="s">
        <v>715</v>
      </c>
      <c r="B1247" s="320" t="s">
        <v>689</v>
      </c>
      <c r="C1247" s="320" t="s">
        <v>495</v>
      </c>
      <c r="D1247" s="320" t="s">
        <v>491</v>
      </c>
      <c r="E1247" s="320">
        <v>0.55400000000000005</v>
      </c>
      <c r="F1247" s="320" t="s">
        <v>1171</v>
      </c>
      <c r="G1247" s="320" t="s">
        <v>1172</v>
      </c>
      <c r="H1247" s="320" t="s">
        <v>492</v>
      </c>
      <c r="I1247" s="321">
        <v>75.3</v>
      </c>
      <c r="J1247" s="320">
        <v>2011</v>
      </c>
      <c r="K1247" s="320" t="s">
        <v>545</v>
      </c>
      <c r="L1247" s="316">
        <f t="shared" si="33"/>
        <v>1246</v>
      </c>
      <c r="V1247" s="316" t="str">
        <f t="shared" si="32"/>
        <v xml:space="preserve"> </v>
      </c>
      <c r="X1247" s="316" t="s">
        <v>965</v>
      </c>
    </row>
    <row r="1248" spans="1:24">
      <c r="A1248" s="320" t="s">
        <v>716</v>
      </c>
      <c r="B1248" s="320" t="s">
        <v>689</v>
      </c>
      <c r="C1248" s="320" t="s">
        <v>495</v>
      </c>
      <c r="D1248" s="320" t="s">
        <v>491</v>
      </c>
      <c r="E1248" s="320">
        <v>0.55400000000000005</v>
      </c>
      <c r="F1248" s="320" t="s">
        <v>1171</v>
      </c>
      <c r="G1248" s="320" t="s">
        <v>1172</v>
      </c>
      <c r="H1248" s="320" t="s">
        <v>492</v>
      </c>
      <c r="I1248" s="321">
        <v>75.3</v>
      </c>
      <c r="J1248" s="320">
        <v>2011</v>
      </c>
      <c r="K1248" s="320" t="s">
        <v>545</v>
      </c>
      <c r="L1248" s="316">
        <f t="shared" si="33"/>
        <v>1247</v>
      </c>
      <c r="V1248" s="316" t="str">
        <f t="shared" si="32"/>
        <v xml:space="preserve"> </v>
      </c>
      <c r="X1248" s="316" t="s">
        <v>965</v>
      </c>
    </row>
    <row r="1249" spans="1:24">
      <c r="A1249" s="320" t="s">
        <v>717</v>
      </c>
      <c r="B1249" s="320" t="s">
        <v>689</v>
      </c>
      <c r="C1249" s="320" t="s">
        <v>495</v>
      </c>
      <c r="D1249" s="320" t="s">
        <v>484</v>
      </c>
      <c r="E1249" s="320">
        <v>0.55400000000000005</v>
      </c>
      <c r="F1249" s="320" t="s">
        <v>1171</v>
      </c>
      <c r="G1249" s="320" t="s">
        <v>1172</v>
      </c>
      <c r="H1249" s="320" t="s">
        <v>492</v>
      </c>
      <c r="I1249" s="321">
        <v>75.3</v>
      </c>
      <c r="J1249" s="320">
        <v>2011</v>
      </c>
      <c r="K1249" s="320" t="s">
        <v>545</v>
      </c>
      <c r="L1249" s="316">
        <f t="shared" si="33"/>
        <v>1248</v>
      </c>
      <c r="V1249" s="316" t="str">
        <f t="shared" si="32"/>
        <v xml:space="preserve"> </v>
      </c>
      <c r="X1249" s="316" t="s">
        <v>965</v>
      </c>
    </row>
    <row r="1250" spans="1:24">
      <c r="A1250" s="320" t="s">
        <v>718</v>
      </c>
      <c r="B1250" s="320" t="s">
        <v>689</v>
      </c>
      <c r="C1250" s="320" t="s">
        <v>495</v>
      </c>
      <c r="D1250" s="320" t="s">
        <v>491</v>
      </c>
      <c r="E1250" s="320">
        <v>0.55400000000000005</v>
      </c>
      <c r="F1250" s="320" t="s">
        <v>1171</v>
      </c>
      <c r="G1250" s="320" t="s">
        <v>1172</v>
      </c>
      <c r="H1250" s="320" t="s">
        <v>492</v>
      </c>
      <c r="I1250" s="321">
        <v>75.3</v>
      </c>
      <c r="J1250" s="320">
        <v>2011</v>
      </c>
      <c r="K1250" s="320" t="s">
        <v>545</v>
      </c>
      <c r="L1250" s="316">
        <f t="shared" si="33"/>
        <v>1249</v>
      </c>
      <c r="V1250" s="316" t="str">
        <f t="shared" si="32"/>
        <v xml:space="preserve"> </v>
      </c>
      <c r="X1250" s="316" t="s">
        <v>965</v>
      </c>
    </row>
    <row r="1251" spans="1:24">
      <c r="A1251" s="320" t="s">
        <v>719</v>
      </c>
      <c r="B1251" s="320" t="s">
        <v>689</v>
      </c>
      <c r="C1251" s="320" t="s">
        <v>495</v>
      </c>
      <c r="D1251" s="320" t="s">
        <v>484</v>
      </c>
      <c r="E1251" s="320">
        <v>0.55400000000000005</v>
      </c>
      <c r="F1251" s="320" t="s">
        <v>1171</v>
      </c>
      <c r="G1251" s="320" t="s">
        <v>1172</v>
      </c>
      <c r="H1251" s="320" t="s">
        <v>492</v>
      </c>
      <c r="I1251" s="321">
        <v>75.3</v>
      </c>
      <c r="J1251" s="320">
        <v>2011</v>
      </c>
      <c r="K1251" s="320" t="s">
        <v>545</v>
      </c>
      <c r="L1251" s="316">
        <f t="shared" si="33"/>
        <v>1250</v>
      </c>
      <c r="V1251" s="316" t="str">
        <f t="shared" si="32"/>
        <v xml:space="preserve"> </v>
      </c>
      <c r="X1251" s="316" t="s">
        <v>965</v>
      </c>
    </row>
    <row r="1252" spans="1:24">
      <c r="A1252" s="320" t="s">
        <v>720</v>
      </c>
      <c r="B1252" s="320" t="s">
        <v>689</v>
      </c>
      <c r="C1252" s="320" t="s">
        <v>495</v>
      </c>
      <c r="D1252" s="320" t="s">
        <v>491</v>
      </c>
      <c r="E1252" s="320">
        <v>0.55400000000000005</v>
      </c>
      <c r="F1252" s="320" t="s">
        <v>1171</v>
      </c>
      <c r="G1252" s="320" t="s">
        <v>1172</v>
      </c>
      <c r="H1252" s="320" t="s">
        <v>492</v>
      </c>
      <c r="I1252" s="321">
        <v>75.3</v>
      </c>
      <c r="J1252" s="320">
        <v>2011</v>
      </c>
      <c r="K1252" s="320" t="s">
        <v>545</v>
      </c>
      <c r="L1252" s="316">
        <f t="shared" si="33"/>
        <v>1251</v>
      </c>
      <c r="V1252" s="316" t="str">
        <f t="shared" si="32"/>
        <v xml:space="preserve"> </v>
      </c>
      <c r="X1252" s="316" t="s">
        <v>965</v>
      </c>
    </row>
    <row r="1253" spans="1:24">
      <c r="A1253" s="320" t="s">
        <v>721</v>
      </c>
      <c r="B1253" s="320" t="s">
        <v>689</v>
      </c>
      <c r="C1253" s="320" t="s">
        <v>495</v>
      </c>
      <c r="D1253" s="320" t="s">
        <v>491</v>
      </c>
      <c r="E1253" s="320">
        <v>0.55400000000000005</v>
      </c>
      <c r="F1253" s="320" t="s">
        <v>1171</v>
      </c>
      <c r="G1253" s="320" t="s">
        <v>1172</v>
      </c>
      <c r="H1253" s="320" t="s">
        <v>492</v>
      </c>
      <c r="I1253" s="321">
        <v>75.3</v>
      </c>
      <c r="J1253" s="320">
        <v>2011</v>
      </c>
      <c r="K1253" s="320" t="s">
        <v>545</v>
      </c>
      <c r="L1253" s="316">
        <f t="shared" si="33"/>
        <v>1252</v>
      </c>
      <c r="V1253" s="316" t="str">
        <f t="shared" si="32"/>
        <v xml:space="preserve"> </v>
      </c>
      <c r="X1253" s="316" t="s">
        <v>965</v>
      </c>
    </row>
    <row r="1254" spans="1:24">
      <c r="A1254" s="320" t="s">
        <v>722</v>
      </c>
      <c r="B1254" s="320" t="s">
        <v>689</v>
      </c>
      <c r="C1254" s="320" t="s">
        <v>495</v>
      </c>
      <c r="D1254" s="320" t="s">
        <v>484</v>
      </c>
      <c r="E1254" s="320">
        <v>0.55400000000000005</v>
      </c>
      <c r="F1254" s="320" t="s">
        <v>1171</v>
      </c>
      <c r="G1254" s="320" t="s">
        <v>1172</v>
      </c>
      <c r="H1254" s="320" t="s">
        <v>492</v>
      </c>
      <c r="I1254" s="321">
        <v>75.3</v>
      </c>
      <c r="J1254" s="320">
        <v>2011</v>
      </c>
      <c r="K1254" s="320" t="s">
        <v>545</v>
      </c>
      <c r="L1254" s="316">
        <f t="shared" si="33"/>
        <v>1253</v>
      </c>
      <c r="V1254" s="316" t="str">
        <f t="shared" si="32"/>
        <v xml:space="preserve"> </v>
      </c>
      <c r="X1254" s="316" t="s">
        <v>965</v>
      </c>
    </row>
    <row r="1255" spans="1:24">
      <c r="A1255" s="320" t="s">
        <v>723</v>
      </c>
      <c r="B1255" s="320" t="s">
        <v>689</v>
      </c>
      <c r="C1255" s="320" t="s">
        <v>495</v>
      </c>
      <c r="D1255" s="320" t="s">
        <v>491</v>
      </c>
      <c r="E1255" s="320">
        <v>0.55400000000000005</v>
      </c>
      <c r="F1255" s="320" t="s">
        <v>1171</v>
      </c>
      <c r="G1255" s="320" t="s">
        <v>1172</v>
      </c>
      <c r="H1255" s="320" t="s">
        <v>492</v>
      </c>
      <c r="I1255" s="321">
        <v>75.3</v>
      </c>
      <c r="J1255" s="320">
        <v>2011</v>
      </c>
      <c r="K1255" s="320" t="s">
        <v>545</v>
      </c>
      <c r="L1255" s="316">
        <f t="shared" si="33"/>
        <v>1254</v>
      </c>
      <c r="V1255" s="316" t="str">
        <f t="shared" si="32"/>
        <v xml:space="preserve"> </v>
      </c>
      <c r="X1255" s="316" t="s">
        <v>965</v>
      </c>
    </row>
    <row r="1256" spans="1:24">
      <c r="A1256" s="320" t="s">
        <v>558</v>
      </c>
      <c r="B1256" s="320" t="s">
        <v>559</v>
      </c>
      <c r="C1256" s="320" t="s">
        <v>495</v>
      </c>
      <c r="D1256" s="320" t="s">
        <v>484</v>
      </c>
      <c r="E1256" s="320">
        <v>0.46300000000000002</v>
      </c>
      <c r="F1256" s="320" t="s">
        <v>1171</v>
      </c>
      <c r="G1256" s="320" t="s">
        <v>1172</v>
      </c>
      <c r="H1256" s="320" t="s">
        <v>492</v>
      </c>
      <c r="I1256" s="321">
        <v>76.3</v>
      </c>
      <c r="J1256" s="320">
        <v>2011</v>
      </c>
      <c r="K1256" s="320" t="s">
        <v>545</v>
      </c>
      <c r="L1256" s="316">
        <f t="shared" si="33"/>
        <v>1255</v>
      </c>
      <c r="V1256" s="316" t="str">
        <f t="shared" si="32"/>
        <v xml:space="preserve"> </v>
      </c>
      <c r="X1256" s="316" t="s">
        <v>965</v>
      </c>
    </row>
    <row r="1257" spans="1:24">
      <c r="A1257" s="320" t="s">
        <v>560</v>
      </c>
      <c r="B1257" s="320" t="s">
        <v>559</v>
      </c>
      <c r="C1257" s="320" t="s">
        <v>495</v>
      </c>
      <c r="D1257" s="320" t="s">
        <v>484</v>
      </c>
      <c r="E1257" s="320">
        <v>0.46300000000000002</v>
      </c>
      <c r="F1257" s="320" t="s">
        <v>1171</v>
      </c>
      <c r="G1257" s="320" t="s">
        <v>1172</v>
      </c>
      <c r="H1257" s="320" t="s">
        <v>492</v>
      </c>
      <c r="I1257" s="321">
        <v>76.3</v>
      </c>
      <c r="J1257" s="320">
        <v>2011</v>
      </c>
      <c r="K1257" s="320" t="s">
        <v>545</v>
      </c>
      <c r="L1257" s="316">
        <f t="shared" si="33"/>
        <v>1256</v>
      </c>
      <c r="V1257" s="316" t="str">
        <f t="shared" si="32"/>
        <v xml:space="preserve"> </v>
      </c>
      <c r="X1257" s="316" t="s">
        <v>965</v>
      </c>
    </row>
    <row r="1258" spans="1:24">
      <c r="A1258" s="320" t="s">
        <v>561</v>
      </c>
      <c r="B1258" s="320" t="s">
        <v>559</v>
      </c>
      <c r="C1258" s="320" t="s">
        <v>495</v>
      </c>
      <c r="D1258" s="320" t="s">
        <v>484</v>
      </c>
      <c r="E1258" s="320">
        <v>0.46300000000000002</v>
      </c>
      <c r="F1258" s="320" t="s">
        <v>1171</v>
      </c>
      <c r="G1258" s="320" t="s">
        <v>1172</v>
      </c>
      <c r="H1258" s="320" t="s">
        <v>492</v>
      </c>
      <c r="I1258" s="321">
        <v>76.3</v>
      </c>
      <c r="J1258" s="320">
        <v>2011</v>
      </c>
      <c r="K1258" s="320" t="s">
        <v>545</v>
      </c>
      <c r="L1258" s="316">
        <f t="shared" si="33"/>
        <v>1257</v>
      </c>
      <c r="V1258" s="316" t="str">
        <f t="shared" si="32"/>
        <v xml:space="preserve"> </v>
      </c>
      <c r="X1258" s="316" t="s">
        <v>965</v>
      </c>
    </row>
    <row r="1259" spans="1:24">
      <c r="A1259" s="320" t="s">
        <v>562</v>
      </c>
      <c r="B1259" s="320" t="s">
        <v>559</v>
      </c>
      <c r="C1259" s="320" t="s">
        <v>495</v>
      </c>
      <c r="D1259" s="320" t="s">
        <v>484</v>
      </c>
      <c r="E1259" s="320">
        <v>0.46300000000000002</v>
      </c>
      <c r="F1259" s="320" t="s">
        <v>1171</v>
      </c>
      <c r="G1259" s="320" t="s">
        <v>1172</v>
      </c>
      <c r="H1259" s="320" t="s">
        <v>492</v>
      </c>
      <c r="I1259" s="321">
        <v>76.3</v>
      </c>
      <c r="J1259" s="320">
        <v>2011</v>
      </c>
      <c r="K1259" s="320" t="s">
        <v>545</v>
      </c>
      <c r="L1259" s="316">
        <f t="shared" si="33"/>
        <v>1258</v>
      </c>
      <c r="V1259" s="316" t="str">
        <f t="shared" si="32"/>
        <v xml:space="preserve"> </v>
      </c>
      <c r="X1259" s="316" t="s">
        <v>965</v>
      </c>
    </row>
    <row r="1260" spans="1:24">
      <c r="A1260" s="320" t="s">
        <v>563</v>
      </c>
      <c r="B1260" s="320" t="s">
        <v>559</v>
      </c>
      <c r="C1260" s="320" t="s">
        <v>495</v>
      </c>
      <c r="D1260" s="320" t="s">
        <v>484</v>
      </c>
      <c r="E1260" s="320">
        <v>0.46300000000000002</v>
      </c>
      <c r="F1260" s="320" t="s">
        <v>1171</v>
      </c>
      <c r="G1260" s="320" t="s">
        <v>1172</v>
      </c>
      <c r="H1260" s="320" t="s">
        <v>492</v>
      </c>
      <c r="I1260" s="321">
        <v>76.3</v>
      </c>
      <c r="J1260" s="320">
        <v>2011</v>
      </c>
      <c r="K1260" s="320" t="s">
        <v>545</v>
      </c>
      <c r="L1260" s="316">
        <f t="shared" si="33"/>
        <v>1259</v>
      </c>
      <c r="V1260" s="316" t="str">
        <f t="shared" si="32"/>
        <v xml:space="preserve"> </v>
      </c>
      <c r="X1260" s="316" t="s">
        <v>965</v>
      </c>
    </row>
    <row r="1261" spans="1:24">
      <c r="A1261" s="320" t="s">
        <v>564</v>
      </c>
      <c r="B1261" s="320" t="s">
        <v>559</v>
      </c>
      <c r="C1261" s="320" t="s">
        <v>495</v>
      </c>
      <c r="D1261" s="320" t="s">
        <v>484</v>
      </c>
      <c r="E1261" s="320">
        <v>0.46300000000000002</v>
      </c>
      <c r="F1261" s="320" t="s">
        <v>1171</v>
      </c>
      <c r="G1261" s="320" t="s">
        <v>1172</v>
      </c>
      <c r="H1261" s="320" t="s">
        <v>492</v>
      </c>
      <c r="I1261" s="321">
        <v>76.3</v>
      </c>
      <c r="J1261" s="320">
        <v>2011</v>
      </c>
      <c r="K1261" s="320" t="s">
        <v>545</v>
      </c>
      <c r="L1261" s="316">
        <f t="shared" si="33"/>
        <v>1260</v>
      </c>
      <c r="V1261" s="316" t="str">
        <f t="shared" si="32"/>
        <v xml:space="preserve"> </v>
      </c>
      <c r="X1261" s="316" t="s">
        <v>965</v>
      </c>
    </row>
    <row r="1262" spans="1:24">
      <c r="A1262" s="320" t="s">
        <v>631</v>
      </c>
      <c r="B1262" s="320" t="s">
        <v>632</v>
      </c>
      <c r="C1262" s="320" t="s">
        <v>483</v>
      </c>
      <c r="D1262" s="320" t="s">
        <v>491</v>
      </c>
      <c r="E1262" s="320">
        <v>0.59899999999999998</v>
      </c>
      <c r="F1262" s="320" t="s">
        <v>1171</v>
      </c>
      <c r="G1262" s="320" t="s">
        <v>1172</v>
      </c>
      <c r="H1262" s="320" t="s">
        <v>492</v>
      </c>
      <c r="I1262" s="321">
        <v>77.7</v>
      </c>
      <c r="J1262" s="320">
        <v>2011</v>
      </c>
      <c r="K1262" s="320" t="s">
        <v>545</v>
      </c>
      <c r="L1262" s="316">
        <f t="shared" si="33"/>
        <v>1261</v>
      </c>
      <c r="V1262" s="316" t="str">
        <f t="shared" si="32"/>
        <v xml:space="preserve"> </v>
      </c>
      <c r="X1262" s="316" t="s">
        <v>965</v>
      </c>
    </row>
    <row r="1263" spans="1:24">
      <c r="A1263" s="320" t="s">
        <v>604</v>
      </c>
      <c r="B1263" s="320" t="s">
        <v>605</v>
      </c>
      <c r="C1263" s="320" t="s">
        <v>483</v>
      </c>
      <c r="D1263" s="320" t="s">
        <v>491</v>
      </c>
      <c r="E1263" s="320">
        <v>0.58099999999999996</v>
      </c>
      <c r="F1263" s="320" t="s">
        <v>1171</v>
      </c>
      <c r="G1263" s="320" t="s">
        <v>1172</v>
      </c>
      <c r="H1263" s="320" t="s">
        <v>492</v>
      </c>
      <c r="I1263" s="321">
        <v>81.899999999999991</v>
      </c>
      <c r="J1263" s="320">
        <v>2011</v>
      </c>
      <c r="K1263" s="320" t="s">
        <v>545</v>
      </c>
      <c r="L1263" s="316">
        <f t="shared" si="33"/>
        <v>1262</v>
      </c>
      <c r="V1263" s="316" t="str">
        <f t="shared" si="32"/>
        <v xml:space="preserve"> </v>
      </c>
      <c r="X1263" s="316" t="s">
        <v>965</v>
      </c>
    </row>
    <row r="1264" spans="1:24">
      <c r="A1264" s="320" t="s">
        <v>857</v>
      </c>
      <c r="B1264" s="320" t="s">
        <v>858</v>
      </c>
      <c r="C1264" s="320" t="s">
        <v>542</v>
      </c>
      <c r="D1264" s="320" t="s">
        <v>484</v>
      </c>
      <c r="E1264" s="320">
        <v>0.629</v>
      </c>
      <c r="F1264" s="320" t="s">
        <v>1171</v>
      </c>
      <c r="G1264" s="320" t="s">
        <v>1172</v>
      </c>
      <c r="H1264" s="320" t="s">
        <v>492</v>
      </c>
      <c r="I1264" s="321">
        <v>84.7</v>
      </c>
      <c r="J1264" s="320">
        <v>2011</v>
      </c>
      <c r="K1264" s="320" t="s">
        <v>545</v>
      </c>
      <c r="L1264" s="316">
        <f t="shared" si="33"/>
        <v>1263</v>
      </c>
      <c r="V1264" s="316" t="str">
        <f t="shared" si="32"/>
        <v xml:space="preserve"> </v>
      </c>
      <c r="X1264" s="316" t="s">
        <v>965</v>
      </c>
    </row>
    <row r="1265" spans="1:24">
      <c r="A1265" s="320" t="s">
        <v>859</v>
      </c>
      <c r="B1265" s="320" t="s">
        <v>858</v>
      </c>
      <c r="C1265" s="320" t="s">
        <v>542</v>
      </c>
      <c r="D1265" s="320" t="s">
        <v>694</v>
      </c>
      <c r="E1265" s="320">
        <v>0.629</v>
      </c>
      <c r="F1265" s="320" t="s">
        <v>1171</v>
      </c>
      <c r="G1265" s="320" t="s">
        <v>1172</v>
      </c>
      <c r="H1265" s="320" t="s">
        <v>492</v>
      </c>
      <c r="I1265" s="321">
        <v>84.7</v>
      </c>
      <c r="J1265" s="320">
        <v>2011</v>
      </c>
      <c r="K1265" s="320" t="s">
        <v>545</v>
      </c>
      <c r="L1265" s="316">
        <f t="shared" si="33"/>
        <v>1264</v>
      </c>
      <c r="V1265" s="316" t="str">
        <f t="shared" si="32"/>
        <v xml:space="preserve"> </v>
      </c>
      <c r="X1265" s="316" t="s">
        <v>965</v>
      </c>
    </row>
    <row r="1266" spans="1:24">
      <c r="A1266" s="320" t="s">
        <v>860</v>
      </c>
      <c r="B1266" s="320" t="s">
        <v>858</v>
      </c>
      <c r="C1266" s="320" t="s">
        <v>542</v>
      </c>
      <c r="D1266" s="320" t="s">
        <v>484</v>
      </c>
      <c r="E1266" s="320">
        <v>0.629</v>
      </c>
      <c r="F1266" s="320" t="s">
        <v>1171</v>
      </c>
      <c r="G1266" s="320" t="s">
        <v>1172</v>
      </c>
      <c r="H1266" s="320" t="s">
        <v>492</v>
      </c>
      <c r="I1266" s="321">
        <v>84.7</v>
      </c>
      <c r="J1266" s="320">
        <v>2011</v>
      </c>
      <c r="K1266" s="320" t="s">
        <v>545</v>
      </c>
      <c r="L1266" s="316">
        <f t="shared" si="33"/>
        <v>1265</v>
      </c>
      <c r="V1266" s="316" t="str">
        <f t="shared" si="32"/>
        <v xml:space="preserve"> </v>
      </c>
      <c r="X1266" s="316" t="s">
        <v>965</v>
      </c>
    </row>
    <row r="1267" spans="1:24">
      <c r="A1267" s="320" t="s">
        <v>861</v>
      </c>
      <c r="B1267" s="320" t="s">
        <v>858</v>
      </c>
      <c r="C1267" s="320" t="s">
        <v>542</v>
      </c>
      <c r="D1267" s="320" t="s">
        <v>514</v>
      </c>
      <c r="E1267" s="320">
        <v>0.629</v>
      </c>
      <c r="F1267" s="320" t="s">
        <v>1171</v>
      </c>
      <c r="G1267" s="320" t="s">
        <v>1172</v>
      </c>
      <c r="H1267" s="320" t="s">
        <v>492</v>
      </c>
      <c r="I1267" s="321">
        <v>84.7</v>
      </c>
      <c r="J1267" s="320">
        <v>2011</v>
      </c>
      <c r="K1267" s="320" t="s">
        <v>545</v>
      </c>
      <c r="L1267" s="316">
        <f t="shared" si="33"/>
        <v>1266</v>
      </c>
      <c r="V1267" s="316" t="str">
        <f t="shared" si="32"/>
        <v xml:space="preserve"> </v>
      </c>
      <c r="X1267" s="316" t="s">
        <v>965</v>
      </c>
    </row>
    <row r="1268" spans="1:24">
      <c r="A1268" s="320" t="s">
        <v>862</v>
      </c>
      <c r="B1268" s="320" t="s">
        <v>858</v>
      </c>
      <c r="C1268" s="320" t="s">
        <v>542</v>
      </c>
      <c r="D1268" s="320" t="s">
        <v>484</v>
      </c>
      <c r="E1268" s="320">
        <v>0.629</v>
      </c>
      <c r="F1268" s="320" t="s">
        <v>1171</v>
      </c>
      <c r="G1268" s="320" t="s">
        <v>1172</v>
      </c>
      <c r="H1268" s="320" t="s">
        <v>492</v>
      </c>
      <c r="I1268" s="321">
        <v>84.7</v>
      </c>
      <c r="J1268" s="320">
        <v>2011</v>
      </c>
      <c r="K1268" s="320" t="s">
        <v>545</v>
      </c>
      <c r="L1268" s="316">
        <f t="shared" si="33"/>
        <v>1267</v>
      </c>
      <c r="V1268" s="316" t="str">
        <f t="shared" si="32"/>
        <v xml:space="preserve"> </v>
      </c>
      <c r="X1268" s="316" t="s">
        <v>965</v>
      </c>
    </row>
    <row r="1269" spans="1:24">
      <c r="A1269" s="320" t="s">
        <v>863</v>
      </c>
      <c r="B1269" s="320" t="s">
        <v>858</v>
      </c>
      <c r="C1269" s="320" t="s">
        <v>542</v>
      </c>
      <c r="D1269" s="320" t="s">
        <v>484</v>
      </c>
      <c r="E1269" s="320">
        <v>0.629</v>
      </c>
      <c r="F1269" s="320" t="s">
        <v>1171</v>
      </c>
      <c r="G1269" s="320" t="s">
        <v>1172</v>
      </c>
      <c r="H1269" s="320" t="s">
        <v>492</v>
      </c>
      <c r="I1269" s="321">
        <v>84.7</v>
      </c>
      <c r="J1269" s="320">
        <v>2011</v>
      </c>
      <c r="K1269" s="320" t="s">
        <v>545</v>
      </c>
      <c r="L1269" s="316">
        <f t="shared" si="33"/>
        <v>1268</v>
      </c>
      <c r="V1269" s="316" t="str">
        <f t="shared" si="32"/>
        <v xml:space="preserve"> </v>
      </c>
      <c r="X1269" s="316" t="s">
        <v>965</v>
      </c>
    </row>
    <row r="1270" spans="1:24">
      <c r="A1270" s="320" t="s">
        <v>624</v>
      </c>
      <c r="B1270" s="320" t="s">
        <v>625</v>
      </c>
      <c r="C1270" s="320" t="s">
        <v>495</v>
      </c>
      <c r="D1270" s="320" t="s">
        <v>491</v>
      </c>
      <c r="E1270" s="320">
        <v>0.71499999999999997</v>
      </c>
      <c r="F1270" s="320" t="s">
        <v>1171</v>
      </c>
      <c r="G1270" s="320" t="s">
        <v>1172</v>
      </c>
      <c r="H1270" s="320" t="s">
        <v>492</v>
      </c>
      <c r="I1270" s="321">
        <v>85.399999999999991</v>
      </c>
      <c r="J1270" s="320">
        <v>2011</v>
      </c>
      <c r="K1270" s="320" t="s">
        <v>545</v>
      </c>
      <c r="L1270" s="316">
        <f t="shared" si="33"/>
        <v>1269</v>
      </c>
      <c r="V1270" s="316" t="str">
        <f t="shared" si="32"/>
        <v xml:space="preserve"> </v>
      </c>
      <c r="X1270" s="316" t="s">
        <v>965</v>
      </c>
    </row>
    <row r="1271" spans="1:24">
      <c r="A1271" s="320" t="s">
        <v>1015</v>
      </c>
      <c r="B1271" s="320" t="s">
        <v>1016</v>
      </c>
      <c r="C1271" s="320" t="s">
        <v>504</v>
      </c>
      <c r="D1271" s="320" t="s">
        <v>518</v>
      </c>
      <c r="E1271" s="320">
        <v>0.67500000000000004</v>
      </c>
      <c r="F1271" s="320" t="s">
        <v>1171</v>
      </c>
      <c r="G1271" s="320" t="s">
        <v>1172</v>
      </c>
      <c r="H1271" s="320" t="s">
        <v>492</v>
      </c>
      <c r="I1271" s="321">
        <v>88.2</v>
      </c>
      <c r="J1271" s="320">
        <v>2011</v>
      </c>
      <c r="K1271" s="320" t="s">
        <v>545</v>
      </c>
      <c r="L1271" s="316">
        <f t="shared" si="33"/>
        <v>1270</v>
      </c>
      <c r="V1271" s="316" t="str">
        <f t="shared" si="32"/>
        <v xml:space="preserve"> </v>
      </c>
      <c r="X1271" s="316" t="s">
        <v>965</v>
      </c>
    </row>
    <row r="1272" spans="1:24">
      <c r="A1272" s="320" t="s">
        <v>761</v>
      </c>
      <c r="B1272" s="320" t="s">
        <v>762</v>
      </c>
      <c r="C1272" s="320" t="s">
        <v>483</v>
      </c>
      <c r="D1272" s="320" t="s">
        <v>496</v>
      </c>
      <c r="E1272" s="320">
        <v>0.74099999999999999</v>
      </c>
      <c r="F1272" s="320" t="s">
        <v>1171</v>
      </c>
      <c r="G1272" s="320" t="s">
        <v>1172</v>
      </c>
      <c r="H1272" s="320" t="s">
        <v>492</v>
      </c>
      <c r="I1272" s="321">
        <v>89.7</v>
      </c>
      <c r="J1272" s="320">
        <v>2011</v>
      </c>
      <c r="K1272" s="320" t="s">
        <v>545</v>
      </c>
      <c r="L1272" s="316">
        <f t="shared" si="33"/>
        <v>1271</v>
      </c>
      <c r="V1272" s="316" t="str">
        <f t="shared" si="32"/>
        <v xml:space="preserve"> </v>
      </c>
      <c r="X1272" s="316" t="s">
        <v>965</v>
      </c>
    </row>
    <row r="1273" spans="1:24">
      <c r="A1273" s="320" t="s">
        <v>763</v>
      </c>
      <c r="B1273" s="320" t="s">
        <v>762</v>
      </c>
      <c r="C1273" s="320" t="s">
        <v>483</v>
      </c>
      <c r="D1273" s="320" t="s">
        <v>496</v>
      </c>
      <c r="E1273" s="320">
        <v>0.74099999999999999</v>
      </c>
      <c r="F1273" s="320" t="s">
        <v>1171</v>
      </c>
      <c r="G1273" s="320" t="s">
        <v>1172</v>
      </c>
      <c r="H1273" s="320" t="s">
        <v>492</v>
      </c>
      <c r="I1273" s="321">
        <v>89.7</v>
      </c>
      <c r="J1273" s="320">
        <v>2011</v>
      </c>
      <c r="K1273" s="320" t="s">
        <v>545</v>
      </c>
      <c r="L1273" s="316">
        <f t="shared" si="33"/>
        <v>1272</v>
      </c>
      <c r="V1273" s="316" t="str">
        <f t="shared" si="32"/>
        <v xml:space="preserve"> </v>
      </c>
      <c r="X1273" s="316" t="s">
        <v>965</v>
      </c>
    </row>
    <row r="1274" spans="1:24">
      <c r="A1274" s="320" t="s">
        <v>620</v>
      </c>
      <c r="B1274" s="320" t="s">
        <v>621</v>
      </c>
      <c r="C1274" s="320" t="s">
        <v>483</v>
      </c>
      <c r="D1274" s="320" t="s">
        <v>514</v>
      </c>
      <c r="E1274" s="320">
        <v>0.68</v>
      </c>
      <c r="F1274" s="320" t="s">
        <v>1171</v>
      </c>
      <c r="G1274" s="320" t="s">
        <v>1172</v>
      </c>
      <c r="H1274" s="320" t="s">
        <v>492</v>
      </c>
      <c r="I1274" s="321">
        <v>91.7</v>
      </c>
      <c r="J1274" s="320">
        <v>2011</v>
      </c>
      <c r="K1274" s="320" t="s">
        <v>545</v>
      </c>
      <c r="L1274" s="316">
        <f t="shared" si="33"/>
        <v>1273</v>
      </c>
      <c r="V1274" s="316" t="str">
        <f t="shared" si="32"/>
        <v xml:space="preserve"> </v>
      </c>
      <c r="X1274" s="316" t="s">
        <v>965</v>
      </c>
    </row>
    <row r="1275" spans="1:24">
      <c r="A1275" s="320" t="s">
        <v>854</v>
      </c>
      <c r="B1275" s="320" t="s">
        <v>855</v>
      </c>
      <c r="C1275" s="320" t="s">
        <v>483</v>
      </c>
      <c r="D1275" s="320" t="s">
        <v>491</v>
      </c>
      <c r="E1275" s="320">
        <v>0.72399999999999998</v>
      </c>
      <c r="F1275" s="320" t="s">
        <v>1171</v>
      </c>
      <c r="G1275" s="320" t="s">
        <v>1172</v>
      </c>
      <c r="H1275" s="320" t="s">
        <v>492</v>
      </c>
      <c r="I1275" s="321">
        <v>95.5</v>
      </c>
      <c r="J1275" s="320">
        <v>2011</v>
      </c>
      <c r="K1275" s="320" t="s">
        <v>545</v>
      </c>
      <c r="L1275" s="316">
        <f t="shared" si="33"/>
        <v>1274</v>
      </c>
      <c r="V1275" s="316" t="str">
        <f t="shared" ref="V1275:V1338" si="34">IF(H1275=$V$1,I1275," ")</f>
        <v xml:space="preserve"> </v>
      </c>
      <c r="X1275" s="316" t="s">
        <v>965</v>
      </c>
    </row>
    <row r="1276" spans="1:24">
      <c r="A1276" s="320" t="s">
        <v>856</v>
      </c>
      <c r="B1276" s="320" t="s">
        <v>855</v>
      </c>
      <c r="C1276" s="320" t="s">
        <v>483</v>
      </c>
      <c r="D1276" s="320" t="s">
        <v>514</v>
      </c>
      <c r="E1276" s="320">
        <v>0.72399999999999998</v>
      </c>
      <c r="F1276" s="320" t="s">
        <v>1171</v>
      </c>
      <c r="G1276" s="320" t="s">
        <v>1172</v>
      </c>
      <c r="H1276" s="320" t="s">
        <v>492</v>
      </c>
      <c r="I1276" s="321">
        <v>95.5</v>
      </c>
      <c r="J1276" s="320">
        <v>2011</v>
      </c>
      <c r="K1276" s="320" t="s">
        <v>545</v>
      </c>
      <c r="L1276" s="316">
        <f t="shared" si="33"/>
        <v>1275</v>
      </c>
      <c r="V1276" s="316" t="str">
        <f t="shared" si="34"/>
        <v xml:space="preserve"> </v>
      </c>
      <c r="X1276" s="316" t="s">
        <v>965</v>
      </c>
    </row>
    <row r="1277" spans="1:24">
      <c r="A1277" s="320" t="s">
        <v>678</v>
      </c>
      <c r="B1277" s="320" t="s">
        <v>679</v>
      </c>
      <c r="C1277" s="320" t="s">
        <v>579</v>
      </c>
      <c r="D1277" s="320" t="s">
        <v>491</v>
      </c>
      <c r="E1277" s="320">
        <v>0.61699999999999999</v>
      </c>
      <c r="F1277" s="320" t="s">
        <v>1171</v>
      </c>
      <c r="G1277" s="320" t="s">
        <v>1172</v>
      </c>
      <c r="H1277" s="320" t="s">
        <v>492</v>
      </c>
      <c r="I1277" s="321">
        <v>96.1</v>
      </c>
      <c r="J1277" s="320">
        <v>2011</v>
      </c>
      <c r="K1277" s="320" t="s">
        <v>545</v>
      </c>
      <c r="L1277" s="316">
        <f t="shared" si="33"/>
        <v>1276</v>
      </c>
      <c r="V1277" s="316" t="str">
        <f t="shared" si="34"/>
        <v xml:space="preserve"> </v>
      </c>
      <c r="X1277" s="316" t="s">
        <v>965</v>
      </c>
    </row>
    <row r="1278" spans="1:24">
      <c r="A1278" s="320" t="s">
        <v>680</v>
      </c>
      <c r="B1278" s="320" t="s">
        <v>679</v>
      </c>
      <c r="C1278" s="320" t="s">
        <v>579</v>
      </c>
      <c r="D1278" s="320" t="s">
        <v>484</v>
      </c>
      <c r="E1278" s="320">
        <v>0.61699999999999999</v>
      </c>
      <c r="F1278" s="320" t="s">
        <v>1171</v>
      </c>
      <c r="G1278" s="320" t="s">
        <v>1172</v>
      </c>
      <c r="H1278" s="320" t="s">
        <v>492</v>
      </c>
      <c r="I1278" s="321">
        <v>96.1</v>
      </c>
      <c r="J1278" s="320">
        <v>2011</v>
      </c>
      <c r="K1278" s="320" t="s">
        <v>545</v>
      </c>
      <c r="L1278" s="316">
        <f t="shared" si="33"/>
        <v>1277</v>
      </c>
      <c r="V1278" s="316" t="str">
        <f t="shared" si="34"/>
        <v xml:space="preserve"> </v>
      </c>
      <c r="X1278" s="316" t="s">
        <v>965</v>
      </c>
    </row>
    <row r="1279" spans="1:24">
      <c r="A1279" s="320" t="s">
        <v>681</v>
      </c>
      <c r="B1279" s="320" t="s">
        <v>679</v>
      </c>
      <c r="C1279" s="320" t="s">
        <v>579</v>
      </c>
      <c r="D1279" s="320" t="s">
        <v>491</v>
      </c>
      <c r="E1279" s="320">
        <v>0.61699999999999999</v>
      </c>
      <c r="F1279" s="320" t="s">
        <v>1171</v>
      </c>
      <c r="G1279" s="320" t="s">
        <v>1172</v>
      </c>
      <c r="H1279" s="320" t="s">
        <v>492</v>
      </c>
      <c r="I1279" s="321">
        <v>96.1</v>
      </c>
      <c r="J1279" s="320">
        <v>2011</v>
      </c>
      <c r="K1279" s="320" t="s">
        <v>545</v>
      </c>
      <c r="L1279" s="316">
        <f t="shared" si="33"/>
        <v>1278</v>
      </c>
      <c r="V1279" s="316" t="str">
        <f t="shared" si="34"/>
        <v xml:space="preserve"> </v>
      </c>
      <c r="X1279" s="316" t="s">
        <v>965</v>
      </c>
    </row>
    <row r="1280" spans="1:24">
      <c r="A1280" s="320" t="s">
        <v>884</v>
      </c>
      <c r="B1280" s="320" t="s">
        <v>885</v>
      </c>
      <c r="C1280" s="320" t="s">
        <v>483</v>
      </c>
      <c r="D1280" s="320" t="s">
        <v>491</v>
      </c>
      <c r="E1280" s="320">
        <v>0.70199999999999996</v>
      </c>
      <c r="F1280" s="320" t="s">
        <v>1171</v>
      </c>
      <c r="G1280" s="320" t="s">
        <v>1172</v>
      </c>
      <c r="H1280" s="320" t="s">
        <v>492</v>
      </c>
      <c r="I1280" s="321">
        <v>96.1</v>
      </c>
      <c r="J1280" s="320">
        <v>2011</v>
      </c>
      <c r="K1280" s="320" t="s">
        <v>545</v>
      </c>
      <c r="L1280" s="316">
        <f t="shared" si="33"/>
        <v>1279</v>
      </c>
      <c r="V1280" s="316" t="str">
        <f t="shared" si="34"/>
        <v xml:space="preserve"> </v>
      </c>
      <c r="X1280" s="316" t="s">
        <v>965</v>
      </c>
    </row>
    <row r="1281" spans="1:24">
      <c r="A1281" s="320" t="s">
        <v>891</v>
      </c>
      <c r="B1281" s="320" t="s">
        <v>892</v>
      </c>
      <c r="C1281" s="320" t="s">
        <v>483</v>
      </c>
      <c r="D1281" s="320" t="s">
        <v>484</v>
      </c>
      <c r="E1281" s="320">
        <v>0.81100000000000005</v>
      </c>
      <c r="F1281" s="320" t="s">
        <v>1171</v>
      </c>
      <c r="G1281" s="320" t="s">
        <v>1172</v>
      </c>
      <c r="H1281" s="320" t="s">
        <v>492</v>
      </c>
      <c r="I1281" s="321">
        <v>97.2</v>
      </c>
      <c r="J1281" s="320">
        <v>2011</v>
      </c>
      <c r="K1281" s="320" t="s">
        <v>545</v>
      </c>
      <c r="L1281" s="316">
        <f t="shared" si="33"/>
        <v>1280</v>
      </c>
      <c r="V1281" s="316" t="str">
        <f t="shared" si="34"/>
        <v xml:space="preserve"> </v>
      </c>
      <c r="X1281" s="316" t="s">
        <v>965</v>
      </c>
    </row>
    <row r="1282" spans="1:24">
      <c r="A1282" s="320" t="s">
        <v>746</v>
      </c>
      <c r="B1282" s="320" t="s">
        <v>747</v>
      </c>
      <c r="C1282" s="320" t="s">
        <v>483</v>
      </c>
      <c r="D1282" s="320" t="s">
        <v>491</v>
      </c>
      <c r="E1282" s="320">
        <v>0.71899999999999997</v>
      </c>
      <c r="F1282" s="320" t="s">
        <v>1171</v>
      </c>
      <c r="G1282" s="320" t="s">
        <v>1172</v>
      </c>
      <c r="H1282" s="320" t="s">
        <v>492</v>
      </c>
      <c r="I1282" s="321">
        <v>97.399999999999991</v>
      </c>
      <c r="J1282" s="320">
        <v>2011</v>
      </c>
      <c r="K1282" s="320" t="s">
        <v>545</v>
      </c>
      <c r="L1282" s="316">
        <f t="shared" si="33"/>
        <v>1281</v>
      </c>
      <c r="V1282" s="316" t="str">
        <f t="shared" si="34"/>
        <v xml:space="preserve"> </v>
      </c>
      <c r="X1282" s="316" t="s">
        <v>965</v>
      </c>
    </row>
    <row r="1283" spans="1:24">
      <c r="A1283" s="320" t="s">
        <v>748</v>
      </c>
      <c r="B1283" s="320" t="s">
        <v>747</v>
      </c>
      <c r="C1283" s="320" t="s">
        <v>483</v>
      </c>
      <c r="D1283" s="320" t="s">
        <v>514</v>
      </c>
      <c r="E1283" s="320">
        <v>0.71899999999999997</v>
      </c>
      <c r="F1283" s="320" t="s">
        <v>1171</v>
      </c>
      <c r="G1283" s="320" t="s">
        <v>1172</v>
      </c>
      <c r="H1283" s="320" t="s">
        <v>492</v>
      </c>
      <c r="I1283" s="321">
        <v>97.399999999999991</v>
      </c>
      <c r="J1283" s="320">
        <v>2011</v>
      </c>
      <c r="K1283" s="320" t="s">
        <v>545</v>
      </c>
      <c r="L1283" s="316">
        <f t="shared" ref="L1283:L1346" si="35">1+L1282</f>
        <v>1282</v>
      </c>
      <c r="V1283" s="316" t="str">
        <f t="shared" si="34"/>
        <v xml:space="preserve"> </v>
      </c>
      <c r="X1283" s="316" t="s">
        <v>965</v>
      </c>
    </row>
    <row r="1284" spans="1:24">
      <c r="A1284" s="320" t="s">
        <v>749</v>
      </c>
      <c r="B1284" s="320" t="s">
        <v>747</v>
      </c>
      <c r="C1284" s="320" t="s">
        <v>483</v>
      </c>
      <c r="D1284" s="320" t="s">
        <v>491</v>
      </c>
      <c r="E1284" s="320">
        <v>0.71899999999999997</v>
      </c>
      <c r="F1284" s="320" t="s">
        <v>1171</v>
      </c>
      <c r="G1284" s="320" t="s">
        <v>1172</v>
      </c>
      <c r="H1284" s="320" t="s">
        <v>492</v>
      </c>
      <c r="I1284" s="321">
        <v>97.399999999999991</v>
      </c>
      <c r="J1284" s="320">
        <v>2011</v>
      </c>
      <c r="K1284" s="320" t="s">
        <v>545</v>
      </c>
      <c r="L1284" s="316">
        <f t="shared" si="35"/>
        <v>1283</v>
      </c>
      <c r="V1284" s="316" t="str">
        <f t="shared" si="34"/>
        <v xml:space="preserve"> </v>
      </c>
      <c r="X1284" s="316" t="s">
        <v>965</v>
      </c>
    </row>
    <row r="1285" spans="1:24">
      <c r="A1285" s="320" t="s">
        <v>750</v>
      </c>
      <c r="B1285" s="320" t="s">
        <v>747</v>
      </c>
      <c r="C1285" s="320" t="s">
        <v>483</v>
      </c>
      <c r="D1285" s="320" t="s">
        <v>491</v>
      </c>
      <c r="E1285" s="320">
        <v>0.71899999999999997</v>
      </c>
      <c r="F1285" s="320" t="s">
        <v>1171</v>
      </c>
      <c r="G1285" s="320" t="s">
        <v>1172</v>
      </c>
      <c r="H1285" s="320" t="s">
        <v>492</v>
      </c>
      <c r="I1285" s="321">
        <v>97.399999999999991</v>
      </c>
      <c r="J1285" s="320">
        <v>2011</v>
      </c>
      <c r="K1285" s="320" t="s">
        <v>545</v>
      </c>
      <c r="L1285" s="316">
        <f t="shared" si="35"/>
        <v>1284</v>
      </c>
      <c r="V1285" s="316" t="str">
        <f t="shared" si="34"/>
        <v xml:space="preserve"> </v>
      </c>
      <c r="X1285" s="316" t="s">
        <v>965</v>
      </c>
    </row>
    <row r="1286" spans="1:24">
      <c r="A1286" s="320" t="s">
        <v>639</v>
      </c>
      <c r="B1286" s="320" t="s">
        <v>640</v>
      </c>
      <c r="C1286" s="320" t="s">
        <v>483</v>
      </c>
      <c r="D1286" s="320" t="s">
        <v>484</v>
      </c>
      <c r="E1286" s="320">
        <v>0.79200000000000004</v>
      </c>
      <c r="F1286" s="320" t="s">
        <v>1171</v>
      </c>
      <c r="G1286" s="320" t="s">
        <v>1172</v>
      </c>
      <c r="H1286" s="320" t="s">
        <v>492</v>
      </c>
      <c r="I1286" s="321">
        <v>98.6</v>
      </c>
      <c r="J1286" s="320">
        <v>2011</v>
      </c>
      <c r="K1286" s="320" t="s">
        <v>545</v>
      </c>
      <c r="L1286" s="316">
        <f t="shared" si="35"/>
        <v>1285</v>
      </c>
      <c r="V1286" s="316" t="str">
        <f t="shared" si="34"/>
        <v xml:space="preserve"> </v>
      </c>
      <c r="X1286" s="316" t="s">
        <v>965</v>
      </c>
    </row>
    <row r="1287" spans="1:24">
      <c r="A1287" s="320" t="s">
        <v>773</v>
      </c>
      <c r="B1287" s="320" t="s">
        <v>774</v>
      </c>
      <c r="C1287" s="320" t="s">
        <v>579</v>
      </c>
      <c r="D1287" s="320" t="s">
        <v>491</v>
      </c>
      <c r="E1287" s="320">
        <v>0.69</v>
      </c>
      <c r="F1287" s="320" t="s">
        <v>1171</v>
      </c>
      <c r="G1287" s="320" t="s">
        <v>1172</v>
      </c>
      <c r="H1287" s="320" t="s">
        <v>492</v>
      </c>
      <c r="I1287" s="321">
        <v>99</v>
      </c>
      <c r="J1287" s="320">
        <v>2011</v>
      </c>
      <c r="K1287" s="320" t="s">
        <v>545</v>
      </c>
      <c r="L1287" s="316">
        <f t="shared" si="35"/>
        <v>1286</v>
      </c>
      <c r="V1287" s="316" t="str">
        <f t="shared" si="34"/>
        <v xml:space="preserve"> </v>
      </c>
      <c r="X1287" s="316" t="s">
        <v>965</v>
      </c>
    </row>
    <row r="1288" spans="1:24">
      <c r="A1288" s="320" t="s">
        <v>775</v>
      </c>
      <c r="B1288" s="320" t="s">
        <v>774</v>
      </c>
      <c r="C1288" s="320" t="s">
        <v>579</v>
      </c>
      <c r="D1288" s="320" t="s">
        <v>491</v>
      </c>
      <c r="E1288" s="320">
        <v>0.69</v>
      </c>
      <c r="F1288" s="320" t="s">
        <v>1171</v>
      </c>
      <c r="G1288" s="320" t="s">
        <v>1172</v>
      </c>
      <c r="H1288" s="320" t="s">
        <v>492</v>
      </c>
      <c r="I1288" s="321">
        <v>99</v>
      </c>
      <c r="J1288" s="320">
        <v>2011</v>
      </c>
      <c r="K1288" s="320" t="s">
        <v>545</v>
      </c>
      <c r="L1288" s="316">
        <f t="shared" si="35"/>
        <v>1287</v>
      </c>
      <c r="V1288" s="316" t="str">
        <f t="shared" si="34"/>
        <v xml:space="preserve"> </v>
      </c>
      <c r="X1288" s="316" t="s">
        <v>965</v>
      </c>
    </row>
    <row r="1289" spans="1:24">
      <c r="A1289" s="320" t="s">
        <v>1031</v>
      </c>
      <c r="B1289" s="320" t="s">
        <v>1032</v>
      </c>
      <c r="C1289" s="320" t="s">
        <v>853</v>
      </c>
      <c r="D1289" s="320" t="s">
        <v>496</v>
      </c>
      <c r="E1289" s="320">
        <v>0.78200000000000003</v>
      </c>
      <c r="F1289" s="320" t="s">
        <v>1171</v>
      </c>
      <c r="G1289" s="320" t="s">
        <v>1172</v>
      </c>
      <c r="H1289" s="320" t="s">
        <v>492</v>
      </c>
      <c r="I1289" s="321">
        <v>99</v>
      </c>
      <c r="J1289" s="320">
        <v>2011</v>
      </c>
      <c r="K1289" s="320" t="s">
        <v>545</v>
      </c>
      <c r="L1289" s="316">
        <f t="shared" si="35"/>
        <v>1288</v>
      </c>
      <c r="V1289" s="316" t="str">
        <f t="shared" si="34"/>
        <v xml:space="preserve"> </v>
      </c>
      <c r="X1289" s="316" t="s">
        <v>965</v>
      </c>
    </row>
    <row r="1290" spans="1:24">
      <c r="A1290" s="320" t="s">
        <v>622</v>
      </c>
      <c r="B1290" s="320" t="s">
        <v>623</v>
      </c>
      <c r="C1290" s="320" t="s">
        <v>483</v>
      </c>
      <c r="D1290" s="320" t="s">
        <v>491</v>
      </c>
      <c r="E1290" s="320">
        <v>0.77300000000000002</v>
      </c>
      <c r="F1290" s="320" t="s">
        <v>1171</v>
      </c>
      <c r="G1290" s="320" t="s">
        <v>1172</v>
      </c>
      <c r="H1290" s="320" t="s">
        <v>492</v>
      </c>
      <c r="I1290" s="321">
        <v>99.1</v>
      </c>
      <c r="J1290" s="320">
        <v>2011</v>
      </c>
      <c r="K1290" s="320" t="s">
        <v>545</v>
      </c>
      <c r="L1290" s="316">
        <f t="shared" si="35"/>
        <v>1289</v>
      </c>
      <c r="V1290" s="316" t="str">
        <f t="shared" si="34"/>
        <v xml:space="preserve"> </v>
      </c>
      <c r="X1290" s="316" t="s">
        <v>965</v>
      </c>
    </row>
    <row r="1291" spans="1:24">
      <c r="A1291" s="320" t="s">
        <v>498</v>
      </c>
      <c r="B1291" s="320" t="s">
        <v>482</v>
      </c>
      <c r="C1291" s="320" t="s">
        <v>483</v>
      </c>
      <c r="D1291" s="320" t="s">
        <v>484</v>
      </c>
      <c r="E1291" s="320">
        <v>0.73</v>
      </c>
      <c r="F1291" s="320" t="s">
        <v>1171</v>
      </c>
      <c r="G1291" s="320" t="s">
        <v>1172</v>
      </c>
      <c r="H1291" s="320" t="s">
        <v>492</v>
      </c>
      <c r="I1291" s="321">
        <v>99.3</v>
      </c>
      <c r="J1291" s="320">
        <v>2011</v>
      </c>
      <c r="K1291" s="320" t="s">
        <v>545</v>
      </c>
      <c r="L1291" s="316">
        <f t="shared" si="35"/>
        <v>1290</v>
      </c>
      <c r="V1291" s="316" t="str">
        <f t="shared" si="34"/>
        <v xml:space="preserve"> </v>
      </c>
      <c r="X1291" s="316" t="s">
        <v>965</v>
      </c>
    </row>
    <row r="1292" spans="1:24">
      <c r="A1292" s="320" t="s">
        <v>638</v>
      </c>
      <c r="B1292" s="320" t="s">
        <v>482</v>
      </c>
      <c r="C1292" s="320" t="s">
        <v>483</v>
      </c>
      <c r="D1292" s="320" t="s">
        <v>514</v>
      </c>
      <c r="E1292" s="320">
        <v>0.73</v>
      </c>
      <c r="F1292" s="320" t="s">
        <v>1171</v>
      </c>
      <c r="G1292" s="320" t="s">
        <v>1172</v>
      </c>
      <c r="H1292" s="320" t="s">
        <v>492</v>
      </c>
      <c r="I1292" s="321">
        <v>99.3</v>
      </c>
      <c r="J1292" s="320">
        <v>2011</v>
      </c>
      <c r="K1292" s="320" t="s">
        <v>545</v>
      </c>
      <c r="L1292" s="316">
        <f t="shared" si="35"/>
        <v>1291</v>
      </c>
      <c r="V1292" s="316" t="str">
        <f t="shared" si="34"/>
        <v xml:space="preserve"> </v>
      </c>
      <c r="X1292" s="316" t="s">
        <v>965</v>
      </c>
    </row>
    <row r="1293" spans="1:24">
      <c r="A1293" s="320" t="s">
        <v>500</v>
      </c>
      <c r="B1293" s="320" t="s">
        <v>482</v>
      </c>
      <c r="C1293" s="320" t="s">
        <v>483</v>
      </c>
      <c r="D1293" s="320" t="s">
        <v>484</v>
      </c>
      <c r="E1293" s="320">
        <v>0.73</v>
      </c>
      <c r="F1293" s="320" t="s">
        <v>1171</v>
      </c>
      <c r="G1293" s="320" t="s">
        <v>1172</v>
      </c>
      <c r="H1293" s="320" t="s">
        <v>492</v>
      </c>
      <c r="I1293" s="321">
        <v>99.3</v>
      </c>
      <c r="J1293" s="320">
        <v>2011</v>
      </c>
      <c r="K1293" s="320" t="s">
        <v>545</v>
      </c>
      <c r="L1293" s="316">
        <f t="shared" si="35"/>
        <v>1292</v>
      </c>
      <c r="V1293" s="316" t="str">
        <f t="shared" si="34"/>
        <v xml:space="preserve"> </v>
      </c>
      <c r="X1293" s="316" t="s">
        <v>965</v>
      </c>
    </row>
    <row r="1294" spans="1:24">
      <c r="A1294" s="320" t="s">
        <v>490</v>
      </c>
      <c r="B1294" s="320" t="s">
        <v>482</v>
      </c>
      <c r="C1294" s="320" t="s">
        <v>483</v>
      </c>
      <c r="D1294" s="320" t="s">
        <v>491</v>
      </c>
      <c r="E1294" s="320">
        <v>0.73</v>
      </c>
      <c r="F1294" s="320" t="s">
        <v>1171</v>
      </c>
      <c r="G1294" s="320" t="s">
        <v>1172</v>
      </c>
      <c r="H1294" s="320" t="s">
        <v>492</v>
      </c>
      <c r="I1294" s="321">
        <v>99.3</v>
      </c>
      <c r="J1294" s="320">
        <v>2011</v>
      </c>
      <c r="K1294" s="320" t="s">
        <v>545</v>
      </c>
      <c r="L1294" s="316">
        <f t="shared" si="35"/>
        <v>1293</v>
      </c>
      <c r="V1294" s="316" t="str">
        <f t="shared" si="34"/>
        <v xml:space="preserve"> </v>
      </c>
      <c r="X1294" s="316" t="s">
        <v>965</v>
      </c>
    </row>
    <row r="1295" spans="1:24">
      <c r="A1295" s="320" t="s">
        <v>481</v>
      </c>
      <c r="B1295" s="320" t="s">
        <v>482</v>
      </c>
      <c r="C1295" s="320" t="s">
        <v>483</v>
      </c>
      <c r="D1295" s="320" t="s">
        <v>484</v>
      </c>
      <c r="E1295" s="320">
        <v>0.73</v>
      </c>
      <c r="F1295" s="320" t="s">
        <v>1171</v>
      </c>
      <c r="G1295" s="320" t="s">
        <v>1172</v>
      </c>
      <c r="H1295" s="320" t="s">
        <v>492</v>
      </c>
      <c r="I1295" s="321">
        <v>99.3</v>
      </c>
      <c r="J1295" s="320">
        <v>2011</v>
      </c>
      <c r="K1295" s="320" t="s">
        <v>545</v>
      </c>
      <c r="L1295" s="316">
        <f t="shared" si="35"/>
        <v>1294</v>
      </c>
      <c r="V1295" s="316" t="str">
        <f t="shared" si="34"/>
        <v xml:space="preserve"> </v>
      </c>
      <c r="X1295" s="316" t="s">
        <v>965</v>
      </c>
    </row>
    <row r="1296" spans="1:24">
      <c r="A1296" s="320" t="s">
        <v>1017</v>
      </c>
      <c r="B1296" s="320" t="s">
        <v>1018</v>
      </c>
      <c r="C1296" s="320" t="s">
        <v>853</v>
      </c>
      <c r="D1296" s="320" t="s">
        <v>521</v>
      </c>
      <c r="E1296" s="320">
        <v>0.7</v>
      </c>
      <c r="F1296" s="320" t="s">
        <v>1171</v>
      </c>
      <c r="G1296" s="320" t="s">
        <v>1172</v>
      </c>
      <c r="H1296" s="320" t="s">
        <v>492</v>
      </c>
      <c r="I1296" s="321">
        <v>99.4</v>
      </c>
      <c r="J1296" s="320">
        <v>2011</v>
      </c>
      <c r="K1296" s="320" t="s">
        <v>545</v>
      </c>
      <c r="L1296" s="316">
        <f t="shared" si="35"/>
        <v>1295</v>
      </c>
      <c r="V1296" s="316" t="str">
        <f t="shared" si="34"/>
        <v xml:space="preserve"> </v>
      </c>
      <c r="X1296" s="316" t="s">
        <v>965</v>
      </c>
    </row>
    <row r="1297" spans="1:24">
      <c r="A1297" s="320" t="s">
        <v>1028</v>
      </c>
      <c r="B1297" s="320" t="s">
        <v>1029</v>
      </c>
      <c r="C1297" s="320" t="s">
        <v>853</v>
      </c>
      <c r="D1297" s="320" t="s">
        <v>521</v>
      </c>
      <c r="E1297" s="320">
        <v>0.71299999999999997</v>
      </c>
      <c r="F1297" s="320" t="s">
        <v>1171</v>
      </c>
      <c r="G1297" s="320" t="s">
        <v>1172</v>
      </c>
      <c r="H1297" s="320" t="s">
        <v>492</v>
      </c>
      <c r="I1297" s="321">
        <v>99.4</v>
      </c>
      <c r="J1297" s="320">
        <v>2011</v>
      </c>
      <c r="K1297" s="320" t="s">
        <v>545</v>
      </c>
      <c r="L1297" s="316">
        <f t="shared" si="35"/>
        <v>1296</v>
      </c>
      <c r="V1297" s="316" t="str">
        <f t="shared" si="34"/>
        <v xml:space="preserve"> </v>
      </c>
      <c r="X1297" s="316" t="s">
        <v>965</v>
      </c>
    </row>
    <row r="1298" spans="1:24">
      <c r="A1298" s="320" t="s">
        <v>751</v>
      </c>
      <c r="B1298" s="320" t="s">
        <v>752</v>
      </c>
      <c r="C1298" s="320" t="s">
        <v>483</v>
      </c>
      <c r="D1298" s="320" t="s">
        <v>491</v>
      </c>
      <c r="E1298" s="320">
        <v>0.81899999999999995</v>
      </c>
      <c r="F1298" s="320" t="s">
        <v>1171</v>
      </c>
      <c r="G1298" s="320" t="s">
        <v>1172</v>
      </c>
      <c r="H1298" s="320" t="s">
        <v>492</v>
      </c>
      <c r="I1298" s="321">
        <v>99.4</v>
      </c>
      <c r="J1298" s="320">
        <v>2010</v>
      </c>
      <c r="K1298" s="320" t="s">
        <v>545</v>
      </c>
      <c r="L1298" s="316">
        <f t="shared" si="35"/>
        <v>1297</v>
      </c>
      <c r="V1298" s="316" t="str">
        <f t="shared" si="34"/>
        <v xml:space="preserve"> </v>
      </c>
      <c r="X1298" s="316" t="s">
        <v>965</v>
      </c>
    </row>
    <row r="1299" spans="1:24">
      <c r="A1299" s="320" t="s">
        <v>1030</v>
      </c>
      <c r="B1299" s="320" t="s">
        <v>1029</v>
      </c>
      <c r="C1299" s="320" t="s">
        <v>853</v>
      </c>
      <c r="D1299" s="320" t="s">
        <v>521</v>
      </c>
      <c r="E1299" s="320">
        <v>0.71299999999999997</v>
      </c>
      <c r="F1299" s="320" t="s">
        <v>1171</v>
      </c>
      <c r="G1299" s="320" t="s">
        <v>1172</v>
      </c>
      <c r="H1299" s="320" t="s">
        <v>492</v>
      </c>
      <c r="I1299" s="321">
        <v>99.4</v>
      </c>
      <c r="J1299" s="320">
        <v>2011</v>
      </c>
      <c r="K1299" s="320" t="s">
        <v>545</v>
      </c>
      <c r="L1299" s="316">
        <f t="shared" si="35"/>
        <v>1298</v>
      </c>
      <c r="V1299" s="316" t="str">
        <f t="shared" si="34"/>
        <v xml:space="preserve"> </v>
      </c>
      <c r="X1299" s="316" t="s">
        <v>965</v>
      </c>
    </row>
    <row r="1300" spans="1:24">
      <c r="A1300" s="320" t="s">
        <v>753</v>
      </c>
      <c r="B1300" s="320" t="s">
        <v>752</v>
      </c>
      <c r="C1300" s="320" t="s">
        <v>483</v>
      </c>
      <c r="D1300" s="320" t="s">
        <v>694</v>
      </c>
      <c r="E1300" s="320">
        <v>0.81899999999999995</v>
      </c>
      <c r="F1300" s="320" t="s">
        <v>1171</v>
      </c>
      <c r="G1300" s="320" t="s">
        <v>1172</v>
      </c>
      <c r="H1300" s="320" t="s">
        <v>492</v>
      </c>
      <c r="I1300" s="321">
        <v>99.4</v>
      </c>
      <c r="J1300" s="320">
        <v>2010</v>
      </c>
      <c r="K1300" s="320" t="s">
        <v>545</v>
      </c>
      <c r="L1300" s="316">
        <f t="shared" si="35"/>
        <v>1299</v>
      </c>
      <c r="V1300" s="316" t="str">
        <f t="shared" si="34"/>
        <v xml:space="preserve"> </v>
      </c>
      <c r="X1300" s="316" t="s">
        <v>965</v>
      </c>
    </row>
    <row r="1301" spans="1:24">
      <c r="A1301" s="320" t="s">
        <v>754</v>
      </c>
      <c r="B1301" s="320" t="s">
        <v>752</v>
      </c>
      <c r="C1301" s="320" t="s">
        <v>483</v>
      </c>
      <c r="D1301" s="320" t="s">
        <v>694</v>
      </c>
      <c r="E1301" s="320">
        <v>0.81899999999999995</v>
      </c>
      <c r="F1301" s="320" t="s">
        <v>1171</v>
      </c>
      <c r="G1301" s="320" t="s">
        <v>1172</v>
      </c>
      <c r="H1301" s="320" t="s">
        <v>492</v>
      </c>
      <c r="I1301" s="321">
        <v>99.4</v>
      </c>
      <c r="J1301" s="320">
        <v>2010</v>
      </c>
      <c r="K1301" s="320" t="s">
        <v>545</v>
      </c>
      <c r="L1301" s="316">
        <f t="shared" si="35"/>
        <v>1300</v>
      </c>
      <c r="V1301" s="316" t="str">
        <f t="shared" si="34"/>
        <v xml:space="preserve"> </v>
      </c>
      <c r="X1301" s="316" t="s">
        <v>965</v>
      </c>
    </row>
    <row r="1302" spans="1:24">
      <c r="A1302" s="320" t="s">
        <v>920</v>
      </c>
      <c r="B1302" s="320" t="s">
        <v>921</v>
      </c>
      <c r="C1302" s="320" t="s">
        <v>579</v>
      </c>
      <c r="D1302" s="320" t="s">
        <v>491</v>
      </c>
      <c r="E1302" s="320">
        <v>0.76900000000000002</v>
      </c>
      <c r="F1302" s="320" t="s">
        <v>1171</v>
      </c>
      <c r="G1302" s="320" t="s">
        <v>1172</v>
      </c>
      <c r="H1302" s="320" t="s">
        <v>492</v>
      </c>
      <c r="I1302" s="321">
        <v>99.5</v>
      </c>
      <c r="J1302" s="320">
        <v>2011</v>
      </c>
      <c r="K1302" s="320" t="s">
        <v>545</v>
      </c>
      <c r="L1302" s="316">
        <f t="shared" si="35"/>
        <v>1301</v>
      </c>
      <c r="V1302" s="316" t="str">
        <f t="shared" si="34"/>
        <v xml:space="preserve"> </v>
      </c>
      <c r="X1302" s="316" t="s">
        <v>965</v>
      </c>
    </row>
    <row r="1303" spans="1:24">
      <c r="A1303" s="320" t="s">
        <v>851</v>
      </c>
      <c r="B1303" s="320" t="s">
        <v>852</v>
      </c>
      <c r="C1303" s="320" t="s">
        <v>853</v>
      </c>
      <c r="D1303" s="320" t="s">
        <v>521</v>
      </c>
      <c r="E1303" s="320">
        <v>0.71199999999999997</v>
      </c>
      <c r="F1303" s="320" t="s">
        <v>1171</v>
      </c>
      <c r="G1303" s="320" t="s">
        <v>1172</v>
      </c>
      <c r="H1303" s="320" t="s">
        <v>492</v>
      </c>
      <c r="I1303" s="321">
        <v>99.5</v>
      </c>
      <c r="J1303" s="320">
        <v>2011</v>
      </c>
      <c r="K1303" s="320" t="s">
        <v>545</v>
      </c>
      <c r="L1303" s="316">
        <f t="shared" si="35"/>
        <v>1302</v>
      </c>
      <c r="V1303" s="316" t="str">
        <f t="shared" si="34"/>
        <v xml:space="preserve"> </v>
      </c>
      <c r="X1303" s="316" t="s">
        <v>965</v>
      </c>
    </row>
    <row r="1304" spans="1:24">
      <c r="A1304" s="320" t="s">
        <v>1019</v>
      </c>
      <c r="B1304" s="320" t="s">
        <v>1020</v>
      </c>
      <c r="C1304" s="320" t="s">
        <v>853</v>
      </c>
      <c r="D1304" s="320" t="s">
        <v>496</v>
      </c>
      <c r="E1304" s="320">
        <v>0.66200000000000003</v>
      </c>
      <c r="F1304" s="320" t="s">
        <v>1171</v>
      </c>
      <c r="G1304" s="320" t="s">
        <v>1172</v>
      </c>
      <c r="H1304" s="320" t="s">
        <v>492</v>
      </c>
      <c r="I1304" s="321">
        <v>99.6</v>
      </c>
      <c r="J1304" s="320">
        <v>2011</v>
      </c>
      <c r="K1304" s="320" t="s">
        <v>545</v>
      </c>
      <c r="L1304" s="316">
        <f t="shared" si="35"/>
        <v>1303</v>
      </c>
      <c r="V1304" s="316" t="str">
        <f t="shared" si="34"/>
        <v xml:space="preserve"> </v>
      </c>
      <c r="X1304" s="316" t="s">
        <v>965</v>
      </c>
    </row>
    <row r="1305" spans="1:24">
      <c r="A1305" s="320" t="s">
        <v>1021</v>
      </c>
      <c r="B1305" s="320" t="s">
        <v>1020</v>
      </c>
      <c r="C1305" s="320" t="s">
        <v>853</v>
      </c>
      <c r="D1305" s="320" t="s">
        <v>496</v>
      </c>
      <c r="E1305" s="320">
        <v>0.66200000000000003</v>
      </c>
      <c r="F1305" s="320" t="s">
        <v>1171</v>
      </c>
      <c r="G1305" s="320" t="s">
        <v>1172</v>
      </c>
      <c r="H1305" s="320" t="s">
        <v>492</v>
      </c>
      <c r="I1305" s="321">
        <v>99.6</v>
      </c>
      <c r="J1305" s="320">
        <v>2011</v>
      </c>
      <c r="K1305" s="320" t="s">
        <v>545</v>
      </c>
      <c r="L1305" s="316">
        <f t="shared" si="35"/>
        <v>1304</v>
      </c>
      <c r="V1305" s="316" t="str">
        <f t="shared" si="34"/>
        <v xml:space="preserve"> </v>
      </c>
      <c r="X1305" s="316" t="s">
        <v>965</v>
      </c>
    </row>
    <row r="1306" spans="1:24">
      <c r="A1306" s="320" t="s">
        <v>876</v>
      </c>
      <c r="B1306" s="320" t="s">
        <v>877</v>
      </c>
      <c r="C1306" s="320" t="s">
        <v>483</v>
      </c>
      <c r="D1306" s="320" t="s">
        <v>491</v>
      </c>
      <c r="E1306" s="320">
        <v>0.748</v>
      </c>
      <c r="F1306" s="320" t="s">
        <v>1171</v>
      </c>
      <c r="G1306" s="320" t="s">
        <v>1172</v>
      </c>
      <c r="H1306" s="320" t="s">
        <v>492</v>
      </c>
      <c r="I1306" s="321">
        <v>99.6</v>
      </c>
      <c r="J1306" s="320">
        <v>2011</v>
      </c>
      <c r="K1306" s="320" t="s">
        <v>545</v>
      </c>
      <c r="L1306" s="316">
        <f t="shared" si="35"/>
        <v>1305</v>
      </c>
      <c r="V1306" s="316" t="str">
        <f t="shared" si="34"/>
        <v xml:space="preserve"> </v>
      </c>
      <c r="X1306" s="316" t="s">
        <v>965</v>
      </c>
    </row>
    <row r="1307" spans="1:24">
      <c r="A1307" s="320" t="s">
        <v>878</v>
      </c>
      <c r="B1307" s="320" t="s">
        <v>877</v>
      </c>
      <c r="C1307" s="320" t="s">
        <v>483</v>
      </c>
      <c r="D1307" s="320" t="s">
        <v>491</v>
      </c>
      <c r="E1307" s="320">
        <v>0.748</v>
      </c>
      <c r="F1307" s="320" t="s">
        <v>1171</v>
      </c>
      <c r="G1307" s="320" t="s">
        <v>1172</v>
      </c>
      <c r="H1307" s="320" t="s">
        <v>492</v>
      </c>
      <c r="I1307" s="321">
        <v>99.6</v>
      </c>
      <c r="J1307" s="320">
        <v>2011</v>
      </c>
      <c r="K1307" s="320" t="s">
        <v>545</v>
      </c>
      <c r="L1307" s="316">
        <f t="shared" si="35"/>
        <v>1306</v>
      </c>
      <c r="V1307" s="316" t="str">
        <f t="shared" si="34"/>
        <v xml:space="preserve"> </v>
      </c>
      <c r="X1307" s="316" t="s">
        <v>965</v>
      </c>
    </row>
    <row r="1308" spans="1:24">
      <c r="A1308" s="320" t="s">
        <v>879</v>
      </c>
      <c r="B1308" s="320" t="s">
        <v>877</v>
      </c>
      <c r="C1308" s="320" t="s">
        <v>483</v>
      </c>
      <c r="D1308" s="320" t="s">
        <v>491</v>
      </c>
      <c r="E1308" s="320">
        <v>0.748</v>
      </c>
      <c r="F1308" s="320" t="s">
        <v>1171</v>
      </c>
      <c r="G1308" s="320" t="s">
        <v>1172</v>
      </c>
      <c r="H1308" s="320" t="s">
        <v>492</v>
      </c>
      <c r="I1308" s="321">
        <v>99.6</v>
      </c>
      <c r="J1308" s="320">
        <v>2011</v>
      </c>
      <c r="K1308" s="320" t="s">
        <v>545</v>
      </c>
      <c r="L1308" s="316">
        <f t="shared" si="35"/>
        <v>1307</v>
      </c>
      <c r="V1308" s="316" t="str">
        <f t="shared" si="34"/>
        <v xml:space="preserve"> </v>
      </c>
      <c r="X1308" s="316" t="s">
        <v>965</v>
      </c>
    </row>
    <row r="1309" spans="1:24">
      <c r="A1309" s="320" t="s">
        <v>1022</v>
      </c>
      <c r="B1309" s="320" t="s">
        <v>1020</v>
      </c>
      <c r="C1309" s="320" t="s">
        <v>853</v>
      </c>
      <c r="D1309" s="320" t="s">
        <v>496</v>
      </c>
      <c r="E1309" s="320">
        <v>0.66200000000000003</v>
      </c>
      <c r="F1309" s="320" t="s">
        <v>1171</v>
      </c>
      <c r="G1309" s="320" t="s">
        <v>1172</v>
      </c>
      <c r="H1309" s="320" t="s">
        <v>492</v>
      </c>
      <c r="I1309" s="321">
        <v>99.6</v>
      </c>
      <c r="J1309" s="320">
        <v>2011</v>
      </c>
      <c r="K1309" s="320" t="s">
        <v>545</v>
      </c>
      <c r="L1309" s="316">
        <f t="shared" si="35"/>
        <v>1308</v>
      </c>
      <c r="V1309" s="316" t="str">
        <f t="shared" si="34"/>
        <v xml:space="preserve"> </v>
      </c>
      <c r="X1309" s="316" t="s">
        <v>965</v>
      </c>
    </row>
    <row r="1310" spans="1:24">
      <c r="A1310" s="320" t="s">
        <v>880</v>
      </c>
      <c r="B1310" s="320" t="s">
        <v>877</v>
      </c>
      <c r="C1310" s="320" t="s">
        <v>483</v>
      </c>
      <c r="D1310" s="320" t="s">
        <v>491</v>
      </c>
      <c r="E1310" s="320">
        <v>0.748</v>
      </c>
      <c r="F1310" s="320" t="s">
        <v>1171</v>
      </c>
      <c r="G1310" s="320" t="s">
        <v>1172</v>
      </c>
      <c r="H1310" s="320" t="s">
        <v>492</v>
      </c>
      <c r="I1310" s="321">
        <v>99.6</v>
      </c>
      <c r="J1310" s="320">
        <v>2011</v>
      </c>
      <c r="K1310" s="320" t="s">
        <v>545</v>
      </c>
      <c r="L1310" s="316">
        <f t="shared" si="35"/>
        <v>1309</v>
      </c>
      <c r="V1310" s="316" t="str">
        <f t="shared" si="34"/>
        <v xml:space="preserve"> </v>
      </c>
      <c r="X1310" s="316" t="s">
        <v>965</v>
      </c>
    </row>
    <row r="1311" spans="1:24">
      <c r="A1311" s="320" t="s">
        <v>1023</v>
      </c>
      <c r="B1311" s="320" t="s">
        <v>1024</v>
      </c>
      <c r="C1311" s="320" t="s">
        <v>853</v>
      </c>
      <c r="D1311" s="320" t="s">
        <v>694</v>
      </c>
      <c r="E1311" s="320">
        <v>0.9</v>
      </c>
      <c r="F1311" s="320" t="s">
        <v>1171</v>
      </c>
      <c r="G1311" s="320" t="s">
        <v>1172</v>
      </c>
      <c r="H1311" s="320" t="s">
        <v>492</v>
      </c>
      <c r="I1311" s="321">
        <v>99.7</v>
      </c>
      <c r="J1311" s="320">
        <v>2010</v>
      </c>
      <c r="K1311" s="320" t="s">
        <v>545</v>
      </c>
      <c r="L1311" s="316">
        <f t="shared" si="35"/>
        <v>1310</v>
      </c>
      <c r="V1311" s="316" t="str">
        <f t="shared" si="34"/>
        <v xml:space="preserve"> </v>
      </c>
      <c r="X1311" s="316" t="s">
        <v>965</v>
      </c>
    </row>
    <row r="1312" spans="1:24">
      <c r="A1312" s="320" t="s">
        <v>866</v>
      </c>
      <c r="B1312" s="320" t="s">
        <v>867</v>
      </c>
      <c r="C1312" s="320" t="s">
        <v>504</v>
      </c>
      <c r="D1312" s="320" t="s">
        <v>518</v>
      </c>
      <c r="E1312" s="320">
        <v>0.69899999999999995</v>
      </c>
      <c r="F1312" s="320" t="s">
        <v>1171</v>
      </c>
      <c r="G1312" s="320" t="s">
        <v>1172</v>
      </c>
      <c r="H1312" s="320" t="s">
        <v>492</v>
      </c>
      <c r="I1312" s="321">
        <v>99.8</v>
      </c>
      <c r="J1312" s="320">
        <v>2011</v>
      </c>
      <c r="K1312" s="320" t="s">
        <v>545</v>
      </c>
      <c r="L1312" s="316">
        <f t="shared" si="35"/>
        <v>1311</v>
      </c>
      <c r="V1312" s="316" t="str">
        <f t="shared" si="34"/>
        <v xml:space="preserve"> </v>
      </c>
      <c r="X1312" s="316" t="s">
        <v>965</v>
      </c>
    </row>
    <row r="1313" spans="1:24">
      <c r="A1313" s="320" t="s">
        <v>868</v>
      </c>
      <c r="B1313" s="320" t="s">
        <v>867</v>
      </c>
      <c r="C1313" s="320" t="s">
        <v>504</v>
      </c>
      <c r="D1313" s="320" t="s">
        <v>484</v>
      </c>
      <c r="E1313" s="320">
        <v>0.69899999999999995</v>
      </c>
      <c r="F1313" s="320" t="s">
        <v>1171</v>
      </c>
      <c r="G1313" s="320" t="s">
        <v>1172</v>
      </c>
      <c r="H1313" s="320" t="s">
        <v>492</v>
      </c>
      <c r="I1313" s="321">
        <v>99.8</v>
      </c>
      <c r="J1313" s="320">
        <v>2011</v>
      </c>
      <c r="K1313" s="320" t="s">
        <v>545</v>
      </c>
      <c r="L1313" s="316">
        <f t="shared" si="35"/>
        <v>1312</v>
      </c>
      <c r="V1313" s="316" t="str">
        <f t="shared" si="34"/>
        <v xml:space="preserve"> </v>
      </c>
      <c r="X1313" s="316" t="s">
        <v>965</v>
      </c>
    </row>
    <row r="1314" spans="1:24">
      <c r="A1314" s="320" t="s">
        <v>869</v>
      </c>
      <c r="B1314" s="320" t="s">
        <v>867</v>
      </c>
      <c r="C1314" s="320" t="s">
        <v>504</v>
      </c>
      <c r="D1314" s="320" t="s">
        <v>484</v>
      </c>
      <c r="E1314" s="320">
        <v>0.69899999999999995</v>
      </c>
      <c r="F1314" s="320" t="s">
        <v>1171</v>
      </c>
      <c r="G1314" s="320" t="s">
        <v>1172</v>
      </c>
      <c r="H1314" s="320" t="s">
        <v>492</v>
      </c>
      <c r="I1314" s="321">
        <v>99.8</v>
      </c>
      <c r="J1314" s="320">
        <v>2011</v>
      </c>
      <c r="K1314" s="320" t="s">
        <v>545</v>
      </c>
      <c r="L1314" s="316">
        <f t="shared" si="35"/>
        <v>1313</v>
      </c>
      <c r="V1314" s="316" t="str">
        <f t="shared" si="34"/>
        <v xml:space="preserve"> </v>
      </c>
      <c r="X1314" s="316" t="s">
        <v>965</v>
      </c>
    </row>
    <row r="1315" spans="1:24">
      <c r="A1315" s="320" t="s">
        <v>870</v>
      </c>
      <c r="B1315" s="320" t="s">
        <v>867</v>
      </c>
      <c r="C1315" s="320" t="s">
        <v>504</v>
      </c>
      <c r="D1315" s="320" t="s">
        <v>484</v>
      </c>
      <c r="E1315" s="320">
        <v>0.69899999999999995</v>
      </c>
      <c r="F1315" s="320" t="s">
        <v>1171</v>
      </c>
      <c r="G1315" s="320" t="s">
        <v>1172</v>
      </c>
      <c r="H1315" s="320" t="s">
        <v>492</v>
      </c>
      <c r="I1315" s="321">
        <v>99.8</v>
      </c>
      <c r="J1315" s="320">
        <v>2011</v>
      </c>
      <c r="K1315" s="320" t="s">
        <v>545</v>
      </c>
      <c r="L1315" s="316">
        <f t="shared" si="35"/>
        <v>1314</v>
      </c>
      <c r="V1315" s="316" t="str">
        <f t="shared" si="34"/>
        <v xml:space="preserve"> </v>
      </c>
      <c r="X1315" s="316" t="s">
        <v>965</v>
      </c>
    </row>
    <row r="1316" spans="1:24">
      <c r="A1316" s="320" t="s">
        <v>871</v>
      </c>
      <c r="B1316" s="320" t="s">
        <v>867</v>
      </c>
      <c r="C1316" s="320" t="s">
        <v>504</v>
      </c>
      <c r="D1316" s="320" t="s">
        <v>514</v>
      </c>
      <c r="E1316" s="320">
        <v>0.69899999999999995</v>
      </c>
      <c r="F1316" s="320" t="s">
        <v>1171</v>
      </c>
      <c r="G1316" s="320" t="s">
        <v>1172</v>
      </c>
      <c r="H1316" s="320" t="s">
        <v>492</v>
      </c>
      <c r="I1316" s="321">
        <v>99.8</v>
      </c>
      <c r="J1316" s="320">
        <v>2011</v>
      </c>
      <c r="K1316" s="320" t="s">
        <v>545</v>
      </c>
      <c r="L1316" s="316">
        <f t="shared" si="35"/>
        <v>1315</v>
      </c>
      <c r="V1316" s="316" t="str">
        <f t="shared" si="34"/>
        <v xml:space="preserve"> </v>
      </c>
      <c r="X1316" s="316" t="s">
        <v>965</v>
      </c>
    </row>
    <row r="1317" spans="1:24">
      <c r="A1317" s="320" t="s">
        <v>872</v>
      </c>
      <c r="B1317" s="320" t="s">
        <v>867</v>
      </c>
      <c r="C1317" s="320" t="s">
        <v>504</v>
      </c>
      <c r="D1317" s="320" t="s">
        <v>484</v>
      </c>
      <c r="E1317" s="320">
        <v>0.69899999999999995</v>
      </c>
      <c r="F1317" s="320" t="s">
        <v>1171</v>
      </c>
      <c r="G1317" s="320" t="s">
        <v>1172</v>
      </c>
      <c r="H1317" s="320" t="s">
        <v>492</v>
      </c>
      <c r="I1317" s="321">
        <v>99.8</v>
      </c>
      <c r="J1317" s="320">
        <v>2011</v>
      </c>
      <c r="K1317" s="320" t="s">
        <v>545</v>
      </c>
      <c r="L1317" s="316">
        <f t="shared" si="35"/>
        <v>1316</v>
      </c>
      <c r="V1317" s="316" t="str">
        <f t="shared" si="34"/>
        <v xml:space="preserve"> </v>
      </c>
      <c r="X1317" s="316" t="s">
        <v>965</v>
      </c>
    </row>
    <row r="1318" spans="1:24">
      <c r="A1318" s="320" t="s">
        <v>873</v>
      </c>
      <c r="B1318" s="320" t="s">
        <v>867</v>
      </c>
      <c r="C1318" s="320" t="s">
        <v>504</v>
      </c>
      <c r="D1318" s="320" t="s">
        <v>484</v>
      </c>
      <c r="E1318" s="320">
        <v>0.69899999999999995</v>
      </c>
      <c r="F1318" s="320" t="s">
        <v>1171</v>
      </c>
      <c r="G1318" s="320" t="s">
        <v>1172</v>
      </c>
      <c r="H1318" s="320" t="s">
        <v>492</v>
      </c>
      <c r="I1318" s="321">
        <v>99.8</v>
      </c>
      <c r="J1318" s="320">
        <v>2011</v>
      </c>
      <c r="K1318" s="320" t="s">
        <v>545</v>
      </c>
      <c r="L1318" s="316">
        <f t="shared" si="35"/>
        <v>1317</v>
      </c>
      <c r="V1318" s="316" t="str">
        <f t="shared" si="34"/>
        <v xml:space="preserve"> </v>
      </c>
      <c r="X1318" s="316" t="s">
        <v>965</v>
      </c>
    </row>
    <row r="1319" spans="1:24">
      <c r="A1319" s="320" t="s">
        <v>874</v>
      </c>
      <c r="B1319" s="320" t="s">
        <v>867</v>
      </c>
      <c r="C1319" s="320" t="s">
        <v>504</v>
      </c>
      <c r="D1319" s="320" t="s">
        <v>518</v>
      </c>
      <c r="E1319" s="320">
        <v>0.69899999999999995</v>
      </c>
      <c r="F1319" s="320" t="s">
        <v>1171</v>
      </c>
      <c r="G1319" s="320" t="s">
        <v>1172</v>
      </c>
      <c r="H1319" s="320" t="s">
        <v>492</v>
      </c>
      <c r="I1319" s="321">
        <v>99.8</v>
      </c>
      <c r="J1319" s="320">
        <v>2011</v>
      </c>
      <c r="K1319" s="320" t="s">
        <v>545</v>
      </c>
      <c r="L1319" s="316">
        <f t="shared" si="35"/>
        <v>1318</v>
      </c>
      <c r="V1319" s="316" t="str">
        <f t="shared" si="34"/>
        <v xml:space="preserve"> </v>
      </c>
      <c r="X1319" s="316" t="s">
        <v>965</v>
      </c>
    </row>
    <row r="1320" spans="1:24">
      <c r="A1320" s="320" t="s">
        <v>875</v>
      </c>
      <c r="B1320" s="320" t="s">
        <v>867</v>
      </c>
      <c r="C1320" s="320" t="s">
        <v>504</v>
      </c>
      <c r="D1320" s="320" t="s">
        <v>484</v>
      </c>
      <c r="E1320" s="320">
        <v>0.69899999999999995</v>
      </c>
      <c r="F1320" s="320" t="s">
        <v>1171</v>
      </c>
      <c r="G1320" s="320" t="s">
        <v>1172</v>
      </c>
      <c r="H1320" s="320" t="s">
        <v>492</v>
      </c>
      <c r="I1320" s="321">
        <v>99.8</v>
      </c>
      <c r="J1320" s="320">
        <v>2011</v>
      </c>
      <c r="K1320" s="320" t="s">
        <v>545</v>
      </c>
      <c r="L1320" s="316">
        <f t="shared" si="35"/>
        <v>1319</v>
      </c>
      <c r="V1320" s="316" t="str">
        <f t="shared" si="34"/>
        <v xml:space="preserve"> </v>
      </c>
      <c r="X1320" s="316" t="s">
        <v>965</v>
      </c>
    </row>
    <row r="1321" spans="1:24">
      <c r="A1321" s="320" t="s">
        <v>1169</v>
      </c>
      <c r="B1321" s="320" t="s">
        <v>1170</v>
      </c>
      <c r="C1321" s="320" t="s">
        <v>853</v>
      </c>
      <c r="D1321" s="320" t="s">
        <v>496</v>
      </c>
      <c r="E1321" s="320">
        <v>0.81799999999999995</v>
      </c>
      <c r="F1321" s="320" t="s">
        <v>1171</v>
      </c>
      <c r="G1321" s="320" t="s">
        <v>1172</v>
      </c>
      <c r="H1321" s="320" t="s">
        <v>492</v>
      </c>
      <c r="I1321" s="321">
        <v>100</v>
      </c>
      <c r="J1321" s="320">
        <v>2011</v>
      </c>
      <c r="K1321" s="320" t="s">
        <v>545</v>
      </c>
      <c r="L1321" s="316">
        <f t="shared" si="35"/>
        <v>1320</v>
      </c>
      <c r="V1321" s="316" t="str">
        <f t="shared" si="34"/>
        <v xml:space="preserve"> </v>
      </c>
      <c r="X1321" s="316" t="s">
        <v>965</v>
      </c>
    </row>
    <row r="1322" spans="1:24">
      <c r="A1322" s="320" t="s">
        <v>1025</v>
      </c>
      <c r="B1322" s="320" t="s">
        <v>1025</v>
      </c>
      <c r="C1322" s="320" t="s">
        <v>579</v>
      </c>
      <c r="D1322" s="320" t="s">
        <v>491</v>
      </c>
      <c r="E1322" s="320">
        <v>0.89500000000000002</v>
      </c>
      <c r="F1322" s="320" t="s">
        <v>1171</v>
      </c>
      <c r="G1322" s="320" t="s">
        <v>1172</v>
      </c>
      <c r="H1322" s="320" t="s">
        <v>492</v>
      </c>
      <c r="I1322" s="321">
        <v>100</v>
      </c>
      <c r="J1322" s="320">
        <v>2011</v>
      </c>
      <c r="K1322" s="320" t="s">
        <v>545</v>
      </c>
      <c r="L1322" s="316">
        <f t="shared" si="35"/>
        <v>1321</v>
      </c>
      <c r="V1322" s="316" t="str">
        <f t="shared" si="34"/>
        <v xml:space="preserve"> </v>
      </c>
      <c r="X1322" s="316" t="s">
        <v>965</v>
      </c>
    </row>
    <row r="1323" spans="1:24">
      <c r="A1323" s="320" t="s">
        <v>508</v>
      </c>
      <c r="B1323" s="320" t="s">
        <v>509</v>
      </c>
      <c r="C1323" s="320" t="s">
        <v>510</v>
      </c>
      <c r="D1323" s="320" t="s">
        <v>484</v>
      </c>
      <c r="E1323" s="320">
        <v>0.93700000000000006</v>
      </c>
      <c r="F1323" s="320" t="s">
        <v>162</v>
      </c>
      <c r="G1323" s="320" t="s">
        <v>1173</v>
      </c>
      <c r="H1323" s="320" t="s">
        <v>1174</v>
      </c>
      <c r="I1323" s="321">
        <v>100</v>
      </c>
      <c r="J1323" s="320" t="s">
        <v>487</v>
      </c>
      <c r="K1323" s="320" t="s">
        <v>488</v>
      </c>
      <c r="L1323" s="316">
        <f t="shared" si="35"/>
        <v>1322</v>
      </c>
      <c r="V1323" s="316" t="str">
        <f t="shared" si="34"/>
        <v xml:space="preserve"> </v>
      </c>
      <c r="X1323" s="316" t="s">
        <v>965</v>
      </c>
    </row>
    <row r="1324" spans="1:24">
      <c r="A1324" s="320" t="s">
        <v>1069</v>
      </c>
      <c r="B1324" s="320" t="s">
        <v>1070</v>
      </c>
      <c r="C1324" s="320" t="s">
        <v>495</v>
      </c>
      <c r="D1324" s="320" t="s">
        <v>518</v>
      </c>
      <c r="E1324" s="320">
        <v>0.374</v>
      </c>
      <c r="F1324" s="320" t="s">
        <v>162</v>
      </c>
      <c r="G1324" s="320" t="s">
        <v>1173</v>
      </c>
      <c r="H1324" s="320" t="s">
        <v>1174</v>
      </c>
      <c r="I1324" s="321">
        <v>22.014253400000001</v>
      </c>
      <c r="J1324" s="320" t="s">
        <v>487</v>
      </c>
      <c r="K1324" s="320" t="s">
        <v>488</v>
      </c>
      <c r="L1324" s="316">
        <f t="shared" si="35"/>
        <v>1323</v>
      </c>
      <c r="V1324" s="316" t="str">
        <f t="shared" si="34"/>
        <v xml:space="preserve"> </v>
      </c>
      <c r="X1324" s="316" t="s">
        <v>965</v>
      </c>
    </row>
    <row r="1325" spans="1:24">
      <c r="A1325" s="320" t="s">
        <v>565</v>
      </c>
      <c r="B1325" s="320" t="s">
        <v>566</v>
      </c>
      <c r="C1325" s="320" t="s">
        <v>542</v>
      </c>
      <c r="D1325" s="320" t="s">
        <v>491</v>
      </c>
      <c r="E1325" s="320">
        <v>0.47099999999999997</v>
      </c>
      <c r="F1325" s="320" t="s">
        <v>162</v>
      </c>
      <c r="G1325" s="320" t="s">
        <v>1173</v>
      </c>
      <c r="H1325" s="320" t="s">
        <v>1174</v>
      </c>
      <c r="I1325" s="321">
        <v>41.048939099999998</v>
      </c>
      <c r="J1325" s="320" t="s">
        <v>487</v>
      </c>
      <c r="K1325" s="320" t="s">
        <v>488</v>
      </c>
      <c r="L1325" s="316">
        <f t="shared" si="35"/>
        <v>1324</v>
      </c>
      <c r="V1325" s="316" t="str">
        <f t="shared" si="34"/>
        <v xml:space="preserve"> </v>
      </c>
      <c r="X1325" s="316" t="s">
        <v>965</v>
      </c>
    </row>
    <row r="1326" spans="1:24">
      <c r="A1326" s="320" t="s">
        <v>553</v>
      </c>
      <c r="B1326" s="320" t="s">
        <v>554</v>
      </c>
      <c r="C1326" s="320" t="s">
        <v>542</v>
      </c>
      <c r="D1326" s="320" t="s">
        <v>491</v>
      </c>
      <c r="E1326" s="320">
        <v>0.32700000000000001</v>
      </c>
      <c r="F1326" s="320" t="s">
        <v>162</v>
      </c>
      <c r="G1326" s="320" t="s">
        <v>1173</v>
      </c>
      <c r="H1326" s="320" t="s">
        <v>1174</v>
      </c>
      <c r="I1326" s="321">
        <v>48.327914500000006</v>
      </c>
      <c r="J1326" s="320" t="s">
        <v>487</v>
      </c>
      <c r="K1326" s="320" t="s">
        <v>488</v>
      </c>
      <c r="L1326" s="316">
        <f t="shared" si="35"/>
        <v>1325</v>
      </c>
      <c r="V1326" s="316" t="str">
        <f t="shared" si="34"/>
        <v xml:space="preserve"> </v>
      </c>
      <c r="X1326" s="316" t="s">
        <v>965</v>
      </c>
    </row>
    <row r="1327" spans="1:24">
      <c r="A1327" s="320" t="s">
        <v>681</v>
      </c>
      <c r="B1327" s="320" t="s">
        <v>679</v>
      </c>
      <c r="C1327" s="320" t="s">
        <v>579</v>
      </c>
      <c r="D1327" s="320" t="s">
        <v>491</v>
      </c>
      <c r="E1327" s="320">
        <v>0.61699999999999999</v>
      </c>
      <c r="F1327" s="320" t="s">
        <v>162</v>
      </c>
      <c r="G1327" s="320" t="s">
        <v>1173</v>
      </c>
      <c r="H1327" s="320" t="s">
        <v>1174</v>
      </c>
      <c r="I1327" s="321">
        <v>52.623688199999997</v>
      </c>
      <c r="J1327" s="320" t="s">
        <v>487</v>
      </c>
      <c r="K1327" s="320" t="s">
        <v>488</v>
      </c>
      <c r="L1327" s="316">
        <f t="shared" si="35"/>
        <v>1326</v>
      </c>
      <c r="V1327" s="316" t="str">
        <f t="shared" si="34"/>
        <v xml:space="preserve"> </v>
      </c>
      <c r="X1327" s="316" t="s">
        <v>965</v>
      </c>
    </row>
    <row r="1328" spans="1:24">
      <c r="A1328" s="320" t="s">
        <v>669</v>
      </c>
      <c r="B1328" s="320" t="s">
        <v>670</v>
      </c>
      <c r="C1328" s="320" t="s">
        <v>525</v>
      </c>
      <c r="D1328" s="320" t="s">
        <v>518</v>
      </c>
      <c r="E1328" s="320">
        <v>0.622</v>
      </c>
      <c r="F1328" s="320" t="s">
        <v>162</v>
      </c>
      <c r="G1328" s="320" t="s">
        <v>1173</v>
      </c>
      <c r="H1328" s="320" t="s">
        <v>1174</v>
      </c>
      <c r="I1328" s="321">
        <v>58.970831000000004</v>
      </c>
      <c r="J1328" s="320" t="s">
        <v>487</v>
      </c>
      <c r="K1328" s="320" t="s">
        <v>488</v>
      </c>
      <c r="L1328" s="316">
        <f t="shared" si="35"/>
        <v>1327</v>
      </c>
      <c r="V1328" s="316" t="str">
        <f t="shared" si="34"/>
        <v xml:space="preserve"> </v>
      </c>
      <c r="X1328" s="316" t="s">
        <v>965</v>
      </c>
    </row>
    <row r="1329" spans="1:24">
      <c r="A1329" s="320" t="s">
        <v>825</v>
      </c>
      <c r="B1329" s="320" t="s">
        <v>509</v>
      </c>
      <c r="C1329" s="320" t="s">
        <v>510</v>
      </c>
      <c r="D1329" s="320" t="s">
        <v>694</v>
      </c>
      <c r="E1329" s="320">
        <v>0.93700000000000006</v>
      </c>
      <c r="F1329" s="320" t="s">
        <v>162</v>
      </c>
      <c r="G1329" s="320" t="s">
        <v>1173</v>
      </c>
      <c r="H1329" s="320" t="s">
        <v>1174</v>
      </c>
      <c r="I1329" s="321">
        <v>68.437500299999996</v>
      </c>
      <c r="J1329" s="320" t="s">
        <v>487</v>
      </c>
      <c r="K1329" s="320" t="s">
        <v>488</v>
      </c>
      <c r="L1329" s="316">
        <f t="shared" si="35"/>
        <v>1328</v>
      </c>
      <c r="V1329" s="316" t="str">
        <f t="shared" si="34"/>
        <v xml:space="preserve"> </v>
      </c>
      <c r="X1329" s="316" t="s">
        <v>965</v>
      </c>
    </row>
    <row r="1330" spans="1:24">
      <c r="A1330" s="320" t="s">
        <v>570</v>
      </c>
      <c r="B1330" s="320" t="s">
        <v>571</v>
      </c>
      <c r="C1330" s="320" t="s">
        <v>542</v>
      </c>
      <c r="D1330" s="320" t="s">
        <v>514</v>
      </c>
      <c r="E1330" s="320">
        <v>0.51900000000000002</v>
      </c>
      <c r="F1330" s="320" t="s">
        <v>162</v>
      </c>
      <c r="G1330" s="320" t="s">
        <v>1173</v>
      </c>
      <c r="H1330" s="320" t="s">
        <v>1174</v>
      </c>
      <c r="I1330" s="321">
        <v>71.220240099999998</v>
      </c>
      <c r="J1330" s="320" t="s">
        <v>487</v>
      </c>
      <c r="K1330" s="320" t="s">
        <v>488</v>
      </c>
      <c r="L1330" s="316">
        <f t="shared" si="35"/>
        <v>1329</v>
      </c>
      <c r="V1330" s="316" t="str">
        <f t="shared" si="34"/>
        <v xml:space="preserve"> </v>
      </c>
      <c r="X1330" s="316" t="s">
        <v>965</v>
      </c>
    </row>
    <row r="1331" spans="1:24">
      <c r="A1331" s="320" t="s">
        <v>629</v>
      </c>
      <c r="B1331" s="320" t="s">
        <v>627</v>
      </c>
      <c r="C1331" s="320" t="s">
        <v>589</v>
      </c>
      <c r="D1331" s="320" t="s">
        <v>514</v>
      </c>
      <c r="E1331" s="320">
        <v>0.89300000000000002</v>
      </c>
      <c r="F1331" s="320" t="s">
        <v>162</v>
      </c>
      <c r="G1331" s="320" t="s">
        <v>1173</v>
      </c>
      <c r="H1331" s="320" t="s">
        <v>1174</v>
      </c>
      <c r="I1331" s="321">
        <v>73.8499999</v>
      </c>
      <c r="J1331" s="320" t="s">
        <v>487</v>
      </c>
      <c r="K1331" s="320" t="s">
        <v>488</v>
      </c>
      <c r="L1331" s="316">
        <f t="shared" si="35"/>
        <v>1330</v>
      </c>
      <c r="V1331" s="316" t="str">
        <f t="shared" si="34"/>
        <v xml:space="preserve"> </v>
      </c>
      <c r="X1331" s="316" t="s">
        <v>965</v>
      </c>
    </row>
    <row r="1332" spans="1:24">
      <c r="A1332" s="320" t="s">
        <v>1019</v>
      </c>
      <c r="B1332" s="320" t="s">
        <v>1020</v>
      </c>
      <c r="C1332" s="320" t="s">
        <v>853</v>
      </c>
      <c r="D1332" s="320" t="s">
        <v>496</v>
      </c>
      <c r="E1332" s="320">
        <v>0.66200000000000003</v>
      </c>
      <c r="F1332" s="320" t="s">
        <v>162</v>
      </c>
      <c r="G1332" s="320" t="s">
        <v>1173</v>
      </c>
      <c r="H1332" s="320" t="s">
        <v>1174</v>
      </c>
      <c r="I1332" s="321">
        <v>79.648148599999999</v>
      </c>
      <c r="J1332" s="320" t="s">
        <v>487</v>
      </c>
      <c r="K1332" s="320" t="s">
        <v>488</v>
      </c>
      <c r="L1332" s="316">
        <f t="shared" si="35"/>
        <v>1331</v>
      </c>
      <c r="V1332" s="316" t="str">
        <f t="shared" si="34"/>
        <v xml:space="preserve"> </v>
      </c>
      <c r="X1332" s="316" t="s">
        <v>965</v>
      </c>
    </row>
    <row r="1333" spans="1:24">
      <c r="A1333" s="320" t="s">
        <v>500</v>
      </c>
      <c r="B1333" s="320" t="s">
        <v>482</v>
      </c>
      <c r="C1333" s="320" t="s">
        <v>483</v>
      </c>
      <c r="D1333" s="320" t="s">
        <v>484</v>
      </c>
      <c r="E1333" s="320">
        <v>0.73</v>
      </c>
      <c r="F1333" s="320" t="s">
        <v>162</v>
      </c>
      <c r="G1333" s="320" t="s">
        <v>1173</v>
      </c>
      <c r="H1333" s="320" t="s">
        <v>1174</v>
      </c>
      <c r="I1333" s="321">
        <v>82.961132300000003</v>
      </c>
      <c r="J1333" s="320" t="s">
        <v>487</v>
      </c>
      <c r="K1333" s="320" t="s">
        <v>488</v>
      </c>
      <c r="L1333" s="316">
        <f t="shared" si="35"/>
        <v>1332</v>
      </c>
      <c r="V1333" s="316" t="str">
        <f t="shared" si="34"/>
        <v xml:space="preserve"> </v>
      </c>
      <c r="X1333" s="316" t="s">
        <v>965</v>
      </c>
    </row>
    <row r="1334" spans="1:24">
      <c r="A1334" s="320" t="s">
        <v>538</v>
      </c>
      <c r="B1334" s="320" t="s">
        <v>503</v>
      </c>
      <c r="C1334" s="320" t="s">
        <v>504</v>
      </c>
      <c r="D1334" s="320" t="s">
        <v>484</v>
      </c>
      <c r="E1334" s="320">
        <v>0.90900000000000003</v>
      </c>
      <c r="F1334" s="320" t="s">
        <v>162</v>
      </c>
      <c r="G1334" s="320" t="s">
        <v>1173</v>
      </c>
      <c r="H1334" s="320" t="s">
        <v>1174</v>
      </c>
      <c r="I1334" s="321">
        <v>83.844624800000005</v>
      </c>
      <c r="J1334" s="320" t="s">
        <v>487</v>
      </c>
      <c r="K1334" s="320" t="s">
        <v>488</v>
      </c>
      <c r="L1334" s="316">
        <f t="shared" si="35"/>
        <v>1333</v>
      </c>
      <c r="V1334" s="316" t="str">
        <f t="shared" si="34"/>
        <v xml:space="preserve"> </v>
      </c>
      <c r="X1334" s="316" t="s">
        <v>965</v>
      </c>
    </row>
    <row r="1335" spans="1:24">
      <c r="A1335" s="320" t="s">
        <v>498</v>
      </c>
      <c r="B1335" s="320" t="s">
        <v>482</v>
      </c>
      <c r="C1335" s="320" t="s">
        <v>483</v>
      </c>
      <c r="D1335" s="320" t="s">
        <v>484</v>
      </c>
      <c r="E1335" s="320">
        <v>0.73</v>
      </c>
      <c r="F1335" s="320" t="s">
        <v>162</v>
      </c>
      <c r="G1335" s="320" t="s">
        <v>1173</v>
      </c>
      <c r="H1335" s="320" t="s">
        <v>1174</v>
      </c>
      <c r="I1335" s="321">
        <v>83.974177800000007</v>
      </c>
      <c r="J1335" s="320" t="s">
        <v>487</v>
      </c>
      <c r="K1335" s="320" t="s">
        <v>488</v>
      </c>
      <c r="L1335" s="316">
        <f t="shared" si="35"/>
        <v>1334</v>
      </c>
      <c r="V1335" s="316" t="str">
        <f t="shared" si="34"/>
        <v xml:space="preserve"> </v>
      </c>
      <c r="X1335" s="316" t="s">
        <v>965</v>
      </c>
    </row>
    <row r="1336" spans="1:24">
      <c r="A1336" s="320" t="s">
        <v>490</v>
      </c>
      <c r="B1336" s="320" t="s">
        <v>482</v>
      </c>
      <c r="C1336" s="320" t="s">
        <v>483</v>
      </c>
      <c r="D1336" s="320" t="s">
        <v>491</v>
      </c>
      <c r="E1336" s="320">
        <v>0.73</v>
      </c>
      <c r="F1336" s="320" t="s">
        <v>162</v>
      </c>
      <c r="G1336" s="320" t="s">
        <v>1173</v>
      </c>
      <c r="H1336" s="320" t="s">
        <v>1174</v>
      </c>
      <c r="I1336" s="321">
        <v>86.069960999999992</v>
      </c>
      <c r="J1336" s="320" t="s">
        <v>487</v>
      </c>
      <c r="K1336" s="320" t="s">
        <v>488</v>
      </c>
      <c r="L1336" s="316">
        <f t="shared" si="35"/>
        <v>1335</v>
      </c>
      <c r="V1336" s="316" t="str">
        <f t="shared" si="34"/>
        <v xml:space="preserve"> </v>
      </c>
      <c r="X1336" s="316" t="s">
        <v>965</v>
      </c>
    </row>
    <row r="1337" spans="1:24">
      <c r="A1337" s="320" t="s">
        <v>529</v>
      </c>
      <c r="B1337" s="320" t="s">
        <v>530</v>
      </c>
      <c r="C1337" s="320" t="s">
        <v>525</v>
      </c>
      <c r="D1337" s="320" t="s">
        <v>514</v>
      </c>
      <c r="E1337" s="320">
        <v>0.74</v>
      </c>
      <c r="F1337" s="320" t="s">
        <v>162</v>
      </c>
      <c r="G1337" s="320" t="s">
        <v>1173</v>
      </c>
      <c r="H1337" s="320" t="s">
        <v>1174</v>
      </c>
      <c r="I1337" s="321">
        <v>87.088388199999997</v>
      </c>
      <c r="J1337" s="320" t="s">
        <v>487</v>
      </c>
      <c r="K1337" s="320" t="s">
        <v>488</v>
      </c>
      <c r="L1337" s="316">
        <f t="shared" si="35"/>
        <v>1336</v>
      </c>
      <c r="V1337" s="316" t="str">
        <f t="shared" si="34"/>
        <v xml:space="preserve"> </v>
      </c>
      <c r="X1337" s="316" t="s">
        <v>965</v>
      </c>
    </row>
    <row r="1338" spans="1:24">
      <c r="A1338" s="320" t="s">
        <v>535</v>
      </c>
      <c r="B1338" s="320" t="s">
        <v>503</v>
      </c>
      <c r="C1338" s="320" t="s">
        <v>504</v>
      </c>
      <c r="D1338" s="320" t="s">
        <v>518</v>
      </c>
      <c r="E1338" s="320">
        <v>0.90900000000000003</v>
      </c>
      <c r="F1338" s="320" t="s">
        <v>162</v>
      </c>
      <c r="G1338" s="320" t="s">
        <v>1173</v>
      </c>
      <c r="H1338" s="320" t="s">
        <v>1174</v>
      </c>
      <c r="I1338" s="321">
        <v>87.579158800000002</v>
      </c>
      <c r="J1338" s="320" t="s">
        <v>487</v>
      </c>
      <c r="K1338" s="320" t="s">
        <v>488</v>
      </c>
      <c r="L1338" s="316">
        <f t="shared" si="35"/>
        <v>1337</v>
      </c>
      <c r="V1338" s="316" t="str">
        <f t="shared" si="34"/>
        <v xml:space="preserve"> </v>
      </c>
      <c r="X1338" s="316" t="s">
        <v>965</v>
      </c>
    </row>
    <row r="1339" spans="1:24">
      <c r="A1339" s="320" t="s">
        <v>638</v>
      </c>
      <c r="B1339" s="320" t="s">
        <v>482</v>
      </c>
      <c r="C1339" s="320" t="s">
        <v>483</v>
      </c>
      <c r="D1339" s="320" t="s">
        <v>514</v>
      </c>
      <c r="E1339" s="320">
        <v>0.73</v>
      </c>
      <c r="F1339" s="320" t="s">
        <v>162</v>
      </c>
      <c r="G1339" s="320" t="s">
        <v>1173</v>
      </c>
      <c r="H1339" s="320" t="s">
        <v>1174</v>
      </c>
      <c r="I1339" s="321">
        <v>88.668303600000002</v>
      </c>
      <c r="J1339" s="320" t="s">
        <v>487</v>
      </c>
      <c r="K1339" s="320" t="s">
        <v>488</v>
      </c>
      <c r="L1339" s="316">
        <f t="shared" si="35"/>
        <v>1338</v>
      </c>
      <c r="V1339" s="316" t="str">
        <f t="shared" ref="V1339:V1402" si="36">IF(H1339=$V$1,I1339," ")</f>
        <v xml:space="preserve"> </v>
      </c>
      <c r="X1339" s="316" t="s">
        <v>965</v>
      </c>
    </row>
    <row r="1340" spans="1:24">
      <c r="A1340" s="320" t="s">
        <v>523</v>
      </c>
      <c r="B1340" s="320" t="s">
        <v>524</v>
      </c>
      <c r="C1340" s="320" t="s">
        <v>525</v>
      </c>
      <c r="D1340" s="320" t="s">
        <v>514</v>
      </c>
      <c r="E1340" s="320">
        <v>0.71399999999999997</v>
      </c>
      <c r="F1340" s="320" t="s">
        <v>162</v>
      </c>
      <c r="G1340" s="320" t="s">
        <v>1173</v>
      </c>
      <c r="H1340" s="320" t="s">
        <v>1174</v>
      </c>
      <c r="I1340" s="321">
        <v>88.761238800000001</v>
      </c>
      <c r="J1340" s="320" t="s">
        <v>487</v>
      </c>
      <c r="K1340" s="320" t="s">
        <v>488</v>
      </c>
      <c r="L1340" s="316">
        <f t="shared" si="35"/>
        <v>1339</v>
      </c>
      <c r="V1340" s="316" t="str">
        <f t="shared" si="36"/>
        <v xml:space="preserve"> </v>
      </c>
      <c r="X1340" s="316" t="s">
        <v>965</v>
      </c>
    </row>
    <row r="1341" spans="1:24">
      <c r="A1341" s="320" t="s">
        <v>520</v>
      </c>
      <c r="B1341" s="320" t="s">
        <v>494</v>
      </c>
      <c r="C1341" s="320" t="s">
        <v>495</v>
      </c>
      <c r="D1341" s="320" t="s">
        <v>521</v>
      </c>
      <c r="E1341" s="320">
        <v>0.51500000000000001</v>
      </c>
      <c r="F1341" s="320" t="s">
        <v>162</v>
      </c>
      <c r="G1341" s="320" t="s">
        <v>1173</v>
      </c>
      <c r="H1341" s="320" t="s">
        <v>1174</v>
      </c>
      <c r="I1341" s="321">
        <v>89.020129800000007</v>
      </c>
      <c r="J1341" s="320" t="s">
        <v>487</v>
      </c>
      <c r="K1341" s="320" t="s">
        <v>488</v>
      </c>
      <c r="L1341" s="316">
        <f t="shared" si="35"/>
        <v>1340</v>
      </c>
      <c r="V1341" s="316" t="str">
        <f t="shared" si="36"/>
        <v xml:space="preserve"> </v>
      </c>
      <c r="X1341" s="316" t="s">
        <v>965</v>
      </c>
    </row>
    <row r="1342" spans="1:24">
      <c r="A1342" s="320" t="s">
        <v>493</v>
      </c>
      <c r="B1342" s="320" t="s">
        <v>494</v>
      </c>
      <c r="C1342" s="320" t="s">
        <v>495</v>
      </c>
      <c r="D1342" s="320" t="s">
        <v>496</v>
      </c>
      <c r="E1342" s="320">
        <v>0.51500000000000001</v>
      </c>
      <c r="F1342" s="320" t="s">
        <v>162</v>
      </c>
      <c r="G1342" s="320" t="s">
        <v>1173</v>
      </c>
      <c r="H1342" s="320" t="s">
        <v>1174</v>
      </c>
      <c r="I1342" s="321">
        <v>89.999460299999996</v>
      </c>
      <c r="J1342" s="320" t="s">
        <v>487</v>
      </c>
      <c r="K1342" s="320" t="s">
        <v>488</v>
      </c>
      <c r="L1342" s="316">
        <f t="shared" si="35"/>
        <v>1341</v>
      </c>
      <c r="V1342" s="316" t="str">
        <f t="shared" si="36"/>
        <v xml:space="preserve"> </v>
      </c>
      <c r="X1342" s="316" t="s">
        <v>965</v>
      </c>
    </row>
    <row r="1343" spans="1:24">
      <c r="A1343" s="320" t="s">
        <v>739</v>
      </c>
      <c r="B1343" s="320" t="s">
        <v>740</v>
      </c>
      <c r="C1343" s="320" t="s">
        <v>525</v>
      </c>
      <c r="D1343" s="320" t="s">
        <v>518</v>
      </c>
      <c r="E1343" s="320">
        <v>0.81799999999999995</v>
      </c>
      <c r="F1343" s="320" t="s">
        <v>162</v>
      </c>
      <c r="G1343" s="320" t="s">
        <v>1173</v>
      </c>
      <c r="H1343" s="320" t="s">
        <v>1174</v>
      </c>
      <c r="I1343" s="321">
        <v>90.306122399999992</v>
      </c>
      <c r="J1343" s="320" t="s">
        <v>487</v>
      </c>
      <c r="K1343" s="320" t="s">
        <v>488</v>
      </c>
      <c r="L1343" s="316">
        <f t="shared" si="35"/>
        <v>1342</v>
      </c>
      <c r="V1343" s="316" t="str">
        <f t="shared" si="36"/>
        <v xml:space="preserve"> </v>
      </c>
      <c r="X1343" s="316" t="s">
        <v>965</v>
      </c>
    </row>
    <row r="1344" spans="1:24">
      <c r="A1344" s="320" t="s">
        <v>517</v>
      </c>
      <c r="B1344" s="320" t="s">
        <v>503</v>
      </c>
      <c r="C1344" s="320" t="s">
        <v>504</v>
      </c>
      <c r="D1344" s="320" t="s">
        <v>518</v>
      </c>
      <c r="E1344" s="320">
        <v>0.90900000000000003</v>
      </c>
      <c r="F1344" s="320" t="s">
        <v>162</v>
      </c>
      <c r="G1344" s="320" t="s">
        <v>1173</v>
      </c>
      <c r="H1344" s="320" t="s">
        <v>1174</v>
      </c>
      <c r="I1344" s="321">
        <v>92.185745400000002</v>
      </c>
      <c r="J1344" s="320" t="s">
        <v>487</v>
      </c>
      <c r="K1344" s="320" t="s">
        <v>488</v>
      </c>
      <c r="L1344" s="316">
        <f t="shared" si="35"/>
        <v>1343</v>
      </c>
      <c r="V1344" s="316" t="str">
        <f t="shared" si="36"/>
        <v xml:space="preserve"> </v>
      </c>
      <c r="X1344" s="316" t="s">
        <v>965</v>
      </c>
    </row>
    <row r="1345" spans="1:24">
      <c r="A1345" s="320" t="s">
        <v>512</v>
      </c>
      <c r="B1345" s="320" t="s">
        <v>513</v>
      </c>
      <c r="C1345" s="320" t="s">
        <v>510</v>
      </c>
      <c r="D1345" s="320" t="s">
        <v>514</v>
      </c>
      <c r="E1345" s="320">
        <v>0.91100000000000003</v>
      </c>
      <c r="F1345" s="320" t="s">
        <v>162</v>
      </c>
      <c r="G1345" s="320" t="s">
        <v>1173</v>
      </c>
      <c r="H1345" s="320" t="s">
        <v>1174</v>
      </c>
      <c r="I1345" s="321">
        <v>93.75</v>
      </c>
      <c r="J1345" s="320" t="s">
        <v>487</v>
      </c>
      <c r="K1345" s="320" t="s">
        <v>488</v>
      </c>
      <c r="L1345" s="316">
        <f t="shared" si="35"/>
        <v>1344</v>
      </c>
      <c r="V1345" s="316" t="str">
        <f t="shared" si="36"/>
        <v xml:space="preserve"> </v>
      </c>
      <c r="X1345" s="316" t="s">
        <v>965</v>
      </c>
    </row>
    <row r="1346" spans="1:24">
      <c r="A1346" s="320" t="s">
        <v>1127</v>
      </c>
      <c r="B1346" s="320" t="s">
        <v>1128</v>
      </c>
      <c r="C1346" s="320" t="s">
        <v>589</v>
      </c>
      <c r="D1346" s="320" t="s">
        <v>514</v>
      </c>
      <c r="E1346" s="320">
        <v>0.84</v>
      </c>
      <c r="F1346" s="320" t="s">
        <v>162</v>
      </c>
      <c r="G1346" s="320" t="s">
        <v>1173</v>
      </c>
      <c r="H1346" s="320" t="s">
        <v>1174</v>
      </c>
      <c r="I1346" s="321">
        <v>94.810034899999991</v>
      </c>
      <c r="J1346" s="320" t="s">
        <v>487</v>
      </c>
      <c r="K1346" s="320" t="s">
        <v>488</v>
      </c>
      <c r="L1346" s="316">
        <f t="shared" si="35"/>
        <v>1345</v>
      </c>
      <c r="V1346" s="316" t="str">
        <f t="shared" si="36"/>
        <v xml:space="preserve"> </v>
      </c>
      <c r="X1346" s="316" t="s">
        <v>965</v>
      </c>
    </row>
    <row r="1347" spans="1:24">
      <c r="A1347" s="320" t="s">
        <v>481</v>
      </c>
      <c r="B1347" s="320" t="s">
        <v>482</v>
      </c>
      <c r="C1347" s="320" t="s">
        <v>483</v>
      </c>
      <c r="D1347" s="320" t="s">
        <v>484</v>
      </c>
      <c r="E1347" s="320">
        <v>0.73</v>
      </c>
      <c r="F1347" s="320" t="s">
        <v>162</v>
      </c>
      <c r="G1347" s="320" t="s">
        <v>1173</v>
      </c>
      <c r="H1347" s="320" t="s">
        <v>1174</v>
      </c>
      <c r="I1347" s="321">
        <v>95.339272199999996</v>
      </c>
      <c r="J1347" s="320" t="s">
        <v>487</v>
      </c>
      <c r="K1347" s="320" t="s">
        <v>488</v>
      </c>
      <c r="L1347" s="316">
        <f t="shared" ref="L1347:L1410" si="37">1+L1346</f>
        <v>1346</v>
      </c>
      <c r="V1347" s="316" t="str">
        <f t="shared" si="36"/>
        <v xml:space="preserve"> </v>
      </c>
      <c r="X1347" s="316" t="s">
        <v>965</v>
      </c>
    </row>
    <row r="1348" spans="1:24">
      <c r="A1348" s="320" t="s">
        <v>856</v>
      </c>
      <c r="B1348" s="320" t="s">
        <v>855</v>
      </c>
      <c r="C1348" s="320" t="s">
        <v>483</v>
      </c>
      <c r="D1348" s="320" t="s">
        <v>514</v>
      </c>
      <c r="E1348" s="320">
        <v>0.72399999999999998</v>
      </c>
      <c r="F1348" s="320" t="s">
        <v>162</v>
      </c>
      <c r="G1348" s="320" t="s">
        <v>1173</v>
      </c>
      <c r="H1348" s="320" t="s">
        <v>1174</v>
      </c>
      <c r="I1348" s="321">
        <v>95.586268399999994</v>
      </c>
      <c r="J1348" s="320" t="s">
        <v>487</v>
      </c>
      <c r="K1348" s="320" t="s">
        <v>488</v>
      </c>
      <c r="L1348" s="316">
        <f t="shared" si="37"/>
        <v>1347</v>
      </c>
      <c r="V1348" s="316" t="str">
        <f t="shared" si="36"/>
        <v xml:space="preserve"> </v>
      </c>
      <c r="X1348" s="316" t="s">
        <v>965</v>
      </c>
    </row>
    <row r="1349" spans="1:24">
      <c r="A1349" s="320" t="s">
        <v>506</v>
      </c>
      <c r="B1349" s="320" t="s">
        <v>503</v>
      </c>
      <c r="C1349" s="320" t="s">
        <v>504</v>
      </c>
      <c r="D1349" s="320" t="s">
        <v>484</v>
      </c>
      <c r="E1349" s="320">
        <v>0.90900000000000003</v>
      </c>
      <c r="F1349" s="320" t="s">
        <v>162</v>
      </c>
      <c r="G1349" s="320" t="s">
        <v>1173</v>
      </c>
      <c r="H1349" s="320" t="s">
        <v>1174</v>
      </c>
      <c r="I1349" s="321">
        <v>97.587778499999999</v>
      </c>
      <c r="J1349" s="320" t="s">
        <v>487</v>
      </c>
      <c r="K1349" s="320" t="s">
        <v>488</v>
      </c>
      <c r="L1349" s="316">
        <f t="shared" si="37"/>
        <v>1348</v>
      </c>
      <c r="V1349" s="316" t="str">
        <f t="shared" si="36"/>
        <v xml:space="preserve"> </v>
      </c>
      <c r="X1349" s="316" t="s">
        <v>965</v>
      </c>
    </row>
    <row r="1350" spans="1:24">
      <c r="A1350" s="320" t="s">
        <v>909</v>
      </c>
      <c r="B1350" s="320" t="s">
        <v>910</v>
      </c>
      <c r="C1350" s="320" t="s">
        <v>589</v>
      </c>
      <c r="D1350" s="320" t="s">
        <v>514</v>
      </c>
      <c r="E1350" s="320">
        <v>0.82099999999999995</v>
      </c>
      <c r="F1350" s="320" t="s">
        <v>162</v>
      </c>
      <c r="G1350" s="320" t="s">
        <v>1173</v>
      </c>
      <c r="H1350" s="320" t="s">
        <v>1174</v>
      </c>
      <c r="I1350" s="321">
        <v>99.246030099999999</v>
      </c>
      <c r="J1350" s="320" t="s">
        <v>487</v>
      </c>
      <c r="K1350" s="320" t="s">
        <v>488</v>
      </c>
      <c r="L1350" s="316">
        <f t="shared" si="37"/>
        <v>1349</v>
      </c>
      <c r="V1350" s="316" t="str">
        <f t="shared" si="36"/>
        <v xml:space="preserve"> </v>
      </c>
      <c r="X1350" s="316" t="s">
        <v>965</v>
      </c>
    </row>
    <row r="1351" spans="1:24">
      <c r="A1351" s="320" t="s">
        <v>532</v>
      </c>
      <c r="B1351" s="320" t="s">
        <v>503</v>
      </c>
      <c r="C1351" s="320" t="s">
        <v>504</v>
      </c>
      <c r="D1351" s="320" t="s">
        <v>518</v>
      </c>
      <c r="E1351" s="320">
        <v>0.90900000000000003</v>
      </c>
      <c r="F1351" s="320" t="s">
        <v>162</v>
      </c>
      <c r="G1351" s="320" t="s">
        <v>1173</v>
      </c>
      <c r="H1351" s="320" t="s">
        <v>1174</v>
      </c>
      <c r="I1351" s="321">
        <v>99.854337999999998</v>
      </c>
      <c r="J1351" s="320" t="s">
        <v>487</v>
      </c>
      <c r="K1351" s="320" t="s">
        <v>488</v>
      </c>
      <c r="L1351" s="316">
        <f t="shared" si="37"/>
        <v>1350</v>
      </c>
      <c r="V1351" s="316" t="str">
        <f t="shared" si="36"/>
        <v xml:space="preserve"> </v>
      </c>
      <c r="X1351" s="316" t="s">
        <v>965</v>
      </c>
    </row>
    <row r="1352" spans="1:24">
      <c r="A1352" s="320" t="s">
        <v>502</v>
      </c>
      <c r="B1352" s="320" t="s">
        <v>503</v>
      </c>
      <c r="C1352" s="320" t="s">
        <v>504</v>
      </c>
      <c r="D1352" s="320" t="s">
        <v>484</v>
      </c>
      <c r="E1352" s="320">
        <v>0.90900000000000003</v>
      </c>
      <c r="F1352" s="320" t="s">
        <v>162</v>
      </c>
      <c r="G1352" s="320" t="s">
        <v>1173</v>
      </c>
      <c r="H1352" s="320" t="s">
        <v>1174</v>
      </c>
      <c r="I1352" s="321">
        <v>99.910037700000004</v>
      </c>
      <c r="J1352" s="320" t="s">
        <v>487</v>
      </c>
      <c r="K1352" s="320" t="s">
        <v>488</v>
      </c>
      <c r="L1352" s="316">
        <f t="shared" si="37"/>
        <v>1351</v>
      </c>
      <c r="V1352" s="316" t="str">
        <f t="shared" si="36"/>
        <v xml:space="preserve"> </v>
      </c>
      <c r="X1352" s="316" t="s">
        <v>965</v>
      </c>
    </row>
    <row r="1353" spans="1:24">
      <c r="A1353" s="320" t="s">
        <v>912</v>
      </c>
      <c r="B1353" s="320" t="s">
        <v>913</v>
      </c>
      <c r="C1353" s="320" t="s">
        <v>525</v>
      </c>
      <c r="D1353" s="320" t="s">
        <v>518</v>
      </c>
      <c r="E1353" s="320">
        <v>0.78800000000000003</v>
      </c>
      <c r="F1353" s="320" t="s">
        <v>162</v>
      </c>
      <c r="G1353" s="320" t="s">
        <v>1173</v>
      </c>
      <c r="H1353" s="320" t="s">
        <v>1174</v>
      </c>
      <c r="I1353" s="321">
        <v>100</v>
      </c>
      <c r="J1353" s="320" t="s">
        <v>487</v>
      </c>
      <c r="K1353" s="320" t="s">
        <v>488</v>
      </c>
      <c r="L1353" s="316">
        <f t="shared" si="37"/>
        <v>1352</v>
      </c>
      <c r="V1353" s="316" t="str">
        <f t="shared" si="36"/>
        <v xml:space="preserve"> </v>
      </c>
      <c r="X1353" s="316" t="s">
        <v>965</v>
      </c>
    </row>
    <row r="1354" spans="1:24">
      <c r="A1354" s="320" t="s">
        <v>645</v>
      </c>
      <c r="B1354" s="320" t="s">
        <v>642</v>
      </c>
      <c r="C1354" s="320" t="s">
        <v>589</v>
      </c>
      <c r="D1354" s="320" t="s">
        <v>518</v>
      </c>
      <c r="E1354" s="320">
        <v>0.95499999999999996</v>
      </c>
      <c r="F1354" s="320" t="s">
        <v>162</v>
      </c>
      <c r="G1354" s="320" t="s">
        <v>1173</v>
      </c>
      <c r="H1354" s="320" t="s">
        <v>1174</v>
      </c>
      <c r="I1354" s="321">
        <v>100</v>
      </c>
      <c r="J1354" s="320" t="s">
        <v>487</v>
      </c>
      <c r="K1354" s="320" t="s">
        <v>488</v>
      </c>
      <c r="L1354" s="316">
        <f t="shared" si="37"/>
        <v>1353</v>
      </c>
      <c r="V1354" s="316" t="str">
        <f t="shared" si="36"/>
        <v xml:space="preserve"> </v>
      </c>
      <c r="X1354" s="316" t="s">
        <v>965</v>
      </c>
    </row>
    <row r="1355" spans="1:24">
      <c r="A1355" s="320" t="s">
        <v>527</v>
      </c>
      <c r="B1355" s="320" t="s">
        <v>503</v>
      </c>
      <c r="C1355" s="320" t="s">
        <v>504</v>
      </c>
      <c r="D1355" s="320" t="s">
        <v>518</v>
      </c>
      <c r="E1355" s="320">
        <v>0.90900000000000003</v>
      </c>
      <c r="F1355" s="320" t="s">
        <v>162</v>
      </c>
      <c r="G1355" s="320" t="s">
        <v>1173</v>
      </c>
      <c r="H1355" s="320" t="s">
        <v>1174</v>
      </c>
      <c r="I1355" s="321">
        <v>100</v>
      </c>
      <c r="J1355" s="320" t="s">
        <v>487</v>
      </c>
      <c r="K1355" s="320" t="s">
        <v>488</v>
      </c>
      <c r="L1355" s="316">
        <f t="shared" si="37"/>
        <v>1354</v>
      </c>
      <c r="V1355" s="316" t="str">
        <f t="shared" si="36"/>
        <v xml:space="preserve"> </v>
      </c>
      <c r="X1355" s="316" t="s">
        <v>965</v>
      </c>
    </row>
    <row r="1356" spans="1:24">
      <c r="A1356" s="320" t="s">
        <v>1471</v>
      </c>
      <c r="B1356" s="320" t="s">
        <v>1014</v>
      </c>
      <c r="C1356" s="320" t="s">
        <v>579</v>
      </c>
      <c r="D1356" s="320" t="s">
        <v>484</v>
      </c>
      <c r="E1356" s="320">
        <v>0.93799999999999994</v>
      </c>
      <c r="F1356" s="320" t="s">
        <v>162</v>
      </c>
      <c r="G1356" s="320" t="s">
        <v>1173</v>
      </c>
      <c r="H1356" s="320" t="s">
        <v>1174</v>
      </c>
      <c r="I1356" s="321">
        <v>100</v>
      </c>
      <c r="J1356" s="320" t="s">
        <v>487</v>
      </c>
      <c r="K1356" s="320" t="s">
        <v>488</v>
      </c>
      <c r="L1356" s="316">
        <f t="shared" si="37"/>
        <v>1355</v>
      </c>
      <c r="V1356" s="316" t="str">
        <f t="shared" si="36"/>
        <v xml:space="preserve"> </v>
      </c>
      <c r="X1356" s="316" t="s">
        <v>965</v>
      </c>
    </row>
    <row r="1357" spans="1:24">
      <c r="A1357" s="320" t="s">
        <v>534</v>
      </c>
      <c r="B1357" s="320" t="s">
        <v>530</v>
      </c>
      <c r="C1357" s="320" t="s">
        <v>525</v>
      </c>
      <c r="D1357" s="320" t="s">
        <v>514</v>
      </c>
      <c r="E1357" s="320">
        <v>0.74</v>
      </c>
      <c r="F1357" s="320" t="s">
        <v>162</v>
      </c>
      <c r="G1357" s="320" t="s">
        <v>1173</v>
      </c>
      <c r="H1357" s="320" t="s">
        <v>1174</v>
      </c>
      <c r="I1357" s="321">
        <v>100</v>
      </c>
      <c r="J1357" s="320" t="s">
        <v>487</v>
      </c>
      <c r="K1357" s="320" t="s">
        <v>488</v>
      </c>
      <c r="L1357" s="316">
        <f t="shared" si="37"/>
        <v>1356</v>
      </c>
      <c r="V1357" s="316" t="str">
        <f t="shared" si="36"/>
        <v xml:space="preserve"> </v>
      </c>
      <c r="X1357" s="316" t="s">
        <v>965</v>
      </c>
    </row>
    <row r="1358" spans="1:24">
      <c r="A1358" s="320" t="s">
        <v>681</v>
      </c>
      <c r="B1358" s="320" t="s">
        <v>679</v>
      </c>
      <c r="C1358" s="320" t="s">
        <v>579</v>
      </c>
      <c r="D1358" s="320" t="s">
        <v>491</v>
      </c>
      <c r="E1358" s="320">
        <v>0.61699999999999999</v>
      </c>
      <c r="F1358" s="320" t="s">
        <v>35</v>
      </c>
      <c r="G1358" s="320" t="s">
        <v>1175</v>
      </c>
      <c r="H1358" s="320" t="s">
        <v>546</v>
      </c>
      <c r="I1358" s="321">
        <v>1.2</v>
      </c>
      <c r="J1358" s="320">
        <v>2012</v>
      </c>
      <c r="K1358" s="320" t="s">
        <v>1176</v>
      </c>
      <c r="L1358" s="316">
        <f t="shared" si="37"/>
        <v>1357</v>
      </c>
      <c r="V1358" s="316" t="str">
        <f t="shared" si="36"/>
        <v xml:space="preserve"> </v>
      </c>
      <c r="X1358" s="316" t="s">
        <v>965</v>
      </c>
    </row>
    <row r="1359" spans="1:24">
      <c r="A1359" s="320" t="s">
        <v>649</v>
      </c>
      <c r="B1359" s="320" t="s">
        <v>650</v>
      </c>
      <c r="C1359" s="320" t="s">
        <v>579</v>
      </c>
      <c r="D1359" s="320" t="s">
        <v>491</v>
      </c>
      <c r="E1359" s="320">
        <v>0.65400000000000003</v>
      </c>
      <c r="F1359" s="320" t="s">
        <v>35</v>
      </c>
      <c r="G1359" s="320" t="s">
        <v>1175</v>
      </c>
      <c r="H1359" s="320" t="s">
        <v>546</v>
      </c>
      <c r="I1359" s="321">
        <v>2.4</v>
      </c>
      <c r="J1359" s="320">
        <v>2012</v>
      </c>
      <c r="K1359" s="320" t="s">
        <v>1176</v>
      </c>
      <c r="L1359" s="316">
        <f t="shared" si="37"/>
        <v>1358</v>
      </c>
      <c r="V1359" s="316" t="str">
        <f t="shared" si="36"/>
        <v xml:space="preserve"> </v>
      </c>
      <c r="X1359" s="316" t="s">
        <v>965</v>
      </c>
    </row>
    <row r="1360" spans="1:24">
      <c r="A1360" s="320" t="s">
        <v>705</v>
      </c>
      <c r="B1360" s="320" t="s">
        <v>689</v>
      </c>
      <c r="C1360" s="320" t="s">
        <v>495</v>
      </c>
      <c r="D1360" s="320" t="s">
        <v>491</v>
      </c>
      <c r="E1360" s="320">
        <v>0.55400000000000005</v>
      </c>
      <c r="F1360" s="320" t="s">
        <v>35</v>
      </c>
      <c r="G1360" s="320" t="s">
        <v>1175</v>
      </c>
      <c r="H1360" s="320" t="s">
        <v>546</v>
      </c>
      <c r="I1360" s="321">
        <v>4</v>
      </c>
      <c r="J1360" s="320" t="s">
        <v>1177</v>
      </c>
      <c r="K1360" s="320" t="s">
        <v>1176</v>
      </c>
      <c r="L1360" s="316">
        <f t="shared" si="37"/>
        <v>1359</v>
      </c>
      <c r="V1360" s="316" t="str">
        <f t="shared" si="36"/>
        <v xml:space="preserve"> </v>
      </c>
      <c r="X1360" s="316" t="s">
        <v>965</v>
      </c>
    </row>
    <row r="1361" spans="1:24">
      <c r="A1361" s="320" t="s">
        <v>870</v>
      </c>
      <c r="B1361" s="320" t="s">
        <v>867</v>
      </c>
      <c r="C1361" s="320" t="s">
        <v>504</v>
      </c>
      <c r="D1361" s="320" t="s">
        <v>484</v>
      </c>
      <c r="E1361" s="320">
        <v>0.69899999999999995</v>
      </c>
      <c r="F1361" s="320" t="s">
        <v>35</v>
      </c>
      <c r="G1361" s="320" t="s">
        <v>1175</v>
      </c>
      <c r="H1361" s="320" t="s">
        <v>546</v>
      </c>
      <c r="I1361" s="321">
        <v>6.3</v>
      </c>
      <c r="J1361" s="320">
        <v>2006</v>
      </c>
      <c r="K1361" s="320" t="s">
        <v>1176</v>
      </c>
      <c r="L1361" s="316">
        <f t="shared" si="37"/>
        <v>1360</v>
      </c>
      <c r="V1361" s="316" t="str">
        <f t="shared" si="36"/>
        <v xml:space="preserve"> </v>
      </c>
      <c r="X1361" s="316" t="s">
        <v>965</v>
      </c>
    </row>
    <row r="1362" spans="1:24">
      <c r="A1362" s="320" t="s">
        <v>680</v>
      </c>
      <c r="B1362" s="320" t="s">
        <v>679</v>
      </c>
      <c r="C1362" s="320" t="s">
        <v>579</v>
      </c>
      <c r="D1362" s="320" t="s">
        <v>484</v>
      </c>
      <c r="E1362" s="320">
        <v>0.61699999999999999</v>
      </c>
      <c r="F1362" s="320" t="s">
        <v>35</v>
      </c>
      <c r="G1362" s="320" t="s">
        <v>1175</v>
      </c>
      <c r="H1362" s="320" t="s">
        <v>546</v>
      </c>
      <c r="I1362" s="321">
        <v>6.9</v>
      </c>
      <c r="J1362" s="320">
        <v>2004</v>
      </c>
      <c r="K1362" s="320" t="s">
        <v>1176</v>
      </c>
      <c r="L1362" s="316">
        <f t="shared" si="37"/>
        <v>1361</v>
      </c>
      <c r="V1362" s="316" t="str">
        <f t="shared" si="36"/>
        <v xml:space="preserve"> </v>
      </c>
      <c r="X1362" s="316" t="s">
        <v>965</v>
      </c>
    </row>
    <row r="1363" spans="1:24">
      <c r="A1363" s="320" t="s">
        <v>871</v>
      </c>
      <c r="B1363" s="320" t="s">
        <v>867</v>
      </c>
      <c r="C1363" s="320" t="s">
        <v>504</v>
      </c>
      <c r="D1363" s="320" t="s">
        <v>514</v>
      </c>
      <c r="E1363" s="320">
        <v>0.69899999999999995</v>
      </c>
      <c r="F1363" s="320" t="s">
        <v>35</v>
      </c>
      <c r="G1363" s="320" t="s">
        <v>1175</v>
      </c>
      <c r="H1363" s="320" t="s">
        <v>546</v>
      </c>
      <c r="I1363" s="321">
        <v>10.77</v>
      </c>
      <c r="J1363" s="320">
        <v>2005</v>
      </c>
      <c r="K1363" s="320" t="s">
        <v>1176</v>
      </c>
      <c r="L1363" s="316">
        <f t="shared" si="37"/>
        <v>1362</v>
      </c>
      <c r="V1363" s="316" t="str">
        <f t="shared" si="36"/>
        <v xml:space="preserve"> </v>
      </c>
      <c r="X1363" s="316" t="s">
        <v>965</v>
      </c>
    </row>
    <row r="1364" spans="1:24">
      <c r="A1364" s="320" t="s">
        <v>1003</v>
      </c>
      <c r="B1364" s="320" t="s">
        <v>923</v>
      </c>
      <c r="C1364" s="320" t="s">
        <v>504</v>
      </c>
      <c r="D1364" s="320" t="s">
        <v>484</v>
      </c>
      <c r="E1364" s="320">
        <v>0.91200000000000003</v>
      </c>
      <c r="F1364" s="320" t="s">
        <v>35</v>
      </c>
      <c r="G1364" s="320" t="s">
        <v>1175</v>
      </c>
      <c r="H1364" s="320" t="s">
        <v>546</v>
      </c>
      <c r="I1364" s="321">
        <v>12</v>
      </c>
      <c r="J1364" s="320">
        <v>2008</v>
      </c>
      <c r="K1364" s="320" t="s">
        <v>1176</v>
      </c>
      <c r="L1364" s="316">
        <f t="shared" si="37"/>
        <v>1363</v>
      </c>
      <c r="V1364" s="316" t="str">
        <f t="shared" si="36"/>
        <v xml:space="preserve"> </v>
      </c>
      <c r="X1364" s="316" t="s">
        <v>965</v>
      </c>
    </row>
    <row r="1365" spans="1:24">
      <c r="A1365" s="320" t="s">
        <v>606</v>
      </c>
      <c r="B1365" s="320" t="s">
        <v>607</v>
      </c>
      <c r="C1365" s="320" t="s">
        <v>542</v>
      </c>
      <c r="D1365" s="320" t="s">
        <v>491</v>
      </c>
      <c r="E1365" s="320">
        <v>0.55800000000000005</v>
      </c>
      <c r="F1365" s="320" t="s">
        <v>35</v>
      </c>
      <c r="G1365" s="320" t="s">
        <v>1175</v>
      </c>
      <c r="H1365" s="320" t="s">
        <v>546</v>
      </c>
      <c r="I1365" s="321">
        <v>13</v>
      </c>
      <c r="J1365" s="320" t="s">
        <v>1177</v>
      </c>
      <c r="K1365" s="320" t="s">
        <v>1176</v>
      </c>
      <c r="L1365" s="316">
        <f t="shared" si="37"/>
        <v>1364</v>
      </c>
      <c r="V1365" s="316" t="str">
        <f t="shared" si="36"/>
        <v xml:space="preserve"> </v>
      </c>
      <c r="X1365" s="316" t="s">
        <v>965</v>
      </c>
    </row>
    <row r="1366" spans="1:24">
      <c r="A1366" s="320" t="s">
        <v>704</v>
      </c>
      <c r="B1366" s="320" t="s">
        <v>689</v>
      </c>
      <c r="C1366" s="320" t="s">
        <v>495</v>
      </c>
      <c r="D1366" s="320" t="s">
        <v>491</v>
      </c>
      <c r="E1366" s="320">
        <v>0.55400000000000005</v>
      </c>
      <c r="F1366" s="320" t="s">
        <v>35</v>
      </c>
      <c r="G1366" s="320" t="s">
        <v>1175</v>
      </c>
      <c r="H1366" s="320" t="s">
        <v>546</v>
      </c>
      <c r="I1366" s="321">
        <v>14.7</v>
      </c>
      <c r="J1366" s="320">
        <v>2008</v>
      </c>
      <c r="K1366" s="320" t="s">
        <v>1176</v>
      </c>
      <c r="L1366" s="316">
        <f t="shared" si="37"/>
        <v>1365</v>
      </c>
      <c r="V1366" s="316" t="str">
        <f t="shared" si="36"/>
        <v xml:space="preserve"> </v>
      </c>
      <c r="X1366" s="316" t="s">
        <v>965</v>
      </c>
    </row>
    <row r="1367" spans="1:24">
      <c r="A1367" s="320" t="s">
        <v>748</v>
      </c>
      <c r="B1367" s="320" t="s">
        <v>747</v>
      </c>
      <c r="C1367" s="320" t="s">
        <v>483</v>
      </c>
      <c r="D1367" s="320" t="s">
        <v>514</v>
      </c>
      <c r="E1367" s="320">
        <v>0.71899999999999997</v>
      </c>
      <c r="F1367" s="320" t="s">
        <v>35</v>
      </c>
      <c r="G1367" s="320" t="s">
        <v>1175</v>
      </c>
      <c r="H1367" s="320" t="s">
        <v>546</v>
      </c>
      <c r="I1367" s="321">
        <v>14.899999999999999</v>
      </c>
      <c r="J1367" s="320">
        <v>2007</v>
      </c>
      <c r="K1367" s="320" t="s">
        <v>1176</v>
      </c>
      <c r="L1367" s="316">
        <f t="shared" si="37"/>
        <v>1366</v>
      </c>
      <c r="V1367" s="316" t="str">
        <f t="shared" si="36"/>
        <v xml:space="preserve"> </v>
      </c>
      <c r="X1367" s="316" t="s">
        <v>965</v>
      </c>
    </row>
    <row r="1368" spans="1:24">
      <c r="A1368" s="320" t="s">
        <v>717</v>
      </c>
      <c r="B1368" s="320" t="s">
        <v>689</v>
      </c>
      <c r="C1368" s="320" t="s">
        <v>495</v>
      </c>
      <c r="D1368" s="320" t="s">
        <v>484</v>
      </c>
      <c r="E1368" s="320">
        <v>0.55400000000000005</v>
      </c>
      <c r="F1368" s="320" t="s">
        <v>35</v>
      </c>
      <c r="G1368" s="320" t="s">
        <v>1175</v>
      </c>
      <c r="H1368" s="320" t="s">
        <v>546</v>
      </c>
      <c r="I1368" s="321">
        <v>15</v>
      </c>
      <c r="J1368" s="320" t="s">
        <v>1177</v>
      </c>
      <c r="K1368" s="320" t="s">
        <v>1176</v>
      </c>
      <c r="L1368" s="316">
        <f t="shared" si="37"/>
        <v>1367</v>
      </c>
      <c r="V1368" s="316" t="str">
        <f t="shared" si="36"/>
        <v xml:space="preserve"> </v>
      </c>
      <c r="X1368" s="316" t="s">
        <v>965</v>
      </c>
    </row>
    <row r="1369" spans="1:24">
      <c r="A1369" s="320" t="s">
        <v>698</v>
      </c>
      <c r="B1369" s="320" t="s">
        <v>689</v>
      </c>
      <c r="C1369" s="320" t="s">
        <v>495</v>
      </c>
      <c r="D1369" s="320" t="s">
        <v>491</v>
      </c>
      <c r="E1369" s="320">
        <v>0.55400000000000005</v>
      </c>
      <c r="F1369" s="320" t="s">
        <v>35</v>
      </c>
      <c r="G1369" s="320" t="s">
        <v>1175</v>
      </c>
      <c r="H1369" s="320" t="s">
        <v>546</v>
      </c>
      <c r="I1369" s="321">
        <v>15.45</v>
      </c>
      <c r="J1369" s="320" t="s">
        <v>1177</v>
      </c>
      <c r="K1369" s="320" t="s">
        <v>1176</v>
      </c>
      <c r="L1369" s="316">
        <f t="shared" si="37"/>
        <v>1368</v>
      </c>
      <c r="V1369" s="316" t="str">
        <f t="shared" si="36"/>
        <v xml:space="preserve"> </v>
      </c>
      <c r="X1369" s="316" t="s">
        <v>965</v>
      </c>
    </row>
    <row r="1370" spans="1:24">
      <c r="A1370" s="320" t="s">
        <v>875</v>
      </c>
      <c r="B1370" s="320" t="s">
        <v>867</v>
      </c>
      <c r="C1370" s="320" t="s">
        <v>504</v>
      </c>
      <c r="D1370" s="320" t="s">
        <v>484</v>
      </c>
      <c r="E1370" s="320">
        <v>0.69899999999999995</v>
      </c>
      <c r="F1370" s="320" t="s">
        <v>35</v>
      </c>
      <c r="G1370" s="320" t="s">
        <v>1175</v>
      </c>
      <c r="H1370" s="320" t="s">
        <v>546</v>
      </c>
      <c r="I1370" s="321">
        <v>15.6</v>
      </c>
      <c r="J1370" s="320">
        <v>2008</v>
      </c>
      <c r="K1370" s="320" t="s">
        <v>1176</v>
      </c>
      <c r="L1370" s="316">
        <f t="shared" si="37"/>
        <v>1369</v>
      </c>
      <c r="V1370" s="316" t="str">
        <f t="shared" si="36"/>
        <v xml:space="preserve"> </v>
      </c>
      <c r="X1370" s="316" t="s">
        <v>965</v>
      </c>
    </row>
    <row r="1371" spans="1:24">
      <c r="A1371" s="320" t="s">
        <v>708</v>
      </c>
      <c r="B1371" s="320" t="s">
        <v>689</v>
      </c>
      <c r="C1371" s="320" t="s">
        <v>495</v>
      </c>
      <c r="D1371" s="320" t="s">
        <v>521</v>
      </c>
      <c r="E1371" s="320">
        <v>0.55400000000000005</v>
      </c>
      <c r="F1371" s="320" t="s">
        <v>35</v>
      </c>
      <c r="G1371" s="320" t="s">
        <v>1175</v>
      </c>
      <c r="H1371" s="320" t="s">
        <v>546</v>
      </c>
      <c r="I1371" s="321">
        <v>15.76</v>
      </c>
      <c r="J1371" s="320">
        <v>1998</v>
      </c>
      <c r="K1371" s="320" t="s">
        <v>1176</v>
      </c>
      <c r="L1371" s="316">
        <f t="shared" si="37"/>
        <v>1370</v>
      </c>
      <c r="V1371" s="316" t="str">
        <f t="shared" si="36"/>
        <v xml:space="preserve"> </v>
      </c>
      <c r="X1371" s="316" t="s">
        <v>965</v>
      </c>
    </row>
    <row r="1372" spans="1:24">
      <c r="A1372" s="320" t="s">
        <v>901</v>
      </c>
      <c r="B1372" s="320" t="s">
        <v>894</v>
      </c>
      <c r="C1372" s="320" t="s">
        <v>483</v>
      </c>
      <c r="D1372" s="320" t="s">
        <v>514</v>
      </c>
      <c r="E1372" s="320">
        <v>0.77500000000000002</v>
      </c>
      <c r="F1372" s="320" t="s">
        <v>35</v>
      </c>
      <c r="G1372" s="320" t="s">
        <v>1175</v>
      </c>
      <c r="H1372" s="320" t="s">
        <v>546</v>
      </c>
      <c r="I1372" s="321">
        <v>16.900000000000002</v>
      </c>
      <c r="J1372" s="320">
        <v>2007</v>
      </c>
      <c r="K1372" s="320" t="s">
        <v>1176</v>
      </c>
      <c r="L1372" s="316">
        <f t="shared" si="37"/>
        <v>1371</v>
      </c>
      <c r="V1372" s="316" t="str">
        <f t="shared" si="36"/>
        <v xml:space="preserve"> </v>
      </c>
      <c r="X1372" s="316" t="s">
        <v>965</v>
      </c>
    </row>
    <row r="1373" spans="1:24">
      <c r="A1373" s="320" t="s">
        <v>701</v>
      </c>
      <c r="B1373" s="320" t="s">
        <v>689</v>
      </c>
      <c r="C1373" s="320" t="s">
        <v>495</v>
      </c>
      <c r="D1373" s="320" t="s">
        <v>484</v>
      </c>
      <c r="E1373" s="320">
        <v>0.55400000000000005</v>
      </c>
      <c r="F1373" s="320" t="s">
        <v>35</v>
      </c>
      <c r="G1373" s="320" t="s">
        <v>1175</v>
      </c>
      <c r="H1373" s="320" t="s">
        <v>546</v>
      </c>
      <c r="I1373" s="321">
        <v>17</v>
      </c>
      <c r="J1373" s="320" t="s">
        <v>1177</v>
      </c>
      <c r="K1373" s="320" t="s">
        <v>1176</v>
      </c>
      <c r="L1373" s="316">
        <f t="shared" si="37"/>
        <v>1372</v>
      </c>
      <c r="V1373" s="316" t="str">
        <f t="shared" si="36"/>
        <v xml:space="preserve"> </v>
      </c>
      <c r="X1373" s="316" t="s">
        <v>965</v>
      </c>
    </row>
    <row r="1374" spans="1:24">
      <c r="A1374" s="320" t="s">
        <v>490</v>
      </c>
      <c r="B1374" s="320" t="s">
        <v>482</v>
      </c>
      <c r="C1374" s="320" t="s">
        <v>483</v>
      </c>
      <c r="D1374" s="320" t="s">
        <v>491</v>
      </c>
      <c r="E1374" s="320">
        <v>0.73</v>
      </c>
      <c r="F1374" s="320" t="s">
        <v>35</v>
      </c>
      <c r="G1374" s="320" t="s">
        <v>1175</v>
      </c>
      <c r="H1374" s="320" t="s">
        <v>546</v>
      </c>
      <c r="I1374" s="321">
        <v>17.681932400000001</v>
      </c>
      <c r="J1374" s="320">
        <v>2007</v>
      </c>
      <c r="K1374" s="320" t="s">
        <v>1178</v>
      </c>
      <c r="L1374" s="316">
        <f t="shared" si="37"/>
        <v>1373</v>
      </c>
      <c r="V1374" s="316" t="str">
        <f t="shared" si="36"/>
        <v xml:space="preserve"> </v>
      </c>
      <c r="X1374" s="316" t="s">
        <v>965</v>
      </c>
    </row>
    <row r="1375" spans="1:24">
      <c r="A1375" s="320" t="s">
        <v>639</v>
      </c>
      <c r="B1375" s="320" t="s">
        <v>640</v>
      </c>
      <c r="C1375" s="320" t="s">
        <v>483</v>
      </c>
      <c r="D1375" s="320" t="s">
        <v>484</v>
      </c>
      <c r="E1375" s="320">
        <v>0.79200000000000004</v>
      </c>
      <c r="F1375" s="320" t="s">
        <v>35</v>
      </c>
      <c r="G1375" s="320" t="s">
        <v>1175</v>
      </c>
      <c r="H1375" s="320" t="s">
        <v>546</v>
      </c>
      <c r="I1375" s="321">
        <v>18.729267699999998</v>
      </c>
      <c r="J1375" s="320">
        <v>2007</v>
      </c>
      <c r="K1375" s="320" t="s">
        <v>1178</v>
      </c>
      <c r="L1375" s="316">
        <f t="shared" si="37"/>
        <v>1374</v>
      </c>
      <c r="V1375" s="316" t="str">
        <f t="shared" si="36"/>
        <v xml:space="preserve"> </v>
      </c>
      <c r="X1375" s="316" t="s">
        <v>965</v>
      </c>
    </row>
    <row r="1376" spans="1:24">
      <c r="A1376" s="320" t="s">
        <v>718</v>
      </c>
      <c r="B1376" s="320" t="s">
        <v>689</v>
      </c>
      <c r="C1376" s="320" t="s">
        <v>495</v>
      </c>
      <c r="D1376" s="320" t="s">
        <v>491</v>
      </c>
      <c r="E1376" s="320">
        <v>0.55400000000000005</v>
      </c>
      <c r="F1376" s="320" t="s">
        <v>35</v>
      </c>
      <c r="G1376" s="320" t="s">
        <v>1175</v>
      </c>
      <c r="H1376" s="320" t="s">
        <v>546</v>
      </c>
      <c r="I1376" s="321">
        <v>19</v>
      </c>
      <c r="J1376" s="320" t="s">
        <v>1177</v>
      </c>
      <c r="K1376" s="320" t="s">
        <v>1176</v>
      </c>
      <c r="L1376" s="316">
        <f t="shared" si="37"/>
        <v>1375</v>
      </c>
      <c r="V1376" s="316" t="str">
        <f t="shared" si="36"/>
        <v xml:space="preserve"> </v>
      </c>
      <c r="X1376" s="316" t="s">
        <v>965</v>
      </c>
    </row>
    <row r="1377" spans="1:24">
      <c r="A1377" s="320" t="s">
        <v>866</v>
      </c>
      <c r="B1377" s="320" t="s">
        <v>867</v>
      </c>
      <c r="C1377" s="320" t="s">
        <v>504</v>
      </c>
      <c r="D1377" s="320" t="s">
        <v>518</v>
      </c>
      <c r="E1377" s="320">
        <v>0.69899999999999995</v>
      </c>
      <c r="F1377" s="320" t="s">
        <v>35</v>
      </c>
      <c r="G1377" s="320" t="s">
        <v>1175</v>
      </c>
      <c r="H1377" s="320" t="s">
        <v>546</v>
      </c>
      <c r="I1377" s="321">
        <v>20</v>
      </c>
      <c r="J1377" s="320">
        <v>2005</v>
      </c>
      <c r="K1377" s="320" t="s">
        <v>1176</v>
      </c>
      <c r="L1377" s="316">
        <f t="shared" si="37"/>
        <v>1376</v>
      </c>
      <c r="V1377" s="316" t="str">
        <f t="shared" si="36"/>
        <v xml:space="preserve"> </v>
      </c>
      <c r="X1377" s="316" t="s">
        <v>965</v>
      </c>
    </row>
    <row r="1378" spans="1:24">
      <c r="A1378" s="320" t="s">
        <v>873</v>
      </c>
      <c r="B1378" s="320" t="s">
        <v>867</v>
      </c>
      <c r="C1378" s="320" t="s">
        <v>504</v>
      </c>
      <c r="D1378" s="320" t="s">
        <v>484</v>
      </c>
      <c r="E1378" s="320">
        <v>0.69899999999999995</v>
      </c>
      <c r="F1378" s="320" t="s">
        <v>35</v>
      </c>
      <c r="G1378" s="320" t="s">
        <v>1175</v>
      </c>
      <c r="H1378" s="320" t="s">
        <v>546</v>
      </c>
      <c r="I1378" s="321">
        <v>20</v>
      </c>
      <c r="J1378" s="320">
        <v>2009</v>
      </c>
      <c r="K1378" s="320" t="s">
        <v>1176</v>
      </c>
      <c r="L1378" s="316">
        <f t="shared" si="37"/>
        <v>1377</v>
      </c>
      <c r="V1378" s="316" t="str">
        <f t="shared" si="36"/>
        <v xml:space="preserve"> </v>
      </c>
      <c r="X1378" s="316" t="s">
        <v>965</v>
      </c>
    </row>
    <row r="1379" spans="1:24">
      <c r="A1379" s="320" t="s">
        <v>763</v>
      </c>
      <c r="B1379" s="320" t="s">
        <v>762</v>
      </c>
      <c r="C1379" s="320" t="s">
        <v>483</v>
      </c>
      <c r="D1379" s="320" t="s">
        <v>496</v>
      </c>
      <c r="E1379" s="320">
        <v>0.74099999999999999</v>
      </c>
      <c r="F1379" s="320" t="s">
        <v>35</v>
      </c>
      <c r="G1379" s="320" t="s">
        <v>1175</v>
      </c>
      <c r="H1379" s="320" t="s">
        <v>546</v>
      </c>
      <c r="I1379" s="321">
        <v>21.406542900000002</v>
      </c>
      <c r="J1379" s="320">
        <v>2007</v>
      </c>
      <c r="K1379" s="320" t="s">
        <v>1178</v>
      </c>
      <c r="L1379" s="316">
        <f t="shared" si="37"/>
        <v>1378</v>
      </c>
      <c r="V1379" s="316" t="str">
        <f t="shared" si="36"/>
        <v xml:space="preserve"> </v>
      </c>
      <c r="X1379" s="316" t="s">
        <v>965</v>
      </c>
    </row>
    <row r="1380" spans="1:24">
      <c r="A1380" s="320" t="s">
        <v>753</v>
      </c>
      <c r="B1380" s="320" t="s">
        <v>752</v>
      </c>
      <c r="C1380" s="320" t="s">
        <v>483</v>
      </c>
      <c r="D1380" s="320" t="s">
        <v>694</v>
      </c>
      <c r="E1380" s="320">
        <v>0.81899999999999995</v>
      </c>
      <c r="F1380" s="320" t="s">
        <v>35</v>
      </c>
      <c r="G1380" s="320" t="s">
        <v>1175</v>
      </c>
      <c r="H1380" s="320" t="s">
        <v>546</v>
      </c>
      <c r="I1380" s="321">
        <v>22.7</v>
      </c>
      <c r="J1380" s="320">
        <v>2007</v>
      </c>
      <c r="K1380" s="320" t="s">
        <v>1176</v>
      </c>
      <c r="L1380" s="316">
        <f t="shared" si="37"/>
        <v>1379</v>
      </c>
      <c r="V1380" s="316" t="str">
        <f t="shared" si="36"/>
        <v xml:space="preserve"> </v>
      </c>
      <c r="X1380" s="316" t="s">
        <v>965</v>
      </c>
    </row>
    <row r="1381" spans="1:24">
      <c r="A1381" s="320" t="s">
        <v>1021</v>
      </c>
      <c r="B1381" s="320" t="s">
        <v>1020</v>
      </c>
      <c r="C1381" s="320" t="s">
        <v>853</v>
      </c>
      <c r="D1381" s="320" t="s">
        <v>496</v>
      </c>
      <c r="E1381" s="320">
        <v>0.66200000000000003</v>
      </c>
      <c r="F1381" s="320" t="s">
        <v>35</v>
      </c>
      <c r="G1381" s="320" t="s">
        <v>1175</v>
      </c>
      <c r="H1381" s="320" t="s">
        <v>546</v>
      </c>
      <c r="I1381" s="321">
        <v>23</v>
      </c>
      <c r="J1381" s="320">
        <v>2001</v>
      </c>
      <c r="K1381" s="320" t="s">
        <v>1176</v>
      </c>
      <c r="L1381" s="316">
        <f t="shared" si="37"/>
        <v>1380</v>
      </c>
      <c r="V1381" s="316" t="str">
        <f t="shared" si="36"/>
        <v xml:space="preserve"> </v>
      </c>
      <c r="X1381" s="316" t="s">
        <v>965</v>
      </c>
    </row>
    <row r="1382" spans="1:24">
      <c r="A1382" s="320" t="s">
        <v>630</v>
      </c>
      <c r="B1382" s="320" t="s">
        <v>627</v>
      </c>
      <c r="C1382" s="320" t="s">
        <v>589</v>
      </c>
      <c r="D1382" s="320" t="s">
        <v>514</v>
      </c>
      <c r="E1382" s="320">
        <v>0.89300000000000002</v>
      </c>
      <c r="F1382" s="320" t="s">
        <v>35</v>
      </c>
      <c r="G1382" s="320" t="s">
        <v>1175</v>
      </c>
      <c r="H1382" s="320" t="s">
        <v>546</v>
      </c>
      <c r="I1382" s="321">
        <v>23.200000000000003</v>
      </c>
      <c r="J1382" s="320" t="s">
        <v>1179</v>
      </c>
      <c r="K1382" s="320" t="s">
        <v>1176</v>
      </c>
      <c r="L1382" s="316">
        <f t="shared" si="37"/>
        <v>1381</v>
      </c>
      <c r="V1382" s="316" t="str">
        <f t="shared" si="36"/>
        <v xml:space="preserve"> </v>
      </c>
      <c r="X1382" s="316" t="s">
        <v>965</v>
      </c>
    </row>
    <row r="1383" spans="1:24">
      <c r="A1383" s="320" t="s">
        <v>1025</v>
      </c>
      <c r="B1383" s="320" t="s">
        <v>1025</v>
      </c>
      <c r="C1383" s="320" t="s">
        <v>579</v>
      </c>
      <c r="D1383" s="320" t="s">
        <v>491</v>
      </c>
      <c r="E1383" s="320">
        <v>0.89500000000000002</v>
      </c>
      <c r="F1383" s="320" t="s">
        <v>35</v>
      </c>
      <c r="G1383" s="320" t="s">
        <v>1175</v>
      </c>
      <c r="H1383" s="320" t="s">
        <v>546</v>
      </c>
      <c r="I1383" s="321">
        <v>24.791511399999997</v>
      </c>
      <c r="J1383" s="320">
        <v>2010</v>
      </c>
      <c r="K1383" s="320" t="s">
        <v>1176</v>
      </c>
      <c r="L1383" s="316">
        <f t="shared" si="37"/>
        <v>1382</v>
      </c>
      <c r="V1383" s="316" t="str">
        <f t="shared" si="36"/>
        <v xml:space="preserve"> </v>
      </c>
      <c r="X1383" s="316" t="s">
        <v>965</v>
      </c>
    </row>
    <row r="1384" spans="1:24">
      <c r="A1384" s="320" t="s">
        <v>498</v>
      </c>
      <c r="B1384" s="320" t="s">
        <v>482</v>
      </c>
      <c r="C1384" s="320" t="s">
        <v>483</v>
      </c>
      <c r="D1384" s="320" t="s">
        <v>484</v>
      </c>
      <c r="E1384" s="320">
        <v>0.73</v>
      </c>
      <c r="F1384" s="320" t="s">
        <v>35</v>
      </c>
      <c r="G1384" s="320" t="s">
        <v>1175</v>
      </c>
      <c r="H1384" s="320" t="s">
        <v>546</v>
      </c>
      <c r="I1384" s="321">
        <v>25.625523000000001</v>
      </c>
      <c r="J1384" s="320">
        <v>2007</v>
      </c>
      <c r="K1384" s="320" t="s">
        <v>1178</v>
      </c>
      <c r="L1384" s="316">
        <f t="shared" si="37"/>
        <v>1383</v>
      </c>
      <c r="V1384" s="316" t="str">
        <f t="shared" si="36"/>
        <v xml:space="preserve"> </v>
      </c>
      <c r="X1384" s="316" t="s">
        <v>965</v>
      </c>
    </row>
    <row r="1385" spans="1:24">
      <c r="A1385" s="320" t="s">
        <v>527</v>
      </c>
      <c r="B1385" s="320" t="s">
        <v>503</v>
      </c>
      <c r="C1385" s="320" t="s">
        <v>504</v>
      </c>
      <c r="D1385" s="320" t="s">
        <v>518</v>
      </c>
      <c r="E1385" s="320">
        <v>0.90900000000000003</v>
      </c>
      <c r="F1385" s="320" t="s">
        <v>35</v>
      </c>
      <c r="G1385" s="320" t="s">
        <v>1175</v>
      </c>
      <c r="H1385" s="320" t="s">
        <v>546</v>
      </c>
      <c r="I1385" s="321">
        <v>26</v>
      </c>
      <c r="J1385" s="320">
        <v>2009</v>
      </c>
      <c r="K1385" s="320" t="s">
        <v>1176</v>
      </c>
      <c r="L1385" s="316">
        <f t="shared" si="37"/>
        <v>1384</v>
      </c>
      <c r="V1385" s="316" t="str">
        <f t="shared" si="36"/>
        <v xml:space="preserve"> </v>
      </c>
      <c r="X1385" s="316" t="s">
        <v>965</v>
      </c>
    </row>
    <row r="1386" spans="1:24">
      <c r="A1386" s="320" t="s">
        <v>500</v>
      </c>
      <c r="B1386" s="320" t="s">
        <v>482</v>
      </c>
      <c r="C1386" s="320" t="s">
        <v>483</v>
      </c>
      <c r="D1386" s="320" t="s">
        <v>484</v>
      </c>
      <c r="E1386" s="320">
        <v>0.73</v>
      </c>
      <c r="F1386" s="320" t="s">
        <v>35</v>
      </c>
      <c r="G1386" s="320" t="s">
        <v>1175</v>
      </c>
      <c r="H1386" s="320" t="s">
        <v>546</v>
      </c>
      <c r="I1386" s="321">
        <v>26.714697799999996</v>
      </c>
      <c r="J1386" s="320">
        <v>2007</v>
      </c>
      <c r="K1386" s="320" t="s">
        <v>1178</v>
      </c>
      <c r="L1386" s="316">
        <f t="shared" si="37"/>
        <v>1385</v>
      </c>
      <c r="V1386" s="316" t="str">
        <f t="shared" si="36"/>
        <v xml:space="preserve"> </v>
      </c>
      <c r="X1386" s="316" t="s">
        <v>965</v>
      </c>
    </row>
    <row r="1387" spans="1:24">
      <c r="A1387" s="320" t="s">
        <v>638</v>
      </c>
      <c r="B1387" s="320" t="s">
        <v>482</v>
      </c>
      <c r="C1387" s="320" t="s">
        <v>483</v>
      </c>
      <c r="D1387" s="320" t="s">
        <v>514</v>
      </c>
      <c r="E1387" s="320">
        <v>0.73</v>
      </c>
      <c r="F1387" s="320" t="s">
        <v>35</v>
      </c>
      <c r="G1387" s="320" t="s">
        <v>1175</v>
      </c>
      <c r="H1387" s="320" t="s">
        <v>546</v>
      </c>
      <c r="I1387" s="321">
        <v>26.900000000000002</v>
      </c>
      <c r="J1387" s="320">
        <v>2007</v>
      </c>
      <c r="K1387" s="320" t="s">
        <v>1176</v>
      </c>
      <c r="L1387" s="316">
        <f t="shared" si="37"/>
        <v>1386</v>
      </c>
      <c r="V1387" s="316" t="str">
        <f t="shared" si="36"/>
        <v xml:space="preserve"> </v>
      </c>
      <c r="X1387" s="316" t="s">
        <v>965</v>
      </c>
    </row>
    <row r="1388" spans="1:24">
      <c r="A1388" s="320" t="s">
        <v>876</v>
      </c>
      <c r="B1388" s="320" t="s">
        <v>877</v>
      </c>
      <c r="C1388" s="320" t="s">
        <v>483</v>
      </c>
      <c r="D1388" s="320" t="s">
        <v>491</v>
      </c>
      <c r="E1388" s="320">
        <v>0.748</v>
      </c>
      <c r="F1388" s="320" t="s">
        <v>35</v>
      </c>
      <c r="G1388" s="320" t="s">
        <v>1175</v>
      </c>
      <c r="H1388" s="320" t="s">
        <v>546</v>
      </c>
      <c r="I1388" s="321">
        <v>27.177568200000003</v>
      </c>
      <c r="J1388" s="320">
        <v>2007</v>
      </c>
      <c r="K1388" s="320" t="s">
        <v>1178</v>
      </c>
      <c r="L1388" s="316">
        <f t="shared" si="37"/>
        <v>1387</v>
      </c>
      <c r="V1388" s="316" t="str">
        <f t="shared" si="36"/>
        <v xml:space="preserve"> </v>
      </c>
      <c r="X1388" s="316" t="s">
        <v>965</v>
      </c>
    </row>
    <row r="1389" spans="1:24">
      <c r="A1389" s="320" t="s">
        <v>481</v>
      </c>
      <c r="B1389" s="320" t="s">
        <v>482</v>
      </c>
      <c r="C1389" s="320" t="s">
        <v>483</v>
      </c>
      <c r="D1389" s="320" t="s">
        <v>484</v>
      </c>
      <c r="E1389" s="320">
        <v>0.73</v>
      </c>
      <c r="F1389" s="320" t="s">
        <v>35</v>
      </c>
      <c r="G1389" s="320" t="s">
        <v>1175</v>
      </c>
      <c r="H1389" s="320" t="s">
        <v>546</v>
      </c>
      <c r="I1389" s="321">
        <v>28.499999999999996</v>
      </c>
      <c r="J1389" s="320">
        <v>2007</v>
      </c>
      <c r="K1389" s="320" t="s">
        <v>1176</v>
      </c>
      <c r="L1389" s="316">
        <f t="shared" si="37"/>
        <v>1388</v>
      </c>
      <c r="V1389" s="316" t="str">
        <f t="shared" si="36"/>
        <v xml:space="preserve"> </v>
      </c>
      <c r="X1389" s="316" t="s">
        <v>965</v>
      </c>
    </row>
    <row r="1390" spans="1:24">
      <c r="A1390" s="320" t="s">
        <v>900</v>
      </c>
      <c r="B1390" s="320" t="s">
        <v>894</v>
      </c>
      <c r="C1390" s="320" t="s">
        <v>483</v>
      </c>
      <c r="D1390" s="320" t="s">
        <v>514</v>
      </c>
      <c r="E1390" s="320">
        <v>0.77500000000000002</v>
      </c>
      <c r="F1390" s="320" t="s">
        <v>35</v>
      </c>
      <c r="G1390" s="320" t="s">
        <v>1175</v>
      </c>
      <c r="H1390" s="320" t="s">
        <v>546</v>
      </c>
      <c r="I1390" s="321">
        <v>28.835304199999999</v>
      </c>
      <c r="J1390" s="320">
        <v>2007</v>
      </c>
      <c r="K1390" s="320" t="s">
        <v>1178</v>
      </c>
      <c r="L1390" s="316">
        <f t="shared" si="37"/>
        <v>1389</v>
      </c>
      <c r="V1390" s="316" t="str">
        <f t="shared" si="36"/>
        <v xml:space="preserve"> </v>
      </c>
      <c r="X1390" s="316" t="s">
        <v>965</v>
      </c>
    </row>
    <row r="1391" spans="1:24">
      <c r="A1391" s="320" t="s">
        <v>898</v>
      </c>
      <c r="B1391" s="320" t="s">
        <v>894</v>
      </c>
      <c r="C1391" s="320" t="s">
        <v>483</v>
      </c>
      <c r="D1391" s="320" t="s">
        <v>484</v>
      </c>
      <c r="E1391" s="320">
        <v>0.77500000000000002</v>
      </c>
      <c r="F1391" s="320" t="s">
        <v>35</v>
      </c>
      <c r="G1391" s="320" t="s">
        <v>1175</v>
      </c>
      <c r="H1391" s="320" t="s">
        <v>546</v>
      </c>
      <c r="I1391" s="321">
        <v>30.2050147</v>
      </c>
      <c r="J1391" s="320">
        <v>2007</v>
      </c>
      <c r="K1391" s="320" t="s">
        <v>1178</v>
      </c>
      <c r="L1391" s="316">
        <f t="shared" si="37"/>
        <v>1390</v>
      </c>
      <c r="V1391" s="316" t="str">
        <f t="shared" si="36"/>
        <v xml:space="preserve"> </v>
      </c>
      <c r="X1391" s="316" t="s">
        <v>965</v>
      </c>
    </row>
    <row r="1392" spans="1:24">
      <c r="A1392" s="320" t="s">
        <v>755</v>
      </c>
      <c r="B1392" s="320" t="s">
        <v>756</v>
      </c>
      <c r="C1392" s="320" t="s">
        <v>589</v>
      </c>
      <c r="D1392" s="320" t="s">
        <v>694</v>
      </c>
      <c r="E1392" s="320">
        <v>0.88500000000000001</v>
      </c>
      <c r="F1392" s="320" t="s">
        <v>35</v>
      </c>
      <c r="G1392" s="320" t="s">
        <v>1175</v>
      </c>
      <c r="H1392" s="320" t="s">
        <v>546</v>
      </c>
      <c r="I1392" s="321">
        <v>30.599999999999998</v>
      </c>
      <c r="J1392" s="320" t="s">
        <v>1180</v>
      </c>
      <c r="K1392" s="320" t="s">
        <v>1176</v>
      </c>
      <c r="L1392" s="316">
        <f t="shared" si="37"/>
        <v>1391</v>
      </c>
      <c r="V1392" s="316" t="str">
        <f t="shared" si="36"/>
        <v xml:space="preserve"> </v>
      </c>
      <c r="X1392" s="316" t="s">
        <v>965</v>
      </c>
    </row>
    <row r="1393" spans="1:24">
      <c r="A1393" s="320" t="s">
        <v>668</v>
      </c>
      <c r="B1393" s="320" t="s">
        <v>667</v>
      </c>
      <c r="C1393" s="320" t="s">
        <v>589</v>
      </c>
      <c r="D1393" s="320" t="s">
        <v>514</v>
      </c>
      <c r="E1393" s="320">
        <v>0.89500000000000002</v>
      </c>
      <c r="F1393" s="320" t="s">
        <v>35</v>
      </c>
      <c r="G1393" s="320" t="s">
        <v>1175</v>
      </c>
      <c r="H1393" s="320" t="s">
        <v>546</v>
      </c>
      <c r="I1393" s="321">
        <v>31</v>
      </c>
      <c r="J1393" s="320">
        <v>2010</v>
      </c>
      <c r="K1393" s="320" t="s">
        <v>1176</v>
      </c>
      <c r="L1393" s="316">
        <f t="shared" si="37"/>
        <v>1392</v>
      </c>
      <c r="V1393" s="316" t="str">
        <f t="shared" si="36"/>
        <v xml:space="preserve"> </v>
      </c>
      <c r="X1393" s="316" t="s">
        <v>965</v>
      </c>
    </row>
    <row r="1394" spans="1:24">
      <c r="A1394" s="320" t="s">
        <v>622</v>
      </c>
      <c r="B1394" s="320" t="s">
        <v>623</v>
      </c>
      <c r="C1394" s="320" t="s">
        <v>483</v>
      </c>
      <c r="D1394" s="320" t="s">
        <v>491</v>
      </c>
      <c r="E1394" s="320">
        <v>0.77300000000000002</v>
      </c>
      <c r="F1394" s="320" t="s">
        <v>35</v>
      </c>
      <c r="G1394" s="320" t="s">
        <v>1175</v>
      </c>
      <c r="H1394" s="320" t="s">
        <v>546</v>
      </c>
      <c r="I1394" s="321">
        <v>33.725403</v>
      </c>
      <c r="J1394" s="320">
        <v>2007</v>
      </c>
      <c r="K1394" s="320" t="s">
        <v>1178</v>
      </c>
      <c r="L1394" s="316">
        <f t="shared" si="37"/>
        <v>1393</v>
      </c>
      <c r="V1394" s="316" t="str">
        <f t="shared" si="36"/>
        <v xml:space="preserve"> </v>
      </c>
      <c r="X1394" s="316" t="s">
        <v>965</v>
      </c>
    </row>
    <row r="1395" spans="1:24">
      <c r="A1395" s="320" t="s">
        <v>861</v>
      </c>
      <c r="B1395" s="320" t="s">
        <v>858</v>
      </c>
      <c r="C1395" s="320" t="s">
        <v>542</v>
      </c>
      <c r="D1395" s="320" t="s">
        <v>514</v>
      </c>
      <c r="E1395" s="320">
        <v>0.629</v>
      </c>
      <c r="F1395" s="320" t="s">
        <v>35</v>
      </c>
      <c r="G1395" s="320" t="s">
        <v>1175</v>
      </c>
      <c r="H1395" s="320" t="s">
        <v>546</v>
      </c>
      <c r="I1395" s="321">
        <v>37</v>
      </c>
      <c r="J1395" s="320">
        <v>2003</v>
      </c>
      <c r="K1395" s="320" t="s">
        <v>1176</v>
      </c>
      <c r="L1395" s="316">
        <f t="shared" si="37"/>
        <v>1394</v>
      </c>
      <c r="V1395" s="316" t="str">
        <f t="shared" si="36"/>
        <v xml:space="preserve"> </v>
      </c>
      <c r="X1395" s="316" t="s">
        <v>965</v>
      </c>
    </row>
    <row r="1396" spans="1:24">
      <c r="A1396" s="320" t="s">
        <v>848</v>
      </c>
      <c r="B1396" s="320" t="s">
        <v>847</v>
      </c>
      <c r="C1396" s="320" t="s">
        <v>589</v>
      </c>
      <c r="D1396" s="320" t="s">
        <v>514</v>
      </c>
      <c r="E1396" s="320">
        <v>0.875</v>
      </c>
      <c r="F1396" s="320" t="s">
        <v>35</v>
      </c>
      <c r="G1396" s="320" t="s">
        <v>1175</v>
      </c>
      <c r="H1396" s="320" t="s">
        <v>546</v>
      </c>
      <c r="I1396" s="321">
        <v>37.9</v>
      </c>
      <c r="J1396" s="320">
        <v>2010</v>
      </c>
      <c r="K1396" s="320" t="s">
        <v>1176</v>
      </c>
      <c r="L1396" s="316">
        <f t="shared" si="37"/>
        <v>1395</v>
      </c>
      <c r="V1396" s="316" t="str">
        <f t="shared" si="36"/>
        <v xml:space="preserve"> </v>
      </c>
      <c r="X1396" s="316" t="s">
        <v>965</v>
      </c>
    </row>
    <row r="1397" spans="1:24">
      <c r="A1397" s="320" t="s">
        <v>869</v>
      </c>
      <c r="B1397" s="320" t="s">
        <v>867</v>
      </c>
      <c r="C1397" s="320" t="s">
        <v>504</v>
      </c>
      <c r="D1397" s="320" t="s">
        <v>484</v>
      </c>
      <c r="E1397" s="320">
        <v>0.69899999999999995</v>
      </c>
      <c r="F1397" s="320" t="s">
        <v>35</v>
      </c>
      <c r="G1397" s="320" t="s">
        <v>1175</v>
      </c>
      <c r="H1397" s="320" t="s">
        <v>546</v>
      </c>
      <c r="I1397" s="321">
        <v>40</v>
      </c>
      <c r="J1397" s="320">
        <v>2010</v>
      </c>
      <c r="K1397" s="320" t="s">
        <v>1176</v>
      </c>
      <c r="L1397" s="316">
        <f t="shared" si="37"/>
        <v>1396</v>
      </c>
      <c r="V1397" s="316" t="str">
        <f t="shared" si="36"/>
        <v xml:space="preserve"> </v>
      </c>
      <c r="X1397" s="316" t="s">
        <v>965</v>
      </c>
    </row>
    <row r="1398" spans="1:24">
      <c r="A1398" s="320" t="s">
        <v>757</v>
      </c>
      <c r="B1398" s="320" t="s">
        <v>756</v>
      </c>
      <c r="C1398" s="320" t="s">
        <v>589</v>
      </c>
      <c r="D1398" s="320" t="s">
        <v>694</v>
      </c>
      <c r="E1398" s="320">
        <v>0.88500000000000001</v>
      </c>
      <c r="F1398" s="320" t="s">
        <v>35</v>
      </c>
      <c r="G1398" s="320" t="s">
        <v>1175</v>
      </c>
      <c r="H1398" s="320" t="s">
        <v>546</v>
      </c>
      <c r="I1398" s="321">
        <v>40.400000000000006</v>
      </c>
      <c r="J1398" s="320" t="s">
        <v>1180</v>
      </c>
      <c r="K1398" s="320" t="s">
        <v>1176</v>
      </c>
      <c r="L1398" s="316">
        <f t="shared" si="37"/>
        <v>1397</v>
      </c>
      <c r="V1398" s="316" t="str">
        <f t="shared" si="36"/>
        <v xml:space="preserve"> </v>
      </c>
      <c r="X1398" s="316" t="s">
        <v>965</v>
      </c>
    </row>
    <row r="1399" spans="1:24">
      <c r="A1399" s="320" t="s">
        <v>743</v>
      </c>
      <c r="B1399" s="320" t="s">
        <v>742</v>
      </c>
      <c r="C1399" s="320" t="s">
        <v>589</v>
      </c>
      <c r="D1399" s="320" t="s">
        <v>694</v>
      </c>
      <c r="E1399" s="320">
        <v>0.81599999999999995</v>
      </c>
      <c r="F1399" s="320" t="s">
        <v>35</v>
      </c>
      <c r="G1399" s="320" t="s">
        <v>1175</v>
      </c>
      <c r="H1399" s="320" t="s">
        <v>546</v>
      </c>
      <c r="I1399" s="321">
        <v>42</v>
      </c>
      <c r="J1399" s="320" t="s">
        <v>1179</v>
      </c>
      <c r="K1399" s="320" t="s">
        <v>1176</v>
      </c>
      <c r="L1399" s="316">
        <f t="shared" si="37"/>
        <v>1398</v>
      </c>
      <c r="V1399" s="316" t="str">
        <f t="shared" si="36"/>
        <v xml:space="preserve"> </v>
      </c>
      <c r="X1399" s="316" t="s">
        <v>965</v>
      </c>
    </row>
    <row r="1400" spans="1:24">
      <c r="A1400" s="320" t="s">
        <v>891</v>
      </c>
      <c r="B1400" s="320" t="s">
        <v>892</v>
      </c>
      <c r="C1400" s="320" t="s">
        <v>483</v>
      </c>
      <c r="D1400" s="320" t="s">
        <v>484</v>
      </c>
      <c r="E1400" s="320">
        <v>0.81100000000000005</v>
      </c>
      <c r="F1400" s="320" t="s">
        <v>35</v>
      </c>
      <c r="G1400" s="320" t="s">
        <v>1175</v>
      </c>
      <c r="H1400" s="320" t="s">
        <v>546</v>
      </c>
      <c r="I1400" s="321">
        <v>42.199999999999996</v>
      </c>
      <c r="J1400" s="320">
        <v>2007</v>
      </c>
      <c r="K1400" s="320" t="s">
        <v>1176</v>
      </c>
      <c r="L1400" s="316">
        <f t="shared" si="37"/>
        <v>1399</v>
      </c>
      <c r="V1400" s="316" t="str">
        <f t="shared" si="36"/>
        <v xml:space="preserve"> </v>
      </c>
      <c r="X1400" s="316" t="s">
        <v>965</v>
      </c>
    </row>
    <row r="1401" spans="1:24">
      <c r="A1401" s="320" t="s">
        <v>635</v>
      </c>
      <c r="B1401" s="320" t="s">
        <v>634</v>
      </c>
      <c r="C1401" s="320" t="s">
        <v>589</v>
      </c>
      <c r="D1401" s="320" t="s">
        <v>514</v>
      </c>
      <c r="E1401" s="320">
        <v>0.91300000000000003</v>
      </c>
      <c r="F1401" s="320" t="s">
        <v>35</v>
      </c>
      <c r="G1401" s="320" t="s">
        <v>1175</v>
      </c>
      <c r="H1401" s="320" t="s">
        <v>546</v>
      </c>
      <c r="I1401" s="321">
        <v>45.440000000000005</v>
      </c>
      <c r="J1401" s="320" t="s">
        <v>1179</v>
      </c>
      <c r="K1401" s="320" t="s">
        <v>1176</v>
      </c>
      <c r="L1401" s="316">
        <f t="shared" si="37"/>
        <v>1400</v>
      </c>
      <c r="V1401" s="316" t="str">
        <f t="shared" si="36"/>
        <v xml:space="preserve"> </v>
      </c>
      <c r="X1401" s="316" t="s">
        <v>965</v>
      </c>
    </row>
    <row r="1402" spans="1:24">
      <c r="A1402" s="320" t="s">
        <v>598</v>
      </c>
      <c r="B1402" s="320" t="s">
        <v>588</v>
      </c>
      <c r="C1402" s="320" t="s">
        <v>589</v>
      </c>
      <c r="D1402" s="320" t="s">
        <v>518</v>
      </c>
      <c r="E1402" s="320">
        <v>0.91600000000000004</v>
      </c>
      <c r="F1402" s="320" t="s">
        <v>35</v>
      </c>
      <c r="G1402" s="320" t="s">
        <v>1175</v>
      </c>
      <c r="H1402" s="320" t="s">
        <v>546</v>
      </c>
      <c r="I1402" s="321">
        <v>46</v>
      </c>
      <c r="J1402" s="320">
        <v>2009</v>
      </c>
      <c r="K1402" s="320" t="s">
        <v>1176</v>
      </c>
      <c r="L1402" s="316">
        <f t="shared" si="37"/>
        <v>1401</v>
      </c>
      <c r="V1402" s="316" t="str">
        <f t="shared" si="36"/>
        <v xml:space="preserve"> </v>
      </c>
      <c r="X1402" s="316" t="s">
        <v>965</v>
      </c>
    </row>
    <row r="1403" spans="1:24">
      <c r="A1403" s="320" t="s">
        <v>766</v>
      </c>
      <c r="B1403" s="320" t="s">
        <v>767</v>
      </c>
      <c r="C1403" s="320" t="s">
        <v>589</v>
      </c>
      <c r="D1403" s="320" t="s">
        <v>514</v>
      </c>
      <c r="E1403" s="320">
        <v>0.92</v>
      </c>
      <c r="F1403" s="320" t="s">
        <v>35</v>
      </c>
      <c r="G1403" s="320" t="s">
        <v>1175</v>
      </c>
      <c r="H1403" s="320" t="s">
        <v>546</v>
      </c>
      <c r="I1403" s="321">
        <v>46.6</v>
      </c>
      <c r="J1403" s="320" t="s">
        <v>1180</v>
      </c>
      <c r="K1403" s="320" t="s">
        <v>1176</v>
      </c>
      <c r="L1403" s="316">
        <f t="shared" si="37"/>
        <v>1402</v>
      </c>
      <c r="V1403" s="316" t="str">
        <f t="shared" ref="V1403:V1466" si="38">IF(H1403=$V$1,I1403," ")</f>
        <v xml:space="preserve"> </v>
      </c>
      <c r="X1403" s="316" t="s">
        <v>965</v>
      </c>
    </row>
    <row r="1404" spans="1:24">
      <c r="A1404" s="320" t="s">
        <v>616</v>
      </c>
      <c r="B1404" s="320" t="s">
        <v>615</v>
      </c>
      <c r="C1404" s="320" t="s">
        <v>589</v>
      </c>
      <c r="D1404" s="320" t="s">
        <v>518</v>
      </c>
      <c r="E1404" s="320">
        <v>0.89200000000000002</v>
      </c>
      <c r="F1404" s="320" t="s">
        <v>35</v>
      </c>
      <c r="G1404" s="320" t="s">
        <v>1175</v>
      </c>
      <c r="H1404" s="320" t="s">
        <v>546</v>
      </c>
      <c r="I1404" s="321">
        <v>48</v>
      </c>
      <c r="J1404" s="320" t="s">
        <v>1180</v>
      </c>
      <c r="K1404" s="320" t="s">
        <v>1176</v>
      </c>
      <c r="L1404" s="316">
        <f t="shared" si="37"/>
        <v>1403</v>
      </c>
      <c r="V1404" s="316" t="str">
        <f t="shared" si="38"/>
        <v xml:space="preserve"> </v>
      </c>
      <c r="X1404" s="316" t="s">
        <v>965</v>
      </c>
    </row>
    <row r="1405" spans="1:24">
      <c r="A1405" s="320" t="s">
        <v>771</v>
      </c>
      <c r="B1405" s="320" t="s">
        <v>767</v>
      </c>
      <c r="C1405" s="320" t="s">
        <v>589</v>
      </c>
      <c r="D1405" s="320" t="s">
        <v>514</v>
      </c>
      <c r="E1405" s="320">
        <v>0.92</v>
      </c>
      <c r="F1405" s="320" t="s">
        <v>35</v>
      </c>
      <c r="G1405" s="320" t="s">
        <v>1175</v>
      </c>
      <c r="H1405" s="320" t="s">
        <v>546</v>
      </c>
      <c r="I1405" s="321">
        <v>49.2</v>
      </c>
      <c r="J1405" s="320" t="s">
        <v>1180</v>
      </c>
      <c r="K1405" s="320" t="s">
        <v>1176</v>
      </c>
      <c r="L1405" s="316">
        <f t="shared" si="37"/>
        <v>1404</v>
      </c>
      <c r="V1405" s="316" t="str">
        <f t="shared" si="38"/>
        <v xml:space="preserve"> </v>
      </c>
      <c r="X1405" s="316" t="s">
        <v>965</v>
      </c>
    </row>
    <row r="1406" spans="1:24">
      <c r="A1406" s="320" t="s">
        <v>633</v>
      </c>
      <c r="B1406" s="320" t="s">
        <v>634</v>
      </c>
      <c r="C1406" s="320" t="s">
        <v>589</v>
      </c>
      <c r="D1406" s="320" t="s">
        <v>514</v>
      </c>
      <c r="E1406" s="320">
        <v>0.91300000000000003</v>
      </c>
      <c r="F1406" s="320" t="s">
        <v>35</v>
      </c>
      <c r="G1406" s="320" t="s">
        <v>1175</v>
      </c>
      <c r="H1406" s="320" t="s">
        <v>546</v>
      </c>
      <c r="I1406" s="321">
        <v>50.129999999999995</v>
      </c>
      <c r="J1406" s="320" t="s">
        <v>1179</v>
      </c>
      <c r="K1406" s="320" t="s">
        <v>1176</v>
      </c>
      <c r="L1406" s="316">
        <f t="shared" si="37"/>
        <v>1405</v>
      </c>
      <c r="V1406" s="316" t="str">
        <f t="shared" si="38"/>
        <v xml:space="preserve"> </v>
      </c>
      <c r="X1406" s="316" t="s">
        <v>965</v>
      </c>
    </row>
    <row r="1407" spans="1:24">
      <c r="A1407" s="320" t="s">
        <v>864</v>
      </c>
      <c r="B1407" s="320" t="s">
        <v>865</v>
      </c>
      <c r="C1407" s="320" t="s">
        <v>525</v>
      </c>
      <c r="D1407" s="320" t="s">
        <v>518</v>
      </c>
      <c r="E1407" s="320">
        <v>0.84599999999999997</v>
      </c>
      <c r="F1407" s="320" t="s">
        <v>35</v>
      </c>
      <c r="G1407" s="320" t="s">
        <v>1175</v>
      </c>
      <c r="H1407" s="320" t="s">
        <v>546</v>
      </c>
      <c r="I1407" s="321">
        <v>50.7</v>
      </c>
      <c r="J1407" s="320" t="s">
        <v>1180</v>
      </c>
      <c r="K1407" s="320" t="s">
        <v>1176</v>
      </c>
      <c r="L1407" s="316">
        <f t="shared" si="37"/>
        <v>1406</v>
      </c>
      <c r="V1407" s="316" t="str">
        <f t="shared" si="38"/>
        <v xml:space="preserve"> </v>
      </c>
      <c r="X1407" s="316" t="s">
        <v>965</v>
      </c>
    </row>
    <row r="1408" spans="1:24">
      <c r="A1408" s="320" t="s">
        <v>914</v>
      </c>
      <c r="B1408" s="320" t="s">
        <v>915</v>
      </c>
      <c r="C1408" s="320" t="s">
        <v>589</v>
      </c>
      <c r="D1408" s="320" t="s">
        <v>514</v>
      </c>
      <c r="E1408" s="320">
        <v>0.92100000000000004</v>
      </c>
      <c r="F1408" s="320" t="s">
        <v>35</v>
      </c>
      <c r="G1408" s="320" t="s">
        <v>1175</v>
      </c>
      <c r="H1408" s="320" t="s">
        <v>546</v>
      </c>
      <c r="I1408" s="321">
        <v>51</v>
      </c>
      <c r="J1408" s="320" t="s">
        <v>1181</v>
      </c>
      <c r="K1408" s="320" t="s">
        <v>1176</v>
      </c>
      <c r="L1408" s="316">
        <f t="shared" si="37"/>
        <v>1407</v>
      </c>
      <c r="V1408" s="316" t="str">
        <f t="shared" si="38"/>
        <v xml:space="preserve"> </v>
      </c>
      <c r="X1408" s="316" t="s">
        <v>965</v>
      </c>
    </row>
    <row r="1409" spans="1:24">
      <c r="A1409" s="320" t="s">
        <v>770</v>
      </c>
      <c r="B1409" s="320" t="s">
        <v>767</v>
      </c>
      <c r="C1409" s="320" t="s">
        <v>589</v>
      </c>
      <c r="D1409" s="320" t="s">
        <v>514</v>
      </c>
      <c r="E1409" s="320">
        <v>0.92</v>
      </c>
      <c r="F1409" s="320" t="s">
        <v>35</v>
      </c>
      <c r="G1409" s="320" t="s">
        <v>1175</v>
      </c>
      <c r="H1409" s="320" t="s">
        <v>546</v>
      </c>
      <c r="I1409" s="321">
        <v>53.400000000000006</v>
      </c>
      <c r="J1409" s="320" t="s">
        <v>1180</v>
      </c>
      <c r="K1409" s="320" t="s">
        <v>1176</v>
      </c>
      <c r="L1409" s="316">
        <f t="shared" si="37"/>
        <v>1408</v>
      </c>
      <c r="V1409" s="316" t="str">
        <f t="shared" si="38"/>
        <v xml:space="preserve"> </v>
      </c>
      <c r="X1409" s="316" t="s">
        <v>965</v>
      </c>
    </row>
    <row r="1410" spans="1:24">
      <c r="A1410" s="320" t="s">
        <v>759</v>
      </c>
      <c r="B1410" s="320" t="s">
        <v>756</v>
      </c>
      <c r="C1410" s="320" t="s">
        <v>589</v>
      </c>
      <c r="D1410" s="320" t="s">
        <v>694</v>
      </c>
      <c r="E1410" s="320">
        <v>0.88500000000000001</v>
      </c>
      <c r="F1410" s="320" t="s">
        <v>35</v>
      </c>
      <c r="G1410" s="320" t="s">
        <v>1175</v>
      </c>
      <c r="H1410" s="320" t="s">
        <v>546</v>
      </c>
      <c r="I1410" s="321">
        <v>54.400000000000006</v>
      </c>
      <c r="J1410" s="320" t="s">
        <v>1180</v>
      </c>
      <c r="K1410" s="320" t="s">
        <v>1176</v>
      </c>
      <c r="L1410" s="316">
        <f t="shared" si="37"/>
        <v>1409</v>
      </c>
      <c r="V1410" s="316" t="str">
        <f t="shared" si="38"/>
        <v xml:space="preserve"> </v>
      </c>
      <c r="X1410" s="316" t="s">
        <v>965</v>
      </c>
    </row>
    <row r="1411" spans="1:24">
      <c r="A1411" s="320" t="s">
        <v>676</v>
      </c>
      <c r="B1411" s="320" t="s">
        <v>677</v>
      </c>
      <c r="C1411" s="320" t="s">
        <v>589</v>
      </c>
      <c r="D1411" s="320" t="s">
        <v>514</v>
      </c>
      <c r="E1411" s="320">
        <v>0.90100000000000002</v>
      </c>
      <c r="F1411" s="320" t="s">
        <v>35</v>
      </c>
      <c r="G1411" s="320" t="s">
        <v>1175</v>
      </c>
      <c r="H1411" s="320" t="s">
        <v>546</v>
      </c>
      <c r="I1411" s="321">
        <v>56.68</v>
      </c>
      <c r="J1411" s="320" t="s">
        <v>1181</v>
      </c>
      <c r="K1411" s="320" t="s">
        <v>1176</v>
      </c>
      <c r="L1411" s="316">
        <f t="shared" ref="L1411:L1474" si="39">1+L1410</f>
        <v>1410</v>
      </c>
      <c r="V1411" s="316" t="str">
        <f t="shared" si="38"/>
        <v xml:space="preserve"> </v>
      </c>
      <c r="X1411" s="316" t="s">
        <v>965</v>
      </c>
    </row>
    <row r="1412" spans="1:24">
      <c r="A1412" s="320" t="s">
        <v>916</v>
      </c>
      <c r="B1412" s="320" t="s">
        <v>915</v>
      </c>
      <c r="C1412" s="320" t="s">
        <v>589</v>
      </c>
      <c r="D1412" s="320" t="s">
        <v>514</v>
      </c>
      <c r="E1412" s="320">
        <v>0.92100000000000004</v>
      </c>
      <c r="F1412" s="320" t="s">
        <v>35</v>
      </c>
      <c r="G1412" s="320" t="s">
        <v>1175</v>
      </c>
      <c r="H1412" s="320" t="s">
        <v>546</v>
      </c>
      <c r="I1412" s="321">
        <v>56.999999999999993</v>
      </c>
      <c r="J1412" s="320" t="s">
        <v>1181</v>
      </c>
      <c r="K1412" s="320" t="s">
        <v>1176</v>
      </c>
      <c r="L1412" s="316">
        <f t="shared" si="39"/>
        <v>1411</v>
      </c>
      <c r="V1412" s="316" t="str">
        <f t="shared" si="38"/>
        <v xml:space="preserve"> </v>
      </c>
      <c r="X1412" s="316" t="s">
        <v>965</v>
      </c>
    </row>
    <row r="1413" spans="1:24">
      <c r="A1413" s="320" t="s">
        <v>844</v>
      </c>
      <c r="B1413" s="320" t="s">
        <v>845</v>
      </c>
      <c r="C1413" s="320" t="s">
        <v>589</v>
      </c>
      <c r="D1413" s="320" t="s">
        <v>514</v>
      </c>
      <c r="E1413" s="320">
        <v>0.91600000000000004</v>
      </c>
      <c r="F1413" s="320" t="s">
        <v>35</v>
      </c>
      <c r="G1413" s="320" t="s">
        <v>1175</v>
      </c>
      <c r="H1413" s="320" t="s">
        <v>546</v>
      </c>
      <c r="I1413" s="321">
        <v>57.45</v>
      </c>
      <c r="J1413" s="320" t="s">
        <v>1181</v>
      </c>
      <c r="K1413" s="320" t="s">
        <v>1176</v>
      </c>
      <c r="L1413" s="316">
        <f t="shared" si="39"/>
        <v>1412</v>
      </c>
      <c r="V1413" s="316" t="str">
        <f t="shared" si="38"/>
        <v xml:space="preserve"> </v>
      </c>
      <c r="X1413" s="316" t="s">
        <v>965</v>
      </c>
    </row>
    <row r="1414" spans="1:24">
      <c r="A1414" s="320" t="s">
        <v>846</v>
      </c>
      <c r="B1414" s="320" t="s">
        <v>847</v>
      </c>
      <c r="C1414" s="320" t="s">
        <v>589</v>
      </c>
      <c r="D1414" s="320" t="s">
        <v>514</v>
      </c>
      <c r="E1414" s="320">
        <v>0.875</v>
      </c>
      <c r="F1414" s="320" t="s">
        <v>35</v>
      </c>
      <c r="G1414" s="320" t="s">
        <v>1175</v>
      </c>
      <c r="H1414" s="320" t="s">
        <v>546</v>
      </c>
      <c r="I1414" s="321">
        <v>59</v>
      </c>
      <c r="J1414" s="320">
        <v>2003</v>
      </c>
      <c r="K1414" s="320" t="s">
        <v>1176</v>
      </c>
      <c r="L1414" s="316">
        <f t="shared" si="39"/>
        <v>1413</v>
      </c>
      <c r="V1414" s="316" t="str">
        <f t="shared" si="38"/>
        <v xml:space="preserve"> </v>
      </c>
      <c r="X1414" s="316" t="s">
        <v>965</v>
      </c>
    </row>
    <row r="1415" spans="1:24">
      <c r="A1415" s="320" t="s">
        <v>837</v>
      </c>
      <c r="B1415" s="320" t="s">
        <v>833</v>
      </c>
      <c r="C1415" s="320" t="s">
        <v>589</v>
      </c>
      <c r="D1415" s="320" t="s">
        <v>484</v>
      </c>
      <c r="E1415" s="320">
        <v>0.88100000000000001</v>
      </c>
      <c r="F1415" s="320" t="s">
        <v>35</v>
      </c>
      <c r="G1415" s="320" t="s">
        <v>1175</v>
      </c>
      <c r="H1415" s="320" t="s">
        <v>546</v>
      </c>
      <c r="I1415" s="321">
        <v>59.79</v>
      </c>
      <c r="J1415" s="320" t="s">
        <v>1179</v>
      </c>
      <c r="K1415" s="320" t="s">
        <v>1176</v>
      </c>
      <c r="L1415" s="316">
        <f t="shared" si="39"/>
        <v>1414</v>
      </c>
      <c r="V1415" s="316" t="str">
        <f t="shared" si="38"/>
        <v xml:space="preserve"> </v>
      </c>
      <c r="X1415" s="316" t="s">
        <v>965</v>
      </c>
    </row>
    <row r="1416" spans="1:24">
      <c r="A1416" s="320" t="s">
        <v>850</v>
      </c>
      <c r="B1416" s="320" t="s">
        <v>847</v>
      </c>
      <c r="C1416" s="320" t="s">
        <v>589</v>
      </c>
      <c r="D1416" s="320" t="s">
        <v>514</v>
      </c>
      <c r="E1416" s="320">
        <v>0.875</v>
      </c>
      <c r="F1416" s="320" t="s">
        <v>35</v>
      </c>
      <c r="G1416" s="320" t="s">
        <v>1175</v>
      </c>
      <c r="H1416" s="320" t="s">
        <v>546</v>
      </c>
      <c r="I1416" s="321">
        <v>60.199999999999996</v>
      </c>
      <c r="J1416" s="320" t="s">
        <v>1179</v>
      </c>
      <c r="K1416" s="320" t="s">
        <v>1176</v>
      </c>
      <c r="L1416" s="316">
        <f t="shared" si="39"/>
        <v>1415</v>
      </c>
      <c r="V1416" s="316" t="str">
        <f t="shared" si="38"/>
        <v xml:space="preserve"> </v>
      </c>
      <c r="X1416" s="316" t="s">
        <v>965</v>
      </c>
    </row>
    <row r="1417" spans="1:24">
      <c r="A1417" s="320" t="s">
        <v>840</v>
      </c>
      <c r="B1417" s="320" t="s">
        <v>833</v>
      </c>
      <c r="C1417" s="320" t="s">
        <v>589</v>
      </c>
      <c r="D1417" s="320" t="s">
        <v>694</v>
      </c>
      <c r="E1417" s="320">
        <v>0.88100000000000001</v>
      </c>
      <c r="F1417" s="320" t="s">
        <v>35</v>
      </c>
      <c r="G1417" s="320" t="s">
        <v>1175</v>
      </c>
      <c r="H1417" s="320" t="s">
        <v>546</v>
      </c>
      <c r="I1417" s="321">
        <v>60.4</v>
      </c>
      <c r="J1417" s="320" t="s">
        <v>1179</v>
      </c>
      <c r="K1417" s="320" t="s">
        <v>1176</v>
      </c>
      <c r="L1417" s="316">
        <f t="shared" si="39"/>
        <v>1416</v>
      </c>
      <c r="V1417" s="316" t="str">
        <f t="shared" si="38"/>
        <v xml:space="preserve"> </v>
      </c>
      <c r="X1417" s="316" t="s">
        <v>965</v>
      </c>
    </row>
    <row r="1418" spans="1:24">
      <c r="A1418" s="320" t="s">
        <v>849</v>
      </c>
      <c r="B1418" s="320" t="s">
        <v>847</v>
      </c>
      <c r="C1418" s="320" t="s">
        <v>589</v>
      </c>
      <c r="D1418" s="320" t="s">
        <v>514</v>
      </c>
      <c r="E1418" s="320">
        <v>0.875</v>
      </c>
      <c r="F1418" s="320" t="s">
        <v>35</v>
      </c>
      <c r="G1418" s="320" t="s">
        <v>1175</v>
      </c>
      <c r="H1418" s="320" t="s">
        <v>546</v>
      </c>
      <c r="I1418" s="321">
        <v>63.6</v>
      </c>
      <c r="J1418" s="320" t="s">
        <v>1179</v>
      </c>
      <c r="K1418" s="320" t="s">
        <v>1176</v>
      </c>
      <c r="L1418" s="316">
        <f t="shared" si="39"/>
        <v>1417</v>
      </c>
      <c r="V1418" s="316" t="str">
        <f t="shared" si="38"/>
        <v xml:space="preserve"> </v>
      </c>
      <c r="X1418" s="316" t="s">
        <v>965</v>
      </c>
    </row>
    <row r="1419" spans="1:24">
      <c r="A1419" s="320" t="s">
        <v>772</v>
      </c>
      <c r="B1419" s="320" t="s">
        <v>767</v>
      </c>
      <c r="C1419" s="320" t="s">
        <v>589</v>
      </c>
      <c r="D1419" s="320" t="s">
        <v>514</v>
      </c>
      <c r="E1419" s="320">
        <v>0.92</v>
      </c>
      <c r="F1419" s="320" t="s">
        <v>35</v>
      </c>
      <c r="G1419" s="320" t="s">
        <v>1175</v>
      </c>
      <c r="H1419" s="320" t="s">
        <v>546</v>
      </c>
      <c r="I1419" s="321">
        <v>63.9</v>
      </c>
      <c r="J1419" s="320" t="s">
        <v>1180</v>
      </c>
      <c r="K1419" s="320" t="s">
        <v>1176</v>
      </c>
      <c r="L1419" s="316">
        <f t="shared" si="39"/>
        <v>1418</v>
      </c>
      <c r="V1419" s="316" t="str">
        <f t="shared" si="38"/>
        <v xml:space="preserve"> </v>
      </c>
      <c r="X1419" s="316" t="s">
        <v>965</v>
      </c>
    </row>
    <row r="1420" spans="1:24">
      <c r="A1420" s="320" t="s">
        <v>736</v>
      </c>
      <c r="B1420" s="320" t="s">
        <v>513</v>
      </c>
      <c r="C1420" s="320" t="s">
        <v>510</v>
      </c>
      <c r="D1420" s="320" t="s">
        <v>518</v>
      </c>
      <c r="E1420" s="320">
        <v>0.91100000000000003</v>
      </c>
      <c r="F1420" s="320" t="s">
        <v>35</v>
      </c>
      <c r="G1420" s="320" t="s">
        <v>1175</v>
      </c>
      <c r="H1420" s="320" t="s">
        <v>546</v>
      </c>
      <c r="I1420" s="321">
        <v>67</v>
      </c>
      <c r="J1420" s="320">
        <v>2006</v>
      </c>
      <c r="K1420" s="320" t="s">
        <v>1176</v>
      </c>
      <c r="L1420" s="316">
        <f t="shared" si="39"/>
        <v>1419</v>
      </c>
      <c r="V1420" s="316" t="str">
        <f t="shared" si="38"/>
        <v xml:space="preserve"> </v>
      </c>
      <c r="X1420" s="316" t="s">
        <v>965</v>
      </c>
    </row>
    <row r="1421" spans="1:24">
      <c r="A1421" s="320" t="s">
        <v>834</v>
      </c>
      <c r="B1421" s="320" t="s">
        <v>833</v>
      </c>
      <c r="C1421" s="320" t="s">
        <v>589</v>
      </c>
      <c r="D1421" s="320" t="s">
        <v>484</v>
      </c>
      <c r="E1421" s="320">
        <v>0.88100000000000001</v>
      </c>
      <c r="F1421" s="320" t="s">
        <v>35</v>
      </c>
      <c r="G1421" s="320" t="s">
        <v>1175</v>
      </c>
      <c r="H1421" s="320" t="s">
        <v>546</v>
      </c>
      <c r="I1421" s="321">
        <v>68.789999999999992</v>
      </c>
      <c r="J1421" s="320" t="s">
        <v>1179</v>
      </c>
      <c r="K1421" s="320" t="s">
        <v>1176</v>
      </c>
      <c r="L1421" s="316">
        <f t="shared" si="39"/>
        <v>1420</v>
      </c>
      <c r="V1421" s="316" t="str">
        <f t="shared" si="38"/>
        <v xml:space="preserve"> </v>
      </c>
      <c r="X1421" s="316" t="s">
        <v>965</v>
      </c>
    </row>
    <row r="1422" spans="1:24">
      <c r="A1422" s="320" t="s">
        <v>841</v>
      </c>
      <c r="B1422" s="320" t="s">
        <v>833</v>
      </c>
      <c r="C1422" s="320" t="s">
        <v>589</v>
      </c>
      <c r="D1422" s="320" t="s">
        <v>514</v>
      </c>
      <c r="E1422" s="320">
        <v>0.88100000000000001</v>
      </c>
      <c r="F1422" s="320" t="s">
        <v>35</v>
      </c>
      <c r="G1422" s="320" t="s">
        <v>1175</v>
      </c>
      <c r="H1422" s="320" t="s">
        <v>546</v>
      </c>
      <c r="I1422" s="321">
        <v>70.78</v>
      </c>
      <c r="J1422" s="320" t="s">
        <v>1179</v>
      </c>
      <c r="K1422" s="320" t="s">
        <v>1176</v>
      </c>
      <c r="L1422" s="316">
        <f t="shared" si="39"/>
        <v>1421</v>
      </c>
      <c r="V1422" s="316" t="str">
        <f t="shared" si="38"/>
        <v xml:space="preserve"> </v>
      </c>
      <c r="X1422" s="316" t="s">
        <v>965</v>
      </c>
    </row>
    <row r="1423" spans="1:24">
      <c r="A1423" s="320" t="s">
        <v>628</v>
      </c>
      <c r="B1423" s="320" t="s">
        <v>627</v>
      </c>
      <c r="C1423" s="320" t="s">
        <v>589</v>
      </c>
      <c r="D1423" s="320" t="s">
        <v>514</v>
      </c>
      <c r="E1423" s="320">
        <v>0.89300000000000002</v>
      </c>
      <c r="F1423" s="320" t="s">
        <v>35</v>
      </c>
      <c r="G1423" s="320" t="s">
        <v>1175</v>
      </c>
      <c r="H1423" s="320" t="s">
        <v>546</v>
      </c>
      <c r="I1423" s="321">
        <v>71.7</v>
      </c>
      <c r="J1423" s="320" t="s">
        <v>1182</v>
      </c>
      <c r="K1423" s="320" t="s">
        <v>1176</v>
      </c>
      <c r="L1423" s="316">
        <f t="shared" si="39"/>
        <v>1422</v>
      </c>
      <c r="V1423" s="316" t="str">
        <f t="shared" si="38"/>
        <v xml:space="preserve"> </v>
      </c>
      <c r="X1423" s="316" t="s">
        <v>965</v>
      </c>
    </row>
    <row r="1424" spans="1:24">
      <c r="A1424" s="320" t="s">
        <v>738</v>
      </c>
      <c r="B1424" s="320" t="s">
        <v>513</v>
      </c>
      <c r="C1424" s="320" t="s">
        <v>510</v>
      </c>
      <c r="D1424" s="320" t="s">
        <v>514</v>
      </c>
      <c r="E1424" s="320">
        <v>0.91100000000000003</v>
      </c>
      <c r="F1424" s="320" t="s">
        <v>35</v>
      </c>
      <c r="G1424" s="320" t="s">
        <v>1175</v>
      </c>
      <c r="H1424" s="320" t="s">
        <v>546</v>
      </c>
      <c r="I1424" s="321">
        <v>74</v>
      </c>
      <c r="J1424" s="320">
        <v>2006</v>
      </c>
      <c r="K1424" s="320" t="s">
        <v>1176</v>
      </c>
      <c r="L1424" s="316">
        <f t="shared" si="39"/>
        <v>1423</v>
      </c>
      <c r="V1424" s="316" t="str">
        <f t="shared" si="38"/>
        <v xml:space="preserve"> </v>
      </c>
      <c r="X1424" s="316" t="s">
        <v>965</v>
      </c>
    </row>
    <row r="1425" spans="1:24">
      <c r="A1425" s="320" t="s">
        <v>1277</v>
      </c>
      <c r="B1425" s="320" t="s">
        <v>509</v>
      </c>
      <c r="C1425" s="320" t="s">
        <v>510</v>
      </c>
      <c r="D1425" s="320" t="s">
        <v>484</v>
      </c>
      <c r="E1425" s="320">
        <v>0.93700000000000006</v>
      </c>
      <c r="F1425" s="320" t="s">
        <v>35</v>
      </c>
      <c r="G1425" s="320" t="s">
        <v>1175</v>
      </c>
      <c r="H1425" s="320" t="s">
        <v>546</v>
      </c>
      <c r="I1425" s="321">
        <v>76.099999999999994</v>
      </c>
      <c r="J1425" s="320">
        <v>2010</v>
      </c>
      <c r="K1425" s="320" t="s">
        <v>1176</v>
      </c>
      <c r="L1425" s="316">
        <f t="shared" si="39"/>
        <v>1424</v>
      </c>
      <c r="V1425" s="316" t="str">
        <f t="shared" si="38"/>
        <v xml:space="preserve"> </v>
      </c>
      <c r="X1425" s="316" t="s">
        <v>965</v>
      </c>
    </row>
    <row r="1426" spans="1:24">
      <c r="A1426" s="320" t="s">
        <v>629</v>
      </c>
      <c r="B1426" s="320" t="s">
        <v>627</v>
      </c>
      <c r="C1426" s="320" t="s">
        <v>589</v>
      </c>
      <c r="D1426" s="320" t="s">
        <v>514</v>
      </c>
      <c r="E1426" s="320">
        <v>0.89300000000000002</v>
      </c>
      <c r="F1426" s="320" t="s">
        <v>35</v>
      </c>
      <c r="G1426" s="320" t="s">
        <v>1175</v>
      </c>
      <c r="H1426" s="320" t="s">
        <v>546</v>
      </c>
      <c r="I1426" s="321">
        <v>76.78</v>
      </c>
      <c r="J1426" s="320" t="s">
        <v>1183</v>
      </c>
      <c r="K1426" s="320" t="s">
        <v>1176</v>
      </c>
      <c r="L1426" s="316">
        <f t="shared" si="39"/>
        <v>1425</v>
      </c>
      <c r="V1426" s="316" t="str">
        <f t="shared" si="38"/>
        <v xml:space="preserve"> </v>
      </c>
      <c r="X1426" s="316" t="s">
        <v>965</v>
      </c>
    </row>
    <row r="1427" spans="1:24">
      <c r="A1427" s="320" t="s">
        <v>1470</v>
      </c>
      <c r="B1427" s="320" t="s">
        <v>1014</v>
      </c>
      <c r="C1427" s="320" t="s">
        <v>579</v>
      </c>
      <c r="D1427" s="320" t="s">
        <v>514</v>
      </c>
      <c r="E1427" s="320">
        <v>0.93799999999999994</v>
      </c>
      <c r="F1427" s="320" t="s">
        <v>35</v>
      </c>
      <c r="G1427" s="320" t="s">
        <v>1175</v>
      </c>
      <c r="H1427" s="320" t="s">
        <v>546</v>
      </c>
      <c r="I1427" s="321">
        <v>77</v>
      </c>
      <c r="J1427" s="320">
        <v>2007</v>
      </c>
      <c r="K1427" s="320" t="s">
        <v>1176</v>
      </c>
      <c r="L1427" s="316">
        <f t="shared" si="39"/>
        <v>1426</v>
      </c>
      <c r="V1427" s="316" t="str">
        <f t="shared" si="38"/>
        <v xml:space="preserve"> </v>
      </c>
      <c r="X1427" s="316" t="s">
        <v>965</v>
      </c>
    </row>
    <row r="1428" spans="1:24">
      <c r="A1428" s="320" t="s">
        <v>789</v>
      </c>
      <c r="B1428" s="320" t="s">
        <v>509</v>
      </c>
      <c r="C1428" s="320" t="s">
        <v>510</v>
      </c>
      <c r="D1428" s="320" t="s">
        <v>518</v>
      </c>
      <c r="E1428" s="320">
        <v>0.93700000000000006</v>
      </c>
      <c r="F1428" s="320" t="s">
        <v>35</v>
      </c>
      <c r="G1428" s="320" t="s">
        <v>1175</v>
      </c>
      <c r="H1428" s="320" t="s">
        <v>546</v>
      </c>
      <c r="I1428" s="321">
        <v>79.600000000000009</v>
      </c>
      <c r="J1428" s="320">
        <v>2010</v>
      </c>
      <c r="K1428" s="320" t="s">
        <v>1176</v>
      </c>
      <c r="L1428" s="316">
        <f t="shared" si="39"/>
        <v>1427</v>
      </c>
      <c r="V1428" s="316" t="str">
        <f t="shared" si="38"/>
        <v xml:space="preserve"> </v>
      </c>
      <c r="X1428" s="316" t="s">
        <v>965</v>
      </c>
    </row>
    <row r="1429" spans="1:24">
      <c r="A1429" s="320" t="s">
        <v>758</v>
      </c>
      <c r="B1429" s="320" t="s">
        <v>756</v>
      </c>
      <c r="C1429" s="320" t="s">
        <v>589</v>
      </c>
      <c r="D1429" s="320" t="s">
        <v>694</v>
      </c>
      <c r="E1429" s="320">
        <v>0.88500000000000001</v>
      </c>
      <c r="F1429" s="320" t="s">
        <v>35</v>
      </c>
      <c r="G1429" s="320" t="s">
        <v>1175</v>
      </c>
      <c r="H1429" s="320" t="s">
        <v>546</v>
      </c>
      <c r="I1429" s="321">
        <v>80.22</v>
      </c>
      <c r="J1429" s="320" t="s">
        <v>1180</v>
      </c>
      <c r="K1429" s="320" t="s">
        <v>1176</v>
      </c>
      <c r="L1429" s="316">
        <f t="shared" si="39"/>
        <v>1428</v>
      </c>
      <c r="V1429" s="316" t="str">
        <f t="shared" si="38"/>
        <v xml:space="preserve"> </v>
      </c>
      <c r="X1429" s="316" t="s">
        <v>965</v>
      </c>
    </row>
    <row r="1430" spans="1:24">
      <c r="A1430" s="320" t="s">
        <v>850</v>
      </c>
      <c r="B1430" s="320" t="s">
        <v>847</v>
      </c>
      <c r="C1430" s="320" t="s">
        <v>589</v>
      </c>
      <c r="D1430" s="320" t="s">
        <v>514</v>
      </c>
      <c r="E1430" s="320">
        <v>0.875</v>
      </c>
      <c r="F1430" s="320" t="s">
        <v>35</v>
      </c>
      <c r="G1430" s="320" t="s">
        <v>1184</v>
      </c>
      <c r="H1430" s="320" t="s">
        <v>550</v>
      </c>
      <c r="I1430" s="321">
        <v>2.1</v>
      </c>
      <c r="J1430" s="320" t="s">
        <v>1179</v>
      </c>
      <c r="K1430" s="320" t="s">
        <v>1176</v>
      </c>
      <c r="L1430" s="316">
        <f t="shared" si="39"/>
        <v>1429</v>
      </c>
      <c r="V1430" s="316" t="str">
        <f t="shared" si="38"/>
        <v xml:space="preserve"> </v>
      </c>
      <c r="X1430" s="316" t="s">
        <v>965</v>
      </c>
    </row>
    <row r="1431" spans="1:24">
      <c r="A1431" s="320" t="s">
        <v>849</v>
      </c>
      <c r="B1431" s="320" t="s">
        <v>847</v>
      </c>
      <c r="C1431" s="320" t="s">
        <v>589</v>
      </c>
      <c r="D1431" s="320" t="s">
        <v>514</v>
      </c>
      <c r="E1431" s="320">
        <v>0.875</v>
      </c>
      <c r="F1431" s="320" t="s">
        <v>35</v>
      </c>
      <c r="G1431" s="320" t="s">
        <v>1184</v>
      </c>
      <c r="H1431" s="320" t="s">
        <v>550</v>
      </c>
      <c r="I1431" s="321">
        <v>2.6</v>
      </c>
      <c r="J1431" s="320" t="s">
        <v>1179</v>
      </c>
      <c r="K1431" s="320" t="s">
        <v>1176</v>
      </c>
      <c r="L1431" s="316">
        <f t="shared" si="39"/>
        <v>1430</v>
      </c>
      <c r="V1431" s="316" t="str">
        <f t="shared" si="38"/>
        <v xml:space="preserve"> </v>
      </c>
      <c r="X1431" s="316" t="s">
        <v>965</v>
      </c>
    </row>
    <row r="1432" spans="1:24">
      <c r="A1432" s="320" t="s">
        <v>789</v>
      </c>
      <c r="B1432" s="320" t="s">
        <v>509</v>
      </c>
      <c r="C1432" s="320" t="s">
        <v>510</v>
      </c>
      <c r="D1432" s="320" t="s">
        <v>518</v>
      </c>
      <c r="E1432" s="320">
        <v>0.93700000000000006</v>
      </c>
      <c r="F1432" s="320" t="s">
        <v>35</v>
      </c>
      <c r="G1432" s="320" t="s">
        <v>1184</v>
      </c>
      <c r="H1432" s="320" t="s">
        <v>550</v>
      </c>
      <c r="I1432" s="321">
        <v>3.6999999999999997</v>
      </c>
      <c r="J1432" s="320">
        <v>2010</v>
      </c>
      <c r="K1432" s="320" t="s">
        <v>1176</v>
      </c>
      <c r="L1432" s="316">
        <f t="shared" si="39"/>
        <v>1431</v>
      </c>
      <c r="V1432" s="316" t="str">
        <f t="shared" si="38"/>
        <v xml:space="preserve"> </v>
      </c>
      <c r="X1432" s="316" t="s">
        <v>965</v>
      </c>
    </row>
    <row r="1433" spans="1:24">
      <c r="A1433" s="320" t="s">
        <v>846</v>
      </c>
      <c r="B1433" s="320" t="s">
        <v>847</v>
      </c>
      <c r="C1433" s="320" t="s">
        <v>589</v>
      </c>
      <c r="D1433" s="320" t="s">
        <v>514</v>
      </c>
      <c r="E1433" s="320">
        <v>0.875</v>
      </c>
      <c r="F1433" s="320" t="s">
        <v>35</v>
      </c>
      <c r="G1433" s="320" t="s">
        <v>1184</v>
      </c>
      <c r="H1433" s="320" t="s">
        <v>550</v>
      </c>
      <c r="I1433" s="321">
        <v>4</v>
      </c>
      <c r="J1433" s="320">
        <v>2003</v>
      </c>
      <c r="K1433" s="320" t="s">
        <v>1176</v>
      </c>
      <c r="L1433" s="316">
        <f t="shared" si="39"/>
        <v>1432</v>
      </c>
      <c r="V1433" s="316" t="str">
        <f t="shared" si="38"/>
        <v xml:space="preserve"> </v>
      </c>
      <c r="X1433" s="316" t="s">
        <v>965</v>
      </c>
    </row>
    <row r="1434" spans="1:24">
      <c r="A1434" s="320" t="s">
        <v>831</v>
      </c>
      <c r="B1434" s="320" t="s">
        <v>509</v>
      </c>
      <c r="C1434" s="320" t="s">
        <v>510</v>
      </c>
      <c r="D1434" s="320" t="s">
        <v>484</v>
      </c>
      <c r="E1434" s="320">
        <v>0.93700000000000006</v>
      </c>
      <c r="F1434" s="320" t="s">
        <v>35</v>
      </c>
      <c r="G1434" s="320" t="s">
        <v>1184</v>
      </c>
      <c r="H1434" s="320" t="s">
        <v>550</v>
      </c>
      <c r="I1434" s="321">
        <v>4</v>
      </c>
      <c r="J1434" s="320">
        <v>2010</v>
      </c>
      <c r="K1434" s="320" t="s">
        <v>1176</v>
      </c>
      <c r="L1434" s="316">
        <f t="shared" si="39"/>
        <v>1433</v>
      </c>
      <c r="V1434" s="316" t="str">
        <f t="shared" si="38"/>
        <v xml:space="preserve"> </v>
      </c>
      <c r="X1434" s="316" t="s">
        <v>965</v>
      </c>
    </row>
    <row r="1435" spans="1:24">
      <c r="A1435" s="320" t="s">
        <v>708</v>
      </c>
      <c r="B1435" s="320" t="s">
        <v>689</v>
      </c>
      <c r="C1435" s="320" t="s">
        <v>495</v>
      </c>
      <c r="D1435" s="320" t="s">
        <v>521</v>
      </c>
      <c r="E1435" s="320">
        <v>0.55400000000000005</v>
      </c>
      <c r="F1435" s="320" t="s">
        <v>35</v>
      </c>
      <c r="G1435" s="320" t="s">
        <v>1184</v>
      </c>
      <c r="H1435" s="320" t="s">
        <v>550</v>
      </c>
      <c r="I1435" s="321">
        <v>7.4899999999999993</v>
      </c>
      <c r="J1435" s="320">
        <v>1998</v>
      </c>
      <c r="K1435" s="320" t="s">
        <v>1176</v>
      </c>
      <c r="L1435" s="316">
        <f t="shared" si="39"/>
        <v>1434</v>
      </c>
      <c r="V1435" s="316" t="str">
        <f t="shared" si="38"/>
        <v xml:space="preserve"> </v>
      </c>
      <c r="X1435" s="316" t="s">
        <v>965</v>
      </c>
    </row>
    <row r="1436" spans="1:24">
      <c r="A1436" s="320" t="s">
        <v>705</v>
      </c>
      <c r="B1436" s="320" t="s">
        <v>689</v>
      </c>
      <c r="C1436" s="320" t="s">
        <v>495</v>
      </c>
      <c r="D1436" s="320" t="s">
        <v>491</v>
      </c>
      <c r="E1436" s="320">
        <v>0.55400000000000005</v>
      </c>
      <c r="F1436" s="320" t="s">
        <v>35</v>
      </c>
      <c r="G1436" s="320" t="s">
        <v>1184</v>
      </c>
      <c r="H1436" s="320" t="s">
        <v>550</v>
      </c>
      <c r="I1436" s="321">
        <v>8</v>
      </c>
      <c r="J1436" s="320" t="s">
        <v>1177</v>
      </c>
      <c r="K1436" s="320" t="s">
        <v>1176</v>
      </c>
      <c r="L1436" s="316">
        <f t="shared" si="39"/>
        <v>1435</v>
      </c>
      <c r="V1436" s="316" t="str">
        <f t="shared" si="38"/>
        <v xml:space="preserve"> </v>
      </c>
      <c r="X1436" s="316" t="s">
        <v>965</v>
      </c>
    </row>
    <row r="1437" spans="1:24">
      <c r="A1437" s="320" t="s">
        <v>736</v>
      </c>
      <c r="B1437" s="320" t="s">
        <v>513</v>
      </c>
      <c r="C1437" s="320" t="s">
        <v>510</v>
      </c>
      <c r="D1437" s="320" t="s">
        <v>518</v>
      </c>
      <c r="E1437" s="320">
        <v>0.91100000000000003</v>
      </c>
      <c r="F1437" s="320" t="s">
        <v>35</v>
      </c>
      <c r="G1437" s="320" t="s">
        <v>1184</v>
      </c>
      <c r="H1437" s="320" t="s">
        <v>550</v>
      </c>
      <c r="I1437" s="321">
        <v>8</v>
      </c>
      <c r="J1437" s="320">
        <v>2006</v>
      </c>
      <c r="K1437" s="320" t="s">
        <v>1176</v>
      </c>
      <c r="L1437" s="316">
        <f t="shared" si="39"/>
        <v>1436</v>
      </c>
      <c r="V1437" s="316" t="str">
        <f t="shared" si="38"/>
        <v xml:space="preserve"> </v>
      </c>
      <c r="X1437" s="316" t="s">
        <v>965</v>
      </c>
    </row>
    <row r="1438" spans="1:24">
      <c r="A1438" s="320" t="s">
        <v>738</v>
      </c>
      <c r="B1438" s="320" t="s">
        <v>513</v>
      </c>
      <c r="C1438" s="320" t="s">
        <v>510</v>
      </c>
      <c r="D1438" s="320" t="s">
        <v>514</v>
      </c>
      <c r="E1438" s="320">
        <v>0.91100000000000003</v>
      </c>
      <c r="F1438" s="320" t="s">
        <v>35</v>
      </c>
      <c r="G1438" s="320" t="s">
        <v>1184</v>
      </c>
      <c r="H1438" s="320" t="s">
        <v>550</v>
      </c>
      <c r="I1438" s="321">
        <v>8</v>
      </c>
      <c r="J1438" s="320">
        <v>2006</v>
      </c>
      <c r="K1438" s="320" t="s">
        <v>1176</v>
      </c>
      <c r="L1438" s="316">
        <f t="shared" si="39"/>
        <v>1437</v>
      </c>
      <c r="V1438" s="316" t="str">
        <f t="shared" si="38"/>
        <v xml:space="preserve"> </v>
      </c>
      <c r="X1438" s="316" t="s">
        <v>965</v>
      </c>
    </row>
    <row r="1439" spans="1:24">
      <c r="A1439" s="320" t="s">
        <v>891</v>
      </c>
      <c r="B1439" s="320" t="s">
        <v>892</v>
      </c>
      <c r="C1439" s="320" t="s">
        <v>483</v>
      </c>
      <c r="D1439" s="320" t="s">
        <v>484</v>
      </c>
      <c r="E1439" s="320">
        <v>0.81100000000000005</v>
      </c>
      <c r="F1439" s="320" t="s">
        <v>35</v>
      </c>
      <c r="G1439" s="320" t="s">
        <v>1184</v>
      </c>
      <c r="H1439" s="320" t="s">
        <v>550</v>
      </c>
      <c r="I1439" s="321">
        <v>8.5</v>
      </c>
      <c r="J1439" s="320">
        <v>2007</v>
      </c>
      <c r="K1439" s="320" t="s">
        <v>1176</v>
      </c>
      <c r="L1439" s="316">
        <f t="shared" si="39"/>
        <v>1438</v>
      </c>
      <c r="V1439" s="316" t="str">
        <f t="shared" si="38"/>
        <v xml:space="preserve"> </v>
      </c>
      <c r="X1439" s="316" t="s">
        <v>965</v>
      </c>
    </row>
    <row r="1440" spans="1:24">
      <c r="A1440" s="320" t="s">
        <v>840</v>
      </c>
      <c r="B1440" s="320" t="s">
        <v>833</v>
      </c>
      <c r="C1440" s="320" t="s">
        <v>589</v>
      </c>
      <c r="D1440" s="320" t="s">
        <v>694</v>
      </c>
      <c r="E1440" s="320">
        <v>0.88100000000000001</v>
      </c>
      <c r="F1440" s="320" t="s">
        <v>35</v>
      </c>
      <c r="G1440" s="320" t="s">
        <v>1184</v>
      </c>
      <c r="H1440" s="320" t="s">
        <v>550</v>
      </c>
      <c r="I1440" s="321">
        <v>8.83</v>
      </c>
      <c r="J1440" s="320" t="s">
        <v>1179</v>
      </c>
      <c r="K1440" s="320" t="s">
        <v>1176</v>
      </c>
      <c r="L1440" s="316">
        <f t="shared" si="39"/>
        <v>1439</v>
      </c>
      <c r="V1440" s="316" t="str">
        <f t="shared" si="38"/>
        <v xml:space="preserve"> </v>
      </c>
      <c r="X1440" s="316" t="s">
        <v>965</v>
      </c>
    </row>
    <row r="1441" spans="1:24">
      <c r="A1441" s="320" t="s">
        <v>680</v>
      </c>
      <c r="B1441" s="320" t="s">
        <v>679</v>
      </c>
      <c r="C1441" s="320" t="s">
        <v>579</v>
      </c>
      <c r="D1441" s="320" t="s">
        <v>484</v>
      </c>
      <c r="E1441" s="320">
        <v>0.61699999999999999</v>
      </c>
      <c r="F1441" s="320" t="s">
        <v>35</v>
      </c>
      <c r="G1441" s="320" t="s">
        <v>1184</v>
      </c>
      <c r="H1441" s="320" t="s">
        <v>550</v>
      </c>
      <c r="I1441" s="321">
        <v>9.6</v>
      </c>
      <c r="J1441" s="320">
        <v>2004</v>
      </c>
      <c r="K1441" s="320" t="s">
        <v>1176</v>
      </c>
      <c r="L1441" s="316">
        <f t="shared" si="39"/>
        <v>1440</v>
      </c>
      <c r="V1441" s="316" t="str">
        <f t="shared" si="38"/>
        <v xml:space="preserve"> </v>
      </c>
      <c r="X1441" s="316" t="s">
        <v>965</v>
      </c>
    </row>
    <row r="1442" spans="1:24">
      <c r="A1442" s="320" t="s">
        <v>629</v>
      </c>
      <c r="B1442" s="320" t="s">
        <v>627</v>
      </c>
      <c r="C1442" s="320" t="s">
        <v>589</v>
      </c>
      <c r="D1442" s="320" t="s">
        <v>514</v>
      </c>
      <c r="E1442" s="320">
        <v>0.89300000000000002</v>
      </c>
      <c r="F1442" s="320" t="s">
        <v>35</v>
      </c>
      <c r="G1442" s="320" t="s">
        <v>1184</v>
      </c>
      <c r="H1442" s="320" t="s">
        <v>550</v>
      </c>
      <c r="I1442" s="321">
        <v>10</v>
      </c>
      <c r="J1442" s="320" t="s">
        <v>1183</v>
      </c>
      <c r="K1442" s="320" t="s">
        <v>1176</v>
      </c>
      <c r="L1442" s="316">
        <f t="shared" si="39"/>
        <v>1441</v>
      </c>
      <c r="V1442" s="316" t="str">
        <f t="shared" si="38"/>
        <v xml:space="preserve"> </v>
      </c>
      <c r="X1442" s="316" t="s">
        <v>965</v>
      </c>
    </row>
    <row r="1443" spans="1:24">
      <c r="A1443" s="320" t="s">
        <v>870</v>
      </c>
      <c r="B1443" s="320" t="s">
        <v>867</v>
      </c>
      <c r="C1443" s="320" t="s">
        <v>504</v>
      </c>
      <c r="D1443" s="320" t="s">
        <v>484</v>
      </c>
      <c r="E1443" s="320">
        <v>0.69899999999999995</v>
      </c>
      <c r="F1443" s="320" t="s">
        <v>35</v>
      </c>
      <c r="G1443" s="320" t="s">
        <v>1184</v>
      </c>
      <c r="H1443" s="320" t="s">
        <v>550</v>
      </c>
      <c r="I1443" s="321">
        <v>11.1</v>
      </c>
      <c r="J1443" s="320">
        <v>2006</v>
      </c>
      <c r="K1443" s="320" t="s">
        <v>1176</v>
      </c>
      <c r="L1443" s="316">
        <f t="shared" si="39"/>
        <v>1442</v>
      </c>
      <c r="V1443" s="316" t="str">
        <f t="shared" si="38"/>
        <v xml:space="preserve"> </v>
      </c>
      <c r="X1443" s="316" t="s">
        <v>965</v>
      </c>
    </row>
    <row r="1444" spans="1:24">
      <c r="A1444" s="320" t="s">
        <v>635</v>
      </c>
      <c r="B1444" s="320" t="s">
        <v>634</v>
      </c>
      <c r="C1444" s="320" t="s">
        <v>589</v>
      </c>
      <c r="D1444" s="320" t="s">
        <v>514</v>
      </c>
      <c r="E1444" s="320">
        <v>0.91300000000000003</v>
      </c>
      <c r="F1444" s="320" t="s">
        <v>35</v>
      </c>
      <c r="G1444" s="320" t="s">
        <v>1184</v>
      </c>
      <c r="H1444" s="320" t="s">
        <v>550</v>
      </c>
      <c r="I1444" s="321">
        <v>11.26</v>
      </c>
      <c r="J1444" s="320" t="s">
        <v>1179</v>
      </c>
      <c r="K1444" s="320" t="s">
        <v>1176</v>
      </c>
      <c r="L1444" s="316">
        <f t="shared" si="39"/>
        <v>1443</v>
      </c>
      <c r="V1444" s="316" t="str">
        <f t="shared" si="38"/>
        <v xml:space="preserve"> </v>
      </c>
      <c r="X1444" s="316" t="s">
        <v>965</v>
      </c>
    </row>
    <row r="1445" spans="1:24">
      <c r="A1445" s="320" t="s">
        <v>861</v>
      </c>
      <c r="B1445" s="320" t="s">
        <v>858</v>
      </c>
      <c r="C1445" s="320" t="s">
        <v>542</v>
      </c>
      <c r="D1445" s="320" t="s">
        <v>514</v>
      </c>
      <c r="E1445" s="320">
        <v>0.629</v>
      </c>
      <c r="F1445" s="320" t="s">
        <v>35</v>
      </c>
      <c r="G1445" s="320" t="s">
        <v>1184</v>
      </c>
      <c r="H1445" s="320" t="s">
        <v>550</v>
      </c>
      <c r="I1445" s="321">
        <v>12</v>
      </c>
      <c r="J1445" s="320">
        <v>2003</v>
      </c>
      <c r="K1445" s="320" t="s">
        <v>1176</v>
      </c>
      <c r="L1445" s="316">
        <f t="shared" si="39"/>
        <v>1444</v>
      </c>
      <c r="V1445" s="316" t="str">
        <f t="shared" si="38"/>
        <v xml:space="preserve"> </v>
      </c>
      <c r="X1445" s="316" t="s">
        <v>965</v>
      </c>
    </row>
    <row r="1446" spans="1:24">
      <c r="A1446" s="320" t="s">
        <v>758</v>
      </c>
      <c r="B1446" s="320" t="s">
        <v>756</v>
      </c>
      <c r="C1446" s="320" t="s">
        <v>589</v>
      </c>
      <c r="D1446" s="320" t="s">
        <v>694</v>
      </c>
      <c r="E1446" s="320">
        <v>0.88500000000000001</v>
      </c>
      <c r="F1446" s="320" t="s">
        <v>35</v>
      </c>
      <c r="G1446" s="320" t="s">
        <v>1184</v>
      </c>
      <c r="H1446" s="320" t="s">
        <v>550</v>
      </c>
      <c r="I1446" s="321">
        <v>12.030000000000001</v>
      </c>
      <c r="J1446" s="320" t="s">
        <v>1180</v>
      </c>
      <c r="K1446" s="320" t="s">
        <v>1176</v>
      </c>
      <c r="L1446" s="316">
        <f t="shared" si="39"/>
        <v>1445</v>
      </c>
      <c r="V1446" s="316" t="str">
        <f t="shared" si="38"/>
        <v xml:space="preserve"> </v>
      </c>
      <c r="X1446" s="316" t="s">
        <v>965</v>
      </c>
    </row>
    <row r="1447" spans="1:24">
      <c r="A1447" s="320" t="s">
        <v>834</v>
      </c>
      <c r="B1447" s="320" t="s">
        <v>833</v>
      </c>
      <c r="C1447" s="320" t="s">
        <v>589</v>
      </c>
      <c r="D1447" s="320" t="s">
        <v>484</v>
      </c>
      <c r="E1447" s="320">
        <v>0.88100000000000001</v>
      </c>
      <c r="F1447" s="320" t="s">
        <v>35</v>
      </c>
      <c r="G1447" s="320" t="s">
        <v>1184</v>
      </c>
      <c r="H1447" s="320" t="s">
        <v>550</v>
      </c>
      <c r="I1447" s="321">
        <v>12.049999999999999</v>
      </c>
      <c r="J1447" s="320" t="s">
        <v>1179</v>
      </c>
      <c r="K1447" s="320" t="s">
        <v>1176</v>
      </c>
      <c r="L1447" s="316">
        <f t="shared" si="39"/>
        <v>1446</v>
      </c>
      <c r="V1447" s="316" t="str">
        <f t="shared" si="38"/>
        <v xml:space="preserve"> </v>
      </c>
      <c r="X1447" s="316" t="s">
        <v>965</v>
      </c>
    </row>
    <row r="1448" spans="1:24">
      <c r="A1448" s="320" t="s">
        <v>841</v>
      </c>
      <c r="B1448" s="320" t="s">
        <v>833</v>
      </c>
      <c r="C1448" s="320" t="s">
        <v>589</v>
      </c>
      <c r="D1448" s="320" t="s">
        <v>514</v>
      </c>
      <c r="E1448" s="320">
        <v>0.88100000000000001</v>
      </c>
      <c r="F1448" s="320" t="s">
        <v>35</v>
      </c>
      <c r="G1448" s="320" t="s">
        <v>1184</v>
      </c>
      <c r="H1448" s="320" t="s">
        <v>550</v>
      </c>
      <c r="I1448" s="321">
        <v>12.24</v>
      </c>
      <c r="J1448" s="320" t="s">
        <v>1179</v>
      </c>
      <c r="K1448" s="320" t="s">
        <v>1176</v>
      </c>
      <c r="L1448" s="316">
        <f t="shared" si="39"/>
        <v>1447</v>
      </c>
      <c r="V1448" s="316" t="str">
        <f t="shared" si="38"/>
        <v xml:space="preserve"> </v>
      </c>
      <c r="X1448" s="316" t="s">
        <v>965</v>
      </c>
    </row>
    <row r="1449" spans="1:24">
      <c r="A1449" s="320" t="s">
        <v>633</v>
      </c>
      <c r="B1449" s="320" t="s">
        <v>634</v>
      </c>
      <c r="C1449" s="320" t="s">
        <v>589</v>
      </c>
      <c r="D1449" s="320" t="s">
        <v>514</v>
      </c>
      <c r="E1449" s="320">
        <v>0.91300000000000003</v>
      </c>
      <c r="F1449" s="320" t="s">
        <v>35</v>
      </c>
      <c r="G1449" s="320" t="s">
        <v>1184</v>
      </c>
      <c r="H1449" s="320" t="s">
        <v>550</v>
      </c>
      <c r="I1449" s="321">
        <v>12.46</v>
      </c>
      <c r="J1449" s="320" t="s">
        <v>1179</v>
      </c>
      <c r="K1449" s="320" t="s">
        <v>1176</v>
      </c>
      <c r="L1449" s="316">
        <f t="shared" si="39"/>
        <v>1448</v>
      </c>
      <c r="V1449" s="316" t="str">
        <f t="shared" si="38"/>
        <v xml:space="preserve"> </v>
      </c>
      <c r="X1449" s="316" t="s">
        <v>965</v>
      </c>
    </row>
    <row r="1450" spans="1:24">
      <c r="A1450" s="320" t="s">
        <v>837</v>
      </c>
      <c r="B1450" s="320" t="s">
        <v>833</v>
      </c>
      <c r="C1450" s="320" t="s">
        <v>589</v>
      </c>
      <c r="D1450" s="320" t="s">
        <v>484</v>
      </c>
      <c r="E1450" s="320">
        <v>0.88100000000000001</v>
      </c>
      <c r="F1450" s="320" t="s">
        <v>35</v>
      </c>
      <c r="G1450" s="320" t="s">
        <v>1184</v>
      </c>
      <c r="H1450" s="320" t="s">
        <v>550</v>
      </c>
      <c r="I1450" s="321">
        <v>13.26</v>
      </c>
      <c r="J1450" s="320" t="s">
        <v>1179</v>
      </c>
      <c r="K1450" s="320" t="s">
        <v>1176</v>
      </c>
      <c r="L1450" s="316">
        <f t="shared" si="39"/>
        <v>1449</v>
      </c>
      <c r="V1450" s="316" t="str">
        <f t="shared" si="38"/>
        <v xml:space="preserve"> </v>
      </c>
      <c r="X1450" s="316" t="s">
        <v>965</v>
      </c>
    </row>
    <row r="1451" spans="1:24">
      <c r="A1451" s="320" t="s">
        <v>864</v>
      </c>
      <c r="B1451" s="320" t="s">
        <v>865</v>
      </c>
      <c r="C1451" s="320" t="s">
        <v>525</v>
      </c>
      <c r="D1451" s="320" t="s">
        <v>518</v>
      </c>
      <c r="E1451" s="320">
        <v>0.84599999999999997</v>
      </c>
      <c r="F1451" s="320" t="s">
        <v>35</v>
      </c>
      <c r="G1451" s="320" t="s">
        <v>1184</v>
      </c>
      <c r="H1451" s="320" t="s">
        <v>550</v>
      </c>
      <c r="I1451" s="321">
        <v>13.700000000000001</v>
      </c>
      <c r="J1451" s="320" t="s">
        <v>1180</v>
      </c>
      <c r="K1451" s="320" t="s">
        <v>1176</v>
      </c>
      <c r="L1451" s="316">
        <f t="shared" si="39"/>
        <v>1450</v>
      </c>
      <c r="V1451" s="316" t="str">
        <f t="shared" si="38"/>
        <v xml:space="preserve"> </v>
      </c>
      <c r="X1451" s="316" t="s">
        <v>965</v>
      </c>
    </row>
    <row r="1452" spans="1:24">
      <c r="A1452" s="320" t="s">
        <v>628</v>
      </c>
      <c r="B1452" s="320" t="s">
        <v>627</v>
      </c>
      <c r="C1452" s="320" t="s">
        <v>589</v>
      </c>
      <c r="D1452" s="320" t="s">
        <v>514</v>
      </c>
      <c r="E1452" s="320">
        <v>0.89300000000000002</v>
      </c>
      <c r="F1452" s="320" t="s">
        <v>35</v>
      </c>
      <c r="G1452" s="320" t="s">
        <v>1184</v>
      </c>
      <c r="H1452" s="320" t="s">
        <v>550</v>
      </c>
      <c r="I1452" s="321">
        <v>14.399999999999999</v>
      </c>
      <c r="J1452" s="320" t="s">
        <v>1182</v>
      </c>
      <c r="K1452" s="320" t="s">
        <v>1176</v>
      </c>
      <c r="L1452" s="316">
        <f t="shared" si="39"/>
        <v>1451</v>
      </c>
      <c r="V1452" s="316" t="str">
        <f t="shared" si="38"/>
        <v xml:space="preserve"> </v>
      </c>
      <c r="X1452" s="316" t="s">
        <v>965</v>
      </c>
    </row>
    <row r="1453" spans="1:24">
      <c r="A1453" s="320" t="s">
        <v>844</v>
      </c>
      <c r="B1453" s="320" t="s">
        <v>845</v>
      </c>
      <c r="C1453" s="320" t="s">
        <v>589</v>
      </c>
      <c r="D1453" s="320" t="s">
        <v>514</v>
      </c>
      <c r="E1453" s="320">
        <v>0.91600000000000004</v>
      </c>
      <c r="F1453" s="320" t="s">
        <v>35</v>
      </c>
      <c r="G1453" s="320" t="s">
        <v>1184</v>
      </c>
      <c r="H1453" s="320" t="s">
        <v>550</v>
      </c>
      <c r="I1453" s="321">
        <v>14.99</v>
      </c>
      <c r="J1453" s="320" t="s">
        <v>1181</v>
      </c>
      <c r="K1453" s="320" t="s">
        <v>1176</v>
      </c>
      <c r="L1453" s="316">
        <f t="shared" si="39"/>
        <v>1452</v>
      </c>
      <c r="V1453" s="316" t="str">
        <f t="shared" si="38"/>
        <v xml:space="preserve"> </v>
      </c>
      <c r="X1453" s="316" t="s">
        <v>965</v>
      </c>
    </row>
    <row r="1454" spans="1:24">
      <c r="A1454" s="320" t="s">
        <v>616</v>
      </c>
      <c r="B1454" s="320" t="s">
        <v>615</v>
      </c>
      <c r="C1454" s="320" t="s">
        <v>589</v>
      </c>
      <c r="D1454" s="320" t="s">
        <v>518</v>
      </c>
      <c r="E1454" s="320">
        <v>0.89200000000000002</v>
      </c>
      <c r="F1454" s="320" t="s">
        <v>35</v>
      </c>
      <c r="G1454" s="320" t="s">
        <v>1184</v>
      </c>
      <c r="H1454" s="320" t="s">
        <v>550</v>
      </c>
      <c r="I1454" s="321">
        <v>15</v>
      </c>
      <c r="J1454" s="320" t="s">
        <v>1180</v>
      </c>
      <c r="K1454" s="320" t="s">
        <v>1176</v>
      </c>
      <c r="L1454" s="316">
        <f t="shared" si="39"/>
        <v>1453</v>
      </c>
      <c r="V1454" s="316" t="str">
        <f t="shared" si="38"/>
        <v xml:space="preserve"> </v>
      </c>
      <c r="X1454" s="316" t="s">
        <v>965</v>
      </c>
    </row>
    <row r="1455" spans="1:24">
      <c r="A1455" s="320" t="s">
        <v>1470</v>
      </c>
      <c r="B1455" s="320" t="s">
        <v>1014</v>
      </c>
      <c r="C1455" s="320" t="s">
        <v>579</v>
      </c>
      <c r="D1455" s="320" t="s">
        <v>514</v>
      </c>
      <c r="E1455" s="320">
        <v>0.93799999999999994</v>
      </c>
      <c r="F1455" s="320" t="s">
        <v>35</v>
      </c>
      <c r="G1455" s="320" t="s">
        <v>1184</v>
      </c>
      <c r="H1455" s="320" t="s">
        <v>550</v>
      </c>
      <c r="I1455" s="321">
        <v>15</v>
      </c>
      <c r="J1455" s="320">
        <v>2007</v>
      </c>
      <c r="K1455" s="320" t="s">
        <v>1176</v>
      </c>
      <c r="L1455" s="316">
        <f t="shared" si="39"/>
        <v>1454</v>
      </c>
      <c r="V1455" s="316" t="str">
        <f t="shared" si="38"/>
        <v xml:space="preserve"> </v>
      </c>
      <c r="X1455" s="316" t="s">
        <v>965</v>
      </c>
    </row>
    <row r="1456" spans="1:24">
      <c r="A1456" s="320" t="s">
        <v>772</v>
      </c>
      <c r="B1456" s="320" t="s">
        <v>767</v>
      </c>
      <c r="C1456" s="320" t="s">
        <v>589</v>
      </c>
      <c r="D1456" s="320" t="s">
        <v>514</v>
      </c>
      <c r="E1456" s="320">
        <v>0.92</v>
      </c>
      <c r="F1456" s="320" t="s">
        <v>35</v>
      </c>
      <c r="G1456" s="320" t="s">
        <v>1184</v>
      </c>
      <c r="H1456" s="320" t="s">
        <v>550</v>
      </c>
      <c r="I1456" s="321">
        <v>15.7</v>
      </c>
      <c r="J1456" s="320" t="s">
        <v>1180</v>
      </c>
      <c r="K1456" s="320" t="s">
        <v>1176</v>
      </c>
      <c r="L1456" s="316">
        <f t="shared" si="39"/>
        <v>1455</v>
      </c>
      <c r="V1456" s="316" t="str">
        <f t="shared" si="38"/>
        <v xml:space="preserve"> </v>
      </c>
      <c r="X1456" s="316" t="s">
        <v>965</v>
      </c>
    </row>
    <row r="1457" spans="1:24">
      <c r="A1457" s="320" t="s">
        <v>771</v>
      </c>
      <c r="B1457" s="320" t="s">
        <v>767</v>
      </c>
      <c r="C1457" s="320" t="s">
        <v>589</v>
      </c>
      <c r="D1457" s="320" t="s">
        <v>514</v>
      </c>
      <c r="E1457" s="320">
        <v>0.92</v>
      </c>
      <c r="F1457" s="320" t="s">
        <v>35</v>
      </c>
      <c r="G1457" s="320" t="s">
        <v>1184</v>
      </c>
      <c r="H1457" s="320" t="s">
        <v>550</v>
      </c>
      <c r="I1457" s="321">
        <v>16.600000000000001</v>
      </c>
      <c r="J1457" s="320" t="s">
        <v>1180</v>
      </c>
      <c r="K1457" s="320" t="s">
        <v>1176</v>
      </c>
      <c r="L1457" s="316">
        <f t="shared" si="39"/>
        <v>1456</v>
      </c>
      <c r="V1457" s="316" t="str">
        <f t="shared" si="38"/>
        <v xml:space="preserve"> </v>
      </c>
      <c r="X1457" s="316" t="s">
        <v>965</v>
      </c>
    </row>
    <row r="1458" spans="1:24">
      <c r="A1458" s="320" t="s">
        <v>770</v>
      </c>
      <c r="B1458" s="320" t="s">
        <v>767</v>
      </c>
      <c r="C1458" s="320" t="s">
        <v>589</v>
      </c>
      <c r="D1458" s="320" t="s">
        <v>514</v>
      </c>
      <c r="E1458" s="320">
        <v>0.92</v>
      </c>
      <c r="F1458" s="320" t="s">
        <v>35</v>
      </c>
      <c r="G1458" s="320" t="s">
        <v>1184</v>
      </c>
      <c r="H1458" s="320" t="s">
        <v>550</v>
      </c>
      <c r="I1458" s="321">
        <v>16.7</v>
      </c>
      <c r="J1458" s="320" t="s">
        <v>1180</v>
      </c>
      <c r="K1458" s="320" t="s">
        <v>1176</v>
      </c>
      <c r="L1458" s="316">
        <f t="shared" si="39"/>
        <v>1457</v>
      </c>
      <c r="V1458" s="316" t="str">
        <f t="shared" si="38"/>
        <v xml:space="preserve"> </v>
      </c>
      <c r="X1458" s="316" t="s">
        <v>965</v>
      </c>
    </row>
    <row r="1459" spans="1:24">
      <c r="A1459" s="320" t="s">
        <v>630</v>
      </c>
      <c r="B1459" s="320" t="s">
        <v>627</v>
      </c>
      <c r="C1459" s="320" t="s">
        <v>589</v>
      </c>
      <c r="D1459" s="320" t="s">
        <v>514</v>
      </c>
      <c r="E1459" s="320">
        <v>0.89300000000000002</v>
      </c>
      <c r="F1459" s="320" t="s">
        <v>35</v>
      </c>
      <c r="G1459" s="320" t="s">
        <v>1184</v>
      </c>
      <c r="H1459" s="320" t="s">
        <v>550</v>
      </c>
      <c r="I1459" s="321">
        <v>16.8</v>
      </c>
      <c r="J1459" s="320" t="s">
        <v>1179</v>
      </c>
      <c r="K1459" s="320" t="s">
        <v>1176</v>
      </c>
      <c r="L1459" s="316">
        <f t="shared" si="39"/>
        <v>1458</v>
      </c>
      <c r="V1459" s="316" t="str">
        <f t="shared" si="38"/>
        <v xml:space="preserve"> </v>
      </c>
      <c r="X1459" s="316" t="s">
        <v>965</v>
      </c>
    </row>
    <row r="1460" spans="1:24">
      <c r="A1460" s="320" t="s">
        <v>757</v>
      </c>
      <c r="B1460" s="320" t="s">
        <v>756</v>
      </c>
      <c r="C1460" s="320" t="s">
        <v>589</v>
      </c>
      <c r="D1460" s="320" t="s">
        <v>694</v>
      </c>
      <c r="E1460" s="320">
        <v>0.88500000000000001</v>
      </c>
      <c r="F1460" s="320" t="s">
        <v>35</v>
      </c>
      <c r="G1460" s="320" t="s">
        <v>1184</v>
      </c>
      <c r="H1460" s="320" t="s">
        <v>550</v>
      </c>
      <c r="I1460" s="321">
        <v>17.299999999999997</v>
      </c>
      <c r="J1460" s="320" t="s">
        <v>1180</v>
      </c>
      <c r="K1460" s="320" t="s">
        <v>1176</v>
      </c>
      <c r="L1460" s="316">
        <f t="shared" si="39"/>
        <v>1459</v>
      </c>
      <c r="V1460" s="316" t="str">
        <f t="shared" si="38"/>
        <v xml:space="preserve"> </v>
      </c>
      <c r="X1460" s="316" t="s">
        <v>965</v>
      </c>
    </row>
    <row r="1461" spans="1:24">
      <c r="A1461" s="320" t="s">
        <v>766</v>
      </c>
      <c r="B1461" s="320" t="s">
        <v>767</v>
      </c>
      <c r="C1461" s="320" t="s">
        <v>589</v>
      </c>
      <c r="D1461" s="320" t="s">
        <v>514</v>
      </c>
      <c r="E1461" s="320">
        <v>0.92</v>
      </c>
      <c r="F1461" s="320" t="s">
        <v>35</v>
      </c>
      <c r="G1461" s="320" t="s">
        <v>1184</v>
      </c>
      <c r="H1461" s="320" t="s">
        <v>550</v>
      </c>
      <c r="I1461" s="321">
        <v>17.7</v>
      </c>
      <c r="J1461" s="320" t="s">
        <v>1180</v>
      </c>
      <c r="K1461" s="320" t="s">
        <v>1176</v>
      </c>
      <c r="L1461" s="316">
        <f t="shared" si="39"/>
        <v>1460</v>
      </c>
      <c r="V1461" s="316" t="str">
        <f t="shared" si="38"/>
        <v xml:space="preserve"> </v>
      </c>
      <c r="X1461" s="316" t="s">
        <v>965</v>
      </c>
    </row>
    <row r="1462" spans="1:24">
      <c r="A1462" s="320" t="s">
        <v>748</v>
      </c>
      <c r="B1462" s="320" t="s">
        <v>747</v>
      </c>
      <c r="C1462" s="320" t="s">
        <v>483</v>
      </c>
      <c r="D1462" s="320" t="s">
        <v>514</v>
      </c>
      <c r="E1462" s="320">
        <v>0.71899999999999997</v>
      </c>
      <c r="F1462" s="320" t="s">
        <v>35</v>
      </c>
      <c r="G1462" s="320" t="s">
        <v>1184</v>
      </c>
      <c r="H1462" s="320" t="s">
        <v>550</v>
      </c>
      <c r="I1462" s="321">
        <v>18</v>
      </c>
      <c r="J1462" s="320">
        <v>2007</v>
      </c>
      <c r="K1462" s="320" t="s">
        <v>1176</v>
      </c>
      <c r="L1462" s="316">
        <f t="shared" si="39"/>
        <v>1461</v>
      </c>
      <c r="V1462" s="316" t="str">
        <f t="shared" si="38"/>
        <v xml:space="preserve"> </v>
      </c>
      <c r="X1462" s="316" t="s">
        <v>965</v>
      </c>
    </row>
    <row r="1463" spans="1:24">
      <c r="A1463" s="320" t="s">
        <v>876</v>
      </c>
      <c r="B1463" s="320" t="s">
        <v>877</v>
      </c>
      <c r="C1463" s="320" t="s">
        <v>483</v>
      </c>
      <c r="D1463" s="320" t="s">
        <v>491</v>
      </c>
      <c r="E1463" s="320">
        <v>0.748</v>
      </c>
      <c r="F1463" s="320" t="s">
        <v>35</v>
      </c>
      <c r="G1463" s="320" t="s">
        <v>1184</v>
      </c>
      <c r="H1463" s="320" t="s">
        <v>550</v>
      </c>
      <c r="I1463" s="321">
        <v>18.439123499999997</v>
      </c>
      <c r="J1463" s="320">
        <v>2007</v>
      </c>
      <c r="K1463" s="320" t="s">
        <v>1178</v>
      </c>
      <c r="L1463" s="316">
        <f t="shared" si="39"/>
        <v>1462</v>
      </c>
      <c r="V1463" s="316" t="str">
        <f t="shared" si="38"/>
        <v xml:space="preserve"> </v>
      </c>
      <c r="X1463" s="316" t="s">
        <v>965</v>
      </c>
    </row>
    <row r="1464" spans="1:24">
      <c r="A1464" s="320" t="s">
        <v>743</v>
      </c>
      <c r="B1464" s="320" t="s">
        <v>742</v>
      </c>
      <c r="C1464" s="320" t="s">
        <v>589</v>
      </c>
      <c r="D1464" s="320" t="s">
        <v>694</v>
      </c>
      <c r="E1464" s="320">
        <v>0.81599999999999995</v>
      </c>
      <c r="F1464" s="320" t="s">
        <v>35</v>
      </c>
      <c r="G1464" s="320" t="s">
        <v>1184</v>
      </c>
      <c r="H1464" s="320" t="s">
        <v>550</v>
      </c>
      <c r="I1464" s="321">
        <v>19.009999999999998</v>
      </c>
      <c r="J1464" s="320" t="s">
        <v>1179</v>
      </c>
      <c r="K1464" s="320" t="s">
        <v>1176</v>
      </c>
      <c r="L1464" s="316">
        <f t="shared" si="39"/>
        <v>1463</v>
      </c>
      <c r="V1464" s="316" t="str">
        <f t="shared" si="38"/>
        <v xml:space="preserve"> </v>
      </c>
      <c r="X1464" s="316" t="s">
        <v>965</v>
      </c>
    </row>
    <row r="1465" spans="1:24">
      <c r="A1465" s="320" t="s">
        <v>916</v>
      </c>
      <c r="B1465" s="320" t="s">
        <v>915</v>
      </c>
      <c r="C1465" s="320" t="s">
        <v>589</v>
      </c>
      <c r="D1465" s="320" t="s">
        <v>514</v>
      </c>
      <c r="E1465" s="320">
        <v>0.92100000000000004</v>
      </c>
      <c r="F1465" s="320" t="s">
        <v>35</v>
      </c>
      <c r="G1465" s="320" t="s">
        <v>1184</v>
      </c>
      <c r="H1465" s="320" t="s">
        <v>550</v>
      </c>
      <c r="I1465" s="321">
        <v>20</v>
      </c>
      <c r="J1465" s="320" t="s">
        <v>1181</v>
      </c>
      <c r="K1465" s="320" t="s">
        <v>1176</v>
      </c>
      <c r="L1465" s="316">
        <f t="shared" si="39"/>
        <v>1464</v>
      </c>
      <c r="V1465" s="316" t="str">
        <f t="shared" si="38"/>
        <v xml:space="preserve"> </v>
      </c>
      <c r="X1465" s="316" t="s">
        <v>965</v>
      </c>
    </row>
    <row r="1466" spans="1:24">
      <c r="A1466" s="320" t="s">
        <v>759</v>
      </c>
      <c r="B1466" s="320" t="s">
        <v>756</v>
      </c>
      <c r="C1466" s="320" t="s">
        <v>589</v>
      </c>
      <c r="D1466" s="320" t="s">
        <v>694</v>
      </c>
      <c r="E1466" s="320">
        <v>0.88500000000000001</v>
      </c>
      <c r="F1466" s="320" t="s">
        <v>35</v>
      </c>
      <c r="G1466" s="320" t="s">
        <v>1184</v>
      </c>
      <c r="H1466" s="320" t="s">
        <v>550</v>
      </c>
      <c r="I1466" s="321">
        <v>21.099999999999998</v>
      </c>
      <c r="J1466" s="320" t="s">
        <v>1180</v>
      </c>
      <c r="K1466" s="320" t="s">
        <v>1176</v>
      </c>
      <c r="L1466" s="316">
        <f t="shared" si="39"/>
        <v>1465</v>
      </c>
      <c r="V1466" s="316" t="str">
        <f t="shared" si="38"/>
        <v xml:space="preserve"> </v>
      </c>
      <c r="X1466" s="316" t="s">
        <v>965</v>
      </c>
    </row>
    <row r="1467" spans="1:24">
      <c r="A1467" s="320" t="s">
        <v>914</v>
      </c>
      <c r="B1467" s="320" t="s">
        <v>915</v>
      </c>
      <c r="C1467" s="320" t="s">
        <v>589</v>
      </c>
      <c r="D1467" s="320" t="s">
        <v>514</v>
      </c>
      <c r="E1467" s="320">
        <v>0.92100000000000004</v>
      </c>
      <c r="F1467" s="320" t="s">
        <v>35</v>
      </c>
      <c r="G1467" s="320" t="s">
        <v>1184</v>
      </c>
      <c r="H1467" s="320" t="s">
        <v>550</v>
      </c>
      <c r="I1467" s="321">
        <v>22</v>
      </c>
      <c r="J1467" s="320" t="s">
        <v>1181</v>
      </c>
      <c r="K1467" s="320" t="s">
        <v>1176</v>
      </c>
      <c r="L1467" s="316">
        <f t="shared" si="39"/>
        <v>1466</v>
      </c>
      <c r="V1467" s="316" t="str">
        <f t="shared" ref="V1467:V1530" si="40">IF(H1467=$V$1,I1467," ")</f>
        <v xml:space="preserve"> </v>
      </c>
      <c r="X1467" s="316" t="s">
        <v>965</v>
      </c>
    </row>
    <row r="1468" spans="1:24">
      <c r="A1468" s="320" t="s">
        <v>701</v>
      </c>
      <c r="B1468" s="320" t="s">
        <v>689</v>
      </c>
      <c r="C1468" s="320" t="s">
        <v>495</v>
      </c>
      <c r="D1468" s="320" t="s">
        <v>484</v>
      </c>
      <c r="E1468" s="320">
        <v>0.55400000000000005</v>
      </c>
      <c r="F1468" s="320" t="s">
        <v>35</v>
      </c>
      <c r="G1468" s="320" t="s">
        <v>1184</v>
      </c>
      <c r="H1468" s="320" t="s">
        <v>550</v>
      </c>
      <c r="I1468" s="321">
        <v>22</v>
      </c>
      <c r="J1468" s="320" t="s">
        <v>1177</v>
      </c>
      <c r="K1468" s="320" t="s">
        <v>1176</v>
      </c>
      <c r="L1468" s="316">
        <f t="shared" si="39"/>
        <v>1467</v>
      </c>
      <c r="V1468" s="316" t="str">
        <f t="shared" si="40"/>
        <v xml:space="preserve"> </v>
      </c>
      <c r="X1468" s="316" t="s">
        <v>965</v>
      </c>
    </row>
    <row r="1469" spans="1:24">
      <c r="A1469" s="320" t="s">
        <v>704</v>
      </c>
      <c r="B1469" s="320" t="s">
        <v>689</v>
      </c>
      <c r="C1469" s="320" t="s">
        <v>495</v>
      </c>
      <c r="D1469" s="320" t="s">
        <v>491</v>
      </c>
      <c r="E1469" s="320">
        <v>0.55400000000000005</v>
      </c>
      <c r="F1469" s="320" t="s">
        <v>35</v>
      </c>
      <c r="G1469" s="320" t="s">
        <v>1184</v>
      </c>
      <c r="H1469" s="320" t="s">
        <v>550</v>
      </c>
      <c r="I1469" s="321">
        <v>22.900000000000002</v>
      </c>
      <c r="J1469" s="320">
        <v>2008</v>
      </c>
      <c r="K1469" s="320" t="s">
        <v>1176</v>
      </c>
      <c r="L1469" s="316">
        <f t="shared" si="39"/>
        <v>1468</v>
      </c>
      <c r="V1469" s="316" t="str">
        <f t="shared" si="40"/>
        <v xml:space="preserve"> </v>
      </c>
      <c r="X1469" s="316" t="s">
        <v>965</v>
      </c>
    </row>
    <row r="1470" spans="1:24">
      <c r="A1470" s="320" t="s">
        <v>676</v>
      </c>
      <c r="B1470" s="320" t="s">
        <v>677</v>
      </c>
      <c r="C1470" s="320" t="s">
        <v>589</v>
      </c>
      <c r="D1470" s="320" t="s">
        <v>514</v>
      </c>
      <c r="E1470" s="320">
        <v>0.90100000000000002</v>
      </c>
      <c r="F1470" s="320" t="s">
        <v>35</v>
      </c>
      <c r="G1470" s="320" t="s">
        <v>1184</v>
      </c>
      <c r="H1470" s="320" t="s">
        <v>550</v>
      </c>
      <c r="I1470" s="321">
        <v>24.11</v>
      </c>
      <c r="J1470" s="320" t="s">
        <v>1181</v>
      </c>
      <c r="K1470" s="320" t="s">
        <v>1176</v>
      </c>
      <c r="L1470" s="316">
        <f t="shared" si="39"/>
        <v>1469</v>
      </c>
      <c r="V1470" s="316" t="str">
        <f t="shared" si="40"/>
        <v xml:space="preserve"> </v>
      </c>
      <c r="X1470" s="316" t="s">
        <v>965</v>
      </c>
    </row>
    <row r="1471" spans="1:24">
      <c r="A1471" s="320" t="s">
        <v>622</v>
      </c>
      <c r="B1471" s="320" t="s">
        <v>623</v>
      </c>
      <c r="C1471" s="320" t="s">
        <v>483</v>
      </c>
      <c r="D1471" s="320" t="s">
        <v>491</v>
      </c>
      <c r="E1471" s="320">
        <v>0.77300000000000002</v>
      </c>
      <c r="F1471" s="320" t="s">
        <v>35</v>
      </c>
      <c r="G1471" s="320" t="s">
        <v>1184</v>
      </c>
      <c r="H1471" s="320" t="s">
        <v>550</v>
      </c>
      <c r="I1471" s="321">
        <v>24.2270912</v>
      </c>
      <c r="J1471" s="320">
        <v>2007</v>
      </c>
      <c r="K1471" s="320" t="s">
        <v>1178</v>
      </c>
      <c r="L1471" s="316">
        <f t="shared" si="39"/>
        <v>1470</v>
      </c>
      <c r="V1471" s="316" t="str">
        <f t="shared" si="40"/>
        <v xml:space="preserve"> </v>
      </c>
      <c r="X1471" s="316" t="s">
        <v>965</v>
      </c>
    </row>
    <row r="1472" spans="1:24">
      <c r="A1472" s="320" t="s">
        <v>901</v>
      </c>
      <c r="B1472" s="320" t="s">
        <v>894</v>
      </c>
      <c r="C1472" s="320" t="s">
        <v>483</v>
      </c>
      <c r="D1472" s="320" t="s">
        <v>514</v>
      </c>
      <c r="E1472" s="320">
        <v>0.77500000000000002</v>
      </c>
      <c r="F1472" s="320" t="s">
        <v>35</v>
      </c>
      <c r="G1472" s="320" t="s">
        <v>1184</v>
      </c>
      <c r="H1472" s="320" t="s">
        <v>550</v>
      </c>
      <c r="I1472" s="321">
        <v>25.2</v>
      </c>
      <c r="J1472" s="320">
        <v>2007</v>
      </c>
      <c r="K1472" s="320" t="s">
        <v>1176</v>
      </c>
      <c r="L1472" s="316">
        <f t="shared" si="39"/>
        <v>1471</v>
      </c>
      <c r="V1472" s="316" t="str">
        <f t="shared" si="40"/>
        <v xml:space="preserve"> </v>
      </c>
      <c r="X1472" s="316" t="s">
        <v>965</v>
      </c>
    </row>
    <row r="1473" spans="1:24">
      <c r="A1473" s="320" t="s">
        <v>755</v>
      </c>
      <c r="B1473" s="320" t="s">
        <v>756</v>
      </c>
      <c r="C1473" s="320" t="s">
        <v>589</v>
      </c>
      <c r="D1473" s="320" t="s">
        <v>694</v>
      </c>
      <c r="E1473" s="320">
        <v>0.88500000000000001</v>
      </c>
      <c r="F1473" s="320" t="s">
        <v>35</v>
      </c>
      <c r="G1473" s="320" t="s">
        <v>1184</v>
      </c>
      <c r="H1473" s="320" t="s">
        <v>550</v>
      </c>
      <c r="I1473" s="321">
        <v>25.7</v>
      </c>
      <c r="J1473" s="320" t="s">
        <v>1180</v>
      </c>
      <c r="K1473" s="320" t="s">
        <v>1176</v>
      </c>
      <c r="L1473" s="316">
        <f t="shared" si="39"/>
        <v>1472</v>
      </c>
      <c r="V1473" s="316" t="str">
        <f t="shared" si="40"/>
        <v xml:space="preserve"> </v>
      </c>
      <c r="X1473" s="316" t="s">
        <v>965</v>
      </c>
    </row>
    <row r="1474" spans="1:24">
      <c r="A1474" s="320" t="s">
        <v>763</v>
      </c>
      <c r="B1474" s="320" t="s">
        <v>762</v>
      </c>
      <c r="C1474" s="320" t="s">
        <v>483</v>
      </c>
      <c r="D1474" s="320" t="s">
        <v>496</v>
      </c>
      <c r="E1474" s="320">
        <v>0.74099999999999999</v>
      </c>
      <c r="F1474" s="320" t="s">
        <v>35</v>
      </c>
      <c r="G1474" s="320" t="s">
        <v>1184</v>
      </c>
      <c r="H1474" s="320" t="s">
        <v>550</v>
      </c>
      <c r="I1474" s="321">
        <v>25.9539215</v>
      </c>
      <c r="J1474" s="320">
        <v>2007</v>
      </c>
      <c r="K1474" s="320" t="s">
        <v>1178</v>
      </c>
      <c r="L1474" s="316">
        <f t="shared" si="39"/>
        <v>1473</v>
      </c>
      <c r="V1474" s="316" t="str">
        <f t="shared" si="40"/>
        <v xml:space="preserve"> </v>
      </c>
      <c r="X1474" s="316" t="s">
        <v>965</v>
      </c>
    </row>
    <row r="1475" spans="1:24">
      <c r="A1475" s="320" t="s">
        <v>718</v>
      </c>
      <c r="B1475" s="320" t="s">
        <v>689</v>
      </c>
      <c r="C1475" s="320" t="s">
        <v>495</v>
      </c>
      <c r="D1475" s="320" t="s">
        <v>491</v>
      </c>
      <c r="E1475" s="320">
        <v>0.55400000000000005</v>
      </c>
      <c r="F1475" s="320" t="s">
        <v>35</v>
      </c>
      <c r="G1475" s="320" t="s">
        <v>1184</v>
      </c>
      <c r="H1475" s="320" t="s">
        <v>550</v>
      </c>
      <c r="I1475" s="321">
        <v>26</v>
      </c>
      <c r="J1475" s="320" t="s">
        <v>1177</v>
      </c>
      <c r="K1475" s="320" t="s">
        <v>1176</v>
      </c>
      <c r="L1475" s="316">
        <f t="shared" ref="L1475:L1538" si="41">1+L1474</f>
        <v>1474</v>
      </c>
      <c r="V1475" s="316" t="str">
        <f t="shared" si="40"/>
        <v xml:space="preserve"> </v>
      </c>
      <c r="X1475" s="316" t="s">
        <v>965</v>
      </c>
    </row>
    <row r="1476" spans="1:24">
      <c r="A1476" s="320" t="s">
        <v>598</v>
      </c>
      <c r="B1476" s="320" t="s">
        <v>588</v>
      </c>
      <c r="C1476" s="320" t="s">
        <v>589</v>
      </c>
      <c r="D1476" s="320" t="s">
        <v>518</v>
      </c>
      <c r="E1476" s="320">
        <v>0.91600000000000004</v>
      </c>
      <c r="F1476" s="320" t="s">
        <v>35</v>
      </c>
      <c r="G1476" s="320" t="s">
        <v>1184</v>
      </c>
      <c r="H1476" s="320" t="s">
        <v>550</v>
      </c>
      <c r="I1476" s="321">
        <v>26</v>
      </c>
      <c r="J1476" s="320">
        <v>2009</v>
      </c>
      <c r="K1476" s="320" t="s">
        <v>1176</v>
      </c>
      <c r="L1476" s="316">
        <f t="shared" si="41"/>
        <v>1475</v>
      </c>
      <c r="V1476" s="316" t="str">
        <f t="shared" si="40"/>
        <v xml:space="preserve"> </v>
      </c>
      <c r="X1476" s="316" t="s">
        <v>965</v>
      </c>
    </row>
    <row r="1477" spans="1:24">
      <c r="A1477" s="320" t="s">
        <v>639</v>
      </c>
      <c r="B1477" s="320" t="s">
        <v>640</v>
      </c>
      <c r="C1477" s="320" t="s">
        <v>483</v>
      </c>
      <c r="D1477" s="320" t="s">
        <v>484</v>
      </c>
      <c r="E1477" s="320">
        <v>0.79200000000000004</v>
      </c>
      <c r="F1477" s="320" t="s">
        <v>35</v>
      </c>
      <c r="G1477" s="320" t="s">
        <v>1184</v>
      </c>
      <c r="H1477" s="320" t="s">
        <v>550</v>
      </c>
      <c r="I1477" s="321">
        <v>27.455983699999997</v>
      </c>
      <c r="J1477" s="320">
        <v>2007</v>
      </c>
      <c r="K1477" s="320" t="s">
        <v>1178</v>
      </c>
      <c r="L1477" s="316">
        <f t="shared" si="41"/>
        <v>1476</v>
      </c>
      <c r="V1477" s="316" t="str">
        <f t="shared" si="40"/>
        <v xml:space="preserve"> </v>
      </c>
      <c r="X1477" s="316" t="s">
        <v>965</v>
      </c>
    </row>
    <row r="1478" spans="1:24">
      <c r="A1478" s="320" t="s">
        <v>681</v>
      </c>
      <c r="B1478" s="320" t="s">
        <v>679</v>
      </c>
      <c r="C1478" s="320" t="s">
        <v>579</v>
      </c>
      <c r="D1478" s="320" t="s">
        <v>491</v>
      </c>
      <c r="E1478" s="320">
        <v>0.61699999999999999</v>
      </c>
      <c r="F1478" s="320" t="s">
        <v>35</v>
      </c>
      <c r="G1478" s="320" t="s">
        <v>1184</v>
      </c>
      <c r="H1478" s="320" t="s">
        <v>550</v>
      </c>
      <c r="I1478" s="321">
        <v>31.5</v>
      </c>
      <c r="J1478" s="320">
        <v>2012</v>
      </c>
      <c r="K1478" s="320" t="s">
        <v>1176</v>
      </c>
      <c r="L1478" s="316">
        <f t="shared" si="41"/>
        <v>1477</v>
      </c>
      <c r="V1478" s="316" t="str">
        <f t="shared" si="40"/>
        <v xml:space="preserve"> </v>
      </c>
      <c r="X1478" s="316" t="s">
        <v>965</v>
      </c>
    </row>
    <row r="1479" spans="1:24">
      <c r="A1479" s="320" t="s">
        <v>500</v>
      </c>
      <c r="B1479" s="320" t="s">
        <v>482</v>
      </c>
      <c r="C1479" s="320" t="s">
        <v>483</v>
      </c>
      <c r="D1479" s="320" t="s">
        <v>484</v>
      </c>
      <c r="E1479" s="320">
        <v>0.73</v>
      </c>
      <c r="F1479" s="320" t="s">
        <v>35</v>
      </c>
      <c r="G1479" s="320" t="s">
        <v>1184</v>
      </c>
      <c r="H1479" s="320" t="s">
        <v>550</v>
      </c>
      <c r="I1479" s="321">
        <v>31.593807000000002</v>
      </c>
      <c r="J1479" s="320">
        <v>2007</v>
      </c>
      <c r="K1479" s="320" t="s">
        <v>1178</v>
      </c>
      <c r="L1479" s="316">
        <f t="shared" si="41"/>
        <v>1478</v>
      </c>
      <c r="V1479" s="316" t="str">
        <f t="shared" si="40"/>
        <v xml:space="preserve"> </v>
      </c>
      <c r="X1479" s="316" t="s">
        <v>965</v>
      </c>
    </row>
    <row r="1480" spans="1:24">
      <c r="A1480" s="320" t="s">
        <v>848</v>
      </c>
      <c r="B1480" s="320" t="s">
        <v>847</v>
      </c>
      <c r="C1480" s="320" t="s">
        <v>589</v>
      </c>
      <c r="D1480" s="320" t="s">
        <v>514</v>
      </c>
      <c r="E1480" s="320">
        <v>0.875</v>
      </c>
      <c r="F1480" s="320" t="s">
        <v>35</v>
      </c>
      <c r="G1480" s="320" t="s">
        <v>1184</v>
      </c>
      <c r="H1480" s="320" t="s">
        <v>550</v>
      </c>
      <c r="I1480" s="321">
        <v>32.200000000000003</v>
      </c>
      <c r="J1480" s="320">
        <v>2010</v>
      </c>
      <c r="K1480" s="320" t="s">
        <v>1176</v>
      </c>
      <c r="L1480" s="316">
        <f t="shared" si="41"/>
        <v>1479</v>
      </c>
      <c r="V1480" s="316" t="str">
        <f t="shared" si="40"/>
        <v xml:space="preserve"> </v>
      </c>
      <c r="X1480" s="316" t="s">
        <v>965</v>
      </c>
    </row>
    <row r="1481" spans="1:24">
      <c r="A1481" s="320" t="s">
        <v>713</v>
      </c>
      <c r="B1481" s="320" t="s">
        <v>689</v>
      </c>
      <c r="C1481" s="320" t="s">
        <v>495</v>
      </c>
      <c r="D1481" s="320" t="s">
        <v>491</v>
      </c>
      <c r="E1481" s="320">
        <v>0.55400000000000005</v>
      </c>
      <c r="F1481" s="320" t="s">
        <v>35</v>
      </c>
      <c r="G1481" s="320" t="s">
        <v>1184</v>
      </c>
      <c r="H1481" s="320" t="s">
        <v>550</v>
      </c>
      <c r="I1481" s="321">
        <v>33</v>
      </c>
      <c r="J1481" s="320">
        <v>2008</v>
      </c>
      <c r="K1481" s="320" t="s">
        <v>1176</v>
      </c>
      <c r="L1481" s="316">
        <f t="shared" si="41"/>
        <v>1480</v>
      </c>
      <c r="V1481" s="316" t="str">
        <f t="shared" si="40"/>
        <v xml:space="preserve"> </v>
      </c>
      <c r="X1481" s="316" t="s">
        <v>965</v>
      </c>
    </row>
    <row r="1482" spans="1:24">
      <c r="A1482" s="320" t="s">
        <v>668</v>
      </c>
      <c r="B1482" s="320" t="s">
        <v>667</v>
      </c>
      <c r="C1482" s="320" t="s">
        <v>589</v>
      </c>
      <c r="D1482" s="320" t="s">
        <v>514</v>
      </c>
      <c r="E1482" s="320">
        <v>0.89500000000000002</v>
      </c>
      <c r="F1482" s="320" t="s">
        <v>35</v>
      </c>
      <c r="G1482" s="320" t="s">
        <v>1184</v>
      </c>
      <c r="H1482" s="320" t="s">
        <v>550</v>
      </c>
      <c r="I1482" s="321">
        <v>33</v>
      </c>
      <c r="J1482" s="320">
        <v>2010</v>
      </c>
      <c r="K1482" s="320" t="s">
        <v>1176</v>
      </c>
      <c r="L1482" s="316">
        <f t="shared" si="41"/>
        <v>1481</v>
      </c>
      <c r="V1482" s="316" t="str">
        <f t="shared" si="40"/>
        <v xml:space="preserve"> </v>
      </c>
      <c r="X1482" s="316" t="s">
        <v>965</v>
      </c>
    </row>
    <row r="1483" spans="1:24">
      <c r="A1483" s="320" t="s">
        <v>703</v>
      </c>
      <c r="B1483" s="320" t="s">
        <v>689</v>
      </c>
      <c r="C1483" s="320" t="s">
        <v>495</v>
      </c>
      <c r="D1483" s="320" t="s">
        <v>484</v>
      </c>
      <c r="E1483" s="320">
        <v>0.55400000000000005</v>
      </c>
      <c r="F1483" s="320" t="s">
        <v>35</v>
      </c>
      <c r="G1483" s="320" t="s">
        <v>1184</v>
      </c>
      <c r="H1483" s="320" t="s">
        <v>550</v>
      </c>
      <c r="I1483" s="321">
        <v>34</v>
      </c>
      <c r="J1483" s="320" t="s">
        <v>1177</v>
      </c>
      <c r="K1483" s="320" t="s">
        <v>1176</v>
      </c>
      <c r="L1483" s="316">
        <f t="shared" si="41"/>
        <v>1482</v>
      </c>
      <c r="V1483" s="316" t="str">
        <f t="shared" si="40"/>
        <v xml:space="preserve"> </v>
      </c>
      <c r="X1483" s="316" t="s">
        <v>965</v>
      </c>
    </row>
    <row r="1484" spans="1:24">
      <c r="A1484" s="320" t="s">
        <v>481</v>
      </c>
      <c r="B1484" s="320" t="s">
        <v>482</v>
      </c>
      <c r="C1484" s="320" t="s">
        <v>483</v>
      </c>
      <c r="D1484" s="320" t="s">
        <v>484</v>
      </c>
      <c r="E1484" s="320">
        <v>0.73</v>
      </c>
      <c r="F1484" s="320" t="s">
        <v>35</v>
      </c>
      <c r="G1484" s="320" t="s">
        <v>1184</v>
      </c>
      <c r="H1484" s="320" t="s">
        <v>550</v>
      </c>
      <c r="I1484" s="321">
        <v>35.5</v>
      </c>
      <c r="J1484" s="320">
        <v>2007</v>
      </c>
      <c r="K1484" s="320" t="s">
        <v>1176</v>
      </c>
      <c r="L1484" s="316">
        <f t="shared" si="41"/>
        <v>1483</v>
      </c>
      <c r="V1484" s="316" t="str">
        <f t="shared" si="40"/>
        <v xml:space="preserve"> </v>
      </c>
      <c r="X1484" s="316" t="s">
        <v>965</v>
      </c>
    </row>
    <row r="1485" spans="1:24">
      <c r="A1485" s="320" t="s">
        <v>690</v>
      </c>
      <c r="B1485" s="320" t="s">
        <v>689</v>
      </c>
      <c r="C1485" s="320" t="s">
        <v>495</v>
      </c>
      <c r="D1485" s="320" t="s">
        <v>521</v>
      </c>
      <c r="E1485" s="320">
        <v>0.55400000000000005</v>
      </c>
      <c r="F1485" s="320" t="s">
        <v>35</v>
      </c>
      <c r="G1485" s="320" t="s">
        <v>1184</v>
      </c>
      <c r="H1485" s="320" t="s">
        <v>550</v>
      </c>
      <c r="I1485" s="321">
        <v>36</v>
      </c>
      <c r="J1485" s="320">
        <v>2008</v>
      </c>
      <c r="K1485" s="320" t="s">
        <v>1176</v>
      </c>
      <c r="L1485" s="316">
        <f t="shared" si="41"/>
        <v>1484</v>
      </c>
      <c r="V1485" s="316" t="str">
        <f t="shared" si="40"/>
        <v xml:space="preserve"> </v>
      </c>
      <c r="X1485" s="316" t="s">
        <v>965</v>
      </c>
    </row>
    <row r="1486" spans="1:24">
      <c r="A1486" s="320" t="s">
        <v>498</v>
      </c>
      <c r="B1486" s="320" t="s">
        <v>482</v>
      </c>
      <c r="C1486" s="320" t="s">
        <v>483</v>
      </c>
      <c r="D1486" s="320" t="s">
        <v>484</v>
      </c>
      <c r="E1486" s="320">
        <v>0.73</v>
      </c>
      <c r="F1486" s="320" t="s">
        <v>35</v>
      </c>
      <c r="G1486" s="320" t="s">
        <v>1184</v>
      </c>
      <c r="H1486" s="320" t="s">
        <v>550</v>
      </c>
      <c r="I1486" s="321">
        <v>36.037079200000001</v>
      </c>
      <c r="J1486" s="320">
        <v>2007</v>
      </c>
      <c r="K1486" s="320" t="s">
        <v>1178</v>
      </c>
      <c r="L1486" s="316">
        <f t="shared" si="41"/>
        <v>1485</v>
      </c>
      <c r="V1486" s="316" t="str">
        <f t="shared" si="40"/>
        <v xml:space="preserve"> </v>
      </c>
      <c r="X1486" s="316" t="s">
        <v>965</v>
      </c>
    </row>
    <row r="1487" spans="1:24">
      <c r="A1487" s="320" t="s">
        <v>753</v>
      </c>
      <c r="B1487" s="320" t="s">
        <v>752</v>
      </c>
      <c r="C1487" s="320" t="s">
        <v>483</v>
      </c>
      <c r="D1487" s="320" t="s">
        <v>694</v>
      </c>
      <c r="E1487" s="320">
        <v>0.81899999999999995</v>
      </c>
      <c r="F1487" s="320" t="s">
        <v>35</v>
      </c>
      <c r="G1487" s="320" t="s">
        <v>1184</v>
      </c>
      <c r="H1487" s="320" t="s">
        <v>550</v>
      </c>
      <c r="I1487" s="321">
        <v>36.700000000000003</v>
      </c>
      <c r="J1487" s="320">
        <v>2007</v>
      </c>
      <c r="K1487" s="320" t="s">
        <v>1176</v>
      </c>
      <c r="L1487" s="316">
        <f t="shared" si="41"/>
        <v>1486</v>
      </c>
      <c r="V1487" s="316" t="str">
        <f t="shared" si="40"/>
        <v xml:space="preserve"> </v>
      </c>
      <c r="X1487" s="316" t="s">
        <v>965</v>
      </c>
    </row>
    <row r="1488" spans="1:24">
      <c r="A1488" s="320" t="s">
        <v>1003</v>
      </c>
      <c r="B1488" s="320" t="s">
        <v>923</v>
      </c>
      <c r="C1488" s="320" t="s">
        <v>504</v>
      </c>
      <c r="D1488" s="320" t="s">
        <v>484</v>
      </c>
      <c r="E1488" s="320">
        <v>0.91200000000000003</v>
      </c>
      <c r="F1488" s="320" t="s">
        <v>35</v>
      </c>
      <c r="G1488" s="320" t="s">
        <v>1184</v>
      </c>
      <c r="H1488" s="320" t="s">
        <v>550</v>
      </c>
      <c r="I1488" s="321">
        <v>37</v>
      </c>
      <c r="J1488" s="320">
        <v>2008</v>
      </c>
      <c r="K1488" s="320" t="s">
        <v>1176</v>
      </c>
      <c r="L1488" s="316">
        <f t="shared" si="41"/>
        <v>1487</v>
      </c>
      <c r="V1488" s="316" t="str">
        <f t="shared" si="40"/>
        <v xml:space="preserve"> </v>
      </c>
      <c r="X1488" s="316" t="s">
        <v>965</v>
      </c>
    </row>
    <row r="1489" spans="1:24">
      <c r="A1489" s="320" t="s">
        <v>490</v>
      </c>
      <c r="B1489" s="320" t="s">
        <v>482</v>
      </c>
      <c r="C1489" s="320" t="s">
        <v>483</v>
      </c>
      <c r="D1489" s="320" t="s">
        <v>491</v>
      </c>
      <c r="E1489" s="320">
        <v>0.73</v>
      </c>
      <c r="F1489" s="320" t="s">
        <v>35</v>
      </c>
      <c r="G1489" s="320" t="s">
        <v>1184</v>
      </c>
      <c r="H1489" s="320" t="s">
        <v>550</v>
      </c>
      <c r="I1489" s="321">
        <v>37.086845600000004</v>
      </c>
      <c r="J1489" s="320">
        <v>2007</v>
      </c>
      <c r="K1489" s="320" t="s">
        <v>1178</v>
      </c>
      <c r="L1489" s="316">
        <f t="shared" si="41"/>
        <v>1488</v>
      </c>
      <c r="V1489" s="316" t="str">
        <f t="shared" si="40"/>
        <v xml:space="preserve"> </v>
      </c>
      <c r="X1489" s="316" t="s">
        <v>965</v>
      </c>
    </row>
    <row r="1490" spans="1:24">
      <c r="A1490" s="320" t="s">
        <v>900</v>
      </c>
      <c r="B1490" s="320" t="s">
        <v>894</v>
      </c>
      <c r="C1490" s="320" t="s">
        <v>483</v>
      </c>
      <c r="D1490" s="320" t="s">
        <v>514</v>
      </c>
      <c r="E1490" s="320">
        <v>0.77500000000000002</v>
      </c>
      <c r="F1490" s="320" t="s">
        <v>35</v>
      </c>
      <c r="G1490" s="320" t="s">
        <v>1184</v>
      </c>
      <c r="H1490" s="320" t="s">
        <v>550</v>
      </c>
      <c r="I1490" s="321">
        <v>39.161809300000002</v>
      </c>
      <c r="J1490" s="320">
        <v>2007</v>
      </c>
      <c r="K1490" s="320" t="s">
        <v>1178</v>
      </c>
      <c r="L1490" s="316">
        <f t="shared" si="41"/>
        <v>1489</v>
      </c>
      <c r="V1490" s="316" t="str">
        <f t="shared" si="40"/>
        <v xml:space="preserve"> </v>
      </c>
      <c r="X1490" s="316" t="s">
        <v>965</v>
      </c>
    </row>
    <row r="1491" spans="1:24">
      <c r="A1491" s="320" t="s">
        <v>898</v>
      </c>
      <c r="B1491" s="320" t="s">
        <v>894</v>
      </c>
      <c r="C1491" s="320" t="s">
        <v>483</v>
      </c>
      <c r="D1491" s="320" t="s">
        <v>484</v>
      </c>
      <c r="E1491" s="320">
        <v>0.77500000000000002</v>
      </c>
      <c r="F1491" s="320" t="s">
        <v>35</v>
      </c>
      <c r="G1491" s="320" t="s">
        <v>1184</v>
      </c>
      <c r="H1491" s="320" t="s">
        <v>550</v>
      </c>
      <c r="I1491" s="321">
        <v>39.308471099999998</v>
      </c>
      <c r="J1491" s="320">
        <v>2007</v>
      </c>
      <c r="K1491" s="320" t="s">
        <v>1178</v>
      </c>
      <c r="L1491" s="316">
        <f t="shared" si="41"/>
        <v>1490</v>
      </c>
      <c r="V1491" s="316" t="str">
        <f t="shared" si="40"/>
        <v xml:space="preserve"> </v>
      </c>
      <c r="X1491" s="316" t="s">
        <v>965</v>
      </c>
    </row>
    <row r="1492" spans="1:24">
      <c r="A1492" s="320" t="s">
        <v>638</v>
      </c>
      <c r="B1492" s="320" t="s">
        <v>482</v>
      </c>
      <c r="C1492" s="320" t="s">
        <v>483</v>
      </c>
      <c r="D1492" s="320" t="s">
        <v>514</v>
      </c>
      <c r="E1492" s="320">
        <v>0.73</v>
      </c>
      <c r="F1492" s="320" t="s">
        <v>35</v>
      </c>
      <c r="G1492" s="320" t="s">
        <v>1184</v>
      </c>
      <c r="H1492" s="320" t="s">
        <v>550</v>
      </c>
      <c r="I1492" s="321">
        <v>41.699999999999996</v>
      </c>
      <c r="J1492" s="320">
        <v>2007</v>
      </c>
      <c r="K1492" s="320" t="s">
        <v>1176</v>
      </c>
      <c r="L1492" s="316">
        <f t="shared" si="41"/>
        <v>1491</v>
      </c>
      <c r="V1492" s="316" t="str">
        <f t="shared" si="40"/>
        <v xml:space="preserve"> </v>
      </c>
      <c r="X1492" s="316" t="s">
        <v>965</v>
      </c>
    </row>
    <row r="1493" spans="1:24">
      <c r="A1493" s="320" t="s">
        <v>873</v>
      </c>
      <c r="B1493" s="320" t="s">
        <v>867</v>
      </c>
      <c r="C1493" s="320" t="s">
        <v>504</v>
      </c>
      <c r="D1493" s="320" t="s">
        <v>484</v>
      </c>
      <c r="E1493" s="320">
        <v>0.69899999999999995</v>
      </c>
      <c r="F1493" s="320" t="s">
        <v>35</v>
      </c>
      <c r="G1493" s="320" t="s">
        <v>1184</v>
      </c>
      <c r="H1493" s="320" t="s">
        <v>550</v>
      </c>
      <c r="I1493" s="321">
        <v>47</v>
      </c>
      <c r="J1493" s="320">
        <v>2009</v>
      </c>
      <c r="K1493" s="320" t="s">
        <v>1176</v>
      </c>
      <c r="L1493" s="316">
        <f t="shared" si="41"/>
        <v>1492</v>
      </c>
      <c r="V1493" s="316" t="str">
        <f t="shared" si="40"/>
        <v xml:space="preserve"> </v>
      </c>
      <c r="X1493" s="316" t="s">
        <v>965</v>
      </c>
    </row>
    <row r="1494" spans="1:24">
      <c r="A1494" s="320" t="s">
        <v>649</v>
      </c>
      <c r="B1494" s="320" t="s">
        <v>650</v>
      </c>
      <c r="C1494" s="320" t="s">
        <v>579</v>
      </c>
      <c r="D1494" s="320" t="s">
        <v>491</v>
      </c>
      <c r="E1494" s="320">
        <v>0.65400000000000003</v>
      </c>
      <c r="F1494" s="320" t="s">
        <v>35</v>
      </c>
      <c r="G1494" s="320" t="s">
        <v>1184</v>
      </c>
      <c r="H1494" s="320" t="s">
        <v>550</v>
      </c>
      <c r="I1494" s="321">
        <v>48.3</v>
      </c>
      <c r="J1494" s="320">
        <v>2012</v>
      </c>
      <c r="K1494" s="320" t="s">
        <v>1176</v>
      </c>
      <c r="L1494" s="316">
        <f t="shared" si="41"/>
        <v>1493</v>
      </c>
      <c r="V1494" s="316" t="str">
        <f t="shared" si="40"/>
        <v xml:space="preserve"> </v>
      </c>
      <c r="X1494" s="316" t="s">
        <v>965</v>
      </c>
    </row>
    <row r="1495" spans="1:24">
      <c r="A1495" s="320" t="s">
        <v>866</v>
      </c>
      <c r="B1495" s="320" t="s">
        <v>867</v>
      </c>
      <c r="C1495" s="320" t="s">
        <v>504</v>
      </c>
      <c r="D1495" s="320" t="s">
        <v>518</v>
      </c>
      <c r="E1495" s="320">
        <v>0.69899999999999995</v>
      </c>
      <c r="F1495" s="320" t="s">
        <v>35</v>
      </c>
      <c r="G1495" s="320" t="s">
        <v>1184</v>
      </c>
      <c r="H1495" s="320" t="s">
        <v>550</v>
      </c>
      <c r="I1495" s="321">
        <v>53</v>
      </c>
      <c r="J1495" s="320">
        <v>2005</v>
      </c>
      <c r="K1495" s="320" t="s">
        <v>1176</v>
      </c>
      <c r="L1495" s="316">
        <f t="shared" si="41"/>
        <v>1494</v>
      </c>
      <c r="V1495" s="316" t="str">
        <f t="shared" si="40"/>
        <v xml:space="preserve"> </v>
      </c>
      <c r="X1495" s="316" t="s">
        <v>965</v>
      </c>
    </row>
    <row r="1496" spans="1:24">
      <c r="A1496" s="320" t="s">
        <v>717</v>
      </c>
      <c r="B1496" s="320" t="s">
        <v>689</v>
      </c>
      <c r="C1496" s="320" t="s">
        <v>495</v>
      </c>
      <c r="D1496" s="320" t="s">
        <v>484</v>
      </c>
      <c r="E1496" s="320">
        <v>0.55400000000000005</v>
      </c>
      <c r="F1496" s="320" t="s">
        <v>35</v>
      </c>
      <c r="G1496" s="320" t="s">
        <v>1184</v>
      </c>
      <c r="H1496" s="320" t="s">
        <v>550</v>
      </c>
      <c r="I1496" s="321">
        <v>54</v>
      </c>
      <c r="J1496" s="320" t="s">
        <v>1177</v>
      </c>
      <c r="K1496" s="320" t="s">
        <v>1176</v>
      </c>
      <c r="L1496" s="316">
        <f t="shared" si="41"/>
        <v>1495</v>
      </c>
      <c r="V1496" s="316" t="str">
        <f t="shared" si="40"/>
        <v xml:space="preserve"> </v>
      </c>
      <c r="X1496" s="316" t="s">
        <v>965</v>
      </c>
    </row>
    <row r="1497" spans="1:24">
      <c r="A1497" s="320" t="s">
        <v>875</v>
      </c>
      <c r="B1497" s="320" t="s">
        <v>867</v>
      </c>
      <c r="C1497" s="320" t="s">
        <v>504</v>
      </c>
      <c r="D1497" s="320" t="s">
        <v>484</v>
      </c>
      <c r="E1497" s="320">
        <v>0.69899999999999995</v>
      </c>
      <c r="F1497" s="320" t="s">
        <v>35</v>
      </c>
      <c r="G1497" s="320" t="s">
        <v>1184</v>
      </c>
      <c r="H1497" s="320" t="s">
        <v>550</v>
      </c>
      <c r="I1497" s="321">
        <v>61</v>
      </c>
      <c r="J1497" s="320">
        <v>2008</v>
      </c>
      <c r="K1497" s="320" t="s">
        <v>1176</v>
      </c>
      <c r="L1497" s="316">
        <f t="shared" si="41"/>
        <v>1496</v>
      </c>
      <c r="V1497" s="316" t="str">
        <f t="shared" si="40"/>
        <v xml:space="preserve"> </v>
      </c>
      <c r="X1497" s="316" t="s">
        <v>965</v>
      </c>
    </row>
    <row r="1498" spans="1:24">
      <c r="A1498" s="320" t="s">
        <v>871</v>
      </c>
      <c r="B1498" s="320" t="s">
        <v>867</v>
      </c>
      <c r="C1498" s="320" t="s">
        <v>504</v>
      </c>
      <c r="D1498" s="320" t="s">
        <v>514</v>
      </c>
      <c r="E1498" s="320">
        <v>0.69899999999999995</v>
      </c>
      <c r="F1498" s="320" t="s">
        <v>35</v>
      </c>
      <c r="G1498" s="320" t="s">
        <v>1184</v>
      </c>
      <c r="H1498" s="320" t="s">
        <v>550</v>
      </c>
      <c r="I1498" s="321">
        <v>64.849999999999994</v>
      </c>
      <c r="J1498" s="320">
        <v>2005</v>
      </c>
      <c r="K1498" s="320" t="s">
        <v>1176</v>
      </c>
      <c r="L1498" s="316">
        <f t="shared" si="41"/>
        <v>1497</v>
      </c>
      <c r="V1498" s="316" t="str">
        <f t="shared" si="40"/>
        <v xml:space="preserve"> </v>
      </c>
      <c r="X1498" s="316" t="s">
        <v>965</v>
      </c>
    </row>
    <row r="1499" spans="1:24">
      <c r="A1499" s="320" t="s">
        <v>681</v>
      </c>
      <c r="B1499" s="320" t="s">
        <v>679</v>
      </c>
      <c r="C1499" s="320" t="s">
        <v>579</v>
      </c>
      <c r="D1499" s="320" t="s">
        <v>491</v>
      </c>
      <c r="E1499" s="320">
        <v>0.61699999999999999</v>
      </c>
      <c r="F1499" s="320" t="s">
        <v>35</v>
      </c>
      <c r="G1499" s="320" t="s">
        <v>1185</v>
      </c>
      <c r="H1499" s="320" t="s">
        <v>548</v>
      </c>
      <c r="I1499" s="321">
        <v>1.4000000000000001</v>
      </c>
      <c r="J1499" s="320">
        <v>2012</v>
      </c>
      <c r="K1499" s="320" t="s">
        <v>1176</v>
      </c>
      <c r="L1499" s="316">
        <f t="shared" si="41"/>
        <v>1498</v>
      </c>
      <c r="V1499" s="316" t="str">
        <f t="shared" si="40"/>
        <v xml:space="preserve"> </v>
      </c>
      <c r="X1499" s="316" t="s">
        <v>965</v>
      </c>
    </row>
    <row r="1500" spans="1:24">
      <c r="A1500" s="320" t="s">
        <v>678</v>
      </c>
      <c r="B1500" s="320" t="s">
        <v>679</v>
      </c>
      <c r="C1500" s="320" t="s">
        <v>579</v>
      </c>
      <c r="D1500" s="320" t="s">
        <v>491</v>
      </c>
      <c r="E1500" s="320">
        <v>0.61699999999999999</v>
      </c>
      <c r="F1500" s="320" t="s">
        <v>35</v>
      </c>
      <c r="G1500" s="320" t="s">
        <v>1185</v>
      </c>
      <c r="H1500" s="320" t="s">
        <v>548</v>
      </c>
      <c r="I1500" s="321">
        <v>3</v>
      </c>
      <c r="J1500" s="320" t="s">
        <v>1177</v>
      </c>
      <c r="K1500" s="320" t="s">
        <v>1176</v>
      </c>
      <c r="L1500" s="316">
        <f t="shared" si="41"/>
        <v>1499</v>
      </c>
      <c r="V1500" s="316" t="str">
        <f t="shared" si="40"/>
        <v xml:space="preserve"> </v>
      </c>
      <c r="X1500" s="316" t="s">
        <v>965</v>
      </c>
    </row>
    <row r="1501" spans="1:24">
      <c r="A1501" s="320" t="s">
        <v>1470</v>
      </c>
      <c r="B1501" s="320" t="s">
        <v>1014</v>
      </c>
      <c r="C1501" s="320" t="s">
        <v>579</v>
      </c>
      <c r="D1501" s="320" t="s">
        <v>514</v>
      </c>
      <c r="E1501" s="320">
        <v>0.93799999999999994</v>
      </c>
      <c r="F1501" s="320" t="s">
        <v>35</v>
      </c>
      <c r="G1501" s="320" t="s">
        <v>1185</v>
      </c>
      <c r="H1501" s="320" t="s">
        <v>548</v>
      </c>
      <c r="I1501" s="321">
        <v>7.0000000000000009</v>
      </c>
      <c r="J1501" s="320">
        <v>2007</v>
      </c>
      <c r="K1501" s="320" t="s">
        <v>1176</v>
      </c>
      <c r="L1501" s="316">
        <f t="shared" si="41"/>
        <v>1500</v>
      </c>
      <c r="V1501" s="316" t="str">
        <f t="shared" si="40"/>
        <v xml:space="preserve"> </v>
      </c>
      <c r="X1501" s="316" t="s">
        <v>965</v>
      </c>
    </row>
    <row r="1502" spans="1:24">
      <c r="A1502" s="320" t="s">
        <v>758</v>
      </c>
      <c r="B1502" s="320" t="s">
        <v>756</v>
      </c>
      <c r="C1502" s="320" t="s">
        <v>589</v>
      </c>
      <c r="D1502" s="320" t="s">
        <v>694</v>
      </c>
      <c r="E1502" s="320">
        <v>0.88500000000000001</v>
      </c>
      <c r="F1502" s="320" t="s">
        <v>35</v>
      </c>
      <c r="G1502" s="320" t="s">
        <v>1185</v>
      </c>
      <c r="H1502" s="320" t="s">
        <v>548</v>
      </c>
      <c r="I1502" s="321">
        <v>7.7</v>
      </c>
      <c r="J1502" s="320" t="s">
        <v>1180</v>
      </c>
      <c r="K1502" s="320" t="s">
        <v>1176</v>
      </c>
      <c r="L1502" s="316">
        <f t="shared" si="41"/>
        <v>1501</v>
      </c>
      <c r="V1502" s="316" t="str">
        <f t="shared" si="40"/>
        <v xml:space="preserve"> </v>
      </c>
      <c r="X1502" s="316" t="s">
        <v>965</v>
      </c>
    </row>
    <row r="1503" spans="1:24">
      <c r="A1503" s="320" t="s">
        <v>717</v>
      </c>
      <c r="B1503" s="320" t="s">
        <v>689</v>
      </c>
      <c r="C1503" s="320" t="s">
        <v>495</v>
      </c>
      <c r="D1503" s="320" t="s">
        <v>484</v>
      </c>
      <c r="E1503" s="320">
        <v>0.55400000000000005</v>
      </c>
      <c r="F1503" s="320" t="s">
        <v>35</v>
      </c>
      <c r="G1503" s="320" t="s">
        <v>1185</v>
      </c>
      <c r="H1503" s="320" t="s">
        <v>548</v>
      </c>
      <c r="I1503" s="321">
        <v>8</v>
      </c>
      <c r="J1503" s="320" t="s">
        <v>1177</v>
      </c>
      <c r="K1503" s="320" t="s">
        <v>1176</v>
      </c>
      <c r="L1503" s="316">
        <f t="shared" si="41"/>
        <v>1502</v>
      </c>
      <c r="V1503" s="316" t="str">
        <f t="shared" si="40"/>
        <v xml:space="preserve"> </v>
      </c>
      <c r="X1503" s="316" t="s">
        <v>965</v>
      </c>
    </row>
    <row r="1504" spans="1:24">
      <c r="A1504" s="320" t="s">
        <v>629</v>
      </c>
      <c r="B1504" s="320" t="s">
        <v>627</v>
      </c>
      <c r="C1504" s="320" t="s">
        <v>589</v>
      </c>
      <c r="D1504" s="320" t="s">
        <v>514</v>
      </c>
      <c r="E1504" s="320">
        <v>0.89300000000000002</v>
      </c>
      <c r="F1504" s="320" t="s">
        <v>35</v>
      </c>
      <c r="G1504" s="320" t="s">
        <v>1185</v>
      </c>
      <c r="H1504" s="320" t="s">
        <v>548</v>
      </c>
      <c r="I1504" s="321">
        <v>9.4</v>
      </c>
      <c r="J1504" s="320" t="s">
        <v>1183</v>
      </c>
      <c r="K1504" s="320" t="s">
        <v>1176</v>
      </c>
      <c r="L1504" s="316">
        <f t="shared" si="41"/>
        <v>1503</v>
      </c>
      <c r="V1504" s="316" t="str">
        <f t="shared" si="40"/>
        <v xml:space="preserve"> </v>
      </c>
      <c r="X1504" s="316" t="s">
        <v>965</v>
      </c>
    </row>
    <row r="1505" spans="1:24">
      <c r="A1505" s="320" t="s">
        <v>680</v>
      </c>
      <c r="B1505" s="320" t="s">
        <v>679</v>
      </c>
      <c r="C1505" s="320" t="s">
        <v>579</v>
      </c>
      <c r="D1505" s="320" t="s">
        <v>484</v>
      </c>
      <c r="E1505" s="320">
        <v>0.61699999999999999</v>
      </c>
      <c r="F1505" s="320" t="s">
        <v>35</v>
      </c>
      <c r="G1505" s="320" t="s">
        <v>1185</v>
      </c>
      <c r="H1505" s="320" t="s">
        <v>548</v>
      </c>
      <c r="I1505" s="321">
        <v>10</v>
      </c>
      <c r="J1505" s="320">
        <v>2004</v>
      </c>
      <c r="K1505" s="320" t="s">
        <v>1176</v>
      </c>
      <c r="L1505" s="316">
        <f t="shared" si="41"/>
        <v>1504</v>
      </c>
      <c r="V1505" s="316" t="str">
        <f t="shared" si="40"/>
        <v xml:space="preserve"> </v>
      </c>
      <c r="X1505" s="316" t="s">
        <v>965</v>
      </c>
    </row>
    <row r="1506" spans="1:24">
      <c r="A1506" s="320" t="s">
        <v>628</v>
      </c>
      <c r="B1506" s="320" t="s">
        <v>627</v>
      </c>
      <c r="C1506" s="320" t="s">
        <v>589</v>
      </c>
      <c r="D1506" s="320" t="s">
        <v>514</v>
      </c>
      <c r="E1506" s="320">
        <v>0.89300000000000002</v>
      </c>
      <c r="F1506" s="320" t="s">
        <v>35</v>
      </c>
      <c r="G1506" s="320" t="s">
        <v>1185</v>
      </c>
      <c r="H1506" s="320" t="s">
        <v>548</v>
      </c>
      <c r="I1506" s="321">
        <v>10.8</v>
      </c>
      <c r="J1506" s="320" t="s">
        <v>1182</v>
      </c>
      <c r="K1506" s="320" t="s">
        <v>1176</v>
      </c>
      <c r="L1506" s="316">
        <f t="shared" si="41"/>
        <v>1505</v>
      </c>
      <c r="V1506" s="316" t="str">
        <f t="shared" si="40"/>
        <v xml:space="preserve"> </v>
      </c>
      <c r="X1506" s="316" t="s">
        <v>965</v>
      </c>
    </row>
    <row r="1507" spans="1:24">
      <c r="A1507" s="320" t="s">
        <v>789</v>
      </c>
      <c r="B1507" s="320" t="s">
        <v>509</v>
      </c>
      <c r="C1507" s="320" t="s">
        <v>510</v>
      </c>
      <c r="D1507" s="320" t="s">
        <v>518</v>
      </c>
      <c r="E1507" s="320">
        <v>0.93700000000000006</v>
      </c>
      <c r="F1507" s="320" t="s">
        <v>35</v>
      </c>
      <c r="G1507" s="320" t="s">
        <v>1185</v>
      </c>
      <c r="H1507" s="320" t="s">
        <v>548</v>
      </c>
      <c r="I1507" s="321">
        <v>11.200000000000001</v>
      </c>
      <c r="J1507" s="320">
        <v>2010</v>
      </c>
      <c r="K1507" s="320" t="s">
        <v>1176</v>
      </c>
      <c r="L1507" s="316">
        <f t="shared" si="41"/>
        <v>1506</v>
      </c>
      <c r="V1507" s="316" t="str">
        <f t="shared" si="40"/>
        <v xml:space="preserve"> </v>
      </c>
      <c r="X1507" s="316" t="s">
        <v>965</v>
      </c>
    </row>
    <row r="1508" spans="1:24">
      <c r="A1508" s="320" t="s">
        <v>834</v>
      </c>
      <c r="B1508" s="320" t="s">
        <v>833</v>
      </c>
      <c r="C1508" s="320" t="s">
        <v>589</v>
      </c>
      <c r="D1508" s="320" t="s">
        <v>484</v>
      </c>
      <c r="E1508" s="320">
        <v>0.88100000000000001</v>
      </c>
      <c r="F1508" s="320" t="s">
        <v>35</v>
      </c>
      <c r="G1508" s="320" t="s">
        <v>1185</v>
      </c>
      <c r="H1508" s="320" t="s">
        <v>548</v>
      </c>
      <c r="I1508" s="321">
        <v>11.899999999999999</v>
      </c>
      <c r="J1508" s="320" t="s">
        <v>1179</v>
      </c>
      <c r="K1508" s="320" t="s">
        <v>1176</v>
      </c>
      <c r="L1508" s="316">
        <f t="shared" si="41"/>
        <v>1507</v>
      </c>
      <c r="V1508" s="316" t="str">
        <f t="shared" si="40"/>
        <v xml:space="preserve"> </v>
      </c>
      <c r="X1508" s="316" t="s">
        <v>965</v>
      </c>
    </row>
    <row r="1509" spans="1:24">
      <c r="A1509" s="320" t="s">
        <v>703</v>
      </c>
      <c r="B1509" s="320" t="s">
        <v>689</v>
      </c>
      <c r="C1509" s="320" t="s">
        <v>495</v>
      </c>
      <c r="D1509" s="320" t="s">
        <v>484</v>
      </c>
      <c r="E1509" s="320">
        <v>0.55400000000000005</v>
      </c>
      <c r="F1509" s="320" t="s">
        <v>35</v>
      </c>
      <c r="G1509" s="320" t="s">
        <v>1185</v>
      </c>
      <c r="H1509" s="320" t="s">
        <v>548</v>
      </c>
      <c r="I1509" s="321">
        <v>14.000000000000002</v>
      </c>
      <c r="J1509" s="320" t="s">
        <v>1177</v>
      </c>
      <c r="K1509" s="320" t="s">
        <v>1176</v>
      </c>
      <c r="L1509" s="316">
        <f t="shared" si="41"/>
        <v>1508</v>
      </c>
      <c r="V1509" s="316" t="str">
        <f t="shared" si="40"/>
        <v xml:space="preserve"> </v>
      </c>
      <c r="X1509" s="316" t="s">
        <v>965</v>
      </c>
    </row>
    <row r="1510" spans="1:24">
      <c r="A1510" s="320" t="s">
        <v>861</v>
      </c>
      <c r="B1510" s="320" t="s">
        <v>858</v>
      </c>
      <c r="C1510" s="320" t="s">
        <v>542</v>
      </c>
      <c r="D1510" s="320" t="s">
        <v>514</v>
      </c>
      <c r="E1510" s="320">
        <v>0.629</v>
      </c>
      <c r="F1510" s="320" t="s">
        <v>35</v>
      </c>
      <c r="G1510" s="320" t="s">
        <v>1185</v>
      </c>
      <c r="H1510" s="320" t="s">
        <v>548</v>
      </c>
      <c r="I1510" s="321">
        <v>14.000000000000002</v>
      </c>
      <c r="J1510" s="320">
        <v>2003</v>
      </c>
      <c r="K1510" s="320" t="s">
        <v>1176</v>
      </c>
      <c r="L1510" s="316">
        <f t="shared" si="41"/>
        <v>1509</v>
      </c>
      <c r="V1510" s="316" t="str">
        <f t="shared" si="40"/>
        <v xml:space="preserve"> </v>
      </c>
      <c r="X1510" s="316" t="s">
        <v>965</v>
      </c>
    </row>
    <row r="1511" spans="1:24">
      <c r="A1511" s="320" t="s">
        <v>831</v>
      </c>
      <c r="B1511" s="320" t="s">
        <v>509</v>
      </c>
      <c r="C1511" s="320" t="s">
        <v>510</v>
      </c>
      <c r="D1511" s="320" t="s">
        <v>484</v>
      </c>
      <c r="E1511" s="320">
        <v>0.93700000000000006</v>
      </c>
      <c r="F1511" s="320" t="s">
        <v>35</v>
      </c>
      <c r="G1511" s="320" t="s">
        <v>1185</v>
      </c>
      <c r="H1511" s="320" t="s">
        <v>548</v>
      </c>
      <c r="I1511" s="321">
        <v>14.000000000000002</v>
      </c>
      <c r="J1511" s="320">
        <v>2010</v>
      </c>
      <c r="K1511" s="320" t="s">
        <v>1176</v>
      </c>
      <c r="L1511" s="316">
        <f t="shared" si="41"/>
        <v>1510</v>
      </c>
      <c r="V1511" s="316" t="str">
        <f t="shared" si="40"/>
        <v xml:space="preserve"> </v>
      </c>
      <c r="X1511" s="316" t="s">
        <v>965</v>
      </c>
    </row>
    <row r="1512" spans="1:24">
      <c r="A1512" s="320" t="s">
        <v>871</v>
      </c>
      <c r="B1512" s="320" t="s">
        <v>867</v>
      </c>
      <c r="C1512" s="320" t="s">
        <v>504</v>
      </c>
      <c r="D1512" s="320" t="s">
        <v>514</v>
      </c>
      <c r="E1512" s="320">
        <v>0.69899999999999995</v>
      </c>
      <c r="F1512" s="320" t="s">
        <v>35</v>
      </c>
      <c r="G1512" s="320" t="s">
        <v>1185</v>
      </c>
      <c r="H1512" s="320" t="s">
        <v>548</v>
      </c>
      <c r="I1512" s="321">
        <v>14.63</v>
      </c>
      <c r="J1512" s="320">
        <v>2005</v>
      </c>
      <c r="K1512" s="320" t="s">
        <v>1176</v>
      </c>
      <c r="L1512" s="316">
        <f t="shared" si="41"/>
        <v>1511</v>
      </c>
      <c r="V1512" s="316" t="str">
        <f t="shared" si="40"/>
        <v xml:space="preserve"> </v>
      </c>
      <c r="X1512" s="316" t="s">
        <v>965</v>
      </c>
    </row>
    <row r="1513" spans="1:24">
      <c r="A1513" s="320" t="s">
        <v>841</v>
      </c>
      <c r="B1513" s="320" t="s">
        <v>833</v>
      </c>
      <c r="C1513" s="320" t="s">
        <v>589</v>
      </c>
      <c r="D1513" s="320" t="s">
        <v>514</v>
      </c>
      <c r="E1513" s="320">
        <v>0.88100000000000001</v>
      </c>
      <c r="F1513" s="320" t="s">
        <v>35</v>
      </c>
      <c r="G1513" s="320" t="s">
        <v>1185</v>
      </c>
      <c r="H1513" s="320" t="s">
        <v>548</v>
      </c>
      <c r="I1513" s="321">
        <v>15.299999999999999</v>
      </c>
      <c r="J1513" s="320" t="s">
        <v>1179</v>
      </c>
      <c r="K1513" s="320" t="s">
        <v>1176</v>
      </c>
      <c r="L1513" s="316">
        <f t="shared" si="41"/>
        <v>1512</v>
      </c>
      <c r="V1513" s="316" t="str">
        <f t="shared" si="40"/>
        <v xml:space="preserve"> </v>
      </c>
      <c r="X1513" s="316" t="s">
        <v>965</v>
      </c>
    </row>
    <row r="1514" spans="1:24">
      <c r="A1514" s="320" t="s">
        <v>690</v>
      </c>
      <c r="B1514" s="320" t="s">
        <v>689</v>
      </c>
      <c r="C1514" s="320" t="s">
        <v>495</v>
      </c>
      <c r="D1514" s="320" t="s">
        <v>521</v>
      </c>
      <c r="E1514" s="320">
        <v>0.55400000000000005</v>
      </c>
      <c r="F1514" s="320" t="s">
        <v>35</v>
      </c>
      <c r="G1514" s="320" t="s">
        <v>1185</v>
      </c>
      <c r="H1514" s="320" t="s">
        <v>548</v>
      </c>
      <c r="I1514" s="321">
        <v>16</v>
      </c>
      <c r="J1514" s="320">
        <v>2008</v>
      </c>
      <c r="K1514" s="320" t="s">
        <v>1176</v>
      </c>
      <c r="L1514" s="316">
        <f t="shared" si="41"/>
        <v>1513</v>
      </c>
      <c r="V1514" s="316" t="str">
        <f t="shared" si="40"/>
        <v xml:space="preserve"> </v>
      </c>
      <c r="X1514" s="316" t="s">
        <v>965</v>
      </c>
    </row>
    <row r="1515" spans="1:24">
      <c r="A1515" s="320" t="s">
        <v>676</v>
      </c>
      <c r="B1515" s="320" t="s">
        <v>677</v>
      </c>
      <c r="C1515" s="320" t="s">
        <v>589</v>
      </c>
      <c r="D1515" s="320" t="s">
        <v>514</v>
      </c>
      <c r="E1515" s="320">
        <v>0.90100000000000002</v>
      </c>
      <c r="F1515" s="320" t="s">
        <v>35</v>
      </c>
      <c r="G1515" s="320" t="s">
        <v>1185</v>
      </c>
      <c r="H1515" s="320" t="s">
        <v>548</v>
      </c>
      <c r="I1515" s="321">
        <v>16.8</v>
      </c>
      <c r="J1515" s="320" t="s">
        <v>1181</v>
      </c>
      <c r="K1515" s="320" t="s">
        <v>1176</v>
      </c>
      <c r="L1515" s="316">
        <f t="shared" si="41"/>
        <v>1514</v>
      </c>
      <c r="V1515" s="316" t="str">
        <f t="shared" si="40"/>
        <v xml:space="preserve"> </v>
      </c>
      <c r="X1515" s="316" t="s">
        <v>965</v>
      </c>
    </row>
    <row r="1516" spans="1:24">
      <c r="A1516" s="320" t="s">
        <v>738</v>
      </c>
      <c r="B1516" s="320" t="s">
        <v>513</v>
      </c>
      <c r="C1516" s="320" t="s">
        <v>510</v>
      </c>
      <c r="D1516" s="320" t="s">
        <v>514</v>
      </c>
      <c r="E1516" s="320">
        <v>0.91100000000000003</v>
      </c>
      <c r="F1516" s="320" t="s">
        <v>35</v>
      </c>
      <c r="G1516" s="320" t="s">
        <v>1185</v>
      </c>
      <c r="H1516" s="320" t="s">
        <v>548</v>
      </c>
      <c r="I1516" s="321">
        <v>17</v>
      </c>
      <c r="J1516" s="320">
        <v>2006</v>
      </c>
      <c r="K1516" s="320" t="s">
        <v>1176</v>
      </c>
      <c r="L1516" s="316">
        <f t="shared" si="41"/>
        <v>1515</v>
      </c>
      <c r="V1516" s="316" t="str">
        <f t="shared" si="40"/>
        <v xml:space="preserve"> </v>
      </c>
      <c r="X1516" s="316" t="s">
        <v>965</v>
      </c>
    </row>
    <row r="1517" spans="1:24">
      <c r="A1517" s="320" t="s">
        <v>844</v>
      </c>
      <c r="B1517" s="320" t="s">
        <v>845</v>
      </c>
      <c r="C1517" s="320" t="s">
        <v>589</v>
      </c>
      <c r="D1517" s="320" t="s">
        <v>514</v>
      </c>
      <c r="E1517" s="320">
        <v>0.91600000000000004</v>
      </c>
      <c r="F1517" s="320" t="s">
        <v>35</v>
      </c>
      <c r="G1517" s="320" t="s">
        <v>1185</v>
      </c>
      <c r="H1517" s="320" t="s">
        <v>548</v>
      </c>
      <c r="I1517" s="321">
        <v>18</v>
      </c>
      <c r="J1517" s="320" t="s">
        <v>1181</v>
      </c>
      <c r="K1517" s="320" t="s">
        <v>1176</v>
      </c>
      <c r="L1517" s="316">
        <f t="shared" si="41"/>
        <v>1516</v>
      </c>
      <c r="V1517" s="316" t="str">
        <f t="shared" si="40"/>
        <v xml:space="preserve"> </v>
      </c>
      <c r="X1517" s="316" t="s">
        <v>965</v>
      </c>
    </row>
    <row r="1518" spans="1:24">
      <c r="A1518" s="320" t="s">
        <v>916</v>
      </c>
      <c r="B1518" s="320" t="s">
        <v>915</v>
      </c>
      <c r="C1518" s="320" t="s">
        <v>589</v>
      </c>
      <c r="D1518" s="320" t="s">
        <v>514</v>
      </c>
      <c r="E1518" s="320">
        <v>0.92100000000000004</v>
      </c>
      <c r="F1518" s="320" t="s">
        <v>35</v>
      </c>
      <c r="G1518" s="320" t="s">
        <v>1185</v>
      </c>
      <c r="H1518" s="320" t="s">
        <v>548</v>
      </c>
      <c r="I1518" s="321">
        <v>18</v>
      </c>
      <c r="J1518" s="320" t="s">
        <v>1181</v>
      </c>
      <c r="K1518" s="320" t="s">
        <v>1176</v>
      </c>
      <c r="L1518" s="316">
        <f t="shared" si="41"/>
        <v>1517</v>
      </c>
      <c r="V1518" s="316" t="str">
        <f t="shared" si="40"/>
        <v xml:space="preserve"> </v>
      </c>
      <c r="X1518" s="316" t="s">
        <v>965</v>
      </c>
    </row>
    <row r="1519" spans="1:24">
      <c r="A1519" s="320" t="s">
        <v>772</v>
      </c>
      <c r="B1519" s="320" t="s">
        <v>767</v>
      </c>
      <c r="C1519" s="320" t="s">
        <v>589</v>
      </c>
      <c r="D1519" s="320" t="s">
        <v>514</v>
      </c>
      <c r="E1519" s="320">
        <v>0.92</v>
      </c>
      <c r="F1519" s="320" t="s">
        <v>35</v>
      </c>
      <c r="G1519" s="320" t="s">
        <v>1185</v>
      </c>
      <c r="H1519" s="320" t="s">
        <v>548</v>
      </c>
      <c r="I1519" s="321">
        <v>18.8</v>
      </c>
      <c r="J1519" s="320" t="s">
        <v>1180</v>
      </c>
      <c r="K1519" s="320" t="s">
        <v>1176</v>
      </c>
      <c r="L1519" s="316">
        <f t="shared" si="41"/>
        <v>1518</v>
      </c>
      <c r="V1519" s="316" t="str">
        <f t="shared" si="40"/>
        <v xml:space="preserve"> </v>
      </c>
      <c r="X1519" s="316" t="s">
        <v>965</v>
      </c>
    </row>
    <row r="1520" spans="1:24">
      <c r="A1520" s="320" t="s">
        <v>837</v>
      </c>
      <c r="B1520" s="320" t="s">
        <v>833</v>
      </c>
      <c r="C1520" s="320" t="s">
        <v>589</v>
      </c>
      <c r="D1520" s="320" t="s">
        <v>484</v>
      </c>
      <c r="E1520" s="320">
        <v>0.88100000000000001</v>
      </c>
      <c r="F1520" s="320" t="s">
        <v>35</v>
      </c>
      <c r="G1520" s="320" t="s">
        <v>1185</v>
      </c>
      <c r="H1520" s="320" t="s">
        <v>548</v>
      </c>
      <c r="I1520" s="321">
        <v>19.900000000000002</v>
      </c>
      <c r="J1520" s="320" t="s">
        <v>1179</v>
      </c>
      <c r="K1520" s="320" t="s">
        <v>1176</v>
      </c>
      <c r="L1520" s="316">
        <f t="shared" si="41"/>
        <v>1519</v>
      </c>
      <c r="V1520" s="316" t="str">
        <f t="shared" si="40"/>
        <v xml:space="preserve"> </v>
      </c>
      <c r="X1520" s="316" t="s">
        <v>965</v>
      </c>
    </row>
    <row r="1521" spans="1:24">
      <c r="A1521" s="320" t="s">
        <v>840</v>
      </c>
      <c r="B1521" s="320" t="s">
        <v>833</v>
      </c>
      <c r="C1521" s="320" t="s">
        <v>589</v>
      </c>
      <c r="D1521" s="320" t="s">
        <v>694</v>
      </c>
      <c r="E1521" s="320">
        <v>0.88100000000000001</v>
      </c>
      <c r="F1521" s="320" t="s">
        <v>35</v>
      </c>
      <c r="G1521" s="320" t="s">
        <v>1185</v>
      </c>
      <c r="H1521" s="320" t="s">
        <v>548</v>
      </c>
      <c r="I1521" s="321">
        <v>20.599999999999998</v>
      </c>
      <c r="J1521" s="320" t="s">
        <v>1179</v>
      </c>
      <c r="K1521" s="320" t="s">
        <v>1176</v>
      </c>
      <c r="L1521" s="316">
        <f t="shared" si="41"/>
        <v>1520</v>
      </c>
      <c r="V1521" s="316" t="str">
        <f t="shared" si="40"/>
        <v xml:space="preserve"> </v>
      </c>
      <c r="X1521" s="316" t="s">
        <v>965</v>
      </c>
    </row>
    <row r="1522" spans="1:24">
      <c r="A1522" s="320" t="s">
        <v>914</v>
      </c>
      <c r="B1522" s="320" t="s">
        <v>915</v>
      </c>
      <c r="C1522" s="320" t="s">
        <v>589</v>
      </c>
      <c r="D1522" s="320" t="s">
        <v>514</v>
      </c>
      <c r="E1522" s="320">
        <v>0.92100000000000004</v>
      </c>
      <c r="F1522" s="320" t="s">
        <v>35</v>
      </c>
      <c r="G1522" s="320" t="s">
        <v>1185</v>
      </c>
      <c r="H1522" s="320" t="s">
        <v>548</v>
      </c>
      <c r="I1522" s="321">
        <v>23</v>
      </c>
      <c r="J1522" s="320" t="s">
        <v>1181</v>
      </c>
      <c r="K1522" s="320" t="s">
        <v>1176</v>
      </c>
      <c r="L1522" s="316">
        <f t="shared" si="41"/>
        <v>1521</v>
      </c>
      <c r="V1522" s="316" t="str">
        <f t="shared" si="40"/>
        <v xml:space="preserve"> </v>
      </c>
      <c r="X1522" s="316" t="s">
        <v>965</v>
      </c>
    </row>
    <row r="1523" spans="1:24">
      <c r="A1523" s="320" t="s">
        <v>866</v>
      </c>
      <c r="B1523" s="320" t="s">
        <v>867</v>
      </c>
      <c r="C1523" s="320" t="s">
        <v>504</v>
      </c>
      <c r="D1523" s="320" t="s">
        <v>518</v>
      </c>
      <c r="E1523" s="320">
        <v>0.69899999999999995</v>
      </c>
      <c r="F1523" s="320" t="s">
        <v>35</v>
      </c>
      <c r="G1523" s="320" t="s">
        <v>1185</v>
      </c>
      <c r="H1523" s="320" t="s">
        <v>548</v>
      </c>
      <c r="I1523" s="321">
        <v>23</v>
      </c>
      <c r="J1523" s="320">
        <v>2005</v>
      </c>
      <c r="K1523" s="320" t="s">
        <v>1176</v>
      </c>
      <c r="L1523" s="316">
        <f t="shared" si="41"/>
        <v>1522</v>
      </c>
      <c r="V1523" s="316" t="str">
        <f t="shared" si="40"/>
        <v xml:space="preserve"> </v>
      </c>
      <c r="X1523" s="316" t="s">
        <v>965</v>
      </c>
    </row>
    <row r="1524" spans="1:24">
      <c r="A1524" s="320" t="s">
        <v>875</v>
      </c>
      <c r="B1524" s="320" t="s">
        <v>867</v>
      </c>
      <c r="C1524" s="320" t="s">
        <v>504</v>
      </c>
      <c r="D1524" s="320" t="s">
        <v>484</v>
      </c>
      <c r="E1524" s="320">
        <v>0.69899999999999995</v>
      </c>
      <c r="F1524" s="320" t="s">
        <v>35</v>
      </c>
      <c r="G1524" s="320" t="s">
        <v>1185</v>
      </c>
      <c r="H1524" s="320" t="s">
        <v>548</v>
      </c>
      <c r="I1524" s="321">
        <v>23.400000000000002</v>
      </c>
      <c r="J1524" s="320">
        <v>2008</v>
      </c>
      <c r="K1524" s="320" t="s">
        <v>1176</v>
      </c>
      <c r="L1524" s="316">
        <f t="shared" si="41"/>
        <v>1523</v>
      </c>
      <c r="V1524" s="316" t="str">
        <f t="shared" si="40"/>
        <v xml:space="preserve"> </v>
      </c>
      <c r="X1524" s="316" t="s">
        <v>965</v>
      </c>
    </row>
    <row r="1525" spans="1:24">
      <c r="A1525" s="320" t="s">
        <v>736</v>
      </c>
      <c r="B1525" s="320" t="s">
        <v>513</v>
      </c>
      <c r="C1525" s="320" t="s">
        <v>510</v>
      </c>
      <c r="D1525" s="320" t="s">
        <v>518</v>
      </c>
      <c r="E1525" s="320">
        <v>0.91100000000000003</v>
      </c>
      <c r="F1525" s="320" t="s">
        <v>35</v>
      </c>
      <c r="G1525" s="320" t="s">
        <v>1185</v>
      </c>
      <c r="H1525" s="320" t="s">
        <v>548</v>
      </c>
      <c r="I1525" s="321">
        <v>24</v>
      </c>
      <c r="J1525" s="320">
        <v>2006</v>
      </c>
      <c r="K1525" s="320" t="s">
        <v>1176</v>
      </c>
      <c r="L1525" s="316">
        <f t="shared" si="41"/>
        <v>1524</v>
      </c>
      <c r="V1525" s="316" t="str">
        <f t="shared" si="40"/>
        <v xml:space="preserve"> </v>
      </c>
      <c r="X1525" s="316" t="s">
        <v>965</v>
      </c>
    </row>
    <row r="1526" spans="1:24">
      <c r="A1526" s="320" t="s">
        <v>759</v>
      </c>
      <c r="B1526" s="320" t="s">
        <v>756</v>
      </c>
      <c r="C1526" s="320" t="s">
        <v>589</v>
      </c>
      <c r="D1526" s="320" t="s">
        <v>694</v>
      </c>
      <c r="E1526" s="320">
        <v>0.88500000000000001</v>
      </c>
      <c r="F1526" s="320" t="s">
        <v>35</v>
      </c>
      <c r="G1526" s="320" t="s">
        <v>1185</v>
      </c>
      <c r="H1526" s="320" t="s">
        <v>548</v>
      </c>
      <c r="I1526" s="321">
        <v>24</v>
      </c>
      <c r="J1526" s="320" t="s">
        <v>1180</v>
      </c>
      <c r="K1526" s="320" t="s">
        <v>1176</v>
      </c>
      <c r="L1526" s="316">
        <f t="shared" si="41"/>
        <v>1525</v>
      </c>
      <c r="V1526" s="316" t="str">
        <f t="shared" si="40"/>
        <v xml:space="preserve"> </v>
      </c>
      <c r="X1526" s="316" t="s">
        <v>965</v>
      </c>
    </row>
    <row r="1527" spans="1:24">
      <c r="A1527" s="320" t="s">
        <v>708</v>
      </c>
      <c r="B1527" s="320" t="s">
        <v>689</v>
      </c>
      <c r="C1527" s="320" t="s">
        <v>495</v>
      </c>
      <c r="D1527" s="320" t="s">
        <v>521</v>
      </c>
      <c r="E1527" s="320">
        <v>0.55400000000000005</v>
      </c>
      <c r="F1527" s="320" t="s">
        <v>35</v>
      </c>
      <c r="G1527" s="320" t="s">
        <v>1185</v>
      </c>
      <c r="H1527" s="320" t="s">
        <v>548</v>
      </c>
      <c r="I1527" s="321">
        <v>26</v>
      </c>
      <c r="J1527" s="320">
        <v>1998</v>
      </c>
      <c r="K1527" s="320" t="s">
        <v>1176</v>
      </c>
      <c r="L1527" s="316">
        <f t="shared" si="41"/>
        <v>1526</v>
      </c>
      <c r="V1527" s="316" t="str">
        <f t="shared" si="40"/>
        <v xml:space="preserve"> </v>
      </c>
      <c r="X1527" s="316" t="s">
        <v>965</v>
      </c>
    </row>
    <row r="1528" spans="1:24">
      <c r="A1528" s="320" t="s">
        <v>849</v>
      </c>
      <c r="B1528" s="320" t="s">
        <v>847</v>
      </c>
      <c r="C1528" s="320" t="s">
        <v>589</v>
      </c>
      <c r="D1528" s="320" t="s">
        <v>514</v>
      </c>
      <c r="E1528" s="320">
        <v>0.875</v>
      </c>
      <c r="F1528" s="320" t="s">
        <v>35</v>
      </c>
      <c r="G1528" s="320" t="s">
        <v>1185</v>
      </c>
      <c r="H1528" s="320" t="s">
        <v>548</v>
      </c>
      <c r="I1528" s="321">
        <v>26.8</v>
      </c>
      <c r="J1528" s="320" t="s">
        <v>1179</v>
      </c>
      <c r="K1528" s="320" t="s">
        <v>1176</v>
      </c>
      <c r="L1528" s="316">
        <f t="shared" si="41"/>
        <v>1527</v>
      </c>
      <c r="V1528" s="316" t="str">
        <f t="shared" si="40"/>
        <v xml:space="preserve"> </v>
      </c>
      <c r="X1528" s="316" t="s">
        <v>965</v>
      </c>
    </row>
    <row r="1529" spans="1:24">
      <c r="A1529" s="320" t="s">
        <v>638</v>
      </c>
      <c r="B1529" s="320" t="s">
        <v>482</v>
      </c>
      <c r="C1529" s="320" t="s">
        <v>483</v>
      </c>
      <c r="D1529" s="320" t="s">
        <v>514</v>
      </c>
      <c r="E1529" s="320">
        <v>0.73</v>
      </c>
      <c r="F1529" s="320" t="s">
        <v>35</v>
      </c>
      <c r="G1529" s="320" t="s">
        <v>1185</v>
      </c>
      <c r="H1529" s="320" t="s">
        <v>548</v>
      </c>
      <c r="I1529" s="321">
        <v>27.900000000000002</v>
      </c>
      <c r="J1529" s="320">
        <v>2007</v>
      </c>
      <c r="K1529" s="320" t="s">
        <v>1176</v>
      </c>
      <c r="L1529" s="316">
        <f t="shared" si="41"/>
        <v>1528</v>
      </c>
      <c r="V1529" s="316" t="str">
        <f t="shared" si="40"/>
        <v xml:space="preserve"> </v>
      </c>
      <c r="X1529" s="316" t="s">
        <v>965</v>
      </c>
    </row>
    <row r="1530" spans="1:24">
      <c r="A1530" s="320" t="s">
        <v>848</v>
      </c>
      <c r="B1530" s="320" t="s">
        <v>847</v>
      </c>
      <c r="C1530" s="320" t="s">
        <v>589</v>
      </c>
      <c r="D1530" s="320" t="s">
        <v>514</v>
      </c>
      <c r="E1530" s="320">
        <v>0.875</v>
      </c>
      <c r="F1530" s="320" t="s">
        <v>35</v>
      </c>
      <c r="G1530" s="320" t="s">
        <v>1185</v>
      </c>
      <c r="H1530" s="320" t="s">
        <v>548</v>
      </c>
      <c r="I1530" s="321">
        <v>28.000000000000004</v>
      </c>
      <c r="J1530" s="320">
        <v>2010</v>
      </c>
      <c r="K1530" s="320" t="s">
        <v>1176</v>
      </c>
      <c r="L1530" s="316">
        <f t="shared" si="41"/>
        <v>1529</v>
      </c>
      <c r="V1530" s="316" t="str">
        <f t="shared" si="40"/>
        <v xml:space="preserve"> </v>
      </c>
      <c r="X1530" s="316" t="s">
        <v>965</v>
      </c>
    </row>
    <row r="1531" spans="1:24">
      <c r="A1531" s="320" t="s">
        <v>598</v>
      </c>
      <c r="B1531" s="320" t="s">
        <v>588</v>
      </c>
      <c r="C1531" s="320" t="s">
        <v>589</v>
      </c>
      <c r="D1531" s="320" t="s">
        <v>518</v>
      </c>
      <c r="E1531" s="320">
        <v>0.91600000000000004</v>
      </c>
      <c r="F1531" s="320" t="s">
        <v>35</v>
      </c>
      <c r="G1531" s="320" t="s">
        <v>1185</v>
      </c>
      <c r="H1531" s="320" t="s">
        <v>548</v>
      </c>
      <c r="I1531" s="321">
        <v>28.000000000000004</v>
      </c>
      <c r="J1531" s="320">
        <v>2009</v>
      </c>
      <c r="K1531" s="320" t="s">
        <v>1176</v>
      </c>
      <c r="L1531" s="316">
        <f t="shared" si="41"/>
        <v>1530</v>
      </c>
      <c r="V1531" s="316" t="str">
        <f t="shared" ref="V1531:V1594" si="42">IF(H1531=$V$1,I1531," ")</f>
        <v xml:space="preserve"> </v>
      </c>
      <c r="X1531" s="316" t="s">
        <v>965</v>
      </c>
    </row>
    <row r="1532" spans="1:24">
      <c r="A1532" s="320" t="s">
        <v>770</v>
      </c>
      <c r="B1532" s="320" t="s">
        <v>767</v>
      </c>
      <c r="C1532" s="320" t="s">
        <v>589</v>
      </c>
      <c r="D1532" s="320" t="s">
        <v>514</v>
      </c>
      <c r="E1532" s="320">
        <v>0.92</v>
      </c>
      <c r="F1532" s="320" t="s">
        <v>35</v>
      </c>
      <c r="G1532" s="320" t="s">
        <v>1185</v>
      </c>
      <c r="H1532" s="320" t="s">
        <v>548</v>
      </c>
      <c r="I1532" s="321">
        <v>28.1</v>
      </c>
      <c r="J1532" s="320" t="s">
        <v>1180</v>
      </c>
      <c r="K1532" s="320" t="s">
        <v>1176</v>
      </c>
      <c r="L1532" s="316">
        <f t="shared" si="41"/>
        <v>1531</v>
      </c>
      <c r="V1532" s="316" t="str">
        <f t="shared" si="42"/>
        <v xml:space="preserve"> </v>
      </c>
      <c r="X1532" s="316" t="s">
        <v>965</v>
      </c>
    </row>
    <row r="1533" spans="1:24">
      <c r="A1533" s="320" t="s">
        <v>704</v>
      </c>
      <c r="B1533" s="320" t="s">
        <v>689</v>
      </c>
      <c r="C1533" s="320" t="s">
        <v>495</v>
      </c>
      <c r="D1533" s="320" t="s">
        <v>491</v>
      </c>
      <c r="E1533" s="320">
        <v>0.55400000000000005</v>
      </c>
      <c r="F1533" s="320" t="s">
        <v>35</v>
      </c>
      <c r="G1533" s="320" t="s">
        <v>1185</v>
      </c>
      <c r="H1533" s="320" t="s">
        <v>548</v>
      </c>
      <c r="I1533" s="321">
        <v>29.799999999999997</v>
      </c>
      <c r="J1533" s="320">
        <v>2008</v>
      </c>
      <c r="K1533" s="320" t="s">
        <v>1176</v>
      </c>
      <c r="L1533" s="316">
        <f t="shared" si="41"/>
        <v>1532</v>
      </c>
      <c r="V1533" s="316" t="str">
        <f t="shared" si="42"/>
        <v xml:space="preserve"> </v>
      </c>
      <c r="X1533" s="316" t="s">
        <v>965</v>
      </c>
    </row>
    <row r="1534" spans="1:24">
      <c r="A1534" s="320" t="s">
        <v>850</v>
      </c>
      <c r="B1534" s="320" t="s">
        <v>847</v>
      </c>
      <c r="C1534" s="320" t="s">
        <v>589</v>
      </c>
      <c r="D1534" s="320" t="s">
        <v>514</v>
      </c>
      <c r="E1534" s="320">
        <v>0.875</v>
      </c>
      <c r="F1534" s="320" t="s">
        <v>35</v>
      </c>
      <c r="G1534" s="320" t="s">
        <v>1185</v>
      </c>
      <c r="H1534" s="320" t="s">
        <v>548</v>
      </c>
      <c r="I1534" s="321">
        <v>29.9</v>
      </c>
      <c r="J1534" s="320" t="s">
        <v>1179</v>
      </c>
      <c r="K1534" s="320" t="s">
        <v>1176</v>
      </c>
      <c r="L1534" s="316">
        <f t="shared" si="41"/>
        <v>1533</v>
      </c>
      <c r="V1534" s="316" t="str">
        <f t="shared" si="42"/>
        <v xml:space="preserve"> </v>
      </c>
      <c r="X1534" s="316" t="s">
        <v>965</v>
      </c>
    </row>
    <row r="1535" spans="1:24">
      <c r="A1535" s="320" t="s">
        <v>898</v>
      </c>
      <c r="B1535" s="320" t="s">
        <v>894</v>
      </c>
      <c r="C1535" s="320" t="s">
        <v>483</v>
      </c>
      <c r="D1535" s="320" t="s">
        <v>484</v>
      </c>
      <c r="E1535" s="320">
        <v>0.77500000000000002</v>
      </c>
      <c r="F1535" s="320" t="s">
        <v>35</v>
      </c>
      <c r="G1535" s="320" t="s">
        <v>1185</v>
      </c>
      <c r="H1535" s="320" t="s">
        <v>548</v>
      </c>
      <c r="I1535" s="321">
        <v>30.4865143</v>
      </c>
      <c r="J1535" s="320">
        <v>2007</v>
      </c>
      <c r="K1535" s="320" t="s">
        <v>1178</v>
      </c>
      <c r="L1535" s="316">
        <f t="shared" si="41"/>
        <v>1534</v>
      </c>
      <c r="V1535" s="316" t="str">
        <f t="shared" si="42"/>
        <v xml:space="preserve"> </v>
      </c>
      <c r="X1535" s="316" t="s">
        <v>965</v>
      </c>
    </row>
    <row r="1536" spans="1:24">
      <c r="A1536" s="320" t="s">
        <v>633</v>
      </c>
      <c r="B1536" s="320" t="s">
        <v>634</v>
      </c>
      <c r="C1536" s="320" t="s">
        <v>589</v>
      </c>
      <c r="D1536" s="320" t="s">
        <v>514</v>
      </c>
      <c r="E1536" s="320">
        <v>0.91300000000000003</v>
      </c>
      <c r="F1536" s="320" t="s">
        <v>35</v>
      </c>
      <c r="G1536" s="320" t="s">
        <v>1185</v>
      </c>
      <c r="H1536" s="320" t="s">
        <v>548</v>
      </c>
      <c r="I1536" s="321">
        <v>31.8</v>
      </c>
      <c r="J1536" s="320" t="s">
        <v>1179</v>
      </c>
      <c r="K1536" s="320" t="s">
        <v>1176</v>
      </c>
      <c r="L1536" s="316">
        <f t="shared" si="41"/>
        <v>1535</v>
      </c>
      <c r="V1536" s="316" t="str">
        <f t="shared" si="42"/>
        <v xml:space="preserve"> </v>
      </c>
      <c r="X1536" s="316" t="s">
        <v>965</v>
      </c>
    </row>
    <row r="1537" spans="1:24">
      <c r="A1537" s="320" t="s">
        <v>766</v>
      </c>
      <c r="B1537" s="320" t="s">
        <v>767</v>
      </c>
      <c r="C1537" s="320" t="s">
        <v>589</v>
      </c>
      <c r="D1537" s="320" t="s">
        <v>514</v>
      </c>
      <c r="E1537" s="320">
        <v>0.92</v>
      </c>
      <c r="F1537" s="320" t="s">
        <v>35</v>
      </c>
      <c r="G1537" s="320" t="s">
        <v>1185</v>
      </c>
      <c r="H1537" s="320" t="s">
        <v>548</v>
      </c>
      <c r="I1537" s="321">
        <v>32</v>
      </c>
      <c r="J1537" s="320" t="s">
        <v>1180</v>
      </c>
      <c r="K1537" s="320" t="s">
        <v>1176</v>
      </c>
      <c r="L1537" s="316">
        <f t="shared" si="41"/>
        <v>1536</v>
      </c>
      <c r="V1537" s="316" t="str">
        <f t="shared" si="42"/>
        <v xml:space="preserve"> </v>
      </c>
      <c r="X1537" s="316" t="s">
        <v>965</v>
      </c>
    </row>
    <row r="1538" spans="1:24">
      <c r="A1538" s="320" t="s">
        <v>701</v>
      </c>
      <c r="B1538" s="320" t="s">
        <v>689</v>
      </c>
      <c r="C1538" s="320" t="s">
        <v>495</v>
      </c>
      <c r="D1538" s="320" t="s">
        <v>484</v>
      </c>
      <c r="E1538" s="320">
        <v>0.55400000000000005</v>
      </c>
      <c r="F1538" s="320" t="s">
        <v>35</v>
      </c>
      <c r="G1538" s="320" t="s">
        <v>1185</v>
      </c>
      <c r="H1538" s="320" t="s">
        <v>548</v>
      </c>
      <c r="I1538" s="321">
        <v>32</v>
      </c>
      <c r="J1538" s="320" t="s">
        <v>1177</v>
      </c>
      <c r="K1538" s="320" t="s">
        <v>1176</v>
      </c>
      <c r="L1538" s="316">
        <f t="shared" si="41"/>
        <v>1537</v>
      </c>
      <c r="V1538" s="316" t="str">
        <f t="shared" si="42"/>
        <v xml:space="preserve"> </v>
      </c>
      <c r="X1538" s="316" t="s">
        <v>965</v>
      </c>
    </row>
    <row r="1539" spans="1:24">
      <c r="A1539" s="320" t="s">
        <v>900</v>
      </c>
      <c r="B1539" s="320" t="s">
        <v>894</v>
      </c>
      <c r="C1539" s="320" t="s">
        <v>483</v>
      </c>
      <c r="D1539" s="320" t="s">
        <v>514</v>
      </c>
      <c r="E1539" s="320">
        <v>0.77500000000000002</v>
      </c>
      <c r="F1539" s="320" t="s">
        <v>35</v>
      </c>
      <c r="G1539" s="320" t="s">
        <v>1185</v>
      </c>
      <c r="H1539" s="320" t="s">
        <v>548</v>
      </c>
      <c r="I1539" s="321">
        <v>32.002886500000002</v>
      </c>
      <c r="J1539" s="320">
        <v>2007</v>
      </c>
      <c r="K1539" s="320" t="s">
        <v>1178</v>
      </c>
      <c r="L1539" s="316">
        <f t="shared" ref="L1539:L1602" si="43">1+L1538</f>
        <v>1538</v>
      </c>
      <c r="V1539" s="316" t="str">
        <f t="shared" si="42"/>
        <v xml:space="preserve"> </v>
      </c>
      <c r="X1539" s="316" t="s">
        <v>965</v>
      </c>
    </row>
    <row r="1540" spans="1:24">
      <c r="A1540" s="320" t="s">
        <v>771</v>
      </c>
      <c r="B1540" s="320" t="s">
        <v>767</v>
      </c>
      <c r="C1540" s="320" t="s">
        <v>589</v>
      </c>
      <c r="D1540" s="320" t="s">
        <v>514</v>
      </c>
      <c r="E1540" s="320">
        <v>0.92</v>
      </c>
      <c r="F1540" s="320" t="s">
        <v>35</v>
      </c>
      <c r="G1540" s="320" t="s">
        <v>1185</v>
      </c>
      <c r="H1540" s="320" t="s">
        <v>548</v>
      </c>
      <c r="I1540" s="321">
        <v>32.9</v>
      </c>
      <c r="J1540" s="320" t="s">
        <v>1180</v>
      </c>
      <c r="K1540" s="320" t="s">
        <v>1176</v>
      </c>
      <c r="L1540" s="316">
        <f t="shared" si="43"/>
        <v>1539</v>
      </c>
      <c r="V1540" s="316" t="str">
        <f t="shared" si="42"/>
        <v xml:space="preserve"> </v>
      </c>
      <c r="X1540" s="316" t="s">
        <v>965</v>
      </c>
    </row>
    <row r="1541" spans="1:24">
      <c r="A1541" s="320" t="s">
        <v>873</v>
      </c>
      <c r="B1541" s="320" t="s">
        <v>867</v>
      </c>
      <c r="C1541" s="320" t="s">
        <v>504</v>
      </c>
      <c r="D1541" s="320" t="s">
        <v>484</v>
      </c>
      <c r="E1541" s="320">
        <v>0.69899999999999995</v>
      </c>
      <c r="F1541" s="320" t="s">
        <v>35</v>
      </c>
      <c r="G1541" s="320" t="s">
        <v>1185</v>
      </c>
      <c r="H1541" s="320" t="s">
        <v>548</v>
      </c>
      <c r="I1541" s="321">
        <v>33</v>
      </c>
      <c r="J1541" s="320">
        <v>2009</v>
      </c>
      <c r="K1541" s="320" t="s">
        <v>1176</v>
      </c>
      <c r="L1541" s="316">
        <f t="shared" si="43"/>
        <v>1540</v>
      </c>
      <c r="V1541" s="316" t="str">
        <f t="shared" si="42"/>
        <v xml:space="preserve"> </v>
      </c>
      <c r="X1541" s="316" t="s">
        <v>965</v>
      </c>
    </row>
    <row r="1542" spans="1:24">
      <c r="A1542" s="320" t="s">
        <v>481</v>
      </c>
      <c r="B1542" s="320" t="s">
        <v>482</v>
      </c>
      <c r="C1542" s="320" t="s">
        <v>483</v>
      </c>
      <c r="D1542" s="320" t="s">
        <v>484</v>
      </c>
      <c r="E1542" s="320">
        <v>0.73</v>
      </c>
      <c r="F1542" s="320" t="s">
        <v>35</v>
      </c>
      <c r="G1542" s="320" t="s">
        <v>1185</v>
      </c>
      <c r="H1542" s="320" t="s">
        <v>548</v>
      </c>
      <c r="I1542" s="321">
        <v>33.1</v>
      </c>
      <c r="J1542" s="320">
        <v>2007</v>
      </c>
      <c r="K1542" s="320" t="s">
        <v>1176</v>
      </c>
      <c r="L1542" s="316">
        <f t="shared" si="43"/>
        <v>1541</v>
      </c>
      <c r="V1542" s="316" t="str">
        <f t="shared" si="42"/>
        <v xml:space="preserve"> </v>
      </c>
      <c r="X1542" s="316" t="s">
        <v>965</v>
      </c>
    </row>
    <row r="1543" spans="1:24">
      <c r="A1543" s="320" t="s">
        <v>616</v>
      </c>
      <c r="B1543" s="320" t="s">
        <v>615</v>
      </c>
      <c r="C1543" s="320" t="s">
        <v>589</v>
      </c>
      <c r="D1543" s="320" t="s">
        <v>518</v>
      </c>
      <c r="E1543" s="320">
        <v>0.89200000000000002</v>
      </c>
      <c r="F1543" s="320" t="s">
        <v>35</v>
      </c>
      <c r="G1543" s="320" t="s">
        <v>1185</v>
      </c>
      <c r="H1543" s="320" t="s">
        <v>548</v>
      </c>
      <c r="I1543" s="321">
        <v>34</v>
      </c>
      <c r="J1543" s="320" t="s">
        <v>1180</v>
      </c>
      <c r="K1543" s="320" t="s">
        <v>1176</v>
      </c>
      <c r="L1543" s="316">
        <f t="shared" si="43"/>
        <v>1542</v>
      </c>
      <c r="V1543" s="316" t="str">
        <f t="shared" si="42"/>
        <v xml:space="preserve"> </v>
      </c>
      <c r="X1543" s="316" t="s">
        <v>965</v>
      </c>
    </row>
    <row r="1544" spans="1:24">
      <c r="A1544" s="320" t="s">
        <v>743</v>
      </c>
      <c r="B1544" s="320" t="s">
        <v>742</v>
      </c>
      <c r="C1544" s="320" t="s">
        <v>589</v>
      </c>
      <c r="D1544" s="320" t="s">
        <v>694</v>
      </c>
      <c r="E1544" s="320">
        <v>0.81599999999999995</v>
      </c>
      <c r="F1544" s="320" t="s">
        <v>35</v>
      </c>
      <c r="G1544" s="320" t="s">
        <v>1185</v>
      </c>
      <c r="H1544" s="320" t="s">
        <v>548</v>
      </c>
      <c r="I1544" s="321">
        <v>34</v>
      </c>
      <c r="J1544" s="320" t="s">
        <v>1179</v>
      </c>
      <c r="K1544" s="320" t="s">
        <v>1176</v>
      </c>
      <c r="L1544" s="316">
        <f t="shared" si="43"/>
        <v>1543</v>
      </c>
      <c r="V1544" s="316" t="str">
        <f t="shared" si="42"/>
        <v xml:space="preserve"> </v>
      </c>
      <c r="X1544" s="316" t="s">
        <v>965</v>
      </c>
    </row>
    <row r="1545" spans="1:24">
      <c r="A1545" s="320" t="s">
        <v>864</v>
      </c>
      <c r="B1545" s="320" t="s">
        <v>865</v>
      </c>
      <c r="C1545" s="320" t="s">
        <v>525</v>
      </c>
      <c r="D1545" s="320" t="s">
        <v>518</v>
      </c>
      <c r="E1545" s="320">
        <v>0.84599999999999997</v>
      </c>
      <c r="F1545" s="320" t="s">
        <v>35</v>
      </c>
      <c r="G1545" s="320" t="s">
        <v>1185</v>
      </c>
      <c r="H1545" s="320" t="s">
        <v>548</v>
      </c>
      <c r="I1545" s="321">
        <v>35.6</v>
      </c>
      <c r="J1545" s="320" t="s">
        <v>1180</v>
      </c>
      <c r="K1545" s="320" t="s">
        <v>1176</v>
      </c>
      <c r="L1545" s="316">
        <f t="shared" si="43"/>
        <v>1544</v>
      </c>
      <c r="V1545" s="316" t="str">
        <f t="shared" si="42"/>
        <v xml:space="preserve"> </v>
      </c>
      <c r="X1545" s="316" t="s">
        <v>965</v>
      </c>
    </row>
    <row r="1546" spans="1:24">
      <c r="A1546" s="320" t="s">
        <v>705</v>
      </c>
      <c r="B1546" s="320" t="s">
        <v>689</v>
      </c>
      <c r="C1546" s="320" t="s">
        <v>495</v>
      </c>
      <c r="D1546" s="320" t="s">
        <v>491</v>
      </c>
      <c r="E1546" s="320">
        <v>0.55400000000000005</v>
      </c>
      <c r="F1546" s="320" t="s">
        <v>35</v>
      </c>
      <c r="G1546" s="320" t="s">
        <v>1185</v>
      </c>
      <c r="H1546" s="320" t="s">
        <v>548</v>
      </c>
      <c r="I1546" s="321">
        <v>36</v>
      </c>
      <c r="J1546" s="320" t="s">
        <v>1177</v>
      </c>
      <c r="K1546" s="320" t="s">
        <v>1176</v>
      </c>
      <c r="L1546" s="316">
        <f t="shared" si="43"/>
        <v>1545</v>
      </c>
      <c r="V1546" s="316" t="str">
        <f t="shared" si="42"/>
        <v xml:space="preserve"> </v>
      </c>
      <c r="X1546" s="316" t="s">
        <v>965</v>
      </c>
    </row>
    <row r="1547" spans="1:24">
      <c r="A1547" s="320" t="s">
        <v>668</v>
      </c>
      <c r="B1547" s="320" t="s">
        <v>667</v>
      </c>
      <c r="C1547" s="320" t="s">
        <v>589</v>
      </c>
      <c r="D1547" s="320" t="s">
        <v>514</v>
      </c>
      <c r="E1547" s="320">
        <v>0.89500000000000002</v>
      </c>
      <c r="F1547" s="320" t="s">
        <v>35</v>
      </c>
      <c r="G1547" s="320" t="s">
        <v>1185</v>
      </c>
      <c r="H1547" s="320" t="s">
        <v>548</v>
      </c>
      <c r="I1547" s="321">
        <v>36</v>
      </c>
      <c r="J1547" s="320">
        <v>2010</v>
      </c>
      <c r="K1547" s="320" t="s">
        <v>1176</v>
      </c>
      <c r="L1547" s="316">
        <f t="shared" si="43"/>
        <v>1546</v>
      </c>
      <c r="V1547" s="316" t="str">
        <f t="shared" si="42"/>
        <v xml:space="preserve"> </v>
      </c>
      <c r="X1547" s="316" t="s">
        <v>965</v>
      </c>
    </row>
    <row r="1548" spans="1:24">
      <c r="A1548" s="320" t="s">
        <v>753</v>
      </c>
      <c r="B1548" s="320" t="s">
        <v>752</v>
      </c>
      <c r="C1548" s="320" t="s">
        <v>483</v>
      </c>
      <c r="D1548" s="320" t="s">
        <v>694</v>
      </c>
      <c r="E1548" s="320">
        <v>0.81899999999999995</v>
      </c>
      <c r="F1548" s="320" t="s">
        <v>35</v>
      </c>
      <c r="G1548" s="320" t="s">
        <v>1185</v>
      </c>
      <c r="H1548" s="320" t="s">
        <v>548</v>
      </c>
      <c r="I1548" s="321">
        <v>36.5</v>
      </c>
      <c r="J1548" s="320">
        <v>2007</v>
      </c>
      <c r="K1548" s="320" t="s">
        <v>1176</v>
      </c>
      <c r="L1548" s="316">
        <f t="shared" si="43"/>
        <v>1547</v>
      </c>
      <c r="V1548" s="316" t="str">
        <f t="shared" si="42"/>
        <v xml:space="preserve"> </v>
      </c>
      <c r="X1548" s="316" t="s">
        <v>965</v>
      </c>
    </row>
    <row r="1549" spans="1:24">
      <c r="A1549" s="320" t="s">
        <v>846</v>
      </c>
      <c r="B1549" s="320" t="s">
        <v>847</v>
      </c>
      <c r="C1549" s="320" t="s">
        <v>589</v>
      </c>
      <c r="D1549" s="320" t="s">
        <v>514</v>
      </c>
      <c r="E1549" s="320">
        <v>0.875</v>
      </c>
      <c r="F1549" s="320" t="s">
        <v>35</v>
      </c>
      <c r="G1549" s="320" t="s">
        <v>1185</v>
      </c>
      <c r="H1549" s="320" t="s">
        <v>548</v>
      </c>
      <c r="I1549" s="321">
        <v>38</v>
      </c>
      <c r="J1549" s="320">
        <v>2003</v>
      </c>
      <c r="K1549" s="320" t="s">
        <v>1176</v>
      </c>
      <c r="L1549" s="316">
        <f t="shared" si="43"/>
        <v>1548</v>
      </c>
      <c r="V1549" s="316" t="str">
        <f t="shared" si="42"/>
        <v xml:space="preserve"> </v>
      </c>
      <c r="X1549" s="316" t="s">
        <v>965</v>
      </c>
    </row>
    <row r="1550" spans="1:24">
      <c r="A1550" s="320" t="s">
        <v>498</v>
      </c>
      <c r="B1550" s="320" t="s">
        <v>482</v>
      </c>
      <c r="C1550" s="320" t="s">
        <v>483</v>
      </c>
      <c r="D1550" s="320" t="s">
        <v>484</v>
      </c>
      <c r="E1550" s="320">
        <v>0.73</v>
      </c>
      <c r="F1550" s="320" t="s">
        <v>35</v>
      </c>
      <c r="G1550" s="320" t="s">
        <v>1185</v>
      </c>
      <c r="H1550" s="320" t="s">
        <v>548</v>
      </c>
      <c r="I1550" s="321">
        <v>38.337397799999998</v>
      </c>
      <c r="J1550" s="320">
        <v>2007</v>
      </c>
      <c r="K1550" s="320" t="s">
        <v>1178</v>
      </c>
      <c r="L1550" s="316">
        <f t="shared" si="43"/>
        <v>1549</v>
      </c>
      <c r="V1550" s="316" t="str">
        <f t="shared" si="42"/>
        <v xml:space="preserve"> </v>
      </c>
      <c r="X1550" s="316" t="s">
        <v>965</v>
      </c>
    </row>
    <row r="1551" spans="1:24">
      <c r="A1551" s="320" t="s">
        <v>718</v>
      </c>
      <c r="B1551" s="320" t="s">
        <v>689</v>
      </c>
      <c r="C1551" s="320" t="s">
        <v>495</v>
      </c>
      <c r="D1551" s="320" t="s">
        <v>491</v>
      </c>
      <c r="E1551" s="320">
        <v>0.55400000000000005</v>
      </c>
      <c r="F1551" s="320" t="s">
        <v>35</v>
      </c>
      <c r="G1551" s="320" t="s">
        <v>1185</v>
      </c>
      <c r="H1551" s="320" t="s">
        <v>548</v>
      </c>
      <c r="I1551" s="321">
        <v>39</v>
      </c>
      <c r="J1551" s="320" t="s">
        <v>1177</v>
      </c>
      <c r="K1551" s="320" t="s">
        <v>1176</v>
      </c>
      <c r="L1551" s="316">
        <f t="shared" si="43"/>
        <v>1550</v>
      </c>
      <c r="V1551" s="316" t="str">
        <f t="shared" si="42"/>
        <v xml:space="preserve"> </v>
      </c>
      <c r="X1551" s="316" t="s">
        <v>965</v>
      </c>
    </row>
    <row r="1552" spans="1:24">
      <c r="A1552" s="320" t="s">
        <v>1021</v>
      </c>
      <c r="B1552" s="320" t="s">
        <v>1020</v>
      </c>
      <c r="C1552" s="320" t="s">
        <v>853</v>
      </c>
      <c r="D1552" s="320" t="s">
        <v>496</v>
      </c>
      <c r="E1552" s="320">
        <v>0.66200000000000003</v>
      </c>
      <c r="F1552" s="320" t="s">
        <v>35</v>
      </c>
      <c r="G1552" s="320" t="s">
        <v>1185</v>
      </c>
      <c r="H1552" s="320" t="s">
        <v>548</v>
      </c>
      <c r="I1552" s="321">
        <v>40</v>
      </c>
      <c r="J1552" s="320">
        <v>2001</v>
      </c>
      <c r="K1552" s="320" t="s">
        <v>1176</v>
      </c>
      <c r="L1552" s="316">
        <f t="shared" si="43"/>
        <v>1551</v>
      </c>
      <c r="V1552" s="316" t="str">
        <f t="shared" si="42"/>
        <v xml:space="preserve"> </v>
      </c>
      <c r="X1552" s="316" t="s">
        <v>965</v>
      </c>
    </row>
    <row r="1553" spans="1:24">
      <c r="A1553" s="320" t="s">
        <v>891</v>
      </c>
      <c r="B1553" s="320" t="s">
        <v>892</v>
      </c>
      <c r="C1553" s="320" t="s">
        <v>483</v>
      </c>
      <c r="D1553" s="320" t="s">
        <v>484</v>
      </c>
      <c r="E1553" s="320">
        <v>0.81100000000000005</v>
      </c>
      <c r="F1553" s="320" t="s">
        <v>35</v>
      </c>
      <c r="G1553" s="320" t="s">
        <v>1185</v>
      </c>
      <c r="H1553" s="320" t="s">
        <v>548</v>
      </c>
      <c r="I1553" s="321">
        <v>40.5</v>
      </c>
      <c r="J1553" s="320">
        <v>2007</v>
      </c>
      <c r="K1553" s="320" t="s">
        <v>1176</v>
      </c>
      <c r="L1553" s="316">
        <f t="shared" si="43"/>
        <v>1552</v>
      </c>
      <c r="V1553" s="316" t="str">
        <f t="shared" si="42"/>
        <v xml:space="preserve"> </v>
      </c>
      <c r="X1553" s="316" t="s">
        <v>965</v>
      </c>
    </row>
    <row r="1554" spans="1:24">
      <c r="A1554" s="320" t="s">
        <v>500</v>
      </c>
      <c r="B1554" s="320" t="s">
        <v>482</v>
      </c>
      <c r="C1554" s="320" t="s">
        <v>483</v>
      </c>
      <c r="D1554" s="320" t="s">
        <v>484</v>
      </c>
      <c r="E1554" s="320">
        <v>0.73</v>
      </c>
      <c r="F1554" s="320" t="s">
        <v>35</v>
      </c>
      <c r="G1554" s="320" t="s">
        <v>1185</v>
      </c>
      <c r="H1554" s="320" t="s">
        <v>548</v>
      </c>
      <c r="I1554" s="321">
        <v>41.691495199999999</v>
      </c>
      <c r="J1554" s="320">
        <v>2007</v>
      </c>
      <c r="K1554" s="320" t="s">
        <v>1178</v>
      </c>
      <c r="L1554" s="316">
        <f t="shared" si="43"/>
        <v>1553</v>
      </c>
      <c r="V1554" s="316" t="str">
        <f t="shared" si="42"/>
        <v xml:space="preserve"> </v>
      </c>
      <c r="X1554" s="316" t="s">
        <v>965</v>
      </c>
    </row>
    <row r="1555" spans="1:24">
      <c r="A1555" s="320" t="s">
        <v>635</v>
      </c>
      <c r="B1555" s="320" t="s">
        <v>634</v>
      </c>
      <c r="C1555" s="320" t="s">
        <v>589</v>
      </c>
      <c r="D1555" s="320" t="s">
        <v>514</v>
      </c>
      <c r="E1555" s="320">
        <v>0.91300000000000003</v>
      </c>
      <c r="F1555" s="320" t="s">
        <v>35</v>
      </c>
      <c r="G1555" s="320" t="s">
        <v>1185</v>
      </c>
      <c r="H1555" s="320" t="s">
        <v>548</v>
      </c>
      <c r="I1555" s="321">
        <v>41.699999999999996</v>
      </c>
      <c r="J1555" s="320" t="s">
        <v>1179</v>
      </c>
      <c r="K1555" s="320" t="s">
        <v>1176</v>
      </c>
      <c r="L1555" s="316">
        <f t="shared" si="43"/>
        <v>1554</v>
      </c>
      <c r="V1555" s="316" t="str">
        <f t="shared" si="42"/>
        <v xml:space="preserve"> </v>
      </c>
      <c r="X1555" s="316" t="s">
        <v>965</v>
      </c>
    </row>
    <row r="1556" spans="1:24">
      <c r="A1556" s="320" t="s">
        <v>622</v>
      </c>
      <c r="B1556" s="320" t="s">
        <v>623</v>
      </c>
      <c r="C1556" s="320" t="s">
        <v>483</v>
      </c>
      <c r="D1556" s="320" t="s">
        <v>491</v>
      </c>
      <c r="E1556" s="320">
        <v>0.77300000000000002</v>
      </c>
      <c r="F1556" s="320" t="s">
        <v>35</v>
      </c>
      <c r="G1556" s="320" t="s">
        <v>1185</v>
      </c>
      <c r="H1556" s="320" t="s">
        <v>548</v>
      </c>
      <c r="I1556" s="321">
        <v>42.047505800000003</v>
      </c>
      <c r="J1556" s="320">
        <v>2007</v>
      </c>
      <c r="K1556" s="320" t="s">
        <v>1178</v>
      </c>
      <c r="L1556" s="316">
        <f t="shared" si="43"/>
        <v>1555</v>
      </c>
      <c r="V1556" s="316" t="str">
        <f t="shared" si="42"/>
        <v xml:space="preserve"> </v>
      </c>
      <c r="X1556" s="316" t="s">
        <v>965</v>
      </c>
    </row>
    <row r="1557" spans="1:24">
      <c r="A1557" s="320" t="s">
        <v>757</v>
      </c>
      <c r="B1557" s="320" t="s">
        <v>756</v>
      </c>
      <c r="C1557" s="320" t="s">
        <v>589</v>
      </c>
      <c r="D1557" s="320" t="s">
        <v>694</v>
      </c>
      <c r="E1557" s="320">
        <v>0.88500000000000001</v>
      </c>
      <c r="F1557" s="320" t="s">
        <v>35</v>
      </c>
      <c r="G1557" s="320" t="s">
        <v>1185</v>
      </c>
      <c r="H1557" s="320" t="s">
        <v>548</v>
      </c>
      <c r="I1557" s="321">
        <v>42.699999999999996</v>
      </c>
      <c r="J1557" s="320" t="s">
        <v>1180</v>
      </c>
      <c r="K1557" s="320" t="s">
        <v>1176</v>
      </c>
      <c r="L1557" s="316">
        <f t="shared" si="43"/>
        <v>1556</v>
      </c>
      <c r="V1557" s="316" t="str">
        <f t="shared" si="42"/>
        <v xml:space="preserve"> </v>
      </c>
      <c r="X1557" s="316" t="s">
        <v>965</v>
      </c>
    </row>
    <row r="1558" spans="1:24">
      <c r="A1558" s="320" t="s">
        <v>755</v>
      </c>
      <c r="B1558" s="320" t="s">
        <v>756</v>
      </c>
      <c r="C1558" s="320" t="s">
        <v>589</v>
      </c>
      <c r="D1558" s="320" t="s">
        <v>694</v>
      </c>
      <c r="E1558" s="320">
        <v>0.88500000000000001</v>
      </c>
      <c r="F1558" s="320" t="s">
        <v>35</v>
      </c>
      <c r="G1558" s="320" t="s">
        <v>1185</v>
      </c>
      <c r="H1558" s="320" t="s">
        <v>548</v>
      </c>
      <c r="I1558" s="321">
        <v>43.1</v>
      </c>
      <c r="J1558" s="320" t="s">
        <v>1180</v>
      </c>
      <c r="K1558" s="320" t="s">
        <v>1176</v>
      </c>
      <c r="L1558" s="316">
        <f t="shared" si="43"/>
        <v>1557</v>
      </c>
      <c r="V1558" s="316" t="str">
        <f t="shared" si="42"/>
        <v xml:space="preserve"> </v>
      </c>
      <c r="X1558" s="316" t="s">
        <v>965</v>
      </c>
    </row>
    <row r="1559" spans="1:24">
      <c r="A1559" s="320" t="s">
        <v>713</v>
      </c>
      <c r="B1559" s="320" t="s">
        <v>689</v>
      </c>
      <c r="C1559" s="320" t="s">
        <v>495</v>
      </c>
      <c r="D1559" s="320" t="s">
        <v>491</v>
      </c>
      <c r="E1559" s="320">
        <v>0.55400000000000005</v>
      </c>
      <c r="F1559" s="320" t="s">
        <v>35</v>
      </c>
      <c r="G1559" s="320" t="s">
        <v>1185</v>
      </c>
      <c r="H1559" s="320" t="s">
        <v>548</v>
      </c>
      <c r="I1559" s="321">
        <v>45</v>
      </c>
      <c r="J1559" s="320">
        <v>2008</v>
      </c>
      <c r="K1559" s="320" t="s">
        <v>1176</v>
      </c>
      <c r="L1559" s="316">
        <f t="shared" si="43"/>
        <v>1558</v>
      </c>
      <c r="V1559" s="316" t="str">
        <f t="shared" si="42"/>
        <v xml:space="preserve"> </v>
      </c>
      <c r="X1559" s="316" t="s">
        <v>965</v>
      </c>
    </row>
    <row r="1560" spans="1:24">
      <c r="A1560" s="320" t="s">
        <v>490</v>
      </c>
      <c r="B1560" s="320" t="s">
        <v>482</v>
      </c>
      <c r="C1560" s="320" t="s">
        <v>483</v>
      </c>
      <c r="D1560" s="320" t="s">
        <v>491</v>
      </c>
      <c r="E1560" s="320">
        <v>0.73</v>
      </c>
      <c r="F1560" s="320" t="s">
        <v>35</v>
      </c>
      <c r="G1560" s="320" t="s">
        <v>1185</v>
      </c>
      <c r="H1560" s="320" t="s">
        <v>548</v>
      </c>
      <c r="I1560" s="321">
        <v>45.231221900000001</v>
      </c>
      <c r="J1560" s="320">
        <v>2007</v>
      </c>
      <c r="K1560" s="320" t="s">
        <v>1178</v>
      </c>
      <c r="L1560" s="316">
        <f t="shared" si="43"/>
        <v>1559</v>
      </c>
      <c r="V1560" s="316" t="str">
        <f t="shared" si="42"/>
        <v xml:space="preserve"> </v>
      </c>
      <c r="X1560" s="316" t="s">
        <v>965</v>
      </c>
    </row>
    <row r="1561" spans="1:24">
      <c r="A1561" s="320" t="s">
        <v>869</v>
      </c>
      <c r="B1561" s="320" t="s">
        <v>867</v>
      </c>
      <c r="C1561" s="320" t="s">
        <v>504</v>
      </c>
      <c r="D1561" s="320" t="s">
        <v>484</v>
      </c>
      <c r="E1561" s="320">
        <v>0.69899999999999995</v>
      </c>
      <c r="F1561" s="320" t="s">
        <v>35</v>
      </c>
      <c r="G1561" s="320" t="s">
        <v>1185</v>
      </c>
      <c r="H1561" s="320" t="s">
        <v>548</v>
      </c>
      <c r="I1561" s="321">
        <v>49</v>
      </c>
      <c r="J1561" s="320">
        <v>2010</v>
      </c>
      <c r="K1561" s="320" t="s">
        <v>1176</v>
      </c>
      <c r="L1561" s="316">
        <f t="shared" si="43"/>
        <v>1560</v>
      </c>
      <c r="V1561" s="316" t="str">
        <f t="shared" si="42"/>
        <v xml:space="preserve"> </v>
      </c>
      <c r="X1561" s="316" t="s">
        <v>965</v>
      </c>
    </row>
    <row r="1562" spans="1:24">
      <c r="A1562" s="320" t="s">
        <v>1025</v>
      </c>
      <c r="B1562" s="320" t="s">
        <v>1025</v>
      </c>
      <c r="C1562" s="320" t="s">
        <v>579</v>
      </c>
      <c r="D1562" s="320" t="s">
        <v>491</v>
      </c>
      <c r="E1562" s="320">
        <v>0.89500000000000002</v>
      </c>
      <c r="F1562" s="320" t="s">
        <v>35</v>
      </c>
      <c r="G1562" s="320" t="s">
        <v>1185</v>
      </c>
      <c r="H1562" s="320" t="s">
        <v>548</v>
      </c>
      <c r="I1562" s="321">
        <v>50.4659738</v>
      </c>
      <c r="J1562" s="320">
        <v>2010</v>
      </c>
      <c r="K1562" s="320" t="s">
        <v>1176</v>
      </c>
      <c r="L1562" s="316">
        <f t="shared" si="43"/>
        <v>1561</v>
      </c>
      <c r="V1562" s="316" t="str">
        <f t="shared" si="42"/>
        <v xml:space="preserve"> </v>
      </c>
      <c r="X1562" s="316" t="s">
        <v>965</v>
      </c>
    </row>
    <row r="1563" spans="1:24">
      <c r="A1563" s="320" t="s">
        <v>1003</v>
      </c>
      <c r="B1563" s="320" t="s">
        <v>923</v>
      </c>
      <c r="C1563" s="320" t="s">
        <v>504</v>
      </c>
      <c r="D1563" s="320" t="s">
        <v>484</v>
      </c>
      <c r="E1563" s="320">
        <v>0.91200000000000003</v>
      </c>
      <c r="F1563" s="320" t="s">
        <v>35</v>
      </c>
      <c r="G1563" s="320" t="s">
        <v>1185</v>
      </c>
      <c r="H1563" s="320" t="s">
        <v>548</v>
      </c>
      <c r="I1563" s="321">
        <v>51</v>
      </c>
      <c r="J1563" s="320">
        <v>2008</v>
      </c>
      <c r="K1563" s="320" t="s">
        <v>1176</v>
      </c>
      <c r="L1563" s="316">
        <f t="shared" si="43"/>
        <v>1562</v>
      </c>
      <c r="V1563" s="316" t="str">
        <f t="shared" si="42"/>
        <v xml:space="preserve"> </v>
      </c>
      <c r="X1563" s="316" t="s">
        <v>965</v>
      </c>
    </row>
    <row r="1564" spans="1:24">
      <c r="A1564" s="320" t="s">
        <v>901</v>
      </c>
      <c r="B1564" s="320" t="s">
        <v>894</v>
      </c>
      <c r="C1564" s="320" t="s">
        <v>483</v>
      </c>
      <c r="D1564" s="320" t="s">
        <v>514</v>
      </c>
      <c r="E1564" s="320">
        <v>0.77500000000000002</v>
      </c>
      <c r="F1564" s="320" t="s">
        <v>35</v>
      </c>
      <c r="G1564" s="320" t="s">
        <v>1185</v>
      </c>
      <c r="H1564" s="320" t="s">
        <v>548</v>
      </c>
      <c r="I1564" s="321">
        <v>51.5</v>
      </c>
      <c r="J1564" s="320">
        <v>2007</v>
      </c>
      <c r="K1564" s="320" t="s">
        <v>1176</v>
      </c>
      <c r="L1564" s="316">
        <f t="shared" si="43"/>
        <v>1563</v>
      </c>
      <c r="V1564" s="316" t="str">
        <f t="shared" si="42"/>
        <v xml:space="preserve"> </v>
      </c>
      <c r="X1564" s="316" t="s">
        <v>965</v>
      </c>
    </row>
    <row r="1565" spans="1:24">
      <c r="A1565" s="320" t="s">
        <v>763</v>
      </c>
      <c r="B1565" s="320" t="s">
        <v>762</v>
      </c>
      <c r="C1565" s="320" t="s">
        <v>483</v>
      </c>
      <c r="D1565" s="320" t="s">
        <v>496</v>
      </c>
      <c r="E1565" s="320">
        <v>0.74099999999999999</v>
      </c>
      <c r="F1565" s="320" t="s">
        <v>35</v>
      </c>
      <c r="G1565" s="320" t="s">
        <v>1185</v>
      </c>
      <c r="H1565" s="320" t="s">
        <v>548</v>
      </c>
      <c r="I1565" s="321">
        <v>52.639535599999995</v>
      </c>
      <c r="J1565" s="320">
        <v>2007</v>
      </c>
      <c r="K1565" s="320" t="s">
        <v>1178</v>
      </c>
      <c r="L1565" s="316">
        <f t="shared" si="43"/>
        <v>1564</v>
      </c>
      <c r="V1565" s="316" t="str">
        <f t="shared" si="42"/>
        <v xml:space="preserve"> </v>
      </c>
      <c r="X1565" s="316" t="s">
        <v>965</v>
      </c>
    </row>
    <row r="1566" spans="1:24">
      <c r="A1566" s="320" t="s">
        <v>639</v>
      </c>
      <c r="B1566" s="320" t="s">
        <v>640</v>
      </c>
      <c r="C1566" s="320" t="s">
        <v>483</v>
      </c>
      <c r="D1566" s="320" t="s">
        <v>484</v>
      </c>
      <c r="E1566" s="320">
        <v>0.79200000000000004</v>
      </c>
      <c r="F1566" s="320" t="s">
        <v>35</v>
      </c>
      <c r="G1566" s="320" t="s">
        <v>1185</v>
      </c>
      <c r="H1566" s="320" t="s">
        <v>548</v>
      </c>
      <c r="I1566" s="321">
        <v>53.814748700000003</v>
      </c>
      <c r="J1566" s="320">
        <v>2007</v>
      </c>
      <c r="K1566" s="320" t="s">
        <v>1178</v>
      </c>
      <c r="L1566" s="316">
        <f t="shared" si="43"/>
        <v>1565</v>
      </c>
      <c r="V1566" s="316" t="str">
        <f t="shared" si="42"/>
        <v xml:space="preserve"> </v>
      </c>
      <c r="X1566" s="316" t="s">
        <v>965</v>
      </c>
    </row>
    <row r="1567" spans="1:24">
      <c r="A1567" s="320" t="s">
        <v>876</v>
      </c>
      <c r="B1567" s="320" t="s">
        <v>877</v>
      </c>
      <c r="C1567" s="320" t="s">
        <v>483</v>
      </c>
      <c r="D1567" s="320" t="s">
        <v>491</v>
      </c>
      <c r="E1567" s="320">
        <v>0.748</v>
      </c>
      <c r="F1567" s="320" t="s">
        <v>35</v>
      </c>
      <c r="G1567" s="320" t="s">
        <v>1185</v>
      </c>
      <c r="H1567" s="320" t="s">
        <v>548</v>
      </c>
      <c r="I1567" s="321">
        <v>54.383308299999996</v>
      </c>
      <c r="J1567" s="320">
        <v>2007</v>
      </c>
      <c r="K1567" s="320" t="s">
        <v>1178</v>
      </c>
      <c r="L1567" s="316">
        <f t="shared" si="43"/>
        <v>1566</v>
      </c>
      <c r="V1567" s="316" t="str">
        <f t="shared" si="42"/>
        <v xml:space="preserve"> </v>
      </c>
      <c r="X1567" s="316" t="s">
        <v>965</v>
      </c>
    </row>
    <row r="1568" spans="1:24">
      <c r="A1568" s="320" t="s">
        <v>630</v>
      </c>
      <c r="B1568" s="320" t="s">
        <v>627</v>
      </c>
      <c r="C1568" s="320" t="s">
        <v>589</v>
      </c>
      <c r="D1568" s="320" t="s">
        <v>514</v>
      </c>
      <c r="E1568" s="320">
        <v>0.89300000000000002</v>
      </c>
      <c r="F1568" s="320" t="s">
        <v>35</v>
      </c>
      <c r="G1568" s="320" t="s">
        <v>1185</v>
      </c>
      <c r="H1568" s="320" t="s">
        <v>548</v>
      </c>
      <c r="I1568" s="321">
        <v>56.899999999999991</v>
      </c>
      <c r="J1568" s="320" t="s">
        <v>1179</v>
      </c>
      <c r="K1568" s="320" t="s">
        <v>1176</v>
      </c>
      <c r="L1568" s="316">
        <f t="shared" si="43"/>
        <v>1567</v>
      </c>
      <c r="V1568" s="316" t="str">
        <f t="shared" si="42"/>
        <v xml:space="preserve"> </v>
      </c>
      <c r="X1568" s="316" t="s">
        <v>965</v>
      </c>
    </row>
    <row r="1569" spans="1:24">
      <c r="A1569" s="320" t="s">
        <v>748</v>
      </c>
      <c r="B1569" s="320" t="s">
        <v>747</v>
      </c>
      <c r="C1569" s="320" t="s">
        <v>483</v>
      </c>
      <c r="D1569" s="320" t="s">
        <v>514</v>
      </c>
      <c r="E1569" s="320">
        <v>0.71899999999999997</v>
      </c>
      <c r="F1569" s="320" t="s">
        <v>35</v>
      </c>
      <c r="G1569" s="320" t="s">
        <v>1185</v>
      </c>
      <c r="H1569" s="320" t="s">
        <v>548</v>
      </c>
      <c r="I1569" s="321">
        <v>56.999999999999993</v>
      </c>
      <c r="J1569" s="320">
        <v>2007</v>
      </c>
      <c r="K1569" s="320" t="s">
        <v>1176</v>
      </c>
      <c r="L1569" s="316">
        <f t="shared" si="43"/>
        <v>1568</v>
      </c>
      <c r="V1569" s="316" t="str">
        <f t="shared" si="42"/>
        <v xml:space="preserve"> </v>
      </c>
      <c r="X1569" s="316" t="s">
        <v>965</v>
      </c>
    </row>
    <row r="1570" spans="1:24">
      <c r="A1570" s="320" t="s">
        <v>606</v>
      </c>
      <c r="B1570" s="320" t="s">
        <v>607</v>
      </c>
      <c r="C1570" s="320" t="s">
        <v>542</v>
      </c>
      <c r="D1570" s="320" t="s">
        <v>491</v>
      </c>
      <c r="E1570" s="320">
        <v>0.55800000000000005</v>
      </c>
      <c r="F1570" s="320" t="s">
        <v>35</v>
      </c>
      <c r="G1570" s="320" t="s">
        <v>1185</v>
      </c>
      <c r="H1570" s="320" t="s">
        <v>548</v>
      </c>
      <c r="I1570" s="321">
        <v>62</v>
      </c>
      <c r="J1570" s="320" t="s">
        <v>1177</v>
      </c>
      <c r="K1570" s="320" t="s">
        <v>1176</v>
      </c>
      <c r="L1570" s="316">
        <f t="shared" si="43"/>
        <v>1569</v>
      </c>
      <c r="V1570" s="316" t="str">
        <f t="shared" si="42"/>
        <v xml:space="preserve"> </v>
      </c>
      <c r="X1570" s="316" t="s">
        <v>965</v>
      </c>
    </row>
    <row r="1571" spans="1:24">
      <c r="A1571" s="320" t="s">
        <v>527</v>
      </c>
      <c r="B1571" s="320" t="s">
        <v>503</v>
      </c>
      <c r="C1571" s="320" t="s">
        <v>504</v>
      </c>
      <c r="D1571" s="320" t="s">
        <v>518</v>
      </c>
      <c r="E1571" s="320">
        <v>0.90900000000000003</v>
      </c>
      <c r="F1571" s="320" t="s">
        <v>35</v>
      </c>
      <c r="G1571" s="320" t="s">
        <v>1185</v>
      </c>
      <c r="H1571" s="320" t="s">
        <v>548</v>
      </c>
      <c r="I1571" s="321">
        <v>63</v>
      </c>
      <c r="J1571" s="320">
        <v>2009</v>
      </c>
      <c r="K1571" s="320" t="s">
        <v>1176</v>
      </c>
      <c r="L1571" s="316">
        <f t="shared" si="43"/>
        <v>1570</v>
      </c>
      <c r="V1571" s="316" t="str">
        <f t="shared" si="42"/>
        <v xml:space="preserve"> </v>
      </c>
      <c r="X1571" s="316" t="s">
        <v>965</v>
      </c>
    </row>
    <row r="1572" spans="1:24">
      <c r="A1572" s="320" t="s">
        <v>698</v>
      </c>
      <c r="B1572" s="320" t="s">
        <v>689</v>
      </c>
      <c r="C1572" s="320" t="s">
        <v>495</v>
      </c>
      <c r="D1572" s="320" t="s">
        <v>491</v>
      </c>
      <c r="E1572" s="320">
        <v>0.55400000000000005</v>
      </c>
      <c r="F1572" s="320" t="s">
        <v>35</v>
      </c>
      <c r="G1572" s="320" t="s">
        <v>1185</v>
      </c>
      <c r="H1572" s="320" t="s">
        <v>548</v>
      </c>
      <c r="I1572" s="321">
        <v>72.86</v>
      </c>
      <c r="J1572" s="320" t="s">
        <v>1177</v>
      </c>
      <c r="K1572" s="320" t="s">
        <v>1176</v>
      </c>
      <c r="L1572" s="316">
        <f t="shared" si="43"/>
        <v>1571</v>
      </c>
      <c r="V1572" s="316" t="str">
        <f t="shared" si="42"/>
        <v xml:space="preserve"> </v>
      </c>
      <c r="X1572" s="316" t="s">
        <v>965</v>
      </c>
    </row>
    <row r="1573" spans="1:24">
      <c r="A1573" s="320" t="s">
        <v>870</v>
      </c>
      <c r="B1573" s="320" t="s">
        <v>867</v>
      </c>
      <c r="C1573" s="320" t="s">
        <v>504</v>
      </c>
      <c r="D1573" s="320" t="s">
        <v>484</v>
      </c>
      <c r="E1573" s="320">
        <v>0.69899999999999995</v>
      </c>
      <c r="F1573" s="320" t="s">
        <v>35</v>
      </c>
      <c r="G1573" s="320" t="s">
        <v>1185</v>
      </c>
      <c r="H1573" s="320" t="s">
        <v>548</v>
      </c>
      <c r="I1573" s="321">
        <v>75.099999999999994</v>
      </c>
      <c r="J1573" s="320">
        <v>2006</v>
      </c>
      <c r="K1573" s="320" t="s">
        <v>1176</v>
      </c>
      <c r="L1573" s="316">
        <f t="shared" si="43"/>
        <v>1572</v>
      </c>
      <c r="V1573" s="316" t="str">
        <f t="shared" si="42"/>
        <v xml:space="preserve"> </v>
      </c>
      <c r="X1573" s="316" t="s">
        <v>965</v>
      </c>
    </row>
    <row r="1574" spans="1:24">
      <c r="A1574" s="320" t="s">
        <v>718</v>
      </c>
      <c r="B1574" s="320" t="s">
        <v>689</v>
      </c>
      <c r="C1574" s="320" t="s">
        <v>495</v>
      </c>
      <c r="D1574" s="320" t="s">
        <v>491</v>
      </c>
      <c r="E1574" s="320">
        <v>0.55400000000000005</v>
      </c>
      <c r="F1574" s="320" t="s">
        <v>1186</v>
      </c>
      <c r="G1574" s="320" t="s">
        <v>1187</v>
      </c>
      <c r="H1574" s="320" t="s">
        <v>1188</v>
      </c>
      <c r="I1574" s="321">
        <v>381</v>
      </c>
      <c r="J1574" s="320">
        <v>2008</v>
      </c>
      <c r="K1574" s="320" t="s">
        <v>1189</v>
      </c>
      <c r="L1574" s="316">
        <f t="shared" si="43"/>
        <v>1573</v>
      </c>
      <c r="V1574" s="316" t="str">
        <f t="shared" si="42"/>
        <v xml:space="preserve"> </v>
      </c>
      <c r="X1574" s="316" t="s">
        <v>965</v>
      </c>
    </row>
    <row r="1575" spans="1:24">
      <c r="A1575" s="320" t="s">
        <v>723</v>
      </c>
      <c r="B1575" s="320" t="s">
        <v>689</v>
      </c>
      <c r="C1575" s="320" t="s">
        <v>495</v>
      </c>
      <c r="D1575" s="320" t="s">
        <v>491</v>
      </c>
      <c r="E1575" s="320">
        <v>0.55400000000000005</v>
      </c>
      <c r="F1575" s="320" t="s">
        <v>1186</v>
      </c>
      <c r="G1575" s="320" t="s">
        <v>1187</v>
      </c>
      <c r="H1575" s="320" t="s">
        <v>1188</v>
      </c>
      <c r="I1575" s="321">
        <v>386</v>
      </c>
      <c r="J1575" s="320">
        <v>2007</v>
      </c>
      <c r="K1575" s="320" t="s">
        <v>1190</v>
      </c>
      <c r="L1575" s="316">
        <f t="shared" si="43"/>
        <v>1574</v>
      </c>
      <c r="V1575" s="316" t="str">
        <f t="shared" si="42"/>
        <v xml:space="preserve"> </v>
      </c>
      <c r="X1575" s="316" t="s">
        <v>965</v>
      </c>
    </row>
    <row r="1576" spans="1:24">
      <c r="A1576" s="320" t="s">
        <v>523</v>
      </c>
      <c r="B1576" s="320" t="s">
        <v>524</v>
      </c>
      <c r="C1576" s="320" t="s">
        <v>525</v>
      </c>
      <c r="D1576" s="320" t="s">
        <v>514</v>
      </c>
      <c r="E1576" s="320">
        <v>0.71399999999999997</v>
      </c>
      <c r="F1576" s="320" t="s">
        <v>1186</v>
      </c>
      <c r="G1576" s="320" t="s">
        <v>1187</v>
      </c>
      <c r="H1576" s="320" t="s">
        <v>1188</v>
      </c>
      <c r="I1576" s="321">
        <v>389.95</v>
      </c>
      <c r="J1576" s="320">
        <v>2011</v>
      </c>
      <c r="K1576" s="320" t="s">
        <v>1191</v>
      </c>
      <c r="L1576" s="316">
        <f t="shared" si="43"/>
        <v>1575</v>
      </c>
      <c r="V1576" s="316" t="str">
        <f t="shared" si="42"/>
        <v xml:space="preserve"> </v>
      </c>
      <c r="X1576" s="316" t="s">
        <v>965</v>
      </c>
    </row>
    <row r="1577" spans="1:24">
      <c r="A1577" s="320" t="s">
        <v>662</v>
      </c>
      <c r="B1577" s="320" t="s">
        <v>659</v>
      </c>
      <c r="C1577" s="320" t="s">
        <v>579</v>
      </c>
      <c r="D1577" s="320" t="s">
        <v>491</v>
      </c>
      <c r="E1577" s="320">
        <v>0.629</v>
      </c>
      <c r="F1577" s="320" t="s">
        <v>1186</v>
      </c>
      <c r="G1577" s="320" t="s">
        <v>1187</v>
      </c>
      <c r="H1577" s="320" t="s">
        <v>1188</v>
      </c>
      <c r="I1577" s="321">
        <v>400</v>
      </c>
      <c r="J1577" s="320">
        <v>2010</v>
      </c>
      <c r="K1577" s="320" t="s">
        <v>1192</v>
      </c>
      <c r="L1577" s="316">
        <f t="shared" si="43"/>
        <v>1576</v>
      </c>
      <c r="V1577" s="316" t="str">
        <f t="shared" si="42"/>
        <v xml:space="preserve"> </v>
      </c>
      <c r="X1577" s="316" t="s">
        <v>965</v>
      </c>
    </row>
    <row r="1578" spans="1:24">
      <c r="A1578" s="320" t="s">
        <v>678</v>
      </c>
      <c r="B1578" s="320" t="s">
        <v>679</v>
      </c>
      <c r="C1578" s="320" t="s">
        <v>579</v>
      </c>
      <c r="D1578" s="320" t="s">
        <v>491</v>
      </c>
      <c r="E1578" s="320">
        <v>0.61699999999999999</v>
      </c>
      <c r="F1578" s="320" t="s">
        <v>1186</v>
      </c>
      <c r="G1578" s="320" t="s">
        <v>1187</v>
      </c>
      <c r="H1578" s="320" t="s">
        <v>1188</v>
      </c>
      <c r="I1578" s="321">
        <v>416</v>
      </c>
      <c r="J1578" s="320">
        <v>2010</v>
      </c>
      <c r="K1578" s="320" t="s">
        <v>1193</v>
      </c>
      <c r="L1578" s="316">
        <f t="shared" si="43"/>
        <v>1577</v>
      </c>
      <c r="V1578" s="316" t="str">
        <f t="shared" si="42"/>
        <v xml:space="preserve"> </v>
      </c>
      <c r="X1578" s="316" t="s">
        <v>965</v>
      </c>
    </row>
    <row r="1579" spans="1:24">
      <c r="A1579" s="320" t="s">
        <v>714</v>
      </c>
      <c r="B1579" s="320" t="s">
        <v>689</v>
      </c>
      <c r="C1579" s="320" t="s">
        <v>495</v>
      </c>
      <c r="D1579" s="320" t="s">
        <v>491</v>
      </c>
      <c r="E1579" s="320">
        <v>0.55400000000000005</v>
      </c>
      <c r="F1579" s="320" t="s">
        <v>1186</v>
      </c>
      <c r="G1579" s="320" t="s">
        <v>1187</v>
      </c>
      <c r="H1579" s="320" t="s">
        <v>1188</v>
      </c>
      <c r="I1579" s="321">
        <v>435</v>
      </c>
      <c r="J1579" s="320">
        <v>2008</v>
      </c>
      <c r="K1579" s="320" t="s">
        <v>1194</v>
      </c>
      <c r="L1579" s="316">
        <f t="shared" si="43"/>
        <v>1578</v>
      </c>
      <c r="V1579" s="316" t="str">
        <f t="shared" si="42"/>
        <v xml:space="preserve"> </v>
      </c>
      <c r="X1579" s="316" t="s">
        <v>965</v>
      </c>
    </row>
    <row r="1580" spans="1:24">
      <c r="A1580" s="320" t="s">
        <v>859</v>
      </c>
      <c r="B1580" s="320" t="s">
        <v>858</v>
      </c>
      <c r="C1580" s="320" t="s">
        <v>542</v>
      </c>
      <c r="D1580" s="320" t="s">
        <v>694</v>
      </c>
      <c r="E1580" s="320">
        <v>0.629</v>
      </c>
      <c r="F1580" s="320" t="s">
        <v>1186</v>
      </c>
      <c r="G1580" s="320" t="s">
        <v>1187</v>
      </c>
      <c r="H1580" s="320" t="s">
        <v>1188</v>
      </c>
      <c r="I1580" s="321">
        <v>437</v>
      </c>
      <c r="J1580" s="320">
        <v>2007</v>
      </c>
      <c r="K1580" s="320" t="s">
        <v>1195</v>
      </c>
      <c r="L1580" s="316">
        <f t="shared" si="43"/>
        <v>1579</v>
      </c>
      <c r="V1580" s="316" t="str">
        <f t="shared" si="42"/>
        <v xml:space="preserve"> </v>
      </c>
      <c r="X1580" s="316" t="s">
        <v>965</v>
      </c>
    </row>
    <row r="1581" spans="1:24">
      <c r="A1581" s="320" t="s">
        <v>724</v>
      </c>
      <c r="B1581" s="320" t="s">
        <v>725</v>
      </c>
      <c r="C1581" s="320" t="s">
        <v>525</v>
      </c>
      <c r="D1581" s="320" t="s">
        <v>484</v>
      </c>
      <c r="E1581" s="320">
        <v>0.745</v>
      </c>
      <c r="F1581" s="320" t="s">
        <v>1186</v>
      </c>
      <c r="G1581" s="320" t="s">
        <v>1187</v>
      </c>
      <c r="H1581" s="320" t="s">
        <v>1188</v>
      </c>
      <c r="I1581" s="321">
        <v>505.62</v>
      </c>
      <c r="J1581" s="320">
        <v>2009</v>
      </c>
      <c r="K1581" s="320" t="s">
        <v>1196</v>
      </c>
      <c r="L1581" s="316">
        <f t="shared" si="43"/>
        <v>1580</v>
      </c>
      <c r="V1581" s="316" t="str">
        <f t="shared" si="42"/>
        <v xml:space="preserve"> </v>
      </c>
      <c r="X1581" s="316" t="s">
        <v>965</v>
      </c>
    </row>
    <row r="1582" spans="1:24">
      <c r="A1582" s="320" t="s">
        <v>693</v>
      </c>
      <c r="B1582" s="320" t="s">
        <v>689</v>
      </c>
      <c r="C1582" s="320" t="s">
        <v>495</v>
      </c>
      <c r="D1582" s="320" t="s">
        <v>694</v>
      </c>
      <c r="E1582" s="320">
        <v>0.55400000000000005</v>
      </c>
      <c r="F1582" s="320" t="s">
        <v>1186</v>
      </c>
      <c r="G1582" s="320" t="s">
        <v>1187</v>
      </c>
      <c r="H1582" s="320" t="s">
        <v>1188</v>
      </c>
      <c r="I1582" s="321">
        <v>612</v>
      </c>
      <c r="J1582" s="320">
        <v>2008</v>
      </c>
      <c r="K1582" s="320" t="s">
        <v>1197</v>
      </c>
      <c r="L1582" s="316">
        <f t="shared" si="43"/>
        <v>1581</v>
      </c>
      <c r="V1582" s="316" t="str">
        <f t="shared" si="42"/>
        <v xml:space="preserve"> </v>
      </c>
      <c r="X1582" s="316" t="s">
        <v>965</v>
      </c>
    </row>
    <row r="1583" spans="1:24">
      <c r="A1583" s="320" t="s">
        <v>707</v>
      </c>
      <c r="B1583" s="320" t="s">
        <v>689</v>
      </c>
      <c r="C1583" s="320" t="s">
        <v>495</v>
      </c>
      <c r="D1583" s="320" t="s">
        <v>694</v>
      </c>
      <c r="E1583" s="320">
        <v>0.55400000000000005</v>
      </c>
      <c r="F1583" s="320" t="s">
        <v>1186</v>
      </c>
      <c r="G1583" s="320" t="s">
        <v>1187</v>
      </c>
      <c r="H1583" s="320" t="s">
        <v>1188</v>
      </c>
      <c r="I1583" s="321">
        <v>634</v>
      </c>
      <c r="J1583" s="320">
        <v>2008</v>
      </c>
      <c r="K1583" s="320" t="s">
        <v>1198</v>
      </c>
      <c r="L1583" s="316">
        <f t="shared" si="43"/>
        <v>1582</v>
      </c>
      <c r="V1583" s="316" t="str">
        <f t="shared" si="42"/>
        <v xml:space="preserve"> </v>
      </c>
      <c r="X1583" s="316" t="s">
        <v>965</v>
      </c>
    </row>
    <row r="1584" spans="1:24">
      <c r="A1584" s="320" t="s">
        <v>649</v>
      </c>
      <c r="B1584" s="320" t="s">
        <v>650</v>
      </c>
      <c r="C1584" s="320" t="s">
        <v>579</v>
      </c>
      <c r="D1584" s="320" t="s">
        <v>491</v>
      </c>
      <c r="E1584" s="320">
        <v>0.65400000000000003</v>
      </c>
      <c r="F1584" s="320" t="s">
        <v>1186</v>
      </c>
      <c r="G1584" s="320" t="s">
        <v>1187</v>
      </c>
      <c r="H1584" s="320" t="s">
        <v>1188</v>
      </c>
      <c r="I1584" s="321">
        <v>656</v>
      </c>
      <c r="J1584" s="320">
        <v>2010</v>
      </c>
      <c r="K1584" s="320" t="s">
        <v>1199</v>
      </c>
      <c r="L1584" s="316">
        <f t="shared" si="43"/>
        <v>1583</v>
      </c>
      <c r="V1584" s="316" t="str">
        <f t="shared" si="42"/>
        <v xml:space="preserve"> </v>
      </c>
      <c r="X1584" s="316" t="s">
        <v>965</v>
      </c>
    </row>
    <row r="1585" spans="1:24">
      <c r="A1585" s="320" t="s">
        <v>529</v>
      </c>
      <c r="B1585" s="320" t="s">
        <v>530</v>
      </c>
      <c r="C1585" s="320" t="s">
        <v>525</v>
      </c>
      <c r="D1585" s="320" t="s">
        <v>514</v>
      </c>
      <c r="E1585" s="320">
        <v>0.74</v>
      </c>
      <c r="F1585" s="320" t="s">
        <v>1186</v>
      </c>
      <c r="G1585" s="320" t="s">
        <v>1187</v>
      </c>
      <c r="H1585" s="320" t="s">
        <v>1188</v>
      </c>
      <c r="I1585" s="321">
        <v>733</v>
      </c>
      <c r="J1585" s="320">
        <v>2008</v>
      </c>
      <c r="K1585" s="320" t="s">
        <v>1200</v>
      </c>
      <c r="L1585" s="316">
        <f t="shared" si="43"/>
        <v>1584</v>
      </c>
      <c r="V1585" s="316" t="str">
        <f t="shared" si="42"/>
        <v xml:space="preserve"> </v>
      </c>
      <c r="X1585" s="316" t="s">
        <v>965</v>
      </c>
    </row>
    <row r="1586" spans="1:24">
      <c r="A1586" s="320" t="s">
        <v>709</v>
      </c>
      <c r="B1586" s="320" t="s">
        <v>689</v>
      </c>
      <c r="C1586" s="320" t="s">
        <v>495</v>
      </c>
      <c r="D1586" s="320" t="s">
        <v>694</v>
      </c>
      <c r="E1586" s="320">
        <v>0.55400000000000005</v>
      </c>
      <c r="F1586" s="320" t="s">
        <v>1186</v>
      </c>
      <c r="G1586" s="320" t="s">
        <v>1187</v>
      </c>
      <c r="H1586" s="320" t="s">
        <v>1188</v>
      </c>
      <c r="I1586" s="321">
        <v>749</v>
      </c>
      <c r="J1586" s="320">
        <v>2008</v>
      </c>
      <c r="K1586" s="320" t="s">
        <v>1201</v>
      </c>
      <c r="L1586" s="316">
        <f t="shared" si="43"/>
        <v>1585</v>
      </c>
      <c r="V1586" s="316" t="str">
        <f t="shared" si="42"/>
        <v xml:space="preserve"> </v>
      </c>
      <c r="X1586" s="316" t="s">
        <v>965</v>
      </c>
    </row>
    <row r="1587" spans="1:24">
      <c r="A1587" s="320" t="s">
        <v>881</v>
      </c>
      <c r="B1587" s="320" t="s">
        <v>882</v>
      </c>
      <c r="C1587" s="320" t="s">
        <v>525</v>
      </c>
      <c r="D1587" s="320" t="s">
        <v>484</v>
      </c>
      <c r="E1587" s="320">
        <v>0.76900000000000002</v>
      </c>
      <c r="F1587" s="320" t="s">
        <v>1186</v>
      </c>
      <c r="G1587" s="320" t="s">
        <v>1187</v>
      </c>
      <c r="H1587" s="320" t="s">
        <v>1188</v>
      </c>
      <c r="I1587" s="321">
        <v>811</v>
      </c>
      <c r="J1587" s="320">
        <v>2009</v>
      </c>
      <c r="K1587" s="320" t="s">
        <v>1202</v>
      </c>
      <c r="L1587" s="316">
        <f t="shared" si="43"/>
        <v>1586</v>
      </c>
      <c r="V1587" s="316" t="str">
        <f t="shared" si="42"/>
        <v xml:space="preserve"> </v>
      </c>
      <c r="X1587" s="316" t="s">
        <v>965</v>
      </c>
    </row>
    <row r="1588" spans="1:24">
      <c r="A1588" s="320" t="s">
        <v>815</v>
      </c>
      <c r="B1588" s="320" t="s">
        <v>509</v>
      </c>
      <c r="C1588" s="320" t="s">
        <v>510</v>
      </c>
      <c r="D1588" s="320" t="s">
        <v>484</v>
      </c>
      <c r="E1588" s="320">
        <v>0.93700000000000006</v>
      </c>
      <c r="F1588" s="320" t="s">
        <v>1186</v>
      </c>
      <c r="G1588" s="320" t="s">
        <v>1187</v>
      </c>
      <c r="H1588" s="320" t="s">
        <v>1188</v>
      </c>
      <c r="I1588" s="321">
        <v>1095</v>
      </c>
      <c r="J1588" s="320">
        <v>2009</v>
      </c>
      <c r="K1588" s="320" t="s">
        <v>1203</v>
      </c>
      <c r="L1588" s="316">
        <f t="shared" si="43"/>
        <v>1587</v>
      </c>
      <c r="V1588" s="316" t="str">
        <f t="shared" si="42"/>
        <v xml:space="preserve"> </v>
      </c>
      <c r="X1588" s="316" t="s">
        <v>965</v>
      </c>
    </row>
    <row r="1589" spans="1:24">
      <c r="A1589" s="320" t="s">
        <v>919</v>
      </c>
      <c r="B1589" s="320" t="s">
        <v>918</v>
      </c>
      <c r="C1589" s="320" t="s">
        <v>525</v>
      </c>
      <c r="D1589" s="320" t="s">
        <v>514</v>
      </c>
      <c r="E1589" s="320">
        <v>0.73499999999999999</v>
      </c>
      <c r="F1589" s="320" t="s">
        <v>1186</v>
      </c>
      <c r="G1589" s="320" t="s">
        <v>1187</v>
      </c>
      <c r="H1589" s="320" t="s">
        <v>1188</v>
      </c>
      <c r="I1589" s="321">
        <v>1420</v>
      </c>
      <c r="J1589" s="320">
        <v>2011</v>
      </c>
      <c r="K1589" s="320" t="s">
        <v>1204</v>
      </c>
      <c r="L1589" s="316">
        <f t="shared" si="43"/>
        <v>1588</v>
      </c>
      <c r="V1589" s="316" t="str">
        <f t="shared" si="42"/>
        <v xml:space="preserve"> </v>
      </c>
      <c r="X1589" s="316" t="s">
        <v>965</v>
      </c>
    </row>
    <row r="1590" spans="1:24">
      <c r="A1590" s="320" t="s">
        <v>888</v>
      </c>
      <c r="B1590" s="320" t="s">
        <v>887</v>
      </c>
      <c r="C1590" s="320" t="s">
        <v>525</v>
      </c>
      <c r="D1590" s="320" t="s">
        <v>694</v>
      </c>
      <c r="E1590" s="320">
        <v>0.72199999999999998</v>
      </c>
      <c r="F1590" s="320" t="s">
        <v>1186</v>
      </c>
      <c r="G1590" s="320" t="s">
        <v>1187</v>
      </c>
      <c r="H1590" s="320" t="s">
        <v>1188</v>
      </c>
      <c r="I1590" s="321">
        <v>1591</v>
      </c>
      <c r="J1590" s="320">
        <v>2010</v>
      </c>
      <c r="K1590" s="320" t="s">
        <v>1205</v>
      </c>
      <c r="L1590" s="316">
        <f t="shared" si="43"/>
        <v>1589</v>
      </c>
      <c r="V1590" s="316" t="str">
        <f t="shared" si="42"/>
        <v xml:space="preserve"> </v>
      </c>
      <c r="X1590" s="316" t="s">
        <v>965</v>
      </c>
    </row>
    <row r="1591" spans="1:24">
      <c r="A1591" s="320" t="s">
        <v>652</v>
      </c>
      <c r="B1591" s="320" t="s">
        <v>650</v>
      </c>
      <c r="C1591" s="320" t="s">
        <v>579</v>
      </c>
      <c r="D1591" s="320" t="s">
        <v>491</v>
      </c>
      <c r="E1591" s="320">
        <v>0.65400000000000003</v>
      </c>
      <c r="F1591" s="320" t="s">
        <v>1186</v>
      </c>
      <c r="G1591" s="320" t="s">
        <v>1187</v>
      </c>
      <c r="H1591" s="320" t="s">
        <v>1188</v>
      </c>
      <c r="I1591" s="321">
        <v>1893</v>
      </c>
      <c r="J1591" s="320">
        <v>2010</v>
      </c>
      <c r="K1591" s="320" t="s">
        <v>1206</v>
      </c>
      <c r="L1591" s="316">
        <f t="shared" si="43"/>
        <v>1590</v>
      </c>
      <c r="V1591" s="316" t="str">
        <f t="shared" si="42"/>
        <v xml:space="preserve"> </v>
      </c>
      <c r="X1591" s="316" t="s">
        <v>965</v>
      </c>
    </row>
    <row r="1592" spans="1:24">
      <c r="A1592" s="320" t="s">
        <v>917</v>
      </c>
      <c r="B1592" s="320" t="s">
        <v>918</v>
      </c>
      <c r="C1592" s="320" t="s">
        <v>525</v>
      </c>
      <c r="D1592" s="320" t="s">
        <v>514</v>
      </c>
      <c r="E1592" s="320">
        <v>0.73499999999999999</v>
      </c>
      <c r="F1592" s="320" t="s">
        <v>1186</v>
      </c>
      <c r="G1592" s="320" t="s">
        <v>1187</v>
      </c>
      <c r="H1592" s="320" t="s">
        <v>1188</v>
      </c>
      <c r="I1592" s="321">
        <v>3051</v>
      </c>
      <c r="J1592" s="320">
        <v>2011</v>
      </c>
      <c r="K1592" s="320" t="s">
        <v>1207</v>
      </c>
      <c r="L1592" s="316">
        <f t="shared" si="43"/>
        <v>1591</v>
      </c>
      <c r="V1592" s="316" t="str">
        <f t="shared" si="42"/>
        <v xml:space="preserve"> </v>
      </c>
      <c r="X1592" s="316" t="s">
        <v>965</v>
      </c>
    </row>
    <row r="1593" spans="1:24">
      <c r="A1593" s="320" t="s">
        <v>527</v>
      </c>
      <c r="B1593" s="320" t="s">
        <v>503</v>
      </c>
      <c r="C1593" s="320" t="s">
        <v>504</v>
      </c>
      <c r="D1593" s="320" t="s">
        <v>518</v>
      </c>
      <c r="E1593" s="320">
        <v>0.90900000000000003</v>
      </c>
      <c r="F1593" s="320" t="s">
        <v>1171</v>
      </c>
      <c r="G1593" s="320" t="s">
        <v>1208</v>
      </c>
      <c r="H1593" s="320" t="s">
        <v>497</v>
      </c>
      <c r="I1593" s="321">
        <v>3.2957680000000001E-3</v>
      </c>
      <c r="J1593" s="320">
        <v>2010</v>
      </c>
      <c r="K1593" s="320" t="s">
        <v>1209</v>
      </c>
      <c r="L1593" s="316">
        <f t="shared" si="43"/>
        <v>1592</v>
      </c>
      <c r="V1593" s="316" t="str">
        <f t="shared" si="42"/>
        <v xml:space="preserve"> </v>
      </c>
      <c r="X1593" s="316" t="s">
        <v>965</v>
      </c>
    </row>
    <row r="1594" spans="1:24">
      <c r="A1594" s="320" t="s">
        <v>695</v>
      </c>
      <c r="B1594" s="320" t="s">
        <v>689</v>
      </c>
      <c r="C1594" s="320" t="s">
        <v>495</v>
      </c>
      <c r="D1594" s="320" t="s">
        <v>491</v>
      </c>
      <c r="E1594" s="320">
        <v>0.55400000000000005</v>
      </c>
      <c r="F1594" s="320" t="s">
        <v>1171</v>
      </c>
      <c r="G1594" s="320" t="s">
        <v>1208</v>
      </c>
      <c r="H1594" s="320" t="s">
        <v>497</v>
      </c>
      <c r="I1594" s="321">
        <v>0.14220165100000001</v>
      </c>
      <c r="J1594" s="320">
        <v>2005</v>
      </c>
      <c r="K1594" s="320" t="s">
        <v>1210</v>
      </c>
      <c r="L1594" s="316">
        <f t="shared" si="43"/>
        <v>1593</v>
      </c>
      <c r="V1594" s="316" t="str">
        <f t="shared" si="42"/>
        <v xml:space="preserve"> </v>
      </c>
      <c r="X1594" s="316" t="s">
        <v>965</v>
      </c>
    </row>
    <row r="1595" spans="1:24">
      <c r="A1595" s="320" t="s">
        <v>490</v>
      </c>
      <c r="B1595" s="320" t="s">
        <v>482</v>
      </c>
      <c r="C1595" s="320" t="s">
        <v>483</v>
      </c>
      <c r="D1595" s="320" t="s">
        <v>491</v>
      </c>
      <c r="E1595" s="320">
        <v>0.73</v>
      </c>
      <c r="F1595" s="320" t="s">
        <v>1171</v>
      </c>
      <c r="G1595" s="320" t="s">
        <v>1208</v>
      </c>
      <c r="H1595" s="320" t="s">
        <v>497</v>
      </c>
      <c r="I1595" s="321">
        <v>0.20966190800000001</v>
      </c>
      <c r="J1595" s="320">
        <v>2010</v>
      </c>
      <c r="K1595" s="320" t="s">
        <v>1209</v>
      </c>
      <c r="L1595" s="316">
        <f t="shared" si="43"/>
        <v>1594</v>
      </c>
      <c r="V1595" s="316" t="str">
        <f t="shared" ref="V1595:V1658" si="44">IF(H1595=$V$1,I1595," ")</f>
        <v xml:space="preserve"> </v>
      </c>
      <c r="X1595" s="316" t="s">
        <v>965</v>
      </c>
    </row>
    <row r="1596" spans="1:24">
      <c r="A1596" s="320" t="s">
        <v>647</v>
      </c>
      <c r="B1596" s="320" t="s">
        <v>642</v>
      </c>
      <c r="C1596" s="320" t="s">
        <v>589</v>
      </c>
      <c r="D1596" s="320" t="s">
        <v>518</v>
      </c>
      <c r="E1596" s="320">
        <v>0.95499999999999996</v>
      </c>
      <c r="F1596" s="320" t="s">
        <v>1171</v>
      </c>
      <c r="G1596" s="320" t="s">
        <v>1208</v>
      </c>
      <c r="H1596" s="320" t="s">
        <v>497</v>
      </c>
      <c r="I1596" s="321">
        <v>0.21813808200000001</v>
      </c>
      <c r="J1596" s="320">
        <v>2009</v>
      </c>
      <c r="K1596" s="320" t="s">
        <v>1210</v>
      </c>
      <c r="L1596" s="316">
        <f t="shared" si="43"/>
        <v>1595</v>
      </c>
      <c r="V1596" s="316" t="str">
        <f t="shared" si="44"/>
        <v xml:space="preserve"> </v>
      </c>
      <c r="X1596" s="316" t="s">
        <v>965</v>
      </c>
    </row>
    <row r="1597" spans="1:24">
      <c r="A1597" s="320" t="s">
        <v>898</v>
      </c>
      <c r="B1597" s="320" t="s">
        <v>894</v>
      </c>
      <c r="C1597" s="320" t="s">
        <v>483</v>
      </c>
      <c r="D1597" s="320" t="s">
        <v>484</v>
      </c>
      <c r="E1597" s="320">
        <v>0.77500000000000002</v>
      </c>
      <c r="F1597" s="320" t="s">
        <v>1171</v>
      </c>
      <c r="G1597" s="320" t="s">
        <v>1208</v>
      </c>
      <c r="H1597" s="320" t="s">
        <v>497</v>
      </c>
      <c r="I1597" s="321">
        <v>0.22540885899999999</v>
      </c>
      <c r="J1597" s="320">
        <v>2009</v>
      </c>
      <c r="K1597" s="320" t="s">
        <v>1210</v>
      </c>
      <c r="L1597" s="316">
        <f t="shared" si="43"/>
        <v>1596</v>
      </c>
      <c r="V1597" s="316" t="str">
        <f t="shared" si="44"/>
        <v xml:space="preserve"> </v>
      </c>
      <c r="X1597" s="316" t="s">
        <v>965</v>
      </c>
    </row>
    <row r="1598" spans="1:24">
      <c r="A1598" s="320" t="s">
        <v>498</v>
      </c>
      <c r="B1598" s="320" t="s">
        <v>482</v>
      </c>
      <c r="C1598" s="320" t="s">
        <v>483</v>
      </c>
      <c r="D1598" s="320" t="s">
        <v>484</v>
      </c>
      <c r="E1598" s="320">
        <v>0.73</v>
      </c>
      <c r="F1598" s="320" t="s">
        <v>1171</v>
      </c>
      <c r="G1598" s="320" t="s">
        <v>1208</v>
      </c>
      <c r="H1598" s="320" t="s">
        <v>497</v>
      </c>
      <c r="I1598" s="321">
        <v>0.23241764400000001</v>
      </c>
      <c r="J1598" s="320">
        <v>2010</v>
      </c>
      <c r="K1598" s="320" t="s">
        <v>1209</v>
      </c>
      <c r="L1598" s="316">
        <f t="shared" si="43"/>
        <v>1597</v>
      </c>
      <c r="V1598" s="316" t="str">
        <f t="shared" si="44"/>
        <v xml:space="preserve"> </v>
      </c>
      <c r="X1598" s="316" t="s">
        <v>965</v>
      </c>
    </row>
    <row r="1599" spans="1:24">
      <c r="A1599" s="320" t="s">
        <v>648</v>
      </c>
      <c r="B1599" s="320" t="s">
        <v>642</v>
      </c>
      <c r="C1599" s="320" t="s">
        <v>589</v>
      </c>
      <c r="D1599" s="320" t="s">
        <v>514</v>
      </c>
      <c r="E1599" s="320">
        <v>0.95499999999999996</v>
      </c>
      <c r="F1599" s="320" t="s">
        <v>1171</v>
      </c>
      <c r="G1599" s="320" t="s">
        <v>1208</v>
      </c>
      <c r="H1599" s="320" t="s">
        <v>497</v>
      </c>
      <c r="I1599" s="321">
        <v>0.23262744199999999</v>
      </c>
      <c r="J1599" s="320">
        <v>2009</v>
      </c>
      <c r="K1599" s="320" t="s">
        <v>1210</v>
      </c>
      <c r="L1599" s="316">
        <f t="shared" si="43"/>
        <v>1598</v>
      </c>
      <c r="V1599" s="316" t="str">
        <f t="shared" si="44"/>
        <v xml:space="preserve"> </v>
      </c>
      <c r="X1599" s="316" t="s">
        <v>965</v>
      </c>
    </row>
    <row r="1600" spans="1:24">
      <c r="A1600" s="320" t="s">
        <v>643</v>
      </c>
      <c r="B1600" s="320" t="s">
        <v>642</v>
      </c>
      <c r="C1600" s="320" t="s">
        <v>589</v>
      </c>
      <c r="D1600" s="320" t="s">
        <v>514</v>
      </c>
      <c r="E1600" s="320">
        <v>0.95499999999999996</v>
      </c>
      <c r="F1600" s="320" t="s">
        <v>1171</v>
      </c>
      <c r="G1600" s="320" t="s">
        <v>1208</v>
      </c>
      <c r="H1600" s="320" t="s">
        <v>497</v>
      </c>
      <c r="I1600" s="321">
        <v>0.23279525500000001</v>
      </c>
      <c r="J1600" s="320">
        <v>2009</v>
      </c>
      <c r="K1600" s="320" t="s">
        <v>1210</v>
      </c>
      <c r="L1600" s="316">
        <f t="shared" si="43"/>
        <v>1599</v>
      </c>
      <c r="V1600" s="316" t="str">
        <f t="shared" si="44"/>
        <v xml:space="preserve"> </v>
      </c>
      <c r="X1600" s="316" t="s">
        <v>965</v>
      </c>
    </row>
    <row r="1601" spans="1:24">
      <c r="A1601" s="320" t="s">
        <v>902</v>
      </c>
      <c r="B1601" s="320" t="s">
        <v>894</v>
      </c>
      <c r="C1601" s="320" t="s">
        <v>483</v>
      </c>
      <c r="D1601" s="320" t="s">
        <v>514</v>
      </c>
      <c r="E1601" s="320">
        <v>0.77500000000000002</v>
      </c>
      <c r="F1601" s="320" t="s">
        <v>1171</v>
      </c>
      <c r="G1601" s="320" t="s">
        <v>1208</v>
      </c>
      <c r="H1601" s="320" t="s">
        <v>497</v>
      </c>
      <c r="I1601" s="321">
        <v>0.23634266200000001</v>
      </c>
      <c r="J1601" s="320">
        <v>2010</v>
      </c>
      <c r="K1601" s="320" t="s">
        <v>1210</v>
      </c>
      <c r="L1601" s="316">
        <f t="shared" si="43"/>
        <v>1600</v>
      </c>
      <c r="V1601" s="316" t="str">
        <f t="shared" si="44"/>
        <v xml:space="preserve"> </v>
      </c>
      <c r="X1601" s="316" t="s">
        <v>965</v>
      </c>
    </row>
    <row r="1602" spans="1:24">
      <c r="A1602" s="320" t="s">
        <v>896</v>
      </c>
      <c r="B1602" s="320" t="s">
        <v>894</v>
      </c>
      <c r="C1602" s="320" t="s">
        <v>483</v>
      </c>
      <c r="D1602" s="320" t="s">
        <v>491</v>
      </c>
      <c r="E1602" s="320">
        <v>0.77500000000000002</v>
      </c>
      <c r="F1602" s="320" t="s">
        <v>1171</v>
      </c>
      <c r="G1602" s="320" t="s">
        <v>1208</v>
      </c>
      <c r="H1602" s="320" t="s">
        <v>497</v>
      </c>
      <c r="I1602" s="321">
        <v>0.237873472</v>
      </c>
      <c r="J1602" s="320">
        <v>2011</v>
      </c>
      <c r="K1602" s="320" t="s">
        <v>1210</v>
      </c>
      <c r="L1602" s="316">
        <f t="shared" si="43"/>
        <v>1601</v>
      </c>
      <c r="V1602" s="316" t="str">
        <f t="shared" si="44"/>
        <v xml:space="preserve"> </v>
      </c>
      <c r="X1602" s="316" t="s">
        <v>965</v>
      </c>
    </row>
    <row r="1603" spans="1:24">
      <c r="A1603" s="320" t="s">
        <v>856</v>
      </c>
      <c r="B1603" s="320" t="s">
        <v>855</v>
      </c>
      <c r="C1603" s="320" t="s">
        <v>483</v>
      </c>
      <c r="D1603" s="320" t="s">
        <v>514</v>
      </c>
      <c r="E1603" s="320">
        <v>0.72399999999999998</v>
      </c>
      <c r="F1603" s="320" t="s">
        <v>1171</v>
      </c>
      <c r="G1603" s="320" t="s">
        <v>1208</v>
      </c>
      <c r="H1603" s="320" t="s">
        <v>497</v>
      </c>
      <c r="I1603" s="321">
        <v>0.24868269100000001</v>
      </c>
      <c r="J1603" s="320">
        <v>2011</v>
      </c>
      <c r="K1603" s="320" t="s">
        <v>1210</v>
      </c>
      <c r="L1603" s="316">
        <f t="shared" ref="L1603:L1666" si="45">1+L1602</f>
        <v>1602</v>
      </c>
      <c r="V1603" s="316" t="str">
        <f t="shared" si="44"/>
        <v xml:space="preserve"> </v>
      </c>
      <c r="X1603" s="316" t="s">
        <v>965</v>
      </c>
    </row>
    <row r="1604" spans="1:24">
      <c r="A1604" s="320" t="s">
        <v>644</v>
      </c>
      <c r="B1604" s="320" t="s">
        <v>642</v>
      </c>
      <c r="C1604" s="320" t="s">
        <v>589</v>
      </c>
      <c r="D1604" s="320" t="s">
        <v>518</v>
      </c>
      <c r="E1604" s="320">
        <v>0.95499999999999996</v>
      </c>
      <c r="F1604" s="320" t="s">
        <v>1171</v>
      </c>
      <c r="G1604" s="320" t="s">
        <v>1208</v>
      </c>
      <c r="H1604" s="320" t="s">
        <v>497</v>
      </c>
      <c r="I1604" s="321">
        <v>0.264313678</v>
      </c>
      <c r="J1604" s="320">
        <v>2009</v>
      </c>
      <c r="K1604" s="320" t="s">
        <v>1210</v>
      </c>
      <c r="L1604" s="316">
        <f t="shared" si="45"/>
        <v>1603</v>
      </c>
      <c r="V1604" s="316" t="str">
        <f t="shared" si="44"/>
        <v xml:space="preserve"> </v>
      </c>
      <c r="X1604" s="316" t="s">
        <v>965</v>
      </c>
    </row>
    <row r="1605" spans="1:24">
      <c r="A1605" s="320" t="s">
        <v>715</v>
      </c>
      <c r="B1605" s="320" t="s">
        <v>689</v>
      </c>
      <c r="C1605" s="320" t="s">
        <v>495</v>
      </c>
      <c r="D1605" s="320" t="s">
        <v>491</v>
      </c>
      <c r="E1605" s="320">
        <v>0.55400000000000005</v>
      </c>
      <c r="F1605" s="320" t="s">
        <v>1171</v>
      </c>
      <c r="G1605" s="320" t="s">
        <v>1208</v>
      </c>
      <c r="H1605" s="320" t="s">
        <v>497</v>
      </c>
      <c r="I1605" s="321">
        <v>0.27834006500000003</v>
      </c>
      <c r="J1605" s="320">
        <v>2007</v>
      </c>
      <c r="K1605" s="320" t="s">
        <v>1210</v>
      </c>
      <c r="L1605" s="316">
        <f t="shared" si="45"/>
        <v>1604</v>
      </c>
      <c r="V1605" s="316" t="str">
        <f t="shared" si="44"/>
        <v xml:space="preserve"> </v>
      </c>
      <c r="X1605" s="316" t="s">
        <v>965</v>
      </c>
    </row>
    <row r="1606" spans="1:24">
      <c r="A1606" s="320" t="s">
        <v>641</v>
      </c>
      <c r="B1606" s="320" t="s">
        <v>642</v>
      </c>
      <c r="C1606" s="320" t="s">
        <v>589</v>
      </c>
      <c r="D1606" s="320" t="s">
        <v>514</v>
      </c>
      <c r="E1606" s="320">
        <v>0.95499999999999996</v>
      </c>
      <c r="F1606" s="320" t="s">
        <v>1171</v>
      </c>
      <c r="G1606" s="320" t="s">
        <v>1208</v>
      </c>
      <c r="H1606" s="320" t="s">
        <v>497</v>
      </c>
      <c r="I1606" s="321">
        <v>0.34066210499999999</v>
      </c>
      <c r="J1606" s="320">
        <v>2009</v>
      </c>
      <c r="K1606" s="320" t="s">
        <v>1210</v>
      </c>
      <c r="L1606" s="316">
        <f t="shared" si="45"/>
        <v>1605</v>
      </c>
      <c r="V1606" s="316" t="str">
        <f t="shared" si="44"/>
        <v xml:space="preserve"> </v>
      </c>
      <c r="X1606" s="316" t="s">
        <v>965</v>
      </c>
    </row>
    <row r="1607" spans="1:24">
      <c r="A1607" s="320" t="s">
        <v>646</v>
      </c>
      <c r="B1607" s="320" t="s">
        <v>642</v>
      </c>
      <c r="C1607" s="320" t="s">
        <v>589</v>
      </c>
      <c r="D1607" s="320" t="s">
        <v>518</v>
      </c>
      <c r="E1607" s="320">
        <v>0.95499999999999996</v>
      </c>
      <c r="F1607" s="320" t="s">
        <v>1171</v>
      </c>
      <c r="G1607" s="320" t="s">
        <v>1208</v>
      </c>
      <c r="H1607" s="320" t="s">
        <v>497</v>
      </c>
      <c r="I1607" s="321">
        <v>0.395331076</v>
      </c>
      <c r="J1607" s="320">
        <v>2009</v>
      </c>
      <c r="K1607" s="320" t="s">
        <v>1210</v>
      </c>
      <c r="L1607" s="316">
        <f t="shared" si="45"/>
        <v>1606</v>
      </c>
      <c r="V1607" s="316" t="str">
        <f t="shared" si="44"/>
        <v xml:space="preserve"> </v>
      </c>
      <c r="X1607" s="316" t="s">
        <v>965</v>
      </c>
    </row>
    <row r="1608" spans="1:24">
      <c r="A1608" s="320" t="s">
        <v>645</v>
      </c>
      <c r="B1608" s="320" t="s">
        <v>642</v>
      </c>
      <c r="C1608" s="320" t="s">
        <v>589</v>
      </c>
      <c r="D1608" s="320" t="s">
        <v>518</v>
      </c>
      <c r="E1608" s="320">
        <v>0.95499999999999996</v>
      </c>
      <c r="F1608" s="320" t="s">
        <v>1171</v>
      </c>
      <c r="G1608" s="320" t="s">
        <v>1208</v>
      </c>
      <c r="H1608" s="320" t="s">
        <v>497</v>
      </c>
      <c r="I1608" s="321">
        <v>0.45655791200000001</v>
      </c>
      <c r="J1608" s="320">
        <v>2007</v>
      </c>
      <c r="K1608" s="320" t="s">
        <v>1209</v>
      </c>
      <c r="L1608" s="316">
        <f t="shared" si="45"/>
        <v>1607</v>
      </c>
      <c r="V1608" s="316" t="str">
        <f t="shared" si="44"/>
        <v xml:space="preserve"> </v>
      </c>
      <c r="X1608" s="316" t="s">
        <v>965</v>
      </c>
    </row>
    <row r="1609" spans="1:24">
      <c r="A1609" s="320" t="s">
        <v>603</v>
      </c>
      <c r="B1609" s="320" t="s">
        <v>588</v>
      </c>
      <c r="C1609" s="320" t="s">
        <v>589</v>
      </c>
      <c r="D1609" s="320" t="s">
        <v>514</v>
      </c>
      <c r="E1609" s="320">
        <v>0.91600000000000004</v>
      </c>
      <c r="F1609" s="320" t="s">
        <v>1171</v>
      </c>
      <c r="G1609" s="320" t="s">
        <v>1208</v>
      </c>
      <c r="H1609" s="320" t="s">
        <v>497</v>
      </c>
      <c r="I1609" s="321">
        <v>0.605691914</v>
      </c>
      <c r="J1609" s="320">
        <v>2012</v>
      </c>
      <c r="K1609" s="320" t="s">
        <v>1210</v>
      </c>
      <c r="L1609" s="316">
        <f t="shared" si="45"/>
        <v>1608</v>
      </c>
      <c r="V1609" s="316" t="str">
        <f t="shared" si="44"/>
        <v xml:space="preserve"> </v>
      </c>
      <c r="X1609" s="316" t="s">
        <v>965</v>
      </c>
    </row>
    <row r="1610" spans="1:24">
      <c r="A1610" s="320" t="s">
        <v>699</v>
      </c>
      <c r="B1610" s="320" t="s">
        <v>689</v>
      </c>
      <c r="C1610" s="320" t="s">
        <v>495</v>
      </c>
      <c r="D1610" s="320" t="s">
        <v>491</v>
      </c>
      <c r="E1610" s="320">
        <v>0.55400000000000005</v>
      </c>
      <c r="F1610" s="320" t="s">
        <v>1171</v>
      </c>
      <c r="G1610" s="320" t="s">
        <v>1208</v>
      </c>
      <c r="H1610" s="320" t="s">
        <v>497</v>
      </c>
      <c r="I1610" s="321">
        <v>0.61581664400000002</v>
      </c>
      <c r="J1610" s="320">
        <v>2011</v>
      </c>
      <c r="K1610" s="320" t="s">
        <v>1210</v>
      </c>
      <c r="L1610" s="316">
        <f t="shared" si="45"/>
        <v>1609</v>
      </c>
      <c r="V1610" s="316" t="str">
        <f t="shared" si="44"/>
        <v xml:space="preserve"> </v>
      </c>
      <c r="X1610" s="316" t="s">
        <v>965</v>
      </c>
    </row>
    <row r="1611" spans="1:24">
      <c r="A1611" s="320" t="s">
        <v>788</v>
      </c>
      <c r="B1611" s="320" t="s">
        <v>509</v>
      </c>
      <c r="C1611" s="320" t="s">
        <v>510</v>
      </c>
      <c r="D1611" s="320" t="s">
        <v>518</v>
      </c>
      <c r="E1611" s="320">
        <v>0.93700000000000006</v>
      </c>
      <c r="F1611" s="320" t="s">
        <v>1171</v>
      </c>
      <c r="G1611" s="320" t="s">
        <v>1208</v>
      </c>
      <c r="H1611" s="320" t="s">
        <v>497</v>
      </c>
      <c r="I1611" s="321">
        <v>0.67172808100000003</v>
      </c>
      <c r="J1611" s="320">
        <v>2010</v>
      </c>
      <c r="K1611" s="320" t="s">
        <v>1209</v>
      </c>
      <c r="L1611" s="316">
        <f t="shared" si="45"/>
        <v>1610</v>
      </c>
      <c r="V1611" s="316" t="str">
        <f t="shared" si="44"/>
        <v xml:space="preserve"> </v>
      </c>
      <c r="X1611" s="316" t="s">
        <v>965</v>
      </c>
    </row>
    <row r="1612" spans="1:24">
      <c r="A1612" s="320" t="s">
        <v>901</v>
      </c>
      <c r="B1612" s="320" t="s">
        <v>894</v>
      </c>
      <c r="C1612" s="320" t="s">
        <v>483</v>
      </c>
      <c r="D1612" s="320" t="s">
        <v>514</v>
      </c>
      <c r="E1612" s="320">
        <v>0.77500000000000002</v>
      </c>
      <c r="F1612" s="320" t="s">
        <v>1171</v>
      </c>
      <c r="G1612" s="320" t="s">
        <v>1208</v>
      </c>
      <c r="H1612" s="320" t="s">
        <v>497</v>
      </c>
      <c r="I1612" s="321">
        <v>0.67764894200000003</v>
      </c>
      <c r="J1612" s="320">
        <v>2011</v>
      </c>
      <c r="K1612" s="320" t="s">
        <v>1209</v>
      </c>
      <c r="L1612" s="316">
        <f t="shared" si="45"/>
        <v>1611</v>
      </c>
      <c r="V1612" s="316" t="str">
        <f t="shared" si="44"/>
        <v xml:space="preserve"> </v>
      </c>
      <c r="X1612" s="316" t="s">
        <v>965</v>
      </c>
    </row>
    <row r="1613" spans="1:24">
      <c r="A1613" s="320" t="s">
        <v>753</v>
      </c>
      <c r="B1613" s="320" t="s">
        <v>752</v>
      </c>
      <c r="C1613" s="320" t="s">
        <v>483</v>
      </c>
      <c r="D1613" s="320" t="s">
        <v>694</v>
      </c>
      <c r="E1613" s="320">
        <v>0.81899999999999995</v>
      </c>
      <c r="F1613" s="320" t="s">
        <v>1171</v>
      </c>
      <c r="G1613" s="320" t="s">
        <v>1208</v>
      </c>
      <c r="H1613" s="320" t="s">
        <v>497</v>
      </c>
      <c r="I1613" s="321">
        <v>0.71566899699999997</v>
      </c>
      <c r="J1613" s="320">
        <v>2009</v>
      </c>
      <c r="K1613" s="320" t="s">
        <v>1209</v>
      </c>
      <c r="L1613" s="316">
        <f t="shared" si="45"/>
        <v>1612</v>
      </c>
      <c r="V1613" s="316" t="str">
        <f t="shared" si="44"/>
        <v xml:space="preserve"> </v>
      </c>
      <c r="X1613" s="316" t="s">
        <v>965</v>
      </c>
    </row>
    <row r="1614" spans="1:24">
      <c r="A1614" s="320" t="s">
        <v>903</v>
      </c>
      <c r="B1614" s="320" t="s">
        <v>894</v>
      </c>
      <c r="C1614" s="320" t="s">
        <v>483</v>
      </c>
      <c r="D1614" s="320" t="s">
        <v>514</v>
      </c>
      <c r="E1614" s="320">
        <v>0.77500000000000002</v>
      </c>
      <c r="F1614" s="320" t="s">
        <v>1171</v>
      </c>
      <c r="G1614" s="320" t="s">
        <v>1208</v>
      </c>
      <c r="H1614" s="320" t="s">
        <v>497</v>
      </c>
      <c r="I1614" s="321">
        <v>1.0106785089999999</v>
      </c>
      <c r="J1614" s="320">
        <v>2011</v>
      </c>
      <c r="K1614" s="320" t="s">
        <v>1210</v>
      </c>
      <c r="L1614" s="316">
        <f t="shared" si="45"/>
        <v>1613</v>
      </c>
      <c r="V1614" s="316" t="str">
        <f t="shared" si="44"/>
        <v xml:space="preserve"> </v>
      </c>
      <c r="X1614" s="316" t="s">
        <v>965</v>
      </c>
    </row>
    <row r="1615" spans="1:24">
      <c r="A1615" s="320" t="s">
        <v>907</v>
      </c>
      <c r="B1615" s="320" t="s">
        <v>908</v>
      </c>
      <c r="C1615" s="320" t="s">
        <v>589</v>
      </c>
      <c r="D1615" s="320" t="s">
        <v>694</v>
      </c>
      <c r="E1615" s="320">
        <v>0.86</v>
      </c>
      <c r="F1615" s="320" t="s">
        <v>1171</v>
      </c>
      <c r="G1615" s="320" t="s">
        <v>1208</v>
      </c>
      <c r="H1615" s="320" t="s">
        <v>497</v>
      </c>
      <c r="I1615" s="321">
        <v>1.0285432029999999</v>
      </c>
      <c r="J1615" s="320">
        <v>2010</v>
      </c>
      <c r="K1615" s="320" t="s">
        <v>1209</v>
      </c>
      <c r="L1615" s="316">
        <f t="shared" si="45"/>
        <v>1614</v>
      </c>
      <c r="V1615" s="316" t="str">
        <f t="shared" si="44"/>
        <v xml:space="preserve"> </v>
      </c>
      <c r="X1615" s="316" t="s">
        <v>965</v>
      </c>
    </row>
    <row r="1616" spans="1:24">
      <c r="A1616" s="320" t="s">
        <v>876</v>
      </c>
      <c r="B1616" s="320" t="s">
        <v>877</v>
      </c>
      <c r="C1616" s="320" t="s">
        <v>483</v>
      </c>
      <c r="D1616" s="320" t="s">
        <v>491</v>
      </c>
      <c r="E1616" s="320">
        <v>0.748</v>
      </c>
      <c r="F1616" s="320" t="s">
        <v>1171</v>
      </c>
      <c r="G1616" s="320" t="s">
        <v>1208</v>
      </c>
      <c r="H1616" s="320" t="s">
        <v>497</v>
      </c>
      <c r="I1616" s="321">
        <v>1.0945655080000001</v>
      </c>
      <c r="J1616" s="320">
        <v>2011</v>
      </c>
      <c r="K1616" s="320" t="s">
        <v>1209</v>
      </c>
      <c r="L1616" s="316">
        <f t="shared" si="45"/>
        <v>1615</v>
      </c>
      <c r="V1616" s="316" t="str">
        <f t="shared" si="44"/>
        <v xml:space="preserve"> </v>
      </c>
      <c r="X1616" s="316" t="s">
        <v>965</v>
      </c>
    </row>
    <row r="1617" spans="1:24">
      <c r="A1617" s="320" t="s">
        <v>741</v>
      </c>
      <c r="B1617" s="320" t="s">
        <v>742</v>
      </c>
      <c r="C1617" s="320" t="s">
        <v>589</v>
      </c>
      <c r="D1617" s="320" t="s">
        <v>694</v>
      </c>
      <c r="E1617" s="320">
        <v>0.81599999999999995</v>
      </c>
      <c r="F1617" s="320" t="s">
        <v>1171</v>
      </c>
      <c r="G1617" s="320" t="s">
        <v>1208</v>
      </c>
      <c r="H1617" s="320" t="s">
        <v>497</v>
      </c>
      <c r="I1617" s="321">
        <v>1.1860083690000001</v>
      </c>
      <c r="J1617" s="320">
        <v>2006</v>
      </c>
      <c r="K1617" s="320" t="s">
        <v>1210</v>
      </c>
      <c r="L1617" s="316">
        <f t="shared" si="45"/>
        <v>1616</v>
      </c>
      <c r="V1617" s="316" t="str">
        <f t="shared" si="44"/>
        <v xml:space="preserve"> </v>
      </c>
      <c r="X1617" s="316" t="s">
        <v>965</v>
      </c>
    </row>
    <row r="1618" spans="1:24">
      <c r="A1618" s="320" t="s">
        <v>889</v>
      </c>
      <c r="B1618" s="320" t="s">
        <v>887</v>
      </c>
      <c r="C1618" s="320" t="s">
        <v>525</v>
      </c>
      <c r="D1618" s="320" t="s">
        <v>694</v>
      </c>
      <c r="E1618" s="320">
        <v>0.72199999999999998</v>
      </c>
      <c r="F1618" s="320" t="s">
        <v>1171</v>
      </c>
      <c r="G1618" s="320" t="s">
        <v>1208</v>
      </c>
      <c r="H1618" s="320" t="s">
        <v>497</v>
      </c>
      <c r="I1618" s="321">
        <v>1.2667081120000001</v>
      </c>
      <c r="J1618" s="320">
        <v>2009</v>
      </c>
      <c r="K1618" s="320" t="s">
        <v>1210</v>
      </c>
      <c r="L1618" s="316">
        <f t="shared" si="45"/>
        <v>1617</v>
      </c>
      <c r="V1618" s="316" t="str">
        <f t="shared" si="44"/>
        <v xml:space="preserve"> </v>
      </c>
      <c r="X1618" s="316" t="s">
        <v>965</v>
      </c>
    </row>
    <row r="1619" spans="1:24">
      <c r="A1619" s="320" t="s">
        <v>829</v>
      </c>
      <c r="B1619" s="320" t="s">
        <v>509</v>
      </c>
      <c r="C1619" s="320" t="s">
        <v>510</v>
      </c>
      <c r="D1619" s="320" t="s">
        <v>694</v>
      </c>
      <c r="E1619" s="320">
        <v>0.93700000000000006</v>
      </c>
      <c r="F1619" s="320" t="s">
        <v>1171</v>
      </c>
      <c r="G1619" s="320" t="s">
        <v>1208</v>
      </c>
      <c r="H1619" s="320" t="s">
        <v>497</v>
      </c>
      <c r="I1619" s="321">
        <v>1.456981968</v>
      </c>
      <c r="J1619" s="320">
        <v>2005</v>
      </c>
      <c r="K1619" s="320" t="s">
        <v>1210</v>
      </c>
      <c r="L1619" s="316">
        <f t="shared" si="45"/>
        <v>1618</v>
      </c>
      <c r="V1619" s="316" t="str">
        <f t="shared" si="44"/>
        <v xml:space="preserve"> </v>
      </c>
      <c r="X1619" s="316" t="s">
        <v>965</v>
      </c>
    </row>
    <row r="1620" spans="1:24">
      <c r="A1620" s="320" t="s">
        <v>730</v>
      </c>
      <c r="B1620" s="320" t="s">
        <v>513</v>
      </c>
      <c r="C1620" s="320" t="s">
        <v>510</v>
      </c>
      <c r="D1620" s="320" t="s">
        <v>514</v>
      </c>
      <c r="E1620" s="320">
        <v>0.91100000000000003</v>
      </c>
      <c r="F1620" s="320" t="s">
        <v>1171</v>
      </c>
      <c r="G1620" s="320" t="s">
        <v>1208</v>
      </c>
      <c r="H1620" s="320" t="s">
        <v>497</v>
      </c>
      <c r="I1620" s="321">
        <v>1.669666783</v>
      </c>
      <c r="J1620" s="320">
        <v>2010</v>
      </c>
      <c r="K1620" s="320" t="s">
        <v>1210</v>
      </c>
      <c r="L1620" s="316">
        <f t="shared" si="45"/>
        <v>1619</v>
      </c>
      <c r="V1620" s="316" t="str">
        <f t="shared" si="44"/>
        <v xml:space="preserve"> </v>
      </c>
      <c r="X1620" s="316" t="s">
        <v>965</v>
      </c>
    </row>
    <row r="1621" spans="1:24">
      <c r="A1621" s="320" t="s">
        <v>986</v>
      </c>
      <c r="B1621" s="320" t="s">
        <v>923</v>
      </c>
      <c r="C1621" s="320" t="s">
        <v>504</v>
      </c>
      <c r="D1621" s="320" t="s">
        <v>484</v>
      </c>
      <c r="E1621" s="320">
        <v>0.91200000000000003</v>
      </c>
      <c r="F1621" s="320" t="s">
        <v>1171</v>
      </c>
      <c r="G1621" s="320" t="s">
        <v>1208</v>
      </c>
      <c r="H1621" s="320" t="s">
        <v>497</v>
      </c>
      <c r="I1621" s="321">
        <v>1.6956196530000001</v>
      </c>
      <c r="J1621" s="320">
        <v>2006</v>
      </c>
      <c r="K1621" s="320" t="s">
        <v>1210</v>
      </c>
      <c r="L1621" s="316">
        <f t="shared" si="45"/>
        <v>1620</v>
      </c>
      <c r="V1621" s="316" t="str">
        <f t="shared" si="44"/>
        <v xml:space="preserve"> </v>
      </c>
      <c r="X1621" s="316" t="s">
        <v>965</v>
      </c>
    </row>
    <row r="1622" spans="1:24">
      <c r="A1622" s="320" t="s">
        <v>738</v>
      </c>
      <c r="B1622" s="320" t="s">
        <v>513</v>
      </c>
      <c r="C1622" s="320" t="s">
        <v>510</v>
      </c>
      <c r="D1622" s="320" t="s">
        <v>514</v>
      </c>
      <c r="E1622" s="320">
        <v>0.91100000000000003</v>
      </c>
      <c r="F1622" s="320" t="s">
        <v>1171</v>
      </c>
      <c r="G1622" s="320" t="s">
        <v>1208</v>
      </c>
      <c r="H1622" s="320" t="s">
        <v>497</v>
      </c>
      <c r="I1622" s="321">
        <v>1.7043381790000001</v>
      </c>
      <c r="J1622" s="320">
        <v>2013</v>
      </c>
      <c r="K1622" s="320" t="s">
        <v>1210</v>
      </c>
      <c r="L1622" s="316">
        <f t="shared" si="45"/>
        <v>1621</v>
      </c>
      <c r="V1622" s="316" t="str">
        <f t="shared" si="44"/>
        <v xml:space="preserve"> </v>
      </c>
      <c r="X1622" s="316" t="s">
        <v>965</v>
      </c>
    </row>
    <row r="1623" spans="1:24">
      <c r="A1623" s="320" t="s">
        <v>979</v>
      </c>
      <c r="B1623" s="320" t="s">
        <v>923</v>
      </c>
      <c r="C1623" s="320" t="s">
        <v>504</v>
      </c>
      <c r="D1623" s="320" t="s">
        <v>484</v>
      </c>
      <c r="E1623" s="320">
        <v>0.91200000000000003</v>
      </c>
      <c r="F1623" s="320" t="s">
        <v>1171</v>
      </c>
      <c r="G1623" s="320" t="s">
        <v>1208</v>
      </c>
      <c r="H1623" s="320" t="s">
        <v>497</v>
      </c>
      <c r="I1623" s="321">
        <v>1.7359376019999999</v>
      </c>
      <c r="J1623" s="320">
        <v>2007</v>
      </c>
      <c r="K1623" s="320" t="s">
        <v>1210</v>
      </c>
      <c r="L1623" s="316">
        <f t="shared" si="45"/>
        <v>1622</v>
      </c>
      <c r="V1623" s="316" t="str">
        <f t="shared" si="44"/>
        <v xml:space="preserve"> </v>
      </c>
      <c r="X1623" s="316" t="s">
        <v>965</v>
      </c>
    </row>
    <row r="1624" spans="1:24">
      <c r="A1624" s="320" t="s">
        <v>1000</v>
      </c>
      <c r="B1624" s="320" t="s">
        <v>923</v>
      </c>
      <c r="C1624" s="320" t="s">
        <v>504</v>
      </c>
      <c r="D1624" s="320" t="s">
        <v>484</v>
      </c>
      <c r="E1624" s="320">
        <v>0.91200000000000003</v>
      </c>
      <c r="F1624" s="320" t="s">
        <v>1171</v>
      </c>
      <c r="G1624" s="320" t="s">
        <v>1208</v>
      </c>
      <c r="H1624" s="320" t="s">
        <v>497</v>
      </c>
      <c r="I1624" s="321">
        <v>1.773212536</v>
      </c>
      <c r="J1624" s="320">
        <v>2008</v>
      </c>
      <c r="K1624" s="320" t="s">
        <v>1210</v>
      </c>
      <c r="L1624" s="316">
        <f t="shared" si="45"/>
        <v>1623</v>
      </c>
      <c r="V1624" s="316" t="str">
        <f t="shared" si="44"/>
        <v xml:space="preserve"> </v>
      </c>
      <c r="X1624" s="316" t="s">
        <v>965</v>
      </c>
    </row>
    <row r="1625" spans="1:24">
      <c r="A1625" s="320" t="s">
        <v>803</v>
      </c>
      <c r="B1625" s="320" t="s">
        <v>509</v>
      </c>
      <c r="C1625" s="320" t="s">
        <v>510</v>
      </c>
      <c r="D1625" s="320" t="s">
        <v>521</v>
      </c>
      <c r="E1625" s="320">
        <v>0.93700000000000006</v>
      </c>
      <c r="F1625" s="320" t="s">
        <v>1171</v>
      </c>
      <c r="G1625" s="320" t="s">
        <v>1208</v>
      </c>
      <c r="H1625" s="320" t="s">
        <v>497</v>
      </c>
      <c r="I1625" s="321">
        <v>1.7886705300000001</v>
      </c>
      <c r="J1625" s="320">
        <v>2007</v>
      </c>
      <c r="K1625" s="320" t="s">
        <v>1210</v>
      </c>
      <c r="L1625" s="316">
        <f t="shared" si="45"/>
        <v>1624</v>
      </c>
      <c r="V1625" s="316" t="str">
        <f t="shared" si="44"/>
        <v xml:space="preserve"> </v>
      </c>
      <c r="X1625" s="316" t="s">
        <v>965</v>
      </c>
    </row>
    <row r="1626" spans="1:24">
      <c r="A1626" s="320" t="s">
        <v>790</v>
      </c>
      <c r="B1626" s="320" t="s">
        <v>509</v>
      </c>
      <c r="C1626" s="320" t="s">
        <v>510</v>
      </c>
      <c r="D1626" s="320" t="s">
        <v>521</v>
      </c>
      <c r="E1626" s="320">
        <v>0.93700000000000006</v>
      </c>
      <c r="F1626" s="320" t="s">
        <v>1171</v>
      </c>
      <c r="G1626" s="320" t="s">
        <v>1208</v>
      </c>
      <c r="H1626" s="320" t="s">
        <v>497</v>
      </c>
      <c r="I1626" s="321">
        <v>1.793972822</v>
      </c>
      <c r="J1626" s="320">
        <v>2010</v>
      </c>
      <c r="K1626" s="320" t="s">
        <v>1210</v>
      </c>
      <c r="L1626" s="316">
        <f t="shared" si="45"/>
        <v>1625</v>
      </c>
      <c r="V1626" s="316" t="str">
        <f t="shared" si="44"/>
        <v xml:space="preserve"> </v>
      </c>
      <c r="X1626" s="316" t="s">
        <v>965</v>
      </c>
    </row>
    <row r="1627" spans="1:24">
      <c r="A1627" s="320" t="s">
        <v>732</v>
      </c>
      <c r="B1627" s="320" t="s">
        <v>513</v>
      </c>
      <c r="C1627" s="320" t="s">
        <v>510</v>
      </c>
      <c r="D1627" s="320" t="s">
        <v>514</v>
      </c>
      <c r="E1627" s="320">
        <v>0.91100000000000003</v>
      </c>
      <c r="F1627" s="320" t="s">
        <v>1171</v>
      </c>
      <c r="G1627" s="320" t="s">
        <v>1208</v>
      </c>
      <c r="H1627" s="320" t="s">
        <v>497</v>
      </c>
      <c r="I1627" s="321">
        <v>1.8130147190000001</v>
      </c>
      <c r="J1627" s="320">
        <v>2010</v>
      </c>
      <c r="K1627" s="320" t="s">
        <v>1210</v>
      </c>
      <c r="L1627" s="316">
        <f t="shared" si="45"/>
        <v>1626</v>
      </c>
      <c r="V1627" s="316" t="str">
        <f t="shared" si="44"/>
        <v xml:space="preserve"> </v>
      </c>
      <c r="X1627" s="316" t="s">
        <v>965</v>
      </c>
    </row>
    <row r="1628" spans="1:24">
      <c r="A1628" s="320" t="s">
        <v>1023</v>
      </c>
      <c r="B1628" s="320" t="s">
        <v>1024</v>
      </c>
      <c r="C1628" s="320" t="s">
        <v>853</v>
      </c>
      <c r="D1628" s="320" t="s">
        <v>694</v>
      </c>
      <c r="E1628" s="320">
        <v>0.9</v>
      </c>
      <c r="F1628" s="320" t="s">
        <v>1171</v>
      </c>
      <c r="G1628" s="320" t="s">
        <v>1208</v>
      </c>
      <c r="H1628" s="320" t="s">
        <v>497</v>
      </c>
      <c r="I1628" s="321">
        <v>1.8164694859999999</v>
      </c>
      <c r="J1628" s="320">
        <v>2007</v>
      </c>
      <c r="K1628" s="320" t="s">
        <v>1210</v>
      </c>
      <c r="L1628" s="316">
        <f t="shared" si="45"/>
        <v>1627</v>
      </c>
      <c r="V1628" s="316" t="str">
        <f t="shared" si="44"/>
        <v xml:space="preserve"> </v>
      </c>
      <c r="X1628" s="316" t="s">
        <v>965</v>
      </c>
    </row>
    <row r="1629" spans="1:24">
      <c r="A1629" s="320" t="s">
        <v>757</v>
      </c>
      <c r="B1629" s="320" t="s">
        <v>756</v>
      </c>
      <c r="C1629" s="320" t="s">
        <v>589</v>
      </c>
      <c r="D1629" s="320" t="s">
        <v>694</v>
      </c>
      <c r="E1629" s="320">
        <v>0.88500000000000001</v>
      </c>
      <c r="F1629" s="320" t="s">
        <v>1171</v>
      </c>
      <c r="G1629" s="320" t="s">
        <v>1208</v>
      </c>
      <c r="H1629" s="320" t="s">
        <v>497</v>
      </c>
      <c r="I1629" s="321">
        <v>1.817296123</v>
      </c>
      <c r="J1629" s="320">
        <v>2012</v>
      </c>
      <c r="K1629" s="320" t="s">
        <v>1209</v>
      </c>
      <c r="L1629" s="316">
        <f t="shared" si="45"/>
        <v>1628</v>
      </c>
      <c r="V1629" s="316" t="str">
        <f t="shared" si="44"/>
        <v xml:space="preserve"> </v>
      </c>
      <c r="X1629" s="316" t="s">
        <v>965</v>
      </c>
    </row>
    <row r="1630" spans="1:24">
      <c r="A1630" s="320" t="s">
        <v>935</v>
      </c>
      <c r="B1630" s="320" t="s">
        <v>923</v>
      </c>
      <c r="C1630" s="320" t="s">
        <v>504</v>
      </c>
      <c r="D1630" s="320" t="s">
        <v>484</v>
      </c>
      <c r="E1630" s="320">
        <v>0.91200000000000003</v>
      </c>
      <c r="F1630" s="320" t="s">
        <v>1171</v>
      </c>
      <c r="G1630" s="320" t="s">
        <v>1208</v>
      </c>
      <c r="H1630" s="320" t="s">
        <v>497</v>
      </c>
      <c r="I1630" s="321">
        <v>1.8306500910000001</v>
      </c>
      <c r="J1630" s="320">
        <v>2008</v>
      </c>
      <c r="K1630" s="320" t="s">
        <v>1210</v>
      </c>
      <c r="L1630" s="316">
        <f t="shared" si="45"/>
        <v>1629</v>
      </c>
      <c r="V1630" s="316" t="str">
        <f t="shared" si="44"/>
        <v xml:space="preserve"> </v>
      </c>
      <c r="X1630" s="316" t="s">
        <v>965</v>
      </c>
    </row>
    <row r="1631" spans="1:24">
      <c r="A1631" s="320" t="s">
        <v>988</v>
      </c>
      <c r="B1631" s="320" t="s">
        <v>923</v>
      </c>
      <c r="C1631" s="320" t="s">
        <v>504</v>
      </c>
      <c r="D1631" s="320" t="s">
        <v>484</v>
      </c>
      <c r="E1631" s="320">
        <v>0.91200000000000003</v>
      </c>
      <c r="F1631" s="320" t="s">
        <v>1171</v>
      </c>
      <c r="G1631" s="320" t="s">
        <v>1208</v>
      </c>
      <c r="H1631" s="320" t="s">
        <v>497</v>
      </c>
      <c r="I1631" s="321">
        <v>1.8587295749999999</v>
      </c>
      <c r="J1631" s="320">
        <v>2009</v>
      </c>
      <c r="K1631" s="320" t="s">
        <v>1210</v>
      </c>
      <c r="L1631" s="316">
        <f t="shared" si="45"/>
        <v>1630</v>
      </c>
      <c r="V1631" s="316" t="str">
        <f t="shared" si="44"/>
        <v xml:space="preserve"> </v>
      </c>
      <c r="X1631" s="316" t="s">
        <v>965</v>
      </c>
    </row>
    <row r="1632" spans="1:24">
      <c r="A1632" s="320" t="s">
        <v>891</v>
      </c>
      <c r="B1632" s="320" t="s">
        <v>892</v>
      </c>
      <c r="C1632" s="320" t="s">
        <v>483</v>
      </c>
      <c r="D1632" s="320" t="s">
        <v>484</v>
      </c>
      <c r="E1632" s="320">
        <v>0.81100000000000005</v>
      </c>
      <c r="F1632" s="320" t="s">
        <v>1171</v>
      </c>
      <c r="G1632" s="320" t="s">
        <v>1208</v>
      </c>
      <c r="H1632" s="320" t="s">
        <v>497</v>
      </c>
      <c r="I1632" s="321">
        <v>1.8927643700000001</v>
      </c>
      <c r="J1632" s="320">
        <v>2010</v>
      </c>
      <c r="K1632" s="320" t="s">
        <v>1209</v>
      </c>
      <c r="L1632" s="316">
        <f t="shared" si="45"/>
        <v>1631</v>
      </c>
      <c r="V1632" s="316" t="str">
        <f t="shared" si="44"/>
        <v xml:space="preserve"> </v>
      </c>
      <c r="X1632" s="316" t="s">
        <v>965</v>
      </c>
    </row>
    <row r="1633" spans="1:24">
      <c r="A1633" s="320" t="s">
        <v>1006</v>
      </c>
      <c r="B1633" s="320" t="s">
        <v>923</v>
      </c>
      <c r="C1633" s="320" t="s">
        <v>504</v>
      </c>
      <c r="D1633" s="320" t="s">
        <v>484</v>
      </c>
      <c r="E1633" s="320">
        <v>0.91200000000000003</v>
      </c>
      <c r="F1633" s="320" t="s">
        <v>1171</v>
      </c>
      <c r="G1633" s="320" t="s">
        <v>1208</v>
      </c>
      <c r="H1633" s="320" t="s">
        <v>497</v>
      </c>
      <c r="I1633" s="321">
        <v>1.895931918</v>
      </c>
      <c r="J1633" s="320">
        <v>2009</v>
      </c>
      <c r="K1633" s="320" t="s">
        <v>1210</v>
      </c>
      <c r="L1633" s="316">
        <f t="shared" si="45"/>
        <v>1632</v>
      </c>
      <c r="V1633" s="316" t="str">
        <f t="shared" si="44"/>
        <v xml:space="preserve"> </v>
      </c>
      <c r="X1633" s="316" t="s">
        <v>965</v>
      </c>
    </row>
    <row r="1634" spans="1:24">
      <c r="A1634" s="320" t="s">
        <v>778</v>
      </c>
      <c r="B1634" s="320" t="s">
        <v>509</v>
      </c>
      <c r="C1634" s="320" t="s">
        <v>510</v>
      </c>
      <c r="D1634" s="320" t="s">
        <v>694</v>
      </c>
      <c r="E1634" s="320">
        <v>0.93700000000000006</v>
      </c>
      <c r="F1634" s="320" t="s">
        <v>1171</v>
      </c>
      <c r="G1634" s="320" t="s">
        <v>1208</v>
      </c>
      <c r="H1634" s="320" t="s">
        <v>497</v>
      </c>
      <c r="I1634" s="321">
        <v>1.9014504830000001</v>
      </c>
      <c r="J1634" s="320">
        <v>2005</v>
      </c>
      <c r="K1634" s="320" t="s">
        <v>1210</v>
      </c>
      <c r="L1634" s="316">
        <f t="shared" si="45"/>
        <v>1633</v>
      </c>
      <c r="V1634" s="316" t="str">
        <f t="shared" si="44"/>
        <v xml:space="preserve"> </v>
      </c>
      <c r="X1634" s="316" t="s">
        <v>965</v>
      </c>
    </row>
    <row r="1635" spans="1:24">
      <c r="A1635" s="320" t="s">
        <v>924</v>
      </c>
      <c r="B1635" s="320" t="s">
        <v>923</v>
      </c>
      <c r="C1635" s="320" t="s">
        <v>504</v>
      </c>
      <c r="D1635" s="320" t="s">
        <v>484</v>
      </c>
      <c r="E1635" s="320">
        <v>0.91200000000000003</v>
      </c>
      <c r="F1635" s="320" t="s">
        <v>1171</v>
      </c>
      <c r="G1635" s="320" t="s">
        <v>1208</v>
      </c>
      <c r="H1635" s="320" t="s">
        <v>497</v>
      </c>
      <c r="I1635" s="321">
        <v>1.907001467</v>
      </c>
      <c r="J1635" s="320">
        <v>2007</v>
      </c>
      <c r="K1635" s="320" t="s">
        <v>1210</v>
      </c>
      <c r="L1635" s="316">
        <f t="shared" si="45"/>
        <v>1634</v>
      </c>
      <c r="V1635" s="316" t="str">
        <f t="shared" si="44"/>
        <v xml:space="preserve"> </v>
      </c>
      <c r="X1635" s="316" t="s">
        <v>965</v>
      </c>
    </row>
    <row r="1636" spans="1:24">
      <c r="A1636" s="320" t="s">
        <v>971</v>
      </c>
      <c r="B1636" s="320" t="s">
        <v>923</v>
      </c>
      <c r="C1636" s="320" t="s">
        <v>504</v>
      </c>
      <c r="D1636" s="320" t="s">
        <v>484</v>
      </c>
      <c r="E1636" s="320">
        <v>0.91200000000000003</v>
      </c>
      <c r="F1636" s="320" t="s">
        <v>1171</v>
      </c>
      <c r="G1636" s="320" t="s">
        <v>1208</v>
      </c>
      <c r="H1636" s="320" t="s">
        <v>497</v>
      </c>
      <c r="I1636" s="321">
        <v>1.9163155089999999</v>
      </c>
      <c r="J1636" s="320">
        <v>2008</v>
      </c>
      <c r="K1636" s="320" t="s">
        <v>1210</v>
      </c>
      <c r="L1636" s="316">
        <f t="shared" si="45"/>
        <v>1635</v>
      </c>
      <c r="V1636" s="316" t="str">
        <f t="shared" si="44"/>
        <v xml:space="preserve"> </v>
      </c>
      <c r="X1636" s="316" t="s">
        <v>965</v>
      </c>
    </row>
    <row r="1637" spans="1:24">
      <c r="A1637" s="320" t="s">
        <v>860</v>
      </c>
      <c r="B1637" s="320" t="s">
        <v>858</v>
      </c>
      <c r="C1637" s="320" t="s">
        <v>542</v>
      </c>
      <c r="D1637" s="320" t="s">
        <v>484</v>
      </c>
      <c r="E1637" s="320">
        <v>0.629</v>
      </c>
      <c r="F1637" s="320" t="s">
        <v>1171</v>
      </c>
      <c r="G1637" s="320" t="s">
        <v>1208</v>
      </c>
      <c r="H1637" s="320" t="s">
        <v>497</v>
      </c>
      <c r="I1637" s="321">
        <v>1.9215933510000001</v>
      </c>
      <c r="J1637" s="320">
        <v>2010</v>
      </c>
      <c r="K1637" s="320" t="s">
        <v>1209</v>
      </c>
      <c r="L1637" s="316">
        <f t="shared" si="45"/>
        <v>1636</v>
      </c>
      <c r="V1637" s="316" t="str">
        <f t="shared" si="44"/>
        <v xml:space="preserve"> </v>
      </c>
      <c r="X1637" s="316" t="s">
        <v>965</v>
      </c>
    </row>
    <row r="1638" spans="1:24">
      <c r="A1638" s="320" t="s">
        <v>936</v>
      </c>
      <c r="B1638" s="320" t="s">
        <v>923</v>
      </c>
      <c r="C1638" s="320" t="s">
        <v>504</v>
      </c>
      <c r="D1638" s="320" t="s">
        <v>484</v>
      </c>
      <c r="E1638" s="320">
        <v>0.91200000000000003</v>
      </c>
      <c r="F1638" s="320" t="s">
        <v>1171</v>
      </c>
      <c r="G1638" s="320" t="s">
        <v>1208</v>
      </c>
      <c r="H1638" s="320" t="s">
        <v>497</v>
      </c>
      <c r="I1638" s="321">
        <v>1.9368188099999999</v>
      </c>
      <c r="J1638" s="320">
        <v>2010</v>
      </c>
      <c r="K1638" s="320" t="s">
        <v>1210</v>
      </c>
      <c r="L1638" s="316">
        <f t="shared" si="45"/>
        <v>1637</v>
      </c>
      <c r="V1638" s="316" t="str">
        <f t="shared" si="44"/>
        <v xml:space="preserve"> </v>
      </c>
      <c r="X1638" s="316" t="s">
        <v>965</v>
      </c>
    </row>
    <row r="1639" spans="1:24">
      <c r="A1639" s="320" t="s">
        <v>922</v>
      </c>
      <c r="B1639" s="320" t="s">
        <v>923</v>
      </c>
      <c r="C1639" s="320" t="s">
        <v>504</v>
      </c>
      <c r="D1639" s="320" t="s">
        <v>484</v>
      </c>
      <c r="E1639" s="320">
        <v>0.91200000000000003</v>
      </c>
      <c r="F1639" s="320" t="s">
        <v>1171</v>
      </c>
      <c r="G1639" s="320" t="s">
        <v>1208</v>
      </c>
      <c r="H1639" s="320" t="s">
        <v>497</v>
      </c>
      <c r="I1639" s="321">
        <v>1.956044224</v>
      </c>
      <c r="J1639" s="320">
        <v>2010</v>
      </c>
      <c r="K1639" s="320" t="s">
        <v>1210</v>
      </c>
      <c r="L1639" s="316">
        <f t="shared" si="45"/>
        <v>1638</v>
      </c>
      <c r="V1639" s="316" t="str">
        <f t="shared" si="44"/>
        <v xml:space="preserve"> </v>
      </c>
      <c r="X1639" s="316" t="s">
        <v>965</v>
      </c>
    </row>
    <row r="1640" spans="1:24">
      <c r="A1640" s="320" t="s">
        <v>933</v>
      </c>
      <c r="B1640" s="320" t="s">
        <v>923</v>
      </c>
      <c r="C1640" s="320" t="s">
        <v>504</v>
      </c>
      <c r="D1640" s="320" t="s">
        <v>484</v>
      </c>
      <c r="E1640" s="320">
        <v>0.91200000000000003</v>
      </c>
      <c r="F1640" s="320" t="s">
        <v>1171</v>
      </c>
      <c r="G1640" s="320" t="s">
        <v>1208</v>
      </c>
      <c r="H1640" s="320" t="s">
        <v>497</v>
      </c>
      <c r="I1640" s="321">
        <v>1.9918207830000001</v>
      </c>
      <c r="J1640" s="320">
        <v>2008</v>
      </c>
      <c r="K1640" s="320" t="s">
        <v>1210</v>
      </c>
      <c r="L1640" s="316">
        <f t="shared" si="45"/>
        <v>1639</v>
      </c>
      <c r="V1640" s="316" t="str">
        <f t="shared" si="44"/>
        <v xml:space="preserve"> </v>
      </c>
      <c r="X1640" s="316" t="s">
        <v>965</v>
      </c>
    </row>
    <row r="1641" spans="1:24">
      <c r="A1641" s="320" t="s">
        <v>998</v>
      </c>
      <c r="B1641" s="320" t="s">
        <v>923</v>
      </c>
      <c r="C1641" s="320" t="s">
        <v>504</v>
      </c>
      <c r="D1641" s="320" t="s">
        <v>484</v>
      </c>
      <c r="E1641" s="320">
        <v>0.91200000000000003</v>
      </c>
      <c r="F1641" s="320" t="s">
        <v>1171</v>
      </c>
      <c r="G1641" s="320" t="s">
        <v>1208</v>
      </c>
      <c r="H1641" s="320" t="s">
        <v>497</v>
      </c>
      <c r="I1641" s="321">
        <v>2.0128915119999999</v>
      </c>
      <c r="J1641" s="320">
        <v>2010</v>
      </c>
      <c r="K1641" s="320" t="s">
        <v>1210</v>
      </c>
      <c r="L1641" s="316">
        <f t="shared" si="45"/>
        <v>1640</v>
      </c>
      <c r="V1641" s="316" t="str">
        <f t="shared" si="44"/>
        <v xml:space="preserve"> </v>
      </c>
      <c r="X1641" s="316" t="s">
        <v>965</v>
      </c>
    </row>
    <row r="1642" spans="1:24">
      <c r="A1642" s="320" t="s">
        <v>735</v>
      </c>
      <c r="B1642" s="320" t="s">
        <v>513</v>
      </c>
      <c r="C1642" s="320" t="s">
        <v>510</v>
      </c>
      <c r="D1642" s="320" t="s">
        <v>514</v>
      </c>
      <c r="E1642" s="320">
        <v>0.91100000000000003</v>
      </c>
      <c r="F1642" s="320" t="s">
        <v>1171</v>
      </c>
      <c r="G1642" s="320" t="s">
        <v>1208</v>
      </c>
      <c r="H1642" s="320" t="s">
        <v>497</v>
      </c>
      <c r="I1642" s="321">
        <v>2.0136468700000001</v>
      </c>
      <c r="J1642" s="320">
        <v>2010</v>
      </c>
      <c r="K1642" s="320" t="s">
        <v>1210</v>
      </c>
      <c r="L1642" s="316">
        <f t="shared" si="45"/>
        <v>1641</v>
      </c>
      <c r="V1642" s="316" t="str">
        <f t="shared" si="44"/>
        <v xml:space="preserve"> </v>
      </c>
      <c r="X1642" s="316" t="s">
        <v>965</v>
      </c>
    </row>
    <row r="1643" spans="1:24">
      <c r="A1643" s="320" t="s">
        <v>826</v>
      </c>
      <c r="B1643" s="320" t="s">
        <v>509</v>
      </c>
      <c r="C1643" s="320" t="s">
        <v>510</v>
      </c>
      <c r="D1643" s="320" t="s">
        <v>694</v>
      </c>
      <c r="E1643" s="320">
        <v>0.93700000000000006</v>
      </c>
      <c r="F1643" s="320" t="s">
        <v>1171</v>
      </c>
      <c r="G1643" s="320" t="s">
        <v>1208</v>
      </c>
      <c r="H1643" s="320" t="s">
        <v>497</v>
      </c>
      <c r="I1643" s="321">
        <v>2.0177950779999998</v>
      </c>
      <c r="J1643" s="320">
        <v>2012</v>
      </c>
      <c r="K1643" s="320" t="s">
        <v>1210</v>
      </c>
      <c r="L1643" s="316">
        <f t="shared" si="45"/>
        <v>1642</v>
      </c>
      <c r="V1643" s="316" t="str">
        <f t="shared" si="44"/>
        <v xml:space="preserve"> </v>
      </c>
      <c r="X1643" s="316" t="s">
        <v>965</v>
      </c>
    </row>
    <row r="1644" spans="1:24">
      <c r="A1644" s="320" t="s">
        <v>976</v>
      </c>
      <c r="B1644" s="320" t="s">
        <v>923</v>
      </c>
      <c r="C1644" s="320" t="s">
        <v>504</v>
      </c>
      <c r="D1644" s="320" t="s">
        <v>484</v>
      </c>
      <c r="E1644" s="320">
        <v>0.91200000000000003</v>
      </c>
      <c r="F1644" s="320" t="s">
        <v>1171</v>
      </c>
      <c r="G1644" s="320" t="s">
        <v>1208</v>
      </c>
      <c r="H1644" s="320" t="s">
        <v>497</v>
      </c>
      <c r="I1644" s="321">
        <v>2.0236111270000001</v>
      </c>
      <c r="J1644" s="320">
        <v>2008</v>
      </c>
      <c r="K1644" s="320" t="s">
        <v>1210</v>
      </c>
      <c r="L1644" s="316">
        <f t="shared" si="45"/>
        <v>1643</v>
      </c>
      <c r="V1644" s="316" t="str">
        <f t="shared" si="44"/>
        <v xml:space="preserve"> </v>
      </c>
      <c r="X1644" s="316" t="s">
        <v>965</v>
      </c>
    </row>
    <row r="1645" spans="1:24">
      <c r="A1645" s="320" t="s">
        <v>1001</v>
      </c>
      <c r="B1645" s="320" t="s">
        <v>923</v>
      </c>
      <c r="C1645" s="320" t="s">
        <v>504</v>
      </c>
      <c r="D1645" s="320" t="s">
        <v>484</v>
      </c>
      <c r="E1645" s="320">
        <v>0.91200000000000003</v>
      </c>
      <c r="F1645" s="320" t="s">
        <v>1171</v>
      </c>
      <c r="G1645" s="320" t="s">
        <v>1208</v>
      </c>
      <c r="H1645" s="320" t="s">
        <v>497</v>
      </c>
      <c r="I1645" s="321">
        <v>2.0348939449999999</v>
      </c>
      <c r="J1645" s="320">
        <v>2008</v>
      </c>
      <c r="K1645" s="320" t="s">
        <v>1210</v>
      </c>
      <c r="L1645" s="316">
        <f t="shared" si="45"/>
        <v>1644</v>
      </c>
      <c r="V1645" s="316" t="str">
        <f t="shared" si="44"/>
        <v xml:space="preserve"> </v>
      </c>
      <c r="X1645" s="316" t="s">
        <v>965</v>
      </c>
    </row>
    <row r="1646" spans="1:24">
      <c r="A1646" s="320" t="s">
        <v>744</v>
      </c>
      <c r="B1646" s="320" t="s">
        <v>742</v>
      </c>
      <c r="C1646" s="320" t="s">
        <v>589</v>
      </c>
      <c r="D1646" s="320" t="s">
        <v>694</v>
      </c>
      <c r="E1646" s="320">
        <v>0.81599999999999995</v>
      </c>
      <c r="F1646" s="320" t="s">
        <v>1171</v>
      </c>
      <c r="G1646" s="320" t="s">
        <v>1208</v>
      </c>
      <c r="H1646" s="320" t="s">
        <v>497</v>
      </c>
      <c r="I1646" s="321">
        <v>2.0514327259999998</v>
      </c>
      <c r="J1646" s="320">
        <v>2006</v>
      </c>
      <c r="K1646" s="320" t="s">
        <v>1210</v>
      </c>
      <c r="L1646" s="316">
        <f t="shared" si="45"/>
        <v>1645</v>
      </c>
      <c r="V1646" s="316" t="str">
        <f t="shared" si="44"/>
        <v xml:space="preserve"> </v>
      </c>
      <c r="X1646" s="316" t="s">
        <v>965</v>
      </c>
    </row>
    <row r="1647" spans="1:24">
      <c r="A1647" s="320" t="s">
        <v>944</v>
      </c>
      <c r="B1647" s="320" t="s">
        <v>923</v>
      </c>
      <c r="C1647" s="320" t="s">
        <v>504</v>
      </c>
      <c r="D1647" s="320" t="s">
        <v>518</v>
      </c>
      <c r="E1647" s="320">
        <v>0.91200000000000003</v>
      </c>
      <c r="F1647" s="320" t="s">
        <v>1171</v>
      </c>
      <c r="G1647" s="320" t="s">
        <v>1208</v>
      </c>
      <c r="H1647" s="320" t="s">
        <v>497</v>
      </c>
      <c r="I1647" s="321">
        <v>2.0669776889999998</v>
      </c>
      <c r="J1647" s="320">
        <v>2011</v>
      </c>
      <c r="K1647" s="320" t="s">
        <v>1210</v>
      </c>
      <c r="L1647" s="316">
        <f t="shared" si="45"/>
        <v>1646</v>
      </c>
      <c r="V1647" s="316" t="str">
        <f t="shared" si="44"/>
        <v xml:space="preserve"> </v>
      </c>
      <c r="X1647" s="316" t="s">
        <v>965</v>
      </c>
    </row>
    <row r="1648" spans="1:24">
      <c r="A1648" s="320" t="s">
        <v>930</v>
      </c>
      <c r="B1648" s="320" t="s">
        <v>923</v>
      </c>
      <c r="C1648" s="320" t="s">
        <v>504</v>
      </c>
      <c r="D1648" s="320" t="s">
        <v>484</v>
      </c>
      <c r="E1648" s="320">
        <v>0.91200000000000003</v>
      </c>
      <c r="F1648" s="320" t="s">
        <v>1171</v>
      </c>
      <c r="G1648" s="320" t="s">
        <v>1208</v>
      </c>
      <c r="H1648" s="320" t="s">
        <v>497</v>
      </c>
      <c r="I1648" s="321">
        <v>2.0797559219999999</v>
      </c>
      <c r="J1648" s="320">
        <v>2009</v>
      </c>
      <c r="K1648" s="320" t="s">
        <v>1210</v>
      </c>
      <c r="L1648" s="316">
        <f t="shared" si="45"/>
        <v>1647</v>
      </c>
      <c r="V1648" s="316" t="str">
        <f t="shared" si="44"/>
        <v xml:space="preserve"> </v>
      </c>
      <c r="X1648" s="316" t="s">
        <v>965</v>
      </c>
    </row>
    <row r="1649" spans="1:24">
      <c r="A1649" s="320" t="s">
        <v>1013</v>
      </c>
      <c r="B1649" s="320" t="s">
        <v>923</v>
      </c>
      <c r="C1649" s="320" t="s">
        <v>504</v>
      </c>
      <c r="D1649" s="320" t="s">
        <v>484</v>
      </c>
      <c r="E1649" s="320">
        <v>0.91200000000000003</v>
      </c>
      <c r="F1649" s="320" t="s">
        <v>1171</v>
      </c>
      <c r="G1649" s="320" t="s">
        <v>1208</v>
      </c>
      <c r="H1649" s="320" t="s">
        <v>497</v>
      </c>
      <c r="I1649" s="321">
        <v>2.0901007819999999</v>
      </c>
      <c r="J1649" s="320">
        <v>2005</v>
      </c>
      <c r="K1649" s="320" t="s">
        <v>1209</v>
      </c>
      <c r="L1649" s="316">
        <f t="shared" si="45"/>
        <v>1648</v>
      </c>
      <c r="V1649" s="316" t="str">
        <f t="shared" si="44"/>
        <v xml:space="preserve"> </v>
      </c>
      <c r="X1649" s="316" t="s">
        <v>965</v>
      </c>
    </row>
    <row r="1650" spans="1:24">
      <c r="A1650" s="320" t="s">
        <v>1012</v>
      </c>
      <c r="B1650" s="320" t="s">
        <v>923</v>
      </c>
      <c r="C1650" s="320" t="s">
        <v>504</v>
      </c>
      <c r="D1650" s="320" t="s">
        <v>484</v>
      </c>
      <c r="E1650" s="320">
        <v>0.91200000000000003</v>
      </c>
      <c r="F1650" s="320" t="s">
        <v>1171</v>
      </c>
      <c r="G1650" s="320" t="s">
        <v>1208</v>
      </c>
      <c r="H1650" s="320" t="s">
        <v>497</v>
      </c>
      <c r="I1650" s="321">
        <v>2.1371799579999999</v>
      </c>
      <c r="J1650" s="320">
        <v>2008</v>
      </c>
      <c r="K1650" s="320" t="s">
        <v>1210</v>
      </c>
      <c r="L1650" s="316">
        <f t="shared" si="45"/>
        <v>1649</v>
      </c>
      <c r="V1650" s="316" t="str">
        <f t="shared" si="44"/>
        <v xml:space="preserve"> </v>
      </c>
      <c r="X1650" s="316" t="s">
        <v>965</v>
      </c>
    </row>
    <row r="1651" spans="1:24">
      <c r="A1651" s="320" t="s">
        <v>598</v>
      </c>
      <c r="B1651" s="320" t="s">
        <v>588</v>
      </c>
      <c r="C1651" s="320" t="s">
        <v>589</v>
      </c>
      <c r="D1651" s="320" t="s">
        <v>518</v>
      </c>
      <c r="E1651" s="320">
        <v>0.91600000000000004</v>
      </c>
      <c r="F1651" s="320" t="s">
        <v>1171</v>
      </c>
      <c r="G1651" s="320" t="s">
        <v>1208</v>
      </c>
      <c r="H1651" s="320" t="s">
        <v>497</v>
      </c>
      <c r="I1651" s="321">
        <v>2.1434364440000002</v>
      </c>
      <c r="J1651" s="320">
        <v>2009</v>
      </c>
      <c r="K1651" s="320" t="s">
        <v>1210</v>
      </c>
      <c r="L1651" s="316">
        <f t="shared" si="45"/>
        <v>1650</v>
      </c>
      <c r="V1651" s="316" t="str">
        <f t="shared" si="44"/>
        <v xml:space="preserve"> </v>
      </c>
      <c r="X1651" s="316" t="s">
        <v>965</v>
      </c>
    </row>
    <row r="1652" spans="1:24">
      <c r="A1652" s="320" t="s">
        <v>733</v>
      </c>
      <c r="B1652" s="320" t="s">
        <v>513</v>
      </c>
      <c r="C1652" s="320" t="s">
        <v>510</v>
      </c>
      <c r="D1652" s="320" t="s">
        <v>514</v>
      </c>
      <c r="E1652" s="320">
        <v>0.91100000000000003</v>
      </c>
      <c r="F1652" s="320" t="s">
        <v>1171</v>
      </c>
      <c r="G1652" s="320" t="s">
        <v>1208</v>
      </c>
      <c r="H1652" s="320" t="s">
        <v>497</v>
      </c>
      <c r="I1652" s="321">
        <v>2.2015363059999999</v>
      </c>
      <c r="J1652" s="320">
        <v>2007</v>
      </c>
      <c r="K1652" s="320" t="s">
        <v>1210</v>
      </c>
      <c r="L1652" s="316">
        <f t="shared" si="45"/>
        <v>1651</v>
      </c>
      <c r="V1652" s="316" t="str">
        <f t="shared" si="44"/>
        <v xml:space="preserve"> </v>
      </c>
      <c r="X1652" s="316" t="s">
        <v>965</v>
      </c>
    </row>
    <row r="1653" spans="1:24">
      <c r="A1653" s="320" t="s">
        <v>943</v>
      </c>
      <c r="B1653" s="320" t="s">
        <v>923</v>
      </c>
      <c r="C1653" s="320" t="s">
        <v>504</v>
      </c>
      <c r="D1653" s="320" t="s">
        <v>518</v>
      </c>
      <c r="E1653" s="320">
        <v>0.91200000000000003</v>
      </c>
      <c r="F1653" s="320" t="s">
        <v>1171</v>
      </c>
      <c r="G1653" s="320" t="s">
        <v>1208</v>
      </c>
      <c r="H1653" s="320" t="s">
        <v>497</v>
      </c>
      <c r="I1653" s="321">
        <v>2.2125367300000001</v>
      </c>
      <c r="J1653" s="320">
        <v>2009</v>
      </c>
      <c r="K1653" s="320" t="s">
        <v>1210</v>
      </c>
      <c r="L1653" s="316">
        <f t="shared" si="45"/>
        <v>1652</v>
      </c>
      <c r="V1653" s="316" t="str">
        <f t="shared" si="44"/>
        <v xml:space="preserve"> </v>
      </c>
      <c r="X1653" s="316" t="s">
        <v>965</v>
      </c>
    </row>
    <row r="1654" spans="1:24">
      <c r="A1654" s="320" t="s">
        <v>970</v>
      </c>
      <c r="B1654" s="320" t="s">
        <v>923</v>
      </c>
      <c r="C1654" s="320" t="s">
        <v>504</v>
      </c>
      <c r="D1654" s="320" t="s">
        <v>484</v>
      </c>
      <c r="E1654" s="320">
        <v>0.91200000000000003</v>
      </c>
      <c r="F1654" s="320" t="s">
        <v>1171</v>
      </c>
      <c r="G1654" s="320" t="s">
        <v>1208</v>
      </c>
      <c r="H1654" s="320" t="s">
        <v>497</v>
      </c>
      <c r="I1654" s="321">
        <v>2.235172564</v>
      </c>
      <c r="J1654" s="320">
        <v>2008</v>
      </c>
      <c r="K1654" s="320" t="s">
        <v>1210</v>
      </c>
      <c r="L1654" s="316">
        <f t="shared" si="45"/>
        <v>1653</v>
      </c>
      <c r="V1654" s="316" t="str">
        <f t="shared" si="44"/>
        <v xml:space="preserve"> </v>
      </c>
      <c r="X1654" s="316" t="s">
        <v>965</v>
      </c>
    </row>
    <row r="1655" spans="1:24">
      <c r="A1655" s="320" t="s">
        <v>980</v>
      </c>
      <c r="B1655" s="320" t="s">
        <v>923</v>
      </c>
      <c r="C1655" s="320" t="s">
        <v>504</v>
      </c>
      <c r="D1655" s="320" t="s">
        <v>484</v>
      </c>
      <c r="E1655" s="320">
        <v>0.91200000000000003</v>
      </c>
      <c r="F1655" s="320" t="s">
        <v>1171</v>
      </c>
      <c r="G1655" s="320" t="s">
        <v>1208</v>
      </c>
      <c r="H1655" s="320" t="s">
        <v>497</v>
      </c>
      <c r="I1655" s="321">
        <v>2.2890355690000002</v>
      </c>
      <c r="J1655" s="320">
        <v>2009</v>
      </c>
      <c r="K1655" s="320" t="s">
        <v>1210</v>
      </c>
      <c r="L1655" s="316">
        <f t="shared" si="45"/>
        <v>1654</v>
      </c>
      <c r="V1655" s="316" t="str">
        <f t="shared" si="44"/>
        <v xml:space="preserve"> </v>
      </c>
      <c r="X1655" s="316" t="s">
        <v>965</v>
      </c>
    </row>
    <row r="1656" spans="1:24">
      <c r="A1656" s="320" t="s">
        <v>947</v>
      </c>
      <c r="B1656" s="320" t="s">
        <v>923</v>
      </c>
      <c r="C1656" s="320" t="s">
        <v>504</v>
      </c>
      <c r="D1656" s="320" t="s">
        <v>484</v>
      </c>
      <c r="E1656" s="320">
        <v>0.91200000000000003</v>
      </c>
      <c r="F1656" s="320" t="s">
        <v>1171</v>
      </c>
      <c r="G1656" s="320" t="s">
        <v>1208</v>
      </c>
      <c r="H1656" s="320" t="s">
        <v>497</v>
      </c>
      <c r="I1656" s="321">
        <v>2.3029497839999999</v>
      </c>
      <c r="J1656" s="320">
        <v>2007</v>
      </c>
      <c r="K1656" s="320" t="s">
        <v>1210</v>
      </c>
      <c r="L1656" s="316">
        <f t="shared" si="45"/>
        <v>1655</v>
      </c>
      <c r="V1656" s="316" t="str">
        <f t="shared" si="44"/>
        <v xml:space="preserve"> </v>
      </c>
      <c r="X1656" s="316" t="s">
        <v>965</v>
      </c>
    </row>
    <row r="1657" spans="1:24">
      <c r="A1657" s="320" t="s">
        <v>952</v>
      </c>
      <c r="B1657" s="320" t="s">
        <v>923</v>
      </c>
      <c r="C1657" s="320" t="s">
        <v>504</v>
      </c>
      <c r="D1657" s="320" t="s">
        <v>484</v>
      </c>
      <c r="E1657" s="320">
        <v>0.91200000000000003</v>
      </c>
      <c r="F1657" s="320" t="s">
        <v>1171</v>
      </c>
      <c r="G1657" s="320" t="s">
        <v>1208</v>
      </c>
      <c r="H1657" s="320" t="s">
        <v>497</v>
      </c>
      <c r="I1657" s="321">
        <v>2.3324363419999998</v>
      </c>
      <c r="J1657" s="320">
        <v>2011</v>
      </c>
      <c r="K1657" s="320" t="s">
        <v>1210</v>
      </c>
      <c r="L1657" s="316">
        <f t="shared" si="45"/>
        <v>1656</v>
      </c>
      <c r="V1657" s="316" t="str">
        <f t="shared" si="44"/>
        <v xml:space="preserve"> </v>
      </c>
      <c r="X1657" s="316" t="s">
        <v>965</v>
      </c>
    </row>
    <row r="1658" spans="1:24">
      <c r="A1658" s="320" t="s">
        <v>951</v>
      </c>
      <c r="B1658" s="320" t="s">
        <v>923</v>
      </c>
      <c r="C1658" s="320" t="s">
        <v>504</v>
      </c>
      <c r="D1658" s="320" t="s">
        <v>484</v>
      </c>
      <c r="E1658" s="320">
        <v>0.91200000000000003</v>
      </c>
      <c r="F1658" s="320" t="s">
        <v>1171</v>
      </c>
      <c r="G1658" s="320" t="s">
        <v>1208</v>
      </c>
      <c r="H1658" s="320" t="s">
        <v>497</v>
      </c>
      <c r="I1658" s="321">
        <v>2.3583217740000002</v>
      </c>
      <c r="J1658" s="320">
        <v>2010</v>
      </c>
      <c r="K1658" s="320" t="s">
        <v>1210</v>
      </c>
      <c r="L1658" s="316">
        <f t="shared" si="45"/>
        <v>1657</v>
      </c>
      <c r="V1658" s="316" t="str">
        <f t="shared" si="44"/>
        <v xml:space="preserve"> </v>
      </c>
      <c r="X1658" s="316" t="s">
        <v>965</v>
      </c>
    </row>
    <row r="1659" spans="1:24">
      <c r="A1659" s="320" t="s">
        <v>512</v>
      </c>
      <c r="B1659" s="320" t="s">
        <v>513</v>
      </c>
      <c r="C1659" s="320" t="s">
        <v>510</v>
      </c>
      <c r="D1659" s="320" t="s">
        <v>514</v>
      </c>
      <c r="E1659" s="320">
        <v>0.91100000000000003</v>
      </c>
      <c r="F1659" s="320" t="s">
        <v>1171</v>
      </c>
      <c r="G1659" s="320" t="s">
        <v>1208</v>
      </c>
      <c r="H1659" s="320" t="s">
        <v>497</v>
      </c>
      <c r="I1659" s="321">
        <v>2.3897139840000001</v>
      </c>
      <c r="J1659" s="320">
        <v>2010</v>
      </c>
      <c r="K1659" s="320" t="s">
        <v>1210</v>
      </c>
      <c r="L1659" s="316">
        <f t="shared" si="45"/>
        <v>1658</v>
      </c>
      <c r="V1659" s="316" t="str">
        <f t="shared" ref="V1659:V1722" si="46">IF(H1659=$V$1,I1659," ")</f>
        <v xml:space="preserve"> </v>
      </c>
      <c r="X1659" s="316" t="s">
        <v>965</v>
      </c>
    </row>
    <row r="1660" spans="1:24">
      <c r="A1660" s="320" t="s">
        <v>841</v>
      </c>
      <c r="B1660" s="320" t="s">
        <v>833</v>
      </c>
      <c r="C1660" s="320" t="s">
        <v>589</v>
      </c>
      <c r="D1660" s="320" t="s">
        <v>514</v>
      </c>
      <c r="E1660" s="320">
        <v>0.88100000000000001</v>
      </c>
      <c r="F1660" s="320" t="s">
        <v>1171</v>
      </c>
      <c r="G1660" s="320" t="s">
        <v>1208</v>
      </c>
      <c r="H1660" s="320" t="s">
        <v>497</v>
      </c>
      <c r="I1660" s="321">
        <v>2.401812504</v>
      </c>
      <c r="J1660" s="320">
        <v>2011</v>
      </c>
      <c r="K1660" s="320" t="s">
        <v>1210</v>
      </c>
      <c r="L1660" s="316">
        <f t="shared" si="45"/>
        <v>1659</v>
      </c>
      <c r="V1660" s="316" t="str">
        <f t="shared" si="46"/>
        <v xml:space="preserve"> </v>
      </c>
      <c r="X1660" s="316" t="s">
        <v>965</v>
      </c>
    </row>
    <row r="1661" spans="1:24">
      <c r="A1661" s="320" t="s">
        <v>992</v>
      </c>
      <c r="B1661" s="320" t="s">
        <v>923</v>
      </c>
      <c r="C1661" s="320" t="s">
        <v>504</v>
      </c>
      <c r="D1661" s="320" t="s">
        <v>484</v>
      </c>
      <c r="E1661" s="320">
        <v>0.91200000000000003</v>
      </c>
      <c r="F1661" s="320" t="s">
        <v>1171</v>
      </c>
      <c r="G1661" s="320" t="s">
        <v>1208</v>
      </c>
      <c r="H1661" s="320" t="s">
        <v>497</v>
      </c>
      <c r="I1661" s="321">
        <v>2.4201437270000001</v>
      </c>
      <c r="J1661" s="320">
        <v>2008</v>
      </c>
      <c r="K1661" s="320" t="s">
        <v>1210</v>
      </c>
      <c r="L1661" s="316">
        <f t="shared" si="45"/>
        <v>1660</v>
      </c>
      <c r="V1661" s="316" t="str">
        <f t="shared" si="46"/>
        <v xml:space="preserve"> </v>
      </c>
      <c r="X1661" s="316" t="s">
        <v>965</v>
      </c>
    </row>
    <row r="1662" spans="1:24">
      <c r="A1662" s="320" t="s">
        <v>974</v>
      </c>
      <c r="B1662" s="320" t="s">
        <v>923</v>
      </c>
      <c r="C1662" s="320" t="s">
        <v>504</v>
      </c>
      <c r="D1662" s="320" t="s">
        <v>518</v>
      </c>
      <c r="E1662" s="320">
        <v>0.91200000000000003</v>
      </c>
      <c r="F1662" s="320" t="s">
        <v>1171</v>
      </c>
      <c r="G1662" s="320" t="s">
        <v>1208</v>
      </c>
      <c r="H1662" s="320" t="s">
        <v>497</v>
      </c>
      <c r="I1662" s="321">
        <v>2.4257757529999999</v>
      </c>
      <c r="J1662" s="320">
        <v>2008</v>
      </c>
      <c r="K1662" s="320" t="s">
        <v>1210</v>
      </c>
      <c r="L1662" s="316">
        <f t="shared" si="45"/>
        <v>1661</v>
      </c>
      <c r="V1662" s="316" t="str">
        <f t="shared" si="46"/>
        <v xml:space="preserve"> </v>
      </c>
      <c r="X1662" s="316" t="s">
        <v>965</v>
      </c>
    </row>
    <row r="1663" spans="1:24">
      <c r="A1663" s="320" t="s">
        <v>1004</v>
      </c>
      <c r="B1663" s="320" t="s">
        <v>923</v>
      </c>
      <c r="C1663" s="320" t="s">
        <v>504</v>
      </c>
      <c r="D1663" s="320" t="s">
        <v>484</v>
      </c>
      <c r="E1663" s="320">
        <v>0.91200000000000003</v>
      </c>
      <c r="F1663" s="320" t="s">
        <v>1171</v>
      </c>
      <c r="G1663" s="320" t="s">
        <v>1208</v>
      </c>
      <c r="H1663" s="320" t="s">
        <v>497</v>
      </c>
      <c r="I1663" s="321">
        <v>2.4585129509999999</v>
      </c>
      <c r="J1663" s="320">
        <v>2010</v>
      </c>
      <c r="K1663" s="320" t="s">
        <v>1210</v>
      </c>
      <c r="L1663" s="316">
        <f t="shared" si="45"/>
        <v>1662</v>
      </c>
      <c r="V1663" s="316" t="str">
        <f t="shared" si="46"/>
        <v xml:space="preserve"> </v>
      </c>
      <c r="X1663" s="316" t="s">
        <v>965</v>
      </c>
    </row>
    <row r="1664" spans="1:24">
      <c r="A1664" s="320" t="s">
        <v>949</v>
      </c>
      <c r="B1664" s="320" t="s">
        <v>923</v>
      </c>
      <c r="C1664" s="320" t="s">
        <v>504</v>
      </c>
      <c r="D1664" s="320" t="s">
        <v>484</v>
      </c>
      <c r="E1664" s="320">
        <v>0.91200000000000003</v>
      </c>
      <c r="F1664" s="320" t="s">
        <v>1171</v>
      </c>
      <c r="G1664" s="320" t="s">
        <v>1208</v>
      </c>
      <c r="H1664" s="320" t="s">
        <v>497</v>
      </c>
      <c r="I1664" s="321">
        <v>2.4773396289999998</v>
      </c>
      <c r="J1664" s="320">
        <v>2010</v>
      </c>
      <c r="K1664" s="320" t="s">
        <v>1210</v>
      </c>
      <c r="L1664" s="316">
        <f t="shared" si="45"/>
        <v>1663</v>
      </c>
      <c r="V1664" s="316" t="str">
        <f t="shared" si="46"/>
        <v xml:space="preserve"> </v>
      </c>
      <c r="X1664" s="316" t="s">
        <v>965</v>
      </c>
    </row>
    <row r="1665" spans="1:24">
      <c r="A1665" s="320" t="s">
        <v>1002</v>
      </c>
      <c r="B1665" s="320" t="s">
        <v>923</v>
      </c>
      <c r="C1665" s="320" t="s">
        <v>504</v>
      </c>
      <c r="D1665" s="320" t="s">
        <v>484</v>
      </c>
      <c r="E1665" s="320">
        <v>0.91200000000000003</v>
      </c>
      <c r="F1665" s="320" t="s">
        <v>1171</v>
      </c>
      <c r="G1665" s="320" t="s">
        <v>1208</v>
      </c>
      <c r="H1665" s="320" t="s">
        <v>497</v>
      </c>
      <c r="I1665" s="321">
        <v>2.487148914</v>
      </c>
      <c r="J1665" s="320">
        <v>2008</v>
      </c>
      <c r="K1665" s="320" t="s">
        <v>1210</v>
      </c>
      <c r="L1665" s="316">
        <f t="shared" si="45"/>
        <v>1664</v>
      </c>
      <c r="V1665" s="316" t="str">
        <f t="shared" si="46"/>
        <v xml:space="preserve"> </v>
      </c>
      <c r="X1665" s="316" t="s">
        <v>965</v>
      </c>
    </row>
    <row r="1666" spans="1:24">
      <c r="A1666" s="320" t="s">
        <v>950</v>
      </c>
      <c r="B1666" s="320" t="s">
        <v>923</v>
      </c>
      <c r="C1666" s="320" t="s">
        <v>504</v>
      </c>
      <c r="D1666" s="320" t="s">
        <v>484</v>
      </c>
      <c r="E1666" s="320">
        <v>0.91200000000000003</v>
      </c>
      <c r="F1666" s="320" t="s">
        <v>1171</v>
      </c>
      <c r="G1666" s="320" t="s">
        <v>1208</v>
      </c>
      <c r="H1666" s="320" t="s">
        <v>497</v>
      </c>
      <c r="I1666" s="321">
        <v>2.491076939</v>
      </c>
      <c r="J1666" s="320">
        <v>2008</v>
      </c>
      <c r="K1666" s="320" t="s">
        <v>1210</v>
      </c>
      <c r="L1666" s="316">
        <f t="shared" si="45"/>
        <v>1665</v>
      </c>
      <c r="V1666" s="316" t="str">
        <f t="shared" si="46"/>
        <v xml:space="preserve"> </v>
      </c>
      <c r="X1666" s="316" t="s">
        <v>965</v>
      </c>
    </row>
    <row r="1667" spans="1:24">
      <c r="A1667" s="320" t="s">
        <v>1469</v>
      </c>
      <c r="B1667" s="320" t="s">
        <v>513</v>
      </c>
      <c r="C1667" s="320" t="s">
        <v>510</v>
      </c>
      <c r="D1667" s="320" t="s">
        <v>518</v>
      </c>
      <c r="E1667" s="320">
        <v>0.91100000000000003</v>
      </c>
      <c r="F1667" s="320" t="s">
        <v>1171</v>
      </c>
      <c r="G1667" s="320" t="s">
        <v>1208</v>
      </c>
      <c r="H1667" s="320" t="s">
        <v>497</v>
      </c>
      <c r="I1667" s="321">
        <v>2.5166360010000002</v>
      </c>
      <c r="J1667" s="320">
        <v>2009</v>
      </c>
      <c r="K1667" s="320" t="s">
        <v>1209</v>
      </c>
      <c r="L1667" s="316">
        <f t="shared" ref="L1667:L1730" si="47">1+L1666</f>
        <v>1666</v>
      </c>
      <c r="V1667" s="316" t="str">
        <f t="shared" si="46"/>
        <v xml:space="preserve"> </v>
      </c>
      <c r="X1667" s="316" t="s">
        <v>965</v>
      </c>
    </row>
    <row r="1668" spans="1:24">
      <c r="A1668" s="320" t="s">
        <v>822</v>
      </c>
      <c r="B1668" s="320" t="s">
        <v>509</v>
      </c>
      <c r="C1668" s="320" t="s">
        <v>510</v>
      </c>
      <c r="D1668" s="320" t="s">
        <v>694</v>
      </c>
      <c r="E1668" s="320">
        <v>0.93700000000000006</v>
      </c>
      <c r="F1668" s="320" t="s">
        <v>1171</v>
      </c>
      <c r="G1668" s="320" t="s">
        <v>1208</v>
      </c>
      <c r="H1668" s="320" t="s">
        <v>497</v>
      </c>
      <c r="I1668" s="321">
        <v>2.5505705600000002</v>
      </c>
      <c r="J1668" s="320">
        <v>2006</v>
      </c>
      <c r="K1668" s="320" t="s">
        <v>1209</v>
      </c>
      <c r="L1668" s="316">
        <f t="shared" si="47"/>
        <v>1667</v>
      </c>
      <c r="V1668" s="316" t="str">
        <f t="shared" si="46"/>
        <v xml:space="preserve"> </v>
      </c>
      <c r="X1668" s="316" t="s">
        <v>965</v>
      </c>
    </row>
    <row r="1669" spans="1:24">
      <c r="A1669" s="320" t="s">
        <v>630</v>
      </c>
      <c r="B1669" s="320" t="s">
        <v>627</v>
      </c>
      <c r="C1669" s="320" t="s">
        <v>589</v>
      </c>
      <c r="D1669" s="320" t="s">
        <v>514</v>
      </c>
      <c r="E1669" s="320">
        <v>0.89300000000000002</v>
      </c>
      <c r="F1669" s="320" t="s">
        <v>1171</v>
      </c>
      <c r="G1669" s="320" t="s">
        <v>1208</v>
      </c>
      <c r="H1669" s="320" t="s">
        <v>497</v>
      </c>
      <c r="I1669" s="321">
        <v>2.5509514919999998</v>
      </c>
      <c r="J1669" s="320">
        <v>2010</v>
      </c>
      <c r="K1669" s="320" t="s">
        <v>1209</v>
      </c>
      <c r="L1669" s="316">
        <f t="shared" si="47"/>
        <v>1668</v>
      </c>
      <c r="V1669" s="316" t="str">
        <f t="shared" si="46"/>
        <v xml:space="preserve"> </v>
      </c>
      <c r="X1669" s="316" t="s">
        <v>965</v>
      </c>
    </row>
    <row r="1670" spans="1:24">
      <c r="A1670" s="320" t="s">
        <v>994</v>
      </c>
      <c r="B1670" s="320" t="s">
        <v>923</v>
      </c>
      <c r="C1670" s="320" t="s">
        <v>504</v>
      </c>
      <c r="D1670" s="320" t="s">
        <v>484</v>
      </c>
      <c r="E1670" s="320">
        <v>0.91200000000000003</v>
      </c>
      <c r="F1670" s="320" t="s">
        <v>1171</v>
      </c>
      <c r="G1670" s="320" t="s">
        <v>1208</v>
      </c>
      <c r="H1670" s="320" t="s">
        <v>497</v>
      </c>
      <c r="I1670" s="321">
        <v>2.5640050919999999</v>
      </c>
      <c r="J1670" s="320">
        <v>2008</v>
      </c>
      <c r="K1670" s="320" t="s">
        <v>1210</v>
      </c>
      <c r="L1670" s="316">
        <f t="shared" si="47"/>
        <v>1669</v>
      </c>
      <c r="V1670" s="316" t="str">
        <f t="shared" si="46"/>
        <v xml:space="preserve"> </v>
      </c>
      <c r="X1670" s="316" t="s">
        <v>965</v>
      </c>
    </row>
    <row r="1671" spans="1:24">
      <c r="A1671" s="320" t="s">
        <v>840</v>
      </c>
      <c r="B1671" s="320" t="s">
        <v>833</v>
      </c>
      <c r="C1671" s="320" t="s">
        <v>589</v>
      </c>
      <c r="D1671" s="320" t="s">
        <v>694</v>
      </c>
      <c r="E1671" s="320">
        <v>0.88100000000000001</v>
      </c>
      <c r="F1671" s="320" t="s">
        <v>1171</v>
      </c>
      <c r="G1671" s="320" t="s">
        <v>1208</v>
      </c>
      <c r="H1671" s="320" t="s">
        <v>497</v>
      </c>
      <c r="I1671" s="321">
        <v>2.5791157240000002</v>
      </c>
      <c r="J1671" s="320">
        <v>2003</v>
      </c>
      <c r="K1671" s="320" t="s">
        <v>1210</v>
      </c>
      <c r="L1671" s="316">
        <f t="shared" si="47"/>
        <v>1670</v>
      </c>
      <c r="V1671" s="316" t="str">
        <f t="shared" si="46"/>
        <v xml:space="preserve"> </v>
      </c>
      <c r="X1671" s="316" t="s">
        <v>965</v>
      </c>
    </row>
    <row r="1672" spans="1:24">
      <c r="A1672" s="320" t="s">
        <v>997</v>
      </c>
      <c r="B1672" s="320" t="s">
        <v>923</v>
      </c>
      <c r="C1672" s="320" t="s">
        <v>504</v>
      </c>
      <c r="D1672" s="320" t="s">
        <v>484</v>
      </c>
      <c r="E1672" s="320">
        <v>0.91200000000000003</v>
      </c>
      <c r="F1672" s="320" t="s">
        <v>1171</v>
      </c>
      <c r="G1672" s="320" t="s">
        <v>1208</v>
      </c>
      <c r="H1672" s="320" t="s">
        <v>497</v>
      </c>
      <c r="I1672" s="321">
        <v>2.6504410470000002</v>
      </c>
      <c r="J1672" s="320">
        <v>2008</v>
      </c>
      <c r="K1672" s="320" t="s">
        <v>1210</v>
      </c>
      <c r="L1672" s="316">
        <f t="shared" si="47"/>
        <v>1671</v>
      </c>
      <c r="V1672" s="316" t="str">
        <f t="shared" si="46"/>
        <v xml:space="preserve"> </v>
      </c>
      <c r="X1672" s="316" t="s">
        <v>965</v>
      </c>
    </row>
    <row r="1673" spans="1:24">
      <c r="A1673" s="320" t="s">
        <v>962</v>
      </c>
      <c r="B1673" s="320" t="s">
        <v>923</v>
      </c>
      <c r="C1673" s="320" t="s">
        <v>504</v>
      </c>
      <c r="D1673" s="320" t="s">
        <v>484</v>
      </c>
      <c r="E1673" s="320">
        <v>0.91200000000000003</v>
      </c>
      <c r="F1673" s="320" t="s">
        <v>1171</v>
      </c>
      <c r="G1673" s="320" t="s">
        <v>1208</v>
      </c>
      <c r="H1673" s="320" t="s">
        <v>497</v>
      </c>
      <c r="I1673" s="321">
        <v>2.6937902089999999</v>
      </c>
      <c r="J1673" s="320">
        <v>2011</v>
      </c>
      <c r="K1673" s="320" t="s">
        <v>1210</v>
      </c>
      <c r="L1673" s="316">
        <f t="shared" si="47"/>
        <v>1672</v>
      </c>
      <c r="V1673" s="316" t="str">
        <f t="shared" si="46"/>
        <v xml:space="preserve"> </v>
      </c>
      <c r="X1673" s="316" t="s">
        <v>965</v>
      </c>
    </row>
    <row r="1674" spans="1:24">
      <c r="A1674" s="320" t="s">
        <v>532</v>
      </c>
      <c r="B1674" s="320" t="s">
        <v>503</v>
      </c>
      <c r="C1674" s="320" t="s">
        <v>504</v>
      </c>
      <c r="D1674" s="320" t="s">
        <v>518</v>
      </c>
      <c r="E1674" s="320">
        <v>0.90900000000000003</v>
      </c>
      <c r="F1674" s="320" t="s">
        <v>1171</v>
      </c>
      <c r="G1674" s="320" t="s">
        <v>1208</v>
      </c>
      <c r="H1674" s="320" t="s">
        <v>497</v>
      </c>
      <c r="I1674" s="321">
        <v>2.7297707939999998</v>
      </c>
      <c r="J1674" s="320">
        <v>2010</v>
      </c>
      <c r="K1674" s="320" t="s">
        <v>1210</v>
      </c>
      <c r="L1674" s="316">
        <f t="shared" si="47"/>
        <v>1673</v>
      </c>
      <c r="V1674" s="316" t="str">
        <f t="shared" si="46"/>
        <v xml:space="preserve"> </v>
      </c>
      <c r="X1674" s="316" t="s">
        <v>965</v>
      </c>
    </row>
    <row r="1675" spans="1:24">
      <c r="A1675" s="320" t="s">
        <v>991</v>
      </c>
      <c r="B1675" s="320" t="s">
        <v>923</v>
      </c>
      <c r="C1675" s="320" t="s">
        <v>504</v>
      </c>
      <c r="D1675" s="320" t="s">
        <v>484</v>
      </c>
      <c r="E1675" s="320">
        <v>0.91200000000000003</v>
      </c>
      <c r="F1675" s="320" t="s">
        <v>1171</v>
      </c>
      <c r="G1675" s="320" t="s">
        <v>1208</v>
      </c>
      <c r="H1675" s="320" t="s">
        <v>497</v>
      </c>
      <c r="I1675" s="321">
        <v>2.739933503</v>
      </c>
      <c r="J1675" s="320">
        <v>2010</v>
      </c>
      <c r="K1675" s="320" t="s">
        <v>1210</v>
      </c>
      <c r="L1675" s="316">
        <f t="shared" si="47"/>
        <v>1674</v>
      </c>
      <c r="V1675" s="316" t="str">
        <f t="shared" si="46"/>
        <v xml:space="preserve"> </v>
      </c>
      <c r="X1675" s="316" t="s">
        <v>965</v>
      </c>
    </row>
    <row r="1676" spans="1:24">
      <c r="A1676" s="320" t="s">
        <v>832</v>
      </c>
      <c r="B1676" s="320" t="s">
        <v>833</v>
      </c>
      <c r="C1676" s="320" t="s">
        <v>589</v>
      </c>
      <c r="D1676" s="320" t="s">
        <v>484</v>
      </c>
      <c r="E1676" s="320">
        <v>0.88100000000000001</v>
      </c>
      <c r="F1676" s="320" t="s">
        <v>1171</v>
      </c>
      <c r="G1676" s="320" t="s">
        <v>1208</v>
      </c>
      <c r="H1676" s="320" t="s">
        <v>497</v>
      </c>
      <c r="I1676" s="321">
        <v>2.7544790859999999</v>
      </c>
      <c r="J1676" s="320">
        <v>2010</v>
      </c>
      <c r="K1676" s="320" t="s">
        <v>1210</v>
      </c>
      <c r="L1676" s="316">
        <f t="shared" si="47"/>
        <v>1675</v>
      </c>
      <c r="V1676" s="316" t="str">
        <f t="shared" si="46"/>
        <v xml:space="preserve"> </v>
      </c>
      <c r="X1676" s="316" t="s">
        <v>965</v>
      </c>
    </row>
    <row r="1677" spans="1:24">
      <c r="A1677" s="320" t="s">
        <v>817</v>
      </c>
      <c r="B1677" s="320" t="s">
        <v>509</v>
      </c>
      <c r="C1677" s="320" t="s">
        <v>510</v>
      </c>
      <c r="D1677" s="320" t="s">
        <v>694</v>
      </c>
      <c r="E1677" s="320">
        <v>0.93700000000000006</v>
      </c>
      <c r="F1677" s="320" t="s">
        <v>1171</v>
      </c>
      <c r="G1677" s="320" t="s">
        <v>1208</v>
      </c>
      <c r="H1677" s="320" t="s">
        <v>497</v>
      </c>
      <c r="I1677" s="321">
        <v>2.7665338070000001</v>
      </c>
      <c r="J1677" s="320">
        <v>2005</v>
      </c>
      <c r="K1677" s="320" t="s">
        <v>1210</v>
      </c>
      <c r="L1677" s="316">
        <f t="shared" si="47"/>
        <v>1676</v>
      </c>
      <c r="V1677" s="316" t="str">
        <f t="shared" si="46"/>
        <v xml:space="preserve"> </v>
      </c>
      <c r="X1677" s="316" t="s">
        <v>965</v>
      </c>
    </row>
    <row r="1678" spans="1:24">
      <c r="A1678" s="320" t="s">
        <v>1008</v>
      </c>
      <c r="B1678" s="320" t="s">
        <v>923</v>
      </c>
      <c r="C1678" s="320" t="s">
        <v>504</v>
      </c>
      <c r="D1678" s="320" t="s">
        <v>484</v>
      </c>
      <c r="E1678" s="320">
        <v>0.91200000000000003</v>
      </c>
      <c r="F1678" s="320" t="s">
        <v>1171</v>
      </c>
      <c r="G1678" s="320" t="s">
        <v>1208</v>
      </c>
      <c r="H1678" s="320" t="s">
        <v>497</v>
      </c>
      <c r="I1678" s="321">
        <v>2.8045035889999999</v>
      </c>
      <c r="J1678" s="320">
        <v>2009</v>
      </c>
      <c r="K1678" s="320" t="s">
        <v>1210</v>
      </c>
      <c r="L1678" s="316">
        <f t="shared" si="47"/>
        <v>1677</v>
      </c>
      <c r="V1678" s="316" t="str">
        <f t="shared" si="46"/>
        <v xml:space="preserve"> </v>
      </c>
      <c r="X1678" s="316" t="s">
        <v>965</v>
      </c>
    </row>
    <row r="1679" spans="1:24">
      <c r="A1679" s="320" t="s">
        <v>743</v>
      </c>
      <c r="B1679" s="320" t="s">
        <v>742</v>
      </c>
      <c r="C1679" s="320" t="s">
        <v>589</v>
      </c>
      <c r="D1679" s="320" t="s">
        <v>694</v>
      </c>
      <c r="E1679" s="320">
        <v>0.81599999999999995</v>
      </c>
      <c r="F1679" s="320" t="s">
        <v>1171</v>
      </c>
      <c r="G1679" s="320" t="s">
        <v>1208</v>
      </c>
      <c r="H1679" s="320" t="s">
        <v>497</v>
      </c>
      <c r="I1679" s="321">
        <v>2.8634737619999999</v>
      </c>
      <c r="J1679" s="320">
        <v>2012</v>
      </c>
      <c r="K1679" s="320" t="s">
        <v>1209</v>
      </c>
      <c r="L1679" s="316">
        <f t="shared" si="47"/>
        <v>1678</v>
      </c>
      <c r="V1679" s="316" t="str">
        <f t="shared" si="46"/>
        <v xml:space="preserve"> </v>
      </c>
      <c r="X1679" s="316" t="s">
        <v>965</v>
      </c>
    </row>
    <row r="1680" spans="1:24">
      <c r="A1680" s="320" t="s">
        <v>984</v>
      </c>
      <c r="B1680" s="320" t="s">
        <v>923</v>
      </c>
      <c r="C1680" s="320" t="s">
        <v>504</v>
      </c>
      <c r="D1680" s="320" t="s">
        <v>491</v>
      </c>
      <c r="E1680" s="320">
        <v>0.91200000000000003</v>
      </c>
      <c r="F1680" s="320" t="s">
        <v>1171</v>
      </c>
      <c r="G1680" s="320" t="s">
        <v>1208</v>
      </c>
      <c r="H1680" s="320" t="s">
        <v>497</v>
      </c>
      <c r="I1680" s="321">
        <v>2.8912030080000002</v>
      </c>
      <c r="J1680" s="320">
        <v>2008</v>
      </c>
      <c r="K1680" s="320" t="s">
        <v>1210</v>
      </c>
      <c r="L1680" s="316">
        <f t="shared" si="47"/>
        <v>1679</v>
      </c>
      <c r="V1680" s="316" t="str">
        <f t="shared" si="46"/>
        <v xml:space="preserve"> </v>
      </c>
      <c r="X1680" s="316" t="s">
        <v>965</v>
      </c>
    </row>
    <row r="1681" spans="1:24">
      <c r="A1681" s="320" t="s">
        <v>955</v>
      </c>
      <c r="B1681" s="320" t="s">
        <v>923</v>
      </c>
      <c r="C1681" s="320" t="s">
        <v>504</v>
      </c>
      <c r="D1681" s="320" t="s">
        <v>514</v>
      </c>
      <c r="E1681" s="320">
        <v>0.91200000000000003</v>
      </c>
      <c r="F1681" s="320" t="s">
        <v>1171</v>
      </c>
      <c r="G1681" s="320" t="s">
        <v>1208</v>
      </c>
      <c r="H1681" s="320" t="s">
        <v>497</v>
      </c>
      <c r="I1681" s="321">
        <v>2.95881251</v>
      </c>
      <c r="J1681" s="320">
        <v>2006</v>
      </c>
      <c r="K1681" s="320" t="s">
        <v>1210</v>
      </c>
      <c r="L1681" s="316">
        <f t="shared" si="47"/>
        <v>1680</v>
      </c>
      <c r="V1681" s="316" t="str">
        <f t="shared" si="46"/>
        <v xml:space="preserve"> </v>
      </c>
      <c r="X1681" s="316" t="s">
        <v>965</v>
      </c>
    </row>
    <row r="1682" spans="1:24">
      <c r="A1682" s="320" t="s">
        <v>982</v>
      </c>
      <c r="B1682" s="320" t="s">
        <v>923</v>
      </c>
      <c r="C1682" s="320" t="s">
        <v>504</v>
      </c>
      <c r="D1682" s="320" t="s">
        <v>484</v>
      </c>
      <c r="E1682" s="320">
        <v>0.91200000000000003</v>
      </c>
      <c r="F1682" s="320" t="s">
        <v>1171</v>
      </c>
      <c r="G1682" s="320" t="s">
        <v>1208</v>
      </c>
      <c r="H1682" s="320" t="s">
        <v>497</v>
      </c>
      <c r="I1682" s="321">
        <v>2.9735351589999999</v>
      </c>
      <c r="J1682" s="320">
        <v>2007</v>
      </c>
      <c r="K1682" s="320" t="s">
        <v>1210</v>
      </c>
      <c r="L1682" s="316">
        <f t="shared" si="47"/>
        <v>1681</v>
      </c>
      <c r="V1682" s="316" t="str">
        <f t="shared" si="46"/>
        <v xml:space="preserve"> </v>
      </c>
      <c r="X1682" s="316" t="s">
        <v>965</v>
      </c>
    </row>
    <row r="1683" spans="1:24">
      <c r="A1683" s="320" t="s">
        <v>1003</v>
      </c>
      <c r="B1683" s="320" t="s">
        <v>923</v>
      </c>
      <c r="C1683" s="320" t="s">
        <v>504</v>
      </c>
      <c r="D1683" s="320" t="s">
        <v>484</v>
      </c>
      <c r="E1683" s="320">
        <v>0.91200000000000003</v>
      </c>
      <c r="F1683" s="320" t="s">
        <v>1171</v>
      </c>
      <c r="G1683" s="320" t="s">
        <v>1208</v>
      </c>
      <c r="H1683" s="320" t="s">
        <v>497</v>
      </c>
      <c r="I1683" s="321">
        <v>3.0256001879999999</v>
      </c>
      <c r="J1683" s="320">
        <v>2009</v>
      </c>
      <c r="K1683" s="320" t="s">
        <v>1209</v>
      </c>
      <c r="L1683" s="316">
        <f t="shared" si="47"/>
        <v>1682</v>
      </c>
      <c r="V1683" s="316" t="str">
        <f t="shared" si="46"/>
        <v xml:space="preserve"> </v>
      </c>
      <c r="X1683" s="316" t="s">
        <v>965</v>
      </c>
    </row>
    <row r="1684" spans="1:24">
      <c r="A1684" s="320" t="s">
        <v>928</v>
      </c>
      <c r="B1684" s="320" t="s">
        <v>923</v>
      </c>
      <c r="C1684" s="320" t="s">
        <v>504</v>
      </c>
      <c r="D1684" s="320" t="s">
        <v>484</v>
      </c>
      <c r="E1684" s="320">
        <v>0.91200000000000003</v>
      </c>
      <c r="F1684" s="320" t="s">
        <v>1171</v>
      </c>
      <c r="G1684" s="320" t="s">
        <v>1208</v>
      </c>
      <c r="H1684" s="320" t="s">
        <v>497</v>
      </c>
      <c r="I1684" s="321">
        <v>3.0502263489999999</v>
      </c>
      <c r="J1684" s="320">
        <v>2008</v>
      </c>
      <c r="K1684" s="320" t="s">
        <v>1210</v>
      </c>
      <c r="L1684" s="316">
        <f t="shared" si="47"/>
        <v>1683</v>
      </c>
      <c r="V1684" s="316" t="str">
        <f t="shared" si="46"/>
        <v xml:space="preserve"> </v>
      </c>
      <c r="X1684" s="316" t="s">
        <v>965</v>
      </c>
    </row>
    <row r="1685" spans="1:24">
      <c r="A1685" s="320" t="s">
        <v>1211</v>
      </c>
      <c r="B1685" s="320" t="s">
        <v>1212</v>
      </c>
      <c r="C1685" s="320" t="s">
        <v>504</v>
      </c>
      <c r="D1685" s="320" t="s">
        <v>491</v>
      </c>
      <c r="E1685" s="320">
        <v>0.69899999999999995</v>
      </c>
      <c r="F1685" s="320" t="s">
        <v>1171</v>
      </c>
      <c r="G1685" s="320" t="s">
        <v>1208</v>
      </c>
      <c r="H1685" s="320" t="s">
        <v>497</v>
      </c>
      <c r="I1685" s="321">
        <v>3.1458887469999999</v>
      </c>
      <c r="J1685" s="320">
        <v>2011</v>
      </c>
      <c r="K1685" s="320" t="s">
        <v>1209</v>
      </c>
      <c r="L1685" s="316">
        <f t="shared" si="47"/>
        <v>1684</v>
      </c>
      <c r="V1685" s="316" t="str">
        <f t="shared" si="46"/>
        <v xml:space="preserve"> </v>
      </c>
      <c r="X1685" s="316" t="s">
        <v>965</v>
      </c>
    </row>
    <row r="1686" spans="1:24">
      <c r="A1686" s="320" t="s">
        <v>859</v>
      </c>
      <c r="B1686" s="320" t="s">
        <v>858</v>
      </c>
      <c r="C1686" s="320" t="s">
        <v>542</v>
      </c>
      <c r="D1686" s="320" t="s">
        <v>694</v>
      </c>
      <c r="E1686" s="320">
        <v>0.629</v>
      </c>
      <c r="F1686" s="320" t="s">
        <v>1171</v>
      </c>
      <c r="G1686" s="320" t="s">
        <v>1208</v>
      </c>
      <c r="H1686" s="320" t="s">
        <v>497</v>
      </c>
      <c r="I1686" s="321">
        <v>3.2213789190000002</v>
      </c>
      <c r="J1686" s="320">
        <v>2007</v>
      </c>
      <c r="K1686" s="320" t="s">
        <v>1209</v>
      </c>
      <c r="L1686" s="316">
        <f t="shared" si="47"/>
        <v>1685</v>
      </c>
      <c r="V1686" s="316" t="str">
        <f t="shared" si="46"/>
        <v xml:space="preserve"> </v>
      </c>
      <c r="X1686" s="316" t="s">
        <v>965</v>
      </c>
    </row>
    <row r="1687" spans="1:24">
      <c r="A1687" s="320" t="s">
        <v>811</v>
      </c>
      <c r="B1687" s="320" t="s">
        <v>509</v>
      </c>
      <c r="C1687" s="320" t="s">
        <v>510</v>
      </c>
      <c r="D1687" s="320" t="s">
        <v>694</v>
      </c>
      <c r="E1687" s="320">
        <v>0.93700000000000006</v>
      </c>
      <c r="F1687" s="320" t="s">
        <v>1171</v>
      </c>
      <c r="G1687" s="320" t="s">
        <v>1208</v>
      </c>
      <c r="H1687" s="320" t="s">
        <v>497</v>
      </c>
      <c r="I1687" s="321">
        <v>3.274828651</v>
      </c>
      <c r="J1687" s="320">
        <v>2005</v>
      </c>
      <c r="K1687" s="320" t="s">
        <v>1210</v>
      </c>
      <c r="L1687" s="316">
        <f t="shared" si="47"/>
        <v>1686</v>
      </c>
      <c r="V1687" s="316" t="str">
        <f t="shared" si="46"/>
        <v xml:space="preserve"> </v>
      </c>
      <c r="X1687" s="316" t="s">
        <v>965</v>
      </c>
    </row>
    <row r="1688" spans="1:24">
      <c r="A1688" s="320" t="s">
        <v>964</v>
      </c>
      <c r="B1688" s="320" t="s">
        <v>923</v>
      </c>
      <c r="C1688" s="320" t="s">
        <v>504</v>
      </c>
      <c r="D1688" s="320" t="s">
        <v>518</v>
      </c>
      <c r="E1688" s="320">
        <v>0.91200000000000003</v>
      </c>
      <c r="F1688" s="320" t="s">
        <v>1171</v>
      </c>
      <c r="G1688" s="320" t="s">
        <v>1208</v>
      </c>
      <c r="H1688" s="320" t="s">
        <v>497</v>
      </c>
      <c r="I1688" s="321">
        <v>3.286634523</v>
      </c>
      <c r="J1688" s="320">
        <v>2008</v>
      </c>
      <c r="K1688" s="320" t="s">
        <v>1210</v>
      </c>
      <c r="L1688" s="316">
        <f t="shared" si="47"/>
        <v>1687</v>
      </c>
      <c r="V1688" s="316" t="str">
        <f t="shared" si="46"/>
        <v xml:space="preserve"> </v>
      </c>
      <c r="X1688" s="316" t="s">
        <v>965</v>
      </c>
    </row>
    <row r="1689" spans="1:24">
      <c r="A1689" s="320" t="s">
        <v>601</v>
      </c>
      <c r="B1689" s="320" t="s">
        <v>588</v>
      </c>
      <c r="C1689" s="320" t="s">
        <v>589</v>
      </c>
      <c r="D1689" s="320" t="s">
        <v>518</v>
      </c>
      <c r="E1689" s="320">
        <v>0.91600000000000004</v>
      </c>
      <c r="F1689" s="320" t="s">
        <v>1171</v>
      </c>
      <c r="G1689" s="320" t="s">
        <v>1208</v>
      </c>
      <c r="H1689" s="320" t="s">
        <v>497</v>
      </c>
      <c r="I1689" s="321">
        <v>3.3246877979999998</v>
      </c>
      <c r="J1689" s="320">
        <v>2011</v>
      </c>
      <c r="K1689" s="320" t="s">
        <v>1210</v>
      </c>
      <c r="L1689" s="316">
        <f t="shared" si="47"/>
        <v>1688</v>
      </c>
      <c r="V1689" s="316" t="str">
        <f t="shared" si="46"/>
        <v xml:space="preserve"> </v>
      </c>
      <c r="X1689" s="316" t="s">
        <v>965</v>
      </c>
    </row>
    <row r="1690" spans="1:24">
      <c r="A1690" s="320" t="s">
        <v>978</v>
      </c>
      <c r="B1690" s="320" t="s">
        <v>923</v>
      </c>
      <c r="C1690" s="320" t="s">
        <v>504</v>
      </c>
      <c r="D1690" s="320" t="s">
        <v>484</v>
      </c>
      <c r="E1690" s="320">
        <v>0.91200000000000003</v>
      </c>
      <c r="F1690" s="320" t="s">
        <v>1171</v>
      </c>
      <c r="G1690" s="320" t="s">
        <v>1208</v>
      </c>
      <c r="H1690" s="320" t="s">
        <v>497</v>
      </c>
      <c r="I1690" s="321">
        <v>3.3265866979999998</v>
      </c>
      <c r="J1690" s="320">
        <v>2008</v>
      </c>
      <c r="K1690" s="320" t="s">
        <v>1210</v>
      </c>
      <c r="L1690" s="316">
        <f t="shared" si="47"/>
        <v>1689</v>
      </c>
      <c r="V1690" s="316" t="str">
        <f t="shared" si="46"/>
        <v xml:space="preserve"> </v>
      </c>
      <c r="X1690" s="316" t="s">
        <v>965</v>
      </c>
    </row>
    <row r="1691" spans="1:24">
      <c r="A1691" s="320" t="s">
        <v>996</v>
      </c>
      <c r="B1691" s="320" t="s">
        <v>923</v>
      </c>
      <c r="C1691" s="320" t="s">
        <v>504</v>
      </c>
      <c r="D1691" s="320" t="s">
        <v>484</v>
      </c>
      <c r="E1691" s="320">
        <v>0.91200000000000003</v>
      </c>
      <c r="F1691" s="320" t="s">
        <v>1171</v>
      </c>
      <c r="G1691" s="320" t="s">
        <v>1208</v>
      </c>
      <c r="H1691" s="320" t="s">
        <v>497</v>
      </c>
      <c r="I1691" s="321">
        <v>3.382605678</v>
      </c>
      <c r="J1691" s="320">
        <v>2010</v>
      </c>
      <c r="K1691" s="320" t="s">
        <v>1210</v>
      </c>
      <c r="L1691" s="316">
        <f t="shared" si="47"/>
        <v>1690</v>
      </c>
      <c r="V1691" s="316" t="str">
        <f t="shared" si="46"/>
        <v xml:space="preserve"> </v>
      </c>
      <c r="X1691" s="316" t="s">
        <v>965</v>
      </c>
    </row>
    <row r="1692" spans="1:24">
      <c r="A1692" s="320" t="s">
        <v>958</v>
      </c>
      <c r="B1692" s="320" t="s">
        <v>923</v>
      </c>
      <c r="C1692" s="320" t="s">
        <v>504</v>
      </c>
      <c r="D1692" s="320" t="s">
        <v>484</v>
      </c>
      <c r="E1692" s="320">
        <v>0.91200000000000003</v>
      </c>
      <c r="F1692" s="320" t="s">
        <v>1171</v>
      </c>
      <c r="G1692" s="320" t="s">
        <v>1208</v>
      </c>
      <c r="H1692" s="320" t="s">
        <v>497</v>
      </c>
      <c r="I1692" s="321">
        <v>3.4030506969999998</v>
      </c>
      <c r="J1692" s="320">
        <v>2011</v>
      </c>
      <c r="K1692" s="320" t="s">
        <v>1210</v>
      </c>
      <c r="L1692" s="316">
        <f t="shared" si="47"/>
        <v>1691</v>
      </c>
      <c r="V1692" s="316" t="str">
        <f t="shared" si="46"/>
        <v xml:space="preserve"> </v>
      </c>
      <c r="X1692" s="316" t="s">
        <v>965</v>
      </c>
    </row>
    <row r="1693" spans="1:24">
      <c r="A1693" s="320" t="s">
        <v>925</v>
      </c>
      <c r="B1693" s="320" t="s">
        <v>923</v>
      </c>
      <c r="C1693" s="320" t="s">
        <v>504</v>
      </c>
      <c r="D1693" s="320" t="s">
        <v>484</v>
      </c>
      <c r="E1693" s="320">
        <v>0.91200000000000003</v>
      </c>
      <c r="F1693" s="320" t="s">
        <v>1171</v>
      </c>
      <c r="G1693" s="320" t="s">
        <v>1208</v>
      </c>
      <c r="H1693" s="320" t="s">
        <v>497</v>
      </c>
      <c r="I1693" s="321">
        <v>3.4310773459999999</v>
      </c>
      <c r="J1693" s="320">
        <v>2010</v>
      </c>
      <c r="K1693" s="320" t="s">
        <v>1210</v>
      </c>
      <c r="L1693" s="316">
        <f t="shared" si="47"/>
        <v>1692</v>
      </c>
      <c r="V1693" s="316" t="str">
        <f t="shared" si="46"/>
        <v xml:space="preserve"> </v>
      </c>
      <c r="X1693" s="316" t="s">
        <v>965</v>
      </c>
    </row>
    <row r="1694" spans="1:24">
      <c r="A1694" s="320" t="s">
        <v>676</v>
      </c>
      <c r="B1694" s="320" t="s">
        <v>677</v>
      </c>
      <c r="C1694" s="320" t="s">
        <v>589</v>
      </c>
      <c r="D1694" s="320" t="s">
        <v>514</v>
      </c>
      <c r="E1694" s="320">
        <v>0.90100000000000002</v>
      </c>
      <c r="F1694" s="320" t="s">
        <v>1171</v>
      </c>
      <c r="G1694" s="320" t="s">
        <v>1208</v>
      </c>
      <c r="H1694" s="320" t="s">
        <v>497</v>
      </c>
      <c r="I1694" s="321">
        <v>3.4372547789999999</v>
      </c>
      <c r="J1694" s="320">
        <v>2010</v>
      </c>
      <c r="K1694" s="320" t="s">
        <v>1210</v>
      </c>
      <c r="L1694" s="316">
        <f t="shared" si="47"/>
        <v>1693</v>
      </c>
      <c r="V1694" s="316" t="str">
        <f t="shared" si="46"/>
        <v xml:space="preserve"> </v>
      </c>
      <c r="X1694" s="316" t="s">
        <v>965</v>
      </c>
    </row>
    <row r="1695" spans="1:24">
      <c r="A1695" s="320" t="s">
        <v>1005</v>
      </c>
      <c r="B1695" s="320" t="s">
        <v>923</v>
      </c>
      <c r="C1695" s="320" t="s">
        <v>504</v>
      </c>
      <c r="D1695" s="320" t="s">
        <v>484</v>
      </c>
      <c r="E1695" s="320">
        <v>0.91200000000000003</v>
      </c>
      <c r="F1695" s="320" t="s">
        <v>1171</v>
      </c>
      <c r="G1695" s="320" t="s">
        <v>1208</v>
      </c>
      <c r="H1695" s="320" t="s">
        <v>497</v>
      </c>
      <c r="I1695" s="321">
        <v>3.5098170049999999</v>
      </c>
      <c r="J1695" s="320">
        <v>2007</v>
      </c>
      <c r="K1695" s="320" t="s">
        <v>1210</v>
      </c>
      <c r="L1695" s="316">
        <f t="shared" si="47"/>
        <v>1694</v>
      </c>
      <c r="V1695" s="316" t="str">
        <f t="shared" si="46"/>
        <v xml:space="preserve"> </v>
      </c>
      <c r="X1695" s="316" t="s">
        <v>965</v>
      </c>
    </row>
    <row r="1696" spans="1:24">
      <c r="A1696" s="320" t="s">
        <v>823</v>
      </c>
      <c r="B1696" s="320" t="s">
        <v>509</v>
      </c>
      <c r="C1696" s="320" t="s">
        <v>510</v>
      </c>
      <c r="D1696" s="320" t="s">
        <v>694</v>
      </c>
      <c r="E1696" s="320">
        <v>0.93700000000000006</v>
      </c>
      <c r="F1696" s="320" t="s">
        <v>1171</v>
      </c>
      <c r="G1696" s="320" t="s">
        <v>1208</v>
      </c>
      <c r="H1696" s="320" t="s">
        <v>497</v>
      </c>
      <c r="I1696" s="321">
        <v>3.5486117749999999</v>
      </c>
      <c r="J1696" s="320">
        <v>2009</v>
      </c>
      <c r="K1696" s="320" t="s">
        <v>1209</v>
      </c>
      <c r="L1696" s="316">
        <f t="shared" si="47"/>
        <v>1695</v>
      </c>
      <c r="V1696" s="316" t="str">
        <f t="shared" si="46"/>
        <v xml:space="preserve"> </v>
      </c>
      <c r="X1696" s="316" t="s">
        <v>965</v>
      </c>
    </row>
    <row r="1697" spans="1:24">
      <c r="A1697" s="320" t="s">
        <v>956</v>
      </c>
      <c r="B1697" s="320" t="s">
        <v>923</v>
      </c>
      <c r="C1697" s="320" t="s">
        <v>504</v>
      </c>
      <c r="D1697" s="320" t="s">
        <v>484</v>
      </c>
      <c r="E1697" s="320">
        <v>0.91200000000000003</v>
      </c>
      <c r="F1697" s="320" t="s">
        <v>1171</v>
      </c>
      <c r="G1697" s="320" t="s">
        <v>1208</v>
      </c>
      <c r="H1697" s="320" t="s">
        <v>497</v>
      </c>
      <c r="I1697" s="321">
        <v>3.560744921</v>
      </c>
      <c r="J1697" s="320">
        <v>2007</v>
      </c>
      <c r="K1697" s="320" t="s">
        <v>1210</v>
      </c>
      <c r="L1697" s="316">
        <f t="shared" si="47"/>
        <v>1696</v>
      </c>
      <c r="V1697" s="316" t="str">
        <f t="shared" si="46"/>
        <v xml:space="preserve"> </v>
      </c>
      <c r="X1697" s="316" t="s">
        <v>965</v>
      </c>
    </row>
    <row r="1698" spans="1:24">
      <c r="A1698" s="320" t="s">
        <v>927</v>
      </c>
      <c r="B1698" s="320" t="s">
        <v>923</v>
      </c>
      <c r="C1698" s="320" t="s">
        <v>504</v>
      </c>
      <c r="D1698" s="320" t="s">
        <v>518</v>
      </c>
      <c r="E1698" s="320">
        <v>0.91200000000000003</v>
      </c>
      <c r="F1698" s="320" t="s">
        <v>1171</v>
      </c>
      <c r="G1698" s="320" t="s">
        <v>1208</v>
      </c>
      <c r="H1698" s="320" t="s">
        <v>497</v>
      </c>
      <c r="I1698" s="321">
        <v>3.5645654819999999</v>
      </c>
      <c r="J1698" s="320">
        <v>2009</v>
      </c>
      <c r="K1698" s="320" t="s">
        <v>1210</v>
      </c>
      <c r="L1698" s="316">
        <f t="shared" si="47"/>
        <v>1697</v>
      </c>
      <c r="V1698" s="316" t="str">
        <f t="shared" si="46"/>
        <v xml:space="preserve"> </v>
      </c>
      <c r="X1698" s="316" t="s">
        <v>965</v>
      </c>
    </row>
    <row r="1699" spans="1:24">
      <c r="A1699" s="320" t="s">
        <v>1213</v>
      </c>
      <c r="B1699" s="320" t="s">
        <v>1212</v>
      </c>
      <c r="C1699" s="320" t="s">
        <v>504</v>
      </c>
      <c r="D1699" s="320" t="s">
        <v>484</v>
      </c>
      <c r="E1699" s="320">
        <v>0.69899999999999995</v>
      </c>
      <c r="F1699" s="320" t="s">
        <v>1171</v>
      </c>
      <c r="G1699" s="320" t="s">
        <v>1208</v>
      </c>
      <c r="H1699" s="320" t="s">
        <v>497</v>
      </c>
      <c r="I1699" s="321">
        <v>3.6164022569999998</v>
      </c>
      <c r="J1699" s="320">
        <v>2011</v>
      </c>
      <c r="K1699" s="320" t="s">
        <v>1209</v>
      </c>
      <c r="L1699" s="316">
        <f t="shared" si="47"/>
        <v>1698</v>
      </c>
      <c r="V1699" s="316" t="str">
        <f t="shared" si="46"/>
        <v xml:space="preserve"> </v>
      </c>
      <c r="X1699" s="316" t="s">
        <v>965</v>
      </c>
    </row>
    <row r="1700" spans="1:24">
      <c r="A1700" s="320" t="s">
        <v>989</v>
      </c>
      <c r="B1700" s="320" t="s">
        <v>923</v>
      </c>
      <c r="C1700" s="320" t="s">
        <v>504</v>
      </c>
      <c r="D1700" s="320" t="s">
        <v>518</v>
      </c>
      <c r="E1700" s="320">
        <v>0.91200000000000003</v>
      </c>
      <c r="F1700" s="320" t="s">
        <v>1171</v>
      </c>
      <c r="G1700" s="320" t="s">
        <v>1208</v>
      </c>
      <c r="H1700" s="320" t="s">
        <v>497</v>
      </c>
      <c r="I1700" s="321">
        <v>3.6248740499999998</v>
      </c>
      <c r="J1700" s="320">
        <v>2011</v>
      </c>
      <c r="K1700" s="320" t="s">
        <v>1210</v>
      </c>
      <c r="L1700" s="316">
        <f t="shared" si="47"/>
        <v>1699</v>
      </c>
      <c r="V1700" s="316" t="str">
        <f t="shared" si="46"/>
        <v xml:space="preserve"> </v>
      </c>
      <c r="X1700" s="316" t="s">
        <v>965</v>
      </c>
    </row>
    <row r="1701" spans="1:24">
      <c r="A1701" s="320" t="s">
        <v>843</v>
      </c>
      <c r="B1701" s="320" t="s">
        <v>833</v>
      </c>
      <c r="C1701" s="320" t="s">
        <v>589</v>
      </c>
      <c r="D1701" s="320" t="s">
        <v>484</v>
      </c>
      <c r="E1701" s="320">
        <v>0.88100000000000001</v>
      </c>
      <c r="F1701" s="320" t="s">
        <v>1171</v>
      </c>
      <c r="G1701" s="320" t="s">
        <v>1208</v>
      </c>
      <c r="H1701" s="320" t="s">
        <v>497</v>
      </c>
      <c r="I1701" s="321">
        <v>3.832239468</v>
      </c>
      <c r="J1701" s="320">
        <v>2010</v>
      </c>
      <c r="K1701" s="320" t="s">
        <v>1209</v>
      </c>
      <c r="L1701" s="316">
        <f t="shared" si="47"/>
        <v>1700</v>
      </c>
      <c r="V1701" s="316" t="str">
        <f t="shared" si="46"/>
        <v xml:space="preserve"> </v>
      </c>
      <c r="X1701" s="316" t="s">
        <v>965</v>
      </c>
    </row>
    <row r="1702" spans="1:24">
      <c r="A1702" s="320" t="s">
        <v>939</v>
      </c>
      <c r="B1702" s="320" t="s">
        <v>923</v>
      </c>
      <c r="C1702" s="320" t="s">
        <v>504</v>
      </c>
      <c r="D1702" s="320" t="s">
        <v>518</v>
      </c>
      <c r="E1702" s="320">
        <v>0.91200000000000003</v>
      </c>
      <c r="F1702" s="320" t="s">
        <v>1171</v>
      </c>
      <c r="G1702" s="320" t="s">
        <v>1208</v>
      </c>
      <c r="H1702" s="320" t="s">
        <v>497</v>
      </c>
      <c r="I1702" s="321">
        <v>4.0205882109999997</v>
      </c>
      <c r="J1702" s="320">
        <v>2008</v>
      </c>
      <c r="K1702" s="320" t="s">
        <v>1210</v>
      </c>
      <c r="L1702" s="316">
        <f t="shared" si="47"/>
        <v>1701</v>
      </c>
      <c r="V1702" s="316" t="str">
        <f t="shared" si="46"/>
        <v xml:space="preserve"> </v>
      </c>
      <c r="X1702" s="316" t="s">
        <v>965</v>
      </c>
    </row>
    <row r="1703" spans="1:24">
      <c r="A1703" s="320" t="s">
        <v>835</v>
      </c>
      <c r="B1703" s="320" t="s">
        <v>833</v>
      </c>
      <c r="C1703" s="320" t="s">
        <v>589</v>
      </c>
      <c r="D1703" s="320" t="s">
        <v>514</v>
      </c>
      <c r="E1703" s="320">
        <v>0.88100000000000001</v>
      </c>
      <c r="F1703" s="320" t="s">
        <v>1171</v>
      </c>
      <c r="G1703" s="320" t="s">
        <v>1208</v>
      </c>
      <c r="H1703" s="320" t="s">
        <v>497</v>
      </c>
      <c r="I1703" s="321">
        <v>4.1011687009999997</v>
      </c>
      <c r="J1703" s="320">
        <v>2005</v>
      </c>
      <c r="K1703" s="320" t="s">
        <v>1210</v>
      </c>
      <c r="L1703" s="316">
        <f t="shared" si="47"/>
        <v>1702</v>
      </c>
      <c r="V1703" s="316" t="str">
        <f t="shared" si="46"/>
        <v xml:space="preserve"> </v>
      </c>
      <c r="X1703" s="316" t="s">
        <v>965</v>
      </c>
    </row>
    <row r="1704" spans="1:24">
      <c r="A1704" s="320" t="s">
        <v>801</v>
      </c>
      <c r="B1704" s="320" t="s">
        <v>509</v>
      </c>
      <c r="C1704" s="320" t="s">
        <v>510</v>
      </c>
      <c r="D1704" s="320" t="s">
        <v>518</v>
      </c>
      <c r="E1704" s="320">
        <v>0.93700000000000006</v>
      </c>
      <c r="F1704" s="320" t="s">
        <v>1171</v>
      </c>
      <c r="G1704" s="320" t="s">
        <v>1208</v>
      </c>
      <c r="H1704" s="320" t="s">
        <v>497</v>
      </c>
      <c r="I1704" s="321">
        <v>4.3500781100000001</v>
      </c>
      <c r="J1704" s="320">
        <v>2009</v>
      </c>
      <c r="K1704" s="320" t="s">
        <v>1210</v>
      </c>
      <c r="L1704" s="316">
        <f t="shared" si="47"/>
        <v>1703</v>
      </c>
      <c r="V1704" s="316" t="str">
        <f t="shared" si="46"/>
        <v xml:space="preserve"> </v>
      </c>
      <c r="X1704" s="316" t="s">
        <v>965</v>
      </c>
    </row>
    <row r="1705" spans="1:24">
      <c r="A1705" s="320" t="s">
        <v>848</v>
      </c>
      <c r="B1705" s="320" t="s">
        <v>847</v>
      </c>
      <c r="C1705" s="320" t="s">
        <v>589</v>
      </c>
      <c r="D1705" s="320" t="s">
        <v>514</v>
      </c>
      <c r="E1705" s="320">
        <v>0.875</v>
      </c>
      <c r="F1705" s="320" t="s">
        <v>1171</v>
      </c>
      <c r="G1705" s="320" t="s">
        <v>1208</v>
      </c>
      <c r="H1705" s="320" t="s">
        <v>497</v>
      </c>
      <c r="I1705" s="321">
        <v>4.4907810499999998</v>
      </c>
      <c r="J1705" s="320">
        <v>2009</v>
      </c>
      <c r="K1705" s="320" t="s">
        <v>1209</v>
      </c>
      <c r="L1705" s="316">
        <f t="shared" si="47"/>
        <v>1704</v>
      </c>
      <c r="V1705" s="316" t="str">
        <f t="shared" si="46"/>
        <v xml:space="preserve"> </v>
      </c>
      <c r="X1705" s="316" t="s">
        <v>965</v>
      </c>
    </row>
    <row r="1706" spans="1:24">
      <c r="A1706" s="320" t="s">
        <v>1011</v>
      </c>
      <c r="B1706" s="320" t="s">
        <v>923</v>
      </c>
      <c r="C1706" s="320" t="s">
        <v>504</v>
      </c>
      <c r="D1706" s="320" t="s">
        <v>484</v>
      </c>
      <c r="E1706" s="320">
        <v>0.91200000000000003</v>
      </c>
      <c r="F1706" s="320" t="s">
        <v>1171</v>
      </c>
      <c r="G1706" s="320" t="s">
        <v>1208</v>
      </c>
      <c r="H1706" s="320" t="s">
        <v>497</v>
      </c>
      <c r="I1706" s="321">
        <v>4.4918622509999997</v>
      </c>
      <c r="J1706" s="320">
        <v>2008</v>
      </c>
      <c r="K1706" s="320" t="s">
        <v>1210</v>
      </c>
      <c r="L1706" s="316">
        <f t="shared" si="47"/>
        <v>1705</v>
      </c>
      <c r="V1706" s="316" t="str">
        <f t="shared" si="46"/>
        <v xml:space="preserve"> </v>
      </c>
      <c r="X1706" s="316" t="s">
        <v>965</v>
      </c>
    </row>
    <row r="1707" spans="1:24">
      <c r="A1707" s="320" t="s">
        <v>961</v>
      </c>
      <c r="B1707" s="320" t="s">
        <v>923</v>
      </c>
      <c r="C1707" s="320" t="s">
        <v>504</v>
      </c>
      <c r="D1707" s="320" t="s">
        <v>518</v>
      </c>
      <c r="E1707" s="320">
        <v>0.91200000000000003</v>
      </c>
      <c r="F1707" s="320" t="s">
        <v>1171</v>
      </c>
      <c r="G1707" s="320" t="s">
        <v>1208</v>
      </c>
      <c r="H1707" s="320" t="s">
        <v>497</v>
      </c>
      <c r="I1707" s="321">
        <v>4.5708691369999999</v>
      </c>
      <c r="J1707" s="320">
        <v>2008</v>
      </c>
      <c r="K1707" s="320" t="s">
        <v>1210</v>
      </c>
      <c r="L1707" s="316">
        <f t="shared" si="47"/>
        <v>1706</v>
      </c>
      <c r="V1707" s="316" t="str">
        <f t="shared" si="46"/>
        <v xml:space="preserve"> </v>
      </c>
      <c r="X1707" s="316" t="s">
        <v>965</v>
      </c>
    </row>
    <row r="1708" spans="1:24">
      <c r="A1708" s="320" t="s">
        <v>957</v>
      </c>
      <c r="B1708" s="320" t="s">
        <v>923</v>
      </c>
      <c r="C1708" s="320" t="s">
        <v>504</v>
      </c>
      <c r="D1708" s="320" t="s">
        <v>484</v>
      </c>
      <c r="E1708" s="320">
        <v>0.91200000000000003</v>
      </c>
      <c r="F1708" s="320" t="s">
        <v>1171</v>
      </c>
      <c r="G1708" s="320" t="s">
        <v>1208</v>
      </c>
      <c r="H1708" s="320" t="s">
        <v>497</v>
      </c>
      <c r="I1708" s="321">
        <v>4.6228227300000002</v>
      </c>
      <c r="J1708" s="320">
        <v>2008</v>
      </c>
      <c r="K1708" s="320" t="s">
        <v>1210</v>
      </c>
      <c r="L1708" s="316">
        <f t="shared" si="47"/>
        <v>1707</v>
      </c>
      <c r="V1708" s="316" t="str">
        <f t="shared" si="46"/>
        <v xml:space="preserve"> </v>
      </c>
      <c r="X1708" s="316" t="s">
        <v>965</v>
      </c>
    </row>
    <row r="1709" spans="1:24">
      <c r="A1709" s="320" t="s">
        <v>815</v>
      </c>
      <c r="B1709" s="320" t="s">
        <v>509</v>
      </c>
      <c r="C1709" s="320" t="s">
        <v>510</v>
      </c>
      <c r="D1709" s="320" t="s">
        <v>484</v>
      </c>
      <c r="E1709" s="320">
        <v>0.93700000000000006</v>
      </c>
      <c r="F1709" s="320" t="s">
        <v>1171</v>
      </c>
      <c r="G1709" s="320" t="s">
        <v>1208</v>
      </c>
      <c r="H1709" s="320" t="s">
        <v>497</v>
      </c>
      <c r="I1709" s="321">
        <v>4.728427817</v>
      </c>
      <c r="J1709" s="320">
        <v>2010</v>
      </c>
      <c r="K1709" s="320" t="s">
        <v>1209</v>
      </c>
      <c r="L1709" s="316">
        <f t="shared" si="47"/>
        <v>1708</v>
      </c>
      <c r="V1709" s="316" t="str">
        <f t="shared" si="46"/>
        <v xml:space="preserve"> </v>
      </c>
      <c r="X1709" s="316" t="s">
        <v>965</v>
      </c>
    </row>
    <row r="1710" spans="1:24">
      <c r="A1710" s="320" t="s">
        <v>770</v>
      </c>
      <c r="B1710" s="320" t="s">
        <v>767</v>
      </c>
      <c r="C1710" s="320" t="s">
        <v>589</v>
      </c>
      <c r="D1710" s="320" t="s">
        <v>514</v>
      </c>
      <c r="E1710" s="320">
        <v>0.92</v>
      </c>
      <c r="F1710" s="320" t="s">
        <v>1171</v>
      </c>
      <c r="G1710" s="320" t="s">
        <v>1208</v>
      </c>
      <c r="H1710" s="320" t="s">
        <v>497</v>
      </c>
      <c r="I1710" s="321">
        <v>4.8007209099999999</v>
      </c>
      <c r="J1710" s="320">
        <v>2010</v>
      </c>
      <c r="K1710" s="320" t="s">
        <v>1209</v>
      </c>
      <c r="L1710" s="316">
        <f t="shared" si="47"/>
        <v>1709</v>
      </c>
      <c r="V1710" s="316" t="str">
        <f t="shared" si="46"/>
        <v xml:space="preserve"> </v>
      </c>
      <c r="X1710" s="316" t="s">
        <v>965</v>
      </c>
    </row>
    <row r="1711" spans="1:24">
      <c r="A1711" s="320" t="s">
        <v>926</v>
      </c>
      <c r="B1711" s="320" t="s">
        <v>923</v>
      </c>
      <c r="C1711" s="320" t="s">
        <v>504</v>
      </c>
      <c r="D1711" s="320" t="s">
        <v>484</v>
      </c>
      <c r="E1711" s="320">
        <v>0.91200000000000003</v>
      </c>
      <c r="F1711" s="320" t="s">
        <v>1171</v>
      </c>
      <c r="G1711" s="320" t="s">
        <v>1208</v>
      </c>
      <c r="H1711" s="320" t="s">
        <v>497</v>
      </c>
      <c r="I1711" s="321">
        <v>4.8150959750000002</v>
      </c>
      <c r="J1711" s="320">
        <v>2010</v>
      </c>
      <c r="K1711" s="320" t="s">
        <v>1210</v>
      </c>
      <c r="L1711" s="316">
        <f t="shared" si="47"/>
        <v>1710</v>
      </c>
      <c r="V1711" s="316" t="str">
        <f t="shared" si="46"/>
        <v xml:space="preserve"> </v>
      </c>
      <c r="X1711" s="316" t="s">
        <v>965</v>
      </c>
    </row>
    <row r="1712" spans="1:24">
      <c r="A1712" s="320" t="s">
        <v>999</v>
      </c>
      <c r="B1712" s="320" t="s">
        <v>923</v>
      </c>
      <c r="C1712" s="320" t="s">
        <v>504</v>
      </c>
      <c r="D1712" s="320" t="s">
        <v>484</v>
      </c>
      <c r="E1712" s="320">
        <v>0.91200000000000003</v>
      </c>
      <c r="F1712" s="320" t="s">
        <v>1171</v>
      </c>
      <c r="G1712" s="320" t="s">
        <v>1208</v>
      </c>
      <c r="H1712" s="320" t="s">
        <v>497</v>
      </c>
      <c r="I1712" s="321">
        <v>4.8920441820000002</v>
      </c>
      <c r="J1712" s="320">
        <v>2008</v>
      </c>
      <c r="K1712" s="320" t="s">
        <v>1210</v>
      </c>
      <c r="L1712" s="316">
        <f t="shared" si="47"/>
        <v>1711</v>
      </c>
      <c r="V1712" s="316" t="str">
        <f t="shared" si="46"/>
        <v xml:space="preserve"> </v>
      </c>
      <c r="X1712" s="316" t="s">
        <v>965</v>
      </c>
    </row>
    <row r="1713" spans="1:24">
      <c r="A1713" s="320" t="s">
        <v>783</v>
      </c>
      <c r="B1713" s="320" t="s">
        <v>509</v>
      </c>
      <c r="C1713" s="320" t="s">
        <v>510</v>
      </c>
      <c r="D1713" s="320" t="s">
        <v>694</v>
      </c>
      <c r="E1713" s="320">
        <v>0.93700000000000006</v>
      </c>
      <c r="F1713" s="320" t="s">
        <v>1171</v>
      </c>
      <c r="G1713" s="320" t="s">
        <v>1208</v>
      </c>
      <c r="H1713" s="320" t="s">
        <v>497</v>
      </c>
      <c r="I1713" s="321">
        <v>5.043115674</v>
      </c>
      <c r="J1713" s="320">
        <v>2006</v>
      </c>
      <c r="K1713" s="320" t="s">
        <v>1210</v>
      </c>
      <c r="L1713" s="316">
        <f t="shared" si="47"/>
        <v>1712</v>
      </c>
      <c r="V1713" s="316" t="str">
        <f t="shared" si="46"/>
        <v xml:space="preserve"> </v>
      </c>
      <c r="X1713" s="316" t="s">
        <v>965</v>
      </c>
    </row>
    <row r="1714" spans="1:24">
      <c r="A1714" s="320" t="s">
        <v>968</v>
      </c>
      <c r="B1714" s="320" t="s">
        <v>923</v>
      </c>
      <c r="C1714" s="320" t="s">
        <v>504</v>
      </c>
      <c r="D1714" s="320" t="s">
        <v>484</v>
      </c>
      <c r="E1714" s="320">
        <v>0.91200000000000003</v>
      </c>
      <c r="F1714" s="320" t="s">
        <v>1171</v>
      </c>
      <c r="G1714" s="320" t="s">
        <v>1208</v>
      </c>
      <c r="H1714" s="320" t="s">
        <v>497</v>
      </c>
      <c r="I1714" s="321">
        <v>5.4266972109999996</v>
      </c>
      <c r="J1714" s="320">
        <v>2008</v>
      </c>
      <c r="K1714" s="320" t="s">
        <v>1210</v>
      </c>
      <c r="L1714" s="316">
        <f t="shared" si="47"/>
        <v>1713</v>
      </c>
      <c r="V1714" s="316" t="str">
        <f t="shared" si="46"/>
        <v xml:space="preserve"> </v>
      </c>
      <c r="X1714" s="316" t="s">
        <v>965</v>
      </c>
    </row>
    <row r="1715" spans="1:24">
      <c r="A1715" s="320" t="s">
        <v>914</v>
      </c>
      <c r="B1715" s="320" t="s">
        <v>915</v>
      </c>
      <c r="C1715" s="320" t="s">
        <v>589</v>
      </c>
      <c r="D1715" s="320" t="s">
        <v>514</v>
      </c>
      <c r="E1715" s="320">
        <v>0.92100000000000004</v>
      </c>
      <c r="F1715" s="320" t="s">
        <v>1171</v>
      </c>
      <c r="G1715" s="320" t="s">
        <v>1208</v>
      </c>
      <c r="H1715" s="320" t="s">
        <v>497</v>
      </c>
      <c r="I1715" s="321">
        <v>5.7139798470000001</v>
      </c>
      <c r="J1715" s="320">
        <v>2012</v>
      </c>
      <c r="K1715" s="320" t="s">
        <v>1209</v>
      </c>
      <c r="L1715" s="316">
        <f t="shared" si="47"/>
        <v>1714</v>
      </c>
      <c r="V1715" s="316" t="str">
        <f t="shared" si="46"/>
        <v xml:space="preserve"> </v>
      </c>
      <c r="X1715" s="316" t="s">
        <v>965</v>
      </c>
    </row>
    <row r="1716" spans="1:24">
      <c r="A1716" s="320" t="s">
        <v>812</v>
      </c>
      <c r="B1716" s="320" t="s">
        <v>509</v>
      </c>
      <c r="C1716" s="320" t="s">
        <v>510</v>
      </c>
      <c r="D1716" s="320" t="s">
        <v>491</v>
      </c>
      <c r="E1716" s="320">
        <v>0.93700000000000006</v>
      </c>
      <c r="F1716" s="320" t="s">
        <v>1171</v>
      </c>
      <c r="G1716" s="320" t="s">
        <v>1208</v>
      </c>
      <c r="H1716" s="320" t="s">
        <v>497</v>
      </c>
      <c r="I1716" s="321">
        <v>6.1693200490000004</v>
      </c>
      <c r="J1716" s="320">
        <v>2011</v>
      </c>
      <c r="K1716" s="320" t="s">
        <v>1209</v>
      </c>
      <c r="L1716" s="316">
        <f t="shared" si="47"/>
        <v>1715</v>
      </c>
      <c r="V1716" s="316" t="str">
        <f t="shared" si="46"/>
        <v xml:space="preserve"> </v>
      </c>
      <c r="X1716" s="316" t="s">
        <v>965</v>
      </c>
    </row>
    <row r="1717" spans="1:24">
      <c r="A1717" s="320" t="s">
        <v>820</v>
      </c>
      <c r="B1717" s="320" t="s">
        <v>509</v>
      </c>
      <c r="C1717" s="320" t="s">
        <v>510</v>
      </c>
      <c r="D1717" s="320" t="s">
        <v>694</v>
      </c>
      <c r="E1717" s="320">
        <v>0.93700000000000006</v>
      </c>
      <c r="F1717" s="320" t="s">
        <v>1171</v>
      </c>
      <c r="G1717" s="320" t="s">
        <v>1208</v>
      </c>
      <c r="H1717" s="320" t="s">
        <v>497</v>
      </c>
      <c r="I1717" s="321">
        <v>6.170803136</v>
      </c>
      <c r="J1717" s="320">
        <v>2006</v>
      </c>
      <c r="K1717" s="320" t="s">
        <v>1209</v>
      </c>
      <c r="L1717" s="316">
        <f t="shared" si="47"/>
        <v>1716</v>
      </c>
      <c r="V1717" s="316" t="str">
        <f t="shared" si="46"/>
        <v xml:space="preserve"> </v>
      </c>
      <c r="X1717" s="316" t="s">
        <v>965</v>
      </c>
    </row>
    <row r="1718" spans="1:24">
      <c r="A1718" s="320" t="s">
        <v>830</v>
      </c>
      <c r="B1718" s="320" t="s">
        <v>509</v>
      </c>
      <c r="C1718" s="320" t="s">
        <v>510</v>
      </c>
      <c r="D1718" s="320" t="s">
        <v>521</v>
      </c>
      <c r="E1718" s="320">
        <v>0.93700000000000006</v>
      </c>
      <c r="F1718" s="320" t="s">
        <v>1171</v>
      </c>
      <c r="G1718" s="320" t="s">
        <v>1208</v>
      </c>
      <c r="H1718" s="320" t="s">
        <v>497</v>
      </c>
      <c r="I1718" s="321">
        <v>6.1760926810000001</v>
      </c>
      <c r="J1718" s="320">
        <v>2008</v>
      </c>
      <c r="K1718" s="320" t="s">
        <v>1210</v>
      </c>
      <c r="L1718" s="316">
        <f t="shared" si="47"/>
        <v>1717</v>
      </c>
      <c r="V1718" s="316" t="str">
        <f t="shared" si="46"/>
        <v xml:space="preserve"> </v>
      </c>
      <c r="X1718" s="316" t="s">
        <v>965</v>
      </c>
    </row>
    <row r="1719" spans="1:24">
      <c r="A1719" s="320" t="s">
        <v>1007</v>
      </c>
      <c r="B1719" s="320" t="s">
        <v>923</v>
      </c>
      <c r="C1719" s="320" t="s">
        <v>504</v>
      </c>
      <c r="D1719" s="320" t="s">
        <v>484</v>
      </c>
      <c r="E1719" s="320">
        <v>0.91200000000000003</v>
      </c>
      <c r="F1719" s="320" t="s">
        <v>1171</v>
      </c>
      <c r="G1719" s="320" t="s">
        <v>1208</v>
      </c>
      <c r="H1719" s="320" t="s">
        <v>497</v>
      </c>
      <c r="I1719" s="321">
        <v>6.2179902829999998</v>
      </c>
      <c r="J1719" s="320">
        <v>2006</v>
      </c>
      <c r="K1719" s="320" t="s">
        <v>1210</v>
      </c>
      <c r="L1719" s="316">
        <f t="shared" si="47"/>
        <v>1718</v>
      </c>
      <c r="V1719" s="316" t="str">
        <f t="shared" si="46"/>
        <v xml:space="preserve"> </v>
      </c>
      <c r="X1719" s="316" t="s">
        <v>965</v>
      </c>
    </row>
    <row r="1720" spans="1:24">
      <c r="A1720" s="320" t="s">
        <v>782</v>
      </c>
      <c r="B1720" s="320" t="s">
        <v>509</v>
      </c>
      <c r="C1720" s="320" t="s">
        <v>510</v>
      </c>
      <c r="D1720" s="320" t="s">
        <v>484</v>
      </c>
      <c r="E1720" s="320">
        <v>0.93700000000000006</v>
      </c>
      <c r="F1720" s="320" t="s">
        <v>1171</v>
      </c>
      <c r="G1720" s="320" t="s">
        <v>1208</v>
      </c>
      <c r="H1720" s="320" t="s">
        <v>497</v>
      </c>
      <c r="I1720" s="321">
        <v>6.5556262219999999</v>
      </c>
      <c r="J1720" s="320">
        <v>2005</v>
      </c>
      <c r="K1720" s="320" t="s">
        <v>1209</v>
      </c>
      <c r="L1720" s="316">
        <f t="shared" si="47"/>
        <v>1719</v>
      </c>
      <c r="V1720" s="316" t="str">
        <f t="shared" si="46"/>
        <v xml:space="preserve"> </v>
      </c>
      <c r="X1720" s="316" t="s">
        <v>965</v>
      </c>
    </row>
    <row r="1721" spans="1:24">
      <c r="A1721" s="320" t="s">
        <v>816</v>
      </c>
      <c r="B1721" s="320" t="s">
        <v>509</v>
      </c>
      <c r="C1721" s="320" t="s">
        <v>510</v>
      </c>
      <c r="D1721" s="320" t="s">
        <v>484</v>
      </c>
      <c r="E1721" s="320">
        <v>0.93700000000000006</v>
      </c>
      <c r="F1721" s="320" t="s">
        <v>1171</v>
      </c>
      <c r="G1721" s="320" t="s">
        <v>1208</v>
      </c>
      <c r="H1721" s="320" t="s">
        <v>497</v>
      </c>
      <c r="I1721" s="321">
        <v>6.573862707</v>
      </c>
      <c r="J1721" s="320">
        <v>2008</v>
      </c>
      <c r="K1721" s="320" t="s">
        <v>1210</v>
      </c>
      <c r="L1721" s="316">
        <f t="shared" si="47"/>
        <v>1720</v>
      </c>
      <c r="V1721" s="316" t="str">
        <f t="shared" si="46"/>
        <v xml:space="preserve"> </v>
      </c>
      <c r="X1721" s="316" t="s">
        <v>965</v>
      </c>
    </row>
    <row r="1722" spans="1:24">
      <c r="A1722" s="320" t="s">
        <v>728</v>
      </c>
      <c r="B1722" s="320" t="s">
        <v>513</v>
      </c>
      <c r="C1722" s="320" t="s">
        <v>510</v>
      </c>
      <c r="D1722" s="320" t="s">
        <v>518</v>
      </c>
      <c r="E1722" s="320">
        <v>0.91100000000000003</v>
      </c>
      <c r="F1722" s="320" t="s">
        <v>1171</v>
      </c>
      <c r="G1722" s="320" t="s">
        <v>1208</v>
      </c>
      <c r="H1722" s="320" t="s">
        <v>497</v>
      </c>
      <c r="I1722" s="321">
        <v>6.680661153</v>
      </c>
      <c r="J1722" s="320">
        <v>2013</v>
      </c>
      <c r="K1722" s="320" t="s">
        <v>1210</v>
      </c>
      <c r="L1722" s="316">
        <f t="shared" si="47"/>
        <v>1721</v>
      </c>
      <c r="V1722" s="316" t="str">
        <f t="shared" si="46"/>
        <v xml:space="preserve"> </v>
      </c>
      <c r="X1722" s="316" t="s">
        <v>965</v>
      </c>
    </row>
    <row r="1723" spans="1:24">
      <c r="A1723" s="320" t="s">
        <v>995</v>
      </c>
      <c r="B1723" s="320" t="s">
        <v>923</v>
      </c>
      <c r="C1723" s="320" t="s">
        <v>504</v>
      </c>
      <c r="D1723" s="320" t="s">
        <v>484</v>
      </c>
      <c r="E1723" s="320">
        <v>0.91200000000000003</v>
      </c>
      <c r="F1723" s="320" t="s">
        <v>1171</v>
      </c>
      <c r="G1723" s="320" t="s">
        <v>1208</v>
      </c>
      <c r="H1723" s="320" t="s">
        <v>497</v>
      </c>
      <c r="I1723" s="321">
        <v>7.5883169510000004</v>
      </c>
      <c r="J1723" s="320">
        <v>2007</v>
      </c>
      <c r="K1723" s="320" t="s">
        <v>1210</v>
      </c>
      <c r="L1723" s="316">
        <f t="shared" si="47"/>
        <v>1722</v>
      </c>
      <c r="V1723" s="316" t="str">
        <f t="shared" ref="V1723:V1786" si="48">IF(H1723=$V$1,I1723," ")</f>
        <v xml:space="preserve"> </v>
      </c>
      <c r="X1723" s="316" t="s">
        <v>965</v>
      </c>
    </row>
    <row r="1724" spans="1:24">
      <c r="A1724" s="320" t="s">
        <v>792</v>
      </c>
      <c r="B1724" s="320" t="s">
        <v>509</v>
      </c>
      <c r="C1724" s="320" t="s">
        <v>510</v>
      </c>
      <c r="D1724" s="320" t="s">
        <v>518</v>
      </c>
      <c r="E1724" s="320">
        <v>0.93700000000000006</v>
      </c>
      <c r="F1724" s="320" t="s">
        <v>1171</v>
      </c>
      <c r="G1724" s="320" t="s">
        <v>1208</v>
      </c>
      <c r="H1724" s="320" t="s">
        <v>497</v>
      </c>
      <c r="I1724" s="321">
        <v>8.6858554720000001</v>
      </c>
      <c r="J1724" s="320">
        <v>2009</v>
      </c>
      <c r="K1724" s="320" t="s">
        <v>1209</v>
      </c>
      <c r="L1724" s="316">
        <f t="shared" si="47"/>
        <v>1723</v>
      </c>
      <c r="V1724" s="316" t="str">
        <f t="shared" si="48"/>
        <v xml:space="preserve"> </v>
      </c>
      <c r="X1724" s="316" t="s">
        <v>965</v>
      </c>
    </row>
    <row r="1725" spans="1:24">
      <c r="A1725" s="320" t="s">
        <v>993</v>
      </c>
      <c r="B1725" s="320" t="s">
        <v>923</v>
      </c>
      <c r="C1725" s="320" t="s">
        <v>504</v>
      </c>
      <c r="D1725" s="320" t="s">
        <v>484</v>
      </c>
      <c r="E1725" s="320">
        <v>0.91200000000000003</v>
      </c>
      <c r="F1725" s="320" t="s">
        <v>1171</v>
      </c>
      <c r="G1725" s="320" t="s">
        <v>1208</v>
      </c>
      <c r="H1725" s="320" t="s">
        <v>497</v>
      </c>
      <c r="I1725" s="321">
        <v>8.8235655719999997</v>
      </c>
      <c r="J1725" s="320">
        <v>2008</v>
      </c>
      <c r="K1725" s="320" t="s">
        <v>1210</v>
      </c>
      <c r="L1725" s="316">
        <f t="shared" si="47"/>
        <v>1724</v>
      </c>
      <c r="V1725" s="316" t="str">
        <f t="shared" si="48"/>
        <v xml:space="preserve"> </v>
      </c>
      <c r="X1725" s="316" t="s">
        <v>965</v>
      </c>
    </row>
    <row r="1726" spans="1:24">
      <c r="A1726" s="320" t="s">
        <v>799</v>
      </c>
      <c r="B1726" s="320" t="s">
        <v>509</v>
      </c>
      <c r="C1726" s="320" t="s">
        <v>510</v>
      </c>
      <c r="D1726" s="320" t="s">
        <v>694</v>
      </c>
      <c r="E1726" s="320">
        <v>0.93700000000000006</v>
      </c>
      <c r="F1726" s="320" t="s">
        <v>1171</v>
      </c>
      <c r="G1726" s="320" t="s">
        <v>1208</v>
      </c>
      <c r="H1726" s="320" t="s">
        <v>497</v>
      </c>
      <c r="I1726" s="321">
        <v>8.9414624469999993</v>
      </c>
      <c r="J1726" s="320">
        <v>2012</v>
      </c>
      <c r="K1726" s="320" t="s">
        <v>1210</v>
      </c>
      <c r="L1726" s="316">
        <f t="shared" si="47"/>
        <v>1725</v>
      </c>
      <c r="V1726" s="316" t="str">
        <f t="shared" si="48"/>
        <v xml:space="preserve"> </v>
      </c>
      <c r="X1726" s="316" t="s">
        <v>965</v>
      </c>
    </row>
    <row r="1727" spans="1:24">
      <c r="A1727" s="320" t="s">
        <v>798</v>
      </c>
      <c r="B1727" s="320" t="s">
        <v>509</v>
      </c>
      <c r="C1727" s="320" t="s">
        <v>510</v>
      </c>
      <c r="D1727" s="320" t="s">
        <v>518</v>
      </c>
      <c r="E1727" s="320">
        <v>0.93700000000000006</v>
      </c>
      <c r="F1727" s="320" t="s">
        <v>1171</v>
      </c>
      <c r="G1727" s="320" t="s">
        <v>1208</v>
      </c>
      <c r="H1727" s="320" t="s">
        <v>497</v>
      </c>
      <c r="I1727" s="321">
        <v>9.4958872309999993</v>
      </c>
      <c r="J1727" s="320">
        <v>2013</v>
      </c>
      <c r="K1727" s="320" t="s">
        <v>1210</v>
      </c>
      <c r="L1727" s="316">
        <f t="shared" si="47"/>
        <v>1726</v>
      </c>
      <c r="V1727" s="316" t="str">
        <f t="shared" si="48"/>
        <v xml:space="preserve"> </v>
      </c>
      <c r="X1727" s="316" t="s">
        <v>965</v>
      </c>
    </row>
    <row r="1728" spans="1:24">
      <c r="A1728" s="320" t="s">
        <v>805</v>
      </c>
      <c r="B1728" s="320" t="s">
        <v>509</v>
      </c>
      <c r="C1728" s="320" t="s">
        <v>510</v>
      </c>
      <c r="D1728" s="320" t="s">
        <v>484</v>
      </c>
      <c r="E1728" s="320">
        <v>0.93700000000000006</v>
      </c>
      <c r="F1728" s="320" t="s">
        <v>1171</v>
      </c>
      <c r="G1728" s="320" t="s">
        <v>1208</v>
      </c>
      <c r="H1728" s="320" t="s">
        <v>497</v>
      </c>
      <c r="I1728" s="321">
        <v>9.7162066960000004</v>
      </c>
      <c r="J1728" s="320">
        <v>2005</v>
      </c>
      <c r="K1728" s="320" t="s">
        <v>1210</v>
      </c>
      <c r="L1728" s="316">
        <f t="shared" si="47"/>
        <v>1727</v>
      </c>
      <c r="V1728" s="316" t="str">
        <f t="shared" si="48"/>
        <v xml:space="preserve"> </v>
      </c>
      <c r="X1728" s="316" t="s">
        <v>965</v>
      </c>
    </row>
    <row r="1729" spans="1:24">
      <c r="A1729" s="320" t="s">
        <v>726</v>
      </c>
      <c r="B1729" s="320" t="s">
        <v>513</v>
      </c>
      <c r="C1729" s="320" t="s">
        <v>510</v>
      </c>
      <c r="D1729" s="320" t="s">
        <v>518</v>
      </c>
      <c r="E1729" s="320">
        <v>0.91100000000000003</v>
      </c>
      <c r="F1729" s="320" t="s">
        <v>1171</v>
      </c>
      <c r="G1729" s="320" t="s">
        <v>1208</v>
      </c>
      <c r="H1729" s="320" t="s">
        <v>497</v>
      </c>
      <c r="I1729" s="321">
        <v>10.129989480000001</v>
      </c>
      <c r="J1729" s="320">
        <v>2009</v>
      </c>
      <c r="K1729" s="320" t="s">
        <v>1210</v>
      </c>
      <c r="L1729" s="316">
        <f t="shared" si="47"/>
        <v>1728</v>
      </c>
      <c r="V1729" s="316" t="str">
        <f t="shared" si="48"/>
        <v xml:space="preserve"> </v>
      </c>
      <c r="X1729" s="316" t="s">
        <v>965</v>
      </c>
    </row>
    <row r="1730" spans="1:24">
      <c r="A1730" s="320" t="s">
        <v>791</v>
      </c>
      <c r="B1730" s="320" t="s">
        <v>509</v>
      </c>
      <c r="C1730" s="320" t="s">
        <v>510</v>
      </c>
      <c r="D1730" s="320" t="s">
        <v>484</v>
      </c>
      <c r="E1730" s="320">
        <v>0.93700000000000006</v>
      </c>
      <c r="F1730" s="320" t="s">
        <v>1171</v>
      </c>
      <c r="G1730" s="320" t="s">
        <v>1208</v>
      </c>
      <c r="H1730" s="320" t="s">
        <v>497</v>
      </c>
      <c r="I1730" s="321">
        <v>11.654365909999999</v>
      </c>
      <c r="J1730" s="320">
        <v>2009</v>
      </c>
      <c r="K1730" s="320" t="s">
        <v>1210</v>
      </c>
      <c r="L1730" s="316">
        <f t="shared" si="47"/>
        <v>1729</v>
      </c>
      <c r="V1730" s="316" t="str">
        <f t="shared" si="48"/>
        <v xml:space="preserve"> </v>
      </c>
      <c r="X1730" s="316" t="s">
        <v>965</v>
      </c>
    </row>
    <row r="1731" spans="1:24">
      <c r="A1731" s="320" t="s">
        <v>780</v>
      </c>
      <c r="B1731" s="320" t="s">
        <v>509</v>
      </c>
      <c r="C1731" s="320" t="s">
        <v>510</v>
      </c>
      <c r="D1731" s="320" t="s">
        <v>484</v>
      </c>
      <c r="E1731" s="320">
        <v>0.93700000000000006</v>
      </c>
      <c r="F1731" s="320" t="s">
        <v>1171</v>
      </c>
      <c r="G1731" s="320" t="s">
        <v>1208</v>
      </c>
      <c r="H1731" s="320" t="s">
        <v>497</v>
      </c>
      <c r="I1731" s="321">
        <v>12.91194454</v>
      </c>
      <c r="J1731" s="320">
        <v>2012</v>
      </c>
      <c r="K1731" s="320" t="s">
        <v>1210</v>
      </c>
      <c r="L1731" s="316">
        <f t="shared" ref="L1731:L1794" si="49">1+L1730</f>
        <v>1730</v>
      </c>
      <c r="V1731" s="316" t="str">
        <f t="shared" si="48"/>
        <v xml:space="preserve"> </v>
      </c>
      <c r="X1731" s="316" t="s">
        <v>965</v>
      </c>
    </row>
    <row r="1732" spans="1:24">
      <c r="A1732" s="320" t="s">
        <v>814</v>
      </c>
      <c r="B1732" s="320" t="s">
        <v>509</v>
      </c>
      <c r="C1732" s="320" t="s">
        <v>510</v>
      </c>
      <c r="D1732" s="320" t="s">
        <v>484</v>
      </c>
      <c r="E1732" s="320">
        <v>0.93700000000000006</v>
      </c>
      <c r="F1732" s="320" t="s">
        <v>1171</v>
      </c>
      <c r="G1732" s="320" t="s">
        <v>1208</v>
      </c>
      <c r="H1732" s="320" t="s">
        <v>497</v>
      </c>
      <c r="I1732" s="321">
        <v>14.597719039999999</v>
      </c>
      <c r="J1732" s="320">
        <v>2005</v>
      </c>
      <c r="K1732" s="320" t="s">
        <v>1210</v>
      </c>
      <c r="L1732" s="316">
        <f t="shared" si="49"/>
        <v>1731</v>
      </c>
      <c r="V1732" s="316" t="str">
        <f t="shared" si="48"/>
        <v xml:space="preserve"> </v>
      </c>
      <c r="X1732" s="316" t="s">
        <v>965</v>
      </c>
    </row>
    <row r="1733" spans="1:24">
      <c r="A1733" s="320" t="s">
        <v>827</v>
      </c>
      <c r="B1733" s="320" t="s">
        <v>509</v>
      </c>
      <c r="C1733" s="320" t="s">
        <v>510</v>
      </c>
      <c r="D1733" s="320" t="s">
        <v>484</v>
      </c>
      <c r="E1733" s="320">
        <v>0.93700000000000006</v>
      </c>
      <c r="F1733" s="320" t="s">
        <v>1171</v>
      </c>
      <c r="G1733" s="320" t="s">
        <v>1208</v>
      </c>
      <c r="H1733" s="320" t="s">
        <v>497</v>
      </c>
      <c r="I1733" s="321">
        <v>15.96418974</v>
      </c>
      <c r="J1733" s="320">
        <v>2010</v>
      </c>
      <c r="K1733" s="320" t="s">
        <v>1209</v>
      </c>
      <c r="L1733" s="316">
        <f t="shared" si="49"/>
        <v>1732</v>
      </c>
      <c r="V1733" s="316" t="str">
        <f t="shared" si="48"/>
        <v xml:space="preserve"> </v>
      </c>
      <c r="X1733" s="316" t="s">
        <v>965</v>
      </c>
    </row>
    <row r="1734" spans="1:24">
      <c r="A1734" s="320" t="s">
        <v>932</v>
      </c>
      <c r="B1734" s="320" t="s">
        <v>923</v>
      </c>
      <c r="C1734" s="320" t="s">
        <v>504</v>
      </c>
      <c r="D1734" s="320" t="s">
        <v>518</v>
      </c>
      <c r="E1734" s="320">
        <v>0.91200000000000003</v>
      </c>
      <c r="F1734" s="320" t="s">
        <v>1171</v>
      </c>
      <c r="G1734" s="320" t="s">
        <v>1208</v>
      </c>
      <c r="H1734" s="320" t="s">
        <v>497</v>
      </c>
      <c r="I1734" s="321">
        <v>16.075034280000001</v>
      </c>
      <c r="J1734" s="320">
        <v>2008</v>
      </c>
      <c r="K1734" s="320" t="s">
        <v>1210</v>
      </c>
      <c r="L1734" s="316">
        <f t="shared" si="49"/>
        <v>1733</v>
      </c>
      <c r="V1734" s="316" t="str">
        <f t="shared" si="48"/>
        <v xml:space="preserve"> </v>
      </c>
      <c r="X1734" s="316" t="s">
        <v>965</v>
      </c>
    </row>
    <row r="1735" spans="1:24">
      <c r="A1735" s="320" t="s">
        <v>966</v>
      </c>
      <c r="B1735" s="320" t="s">
        <v>923</v>
      </c>
      <c r="C1735" s="320" t="s">
        <v>504</v>
      </c>
      <c r="D1735" s="320" t="s">
        <v>484</v>
      </c>
      <c r="E1735" s="320">
        <v>0.91200000000000003</v>
      </c>
      <c r="F1735" s="320" t="s">
        <v>1171</v>
      </c>
      <c r="G1735" s="320" t="s">
        <v>1208</v>
      </c>
      <c r="H1735" s="320" t="s">
        <v>497</v>
      </c>
      <c r="I1735" s="321">
        <v>16.784796490000002</v>
      </c>
      <c r="J1735" s="320">
        <v>2008</v>
      </c>
      <c r="K1735" s="320" t="s">
        <v>1210</v>
      </c>
      <c r="L1735" s="316">
        <f t="shared" si="49"/>
        <v>1734</v>
      </c>
      <c r="V1735" s="316" t="str">
        <f t="shared" si="48"/>
        <v xml:space="preserve"> </v>
      </c>
      <c r="X1735" s="316" t="s">
        <v>965</v>
      </c>
    </row>
    <row r="1736" spans="1:24">
      <c r="A1736" s="320" t="s">
        <v>1470</v>
      </c>
      <c r="B1736" s="320" t="s">
        <v>1014</v>
      </c>
      <c r="C1736" s="320" t="s">
        <v>579</v>
      </c>
      <c r="D1736" s="320" t="s">
        <v>514</v>
      </c>
      <c r="E1736" s="320">
        <v>0.93799999999999994</v>
      </c>
      <c r="F1736" s="320" t="s">
        <v>1171</v>
      </c>
      <c r="G1736" s="320" t="s">
        <v>1208</v>
      </c>
      <c r="H1736" s="320" t="s">
        <v>497</v>
      </c>
      <c r="I1736" s="321">
        <v>32.925775760000001</v>
      </c>
      <c r="J1736" s="320">
        <v>2010</v>
      </c>
      <c r="K1736" s="320" t="s">
        <v>1209</v>
      </c>
      <c r="L1736" s="316">
        <f t="shared" si="49"/>
        <v>1735</v>
      </c>
      <c r="V1736" s="316" t="str">
        <f t="shared" si="48"/>
        <v xml:space="preserve"> </v>
      </c>
      <c r="X1736" s="316" t="s">
        <v>965</v>
      </c>
    </row>
    <row r="1737" spans="1:24">
      <c r="A1737" s="320" t="s">
        <v>802</v>
      </c>
      <c r="B1737" s="320" t="s">
        <v>509</v>
      </c>
      <c r="C1737" s="320" t="s">
        <v>510</v>
      </c>
      <c r="D1737" s="320" t="s">
        <v>484</v>
      </c>
      <c r="E1737" s="320">
        <v>0.93700000000000006</v>
      </c>
      <c r="F1737" s="320" t="s">
        <v>1171</v>
      </c>
      <c r="G1737" s="320" t="s">
        <v>1208</v>
      </c>
      <c r="H1737" s="320" t="s">
        <v>497</v>
      </c>
      <c r="I1737" s="321">
        <v>40.220068269999999</v>
      </c>
      <c r="J1737" s="320">
        <v>2008</v>
      </c>
      <c r="K1737" s="320" t="s">
        <v>1210</v>
      </c>
      <c r="L1737" s="316">
        <f t="shared" si="49"/>
        <v>1736</v>
      </c>
      <c r="V1737" s="316" t="str">
        <f t="shared" si="48"/>
        <v xml:space="preserve"> </v>
      </c>
      <c r="X1737" s="316" t="s">
        <v>965</v>
      </c>
    </row>
    <row r="1738" spans="1:24">
      <c r="A1738" s="320" t="s">
        <v>931</v>
      </c>
      <c r="B1738" s="320" t="s">
        <v>923</v>
      </c>
      <c r="C1738" s="320" t="s">
        <v>504</v>
      </c>
      <c r="D1738" s="320" t="s">
        <v>484</v>
      </c>
      <c r="E1738" s="320">
        <v>0.91200000000000003</v>
      </c>
      <c r="F1738" s="320" t="s">
        <v>1171</v>
      </c>
      <c r="G1738" s="320" t="s">
        <v>1208</v>
      </c>
      <c r="H1738" s="320" t="s">
        <v>497</v>
      </c>
      <c r="I1738" s="321">
        <v>42.91519667</v>
      </c>
      <c r="J1738" s="320">
        <v>2010</v>
      </c>
      <c r="K1738" s="320" t="s">
        <v>1210</v>
      </c>
      <c r="L1738" s="316">
        <f t="shared" si="49"/>
        <v>1737</v>
      </c>
      <c r="V1738" s="316" t="str">
        <f t="shared" si="48"/>
        <v xml:space="preserve"> </v>
      </c>
      <c r="X1738" s="316" t="s">
        <v>965</v>
      </c>
    </row>
    <row r="1739" spans="1:24">
      <c r="A1739" s="320" t="s">
        <v>1471</v>
      </c>
      <c r="B1739" s="320" t="s">
        <v>1014</v>
      </c>
      <c r="C1739" s="320" t="s">
        <v>579</v>
      </c>
      <c r="D1739" s="320" t="s">
        <v>484</v>
      </c>
      <c r="E1739" s="320">
        <v>0.93799999999999994</v>
      </c>
      <c r="F1739" s="320" t="s">
        <v>1171</v>
      </c>
      <c r="G1739" s="320" t="s">
        <v>1208</v>
      </c>
      <c r="H1739" s="320" t="s">
        <v>497</v>
      </c>
      <c r="I1739" s="321">
        <v>49.980905559999997</v>
      </c>
      <c r="J1739" s="320">
        <v>2011</v>
      </c>
      <c r="K1739" s="320" t="s">
        <v>1209</v>
      </c>
      <c r="L1739" s="316">
        <f t="shared" si="49"/>
        <v>1738</v>
      </c>
      <c r="V1739" s="316" t="str">
        <f t="shared" si="48"/>
        <v xml:space="preserve"> </v>
      </c>
      <c r="X1739" s="316" t="s">
        <v>965</v>
      </c>
    </row>
    <row r="1740" spans="1:24">
      <c r="A1740" s="320" t="s">
        <v>564</v>
      </c>
      <c r="B1740" s="320" t="s">
        <v>559</v>
      </c>
      <c r="C1740" s="320" t="s">
        <v>495</v>
      </c>
      <c r="D1740" s="320" t="s">
        <v>484</v>
      </c>
      <c r="E1740" s="320">
        <v>0.46300000000000002</v>
      </c>
      <c r="F1740" s="320" t="s">
        <v>1033</v>
      </c>
      <c r="G1740" s="320" t="s">
        <v>1214</v>
      </c>
      <c r="H1740" s="320" t="s">
        <v>528</v>
      </c>
      <c r="I1740" s="321">
        <v>9.2909090999999999E-2</v>
      </c>
      <c r="J1740" s="320">
        <v>2008</v>
      </c>
      <c r="K1740" s="320" t="s">
        <v>1065</v>
      </c>
      <c r="L1740" s="316">
        <f t="shared" si="49"/>
        <v>1739</v>
      </c>
      <c r="V1740" s="316" t="str">
        <f t="shared" si="48"/>
        <v xml:space="preserve"> </v>
      </c>
      <c r="X1740" s="316" t="s">
        <v>965</v>
      </c>
    </row>
    <row r="1741" spans="1:24">
      <c r="A1741" s="320" t="s">
        <v>560</v>
      </c>
      <c r="B1741" s="320" t="s">
        <v>559</v>
      </c>
      <c r="C1741" s="320" t="s">
        <v>495</v>
      </c>
      <c r="D1741" s="320" t="s">
        <v>484</v>
      </c>
      <c r="E1741" s="320">
        <v>0.46300000000000002</v>
      </c>
      <c r="F1741" s="320" t="s">
        <v>1033</v>
      </c>
      <c r="G1741" s="320" t="s">
        <v>1214</v>
      </c>
      <c r="H1741" s="320" t="s">
        <v>528</v>
      </c>
      <c r="I1741" s="321">
        <v>0.10018323</v>
      </c>
      <c r="J1741" s="320">
        <v>2008</v>
      </c>
      <c r="K1741" s="320" t="s">
        <v>1065</v>
      </c>
      <c r="L1741" s="316">
        <f t="shared" si="49"/>
        <v>1740</v>
      </c>
      <c r="V1741" s="316" t="str">
        <f t="shared" si="48"/>
        <v xml:space="preserve"> </v>
      </c>
      <c r="X1741" s="316" t="s">
        <v>965</v>
      </c>
    </row>
    <row r="1742" spans="1:24">
      <c r="A1742" s="320" t="s">
        <v>558</v>
      </c>
      <c r="B1742" s="320" t="s">
        <v>559</v>
      </c>
      <c r="C1742" s="320" t="s">
        <v>495</v>
      </c>
      <c r="D1742" s="320" t="s">
        <v>484</v>
      </c>
      <c r="E1742" s="320">
        <v>0.46300000000000002</v>
      </c>
      <c r="F1742" s="320" t="s">
        <v>1033</v>
      </c>
      <c r="G1742" s="320" t="s">
        <v>1214</v>
      </c>
      <c r="H1742" s="320" t="s">
        <v>528</v>
      </c>
      <c r="I1742" s="321">
        <v>0.1095</v>
      </c>
      <c r="J1742" s="320">
        <v>2008</v>
      </c>
      <c r="K1742" s="320" t="s">
        <v>1065</v>
      </c>
      <c r="L1742" s="316">
        <f t="shared" si="49"/>
        <v>1741</v>
      </c>
      <c r="V1742" s="316" t="str">
        <f t="shared" si="48"/>
        <v xml:space="preserve"> </v>
      </c>
      <c r="X1742" s="316" t="s">
        <v>965</v>
      </c>
    </row>
    <row r="1743" spans="1:24">
      <c r="A1743" s="320" t="s">
        <v>1140</v>
      </c>
      <c r="B1743" s="320" t="s">
        <v>1070</v>
      </c>
      <c r="C1743" s="320" t="s">
        <v>495</v>
      </c>
      <c r="D1743" s="320" t="s">
        <v>521</v>
      </c>
      <c r="E1743" s="320">
        <v>0.374</v>
      </c>
      <c r="F1743" s="320" t="s">
        <v>1033</v>
      </c>
      <c r="G1743" s="320" t="s">
        <v>1214</v>
      </c>
      <c r="H1743" s="320" t="s">
        <v>528</v>
      </c>
      <c r="I1743" s="321">
        <v>0.115373636</v>
      </c>
      <c r="J1743" s="320">
        <v>2011</v>
      </c>
      <c r="K1743" s="320" t="s">
        <v>1215</v>
      </c>
      <c r="L1743" s="316">
        <f t="shared" si="49"/>
        <v>1742</v>
      </c>
      <c r="V1743" s="316" t="str">
        <f t="shared" si="48"/>
        <v xml:space="preserve"> </v>
      </c>
      <c r="X1743" s="316" t="s">
        <v>965</v>
      </c>
    </row>
    <row r="1744" spans="1:24">
      <c r="A1744" s="320" t="s">
        <v>561</v>
      </c>
      <c r="B1744" s="320" t="s">
        <v>559</v>
      </c>
      <c r="C1744" s="320" t="s">
        <v>495</v>
      </c>
      <c r="D1744" s="320" t="s">
        <v>484</v>
      </c>
      <c r="E1744" s="320">
        <v>0.46300000000000002</v>
      </c>
      <c r="F1744" s="320" t="s">
        <v>1033</v>
      </c>
      <c r="G1744" s="320" t="s">
        <v>1214</v>
      </c>
      <c r="H1744" s="320" t="s">
        <v>528</v>
      </c>
      <c r="I1744" s="321">
        <v>0.1204447</v>
      </c>
      <c r="J1744" s="320">
        <v>2008</v>
      </c>
      <c r="K1744" s="320" t="s">
        <v>1065</v>
      </c>
      <c r="L1744" s="316">
        <f t="shared" si="49"/>
        <v>1743</v>
      </c>
      <c r="V1744" s="316" t="str">
        <f t="shared" si="48"/>
        <v xml:space="preserve"> </v>
      </c>
      <c r="X1744" s="316" t="s">
        <v>965</v>
      </c>
    </row>
    <row r="1745" spans="1:24">
      <c r="A1745" s="320" t="s">
        <v>1069</v>
      </c>
      <c r="B1745" s="320" t="s">
        <v>1070</v>
      </c>
      <c r="C1745" s="320" t="s">
        <v>495</v>
      </c>
      <c r="D1745" s="320" t="s">
        <v>518</v>
      </c>
      <c r="E1745" s="320">
        <v>0.374</v>
      </c>
      <c r="F1745" s="320" t="s">
        <v>1033</v>
      </c>
      <c r="G1745" s="320" t="s">
        <v>1214</v>
      </c>
      <c r="H1745" s="320" t="s">
        <v>528</v>
      </c>
      <c r="I1745" s="321">
        <v>0.13505</v>
      </c>
      <c r="J1745" s="320">
        <v>2011</v>
      </c>
      <c r="K1745" s="320" t="s">
        <v>1216</v>
      </c>
      <c r="L1745" s="316">
        <f t="shared" si="49"/>
        <v>1744</v>
      </c>
      <c r="V1745" s="316" t="str">
        <f t="shared" si="48"/>
        <v xml:space="preserve"> </v>
      </c>
      <c r="X1745" s="316" t="s">
        <v>965</v>
      </c>
    </row>
    <row r="1746" spans="1:24">
      <c r="A1746" s="320" t="s">
        <v>540</v>
      </c>
      <c r="B1746" s="320" t="s">
        <v>541</v>
      </c>
      <c r="C1746" s="320" t="s">
        <v>542</v>
      </c>
      <c r="D1746" s="320" t="s">
        <v>514</v>
      </c>
      <c r="E1746" s="320">
        <v>0.39600000000000002</v>
      </c>
      <c r="F1746" s="320" t="s">
        <v>1033</v>
      </c>
      <c r="G1746" s="320" t="s">
        <v>1214</v>
      </c>
      <c r="H1746" s="320" t="s">
        <v>528</v>
      </c>
      <c r="I1746" s="321">
        <v>0.14599999999999999</v>
      </c>
      <c r="J1746" s="320">
        <v>2009</v>
      </c>
      <c r="K1746" s="320" t="s">
        <v>1095</v>
      </c>
      <c r="L1746" s="316">
        <f t="shared" si="49"/>
        <v>1745</v>
      </c>
      <c r="V1746" s="316" t="str">
        <f t="shared" si="48"/>
        <v xml:space="preserve"> </v>
      </c>
      <c r="X1746" s="316" t="s">
        <v>965</v>
      </c>
    </row>
    <row r="1747" spans="1:24">
      <c r="A1747" s="320" t="s">
        <v>549</v>
      </c>
      <c r="B1747" s="320" t="s">
        <v>541</v>
      </c>
      <c r="C1747" s="320" t="s">
        <v>542</v>
      </c>
      <c r="D1747" s="320" t="s">
        <v>514</v>
      </c>
      <c r="E1747" s="320">
        <v>0.39600000000000002</v>
      </c>
      <c r="F1747" s="320" t="s">
        <v>1033</v>
      </c>
      <c r="G1747" s="320" t="s">
        <v>1214</v>
      </c>
      <c r="H1747" s="320" t="s">
        <v>528</v>
      </c>
      <c r="I1747" s="321">
        <v>0.16425000000000001</v>
      </c>
      <c r="J1747" s="320">
        <v>2008</v>
      </c>
      <c r="K1747" s="320" t="s">
        <v>1217</v>
      </c>
      <c r="L1747" s="316">
        <f t="shared" si="49"/>
        <v>1746</v>
      </c>
      <c r="V1747" s="316" t="str">
        <f t="shared" si="48"/>
        <v xml:space="preserve"> </v>
      </c>
      <c r="X1747" s="316" t="s">
        <v>965</v>
      </c>
    </row>
    <row r="1748" spans="1:24">
      <c r="A1748" s="320" t="s">
        <v>684</v>
      </c>
      <c r="B1748" s="320" t="s">
        <v>685</v>
      </c>
      <c r="C1748" s="320" t="s">
        <v>495</v>
      </c>
      <c r="D1748" s="320" t="s">
        <v>491</v>
      </c>
      <c r="E1748" s="320">
        <v>0.51500000000000001</v>
      </c>
      <c r="F1748" s="320" t="s">
        <v>1033</v>
      </c>
      <c r="G1748" s="320" t="s">
        <v>1214</v>
      </c>
      <c r="H1748" s="320" t="s">
        <v>528</v>
      </c>
      <c r="I1748" s="321">
        <v>0.1825</v>
      </c>
      <c r="J1748" s="320">
        <v>2010</v>
      </c>
      <c r="K1748" s="320" t="s">
        <v>1063</v>
      </c>
      <c r="L1748" s="316">
        <f t="shared" si="49"/>
        <v>1747</v>
      </c>
      <c r="V1748" s="316" t="str">
        <f t="shared" si="48"/>
        <v xml:space="preserve"> </v>
      </c>
      <c r="X1748" s="316" t="s">
        <v>965</v>
      </c>
    </row>
    <row r="1749" spans="1:24">
      <c r="A1749" s="320" t="s">
        <v>562</v>
      </c>
      <c r="B1749" s="320" t="s">
        <v>559</v>
      </c>
      <c r="C1749" s="320" t="s">
        <v>495</v>
      </c>
      <c r="D1749" s="320" t="s">
        <v>484</v>
      </c>
      <c r="E1749" s="320">
        <v>0.46300000000000002</v>
      </c>
      <c r="F1749" s="320" t="s">
        <v>1033</v>
      </c>
      <c r="G1749" s="320" t="s">
        <v>1214</v>
      </c>
      <c r="H1749" s="320" t="s">
        <v>528</v>
      </c>
      <c r="I1749" s="321">
        <v>0.1825</v>
      </c>
      <c r="J1749" s="320">
        <v>2010</v>
      </c>
      <c r="K1749" s="320" t="s">
        <v>1063</v>
      </c>
      <c r="L1749" s="316">
        <f t="shared" si="49"/>
        <v>1748</v>
      </c>
      <c r="V1749" s="316" t="str">
        <f t="shared" si="48"/>
        <v xml:space="preserve"> </v>
      </c>
      <c r="X1749" s="316" t="s">
        <v>965</v>
      </c>
    </row>
    <row r="1750" spans="1:24">
      <c r="A1750" s="320" t="s">
        <v>1057</v>
      </c>
      <c r="B1750" s="320" t="s">
        <v>1058</v>
      </c>
      <c r="C1750" s="320" t="s">
        <v>542</v>
      </c>
      <c r="D1750" s="320" t="s">
        <v>491</v>
      </c>
      <c r="E1750" s="320">
        <v>0.42899999999999999</v>
      </c>
      <c r="F1750" s="320" t="s">
        <v>1033</v>
      </c>
      <c r="G1750" s="320" t="s">
        <v>1214</v>
      </c>
      <c r="H1750" s="320" t="s">
        <v>528</v>
      </c>
      <c r="I1750" s="321">
        <v>0.1825</v>
      </c>
      <c r="J1750" s="320">
        <v>2013</v>
      </c>
      <c r="K1750" s="320" t="s">
        <v>1059</v>
      </c>
      <c r="L1750" s="316">
        <f t="shared" si="49"/>
        <v>1749</v>
      </c>
      <c r="V1750" s="316" t="str">
        <f t="shared" si="48"/>
        <v xml:space="preserve"> </v>
      </c>
      <c r="X1750" s="316" t="s">
        <v>965</v>
      </c>
    </row>
    <row r="1751" spans="1:24">
      <c r="A1751" s="320" t="s">
        <v>656</v>
      </c>
      <c r="B1751" s="320" t="s">
        <v>657</v>
      </c>
      <c r="C1751" s="320" t="s">
        <v>542</v>
      </c>
      <c r="D1751" s="320" t="s">
        <v>521</v>
      </c>
      <c r="E1751" s="320">
        <v>0.63400000000000001</v>
      </c>
      <c r="F1751" s="320" t="s">
        <v>1033</v>
      </c>
      <c r="G1751" s="320" t="s">
        <v>1214</v>
      </c>
      <c r="H1751" s="320" t="s">
        <v>528</v>
      </c>
      <c r="I1751" s="321">
        <v>0.18567135300000001</v>
      </c>
      <c r="J1751" s="320">
        <v>2010</v>
      </c>
      <c r="K1751" s="320" t="s">
        <v>1134</v>
      </c>
      <c r="L1751" s="316">
        <f t="shared" si="49"/>
        <v>1750</v>
      </c>
      <c r="V1751" s="316" t="str">
        <f t="shared" si="48"/>
        <v xml:space="preserve"> </v>
      </c>
      <c r="X1751" s="316" t="s">
        <v>965</v>
      </c>
    </row>
    <row r="1752" spans="1:24">
      <c r="A1752" s="320" t="s">
        <v>669</v>
      </c>
      <c r="B1752" s="320" t="s">
        <v>670</v>
      </c>
      <c r="C1752" s="320" t="s">
        <v>525</v>
      </c>
      <c r="D1752" s="320" t="s">
        <v>518</v>
      </c>
      <c r="E1752" s="320">
        <v>0.622</v>
      </c>
      <c r="F1752" s="320" t="s">
        <v>1033</v>
      </c>
      <c r="G1752" s="320" t="s">
        <v>1214</v>
      </c>
      <c r="H1752" s="320" t="s">
        <v>528</v>
      </c>
      <c r="I1752" s="321">
        <v>0.19800000000000001</v>
      </c>
      <c r="J1752" s="320">
        <v>2010</v>
      </c>
      <c r="K1752" s="320" t="s">
        <v>1218</v>
      </c>
      <c r="L1752" s="316">
        <f t="shared" si="49"/>
        <v>1751</v>
      </c>
      <c r="V1752" s="316" t="str">
        <f t="shared" si="48"/>
        <v xml:space="preserve"> </v>
      </c>
      <c r="X1752" s="316" t="s">
        <v>965</v>
      </c>
    </row>
    <row r="1753" spans="1:24">
      <c r="A1753" s="320" t="s">
        <v>653</v>
      </c>
      <c r="B1753" s="320" t="s">
        <v>494</v>
      </c>
      <c r="C1753" s="320" t="s">
        <v>495</v>
      </c>
      <c r="D1753" s="320" t="s">
        <v>484</v>
      </c>
      <c r="E1753" s="320">
        <v>0.51500000000000001</v>
      </c>
      <c r="F1753" s="320" t="s">
        <v>1033</v>
      </c>
      <c r="G1753" s="320" t="s">
        <v>1214</v>
      </c>
      <c r="H1753" s="320" t="s">
        <v>528</v>
      </c>
      <c r="I1753" s="321">
        <v>0.19998838399999999</v>
      </c>
      <c r="J1753" s="320">
        <v>2006</v>
      </c>
      <c r="K1753" s="320" t="s">
        <v>1075</v>
      </c>
      <c r="L1753" s="316">
        <f t="shared" si="49"/>
        <v>1752</v>
      </c>
      <c r="V1753" s="316" t="str">
        <f t="shared" si="48"/>
        <v xml:space="preserve"> </v>
      </c>
      <c r="X1753" s="316" t="s">
        <v>965</v>
      </c>
    </row>
    <row r="1754" spans="1:24">
      <c r="A1754" s="320" t="s">
        <v>547</v>
      </c>
      <c r="B1754" s="320" t="s">
        <v>541</v>
      </c>
      <c r="C1754" s="320" t="s">
        <v>542</v>
      </c>
      <c r="D1754" s="320" t="s">
        <v>514</v>
      </c>
      <c r="E1754" s="320">
        <v>0.39600000000000002</v>
      </c>
      <c r="F1754" s="320" t="s">
        <v>1033</v>
      </c>
      <c r="G1754" s="320" t="s">
        <v>1214</v>
      </c>
      <c r="H1754" s="320" t="s">
        <v>528</v>
      </c>
      <c r="I1754" s="321">
        <v>0.20075000000000001</v>
      </c>
      <c r="J1754" s="320">
        <v>2012</v>
      </c>
      <c r="K1754" s="320" t="s">
        <v>1039</v>
      </c>
      <c r="L1754" s="316">
        <f t="shared" si="49"/>
        <v>1753</v>
      </c>
      <c r="V1754" s="316" t="str">
        <f t="shared" si="48"/>
        <v xml:space="preserve"> </v>
      </c>
      <c r="X1754" s="316" t="s">
        <v>965</v>
      </c>
    </row>
    <row r="1755" spans="1:24">
      <c r="A1755" s="320" t="s">
        <v>649</v>
      </c>
      <c r="B1755" s="320" t="s">
        <v>650</v>
      </c>
      <c r="C1755" s="320" t="s">
        <v>579</v>
      </c>
      <c r="D1755" s="320" t="s">
        <v>491</v>
      </c>
      <c r="E1755" s="320">
        <v>0.65400000000000003</v>
      </c>
      <c r="F1755" s="320" t="s">
        <v>1033</v>
      </c>
      <c r="G1755" s="320" t="s">
        <v>1214</v>
      </c>
      <c r="H1755" s="320" t="s">
        <v>528</v>
      </c>
      <c r="I1755" s="321">
        <v>0.205942194</v>
      </c>
      <c r="J1755" s="320"/>
      <c r="K1755" s="320" t="s">
        <v>1049</v>
      </c>
      <c r="L1755" s="316">
        <f t="shared" si="49"/>
        <v>1754</v>
      </c>
      <c r="V1755" s="316" t="str">
        <f t="shared" si="48"/>
        <v xml:space="preserve"> </v>
      </c>
      <c r="X1755" s="316" t="s">
        <v>965</v>
      </c>
    </row>
    <row r="1756" spans="1:24">
      <c r="A1756" s="320" t="s">
        <v>1019</v>
      </c>
      <c r="B1756" s="320" t="s">
        <v>1020</v>
      </c>
      <c r="C1756" s="320" t="s">
        <v>853</v>
      </c>
      <c r="D1756" s="320" t="s">
        <v>496</v>
      </c>
      <c r="E1756" s="320">
        <v>0.66200000000000003</v>
      </c>
      <c r="F1756" s="320" t="s">
        <v>1033</v>
      </c>
      <c r="G1756" s="320" t="s">
        <v>1214</v>
      </c>
      <c r="H1756" s="320" t="s">
        <v>528</v>
      </c>
      <c r="I1756" s="321">
        <v>0.20826097700000001</v>
      </c>
      <c r="J1756" s="320">
        <v>2005</v>
      </c>
      <c r="K1756" s="320" t="s">
        <v>1093</v>
      </c>
      <c r="L1756" s="316">
        <f t="shared" si="49"/>
        <v>1755</v>
      </c>
      <c r="V1756" s="316" t="str">
        <f t="shared" si="48"/>
        <v xml:space="preserve"> </v>
      </c>
      <c r="X1756" s="316" t="s">
        <v>965</v>
      </c>
    </row>
    <row r="1757" spans="1:24">
      <c r="A1757" s="320" t="s">
        <v>663</v>
      </c>
      <c r="B1757" s="320" t="s">
        <v>659</v>
      </c>
      <c r="C1757" s="320" t="s">
        <v>579</v>
      </c>
      <c r="D1757" s="320" t="s">
        <v>491</v>
      </c>
      <c r="E1757" s="320">
        <v>0.629</v>
      </c>
      <c r="F1757" s="320" t="s">
        <v>1033</v>
      </c>
      <c r="G1757" s="320" t="s">
        <v>1214</v>
      </c>
      <c r="H1757" s="320" t="s">
        <v>528</v>
      </c>
      <c r="I1757" s="321">
        <v>0.209271973</v>
      </c>
      <c r="J1757" s="320">
        <v>2012</v>
      </c>
      <c r="K1757" s="320" t="s">
        <v>1088</v>
      </c>
      <c r="L1757" s="316">
        <f t="shared" si="49"/>
        <v>1756</v>
      </c>
      <c r="V1757" s="316" t="str">
        <f t="shared" si="48"/>
        <v xml:space="preserve"> </v>
      </c>
      <c r="X1757" s="316" t="s">
        <v>965</v>
      </c>
    </row>
    <row r="1758" spans="1:24">
      <c r="A1758" s="320" t="s">
        <v>608</v>
      </c>
      <c r="B1758" s="320" t="s">
        <v>607</v>
      </c>
      <c r="C1758" s="320" t="s">
        <v>542</v>
      </c>
      <c r="D1758" s="320" t="s">
        <v>491</v>
      </c>
      <c r="E1758" s="320">
        <v>0.55800000000000005</v>
      </c>
      <c r="F1758" s="320" t="s">
        <v>1033</v>
      </c>
      <c r="G1758" s="320" t="s">
        <v>1214</v>
      </c>
      <c r="H1758" s="320" t="s">
        <v>528</v>
      </c>
      <c r="I1758" s="321">
        <v>0.219</v>
      </c>
      <c r="J1758" s="320">
        <v>2008</v>
      </c>
      <c r="K1758" s="320" t="s">
        <v>1219</v>
      </c>
      <c r="L1758" s="316">
        <f t="shared" si="49"/>
        <v>1757</v>
      </c>
      <c r="V1758" s="316" t="str">
        <f t="shared" si="48"/>
        <v xml:space="preserve"> </v>
      </c>
      <c r="X1758" s="316" t="s">
        <v>965</v>
      </c>
    </row>
    <row r="1759" spans="1:24">
      <c r="A1759" s="320" t="s">
        <v>493</v>
      </c>
      <c r="B1759" s="320" t="s">
        <v>494</v>
      </c>
      <c r="C1759" s="320" t="s">
        <v>495</v>
      </c>
      <c r="D1759" s="320" t="s">
        <v>496</v>
      </c>
      <c r="E1759" s="320">
        <v>0.51500000000000001</v>
      </c>
      <c r="F1759" s="320" t="s">
        <v>1033</v>
      </c>
      <c r="G1759" s="320" t="s">
        <v>1214</v>
      </c>
      <c r="H1759" s="320" t="s">
        <v>528</v>
      </c>
      <c r="I1759" s="321">
        <v>0.223745</v>
      </c>
      <c r="J1759" s="320">
        <v>2004</v>
      </c>
      <c r="K1759" s="320" t="s">
        <v>1220</v>
      </c>
      <c r="L1759" s="316">
        <f t="shared" si="49"/>
        <v>1758</v>
      </c>
      <c r="V1759" s="316" t="str">
        <f t="shared" si="48"/>
        <v xml:space="preserve"> </v>
      </c>
      <c r="X1759" s="316" t="s">
        <v>965</v>
      </c>
    </row>
    <row r="1760" spans="1:24">
      <c r="A1760" s="320" t="s">
        <v>500</v>
      </c>
      <c r="B1760" s="320" t="s">
        <v>482</v>
      </c>
      <c r="C1760" s="320" t="s">
        <v>483</v>
      </c>
      <c r="D1760" s="320" t="s">
        <v>484</v>
      </c>
      <c r="E1760" s="320">
        <v>0.73</v>
      </c>
      <c r="F1760" s="320" t="s">
        <v>1033</v>
      </c>
      <c r="G1760" s="320" t="s">
        <v>1214</v>
      </c>
      <c r="H1760" s="320" t="s">
        <v>528</v>
      </c>
      <c r="I1760" s="321">
        <v>0.225056072</v>
      </c>
      <c r="J1760" s="320">
        <v>2007</v>
      </c>
      <c r="K1760" s="320" t="s">
        <v>1221</v>
      </c>
      <c r="L1760" s="316">
        <f t="shared" si="49"/>
        <v>1759</v>
      </c>
      <c r="V1760" s="316" t="str">
        <f t="shared" si="48"/>
        <v xml:space="preserve"> </v>
      </c>
      <c r="X1760" s="316" t="s">
        <v>965</v>
      </c>
    </row>
    <row r="1761" spans="1:24">
      <c r="A1761" s="320" t="s">
        <v>574</v>
      </c>
      <c r="B1761" s="320" t="s">
        <v>575</v>
      </c>
      <c r="C1761" s="320" t="s">
        <v>483</v>
      </c>
      <c r="D1761" s="320" t="s">
        <v>491</v>
      </c>
      <c r="E1761" s="320">
        <v>0.45600000000000002</v>
      </c>
      <c r="F1761" s="320" t="s">
        <v>1033</v>
      </c>
      <c r="G1761" s="320" t="s">
        <v>1214</v>
      </c>
      <c r="H1761" s="320" t="s">
        <v>528</v>
      </c>
      <c r="I1761" s="321">
        <v>0.225330375</v>
      </c>
      <c r="J1761" s="320">
        <v>2010</v>
      </c>
      <c r="K1761" s="320" t="s">
        <v>1038</v>
      </c>
      <c r="L1761" s="316">
        <f t="shared" si="49"/>
        <v>1760</v>
      </c>
      <c r="V1761" s="316" t="str">
        <f t="shared" si="48"/>
        <v xml:space="preserve"> </v>
      </c>
      <c r="X1761" s="316" t="s">
        <v>965</v>
      </c>
    </row>
    <row r="1762" spans="1:24">
      <c r="A1762" s="320" t="s">
        <v>1030</v>
      </c>
      <c r="B1762" s="320" t="s">
        <v>1029</v>
      </c>
      <c r="C1762" s="320" t="s">
        <v>853</v>
      </c>
      <c r="D1762" s="320" t="s">
        <v>521</v>
      </c>
      <c r="E1762" s="320">
        <v>0.71299999999999997</v>
      </c>
      <c r="F1762" s="320" t="s">
        <v>1033</v>
      </c>
      <c r="G1762" s="320" t="s">
        <v>1214</v>
      </c>
      <c r="H1762" s="320" t="s">
        <v>528</v>
      </c>
      <c r="I1762" s="321">
        <v>0.2263</v>
      </c>
      <c r="J1762" s="320">
        <v>2008</v>
      </c>
      <c r="K1762" s="320" t="s">
        <v>1222</v>
      </c>
      <c r="L1762" s="316">
        <f t="shared" si="49"/>
        <v>1761</v>
      </c>
      <c r="V1762" s="316" t="str">
        <f t="shared" si="48"/>
        <v xml:space="preserve"> </v>
      </c>
      <c r="X1762" s="316" t="s">
        <v>965</v>
      </c>
    </row>
    <row r="1763" spans="1:24">
      <c r="A1763" s="320" t="s">
        <v>1156</v>
      </c>
      <c r="B1763" s="320" t="s">
        <v>1157</v>
      </c>
      <c r="C1763" s="320" t="s">
        <v>495</v>
      </c>
      <c r="D1763" s="320" t="s">
        <v>514</v>
      </c>
      <c r="E1763" s="320">
        <v>0.53800000000000003</v>
      </c>
      <c r="F1763" s="320" t="s">
        <v>1033</v>
      </c>
      <c r="G1763" s="320" t="s">
        <v>1214</v>
      </c>
      <c r="H1763" s="320" t="s">
        <v>528</v>
      </c>
      <c r="I1763" s="321">
        <v>0.22812499999999999</v>
      </c>
      <c r="J1763" s="320">
        <v>2013</v>
      </c>
      <c r="K1763" s="320" t="s">
        <v>1223</v>
      </c>
      <c r="L1763" s="316">
        <f t="shared" si="49"/>
        <v>1762</v>
      </c>
      <c r="V1763" s="316" t="str">
        <f t="shared" si="48"/>
        <v xml:space="preserve"> </v>
      </c>
      <c r="X1763" s="316" t="s">
        <v>965</v>
      </c>
    </row>
    <row r="1764" spans="1:24">
      <c r="A1764" s="320" t="s">
        <v>660</v>
      </c>
      <c r="B1764" s="320" t="s">
        <v>659</v>
      </c>
      <c r="C1764" s="320" t="s">
        <v>579</v>
      </c>
      <c r="D1764" s="320" t="s">
        <v>491</v>
      </c>
      <c r="E1764" s="320">
        <v>0.629</v>
      </c>
      <c r="F1764" s="320" t="s">
        <v>1033</v>
      </c>
      <c r="G1764" s="320" t="s">
        <v>1214</v>
      </c>
      <c r="H1764" s="320" t="s">
        <v>528</v>
      </c>
      <c r="I1764" s="321">
        <v>0.22844136700000001</v>
      </c>
      <c r="J1764" s="320">
        <v>2007</v>
      </c>
      <c r="K1764" s="320" t="s">
        <v>1085</v>
      </c>
      <c r="L1764" s="316">
        <f t="shared" si="49"/>
        <v>1763</v>
      </c>
      <c r="V1764" s="316" t="str">
        <f t="shared" si="48"/>
        <v xml:space="preserve"> </v>
      </c>
      <c r="X1764" s="316" t="s">
        <v>965</v>
      </c>
    </row>
    <row r="1765" spans="1:24">
      <c r="A1765" s="320" t="s">
        <v>1045</v>
      </c>
      <c r="B1765" s="320" t="s">
        <v>1046</v>
      </c>
      <c r="C1765" s="320" t="s">
        <v>542</v>
      </c>
      <c r="D1765" s="320" t="s">
        <v>491</v>
      </c>
      <c r="E1765" s="320">
        <v>0.38800000000000001</v>
      </c>
      <c r="F1765" s="320" t="s">
        <v>1033</v>
      </c>
      <c r="G1765" s="320" t="s">
        <v>1214</v>
      </c>
      <c r="H1765" s="320" t="s">
        <v>528</v>
      </c>
      <c r="I1765" s="321">
        <v>0.22994999999999999</v>
      </c>
      <c r="J1765" s="320">
        <v>2011</v>
      </c>
      <c r="K1765" s="320" t="s">
        <v>1048</v>
      </c>
      <c r="L1765" s="316">
        <f t="shared" si="49"/>
        <v>1764</v>
      </c>
      <c r="V1765" s="316" t="str">
        <f t="shared" si="48"/>
        <v xml:space="preserve"> </v>
      </c>
      <c r="X1765" s="316" t="s">
        <v>965</v>
      </c>
    </row>
    <row r="1766" spans="1:24">
      <c r="A1766" s="320" t="s">
        <v>563</v>
      </c>
      <c r="B1766" s="320" t="s">
        <v>559</v>
      </c>
      <c r="C1766" s="320" t="s">
        <v>495</v>
      </c>
      <c r="D1766" s="320" t="s">
        <v>484</v>
      </c>
      <c r="E1766" s="320">
        <v>0.46300000000000002</v>
      </c>
      <c r="F1766" s="320" t="s">
        <v>1033</v>
      </c>
      <c r="G1766" s="320" t="s">
        <v>1214</v>
      </c>
      <c r="H1766" s="320" t="s">
        <v>528</v>
      </c>
      <c r="I1766" s="321">
        <v>0.2409</v>
      </c>
      <c r="J1766" s="320">
        <v>2009</v>
      </c>
      <c r="K1766" s="320" t="s">
        <v>1224</v>
      </c>
      <c r="L1766" s="316">
        <f t="shared" si="49"/>
        <v>1765</v>
      </c>
      <c r="V1766" s="316" t="str">
        <f t="shared" si="48"/>
        <v xml:space="preserve"> </v>
      </c>
      <c r="X1766" s="316" t="s">
        <v>965</v>
      </c>
    </row>
    <row r="1767" spans="1:24">
      <c r="A1767" s="320" t="s">
        <v>1026</v>
      </c>
      <c r="B1767" s="320" t="s">
        <v>1027</v>
      </c>
      <c r="C1767" s="320" t="s">
        <v>525</v>
      </c>
      <c r="D1767" s="320" t="s">
        <v>521</v>
      </c>
      <c r="E1767" s="320">
        <v>0.73399999999999999</v>
      </c>
      <c r="F1767" s="320" t="s">
        <v>1033</v>
      </c>
      <c r="G1767" s="320" t="s">
        <v>1214</v>
      </c>
      <c r="H1767" s="320" t="s">
        <v>528</v>
      </c>
      <c r="I1767" s="321">
        <v>0.24454999999999999</v>
      </c>
      <c r="J1767" s="320">
        <v>2011</v>
      </c>
      <c r="K1767" s="320" t="s">
        <v>1225</v>
      </c>
      <c r="L1767" s="316">
        <f t="shared" si="49"/>
        <v>1766</v>
      </c>
      <c r="V1767" s="316" t="str">
        <f t="shared" si="48"/>
        <v xml:space="preserve"> </v>
      </c>
      <c r="X1767" s="316" t="s">
        <v>965</v>
      </c>
    </row>
    <row r="1768" spans="1:24">
      <c r="A1768" s="320" t="s">
        <v>761</v>
      </c>
      <c r="B1768" s="320" t="s">
        <v>762</v>
      </c>
      <c r="C1768" s="320" t="s">
        <v>483</v>
      </c>
      <c r="D1768" s="320" t="s">
        <v>496</v>
      </c>
      <c r="E1768" s="320">
        <v>0.74099999999999999</v>
      </c>
      <c r="F1768" s="320" t="s">
        <v>1033</v>
      </c>
      <c r="G1768" s="320" t="s">
        <v>1214</v>
      </c>
      <c r="H1768" s="320" t="s">
        <v>528</v>
      </c>
      <c r="I1768" s="321">
        <v>0.246</v>
      </c>
      <c r="J1768" s="320">
        <v>2010</v>
      </c>
      <c r="K1768" s="320" t="s">
        <v>1063</v>
      </c>
      <c r="L1768" s="316">
        <f t="shared" si="49"/>
        <v>1767</v>
      </c>
      <c r="V1768" s="316" t="str">
        <f t="shared" si="48"/>
        <v xml:space="preserve"> </v>
      </c>
      <c r="X1768" s="316" t="s">
        <v>965</v>
      </c>
    </row>
    <row r="1769" spans="1:24">
      <c r="A1769" s="320" t="s">
        <v>895</v>
      </c>
      <c r="B1769" s="320" t="s">
        <v>894</v>
      </c>
      <c r="C1769" s="320" t="s">
        <v>483</v>
      </c>
      <c r="D1769" s="320" t="s">
        <v>521</v>
      </c>
      <c r="E1769" s="320">
        <v>0.77500000000000002</v>
      </c>
      <c r="F1769" s="320" t="s">
        <v>1033</v>
      </c>
      <c r="G1769" s="320" t="s">
        <v>1214</v>
      </c>
      <c r="H1769" s="320" t="s">
        <v>528</v>
      </c>
      <c r="I1769" s="321">
        <v>0.24673999999999999</v>
      </c>
      <c r="J1769" s="320">
        <v>2007</v>
      </c>
      <c r="K1769" s="320" t="s">
        <v>1226</v>
      </c>
      <c r="L1769" s="316">
        <f t="shared" si="49"/>
        <v>1768</v>
      </c>
      <c r="V1769" s="316" t="str">
        <f t="shared" si="48"/>
        <v xml:space="preserve"> </v>
      </c>
      <c r="X1769" s="316" t="s">
        <v>965</v>
      </c>
    </row>
    <row r="1770" spans="1:24">
      <c r="A1770" s="320" t="s">
        <v>609</v>
      </c>
      <c r="B1770" s="320" t="s">
        <v>607</v>
      </c>
      <c r="C1770" s="320" t="s">
        <v>542</v>
      </c>
      <c r="D1770" s="320" t="s">
        <v>491</v>
      </c>
      <c r="E1770" s="320">
        <v>0.55800000000000005</v>
      </c>
      <c r="F1770" s="320" t="s">
        <v>1033</v>
      </c>
      <c r="G1770" s="320" t="s">
        <v>1214</v>
      </c>
      <c r="H1770" s="320" t="s">
        <v>528</v>
      </c>
      <c r="I1770" s="321">
        <v>0.2482</v>
      </c>
      <c r="J1770" s="320">
        <v>2012</v>
      </c>
      <c r="K1770" s="320" t="s">
        <v>1112</v>
      </c>
      <c r="L1770" s="316">
        <f t="shared" si="49"/>
        <v>1769</v>
      </c>
      <c r="V1770" s="316" t="str">
        <f t="shared" si="48"/>
        <v xml:space="preserve"> </v>
      </c>
      <c r="X1770" s="316" t="s">
        <v>965</v>
      </c>
    </row>
    <row r="1771" spans="1:24">
      <c r="A1771" s="320" t="s">
        <v>576</v>
      </c>
      <c r="B1771" s="320" t="s">
        <v>575</v>
      </c>
      <c r="C1771" s="320" t="s">
        <v>483</v>
      </c>
      <c r="D1771" s="320" t="s">
        <v>491</v>
      </c>
      <c r="E1771" s="320">
        <v>0.45600000000000002</v>
      </c>
      <c r="F1771" s="320" t="s">
        <v>1033</v>
      </c>
      <c r="G1771" s="320" t="s">
        <v>1214</v>
      </c>
      <c r="H1771" s="320" t="s">
        <v>528</v>
      </c>
      <c r="I1771" s="321">
        <v>0.2555</v>
      </c>
      <c r="J1771" s="320">
        <v>2010</v>
      </c>
      <c r="K1771" s="320" t="s">
        <v>1227</v>
      </c>
      <c r="L1771" s="316">
        <f t="shared" si="49"/>
        <v>1770</v>
      </c>
      <c r="V1771" s="316" t="str">
        <f t="shared" si="48"/>
        <v xml:space="preserve"> </v>
      </c>
      <c r="X1771" s="316" t="s">
        <v>965</v>
      </c>
    </row>
    <row r="1772" spans="1:24">
      <c r="A1772" s="320" t="s">
        <v>652</v>
      </c>
      <c r="B1772" s="320" t="s">
        <v>650</v>
      </c>
      <c r="C1772" s="320" t="s">
        <v>579</v>
      </c>
      <c r="D1772" s="320" t="s">
        <v>491</v>
      </c>
      <c r="E1772" s="320">
        <v>0.65400000000000003</v>
      </c>
      <c r="F1772" s="320" t="s">
        <v>1033</v>
      </c>
      <c r="G1772" s="320" t="s">
        <v>1214</v>
      </c>
      <c r="H1772" s="320" t="s">
        <v>528</v>
      </c>
      <c r="I1772" s="321">
        <v>0.2555</v>
      </c>
      <c r="J1772" s="320">
        <v>2010</v>
      </c>
      <c r="K1772" s="320" t="s">
        <v>1063</v>
      </c>
      <c r="L1772" s="316">
        <f t="shared" si="49"/>
        <v>1771</v>
      </c>
      <c r="V1772" s="316" t="str">
        <f t="shared" si="48"/>
        <v xml:space="preserve"> </v>
      </c>
      <c r="X1772" s="316" t="s">
        <v>965</v>
      </c>
    </row>
    <row r="1773" spans="1:24">
      <c r="A1773" s="320" t="s">
        <v>880</v>
      </c>
      <c r="B1773" s="320" t="s">
        <v>877</v>
      </c>
      <c r="C1773" s="320" t="s">
        <v>483</v>
      </c>
      <c r="D1773" s="320" t="s">
        <v>491</v>
      </c>
      <c r="E1773" s="320">
        <v>0.748</v>
      </c>
      <c r="F1773" s="320" t="s">
        <v>1033</v>
      </c>
      <c r="G1773" s="320" t="s">
        <v>1214</v>
      </c>
      <c r="H1773" s="320" t="s">
        <v>528</v>
      </c>
      <c r="I1773" s="321">
        <v>0.25914999999999999</v>
      </c>
      <c r="J1773" s="320">
        <v>1999</v>
      </c>
      <c r="K1773" s="320" t="s">
        <v>1228</v>
      </c>
      <c r="L1773" s="316">
        <f t="shared" si="49"/>
        <v>1772</v>
      </c>
      <c r="V1773" s="316" t="str">
        <f t="shared" si="48"/>
        <v xml:space="preserve"> </v>
      </c>
      <c r="X1773" s="316" t="s">
        <v>965</v>
      </c>
    </row>
    <row r="1774" spans="1:24">
      <c r="A1774" s="320" t="s">
        <v>577</v>
      </c>
      <c r="B1774" s="320" t="s">
        <v>578</v>
      </c>
      <c r="C1774" s="320" t="s">
        <v>579</v>
      </c>
      <c r="D1774" s="320" t="s">
        <v>491</v>
      </c>
      <c r="E1774" s="320">
        <v>0.54300000000000004</v>
      </c>
      <c r="F1774" s="320" t="s">
        <v>1033</v>
      </c>
      <c r="G1774" s="320" t="s">
        <v>1214</v>
      </c>
      <c r="H1774" s="320" t="s">
        <v>528</v>
      </c>
      <c r="I1774" s="321">
        <v>0.27010000000000001</v>
      </c>
      <c r="J1774" s="320">
        <v>2008</v>
      </c>
      <c r="K1774" s="320" t="s">
        <v>1049</v>
      </c>
      <c r="L1774" s="316">
        <f t="shared" si="49"/>
        <v>1773</v>
      </c>
      <c r="V1774" s="316" t="str">
        <f t="shared" si="48"/>
        <v xml:space="preserve"> </v>
      </c>
      <c r="X1774" s="316" t="s">
        <v>965</v>
      </c>
    </row>
    <row r="1775" spans="1:24">
      <c r="A1775" s="320" t="s">
        <v>686</v>
      </c>
      <c r="B1775" s="320" t="s">
        <v>687</v>
      </c>
      <c r="C1775" s="320" t="s">
        <v>525</v>
      </c>
      <c r="D1775" s="320" t="s">
        <v>518</v>
      </c>
      <c r="E1775" s="320">
        <v>0.72899999999999998</v>
      </c>
      <c r="F1775" s="320" t="s">
        <v>1033</v>
      </c>
      <c r="G1775" s="320" t="s">
        <v>1214</v>
      </c>
      <c r="H1775" s="320" t="s">
        <v>528</v>
      </c>
      <c r="I1775" s="321">
        <v>0.27272727299999999</v>
      </c>
      <c r="J1775" s="320">
        <v>2008</v>
      </c>
      <c r="K1775" s="320" t="s">
        <v>1066</v>
      </c>
      <c r="L1775" s="316">
        <f t="shared" si="49"/>
        <v>1774</v>
      </c>
      <c r="V1775" s="316" t="str">
        <f t="shared" si="48"/>
        <v xml:space="preserve"> </v>
      </c>
      <c r="X1775" s="316" t="s">
        <v>965</v>
      </c>
    </row>
    <row r="1776" spans="1:24">
      <c r="A1776" s="320" t="s">
        <v>883</v>
      </c>
      <c r="B1776" s="320" t="s">
        <v>882</v>
      </c>
      <c r="C1776" s="320" t="s">
        <v>525</v>
      </c>
      <c r="D1776" s="320" t="s">
        <v>514</v>
      </c>
      <c r="E1776" s="320">
        <v>0.76900000000000002</v>
      </c>
      <c r="F1776" s="320" t="s">
        <v>1033</v>
      </c>
      <c r="G1776" s="320" t="s">
        <v>1214</v>
      </c>
      <c r="H1776" s="320" t="s">
        <v>528</v>
      </c>
      <c r="I1776" s="321">
        <v>0.27374999999999999</v>
      </c>
      <c r="J1776" s="320">
        <v>2014</v>
      </c>
      <c r="K1776" s="320" t="s">
        <v>1144</v>
      </c>
      <c r="L1776" s="316">
        <f t="shared" si="49"/>
        <v>1775</v>
      </c>
      <c r="V1776" s="316" t="str">
        <f t="shared" si="48"/>
        <v xml:space="preserve"> </v>
      </c>
      <c r="X1776" s="316" t="s">
        <v>965</v>
      </c>
    </row>
    <row r="1777" spans="1:24">
      <c r="A1777" s="320" t="s">
        <v>520</v>
      </c>
      <c r="B1777" s="320" t="s">
        <v>494</v>
      </c>
      <c r="C1777" s="320" t="s">
        <v>495</v>
      </c>
      <c r="D1777" s="320" t="s">
        <v>521</v>
      </c>
      <c r="E1777" s="320">
        <v>0.51500000000000001</v>
      </c>
      <c r="F1777" s="320" t="s">
        <v>1033</v>
      </c>
      <c r="G1777" s="320" t="s">
        <v>1214</v>
      </c>
      <c r="H1777" s="320" t="s">
        <v>528</v>
      </c>
      <c r="I1777" s="321">
        <v>0.27374999999999999</v>
      </c>
      <c r="J1777" s="320">
        <v>2013</v>
      </c>
      <c r="K1777" s="320" t="s">
        <v>1064</v>
      </c>
      <c r="L1777" s="316">
        <f t="shared" si="49"/>
        <v>1776</v>
      </c>
      <c r="V1777" s="316" t="str">
        <f t="shared" si="48"/>
        <v xml:space="preserve"> </v>
      </c>
      <c r="X1777" s="316" t="s">
        <v>965</v>
      </c>
    </row>
    <row r="1778" spans="1:24">
      <c r="A1778" s="320" t="s">
        <v>871</v>
      </c>
      <c r="B1778" s="320" t="s">
        <v>867</v>
      </c>
      <c r="C1778" s="320" t="s">
        <v>504</v>
      </c>
      <c r="D1778" s="320" t="s">
        <v>514</v>
      </c>
      <c r="E1778" s="320">
        <v>0.69899999999999995</v>
      </c>
      <c r="F1778" s="320" t="s">
        <v>1033</v>
      </c>
      <c r="G1778" s="320" t="s">
        <v>1214</v>
      </c>
      <c r="H1778" s="320" t="s">
        <v>528</v>
      </c>
      <c r="I1778" s="321">
        <v>0.29199999999999998</v>
      </c>
      <c r="J1778" s="320">
        <v>2010</v>
      </c>
      <c r="K1778" s="320" t="s">
        <v>1063</v>
      </c>
      <c r="L1778" s="316">
        <f t="shared" si="49"/>
        <v>1777</v>
      </c>
      <c r="V1778" s="316" t="str">
        <f t="shared" si="48"/>
        <v xml:space="preserve"> </v>
      </c>
      <c r="X1778" s="316" t="s">
        <v>965</v>
      </c>
    </row>
    <row r="1779" spans="1:24">
      <c r="A1779" s="320" t="s">
        <v>681</v>
      </c>
      <c r="B1779" s="320" t="s">
        <v>679</v>
      </c>
      <c r="C1779" s="320" t="s">
        <v>579</v>
      </c>
      <c r="D1779" s="320" t="s">
        <v>491</v>
      </c>
      <c r="E1779" s="320">
        <v>0.61699999999999999</v>
      </c>
      <c r="F1779" s="320" t="s">
        <v>1033</v>
      </c>
      <c r="G1779" s="320" t="s">
        <v>1214</v>
      </c>
      <c r="H1779" s="320" t="s">
        <v>528</v>
      </c>
      <c r="I1779" s="321">
        <v>0.29565000000000002</v>
      </c>
      <c r="J1779" s="320">
        <v>2012</v>
      </c>
      <c r="K1779" s="320" t="s">
        <v>1100</v>
      </c>
      <c r="L1779" s="316">
        <f t="shared" si="49"/>
        <v>1778</v>
      </c>
      <c r="V1779" s="316" t="str">
        <f t="shared" si="48"/>
        <v xml:space="preserve"> </v>
      </c>
      <c r="X1779" s="316" t="s">
        <v>965</v>
      </c>
    </row>
    <row r="1780" spans="1:24">
      <c r="A1780" s="320" t="s">
        <v>749</v>
      </c>
      <c r="B1780" s="320" t="s">
        <v>747</v>
      </c>
      <c r="C1780" s="320" t="s">
        <v>483</v>
      </c>
      <c r="D1780" s="320" t="s">
        <v>491</v>
      </c>
      <c r="E1780" s="320">
        <v>0.71899999999999997</v>
      </c>
      <c r="F1780" s="320" t="s">
        <v>1033</v>
      </c>
      <c r="G1780" s="320" t="s">
        <v>1214</v>
      </c>
      <c r="H1780" s="320" t="s">
        <v>528</v>
      </c>
      <c r="I1780" s="321">
        <v>0.298290049</v>
      </c>
      <c r="J1780" s="320">
        <v>2012</v>
      </c>
      <c r="K1780" s="320" t="s">
        <v>1118</v>
      </c>
      <c r="L1780" s="316">
        <f t="shared" si="49"/>
        <v>1779</v>
      </c>
      <c r="V1780" s="316" t="str">
        <f t="shared" si="48"/>
        <v xml:space="preserve"> </v>
      </c>
      <c r="X1780" s="316" t="s">
        <v>965</v>
      </c>
    </row>
    <row r="1781" spans="1:24">
      <c r="A1781" s="320" t="s">
        <v>1015</v>
      </c>
      <c r="B1781" s="320" t="s">
        <v>1016</v>
      </c>
      <c r="C1781" s="320" t="s">
        <v>504</v>
      </c>
      <c r="D1781" s="320" t="s">
        <v>518</v>
      </c>
      <c r="E1781" s="320">
        <v>0.67500000000000004</v>
      </c>
      <c r="F1781" s="320" t="s">
        <v>1033</v>
      </c>
      <c r="G1781" s="320" t="s">
        <v>1214</v>
      </c>
      <c r="H1781" s="320" t="s">
        <v>528</v>
      </c>
      <c r="I1781" s="321">
        <v>0.29984</v>
      </c>
      <c r="J1781" s="320">
        <v>2012</v>
      </c>
      <c r="K1781" s="320" t="s">
        <v>1113</v>
      </c>
      <c r="L1781" s="316">
        <f t="shared" si="49"/>
        <v>1780</v>
      </c>
      <c r="V1781" s="316" t="str">
        <f t="shared" si="48"/>
        <v xml:space="preserve"> </v>
      </c>
      <c r="X1781" s="316" t="s">
        <v>965</v>
      </c>
    </row>
    <row r="1782" spans="1:24">
      <c r="A1782" s="320" t="s">
        <v>856</v>
      </c>
      <c r="B1782" s="320" t="s">
        <v>855</v>
      </c>
      <c r="C1782" s="320" t="s">
        <v>483</v>
      </c>
      <c r="D1782" s="320" t="s">
        <v>514</v>
      </c>
      <c r="E1782" s="320">
        <v>0.72399999999999998</v>
      </c>
      <c r="F1782" s="320" t="s">
        <v>1033</v>
      </c>
      <c r="G1782" s="320" t="s">
        <v>1214</v>
      </c>
      <c r="H1782" s="320" t="s">
        <v>528</v>
      </c>
      <c r="I1782" s="321">
        <v>0.30352246700000002</v>
      </c>
      <c r="J1782" s="320">
        <v>2009</v>
      </c>
      <c r="K1782" s="320" t="s">
        <v>1110</v>
      </c>
      <c r="L1782" s="316">
        <f t="shared" si="49"/>
        <v>1781</v>
      </c>
      <c r="V1782" s="316" t="str">
        <f t="shared" si="48"/>
        <v xml:space="preserve"> </v>
      </c>
      <c r="X1782" s="316" t="s">
        <v>965</v>
      </c>
    </row>
    <row r="1783" spans="1:24">
      <c r="A1783" s="320" t="s">
        <v>1028</v>
      </c>
      <c r="B1783" s="320" t="s">
        <v>1029</v>
      </c>
      <c r="C1783" s="320" t="s">
        <v>853</v>
      </c>
      <c r="D1783" s="320" t="s">
        <v>521</v>
      </c>
      <c r="E1783" s="320">
        <v>0.71299999999999997</v>
      </c>
      <c r="F1783" s="320" t="s">
        <v>1033</v>
      </c>
      <c r="G1783" s="320" t="s">
        <v>1214</v>
      </c>
      <c r="H1783" s="320" t="s">
        <v>528</v>
      </c>
      <c r="I1783" s="321">
        <v>0.306797612</v>
      </c>
      <c r="J1783" s="320">
        <v>2005</v>
      </c>
      <c r="K1783" s="320" t="s">
        <v>1117</v>
      </c>
      <c r="L1783" s="316">
        <f t="shared" si="49"/>
        <v>1782</v>
      </c>
      <c r="V1783" s="316" t="str">
        <f t="shared" si="48"/>
        <v xml:space="preserve"> </v>
      </c>
      <c r="X1783" s="316" t="s">
        <v>965</v>
      </c>
    </row>
    <row r="1784" spans="1:24">
      <c r="A1784" s="320" t="s">
        <v>897</v>
      </c>
      <c r="B1784" s="320" t="s">
        <v>894</v>
      </c>
      <c r="C1784" s="320" t="s">
        <v>483</v>
      </c>
      <c r="D1784" s="320" t="s">
        <v>521</v>
      </c>
      <c r="E1784" s="320">
        <v>0.77500000000000002</v>
      </c>
      <c r="F1784" s="320" t="s">
        <v>1033</v>
      </c>
      <c r="G1784" s="320" t="s">
        <v>1214</v>
      </c>
      <c r="H1784" s="320" t="s">
        <v>528</v>
      </c>
      <c r="I1784" s="321">
        <v>0.31755</v>
      </c>
      <c r="J1784" s="320">
        <v>2009</v>
      </c>
      <c r="K1784" s="320" t="s">
        <v>1133</v>
      </c>
      <c r="L1784" s="316">
        <f t="shared" si="49"/>
        <v>1783</v>
      </c>
      <c r="V1784" s="316" t="str">
        <f t="shared" si="48"/>
        <v xml:space="preserve"> </v>
      </c>
      <c r="X1784" s="316" t="s">
        <v>965</v>
      </c>
    </row>
    <row r="1785" spans="1:24">
      <c r="A1785" s="320" t="s">
        <v>763</v>
      </c>
      <c r="B1785" s="320" t="s">
        <v>762</v>
      </c>
      <c r="C1785" s="320" t="s">
        <v>483</v>
      </c>
      <c r="D1785" s="320" t="s">
        <v>496</v>
      </c>
      <c r="E1785" s="320">
        <v>0.74099999999999999</v>
      </c>
      <c r="F1785" s="320" t="s">
        <v>1033</v>
      </c>
      <c r="G1785" s="320" t="s">
        <v>1214</v>
      </c>
      <c r="H1785" s="320" t="s">
        <v>528</v>
      </c>
      <c r="I1785" s="321">
        <v>0.321662328</v>
      </c>
      <c r="J1785" s="320" t="s">
        <v>1098</v>
      </c>
      <c r="K1785" s="320" t="s">
        <v>1063</v>
      </c>
      <c r="L1785" s="316">
        <f t="shared" si="49"/>
        <v>1784</v>
      </c>
      <c r="V1785" s="316" t="str">
        <f t="shared" si="48"/>
        <v xml:space="preserve"> </v>
      </c>
      <c r="X1785" s="316" t="s">
        <v>965</v>
      </c>
    </row>
    <row r="1786" spans="1:24">
      <c r="A1786" s="320" t="s">
        <v>866</v>
      </c>
      <c r="B1786" s="320" t="s">
        <v>867</v>
      </c>
      <c r="C1786" s="320" t="s">
        <v>504</v>
      </c>
      <c r="D1786" s="320" t="s">
        <v>518</v>
      </c>
      <c r="E1786" s="320">
        <v>0.69899999999999995</v>
      </c>
      <c r="F1786" s="320" t="s">
        <v>1033</v>
      </c>
      <c r="G1786" s="320" t="s">
        <v>1214</v>
      </c>
      <c r="H1786" s="320" t="s">
        <v>528</v>
      </c>
      <c r="I1786" s="321">
        <v>0.32381438000000001</v>
      </c>
      <c r="J1786" s="320">
        <v>2010</v>
      </c>
      <c r="K1786" s="320" t="s">
        <v>1229</v>
      </c>
      <c r="L1786" s="316">
        <f t="shared" si="49"/>
        <v>1785</v>
      </c>
      <c r="V1786" s="316" t="str">
        <f t="shared" si="48"/>
        <v xml:space="preserve"> </v>
      </c>
      <c r="X1786" s="316" t="s">
        <v>965</v>
      </c>
    </row>
    <row r="1787" spans="1:24">
      <c r="A1787" s="320" t="s">
        <v>568</v>
      </c>
      <c r="B1787" s="320" t="s">
        <v>566</v>
      </c>
      <c r="C1787" s="320" t="s">
        <v>542</v>
      </c>
      <c r="D1787" s="320" t="s">
        <v>521</v>
      </c>
      <c r="E1787" s="320">
        <v>0.47099999999999997</v>
      </c>
      <c r="F1787" s="320" t="s">
        <v>1033</v>
      </c>
      <c r="G1787" s="320" t="s">
        <v>1214</v>
      </c>
      <c r="H1787" s="320" t="s">
        <v>528</v>
      </c>
      <c r="I1787" s="321">
        <v>0.33167157600000002</v>
      </c>
      <c r="J1787" s="320">
        <v>2007</v>
      </c>
      <c r="K1787" s="320" t="s">
        <v>1230</v>
      </c>
      <c r="L1787" s="316">
        <f t="shared" si="49"/>
        <v>1786</v>
      </c>
      <c r="V1787" s="316" t="str">
        <f t="shared" ref="V1787:V1850" si="50">IF(H1787=$V$1,I1787," ")</f>
        <v xml:space="preserve"> </v>
      </c>
      <c r="X1787" s="316" t="s">
        <v>965</v>
      </c>
    </row>
    <row r="1788" spans="1:24">
      <c r="A1788" s="320" t="s">
        <v>624</v>
      </c>
      <c r="B1788" s="320" t="s">
        <v>625</v>
      </c>
      <c r="C1788" s="320" t="s">
        <v>495</v>
      </c>
      <c r="D1788" s="320" t="s">
        <v>491</v>
      </c>
      <c r="E1788" s="320">
        <v>0.71499999999999997</v>
      </c>
      <c r="F1788" s="320" t="s">
        <v>1033</v>
      </c>
      <c r="G1788" s="320" t="s">
        <v>1214</v>
      </c>
      <c r="H1788" s="320" t="s">
        <v>528</v>
      </c>
      <c r="I1788" s="321">
        <v>0.33236470600000001</v>
      </c>
      <c r="J1788" s="320">
        <v>2007</v>
      </c>
      <c r="K1788" s="320" t="s">
        <v>1148</v>
      </c>
      <c r="L1788" s="316">
        <f t="shared" si="49"/>
        <v>1787</v>
      </c>
      <c r="V1788" s="316" t="str">
        <f t="shared" si="50"/>
        <v xml:space="preserve"> </v>
      </c>
      <c r="X1788" s="316" t="s">
        <v>965</v>
      </c>
    </row>
    <row r="1789" spans="1:24">
      <c r="A1789" s="320" t="s">
        <v>898</v>
      </c>
      <c r="B1789" s="320" t="s">
        <v>894</v>
      </c>
      <c r="C1789" s="320" t="s">
        <v>483</v>
      </c>
      <c r="D1789" s="320" t="s">
        <v>484</v>
      </c>
      <c r="E1789" s="320">
        <v>0.77500000000000002</v>
      </c>
      <c r="F1789" s="320" t="s">
        <v>1033</v>
      </c>
      <c r="G1789" s="320" t="s">
        <v>1214</v>
      </c>
      <c r="H1789" s="320" t="s">
        <v>528</v>
      </c>
      <c r="I1789" s="321">
        <v>0.33251500000000001</v>
      </c>
      <c r="J1789" s="320">
        <v>2001</v>
      </c>
      <c r="K1789" s="320" t="s">
        <v>1231</v>
      </c>
      <c r="L1789" s="316">
        <f t="shared" si="49"/>
        <v>1788</v>
      </c>
      <c r="V1789" s="316" t="str">
        <f t="shared" si="50"/>
        <v xml:space="preserve"> </v>
      </c>
      <c r="X1789" s="316" t="s">
        <v>965</v>
      </c>
    </row>
    <row r="1790" spans="1:24">
      <c r="A1790" s="320" t="s">
        <v>570</v>
      </c>
      <c r="B1790" s="320" t="s">
        <v>571</v>
      </c>
      <c r="C1790" s="320" t="s">
        <v>542</v>
      </c>
      <c r="D1790" s="320" t="s">
        <v>514</v>
      </c>
      <c r="E1790" s="320">
        <v>0.51900000000000002</v>
      </c>
      <c r="F1790" s="320" t="s">
        <v>1033</v>
      </c>
      <c r="G1790" s="320" t="s">
        <v>1214</v>
      </c>
      <c r="H1790" s="320" t="s">
        <v>528</v>
      </c>
      <c r="I1790" s="321">
        <v>0.33628799100000001</v>
      </c>
      <c r="J1790" s="320">
        <v>2009</v>
      </c>
      <c r="K1790" s="320" t="s">
        <v>1081</v>
      </c>
      <c r="L1790" s="316">
        <f t="shared" si="49"/>
        <v>1789</v>
      </c>
      <c r="V1790" s="316" t="str">
        <f t="shared" si="50"/>
        <v xml:space="preserve"> </v>
      </c>
      <c r="X1790" s="316" t="s">
        <v>965</v>
      </c>
    </row>
    <row r="1791" spans="1:24">
      <c r="A1791" s="320" t="s">
        <v>557</v>
      </c>
      <c r="B1791" s="320" t="s">
        <v>556</v>
      </c>
      <c r="C1791" s="320" t="s">
        <v>542</v>
      </c>
      <c r="D1791" s="320" t="s">
        <v>514</v>
      </c>
      <c r="E1791" s="320">
        <v>0.47599999999999998</v>
      </c>
      <c r="F1791" s="320" t="s">
        <v>1033</v>
      </c>
      <c r="G1791" s="320" t="s">
        <v>1214</v>
      </c>
      <c r="H1791" s="320" t="s">
        <v>528</v>
      </c>
      <c r="I1791" s="321">
        <v>0.33800000000000002</v>
      </c>
      <c r="J1791" s="320">
        <v>2010</v>
      </c>
      <c r="K1791" s="320" t="s">
        <v>1063</v>
      </c>
      <c r="L1791" s="316">
        <f t="shared" si="49"/>
        <v>1790</v>
      </c>
      <c r="V1791" s="316" t="str">
        <f t="shared" si="50"/>
        <v xml:space="preserve"> </v>
      </c>
      <c r="X1791" s="316" t="s">
        <v>965</v>
      </c>
    </row>
    <row r="1792" spans="1:24">
      <c r="A1792" s="320" t="s">
        <v>555</v>
      </c>
      <c r="B1792" s="320" t="s">
        <v>556</v>
      </c>
      <c r="C1792" s="320" t="s">
        <v>542</v>
      </c>
      <c r="D1792" s="320" t="s">
        <v>491</v>
      </c>
      <c r="E1792" s="320">
        <v>0.47599999999999998</v>
      </c>
      <c r="F1792" s="320" t="s">
        <v>1033</v>
      </c>
      <c r="G1792" s="320" t="s">
        <v>1214</v>
      </c>
      <c r="H1792" s="320" t="s">
        <v>528</v>
      </c>
      <c r="I1792" s="321">
        <v>0.34066666699999998</v>
      </c>
      <c r="J1792" s="320">
        <v>2011</v>
      </c>
      <c r="K1792" s="320" t="s">
        <v>1053</v>
      </c>
      <c r="L1792" s="316">
        <f t="shared" si="49"/>
        <v>1791</v>
      </c>
      <c r="V1792" s="316" t="str">
        <f t="shared" si="50"/>
        <v xml:space="preserve"> </v>
      </c>
      <c r="X1792" s="316" t="s">
        <v>965</v>
      </c>
    </row>
    <row r="1793" spans="1:24">
      <c r="A1793" s="320" t="s">
        <v>658</v>
      </c>
      <c r="B1793" s="320" t="s">
        <v>659</v>
      </c>
      <c r="C1793" s="320" t="s">
        <v>579</v>
      </c>
      <c r="D1793" s="320" t="s">
        <v>491</v>
      </c>
      <c r="E1793" s="320">
        <v>0.629</v>
      </c>
      <c r="F1793" s="320" t="s">
        <v>1033</v>
      </c>
      <c r="G1793" s="320" t="s">
        <v>1214</v>
      </c>
      <c r="H1793" s="320" t="s">
        <v>528</v>
      </c>
      <c r="I1793" s="321">
        <v>0.34675</v>
      </c>
      <c r="J1793" s="320">
        <v>2006</v>
      </c>
      <c r="K1793" s="320" t="s">
        <v>1232</v>
      </c>
      <c r="L1793" s="316">
        <f t="shared" si="49"/>
        <v>1792</v>
      </c>
      <c r="V1793" s="316" t="str">
        <f t="shared" si="50"/>
        <v xml:space="preserve"> </v>
      </c>
      <c r="X1793" s="316" t="s">
        <v>965</v>
      </c>
    </row>
    <row r="1794" spans="1:24">
      <c r="A1794" s="320" t="s">
        <v>697</v>
      </c>
      <c r="B1794" s="320" t="s">
        <v>689</v>
      </c>
      <c r="C1794" s="320" t="s">
        <v>495</v>
      </c>
      <c r="D1794" s="320" t="s">
        <v>491</v>
      </c>
      <c r="E1794" s="320">
        <v>0.55400000000000005</v>
      </c>
      <c r="F1794" s="320" t="s">
        <v>1033</v>
      </c>
      <c r="G1794" s="320" t="s">
        <v>1214</v>
      </c>
      <c r="H1794" s="320" t="s">
        <v>528</v>
      </c>
      <c r="I1794" s="321">
        <v>0.35088004099999998</v>
      </c>
      <c r="J1794" s="320" t="s">
        <v>1098</v>
      </c>
      <c r="K1794" s="320" t="s">
        <v>1115</v>
      </c>
      <c r="L1794" s="316">
        <f t="shared" si="49"/>
        <v>1793</v>
      </c>
      <c r="V1794" s="316" t="str">
        <f t="shared" si="50"/>
        <v xml:space="preserve"> </v>
      </c>
      <c r="X1794" s="316" t="s">
        <v>965</v>
      </c>
    </row>
    <row r="1795" spans="1:24">
      <c r="A1795" s="320" t="s">
        <v>754</v>
      </c>
      <c r="B1795" s="320" t="s">
        <v>752</v>
      </c>
      <c r="C1795" s="320" t="s">
        <v>483</v>
      </c>
      <c r="D1795" s="320" t="s">
        <v>694</v>
      </c>
      <c r="E1795" s="320">
        <v>0.81899999999999995</v>
      </c>
      <c r="F1795" s="320" t="s">
        <v>1033</v>
      </c>
      <c r="G1795" s="320" t="s">
        <v>1214</v>
      </c>
      <c r="H1795" s="320" t="s">
        <v>528</v>
      </c>
      <c r="I1795" s="321">
        <v>0.35398655299999998</v>
      </c>
      <c r="J1795" s="320">
        <v>2012</v>
      </c>
      <c r="K1795" s="320" t="s">
        <v>1124</v>
      </c>
      <c r="L1795" s="316">
        <f t="shared" ref="L1795:L1858" si="51">1+L1794</f>
        <v>1794</v>
      </c>
      <c r="V1795" s="316" t="str">
        <f t="shared" si="50"/>
        <v xml:space="preserve"> </v>
      </c>
      <c r="X1795" s="316" t="s">
        <v>965</v>
      </c>
    </row>
    <row r="1796" spans="1:24">
      <c r="A1796" s="320" t="s">
        <v>854</v>
      </c>
      <c r="B1796" s="320" t="s">
        <v>855</v>
      </c>
      <c r="C1796" s="320" t="s">
        <v>483</v>
      </c>
      <c r="D1796" s="320" t="s">
        <v>491</v>
      </c>
      <c r="E1796" s="320">
        <v>0.72399999999999998</v>
      </c>
      <c r="F1796" s="320" t="s">
        <v>1033</v>
      </c>
      <c r="G1796" s="320" t="s">
        <v>1214</v>
      </c>
      <c r="H1796" s="320" t="s">
        <v>528</v>
      </c>
      <c r="I1796" s="321">
        <v>0.35911922000000002</v>
      </c>
      <c r="J1796" s="320">
        <v>2007</v>
      </c>
      <c r="K1796" s="320" t="s">
        <v>1137</v>
      </c>
      <c r="L1796" s="316">
        <f t="shared" si="51"/>
        <v>1795</v>
      </c>
      <c r="V1796" s="316" t="str">
        <f t="shared" si="50"/>
        <v xml:space="preserve"> </v>
      </c>
      <c r="X1796" s="316" t="s">
        <v>965</v>
      </c>
    </row>
    <row r="1797" spans="1:24">
      <c r="A1797" s="320" t="s">
        <v>904</v>
      </c>
      <c r="B1797" s="320" t="s">
        <v>894</v>
      </c>
      <c r="C1797" s="320" t="s">
        <v>483</v>
      </c>
      <c r="D1797" s="320" t="s">
        <v>514</v>
      </c>
      <c r="E1797" s="320">
        <v>0.77500000000000002</v>
      </c>
      <c r="F1797" s="320" t="s">
        <v>1033</v>
      </c>
      <c r="G1797" s="320" t="s">
        <v>1214</v>
      </c>
      <c r="H1797" s="320" t="s">
        <v>528</v>
      </c>
      <c r="I1797" s="321">
        <v>0.36</v>
      </c>
      <c r="J1797" s="320">
        <v>2009</v>
      </c>
      <c r="K1797" s="320" t="s">
        <v>1159</v>
      </c>
      <c r="L1797" s="316">
        <f t="shared" si="51"/>
        <v>1796</v>
      </c>
      <c r="V1797" s="316" t="str">
        <f t="shared" si="50"/>
        <v xml:space="preserve"> </v>
      </c>
      <c r="X1797" s="316" t="s">
        <v>965</v>
      </c>
    </row>
    <row r="1798" spans="1:24">
      <c r="A1798" s="320" t="s">
        <v>1054</v>
      </c>
      <c r="B1798" s="320" t="s">
        <v>1055</v>
      </c>
      <c r="C1798" s="320" t="s">
        <v>542</v>
      </c>
      <c r="D1798" s="320" t="s">
        <v>491</v>
      </c>
      <c r="E1798" s="320">
        <v>0.45600000000000002</v>
      </c>
      <c r="F1798" s="320" t="s">
        <v>1033</v>
      </c>
      <c r="G1798" s="320" t="s">
        <v>1214</v>
      </c>
      <c r="H1798" s="320" t="s">
        <v>528</v>
      </c>
      <c r="I1798" s="321">
        <v>0.36499999999999999</v>
      </c>
      <c r="J1798" s="320">
        <v>2010</v>
      </c>
      <c r="K1798" s="320" t="s">
        <v>1233</v>
      </c>
      <c r="L1798" s="316">
        <f t="shared" si="51"/>
        <v>1797</v>
      </c>
      <c r="V1798" s="316" t="str">
        <f t="shared" si="50"/>
        <v xml:space="preserve"> </v>
      </c>
      <c r="X1798" s="316" t="s">
        <v>965</v>
      </c>
    </row>
    <row r="1799" spans="1:24">
      <c r="A1799" s="320" t="s">
        <v>569</v>
      </c>
      <c r="B1799" s="320" t="s">
        <v>566</v>
      </c>
      <c r="C1799" s="320" t="s">
        <v>542</v>
      </c>
      <c r="D1799" s="320" t="s">
        <v>491</v>
      </c>
      <c r="E1799" s="320">
        <v>0.47099999999999997</v>
      </c>
      <c r="F1799" s="320" t="s">
        <v>1033</v>
      </c>
      <c r="G1799" s="320" t="s">
        <v>1214</v>
      </c>
      <c r="H1799" s="320" t="s">
        <v>528</v>
      </c>
      <c r="I1799" s="321">
        <v>0.36499999999999999</v>
      </c>
      <c r="J1799" s="320">
        <v>2012</v>
      </c>
      <c r="K1799" s="320" t="s">
        <v>1106</v>
      </c>
      <c r="L1799" s="316">
        <f t="shared" si="51"/>
        <v>1798</v>
      </c>
      <c r="V1799" s="316" t="str">
        <f t="shared" si="50"/>
        <v xml:space="preserve"> </v>
      </c>
      <c r="X1799" s="316" t="s">
        <v>965</v>
      </c>
    </row>
    <row r="1800" spans="1:24">
      <c r="A1800" s="320" t="s">
        <v>553</v>
      </c>
      <c r="B1800" s="320" t="s">
        <v>554</v>
      </c>
      <c r="C1800" s="320" t="s">
        <v>542</v>
      </c>
      <c r="D1800" s="320" t="s">
        <v>491</v>
      </c>
      <c r="E1800" s="320">
        <v>0.32700000000000001</v>
      </c>
      <c r="F1800" s="320" t="s">
        <v>1033</v>
      </c>
      <c r="G1800" s="320" t="s">
        <v>1214</v>
      </c>
      <c r="H1800" s="320" t="s">
        <v>528</v>
      </c>
      <c r="I1800" s="321">
        <v>0.36499999999999999</v>
      </c>
      <c r="J1800" s="320">
        <v>2012</v>
      </c>
      <c r="K1800" s="320" t="s">
        <v>1097</v>
      </c>
      <c r="L1800" s="316">
        <f t="shared" si="51"/>
        <v>1799</v>
      </c>
      <c r="V1800" s="316" t="str">
        <f t="shared" si="50"/>
        <v xml:space="preserve"> </v>
      </c>
      <c r="X1800" s="316" t="s">
        <v>965</v>
      </c>
    </row>
    <row r="1801" spans="1:24">
      <c r="A1801" s="320" t="s">
        <v>534</v>
      </c>
      <c r="B1801" s="320" t="s">
        <v>530</v>
      </c>
      <c r="C1801" s="320" t="s">
        <v>525</v>
      </c>
      <c r="D1801" s="320" t="s">
        <v>514</v>
      </c>
      <c r="E1801" s="320">
        <v>0.74</v>
      </c>
      <c r="F1801" s="320" t="s">
        <v>1033</v>
      </c>
      <c r="G1801" s="320" t="s">
        <v>1214</v>
      </c>
      <c r="H1801" s="320" t="s">
        <v>528</v>
      </c>
      <c r="I1801" s="321">
        <v>0.38690000000000002</v>
      </c>
      <c r="J1801" s="320">
        <v>2002</v>
      </c>
      <c r="K1801" s="320" t="s">
        <v>1108</v>
      </c>
      <c r="L1801" s="316">
        <f t="shared" si="51"/>
        <v>1800</v>
      </c>
      <c r="V1801" s="316" t="str">
        <f t="shared" si="50"/>
        <v xml:space="preserve"> </v>
      </c>
      <c r="X1801" s="316" t="s">
        <v>965</v>
      </c>
    </row>
    <row r="1802" spans="1:24">
      <c r="A1802" s="320" t="s">
        <v>911</v>
      </c>
      <c r="B1802" s="320" t="s">
        <v>910</v>
      </c>
      <c r="C1802" s="320" t="s">
        <v>589</v>
      </c>
      <c r="D1802" s="320" t="s">
        <v>514</v>
      </c>
      <c r="E1802" s="320">
        <v>0.82099999999999995</v>
      </c>
      <c r="F1802" s="320" t="s">
        <v>1033</v>
      </c>
      <c r="G1802" s="320" t="s">
        <v>1214</v>
      </c>
      <c r="H1802" s="320" t="s">
        <v>528</v>
      </c>
      <c r="I1802" s="321">
        <v>0.39</v>
      </c>
      <c r="J1802" s="320">
        <v>2008</v>
      </c>
      <c r="K1802" s="320" t="s">
        <v>1234</v>
      </c>
      <c r="L1802" s="316">
        <f t="shared" si="51"/>
        <v>1801</v>
      </c>
      <c r="V1802" s="316" t="str">
        <f t="shared" si="50"/>
        <v xml:space="preserve"> </v>
      </c>
      <c r="X1802" s="316" t="s">
        <v>965</v>
      </c>
    </row>
    <row r="1803" spans="1:24">
      <c r="A1803" s="320" t="s">
        <v>606</v>
      </c>
      <c r="B1803" s="320" t="s">
        <v>607</v>
      </c>
      <c r="C1803" s="320" t="s">
        <v>542</v>
      </c>
      <c r="D1803" s="320" t="s">
        <v>491</v>
      </c>
      <c r="E1803" s="320">
        <v>0.55800000000000005</v>
      </c>
      <c r="F1803" s="320" t="s">
        <v>1033</v>
      </c>
      <c r="G1803" s="320" t="s">
        <v>1214</v>
      </c>
      <c r="H1803" s="320" t="s">
        <v>528</v>
      </c>
      <c r="I1803" s="321">
        <v>0.39130434800000002</v>
      </c>
      <c r="J1803" s="320">
        <v>2012</v>
      </c>
      <c r="K1803" s="320" t="s">
        <v>1107</v>
      </c>
      <c r="L1803" s="316">
        <f t="shared" si="51"/>
        <v>1802</v>
      </c>
      <c r="V1803" s="316" t="str">
        <f t="shared" si="50"/>
        <v xml:space="preserve"> </v>
      </c>
      <c r="X1803" s="316" t="s">
        <v>965</v>
      </c>
    </row>
    <row r="1804" spans="1:24">
      <c r="A1804" s="320" t="s">
        <v>604</v>
      </c>
      <c r="B1804" s="320" t="s">
        <v>605</v>
      </c>
      <c r="C1804" s="320" t="s">
        <v>483</v>
      </c>
      <c r="D1804" s="320" t="s">
        <v>491</v>
      </c>
      <c r="E1804" s="320">
        <v>0.58099999999999996</v>
      </c>
      <c r="F1804" s="320" t="s">
        <v>1033</v>
      </c>
      <c r="G1804" s="320" t="s">
        <v>1214</v>
      </c>
      <c r="H1804" s="320" t="s">
        <v>528</v>
      </c>
      <c r="I1804" s="321">
        <v>0.39138905000000002</v>
      </c>
      <c r="J1804" s="320">
        <v>2002</v>
      </c>
      <c r="K1804" s="320" t="s">
        <v>1090</v>
      </c>
      <c r="L1804" s="316">
        <f t="shared" si="51"/>
        <v>1803</v>
      </c>
      <c r="V1804" s="316" t="str">
        <f t="shared" si="50"/>
        <v xml:space="preserve"> </v>
      </c>
      <c r="X1804" s="316" t="s">
        <v>965</v>
      </c>
    </row>
    <row r="1805" spans="1:24">
      <c r="A1805" s="320" t="s">
        <v>1021</v>
      </c>
      <c r="B1805" s="320" t="s">
        <v>1020</v>
      </c>
      <c r="C1805" s="320" t="s">
        <v>853</v>
      </c>
      <c r="D1805" s="320" t="s">
        <v>496</v>
      </c>
      <c r="E1805" s="320">
        <v>0.66200000000000003</v>
      </c>
      <c r="F1805" s="320" t="s">
        <v>1033</v>
      </c>
      <c r="G1805" s="320" t="s">
        <v>1214</v>
      </c>
      <c r="H1805" s="320" t="s">
        <v>528</v>
      </c>
      <c r="I1805" s="321">
        <v>0.39400000000000002</v>
      </c>
      <c r="J1805" s="320">
        <v>2007</v>
      </c>
      <c r="K1805" s="320" t="s">
        <v>1094</v>
      </c>
      <c r="L1805" s="316">
        <f t="shared" si="51"/>
        <v>1804</v>
      </c>
      <c r="V1805" s="316" t="str">
        <f t="shared" si="50"/>
        <v xml:space="preserve"> </v>
      </c>
      <c r="X1805" s="316" t="s">
        <v>965</v>
      </c>
    </row>
    <row r="1806" spans="1:24">
      <c r="A1806" s="320" t="s">
        <v>851</v>
      </c>
      <c r="B1806" s="320" t="s">
        <v>852</v>
      </c>
      <c r="C1806" s="320" t="s">
        <v>853</v>
      </c>
      <c r="D1806" s="320" t="s">
        <v>521</v>
      </c>
      <c r="E1806" s="320">
        <v>0.71199999999999997</v>
      </c>
      <c r="F1806" s="320" t="s">
        <v>1033</v>
      </c>
      <c r="G1806" s="320" t="s">
        <v>1214</v>
      </c>
      <c r="H1806" s="320" t="s">
        <v>528</v>
      </c>
      <c r="I1806" s="321">
        <v>0.39400000000000002</v>
      </c>
      <c r="J1806" s="320" t="s">
        <v>1098</v>
      </c>
      <c r="K1806" s="320" t="s">
        <v>1063</v>
      </c>
      <c r="L1806" s="316">
        <f t="shared" si="51"/>
        <v>1805</v>
      </c>
      <c r="V1806" s="316" t="str">
        <f t="shared" si="50"/>
        <v xml:space="preserve"> </v>
      </c>
      <c r="X1806" s="316" t="s">
        <v>965</v>
      </c>
    </row>
    <row r="1807" spans="1:24">
      <c r="A1807" s="320" t="s">
        <v>868</v>
      </c>
      <c r="B1807" s="320" t="s">
        <v>867</v>
      </c>
      <c r="C1807" s="320" t="s">
        <v>504</v>
      </c>
      <c r="D1807" s="320" t="s">
        <v>484</v>
      </c>
      <c r="E1807" s="320">
        <v>0.69899999999999995</v>
      </c>
      <c r="F1807" s="320" t="s">
        <v>1033</v>
      </c>
      <c r="G1807" s="320" t="s">
        <v>1214</v>
      </c>
      <c r="H1807" s="320" t="s">
        <v>528</v>
      </c>
      <c r="I1807" s="321">
        <v>0.39419999999999999</v>
      </c>
      <c r="J1807" s="320">
        <v>2001</v>
      </c>
      <c r="K1807" s="320" t="s">
        <v>1235</v>
      </c>
      <c r="L1807" s="316">
        <f t="shared" si="51"/>
        <v>1806</v>
      </c>
      <c r="V1807" s="316" t="str">
        <f t="shared" si="50"/>
        <v xml:space="preserve"> </v>
      </c>
      <c r="X1807" s="316" t="s">
        <v>965</v>
      </c>
    </row>
    <row r="1808" spans="1:24">
      <c r="A1808" s="320" t="s">
        <v>879</v>
      </c>
      <c r="B1808" s="320" t="s">
        <v>877</v>
      </c>
      <c r="C1808" s="320" t="s">
        <v>483</v>
      </c>
      <c r="D1808" s="320" t="s">
        <v>491</v>
      </c>
      <c r="E1808" s="320">
        <v>0.748</v>
      </c>
      <c r="F1808" s="320" t="s">
        <v>1033</v>
      </c>
      <c r="G1808" s="320" t="s">
        <v>1214</v>
      </c>
      <c r="H1808" s="320" t="s">
        <v>528</v>
      </c>
      <c r="I1808" s="321">
        <v>0.39419999999999999</v>
      </c>
      <c r="J1808" s="320">
        <v>2005</v>
      </c>
      <c r="K1808" s="320" t="s">
        <v>1105</v>
      </c>
      <c r="L1808" s="316">
        <f t="shared" si="51"/>
        <v>1807</v>
      </c>
      <c r="V1808" s="316" t="str">
        <f t="shared" si="50"/>
        <v xml:space="preserve"> </v>
      </c>
      <c r="X1808" s="316" t="s">
        <v>965</v>
      </c>
    </row>
    <row r="1809" spans="1:24">
      <c r="A1809" s="320" t="s">
        <v>1017</v>
      </c>
      <c r="B1809" s="320" t="s">
        <v>1018</v>
      </c>
      <c r="C1809" s="320" t="s">
        <v>853</v>
      </c>
      <c r="D1809" s="320" t="s">
        <v>521</v>
      </c>
      <c r="E1809" s="320">
        <v>0.7</v>
      </c>
      <c r="F1809" s="320" t="s">
        <v>1033</v>
      </c>
      <c r="G1809" s="320" t="s">
        <v>1214</v>
      </c>
      <c r="H1809" s="320" t="s">
        <v>528</v>
      </c>
      <c r="I1809" s="321">
        <v>0.39818181800000002</v>
      </c>
      <c r="J1809" s="320">
        <v>2009</v>
      </c>
      <c r="K1809" s="320" t="s">
        <v>1119</v>
      </c>
      <c r="L1809" s="316">
        <f t="shared" si="51"/>
        <v>1808</v>
      </c>
      <c r="V1809" s="316" t="str">
        <f t="shared" si="50"/>
        <v xml:space="preserve"> </v>
      </c>
      <c r="X1809" s="316" t="s">
        <v>965</v>
      </c>
    </row>
    <row r="1810" spans="1:24">
      <c r="A1810" s="320" t="s">
        <v>874</v>
      </c>
      <c r="B1810" s="320" t="s">
        <v>867</v>
      </c>
      <c r="C1810" s="320" t="s">
        <v>504</v>
      </c>
      <c r="D1810" s="320" t="s">
        <v>518</v>
      </c>
      <c r="E1810" s="320">
        <v>0.69899999999999995</v>
      </c>
      <c r="F1810" s="320" t="s">
        <v>1033</v>
      </c>
      <c r="G1810" s="320" t="s">
        <v>1214</v>
      </c>
      <c r="H1810" s="320" t="s">
        <v>528</v>
      </c>
      <c r="I1810" s="321">
        <v>0.40150000000000002</v>
      </c>
      <c r="J1810" s="320">
        <v>2007</v>
      </c>
      <c r="K1810" s="320" t="s">
        <v>1236</v>
      </c>
      <c r="L1810" s="316">
        <f t="shared" si="51"/>
        <v>1809</v>
      </c>
      <c r="V1810" s="316" t="str">
        <f t="shared" si="50"/>
        <v xml:space="preserve"> </v>
      </c>
      <c r="X1810" s="316" t="s">
        <v>965</v>
      </c>
    </row>
    <row r="1811" spans="1:24">
      <c r="A1811" s="320" t="s">
        <v>481</v>
      </c>
      <c r="B1811" s="320" t="s">
        <v>482</v>
      </c>
      <c r="C1811" s="320" t="s">
        <v>483</v>
      </c>
      <c r="D1811" s="320" t="s">
        <v>484</v>
      </c>
      <c r="E1811" s="320">
        <v>0.73</v>
      </c>
      <c r="F1811" s="320" t="s">
        <v>1033</v>
      </c>
      <c r="G1811" s="320" t="s">
        <v>1214</v>
      </c>
      <c r="H1811" s="320" t="s">
        <v>528</v>
      </c>
      <c r="I1811" s="321">
        <v>0.40581126000000001</v>
      </c>
      <c r="J1811" s="320">
        <v>2011</v>
      </c>
      <c r="K1811" s="320" t="s">
        <v>1237</v>
      </c>
      <c r="L1811" s="316">
        <f t="shared" si="51"/>
        <v>1810</v>
      </c>
      <c r="V1811" s="316" t="str">
        <f t="shared" si="50"/>
        <v xml:space="preserve"> </v>
      </c>
      <c r="X1811" s="316" t="s">
        <v>965</v>
      </c>
    </row>
    <row r="1812" spans="1:24">
      <c r="A1812" s="320" t="s">
        <v>751</v>
      </c>
      <c r="B1812" s="320" t="s">
        <v>752</v>
      </c>
      <c r="C1812" s="320" t="s">
        <v>483</v>
      </c>
      <c r="D1812" s="320" t="s">
        <v>491</v>
      </c>
      <c r="E1812" s="320">
        <v>0.81899999999999995</v>
      </c>
      <c r="F1812" s="320" t="s">
        <v>1033</v>
      </c>
      <c r="G1812" s="320" t="s">
        <v>1214</v>
      </c>
      <c r="H1812" s="320" t="s">
        <v>528</v>
      </c>
      <c r="I1812" s="321">
        <v>0.41244999999999998</v>
      </c>
      <c r="J1812" s="320">
        <v>2012</v>
      </c>
      <c r="K1812" s="320" t="s">
        <v>1118</v>
      </c>
      <c r="L1812" s="316">
        <f t="shared" si="51"/>
        <v>1811</v>
      </c>
      <c r="V1812" s="316" t="str">
        <f t="shared" si="50"/>
        <v xml:space="preserve"> </v>
      </c>
      <c r="X1812" s="316" t="s">
        <v>965</v>
      </c>
    </row>
    <row r="1813" spans="1:24">
      <c r="A1813" s="320" t="s">
        <v>1022</v>
      </c>
      <c r="B1813" s="320" t="s">
        <v>1020</v>
      </c>
      <c r="C1813" s="320" t="s">
        <v>853</v>
      </c>
      <c r="D1813" s="320" t="s">
        <v>496</v>
      </c>
      <c r="E1813" s="320">
        <v>0.66200000000000003</v>
      </c>
      <c r="F1813" s="320" t="s">
        <v>1033</v>
      </c>
      <c r="G1813" s="320" t="s">
        <v>1214</v>
      </c>
      <c r="H1813" s="320" t="s">
        <v>528</v>
      </c>
      <c r="I1813" s="321">
        <v>0.41366666699999999</v>
      </c>
      <c r="J1813" s="320">
        <v>2004</v>
      </c>
      <c r="K1813" s="320" t="s">
        <v>1149</v>
      </c>
      <c r="L1813" s="316">
        <f t="shared" si="51"/>
        <v>1812</v>
      </c>
      <c r="V1813" s="316" t="str">
        <f t="shared" si="50"/>
        <v xml:space="preserve"> </v>
      </c>
      <c r="X1813" s="316" t="s">
        <v>965</v>
      </c>
    </row>
    <row r="1814" spans="1:24">
      <c r="A1814" s="320" t="s">
        <v>889</v>
      </c>
      <c r="B1814" s="320" t="s">
        <v>887</v>
      </c>
      <c r="C1814" s="320" t="s">
        <v>525</v>
      </c>
      <c r="D1814" s="320" t="s">
        <v>694</v>
      </c>
      <c r="E1814" s="320">
        <v>0.72199999999999998</v>
      </c>
      <c r="F1814" s="320" t="s">
        <v>1033</v>
      </c>
      <c r="G1814" s="320" t="s">
        <v>1214</v>
      </c>
      <c r="H1814" s="320" t="s">
        <v>528</v>
      </c>
      <c r="I1814" s="321">
        <v>0.41610000000000003</v>
      </c>
      <c r="J1814" s="320">
        <v>2005</v>
      </c>
      <c r="K1814" s="320" t="s">
        <v>1114</v>
      </c>
      <c r="L1814" s="316">
        <f t="shared" si="51"/>
        <v>1813</v>
      </c>
      <c r="V1814" s="316" t="str">
        <f t="shared" si="50"/>
        <v xml:space="preserve"> </v>
      </c>
      <c r="X1814" s="316" t="s">
        <v>965</v>
      </c>
    </row>
    <row r="1815" spans="1:24">
      <c r="A1815" s="320" t="s">
        <v>876</v>
      </c>
      <c r="B1815" s="320" t="s">
        <v>877</v>
      </c>
      <c r="C1815" s="320" t="s">
        <v>483</v>
      </c>
      <c r="D1815" s="320" t="s">
        <v>491</v>
      </c>
      <c r="E1815" s="320">
        <v>0.748</v>
      </c>
      <c r="F1815" s="320" t="s">
        <v>1033</v>
      </c>
      <c r="G1815" s="320" t="s">
        <v>1214</v>
      </c>
      <c r="H1815" s="320" t="s">
        <v>528</v>
      </c>
      <c r="I1815" s="321">
        <v>0.41670000000000001</v>
      </c>
      <c r="J1815" s="320">
        <v>2005</v>
      </c>
      <c r="K1815" s="320" t="s">
        <v>1105</v>
      </c>
      <c r="L1815" s="316">
        <f t="shared" si="51"/>
        <v>1814</v>
      </c>
      <c r="V1815" s="316" t="str">
        <f t="shared" si="50"/>
        <v xml:space="preserve"> </v>
      </c>
      <c r="X1815" s="316" t="s">
        <v>965</v>
      </c>
    </row>
    <row r="1816" spans="1:24">
      <c r="A1816" s="320" t="s">
        <v>631</v>
      </c>
      <c r="B1816" s="320" t="s">
        <v>632</v>
      </c>
      <c r="C1816" s="320" t="s">
        <v>483</v>
      </c>
      <c r="D1816" s="320" t="s">
        <v>491</v>
      </c>
      <c r="E1816" s="320">
        <v>0.59899999999999998</v>
      </c>
      <c r="F1816" s="320" t="s">
        <v>1033</v>
      </c>
      <c r="G1816" s="320" t="s">
        <v>1214</v>
      </c>
      <c r="H1816" s="320" t="s">
        <v>528</v>
      </c>
      <c r="I1816" s="321">
        <v>0.42</v>
      </c>
      <c r="J1816" s="320">
        <v>2010</v>
      </c>
      <c r="K1816" s="320" t="s">
        <v>1063</v>
      </c>
      <c r="L1816" s="316">
        <f t="shared" si="51"/>
        <v>1815</v>
      </c>
      <c r="V1816" s="316" t="str">
        <f t="shared" si="50"/>
        <v xml:space="preserve"> </v>
      </c>
      <c r="X1816" s="316" t="s">
        <v>965</v>
      </c>
    </row>
    <row r="1817" spans="1:24">
      <c r="A1817" s="320" t="s">
        <v>886</v>
      </c>
      <c r="B1817" s="320" t="s">
        <v>887</v>
      </c>
      <c r="C1817" s="320" t="s">
        <v>525</v>
      </c>
      <c r="D1817" s="320" t="s">
        <v>694</v>
      </c>
      <c r="E1817" s="320">
        <v>0.72199999999999998</v>
      </c>
      <c r="F1817" s="320" t="s">
        <v>1033</v>
      </c>
      <c r="G1817" s="320" t="s">
        <v>1214</v>
      </c>
      <c r="H1817" s="320" t="s">
        <v>528</v>
      </c>
      <c r="I1817" s="321">
        <v>0.42219569499999998</v>
      </c>
      <c r="J1817" s="320">
        <v>2008</v>
      </c>
      <c r="K1817" s="320" t="s">
        <v>1120</v>
      </c>
      <c r="L1817" s="316">
        <f t="shared" si="51"/>
        <v>1816</v>
      </c>
      <c r="V1817" s="316" t="str">
        <f t="shared" si="50"/>
        <v xml:space="preserve"> </v>
      </c>
      <c r="X1817" s="316" t="s">
        <v>965</v>
      </c>
    </row>
    <row r="1818" spans="1:24">
      <c r="A1818" s="320" t="s">
        <v>753</v>
      </c>
      <c r="B1818" s="320" t="s">
        <v>752</v>
      </c>
      <c r="C1818" s="320" t="s">
        <v>483</v>
      </c>
      <c r="D1818" s="320" t="s">
        <v>694</v>
      </c>
      <c r="E1818" s="320">
        <v>0.81899999999999995</v>
      </c>
      <c r="F1818" s="320" t="s">
        <v>1033</v>
      </c>
      <c r="G1818" s="320" t="s">
        <v>1214</v>
      </c>
      <c r="H1818" s="320" t="s">
        <v>528</v>
      </c>
      <c r="I1818" s="321">
        <v>0.438</v>
      </c>
      <c r="J1818" s="320">
        <v>2002</v>
      </c>
      <c r="K1818" s="320" t="s">
        <v>1160</v>
      </c>
      <c r="L1818" s="316">
        <f t="shared" si="51"/>
        <v>1817</v>
      </c>
      <c r="V1818" s="316" t="str">
        <f t="shared" si="50"/>
        <v xml:space="preserve"> </v>
      </c>
      <c r="X1818" s="316" t="s">
        <v>965</v>
      </c>
    </row>
    <row r="1819" spans="1:24">
      <c r="A1819" s="320" t="s">
        <v>884</v>
      </c>
      <c r="B1819" s="320" t="s">
        <v>885</v>
      </c>
      <c r="C1819" s="320" t="s">
        <v>483</v>
      </c>
      <c r="D1819" s="320" t="s">
        <v>491</v>
      </c>
      <c r="E1819" s="320">
        <v>0.70199999999999996</v>
      </c>
      <c r="F1819" s="320" t="s">
        <v>1033</v>
      </c>
      <c r="G1819" s="320" t="s">
        <v>1214</v>
      </c>
      <c r="H1819" s="320" t="s">
        <v>528</v>
      </c>
      <c r="I1819" s="321">
        <v>0.45989999999999998</v>
      </c>
      <c r="J1819" s="320">
        <v>2009</v>
      </c>
      <c r="K1819" s="320" t="s">
        <v>1083</v>
      </c>
      <c r="L1819" s="316">
        <f t="shared" si="51"/>
        <v>1818</v>
      </c>
      <c r="V1819" s="316" t="str">
        <f t="shared" si="50"/>
        <v xml:space="preserve"> </v>
      </c>
      <c r="X1819" s="316" t="s">
        <v>965</v>
      </c>
    </row>
    <row r="1820" spans="1:24">
      <c r="A1820" s="320" t="s">
        <v>899</v>
      </c>
      <c r="B1820" s="320" t="s">
        <v>894</v>
      </c>
      <c r="C1820" s="320" t="s">
        <v>483</v>
      </c>
      <c r="D1820" s="320" t="s">
        <v>514</v>
      </c>
      <c r="E1820" s="320">
        <v>0.77500000000000002</v>
      </c>
      <c r="F1820" s="320" t="s">
        <v>1033</v>
      </c>
      <c r="G1820" s="320" t="s">
        <v>1214</v>
      </c>
      <c r="H1820" s="320" t="s">
        <v>528</v>
      </c>
      <c r="I1820" s="321">
        <v>0.47085373000000003</v>
      </c>
      <c r="J1820" s="320">
        <v>2011</v>
      </c>
      <c r="K1820" s="320" t="s">
        <v>1138</v>
      </c>
      <c r="L1820" s="316">
        <f t="shared" si="51"/>
        <v>1819</v>
      </c>
      <c r="V1820" s="316" t="str">
        <f t="shared" si="50"/>
        <v xml:space="preserve"> </v>
      </c>
      <c r="X1820" s="316" t="s">
        <v>965</v>
      </c>
    </row>
    <row r="1821" spans="1:24">
      <c r="A1821" s="320" t="s">
        <v>746</v>
      </c>
      <c r="B1821" s="320" t="s">
        <v>747</v>
      </c>
      <c r="C1821" s="320" t="s">
        <v>483</v>
      </c>
      <c r="D1821" s="320" t="s">
        <v>491</v>
      </c>
      <c r="E1821" s="320">
        <v>0.71899999999999997</v>
      </c>
      <c r="F1821" s="320" t="s">
        <v>1033</v>
      </c>
      <c r="G1821" s="320" t="s">
        <v>1214</v>
      </c>
      <c r="H1821" s="320" t="s">
        <v>528</v>
      </c>
      <c r="I1821" s="321">
        <v>0.50022795799999997</v>
      </c>
      <c r="J1821" s="320">
        <v>2012</v>
      </c>
      <c r="K1821" s="320" t="s">
        <v>1118</v>
      </c>
      <c r="L1821" s="316">
        <f t="shared" si="51"/>
        <v>1820</v>
      </c>
      <c r="V1821" s="316" t="str">
        <f t="shared" si="50"/>
        <v xml:space="preserve"> </v>
      </c>
      <c r="X1821" s="316" t="s">
        <v>965</v>
      </c>
    </row>
    <row r="1822" spans="1:24">
      <c r="A1822" s="320" t="s">
        <v>869</v>
      </c>
      <c r="B1822" s="320" t="s">
        <v>867</v>
      </c>
      <c r="C1822" s="320" t="s">
        <v>504</v>
      </c>
      <c r="D1822" s="320" t="s">
        <v>484</v>
      </c>
      <c r="E1822" s="320">
        <v>0.69899999999999995</v>
      </c>
      <c r="F1822" s="320" t="s">
        <v>1033</v>
      </c>
      <c r="G1822" s="320" t="s">
        <v>1214</v>
      </c>
      <c r="H1822" s="320" t="s">
        <v>528</v>
      </c>
      <c r="I1822" s="321">
        <v>0.50757812499999999</v>
      </c>
      <c r="J1822" s="320">
        <v>2011</v>
      </c>
      <c r="K1822" s="320" t="s">
        <v>1136</v>
      </c>
      <c r="L1822" s="316">
        <f t="shared" si="51"/>
        <v>1821</v>
      </c>
      <c r="V1822" s="316" t="str">
        <f t="shared" si="50"/>
        <v xml:space="preserve"> </v>
      </c>
      <c r="X1822" s="316" t="s">
        <v>965</v>
      </c>
    </row>
    <row r="1823" spans="1:24">
      <c r="A1823" s="320" t="s">
        <v>873</v>
      </c>
      <c r="B1823" s="320" t="s">
        <v>867</v>
      </c>
      <c r="C1823" s="320" t="s">
        <v>504</v>
      </c>
      <c r="D1823" s="320" t="s">
        <v>484</v>
      </c>
      <c r="E1823" s="320">
        <v>0.69899999999999995</v>
      </c>
      <c r="F1823" s="320" t="s">
        <v>1033</v>
      </c>
      <c r="G1823" s="320" t="s">
        <v>1214</v>
      </c>
      <c r="H1823" s="320" t="s">
        <v>528</v>
      </c>
      <c r="I1823" s="321">
        <v>0.51718109300000004</v>
      </c>
      <c r="J1823" s="320">
        <v>2013</v>
      </c>
      <c r="K1823" s="320" t="s">
        <v>1238</v>
      </c>
      <c r="L1823" s="316">
        <f t="shared" si="51"/>
        <v>1822</v>
      </c>
      <c r="V1823" s="316" t="str">
        <f t="shared" si="50"/>
        <v xml:space="preserve"> </v>
      </c>
      <c r="X1823" s="316" t="s">
        <v>965</v>
      </c>
    </row>
    <row r="1824" spans="1:24">
      <c r="A1824" s="320" t="s">
        <v>901</v>
      </c>
      <c r="B1824" s="320" t="s">
        <v>894</v>
      </c>
      <c r="C1824" s="320" t="s">
        <v>483</v>
      </c>
      <c r="D1824" s="320" t="s">
        <v>514</v>
      </c>
      <c r="E1824" s="320">
        <v>0.77500000000000002</v>
      </c>
      <c r="F1824" s="320" t="s">
        <v>1033</v>
      </c>
      <c r="G1824" s="320" t="s">
        <v>1214</v>
      </c>
      <c r="H1824" s="320" t="s">
        <v>528</v>
      </c>
      <c r="I1824" s="321">
        <v>0.52900000000000003</v>
      </c>
      <c r="J1824" s="320">
        <v>2009</v>
      </c>
      <c r="K1824" s="320" t="s">
        <v>1239</v>
      </c>
      <c r="L1824" s="316">
        <f t="shared" si="51"/>
        <v>1823</v>
      </c>
      <c r="V1824" s="316" t="str">
        <f t="shared" si="50"/>
        <v xml:space="preserve"> </v>
      </c>
      <c r="X1824" s="316" t="s">
        <v>965</v>
      </c>
    </row>
    <row r="1825" spans="1:24">
      <c r="A1825" s="320" t="s">
        <v>498</v>
      </c>
      <c r="B1825" s="320" t="s">
        <v>482</v>
      </c>
      <c r="C1825" s="320" t="s">
        <v>483</v>
      </c>
      <c r="D1825" s="320" t="s">
        <v>484</v>
      </c>
      <c r="E1825" s="320">
        <v>0.73</v>
      </c>
      <c r="F1825" s="320" t="s">
        <v>1033</v>
      </c>
      <c r="G1825" s="320" t="s">
        <v>1214</v>
      </c>
      <c r="H1825" s="320" t="s">
        <v>528</v>
      </c>
      <c r="I1825" s="321">
        <v>0.53004606899999995</v>
      </c>
      <c r="J1825" s="320">
        <v>2010</v>
      </c>
      <c r="K1825" s="320" t="s">
        <v>1063</v>
      </c>
      <c r="L1825" s="316">
        <f t="shared" si="51"/>
        <v>1824</v>
      </c>
      <c r="V1825" s="316" t="str">
        <f t="shared" si="50"/>
        <v xml:space="preserve"> </v>
      </c>
      <c r="X1825" s="316" t="s">
        <v>965</v>
      </c>
    </row>
    <row r="1826" spans="1:24">
      <c r="A1826" s="320" t="s">
        <v>1031</v>
      </c>
      <c r="B1826" s="320" t="s">
        <v>1032</v>
      </c>
      <c r="C1826" s="320" t="s">
        <v>853</v>
      </c>
      <c r="D1826" s="320" t="s">
        <v>496</v>
      </c>
      <c r="E1826" s="320">
        <v>0.78200000000000003</v>
      </c>
      <c r="F1826" s="320" t="s">
        <v>1033</v>
      </c>
      <c r="G1826" s="320" t="s">
        <v>1214</v>
      </c>
      <c r="H1826" s="320" t="s">
        <v>528</v>
      </c>
      <c r="I1826" s="321">
        <v>0.54749999999999999</v>
      </c>
      <c r="J1826" s="320">
        <v>2009</v>
      </c>
      <c r="K1826" s="320" t="s">
        <v>1240</v>
      </c>
      <c r="L1826" s="316">
        <f t="shared" si="51"/>
        <v>1825</v>
      </c>
      <c r="V1826" s="316" t="str">
        <f t="shared" si="50"/>
        <v xml:space="preserve"> </v>
      </c>
      <c r="X1826" s="316" t="s">
        <v>965</v>
      </c>
    </row>
    <row r="1827" spans="1:24">
      <c r="A1827" s="320" t="s">
        <v>872</v>
      </c>
      <c r="B1827" s="320" t="s">
        <v>867</v>
      </c>
      <c r="C1827" s="320" t="s">
        <v>504</v>
      </c>
      <c r="D1827" s="320" t="s">
        <v>484</v>
      </c>
      <c r="E1827" s="320">
        <v>0.69899999999999995</v>
      </c>
      <c r="F1827" s="320" t="s">
        <v>1033</v>
      </c>
      <c r="G1827" s="320" t="s">
        <v>1214</v>
      </c>
      <c r="H1827" s="320" t="s">
        <v>528</v>
      </c>
      <c r="I1827" s="321">
        <v>0.56551569499999998</v>
      </c>
      <c r="J1827" s="320">
        <v>2010</v>
      </c>
      <c r="K1827" s="320" t="s">
        <v>1122</v>
      </c>
      <c r="L1827" s="316">
        <f t="shared" si="51"/>
        <v>1826</v>
      </c>
      <c r="V1827" s="316" t="str">
        <f t="shared" si="50"/>
        <v xml:space="preserve"> </v>
      </c>
      <c r="X1827" s="316" t="s">
        <v>965</v>
      </c>
    </row>
    <row r="1828" spans="1:24">
      <c r="A1828" s="320" t="s">
        <v>490</v>
      </c>
      <c r="B1828" s="320" t="s">
        <v>482</v>
      </c>
      <c r="C1828" s="320" t="s">
        <v>483</v>
      </c>
      <c r="D1828" s="320" t="s">
        <v>491</v>
      </c>
      <c r="E1828" s="320">
        <v>0.73</v>
      </c>
      <c r="F1828" s="320" t="s">
        <v>1033</v>
      </c>
      <c r="G1828" s="320" t="s">
        <v>1214</v>
      </c>
      <c r="H1828" s="320" t="s">
        <v>528</v>
      </c>
      <c r="I1828" s="321">
        <v>0.58399999999999996</v>
      </c>
      <c r="J1828" s="320">
        <v>2012</v>
      </c>
      <c r="K1828" s="320" t="s">
        <v>1241</v>
      </c>
      <c r="L1828" s="316">
        <f t="shared" si="51"/>
        <v>1827</v>
      </c>
      <c r="V1828" s="316" t="str">
        <f t="shared" si="50"/>
        <v xml:space="preserve"> </v>
      </c>
      <c r="X1828" s="316" t="s">
        <v>965</v>
      </c>
    </row>
    <row r="1829" spans="1:24">
      <c r="A1829" s="320" t="s">
        <v>620</v>
      </c>
      <c r="B1829" s="320" t="s">
        <v>621</v>
      </c>
      <c r="C1829" s="320" t="s">
        <v>483</v>
      </c>
      <c r="D1829" s="320" t="s">
        <v>514</v>
      </c>
      <c r="E1829" s="320">
        <v>0.68</v>
      </c>
      <c r="F1829" s="320" t="s">
        <v>1033</v>
      </c>
      <c r="G1829" s="320" t="s">
        <v>1214</v>
      </c>
      <c r="H1829" s="320" t="s">
        <v>528</v>
      </c>
      <c r="I1829" s="321">
        <v>0.70560935300000005</v>
      </c>
      <c r="J1829" s="320">
        <v>2009</v>
      </c>
      <c r="K1829" s="320" t="s">
        <v>1151</v>
      </c>
      <c r="L1829" s="316">
        <f t="shared" si="51"/>
        <v>1828</v>
      </c>
      <c r="V1829" s="316" t="str">
        <f t="shared" si="50"/>
        <v xml:space="preserve"> </v>
      </c>
      <c r="X1829" s="316" t="s">
        <v>965</v>
      </c>
    </row>
    <row r="1830" spans="1:24">
      <c r="A1830" s="320" t="s">
        <v>891</v>
      </c>
      <c r="B1830" s="320" t="s">
        <v>892</v>
      </c>
      <c r="C1830" s="320" t="s">
        <v>483</v>
      </c>
      <c r="D1830" s="320" t="s">
        <v>484</v>
      </c>
      <c r="E1830" s="320">
        <v>0.81100000000000005</v>
      </c>
      <c r="F1830" s="320" t="s">
        <v>1033</v>
      </c>
      <c r="G1830" s="320" t="s">
        <v>1214</v>
      </c>
      <c r="H1830" s="320" t="s">
        <v>528</v>
      </c>
      <c r="I1830" s="321">
        <v>0.72987283000000003</v>
      </c>
      <c r="J1830" s="320">
        <v>2012</v>
      </c>
      <c r="K1830" s="320" t="s">
        <v>1242</v>
      </c>
      <c r="L1830" s="316">
        <f t="shared" si="51"/>
        <v>1829</v>
      </c>
      <c r="V1830" s="316" t="str">
        <f t="shared" si="50"/>
        <v xml:space="preserve"> </v>
      </c>
      <c r="X1830" s="316" t="s">
        <v>965</v>
      </c>
    </row>
    <row r="1831" spans="1:24">
      <c r="A1831" s="320" t="s">
        <v>553</v>
      </c>
      <c r="B1831" s="320" t="s">
        <v>554</v>
      </c>
      <c r="C1831" s="320" t="s">
        <v>542</v>
      </c>
      <c r="D1831" s="320" t="s">
        <v>491</v>
      </c>
      <c r="E1831" s="320">
        <v>0.32700000000000001</v>
      </c>
      <c r="F1831" s="320" t="s">
        <v>162</v>
      </c>
      <c r="G1831" s="320" t="s">
        <v>1243</v>
      </c>
      <c r="H1831" s="320" t="s">
        <v>1244</v>
      </c>
      <c r="I1831" s="321">
        <v>1.2856479000000001E-2</v>
      </c>
      <c r="J1831" s="320" t="s">
        <v>487</v>
      </c>
      <c r="K1831" s="320" t="s">
        <v>488</v>
      </c>
      <c r="L1831" s="316">
        <f t="shared" si="51"/>
        <v>1830</v>
      </c>
      <c r="V1831" s="316" t="str">
        <f t="shared" si="50"/>
        <v xml:space="preserve"> </v>
      </c>
      <c r="X1831" s="316" t="s">
        <v>965</v>
      </c>
    </row>
    <row r="1832" spans="1:24">
      <c r="A1832" s="320" t="s">
        <v>565</v>
      </c>
      <c r="B1832" s="320" t="s">
        <v>566</v>
      </c>
      <c r="C1832" s="320" t="s">
        <v>542</v>
      </c>
      <c r="D1832" s="320" t="s">
        <v>491</v>
      </c>
      <c r="E1832" s="320">
        <v>0.47099999999999997</v>
      </c>
      <c r="F1832" s="320" t="s">
        <v>162</v>
      </c>
      <c r="G1832" s="320" t="s">
        <v>1243</v>
      </c>
      <c r="H1832" s="320" t="s">
        <v>1244</v>
      </c>
      <c r="I1832" s="321">
        <v>1.5038279999999999E-2</v>
      </c>
      <c r="J1832" s="320" t="s">
        <v>487</v>
      </c>
      <c r="K1832" s="320" t="s">
        <v>488</v>
      </c>
      <c r="L1832" s="316">
        <f t="shared" si="51"/>
        <v>1831</v>
      </c>
      <c r="V1832" s="316" t="str">
        <f t="shared" si="50"/>
        <v xml:space="preserve"> </v>
      </c>
      <c r="X1832" s="316" t="s">
        <v>965</v>
      </c>
    </row>
    <row r="1833" spans="1:24">
      <c r="A1833" s="320" t="s">
        <v>570</v>
      </c>
      <c r="B1833" s="320" t="s">
        <v>571</v>
      </c>
      <c r="C1833" s="320" t="s">
        <v>542</v>
      </c>
      <c r="D1833" s="320" t="s">
        <v>514</v>
      </c>
      <c r="E1833" s="320">
        <v>0.51900000000000002</v>
      </c>
      <c r="F1833" s="320" t="s">
        <v>162</v>
      </c>
      <c r="G1833" s="320" t="s">
        <v>1243</v>
      </c>
      <c r="H1833" s="320" t="s">
        <v>1244</v>
      </c>
      <c r="I1833" s="321">
        <v>1.8388387999999999E-2</v>
      </c>
      <c r="J1833" s="320" t="s">
        <v>487</v>
      </c>
      <c r="K1833" s="320" t="s">
        <v>488</v>
      </c>
      <c r="L1833" s="316">
        <f t="shared" si="51"/>
        <v>1832</v>
      </c>
      <c r="V1833" s="316" t="str">
        <f t="shared" si="50"/>
        <v xml:space="preserve"> </v>
      </c>
      <c r="X1833" s="316" t="s">
        <v>965</v>
      </c>
    </row>
    <row r="1834" spans="1:24">
      <c r="A1834" s="320" t="s">
        <v>629</v>
      </c>
      <c r="B1834" s="320" t="s">
        <v>627</v>
      </c>
      <c r="C1834" s="320" t="s">
        <v>589</v>
      </c>
      <c r="D1834" s="320" t="s">
        <v>514</v>
      </c>
      <c r="E1834" s="320">
        <v>0.89300000000000002</v>
      </c>
      <c r="F1834" s="320" t="s">
        <v>162</v>
      </c>
      <c r="G1834" s="320" t="s">
        <v>1243</v>
      </c>
      <c r="H1834" s="320" t="s">
        <v>1244</v>
      </c>
      <c r="I1834" s="321">
        <v>0.02</v>
      </c>
      <c r="J1834" s="320" t="s">
        <v>487</v>
      </c>
      <c r="K1834" s="320" t="s">
        <v>488</v>
      </c>
      <c r="L1834" s="316">
        <f t="shared" si="51"/>
        <v>1833</v>
      </c>
      <c r="V1834" s="316" t="str">
        <f t="shared" si="50"/>
        <v xml:space="preserve"> </v>
      </c>
      <c r="X1834" s="316" t="s">
        <v>965</v>
      </c>
    </row>
    <row r="1835" spans="1:24">
      <c r="A1835" s="320" t="s">
        <v>523</v>
      </c>
      <c r="B1835" s="320" t="s">
        <v>524</v>
      </c>
      <c r="C1835" s="320" t="s">
        <v>525</v>
      </c>
      <c r="D1835" s="320" t="s">
        <v>514</v>
      </c>
      <c r="E1835" s="320">
        <v>0.71399999999999997</v>
      </c>
      <c r="F1835" s="320" t="s">
        <v>162</v>
      </c>
      <c r="G1835" s="320" t="s">
        <v>1243</v>
      </c>
      <c r="H1835" s="320" t="s">
        <v>1244</v>
      </c>
      <c r="I1835" s="321">
        <v>3.2032967000000002E-2</v>
      </c>
      <c r="J1835" s="320" t="s">
        <v>487</v>
      </c>
      <c r="K1835" s="320" t="s">
        <v>488</v>
      </c>
      <c r="L1835" s="316">
        <f t="shared" si="51"/>
        <v>1834</v>
      </c>
      <c r="V1835" s="316" t="str">
        <f t="shared" si="50"/>
        <v xml:space="preserve"> </v>
      </c>
      <c r="X1835" s="316" t="s">
        <v>965</v>
      </c>
    </row>
    <row r="1836" spans="1:24">
      <c r="A1836" s="320" t="s">
        <v>739</v>
      </c>
      <c r="B1836" s="320" t="s">
        <v>740</v>
      </c>
      <c r="C1836" s="320" t="s">
        <v>525</v>
      </c>
      <c r="D1836" s="320" t="s">
        <v>518</v>
      </c>
      <c r="E1836" s="320">
        <v>0.81799999999999995</v>
      </c>
      <c r="F1836" s="320" t="s">
        <v>162</v>
      </c>
      <c r="G1836" s="320" t="s">
        <v>1243</v>
      </c>
      <c r="H1836" s="320" t="s">
        <v>1244</v>
      </c>
      <c r="I1836" s="321">
        <v>3.2823128E-2</v>
      </c>
      <c r="J1836" s="320" t="s">
        <v>487</v>
      </c>
      <c r="K1836" s="320" t="s">
        <v>488</v>
      </c>
      <c r="L1836" s="316">
        <f t="shared" si="51"/>
        <v>1835</v>
      </c>
      <c r="V1836" s="316" t="str">
        <f t="shared" si="50"/>
        <v xml:space="preserve"> </v>
      </c>
      <c r="X1836" s="316" t="s">
        <v>965</v>
      </c>
    </row>
    <row r="1837" spans="1:24">
      <c r="A1837" s="320" t="s">
        <v>493</v>
      </c>
      <c r="B1837" s="320" t="s">
        <v>494</v>
      </c>
      <c r="C1837" s="320" t="s">
        <v>495</v>
      </c>
      <c r="D1837" s="320" t="s">
        <v>496</v>
      </c>
      <c r="E1837" s="320">
        <v>0.51500000000000001</v>
      </c>
      <c r="F1837" s="320" t="s">
        <v>162</v>
      </c>
      <c r="G1837" s="320" t="s">
        <v>1243</v>
      </c>
      <c r="H1837" s="320" t="s">
        <v>1244</v>
      </c>
      <c r="I1837" s="321">
        <v>3.3116736000000001E-2</v>
      </c>
      <c r="J1837" s="320" t="s">
        <v>487</v>
      </c>
      <c r="K1837" s="320" t="s">
        <v>488</v>
      </c>
      <c r="L1837" s="316">
        <f t="shared" si="51"/>
        <v>1836</v>
      </c>
      <c r="V1837" s="316" t="str">
        <f t="shared" si="50"/>
        <v xml:space="preserve"> </v>
      </c>
      <c r="X1837" s="316" t="s">
        <v>965</v>
      </c>
    </row>
    <row r="1838" spans="1:24">
      <c r="A1838" s="320" t="s">
        <v>500</v>
      </c>
      <c r="B1838" s="320" t="s">
        <v>482</v>
      </c>
      <c r="C1838" s="320" t="s">
        <v>483</v>
      </c>
      <c r="D1838" s="320" t="s">
        <v>484</v>
      </c>
      <c r="E1838" s="320">
        <v>0.73</v>
      </c>
      <c r="F1838" s="320" t="s">
        <v>162</v>
      </c>
      <c r="G1838" s="320" t="s">
        <v>1243</v>
      </c>
      <c r="H1838" s="320" t="s">
        <v>1244</v>
      </c>
      <c r="I1838" s="321">
        <v>3.4594765999999999E-2</v>
      </c>
      <c r="J1838" s="320" t="s">
        <v>487</v>
      </c>
      <c r="K1838" s="320" t="s">
        <v>488</v>
      </c>
      <c r="L1838" s="316">
        <f t="shared" si="51"/>
        <v>1837</v>
      </c>
      <c r="V1838" s="316" t="str">
        <f t="shared" si="50"/>
        <v xml:space="preserve"> </v>
      </c>
      <c r="X1838" s="316" t="s">
        <v>965</v>
      </c>
    </row>
    <row r="1839" spans="1:24">
      <c r="A1839" s="320" t="s">
        <v>1127</v>
      </c>
      <c r="B1839" s="320" t="s">
        <v>1128</v>
      </c>
      <c r="C1839" s="320" t="s">
        <v>589</v>
      </c>
      <c r="D1839" s="320" t="s">
        <v>514</v>
      </c>
      <c r="E1839" s="320">
        <v>0.84</v>
      </c>
      <c r="F1839" s="320" t="s">
        <v>162</v>
      </c>
      <c r="G1839" s="320" t="s">
        <v>1243</v>
      </c>
      <c r="H1839" s="320" t="s">
        <v>1244</v>
      </c>
      <c r="I1839" s="321">
        <v>3.4880792000000001E-2</v>
      </c>
      <c r="J1839" s="320" t="s">
        <v>487</v>
      </c>
      <c r="K1839" s="320" t="s">
        <v>488</v>
      </c>
      <c r="L1839" s="316">
        <f t="shared" si="51"/>
        <v>1838</v>
      </c>
      <c r="V1839" s="316" t="str">
        <f t="shared" si="50"/>
        <v xml:space="preserve"> </v>
      </c>
      <c r="X1839" s="316" t="s">
        <v>965</v>
      </c>
    </row>
    <row r="1840" spans="1:24">
      <c r="A1840" s="320" t="s">
        <v>498</v>
      </c>
      <c r="B1840" s="320" t="s">
        <v>482</v>
      </c>
      <c r="C1840" s="320" t="s">
        <v>483</v>
      </c>
      <c r="D1840" s="320" t="s">
        <v>484</v>
      </c>
      <c r="E1840" s="320">
        <v>0.73</v>
      </c>
      <c r="F1840" s="320" t="s">
        <v>162</v>
      </c>
      <c r="G1840" s="320" t="s">
        <v>1243</v>
      </c>
      <c r="H1840" s="320" t="s">
        <v>1244</v>
      </c>
      <c r="I1840" s="321">
        <v>3.5756633000000003E-2</v>
      </c>
      <c r="J1840" s="320" t="s">
        <v>487</v>
      </c>
      <c r="K1840" s="320" t="s">
        <v>488</v>
      </c>
      <c r="L1840" s="316">
        <f t="shared" si="51"/>
        <v>1839</v>
      </c>
      <c r="V1840" s="316" t="str">
        <f t="shared" si="50"/>
        <v xml:space="preserve"> </v>
      </c>
      <c r="X1840" s="316" t="s">
        <v>965</v>
      </c>
    </row>
    <row r="1841" spans="1:24">
      <c r="A1841" s="320" t="s">
        <v>1019</v>
      </c>
      <c r="B1841" s="320" t="s">
        <v>1020</v>
      </c>
      <c r="C1841" s="320" t="s">
        <v>853</v>
      </c>
      <c r="D1841" s="320" t="s">
        <v>496</v>
      </c>
      <c r="E1841" s="320">
        <v>0.66200000000000003</v>
      </c>
      <c r="F1841" s="320" t="s">
        <v>162</v>
      </c>
      <c r="G1841" s="320" t="s">
        <v>1243</v>
      </c>
      <c r="H1841" s="320" t="s">
        <v>1244</v>
      </c>
      <c r="I1841" s="321">
        <v>3.6296296999999998E-2</v>
      </c>
      <c r="J1841" s="320" t="s">
        <v>487</v>
      </c>
      <c r="K1841" s="320" t="s">
        <v>488</v>
      </c>
      <c r="L1841" s="316">
        <f t="shared" si="51"/>
        <v>1840</v>
      </c>
      <c r="V1841" s="316" t="str">
        <f t="shared" si="50"/>
        <v xml:space="preserve"> </v>
      </c>
      <c r="X1841" s="316" t="s">
        <v>965</v>
      </c>
    </row>
    <row r="1842" spans="1:24">
      <c r="A1842" s="320" t="s">
        <v>490</v>
      </c>
      <c r="B1842" s="320" t="s">
        <v>482</v>
      </c>
      <c r="C1842" s="320" t="s">
        <v>483</v>
      </c>
      <c r="D1842" s="320" t="s">
        <v>491</v>
      </c>
      <c r="E1842" s="320">
        <v>0.73</v>
      </c>
      <c r="F1842" s="320" t="s">
        <v>162</v>
      </c>
      <c r="G1842" s="320" t="s">
        <v>1243</v>
      </c>
      <c r="H1842" s="320" t="s">
        <v>1244</v>
      </c>
      <c r="I1842" s="321">
        <v>3.6841015999999997E-2</v>
      </c>
      <c r="J1842" s="320" t="s">
        <v>487</v>
      </c>
      <c r="K1842" s="320" t="s">
        <v>488</v>
      </c>
      <c r="L1842" s="316">
        <f t="shared" si="51"/>
        <v>1841</v>
      </c>
      <c r="V1842" s="316" t="str">
        <f t="shared" si="50"/>
        <v xml:space="preserve"> </v>
      </c>
      <c r="X1842" s="316" t="s">
        <v>965</v>
      </c>
    </row>
    <row r="1843" spans="1:24">
      <c r="A1843" s="320" t="s">
        <v>538</v>
      </c>
      <c r="B1843" s="320" t="s">
        <v>503</v>
      </c>
      <c r="C1843" s="320" t="s">
        <v>504</v>
      </c>
      <c r="D1843" s="320" t="s">
        <v>484</v>
      </c>
      <c r="E1843" s="320">
        <v>0.90900000000000003</v>
      </c>
      <c r="F1843" s="320" t="s">
        <v>162</v>
      </c>
      <c r="G1843" s="320" t="s">
        <v>1243</v>
      </c>
      <c r="H1843" s="320" t="s">
        <v>1244</v>
      </c>
      <c r="I1843" s="321">
        <v>3.7168410999999998E-2</v>
      </c>
      <c r="J1843" s="320" t="s">
        <v>487</v>
      </c>
      <c r="K1843" s="320" t="s">
        <v>488</v>
      </c>
      <c r="L1843" s="316">
        <f t="shared" si="51"/>
        <v>1842</v>
      </c>
      <c r="V1843" s="316" t="str">
        <f t="shared" si="50"/>
        <v xml:space="preserve"> </v>
      </c>
      <c r="X1843" s="316" t="s">
        <v>965</v>
      </c>
    </row>
    <row r="1844" spans="1:24">
      <c r="A1844" s="320" t="s">
        <v>638</v>
      </c>
      <c r="B1844" s="320" t="s">
        <v>482</v>
      </c>
      <c r="C1844" s="320" t="s">
        <v>483</v>
      </c>
      <c r="D1844" s="320" t="s">
        <v>514</v>
      </c>
      <c r="E1844" s="320">
        <v>0.73</v>
      </c>
      <c r="F1844" s="320" t="s">
        <v>162</v>
      </c>
      <c r="G1844" s="320" t="s">
        <v>1243</v>
      </c>
      <c r="H1844" s="320" t="s">
        <v>1244</v>
      </c>
      <c r="I1844" s="321">
        <v>3.7603275999999998E-2</v>
      </c>
      <c r="J1844" s="320" t="s">
        <v>487</v>
      </c>
      <c r="K1844" s="320" t="s">
        <v>488</v>
      </c>
      <c r="L1844" s="316">
        <f t="shared" si="51"/>
        <v>1843</v>
      </c>
      <c r="V1844" s="316" t="str">
        <f t="shared" si="50"/>
        <v xml:space="preserve"> </v>
      </c>
      <c r="X1844" s="316" t="s">
        <v>965</v>
      </c>
    </row>
    <row r="1845" spans="1:24">
      <c r="A1845" s="320" t="s">
        <v>534</v>
      </c>
      <c r="B1845" s="320" t="s">
        <v>530</v>
      </c>
      <c r="C1845" s="320" t="s">
        <v>525</v>
      </c>
      <c r="D1845" s="320" t="s">
        <v>514</v>
      </c>
      <c r="E1845" s="320">
        <v>0.74</v>
      </c>
      <c r="F1845" s="320" t="s">
        <v>162</v>
      </c>
      <c r="G1845" s="320" t="s">
        <v>1243</v>
      </c>
      <c r="H1845" s="320" t="s">
        <v>1244</v>
      </c>
      <c r="I1845" s="321">
        <v>4.045E-2</v>
      </c>
      <c r="J1845" s="320" t="s">
        <v>487</v>
      </c>
      <c r="K1845" s="320" t="s">
        <v>488</v>
      </c>
      <c r="L1845" s="316">
        <f t="shared" si="51"/>
        <v>1844</v>
      </c>
      <c r="V1845" s="316" t="str">
        <f t="shared" si="50"/>
        <v xml:space="preserve"> </v>
      </c>
      <c r="X1845" s="316" t="s">
        <v>965</v>
      </c>
    </row>
    <row r="1846" spans="1:24">
      <c r="A1846" s="320" t="s">
        <v>669</v>
      </c>
      <c r="B1846" s="320" t="s">
        <v>670</v>
      </c>
      <c r="C1846" s="320" t="s">
        <v>525</v>
      </c>
      <c r="D1846" s="320" t="s">
        <v>518</v>
      </c>
      <c r="E1846" s="320">
        <v>0.622</v>
      </c>
      <c r="F1846" s="320" t="s">
        <v>162</v>
      </c>
      <c r="G1846" s="320" t="s">
        <v>1243</v>
      </c>
      <c r="H1846" s="320" t="s">
        <v>1244</v>
      </c>
      <c r="I1846" s="321">
        <v>4.1708861E-2</v>
      </c>
      <c r="J1846" s="320" t="s">
        <v>487</v>
      </c>
      <c r="K1846" s="320" t="s">
        <v>488</v>
      </c>
      <c r="L1846" s="316">
        <f t="shared" si="51"/>
        <v>1845</v>
      </c>
      <c r="V1846" s="316" t="str">
        <f t="shared" si="50"/>
        <v xml:space="preserve"> </v>
      </c>
      <c r="X1846" s="316" t="s">
        <v>965</v>
      </c>
    </row>
    <row r="1847" spans="1:24">
      <c r="A1847" s="320" t="s">
        <v>506</v>
      </c>
      <c r="B1847" s="320" t="s">
        <v>503</v>
      </c>
      <c r="C1847" s="320" t="s">
        <v>504</v>
      </c>
      <c r="D1847" s="320" t="s">
        <v>484</v>
      </c>
      <c r="E1847" s="320">
        <v>0.90900000000000003</v>
      </c>
      <c r="F1847" s="320" t="s">
        <v>162</v>
      </c>
      <c r="G1847" s="320" t="s">
        <v>1243</v>
      </c>
      <c r="H1847" s="320" t="s">
        <v>1244</v>
      </c>
      <c r="I1847" s="321">
        <v>4.3985870000000003E-2</v>
      </c>
      <c r="J1847" s="320" t="s">
        <v>487</v>
      </c>
      <c r="K1847" s="320" t="s">
        <v>488</v>
      </c>
      <c r="L1847" s="316">
        <f t="shared" si="51"/>
        <v>1846</v>
      </c>
      <c r="V1847" s="316" t="str">
        <f t="shared" si="50"/>
        <v xml:space="preserve"> </v>
      </c>
      <c r="X1847" s="316" t="s">
        <v>965</v>
      </c>
    </row>
    <row r="1848" spans="1:24">
      <c r="A1848" s="320" t="s">
        <v>502</v>
      </c>
      <c r="B1848" s="320" t="s">
        <v>503</v>
      </c>
      <c r="C1848" s="320" t="s">
        <v>504</v>
      </c>
      <c r="D1848" s="320" t="s">
        <v>484</v>
      </c>
      <c r="E1848" s="320">
        <v>0.90900000000000003</v>
      </c>
      <c r="F1848" s="320" t="s">
        <v>162</v>
      </c>
      <c r="G1848" s="320" t="s">
        <v>1243</v>
      </c>
      <c r="H1848" s="320" t="s">
        <v>1244</v>
      </c>
      <c r="I1848" s="321">
        <v>4.4350505999999998E-2</v>
      </c>
      <c r="J1848" s="320" t="s">
        <v>487</v>
      </c>
      <c r="K1848" s="320" t="s">
        <v>488</v>
      </c>
      <c r="L1848" s="316">
        <f t="shared" si="51"/>
        <v>1847</v>
      </c>
      <c r="V1848" s="316" t="str">
        <f t="shared" si="50"/>
        <v xml:space="preserve"> </v>
      </c>
      <c r="X1848" s="316" t="s">
        <v>965</v>
      </c>
    </row>
    <row r="1849" spans="1:24">
      <c r="A1849" s="320" t="s">
        <v>529</v>
      </c>
      <c r="B1849" s="320" t="s">
        <v>530</v>
      </c>
      <c r="C1849" s="320" t="s">
        <v>525</v>
      </c>
      <c r="D1849" s="320" t="s">
        <v>514</v>
      </c>
      <c r="E1849" s="320">
        <v>0.74</v>
      </c>
      <c r="F1849" s="320" t="s">
        <v>162</v>
      </c>
      <c r="G1849" s="320" t="s">
        <v>1243</v>
      </c>
      <c r="H1849" s="320" t="s">
        <v>1244</v>
      </c>
      <c r="I1849" s="321">
        <v>4.6334489E-2</v>
      </c>
      <c r="J1849" s="320" t="s">
        <v>487</v>
      </c>
      <c r="K1849" s="320" t="s">
        <v>488</v>
      </c>
      <c r="L1849" s="316">
        <f t="shared" si="51"/>
        <v>1848</v>
      </c>
      <c r="V1849" s="316" t="str">
        <f t="shared" si="50"/>
        <v xml:space="preserve"> </v>
      </c>
      <c r="X1849" s="316" t="s">
        <v>965</v>
      </c>
    </row>
    <row r="1850" spans="1:24">
      <c r="A1850" s="320" t="s">
        <v>535</v>
      </c>
      <c r="B1850" s="320" t="s">
        <v>503</v>
      </c>
      <c r="C1850" s="320" t="s">
        <v>504</v>
      </c>
      <c r="D1850" s="320" t="s">
        <v>518</v>
      </c>
      <c r="E1850" s="320">
        <v>0.90900000000000003</v>
      </c>
      <c r="F1850" s="320" t="s">
        <v>162</v>
      </c>
      <c r="G1850" s="320" t="s">
        <v>1243</v>
      </c>
      <c r="H1850" s="320" t="s">
        <v>1244</v>
      </c>
      <c r="I1850" s="321">
        <v>4.7093455999999999E-2</v>
      </c>
      <c r="J1850" s="320" t="s">
        <v>487</v>
      </c>
      <c r="K1850" s="320" t="s">
        <v>488</v>
      </c>
      <c r="L1850" s="316">
        <f t="shared" si="51"/>
        <v>1849</v>
      </c>
      <c r="V1850" s="316" t="str">
        <f t="shared" si="50"/>
        <v xml:space="preserve"> </v>
      </c>
      <c r="X1850" s="316" t="s">
        <v>965</v>
      </c>
    </row>
    <row r="1851" spans="1:24">
      <c r="A1851" s="320" t="s">
        <v>909</v>
      </c>
      <c r="B1851" s="320" t="s">
        <v>910</v>
      </c>
      <c r="C1851" s="320" t="s">
        <v>589</v>
      </c>
      <c r="D1851" s="320" t="s">
        <v>514</v>
      </c>
      <c r="E1851" s="320">
        <v>0.82099999999999995</v>
      </c>
      <c r="F1851" s="320" t="s">
        <v>162</v>
      </c>
      <c r="G1851" s="320" t="s">
        <v>1243</v>
      </c>
      <c r="H1851" s="320" t="s">
        <v>1244</v>
      </c>
      <c r="I1851" s="321">
        <v>4.7222223000000001E-2</v>
      </c>
      <c r="J1851" s="320" t="s">
        <v>487</v>
      </c>
      <c r="K1851" s="320" t="s">
        <v>488</v>
      </c>
      <c r="L1851" s="316">
        <f t="shared" si="51"/>
        <v>1850</v>
      </c>
      <c r="V1851" s="316" t="str">
        <f t="shared" ref="V1851:V1914" si="52">IF(H1851=$V$1,I1851," ")</f>
        <v xml:space="preserve"> </v>
      </c>
      <c r="X1851" s="316" t="s">
        <v>965</v>
      </c>
    </row>
    <row r="1852" spans="1:24">
      <c r="A1852" s="320" t="s">
        <v>517</v>
      </c>
      <c r="B1852" s="320" t="s">
        <v>503</v>
      </c>
      <c r="C1852" s="320" t="s">
        <v>504</v>
      </c>
      <c r="D1852" s="320" t="s">
        <v>518</v>
      </c>
      <c r="E1852" s="320">
        <v>0.90900000000000003</v>
      </c>
      <c r="F1852" s="320" t="s">
        <v>162</v>
      </c>
      <c r="G1852" s="320" t="s">
        <v>1243</v>
      </c>
      <c r="H1852" s="320" t="s">
        <v>1244</v>
      </c>
      <c r="I1852" s="321">
        <v>4.7366903000000002E-2</v>
      </c>
      <c r="J1852" s="320" t="s">
        <v>487</v>
      </c>
      <c r="K1852" s="320" t="s">
        <v>488</v>
      </c>
      <c r="L1852" s="316">
        <f t="shared" si="51"/>
        <v>1851</v>
      </c>
      <c r="V1852" s="316" t="str">
        <f t="shared" si="52"/>
        <v xml:space="preserve"> </v>
      </c>
      <c r="X1852" s="316" t="s">
        <v>965</v>
      </c>
    </row>
    <row r="1853" spans="1:24">
      <c r="A1853" s="320" t="s">
        <v>527</v>
      </c>
      <c r="B1853" s="320" t="s">
        <v>503</v>
      </c>
      <c r="C1853" s="320" t="s">
        <v>504</v>
      </c>
      <c r="D1853" s="320" t="s">
        <v>518</v>
      </c>
      <c r="E1853" s="320">
        <v>0.90900000000000003</v>
      </c>
      <c r="F1853" s="320" t="s">
        <v>162</v>
      </c>
      <c r="G1853" s="320" t="s">
        <v>1243</v>
      </c>
      <c r="H1853" s="320" t="s">
        <v>1244</v>
      </c>
      <c r="I1853" s="321">
        <v>4.9534881000000003E-2</v>
      </c>
      <c r="J1853" s="320" t="s">
        <v>487</v>
      </c>
      <c r="K1853" s="320" t="s">
        <v>488</v>
      </c>
      <c r="L1853" s="316">
        <f t="shared" si="51"/>
        <v>1852</v>
      </c>
      <c r="V1853" s="316" t="str">
        <f t="shared" si="52"/>
        <v xml:space="preserve"> </v>
      </c>
      <c r="X1853" s="316" t="s">
        <v>965</v>
      </c>
    </row>
    <row r="1854" spans="1:24">
      <c r="A1854" s="320" t="s">
        <v>512</v>
      </c>
      <c r="B1854" s="320" t="s">
        <v>513</v>
      </c>
      <c r="C1854" s="320" t="s">
        <v>510</v>
      </c>
      <c r="D1854" s="320" t="s">
        <v>514</v>
      </c>
      <c r="E1854" s="320">
        <v>0.91100000000000003</v>
      </c>
      <c r="F1854" s="320" t="s">
        <v>162</v>
      </c>
      <c r="G1854" s="320" t="s">
        <v>1243</v>
      </c>
      <c r="H1854" s="320" t="s">
        <v>1244</v>
      </c>
      <c r="I1854" s="321">
        <v>4.9999999000000003E-2</v>
      </c>
      <c r="J1854" s="320" t="s">
        <v>487</v>
      </c>
      <c r="K1854" s="320" t="s">
        <v>488</v>
      </c>
      <c r="L1854" s="316">
        <f t="shared" si="51"/>
        <v>1853</v>
      </c>
      <c r="V1854" s="316" t="str">
        <f t="shared" si="52"/>
        <v xml:space="preserve"> </v>
      </c>
      <c r="X1854" s="316" t="s">
        <v>965</v>
      </c>
    </row>
    <row r="1855" spans="1:24">
      <c r="A1855" s="320" t="s">
        <v>532</v>
      </c>
      <c r="B1855" s="320" t="s">
        <v>503</v>
      </c>
      <c r="C1855" s="320" t="s">
        <v>504</v>
      </c>
      <c r="D1855" s="320" t="s">
        <v>518</v>
      </c>
      <c r="E1855" s="320">
        <v>0.90900000000000003</v>
      </c>
      <c r="F1855" s="320" t="s">
        <v>162</v>
      </c>
      <c r="G1855" s="320" t="s">
        <v>1243</v>
      </c>
      <c r="H1855" s="320" t="s">
        <v>1244</v>
      </c>
      <c r="I1855" s="321">
        <v>5.0534882000000003E-2</v>
      </c>
      <c r="J1855" s="320" t="s">
        <v>487</v>
      </c>
      <c r="K1855" s="320" t="s">
        <v>488</v>
      </c>
      <c r="L1855" s="316">
        <f t="shared" si="51"/>
        <v>1854</v>
      </c>
      <c r="V1855" s="316" t="str">
        <f t="shared" si="52"/>
        <v xml:space="preserve"> </v>
      </c>
      <c r="X1855" s="316" t="s">
        <v>965</v>
      </c>
    </row>
    <row r="1856" spans="1:24">
      <c r="A1856" s="320" t="s">
        <v>681</v>
      </c>
      <c r="B1856" s="320" t="s">
        <v>679</v>
      </c>
      <c r="C1856" s="320" t="s">
        <v>579</v>
      </c>
      <c r="D1856" s="320" t="s">
        <v>491</v>
      </c>
      <c r="E1856" s="320">
        <v>0.61699999999999999</v>
      </c>
      <c r="F1856" s="320" t="s">
        <v>162</v>
      </c>
      <c r="G1856" s="320" t="s">
        <v>1243</v>
      </c>
      <c r="H1856" s="320" t="s">
        <v>1244</v>
      </c>
      <c r="I1856" s="321">
        <v>5.0718142000000001E-2</v>
      </c>
      <c r="J1856" s="320" t="s">
        <v>487</v>
      </c>
      <c r="K1856" s="320" t="s">
        <v>488</v>
      </c>
      <c r="L1856" s="316">
        <f t="shared" si="51"/>
        <v>1855</v>
      </c>
      <c r="V1856" s="316" t="str">
        <f t="shared" si="52"/>
        <v xml:space="preserve"> </v>
      </c>
      <c r="X1856" s="316" t="s">
        <v>965</v>
      </c>
    </row>
    <row r="1857" spans="1:24">
      <c r="A1857" s="320" t="s">
        <v>481</v>
      </c>
      <c r="B1857" s="320" t="s">
        <v>482</v>
      </c>
      <c r="C1857" s="320" t="s">
        <v>483</v>
      </c>
      <c r="D1857" s="320" t="s">
        <v>484</v>
      </c>
      <c r="E1857" s="320">
        <v>0.73</v>
      </c>
      <c r="F1857" s="320" t="s">
        <v>162</v>
      </c>
      <c r="G1857" s="320" t="s">
        <v>1243</v>
      </c>
      <c r="H1857" s="320" t="s">
        <v>1244</v>
      </c>
      <c r="I1857" s="321">
        <v>5.1570299999999999E-2</v>
      </c>
      <c r="J1857" s="320" t="s">
        <v>487</v>
      </c>
      <c r="K1857" s="320" t="s">
        <v>488</v>
      </c>
      <c r="L1857" s="316">
        <f t="shared" si="51"/>
        <v>1856</v>
      </c>
      <c r="V1857" s="316" t="str">
        <f t="shared" si="52"/>
        <v xml:space="preserve"> </v>
      </c>
      <c r="X1857" s="316" t="s">
        <v>965</v>
      </c>
    </row>
    <row r="1858" spans="1:24">
      <c r="A1858" s="320" t="s">
        <v>856</v>
      </c>
      <c r="B1858" s="320" t="s">
        <v>855</v>
      </c>
      <c r="C1858" s="320" t="s">
        <v>483</v>
      </c>
      <c r="D1858" s="320" t="s">
        <v>514</v>
      </c>
      <c r="E1858" s="320">
        <v>0.72399999999999998</v>
      </c>
      <c r="F1858" s="320" t="s">
        <v>162</v>
      </c>
      <c r="G1858" s="320" t="s">
        <v>1243</v>
      </c>
      <c r="H1858" s="320" t="s">
        <v>1244</v>
      </c>
      <c r="I1858" s="321">
        <v>5.6620597000000002E-2</v>
      </c>
      <c r="J1858" s="320" t="s">
        <v>487</v>
      </c>
      <c r="K1858" s="320" t="s">
        <v>488</v>
      </c>
      <c r="L1858" s="316">
        <f t="shared" si="51"/>
        <v>1857</v>
      </c>
      <c r="V1858" s="316" t="str">
        <f t="shared" si="52"/>
        <v xml:space="preserve"> </v>
      </c>
      <c r="X1858" s="316" t="s">
        <v>965</v>
      </c>
    </row>
    <row r="1859" spans="1:24">
      <c r="A1859" s="320" t="s">
        <v>520</v>
      </c>
      <c r="B1859" s="320" t="s">
        <v>494</v>
      </c>
      <c r="C1859" s="320" t="s">
        <v>495</v>
      </c>
      <c r="D1859" s="320" t="s">
        <v>521</v>
      </c>
      <c r="E1859" s="320">
        <v>0.51500000000000001</v>
      </c>
      <c r="F1859" s="320" t="s">
        <v>162</v>
      </c>
      <c r="G1859" s="320" t="s">
        <v>1243</v>
      </c>
      <c r="H1859" s="320" t="s">
        <v>1244</v>
      </c>
      <c r="I1859" s="321">
        <v>5.8532688999999999E-2</v>
      </c>
      <c r="J1859" s="320" t="s">
        <v>487</v>
      </c>
      <c r="K1859" s="320" t="s">
        <v>488</v>
      </c>
      <c r="L1859" s="316">
        <f t="shared" ref="L1859:L1922" si="53">1+L1858</f>
        <v>1858</v>
      </c>
      <c r="V1859" s="316" t="str">
        <f t="shared" si="52"/>
        <v xml:space="preserve"> </v>
      </c>
      <c r="X1859" s="316" t="s">
        <v>965</v>
      </c>
    </row>
    <row r="1860" spans="1:24">
      <c r="A1860" s="320" t="s">
        <v>645</v>
      </c>
      <c r="B1860" s="320" t="s">
        <v>642</v>
      </c>
      <c r="C1860" s="320" t="s">
        <v>589</v>
      </c>
      <c r="D1860" s="320" t="s">
        <v>518</v>
      </c>
      <c r="E1860" s="320">
        <v>0.95499999999999996</v>
      </c>
      <c r="F1860" s="320" t="s">
        <v>162</v>
      </c>
      <c r="G1860" s="320" t="s">
        <v>1243</v>
      </c>
      <c r="H1860" s="320" t="s">
        <v>1244</v>
      </c>
      <c r="I1860" s="321">
        <v>6.1411766E-2</v>
      </c>
      <c r="J1860" s="320" t="s">
        <v>487</v>
      </c>
      <c r="K1860" s="320" t="s">
        <v>488</v>
      </c>
      <c r="L1860" s="316">
        <f t="shared" si="53"/>
        <v>1859</v>
      </c>
      <c r="V1860" s="316" t="str">
        <f t="shared" si="52"/>
        <v xml:space="preserve"> </v>
      </c>
      <c r="X1860" s="316" t="s">
        <v>965</v>
      </c>
    </row>
    <row r="1861" spans="1:24">
      <c r="A1861" s="320" t="s">
        <v>912</v>
      </c>
      <c r="B1861" s="320" t="s">
        <v>913</v>
      </c>
      <c r="C1861" s="320" t="s">
        <v>525</v>
      </c>
      <c r="D1861" s="320" t="s">
        <v>518</v>
      </c>
      <c r="E1861" s="320">
        <v>0.78800000000000003</v>
      </c>
      <c r="F1861" s="320" t="s">
        <v>162</v>
      </c>
      <c r="G1861" s="320" t="s">
        <v>1243</v>
      </c>
      <c r="H1861" s="320" t="s">
        <v>1244</v>
      </c>
      <c r="I1861" s="321">
        <v>6.9440451E-2</v>
      </c>
      <c r="J1861" s="320" t="s">
        <v>487</v>
      </c>
      <c r="K1861" s="320" t="s">
        <v>488</v>
      </c>
      <c r="L1861" s="316">
        <f t="shared" si="53"/>
        <v>1860</v>
      </c>
      <c r="V1861" s="316" t="str">
        <f t="shared" si="52"/>
        <v xml:space="preserve"> </v>
      </c>
      <c r="X1861" s="316" t="s">
        <v>965</v>
      </c>
    </row>
    <row r="1862" spans="1:24">
      <c r="A1862" s="320" t="s">
        <v>1471</v>
      </c>
      <c r="B1862" s="320" t="s">
        <v>1014</v>
      </c>
      <c r="C1862" s="320" t="s">
        <v>579</v>
      </c>
      <c r="D1862" s="320" t="s">
        <v>484</v>
      </c>
      <c r="E1862" s="320">
        <v>0.93799999999999994</v>
      </c>
      <c r="F1862" s="320" t="s">
        <v>162</v>
      </c>
      <c r="G1862" s="320" t="s">
        <v>1243</v>
      </c>
      <c r="H1862" s="320" t="s">
        <v>1244</v>
      </c>
      <c r="I1862" s="321">
        <v>7.1977714999999998E-2</v>
      </c>
      <c r="J1862" s="320" t="s">
        <v>487</v>
      </c>
      <c r="K1862" s="320" t="s">
        <v>488</v>
      </c>
      <c r="L1862" s="316">
        <f t="shared" si="53"/>
        <v>1861</v>
      </c>
      <c r="V1862" s="316" t="str">
        <f t="shared" si="52"/>
        <v xml:space="preserve"> </v>
      </c>
      <c r="X1862" s="316" t="s">
        <v>965</v>
      </c>
    </row>
    <row r="1863" spans="1:24">
      <c r="A1863" s="320" t="s">
        <v>508</v>
      </c>
      <c r="B1863" s="320" t="s">
        <v>509</v>
      </c>
      <c r="C1863" s="320" t="s">
        <v>510</v>
      </c>
      <c r="D1863" s="320" t="s">
        <v>484</v>
      </c>
      <c r="E1863" s="320">
        <v>0.93700000000000006</v>
      </c>
      <c r="F1863" s="320" t="s">
        <v>162</v>
      </c>
      <c r="G1863" s="320" t="s">
        <v>1243</v>
      </c>
      <c r="H1863" s="320" t="s">
        <v>1244</v>
      </c>
      <c r="I1863" s="321">
        <v>0.222572351</v>
      </c>
      <c r="J1863" s="320" t="s">
        <v>487</v>
      </c>
      <c r="K1863" s="320" t="s">
        <v>488</v>
      </c>
      <c r="L1863" s="316">
        <f t="shared" si="53"/>
        <v>1862</v>
      </c>
      <c r="V1863" s="316" t="str">
        <f t="shared" si="52"/>
        <v xml:space="preserve"> </v>
      </c>
      <c r="X1863" s="316" t="s">
        <v>965</v>
      </c>
    </row>
    <row r="1864" spans="1:24">
      <c r="A1864" s="320" t="s">
        <v>651</v>
      </c>
      <c r="B1864" s="320" t="s">
        <v>650</v>
      </c>
      <c r="C1864" s="320" t="s">
        <v>579</v>
      </c>
      <c r="D1864" s="320" t="s">
        <v>491</v>
      </c>
      <c r="E1864" s="320">
        <v>0.65400000000000003</v>
      </c>
      <c r="F1864" s="320" t="s">
        <v>543</v>
      </c>
      <c r="G1864" s="320" t="s">
        <v>1245</v>
      </c>
      <c r="H1864" s="320" t="s">
        <v>507</v>
      </c>
      <c r="I1864" s="321">
        <v>1.29</v>
      </c>
      <c r="J1864" s="320">
        <v>2011</v>
      </c>
      <c r="K1864" s="320" t="s">
        <v>1246</v>
      </c>
      <c r="L1864" s="316">
        <f t="shared" si="53"/>
        <v>1863</v>
      </c>
      <c r="V1864" s="316" t="str">
        <f t="shared" si="52"/>
        <v xml:space="preserve"> </v>
      </c>
      <c r="X1864" s="316" t="s">
        <v>965</v>
      </c>
    </row>
    <row r="1865" spans="1:24">
      <c r="A1865" s="320" t="s">
        <v>555</v>
      </c>
      <c r="B1865" s="320" t="s">
        <v>556</v>
      </c>
      <c r="C1865" s="320" t="s">
        <v>542</v>
      </c>
      <c r="D1865" s="320" t="s">
        <v>491</v>
      </c>
      <c r="E1865" s="320">
        <v>0.47599999999999998</v>
      </c>
      <c r="F1865" s="320" t="s">
        <v>543</v>
      </c>
      <c r="G1865" s="320" t="s">
        <v>1245</v>
      </c>
      <c r="H1865" s="320" t="s">
        <v>507</v>
      </c>
      <c r="I1865" s="321">
        <v>2.2400000000000002</v>
      </c>
      <c r="J1865" s="320">
        <v>2009</v>
      </c>
      <c r="K1865" s="320" t="s">
        <v>1246</v>
      </c>
      <c r="L1865" s="316">
        <f t="shared" si="53"/>
        <v>1864</v>
      </c>
      <c r="V1865" s="316" t="str">
        <f t="shared" si="52"/>
        <v xml:space="preserve"> </v>
      </c>
      <c r="X1865" s="316" t="s">
        <v>965</v>
      </c>
    </row>
    <row r="1866" spans="1:24">
      <c r="A1866" s="320" t="s">
        <v>481</v>
      </c>
      <c r="B1866" s="320" t="s">
        <v>482</v>
      </c>
      <c r="C1866" s="320" t="s">
        <v>483</v>
      </c>
      <c r="D1866" s="320" t="s">
        <v>484</v>
      </c>
      <c r="E1866" s="320">
        <v>0.73</v>
      </c>
      <c r="F1866" s="320" t="s">
        <v>543</v>
      </c>
      <c r="G1866" s="320" t="s">
        <v>1245</v>
      </c>
      <c r="H1866" s="320" t="s">
        <v>507</v>
      </c>
      <c r="I1866" s="321">
        <v>2.2999999999999998</v>
      </c>
      <c r="J1866" s="320">
        <v>2011</v>
      </c>
      <c r="K1866" s="320" t="s">
        <v>1246</v>
      </c>
      <c r="L1866" s="316">
        <f t="shared" si="53"/>
        <v>1865</v>
      </c>
      <c r="V1866" s="316" t="str">
        <f t="shared" si="52"/>
        <v xml:space="preserve"> </v>
      </c>
      <c r="X1866" s="316" t="s">
        <v>965</v>
      </c>
    </row>
    <row r="1867" spans="1:24">
      <c r="A1867" s="320" t="s">
        <v>490</v>
      </c>
      <c r="B1867" s="320" t="s">
        <v>482</v>
      </c>
      <c r="C1867" s="320" t="s">
        <v>483</v>
      </c>
      <c r="D1867" s="320" t="s">
        <v>491</v>
      </c>
      <c r="E1867" s="320">
        <v>0.73</v>
      </c>
      <c r="F1867" s="320" t="s">
        <v>543</v>
      </c>
      <c r="G1867" s="320" t="s">
        <v>1245</v>
      </c>
      <c r="H1867" s="320" t="s">
        <v>507</v>
      </c>
      <c r="I1867" s="321">
        <v>2.9</v>
      </c>
      <c r="J1867" s="320">
        <v>2011</v>
      </c>
      <c r="K1867" s="320" t="s">
        <v>1246</v>
      </c>
      <c r="L1867" s="316">
        <f t="shared" si="53"/>
        <v>1866</v>
      </c>
      <c r="V1867" s="316" t="str">
        <f t="shared" si="52"/>
        <v xml:space="preserve"> </v>
      </c>
      <c r="X1867" s="316" t="s">
        <v>965</v>
      </c>
    </row>
    <row r="1868" spans="1:24">
      <c r="A1868" s="320" t="s">
        <v>660</v>
      </c>
      <c r="B1868" s="320" t="s">
        <v>659</v>
      </c>
      <c r="C1868" s="320" t="s">
        <v>579</v>
      </c>
      <c r="D1868" s="320" t="s">
        <v>491</v>
      </c>
      <c r="E1868" s="320">
        <v>0.629</v>
      </c>
      <c r="F1868" s="320" t="s">
        <v>543</v>
      </c>
      <c r="G1868" s="320" t="s">
        <v>1245</v>
      </c>
      <c r="H1868" s="320" t="s">
        <v>507</v>
      </c>
      <c r="I1868" s="321">
        <v>3.27</v>
      </c>
      <c r="J1868" s="320">
        <v>2009</v>
      </c>
      <c r="K1868" s="320" t="s">
        <v>1246</v>
      </c>
      <c r="L1868" s="316">
        <f t="shared" si="53"/>
        <v>1867</v>
      </c>
      <c r="V1868" s="316" t="str">
        <f t="shared" si="52"/>
        <v xml:space="preserve"> </v>
      </c>
      <c r="X1868" s="316" t="s">
        <v>965</v>
      </c>
    </row>
    <row r="1869" spans="1:24">
      <c r="A1869" s="320" t="s">
        <v>859</v>
      </c>
      <c r="B1869" s="320" t="s">
        <v>858</v>
      </c>
      <c r="C1869" s="320" t="s">
        <v>542</v>
      </c>
      <c r="D1869" s="320" t="s">
        <v>694</v>
      </c>
      <c r="E1869" s="320">
        <v>0.629</v>
      </c>
      <c r="F1869" s="320" t="s">
        <v>543</v>
      </c>
      <c r="G1869" s="320" t="s">
        <v>1245</v>
      </c>
      <c r="H1869" s="320" t="s">
        <v>507</v>
      </c>
      <c r="I1869" s="321">
        <v>3.86</v>
      </c>
      <c r="J1869" s="320">
        <v>2005</v>
      </c>
      <c r="K1869" s="320" t="s">
        <v>1246</v>
      </c>
      <c r="L1869" s="316">
        <f t="shared" si="53"/>
        <v>1868</v>
      </c>
      <c r="V1869" s="316" t="str">
        <f t="shared" si="52"/>
        <v xml:space="preserve"> </v>
      </c>
      <c r="X1869" s="316" t="s">
        <v>965</v>
      </c>
    </row>
    <row r="1870" spans="1:24">
      <c r="A1870" s="320" t="s">
        <v>866</v>
      </c>
      <c r="B1870" s="320" t="s">
        <v>867</v>
      </c>
      <c r="C1870" s="320" t="s">
        <v>504</v>
      </c>
      <c r="D1870" s="320" t="s">
        <v>518</v>
      </c>
      <c r="E1870" s="320">
        <v>0.69899999999999995</v>
      </c>
      <c r="F1870" s="320" t="s">
        <v>543</v>
      </c>
      <c r="G1870" s="320" t="s">
        <v>1245</v>
      </c>
      <c r="H1870" s="320" t="s">
        <v>507</v>
      </c>
      <c r="I1870" s="321">
        <v>3.92</v>
      </c>
      <c r="J1870" s="320">
        <v>2006</v>
      </c>
      <c r="K1870" s="320" t="s">
        <v>1246</v>
      </c>
      <c r="L1870" s="316">
        <f t="shared" si="53"/>
        <v>1869</v>
      </c>
      <c r="V1870" s="316" t="str">
        <f t="shared" si="52"/>
        <v xml:space="preserve"> </v>
      </c>
      <c r="X1870" s="316" t="s">
        <v>965</v>
      </c>
    </row>
    <row r="1871" spans="1:24">
      <c r="A1871" s="320" t="s">
        <v>874</v>
      </c>
      <c r="B1871" s="320" t="s">
        <v>867</v>
      </c>
      <c r="C1871" s="320" t="s">
        <v>504</v>
      </c>
      <c r="D1871" s="320" t="s">
        <v>518</v>
      </c>
      <c r="E1871" s="320">
        <v>0.69899999999999995</v>
      </c>
      <c r="F1871" s="320" t="s">
        <v>543</v>
      </c>
      <c r="G1871" s="320" t="s">
        <v>1245</v>
      </c>
      <c r="H1871" s="320" t="s">
        <v>507</v>
      </c>
      <c r="I1871" s="321">
        <v>4.1500000000000004</v>
      </c>
      <c r="J1871" s="320">
        <v>2006</v>
      </c>
      <c r="K1871" s="320" t="s">
        <v>1246</v>
      </c>
      <c r="L1871" s="316">
        <f t="shared" si="53"/>
        <v>1870</v>
      </c>
      <c r="V1871" s="316" t="str">
        <f t="shared" si="52"/>
        <v xml:space="preserve"> </v>
      </c>
      <c r="X1871" s="316" t="s">
        <v>965</v>
      </c>
    </row>
    <row r="1872" spans="1:24">
      <c r="A1872" s="320" t="s">
        <v>891</v>
      </c>
      <c r="B1872" s="320" t="s">
        <v>892</v>
      </c>
      <c r="C1872" s="320" t="s">
        <v>483</v>
      </c>
      <c r="D1872" s="320" t="s">
        <v>484</v>
      </c>
      <c r="E1872" s="320">
        <v>0.81100000000000005</v>
      </c>
      <c r="F1872" s="320" t="s">
        <v>543</v>
      </c>
      <c r="G1872" s="320" t="s">
        <v>1245</v>
      </c>
      <c r="H1872" s="320" t="s">
        <v>507</v>
      </c>
      <c r="I1872" s="321">
        <v>4.1900000000000004</v>
      </c>
      <c r="J1872" s="320">
        <v>2011</v>
      </c>
      <c r="K1872" s="320" t="s">
        <v>1246</v>
      </c>
      <c r="L1872" s="316">
        <f t="shared" si="53"/>
        <v>1871</v>
      </c>
      <c r="V1872" s="316" t="str">
        <f t="shared" si="52"/>
        <v xml:space="preserve"> </v>
      </c>
      <c r="X1872" s="316" t="s">
        <v>965</v>
      </c>
    </row>
    <row r="1873" spans="1:24">
      <c r="A1873" s="320" t="s">
        <v>755</v>
      </c>
      <c r="B1873" s="320" t="s">
        <v>756</v>
      </c>
      <c r="C1873" s="320" t="s">
        <v>589</v>
      </c>
      <c r="D1873" s="320" t="s">
        <v>694</v>
      </c>
      <c r="E1873" s="320">
        <v>0.88500000000000001</v>
      </c>
      <c r="F1873" s="320" t="s">
        <v>543</v>
      </c>
      <c r="G1873" s="320" t="s">
        <v>1245</v>
      </c>
      <c r="H1873" s="320" t="s">
        <v>507</v>
      </c>
      <c r="I1873" s="321">
        <v>4.66</v>
      </c>
      <c r="J1873" s="320">
        <v>2006</v>
      </c>
      <c r="K1873" s="320" t="s">
        <v>1246</v>
      </c>
      <c r="L1873" s="316">
        <f t="shared" si="53"/>
        <v>1872</v>
      </c>
      <c r="V1873" s="316" t="str">
        <f t="shared" si="52"/>
        <v xml:space="preserve"> </v>
      </c>
      <c r="X1873" s="316" t="s">
        <v>965</v>
      </c>
    </row>
    <row r="1874" spans="1:24">
      <c r="A1874" s="320" t="s">
        <v>764</v>
      </c>
      <c r="B1874" s="320" t="s">
        <v>765</v>
      </c>
      <c r="C1874" s="320" t="s">
        <v>589</v>
      </c>
      <c r="D1874" s="320" t="s">
        <v>514</v>
      </c>
      <c r="E1874" s="320">
        <v>0.873</v>
      </c>
      <c r="F1874" s="320" t="s">
        <v>543</v>
      </c>
      <c r="G1874" s="320" t="s">
        <v>1245</v>
      </c>
      <c r="H1874" s="320" t="s">
        <v>507</v>
      </c>
      <c r="I1874" s="321">
        <v>4.66</v>
      </c>
      <c r="J1874" s="320">
        <v>2005</v>
      </c>
      <c r="K1874" s="320" t="s">
        <v>1246</v>
      </c>
      <c r="L1874" s="316">
        <f t="shared" si="53"/>
        <v>1873</v>
      </c>
      <c r="V1874" s="316" t="str">
        <f t="shared" si="52"/>
        <v xml:space="preserve"> </v>
      </c>
      <c r="X1874" s="316" t="s">
        <v>965</v>
      </c>
    </row>
    <row r="1875" spans="1:24">
      <c r="A1875" s="320" t="s">
        <v>630</v>
      </c>
      <c r="B1875" s="320" t="s">
        <v>627</v>
      </c>
      <c r="C1875" s="320" t="s">
        <v>589</v>
      </c>
      <c r="D1875" s="320" t="s">
        <v>514</v>
      </c>
      <c r="E1875" s="320">
        <v>0.89300000000000002</v>
      </c>
      <c r="F1875" s="320" t="s">
        <v>543</v>
      </c>
      <c r="G1875" s="320" t="s">
        <v>1245</v>
      </c>
      <c r="H1875" s="320" t="s">
        <v>507</v>
      </c>
      <c r="I1875" s="321">
        <v>5.0199999999999996</v>
      </c>
      <c r="J1875" s="320">
        <v>2005</v>
      </c>
      <c r="K1875" s="320" t="s">
        <v>1246</v>
      </c>
      <c r="L1875" s="316">
        <f t="shared" si="53"/>
        <v>1874</v>
      </c>
      <c r="V1875" s="316" t="str">
        <f t="shared" si="52"/>
        <v xml:space="preserve"> </v>
      </c>
      <c r="X1875" s="316" t="s">
        <v>965</v>
      </c>
    </row>
    <row r="1876" spans="1:24">
      <c r="A1876" s="320" t="s">
        <v>773</v>
      </c>
      <c r="B1876" s="320" t="s">
        <v>774</v>
      </c>
      <c r="C1876" s="320" t="s">
        <v>579</v>
      </c>
      <c r="D1876" s="320" t="s">
        <v>491</v>
      </c>
      <c r="E1876" s="320">
        <v>0.69</v>
      </c>
      <c r="F1876" s="320" t="s">
        <v>543</v>
      </c>
      <c r="G1876" s="320" t="s">
        <v>1245</v>
      </c>
      <c r="H1876" s="320" t="s">
        <v>507</v>
      </c>
      <c r="I1876" s="321">
        <v>5.04</v>
      </c>
      <c r="J1876" s="320">
        <v>2005</v>
      </c>
      <c r="K1876" s="320" t="s">
        <v>1246</v>
      </c>
      <c r="L1876" s="316">
        <f t="shared" si="53"/>
        <v>1875</v>
      </c>
      <c r="V1876" s="316" t="str">
        <f t="shared" si="52"/>
        <v xml:space="preserve"> </v>
      </c>
      <c r="X1876" s="316" t="s">
        <v>965</v>
      </c>
    </row>
    <row r="1877" spans="1:24">
      <c r="A1877" s="320" t="s">
        <v>848</v>
      </c>
      <c r="B1877" s="320" t="s">
        <v>847</v>
      </c>
      <c r="C1877" s="320" t="s">
        <v>589</v>
      </c>
      <c r="D1877" s="320" t="s">
        <v>514</v>
      </c>
      <c r="E1877" s="320">
        <v>0.875</v>
      </c>
      <c r="F1877" s="320" t="s">
        <v>543</v>
      </c>
      <c r="G1877" s="320" t="s">
        <v>1245</v>
      </c>
      <c r="H1877" s="320" t="s">
        <v>507</v>
      </c>
      <c r="I1877" s="321">
        <v>5.33</v>
      </c>
      <c r="J1877" s="320">
        <v>2003</v>
      </c>
      <c r="K1877" s="320" t="s">
        <v>1246</v>
      </c>
      <c r="L1877" s="316">
        <f t="shared" si="53"/>
        <v>1876</v>
      </c>
      <c r="V1877" s="316" t="str">
        <f t="shared" si="52"/>
        <v xml:space="preserve"> </v>
      </c>
      <c r="X1877" s="316" t="s">
        <v>965</v>
      </c>
    </row>
    <row r="1878" spans="1:24">
      <c r="A1878" s="320" t="s">
        <v>873</v>
      </c>
      <c r="B1878" s="320" t="s">
        <v>867</v>
      </c>
      <c r="C1878" s="320" t="s">
        <v>504</v>
      </c>
      <c r="D1878" s="320" t="s">
        <v>484</v>
      </c>
      <c r="E1878" s="320">
        <v>0.69899999999999995</v>
      </c>
      <c r="F1878" s="320" t="s">
        <v>543</v>
      </c>
      <c r="G1878" s="320" t="s">
        <v>1245</v>
      </c>
      <c r="H1878" s="320" t="s">
        <v>507</v>
      </c>
      <c r="I1878" s="321">
        <v>5.46</v>
      </c>
      <c r="J1878" s="320">
        <v>2006</v>
      </c>
      <c r="K1878" s="320" t="s">
        <v>1246</v>
      </c>
      <c r="L1878" s="316">
        <f t="shared" si="53"/>
        <v>1877</v>
      </c>
      <c r="V1878" s="316" t="str">
        <f t="shared" si="52"/>
        <v xml:space="preserve"> </v>
      </c>
      <c r="X1878" s="316" t="s">
        <v>965</v>
      </c>
    </row>
    <row r="1879" spans="1:24">
      <c r="A1879" s="320" t="s">
        <v>815</v>
      </c>
      <c r="B1879" s="320" t="s">
        <v>509</v>
      </c>
      <c r="C1879" s="320" t="s">
        <v>510</v>
      </c>
      <c r="D1879" s="320" t="s">
        <v>484</v>
      </c>
      <c r="E1879" s="320">
        <v>0.93700000000000006</v>
      </c>
      <c r="F1879" s="320" t="s">
        <v>543</v>
      </c>
      <c r="G1879" s="320" t="s">
        <v>1245</v>
      </c>
      <c r="H1879" s="320" t="s">
        <v>507</v>
      </c>
      <c r="I1879" s="321">
        <v>6.07</v>
      </c>
      <c r="J1879" s="320">
        <v>2005</v>
      </c>
      <c r="K1879" s="320" t="s">
        <v>1246</v>
      </c>
      <c r="L1879" s="316">
        <f t="shared" si="53"/>
        <v>1878</v>
      </c>
      <c r="V1879" s="316" t="str">
        <f t="shared" si="52"/>
        <v xml:space="preserve"> </v>
      </c>
      <c r="X1879" s="316" t="s">
        <v>965</v>
      </c>
    </row>
    <row r="1880" spans="1:24">
      <c r="A1880" s="320" t="s">
        <v>633</v>
      </c>
      <c r="B1880" s="320" t="s">
        <v>634</v>
      </c>
      <c r="C1880" s="320" t="s">
        <v>589</v>
      </c>
      <c r="D1880" s="320" t="s">
        <v>514</v>
      </c>
      <c r="E1880" s="320">
        <v>0.91300000000000003</v>
      </c>
      <c r="F1880" s="320" t="s">
        <v>543</v>
      </c>
      <c r="G1880" s="320" t="s">
        <v>1245</v>
      </c>
      <c r="H1880" s="320" t="s">
        <v>507</v>
      </c>
      <c r="I1880" s="321">
        <v>6.46</v>
      </c>
      <c r="J1880" s="320">
        <v>2005</v>
      </c>
      <c r="K1880" s="320" t="s">
        <v>1246</v>
      </c>
      <c r="L1880" s="316">
        <f t="shared" si="53"/>
        <v>1879</v>
      </c>
      <c r="V1880" s="316" t="str">
        <f t="shared" si="52"/>
        <v xml:space="preserve"> </v>
      </c>
      <c r="X1880" s="316" t="s">
        <v>965</v>
      </c>
    </row>
    <row r="1881" spans="1:24">
      <c r="A1881" s="320" t="s">
        <v>809</v>
      </c>
      <c r="B1881" s="320" t="s">
        <v>509</v>
      </c>
      <c r="C1881" s="320" t="s">
        <v>510</v>
      </c>
      <c r="D1881" s="320" t="s">
        <v>694</v>
      </c>
      <c r="E1881" s="320">
        <v>0.93700000000000006</v>
      </c>
      <c r="F1881" s="320" t="s">
        <v>543</v>
      </c>
      <c r="G1881" s="320" t="s">
        <v>1245</v>
      </c>
      <c r="H1881" s="320" t="s">
        <v>507</v>
      </c>
      <c r="I1881" s="321">
        <v>6.71</v>
      </c>
      <c r="J1881" s="320">
        <v>2000</v>
      </c>
      <c r="K1881" s="320" t="s">
        <v>1246</v>
      </c>
      <c r="L1881" s="316">
        <f t="shared" si="53"/>
        <v>1880</v>
      </c>
      <c r="V1881" s="316" t="str">
        <f t="shared" si="52"/>
        <v xml:space="preserve"> </v>
      </c>
      <c r="X1881" s="316" t="s">
        <v>965</v>
      </c>
    </row>
    <row r="1882" spans="1:24">
      <c r="A1882" s="320" t="s">
        <v>736</v>
      </c>
      <c r="B1882" s="320" t="s">
        <v>513</v>
      </c>
      <c r="C1882" s="320" t="s">
        <v>510</v>
      </c>
      <c r="D1882" s="320" t="s">
        <v>518</v>
      </c>
      <c r="E1882" s="320">
        <v>0.91100000000000003</v>
      </c>
      <c r="F1882" s="320" t="s">
        <v>543</v>
      </c>
      <c r="G1882" s="320" t="s">
        <v>1245</v>
      </c>
      <c r="H1882" s="320" t="s">
        <v>507</v>
      </c>
      <c r="I1882" s="321">
        <v>10.039999999999999</v>
      </c>
      <c r="J1882" s="320">
        <v>2005</v>
      </c>
      <c r="K1882" s="320" t="s">
        <v>1246</v>
      </c>
      <c r="L1882" s="316">
        <f t="shared" si="53"/>
        <v>1881</v>
      </c>
      <c r="V1882" s="316" t="str">
        <f t="shared" si="52"/>
        <v xml:space="preserve"> </v>
      </c>
      <c r="X1882" s="316" t="s">
        <v>965</v>
      </c>
    </row>
    <row r="1883" spans="1:24">
      <c r="A1883" s="320" t="s">
        <v>789</v>
      </c>
      <c r="B1883" s="320" t="s">
        <v>509</v>
      </c>
      <c r="C1883" s="320" t="s">
        <v>510</v>
      </c>
      <c r="D1883" s="320" t="s">
        <v>518</v>
      </c>
      <c r="E1883" s="320">
        <v>0.93700000000000006</v>
      </c>
      <c r="F1883" s="320" t="s">
        <v>543</v>
      </c>
      <c r="G1883" s="320" t="s">
        <v>1245</v>
      </c>
      <c r="H1883" s="320" t="s">
        <v>507</v>
      </c>
      <c r="I1883" s="321">
        <v>10.35</v>
      </c>
      <c r="J1883" s="320">
        <v>2005</v>
      </c>
      <c r="K1883" s="320" t="s">
        <v>1246</v>
      </c>
      <c r="L1883" s="316">
        <f t="shared" si="53"/>
        <v>1882</v>
      </c>
      <c r="V1883" s="316" t="str">
        <f t="shared" si="52"/>
        <v xml:space="preserve"> </v>
      </c>
      <c r="X1883" s="316" t="s">
        <v>965</v>
      </c>
    </row>
    <row r="1884" spans="1:24">
      <c r="A1884" s="320" t="s">
        <v>795</v>
      </c>
      <c r="B1884" s="320" t="s">
        <v>509</v>
      </c>
      <c r="C1884" s="320" t="s">
        <v>510</v>
      </c>
      <c r="D1884" s="320" t="s">
        <v>521</v>
      </c>
      <c r="E1884" s="320">
        <v>0.93700000000000006</v>
      </c>
      <c r="F1884" s="320" t="s">
        <v>543</v>
      </c>
      <c r="G1884" s="320" t="s">
        <v>1245</v>
      </c>
      <c r="H1884" s="320" t="s">
        <v>507</v>
      </c>
      <c r="I1884" s="321">
        <v>11.49</v>
      </c>
      <c r="J1884" s="320">
        <v>2005</v>
      </c>
      <c r="K1884" s="320" t="s">
        <v>1246</v>
      </c>
      <c r="L1884" s="316">
        <f t="shared" si="53"/>
        <v>1883</v>
      </c>
      <c r="V1884" s="316" t="str">
        <f t="shared" si="52"/>
        <v xml:space="preserve"> </v>
      </c>
      <c r="X1884" s="316" t="s">
        <v>965</v>
      </c>
    </row>
    <row r="1885" spans="1:24">
      <c r="A1885" s="320" t="s">
        <v>553</v>
      </c>
      <c r="B1885" s="320" t="s">
        <v>554</v>
      </c>
      <c r="C1885" s="320" t="s">
        <v>542</v>
      </c>
      <c r="D1885" s="320" t="s">
        <v>491</v>
      </c>
      <c r="E1885" s="320">
        <v>0.32700000000000001</v>
      </c>
      <c r="F1885" s="320" t="s">
        <v>1247</v>
      </c>
      <c r="G1885" s="320" t="s">
        <v>1248</v>
      </c>
      <c r="H1885" s="320" t="s">
        <v>501</v>
      </c>
      <c r="I1885" s="321">
        <v>9.0720000000000004E-4</v>
      </c>
      <c r="J1885" s="320">
        <v>2011</v>
      </c>
      <c r="K1885" s="320" t="s">
        <v>1249</v>
      </c>
      <c r="L1885" s="316">
        <f t="shared" si="53"/>
        <v>1884</v>
      </c>
      <c r="V1885" s="316" t="str">
        <f t="shared" si="52"/>
        <v xml:space="preserve"> </v>
      </c>
      <c r="X1885" s="316" t="s">
        <v>965</v>
      </c>
    </row>
    <row r="1886" spans="1:24">
      <c r="A1886" s="320" t="s">
        <v>558</v>
      </c>
      <c r="B1886" s="320" t="s">
        <v>559</v>
      </c>
      <c r="C1886" s="320" t="s">
        <v>495</v>
      </c>
      <c r="D1886" s="320" t="s">
        <v>484</v>
      </c>
      <c r="E1886" s="320">
        <v>0.46300000000000002</v>
      </c>
      <c r="F1886" s="320" t="s">
        <v>1247</v>
      </c>
      <c r="G1886" s="320" t="s">
        <v>1248</v>
      </c>
      <c r="H1886" s="320" t="s">
        <v>501</v>
      </c>
      <c r="I1886" s="321">
        <v>1.0223000000000001E-3</v>
      </c>
      <c r="J1886" s="320">
        <v>2011</v>
      </c>
      <c r="K1886" s="320" t="s">
        <v>1249</v>
      </c>
      <c r="L1886" s="316">
        <f t="shared" si="53"/>
        <v>1885</v>
      </c>
      <c r="V1886" s="316" t="str">
        <f t="shared" si="52"/>
        <v xml:space="preserve"> </v>
      </c>
      <c r="X1886" s="316" t="s">
        <v>965</v>
      </c>
    </row>
    <row r="1887" spans="1:24">
      <c r="A1887" s="320" t="s">
        <v>560</v>
      </c>
      <c r="B1887" s="320" t="s">
        <v>559</v>
      </c>
      <c r="C1887" s="320" t="s">
        <v>495</v>
      </c>
      <c r="D1887" s="320" t="s">
        <v>484</v>
      </c>
      <c r="E1887" s="320">
        <v>0.46300000000000002</v>
      </c>
      <c r="F1887" s="320" t="s">
        <v>1247</v>
      </c>
      <c r="G1887" s="320" t="s">
        <v>1248</v>
      </c>
      <c r="H1887" s="320" t="s">
        <v>501</v>
      </c>
      <c r="I1887" s="321">
        <v>1.0223000000000001E-3</v>
      </c>
      <c r="J1887" s="320">
        <v>2011</v>
      </c>
      <c r="K1887" s="320" t="s">
        <v>1249</v>
      </c>
      <c r="L1887" s="316">
        <f t="shared" si="53"/>
        <v>1886</v>
      </c>
      <c r="V1887" s="316" t="str">
        <f t="shared" si="52"/>
        <v xml:space="preserve"> </v>
      </c>
      <c r="X1887" s="316" t="s">
        <v>965</v>
      </c>
    </row>
    <row r="1888" spans="1:24">
      <c r="A1888" s="320" t="s">
        <v>561</v>
      </c>
      <c r="B1888" s="320" t="s">
        <v>559</v>
      </c>
      <c r="C1888" s="320" t="s">
        <v>495</v>
      </c>
      <c r="D1888" s="320" t="s">
        <v>484</v>
      </c>
      <c r="E1888" s="320">
        <v>0.46300000000000002</v>
      </c>
      <c r="F1888" s="320" t="s">
        <v>1247</v>
      </c>
      <c r="G1888" s="320" t="s">
        <v>1248</v>
      </c>
      <c r="H1888" s="320" t="s">
        <v>501</v>
      </c>
      <c r="I1888" s="321">
        <v>1.0223000000000001E-3</v>
      </c>
      <c r="J1888" s="320">
        <v>2011</v>
      </c>
      <c r="K1888" s="320" t="s">
        <v>1249</v>
      </c>
      <c r="L1888" s="316">
        <f t="shared" si="53"/>
        <v>1887</v>
      </c>
      <c r="V1888" s="316" t="str">
        <f t="shared" si="52"/>
        <v xml:space="preserve"> </v>
      </c>
      <c r="X1888" s="316" t="s">
        <v>965</v>
      </c>
    </row>
    <row r="1889" spans="1:24">
      <c r="A1889" s="320" t="s">
        <v>562</v>
      </c>
      <c r="B1889" s="320" t="s">
        <v>559</v>
      </c>
      <c r="C1889" s="320" t="s">
        <v>495</v>
      </c>
      <c r="D1889" s="320" t="s">
        <v>484</v>
      </c>
      <c r="E1889" s="320">
        <v>0.46300000000000002</v>
      </c>
      <c r="F1889" s="320" t="s">
        <v>1247</v>
      </c>
      <c r="G1889" s="320" t="s">
        <v>1248</v>
      </c>
      <c r="H1889" s="320" t="s">
        <v>501</v>
      </c>
      <c r="I1889" s="321">
        <v>1.0223000000000001E-3</v>
      </c>
      <c r="J1889" s="320">
        <v>2011</v>
      </c>
      <c r="K1889" s="320" t="s">
        <v>1249</v>
      </c>
      <c r="L1889" s="316">
        <f t="shared" si="53"/>
        <v>1888</v>
      </c>
      <c r="V1889" s="316" t="str">
        <f t="shared" si="52"/>
        <v xml:space="preserve"> </v>
      </c>
      <c r="X1889" s="316" t="s">
        <v>965</v>
      </c>
    </row>
    <row r="1890" spans="1:24">
      <c r="A1890" s="320" t="s">
        <v>563</v>
      </c>
      <c r="B1890" s="320" t="s">
        <v>559</v>
      </c>
      <c r="C1890" s="320" t="s">
        <v>495</v>
      </c>
      <c r="D1890" s="320" t="s">
        <v>484</v>
      </c>
      <c r="E1890" s="320">
        <v>0.46300000000000002</v>
      </c>
      <c r="F1890" s="320" t="s">
        <v>1247</v>
      </c>
      <c r="G1890" s="320" t="s">
        <v>1248</v>
      </c>
      <c r="H1890" s="320" t="s">
        <v>501</v>
      </c>
      <c r="I1890" s="321">
        <v>1.0223000000000001E-3</v>
      </c>
      <c r="J1890" s="320">
        <v>2011</v>
      </c>
      <c r="K1890" s="320" t="s">
        <v>1249</v>
      </c>
      <c r="L1890" s="316">
        <f t="shared" si="53"/>
        <v>1889</v>
      </c>
      <c r="V1890" s="316" t="str">
        <f t="shared" si="52"/>
        <v xml:space="preserve"> </v>
      </c>
      <c r="X1890" s="316" t="s">
        <v>965</v>
      </c>
    </row>
    <row r="1891" spans="1:24">
      <c r="A1891" s="320" t="s">
        <v>564</v>
      </c>
      <c r="B1891" s="320" t="s">
        <v>559</v>
      </c>
      <c r="C1891" s="320" t="s">
        <v>495</v>
      </c>
      <c r="D1891" s="320" t="s">
        <v>484</v>
      </c>
      <c r="E1891" s="320">
        <v>0.46300000000000002</v>
      </c>
      <c r="F1891" s="320" t="s">
        <v>1247</v>
      </c>
      <c r="G1891" s="320" t="s">
        <v>1248</v>
      </c>
      <c r="H1891" s="320" t="s">
        <v>501</v>
      </c>
      <c r="I1891" s="321">
        <v>1.0223000000000001E-3</v>
      </c>
      <c r="J1891" s="320">
        <v>2011</v>
      </c>
      <c r="K1891" s="320" t="s">
        <v>1249</v>
      </c>
      <c r="L1891" s="316">
        <f t="shared" si="53"/>
        <v>1890</v>
      </c>
      <c r="V1891" s="316" t="str">
        <f t="shared" si="52"/>
        <v xml:space="preserve"> </v>
      </c>
      <c r="X1891" s="316" t="s">
        <v>965</v>
      </c>
    </row>
    <row r="1892" spans="1:24">
      <c r="A1892" s="320" t="s">
        <v>1072</v>
      </c>
      <c r="B1892" s="320" t="s">
        <v>1073</v>
      </c>
      <c r="C1892" s="320" t="s">
        <v>542</v>
      </c>
      <c r="D1892" s="320" t="s">
        <v>491</v>
      </c>
      <c r="E1892" s="320">
        <v>0.30399999999999999</v>
      </c>
      <c r="F1892" s="320" t="s">
        <v>1247</v>
      </c>
      <c r="G1892" s="320" t="s">
        <v>1248</v>
      </c>
      <c r="H1892" s="320" t="s">
        <v>501</v>
      </c>
      <c r="I1892" s="321">
        <v>2.9145E-3</v>
      </c>
      <c r="J1892" s="320">
        <v>2011</v>
      </c>
      <c r="K1892" s="320" t="s">
        <v>1249</v>
      </c>
      <c r="L1892" s="316">
        <f t="shared" si="53"/>
        <v>1891</v>
      </c>
      <c r="V1892" s="316" t="str">
        <f t="shared" si="52"/>
        <v xml:space="preserve"> </v>
      </c>
      <c r="X1892" s="316" t="s">
        <v>965</v>
      </c>
    </row>
    <row r="1893" spans="1:24">
      <c r="A1893" s="320" t="s">
        <v>1250</v>
      </c>
      <c r="B1893" s="320" t="s">
        <v>1073</v>
      </c>
      <c r="C1893" s="320" t="s">
        <v>542</v>
      </c>
      <c r="D1893" s="320" t="s">
        <v>484</v>
      </c>
      <c r="E1893" s="320">
        <v>0.30399999999999999</v>
      </c>
      <c r="F1893" s="320" t="s">
        <v>1247</v>
      </c>
      <c r="G1893" s="320" t="s">
        <v>1248</v>
      </c>
      <c r="H1893" s="320" t="s">
        <v>501</v>
      </c>
      <c r="I1893" s="321">
        <v>2.9145E-3</v>
      </c>
      <c r="J1893" s="320">
        <v>2011</v>
      </c>
      <c r="K1893" s="320" t="s">
        <v>1249</v>
      </c>
      <c r="L1893" s="316">
        <f t="shared" si="53"/>
        <v>1892</v>
      </c>
      <c r="V1893" s="316" t="str">
        <f t="shared" si="52"/>
        <v xml:space="preserve"> </v>
      </c>
      <c r="X1893" s="316" t="s">
        <v>965</v>
      </c>
    </row>
    <row r="1894" spans="1:24">
      <c r="A1894" s="320" t="s">
        <v>1251</v>
      </c>
      <c r="B1894" s="320" t="s">
        <v>1073</v>
      </c>
      <c r="C1894" s="320" t="s">
        <v>542</v>
      </c>
      <c r="D1894" s="320" t="s">
        <v>491</v>
      </c>
      <c r="E1894" s="320">
        <v>0.30399999999999999</v>
      </c>
      <c r="F1894" s="320" t="s">
        <v>1247</v>
      </c>
      <c r="G1894" s="320" t="s">
        <v>1248</v>
      </c>
      <c r="H1894" s="320" t="s">
        <v>501</v>
      </c>
      <c r="I1894" s="321">
        <v>2.9145E-3</v>
      </c>
      <c r="J1894" s="320">
        <v>2011</v>
      </c>
      <c r="K1894" s="320" t="s">
        <v>1249</v>
      </c>
      <c r="L1894" s="316">
        <f t="shared" si="53"/>
        <v>1893</v>
      </c>
      <c r="V1894" s="316" t="str">
        <f t="shared" si="52"/>
        <v xml:space="preserve"> </v>
      </c>
      <c r="X1894" s="316" t="s">
        <v>965</v>
      </c>
    </row>
    <row r="1895" spans="1:24">
      <c r="A1895" s="320" t="s">
        <v>551</v>
      </c>
      <c r="B1895" s="320" t="s">
        <v>552</v>
      </c>
      <c r="C1895" s="320" t="s">
        <v>542</v>
      </c>
      <c r="D1895" s="320" t="s">
        <v>484</v>
      </c>
      <c r="E1895" s="320">
        <v>0.44800000000000001</v>
      </c>
      <c r="F1895" s="320" t="s">
        <v>1247</v>
      </c>
      <c r="G1895" s="320" t="s">
        <v>1248</v>
      </c>
      <c r="H1895" s="320" t="s">
        <v>501</v>
      </c>
      <c r="I1895" s="321">
        <v>3.0117E-3</v>
      </c>
      <c r="J1895" s="320">
        <v>2011</v>
      </c>
      <c r="K1895" s="320" t="s">
        <v>1249</v>
      </c>
      <c r="L1895" s="316">
        <f t="shared" si="53"/>
        <v>1894</v>
      </c>
      <c r="V1895" s="316" t="str">
        <f t="shared" si="52"/>
        <v xml:space="preserve"> </v>
      </c>
      <c r="X1895" s="316" t="s">
        <v>965</v>
      </c>
    </row>
    <row r="1896" spans="1:24">
      <c r="A1896" s="320" t="s">
        <v>540</v>
      </c>
      <c r="B1896" s="320" t="s">
        <v>541</v>
      </c>
      <c r="C1896" s="320" t="s">
        <v>542</v>
      </c>
      <c r="D1896" s="320" t="s">
        <v>514</v>
      </c>
      <c r="E1896" s="320">
        <v>0.39600000000000002</v>
      </c>
      <c r="F1896" s="320" t="s">
        <v>1247</v>
      </c>
      <c r="G1896" s="320" t="s">
        <v>1248</v>
      </c>
      <c r="H1896" s="320" t="s">
        <v>501</v>
      </c>
      <c r="I1896" s="321">
        <v>7.3820999999999999E-3</v>
      </c>
      <c r="J1896" s="320">
        <v>2011</v>
      </c>
      <c r="K1896" s="320" t="s">
        <v>1249</v>
      </c>
      <c r="L1896" s="316">
        <f t="shared" si="53"/>
        <v>1895</v>
      </c>
      <c r="V1896" s="316" t="str">
        <f t="shared" si="52"/>
        <v xml:space="preserve"> </v>
      </c>
      <c r="X1896" s="316" t="s">
        <v>965</v>
      </c>
    </row>
    <row r="1897" spans="1:24">
      <c r="A1897" s="320" t="s">
        <v>547</v>
      </c>
      <c r="B1897" s="320" t="s">
        <v>541</v>
      </c>
      <c r="C1897" s="320" t="s">
        <v>542</v>
      </c>
      <c r="D1897" s="320" t="s">
        <v>514</v>
      </c>
      <c r="E1897" s="320">
        <v>0.39600000000000002</v>
      </c>
      <c r="F1897" s="320" t="s">
        <v>1247</v>
      </c>
      <c r="G1897" s="320" t="s">
        <v>1248</v>
      </c>
      <c r="H1897" s="320" t="s">
        <v>501</v>
      </c>
      <c r="I1897" s="321">
        <v>7.3820999999999999E-3</v>
      </c>
      <c r="J1897" s="320">
        <v>2011</v>
      </c>
      <c r="K1897" s="320" t="s">
        <v>1249</v>
      </c>
      <c r="L1897" s="316">
        <f t="shared" si="53"/>
        <v>1896</v>
      </c>
      <c r="V1897" s="316" t="str">
        <f t="shared" si="52"/>
        <v xml:space="preserve"> </v>
      </c>
      <c r="X1897" s="316" t="s">
        <v>965</v>
      </c>
    </row>
    <row r="1898" spans="1:24">
      <c r="A1898" s="320" t="s">
        <v>549</v>
      </c>
      <c r="B1898" s="320" t="s">
        <v>541</v>
      </c>
      <c r="C1898" s="320" t="s">
        <v>542</v>
      </c>
      <c r="D1898" s="320" t="s">
        <v>514</v>
      </c>
      <c r="E1898" s="320">
        <v>0.39600000000000002</v>
      </c>
      <c r="F1898" s="320" t="s">
        <v>1247</v>
      </c>
      <c r="G1898" s="320" t="s">
        <v>1248</v>
      </c>
      <c r="H1898" s="320" t="s">
        <v>501</v>
      </c>
      <c r="I1898" s="321">
        <v>7.3820999999999999E-3</v>
      </c>
      <c r="J1898" s="320">
        <v>2011</v>
      </c>
      <c r="K1898" s="320" t="s">
        <v>1249</v>
      </c>
      <c r="L1898" s="316">
        <f t="shared" si="53"/>
        <v>1897</v>
      </c>
      <c r="V1898" s="316" t="str">
        <f t="shared" si="52"/>
        <v xml:space="preserve"> </v>
      </c>
      <c r="X1898" s="316" t="s">
        <v>965</v>
      </c>
    </row>
    <row r="1899" spans="1:24">
      <c r="A1899" s="320" t="s">
        <v>641</v>
      </c>
      <c r="B1899" s="320" t="s">
        <v>642</v>
      </c>
      <c r="C1899" s="320" t="s">
        <v>589</v>
      </c>
      <c r="D1899" s="320" t="s">
        <v>514</v>
      </c>
      <c r="E1899" s="320">
        <v>0.95499999999999996</v>
      </c>
      <c r="F1899" s="320" t="s">
        <v>1247</v>
      </c>
      <c r="G1899" s="320" t="s">
        <v>1248</v>
      </c>
      <c r="H1899" s="320" t="s">
        <v>501</v>
      </c>
      <c r="I1899" s="321">
        <v>1.3219399999999999E-2</v>
      </c>
      <c r="J1899" s="320">
        <v>2011</v>
      </c>
      <c r="K1899" s="320" t="s">
        <v>1249</v>
      </c>
      <c r="L1899" s="316">
        <f t="shared" si="53"/>
        <v>1898</v>
      </c>
      <c r="V1899" s="316" t="str">
        <f t="shared" si="52"/>
        <v xml:space="preserve"> </v>
      </c>
      <c r="X1899" s="316" t="s">
        <v>965</v>
      </c>
    </row>
    <row r="1900" spans="1:24">
      <c r="A1900" s="320" t="s">
        <v>643</v>
      </c>
      <c r="B1900" s="320" t="s">
        <v>642</v>
      </c>
      <c r="C1900" s="320" t="s">
        <v>589</v>
      </c>
      <c r="D1900" s="320" t="s">
        <v>514</v>
      </c>
      <c r="E1900" s="320">
        <v>0.95499999999999996</v>
      </c>
      <c r="F1900" s="320" t="s">
        <v>1247</v>
      </c>
      <c r="G1900" s="320" t="s">
        <v>1248</v>
      </c>
      <c r="H1900" s="320" t="s">
        <v>501</v>
      </c>
      <c r="I1900" s="321">
        <v>1.3219399999999999E-2</v>
      </c>
      <c r="J1900" s="320">
        <v>2011</v>
      </c>
      <c r="K1900" s="320" t="s">
        <v>1249</v>
      </c>
      <c r="L1900" s="316">
        <f t="shared" si="53"/>
        <v>1899</v>
      </c>
      <c r="V1900" s="316" t="str">
        <f t="shared" si="52"/>
        <v xml:space="preserve"> </v>
      </c>
      <c r="X1900" s="316" t="s">
        <v>965</v>
      </c>
    </row>
    <row r="1901" spans="1:24">
      <c r="A1901" s="320" t="s">
        <v>644</v>
      </c>
      <c r="B1901" s="320" t="s">
        <v>642</v>
      </c>
      <c r="C1901" s="320" t="s">
        <v>589</v>
      </c>
      <c r="D1901" s="320" t="s">
        <v>518</v>
      </c>
      <c r="E1901" s="320">
        <v>0.95499999999999996</v>
      </c>
      <c r="F1901" s="320" t="s">
        <v>1247</v>
      </c>
      <c r="G1901" s="320" t="s">
        <v>1248</v>
      </c>
      <c r="H1901" s="320" t="s">
        <v>501</v>
      </c>
      <c r="I1901" s="321">
        <v>1.3219399999999999E-2</v>
      </c>
      <c r="J1901" s="320">
        <v>2011</v>
      </c>
      <c r="K1901" s="320" t="s">
        <v>1249</v>
      </c>
      <c r="L1901" s="316">
        <f t="shared" si="53"/>
        <v>1900</v>
      </c>
      <c r="V1901" s="316" t="str">
        <f t="shared" si="52"/>
        <v xml:space="preserve"> </v>
      </c>
      <c r="X1901" s="316" t="s">
        <v>965</v>
      </c>
    </row>
    <row r="1902" spans="1:24">
      <c r="A1902" s="320" t="s">
        <v>645</v>
      </c>
      <c r="B1902" s="320" t="s">
        <v>642</v>
      </c>
      <c r="C1902" s="320" t="s">
        <v>589</v>
      </c>
      <c r="D1902" s="320" t="s">
        <v>518</v>
      </c>
      <c r="E1902" s="320">
        <v>0.95499999999999996</v>
      </c>
      <c r="F1902" s="320" t="s">
        <v>1247</v>
      </c>
      <c r="G1902" s="320" t="s">
        <v>1248</v>
      </c>
      <c r="H1902" s="320" t="s">
        <v>501</v>
      </c>
      <c r="I1902" s="321">
        <v>1.3219399999999999E-2</v>
      </c>
      <c r="J1902" s="320">
        <v>2011</v>
      </c>
      <c r="K1902" s="320" t="s">
        <v>1249</v>
      </c>
      <c r="L1902" s="316">
        <f t="shared" si="53"/>
        <v>1901</v>
      </c>
      <c r="V1902" s="316" t="str">
        <f t="shared" si="52"/>
        <v xml:space="preserve"> </v>
      </c>
      <c r="X1902" s="316" t="s">
        <v>965</v>
      </c>
    </row>
    <row r="1903" spans="1:24">
      <c r="A1903" s="320" t="s">
        <v>646</v>
      </c>
      <c r="B1903" s="320" t="s">
        <v>642</v>
      </c>
      <c r="C1903" s="320" t="s">
        <v>589</v>
      </c>
      <c r="D1903" s="320" t="s">
        <v>518</v>
      </c>
      <c r="E1903" s="320">
        <v>0.95499999999999996</v>
      </c>
      <c r="F1903" s="320" t="s">
        <v>1247</v>
      </c>
      <c r="G1903" s="320" t="s">
        <v>1248</v>
      </c>
      <c r="H1903" s="320" t="s">
        <v>501</v>
      </c>
      <c r="I1903" s="321">
        <v>1.3219399999999999E-2</v>
      </c>
      <c r="J1903" s="320">
        <v>2011</v>
      </c>
      <c r="K1903" s="320" t="s">
        <v>1249</v>
      </c>
      <c r="L1903" s="316">
        <f t="shared" si="53"/>
        <v>1902</v>
      </c>
      <c r="V1903" s="316" t="str">
        <f t="shared" si="52"/>
        <v xml:space="preserve"> </v>
      </c>
      <c r="X1903" s="316" t="s">
        <v>965</v>
      </c>
    </row>
    <row r="1904" spans="1:24">
      <c r="A1904" s="320" t="s">
        <v>647</v>
      </c>
      <c r="B1904" s="320" t="s">
        <v>642</v>
      </c>
      <c r="C1904" s="320" t="s">
        <v>589</v>
      </c>
      <c r="D1904" s="320" t="s">
        <v>518</v>
      </c>
      <c r="E1904" s="320">
        <v>0.95499999999999996</v>
      </c>
      <c r="F1904" s="320" t="s">
        <v>1247</v>
      </c>
      <c r="G1904" s="320" t="s">
        <v>1248</v>
      </c>
      <c r="H1904" s="320" t="s">
        <v>501</v>
      </c>
      <c r="I1904" s="321">
        <v>1.3219399999999999E-2</v>
      </c>
      <c r="J1904" s="320">
        <v>2011</v>
      </c>
      <c r="K1904" s="320" t="s">
        <v>1249</v>
      </c>
      <c r="L1904" s="316">
        <f t="shared" si="53"/>
        <v>1903</v>
      </c>
      <c r="V1904" s="316" t="str">
        <f t="shared" si="52"/>
        <v xml:space="preserve"> </v>
      </c>
      <c r="X1904" s="316" t="s">
        <v>965</v>
      </c>
    </row>
    <row r="1905" spans="1:24">
      <c r="A1905" s="320" t="s">
        <v>648</v>
      </c>
      <c r="B1905" s="320" t="s">
        <v>642</v>
      </c>
      <c r="C1905" s="320" t="s">
        <v>589</v>
      </c>
      <c r="D1905" s="320" t="s">
        <v>514</v>
      </c>
      <c r="E1905" s="320">
        <v>0.95499999999999996</v>
      </c>
      <c r="F1905" s="320" t="s">
        <v>1247</v>
      </c>
      <c r="G1905" s="320" t="s">
        <v>1248</v>
      </c>
      <c r="H1905" s="320" t="s">
        <v>501</v>
      </c>
      <c r="I1905" s="321">
        <v>1.3219399999999999E-2</v>
      </c>
      <c r="J1905" s="320">
        <v>2011</v>
      </c>
      <c r="K1905" s="320" t="s">
        <v>1249</v>
      </c>
      <c r="L1905" s="316">
        <f t="shared" si="53"/>
        <v>1904</v>
      </c>
      <c r="V1905" s="316" t="str">
        <f t="shared" si="52"/>
        <v xml:space="preserve"> </v>
      </c>
      <c r="X1905" s="316" t="s">
        <v>965</v>
      </c>
    </row>
    <row r="1906" spans="1:24">
      <c r="A1906" s="320" t="s">
        <v>587</v>
      </c>
      <c r="B1906" s="320" t="s">
        <v>588</v>
      </c>
      <c r="C1906" s="320" t="s">
        <v>589</v>
      </c>
      <c r="D1906" s="320" t="s">
        <v>518</v>
      </c>
      <c r="E1906" s="320">
        <v>0.91600000000000004</v>
      </c>
      <c r="F1906" s="320" t="s">
        <v>1247</v>
      </c>
      <c r="G1906" s="320" t="s">
        <v>1248</v>
      </c>
      <c r="H1906" s="320" t="s">
        <v>501</v>
      </c>
      <c r="I1906" s="321">
        <v>1.7155900000000002E-2</v>
      </c>
      <c r="J1906" s="320">
        <v>2011</v>
      </c>
      <c r="K1906" s="320" t="s">
        <v>1249</v>
      </c>
      <c r="L1906" s="316">
        <f t="shared" si="53"/>
        <v>1905</v>
      </c>
      <c r="V1906" s="316" t="str">
        <f t="shared" si="52"/>
        <v xml:space="preserve"> </v>
      </c>
      <c r="X1906" s="316" t="s">
        <v>965</v>
      </c>
    </row>
    <row r="1907" spans="1:24">
      <c r="A1907" s="320" t="s">
        <v>590</v>
      </c>
      <c r="B1907" s="320" t="s">
        <v>588</v>
      </c>
      <c r="C1907" s="320" t="s">
        <v>589</v>
      </c>
      <c r="D1907" s="320" t="s">
        <v>518</v>
      </c>
      <c r="E1907" s="320">
        <v>0.91600000000000004</v>
      </c>
      <c r="F1907" s="320" t="s">
        <v>1247</v>
      </c>
      <c r="G1907" s="320" t="s">
        <v>1248</v>
      </c>
      <c r="H1907" s="320" t="s">
        <v>501</v>
      </c>
      <c r="I1907" s="321">
        <v>1.7155900000000002E-2</v>
      </c>
      <c r="J1907" s="320">
        <v>2011</v>
      </c>
      <c r="K1907" s="320" t="s">
        <v>1249</v>
      </c>
      <c r="L1907" s="316">
        <f t="shared" si="53"/>
        <v>1906</v>
      </c>
      <c r="V1907" s="316" t="str">
        <f t="shared" si="52"/>
        <v xml:space="preserve"> </v>
      </c>
      <c r="X1907" s="316" t="s">
        <v>965</v>
      </c>
    </row>
    <row r="1908" spans="1:24">
      <c r="A1908" s="320" t="s">
        <v>591</v>
      </c>
      <c r="B1908" s="320" t="s">
        <v>588</v>
      </c>
      <c r="C1908" s="320" t="s">
        <v>589</v>
      </c>
      <c r="D1908" s="320" t="s">
        <v>514</v>
      </c>
      <c r="E1908" s="320">
        <v>0.91600000000000004</v>
      </c>
      <c r="F1908" s="320" t="s">
        <v>1247</v>
      </c>
      <c r="G1908" s="320" t="s">
        <v>1248</v>
      </c>
      <c r="H1908" s="320" t="s">
        <v>501</v>
      </c>
      <c r="I1908" s="321">
        <v>1.7155900000000002E-2</v>
      </c>
      <c r="J1908" s="320">
        <v>2011</v>
      </c>
      <c r="K1908" s="320" t="s">
        <v>1249</v>
      </c>
      <c r="L1908" s="316">
        <f t="shared" si="53"/>
        <v>1907</v>
      </c>
      <c r="V1908" s="316" t="str">
        <f t="shared" si="52"/>
        <v xml:space="preserve"> </v>
      </c>
      <c r="X1908" s="316" t="s">
        <v>965</v>
      </c>
    </row>
    <row r="1909" spans="1:24">
      <c r="A1909" s="320" t="s">
        <v>592</v>
      </c>
      <c r="B1909" s="320" t="s">
        <v>588</v>
      </c>
      <c r="C1909" s="320" t="s">
        <v>589</v>
      </c>
      <c r="D1909" s="320" t="s">
        <v>518</v>
      </c>
      <c r="E1909" s="320">
        <v>0.91600000000000004</v>
      </c>
      <c r="F1909" s="320" t="s">
        <v>1247</v>
      </c>
      <c r="G1909" s="320" t="s">
        <v>1248</v>
      </c>
      <c r="H1909" s="320" t="s">
        <v>501</v>
      </c>
      <c r="I1909" s="321">
        <v>1.7155900000000002E-2</v>
      </c>
      <c r="J1909" s="320">
        <v>2011</v>
      </c>
      <c r="K1909" s="320" t="s">
        <v>1249</v>
      </c>
      <c r="L1909" s="316">
        <f t="shared" si="53"/>
        <v>1908</v>
      </c>
      <c r="V1909" s="316" t="str">
        <f t="shared" si="52"/>
        <v xml:space="preserve"> </v>
      </c>
      <c r="X1909" s="316" t="s">
        <v>965</v>
      </c>
    </row>
    <row r="1910" spans="1:24">
      <c r="A1910" s="320" t="s">
        <v>593</v>
      </c>
      <c r="B1910" s="320" t="s">
        <v>588</v>
      </c>
      <c r="C1910" s="320" t="s">
        <v>589</v>
      </c>
      <c r="D1910" s="320" t="s">
        <v>514</v>
      </c>
      <c r="E1910" s="320">
        <v>0.91600000000000004</v>
      </c>
      <c r="F1910" s="320" t="s">
        <v>1247</v>
      </c>
      <c r="G1910" s="320" t="s">
        <v>1248</v>
      </c>
      <c r="H1910" s="320" t="s">
        <v>501</v>
      </c>
      <c r="I1910" s="321">
        <v>1.7155900000000002E-2</v>
      </c>
      <c r="J1910" s="320">
        <v>2011</v>
      </c>
      <c r="K1910" s="320" t="s">
        <v>1249</v>
      </c>
      <c r="L1910" s="316">
        <f t="shared" si="53"/>
        <v>1909</v>
      </c>
      <c r="V1910" s="316" t="str">
        <f t="shared" si="52"/>
        <v xml:space="preserve"> </v>
      </c>
      <c r="X1910" s="316" t="s">
        <v>965</v>
      </c>
    </row>
    <row r="1911" spans="1:24">
      <c r="A1911" s="320" t="s">
        <v>594</v>
      </c>
      <c r="B1911" s="320" t="s">
        <v>588</v>
      </c>
      <c r="C1911" s="320" t="s">
        <v>589</v>
      </c>
      <c r="D1911" s="320" t="s">
        <v>514</v>
      </c>
      <c r="E1911" s="320">
        <v>0.91600000000000004</v>
      </c>
      <c r="F1911" s="320" t="s">
        <v>1247</v>
      </c>
      <c r="G1911" s="320" t="s">
        <v>1248</v>
      </c>
      <c r="H1911" s="320" t="s">
        <v>501</v>
      </c>
      <c r="I1911" s="321">
        <v>1.7155900000000002E-2</v>
      </c>
      <c r="J1911" s="320">
        <v>2011</v>
      </c>
      <c r="K1911" s="320" t="s">
        <v>1249</v>
      </c>
      <c r="L1911" s="316">
        <f t="shared" si="53"/>
        <v>1910</v>
      </c>
      <c r="V1911" s="316" t="str">
        <f t="shared" si="52"/>
        <v xml:space="preserve"> </v>
      </c>
      <c r="X1911" s="316" t="s">
        <v>965</v>
      </c>
    </row>
    <row r="1912" spans="1:24">
      <c r="A1912" s="320" t="s">
        <v>595</v>
      </c>
      <c r="B1912" s="320" t="s">
        <v>588</v>
      </c>
      <c r="C1912" s="320" t="s">
        <v>589</v>
      </c>
      <c r="D1912" s="320" t="s">
        <v>518</v>
      </c>
      <c r="E1912" s="320">
        <v>0.91600000000000004</v>
      </c>
      <c r="F1912" s="320" t="s">
        <v>1247</v>
      </c>
      <c r="G1912" s="320" t="s">
        <v>1248</v>
      </c>
      <c r="H1912" s="320" t="s">
        <v>501</v>
      </c>
      <c r="I1912" s="321">
        <v>1.7155900000000002E-2</v>
      </c>
      <c r="J1912" s="320">
        <v>2011</v>
      </c>
      <c r="K1912" s="320" t="s">
        <v>1249</v>
      </c>
      <c r="L1912" s="316">
        <f t="shared" si="53"/>
        <v>1911</v>
      </c>
      <c r="V1912" s="316" t="str">
        <f t="shared" si="52"/>
        <v xml:space="preserve"> </v>
      </c>
      <c r="X1912" s="316" t="s">
        <v>965</v>
      </c>
    </row>
    <row r="1913" spans="1:24">
      <c r="A1913" s="320" t="s">
        <v>596</v>
      </c>
      <c r="B1913" s="320" t="s">
        <v>588</v>
      </c>
      <c r="C1913" s="320" t="s">
        <v>589</v>
      </c>
      <c r="D1913" s="320" t="s">
        <v>518</v>
      </c>
      <c r="E1913" s="320">
        <v>0.91600000000000004</v>
      </c>
      <c r="F1913" s="320" t="s">
        <v>1247</v>
      </c>
      <c r="G1913" s="320" t="s">
        <v>1248</v>
      </c>
      <c r="H1913" s="320" t="s">
        <v>501</v>
      </c>
      <c r="I1913" s="321">
        <v>1.7155900000000002E-2</v>
      </c>
      <c r="J1913" s="320">
        <v>2011</v>
      </c>
      <c r="K1913" s="320" t="s">
        <v>1249</v>
      </c>
      <c r="L1913" s="316">
        <f t="shared" si="53"/>
        <v>1912</v>
      </c>
      <c r="V1913" s="316" t="str">
        <f t="shared" si="52"/>
        <v xml:space="preserve"> </v>
      </c>
      <c r="X1913" s="316" t="s">
        <v>965</v>
      </c>
    </row>
    <row r="1914" spans="1:24">
      <c r="A1914" s="320" t="s">
        <v>597</v>
      </c>
      <c r="B1914" s="320" t="s">
        <v>588</v>
      </c>
      <c r="C1914" s="320" t="s">
        <v>589</v>
      </c>
      <c r="D1914" s="320" t="s">
        <v>518</v>
      </c>
      <c r="E1914" s="320">
        <v>0.91600000000000004</v>
      </c>
      <c r="F1914" s="320" t="s">
        <v>1247</v>
      </c>
      <c r="G1914" s="320" t="s">
        <v>1248</v>
      </c>
      <c r="H1914" s="320" t="s">
        <v>501</v>
      </c>
      <c r="I1914" s="321">
        <v>1.7155900000000002E-2</v>
      </c>
      <c r="J1914" s="320">
        <v>2011</v>
      </c>
      <c r="K1914" s="320" t="s">
        <v>1249</v>
      </c>
      <c r="L1914" s="316">
        <f t="shared" si="53"/>
        <v>1913</v>
      </c>
      <c r="V1914" s="316" t="str">
        <f t="shared" si="52"/>
        <v xml:space="preserve"> </v>
      </c>
      <c r="X1914" s="316" t="s">
        <v>965</v>
      </c>
    </row>
    <row r="1915" spans="1:24">
      <c r="A1915" s="320" t="s">
        <v>598</v>
      </c>
      <c r="B1915" s="320" t="s">
        <v>588</v>
      </c>
      <c r="C1915" s="320" t="s">
        <v>589</v>
      </c>
      <c r="D1915" s="320" t="s">
        <v>518</v>
      </c>
      <c r="E1915" s="320">
        <v>0.91600000000000004</v>
      </c>
      <c r="F1915" s="320" t="s">
        <v>1247</v>
      </c>
      <c r="G1915" s="320" t="s">
        <v>1248</v>
      </c>
      <c r="H1915" s="320" t="s">
        <v>501</v>
      </c>
      <c r="I1915" s="321">
        <v>1.7155900000000002E-2</v>
      </c>
      <c r="J1915" s="320">
        <v>2011</v>
      </c>
      <c r="K1915" s="320" t="s">
        <v>1249</v>
      </c>
      <c r="L1915" s="316">
        <f t="shared" si="53"/>
        <v>1914</v>
      </c>
      <c r="V1915" s="316" t="str">
        <f t="shared" ref="V1915:V1978" si="54">IF(H1915=$V$1,I1915," ")</f>
        <v xml:space="preserve"> </v>
      </c>
      <c r="X1915" s="316" t="s">
        <v>965</v>
      </c>
    </row>
    <row r="1916" spans="1:24">
      <c r="A1916" s="320" t="s">
        <v>599</v>
      </c>
      <c r="B1916" s="320" t="s">
        <v>588</v>
      </c>
      <c r="C1916" s="320" t="s">
        <v>589</v>
      </c>
      <c r="D1916" s="320" t="s">
        <v>518</v>
      </c>
      <c r="E1916" s="320">
        <v>0.91600000000000004</v>
      </c>
      <c r="F1916" s="320" t="s">
        <v>1247</v>
      </c>
      <c r="G1916" s="320" t="s">
        <v>1248</v>
      </c>
      <c r="H1916" s="320" t="s">
        <v>501</v>
      </c>
      <c r="I1916" s="321">
        <v>1.7155900000000002E-2</v>
      </c>
      <c r="J1916" s="320">
        <v>2011</v>
      </c>
      <c r="K1916" s="320" t="s">
        <v>1249</v>
      </c>
      <c r="L1916" s="316">
        <f t="shared" si="53"/>
        <v>1915</v>
      </c>
      <c r="V1916" s="316" t="str">
        <f t="shared" si="54"/>
        <v xml:space="preserve"> </v>
      </c>
      <c r="X1916" s="316" t="s">
        <v>965</v>
      </c>
    </row>
    <row r="1917" spans="1:24">
      <c r="A1917" s="320" t="s">
        <v>600</v>
      </c>
      <c r="B1917" s="320" t="s">
        <v>588</v>
      </c>
      <c r="C1917" s="320" t="s">
        <v>589</v>
      </c>
      <c r="D1917" s="320" t="s">
        <v>518</v>
      </c>
      <c r="E1917" s="320">
        <v>0.91600000000000004</v>
      </c>
      <c r="F1917" s="320" t="s">
        <v>1247</v>
      </c>
      <c r="G1917" s="320" t="s">
        <v>1248</v>
      </c>
      <c r="H1917" s="320" t="s">
        <v>501</v>
      </c>
      <c r="I1917" s="321">
        <v>1.7155900000000002E-2</v>
      </c>
      <c r="J1917" s="320">
        <v>2011</v>
      </c>
      <c r="K1917" s="320" t="s">
        <v>1249</v>
      </c>
      <c r="L1917" s="316">
        <f t="shared" si="53"/>
        <v>1916</v>
      </c>
      <c r="V1917" s="316" t="str">
        <f t="shared" si="54"/>
        <v xml:space="preserve"> </v>
      </c>
      <c r="X1917" s="316" t="s">
        <v>965</v>
      </c>
    </row>
    <row r="1918" spans="1:24">
      <c r="A1918" s="320" t="s">
        <v>601</v>
      </c>
      <c r="B1918" s="320" t="s">
        <v>588</v>
      </c>
      <c r="C1918" s="320" t="s">
        <v>589</v>
      </c>
      <c r="D1918" s="320" t="s">
        <v>518</v>
      </c>
      <c r="E1918" s="320">
        <v>0.91600000000000004</v>
      </c>
      <c r="F1918" s="320" t="s">
        <v>1247</v>
      </c>
      <c r="G1918" s="320" t="s">
        <v>1248</v>
      </c>
      <c r="H1918" s="320" t="s">
        <v>501</v>
      </c>
      <c r="I1918" s="321">
        <v>1.7155900000000002E-2</v>
      </c>
      <c r="J1918" s="320">
        <v>2011</v>
      </c>
      <c r="K1918" s="320" t="s">
        <v>1249</v>
      </c>
      <c r="L1918" s="316">
        <f t="shared" si="53"/>
        <v>1917</v>
      </c>
      <c r="V1918" s="316" t="str">
        <f t="shared" si="54"/>
        <v xml:space="preserve"> </v>
      </c>
      <c r="X1918" s="316" t="s">
        <v>965</v>
      </c>
    </row>
    <row r="1919" spans="1:24">
      <c r="A1919" s="320" t="s">
        <v>602</v>
      </c>
      <c r="B1919" s="320" t="s">
        <v>588</v>
      </c>
      <c r="C1919" s="320" t="s">
        <v>589</v>
      </c>
      <c r="D1919" s="320" t="s">
        <v>518</v>
      </c>
      <c r="E1919" s="320">
        <v>0.91600000000000004</v>
      </c>
      <c r="F1919" s="320" t="s">
        <v>1247</v>
      </c>
      <c r="G1919" s="320" t="s">
        <v>1248</v>
      </c>
      <c r="H1919" s="320" t="s">
        <v>501</v>
      </c>
      <c r="I1919" s="321">
        <v>1.7155900000000002E-2</v>
      </c>
      <c r="J1919" s="320">
        <v>2011</v>
      </c>
      <c r="K1919" s="320" t="s">
        <v>1249</v>
      </c>
      <c r="L1919" s="316">
        <f t="shared" si="53"/>
        <v>1918</v>
      </c>
      <c r="V1919" s="316" t="str">
        <f t="shared" si="54"/>
        <v xml:space="preserve"> </v>
      </c>
      <c r="X1919" s="316" t="s">
        <v>965</v>
      </c>
    </row>
    <row r="1920" spans="1:24">
      <c r="A1920" s="320" t="s">
        <v>603</v>
      </c>
      <c r="B1920" s="320" t="s">
        <v>588</v>
      </c>
      <c r="C1920" s="320" t="s">
        <v>589</v>
      </c>
      <c r="D1920" s="320" t="s">
        <v>514</v>
      </c>
      <c r="E1920" s="320">
        <v>0.91600000000000004</v>
      </c>
      <c r="F1920" s="320" t="s">
        <v>1247</v>
      </c>
      <c r="G1920" s="320" t="s">
        <v>1248</v>
      </c>
      <c r="H1920" s="320" t="s">
        <v>501</v>
      </c>
      <c r="I1920" s="321">
        <v>1.7155900000000002E-2</v>
      </c>
      <c r="J1920" s="320">
        <v>2011</v>
      </c>
      <c r="K1920" s="320" t="s">
        <v>1249</v>
      </c>
      <c r="L1920" s="316">
        <f t="shared" si="53"/>
        <v>1919</v>
      </c>
      <c r="V1920" s="316" t="str">
        <f t="shared" si="54"/>
        <v xml:space="preserve"> </v>
      </c>
      <c r="X1920" s="316" t="s">
        <v>965</v>
      </c>
    </row>
    <row r="1921" spans="1:24">
      <c r="A1921" s="320" t="s">
        <v>633</v>
      </c>
      <c r="B1921" s="320" t="s">
        <v>634</v>
      </c>
      <c r="C1921" s="320" t="s">
        <v>589</v>
      </c>
      <c r="D1921" s="320" t="s">
        <v>514</v>
      </c>
      <c r="E1921" s="320">
        <v>0.91300000000000003</v>
      </c>
      <c r="F1921" s="320" t="s">
        <v>1247</v>
      </c>
      <c r="G1921" s="320" t="s">
        <v>1248</v>
      </c>
      <c r="H1921" s="320" t="s">
        <v>501</v>
      </c>
      <c r="I1921" s="321">
        <v>2.9624299999999999E-2</v>
      </c>
      <c r="J1921" s="320">
        <v>2011</v>
      </c>
      <c r="K1921" s="320" t="s">
        <v>1249</v>
      </c>
      <c r="L1921" s="316">
        <f t="shared" si="53"/>
        <v>1920</v>
      </c>
      <c r="V1921" s="316" t="str">
        <f t="shared" si="54"/>
        <v xml:space="preserve"> </v>
      </c>
      <c r="X1921" s="316" t="s">
        <v>965</v>
      </c>
    </row>
    <row r="1922" spans="1:24">
      <c r="A1922" s="320" t="s">
        <v>635</v>
      </c>
      <c r="B1922" s="320" t="s">
        <v>634</v>
      </c>
      <c r="C1922" s="320" t="s">
        <v>589</v>
      </c>
      <c r="D1922" s="320" t="s">
        <v>514</v>
      </c>
      <c r="E1922" s="320">
        <v>0.91300000000000003</v>
      </c>
      <c r="F1922" s="320" t="s">
        <v>1247</v>
      </c>
      <c r="G1922" s="320" t="s">
        <v>1248</v>
      </c>
      <c r="H1922" s="320" t="s">
        <v>501</v>
      </c>
      <c r="I1922" s="321">
        <v>2.9624299999999999E-2</v>
      </c>
      <c r="J1922" s="320">
        <v>2011</v>
      </c>
      <c r="K1922" s="320" t="s">
        <v>1249</v>
      </c>
      <c r="L1922" s="316">
        <f t="shared" si="53"/>
        <v>1921</v>
      </c>
      <c r="V1922" s="316" t="str">
        <f t="shared" si="54"/>
        <v xml:space="preserve"> </v>
      </c>
      <c r="X1922" s="316" t="s">
        <v>965</v>
      </c>
    </row>
    <row r="1923" spans="1:24">
      <c r="A1923" s="320" t="s">
        <v>669</v>
      </c>
      <c r="B1923" s="320" t="s">
        <v>670</v>
      </c>
      <c r="C1923" s="320" t="s">
        <v>525</v>
      </c>
      <c r="D1923" s="320" t="s">
        <v>518</v>
      </c>
      <c r="E1923" s="320">
        <v>0.622</v>
      </c>
      <c r="F1923" s="320" t="s">
        <v>1247</v>
      </c>
      <c r="G1923" s="320" t="s">
        <v>1248</v>
      </c>
      <c r="H1923" s="320" t="s">
        <v>501</v>
      </c>
      <c r="I1923" s="321">
        <v>4.5067999999999997E-2</v>
      </c>
      <c r="J1923" s="320">
        <v>2011</v>
      </c>
      <c r="K1923" s="320" t="s">
        <v>1249</v>
      </c>
      <c r="L1923" s="316">
        <f t="shared" ref="L1923:L1986" si="55">1+L1922</f>
        <v>1922</v>
      </c>
      <c r="V1923" s="316" t="str">
        <f t="shared" si="54"/>
        <v xml:space="preserve"> </v>
      </c>
      <c r="X1923" s="316" t="s">
        <v>965</v>
      </c>
    </row>
    <row r="1924" spans="1:24">
      <c r="A1924" s="320" t="s">
        <v>626</v>
      </c>
      <c r="B1924" s="320" t="s">
        <v>627</v>
      </c>
      <c r="C1924" s="320" t="s">
        <v>589</v>
      </c>
      <c r="D1924" s="320" t="s">
        <v>514</v>
      </c>
      <c r="E1924" s="320">
        <v>0.89300000000000002</v>
      </c>
      <c r="F1924" s="320" t="s">
        <v>1247</v>
      </c>
      <c r="G1924" s="320" t="s">
        <v>1248</v>
      </c>
      <c r="H1924" s="320" t="s">
        <v>501</v>
      </c>
      <c r="I1924" s="321">
        <v>6.1252099999999997E-2</v>
      </c>
      <c r="J1924" s="320">
        <v>2011</v>
      </c>
      <c r="K1924" s="320" t="s">
        <v>1249</v>
      </c>
      <c r="L1924" s="316">
        <f t="shared" si="55"/>
        <v>1923</v>
      </c>
      <c r="V1924" s="316" t="str">
        <f t="shared" si="54"/>
        <v xml:space="preserve"> </v>
      </c>
      <c r="X1924" s="316" t="s">
        <v>965</v>
      </c>
    </row>
    <row r="1925" spans="1:24">
      <c r="A1925" s="320" t="s">
        <v>628</v>
      </c>
      <c r="B1925" s="320" t="s">
        <v>627</v>
      </c>
      <c r="C1925" s="320" t="s">
        <v>589</v>
      </c>
      <c r="D1925" s="320" t="s">
        <v>514</v>
      </c>
      <c r="E1925" s="320">
        <v>0.89300000000000002</v>
      </c>
      <c r="F1925" s="320" t="s">
        <v>1247</v>
      </c>
      <c r="G1925" s="320" t="s">
        <v>1248</v>
      </c>
      <c r="H1925" s="320" t="s">
        <v>501</v>
      </c>
      <c r="I1925" s="321">
        <v>6.1252099999999997E-2</v>
      </c>
      <c r="J1925" s="320">
        <v>2011</v>
      </c>
      <c r="K1925" s="320" t="s">
        <v>1249</v>
      </c>
      <c r="L1925" s="316">
        <f t="shared" si="55"/>
        <v>1924</v>
      </c>
      <c r="V1925" s="316" t="str">
        <f t="shared" si="54"/>
        <v xml:space="preserve"> </v>
      </c>
      <c r="X1925" s="316" t="s">
        <v>965</v>
      </c>
    </row>
    <row r="1926" spans="1:24">
      <c r="A1926" s="320" t="s">
        <v>629</v>
      </c>
      <c r="B1926" s="320" t="s">
        <v>627</v>
      </c>
      <c r="C1926" s="320" t="s">
        <v>589</v>
      </c>
      <c r="D1926" s="320" t="s">
        <v>514</v>
      </c>
      <c r="E1926" s="320">
        <v>0.89300000000000002</v>
      </c>
      <c r="F1926" s="320" t="s">
        <v>1247</v>
      </c>
      <c r="G1926" s="320" t="s">
        <v>1248</v>
      </c>
      <c r="H1926" s="320" t="s">
        <v>501</v>
      </c>
      <c r="I1926" s="321">
        <v>6.1252099999999997E-2</v>
      </c>
      <c r="J1926" s="320">
        <v>2011</v>
      </c>
      <c r="K1926" s="320" t="s">
        <v>1249</v>
      </c>
      <c r="L1926" s="316">
        <f t="shared" si="55"/>
        <v>1925</v>
      </c>
      <c r="V1926" s="316" t="str">
        <f t="shared" si="54"/>
        <v xml:space="preserve"> </v>
      </c>
      <c r="X1926" s="316" t="s">
        <v>965</v>
      </c>
    </row>
    <row r="1927" spans="1:24">
      <c r="A1927" s="320" t="s">
        <v>630</v>
      </c>
      <c r="B1927" s="320" t="s">
        <v>627</v>
      </c>
      <c r="C1927" s="320" t="s">
        <v>589</v>
      </c>
      <c r="D1927" s="320" t="s">
        <v>514</v>
      </c>
      <c r="E1927" s="320">
        <v>0.89300000000000002</v>
      </c>
      <c r="F1927" s="320" t="s">
        <v>1247</v>
      </c>
      <c r="G1927" s="320" t="s">
        <v>1248</v>
      </c>
      <c r="H1927" s="320" t="s">
        <v>501</v>
      </c>
      <c r="I1927" s="321">
        <v>6.1252099999999997E-2</v>
      </c>
      <c r="J1927" s="320">
        <v>2011</v>
      </c>
      <c r="K1927" s="320" t="s">
        <v>1249</v>
      </c>
      <c r="L1927" s="316">
        <f t="shared" si="55"/>
        <v>1926</v>
      </c>
      <c r="V1927" s="316" t="str">
        <f t="shared" si="54"/>
        <v xml:space="preserve"> </v>
      </c>
      <c r="X1927" s="316" t="s">
        <v>965</v>
      </c>
    </row>
    <row r="1928" spans="1:24">
      <c r="A1928" s="320" t="s">
        <v>622</v>
      </c>
      <c r="B1928" s="320" t="s">
        <v>623</v>
      </c>
      <c r="C1928" s="320" t="s">
        <v>483</v>
      </c>
      <c r="D1928" s="320" t="s">
        <v>491</v>
      </c>
      <c r="E1928" s="320">
        <v>0.77300000000000002</v>
      </c>
      <c r="F1928" s="320" t="s">
        <v>1247</v>
      </c>
      <c r="G1928" s="320" t="s">
        <v>1248</v>
      </c>
      <c r="H1928" s="320" t="s">
        <v>501</v>
      </c>
      <c r="I1928" s="321">
        <v>6.3750000000000001E-2</v>
      </c>
      <c r="J1928" s="320">
        <v>2011</v>
      </c>
      <c r="K1928" s="320" t="s">
        <v>1249</v>
      </c>
      <c r="L1928" s="316">
        <f t="shared" si="55"/>
        <v>1927</v>
      </c>
      <c r="V1928" s="316" t="str">
        <f t="shared" si="54"/>
        <v xml:space="preserve"> </v>
      </c>
      <c r="X1928" s="316" t="s">
        <v>965</v>
      </c>
    </row>
    <row r="1929" spans="1:24">
      <c r="A1929" s="320" t="s">
        <v>498</v>
      </c>
      <c r="B1929" s="320" t="s">
        <v>482</v>
      </c>
      <c r="C1929" s="320" t="s">
        <v>483</v>
      </c>
      <c r="D1929" s="320" t="s">
        <v>484</v>
      </c>
      <c r="E1929" s="320">
        <v>0.73</v>
      </c>
      <c r="F1929" s="320" t="s">
        <v>1247</v>
      </c>
      <c r="G1929" s="320" t="s">
        <v>1248</v>
      </c>
      <c r="H1929" s="320" t="s">
        <v>501</v>
      </c>
      <c r="I1929" s="321">
        <v>6.7890699999999998E-2</v>
      </c>
      <c r="J1929" s="320">
        <v>2011</v>
      </c>
      <c r="K1929" s="320" t="s">
        <v>1249</v>
      </c>
      <c r="L1929" s="316">
        <f t="shared" si="55"/>
        <v>1928</v>
      </c>
      <c r="V1929" s="316" t="str">
        <f t="shared" si="54"/>
        <v xml:space="preserve"> </v>
      </c>
      <c r="X1929" s="316" t="s">
        <v>965</v>
      </c>
    </row>
    <row r="1930" spans="1:24">
      <c r="A1930" s="320" t="s">
        <v>638</v>
      </c>
      <c r="B1930" s="320" t="s">
        <v>482</v>
      </c>
      <c r="C1930" s="320" t="s">
        <v>483</v>
      </c>
      <c r="D1930" s="320" t="s">
        <v>514</v>
      </c>
      <c r="E1930" s="320">
        <v>0.73</v>
      </c>
      <c r="F1930" s="320" t="s">
        <v>1247</v>
      </c>
      <c r="G1930" s="320" t="s">
        <v>1248</v>
      </c>
      <c r="H1930" s="320" t="s">
        <v>501</v>
      </c>
      <c r="I1930" s="321">
        <v>6.7890699999999998E-2</v>
      </c>
      <c r="J1930" s="320">
        <v>2011</v>
      </c>
      <c r="K1930" s="320" t="s">
        <v>1249</v>
      </c>
      <c r="L1930" s="316">
        <f t="shared" si="55"/>
        <v>1929</v>
      </c>
      <c r="V1930" s="316" t="str">
        <f t="shared" si="54"/>
        <v xml:space="preserve"> </v>
      </c>
      <c r="X1930" s="316" t="s">
        <v>965</v>
      </c>
    </row>
    <row r="1931" spans="1:24">
      <c r="A1931" s="320" t="s">
        <v>500</v>
      </c>
      <c r="B1931" s="320" t="s">
        <v>482</v>
      </c>
      <c r="C1931" s="320" t="s">
        <v>483</v>
      </c>
      <c r="D1931" s="320" t="s">
        <v>484</v>
      </c>
      <c r="E1931" s="320">
        <v>0.73</v>
      </c>
      <c r="F1931" s="320" t="s">
        <v>1247</v>
      </c>
      <c r="G1931" s="320" t="s">
        <v>1248</v>
      </c>
      <c r="H1931" s="320" t="s">
        <v>501</v>
      </c>
      <c r="I1931" s="321">
        <v>6.7890699999999998E-2</v>
      </c>
      <c r="J1931" s="320">
        <v>2011</v>
      </c>
      <c r="K1931" s="320" t="s">
        <v>1249</v>
      </c>
      <c r="L1931" s="316">
        <f t="shared" si="55"/>
        <v>1930</v>
      </c>
      <c r="V1931" s="316" t="str">
        <f t="shared" si="54"/>
        <v xml:space="preserve"> </v>
      </c>
      <c r="X1931" s="316" t="s">
        <v>965</v>
      </c>
    </row>
    <row r="1932" spans="1:24">
      <c r="A1932" s="320" t="s">
        <v>490</v>
      </c>
      <c r="B1932" s="320" t="s">
        <v>482</v>
      </c>
      <c r="C1932" s="320" t="s">
        <v>483</v>
      </c>
      <c r="D1932" s="320" t="s">
        <v>491</v>
      </c>
      <c r="E1932" s="320">
        <v>0.73</v>
      </c>
      <c r="F1932" s="320" t="s">
        <v>1247</v>
      </c>
      <c r="G1932" s="320" t="s">
        <v>1248</v>
      </c>
      <c r="H1932" s="320" t="s">
        <v>501</v>
      </c>
      <c r="I1932" s="321">
        <v>6.7890699999999998E-2</v>
      </c>
      <c r="J1932" s="320">
        <v>2011</v>
      </c>
      <c r="K1932" s="320" t="s">
        <v>1249</v>
      </c>
      <c r="L1932" s="316">
        <f t="shared" si="55"/>
        <v>1931</v>
      </c>
      <c r="V1932" s="316" t="str">
        <f t="shared" si="54"/>
        <v xml:space="preserve"> </v>
      </c>
      <c r="X1932" s="316" t="s">
        <v>965</v>
      </c>
    </row>
    <row r="1933" spans="1:24">
      <c r="A1933" s="320" t="s">
        <v>481</v>
      </c>
      <c r="B1933" s="320" t="s">
        <v>482</v>
      </c>
      <c r="C1933" s="320" t="s">
        <v>483</v>
      </c>
      <c r="D1933" s="320" t="s">
        <v>484</v>
      </c>
      <c r="E1933" s="320">
        <v>0.73</v>
      </c>
      <c r="F1933" s="320" t="s">
        <v>1247</v>
      </c>
      <c r="G1933" s="320" t="s">
        <v>1248</v>
      </c>
      <c r="H1933" s="320" t="s">
        <v>501</v>
      </c>
      <c r="I1933" s="321">
        <v>6.7890699999999998E-2</v>
      </c>
      <c r="J1933" s="320">
        <v>2011</v>
      </c>
      <c r="K1933" s="320" t="s">
        <v>1249</v>
      </c>
      <c r="L1933" s="316">
        <f t="shared" si="55"/>
        <v>1932</v>
      </c>
      <c r="V1933" s="316" t="str">
        <f t="shared" si="54"/>
        <v xml:space="preserve"> </v>
      </c>
      <c r="X1933" s="316" t="s">
        <v>965</v>
      </c>
    </row>
    <row r="1934" spans="1:24">
      <c r="A1934" s="320" t="s">
        <v>724</v>
      </c>
      <c r="B1934" s="320" t="s">
        <v>725</v>
      </c>
      <c r="C1934" s="320" t="s">
        <v>525</v>
      </c>
      <c r="D1934" s="320" t="s">
        <v>484</v>
      </c>
      <c r="E1934" s="320">
        <v>0.745</v>
      </c>
      <c r="F1934" s="320" t="s">
        <v>1247</v>
      </c>
      <c r="G1934" s="320" t="s">
        <v>1248</v>
      </c>
      <c r="H1934" s="320" t="s">
        <v>501</v>
      </c>
      <c r="I1934" s="321">
        <v>0.1015124</v>
      </c>
      <c r="J1934" s="320">
        <v>2011</v>
      </c>
      <c r="K1934" s="320" t="s">
        <v>1249</v>
      </c>
      <c r="L1934" s="316">
        <f t="shared" si="55"/>
        <v>1933</v>
      </c>
      <c r="V1934" s="316" t="str">
        <f t="shared" si="54"/>
        <v xml:space="preserve"> </v>
      </c>
      <c r="X1934" s="316" t="s">
        <v>965</v>
      </c>
    </row>
    <row r="1935" spans="1:24">
      <c r="A1935" s="320" t="s">
        <v>746</v>
      </c>
      <c r="B1935" s="320" t="s">
        <v>747</v>
      </c>
      <c r="C1935" s="320" t="s">
        <v>483</v>
      </c>
      <c r="D1935" s="320" t="s">
        <v>491</v>
      </c>
      <c r="E1935" s="320">
        <v>0.71899999999999997</v>
      </c>
      <c r="F1935" s="320" t="s">
        <v>1247</v>
      </c>
      <c r="G1935" s="320" t="s">
        <v>1248</v>
      </c>
      <c r="H1935" s="320" t="s">
        <v>501</v>
      </c>
      <c r="I1935" s="321">
        <v>0.1081005</v>
      </c>
      <c r="J1935" s="320">
        <v>2011</v>
      </c>
      <c r="K1935" s="320" t="s">
        <v>1249</v>
      </c>
      <c r="L1935" s="316">
        <f t="shared" si="55"/>
        <v>1934</v>
      </c>
      <c r="V1935" s="316" t="str">
        <f t="shared" si="54"/>
        <v xml:space="preserve"> </v>
      </c>
      <c r="X1935" s="316" t="s">
        <v>965</v>
      </c>
    </row>
    <row r="1936" spans="1:24">
      <c r="A1936" s="320" t="s">
        <v>748</v>
      </c>
      <c r="B1936" s="320" t="s">
        <v>747</v>
      </c>
      <c r="C1936" s="320" t="s">
        <v>483</v>
      </c>
      <c r="D1936" s="320" t="s">
        <v>514</v>
      </c>
      <c r="E1936" s="320">
        <v>0.71899999999999997</v>
      </c>
      <c r="F1936" s="320" t="s">
        <v>1247</v>
      </c>
      <c r="G1936" s="320" t="s">
        <v>1248</v>
      </c>
      <c r="H1936" s="320" t="s">
        <v>501</v>
      </c>
      <c r="I1936" s="321">
        <v>0.1081005</v>
      </c>
      <c r="J1936" s="320">
        <v>2011</v>
      </c>
      <c r="K1936" s="320" t="s">
        <v>1249</v>
      </c>
      <c r="L1936" s="316">
        <f t="shared" si="55"/>
        <v>1935</v>
      </c>
      <c r="V1936" s="316" t="str">
        <f t="shared" si="54"/>
        <v xml:space="preserve"> </v>
      </c>
      <c r="X1936" s="316" t="s">
        <v>965</v>
      </c>
    </row>
    <row r="1937" spans="1:24">
      <c r="A1937" s="320" t="s">
        <v>749</v>
      </c>
      <c r="B1937" s="320" t="s">
        <v>747</v>
      </c>
      <c r="C1937" s="320" t="s">
        <v>483</v>
      </c>
      <c r="D1937" s="320" t="s">
        <v>491</v>
      </c>
      <c r="E1937" s="320">
        <v>0.71899999999999997</v>
      </c>
      <c r="F1937" s="320" t="s">
        <v>1247</v>
      </c>
      <c r="G1937" s="320" t="s">
        <v>1248</v>
      </c>
      <c r="H1937" s="320" t="s">
        <v>501</v>
      </c>
      <c r="I1937" s="321">
        <v>0.1081005</v>
      </c>
      <c r="J1937" s="320">
        <v>2011</v>
      </c>
      <c r="K1937" s="320" t="s">
        <v>1249</v>
      </c>
      <c r="L1937" s="316">
        <f t="shared" si="55"/>
        <v>1936</v>
      </c>
      <c r="V1937" s="316" t="str">
        <f t="shared" si="54"/>
        <v xml:space="preserve"> </v>
      </c>
      <c r="X1937" s="316" t="s">
        <v>965</v>
      </c>
    </row>
    <row r="1938" spans="1:24">
      <c r="A1938" s="320" t="s">
        <v>750</v>
      </c>
      <c r="B1938" s="320" t="s">
        <v>747</v>
      </c>
      <c r="C1938" s="320" t="s">
        <v>483</v>
      </c>
      <c r="D1938" s="320" t="s">
        <v>491</v>
      </c>
      <c r="E1938" s="320">
        <v>0.71899999999999997</v>
      </c>
      <c r="F1938" s="320" t="s">
        <v>1247</v>
      </c>
      <c r="G1938" s="320" t="s">
        <v>1248</v>
      </c>
      <c r="H1938" s="320" t="s">
        <v>501</v>
      </c>
      <c r="I1938" s="321">
        <v>0.1081005</v>
      </c>
      <c r="J1938" s="320">
        <v>2011</v>
      </c>
      <c r="K1938" s="320" t="s">
        <v>1249</v>
      </c>
      <c r="L1938" s="316">
        <f t="shared" si="55"/>
        <v>1937</v>
      </c>
      <c r="V1938" s="316" t="str">
        <f t="shared" si="54"/>
        <v xml:space="preserve"> </v>
      </c>
      <c r="X1938" s="316" t="s">
        <v>965</v>
      </c>
    </row>
    <row r="1939" spans="1:24">
      <c r="A1939" s="320" t="s">
        <v>686</v>
      </c>
      <c r="B1939" s="320" t="s">
        <v>687</v>
      </c>
      <c r="C1939" s="320" t="s">
        <v>525</v>
      </c>
      <c r="D1939" s="320" t="s">
        <v>518</v>
      </c>
      <c r="E1939" s="320">
        <v>0.72899999999999998</v>
      </c>
      <c r="F1939" s="320" t="s">
        <v>1247</v>
      </c>
      <c r="G1939" s="320" t="s">
        <v>1248</v>
      </c>
      <c r="H1939" s="320" t="s">
        <v>501</v>
      </c>
      <c r="I1939" s="321">
        <v>0.1233924</v>
      </c>
      <c r="J1939" s="320">
        <v>2011</v>
      </c>
      <c r="K1939" s="320" t="s">
        <v>1249</v>
      </c>
      <c r="L1939" s="316">
        <f t="shared" si="55"/>
        <v>1938</v>
      </c>
      <c r="V1939" s="316" t="str">
        <f t="shared" si="54"/>
        <v xml:space="preserve"> </v>
      </c>
      <c r="X1939" s="316" t="s">
        <v>965</v>
      </c>
    </row>
    <row r="1940" spans="1:24">
      <c r="A1940" s="320" t="s">
        <v>654</v>
      </c>
      <c r="B1940" s="320" t="s">
        <v>655</v>
      </c>
      <c r="C1940" s="320" t="s">
        <v>579</v>
      </c>
      <c r="D1940" s="320" t="s">
        <v>514</v>
      </c>
      <c r="E1940" s="320">
        <v>0.91900000000000004</v>
      </c>
      <c r="F1940" s="320" t="s">
        <v>1247</v>
      </c>
      <c r="G1940" s="320" t="s">
        <v>1248</v>
      </c>
      <c r="H1940" s="320" t="s">
        <v>501</v>
      </c>
      <c r="I1940" s="321">
        <v>0.14059569999999999</v>
      </c>
      <c r="J1940" s="320">
        <v>2011</v>
      </c>
      <c r="K1940" s="320" t="s">
        <v>1249</v>
      </c>
      <c r="L1940" s="316">
        <f t="shared" si="55"/>
        <v>1939</v>
      </c>
      <c r="V1940" s="316" t="str">
        <f t="shared" si="54"/>
        <v xml:space="preserve"> </v>
      </c>
      <c r="X1940" s="316" t="s">
        <v>965</v>
      </c>
    </row>
    <row r="1941" spans="1:24">
      <c r="A1941" s="320" t="s">
        <v>726</v>
      </c>
      <c r="B1941" s="320" t="s">
        <v>513</v>
      </c>
      <c r="C1941" s="320" t="s">
        <v>510</v>
      </c>
      <c r="D1941" s="320" t="s">
        <v>518</v>
      </c>
      <c r="E1941" s="320">
        <v>0.91100000000000003</v>
      </c>
      <c r="F1941" s="320" t="s">
        <v>1247</v>
      </c>
      <c r="G1941" s="320" t="s">
        <v>1248</v>
      </c>
      <c r="H1941" s="320" t="s">
        <v>501</v>
      </c>
      <c r="I1941" s="321">
        <v>0.1667968</v>
      </c>
      <c r="J1941" s="320">
        <v>2011</v>
      </c>
      <c r="K1941" s="320" t="s">
        <v>1249</v>
      </c>
      <c r="L1941" s="316">
        <f t="shared" si="55"/>
        <v>1940</v>
      </c>
      <c r="V1941" s="316" t="str">
        <f t="shared" si="54"/>
        <v xml:space="preserve"> </v>
      </c>
      <c r="X1941" s="316" t="s">
        <v>965</v>
      </c>
    </row>
    <row r="1942" spans="1:24">
      <c r="A1942" s="320" t="s">
        <v>727</v>
      </c>
      <c r="B1942" s="320" t="s">
        <v>513</v>
      </c>
      <c r="C1942" s="320" t="s">
        <v>510</v>
      </c>
      <c r="D1942" s="320" t="s">
        <v>694</v>
      </c>
      <c r="E1942" s="320">
        <v>0.91100000000000003</v>
      </c>
      <c r="F1942" s="320" t="s">
        <v>1247</v>
      </c>
      <c r="G1942" s="320" t="s">
        <v>1248</v>
      </c>
      <c r="H1942" s="320" t="s">
        <v>501</v>
      </c>
      <c r="I1942" s="321">
        <v>0.1667968</v>
      </c>
      <c r="J1942" s="320">
        <v>2011</v>
      </c>
      <c r="K1942" s="320" t="s">
        <v>1249</v>
      </c>
      <c r="L1942" s="316">
        <f t="shared" si="55"/>
        <v>1941</v>
      </c>
      <c r="V1942" s="316" t="str">
        <f t="shared" si="54"/>
        <v xml:space="preserve"> </v>
      </c>
      <c r="X1942" s="316" t="s">
        <v>965</v>
      </c>
    </row>
    <row r="1943" spans="1:24">
      <c r="A1943" s="320" t="s">
        <v>512</v>
      </c>
      <c r="B1943" s="320" t="s">
        <v>513</v>
      </c>
      <c r="C1943" s="320" t="s">
        <v>510</v>
      </c>
      <c r="D1943" s="320" t="s">
        <v>514</v>
      </c>
      <c r="E1943" s="320">
        <v>0.91100000000000003</v>
      </c>
      <c r="F1943" s="320" t="s">
        <v>1247</v>
      </c>
      <c r="G1943" s="320" t="s">
        <v>1248</v>
      </c>
      <c r="H1943" s="320" t="s">
        <v>501</v>
      </c>
      <c r="I1943" s="321">
        <v>0.1667968</v>
      </c>
      <c r="J1943" s="320">
        <v>2011</v>
      </c>
      <c r="K1943" s="320" t="s">
        <v>1249</v>
      </c>
      <c r="L1943" s="316">
        <f t="shared" si="55"/>
        <v>1942</v>
      </c>
      <c r="V1943" s="316" t="str">
        <f t="shared" si="54"/>
        <v xml:space="preserve"> </v>
      </c>
      <c r="X1943" s="316" t="s">
        <v>965</v>
      </c>
    </row>
    <row r="1944" spans="1:24">
      <c r="A1944" s="320" t="s">
        <v>728</v>
      </c>
      <c r="B1944" s="320" t="s">
        <v>513</v>
      </c>
      <c r="C1944" s="320" t="s">
        <v>510</v>
      </c>
      <c r="D1944" s="320" t="s">
        <v>518</v>
      </c>
      <c r="E1944" s="320">
        <v>0.91100000000000003</v>
      </c>
      <c r="F1944" s="320" t="s">
        <v>1247</v>
      </c>
      <c r="G1944" s="320" t="s">
        <v>1248</v>
      </c>
      <c r="H1944" s="320" t="s">
        <v>501</v>
      </c>
      <c r="I1944" s="321">
        <v>0.1667968</v>
      </c>
      <c r="J1944" s="320">
        <v>2011</v>
      </c>
      <c r="K1944" s="320" t="s">
        <v>1249</v>
      </c>
      <c r="L1944" s="316">
        <f t="shared" si="55"/>
        <v>1943</v>
      </c>
      <c r="V1944" s="316" t="str">
        <f t="shared" si="54"/>
        <v xml:space="preserve"> </v>
      </c>
      <c r="X1944" s="316" t="s">
        <v>965</v>
      </c>
    </row>
    <row r="1945" spans="1:24">
      <c r="A1945" s="320" t="s">
        <v>729</v>
      </c>
      <c r="B1945" s="320" t="s">
        <v>513</v>
      </c>
      <c r="C1945" s="320" t="s">
        <v>510</v>
      </c>
      <c r="D1945" s="320" t="s">
        <v>518</v>
      </c>
      <c r="E1945" s="320">
        <v>0.91100000000000003</v>
      </c>
      <c r="F1945" s="320" t="s">
        <v>1247</v>
      </c>
      <c r="G1945" s="320" t="s">
        <v>1248</v>
      </c>
      <c r="H1945" s="320" t="s">
        <v>501</v>
      </c>
      <c r="I1945" s="321">
        <v>0.1667968</v>
      </c>
      <c r="J1945" s="320">
        <v>2011</v>
      </c>
      <c r="K1945" s="320" t="s">
        <v>1249</v>
      </c>
      <c r="L1945" s="316">
        <f t="shared" si="55"/>
        <v>1944</v>
      </c>
      <c r="V1945" s="316" t="str">
        <f t="shared" si="54"/>
        <v xml:space="preserve"> </v>
      </c>
      <c r="X1945" s="316" t="s">
        <v>965</v>
      </c>
    </row>
    <row r="1946" spans="1:24">
      <c r="A1946" s="320" t="s">
        <v>730</v>
      </c>
      <c r="B1946" s="320" t="s">
        <v>513</v>
      </c>
      <c r="C1946" s="320" t="s">
        <v>510</v>
      </c>
      <c r="D1946" s="320" t="s">
        <v>514</v>
      </c>
      <c r="E1946" s="320">
        <v>0.91100000000000003</v>
      </c>
      <c r="F1946" s="320" t="s">
        <v>1247</v>
      </c>
      <c r="G1946" s="320" t="s">
        <v>1248</v>
      </c>
      <c r="H1946" s="320" t="s">
        <v>501</v>
      </c>
      <c r="I1946" s="321">
        <v>0.1667968</v>
      </c>
      <c r="J1946" s="320">
        <v>2011</v>
      </c>
      <c r="K1946" s="320" t="s">
        <v>1249</v>
      </c>
      <c r="L1946" s="316">
        <f t="shared" si="55"/>
        <v>1945</v>
      </c>
      <c r="V1946" s="316" t="str">
        <f t="shared" si="54"/>
        <v xml:space="preserve"> </v>
      </c>
      <c r="X1946" s="316" t="s">
        <v>965</v>
      </c>
    </row>
    <row r="1947" spans="1:24">
      <c r="A1947" s="320" t="s">
        <v>1469</v>
      </c>
      <c r="B1947" s="320" t="s">
        <v>513</v>
      </c>
      <c r="C1947" s="320" t="s">
        <v>510</v>
      </c>
      <c r="D1947" s="320" t="s">
        <v>518</v>
      </c>
      <c r="E1947" s="320">
        <v>0.91100000000000003</v>
      </c>
      <c r="F1947" s="320" t="s">
        <v>1247</v>
      </c>
      <c r="G1947" s="320" t="s">
        <v>1248</v>
      </c>
      <c r="H1947" s="320" t="s">
        <v>501</v>
      </c>
      <c r="I1947" s="321">
        <v>0.1667968</v>
      </c>
      <c r="J1947" s="320">
        <v>2011</v>
      </c>
      <c r="K1947" s="320" t="s">
        <v>1249</v>
      </c>
      <c r="L1947" s="316">
        <f t="shared" si="55"/>
        <v>1946</v>
      </c>
      <c r="V1947" s="316" t="str">
        <f t="shared" si="54"/>
        <v xml:space="preserve"> </v>
      </c>
      <c r="X1947" s="316" t="s">
        <v>965</v>
      </c>
    </row>
    <row r="1948" spans="1:24">
      <c r="A1948" s="320" t="s">
        <v>731</v>
      </c>
      <c r="B1948" s="320" t="s">
        <v>513</v>
      </c>
      <c r="C1948" s="320" t="s">
        <v>510</v>
      </c>
      <c r="D1948" s="320" t="s">
        <v>694</v>
      </c>
      <c r="E1948" s="320">
        <v>0.91100000000000003</v>
      </c>
      <c r="F1948" s="320" t="s">
        <v>1247</v>
      </c>
      <c r="G1948" s="320" t="s">
        <v>1248</v>
      </c>
      <c r="H1948" s="320" t="s">
        <v>501</v>
      </c>
      <c r="I1948" s="321">
        <v>0.1667968</v>
      </c>
      <c r="J1948" s="320">
        <v>2011</v>
      </c>
      <c r="K1948" s="320" t="s">
        <v>1249</v>
      </c>
      <c r="L1948" s="316">
        <f t="shared" si="55"/>
        <v>1947</v>
      </c>
      <c r="V1948" s="316" t="str">
        <f t="shared" si="54"/>
        <v xml:space="preserve"> </v>
      </c>
      <c r="X1948" s="316" t="s">
        <v>965</v>
      </c>
    </row>
    <row r="1949" spans="1:24">
      <c r="A1949" s="320" t="s">
        <v>732</v>
      </c>
      <c r="B1949" s="320" t="s">
        <v>513</v>
      </c>
      <c r="C1949" s="320" t="s">
        <v>510</v>
      </c>
      <c r="D1949" s="320" t="s">
        <v>514</v>
      </c>
      <c r="E1949" s="320">
        <v>0.91100000000000003</v>
      </c>
      <c r="F1949" s="320" t="s">
        <v>1247</v>
      </c>
      <c r="G1949" s="320" t="s">
        <v>1248</v>
      </c>
      <c r="H1949" s="320" t="s">
        <v>501</v>
      </c>
      <c r="I1949" s="321">
        <v>0.1667968</v>
      </c>
      <c r="J1949" s="320">
        <v>2011</v>
      </c>
      <c r="K1949" s="320" t="s">
        <v>1249</v>
      </c>
      <c r="L1949" s="316">
        <f t="shared" si="55"/>
        <v>1948</v>
      </c>
      <c r="V1949" s="316" t="str">
        <f t="shared" si="54"/>
        <v xml:space="preserve"> </v>
      </c>
      <c r="X1949" s="316" t="s">
        <v>965</v>
      </c>
    </row>
    <row r="1950" spans="1:24">
      <c r="A1950" s="320" t="s">
        <v>733</v>
      </c>
      <c r="B1950" s="320" t="s">
        <v>513</v>
      </c>
      <c r="C1950" s="320" t="s">
        <v>510</v>
      </c>
      <c r="D1950" s="320" t="s">
        <v>514</v>
      </c>
      <c r="E1950" s="320">
        <v>0.91100000000000003</v>
      </c>
      <c r="F1950" s="320" t="s">
        <v>1247</v>
      </c>
      <c r="G1950" s="320" t="s">
        <v>1248</v>
      </c>
      <c r="H1950" s="320" t="s">
        <v>501</v>
      </c>
      <c r="I1950" s="321">
        <v>0.1667968</v>
      </c>
      <c r="J1950" s="320">
        <v>2011</v>
      </c>
      <c r="K1950" s="320" t="s">
        <v>1249</v>
      </c>
      <c r="L1950" s="316">
        <f t="shared" si="55"/>
        <v>1949</v>
      </c>
      <c r="V1950" s="316" t="str">
        <f t="shared" si="54"/>
        <v xml:space="preserve"> </v>
      </c>
      <c r="X1950" s="316" t="s">
        <v>965</v>
      </c>
    </row>
    <row r="1951" spans="1:24">
      <c r="A1951" s="320" t="s">
        <v>734</v>
      </c>
      <c r="B1951" s="320" t="s">
        <v>513</v>
      </c>
      <c r="C1951" s="320" t="s">
        <v>510</v>
      </c>
      <c r="D1951" s="320" t="s">
        <v>694</v>
      </c>
      <c r="E1951" s="320">
        <v>0.91100000000000003</v>
      </c>
      <c r="F1951" s="320" t="s">
        <v>1247</v>
      </c>
      <c r="G1951" s="320" t="s">
        <v>1248</v>
      </c>
      <c r="H1951" s="320" t="s">
        <v>501</v>
      </c>
      <c r="I1951" s="321">
        <v>0.1667968</v>
      </c>
      <c r="J1951" s="320">
        <v>2011</v>
      </c>
      <c r="K1951" s="320" t="s">
        <v>1249</v>
      </c>
      <c r="L1951" s="316">
        <f t="shared" si="55"/>
        <v>1950</v>
      </c>
      <c r="V1951" s="316" t="str">
        <f t="shared" si="54"/>
        <v xml:space="preserve"> </v>
      </c>
      <c r="X1951" s="316" t="s">
        <v>965</v>
      </c>
    </row>
    <row r="1952" spans="1:24">
      <c r="A1952" s="320" t="s">
        <v>735</v>
      </c>
      <c r="B1952" s="320" t="s">
        <v>513</v>
      </c>
      <c r="C1952" s="320" t="s">
        <v>510</v>
      </c>
      <c r="D1952" s="320" t="s">
        <v>514</v>
      </c>
      <c r="E1952" s="320">
        <v>0.91100000000000003</v>
      </c>
      <c r="F1952" s="320" t="s">
        <v>1247</v>
      </c>
      <c r="G1952" s="320" t="s">
        <v>1248</v>
      </c>
      <c r="H1952" s="320" t="s">
        <v>501</v>
      </c>
      <c r="I1952" s="321">
        <v>0.1667968</v>
      </c>
      <c r="J1952" s="320">
        <v>2011</v>
      </c>
      <c r="K1952" s="320" t="s">
        <v>1249</v>
      </c>
      <c r="L1952" s="316">
        <f t="shared" si="55"/>
        <v>1951</v>
      </c>
      <c r="V1952" s="316" t="str">
        <f t="shared" si="54"/>
        <v xml:space="preserve"> </v>
      </c>
      <c r="X1952" s="316" t="s">
        <v>965</v>
      </c>
    </row>
    <row r="1953" spans="1:24">
      <c r="A1953" s="320" t="s">
        <v>736</v>
      </c>
      <c r="B1953" s="320" t="s">
        <v>513</v>
      </c>
      <c r="C1953" s="320" t="s">
        <v>510</v>
      </c>
      <c r="D1953" s="320" t="s">
        <v>518</v>
      </c>
      <c r="E1953" s="320">
        <v>0.91100000000000003</v>
      </c>
      <c r="F1953" s="320" t="s">
        <v>1247</v>
      </c>
      <c r="G1953" s="320" t="s">
        <v>1248</v>
      </c>
      <c r="H1953" s="320" t="s">
        <v>501</v>
      </c>
      <c r="I1953" s="321">
        <v>0.1667968</v>
      </c>
      <c r="J1953" s="320">
        <v>2011</v>
      </c>
      <c r="K1953" s="320" t="s">
        <v>1249</v>
      </c>
      <c r="L1953" s="316">
        <f t="shared" si="55"/>
        <v>1952</v>
      </c>
      <c r="V1953" s="316" t="str">
        <f t="shared" si="54"/>
        <v xml:space="preserve"> </v>
      </c>
      <c r="X1953" s="316" t="s">
        <v>965</v>
      </c>
    </row>
    <row r="1954" spans="1:24">
      <c r="A1954" s="320" t="s">
        <v>737</v>
      </c>
      <c r="B1954" s="320" t="s">
        <v>513</v>
      </c>
      <c r="C1954" s="320" t="s">
        <v>510</v>
      </c>
      <c r="D1954" s="320" t="s">
        <v>518</v>
      </c>
      <c r="E1954" s="320">
        <v>0.91100000000000003</v>
      </c>
      <c r="F1954" s="320" t="s">
        <v>1247</v>
      </c>
      <c r="G1954" s="320" t="s">
        <v>1248</v>
      </c>
      <c r="H1954" s="320" t="s">
        <v>501</v>
      </c>
      <c r="I1954" s="321">
        <v>0.1667968</v>
      </c>
      <c r="J1954" s="320">
        <v>2011</v>
      </c>
      <c r="K1954" s="320" t="s">
        <v>1249</v>
      </c>
      <c r="L1954" s="316">
        <f t="shared" si="55"/>
        <v>1953</v>
      </c>
      <c r="V1954" s="316" t="str">
        <f t="shared" si="54"/>
        <v xml:space="preserve"> </v>
      </c>
      <c r="X1954" s="316" t="s">
        <v>965</v>
      </c>
    </row>
    <row r="1955" spans="1:24">
      <c r="A1955" s="320" t="s">
        <v>738</v>
      </c>
      <c r="B1955" s="320" t="s">
        <v>513</v>
      </c>
      <c r="C1955" s="320" t="s">
        <v>510</v>
      </c>
      <c r="D1955" s="320" t="s">
        <v>514</v>
      </c>
      <c r="E1955" s="320">
        <v>0.91100000000000003</v>
      </c>
      <c r="F1955" s="320" t="s">
        <v>1247</v>
      </c>
      <c r="G1955" s="320" t="s">
        <v>1248</v>
      </c>
      <c r="H1955" s="320" t="s">
        <v>501</v>
      </c>
      <c r="I1955" s="321">
        <v>0.1667968</v>
      </c>
      <c r="J1955" s="320">
        <v>2011</v>
      </c>
      <c r="K1955" s="320" t="s">
        <v>1249</v>
      </c>
      <c r="L1955" s="316">
        <f t="shared" si="55"/>
        <v>1954</v>
      </c>
      <c r="V1955" s="316" t="str">
        <f t="shared" si="54"/>
        <v xml:space="preserve"> </v>
      </c>
      <c r="X1955" s="316" t="s">
        <v>965</v>
      </c>
    </row>
    <row r="1956" spans="1:24">
      <c r="A1956" s="320" t="s">
        <v>614</v>
      </c>
      <c r="B1956" s="320" t="s">
        <v>615</v>
      </c>
      <c r="C1956" s="320" t="s">
        <v>589</v>
      </c>
      <c r="D1956" s="320" t="s">
        <v>518</v>
      </c>
      <c r="E1956" s="320">
        <v>0.89200000000000002</v>
      </c>
      <c r="F1956" s="320" t="s">
        <v>1247</v>
      </c>
      <c r="G1956" s="320" t="s">
        <v>1248</v>
      </c>
      <c r="H1956" s="320" t="s">
        <v>501</v>
      </c>
      <c r="I1956" s="321">
        <v>0.19078400000000001</v>
      </c>
      <c r="J1956" s="320">
        <v>2011</v>
      </c>
      <c r="K1956" s="320" t="s">
        <v>1249</v>
      </c>
      <c r="L1956" s="316">
        <f t="shared" si="55"/>
        <v>1955</v>
      </c>
      <c r="V1956" s="316" t="str">
        <f t="shared" si="54"/>
        <v xml:space="preserve"> </v>
      </c>
      <c r="X1956" s="316" t="s">
        <v>965</v>
      </c>
    </row>
    <row r="1957" spans="1:24">
      <c r="A1957" s="320" t="s">
        <v>616</v>
      </c>
      <c r="B1957" s="320" t="s">
        <v>615</v>
      </c>
      <c r="C1957" s="320" t="s">
        <v>589</v>
      </c>
      <c r="D1957" s="320" t="s">
        <v>518</v>
      </c>
      <c r="E1957" s="320">
        <v>0.89200000000000002</v>
      </c>
      <c r="F1957" s="320" t="s">
        <v>1247</v>
      </c>
      <c r="G1957" s="320" t="s">
        <v>1248</v>
      </c>
      <c r="H1957" s="320" t="s">
        <v>501</v>
      </c>
      <c r="I1957" s="321">
        <v>0.19078400000000001</v>
      </c>
      <c r="J1957" s="320">
        <v>2011</v>
      </c>
      <c r="K1957" s="320" t="s">
        <v>1249</v>
      </c>
      <c r="L1957" s="316">
        <f t="shared" si="55"/>
        <v>1956</v>
      </c>
      <c r="V1957" s="316" t="str">
        <f t="shared" si="54"/>
        <v xml:space="preserve"> </v>
      </c>
      <c r="X1957" s="316" t="s">
        <v>965</v>
      </c>
    </row>
    <row r="1958" spans="1:24">
      <c r="A1958" s="320" t="s">
        <v>617</v>
      </c>
      <c r="B1958" s="320" t="s">
        <v>615</v>
      </c>
      <c r="C1958" s="320" t="s">
        <v>589</v>
      </c>
      <c r="D1958" s="320" t="s">
        <v>518</v>
      </c>
      <c r="E1958" s="320">
        <v>0.89200000000000002</v>
      </c>
      <c r="F1958" s="320" t="s">
        <v>1247</v>
      </c>
      <c r="G1958" s="320" t="s">
        <v>1248</v>
      </c>
      <c r="H1958" s="320" t="s">
        <v>501</v>
      </c>
      <c r="I1958" s="321">
        <v>0.19078400000000001</v>
      </c>
      <c r="J1958" s="320">
        <v>2011</v>
      </c>
      <c r="K1958" s="320" t="s">
        <v>1249</v>
      </c>
      <c r="L1958" s="316">
        <f t="shared" si="55"/>
        <v>1957</v>
      </c>
      <c r="V1958" s="316" t="str">
        <f t="shared" si="54"/>
        <v xml:space="preserve"> </v>
      </c>
      <c r="X1958" s="316" t="s">
        <v>965</v>
      </c>
    </row>
    <row r="1959" spans="1:24">
      <c r="A1959" s="320" t="s">
        <v>618</v>
      </c>
      <c r="B1959" s="320" t="s">
        <v>615</v>
      </c>
      <c r="C1959" s="320" t="s">
        <v>589</v>
      </c>
      <c r="D1959" s="320" t="s">
        <v>518</v>
      </c>
      <c r="E1959" s="320">
        <v>0.89200000000000002</v>
      </c>
      <c r="F1959" s="320" t="s">
        <v>1247</v>
      </c>
      <c r="G1959" s="320" t="s">
        <v>1248</v>
      </c>
      <c r="H1959" s="320" t="s">
        <v>501</v>
      </c>
      <c r="I1959" s="321">
        <v>0.19078400000000001</v>
      </c>
      <c r="J1959" s="320">
        <v>2011</v>
      </c>
      <c r="K1959" s="320" t="s">
        <v>1249</v>
      </c>
      <c r="L1959" s="316">
        <f t="shared" si="55"/>
        <v>1958</v>
      </c>
      <c r="V1959" s="316" t="str">
        <f t="shared" si="54"/>
        <v xml:space="preserve"> </v>
      </c>
      <c r="X1959" s="316" t="s">
        <v>965</v>
      </c>
    </row>
    <row r="1960" spans="1:24">
      <c r="A1960" s="320" t="s">
        <v>619</v>
      </c>
      <c r="B1960" s="320" t="s">
        <v>615</v>
      </c>
      <c r="C1960" s="320" t="s">
        <v>589</v>
      </c>
      <c r="D1960" s="320" t="s">
        <v>518</v>
      </c>
      <c r="E1960" s="320">
        <v>0.89200000000000002</v>
      </c>
      <c r="F1960" s="320" t="s">
        <v>1247</v>
      </c>
      <c r="G1960" s="320" t="s">
        <v>1248</v>
      </c>
      <c r="H1960" s="320" t="s">
        <v>501</v>
      </c>
      <c r="I1960" s="321">
        <v>0.19078400000000001</v>
      </c>
      <c r="J1960" s="320">
        <v>2011</v>
      </c>
      <c r="K1960" s="320" t="s">
        <v>1249</v>
      </c>
      <c r="L1960" s="316">
        <f t="shared" si="55"/>
        <v>1959</v>
      </c>
      <c r="V1960" s="316" t="str">
        <f t="shared" si="54"/>
        <v xml:space="preserve"> </v>
      </c>
      <c r="X1960" s="316" t="s">
        <v>965</v>
      </c>
    </row>
    <row r="1961" spans="1:24">
      <c r="A1961" s="320" t="s">
        <v>671</v>
      </c>
      <c r="B1961" s="320" t="s">
        <v>672</v>
      </c>
      <c r="C1961" s="320" t="s">
        <v>589</v>
      </c>
      <c r="D1961" s="320" t="s">
        <v>514</v>
      </c>
      <c r="E1961" s="320">
        <v>0.89700000000000002</v>
      </c>
      <c r="F1961" s="320" t="s">
        <v>1247</v>
      </c>
      <c r="G1961" s="320" t="s">
        <v>1248</v>
      </c>
      <c r="H1961" s="320" t="s">
        <v>501</v>
      </c>
      <c r="I1961" s="321">
        <v>0.19571920000000001</v>
      </c>
      <c r="J1961" s="320">
        <v>2011</v>
      </c>
      <c r="K1961" s="320" t="s">
        <v>1249</v>
      </c>
      <c r="L1961" s="316">
        <f t="shared" si="55"/>
        <v>1960</v>
      </c>
      <c r="V1961" s="316" t="str">
        <f t="shared" si="54"/>
        <v xml:space="preserve"> </v>
      </c>
      <c r="X1961" s="316" t="s">
        <v>965</v>
      </c>
    </row>
    <row r="1962" spans="1:24">
      <c r="A1962" s="320" t="s">
        <v>673</v>
      </c>
      <c r="B1962" s="320" t="s">
        <v>672</v>
      </c>
      <c r="C1962" s="320" t="s">
        <v>589</v>
      </c>
      <c r="D1962" s="320" t="s">
        <v>514</v>
      </c>
      <c r="E1962" s="320">
        <v>0.89700000000000002</v>
      </c>
      <c r="F1962" s="320" t="s">
        <v>1247</v>
      </c>
      <c r="G1962" s="320" t="s">
        <v>1248</v>
      </c>
      <c r="H1962" s="320" t="s">
        <v>501</v>
      </c>
      <c r="I1962" s="321">
        <v>0.19571920000000001</v>
      </c>
      <c r="J1962" s="320">
        <v>2011</v>
      </c>
      <c r="K1962" s="320" t="s">
        <v>1249</v>
      </c>
      <c r="L1962" s="316">
        <f t="shared" si="55"/>
        <v>1961</v>
      </c>
      <c r="V1962" s="316" t="str">
        <f t="shared" si="54"/>
        <v xml:space="preserve"> </v>
      </c>
      <c r="X1962" s="316" t="s">
        <v>965</v>
      </c>
    </row>
    <row r="1963" spans="1:24">
      <c r="A1963" s="320" t="s">
        <v>674</v>
      </c>
      <c r="B1963" s="320" t="s">
        <v>672</v>
      </c>
      <c r="C1963" s="320" t="s">
        <v>589</v>
      </c>
      <c r="D1963" s="320" t="s">
        <v>514</v>
      </c>
      <c r="E1963" s="320">
        <v>0.89700000000000002</v>
      </c>
      <c r="F1963" s="320" t="s">
        <v>1247</v>
      </c>
      <c r="G1963" s="320" t="s">
        <v>1248</v>
      </c>
      <c r="H1963" s="320" t="s">
        <v>501</v>
      </c>
      <c r="I1963" s="321">
        <v>0.19571920000000001</v>
      </c>
      <c r="J1963" s="320">
        <v>2011</v>
      </c>
      <c r="K1963" s="320" t="s">
        <v>1249</v>
      </c>
      <c r="L1963" s="316">
        <f t="shared" si="55"/>
        <v>1962</v>
      </c>
      <c r="V1963" s="316" t="str">
        <f t="shared" si="54"/>
        <v xml:space="preserve"> </v>
      </c>
      <c r="X1963" s="316" t="s">
        <v>965</v>
      </c>
    </row>
    <row r="1964" spans="1:24">
      <c r="A1964" s="320" t="s">
        <v>675</v>
      </c>
      <c r="B1964" s="320" t="s">
        <v>672</v>
      </c>
      <c r="C1964" s="320" t="s">
        <v>589</v>
      </c>
      <c r="D1964" s="320" t="s">
        <v>514</v>
      </c>
      <c r="E1964" s="320">
        <v>0.89700000000000002</v>
      </c>
      <c r="F1964" s="320" t="s">
        <v>1247</v>
      </c>
      <c r="G1964" s="320" t="s">
        <v>1248</v>
      </c>
      <c r="H1964" s="320" t="s">
        <v>501</v>
      </c>
      <c r="I1964" s="321">
        <v>0.19571920000000001</v>
      </c>
      <c r="J1964" s="320">
        <v>2011</v>
      </c>
      <c r="K1964" s="320" t="s">
        <v>1249</v>
      </c>
      <c r="L1964" s="316">
        <f t="shared" si="55"/>
        <v>1963</v>
      </c>
      <c r="V1964" s="316" t="str">
        <f t="shared" si="54"/>
        <v xml:space="preserve"> </v>
      </c>
      <c r="X1964" s="316" t="s">
        <v>965</v>
      </c>
    </row>
    <row r="1965" spans="1:24">
      <c r="A1965" s="320" t="s">
        <v>639</v>
      </c>
      <c r="B1965" s="320" t="s">
        <v>640</v>
      </c>
      <c r="C1965" s="320" t="s">
        <v>483</v>
      </c>
      <c r="D1965" s="320" t="s">
        <v>484</v>
      </c>
      <c r="E1965" s="320">
        <v>0.79200000000000004</v>
      </c>
      <c r="F1965" s="320" t="s">
        <v>1247</v>
      </c>
      <c r="G1965" s="320" t="s">
        <v>1248</v>
      </c>
      <c r="H1965" s="320" t="s">
        <v>501</v>
      </c>
      <c r="I1965" s="321">
        <v>0.1970538</v>
      </c>
      <c r="J1965" s="320">
        <v>2011</v>
      </c>
      <c r="K1965" s="320" t="s">
        <v>1249</v>
      </c>
      <c r="L1965" s="316">
        <f t="shared" si="55"/>
        <v>1964</v>
      </c>
      <c r="V1965" s="316" t="str">
        <f t="shared" si="54"/>
        <v xml:space="preserve"> </v>
      </c>
      <c r="X1965" s="316" t="s">
        <v>965</v>
      </c>
    </row>
    <row r="1966" spans="1:24">
      <c r="A1966" s="320" t="s">
        <v>580</v>
      </c>
      <c r="B1966" s="320" t="s">
        <v>581</v>
      </c>
      <c r="C1966" s="320" t="s">
        <v>542</v>
      </c>
      <c r="D1966" s="320" t="s">
        <v>491</v>
      </c>
      <c r="E1966" s="320">
        <v>0.495</v>
      </c>
      <c r="F1966" s="320" t="s">
        <v>1247</v>
      </c>
      <c r="G1966" s="320" t="s">
        <v>1248</v>
      </c>
      <c r="H1966" s="320" t="s">
        <v>501</v>
      </c>
      <c r="I1966" s="321">
        <v>0.20023250000000001</v>
      </c>
      <c r="J1966" s="320">
        <v>2011</v>
      </c>
      <c r="K1966" s="320" t="s">
        <v>1249</v>
      </c>
      <c r="L1966" s="316">
        <f t="shared" si="55"/>
        <v>1965</v>
      </c>
      <c r="V1966" s="316" t="str">
        <f t="shared" si="54"/>
        <v xml:space="preserve"> </v>
      </c>
      <c r="X1966" s="316" t="s">
        <v>965</v>
      </c>
    </row>
    <row r="1967" spans="1:24">
      <c r="A1967" s="320" t="s">
        <v>582</v>
      </c>
      <c r="B1967" s="320" t="s">
        <v>581</v>
      </c>
      <c r="C1967" s="320" t="s">
        <v>542</v>
      </c>
      <c r="D1967" s="320" t="s">
        <v>491</v>
      </c>
      <c r="E1967" s="320">
        <v>0.495</v>
      </c>
      <c r="F1967" s="320" t="s">
        <v>1247</v>
      </c>
      <c r="G1967" s="320" t="s">
        <v>1248</v>
      </c>
      <c r="H1967" s="320" t="s">
        <v>501</v>
      </c>
      <c r="I1967" s="321">
        <v>0.20023250000000001</v>
      </c>
      <c r="J1967" s="320">
        <v>2011</v>
      </c>
      <c r="K1967" s="320" t="s">
        <v>1249</v>
      </c>
      <c r="L1967" s="316">
        <f t="shared" si="55"/>
        <v>1966</v>
      </c>
      <c r="V1967" s="316" t="str">
        <f t="shared" si="54"/>
        <v xml:space="preserve"> </v>
      </c>
      <c r="X1967" s="316" t="s">
        <v>965</v>
      </c>
    </row>
    <row r="1968" spans="1:24">
      <c r="A1968" s="320" t="s">
        <v>585</v>
      </c>
      <c r="B1968" s="320" t="s">
        <v>586</v>
      </c>
      <c r="C1968" s="320" t="s">
        <v>542</v>
      </c>
      <c r="D1968" s="320" t="s">
        <v>496</v>
      </c>
      <c r="E1968" s="320">
        <v>0.41399999999999998</v>
      </c>
      <c r="F1968" s="320" t="s">
        <v>1247</v>
      </c>
      <c r="G1968" s="320" t="s">
        <v>1248</v>
      </c>
      <c r="H1968" s="320" t="s">
        <v>501</v>
      </c>
      <c r="I1968" s="321">
        <v>0.20447409999999999</v>
      </c>
      <c r="J1968" s="320">
        <v>2011</v>
      </c>
      <c r="K1968" s="320" t="s">
        <v>1249</v>
      </c>
      <c r="L1968" s="316">
        <f t="shared" si="55"/>
        <v>1967</v>
      </c>
      <c r="V1968" s="316" t="str">
        <f t="shared" si="54"/>
        <v xml:space="preserve"> </v>
      </c>
      <c r="X1968" s="316" t="s">
        <v>965</v>
      </c>
    </row>
    <row r="1969" spans="1:24">
      <c r="A1969" s="320" t="s">
        <v>666</v>
      </c>
      <c r="B1969" s="320" t="s">
        <v>667</v>
      </c>
      <c r="C1969" s="320" t="s">
        <v>589</v>
      </c>
      <c r="D1969" s="320" t="s">
        <v>518</v>
      </c>
      <c r="E1969" s="320">
        <v>0.89500000000000002</v>
      </c>
      <c r="F1969" s="320" t="s">
        <v>1247</v>
      </c>
      <c r="G1969" s="320" t="s">
        <v>1248</v>
      </c>
      <c r="H1969" s="320" t="s">
        <v>501</v>
      </c>
      <c r="I1969" s="321">
        <v>0.2148554</v>
      </c>
      <c r="J1969" s="320">
        <v>2011</v>
      </c>
      <c r="K1969" s="320" t="s">
        <v>1249</v>
      </c>
      <c r="L1969" s="316">
        <f t="shared" si="55"/>
        <v>1968</v>
      </c>
      <c r="V1969" s="316" t="str">
        <f t="shared" si="54"/>
        <v xml:space="preserve"> </v>
      </c>
      <c r="X1969" s="316" t="s">
        <v>965</v>
      </c>
    </row>
    <row r="1970" spans="1:24">
      <c r="A1970" s="320" t="s">
        <v>668</v>
      </c>
      <c r="B1970" s="320" t="s">
        <v>667</v>
      </c>
      <c r="C1970" s="320" t="s">
        <v>589</v>
      </c>
      <c r="D1970" s="320" t="s">
        <v>514</v>
      </c>
      <c r="E1970" s="320">
        <v>0.89500000000000002</v>
      </c>
      <c r="F1970" s="320" t="s">
        <v>1247</v>
      </c>
      <c r="G1970" s="320" t="s">
        <v>1248</v>
      </c>
      <c r="H1970" s="320" t="s">
        <v>501</v>
      </c>
      <c r="I1970" s="321">
        <v>0.2148554</v>
      </c>
      <c r="J1970" s="320">
        <v>2011</v>
      </c>
      <c r="K1970" s="320" t="s">
        <v>1249</v>
      </c>
      <c r="L1970" s="316">
        <f t="shared" si="55"/>
        <v>1969</v>
      </c>
      <c r="V1970" s="316" t="str">
        <f t="shared" si="54"/>
        <v xml:space="preserve"> </v>
      </c>
      <c r="X1970" s="316" t="s">
        <v>965</v>
      </c>
    </row>
    <row r="1971" spans="1:24">
      <c r="A1971" s="320" t="s">
        <v>606</v>
      </c>
      <c r="B1971" s="320" t="s">
        <v>607</v>
      </c>
      <c r="C1971" s="320" t="s">
        <v>542</v>
      </c>
      <c r="D1971" s="320" t="s">
        <v>491</v>
      </c>
      <c r="E1971" s="320">
        <v>0.55800000000000005</v>
      </c>
      <c r="F1971" s="320" t="s">
        <v>1247</v>
      </c>
      <c r="G1971" s="320" t="s">
        <v>1248</v>
      </c>
      <c r="H1971" s="320" t="s">
        <v>501</v>
      </c>
      <c r="I1971" s="321">
        <v>0.215423</v>
      </c>
      <c r="J1971" s="320">
        <v>2011</v>
      </c>
      <c r="K1971" s="320" t="s">
        <v>1249</v>
      </c>
      <c r="L1971" s="316">
        <f t="shared" si="55"/>
        <v>1970</v>
      </c>
      <c r="V1971" s="316" t="str">
        <f t="shared" si="54"/>
        <v xml:space="preserve"> </v>
      </c>
      <c r="X1971" s="316" t="s">
        <v>965</v>
      </c>
    </row>
    <row r="1972" spans="1:24">
      <c r="A1972" s="320" t="s">
        <v>608</v>
      </c>
      <c r="B1972" s="320" t="s">
        <v>607</v>
      </c>
      <c r="C1972" s="320" t="s">
        <v>542</v>
      </c>
      <c r="D1972" s="320" t="s">
        <v>491</v>
      </c>
      <c r="E1972" s="320">
        <v>0.55800000000000005</v>
      </c>
      <c r="F1972" s="320" t="s">
        <v>1247</v>
      </c>
      <c r="G1972" s="320" t="s">
        <v>1248</v>
      </c>
      <c r="H1972" s="320" t="s">
        <v>501</v>
      </c>
      <c r="I1972" s="321">
        <v>0.215423</v>
      </c>
      <c r="J1972" s="320">
        <v>2011</v>
      </c>
      <c r="K1972" s="320" t="s">
        <v>1249</v>
      </c>
      <c r="L1972" s="316">
        <f t="shared" si="55"/>
        <v>1971</v>
      </c>
      <c r="V1972" s="316" t="str">
        <f t="shared" si="54"/>
        <v xml:space="preserve"> </v>
      </c>
      <c r="X1972" s="316" t="s">
        <v>965</v>
      </c>
    </row>
    <row r="1973" spans="1:24">
      <c r="A1973" s="320" t="s">
        <v>609</v>
      </c>
      <c r="B1973" s="320" t="s">
        <v>607</v>
      </c>
      <c r="C1973" s="320" t="s">
        <v>542</v>
      </c>
      <c r="D1973" s="320" t="s">
        <v>491</v>
      </c>
      <c r="E1973" s="320">
        <v>0.55800000000000005</v>
      </c>
      <c r="F1973" s="320" t="s">
        <v>1247</v>
      </c>
      <c r="G1973" s="320" t="s">
        <v>1248</v>
      </c>
      <c r="H1973" s="320" t="s">
        <v>501</v>
      </c>
      <c r="I1973" s="321">
        <v>0.215423</v>
      </c>
      <c r="J1973" s="320">
        <v>2011</v>
      </c>
      <c r="K1973" s="320" t="s">
        <v>1249</v>
      </c>
      <c r="L1973" s="316">
        <f t="shared" si="55"/>
        <v>1972</v>
      </c>
      <c r="V1973" s="316" t="str">
        <f t="shared" si="54"/>
        <v xml:space="preserve"> </v>
      </c>
      <c r="X1973" s="316" t="s">
        <v>965</v>
      </c>
    </row>
    <row r="1974" spans="1:24">
      <c r="A1974" s="320" t="s">
        <v>1252</v>
      </c>
      <c r="B1974" s="320" t="s">
        <v>1253</v>
      </c>
      <c r="C1974" s="320" t="s">
        <v>542</v>
      </c>
      <c r="D1974" s="320" t="s">
        <v>491</v>
      </c>
      <c r="E1974" s="320">
        <v>0.53400000000000003</v>
      </c>
      <c r="F1974" s="320" t="s">
        <v>1247</v>
      </c>
      <c r="G1974" s="320" t="s">
        <v>1248</v>
      </c>
      <c r="H1974" s="320" t="s">
        <v>501</v>
      </c>
      <c r="I1974" s="321">
        <v>0.2300905</v>
      </c>
      <c r="J1974" s="320">
        <v>2011</v>
      </c>
      <c r="K1974" s="320" t="s">
        <v>1249</v>
      </c>
      <c r="L1974" s="316">
        <f t="shared" si="55"/>
        <v>1973</v>
      </c>
      <c r="V1974" s="316" t="str">
        <f t="shared" si="54"/>
        <v xml:space="preserve"> </v>
      </c>
      <c r="X1974" s="316" t="s">
        <v>965</v>
      </c>
    </row>
    <row r="1975" spans="1:24">
      <c r="A1975" s="320" t="s">
        <v>876</v>
      </c>
      <c r="B1975" s="320" t="s">
        <v>877</v>
      </c>
      <c r="C1975" s="320" t="s">
        <v>483</v>
      </c>
      <c r="D1975" s="320" t="s">
        <v>491</v>
      </c>
      <c r="E1975" s="320">
        <v>0.748</v>
      </c>
      <c r="F1975" s="320" t="s">
        <v>1247</v>
      </c>
      <c r="G1975" s="320" t="s">
        <v>1248</v>
      </c>
      <c r="H1975" s="320" t="s">
        <v>501</v>
      </c>
      <c r="I1975" s="321">
        <v>0.2343547</v>
      </c>
      <c r="J1975" s="320">
        <v>2011</v>
      </c>
      <c r="K1975" s="320" t="s">
        <v>1249</v>
      </c>
      <c r="L1975" s="316">
        <f t="shared" si="55"/>
        <v>1974</v>
      </c>
      <c r="V1975" s="316" t="str">
        <f t="shared" si="54"/>
        <v xml:space="preserve"> </v>
      </c>
      <c r="X1975" s="316" t="s">
        <v>965</v>
      </c>
    </row>
    <row r="1976" spans="1:24">
      <c r="A1976" s="320" t="s">
        <v>878</v>
      </c>
      <c r="B1976" s="320" t="s">
        <v>877</v>
      </c>
      <c r="C1976" s="320" t="s">
        <v>483</v>
      </c>
      <c r="D1976" s="320" t="s">
        <v>491</v>
      </c>
      <c r="E1976" s="320">
        <v>0.748</v>
      </c>
      <c r="F1976" s="320" t="s">
        <v>1247</v>
      </c>
      <c r="G1976" s="320" t="s">
        <v>1248</v>
      </c>
      <c r="H1976" s="320" t="s">
        <v>501</v>
      </c>
      <c r="I1976" s="321">
        <v>0.2343547</v>
      </c>
      <c r="J1976" s="320">
        <v>2011</v>
      </c>
      <c r="K1976" s="320" t="s">
        <v>1249</v>
      </c>
      <c r="L1976" s="316">
        <f t="shared" si="55"/>
        <v>1975</v>
      </c>
      <c r="V1976" s="316" t="str">
        <f t="shared" si="54"/>
        <v xml:space="preserve"> </v>
      </c>
      <c r="X1976" s="316" t="s">
        <v>965</v>
      </c>
    </row>
    <row r="1977" spans="1:24">
      <c r="A1977" s="320" t="s">
        <v>879</v>
      </c>
      <c r="B1977" s="320" t="s">
        <v>877</v>
      </c>
      <c r="C1977" s="320" t="s">
        <v>483</v>
      </c>
      <c r="D1977" s="320" t="s">
        <v>491</v>
      </c>
      <c r="E1977" s="320">
        <v>0.748</v>
      </c>
      <c r="F1977" s="320" t="s">
        <v>1247</v>
      </c>
      <c r="G1977" s="320" t="s">
        <v>1248</v>
      </c>
      <c r="H1977" s="320" t="s">
        <v>501</v>
      </c>
      <c r="I1977" s="321">
        <v>0.2343547</v>
      </c>
      <c r="J1977" s="320">
        <v>2011</v>
      </c>
      <c r="K1977" s="320" t="s">
        <v>1249</v>
      </c>
      <c r="L1977" s="316">
        <f t="shared" si="55"/>
        <v>1976</v>
      </c>
      <c r="V1977" s="316" t="str">
        <f t="shared" si="54"/>
        <v xml:space="preserve"> </v>
      </c>
      <c r="X1977" s="316" t="s">
        <v>965</v>
      </c>
    </row>
    <row r="1978" spans="1:24">
      <c r="A1978" s="320" t="s">
        <v>880</v>
      </c>
      <c r="B1978" s="320" t="s">
        <v>877</v>
      </c>
      <c r="C1978" s="320" t="s">
        <v>483</v>
      </c>
      <c r="D1978" s="320" t="s">
        <v>491</v>
      </c>
      <c r="E1978" s="320">
        <v>0.748</v>
      </c>
      <c r="F1978" s="320" t="s">
        <v>1247</v>
      </c>
      <c r="G1978" s="320" t="s">
        <v>1248</v>
      </c>
      <c r="H1978" s="320" t="s">
        <v>501</v>
      </c>
      <c r="I1978" s="321">
        <v>0.2343547</v>
      </c>
      <c r="J1978" s="320">
        <v>2011</v>
      </c>
      <c r="K1978" s="320" t="s">
        <v>1249</v>
      </c>
      <c r="L1978" s="316">
        <f t="shared" si="55"/>
        <v>1977</v>
      </c>
      <c r="V1978" s="316" t="str">
        <f t="shared" si="54"/>
        <v xml:space="preserve"> </v>
      </c>
      <c r="X1978" s="316" t="s">
        <v>965</v>
      </c>
    </row>
    <row r="1979" spans="1:24">
      <c r="A1979" s="320" t="s">
        <v>620</v>
      </c>
      <c r="B1979" s="320" t="s">
        <v>621</v>
      </c>
      <c r="C1979" s="320" t="s">
        <v>483</v>
      </c>
      <c r="D1979" s="320" t="s">
        <v>514</v>
      </c>
      <c r="E1979" s="320">
        <v>0.68</v>
      </c>
      <c r="F1979" s="320" t="s">
        <v>1247</v>
      </c>
      <c r="G1979" s="320" t="s">
        <v>1248</v>
      </c>
      <c r="H1979" s="320" t="s">
        <v>501</v>
      </c>
      <c r="I1979" s="321">
        <v>0.24349219999999999</v>
      </c>
      <c r="J1979" s="320">
        <v>2011</v>
      </c>
      <c r="K1979" s="320" t="s">
        <v>1249</v>
      </c>
      <c r="L1979" s="316">
        <f t="shared" si="55"/>
        <v>1978</v>
      </c>
      <c r="V1979" s="316" t="str">
        <f t="shared" ref="V1979:V2042" si="56">IF(H1979=$V$1,I1979," ")</f>
        <v xml:space="preserve"> </v>
      </c>
      <c r="X1979" s="316" t="s">
        <v>965</v>
      </c>
    </row>
    <row r="1980" spans="1:24">
      <c r="A1980" s="320" t="s">
        <v>739</v>
      </c>
      <c r="B1980" s="320" t="s">
        <v>740</v>
      </c>
      <c r="C1980" s="320" t="s">
        <v>525</v>
      </c>
      <c r="D1980" s="320" t="s">
        <v>518</v>
      </c>
      <c r="E1980" s="320">
        <v>0.81799999999999995</v>
      </c>
      <c r="F1980" s="320" t="s">
        <v>1247</v>
      </c>
      <c r="G1980" s="320" t="s">
        <v>1248</v>
      </c>
      <c r="H1980" s="320" t="s">
        <v>501</v>
      </c>
      <c r="I1980" s="321">
        <v>0.26991799999999999</v>
      </c>
      <c r="J1980" s="320">
        <v>2011</v>
      </c>
      <c r="K1980" s="320" t="s">
        <v>1249</v>
      </c>
      <c r="L1980" s="316">
        <f t="shared" si="55"/>
        <v>1979</v>
      </c>
      <c r="V1980" s="316" t="str">
        <f t="shared" si="56"/>
        <v xml:space="preserve"> </v>
      </c>
      <c r="X1980" s="316" t="s">
        <v>965</v>
      </c>
    </row>
    <row r="1981" spans="1:24">
      <c r="A1981" s="320" t="s">
        <v>604</v>
      </c>
      <c r="B1981" s="320" t="s">
        <v>605</v>
      </c>
      <c r="C1981" s="320" t="s">
        <v>483</v>
      </c>
      <c r="D1981" s="320" t="s">
        <v>491</v>
      </c>
      <c r="E1981" s="320">
        <v>0.58099999999999996</v>
      </c>
      <c r="F1981" s="320" t="s">
        <v>1247</v>
      </c>
      <c r="G1981" s="320" t="s">
        <v>1248</v>
      </c>
      <c r="H1981" s="320" t="s">
        <v>501</v>
      </c>
      <c r="I1981" s="321">
        <v>0.28633890000000001</v>
      </c>
      <c r="J1981" s="320">
        <v>2011</v>
      </c>
      <c r="K1981" s="320" t="s">
        <v>1249</v>
      </c>
      <c r="L1981" s="316">
        <f t="shared" si="55"/>
        <v>1980</v>
      </c>
      <c r="V1981" s="316" t="str">
        <f t="shared" si="56"/>
        <v xml:space="preserve"> </v>
      </c>
      <c r="X1981" s="316" t="s">
        <v>965</v>
      </c>
    </row>
    <row r="1982" spans="1:24">
      <c r="A1982" s="320" t="s">
        <v>555</v>
      </c>
      <c r="B1982" s="320" t="s">
        <v>556</v>
      </c>
      <c r="C1982" s="320" t="s">
        <v>542</v>
      </c>
      <c r="D1982" s="320" t="s">
        <v>491</v>
      </c>
      <c r="E1982" s="320">
        <v>0.47599999999999998</v>
      </c>
      <c r="F1982" s="320" t="s">
        <v>1247</v>
      </c>
      <c r="G1982" s="320" t="s">
        <v>1248</v>
      </c>
      <c r="H1982" s="320" t="s">
        <v>501</v>
      </c>
      <c r="I1982" s="321">
        <v>0.2878927</v>
      </c>
      <c r="J1982" s="320">
        <v>2011</v>
      </c>
      <c r="K1982" s="320" t="s">
        <v>1249</v>
      </c>
      <c r="L1982" s="316">
        <f t="shared" si="55"/>
        <v>1981</v>
      </c>
      <c r="V1982" s="316" t="str">
        <f t="shared" si="56"/>
        <v xml:space="preserve"> </v>
      </c>
      <c r="X1982" s="316" t="s">
        <v>965</v>
      </c>
    </row>
    <row r="1983" spans="1:24">
      <c r="A1983" s="320" t="s">
        <v>557</v>
      </c>
      <c r="B1983" s="320" t="s">
        <v>556</v>
      </c>
      <c r="C1983" s="320" t="s">
        <v>542</v>
      </c>
      <c r="D1983" s="320" t="s">
        <v>514</v>
      </c>
      <c r="E1983" s="320">
        <v>0.47599999999999998</v>
      </c>
      <c r="F1983" s="320" t="s">
        <v>1247</v>
      </c>
      <c r="G1983" s="320" t="s">
        <v>1248</v>
      </c>
      <c r="H1983" s="320" t="s">
        <v>501</v>
      </c>
      <c r="I1983" s="321">
        <v>0.2878927</v>
      </c>
      <c r="J1983" s="320">
        <v>2011</v>
      </c>
      <c r="K1983" s="320" t="s">
        <v>1249</v>
      </c>
      <c r="L1983" s="316">
        <f t="shared" si="55"/>
        <v>1982</v>
      </c>
      <c r="V1983" s="316" t="str">
        <f t="shared" si="56"/>
        <v xml:space="preserve"> </v>
      </c>
      <c r="X1983" s="316" t="s">
        <v>965</v>
      </c>
    </row>
    <row r="1984" spans="1:24">
      <c r="A1984" s="320" t="s">
        <v>755</v>
      </c>
      <c r="B1984" s="320" t="s">
        <v>756</v>
      </c>
      <c r="C1984" s="320" t="s">
        <v>589</v>
      </c>
      <c r="D1984" s="320" t="s">
        <v>694</v>
      </c>
      <c r="E1984" s="320">
        <v>0.88500000000000001</v>
      </c>
      <c r="F1984" s="320" t="s">
        <v>1247</v>
      </c>
      <c r="G1984" s="320" t="s">
        <v>1248</v>
      </c>
      <c r="H1984" s="320" t="s">
        <v>501</v>
      </c>
      <c r="I1984" s="321">
        <v>0.29101050000000001</v>
      </c>
      <c r="J1984" s="320">
        <v>2011</v>
      </c>
      <c r="K1984" s="320" t="s">
        <v>1249</v>
      </c>
      <c r="L1984" s="316">
        <f t="shared" si="55"/>
        <v>1983</v>
      </c>
      <c r="V1984" s="316" t="str">
        <f t="shared" si="56"/>
        <v xml:space="preserve"> </v>
      </c>
      <c r="X1984" s="316" t="s">
        <v>965</v>
      </c>
    </row>
    <row r="1985" spans="1:24">
      <c r="A1985" s="320" t="s">
        <v>757</v>
      </c>
      <c r="B1985" s="320" t="s">
        <v>756</v>
      </c>
      <c r="C1985" s="320" t="s">
        <v>589</v>
      </c>
      <c r="D1985" s="320" t="s">
        <v>694</v>
      </c>
      <c r="E1985" s="320">
        <v>0.88500000000000001</v>
      </c>
      <c r="F1985" s="320" t="s">
        <v>1247</v>
      </c>
      <c r="G1985" s="320" t="s">
        <v>1248</v>
      </c>
      <c r="H1985" s="320" t="s">
        <v>501</v>
      </c>
      <c r="I1985" s="321">
        <v>0.29101050000000001</v>
      </c>
      <c r="J1985" s="320">
        <v>2011</v>
      </c>
      <c r="K1985" s="320" t="s">
        <v>1249</v>
      </c>
      <c r="L1985" s="316">
        <f t="shared" si="55"/>
        <v>1984</v>
      </c>
      <c r="V1985" s="316" t="str">
        <f t="shared" si="56"/>
        <v xml:space="preserve"> </v>
      </c>
      <c r="X1985" s="316" t="s">
        <v>965</v>
      </c>
    </row>
    <row r="1986" spans="1:24">
      <c r="A1986" s="320" t="s">
        <v>758</v>
      </c>
      <c r="B1986" s="320" t="s">
        <v>756</v>
      </c>
      <c r="C1986" s="320" t="s">
        <v>589</v>
      </c>
      <c r="D1986" s="320" t="s">
        <v>694</v>
      </c>
      <c r="E1986" s="320">
        <v>0.88500000000000001</v>
      </c>
      <c r="F1986" s="320" t="s">
        <v>1247</v>
      </c>
      <c r="G1986" s="320" t="s">
        <v>1248</v>
      </c>
      <c r="H1986" s="320" t="s">
        <v>501</v>
      </c>
      <c r="I1986" s="321">
        <v>0.29101050000000001</v>
      </c>
      <c r="J1986" s="320">
        <v>2011</v>
      </c>
      <c r="K1986" s="320" t="s">
        <v>1249</v>
      </c>
      <c r="L1986" s="316">
        <f t="shared" si="55"/>
        <v>1985</v>
      </c>
      <c r="V1986" s="316" t="str">
        <f t="shared" si="56"/>
        <v xml:space="preserve"> </v>
      </c>
      <c r="X1986" s="316" t="s">
        <v>965</v>
      </c>
    </row>
    <row r="1987" spans="1:24">
      <c r="A1987" s="320" t="s">
        <v>759</v>
      </c>
      <c r="B1987" s="320" t="s">
        <v>756</v>
      </c>
      <c r="C1987" s="320" t="s">
        <v>589</v>
      </c>
      <c r="D1987" s="320" t="s">
        <v>694</v>
      </c>
      <c r="E1987" s="320">
        <v>0.88500000000000001</v>
      </c>
      <c r="F1987" s="320" t="s">
        <v>1247</v>
      </c>
      <c r="G1987" s="320" t="s">
        <v>1248</v>
      </c>
      <c r="H1987" s="320" t="s">
        <v>501</v>
      </c>
      <c r="I1987" s="321">
        <v>0.29101050000000001</v>
      </c>
      <c r="J1987" s="320">
        <v>2011</v>
      </c>
      <c r="K1987" s="320" t="s">
        <v>1249</v>
      </c>
      <c r="L1987" s="316">
        <f t="shared" ref="L1987:L2050" si="57">1+L1986</f>
        <v>1986</v>
      </c>
      <c r="V1987" s="316" t="str">
        <f t="shared" si="56"/>
        <v xml:space="preserve"> </v>
      </c>
      <c r="X1987" s="316" t="s">
        <v>965</v>
      </c>
    </row>
    <row r="1988" spans="1:24">
      <c r="A1988" s="320" t="s">
        <v>760</v>
      </c>
      <c r="B1988" s="320" t="s">
        <v>756</v>
      </c>
      <c r="C1988" s="320" t="s">
        <v>589</v>
      </c>
      <c r="D1988" s="320" t="s">
        <v>521</v>
      </c>
      <c r="E1988" s="320">
        <v>0.88500000000000001</v>
      </c>
      <c r="F1988" s="320" t="s">
        <v>1247</v>
      </c>
      <c r="G1988" s="320" t="s">
        <v>1248</v>
      </c>
      <c r="H1988" s="320" t="s">
        <v>501</v>
      </c>
      <c r="I1988" s="321">
        <v>0.29101050000000001</v>
      </c>
      <c r="J1988" s="320">
        <v>2011</v>
      </c>
      <c r="K1988" s="320" t="s">
        <v>1249</v>
      </c>
      <c r="L1988" s="316">
        <f t="shared" si="57"/>
        <v>1987</v>
      </c>
      <c r="V1988" s="316" t="str">
        <f t="shared" si="56"/>
        <v xml:space="preserve"> </v>
      </c>
      <c r="X1988" s="316" t="s">
        <v>965</v>
      </c>
    </row>
    <row r="1989" spans="1:24">
      <c r="A1989" s="320" t="s">
        <v>570</v>
      </c>
      <c r="B1989" s="320" t="s">
        <v>571</v>
      </c>
      <c r="C1989" s="320" t="s">
        <v>542</v>
      </c>
      <c r="D1989" s="320" t="s">
        <v>514</v>
      </c>
      <c r="E1989" s="320">
        <v>0.51900000000000002</v>
      </c>
      <c r="F1989" s="320" t="s">
        <v>1247</v>
      </c>
      <c r="G1989" s="320" t="s">
        <v>1248</v>
      </c>
      <c r="H1989" s="320" t="s">
        <v>501</v>
      </c>
      <c r="I1989" s="321">
        <v>0.29425089999999998</v>
      </c>
      <c r="J1989" s="320">
        <v>2011</v>
      </c>
      <c r="K1989" s="320" t="s">
        <v>1249</v>
      </c>
      <c r="L1989" s="316">
        <f t="shared" si="57"/>
        <v>1988</v>
      </c>
      <c r="V1989" s="316" t="str">
        <f t="shared" si="56"/>
        <v xml:space="preserve"> </v>
      </c>
      <c r="X1989" s="316" t="s">
        <v>965</v>
      </c>
    </row>
    <row r="1990" spans="1:24">
      <c r="A1990" s="320" t="s">
        <v>761</v>
      </c>
      <c r="B1990" s="320" t="s">
        <v>762</v>
      </c>
      <c r="C1990" s="320" t="s">
        <v>483</v>
      </c>
      <c r="D1990" s="320" t="s">
        <v>496</v>
      </c>
      <c r="E1990" s="320">
        <v>0.74099999999999999</v>
      </c>
      <c r="F1990" s="320" t="s">
        <v>1247</v>
      </c>
      <c r="G1990" s="320" t="s">
        <v>1248</v>
      </c>
      <c r="H1990" s="320" t="s">
        <v>501</v>
      </c>
      <c r="I1990" s="321">
        <v>0.29736960000000001</v>
      </c>
      <c r="J1990" s="320">
        <v>2011</v>
      </c>
      <c r="K1990" s="320" t="s">
        <v>1249</v>
      </c>
      <c r="L1990" s="316">
        <f t="shared" si="57"/>
        <v>1989</v>
      </c>
      <c r="V1990" s="316" t="str">
        <f t="shared" si="56"/>
        <v xml:space="preserve"> </v>
      </c>
      <c r="X1990" s="316" t="s">
        <v>965</v>
      </c>
    </row>
    <row r="1991" spans="1:24">
      <c r="A1991" s="320" t="s">
        <v>763</v>
      </c>
      <c r="B1991" s="320" t="s">
        <v>762</v>
      </c>
      <c r="C1991" s="320" t="s">
        <v>483</v>
      </c>
      <c r="D1991" s="320" t="s">
        <v>496</v>
      </c>
      <c r="E1991" s="320">
        <v>0.74099999999999999</v>
      </c>
      <c r="F1991" s="320" t="s">
        <v>1247</v>
      </c>
      <c r="G1991" s="320" t="s">
        <v>1248</v>
      </c>
      <c r="H1991" s="320" t="s">
        <v>501</v>
      </c>
      <c r="I1991" s="321">
        <v>0.29736960000000001</v>
      </c>
      <c r="J1991" s="320">
        <v>2011</v>
      </c>
      <c r="K1991" s="320" t="s">
        <v>1249</v>
      </c>
      <c r="L1991" s="316">
        <f t="shared" si="57"/>
        <v>1990</v>
      </c>
      <c r="V1991" s="316" t="str">
        <f t="shared" si="56"/>
        <v xml:space="preserve"> </v>
      </c>
      <c r="X1991" s="316" t="s">
        <v>965</v>
      </c>
    </row>
    <row r="1992" spans="1:24">
      <c r="A1992" s="320" t="s">
        <v>741</v>
      </c>
      <c r="B1992" s="320" t="s">
        <v>742</v>
      </c>
      <c r="C1992" s="320" t="s">
        <v>589</v>
      </c>
      <c r="D1992" s="320" t="s">
        <v>694</v>
      </c>
      <c r="E1992" s="320">
        <v>0.81599999999999995</v>
      </c>
      <c r="F1992" s="320" t="s">
        <v>1247</v>
      </c>
      <c r="G1992" s="320" t="s">
        <v>1248</v>
      </c>
      <c r="H1992" s="320" t="s">
        <v>501</v>
      </c>
      <c r="I1992" s="321">
        <v>0.30346960000000001</v>
      </c>
      <c r="J1992" s="320">
        <v>2011</v>
      </c>
      <c r="K1992" s="320" t="s">
        <v>1249</v>
      </c>
      <c r="L1992" s="316">
        <f t="shared" si="57"/>
        <v>1991</v>
      </c>
      <c r="V1992" s="316" t="str">
        <f t="shared" si="56"/>
        <v xml:space="preserve"> </v>
      </c>
      <c r="X1992" s="316" t="s">
        <v>965</v>
      </c>
    </row>
    <row r="1993" spans="1:24">
      <c r="A1993" s="320" t="s">
        <v>743</v>
      </c>
      <c r="B1993" s="320" t="s">
        <v>742</v>
      </c>
      <c r="C1993" s="320" t="s">
        <v>589</v>
      </c>
      <c r="D1993" s="320" t="s">
        <v>694</v>
      </c>
      <c r="E1993" s="320">
        <v>0.81599999999999995</v>
      </c>
      <c r="F1993" s="320" t="s">
        <v>1247</v>
      </c>
      <c r="G1993" s="320" t="s">
        <v>1248</v>
      </c>
      <c r="H1993" s="320" t="s">
        <v>501</v>
      </c>
      <c r="I1993" s="321">
        <v>0.30346960000000001</v>
      </c>
      <c r="J1993" s="320">
        <v>2011</v>
      </c>
      <c r="K1993" s="320" t="s">
        <v>1249</v>
      </c>
      <c r="L1993" s="316">
        <f t="shared" si="57"/>
        <v>1992</v>
      </c>
      <c r="V1993" s="316" t="str">
        <f t="shared" si="56"/>
        <v xml:space="preserve"> </v>
      </c>
      <c r="X1993" s="316" t="s">
        <v>965</v>
      </c>
    </row>
    <row r="1994" spans="1:24">
      <c r="A1994" s="320" t="s">
        <v>744</v>
      </c>
      <c r="B1994" s="320" t="s">
        <v>742</v>
      </c>
      <c r="C1994" s="320" t="s">
        <v>589</v>
      </c>
      <c r="D1994" s="320" t="s">
        <v>694</v>
      </c>
      <c r="E1994" s="320">
        <v>0.81599999999999995</v>
      </c>
      <c r="F1994" s="320" t="s">
        <v>1247</v>
      </c>
      <c r="G1994" s="320" t="s">
        <v>1248</v>
      </c>
      <c r="H1994" s="320" t="s">
        <v>501</v>
      </c>
      <c r="I1994" s="321">
        <v>0.30346960000000001</v>
      </c>
      <c r="J1994" s="320">
        <v>2011</v>
      </c>
      <c r="K1994" s="320" t="s">
        <v>1249</v>
      </c>
      <c r="L1994" s="316">
        <f t="shared" si="57"/>
        <v>1993</v>
      </c>
      <c r="V1994" s="316" t="str">
        <f t="shared" si="56"/>
        <v xml:space="preserve"> </v>
      </c>
      <c r="X1994" s="316" t="s">
        <v>965</v>
      </c>
    </row>
    <row r="1995" spans="1:24">
      <c r="A1995" s="320" t="s">
        <v>745</v>
      </c>
      <c r="B1995" s="320" t="s">
        <v>742</v>
      </c>
      <c r="C1995" s="320" t="s">
        <v>589</v>
      </c>
      <c r="D1995" s="320" t="s">
        <v>694</v>
      </c>
      <c r="E1995" s="320">
        <v>0.81599999999999995</v>
      </c>
      <c r="F1995" s="320" t="s">
        <v>1247</v>
      </c>
      <c r="G1995" s="320" t="s">
        <v>1248</v>
      </c>
      <c r="H1995" s="320" t="s">
        <v>501</v>
      </c>
      <c r="I1995" s="321">
        <v>0.30346960000000001</v>
      </c>
      <c r="J1995" s="320">
        <v>2011</v>
      </c>
      <c r="K1995" s="320" t="s">
        <v>1249</v>
      </c>
      <c r="L1995" s="316">
        <f t="shared" si="57"/>
        <v>1994</v>
      </c>
      <c r="V1995" s="316" t="str">
        <f t="shared" si="56"/>
        <v xml:space="preserve"> </v>
      </c>
      <c r="X1995" s="316" t="s">
        <v>965</v>
      </c>
    </row>
    <row r="1996" spans="1:24">
      <c r="A1996" s="320" t="s">
        <v>676</v>
      </c>
      <c r="B1996" s="320" t="s">
        <v>677</v>
      </c>
      <c r="C1996" s="320" t="s">
        <v>589</v>
      </c>
      <c r="D1996" s="320" t="s">
        <v>514</v>
      </c>
      <c r="E1996" s="320">
        <v>0.90100000000000002</v>
      </c>
      <c r="F1996" s="320" t="s">
        <v>1247</v>
      </c>
      <c r="G1996" s="320" t="s">
        <v>1248</v>
      </c>
      <c r="H1996" s="320" t="s">
        <v>501</v>
      </c>
      <c r="I1996" s="321">
        <v>0.3152103</v>
      </c>
      <c r="J1996" s="320">
        <v>2011</v>
      </c>
      <c r="K1996" s="320" t="s">
        <v>1249</v>
      </c>
      <c r="L1996" s="316">
        <f t="shared" si="57"/>
        <v>1995</v>
      </c>
      <c r="V1996" s="316" t="str">
        <f t="shared" si="56"/>
        <v xml:space="preserve"> </v>
      </c>
      <c r="X1996" s="316" t="s">
        <v>965</v>
      </c>
    </row>
    <row r="1997" spans="1:24">
      <c r="A1997" s="320" t="s">
        <v>682</v>
      </c>
      <c r="B1997" s="320" t="s">
        <v>683</v>
      </c>
      <c r="C1997" s="320" t="s">
        <v>589</v>
      </c>
      <c r="D1997" s="320" t="s">
        <v>514</v>
      </c>
      <c r="E1997" s="320">
        <v>0.83099999999999996</v>
      </c>
      <c r="F1997" s="320" t="s">
        <v>1247</v>
      </c>
      <c r="G1997" s="320" t="s">
        <v>1248</v>
      </c>
      <c r="H1997" s="320" t="s">
        <v>501</v>
      </c>
      <c r="I1997" s="321">
        <v>0.31657020000000002</v>
      </c>
      <c r="J1997" s="320">
        <v>2011</v>
      </c>
      <c r="K1997" s="320" t="s">
        <v>1249</v>
      </c>
      <c r="L1997" s="316">
        <f t="shared" si="57"/>
        <v>1996</v>
      </c>
      <c r="V1997" s="316" t="str">
        <f t="shared" si="56"/>
        <v xml:space="preserve"> </v>
      </c>
      <c r="X1997" s="316" t="s">
        <v>965</v>
      </c>
    </row>
    <row r="1998" spans="1:24">
      <c r="A1998" s="320" t="s">
        <v>664</v>
      </c>
      <c r="B1998" s="320" t="s">
        <v>665</v>
      </c>
      <c r="C1998" s="320" t="s">
        <v>589</v>
      </c>
      <c r="D1998" s="320" t="s">
        <v>514</v>
      </c>
      <c r="E1998" s="320">
        <v>0.89200000000000002</v>
      </c>
      <c r="F1998" s="320" t="s">
        <v>1247</v>
      </c>
      <c r="G1998" s="320" t="s">
        <v>1248</v>
      </c>
      <c r="H1998" s="320" t="s">
        <v>501</v>
      </c>
      <c r="I1998" s="321">
        <v>0.33820329999999998</v>
      </c>
      <c r="J1998" s="320">
        <v>2011</v>
      </c>
      <c r="K1998" s="320" t="s">
        <v>1249</v>
      </c>
      <c r="L1998" s="316">
        <f t="shared" si="57"/>
        <v>1997</v>
      </c>
      <c r="V1998" s="316" t="str">
        <f t="shared" si="56"/>
        <v xml:space="preserve"> </v>
      </c>
      <c r="X1998" s="316" t="s">
        <v>965</v>
      </c>
    </row>
    <row r="1999" spans="1:24">
      <c r="A1999" s="320" t="s">
        <v>854</v>
      </c>
      <c r="B1999" s="320" t="s">
        <v>855</v>
      </c>
      <c r="C1999" s="320" t="s">
        <v>483</v>
      </c>
      <c r="D1999" s="320" t="s">
        <v>491</v>
      </c>
      <c r="E1999" s="320">
        <v>0.72399999999999998</v>
      </c>
      <c r="F1999" s="320" t="s">
        <v>1247</v>
      </c>
      <c r="G1999" s="320" t="s">
        <v>1248</v>
      </c>
      <c r="H1999" s="320" t="s">
        <v>501</v>
      </c>
      <c r="I1999" s="321">
        <v>0.3453676</v>
      </c>
      <c r="J1999" s="320">
        <v>2011</v>
      </c>
      <c r="K1999" s="320" t="s">
        <v>1249</v>
      </c>
      <c r="L1999" s="316">
        <f t="shared" si="57"/>
        <v>1998</v>
      </c>
      <c r="V1999" s="316" t="str">
        <f t="shared" si="56"/>
        <v xml:space="preserve"> </v>
      </c>
      <c r="X1999" s="316" t="s">
        <v>965</v>
      </c>
    </row>
    <row r="2000" spans="1:24">
      <c r="A2000" s="320" t="s">
        <v>856</v>
      </c>
      <c r="B2000" s="320" t="s">
        <v>855</v>
      </c>
      <c r="C2000" s="320" t="s">
        <v>483</v>
      </c>
      <c r="D2000" s="320" t="s">
        <v>514</v>
      </c>
      <c r="E2000" s="320">
        <v>0.72399999999999998</v>
      </c>
      <c r="F2000" s="320" t="s">
        <v>1247</v>
      </c>
      <c r="G2000" s="320" t="s">
        <v>1248</v>
      </c>
      <c r="H2000" s="320" t="s">
        <v>501</v>
      </c>
      <c r="I2000" s="321">
        <v>0.3453676</v>
      </c>
      <c r="J2000" s="320">
        <v>2011</v>
      </c>
      <c r="K2000" s="320" t="s">
        <v>1249</v>
      </c>
      <c r="L2000" s="316">
        <f t="shared" si="57"/>
        <v>1999</v>
      </c>
      <c r="V2000" s="316" t="str">
        <f t="shared" si="56"/>
        <v xml:space="preserve"> </v>
      </c>
      <c r="X2000" s="316" t="s">
        <v>965</v>
      </c>
    </row>
    <row r="2001" spans="1:24">
      <c r="A2001" s="320" t="s">
        <v>583</v>
      </c>
      <c r="B2001" s="320" t="s">
        <v>584</v>
      </c>
      <c r="C2001" s="320" t="s">
        <v>542</v>
      </c>
      <c r="D2001" s="320" t="s">
        <v>514</v>
      </c>
      <c r="E2001" s="320">
        <v>0.39700000000000002</v>
      </c>
      <c r="F2001" s="320" t="s">
        <v>1247</v>
      </c>
      <c r="G2001" s="320" t="s">
        <v>1248</v>
      </c>
      <c r="H2001" s="320" t="s">
        <v>501</v>
      </c>
      <c r="I2001" s="321">
        <v>0.35776940000000002</v>
      </c>
      <c r="J2001" s="320">
        <v>2011</v>
      </c>
      <c r="K2001" s="320" t="s">
        <v>1249</v>
      </c>
      <c r="L2001" s="316">
        <f t="shared" si="57"/>
        <v>2000</v>
      </c>
      <c r="V2001" s="316" t="str">
        <f t="shared" si="56"/>
        <v xml:space="preserve"> </v>
      </c>
      <c r="X2001" s="316" t="s">
        <v>965</v>
      </c>
    </row>
    <row r="2002" spans="1:24">
      <c r="A2002" s="320" t="s">
        <v>574</v>
      </c>
      <c r="B2002" s="320" t="s">
        <v>575</v>
      </c>
      <c r="C2002" s="320" t="s">
        <v>483</v>
      </c>
      <c r="D2002" s="320" t="s">
        <v>491</v>
      </c>
      <c r="E2002" s="320">
        <v>0.45600000000000002</v>
      </c>
      <c r="F2002" s="320" t="s">
        <v>1247</v>
      </c>
      <c r="G2002" s="320" t="s">
        <v>1248</v>
      </c>
      <c r="H2002" s="320" t="s">
        <v>501</v>
      </c>
      <c r="I2002" s="321">
        <v>0.38204320000000003</v>
      </c>
      <c r="J2002" s="320">
        <v>2011</v>
      </c>
      <c r="K2002" s="320" t="s">
        <v>1249</v>
      </c>
      <c r="L2002" s="316">
        <f t="shared" si="57"/>
        <v>2001</v>
      </c>
      <c r="V2002" s="316" t="str">
        <f t="shared" si="56"/>
        <v xml:space="preserve"> </v>
      </c>
      <c r="X2002" s="316" t="s">
        <v>965</v>
      </c>
    </row>
    <row r="2003" spans="1:24">
      <c r="A2003" s="320" t="s">
        <v>576</v>
      </c>
      <c r="B2003" s="320" t="s">
        <v>575</v>
      </c>
      <c r="C2003" s="320" t="s">
        <v>483</v>
      </c>
      <c r="D2003" s="320" t="s">
        <v>491</v>
      </c>
      <c r="E2003" s="320">
        <v>0.45600000000000002</v>
      </c>
      <c r="F2003" s="320" t="s">
        <v>1247</v>
      </c>
      <c r="G2003" s="320" t="s">
        <v>1248</v>
      </c>
      <c r="H2003" s="320" t="s">
        <v>501</v>
      </c>
      <c r="I2003" s="321">
        <v>0.38204320000000003</v>
      </c>
      <c r="J2003" s="320">
        <v>2011</v>
      </c>
      <c r="K2003" s="320" t="s">
        <v>1249</v>
      </c>
      <c r="L2003" s="316">
        <f t="shared" si="57"/>
        <v>2002</v>
      </c>
      <c r="V2003" s="316" t="str">
        <f t="shared" si="56"/>
        <v xml:space="preserve"> </v>
      </c>
      <c r="X2003" s="316" t="s">
        <v>965</v>
      </c>
    </row>
    <row r="2004" spans="1:24">
      <c r="A2004" s="320" t="s">
        <v>891</v>
      </c>
      <c r="B2004" s="320" t="s">
        <v>892</v>
      </c>
      <c r="C2004" s="320" t="s">
        <v>483</v>
      </c>
      <c r="D2004" s="320" t="s">
        <v>484</v>
      </c>
      <c r="E2004" s="320">
        <v>0.81100000000000005</v>
      </c>
      <c r="F2004" s="320" t="s">
        <v>1247</v>
      </c>
      <c r="G2004" s="320" t="s">
        <v>1248</v>
      </c>
      <c r="H2004" s="320" t="s">
        <v>501</v>
      </c>
      <c r="I2004" s="321">
        <v>0.39020569999999999</v>
      </c>
      <c r="J2004" s="320">
        <v>2011</v>
      </c>
      <c r="K2004" s="320" t="s">
        <v>1249</v>
      </c>
      <c r="L2004" s="316">
        <f t="shared" si="57"/>
        <v>2003</v>
      </c>
      <c r="V2004" s="316" t="str">
        <f t="shared" si="56"/>
        <v xml:space="preserve"> </v>
      </c>
      <c r="X2004" s="316" t="s">
        <v>965</v>
      </c>
    </row>
    <row r="2005" spans="1:24">
      <c r="A2005" s="320" t="s">
        <v>610</v>
      </c>
      <c r="B2005" s="320" t="s">
        <v>611</v>
      </c>
      <c r="C2005" s="320" t="s">
        <v>542</v>
      </c>
      <c r="D2005" s="320" t="s">
        <v>521</v>
      </c>
      <c r="E2005" s="320">
        <v>0.50800000000000001</v>
      </c>
      <c r="F2005" s="320" t="s">
        <v>1247</v>
      </c>
      <c r="G2005" s="320" t="s">
        <v>1248</v>
      </c>
      <c r="H2005" s="320" t="s">
        <v>501</v>
      </c>
      <c r="I2005" s="321">
        <v>0.39042880000000002</v>
      </c>
      <c r="J2005" s="320">
        <v>2011</v>
      </c>
      <c r="K2005" s="320" t="s">
        <v>1249</v>
      </c>
      <c r="L2005" s="316">
        <f t="shared" si="57"/>
        <v>2004</v>
      </c>
      <c r="V2005" s="316" t="str">
        <f t="shared" si="56"/>
        <v xml:space="preserve"> </v>
      </c>
      <c r="X2005" s="316" t="s">
        <v>965</v>
      </c>
    </row>
    <row r="2006" spans="1:24">
      <c r="A2006" s="320" t="s">
        <v>832</v>
      </c>
      <c r="B2006" s="320" t="s">
        <v>833</v>
      </c>
      <c r="C2006" s="320" t="s">
        <v>589</v>
      </c>
      <c r="D2006" s="320" t="s">
        <v>484</v>
      </c>
      <c r="E2006" s="320">
        <v>0.88100000000000001</v>
      </c>
      <c r="F2006" s="320" t="s">
        <v>1247</v>
      </c>
      <c r="G2006" s="320" t="s">
        <v>1248</v>
      </c>
      <c r="H2006" s="320" t="s">
        <v>501</v>
      </c>
      <c r="I2006" s="321">
        <v>0.40162110000000001</v>
      </c>
      <c r="J2006" s="320">
        <v>2011</v>
      </c>
      <c r="K2006" s="320" t="s">
        <v>1249</v>
      </c>
      <c r="L2006" s="316">
        <f t="shared" si="57"/>
        <v>2005</v>
      </c>
      <c r="V2006" s="316" t="str">
        <f t="shared" si="56"/>
        <v xml:space="preserve"> </v>
      </c>
      <c r="X2006" s="316" t="s">
        <v>965</v>
      </c>
    </row>
    <row r="2007" spans="1:24">
      <c r="A2007" s="320" t="s">
        <v>834</v>
      </c>
      <c r="B2007" s="320" t="s">
        <v>833</v>
      </c>
      <c r="C2007" s="320" t="s">
        <v>589</v>
      </c>
      <c r="D2007" s="320" t="s">
        <v>484</v>
      </c>
      <c r="E2007" s="320">
        <v>0.88100000000000001</v>
      </c>
      <c r="F2007" s="320" t="s">
        <v>1247</v>
      </c>
      <c r="G2007" s="320" t="s">
        <v>1248</v>
      </c>
      <c r="H2007" s="320" t="s">
        <v>501</v>
      </c>
      <c r="I2007" s="321">
        <v>0.40162110000000001</v>
      </c>
      <c r="J2007" s="320">
        <v>2011</v>
      </c>
      <c r="K2007" s="320" t="s">
        <v>1249</v>
      </c>
      <c r="L2007" s="316">
        <f t="shared" si="57"/>
        <v>2006</v>
      </c>
      <c r="V2007" s="316" t="str">
        <f t="shared" si="56"/>
        <v xml:space="preserve"> </v>
      </c>
      <c r="X2007" s="316" t="s">
        <v>965</v>
      </c>
    </row>
    <row r="2008" spans="1:24">
      <c r="A2008" s="320" t="s">
        <v>835</v>
      </c>
      <c r="B2008" s="320" t="s">
        <v>833</v>
      </c>
      <c r="C2008" s="320" t="s">
        <v>589</v>
      </c>
      <c r="D2008" s="320" t="s">
        <v>514</v>
      </c>
      <c r="E2008" s="320">
        <v>0.88100000000000001</v>
      </c>
      <c r="F2008" s="320" t="s">
        <v>1247</v>
      </c>
      <c r="G2008" s="320" t="s">
        <v>1248</v>
      </c>
      <c r="H2008" s="320" t="s">
        <v>501</v>
      </c>
      <c r="I2008" s="321">
        <v>0.40162110000000001</v>
      </c>
      <c r="J2008" s="320">
        <v>2011</v>
      </c>
      <c r="K2008" s="320" t="s">
        <v>1249</v>
      </c>
      <c r="L2008" s="316">
        <f t="shared" si="57"/>
        <v>2007</v>
      </c>
      <c r="V2008" s="316" t="str">
        <f t="shared" si="56"/>
        <v xml:space="preserve"> </v>
      </c>
      <c r="X2008" s="316" t="s">
        <v>965</v>
      </c>
    </row>
    <row r="2009" spans="1:24">
      <c r="A2009" s="320" t="s">
        <v>836</v>
      </c>
      <c r="B2009" s="320" t="s">
        <v>833</v>
      </c>
      <c r="C2009" s="320" t="s">
        <v>589</v>
      </c>
      <c r="D2009" s="320" t="s">
        <v>514</v>
      </c>
      <c r="E2009" s="320">
        <v>0.88100000000000001</v>
      </c>
      <c r="F2009" s="320" t="s">
        <v>1247</v>
      </c>
      <c r="G2009" s="320" t="s">
        <v>1248</v>
      </c>
      <c r="H2009" s="320" t="s">
        <v>501</v>
      </c>
      <c r="I2009" s="321">
        <v>0.40162110000000001</v>
      </c>
      <c r="J2009" s="320">
        <v>2011</v>
      </c>
      <c r="K2009" s="320" t="s">
        <v>1249</v>
      </c>
      <c r="L2009" s="316">
        <f t="shared" si="57"/>
        <v>2008</v>
      </c>
      <c r="V2009" s="316" t="str">
        <f t="shared" si="56"/>
        <v xml:space="preserve"> </v>
      </c>
      <c r="X2009" s="316" t="s">
        <v>965</v>
      </c>
    </row>
    <row r="2010" spans="1:24">
      <c r="A2010" s="320" t="s">
        <v>837</v>
      </c>
      <c r="B2010" s="320" t="s">
        <v>833</v>
      </c>
      <c r="C2010" s="320" t="s">
        <v>589</v>
      </c>
      <c r="D2010" s="320" t="s">
        <v>484</v>
      </c>
      <c r="E2010" s="320">
        <v>0.88100000000000001</v>
      </c>
      <c r="F2010" s="320" t="s">
        <v>1247</v>
      </c>
      <c r="G2010" s="320" t="s">
        <v>1248</v>
      </c>
      <c r="H2010" s="320" t="s">
        <v>501</v>
      </c>
      <c r="I2010" s="321">
        <v>0.40162110000000001</v>
      </c>
      <c r="J2010" s="320">
        <v>2011</v>
      </c>
      <c r="K2010" s="320" t="s">
        <v>1249</v>
      </c>
      <c r="L2010" s="316">
        <f t="shared" si="57"/>
        <v>2009</v>
      </c>
      <c r="V2010" s="316" t="str">
        <f t="shared" si="56"/>
        <v xml:space="preserve"> </v>
      </c>
      <c r="X2010" s="316" t="s">
        <v>965</v>
      </c>
    </row>
    <row r="2011" spans="1:24">
      <c r="A2011" s="320" t="s">
        <v>838</v>
      </c>
      <c r="B2011" s="320" t="s">
        <v>833</v>
      </c>
      <c r="C2011" s="320" t="s">
        <v>589</v>
      </c>
      <c r="D2011" s="320" t="s">
        <v>694</v>
      </c>
      <c r="E2011" s="320">
        <v>0.88100000000000001</v>
      </c>
      <c r="F2011" s="320" t="s">
        <v>1247</v>
      </c>
      <c r="G2011" s="320" t="s">
        <v>1248</v>
      </c>
      <c r="H2011" s="320" t="s">
        <v>501</v>
      </c>
      <c r="I2011" s="321">
        <v>0.40162110000000001</v>
      </c>
      <c r="J2011" s="320">
        <v>2011</v>
      </c>
      <c r="K2011" s="320" t="s">
        <v>1249</v>
      </c>
      <c r="L2011" s="316">
        <f t="shared" si="57"/>
        <v>2010</v>
      </c>
      <c r="V2011" s="316" t="str">
        <f t="shared" si="56"/>
        <v xml:space="preserve"> </v>
      </c>
      <c r="X2011" s="316" t="s">
        <v>965</v>
      </c>
    </row>
    <row r="2012" spans="1:24">
      <c r="A2012" s="320" t="s">
        <v>839</v>
      </c>
      <c r="B2012" s="320" t="s">
        <v>833</v>
      </c>
      <c r="C2012" s="320" t="s">
        <v>589</v>
      </c>
      <c r="D2012" s="320" t="s">
        <v>484</v>
      </c>
      <c r="E2012" s="320">
        <v>0.88100000000000001</v>
      </c>
      <c r="F2012" s="320" t="s">
        <v>1247</v>
      </c>
      <c r="G2012" s="320" t="s">
        <v>1248</v>
      </c>
      <c r="H2012" s="320" t="s">
        <v>501</v>
      </c>
      <c r="I2012" s="321">
        <v>0.40162110000000001</v>
      </c>
      <c r="J2012" s="320">
        <v>2011</v>
      </c>
      <c r="K2012" s="320" t="s">
        <v>1249</v>
      </c>
      <c r="L2012" s="316">
        <f t="shared" si="57"/>
        <v>2011</v>
      </c>
      <c r="V2012" s="316" t="str">
        <f t="shared" si="56"/>
        <v xml:space="preserve"> </v>
      </c>
      <c r="X2012" s="316" t="s">
        <v>965</v>
      </c>
    </row>
    <row r="2013" spans="1:24">
      <c r="A2013" s="320" t="s">
        <v>840</v>
      </c>
      <c r="B2013" s="320" t="s">
        <v>833</v>
      </c>
      <c r="C2013" s="320" t="s">
        <v>589</v>
      </c>
      <c r="D2013" s="320" t="s">
        <v>694</v>
      </c>
      <c r="E2013" s="320">
        <v>0.88100000000000001</v>
      </c>
      <c r="F2013" s="320" t="s">
        <v>1247</v>
      </c>
      <c r="G2013" s="320" t="s">
        <v>1248</v>
      </c>
      <c r="H2013" s="320" t="s">
        <v>501</v>
      </c>
      <c r="I2013" s="321">
        <v>0.40162110000000001</v>
      </c>
      <c r="J2013" s="320">
        <v>2011</v>
      </c>
      <c r="K2013" s="320" t="s">
        <v>1249</v>
      </c>
      <c r="L2013" s="316">
        <f t="shared" si="57"/>
        <v>2012</v>
      </c>
      <c r="V2013" s="316" t="str">
        <f t="shared" si="56"/>
        <v xml:space="preserve"> </v>
      </c>
      <c r="X2013" s="316" t="s">
        <v>965</v>
      </c>
    </row>
    <row r="2014" spans="1:24">
      <c r="A2014" s="320" t="s">
        <v>841</v>
      </c>
      <c r="B2014" s="320" t="s">
        <v>833</v>
      </c>
      <c r="C2014" s="320" t="s">
        <v>589</v>
      </c>
      <c r="D2014" s="320" t="s">
        <v>514</v>
      </c>
      <c r="E2014" s="320">
        <v>0.88100000000000001</v>
      </c>
      <c r="F2014" s="320" t="s">
        <v>1247</v>
      </c>
      <c r="G2014" s="320" t="s">
        <v>1248</v>
      </c>
      <c r="H2014" s="320" t="s">
        <v>501</v>
      </c>
      <c r="I2014" s="321">
        <v>0.40162110000000001</v>
      </c>
      <c r="J2014" s="320">
        <v>2011</v>
      </c>
      <c r="K2014" s="320" t="s">
        <v>1249</v>
      </c>
      <c r="L2014" s="316">
        <f t="shared" si="57"/>
        <v>2013</v>
      </c>
      <c r="V2014" s="316" t="str">
        <f t="shared" si="56"/>
        <v xml:space="preserve"> </v>
      </c>
      <c r="X2014" s="316" t="s">
        <v>965</v>
      </c>
    </row>
    <row r="2015" spans="1:24">
      <c r="A2015" s="320" t="s">
        <v>842</v>
      </c>
      <c r="B2015" s="320" t="s">
        <v>833</v>
      </c>
      <c r="C2015" s="320" t="s">
        <v>589</v>
      </c>
      <c r="D2015" s="320" t="s">
        <v>514</v>
      </c>
      <c r="E2015" s="320">
        <v>0.88100000000000001</v>
      </c>
      <c r="F2015" s="320" t="s">
        <v>1247</v>
      </c>
      <c r="G2015" s="320" t="s">
        <v>1248</v>
      </c>
      <c r="H2015" s="320" t="s">
        <v>501</v>
      </c>
      <c r="I2015" s="321">
        <v>0.40162110000000001</v>
      </c>
      <c r="J2015" s="320">
        <v>2011</v>
      </c>
      <c r="K2015" s="320" t="s">
        <v>1249</v>
      </c>
      <c r="L2015" s="316">
        <f t="shared" si="57"/>
        <v>2014</v>
      </c>
      <c r="V2015" s="316" t="str">
        <f t="shared" si="56"/>
        <v xml:space="preserve"> </v>
      </c>
      <c r="X2015" s="316" t="s">
        <v>965</v>
      </c>
    </row>
    <row r="2016" spans="1:24">
      <c r="A2016" s="320" t="s">
        <v>843</v>
      </c>
      <c r="B2016" s="320" t="s">
        <v>833</v>
      </c>
      <c r="C2016" s="320" t="s">
        <v>589</v>
      </c>
      <c r="D2016" s="320" t="s">
        <v>484</v>
      </c>
      <c r="E2016" s="320">
        <v>0.88100000000000001</v>
      </c>
      <c r="F2016" s="320" t="s">
        <v>1247</v>
      </c>
      <c r="G2016" s="320" t="s">
        <v>1248</v>
      </c>
      <c r="H2016" s="320" t="s">
        <v>501</v>
      </c>
      <c r="I2016" s="321">
        <v>0.40162110000000001</v>
      </c>
      <c r="J2016" s="320">
        <v>2011</v>
      </c>
      <c r="K2016" s="320" t="s">
        <v>1249</v>
      </c>
      <c r="L2016" s="316">
        <f t="shared" si="57"/>
        <v>2015</v>
      </c>
      <c r="V2016" s="316" t="str">
        <f t="shared" si="56"/>
        <v xml:space="preserve"> </v>
      </c>
      <c r="X2016" s="316" t="s">
        <v>965</v>
      </c>
    </row>
    <row r="2017" spans="1:24">
      <c r="A2017" s="320" t="s">
        <v>914</v>
      </c>
      <c r="B2017" s="320" t="s">
        <v>915</v>
      </c>
      <c r="C2017" s="320" t="s">
        <v>589</v>
      </c>
      <c r="D2017" s="320" t="s">
        <v>514</v>
      </c>
      <c r="E2017" s="320">
        <v>0.92100000000000004</v>
      </c>
      <c r="F2017" s="320" t="s">
        <v>1247</v>
      </c>
      <c r="G2017" s="320" t="s">
        <v>1248</v>
      </c>
      <c r="H2017" s="320" t="s">
        <v>501</v>
      </c>
      <c r="I2017" s="321">
        <v>0.40389510000000001</v>
      </c>
      <c r="J2017" s="320">
        <v>2011</v>
      </c>
      <c r="K2017" s="320" t="s">
        <v>1249</v>
      </c>
      <c r="L2017" s="316">
        <f t="shared" si="57"/>
        <v>2016</v>
      </c>
      <c r="V2017" s="316" t="str">
        <f t="shared" si="56"/>
        <v xml:space="preserve"> </v>
      </c>
      <c r="X2017" s="316" t="s">
        <v>965</v>
      </c>
    </row>
    <row r="2018" spans="1:24">
      <c r="A2018" s="320" t="s">
        <v>916</v>
      </c>
      <c r="B2018" s="320" t="s">
        <v>915</v>
      </c>
      <c r="C2018" s="320" t="s">
        <v>589</v>
      </c>
      <c r="D2018" s="320" t="s">
        <v>514</v>
      </c>
      <c r="E2018" s="320">
        <v>0.92100000000000004</v>
      </c>
      <c r="F2018" s="320" t="s">
        <v>1247</v>
      </c>
      <c r="G2018" s="320" t="s">
        <v>1248</v>
      </c>
      <c r="H2018" s="320" t="s">
        <v>501</v>
      </c>
      <c r="I2018" s="321">
        <v>0.40389510000000001</v>
      </c>
      <c r="J2018" s="320">
        <v>2011</v>
      </c>
      <c r="K2018" s="320" t="s">
        <v>1249</v>
      </c>
      <c r="L2018" s="316">
        <f t="shared" si="57"/>
        <v>2017</v>
      </c>
      <c r="V2018" s="316" t="str">
        <f t="shared" si="56"/>
        <v xml:space="preserve"> </v>
      </c>
      <c r="X2018" s="316" t="s">
        <v>965</v>
      </c>
    </row>
    <row r="2019" spans="1:24">
      <c r="A2019" s="320" t="s">
        <v>493</v>
      </c>
      <c r="B2019" s="320" t="s">
        <v>494</v>
      </c>
      <c r="C2019" s="320" t="s">
        <v>495</v>
      </c>
      <c r="D2019" s="320" t="s">
        <v>496</v>
      </c>
      <c r="E2019" s="320">
        <v>0.51500000000000001</v>
      </c>
      <c r="F2019" s="320" t="s">
        <v>1247</v>
      </c>
      <c r="G2019" s="320" t="s">
        <v>1248</v>
      </c>
      <c r="H2019" s="320" t="s">
        <v>501</v>
      </c>
      <c r="I2019" s="321">
        <v>0.40911059999999999</v>
      </c>
      <c r="J2019" s="320">
        <v>2011</v>
      </c>
      <c r="K2019" s="320" t="s">
        <v>1249</v>
      </c>
      <c r="L2019" s="316">
        <f t="shared" si="57"/>
        <v>2018</v>
      </c>
      <c r="V2019" s="316" t="str">
        <f t="shared" si="56"/>
        <v xml:space="preserve"> </v>
      </c>
      <c r="X2019" s="316" t="s">
        <v>965</v>
      </c>
    </row>
    <row r="2020" spans="1:24">
      <c r="A2020" s="320" t="s">
        <v>520</v>
      </c>
      <c r="B2020" s="320" t="s">
        <v>494</v>
      </c>
      <c r="C2020" s="320" t="s">
        <v>495</v>
      </c>
      <c r="D2020" s="320" t="s">
        <v>521</v>
      </c>
      <c r="E2020" s="320">
        <v>0.51500000000000001</v>
      </c>
      <c r="F2020" s="320" t="s">
        <v>1247</v>
      </c>
      <c r="G2020" s="320" t="s">
        <v>1248</v>
      </c>
      <c r="H2020" s="320" t="s">
        <v>501</v>
      </c>
      <c r="I2020" s="321">
        <v>0.40911059999999999</v>
      </c>
      <c r="J2020" s="320">
        <v>2011</v>
      </c>
      <c r="K2020" s="320" t="s">
        <v>1249</v>
      </c>
      <c r="L2020" s="316">
        <f t="shared" si="57"/>
        <v>2019</v>
      </c>
      <c r="V2020" s="316" t="str">
        <f t="shared" si="56"/>
        <v xml:space="preserve"> </v>
      </c>
      <c r="X2020" s="316" t="s">
        <v>965</v>
      </c>
    </row>
    <row r="2021" spans="1:24">
      <c r="A2021" s="320" t="s">
        <v>653</v>
      </c>
      <c r="B2021" s="320" t="s">
        <v>494</v>
      </c>
      <c r="C2021" s="320" t="s">
        <v>495</v>
      </c>
      <c r="D2021" s="320" t="s">
        <v>484</v>
      </c>
      <c r="E2021" s="320">
        <v>0.51500000000000001</v>
      </c>
      <c r="F2021" s="320" t="s">
        <v>1247</v>
      </c>
      <c r="G2021" s="320" t="s">
        <v>1248</v>
      </c>
      <c r="H2021" s="320" t="s">
        <v>501</v>
      </c>
      <c r="I2021" s="321">
        <v>0.40911059999999999</v>
      </c>
      <c r="J2021" s="320">
        <v>2011</v>
      </c>
      <c r="K2021" s="320" t="s">
        <v>1249</v>
      </c>
      <c r="L2021" s="316">
        <f t="shared" si="57"/>
        <v>2020</v>
      </c>
      <c r="V2021" s="316" t="str">
        <f t="shared" si="56"/>
        <v xml:space="preserve"> </v>
      </c>
      <c r="X2021" s="316" t="s">
        <v>965</v>
      </c>
    </row>
    <row r="2022" spans="1:24">
      <c r="A2022" s="320" t="s">
        <v>844</v>
      </c>
      <c r="B2022" s="320" t="s">
        <v>845</v>
      </c>
      <c r="C2022" s="320" t="s">
        <v>589</v>
      </c>
      <c r="D2022" s="320" t="s">
        <v>514</v>
      </c>
      <c r="E2022" s="320">
        <v>0.91600000000000004</v>
      </c>
      <c r="F2022" s="320" t="s">
        <v>1247</v>
      </c>
      <c r="G2022" s="320" t="s">
        <v>1248</v>
      </c>
      <c r="H2022" s="320" t="s">
        <v>501</v>
      </c>
      <c r="I2022" s="321">
        <v>0.42671629999999999</v>
      </c>
      <c r="J2022" s="320">
        <v>2011</v>
      </c>
      <c r="K2022" s="320" t="s">
        <v>1249</v>
      </c>
      <c r="L2022" s="316">
        <f t="shared" si="57"/>
        <v>2021</v>
      </c>
      <c r="V2022" s="316" t="str">
        <f t="shared" si="56"/>
        <v xml:space="preserve"> </v>
      </c>
      <c r="X2022" s="316" t="s">
        <v>965</v>
      </c>
    </row>
    <row r="2023" spans="1:24">
      <c r="A2023" s="320" t="s">
        <v>678</v>
      </c>
      <c r="B2023" s="320" t="s">
        <v>679</v>
      </c>
      <c r="C2023" s="320" t="s">
        <v>579</v>
      </c>
      <c r="D2023" s="320" t="s">
        <v>491</v>
      </c>
      <c r="E2023" s="320">
        <v>0.61699999999999999</v>
      </c>
      <c r="F2023" s="320" t="s">
        <v>1247</v>
      </c>
      <c r="G2023" s="320" t="s">
        <v>1248</v>
      </c>
      <c r="H2023" s="320" t="s">
        <v>501</v>
      </c>
      <c r="I2023" s="321">
        <v>0.42859340000000001</v>
      </c>
      <c r="J2023" s="320">
        <v>2011</v>
      </c>
      <c r="K2023" s="320" t="s">
        <v>1249</v>
      </c>
      <c r="L2023" s="316">
        <f t="shared" si="57"/>
        <v>2022</v>
      </c>
      <c r="V2023" s="316" t="str">
        <f t="shared" si="56"/>
        <v xml:space="preserve"> </v>
      </c>
      <c r="X2023" s="316" t="s">
        <v>965</v>
      </c>
    </row>
    <row r="2024" spans="1:24">
      <c r="A2024" s="320" t="s">
        <v>680</v>
      </c>
      <c r="B2024" s="320" t="s">
        <v>679</v>
      </c>
      <c r="C2024" s="320" t="s">
        <v>579</v>
      </c>
      <c r="D2024" s="320" t="s">
        <v>484</v>
      </c>
      <c r="E2024" s="320">
        <v>0.61699999999999999</v>
      </c>
      <c r="F2024" s="320" t="s">
        <v>1247</v>
      </c>
      <c r="G2024" s="320" t="s">
        <v>1248</v>
      </c>
      <c r="H2024" s="320" t="s">
        <v>501</v>
      </c>
      <c r="I2024" s="321">
        <v>0.42859340000000001</v>
      </c>
      <c r="J2024" s="320">
        <v>2011</v>
      </c>
      <c r="K2024" s="320" t="s">
        <v>1249</v>
      </c>
      <c r="L2024" s="316">
        <f t="shared" si="57"/>
        <v>2023</v>
      </c>
      <c r="V2024" s="316" t="str">
        <f t="shared" si="56"/>
        <v xml:space="preserve"> </v>
      </c>
      <c r="X2024" s="316" t="s">
        <v>965</v>
      </c>
    </row>
    <row r="2025" spans="1:24">
      <c r="A2025" s="320" t="s">
        <v>681</v>
      </c>
      <c r="B2025" s="320" t="s">
        <v>679</v>
      </c>
      <c r="C2025" s="320" t="s">
        <v>579</v>
      </c>
      <c r="D2025" s="320" t="s">
        <v>491</v>
      </c>
      <c r="E2025" s="320">
        <v>0.61699999999999999</v>
      </c>
      <c r="F2025" s="320" t="s">
        <v>1247</v>
      </c>
      <c r="G2025" s="320" t="s">
        <v>1248</v>
      </c>
      <c r="H2025" s="320" t="s">
        <v>501</v>
      </c>
      <c r="I2025" s="321">
        <v>0.42859340000000001</v>
      </c>
      <c r="J2025" s="320">
        <v>2011</v>
      </c>
      <c r="K2025" s="320" t="s">
        <v>1249</v>
      </c>
      <c r="L2025" s="316">
        <f t="shared" si="57"/>
        <v>2024</v>
      </c>
      <c r="V2025" s="316" t="str">
        <f t="shared" si="56"/>
        <v xml:space="preserve"> </v>
      </c>
      <c r="X2025" s="316" t="s">
        <v>965</v>
      </c>
    </row>
    <row r="2026" spans="1:24">
      <c r="A2026" s="320" t="s">
        <v>565</v>
      </c>
      <c r="B2026" s="320" t="s">
        <v>566</v>
      </c>
      <c r="C2026" s="320" t="s">
        <v>542</v>
      </c>
      <c r="D2026" s="320" t="s">
        <v>491</v>
      </c>
      <c r="E2026" s="320">
        <v>0.47099999999999997</v>
      </c>
      <c r="F2026" s="320" t="s">
        <v>1247</v>
      </c>
      <c r="G2026" s="320" t="s">
        <v>1248</v>
      </c>
      <c r="H2026" s="320" t="s">
        <v>501</v>
      </c>
      <c r="I2026" s="321">
        <v>0.43258469999999999</v>
      </c>
      <c r="J2026" s="320">
        <v>2011</v>
      </c>
      <c r="K2026" s="320" t="s">
        <v>1249</v>
      </c>
      <c r="L2026" s="316">
        <f t="shared" si="57"/>
        <v>2025</v>
      </c>
      <c r="V2026" s="316" t="str">
        <f t="shared" si="56"/>
        <v xml:space="preserve"> </v>
      </c>
      <c r="X2026" s="316" t="s">
        <v>965</v>
      </c>
    </row>
    <row r="2027" spans="1:24">
      <c r="A2027" s="320" t="s">
        <v>567</v>
      </c>
      <c r="B2027" s="320" t="s">
        <v>566</v>
      </c>
      <c r="C2027" s="320" t="s">
        <v>542</v>
      </c>
      <c r="D2027" s="320" t="s">
        <v>491</v>
      </c>
      <c r="E2027" s="320">
        <v>0.47099999999999997</v>
      </c>
      <c r="F2027" s="320" t="s">
        <v>1247</v>
      </c>
      <c r="G2027" s="320" t="s">
        <v>1248</v>
      </c>
      <c r="H2027" s="320" t="s">
        <v>501</v>
      </c>
      <c r="I2027" s="321">
        <v>0.43258469999999999</v>
      </c>
      <c r="J2027" s="320">
        <v>2011</v>
      </c>
      <c r="K2027" s="320" t="s">
        <v>1249</v>
      </c>
      <c r="L2027" s="316">
        <f t="shared" si="57"/>
        <v>2026</v>
      </c>
      <c r="V2027" s="316" t="str">
        <f t="shared" si="56"/>
        <v xml:space="preserve"> </v>
      </c>
      <c r="X2027" s="316" t="s">
        <v>965</v>
      </c>
    </row>
    <row r="2028" spans="1:24">
      <c r="A2028" s="320" t="s">
        <v>568</v>
      </c>
      <c r="B2028" s="320" t="s">
        <v>566</v>
      </c>
      <c r="C2028" s="320" t="s">
        <v>542</v>
      </c>
      <c r="D2028" s="320" t="s">
        <v>521</v>
      </c>
      <c r="E2028" s="320">
        <v>0.47099999999999997</v>
      </c>
      <c r="F2028" s="320" t="s">
        <v>1247</v>
      </c>
      <c r="G2028" s="320" t="s">
        <v>1248</v>
      </c>
      <c r="H2028" s="320" t="s">
        <v>501</v>
      </c>
      <c r="I2028" s="321">
        <v>0.43258469999999999</v>
      </c>
      <c r="J2028" s="320">
        <v>2011</v>
      </c>
      <c r="K2028" s="320" t="s">
        <v>1249</v>
      </c>
      <c r="L2028" s="316">
        <f t="shared" si="57"/>
        <v>2027</v>
      </c>
      <c r="V2028" s="316" t="str">
        <f t="shared" si="56"/>
        <v xml:space="preserve"> </v>
      </c>
      <c r="X2028" s="316" t="s">
        <v>965</v>
      </c>
    </row>
    <row r="2029" spans="1:24">
      <c r="A2029" s="320" t="s">
        <v>569</v>
      </c>
      <c r="B2029" s="320" t="s">
        <v>566</v>
      </c>
      <c r="C2029" s="320" t="s">
        <v>542</v>
      </c>
      <c r="D2029" s="320" t="s">
        <v>491</v>
      </c>
      <c r="E2029" s="320">
        <v>0.47099999999999997</v>
      </c>
      <c r="F2029" s="320" t="s">
        <v>1247</v>
      </c>
      <c r="G2029" s="320" t="s">
        <v>1248</v>
      </c>
      <c r="H2029" s="320" t="s">
        <v>501</v>
      </c>
      <c r="I2029" s="321">
        <v>0.43258469999999999</v>
      </c>
      <c r="J2029" s="320">
        <v>2011</v>
      </c>
      <c r="K2029" s="320" t="s">
        <v>1249</v>
      </c>
      <c r="L2029" s="316">
        <f t="shared" si="57"/>
        <v>2028</v>
      </c>
      <c r="V2029" s="316" t="str">
        <f t="shared" si="56"/>
        <v xml:space="preserve"> </v>
      </c>
      <c r="X2029" s="316" t="s">
        <v>965</v>
      </c>
    </row>
    <row r="2030" spans="1:24">
      <c r="A2030" s="320" t="s">
        <v>912</v>
      </c>
      <c r="B2030" s="320" t="s">
        <v>913</v>
      </c>
      <c r="C2030" s="320" t="s">
        <v>525</v>
      </c>
      <c r="D2030" s="320" t="s">
        <v>518</v>
      </c>
      <c r="E2030" s="320">
        <v>0.78800000000000003</v>
      </c>
      <c r="F2030" s="320" t="s">
        <v>1247</v>
      </c>
      <c r="G2030" s="320" t="s">
        <v>1248</v>
      </c>
      <c r="H2030" s="320" t="s">
        <v>501</v>
      </c>
      <c r="I2030" s="321">
        <v>0.43735079999999998</v>
      </c>
      <c r="J2030" s="320">
        <v>2011</v>
      </c>
      <c r="K2030" s="320" t="s">
        <v>1249</v>
      </c>
      <c r="L2030" s="316">
        <f t="shared" si="57"/>
        <v>2029</v>
      </c>
      <c r="V2030" s="316" t="str">
        <f t="shared" si="56"/>
        <v xml:space="preserve"> </v>
      </c>
      <c r="X2030" s="316" t="s">
        <v>965</v>
      </c>
    </row>
    <row r="2031" spans="1:24">
      <c r="A2031" s="320" t="s">
        <v>846</v>
      </c>
      <c r="B2031" s="320" t="s">
        <v>847</v>
      </c>
      <c r="C2031" s="320" t="s">
        <v>589</v>
      </c>
      <c r="D2031" s="320" t="s">
        <v>514</v>
      </c>
      <c r="E2031" s="320">
        <v>0.875</v>
      </c>
      <c r="F2031" s="320" t="s">
        <v>1247</v>
      </c>
      <c r="G2031" s="320" t="s">
        <v>1248</v>
      </c>
      <c r="H2031" s="320" t="s">
        <v>501</v>
      </c>
      <c r="I2031" s="321">
        <v>0.4406659</v>
      </c>
      <c r="J2031" s="320">
        <v>2011</v>
      </c>
      <c r="K2031" s="320" t="s">
        <v>1249</v>
      </c>
      <c r="L2031" s="316">
        <f t="shared" si="57"/>
        <v>2030</v>
      </c>
      <c r="V2031" s="316" t="str">
        <f t="shared" si="56"/>
        <v xml:space="preserve"> </v>
      </c>
      <c r="X2031" s="316" t="s">
        <v>965</v>
      </c>
    </row>
    <row r="2032" spans="1:24">
      <c r="A2032" s="320" t="s">
        <v>848</v>
      </c>
      <c r="B2032" s="320" t="s">
        <v>847</v>
      </c>
      <c r="C2032" s="320" t="s">
        <v>589</v>
      </c>
      <c r="D2032" s="320" t="s">
        <v>514</v>
      </c>
      <c r="E2032" s="320">
        <v>0.875</v>
      </c>
      <c r="F2032" s="320" t="s">
        <v>1247</v>
      </c>
      <c r="G2032" s="320" t="s">
        <v>1248</v>
      </c>
      <c r="H2032" s="320" t="s">
        <v>501</v>
      </c>
      <c r="I2032" s="321">
        <v>0.4406659</v>
      </c>
      <c r="J2032" s="320">
        <v>2011</v>
      </c>
      <c r="K2032" s="320" t="s">
        <v>1249</v>
      </c>
      <c r="L2032" s="316">
        <f t="shared" si="57"/>
        <v>2031</v>
      </c>
      <c r="V2032" s="316" t="str">
        <f t="shared" si="56"/>
        <v xml:space="preserve"> </v>
      </c>
      <c r="X2032" s="316" t="s">
        <v>965</v>
      </c>
    </row>
    <row r="2033" spans="1:24">
      <c r="A2033" s="320" t="s">
        <v>849</v>
      </c>
      <c r="B2033" s="320" t="s">
        <v>847</v>
      </c>
      <c r="C2033" s="320" t="s">
        <v>589</v>
      </c>
      <c r="D2033" s="320" t="s">
        <v>514</v>
      </c>
      <c r="E2033" s="320">
        <v>0.875</v>
      </c>
      <c r="F2033" s="320" t="s">
        <v>1247</v>
      </c>
      <c r="G2033" s="320" t="s">
        <v>1248</v>
      </c>
      <c r="H2033" s="320" t="s">
        <v>501</v>
      </c>
      <c r="I2033" s="321">
        <v>0.4406659</v>
      </c>
      <c r="J2033" s="320">
        <v>2011</v>
      </c>
      <c r="K2033" s="320" t="s">
        <v>1249</v>
      </c>
      <c r="L2033" s="316">
        <f t="shared" si="57"/>
        <v>2032</v>
      </c>
      <c r="V2033" s="316" t="str">
        <f t="shared" si="56"/>
        <v xml:space="preserve"> </v>
      </c>
      <c r="X2033" s="316" t="s">
        <v>965</v>
      </c>
    </row>
    <row r="2034" spans="1:24">
      <c r="A2034" s="320" t="s">
        <v>850</v>
      </c>
      <c r="B2034" s="320" t="s">
        <v>847</v>
      </c>
      <c r="C2034" s="320" t="s">
        <v>589</v>
      </c>
      <c r="D2034" s="320" t="s">
        <v>514</v>
      </c>
      <c r="E2034" s="320">
        <v>0.875</v>
      </c>
      <c r="F2034" s="320" t="s">
        <v>1247</v>
      </c>
      <c r="G2034" s="320" t="s">
        <v>1248</v>
      </c>
      <c r="H2034" s="320" t="s">
        <v>501</v>
      </c>
      <c r="I2034" s="321">
        <v>0.4406659</v>
      </c>
      <c r="J2034" s="320">
        <v>2011</v>
      </c>
      <c r="K2034" s="320" t="s">
        <v>1249</v>
      </c>
      <c r="L2034" s="316">
        <f t="shared" si="57"/>
        <v>2033</v>
      </c>
      <c r="V2034" s="316" t="str">
        <f t="shared" si="56"/>
        <v xml:space="preserve"> </v>
      </c>
      <c r="X2034" s="316" t="s">
        <v>965</v>
      </c>
    </row>
    <row r="2035" spans="1:24">
      <c r="A2035" s="320" t="s">
        <v>751</v>
      </c>
      <c r="B2035" s="320" t="s">
        <v>752</v>
      </c>
      <c r="C2035" s="320" t="s">
        <v>483</v>
      </c>
      <c r="D2035" s="320" t="s">
        <v>491</v>
      </c>
      <c r="E2035" s="320">
        <v>0.81899999999999995</v>
      </c>
      <c r="F2035" s="320" t="s">
        <v>1247</v>
      </c>
      <c r="G2035" s="320" t="s">
        <v>1248</v>
      </c>
      <c r="H2035" s="320" t="s">
        <v>501</v>
      </c>
      <c r="I2035" s="321">
        <v>0.44141039999999998</v>
      </c>
      <c r="J2035" s="320">
        <v>2011</v>
      </c>
      <c r="K2035" s="320" t="s">
        <v>1249</v>
      </c>
      <c r="L2035" s="316">
        <f t="shared" si="57"/>
        <v>2034</v>
      </c>
      <c r="V2035" s="316" t="str">
        <f t="shared" si="56"/>
        <v xml:space="preserve"> </v>
      </c>
      <c r="X2035" s="316" t="s">
        <v>965</v>
      </c>
    </row>
    <row r="2036" spans="1:24">
      <c r="A2036" s="320" t="s">
        <v>753</v>
      </c>
      <c r="B2036" s="320" t="s">
        <v>752</v>
      </c>
      <c r="C2036" s="320" t="s">
        <v>483</v>
      </c>
      <c r="D2036" s="320" t="s">
        <v>694</v>
      </c>
      <c r="E2036" s="320">
        <v>0.81899999999999995</v>
      </c>
      <c r="F2036" s="320" t="s">
        <v>1247</v>
      </c>
      <c r="G2036" s="320" t="s">
        <v>1248</v>
      </c>
      <c r="H2036" s="320" t="s">
        <v>501</v>
      </c>
      <c r="I2036" s="321">
        <v>0.44141039999999998</v>
      </c>
      <c r="J2036" s="320">
        <v>2011</v>
      </c>
      <c r="K2036" s="320" t="s">
        <v>1249</v>
      </c>
      <c r="L2036" s="316">
        <f t="shared" si="57"/>
        <v>2035</v>
      </c>
      <c r="V2036" s="316" t="str">
        <f t="shared" si="56"/>
        <v xml:space="preserve"> </v>
      </c>
      <c r="X2036" s="316" t="s">
        <v>965</v>
      </c>
    </row>
    <row r="2037" spans="1:24">
      <c r="A2037" s="320" t="s">
        <v>754</v>
      </c>
      <c r="B2037" s="320" t="s">
        <v>752</v>
      </c>
      <c r="C2037" s="320" t="s">
        <v>483</v>
      </c>
      <c r="D2037" s="320" t="s">
        <v>694</v>
      </c>
      <c r="E2037" s="320">
        <v>0.81899999999999995</v>
      </c>
      <c r="F2037" s="320" t="s">
        <v>1247</v>
      </c>
      <c r="G2037" s="320" t="s">
        <v>1248</v>
      </c>
      <c r="H2037" s="320" t="s">
        <v>501</v>
      </c>
      <c r="I2037" s="321">
        <v>0.44141039999999998</v>
      </c>
      <c r="J2037" s="320">
        <v>2011</v>
      </c>
      <c r="K2037" s="320" t="s">
        <v>1249</v>
      </c>
      <c r="L2037" s="316">
        <f t="shared" si="57"/>
        <v>2036</v>
      </c>
      <c r="V2037" s="316" t="str">
        <f t="shared" si="56"/>
        <v xml:space="preserve"> </v>
      </c>
      <c r="X2037" s="316" t="s">
        <v>965</v>
      </c>
    </row>
    <row r="2038" spans="1:24">
      <c r="A2038" s="320" t="s">
        <v>893</v>
      </c>
      <c r="B2038" s="320" t="s">
        <v>894</v>
      </c>
      <c r="C2038" s="320" t="s">
        <v>483</v>
      </c>
      <c r="D2038" s="320" t="s">
        <v>521</v>
      </c>
      <c r="E2038" s="320">
        <v>0.77500000000000002</v>
      </c>
      <c r="F2038" s="320" t="s">
        <v>1247</v>
      </c>
      <c r="G2038" s="320" t="s">
        <v>1248</v>
      </c>
      <c r="H2038" s="320" t="s">
        <v>501</v>
      </c>
      <c r="I2038" s="321">
        <v>0.45005139999999999</v>
      </c>
      <c r="J2038" s="320">
        <v>2011</v>
      </c>
      <c r="K2038" s="320" t="s">
        <v>1249</v>
      </c>
      <c r="L2038" s="316">
        <f t="shared" si="57"/>
        <v>2037</v>
      </c>
      <c r="V2038" s="316" t="str">
        <f t="shared" si="56"/>
        <v xml:space="preserve"> </v>
      </c>
      <c r="X2038" s="316" t="s">
        <v>965</v>
      </c>
    </row>
    <row r="2039" spans="1:24">
      <c r="A2039" s="320" t="s">
        <v>895</v>
      </c>
      <c r="B2039" s="320" t="s">
        <v>894</v>
      </c>
      <c r="C2039" s="320" t="s">
        <v>483</v>
      </c>
      <c r="D2039" s="320" t="s">
        <v>521</v>
      </c>
      <c r="E2039" s="320">
        <v>0.77500000000000002</v>
      </c>
      <c r="F2039" s="320" t="s">
        <v>1247</v>
      </c>
      <c r="G2039" s="320" t="s">
        <v>1248</v>
      </c>
      <c r="H2039" s="320" t="s">
        <v>501</v>
      </c>
      <c r="I2039" s="321">
        <v>0.45005139999999999</v>
      </c>
      <c r="J2039" s="320">
        <v>2011</v>
      </c>
      <c r="K2039" s="320" t="s">
        <v>1249</v>
      </c>
      <c r="L2039" s="316">
        <f t="shared" si="57"/>
        <v>2038</v>
      </c>
      <c r="V2039" s="316" t="str">
        <f t="shared" si="56"/>
        <v xml:space="preserve"> </v>
      </c>
      <c r="X2039" s="316" t="s">
        <v>965</v>
      </c>
    </row>
    <row r="2040" spans="1:24">
      <c r="A2040" s="320" t="s">
        <v>896</v>
      </c>
      <c r="B2040" s="320" t="s">
        <v>894</v>
      </c>
      <c r="C2040" s="320" t="s">
        <v>483</v>
      </c>
      <c r="D2040" s="320" t="s">
        <v>491</v>
      </c>
      <c r="E2040" s="320">
        <v>0.77500000000000002</v>
      </c>
      <c r="F2040" s="320" t="s">
        <v>1247</v>
      </c>
      <c r="G2040" s="320" t="s">
        <v>1248</v>
      </c>
      <c r="H2040" s="320" t="s">
        <v>501</v>
      </c>
      <c r="I2040" s="321">
        <v>0.45005139999999999</v>
      </c>
      <c r="J2040" s="320">
        <v>2011</v>
      </c>
      <c r="K2040" s="320" t="s">
        <v>1249</v>
      </c>
      <c r="L2040" s="316">
        <f t="shared" si="57"/>
        <v>2039</v>
      </c>
      <c r="V2040" s="316" t="str">
        <f t="shared" si="56"/>
        <v xml:space="preserve"> </v>
      </c>
      <c r="X2040" s="316" t="s">
        <v>965</v>
      </c>
    </row>
    <row r="2041" spans="1:24">
      <c r="A2041" s="320" t="s">
        <v>897</v>
      </c>
      <c r="B2041" s="320" t="s">
        <v>894</v>
      </c>
      <c r="C2041" s="320" t="s">
        <v>483</v>
      </c>
      <c r="D2041" s="320" t="s">
        <v>521</v>
      </c>
      <c r="E2041" s="320">
        <v>0.77500000000000002</v>
      </c>
      <c r="F2041" s="320" t="s">
        <v>1247</v>
      </c>
      <c r="G2041" s="320" t="s">
        <v>1248</v>
      </c>
      <c r="H2041" s="320" t="s">
        <v>501</v>
      </c>
      <c r="I2041" s="321">
        <v>0.45005139999999999</v>
      </c>
      <c r="J2041" s="320">
        <v>2011</v>
      </c>
      <c r="K2041" s="320" t="s">
        <v>1249</v>
      </c>
      <c r="L2041" s="316">
        <f t="shared" si="57"/>
        <v>2040</v>
      </c>
      <c r="V2041" s="316" t="str">
        <f t="shared" si="56"/>
        <v xml:space="preserve"> </v>
      </c>
      <c r="X2041" s="316" t="s">
        <v>965</v>
      </c>
    </row>
    <row r="2042" spans="1:24">
      <c r="A2042" s="320" t="s">
        <v>898</v>
      </c>
      <c r="B2042" s="320" t="s">
        <v>894</v>
      </c>
      <c r="C2042" s="320" t="s">
        <v>483</v>
      </c>
      <c r="D2042" s="320" t="s">
        <v>484</v>
      </c>
      <c r="E2042" s="320">
        <v>0.77500000000000002</v>
      </c>
      <c r="F2042" s="320" t="s">
        <v>1247</v>
      </c>
      <c r="G2042" s="320" t="s">
        <v>1248</v>
      </c>
      <c r="H2042" s="320" t="s">
        <v>501</v>
      </c>
      <c r="I2042" s="321">
        <v>0.45005139999999999</v>
      </c>
      <c r="J2042" s="320">
        <v>2011</v>
      </c>
      <c r="K2042" s="320" t="s">
        <v>1249</v>
      </c>
      <c r="L2042" s="316">
        <f t="shared" si="57"/>
        <v>2041</v>
      </c>
      <c r="V2042" s="316" t="str">
        <f t="shared" si="56"/>
        <v xml:space="preserve"> </v>
      </c>
      <c r="X2042" s="316" t="s">
        <v>965</v>
      </c>
    </row>
    <row r="2043" spans="1:24">
      <c r="A2043" s="320" t="s">
        <v>899</v>
      </c>
      <c r="B2043" s="320" t="s">
        <v>894</v>
      </c>
      <c r="C2043" s="320" t="s">
        <v>483</v>
      </c>
      <c r="D2043" s="320" t="s">
        <v>514</v>
      </c>
      <c r="E2043" s="320">
        <v>0.77500000000000002</v>
      </c>
      <c r="F2043" s="320" t="s">
        <v>1247</v>
      </c>
      <c r="G2043" s="320" t="s">
        <v>1248</v>
      </c>
      <c r="H2043" s="320" t="s">
        <v>501</v>
      </c>
      <c r="I2043" s="321">
        <v>0.45005139999999999</v>
      </c>
      <c r="J2043" s="320">
        <v>2011</v>
      </c>
      <c r="K2043" s="320" t="s">
        <v>1249</v>
      </c>
      <c r="L2043" s="316">
        <f t="shared" si="57"/>
        <v>2042</v>
      </c>
      <c r="V2043" s="316" t="str">
        <f t="shared" ref="V2043:V2106" si="58">IF(H2043=$V$1,I2043," ")</f>
        <v xml:space="preserve"> </v>
      </c>
      <c r="X2043" s="316" t="s">
        <v>965</v>
      </c>
    </row>
    <row r="2044" spans="1:24">
      <c r="A2044" s="320" t="s">
        <v>900</v>
      </c>
      <c r="B2044" s="320" t="s">
        <v>894</v>
      </c>
      <c r="C2044" s="320" t="s">
        <v>483</v>
      </c>
      <c r="D2044" s="320" t="s">
        <v>514</v>
      </c>
      <c r="E2044" s="320">
        <v>0.77500000000000002</v>
      </c>
      <c r="F2044" s="320" t="s">
        <v>1247</v>
      </c>
      <c r="G2044" s="320" t="s">
        <v>1248</v>
      </c>
      <c r="H2044" s="320" t="s">
        <v>501</v>
      </c>
      <c r="I2044" s="321">
        <v>0.45005139999999999</v>
      </c>
      <c r="J2044" s="320">
        <v>2011</v>
      </c>
      <c r="K2044" s="320" t="s">
        <v>1249</v>
      </c>
      <c r="L2044" s="316">
        <f t="shared" si="57"/>
        <v>2043</v>
      </c>
      <c r="V2044" s="316" t="str">
        <f t="shared" si="58"/>
        <v xml:space="preserve"> </v>
      </c>
      <c r="X2044" s="316" t="s">
        <v>965</v>
      </c>
    </row>
    <row r="2045" spans="1:24">
      <c r="A2045" s="320" t="s">
        <v>901</v>
      </c>
      <c r="B2045" s="320" t="s">
        <v>894</v>
      </c>
      <c r="C2045" s="320" t="s">
        <v>483</v>
      </c>
      <c r="D2045" s="320" t="s">
        <v>514</v>
      </c>
      <c r="E2045" s="320">
        <v>0.77500000000000002</v>
      </c>
      <c r="F2045" s="320" t="s">
        <v>1247</v>
      </c>
      <c r="G2045" s="320" t="s">
        <v>1248</v>
      </c>
      <c r="H2045" s="320" t="s">
        <v>501</v>
      </c>
      <c r="I2045" s="321">
        <v>0.45005139999999999</v>
      </c>
      <c r="J2045" s="320">
        <v>2011</v>
      </c>
      <c r="K2045" s="320" t="s">
        <v>1249</v>
      </c>
      <c r="L2045" s="316">
        <f t="shared" si="57"/>
        <v>2044</v>
      </c>
      <c r="V2045" s="316" t="str">
        <f t="shared" si="58"/>
        <v xml:space="preserve"> </v>
      </c>
      <c r="X2045" s="316" t="s">
        <v>965</v>
      </c>
    </row>
    <row r="2046" spans="1:24">
      <c r="A2046" s="320" t="s">
        <v>902</v>
      </c>
      <c r="B2046" s="320" t="s">
        <v>894</v>
      </c>
      <c r="C2046" s="320" t="s">
        <v>483</v>
      </c>
      <c r="D2046" s="320" t="s">
        <v>514</v>
      </c>
      <c r="E2046" s="320">
        <v>0.77500000000000002</v>
      </c>
      <c r="F2046" s="320" t="s">
        <v>1247</v>
      </c>
      <c r="G2046" s="320" t="s">
        <v>1248</v>
      </c>
      <c r="H2046" s="320" t="s">
        <v>501</v>
      </c>
      <c r="I2046" s="321">
        <v>0.45005139999999999</v>
      </c>
      <c r="J2046" s="320">
        <v>2011</v>
      </c>
      <c r="K2046" s="320" t="s">
        <v>1249</v>
      </c>
      <c r="L2046" s="316">
        <f t="shared" si="57"/>
        <v>2045</v>
      </c>
      <c r="V2046" s="316" t="str">
        <f t="shared" si="58"/>
        <v xml:space="preserve"> </v>
      </c>
      <c r="X2046" s="316" t="s">
        <v>965</v>
      </c>
    </row>
    <row r="2047" spans="1:24">
      <c r="A2047" s="320" t="s">
        <v>903</v>
      </c>
      <c r="B2047" s="320" t="s">
        <v>894</v>
      </c>
      <c r="C2047" s="320" t="s">
        <v>483</v>
      </c>
      <c r="D2047" s="320" t="s">
        <v>514</v>
      </c>
      <c r="E2047" s="320">
        <v>0.77500000000000002</v>
      </c>
      <c r="F2047" s="320" t="s">
        <v>1247</v>
      </c>
      <c r="G2047" s="320" t="s">
        <v>1248</v>
      </c>
      <c r="H2047" s="320" t="s">
        <v>501</v>
      </c>
      <c r="I2047" s="321">
        <v>0.45005139999999999</v>
      </c>
      <c r="J2047" s="320">
        <v>2011</v>
      </c>
      <c r="K2047" s="320" t="s">
        <v>1249</v>
      </c>
      <c r="L2047" s="316">
        <f t="shared" si="57"/>
        <v>2046</v>
      </c>
      <c r="V2047" s="316" t="str">
        <f t="shared" si="58"/>
        <v xml:space="preserve"> </v>
      </c>
      <c r="X2047" s="316" t="s">
        <v>965</v>
      </c>
    </row>
    <row r="2048" spans="1:24">
      <c r="A2048" s="320" t="s">
        <v>904</v>
      </c>
      <c r="B2048" s="320" t="s">
        <v>894</v>
      </c>
      <c r="C2048" s="320" t="s">
        <v>483</v>
      </c>
      <c r="D2048" s="320" t="s">
        <v>514</v>
      </c>
      <c r="E2048" s="320">
        <v>0.77500000000000002</v>
      </c>
      <c r="F2048" s="320" t="s">
        <v>1247</v>
      </c>
      <c r="G2048" s="320" t="s">
        <v>1248</v>
      </c>
      <c r="H2048" s="320" t="s">
        <v>501</v>
      </c>
      <c r="I2048" s="321">
        <v>0.45005139999999999</v>
      </c>
      <c r="J2048" s="320">
        <v>2011</v>
      </c>
      <c r="K2048" s="320" t="s">
        <v>1249</v>
      </c>
      <c r="L2048" s="316">
        <f t="shared" si="57"/>
        <v>2047</v>
      </c>
      <c r="V2048" s="316" t="str">
        <f t="shared" si="58"/>
        <v xml:space="preserve"> </v>
      </c>
      <c r="X2048" s="316" t="s">
        <v>965</v>
      </c>
    </row>
    <row r="2049" spans="1:24">
      <c r="A2049" s="320" t="s">
        <v>905</v>
      </c>
      <c r="B2049" s="320" t="s">
        <v>894</v>
      </c>
      <c r="C2049" s="320" t="s">
        <v>483</v>
      </c>
      <c r="D2049" s="320" t="s">
        <v>484</v>
      </c>
      <c r="E2049" s="320">
        <v>0.77500000000000002</v>
      </c>
      <c r="F2049" s="320" t="s">
        <v>1247</v>
      </c>
      <c r="G2049" s="320" t="s">
        <v>1248</v>
      </c>
      <c r="H2049" s="320" t="s">
        <v>501</v>
      </c>
      <c r="I2049" s="321">
        <v>0.45005139999999999</v>
      </c>
      <c r="J2049" s="320">
        <v>2011</v>
      </c>
      <c r="K2049" s="320" t="s">
        <v>1249</v>
      </c>
      <c r="L2049" s="316">
        <f t="shared" si="57"/>
        <v>2048</v>
      </c>
      <c r="V2049" s="316" t="str">
        <f t="shared" si="58"/>
        <v xml:space="preserve"> </v>
      </c>
      <c r="X2049" s="316" t="s">
        <v>965</v>
      </c>
    </row>
    <row r="2050" spans="1:24">
      <c r="A2050" s="320" t="s">
        <v>906</v>
      </c>
      <c r="B2050" s="320" t="s">
        <v>894</v>
      </c>
      <c r="C2050" s="320" t="s">
        <v>483</v>
      </c>
      <c r="D2050" s="320" t="s">
        <v>484</v>
      </c>
      <c r="E2050" s="320">
        <v>0.77500000000000002</v>
      </c>
      <c r="F2050" s="320" t="s">
        <v>1247</v>
      </c>
      <c r="G2050" s="320" t="s">
        <v>1248</v>
      </c>
      <c r="H2050" s="320" t="s">
        <v>501</v>
      </c>
      <c r="I2050" s="321">
        <v>0.45005139999999999</v>
      </c>
      <c r="J2050" s="320">
        <v>2011</v>
      </c>
      <c r="K2050" s="320" t="s">
        <v>1249</v>
      </c>
      <c r="L2050" s="316">
        <f t="shared" si="57"/>
        <v>2049</v>
      </c>
      <c r="V2050" s="316" t="str">
        <f t="shared" si="58"/>
        <v xml:space="preserve"> </v>
      </c>
      <c r="X2050" s="316" t="s">
        <v>965</v>
      </c>
    </row>
    <row r="2051" spans="1:24">
      <c r="A2051" s="320" t="s">
        <v>1026</v>
      </c>
      <c r="B2051" s="320" t="s">
        <v>1027</v>
      </c>
      <c r="C2051" s="320" t="s">
        <v>525</v>
      </c>
      <c r="D2051" s="320" t="s">
        <v>521</v>
      </c>
      <c r="E2051" s="320">
        <v>0.73399999999999999</v>
      </c>
      <c r="F2051" s="320" t="s">
        <v>1247</v>
      </c>
      <c r="G2051" s="320" t="s">
        <v>1248</v>
      </c>
      <c r="H2051" s="320" t="s">
        <v>501</v>
      </c>
      <c r="I2051" s="321">
        <v>0.45470169999999999</v>
      </c>
      <c r="J2051" s="320">
        <v>2011</v>
      </c>
      <c r="K2051" s="320" t="s">
        <v>1249</v>
      </c>
      <c r="L2051" s="316">
        <f t="shared" ref="L2051:L2114" si="59">1+L2050</f>
        <v>2050</v>
      </c>
      <c r="V2051" s="316" t="str">
        <f t="shared" si="58"/>
        <v xml:space="preserve"> </v>
      </c>
      <c r="X2051" s="316" t="s">
        <v>965</v>
      </c>
    </row>
    <row r="2052" spans="1:24">
      <c r="A2052" s="320" t="s">
        <v>851</v>
      </c>
      <c r="B2052" s="320" t="s">
        <v>852</v>
      </c>
      <c r="C2052" s="320" t="s">
        <v>853</v>
      </c>
      <c r="D2052" s="320" t="s">
        <v>521</v>
      </c>
      <c r="E2052" s="320">
        <v>0.71199999999999997</v>
      </c>
      <c r="F2052" s="320" t="s">
        <v>1247</v>
      </c>
      <c r="G2052" s="320" t="s">
        <v>1248</v>
      </c>
      <c r="H2052" s="320" t="s">
        <v>501</v>
      </c>
      <c r="I2052" s="321">
        <v>0.45549729999999999</v>
      </c>
      <c r="J2052" s="320">
        <v>2011</v>
      </c>
      <c r="K2052" s="320" t="s">
        <v>1249</v>
      </c>
      <c r="L2052" s="316">
        <f t="shared" si="59"/>
        <v>2051</v>
      </c>
      <c r="V2052" s="316" t="str">
        <f t="shared" si="58"/>
        <v xml:space="preserve"> </v>
      </c>
      <c r="X2052" s="316" t="s">
        <v>965</v>
      </c>
    </row>
    <row r="2053" spans="1:24">
      <c r="A2053" s="320" t="s">
        <v>1019</v>
      </c>
      <c r="B2053" s="320" t="s">
        <v>1020</v>
      </c>
      <c r="C2053" s="320" t="s">
        <v>853</v>
      </c>
      <c r="D2053" s="320" t="s">
        <v>496</v>
      </c>
      <c r="E2053" s="320">
        <v>0.66200000000000003</v>
      </c>
      <c r="F2053" s="320" t="s">
        <v>1247</v>
      </c>
      <c r="G2053" s="320" t="s">
        <v>1248</v>
      </c>
      <c r="H2053" s="320" t="s">
        <v>501</v>
      </c>
      <c r="I2053" s="321">
        <v>0.45735749999999997</v>
      </c>
      <c r="J2053" s="320">
        <v>2011</v>
      </c>
      <c r="K2053" s="320" t="s">
        <v>1249</v>
      </c>
      <c r="L2053" s="316">
        <f t="shared" si="59"/>
        <v>2052</v>
      </c>
      <c r="V2053" s="316" t="str">
        <f t="shared" si="58"/>
        <v xml:space="preserve"> </v>
      </c>
      <c r="X2053" s="316" t="s">
        <v>965</v>
      </c>
    </row>
    <row r="2054" spans="1:24">
      <c r="A2054" s="320" t="s">
        <v>1021</v>
      </c>
      <c r="B2054" s="320" t="s">
        <v>1020</v>
      </c>
      <c r="C2054" s="320" t="s">
        <v>853</v>
      </c>
      <c r="D2054" s="320" t="s">
        <v>496</v>
      </c>
      <c r="E2054" s="320">
        <v>0.66200000000000003</v>
      </c>
      <c r="F2054" s="320" t="s">
        <v>1247</v>
      </c>
      <c r="G2054" s="320" t="s">
        <v>1248</v>
      </c>
      <c r="H2054" s="320" t="s">
        <v>501</v>
      </c>
      <c r="I2054" s="321">
        <v>0.45735749999999997</v>
      </c>
      <c r="J2054" s="320">
        <v>2011</v>
      </c>
      <c r="K2054" s="320" t="s">
        <v>1249</v>
      </c>
      <c r="L2054" s="316">
        <f t="shared" si="59"/>
        <v>2053</v>
      </c>
      <c r="V2054" s="316" t="str">
        <f t="shared" si="58"/>
        <v xml:space="preserve"> </v>
      </c>
      <c r="X2054" s="316" t="s">
        <v>965</v>
      </c>
    </row>
    <row r="2055" spans="1:24">
      <c r="A2055" s="320" t="s">
        <v>1022</v>
      </c>
      <c r="B2055" s="320" t="s">
        <v>1020</v>
      </c>
      <c r="C2055" s="320" t="s">
        <v>853</v>
      </c>
      <c r="D2055" s="320" t="s">
        <v>496</v>
      </c>
      <c r="E2055" s="320">
        <v>0.66200000000000003</v>
      </c>
      <c r="F2055" s="320" t="s">
        <v>1247</v>
      </c>
      <c r="G2055" s="320" t="s">
        <v>1248</v>
      </c>
      <c r="H2055" s="320" t="s">
        <v>501</v>
      </c>
      <c r="I2055" s="321">
        <v>0.45735749999999997</v>
      </c>
      <c r="J2055" s="320">
        <v>2011</v>
      </c>
      <c r="K2055" s="320" t="s">
        <v>1249</v>
      </c>
      <c r="L2055" s="316">
        <f t="shared" si="59"/>
        <v>2054</v>
      </c>
      <c r="V2055" s="316" t="str">
        <f t="shared" si="58"/>
        <v xml:space="preserve"> </v>
      </c>
      <c r="X2055" s="316" t="s">
        <v>965</v>
      </c>
    </row>
    <row r="2056" spans="1:24">
      <c r="A2056" s="320" t="s">
        <v>624</v>
      </c>
      <c r="B2056" s="320" t="s">
        <v>625</v>
      </c>
      <c r="C2056" s="320" t="s">
        <v>495</v>
      </c>
      <c r="D2056" s="320" t="s">
        <v>491</v>
      </c>
      <c r="E2056" s="320">
        <v>0.71499999999999997</v>
      </c>
      <c r="F2056" s="320" t="s">
        <v>1247</v>
      </c>
      <c r="G2056" s="320" t="s">
        <v>1248</v>
      </c>
      <c r="H2056" s="320" t="s">
        <v>501</v>
      </c>
      <c r="I2056" s="321">
        <v>0.46924359999999998</v>
      </c>
      <c r="J2056" s="320">
        <v>2011</v>
      </c>
      <c r="K2056" s="320" t="s">
        <v>1249</v>
      </c>
      <c r="L2056" s="316">
        <f t="shared" si="59"/>
        <v>2055</v>
      </c>
      <c r="V2056" s="316" t="str">
        <f t="shared" si="58"/>
        <v xml:space="preserve"> </v>
      </c>
      <c r="X2056" s="316" t="s">
        <v>965</v>
      </c>
    </row>
    <row r="2057" spans="1:24">
      <c r="A2057" s="320" t="s">
        <v>631</v>
      </c>
      <c r="B2057" s="320" t="s">
        <v>632</v>
      </c>
      <c r="C2057" s="320" t="s">
        <v>483</v>
      </c>
      <c r="D2057" s="320" t="s">
        <v>491</v>
      </c>
      <c r="E2057" s="320">
        <v>0.59899999999999998</v>
      </c>
      <c r="F2057" s="320" t="s">
        <v>1247</v>
      </c>
      <c r="G2057" s="320" t="s">
        <v>1248</v>
      </c>
      <c r="H2057" s="320" t="s">
        <v>501</v>
      </c>
      <c r="I2057" s="321">
        <v>0.4707268</v>
      </c>
      <c r="J2057" s="320">
        <v>2011</v>
      </c>
      <c r="K2057" s="320" t="s">
        <v>1249</v>
      </c>
      <c r="L2057" s="316">
        <f t="shared" si="59"/>
        <v>2056</v>
      </c>
      <c r="V2057" s="316" t="str">
        <f t="shared" si="58"/>
        <v xml:space="preserve"> </v>
      </c>
      <c r="X2057" s="316" t="s">
        <v>965</v>
      </c>
    </row>
    <row r="2058" spans="1:24">
      <c r="A2058" s="320" t="s">
        <v>886</v>
      </c>
      <c r="B2058" s="320" t="s">
        <v>887</v>
      </c>
      <c r="C2058" s="320" t="s">
        <v>525</v>
      </c>
      <c r="D2058" s="320" t="s">
        <v>694</v>
      </c>
      <c r="E2058" s="320">
        <v>0.72199999999999998</v>
      </c>
      <c r="F2058" s="320" t="s">
        <v>1247</v>
      </c>
      <c r="G2058" s="320" t="s">
        <v>1248</v>
      </c>
      <c r="H2058" s="320" t="s">
        <v>501</v>
      </c>
      <c r="I2058" s="321">
        <v>0.47150599999999998</v>
      </c>
      <c r="J2058" s="320">
        <v>2011</v>
      </c>
      <c r="K2058" s="320" t="s">
        <v>1249</v>
      </c>
      <c r="L2058" s="316">
        <f t="shared" si="59"/>
        <v>2057</v>
      </c>
      <c r="V2058" s="316" t="str">
        <f t="shared" si="58"/>
        <v xml:space="preserve"> </v>
      </c>
      <c r="X2058" s="316" t="s">
        <v>965</v>
      </c>
    </row>
    <row r="2059" spans="1:24">
      <c r="A2059" s="320" t="s">
        <v>888</v>
      </c>
      <c r="B2059" s="320" t="s">
        <v>887</v>
      </c>
      <c r="C2059" s="320" t="s">
        <v>525</v>
      </c>
      <c r="D2059" s="320" t="s">
        <v>694</v>
      </c>
      <c r="E2059" s="320">
        <v>0.72199999999999998</v>
      </c>
      <c r="F2059" s="320" t="s">
        <v>1247</v>
      </c>
      <c r="G2059" s="320" t="s">
        <v>1248</v>
      </c>
      <c r="H2059" s="320" t="s">
        <v>501</v>
      </c>
      <c r="I2059" s="321">
        <v>0.47150599999999998</v>
      </c>
      <c r="J2059" s="320">
        <v>2011</v>
      </c>
      <c r="K2059" s="320" t="s">
        <v>1249</v>
      </c>
      <c r="L2059" s="316">
        <f t="shared" si="59"/>
        <v>2058</v>
      </c>
      <c r="V2059" s="316" t="str">
        <f t="shared" si="58"/>
        <v xml:space="preserve"> </v>
      </c>
      <c r="X2059" s="316" t="s">
        <v>965</v>
      </c>
    </row>
    <row r="2060" spans="1:24">
      <c r="A2060" s="320" t="s">
        <v>889</v>
      </c>
      <c r="B2060" s="320" t="s">
        <v>887</v>
      </c>
      <c r="C2060" s="320" t="s">
        <v>525</v>
      </c>
      <c r="D2060" s="320" t="s">
        <v>694</v>
      </c>
      <c r="E2060" s="320">
        <v>0.72199999999999998</v>
      </c>
      <c r="F2060" s="320" t="s">
        <v>1247</v>
      </c>
      <c r="G2060" s="320" t="s">
        <v>1248</v>
      </c>
      <c r="H2060" s="320" t="s">
        <v>501</v>
      </c>
      <c r="I2060" s="321">
        <v>0.47150599999999998</v>
      </c>
      <c r="J2060" s="320">
        <v>2011</v>
      </c>
      <c r="K2060" s="320" t="s">
        <v>1249</v>
      </c>
      <c r="L2060" s="316">
        <f t="shared" si="59"/>
        <v>2059</v>
      </c>
      <c r="V2060" s="316" t="str">
        <f t="shared" si="58"/>
        <v xml:space="preserve"> </v>
      </c>
      <c r="X2060" s="316" t="s">
        <v>965</v>
      </c>
    </row>
    <row r="2061" spans="1:24">
      <c r="A2061" s="320" t="s">
        <v>890</v>
      </c>
      <c r="B2061" s="320" t="s">
        <v>887</v>
      </c>
      <c r="C2061" s="320" t="s">
        <v>525</v>
      </c>
      <c r="D2061" s="320" t="s">
        <v>694</v>
      </c>
      <c r="E2061" s="320">
        <v>0.72199999999999998</v>
      </c>
      <c r="F2061" s="320" t="s">
        <v>1247</v>
      </c>
      <c r="G2061" s="320" t="s">
        <v>1248</v>
      </c>
      <c r="H2061" s="320" t="s">
        <v>501</v>
      </c>
      <c r="I2061" s="321">
        <v>0.47150599999999998</v>
      </c>
      <c r="J2061" s="320">
        <v>2011</v>
      </c>
      <c r="K2061" s="320" t="s">
        <v>1249</v>
      </c>
      <c r="L2061" s="316">
        <f t="shared" si="59"/>
        <v>2060</v>
      </c>
      <c r="V2061" s="316" t="str">
        <f t="shared" si="58"/>
        <v xml:space="preserve"> </v>
      </c>
      <c r="X2061" s="316" t="s">
        <v>965</v>
      </c>
    </row>
    <row r="2062" spans="1:24">
      <c r="A2062" s="320" t="s">
        <v>766</v>
      </c>
      <c r="B2062" s="320" t="s">
        <v>767</v>
      </c>
      <c r="C2062" s="320" t="s">
        <v>589</v>
      </c>
      <c r="D2062" s="320" t="s">
        <v>514</v>
      </c>
      <c r="E2062" s="320">
        <v>0.92</v>
      </c>
      <c r="F2062" s="320" t="s">
        <v>1247</v>
      </c>
      <c r="G2062" s="320" t="s">
        <v>1248</v>
      </c>
      <c r="H2062" s="320" t="s">
        <v>501</v>
      </c>
      <c r="I2062" s="321">
        <v>0.47652840000000002</v>
      </c>
      <c r="J2062" s="320">
        <v>2011</v>
      </c>
      <c r="K2062" s="320" t="s">
        <v>1249</v>
      </c>
      <c r="L2062" s="316">
        <f t="shared" si="59"/>
        <v>2061</v>
      </c>
      <c r="V2062" s="316" t="str">
        <f t="shared" si="58"/>
        <v xml:space="preserve"> </v>
      </c>
      <c r="X2062" s="316" t="s">
        <v>965</v>
      </c>
    </row>
    <row r="2063" spans="1:24">
      <c r="A2063" s="320" t="s">
        <v>768</v>
      </c>
      <c r="B2063" s="320" t="s">
        <v>767</v>
      </c>
      <c r="C2063" s="320" t="s">
        <v>589</v>
      </c>
      <c r="D2063" s="320" t="s">
        <v>514</v>
      </c>
      <c r="E2063" s="320">
        <v>0.92</v>
      </c>
      <c r="F2063" s="320" t="s">
        <v>1247</v>
      </c>
      <c r="G2063" s="320" t="s">
        <v>1248</v>
      </c>
      <c r="H2063" s="320" t="s">
        <v>501</v>
      </c>
      <c r="I2063" s="321">
        <v>0.47652840000000002</v>
      </c>
      <c r="J2063" s="320">
        <v>2011</v>
      </c>
      <c r="K2063" s="320" t="s">
        <v>1249</v>
      </c>
      <c r="L2063" s="316">
        <f t="shared" si="59"/>
        <v>2062</v>
      </c>
      <c r="V2063" s="316" t="str">
        <f t="shared" si="58"/>
        <v xml:space="preserve"> </v>
      </c>
      <c r="X2063" s="316" t="s">
        <v>965</v>
      </c>
    </row>
    <row r="2064" spans="1:24">
      <c r="A2064" s="320" t="s">
        <v>769</v>
      </c>
      <c r="B2064" s="320" t="s">
        <v>767</v>
      </c>
      <c r="C2064" s="320" t="s">
        <v>589</v>
      </c>
      <c r="D2064" s="320" t="s">
        <v>514</v>
      </c>
      <c r="E2064" s="320">
        <v>0.92</v>
      </c>
      <c r="F2064" s="320" t="s">
        <v>1247</v>
      </c>
      <c r="G2064" s="320" t="s">
        <v>1248</v>
      </c>
      <c r="H2064" s="320" t="s">
        <v>501</v>
      </c>
      <c r="I2064" s="321">
        <v>0.47652840000000002</v>
      </c>
      <c r="J2064" s="320">
        <v>2011</v>
      </c>
      <c r="K2064" s="320" t="s">
        <v>1249</v>
      </c>
      <c r="L2064" s="316">
        <f t="shared" si="59"/>
        <v>2063</v>
      </c>
      <c r="V2064" s="316" t="str">
        <f t="shared" si="58"/>
        <v xml:space="preserve"> </v>
      </c>
      <c r="X2064" s="316" t="s">
        <v>965</v>
      </c>
    </row>
    <row r="2065" spans="1:24">
      <c r="A2065" s="320" t="s">
        <v>770</v>
      </c>
      <c r="B2065" s="320" t="s">
        <v>767</v>
      </c>
      <c r="C2065" s="320" t="s">
        <v>589</v>
      </c>
      <c r="D2065" s="320" t="s">
        <v>514</v>
      </c>
      <c r="E2065" s="320">
        <v>0.92</v>
      </c>
      <c r="F2065" s="320" t="s">
        <v>1247</v>
      </c>
      <c r="G2065" s="320" t="s">
        <v>1248</v>
      </c>
      <c r="H2065" s="320" t="s">
        <v>501</v>
      </c>
      <c r="I2065" s="321">
        <v>0.47652840000000002</v>
      </c>
      <c r="J2065" s="320">
        <v>2011</v>
      </c>
      <c r="K2065" s="320" t="s">
        <v>1249</v>
      </c>
      <c r="L2065" s="316">
        <f t="shared" si="59"/>
        <v>2064</v>
      </c>
      <c r="V2065" s="316" t="str">
        <f t="shared" si="58"/>
        <v xml:space="preserve"> </v>
      </c>
      <c r="X2065" s="316" t="s">
        <v>965</v>
      </c>
    </row>
    <row r="2066" spans="1:24">
      <c r="A2066" s="320" t="s">
        <v>771</v>
      </c>
      <c r="B2066" s="320" t="s">
        <v>767</v>
      </c>
      <c r="C2066" s="320" t="s">
        <v>589</v>
      </c>
      <c r="D2066" s="320" t="s">
        <v>514</v>
      </c>
      <c r="E2066" s="320">
        <v>0.92</v>
      </c>
      <c r="F2066" s="320" t="s">
        <v>1247</v>
      </c>
      <c r="G2066" s="320" t="s">
        <v>1248</v>
      </c>
      <c r="H2066" s="320" t="s">
        <v>501</v>
      </c>
      <c r="I2066" s="321">
        <v>0.47652840000000002</v>
      </c>
      <c r="J2066" s="320">
        <v>2011</v>
      </c>
      <c r="K2066" s="320" t="s">
        <v>1249</v>
      </c>
      <c r="L2066" s="316">
        <f t="shared" si="59"/>
        <v>2065</v>
      </c>
      <c r="V2066" s="316" t="str">
        <f t="shared" si="58"/>
        <v xml:space="preserve"> </v>
      </c>
      <c r="X2066" s="316" t="s">
        <v>965</v>
      </c>
    </row>
    <row r="2067" spans="1:24">
      <c r="A2067" s="320" t="s">
        <v>772</v>
      </c>
      <c r="B2067" s="320" t="s">
        <v>767</v>
      </c>
      <c r="C2067" s="320" t="s">
        <v>589</v>
      </c>
      <c r="D2067" s="320" t="s">
        <v>514</v>
      </c>
      <c r="E2067" s="320">
        <v>0.92</v>
      </c>
      <c r="F2067" s="320" t="s">
        <v>1247</v>
      </c>
      <c r="G2067" s="320" t="s">
        <v>1248</v>
      </c>
      <c r="H2067" s="320" t="s">
        <v>501</v>
      </c>
      <c r="I2067" s="321">
        <v>0.47652840000000002</v>
      </c>
      <c r="J2067" s="320">
        <v>2011</v>
      </c>
      <c r="K2067" s="320" t="s">
        <v>1249</v>
      </c>
      <c r="L2067" s="316">
        <f t="shared" si="59"/>
        <v>2066</v>
      </c>
      <c r="V2067" s="316" t="str">
        <f t="shared" si="58"/>
        <v xml:space="preserve"> </v>
      </c>
      <c r="X2067" s="316" t="s">
        <v>965</v>
      </c>
    </row>
    <row r="2068" spans="1:24">
      <c r="A2068" s="320" t="s">
        <v>649</v>
      </c>
      <c r="B2068" s="320" t="s">
        <v>650</v>
      </c>
      <c r="C2068" s="320" t="s">
        <v>579</v>
      </c>
      <c r="D2068" s="320" t="s">
        <v>491</v>
      </c>
      <c r="E2068" s="320">
        <v>0.65400000000000003</v>
      </c>
      <c r="F2068" s="320" t="s">
        <v>1247</v>
      </c>
      <c r="G2068" s="320" t="s">
        <v>1248</v>
      </c>
      <c r="H2068" s="320" t="s">
        <v>501</v>
      </c>
      <c r="I2068" s="321">
        <v>0.49152980000000002</v>
      </c>
      <c r="J2068" s="320">
        <v>2011</v>
      </c>
      <c r="K2068" s="320" t="s">
        <v>1249</v>
      </c>
      <c r="L2068" s="316">
        <f t="shared" si="59"/>
        <v>2067</v>
      </c>
      <c r="V2068" s="316" t="str">
        <f t="shared" si="58"/>
        <v xml:space="preserve"> </v>
      </c>
      <c r="X2068" s="316" t="s">
        <v>965</v>
      </c>
    </row>
    <row r="2069" spans="1:24">
      <c r="A2069" s="320" t="s">
        <v>651</v>
      </c>
      <c r="B2069" s="320" t="s">
        <v>650</v>
      </c>
      <c r="C2069" s="320" t="s">
        <v>579</v>
      </c>
      <c r="D2069" s="320" t="s">
        <v>491</v>
      </c>
      <c r="E2069" s="320">
        <v>0.65400000000000003</v>
      </c>
      <c r="F2069" s="320" t="s">
        <v>1247</v>
      </c>
      <c r="G2069" s="320" t="s">
        <v>1248</v>
      </c>
      <c r="H2069" s="320" t="s">
        <v>501</v>
      </c>
      <c r="I2069" s="321">
        <v>0.49152980000000002</v>
      </c>
      <c r="J2069" s="320">
        <v>2011</v>
      </c>
      <c r="K2069" s="320" t="s">
        <v>1249</v>
      </c>
      <c r="L2069" s="316">
        <f t="shared" si="59"/>
        <v>2068</v>
      </c>
      <c r="V2069" s="316" t="str">
        <f t="shared" si="58"/>
        <v xml:space="preserve"> </v>
      </c>
      <c r="X2069" s="316" t="s">
        <v>965</v>
      </c>
    </row>
    <row r="2070" spans="1:24">
      <c r="A2070" s="320" t="s">
        <v>652</v>
      </c>
      <c r="B2070" s="320" t="s">
        <v>650</v>
      </c>
      <c r="C2070" s="320" t="s">
        <v>579</v>
      </c>
      <c r="D2070" s="320" t="s">
        <v>491</v>
      </c>
      <c r="E2070" s="320">
        <v>0.65400000000000003</v>
      </c>
      <c r="F2070" s="320" t="s">
        <v>1247</v>
      </c>
      <c r="G2070" s="320" t="s">
        <v>1248</v>
      </c>
      <c r="H2070" s="320" t="s">
        <v>501</v>
      </c>
      <c r="I2070" s="321">
        <v>0.49152980000000002</v>
      </c>
      <c r="J2070" s="320">
        <v>2011</v>
      </c>
      <c r="K2070" s="320" t="s">
        <v>1249</v>
      </c>
      <c r="L2070" s="316">
        <f t="shared" si="59"/>
        <v>2069</v>
      </c>
      <c r="V2070" s="316" t="str">
        <f t="shared" si="58"/>
        <v xml:space="preserve"> </v>
      </c>
      <c r="X2070" s="316" t="s">
        <v>965</v>
      </c>
    </row>
    <row r="2071" spans="1:24">
      <c r="A2071" s="320" t="s">
        <v>922</v>
      </c>
      <c r="B2071" s="320" t="s">
        <v>923</v>
      </c>
      <c r="C2071" s="320" t="s">
        <v>504</v>
      </c>
      <c r="D2071" s="320" t="s">
        <v>484</v>
      </c>
      <c r="E2071" s="320">
        <v>0.91200000000000003</v>
      </c>
      <c r="F2071" s="320" t="s">
        <v>1247</v>
      </c>
      <c r="G2071" s="320" t="s">
        <v>1248</v>
      </c>
      <c r="H2071" s="320" t="s">
        <v>501</v>
      </c>
      <c r="I2071" s="321">
        <v>0.49731720000000001</v>
      </c>
      <c r="J2071" s="320">
        <v>2011</v>
      </c>
      <c r="K2071" s="320" t="s">
        <v>1249</v>
      </c>
      <c r="L2071" s="316">
        <f t="shared" si="59"/>
        <v>2070</v>
      </c>
      <c r="V2071" s="316" t="str">
        <f t="shared" si="58"/>
        <v xml:space="preserve"> </v>
      </c>
      <c r="X2071" s="316" t="s">
        <v>965</v>
      </c>
    </row>
    <row r="2072" spans="1:24">
      <c r="A2072" s="320" t="s">
        <v>924</v>
      </c>
      <c r="B2072" s="320" t="s">
        <v>923</v>
      </c>
      <c r="C2072" s="320" t="s">
        <v>504</v>
      </c>
      <c r="D2072" s="320" t="s">
        <v>484</v>
      </c>
      <c r="E2072" s="320">
        <v>0.91200000000000003</v>
      </c>
      <c r="F2072" s="320" t="s">
        <v>1247</v>
      </c>
      <c r="G2072" s="320" t="s">
        <v>1248</v>
      </c>
      <c r="H2072" s="320" t="s">
        <v>501</v>
      </c>
      <c r="I2072" s="321">
        <v>0.49731720000000001</v>
      </c>
      <c r="J2072" s="320">
        <v>2011</v>
      </c>
      <c r="K2072" s="320" t="s">
        <v>1249</v>
      </c>
      <c r="L2072" s="316">
        <f t="shared" si="59"/>
        <v>2071</v>
      </c>
      <c r="V2072" s="316" t="str">
        <f t="shared" si="58"/>
        <v xml:space="preserve"> </v>
      </c>
      <c r="X2072" s="316" t="s">
        <v>965</v>
      </c>
    </row>
    <row r="2073" spans="1:24">
      <c r="A2073" s="320" t="s">
        <v>925</v>
      </c>
      <c r="B2073" s="320" t="s">
        <v>923</v>
      </c>
      <c r="C2073" s="320" t="s">
        <v>504</v>
      </c>
      <c r="D2073" s="320" t="s">
        <v>484</v>
      </c>
      <c r="E2073" s="320">
        <v>0.91200000000000003</v>
      </c>
      <c r="F2073" s="320" t="s">
        <v>1247</v>
      </c>
      <c r="G2073" s="320" t="s">
        <v>1248</v>
      </c>
      <c r="H2073" s="320" t="s">
        <v>501</v>
      </c>
      <c r="I2073" s="321">
        <v>0.49731720000000001</v>
      </c>
      <c r="J2073" s="320">
        <v>2011</v>
      </c>
      <c r="K2073" s="320" t="s">
        <v>1249</v>
      </c>
      <c r="L2073" s="316">
        <f t="shared" si="59"/>
        <v>2072</v>
      </c>
      <c r="V2073" s="316" t="str">
        <f t="shared" si="58"/>
        <v xml:space="preserve"> </v>
      </c>
      <c r="X2073" s="316" t="s">
        <v>965</v>
      </c>
    </row>
    <row r="2074" spans="1:24">
      <c r="A2074" s="320" t="s">
        <v>926</v>
      </c>
      <c r="B2074" s="320" t="s">
        <v>923</v>
      </c>
      <c r="C2074" s="320" t="s">
        <v>504</v>
      </c>
      <c r="D2074" s="320" t="s">
        <v>484</v>
      </c>
      <c r="E2074" s="320">
        <v>0.91200000000000003</v>
      </c>
      <c r="F2074" s="320" t="s">
        <v>1247</v>
      </c>
      <c r="G2074" s="320" t="s">
        <v>1248</v>
      </c>
      <c r="H2074" s="320" t="s">
        <v>501</v>
      </c>
      <c r="I2074" s="321">
        <v>0.49731720000000001</v>
      </c>
      <c r="J2074" s="320">
        <v>2011</v>
      </c>
      <c r="K2074" s="320" t="s">
        <v>1249</v>
      </c>
      <c r="L2074" s="316">
        <f t="shared" si="59"/>
        <v>2073</v>
      </c>
      <c r="V2074" s="316" t="str">
        <f t="shared" si="58"/>
        <v xml:space="preserve"> </v>
      </c>
      <c r="X2074" s="316" t="s">
        <v>965</v>
      </c>
    </row>
    <row r="2075" spans="1:24">
      <c r="A2075" s="320" t="s">
        <v>927</v>
      </c>
      <c r="B2075" s="320" t="s">
        <v>923</v>
      </c>
      <c r="C2075" s="320" t="s">
        <v>504</v>
      </c>
      <c r="D2075" s="320" t="s">
        <v>518</v>
      </c>
      <c r="E2075" s="320">
        <v>0.91200000000000003</v>
      </c>
      <c r="F2075" s="320" t="s">
        <v>1247</v>
      </c>
      <c r="G2075" s="320" t="s">
        <v>1248</v>
      </c>
      <c r="H2075" s="320" t="s">
        <v>501</v>
      </c>
      <c r="I2075" s="321">
        <v>0.49731720000000001</v>
      </c>
      <c r="J2075" s="320">
        <v>2011</v>
      </c>
      <c r="K2075" s="320" t="s">
        <v>1249</v>
      </c>
      <c r="L2075" s="316">
        <f t="shared" si="59"/>
        <v>2074</v>
      </c>
      <c r="V2075" s="316" t="str">
        <f t="shared" si="58"/>
        <v xml:space="preserve"> </v>
      </c>
      <c r="X2075" s="316" t="s">
        <v>965</v>
      </c>
    </row>
    <row r="2076" spans="1:24">
      <c r="A2076" s="320" t="s">
        <v>928</v>
      </c>
      <c r="B2076" s="320" t="s">
        <v>923</v>
      </c>
      <c r="C2076" s="320" t="s">
        <v>504</v>
      </c>
      <c r="D2076" s="320" t="s">
        <v>484</v>
      </c>
      <c r="E2076" s="320">
        <v>0.91200000000000003</v>
      </c>
      <c r="F2076" s="320" t="s">
        <v>1247</v>
      </c>
      <c r="G2076" s="320" t="s">
        <v>1248</v>
      </c>
      <c r="H2076" s="320" t="s">
        <v>501</v>
      </c>
      <c r="I2076" s="321">
        <v>0.49731720000000001</v>
      </c>
      <c r="J2076" s="320">
        <v>2011</v>
      </c>
      <c r="K2076" s="320" t="s">
        <v>1249</v>
      </c>
      <c r="L2076" s="316">
        <f t="shared" si="59"/>
        <v>2075</v>
      </c>
      <c r="V2076" s="316" t="str">
        <f t="shared" si="58"/>
        <v xml:space="preserve"> </v>
      </c>
      <c r="X2076" s="316" t="s">
        <v>965</v>
      </c>
    </row>
    <row r="2077" spans="1:24">
      <c r="A2077" s="320" t="s">
        <v>929</v>
      </c>
      <c r="B2077" s="320" t="s">
        <v>923</v>
      </c>
      <c r="C2077" s="320" t="s">
        <v>504</v>
      </c>
      <c r="D2077" s="320" t="s">
        <v>484</v>
      </c>
      <c r="E2077" s="320">
        <v>0.91200000000000003</v>
      </c>
      <c r="F2077" s="320" t="s">
        <v>1247</v>
      </c>
      <c r="G2077" s="320" t="s">
        <v>1248</v>
      </c>
      <c r="H2077" s="320" t="s">
        <v>501</v>
      </c>
      <c r="I2077" s="321">
        <v>0.49731720000000001</v>
      </c>
      <c r="J2077" s="320">
        <v>2011</v>
      </c>
      <c r="K2077" s="320" t="s">
        <v>1249</v>
      </c>
      <c r="L2077" s="316">
        <f t="shared" si="59"/>
        <v>2076</v>
      </c>
      <c r="V2077" s="316" t="str">
        <f t="shared" si="58"/>
        <v xml:space="preserve"> </v>
      </c>
      <c r="X2077" s="316" t="s">
        <v>965</v>
      </c>
    </row>
    <row r="2078" spans="1:24">
      <c r="A2078" s="320" t="s">
        <v>930</v>
      </c>
      <c r="B2078" s="320" t="s">
        <v>923</v>
      </c>
      <c r="C2078" s="320" t="s">
        <v>504</v>
      </c>
      <c r="D2078" s="320" t="s">
        <v>484</v>
      </c>
      <c r="E2078" s="320">
        <v>0.91200000000000003</v>
      </c>
      <c r="F2078" s="320" t="s">
        <v>1247</v>
      </c>
      <c r="G2078" s="320" t="s">
        <v>1248</v>
      </c>
      <c r="H2078" s="320" t="s">
        <v>501</v>
      </c>
      <c r="I2078" s="321">
        <v>0.49731720000000001</v>
      </c>
      <c r="J2078" s="320">
        <v>2011</v>
      </c>
      <c r="K2078" s="320" t="s">
        <v>1249</v>
      </c>
      <c r="L2078" s="316">
        <f t="shared" si="59"/>
        <v>2077</v>
      </c>
      <c r="V2078" s="316" t="str">
        <f t="shared" si="58"/>
        <v xml:space="preserve"> </v>
      </c>
      <c r="X2078" s="316" t="s">
        <v>965</v>
      </c>
    </row>
    <row r="2079" spans="1:24">
      <c r="A2079" s="320" t="s">
        <v>931</v>
      </c>
      <c r="B2079" s="320" t="s">
        <v>923</v>
      </c>
      <c r="C2079" s="320" t="s">
        <v>504</v>
      </c>
      <c r="D2079" s="320" t="s">
        <v>484</v>
      </c>
      <c r="E2079" s="320">
        <v>0.91200000000000003</v>
      </c>
      <c r="F2079" s="320" t="s">
        <v>1247</v>
      </c>
      <c r="G2079" s="320" t="s">
        <v>1248</v>
      </c>
      <c r="H2079" s="320" t="s">
        <v>501</v>
      </c>
      <c r="I2079" s="321">
        <v>0.49731720000000001</v>
      </c>
      <c r="J2079" s="320">
        <v>2011</v>
      </c>
      <c r="K2079" s="320" t="s">
        <v>1249</v>
      </c>
      <c r="L2079" s="316">
        <f t="shared" si="59"/>
        <v>2078</v>
      </c>
      <c r="V2079" s="316" t="str">
        <f t="shared" si="58"/>
        <v xml:space="preserve"> </v>
      </c>
      <c r="X2079" s="316" t="s">
        <v>965</v>
      </c>
    </row>
    <row r="2080" spans="1:24">
      <c r="A2080" s="320" t="s">
        <v>932</v>
      </c>
      <c r="B2080" s="320" t="s">
        <v>923</v>
      </c>
      <c r="C2080" s="320" t="s">
        <v>504</v>
      </c>
      <c r="D2080" s="320" t="s">
        <v>518</v>
      </c>
      <c r="E2080" s="320">
        <v>0.91200000000000003</v>
      </c>
      <c r="F2080" s="320" t="s">
        <v>1247</v>
      </c>
      <c r="G2080" s="320" t="s">
        <v>1248</v>
      </c>
      <c r="H2080" s="320" t="s">
        <v>501</v>
      </c>
      <c r="I2080" s="321">
        <v>0.49731720000000001</v>
      </c>
      <c r="J2080" s="320">
        <v>2011</v>
      </c>
      <c r="K2080" s="320" t="s">
        <v>1249</v>
      </c>
      <c r="L2080" s="316">
        <f t="shared" si="59"/>
        <v>2079</v>
      </c>
      <c r="V2080" s="316" t="str">
        <f t="shared" si="58"/>
        <v xml:space="preserve"> </v>
      </c>
      <c r="X2080" s="316" t="s">
        <v>965</v>
      </c>
    </row>
    <row r="2081" spans="1:24">
      <c r="A2081" s="320" t="s">
        <v>933</v>
      </c>
      <c r="B2081" s="320" t="s">
        <v>923</v>
      </c>
      <c r="C2081" s="320" t="s">
        <v>504</v>
      </c>
      <c r="D2081" s="320" t="s">
        <v>484</v>
      </c>
      <c r="E2081" s="320">
        <v>0.91200000000000003</v>
      </c>
      <c r="F2081" s="320" t="s">
        <v>1247</v>
      </c>
      <c r="G2081" s="320" t="s">
        <v>1248</v>
      </c>
      <c r="H2081" s="320" t="s">
        <v>501</v>
      </c>
      <c r="I2081" s="321">
        <v>0.49731720000000001</v>
      </c>
      <c r="J2081" s="320">
        <v>2011</v>
      </c>
      <c r="K2081" s="320" t="s">
        <v>1249</v>
      </c>
      <c r="L2081" s="316">
        <f t="shared" si="59"/>
        <v>2080</v>
      </c>
      <c r="V2081" s="316" t="str">
        <f t="shared" si="58"/>
        <v xml:space="preserve"> </v>
      </c>
      <c r="X2081" s="316" t="s">
        <v>965</v>
      </c>
    </row>
    <row r="2082" spans="1:24">
      <c r="A2082" s="320" t="s">
        <v>934</v>
      </c>
      <c r="B2082" s="320" t="s">
        <v>923</v>
      </c>
      <c r="C2082" s="320" t="s">
        <v>504</v>
      </c>
      <c r="D2082" s="320" t="s">
        <v>484</v>
      </c>
      <c r="E2082" s="320">
        <v>0.91200000000000003</v>
      </c>
      <c r="F2082" s="320" t="s">
        <v>1247</v>
      </c>
      <c r="G2082" s="320" t="s">
        <v>1248</v>
      </c>
      <c r="H2082" s="320" t="s">
        <v>501</v>
      </c>
      <c r="I2082" s="321">
        <v>0.49731720000000001</v>
      </c>
      <c r="J2082" s="320">
        <v>2011</v>
      </c>
      <c r="K2082" s="320" t="s">
        <v>1249</v>
      </c>
      <c r="L2082" s="316">
        <f t="shared" si="59"/>
        <v>2081</v>
      </c>
      <c r="V2082" s="316" t="str">
        <f t="shared" si="58"/>
        <v xml:space="preserve"> </v>
      </c>
      <c r="X2082" s="316" t="s">
        <v>965</v>
      </c>
    </row>
    <row r="2083" spans="1:24">
      <c r="A2083" s="320" t="s">
        <v>935</v>
      </c>
      <c r="B2083" s="320" t="s">
        <v>923</v>
      </c>
      <c r="C2083" s="320" t="s">
        <v>504</v>
      </c>
      <c r="D2083" s="320" t="s">
        <v>484</v>
      </c>
      <c r="E2083" s="320">
        <v>0.91200000000000003</v>
      </c>
      <c r="F2083" s="320" t="s">
        <v>1247</v>
      </c>
      <c r="G2083" s="320" t="s">
        <v>1248</v>
      </c>
      <c r="H2083" s="320" t="s">
        <v>501</v>
      </c>
      <c r="I2083" s="321">
        <v>0.49731720000000001</v>
      </c>
      <c r="J2083" s="320">
        <v>2011</v>
      </c>
      <c r="K2083" s="320" t="s">
        <v>1249</v>
      </c>
      <c r="L2083" s="316">
        <f t="shared" si="59"/>
        <v>2082</v>
      </c>
      <c r="V2083" s="316" t="str">
        <f t="shared" si="58"/>
        <v xml:space="preserve"> </v>
      </c>
      <c r="X2083" s="316" t="s">
        <v>965</v>
      </c>
    </row>
    <row r="2084" spans="1:24">
      <c r="A2084" s="320" t="s">
        <v>936</v>
      </c>
      <c r="B2084" s="320" t="s">
        <v>923</v>
      </c>
      <c r="C2084" s="320" t="s">
        <v>504</v>
      </c>
      <c r="D2084" s="320" t="s">
        <v>484</v>
      </c>
      <c r="E2084" s="320">
        <v>0.91200000000000003</v>
      </c>
      <c r="F2084" s="320" t="s">
        <v>1247</v>
      </c>
      <c r="G2084" s="320" t="s">
        <v>1248</v>
      </c>
      <c r="H2084" s="320" t="s">
        <v>501</v>
      </c>
      <c r="I2084" s="321">
        <v>0.49731720000000001</v>
      </c>
      <c r="J2084" s="320">
        <v>2011</v>
      </c>
      <c r="K2084" s="320" t="s">
        <v>1249</v>
      </c>
      <c r="L2084" s="316">
        <f t="shared" si="59"/>
        <v>2083</v>
      </c>
      <c r="V2084" s="316" t="str">
        <f t="shared" si="58"/>
        <v xml:space="preserve"> </v>
      </c>
      <c r="X2084" s="316" t="s">
        <v>965</v>
      </c>
    </row>
    <row r="2085" spans="1:24">
      <c r="A2085" s="320" t="s">
        <v>937</v>
      </c>
      <c r="B2085" s="320" t="s">
        <v>923</v>
      </c>
      <c r="C2085" s="320" t="s">
        <v>504</v>
      </c>
      <c r="D2085" s="320" t="s">
        <v>484</v>
      </c>
      <c r="E2085" s="320">
        <v>0.91200000000000003</v>
      </c>
      <c r="F2085" s="320" t="s">
        <v>1247</v>
      </c>
      <c r="G2085" s="320" t="s">
        <v>1248</v>
      </c>
      <c r="H2085" s="320" t="s">
        <v>501</v>
      </c>
      <c r="I2085" s="321">
        <v>0.49731720000000001</v>
      </c>
      <c r="J2085" s="320">
        <v>2011</v>
      </c>
      <c r="K2085" s="320" t="s">
        <v>1249</v>
      </c>
      <c r="L2085" s="316">
        <f t="shared" si="59"/>
        <v>2084</v>
      </c>
      <c r="V2085" s="316" t="str">
        <f t="shared" si="58"/>
        <v xml:space="preserve"> </v>
      </c>
      <c r="X2085" s="316" t="s">
        <v>965</v>
      </c>
    </row>
    <row r="2086" spans="1:24">
      <c r="A2086" s="320" t="s">
        <v>938</v>
      </c>
      <c r="B2086" s="320" t="s">
        <v>923</v>
      </c>
      <c r="C2086" s="320" t="s">
        <v>504</v>
      </c>
      <c r="D2086" s="320" t="s">
        <v>484</v>
      </c>
      <c r="E2086" s="320">
        <v>0.91200000000000003</v>
      </c>
      <c r="F2086" s="320" t="s">
        <v>1247</v>
      </c>
      <c r="G2086" s="320" t="s">
        <v>1248</v>
      </c>
      <c r="H2086" s="320" t="s">
        <v>501</v>
      </c>
      <c r="I2086" s="321">
        <v>0.49731720000000001</v>
      </c>
      <c r="J2086" s="320">
        <v>2011</v>
      </c>
      <c r="K2086" s="320" t="s">
        <v>1249</v>
      </c>
      <c r="L2086" s="316">
        <f t="shared" si="59"/>
        <v>2085</v>
      </c>
      <c r="V2086" s="316" t="str">
        <f t="shared" si="58"/>
        <v xml:space="preserve"> </v>
      </c>
      <c r="X2086" s="316" t="s">
        <v>965</v>
      </c>
    </row>
    <row r="2087" spans="1:24">
      <c r="A2087" s="320" t="s">
        <v>939</v>
      </c>
      <c r="B2087" s="320" t="s">
        <v>923</v>
      </c>
      <c r="C2087" s="320" t="s">
        <v>504</v>
      </c>
      <c r="D2087" s="320" t="s">
        <v>518</v>
      </c>
      <c r="E2087" s="320">
        <v>0.91200000000000003</v>
      </c>
      <c r="F2087" s="320" t="s">
        <v>1247</v>
      </c>
      <c r="G2087" s="320" t="s">
        <v>1248</v>
      </c>
      <c r="H2087" s="320" t="s">
        <v>501</v>
      </c>
      <c r="I2087" s="321">
        <v>0.49731720000000001</v>
      </c>
      <c r="J2087" s="320">
        <v>2011</v>
      </c>
      <c r="K2087" s="320" t="s">
        <v>1249</v>
      </c>
      <c r="L2087" s="316">
        <f t="shared" si="59"/>
        <v>2086</v>
      </c>
      <c r="V2087" s="316" t="str">
        <f t="shared" si="58"/>
        <v xml:space="preserve"> </v>
      </c>
      <c r="X2087" s="316" t="s">
        <v>965</v>
      </c>
    </row>
    <row r="2088" spans="1:24">
      <c r="A2088" s="320" t="s">
        <v>940</v>
      </c>
      <c r="B2088" s="320" t="s">
        <v>923</v>
      </c>
      <c r="C2088" s="320" t="s">
        <v>504</v>
      </c>
      <c r="D2088" s="320" t="s">
        <v>484</v>
      </c>
      <c r="E2088" s="320">
        <v>0.91200000000000003</v>
      </c>
      <c r="F2088" s="320" t="s">
        <v>1247</v>
      </c>
      <c r="G2088" s="320" t="s">
        <v>1248</v>
      </c>
      <c r="H2088" s="320" t="s">
        <v>501</v>
      </c>
      <c r="I2088" s="321">
        <v>0.49731720000000001</v>
      </c>
      <c r="J2088" s="320">
        <v>2011</v>
      </c>
      <c r="K2088" s="320" t="s">
        <v>1249</v>
      </c>
      <c r="L2088" s="316">
        <f t="shared" si="59"/>
        <v>2087</v>
      </c>
      <c r="V2088" s="316" t="str">
        <f t="shared" si="58"/>
        <v xml:space="preserve"> </v>
      </c>
      <c r="X2088" s="316" t="s">
        <v>965</v>
      </c>
    </row>
    <row r="2089" spans="1:24">
      <c r="A2089" s="320" t="s">
        <v>941</v>
      </c>
      <c r="B2089" s="320" t="s">
        <v>923</v>
      </c>
      <c r="C2089" s="320" t="s">
        <v>504</v>
      </c>
      <c r="D2089" s="320" t="s">
        <v>484</v>
      </c>
      <c r="E2089" s="320">
        <v>0.91200000000000003</v>
      </c>
      <c r="F2089" s="320" t="s">
        <v>1247</v>
      </c>
      <c r="G2089" s="320" t="s">
        <v>1248</v>
      </c>
      <c r="H2089" s="320" t="s">
        <v>501</v>
      </c>
      <c r="I2089" s="321">
        <v>0.49731720000000001</v>
      </c>
      <c r="J2089" s="320">
        <v>2011</v>
      </c>
      <c r="K2089" s="320" t="s">
        <v>1249</v>
      </c>
      <c r="L2089" s="316">
        <f t="shared" si="59"/>
        <v>2088</v>
      </c>
      <c r="V2089" s="316" t="str">
        <f t="shared" si="58"/>
        <v xml:space="preserve"> </v>
      </c>
      <c r="X2089" s="316" t="s">
        <v>965</v>
      </c>
    </row>
    <row r="2090" spans="1:24">
      <c r="A2090" s="320" t="s">
        <v>942</v>
      </c>
      <c r="B2090" s="320" t="s">
        <v>923</v>
      </c>
      <c r="C2090" s="320" t="s">
        <v>504</v>
      </c>
      <c r="D2090" s="320" t="s">
        <v>484</v>
      </c>
      <c r="E2090" s="320">
        <v>0.91200000000000003</v>
      </c>
      <c r="F2090" s="320" t="s">
        <v>1247</v>
      </c>
      <c r="G2090" s="320" t="s">
        <v>1248</v>
      </c>
      <c r="H2090" s="320" t="s">
        <v>501</v>
      </c>
      <c r="I2090" s="321">
        <v>0.49731720000000001</v>
      </c>
      <c r="J2090" s="320">
        <v>2011</v>
      </c>
      <c r="K2090" s="320" t="s">
        <v>1249</v>
      </c>
      <c r="L2090" s="316">
        <f t="shared" si="59"/>
        <v>2089</v>
      </c>
      <c r="V2090" s="316" t="str">
        <f t="shared" si="58"/>
        <v xml:space="preserve"> </v>
      </c>
      <c r="X2090" s="316" t="s">
        <v>965</v>
      </c>
    </row>
    <row r="2091" spans="1:24">
      <c r="A2091" s="320" t="s">
        <v>943</v>
      </c>
      <c r="B2091" s="320" t="s">
        <v>923</v>
      </c>
      <c r="C2091" s="320" t="s">
        <v>504</v>
      </c>
      <c r="D2091" s="320" t="s">
        <v>518</v>
      </c>
      <c r="E2091" s="320">
        <v>0.91200000000000003</v>
      </c>
      <c r="F2091" s="320" t="s">
        <v>1247</v>
      </c>
      <c r="G2091" s="320" t="s">
        <v>1248</v>
      </c>
      <c r="H2091" s="320" t="s">
        <v>501</v>
      </c>
      <c r="I2091" s="321">
        <v>0.49731720000000001</v>
      </c>
      <c r="J2091" s="320">
        <v>2011</v>
      </c>
      <c r="K2091" s="320" t="s">
        <v>1249</v>
      </c>
      <c r="L2091" s="316">
        <f t="shared" si="59"/>
        <v>2090</v>
      </c>
      <c r="V2091" s="316" t="str">
        <f t="shared" si="58"/>
        <v xml:space="preserve"> </v>
      </c>
      <c r="X2091" s="316" t="s">
        <v>965</v>
      </c>
    </row>
    <row r="2092" spans="1:24">
      <c r="A2092" s="320" t="s">
        <v>944</v>
      </c>
      <c r="B2092" s="320" t="s">
        <v>923</v>
      </c>
      <c r="C2092" s="320" t="s">
        <v>504</v>
      </c>
      <c r="D2092" s="320" t="s">
        <v>518</v>
      </c>
      <c r="E2092" s="320">
        <v>0.91200000000000003</v>
      </c>
      <c r="F2092" s="320" t="s">
        <v>1247</v>
      </c>
      <c r="G2092" s="320" t="s">
        <v>1248</v>
      </c>
      <c r="H2092" s="320" t="s">
        <v>501</v>
      </c>
      <c r="I2092" s="321">
        <v>0.49731720000000001</v>
      </c>
      <c r="J2092" s="320">
        <v>2011</v>
      </c>
      <c r="K2092" s="320" t="s">
        <v>1249</v>
      </c>
      <c r="L2092" s="316">
        <f t="shared" si="59"/>
        <v>2091</v>
      </c>
      <c r="V2092" s="316" t="str">
        <f t="shared" si="58"/>
        <v xml:space="preserve"> </v>
      </c>
      <c r="X2092" s="316" t="s">
        <v>965</v>
      </c>
    </row>
    <row r="2093" spans="1:24">
      <c r="A2093" s="320" t="s">
        <v>945</v>
      </c>
      <c r="B2093" s="320" t="s">
        <v>923</v>
      </c>
      <c r="C2093" s="320" t="s">
        <v>504</v>
      </c>
      <c r="D2093" s="320" t="s">
        <v>484</v>
      </c>
      <c r="E2093" s="320">
        <v>0.91200000000000003</v>
      </c>
      <c r="F2093" s="320" t="s">
        <v>1247</v>
      </c>
      <c r="G2093" s="320" t="s">
        <v>1248</v>
      </c>
      <c r="H2093" s="320" t="s">
        <v>501</v>
      </c>
      <c r="I2093" s="321">
        <v>0.49731720000000001</v>
      </c>
      <c r="J2093" s="320">
        <v>2011</v>
      </c>
      <c r="K2093" s="320" t="s">
        <v>1249</v>
      </c>
      <c r="L2093" s="316">
        <f t="shared" si="59"/>
        <v>2092</v>
      </c>
      <c r="V2093" s="316" t="str">
        <f t="shared" si="58"/>
        <v xml:space="preserve"> </v>
      </c>
      <c r="X2093" s="316" t="s">
        <v>965</v>
      </c>
    </row>
    <row r="2094" spans="1:24">
      <c r="A2094" s="320" t="s">
        <v>946</v>
      </c>
      <c r="B2094" s="320" t="s">
        <v>923</v>
      </c>
      <c r="C2094" s="320" t="s">
        <v>504</v>
      </c>
      <c r="D2094" s="320" t="s">
        <v>484</v>
      </c>
      <c r="E2094" s="320">
        <v>0.91200000000000003</v>
      </c>
      <c r="F2094" s="320" t="s">
        <v>1247</v>
      </c>
      <c r="G2094" s="320" t="s">
        <v>1248</v>
      </c>
      <c r="H2094" s="320" t="s">
        <v>501</v>
      </c>
      <c r="I2094" s="321">
        <v>0.49731720000000001</v>
      </c>
      <c r="J2094" s="320">
        <v>2011</v>
      </c>
      <c r="K2094" s="320" t="s">
        <v>1249</v>
      </c>
      <c r="L2094" s="316">
        <f t="shared" si="59"/>
        <v>2093</v>
      </c>
      <c r="V2094" s="316" t="str">
        <f t="shared" si="58"/>
        <v xml:space="preserve"> </v>
      </c>
      <c r="X2094" s="316" t="s">
        <v>965</v>
      </c>
    </row>
    <row r="2095" spans="1:24">
      <c r="A2095" s="320" t="s">
        <v>947</v>
      </c>
      <c r="B2095" s="320" t="s">
        <v>923</v>
      </c>
      <c r="C2095" s="320" t="s">
        <v>504</v>
      </c>
      <c r="D2095" s="320" t="s">
        <v>484</v>
      </c>
      <c r="E2095" s="320">
        <v>0.91200000000000003</v>
      </c>
      <c r="F2095" s="320" t="s">
        <v>1247</v>
      </c>
      <c r="G2095" s="320" t="s">
        <v>1248</v>
      </c>
      <c r="H2095" s="320" t="s">
        <v>501</v>
      </c>
      <c r="I2095" s="321">
        <v>0.49731720000000001</v>
      </c>
      <c r="J2095" s="320">
        <v>2011</v>
      </c>
      <c r="K2095" s="320" t="s">
        <v>1249</v>
      </c>
      <c r="L2095" s="316">
        <f t="shared" si="59"/>
        <v>2094</v>
      </c>
      <c r="V2095" s="316" t="str">
        <f t="shared" si="58"/>
        <v xml:space="preserve"> </v>
      </c>
      <c r="X2095" s="316" t="s">
        <v>965</v>
      </c>
    </row>
    <row r="2096" spans="1:24">
      <c r="A2096" s="320" t="s">
        <v>948</v>
      </c>
      <c r="B2096" s="320" t="s">
        <v>923</v>
      </c>
      <c r="C2096" s="320" t="s">
        <v>504</v>
      </c>
      <c r="D2096" s="320" t="s">
        <v>484</v>
      </c>
      <c r="E2096" s="320">
        <v>0.91200000000000003</v>
      </c>
      <c r="F2096" s="320" t="s">
        <v>1247</v>
      </c>
      <c r="G2096" s="320" t="s">
        <v>1248</v>
      </c>
      <c r="H2096" s="320" t="s">
        <v>501</v>
      </c>
      <c r="I2096" s="321">
        <v>0.49731720000000001</v>
      </c>
      <c r="J2096" s="320">
        <v>2011</v>
      </c>
      <c r="K2096" s="320" t="s">
        <v>1249</v>
      </c>
      <c r="L2096" s="316">
        <f t="shared" si="59"/>
        <v>2095</v>
      </c>
      <c r="V2096" s="316" t="str">
        <f t="shared" si="58"/>
        <v xml:space="preserve"> </v>
      </c>
      <c r="X2096" s="316" t="s">
        <v>965</v>
      </c>
    </row>
    <row r="2097" spans="1:24">
      <c r="A2097" s="320" t="s">
        <v>949</v>
      </c>
      <c r="B2097" s="320" t="s">
        <v>923</v>
      </c>
      <c r="C2097" s="320" t="s">
        <v>504</v>
      </c>
      <c r="D2097" s="320" t="s">
        <v>484</v>
      </c>
      <c r="E2097" s="320">
        <v>0.91200000000000003</v>
      </c>
      <c r="F2097" s="320" t="s">
        <v>1247</v>
      </c>
      <c r="G2097" s="320" t="s">
        <v>1248</v>
      </c>
      <c r="H2097" s="320" t="s">
        <v>501</v>
      </c>
      <c r="I2097" s="321">
        <v>0.49731720000000001</v>
      </c>
      <c r="J2097" s="320">
        <v>2011</v>
      </c>
      <c r="K2097" s="320" t="s">
        <v>1249</v>
      </c>
      <c r="L2097" s="316">
        <f t="shared" si="59"/>
        <v>2096</v>
      </c>
      <c r="V2097" s="316" t="str">
        <f t="shared" si="58"/>
        <v xml:space="preserve"> </v>
      </c>
      <c r="X2097" s="316" t="s">
        <v>965</v>
      </c>
    </row>
    <row r="2098" spans="1:24">
      <c r="A2098" s="320" t="s">
        <v>950</v>
      </c>
      <c r="B2098" s="320" t="s">
        <v>923</v>
      </c>
      <c r="C2098" s="320" t="s">
        <v>504</v>
      </c>
      <c r="D2098" s="320" t="s">
        <v>484</v>
      </c>
      <c r="E2098" s="320">
        <v>0.91200000000000003</v>
      </c>
      <c r="F2098" s="320" t="s">
        <v>1247</v>
      </c>
      <c r="G2098" s="320" t="s">
        <v>1248</v>
      </c>
      <c r="H2098" s="320" t="s">
        <v>501</v>
      </c>
      <c r="I2098" s="321">
        <v>0.49731720000000001</v>
      </c>
      <c r="J2098" s="320">
        <v>2011</v>
      </c>
      <c r="K2098" s="320" t="s">
        <v>1249</v>
      </c>
      <c r="L2098" s="316">
        <f t="shared" si="59"/>
        <v>2097</v>
      </c>
      <c r="V2098" s="316" t="str">
        <f t="shared" si="58"/>
        <v xml:space="preserve"> </v>
      </c>
      <c r="X2098" s="316" t="s">
        <v>965</v>
      </c>
    </row>
    <row r="2099" spans="1:24">
      <c r="A2099" s="320" t="s">
        <v>951</v>
      </c>
      <c r="B2099" s="320" t="s">
        <v>923</v>
      </c>
      <c r="C2099" s="320" t="s">
        <v>504</v>
      </c>
      <c r="D2099" s="320" t="s">
        <v>484</v>
      </c>
      <c r="E2099" s="320">
        <v>0.91200000000000003</v>
      </c>
      <c r="F2099" s="320" t="s">
        <v>1247</v>
      </c>
      <c r="G2099" s="320" t="s">
        <v>1248</v>
      </c>
      <c r="H2099" s="320" t="s">
        <v>501</v>
      </c>
      <c r="I2099" s="321">
        <v>0.49731720000000001</v>
      </c>
      <c r="J2099" s="320">
        <v>2011</v>
      </c>
      <c r="K2099" s="320" t="s">
        <v>1249</v>
      </c>
      <c r="L2099" s="316">
        <f t="shared" si="59"/>
        <v>2098</v>
      </c>
      <c r="V2099" s="316" t="str">
        <f t="shared" si="58"/>
        <v xml:space="preserve"> </v>
      </c>
      <c r="X2099" s="316" t="s">
        <v>965</v>
      </c>
    </row>
    <row r="2100" spans="1:24">
      <c r="A2100" s="320" t="s">
        <v>952</v>
      </c>
      <c r="B2100" s="320" t="s">
        <v>923</v>
      </c>
      <c r="C2100" s="320" t="s">
        <v>504</v>
      </c>
      <c r="D2100" s="320" t="s">
        <v>484</v>
      </c>
      <c r="E2100" s="320">
        <v>0.91200000000000003</v>
      </c>
      <c r="F2100" s="320" t="s">
        <v>1247</v>
      </c>
      <c r="G2100" s="320" t="s">
        <v>1248</v>
      </c>
      <c r="H2100" s="320" t="s">
        <v>501</v>
      </c>
      <c r="I2100" s="321">
        <v>0.49731720000000001</v>
      </c>
      <c r="J2100" s="320">
        <v>2011</v>
      </c>
      <c r="K2100" s="320" t="s">
        <v>1249</v>
      </c>
      <c r="L2100" s="316">
        <f t="shared" si="59"/>
        <v>2099</v>
      </c>
      <c r="V2100" s="316" t="str">
        <f t="shared" si="58"/>
        <v xml:space="preserve"> </v>
      </c>
      <c r="X2100" s="316" t="s">
        <v>965</v>
      </c>
    </row>
    <row r="2101" spans="1:24">
      <c r="A2101" s="320" t="s">
        <v>953</v>
      </c>
      <c r="B2101" s="320" t="s">
        <v>923</v>
      </c>
      <c r="C2101" s="320" t="s">
        <v>504</v>
      </c>
      <c r="D2101" s="320" t="s">
        <v>484</v>
      </c>
      <c r="E2101" s="320">
        <v>0.91200000000000003</v>
      </c>
      <c r="F2101" s="320" t="s">
        <v>1247</v>
      </c>
      <c r="G2101" s="320" t="s">
        <v>1248</v>
      </c>
      <c r="H2101" s="320" t="s">
        <v>501</v>
      </c>
      <c r="I2101" s="321">
        <v>0.49731720000000001</v>
      </c>
      <c r="J2101" s="320">
        <v>2011</v>
      </c>
      <c r="K2101" s="320" t="s">
        <v>1249</v>
      </c>
      <c r="L2101" s="316">
        <f t="shared" si="59"/>
        <v>2100</v>
      </c>
      <c r="V2101" s="316" t="str">
        <f t="shared" si="58"/>
        <v xml:space="preserve"> </v>
      </c>
      <c r="X2101" s="316" t="s">
        <v>965</v>
      </c>
    </row>
    <row r="2102" spans="1:24">
      <c r="A2102" s="320" t="s">
        <v>954</v>
      </c>
      <c r="B2102" s="320" t="s">
        <v>923</v>
      </c>
      <c r="C2102" s="320" t="s">
        <v>504</v>
      </c>
      <c r="D2102" s="320" t="s">
        <v>484</v>
      </c>
      <c r="E2102" s="320">
        <v>0.91200000000000003</v>
      </c>
      <c r="F2102" s="320" t="s">
        <v>1247</v>
      </c>
      <c r="G2102" s="320" t="s">
        <v>1248</v>
      </c>
      <c r="H2102" s="320" t="s">
        <v>501</v>
      </c>
      <c r="I2102" s="321">
        <v>0.49731720000000001</v>
      </c>
      <c r="J2102" s="320">
        <v>2011</v>
      </c>
      <c r="K2102" s="320" t="s">
        <v>1249</v>
      </c>
      <c r="L2102" s="316">
        <f t="shared" si="59"/>
        <v>2101</v>
      </c>
      <c r="V2102" s="316" t="str">
        <f t="shared" si="58"/>
        <v xml:space="preserve"> </v>
      </c>
      <c r="X2102" s="316" t="s">
        <v>965</v>
      </c>
    </row>
    <row r="2103" spans="1:24">
      <c r="A2103" s="320" t="s">
        <v>955</v>
      </c>
      <c r="B2103" s="320" t="s">
        <v>923</v>
      </c>
      <c r="C2103" s="320" t="s">
        <v>504</v>
      </c>
      <c r="D2103" s="320" t="s">
        <v>514</v>
      </c>
      <c r="E2103" s="320">
        <v>0.91200000000000003</v>
      </c>
      <c r="F2103" s="320" t="s">
        <v>1247</v>
      </c>
      <c r="G2103" s="320" t="s">
        <v>1248</v>
      </c>
      <c r="H2103" s="320" t="s">
        <v>501</v>
      </c>
      <c r="I2103" s="321">
        <v>0.49731720000000001</v>
      </c>
      <c r="J2103" s="320">
        <v>2011</v>
      </c>
      <c r="K2103" s="320" t="s">
        <v>1249</v>
      </c>
      <c r="L2103" s="316">
        <f t="shared" si="59"/>
        <v>2102</v>
      </c>
      <c r="V2103" s="316" t="str">
        <f t="shared" si="58"/>
        <v xml:space="preserve"> </v>
      </c>
      <c r="X2103" s="316" t="s">
        <v>965</v>
      </c>
    </row>
    <row r="2104" spans="1:24">
      <c r="A2104" s="320" t="s">
        <v>956</v>
      </c>
      <c r="B2104" s="320" t="s">
        <v>923</v>
      </c>
      <c r="C2104" s="320" t="s">
        <v>504</v>
      </c>
      <c r="D2104" s="320" t="s">
        <v>484</v>
      </c>
      <c r="E2104" s="320">
        <v>0.91200000000000003</v>
      </c>
      <c r="F2104" s="320" t="s">
        <v>1247</v>
      </c>
      <c r="G2104" s="320" t="s">
        <v>1248</v>
      </c>
      <c r="H2104" s="320" t="s">
        <v>501</v>
      </c>
      <c r="I2104" s="321">
        <v>0.49731720000000001</v>
      </c>
      <c r="J2104" s="320">
        <v>2011</v>
      </c>
      <c r="K2104" s="320" t="s">
        <v>1249</v>
      </c>
      <c r="L2104" s="316">
        <f t="shared" si="59"/>
        <v>2103</v>
      </c>
      <c r="V2104" s="316" t="str">
        <f t="shared" si="58"/>
        <v xml:space="preserve"> </v>
      </c>
      <c r="X2104" s="316" t="s">
        <v>965</v>
      </c>
    </row>
    <row r="2105" spans="1:24">
      <c r="A2105" s="320" t="s">
        <v>957</v>
      </c>
      <c r="B2105" s="320" t="s">
        <v>923</v>
      </c>
      <c r="C2105" s="320" t="s">
        <v>504</v>
      </c>
      <c r="D2105" s="320" t="s">
        <v>484</v>
      </c>
      <c r="E2105" s="320">
        <v>0.91200000000000003</v>
      </c>
      <c r="F2105" s="320" t="s">
        <v>1247</v>
      </c>
      <c r="G2105" s="320" t="s">
        <v>1248</v>
      </c>
      <c r="H2105" s="320" t="s">
        <v>501</v>
      </c>
      <c r="I2105" s="321">
        <v>0.49731720000000001</v>
      </c>
      <c r="J2105" s="320">
        <v>2011</v>
      </c>
      <c r="K2105" s="320" t="s">
        <v>1249</v>
      </c>
      <c r="L2105" s="316">
        <f t="shared" si="59"/>
        <v>2104</v>
      </c>
      <c r="V2105" s="316" t="str">
        <f t="shared" si="58"/>
        <v xml:space="preserve"> </v>
      </c>
      <c r="X2105" s="316" t="s">
        <v>965</v>
      </c>
    </row>
    <row r="2106" spans="1:24">
      <c r="A2106" s="320" t="s">
        <v>958</v>
      </c>
      <c r="B2106" s="320" t="s">
        <v>923</v>
      </c>
      <c r="C2106" s="320" t="s">
        <v>504</v>
      </c>
      <c r="D2106" s="320" t="s">
        <v>484</v>
      </c>
      <c r="E2106" s="320">
        <v>0.91200000000000003</v>
      </c>
      <c r="F2106" s="320" t="s">
        <v>1247</v>
      </c>
      <c r="G2106" s="320" t="s">
        <v>1248</v>
      </c>
      <c r="H2106" s="320" t="s">
        <v>501</v>
      </c>
      <c r="I2106" s="321">
        <v>0.49731720000000001</v>
      </c>
      <c r="J2106" s="320">
        <v>2011</v>
      </c>
      <c r="K2106" s="320" t="s">
        <v>1249</v>
      </c>
      <c r="L2106" s="316">
        <f t="shared" si="59"/>
        <v>2105</v>
      </c>
      <c r="V2106" s="316" t="str">
        <f t="shared" si="58"/>
        <v xml:space="preserve"> </v>
      </c>
      <c r="X2106" s="316" t="s">
        <v>965</v>
      </c>
    </row>
    <row r="2107" spans="1:24">
      <c r="A2107" s="320" t="s">
        <v>959</v>
      </c>
      <c r="B2107" s="320" t="s">
        <v>923</v>
      </c>
      <c r="C2107" s="320" t="s">
        <v>504</v>
      </c>
      <c r="D2107" s="320" t="s">
        <v>484</v>
      </c>
      <c r="E2107" s="320">
        <v>0.91200000000000003</v>
      </c>
      <c r="F2107" s="320" t="s">
        <v>1247</v>
      </c>
      <c r="G2107" s="320" t="s">
        <v>1248</v>
      </c>
      <c r="H2107" s="320" t="s">
        <v>501</v>
      </c>
      <c r="I2107" s="321">
        <v>0.49731720000000001</v>
      </c>
      <c r="J2107" s="320">
        <v>2011</v>
      </c>
      <c r="K2107" s="320" t="s">
        <v>1249</v>
      </c>
      <c r="L2107" s="316">
        <f t="shared" si="59"/>
        <v>2106</v>
      </c>
      <c r="V2107" s="316" t="str">
        <f t="shared" ref="V2107:V2170" si="60">IF(H2107=$V$1,I2107," ")</f>
        <v xml:space="preserve"> </v>
      </c>
      <c r="X2107" s="316" t="s">
        <v>965</v>
      </c>
    </row>
    <row r="2108" spans="1:24">
      <c r="A2108" s="320" t="s">
        <v>960</v>
      </c>
      <c r="B2108" s="320" t="s">
        <v>923</v>
      </c>
      <c r="C2108" s="320" t="s">
        <v>504</v>
      </c>
      <c r="D2108" s="320" t="s">
        <v>484</v>
      </c>
      <c r="E2108" s="320">
        <v>0.91200000000000003</v>
      </c>
      <c r="F2108" s="320" t="s">
        <v>1247</v>
      </c>
      <c r="G2108" s="320" t="s">
        <v>1248</v>
      </c>
      <c r="H2108" s="320" t="s">
        <v>501</v>
      </c>
      <c r="I2108" s="321">
        <v>0.49731720000000001</v>
      </c>
      <c r="J2108" s="320">
        <v>2011</v>
      </c>
      <c r="K2108" s="320" t="s">
        <v>1249</v>
      </c>
      <c r="L2108" s="316">
        <f t="shared" si="59"/>
        <v>2107</v>
      </c>
      <c r="V2108" s="316" t="str">
        <f t="shared" si="60"/>
        <v xml:space="preserve"> </v>
      </c>
      <c r="X2108" s="316" t="s">
        <v>965</v>
      </c>
    </row>
    <row r="2109" spans="1:24">
      <c r="A2109" s="320" t="s">
        <v>961</v>
      </c>
      <c r="B2109" s="320" t="s">
        <v>923</v>
      </c>
      <c r="C2109" s="320" t="s">
        <v>504</v>
      </c>
      <c r="D2109" s="320" t="s">
        <v>518</v>
      </c>
      <c r="E2109" s="320">
        <v>0.91200000000000003</v>
      </c>
      <c r="F2109" s="320" t="s">
        <v>1247</v>
      </c>
      <c r="G2109" s="320" t="s">
        <v>1248</v>
      </c>
      <c r="H2109" s="320" t="s">
        <v>501</v>
      </c>
      <c r="I2109" s="321">
        <v>0.49731720000000001</v>
      </c>
      <c r="J2109" s="320">
        <v>2011</v>
      </c>
      <c r="K2109" s="320" t="s">
        <v>1249</v>
      </c>
      <c r="L2109" s="316">
        <f t="shared" si="59"/>
        <v>2108</v>
      </c>
      <c r="V2109" s="316" t="str">
        <f t="shared" si="60"/>
        <v xml:space="preserve"> </v>
      </c>
      <c r="X2109" s="316" t="s">
        <v>965</v>
      </c>
    </row>
    <row r="2110" spans="1:24">
      <c r="A2110" s="320" t="s">
        <v>962</v>
      </c>
      <c r="B2110" s="320" t="s">
        <v>923</v>
      </c>
      <c r="C2110" s="320" t="s">
        <v>504</v>
      </c>
      <c r="D2110" s="320" t="s">
        <v>484</v>
      </c>
      <c r="E2110" s="320">
        <v>0.91200000000000003</v>
      </c>
      <c r="F2110" s="320" t="s">
        <v>1247</v>
      </c>
      <c r="G2110" s="320" t="s">
        <v>1248</v>
      </c>
      <c r="H2110" s="320" t="s">
        <v>501</v>
      </c>
      <c r="I2110" s="321">
        <v>0.49731720000000001</v>
      </c>
      <c r="J2110" s="320">
        <v>2011</v>
      </c>
      <c r="K2110" s="320" t="s">
        <v>1249</v>
      </c>
      <c r="L2110" s="316">
        <f t="shared" si="59"/>
        <v>2109</v>
      </c>
      <c r="V2110" s="316" t="str">
        <f t="shared" si="60"/>
        <v xml:space="preserve"> </v>
      </c>
      <c r="X2110" s="316" t="s">
        <v>965</v>
      </c>
    </row>
    <row r="2111" spans="1:24">
      <c r="A2111" s="320" t="s">
        <v>963</v>
      </c>
      <c r="B2111" s="320" t="s">
        <v>923</v>
      </c>
      <c r="C2111" s="320" t="s">
        <v>504</v>
      </c>
      <c r="D2111" s="320" t="s">
        <v>484</v>
      </c>
      <c r="E2111" s="320">
        <v>0.91200000000000003</v>
      </c>
      <c r="F2111" s="320" t="s">
        <v>1247</v>
      </c>
      <c r="G2111" s="320" t="s">
        <v>1248</v>
      </c>
      <c r="H2111" s="320" t="s">
        <v>501</v>
      </c>
      <c r="I2111" s="321">
        <v>0.49731720000000001</v>
      </c>
      <c r="J2111" s="320">
        <v>2011</v>
      </c>
      <c r="K2111" s="320" t="s">
        <v>1249</v>
      </c>
      <c r="L2111" s="316">
        <f t="shared" si="59"/>
        <v>2110</v>
      </c>
      <c r="V2111" s="316" t="str">
        <f t="shared" si="60"/>
        <v xml:space="preserve"> </v>
      </c>
      <c r="X2111" s="316" t="s">
        <v>965</v>
      </c>
    </row>
    <row r="2112" spans="1:24">
      <c r="A2112" s="320" t="s">
        <v>964</v>
      </c>
      <c r="B2112" s="320" t="s">
        <v>923</v>
      </c>
      <c r="C2112" s="320" t="s">
        <v>504</v>
      </c>
      <c r="D2112" s="320" t="s">
        <v>518</v>
      </c>
      <c r="E2112" s="320">
        <v>0.91200000000000003</v>
      </c>
      <c r="F2112" s="320" t="s">
        <v>1247</v>
      </c>
      <c r="G2112" s="320" t="s">
        <v>1248</v>
      </c>
      <c r="H2112" s="320" t="s">
        <v>501</v>
      </c>
      <c r="I2112" s="321">
        <v>0.49731720000000001</v>
      </c>
      <c r="J2112" s="320">
        <v>2011</v>
      </c>
      <c r="K2112" s="320" t="s">
        <v>1249</v>
      </c>
      <c r="L2112" s="316">
        <f t="shared" si="59"/>
        <v>2111</v>
      </c>
      <c r="V2112" s="316" t="str">
        <f t="shared" si="60"/>
        <v xml:space="preserve"> </v>
      </c>
      <c r="X2112" s="316" t="s">
        <v>965</v>
      </c>
    </row>
    <row r="2113" spans="1:24">
      <c r="A2113" s="320" t="s">
        <v>966</v>
      </c>
      <c r="B2113" s="320" t="s">
        <v>923</v>
      </c>
      <c r="C2113" s="320" t="s">
        <v>504</v>
      </c>
      <c r="D2113" s="320" t="s">
        <v>484</v>
      </c>
      <c r="E2113" s="320">
        <v>0.91200000000000003</v>
      </c>
      <c r="F2113" s="320" t="s">
        <v>1247</v>
      </c>
      <c r="G2113" s="320" t="s">
        <v>1248</v>
      </c>
      <c r="H2113" s="320" t="s">
        <v>501</v>
      </c>
      <c r="I2113" s="321">
        <v>0.49731720000000001</v>
      </c>
      <c r="J2113" s="320">
        <v>2011</v>
      </c>
      <c r="K2113" s="320" t="s">
        <v>1249</v>
      </c>
      <c r="L2113" s="316">
        <f t="shared" si="59"/>
        <v>2112</v>
      </c>
      <c r="V2113" s="316" t="str">
        <f t="shared" si="60"/>
        <v xml:space="preserve"> </v>
      </c>
      <c r="X2113" s="316" t="s">
        <v>965</v>
      </c>
    </row>
    <row r="2114" spans="1:24">
      <c r="A2114" s="320" t="s">
        <v>967</v>
      </c>
      <c r="B2114" s="320" t="s">
        <v>923</v>
      </c>
      <c r="C2114" s="320" t="s">
        <v>504</v>
      </c>
      <c r="D2114" s="320" t="s">
        <v>484</v>
      </c>
      <c r="E2114" s="320">
        <v>0.91200000000000003</v>
      </c>
      <c r="F2114" s="320" t="s">
        <v>1247</v>
      </c>
      <c r="G2114" s="320" t="s">
        <v>1248</v>
      </c>
      <c r="H2114" s="320" t="s">
        <v>501</v>
      </c>
      <c r="I2114" s="321">
        <v>0.49731720000000001</v>
      </c>
      <c r="J2114" s="320">
        <v>2011</v>
      </c>
      <c r="K2114" s="320" t="s">
        <v>1249</v>
      </c>
      <c r="L2114" s="316">
        <f t="shared" si="59"/>
        <v>2113</v>
      </c>
      <c r="V2114" s="316" t="str">
        <f t="shared" si="60"/>
        <v xml:space="preserve"> </v>
      </c>
      <c r="X2114" s="316" t="s">
        <v>965</v>
      </c>
    </row>
    <row r="2115" spans="1:24">
      <c r="A2115" s="320" t="s">
        <v>968</v>
      </c>
      <c r="B2115" s="320" t="s">
        <v>923</v>
      </c>
      <c r="C2115" s="320" t="s">
        <v>504</v>
      </c>
      <c r="D2115" s="320" t="s">
        <v>484</v>
      </c>
      <c r="E2115" s="320">
        <v>0.91200000000000003</v>
      </c>
      <c r="F2115" s="320" t="s">
        <v>1247</v>
      </c>
      <c r="G2115" s="320" t="s">
        <v>1248</v>
      </c>
      <c r="H2115" s="320" t="s">
        <v>501</v>
      </c>
      <c r="I2115" s="321">
        <v>0.49731720000000001</v>
      </c>
      <c r="J2115" s="320">
        <v>2011</v>
      </c>
      <c r="K2115" s="320" t="s">
        <v>1249</v>
      </c>
      <c r="L2115" s="316">
        <f t="shared" ref="L2115:L2178" si="61">1+L2114</f>
        <v>2114</v>
      </c>
      <c r="V2115" s="316" t="str">
        <f t="shared" si="60"/>
        <v xml:space="preserve"> </v>
      </c>
      <c r="X2115" s="316" t="s">
        <v>965</v>
      </c>
    </row>
    <row r="2116" spans="1:24">
      <c r="A2116" s="320" t="s">
        <v>969</v>
      </c>
      <c r="B2116" s="320" t="s">
        <v>923</v>
      </c>
      <c r="C2116" s="320" t="s">
        <v>504</v>
      </c>
      <c r="D2116" s="320" t="s">
        <v>484</v>
      </c>
      <c r="E2116" s="320">
        <v>0.91200000000000003</v>
      </c>
      <c r="F2116" s="320" t="s">
        <v>1247</v>
      </c>
      <c r="G2116" s="320" t="s">
        <v>1248</v>
      </c>
      <c r="H2116" s="320" t="s">
        <v>501</v>
      </c>
      <c r="I2116" s="321">
        <v>0.49731720000000001</v>
      </c>
      <c r="J2116" s="320">
        <v>2011</v>
      </c>
      <c r="K2116" s="320" t="s">
        <v>1249</v>
      </c>
      <c r="L2116" s="316">
        <f t="shared" si="61"/>
        <v>2115</v>
      </c>
      <c r="V2116" s="316" t="str">
        <f t="shared" si="60"/>
        <v xml:space="preserve"> </v>
      </c>
      <c r="X2116" s="316" t="s">
        <v>965</v>
      </c>
    </row>
    <row r="2117" spans="1:24">
      <c r="A2117" s="320" t="s">
        <v>970</v>
      </c>
      <c r="B2117" s="320" t="s">
        <v>923</v>
      </c>
      <c r="C2117" s="320" t="s">
        <v>504</v>
      </c>
      <c r="D2117" s="320" t="s">
        <v>484</v>
      </c>
      <c r="E2117" s="320">
        <v>0.91200000000000003</v>
      </c>
      <c r="F2117" s="320" t="s">
        <v>1247</v>
      </c>
      <c r="G2117" s="320" t="s">
        <v>1248</v>
      </c>
      <c r="H2117" s="320" t="s">
        <v>501</v>
      </c>
      <c r="I2117" s="321">
        <v>0.49731720000000001</v>
      </c>
      <c r="J2117" s="320">
        <v>2011</v>
      </c>
      <c r="K2117" s="320" t="s">
        <v>1249</v>
      </c>
      <c r="L2117" s="316">
        <f t="shared" si="61"/>
        <v>2116</v>
      </c>
      <c r="V2117" s="316" t="str">
        <f t="shared" si="60"/>
        <v xml:space="preserve"> </v>
      </c>
      <c r="X2117" s="316" t="s">
        <v>965</v>
      </c>
    </row>
    <row r="2118" spans="1:24">
      <c r="A2118" s="320" t="s">
        <v>971</v>
      </c>
      <c r="B2118" s="320" t="s">
        <v>923</v>
      </c>
      <c r="C2118" s="320" t="s">
        <v>504</v>
      </c>
      <c r="D2118" s="320" t="s">
        <v>484</v>
      </c>
      <c r="E2118" s="320">
        <v>0.91200000000000003</v>
      </c>
      <c r="F2118" s="320" t="s">
        <v>1247</v>
      </c>
      <c r="G2118" s="320" t="s">
        <v>1248</v>
      </c>
      <c r="H2118" s="320" t="s">
        <v>501</v>
      </c>
      <c r="I2118" s="321">
        <v>0.49731720000000001</v>
      </c>
      <c r="J2118" s="320">
        <v>2011</v>
      </c>
      <c r="K2118" s="320" t="s">
        <v>1249</v>
      </c>
      <c r="L2118" s="316">
        <f t="shared" si="61"/>
        <v>2117</v>
      </c>
      <c r="V2118" s="316" t="str">
        <f t="shared" si="60"/>
        <v xml:space="preserve"> </v>
      </c>
      <c r="X2118" s="316" t="s">
        <v>965</v>
      </c>
    </row>
    <row r="2119" spans="1:24">
      <c r="A2119" s="320" t="s">
        <v>972</v>
      </c>
      <c r="B2119" s="320" t="s">
        <v>923</v>
      </c>
      <c r="C2119" s="320" t="s">
        <v>504</v>
      </c>
      <c r="D2119" s="320" t="s">
        <v>484</v>
      </c>
      <c r="E2119" s="320">
        <v>0.91200000000000003</v>
      </c>
      <c r="F2119" s="320" t="s">
        <v>1247</v>
      </c>
      <c r="G2119" s="320" t="s">
        <v>1248</v>
      </c>
      <c r="H2119" s="320" t="s">
        <v>501</v>
      </c>
      <c r="I2119" s="321">
        <v>0.49731720000000001</v>
      </c>
      <c r="J2119" s="320">
        <v>2011</v>
      </c>
      <c r="K2119" s="320" t="s">
        <v>1249</v>
      </c>
      <c r="L2119" s="316">
        <f t="shared" si="61"/>
        <v>2118</v>
      </c>
      <c r="V2119" s="316" t="str">
        <f t="shared" si="60"/>
        <v xml:space="preserve"> </v>
      </c>
      <c r="X2119" s="316" t="s">
        <v>965</v>
      </c>
    </row>
    <row r="2120" spans="1:24">
      <c r="A2120" s="320" t="s">
        <v>973</v>
      </c>
      <c r="B2120" s="320" t="s">
        <v>923</v>
      </c>
      <c r="C2120" s="320" t="s">
        <v>504</v>
      </c>
      <c r="D2120" s="320" t="s">
        <v>484</v>
      </c>
      <c r="E2120" s="320">
        <v>0.91200000000000003</v>
      </c>
      <c r="F2120" s="320" t="s">
        <v>1247</v>
      </c>
      <c r="G2120" s="320" t="s">
        <v>1248</v>
      </c>
      <c r="H2120" s="320" t="s">
        <v>501</v>
      </c>
      <c r="I2120" s="321">
        <v>0.49731720000000001</v>
      </c>
      <c r="J2120" s="320">
        <v>2011</v>
      </c>
      <c r="K2120" s="320" t="s">
        <v>1249</v>
      </c>
      <c r="L2120" s="316">
        <f t="shared" si="61"/>
        <v>2119</v>
      </c>
      <c r="V2120" s="316" t="str">
        <f t="shared" si="60"/>
        <v xml:space="preserve"> </v>
      </c>
      <c r="X2120" s="316" t="s">
        <v>965</v>
      </c>
    </row>
    <row r="2121" spans="1:24">
      <c r="A2121" s="320" t="s">
        <v>974</v>
      </c>
      <c r="B2121" s="320" t="s">
        <v>923</v>
      </c>
      <c r="C2121" s="320" t="s">
        <v>504</v>
      </c>
      <c r="D2121" s="320" t="s">
        <v>518</v>
      </c>
      <c r="E2121" s="320">
        <v>0.91200000000000003</v>
      </c>
      <c r="F2121" s="320" t="s">
        <v>1247</v>
      </c>
      <c r="G2121" s="320" t="s">
        <v>1248</v>
      </c>
      <c r="H2121" s="320" t="s">
        <v>501</v>
      </c>
      <c r="I2121" s="321">
        <v>0.49731720000000001</v>
      </c>
      <c r="J2121" s="320">
        <v>2011</v>
      </c>
      <c r="K2121" s="320" t="s">
        <v>1249</v>
      </c>
      <c r="L2121" s="316">
        <f t="shared" si="61"/>
        <v>2120</v>
      </c>
      <c r="V2121" s="316" t="str">
        <f t="shared" si="60"/>
        <v xml:space="preserve"> </v>
      </c>
      <c r="X2121" s="316" t="s">
        <v>965</v>
      </c>
    </row>
    <row r="2122" spans="1:24">
      <c r="A2122" s="320" t="s">
        <v>975</v>
      </c>
      <c r="B2122" s="320" t="s">
        <v>923</v>
      </c>
      <c r="C2122" s="320" t="s">
        <v>504</v>
      </c>
      <c r="D2122" s="320" t="s">
        <v>484</v>
      </c>
      <c r="E2122" s="320">
        <v>0.91200000000000003</v>
      </c>
      <c r="F2122" s="320" t="s">
        <v>1247</v>
      </c>
      <c r="G2122" s="320" t="s">
        <v>1248</v>
      </c>
      <c r="H2122" s="320" t="s">
        <v>501</v>
      </c>
      <c r="I2122" s="321">
        <v>0.49731720000000001</v>
      </c>
      <c r="J2122" s="320">
        <v>2011</v>
      </c>
      <c r="K2122" s="320" t="s">
        <v>1249</v>
      </c>
      <c r="L2122" s="316">
        <f t="shared" si="61"/>
        <v>2121</v>
      </c>
      <c r="V2122" s="316" t="str">
        <f t="shared" si="60"/>
        <v xml:space="preserve"> </v>
      </c>
      <c r="X2122" s="316" t="s">
        <v>965</v>
      </c>
    </row>
    <row r="2123" spans="1:24">
      <c r="A2123" s="320" t="s">
        <v>976</v>
      </c>
      <c r="B2123" s="320" t="s">
        <v>923</v>
      </c>
      <c r="C2123" s="320" t="s">
        <v>504</v>
      </c>
      <c r="D2123" s="320" t="s">
        <v>484</v>
      </c>
      <c r="E2123" s="320">
        <v>0.91200000000000003</v>
      </c>
      <c r="F2123" s="320" t="s">
        <v>1247</v>
      </c>
      <c r="G2123" s="320" t="s">
        <v>1248</v>
      </c>
      <c r="H2123" s="320" t="s">
        <v>501</v>
      </c>
      <c r="I2123" s="321">
        <v>0.49731720000000001</v>
      </c>
      <c r="J2123" s="320">
        <v>2011</v>
      </c>
      <c r="K2123" s="320" t="s">
        <v>1249</v>
      </c>
      <c r="L2123" s="316">
        <f t="shared" si="61"/>
        <v>2122</v>
      </c>
      <c r="V2123" s="316" t="str">
        <f t="shared" si="60"/>
        <v xml:space="preserve"> </v>
      </c>
      <c r="X2123" s="316" t="s">
        <v>965</v>
      </c>
    </row>
    <row r="2124" spans="1:24">
      <c r="A2124" s="320" t="s">
        <v>977</v>
      </c>
      <c r="B2124" s="320" t="s">
        <v>923</v>
      </c>
      <c r="C2124" s="320" t="s">
        <v>504</v>
      </c>
      <c r="D2124" s="320" t="s">
        <v>484</v>
      </c>
      <c r="E2124" s="320">
        <v>0.91200000000000003</v>
      </c>
      <c r="F2124" s="320" t="s">
        <v>1247</v>
      </c>
      <c r="G2124" s="320" t="s">
        <v>1248</v>
      </c>
      <c r="H2124" s="320" t="s">
        <v>501</v>
      </c>
      <c r="I2124" s="321">
        <v>0.49731720000000001</v>
      </c>
      <c r="J2124" s="320">
        <v>2011</v>
      </c>
      <c r="K2124" s="320" t="s">
        <v>1249</v>
      </c>
      <c r="L2124" s="316">
        <f t="shared" si="61"/>
        <v>2123</v>
      </c>
      <c r="V2124" s="316" t="str">
        <f t="shared" si="60"/>
        <v xml:space="preserve"> </v>
      </c>
      <c r="X2124" s="316" t="s">
        <v>965</v>
      </c>
    </row>
    <row r="2125" spans="1:24">
      <c r="A2125" s="320" t="s">
        <v>978</v>
      </c>
      <c r="B2125" s="320" t="s">
        <v>923</v>
      </c>
      <c r="C2125" s="320" t="s">
        <v>504</v>
      </c>
      <c r="D2125" s="320" t="s">
        <v>484</v>
      </c>
      <c r="E2125" s="320">
        <v>0.91200000000000003</v>
      </c>
      <c r="F2125" s="320" t="s">
        <v>1247</v>
      </c>
      <c r="G2125" s="320" t="s">
        <v>1248</v>
      </c>
      <c r="H2125" s="320" t="s">
        <v>501</v>
      </c>
      <c r="I2125" s="321">
        <v>0.49731720000000001</v>
      </c>
      <c r="J2125" s="320">
        <v>2011</v>
      </c>
      <c r="K2125" s="320" t="s">
        <v>1249</v>
      </c>
      <c r="L2125" s="316">
        <f t="shared" si="61"/>
        <v>2124</v>
      </c>
      <c r="V2125" s="316" t="str">
        <f t="shared" si="60"/>
        <v xml:space="preserve"> </v>
      </c>
      <c r="X2125" s="316" t="s">
        <v>965</v>
      </c>
    </row>
    <row r="2126" spans="1:24">
      <c r="A2126" s="320" t="s">
        <v>979</v>
      </c>
      <c r="B2126" s="320" t="s">
        <v>923</v>
      </c>
      <c r="C2126" s="320" t="s">
        <v>504</v>
      </c>
      <c r="D2126" s="320" t="s">
        <v>484</v>
      </c>
      <c r="E2126" s="320">
        <v>0.91200000000000003</v>
      </c>
      <c r="F2126" s="320" t="s">
        <v>1247</v>
      </c>
      <c r="G2126" s="320" t="s">
        <v>1248</v>
      </c>
      <c r="H2126" s="320" t="s">
        <v>501</v>
      </c>
      <c r="I2126" s="321">
        <v>0.49731720000000001</v>
      </c>
      <c r="J2126" s="320">
        <v>2011</v>
      </c>
      <c r="K2126" s="320" t="s">
        <v>1249</v>
      </c>
      <c r="L2126" s="316">
        <f t="shared" si="61"/>
        <v>2125</v>
      </c>
      <c r="V2126" s="316" t="str">
        <f t="shared" si="60"/>
        <v xml:space="preserve"> </v>
      </c>
      <c r="X2126" s="316" t="s">
        <v>965</v>
      </c>
    </row>
    <row r="2127" spans="1:24">
      <c r="A2127" s="320" t="s">
        <v>980</v>
      </c>
      <c r="B2127" s="320" t="s">
        <v>923</v>
      </c>
      <c r="C2127" s="320" t="s">
        <v>504</v>
      </c>
      <c r="D2127" s="320" t="s">
        <v>484</v>
      </c>
      <c r="E2127" s="320">
        <v>0.91200000000000003</v>
      </c>
      <c r="F2127" s="320" t="s">
        <v>1247</v>
      </c>
      <c r="G2127" s="320" t="s">
        <v>1248</v>
      </c>
      <c r="H2127" s="320" t="s">
        <v>501</v>
      </c>
      <c r="I2127" s="321">
        <v>0.49731720000000001</v>
      </c>
      <c r="J2127" s="320">
        <v>2011</v>
      </c>
      <c r="K2127" s="320" t="s">
        <v>1249</v>
      </c>
      <c r="L2127" s="316">
        <f t="shared" si="61"/>
        <v>2126</v>
      </c>
      <c r="V2127" s="316" t="str">
        <f t="shared" si="60"/>
        <v xml:space="preserve"> </v>
      </c>
      <c r="X2127" s="316" t="s">
        <v>965</v>
      </c>
    </row>
    <row r="2128" spans="1:24">
      <c r="A2128" s="320" t="s">
        <v>981</v>
      </c>
      <c r="B2128" s="320" t="s">
        <v>923</v>
      </c>
      <c r="C2128" s="320" t="s">
        <v>504</v>
      </c>
      <c r="D2128" s="320" t="s">
        <v>484</v>
      </c>
      <c r="E2128" s="320">
        <v>0.91200000000000003</v>
      </c>
      <c r="F2128" s="320" t="s">
        <v>1247</v>
      </c>
      <c r="G2128" s="320" t="s">
        <v>1248</v>
      </c>
      <c r="H2128" s="320" t="s">
        <v>501</v>
      </c>
      <c r="I2128" s="321">
        <v>0.49731720000000001</v>
      </c>
      <c r="J2128" s="320">
        <v>2011</v>
      </c>
      <c r="K2128" s="320" t="s">
        <v>1249</v>
      </c>
      <c r="L2128" s="316">
        <f t="shared" si="61"/>
        <v>2127</v>
      </c>
      <c r="V2128" s="316" t="str">
        <f t="shared" si="60"/>
        <v xml:space="preserve"> </v>
      </c>
      <c r="X2128" s="316" t="s">
        <v>965</v>
      </c>
    </row>
    <row r="2129" spans="1:24">
      <c r="A2129" s="320" t="s">
        <v>982</v>
      </c>
      <c r="B2129" s="320" t="s">
        <v>923</v>
      </c>
      <c r="C2129" s="320" t="s">
        <v>504</v>
      </c>
      <c r="D2129" s="320" t="s">
        <v>484</v>
      </c>
      <c r="E2129" s="320">
        <v>0.91200000000000003</v>
      </c>
      <c r="F2129" s="320" t="s">
        <v>1247</v>
      </c>
      <c r="G2129" s="320" t="s">
        <v>1248</v>
      </c>
      <c r="H2129" s="320" t="s">
        <v>501</v>
      </c>
      <c r="I2129" s="321">
        <v>0.49731720000000001</v>
      </c>
      <c r="J2129" s="320">
        <v>2011</v>
      </c>
      <c r="K2129" s="320" t="s">
        <v>1249</v>
      </c>
      <c r="L2129" s="316">
        <f t="shared" si="61"/>
        <v>2128</v>
      </c>
      <c r="V2129" s="316" t="str">
        <f t="shared" si="60"/>
        <v xml:space="preserve"> </v>
      </c>
      <c r="X2129" s="316" t="s">
        <v>965</v>
      </c>
    </row>
    <row r="2130" spans="1:24">
      <c r="A2130" s="320" t="s">
        <v>983</v>
      </c>
      <c r="B2130" s="320" t="s">
        <v>923</v>
      </c>
      <c r="C2130" s="320" t="s">
        <v>504</v>
      </c>
      <c r="D2130" s="320" t="s">
        <v>518</v>
      </c>
      <c r="E2130" s="320">
        <v>0.91200000000000003</v>
      </c>
      <c r="F2130" s="320" t="s">
        <v>1247</v>
      </c>
      <c r="G2130" s="320" t="s">
        <v>1248</v>
      </c>
      <c r="H2130" s="320" t="s">
        <v>501</v>
      </c>
      <c r="I2130" s="321">
        <v>0.49731720000000001</v>
      </c>
      <c r="J2130" s="320">
        <v>2011</v>
      </c>
      <c r="K2130" s="320" t="s">
        <v>1249</v>
      </c>
      <c r="L2130" s="316">
        <f t="shared" si="61"/>
        <v>2129</v>
      </c>
      <c r="V2130" s="316" t="str">
        <f t="shared" si="60"/>
        <v xml:space="preserve"> </v>
      </c>
      <c r="X2130" s="316" t="s">
        <v>965</v>
      </c>
    </row>
    <row r="2131" spans="1:24">
      <c r="A2131" s="320" t="s">
        <v>984</v>
      </c>
      <c r="B2131" s="320" t="s">
        <v>923</v>
      </c>
      <c r="C2131" s="320" t="s">
        <v>504</v>
      </c>
      <c r="D2131" s="320" t="s">
        <v>491</v>
      </c>
      <c r="E2131" s="320">
        <v>0.91200000000000003</v>
      </c>
      <c r="F2131" s="320" t="s">
        <v>1247</v>
      </c>
      <c r="G2131" s="320" t="s">
        <v>1248</v>
      </c>
      <c r="H2131" s="320" t="s">
        <v>501</v>
      </c>
      <c r="I2131" s="321">
        <v>0.49731720000000001</v>
      </c>
      <c r="J2131" s="320">
        <v>2011</v>
      </c>
      <c r="K2131" s="320" t="s">
        <v>1249</v>
      </c>
      <c r="L2131" s="316">
        <f t="shared" si="61"/>
        <v>2130</v>
      </c>
      <c r="V2131" s="316" t="str">
        <f t="shared" si="60"/>
        <v xml:space="preserve"> </v>
      </c>
      <c r="X2131" s="316" t="s">
        <v>965</v>
      </c>
    </row>
    <row r="2132" spans="1:24">
      <c r="A2132" s="320" t="s">
        <v>985</v>
      </c>
      <c r="B2132" s="320" t="s">
        <v>923</v>
      </c>
      <c r="C2132" s="320" t="s">
        <v>504</v>
      </c>
      <c r="D2132" s="320" t="s">
        <v>484</v>
      </c>
      <c r="E2132" s="320">
        <v>0.91200000000000003</v>
      </c>
      <c r="F2132" s="320" t="s">
        <v>1247</v>
      </c>
      <c r="G2132" s="320" t="s">
        <v>1248</v>
      </c>
      <c r="H2132" s="320" t="s">
        <v>501</v>
      </c>
      <c r="I2132" s="321">
        <v>0.49731720000000001</v>
      </c>
      <c r="J2132" s="320">
        <v>2011</v>
      </c>
      <c r="K2132" s="320" t="s">
        <v>1249</v>
      </c>
      <c r="L2132" s="316">
        <f t="shared" si="61"/>
        <v>2131</v>
      </c>
      <c r="V2132" s="316" t="str">
        <f t="shared" si="60"/>
        <v xml:space="preserve"> </v>
      </c>
      <c r="X2132" s="316" t="s">
        <v>965</v>
      </c>
    </row>
    <row r="2133" spans="1:24">
      <c r="A2133" s="320" t="s">
        <v>986</v>
      </c>
      <c r="B2133" s="320" t="s">
        <v>923</v>
      </c>
      <c r="C2133" s="320" t="s">
        <v>504</v>
      </c>
      <c r="D2133" s="320" t="s">
        <v>484</v>
      </c>
      <c r="E2133" s="320">
        <v>0.91200000000000003</v>
      </c>
      <c r="F2133" s="320" t="s">
        <v>1247</v>
      </c>
      <c r="G2133" s="320" t="s">
        <v>1248</v>
      </c>
      <c r="H2133" s="320" t="s">
        <v>501</v>
      </c>
      <c r="I2133" s="321">
        <v>0.49731720000000001</v>
      </c>
      <c r="J2133" s="320">
        <v>2011</v>
      </c>
      <c r="K2133" s="320" t="s">
        <v>1249</v>
      </c>
      <c r="L2133" s="316">
        <f t="shared" si="61"/>
        <v>2132</v>
      </c>
      <c r="V2133" s="316" t="str">
        <f t="shared" si="60"/>
        <v xml:space="preserve"> </v>
      </c>
      <c r="X2133" s="316" t="s">
        <v>965</v>
      </c>
    </row>
    <row r="2134" spans="1:24">
      <c r="A2134" s="320" t="s">
        <v>987</v>
      </c>
      <c r="B2134" s="320" t="s">
        <v>923</v>
      </c>
      <c r="C2134" s="320" t="s">
        <v>504</v>
      </c>
      <c r="D2134" s="320" t="s">
        <v>484</v>
      </c>
      <c r="E2134" s="320">
        <v>0.91200000000000003</v>
      </c>
      <c r="F2134" s="320" t="s">
        <v>1247</v>
      </c>
      <c r="G2134" s="320" t="s">
        <v>1248</v>
      </c>
      <c r="H2134" s="320" t="s">
        <v>501</v>
      </c>
      <c r="I2134" s="321">
        <v>0.49731720000000001</v>
      </c>
      <c r="J2134" s="320">
        <v>2011</v>
      </c>
      <c r="K2134" s="320" t="s">
        <v>1249</v>
      </c>
      <c r="L2134" s="316">
        <f t="shared" si="61"/>
        <v>2133</v>
      </c>
      <c r="V2134" s="316" t="str">
        <f t="shared" si="60"/>
        <v xml:space="preserve"> </v>
      </c>
      <c r="X2134" s="316" t="s">
        <v>965</v>
      </c>
    </row>
    <row r="2135" spans="1:24">
      <c r="A2135" s="320" t="s">
        <v>988</v>
      </c>
      <c r="B2135" s="320" t="s">
        <v>923</v>
      </c>
      <c r="C2135" s="320" t="s">
        <v>504</v>
      </c>
      <c r="D2135" s="320" t="s">
        <v>484</v>
      </c>
      <c r="E2135" s="320">
        <v>0.91200000000000003</v>
      </c>
      <c r="F2135" s="320" t="s">
        <v>1247</v>
      </c>
      <c r="G2135" s="320" t="s">
        <v>1248</v>
      </c>
      <c r="H2135" s="320" t="s">
        <v>501</v>
      </c>
      <c r="I2135" s="321">
        <v>0.49731720000000001</v>
      </c>
      <c r="J2135" s="320">
        <v>2011</v>
      </c>
      <c r="K2135" s="320" t="s">
        <v>1249</v>
      </c>
      <c r="L2135" s="316">
        <f t="shared" si="61"/>
        <v>2134</v>
      </c>
      <c r="V2135" s="316" t="str">
        <f t="shared" si="60"/>
        <v xml:space="preserve"> </v>
      </c>
      <c r="X2135" s="316" t="s">
        <v>965</v>
      </c>
    </row>
    <row r="2136" spans="1:24">
      <c r="A2136" s="320" t="s">
        <v>989</v>
      </c>
      <c r="B2136" s="320" t="s">
        <v>923</v>
      </c>
      <c r="C2136" s="320" t="s">
        <v>504</v>
      </c>
      <c r="D2136" s="320" t="s">
        <v>518</v>
      </c>
      <c r="E2136" s="320">
        <v>0.91200000000000003</v>
      </c>
      <c r="F2136" s="320" t="s">
        <v>1247</v>
      </c>
      <c r="G2136" s="320" t="s">
        <v>1248</v>
      </c>
      <c r="H2136" s="320" t="s">
        <v>501</v>
      </c>
      <c r="I2136" s="321">
        <v>0.49731720000000001</v>
      </c>
      <c r="J2136" s="320">
        <v>2011</v>
      </c>
      <c r="K2136" s="320" t="s">
        <v>1249</v>
      </c>
      <c r="L2136" s="316">
        <f t="shared" si="61"/>
        <v>2135</v>
      </c>
      <c r="V2136" s="316" t="str">
        <f t="shared" si="60"/>
        <v xml:space="preserve"> </v>
      </c>
      <c r="X2136" s="316" t="s">
        <v>965</v>
      </c>
    </row>
    <row r="2137" spans="1:24">
      <c r="A2137" s="320" t="s">
        <v>990</v>
      </c>
      <c r="B2137" s="320" t="s">
        <v>923</v>
      </c>
      <c r="C2137" s="320" t="s">
        <v>504</v>
      </c>
      <c r="D2137" s="320" t="s">
        <v>484</v>
      </c>
      <c r="E2137" s="320">
        <v>0.91200000000000003</v>
      </c>
      <c r="F2137" s="320" t="s">
        <v>1247</v>
      </c>
      <c r="G2137" s="320" t="s">
        <v>1248</v>
      </c>
      <c r="H2137" s="320" t="s">
        <v>501</v>
      </c>
      <c r="I2137" s="321">
        <v>0.49731720000000001</v>
      </c>
      <c r="J2137" s="320">
        <v>2011</v>
      </c>
      <c r="K2137" s="320" t="s">
        <v>1249</v>
      </c>
      <c r="L2137" s="316">
        <f t="shared" si="61"/>
        <v>2136</v>
      </c>
      <c r="V2137" s="316" t="str">
        <f t="shared" si="60"/>
        <v xml:space="preserve"> </v>
      </c>
      <c r="X2137" s="316" t="s">
        <v>965</v>
      </c>
    </row>
    <row r="2138" spans="1:24">
      <c r="A2138" s="320" t="s">
        <v>991</v>
      </c>
      <c r="B2138" s="320" t="s">
        <v>923</v>
      </c>
      <c r="C2138" s="320" t="s">
        <v>504</v>
      </c>
      <c r="D2138" s="320" t="s">
        <v>484</v>
      </c>
      <c r="E2138" s="320">
        <v>0.91200000000000003</v>
      </c>
      <c r="F2138" s="320" t="s">
        <v>1247</v>
      </c>
      <c r="G2138" s="320" t="s">
        <v>1248</v>
      </c>
      <c r="H2138" s="320" t="s">
        <v>501</v>
      </c>
      <c r="I2138" s="321">
        <v>0.49731720000000001</v>
      </c>
      <c r="J2138" s="320">
        <v>2011</v>
      </c>
      <c r="K2138" s="320" t="s">
        <v>1249</v>
      </c>
      <c r="L2138" s="316">
        <f t="shared" si="61"/>
        <v>2137</v>
      </c>
      <c r="V2138" s="316" t="str">
        <f t="shared" si="60"/>
        <v xml:space="preserve"> </v>
      </c>
      <c r="X2138" s="316" t="s">
        <v>965</v>
      </c>
    </row>
    <row r="2139" spans="1:24">
      <c r="A2139" s="320" t="s">
        <v>992</v>
      </c>
      <c r="B2139" s="320" t="s">
        <v>923</v>
      </c>
      <c r="C2139" s="320" t="s">
        <v>504</v>
      </c>
      <c r="D2139" s="320" t="s">
        <v>484</v>
      </c>
      <c r="E2139" s="320">
        <v>0.91200000000000003</v>
      </c>
      <c r="F2139" s="320" t="s">
        <v>1247</v>
      </c>
      <c r="G2139" s="320" t="s">
        <v>1248</v>
      </c>
      <c r="H2139" s="320" t="s">
        <v>501</v>
      </c>
      <c r="I2139" s="321">
        <v>0.49731720000000001</v>
      </c>
      <c r="J2139" s="320">
        <v>2011</v>
      </c>
      <c r="K2139" s="320" t="s">
        <v>1249</v>
      </c>
      <c r="L2139" s="316">
        <f t="shared" si="61"/>
        <v>2138</v>
      </c>
      <c r="V2139" s="316" t="str">
        <f t="shared" si="60"/>
        <v xml:space="preserve"> </v>
      </c>
      <c r="X2139" s="316" t="s">
        <v>965</v>
      </c>
    </row>
    <row r="2140" spans="1:24">
      <c r="A2140" s="320" t="s">
        <v>993</v>
      </c>
      <c r="B2140" s="320" t="s">
        <v>923</v>
      </c>
      <c r="C2140" s="320" t="s">
        <v>504</v>
      </c>
      <c r="D2140" s="320" t="s">
        <v>484</v>
      </c>
      <c r="E2140" s="320">
        <v>0.91200000000000003</v>
      </c>
      <c r="F2140" s="320" t="s">
        <v>1247</v>
      </c>
      <c r="G2140" s="320" t="s">
        <v>1248</v>
      </c>
      <c r="H2140" s="320" t="s">
        <v>501</v>
      </c>
      <c r="I2140" s="321">
        <v>0.49731720000000001</v>
      </c>
      <c r="J2140" s="320">
        <v>2011</v>
      </c>
      <c r="K2140" s="320" t="s">
        <v>1249</v>
      </c>
      <c r="L2140" s="316">
        <f t="shared" si="61"/>
        <v>2139</v>
      </c>
      <c r="V2140" s="316" t="str">
        <f t="shared" si="60"/>
        <v xml:space="preserve"> </v>
      </c>
      <c r="X2140" s="316" t="s">
        <v>965</v>
      </c>
    </row>
    <row r="2141" spans="1:24">
      <c r="A2141" s="320" t="s">
        <v>994</v>
      </c>
      <c r="B2141" s="320" t="s">
        <v>923</v>
      </c>
      <c r="C2141" s="320" t="s">
        <v>504</v>
      </c>
      <c r="D2141" s="320" t="s">
        <v>484</v>
      </c>
      <c r="E2141" s="320">
        <v>0.91200000000000003</v>
      </c>
      <c r="F2141" s="320" t="s">
        <v>1247</v>
      </c>
      <c r="G2141" s="320" t="s">
        <v>1248</v>
      </c>
      <c r="H2141" s="320" t="s">
        <v>501</v>
      </c>
      <c r="I2141" s="321">
        <v>0.49731720000000001</v>
      </c>
      <c r="J2141" s="320">
        <v>2011</v>
      </c>
      <c r="K2141" s="320" t="s">
        <v>1249</v>
      </c>
      <c r="L2141" s="316">
        <f t="shared" si="61"/>
        <v>2140</v>
      </c>
      <c r="V2141" s="316" t="str">
        <f t="shared" si="60"/>
        <v xml:space="preserve"> </v>
      </c>
      <c r="X2141" s="316" t="s">
        <v>965</v>
      </c>
    </row>
    <row r="2142" spans="1:24">
      <c r="A2142" s="320" t="s">
        <v>995</v>
      </c>
      <c r="B2142" s="320" t="s">
        <v>923</v>
      </c>
      <c r="C2142" s="320" t="s">
        <v>504</v>
      </c>
      <c r="D2142" s="320" t="s">
        <v>484</v>
      </c>
      <c r="E2142" s="320">
        <v>0.91200000000000003</v>
      </c>
      <c r="F2142" s="320" t="s">
        <v>1247</v>
      </c>
      <c r="G2142" s="320" t="s">
        <v>1248</v>
      </c>
      <c r="H2142" s="320" t="s">
        <v>501</v>
      </c>
      <c r="I2142" s="321">
        <v>0.49731720000000001</v>
      </c>
      <c r="J2142" s="320">
        <v>2011</v>
      </c>
      <c r="K2142" s="320" t="s">
        <v>1249</v>
      </c>
      <c r="L2142" s="316">
        <f t="shared" si="61"/>
        <v>2141</v>
      </c>
      <c r="V2142" s="316" t="str">
        <f t="shared" si="60"/>
        <v xml:space="preserve"> </v>
      </c>
      <c r="X2142" s="316" t="s">
        <v>965</v>
      </c>
    </row>
    <row r="2143" spans="1:24">
      <c r="A2143" s="320" t="s">
        <v>996</v>
      </c>
      <c r="B2143" s="320" t="s">
        <v>923</v>
      </c>
      <c r="C2143" s="320" t="s">
        <v>504</v>
      </c>
      <c r="D2143" s="320" t="s">
        <v>484</v>
      </c>
      <c r="E2143" s="320">
        <v>0.91200000000000003</v>
      </c>
      <c r="F2143" s="320" t="s">
        <v>1247</v>
      </c>
      <c r="G2143" s="320" t="s">
        <v>1248</v>
      </c>
      <c r="H2143" s="320" t="s">
        <v>501</v>
      </c>
      <c r="I2143" s="321">
        <v>0.49731720000000001</v>
      </c>
      <c r="J2143" s="320">
        <v>2011</v>
      </c>
      <c r="K2143" s="320" t="s">
        <v>1249</v>
      </c>
      <c r="L2143" s="316">
        <f t="shared" si="61"/>
        <v>2142</v>
      </c>
      <c r="V2143" s="316" t="str">
        <f t="shared" si="60"/>
        <v xml:space="preserve"> </v>
      </c>
      <c r="X2143" s="316" t="s">
        <v>965</v>
      </c>
    </row>
    <row r="2144" spans="1:24">
      <c r="A2144" s="320" t="s">
        <v>997</v>
      </c>
      <c r="B2144" s="320" t="s">
        <v>923</v>
      </c>
      <c r="C2144" s="320" t="s">
        <v>504</v>
      </c>
      <c r="D2144" s="320" t="s">
        <v>484</v>
      </c>
      <c r="E2144" s="320">
        <v>0.91200000000000003</v>
      </c>
      <c r="F2144" s="320" t="s">
        <v>1247</v>
      </c>
      <c r="G2144" s="320" t="s">
        <v>1248</v>
      </c>
      <c r="H2144" s="320" t="s">
        <v>501</v>
      </c>
      <c r="I2144" s="321">
        <v>0.49731720000000001</v>
      </c>
      <c r="J2144" s="320">
        <v>2011</v>
      </c>
      <c r="K2144" s="320" t="s">
        <v>1249</v>
      </c>
      <c r="L2144" s="316">
        <f t="shared" si="61"/>
        <v>2143</v>
      </c>
      <c r="V2144" s="316" t="str">
        <f t="shared" si="60"/>
        <v xml:space="preserve"> </v>
      </c>
      <c r="X2144" s="316" t="s">
        <v>965</v>
      </c>
    </row>
    <row r="2145" spans="1:24">
      <c r="A2145" s="320" t="s">
        <v>998</v>
      </c>
      <c r="B2145" s="320" t="s">
        <v>923</v>
      </c>
      <c r="C2145" s="320" t="s">
        <v>504</v>
      </c>
      <c r="D2145" s="320" t="s">
        <v>484</v>
      </c>
      <c r="E2145" s="320">
        <v>0.91200000000000003</v>
      </c>
      <c r="F2145" s="320" t="s">
        <v>1247</v>
      </c>
      <c r="G2145" s="320" t="s">
        <v>1248</v>
      </c>
      <c r="H2145" s="320" t="s">
        <v>501</v>
      </c>
      <c r="I2145" s="321">
        <v>0.49731720000000001</v>
      </c>
      <c r="J2145" s="320">
        <v>2011</v>
      </c>
      <c r="K2145" s="320" t="s">
        <v>1249</v>
      </c>
      <c r="L2145" s="316">
        <f t="shared" si="61"/>
        <v>2144</v>
      </c>
      <c r="V2145" s="316" t="str">
        <f t="shared" si="60"/>
        <v xml:space="preserve"> </v>
      </c>
      <c r="X2145" s="316" t="s">
        <v>965</v>
      </c>
    </row>
    <row r="2146" spans="1:24">
      <c r="A2146" s="320" t="s">
        <v>999</v>
      </c>
      <c r="B2146" s="320" t="s">
        <v>923</v>
      </c>
      <c r="C2146" s="320" t="s">
        <v>504</v>
      </c>
      <c r="D2146" s="320" t="s">
        <v>484</v>
      </c>
      <c r="E2146" s="320">
        <v>0.91200000000000003</v>
      </c>
      <c r="F2146" s="320" t="s">
        <v>1247</v>
      </c>
      <c r="G2146" s="320" t="s">
        <v>1248</v>
      </c>
      <c r="H2146" s="320" t="s">
        <v>501</v>
      </c>
      <c r="I2146" s="321">
        <v>0.49731720000000001</v>
      </c>
      <c r="J2146" s="320">
        <v>2011</v>
      </c>
      <c r="K2146" s="320" t="s">
        <v>1249</v>
      </c>
      <c r="L2146" s="316">
        <f t="shared" si="61"/>
        <v>2145</v>
      </c>
      <c r="V2146" s="316" t="str">
        <f t="shared" si="60"/>
        <v xml:space="preserve"> </v>
      </c>
      <c r="X2146" s="316" t="s">
        <v>965</v>
      </c>
    </row>
    <row r="2147" spans="1:24">
      <c r="A2147" s="320" t="s">
        <v>1000</v>
      </c>
      <c r="B2147" s="320" t="s">
        <v>923</v>
      </c>
      <c r="C2147" s="320" t="s">
        <v>504</v>
      </c>
      <c r="D2147" s="320" t="s">
        <v>484</v>
      </c>
      <c r="E2147" s="320">
        <v>0.91200000000000003</v>
      </c>
      <c r="F2147" s="320" t="s">
        <v>1247</v>
      </c>
      <c r="G2147" s="320" t="s">
        <v>1248</v>
      </c>
      <c r="H2147" s="320" t="s">
        <v>501</v>
      </c>
      <c r="I2147" s="321">
        <v>0.49731720000000001</v>
      </c>
      <c r="J2147" s="320">
        <v>2011</v>
      </c>
      <c r="K2147" s="320" t="s">
        <v>1249</v>
      </c>
      <c r="L2147" s="316">
        <f t="shared" si="61"/>
        <v>2146</v>
      </c>
      <c r="V2147" s="316" t="str">
        <f t="shared" si="60"/>
        <v xml:space="preserve"> </v>
      </c>
      <c r="X2147" s="316" t="s">
        <v>965</v>
      </c>
    </row>
    <row r="2148" spans="1:24">
      <c r="A2148" s="320" t="s">
        <v>1001</v>
      </c>
      <c r="B2148" s="320" t="s">
        <v>923</v>
      </c>
      <c r="C2148" s="320" t="s">
        <v>504</v>
      </c>
      <c r="D2148" s="320" t="s">
        <v>484</v>
      </c>
      <c r="E2148" s="320">
        <v>0.91200000000000003</v>
      </c>
      <c r="F2148" s="320" t="s">
        <v>1247</v>
      </c>
      <c r="G2148" s="320" t="s">
        <v>1248</v>
      </c>
      <c r="H2148" s="320" t="s">
        <v>501</v>
      </c>
      <c r="I2148" s="321">
        <v>0.49731720000000001</v>
      </c>
      <c r="J2148" s="320">
        <v>2011</v>
      </c>
      <c r="K2148" s="320" t="s">
        <v>1249</v>
      </c>
      <c r="L2148" s="316">
        <f t="shared" si="61"/>
        <v>2147</v>
      </c>
      <c r="V2148" s="316" t="str">
        <f t="shared" si="60"/>
        <v xml:space="preserve"> </v>
      </c>
      <c r="X2148" s="316" t="s">
        <v>965</v>
      </c>
    </row>
    <row r="2149" spans="1:24">
      <c r="A2149" s="320" t="s">
        <v>1002</v>
      </c>
      <c r="B2149" s="320" t="s">
        <v>923</v>
      </c>
      <c r="C2149" s="320" t="s">
        <v>504</v>
      </c>
      <c r="D2149" s="320" t="s">
        <v>484</v>
      </c>
      <c r="E2149" s="320">
        <v>0.91200000000000003</v>
      </c>
      <c r="F2149" s="320" t="s">
        <v>1247</v>
      </c>
      <c r="G2149" s="320" t="s">
        <v>1248</v>
      </c>
      <c r="H2149" s="320" t="s">
        <v>501</v>
      </c>
      <c r="I2149" s="321">
        <v>0.49731720000000001</v>
      </c>
      <c r="J2149" s="320">
        <v>2011</v>
      </c>
      <c r="K2149" s="320" t="s">
        <v>1249</v>
      </c>
      <c r="L2149" s="316">
        <f t="shared" si="61"/>
        <v>2148</v>
      </c>
      <c r="V2149" s="316" t="str">
        <f t="shared" si="60"/>
        <v xml:space="preserve"> </v>
      </c>
      <c r="X2149" s="316" t="s">
        <v>965</v>
      </c>
    </row>
    <row r="2150" spans="1:24">
      <c r="A2150" s="320" t="s">
        <v>1003</v>
      </c>
      <c r="B2150" s="320" t="s">
        <v>923</v>
      </c>
      <c r="C2150" s="320" t="s">
        <v>504</v>
      </c>
      <c r="D2150" s="320" t="s">
        <v>484</v>
      </c>
      <c r="E2150" s="320">
        <v>0.91200000000000003</v>
      </c>
      <c r="F2150" s="320" t="s">
        <v>1247</v>
      </c>
      <c r="G2150" s="320" t="s">
        <v>1248</v>
      </c>
      <c r="H2150" s="320" t="s">
        <v>501</v>
      </c>
      <c r="I2150" s="321">
        <v>0.49731720000000001</v>
      </c>
      <c r="J2150" s="320">
        <v>2011</v>
      </c>
      <c r="K2150" s="320" t="s">
        <v>1249</v>
      </c>
      <c r="L2150" s="316">
        <f t="shared" si="61"/>
        <v>2149</v>
      </c>
      <c r="V2150" s="316" t="str">
        <f t="shared" si="60"/>
        <v xml:space="preserve"> </v>
      </c>
      <c r="X2150" s="316" t="s">
        <v>965</v>
      </c>
    </row>
    <row r="2151" spans="1:24">
      <c r="A2151" s="320" t="s">
        <v>1004</v>
      </c>
      <c r="B2151" s="320" t="s">
        <v>923</v>
      </c>
      <c r="C2151" s="320" t="s">
        <v>504</v>
      </c>
      <c r="D2151" s="320" t="s">
        <v>484</v>
      </c>
      <c r="E2151" s="320">
        <v>0.91200000000000003</v>
      </c>
      <c r="F2151" s="320" t="s">
        <v>1247</v>
      </c>
      <c r="G2151" s="320" t="s">
        <v>1248</v>
      </c>
      <c r="H2151" s="320" t="s">
        <v>501</v>
      </c>
      <c r="I2151" s="321">
        <v>0.49731720000000001</v>
      </c>
      <c r="J2151" s="320">
        <v>2011</v>
      </c>
      <c r="K2151" s="320" t="s">
        <v>1249</v>
      </c>
      <c r="L2151" s="316">
        <f t="shared" si="61"/>
        <v>2150</v>
      </c>
      <c r="V2151" s="316" t="str">
        <f t="shared" si="60"/>
        <v xml:space="preserve"> </v>
      </c>
      <c r="X2151" s="316" t="s">
        <v>965</v>
      </c>
    </row>
    <row r="2152" spans="1:24">
      <c r="A2152" s="320" t="s">
        <v>1005</v>
      </c>
      <c r="B2152" s="320" t="s">
        <v>923</v>
      </c>
      <c r="C2152" s="320" t="s">
        <v>504</v>
      </c>
      <c r="D2152" s="320" t="s">
        <v>484</v>
      </c>
      <c r="E2152" s="320">
        <v>0.91200000000000003</v>
      </c>
      <c r="F2152" s="320" t="s">
        <v>1247</v>
      </c>
      <c r="G2152" s="320" t="s">
        <v>1248</v>
      </c>
      <c r="H2152" s="320" t="s">
        <v>501</v>
      </c>
      <c r="I2152" s="321">
        <v>0.49731720000000001</v>
      </c>
      <c r="J2152" s="320">
        <v>2011</v>
      </c>
      <c r="K2152" s="320" t="s">
        <v>1249</v>
      </c>
      <c r="L2152" s="316">
        <f t="shared" si="61"/>
        <v>2151</v>
      </c>
      <c r="V2152" s="316" t="str">
        <f t="shared" si="60"/>
        <v xml:space="preserve"> </v>
      </c>
      <c r="X2152" s="316" t="s">
        <v>965</v>
      </c>
    </row>
    <row r="2153" spans="1:24">
      <c r="A2153" s="320" t="s">
        <v>1006</v>
      </c>
      <c r="B2153" s="320" t="s">
        <v>923</v>
      </c>
      <c r="C2153" s="320" t="s">
        <v>504</v>
      </c>
      <c r="D2153" s="320" t="s">
        <v>484</v>
      </c>
      <c r="E2153" s="320">
        <v>0.91200000000000003</v>
      </c>
      <c r="F2153" s="320" t="s">
        <v>1247</v>
      </c>
      <c r="G2153" s="320" t="s">
        <v>1248</v>
      </c>
      <c r="H2153" s="320" t="s">
        <v>501</v>
      </c>
      <c r="I2153" s="321">
        <v>0.49731720000000001</v>
      </c>
      <c r="J2153" s="320">
        <v>2011</v>
      </c>
      <c r="K2153" s="320" t="s">
        <v>1249</v>
      </c>
      <c r="L2153" s="316">
        <f t="shared" si="61"/>
        <v>2152</v>
      </c>
      <c r="V2153" s="316" t="str">
        <f t="shared" si="60"/>
        <v xml:space="preserve"> </v>
      </c>
      <c r="X2153" s="316" t="s">
        <v>965</v>
      </c>
    </row>
    <row r="2154" spans="1:24">
      <c r="A2154" s="320" t="s">
        <v>1007</v>
      </c>
      <c r="B2154" s="320" t="s">
        <v>923</v>
      </c>
      <c r="C2154" s="320" t="s">
        <v>504</v>
      </c>
      <c r="D2154" s="320" t="s">
        <v>484</v>
      </c>
      <c r="E2154" s="320">
        <v>0.91200000000000003</v>
      </c>
      <c r="F2154" s="320" t="s">
        <v>1247</v>
      </c>
      <c r="G2154" s="320" t="s">
        <v>1248</v>
      </c>
      <c r="H2154" s="320" t="s">
        <v>501</v>
      </c>
      <c r="I2154" s="321">
        <v>0.49731720000000001</v>
      </c>
      <c r="J2154" s="320">
        <v>2011</v>
      </c>
      <c r="K2154" s="320" t="s">
        <v>1249</v>
      </c>
      <c r="L2154" s="316">
        <f t="shared" si="61"/>
        <v>2153</v>
      </c>
      <c r="V2154" s="316" t="str">
        <f t="shared" si="60"/>
        <v xml:space="preserve"> </v>
      </c>
      <c r="X2154" s="316" t="s">
        <v>965</v>
      </c>
    </row>
    <row r="2155" spans="1:24">
      <c r="A2155" s="320" t="s">
        <v>1008</v>
      </c>
      <c r="B2155" s="320" t="s">
        <v>923</v>
      </c>
      <c r="C2155" s="320" t="s">
        <v>504</v>
      </c>
      <c r="D2155" s="320" t="s">
        <v>484</v>
      </c>
      <c r="E2155" s="320">
        <v>0.91200000000000003</v>
      </c>
      <c r="F2155" s="320" t="s">
        <v>1247</v>
      </c>
      <c r="G2155" s="320" t="s">
        <v>1248</v>
      </c>
      <c r="H2155" s="320" t="s">
        <v>501</v>
      </c>
      <c r="I2155" s="321">
        <v>0.49731720000000001</v>
      </c>
      <c r="J2155" s="320">
        <v>2011</v>
      </c>
      <c r="K2155" s="320" t="s">
        <v>1249</v>
      </c>
      <c r="L2155" s="316">
        <f t="shared" si="61"/>
        <v>2154</v>
      </c>
      <c r="V2155" s="316" t="str">
        <f t="shared" si="60"/>
        <v xml:space="preserve"> </v>
      </c>
      <c r="X2155" s="316" t="s">
        <v>965</v>
      </c>
    </row>
    <row r="2156" spans="1:24">
      <c r="A2156" s="320" t="s">
        <v>1009</v>
      </c>
      <c r="B2156" s="320" t="s">
        <v>923</v>
      </c>
      <c r="C2156" s="320" t="s">
        <v>504</v>
      </c>
      <c r="D2156" s="320" t="s">
        <v>484</v>
      </c>
      <c r="E2156" s="320">
        <v>0.91200000000000003</v>
      </c>
      <c r="F2156" s="320" t="s">
        <v>1247</v>
      </c>
      <c r="G2156" s="320" t="s">
        <v>1248</v>
      </c>
      <c r="H2156" s="320" t="s">
        <v>501</v>
      </c>
      <c r="I2156" s="321">
        <v>0.49731720000000001</v>
      </c>
      <c r="J2156" s="320">
        <v>2011</v>
      </c>
      <c r="K2156" s="320" t="s">
        <v>1249</v>
      </c>
      <c r="L2156" s="316">
        <f t="shared" si="61"/>
        <v>2155</v>
      </c>
      <c r="V2156" s="316" t="str">
        <f t="shared" si="60"/>
        <v xml:space="preserve"> </v>
      </c>
      <c r="X2156" s="316" t="s">
        <v>965</v>
      </c>
    </row>
    <row r="2157" spans="1:24">
      <c r="A2157" s="320" t="s">
        <v>1010</v>
      </c>
      <c r="B2157" s="320" t="s">
        <v>923</v>
      </c>
      <c r="C2157" s="320" t="s">
        <v>504</v>
      </c>
      <c r="D2157" s="320" t="s">
        <v>518</v>
      </c>
      <c r="E2157" s="320">
        <v>0.91200000000000003</v>
      </c>
      <c r="F2157" s="320" t="s">
        <v>1247</v>
      </c>
      <c r="G2157" s="320" t="s">
        <v>1248</v>
      </c>
      <c r="H2157" s="320" t="s">
        <v>501</v>
      </c>
      <c r="I2157" s="321">
        <v>0.49731720000000001</v>
      </c>
      <c r="J2157" s="320">
        <v>2011</v>
      </c>
      <c r="K2157" s="320" t="s">
        <v>1249</v>
      </c>
      <c r="L2157" s="316">
        <f t="shared" si="61"/>
        <v>2156</v>
      </c>
      <c r="V2157" s="316" t="str">
        <f t="shared" si="60"/>
        <v xml:space="preserve"> </v>
      </c>
      <c r="X2157" s="316" t="s">
        <v>965</v>
      </c>
    </row>
    <row r="2158" spans="1:24">
      <c r="A2158" s="320" t="s">
        <v>1011</v>
      </c>
      <c r="B2158" s="320" t="s">
        <v>923</v>
      </c>
      <c r="C2158" s="320" t="s">
        <v>504</v>
      </c>
      <c r="D2158" s="320" t="s">
        <v>484</v>
      </c>
      <c r="E2158" s="320">
        <v>0.91200000000000003</v>
      </c>
      <c r="F2158" s="320" t="s">
        <v>1247</v>
      </c>
      <c r="G2158" s="320" t="s">
        <v>1248</v>
      </c>
      <c r="H2158" s="320" t="s">
        <v>501</v>
      </c>
      <c r="I2158" s="321">
        <v>0.49731720000000001</v>
      </c>
      <c r="J2158" s="320">
        <v>2011</v>
      </c>
      <c r="K2158" s="320" t="s">
        <v>1249</v>
      </c>
      <c r="L2158" s="316">
        <f t="shared" si="61"/>
        <v>2157</v>
      </c>
      <c r="V2158" s="316" t="str">
        <f t="shared" si="60"/>
        <v xml:space="preserve"> </v>
      </c>
      <c r="X2158" s="316" t="s">
        <v>965</v>
      </c>
    </row>
    <row r="2159" spans="1:24">
      <c r="A2159" s="320" t="s">
        <v>1012</v>
      </c>
      <c r="B2159" s="320" t="s">
        <v>923</v>
      </c>
      <c r="C2159" s="320" t="s">
        <v>504</v>
      </c>
      <c r="D2159" s="320" t="s">
        <v>484</v>
      </c>
      <c r="E2159" s="320">
        <v>0.91200000000000003</v>
      </c>
      <c r="F2159" s="320" t="s">
        <v>1247</v>
      </c>
      <c r="G2159" s="320" t="s">
        <v>1248</v>
      </c>
      <c r="H2159" s="320" t="s">
        <v>501</v>
      </c>
      <c r="I2159" s="321">
        <v>0.49731720000000001</v>
      </c>
      <c r="J2159" s="320">
        <v>2011</v>
      </c>
      <c r="K2159" s="320" t="s">
        <v>1249</v>
      </c>
      <c r="L2159" s="316">
        <f t="shared" si="61"/>
        <v>2158</v>
      </c>
      <c r="V2159" s="316" t="str">
        <f t="shared" si="60"/>
        <v xml:space="preserve"> </v>
      </c>
      <c r="X2159" s="316" t="s">
        <v>965</v>
      </c>
    </row>
    <row r="2160" spans="1:24">
      <c r="A2160" s="320" t="s">
        <v>1013</v>
      </c>
      <c r="B2160" s="320" t="s">
        <v>923</v>
      </c>
      <c r="C2160" s="320" t="s">
        <v>504</v>
      </c>
      <c r="D2160" s="320" t="s">
        <v>484</v>
      </c>
      <c r="E2160" s="320">
        <v>0.91200000000000003</v>
      </c>
      <c r="F2160" s="320" t="s">
        <v>1247</v>
      </c>
      <c r="G2160" s="320" t="s">
        <v>1248</v>
      </c>
      <c r="H2160" s="320" t="s">
        <v>501</v>
      </c>
      <c r="I2160" s="321">
        <v>0.49731720000000001</v>
      </c>
      <c r="J2160" s="320">
        <v>2011</v>
      </c>
      <c r="K2160" s="320" t="s">
        <v>1249</v>
      </c>
      <c r="L2160" s="316">
        <f t="shared" si="61"/>
        <v>2159</v>
      </c>
      <c r="V2160" s="316" t="str">
        <f t="shared" si="60"/>
        <v xml:space="preserve"> </v>
      </c>
      <c r="X2160" s="316" t="s">
        <v>965</v>
      </c>
    </row>
    <row r="2161" spans="1:24">
      <c r="A2161" s="320" t="s">
        <v>1025</v>
      </c>
      <c r="B2161" s="320" t="s">
        <v>1025</v>
      </c>
      <c r="C2161" s="320" t="s">
        <v>579</v>
      </c>
      <c r="D2161" s="320" t="s">
        <v>491</v>
      </c>
      <c r="E2161" s="320">
        <v>0.89500000000000002</v>
      </c>
      <c r="F2161" s="320" t="s">
        <v>1247</v>
      </c>
      <c r="G2161" s="320" t="s">
        <v>1248</v>
      </c>
      <c r="H2161" s="320" t="s">
        <v>501</v>
      </c>
      <c r="I2161" s="321">
        <v>0.49975320000000001</v>
      </c>
      <c r="J2161" s="320">
        <v>2011</v>
      </c>
      <c r="K2161" s="320" t="s">
        <v>1249</v>
      </c>
      <c r="L2161" s="316">
        <f t="shared" si="61"/>
        <v>2160</v>
      </c>
      <c r="V2161" s="316" t="str">
        <f t="shared" si="60"/>
        <v xml:space="preserve"> </v>
      </c>
      <c r="X2161" s="316" t="s">
        <v>965</v>
      </c>
    </row>
    <row r="2162" spans="1:24">
      <c r="A2162" s="320" t="s">
        <v>777</v>
      </c>
      <c r="B2162" s="320" t="s">
        <v>509</v>
      </c>
      <c r="C2162" s="320" t="s">
        <v>510</v>
      </c>
      <c r="D2162" s="320" t="s">
        <v>694</v>
      </c>
      <c r="E2162" s="320">
        <v>0.93700000000000006</v>
      </c>
      <c r="F2162" s="320" t="s">
        <v>1247</v>
      </c>
      <c r="G2162" s="320" t="s">
        <v>1248</v>
      </c>
      <c r="H2162" s="320" t="s">
        <v>501</v>
      </c>
      <c r="I2162" s="321">
        <v>0.50307950000000001</v>
      </c>
      <c r="J2162" s="320">
        <v>2011</v>
      </c>
      <c r="K2162" s="320" t="s">
        <v>1249</v>
      </c>
      <c r="L2162" s="316">
        <f t="shared" si="61"/>
        <v>2161</v>
      </c>
      <c r="V2162" s="316" t="str">
        <f t="shared" si="60"/>
        <v xml:space="preserve"> </v>
      </c>
      <c r="X2162" s="316" t="s">
        <v>965</v>
      </c>
    </row>
    <row r="2163" spans="1:24">
      <c r="A2163" s="320" t="s">
        <v>778</v>
      </c>
      <c r="B2163" s="320" t="s">
        <v>509</v>
      </c>
      <c r="C2163" s="320" t="s">
        <v>510</v>
      </c>
      <c r="D2163" s="320" t="s">
        <v>694</v>
      </c>
      <c r="E2163" s="320">
        <v>0.93700000000000006</v>
      </c>
      <c r="F2163" s="320" t="s">
        <v>1247</v>
      </c>
      <c r="G2163" s="320" t="s">
        <v>1248</v>
      </c>
      <c r="H2163" s="320" t="s">
        <v>501</v>
      </c>
      <c r="I2163" s="321">
        <v>0.50307950000000001</v>
      </c>
      <c r="J2163" s="320">
        <v>2011</v>
      </c>
      <c r="K2163" s="320" t="s">
        <v>1249</v>
      </c>
      <c r="L2163" s="316">
        <f t="shared" si="61"/>
        <v>2162</v>
      </c>
      <c r="V2163" s="316" t="str">
        <f t="shared" si="60"/>
        <v xml:space="preserve"> </v>
      </c>
      <c r="X2163" s="316" t="s">
        <v>965</v>
      </c>
    </row>
    <row r="2164" spans="1:24">
      <c r="A2164" s="320" t="s">
        <v>779</v>
      </c>
      <c r="B2164" s="320" t="s">
        <v>509</v>
      </c>
      <c r="C2164" s="320" t="s">
        <v>510</v>
      </c>
      <c r="D2164" s="320" t="s">
        <v>514</v>
      </c>
      <c r="E2164" s="320">
        <v>0.93700000000000006</v>
      </c>
      <c r="F2164" s="320" t="s">
        <v>1247</v>
      </c>
      <c r="G2164" s="320" t="s">
        <v>1248</v>
      </c>
      <c r="H2164" s="320" t="s">
        <v>501</v>
      </c>
      <c r="I2164" s="321">
        <v>0.50307950000000001</v>
      </c>
      <c r="J2164" s="320">
        <v>2011</v>
      </c>
      <c r="K2164" s="320" t="s">
        <v>1249</v>
      </c>
      <c r="L2164" s="316">
        <f t="shared" si="61"/>
        <v>2163</v>
      </c>
      <c r="V2164" s="316" t="str">
        <f t="shared" si="60"/>
        <v xml:space="preserve"> </v>
      </c>
      <c r="X2164" s="316" t="s">
        <v>965</v>
      </c>
    </row>
    <row r="2165" spans="1:24">
      <c r="A2165" s="320" t="s">
        <v>780</v>
      </c>
      <c r="B2165" s="320" t="s">
        <v>509</v>
      </c>
      <c r="C2165" s="320" t="s">
        <v>510</v>
      </c>
      <c r="D2165" s="320" t="s">
        <v>484</v>
      </c>
      <c r="E2165" s="320">
        <v>0.93700000000000006</v>
      </c>
      <c r="F2165" s="320" t="s">
        <v>1247</v>
      </c>
      <c r="G2165" s="320" t="s">
        <v>1248</v>
      </c>
      <c r="H2165" s="320" t="s">
        <v>501</v>
      </c>
      <c r="I2165" s="321">
        <v>0.50307950000000001</v>
      </c>
      <c r="J2165" s="320">
        <v>2011</v>
      </c>
      <c r="K2165" s="320" t="s">
        <v>1249</v>
      </c>
      <c r="L2165" s="316">
        <f t="shared" si="61"/>
        <v>2164</v>
      </c>
      <c r="V2165" s="316" t="str">
        <f t="shared" si="60"/>
        <v xml:space="preserve"> </v>
      </c>
      <c r="X2165" s="316" t="s">
        <v>965</v>
      </c>
    </row>
    <row r="2166" spans="1:24">
      <c r="A2166" s="320" t="s">
        <v>781</v>
      </c>
      <c r="B2166" s="320" t="s">
        <v>509</v>
      </c>
      <c r="C2166" s="320" t="s">
        <v>510</v>
      </c>
      <c r="D2166" s="320" t="s">
        <v>484</v>
      </c>
      <c r="E2166" s="320">
        <v>0.93700000000000006</v>
      </c>
      <c r="F2166" s="320" t="s">
        <v>1247</v>
      </c>
      <c r="G2166" s="320" t="s">
        <v>1248</v>
      </c>
      <c r="H2166" s="320" t="s">
        <v>501</v>
      </c>
      <c r="I2166" s="321">
        <v>0.50307950000000001</v>
      </c>
      <c r="J2166" s="320">
        <v>2011</v>
      </c>
      <c r="K2166" s="320" t="s">
        <v>1249</v>
      </c>
      <c r="L2166" s="316">
        <f t="shared" si="61"/>
        <v>2165</v>
      </c>
      <c r="V2166" s="316" t="str">
        <f t="shared" si="60"/>
        <v xml:space="preserve"> </v>
      </c>
      <c r="X2166" s="316" t="s">
        <v>965</v>
      </c>
    </row>
    <row r="2167" spans="1:24">
      <c r="A2167" s="320" t="s">
        <v>782</v>
      </c>
      <c r="B2167" s="320" t="s">
        <v>509</v>
      </c>
      <c r="C2167" s="320" t="s">
        <v>510</v>
      </c>
      <c r="D2167" s="320" t="s">
        <v>484</v>
      </c>
      <c r="E2167" s="320">
        <v>0.93700000000000006</v>
      </c>
      <c r="F2167" s="320" t="s">
        <v>1247</v>
      </c>
      <c r="G2167" s="320" t="s">
        <v>1248</v>
      </c>
      <c r="H2167" s="320" t="s">
        <v>501</v>
      </c>
      <c r="I2167" s="321">
        <v>0.50307950000000001</v>
      </c>
      <c r="J2167" s="320">
        <v>2011</v>
      </c>
      <c r="K2167" s="320" t="s">
        <v>1249</v>
      </c>
      <c r="L2167" s="316">
        <f t="shared" si="61"/>
        <v>2166</v>
      </c>
      <c r="V2167" s="316" t="str">
        <f t="shared" si="60"/>
        <v xml:space="preserve"> </v>
      </c>
      <c r="X2167" s="316" t="s">
        <v>965</v>
      </c>
    </row>
    <row r="2168" spans="1:24">
      <c r="A2168" s="320" t="s">
        <v>783</v>
      </c>
      <c r="B2168" s="320" t="s">
        <v>509</v>
      </c>
      <c r="C2168" s="320" t="s">
        <v>510</v>
      </c>
      <c r="D2168" s="320" t="s">
        <v>694</v>
      </c>
      <c r="E2168" s="320">
        <v>0.93700000000000006</v>
      </c>
      <c r="F2168" s="320" t="s">
        <v>1247</v>
      </c>
      <c r="G2168" s="320" t="s">
        <v>1248</v>
      </c>
      <c r="H2168" s="320" t="s">
        <v>501</v>
      </c>
      <c r="I2168" s="321">
        <v>0.50307950000000001</v>
      </c>
      <c r="J2168" s="320">
        <v>2011</v>
      </c>
      <c r="K2168" s="320" t="s">
        <v>1249</v>
      </c>
      <c r="L2168" s="316">
        <f t="shared" si="61"/>
        <v>2167</v>
      </c>
      <c r="V2168" s="316" t="str">
        <f t="shared" si="60"/>
        <v xml:space="preserve"> </v>
      </c>
      <c r="X2168" s="316" t="s">
        <v>965</v>
      </c>
    </row>
    <row r="2169" spans="1:24">
      <c r="A2169" s="320" t="s">
        <v>784</v>
      </c>
      <c r="B2169" s="320" t="s">
        <v>509</v>
      </c>
      <c r="C2169" s="320" t="s">
        <v>510</v>
      </c>
      <c r="D2169" s="320" t="s">
        <v>694</v>
      </c>
      <c r="E2169" s="320">
        <v>0.93700000000000006</v>
      </c>
      <c r="F2169" s="320" t="s">
        <v>1247</v>
      </c>
      <c r="G2169" s="320" t="s">
        <v>1248</v>
      </c>
      <c r="H2169" s="320" t="s">
        <v>501</v>
      </c>
      <c r="I2169" s="321">
        <v>0.50307950000000001</v>
      </c>
      <c r="J2169" s="320">
        <v>2011</v>
      </c>
      <c r="K2169" s="320" t="s">
        <v>1249</v>
      </c>
      <c r="L2169" s="316">
        <f t="shared" si="61"/>
        <v>2168</v>
      </c>
      <c r="V2169" s="316" t="str">
        <f t="shared" si="60"/>
        <v xml:space="preserve"> </v>
      </c>
      <c r="X2169" s="316" t="s">
        <v>965</v>
      </c>
    </row>
    <row r="2170" spans="1:24">
      <c r="A2170" s="320" t="s">
        <v>785</v>
      </c>
      <c r="B2170" s="320" t="s">
        <v>509</v>
      </c>
      <c r="C2170" s="320" t="s">
        <v>510</v>
      </c>
      <c r="D2170" s="320" t="s">
        <v>694</v>
      </c>
      <c r="E2170" s="320">
        <v>0.93700000000000006</v>
      </c>
      <c r="F2170" s="320" t="s">
        <v>1247</v>
      </c>
      <c r="G2170" s="320" t="s">
        <v>1248</v>
      </c>
      <c r="H2170" s="320" t="s">
        <v>501</v>
      </c>
      <c r="I2170" s="321">
        <v>0.50307950000000001</v>
      </c>
      <c r="J2170" s="320">
        <v>2011</v>
      </c>
      <c r="K2170" s="320" t="s">
        <v>1249</v>
      </c>
      <c r="L2170" s="316">
        <f t="shared" si="61"/>
        <v>2169</v>
      </c>
      <c r="V2170" s="316" t="str">
        <f t="shared" si="60"/>
        <v xml:space="preserve"> </v>
      </c>
      <c r="X2170" s="316" t="s">
        <v>965</v>
      </c>
    </row>
    <row r="2171" spans="1:24">
      <c r="A2171" s="320" t="s">
        <v>786</v>
      </c>
      <c r="B2171" s="320" t="s">
        <v>509</v>
      </c>
      <c r="C2171" s="320" t="s">
        <v>510</v>
      </c>
      <c r="D2171" s="320" t="s">
        <v>518</v>
      </c>
      <c r="E2171" s="320">
        <v>0.93700000000000006</v>
      </c>
      <c r="F2171" s="320" t="s">
        <v>1247</v>
      </c>
      <c r="G2171" s="320" t="s">
        <v>1248</v>
      </c>
      <c r="H2171" s="320" t="s">
        <v>501</v>
      </c>
      <c r="I2171" s="321">
        <v>0.50307950000000001</v>
      </c>
      <c r="J2171" s="320">
        <v>2011</v>
      </c>
      <c r="K2171" s="320" t="s">
        <v>1249</v>
      </c>
      <c r="L2171" s="316">
        <f t="shared" si="61"/>
        <v>2170</v>
      </c>
      <c r="V2171" s="316" t="str">
        <f t="shared" ref="V2171:V2234" si="62">IF(H2171=$V$1,I2171," ")</f>
        <v xml:space="preserve"> </v>
      </c>
      <c r="X2171" s="316" t="s">
        <v>965</v>
      </c>
    </row>
    <row r="2172" spans="1:24">
      <c r="A2172" s="320" t="s">
        <v>787</v>
      </c>
      <c r="B2172" s="320" t="s">
        <v>509</v>
      </c>
      <c r="C2172" s="320" t="s">
        <v>510</v>
      </c>
      <c r="D2172" s="320" t="s">
        <v>521</v>
      </c>
      <c r="E2172" s="320">
        <v>0.93700000000000006</v>
      </c>
      <c r="F2172" s="320" t="s">
        <v>1247</v>
      </c>
      <c r="G2172" s="320" t="s">
        <v>1248</v>
      </c>
      <c r="H2172" s="320" t="s">
        <v>501</v>
      </c>
      <c r="I2172" s="321">
        <v>0.50307950000000001</v>
      </c>
      <c r="J2172" s="320">
        <v>2011</v>
      </c>
      <c r="K2172" s="320" t="s">
        <v>1249</v>
      </c>
      <c r="L2172" s="316">
        <f t="shared" si="61"/>
        <v>2171</v>
      </c>
      <c r="V2172" s="316" t="str">
        <f t="shared" si="62"/>
        <v xml:space="preserve"> </v>
      </c>
      <c r="X2172" s="316" t="s">
        <v>965</v>
      </c>
    </row>
    <row r="2173" spans="1:24">
      <c r="A2173" s="320" t="s">
        <v>788</v>
      </c>
      <c r="B2173" s="320" t="s">
        <v>509</v>
      </c>
      <c r="C2173" s="320" t="s">
        <v>510</v>
      </c>
      <c r="D2173" s="320" t="s">
        <v>518</v>
      </c>
      <c r="E2173" s="320">
        <v>0.93700000000000006</v>
      </c>
      <c r="F2173" s="320" t="s">
        <v>1247</v>
      </c>
      <c r="G2173" s="320" t="s">
        <v>1248</v>
      </c>
      <c r="H2173" s="320" t="s">
        <v>501</v>
      </c>
      <c r="I2173" s="321">
        <v>0.50307950000000001</v>
      </c>
      <c r="J2173" s="320">
        <v>2011</v>
      </c>
      <c r="K2173" s="320" t="s">
        <v>1249</v>
      </c>
      <c r="L2173" s="316">
        <f t="shared" si="61"/>
        <v>2172</v>
      </c>
      <c r="V2173" s="316" t="str">
        <f t="shared" si="62"/>
        <v xml:space="preserve"> </v>
      </c>
      <c r="X2173" s="316" t="s">
        <v>965</v>
      </c>
    </row>
    <row r="2174" spans="1:24">
      <c r="A2174" s="320" t="s">
        <v>508</v>
      </c>
      <c r="B2174" s="320" t="s">
        <v>509</v>
      </c>
      <c r="C2174" s="320" t="s">
        <v>510</v>
      </c>
      <c r="D2174" s="320" t="s">
        <v>484</v>
      </c>
      <c r="E2174" s="320">
        <v>0.93700000000000006</v>
      </c>
      <c r="F2174" s="320" t="s">
        <v>1247</v>
      </c>
      <c r="G2174" s="320" t="s">
        <v>1248</v>
      </c>
      <c r="H2174" s="320" t="s">
        <v>501</v>
      </c>
      <c r="I2174" s="321">
        <v>0.50307950000000001</v>
      </c>
      <c r="J2174" s="320">
        <v>2011</v>
      </c>
      <c r="K2174" s="320" t="s">
        <v>1249</v>
      </c>
      <c r="L2174" s="316">
        <f t="shared" si="61"/>
        <v>2173</v>
      </c>
      <c r="V2174" s="316" t="str">
        <f t="shared" si="62"/>
        <v xml:space="preserve"> </v>
      </c>
      <c r="X2174" s="316" t="s">
        <v>965</v>
      </c>
    </row>
    <row r="2175" spans="1:24">
      <c r="A2175" s="320" t="s">
        <v>789</v>
      </c>
      <c r="B2175" s="320" t="s">
        <v>509</v>
      </c>
      <c r="C2175" s="320" t="s">
        <v>510</v>
      </c>
      <c r="D2175" s="320" t="s">
        <v>518</v>
      </c>
      <c r="E2175" s="320">
        <v>0.93700000000000006</v>
      </c>
      <c r="F2175" s="320" t="s">
        <v>1247</v>
      </c>
      <c r="G2175" s="320" t="s">
        <v>1248</v>
      </c>
      <c r="H2175" s="320" t="s">
        <v>501</v>
      </c>
      <c r="I2175" s="321">
        <v>0.50307950000000001</v>
      </c>
      <c r="J2175" s="320">
        <v>2011</v>
      </c>
      <c r="K2175" s="320" t="s">
        <v>1249</v>
      </c>
      <c r="L2175" s="316">
        <f t="shared" si="61"/>
        <v>2174</v>
      </c>
      <c r="V2175" s="316" t="str">
        <f t="shared" si="62"/>
        <v xml:space="preserve"> </v>
      </c>
      <c r="X2175" s="316" t="s">
        <v>965</v>
      </c>
    </row>
    <row r="2176" spans="1:24">
      <c r="A2176" s="320" t="s">
        <v>790</v>
      </c>
      <c r="B2176" s="320" t="s">
        <v>509</v>
      </c>
      <c r="C2176" s="320" t="s">
        <v>510</v>
      </c>
      <c r="D2176" s="320" t="s">
        <v>521</v>
      </c>
      <c r="E2176" s="320">
        <v>0.93700000000000006</v>
      </c>
      <c r="F2176" s="320" t="s">
        <v>1247</v>
      </c>
      <c r="G2176" s="320" t="s">
        <v>1248</v>
      </c>
      <c r="H2176" s="320" t="s">
        <v>501</v>
      </c>
      <c r="I2176" s="321">
        <v>0.50307950000000001</v>
      </c>
      <c r="J2176" s="320">
        <v>2011</v>
      </c>
      <c r="K2176" s="320" t="s">
        <v>1249</v>
      </c>
      <c r="L2176" s="316">
        <f t="shared" si="61"/>
        <v>2175</v>
      </c>
      <c r="V2176" s="316" t="str">
        <f t="shared" si="62"/>
        <v xml:space="preserve"> </v>
      </c>
      <c r="X2176" s="316" t="s">
        <v>965</v>
      </c>
    </row>
    <row r="2177" spans="1:24">
      <c r="A2177" s="320" t="s">
        <v>791</v>
      </c>
      <c r="B2177" s="320" t="s">
        <v>509</v>
      </c>
      <c r="C2177" s="320" t="s">
        <v>510</v>
      </c>
      <c r="D2177" s="320" t="s">
        <v>484</v>
      </c>
      <c r="E2177" s="320">
        <v>0.93700000000000006</v>
      </c>
      <c r="F2177" s="320" t="s">
        <v>1247</v>
      </c>
      <c r="G2177" s="320" t="s">
        <v>1248</v>
      </c>
      <c r="H2177" s="320" t="s">
        <v>501</v>
      </c>
      <c r="I2177" s="321">
        <v>0.50307950000000001</v>
      </c>
      <c r="J2177" s="320">
        <v>2011</v>
      </c>
      <c r="K2177" s="320" t="s">
        <v>1249</v>
      </c>
      <c r="L2177" s="316">
        <f t="shared" si="61"/>
        <v>2176</v>
      </c>
      <c r="V2177" s="316" t="str">
        <f t="shared" si="62"/>
        <v xml:space="preserve"> </v>
      </c>
      <c r="X2177" s="316" t="s">
        <v>965</v>
      </c>
    </row>
    <row r="2178" spans="1:24">
      <c r="A2178" s="320" t="s">
        <v>792</v>
      </c>
      <c r="B2178" s="320" t="s">
        <v>509</v>
      </c>
      <c r="C2178" s="320" t="s">
        <v>510</v>
      </c>
      <c r="D2178" s="320" t="s">
        <v>518</v>
      </c>
      <c r="E2178" s="320">
        <v>0.93700000000000006</v>
      </c>
      <c r="F2178" s="320" t="s">
        <v>1247</v>
      </c>
      <c r="G2178" s="320" t="s">
        <v>1248</v>
      </c>
      <c r="H2178" s="320" t="s">
        <v>501</v>
      </c>
      <c r="I2178" s="321">
        <v>0.50307950000000001</v>
      </c>
      <c r="J2178" s="320">
        <v>2011</v>
      </c>
      <c r="K2178" s="320" t="s">
        <v>1249</v>
      </c>
      <c r="L2178" s="316">
        <f t="shared" si="61"/>
        <v>2177</v>
      </c>
      <c r="V2178" s="316" t="str">
        <f t="shared" si="62"/>
        <v xml:space="preserve"> </v>
      </c>
      <c r="X2178" s="316" t="s">
        <v>965</v>
      </c>
    </row>
    <row r="2179" spans="1:24">
      <c r="A2179" s="320" t="s">
        <v>793</v>
      </c>
      <c r="B2179" s="320" t="s">
        <v>509</v>
      </c>
      <c r="C2179" s="320" t="s">
        <v>510</v>
      </c>
      <c r="D2179" s="320" t="s">
        <v>484</v>
      </c>
      <c r="E2179" s="320">
        <v>0.93700000000000006</v>
      </c>
      <c r="F2179" s="320" t="s">
        <v>1247</v>
      </c>
      <c r="G2179" s="320" t="s">
        <v>1248</v>
      </c>
      <c r="H2179" s="320" t="s">
        <v>501</v>
      </c>
      <c r="I2179" s="321">
        <v>0.50307950000000001</v>
      </c>
      <c r="J2179" s="320">
        <v>2011</v>
      </c>
      <c r="K2179" s="320" t="s">
        <v>1249</v>
      </c>
      <c r="L2179" s="316">
        <f t="shared" ref="L2179:L2242" si="63">1+L2178</f>
        <v>2178</v>
      </c>
      <c r="V2179" s="316" t="str">
        <f t="shared" si="62"/>
        <v xml:space="preserve"> </v>
      </c>
      <c r="X2179" s="316" t="s">
        <v>965</v>
      </c>
    </row>
    <row r="2180" spans="1:24">
      <c r="A2180" s="320" t="s">
        <v>794</v>
      </c>
      <c r="B2180" s="320" t="s">
        <v>509</v>
      </c>
      <c r="C2180" s="320" t="s">
        <v>510</v>
      </c>
      <c r="D2180" s="320" t="s">
        <v>484</v>
      </c>
      <c r="E2180" s="320">
        <v>0.93700000000000006</v>
      </c>
      <c r="F2180" s="320" t="s">
        <v>1247</v>
      </c>
      <c r="G2180" s="320" t="s">
        <v>1248</v>
      </c>
      <c r="H2180" s="320" t="s">
        <v>501</v>
      </c>
      <c r="I2180" s="321">
        <v>0.50307950000000001</v>
      </c>
      <c r="J2180" s="320">
        <v>2011</v>
      </c>
      <c r="K2180" s="320" t="s">
        <v>1249</v>
      </c>
      <c r="L2180" s="316">
        <f t="shared" si="63"/>
        <v>2179</v>
      </c>
      <c r="V2180" s="316" t="str">
        <f t="shared" si="62"/>
        <v xml:space="preserve"> </v>
      </c>
      <c r="X2180" s="316" t="s">
        <v>965</v>
      </c>
    </row>
    <row r="2181" spans="1:24">
      <c r="A2181" s="320" t="s">
        <v>795</v>
      </c>
      <c r="B2181" s="320" t="s">
        <v>509</v>
      </c>
      <c r="C2181" s="320" t="s">
        <v>510</v>
      </c>
      <c r="D2181" s="320" t="s">
        <v>521</v>
      </c>
      <c r="E2181" s="320">
        <v>0.93700000000000006</v>
      </c>
      <c r="F2181" s="320" t="s">
        <v>1247</v>
      </c>
      <c r="G2181" s="320" t="s">
        <v>1248</v>
      </c>
      <c r="H2181" s="320" t="s">
        <v>501</v>
      </c>
      <c r="I2181" s="321">
        <v>0.50307950000000001</v>
      </c>
      <c r="J2181" s="320">
        <v>2011</v>
      </c>
      <c r="K2181" s="320" t="s">
        <v>1249</v>
      </c>
      <c r="L2181" s="316">
        <f t="shared" si="63"/>
        <v>2180</v>
      </c>
      <c r="V2181" s="316" t="str">
        <f t="shared" si="62"/>
        <v xml:space="preserve"> </v>
      </c>
      <c r="X2181" s="316" t="s">
        <v>965</v>
      </c>
    </row>
    <row r="2182" spans="1:24">
      <c r="A2182" s="320" t="s">
        <v>796</v>
      </c>
      <c r="B2182" s="320" t="s">
        <v>509</v>
      </c>
      <c r="C2182" s="320" t="s">
        <v>510</v>
      </c>
      <c r="D2182" s="320" t="s">
        <v>518</v>
      </c>
      <c r="E2182" s="320">
        <v>0.93700000000000006</v>
      </c>
      <c r="F2182" s="320" t="s">
        <v>1247</v>
      </c>
      <c r="G2182" s="320" t="s">
        <v>1248</v>
      </c>
      <c r="H2182" s="320" t="s">
        <v>501</v>
      </c>
      <c r="I2182" s="321">
        <v>0.50307950000000001</v>
      </c>
      <c r="J2182" s="320">
        <v>2011</v>
      </c>
      <c r="K2182" s="320" t="s">
        <v>1249</v>
      </c>
      <c r="L2182" s="316">
        <f t="shared" si="63"/>
        <v>2181</v>
      </c>
      <c r="V2182" s="316" t="str">
        <f t="shared" si="62"/>
        <v xml:space="preserve"> </v>
      </c>
      <c r="X2182" s="316" t="s">
        <v>965</v>
      </c>
    </row>
    <row r="2183" spans="1:24">
      <c r="A2183" s="320" t="s">
        <v>797</v>
      </c>
      <c r="B2183" s="320" t="s">
        <v>509</v>
      </c>
      <c r="C2183" s="320" t="s">
        <v>510</v>
      </c>
      <c r="D2183" s="320" t="s">
        <v>694</v>
      </c>
      <c r="E2183" s="320">
        <v>0.93700000000000006</v>
      </c>
      <c r="F2183" s="320" t="s">
        <v>1247</v>
      </c>
      <c r="G2183" s="320" t="s">
        <v>1248</v>
      </c>
      <c r="H2183" s="320" t="s">
        <v>501</v>
      </c>
      <c r="I2183" s="321">
        <v>0.50307950000000001</v>
      </c>
      <c r="J2183" s="320">
        <v>2011</v>
      </c>
      <c r="K2183" s="320" t="s">
        <v>1249</v>
      </c>
      <c r="L2183" s="316">
        <f t="shared" si="63"/>
        <v>2182</v>
      </c>
      <c r="V2183" s="316" t="str">
        <f t="shared" si="62"/>
        <v xml:space="preserve"> </v>
      </c>
      <c r="X2183" s="316" t="s">
        <v>965</v>
      </c>
    </row>
    <row r="2184" spans="1:24">
      <c r="A2184" s="320" t="s">
        <v>798</v>
      </c>
      <c r="B2184" s="320" t="s">
        <v>509</v>
      </c>
      <c r="C2184" s="320" t="s">
        <v>510</v>
      </c>
      <c r="D2184" s="320" t="s">
        <v>518</v>
      </c>
      <c r="E2184" s="320">
        <v>0.93700000000000006</v>
      </c>
      <c r="F2184" s="320" t="s">
        <v>1247</v>
      </c>
      <c r="G2184" s="320" t="s">
        <v>1248</v>
      </c>
      <c r="H2184" s="320" t="s">
        <v>501</v>
      </c>
      <c r="I2184" s="321">
        <v>0.50307950000000001</v>
      </c>
      <c r="J2184" s="320">
        <v>2011</v>
      </c>
      <c r="K2184" s="320" t="s">
        <v>1249</v>
      </c>
      <c r="L2184" s="316">
        <f t="shared" si="63"/>
        <v>2183</v>
      </c>
      <c r="V2184" s="316" t="str">
        <f t="shared" si="62"/>
        <v xml:space="preserve"> </v>
      </c>
      <c r="X2184" s="316" t="s">
        <v>965</v>
      </c>
    </row>
    <row r="2185" spans="1:24">
      <c r="A2185" s="320" t="s">
        <v>799</v>
      </c>
      <c r="B2185" s="320" t="s">
        <v>509</v>
      </c>
      <c r="C2185" s="320" t="s">
        <v>510</v>
      </c>
      <c r="D2185" s="320" t="s">
        <v>694</v>
      </c>
      <c r="E2185" s="320">
        <v>0.93700000000000006</v>
      </c>
      <c r="F2185" s="320" t="s">
        <v>1247</v>
      </c>
      <c r="G2185" s="320" t="s">
        <v>1248</v>
      </c>
      <c r="H2185" s="320" t="s">
        <v>501</v>
      </c>
      <c r="I2185" s="321">
        <v>0.50307950000000001</v>
      </c>
      <c r="J2185" s="320">
        <v>2011</v>
      </c>
      <c r="K2185" s="320" t="s">
        <v>1249</v>
      </c>
      <c r="L2185" s="316">
        <f t="shared" si="63"/>
        <v>2184</v>
      </c>
      <c r="V2185" s="316" t="str">
        <f t="shared" si="62"/>
        <v xml:space="preserve"> </v>
      </c>
      <c r="X2185" s="316" t="s">
        <v>965</v>
      </c>
    </row>
    <row r="2186" spans="1:24">
      <c r="A2186" s="320" t="s">
        <v>800</v>
      </c>
      <c r="B2186" s="320" t="s">
        <v>509</v>
      </c>
      <c r="C2186" s="320" t="s">
        <v>510</v>
      </c>
      <c r="D2186" s="320" t="s">
        <v>694</v>
      </c>
      <c r="E2186" s="320">
        <v>0.93700000000000006</v>
      </c>
      <c r="F2186" s="320" t="s">
        <v>1247</v>
      </c>
      <c r="G2186" s="320" t="s">
        <v>1248</v>
      </c>
      <c r="H2186" s="320" t="s">
        <v>501</v>
      </c>
      <c r="I2186" s="321">
        <v>0.50307950000000001</v>
      </c>
      <c r="J2186" s="320">
        <v>2011</v>
      </c>
      <c r="K2186" s="320" t="s">
        <v>1249</v>
      </c>
      <c r="L2186" s="316">
        <f t="shared" si="63"/>
        <v>2185</v>
      </c>
      <c r="V2186" s="316" t="str">
        <f t="shared" si="62"/>
        <v xml:space="preserve"> </v>
      </c>
      <c r="X2186" s="316" t="s">
        <v>965</v>
      </c>
    </row>
    <row r="2187" spans="1:24">
      <c r="A2187" s="320" t="s">
        <v>801</v>
      </c>
      <c r="B2187" s="320" t="s">
        <v>509</v>
      </c>
      <c r="C2187" s="320" t="s">
        <v>510</v>
      </c>
      <c r="D2187" s="320" t="s">
        <v>518</v>
      </c>
      <c r="E2187" s="320">
        <v>0.93700000000000006</v>
      </c>
      <c r="F2187" s="320" t="s">
        <v>1247</v>
      </c>
      <c r="G2187" s="320" t="s">
        <v>1248</v>
      </c>
      <c r="H2187" s="320" t="s">
        <v>501</v>
      </c>
      <c r="I2187" s="321">
        <v>0.50307950000000001</v>
      </c>
      <c r="J2187" s="320">
        <v>2011</v>
      </c>
      <c r="K2187" s="320" t="s">
        <v>1249</v>
      </c>
      <c r="L2187" s="316">
        <f t="shared" si="63"/>
        <v>2186</v>
      </c>
      <c r="V2187" s="316" t="str">
        <f t="shared" si="62"/>
        <v xml:space="preserve"> </v>
      </c>
      <c r="X2187" s="316" t="s">
        <v>965</v>
      </c>
    </row>
    <row r="2188" spans="1:24">
      <c r="A2188" s="320" t="s">
        <v>802</v>
      </c>
      <c r="B2188" s="320" t="s">
        <v>509</v>
      </c>
      <c r="C2188" s="320" t="s">
        <v>510</v>
      </c>
      <c r="D2188" s="320" t="s">
        <v>484</v>
      </c>
      <c r="E2188" s="320">
        <v>0.93700000000000006</v>
      </c>
      <c r="F2188" s="320" t="s">
        <v>1247</v>
      </c>
      <c r="G2188" s="320" t="s">
        <v>1248</v>
      </c>
      <c r="H2188" s="320" t="s">
        <v>501</v>
      </c>
      <c r="I2188" s="321">
        <v>0.50307950000000001</v>
      </c>
      <c r="J2188" s="320">
        <v>2011</v>
      </c>
      <c r="K2188" s="320" t="s">
        <v>1249</v>
      </c>
      <c r="L2188" s="316">
        <f t="shared" si="63"/>
        <v>2187</v>
      </c>
      <c r="V2188" s="316" t="str">
        <f t="shared" si="62"/>
        <v xml:space="preserve"> </v>
      </c>
      <c r="X2188" s="316" t="s">
        <v>965</v>
      </c>
    </row>
    <row r="2189" spans="1:24">
      <c r="A2189" s="320" t="s">
        <v>803</v>
      </c>
      <c r="B2189" s="320" t="s">
        <v>509</v>
      </c>
      <c r="C2189" s="320" t="s">
        <v>510</v>
      </c>
      <c r="D2189" s="320" t="s">
        <v>521</v>
      </c>
      <c r="E2189" s="320">
        <v>0.93700000000000006</v>
      </c>
      <c r="F2189" s="320" t="s">
        <v>1247</v>
      </c>
      <c r="G2189" s="320" t="s">
        <v>1248</v>
      </c>
      <c r="H2189" s="320" t="s">
        <v>501</v>
      </c>
      <c r="I2189" s="321">
        <v>0.50307950000000001</v>
      </c>
      <c r="J2189" s="320">
        <v>2011</v>
      </c>
      <c r="K2189" s="320" t="s">
        <v>1249</v>
      </c>
      <c r="L2189" s="316">
        <f t="shared" si="63"/>
        <v>2188</v>
      </c>
      <c r="V2189" s="316" t="str">
        <f t="shared" si="62"/>
        <v xml:space="preserve"> </v>
      </c>
      <c r="X2189" s="316" t="s">
        <v>965</v>
      </c>
    </row>
    <row r="2190" spans="1:24">
      <c r="A2190" s="320" t="s">
        <v>804</v>
      </c>
      <c r="B2190" s="320" t="s">
        <v>509</v>
      </c>
      <c r="C2190" s="320" t="s">
        <v>510</v>
      </c>
      <c r="D2190" s="320" t="s">
        <v>484</v>
      </c>
      <c r="E2190" s="320">
        <v>0.93700000000000006</v>
      </c>
      <c r="F2190" s="320" t="s">
        <v>1247</v>
      </c>
      <c r="G2190" s="320" t="s">
        <v>1248</v>
      </c>
      <c r="H2190" s="320" t="s">
        <v>501</v>
      </c>
      <c r="I2190" s="321">
        <v>0.50307950000000001</v>
      </c>
      <c r="J2190" s="320">
        <v>2011</v>
      </c>
      <c r="K2190" s="320" t="s">
        <v>1249</v>
      </c>
      <c r="L2190" s="316">
        <f t="shared" si="63"/>
        <v>2189</v>
      </c>
      <c r="V2190" s="316" t="str">
        <f t="shared" si="62"/>
        <v xml:space="preserve"> </v>
      </c>
      <c r="X2190" s="316" t="s">
        <v>965</v>
      </c>
    </row>
    <row r="2191" spans="1:24">
      <c r="A2191" s="320" t="s">
        <v>805</v>
      </c>
      <c r="B2191" s="320" t="s">
        <v>509</v>
      </c>
      <c r="C2191" s="320" t="s">
        <v>510</v>
      </c>
      <c r="D2191" s="320" t="s">
        <v>484</v>
      </c>
      <c r="E2191" s="320">
        <v>0.93700000000000006</v>
      </c>
      <c r="F2191" s="320" t="s">
        <v>1247</v>
      </c>
      <c r="G2191" s="320" t="s">
        <v>1248</v>
      </c>
      <c r="H2191" s="320" t="s">
        <v>501</v>
      </c>
      <c r="I2191" s="321">
        <v>0.50307950000000001</v>
      </c>
      <c r="J2191" s="320">
        <v>2011</v>
      </c>
      <c r="K2191" s="320" t="s">
        <v>1249</v>
      </c>
      <c r="L2191" s="316">
        <f t="shared" si="63"/>
        <v>2190</v>
      </c>
      <c r="V2191" s="316" t="str">
        <f t="shared" si="62"/>
        <v xml:space="preserve"> </v>
      </c>
      <c r="X2191" s="316" t="s">
        <v>965</v>
      </c>
    </row>
    <row r="2192" spans="1:24">
      <c r="A2192" s="320" t="s">
        <v>806</v>
      </c>
      <c r="B2192" s="320" t="s">
        <v>509</v>
      </c>
      <c r="C2192" s="320" t="s">
        <v>510</v>
      </c>
      <c r="D2192" s="320" t="s">
        <v>496</v>
      </c>
      <c r="E2192" s="320">
        <v>0.93700000000000006</v>
      </c>
      <c r="F2192" s="320" t="s">
        <v>1247</v>
      </c>
      <c r="G2192" s="320" t="s">
        <v>1248</v>
      </c>
      <c r="H2192" s="320" t="s">
        <v>501</v>
      </c>
      <c r="I2192" s="321">
        <v>0.50307950000000001</v>
      </c>
      <c r="J2192" s="320">
        <v>2011</v>
      </c>
      <c r="K2192" s="320" t="s">
        <v>1249</v>
      </c>
      <c r="L2192" s="316">
        <f t="shared" si="63"/>
        <v>2191</v>
      </c>
      <c r="V2192" s="316" t="str">
        <f t="shared" si="62"/>
        <v xml:space="preserve"> </v>
      </c>
      <c r="X2192" s="316" t="s">
        <v>965</v>
      </c>
    </row>
    <row r="2193" spans="1:24">
      <c r="A2193" s="320" t="s">
        <v>807</v>
      </c>
      <c r="B2193" s="320" t="s">
        <v>509</v>
      </c>
      <c r="C2193" s="320" t="s">
        <v>510</v>
      </c>
      <c r="D2193" s="320" t="s">
        <v>496</v>
      </c>
      <c r="E2193" s="320">
        <v>0.93700000000000006</v>
      </c>
      <c r="F2193" s="320" t="s">
        <v>1247</v>
      </c>
      <c r="G2193" s="320" t="s">
        <v>1248</v>
      </c>
      <c r="H2193" s="320" t="s">
        <v>501</v>
      </c>
      <c r="I2193" s="321">
        <v>0.50307950000000001</v>
      </c>
      <c r="J2193" s="320">
        <v>2011</v>
      </c>
      <c r="K2193" s="320" t="s">
        <v>1249</v>
      </c>
      <c r="L2193" s="316">
        <f t="shared" si="63"/>
        <v>2192</v>
      </c>
      <c r="V2193" s="316" t="str">
        <f t="shared" si="62"/>
        <v xml:space="preserve"> </v>
      </c>
      <c r="X2193" s="316" t="s">
        <v>965</v>
      </c>
    </row>
    <row r="2194" spans="1:24">
      <c r="A2194" s="320" t="s">
        <v>808</v>
      </c>
      <c r="B2194" s="320" t="s">
        <v>509</v>
      </c>
      <c r="C2194" s="320" t="s">
        <v>510</v>
      </c>
      <c r="D2194" s="320" t="s">
        <v>484</v>
      </c>
      <c r="E2194" s="320">
        <v>0.93700000000000006</v>
      </c>
      <c r="F2194" s="320" t="s">
        <v>1247</v>
      </c>
      <c r="G2194" s="320" t="s">
        <v>1248</v>
      </c>
      <c r="H2194" s="320" t="s">
        <v>501</v>
      </c>
      <c r="I2194" s="321">
        <v>0.50307950000000001</v>
      </c>
      <c r="J2194" s="320">
        <v>2011</v>
      </c>
      <c r="K2194" s="320" t="s">
        <v>1249</v>
      </c>
      <c r="L2194" s="316">
        <f t="shared" si="63"/>
        <v>2193</v>
      </c>
      <c r="V2194" s="316" t="str">
        <f t="shared" si="62"/>
        <v xml:space="preserve"> </v>
      </c>
      <c r="X2194" s="316" t="s">
        <v>965</v>
      </c>
    </row>
    <row r="2195" spans="1:24">
      <c r="A2195" s="320" t="s">
        <v>809</v>
      </c>
      <c r="B2195" s="320" t="s">
        <v>509</v>
      </c>
      <c r="C2195" s="320" t="s">
        <v>510</v>
      </c>
      <c r="D2195" s="320" t="s">
        <v>694</v>
      </c>
      <c r="E2195" s="320">
        <v>0.93700000000000006</v>
      </c>
      <c r="F2195" s="320" t="s">
        <v>1247</v>
      </c>
      <c r="G2195" s="320" t="s">
        <v>1248</v>
      </c>
      <c r="H2195" s="320" t="s">
        <v>501</v>
      </c>
      <c r="I2195" s="321">
        <v>0.50307950000000001</v>
      </c>
      <c r="J2195" s="320">
        <v>2011</v>
      </c>
      <c r="K2195" s="320" t="s">
        <v>1249</v>
      </c>
      <c r="L2195" s="316">
        <f t="shared" si="63"/>
        <v>2194</v>
      </c>
      <c r="V2195" s="316" t="str">
        <f t="shared" si="62"/>
        <v xml:space="preserve"> </v>
      </c>
      <c r="X2195" s="316" t="s">
        <v>965</v>
      </c>
    </row>
    <row r="2196" spans="1:24">
      <c r="A2196" s="320" t="s">
        <v>810</v>
      </c>
      <c r="B2196" s="320" t="s">
        <v>509</v>
      </c>
      <c r="C2196" s="320" t="s">
        <v>510</v>
      </c>
      <c r="D2196" s="320" t="s">
        <v>521</v>
      </c>
      <c r="E2196" s="320">
        <v>0.93700000000000006</v>
      </c>
      <c r="F2196" s="320" t="s">
        <v>1247</v>
      </c>
      <c r="G2196" s="320" t="s">
        <v>1248</v>
      </c>
      <c r="H2196" s="320" t="s">
        <v>501</v>
      </c>
      <c r="I2196" s="321">
        <v>0.50307950000000001</v>
      </c>
      <c r="J2196" s="320">
        <v>2011</v>
      </c>
      <c r="K2196" s="320" t="s">
        <v>1249</v>
      </c>
      <c r="L2196" s="316">
        <f t="shared" si="63"/>
        <v>2195</v>
      </c>
      <c r="V2196" s="316" t="str">
        <f t="shared" si="62"/>
        <v xml:space="preserve"> </v>
      </c>
      <c r="X2196" s="316" t="s">
        <v>965</v>
      </c>
    </row>
    <row r="2197" spans="1:24">
      <c r="A2197" s="320" t="s">
        <v>811</v>
      </c>
      <c r="B2197" s="320" t="s">
        <v>509</v>
      </c>
      <c r="C2197" s="320" t="s">
        <v>510</v>
      </c>
      <c r="D2197" s="320" t="s">
        <v>694</v>
      </c>
      <c r="E2197" s="320">
        <v>0.93700000000000006</v>
      </c>
      <c r="F2197" s="320" t="s">
        <v>1247</v>
      </c>
      <c r="G2197" s="320" t="s">
        <v>1248</v>
      </c>
      <c r="H2197" s="320" t="s">
        <v>501</v>
      </c>
      <c r="I2197" s="321">
        <v>0.50307950000000001</v>
      </c>
      <c r="J2197" s="320">
        <v>2011</v>
      </c>
      <c r="K2197" s="320" t="s">
        <v>1249</v>
      </c>
      <c r="L2197" s="316">
        <f t="shared" si="63"/>
        <v>2196</v>
      </c>
      <c r="V2197" s="316" t="str">
        <f t="shared" si="62"/>
        <v xml:space="preserve"> </v>
      </c>
      <c r="X2197" s="316" t="s">
        <v>965</v>
      </c>
    </row>
    <row r="2198" spans="1:24">
      <c r="A2198" s="320" t="s">
        <v>812</v>
      </c>
      <c r="B2198" s="320" t="s">
        <v>509</v>
      </c>
      <c r="C2198" s="320" t="s">
        <v>510</v>
      </c>
      <c r="D2198" s="320" t="s">
        <v>491</v>
      </c>
      <c r="E2198" s="320">
        <v>0.93700000000000006</v>
      </c>
      <c r="F2198" s="320" t="s">
        <v>1247</v>
      </c>
      <c r="G2198" s="320" t="s">
        <v>1248</v>
      </c>
      <c r="H2198" s="320" t="s">
        <v>501</v>
      </c>
      <c r="I2198" s="321">
        <v>0.50307950000000001</v>
      </c>
      <c r="J2198" s="320">
        <v>2011</v>
      </c>
      <c r="K2198" s="320" t="s">
        <v>1249</v>
      </c>
      <c r="L2198" s="316">
        <f t="shared" si="63"/>
        <v>2197</v>
      </c>
      <c r="V2198" s="316" t="str">
        <f t="shared" si="62"/>
        <v xml:space="preserve"> </v>
      </c>
      <c r="X2198" s="316" t="s">
        <v>965</v>
      </c>
    </row>
    <row r="2199" spans="1:24">
      <c r="A2199" s="320" t="s">
        <v>813</v>
      </c>
      <c r="B2199" s="320" t="s">
        <v>509</v>
      </c>
      <c r="C2199" s="320" t="s">
        <v>510</v>
      </c>
      <c r="D2199" s="320" t="s">
        <v>518</v>
      </c>
      <c r="E2199" s="320">
        <v>0.93700000000000006</v>
      </c>
      <c r="F2199" s="320" t="s">
        <v>1247</v>
      </c>
      <c r="G2199" s="320" t="s">
        <v>1248</v>
      </c>
      <c r="H2199" s="320" t="s">
        <v>501</v>
      </c>
      <c r="I2199" s="321">
        <v>0.50307950000000001</v>
      </c>
      <c r="J2199" s="320">
        <v>2011</v>
      </c>
      <c r="K2199" s="320" t="s">
        <v>1249</v>
      </c>
      <c r="L2199" s="316">
        <f t="shared" si="63"/>
        <v>2198</v>
      </c>
      <c r="V2199" s="316" t="str">
        <f t="shared" si="62"/>
        <v xml:space="preserve"> </v>
      </c>
      <c r="X2199" s="316" t="s">
        <v>965</v>
      </c>
    </row>
    <row r="2200" spans="1:24">
      <c r="A2200" s="320" t="s">
        <v>814</v>
      </c>
      <c r="B2200" s="320" t="s">
        <v>509</v>
      </c>
      <c r="C2200" s="320" t="s">
        <v>510</v>
      </c>
      <c r="D2200" s="320" t="s">
        <v>484</v>
      </c>
      <c r="E2200" s="320">
        <v>0.93700000000000006</v>
      </c>
      <c r="F2200" s="320" t="s">
        <v>1247</v>
      </c>
      <c r="G2200" s="320" t="s">
        <v>1248</v>
      </c>
      <c r="H2200" s="320" t="s">
        <v>501</v>
      </c>
      <c r="I2200" s="321">
        <v>0.50307950000000001</v>
      </c>
      <c r="J2200" s="320">
        <v>2011</v>
      </c>
      <c r="K2200" s="320" t="s">
        <v>1249</v>
      </c>
      <c r="L2200" s="316">
        <f t="shared" si="63"/>
        <v>2199</v>
      </c>
      <c r="V2200" s="316" t="str">
        <f t="shared" si="62"/>
        <v xml:space="preserve"> </v>
      </c>
      <c r="X2200" s="316" t="s">
        <v>965</v>
      </c>
    </row>
    <row r="2201" spans="1:24">
      <c r="A2201" s="320" t="s">
        <v>815</v>
      </c>
      <c r="B2201" s="320" t="s">
        <v>509</v>
      </c>
      <c r="C2201" s="320" t="s">
        <v>510</v>
      </c>
      <c r="D2201" s="320" t="s">
        <v>484</v>
      </c>
      <c r="E2201" s="320">
        <v>0.93700000000000006</v>
      </c>
      <c r="F2201" s="320" t="s">
        <v>1247</v>
      </c>
      <c r="G2201" s="320" t="s">
        <v>1248</v>
      </c>
      <c r="H2201" s="320" t="s">
        <v>501</v>
      </c>
      <c r="I2201" s="321">
        <v>0.50307950000000001</v>
      </c>
      <c r="J2201" s="320">
        <v>2011</v>
      </c>
      <c r="K2201" s="320" t="s">
        <v>1249</v>
      </c>
      <c r="L2201" s="316">
        <f t="shared" si="63"/>
        <v>2200</v>
      </c>
      <c r="V2201" s="316" t="str">
        <f t="shared" si="62"/>
        <v xml:space="preserve"> </v>
      </c>
      <c r="X2201" s="316" t="s">
        <v>965</v>
      </c>
    </row>
    <row r="2202" spans="1:24">
      <c r="A2202" s="320" t="s">
        <v>816</v>
      </c>
      <c r="B2202" s="320" t="s">
        <v>509</v>
      </c>
      <c r="C2202" s="320" t="s">
        <v>510</v>
      </c>
      <c r="D2202" s="320" t="s">
        <v>484</v>
      </c>
      <c r="E2202" s="320">
        <v>0.93700000000000006</v>
      </c>
      <c r="F2202" s="320" t="s">
        <v>1247</v>
      </c>
      <c r="G2202" s="320" t="s">
        <v>1248</v>
      </c>
      <c r="H2202" s="320" t="s">
        <v>501</v>
      </c>
      <c r="I2202" s="321">
        <v>0.50307950000000001</v>
      </c>
      <c r="J2202" s="320">
        <v>2011</v>
      </c>
      <c r="K2202" s="320" t="s">
        <v>1249</v>
      </c>
      <c r="L2202" s="316">
        <f t="shared" si="63"/>
        <v>2201</v>
      </c>
      <c r="V2202" s="316" t="str">
        <f t="shared" si="62"/>
        <v xml:space="preserve"> </v>
      </c>
      <c r="X2202" s="316" t="s">
        <v>965</v>
      </c>
    </row>
    <row r="2203" spans="1:24">
      <c r="A2203" s="320" t="s">
        <v>817</v>
      </c>
      <c r="B2203" s="320" t="s">
        <v>509</v>
      </c>
      <c r="C2203" s="320" t="s">
        <v>510</v>
      </c>
      <c r="D2203" s="320" t="s">
        <v>694</v>
      </c>
      <c r="E2203" s="320">
        <v>0.93700000000000006</v>
      </c>
      <c r="F2203" s="320" t="s">
        <v>1247</v>
      </c>
      <c r="G2203" s="320" t="s">
        <v>1248</v>
      </c>
      <c r="H2203" s="320" t="s">
        <v>501</v>
      </c>
      <c r="I2203" s="321">
        <v>0.50307950000000001</v>
      </c>
      <c r="J2203" s="320">
        <v>2011</v>
      </c>
      <c r="K2203" s="320" t="s">
        <v>1249</v>
      </c>
      <c r="L2203" s="316">
        <f t="shared" si="63"/>
        <v>2202</v>
      </c>
      <c r="V2203" s="316" t="str">
        <f t="shared" si="62"/>
        <v xml:space="preserve"> </v>
      </c>
      <c r="X2203" s="316" t="s">
        <v>965</v>
      </c>
    </row>
    <row r="2204" spans="1:24">
      <c r="A2204" s="320" t="s">
        <v>818</v>
      </c>
      <c r="B2204" s="320" t="s">
        <v>509</v>
      </c>
      <c r="C2204" s="320" t="s">
        <v>510</v>
      </c>
      <c r="D2204" s="320" t="s">
        <v>484</v>
      </c>
      <c r="E2204" s="320">
        <v>0.93700000000000006</v>
      </c>
      <c r="F2204" s="320" t="s">
        <v>1247</v>
      </c>
      <c r="G2204" s="320" t="s">
        <v>1248</v>
      </c>
      <c r="H2204" s="320" t="s">
        <v>501</v>
      </c>
      <c r="I2204" s="321">
        <v>0.50307950000000001</v>
      </c>
      <c r="J2204" s="320">
        <v>2011</v>
      </c>
      <c r="K2204" s="320" t="s">
        <v>1249</v>
      </c>
      <c r="L2204" s="316">
        <f t="shared" si="63"/>
        <v>2203</v>
      </c>
      <c r="V2204" s="316" t="str">
        <f t="shared" si="62"/>
        <v xml:space="preserve"> </v>
      </c>
      <c r="X2204" s="316" t="s">
        <v>965</v>
      </c>
    </row>
    <row r="2205" spans="1:24">
      <c r="A2205" s="320" t="s">
        <v>819</v>
      </c>
      <c r="B2205" s="320" t="s">
        <v>509</v>
      </c>
      <c r="C2205" s="320" t="s">
        <v>510</v>
      </c>
      <c r="D2205" s="320" t="s">
        <v>694</v>
      </c>
      <c r="E2205" s="320">
        <v>0.93700000000000006</v>
      </c>
      <c r="F2205" s="320" t="s">
        <v>1247</v>
      </c>
      <c r="G2205" s="320" t="s">
        <v>1248</v>
      </c>
      <c r="H2205" s="320" t="s">
        <v>501</v>
      </c>
      <c r="I2205" s="321">
        <v>0.50307950000000001</v>
      </c>
      <c r="J2205" s="320">
        <v>2011</v>
      </c>
      <c r="K2205" s="320" t="s">
        <v>1249</v>
      </c>
      <c r="L2205" s="316">
        <f t="shared" si="63"/>
        <v>2204</v>
      </c>
      <c r="V2205" s="316" t="str">
        <f t="shared" si="62"/>
        <v xml:space="preserve"> </v>
      </c>
      <c r="X2205" s="316" t="s">
        <v>965</v>
      </c>
    </row>
    <row r="2206" spans="1:24">
      <c r="A2206" s="320" t="s">
        <v>820</v>
      </c>
      <c r="B2206" s="320" t="s">
        <v>509</v>
      </c>
      <c r="C2206" s="320" t="s">
        <v>510</v>
      </c>
      <c r="D2206" s="320" t="s">
        <v>694</v>
      </c>
      <c r="E2206" s="320">
        <v>0.93700000000000006</v>
      </c>
      <c r="F2206" s="320" t="s">
        <v>1247</v>
      </c>
      <c r="G2206" s="320" t="s">
        <v>1248</v>
      </c>
      <c r="H2206" s="320" t="s">
        <v>501</v>
      </c>
      <c r="I2206" s="321">
        <v>0.50307950000000001</v>
      </c>
      <c r="J2206" s="320">
        <v>2011</v>
      </c>
      <c r="K2206" s="320" t="s">
        <v>1249</v>
      </c>
      <c r="L2206" s="316">
        <f t="shared" si="63"/>
        <v>2205</v>
      </c>
      <c r="V2206" s="316" t="str">
        <f t="shared" si="62"/>
        <v xml:space="preserve"> </v>
      </c>
      <c r="X2206" s="316" t="s">
        <v>965</v>
      </c>
    </row>
    <row r="2207" spans="1:24">
      <c r="A2207" s="320" t="s">
        <v>821</v>
      </c>
      <c r="B2207" s="320" t="s">
        <v>509</v>
      </c>
      <c r="C2207" s="320" t="s">
        <v>510</v>
      </c>
      <c r="D2207" s="320" t="s">
        <v>484</v>
      </c>
      <c r="E2207" s="320">
        <v>0.93700000000000006</v>
      </c>
      <c r="F2207" s="320" t="s">
        <v>1247</v>
      </c>
      <c r="G2207" s="320" t="s">
        <v>1248</v>
      </c>
      <c r="H2207" s="320" t="s">
        <v>501</v>
      </c>
      <c r="I2207" s="321">
        <v>0.50307950000000001</v>
      </c>
      <c r="J2207" s="320">
        <v>2011</v>
      </c>
      <c r="K2207" s="320" t="s">
        <v>1249</v>
      </c>
      <c r="L2207" s="316">
        <f t="shared" si="63"/>
        <v>2206</v>
      </c>
      <c r="V2207" s="316" t="str">
        <f t="shared" si="62"/>
        <v xml:space="preserve"> </v>
      </c>
      <c r="X2207" s="316" t="s">
        <v>965</v>
      </c>
    </row>
    <row r="2208" spans="1:24">
      <c r="A2208" s="320" t="s">
        <v>822</v>
      </c>
      <c r="B2208" s="320" t="s">
        <v>509</v>
      </c>
      <c r="C2208" s="320" t="s">
        <v>510</v>
      </c>
      <c r="D2208" s="320" t="s">
        <v>694</v>
      </c>
      <c r="E2208" s="320">
        <v>0.93700000000000006</v>
      </c>
      <c r="F2208" s="320" t="s">
        <v>1247</v>
      </c>
      <c r="G2208" s="320" t="s">
        <v>1248</v>
      </c>
      <c r="H2208" s="320" t="s">
        <v>501</v>
      </c>
      <c r="I2208" s="321">
        <v>0.50307950000000001</v>
      </c>
      <c r="J2208" s="320">
        <v>2011</v>
      </c>
      <c r="K2208" s="320" t="s">
        <v>1249</v>
      </c>
      <c r="L2208" s="316">
        <f t="shared" si="63"/>
        <v>2207</v>
      </c>
      <c r="V2208" s="316" t="str">
        <f t="shared" si="62"/>
        <v xml:space="preserve"> </v>
      </c>
      <c r="X2208" s="316" t="s">
        <v>965</v>
      </c>
    </row>
    <row r="2209" spans="1:24">
      <c r="A2209" s="320" t="s">
        <v>823</v>
      </c>
      <c r="B2209" s="320" t="s">
        <v>509</v>
      </c>
      <c r="C2209" s="320" t="s">
        <v>510</v>
      </c>
      <c r="D2209" s="320" t="s">
        <v>694</v>
      </c>
      <c r="E2209" s="320">
        <v>0.93700000000000006</v>
      </c>
      <c r="F2209" s="320" t="s">
        <v>1247</v>
      </c>
      <c r="G2209" s="320" t="s">
        <v>1248</v>
      </c>
      <c r="H2209" s="320" t="s">
        <v>501</v>
      </c>
      <c r="I2209" s="321">
        <v>0.50307950000000001</v>
      </c>
      <c r="J2209" s="320">
        <v>2011</v>
      </c>
      <c r="K2209" s="320" t="s">
        <v>1249</v>
      </c>
      <c r="L2209" s="316">
        <f t="shared" si="63"/>
        <v>2208</v>
      </c>
      <c r="V2209" s="316" t="str">
        <f t="shared" si="62"/>
        <v xml:space="preserve"> </v>
      </c>
      <c r="X2209" s="316" t="s">
        <v>965</v>
      </c>
    </row>
    <row r="2210" spans="1:24">
      <c r="A2210" s="320" t="s">
        <v>824</v>
      </c>
      <c r="B2210" s="320" t="s">
        <v>509</v>
      </c>
      <c r="C2210" s="320" t="s">
        <v>510</v>
      </c>
      <c r="D2210" s="320" t="s">
        <v>694</v>
      </c>
      <c r="E2210" s="320">
        <v>0.93700000000000006</v>
      </c>
      <c r="F2210" s="320" t="s">
        <v>1247</v>
      </c>
      <c r="G2210" s="320" t="s">
        <v>1248</v>
      </c>
      <c r="H2210" s="320" t="s">
        <v>501</v>
      </c>
      <c r="I2210" s="321">
        <v>0.50307950000000001</v>
      </c>
      <c r="J2210" s="320">
        <v>2011</v>
      </c>
      <c r="K2210" s="320" t="s">
        <v>1249</v>
      </c>
      <c r="L2210" s="316">
        <f t="shared" si="63"/>
        <v>2209</v>
      </c>
      <c r="V2210" s="316" t="str">
        <f t="shared" si="62"/>
        <v xml:space="preserve"> </v>
      </c>
      <c r="X2210" s="316" t="s">
        <v>965</v>
      </c>
    </row>
    <row r="2211" spans="1:24">
      <c r="A2211" s="320" t="s">
        <v>825</v>
      </c>
      <c r="B2211" s="320" t="s">
        <v>509</v>
      </c>
      <c r="C2211" s="320" t="s">
        <v>510</v>
      </c>
      <c r="D2211" s="320" t="s">
        <v>694</v>
      </c>
      <c r="E2211" s="320">
        <v>0.93700000000000006</v>
      </c>
      <c r="F2211" s="320" t="s">
        <v>1247</v>
      </c>
      <c r="G2211" s="320" t="s">
        <v>1248</v>
      </c>
      <c r="H2211" s="320" t="s">
        <v>501</v>
      </c>
      <c r="I2211" s="321">
        <v>0.50307950000000001</v>
      </c>
      <c r="J2211" s="320">
        <v>2011</v>
      </c>
      <c r="K2211" s="320" t="s">
        <v>1249</v>
      </c>
      <c r="L2211" s="316">
        <f t="shared" si="63"/>
        <v>2210</v>
      </c>
      <c r="V2211" s="316" t="str">
        <f t="shared" si="62"/>
        <v xml:space="preserve"> </v>
      </c>
      <c r="X2211" s="316" t="s">
        <v>965</v>
      </c>
    </row>
    <row r="2212" spans="1:24">
      <c r="A2212" s="320" t="s">
        <v>826</v>
      </c>
      <c r="B2212" s="320" t="s">
        <v>509</v>
      </c>
      <c r="C2212" s="320" t="s">
        <v>510</v>
      </c>
      <c r="D2212" s="320" t="s">
        <v>694</v>
      </c>
      <c r="E2212" s="320">
        <v>0.93700000000000006</v>
      </c>
      <c r="F2212" s="320" t="s">
        <v>1247</v>
      </c>
      <c r="G2212" s="320" t="s">
        <v>1248</v>
      </c>
      <c r="H2212" s="320" t="s">
        <v>501</v>
      </c>
      <c r="I2212" s="321">
        <v>0.50307950000000001</v>
      </c>
      <c r="J2212" s="320">
        <v>2011</v>
      </c>
      <c r="K2212" s="320" t="s">
        <v>1249</v>
      </c>
      <c r="L2212" s="316">
        <f t="shared" si="63"/>
        <v>2211</v>
      </c>
      <c r="V2212" s="316" t="str">
        <f t="shared" si="62"/>
        <v xml:space="preserve"> </v>
      </c>
      <c r="X2212" s="316" t="s">
        <v>965</v>
      </c>
    </row>
    <row r="2213" spans="1:24">
      <c r="A2213" s="320" t="s">
        <v>827</v>
      </c>
      <c r="B2213" s="320" t="s">
        <v>509</v>
      </c>
      <c r="C2213" s="320" t="s">
        <v>510</v>
      </c>
      <c r="D2213" s="320" t="s">
        <v>484</v>
      </c>
      <c r="E2213" s="320">
        <v>0.93700000000000006</v>
      </c>
      <c r="F2213" s="320" t="s">
        <v>1247</v>
      </c>
      <c r="G2213" s="320" t="s">
        <v>1248</v>
      </c>
      <c r="H2213" s="320" t="s">
        <v>501</v>
      </c>
      <c r="I2213" s="321">
        <v>0.50307950000000001</v>
      </c>
      <c r="J2213" s="320">
        <v>2011</v>
      </c>
      <c r="K2213" s="320" t="s">
        <v>1249</v>
      </c>
      <c r="L2213" s="316">
        <f t="shared" si="63"/>
        <v>2212</v>
      </c>
      <c r="V2213" s="316" t="str">
        <f t="shared" si="62"/>
        <v xml:space="preserve"> </v>
      </c>
      <c r="X2213" s="316" t="s">
        <v>965</v>
      </c>
    </row>
    <row r="2214" spans="1:24">
      <c r="A2214" s="320" t="s">
        <v>828</v>
      </c>
      <c r="B2214" s="320" t="s">
        <v>509</v>
      </c>
      <c r="C2214" s="320" t="s">
        <v>510</v>
      </c>
      <c r="D2214" s="320" t="s">
        <v>694</v>
      </c>
      <c r="E2214" s="320">
        <v>0.93700000000000006</v>
      </c>
      <c r="F2214" s="320" t="s">
        <v>1247</v>
      </c>
      <c r="G2214" s="320" t="s">
        <v>1248</v>
      </c>
      <c r="H2214" s="320" t="s">
        <v>501</v>
      </c>
      <c r="I2214" s="321">
        <v>0.50307950000000001</v>
      </c>
      <c r="J2214" s="320">
        <v>2011</v>
      </c>
      <c r="K2214" s="320" t="s">
        <v>1249</v>
      </c>
      <c r="L2214" s="316">
        <f t="shared" si="63"/>
        <v>2213</v>
      </c>
      <c r="V2214" s="316" t="str">
        <f t="shared" si="62"/>
        <v xml:space="preserve"> </v>
      </c>
      <c r="X2214" s="316" t="s">
        <v>965</v>
      </c>
    </row>
    <row r="2215" spans="1:24">
      <c r="A2215" s="320" t="s">
        <v>829</v>
      </c>
      <c r="B2215" s="320" t="s">
        <v>509</v>
      </c>
      <c r="C2215" s="320" t="s">
        <v>510</v>
      </c>
      <c r="D2215" s="320" t="s">
        <v>694</v>
      </c>
      <c r="E2215" s="320">
        <v>0.93700000000000006</v>
      </c>
      <c r="F2215" s="320" t="s">
        <v>1247</v>
      </c>
      <c r="G2215" s="320" t="s">
        <v>1248</v>
      </c>
      <c r="H2215" s="320" t="s">
        <v>501</v>
      </c>
      <c r="I2215" s="321">
        <v>0.50307950000000001</v>
      </c>
      <c r="J2215" s="320">
        <v>2011</v>
      </c>
      <c r="K2215" s="320" t="s">
        <v>1249</v>
      </c>
      <c r="L2215" s="316">
        <f t="shared" si="63"/>
        <v>2214</v>
      </c>
      <c r="V2215" s="316" t="str">
        <f t="shared" si="62"/>
        <v xml:space="preserve"> </v>
      </c>
      <c r="X2215" s="316" t="s">
        <v>965</v>
      </c>
    </row>
    <row r="2216" spans="1:24">
      <c r="A2216" s="320" t="s">
        <v>830</v>
      </c>
      <c r="B2216" s="320" t="s">
        <v>509</v>
      </c>
      <c r="C2216" s="320" t="s">
        <v>510</v>
      </c>
      <c r="D2216" s="320" t="s">
        <v>521</v>
      </c>
      <c r="E2216" s="320">
        <v>0.93700000000000006</v>
      </c>
      <c r="F2216" s="320" t="s">
        <v>1247</v>
      </c>
      <c r="G2216" s="320" t="s">
        <v>1248</v>
      </c>
      <c r="H2216" s="320" t="s">
        <v>501</v>
      </c>
      <c r="I2216" s="321">
        <v>0.50307950000000001</v>
      </c>
      <c r="J2216" s="320">
        <v>2011</v>
      </c>
      <c r="K2216" s="320" t="s">
        <v>1249</v>
      </c>
      <c r="L2216" s="316">
        <f t="shared" si="63"/>
        <v>2215</v>
      </c>
      <c r="V2216" s="316" t="str">
        <f t="shared" si="62"/>
        <v xml:space="preserve"> </v>
      </c>
      <c r="X2216" s="316" t="s">
        <v>965</v>
      </c>
    </row>
    <row r="2217" spans="1:24">
      <c r="A2217" s="320" t="s">
        <v>831</v>
      </c>
      <c r="B2217" s="320" t="s">
        <v>509</v>
      </c>
      <c r="C2217" s="320" t="s">
        <v>510</v>
      </c>
      <c r="D2217" s="320" t="s">
        <v>484</v>
      </c>
      <c r="E2217" s="320">
        <v>0.93700000000000006</v>
      </c>
      <c r="F2217" s="320" t="s">
        <v>1247</v>
      </c>
      <c r="G2217" s="320" t="s">
        <v>1248</v>
      </c>
      <c r="H2217" s="320" t="s">
        <v>501</v>
      </c>
      <c r="I2217" s="321">
        <v>0.50307950000000001</v>
      </c>
      <c r="J2217" s="320">
        <v>2011</v>
      </c>
      <c r="K2217" s="320" t="s">
        <v>1249</v>
      </c>
      <c r="L2217" s="316">
        <f t="shared" si="63"/>
        <v>2216</v>
      </c>
      <c r="V2217" s="316" t="str">
        <f t="shared" si="62"/>
        <v xml:space="preserve"> </v>
      </c>
      <c r="X2217" s="316" t="s">
        <v>965</v>
      </c>
    </row>
    <row r="2218" spans="1:24">
      <c r="A2218" s="320" t="s">
        <v>773</v>
      </c>
      <c r="B2218" s="320" t="s">
        <v>774</v>
      </c>
      <c r="C2218" s="320" t="s">
        <v>579</v>
      </c>
      <c r="D2218" s="320" t="s">
        <v>491</v>
      </c>
      <c r="E2218" s="320">
        <v>0.69</v>
      </c>
      <c r="F2218" s="320" t="s">
        <v>1247</v>
      </c>
      <c r="G2218" s="320" t="s">
        <v>1248</v>
      </c>
      <c r="H2218" s="320" t="s">
        <v>501</v>
      </c>
      <c r="I2218" s="321">
        <v>0.52193929999999999</v>
      </c>
      <c r="J2218" s="320">
        <v>2011</v>
      </c>
      <c r="K2218" s="320" t="s">
        <v>1249</v>
      </c>
      <c r="L2218" s="316">
        <f t="shared" si="63"/>
        <v>2217</v>
      </c>
      <c r="V2218" s="316" t="str">
        <f t="shared" si="62"/>
        <v xml:space="preserve"> </v>
      </c>
      <c r="X2218" s="316" t="s">
        <v>965</v>
      </c>
    </row>
    <row r="2219" spans="1:24">
      <c r="A2219" s="320" t="s">
        <v>775</v>
      </c>
      <c r="B2219" s="320" t="s">
        <v>774</v>
      </c>
      <c r="C2219" s="320" t="s">
        <v>579</v>
      </c>
      <c r="D2219" s="320" t="s">
        <v>491</v>
      </c>
      <c r="E2219" s="320">
        <v>0.69</v>
      </c>
      <c r="F2219" s="320" t="s">
        <v>1247</v>
      </c>
      <c r="G2219" s="320" t="s">
        <v>1248</v>
      </c>
      <c r="H2219" s="320" t="s">
        <v>501</v>
      </c>
      <c r="I2219" s="321">
        <v>0.52193929999999999</v>
      </c>
      <c r="J2219" s="320">
        <v>2011</v>
      </c>
      <c r="K2219" s="320" t="s">
        <v>1249</v>
      </c>
      <c r="L2219" s="316">
        <f t="shared" si="63"/>
        <v>2218</v>
      </c>
      <c r="V2219" s="316" t="str">
        <f t="shared" si="62"/>
        <v xml:space="preserve"> </v>
      </c>
      <c r="X2219" s="316" t="s">
        <v>965</v>
      </c>
    </row>
    <row r="2220" spans="1:24">
      <c r="A2220" s="320" t="s">
        <v>502</v>
      </c>
      <c r="B2220" s="320" t="s">
        <v>503</v>
      </c>
      <c r="C2220" s="320" t="s">
        <v>504</v>
      </c>
      <c r="D2220" s="320" t="s">
        <v>484</v>
      </c>
      <c r="E2220" s="320">
        <v>0.90900000000000003</v>
      </c>
      <c r="F2220" s="320" t="s">
        <v>1247</v>
      </c>
      <c r="G2220" s="320" t="s">
        <v>1248</v>
      </c>
      <c r="H2220" s="320" t="s">
        <v>501</v>
      </c>
      <c r="I2220" s="321">
        <v>0.54541079999999997</v>
      </c>
      <c r="J2220" s="320">
        <v>2011</v>
      </c>
      <c r="K2220" s="320" t="s">
        <v>1249</v>
      </c>
      <c r="L2220" s="316">
        <f t="shared" si="63"/>
        <v>2219</v>
      </c>
      <c r="V2220" s="316" t="str">
        <f t="shared" si="62"/>
        <v xml:space="preserve"> </v>
      </c>
      <c r="X2220" s="316" t="s">
        <v>965</v>
      </c>
    </row>
    <row r="2221" spans="1:24">
      <c r="A2221" s="320" t="s">
        <v>506</v>
      </c>
      <c r="B2221" s="320" t="s">
        <v>503</v>
      </c>
      <c r="C2221" s="320" t="s">
        <v>504</v>
      </c>
      <c r="D2221" s="320" t="s">
        <v>484</v>
      </c>
      <c r="E2221" s="320">
        <v>0.90900000000000003</v>
      </c>
      <c r="F2221" s="320" t="s">
        <v>1247</v>
      </c>
      <c r="G2221" s="320" t="s">
        <v>1248</v>
      </c>
      <c r="H2221" s="320" t="s">
        <v>501</v>
      </c>
      <c r="I2221" s="321">
        <v>0.54541079999999997</v>
      </c>
      <c r="J2221" s="320">
        <v>2011</v>
      </c>
      <c r="K2221" s="320" t="s">
        <v>1249</v>
      </c>
      <c r="L2221" s="316">
        <f t="shared" si="63"/>
        <v>2220</v>
      </c>
      <c r="V2221" s="316" t="str">
        <f t="shared" si="62"/>
        <v xml:space="preserve"> </v>
      </c>
      <c r="X2221" s="316" t="s">
        <v>965</v>
      </c>
    </row>
    <row r="2222" spans="1:24">
      <c r="A2222" s="320" t="s">
        <v>517</v>
      </c>
      <c r="B2222" s="320" t="s">
        <v>503</v>
      </c>
      <c r="C2222" s="320" t="s">
        <v>504</v>
      </c>
      <c r="D2222" s="320" t="s">
        <v>518</v>
      </c>
      <c r="E2222" s="320">
        <v>0.90900000000000003</v>
      </c>
      <c r="F2222" s="320" t="s">
        <v>1247</v>
      </c>
      <c r="G2222" s="320" t="s">
        <v>1248</v>
      </c>
      <c r="H2222" s="320" t="s">
        <v>501</v>
      </c>
      <c r="I2222" s="321">
        <v>0.54541079999999997</v>
      </c>
      <c r="J2222" s="320">
        <v>2011</v>
      </c>
      <c r="K2222" s="320" t="s">
        <v>1249</v>
      </c>
      <c r="L2222" s="316">
        <f t="shared" si="63"/>
        <v>2221</v>
      </c>
      <c r="V2222" s="316" t="str">
        <f t="shared" si="62"/>
        <v xml:space="preserve"> </v>
      </c>
      <c r="X2222" s="316" t="s">
        <v>965</v>
      </c>
    </row>
    <row r="2223" spans="1:24">
      <c r="A2223" s="320" t="s">
        <v>776</v>
      </c>
      <c r="B2223" s="320" t="s">
        <v>503</v>
      </c>
      <c r="C2223" s="320" t="s">
        <v>504</v>
      </c>
      <c r="D2223" s="320" t="s">
        <v>518</v>
      </c>
      <c r="E2223" s="320">
        <v>0.90900000000000003</v>
      </c>
      <c r="F2223" s="320" t="s">
        <v>1247</v>
      </c>
      <c r="G2223" s="320" t="s">
        <v>1248</v>
      </c>
      <c r="H2223" s="320" t="s">
        <v>501</v>
      </c>
      <c r="I2223" s="321">
        <v>0.54541079999999997</v>
      </c>
      <c r="J2223" s="320">
        <v>2011</v>
      </c>
      <c r="K2223" s="320" t="s">
        <v>1249</v>
      </c>
      <c r="L2223" s="316">
        <f t="shared" si="63"/>
        <v>2222</v>
      </c>
      <c r="V2223" s="316" t="str">
        <f t="shared" si="62"/>
        <v xml:space="preserve"> </v>
      </c>
      <c r="X2223" s="316" t="s">
        <v>965</v>
      </c>
    </row>
    <row r="2224" spans="1:24">
      <c r="A2224" s="320" t="s">
        <v>527</v>
      </c>
      <c r="B2224" s="320" t="s">
        <v>503</v>
      </c>
      <c r="C2224" s="320" t="s">
        <v>504</v>
      </c>
      <c r="D2224" s="320" t="s">
        <v>518</v>
      </c>
      <c r="E2224" s="320">
        <v>0.90900000000000003</v>
      </c>
      <c r="F2224" s="320" t="s">
        <v>1247</v>
      </c>
      <c r="G2224" s="320" t="s">
        <v>1248</v>
      </c>
      <c r="H2224" s="320" t="s">
        <v>501</v>
      </c>
      <c r="I2224" s="321">
        <v>0.54541079999999997</v>
      </c>
      <c r="J2224" s="320">
        <v>2011</v>
      </c>
      <c r="K2224" s="320" t="s">
        <v>1249</v>
      </c>
      <c r="L2224" s="316">
        <f t="shared" si="63"/>
        <v>2223</v>
      </c>
      <c r="V2224" s="316" t="str">
        <f t="shared" si="62"/>
        <v xml:space="preserve"> </v>
      </c>
      <c r="X2224" s="316" t="s">
        <v>965</v>
      </c>
    </row>
    <row r="2225" spans="1:24">
      <c r="A2225" s="320" t="s">
        <v>532</v>
      </c>
      <c r="B2225" s="320" t="s">
        <v>503</v>
      </c>
      <c r="C2225" s="320" t="s">
        <v>504</v>
      </c>
      <c r="D2225" s="320" t="s">
        <v>518</v>
      </c>
      <c r="E2225" s="320">
        <v>0.90900000000000003</v>
      </c>
      <c r="F2225" s="320" t="s">
        <v>1247</v>
      </c>
      <c r="G2225" s="320" t="s">
        <v>1248</v>
      </c>
      <c r="H2225" s="320" t="s">
        <v>501</v>
      </c>
      <c r="I2225" s="321">
        <v>0.54541079999999997</v>
      </c>
      <c r="J2225" s="320">
        <v>2011</v>
      </c>
      <c r="K2225" s="320" t="s">
        <v>1249</v>
      </c>
      <c r="L2225" s="316">
        <f t="shared" si="63"/>
        <v>2224</v>
      </c>
      <c r="V2225" s="316" t="str">
        <f t="shared" si="62"/>
        <v xml:space="preserve"> </v>
      </c>
      <c r="X2225" s="316" t="s">
        <v>965</v>
      </c>
    </row>
    <row r="2226" spans="1:24">
      <c r="A2226" s="320" t="s">
        <v>535</v>
      </c>
      <c r="B2226" s="320" t="s">
        <v>503</v>
      </c>
      <c r="C2226" s="320" t="s">
        <v>504</v>
      </c>
      <c r="D2226" s="320" t="s">
        <v>518</v>
      </c>
      <c r="E2226" s="320">
        <v>0.90900000000000003</v>
      </c>
      <c r="F2226" s="320" t="s">
        <v>1247</v>
      </c>
      <c r="G2226" s="320" t="s">
        <v>1248</v>
      </c>
      <c r="H2226" s="320" t="s">
        <v>501</v>
      </c>
      <c r="I2226" s="321">
        <v>0.54541079999999997</v>
      </c>
      <c r="J2226" s="320">
        <v>2011</v>
      </c>
      <c r="K2226" s="320" t="s">
        <v>1249</v>
      </c>
      <c r="L2226" s="316">
        <f t="shared" si="63"/>
        <v>2225</v>
      </c>
      <c r="V2226" s="316" t="str">
        <f t="shared" si="62"/>
        <v xml:space="preserve"> </v>
      </c>
      <c r="X2226" s="316" t="s">
        <v>965</v>
      </c>
    </row>
    <row r="2227" spans="1:24">
      <c r="A2227" s="320" t="s">
        <v>538</v>
      </c>
      <c r="B2227" s="320" t="s">
        <v>503</v>
      </c>
      <c r="C2227" s="320" t="s">
        <v>504</v>
      </c>
      <c r="D2227" s="320" t="s">
        <v>484</v>
      </c>
      <c r="E2227" s="320">
        <v>0.90900000000000003</v>
      </c>
      <c r="F2227" s="320" t="s">
        <v>1247</v>
      </c>
      <c r="G2227" s="320" t="s">
        <v>1248</v>
      </c>
      <c r="H2227" s="320" t="s">
        <v>501</v>
      </c>
      <c r="I2227" s="321">
        <v>0.54541079999999997</v>
      </c>
      <c r="J2227" s="320">
        <v>2011</v>
      </c>
      <c r="K2227" s="320" t="s">
        <v>1249</v>
      </c>
      <c r="L2227" s="316">
        <f t="shared" si="63"/>
        <v>2226</v>
      </c>
      <c r="V2227" s="316" t="str">
        <f t="shared" si="62"/>
        <v xml:space="preserve"> </v>
      </c>
      <c r="X2227" s="316" t="s">
        <v>965</v>
      </c>
    </row>
    <row r="2228" spans="1:24">
      <c r="A2228" s="320" t="s">
        <v>1028</v>
      </c>
      <c r="B2228" s="320" t="s">
        <v>1029</v>
      </c>
      <c r="C2228" s="320" t="s">
        <v>853</v>
      </c>
      <c r="D2228" s="320" t="s">
        <v>521</v>
      </c>
      <c r="E2228" s="320">
        <v>0.71299999999999997</v>
      </c>
      <c r="F2228" s="320" t="s">
        <v>1247</v>
      </c>
      <c r="G2228" s="320" t="s">
        <v>1248</v>
      </c>
      <c r="H2228" s="320" t="s">
        <v>501</v>
      </c>
      <c r="I2228" s="321">
        <v>0.55590280000000003</v>
      </c>
      <c r="J2228" s="320">
        <v>2011</v>
      </c>
      <c r="K2228" s="320" t="s">
        <v>1249</v>
      </c>
      <c r="L2228" s="316">
        <f t="shared" si="63"/>
        <v>2227</v>
      </c>
      <c r="V2228" s="316" t="str">
        <f t="shared" si="62"/>
        <v xml:space="preserve"> </v>
      </c>
      <c r="X2228" s="316" t="s">
        <v>965</v>
      </c>
    </row>
    <row r="2229" spans="1:24">
      <c r="A2229" s="320" t="s">
        <v>1030</v>
      </c>
      <c r="B2229" s="320" t="s">
        <v>1029</v>
      </c>
      <c r="C2229" s="320" t="s">
        <v>853</v>
      </c>
      <c r="D2229" s="320" t="s">
        <v>521</v>
      </c>
      <c r="E2229" s="320">
        <v>0.71299999999999997</v>
      </c>
      <c r="F2229" s="320" t="s">
        <v>1247</v>
      </c>
      <c r="G2229" s="320" t="s">
        <v>1248</v>
      </c>
      <c r="H2229" s="320" t="s">
        <v>501</v>
      </c>
      <c r="I2229" s="321">
        <v>0.55590280000000003</v>
      </c>
      <c r="J2229" s="320">
        <v>2011</v>
      </c>
      <c r="K2229" s="320" t="s">
        <v>1249</v>
      </c>
      <c r="L2229" s="316">
        <f t="shared" si="63"/>
        <v>2228</v>
      </c>
      <c r="V2229" s="316" t="str">
        <f t="shared" si="62"/>
        <v xml:space="preserve"> </v>
      </c>
      <c r="X2229" s="316" t="s">
        <v>965</v>
      </c>
    </row>
    <row r="2230" spans="1:24">
      <c r="A2230" s="320" t="s">
        <v>684</v>
      </c>
      <c r="B2230" s="320" t="s">
        <v>685</v>
      </c>
      <c r="C2230" s="320" t="s">
        <v>495</v>
      </c>
      <c r="D2230" s="320" t="s">
        <v>491</v>
      </c>
      <c r="E2230" s="320">
        <v>0.51500000000000001</v>
      </c>
      <c r="F2230" s="320" t="s">
        <v>1247</v>
      </c>
      <c r="G2230" s="320" t="s">
        <v>1248</v>
      </c>
      <c r="H2230" s="320" t="s">
        <v>501</v>
      </c>
      <c r="I2230" s="321">
        <v>0.56351660000000003</v>
      </c>
      <c r="J2230" s="320">
        <v>2011</v>
      </c>
      <c r="K2230" s="320" t="s">
        <v>1249</v>
      </c>
      <c r="L2230" s="316">
        <f t="shared" si="63"/>
        <v>2229</v>
      </c>
      <c r="V2230" s="316" t="str">
        <f t="shared" si="62"/>
        <v xml:space="preserve"> </v>
      </c>
      <c r="X2230" s="316" t="s">
        <v>965</v>
      </c>
    </row>
    <row r="2231" spans="1:24">
      <c r="A2231" s="320" t="s">
        <v>764</v>
      </c>
      <c r="B2231" s="320" t="s">
        <v>765</v>
      </c>
      <c r="C2231" s="320" t="s">
        <v>589</v>
      </c>
      <c r="D2231" s="320" t="s">
        <v>514</v>
      </c>
      <c r="E2231" s="320">
        <v>0.873</v>
      </c>
      <c r="F2231" s="320" t="s">
        <v>1247</v>
      </c>
      <c r="G2231" s="320" t="s">
        <v>1248</v>
      </c>
      <c r="H2231" s="320" t="s">
        <v>501</v>
      </c>
      <c r="I2231" s="321">
        <v>0.59096899999999997</v>
      </c>
      <c r="J2231" s="320">
        <v>2011</v>
      </c>
      <c r="K2231" s="320" t="s">
        <v>1249</v>
      </c>
      <c r="L2231" s="316">
        <f t="shared" si="63"/>
        <v>2230</v>
      </c>
      <c r="V2231" s="316" t="str">
        <f t="shared" si="62"/>
        <v xml:space="preserve"> </v>
      </c>
      <c r="X2231" s="316" t="s">
        <v>965</v>
      </c>
    </row>
    <row r="2232" spans="1:24">
      <c r="A2232" s="320" t="s">
        <v>1169</v>
      </c>
      <c r="B2232" s="320" t="s">
        <v>1170</v>
      </c>
      <c r="C2232" s="320" t="s">
        <v>853</v>
      </c>
      <c r="D2232" s="320" t="s">
        <v>496</v>
      </c>
      <c r="E2232" s="320">
        <v>0.81799999999999995</v>
      </c>
      <c r="F2232" s="320" t="s">
        <v>1247</v>
      </c>
      <c r="G2232" s="320" t="s">
        <v>1248</v>
      </c>
      <c r="H2232" s="320" t="s">
        <v>501</v>
      </c>
      <c r="I2232" s="321">
        <v>0.60037229999999997</v>
      </c>
      <c r="J2232" s="320">
        <v>2011</v>
      </c>
      <c r="K2232" s="320" t="s">
        <v>1249</v>
      </c>
      <c r="L2232" s="316">
        <f t="shared" si="63"/>
        <v>2231</v>
      </c>
      <c r="V2232" s="316" t="str">
        <f t="shared" si="62"/>
        <v xml:space="preserve"> </v>
      </c>
      <c r="X2232" s="316" t="s">
        <v>965</v>
      </c>
    </row>
    <row r="2233" spans="1:24">
      <c r="A2233" s="320" t="s">
        <v>1211</v>
      </c>
      <c r="B2233" s="320" t="s">
        <v>1212</v>
      </c>
      <c r="C2233" s="320" t="s">
        <v>504</v>
      </c>
      <c r="D2233" s="320" t="s">
        <v>491</v>
      </c>
      <c r="E2233" s="320">
        <v>0.69899999999999995</v>
      </c>
      <c r="F2233" s="320" t="s">
        <v>1247</v>
      </c>
      <c r="G2233" s="320" t="s">
        <v>1248</v>
      </c>
      <c r="H2233" s="320" t="s">
        <v>501</v>
      </c>
      <c r="I2233" s="321">
        <v>0.6009449</v>
      </c>
      <c r="J2233" s="320">
        <v>2011</v>
      </c>
      <c r="K2233" s="320" t="s">
        <v>1249</v>
      </c>
      <c r="L2233" s="316">
        <f t="shared" si="63"/>
        <v>2232</v>
      </c>
      <c r="V2233" s="316" t="str">
        <f t="shared" si="62"/>
        <v xml:space="preserve"> </v>
      </c>
      <c r="X2233" s="316" t="s">
        <v>965</v>
      </c>
    </row>
    <row r="2234" spans="1:24">
      <c r="A2234" s="320" t="s">
        <v>1213</v>
      </c>
      <c r="B2234" s="320" t="s">
        <v>1212</v>
      </c>
      <c r="C2234" s="320" t="s">
        <v>504</v>
      </c>
      <c r="D2234" s="320" t="s">
        <v>484</v>
      </c>
      <c r="E2234" s="320">
        <v>0.69899999999999995</v>
      </c>
      <c r="F2234" s="320" t="s">
        <v>1247</v>
      </c>
      <c r="G2234" s="320" t="s">
        <v>1248</v>
      </c>
      <c r="H2234" s="320" t="s">
        <v>501</v>
      </c>
      <c r="I2234" s="321">
        <v>0.6009449</v>
      </c>
      <c r="J2234" s="320">
        <v>2011</v>
      </c>
      <c r="K2234" s="320" t="s">
        <v>1249</v>
      </c>
      <c r="L2234" s="316">
        <f t="shared" si="63"/>
        <v>2233</v>
      </c>
      <c r="V2234" s="316" t="str">
        <f t="shared" si="62"/>
        <v xml:space="preserve"> </v>
      </c>
      <c r="X2234" s="316" t="s">
        <v>965</v>
      </c>
    </row>
    <row r="2235" spans="1:24">
      <c r="A2235" s="320" t="s">
        <v>1017</v>
      </c>
      <c r="B2235" s="320" t="s">
        <v>1018</v>
      </c>
      <c r="C2235" s="320" t="s">
        <v>853</v>
      </c>
      <c r="D2235" s="320" t="s">
        <v>521</v>
      </c>
      <c r="E2235" s="320">
        <v>0.7</v>
      </c>
      <c r="F2235" s="320" t="s">
        <v>1247</v>
      </c>
      <c r="G2235" s="320" t="s">
        <v>1248</v>
      </c>
      <c r="H2235" s="320" t="s">
        <v>501</v>
      </c>
      <c r="I2235" s="321">
        <v>0.63742790000000005</v>
      </c>
      <c r="J2235" s="320">
        <v>2011</v>
      </c>
      <c r="K2235" s="320" t="s">
        <v>1249</v>
      </c>
      <c r="L2235" s="316">
        <f t="shared" si="63"/>
        <v>2234</v>
      </c>
      <c r="V2235" s="316" t="str">
        <f t="shared" ref="V2235:V2298" si="64">IF(H2235=$V$1,I2235," ")</f>
        <v xml:space="preserve"> </v>
      </c>
      <c r="X2235" s="316" t="s">
        <v>965</v>
      </c>
    </row>
    <row r="2236" spans="1:24">
      <c r="A2236" s="320" t="s">
        <v>920</v>
      </c>
      <c r="B2236" s="320" t="s">
        <v>921</v>
      </c>
      <c r="C2236" s="320" t="s">
        <v>579</v>
      </c>
      <c r="D2236" s="320" t="s">
        <v>491</v>
      </c>
      <c r="E2236" s="320">
        <v>0.76900000000000002</v>
      </c>
      <c r="F2236" s="320" t="s">
        <v>1247</v>
      </c>
      <c r="G2236" s="320" t="s">
        <v>1248</v>
      </c>
      <c r="H2236" s="320" t="s">
        <v>501</v>
      </c>
      <c r="I2236" s="321">
        <v>0.68778790000000001</v>
      </c>
      <c r="J2236" s="320">
        <v>2011</v>
      </c>
      <c r="K2236" s="320" t="s">
        <v>1249</v>
      </c>
      <c r="L2236" s="316">
        <f t="shared" si="63"/>
        <v>2235</v>
      </c>
      <c r="V2236" s="316" t="str">
        <f t="shared" si="64"/>
        <v xml:space="preserve"> </v>
      </c>
      <c r="X2236" s="316" t="s">
        <v>965</v>
      </c>
    </row>
    <row r="2237" spans="1:24">
      <c r="A2237" s="320" t="s">
        <v>636</v>
      </c>
      <c r="B2237" s="320" t="s">
        <v>637</v>
      </c>
      <c r="C2237" s="320" t="s">
        <v>542</v>
      </c>
      <c r="D2237" s="320" t="s">
        <v>521</v>
      </c>
      <c r="E2237" s="320">
        <v>0.47</v>
      </c>
      <c r="F2237" s="320" t="s">
        <v>1247</v>
      </c>
      <c r="G2237" s="320" t="s">
        <v>1248</v>
      </c>
      <c r="H2237" s="320" t="s">
        <v>501</v>
      </c>
      <c r="I2237" s="321">
        <v>0.68934799999999996</v>
      </c>
      <c r="J2237" s="320">
        <v>2011</v>
      </c>
      <c r="K2237" s="320" t="s">
        <v>1249</v>
      </c>
      <c r="L2237" s="316">
        <f t="shared" si="63"/>
        <v>2236</v>
      </c>
      <c r="V2237" s="316" t="str">
        <f t="shared" si="64"/>
        <v xml:space="preserve"> </v>
      </c>
      <c r="X2237" s="316" t="s">
        <v>965</v>
      </c>
    </row>
    <row r="2238" spans="1:24">
      <c r="A2238" s="320" t="s">
        <v>907</v>
      </c>
      <c r="B2238" s="320" t="s">
        <v>908</v>
      </c>
      <c r="C2238" s="320" t="s">
        <v>589</v>
      </c>
      <c r="D2238" s="320" t="s">
        <v>694</v>
      </c>
      <c r="E2238" s="320">
        <v>0.86</v>
      </c>
      <c r="F2238" s="320" t="s">
        <v>1247</v>
      </c>
      <c r="G2238" s="320" t="s">
        <v>1248</v>
      </c>
      <c r="H2238" s="320" t="s">
        <v>501</v>
      </c>
      <c r="I2238" s="321">
        <v>0.72025209999999995</v>
      </c>
      <c r="J2238" s="320">
        <v>2011</v>
      </c>
      <c r="K2238" s="320" t="s">
        <v>1249</v>
      </c>
      <c r="L2238" s="316">
        <f t="shared" si="63"/>
        <v>2237</v>
      </c>
      <c r="V2238" s="316" t="str">
        <f t="shared" si="64"/>
        <v xml:space="preserve"> </v>
      </c>
      <c r="X2238" s="316" t="s">
        <v>965</v>
      </c>
    </row>
    <row r="2239" spans="1:24">
      <c r="A2239" s="320" t="s">
        <v>612</v>
      </c>
      <c r="B2239" s="320" t="s">
        <v>613</v>
      </c>
      <c r="C2239" s="320" t="s">
        <v>542</v>
      </c>
      <c r="D2239" s="320" t="s">
        <v>491</v>
      </c>
      <c r="E2239" s="320">
        <v>0.436</v>
      </c>
      <c r="F2239" s="320" t="s">
        <v>1247</v>
      </c>
      <c r="G2239" s="320" t="s">
        <v>1248</v>
      </c>
      <c r="H2239" s="320" t="s">
        <v>501</v>
      </c>
      <c r="I2239" s="321">
        <v>0.72159090000000004</v>
      </c>
      <c r="J2239" s="320">
        <v>2011</v>
      </c>
      <c r="K2239" s="320" t="s">
        <v>1249</v>
      </c>
      <c r="L2239" s="316">
        <f t="shared" si="63"/>
        <v>2238</v>
      </c>
      <c r="V2239" s="316" t="str">
        <f t="shared" si="64"/>
        <v xml:space="preserve"> </v>
      </c>
      <c r="X2239" s="316" t="s">
        <v>965</v>
      </c>
    </row>
    <row r="2240" spans="1:24">
      <c r="A2240" s="320" t="s">
        <v>1023</v>
      </c>
      <c r="B2240" s="320" t="s">
        <v>1024</v>
      </c>
      <c r="C2240" s="320" t="s">
        <v>853</v>
      </c>
      <c r="D2240" s="320" t="s">
        <v>694</v>
      </c>
      <c r="E2240" s="320">
        <v>0.9</v>
      </c>
      <c r="F2240" s="320" t="s">
        <v>1247</v>
      </c>
      <c r="G2240" s="320" t="s">
        <v>1248</v>
      </c>
      <c r="H2240" s="320" t="s">
        <v>501</v>
      </c>
      <c r="I2240" s="321">
        <v>0.72652899999999998</v>
      </c>
      <c r="J2240" s="320">
        <v>2011</v>
      </c>
      <c r="K2240" s="320" t="s">
        <v>1249</v>
      </c>
      <c r="L2240" s="316">
        <f t="shared" si="63"/>
        <v>2239</v>
      </c>
      <c r="V2240" s="316" t="str">
        <f t="shared" si="64"/>
        <v xml:space="preserve"> </v>
      </c>
      <c r="X2240" s="316" t="s">
        <v>965</v>
      </c>
    </row>
    <row r="2241" spans="1:24">
      <c r="A2241" s="320" t="s">
        <v>884</v>
      </c>
      <c r="B2241" s="320" t="s">
        <v>885</v>
      </c>
      <c r="C2241" s="320" t="s">
        <v>483</v>
      </c>
      <c r="D2241" s="320" t="s">
        <v>491</v>
      </c>
      <c r="E2241" s="320">
        <v>0.70199999999999996</v>
      </c>
      <c r="F2241" s="320" t="s">
        <v>1247</v>
      </c>
      <c r="G2241" s="320" t="s">
        <v>1248</v>
      </c>
      <c r="H2241" s="320" t="s">
        <v>501</v>
      </c>
      <c r="I2241" s="321">
        <v>0.74281839999999999</v>
      </c>
      <c r="J2241" s="320">
        <v>2011</v>
      </c>
      <c r="K2241" s="320" t="s">
        <v>1249</v>
      </c>
      <c r="L2241" s="316">
        <f t="shared" si="63"/>
        <v>2240</v>
      </c>
      <c r="V2241" s="316" t="str">
        <f t="shared" si="64"/>
        <v xml:space="preserve"> </v>
      </c>
      <c r="X2241" s="316" t="s">
        <v>965</v>
      </c>
    </row>
    <row r="2242" spans="1:24">
      <c r="A2242" s="320" t="s">
        <v>1031</v>
      </c>
      <c r="B2242" s="320" t="s">
        <v>1032</v>
      </c>
      <c r="C2242" s="320" t="s">
        <v>853</v>
      </c>
      <c r="D2242" s="320" t="s">
        <v>496</v>
      </c>
      <c r="E2242" s="320">
        <v>0.78200000000000003</v>
      </c>
      <c r="F2242" s="320" t="s">
        <v>1247</v>
      </c>
      <c r="G2242" s="320" t="s">
        <v>1248</v>
      </c>
      <c r="H2242" s="320" t="s">
        <v>501</v>
      </c>
      <c r="I2242" s="321">
        <v>0.75440470000000004</v>
      </c>
      <c r="J2242" s="320">
        <v>2011</v>
      </c>
      <c r="K2242" s="320" t="s">
        <v>1249</v>
      </c>
      <c r="L2242" s="316">
        <f t="shared" si="63"/>
        <v>2241</v>
      </c>
      <c r="V2242" s="316" t="str">
        <f t="shared" si="64"/>
        <v xml:space="preserve"> </v>
      </c>
      <c r="X2242" s="316" t="s">
        <v>965</v>
      </c>
    </row>
    <row r="2243" spans="1:24">
      <c r="A2243" s="320" t="s">
        <v>658</v>
      </c>
      <c r="B2243" s="320" t="s">
        <v>659</v>
      </c>
      <c r="C2243" s="320" t="s">
        <v>579</v>
      </c>
      <c r="D2243" s="320" t="s">
        <v>491</v>
      </c>
      <c r="E2243" s="320">
        <v>0.629</v>
      </c>
      <c r="F2243" s="320" t="s">
        <v>1247</v>
      </c>
      <c r="G2243" s="320" t="s">
        <v>1248</v>
      </c>
      <c r="H2243" s="320" t="s">
        <v>501</v>
      </c>
      <c r="I2243" s="321">
        <v>0.75456990000000002</v>
      </c>
      <c r="J2243" s="320">
        <v>2011</v>
      </c>
      <c r="K2243" s="320" t="s">
        <v>1249</v>
      </c>
      <c r="L2243" s="316">
        <f t="shared" ref="L2243:L2306" si="65">1+L2242</f>
        <v>2242</v>
      </c>
      <c r="V2243" s="316" t="str">
        <f t="shared" si="64"/>
        <v xml:space="preserve"> </v>
      </c>
      <c r="X2243" s="316" t="s">
        <v>965</v>
      </c>
    </row>
    <row r="2244" spans="1:24">
      <c r="A2244" s="320" t="s">
        <v>660</v>
      </c>
      <c r="B2244" s="320" t="s">
        <v>659</v>
      </c>
      <c r="C2244" s="320" t="s">
        <v>579</v>
      </c>
      <c r="D2244" s="320" t="s">
        <v>491</v>
      </c>
      <c r="E2244" s="320">
        <v>0.629</v>
      </c>
      <c r="F2244" s="320" t="s">
        <v>1247</v>
      </c>
      <c r="G2244" s="320" t="s">
        <v>1248</v>
      </c>
      <c r="H2244" s="320" t="s">
        <v>501</v>
      </c>
      <c r="I2244" s="321">
        <v>0.75456990000000002</v>
      </c>
      <c r="J2244" s="320">
        <v>2011</v>
      </c>
      <c r="K2244" s="320" t="s">
        <v>1249</v>
      </c>
      <c r="L2244" s="316">
        <f t="shared" si="65"/>
        <v>2243</v>
      </c>
      <c r="V2244" s="316" t="str">
        <f t="shared" si="64"/>
        <v xml:space="preserve"> </v>
      </c>
      <c r="X2244" s="316" t="s">
        <v>965</v>
      </c>
    </row>
    <row r="2245" spans="1:24">
      <c r="A2245" s="320" t="s">
        <v>661</v>
      </c>
      <c r="B2245" s="320" t="s">
        <v>659</v>
      </c>
      <c r="C2245" s="320" t="s">
        <v>579</v>
      </c>
      <c r="D2245" s="320" t="s">
        <v>491</v>
      </c>
      <c r="E2245" s="320">
        <v>0.629</v>
      </c>
      <c r="F2245" s="320" t="s">
        <v>1247</v>
      </c>
      <c r="G2245" s="320" t="s">
        <v>1248</v>
      </c>
      <c r="H2245" s="320" t="s">
        <v>501</v>
      </c>
      <c r="I2245" s="321">
        <v>0.75456990000000002</v>
      </c>
      <c r="J2245" s="320">
        <v>2011</v>
      </c>
      <c r="K2245" s="320" t="s">
        <v>1249</v>
      </c>
      <c r="L2245" s="316">
        <f t="shared" si="65"/>
        <v>2244</v>
      </c>
      <c r="V2245" s="316" t="str">
        <f t="shared" si="64"/>
        <v xml:space="preserve"> </v>
      </c>
      <c r="X2245" s="316" t="s">
        <v>965</v>
      </c>
    </row>
    <row r="2246" spans="1:24">
      <c r="A2246" s="320" t="s">
        <v>662</v>
      </c>
      <c r="B2246" s="320" t="s">
        <v>659</v>
      </c>
      <c r="C2246" s="320" t="s">
        <v>579</v>
      </c>
      <c r="D2246" s="320" t="s">
        <v>491</v>
      </c>
      <c r="E2246" s="320">
        <v>0.629</v>
      </c>
      <c r="F2246" s="320" t="s">
        <v>1247</v>
      </c>
      <c r="G2246" s="320" t="s">
        <v>1248</v>
      </c>
      <c r="H2246" s="320" t="s">
        <v>501</v>
      </c>
      <c r="I2246" s="321">
        <v>0.75456990000000002</v>
      </c>
      <c r="J2246" s="320">
        <v>2011</v>
      </c>
      <c r="K2246" s="320" t="s">
        <v>1249</v>
      </c>
      <c r="L2246" s="316">
        <f t="shared" si="65"/>
        <v>2245</v>
      </c>
      <c r="V2246" s="316" t="str">
        <f t="shared" si="64"/>
        <v xml:space="preserve"> </v>
      </c>
      <c r="X2246" s="316" t="s">
        <v>965</v>
      </c>
    </row>
    <row r="2247" spans="1:24">
      <c r="A2247" s="320" t="s">
        <v>663</v>
      </c>
      <c r="B2247" s="320" t="s">
        <v>659</v>
      </c>
      <c r="C2247" s="320" t="s">
        <v>579</v>
      </c>
      <c r="D2247" s="320" t="s">
        <v>491</v>
      </c>
      <c r="E2247" s="320">
        <v>0.629</v>
      </c>
      <c r="F2247" s="320" t="s">
        <v>1247</v>
      </c>
      <c r="G2247" s="320" t="s">
        <v>1248</v>
      </c>
      <c r="H2247" s="320" t="s">
        <v>501</v>
      </c>
      <c r="I2247" s="321">
        <v>0.75456990000000002</v>
      </c>
      <c r="J2247" s="320">
        <v>2011</v>
      </c>
      <c r="K2247" s="320" t="s">
        <v>1249</v>
      </c>
      <c r="L2247" s="316">
        <f t="shared" si="65"/>
        <v>2246</v>
      </c>
      <c r="V2247" s="316" t="str">
        <f t="shared" si="64"/>
        <v xml:space="preserve"> </v>
      </c>
      <c r="X2247" s="316" t="s">
        <v>965</v>
      </c>
    </row>
    <row r="2248" spans="1:24">
      <c r="A2248" s="320" t="s">
        <v>866</v>
      </c>
      <c r="B2248" s="320" t="s">
        <v>867</v>
      </c>
      <c r="C2248" s="320" t="s">
        <v>504</v>
      </c>
      <c r="D2248" s="320" t="s">
        <v>518</v>
      </c>
      <c r="E2248" s="320">
        <v>0.69899999999999995</v>
      </c>
      <c r="F2248" s="320" t="s">
        <v>1247</v>
      </c>
      <c r="G2248" s="320" t="s">
        <v>1248</v>
      </c>
      <c r="H2248" s="320" t="s">
        <v>501</v>
      </c>
      <c r="I2248" s="321">
        <v>0.76445359999999996</v>
      </c>
      <c r="J2248" s="320">
        <v>2011</v>
      </c>
      <c r="K2248" s="320" t="s">
        <v>1249</v>
      </c>
      <c r="L2248" s="316">
        <f t="shared" si="65"/>
        <v>2247</v>
      </c>
      <c r="V2248" s="316" t="str">
        <f t="shared" si="64"/>
        <v xml:space="preserve"> </v>
      </c>
      <c r="X2248" s="316" t="s">
        <v>965</v>
      </c>
    </row>
    <row r="2249" spans="1:24">
      <c r="A2249" s="320" t="s">
        <v>868</v>
      </c>
      <c r="B2249" s="320" t="s">
        <v>867</v>
      </c>
      <c r="C2249" s="320" t="s">
        <v>504</v>
      </c>
      <c r="D2249" s="320" t="s">
        <v>484</v>
      </c>
      <c r="E2249" s="320">
        <v>0.69899999999999995</v>
      </c>
      <c r="F2249" s="320" t="s">
        <v>1247</v>
      </c>
      <c r="G2249" s="320" t="s">
        <v>1248</v>
      </c>
      <c r="H2249" s="320" t="s">
        <v>501</v>
      </c>
      <c r="I2249" s="321">
        <v>0.76445359999999996</v>
      </c>
      <c r="J2249" s="320">
        <v>2011</v>
      </c>
      <c r="K2249" s="320" t="s">
        <v>1249</v>
      </c>
      <c r="L2249" s="316">
        <f t="shared" si="65"/>
        <v>2248</v>
      </c>
      <c r="V2249" s="316" t="str">
        <f t="shared" si="64"/>
        <v xml:space="preserve"> </v>
      </c>
      <c r="X2249" s="316" t="s">
        <v>965</v>
      </c>
    </row>
    <row r="2250" spans="1:24">
      <c r="A2250" s="320" t="s">
        <v>869</v>
      </c>
      <c r="B2250" s="320" t="s">
        <v>867</v>
      </c>
      <c r="C2250" s="320" t="s">
        <v>504</v>
      </c>
      <c r="D2250" s="320" t="s">
        <v>484</v>
      </c>
      <c r="E2250" s="320">
        <v>0.69899999999999995</v>
      </c>
      <c r="F2250" s="320" t="s">
        <v>1247</v>
      </c>
      <c r="G2250" s="320" t="s">
        <v>1248</v>
      </c>
      <c r="H2250" s="320" t="s">
        <v>501</v>
      </c>
      <c r="I2250" s="321">
        <v>0.76445359999999996</v>
      </c>
      <c r="J2250" s="320">
        <v>2011</v>
      </c>
      <c r="K2250" s="320" t="s">
        <v>1249</v>
      </c>
      <c r="L2250" s="316">
        <f t="shared" si="65"/>
        <v>2249</v>
      </c>
      <c r="V2250" s="316" t="str">
        <f t="shared" si="64"/>
        <v xml:space="preserve"> </v>
      </c>
      <c r="X2250" s="316" t="s">
        <v>965</v>
      </c>
    </row>
    <row r="2251" spans="1:24">
      <c r="A2251" s="320" t="s">
        <v>870</v>
      </c>
      <c r="B2251" s="320" t="s">
        <v>867</v>
      </c>
      <c r="C2251" s="320" t="s">
        <v>504</v>
      </c>
      <c r="D2251" s="320" t="s">
        <v>484</v>
      </c>
      <c r="E2251" s="320">
        <v>0.69899999999999995</v>
      </c>
      <c r="F2251" s="320" t="s">
        <v>1247</v>
      </c>
      <c r="G2251" s="320" t="s">
        <v>1248</v>
      </c>
      <c r="H2251" s="320" t="s">
        <v>501</v>
      </c>
      <c r="I2251" s="321">
        <v>0.76445359999999996</v>
      </c>
      <c r="J2251" s="320">
        <v>2011</v>
      </c>
      <c r="K2251" s="320" t="s">
        <v>1249</v>
      </c>
      <c r="L2251" s="316">
        <f t="shared" si="65"/>
        <v>2250</v>
      </c>
      <c r="V2251" s="316" t="str">
        <f t="shared" si="64"/>
        <v xml:space="preserve"> </v>
      </c>
      <c r="X2251" s="316" t="s">
        <v>965</v>
      </c>
    </row>
    <row r="2252" spans="1:24">
      <c r="A2252" s="320" t="s">
        <v>871</v>
      </c>
      <c r="B2252" s="320" t="s">
        <v>867</v>
      </c>
      <c r="C2252" s="320" t="s">
        <v>504</v>
      </c>
      <c r="D2252" s="320" t="s">
        <v>514</v>
      </c>
      <c r="E2252" s="320">
        <v>0.69899999999999995</v>
      </c>
      <c r="F2252" s="320" t="s">
        <v>1247</v>
      </c>
      <c r="G2252" s="320" t="s">
        <v>1248</v>
      </c>
      <c r="H2252" s="320" t="s">
        <v>501</v>
      </c>
      <c r="I2252" s="321">
        <v>0.76445359999999996</v>
      </c>
      <c r="J2252" s="320">
        <v>2011</v>
      </c>
      <c r="K2252" s="320" t="s">
        <v>1249</v>
      </c>
      <c r="L2252" s="316">
        <f t="shared" si="65"/>
        <v>2251</v>
      </c>
      <c r="V2252" s="316" t="str">
        <f t="shared" si="64"/>
        <v xml:space="preserve"> </v>
      </c>
      <c r="X2252" s="316" t="s">
        <v>965</v>
      </c>
    </row>
    <row r="2253" spans="1:24">
      <c r="A2253" s="320" t="s">
        <v>872</v>
      </c>
      <c r="B2253" s="320" t="s">
        <v>867</v>
      </c>
      <c r="C2253" s="320" t="s">
        <v>504</v>
      </c>
      <c r="D2253" s="320" t="s">
        <v>484</v>
      </c>
      <c r="E2253" s="320">
        <v>0.69899999999999995</v>
      </c>
      <c r="F2253" s="320" t="s">
        <v>1247</v>
      </c>
      <c r="G2253" s="320" t="s">
        <v>1248</v>
      </c>
      <c r="H2253" s="320" t="s">
        <v>501</v>
      </c>
      <c r="I2253" s="321">
        <v>0.76445359999999996</v>
      </c>
      <c r="J2253" s="320">
        <v>2011</v>
      </c>
      <c r="K2253" s="320" t="s">
        <v>1249</v>
      </c>
      <c r="L2253" s="316">
        <f t="shared" si="65"/>
        <v>2252</v>
      </c>
      <c r="V2253" s="316" t="str">
        <f t="shared" si="64"/>
        <v xml:space="preserve"> </v>
      </c>
      <c r="X2253" s="316" t="s">
        <v>965</v>
      </c>
    </row>
    <row r="2254" spans="1:24">
      <c r="A2254" s="320" t="s">
        <v>873</v>
      </c>
      <c r="B2254" s="320" t="s">
        <v>867</v>
      </c>
      <c r="C2254" s="320" t="s">
        <v>504</v>
      </c>
      <c r="D2254" s="320" t="s">
        <v>484</v>
      </c>
      <c r="E2254" s="320">
        <v>0.69899999999999995</v>
      </c>
      <c r="F2254" s="320" t="s">
        <v>1247</v>
      </c>
      <c r="G2254" s="320" t="s">
        <v>1248</v>
      </c>
      <c r="H2254" s="320" t="s">
        <v>501</v>
      </c>
      <c r="I2254" s="321">
        <v>0.76445359999999996</v>
      </c>
      <c r="J2254" s="320">
        <v>2011</v>
      </c>
      <c r="K2254" s="320" t="s">
        <v>1249</v>
      </c>
      <c r="L2254" s="316">
        <f t="shared" si="65"/>
        <v>2253</v>
      </c>
      <c r="V2254" s="316" t="str">
        <f t="shared" si="64"/>
        <v xml:space="preserve"> </v>
      </c>
      <c r="X2254" s="316" t="s">
        <v>965</v>
      </c>
    </row>
    <row r="2255" spans="1:24">
      <c r="A2255" s="320" t="s">
        <v>874</v>
      </c>
      <c r="B2255" s="320" t="s">
        <v>867</v>
      </c>
      <c r="C2255" s="320" t="s">
        <v>504</v>
      </c>
      <c r="D2255" s="320" t="s">
        <v>518</v>
      </c>
      <c r="E2255" s="320">
        <v>0.69899999999999995</v>
      </c>
      <c r="F2255" s="320" t="s">
        <v>1247</v>
      </c>
      <c r="G2255" s="320" t="s">
        <v>1248</v>
      </c>
      <c r="H2255" s="320" t="s">
        <v>501</v>
      </c>
      <c r="I2255" s="321">
        <v>0.76445359999999996</v>
      </c>
      <c r="J2255" s="320">
        <v>2011</v>
      </c>
      <c r="K2255" s="320" t="s">
        <v>1249</v>
      </c>
      <c r="L2255" s="316">
        <f t="shared" si="65"/>
        <v>2254</v>
      </c>
      <c r="V2255" s="316" t="str">
        <f t="shared" si="64"/>
        <v xml:space="preserve"> </v>
      </c>
      <c r="X2255" s="316" t="s">
        <v>965</v>
      </c>
    </row>
    <row r="2256" spans="1:24">
      <c r="A2256" s="320" t="s">
        <v>875</v>
      </c>
      <c r="B2256" s="320" t="s">
        <v>867</v>
      </c>
      <c r="C2256" s="320" t="s">
        <v>504</v>
      </c>
      <c r="D2256" s="320" t="s">
        <v>484</v>
      </c>
      <c r="E2256" s="320">
        <v>0.69899999999999995</v>
      </c>
      <c r="F2256" s="320" t="s">
        <v>1247</v>
      </c>
      <c r="G2256" s="320" t="s">
        <v>1248</v>
      </c>
      <c r="H2256" s="320" t="s">
        <v>501</v>
      </c>
      <c r="I2256" s="321">
        <v>0.76445359999999996</v>
      </c>
      <c r="J2256" s="320">
        <v>2011</v>
      </c>
      <c r="K2256" s="320" t="s">
        <v>1249</v>
      </c>
      <c r="L2256" s="316">
        <f t="shared" si="65"/>
        <v>2255</v>
      </c>
      <c r="V2256" s="316" t="str">
        <f t="shared" si="64"/>
        <v xml:space="preserve"> </v>
      </c>
      <c r="X2256" s="316" t="s">
        <v>965</v>
      </c>
    </row>
    <row r="2257" spans="1:24">
      <c r="A2257" s="320" t="s">
        <v>909</v>
      </c>
      <c r="B2257" s="320" t="s">
        <v>910</v>
      </c>
      <c r="C2257" s="320" t="s">
        <v>589</v>
      </c>
      <c r="D2257" s="320" t="s">
        <v>514</v>
      </c>
      <c r="E2257" s="320">
        <v>0.82099999999999995</v>
      </c>
      <c r="F2257" s="320" t="s">
        <v>1247</v>
      </c>
      <c r="G2257" s="320" t="s">
        <v>1248</v>
      </c>
      <c r="H2257" s="320" t="s">
        <v>501</v>
      </c>
      <c r="I2257" s="321">
        <v>0.78010579999999996</v>
      </c>
      <c r="J2257" s="320">
        <v>2011</v>
      </c>
      <c r="K2257" s="320" t="s">
        <v>1249</v>
      </c>
      <c r="L2257" s="316">
        <f t="shared" si="65"/>
        <v>2256</v>
      </c>
      <c r="V2257" s="316" t="str">
        <f t="shared" si="64"/>
        <v xml:space="preserve"> </v>
      </c>
      <c r="X2257" s="316" t="s">
        <v>965</v>
      </c>
    </row>
    <row r="2258" spans="1:24">
      <c r="A2258" s="320" t="s">
        <v>911</v>
      </c>
      <c r="B2258" s="320" t="s">
        <v>910</v>
      </c>
      <c r="C2258" s="320" t="s">
        <v>589</v>
      </c>
      <c r="D2258" s="320" t="s">
        <v>514</v>
      </c>
      <c r="E2258" s="320">
        <v>0.82099999999999995</v>
      </c>
      <c r="F2258" s="320" t="s">
        <v>1247</v>
      </c>
      <c r="G2258" s="320" t="s">
        <v>1248</v>
      </c>
      <c r="H2258" s="320" t="s">
        <v>501</v>
      </c>
      <c r="I2258" s="321">
        <v>0.78010579999999996</v>
      </c>
      <c r="J2258" s="320">
        <v>2011</v>
      </c>
      <c r="K2258" s="320" t="s">
        <v>1249</v>
      </c>
      <c r="L2258" s="316">
        <f t="shared" si="65"/>
        <v>2257</v>
      </c>
      <c r="V2258" s="316" t="str">
        <f t="shared" si="64"/>
        <v xml:space="preserve"> </v>
      </c>
      <c r="X2258" s="316" t="s">
        <v>965</v>
      </c>
    </row>
    <row r="2259" spans="1:24">
      <c r="A2259" s="320" t="s">
        <v>881</v>
      </c>
      <c r="B2259" s="320" t="s">
        <v>882</v>
      </c>
      <c r="C2259" s="320" t="s">
        <v>525</v>
      </c>
      <c r="D2259" s="320" t="s">
        <v>484</v>
      </c>
      <c r="E2259" s="320">
        <v>0.76900000000000002</v>
      </c>
      <c r="F2259" s="320" t="s">
        <v>1247</v>
      </c>
      <c r="G2259" s="320" t="s">
        <v>1248</v>
      </c>
      <c r="H2259" s="320" t="s">
        <v>501</v>
      </c>
      <c r="I2259" s="321">
        <v>0.78355730000000001</v>
      </c>
      <c r="J2259" s="320">
        <v>2011</v>
      </c>
      <c r="K2259" s="320" t="s">
        <v>1249</v>
      </c>
      <c r="L2259" s="316">
        <f t="shared" si="65"/>
        <v>2258</v>
      </c>
      <c r="V2259" s="316" t="str">
        <f t="shared" si="64"/>
        <v xml:space="preserve"> </v>
      </c>
      <c r="X2259" s="316" t="s">
        <v>965</v>
      </c>
    </row>
    <row r="2260" spans="1:24">
      <c r="A2260" s="320" t="s">
        <v>883</v>
      </c>
      <c r="B2260" s="320" t="s">
        <v>882</v>
      </c>
      <c r="C2260" s="320" t="s">
        <v>525</v>
      </c>
      <c r="D2260" s="320" t="s">
        <v>514</v>
      </c>
      <c r="E2260" s="320">
        <v>0.76900000000000002</v>
      </c>
      <c r="F2260" s="320" t="s">
        <v>1247</v>
      </c>
      <c r="G2260" s="320" t="s">
        <v>1248</v>
      </c>
      <c r="H2260" s="320" t="s">
        <v>501</v>
      </c>
      <c r="I2260" s="321">
        <v>0.78355730000000001</v>
      </c>
      <c r="J2260" s="320">
        <v>2011</v>
      </c>
      <c r="K2260" s="320" t="s">
        <v>1249</v>
      </c>
      <c r="L2260" s="316">
        <f t="shared" si="65"/>
        <v>2259</v>
      </c>
      <c r="V2260" s="316" t="str">
        <f t="shared" si="64"/>
        <v xml:space="preserve"> </v>
      </c>
      <c r="X2260" s="316" t="s">
        <v>965</v>
      </c>
    </row>
    <row r="2261" spans="1:24">
      <c r="A2261" s="320" t="s">
        <v>577</v>
      </c>
      <c r="B2261" s="320" t="s">
        <v>578</v>
      </c>
      <c r="C2261" s="320" t="s">
        <v>579</v>
      </c>
      <c r="D2261" s="320" t="s">
        <v>491</v>
      </c>
      <c r="E2261" s="320">
        <v>0.54300000000000004</v>
      </c>
      <c r="F2261" s="320" t="s">
        <v>1247</v>
      </c>
      <c r="G2261" s="320" t="s">
        <v>1248</v>
      </c>
      <c r="H2261" s="320" t="s">
        <v>501</v>
      </c>
      <c r="I2261" s="321">
        <v>0.79268470000000002</v>
      </c>
      <c r="J2261" s="320">
        <v>2011</v>
      </c>
      <c r="K2261" s="320" t="s">
        <v>1249</v>
      </c>
      <c r="L2261" s="316">
        <f t="shared" si="65"/>
        <v>2260</v>
      </c>
      <c r="V2261" s="316" t="str">
        <f t="shared" si="64"/>
        <v xml:space="preserve"> </v>
      </c>
      <c r="X2261" s="316" t="s">
        <v>965</v>
      </c>
    </row>
    <row r="2262" spans="1:24">
      <c r="A2262" s="320" t="s">
        <v>529</v>
      </c>
      <c r="B2262" s="320" t="s">
        <v>530</v>
      </c>
      <c r="C2262" s="320" t="s">
        <v>525</v>
      </c>
      <c r="D2262" s="320" t="s">
        <v>514</v>
      </c>
      <c r="E2262" s="320">
        <v>0.74</v>
      </c>
      <c r="F2262" s="320" t="s">
        <v>1247</v>
      </c>
      <c r="G2262" s="320" t="s">
        <v>1248</v>
      </c>
      <c r="H2262" s="320" t="s">
        <v>501</v>
      </c>
      <c r="I2262" s="321">
        <v>0.81148370000000003</v>
      </c>
      <c r="J2262" s="320">
        <v>2011</v>
      </c>
      <c r="K2262" s="320" t="s">
        <v>1249</v>
      </c>
      <c r="L2262" s="316">
        <f t="shared" si="65"/>
        <v>2261</v>
      </c>
      <c r="V2262" s="316" t="str">
        <f t="shared" si="64"/>
        <v xml:space="preserve"> </v>
      </c>
      <c r="X2262" s="316" t="s">
        <v>965</v>
      </c>
    </row>
    <row r="2263" spans="1:24">
      <c r="A2263" s="320" t="s">
        <v>534</v>
      </c>
      <c r="B2263" s="320" t="s">
        <v>530</v>
      </c>
      <c r="C2263" s="320" t="s">
        <v>525</v>
      </c>
      <c r="D2263" s="320" t="s">
        <v>514</v>
      </c>
      <c r="E2263" s="320">
        <v>0.74</v>
      </c>
      <c r="F2263" s="320" t="s">
        <v>1247</v>
      </c>
      <c r="G2263" s="320" t="s">
        <v>1248</v>
      </c>
      <c r="H2263" s="320" t="s">
        <v>501</v>
      </c>
      <c r="I2263" s="321">
        <v>0.81148370000000003</v>
      </c>
      <c r="J2263" s="320">
        <v>2011</v>
      </c>
      <c r="K2263" s="320" t="s">
        <v>1249</v>
      </c>
      <c r="L2263" s="316">
        <f t="shared" si="65"/>
        <v>2262</v>
      </c>
      <c r="V2263" s="316" t="str">
        <f t="shared" si="64"/>
        <v xml:space="preserve"> </v>
      </c>
      <c r="X2263" s="316" t="s">
        <v>965</v>
      </c>
    </row>
    <row r="2264" spans="1:24">
      <c r="A2264" s="320" t="s">
        <v>1470</v>
      </c>
      <c r="B2264" s="320" t="s">
        <v>1014</v>
      </c>
      <c r="C2264" s="320" t="s">
        <v>579</v>
      </c>
      <c r="D2264" s="320" t="s">
        <v>514</v>
      </c>
      <c r="E2264" s="320">
        <v>0.93799999999999994</v>
      </c>
      <c r="F2264" s="320" t="s">
        <v>1247</v>
      </c>
      <c r="G2264" s="320" t="s">
        <v>1248</v>
      </c>
      <c r="H2264" s="320" t="s">
        <v>501</v>
      </c>
      <c r="I2264" s="321">
        <v>0.82274729999999996</v>
      </c>
      <c r="J2264" s="320">
        <v>2011</v>
      </c>
      <c r="K2264" s="320" t="s">
        <v>1249</v>
      </c>
      <c r="L2264" s="316">
        <f t="shared" si="65"/>
        <v>2263</v>
      </c>
      <c r="V2264" s="316" t="str">
        <f t="shared" si="64"/>
        <v xml:space="preserve"> </v>
      </c>
      <c r="X2264" s="316" t="s">
        <v>965</v>
      </c>
    </row>
    <row r="2265" spans="1:24">
      <c r="A2265" s="320" t="s">
        <v>1471</v>
      </c>
      <c r="B2265" s="320" t="s">
        <v>1014</v>
      </c>
      <c r="C2265" s="320" t="s">
        <v>579</v>
      </c>
      <c r="D2265" s="320" t="s">
        <v>484</v>
      </c>
      <c r="E2265" s="320">
        <v>0.93799999999999994</v>
      </c>
      <c r="F2265" s="320" t="s">
        <v>1247</v>
      </c>
      <c r="G2265" s="320" t="s">
        <v>1248</v>
      </c>
      <c r="H2265" s="320" t="s">
        <v>501</v>
      </c>
      <c r="I2265" s="321">
        <v>0.82274729999999996</v>
      </c>
      <c r="J2265" s="320">
        <v>2011</v>
      </c>
      <c r="K2265" s="320" t="s">
        <v>1249</v>
      </c>
      <c r="L2265" s="316">
        <f t="shared" si="65"/>
        <v>2264</v>
      </c>
      <c r="V2265" s="316" t="str">
        <f t="shared" si="64"/>
        <v xml:space="preserve"> </v>
      </c>
      <c r="X2265" s="316" t="s">
        <v>965</v>
      </c>
    </row>
    <row r="2266" spans="1:24">
      <c r="A2266" s="320" t="s">
        <v>1015</v>
      </c>
      <c r="B2266" s="320" t="s">
        <v>1016</v>
      </c>
      <c r="C2266" s="320" t="s">
        <v>504</v>
      </c>
      <c r="D2266" s="320" t="s">
        <v>518</v>
      </c>
      <c r="E2266" s="320">
        <v>0.67500000000000004</v>
      </c>
      <c r="F2266" s="320" t="s">
        <v>1247</v>
      </c>
      <c r="G2266" s="320" t="s">
        <v>1248</v>
      </c>
      <c r="H2266" s="320" t="s">
        <v>501</v>
      </c>
      <c r="I2266" s="321">
        <v>0.83657289999999995</v>
      </c>
      <c r="J2266" s="320">
        <v>2011</v>
      </c>
      <c r="K2266" s="320" t="s">
        <v>1249</v>
      </c>
      <c r="L2266" s="316">
        <f t="shared" si="65"/>
        <v>2265</v>
      </c>
      <c r="V2266" s="316" t="str">
        <f t="shared" si="64"/>
        <v xml:space="preserve"> </v>
      </c>
      <c r="X2266" s="316" t="s">
        <v>965</v>
      </c>
    </row>
    <row r="2267" spans="1:24">
      <c r="A2267" s="320" t="s">
        <v>688</v>
      </c>
      <c r="B2267" s="320" t="s">
        <v>689</v>
      </c>
      <c r="C2267" s="320" t="s">
        <v>495</v>
      </c>
      <c r="D2267" s="320" t="s">
        <v>521</v>
      </c>
      <c r="E2267" s="320">
        <v>0.55400000000000005</v>
      </c>
      <c r="F2267" s="320" t="s">
        <v>1247</v>
      </c>
      <c r="G2267" s="320" t="s">
        <v>1248</v>
      </c>
      <c r="H2267" s="320" t="s">
        <v>501</v>
      </c>
      <c r="I2267" s="321">
        <v>0.85584190000000004</v>
      </c>
      <c r="J2267" s="320">
        <v>2011</v>
      </c>
      <c r="K2267" s="320" t="s">
        <v>1249</v>
      </c>
      <c r="L2267" s="316">
        <f t="shared" si="65"/>
        <v>2266</v>
      </c>
      <c r="V2267" s="316" t="str">
        <f t="shared" si="64"/>
        <v xml:space="preserve"> </v>
      </c>
      <c r="X2267" s="316" t="s">
        <v>965</v>
      </c>
    </row>
    <row r="2268" spans="1:24">
      <c r="A2268" s="320" t="s">
        <v>690</v>
      </c>
      <c r="B2268" s="320" t="s">
        <v>689</v>
      </c>
      <c r="C2268" s="320" t="s">
        <v>495</v>
      </c>
      <c r="D2268" s="320" t="s">
        <v>521</v>
      </c>
      <c r="E2268" s="320">
        <v>0.55400000000000005</v>
      </c>
      <c r="F2268" s="320" t="s">
        <v>1247</v>
      </c>
      <c r="G2268" s="320" t="s">
        <v>1248</v>
      </c>
      <c r="H2268" s="320" t="s">
        <v>501</v>
      </c>
      <c r="I2268" s="321">
        <v>0.85584190000000004</v>
      </c>
      <c r="J2268" s="320">
        <v>2011</v>
      </c>
      <c r="K2268" s="320" t="s">
        <v>1249</v>
      </c>
      <c r="L2268" s="316">
        <f t="shared" si="65"/>
        <v>2267</v>
      </c>
      <c r="V2268" s="316" t="str">
        <f t="shared" si="64"/>
        <v xml:space="preserve"> </v>
      </c>
      <c r="X2268" s="316" t="s">
        <v>965</v>
      </c>
    </row>
    <row r="2269" spans="1:24">
      <c r="A2269" s="320" t="s">
        <v>691</v>
      </c>
      <c r="B2269" s="320" t="s">
        <v>689</v>
      </c>
      <c r="C2269" s="320" t="s">
        <v>495</v>
      </c>
      <c r="D2269" s="320" t="s">
        <v>484</v>
      </c>
      <c r="E2269" s="320">
        <v>0.55400000000000005</v>
      </c>
      <c r="F2269" s="320" t="s">
        <v>1247</v>
      </c>
      <c r="G2269" s="320" t="s">
        <v>1248</v>
      </c>
      <c r="H2269" s="320" t="s">
        <v>501</v>
      </c>
      <c r="I2269" s="321">
        <v>0.85584190000000004</v>
      </c>
      <c r="J2269" s="320">
        <v>2011</v>
      </c>
      <c r="K2269" s="320" t="s">
        <v>1249</v>
      </c>
      <c r="L2269" s="316">
        <f t="shared" si="65"/>
        <v>2268</v>
      </c>
      <c r="V2269" s="316" t="str">
        <f t="shared" si="64"/>
        <v xml:space="preserve"> </v>
      </c>
      <c r="X2269" s="316" t="s">
        <v>965</v>
      </c>
    </row>
    <row r="2270" spans="1:24">
      <c r="A2270" s="320" t="s">
        <v>692</v>
      </c>
      <c r="B2270" s="320" t="s">
        <v>689</v>
      </c>
      <c r="C2270" s="320" t="s">
        <v>495</v>
      </c>
      <c r="D2270" s="320" t="s">
        <v>491</v>
      </c>
      <c r="E2270" s="320">
        <v>0.55400000000000005</v>
      </c>
      <c r="F2270" s="320" t="s">
        <v>1247</v>
      </c>
      <c r="G2270" s="320" t="s">
        <v>1248</v>
      </c>
      <c r="H2270" s="320" t="s">
        <v>501</v>
      </c>
      <c r="I2270" s="321">
        <v>0.85584190000000004</v>
      </c>
      <c r="J2270" s="320">
        <v>2011</v>
      </c>
      <c r="K2270" s="320" t="s">
        <v>1249</v>
      </c>
      <c r="L2270" s="316">
        <f t="shared" si="65"/>
        <v>2269</v>
      </c>
      <c r="V2270" s="316" t="str">
        <f t="shared" si="64"/>
        <v xml:space="preserve"> </v>
      </c>
      <c r="X2270" s="316" t="s">
        <v>965</v>
      </c>
    </row>
    <row r="2271" spans="1:24">
      <c r="A2271" s="320" t="s">
        <v>693</v>
      </c>
      <c r="B2271" s="320" t="s">
        <v>689</v>
      </c>
      <c r="C2271" s="320" t="s">
        <v>495</v>
      </c>
      <c r="D2271" s="320" t="s">
        <v>694</v>
      </c>
      <c r="E2271" s="320">
        <v>0.55400000000000005</v>
      </c>
      <c r="F2271" s="320" t="s">
        <v>1247</v>
      </c>
      <c r="G2271" s="320" t="s">
        <v>1248</v>
      </c>
      <c r="H2271" s="320" t="s">
        <v>501</v>
      </c>
      <c r="I2271" s="321">
        <v>0.85584190000000004</v>
      </c>
      <c r="J2271" s="320">
        <v>2011</v>
      </c>
      <c r="K2271" s="320" t="s">
        <v>1249</v>
      </c>
      <c r="L2271" s="316">
        <f t="shared" si="65"/>
        <v>2270</v>
      </c>
      <c r="V2271" s="316" t="str">
        <f t="shared" si="64"/>
        <v xml:space="preserve"> </v>
      </c>
      <c r="X2271" s="316" t="s">
        <v>965</v>
      </c>
    </row>
    <row r="2272" spans="1:24">
      <c r="A2272" s="320" t="s">
        <v>695</v>
      </c>
      <c r="B2272" s="320" t="s">
        <v>689</v>
      </c>
      <c r="C2272" s="320" t="s">
        <v>495</v>
      </c>
      <c r="D2272" s="320" t="s">
        <v>491</v>
      </c>
      <c r="E2272" s="320">
        <v>0.55400000000000005</v>
      </c>
      <c r="F2272" s="320" t="s">
        <v>1247</v>
      </c>
      <c r="G2272" s="320" t="s">
        <v>1248</v>
      </c>
      <c r="H2272" s="320" t="s">
        <v>501</v>
      </c>
      <c r="I2272" s="321">
        <v>0.85584190000000004</v>
      </c>
      <c r="J2272" s="320">
        <v>2011</v>
      </c>
      <c r="K2272" s="320" t="s">
        <v>1249</v>
      </c>
      <c r="L2272" s="316">
        <f t="shared" si="65"/>
        <v>2271</v>
      </c>
      <c r="V2272" s="316" t="str">
        <f t="shared" si="64"/>
        <v xml:space="preserve"> </v>
      </c>
      <c r="X2272" s="316" t="s">
        <v>965</v>
      </c>
    </row>
    <row r="2273" spans="1:24">
      <c r="A2273" s="320" t="s">
        <v>696</v>
      </c>
      <c r="B2273" s="320" t="s">
        <v>689</v>
      </c>
      <c r="C2273" s="320" t="s">
        <v>495</v>
      </c>
      <c r="D2273" s="320" t="s">
        <v>484</v>
      </c>
      <c r="E2273" s="320">
        <v>0.55400000000000005</v>
      </c>
      <c r="F2273" s="320" t="s">
        <v>1247</v>
      </c>
      <c r="G2273" s="320" t="s">
        <v>1248</v>
      </c>
      <c r="H2273" s="320" t="s">
        <v>501</v>
      </c>
      <c r="I2273" s="321">
        <v>0.85584190000000004</v>
      </c>
      <c r="J2273" s="320">
        <v>2011</v>
      </c>
      <c r="K2273" s="320" t="s">
        <v>1249</v>
      </c>
      <c r="L2273" s="316">
        <f t="shared" si="65"/>
        <v>2272</v>
      </c>
      <c r="V2273" s="316" t="str">
        <f t="shared" si="64"/>
        <v xml:space="preserve"> </v>
      </c>
      <c r="X2273" s="316" t="s">
        <v>965</v>
      </c>
    </row>
    <row r="2274" spans="1:24">
      <c r="A2274" s="320" t="s">
        <v>697</v>
      </c>
      <c r="B2274" s="320" t="s">
        <v>689</v>
      </c>
      <c r="C2274" s="320" t="s">
        <v>495</v>
      </c>
      <c r="D2274" s="320" t="s">
        <v>491</v>
      </c>
      <c r="E2274" s="320">
        <v>0.55400000000000005</v>
      </c>
      <c r="F2274" s="320" t="s">
        <v>1247</v>
      </c>
      <c r="G2274" s="320" t="s">
        <v>1248</v>
      </c>
      <c r="H2274" s="320" t="s">
        <v>501</v>
      </c>
      <c r="I2274" s="321">
        <v>0.85584190000000004</v>
      </c>
      <c r="J2274" s="320">
        <v>2011</v>
      </c>
      <c r="K2274" s="320" t="s">
        <v>1249</v>
      </c>
      <c r="L2274" s="316">
        <f t="shared" si="65"/>
        <v>2273</v>
      </c>
      <c r="V2274" s="316" t="str">
        <f t="shared" si="64"/>
        <v xml:space="preserve"> </v>
      </c>
      <c r="X2274" s="316" t="s">
        <v>965</v>
      </c>
    </row>
    <row r="2275" spans="1:24">
      <c r="A2275" s="320" t="s">
        <v>698</v>
      </c>
      <c r="B2275" s="320" t="s">
        <v>689</v>
      </c>
      <c r="C2275" s="320" t="s">
        <v>495</v>
      </c>
      <c r="D2275" s="320" t="s">
        <v>491</v>
      </c>
      <c r="E2275" s="320">
        <v>0.55400000000000005</v>
      </c>
      <c r="F2275" s="320" t="s">
        <v>1247</v>
      </c>
      <c r="G2275" s="320" t="s">
        <v>1248</v>
      </c>
      <c r="H2275" s="320" t="s">
        <v>501</v>
      </c>
      <c r="I2275" s="321">
        <v>0.85584190000000004</v>
      </c>
      <c r="J2275" s="320">
        <v>2011</v>
      </c>
      <c r="K2275" s="320" t="s">
        <v>1249</v>
      </c>
      <c r="L2275" s="316">
        <f t="shared" si="65"/>
        <v>2274</v>
      </c>
      <c r="V2275" s="316" t="str">
        <f t="shared" si="64"/>
        <v xml:space="preserve"> </v>
      </c>
      <c r="X2275" s="316" t="s">
        <v>965</v>
      </c>
    </row>
    <row r="2276" spans="1:24">
      <c r="A2276" s="320" t="s">
        <v>699</v>
      </c>
      <c r="B2276" s="320" t="s">
        <v>689</v>
      </c>
      <c r="C2276" s="320" t="s">
        <v>495</v>
      </c>
      <c r="D2276" s="320" t="s">
        <v>491</v>
      </c>
      <c r="E2276" s="320">
        <v>0.55400000000000005</v>
      </c>
      <c r="F2276" s="320" t="s">
        <v>1247</v>
      </c>
      <c r="G2276" s="320" t="s">
        <v>1248</v>
      </c>
      <c r="H2276" s="320" t="s">
        <v>501</v>
      </c>
      <c r="I2276" s="321">
        <v>0.85584190000000004</v>
      </c>
      <c r="J2276" s="320">
        <v>2011</v>
      </c>
      <c r="K2276" s="320" t="s">
        <v>1249</v>
      </c>
      <c r="L2276" s="316">
        <f t="shared" si="65"/>
        <v>2275</v>
      </c>
      <c r="V2276" s="316" t="str">
        <f t="shared" si="64"/>
        <v xml:space="preserve"> </v>
      </c>
      <c r="X2276" s="316" t="s">
        <v>965</v>
      </c>
    </row>
    <row r="2277" spans="1:24">
      <c r="A2277" s="320" t="s">
        <v>700</v>
      </c>
      <c r="B2277" s="320" t="s">
        <v>689</v>
      </c>
      <c r="C2277" s="320" t="s">
        <v>495</v>
      </c>
      <c r="D2277" s="320" t="s">
        <v>484</v>
      </c>
      <c r="E2277" s="320">
        <v>0.55400000000000005</v>
      </c>
      <c r="F2277" s="320" t="s">
        <v>1247</v>
      </c>
      <c r="G2277" s="320" t="s">
        <v>1248</v>
      </c>
      <c r="H2277" s="320" t="s">
        <v>501</v>
      </c>
      <c r="I2277" s="321">
        <v>0.85584190000000004</v>
      </c>
      <c r="J2277" s="320">
        <v>2011</v>
      </c>
      <c r="K2277" s="320" t="s">
        <v>1249</v>
      </c>
      <c r="L2277" s="316">
        <f t="shared" si="65"/>
        <v>2276</v>
      </c>
      <c r="V2277" s="316" t="str">
        <f t="shared" si="64"/>
        <v xml:space="preserve"> </v>
      </c>
      <c r="X2277" s="316" t="s">
        <v>965</v>
      </c>
    </row>
    <row r="2278" spans="1:24">
      <c r="A2278" s="320" t="s">
        <v>701</v>
      </c>
      <c r="B2278" s="320" t="s">
        <v>689</v>
      </c>
      <c r="C2278" s="320" t="s">
        <v>495</v>
      </c>
      <c r="D2278" s="320" t="s">
        <v>484</v>
      </c>
      <c r="E2278" s="320">
        <v>0.55400000000000005</v>
      </c>
      <c r="F2278" s="320" t="s">
        <v>1247</v>
      </c>
      <c r="G2278" s="320" t="s">
        <v>1248</v>
      </c>
      <c r="H2278" s="320" t="s">
        <v>501</v>
      </c>
      <c r="I2278" s="321">
        <v>0.85584190000000004</v>
      </c>
      <c r="J2278" s="320">
        <v>2011</v>
      </c>
      <c r="K2278" s="320" t="s">
        <v>1249</v>
      </c>
      <c r="L2278" s="316">
        <f t="shared" si="65"/>
        <v>2277</v>
      </c>
      <c r="V2278" s="316" t="str">
        <f t="shared" si="64"/>
        <v xml:space="preserve"> </v>
      </c>
      <c r="X2278" s="316" t="s">
        <v>965</v>
      </c>
    </row>
    <row r="2279" spans="1:24">
      <c r="A2279" s="320" t="s">
        <v>702</v>
      </c>
      <c r="B2279" s="320" t="s">
        <v>689</v>
      </c>
      <c r="C2279" s="320" t="s">
        <v>495</v>
      </c>
      <c r="D2279" s="320" t="s">
        <v>521</v>
      </c>
      <c r="E2279" s="320">
        <v>0.55400000000000005</v>
      </c>
      <c r="F2279" s="320" t="s">
        <v>1247</v>
      </c>
      <c r="G2279" s="320" t="s">
        <v>1248</v>
      </c>
      <c r="H2279" s="320" t="s">
        <v>501</v>
      </c>
      <c r="I2279" s="321">
        <v>0.85584190000000004</v>
      </c>
      <c r="J2279" s="320">
        <v>2011</v>
      </c>
      <c r="K2279" s="320" t="s">
        <v>1249</v>
      </c>
      <c r="L2279" s="316">
        <f t="shared" si="65"/>
        <v>2278</v>
      </c>
      <c r="V2279" s="316" t="str">
        <f t="shared" si="64"/>
        <v xml:space="preserve"> </v>
      </c>
      <c r="X2279" s="316" t="s">
        <v>965</v>
      </c>
    </row>
    <row r="2280" spans="1:24">
      <c r="A2280" s="320" t="s">
        <v>703</v>
      </c>
      <c r="B2280" s="320" t="s">
        <v>689</v>
      </c>
      <c r="C2280" s="320" t="s">
        <v>495</v>
      </c>
      <c r="D2280" s="320" t="s">
        <v>484</v>
      </c>
      <c r="E2280" s="320">
        <v>0.55400000000000005</v>
      </c>
      <c r="F2280" s="320" t="s">
        <v>1247</v>
      </c>
      <c r="G2280" s="320" t="s">
        <v>1248</v>
      </c>
      <c r="H2280" s="320" t="s">
        <v>501</v>
      </c>
      <c r="I2280" s="321">
        <v>0.85584190000000004</v>
      </c>
      <c r="J2280" s="320">
        <v>2011</v>
      </c>
      <c r="K2280" s="320" t="s">
        <v>1249</v>
      </c>
      <c r="L2280" s="316">
        <f t="shared" si="65"/>
        <v>2279</v>
      </c>
      <c r="V2280" s="316" t="str">
        <f t="shared" si="64"/>
        <v xml:space="preserve"> </v>
      </c>
      <c r="X2280" s="316" t="s">
        <v>965</v>
      </c>
    </row>
    <row r="2281" spans="1:24">
      <c r="A2281" s="320" t="s">
        <v>704</v>
      </c>
      <c r="B2281" s="320" t="s">
        <v>689</v>
      </c>
      <c r="C2281" s="320" t="s">
        <v>495</v>
      </c>
      <c r="D2281" s="320" t="s">
        <v>491</v>
      </c>
      <c r="E2281" s="320">
        <v>0.55400000000000005</v>
      </c>
      <c r="F2281" s="320" t="s">
        <v>1247</v>
      </c>
      <c r="G2281" s="320" t="s">
        <v>1248</v>
      </c>
      <c r="H2281" s="320" t="s">
        <v>501</v>
      </c>
      <c r="I2281" s="321">
        <v>0.85584190000000004</v>
      </c>
      <c r="J2281" s="320">
        <v>2011</v>
      </c>
      <c r="K2281" s="320" t="s">
        <v>1249</v>
      </c>
      <c r="L2281" s="316">
        <f t="shared" si="65"/>
        <v>2280</v>
      </c>
      <c r="V2281" s="316" t="str">
        <f t="shared" si="64"/>
        <v xml:space="preserve"> </v>
      </c>
      <c r="X2281" s="316" t="s">
        <v>965</v>
      </c>
    </row>
    <row r="2282" spans="1:24">
      <c r="A2282" s="320" t="s">
        <v>705</v>
      </c>
      <c r="B2282" s="320" t="s">
        <v>689</v>
      </c>
      <c r="C2282" s="320" t="s">
        <v>495</v>
      </c>
      <c r="D2282" s="320" t="s">
        <v>491</v>
      </c>
      <c r="E2282" s="320">
        <v>0.55400000000000005</v>
      </c>
      <c r="F2282" s="320" t="s">
        <v>1247</v>
      </c>
      <c r="G2282" s="320" t="s">
        <v>1248</v>
      </c>
      <c r="H2282" s="320" t="s">
        <v>501</v>
      </c>
      <c r="I2282" s="321">
        <v>0.85584190000000004</v>
      </c>
      <c r="J2282" s="320">
        <v>2011</v>
      </c>
      <c r="K2282" s="320" t="s">
        <v>1249</v>
      </c>
      <c r="L2282" s="316">
        <f t="shared" si="65"/>
        <v>2281</v>
      </c>
      <c r="V2282" s="316" t="str">
        <f t="shared" si="64"/>
        <v xml:space="preserve"> </v>
      </c>
      <c r="X2282" s="316" t="s">
        <v>965</v>
      </c>
    </row>
    <row r="2283" spans="1:24">
      <c r="A2283" s="320" t="s">
        <v>706</v>
      </c>
      <c r="B2283" s="320" t="s">
        <v>689</v>
      </c>
      <c r="C2283" s="320" t="s">
        <v>495</v>
      </c>
      <c r="D2283" s="320" t="s">
        <v>491</v>
      </c>
      <c r="E2283" s="320">
        <v>0.55400000000000005</v>
      </c>
      <c r="F2283" s="320" t="s">
        <v>1247</v>
      </c>
      <c r="G2283" s="320" t="s">
        <v>1248</v>
      </c>
      <c r="H2283" s="320" t="s">
        <v>501</v>
      </c>
      <c r="I2283" s="321">
        <v>0.85584190000000004</v>
      </c>
      <c r="J2283" s="320">
        <v>2011</v>
      </c>
      <c r="K2283" s="320" t="s">
        <v>1249</v>
      </c>
      <c r="L2283" s="316">
        <f t="shared" si="65"/>
        <v>2282</v>
      </c>
      <c r="V2283" s="316" t="str">
        <f t="shared" si="64"/>
        <v xml:space="preserve"> </v>
      </c>
      <c r="X2283" s="316" t="s">
        <v>965</v>
      </c>
    </row>
    <row r="2284" spans="1:24">
      <c r="A2284" s="320" t="s">
        <v>707</v>
      </c>
      <c r="B2284" s="320" t="s">
        <v>689</v>
      </c>
      <c r="C2284" s="320" t="s">
        <v>495</v>
      </c>
      <c r="D2284" s="320" t="s">
        <v>694</v>
      </c>
      <c r="E2284" s="320">
        <v>0.55400000000000005</v>
      </c>
      <c r="F2284" s="320" t="s">
        <v>1247</v>
      </c>
      <c r="G2284" s="320" t="s">
        <v>1248</v>
      </c>
      <c r="H2284" s="320" t="s">
        <v>501</v>
      </c>
      <c r="I2284" s="321">
        <v>0.85584190000000004</v>
      </c>
      <c r="J2284" s="320">
        <v>2011</v>
      </c>
      <c r="K2284" s="320" t="s">
        <v>1249</v>
      </c>
      <c r="L2284" s="316">
        <f t="shared" si="65"/>
        <v>2283</v>
      </c>
      <c r="V2284" s="316" t="str">
        <f t="shared" si="64"/>
        <v xml:space="preserve"> </v>
      </c>
      <c r="X2284" s="316" t="s">
        <v>965</v>
      </c>
    </row>
    <row r="2285" spans="1:24">
      <c r="A2285" s="320" t="s">
        <v>708</v>
      </c>
      <c r="B2285" s="320" t="s">
        <v>689</v>
      </c>
      <c r="C2285" s="320" t="s">
        <v>495</v>
      </c>
      <c r="D2285" s="320" t="s">
        <v>521</v>
      </c>
      <c r="E2285" s="320">
        <v>0.55400000000000005</v>
      </c>
      <c r="F2285" s="320" t="s">
        <v>1247</v>
      </c>
      <c r="G2285" s="320" t="s">
        <v>1248</v>
      </c>
      <c r="H2285" s="320" t="s">
        <v>501</v>
      </c>
      <c r="I2285" s="321">
        <v>0.85584190000000004</v>
      </c>
      <c r="J2285" s="320">
        <v>2011</v>
      </c>
      <c r="K2285" s="320" t="s">
        <v>1249</v>
      </c>
      <c r="L2285" s="316">
        <f t="shared" si="65"/>
        <v>2284</v>
      </c>
      <c r="V2285" s="316" t="str">
        <f t="shared" si="64"/>
        <v xml:space="preserve"> </v>
      </c>
      <c r="X2285" s="316" t="s">
        <v>965</v>
      </c>
    </row>
    <row r="2286" spans="1:24">
      <c r="A2286" s="320" t="s">
        <v>709</v>
      </c>
      <c r="B2286" s="320" t="s">
        <v>689</v>
      </c>
      <c r="C2286" s="320" t="s">
        <v>495</v>
      </c>
      <c r="D2286" s="320" t="s">
        <v>694</v>
      </c>
      <c r="E2286" s="320">
        <v>0.55400000000000005</v>
      </c>
      <c r="F2286" s="320" t="s">
        <v>1247</v>
      </c>
      <c r="G2286" s="320" t="s">
        <v>1248</v>
      </c>
      <c r="H2286" s="320" t="s">
        <v>501</v>
      </c>
      <c r="I2286" s="321">
        <v>0.85584190000000004</v>
      </c>
      <c r="J2286" s="320">
        <v>2011</v>
      </c>
      <c r="K2286" s="320" t="s">
        <v>1249</v>
      </c>
      <c r="L2286" s="316">
        <f t="shared" si="65"/>
        <v>2285</v>
      </c>
      <c r="V2286" s="316" t="str">
        <f t="shared" si="64"/>
        <v xml:space="preserve"> </v>
      </c>
      <c r="X2286" s="316" t="s">
        <v>965</v>
      </c>
    </row>
    <row r="2287" spans="1:24">
      <c r="A2287" s="320" t="s">
        <v>710</v>
      </c>
      <c r="B2287" s="320" t="s">
        <v>689</v>
      </c>
      <c r="C2287" s="320" t="s">
        <v>495</v>
      </c>
      <c r="D2287" s="320" t="s">
        <v>491</v>
      </c>
      <c r="E2287" s="320">
        <v>0.55400000000000005</v>
      </c>
      <c r="F2287" s="320" t="s">
        <v>1247</v>
      </c>
      <c r="G2287" s="320" t="s">
        <v>1248</v>
      </c>
      <c r="H2287" s="320" t="s">
        <v>501</v>
      </c>
      <c r="I2287" s="321">
        <v>0.85584190000000004</v>
      </c>
      <c r="J2287" s="320">
        <v>2011</v>
      </c>
      <c r="K2287" s="320" t="s">
        <v>1249</v>
      </c>
      <c r="L2287" s="316">
        <f t="shared" si="65"/>
        <v>2286</v>
      </c>
      <c r="V2287" s="316" t="str">
        <f t="shared" si="64"/>
        <v xml:space="preserve"> </v>
      </c>
      <c r="X2287" s="316" t="s">
        <v>965</v>
      </c>
    </row>
    <row r="2288" spans="1:24">
      <c r="A2288" s="320" t="s">
        <v>711</v>
      </c>
      <c r="B2288" s="320" t="s">
        <v>689</v>
      </c>
      <c r="C2288" s="320" t="s">
        <v>495</v>
      </c>
      <c r="D2288" s="320" t="s">
        <v>521</v>
      </c>
      <c r="E2288" s="320">
        <v>0.55400000000000005</v>
      </c>
      <c r="F2288" s="320" t="s">
        <v>1247</v>
      </c>
      <c r="G2288" s="320" t="s">
        <v>1248</v>
      </c>
      <c r="H2288" s="320" t="s">
        <v>501</v>
      </c>
      <c r="I2288" s="321">
        <v>0.85584190000000004</v>
      </c>
      <c r="J2288" s="320">
        <v>2011</v>
      </c>
      <c r="K2288" s="320" t="s">
        <v>1249</v>
      </c>
      <c r="L2288" s="316">
        <f t="shared" si="65"/>
        <v>2287</v>
      </c>
      <c r="V2288" s="316" t="str">
        <f t="shared" si="64"/>
        <v xml:space="preserve"> </v>
      </c>
      <c r="X2288" s="316" t="s">
        <v>965</v>
      </c>
    </row>
    <row r="2289" spans="1:24">
      <c r="A2289" s="320" t="s">
        <v>712</v>
      </c>
      <c r="B2289" s="320" t="s">
        <v>689</v>
      </c>
      <c r="C2289" s="320" t="s">
        <v>495</v>
      </c>
      <c r="D2289" s="320" t="s">
        <v>491</v>
      </c>
      <c r="E2289" s="320">
        <v>0.55400000000000005</v>
      </c>
      <c r="F2289" s="320" t="s">
        <v>1247</v>
      </c>
      <c r="G2289" s="320" t="s">
        <v>1248</v>
      </c>
      <c r="H2289" s="320" t="s">
        <v>501</v>
      </c>
      <c r="I2289" s="321">
        <v>0.85584190000000004</v>
      </c>
      <c r="J2289" s="320">
        <v>2011</v>
      </c>
      <c r="K2289" s="320" t="s">
        <v>1249</v>
      </c>
      <c r="L2289" s="316">
        <f t="shared" si="65"/>
        <v>2288</v>
      </c>
      <c r="V2289" s="316" t="str">
        <f t="shared" si="64"/>
        <v xml:space="preserve"> </v>
      </c>
      <c r="X2289" s="316" t="s">
        <v>965</v>
      </c>
    </row>
    <row r="2290" spans="1:24">
      <c r="A2290" s="320" t="s">
        <v>713</v>
      </c>
      <c r="B2290" s="320" t="s">
        <v>689</v>
      </c>
      <c r="C2290" s="320" t="s">
        <v>495</v>
      </c>
      <c r="D2290" s="320" t="s">
        <v>491</v>
      </c>
      <c r="E2290" s="320">
        <v>0.55400000000000005</v>
      </c>
      <c r="F2290" s="320" t="s">
        <v>1247</v>
      </c>
      <c r="G2290" s="320" t="s">
        <v>1248</v>
      </c>
      <c r="H2290" s="320" t="s">
        <v>501</v>
      </c>
      <c r="I2290" s="321">
        <v>0.85584190000000004</v>
      </c>
      <c r="J2290" s="320">
        <v>2011</v>
      </c>
      <c r="K2290" s="320" t="s">
        <v>1249</v>
      </c>
      <c r="L2290" s="316">
        <f t="shared" si="65"/>
        <v>2289</v>
      </c>
      <c r="V2290" s="316" t="str">
        <f t="shared" si="64"/>
        <v xml:space="preserve"> </v>
      </c>
      <c r="X2290" s="316" t="s">
        <v>965</v>
      </c>
    </row>
    <row r="2291" spans="1:24">
      <c r="A2291" s="320" t="s">
        <v>714</v>
      </c>
      <c r="B2291" s="320" t="s">
        <v>689</v>
      </c>
      <c r="C2291" s="320" t="s">
        <v>495</v>
      </c>
      <c r="D2291" s="320" t="s">
        <v>491</v>
      </c>
      <c r="E2291" s="320">
        <v>0.55400000000000005</v>
      </c>
      <c r="F2291" s="320" t="s">
        <v>1247</v>
      </c>
      <c r="G2291" s="320" t="s">
        <v>1248</v>
      </c>
      <c r="H2291" s="320" t="s">
        <v>501</v>
      </c>
      <c r="I2291" s="321">
        <v>0.85584190000000004</v>
      </c>
      <c r="J2291" s="320">
        <v>2011</v>
      </c>
      <c r="K2291" s="320" t="s">
        <v>1249</v>
      </c>
      <c r="L2291" s="316">
        <f t="shared" si="65"/>
        <v>2290</v>
      </c>
      <c r="V2291" s="316" t="str">
        <f t="shared" si="64"/>
        <v xml:space="preserve"> </v>
      </c>
      <c r="X2291" s="316" t="s">
        <v>965</v>
      </c>
    </row>
    <row r="2292" spans="1:24">
      <c r="A2292" s="320" t="s">
        <v>715</v>
      </c>
      <c r="B2292" s="320" t="s">
        <v>689</v>
      </c>
      <c r="C2292" s="320" t="s">
        <v>495</v>
      </c>
      <c r="D2292" s="320" t="s">
        <v>491</v>
      </c>
      <c r="E2292" s="320">
        <v>0.55400000000000005</v>
      </c>
      <c r="F2292" s="320" t="s">
        <v>1247</v>
      </c>
      <c r="G2292" s="320" t="s">
        <v>1248</v>
      </c>
      <c r="H2292" s="320" t="s">
        <v>501</v>
      </c>
      <c r="I2292" s="321">
        <v>0.85584190000000004</v>
      </c>
      <c r="J2292" s="320">
        <v>2011</v>
      </c>
      <c r="K2292" s="320" t="s">
        <v>1249</v>
      </c>
      <c r="L2292" s="316">
        <f t="shared" si="65"/>
        <v>2291</v>
      </c>
      <c r="V2292" s="316" t="str">
        <f t="shared" si="64"/>
        <v xml:space="preserve"> </v>
      </c>
      <c r="X2292" s="316" t="s">
        <v>965</v>
      </c>
    </row>
    <row r="2293" spans="1:24">
      <c r="A2293" s="320" t="s">
        <v>716</v>
      </c>
      <c r="B2293" s="320" t="s">
        <v>689</v>
      </c>
      <c r="C2293" s="320" t="s">
        <v>495</v>
      </c>
      <c r="D2293" s="320" t="s">
        <v>491</v>
      </c>
      <c r="E2293" s="320">
        <v>0.55400000000000005</v>
      </c>
      <c r="F2293" s="320" t="s">
        <v>1247</v>
      </c>
      <c r="G2293" s="320" t="s">
        <v>1248</v>
      </c>
      <c r="H2293" s="320" t="s">
        <v>501</v>
      </c>
      <c r="I2293" s="321">
        <v>0.85584190000000004</v>
      </c>
      <c r="J2293" s="320">
        <v>2011</v>
      </c>
      <c r="K2293" s="320" t="s">
        <v>1249</v>
      </c>
      <c r="L2293" s="316">
        <f t="shared" si="65"/>
        <v>2292</v>
      </c>
      <c r="V2293" s="316" t="str">
        <f t="shared" si="64"/>
        <v xml:space="preserve"> </v>
      </c>
      <c r="X2293" s="316" t="s">
        <v>965</v>
      </c>
    </row>
    <row r="2294" spans="1:24">
      <c r="A2294" s="320" t="s">
        <v>717</v>
      </c>
      <c r="B2294" s="320" t="s">
        <v>689</v>
      </c>
      <c r="C2294" s="320" t="s">
        <v>495</v>
      </c>
      <c r="D2294" s="320" t="s">
        <v>484</v>
      </c>
      <c r="E2294" s="320">
        <v>0.55400000000000005</v>
      </c>
      <c r="F2294" s="320" t="s">
        <v>1247</v>
      </c>
      <c r="G2294" s="320" t="s">
        <v>1248</v>
      </c>
      <c r="H2294" s="320" t="s">
        <v>501</v>
      </c>
      <c r="I2294" s="321">
        <v>0.85584190000000004</v>
      </c>
      <c r="J2294" s="320">
        <v>2011</v>
      </c>
      <c r="K2294" s="320" t="s">
        <v>1249</v>
      </c>
      <c r="L2294" s="316">
        <f t="shared" si="65"/>
        <v>2293</v>
      </c>
      <c r="V2294" s="316" t="str">
        <f t="shared" si="64"/>
        <v xml:space="preserve"> </v>
      </c>
      <c r="X2294" s="316" t="s">
        <v>965</v>
      </c>
    </row>
    <row r="2295" spans="1:24">
      <c r="A2295" s="320" t="s">
        <v>718</v>
      </c>
      <c r="B2295" s="320" t="s">
        <v>689</v>
      </c>
      <c r="C2295" s="320" t="s">
        <v>495</v>
      </c>
      <c r="D2295" s="320" t="s">
        <v>491</v>
      </c>
      <c r="E2295" s="320">
        <v>0.55400000000000005</v>
      </c>
      <c r="F2295" s="320" t="s">
        <v>1247</v>
      </c>
      <c r="G2295" s="320" t="s">
        <v>1248</v>
      </c>
      <c r="H2295" s="320" t="s">
        <v>501</v>
      </c>
      <c r="I2295" s="321">
        <v>0.85584190000000004</v>
      </c>
      <c r="J2295" s="320">
        <v>2011</v>
      </c>
      <c r="K2295" s="320" t="s">
        <v>1249</v>
      </c>
      <c r="L2295" s="316">
        <f t="shared" si="65"/>
        <v>2294</v>
      </c>
      <c r="V2295" s="316" t="str">
        <f t="shared" si="64"/>
        <v xml:space="preserve"> </v>
      </c>
      <c r="X2295" s="316" t="s">
        <v>965</v>
      </c>
    </row>
    <row r="2296" spans="1:24">
      <c r="A2296" s="320" t="s">
        <v>719</v>
      </c>
      <c r="B2296" s="320" t="s">
        <v>689</v>
      </c>
      <c r="C2296" s="320" t="s">
        <v>495</v>
      </c>
      <c r="D2296" s="320" t="s">
        <v>484</v>
      </c>
      <c r="E2296" s="320">
        <v>0.55400000000000005</v>
      </c>
      <c r="F2296" s="320" t="s">
        <v>1247</v>
      </c>
      <c r="G2296" s="320" t="s">
        <v>1248</v>
      </c>
      <c r="H2296" s="320" t="s">
        <v>501</v>
      </c>
      <c r="I2296" s="321">
        <v>0.85584190000000004</v>
      </c>
      <c r="J2296" s="320">
        <v>2011</v>
      </c>
      <c r="K2296" s="320" t="s">
        <v>1249</v>
      </c>
      <c r="L2296" s="316">
        <f t="shared" si="65"/>
        <v>2295</v>
      </c>
      <c r="V2296" s="316" t="str">
        <f t="shared" si="64"/>
        <v xml:space="preserve"> </v>
      </c>
      <c r="X2296" s="316" t="s">
        <v>965</v>
      </c>
    </row>
    <row r="2297" spans="1:24">
      <c r="A2297" s="320" t="s">
        <v>720</v>
      </c>
      <c r="B2297" s="320" t="s">
        <v>689</v>
      </c>
      <c r="C2297" s="320" t="s">
        <v>495</v>
      </c>
      <c r="D2297" s="320" t="s">
        <v>491</v>
      </c>
      <c r="E2297" s="320">
        <v>0.55400000000000005</v>
      </c>
      <c r="F2297" s="320" t="s">
        <v>1247</v>
      </c>
      <c r="G2297" s="320" t="s">
        <v>1248</v>
      </c>
      <c r="H2297" s="320" t="s">
        <v>501</v>
      </c>
      <c r="I2297" s="321">
        <v>0.85584190000000004</v>
      </c>
      <c r="J2297" s="320">
        <v>2011</v>
      </c>
      <c r="K2297" s="320" t="s">
        <v>1249</v>
      </c>
      <c r="L2297" s="316">
        <f t="shared" si="65"/>
        <v>2296</v>
      </c>
      <c r="V2297" s="316" t="str">
        <f t="shared" si="64"/>
        <v xml:space="preserve"> </v>
      </c>
      <c r="X2297" s="316" t="s">
        <v>965</v>
      </c>
    </row>
    <row r="2298" spans="1:24">
      <c r="A2298" s="320" t="s">
        <v>721</v>
      </c>
      <c r="B2298" s="320" t="s">
        <v>689</v>
      </c>
      <c r="C2298" s="320" t="s">
        <v>495</v>
      </c>
      <c r="D2298" s="320" t="s">
        <v>491</v>
      </c>
      <c r="E2298" s="320">
        <v>0.55400000000000005</v>
      </c>
      <c r="F2298" s="320" t="s">
        <v>1247</v>
      </c>
      <c r="G2298" s="320" t="s">
        <v>1248</v>
      </c>
      <c r="H2298" s="320" t="s">
        <v>501</v>
      </c>
      <c r="I2298" s="321">
        <v>0.85584190000000004</v>
      </c>
      <c r="J2298" s="320">
        <v>2011</v>
      </c>
      <c r="K2298" s="320" t="s">
        <v>1249</v>
      </c>
      <c r="L2298" s="316">
        <f t="shared" si="65"/>
        <v>2297</v>
      </c>
      <c r="V2298" s="316" t="str">
        <f t="shared" si="64"/>
        <v xml:space="preserve"> </v>
      </c>
      <c r="X2298" s="316" t="s">
        <v>965</v>
      </c>
    </row>
    <row r="2299" spans="1:24">
      <c r="A2299" s="320" t="s">
        <v>722</v>
      </c>
      <c r="B2299" s="320" t="s">
        <v>689</v>
      </c>
      <c r="C2299" s="320" t="s">
        <v>495</v>
      </c>
      <c r="D2299" s="320" t="s">
        <v>484</v>
      </c>
      <c r="E2299" s="320">
        <v>0.55400000000000005</v>
      </c>
      <c r="F2299" s="320" t="s">
        <v>1247</v>
      </c>
      <c r="G2299" s="320" t="s">
        <v>1248</v>
      </c>
      <c r="H2299" s="320" t="s">
        <v>501</v>
      </c>
      <c r="I2299" s="321">
        <v>0.85584190000000004</v>
      </c>
      <c r="J2299" s="320">
        <v>2011</v>
      </c>
      <c r="K2299" s="320" t="s">
        <v>1249</v>
      </c>
      <c r="L2299" s="316">
        <f t="shared" si="65"/>
        <v>2298</v>
      </c>
      <c r="V2299" s="316" t="str">
        <f t="shared" ref="V2299:V2362" si="66">IF(H2299=$V$1,I2299," ")</f>
        <v xml:space="preserve"> </v>
      </c>
      <c r="X2299" s="316" t="s">
        <v>965</v>
      </c>
    </row>
    <row r="2300" spans="1:24">
      <c r="A2300" s="320" t="s">
        <v>723</v>
      </c>
      <c r="B2300" s="320" t="s">
        <v>689</v>
      </c>
      <c r="C2300" s="320" t="s">
        <v>495</v>
      </c>
      <c r="D2300" s="320" t="s">
        <v>491</v>
      </c>
      <c r="E2300" s="320">
        <v>0.55400000000000005</v>
      </c>
      <c r="F2300" s="320" t="s">
        <v>1247</v>
      </c>
      <c r="G2300" s="320" t="s">
        <v>1248</v>
      </c>
      <c r="H2300" s="320" t="s">
        <v>501</v>
      </c>
      <c r="I2300" s="321">
        <v>0.85584190000000004</v>
      </c>
      <c r="J2300" s="320">
        <v>2011</v>
      </c>
      <c r="K2300" s="320" t="s">
        <v>1249</v>
      </c>
      <c r="L2300" s="316">
        <f t="shared" si="65"/>
        <v>2299</v>
      </c>
      <c r="V2300" s="316" t="str">
        <f t="shared" si="66"/>
        <v xml:space="preserve"> </v>
      </c>
      <c r="X2300" s="316" t="s">
        <v>965</v>
      </c>
    </row>
    <row r="2301" spans="1:24">
      <c r="A2301" s="320" t="s">
        <v>857</v>
      </c>
      <c r="B2301" s="320" t="s">
        <v>858</v>
      </c>
      <c r="C2301" s="320" t="s">
        <v>542</v>
      </c>
      <c r="D2301" s="320" t="s">
        <v>484</v>
      </c>
      <c r="E2301" s="320">
        <v>0.629</v>
      </c>
      <c r="F2301" s="320" t="s">
        <v>1247</v>
      </c>
      <c r="G2301" s="320" t="s">
        <v>1248</v>
      </c>
      <c r="H2301" s="320" t="s">
        <v>501</v>
      </c>
      <c r="I2301" s="321">
        <v>0.86945600000000001</v>
      </c>
      <c r="J2301" s="320">
        <v>2011</v>
      </c>
      <c r="K2301" s="320" t="s">
        <v>1249</v>
      </c>
      <c r="L2301" s="316">
        <f t="shared" si="65"/>
        <v>2300</v>
      </c>
      <c r="V2301" s="316" t="str">
        <f t="shared" si="66"/>
        <v xml:space="preserve"> </v>
      </c>
      <c r="X2301" s="316" t="s">
        <v>965</v>
      </c>
    </row>
    <row r="2302" spans="1:24">
      <c r="A2302" s="320" t="s">
        <v>859</v>
      </c>
      <c r="B2302" s="320" t="s">
        <v>858</v>
      </c>
      <c r="C2302" s="320" t="s">
        <v>542</v>
      </c>
      <c r="D2302" s="320" t="s">
        <v>694</v>
      </c>
      <c r="E2302" s="320">
        <v>0.629</v>
      </c>
      <c r="F2302" s="320" t="s">
        <v>1247</v>
      </c>
      <c r="G2302" s="320" t="s">
        <v>1248</v>
      </c>
      <c r="H2302" s="320" t="s">
        <v>501</v>
      </c>
      <c r="I2302" s="321">
        <v>0.86945600000000001</v>
      </c>
      <c r="J2302" s="320">
        <v>2011</v>
      </c>
      <c r="K2302" s="320" t="s">
        <v>1249</v>
      </c>
      <c r="L2302" s="316">
        <f t="shared" si="65"/>
        <v>2301</v>
      </c>
      <c r="V2302" s="316" t="str">
        <f t="shared" si="66"/>
        <v xml:space="preserve"> </v>
      </c>
      <c r="X2302" s="316" t="s">
        <v>965</v>
      </c>
    </row>
    <row r="2303" spans="1:24">
      <c r="A2303" s="320" t="s">
        <v>860</v>
      </c>
      <c r="B2303" s="320" t="s">
        <v>858</v>
      </c>
      <c r="C2303" s="320" t="s">
        <v>542</v>
      </c>
      <c r="D2303" s="320" t="s">
        <v>484</v>
      </c>
      <c r="E2303" s="320">
        <v>0.629</v>
      </c>
      <c r="F2303" s="320" t="s">
        <v>1247</v>
      </c>
      <c r="G2303" s="320" t="s">
        <v>1248</v>
      </c>
      <c r="H2303" s="320" t="s">
        <v>501</v>
      </c>
      <c r="I2303" s="321">
        <v>0.86945600000000001</v>
      </c>
      <c r="J2303" s="320">
        <v>2011</v>
      </c>
      <c r="K2303" s="320" t="s">
        <v>1249</v>
      </c>
      <c r="L2303" s="316">
        <f t="shared" si="65"/>
        <v>2302</v>
      </c>
      <c r="V2303" s="316" t="str">
        <f t="shared" si="66"/>
        <v xml:space="preserve"> </v>
      </c>
      <c r="X2303" s="316" t="s">
        <v>965</v>
      </c>
    </row>
    <row r="2304" spans="1:24">
      <c r="A2304" s="320" t="s">
        <v>861</v>
      </c>
      <c r="B2304" s="320" t="s">
        <v>858</v>
      </c>
      <c r="C2304" s="320" t="s">
        <v>542</v>
      </c>
      <c r="D2304" s="320" t="s">
        <v>514</v>
      </c>
      <c r="E2304" s="320">
        <v>0.629</v>
      </c>
      <c r="F2304" s="320" t="s">
        <v>1247</v>
      </c>
      <c r="G2304" s="320" t="s">
        <v>1248</v>
      </c>
      <c r="H2304" s="320" t="s">
        <v>501</v>
      </c>
      <c r="I2304" s="321">
        <v>0.86945600000000001</v>
      </c>
      <c r="J2304" s="320">
        <v>2011</v>
      </c>
      <c r="K2304" s="320" t="s">
        <v>1249</v>
      </c>
      <c r="L2304" s="316">
        <f t="shared" si="65"/>
        <v>2303</v>
      </c>
      <c r="V2304" s="316" t="str">
        <f t="shared" si="66"/>
        <v xml:space="preserve"> </v>
      </c>
      <c r="X2304" s="316" t="s">
        <v>965</v>
      </c>
    </row>
    <row r="2305" spans="1:24">
      <c r="A2305" s="320" t="s">
        <v>862</v>
      </c>
      <c r="B2305" s="320" t="s">
        <v>858</v>
      </c>
      <c r="C2305" s="320" t="s">
        <v>542</v>
      </c>
      <c r="D2305" s="320" t="s">
        <v>484</v>
      </c>
      <c r="E2305" s="320">
        <v>0.629</v>
      </c>
      <c r="F2305" s="320" t="s">
        <v>1247</v>
      </c>
      <c r="G2305" s="320" t="s">
        <v>1248</v>
      </c>
      <c r="H2305" s="320" t="s">
        <v>501</v>
      </c>
      <c r="I2305" s="321">
        <v>0.86945600000000001</v>
      </c>
      <c r="J2305" s="320">
        <v>2011</v>
      </c>
      <c r="K2305" s="320" t="s">
        <v>1249</v>
      </c>
      <c r="L2305" s="316">
        <f t="shared" si="65"/>
        <v>2304</v>
      </c>
      <c r="V2305" s="316" t="str">
        <f t="shared" si="66"/>
        <v xml:space="preserve"> </v>
      </c>
      <c r="X2305" s="316" t="s">
        <v>965</v>
      </c>
    </row>
    <row r="2306" spans="1:24">
      <c r="A2306" s="320" t="s">
        <v>863</v>
      </c>
      <c r="B2306" s="320" t="s">
        <v>858</v>
      </c>
      <c r="C2306" s="320" t="s">
        <v>542</v>
      </c>
      <c r="D2306" s="320" t="s">
        <v>484</v>
      </c>
      <c r="E2306" s="320">
        <v>0.629</v>
      </c>
      <c r="F2306" s="320" t="s">
        <v>1247</v>
      </c>
      <c r="G2306" s="320" t="s">
        <v>1248</v>
      </c>
      <c r="H2306" s="320" t="s">
        <v>501</v>
      </c>
      <c r="I2306" s="321">
        <v>0.86945600000000001</v>
      </c>
      <c r="J2306" s="320">
        <v>2011</v>
      </c>
      <c r="K2306" s="320" t="s">
        <v>1249</v>
      </c>
      <c r="L2306" s="316">
        <f t="shared" si="65"/>
        <v>2305</v>
      </c>
      <c r="V2306" s="316" t="str">
        <f t="shared" si="66"/>
        <v xml:space="preserve"> </v>
      </c>
      <c r="X2306" s="316" t="s">
        <v>965</v>
      </c>
    </row>
    <row r="2307" spans="1:24">
      <c r="A2307" s="320" t="s">
        <v>917</v>
      </c>
      <c r="B2307" s="320" t="s">
        <v>918</v>
      </c>
      <c r="C2307" s="320" t="s">
        <v>525</v>
      </c>
      <c r="D2307" s="320" t="s">
        <v>514</v>
      </c>
      <c r="E2307" s="320">
        <v>0.73499999999999999</v>
      </c>
      <c r="F2307" s="320" t="s">
        <v>1247</v>
      </c>
      <c r="G2307" s="320" t="s">
        <v>1248</v>
      </c>
      <c r="H2307" s="320" t="s">
        <v>501</v>
      </c>
      <c r="I2307" s="321">
        <v>0.97421590000000002</v>
      </c>
      <c r="J2307" s="320">
        <v>2011</v>
      </c>
      <c r="K2307" s="320" t="s">
        <v>1249</v>
      </c>
      <c r="L2307" s="316">
        <f t="shared" ref="L2307:L2370" si="67">1+L2306</f>
        <v>2306</v>
      </c>
      <c r="V2307" s="316" t="str">
        <f t="shared" si="66"/>
        <v xml:space="preserve"> </v>
      </c>
      <c r="X2307" s="316" t="s">
        <v>965</v>
      </c>
    </row>
    <row r="2308" spans="1:24">
      <c r="A2308" s="320" t="s">
        <v>919</v>
      </c>
      <c r="B2308" s="320" t="s">
        <v>918</v>
      </c>
      <c r="C2308" s="320" t="s">
        <v>525</v>
      </c>
      <c r="D2308" s="320" t="s">
        <v>514</v>
      </c>
      <c r="E2308" s="320">
        <v>0.73499999999999999</v>
      </c>
      <c r="F2308" s="320" t="s">
        <v>1247</v>
      </c>
      <c r="G2308" s="320" t="s">
        <v>1248</v>
      </c>
      <c r="H2308" s="320" t="s">
        <v>501</v>
      </c>
      <c r="I2308" s="321">
        <v>0.97421590000000002</v>
      </c>
      <c r="J2308" s="320">
        <v>2011</v>
      </c>
      <c r="K2308" s="320" t="s">
        <v>1249</v>
      </c>
      <c r="L2308" s="316">
        <f t="shared" si="67"/>
        <v>2307</v>
      </c>
      <c r="V2308" s="316" t="str">
        <f t="shared" si="66"/>
        <v xml:space="preserve"> </v>
      </c>
      <c r="X2308" s="316" t="s">
        <v>965</v>
      </c>
    </row>
    <row r="2309" spans="1:24">
      <c r="A2309" s="320" t="s">
        <v>864</v>
      </c>
      <c r="B2309" s="320" t="s">
        <v>865</v>
      </c>
      <c r="C2309" s="320" t="s">
        <v>525</v>
      </c>
      <c r="D2309" s="320" t="s">
        <v>518</v>
      </c>
      <c r="E2309" s="320">
        <v>0.84599999999999997</v>
      </c>
      <c r="F2309" s="320" t="s">
        <v>1247</v>
      </c>
      <c r="G2309" s="320" t="s">
        <v>1248</v>
      </c>
      <c r="H2309" s="320" t="s">
        <v>501</v>
      </c>
      <c r="I2309" s="321">
        <v>1.0858789</v>
      </c>
      <c r="J2309" s="320">
        <v>2011</v>
      </c>
      <c r="K2309" s="320" t="s">
        <v>1249</v>
      </c>
      <c r="L2309" s="316">
        <f t="shared" si="67"/>
        <v>2308</v>
      </c>
      <c r="V2309" s="316" t="str">
        <f t="shared" si="66"/>
        <v xml:space="preserve"> </v>
      </c>
      <c r="X2309" s="316" t="s">
        <v>965</v>
      </c>
    </row>
    <row r="2310" spans="1:24">
      <c r="A2310" s="320" t="s">
        <v>639</v>
      </c>
      <c r="B2310" s="320" t="s">
        <v>640</v>
      </c>
      <c r="C2310" s="320" t="s">
        <v>483</v>
      </c>
      <c r="D2310" s="320" t="s">
        <v>484</v>
      </c>
      <c r="E2310" s="320">
        <v>0.79200000000000004</v>
      </c>
      <c r="F2310" s="320" t="s">
        <v>1254</v>
      </c>
      <c r="G2310" s="320" t="s">
        <v>1255</v>
      </c>
      <c r="H2310" s="320" t="s">
        <v>499</v>
      </c>
      <c r="I2310" s="321">
        <v>8.4071999999999999E-4</v>
      </c>
      <c r="J2310" s="320">
        <v>2010</v>
      </c>
      <c r="K2310" s="320" t="s">
        <v>1209</v>
      </c>
      <c r="L2310" s="316">
        <f t="shared" si="67"/>
        <v>2309</v>
      </c>
      <c r="V2310" s="316" t="str">
        <f t="shared" si="66"/>
        <v xml:space="preserve"> </v>
      </c>
      <c r="X2310" s="316" t="s">
        <v>965</v>
      </c>
    </row>
    <row r="2311" spans="1:24">
      <c r="A2311" s="320" t="s">
        <v>748</v>
      </c>
      <c r="B2311" s="320" t="s">
        <v>747</v>
      </c>
      <c r="C2311" s="320" t="s">
        <v>483</v>
      </c>
      <c r="D2311" s="320" t="s">
        <v>514</v>
      </c>
      <c r="E2311" s="320">
        <v>0.71899999999999997</v>
      </c>
      <c r="F2311" s="320" t="s">
        <v>1254</v>
      </c>
      <c r="G2311" s="320" t="s">
        <v>1255</v>
      </c>
      <c r="H2311" s="320" t="s">
        <v>499</v>
      </c>
      <c r="I2311" s="321">
        <v>9.2296999999999995E-4</v>
      </c>
      <c r="J2311" s="320">
        <v>2005</v>
      </c>
      <c r="K2311" s="320" t="s">
        <v>1209</v>
      </c>
      <c r="L2311" s="316">
        <f t="shared" si="67"/>
        <v>2310</v>
      </c>
      <c r="V2311" s="316" t="str">
        <f t="shared" si="66"/>
        <v xml:space="preserve"> </v>
      </c>
      <c r="X2311" s="316" t="s">
        <v>965</v>
      </c>
    </row>
    <row r="2312" spans="1:24">
      <c r="A2312" s="320" t="s">
        <v>598</v>
      </c>
      <c r="B2312" s="320" t="s">
        <v>588</v>
      </c>
      <c r="C2312" s="320" t="s">
        <v>589</v>
      </c>
      <c r="D2312" s="320" t="s">
        <v>518</v>
      </c>
      <c r="E2312" s="320">
        <v>0.91600000000000004</v>
      </c>
      <c r="F2312" s="320" t="s">
        <v>1254</v>
      </c>
      <c r="G2312" s="320" t="s">
        <v>1255</v>
      </c>
      <c r="H2312" s="320" t="s">
        <v>499</v>
      </c>
      <c r="I2312" s="321">
        <v>2.2182220000000002E-3</v>
      </c>
      <c r="J2312" s="320">
        <v>2009</v>
      </c>
      <c r="K2312" s="320" t="s">
        <v>1210</v>
      </c>
      <c r="L2312" s="316">
        <f t="shared" si="67"/>
        <v>2311</v>
      </c>
      <c r="V2312" s="316" t="str">
        <f t="shared" si="66"/>
        <v xml:space="preserve"> </v>
      </c>
      <c r="X2312" s="316" t="s">
        <v>965</v>
      </c>
    </row>
    <row r="2313" spans="1:24">
      <c r="A2313" s="320" t="s">
        <v>695</v>
      </c>
      <c r="B2313" s="320" t="s">
        <v>689</v>
      </c>
      <c r="C2313" s="320" t="s">
        <v>495</v>
      </c>
      <c r="D2313" s="320" t="s">
        <v>491</v>
      </c>
      <c r="E2313" s="320">
        <v>0.55400000000000005</v>
      </c>
      <c r="F2313" s="320" t="s">
        <v>1254</v>
      </c>
      <c r="G2313" s="320" t="s">
        <v>1255</v>
      </c>
      <c r="H2313" s="320" t="s">
        <v>499</v>
      </c>
      <c r="I2313" s="321">
        <v>1.3738235999999999E-2</v>
      </c>
      <c r="J2313" s="320">
        <v>2005</v>
      </c>
      <c r="K2313" s="320" t="s">
        <v>1210</v>
      </c>
      <c r="L2313" s="316">
        <f t="shared" si="67"/>
        <v>2312</v>
      </c>
      <c r="V2313" s="316" t="str">
        <f t="shared" si="66"/>
        <v xml:space="preserve"> </v>
      </c>
      <c r="X2313" s="316" t="s">
        <v>965</v>
      </c>
    </row>
    <row r="2314" spans="1:24">
      <c r="A2314" s="320" t="s">
        <v>1213</v>
      </c>
      <c r="B2314" s="320" t="s">
        <v>1212</v>
      </c>
      <c r="C2314" s="320" t="s">
        <v>504</v>
      </c>
      <c r="D2314" s="320" t="s">
        <v>484</v>
      </c>
      <c r="E2314" s="320">
        <v>0.69899999999999995</v>
      </c>
      <c r="F2314" s="320" t="s">
        <v>1254</v>
      </c>
      <c r="G2314" s="320" t="s">
        <v>1255</v>
      </c>
      <c r="H2314" s="320" t="s">
        <v>499</v>
      </c>
      <c r="I2314" s="321">
        <v>2.4286253000000001E-2</v>
      </c>
      <c r="J2314" s="320">
        <v>2011</v>
      </c>
      <c r="K2314" s="320" t="s">
        <v>1209</v>
      </c>
      <c r="L2314" s="316">
        <f t="shared" si="67"/>
        <v>2313</v>
      </c>
      <c r="V2314" s="316" t="str">
        <f t="shared" si="66"/>
        <v xml:space="preserve"> </v>
      </c>
      <c r="X2314" s="316" t="s">
        <v>965</v>
      </c>
    </row>
    <row r="2315" spans="1:24">
      <c r="A2315" s="320" t="s">
        <v>801</v>
      </c>
      <c r="B2315" s="320" t="s">
        <v>509</v>
      </c>
      <c r="C2315" s="320" t="s">
        <v>510</v>
      </c>
      <c r="D2315" s="320" t="s">
        <v>518</v>
      </c>
      <c r="E2315" s="320">
        <v>0.93700000000000006</v>
      </c>
      <c r="F2315" s="320" t="s">
        <v>1254</v>
      </c>
      <c r="G2315" s="320" t="s">
        <v>1255</v>
      </c>
      <c r="H2315" s="320" t="s">
        <v>499</v>
      </c>
      <c r="I2315" s="321">
        <v>2.9349924999999999E-2</v>
      </c>
      <c r="J2315" s="320">
        <v>2009</v>
      </c>
      <c r="K2315" s="320" t="s">
        <v>1210</v>
      </c>
      <c r="L2315" s="316">
        <f t="shared" si="67"/>
        <v>2314</v>
      </c>
      <c r="V2315" s="316" t="str">
        <f t="shared" si="66"/>
        <v xml:space="preserve"> </v>
      </c>
      <c r="X2315" s="316" t="s">
        <v>965</v>
      </c>
    </row>
    <row r="2316" spans="1:24">
      <c r="A2316" s="320" t="s">
        <v>843</v>
      </c>
      <c r="B2316" s="320" t="s">
        <v>833</v>
      </c>
      <c r="C2316" s="320" t="s">
        <v>589</v>
      </c>
      <c r="D2316" s="320" t="s">
        <v>484</v>
      </c>
      <c r="E2316" s="320">
        <v>0.88100000000000001</v>
      </c>
      <c r="F2316" s="320" t="s">
        <v>1254</v>
      </c>
      <c r="G2316" s="320" t="s">
        <v>1255</v>
      </c>
      <c r="H2316" s="320" t="s">
        <v>499</v>
      </c>
      <c r="I2316" s="321">
        <v>4.4180683999999998E-2</v>
      </c>
      <c r="J2316" s="320">
        <v>2005</v>
      </c>
      <c r="K2316" s="320" t="s">
        <v>1210</v>
      </c>
      <c r="L2316" s="316">
        <f t="shared" si="67"/>
        <v>2315</v>
      </c>
      <c r="V2316" s="316" t="str">
        <f t="shared" si="66"/>
        <v xml:space="preserve"> </v>
      </c>
      <c r="X2316" s="316" t="s">
        <v>965</v>
      </c>
    </row>
    <row r="2317" spans="1:24">
      <c r="A2317" s="320" t="s">
        <v>811</v>
      </c>
      <c r="B2317" s="320" t="s">
        <v>509</v>
      </c>
      <c r="C2317" s="320" t="s">
        <v>510</v>
      </c>
      <c r="D2317" s="320" t="s">
        <v>694</v>
      </c>
      <c r="E2317" s="320">
        <v>0.93700000000000006</v>
      </c>
      <c r="F2317" s="320" t="s">
        <v>1254</v>
      </c>
      <c r="G2317" s="320" t="s">
        <v>1255</v>
      </c>
      <c r="H2317" s="320" t="s">
        <v>499</v>
      </c>
      <c r="I2317" s="321">
        <v>4.4215892E-2</v>
      </c>
      <c r="J2317" s="320">
        <v>2005</v>
      </c>
      <c r="K2317" s="320" t="s">
        <v>1210</v>
      </c>
      <c r="L2317" s="316">
        <f t="shared" si="67"/>
        <v>2316</v>
      </c>
      <c r="V2317" s="316" t="str">
        <f t="shared" si="66"/>
        <v xml:space="preserve"> </v>
      </c>
      <c r="X2317" s="316" t="s">
        <v>965</v>
      </c>
    </row>
    <row r="2318" spans="1:24">
      <c r="A2318" s="320" t="s">
        <v>630</v>
      </c>
      <c r="B2318" s="320" t="s">
        <v>627</v>
      </c>
      <c r="C2318" s="320" t="s">
        <v>589</v>
      </c>
      <c r="D2318" s="320" t="s">
        <v>514</v>
      </c>
      <c r="E2318" s="320">
        <v>0.89300000000000002</v>
      </c>
      <c r="F2318" s="320" t="s">
        <v>1254</v>
      </c>
      <c r="G2318" s="320" t="s">
        <v>1255</v>
      </c>
      <c r="H2318" s="320" t="s">
        <v>499</v>
      </c>
      <c r="I2318" s="321">
        <v>7.3074131000000001E-2</v>
      </c>
      <c r="J2318" s="320">
        <v>2010</v>
      </c>
      <c r="K2318" s="320" t="s">
        <v>1209</v>
      </c>
      <c r="L2318" s="316">
        <f t="shared" si="67"/>
        <v>2317</v>
      </c>
      <c r="V2318" s="316" t="str">
        <f t="shared" si="66"/>
        <v xml:space="preserve"> </v>
      </c>
      <c r="X2318" s="316" t="s">
        <v>965</v>
      </c>
    </row>
    <row r="2319" spans="1:24">
      <c r="A2319" s="320" t="s">
        <v>498</v>
      </c>
      <c r="B2319" s="320" t="s">
        <v>482</v>
      </c>
      <c r="C2319" s="320" t="s">
        <v>483</v>
      </c>
      <c r="D2319" s="320" t="s">
        <v>484</v>
      </c>
      <c r="E2319" s="320">
        <v>0.73</v>
      </c>
      <c r="F2319" s="320" t="s">
        <v>1254</v>
      </c>
      <c r="G2319" s="320" t="s">
        <v>1255</v>
      </c>
      <c r="H2319" s="320" t="s">
        <v>499</v>
      </c>
      <c r="I2319" s="321">
        <v>7.3175979000000002E-2</v>
      </c>
      <c r="J2319" s="320">
        <v>2010</v>
      </c>
      <c r="K2319" s="320" t="s">
        <v>1209</v>
      </c>
      <c r="L2319" s="316">
        <f t="shared" si="67"/>
        <v>2318</v>
      </c>
      <c r="V2319" s="316" t="str">
        <f t="shared" si="66"/>
        <v xml:space="preserve"> </v>
      </c>
      <c r="X2319" s="316" t="s">
        <v>965</v>
      </c>
    </row>
    <row r="2320" spans="1:24">
      <c r="A2320" s="320" t="s">
        <v>974</v>
      </c>
      <c r="B2320" s="320" t="s">
        <v>923</v>
      </c>
      <c r="C2320" s="320" t="s">
        <v>504</v>
      </c>
      <c r="D2320" s="320" t="s">
        <v>518</v>
      </c>
      <c r="E2320" s="320">
        <v>0.91200000000000003</v>
      </c>
      <c r="F2320" s="320" t="s">
        <v>1254</v>
      </c>
      <c r="G2320" s="320" t="s">
        <v>1255</v>
      </c>
      <c r="H2320" s="320" t="s">
        <v>499</v>
      </c>
      <c r="I2320" s="321">
        <v>9.3420455999999999E-2</v>
      </c>
      <c r="J2320" s="320">
        <v>2008</v>
      </c>
      <c r="K2320" s="320" t="s">
        <v>1210</v>
      </c>
      <c r="L2320" s="316">
        <f t="shared" si="67"/>
        <v>2319</v>
      </c>
      <c r="V2320" s="316" t="str">
        <f t="shared" si="66"/>
        <v xml:space="preserve"> </v>
      </c>
      <c r="X2320" s="316" t="s">
        <v>965</v>
      </c>
    </row>
    <row r="2321" spans="1:24">
      <c r="A2321" s="320" t="s">
        <v>788</v>
      </c>
      <c r="B2321" s="320" t="s">
        <v>509</v>
      </c>
      <c r="C2321" s="320" t="s">
        <v>510</v>
      </c>
      <c r="D2321" s="320" t="s">
        <v>518</v>
      </c>
      <c r="E2321" s="320">
        <v>0.93700000000000006</v>
      </c>
      <c r="F2321" s="320" t="s">
        <v>1254</v>
      </c>
      <c r="G2321" s="320" t="s">
        <v>1255</v>
      </c>
      <c r="H2321" s="320" t="s">
        <v>499</v>
      </c>
      <c r="I2321" s="321">
        <v>0.10768913400000001</v>
      </c>
      <c r="J2321" s="320">
        <v>2010</v>
      </c>
      <c r="K2321" s="320" t="s">
        <v>1209</v>
      </c>
      <c r="L2321" s="316">
        <f t="shared" si="67"/>
        <v>2320</v>
      </c>
      <c r="V2321" s="316" t="str">
        <f t="shared" si="66"/>
        <v xml:space="preserve"> </v>
      </c>
      <c r="X2321" s="316" t="s">
        <v>965</v>
      </c>
    </row>
    <row r="2322" spans="1:24">
      <c r="A2322" s="320" t="s">
        <v>912</v>
      </c>
      <c r="B2322" s="320" t="s">
        <v>913</v>
      </c>
      <c r="C2322" s="320" t="s">
        <v>525</v>
      </c>
      <c r="D2322" s="320" t="s">
        <v>518</v>
      </c>
      <c r="E2322" s="320">
        <v>0.78800000000000003</v>
      </c>
      <c r="F2322" s="320" t="s">
        <v>1254</v>
      </c>
      <c r="G2322" s="320" t="s">
        <v>1255</v>
      </c>
      <c r="H2322" s="320" t="s">
        <v>499</v>
      </c>
      <c r="I2322" s="321">
        <v>0.119180593</v>
      </c>
      <c r="J2322" s="320">
        <v>2010</v>
      </c>
      <c r="K2322" s="320" t="s">
        <v>1209</v>
      </c>
      <c r="L2322" s="316">
        <f t="shared" si="67"/>
        <v>2321</v>
      </c>
      <c r="V2322" s="316" t="str">
        <f t="shared" si="66"/>
        <v xml:space="preserve"> </v>
      </c>
      <c r="X2322" s="316" t="s">
        <v>965</v>
      </c>
    </row>
    <row r="2323" spans="1:24">
      <c r="A2323" s="320" t="s">
        <v>992</v>
      </c>
      <c r="B2323" s="320" t="s">
        <v>923</v>
      </c>
      <c r="C2323" s="320" t="s">
        <v>504</v>
      </c>
      <c r="D2323" s="320" t="s">
        <v>484</v>
      </c>
      <c r="E2323" s="320">
        <v>0.91200000000000003</v>
      </c>
      <c r="F2323" s="320" t="s">
        <v>1254</v>
      </c>
      <c r="G2323" s="320" t="s">
        <v>1255</v>
      </c>
      <c r="H2323" s="320" t="s">
        <v>499</v>
      </c>
      <c r="I2323" s="321">
        <v>0.12393040299999999</v>
      </c>
      <c r="J2323" s="320">
        <v>2008</v>
      </c>
      <c r="K2323" s="320" t="s">
        <v>1210</v>
      </c>
      <c r="L2323" s="316">
        <f t="shared" si="67"/>
        <v>2322</v>
      </c>
      <c r="V2323" s="316" t="str">
        <f t="shared" si="66"/>
        <v xml:space="preserve"> </v>
      </c>
      <c r="X2323" s="316" t="s">
        <v>965</v>
      </c>
    </row>
    <row r="2324" spans="1:24">
      <c r="A2324" s="320" t="s">
        <v>741</v>
      </c>
      <c r="B2324" s="320" t="s">
        <v>742</v>
      </c>
      <c r="C2324" s="320" t="s">
        <v>589</v>
      </c>
      <c r="D2324" s="320" t="s">
        <v>694</v>
      </c>
      <c r="E2324" s="320">
        <v>0.81599999999999995</v>
      </c>
      <c r="F2324" s="320" t="s">
        <v>1254</v>
      </c>
      <c r="G2324" s="320" t="s">
        <v>1255</v>
      </c>
      <c r="H2324" s="320" t="s">
        <v>499</v>
      </c>
      <c r="I2324" s="321">
        <v>0.124955471</v>
      </c>
      <c r="J2324" s="320">
        <v>2006</v>
      </c>
      <c r="K2324" s="320" t="s">
        <v>1210</v>
      </c>
      <c r="L2324" s="316">
        <f t="shared" si="67"/>
        <v>2323</v>
      </c>
      <c r="V2324" s="316" t="str">
        <f t="shared" si="66"/>
        <v xml:space="preserve"> </v>
      </c>
      <c r="X2324" s="316" t="s">
        <v>965</v>
      </c>
    </row>
    <row r="2325" spans="1:24">
      <c r="A2325" s="320" t="s">
        <v>790</v>
      </c>
      <c r="B2325" s="320" t="s">
        <v>509</v>
      </c>
      <c r="C2325" s="320" t="s">
        <v>510</v>
      </c>
      <c r="D2325" s="320" t="s">
        <v>521</v>
      </c>
      <c r="E2325" s="320">
        <v>0.93700000000000006</v>
      </c>
      <c r="F2325" s="320" t="s">
        <v>1254</v>
      </c>
      <c r="G2325" s="320" t="s">
        <v>1255</v>
      </c>
      <c r="H2325" s="320" t="s">
        <v>499</v>
      </c>
      <c r="I2325" s="321">
        <v>0.125216361</v>
      </c>
      <c r="J2325" s="320">
        <v>2010</v>
      </c>
      <c r="K2325" s="320" t="s">
        <v>1210</v>
      </c>
      <c r="L2325" s="316">
        <f t="shared" si="67"/>
        <v>2324</v>
      </c>
      <c r="V2325" s="316" t="str">
        <f t="shared" si="66"/>
        <v xml:space="preserve"> </v>
      </c>
      <c r="X2325" s="316" t="s">
        <v>965</v>
      </c>
    </row>
    <row r="2326" spans="1:24">
      <c r="A2326" s="320" t="s">
        <v>802</v>
      </c>
      <c r="B2326" s="320" t="s">
        <v>509</v>
      </c>
      <c r="C2326" s="320" t="s">
        <v>510</v>
      </c>
      <c r="D2326" s="320" t="s">
        <v>484</v>
      </c>
      <c r="E2326" s="320">
        <v>0.93700000000000006</v>
      </c>
      <c r="F2326" s="320" t="s">
        <v>1254</v>
      </c>
      <c r="G2326" s="320" t="s">
        <v>1255</v>
      </c>
      <c r="H2326" s="320" t="s">
        <v>499</v>
      </c>
      <c r="I2326" s="321">
        <v>0.12542640799999999</v>
      </c>
      <c r="J2326" s="320">
        <v>2008</v>
      </c>
      <c r="K2326" s="320" t="s">
        <v>1210</v>
      </c>
      <c r="L2326" s="316">
        <f t="shared" si="67"/>
        <v>2325</v>
      </c>
      <c r="V2326" s="316" t="str">
        <f t="shared" si="66"/>
        <v xml:space="preserve"> </v>
      </c>
      <c r="X2326" s="316" t="s">
        <v>965</v>
      </c>
    </row>
    <row r="2327" spans="1:24">
      <c r="A2327" s="320" t="s">
        <v>976</v>
      </c>
      <c r="B2327" s="320" t="s">
        <v>923</v>
      </c>
      <c r="C2327" s="320" t="s">
        <v>504</v>
      </c>
      <c r="D2327" s="320" t="s">
        <v>484</v>
      </c>
      <c r="E2327" s="320">
        <v>0.91200000000000003</v>
      </c>
      <c r="F2327" s="320" t="s">
        <v>1254</v>
      </c>
      <c r="G2327" s="320" t="s">
        <v>1255</v>
      </c>
      <c r="H2327" s="320" t="s">
        <v>499</v>
      </c>
      <c r="I2327" s="321">
        <v>0.12829897000000001</v>
      </c>
      <c r="J2327" s="320">
        <v>2008</v>
      </c>
      <c r="K2327" s="320" t="s">
        <v>1210</v>
      </c>
      <c r="L2327" s="316">
        <f t="shared" si="67"/>
        <v>2326</v>
      </c>
      <c r="V2327" s="316" t="str">
        <f t="shared" si="66"/>
        <v xml:space="preserve"> </v>
      </c>
      <c r="X2327" s="316" t="s">
        <v>965</v>
      </c>
    </row>
    <row r="2328" spans="1:24">
      <c r="A2328" s="320" t="s">
        <v>739</v>
      </c>
      <c r="B2328" s="320" t="s">
        <v>740</v>
      </c>
      <c r="C2328" s="320" t="s">
        <v>525</v>
      </c>
      <c r="D2328" s="320" t="s">
        <v>518</v>
      </c>
      <c r="E2328" s="320">
        <v>0.81799999999999995</v>
      </c>
      <c r="F2328" s="320" t="s">
        <v>1254</v>
      </c>
      <c r="G2328" s="320" t="s">
        <v>1255</v>
      </c>
      <c r="H2328" s="320" t="s">
        <v>499</v>
      </c>
      <c r="I2328" s="321">
        <v>0.14466877</v>
      </c>
      <c r="J2328" s="320">
        <v>2011</v>
      </c>
      <c r="K2328" s="320" t="s">
        <v>1209</v>
      </c>
      <c r="L2328" s="316">
        <f t="shared" si="67"/>
        <v>2327</v>
      </c>
      <c r="V2328" s="316" t="str">
        <f t="shared" si="66"/>
        <v xml:space="preserve"> </v>
      </c>
      <c r="X2328" s="316" t="s">
        <v>965</v>
      </c>
    </row>
    <row r="2329" spans="1:24">
      <c r="A2329" s="320" t="s">
        <v>595</v>
      </c>
      <c r="B2329" s="320" t="s">
        <v>588</v>
      </c>
      <c r="C2329" s="320" t="s">
        <v>589</v>
      </c>
      <c r="D2329" s="320" t="s">
        <v>518</v>
      </c>
      <c r="E2329" s="320">
        <v>0.91600000000000004</v>
      </c>
      <c r="F2329" s="320" t="s">
        <v>1254</v>
      </c>
      <c r="G2329" s="320" t="s">
        <v>1255</v>
      </c>
      <c r="H2329" s="320" t="s">
        <v>499</v>
      </c>
      <c r="I2329" s="321">
        <v>0.14796730699999999</v>
      </c>
      <c r="J2329" s="320">
        <v>2010</v>
      </c>
      <c r="K2329" s="320" t="s">
        <v>1210</v>
      </c>
      <c r="L2329" s="316">
        <f t="shared" si="67"/>
        <v>2328</v>
      </c>
      <c r="V2329" s="316" t="str">
        <f t="shared" si="66"/>
        <v xml:space="preserve"> </v>
      </c>
      <c r="X2329" s="316" t="s">
        <v>965</v>
      </c>
    </row>
    <row r="2330" spans="1:24">
      <c r="A2330" s="320" t="s">
        <v>902</v>
      </c>
      <c r="B2330" s="320" t="s">
        <v>894</v>
      </c>
      <c r="C2330" s="320" t="s">
        <v>483</v>
      </c>
      <c r="D2330" s="320" t="s">
        <v>514</v>
      </c>
      <c r="E2330" s="320">
        <v>0.77500000000000002</v>
      </c>
      <c r="F2330" s="320" t="s">
        <v>1254</v>
      </c>
      <c r="G2330" s="320" t="s">
        <v>1255</v>
      </c>
      <c r="H2330" s="320" t="s">
        <v>499</v>
      </c>
      <c r="I2330" s="321">
        <v>0.15265131300000001</v>
      </c>
      <c r="J2330" s="320">
        <v>2010</v>
      </c>
      <c r="K2330" s="320" t="s">
        <v>1210</v>
      </c>
      <c r="L2330" s="316">
        <f t="shared" si="67"/>
        <v>2329</v>
      </c>
      <c r="V2330" s="316" t="str">
        <f t="shared" si="66"/>
        <v xml:space="preserve"> </v>
      </c>
      <c r="X2330" s="316" t="s">
        <v>965</v>
      </c>
    </row>
    <row r="2331" spans="1:24">
      <c r="A2331" s="320" t="s">
        <v>1023</v>
      </c>
      <c r="B2331" s="320" t="s">
        <v>1024</v>
      </c>
      <c r="C2331" s="320" t="s">
        <v>853</v>
      </c>
      <c r="D2331" s="320" t="s">
        <v>694</v>
      </c>
      <c r="E2331" s="320">
        <v>0.9</v>
      </c>
      <c r="F2331" s="320" t="s">
        <v>1254</v>
      </c>
      <c r="G2331" s="320" t="s">
        <v>1255</v>
      </c>
      <c r="H2331" s="320" t="s">
        <v>499</v>
      </c>
      <c r="I2331" s="321">
        <v>0.15558429600000001</v>
      </c>
      <c r="J2331" s="320">
        <v>2007</v>
      </c>
      <c r="K2331" s="320" t="s">
        <v>1210</v>
      </c>
      <c r="L2331" s="316">
        <f t="shared" si="67"/>
        <v>2330</v>
      </c>
      <c r="V2331" s="316" t="str">
        <f t="shared" si="66"/>
        <v xml:space="preserve"> </v>
      </c>
      <c r="X2331" s="316" t="s">
        <v>965</v>
      </c>
    </row>
    <row r="2332" spans="1:24">
      <c r="A2332" s="320" t="s">
        <v>964</v>
      </c>
      <c r="B2332" s="320" t="s">
        <v>923</v>
      </c>
      <c r="C2332" s="320" t="s">
        <v>504</v>
      </c>
      <c r="D2332" s="320" t="s">
        <v>518</v>
      </c>
      <c r="E2332" s="320">
        <v>0.91200000000000003</v>
      </c>
      <c r="F2332" s="320" t="s">
        <v>1254</v>
      </c>
      <c r="G2332" s="320" t="s">
        <v>1255</v>
      </c>
      <c r="H2332" s="320" t="s">
        <v>499</v>
      </c>
      <c r="I2332" s="321">
        <v>0.15620629799999999</v>
      </c>
      <c r="J2332" s="320">
        <v>2008</v>
      </c>
      <c r="K2332" s="320" t="s">
        <v>1210</v>
      </c>
      <c r="L2332" s="316">
        <f t="shared" si="67"/>
        <v>2331</v>
      </c>
      <c r="V2332" s="316" t="str">
        <f t="shared" si="66"/>
        <v xml:space="preserve"> </v>
      </c>
      <c r="X2332" s="316" t="s">
        <v>965</v>
      </c>
    </row>
    <row r="2333" spans="1:24">
      <c r="A2333" s="320" t="s">
        <v>593</v>
      </c>
      <c r="B2333" s="320" t="s">
        <v>588</v>
      </c>
      <c r="C2333" s="320" t="s">
        <v>589</v>
      </c>
      <c r="D2333" s="320" t="s">
        <v>514</v>
      </c>
      <c r="E2333" s="320">
        <v>0.91600000000000004</v>
      </c>
      <c r="F2333" s="320" t="s">
        <v>1254</v>
      </c>
      <c r="G2333" s="320" t="s">
        <v>1255</v>
      </c>
      <c r="H2333" s="320" t="s">
        <v>499</v>
      </c>
      <c r="I2333" s="321">
        <v>0.164227185</v>
      </c>
      <c r="J2333" s="320">
        <v>2011</v>
      </c>
      <c r="K2333" s="320" t="s">
        <v>1210</v>
      </c>
      <c r="L2333" s="316">
        <f t="shared" si="67"/>
        <v>2332</v>
      </c>
      <c r="V2333" s="316" t="str">
        <f t="shared" si="66"/>
        <v xml:space="preserve"> </v>
      </c>
      <c r="X2333" s="316" t="s">
        <v>965</v>
      </c>
    </row>
    <row r="2334" spans="1:24">
      <c r="A2334" s="320" t="s">
        <v>715</v>
      </c>
      <c r="B2334" s="320" t="s">
        <v>689</v>
      </c>
      <c r="C2334" s="320" t="s">
        <v>495</v>
      </c>
      <c r="D2334" s="320" t="s">
        <v>491</v>
      </c>
      <c r="E2334" s="320">
        <v>0.55400000000000005</v>
      </c>
      <c r="F2334" s="320" t="s">
        <v>1254</v>
      </c>
      <c r="G2334" s="320" t="s">
        <v>1255</v>
      </c>
      <c r="H2334" s="320" t="s">
        <v>499</v>
      </c>
      <c r="I2334" s="321">
        <v>0.17065314600000001</v>
      </c>
      <c r="J2334" s="320">
        <v>2007</v>
      </c>
      <c r="K2334" s="320" t="s">
        <v>1210</v>
      </c>
      <c r="L2334" s="316">
        <f t="shared" si="67"/>
        <v>2333</v>
      </c>
      <c r="V2334" s="316" t="str">
        <f t="shared" si="66"/>
        <v xml:space="preserve"> </v>
      </c>
      <c r="X2334" s="316" t="s">
        <v>965</v>
      </c>
    </row>
    <row r="2335" spans="1:24">
      <c r="A2335" s="320" t="s">
        <v>730</v>
      </c>
      <c r="B2335" s="320" t="s">
        <v>513</v>
      </c>
      <c r="C2335" s="320" t="s">
        <v>510</v>
      </c>
      <c r="D2335" s="320" t="s">
        <v>514</v>
      </c>
      <c r="E2335" s="320">
        <v>0.91100000000000003</v>
      </c>
      <c r="F2335" s="320" t="s">
        <v>1254</v>
      </c>
      <c r="G2335" s="320" t="s">
        <v>1255</v>
      </c>
      <c r="H2335" s="320" t="s">
        <v>499</v>
      </c>
      <c r="I2335" s="321">
        <v>0.17911454600000001</v>
      </c>
      <c r="J2335" s="320">
        <v>2010</v>
      </c>
      <c r="K2335" s="320" t="s">
        <v>1210</v>
      </c>
      <c r="L2335" s="316">
        <f t="shared" si="67"/>
        <v>2334</v>
      </c>
      <c r="V2335" s="316" t="str">
        <f t="shared" si="66"/>
        <v xml:space="preserve"> </v>
      </c>
      <c r="X2335" s="316" t="s">
        <v>965</v>
      </c>
    </row>
    <row r="2336" spans="1:24">
      <c r="A2336" s="320" t="s">
        <v>699</v>
      </c>
      <c r="B2336" s="320" t="s">
        <v>689</v>
      </c>
      <c r="C2336" s="320" t="s">
        <v>495</v>
      </c>
      <c r="D2336" s="320" t="s">
        <v>491</v>
      </c>
      <c r="E2336" s="320">
        <v>0.55400000000000005</v>
      </c>
      <c r="F2336" s="320" t="s">
        <v>1254</v>
      </c>
      <c r="G2336" s="320" t="s">
        <v>1255</v>
      </c>
      <c r="H2336" s="320" t="s">
        <v>499</v>
      </c>
      <c r="I2336" s="321">
        <v>0.18676633400000001</v>
      </c>
      <c r="J2336" s="320">
        <v>2011</v>
      </c>
      <c r="K2336" s="320" t="s">
        <v>1210</v>
      </c>
      <c r="L2336" s="316">
        <f t="shared" si="67"/>
        <v>2335</v>
      </c>
      <c r="V2336" s="316" t="str">
        <f t="shared" si="66"/>
        <v xml:space="preserve"> </v>
      </c>
      <c r="X2336" s="316" t="s">
        <v>965</v>
      </c>
    </row>
    <row r="2337" spans="1:24">
      <c r="A2337" s="320" t="s">
        <v>896</v>
      </c>
      <c r="B2337" s="320" t="s">
        <v>894</v>
      </c>
      <c r="C2337" s="320" t="s">
        <v>483</v>
      </c>
      <c r="D2337" s="320" t="s">
        <v>491</v>
      </c>
      <c r="E2337" s="320">
        <v>0.77500000000000002</v>
      </c>
      <c r="F2337" s="320" t="s">
        <v>1254</v>
      </c>
      <c r="G2337" s="320" t="s">
        <v>1255</v>
      </c>
      <c r="H2337" s="320" t="s">
        <v>499</v>
      </c>
      <c r="I2337" s="321">
        <v>0.19411039999999999</v>
      </c>
      <c r="J2337" s="320">
        <v>2011</v>
      </c>
      <c r="K2337" s="320" t="s">
        <v>1210</v>
      </c>
      <c r="L2337" s="316">
        <f t="shared" si="67"/>
        <v>2336</v>
      </c>
      <c r="V2337" s="316" t="str">
        <f t="shared" si="66"/>
        <v xml:space="preserve"> </v>
      </c>
      <c r="X2337" s="316" t="s">
        <v>965</v>
      </c>
    </row>
    <row r="2338" spans="1:24">
      <c r="A2338" s="320" t="s">
        <v>757</v>
      </c>
      <c r="B2338" s="320" t="s">
        <v>756</v>
      </c>
      <c r="C2338" s="320" t="s">
        <v>589</v>
      </c>
      <c r="D2338" s="320" t="s">
        <v>694</v>
      </c>
      <c r="E2338" s="320">
        <v>0.88500000000000001</v>
      </c>
      <c r="F2338" s="320" t="s">
        <v>1254</v>
      </c>
      <c r="G2338" s="320" t="s">
        <v>1255</v>
      </c>
      <c r="H2338" s="320" t="s">
        <v>499</v>
      </c>
      <c r="I2338" s="321">
        <v>0.213293338</v>
      </c>
      <c r="J2338" s="320">
        <v>2012</v>
      </c>
      <c r="K2338" s="320" t="s">
        <v>1209</v>
      </c>
      <c r="L2338" s="316">
        <f t="shared" si="67"/>
        <v>2337</v>
      </c>
      <c r="V2338" s="316" t="str">
        <f t="shared" si="66"/>
        <v xml:space="preserve"> </v>
      </c>
      <c r="X2338" s="316" t="s">
        <v>965</v>
      </c>
    </row>
    <row r="2339" spans="1:24">
      <c r="A2339" s="320" t="s">
        <v>891</v>
      </c>
      <c r="B2339" s="320" t="s">
        <v>892</v>
      </c>
      <c r="C2339" s="320" t="s">
        <v>483</v>
      </c>
      <c r="D2339" s="320" t="s">
        <v>484</v>
      </c>
      <c r="E2339" s="320">
        <v>0.81100000000000005</v>
      </c>
      <c r="F2339" s="320" t="s">
        <v>1254</v>
      </c>
      <c r="G2339" s="320" t="s">
        <v>1255</v>
      </c>
      <c r="H2339" s="320" t="s">
        <v>499</v>
      </c>
      <c r="I2339" s="321">
        <v>0.21635290900000001</v>
      </c>
      <c r="J2339" s="320">
        <v>2010</v>
      </c>
      <c r="K2339" s="320" t="s">
        <v>1209</v>
      </c>
      <c r="L2339" s="316">
        <f t="shared" si="67"/>
        <v>2338</v>
      </c>
      <c r="V2339" s="316" t="str">
        <f t="shared" si="66"/>
        <v xml:space="preserve"> </v>
      </c>
      <c r="X2339" s="316" t="s">
        <v>965</v>
      </c>
    </row>
    <row r="2340" spans="1:24">
      <c r="A2340" s="320" t="s">
        <v>726</v>
      </c>
      <c r="B2340" s="320" t="s">
        <v>513</v>
      </c>
      <c r="C2340" s="320" t="s">
        <v>510</v>
      </c>
      <c r="D2340" s="320" t="s">
        <v>518</v>
      </c>
      <c r="E2340" s="320">
        <v>0.91100000000000003</v>
      </c>
      <c r="F2340" s="320" t="s">
        <v>1254</v>
      </c>
      <c r="G2340" s="320" t="s">
        <v>1255</v>
      </c>
      <c r="H2340" s="320" t="s">
        <v>499</v>
      </c>
      <c r="I2340" s="321">
        <v>0.22961309499999999</v>
      </c>
      <c r="J2340" s="320">
        <v>2009</v>
      </c>
      <c r="K2340" s="320" t="s">
        <v>1210</v>
      </c>
      <c r="L2340" s="316">
        <f t="shared" si="67"/>
        <v>2339</v>
      </c>
      <c r="V2340" s="316" t="str">
        <f t="shared" si="66"/>
        <v xml:space="preserve"> </v>
      </c>
      <c r="X2340" s="316" t="s">
        <v>965</v>
      </c>
    </row>
    <row r="2341" spans="1:24">
      <c r="A2341" s="320" t="s">
        <v>993</v>
      </c>
      <c r="B2341" s="320" t="s">
        <v>923</v>
      </c>
      <c r="C2341" s="320" t="s">
        <v>504</v>
      </c>
      <c r="D2341" s="320" t="s">
        <v>484</v>
      </c>
      <c r="E2341" s="320">
        <v>0.91200000000000003</v>
      </c>
      <c r="F2341" s="320" t="s">
        <v>1254</v>
      </c>
      <c r="G2341" s="320" t="s">
        <v>1255</v>
      </c>
      <c r="H2341" s="320" t="s">
        <v>499</v>
      </c>
      <c r="I2341" s="321">
        <v>0.25624729600000001</v>
      </c>
      <c r="J2341" s="320">
        <v>2008</v>
      </c>
      <c r="K2341" s="320" t="s">
        <v>1210</v>
      </c>
      <c r="L2341" s="316">
        <f t="shared" si="67"/>
        <v>2340</v>
      </c>
      <c r="V2341" s="316" t="str">
        <f t="shared" si="66"/>
        <v xml:space="preserve"> </v>
      </c>
      <c r="X2341" s="316" t="s">
        <v>965</v>
      </c>
    </row>
    <row r="2342" spans="1:24">
      <c r="A2342" s="320" t="s">
        <v>490</v>
      </c>
      <c r="B2342" s="320" t="s">
        <v>482</v>
      </c>
      <c r="C2342" s="320" t="s">
        <v>483</v>
      </c>
      <c r="D2342" s="320" t="s">
        <v>491</v>
      </c>
      <c r="E2342" s="320">
        <v>0.73</v>
      </c>
      <c r="F2342" s="320" t="s">
        <v>1254</v>
      </c>
      <c r="G2342" s="320" t="s">
        <v>1255</v>
      </c>
      <c r="H2342" s="320" t="s">
        <v>499</v>
      </c>
      <c r="I2342" s="321">
        <v>0.25691768100000001</v>
      </c>
      <c r="J2342" s="320">
        <v>2010</v>
      </c>
      <c r="K2342" s="320" t="s">
        <v>1209</v>
      </c>
      <c r="L2342" s="316">
        <f t="shared" si="67"/>
        <v>2341</v>
      </c>
      <c r="V2342" s="316" t="str">
        <f t="shared" si="66"/>
        <v xml:space="preserve"> </v>
      </c>
      <c r="X2342" s="316" t="s">
        <v>965</v>
      </c>
    </row>
    <row r="2343" spans="1:24">
      <c r="A2343" s="320" t="s">
        <v>732</v>
      </c>
      <c r="B2343" s="320" t="s">
        <v>513</v>
      </c>
      <c r="C2343" s="320" t="s">
        <v>510</v>
      </c>
      <c r="D2343" s="320" t="s">
        <v>514</v>
      </c>
      <c r="E2343" s="320">
        <v>0.91100000000000003</v>
      </c>
      <c r="F2343" s="320" t="s">
        <v>1254</v>
      </c>
      <c r="G2343" s="320" t="s">
        <v>1255</v>
      </c>
      <c r="H2343" s="320" t="s">
        <v>499</v>
      </c>
      <c r="I2343" s="321">
        <v>0.264415923</v>
      </c>
      <c r="J2343" s="320">
        <v>2010</v>
      </c>
      <c r="K2343" s="320" t="s">
        <v>1210</v>
      </c>
      <c r="L2343" s="316">
        <f t="shared" si="67"/>
        <v>2342</v>
      </c>
      <c r="V2343" s="316" t="str">
        <f t="shared" si="66"/>
        <v xml:space="preserve"> </v>
      </c>
      <c r="X2343" s="316" t="s">
        <v>965</v>
      </c>
    </row>
    <row r="2344" spans="1:24">
      <c r="A2344" s="320" t="s">
        <v>644</v>
      </c>
      <c r="B2344" s="320" t="s">
        <v>642</v>
      </c>
      <c r="C2344" s="320" t="s">
        <v>589</v>
      </c>
      <c r="D2344" s="320" t="s">
        <v>518</v>
      </c>
      <c r="E2344" s="320">
        <v>0.95499999999999996</v>
      </c>
      <c r="F2344" s="320" t="s">
        <v>1254</v>
      </c>
      <c r="G2344" s="320" t="s">
        <v>1255</v>
      </c>
      <c r="H2344" s="320" t="s">
        <v>499</v>
      </c>
      <c r="I2344" s="321">
        <v>0.30928305499999997</v>
      </c>
      <c r="J2344" s="320">
        <v>2009</v>
      </c>
      <c r="K2344" s="320" t="s">
        <v>1210</v>
      </c>
      <c r="L2344" s="316">
        <f t="shared" si="67"/>
        <v>2343</v>
      </c>
      <c r="V2344" s="316" t="str">
        <f t="shared" si="66"/>
        <v xml:space="preserve"> </v>
      </c>
      <c r="X2344" s="316" t="s">
        <v>965</v>
      </c>
    </row>
    <row r="2345" spans="1:24">
      <c r="A2345" s="320" t="s">
        <v>645</v>
      </c>
      <c r="B2345" s="320" t="s">
        <v>642</v>
      </c>
      <c r="C2345" s="320" t="s">
        <v>589</v>
      </c>
      <c r="D2345" s="320" t="s">
        <v>518</v>
      </c>
      <c r="E2345" s="320">
        <v>0.95499999999999996</v>
      </c>
      <c r="F2345" s="320" t="s">
        <v>1254</v>
      </c>
      <c r="G2345" s="320" t="s">
        <v>1255</v>
      </c>
      <c r="H2345" s="320" t="s">
        <v>499</v>
      </c>
      <c r="I2345" s="321">
        <v>0.319228385</v>
      </c>
      <c r="J2345" s="320">
        <v>2007</v>
      </c>
      <c r="K2345" s="320" t="s">
        <v>1209</v>
      </c>
      <c r="L2345" s="316">
        <f t="shared" si="67"/>
        <v>2344</v>
      </c>
      <c r="V2345" s="316" t="str">
        <f t="shared" si="66"/>
        <v xml:space="preserve"> </v>
      </c>
      <c r="X2345" s="316" t="s">
        <v>965</v>
      </c>
    </row>
    <row r="2346" spans="1:24">
      <c r="A2346" s="320" t="s">
        <v>596</v>
      </c>
      <c r="B2346" s="320" t="s">
        <v>588</v>
      </c>
      <c r="C2346" s="320" t="s">
        <v>589</v>
      </c>
      <c r="D2346" s="320" t="s">
        <v>518</v>
      </c>
      <c r="E2346" s="320">
        <v>0.91600000000000004</v>
      </c>
      <c r="F2346" s="320" t="s">
        <v>1254</v>
      </c>
      <c r="G2346" s="320" t="s">
        <v>1255</v>
      </c>
      <c r="H2346" s="320" t="s">
        <v>499</v>
      </c>
      <c r="I2346" s="321">
        <v>0.32273262200000002</v>
      </c>
      <c r="J2346" s="320">
        <v>2010</v>
      </c>
      <c r="K2346" s="320" t="s">
        <v>1210</v>
      </c>
      <c r="L2346" s="316">
        <f t="shared" si="67"/>
        <v>2345</v>
      </c>
      <c r="V2346" s="316" t="str">
        <f t="shared" si="66"/>
        <v xml:space="preserve"> </v>
      </c>
      <c r="X2346" s="316" t="s">
        <v>965</v>
      </c>
    </row>
    <row r="2347" spans="1:24">
      <c r="A2347" s="320" t="s">
        <v>601</v>
      </c>
      <c r="B2347" s="320" t="s">
        <v>588</v>
      </c>
      <c r="C2347" s="320" t="s">
        <v>589</v>
      </c>
      <c r="D2347" s="320" t="s">
        <v>518</v>
      </c>
      <c r="E2347" s="320">
        <v>0.91600000000000004</v>
      </c>
      <c r="F2347" s="320" t="s">
        <v>1254</v>
      </c>
      <c r="G2347" s="320" t="s">
        <v>1255</v>
      </c>
      <c r="H2347" s="320" t="s">
        <v>499</v>
      </c>
      <c r="I2347" s="321">
        <v>0.32720264300000002</v>
      </c>
      <c r="J2347" s="320">
        <v>2011</v>
      </c>
      <c r="K2347" s="320" t="s">
        <v>1210</v>
      </c>
      <c r="L2347" s="316">
        <f t="shared" si="67"/>
        <v>2346</v>
      </c>
      <c r="V2347" s="316" t="str">
        <f t="shared" si="66"/>
        <v xml:space="preserve"> </v>
      </c>
      <c r="X2347" s="316" t="s">
        <v>965</v>
      </c>
    </row>
    <row r="2348" spans="1:24">
      <c r="A2348" s="320" t="s">
        <v>641</v>
      </c>
      <c r="B2348" s="320" t="s">
        <v>642</v>
      </c>
      <c r="C2348" s="320" t="s">
        <v>589</v>
      </c>
      <c r="D2348" s="320" t="s">
        <v>514</v>
      </c>
      <c r="E2348" s="320">
        <v>0.95499999999999996</v>
      </c>
      <c r="F2348" s="320" t="s">
        <v>1254</v>
      </c>
      <c r="G2348" s="320" t="s">
        <v>1255</v>
      </c>
      <c r="H2348" s="320" t="s">
        <v>499</v>
      </c>
      <c r="I2348" s="321">
        <v>0.33124955</v>
      </c>
      <c r="J2348" s="320">
        <v>2009</v>
      </c>
      <c r="K2348" s="320" t="s">
        <v>1210</v>
      </c>
      <c r="L2348" s="316">
        <f t="shared" si="67"/>
        <v>2347</v>
      </c>
      <c r="V2348" s="316" t="str">
        <f t="shared" si="66"/>
        <v xml:space="preserve"> </v>
      </c>
      <c r="X2348" s="316" t="s">
        <v>965</v>
      </c>
    </row>
    <row r="2349" spans="1:24">
      <c r="A2349" s="320" t="s">
        <v>922</v>
      </c>
      <c r="B2349" s="320" t="s">
        <v>923</v>
      </c>
      <c r="C2349" s="320" t="s">
        <v>504</v>
      </c>
      <c r="D2349" s="320" t="s">
        <v>484</v>
      </c>
      <c r="E2349" s="320">
        <v>0.91200000000000003</v>
      </c>
      <c r="F2349" s="320" t="s">
        <v>1254</v>
      </c>
      <c r="G2349" s="320" t="s">
        <v>1255</v>
      </c>
      <c r="H2349" s="320" t="s">
        <v>499</v>
      </c>
      <c r="I2349" s="321">
        <v>0.33899226300000002</v>
      </c>
      <c r="J2349" s="320">
        <v>2010</v>
      </c>
      <c r="K2349" s="320" t="s">
        <v>1210</v>
      </c>
      <c r="L2349" s="316">
        <f t="shared" si="67"/>
        <v>2348</v>
      </c>
      <c r="V2349" s="316" t="str">
        <f t="shared" si="66"/>
        <v xml:space="preserve"> </v>
      </c>
      <c r="X2349" s="316" t="s">
        <v>965</v>
      </c>
    </row>
    <row r="2350" spans="1:24">
      <c r="A2350" s="320" t="s">
        <v>898</v>
      </c>
      <c r="B2350" s="320" t="s">
        <v>894</v>
      </c>
      <c r="C2350" s="320" t="s">
        <v>483</v>
      </c>
      <c r="D2350" s="320" t="s">
        <v>484</v>
      </c>
      <c r="E2350" s="320">
        <v>0.77500000000000002</v>
      </c>
      <c r="F2350" s="320" t="s">
        <v>1254</v>
      </c>
      <c r="G2350" s="320" t="s">
        <v>1255</v>
      </c>
      <c r="H2350" s="320" t="s">
        <v>499</v>
      </c>
      <c r="I2350" s="321">
        <v>0.34742921300000001</v>
      </c>
      <c r="J2350" s="320">
        <v>2009</v>
      </c>
      <c r="K2350" s="320" t="s">
        <v>1210</v>
      </c>
      <c r="L2350" s="316">
        <f t="shared" si="67"/>
        <v>2349</v>
      </c>
      <c r="V2350" s="316" t="str">
        <f t="shared" si="66"/>
        <v xml:space="preserve"> </v>
      </c>
      <c r="X2350" s="316" t="s">
        <v>965</v>
      </c>
    </row>
    <row r="2351" spans="1:24">
      <c r="A2351" s="320" t="s">
        <v>812</v>
      </c>
      <c r="B2351" s="320" t="s">
        <v>509</v>
      </c>
      <c r="C2351" s="320" t="s">
        <v>510</v>
      </c>
      <c r="D2351" s="320" t="s">
        <v>491</v>
      </c>
      <c r="E2351" s="320">
        <v>0.93700000000000006</v>
      </c>
      <c r="F2351" s="320" t="s">
        <v>1254</v>
      </c>
      <c r="G2351" s="320" t="s">
        <v>1255</v>
      </c>
      <c r="H2351" s="320" t="s">
        <v>499</v>
      </c>
      <c r="I2351" s="321">
        <v>0.358028917</v>
      </c>
      <c r="J2351" s="320">
        <v>2011</v>
      </c>
      <c r="K2351" s="320" t="s">
        <v>1209</v>
      </c>
      <c r="L2351" s="316">
        <f t="shared" si="67"/>
        <v>2350</v>
      </c>
      <c r="V2351" s="316" t="str">
        <f t="shared" si="66"/>
        <v xml:space="preserve"> </v>
      </c>
      <c r="X2351" s="316" t="s">
        <v>965</v>
      </c>
    </row>
    <row r="2352" spans="1:24">
      <c r="A2352" s="320" t="s">
        <v>950</v>
      </c>
      <c r="B2352" s="320" t="s">
        <v>923</v>
      </c>
      <c r="C2352" s="320" t="s">
        <v>504</v>
      </c>
      <c r="D2352" s="320" t="s">
        <v>484</v>
      </c>
      <c r="E2352" s="320">
        <v>0.91200000000000003</v>
      </c>
      <c r="F2352" s="320" t="s">
        <v>1254</v>
      </c>
      <c r="G2352" s="320" t="s">
        <v>1255</v>
      </c>
      <c r="H2352" s="320" t="s">
        <v>499</v>
      </c>
      <c r="I2352" s="321">
        <v>0.36172604600000002</v>
      </c>
      <c r="J2352" s="320">
        <v>2008</v>
      </c>
      <c r="K2352" s="320" t="s">
        <v>1210</v>
      </c>
      <c r="L2352" s="316">
        <f t="shared" si="67"/>
        <v>2351</v>
      </c>
      <c r="V2352" s="316" t="str">
        <f t="shared" si="66"/>
        <v xml:space="preserve"> </v>
      </c>
      <c r="X2352" s="316" t="s">
        <v>965</v>
      </c>
    </row>
    <row r="2353" spans="1:24">
      <c r="A2353" s="320" t="s">
        <v>527</v>
      </c>
      <c r="B2353" s="320" t="s">
        <v>503</v>
      </c>
      <c r="C2353" s="320" t="s">
        <v>504</v>
      </c>
      <c r="D2353" s="320" t="s">
        <v>518</v>
      </c>
      <c r="E2353" s="320">
        <v>0.90900000000000003</v>
      </c>
      <c r="F2353" s="320" t="s">
        <v>1254</v>
      </c>
      <c r="G2353" s="320" t="s">
        <v>1255</v>
      </c>
      <c r="H2353" s="320" t="s">
        <v>499</v>
      </c>
      <c r="I2353" s="321">
        <v>0.36391164999999998</v>
      </c>
      <c r="J2353" s="320">
        <v>2012</v>
      </c>
      <c r="K2353" s="320" t="s">
        <v>1210</v>
      </c>
      <c r="L2353" s="316">
        <f t="shared" si="67"/>
        <v>2352</v>
      </c>
      <c r="V2353" s="316" t="str">
        <f t="shared" si="66"/>
        <v xml:space="preserve"> </v>
      </c>
      <c r="X2353" s="316" t="s">
        <v>965</v>
      </c>
    </row>
    <row r="2354" spans="1:24">
      <c r="A2354" s="320" t="s">
        <v>1000</v>
      </c>
      <c r="B2354" s="320" t="s">
        <v>923</v>
      </c>
      <c r="C2354" s="320" t="s">
        <v>504</v>
      </c>
      <c r="D2354" s="320" t="s">
        <v>484</v>
      </c>
      <c r="E2354" s="320">
        <v>0.91200000000000003</v>
      </c>
      <c r="F2354" s="320" t="s">
        <v>1254</v>
      </c>
      <c r="G2354" s="320" t="s">
        <v>1255</v>
      </c>
      <c r="H2354" s="320" t="s">
        <v>499</v>
      </c>
      <c r="I2354" s="321">
        <v>0.37082729599999997</v>
      </c>
      <c r="J2354" s="320">
        <v>2008</v>
      </c>
      <c r="K2354" s="320" t="s">
        <v>1210</v>
      </c>
      <c r="L2354" s="316">
        <f t="shared" si="67"/>
        <v>2353</v>
      </c>
      <c r="V2354" s="316" t="str">
        <f t="shared" si="66"/>
        <v xml:space="preserve"> </v>
      </c>
      <c r="X2354" s="316" t="s">
        <v>965</v>
      </c>
    </row>
    <row r="2355" spans="1:24">
      <c r="A2355" s="320" t="s">
        <v>995</v>
      </c>
      <c r="B2355" s="320" t="s">
        <v>923</v>
      </c>
      <c r="C2355" s="320" t="s">
        <v>504</v>
      </c>
      <c r="D2355" s="320" t="s">
        <v>484</v>
      </c>
      <c r="E2355" s="320">
        <v>0.91200000000000003</v>
      </c>
      <c r="F2355" s="320" t="s">
        <v>1254</v>
      </c>
      <c r="G2355" s="320" t="s">
        <v>1255</v>
      </c>
      <c r="H2355" s="320" t="s">
        <v>499</v>
      </c>
      <c r="I2355" s="321">
        <v>0.38047271599999999</v>
      </c>
      <c r="J2355" s="320">
        <v>2007</v>
      </c>
      <c r="K2355" s="320" t="s">
        <v>1210</v>
      </c>
      <c r="L2355" s="316">
        <f t="shared" si="67"/>
        <v>2354</v>
      </c>
      <c r="V2355" s="316" t="str">
        <f t="shared" si="66"/>
        <v xml:space="preserve"> </v>
      </c>
      <c r="X2355" s="316" t="s">
        <v>965</v>
      </c>
    </row>
    <row r="2356" spans="1:24">
      <c r="A2356" s="320" t="s">
        <v>1003</v>
      </c>
      <c r="B2356" s="320" t="s">
        <v>923</v>
      </c>
      <c r="C2356" s="320" t="s">
        <v>504</v>
      </c>
      <c r="D2356" s="320" t="s">
        <v>484</v>
      </c>
      <c r="E2356" s="320">
        <v>0.91200000000000003</v>
      </c>
      <c r="F2356" s="320" t="s">
        <v>1254</v>
      </c>
      <c r="G2356" s="320" t="s">
        <v>1255</v>
      </c>
      <c r="H2356" s="320" t="s">
        <v>499</v>
      </c>
      <c r="I2356" s="321">
        <v>0.39668811700000001</v>
      </c>
      <c r="J2356" s="320">
        <v>2009</v>
      </c>
      <c r="K2356" s="320" t="s">
        <v>1209</v>
      </c>
      <c r="L2356" s="316">
        <f t="shared" si="67"/>
        <v>2355</v>
      </c>
      <c r="V2356" s="316" t="str">
        <f t="shared" si="66"/>
        <v xml:space="preserve"> </v>
      </c>
      <c r="X2356" s="316" t="s">
        <v>965</v>
      </c>
    </row>
    <row r="2357" spans="1:24">
      <c r="A2357" s="320" t="s">
        <v>989</v>
      </c>
      <c r="B2357" s="320" t="s">
        <v>923</v>
      </c>
      <c r="C2357" s="320" t="s">
        <v>504</v>
      </c>
      <c r="D2357" s="320" t="s">
        <v>518</v>
      </c>
      <c r="E2357" s="320">
        <v>0.91200000000000003</v>
      </c>
      <c r="F2357" s="320" t="s">
        <v>1254</v>
      </c>
      <c r="G2357" s="320" t="s">
        <v>1255</v>
      </c>
      <c r="H2357" s="320" t="s">
        <v>499</v>
      </c>
      <c r="I2357" s="321">
        <v>0.40152088699999999</v>
      </c>
      <c r="J2357" s="320">
        <v>2011</v>
      </c>
      <c r="K2357" s="320" t="s">
        <v>1210</v>
      </c>
      <c r="L2357" s="316">
        <f t="shared" si="67"/>
        <v>2356</v>
      </c>
      <c r="V2357" s="316" t="str">
        <f t="shared" si="66"/>
        <v xml:space="preserve"> </v>
      </c>
      <c r="X2357" s="316" t="s">
        <v>965</v>
      </c>
    </row>
    <row r="2358" spans="1:24">
      <c r="A2358" s="320" t="s">
        <v>966</v>
      </c>
      <c r="B2358" s="320" t="s">
        <v>923</v>
      </c>
      <c r="C2358" s="320" t="s">
        <v>504</v>
      </c>
      <c r="D2358" s="320" t="s">
        <v>484</v>
      </c>
      <c r="E2358" s="320">
        <v>0.91200000000000003</v>
      </c>
      <c r="F2358" s="320" t="s">
        <v>1254</v>
      </c>
      <c r="G2358" s="320" t="s">
        <v>1255</v>
      </c>
      <c r="H2358" s="320" t="s">
        <v>499</v>
      </c>
      <c r="I2358" s="321">
        <v>0.41044169400000002</v>
      </c>
      <c r="J2358" s="320">
        <v>2008</v>
      </c>
      <c r="K2358" s="320" t="s">
        <v>1210</v>
      </c>
      <c r="L2358" s="316">
        <f t="shared" si="67"/>
        <v>2357</v>
      </c>
      <c r="V2358" s="316" t="str">
        <f t="shared" si="66"/>
        <v xml:space="preserve"> </v>
      </c>
      <c r="X2358" s="316" t="s">
        <v>965</v>
      </c>
    </row>
    <row r="2359" spans="1:24">
      <c r="A2359" s="320" t="s">
        <v>753</v>
      </c>
      <c r="B2359" s="320" t="s">
        <v>752</v>
      </c>
      <c r="C2359" s="320" t="s">
        <v>483</v>
      </c>
      <c r="D2359" s="320" t="s">
        <v>694</v>
      </c>
      <c r="E2359" s="320">
        <v>0.81899999999999995</v>
      </c>
      <c r="F2359" s="320" t="s">
        <v>1254</v>
      </c>
      <c r="G2359" s="320" t="s">
        <v>1255</v>
      </c>
      <c r="H2359" s="320" t="s">
        <v>499</v>
      </c>
      <c r="I2359" s="321">
        <v>0.42488355</v>
      </c>
      <c r="J2359" s="320">
        <v>2009</v>
      </c>
      <c r="K2359" s="320" t="s">
        <v>1209</v>
      </c>
      <c r="L2359" s="316">
        <f t="shared" si="67"/>
        <v>2358</v>
      </c>
      <c r="V2359" s="316" t="str">
        <f t="shared" si="66"/>
        <v xml:space="preserve"> </v>
      </c>
      <c r="X2359" s="316" t="s">
        <v>965</v>
      </c>
    </row>
    <row r="2360" spans="1:24">
      <c r="A2360" s="320" t="s">
        <v>932</v>
      </c>
      <c r="B2360" s="320" t="s">
        <v>923</v>
      </c>
      <c r="C2360" s="320" t="s">
        <v>504</v>
      </c>
      <c r="D2360" s="320" t="s">
        <v>518</v>
      </c>
      <c r="E2360" s="320">
        <v>0.91200000000000003</v>
      </c>
      <c r="F2360" s="320" t="s">
        <v>1254</v>
      </c>
      <c r="G2360" s="320" t="s">
        <v>1255</v>
      </c>
      <c r="H2360" s="320" t="s">
        <v>499</v>
      </c>
      <c r="I2360" s="321">
        <v>0.44387476999999997</v>
      </c>
      <c r="J2360" s="320">
        <v>2008</v>
      </c>
      <c r="K2360" s="320" t="s">
        <v>1210</v>
      </c>
      <c r="L2360" s="316">
        <f t="shared" si="67"/>
        <v>2359</v>
      </c>
      <c r="V2360" s="316" t="str">
        <f t="shared" si="66"/>
        <v xml:space="preserve"> </v>
      </c>
      <c r="X2360" s="316" t="s">
        <v>965</v>
      </c>
    </row>
    <row r="2361" spans="1:24">
      <c r="A2361" s="320" t="s">
        <v>1006</v>
      </c>
      <c r="B2361" s="320" t="s">
        <v>923</v>
      </c>
      <c r="C2361" s="320" t="s">
        <v>504</v>
      </c>
      <c r="D2361" s="320" t="s">
        <v>484</v>
      </c>
      <c r="E2361" s="320">
        <v>0.91200000000000003</v>
      </c>
      <c r="F2361" s="320" t="s">
        <v>1254</v>
      </c>
      <c r="G2361" s="320" t="s">
        <v>1255</v>
      </c>
      <c r="H2361" s="320" t="s">
        <v>499</v>
      </c>
      <c r="I2361" s="321">
        <v>0.458758687</v>
      </c>
      <c r="J2361" s="320">
        <v>2009</v>
      </c>
      <c r="K2361" s="320" t="s">
        <v>1210</v>
      </c>
      <c r="L2361" s="316">
        <f t="shared" si="67"/>
        <v>2360</v>
      </c>
      <c r="V2361" s="316" t="str">
        <f t="shared" si="66"/>
        <v xml:space="preserve"> </v>
      </c>
      <c r="X2361" s="316" t="s">
        <v>965</v>
      </c>
    </row>
    <row r="2362" spans="1:24">
      <c r="A2362" s="320" t="s">
        <v>835</v>
      </c>
      <c r="B2362" s="320" t="s">
        <v>833</v>
      </c>
      <c r="C2362" s="320" t="s">
        <v>589</v>
      </c>
      <c r="D2362" s="320" t="s">
        <v>514</v>
      </c>
      <c r="E2362" s="320">
        <v>0.88100000000000001</v>
      </c>
      <c r="F2362" s="320" t="s">
        <v>1254</v>
      </c>
      <c r="G2362" s="320" t="s">
        <v>1255</v>
      </c>
      <c r="H2362" s="320" t="s">
        <v>499</v>
      </c>
      <c r="I2362" s="321">
        <v>0.45955370800000001</v>
      </c>
      <c r="J2362" s="320">
        <v>2005</v>
      </c>
      <c r="K2362" s="320" t="s">
        <v>1210</v>
      </c>
      <c r="L2362" s="316">
        <f t="shared" si="67"/>
        <v>2361</v>
      </c>
      <c r="V2362" s="316" t="str">
        <f t="shared" si="66"/>
        <v xml:space="preserve"> </v>
      </c>
      <c r="X2362" s="316" t="s">
        <v>965</v>
      </c>
    </row>
    <row r="2363" spans="1:24">
      <c r="A2363" s="320" t="s">
        <v>766</v>
      </c>
      <c r="B2363" s="320" t="s">
        <v>767</v>
      </c>
      <c r="C2363" s="320" t="s">
        <v>589</v>
      </c>
      <c r="D2363" s="320" t="s">
        <v>514</v>
      </c>
      <c r="E2363" s="320">
        <v>0.92</v>
      </c>
      <c r="F2363" s="320" t="s">
        <v>1254</v>
      </c>
      <c r="G2363" s="320" t="s">
        <v>1255</v>
      </c>
      <c r="H2363" s="320" t="s">
        <v>499</v>
      </c>
      <c r="I2363" s="321">
        <v>0.45956951699999998</v>
      </c>
      <c r="J2363" s="320">
        <v>2011</v>
      </c>
      <c r="K2363" s="320" t="s">
        <v>1209</v>
      </c>
      <c r="L2363" s="316">
        <f t="shared" si="67"/>
        <v>2362</v>
      </c>
      <c r="V2363" s="316" t="str">
        <f t="shared" ref="V2363:V2426" si="68">IF(H2363=$V$1,I2363," ")</f>
        <v xml:space="preserve"> </v>
      </c>
      <c r="X2363" s="316" t="s">
        <v>965</v>
      </c>
    </row>
    <row r="2364" spans="1:24">
      <c r="A2364" s="320" t="s">
        <v>999</v>
      </c>
      <c r="B2364" s="320" t="s">
        <v>923</v>
      </c>
      <c r="C2364" s="320" t="s">
        <v>504</v>
      </c>
      <c r="D2364" s="320" t="s">
        <v>484</v>
      </c>
      <c r="E2364" s="320">
        <v>0.91200000000000003</v>
      </c>
      <c r="F2364" s="320" t="s">
        <v>1254</v>
      </c>
      <c r="G2364" s="320" t="s">
        <v>1255</v>
      </c>
      <c r="H2364" s="320" t="s">
        <v>499</v>
      </c>
      <c r="I2364" s="321">
        <v>0.45979476800000002</v>
      </c>
      <c r="J2364" s="320">
        <v>2008</v>
      </c>
      <c r="K2364" s="320" t="s">
        <v>1210</v>
      </c>
      <c r="L2364" s="316">
        <f t="shared" si="67"/>
        <v>2363</v>
      </c>
      <c r="V2364" s="316" t="str">
        <f t="shared" si="68"/>
        <v xml:space="preserve"> </v>
      </c>
      <c r="X2364" s="316" t="s">
        <v>965</v>
      </c>
    </row>
    <row r="2365" spans="1:24">
      <c r="A2365" s="320" t="s">
        <v>933</v>
      </c>
      <c r="B2365" s="320" t="s">
        <v>923</v>
      </c>
      <c r="C2365" s="320" t="s">
        <v>504</v>
      </c>
      <c r="D2365" s="320" t="s">
        <v>484</v>
      </c>
      <c r="E2365" s="320">
        <v>0.91200000000000003</v>
      </c>
      <c r="F2365" s="320" t="s">
        <v>1254</v>
      </c>
      <c r="G2365" s="320" t="s">
        <v>1255</v>
      </c>
      <c r="H2365" s="320" t="s">
        <v>499</v>
      </c>
      <c r="I2365" s="321">
        <v>0.46027543900000001</v>
      </c>
      <c r="J2365" s="320">
        <v>2008</v>
      </c>
      <c r="K2365" s="320" t="s">
        <v>1210</v>
      </c>
      <c r="L2365" s="316">
        <f t="shared" si="67"/>
        <v>2364</v>
      </c>
      <c r="V2365" s="316" t="str">
        <f t="shared" si="68"/>
        <v xml:space="preserve"> </v>
      </c>
      <c r="X2365" s="316" t="s">
        <v>965</v>
      </c>
    </row>
    <row r="2366" spans="1:24">
      <c r="A2366" s="320" t="s">
        <v>648</v>
      </c>
      <c r="B2366" s="320" t="s">
        <v>642</v>
      </c>
      <c r="C2366" s="320" t="s">
        <v>589</v>
      </c>
      <c r="D2366" s="320" t="s">
        <v>514</v>
      </c>
      <c r="E2366" s="320">
        <v>0.95499999999999996</v>
      </c>
      <c r="F2366" s="320" t="s">
        <v>1254</v>
      </c>
      <c r="G2366" s="320" t="s">
        <v>1255</v>
      </c>
      <c r="H2366" s="320" t="s">
        <v>499</v>
      </c>
      <c r="I2366" s="321">
        <v>0.47516798599999999</v>
      </c>
      <c r="J2366" s="320">
        <v>2009</v>
      </c>
      <c r="K2366" s="320" t="s">
        <v>1210</v>
      </c>
      <c r="L2366" s="316">
        <f t="shared" si="67"/>
        <v>2365</v>
      </c>
      <c r="V2366" s="316" t="str">
        <f t="shared" si="68"/>
        <v xml:space="preserve"> </v>
      </c>
      <c r="X2366" s="316" t="s">
        <v>965</v>
      </c>
    </row>
    <row r="2367" spans="1:24">
      <c r="A2367" s="320" t="s">
        <v>803</v>
      </c>
      <c r="B2367" s="320" t="s">
        <v>509</v>
      </c>
      <c r="C2367" s="320" t="s">
        <v>510</v>
      </c>
      <c r="D2367" s="320" t="s">
        <v>521</v>
      </c>
      <c r="E2367" s="320">
        <v>0.93700000000000006</v>
      </c>
      <c r="F2367" s="320" t="s">
        <v>1254</v>
      </c>
      <c r="G2367" s="320" t="s">
        <v>1255</v>
      </c>
      <c r="H2367" s="320" t="s">
        <v>499</v>
      </c>
      <c r="I2367" s="321">
        <v>0.49133384699999999</v>
      </c>
      <c r="J2367" s="320">
        <v>2007</v>
      </c>
      <c r="K2367" s="320" t="s">
        <v>1210</v>
      </c>
      <c r="L2367" s="316">
        <f t="shared" si="67"/>
        <v>2366</v>
      </c>
      <c r="V2367" s="316" t="str">
        <f t="shared" si="68"/>
        <v xml:space="preserve"> </v>
      </c>
      <c r="X2367" s="316" t="s">
        <v>965</v>
      </c>
    </row>
    <row r="2368" spans="1:24">
      <c r="A2368" s="320" t="s">
        <v>647</v>
      </c>
      <c r="B2368" s="320" t="s">
        <v>642</v>
      </c>
      <c r="C2368" s="320" t="s">
        <v>589</v>
      </c>
      <c r="D2368" s="320" t="s">
        <v>518</v>
      </c>
      <c r="E2368" s="320">
        <v>0.95499999999999996</v>
      </c>
      <c r="F2368" s="320" t="s">
        <v>1254</v>
      </c>
      <c r="G2368" s="320" t="s">
        <v>1255</v>
      </c>
      <c r="H2368" s="320" t="s">
        <v>499</v>
      </c>
      <c r="I2368" s="321">
        <v>0.55754491500000003</v>
      </c>
      <c r="J2368" s="320">
        <v>2009</v>
      </c>
      <c r="K2368" s="320" t="s">
        <v>1210</v>
      </c>
      <c r="L2368" s="316">
        <f t="shared" si="67"/>
        <v>2367</v>
      </c>
      <c r="V2368" s="316" t="str">
        <f t="shared" si="68"/>
        <v xml:space="preserve"> </v>
      </c>
      <c r="X2368" s="316" t="s">
        <v>965</v>
      </c>
    </row>
    <row r="2369" spans="1:24">
      <c r="A2369" s="320" t="s">
        <v>733</v>
      </c>
      <c r="B2369" s="320" t="s">
        <v>513</v>
      </c>
      <c r="C2369" s="320" t="s">
        <v>510</v>
      </c>
      <c r="D2369" s="320" t="s">
        <v>514</v>
      </c>
      <c r="E2369" s="320">
        <v>0.91100000000000003</v>
      </c>
      <c r="F2369" s="320" t="s">
        <v>1254</v>
      </c>
      <c r="G2369" s="320" t="s">
        <v>1255</v>
      </c>
      <c r="H2369" s="320" t="s">
        <v>499</v>
      </c>
      <c r="I2369" s="321">
        <v>0.57004065100000001</v>
      </c>
      <c r="J2369" s="320">
        <v>2007</v>
      </c>
      <c r="K2369" s="320" t="s">
        <v>1210</v>
      </c>
      <c r="L2369" s="316">
        <f t="shared" si="67"/>
        <v>2368</v>
      </c>
      <c r="V2369" s="316" t="str">
        <f t="shared" si="68"/>
        <v xml:space="preserve"> </v>
      </c>
      <c r="X2369" s="316" t="s">
        <v>965</v>
      </c>
    </row>
    <row r="2370" spans="1:24">
      <c r="A2370" s="320" t="s">
        <v>646</v>
      </c>
      <c r="B2370" s="320" t="s">
        <v>642</v>
      </c>
      <c r="C2370" s="320" t="s">
        <v>589</v>
      </c>
      <c r="D2370" s="320" t="s">
        <v>518</v>
      </c>
      <c r="E2370" s="320">
        <v>0.95499999999999996</v>
      </c>
      <c r="F2370" s="320" t="s">
        <v>1254</v>
      </c>
      <c r="G2370" s="320" t="s">
        <v>1255</v>
      </c>
      <c r="H2370" s="320" t="s">
        <v>499</v>
      </c>
      <c r="I2370" s="321">
        <v>0.58794190999999996</v>
      </c>
      <c r="J2370" s="320">
        <v>2009</v>
      </c>
      <c r="K2370" s="320" t="s">
        <v>1210</v>
      </c>
      <c r="L2370" s="316">
        <f t="shared" si="67"/>
        <v>2369</v>
      </c>
      <c r="V2370" s="316" t="str">
        <f t="shared" si="68"/>
        <v xml:space="preserve"> </v>
      </c>
      <c r="X2370" s="316" t="s">
        <v>965</v>
      </c>
    </row>
    <row r="2371" spans="1:24">
      <c r="A2371" s="320" t="s">
        <v>984</v>
      </c>
      <c r="B2371" s="320" t="s">
        <v>923</v>
      </c>
      <c r="C2371" s="320" t="s">
        <v>504</v>
      </c>
      <c r="D2371" s="320" t="s">
        <v>491</v>
      </c>
      <c r="E2371" s="320">
        <v>0.91200000000000003</v>
      </c>
      <c r="F2371" s="320" t="s">
        <v>1254</v>
      </c>
      <c r="G2371" s="320" t="s">
        <v>1255</v>
      </c>
      <c r="H2371" s="320" t="s">
        <v>499</v>
      </c>
      <c r="I2371" s="321">
        <v>0.59588664999999996</v>
      </c>
      <c r="J2371" s="320">
        <v>2008</v>
      </c>
      <c r="K2371" s="320" t="s">
        <v>1210</v>
      </c>
      <c r="L2371" s="316">
        <f t="shared" ref="L2371:L2434" si="69">1+L2370</f>
        <v>2370</v>
      </c>
      <c r="V2371" s="316" t="str">
        <f t="shared" si="68"/>
        <v xml:space="preserve"> </v>
      </c>
      <c r="X2371" s="316" t="s">
        <v>965</v>
      </c>
    </row>
    <row r="2372" spans="1:24">
      <c r="A2372" s="320" t="s">
        <v>889</v>
      </c>
      <c r="B2372" s="320" t="s">
        <v>887</v>
      </c>
      <c r="C2372" s="320" t="s">
        <v>525</v>
      </c>
      <c r="D2372" s="320" t="s">
        <v>694</v>
      </c>
      <c r="E2372" s="320">
        <v>0.72199999999999998</v>
      </c>
      <c r="F2372" s="320" t="s">
        <v>1254</v>
      </c>
      <c r="G2372" s="320" t="s">
        <v>1255</v>
      </c>
      <c r="H2372" s="320" t="s">
        <v>499</v>
      </c>
      <c r="I2372" s="321">
        <v>0.63785210299999995</v>
      </c>
      <c r="J2372" s="320">
        <v>2009</v>
      </c>
      <c r="K2372" s="320" t="s">
        <v>1210</v>
      </c>
      <c r="L2372" s="316">
        <f t="shared" si="69"/>
        <v>2371</v>
      </c>
      <c r="V2372" s="316" t="str">
        <f t="shared" si="68"/>
        <v xml:space="preserve"> </v>
      </c>
      <c r="X2372" s="316" t="s">
        <v>965</v>
      </c>
    </row>
    <row r="2373" spans="1:24">
      <c r="A2373" s="320" t="s">
        <v>738</v>
      </c>
      <c r="B2373" s="320" t="s">
        <v>513</v>
      </c>
      <c r="C2373" s="320" t="s">
        <v>510</v>
      </c>
      <c r="D2373" s="320" t="s">
        <v>514</v>
      </c>
      <c r="E2373" s="320">
        <v>0.91100000000000003</v>
      </c>
      <c r="F2373" s="320" t="s">
        <v>1254</v>
      </c>
      <c r="G2373" s="320" t="s">
        <v>1255</v>
      </c>
      <c r="H2373" s="320" t="s">
        <v>499</v>
      </c>
      <c r="I2373" s="321">
        <v>0.65791994099999995</v>
      </c>
      <c r="J2373" s="320">
        <v>2013</v>
      </c>
      <c r="K2373" s="320" t="s">
        <v>1210</v>
      </c>
      <c r="L2373" s="316">
        <f t="shared" si="69"/>
        <v>2372</v>
      </c>
      <c r="V2373" s="316" t="str">
        <f t="shared" si="68"/>
        <v xml:space="preserve"> </v>
      </c>
      <c r="X2373" s="316" t="s">
        <v>965</v>
      </c>
    </row>
    <row r="2374" spans="1:24">
      <c r="A2374" s="320" t="s">
        <v>957</v>
      </c>
      <c r="B2374" s="320" t="s">
        <v>923</v>
      </c>
      <c r="C2374" s="320" t="s">
        <v>504</v>
      </c>
      <c r="D2374" s="320" t="s">
        <v>484</v>
      </c>
      <c r="E2374" s="320">
        <v>0.91200000000000003</v>
      </c>
      <c r="F2374" s="320" t="s">
        <v>1254</v>
      </c>
      <c r="G2374" s="320" t="s">
        <v>1255</v>
      </c>
      <c r="H2374" s="320" t="s">
        <v>499</v>
      </c>
      <c r="I2374" s="321">
        <v>0.66265718299999998</v>
      </c>
      <c r="J2374" s="320">
        <v>2008</v>
      </c>
      <c r="K2374" s="320" t="s">
        <v>1210</v>
      </c>
      <c r="L2374" s="316">
        <f t="shared" si="69"/>
        <v>2373</v>
      </c>
      <c r="V2374" s="316" t="str">
        <f t="shared" si="68"/>
        <v xml:space="preserve"> </v>
      </c>
      <c r="X2374" s="316" t="s">
        <v>965</v>
      </c>
    </row>
    <row r="2375" spans="1:24">
      <c r="A2375" s="320" t="s">
        <v>532</v>
      </c>
      <c r="B2375" s="320" t="s">
        <v>503</v>
      </c>
      <c r="C2375" s="320" t="s">
        <v>504</v>
      </c>
      <c r="D2375" s="320" t="s">
        <v>518</v>
      </c>
      <c r="E2375" s="320">
        <v>0.90900000000000003</v>
      </c>
      <c r="F2375" s="320" t="s">
        <v>1254</v>
      </c>
      <c r="G2375" s="320" t="s">
        <v>1255</v>
      </c>
      <c r="H2375" s="320" t="s">
        <v>499</v>
      </c>
      <c r="I2375" s="321">
        <v>0.67385032600000005</v>
      </c>
      <c r="J2375" s="320">
        <v>2010</v>
      </c>
      <c r="K2375" s="320" t="s">
        <v>1210</v>
      </c>
      <c r="L2375" s="316">
        <f t="shared" si="69"/>
        <v>2374</v>
      </c>
      <c r="V2375" s="316" t="str">
        <f t="shared" si="68"/>
        <v xml:space="preserve"> </v>
      </c>
      <c r="X2375" s="316" t="s">
        <v>965</v>
      </c>
    </row>
    <row r="2376" spans="1:24">
      <c r="A2376" s="320" t="s">
        <v>997</v>
      </c>
      <c r="B2376" s="320" t="s">
        <v>923</v>
      </c>
      <c r="C2376" s="320" t="s">
        <v>504</v>
      </c>
      <c r="D2376" s="320" t="s">
        <v>484</v>
      </c>
      <c r="E2376" s="320">
        <v>0.91200000000000003</v>
      </c>
      <c r="F2376" s="320" t="s">
        <v>1254</v>
      </c>
      <c r="G2376" s="320" t="s">
        <v>1255</v>
      </c>
      <c r="H2376" s="320" t="s">
        <v>499</v>
      </c>
      <c r="I2376" s="321">
        <v>0.69087747799999999</v>
      </c>
      <c r="J2376" s="320">
        <v>2008</v>
      </c>
      <c r="K2376" s="320" t="s">
        <v>1210</v>
      </c>
      <c r="L2376" s="316">
        <f t="shared" si="69"/>
        <v>2375</v>
      </c>
      <c r="V2376" s="316" t="str">
        <f t="shared" si="68"/>
        <v xml:space="preserve"> </v>
      </c>
      <c r="X2376" s="316" t="s">
        <v>965</v>
      </c>
    </row>
    <row r="2377" spans="1:24">
      <c r="A2377" s="320" t="s">
        <v>901</v>
      </c>
      <c r="B2377" s="320" t="s">
        <v>894</v>
      </c>
      <c r="C2377" s="320" t="s">
        <v>483</v>
      </c>
      <c r="D2377" s="320" t="s">
        <v>514</v>
      </c>
      <c r="E2377" s="320">
        <v>0.77500000000000002</v>
      </c>
      <c r="F2377" s="320" t="s">
        <v>1254</v>
      </c>
      <c r="G2377" s="320" t="s">
        <v>1255</v>
      </c>
      <c r="H2377" s="320" t="s">
        <v>499</v>
      </c>
      <c r="I2377" s="321">
        <v>0.701663865</v>
      </c>
      <c r="J2377" s="320">
        <v>2011</v>
      </c>
      <c r="K2377" s="320" t="s">
        <v>1209</v>
      </c>
      <c r="L2377" s="316">
        <f t="shared" si="69"/>
        <v>2376</v>
      </c>
      <c r="V2377" s="316" t="str">
        <f t="shared" si="68"/>
        <v xml:space="preserve"> </v>
      </c>
      <c r="X2377" s="316" t="s">
        <v>965</v>
      </c>
    </row>
    <row r="2378" spans="1:24">
      <c r="A2378" s="320" t="s">
        <v>971</v>
      </c>
      <c r="B2378" s="320" t="s">
        <v>923</v>
      </c>
      <c r="C2378" s="320" t="s">
        <v>504</v>
      </c>
      <c r="D2378" s="320" t="s">
        <v>484</v>
      </c>
      <c r="E2378" s="320">
        <v>0.91200000000000003</v>
      </c>
      <c r="F2378" s="320" t="s">
        <v>1254</v>
      </c>
      <c r="G2378" s="320" t="s">
        <v>1255</v>
      </c>
      <c r="H2378" s="320" t="s">
        <v>499</v>
      </c>
      <c r="I2378" s="321">
        <v>0.71520715300000004</v>
      </c>
      <c r="J2378" s="320">
        <v>2008</v>
      </c>
      <c r="K2378" s="320" t="s">
        <v>1210</v>
      </c>
      <c r="L2378" s="316">
        <f t="shared" si="69"/>
        <v>2377</v>
      </c>
      <c r="V2378" s="316" t="str">
        <f t="shared" si="68"/>
        <v xml:space="preserve"> </v>
      </c>
      <c r="X2378" s="316" t="s">
        <v>965</v>
      </c>
    </row>
    <row r="2379" spans="1:24">
      <c r="A2379" s="320" t="s">
        <v>926</v>
      </c>
      <c r="B2379" s="320" t="s">
        <v>923</v>
      </c>
      <c r="C2379" s="320" t="s">
        <v>504</v>
      </c>
      <c r="D2379" s="320" t="s">
        <v>484</v>
      </c>
      <c r="E2379" s="320">
        <v>0.91200000000000003</v>
      </c>
      <c r="F2379" s="320" t="s">
        <v>1254</v>
      </c>
      <c r="G2379" s="320" t="s">
        <v>1255</v>
      </c>
      <c r="H2379" s="320" t="s">
        <v>499</v>
      </c>
      <c r="I2379" s="321">
        <v>0.75084118799999999</v>
      </c>
      <c r="J2379" s="320">
        <v>2010</v>
      </c>
      <c r="K2379" s="320" t="s">
        <v>1210</v>
      </c>
      <c r="L2379" s="316">
        <f t="shared" si="69"/>
        <v>2378</v>
      </c>
      <c r="V2379" s="316" t="str">
        <f t="shared" si="68"/>
        <v xml:space="preserve"> </v>
      </c>
      <c r="X2379" s="316" t="s">
        <v>965</v>
      </c>
    </row>
    <row r="2380" spans="1:24">
      <c r="A2380" s="320" t="s">
        <v>1013</v>
      </c>
      <c r="B2380" s="320" t="s">
        <v>923</v>
      </c>
      <c r="C2380" s="320" t="s">
        <v>504</v>
      </c>
      <c r="D2380" s="320" t="s">
        <v>484</v>
      </c>
      <c r="E2380" s="320">
        <v>0.91200000000000003</v>
      </c>
      <c r="F2380" s="320" t="s">
        <v>1254</v>
      </c>
      <c r="G2380" s="320" t="s">
        <v>1255</v>
      </c>
      <c r="H2380" s="320" t="s">
        <v>499</v>
      </c>
      <c r="I2380" s="321">
        <v>0.75256645499999997</v>
      </c>
      <c r="J2380" s="320">
        <v>2005</v>
      </c>
      <c r="K2380" s="320" t="s">
        <v>1209</v>
      </c>
      <c r="L2380" s="316">
        <f t="shared" si="69"/>
        <v>2379</v>
      </c>
      <c r="V2380" s="316" t="str">
        <f t="shared" si="68"/>
        <v xml:space="preserve"> </v>
      </c>
      <c r="X2380" s="316" t="s">
        <v>965</v>
      </c>
    </row>
    <row r="2381" spans="1:24">
      <c r="A2381" s="320" t="s">
        <v>962</v>
      </c>
      <c r="B2381" s="320" t="s">
        <v>923</v>
      </c>
      <c r="C2381" s="320" t="s">
        <v>504</v>
      </c>
      <c r="D2381" s="320" t="s">
        <v>484</v>
      </c>
      <c r="E2381" s="320">
        <v>0.91200000000000003</v>
      </c>
      <c r="F2381" s="320" t="s">
        <v>1254</v>
      </c>
      <c r="G2381" s="320" t="s">
        <v>1255</v>
      </c>
      <c r="H2381" s="320" t="s">
        <v>499</v>
      </c>
      <c r="I2381" s="321">
        <v>0.79309028999999998</v>
      </c>
      <c r="J2381" s="320">
        <v>2011</v>
      </c>
      <c r="K2381" s="320" t="s">
        <v>1210</v>
      </c>
      <c r="L2381" s="316">
        <f t="shared" si="69"/>
        <v>2380</v>
      </c>
      <c r="V2381" s="316" t="str">
        <f t="shared" si="68"/>
        <v xml:space="preserve"> </v>
      </c>
      <c r="X2381" s="316" t="s">
        <v>965</v>
      </c>
    </row>
    <row r="2382" spans="1:24">
      <c r="A2382" s="320" t="s">
        <v>944</v>
      </c>
      <c r="B2382" s="320" t="s">
        <v>923</v>
      </c>
      <c r="C2382" s="320" t="s">
        <v>504</v>
      </c>
      <c r="D2382" s="320" t="s">
        <v>518</v>
      </c>
      <c r="E2382" s="320">
        <v>0.91200000000000003</v>
      </c>
      <c r="F2382" s="320" t="s">
        <v>1254</v>
      </c>
      <c r="G2382" s="320" t="s">
        <v>1255</v>
      </c>
      <c r="H2382" s="320" t="s">
        <v>499</v>
      </c>
      <c r="I2382" s="321">
        <v>0.805531683</v>
      </c>
      <c r="J2382" s="320">
        <v>2011</v>
      </c>
      <c r="K2382" s="320" t="s">
        <v>1210</v>
      </c>
      <c r="L2382" s="316">
        <f t="shared" si="69"/>
        <v>2381</v>
      </c>
      <c r="V2382" s="316" t="str">
        <f t="shared" si="68"/>
        <v xml:space="preserve"> </v>
      </c>
      <c r="X2382" s="316" t="s">
        <v>965</v>
      </c>
    </row>
    <row r="2383" spans="1:24">
      <c r="A2383" s="320" t="s">
        <v>859</v>
      </c>
      <c r="B2383" s="320" t="s">
        <v>858</v>
      </c>
      <c r="C2383" s="320" t="s">
        <v>542</v>
      </c>
      <c r="D2383" s="320" t="s">
        <v>694</v>
      </c>
      <c r="E2383" s="320">
        <v>0.629</v>
      </c>
      <c r="F2383" s="320" t="s">
        <v>1254</v>
      </c>
      <c r="G2383" s="320" t="s">
        <v>1255</v>
      </c>
      <c r="H2383" s="320" t="s">
        <v>499</v>
      </c>
      <c r="I2383" s="321">
        <v>0.83311513500000001</v>
      </c>
      <c r="J2383" s="320">
        <v>2007</v>
      </c>
      <c r="K2383" s="320" t="s">
        <v>1209</v>
      </c>
      <c r="L2383" s="316">
        <f t="shared" si="69"/>
        <v>2382</v>
      </c>
      <c r="V2383" s="316" t="str">
        <f t="shared" si="68"/>
        <v xml:space="preserve"> </v>
      </c>
      <c r="X2383" s="316" t="s">
        <v>965</v>
      </c>
    </row>
    <row r="2384" spans="1:24">
      <c r="A2384" s="320" t="s">
        <v>979</v>
      </c>
      <c r="B2384" s="320" t="s">
        <v>923</v>
      </c>
      <c r="C2384" s="320" t="s">
        <v>504</v>
      </c>
      <c r="D2384" s="320" t="s">
        <v>484</v>
      </c>
      <c r="E2384" s="320">
        <v>0.91200000000000003</v>
      </c>
      <c r="F2384" s="320" t="s">
        <v>1254</v>
      </c>
      <c r="G2384" s="320" t="s">
        <v>1255</v>
      </c>
      <c r="H2384" s="320" t="s">
        <v>499</v>
      </c>
      <c r="I2384" s="321">
        <v>0.94511752999999998</v>
      </c>
      <c r="J2384" s="320">
        <v>2007</v>
      </c>
      <c r="K2384" s="320" t="s">
        <v>1210</v>
      </c>
      <c r="L2384" s="316">
        <f t="shared" si="69"/>
        <v>2383</v>
      </c>
      <c r="V2384" s="316" t="str">
        <f t="shared" si="68"/>
        <v xml:space="preserve"> </v>
      </c>
      <c r="X2384" s="316" t="s">
        <v>965</v>
      </c>
    </row>
    <row r="2385" spans="1:24">
      <c r="A2385" s="320" t="s">
        <v>1001</v>
      </c>
      <c r="B2385" s="320" t="s">
        <v>923</v>
      </c>
      <c r="C2385" s="320" t="s">
        <v>504</v>
      </c>
      <c r="D2385" s="320" t="s">
        <v>484</v>
      </c>
      <c r="E2385" s="320">
        <v>0.91200000000000003</v>
      </c>
      <c r="F2385" s="320" t="s">
        <v>1254</v>
      </c>
      <c r="G2385" s="320" t="s">
        <v>1255</v>
      </c>
      <c r="H2385" s="320" t="s">
        <v>499</v>
      </c>
      <c r="I2385" s="321">
        <v>0.978065721</v>
      </c>
      <c r="J2385" s="320">
        <v>2008</v>
      </c>
      <c r="K2385" s="320" t="s">
        <v>1210</v>
      </c>
      <c r="L2385" s="316">
        <f t="shared" si="69"/>
        <v>2384</v>
      </c>
      <c r="V2385" s="316" t="str">
        <f t="shared" si="68"/>
        <v xml:space="preserve"> </v>
      </c>
      <c r="X2385" s="316" t="s">
        <v>965</v>
      </c>
    </row>
    <row r="2386" spans="1:24">
      <c r="A2386" s="320" t="s">
        <v>643</v>
      </c>
      <c r="B2386" s="320" t="s">
        <v>642</v>
      </c>
      <c r="C2386" s="320" t="s">
        <v>589</v>
      </c>
      <c r="D2386" s="320" t="s">
        <v>514</v>
      </c>
      <c r="E2386" s="320">
        <v>0.95499999999999996</v>
      </c>
      <c r="F2386" s="320" t="s">
        <v>1254</v>
      </c>
      <c r="G2386" s="320" t="s">
        <v>1255</v>
      </c>
      <c r="H2386" s="320" t="s">
        <v>499</v>
      </c>
      <c r="I2386" s="321">
        <v>1.0327228470000001</v>
      </c>
      <c r="J2386" s="320">
        <v>2009</v>
      </c>
      <c r="K2386" s="320" t="s">
        <v>1210</v>
      </c>
      <c r="L2386" s="316">
        <f t="shared" si="69"/>
        <v>2385</v>
      </c>
      <c r="V2386" s="316" t="str">
        <f t="shared" si="68"/>
        <v xml:space="preserve"> </v>
      </c>
      <c r="X2386" s="316" t="s">
        <v>965</v>
      </c>
    </row>
    <row r="2387" spans="1:24">
      <c r="A2387" s="320" t="s">
        <v>998</v>
      </c>
      <c r="B2387" s="320" t="s">
        <v>923</v>
      </c>
      <c r="C2387" s="320" t="s">
        <v>504</v>
      </c>
      <c r="D2387" s="320" t="s">
        <v>484</v>
      </c>
      <c r="E2387" s="320">
        <v>0.91200000000000003</v>
      </c>
      <c r="F2387" s="320" t="s">
        <v>1254</v>
      </c>
      <c r="G2387" s="320" t="s">
        <v>1255</v>
      </c>
      <c r="H2387" s="320" t="s">
        <v>499</v>
      </c>
      <c r="I2387" s="321">
        <v>1.0338113499999999</v>
      </c>
      <c r="J2387" s="320">
        <v>2010</v>
      </c>
      <c r="K2387" s="320" t="s">
        <v>1210</v>
      </c>
      <c r="L2387" s="316">
        <f t="shared" si="69"/>
        <v>2386</v>
      </c>
      <c r="V2387" s="316" t="str">
        <f t="shared" si="68"/>
        <v xml:space="preserve"> </v>
      </c>
      <c r="X2387" s="316" t="s">
        <v>965</v>
      </c>
    </row>
    <row r="2388" spans="1:24">
      <c r="A2388" s="320" t="s">
        <v>931</v>
      </c>
      <c r="B2388" s="320" t="s">
        <v>923</v>
      </c>
      <c r="C2388" s="320" t="s">
        <v>504</v>
      </c>
      <c r="D2388" s="320" t="s">
        <v>484</v>
      </c>
      <c r="E2388" s="320">
        <v>0.91200000000000003</v>
      </c>
      <c r="F2388" s="320" t="s">
        <v>1254</v>
      </c>
      <c r="G2388" s="320" t="s">
        <v>1255</v>
      </c>
      <c r="H2388" s="320" t="s">
        <v>499</v>
      </c>
      <c r="I2388" s="321">
        <v>1.093238699</v>
      </c>
      <c r="J2388" s="320">
        <v>2010</v>
      </c>
      <c r="K2388" s="320" t="s">
        <v>1210</v>
      </c>
      <c r="L2388" s="316">
        <f t="shared" si="69"/>
        <v>2387</v>
      </c>
      <c r="V2388" s="316" t="str">
        <f t="shared" si="68"/>
        <v xml:space="preserve"> </v>
      </c>
      <c r="X2388" s="316" t="s">
        <v>965</v>
      </c>
    </row>
    <row r="2389" spans="1:24">
      <c r="A2389" s="320" t="s">
        <v>947</v>
      </c>
      <c r="B2389" s="320" t="s">
        <v>923</v>
      </c>
      <c r="C2389" s="320" t="s">
        <v>504</v>
      </c>
      <c r="D2389" s="320" t="s">
        <v>484</v>
      </c>
      <c r="E2389" s="320">
        <v>0.91200000000000003</v>
      </c>
      <c r="F2389" s="320" t="s">
        <v>1254</v>
      </c>
      <c r="G2389" s="320" t="s">
        <v>1255</v>
      </c>
      <c r="H2389" s="320" t="s">
        <v>499</v>
      </c>
      <c r="I2389" s="321">
        <v>1.1004343379999999</v>
      </c>
      <c r="J2389" s="320">
        <v>2007</v>
      </c>
      <c r="K2389" s="320" t="s">
        <v>1210</v>
      </c>
      <c r="L2389" s="316">
        <f t="shared" si="69"/>
        <v>2388</v>
      </c>
      <c r="V2389" s="316" t="str">
        <f t="shared" si="68"/>
        <v xml:space="preserve"> </v>
      </c>
      <c r="X2389" s="316" t="s">
        <v>965</v>
      </c>
    </row>
    <row r="2390" spans="1:24">
      <c r="A2390" s="320" t="s">
        <v>780</v>
      </c>
      <c r="B2390" s="320" t="s">
        <v>509</v>
      </c>
      <c r="C2390" s="320" t="s">
        <v>510</v>
      </c>
      <c r="D2390" s="320" t="s">
        <v>484</v>
      </c>
      <c r="E2390" s="320">
        <v>0.93700000000000006</v>
      </c>
      <c r="F2390" s="320" t="s">
        <v>1254</v>
      </c>
      <c r="G2390" s="320" t="s">
        <v>1255</v>
      </c>
      <c r="H2390" s="320" t="s">
        <v>499</v>
      </c>
      <c r="I2390" s="321">
        <v>1.1641764779999999</v>
      </c>
      <c r="J2390" s="320">
        <v>2012</v>
      </c>
      <c r="K2390" s="320" t="s">
        <v>1210</v>
      </c>
      <c r="L2390" s="316">
        <f t="shared" si="69"/>
        <v>2389</v>
      </c>
      <c r="V2390" s="316" t="str">
        <f t="shared" si="68"/>
        <v xml:space="preserve"> </v>
      </c>
      <c r="X2390" s="316" t="s">
        <v>965</v>
      </c>
    </row>
    <row r="2391" spans="1:24">
      <c r="A2391" s="320" t="s">
        <v>1007</v>
      </c>
      <c r="B2391" s="320" t="s">
        <v>923</v>
      </c>
      <c r="C2391" s="320" t="s">
        <v>504</v>
      </c>
      <c r="D2391" s="320" t="s">
        <v>484</v>
      </c>
      <c r="E2391" s="320">
        <v>0.91200000000000003</v>
      </c>
      <c r="F2391" s="320" t="s">
        <v>1254</v>
      </c>
      <c r="G2391" s="320" t="s">
        <v>1255</v>
      </c>
      <c r="H2391" s="320" t="s">
        <v>499</v>
      </c>
      <c r="I2391" s="321">
        <v>1.1707188690000001</v>
      </c>
      <c r="J2391" s="320">
        <v>2006</v>
      </c>
      <c r="K2391" s="320" t="s">
        <v>1210</v>
      </c>
      <c r="L2391" s="316">
        <f t="shared" si="69"/>
        <v>2390</v>
      </c>
      <c r="V2391" s="316" t="str">
        <f t="shared" si="68"/>
        <v xml:space="preserve"> </v>
      </c>
      <c r="X2391" s="316" t="s">
        <v>965</v>
      </c>
    </row>
    <row r="2392" spans="1:24">
      <c r="A2392" s="320" t="s">
        <v>841</v>
      </c>
      <c r="B2392" s="320" t="s">
        <v>833</v>
      </c>
      <c r="C2392" s="320" t="s">
        <v>589</v>
      </c>
      <c r="D2392" s="320" t="s">
        <v>514</v>
      </c>
      <c r="E2392" s="320">
        <v>0.88100000000000001</v>
      </c>
      <c r="F2392" s="320" t="s">
        <v>1254</v>
      </c>
      <c r="G2392" s="320" t="s">
        <v>1255</v>
      </c>
      <c r="H2392" s="320" t="s">
        <v>499</v>
      </c>
      <c r="I2392" s="321">
        <v>1.237873011</v>
      </c>
      <c r="J2392" s="320">
        <v>2011</v>
      </c>
      <c r="K2392" s="320" t="s">
        <v>1210</v>
      </c>
      <c r="L2392" s="316">
        <f t="shared" si="69"/>
        <v>2391</v>
      </c>
      <c r="V2392" s="316" t="str">
        <f t="shared" si="68"/>
        <v xml:space="preserve"> </v>
      </c>
      <c r="X2392" s="316" t="s">
        <v>965</v>
      </c>
    </row>
    <row r="2393" spans="1:24">
      <c r="A2393" s="320" t="s">
        <v>822</v>
      </c>
      <c r="B2393" s="320" t="s">
        <v>509</v>
      </c>
      <c r="C2393" s="320" t="s">
        <v>510</v>
      </c>
      <c r="D2393" s="320" t="s">
        <v>694</v>
      </c>
      <c r="E2393" s="320">
        <v>0.93700000000000006</v>
      </c>
      <c r="F2393" s="320" t="s">
        <v>1254</v>
      </c>
      <c r="G2393" s="320" t="s">
        <v>1255</v>
      </c>
      <c r="H2393" s="320" t="s">
        <v>499</v>
      </c>
      <c r="I2393" s="321">
        <v>1.3121286830000001</v>
      </c>
      <c r="J2393" s="320">
        <v>2006</v>
      </c>
      <c r="K2393" s="320" t="s">
        <v>1209</v>
      </c>
      <c r="L2393" s="316">
        <f t="shared" si="69"/>
        <v>2392</v>
      </c>
      <c r="V2393" s="316" t="str">
        <f t="shared" si="68"/>
        <v xml:space="preserve"> </v>
      </c>
      <c r="X2393" s="316" t="s">
        <v>965</v>
      </c>
    </row>
    <row r="2394" spans="1:24">
      <c r="A2394" s="320" t="s">
        <v>826</v>
      </c>
      <c r="B2394" s="320" t="s">
        <v>509</v>
      </c>
      <c r="C2394" s="320" t="s">
        <v>510</v>
      </c>
      <c r="D2394" s="320" t="s">
        <v>694</v>
      </c>
      <c r="E2394" s="320">
        <v>0.93700000000000006</v>
      </c>
      <c r="F2394" s="320" t="s">
        <v>1254</v>
      </c>
      <c r="G2394" s="320" t="s">
        <v>1255</v>
      </c>
      <c r="H2394" s="320" t="s">
        <v>499</v>
      </c>
      <c r="I2394" s="321">
        <v>1.529774717</v>
      </c>
      <c r="J2394" s="320">
        <v>2012</v>
      </c>
      <c r="K2394" s="320" t="s">
        <v>1210</v>
      </c>
      <c r="L2394" s="316">
        <f t="shared" si="69"/>
        <v>2393</v>
      </c>
      <c r="V2394" s="316" t="str">
        <f t="shared" si="68"/>
        <v xml:space="preserve"> </v>
      </c>
      <c r="X2394" s="316" t="s">
        <v>965</v>
      </c>
    </row>
    <row r="2395" spans="1:24">
      <c r="A2395" s="320" t="s">
        <v>980</v>
      </c>
      <c r="B2395" s="320" t="s">
        <v>923</v>
      </c>
      <c r="C2395" s="320" t="s">
        <v>504</v>
      </c>
      <c r="D2395" s="320" t="s">
        <v>484</v>
      </c>
      <c r="E2395" s="320">
        <v>0.91200000000000003</v>
      </c>
      <c r="F2395" s="320" t="s">
        <v>1254</v>
      </c>
      <c r="G2395" s="320" t="s">
        <v>1255</v>
      </c>
      <c r="H2395" s="320" t="s">
        <v>499</v>
      </c>
      <c r="I2395" s="321">
        <v>1.5672150380000001</v>
      </c>
      <c r="J2395" s="320">
        <v>2009</v>
      </c>
      <c r="K2395" s="320" t="s">
        <v>1210</v>
      </c>
      <c r="L2395" s="316">
        <f t="shared" si="69"/>
        <v>2394</v>
      </c>
      <c r="V2395" s="316" t="str">
        <f t="shared" si="68"/>
        <v xml:space="preserve"> </v>
      </c>
      <c r="X2395" s="316" t="s">
        <v>965</v>
      </c>
    </row>
    <row r="2396" spans="1:24">
      <c r="A2396" s="320" t="s">
        <v>927</v>
      </c>
      <c r="B2396" s="320" t="s">
        <v>923</v>
      </c>
      <c r="C2396" s="320" t="s">
        <v>504</v>
      </c>
      <c r="D2396" s="320" t="s">
        <v>518</v>
      </c>
      <c r="E2396" s="320">
        <v>0.91200000000000003</v>
      </c>
      <c r="F2396" s="320" t="s">
        <v>1254</v>
      </c>
      <c r="G2396" s="320" t="s">
        <v>1255</v>
      </c>
      <c r="H2396" s="320" t="s">
        <v>499</v>
      </c>
      <c r="I2396" s="321">
        <v>1.572623793</v>
      </c>
      <c r="J2396" s="320">
        <v>2009</v>
      </c>
      <c r="K2396" s="320" t="s">
        <v>1210</v>
      </c>
      <c r="L2396" s="316">
        <f t="shared" si="69"/>
        <v>2395</v>
      </c>
      <c r="V2396" s="316" t="str">
        <f t="shared" si="68"/>
        <v xml:space="preserve"> </v>
      </c>
      <c r="X2396" s="316" t="s">
        <v>965</v>
      </c>
    </row>
    <row r="2397" spans="1:24">
      <c r="A2397" s="320" t="s">
        <v>1004</v>
      </c>
      <c r="B2397" s="320" t="s">
        <v>923</v>
      </c>
      <c r="C2397" s="320" t="s">
        <v>504</v>
      </c>
      <c r="D2397" s="320" t="s">
        <v>484</v>
      </c>
      <c r="E2397" s="320">
        <v>0.91200000000000003</v>
      </c>
      <c r="F2397" s="320" t="s">
        <v>1254</v>
      </c>
      <c r="G2397" s="320" t="s">
        <v>1255</v>
      </c>
      <c r="H2397" s="320" t="s">
        <v>499</v>
      </c>
      <c r="I2397" s="321">
        <v>1.575465278</v>
      </c>
      <c r="J2397" s="320">
        <v>2010</v>
      </c>
      <c r="K2397" s="320" t="s">
        <v>1210</v>
      </c>
      <c r="L2397" s="316">
        <f t="shared" si="69"/>
        <v>2396</v>
      </c>
      <c r="V2397" s="316" t="str">
        <f t="shared" si="68"/>
        <v xml:space="preserve"> </v>
      </c>
      <c r="X2397" s="316" t="s">
        <v>965</v>
      </c>
    </row>
    <row r="2398" spans="1:24">
      <c r="A2398" s="320" t="s">
        <v>958</v>
      </c>
      <c r="B2398" s="320" t="s">
        <v>923</v>
      </c>
      <c r="C2398" s="320" t="s">
        <v>504</v>
      </c>
      <c r="D2398" s="320" t="s">
        <v>484</v>
      </c>
      <c r="E2398" s="320">
        <v>0.91200000000000003</v>
      </c>
      <c r="F2398" s="320" t="s">
        <v>1254</v>
      </c>
      <c r="G2398" s="320" t="s">
        <v>1255</v>
      </c>
      <c r="H2398" s="320" t="s">
        <v>499</v>
      </c>
      <c r="I2398" s="321">
        <v>1.630015435</v>
      </c>
      <c r="J2398" s="320">
        <v>2011</v>
      </c>
      <c r="K2398" s="320" t="s">
        <v>1210</v>
      </c>
      <c r="L2398" s="316">
        <f t="shared" si="69"/>
        <v>2397</v>
      </c>
      <c r="V2398" s="316" t="str">
        <f t="shared" si="68"/>
        <v xml:space="preserve"> </v>
      </c>
      <c r="X2398" s="316" t="s">
        <v>965</v>
      </c>
    </row>
    <row r="2399" spans="1:24">
      <c r="A2399" s="320" t="s">
        <v>1002</v>
      </c>
      <c r="B2399" s="320" t="s">
        <v>923</v>
      </c>
      <c r="C2399" s="320" t="s">
        <v>504</v>
      </c>
      <c r="D2399" s="320" t="s">
        <v>484</v>
      </c>
      <c r="E2399" s="320">
        <v>0.91200000000000003</v>
      </c>
      <c r="F2399" s="320" t="s">
        <v>1254</v>
      </c>
      <c r="G2399" s="320" t="s">
        <v>1255</v>
      </c>
      <c r="H2399" s="320" t="s">
        <v>499</v>
      </c>
      <c r="I2399" s="321">
        <v>1.6378640369999999</v>
      </c>
      <c r="J2399" s="320">
        <v>2008</v>
      </c>
      <c r="K2399" s="320" t="s">
        <v>1210</v>
      </c>
      <c r="L2399" s="316">
        <f t="shared" si="69"/>
        <v>2398</v>
      </c>
      <c r="V2399" s="316" t="str">
        <f t="shared" si="68"/>
        <v xml:space="preserve"> </v>
      </c>
      <c r="X2399" s="316" t="s">
        <v>965</v>
      </c>
    </row>
    <row r="2400" spans="1:24">
      <c r="A2400" s="320" t="s">
        <v>1012</v>
      </c>
      <c r="B2400" s="320" t="s">
        <v>923</v>
      </c>
      <c r="C2400" s="320" t="s">
        <v>504</v>
      </c>
      <c r="D2400" s="320" t="s">
        <v>484</v>
      </c>
      <c r="E2400" s="320">
        <v>0.91200000000000003</v>
      </c>
      <c r="F2400" s="320" t="s">
        <v>1254</v>
      </c>
      <c r="G2400" s="320" t="s">
        <v>1255</v>
      </c>
      <c r="H2400" s="320" t="s">
        <v>499</v>
      </c>
      <c r="I2400" s="321">
        <v>1.711747243</v>
      </c>
      <c r="J2400" s="320">
        <v>2008</v>
      </c>
      <c r="K2400" s="320" t="s">
        <v>1210</v>
      </c>
      <c r="L2400" s="316">
        <f t="shared" si="69"/>
        <v>2399</v>
      </c>
      <c r="V2400" s="316" t="str">
        <f t="shared" si="68"/>
        <v xml:space="preserve"> </v>
      </c>
      <c r="X2400" s="316" t="s">
        <v>965</v>
      </c>
    </row>
    <row r="2401" spans="1:24">
      <c r="A2401" s="320" t="s">
        <v>939</v>
      </c>
      <c r="B2401" s="320" t="s">
        <v>923</v>
      </c>
      <c r="C2401" s="320" t="s">
        <v>504</v>
      </c>
      <c r="D2401" s="320" t="s">
        <v>518</v>
      </c>
      <c r="E2401" s="320">
        <v>0.91200000000000003</v>
      </c>
      <c r="F2401" s="320" t="s">
        <v>1254</v>
      </c>
      <c r="G2401" s="320" t="s">
        <v>1255</v>
      </c>
      <c r="H2401" s="320" t="s">
        <v>499</v>
      </c>
      <c r="I2401" s="321">
        <v>1.7822619980000001</v>
      </c>
      <c r="J2401" s="320">
        <v>2008</v>
      </c>
      <c r="K2401" s="320" t="s">
        <v>1210</v>
      </c>
      <c r="L2401" s="316">
        <f t="shared" si="69"/>
        <v>2400</v>
      </c>
      <c r="V2401" s="316" t="str">
        <f t="shared" si="68"/>
        <v xml:space="preserve"> </v>
      </c>
      <c r="X2401" s="316" t="s">
        <v>965</v>
      </c>
    </row>
    <row r="2402" spans="1:24">
      <c r="A2402" s="320" t="s">
        <v>1469</v>
      </c>
      <c r="B2402" s="320" t="s">
        <v>513</v>
      </c>
      <c r="C2402" s="320" t="s">
        <v>510</v>
      </c>
      <c r="D2402" s="320" t="s">
        <v>518</v>
      </c>
      <c r="E2402" s="320">
        <v>0.91100000000000003</v>
      </c>
      <c r="F2402" s="320" t="s">
        <v>1254</v>
      </c>
      <c r="G2402" s="320" t="s">
        <v>1255</v>
      </c>
      <c r="H2402" s="320" t="s">
        <v>499</v>
      </c>
      <c r="I2402" s="321">
        <v>1.805971542</v>
      </c>
      <c r="J2402" s="320">
        <v>2009</v>
      </c>
      <c r="K2402" s="320" t="s">
        <v>1209</v>
      </c>
      <c r="L2402" s="316">
        <f t="shared" si="69"/>
        <v>2401</v>
      </c>
      <c r="V2402" s="316" t="str">
        <f t="shared" si="68"/>
        <v xml:space="preserve"> </v>
      </c>
      <c r="X2402" s="316" t="s">
        <v>965</v>
      </c>
    </row>
    <row r="2403" spans="1:24">
      <c r="A2403" s="320" t="s">
        <v>956</v>
      </c>
      <c r="B2403" s="320" t="s">
        <v>923</v>
      </c>
      <c r="C2403" s="320" t="s">
        <v>504</v>
      </c>
      <c r="D2403" s="320" t="s">
        <v>484</v>
      </c>
      <c r="E2403" s="320">
        <v>0.91200000000000003</v>
      </c>
      <c r="F2403" s="320" t="s">
        <v>1254</v>
      </c>
      <c r="G2403" s="320" t="s">
        <v>1255</v>
      </c>
      <c r="H2403" s="320" t="s">
        <v>499</v>
      </c>
      <c r="I2403" s="321">
        <v>1.934922907</v>
      </c>
      <c r="J2403" s="320">
        <v>2007</v>
      </c>
      <c r="K2403" s="320" t="s">
        <v>1210</v>
      </c>
      <c r="L2403" s="316">
        <f t="shared" si="69"/>
        <v>2402</v>
      </c>
      <c r="V2403" s="316" t="str">
        <f t="shared" si="68"/>
        <v xml:space="preserve"> </v>
      </c>
      <c r="X2403" s="316" t="s">
        <v>965</v>
      </c>
    </row>
    <row r="2404" spans="1:24">
      <c r="A2404" s="320" t="s">
        <v>955</v>
      </c>
      <c r="B2404" s="320" t="s">
        <v>923</v>
      </c>
      <c r="C2404" s="320" t="s">
        <v>504</v>
      </c>
      <c r="D2404" s="320" t="s">
        <v>514</v>
      </c>
      <c r="E2404" s="320">
        <v>0.91200000000000003</v>
      </c>
      <c r="F2404" s="320" t="s">
        <v>1254</v>
      </c>
      <c r="G2404" s="320" t="s">
        <v>1255</v>
      </c>
      <c r="H2404" s="320" t="s">
        <v>499</v>
      </c>
      <c r="I2404" s="321">
        <v>1.9427518939999999</v>
      </c>
      <c r="J2404" s="320">
        <v>2006</v>
      </c>
      <c r="K2404" s="320" t="s">
        <v>1210</v>
      </c>
      <c r="L2404" s="316">
        <f t="shared" si="69"/>
        <v>2403</v>
      </c>
      <c r="V2404" s="316" t="str">
        <f t="shared" si="68"/>
        <v xml:space="preserve"> </v>
      </c>
      <c r="X2404" s="316" t="s">
        <v>965</v>
      </c>
    </row>
    <row r="2405" spans="1:24">
      <c r="A2405" s="320" t="s">
        <v>830</v>
      </c>
      <c r="B2405" s="320" t="s">
        <v>509</v>
      </c>
      <c r="C2405" s="320" t="s">
        <v>510</v>
      </c>
      <c r="D2405" s="320" t="s">
        <v>521</v>
      </c>
      <c r="E2405" s="320">
        <v>0.93700000000000006</v>
      </c>
      <c r="F2405" s="320" t="s">
        <v>1254</v>
      </c>
      <c r="G2405" s="320" t="s">
        <v>1255</v>
      </c>
      <c r="H2405" s="320" t="s">
        <v>499</v>
      </c>
      <c r="I2405" s="321">
        <v>2.1022629749999999</v>
      </c>
      <c r="J2405" s="320">
        <v>2008</v>
      </c>
      <c r="K2405" s="320" t="s">
        <v>1210</v>
      </c>
      <c r="L2405" s="316">
        <f t="shared" si="69"/>
        <v>2404</v>
      </c>
      <c r="V2405" s="316" t="str">
        <f t="shared" si="68"/>
        <v xml:space="preserve"> </v>
      </c>
      <c r="X2405" s="316" t="s">
        <v>965</v>
      </c>
    </row>
    <row r="2406" spans="1:24">
      <c r="A2406" s="320" t="s">
        <v>996</v>
      </c>
      <c r="B2406" s="320" t="s">
        <v>923</v>
      </c>
      <c r="C2406" s="320" t="s">
        <v>504</v>
      </c>
      <c r="D2406" s="320" t="s">
        <v>484</v>
      </c>
      <c r="E2406" s="320">
        <v>0.91200000000000003</v>
      </c>
      <c r="F2406" s="320" t="s">
        <v>1254</v>
      </c>
      <c r="G2406" s="320" t="s">
        <v>1255</v>
      </c>
      <c r="H2406" s="320" t="s">
        <v>499</v>
      </c>
      <c r="I2406" s="321">
        <v>2.1783185440000001</v>
      </c>
      <c r="J2406" s="320">
        <v>2010</v>
      </c>
      <c r="K2406" s="320" t="s">
        <v>1210</v>
      </c>
      <c r="L2406" s="316">
        <f t="shared" si="69"/>
        <v>2405</v>
      </c>
      <c r="V2406" s="316" t="str">
        <f t="shared" si="68"/>
        <v xml:space="preserve"> </v>
      </c>
      <c r="X2406" s="316" t="s">
        <v>965</v>
      </c>
    </row>
    <row r="2407" spans="1:24">
      <c r="A2407" s="320" t="s">
        <v>512</v>
      </c>
      <c r="B2407" s="320" t="s">
        <v>513</v>
      </c>
      <c r="C2407" s="320" t="s">
        <v>510</v>
      </c>
      <c r="D2407" s="320" t="s">
        <v>514</v>
      </c>
      <c r="E2407" s="320">
        <v>0.91100000000000003</v>
      </c>
      <c r="F2407" s="320" t="s">
        <v>1254</v>
      </c>
      <c r="G2407" s="320" t="s">
        <v>1255</v>
      </c>
      <c r="H2407" s="320" t="s">
        <v>499</v>
      </c>
      <c r="I2407" s="321">
        <v>2.201854032</v>
      </c>
      <c r="J2407" s="320">
        <v>2010</v>
      </c>
      <c r="K2407" s="320" t="s">
        <v>1210</v>
      </c>
      <c r="L2407" s="316">
        <f t="shared" si="69"/>
        <v>2406</v>
      </c>
      <c r="V2407" s="316" t="str">
        <f t="shared" si="68"/>
        <v xml:space="preserve"> </v>
      </c>
      <c r="X2407" s="316" t="s">
        <v>965</v>
      </c>
    </row>
    <row r="2408" spans="1:24">
      <c r="A2408" s="320" t="s">
        <v>991</v>
      </c>
      <c r="B2408" s="320" t="s">
        <v>923</v>
      </c>
      <c r="C2408" s="320" t="s">
        <v>504</v>
      </c>
      <c r="D2408" s="320" t="s">
        <v>484</v>
      </c>
      <c r="E2408" s="320">
        <v>0.91200000000000003</v>
      </c>
      <c r="F2408" s="320" t="s">
        <v>1254</v>
      </c>
      <c r="G2408" s="320" t="s">
        <v>1255</v>
      </c>
      <c r="H2408" s="320" t="s">
        <v>499</v>
      </c>
      <c r="I2408" s="321">
        <v>2.2761759659999998</v>
      </c>
      <c r="J2408" s="320">
        <v>2010</v>
      </c>
      <c r="K2408" s="320" t="s">
        <v>1210</v>
      </c>
      <c r="L2408" s="316">
        <f t="shared" si="69"/>
        <v>2407</v>
      </c>
      <c r="V2408" s="316" t="str">
        <f t="shared" si="68"/>
        <v xml:space="preserve"> </v>
      </c>
      <c r="X2408" s="316" t="s">
        <v>965</v>
      </c>
    </row>
    <row r="2409" spans="1:24">
      <c r="A2409" s="320" t="s">
        <v>924</v>
      </c>
      <c r="B2409" s="320" t="s">
        <v>923</v>
      </c>
      <c r="C2409" s="320" t="s">
        <v>504</v>
      </c>
      <c r="D2409" s="320" t="s">
        <v>484</v>
      </c>
      <c r="E2409" s="320">
        <v>0.91200000000000003</v>
      </c>
      <c r="F2409" s="320" t="s">
        <v>1254</v>
      </c>
      <c r="G2409" s="320" t="s">
        <v>1255</v>
      </c>
      <c r="H2409" s="320" t="s">
        <v>499</v>
      </c>
      <c r="I2409" s="321">
        <v>2.4138606880000002</v>
      </c>
      <c r="J2409" s="320">
        <v>2007</v>
      </c>
      <c r="K2409" s="320" t="s">
        <v>1210</v>
      </c>
      <c r="L2409" s="316">
        <f t="shared" si="69"/>
        <v>2408</v>
      </c>
      <c r="V2409" s="316" t="str">
        <f t="shared" si="68"/>
        <v xml:space="preserve"> </v>
      </c>
      <c r="X2409" s="316" t="s">
        <v>965</v>
      </c>
    </row>
    <row r="2410" spans="1:24">
      <c r="A2410" s="320" t="s">
        <v>791</v>
      </c>
      <c r="B2410" s="320" t="s">
        <v>509</v>
      </c>
      <c r="C2410" s="320" t="s">
        <v>510</v>
      </c>
      <c r="D2410" s="320" t="s">
        <v>484</v>
      </c>
      <c r="E2410" s="320">
        <v>0.93700000000000006</v>
      </c>
      <c r="F2410" s="320" t="s">
        <v>1254</v>
      </c>
      <c r="G2410" s="320" t="s">
        <v>1255</v>
      </c>
      <c r="H2410" s="320" t="s">
        <v>499</v>
      </c>
      <c r="I2410" s="321">
        <v>2.4146071999999998</v>
      </c>
      <c r="J2410" s="320">
        <v>2009</v>
      </c>
      <c r="K2410" s="320" t="s">
        <v>1210</v>
      </c>
      <c r="L2410" s="316">
        <f t="shared" si="69"/>
        <v>2409</v>
      </c>
      <c r="V2410" s="316" t="str">
        <f t="shared" si="68"/>
        <v xml:space="preserve"> </v>
      </c>
      <c r="X2410" s="316" t="s">
        <v>965</v>
      </c>
    </row>
    <row r="2411" spans="1:24">
      <c r="A2411" s="320" t="s">
        <v>978</v>
      </c>
      <c r="B2411" s="320" t="s">
        <v>923</v>
      </c>
      <c r="C2411" s="320" t="s">
        <v>504</v>
      </c>
      <c r="D2411" s="320" t="s">
        <v>484</v>
      </c>
      <c r="E2411" s="320">
        <v>0.91200000000000003</v>
      </c>
      <c r="F2411" s="320" t="s">
        <v>1254</v>
      </c>
      <c r="G2411" s="320" t="s">
        <v>1255</v>
      </c>
      <c r="H2411" s="320" t="s">
        <v>499</v>
      </c>
      <c r="I2411" s="321">
        <v>2.4514438589999998</v>
      </c>
      <c r="J2411" s="320">
        <v>2008</v>
      </c>
      <c r="K2411" s="320" t="s">
        <v>1210</v>
      </c>
      <c r="L2411" s="316">
        <f t="shared" si="69"/>
        <v>2410</v>
      </c>
      <c r="V2411" s="316" t="str">
        <f t="shared" si="68"/>
        <v xml:space="preserve"> </v>
      </c>
      <c r="X2411" s="316" t="s">
        <v>965</v>
      </c>
    </row>
    <row r="2412" spans="1:24">
      <c r="A2412" s="320" t="s">
        <v>820</v>
      </c>
      <c r="B2412" s="320" t="s">
        <v>509</v>
      </c>
      <c r="C2412" s="320" t="s">
        <v>510</v>
      </c>
      <c r="D2412" s="320" t="s">
        <v>694</v>
      </c>
      <c r="E2412" s="320">
        <v>0.93700000000000006</v>
      </c>
      <c r="F2412" s="320" t="s">
        <v>1254</v>
      </c>
      <c r="G2412" s="320" t="s">
        <v>1255</v>
      </c>
      <c r="H2412" s="320" t="s">
        <v>499</v>
      </c>
      <c r="I2412" s="321">
        <v>2.4570188100000001</v>
      </c>
      <c r="J2412" s="320">
        <v>2006</v>
      </c>
      <c r="K2412" s="320" t="s">
        <v>1209</v>
      </c>
      <c r="L2412" s="316">
        <f t="shared" si="69"/>
        <v>2411</v>
      </c>
      <c r="V2412" s="316" t="str">
        <f t="shared" si="68"/>
        <v xml:space="preserve"> </v>
      </c>
      <c r="X2412" s="316" t="s">
        <v>965</v>
      </c>
    </row>
    <row r="2413" spans="1:24">
      <c r="A2413" s="320" t="s">
        <v>805</v>
      </c>
      <c r="B2413" s="320" t="s">
        <v>509</v>
      </c>
      <c r="C2413" s="320" t="s">
        <v>510</v>
      </c>
      <c r="D2413" s="320" t="s">
        <v>484</v>
      </c>
      <c r="E2413" s="320">
        <v>0.93700000000000006</v>
      </c>
      <c r="F2413" s="320" t="s">
        <v>1254</v>
      </c>
      <c r="G2413" s="320" t="s">
        <v>1255</v>
      </c>
      <c r="H2413" s="320" t="s">
        <v>499</v>
      </c>
      <c r="I2413" s="321">
        <v>2.544720801</v>
      </c>
      <c r="J2413" s="320">
        <v>2005</v>
      </c>
      <c r="K2413" s="320" t="s">
        <v>1210</v>
      </c>
      <c r="L2413" s="316">
        <f t="shared" si="69"/>
        <v>2412</v>
      </c>
      <c r="V2413" s="316" t="str">
        <f t="shared" si="68"/>
        <v xml:space="preserve"> </v>
      </c>
      <c r="X2413" s="316" t="s">
        <v>965</v>
      </c>
    </row>
    <row r="2414" spans="1:24">
      <c r="A2414" s="320" t="s">
        <v>829</v>
      </c>
      <c r="B2414" s="320" t="s">
        <v>509</v>
      </c>
      <c r="C2414" s="320" t="s">
        <v>510</v>
      </c>
      <c r="D2414" s="320" t="s">
        <v>694</v>
      </c>
      <c r="E2414" s="320">
        <v>0.93700000000000006</v>
      </c>
      <c r="F2414" s="320" t="s">
        <v>1254</v>
      </c>
      <c r="G2414" s="320" t="s">
        <v>1255</v>
      </c>
      <c r="H2414" s="320" t="s">
        <v>499</v>
      </c>
      <c r="I2414" s="321">
        <v>2.5596774550000001</v>
      </c>
      <c r="J2414" s="320">
        <v>2005</v>
      </c>
      <c r="K2414" s="320" t="s">
        <v>1210</v>
      </c>
      <c r="L2414" s="316">
        <f t="shared" si="69"/>
        <v>2413</v>
      </c>
      <c r="V2414" s="316" t="str">
        <f t="shared" si="68"/>
        <v xml:space="preserve"> </v>
      </c>
      <c r="X2414" s="316" t="s">
        <v>965</v>
      </c>
    </row>
    <row r="2415" spans="1:24">
      <c r="A2415" s="320" t="s">
        <v>930</v>
      </c>
      <c r="B2415" s="320" t="s">
        <v>923</v>
      </c>
      <c r="C2415" s="320" t="s">
        <v>504</v>
      </c>
      <c r="D2415" s="320" t="s">
        <v>484</v>
      </c>
      <c r="E2415" s="320">
        <v>0.91200000000000003</v>
      </c>
      <c r="F2415" s="320" t="s">
        <v>1254</v>
      </c>
      <c r="G2415" s="320" t="s">
        <v>1255</v>
      </c>
      <c r="H2415" s="320" t="s">
        <v>499</v>
      </c>
      <c r="I2415" s="321">
        <v>2.631840564</v>
      </c>
      <c r="J2415" s="320">
        <v>2009</v>
      </c>
      <c r="K2415" s="320" t="s">
        <v>1210</v>
      </c>
      <c r="L2415" s="316">
        <f t="shared" si="69"/>
        <v>2414</v>
      </c>
      <c r="V2415" s="316" t="str">
        <f t="shared" si="68"/>
        <v xml:space="preserve"> </v>
      </c>
      <c r="X2415" s="316" t="s">
        <v>965</v>
      </c>
    </row>
    <row r="2416" spans="1:24">
      <c r="A2416" s="320" t="s">
        <v>943</v>
      </c>
      <c r="B2416" s="320" t="s">
        <v>923</v>
      </c>
      <c r="C2416" s="320" t="s">
        <v>504</v>
      </c>
      <c r="D2416" s="320" t="s">
        <v>518</v>
      </c>
      <c r="E2416" s="320">
        <v>0.91200000000000003</v>
      </c>
      <c r="F2416" s="320" t="s">
        <v>1254</v>
      </c>
      <c r="G2416" s="320" t="s">
        <v>1255</v>
      </c>
      <c r="H2416" s="320" t="s">
        <v>499</v>
      </c>
      <c r="I2416" s="321">
        <v>2.6387337089999998</v>
      </c>
      <c r="J2416" s="320">
        <v>2009</v>
      </c>
      <c r="K2416" s="320" t="s">
        <v>1210</v>
      </c>
      <c r="L2416" s="316">
        <f t="shared" si="69"/>
        <v>2415</v>
      </c>
      <c r="V2416" s="316" t="str">
        <f t="shared" si="68"/>
        <v xml:space="preserve"> </v>
      </c>
      <c r="X2416" s="316" t="s">
        <v>965</v>
      </c>
    </row>
    <row r="2417" spans="1:24">
      <c r="A2417" s="320" t="s">
        <v>860</v>
      </c>
      <c r="B2417" s="320" t="s">
        <v>858</v>
      </c>
      <c r="C2417" s="320" t="s">
        <v>542</v>
      </c>
      <c r="D2417" s="320" t="s">
        <v>484</v>
      </c>
      <c r="E2417" s="320">
        <v>0.629</v>
      </c>
      <c r="F2417" s="320" t="s">
        <v>1254</v>
      </c>
      <c r="G2417" s="320" t="s">
        <v>1255</v>
      </c>
      <c r="H2417" s="320" t="s">
        <v>499</v>
      </c>
      <c r="I2417" s="321">
        <v>2.7253143130000002</v>
      </c>
      <c r="J2417" s="320">
        <v>2012</v>
      </c>
      <c r="K2417" s="320" t="s">
        <v>1210</v>
      </c>
      <c r="L2417" s="316">
        <f t="shared" si="69"/>
        <v>2416</v>
      </c>
      <c r="V2417" s="316" t="str">
        <f t="shared" si="68"/>
        <v xml:space="preserve"> </v>
      </c>
      <c r="X2417" s="316" t="s">
        <v>965</v>
      </c>
    </row>
    <row r="2418" spans="1:24">
      <c r="A2418" s="320" t="s">
        <v>827</v>
      </c>
      <c r="B2418" s="320" t="s">
        <v>509</v>
      </c>
      <c r="C2418" s="320" t="s">
        <v>510</v>
      </c>
      <c r="D2418" s="320" t="s">
        <v>484</v>
      </c>
      <c r="E2418" s="320">
        <v>0.93700000000000006</v>
      </c>
      <c r="F2418" s="320" t="s">
        <v>1254</v>
      </c>
      <c r="G2418" s="320" t="s">
        <v>1255</v>
      </c>
      <c r="H2418" s="320" t="s">
        <v>499</v>
      </c>
      <c r="I2418" s="321">
        <v>2.7991756809999999</v>
      </c>
      <c r="J2418" s="320">
        <v>2010</v>
      </c>
      <c r="K2418" s="320" t="s">
        <v>1209</v>
      </c>
      <c r="L2418" s="316">
        <f t="shared" si="69"/>
        <v>2417</v>
      </c>
      <c r="V2418" s="316" t="str">
        <f t="shared" si="68"/>
        <v xml:space="preserve"> </v>
      </c>
      <c r="X2418" s="316" t="s">
        <v>965</v>
      </c>
    </row>
    <row r="2419" spans="1:24">
      <c r="A2419" s="320" t="s">
        <v>986</v>
      </c>
      <c r="B2419" s="320" t="s">
        <v>923</v>
      </c>
      <c r="C2419" s="320" t="s">
        <v>504</v>
      </c>
      <c r="D2419" s="320" t="s">
        <v>484</v>
      </c>
      <c r="E2419" s="320">
        <v>0.91200000000000003</v>
      </c>
      <c r="F2419" s="320" t="s">
        <v>1254</v>
      </c>
      <c r="G2419" s="320" t="s">
        <v>1255</v>
      </c>
      <c r="H2419" s="320" t="s">
        <v>499</v>
      </c>
      <c r="I2419" s="321">
        <v>2.8233579519999998</v>
      </c>
      <c r="J2419" s="320">
        <v>2006</v>
      </c>
      <c r="K2419" s="320" t="s">
        <v>1210</v>
      </c>
      <c r="L2419" s="316">
        <f t="shared" si="69"/>
        <v>2418</v>
      </c>
      <c r="V2419" s="316" t="str">
        <f t="shared" si="68"/>
        <v xml:space="preserve"> </v>
      </c>
      <c r="X2419" s="316" t="s">
        <v>965</v>
      </c>
    </row>
    <row r="2420" spans="1:24">
      <c r="A2420" s="320" t="s">
        <v>982</v>
      </c>
      <c r="B2420" s="320" t="s">
        <v>923</v>
      </c>
      <c r="C2420" s="320" t="s">
        <v>504</v>
      </c>
      <c r="D2420" s="320" t="s">
        <v>484</v>
      </c>
      <c r="E2420" s="320">
        <v>0.91200000000000003</v>
      </c>
      <c r="F2420" s="320" t="s">
        <v>1254</v>
      </c>
      <c r="G2420" s="320" t="s">
        <v>1255</v>
      </c>
      <c r="H2420" s="320" t="s">
        <v>499</v>
      </c>
      <c r="I2420" s="321">
        <v>2.8571061680000001</v>
      </c>
      <c r="J2420" s="320">
        <v>2007</v>
      </c>
      <c r="K2420" s="320" t="s">
        <v>1210</v>
      </c>
      <c r="L2420" s="316">
        <f t="shared" si="69"/>
        <v>2419</v>
      </c>
      <c r="V2420" s="316" t="str">
        <f t="shared" si="68"/>
        <v xml:space="preserve"> </v>
      </c>
      <c r="X2420" s="316" t="s">
        <v>965</v>
      </c>
    </row>
    <row r="2421" spans="1:24">
      <c r="A2421" s="320" t="s">
        <v>783</v>
      </c>
      <c r="B2421" s="320" t="s">
        <v>509</v>
      </c>
      <c r="C2421" s="320" t="s">
        <v>510</v>
      </c>
      <c r="D2421" s="320" t="s">
        <v>694</v>
      </c>
      <c r="E2421" s="320">
        <v>0.93700000000000006</v>
      </c>
      <c r="F2421" s="320" t="s">
        <v>1254</v>
      </c>
      <c r="G2421" s="320" t="s">
        <v>1255</v>
      </c>
      <c r="H2421" s="320" t="s">
        <v>499</v>
      </c>
      <c r="I2421" s="321">
        <v>2.930011811</v>
      </c>
      <c r="J2421" s="320">
        <v>2006</v>
      </c>
      <c r="K2421" s="320" t="s">
        <v>1210</v>
      </c>
      <c r="L2421" s="316">
        <f t="shared" si="69"/>
        <v>2420</v>
      </c>
      <c r="V2421" s="316" t="str">
        <f t="shared" si="68"/>
        <v xml:space="preserve"> </v>
      </c>
      <c r="X2421" s="316" t="s">
        <v>965</v>
      </c>
    </row>
    <row r="2422" spans="1:24">
      <c r="A2422" s="320" t="s">
        <v>770</v>
      </c>
      <c r="B2422" s="320" t="s">
        <v>767</v>
      </c>
      <c r="C2422" s="320" t="s">
        <v>589</v>
      </c>
      <c r="D2422" s="320" t="s">
        <v>514</v>
      </c>
      <c r="E2422" s="320">
        <v>0.92</v>
      </c>
      <c r="F2422" s="320" t="s">
        <v>1254</v>
      </c>
      <c r="G2422" s="320" t="s">
        <v>1255</v>
      </c>
      <c r="H2422" s="320" t="s">
        <v>499</v>
      </c>
      <c r="I2422" s="321">
        <v>2.9535010860000002</v>
      </c>
      <c r="J2422" s="320">
        <v>2010</v>
      </c>
      <c r="K2422" s="320" t="s">
        <v>1209</v>
      </c>
      <c r="L2422" s="316">
        <f t="shared" si="69"/>
        <v>2421</v>
      </c>
      <c r="V2422" s="316" t="str">
        <f t="shared" si="68"/>
        <v xml:space="preserve"> </v>
      </c>
      <c r="X2422" s="316" t="s">
        <v>965</v>
      </c>
    </row>
    <row r="2423" spans="1:24">
      <c r="A2423" s="320" t="s">
        <v>952</v>
      </c>
      <c r="B2423" s="320" t="s">
        <v>923</v>
      </c>
      <c r="C2423" s="320" t="s">
        <v>504</v>
      </c>
      <c r="D2423" s="320" t="s">
        <v>484</v>
      </c>
      <c r="E2423" s="320">
        <v>0.91200000000000003</v>
      </c>
      <c r="F2423" s="320" t="s">
        <v>1254</v>
      </c>
      <c r="G2423" s="320" t="s">
        <v>1255</v>
      </c>
      <c r="H2423" s="320" t="s">
        <v>499</v>
      </c>
      <c r="I2423" s="321">
        <v>3.030912056</v>
      </c>
      <c r="J2423" s="320">
        <v>2011</v>
      </c>
      <c r="K2423" s="320" t="s">
        <v>1210</v>
      </c>
      <c r="L2423" s="316">
        <f t="shared" si="69"/>
        <v>2422</v>
      </c>
      <c r="V2423" s="316" t="str">
        <f t="shared" si="68"/>
        <v xml:space="preserve"> </v>
      </c>
      <c r="X2423" s="316" t="s">
        <v>965</v>
      </c>
    </row>
    <row r="2424" spans="1:24">
      <c r="A2424" s="320" t="s">
        <v>782</v>
      </c>
      <c r="B2424" s="320" t="s">
        <v>509</v>
      </c>
      <c r="C2424" s="320" t="s">
        <v>510</v>
      </c>
      <c r="D2424" s="320" t="s">
        <v>484</v>
      </c>
      <c r="E2424" s="320">
        <v>0.93700000000000006</v>
      </c>
      <c r="F2424" s="320" t="s">
        <v>1254</v>
      </c>
      <c r="G2424" s="320" t="s">
        <v>1255</v>
      </c>
      <c r="H2424" s="320" t="s">
        <v>499</v>
      </c>
      <c r="I2424" s="321">
        <v>3.144597906</v>
      </c>
      <c r="J2424" s="320">
        <v>2005</v>
      </c>
      <c r="K2424" s="320" t="s">
        <v>1209</v>
      </c>
      <c r="L2424" s="316">
        <f t="shared" si="69"/>
        <v>2423</v>
      </c>
      <c r="V2424" s="316" t="str">
        <f t="shared" si="68"/>
        <v xml:space="preserve"> </v>
      </c>
      <c r="X2424" s="316" t="s">
        <v>965</v>
      </c>
    </row>
    <row r="2425" spans="1:24">
      <c r="A2425" s="320" t="s">
        <v>814</v>
      </c>
      <c r="B2425" s="320" t="s">
        <v>509</v>
      </c>
      <c r="C2425" s="320" t="s">
        <v>510</v>
      </c>
      <c r="D2425" s="320" t="s">
        <v>484</v>
      </c>
      <c r="E2425" s="320">
        <v>0.93700000000000006</v>
      </c>
      <c r="F2425" s="320" t="s">
        <v>1254</v>
      </c>
      <c r="G2425" s="320" t="s">
        <v>1255</v>
      </c>
      <c r="H2425" s="320" t="s">
        <v>499</v>
      </c>
      <c r="I2425" s="321">
        <v>3.1752702720000001</v>
      </c>
      <c r="J2425" s="320">
        <v>2005</v>
      </c>
      <c r="K2425" s="320" t="s">
        <v>1210</v>
      </c>
      <c r="L2425" s="316">
        <f t="shared" si="69"/>
        <v>2424</v>
      </c>
      <c r="V2425" s="316" t="str">
        <f t="shared" si="68"/>
        <v xml:space="preserve"> </v>
      </c>
      <c r="X2425" s="316" t="s">
        <v>965</v>
      </c>
    </row>
    <row r="2426" spans="1:24">
      <c r="A2426" s="320" t="s">
        <v>816</v>
      </c>
      <c r="B2426" s="320" t="s">
        <v>509</v>
      </c>
      <c r="C2426" s="320" t="s">
        <v>510</v>
      </c>
      <c r="D2426" s="320" t="s">
        <v>484</v>
      </c>
      <c r="E2426" s="320">
        <v>0.93700000000000006</v>
      </c>
      <c r="F2426" s="320" t="s">
        <v>1254</v>
      </c>
      <c r="G2426" s="320" t="s">
        <v>1255</v>
      </c>
      <c r="H2426" s="320" t="s">
        <v>499</v>
      </c>
      <c r="I2426" s="321">
        <v>3.287764965</v>
      </c>
      <c r="J2426" s="320">
        <v>2008</v>
      </c>
      <c r="K2426" s="320" t="s">
        <v>1210</v>
      </c>
      <c r="L2426" s="316">
        <f t="shared" si="69"/>
        <v>2425</v>
      </c>
      <c r="V2426" s="316" t="str">
        <f t="shared" si="68"/>
        <v xml:space="preserve"> </v>
      </c>
      <c r="X2426" s="316" t="s">
        <v>965</v>
      </c>
    </row>
    <row r="2427" spans="1:24">
      <c r="A2427" s="320" t="s">
        <v>594</v>
      </c>
      <c r="B2427" s="320" t="s">
        <v>588</v>
      </c>
      <c r="C2427" s="320" t="s">
        <v>589</v>
      </c>
      <c r="D2427" s="320" t="s">
        <v>514</v>
      </c>
      <c r="E2427" s="320">
        <v>0.91600000000000004</v>
      </c>
      <c r="F2427" s="320" t="s">
        <v>1254</v>
      </c>
      <c r="G2427" s="320" t="s">
        <v>1255</v>
      </c>
      <c r="H2427" s="320" t="s">
        <v>499</v>
      </c>
      <c r="I2427" s="321">
        <v>3.494359513</v>
      </c>
      <c r="J2427" s="320">
        <v>2011</v>
      </c>
      <c r="K2427" s="320" t="s">
        <v>1210</v>
      </c>
      <c r="L2427" s="316">
        <f t="shared" si="69"/>
        <v>2426</v>
      </c>
      <c r="V2427" s="316" t="str">
        <f t="shared" ref="V2427:V2490" si="70">IF(H2427=$V$1,I2427," ")</f>
        <v xml:space="preserve"> </v>
      </c>
      <c r="X2427" s="316" t="s">
        <v>965</v>
      </c>
    </row>
    <row r="2428" spans="1:24">
      <c r="A2428" s="320" t="s">
        <v>970</v>
      </c>
      <c r="B2428" s="320" t="s">
        <v>923</v>
      </c>
      <c r="C2428" s="320" t="s">
        <v>504</v>
      </c>
      <c r="D2428" s="320" t="s">
        <v>484</v>
      </c>
      <c r="E2428" s="320">
        <v>0.91200000000000003</v>
      </c>
      <c r="F2428" s="320" t="s">
        <v>1254</v>
      </c>
      <c r="G2428" s="320" t="s">
        <v>1255</v>
      </c>
      <c r="H2428" s="320" t="s">
        <v>499</v>
      </c>
      <c r="I2428" s="321">
        <v>3.6444678069999998</v>
      </c>
      <c r="J2428" s="320">
        <v>2008</v>
      </c>
      <c r="K2428" s="320" t="s">
        <v>1210</v>
      </c>
      <c r="L2428" s="316">
        <f t="shared" si="69"/>
        <v>2427</v>
      </c>
      <c r="V2428" s="316" t="str">
        <f t="shared" si="70"/>
        <v xml:space="preserve"> </v>
      </c>
      <c r="X2428" s="316" t="s">
        <v>965</v>
      </c>
    </row>
    <row r="2429" spans="1:24">
      <c r="A2429" s="320" t="s">
        <v>903</v>
      </c>
      <c r="B2429" s="320" t="s">
        <v>894</v>
      </c>
      <c r="C2429" s="320" t="s">
        <v>483</v>
      </c>
      <c r="D2429" s="320" t="s">
        <v>514</v>
      </c>
      <c r="E2429" s="320">
        <v>0.77500000000000002</v>
      </c>
      <c r="F2429" s="320" t="s">
        <v>1254</v>
      </c>
      <c r="G2429" s="320" t="s">
        <v>1255</v>
      </c>
      <c r="H2429" s="320" t="s">
        <v>499</v>
      </c>
      <c r="I2429" s="321">
        <v>3.654903649</v>
      </c>
      <c r="J2429" s="320">
        <v>2011</v>
      </c>
      <c r="K2429" s="320" t="s">
        <v>1210</v>
      </c>
      <c r="L2429" s="316">
        <f t="shared" si="69"/>
        <v>2428</v>
      </c>
      <c r="V2429" s="316" t="str">
        <f t="shared" si="70"/>
        <v xml:space="preserve"> </v>
      </c>
      <c r="X2429" s="316" t="s">
        <v>965</v>
      </c>
    </row>
    <row r="2430" spans="1:24">
      <c r="A2430" s="320" t="s">
        <v>1011</v>
      </c>
      <c r="B2430" s="320" t="s">
        <v>923</v>
      </c>
      <c r="C2430" s="320" t="s">
        <v>504</v>
      </c>
      <c r="D2430" s="320" t="s">
        <v>484</v>
      </c>
      <c r="E2430" s="320">
        <v>0.91200000000000003</v>
      </c>
      <c r="F2430" s="320" t="s">
        <v>1254</v>
      </c>
      <c r="G2430" s="320" t="s">
        <v>1255</v>
      </c>
      <c r="H2430" s="320" t="s">
        <v>499</v>
      </c>
      <c r="I2430" s="321">
        <v>3.6689336990000001</v>
      </c>
      <c r="J2430" s="320">
        <v>2008</v>
      </c>
      <c r="K2430" s="320" t="s">
        <v>1210</v>
      </c>
      <c r="L2430" s="316">
        <f t="shared" si="69"/>
        <v>2429</v>
      </c>
      <c r="V2430" s="316" t="str">
        <f t="shared" si="70"/>
        <v xml:space="preserve"> </v>
      </c>
      <c r="X2430" s="316" t="s">
        <v>965</v>
      </c>
    </row>
    <row r="2431" spans="1:24">
      <c r="A2431" s="320" t="s">
        <v>925</v>
      </c>
      <c r="B2431" s="320" t="s">
        <v>923</v>
      </c>
      <c r="C2431" s="320" t="s">
        <v>504</v>
      </c>
      <c r="D2431" s="320" t="s">
        <v>484</v>
      </c>
      <c r="E2431" s="320">
        <v>0.91200000000000003</v>
      </c>
      <c r="F2431" s="320" t="s">
        <v>1254</v>
      </c>
      <c r="G2431" s="320" t="s">
        <v>1255</v>
      </c>
      <c r="H2431" s="320" t="s">
        <v>499</v>
      </c>
      <c r="I2431" s="321">
        <v>3.8577927079999998</v>
      </c>
      <c r="J2431" s="320">
        <v>2010</v>
      </c>
      <c r="K2431" s="320" t="s">
        <v>1210</v>
      </c>
      <c r="L2431" s="316">
        <f t="shared" si="69"/>
        <v>2430</v>
      </c>
      <c r="V2431" s="316" t="str">
        <f t="shared" si="70"/>
        <v xml:space="preserve"> </v>
      </c>
      <c r="X2431" s="316" t="s">
        <v>965</v>
      </c>
    </row>
    <row r="2432" spans="1:24">
      <c r="A2432" s="320" t="s">
        <v>928</v>
      </c>
      <c r="B2432" s="320" t="s">
        <v>923</v>
      </c>
      <c r="C2432" s="320" t="s">
        <v>504</v>
      </c>
      <c r="D2432" s="320" t="s">
        <v>484</v>
      </c>
      <c r="E2432" s="320">
        <v>0.91200000000000003</v>
      </c>
      <c r="F2432" s="320" t="s">
        <v>1254</v>
      </c>
      <c r="G2432" s="320" t="s">
        <v>1255</v>
      </c>
      <c r="H2432" s="320" t="s">
        <v>499</v>
      </c>
      <c r="I2432" s="321">
        <v>4.0232934509999998</v>
      </c>
      <c r="J2432" s="320">
        <v>2008</v>
      </c>
      <c r="K2432" s="320" t="s">
        <v>1210</v>
      </c>
      <c r="L2432" s="316">
        <f t="shared" si="69"/>
        <v>2431</v>
      </c>
      <c r="V2432" s="316" t="str">
        <f t="shared" si="70"/>
        <v xml:space="preserve"> </v>
      </c>
      <c r="X2432" s="316" t="s">
        <v>965</v>
      </c>
    </row>
    <row r="2433" spans="1:24">
      <c r="A2433" s="320" t="s">
        <v>1005</v>
      </c>
      <c r="B2433" s="320" t="s">
        <v>923</v>
      </c>
      <c r="C2433" s="320" t="s">
        <v>504</v>
      </c>
      <c r="D2433" s="320" t="s">
        <v>484</v>
      </c>
      <c r="E2433" s="320">
        <v>0.91200000000000003</v>
      </c>
      <c r="F2433" s="320" t="s">
        <v>1254</v>
      </c>
      <c r="G2433" s="320" t="s">
        <v>1255</v>
      </c>
      <c r="H2433" s="320" t="s">
        <v>499</v>
      </c>
      <c r="I2433" s="321">
        <v>4.1602932030000002</v>
      </c>
      <c r="J2433" s="320">
        <v>2007</v>
      </c>
      <c r="K2433" s="320" t="s">
        <v>1210</v>
      </c>
      <c r="L2433" s="316">
        <f t="shared" si="69"/>
        <v>2432</v>
      </c>
      <c r="V2433" s="316" t="str">
        <f t="shared" si="70"/>
        <v xml:space="preserve"> </v>
      </c>
      <c r="X2433" s="316" t="s">
        <v>965</v>
      </c>
    </row>
    <row r="2434" spans="1:24">
      <c r="A2434" s="320" t="s">
        <v>936</v>
      </c>
      <c r="B2434" s="320" t="s">
        <v>923</v>
      </c>
      <c r="C2434" s="320" t="s">
        <v>504</v>
      </c>
      <c r="D2434" s="320" t="s">
        <v>484</v>
      </c>
      <c r="E2434" s="320">
        <v>0.91200000000000003</v>
      </c>
      <c r="F2434" s="320" t="s">
        <v>1254</v>
      </c>
      <c r="G2434" s="320" t="s">
        <v>1255</v>
      </c>
      <c r="H2434" s="320" t="s">
        <v>499</v>
      </c>
      <c r="I2434" s="321">
        <v>4.1874513010000003</v>
      </c>
      <c r="J2434" s="320">
        <v>2010</v>
      </c>
      <c r="K2434" s="320" t="s">
        <v>1210</v>
      </c>
      <c r="L2434" s="316">
        <f t="shared" si="69"/>
        <v>2433</v>
      </c>
      <c r="V2434" s="316" t="str">
        <f t="shared" si="70"/>
        <v xml:space="preserve"> </v>
      </c>
      <c r="X2434" s="316" t="s">
        <v>965</v>
      </c>
    </row>
    <row r="2435" spans="1:24">
      <c r="A2435" s="320" t="s">
        <v>728</v>
      </c>
      <c r="B2435" s="320" t="s">
        <v>513</v>
      </c>
      <c r="C2435" s="320" t="s">
        <v>510</v>
      </c>
      <c r="D2435" s="320" t="s">
        <v>518</v>
      </c>
      <c r="E2435" s="320">
        <v>0.91100000000000003</v>
      </c>
      <c r="F2435" s="320" t="s">
        <v>1254</v>
      </c>
      <c r="G2435" s="320" t="s">
        <v>1255</v>
      </c>
      <c r="H2435" s="320" t="s">
        <v>499</v>
      </c>
      <c r="I2435" s="321">
        <v>4.3794583710000001</v>
      </c>
      <c r="J2435" s="320">
        <v>2013</v>
      </c>
      <c r="K2435" s="320" t="s">
        <v>1210</v>
      </c>
      <c r="L2435" s="316">
        <f t="shared" ref="L2435:L2498" si="71">1+L2434</f>
        <v>2434</v>
      </c>
      <c r="V2435" s="316" t="str">
        <f t="shared" si="70"/>
        <v xml:space="preserve"> </v>
      </c>
      <c r="X2435" s="316" t="s">
        <v>965</v>
      </c>
    </row>
    <row r="2436" spans="1:24">
      <c r="A2436" s="320" t="s">
        <v>961</v>
      </c>
      <c r="B2436" s="320" t="s">
        <v>923</v>
      </c>
      <c r="C2436" s="320" t="s">
        <v>504</v>
      </c>
      <c r="D2436" s="320" t="s">
        <v>518</v>
      </c>
      <c r="E2436" s="320">
        <v>0.91200000000000003</v>
      </c>
      <c r="F2436" s="320" t="s">
        <v>1254</v>
      </c>
      <c r="G2436" s="320" t="s">
        <v>1255</v>
      </c>
      <c r="H2436" s="320" t="s">
        <v>499</v>
      </c>
      <c r="I2436" s="321">
        <v>4.8928111579999998</v>
      </c>
      <c r="J2436" s="320">
        <v>2008</v>
      </c>
      <c r="K2436" s="320" t="s">
        <v>1210</v>
      </c>
      <c r="L2436" s="316">
        <f t="shared" si="71"/>
        <v>2435</v>
      </c>
      <c r="V2436" s="316" t="str">
        <f t="shared" si="70"/>
        <v xml:space="preserve"> </v>
      </c>
      <c r="X2436" s="316" t="s">
        <v>965</v>
      </c>
    </row>
    <row r="2437" spans="1:24">
      <c r="A2437" s="320" t="s">
        <v>988</v>
      </c>
      <c r="B2437" s="320" t="s">
        <v>923</v>
      </c>
      <c r="C2437" s="320" t="s">
        <v>504</v>
      </c>
      <c r="D2437" s="320" t="s">
        <v>484</v>
      </c>
      <c r="E2437" s="320">
        <v>0.91200000000000003</v>
      </c>
      <c r="F2437" s="320" t="s">
        <v>1254</v>
      </c>
      <c r="G2437" s="320" t="s">
        <v>1255</v>
      </c>
      <c r="H2437" s="320" t="s">
        <v>499</v>
      </c>
      <c r="I2437" s="321">
        <v>5.2735237030000004</v>
      </c>
      <c r="J2437" s="320">
        <v>2009</v>
      </c>
      <c r="K2437" s="320" t="s">
        <v>1210</v>
      </c>
      <c r="L2437" s="316">
        <f t="shared" si="71"/>
        <v>2436</v>
      </c>
      <c r="V2437" s="316" t="str">
        <f t="shared" si="70"/>
        <v xml:space="preserve"> </v>
      </c>
      <c r="X2437" s="316" t="s">
        <v>965</v>
      </c>
    </row>
    <row r="2438" spans="1:24">
      <c r="A2438" s="320" t="s">
        <v>968</v>
      </c>
      <c r="B2438" s="320" t="s">
        <v>923</v>
      </c>
      <c r="C2438" s="320" t="s">
        <v>504</v>
      </c>
      <c r="D2438" s="320" t="s">
        <v>484</v>
      </c>
      <c r="E2438" s="320">
        <v>0.91200000000000003</v>
      </c>
      <c r="F2438" s="320" t="s">
        <v>1254</v>
      </c>
      <c r="G2438" s="320" t="s">
        <v>1255</v>
      </c>
      <c r="H2438" s="320" t="s">
        <v>499</v>
      </c>
      <c r="I2438" s="321">
        <v>6.484873318</v>
      </c>
      <c r="J2438" s="320">
        <v>2008</v>
      </c>
      <c r="K2438" s="320" t="s">
        <v>1210</v>
      </c>
      <c r="L2438" s="316">
        <f t="shared" si="71"/>
        <v>2437</v>
      </c>
      <c r="V2438" s="316" t="str">
        <f t="shared" si="70"/>
        <v xml:space="preserve"> </v>
      </c>
      <c r="X2438" s="316" t="s">
        <v>965</v>
      </c>
    </row>
    <row r="2439" spans="1:24">
      <c r="A2439" s="320" t="s">
        <v>935</v>
      </c>
      <c r="B2439" s="320" t="s">
        <v>923</v>
      </c>
      <c r="C2439" s="320" t="s">
        <v>504</v>
      </c>
      <c r="D2439" s="320" t="s">
        <v>484</v>
      </c>
      <c r="E2439" s="320">
        <v>0.91200000000000003</v>
      </c>
      <c r="F2439" s="320" t="s">
        <v>1254</v>
      </c>
      <c r="G2439" s="320" t="s">
        <v>1255</v>
      </c>
      <c r="H2439" s="320" t="s">
        <v>499</v>
      </c>
      <c r="I2439" s="321">
        <v>6.5582348479999997</v>
      </c>
      <c r="J2439" s="320">
        <v>2008</v>
      </c>
      <c r="K2439" s="320" t="s">
        <v>1210</v>
      </c>
      <c r="L2439" s="316">
        <f t="shared" si="71"/>
        <v>2438</v>
      </c>
      <c r="V2439" s="316" t="str">
        <f t="shared" si="70"/>
        <v xml:space="preserve"> </v>
      </c>
      <c r="X2439" s="316" t="s">
        <v>965</v>
      </c>
    </row>
    <row r="2440" spans="1:24">
      <c r="A2440" s="320" t="s">
        <v>994</v>
      </c>
      <c r="B2440" s="320" t="s">
        <v>923</v>
      </c>
      <c r="C2440" s="320" t="s">
        <v>504</v>
      </c>
      <c r="D2440" s="320" t="s">
        <v>484</v>
      </c>
      <c r="E2440" s="320">
        <v>0.91200000000000003</v>
      </c>
      <c r="F2440" s="320" t="s">
        <v>1254</v>
      </c>
      <c r="G2440" s="320" t="s">
        <v>1255</v>
      </c>
      <c r="H2440" s="320" t="s">
        <v>499</v>
      </c>
      <c r="I2440" s="321">
        <v>7.2145469159999998</v>
      </c>
      <c r="J2440" s="320">
        <v>2008</v>
      </c>
      <c r="K2440" s="320" t="s">
        <v>1210</v>
      </c>
      <c r="L2440" s="316">
        <f t="shared" si="71"/>
        <v>2439</v>
      </c>
      <c r="V2440" s="316" t="str">
        <f t="shared" si="70"/>
        <v xml:space="preserve"> </v>
      </c>
      <c r="X2440" s="316" t="s">
        <v>965</v>
      </c>
    </row>
    <row r="2441" spans="1:24">
      <c r="A2441" s="320" t="s">
        <v>951</v>
      </c>
      <c r="B2441" s="320" t="s">
        <v>923</v>
      </c>
      <c r="C2441" s="320" t="s">
        <v>504</v>
      </c>
      <c r="D2441" s="320" t="s">
        <v>484</v>
      </c>
      <c r="E2441" s="320">
        <v>0.91200000000000003</v>
      </c>
      <c r="F2441" s="320" t="s">
        <v>1254</v>
      </c>
      <c r="G2441" s="320" t="s">
        <v>1255</v>
      </c>
      <c r="H2441" s="320" t="s">
        <v>499</v>
      </c>
      <c r="I2441" s="321">
        <v>11.247771739999999</v>
      </c>
      <c r="J2441" s="320">
        <v>2010</v>
      </c>
      <c r="K2441" s="320" t="s">
        <v>1210</v>
      </c>
      <c r="L2441" s="316">
        <f t="shared" si="71"/>
        <v>2440</v>
      </c>
      <c r="V2441" s="316" t="str">
        <f t="shared" si="70"/>
        <v xml:space="preserve"> </v>
      </c>
      <c r="X2441" s="316" t="s">
        <v>965</v>
      </c>
    </row>
    <row r="2442" spans="1:24">
      <c r="A2442" s="320" t="s">
        <v>949</v>
      </c>
      <c r="B2442" s="320" t="s">
        <v>923</v>
      </c>
      <c r="C2442" s="320" t="s">
        <v>504</v>
      </c>
      <c r="D2442" s="320" t="s">
        <v>484</v>
      </c>
      <c r="E2442" s="320">
        <v>0.91200000000000003</v>
      </c>
      <c r="F2442" s="320" t="s">
        <v>1254</v>
      </c>
      <c r="G2442" s="320" t="s">
        <v>1255</v>
      </c>
      <c r="H2442" s="320" t="s">
        <v>499</v>
      </c>
      <c r="I2442" s="321">
        <v>11.865407790000001</v>
      </c>
      <c r="J2442" s="320">
        <v>2010</v>
      </c>
      <c r="K2442" s="320" t="s">
        <v>1210</v>
      </c>
      <c r="L2442" s="316">
        <f t="shared" si="71"/>
        <v>2441</v>
      </c>
      <c r="V2442" s="316" t="str">
        <f t="shared" si="70"/>
        <v xml:space="preserve"> </v>
      </c>
      <c r="X2442" s="316" t="s">
        <v>965</v>
      </c>
    </row>
    <row r="2443" spans="1:24">
      <c r="A2443" s="320" t="s">
        <v>1008</v>
      </c>
      <c r="B2443" s="320" t="s">
        <v>923</v>
      </c>
      <c r="C2443" s="320" t="s">
        <v>504</v>
      </c>
      <c r="D2443" s="320" t="s">
        <v>484</v>
      </c>
      <c r="E2443" s="320">
        <v>0.91200000000000003</v>
      </c>
      <c r="F2443" s="320" t="s">
        <v>1254</v>
      </c>
      <c r="G2443" s="320" t="s">
        <v>1255</v>
      </c>
      <c r="H2443" s="320" t="s">
        <v>499</v>
      </c>
      <c r="I2443" s="321">
        <v>16.48484526</v>
      </c>
      <c r="J2443" s="320">
        <v>2009</v>
      </c>
      <c r="K2443" s="320" t="s">
        <v>1210</v>
      </c>
      <c r="L2443" s="316">
        <f t="shared" si="71"/>
        <v>2442</v>
      </c>
      <c r="V2443" s="316" t="str">
        <f t="shared" si="70"/>
        <v xml:space="preserve"> </v>
      </c>
      <c r="X2443" s="316" t="s">
        <v>965</v>
      </c>
    </row>
    <row r="2444" spans="1:24">
      <c r="A2444" s="320" t="s">
        <v>792</v>
      </c>
      <c r="B2444" s="320" t="s">
        <v>509</v>
      </c>
      <c r="C2444" s="320" t="s">
        <v>510</v>
      </c>
      <c r="D2444" s="320" t="s">
        <v>518</v>
      </c>
      <c r="E2444" s="320">
        <v>0.93700000000000006</v>
      </c>
      <c r="F2444" s="320" t="s">
        <v>1254</v>
      </c>
      <c r="G2444" s="320" t="s">
        <v>1255</v>
      </c>
      <c r="H2444" s="320" t="s">
        <v>499</v>
      </c>
      <c r="I2444" s="321">
        <v>20.77161851</v>
      </c>
      <c r="J2444" s="320">
        <v>2009</v>
      </c>
      <c r="K2444" s="320" t="s">
        <v>1209</v>
      </c>
      <c r="L2444" s="316">
        <f t="shared" si="71"/>
        <v>2443</v>
      </c>
      <c r="V2444" s="316" t="str">
        <f t="shared" si="70"/>
        <v xml:space="preserve"> </v>
      </c>
      <c r="X2444" s="316" t="s">
        <v>965</v>
      </c>
    </row>
    <row r="2445" spans="1:24">
      <c r="A2445" s="320" t="s">
        <v>1211</v>
      </c>
      <c r="B2445" s="320" t="s">
        <v>1212</v>
      </c>
      <c r="C2445" s="320" t="s">
        <v>504</v>
      </c>
      <c r="D2445" s="320" t="s">
        <v>491</v>
      </c>
      <c r="E2445" s="320">
        <v>0.69899999999999995</v>
      </c>
      <c r="F2445" s="320" t="s">
        <v>1254</v>
      </c>
      <c r="G2445" s="320" t="s">
        <v>1255</v>
      </c>
      <c r="H2445" s="320" t="s">
        <v>499</v>
      </c>
      <c r="I2445" s="321">
        <v>34.204157989999999</v>
      </c>
      <c r="J2445" s="320">
        <v>2011</v>
      </c>
      <c r="K2445" s="320" t="s">
        <v>1209</v>
      </c>
      <c r="L2445" s="316">
        <f t="shared" si="71"/>
        <v>2444</v>
      </c>
      <c r="V2445" s="316" t="str">
        <f t="shared" si="70"/>
        <v xml:space="preserve"> </v>
      </c>
      <c r="X2445" s="316" t="s">
        <v>965</v>
      </c>
    </row>
    <row r="2446" spans="1:24">
      <c r="A2446" s="320" t="s">
        <v>686</v>
      </c>
      <c r="B2446" s="320" t="s">
        <v>687</v>
      </c>
      <c r="C2446" s="320" t="s">
        <v>525</v>
      </c>
      <c r="D2446" s="320" t="s">
        <v>518</v>
      </c>
      <c r="E2446" s="320">
        <v>0.72899999999999998</v>
      </c>
      <c r="F2446" s="320" t="s">
        <v>1256</v>
      </c>
      <c r="G2446" s="320" t="s">
        <v>1257</v>
      </c>
      <c r="H2446" s="320" t="s">
        <v>489</v>
      </c>
      <c r="I2446" s="321">
        <v>13.034674600000001</v>
      </c>
      <c r="J2446" s="320">
        <v>2011</v>
      </c>
      <c r="K2446" s="320" t="s">
        <v>545</v>
      </c>
      <c r="L2446" s="316">
        <f t="shared" si="71"/>
        <v>2445</v>
      </c>
      <c r="V2446" s="316" t="str">
        <f t="shared" si="70"/>
        <v xml:space="preserve"> </v>
      </c>
      <c r="X2446" s="316" t="s">
        <v>965</v>
      </c>
    </row>
    <row r="2447" spans="1:24">
      <c r="A2447" s="320" t="s">
        <v>1470</v>
      </c>
      <c r="B2447" s="320" t="s">
        <v>1014</v>
      </c>
      <c r="C2447" s="320" t="s">
        <v>579</v>
      </c>
      <c r="D2447" s="320" t="s">
        <v>514</v>
      </c>
      <c r="E2447" s="320">
        <v>0.93799999999999994</v>
      </c>
      <c r="F2447" s="320" t="s">
        <v>1256</v>
      </c>
      <c r="G2447" s="320" t="s">
        <v>1257</v>
      </c>
      <c r="H2447" s="320" t="s">
        <v>489</v>
      </c>
      <c r="I2447" s="321">
        <v>13.63561472</v>
      </c>
      <c r="J2447" s="320">
        <v>2011</v>
      </c>
      <c r="K2447" s="320" t="s">
        <v>545</v>
      </c>
      <c r="L2447" s="316">
        <f t="shared" si="71"/>
        <v>2446</v>
      </c>
      <c r="V2447" s="316" t="str">
        <f t="shared" si="70"/>
        <v xml:space="preserve"> </v>
      </c>
      <c r="X2447" s="316" t="s">
        <v>965</v>
      </c>
    </row>
    <row r="2448" spans="1:24">
      <c r="A2448" s="320" t="s">
        <v>1471</v>
      </c>
      <c r="B2448" s="320" t="s">
        <v>1014</v>
      </c>
      <c r="C2448" s="320" t="s">
        <v>579</v>
      </c>
      <c r="D2448" s="320" t="s">
        <v>484</v>
      </c>
      <c r="E2448" s="320">
        <v>0.93799999999999994</v>
      </c>
      <c r="F2448" s="320" t="s">
        <v>1256</v>
      </c>
      <c r="G2448" s="320" t="s">
        <v>1257</v>
      </c>
      <c r="H2448" s="320" t="s">
        <v>489</v>
      </c>
      <c r="I2448" s="321">
        <v>13.63561472</v>
      </c>
      <c r="J2448" s="320">
        <v>2011</v>
      </c>
      <c r="K2448" s="320" t="s">
        <v>545</v>
      </c>
      <c r="L2448" s="316">
        <f t="shared" si="71"/>
        <v>2447</v>
      </c>
      <c r="V2448" s="316" t="str">
        <f t="shared" si="70"/>
        <v xml:space="preserve"> </v>
      </c>
      <c r="X2448" s="316" t="s">
        <v>965</v>
      </c>
    </row>
    <row r="2449" spans="1:24">
      <c r="A2449" s="320" t="s">
        <v>726</v>
      </c>
      <c r="B2449" s="320" t="s">
        <v>513</v>
      </c>
      <c r="C2449" s="320" t="s">
        <v>510</v>
      </c>
      <c r="D2449" s="320" t="s">
        <v>518</v>
      </c>
      <c r="E2449" s="320">
        <v>0.91100000000000003</v>
      </c>
      <c r="F2449" s="320" t="s">
        <v>1256</v>
      </c>
      <c r="G2449" s="320" t="s">
        <v>1257</v>
      </c>
      <c r="H2449" s="320" t="s">
        <v>489</v>
      </c>
      <c r="I2449" s="321">
        <v>13.768190860000001</v>
      </c>
      <c r="J2449" s="320">
        <v>2011</v>
      </c>
      <c r="K2449" s="320" t="s">
        <v>545</v>
      </c>
      <c r="L2449" s="316">
        <f t="shared" si="71"/>
        <v>2448</v>
      </c>
      <c r="V2449" s="316" t="str">
        <f t="shared" si="70"/>
        <v xml:space="preserve"> </v>
      </c>
      <c r="X2449" s="316" t="s">
        <v>965</v>
      </c>
    </row>
    <row r="2450" spans="1:24">
      <c r="A2450" s="320" t="s">
        <v>727</v>
      </c>
      <c r="B2450" s="320" t="s">
        <v>513</v>
      </c>
      <c r="C2450" s="320" t="s">
        <v>510</v>
      </c>
      <c r="D2450" s="320" t="s">
        <v>694</v>
      </c>
      <c r="E2450" s="320">
        <v>0.91100000000000003</v>
      </c>
      <c r="F2450" s="320" t="s">
        <v>1256</v>
      </c>
      <c r="G2450" s="320" t="s">
        <v>1257</v>
      </c>
      <c r="H2450" s="320" t="s">
        <v>489</v>
      </c>
      <c r="I2450" s="321">
        <v>13.768190860000001</v>
      </c>
      <c r="J2450" s="320">
        <v>2011</v>
      </c>
      <c r="K2450" s="320" t="s">
        <v>545</v>
      </c>
      <c r="L2450" s="316">
        <f t="shared" si="71"/>
        <v>2449</v>
      </c>
      <c r="V2450" s="316" t="str">
        <f t="shared" si="70"/>
        <v xml:space="preserve"> </v>
      </c>
      <c r="X2450" s="316" t="s">
        <v>965</v>
      </c>
    </row>
    <row r="2451" spans="1:24">
      <c r="A2451" s="320" t="s">
        <v>512</v>
      </c>
      <c r="B2451" s="320" t="s">
        <v>513</v>
      </c>
      <c r="C2451" s="320" t="s">
        <v>510</v>
      </c>
      <c r="D2451" s="320" t="s">
        <v>514</v>
      </c>
      <c r="E2451" s="320">
        <v>0.91100000000000003</v>
      </c>
      <c r="F2451" s="320" t="s">
        <v>1256</v>
      </c>
      <c r="G2451" s="320" t="s">
        <v>1257</v>
      </c>
      <c r="H2451" s="320" t="s">
        <v>489</v>
      </c>
      <c r="I2451" s="321">
        <v>13.768190860000001</v>
      </c>
      <c r="J2451" s="320">
        <v>2011</v>
      </c>
      <c r="K2451" s="320" t="s">
        <v>545</v>
      </c>
      <c r="L2451" s="316">
        <f t="shared" si="71"/>
        <v>2450</v>
      </c>
      <c r="V2451" s="316" t="str">
        <f t="shared" si="70"/>
        <v xml:space="preserve"> </v>
      </c>
      <c r="X2451" s="316" t="s">
        <v>965</v>
      </c>
    </row>
    <row r="2452" spans="1:24">
      <c r="A2452" s="320" t="s">
        <v>728</v>
      </c>
      <c r="B2452" s="320" t="s">
        <v>513</v>
      </c>
      <c r="C2452" s="320" t="s">
        <v>510</v>
      </c>
      <c r="D2452" s="320" t="s">
        <v>518</v>
      </c>
      <c r="E2452" s="320">
        <v>0.91100000000000003</v>
      </c>
      <c r="F2452" s="320" t="s">
        <v>1256</v>
      </c>
      <c r="G2452" s="320" t="s">
        <v>1257</v>
      </c>
      <c r="H2452" s="320" t="s">
        <v>489</v>
      </c>
      <c r="I2452" s="321">
        <v>13.768190860000001</v>
      </c>
      <c r="J2452" s="320">
        <v>2011</v>
      </c>
      <c r="K2452" s="320" t="s">
        <v>545</v>
      </c>
      <c r="L2452" s="316">
        <f t="shared" si="71"/>
        <v>2451</v>
      </c>
      <c r="V2452" s="316" t="str">
        <f t="shared" si="70"/>
        <v xml:space="preserve"> </v>
      </c>
      <c r="X2452" s="316" t="s">
        <v>965</v>
      </c>
    </row>
    <row r="2453" spans="1:24">
      <c r="A2453" s="320" t="s">
        <v>729</v>
      </c>
      <c r="B2453" s="320" t="s">
        <v>513</v>
      </c>
      <c r="C2453" s="320" t="s">
        <v>510</v>
      </c>
      <c r="D2453" s="320" t="s">
        <v>518</v>
      </c>
      <c r="E2453" s="320">
        <v>0.91100000000000003</v>
      </c>
      <c r="F2453" s="320" t="s">
        <v>1256</v>
      </c>
      <c r="G2453" s="320" t="s">
        <v>1257</v>
      </c>
      <c r="H2453" s="320" t="s">
        <v>489</v>
      </c>
      <c r="I2453" s="321">
        <v>13.768190860000001</v>
      </c>
      <c r="J2453" s="320">
        <v>2011</v>
      </c>
      <c r="K2453" s="320" t="s">
        <v>545</v>
      </c>
      <c r="L2453" s="316">
        <f t="shared" si="71"/>
        <v>2452</v>
      </c>
      <c r="V2453" s="316" t="str">
        <f t="shared" si="70"/>
        <v xml:space="preserve"> </v>
      </c>
      <c r="X2453" s="316" t="s">
        <v>965</v>
      </c>
    </row>
    <row r="2454" spans="1:24">
      <c r="A2454" s="320" t="s">
        <v>730</v>
      </c>
      <c r="B2454" s="320" t="s">
        <v>513</v>
      </c>
      <c r="C2454" s="320" t="s">
        <v>510</v>
      </c>
      <c r="D2454" s="320" t="s">
        <v>514</v>
      </c>
      <c r="E2454" s="320">
        <v>0.91100000000000003</v>
      </c>
      <c r="F2454" s="320" t="s">
        <v>1256</v>
      </c>
      <c r="G2454" s="320" t="s">
        <v>1257</v>
      </c>
      <c r="H2454" s="320" t="s">
        <v>489</v>
      </c>
      <c r="I2454" s="321">
        <v>13.768190860000001</v>
      </c>
      <c r="J2454" s="320">
        <v>2011</v>
      </c>
      <c r="K2454" s="320" t="s">
        <v>545</v>
      </c>
      <c r="L2454" s="316">
        <f t="shared" si="71"/>
        <v>2453</v>
      </c>
      <c r="V2454" s="316" t="str">
        <f t="shared" si="70"/>
        <v xml:space="preserve"> </v>
      </c>
      <c r="X2454" s="316" t="s">
        <v>965</v>
      </c>
    </row>
    <row r="2455" spans="1:24">
      <c r="A2455" s="320" t="s">
        <v>1469</v>
      </c>
      <c r="B2455" s="320" t="s">
        <v>513</v>
      </c>
      <c r="C2455" s="320" t="s">
        <v>510</v>
      </c>
      <c r="D2455" s="320" t="s">
        <v>518</v>
      </c>
      <c r="E2455" s="320">
        <v>0.91100000000000003</v>
      </c>
      <c r="F2455" s="320" t="s">
        <v>1256</v>
      </c>
      <c r="G2455" s="320" t="s">
        <v>1257</v>
      </c>
      <c r="H2455" s="320" t="s">
        <v>489</v>
      </c>
      <c r="I2455" s="321">
        <v>13.768190860000001</v>
      </c>
      <c r="J2455" s="320">
        <v>2011</v>
      </c>
      <c r="K2455" s="320" t="s">
        <v>545</v>
      </c>
      <c r="L2455" s="316">
        <f t="shared" si="71"/>
        <v>2454</v>
      </c>
      <c r="V2455" s="316" t="str">
        <f t="shared" si="70"/>
        <v xml:space="preserve"> </v>
      </c>
      <c r="X2455" s="316" t="s">
        <v>965</v>
      </c>
    </row>
    <row r="2456" spans="1:24">
      <c r="A2456" s="320" t="s">
        <v>731</v>
      </c>
      <c r="B2456" s="320" t="s">
        <v>513</v>
      </c>
      <c r="C2456" s="320" t="s">
        <v>510</v>
      </c>
      <c r="D2456" s="320" t="s">
        <v>694</v>
      </c>
      <c r="E2456" s="320">
        <v>0.91100000000000003</v>
      </c>
      <c r="F2456" s="320" t="s">
        <v>1256</v>
      </c>
      <c r="G2456" s="320" t="s">
        <v>1257</v>
      </c>
      <c r="H2456" s="320" t="s">
        <v>489</v>
      </c>
      <c r="I2456" s="321">
        <v>13.768190860000001</v>
      </c>
      <c r="J2456" s="320">
        <v>2011</v>
      </c>
      <c r="K2456" s="320" t="s">
        <v>545</v>
      </c>
      <c r="L2456" s="316">
        <f t="shared" si="71"/>
        <v>2455</v>
      </c>
      <c r="V2456" s="316" t="str">
        <f t="shared" si="70"/>
        <v xml:space="preserve"> </v>
      </c>
      <c r="X2456" s="316" t="s">
        <v>965</v>
      </c>
    </row>
    <row r="2457" spans="1:24">
      <c r="A2457" s="320" t="s">
        <v>732</v>
      </c>
      <c r="B2457" s="320" t="s">
        <v>513</v>
      </c>
      <c r="C2457" s="320" t="s">
        <v>510</v>
      </c>
      <c r="D2457" s="320" t="s">
        <v>514</v>
      </c>
      <c r="E2457" s="320">
        <v>0.91100000000000003</v>
      </c>
      <c r="F2457" s="320" t="s">
        <v>1256</v>
      </c>
      <c r="G2457" s="320" t="s">
        <v>1257</v>
      </c>
      <c r="H2457" s="320" t="s">
        <v>489</v>
      </c>
      <c r="I2457" s="321">
        <v>13.768190860000001</v>
      </c>
      <c r="J2457" s="320">
        <v>2011</v>
      </c>
      <c r="K2457" s="320" t="s">
        <v>545</v>
      </c>
      <c r="L2457" s="316">
        <f t="shared" si="71"/>
        <v>2456</v>
      </c>
      <c r="V2457" s="316" t="str">
        <f t="shared" si="70"/>
        <v xml:space="preserve"> </v>
      </c>
      <c r="X2457" s="316" t="s">
        <v>965</v>
      </c>
    </row>
    <row r="2458" spans="1:24">
      <c r="A2458" s="320" t="s">
        <v>733</v>
      </c>
      <c r="B2458" s="320" t="s">
        <v>513</v>
      </c>
      <c r="C2458" s="320" t="s">
        <v>510</v>
      </c>
      <c r="D2458" s="320" t="s">
        <v>514</v>
      </c>
      <c r="E2458" s="320">
        <v>0.91100000000000003</v>
      </c>
      <c r="F2458" s="320" t="s">
        <v>1256</v>
      </c>
      <c r="G2458" s="320" t="s">
        <v>1257</v>
      </c>
      <c r="H2458" s="320" t="s">
        <v>489</v>
      </c>
      <c r="I2458" s="321">
        <v>13.768190860000001</v>
      </c>
      <c r="J2458" s="320">
        <v>2011</v>
      </c>
      <c r="K2458" s="320" t="s">
        <v>545</v>
      </c>
      <c r="L2458" s="316">
        <f t="shared" si="71"/>
        <v>2457</v>
      </c>
      <c r="V2458" s="316" t="str">
        <f t="shared" si="70"/>
        <v xml:space="preserve"> </v>
      </c>
      <c r="X2458" s="316" t="s">
        <v>965</v>
      </c>
    </row>
    <row r="2459" spans="1:24">
      <c r="A2459" s="320" t="s">
        <v>734</v>
      </c>
      <c r="B2459" s="320" t="s">
        <v>513</v>
      </c>
      <c r="C2459" s="320" t="s">
        <v>510</v>
      </c>
      <c r="D2459" s="320" t="s">
        <v>694</v>
      </c>
      <c r="E2459" s="320">
        <v>0.91100000000000003</v>
      </c>
      <c r="F2459" s="320" t="s">
        <v>1256</v>
      </c>
      <c r="G2459" s="320" t="s">
        <v>1257</v>
      </c>
      <c r="H2459" s="320" t="s">
        <v>489</v>
      </c>
      <c r="I2459" s="321">
        <v>13.768190860000001</v>
      </c>
      <c r="J2459" s="320">
        <v>2011</v>
      </c>
      <c r="K2459" s="320" t="s">
        <v>545</v>
      </c>
      <c r="L2459" s="316">
        <f t="shared" si="71"/>
        <v>2458</v>
      </c>
      <c r="V2459" s="316" t="str">
        <f t="shared" si="70"/>
        <v xml:space="preserve"> </v>
      </c>
      <c r="X2459" s="316" t="s">
        <v>965</v>
      </c>
    </row>
    <row r="2460" spans="1:24">
      <c r="A2460" s="320" t="s">
        <v>735</v>
      </c>
      <c r="B2460" s="320" t="s">
        <v>513</v>
      </c>
      <c r="C2460" s="320" t="s">
        <v>510</v>
      </c>
      <c r="D2460" s="320" t="s">
        <v>514</v>
      </c>
      <c r="E2460" s="320">
        <v>0.91100000000000003</v>
      </c>
      <c r="F2460" s="320" t="s">
        <v>1256</v>
      </c>
      <c r="G2460" s="320" t="s">
        <v>1257</v>
      </c>
      <c r="H2460" s="320" t="s">
        <v>489</v>
      </c>
      <c r="I2460" s="321">
        <v>13.768190860000001</v>
      </c>
      <c r="J2460" s="320">
        <v>2011</v>
      </c>
      <c r="K2460" s="320" t="s">
        <v>545</v>
      </c>
      <c r="L2460" s="316">
        <f t="shared" si="71"/>
        <v>2459</v>
      </c>
      <c r="V2460" s="316" t="str">
        <f t="shared" si="70"/>
        <v xml:space="preserve"> </v>
      </c>
      <c r="X2460" s="316" t="s">
        <v>965</v>
      </c>
    </row>
    <row r="2461" spans="1:24">
      <c r="A2461" s="320" t="s">
        <v>736</v>
      </c>
      <c r="B2461" s="320" t="s">
        <v>513</v>
      </c>
      <c r="C2461" s="320" t="s">
        <v>510</v>
      </c>
      <c r="D2461" s="320" t="s">
        <v>518</v>
      </c>
      <c r="E2461" s="320">
        <v>0.91100000000000003</v>
      </c>
      <c r="F2461" s="320" t="s">
        <v>1256</v>
      </c>
      <c r="G2461" s="320" t="s">
        <v>1257</v>
      </c>
      <c r="H2461" s="320" t="s">
        <v>489</v>
      </c>
      <c r="I2461" s="321">
        <v>13.768190860000001</v>
      </c>
      <c r="J2461" s="320">
        <v>2011</v>
      </c>
      <c r="K2461" s="320" t="s">
        <v>545</v>
      </c>
      <c r="L2461" s="316">
        <f t="shared" si="71"/>
        <v>2460</v>
      </c>
      <c r="V2461" s="316" t="str">
        <f t="shared" si="70"/>
        <v xml:space="preserve"> </v>
      </c>
      <c r="X2461" s="316" t="s">
        <v>965</v>
      </c>
    </row>
    <row r="2462" spans="1:24">
      <c r="A2462" s="320" t="s">
        <v>737</v>
      </c>
      <c r="B2462" s="320" t="s">
        <v>513</v>
      </c>
      <c r="C2462" s="320" t="s">
        <v>510</v>
      </c>
      <c r="D2462" s="320" t="s">
        <v>518</v>
      </c>
      <c r="E2462" s="320">
        <v>0.91100000000000003</v>
      </c>
      <c r="F2462" s="320" t="s">
        <v>1256</v>
      </c>
      <c r="G2462" s="320" t="s">
        <v>1257</v>
      </c>
      <c r="H2462" s="320" t="s">
        <v>489</v>
      </c>
      <c r="I2462" s="321">
        <v>13.768190860000001</v>
      </c>
      <c r="J2462" s="320">
        <v>2011</v>
      </c>
      <c r="K2462" s="320" t="s">
        <v>545</v>
      </c>
      <c r="L2462" s="316">
        <f t="shared" si="71"/>
        <v>2461</v>
      </c>
      <c r="V2462" s="316" t="str">
        <f t="shared" si="70"/>
        <v xml:space="preserve"> </v>
      </c>
      <c r="X2462" s="316" t="s">
        <v>965</v>
      </c>
    </row>
    <row r="2463" spans="1:24">
      <c r="A2463" s="320" t="s">
        <v>738</v>
      </c>
      <c r="B2463" s="320" t="s">
        <v>513</v>
      </c>
      <c r="C2463" s="320" t="s">
        <v>510</v>
      </c>
      <c r="D2463" s="320" t="s">
        <v>514</v>
      </c>
      <c r="E2463" s="320">
        <v>0.91100000000000003</v>
      </c>
      <c r="F2463" s="320" t="s">
        <v>1256</v>
      </c>
      <c r="G2463" s="320" t="s">
        <v>1257</v>
      </c>
      <c r="H2463" s="320" t="s">
        <v>489</v>
      </c>
      <c r="I2463" s="321">
        <v>13.768190860000001</v>
      </c>
      <c r="J2463" s="320">
        <v>2011</v>
      </c>
      <c r="K2463" s="320" t="s">
        <v>545</v>
      </c>
      <c r="L2463" s="316">
        <f t="shared" si="71"/>
        <v>2462</v>
      </c>
      <c r="V2463" s="316" t="str">
        <f t="shared" si="70"/>
        <v xml:space="preserve"> </v>
      </c>
      <c r="X2463" s="316" t="s">
        <v>965</v>
      </c>
    </row>
    <row r="2464" spans="1:24">
      <c r="A2464" s="320" t="s">
        <v>614</v>
      </c>
      <c r="B2464" s="320" t="s">
        <v>615</v>
      </c>
      <c r="C2464" s="320" t="s">
        <v>589</v>
      </c>
      <c r="D2464" s="320" t="s">
        <v>518</v>
      </c>
      <c r="E2464" s="320">
        <v>0.89200000000000002</v>
      </c>
      <c r="F2464" s="320" t="s">
        <v>1256</v>
      </c>
      <c r="G2464" s="320" t="s">
        <v>1257</v>
      </c>
      <c r="H2464" s="320" t="s">
        <v>489</v>
      </c>
      <c r="I2464" s="321">
        <v>15.70469636</v>
      </c>
      <c r="J2464" s="320">
        <v>2011</v>
      </c>
      <c r="K2464" s="320" t="s">
        <v>545</v>
      </c>
      <c r="L2464" s="316">
        <f t="shared" si="71"/>
        <v>2463</v>
      </c>
      <c r="V2464" s="316" t="str">
        <f t="shared" si="70"/>
        <v xml:space="preserve"> </v>
      </c>
      <c r="X2464" s="316" t="s">
        <v>965</v>
      </c>
    </row>
    <row r="2465" spans="1:24">
      <c r="A2465" s="320" t="s">
        <v>616</v>
      </c>
      <c r="B2465" s="320" t="s">
        <v>615</v>
      </c>
      <c r="C2465" s="320" t="s">
        <v>589</v>
      </c>
      <c r="D2465" s="320" t="s">
        <v>518</v>
      </c>
      <c r="E2465" s="320">
        <v>0.89200000000000002</v>
      </c>
      <c r="F2465" s="320" t="s">
        <v>1256</v>
      </c>
      <c r="G2465" s="320" t="s">
        <v>1257</v>
      </c>
      <c r="H2465" s="320" t="s">
        <v>489</v>
      </c>
      <c r="I2465" s="321">
        <v>15.70469636</v>
      </c>
      <c r="J2465" s="320">
        <v>2011</v>
      </c>
      <c r="K2465" s="320" t="s">
        <v>545</v>
      </c>
      <c r="L2465" s="316">
        <f t="shared" si="71"/>
        <v>2464</v>
      </c>
      <c r="V2465" s="316" t="str">
        <f t="shared" si="70"/>
        <v xml:space="preserve"> </v>
      </c>
      <c r="X2465" s="316" t="s">
        <v>965</v>
      </c>
    </row>
    <row r="2466" spans="1:24">
      <c r="A2466" s="320" t="s">
        <v>617</v>
      </c>
      <c r="B2466" s="320" t="s">
        <v>615</v>
      </c>
      <c r="C2466" s="320" t="s">
        <v>589</v>
      </c>
      <c r="D2466" s="320" t="s">
        <v>518</v>
      </c>
      <c r="E2466" s="320">
        <v>0.89200000000000002</v>
      </c>
      <c r="F2466" s="320" t="s">
        <v>1256</v>
      </c>
      <c r="G2466" s="320" t="s">
        <v>1257</v>
      </c>
      <c r="H2466" s="320" t="s">
        <v>489</v>
      </c>
      <c r="I2466" s="321">
        <v>15.70469636</v>
      </c>
      <c r="J2466" s="320">
        <v>2011</v>
      </c>
      <c r="K2466" s="320" t="s">
        <v>545</v>
      </c>
      <c r="L2466" s="316">
        <f t="shared" si="71"/>
        <v>2465</v>
      </c>
      <c r="V2466" s="316" t="str">
        <f t="shared" si="70"/>
        <v xml:space="preserve"> </v>
      </c>
      <c r="X2466" s="316" t="s">
        <v>965</v>
      </c>
    </row>
    <row r="2467" spans="1:24">
      <c r="A2467" s="320" t="s">
        <v>618</v>
      </c>
      <c r="B2467" s="320" t="s">
        <v>615</v>
      </c>
      <c r="C2467" s="320" t="s">
        <v>589</v>
      </c>
      <c r="D2467" s="320" t="s">
        <v>518</v>
      </c>
      <c r="E2467" s="320">
        <v>0.89200000000000002</v>
      </c>
      <c r="F2467" s="320" t="s">
        <v>1256</v>
      </c>
      <c r="G2467" s="320" t="s">
        <v>1257</v>
      </c>
      <c r="H2467" s="320" t="s">
        <v>489</v>
      </c>
      <c r="I2467" s="321">
        <v>15.70469636</v>
      </c>
      <c r="J2467" s="320">
        <v>2011</v>
      </c>
      <c r="K2467" s="320" t="s">
        <v>545</v>
      </c>
      <c r="L2467" s="316">
        <f t="shared" si="71"/>
        <v>2466</v>
      </c>
      <c r="V2467" s="316" t="str">
        <f t="shared" si="70"/>
        <v xml:space="preserve"> </v>
      </c>
      <c r="X2467" s="316" t="s">
        <v>965</v>
      </c>
    </row>
    <row r="2468" spans="1:24">
      <c r="A2468" s="320" t="s">
        <v>619</v>
      </c>
      <c r="B2468" s="320" t="s">
        <v>615</v>
      </c>
      <c r="C2468" s="320" t="s">
        <v>589</v>
      </c>
      <c r="D2468" s="320" t="s">
        <v>518</v>
      </c>
      <c r="E2468" s="320">
        <v>0.89200000000000002</v>
      </c>
      <c r="F2468" s="320" t="s">
        <v>1256</v>
      </c>
      <c r="G2468" s="320" t="s">
        <v>1257</v>
      </c>
      <c r="H2468" s="320" t="s">
        <v>489</v>
      </c>
      <c r="I2468" s="321">
        <v>15.70469636</v>
      </c>
      <c r="J2468" s="320">
        <v>2011</v>
      </c>
      <c r="K2468" s="320" t="s">
        <v>545</v>
      </c>
      <c r="L2468" s="316">
        <f t="shared" si="71"/>
        <v>2467</v>
      </c>
      <c r="V2468" s="316" t="str">
        <f t="shared" si="70"/>
        <v xml:space="preserve"> </v>
      </c>
      <c r="X2468" s="316" t="s">
        <v>965</v>
      </c>
    </row>
    <row r="2469" spans="1:24">
      <c r="A2469" s="320" t="s">
        <v>654</v>
      </c>
      <c r="B2469" s="320" t="s">
        <v>655</v>
      </c>
      <c r="C2469" s="320" t="s">
        <v>579</v>
      </c>
      <c r="D2469" s="320" t="s">
        <v>514</v>
      </c>
      <c r="E2469" s="320">
        <v>0.91900000000000004</v>
      </c>
      <c r="F2469" s="320" t="s">
        <v>1256</v>
      </c>
      <c r="G2469" s="320" t="s">
        <v>1257</v>
      </c>
      <c r="H2469" s="320" t="s">
        <v>489</v>
      </c>
      <c r="I2469" s="321">
        <v>15.95815844</v>
      </c>
      <c r="J2469" s="320">
        <v>2011</v>
      </c>
      <c r="K2469" s="320" t="s">
        <v>545</v>
      </c>
      <c r="L2469" s="316">
        <f t="shared" si="71"/>
        <v>2468</v>
      </c>
      <c r="V2469" s="316" t="str">
        <f t="shared" si="70"/>
        <v xml:space="preserve"> </v>
      </c>
      <c r="X2469" s="316" t="s">
        <v>965</v>
      </c>
    </row>
    <row r="2470" spans="1:24">
      <c r="A2470" s="320" t="s">
        <v>1156</v>
      </c>
      <c r="B2470" s="320" t="s">
        <v>1157</v>
      </c>
      <c r="C2470" s="320" t="s">
        <v>495</v>
      </c>
      <c r="D2470" s="320" t="s">
        <v>514</v>
      </c>
      <c r="E2470" s="320">
        <v>0.53800000000000003</v>
      </c>
      <c r="F2470" s="320" t="s">
        <v>1256</v>
      </c>
      <c r="G2470" s="320" t="s">
        <v>1257</v>
      </c>
      <c r="H2470" s="320" t="s">
        <v>489</v>
      </c>
      <c r="I2470" s="321">
        <v>16.182765329999999</v>
      </c>
      <c r="J2470" s="320">
        <v>2011</v>
      </c>
      <c r="K2470" s="320" t="s">
        <v>545</v>
      </c>
      <c r="L2470" s="316">
        <f t="shared" si="71"/>
        <v>2469</v>
      </c>
      <c r="V2470" s="316" t="str">
        <f t="shared" si="70"/>
        <v xml:space="preserve"> </v>
      </c>
      <c r="X2470" s="316" t="s">
        <v>965</v>
      </c>
    </row>
    <row r="2471" spans="1:24">
      <c r="A2471" s="320" t="s">
        <v>864</v>
      </c>
      <c r="B2471" s="320" t="s">
        <v>865</v>
      </c>
      <c r="C2471" s="320" t="s">
        <v>525</v>
      </c>
      <c r="D2471" s="320" t="s">
        <v>518</v>
      </c>
      <c r="E2471" s="320">
        <v>0.84599999999999997</v>
      </c>
      <c r="F2471" s="320" t="s">
        <v>1256</v>
      </c>
      <c r="G2471" s="320" t="s">
        <v>1257</v>
      </c>
      <c r="H2471" s="320" t="s">
        <v>489</v>
      </c>
      <c r="I2471" s="321">
        <v>16.653239509999999</v>
      </c>
      <c r="J2471" s="320">
        <v>2011</v>
      </c>
      <c r="K2471" s="320" t="s">
        <v>545</v>
      </c>
      <c r="L2471" s="316">
        <f t="shared" si="71"/>
        <v>2470</v>
      </c>
      <c r="V2471" s="316" t="str">
        <f t="shared" si="70"/>
        <v xml:space="preserve"> </v>
      </c>
      <c r="X2471" s="316" t="s">
        <v>965</v>
      </c>
    </row>
    <row r="2472" spans="1:24">
      <c r="A2472" s="320" t="s">
        <v>844</v>
      </c>
      <c r="B2472" s="320" t="s">
        <v>845</v>
      </c>
      <c r="C2472" s="320" t="s">
        <v>589</v>
      </c>
      <c r="D2472" s="320" t="s">
        <v>514</v>
      </c>
      <c r="E2472" s="320">
        <v>0.91600000000000004</v>
      </c>
      <c r="F2472" s="320" t="s">
        <v>1256</v>
      </c>
      <c r="G2472" s="320" t="s">
        <v>1257</v>
      </c>
      <c r="H2472" s="320" t="s">
        <v>489</v>
      </c>
      <c r="I2472" s="321">
        <v>17.769285050000001</v>
      </c>
      <c r="J2472" s="320">
        <v>2011</v>
      </c>
      <c r="K2472" s="320" t="s">
        <v>545</v>
      </c>
      <c r="L2472" s="316">
        <f t="shared" si="71"/>
        <v>2471</v>
      </c>
      <c r="V2472" s="316" t="str">
        <f t="shared" si="70"/>
        <v xml:space="preserve"> </v>
      </c>
      <c r="X2472" s="316" t="s">
        <v>965</v>
      </c>
    </row>
    <row r="2473" spans="1:24">
      <c r="A2473" s="320" t="s">
        <v>777</v>
      </c>
      <c r="B2473" s="320" t="s">
        <v>509</v>
      </c>
      <c r="C2473" s="320" t="s">
        <v>510</v>
      </c>
      <c r="D2473" s="320" t="s">
        <v>694</v>
      </c>
      <c r="E2473" s="320">
        <v>0.93700000000000006</v>
      </c>
      <c r="F2473" s="320" t="s">
        <v>1256</v>
      </c>
      <c r="G2473" s="320" t="s">
        <v>1257</v>
      </c>
      <c r="H2473" s="320" t="s">
        <v>489</v>
      </c>
      <c r="I2473" s="321">
        <v>18.213712839999999</v>
      </c>
      <c r="J2473" s="320">
        <v>2011</v>
      </c>
      <c r="K2473" s="320" t="s">
        <v>545</v>
      </c>
      <c r="L2473" s="316">
        <f t="shared" si="71"/>
        <v>2472</v>
      </c>
      <c r="V2473" s="316" t="str">
        <f t="shared" si="70"/>
        <v xml:space="preserve"> </v>
      </c>
      <c r="X2473" s="316" t="s">
        <v>965</v>
      </c>
    </row>
    <row r="2474" spans="1:24">
      <c r="A2474" s="320" t="s">
        <v>778</v>
      </c>
      <c r="B2474" s="320" t="s">
        <v>509</v>
      </c>
      <c r="C2474" s="320" t="s">
        <v>510</v>
      </c>
      <c r="D2474" s="320" t="s">
        <v>694</v>
      </c>
      <c r="E2474" s="320">
        <v>0.93700000000000006</v>
      </c>
      <c r="F2474" s="320" t="s">
        <v>1256</v>
      </c>
      <c r="G2474" s="320" t="s">
        <v>1257</v>
      </c>
      <c r="H2474" s="320" t="s">
        <v>489</v>
      </c>
      <c r="I2474" s="321">
        <v>18.213712839999999</v>
      </c>
      <c r="J2474" s="320">
        <v>2011</v>
      </c>
      <c r="K2474" s="320" t="s">
        <v>545</v>
      </c>
      <c r="L2474" s="316">
        <f t="shared" si="71"/>
        <v>2473</v>
      </c>
      <c r="V2474" s="316" t="str">
        <f t="shared" si="70"/>
        <v xml:space="preserve"> </v>
      </c>
      <c r="X2474" s="316" t="s">
        <v>965</v>
      </c>
    </row>
    <row r="2475" spans="1:24">
      <c r="A2475" s="320" t="s">
        <v>779</v>
      </c>
      <c r="B2475" s="320" t="s">
        <v>509</v>
      </c>
      <c r="C2475" s="320" t="s">
        <v>510</v>
      </c>
      <c r="D2475" s="320" t="s">
        <v>514</v>
      </c>
      <c r="E2475" s="320">
        <v>0.93700000000000006</v>
      </c>
      <c r="F2475" s="320" t="s">
        <v>1256</v>
      </c>
      <c r="G2475" s="320" t="s">
        <v>1257</v>
      </c>
      <c r="H2475" s="320" t="s">
        <v>489</v>
      </c>
      <c r="I2475" s="321">
        <v>18.213712839999999</v>
      </c>
      <c r="J2475" s="320">
        <v>2011</v>
      </c>
      <c r="K2475" s="320" t="s">
        <v>545</v>
      </c>
      <c r="L2475" s="316">
        <f t="shared" si="71"/>
        <v>2474</v>
      </c>
      <c r="V2475" s="316" t="str">
        <f t="shared" si="70"/>
        <v xml:space="preserve"> </v>
      </c>
      <c r="X2475" s="316" t="s">
        <v>965</v>
      </c>
    </row>
    <row r="2476" spans="1:24">
      <c r="A2476" s="320" t="s">
        <v>780</v>
      </c>
      <c r="B2476" s="320" t="s">
        <v>509</v>
      </c>
      <c r="C2476" s="320" t="s">
        <v>510</v>
      </c>
      <c r="D2476" s="320" t="s">
        <v>484</v>
      </c>
      <c r="E2476" s="320">
        <v>0.93700000000000006</v>
      </c>
      <c r="F2476" s="320" t="s">
        <v>1256</v>
      </c>
      <c r="G2476" s="320" t="s">
        <v>1257</v>
      </c>
      <c r="H2476" s="320" t="s">
        <v>489</v>
      </c>
      <c r="I2476" s="321">
        <v>18.213712839999999</v>
      </c>
      <c r="J2476" s="320">
        <v>2011</v>
      </c>
      <c r="K2476" s="320" t="s">
        <v>545</v>
      </c>
      <c r="L2476" s="316">
        <f t="shared" si="71"/>
        <v>2475</v>
      </c>
      <c r="V2476" s="316" t="str">
        <f t="shared" si="70"/>
        <v xml:space="preserve"> </v>
      </c>
      <c r="X2476" s="316" t="s">
        <v>965</v>
      </c>
    </row>
    <row r="2477" spans="1:24">
      <c r="A2477" s="320" t="s">
        <v>781</v>
      </c>
      <c r="B2477" s="320" t="s">
        <v>509</v>
      </c>
      <c r="C2477" s="320" t="s">
        <v>510</v>
      </c>
      <c r="D2477" s="320" t="s">
        <v>484</v>
      </c>
      <c r="E2477" s="320">
        <v>0.93700000000000006</v>
      </c>
      <c r="F2477" s="320" t="s">
        <v>1256</v>
      </c>
      <c r="G2477" s="320" t="s">
        <v>1257</v>
      </c>
      <c r="H2477" s="320" t="s">
        <v>489</v>
      </c>
      <c r="I2477" s="321">
        <v>18.213712839999999</v>
      </c>
      <c r="J2477" s="320">
        <v>2011</v>
      </c>
      <c r="K2477" s="320" t="s">
        <v>545</v>
      </c>
      <c r="L2477" s="316">
        <f t="shared" si="71"/>
        <v>2476</v>
      </c>
      <c r="V2477" s="316" t="str">
        <f t="shared" si="70"/>
        <v xml:space="preserve"> </v>
      </c>
      <c r="X2477" s="316" t="s">
        <v>965</v>
      </c>
    </row>
    <row r="2478" spans="1:24">
      <c r="A2478" s="320" t="s">
        <v>782</v>
      </c>
      <c r="B2478" s="320" t="s">
        <v>509</v>
      </c>
      <c r="C2478" s="320" t="s">
        <v>510</v>
      </c>
      <c r="D2478" s="320" t="s">
        <v>484</v>
      </c>
      <c r="E2478" s="320">
        <v>0.93700000000000006</v>
      </c>
      <c r="F2478" s="320" t="s">
        <v>1256</v>
      </c>
      <c r="G2478" s="320" t="s">
        <v>1257</v>
      </c>
      <c r="H2478" s="320" t="s">
        <v>489</v>
      </c>
      <c r="I2478" s="321">
        <v>18.213712839999999</v>
      </c>
      <c r="J2478" s="320">
        <v>2011</v>
      </c>
      <c r="K2478" s="320" t="s">
        <v>545</v>
      </c>
      <c r="L2478" s="316">
        <f t="shared" si="71"/>
        <v>2477</v>
      </c>
      <c r="V2478" s="316" t="str">
        <f t="shared" si="70"/>
        <v xml:space="preserve"> </v>
      </c>
      <c r="X2478" s="316" t="s">
        <v>965</v>
      </c>
    </row>
    <row r="2479" spans="1:24">
      <c r="A2479" s="320" t="s">
        <v>783</v>
      </c>
      <c r="B2479" s="320" t="s">
        <v>509</v>
      </c>
      <c r="C2479" s="320" t="s">
        <v>510</v>
      </c>
      <c r="D2479" s="320" t="s">
        <v>694</v>
      </c>
      <c r="E2479" s="320">
        <v>0.93700000000000006</v>
      </c>
      <c r="F2479" s="320" t="s">
        <v>1256</v>
      </c>
      <c r="G2479" s="320" t="s">
        <v>1257</v>
      </c>
      <c r="H2479" s="320" t="s">
        <v>489</v>
      </c>
      <c r="I2479" s="321">
        <v>18.213712839999999</v>
      </c>
      <c r="J2479" s="320">
        <v>2011</v>
      </c>
      <c r="K2479" s="320" t="s">
        <v>545</v>
      </c>
      <c r="L2479" s="316">
        <f t="shared" si="71"/>
        <v>2478</v>
      </c>
      <c r="V2479" s="316" t="str">
        <f t="shared" si="70"/>
        <v xml:space="preserve"> </v>
      </c>
      <c r="X2479" s="316" t="s">
        <v>965</v>
      </c>
    </row>
    <row r="2480" spans="1:24">
      <c r="A2480" s="320" t="s">
        <v>784</v>
      </c>
      <c r="B2480" s="320" t="s">
        <v>509</v>
      </c>
      <c r="C2480" s="320" t="s">
        <v>510</v>
      </c>
      <c r="D2480" s="320" t="s">
        <v>694</v>
      </c>
      <c r="E2480" s="320">
        <v>0.93700000000000006</v>
      </c>
      <c r="F2480" s="320" t="s">
        <v>1256</v>
      </c>
      <c r="G2480" s="320" t="s">
        <v>1257</v>
      </c>
      <c r="H2480" s="320" t="s">
        <v>489</v>
      </c>
      <c r="I2480" s="321">
        <v>18.213712839999999</v>
      </c>
      <c r="J2480" s="320">
        <v>2011</v>
      </c>
      <c r="K2480" s="320" t="s">
        <v>545</v>
      </c>
      <c r="L2480" s="316">
        <f t="shared" si="71"/>
        <v>2479</v>
      </c>
      <c r="V2480" s="316" t="str">
        <f t="shared" si="70"/>
        <v xml:space="preserve"> </v>
      </c>
      <c r="X2480" s="316" t="s">
        <v>965</v>
      </c>
    </row>
    <row r="2481" spans="1:24">
      <c r="A2481" s="320" t="s">
        <v>785</v>
      </c>
      <c r="B2481" s="320" t="s">
        <v>509</v>
      </c>
      <c r="C2481" s="320" t="s">
        <v>510</v>
      </c>
      <c r="D2481" s="320" t="s">
        <v>694</v>
      </c>
      <c r="E2481" s="320">
        <v>0.93700000000000006</v>
      </c>
      <c r="F2481" s="320" t="s">
        <v>1256</v>
      </c>
      <c r="G2481" s="320" t="s">
        <v>1257</v>
      </c>
      <c r="H2481" s="320" t="s">
        <v>489</v>
      </c>
      <c r="I2481" s="321">
        <v>18.213712839999999</v>
      </c>
      <c r="J2481" s="320">
        <v>2011</v>
      </c>
      <c r="K2481" s="320" t="s">
        <v>545</v>
      </c>
      <c r="L2481" s="316">
        <f t="shared" si="71"/>
        <v>2480</v>
      </c>
      <c r="V2481" s="316" t="str">
        <f t="shared" si="70"/>
        <v xml:space="preserve"> </v>
      </c>
      <c r="X2481" s="316" t="s">
        <v>965</v>
      </c>
    </row>
    <row r="2482" spans="1:24">
      <c r="A2482" s="320" t="s">
        <v>786</v>
      </c>
      <c r="B2482" s="320" t="s">
        <v>509</v>
      </c>
      <c r="C2482" s="320" t="s">
        <v>510</v>
      </c>
      <c r="D2482" s="320" t="s">
        <v>518</v>
      </c>
      <c r="E2482" s="320">
        <v>0.93700000000000006</v>
      </c>
      <c r="F2482" s="320" t="s">
        <v>1256</v>
      </c>
      <c r="G2482" s="320" t="s">
        <v>1257</v>
      </c>
      <c r="H2482" s="320" t="s">
        <v>489</v>
      </c>
      <c r="I2482" s="321">
        <v>18.213712839999999</v>
      </c>
      <c r="J2482" s="320">
        <v>2011</v>
      </c>
      <c r="K2482" s="320" t="s">
        <v>545</v>
      </c>
      <c r="L2482" s="316">
        <f t="shared" si="71"/>
        <v>2481</v>
      </c>
      <c r="V2482" s="316" t="str">
        <f t="shared" si="70"/>
        <v xml:space="preserve"> </v>
      </c>
      <c r="X2482" s="316" t="s">
        <v>965</v>
      </c>
    </row>
    <row r="2483" spans="1:24">
      <c r="A2483" s="320" t="s">
        <v>787</v>
      </c>
      <c r="B2483" s="320" t="s">
        <v>509</v>
      </c>
      <c r="C2483" s="320" t="s">
        <v>510</v>
      </c>
      <c r="D2483" s="320" t="s">
        <v>521</v>
      </c>
      <c r="E2483" s="320">
        <v>0.93700000000000006</v>
      </c>
      <c r="F2483" s="320" t="s">
        <v>1256</v>
      </c>
      <c r="G2483" s="320" t="s">
        <v>1257</v>
      </c>
      <c r="H2483" s="320" t="s">
        <v>489</v>
      </c>
      <c r="I2483" s="321">
        <v>18.213712839999999</v>
      </c>
      <c r="J2483" s="320">
        <v>2011</v>
      </c>
      <c r="K2483" s="320" t="s">
        <v>545</v>
      </c>
      <c r="L2483" s="316">
        <f t="shared" si="71"/>
        <v>2482</v>
      </c>
      <c r="V2483" s="316" t="str">
        <f t="shared" si="70"/>
        <v xml:space="preserve"> </v>
      </c>
      <c r="X2483" s="316" t="s">
        <v>965</v>
      </c>
    </row>
    <row r="2484" spans="1:24">
      <c r="A2484" s="320" t="s">
        <v>788</v>
      </c>
      <c r="B2484" s="320" t="s">
        <v>509</v>
      </c>
      <c r="C2484" s="320" t="s">
        <v>510</v>
      </c>
      <c r="D2484" s="320" t="s">
        <v>518</v>
      </c>
      <c r="E2484" s="320">
        <v>0.93700000000000006</v>
      </c>
      <c r="F2484" s="320" t="s">
        <v>1256</v>
      </c>
      <c r="G2484" s="320" t="s">
        <v>1257</v>
      </c>
      <c r="H2484" s="320" t="s">
        <v>489</v>
      </c>
      <c r="I2484" s="321">
        <v>18.213712839999999</v>
      </c>
      <c r="J2484" s="320">
        <v>2011</v>
      </c>
      <c r="K2484" s="320" t="s">
        <v>545</v>
      </c>
      <c r="L2484" s="316">
        <f t="shared" si="71"/>
        <v>2483</v>
      </c>
      <c r="V2484" s="316" t="str">
        <f t="shared" si="70"/>
        <v xml:space="preserve"> </v>
      </c>
      <c r="X2484" s="316" t="s">
        <v>965</v>
      </c>
    </row>
    <row r="2485" spans="1:24">
      <c r="A2485" s="320" t="s">
        <v>508</v>
      </c>
      <c r="B2485" s="320" t="s">
        <v>509</v>
      </c>
      <c r="C2485" s="320" t="s">
        <v>510</v>
      </c>
      <c r="D2485" s="320" t="s">
        <v>484</v>
      </c>
      <c r="E2485" s="320">
        <v>0.93700000000000006</v>
      </c>
      <c r="F2485" s="320" t="s">
        <v>1256</v>
      </c>
      <c r="G2485" s="320" t="s">
        <v>1257</v>
      </c>
      <c r="H2485" s="320" t="s">
        <v>489</v>
      </c>
      <c r="I2485" s="321">
        <v>18.213712839999999</v>
      </c>
      <c r="J2485" s="320">
        <v>2011</v>
      </c>
      <c r="K2485" s="320" t="s">
        <v>545</v>
      </c>
      <c r="L2485" s="316">
        <f t="shared" si="71"/>
        <v>2484</v>
      </c>
      <c r="V2485" s="316" t="str">
        <f t="shared" si="70"/>
        <v xml:space="preserve"> </v>
      </c>
      <c r="X2485" s="316" t="s">
        <v>965</v>
      </c>
    </row>
    <row r="2486" spans="1:24">
      <c r="A2486" s="320" t="s">
        <v>789</v>
      </c>
      <c r="B2486" s="320" t="s">
        <v>509</v>
      </c>
      <c r="C2486" s="320" t="s">
        <v>510</v>
      </c>
      <c r="D2486" s="320" t="s">
        <v>518</v>
      </c>
      <c r="E2486" s="320">
        <v>0.93700000000000006</v>
      </c>
      <c r="F2486" s="320" t="s">
        <v>1256</v>
      </c>
      <c r="G2486" s="320" t="s">
        <v>1257</v>
      </c>
      <c r="H2486" s="320" t="s">
        <v>489</v>
      </c>
      <c r="I2486" s="321">
        <v>18.213712839999999</v>
      </c>
      <c r="J2486" s="320">
        <v>2011</v>
      </c>
      <c r="K2486" s="320" t="s">
        <v>545</v>
      </c>
      <c r="L2486" s="316">
        <f t="shared" si="71"/>
        <v>2485</v>
      </c>
      <c r="V2486" s="316" t="str">
        <f t="shared" si="70"/>
        <v xml:space="preserve"> </v>
      </c>
      <c r="X2486" s="316" t="s">
        <v>965</v>
      </c>
    </row>
    <row r="2487" spans="1:24">
      <c r="A2487" s="320" t="s">
        <v>790</v>
      </c>
      <c r="B2487" s="320" t="s">
        <v>509</v>
      </c>
      <c r="C2487" s="320" t="s">
        <v>510</v>
      </c>
      <c r="D2487" s="320" t="s">
        <v>521</v>
      </c>
      <c r="E2487" s="320">
        <v>0.93700000000000006</v>
      </c>
      <c r="F2487" s="320" t="s">
        <v>1256</v>
      </c>
      <c r="G2487" s="320" t="s">
        <v>1257</v>
      </c>
      <c r="H2487" s="320" t="s">
        <v>489</v>
      </c>
      <c r="I2487" s="321">
        <v>18.213712839999999</v>
      </c>
      <c r="J2487" s="320">
        <v>2011</v>
      </c>
      <c r="K2487" s="320" t="s">
        <v>545</v>
      </c>
      <c r="L2487" s="316">
        <f t="shared" si="71"/>
        <v>2486</v>
      </c>
      <c r="V2487" s="316" t="str">
        <f t="shared" si="70"/>
        <v xml:space="preserve"> </v>
      </c>
      <c r="X2487" s="316" t="s">
        <v>965</v>
      </c>
    </row>
    <row r="2488" spans="1:24">
      <c r="A2488" s="320" t="s">
        <v>791</v>
      </c>
      <c r="B2488" s="320" t="s">
        <v>509</v>
      </c>
      <c r="C2488" s="320" t="s">
        <v>510</v>
      </c>
      <c r="D2488" s="320" t="s">
        <v>484</v>
      </c>
      <c r="E2488" s="320">
        <v>0.93700000000000006</v>
      </c>
      <c r="F2488" s="320" t="s">
        <v>1256</v>
      </c>
      <c r="G2488" s="320" t="s">
        <v>1257</v>
      </c>
      <c r="H2488" s="320" t="s">
        <v>489</v>
      </c>
      <c r="I2488" s="321">
        <v>18.213712839999999</v>
      </c>
      <c r="J2488" s="320">
        <v>2011</v>
      </c>
      <c r="K2488" s="320" t="s">
        <v>545</v>
      </c>
      <c r="L2488" s="316">
        <f t="shared" si="71"/>
        <v>2487</v>
      </c>
      <c r="V2488" s="316" t="str">
        <f t="shared" si="70"/>
        <v xml:space="preserve"> </v>
      </c>
      <c r="X2488" s="316" t="s">
        <v>965</v>
      </c>
    </row>
    <row r="2489" spans="1:24">
      <c r="A2489" s="320" t="s">
        <v>792</v>
      </c>
      <c r="B2489" s="320" t="s">
        <v>509</v>
      </c>
      <c r="C2489" s="320" t="s">
        <v>510</v>
      </c>
      <c r="D2489" s="320" t="s">
        <v>518</v>
      </c>
      <c r="E2489" s="320">
        <v>0.93700000000000006</v>
      </c>
      <c r="F2489" s="320" t="s">
        <v>1256</v>
      </c>
      <c r="G2489" s="320" t="s">
        <v>1257</v>
      </c>
      <c r="H2489" s="320" t="s">
        <v>489</v>
      </c>
      <c r="I2489" s="321">
        <v>18.213712839999999</v>
      </c>
      <c r="J2489" s="320">
        <v>2011</v>
      </c>
      <c r="K2489" s="320" t="s">
        <v>545</v>
      </c>
      <c r="L2489" s="316">
        <f t="shared" si="71"/>
        <v>2488</v>
      </c>
      <c r="V2489" s="316" t="str">
        <f t="shared" si="70"/>
        <v xml:space="preserve"> </v>
      </c>
      <c r="X2489" s="316" t="s">
        <v>965</v>
      </c>
    </row>
    <row r="2490" spans="1:24">
      <c r="A2490" s="320" t="s">
        <v>793</v>
      </c>
      <c r="B2490" s="320" t="s">
        <v>509</v>
      </c>
      <c r="C2490" s="320" t="s">
        <v>510</v>
      </c>
      <c r="D2490" s="320" t="s">
        <v>484</v>
      </c>
      <c r="E2490" s="320">
        <v>0.93700000000000006</v>
      </c>
      <c r="F2490" s="320" t="s">
        <v>1256</v>
      </c>
      <c r="G2490" s="320" t="s">
        <v>1257</v>
      </c>
      <c r="H2490" s="320" t="s">
        <v>489</v>
      </c>
      <c r="I2490" s="321">
        <v>18.213712839999999</v>
      </c>
      <c r="J2490" s="320">
        <v>2011</v>
      </c>
      <c r="K2490" s="320" t="s">
        <v>545</v>
      </c>
      <c r="L2490" s="316">
        <f t="shared" si="71"/>
        <v>2489</v>
      </c>
      <c r="V2490" s="316" t="str">
        <f t="shared" si="70"/>
        <v xml:space="preserve"> </v>
      </c>
      <c r="X2490" s="316" t="s">
        <v>965</v>
      </c>
    </row>
    <row r="2491" spans="1:24">
      <c r="A2491" s="320" t="s">
        <v>794</v>
      </c>
      <c r="B2491" s="320" t="s">
        <v>509</v>
      </c>
      <c r="C2491" s="320" t="s">
        <v>510</v>
      </c>
      <c r="D2491" s="320" t="s">
        <v>484</v>
      </c>
      <c r="E2491" s="320">
        <v>0.93700000000000006</v>
      </c>
      <c r="F2491" s="320" t="s">
        <v>1256</v>
      </c>
      <c r="G2491" s="320" t="s">
        <v>1257</v>
      </c>
      <c r="H2491" s="320" t="s">
        <v>489</v>
      </c>
      <c r="I2491" s="321">
        <v>18.213712839999999</v>
      </c>
      <c r="J2491" s="320">
        <v>2011</v>
      </c>
      <c r="K2491" s="320" t="s">
        <v>545</v>
      </c>
      <c r="L2491" s="316">
        <f t="shared" si="71"/>
        <v>2490</v>
      </c>
      <c r="V2491" s="316" t="str">
        <f t="shared" ref="V2491:V2554" si="72">IF(H2491=$V$1,I2491," ")</f>
        <v xml:space="preserve"> </v>
      </c>
      <c r="X2491" s="316" t="s">
        <v>965</v>
      </c>
    </row>
    <row r="2492" spans="1:24">
      <c r="A2492" s="320" t="s">
        <v>795</v>
      </c>
      <c r="B2492" s="320" t="s">
        <v>509</v>
      </c>
      <c r="C2492" s="320" t="s">
        <v>510</v>
      </c>
      <c r="D2492" s="320" t="s">
        <v>521</v>
      </c>
      <c r="E2492" s="320">
        <v>0.93700000000000006</v>
      </c>
      <c r="F2492" s="320" t="s">
        <v>1256</v>
      </c>
      <c r="G2492" s="320" t="s">
        <v>1257</v>
      </c>
      <c r="H2492" s="320" t="s">
        <v>489</v>
      </c>
      <c r="I2492" s="321">
        <v>18.213712839999999</v>
      </c>
      <c r="J2492" s="320">
        <v>2011</v>
      </c>
      <c r="K2492" s="320" t="s">
        <v>545</v>
      </c>
      <c r="L2492" s="316">
        <f t="shared" si="71"/>
        <v>2491</v>
      </c>
      <c r="V2492" s="316" t="str">
        <f t="shared" si="72"/>
        <v xml:space="preserve"> </v>
      </c>
      <c r="X2492" s="316" t="s">
        <v>965</v>
      </c>
    </row>
    <row r="2493" spans="1:24">
      <c r="A2493" s="320" t="s">
        <v>796</v>
      </c>
      <c r="B2493" s="320" t="s">
        <v>509</v>
      </c>
      <c r="C2493" s="320" t="s">
        <v>510</v>
      </c>
      <c r="D2493" s="320" t="s">
        <v>518</v>
      </c>
      <c r="E2493" s="320">
        <v>0.93700000000000006</v>
      </c>
      <c r="F2493" s="320" t="s">
        <v>1256</v>
      </c>
      <c r="G2493" s="320" t="s">
        <v>1257</v>
      </c>
      <c r="H2493" s="320" t="s">
        <v>489</v>
      </c>
      <c r="I2493" s="321">
        <v>18.213712839999999</v>
      </c>
      <c r="J2493" s="320">
        <v>2011</v>
      </c>
      <c r="K2493" s="320" t="s">
        <v>545</v>
      </c>
      <c r="L2493" s="316">
        <f t="shared" si="71"/>
        <v>2492</v>
      </c>
      <c r="V2493" s="316" t="str">
        <f t="shared" si="72"/>
        <v xml:space="preserve"> </v>
      </c>
      <c r="X2493" s="316" t="s">
        <v>965</v>
      </c>
    </row>
    <row r="2494" spans="1:24">
      <c r="A2494" s="320" t="s">
        <v>797</v>
      </c>
      <c r="B2494" s="320" t="s">
        <v>509</v>
      </c>
      <c r="C2494" s="320" t="s">
        <v>510</v>
      </c>
      <c r="D2494" s="320" t="s">
        <v>694</v>
      </c>
      <c r="E2494" s="320">
        <v>0.93700000000000006</v>
      </c>
      <c r="F2494" s="320" t="s">
        <v>1256</v>
      </c>
      <c r="G2494" s="320" t="s">
        <v>1257</v>
      </c>
      <c r="H2494" s="320" t="s">
        <v>489</v>
      </c>
      <c r="I2494" s="321">
        <v>18.213712839999999</v>
      </c>
      <c r="J2494" s="320">
        <v>2011</v>
      </c>
      <c r="K2494" s="320" t="s">
        <v>545</v>
      </c>
      <c r="L2494" s="316">
        <f t="shared" si="71"/>
        <v>2493</v>
      </c>
      <c r="V2494" s="316" t="str">
        <f t="shared" si="72"/>
        <v xml:space="preserve"> </v>
      </c>
      <c r="X2494" s="316" t="s">
        <v>965</v>
      </c>
    </row>
    <row r="2495" spans="1:24">
      <c r="A2495" s="320" t="s">
        <v>798</v>
      </c>
      <c r="B2495" s="320" t="s">
        <v>509</v>
      </c>
      <c r="C2495" s="320" t="s">
        <v>510</v>
      </c>
      <c r="D2495" s="320" t="s">
        <v>518</v>
      </c>
      <c r="E2495" s="320">
        <v>0.93700000000000006</v>
      </c>
      <c r="F2495" s="320" t="s">
        <v>1256</v>
      </c>
      <c r="G2495" s="320" t="s">
        <v>1257</v>
      </c>
      <c r="H2495" s="320" t="s">
        <v>489</v>
      </c>
      <c r="I2495" s="321">
        <v>18.213712839999999</v>
      </c>
      <c r="J2495" s="320">
        <v>2011</v>
      </c>
      <c r="K2495" s="320" t="s">
        <v>545</v>
      </c>
      <c r="L2495" s="316">
        <f t="shared" si="71"/>
        <v>2494</v>
      </c>
      <c r="V2495" s="316" t="str">
        <f t="shared" si="72"/>
        <v xml:space="preserve"> </v>
      </c>
      <c r="X2495" s="316" t="s">
        <v>965</v>
      </c>
    </row>
    <row r="2496" spans="1:24">
      <c r="A2496" s="320" t="s">
        <v>799</v>
      </c>
      <c r="B2496" s="320" t="s">
        <v>509</v>
      </c>
      <c r="C2496" s="320" t="s">
        <v>510</v>
      </c>
      <c r="D2496" s="320" t="s">
        <v>694</v>
      </c>
      <c r="E2496" s="320">
        <v>0.93700000000000006</v>
      </c>
      <c r="F2496" s="320" t="s">
        <v>1256</v>
      </c>
      <c r="G2496" s="320" t="s">
        <v>1257</v>
      </c>
      <c r="H2496" s="320" t="s">
        <v>489</v>
      </c>
      <c r="I2496" s="321">
        <v>18.213712839999999</v>
      </c>
      <c r="J2496" s="320">
        <v>2011</v>
      </c>
      <c r="K2496" s="320" t="s">
        <v>545</v>
      </c>
      <c r="L2496" s="316">
        <f t="shared" si="71"/>
        <v>2495</v>
      </c>
      <c r="V2496" s="316" t="str">
        <f t="shared" si="72"/>
        <v xml:space="preserve"> </v>
      </c>
      <c r="X2496" s="316" t="s">
        <v>965</v>
      </c>
    </row>
    <row r="2497" spans="1:24">
      <c r="A2497" s="320" t="s">
        <v>800</v>
      </c>
      <c r="B2497" s="320" t="s">
        <v>509</v>
      </c>
      <c r="C2497" s="320" t="s">
        <v>510</v>
      </c>
      <c r="D2497" s="320" t="s">
        <v>694</v>
      </c>
      <c r="E2497" s="320">
        <v>0.93700000000000006</v>
      </c>
      <c r="F2497" s="320" t="s">
        <v>1256</v>
      </c>
      <c r="G2497" s="320" t="s">
        <v>1257</v>
      </c>
      <c r="H2497" s="320" t="s">
        <v>489</v>
      </c>
      <c r="I2497" s="321">
        <v>18.213712839999999</v>
      </c>
      <c r="J2497" s="320">
        <v>2011</v>
      </c>
      <c r="K2497" s="320" t="s">
        <v>545</v>
      </c>
      <c r="L2497" s="316">
        <f t="shared" si="71"/>
        <v>2496</v>
      </c>
      <c r="V2497" s="316" t="str">
        <f t="shared" si="72"/>
        <v xml:space="preserve"> </v>
      </c>
      <c r="X2497" s="316" t="s">
        <v>965</v>
      </c>
    </row>
    <row r="2498" spans="1:24">
      <c r="A2498" s="320" t="s">
        <v>801</v>
      </c>
      <c r="B2498" s="320" t="s">
        <v>509</v>
      </c>
      <c r="C2498" s="320" t="s">
        <v>510</v>
      </c>
      <c r="D2498" s="320" t="s">
        <v>518</v>
      </c>
      <c r="E2498" s="320">
        <v>0.93700000000000006</v>
      </c>
      <c r="F2498" s="320" t="s">
        <v>1256</v>
      </c>
      <c r="G2498" s="320" t="s">
        <v>1257</v>
      </c>
      <c r="H2498" s="320" t="s">
        <v>489</v>
      </c>
      <c r="I2498" s="321">
        <v>18.213712839999999</v>
      </c>
      <c r="J2498" s="320">
        <v>2011</v>
      </c>
      <c r="K2498" s="320" t="s">
        <v>545</v>
      </c>
      <c r="L2498" s="316">
        <f t="shared" si="71"/>
        <v>2497</v>
      </c>
      <c r="V2498" s="316" t="str">
        <f t="shared" si="72"/>
        <v xml:space="preserve"> </v>
      </c>
      <c r="X2498" s="316" t="s">
        <v>965</v>
      </c>
    </row>
    <row r="2499" spans="1:24">
      <c r="A2499" s="320" t="s">
        <v>802</v>
      </c>
      <c r="B2499" s="320" t="s">
        <v>509</v>
      </c>
      <c r="C2499" s="320" t="s">
        <v>510</v>
      </c>
      <c r="D2499" s="320" t="s">
        <v>484</v>
      </c>
      <c r="E2499" s="320">
        <v>0.93700000000000006</v>
      </c>
      <c r="F2499" s="320" t="s">
        <v>1256</v>
      </c>
      <c r="G2499" s="320" t="s">
        <v>1257</v>
      </c>
      <c r="H2499" s="320" t="s">
        <v>489</v>
      </c>
      <c r="I2499" s="321">
        <v>18.213712839999999</v>
      </c>
      <c r="J2499" s="320">
        <v>2011</v>
      </c>
      <c r="K2499" s="320" t="s">
        <v>545</v>
      </c>
      <c r="L2499" s="316">
        <f t="shared" ref="L2499:L2562" si="73">1+L2498</f>
        <v>2498</v>
      </c>
      <c r="V2499" s="316" t="str">
        <f t="shared" si="72"/>
        <v xml:space="preserve"> </v>
      </c>
      <c r="X2499" s="316" t="s">
        <v>965</v>
      </c>
    </row>
    <row r="2500" spans="1:24">
      <c r="A2500" s="320" t="s">
        <v>803</v>
      </c>
      <c r="B2500" s="320" t="s">
        <v>509</v>
      </c>
      <c r="C2500" s="320" t="s">
        <v>510</v>
      </c>
      <c r="D2500" s="320" t="s">
        <v>521</v>
      </c>
      <c r="E2500" s="320">
        <v>0.93700000000000006</v>
      </c>
      <c r="F2500" s="320" t="s">
        <v>1256</v>
      </c>
      <c r="G2500" s="320" t="s">
        <v>1257</v>
      </c>
      <c r="H2500" s="320" t="s">
        <v>489</v>
      </c>
      <c r="I2500" s="321">
        <v>18.213712839999999</v>
      </c>
      <c r="J2500" s="320">
        <v>2011</v>
      </c>
      <c r="K2500" s="320" t="s">
        <v>545</v>
      </c>
      <c r="L2500" s="316">
        <f t="shared" si="73"/>
        <v>2499</v>
      </c>
      <c r="V2500" s="316" t="str">
        <f t="shared" si="72"/>
        <v xml:space="preserve"> </v>
      </c>
      <c r="X2500" s="316" t="s">
        <v>965</v>
      </c>
    </row>
    <row r="2501" spans="1:24">
      <c r="A2501" s="320" t="s">
        <v>804</v>
      </c>
      <c r="B2501" s="320" t="s">
        <v>509</v>
      </c>
      <c r="C2501" s="320" t="s">
        <v>510</v>
      </c>
      <c r="D2501" s="320" t="s">
        <v>484</v>
      </c>
      <c r="E2501" s="320">
        <v>0.93700000000000006</v>
      </c>
      <c r="F2501" s="320" t="s">
        <v>1256</v>
      </c>
      <c r="G2501" s="320" t="s">
        <v>1257</v>
      </c>
      <c r="H2501" s="320" t="s">
        <v>489</v>
      </c>
      <c r="I2501" s="321">
        <v>18.213712839999999</v>
      </c>
      <c r="J2501" s="320">
        <v>2011</v>
      </c>
      <c r="K2501" s="320" t="s">
        <v>545</v>
      </c>
      <c r="L2501" s="316">
        <f t="shared" si="73"/>
        <v>2500</v>
      </c>
      <c r="V2501" s="316" t="str">
        <f t="shared" si="72"/>
        <v xml:space="preserve"> </v>
      </c>
      <c r="X2501" s="316" t="s">
        <v>965</v>
      </c>
    </row>
    <row r="2502" spans="1:24">
      <c r="A2502" s="320" t="s">
        <v>805</v>
      </c>
      <c r="B2502" s="320" t="s">
        <v>509</v>
      </c>
      <c r="C2502" s="320" t="s">
        <v>510</v>
      </c>
      <c r="D2502" s="320" t="s">
        <v>484</v>
      </c>
      <c r="E2502" s="320">
        <v>0.93700000000000006</v>
      </c>
      <c r="F2502" s="320" t="s">
        <v>1256</v>
      </c>
      <c r="G2502" s="320" t="s">
        <v>1257</v>
      </c>
      <c r="H2502" s="320" t="s">
        <v>489</v>
      </c>
      <c r="I2502" s="321">
        <v>18.213712839999999</v>
      </c>
      <c r="J2502" s="320">
        <v>2011</v>
      </c>
      <c r="K2502" s="320" t="s">
        <v>545</v>
      </c>
      <c r="L2502" s="316">
        <f t="shared" si="73"/>
        <v>2501</v>
      </c>
      <c r="V2502" s="316" t="str">
        <f t="shared" si="72"/>
        <v xml:space="preserve"> </v>
      </c>
      <c r="X2502" s="316" t="s">
        <v>965</v>
      </c>
    </row>
    <row r="2503" spans="1:24">
      <c r="A2503" s="320" t="s">
        <v>806</v>
      </c>
      <c r="B2503" s="320" t="s">
        <v>509</v>
      </c>
      <c r="C2503" s="320" t="s">
        <v>510</v>
      </c>
      <c r="D2503" s="320" t="s">
        <v>496</v>
      </c>
      <c r="E2503" s="320">
        <v>0.93700000000000006</v>
      </c>
      <c r="F2503" s="320" t="s">
        <v>1256</v>
      </c>
      <c r="G2503" s="320" t="s">
        <v>1257</v>
      </c>
      <c r="H2503" s="320" t="s">
        <v>489</v>
      </c>
      <c r="I2503" s="321">
        <v>18.213712839999999</v>
      </c>
      <c r="J2503" s="320">
        <v>2011</v>
      </c>
      <c r="K2503" s="320" t="s">
        <v>545</v>
      </c>
      <c r="L2503" s="316">
        <f t="shared" si="73"/>
        <v>2502</v>
      </c>
      <c r="V2503" s="316" t="str">
        <f t="shared" si="72"/>
        <v xml:space="preserve"> </v>
      </c>
      <c r="X2503" s="316" t="s">
        <v>965</v>
      </c>
    </row>
    <row r="2504" spans="1:24">
      <c r="A2504" s="320" t="s">
        <v>807</v>
      </c>
      <c r="B2504" s="320" t="s">
        <v>509</v>
      </c>
      <c r="C2504" s="320" t="s">
        <v>510</v>
      </c>
      <c r="D2504" s="320" t="s">
        <v>496</v>
      </c>
      <c r="E2504" s="320">
        <v>0.93700000000000006</v>
      </c>
      <c r="F2504" s="320" t="s">
        <v>1256</v>
      </c>
      <c r="G2504" s="320" t="s">
        <v>1257</v>
      </c>
      <c r="H2504" s="320" t="s">
        <v>489</v>
      </c>
      <c r="I2504" s="321">
        <v>18.213712839999999</v>
      </c>
      <c r="J2504" s="320">
        <v>2011</v>
      </c>
      <c r="K2504" s="320" t="s">
        <v>545</v>
      </c>
      <c r="L2504" s="316">
        <f t="shared" si="73"/>
        <v>2503</v>
      </c>
      <c r="V2504" s="316" t="str">
        <f t="shared" si="72"/>
        <v xml:space="preserve"> </v>
      </c>
      <c r="X2504" s="316" t="s">
        <v>965</v>
      </c>
    </row>
    <row r="2505" spans="1:24">
      <c r="A2505" s="320" t="s">
        <v>808</v>
      </c>
      <c r="B2505" s="320" t="s">
        <v>509</v>
      </c>
      <c r="C2505" s="320" t="s">
        <v>510</v>
      </c>
      <c r="D2505" s="320" t="s">
        <v>484</v>
      </c>
      <c r="E2505" s="320">
        <v>0.93700000000000006</v>
      </c>
      <c r="F2505" s="320" t="s">
        <v>1256</v>
      </c>
      <c r="G2505" s="320" t="s">
        <v>1257</v>
      </c>
      <c r="H2505" s="320" t="s">
        <v>489</v>
      </c>
      <c r="I2505" s="321">
        <v>18.213712839999999</v>
      </c>
      <c r="J2505" s="320">
        <v>2011</v>
      </c>
      <c r="K2505" s="320" t="s">
        <v>545</v>
      </c>
      <c r="L2505" s="316">
        <f t="shared" si="73"/>
        <v>2504</v>
      </c>
      <c r="V2505" s="316" t="str">
        <f t="shared" si="72"/>
        <v xml:space="preserve"> </v>
      </c>
      <c r="X2505" s="316" t="s">
        <v>965</v>
      </c>
    </row>
    <row r="2506" spans="1:24">
      <c r="A2506" s="320" t="s">
        <v>809</v>
      </c>
      <c r="B2506" s="320" t="s">
        <v>509</v>
      </c>
      <c r="C2506" s="320" t="s">
        <v>510</v>
      </c>
      <c r="D2506" s="320" t="s">
        <v>694</v>
      </c>
      <c r="E2506" s="320">
        <v>0.93700000000000006</v>
      </c>
      <c r="F2506" s="320" t="s">
        <v>1256</v>
      </c>
      <c r="G2506" s="320" t="s">
        <v>1257</v>
      </c>
      <c r="H2506" s="320" t="s">
        <v>489</v>
      </c>
      <c r="I2506" s="321">
        <v>18.213712839999999</v>
      </c>
      <c r="J2506" s="320">
        <v>2011</v>
      </c>
      <c r="K2506" s="320" t="s">
        <v>545</v>
      </c>
      <c r="L2506" s="316">
        <f t="shared" si="73"/>
        <v>2505</v>
      </c>
      <c r="V2506" s="316" t="str">
        <f t="shared" si="72"/>
        <v xml:space="preserve"> </v>
      </c>
      <c r="X2506" s="316" t="s">
        <v>965</v>
      </c>
    </row>
    <row r="2507" spans="1:24">
      <c r="A2507" s="320" t="s">
        <v>810</v>
      </c>
      <c r="B2507" s="320" t="s">
        <v>509</v>
      </c>
      <c r="C2507" s="320" t="s">
        <v>510</v>
      </c>
      <c r="D2507" s="320" t="s">
        <v>521</v>
      </c>
      <c r="E2507" s="320">
        <v>0.93700000000000006</v>
      </c>
      <c r="F2507" s="320" t="s">
        <v>1256</v>
      </c>
      <c r="G2507" s="320" t="s">
        <v>1257</v>
      </c>
      <c r="H2507" s="320" t="s">
        <v>489</v>
      </c>
      <c r="I2507" s="321">
        <v>18.213712839999999</v>
      </c>
      <c r="J2507" s="320">
        <v>2011</v>
      </c>
      <c r="K2507" s="320" t="s">
        <v>545</v>
      </c>
      <c r="L2507" s="316">
        <f t="shared" si="73"/>
        <v>2506</v>
      </c>
      <c r="V2507" s="316" t="str">
        <f t="shared" si="72"/>
        <v xml:space="preserve"> </v>
      </c>
      <c r="X2507" s="316" t="s">
        <v>965</v>
      </c>
    </row>
    <row r="2508" spans="1:24">
      <c r="A2508" s="320" t="s">
        <v>811</v>
      </c>
      <c r="B2508" s="320" t="s">
        <v>509</v>
      </c>
      <c r="C2508" s="320" t="s">
        <v>510</v>
      </c>
      <c r="D2508" s="320" t="s">
        <v>694</v>
      </c>
      <c r="E2508" s="320">
        <v>0.93700000000000006</v>
      </c>
      <c r="F2508" s="320" t="s">
        <v>1256</v>
      </c>
      <c r="G2508" s="320" t="s">
        <v>1257</v>
      </c>
      <c r="H2508" s="320" t="s">
        <v>489</v>
      </c>
      <c r="I2508" s="321">
        <v>18.213712839999999</v>
      </c>
      <c r="J2508" s="320">
        <v>2011</v>
      </c>
      <c r="K2508" s="320" t="s">
        <v>545</v>
      </c>
      <c r="L2508" s="316">
        <f t="shared" si="73"/>
        <v>2507</v>
      </c>
      <c r="V2508" s="316" t="str">
        <f t="shared" si="72"/>
        <v xml:space="preserve"> </v>
      </c>
      <c r="X2508" s="316" t="s">
        <v>965</v>
      </c>
    </row>
    <row r="2509" spans="1:24">
      <c r="A2509" s="320" t="s">
        <v>812</v>
      </c>
      <c r="B2509" s="320" t="s">
        <v>509</v>
      </c>
      <c r="C2509" s="320" t="s">
        <v>510</v>
      </c>
      <c r="D2509" s="320" t="s">
        <v>491</v>
      </c>
      <c r="E2509" s="320">
        <v>0.93700000000000006</v>
      </c>
      <c r="F2509" s="320" t="s">
        <v>1256</v>
      </c>
      <c r="G2509" s="320" t="s">
        <v>1257</v>
      </c>
      <c r="H2509" s="320" t="s">
        <v>489</v>
      </c>
      <c r="I2509" s="321">
        <v>18.213712839999999</v>
      </c>
      <c r="J2509" s="320">
        <v>2011</v>
      </c>
      <c r="K2509" s="320" t="s">
        <v>545</v>
      </c>
      <c r="L2509" s="316">
        <f t="shared" si="73"/>
        <v>2508</v>
      </c>
      <c r="V2509" s="316" t="str">
        <f t="shared" si="72"/>
        <v xml:space="preserve"> </v>
      </c>
      <c r="X2509" s="316" t="s">
        <v>965</v>
      </c>
    </row>
    <row r="2510" spans="1:24">
      <c r="A2510" s="320" t="s">
        <v>813</v>
      </c>
      <c r="B2510" s="320" t="s">
        <v>509</v>
      </c>
      <c r="C2510" s="320" t="s">
        <v>510</v>
      </c>
      <c r="D2510" s="320" t="s">
        <v>518</v>
      </c>
      <c r="E2510" s="320">
        <v>0.93700000000000006</v>
      </c>
      <c r="F2510" s="320" t="s">
        <v>1256</v>
      </c>
      <c r="G2510" s="320" t="s">
        <v>1257</v>
      </c>
      <c r="H2510" s="320" t="s">
        <v>489</v>
      </c>
      <c r="I2510" s="321">
        <v>18.213712839999999</v>
      </c>
      <c r="J2510" s="320">
        <v>2011</v>
      </c>
      <c r="K2510" s="320" t="s">
        <v>545</v>
      </c>
      <c r="L2510" s="316">
        <f t="shared" si="73"/>
        <v>2509</v>
      </c>
      <c r="V2510" s="316" t="str">
        <f t="shared" si="72"/>
        <v xml:space="preserve"> </v>
      </c>
      <c r="X2510" s="316" t="s">
        <v>965</v>
      </c>
    </row>
    <row r="2511" spans="1:24">
      <c r="A2511" s="320" t="s">
        <v>814</v>
      </c>
      <c r="B2511" s="320" t="s">
        <v>509</v>
      </c>
      <c r="C2511" s="320" t="s">
        <v>510</v>
      </c>
      <c r="D2511" s="320" t="s">
        <v>484</v>
      </c>
      <c r="E2511" s="320">
        <v>0.93700000000000006</v>
      </c>
      <c r="F2511" s="320" t="s">
        <v>1256</v>
      </c>
      <c r="G2511" s="320" t="s">
        <v>1257</v>
      </c>
      <c r="H2511" s="320" t="s">
        <v>489</v>
      </c>
      <c r="I2511" s="321">
        <v>18.213712839999999</v>
      </c>
      <c r="J2511" s="320">
        <v>2011</v>
      </c>
      <c r="K2511" s="320" t="s">
        <v>545</v>
      </c>
      <c r="L2511" s="316">
        <f t="shared" si="73"/>
        <v>2510</v>
      </c>
      <c r="V2511" s="316" t="str">
        <f t="shared" si="72"/>
        <v xml:space="preserve"> </v>
      </c>
      <c r="X2511" s="316" t="s">
        <v>965</v>
      </c>
    </row>
    <row r="2512" spans="1:24">
      <c r="A2512" s="320" t="s">
        <v>815</v>
      </c>
      <c r="B2512" s="320" t="s">
        <v>509</v>
      </c>
      <c r="C2512" s="320" t="s">
        <v>510</v>
      </c>
      <c r="D2512" s="320" t="s">
        <v>484</v>
      </c>
      <c r="E2512" s="320">
        <v>0.93700000000000006</v>
      </c>
      <c r="F2512" s="320" t="s">
        <v>1256</v>
      </c>
      <c r="G2512" s="320" t="s">
        <v>1257</v>
      </c>
      <c r="H2512" s="320" t="s">
        <v>489</v>
      </c>
      <c r="I2512" s="321">
        <v>18.213712839999999</v>
      </c>
      <c r="J2512" s="320">
        <v>2011</v>
      </c>
      <c r="K2512" s="320" t="s">
        <v>545</v>
      </c>
      <c r="L2512" s="316">
        <f t="shared" si="73"/>
        <v>2511</v>
      </c>
      <c r="V2512" s="316" t="str">
        <f t="shared" si="72"/>
        <v xml:space="preserve"> </v>
      </c>
      <c r="X2512" s="316" t="s">
        <v>965</v>
      </c>
    </row>
    <row r="2513" spans="1:24">
      <c r="A2513" s="320" t="s">
        <v>816</v>
      </c>
      <c r="B2513" s="320" t="s">
        <v>509</v>
      </c>
      <c r="C2513" s="320" t="s">
        <v>510</v>
      </c>
      <c r="D2513" s="320" t="s">
        <v>484</v>
      </c>
      <c r="E2513" s="320">
        <v>0.93700000000000006</v>
      </c>
      <c r="F2513" s="320" t="s">
        <v>1256</v>
      </c>
      <c r="G2513" s="320" t="s">
        <v>1257</v>
      </c>
      <c r="H2513" s="320" t="s">
        <v>489</v>
      </c>
      <c r="I2513" s="321">
        <v>18.213712839999999</v>
      </c>
      <c r="J2513" s="320">
        <v>2011</v>
      </c>
      <c r="K2513" s="320" t="s">
        <v>545</v>
      </c>
      <c r="L2513" s="316">
        <f t="shared" si="73"/>
        <v>2512</v>
      </c>
      <c r="V2513" s="316" t="str">
        <f t="shared" si="72"/>
        <v xml:space="preserve"> </v>
      </c>
      <c r="X2513" s="316" t="s">
        <v>965</v>
      </c>
    </row>
    <row r="2514" spans="1:24">
      <c r="A2514" s="320" t="s">
        <v>817</v>
      </c>
      <c r="B2514" s="320" t="s">
        <v>509</v>
      </c>
      <c r="C2514" s="320" t="s">
        <v>510</v>
      </c>
      <c r="D2514" s="320" t="s">
        <v>694</v>
      </c>
      <c r="E2514" s="320">
        <v>0.93700000000000006</v>
      </c>
      <c r="F2514" s="320" t="s">
        <v>1256</v>
      </c>
      <c r="G2514" s="320" t="s">
        <v>1257</v>
      </c>
      <c r="H2514" s="320" t="s">
        <v>489</v>
      </c>
      <c r="I2514" s="321">
        <v>18.213712839999999</v>
      </c>
      <c r="J2514" s="320">
        <v>2011</v>
      </c>
      <c r="K2514" s="320" t="s">
        <v>545</v>
      </c>
      <c r="L2514" s="316">
        <f t="shared" si="73"/>
        <v>2513</v>
      </c>
      <c r="V2514" s="316" t="str">
        <f t="shared" si="72"/>
        <v xml:space="preserve"> </v>
      </c>
      <c r="X2514" s="316" t="s">
        <v>965</v>
      </c>
    </row>
    <row r="2515" spans="1:24">
      <c r="A2515" s="320" t="s">
        <v>818</v>
      </c>
      <c r="B2515" s="320" t="s">
        <v>509</v>
      </c>
      <c r="C2515" s="320" t="s">
        <v>510</v>
      </c>
      <c r="D2515" s="320" t="s">
        <v>484</v>
      </c>
      <c r="E2515" s="320">
        <v>0.93700000000000006</v>
      </c>
      <c r="F2515" s="320" t="s">
        <v>1256</v>
      </c>
      <c r="G2515" s="320" t="s">
        <v>1257</v>
      </c>
      <c r="H2515" s="320" t="s">
        <v>489</v>
      </c>
      <c r="I2515" s="321">
        <v>18.213712839999999</v>
      </c>
      <c r="J2515" s="320">
        <v>2011</v>
      </c>
      <c r="K2515" s="320" t="s">
        <v>545</v>
      </c>
      <c r="L2515" s="316">
        <f t="shared" si="73"/>
        <v>2514</v>
      </c>
      <c r="V2515" s="316" t="str">
        <f t="shared" si="72"/>
        <v xml:space="preserve"> </v>
      </c>
      <c r="X2515" s="316" t="s">
        <v>965</v>
      </c>
    </row>
    <row r="2516" spans="1:24">
      <c r="A2516" s="320" t="s">
        <v>819</v>
      </c>
      <c r="B2516" s="320" t="s">
        <v>509</v>
      </c>
      <c r="C2516" s="320" t="s">
        <v>510</v>
      </c>
      <c r="D2516" s="320" t="s">
        <v>694</v>
      </c>
      <c r="E2516" s="320">
        <v>0.93700000000000006</v>
      </c>
      <c r="F2516" s="320" t="s">
        <v>1256</v>
      </c>
      <c r="G2516" s="320" t="s">
        <v>1257</v>
      </c>
      <c r="H2516" s="320" t="s">
        <v>489</v>
      </c>
      <c r="I2516" s="321">
        <v>18.213712839999999</v>
      </c>
      <c r="J2516" s="320">
        <v>2011</v>
      </c>
      <c r="K2516" s="320" t="s">
        <v>545</v>
      </c>
      <c r="L2516" s="316">
        <f t="shared" si="73"/>
        <v>2515</v>
      </c>
      <c r="V2516" s="316" t="str">
        <f t="shared" si="72"/>
        <v xml:space="preserve"> </v>
      </c>
      <c r="X2516" s="316" t="s">
        <v>965</v>
      </c>
    </row>
    <row r="2517" spans="1:24">
      <c r="A2517" s="320" t="s">
        <v>820</v>
      </c>
      <c r="B2517" s="320" t="s">
        <v>509</v>
      </c>
      <c r="C2517" s="320" t="s">
        <v>510</v>
      </c>
      <c r="D2517" s="320" t="s">
        <v>694</v>
      </c>
      <c r="E2517" s="320">
        <v>0.93700000000000006</v>
      </c>
      <c r="F2517" s="320" t="s">
        <v>1256</v>
      </c>
      <c r="G2517" s="320" t="s">
        <v>1257</v>
      </c>
      <c r="H2517" s="320" t="s">
        <v>489</v>
      </c>
      <c r="I2517" s="321">
        <v>18.213712839999999</v>
      </c>
      <c r="J2517" s="320">
        <v>2011</v>
      </c>
      <c r="K2517" s="320" t="s">
        <v>545</v>
      </c>
      <c r="L2517" s="316">
        <f t="shared" si="73"/>
        <v>2516</v>
      </c>
      <c r="V2517" s="316" t="str">
        <f t="shared" si="72"/>
        <v xml:space="preserve"> </v>
      </c>
      <c r="X2517" s="316" t="s">
        <v>965</v>
      </c>
    </row>
    <row r="2518" spans="1:24">
      <c r="A2518" s="320" t="s">
        <v>821</v>
      </c>
      <c r="B2518" s="320" t="s">
        <v>509</v>
      </c>
      <c r="C2518" s="320" t="s">
        <v>510</v>
      </c>
      <c r="D2518" s="320" t="s">
        <v>484</v>
      </c>
      <c r="E2518" s="320">
        <v>0.93700000000000006</v>
      </c>
      <c r="F2518" s="320" t="s">
        <v>1256</v>
      </c>
      <c r="G2518" s="320" t="s">
        <v>1257</v>
      </c>
      <c r="H2518" s="320" t="s">
        <v>489</v>
      </c>
      <c r="I2518" s="321">
        <v>18.213712839999999</v>
      </c>
      <c r="J2518" s="320">
        <v>2011</v>
      </c>
      <c r="K2518" s="320" t="s">
        <v>545</v>
      </c>
      <c r="L2518" s="316">
        <f t="shared" si="73"/>
        <v>2517</v>
      </c>
      <c r="V2518" s="316" t="str">
        <f t="shared" si="72"/>
        <v xml:space="preserve"> </v>
      </c>
      <c r="X2518" s="316" t="s">
        <v>965</v>
      </c>
    </row>
    <row r="2519" spans="1:24">
      <c r="A2519" s="320" t="s">
        <v>822</v>
      </c>
      <c r="B2519" s="320" t="s">
        <v>509</v>
      </c>
      <c r="C2519" s="320" t="s">
        <v>510</v>
      </c>
      <c r="D2519" s="320" t="s">
        <v>694</v>
      </c>
      <c r="E2519" s="320">
        <v>0.93700000000000006</v>
      </c>
      <c r="F2519" s="320" t="s">
        <v>1256</v>
      </c>
      <c r="G2519" s="320" t="s">
        <v>1257</v>
      </c>
      <c r="H2519" s="320" t="s">
        <v>489</v>
      </c>
      <c r="I2519" s="321">
        <v>18.213712839999999</v>
      </c>
      <c r="J2519" s="320">
        <v>2011</v>
      </c>
      <c r="K2519" s="320" t="s">
        <v>545</v>
      </c>
      <c r="L2519" s="316">
        <f t="shared" si="73"/>
        <v>2518</v>
      </c>
      <c r="V2519" s="316" t="str">
        <f t="shared" si="72"/>
        <v xml:space="preserve"> </v>
      </c>
      <c r="X2519" s="316" t="s">
        <v>965</v>
      </c>
    </row>
    <row r="2520" spans="1:24">
      <c r="A2520" s="320" t="s">
        <v>823</v>
      </c>
      <c r="B2520" s="320" t="s">
        <v>509</v>
      </c>
      <c r="C2520" s="320" t="s">
        <v>510</v>
      </c>
      <c r="D2520" s="320" t="s">
        <v>694</v>
      </c>
      <c r="E2520" s="320">
        <v>0.93700000000000006</v>
      </c>
      <c r="F2520" s="320" t="s">
        <v>1256</v>
      </c>
      <c r="G2520" s="320" t="s">
        <v>1257</v>
      </c>
      <c r="H2520" s="320" t="s">
        <v>489</v>
      </c>
      <c r="I2520" s="321">
        <v>18.213712839999999</v>
      </c>
      <c r="J2520" s="320">
        <v>2011</v>
      </c>
      <c r="K2520" s="320" t="s">
        <v>545</v>
      </c>
      <c r="L2520" s="316">
        <f t="shared" si="73"/>
        <v>2519</v>
      </c>
      <c r="V2520" s="316" t="str">
        <f t="shared" si="72"/>
        <v xml:space="preserve"> </v>
      </c>
      <c r="X2520" s="316" t="s">
        <v>965</v>
      </c>
    </row>
    <row r="2521" spans="1:24">
      <c r="A2521" s="320" t="s">
        <v>824</v>
      </c>
      <c r="B2521" s="320" t="s">
        <v>509</v>
      </c>
      <c r="C2521" s="320" t="s">
        <v>510</v>
      </c>
      <c r="D2521" s="320" t="s">
        <v>694</v>
      </c>
      <c r="E2521" s="320">
        <v>0.93700000000000006</v>
      </c>
      <c r="F2521" s="320" t="s">
        <v>1256</v>
      </c>
      <c r="G2521" s="320" t="s">
        <v>1257</v>
      </c>
      <c r="H2521" s="320" t="s">
        <v>489</v>
      </c>
      <c r="I2521" s="321">
        <v>18.213712839999999</v>
      </c>
      <c r="J2521" s="320">
        <v>2011</v>
      </c>
      <c r="K2521" s="320" t="s">
        <v>545</v>
      </c>
      <c r="L2521" s="316">
        <f t="shared" si="73"/>
        <v>2520</v>
      </c>
      <c r="V2521" s="316" t="str">
        <f t="shared" si="72"/>
        <v xml:space="preserve"> </v>
      </c>
      <c r="X2521" s="316" t="s">
        <v>965</v>
      </c>
    </row>
    <row r="2522" spans="1:24">
      <c r="A2522" s="320" t="s">
        <v>825</v>
      </c>
      <c r="B2522" s="320" t="s">
        <v>509</v>
      </c>
      <c r="C2522" s="320" t="s">
        <v>510</v>
      </c>
      <c r="D2522" s="320" t="s">
        <v>694</v>
      </c>
      <c r="E2522" s="320">
        <v>0.93700000000000006</v>
      </c>
      <c r="F2522" s="320" t="s">
        <v>1256</v>
      </c>
      <c r="G2522" s="320" t="s">
        <v>1257</v>
      </c>
      <c r="H2522" s="320" t="s">
        <v>489</v>
      </c>
      <c r="I2522" s="321">
        <v>18.213712839999999</v>
      </c>
      <c r="J2522" s="320">
        <v>2011</v>
      </c>
      <c r="K2522" s="320" t="s">
        <v>545</v>
      </c>
      <c r="L2522" s="316">
        <f t="shared" si="73"/>
        <v>2521</v>
      </c>
      <c r="V2522" s="316" t="str">
        <f t="shared" si="72"/>
        <v xml:space="preserve"> </v>
      </c>
      <c r="X2522" s="316" t="s">
        <v>965</v>
      </c>
    </row>
    <row r="2523" spans="1:24">
      <c r="A2523" s="320" t="s">
        <v>826</v>
      </c>
      <c r="B2523" s="320" t="s">
        <v>509</v>
      </c>
      <c r="C2523" s="320" t="s">
        <v>510</v>
      </c>
      <c r="D2523" s="320" t="s">
        <v>694</v>
      </c>
      <c r="E2523" s="320">
        <v>0.93700000000000006</v>
      </c>
      <c r="F2523" s="320" t="s">
        <v>1256</v>
      </c>
      <c r="G2523" s="320" t="s">
        <v>1257</v>
      </c>
      <c r="H2523" s="320" t="s">
        <v>489</v>
      </c>
      <c r="I2523" s="321">
        <v>18.213712839999999</v>
      </c>
      <c r="J2523" s="320">
        <v>2011</v>
      </c>
      <c r="K2523" s="320" t="s">
        <v>545</v>
      </c>
      <c r="L2523" s="316">
        <f t="shared" si="73"/>
        <v>2522</v>
      </c>
      <c r="V2523" s="316" t="str">
        <f t="shared" si="72"/>
        <v xml:space="preserve"> </v>
      </c>
      <c r="X2523" s="316" t="s">
        <v>965</v>
      </c>
    </row>
    <row r="2524" spans="1:24">
      <c r="A2524" s="320" t="s">
        <v>827</v>
      </c>
      <c r="B2524" s="320" t="s">
        <v>509</v>
      </c>
      <c r="C2524" s="320" t="s">
        <v>510</v>
      </c>
      <c r="D2524" s="320" t="s">
        <v>484</v>
      </c>
      <c r="E2524" s="320">
        <v>0.93700000000000006</v>
      </c>
      <c r="F2524" s="320" t="s">
        <v>1256</v>
      </c>
      <c r="G2524" s="320" t="s">
        <v>1257</v>
      </c>
      <c r="H2524" s="320" t="s">
        <v>489</v>
      </c>
      <c r="I2524" s="321">
        <v>18.213712839999999</v>
      </c>
      <c r="J2524" s="320">
        <v>2011</v>
      </c>
      <c r="K2524" s="320" t="s">
        <v>545</v>
      </c>
      <c r="L2524" s="316">
        <f t="shared" si="73"/>
        <v>2523</v>
      </c>
      <c r="V2524" s="316" t="str">
        <f t="shared" si="72"/>
        <v xml:space="preserve"> </v>
      </c>
      <c r="X2524" s="316" t="s">
        <v>965</v>
      </c>
    </row>
    <row r="2525" spans="1:24">
      <c r="A2525" s="320" t="s">
        <v>828</v>
      </c>
      <c r="B2525" s="320" t="s">
        <v>509</v>
      </c>
      <c r="C2525" s="320" t="s">
        <v>510</v>
      </c>
      <c r="D2525" s="320" t="s">
        <v>694</v>
      </c>
      <c r="E2525" s="320">
        <v>0.93700000000000006</v>
      </c>
      <c r="F2525" s="320" t="s">
        <v>1256</v>
      </c>
      <c r="G2525" s="320" t="s">
        <v>1257</v>
      </c>
      <c r="H2525" s="320" t="s">
        <v>489</v>
      </c>
      <c r="I2525" s="321">
        <v>18.213712839999999</v>
      </c>
      <c r="J2525" s="320">
        <v>2011</v>
      </c>
      <c r="K2525" s="320" t="s">
        <v>545</v>
      </c>
      <c r="L2525" s="316">
        <f t="shared" si="73"/>
        <v>2524</v>
      </c>
      <c r="V2525" s="316" t="str">
        <f t="shared" si="72"/>
        <v xml:space="preserve"> </v>
      </c>
      <c r="X2525" s="316" t="s">
        <v>965</v>
      </c>
    </row>
    <row r="2526" spans="1:24">
      <c r="A2526" s="320" t="s">
        <v>829</v>
      </c>
      <c r="B2526" s="320" t="s">
        <v>509</v>
      </c>
      <c r="C2526" s="320" t="s">
        <v>510</v>
      </c>
      <c r="D2526" s="320" t="s">
        <v>694</v>
      </c>
      <c r="E2526" s="320">
        <v>0.93700000000000006</v>
      </c>
      <c r="F2526" s="320" t="s">
        <v>1256</v>
      </c>
      <c r="G2526" s="320" t="s">
        <v>1257</v>
      </c>
      <c r="H2526" s="320" t="s">
        <v>489</v>
      </c>
      <c r="I2526" s="321">
        <v>18.213712839999999</v>
      </c>
      <c r="J2526" s="320">
        <v>2011</v>
      </c>
      <c r="K2526" s="320" t="s">
        <v>545</v>
      </c>
      <c r="L2526" s="316">
        <f t="shared" si="73"/>
        <v>2525</v>
      </c>
      <c r="V2526" s="316" t="str">
        <f t="shared" si="72"/>
        <v xml:space="preserve"> </v>
      </c>
      <c r="X2526" s="316" t="s">
        <v>965</v>
      </c>
    </row>
    <row r="2527" spans="1:24">
      <c r="A2527" s="320" t="s">
        <v>830</v>
      </c>
      <c r="B2527" s="320" t="s">
        <v>509</v>
      </c>
      <c r="C2527" s="320" t="s">
        <v>510</v>
      </c>
      <c r="D2527" s="320" t="s">
        <v>521</v>
      </c>
      <c r="E2527" s="320">
        <v>0.93700000000000006</v>
      </c>
      <c r="F2527" s="320" t="s">
        <v>1256</v>
      </c>
      <c r="G2527" s="320" t="s">
        <v>1257</v>
      </c>
      <c r="H2527" s="320" t="s">
        <v>489</v>
      </c>
      <c r="I2527" s="321">
        <v>18.213712839999999</v>
      </c>
      <c r="J2527" s="320">
        <v>2011</v>
      </c>
      <c r="K2527" s="320" t="s">
        <v>545</v>
      </c>
      <c r="L2527" s="316">
        <f t="shared" si="73"/>
        <v>2526</v>
      </c>
      <c r="V2527" s="316" t="str">
        <f t="shared" si="72"/>
        <v xml:space="preserve"> </v>
      </c>
      <c r="X2527" s="316" t="s">
        <v>965</v>
      </c>
    </row>
    <row r="2528" spans="1:24">
      <c r="A2528" s="320" t="s">
        <v>831</v>
      </c>
      <c r="B2528" s="320" t="s">
        <v>509</v>
      </c>
      <c r="C2528" s="320" t="s">
        <v>510</v>
      </c>
      <c r="D2528" s="320" t="s">
        <v>484</v>
      </c>
      <c r="E2528" s="320">
        <v>0.93700000000000006</v>
      </c>
      <c r="F2528" s="320" t="s">
        <v>1256</v>
      </c>
      <c r="G2528" s="320" t="s">
        <v>1257</v>
      </c>
      <c r="H2528" s="320" t="s">
        <v>489</v>
      </c>
      <c r="I2528" s="321">
        <v>18.213712839999999</v>
      </c>
      <c r="J2528" s="320">
        <v>2011</v>
      </c>
      <c r="K2528" s="320" t="s">
        <v>545</v>
      </c>
      <c r="L2528" s="316">
        <f t="shared" si="73"/>
        <v>2527</v>
      </c>
      <c r="V2528" s="316" t="str">
        <f t="shared" si="72"/>
        <v xml:space="preserve"> </v>
      </c>
      <c r="X2528" s="316" t="s">
        <v>965</v>
      </c>
    </row>
    <row r="2529" spans="1:24">
      <c r="A2529" s="320" t="s">
        <v>922</v>
      </c>
      <c r="B2529" s="320" t="s">
        <v>923</v>
      </c>
      <c r="C2529" s="320" t="s">
        <v>504</v>
      </c>
      <c r="D2529" s="320" t="s">
        <v>484</v>
      </c>
      <c r="E2529" s="320">
        <v>0.91200000000000003</v>
      </c>
      <c r="F2529" s="320" t="s">
        <v>1256</v>
      </c>
      <c r="G2529" s="320" t="s">
        <v>1257</v>
      </c>
      <c r="H2529" s="320" t="s">
        <v>489</v>
      </c>
      <c r="I2529" s="321">
        <v>19.006099240000001</v>
      </c>
      <c r="J2529" s="320">
        <v>2011</v>
      </c>
      <c r="K2529" s="320" t="s">
        <v>545</v>
      </c>
      <c r="L2529" s="316">
        <f t="shared" si="73"/>
        <v>2528</v>
      </c>
      <c r="V2529" s="316" t="str">
        <f t="shared" si="72"/>
        <v xml:space="preserve"> </v>
      </c>
      <c r="X2529" s="316" t="s">
        <v>965</v>
      </c>
    </row>
    <row r="2530" spans="1:24">
      <c r="A2530" s="320" t="s">
        <v>924</v>
      </c>
      <c r="B2530" s="320" t="s">
        <v>923</v>
      </c>
      <c r="C2530" s="320" t="s">
        <v>504</v>
      </c>
      <c r="D2530" s="320" t="s">
        <v>484</v>
      </c>
      <c r="E2530" s="320">
        <v>0.91200000000000003</v>
      </c>
      <c r="F2530" s="320" t="s">
        <v>1256</v>
      </c>
      <c r="G2530" s="320" t="s">
        <v>1257</v>
      </c>
      <c r="H2530" s="320" t="s">
        <v>489</v>
      </c>
      <c r="I2530" s="321">
        <v>19.006099240000001</v>
      </c>
      <c r="J2530" s="320">
        <v>2011</v>
      </c>
      <c r="K2530" s="320" t="s">
        <v>545</v>
      </c>
      <c r="L2530" s="316">
        <f t="shared" si="73"/>
        <v>2529</v>
      </c>
      <c r="V2530" s="316" t="str">
        <f t="shared" si="72"/>
        <v xml:space="preserve"> </v>
      </c>
      <c r="X2530" s="316" t="s">
        <v>965</v>
      </c>
    </row>
    <row r="2531" spans="1:24">
      <c r="A2531" s="320" t="s">
        <v>925</v>
      </c>
      <c r="B2531" s="320" t="s">
        <v>923</v>
      </c>
      <c r="C2531" s="320" t="s">
        <v>504</v>
      </c>
      <c r="D2531" s="320" t="s">
        <v>484</v>
      </c>
      <c r="E2531" s="320">
        <v>0.91200000000000003</v>
      </c>
      <c r="F2531" s="320" t="s">
        <v>1256</v>
      </c>
      <c r="G2531" s="320" t="s">
        <v>1257</v>
      </c>
      <c r="H2531" s="320" t="s">
        <v>489</v>
      </c>
      <c r="I2531" s="321">
        <v>19.006099240000001</v>
      </c>
      <c r="J2531" s="320">
        <v>2011</v>
      </c>
      <c r="K2531" s="320" t="s">
        <v>545</v>
      </c>
      <c r="L2531" s="316">
        <f t="shared" si="73"/>
        <v>2530</v>
      </c>
      <c r="V2531" s="316" t="str">
        <f t="shared" si="72"/>
        <v xml:space="preserve"> </v>
      </c>
      <c r="X2531" s="316" t="s">
        <v>965</v>
      </c>
    </row>
    <row r="2532" spans="1:24">
      <c r="A2532" s="320" t="s">
        <v>926</v>
      </c>
      <c r="B2532" s="320" t="s">
        <v>923</v>
      </c>
      <c r="C2532" s="320" t="s">
        <v>504</v>
      </c>
      <c r="D2532" s="320" t="s">
        <v>484</v>
      </c>
      <c r="E2532" s="320">
        <v>0.91200000000000003</v>
      </c>
      <c r="F2532" s="320" t="s">
        <v>1256</v>
      </c>
      <c r="G2532" s="320" t="s">
        <v>1257</v>
      </c>
      <c r="H2532" s="320" t="s">
        <v>489</v>
      </c>
      <c r="I2532" s="321">
        <v>19.006099240000001</v>
      </c>
      <c r="J2532" s="320">
        <v>2011</v>
      </c>
      <c r="K2532" s="320" t="s">
        <v>545</v>
      </c>
      <c r="L2532" s="316">
        <f t="shared" si="73"/>
        <v>2531</v>
      </c>
      <c r="V2532" s="316" t="str">
        <f t="shared" si="72"/>
        <v xml:space="preserve"> </v>
      </c>
      <c r="X2532" s="316" t="s">
        <v>965</v>
      </c>
    </row>
    <row r="2533" spans="1:24">
      <c r="A2533" s="320" t="s">
        <v>927</v>
      </c>
      <c r="B2533" s="320" t="s">
        <v>923</v>
      </c>
      <c r="C2533" s="320" t="s">
        <v>504</v>
      </c>
      <c r="D2533" s="320" t="s">
        <v>518</v>
      </c>
      <c r="E2533" s="320">
        <v>0.91200000000000003</v>
      </c>
      <c r="F2533" s="320" t="s">
        <v>1256</v>
      </c>
      <c r="G2533" s="320" t="s">
        <v>1257</v>
      </c>
      <c r="H2533" s="320" t="s">
        <v>489</v>
      </c>
      <c r="I2533" s="321">
        <v>19.006099240000001</v>
      </c>
      <c r="J2533" s="320">
        <v>2011</v>
      </c>
      <c r="K2533" s="320" t="s">
        <v>545</v>
      </c>
      <c r="L2533" s="316">
        <f t="shared" si="73"/>
        <v>2532</v>
      </c>
      <c r="V2533" s="316" t="str">
        <f t="shared" si="72"/>
        <v xml:space="preserve"> </v>
      </c>
      <c r="X2533" s="316" t="s">
        <v>965</v>
      </c>
    </row>
    <row r="2534" spans="1:24">
      <c r="A2534" s="320" t="s">
        <v>928</v>
      </c>
      <c r="B2534" s="320" t="s">
        <v>923</v>
      </c>
      <c r="C2534" s="320" t="s">
        <v>504</v>
      </c>
      <c r="D2534" s="320" t="s">
        <v>484</v>
      </c>
      <c r="E2534" s="320">
        <v>0.91200000000000003</v>
      </c>
      <c r="F2534" s="320" t="s">
        <v>1256</v>
      </c>
      <c r="G2534" s="320" t="s">
        <v>1257</v>
      </c>
      <c r="H2534" s="320" t="s">
        <v>489</v>
      </c>
      <c r="I2534" s="321">
        <v>19.006099240000001</v>
      </c>
      <c r="J2534" s="320">
        <v>2011</v>
      </c>
      <c r="K2534" s="320" t="s">
        <v>545</v>
      </c>
      <c r="L2534" s="316">
        <f t="shared" si="73"/>
        <v>2533</v>
      </c>
      <c r="V2534" s="316" t="str">
        <f t="shared" si="72"/>
        <v xml:space="preserve"> </v>
      </c>
      <c r="X2534" s="316" t="s">
        <v>965</v>
      </c>
    </row>
    <row r="2535" spans="1:24">
      <c r="A2535" s="320" t="s">
        <v>929</v>
      </c>
      <c r="B2535" s="320" t="s">
        <v>923</v>
      </c>
      <c r="C2535" s="320" t="s">
        <v>504</v>
      </c>
      <c r="D2535" s="320" t="s">
        <v>484</v>
      </c>
      <c r="E2535" s="320">
        <v>0.91200000000000003</v>
      </c>
      <c r="F2535" s="320" t="s">
        <v>1256</v>
      </c>
      <c r="G2535" s="320" t="s">
        <v>1257</v>
      </c>
      <c r="H2535" s="320" t="s">
        <v>489</v>
      </c>
      <c r="I2535" s="321">
        <v>19.006099240000001</v>
      </c>
      <c r="J2535" s="320">
        <v>2011</v>
      </c>
      <c r="K2535" s="320" t="s">
        <v>545</v>
      </c>
      <c r="L2535" s="316">
        <f t="shared" si="73"/>
        <v>2534</v>
      </c>
      <c r="V2535" s="316" t="str">
        <f t="shared" si="72"/>
        <v xml:space="preserve"> </v>
      </c>
      <c r="X2535" s="316" t="s">
        <v>965</v>
      </c>
    </row>
    <row r="2536" spans="1:24">
      <c r="A2536" s="320" t="s">
        <v>930</v>
      </c>
      <c r="B2536" s="320" t="s">
        <v>923</v>
      </c>
      <c r="C2536" s="320" t="s">
        <v>504</v>
      </c>
      <c r="D2536" s="320" t="s">
        <v>484</v>
      </c>
      <c r="E2536" s="320">
        <v>0.91200000000000003</v>
      </c>
      <c r="F2536" s="320" t="s">
        <v>1256</v>
      </c>
      <c r="G2536" s="320" t="s">
        <v>1257</v>
      </c>
      <c r="H2536" s="320" t="s">
        <v>489</v>
      </c>
      <c r="I2536" s="321">
        <v>19.006099240000001</v>
      </c>
      <c r="J2536" s="320">
        <v>2011</v>
      </c>
      <c r="K2536" s="320" t="s">
        <v>545</v>
      </c>
      <c r="L2536" s="316">
        <f t="shared" si="73"/>
        <v>2535</v>
      </c>
      <c r="V2536" s="316" t="str">
        <f t="shared" si="72"/>
        <v xml:space="preserve"> </v>
      </c>
      <c r="X2536" s="316" t="s">
        <v>965</v>
      </c>
    </row>
    <row r="2537" spans="1:24">
      <c r="A2537" s="320" t="s">
        <v>931</v>
      </c>
      <c r="B2537" s="320" t="s">
        <v>923</v>
      </c>
      <c r="C2537" s="320" t="s">
        <v>504</v>
      </c>
      <c r="D2537" s="320" t="s">
        <v>484</v>
      </c>
      <c r="E2537" s="320">
        <v>0.91200000000000003</v>
      </c>
      <c r="F2537" s="320" t="s">
        <v>1256</v>
      </c>
      <c r="G2537" s="320" t="s">
        <v>1257</v>
      </c>
      <c r="H2537" s="320" t="s">
        <v>489</v>
      </c>
      <c r="I2537" s="321">
        <v>19.006099240000001</v>
      </c>
      <c r="J2537" s="320">
        <v>2011</v>
      </c>
      <c r="K2537" s="320" t="s">
        <v>545</v>
      </c>
      <c r="L2537" s="316">
        <f t="shared" si="73"/>
        <v>2536</v>
      </c>
      <c r="V2537" s="316" t="str">
        <f t="shared" si="72"/>
        <v xml:space="preserve"> </v>
      </c>
      <c r="X2537" s="316" t="s">
        <v>965</v>
      </c>
    </row>
    <row r="2538" spans="1:24">
      <c r="A2538" s="320" t="s">
        <v>932</v>
      </c>
      <c r="B2538" s="320" t="s">
        <v>923</v>
      </c>
      <c r="C2538" s="320" t="s">
        <v>504</v>
      </c>
      <c r="D2538" s="320" t="s">
        <v>518</v>
      </c>
      <c r="E2538" s="320">
        <v>0.91200000000000003</v>
      </c>
      <c r="F2538" s="320" t="s">
        <v>1256</v>
      </c>
      <c r="G2538" s="320" t="s">
        <v>1257</v>
      </c>
      <c r="H2538" s="320" t="s">
        <v>489</v>
      </c>
      <c r="I2538" s="321">
        <v>19.006099240000001</v>
      </c>
      <c r="J2538" s="320">
        <v>2011</v>
      </c>
      <c r="K2538" s="320" t="s">
        <v>545</v>
      </c>
      <c r="L2538" s="316">
        <f t="shared" si="73"/>
        <v>2537</v>
      </c>
      <c r="V2538" s="316" t="str">
        <f t="shared" si="72"/>
        <v xml:space="preserve"> </v>
      </c>
      <c r="X2538" s="316" t="s">
        <v>965</v>
      </c>
    </row>
    <row r="2539" spans="1:24">
      <c r="A2539" s="320" t="s">
        <v>933</v>
      </c>
      <c r="B2539" s="320" t="s">
        <v>923</v>
      </c>
      <c r="C2539" s="320" t="s">
        <v>504</v>
      </c>
      <c r="D2539" s="320" t="s">
        <v>484</v>
      </c>
      <c r="E2539" s="320">
        <v>0.91200000000000003</v>
      </c>
      <c r="F2539" s="320" t="s">
        <v>1256</v>
      </c>
      <c r="G2539" s="320" t="s">
        <v>1257</v>
      </c>
      <c r="H2539" s="320" t="s">
        <v>489</v>
      </c>
      <c r="I2539" s="321">
        <v>19.006099240000001</v>
      </c>
      <c r="J2539" s="320">
        <v>2011</v>
      </c>
      <c r="K2539" s="320" t="s">
        <v>545</v>
      </c>
      <c r="L2539" s="316">
        <f t="shared" si="73"/>
        <v>2538</v>
      </c>
      <c r="V2539" s="316" t="str">
        <f t="shared" si="72"/>
        <v xml:space="preserve"> </v>
      </c>
      <c r="X2539" s="316" t="s">
        <v>965</v>
      </c>
    </row>
    <row r="2540" spans="1:24">
      <c r="A2540" s="320" t="s">
        <v>934</v>
      </c>
      <c r="B2540" s="320" t="s">
        <v>923</v>
      </c>
      <c r="C2540" s="320" t="s">
        <v>504</v>
      </c>
      <c r="D2540" s="320" t="s">
        <v>484</v>
      </c>
      <c r="E2540" s="320">
        <v>0.91200000000000003</v>
      </c>
      <c r="F2540" s="320" t="s">
        <v>1256</v>
      </c>
      <c r="G2540" s="320" t="s">
        <v>1257</v>
      </c>
      <c r="H2540" s="320" t="s">
        <v>489</v>
      </c>
      <c r="I2540" s="321">
        <v>19.006099240000001</v>
      </c>
      <c r="J2540" s="320">
        <v>2011</v>
      </c>
      <c r="K2540" s="320" t="s">
        <v>545</v>
      </c>
      <c r="L2540" s="316">
        <f t="shared" si="73"/>
        <v>2539</v>
      </c>
      <c r="V2540" s="316" t="str">
        <f t="shared" si="72"/>
        <v xml:space="preserve"> </v>
      </c>
      <c r="X2540" s="316" t="s">
        <v>965</v>
      </c>
    </row>
    <row r="2541" spans="1:24">
      <c r="A2541" s="320" t="s">
        <v>935</v>
      </c>
      <c r="B2541" s="320" t="s">
        <v>923</v>
      </c>
      <c r="C2541" s="320" t="s">
        <v>504</v>
      </c>
      <c r="D2541" s="320" t="s">
        <v>484</v>
      </c>
      <c r="E2541" s="320">
        <v>0.91200000000000003</v>
      </c>
      <c r="F2541" s="320" t="s">
        <v>1256</v>
      </c>
      <c r="G2541" s="320" t="s">
        <v>1257</v>
      </c>
      <c r="H2541" s="320" t="s">
        <v>489</v>
      </c>
      <c r="I2541" s="321">
        <v>19.006099240000001</v>
      </c>
      <c r="J2541" s="320">
        <v>2011</v>
      </c>
      <c r="K2541" s="320" t="s">
        <v>545</v>
      </c>
      <c r="L2541" s="316">
        <f t="shared" si="73"/>
        <v>2540</v>
      </c>
      <c r="V2541" s="316" t="str">
        <f t="shared" si="72"/>
        <v xml:space="preserve"> </v>
      </c>
      <c r="X2541" s="316" t="s">
        <v>965</v>
      </c>
    </row>
    <row r="2542" spans="1:24">
      <c r="A2542" s="320" t="s">
        <v>936</v>
      </c>
      <c r="B2542" s="320" t="s">
        <v>923</v>
      </c>
      <c r="C2542" s="320" t="s">
        <v>504</v>
      </c>
      <c r="D2542" s="320" t="s">
        <v>484</v>
      </c>
      <c r="E2542" s="320">
        <v>0.91200000000000003</v>
      </c>
      <c r="F2542" s="320" t="s">
        <v>1256</v>
      </c>
      <c r="G2542" s="320" t="s">
        <v>1257</v>
      </c>
      <c r="H2542" s="320" t="s">
        <v>489</v>
      </c>
      <c r="I2542" s="321">
        <v>19.006099240000001</v>
      </c>
      <c r="J2542" s="320">
        <v>2011</v>
      </c>
      <c r="K2542" s="320" t="s">
        <v>545</v>
      </c>
      <c r="L2542" s="316">
        <f t="shared" si="73"/>
        <v>2541</v>
      </c>
      <c r="V2542" s="316" t="str">
        <f t="shared" si="72"/>
        <v xml:space="preserve"> </v>
      </c>
      <c r="X2542" s="316" t="s">
        <v>965</v>
      </c>
    </row>
    <row r="2543" spans="1:24">
      <c r="A2543" s="320" t="s">
        <v>937</v>
      </c>
      <c r="B2543" s="320" t="s">
        <v>923</v>
      </c>
      <c r="C2543" s="320" t="s">
        <v>504</v>
      </c>
      <c r="D2543" s="320" t="s">
        <v>484</v>
      </c>
      <c r="E2543" s="320">
        <v>0.91200000000000003</v>
      </c>
      <c r="F2543" s="320" t="s">
        <v>1256</v>
      </c>
      <c r="G2543" s="320" t="s">
        <v>1257</v>
      </c>
      <c r="H2543" s="320" t="s">
        <v>489</v>
      </c>
      <c r="I2543" s="321">
        <v>19.006099240000001</v>
      </c>
      <c r="J2543" s="320">
        <v>2011</v>
      </c>
      <c r="K2543" s="320" t="s">
        <v>545</v>
      </c>
      <c r="L2543" s="316">
        <f t="shared" si="73"/>
        <v>2542</v>
      </c>
      <c r="V2543" s="316" t="str">
        <f t="shared" si="72"/>
        <v xml:space="preserve"> </v>
      </c>
      <c r="X2543" s="316" t="s">
        <v>965</v>
      </c>
    </row>
    <row r="2544" spans="1:24">
      <c r="A2544" s="320" t="s">
        <v>938</v>
      </c>
      <c r="B2544" s="320" t="s">
        <v>923</v>
      </c>
      <c r="C2544" s="320" t="s">
        <v>504</v>
      </c>
      <c r="D2544" s="320" t="s">
        <v>484</v>
      </c>
      <c r="E2544" s="320">
        <v>0.91200000000000003</v>
      </c>
      <c r="F2544" s="320" t="s">
        <v>1256</v>
      </c>
      <c r="G2544" s="320" t="s">
        <v>1257</v>
      </c>
      <c r="H2544" s="320" t="s">
        <v>489</v>
      </c>
      <c r="I2544" s="321">
        <v>19.006099240000001</v>
      </c>
      <c r="J2544" s="320">
        <v>2011</v>
      </c>
      <c r="K2544" s="320" t="s">
        <v>545</v>
      </c>
      <c r="L2544" s="316">
        <f t="shared" si="73"/>
        <v>2543</v>
      </c>
      <c r="V2544" s="316" t="str">
        <f t="shared" si="72"/>
        <v xml:space="preserve"> </v>
      </c>
      <c r="X2544" s="316" t="s">
        <v>965</v>
      </c>
    </row>
    <row r="2545" spans="1:24">
      <c r="A2545" s="320" t="s">
        <v>939</v>
      </c>
      <c r="B2545" s="320" t="s">
        <v>923</v>
      </c>
      <c r="C2545" s="320" t="s">
        <v>504</v>
      </c>
      <c r="D2545" s="320" t="s">
        <v>518</v>
      </c>
      <c r="E2545" s="320">
        <v>0.91200000000000003</v>
      </c>
      <c r="F2545" s="320" t="s">
        <v>1256</v>
      </c>
      <c r="G2545" s="320" t="s">
        <v>1257</v>
      </c>
      <c r="H2545" s="320" t="s">
        <v>489</v>
      </c>
      <c r="I2545" s="321">
        <v>19.006099240000001</v>
      </c>
      <c r="J2545" s="320">
        <v>2011</v>
      </c>
      <c r="K2545" s="320" t="s">
        <v>545</v>
      </c>
      <c r="L2545" s="316">
        <f t="shared" si="73"/>
        <v>2544</v>
      </c>
      <c r="V2545" s="316" t="str">
        <f t="shared" si="72"/>
        <v xml:space="preserve"> </v>
      </c>
      <c r="X2545" s="316" t="s">
        <v>965</v>
      </c>
    </row>
    <row r="2546" spans="1:24">
      <c r="A2546" s="320" t="s">
        <v>940</v>
      </c>
      <c r="B2546" s="320" t="s">
        <v>923</v>
      </c>
      <c r="C2546" s="320" t="s">
        <v>504</v>
      </c>
      <c r="D2546" s="320" t="s">
        <v>484</v>
      </c>
      <c r="E2546" s="320">
        <v>0.91200000000000003</v>
      </c>
      <c r="F2546" s="320" t="s">
        <v>1256</v>
      </c>
      <c r="G2546" s="320" t="s">
        <v>1257</v>
      </c>
      <c r="H2546" s="320" t="s">
        <v>489</v>
      </c>
      <c r="I2546" s="321">
        <v>19.006099240000001</v>
      </c>
      <c r="J2546" s="320">
        <v>2011</v>
      </c>
      <c r="K2546" s="320" t="s">
        <v>545</v>
      </c>
      <c r="L2546" s="316">
        <f t="shared" si="73"/>
        <v>2545</v>
      </c>
      <c r="V2546" s="316" t="str">
        <f t="shared" si="72"/>
        <v xml:space="preserve"> </v>
      </c>
      <c r="X2546" s="316" t="s">
        <v>965</v>
      </c>
    </row>
    <row r="2547" spans="1:24">
      <c r="A2547" s="320" t="s">
        <v>941</v>
      </c>
      <c r="B2547" s="320" t="s">
        <v>923</v>
      </c>
      <c r="C2547" s="320" t="s">
        <v>504</v>
      </c>
      <c r="D2547" s="320" t="s">
        <v>484</v>
      </c>
      <c r="E2547" s="320">
        <v>0.91200000000000003</v>
      </c>
      <c r="F2547" s="320" t="s">
        <v>1256</v>
      </c>
      <c r="G2547" s="320" t="s">
        <v>1257</v>
      </c>
      <c r="H2547" s="320" t="s">
        <v>489</v>
      </c>
      <c r="I2547" s="321">
        <v>19.006099240000001</v>
      </c>
      <c r="J2547" s="320">
        <v>2011</v>
      </c>
      <c r="K2547" s="320" t="s">
        <v>545</v>
      </c>
      <c r="L2547" s="316">
        <f t="shared" si="73"/>
        <v>2546</v>
      </c>
      <c r="V2547" s="316" t="str">
        <f t="shared" si="72"/>
        <v xml:space="preserve"> </v>
      </c>
      <c r="X2547" s="316" t="s">
        <v>965</v>
      </c>
    </row>
    <row r="2548" spans="1:24">
      <c r="A2548" s="320" t="s">
        <v>942</v>
      </c>
      <c r="B2548" s="320" t="s">
        <v>923</v>
      </c>
      <c r="C2548" s="320" t="s">
        <v>504</v>
      </c>
      <c r="D2548" s="320" t="s">
        <v>484</v>
      </c>
      <c r="E2548" s="320">
        <v>0.91200000000000003</v>
      </c>
      <c r="F2548" s="320" t="s">
        <v>1256</v>
      </c>
      <c r="G2548" s="320" t="s">
        <v>1257</v>
      </c>
      <c r="H2548" s="320" t="s">
        <v>489</v>
      </c>
      <c r="I2548" s="321">
        <v>19.006099240000001</v>
      </c>
      <c r="J2548" s="320">
        <v>2011</v>
      </c>
      <c r="K2548" s="320" t="s">
        <v>545</v>
      </c>
      <c r="L2548" s="316">
        <f t="shared" si="73"/>
        <v>2547</v>
      </c>
      <c r="V2548" s="316" t="str">
        <f t="shared" si="72"/>
        <v xml:space="preserve"> </v>
      </c>
      <c r="X2548" s="316" t="s">
        <v>965</v>
      </c>
    </row>
    <row r="2549" spans="1:24">
      <c r="A2549" s="320" t="s">
        <v>943</v>
      </c>
      <c r="B2549" s="320" t="s">
        <v>923</v>
      </c>
      <c r="C2549" s="320" t="s">
        <v>504</v>
      </c>
      <c r="D2549" s="320" t="s">
        <v>518</v>
      </c>
      <c r="E2549" s="320">
        <v>0.91200000000000003</v>
      </c>
      <c r="F2549" s="320" t="s">
        <v>1256</v>
      </c>
      <c r="G2549" s="320" t="s">
        <v>1257</v>
      </c>
      <c r="H2549" s="320" t="s">
        <v>489</v>
      </c>
      <c r="I2549" s="321">
        <v>19.006099240000001</v>
      </c>
      <c r="J2549" s="320">
        <v>2011</v>
      </c>
      <c r="K2549" s="320" t="s">
        <v>545</v>
      </c>
      <c r="L2549" s="316">
        <f t="shared" si="73"/>
        <v>2548</v>
      </c>
      <c r="V2549" s="316" t="str">
        <f t="shared" si="72"/>
        <v xml:space="preserve"> </v>
      </c>
      <c r="X2549" s="316" t="s">
        <v>965</v>
      </c>
    </row>
    <row r="2550" spans="1:24">
      <c r="A2550" s="320" t="s">
        <v>944</v>
      </c>
      <c r="B2550" s="320" t="s">
        <v>923</v>
      </c>
      <c r="C2550" s="320" t="s">
        <v>504</v>
      </c>
      <c r="D2550" s="320" t="s">
        <v>518</v>
      </c>
      <c r="E2550" s="320">
        <v>0.91200000000000003</v>
      </c>
      <c r="F2550" s="320" t="s">
        <v>1256</v>
      </c>
      <c r="G2550" s="320" t="s">
        <v>1257</v>
      </c>
      <c r="H2550" s="320" t="s">
        <v>489</v>
      </c>
      <c r="I2550" s="321">
        <v>19.006099240000001</v>
      </c>
      <c r="J2550" s="320">
        <v>2011</v>
      </c>
      <c r="K2550" s="320" t="s">
        <v>545</v>
      </c>
      <c r="L2550" s="316">
        <f t="shared" si="73"/>
        <v>2549</v>
      </c>
      <c r="V2550" s="316" t="str">
        <f t="shared" si="72"/>
        <v xml:space="preserve"> </v>
      </c>
      <c r="X2550" s="316" t="s">
        <v>965</v>
      </c>
    </row>
    <row r="2551" spans="1:24">
      <c r="A2551" s="320" t="s">
        <v>945</v>
      </c>
      <c r="B2551" s="320" t="s">
        <v>923</v>
      </c>
      <c r="C2551" s="320" t="s">
        <v>504</v>
      </c>
      <c r="D2551" s="320" t="s">
        <v>484</v>
      </c>
      <c r="E2551" s="320">
        <v>0.91200000000000003</v>
      </c>
      <c r="F2551" s="320" t="s">
        <v>1256</v>
      </c>
      <c r="G2551" s="320" t="s">
        <v>1257</v>
      </c>
      <c r="H2551" s="320" t="s">
        <v>489</v>
      </c>
      <c r="I2551" s="321">
        <v>19.006099240000001</v>
      </c>
      <c r="J2551" s="320">
        <v>2011</v>
      </c>
      <c r="K2551" s="320" t="s">
        <v>545</v>
      </c>
      <c r="L2551" s="316">
        <f t="shared" si="73"/>
        <v>2550</v>
      </c>
      <c r="V2551" s="316" t="str">
        <f t="shared" si="72"/>
        <v xml:space="preserve"> </v>
      </c>
      <c r="X2551" s="316" t="s">
        <v>965</v>
      </c>
    </row>
    <row r="2552" spans="1:24">
      <c r="A2552" s="320" t="s">
        <v>946</v>
      </c>
      <c r="B2552" s="320" t="s">
        <v>923</v>
      </c>
      <c r="C2552" s="320" t="s">
        <v>504</v>
      </c>
      <c r="D2552" s="320" t="s">
        <v>484</v>
      </c>
      <c r="E2552" s="320">
        <v>0.91200000000000003</v>
      </c>
      <c r="F2552" s="320" t="s">
        <v>1256</v>
      </c>
      <c r="G2552" s="320" t="s">
        <v>1257</v>
      </c>
      <c r="H2552" s="320" t="s">
        <v>489</v>
      </c>
      <c r="I2552" s="321">
        <v>19.006099240000001</v>
      </c>
      <c r="J2552" s="320">
        <v>2011</v>
      </c>
      <c r="K2552" s="320" t="s">
        <v>545</v>
      </c>
      <c r="L2552" s="316">
        <f t="shared" si="73"/>
        <v>2551</v>
      </c>
      <c r="V2552" s="316" t="str">
        <f t="shared" si="72"/>
        <v xml:space="preserve"> </v>
      </c>
      <c r="X2552" s="316" t="s">
        <v>965</v>
      </c>
    </row>
    <row r="2553" spans="1:24">
      <c r="A2553" s="320" t="s">
        <v>947</v>
      </c>
      <c r="B2553" s="320" t="s">
        <v>923</v>
      </c>
      <c r="C2553" s="320" t="s">
        <v>504</v>
      </c>
      <c r="D2553" s="320" t="s">
        <v>484</v>
      </c>
      <c r="E2553" s="320">
        <v>0.91200000000000003</v>
      </c>
      <c r="F2553" s="320" t="s">
        <v>1256</v>
      </c>
      <c r="G2553" s="320" t="s">
        <v>1257</v>
      </c>
      <c r="H2553" s="320" t="s">
        <v>489</v>
      </c>
      <c r="I2553" s="321">
        <v>19.006099240000001</v>
      </c>
      <c r="J2553" s="320">
        <v>2011</v>
      </c>
      <c r="K2553" s="320" t="s">
        <v>545</v>
      </c>
      <c r="L2553" s="316">
        <f t="shared" si="73"/>
        <v>2552</v>
      </c>
      <c r="V2553" s="316" t="str">
        <f t="shared" si="72"/>
        <v xml:space="preserve"> </v>
      </c>
      <c r="X2553" s="316" t="s">
        <v>965</v>
      </c>
    </row>
    <row r="2554" spans="1:24">
      <c r="A2554" s="320" t="s">
        <v>948</v>
      </c>
      <c r="B2554" s="320" t="s">
        <v>923</v>
      </c>
      <c r="C2554" s="320" t="s">
        <v>504</v>
      </c>
      <c r="D2554" s="320" t="s">
        <v>484</v>
      </c>
      <c r="E2554" s="320">
        <v>0.91200000000000003</v>
      </c>
      <c r="F2554" s="320" t="s">
        <v>1256</v>
      </c>
      <c r="G2554" s="320" t="s">
        <v>1257</v>
      </c>
      <c r="H2554" s="320" t="s">
        <v>489</v>
      </c>
      <c r="I2554" s="321">
        <v>19.006099240000001</v>
      </c>
      <c r="J2554" s="320">
        <v>2011</v>
      </c>
      <c r="K2554" s="320" t="s">
        <v>545</v>
      </c>
      <c r="L2554" s="316">
        <f t="shared" si="73"/>
        <v>2553</v>
      </c>
      <c r="V2554" s="316" t="str">
        <f t="shared" si="72"/>
        <v xml:space="preserve"> </v>
      </c>
      <c r="X2554" s="316" t="s">
        <v>965</v>
      </c>
    </row>
    <row r="2555" spans="1:24">
      <c r="A2555" s="320" t="s">
        <v>949</v>
      </c>
      <c r="B2555" s="320" t="s">
        <v>923</v>
      </c>
      <c r="C2555" s="320" t="s">
        <v>504</v>
      </c>
      <c r="D2555" s="320" t="s">
        <v>484</v>
      </c>
      <c r="E2555" s="320">
        <v>0.91200000000000003</v>
      </c>
      <c r="F2555" s="320" t="s">
        <v>1256</v>
      </c>
      <c r="G2555" s="320" t="s">
        <v>1257</v>
      </c>
      <c r="H2555" s="320" t="s">
        <v>489</v>
      </c>
      <c r="I2555" s="321">
        <v>19.006099240000001</v>
      </c>
      <c r="J2555" s="320">
        <v>2011</v>
      </c>
      <c r="K2555" s="320" t="s">
        <v>545</v>
      </c>
      <c r="L2555" s="316">
        <f t="shared" si="73"/>
        <v>2554</v>
      </c>
      <c r="V2555" s="316" t="str">
        <f t="shared" ref="V2555:V2618" si="74">IF(H2555=$V$1,I2555," ")</f>
        <v xml:space="preserve"> </v>
      </c>
      <c r="X2555" s="316" t="s">
        <v>965</v>
      </c>
    </row>
    <row r="2556" spans="1:24">
      <c r="A2556" s="320" t="s">
        <v>950</v>
      </c>
      <c r="B2556" s="320" t="s">
        <v>923</v>
      </c>
      <c r="C2556" s="320" t="s">
        <v>504</v>
      </c>
      <c r="D2556" s="320" t="s">
        <v>484</v>
      </c>
      <c r="E2556" s="320">
        <v>0.91200000000000003</v>
      </c>
      <c r="F2556" s="320" t="s">
        <v>1256</v>
      </c>
      <c r="G2556" s="320" t="s">
        <v>1257</v>
      </c>
      <c r="H2556" s="320" t="s">
        <v>489</v>
      </c>
      <c r="I2556" s="321">
        <v>19.006099240000001</v>
      </c>
      <c r="J2556" s="320">
        <v>2011</v>
      </c>
      <c r="K2556" s="320" t="s">
        <v>545</v>
      </c>
      <c r="L2556" s="316">
        <f t="shared" si="73"/>
        <v>2555</v>
      </c>
      <c r="V2556" s="316" t="str">
        <f t="shared" si="74"/>
        <v xml:space="preserve"> </v>
      </c>
      <c r="X2556" s="316" t="s">
        <v>965</v>
      </c>
    </row>
    <row r="2557" spans="1:24">
      <c r="A2557" s="320" t="s">
        <v>951</v>
      </c>
      <c r="B2557" s="320" t="s">
        <v>923</v>
      </c>
      <c r="C2557" s="320" t="s">
        <v>504</v>
      </c>
      <c r="D2557" s="320" t="s">
        <v>484</v>
      </c>
      <c r="E2557" s="320">
        <v>0.91200000000000003</v>
      </c>
      <c r="F2557" s="320" t="s">
        <v>1256</v>
      </c>
      <c r="G2557" s="320" t="s">
        <v>1257</v>
      </c>
      <c r="H2557" s="320" t="s">
        <v>489</v>
      </c>
      <c r="I2557" s="321">
        <v>19.006099240000001</v>
      </c>
      <c r="J2557" s="320">
        <v>2011</v>
      </c>
      <c r="K2557" s="320" t="s">
        <v>545</v>
      </c>
      <c r="L2557" s="316">
        <f t="shared" si="73"/>
        <v>2556</v>
      </c>
      <c r="V2557" s="316" t="str">
        <f t="shared" si="74"/>
        <v xml:space="preserve"> </v>
      </c>
      <c r="X2557" s="316" t="s">
        <v>965</v>
      </c>
    </row>
    <row r="2558" spans="1:24">
      <c r="A2558" s="320" t="s">
        <v>952</v>
      </c>
      <c r="B2558" s="320" t="s">
        <v>923</v>
      </c>
      <c r="C2558" s="320" t="s">
        <v>504</v>
      </c>
      <c r="D2558" s="320" t="s">
        <v>484</v>
      </c>
      <c r="E2558" s="320">
        <v>0.91200000000000003</v>
      </c>
      <c r="F2558" s="320" t="s">
        <v>1256</v>
      </c>
      <c r="G2558" s="320" t="s">
        <v>1257</v>
      </c>
      <c r="H2558" s="320" t="s">
        <v>489</v>
      </c>
      <c r="I2558" s="321">
        <v>19.006099240000001</v>
      </c>
      <c r="J2558" s="320">
        <v>2011</v>
      </c>
      <c r="K2558" s="320" t="s">
        <v>545</v>
      </c>
      <c r="L2558" s="316">
        <f t="shared" si="73"/>
        <v>2557</v>
      </c>
      <c r="V2558" s="316" t="str">
        <f t="shared" si="74"/>
        <v xml:space="preserve"> </v>
      </c>
      <c r="X2558" s="316" t="s">
        <v>965</v>
      </c>
    </row>
    <row r="2559" spans="1:24">
      <c r="A2559" s="320" t="s">
        <v>953</v>
      </c>
      <c r="B2559" s="320" t="s">
        <v>923</v>
      </c>
      <c r="C2559" s="320" t="s">
        <v>504</v>
      </c>
      <c r="D2559" s="320" t="s">
        <v>484</v>
      </c>
      <c r="E2559" s="320">
        <v>0.91200000000000003</v>
      </c>
      <c r="F2559" s="320" t="s">
        <v>1256</v>
      </c>
      <c r="G2559" s="320" t="s">
        <v>1257</v>
      </c>
      <c r="H2559" s="320" t="s">
        <v>489</v>
      </c>
      <c r="I2559" s="321">
        <v>19.006099240000001</v>
      </c>
      <c r="J2559" s="320">
        <v>2011</v>
      </c>
      <c r="K2559" s="320" t="s">
        <v>545</v>
      </c>
      <c r="L2559" s="316">
        <f t="shared" si="73"/>
        <v>2558</v>
      </c>
      <c r="V2559" s="316" t="str">
        <f t="shared" si="74"/>
        <v xml:space="preserve"> </v>
      </c>
      <c r="X2559" s="316" t="s">
        <v>965</v>
      </c>
    </row>
    <row r="2560" spans="1:24">
      <c r="A2560" s="320" t="s">
        <v>954</v>
      </c>
      <c r="B2560" s="320" t="s">
        <v>923</v>
      </c>
      <c r="C2560" s="320" t="s">
        <v>504</v>
      </c>
      <c r="D2560" s="320" t="s">
        <v>484</v>
      </c>
      <c r="E2560" s="320">
        <v>0.91200000000000003</v>
      </c>
      <c r="F2560" s="320" t="s">
        <v>1256</v>
      </c>
      <c r="G2560" s="320" t="s">
        <v>1257</v>
      </c>
      <c r="H2560" s="320" t="s">
        <v>489</v>
      </c>
      <c r="I2560" s="321">
        <v>19.006099240000001</v>
      </c>
      <c r="J2560" s="320">
        <v>2011</v>
      </c>
      <c r="K2560" s="320" t="s">
        <v>545</v>
      </c>
      <c r="L2560" s="316">
        <f t="shared" si="73"/>
        <v>2559</v>
      </c>
      <c r="V2560" s="316" t="str">
        <f t="shared" si="74"/>
        <v xml:space="preserve"> </v>
      </c>
      <c r="X2560" s="316" t="s">
        <v>965</v>
      </c>
    </row>
    <row r="2561" spans="1:24">
      <c r="A2561" s="320" t="s">
        <v>955</v>
      </c>
      <c r="B2561" s="320" t="s">
        <v>923</v>
      </c>
      <c r="C2561" s="320" t="s">
        <v>504</v>
      </c>
      <c r="D2561" s="320" t="s">
        <v>514</v>
      </c>
      <c r="E2561" s="320">
        <v>0.91200000000000003</v>
      </c>
      <c r="F2561" s="320" t="s">
        <v>1256</v>
      </c>
      <c r="G2561" s="320" t="s">
        <v>1257</v>
      </c>
      <c r="H2561" s="320" t="s">
        <v>489</v>
      </c>
      <c r="I2561" s="321">
        <v>19.006099240000001</v>
      </c>
      <c r="J2561" s="320">
        <v>2011</v>
      </c>
      <c r="K2561" s="320" t="s">
        <v>545</v>
      </c>
      <c r="L2561" s="316">
        <f t="shared" si="73"/>
        <v>2560</v>
      </c>
      <c r="V2561" s="316" t="str">
        <f t="shared" si="74"/>
        <v xml:space="preserve"> </v>
      </c>
      <c r="X2561" s="316" t="s">
        <v>965</v>
      </c>
    </row>
    <row r="2562" spans="1:24">
      <c r="A2562" s="320" t="s">
        <v>956</v>
      </c>
      <c r="B2562" s="320" t="s">
        <v>923</v>
      </c>
      <c r="C2562" s="320" t="s">
        <v>504</v>
      </c>
      <c r="D2562" s="320" t="s">
        <v>484</v>
      </c>
      <c r="E2562" s="320">
        <v>0.91200000000000003</v>
      </c>
      <c r="F2562" s="320" t="s">
        <v>1256</v>
      </c>
      <c r="G2562" s="320" t="s">
        <v>1257</v>
      </c>
      <c r="H2562" s="320" t="s">
        <v>489</v>
      </c>
      <c r="I2562" s="321">
        <v>19.006099240000001</v>
      </c>
      <c r="J2562" s="320">
        <v>2011</v>
      </c>
      <c r="K2562" s="320" t="s">
        <v>545</v>
      </c>
      <c r="L2562" s="316">
        <f t="shared" si="73"/>
        <v>2561</v>
      </c>
      <c r="V2562" s="316" t="str">
        <f t="shared" si="74"/>
        <v xml:space="preserve"> </v>
      </c>
      <c r="X2562" s="316" t="s">
        <v>965</v>
      </c>
    </row>
    <row r="2563" spans="1:24">
      <c r="A2563" s="320" t="s">
        <v>957</v>
      </c>
      <c r="B2563" s="320" t="s">
        <v>923</v>
      </c>
      <c r="C2563" s="320" t="s">
        <v>504</v>
      </c>
      <c r="D2563" s="320" t="s">
        <v>484</v>
      </c>
      <c r="E2563" s="320">
        <v>0.91200000000000003</v>
      </c>
      <c r="F2563" s="320" t="s">
        <v>1256</v>
      </c>
      <c r="G2563" s="320" t="s">
        <v>1257</v>
      </c>
      <c r="H2563" s="320" t="s">
        <v>489</v>
      </c>
      <c r="I2563" s="321">
        <v>19.006099240000001</v>
      </c>
      <c r="J2563" s="320">
        <v>2011</v>
      </c>
      <c r="K2563" s="320" t="s">
        <v>545</v>
      </c>
      <c r="L2563" s="316">
        <f t="shared" ref="L2563:L2626" si="75">1+L2562</f>
        <v>2562</v>
      </c>
      <c r="V2563" s="316" t="str">
        <f t="shared" si="74"/>
        <v xml:space="preserve"> </v>
      </c>
      <c r="X2563" s="316" t="s">
        <v>965</v>
      </c>
    </row>
    <row r="2564" spans="1:24">
      <c r="A2564" s="320" t="s">
        <v>958</v>
      </c>
      <c r="B2564" s="320" t="s">
        <v>923</v>
      </c>
      <c r="C2564" s="320" t="s">
        <v>504</v>
      </c>
      <c r="D2564" s="320" t="s">
        <v>484</v>
      </c>
      <c r="E2564" s="320">
        <v>0.91200000000000003</v>
      </c>
      <c r="F2564" s="320" t="s">
        <v>1256</v>
      </c>
      <c r="G2564" s="320" t="s">
        <v>1257</v>
      </c>
      <c r="H2564" s="320" t="s">
        <v>489</v>
      </c>
      <c r="I2564" s="321">
        <v>19.006099240000001</v>
      </c>
      <c r="J2564" s="320">
        <v>2011</v>
      </c>
      <c r="K2564" s="320" t="s">
        <v>545</v>
      </c>
      <c r="L2564" s="316">
        <f t="shared" si="75"/>
        <v>2563</v>
      </c>
      <c r="V2564" s="316" t="str">
        <f t="shared" si="74"/>
        <v xml:space="preserve"> </v>
      </c>
      <c r="X2564" s="316" t="s">
        <v>965</v>
      </c>
    </row>
    <row r="2565" spans="1:24">
      <c r="A2565" s="320" t="s">
        <v>959</v>
      </c>
      <c r="B2565" s="320" t="s">
        <v>923</v>
      </c>
      <c r="C2565" s="320" t="s">
        <v>504</v>
      </c>
      <c r="D2565" s="320" t="s">
        <v>484</v>
      </c>
      <c r="E2565" s="320">
        <v>0.91200000000000003</v>
      </c>
      <c r="F2565" s="320" t="s">
        <v>1256</v>
      </c>
      <c r="G2565" s="320" t="s">
        <v>1257</v>
      </c>
      <c r="H2565" s="320" t="s">
        <v>489</v>
      </c>
      <c r="I2565" s="321">
        <v>19.006099240000001</v>
      </c>
      <c r="J2565" s="320">
        <v>2011</v>
      </c>
      <c r="K2565" s="320" t="s">
        <v>545</v>
      </c>
      <c r="L2565" s="316">
        <f t="shared" si="75"/>
        <v>2564</v>
      </c>
      <c r="V2565" s="316" t="str">
        <f t="shared" si="74"/>
        <v xml:space="preserve"> </v>
      </c>
      <c r="X2565" s="316" t="s">
        <v>965</v>
      </c>
    </row>
    <row r="2566" spans="1:24">
      <c r="A2566" s="320" t="s">
        <v>960</v>
      </c>
      <c r="B2566" s="320" t="s">
        <v>923</v>
      </c>
      <c r="C2566" s="320" t="s">
        <v>504</v>
      </c>
      <c r="D2566" s="320" t="s">
        <v>484</v>
      </c>
      <c r="E2566" s="320">
        <v>0.91200000000000003</v>
      </c>
      <c r="F2566" s="320" t="s">
        <v>1256</v>
      </c>
      <c r="G2566" s="320" t="s">
        <v>1257</v>
      </c>
      <c r="H2566" s="320" t="s">
        <v>489</v>
      </c>
      <c r="I2566" s="321">
        <v>19.006099240000001</v>
      </c>
      <c r="J2566" s="320">
        <v>2011</v>
      </c>
      <c r="K2566" s="320" t="s">
        <v>545</v>
      </c>
      <c r="L2566" s="316">
        <f t="shared" si="75"/>
        <v>2565</v>
      </c>
      <c r="V2566" s="316" t="str">
        <f t="shared" si="74"/>
        <v xml:space="preserve"> </v>
      </c>
      <c r="X2566" s="316" t="s">
        <v>965</v>
      </c>
    </row>
    <row r="2567" spans="1:24">
      <c r="A2567" s="320" t="s">
        <v>961</v>
      </c>
      <c r="B2567" s="320" t="s">
        <v>923</v>
      </c>
      <c r="C2567" s="320" t="s">
        <v>504</v>
      </c>
      <c r="D2567" s="320" t="s">
        <v>518</v>
      </c>
      <c r="E2567" s="320">
        <v>0.91200000000000003</v>
      </c>
      <c r="F2567" s="320" t="s">
        <v>1256</v>
      </c>
      <c r="G2567" s="320" t="s">
        <v>1257</v>
      </c>
      <c r="H2567" s="320" t="s">
        <v>489</v>
      </c>
      <c r="I2567" s="321">
        <v>19.006099240000001</v>
      </c>
      <c r="J2567" s="320">
        <v>2011</v>
      </c>
      <c r="K2567" s="320" t="s">
        <v>545</v>
      </c>
      <c r="L2567" s="316">
        <f t="shared" si="75"/>
        <v>2566</v>
      </c>
      <c r="V2567" s="316" t="str">
        <f t="shared" si="74"/>
        <v xml:space="preserve"> </v>
      </c>
      <c r="X2567" s="316" t="s">
        <v>965</v>
      </c>
    </row>
    <row r="2568" spans="1:24">
      <c r="A2568" s="320" t="s">
        <v>962</v>
      </c>
      <c r="B2568" s="320" t="s">
        <v>923</v>
      </c>
      <c r="C2568" s="320" t="s">
        <v>504</v>
      </c>
      <c r="D2568" s="320" t="s">
        <v>484</v>
      </c>
      <c r="E2568" s="320">
        <v>0.91200000000000003</v>
      </c>
      <c r="F2568" s="320" t="s">
        <v>1256</v>
      </c>
      <c r="G2568" s="320" t="s">
        <v>1257</v>
      </c>
      <c r="H2568" s="320" t="s">
        <v>489</v>
      </c>
      <c r="I2568" s="321">
        <v>19.006099240000001</v>
      </c>
      <c r="J2568" s="320">
        <v>2011</v>
      </c>
      <c r="K2568" s="320" t="s">
        <v>545</v>
      </c>
      <c r="L2568" s="316">
        <f t="shared" si="75"/>
        <v>2567</v>
      </c>
      <c r="V2568" s="316" t="str">
        <f t="shared" si="74"/>
        <v xml:space="preserve"> </v>
      </c>
      <c r="X2568" s="316" t="s">
        <v>965</v>
      </c>
    </row>
    <row r="2569" spans="1:24">
      <c r="A2569" s="320" t="s">
        <v>963</v>
      </c>
      <c r="B2569" s="320" t="s">
        <v>923</v>
      </c>
      <c r="C2569" s="320" t="s">
        <v>504</v>
      </c>
      <c r="D2569" s="320" t="s">
        <v>484</v>
      </c>
      <c r="E2569" s="320">
        <v>0.91200000000000003</v>
      </c>
      <c r="F2569" s="320" t="s">
        <v>1256</v>
      </c>
      <c r="G2569" s="320" t="s">
        <v>1257</v>
      </c>
      <c r="H2569" s="320" t="s">
        <v>489</v>
      </c>
      <c r="I2569" s="321">
        <v>19.006099240000001</v>
      </c>
      <c r="J2569" s="320">
        <v>2011</v>
      </c>
      <c r="K2569" s="320" t="s">
        <v>545</v>
      </c>
      <c r="L2569" s="316">
        <f t="shared" si="75"/>
        <v>2568</v>
      </c>
      <c r="V2569" s="316" t="str">
        <f t="shared" si="74"/>
        <v xml:space="preserve"> </v>
      </c>
      <c r="X2569" s="316" t="s">
        <v>965</v>
      </c>
    </row>
    <row r="2570" spans="1:24">
      <c r="A2570" s="320" t="s">
        <v>964</v>
      </c>
      <c r="B2570" s="320" t="s">
        <v>923</v>
      </c>
      <c r="C2570" s="320" t="s">
        <v>504</v>
      </c>
      <c r="D2570" s="320" t="s">
        <v>518</v>
      </c>
      <c r="E2570" s="320">
        <v>0.91200000000000003</v>
      </c>
      <c r="F2570" s="320" t="s">
        <v>1256</v>
      </c>
      <c r="G2570" s="320" t="s">
        <v>1257</v>
      </c>
      <c r="H2570" s="320" t="s">
        <v>489</v>
      </c>
      <c r="I2570" s="321">
        <v>19.006099240000001</v>
      </c>
      <c r="J2570" s="320">
        <v>2011</v>
      </c>
      <c r="K2570" s="320" t="s">
        <v>545</v>
      </c>
      <c r="L2570" s="316">
        <f t="shared" si="75"/>
        <v>2569</v>
      </c>
      <c r="V2570" s="316" t="str">
        <f t="shared" si="74"/>
        <v xml:space="preserve"> </v>
      </c>
      <c r="X2570" s="316" t="s">
        <v>965</v>
      </c>
    </row>
    <row r="2571" spans="1:24">
      <c r="A2571" s="320" t="s">
        <v>966</v>
      </c>
      <c r="B2571" s="320" t="s">
        <v>923</v>
      </c>
      <c r="C2571" s="320" t="s">
        <v>504</v>
      </c>
      <c r="D2571" s="320" t="s">
        <v>484</v>
      </c>
      <c r="E2571" s="320">
        <v>0.91200000000000003</v>
      </c>
      <c r="F2571" s="320" t="s">
        <v>1256</v>
      </c>
      <c r="G2571" s="320" t="s">
        <v>1257</v>
      </c>
      <c r="H2571" s="320" t="s">
        <v>489</v>
      </c>
      <c r="I2571" s="321">
        <v>19.006099240000001</v>
      </c>
      <c r="J2571" s="320">
        <v>2011</v>
      </c>
      <c r="K2571" s="320" t="s">
        <v>545</v>
      </c>
      <c r="L2571" s="316">
        <f t="shared" si="75"/>
        <v>2570</v>
      </c>
      <c r="V2571" s="316" t="str">
        <f t="shared" si="74"/>
        <v xml:space="preserve"> </v>
      </c>
      <c r="X2571" s="316" t="s">
        <v>965</v>
      </c>
    </row>
    <row r="2572" spans="1:24">
      <c r="A2572" s="320" t="s">
        <v>967</v>
      </c>
      <c r="B2572" s="320" t="s">
        <v>923</v>
      </c>
      <c r="C2572" s="320" t="s">
        <v>504</v>
      </c>
      <c r="D2572" s="320" t="s">
        <v>484</v>
      </c>
      <c r="E2572" s="320">
        <v>0.91200000000000003</v>
      </c>
      <c r="F2572" s="320" t="s">
        <v>1256</v>
      </c>
      <c r="G2572" s="320" t="s">
        <v>1257</v>
      </c>
      <c r="H2572" s="320" t="s">
        <v>489</v>
      </c>
      <c r="I2572" s="321">
        <v>19.006099240000001</v>
      </c>
      <c r="J2572" s="320">
        <v>2011</v>
      </c>
      <c r="K2572" s="320" t="s">
        <v>545</v>
      </c>
      <c r="L2572" s="316">
        <f t="shared" si="75"/>
        <v>2571</v>
      </c>
      <c r="V2572" s="316" t="str">
        <f t="shared" si="74"/>
        <v xml:space="preserve"> </v>
      </c>
      <c r="X2572" s="316" t="s">
        <v>965</v>
      </c>
    </row>
    <row r="2573" spans="1:24">
      <c r="A2573" s="320" t="s">
        <v>968</v>
      </c>
      <c r="B2573" s="320" t="s">
        <v>923</v>
      </c>
      <c r="C2573" s="320" t="s">
        <v>504</v>
      </c>
      <c r="D2573" s="320" t="s">
        <v>484</v>
      </c>
      <c r="E2573" s="320">
        <v>0.91200000000000003</v>
      </c>
      <c r="F2573" s="320" t="s">
        <v>1256</v>
      </c>
      <c r="G2573" s="320" t="s">
        <v>1257</v>
      </c>
      <c r="H2573" s="320" t="s">
        <v>489</v>
      </c>
      <c r="I2573" s="321">
        <v>19.006099240000001</v>
      </c>
      <c r="J2573" s="320">
        <v>2011</v>
      </c>
      <c r="K2573" s="320" t="s">
        <v>545</v>
      </c>
      <c r="L2573" s="316">
        <f t="shared" si="75"/>
        <v>2572</v>
      </c>
      <c r="V2573" s="316" t="str">
        <f t="shared" si="74"/>
        <v xml:space="preserve"> </v>
      </c>
      <c r="X2573" s="316" t="s">
        <v>965</v>
      </c>
    </row>
    <row r="2574" spans="1:24">
      <c r="A2574" s="320" t="s">
        <v>969</v>
      </c>
      <c r="B2574" s="320" t="s">
        <v>923</v>
      </c>
      <c r="C2574" s="320" t="s">
        <v>504</v>
      </c>
      <c r="D2574" s="320" t="s">
        <v>484</v>
      </c>
      <c r="E2574" s="320">
        <v>0.91200000000000003</v>
      </c>
      <c r="F2574" s="320" t="s">
        <v>1256</v>
      </c>
      <c r="G2574" s="320" t="s">
        <v>1257</v>
      </c>
      <c r="H2574" s="320" t="s">
        <v>489</v>
      </c>
      <c r="I2574" s="321">
        <v>19.006099240000001</v>
      </c>
      <c r="J2574" s="320">
        <v>2011</v>
      </c>
      <c r="K2574" s="320" t="s">
        <v>545</v>
      </c>
      <c r="L2574" s="316">
        <f t="shared" si="75"/>
        <v>2573</v>
      </c>
      <c r="V2574" s="316" t="str">
        <f t="shared" si="74"/>
        <v xml:space="preserve"> </v>
      </c>
      <c r="X2574" s="316" t="s">
        <v>965</v>
      </c>
    </row>
    <row r="2575" spans="1:24">
      <c r="A2575" s="320" t="s">
        <v>970</v>
      </c>
      <c r="B2575" s="320" t="s">
        <v>923</v>
      </c>
      <c r="C2575" s="320" t="s">
        <v>504</v>
      </c>
      <c r="D2575" s="320" t="s">
        <v>484</v>
      </c>
      <c r="E2575" s="320">
        <v>0.91200000000000003</v>
      </c>
      <c r="F2575" s="320" t="s">
        <v>1256</v>
      </c>
      <c r="G2575" s="320" t="s">
        <v>1257</v>
      </c>
      <c r="H2575" s="320" t="s">
        <v>489</v>
      </c>
      <c r="I2575" s="321">
        <v>19.006099240000001</v>
      </c>
      <c r="J2575" s="320">
        <v>2011</v>
      </c>
      <c r="K2575" s="320" t="s">
        <v>545</v>
      </c>
      <c r="L2575" s="316">
        <f t="shared" si="75"/>
        <v>2574</v>
      </c>
      <c r="V2575" s="316" t="str">
        <f t="shared" si="74"/>
        <v xml:space="preserve"> </v>
      </c>
      <c r="X2575" s="316" t="s">
        <v>965</v>
      </c>
    </row>
    <row r="2576" spans="1:24">
      <c r="A2576" s="320" t="s">
        <v>971</v>
      </c>
      <c r="B2576" s="320" t="s">
        <v>923</v>
      </c>
      <c r="C2576" s="320" t="s">
        <v>504</v>
      </c>
      <c r="D2576" s="320" t="s">
        <v>484</v>
      </c>
      <c r="E2576" s="320">
        <v>0.91200000000000003</v>
      </c>
      <c r="F2576" s="320" t="s">
        <v>1256</v>
      </c>
      <c r="G2576" s="320" t="s">
        <v>1257</v>
      </c>
      <c r="H2576" s="320" t="s">
        <v>489</v>
      </c>
      <c r="I2576" s="321">
        <v>19.006099240000001</v>
      </c>
      <c r="J2576" s="320">
        <v>2011</v>
      </c>
      <c r="K2576" s="320" t="s">
        <v>545</v>
      </c>
      <c r="L2576" s="316">
        <f t="shared" si="75"/>
        <v>2575</v>
      </c>
      <c r="V2576" s="316" t="str">
        <f t="shared" si="74"/>
        <v xml:space="preserve"> </v>
      </c>
      <c r="X2576" s="316" t="s">
        <v>965</v>
      </c>
    </row>
    <row r="2577" spans="1:24">
      <c r="A2577" s="320" t="s">
        <v>972</v>
      </c>
      <c r="B2577" s="320" t="s">
        <v>923</v>
      </c>
      <c r="C2577" s="320" t="s">
        <v>504</v>
      </c>
      <c r="D2577" s="320" t="s">
        <v>484</v>
      </c>
      <c r="E2577" s="320">
        <v>0.91200000000000003</v>
      </c>
      <c r="F2577" s="320" t="s">
        <v>1256</v>
      </c>
      <c r="G2577" s="320" t="s">
        <v>1257</v>
      </c>
      <c r="H2577" s="320" t="s">
        <v>489</v>
      </c>
      <c r="I2577" s="321">
        <v>19.006099240000001</v>
      </c>
      <c r="J2577" s="320">
        <v>2011</v>
      </c>
      <c r="K2577" s="320" t="s">
        <v>545</v>
      </c>
      <c r="L2577" s="316">
        <f t="shared" si="75"/>
        <v>2576</v>
      </c>
      <c r="V2577" s="316" t="str">
        <f t="shared" si="74"/>
        <v xml:space="preserve"> </v>
      </c>
      <c r="X2577" s="316" t="s">
        <v>965</v>
      </c>
    </row>
    <row r="2578" spans="1:24">
      <c r="A2578" s="320" t="s">
        <v>973</v>
      </c>
      <c r="B2578" s="320" t="s">
        <v>923</v>
      </c>
      <c r="C2578" s="320" t="s">
        <v>504</v>
      </c>
      <c r="D2578" s="320" t="s">
        <v>484</v>
      </c>
      <c r="E2578" s="320">
        <v>0.91200000000000003</v>
      </c>
      <c r="F2578" s="320" t="s">
        <v>1256</v>
      </c>
      <c r="G2578" s="320" t="s">
        <v>1257</v>
      </c>
      <c r="H2578" s="320" t="s">
        <v>489</v>
      </c>
      <c r="I2578" s="321">
        <v>19.006099240000001</v>
      </c>
      <c r="J2578" s="320">
        <v>2011</v>
      </c>
      <c r="K2578" s="320" t="s">
        <v>545</v>
      </c>
      <c r="L2578" s="316">
        <f t="shared" si="75"/>
        <v>2577</v>
      </c>
      <c r="V2578" s="316" t="str">
        <f t="shared" si="74"/>
        <v xml:space="preserve"> </v>
      </c>
      <c r="X2578" s="316" t="s">
        <v>965</v>
      </c>
    </row>
    <row r="2579" spans="1:24">
      <c r="A2579" s="320" t="s">
        <v>974</v>
      </c>
      <c r="B2579" s="320" t="s">
        <v>923</v>
      </c>
      <c r="C2579" s="320" t="s">
        <v>504</v>
      </c>
      <c r="D2579" s="320" t="s">
        <v>518</v>
      </c>
      <c r="E2579" s="320">
        <v>0.91200000000000003</v>
      </c>
      <c r="F2579" s="320" t="s">
        <v>1256</v>
      </c>
      <c r="G2579" s="320" t="s">
        <v>1257</v>
      </c>
      <c r="H2579" s="320" t="s">
        <v>489</v>
      </c>
      <c r="I2579" s="321">
        <v>19.006099240000001</v>
      </c>
      <c r="J2579" s="320">
        <v>2011</v>
      </c>
      <c r="K2579" s="320" t="s">
        <v>545</v>
      </c>
      <c r="L2579" s="316">
        <f t="shared" si="75"/>
        <v>2578</v>
      </c>
      <c r="V2579" s="316" t="str">
        <f t="shared" si="74"/>
        <v xml:space="preserve"> </v>
      </c>
      <c r="X2579" s="316" t="s">
        <v>965</v>
      </c>
    </row>
    <row r="2580" spans="1:24">
      <c r="A2580" s="320" t="s">
        <v>975</v>
      </c>
      <c r="B2580" s="320" t="s">
        <v>923</v>
      </c>
      <c r="C2580" s="320" t="s">
        <v>504</v>
      </c>
      <c r="D2580" s="320" t="s">
        <v>484</v>
      </c>
      <c r="E2580" s="320">
        <v>0.91200000000000003</v>
      </c>
      <c r="F2580" s="320" t="s">
        <v>1256</v>
      </c>
      <c r="G2580" s="320" t="s">
        <v>1257</v>
      </c>
      <c r="H2580" s="320" t="s">
        <v>489</v>
      </c>
      <c r="I2580" s="321">
        <v>19.006099240000001</v>
      </c>
      <c r="J2580" s="320">
        <v>2011</v>
      </c>
      <c r="K2580" s="320" t="s">
        <v>545</v>
      </c>
      <c r="L2580" s="316">
        <f t="shared" si="75"/>
        <v>2579</v>
      </c>
      <c r="V2580" s="316" t="str">
        <f t="shared" si="74"/>
        <v xml:space="preserve"> </v>
      </c>
      <c r="X2580" s="316" t="s">
        <v>965</v>
      </c>
    </row>
    <row r="2581" spans="1:24">
      <c r="A2581" s="320" t="s">
        <v>976</v>
      </c>
      <c r="B2581" s="320" t="s">
        <v>923</v>
      </c>
      <c r="C2581" s="320" t="s">
        <v>504</v>
      </c>
      <c r="D2581" s="320" t="s">
        <v>484</v>
      </c>
      <c r="E2581" s="320">
        <v>0.91200000000000003</v>
      </c>
      <c r="F2581" s="320" t="s">
        <v>1256</v>
      </c>
      <c r="G2581" s="320" t="s">
        <v>1257</v>
      </c>
      <c r="H2581" s="320" t="s">
        <v>489</v>
      </c>
      <c r="I2581" s="321">
        <v>19.006099240000001</v>
      </c>
      <c r="J2581" s="320">
        <v>2011</v>
      </c>
      <c r="K2581" s="320" t="s">
        <v>545</v>
      </c>
      <c r="L2581" s="316">
        <f t="shared" si="75"/>
        <v>2580</v>
      </c>
      <c r="V2581" s="316" t="str">
        <f t="shared" si="74"/>
        <v xml:space="preserve"> </v>
      </c>
      <c r="X2581" s="316" t="s">
        <v>965</v>
      </c>
    </row>
    <row r="2582" spans="1:24">
      <c r="A2582" s="320" t="s">
        <v>977</v>
      </c>
      <c r="B2582" s="320" t="s">
        <v>923</v>
      </c>
      <c r="C2582" s="320" t="s">
        <v>504</v>
      </c>
      <c r="D2582" s="320" t="s">
        <v>484</v>
      </c>
      <c r="E2582" s="320">
        <v>0.91200000000000003</v>
      </c>
      <c r="F2582" s="320" t="s">
        <v>1256</v>
      </c>
      <c r="G2582" s="320" t="s">
        <v>1257</v>
      </c>
      <c r="H2582" s="320" t="s">
        <v>489</v>
      </c>
      <c r="I2582" s="321">
        <v>19.006099240000001</v>
      </c>
      <c r="J2582" s="320">
        <v>2011</v>
      </c>
      <c r="K2582" s="320" t="s">
        <v>545</v>
      </c>
      <c r="L2582" s="316">
        <f t="shared" si="75"/>
        <v>2581</v>
      </c>
      <c r="V2582" s="316" t="str">
        <f t="shared" si="74"/>
        <v xml:space="preserve"> </v>
      </c>
      <c r="X2582" s="316" t="s">
        <v>965</v>
      </c>
    </row>
    <row r="2583" spans="1:24">
      <c r="A2583" s="320" t="s">
        <v>978</v>
      </c>
      <c r="B2583" s="320" t="s">
        <v>923</v>
      </c>
      <c r="C2583" s="320" t="s">
        <v>504</v>
      </c>
      <c r="D2583" s="320" t="s">
        <v>484</v>
      </c>
      <c r="E2583" s="320">
        <v>0.91200000000000003</v>
      </c>
      <c r="F2583" s="320" t="s">
        <v>1256</v>
      </c>
      <c r="G2583" s="320" t="s">
        <v>1257</v>
      </c>
      <c r="H2583" s="320" t="s">
        <v>489</v>
      </c>
      <c r="I2583" s="321">
        <v>19.006099240000001</v>
      </c>
      <c r="J2583" s="320">
        <v>2011</v>
      </c>
      <c r="K2583" s="320" t="s">
        <v>545</v>
      </c>
      <c r="L2583" s="316">
        <f t="shared" si="75"/>
        <v>2582</v>
      </c>
      <c r="V2583" s="316" t="str">
        <f t="shared" si="74"/>
        <v xml:space="preserve"> </v>
      </c>
      <c r="X2583" s="316" t="s">
        <v>965</v>
      </c>
    </row>
    <row r="2584" spans="1:24">
      <c r="A2584" s="320" t="s">
        <v>979</v>
      </c>
      <c r="B2584" s="320" t="s">
        <v>923</v>
      </c>
      <c r="C2584" s="320" t="s">
        <v>504</v>
      </c>
      <c r="D2584" s="320" t="s">
        <v>484</v>
      </c>
      <c r="E2584" s="320">
        <v>0.91200000000000003</v>
      </c>
      <c r="F2584" s="320" t="s">
        <v>1256</v>
      </c>
      <c r="G2584" s="320" t="s">
        <v>1257</v>
      </c>
      <c r="H2584" s="320" t="s">
        <v>489</v>
      </c>
      <c r="I2584" s="321">
        <v>19.006099240000001</v>
      </c>
      <c r="J2584" s="320">
        <v>2011</v>
      </c>
      <c r="K2584" s="320" t="s">
        <v>545</v>
      </c>
      <c r="L2584" s="316">
        <f t="shared" si="75"/>
        <v>2583</v>
      </c>
      <c r="V2584" s="316" t="str">
        <f t="shared" si="74"/>
        <v xml:space="preserve"> </v>
      </c>
      <c r="X2584" s="316" t="s">
        <v>965</v>
      </c>
    </row>
    <row r="2585" spans="1:24">
      <c r="A2585" s="320" t="s">
        <v>980</v>
      </c>
      <c r="B2585" s="320" t="s">
        <v>923</v>
      </c>
      <c r="C2585" s="320" t="s">
        <v>504</v>
      </c>
      <c r="D2585" s="320" t="s">
        <v>484</v>
      </c>
      <c r="E2585" s="320">
        <v>0.91200000000000003</v>
      </c>
      <c r="F2585" s="320" t="s">
        <v>1256</v>
      </c>
      <c r="G2585" s="320" t="s">
        <v>1257</v>
      </c>
      <c r="H2585" s="320" t="s">
        <v>489</v>
      </c>
      <c r="I2585" s="321">
        <v>19.006099240000001</v>
      </c>
      <c r="J2585" s="320">
        <v>2011</v>
      </c>
      <c r="K2585" s="320" t="s">
        <v>545</v>
      </c>
      <c r="L2585" s="316">
        <f t="shared" si="75"/>
        <v>2584</v>
      </c>
      <c r="V2585" s="316" t="str">
        <f t="shared" si="74"/>
        <v xml:space="preserve"> </v>
      </c>
      <c r="X2585" s="316" t="s">
        <v>965</v>
      </c>
    </row>
    <row r="2586" spans="1:24">
      <c r="A2586" s="320" t="s">
        <v>981</v>
      </c>
      <c r="B2586" s="320" t="s">
        <v>923</v>
      </c>
      <c r="C2586" s="320" t="s">
        <v>504</v>
      </c>
      <c r="D2586" s="320" t="s">
        <v>484</v>
      </c>
      <c r="E2586" s="320">
        <v>0.91200000000000003</v>
      </c>
      <c r="F2586" s="320" t="s">
        <v>1256</v>
      </c>
      <c r="G2586" s="320" t="s">
        <v>1257</v>
      </c>
      <c r="H2586" s="320" t="s">
        <v>489</v>
      </c>
      <c r="I2586" s="321">
        <v>19.006099240000001</v>
      </c>
      <c r="J2586" s="320">
        <v>2011</v>
      </c>
      <c r="K2586" s="320" t="s">
        <v>545</v>
      </c>
      <c r="L2586" s="316">
        <f t="shared" si="75"/>
        <v>2585</v>
      </c>
      <c r="V2586" s="316" t="str">
        <f t="shared" si="74"/>
        <v xml:space="preserve"> </v>
      </c>
      <c r="X2586" s="316" t="s">
        <v>965</v>
      </c>
    </row>
    <row r="2587" spans="1:24">
      <c r="A2587" s="320" t="s">
        <v>982</v>
      </c>
      <c r="B2587" s="320" t="s">
        <v>923</v>
      </c>
      <c r="C2587" s="320" t="s">
        <v>504</v>
      </c>
      <c r="D2587" s="320" t="s">
        <v>484</v>
      </c>
      <c r="E2587" s="320">
        <v>0.91200000000000003</v>
      </c>
      <c r="F2587" s="320" t="s">
        <v>1256</v>
      </c>
      <c r="G2587" s="320" t="s">
        <v>1257</v>
      </c>
      <c r="H2587" s="320" t="s">
        <v>489</v>
      </c>
      <c r="I2587" s="321">
        <v>19.006099240000001</v>
      </c>
      <c r="J2587" s="320">
        <v>2011</v>
      </c>
      <c r="K2587" s="320" t="s">
        <v>545</v>
      </c>
      <c r="L2587" s="316">
        <f t="shared" si="75"/>
        <v>2586</v>
      </c>
      <c r="V2587" s="316" t="str">
        <f t="shared" si="74"/>
        <v xml:space="preserve"> </v>
      </c>
      <c r="X2587" s="316" t="s">
        <v>965</v>
      </c>
    </row>
    <row r="2588" spans="1:24">
      <c r="A2588" s="320" t="s">
        <v>983</v>
      </c>
      <c r="B2588" s="320" t="s">
        <v>923</v>
      </c>
      <c r="C2588" s="320" t="s">
        <v>504</v>
      </c>
      <c r="D2588" s="320" t="s">
        <v>518</v>
      </c>
      <c r="E2588" s="320">
        <v>0.91200000000000003</v>
      </c>
      <c r="F2588" s="320" t="s">
        <v>1256</v>
      </c>
      <c r="G2588" s="320" t="s">
        <v>1257</v>
      </c>
      <c r="H2588" s="320" t="s">
        <v>489</v>
      </c>
      <c r="I2588" s="321">
        <v>19.006099240000001</v>
      </c>
      <c r="J2588" s="320">
        <v>2011</v>
      </c>
      <c r="K2588" s="320" t="s">
        <v>545</v>
      </c>
      <c r="L2588" s="316">
        <f t="shared" si="75"/>
        <v>2587</v>
      </c>
      <c r="V2588" s="316" t="str">
        <f t="shared" si="74"/>
        <v xml:space="preserve"> </v>
      </c>
      <c r="X2588" s="316" t="s">
        <v>965</v>
      </c>
    </row>
    <row r="2589" spans="1:24">
      <c r="A2589" s="320" t="s">
        <v>984</v>
      </c>
      <c r="B2589" s="320" t="s">
        <v>923</v>
      </c>
      <c r="C2589" s="320" t="s">
        <v>504</v>
      </c>
      <c r="D2589" s="320" t="s">
        <v>491</v>
      </c>
      <c r="E2589" s="320">
        <v>0.91200000000000003</v>
      </c>
      <c r="F2589" s="320" t="s">
        <v>1256</v>
      </c>
      <c r="G2589" s="320" t="s">
        <v>1257</v>
      </c>
      <c r="H2589" s="320" t="s">
        <v>489</v>
      </c>
      <c r="I2589" s="321">
        <v>19.006099240000001</v>
      </c>
      <c r="J2589" s="320">
        <v>2011</v>
      </c>
      <c r="K2589" s="320" t="s">
        <v>545</v>
      </c>
      <c r="L2589" s="316">
        <f t="shared" si="75"/>
        <v>2588</v>
      </c>
      <c r="V2589" s="316" t="str">
        <f t="shared" si="74"/>
        <v xml:space="preserve"> </v>
      </c>
      <c r="X2589" s="316" t="s">
        <v>965</v>
      </c>
    </row>
    <row r="2590" spans="1:24">
      <c r="A2590" s="320" t="s">
        <v>985</v>
      </c>
      <c r="B2590" s="320" t="s">
        <v>923</v>
      </c>
      <c r="C2590" s="320" t="s">
        <v>504</v>
      </c>
      <c r="D2590" s="320" t="s">
        <v>484</v>
      </c>
      <c r="E2590" s="320">
        <v>0.91200000000000003</v>
      </c>
      <c r="F2590" s="320" t="s">
        <v>1256</v>
      </c>
      <c r="G2590" s="320" t="s">
        <v>1257</v>
      </c>
      <c r="H2590" s="320" t="s">
        <v>489</v>
      </c>
      <c r="I2590" s="321">
        <v>19.006099240000001</v>
      </c>
      <c r="J2590" s="320">
        <v>2011</v>
      </c>
      <c r="K2590" s="320" t="s">
        <v>545</v>
      </c>
      <c r="L2590" s="316">
        <f t="shared" si="75"/>
        <v>2589</v>
      </c>
      <c r="V2590" s="316" t="str">
        <f t="shared" si="74"/>
        <v xml:space="preserve"> </v>
      </c>
      <c r="X2590" s="316" t="s">
        <v>965</v>
      </c>
    </row>
    <row r="2591" spans="1:24">
      <c r="A2591" s="320" t="s">
        <v>986</v>
      </c>
      <c r="B2591" s="320" t="s">
        <v>923</v>
      </c>
      <c r="C2591" s="320" t="s">
        <v>504</v>
      </c>
      <c r="D2591" s="320" t="s">
        <v>484</v>
      </c>
      <c r="E2591" s="320">
        <v>0.91200000000000003</v>
      </c>
      <c r="F2591" s="320" t="s">
        <v>1256</v>
      </c>
      <c r="G2591" s="320" t="s">
        <v>1257</v>
      </c>
      <c r="H2591" s="320" t="s">
        <v>489</v>
      </c>
      <c r="I2591" s="321">
        <v>19.006099240000001</v>
      </c>
      <c r="J2591" s="320">
        <v>2011</v>
      </c>
      <c r="K2591" s="320" t="s">
        <v>545</v>
      </c>
      <c r="L2591" s="316">
        <f t="shared" si="75"/>
        <v>2590</v>
      </c>
      <c r="V2591" s="316" t="str">
        <f t="shared" si="74"/>
        <v xml:space="preserve"> </v>
      </c>
      <c r="X2591" s="316" t="s">
        <v>965</v>
      </c>
    </row>
    <row r="2592" spans="1:24">
      <c r="A2592" s="320" t="s">
        <v>987</v>
      </c>
      <c r="B2592" s="320" t="s">
        <v>923</v>
      </c>
      <c r="C2592" s="320" t="s">
        <v>504</v>
      </c>
      <c r="D2592" s="320" t="s">
        <v>484</v>
      </c>
      <c r="E2592" s="320">
        <v>0.91200000000000003</v>
      </c>
      <c r="F2592" s="320" t="s">
        <v>1256</v>
      </c>
      <c r="G2592" s="320" t="s">
        <v>1257</v>
      </c>
      <c r="H2592" s="320" t="s">
        <v>489</v>
      </c>
      <c r="I2592" s="321">
        <v>19.006099240000001</v>
      </c>
      <c r="J2592" s="320">
        <v>2011</v>
      </c>
      <c r="K2592" s="320" t="s">
        <v>545</v>
      </c>
      <c r="L2592" s="316">
        <f t="shared" si="75"/>
        <v>2591</v>
      </c>
      <c r="V2592" s="316" t="str">
        <f t="shared" si="74"/>
        <v xml:space="preserve"> </v>
      </c>
      <c r="X2592" s="316" t="s">
        <v>965</v>
      </c>
    </row>
    <row r="2593" spans="1:24">
      <c r="A2593" s="320" t="s">
        <v>988</v>
      </c>
      <c r="B2593" s="320" t="s">
        <v>923</v>
      </c>
      <c r="C2593" s="320" t="s">
        <v>504</v>
      </c>
      <c r="D2593" s="320" t="s">
        <v>484</v>
      </c>
      <c r="E2593" s="320">
        <v>0.91200000000000003</v>
      </c>
      <c r="F2593" s="320" t="s">
        <v>1256</v>
      </c>
      <c r="G2593" s="320" t="s">
        <v>1257</v>
      </c>
      <c r="H2593" s="320" t="s">
        <v>489</v>
      </c>
      <c r="I2593" s="321">
        <v>19.006099240000001</v>
      </c>
      <c r="J2593" s="320">
        <v>2011</v>
      </c>
      <c r="K2593" s="320" t="s">
        <v>545</v>
      </c>
      <c r="L2593" s="316">
        <f t="shared" si="75"/>
        <v>2592</v>
      </c>
      <c r="V2593" s="316" t="str">
        <f t="shared" si="74"/>
        <v xml:space="preserve"> </v>
      </c>
      <c r="X2593" s="316" t="s">
        <v>965</v>
      </c>
    </row>
    <row r="2594" spans="1:24">
      <c r="A2594" s="320" t="s">
        <v>989</v>
      </c>
      <c r="B2594" s="320" t="s">
        <v>923</v>
      </c>
      <c r="C2594" s="320" t="s">
        <v>504</v>
      </c>
      <c r="D2594" s="320" t="s">
        <v>518</v>
      </c>
      <c r="E2594" s="320">
        <v>0.91200000000000003</v>
      </c>
      <c r="F2594" s="320" t="s">
        <v>1256</v>
      </c>
      <c r="G2594" s="320" t="s">
        <v>1257</v>
      </c>
      <c r="H2594" s="320" t="s">
        <v>489</v>
      </c>
      <c r="I2594" s="321">
        <v>19.006099240000001</v>
      </c>
      <c r="J2594" s="320">
        <v>2011</v>
      </c>
      <c r="K2594" s="320" t="s">
        <v>545</v>
      </c>
      <c r="L2594" s="316">
        <f t="shared" si="75"/>
        <v>2593</v>
      </c>
      <c r="V2594" s="316" t="str">
        <f t="shared" si="74"/>
        <v xml:space="preserve"> </v>
      </c>
      <c r="X2594" s="316" t="s">
        <v>965</v>
      </c>
    </row>
    <row r="2595" spans="1:24">
      <c r="A2595" s="320" t="s">
        <v>990</v>
      </c>
      <c r="B2595" s="320" t="s">
        <v>923</v>
      </c>
      <c r="C2595" s="320" t="s">
        <v>504</v>
      </c>
      <c r="D2595" s="320" t="s">
        <v>484</v>
      </c>
      <c r="E2595" s="320">
        <v>0.91200000000000003</v>
      </c>
      <c r="F2595" s="320" t="s">
        <v>1256</v>
      </c>
      <c r="G2595" s="320" t="s">
        <v>1257</v>
      </c>
      <c r="H2595" s="320" t="s">
        <v>489</v>
      </c>
      <c r="I2595" s="321">
        <v>19.006099240000001</v>
      </c>
      <c r="J2595" s="320">
        <v>2011</v>
      </c>
      <c r="K2595" s="320" t="s">
        <v>545</v>
      </c>
      <c r="L2595" s="316">
        <f t="shared" si="75"/>
        <v>2594</v>
      </c>
      <c r="V2595" s="316" t="str">
        <f t="shared" si="74"/>
        <v xml:space="preserve"> </v>
      </c>
      <c r="X2595" s="316" t="s">
        <v>965</v>
      </c>
    </row>
    <row r="2596" spans="1:24">
      <c r="A2596" s="320" t="s">
        <v>991</v>
      </c>
      <c r="B2596" s="320" t="s">
        <v>923</v>
      </c>
      <c r="C2596" s="320" t="s">
        <v>504</v>
      </c>
      <c r="D2596" s="320" t="s">
        <v>484</v>
      </c>
      <c r="E2596" s="320">
        <v>0.91200000000000003</v>
      </c>
      <c r="F2596" s="320" t="s">
        <v>1256</v>
      </c>
      <c r="G2596" s="320" t="s">
        <v>1257</v>
      </c>
      <c r="H2596" s="320" t="s">
        <v>489</v>
      </c>
      <c r="I2596" s="321">
        <v>19.006099240000001</v>
      </c>
      <c r="J2596" s="320">
        <v>2011</v>
      </c>
      <c r="K2596" s="320" t="s">
        <v>545</v>
      </c>
      <c r="L2596" s="316">
        <f t="shared" si="75"/>
        <v>2595</v>
      </c>
      <c r="V2596" s="316" t="str">
        <f t="shared" si="74"/>
        <v xml:space="preserve"> </v>
      </c>
      <c r="X2596" s="316" t="s">
        <v>965</v>
      </c>
    </row>
    <row r="2597" spans="1:24">
      <c r="A2597" s="320" t="s">
        <v>992</v>
      </c>
      <c r="B2597" s="320" t="s">
        <v>923</v>
      </c>
      <c r="C2597" s="320" t="s">
        <v>504</v>
      </c>
      <c r="D2597" s="320" t="s">
        <v>484</v>
      </c>
      <c r="E2597" s="320">
        <v>0.91200000000000003</v>
      </c>
      <c r="F2597" s="320" t="s">
        <v>1256</v>
      </c>
      <c r="G2597" s="320" t="s">
        <v>1257</v>
      </c>
      <c r="H2597" s="320" t="s">
        <v>489</v>
      </c>
      <c r="I2597" s="321">
        <v>19.006099240000001</v>
      </c>
      <c r="J2597" s="320">
        <v>2011</v>
      </c>
      <c r="K2597" s="320" t="s">
        <v>545</v>
      </c>
      <c r="L2597" s="316">
        <f t="shared" si="75"/>
        <v>2596</v>
      </c>
      <c r="V2597" s="316" t="str">
        <f t="shared" si="74"/>
        <v xml:space="preserve"> </v>
      </c>
      <c r="X2597" s="316" t="s">
        <v>965</v>
      </c>
    </row>
    <row r="2598" spans="1:24">
      <c r="A2598" s="320" t="s">
        <v>993</v>
      </c>
      <c r="B2598" s="320" t="s">
        <v>923</v>
      </c>
      <c r="C2598" s="320" t="s">
        <v>504</v>
      </c>
      <c r="D2598" s="320" t="s">
        <v>484</v>
      </c>
      <c r="E2598" s="320">
        <v>0.91200000000000003</v>
      </c>
      <c r="F2598" s="320" t="s">
        <v>1256</v>
      </c>
      <c r="G2598" s="320" t="s">
        <v>1257</v>
      </c>
      <c r="H2598" s="320" t="s">
        <v>489</v>
      </c>
      <c r="I2598" s="321">
        <v>19.006099240000001</v>
      </c>
      <c r="J2598" s="320">
        <v>2011</v>
      </c>
      <c r="K2598" s="320" t="s">
        <v>545</v>
      </c>
      <c r="L2598" s="316">
        <f t="shared" si="75"/>
        <v>2597</v>
      </c>
      <c r="V2598" s="316" t="str">
        <f t="shared" si="74"/>
        <v xml:space="preserve"> </v>
      </c>
      <c r="X2598" s="316" t="s">
        <v>965</v>
      </c>
    </row>
    <row r="2599" spans="1:24">
      <c r="A2599" s="320" t="s">
        <v>994</v>
      </c>
      <c r="B2599" s="320" t="s">
        <v>923</v>
      </c>
      <c r="C2599" s="320" t="s">
        <v>504</v>
      </c>
      <c r="D2599" s="320" t="s">
        <v>484</v>
      </c>
      <c r="E2599" s="320">
        <v>0.91200000000000003</v>
      </c>
      <c r="F2599" s="320" t="s">
        <v>1256</v>
      </c>
      <c r="G2599" s="320" t="s">
        <v>1257</v>
      </c>
      <c r="H2599" s="320" t="s">
        <v>489</v>
      </c>
      <c r="I2599" s="321">
        <v>19.006099240000001</v>
      </c>
      <c r="J2599" s="320">
        <v>2011</v>
      </c>
      <c r="K2599" s="320" t="s">
        <v>545</v>
      </c>
      <c r="L2599" s="316">
        <f t="shared" si="75"/>
        <v>2598</v>
      </c>
      <c r="V2599" s="316" t="str">
        <f t="shared" si="74"/>
        <v xml:space="preserve"> </v>
      </c>
      <c r="X2599" s="316" t="s">
        <v>965</v>
      </c>
    </row>
    <row r="2600" spans="1:24">
      <c r="A2600" s="320" t="s">
        <v>995</v>
      </c>
      <c r="B2600" s="320" t="s">
        <v>923</v>
      </c>
      <c r="C2600" s="320" t="s">
        <v>504</v>
      </c>
      <c r="D2600" s="320" t="s">
        <v>484</v>
      </c>
      <c r="E2600" s="320">
        <v>0.91200000000000003</v>
      </c>
      <c r="F2600" s="320" t="s">
        <v>1256</v>
      </c>
      <c r="G2600" s="320" t="s">
        <v>1257</v>
      </c>
      <c r="H2600" s="320" t="s">
        <v>489</v>
      </c>
      <c r="I2600" s="321">
        <v>19.006099240000001</v>
      </c>
      <c r="J2600" s="320">
        <v>2011</v>
      </c>
      <c r="K2600" s="320" t="s">
        <v>545</v>
      </c>
      <c r="L2600" s="316">
        <f t="shared" si="75"/>
        <v>2599</v>
      </c>
      <c r="V2600" s="316" t="str">
        <f t="shared" si="74"/>
        <v xml:space="preserve"> </v>
      </c>
      <c r="X2600" s="316" t="s">
        <v>965</v>
      </c>
    </row>
    <row r="2601" spans="1:24">
      <c r="A2601" s="320" t="s">
        <v>996</v>
      </c>
      <c r="B2601" s="320" t="s">
        <v>923</v>
      </c>
      <c r="C2601" s="320" t="s">
        <v>504</v>
      </c>
      <c r="D2601" s="320" t="s">
        <v>484</v>
      </c>
      <c r="E2601" s="320">
        <v>0.91200000000000003</v>
      </c>
      <c r="F2601" s="320" t="s">
        <v>1256</v>
      </c>
      <c r="G2601" s="320" t="s">
        <v>1257</v>
      </c>
      <c r="H2601" s="320" t="s">
        <v>489</v>
      </c>
      <c r="I2601" s="321">
        <v>19.006099240000001</v>
      </c>
      <c r="J2601" s="320">
        <v>2011</v>
      </c>
      <c r="K2601" s="320" t="s">
        <v>545</v>
      </c>
      <c r="L2601" s="316">
        <f t="shared" si="75"/>
        <v>2600</v>
      </c>
      <c r="V2601" s="316" t="str">
        <f t="shared" si="74"/>
        <v xml:space="preserve"> </v>
      </c>
      <c r="X2601" s="316" t="s">
        <v>965</v>
      </c>
    </row>
    <row r="2602" spans="1:24">
      <c r="A2602" s="320" t="s">
        <v>997</v>
      </c>
      <c r="B2602" s="320" t="s">
        <v>923</v>
      </c>
      <c r="C2602" s="320" t="s">
        <v>504</v>
      </c>
      <c r="D2602" s="320" t="s">
        <v>484</v>
      </c>
      <c r="E2602" s="320">
        <v>0.91200000000000003</v>
      </c>
      <c r="F2602" s="320" t="s">
        <v>1256</v>
      </c>
      <c r="G2602" s="320" t="s">
        <v>1257</v>
      </c>
      <c r="H2602" s="320" t="s">
        <v>489</v>
      </c>
      <c r="I2602" s="321">
        <v>19.006099240000001</v>
      </c>
      <c r="J2602" s="320">
        <v>2011</v>
      </c>
      <c r="K2602" s="320" t="s">
        <v>545</v>
      </c>
      <c r="L2602" s="316">
        <f t="shared" si="75"/>
        <v>2601</v>
      </c>
      <c r="V2602" s="316" t="str">
        <f t="shared" si="74"/>
        <v xml:space="preserve"> </v>
      </c>
      <c r="X2602" s="316" t="s">
        <v>965</v>
      </c>
    </row>
    <row r="2603" spans="1:24">
      <c r="A2603" s="320" t="s">
        <v>998</v>
      </c>
      <c r="B2603" s="320" t="s">
        <v>923</v>
      </c>
      <c r="C2603" s="320" t="s">
        <v>504</v>
      </c>
      <c r="D2603" s="320" t="s">
        <v>484</v>
      </c>
      <c r="E2603" s="320">
        <v>0.91200000000000003</v>
      </c>
      <c r="F2603" s="320" t="s">
        <v>1256</v>
      </c>
      <c r="G2603" s="320" t="s">
        <v>1257</v>
      </c>
      <c r="H2603" s="320" t="s">
        <v>489</v>
      </c>
      <c r="I2603" s="321">
        <v>19.006099240000001</v>
      </c>
      <c r="J2603" s="320">
        <v>2011</v>
      </c>
      <c r="K2603" s="320" t="s">
        <v>545</v>
      </c>
      <c r="L2603" s="316">
        <f t="shared" si="75"/>
        <v>2602</v>
      </c>
      <c r="V2603" s="316" t="str">
        <f t="shared" si="74"/>
        <v xml:space="preserve"> </v>
      </c>
      <c r="X2603" s="316" t="s">
        <v>965</v>
      </c>
    </row>
    <row r="2604" spans="1:24">
      <c r="A2604" s="320" t="s">
        <v>999</v>
      </c>
      <c r="B2604" s="320" t="s">
        <v>923</v>
      </c>
      <c r="C2604" s="320" t="s">
        <v>504</v>
      </c>
      <c r="D2604" s="320" t="s">
        <v>484</v>
      </c>
      <c r="E2604" s="320">
        <v>0.91200000000000003</v>
      </c>
      <c r="F2604" s="320" t="s">
        <v>1256</v>
      </c>
      <c r="G2604" s="320" t="s">
        <v>1257</v>
      </c>
      <c r="H2604" s="320" t="s">
        <v>489</v>
      </c>
      <c r="I2604" s="321">
        <v>19.006099240000001</v>
      </c>
      <c r="J2604" s="320">
        <v>2011</v>
      </c>
      <c r="K2604" s="320" t="s">
        <v>545</v>
      </c>
      <c r="L2604" s="316">
        <f t="shared" si="75"/>
        <v>2603</v>
      </c>
      <c r="V2604" s="316" t="str">
        <f t="shared" si="74"/>
        <v xml:space="preserve"> </v>
      </c>
      <c r="X2604" s="316" t="s">
        <v>965</v>
      </c>
    </row>
    <row r="2605" spans="1:24">
      <c r="A2605" s="320" t="s">
        <v>1000</v>
      </c>
      <c r="B2605" s="320" t="s">
        <v>923</v>
      </c>
      <c r="C2605" s="320" t="s">
        <v>504</v>
      </c>
      <c r="D2605" s="320" t="s">
        <v>484</v>
      </c>
      <c r="E2605" s="320">
        <v>0.91200000000000003</v>
      </c>
      <c r="F2605" s="320" t="s">
        <v>1256</v>
      </c>
      <c r="G2605" s="320" t="s">
        <v>1257</v>
      </c>
      <c r="H2605" s="320" t="s">
        <v>489</v>
      </c>
      <c r="I2605" s="321">
        <v>19.006099240000001</v>
      </c>
      <c r="J2605" s="320">
        <v>2011</v>
      </c>
      <c r="K2605" s="320" t="s">
        <v>545</v>
      </c>
      <c r="L2605" s="316">
        <f t="shared" si="75"/>
        <v>2604</v>
      </c>
      <c r="V2605" s="316" t="str">
        <f t="shared" si="74"/>
        <v xml:space="preserve"> </v>
      </c>
      <c r="X2605" s="316" t="s">
        <v>965</v>
      </c>
    </row>
    <row r="2606" spans="1:24">
      <c r="A2606" s="320" t="s">
        <v>1001</v>
      </c>
      <c r="B2606" s="320" t="s">
        <v>923</v>
      </c>
      <c r="C2606" s="320" t="s">
        <v>504</v>
      </c>
      <c r="D2606" s="320" t="s">
        <v>484</v>
      </c>
      <c r="E2606" s="320">
        <v>0.91200000000000003</v>
      </c>
      <c r="F2606" s="320" t="s">
        <v>1256</v>
      </c>
      <c r="G2606" s="320" t="s">
        <v>1257</v>
      </c>
      <c r="H2606" s="320" t="s">
        <v>489</v>
      </c>
      <c r="I2606" s="321">
        <v>19.006099240000001</v>
      </c>
      <c r="J2606" s="320">
        <v>2011</v>
      </c>
      <c r="K2606" s="320" t="s">
        <v>545</v>
      </c>
      <c r="L2606" s="316">
        <f t="shared" si="75"/>
        <v>2605</v>
      </c>
      <c r="V2606" s="316" t="str">
        <f t="shared" si="74"/>
        <v xml:space="preserve"> </v>
      </c>
      <c r="X2606" s="316" t="s">
        <v>965</v>
      </c>
    </row>
    <row r="2607" spans="1:24">
      <c r="A2607" s="320" t="s">
        <v>1002</v>
      </c>
      <c r="B2607" s="320" t="s">
        <v>923</v>
      </c>
      <c r="C2607" s="320" t="s">
        <v>504</v>
      </c>
      <c r="D2607" s="320" t="s">
        <v>484</v>
      </c>
      <c r="E2607" s="320">
        <v>0.91200000000000003</v>
      </c>
      <c r="F2607" s="320" t="s">
        <v>1256</v>
      </c>
      <c r="G2607" s="320" t="s">
        <v>1257</v>
      </c>
      <c r="H2607" s="320" t="s">
        <v>489</v>
      </c>
      <c r="I2607" s="321">
        <v>19.006099240000001</v>
      </c>
      <c r="J2607" s="320">
        <v>2011</v>
      </c>
      <c r="K2607" s="320" t="s">
        <v>545</v>
      </c>
      <c r="L2607" s="316">
        <f t="shared" si="75"/>
        <v>2606</v>
      </c>
      <c r="V2607" s="316" t="str">
        <f t="shared" si="74"/>
        <v xml:space="preserve"> </v>
      </c>
      <c r="X2607" s="316" t="s">
        <v>965</v>
      </c>
    </row>
    <row r="2608" spans="1:24">
      <c r="A2608" s="320" t="s">
        <v>1003</v>
      </c>
      <c r="B2608" s="320" t="s">
        <v>923</v>
      </c>
      <c r="C2608" s="320" t="s">
        <v>504</v>
      </c>
      <c r="D2608" s="320" t="s">
        <v>484</v>
      </c>
      <c r="E2608" s="320">
        <v>0.91200000000000003</v>
      </c>
      <c r="F2608" s="320" t="s">
        <v>1256</v>
      </c>
      <c r="G2608" s="320" t="s">
        <v>1257</v>
      </c>
      <c r="H2608" s="320" t="s">
        <v>489</v>
      </c>
      <c r="I2608" s="321">
        <v>19.006099240000001</v>
      </c>
      <c r="J2608" s="320">
        <v>2011</v>
      </c>
      <c r="K2608" s="320" t="s">
        <v>545</v>
      </c>
      <c r="L2608" s="316">
        <f t="shared" si="75"/>
        <v>2607</v>
      </c>
      <c r="V2608" s="316" t="str">
        <f t="shared" si="74"/>
        <v xml:space="preserve"> </v>
      </c>
      <c r="X2608" s="316" t="s">
        <v>965</v>
      </c>
    </row>
    <row r="2609" spans="1:24">
      <c r="A2609" s="320" t="s">
        <v>1004</v>
      </c>
      <c r="B2609" s="320" t="s">
        <v>923</v>
      </c>
      <c r="C2609" s="320" t="s">
        <v>504</v>
      </c>
      <c r="D2609" s="320" t="s">
        <v>484</v>
      </c>
      <c r="E2609" s="320">
        <v>0.91200000000000003</v>
      </c>
      <c r="F2609" s="320" t="s">
        <v>1256</v>
      </c>
      <c r="G2609" s="320" t="s">
        <v>1257</v>
      </c>
      <c r="H2609" s="320" t="s">
        <v>489</v>
      </c>
      <c r="I2609" s="321">
        <v>19.006099240000001</v>
      </c>
      <c r="J2609" s="320">
        <v>2011</v>
      </c>
      <c r="K2609" s="320" t="s">
        <v>545</v>
      </c>
      <c r="L2609" s="316">
        <f t="shared" si="75"/>
        <v>2608</v>
      </c>
      <c r="V2609" s="316" t="str">
        <f t="shared" si="74"/>
        <v xml:space="preserve"> </v>
      </c>
      <c r="X2609" s="316" t="s">
        <v>965</v>
      </c>
    </row>
    <row r="2610" spans="1:24">
      <c r="A2610" s="320" t="s">
        <v>1005</v>
      </c>
      <c r="B2610" s="320" t="s">
        <v>923</v>
      </c>
      <c r="C2610" s="320" t="s">
        <v>504</v>
      </c>
      <c r="D2610" s="320" t="s">
        <v>484</v>
      </c>
      <c r="E2610" s="320">
        <v>0.91200000000000003</v>
      </c>
      <c r="F2610" s="320" t="s">
        <v>1256</v>
      </c>
      <c r="G2610" s="320" t="s">
        <v>1257</v>
      </c>
      <c r="H2610" s="320" t="s">
        <v>489</v>
      </c>
      <c r="I2610" s="321">
        <v>19.006099240000001</v>
      </c>
      <c r="J2610" s="320">
        <v>2011</v>
      </c>
      <c r="K2610" s="320" t="s">
        <v>545</v>
      </c>
      <c r="L2610" s="316">
        <f t="shared" si="75"/>
        <v>2609</v>
      </c>
      <c r="V2610" s="316" t="str">
        <f t="shared" si="74"/>
        <v xml:space="preserve"> </v>
      </c>
      <c r="X2610" s="316" t="s">
        <v>965</v>
      </c>
    </row>
    <row r="2611" spans="1:24">
      <c r="A2611" s="320" t="s">
        <v>1006</v>
      </c>
      <c r="B2611" s="320" t="s">
        <v>923</v>
      </c>
      <c r="C2611" s="320" t="s">
        <v>504</v>
      </c>
      <c r="D2611" s="320" t="s">
        <v>484</v>
      </c>
      <c r="E2611" s="320">
        <v>0.91200000000000003</v>
      </c>
      <c r="F2611" s="320" t="s">
        <v>1256</v>
      </c>
      <c r="G2611" s="320" t="s">
        <v>1257</v>
      </c>
      <c r="H2611" s="320" t="s">
        <v>489</v>
      </c>
      <c r="I2611" s="321">
        <v>19.006099240000001</v>
      </c>
      <c r="J2611" s="320">
        <v>2011</v>
      </c>
      <c r="K2611" s="320" t="s">
        <v>545</v>
      </c>
      <c r="L2611" s="316">
        <f t="shared" si="75"/>
        <v>2610</v>
      </c>
      <c r="V2611" s="316" t="str">
        <f t="shared" si="74"/>
        <v xml:space="preserve"> </v>
      </c>
      <c r="X2611" s="316" t="s">
        <v>965</v>
      </c>
    </row>
    <row r="2612" spans="1:24">
      <c r="A2612" s="320" t="s">
        <v>1007</v>
      </c>
      <c r="B2612" s="320" t="s">
        <v>923</v>
      </c>
      <c r="C2612" s="320" t="s">
        <v>504</v>
      </c>
      <c r="D2612" s="320" t="s">
        <v>484</v>
      </c>
      <c r="E2612" s="320">
        <v>0.91200000000000003</v>
      </c>
      <c r="F2612" s="320" t="s">
        <v>1256</v>
      </c>
      <c r="G2612" s="320" t="s">
        <v>1257</v>
      </c>
      <c r="H2612" s="320" t="s">
        <v>489</v>
      </c>
      <c r="I2612" s="321">
        <v>19.006099240000001</v>
      </c>
      <c r="J2612" s="320">
        <v>2011</v>
      </c>
      <c r="K2612" s="320" t="s">
        <v>545</v>
      </c>
      <c r="L2612" s="316">
        <f t="shared" si="75"/>
        <v>2611</v>
      </c>
      <c r="V2612" s="316" t="str">
        <f t="shared" si="74"/>
        <v xml:space="preserve"> </v>
      </c>
      <c r="X2612" s="316" t="s">
        <v>965</v>
      </c>
    </row>
    <row r="2613" spans="1:24">
      <c r="A2613" s="320" t="s">
        <v>1008</v>
      </c>
      <c r="B2613" s="320" t="s">
        <v>923</v>
      </c>
      <c r="C2613" s="320" t="s">
        <v>504</v>
      </c>
      <c r="D2613" s="320" t="s">
        <v>484</v>
      </c>
      <c r="E2613" s="320">
        <v>0.91200000000000003</v>
      </c>
      <c r="F2613" s="320" t="s">
        <v>1256</v>
      </c>
      <c r="G2613" s="320" t="s">
        <v>1257</v>
      </c>
      <c r="H2613" s="320" t="s">
        <v>489</v>
      </c>
      <c r="I2613" s="321">
        <v>19.006099240000001</v>
      </c>
      <c r="J2613" s="320">
        <v>2011</v>
      </c>
      <c r="K2613" s="320" t="s">
        <v>545</v>
      </c>
      <c r="L2613" s="316">
        <f t="shared" si="75"/>
        <v>2612</v>
      </c>
      <c r="V2613" s="316" t="str">
        <f t="shared" si="74"/>
        <v xml:space="preserve"> </v>
      </c>
      <c r="X2613" s="316" t="s">
        <v>965</v>
      </c>
    </row>
    <row r="2614" spans="1:24">
      <c r="A2614" s="320" t="s">
        <v>1009</v>
      </c>
      <c r="B2614" s="320" t="s">
        <v>923</v>
      </c>
      <c r="C2614" s="320" t="s">
        <v>504</v>
      </c>
      <c r="D2614" s="320" t="s">
        <v>484</v>
      </c>
      <c r="E2614" s="320">
        <v>0.91200000000000003</v>
      </c>
      <c r="F2614" s="320" t="s">
        <v>1256</v>
      </c>
      <c r="G2614" s="320" t="s">
        <v>1257</v>
      </c>
      <c r="H2614" s="320" t="s">
        <v>489</v>
      </c>
      <c r="I2614" s="321">
        <v>19.006099240000001</v>
      </c>
      <c r="J2614" s="320">
        <v>2011</v>
      </c>
      <c r="K2614" s="320" t="s">
        <v>545</v>
      </c>
      <c r="L2614" s="316">
        <f t="shared" si="75"/>
        <v>2613</v>
      </c>
      <c r="V2614" s="316" t="str">
        <f t="shared" si="74"/>
        <v xml:space="preserve"> </v>
      </c>
      <c r="X2614" s="316" t="s">
        <v>965</v>
      </c>
    </row>
    <row r="2615" spans="1:24">
      <c r="A2615" s="320" t="s">
        <v>1010</v>
      </c>
      <c r="B2615" s="320" t="s">
        <v>923</v>
      </c>
      <c r="C2615" s="320" t="s">
        <v>504</v>
      </c>
      <c r="D2615" s="320" t="s">
        <v>518</v>
      </c>
      <c r="E2615" s="320">
        <v>0.91200000000000003</v>
      </c>
      <c r="F2615" s="320" t="s">
        <v>1256</v>
      </c>
      <c r="G2615" s="320" t="s">
        <v>1257</v>
      </c>
      <c r="H2615" s="320" t="s">
        <v>489</v>
      </c>
      <c r="I2615" s="321">
        <v>19.006099240000001</v>
      </c>
      <c r="J2615" s="320">
        <v>2011</v>
      </c>
      <c r="K2615" s="320" t="s">
        <v>545</v>
      </c>
      <c r="L2615" s="316">
        <f t="shared" si="75"/>
        <v>2614</v>
      </c>
      <c r="V2615" s="316" t="str">
        <f t="shared" si="74"/>
        <v xml:space="preserve"> </v>
      </c>
      <c r="X2615" s="316" t="s">
        <v>965</v>
      </c>
    </row>
    <row r="2616" spans="1:24">
      <c r="A2616" s="320" t="s">
        <v>1011</v>
      </c>
      <c r="B2616" s="320" t="s">
        <v>923</v>
      </c>
      <c r="C2616" s="320" t="s">
        <v>504</v>
      </c>
      <c r="D2616" s="320" t="s">
        <v>484</v>
      </c>
      <c r="E2616" s="320">
        <v>0.91200000000000003</v>
      </c>
      <c r="F2616" s="320" t="s">
        <v>1256</v>
      </c>
      <c r="G2616" s="320" t="s">
        <v>1257</v>
      </c>
      <c r="H2616" s="320" t="s">
        <v>489</v>
      </c>
      <c r="I2616" s="321">
        <v>19.006099240000001</v>
      </c>
      <c r="J2616" s="320">
        <v>2011</v>
      </c>
      <c r="K2616" s="320" t="s">
        <v>545</v>
      </c>
      <c r="L2616" s="316">
        <f t="shared" si="75"/>
        <v>2615</v>
      </c>
      <c r="V2616" s="316" t="str">
        <f t="shared" si="74"/>
        <v xml:space="preserve"> </v>
      </c>
      <c r="X2616" s="316" t="s">
        <v>965</v>
      </c>
    </row>
    <row r="2617" spans="1:24">
      <c r="A2617" s="320" t="s">
        <v>1012</v>
      </c>
      <c r="B2617" s="320" t="s">
        <v>923</v>
      </c>
      <c r="C2617" s="320" t="s">
        <v>504</v>
      </c>
      <c r="D2617" s="320" t="s">
        <v>484</v>
      </c>
      <c r="E2617" s="320">
        <v>0.91200000000000003</v>
      </c>
      <c r="F2617" s="320" t="s">
        <v>1256</v>
      </c>
      <c r="G2617" s="320" t="s">
        <v>1257</v>
      </c>
      <c r="H2617" s="320" t="s">
        <v>489</v>
      </c>
      <c r="I2617" s="321">
        <v>19.006099240000001</v>
      </c>
      <c r="J2617" s="320">
        <v>2011</v>
      </c>
      <c r="K2617" s="320" t="s">
        <v>545</v>
      </c>
      <c r="L2617" s="316">
        <f t="shared" si="75"/>
        <v>2616</v>
      </c>
      <c r="V2617" s="316" t="str">
        <f t="shared" si="74"/>
        <v xml:space="preserve"> </v>
      </c>
      <c r="X2617" s="316" t="s">
        <v>965</v>
      </c>
    </row>
    <row r="2618" spans="1:24">
      <c r="A2618" s="320" t="s">
        <v>1013</v>
      </c>
      <c r="B2618" s="320" t="s">
        <v>923</v>
      </c>
      <c r="C2618" s="320" t="s">
        <v>504</v>
      </c>
      <c r="D2618" s="320" t="s">
        <v>484</v>
      </c>
      <c r="E2618" s="320">
        <v>0.91200000000000003</v>
      </c>
      <c r="F2618" s="320" t="s">
        <v>1256</v>
      </c>
      <c r="G2618" s="320" t="s">
        <v>1257</v>
      </c>
      <c r="H2618" s="320" t="s">
        <v>489</v>
      </c>
      <c r="I2618" s="321">
        <v>19.006099240000001</v>
      </c>
      <c r="J2618" s="320">
        <v>2011</v>
      </c>
      <c r="K2618" s="320" t="s">
        <v>545</v>
      </c>
      <c r="L2618" s="316">
        <f t="shared" si="75"/>
        <v>2617</v>
      </c>
      <c r="V2618" s="316" t="str">
        <f t="shared" si="74"/>
        <v xml:space="preserve"> </v>
      </c>
      <c r="X2618" s="316" t="s">
        <v>965</v>
      </c>
    </row>
    <row r="2619" spans="1:24">
      <c r="A2619" s="320" t="s">
        <v>846</v>
      </c>
      <c r="B2619" s="320" t="s">
        <v>847</v>
      </c>
      <c r="C2619" s="320" t="s">
        <v>589</v>
      </c>
      <c r="D2619" s="320" t="s">
        <v>514</v>
      </c>
      <c r="E2619" s="320">
        <v>0.875</v>
      </c>
      <c r="F2619" s="320" t="s">
        <v>1256</v>
      </c>
      <c r="G2619" s="320" t="s">
        <v>1257</v>
      </c>
      <c r="H2619" s="320" t="s">
        <v>489</v>
      </c>
      <c r="I2619" s="321">
        <v>19.640965699999999</v>
      </c>
      <c r="J2619" s="320">
        <v>2011</v>
      </c>
      <c r="K2619" s="320" t="s">
        <v>545</v>
      </c>
      <c r="L2619" s="316">
        <f t="shared" si="75"/>
        <v>2618</v>
      </c>
      <c r="V2619" s="316" t="str">
        <f t="shared" ref="V2619:V2682" si="76">IF(H2619=$V$1,I2619," ")</f>
        <v xml:space="preserve"> </v>
      </c>
      <c r="X2619" s="316" t="s">
        <v>965</v>
      </c>
    </row>
    <row r="2620" spans="1:24">
      <c r="A2620" s="320" t="s">
        <v>848</v>
      </c>
      <c r="B2620" s="320" t="s">
        <v>847</v>
      </c>
      <c r="C2620" s="320" t="s">
        <v>589</v>
      </c>
      <c r="D2620" s="320" t="s">
        <v>514</v>
      </c>
      <c r="E2620" s="320">
        <v>0.875</v>
      </c>
      <c r="F2620" s="320" t="s">
        <v>1256</v>
      </c>
      <c r="G2620" s="320" t="s">
        <v>1257</v>
      </c>
      <c r="H2620" s="320" t="s">
        <v>489</v>
      </c>
      <c r="I2620" s="321">
        <v>19.640965699999999</v>
      </c>
      <c r="J2620" s="320">
        <v>2011</v>
      </c>
      <c r="K2620" s="320" t="s">
        <v>545</v>
      </c>
      <c r="L2620" s="316">
        <f t="shared" si="75"/>
        <v>2619</v>
      </c>
      <c r="V2620" s="316" t="str">
        <f t="shared" si="76"/>
        <v xml:space="preserve"> </v>
      </c>
      <c r="X2620" s="316" t="s">
        <v>965</v>
      </c>
    </row>
    <row r="2621" spans="1:24">
      <c r="A2621" s="320" t="s">
        <v>849</v>
      </c>
      <c r="B2621" s="320" t="s">
        <v>847</v>
      </c>
      <c r="C2621" s="320" t="s">
        <v>589</v>
      </c>
      <c r="D2621" s="320" t="s">
        <v>514</v>
      </c>
      <c r="E2621" s="320">
        <v>0.875</v>
      </c>
      <c r="F2621" s="320" t="s">
        <v>1256</v>
      </c>
      <c r="G2621" s="320" t="s">
        <v>1257</v>
      </c>
      <c r="H2621" s="320" t="s">
        <v>489</v>
      </c>
      <c r="I2621" s="321">
        <v>19.640965699999999</v>
      </c>
      <c r="J2621" s="320">
        <v>2011</v>
      </c>
      <c r="K2621" s="320" t="s">
        <v>545</v>
      </c>
      <c r="L2621" s="316">
        <f t="shared" si="75"/>
        <v>2620</v>
      </c>
      <c r="V2621" s="316" t="str">
        <f t="shared" si="76"/>
        <v xml:space="preserve"> </v>
      </c>
      <c r="X2621" s="316" t="s">
        <v>965</v>
      </c>
    </row>
    <row r="2622" spans="1:24">
      <c r="A2622" s="320" t="s">
        <v>850</v>
      </c>
      <c r="B2622" s="320" t="s">
        <v>847</v>
      </c>
      <c r="C2622" s="320" t="s">
        <v>589</v>
      </c>
      <c r="D2622" s="320" t="s">
        <v>514</v>
      </c>
      <c r="E2622" s="320">
        <v>0.875</v>
      </c>
      <c r="F2622" s="320" t="s">
        <v>1256</v>
      </c>
      <c r="G2622" s="320" t="s">
        <v>1257</v>
      </c>
      <c r="H2622" s="320" t="s">
        <v>489</v>
      </c>
      <c r="I2622" s="321">
        <v>19.640965699999999</v>
      </c>
      <c r="J2622" s="320">
        <v>2011</v>
      </c>
      <c r="K2622" s="320" t="s">
        <v>545</v>
      </c>
      <c r="L2622" s="316">
        <f t="shared" si="75"/>
        <v>2621</v>
      </c>
      <c r="V2622" s="316" t="str">
        <f t="shared" si="76"/>
        <v xml:space="preserve"> </v>
      </c>
      <c r="X2622" s="316" t="s">
        <v>965</v>
      </c>
    </row>
    <row r="2623" spans="1:24">
      <c r="A2623" s="320" t="s">
        <v>587</v>
      </c>
      <c r="B2623" s="320" t="s">
        <v>588</v>
      </c>
      <c r="C2623" s="320" t="s">
        <v>589</v>
      </c>
      <c r="D2623" s="320" t="s">
        <v>518</v>
      </c>
      <c r="E2623" s="320">
        <v>0.91600000000000004</v>
      </c>
      <c r="F2623" s="320" t="s">
        <v>1256</v>
      </c>
      <c r="G2623" s="320" t="s">
        <v>1257</v>
      </c>
      <c r="H2623" s="320" t="s">
        <v>489</v>
      </c>
      <c r="I2623" s="321">
        <v>19.715908930000001</v>
      </c>
      <c r="J2623" s="320">
        <v>2011</v>
      </c>
      <c r="K2623" s="320" t="s">
        <v>545</v>
      </c>
      <c r="L2623" s="316">
        <f t="shared" si="75"/>
        <v>2622</v>
      </c>
      <c r="V2623" s="316" t="str">
        <f t="shared" si="76"/>
        <v xml:space="preserve"> </v>
      </c>
      <c r="X2623" s="316" t="s">
        <v>965</v>
      </c>
    </row>
    <row r="2624" spans="1:24">
      <c r="A2624" s="320" t="s">
        <v>590</v>
      </c>
      <c r="B2624" s="320" t="s">
        <v>588</v>
      </c>
      <c r="C2624" s="320" t="s">
        <v>589</v>
      </c>
      <c r="D2624" s="320" t="s">
        <v>518</v>
      </c>
      <c r="E2624" s="320">
        <v>0.91600000000000004</v>
      </c>
      <c r="F2624" s="320" t="s">
        <v>1256</v>
      </c>
      <c r="G2624" s="320" t="s">
        <v>1257</v>
      </c>
      <c r="H2624" s="320" t="s">
        <v>489</v>
      </c>
      <c r="I2624" s="321">
        <v>19.715908930000001</v>
      </c>
      <c r="J2624" s="320">
        <v>2011</v>
      </c>
      <c r="K2624" s="320" t="s">
        <v>545</v>
      </c>
      <c r="L2624" s="316">
        <f t="shared" si="75"/>
        <v>2623</v>
      </c>
      <c r="V2624" s="316" t="str">
        <f t="shared" si="76"/>
        <v xml:space="preserve"> </v>
      </c>
      <c r="X2624" s="316" t="s">
        <v>965</v>
      </c>
    </row>
    <row r="2625" spans="1:24">
      <c r="A2625" s="320" t="s">
        <v>591</v>
      </c>
      <c r="B2625" s="320" t="s">
        <v>588</v>
      </c>
      <c r="C2625" s="320" t="s">
        <v>589</v>
      </c>
      <c r="D2625" s="320" t="s">
        <v>514</v>
      </c>
      <c r="E2625" s="320">
        <v>0.91600000000000004</v>
      </c>
      <c r="F2625" s="320" t="s">
        <v>1256</v>
      </c>
      <c r="G2625" s="320" t="s">
        <v>1257</v>
      </c>
      <c r="H2625" s="320" t="s">
        <v>489</v>
      </c>
      <c r="I2625" s="321">
        <v>19.715908930000001</v>
      </c>
      <c r="J2625" s="320">
        <v>2011</v>
      </c>
      <c r="K2625" s="320" t="s">
        <v>545</v>
      </c>
      <c r="L2625" s="316">
        <f t="shared" si="75"/>
        <v>2624</v>
      </c>
      <c r="V2625" s="316" t="str">
        <f t="shared" si="76"/>
        <v xml:space="preserve"> </v>
      </c>
      <c r="X2625" s="316" t="s">
        <v>965</v>
      </c>
    </row>
    <row r="2626" spans="1:24">
      <c r="A2626" s="320" t="s">
        <v>592</v>
      </c>
      <c r="B2626" s="320" t="s">
        <v>588</v>
      </c>
      <c r="C2626" s="320" t="s">
        <v>589</v>
      </c>
      <c r="D2626" s="320" t="s">
        <v>518</v>
      </c>
      <c r="E2626" s="320">
        <v>0.91600000000000004</v>
      </c>
      <c r="F2626" s="320" t="s">
        <v>1256</v>
      </c>
      <c r="G2626" s="320" t="s">
        <v>1257</v>
      </c>
      <c r="H2626" s="320" t="s">
        <v>489</v>
      </c>
      <c r="I2626" s="321">
        <v>19.715908930000001</v>
      </c>
      <c r="J2626" s="320">
        <v>2011</v>
      </c>
      <c r="K2626" s="320" t="s">
        <v>545</v>
      </c>
      <c r="L2626" s="316">
        <f t="shared" si="75"/>
        <v>2625</v>
      </c>
      <c r="V2626" s="316" t="str">
        <f t="shared" si="76"/>
        <v xml:space="preserve"> </v>
      </c>
      <c r="X2626" s="316" t="s">
        <v>965</v>
      </c>
    </row>
    <row r="2627" spans="1:24">
      <c r="A2627" s="320" t="s">
        <v>593</v>
      </c>
      <c r="B2627" s="320" t="s">
        <v>588</v>
      </c>
      <c r="C2627" s="320" t="s">
        <v>589</v>
      </c>
      <c r="D2627" s="320" t="s">
        <v>514</v>
      </c>
      <c r="E2627" s="320">
        <v>0.91600000000000004</v>
      </c>
      <c r="F2627" s="320" t="s">
        <v>1256</v>
      </c>
      <c r="G2627" s="320" t="s">
        <v>1257</v>
      </c>
      <c r="H2627" s="320" t="s">
        <v>489</v>
      </c>
      <c r="I2627" s="321">
        <v>19.715908930000001</v>
      </c>
      <c r="J2627" s="320">
        <v>2011</v>
      </c>
      <c r="K2627" s="320" t="s">
        <v>545</v>
      </c>
      <c r="L2627" s="316">
        <f t="shared" ref="L2627:L2690" si="77">1+L2626</f>
        <v>2626</v>
      </c>
      <c r="V2627" s="316" t="str">
        <f t="shared" si="76"/>
        <v xml:space="preserve"> </v>
      </c>
      <c r="X2627" s="316" t="s">
        <v>965</v>
      </c>
    </row>
    <row r="2628" spans="1:24">
      <c r="A2628" s="320" t="s">
        <v>594</v>
      </c>
      <c r="B2628" s="320" t="s">
        <v>588</v>
      </c>
      <c r="C2628" s="320" t="s">
        <v>589</v>
      </c>
      <c r="D2628" s="320" t="s">
        <v>514</v>
      </c>
      <c r="E2628" s="320">
        <v>0.91600000000000004</v>
      </c>
      <c r="F2628" s="320" t="s">
        <v>1256</v>
      </c>
      <c r="G2628" s="320" t="s">
        <v>1257</v>
      </c>
      <c r="H2628" s="320" t="s">
        <v>489</v>
      </c>
      <c r="I2628" s="321">
        <v>19.715908930000001</v>
      </c>
      <c r="J2628" s="320">
        <v>2011</v>
      </c>
      <c r="K2628" s="320" t="s">
        <v>545</v>
      </c>
      <c r="L2628" s="316">
        <f t="shared" si="77"/>
        <v>2627</v>
      </c>
      <c r="V2628" s="316" t="str">
        <f t="shared" si="76"/>
        <v xml:space="preserve"> </v>
      </c>
      <c r="X2628" s="316" t="s">
        <v>965</v>
      </c>
    </row>
    <row r="2629" spans="1:24">
      <c r="A2629" s="320" t="s">
        <v>595</v>
      </c>
      <c r="B2629" s="320" t="s">
        <v>588</v>
      </c>
      <c r="C2629" s="320" t="s">
        <v>589</v>
      </c>
      <c r="D2629" s="320" t="s">
        <v>518</v>
      </c>
      <c r="E2629" s="320">
        <v>0.91600000000000004</v>
      </c>
      <c r="F2629" s="320" t="s">
        <v>1256</v>
      </c>
      <c r="G2629" s="320" t="s">
        <v>1257</v>
      </c>
      <c r="H2629" s="320" t="s">
        <v>489</v>
      </c>
      <c r="I2629" s="321">
        <v>19.715908930000001</v>
      </c>
      <c r="J2629" s="320">
        <v>2011</v>
      </c>
      <c r="K2629" s="320" t="s">
        <v>545</v>
      </c>
      <c r="L2629" s="316">
        <f t="shared" si="77"/>
        <v>2628</v>
      </c>
      <c r="V2629" s="316" t="str">
        <f t="shared" si="76"/>
        <v xml:space="preserve"> </v>
      </c>
      <c r="X2629" s="316" t="s">
        <v>965</v>
      </c>
    </row>
    <row r="2630" spans="1:24">
      <c r="A2630" s="320" t="s">
        <v>596</v>
      </c>
      <c r="B2630" s="320" t="s">
        <v>588</v>
      </c>
      <c r="C2630" s="320" t="s">
        <v>589</v>
      </c>
      <c r="D2630" s="320" t="s">
        <v>518</v>
      </c>
      <c r="E2630" s="320">
        <v>0.91600000000000004</v>
      </c>
      <c r="F2630" s="320" t="s">
        <v>1256</v>
      </c>
      <c r="G2630" s="320" t="s">
        <v>1257</v>
      </c>
      <c r="H2630" s="320" t="s">
        <v>489</v>
      </c>
      <c r="I2630" s="321">
        <v>19.715908930000001</v>
      </c>
      <c r="J2630" s="320">
        <v>2011</v>
      </c>
      <c r="K2630" s="320" t="s">
        <v>545</v>
      </c>
      <c r="L2630" s="316">
        <f t="shared" si="77"/>
        <v>2629</v>
      </c>
      <c r="V2630" s="316" t="str">
        <f t="shared" si="76"/>
        <v xml:space="preserve"> </v>
      </c>
      <c r="X2630" s="316" t="s">
        <v>965</v>
      </c>
    </row>
    <row r="2631" spans="1:24">
      <c r="A2631" s="320" t="s">
        <v>597</v>
      </c>
      <c r="B2631" s="320" t="s">
        <v>588</v>
      </c>
      <c r="C2631" s="320" t="s">
        <v>589</v>
      </c>
      <c r="D2631" s="320" t="s">
        <v>518</v>
      </c>
      <c r="E2631" s="320">
        <v>0.91600000000000004</v>
      </c>
      <c r="F2631" s="320" t="s">
        <v>1256</v>
      </c>
      <c r="G2631" s="320" t="s">
        <v>1257</v>
      </c>
      <c r="H2631" s="320" t="s">
        <v>489</v>
      </c>
      <c r="I2631" s="321">
        <v>19.715908930000001</v>
      </c>
      <c r="J2631" s="320">
        <v>2011</v>
      </c>
      <c r="K2631" s="320" t="s">
        <v>545</v>
      </c>
      <c r="L2631" s="316">
        <f t="shared" si="77"/>
        <v>2630</v>
      </c>
      <c r="V2631" s="316" t="str">
        <f t="shared" si="76"/>
        <v xml:space="preserve"> </v>
      </c>
      <c r="X2631" s="316" t="s">
        <v>965</v>
      </c>
    </row>
    <row r="2632" spans="1:24">
      <c r="A2632" s="320" t="s">
        <v>598</v>
      </c>
      <c r="B2632" s="320" t="s">
        <v>588</v>
      </c>
      <c r="C2632" s="320" t="s">
        <v>589</v>
      </c>
      <c r="D2632" s="320" t="s">
        <v>518</v>
      </c>
      <c r="E2632" s="320">
        <v>0.91600000000000004</v>
      </c>
      <c r="F2632" s="320" t="s">
        <v>1256</v>
      </c>
      <c r="G2632" s="320" t="s">
        <v>1257</v>
      </c>
      <c r="H2632" s="320" t="s">
        <v>489</v>
      </c>
      <c r="I2632" s="321">
        <v>19.715908930000001</v>
      </c>
      <c r="J2632" s="320">
        <v>2011</v>
      </c>
      <c r="K2632" s="320" t="s">
        <v>545</v>
      </c>
      <c r="L2632" s="316">
        <f t="shared" si="77"/>
        <v>2631</v>
      </c>
      <c r="V2632" s="316" t="str">
        <f t="shared" si="76"/>
        <v xml:space="preserve"> </v>
      </c>
      <c r="X2632" s="316" t="s">
        <v>965</v>
      </c>
    </row>
    <row r="2633" spans="1:24">
      <c r="A2633" s="320" t="s">
        <v>599</v>
      </c>
      <c r="B2633" s="320" t="s">
        <v>588</v>
      </c>
      <c r="C2633" s="320" t="s">
        <v>589</v>
      </c>
      <c r="D2633" s="320" t="s">
        <v>518</v>
      </c>
      <c r="E2633" s="320">
        <v>0.91600000000000004</v>
      </c>
      <c r="F2633" s="320" t="s">
        <v>1256</v>
      </c>
      <c r="G2633" s="320" t="s">
        <v>1257</v>
      </c>
      <c r="H2633" s="320" t="s">
        <v>489</v>
      </c>
      <c r="I2633" s="321">
        <v>19.715908930000001</v>
      </c>
      <c r="J2633" s="320">
        <v>2011</v>
      </c>
      <c r="K2633" s="320" t="s">
        <v>545</v>
      </c>
      <c r="L2633" s="316">
        <f t="shared" si="77"/>
        <v>2632</v>
      </c>
      <c r="V2633" s="316" t="str">
        <f t="shared" si="76"/>
        <v xml:space="preserve"> </v>
      </c>
      <c r="X2633" s="316" t="s">
        <v>965</v>
      </c>
    </row>
    <row r="2634" spans="1:24">
      <c r="A2634" s="320" t="s">
        <v>600</v>
      </c>
      <c r="B2634" s="320" t="s">
        <v>588</v>
      </c>
      <c r="C2634" s="320" t="s">
        <v>589</v>
      </c>
      <c r="D2634" s="320" t="s">
        <v>518</v>
      </c>
      <c r="E2634" s="320">
        <v>0.91600000000000004</v>
      </c>
      <c r="F2634" s="320" t="s">
        <v>1256</v>
      </c>
      <c r="G2634" s="320" t="s">
        <v>1257</v>
      </c>
      <c r="H2634" s="320" t="s">
        <v>489</v>
      </c>
      <c r="I2634" s="321">
        <v>19.715908930000001</v>
      </c>
      <c r="J2634" s="320">
        <v>2011</v>
      </c>
      <c r="K2634" s="320" t="s">
        <v>545</v>
      </c>
      <c r="L2634" s="316">
        <f t="shared" si="77"/>
        <v>2633</v>
      </c>
      <c r="V2634" s="316" t="str">
        <f t="shared" si="76"/>
        <v xml:space="preserve"> </v>
      </c>
      <c r="X2634" s="316" t="s">
        <v>965</v>
      </c>
    </row>
    <row r="2635" spans="1:24">
      <c r="A2635" s="320" t="s">
        <v>601</v>
      </c>
      <c r="B2635" s="320" t="s">
        <v>588</v>
      </c>
      <c r="C2635" s="320" t="s">
        <v>589</v>
      </c>
      <c r="D2635" s="320" t="s">
        <v>518</v>
      </c>
      <c r="E2635" s="320">
        <v>0.91600000000000004</v>
      </c>
      <c r="F2635" s="320" t="s">
        <v>1256</v>
      </c>
      <c r="G2635" s="320" t="s">
        <v>1257</v>
      </c>
      <c r="H2635" s="320" t="s">
        <v>489</v>
      </c>
      <c r="I2635" s="321">
        <v>19.715908930000001</v>
      </c>
      <c r="J2635" s="320">
        <v>2011</v>
      </c>
      <c r="K2635" s="320" t="s">
        <v>545</v>
      </c>
      <c r="L2635" s="316">
        <f t="shared" si="77"/>
        <v>2634</v>
      </c>
      <c r="V2635" s="316" t="str">
        <f t="shared" si="76"/>
        <v xml:space="preserve"> </v>
      </c>
      <c r="X2635" s="316" t="s">
        <v>965</v>
      </c>
    </row>
    <row r="2636" spans="1:24">
      <c r="A2636" s="320" t="s">
        <v>602</v>
      </c>
      <c r="B2636" s="320" t="s">
        <v>588</v>
      </c>
      <c r="C2636" s="320" t="s">
        <v>589</v>
      </c>
      <c r="D2636" s="320" t="s">
        <v>518</v>
      </c>
      <c r="E2636" s="320">
        <v>0.91600000000000004</v>
      </c>
      <c r="F2636" s="320" t="s">
        <v>1256</v>
      </c>
      <c r="G2636" s="320" t="s">
        <v>1257</v>
      </c>
      <c r="H2636" s="320" t="s">
        <v>489</v>
      </c>
      <c r="I2636" s="321">
        <v>19.715908930000001</v>
      </c>
      <c r="J2636" s="320">
        <v>2011</v>
      </c>
      <c r="K2636" s="320" t="s">
        <v>545</v>
      </c>
      <c r="L2636" s="316">
        <f t="shared" si="77"/>
        <v>2635</v>
      </c>
      <c r="V2636" s="316" t="str">
        <f t="shared" si="76"/>
        <v xml:space="preserve"> </v>
      </c>
      <c r="X2636" s="316" t="s">
        <v>965</v>
      </c>
    </row>
    <row r="2637" spans="1:24">
      <c r="A2637" s="320" t="s">
        <v>603</v>
      </c>
      <c r="B2637" s="320" t="s">
        <v>588</v>
      </c>
      <c r="C2637" s="320" t="s">
        <v>589</v>
      </c>
      <c r="D2637" s="320" t="s">
        <v>514</v>
      </c>
      <c r="E2637" s="320">
        <v>0.91600000000000004</v>
      </c>
      <c r="F2637" s="320" t="s">
        <v>1256</v>
      </c>
      <c r="G2637" s="320" t="s">
        <v>1257</v>
      </c>
      <c r="H2637" s="320" t="s">
        <v>489</v>
      </c>
      <c r="I2637" s="321">
        <v>19.715908930000001</v>
      </c>
      <c r="J2637" s="320">
        <v>2011</v>
      </c>
      <c r="K2637" s="320" t="s">
        <v>545</v>
      </c>
      <c r="L2637" s="316">
        <f t="shared" si="77"/>
        <v>2636</v>
      </c>
      <c r="V2637" s="316" t="str">
        <f t="shared" si="76"/>
        <v xml:space="preserve"> </v>
      </c>
      <c r="X2637" s="316" t="s">
        <v>965</v>
      </c>
    </row>
    <row r="2638" spans="1:24">
      <c r="A2638" s="320" t="s">
        <v>1026</v>
      </c>
      <c r="B2638" s="320" t="s">
        <v>1027</v>
      </c>
      <c r="C2638" s="320" t="s">
        <v>525</v>
      </c>
      <c r="D2638" s="320" t="s">
        <v>521</v>
      </c>
      <c r="E2638" s="320">
        <v>0.73399999999999999</v>
      </c>
      <c r="F2638" s="320" t="s">
        <v>1256</v>
      </c>
      <c r="G2638" s="320" t="s">
        <v>1257</v>
      </c>
      <c r="H2638" s="320" t="s">
        <v>489</v>
      </c>
      <c r="I2638" s="321">
        <v>20.18851012</v>
      </c>
      <c r="J2638" s="320">
        <v>2011</v>
      </c>
      <c r="K2638" s="320" t="s">
        <v>545</v>
      </c>
      <c r="L2638" s="316">
        <f t="shared" si="77"/>
        <v>2637</v>
      </c>
      <c r="V2638" s="316" t="str">
        <f t="shared" si="76"/>
        <v xml:space="preserve"> </v>
      </c>
      <c r="X2638" s="316" t="s">
        <v>965</v>
      </c>
    </row>
    <row r="2639" spans="1:24">
      <c r="A2639" s="320" t="s">
        <v>633</v>
      </c>
      <c r="B2639" s="320" t="s">
        <v>634</v>
      </c>
      <c r="C2639" s="320" t="s">
        <v>589</v>
      </c>
      <c r="D2639" s="320" t="s">
        <v>514</v>
      </c>
      <c r="E2639" s="320">
        <v>0.91300000000000003</v>
      </c>
      <c r="F2639" s="320" t="s">
        <v>1256</v>
      </c>
      <c r="G2639" s="320" t="s">
        <v>1257</v>
      </c>
      <c r="H2639" s="320" t="s">
        <v>489</v>
      </c>
      <c r="I2639" s="321">
        <v>20.57756208</v>
      </c>
      <c r="J2639" s="320">
        <v>2011</v>
      </c>
      <c r="K2639" s="320" t="s">
        <v>545</v>
      </c>
      <c r="L2639" s="316">
        <f t="shared" si="77"/>
        <v>2638</v>
      </c>
      <c r="V2639" s="316" t="str">
        <f t="shared" si="76"/>
        <v xml:space="preserve"> </v>
      </c>
      <c r="X2639" s="316" t="s">
        <v>965</v>
      </c>
    </row>
    <row r="2640" spans="1:24">
      <c r="A2640" s="320" t="s">
        <v>635</v>
      </c>
      <c r="B2640" s="320" t="s">
        <v>634</v>
      </c>
      <c r="C2640" s="320" t="s">
        <v>589</v>
      </c>
      <c r="D2640" s="320" t="s">
        <v>514</v>
      </c>
      <c r="E2640" s="320">
        <v>0.91300000000000003</v>
      </c>
      <c r="F2640" s="320" t="s">
        <v>1256</v>
      </c>
      <c r="G2640" s="320" t="s">
        <v>1257</v>
      </c>
      <c r="H2640" s="320" t="s">
        <v>489</v>
      </c>
      <c r="I2640" s="321">
        <v>20.57756208</v>
      </c>
      <c r="J2640" s="320">
        <v>2011</v>
      </c>
      <c r="K2640" s="320" t="s">
        <v>545</v>
      </c>
      <c r="L2640" s="316">
        <f t="shared" si="77"/>
        <v>2639</v>
      </c>
      <c r="V2640" s="316" t="str">
        <f t="shared" si="76"/>
        <v xml:space="preserve"> </v>
      </c>
      <c r="X2640" s="316" t="s">
        <v>965</v>
      </c>
    </row>
    <row r="2641" spans="1:24">
      <c r="A2641" s="320" t="s">
        <v>572</v>
      </c>
      <c r="B2641" s="320" t="s">
        <v>573</v>
      </c>
      <c r="C2641" s="320" t="s">
        <v>542</v>
      </c>
      <c r="D2641" s="320" t="s">
        <v>491</v>
      </c>
      <c r="E2641" s="320">
        <v>0.432</v>
      </c>
      <c r="F2641" s="320" t="s">
        <v>1256</v>
      </c>
      <c r="G2641" s="320" t="s">
        <v>1257</v>
      </c>
      <c r="H2641" s="320" t="s">
        <v>489</v>
      </c>
      <c r="I2641" s="321">
        <v>21.424934839999999</v>
      </c>
      <c r="J2641" s="320">
        <v>2011</v>
      </c>
      <c r="K2641" s="320" t="s">
        <v>545</v>
      </c>
      <c r="L2641" s="316">
        <f t="shared" si="77"/>
        <v>2640</v>
      </c>
      <c r="V2641" s="316" t="str">
        <f t="shared" si="76"/>
        <v xml:space="preserve"> </v>
      </c>
      <c r="X2641" s="316" t="s">
        <v>965</v>
      </c>
    </row>
    <row r="2642" spans="1:24">
      <c r="A2642" s="320" t="s">
        <v>1057</v>
      </c>
      <c r="B2642" s="320" t="s">
        <v>1058</v>
      </c>
      <c r="C2642" s="320" t="s">
        <v>542</v>
      </c>
      <c r="D2642" s="320" t="s">
        <v>491</v>
      </c>
      <c r="E2642" s="320">
        <v>0.42899999999999999</v>
      </c>
      <c r="F2642" s="320" t="s">
        <v>1256</v>
      </c>
      <c r="G2642" s="320" t="s">
        <v>1257</v>
      </c>
      <c r="H2642" s="320" t="s">
        <v>489</v>
      </c>
      <c r="I2642" s="321">
        <v>21.451962770000002</v>
      </c>
      <c r="J2642" s="320">
        <v>2011</v>
      </c>
      <c r="K2642" s="320" t="s">
        <v>545</v>
      </c>
      <c r="L2642" s="316">
        <f t="shared" si="77"/>
        <v>2641</v>
      </c>
      <c r="V2642" s="316" t="str">
        <f t="shared" si="76"/>
        <v xml:space="preserve"> </v>
      </c>
      <c r="X2642" s="316" t="s">
        <v>965</v>
      </c>
    </row>
    <row r="2643" spans="1:24">
      <c r="A2643" s="320" t="s">
        <v>610</v>
      </c>
      <c r="B2643" s="320" t="s">
        <v>611</v>
      </c>
      <c r="C2643" s="320" t="s">
        <v>542</v>
      </c>
      <c r="D2643" s="320" t="s">
        <v>521</v>
      </c>
      <c r="E2643" s="320">
        <v>0.50800000000000001</v>
      </c>
      <c r="F2643" s="320" t="s">
        <v>1256</v>
      </c>
      <c r="G2643" s="320" t="s">
        <v>1257</v>
      </c>
      <c r="H2643" s="320" t="s">
        <v>489</v>
      </c>
      <c r="I2643" s="321">
        <v>21.498180210000001</v>
      </c>
      <c r="J2643" s="320">
        <v>2011</v>
      </c>
      <c r="K2643" s="320" t="s">
        <v>545</v>
      </c>
      <c r="L2643" s="316">
        <f t="shared" si="77"/>
        <v>2642</v>
      </c>
      <c r="V2643" s="316" t="str">
        <f t="shared" si="76"/>
        <v xml:space="preserve"> </v>
      </c>
      <c r="X2643" s="316" t="s">
        <v>965</v>
      </c>
    </row>
    <row r="2644" spans="1:24">
      <c r="A2644" s="320" t="s">
        <v>626</v>
      </c>
      <c r="B2644" s="320" t="s">
        <v>627</v>
      </c>
      <c r="C2644" s="320" t="s">
        <v>589</v>
      </c>
      <c r="D2644" s="320" t="s">
        <v>514</v>
      </c>
      <c r="E2644" s="320">
        <v>0.89300000000000002</v>
      </c>
      <c r="F2644" s="320" t="s">
        <v>1256</v>
      </c>
      <c r="G2644" s="320" t="s">
        <v>1257</v>
      </c>
      <c r="H2644" s="320" t="s">
        <v>489</v>
      </c>
      <c r="I2644" s="321">
        <v>23.817126550000001</v>
      </c>
      <c r="J2644" s="320">
        <v>2011</v>
      </c>
      <c r="K2644" s="320" t="s">
        <v>545</v>
      </c>
      <c r="L2644" s="316">
        <f t="shared" si="77"/>
        <v>2643</v>
      </c>
      <c r="V2644" s="316" t="str">
        <f t="shared" si="76"/>
        <v xml:space="preserve"> </v>
      </c>
      <c r="X2644" s="316" t="s">
        <v>965</v>
      </c>
    </row>
    <row r="2645" spans="1:24">
      <c r="A2645" s="320" t="s">
        <v>628</v>
      </c>
      <c r="B2645" s="320" t="s">
        <v>627</v>
      </c>
      <c r="C2645" s="320" t="s">
        <v>589</v>
      </c>
      <c r="D2645" s="320" t="s">
        <v>514</v>
      </c>
      <c r="E2645" s="320">
        <v>0.89300000000000002</v>
      </c>
      <c r="F2645" s="320" t="s">
        <v>1256</v>
      </c>
      <c r="G2645" s="320" t="s">
        <v>1257</v>
      </c>
      <c r="H2645" s="320" t="s">
        <v>489</v>
      </c>
      <c r="I2645" s="321">
        <v>23.817126550000001</v>
      </c>
      <c r="J2645" s="320">
        <v>2011</v>
      </c>
      <c r="K2645" s="320" t="s">
        <v>545</v>
      </c>
      <c r="L2645" s="316">
        <f t="shared" si="77"/>
        <v>2644</v>
      </c>
      <c r="V2645" s="316" t="str">
        <f t="shared" si="76"/>
        <v xml:space="preserve"> </v>
      </c>
      <c r="X2645" s="316" t="s">
        <v>965</v>
      </c>
    </row>
    <row r="2646" spans="1:24">
      <c r="A2646" s="320" t="s">
        <v>629</v>
      </c>
      <c r="B2646" s="320" t="s">
        <v>627</v>
      </c>
      <c r="C2646" s="320" t="s">
        <v>589</v>
      </c>
      <c r="D2646" s="320" t="s">
        <v>514</v>
      </c>
      <c r="E2646" s="320">
        <v>0.89300000000000002</v>
      </c>
      <c r="F2646" s="320" t="s">
        <v>1256</v>
      </c>
      <c r="G2646" s="320" t="s">
        <v>1257</v>
      </c>
      <c r="H2646" s="320" t="s">
        <v>489</v>
      </c>
      <c r="I2646" s="321">
        <v>23.817126550000001</v>
      </c>
      <c r="J2646" s="320">
        <v>2011</v>
      </c>
      <c r="K2646" s="320" t="s">
        <v>545</v>
      </c>
      <c r="L2646" s="316">
        <f t="shared" si="77"/>
        <v>2645</v>
      </c>
      <c r="V2646" s="316" t="str">
        <f t="shared" si="76"/>
        <v xml:space="preserve"> </v>
      </c>
      <c r="X2646" s="316" t="s">
        <v>965</v>
      </c>
    </row>
    <row r="2647" spans="1:24">
      <c r="A2647" s="320" t="s">
        <v>630</v>
      </c>
      <c r="B2647" s="320" t="s">
        <v>627</v>
      </c>
      <c r="C2647" s="320" t="s">
        <v>589</v>
      </c>
      <c r="D2647" s="320" t="s">
        <v>514</v>
      </c>
      <c r="E2647" s="320">
        <v>0.89300000000000002</v>
      </c>
      <c r="F2647" s="320" t="s">
        <v>1256</v>
      </c>
      <c r="G2647" s="320" t="s">
        <v>1257</v>
      </c>
      <c r="H2647" s="320" t="s">
        <v>489</v>
      </c>
      <c r="I2647" s="321">
        <v>23.817126550000001</v>
      </c>
      <c r="J2647" s="320">
        <v>2011</v>
      </c>
      <c r="K2647" s="320" t="s">
        <v>545</v>
      </c>
      <c r="L2647" s="316">
        <f t="shared" si="77"/>
        <v>2646</v>
      </c>
      <c r="V2647" s="316" t="str">
        <f t="shared" si="76"/>
        <v xml:space="preserve"> </v>
      </c>
      <c r="X2647" s="316" t="s">
        <v>965</v>
      </c>
    </row>
    <row r="2648" spans="1:24">
      <c r="A2648" s="320" t="s">
        <v>766</v>
      </c>
      <c r="B2648" s="320" t="s">
        <v>767</v>
      </c>
      <c r="C2648" s="320" t="s">
        <v>589</v>
      </c>
      <c r="D2648" s="320" t="s">
        <v>514</v>
      </c>
      <c r="E2648" s="320">
        <v>0.92</v>
      </c>
      <c r="F2648" s="320" t="s">
        <v>1256</v>
      </c>
      <c r="G2648" s="320" t="s">
        <v>1257</v>
      </c>
      <c r="H2648" s="320" t="s">
        <v>489</v>
      </c>
      <c r="I2648" s="321">
        <v>24.089328399999999</v>
      </c>
      <c r="J2648" s="320">
        <v>2011</v>
      </c>
      <c r="K2648" s="320" t="s">
        <v>545</v>
      </c>
      <c r="L2648" s="316">
        <f t="shared" si="77"/>
        <v>2647</v>
      </c>
      <c r="V2648" s="316" t="str">
        <f t="shared" si="76"/>
        <v xml:space="preserve"> </v>
      </c>
      <c r="X2648" s="316" t="s">
        <v>965</v>
      </c>
    </row>
    <row r="2649" spans="1:24">
      <c r="A2649" s="320" t="s">
        <v>768</v>
      </c>
      <c r="B2649" s="320" t="s">
        <v>767</v>
      </c>
      <c r="C2649" s="320" t="s">
        <v>589</v>
      </c>
      <c r="D2649" s="320" t="s">
        <v>514</v>
      </c>
      <c r="E2649" s="320">
        <v>0.92</v>
      </c>
      <c r="F2649" s="320" t="s">
        <v>1256</v>
      </c>
      <c r="G2649" s="320" t="s">
        <v>1257</v>
      </c>
      <c r="H2649" s="320" t="s">
        <v>489</v>
      </c>
      <c r="I2649" s="321">
        <v>24.089328399999999</v>
      </c>
      <c r="J2649" s="320">
        <v>2011</v>
      </c>
      <c r="K2649" s="320" t="s">
        <v>545</v>
      </c>
      <c r="L2649" s="316">
        <f t="shared" si="77"/>
        <v>2648</v>
      </c>
      <c r="V2649" s="316" t="str">
        <f t="shared" si="76"/>
        <v xml:space="preserve"> </v>
      </c>
      <c r="X2649" s="316" t="s">
        <v>965</v>
      </c>
    </row>
    <row r="2650" spans="1:24">
      <c r="A2650" s="320" t="s">
        <v>769</v>
      </c>
      <c r="B2650" s="320" t="s">
        <v>767</v>
      </c>
      <c r="C2650" s="320" t="s">
        <v>589</v>
      </c>
      <c r="D2650" s="320" t="s">
        <v>514</v>
      </c>
      <c r="E2650" s="320">
        <v>0.92</v>
      </c>
      <c r="F2650" s="320" t="s">
        <v>1256</v>
      </c>
      <c r="G2650" s="320" t="s">
        <v>1257</v>
      </c>
      <c r="H2650" s="320" t="s">
        <v>489</v>
      </c>
      <c r="I2650" s="321">
        <v>24.089328399999999</v>
      </c>
      <c r="J2650" s="320">
        <v>2011</v>
      </c>
      <c r="K2650" s="320" t="s">
        <v>545</v>
      </c>
      <c r="L2650" s="316">
        <f t="shared" si="77"/>
        <v>2649</v>
      </c>
      <c r="V2650" s="316" t="str">
        <f t="shared" si="76"/>
        <v xml:space="preserve"> </v>
      </c>
      <c r="X2650" s="316" t="s">
        <v>965</v>
      </c>
    </row>
    <row r="2651" spans="1:24">
      <c r="A2651" s="320" t="s">
        <v>770</v>
      </c>
      <c r="B2651" s="320" t="s">
        <v>767</v>
      </c>
      <c r="C2651" s="320" t="s">
        <v>589</v>
      </c>
      <c r="D2651" s="320" t="s">
        <v>514</v>
      </c>
      <c r="E2651" s="320">
        <v>0.92</v>
      </c>
      <c r="F2651" s="320" t="s">
        <v>1256</v>
      </c>
      <c r="G2651" s="320" t="s">
        <v>1257</v>
      </c>
      <c r="H2651" s="320" t="s">
        <v>489</v>
      </c>
      <c r="I2651" s="321">
        <v>24.089328399999999</v>
      </c>
      <c r="J2651" s="320">
        <v>2011</v>
      </c>
      <c r="K2651" s="320" t="s">
        <v>545</v>
      </c>
      <c r="L2651" s="316">
        <f t="shared" si="77"/>
        <v>2650</v>
      </c>
      <c r="V2651" s="316" t="str">
        <f t="shared" si="76"/>
        <v xml:space="preserve"> </v>
      </c>
      <c r="X2651" s="316" t="s">
        <v>965</v>
      </c>
    </row>
    <row r="2652" spans="1:24">
      <c r="A2652" s="320" t="s">
        <v>771</v>
      </c>
      <c r="B2652" s="320" t="s">
        <v>767</v>
      </c>
      <c r="C2652" s="320" t="s">
        <v>589</v>
      </c>
      <c r="D2652" s="320" t="s">
        <v>514</v>
      </c>
      <c r="E2652" s="320">
        <v>0.92</v>
      </c>
      <c r="F2652" s="320" t="s">
        <v>1256</v>
      </c>
      <c r="G2652" s="320" t="s">
        <v>1257</v>
      </c>
      <c r="H2652" s="320" t="s">
        <v>489</v>
      </c>
      <c r="I2652" s="321">
        <v>24.089328399999999</v>
      </c>
      <c r="J2652" s="320">
        <v>2011</v>
      </c>
      <c r="K2652" s="320" t="s">
        <v>545</v>
      </c>
      <c r="L2652" s="316">
        <f t="shared" si="77"/>
        <v>2651</v>
      </c>
      <c r="V2652" s="316" t="str">
        <f t="shared" si="76"/>
        <v xml:space="preserve"> </v>
      </c>
      <c r="X2652" s="316" t="s">
        <v>965</v>
      </c>
    </row>
    <row r="2653" spans="1:24">
      <c r="A2653" s="320" t="s">
        <v>772</v>
      </c>
      <c r="B2653" s="320" t="s">
        <v>767</v>
      </c>
      <c r="C2653" s="320" t="s">
        <v>589</v>
      </c>
      <c r="D2653" s="320" t="s">
        <v>514</v>
      </c>
      <c r="E2653" s="320">
        <v>0.92</v>
      </c>
      <c r="F2653" s="320" t="s">
        <v>1256</v>
      </c>
      <c r="G2653" s="320" t="s">
        <v>1257</v>
      </c>
      <c r="H2653" s="320" t="s">
        <v>489</v>
      </c>
      <c r="I2653" s="321">
        <v>24.089328399999999</v>
      </c>
      <c r="J2653" s="320">
        <v>2011</v>
      </c>
      <c r="K2653" s="320" t="s">
        <v>545</v>
      </c>
      <c r="L2653" s="316">
        <f t="shared" si="77"/>
        <v>2652</v>
      </c>
      <c r="V2653" s="316" t="str">
        <f t="shared" si="76"/>
        <v xml:space="preserve"> </v>
      </c>
      <c r="X2653" s="316" t="s">
        <v>965</v>
      </c>
    </row>
    <row r="2654" spans="1:24">
      <c r="A2654" s="320" t="s">
        <v>641</v>
      </c>
      <c r="B2654" s="320" t="s">
        <v>642</v>
      </c>
      <c r="C2654" s="320" t="s">
        <v>589</v>
      </c>
      <c r="D2654" s="320" t="s">
        <v>514</v>
      </c>
      <c r="E2654" s="320">
        <v>0.95499999999999996</v>
      </c>
      <c r="F2654" s="320" t="s">
        <v>1256</v>
      </c>
      <c r="G2654" s="320" t="s">
        <v>1257</v>
      </c>
      <c r="H2654" s="320" t="s">
        <v>489</v>
      </c>
      <c r="I2654" s="321">
        <v>24.22351999</v>
      </c>
      <c r="J2654" s="320">
        <v>2011</v>
      </c>
      <c r="K2654" s="320" t="s">
        <v>545</v>
      </c>
      <c r="L2654" s="316">
        <f t="shared" si="77"/>
        <v>2653</v>
      </c>
      <c r="V2654" s="316" t="str">
        <f t="shared" si="76"/>
        <v xml:space="preserve"> </v>
      </c>
      <c r="X2654" s="316" t="s">
        <v>965</v>
      </c>
    </row>
    <row r="2655" spans="1:24">
      <c r="A2655" s="320" t="s">
        <v>643</v>
      </c>
      <c r="B2655" s="320" t="s">
        <v>642</v>
      </c>
      <c r="C2655" s="320" t="s">
        <v>589</v>
      </c>
      <c r="D2655" s="320" t="s">
        <v>514</v>
      </c>
      <c r="E2655" s="320">
        <v>0.95499999999999996</v>
      </c>
      <c r="F2655" s="320" t="s">
        <v>1256</v>
      </c>
      <c r="G2655" s="320" t="s">
        <v>1257</v>
      </c>
      <c r="H2655" s="320" t="s">
        <v>489</v>
      </c>
      <c r="I2655" s="321">
        <v>24.22351999</v>
      </c>
      <c r="J2655" s="320">
        <v>2011</v>
      </c>
      <c r="K2655" s="320" t="s">
        <v>545</v>
      </c>
      <c r="L2655" s="316">
        <f t="shared" si="77"/>
        <v>2654</v>
      </c>
      <c r="V2655" s="316" t="str">
        <f t="shared" si="76"/>
        <v xml:space="preserve"> </v>
      </c>
      <c r="X2655" s="316" t="s">
        <v>965</v>
      </c>
    </row>
    <row r="2656" spans="1:24">
      <c r="A2656" s="320" t="s">
        <v>644</v>
      </c>
      <c r="B2656" s="320" t="s">
        <v>642</v>
      </c>
      <c r="C2656" s="320" t="s">
        <v>589</v>
      </c>
      <c r="D2656" s="320" t="s">
        <v>518</v>
      </c>
      <c r="E2656" s="320">
        <v>0.95499999999999996</v>
      </c>
      <c r="F2656" s="320" t="s">
        <v>1256</v>
      </c>
      <c r="G2656" s="320" t="s">
        <v>1257</v>
      </c>
      <c r="H2656" s="320" t="s">
        <v>489</v>
      </c>
      <c r="I2656" s="321">
        <v>24.22351999</v>
      </c>
      <c r="J2656" s="320">
        <v>2011</v>
      </c>
      <c r="K2656" s="320" t="s">
        <v>545</v>
      </c>
      <c r="L2656" s="316">
        <f t="shared" si="77"/>
        <v>2655</v>
      </c>
      <c r="V2656" s="316" t="str">
        <f t="shared" si="76"/>
        <v xml:space="preserve"> </v>
      </c>
      <c r="X2656" s="316" t="s">
        <v>965</v>
      </c>
    </row>
    <row r="2657" spans="1:24">
      <c r="A2657" s="320" t="s">
        <v>645</v>
      </c>
      <c r="B2657" s="320" t="s">
        <v>642</v>
      </c>
      <c r="C2657" s="320" t="s">
        <v>589</v>
      </c>
      <c r="D2657" s="320" t="s">
        <v>518</v>
      </c>
      <c r="E2657" s="320">
        <v>0.95499999999999996</v>
      </c>
      <c r="F2657" s="320" t="s">
        <v>1256</v>
      </c>
      <c r="G2657" s="320" t="s">
        <v>1257</v>
      </c>
      <c r="H2657" s="320" t="s">
        <v>489</v>
      </c>
      <c r="I2657" s="321">
        <v>24.22351999</v>
      </c>
      <c r="J2657" s="320">
        <v>2011</v>
      </c>
      <c r="K2657" s="320" t="s">
        <v>545</v>
      </c>
      <c r="L2657" s="316">
        <f t="shared" si="77"/>
        <v>2656</v>
      </c>
      <c r="V2657" s="316" t="str">
        <f t="shared" si="76"/>
        <v xml:space="preserve"> </v>
      </c>
      <c r="X2657" s="316" t="s">
        <v>965</v>
      </c>
    </row>
    <row r="2658" spans="1:24">
      <c r="A2658" s="320" t="s">
        <v>646</v>
      </c>
      <c r="B2658" s="320" t="s">
        <v>642</v>
      </c>
      <c r="C2658" s="320" t="s">
        <v>589</v>
      </c>
      <c r="D2658" s="320" t="s">
        <v>518</v>
      </c>
      <c r="E2658" s="320">
        <v>0.95499999999999996</v>
      </c>
      <c r="F2658" s="320" t="s">
        <v>1256</v>
      </c>
      <c r="G2658" s="320" t="s">
        <v>1257</v>
      </c>
      <c r="H2658" s="320" t="s">
        <v>489</v>
      </c>
      <c r="I2658" s="321">
        <v>24.22351999</v>
      </c>
      <c r="J2658" s="320">
        <v>2011</v>
      </c>
      <c r="K2658" s="320" t="s">
        <v>545</v>
      </c>
      <c r="L2658" s="316">
        <f t="shared" si="77"/>
        <v>2657</v>
      </c>
      <c r="V2658" s="316" t="str">
        <f t="shared" si="76"/>
        <v xml:space="preserve"> </v>
      </c>
      <c r="X2658" s="316" t="s">
        <v>965</v>
      </c>
    </row>
    <row r="2659" spans="1:24">
      <c r="A2659" s="320" t="s">
        <v>647</v>
      </c>
      <c r="B2659" s="320" t="s">
        <v>642</v>
      </c>
      <c r="C2659" s="320" t="s">
        <v>589</v>
      </c>
      <c r="D2659" s="320" t="s">
        <v>518</v>
      </c>
      <c r="E2659" s="320">
        <v>0.95499999999999996</v>
      </c>
      <c r="F2659" s="320" t="s">
        <v>1256</v>
      </c>
      <c r="G2659" s="320" t="s">
        <v>1257</v>
      </c>
      <c r="H2659" s="320" t="s">
        <v>489</v>
      </c>
      <c r="I2659" s="321">
        <v>24.22351999</v>
      </c>
      <c r="J2659" s="320">
        <v>2011</v>
      </c>
      <c r="K2659" s="320" t="s">
        <v>545</v>
      </c>
      <c r="L2659" s="316">
        <f t="shared" si="77"/>
        <v>2658</v>
      </c>
      <c r="V2659" s="316" t="str">
        <f t="shared" si="76"/>
        <v xml:space="preserve"> </v>
      </c>
      <c r="X2659" s="316" t="s">
        <v>965</v>
      </c>
    </row>
    <row r="2660" spans="1:24">
      <c r="A2660" s="320" t="s">
        <v>648</v>
      </c>
      <c r="B2660" s="320" t="s">
        <v>642</v>
      </c>
      <c r="C2660" s="320" t="s">
        <v>589</v>
      </c>
      <c r="D2660" s="320" t="s">
        <v>514</v>
      </c>
      <c r="E2660" s="320">
        <v>0.95499999999999996</v>
      </c>
      <c r="F2660" s="320" t="s">
        <v>1256</v>
      </c>
      <c r="G2660" s="320" t="s">
        <v>1257</v>
      </c>
      <c r="H2660" s="320" t="s">
        <v>489</v>
      </c>
      <c r="I2660" s="321">
        <v>24.22351999</v>
      </c>
      <c r="J2660" s="320">
        <v>2011</v>
      </c>
      <c r="K2660" s="320" t="s">
        <v>545</v>
      </c>
      <c r="L2660" s="316">
        <f t="shared" si="77"/>
        <v>2659</v>
      </c>
      <c r="V2660" s="316" t="str">
        <f t="shared" si="76"/>
        <v xml:space="preserve"> </v>
      </c>
      <c r="X2660" s="316" t="s">
        <v>965</v>
      </c>
    </row>
    <row r="2661" spans="1:24">
      <c r="A2661" s="320" t="s">
        <v>1045</v>
      </c>
      <c r="B2661" s="320" t="s">
        <v>1046</v>
      </c>
      <c r="C2661" s="320" t="s">
        <v>542</v>
      </c>
      <c r="D2661" s="320" t="s">
        <v>491</v>
      </c>
      <c r="E2661" s="320">
        <v>0.38800000000000001</v>
      </c>
      <c r="F2661" s="320" t="s">
        <v>1256</v>
      </c>
      <c r="G2661" s="320" t="s">
        <v>1257</v>
      </c>
      <c r="H2661" s="320" t="s">
        <v>489</v>
      </c>
      <c r="I2661" s="321">
        <v>24.83745918</v>
      </c>
      <c r="J2661" s="320">
        <v>2011</v>
      </c>
      <c r="K2661" s="320" t="s">
        <v>545</v>
      </c>
      <c r="L2661" s="316">
        <f t="shared" si="77"/>
        <v>2660</v>
      </c>
      <c r="V2661" s="316" t="str">
        <f t="shared" si="76"/>
        <v xml:space="preserve"> </v>
      </c>
      <c r="X2661" s="316" t="s">
        <v>965</v>
      </c>
    </row>
    <row r="2662" spans="1:24">
      <c r="A2662" s="320" t="s">
        <v>676</v>
      </c>
      <c r="B2662" s="320" t="s">
        <v>677</v>
      </c>
      <c r="C2662" s="320" t="s">
        <v>589</v>
      </c>
      <c r="D2662" s="320" t="s">
        <v>514</v>
      </c>
      <c r="E2662" s="320">
        <v>0.90100000000000002</v>
      </c>
      <c r="F2662" s="320" t="s">
        <v>1256</v>
      </c>
      <c r="G2662" s="320" t="s">
        <v>1257</v>
      </c>
      <c r="H2662" s="320" t="s">
        <v>489</v>
      </c>
      <c r="I2662" s="321">
        <v>25.02721953</v>
      </c>
      <c r="J2662" s="320">
        <v>2011</v>
      </c>
      <c r="K2662" s="320" t="s">
        <v>545</v>
      </c>
      <c r="L2662" s="316">
        <f t="shared" si="77"/>
        <v>2661</v>
      </c>
      <c r="V2662" s="316" t="str">
        <f t="shared" si="76"/>
        <v xml:space="preserve"> </v>
      </c>
      <c r="X2662" s="316" t="s">
        <v>965</v>
      </c>
    </row>
    <row r="2663" spans="1:24">
      <c r="A2663" s="320" t="s">
        <v>1025</v>
      </c>
      <c r="B2663" s="320" t="s">
        <v>1025</v>
      </c>
      <c r="C2663" s="320" t="s">
        <v>579</v>
      </c>
      <c r="D2663" s="320" t="s">
        <v>491</v>
      </c>
      <c r="E2663" s="320">
        <v>0.89500000000000002</v>
      </c>
      <c r="F2663" s="320" t="s">
        <v>1256</v>
      </c>
      <c r="G2663" s="320" t="s">
        <v>1257</v>
      </c>
      <c r="H2663" s="320" t="s">
        <v>489</v>
      </c>
      <c r="I2663" s="321">
        <v>25.23037149</v>
      </c>
      <c r="J2663" s="320">
        <v>2011</v>
      </c>
      <c r="K2663" s="320" t="s">
        <v>545</v>
      </c>
      <c r="L2663" s="316">
        <f t="shared" si="77"/>
        <v>2662</v>
      </c>
      <c r="V2663" s="316" t="str">
        <f t="shared" si="76"/>
        <v xml:space="preserve"> </v>
      </c>
      <c r="X2663" s="316" t="s">
        <v>965</v>
      </c>
    </row>
    <row r="2664" spans="1:24">
      <c r="A2664" s="320" t="s">
        <v>914</v>
      </c>
      <c r="B2664" s="320" t="s">
        <v>915</v>
      </c>
      <c r="C2664" s="320" t="s">
        <v>589</v>
      </c>
      <c r="D2664" s="320" t="s">
        <v>514</v>
      </c>
      <c r="E2664" s="320">
        <v>0.92100000000000004</v>
      </c>
      <c r="F2664" s="320" t="s">
        <v>1256</v>
      </c>
      <c r="G2664" s="320" t="s">
        <v>1257</v>
      </c>
      <c r="H2664" s="320" t="s">
        <v>489</v>
      </c>
      <c r="I2664" s="321">
        <v>25.338924760000001</v>
      </c>
      <c r="J2664" s="320">
        <v>2011</v>
      </c>
      <c r="K2664" s="320" t="s">
        <v>545</v>
      </c>
      <c r="L2664" s="316">
        <f t="shared" si="77"/>
        <v>2663</v>
      </c>
      <c r="V2664" s="316" t="str">
        <f t="shared" si="76"/>
        <v xml:space="preserve"> </v>
      </c>
      <c r="X2664" s="316" t="s">
        <v>965</v>
      </c>
    </row>
    <row r="2665" spans="1:24">
      <c r="A2665" s="320" t="s">
        <v>916</v>
      </c>
      <c r="B2665" s="320" t="s">
        <v>915</v>
      </c>
      <c r="C2665" s="320" t="s">
        <v>589</v>
      </c>
      <c r="D2665" s="320" t="s">
        <v>514</v>
      </c>
      <c r="E2665" s="320">
        <v>0.92100000000000004</v>
      </c>
      <c r="F2665" s="320" t="s">
        <v>1256</v>
      </c>
      <c r="G2665" s="320" t="s">
        <v>1257</v>
      </c>
      <c r="H2665" s="320" t="s">
        <v>489</v>
      </c>
      <c r="I2665" s="321">
        <v>25.338924760000001</v>
      </c>
      <c r="J2665" s="320">
        <v>2011</v>
      </c>
      <c r="K2665" s="320" t="s">
        <v>545</v>
      </c>
      <c r="L2665" s="316">
        <f t="shared" si="77"/>
        <v>2664</v>
      </c>
      <c r="V2665" s="316" t="str">
        <f t="shared" si="76"/>
        <v xml:space="preserve"> </v>
      </c>
      <c r="X2665" s="316" t="s">
        <v>965</v>
      </c>
    </row>
    <row r="2666" spans="1:24">
      <c r="A2666" s="320" t="s">
        <v>580</v>
      </c>
      <c r="B2666" s="320" t="s">
        <v>581</v>
      </c>
      <c r="C2666" s="320" t="s">
        <v>542</v>
      </c>
      <c r="D2666" s="320" t="s">
        <v>491</v>
      </c>
      <c r="E2666" s="320">
        <v>0.495</v>
      </c>
      <c r="F2666" s="320" t="s">
        <v>1256</v>
      </c>
      <c r="G2666" s="320" t="s">
        <v>1257</v>
      </c>
      <c r="H2666" s="320" t="s">
        <v>489</v>
      </c>
      <c r="I2666" s="321">
        <v>26.058654959999998</v>
      </c>
      <c r="J2666" s="320">
        <v>2011</v>
      </c>
      <c r="K2666" s="320" t="s">
        <v>545</v>
      </c>
      <c r="L2666" s="316">
        <f t="shared" si="77"/>
        <v>2665</v>
      </c>
      <c r="V2666" s="316" t="str">
        <f t="shared" si="76"/>
        <v xml:space="preserve"> </v>
      </c>
      <c r="X2666" s="316" t="s">
        <v>965</v>
      </c>
    </row>
    <row r="2667" spans="1:24">
      <c r="A2667" s="320" t="s">
        <v>582</v>
      </c>
      <c r="B2667" s="320" t="s">
        <v>581</v>
      </c>
      <c r="C2667" s="320" t="s">
        <v>542</v>
      </c>
      <c r="D2667" s="320" t="s">
        <v>491</v>
      </c>
      <c r="E2667" s="320">
        <v>0.495</v>
      </c>
      <c r="F2667" s="320" t="s">
        <v>1256</v>
      </c>
      <c r="G2667" s="320" t="s">
        <v>1257</v>
      </c>
      <c r="H2667" s="320" t="s">
        <v>489</v>
      </c>
      <c r="I2667" s="321">
        <v>26.058654959999998</v>
      </c>
      <c r="J2667" s="320">
        <v>2011</v>
      </c>
      <c r="K2667" s="320" t="s">
        <v>545</v>
      </c>
      <c r="L2667" s="316">
        <f t="shared" si="77"/>
        <v>2666</v>
      </c>
      <c r="V2667" s="316" t="str">
        <f t="shared" si="76"/>
        <v xml:space="preserve"> </v>
      </c>
      <c r="X2667" s="316" t="s">
        <v>965</v>
      </c>
    </row>
    <row r="2668" spans="1:24">
      <c r="A2668" s="320" t="s">
        <v>912</v>
      </c>
      <c r="B2668" s="320" t="s">
        <v>913</v>
      </c>
      <c r="C2668" s="320" t="s">
        <v>525</v>
      </c>
      <c r="D2668" s="320" t="s">
        <v>518</v>
      </c>
      <c r="E2668" s="320">
        <v>0.78800000000000003</v>
      </c>
      <c r="F2668" s="320" t="s">
        <v>1256</v>
      </c>
      <c r="G2668" s="320" t="s">
        <v>1257</v>
      </c>
      <c r="H2668" s="320" t="s">
        <v>489</v>
      </c>
      <c r="I2668" s="321">
        <v>26.988722589999998</v>
      </c>
      <c r="J2668" s="320">
        <v>2011</v>
      </c>
      <c r="K2668" s="320" t="s">
        <v>545</v>
      </c>
      <c r="L2668" s="316">
        <f t="shared" si="77"/>
        <v>2667</v>
      </c>
      <c r="V2668" s="316" t="str">
        <f t="shared" si="76"/>
        <v xml:space="preserve"> </v>
      </c>
      <c r="X2668" s="316" t="s">
        <v>965</v>
      </c>
    </row>
    <row r="2669" spans="1:24">
      <c r="A2669" s="320" t="s">
        <v>755</v>
      </c>
      <c r="B2669" s="320" t="s">
        <v>756</v>
      </c>
      <c r="C2669" s="320" t="s">
        <v>589</v>
      </c>
      <c r="D2669" s="320" t="s">
        <v>694</v>
      </c>
      <c r="E2669" s="320">
        <v>0.88500000000000001</v>
      </c>
      <c r="F2669" s="320" t="s">
        <v>1256</v>
      </c>
      <c r="G2669" s="320" t="s">
        <v>1257</v>
      </c>
      <c r="H2669" s="320" t="s">
        <v>489</v>
      </c>
      <c r="I2669" s="321">
        <v>27.41437668</v>
      </c>
      <c r="J2669" s="320">
        <v>2011</v>
      </c>
      <c r="K2669" s="320" t="s">
        <v>545</v>
      </c>
      <c r="L2669" s="316">
        <f t="shared" si="77"/>
        <v>2668</v>
      </c>
      <c r="V2669" s="316" t="str">
        <f t="shared" si="76"/>
        <v xml:space="preserve"> </v>
      </c>
      <c r="X2669" s="316" t="s">
        <v>965</v>
      </c>
    </row>
    <row r="2670" spans="1:24">
      <c r="A2670" s="320" t="s">
        <v>757</v>
      </c>
      <c r="B2670" s="320" t="s">
        <v>756</v>
      </c>
      <c r="C2670" s="320" t="s">
        <v>589</v>
      </c>
      <c r="D2670" s="320" t="s">
        <v>694</v>
      </c>
      <c r="E2670" s="320">
        <v>0.88500000000000001</v>
      </c>
      <c r="F2670" s="320" t="s">
        <v>1256</v>
      </c>
      <c r="G2670" s="320" t="s">
        <v>1257</v>
      </c>
      <c r="H2670" s="320" t="s">
        <v>489</v>
      </c>
      <c r="I2670" s="321">
        <v>27.41437668</v>
      </c>
      <c r="J2670" s="320">
        <v>2011</v>
      </c>
      <c r="K2670" s="320" t="s">
        <v>545</v>
      </c>
      <c r="L2670" s="316">
        <f t="shared" si="77"/>
        <v>2669</v>
      </c>
      <c r="V2670" s="316" t="str">
        <f t="shared" si="76"/>
        <v xml:space="preserve"> </v>
      </c>
      <c r="X2670" s="316" t="s">
        <v>965</v>
      </c>
    </row>
    <row r="2671" spans="1:24">
      <c r="A2671" s="320" t="s">
        <v>758</v>
      </c>
      <c r="B2671" s="320" t="s">
        <v>756</v>
      </c>
      <c r="C2671" s="320" t="s">
        <v>589</v>
      </c>
      <c r="D2671" s="320" t="s">
        <v>694</v>
      </c>
      <c r="E2671" s="320">
        <v>0.88500000000000001</v>
      </c>
      <c r="F2671" s="320" t="s">
        <v>1256</v>
      </c>
      <c r="G2671" s="320" t="s">
        <v>1257</v>
      </c>
      <c r="H2671" s="320" t="s">
        <v>489</v>
      </c>
      <c r="I2671" s="321">
        <v>27.41437668</v>
      </c>
      <c r="J2671" s="320">
        <v>2011</v>
      </c>
      <c r="K2671" s="320" t="s">
        <v>545</v>
      </c>
      <c r="L2671" s="316">
        <f t="shared" si="77"/>
        <v>2670</v>
      </c>
      <c r="V2671" s="316" t="str">
        <f t="shared" si="76"/>
        <v xml:space="preserve"> </v>
      </c>
      <c r="X2671" s="316" t="s">
        <v>965</v>
      </c>
    </row>
    <row r="2672" spans="1:24">
      <c r="A2672" s="320" t="s">
        <v>759</v>
      </c>
      <c r="B2672" s="320" t="s">
        <v>756</v>
      </c>
      <c r="C2672" s="320" t="s">
        <v>589</v>
      </c>
      <c r="D2672" s="320" t="s">
        <v>694</v>
      </c>
      <c r="E2672" s="320">
        <v>0.88500000000000001</v>
      </c>
      <c r="F2672" s="320" t="s">
        <v>1256</v>
      </c>
      <c r="G2672" s="320" t="s">
        <v>1257</v>
      </c>
      <c r="H2672" s="320" t="s">
        <v>489</v>
      </c>
      <c r="I2672" s="321">
        <v>27.41437668</v>
      </c>
      <c r="J2672" s="320">
        <v>2011</v>
      </c>
      <c r="K2672" s="320" t="s">
        <v>545</v>
      </c>
      <c r="L2672" s="316">
        <f t="shared" si="77"/>
        <v>2671</v>
      </c>
      <c r="V2672" s="316" t="str">
        <f t="shared" si="76"/>
        <v xml:space="preserve"> </v>
      </c>
      <c r="X2672" s="316" t="s">
        <v>965</v>
      </c>
    </row>
    <row r="2673" spans="1:24">
      <c r="A2673" s="320" t="s">
        <v>760</v>
      </c>
      <c r="B2673" s="320" t="s">
        <v>756</v>
      </c>
      <c r="C2673" s="320" t="s">
        <v>589</v>
      </c>
      <c r="D2673" s="320" t="s">
        <v>521</v>
      </c>
      <c r="E2673" s="320">
        <v>0.88500000000000001</v>
      </c>
      <c r="F2673" s="320" t="s">
        <v>1256</v>
      </c>
      <c r="G2673" s="320" t="s">
        <v>1257</v>
      </c>
      <c r="H2673" s="320" t="s">
        <v>489</v>
      </c>
      <c r="I2673" s="321">
        <v>27.41437668</v>
      </c>
      <c r="J2673" s="320">
        <v>2011</v>
      </c>
      <c r="K2673" s="320" t="s">
        <v>545</v>
      </c>
      <c r="L2673" s="316">
        <f t="shared" si="77"/>
        <v>2672</v>
      </c>
      <c r="V2673" s="316" t="str">
        <f t="shared" si="76"/>
        <v xml:space="preserve"> </v>
      </c>
      <c r="X2673" s="316" t="s">
        <v>965</v>
      </c>
    </row>
    <row r="2674" spans="1:24">
      <c r="A2674" s="320" t="s">
        <v>741</v>
      </c>
      <c r="B2674" s="320" t="s">
        <v>742</v>
      </c>
      <c r="C2674" s="320" t="s">
        <v>589</v>
      </c>
      <c r="D2674" s="320" t="s">
        <v>694</v>
      </c>
      <c r="E2674" s="320">
        <v>0.81599999999999995</v>
      </c>
      <c r="F2674" s="320" t="s">
        <v>1256</v>
      </c>
      <c r="G2674" s="320" t="s">
        <v>1257</v>
      </c>
      <c r="H2674" s="320" t="s">
        <v>489</v>
      </c>
      <c r="I2674" s="321">
        <v>27.839404630000001</v>
      </c>
      <c r="J2674" s="320">
        <v>2011</v>
      </c>
      <c r="K2674" s="320" t="s">
        <v>545</v>
      </c>
      <c r="L2674" s="316">
        <f t="shared" si="77"/>
        <v>2673</v>
      </c>
      <c r="V2674" s="316" t="str">
        <f t="shared" si="76"/>
        <v xml:space="preserve"> </v>
      </c>
      <c r="X2674" s="316" t="s">
        <v>965</v>
      </c>
    </row>
    <row r="2675" spans="1:24">
      <c r="A2675" s="320" t="s">
        <v>743</v>
      </c>
      <c r="B2675" s="320" t="s">
        <v>742</v>
      </c>
      <c r="C2675" s="320" t="s">
        <v>589</v>
      </c>
      <c r="D2675" s="320" t="s">
        <v>694</v>
      </c>
      <c r="E2675" s="320">
        <v>0.81599999999999995</v>
      </c>
      <c r="F2675" s="320" t="s">
        <v>1256</v>
      </c>
      <c r="G2675" s="320" t="s">
        <v>1257</v>
      </c>
      <c r="H2675" s="320" t="s">
        <v>489</v>
      </c>
      <c r="I2675" s="321">
        <v>27.839404630000001</v>
      </c>
      <c r="J2675" s="320">
        <v>2011</v>
      </c>
      <c r="K2675" s="320" t="s">
        <v>545</v>
      </c>
      <c r="L2675" s="316">
        <f t="shared" si="77"/>
        <v>2674</v>
      </c>
      <c r="V2675" s="316" t="str">
        <f t="shared" si="76"/>
        <v xml:space="preserve"> </v>
      </c>
      <c r="X2675" s="316" t="s">
        <v>965</v>
      </c>
    </row>
    <row r="2676" spans="1:24">
      <c r="A2676" s="320" t="s">
        <v>744</v>
      </c>
      <c r="B2676" s="320" t="s">
        <v>742</v>
      </c>
      <c r="C2676" s="320" t="s">
        <v>589</v>
      </c>
      <c r="D2676" s="320" t="s">
        <v>694</v>
      </c>
      <c r="E2676" s="320">
        <v>0.81599999999999995</v>
      </c>
      <c r="F2676" s="320" t="s">
        <v>1256</v>
      </c>
      <c r="G2676" s="320" t="s">
        <v>1257</v>
      </c>
      <c r="H2676" s="320" t="s">
        <v>489</v>
      </c>
      <c r="I2676" s="321">
        <v>27.839404630000001</v>
      </c>
      <c r="J2676" s="320">
        <v>2011</v>
      </c>
      <c r="K2676" s="320" t="s">
        <v>545</v>
      </c>
      <c r="L2676" s="316">
        <f t="shared" si="77"/>
        <v>2675</v>
      </c>
      <c r="V2676" s="316" t="str">
        <f t="shared" si="76"/>
        <v xml:space="preserve"> </v>
      </c>
      <c r="X2676" s="316" t="s">
        <v>965</v>
      </c>
    </row>
    <row r="2677" spans="1:24">
      <c r="A2677" s="320" t="s">
        <v>745</v>
      </c>
      <c r="B2677" s="320" t="s">
        <v>742</v>
      </c>
      <c r="C2677" s="320" t="s">
        <v>589</v>
      </c>
      <c r="D2677" s="320" t="s">
        <v>694</v>
      </c>
      <c r="E2677" s="320">
        <v>0.81599999999999995</v>
      </c>
      <c r="F2677" s="320" t="s">
        <v>1256</v>
      </c>
      <c r="G2677" s="320" t="s">
        <v>1257</v>
      </c>
      <c r="H2677" s="320" t="s">
        <v>489</v>
      </c>
      <c r="I2677" s="321">
        <v>27.839404630000001</v>
      </c>
      <c r="J2677" s="320">
        <v>2011</v>
      </c>
      <c r="K2677" s="320" t="s">
        <v>545</v>
      </c>
      <c r="L2677" s="316">
        <f t="shared" si="77"/>
        <v>2676</v>
      </c>
      <c r="V2677" s="316" t="str">
        <f t="shared" si="76"/>
        <v xml:space="preserve"> </v>
      </c>
      <c r="X2677" s="316" t="s">
        <v>965</v>
      </c>
    </row>
    <row r="2678" spans="1:24">
      <c r="A2678" s="320" t="s">
        <v>666</v>
      </c>
      <c r="B2678" s="320" t="s">
        <v>667</v>
      </c>
      <c r="C2678" s="320" t="s">
        <v>589</v>
      </c>
      <c r="D2678" s="320" t="s">
        <v>518</v>
      </c>
      <c r="E2678" s="320">
        <v>0.89500000000000002</v>
      </c>
      <c r="F2678" s="320" t="s">
        <v>1256</v>
      </c>
      <c r="G2678" s="320" t="s">
        <v>1257</v>
      </c>
      <c r="H2678" s="320" t="s">
        <v>489</v>
      </c>
      <c r="I2678" s="321">
        <v>28.420598210000001</v>
      </c>
      <c r="J2678" s="320">
        <v>2011</v>
      </c>
      <c r="K2678" s="320" t="s">
        <v>545</v>
      </c>
      <c r="L2678" s="316">
        <f t="shared" si="77"/>
        <v>2677</v>
      </c>
      <c r="V2678" s="316" t="str">
        <f t="shared" si="76"/>
        <v xml:space="preserve"> </v>
      </c>
      <c r="X2678" s="316" t="s">
        <v>965</v>
      </c>
    </row>
    <row r="2679" spans="1:24">
      <c r="A2679" s="320" t="s">
        <v>668</v>
      </c>
      <c r="B2679" s="320" t="s">
        <v>667</v>
      </c>
      <c r="C2679" s="320" t="s">
        <v>589</v>
      </c>
      <c r="D2679" s="320" t="s">
        <v>514</v>
      </c>
      <c r="E2679" s="320">
        <v>0.89500000000000002</v>
      </c>
      <c r="F2679" s="320" t="s">
        <v>1256</v>
      </c>
      <c r="G2679" s="320" t="s">
        <v>1257</v>
      </c>
      <c r="H2679" s="320" t="s">
        <v>489</v>
      </c>
      <c r="I2679" s="321">
        <v>28.420598210000001</v>
      </c>
      <c r="J2679" s="320">
        <v>2011</v>
      </c>
      <c r="K2679" s="320" t="s">
        <v>545</v>
      </c>
      <c r="L2679" s="316">
        <f t="shared" si="77"/>
        <v>2678</v>
      </c>
      <c r="V2679" s="316" t="str">
        <f t="shared" si="76"/>
        <v xml:space="preserve"> </v>
      </c>
      <c r="X2679" s="316" t="s">
        <v>965</v>
      </c>
    </row>
    <row r="2680" spans="1:24">
      <c r="A2680" s="320" t="s">
        <v>671</v>
      </c>
      <c r="B2680" s="320" t="s">
        <v>672</v>
      </c>
      <c r="C2680" s="320" t="s">
        <v>589</v>
      </c>
      <c r="D2680" s="320" t="s">
        <v>514</v>
      </c>
      <c r="E2680" s="320">
        <v>0.89700000000000002</v>
      </c>
      <c r="F2680" s="320" t="s">
        <v>1256</v>
      </c>
      <c r="G2680" s="320" t="s">
        <v>1257</v>
      </c>
      <c r="H2680" s="320" t="s">
        <v>489</v>
      </c>
      <c r="I2680" s="321">
        <v>28.738844499999999</v>
      </c>
      <c r="J2680" s="320">
        <v>2011</v>
      </c>
      <c r="K2680" s="320" t="s">
        <v>545</v>
      </c>
      <c r="L2680" s="316">
        <f t="shared" si="77"/>
        <v>2679</v>
      </c>
      <c r="V2680" s="316" t="str">
        <f t="shared" si="76"/>
        <v xml:space="preserve"> </v>
      </c>
      <c r="X2680" s="316" t="s">
        <v>965</v>
      </c>
    </row>
    <row r="2681" spans="1:24">
      <c r="A2681" s="320" t="s">
        <v>673</v>
      </c>
      <c r="B2681" s="320" t="s">
        <v>672</v>
      </c>
      <c r="C2681" s="320" t="s">
        <v>589</v>
      </c>
      <c r="D2681" s="320" t="s">
        <v>514</v>
      </c>
      <c r="E2681" s="320">
        <v>0.89700000000000002</v>
      </c>
      <c r="F2681" s="320" t="s">
        <v>1256</v>
      </c>
      <c r="G2681" s="320" t="s">
        <v>1257</v>
      </c>
      <c r="H2681" s="320" t="s">
        <v>489</v>
      </c>
      <c r="I2681" s="321">
        <v>28.738844499999999</v>
      </c>
      <c r="J2681" s="320">
        <v>2011</v>
      </c>
      <c r="K2681" s="320" t="s">
        <v>545</v>
      </c>
      <c r="L2681" s="316">
        <f t="shared" si="77"/>
        <v>2680</v>
      </c>
      <c r="V2681" s="316" t="str">
        <f t="shared" si="76"/>
        <v xml:space="preserve"> </v>
      </c>
      <c r="X2681" s="316" t="s">
        <v>965</v>
      </c>
    </row>
    <row r="2682" spans="1:24">
      <c r="A2682" s="320" t="s">
        <v>674</v>
      </c>
      <c r="B2682" s="320" t="s">
        <v>672</v>
      </c>
      <c r="C2682" s="320" t="s">
        <v>589</v>
      </c>
      <c r="D2682" s="320" t="s">
        <v>514</v>
      </c>
      <c r="E2682" s="320">
        <v>0.89700000000000002</v>
      </c>
      <c r="F2682" s="320" t="s">
        <v>1256</v>
      </c>
      <c r="G2682" s="320" t="s">
        <v>1257</v>
      </c>
      <c r="H2682" s="320" t="s">
        <v>489</v>
      </c>
      <c r="I2682" s="321">
        <v>28.738844499999999</v>
      </c>
      <c r="J2682" s="320">
        <v>2011</v>
      </c>
      <c r="K2682" s="320" t="s">
        <v>545</v>
      </c>
      <c r="L2682" s="316">
        <f t="shared" si="77"/>
        <v>2681</v>
      </c>
      <c r="V2682" s="316" t="str">
        <f t="shared" si="76"/>
        <v xml:space="preserve"> </v>
      </c>
      <c r="X2682" s="316" t="s">
        <v>965</v>
      </c>
    </row>
    <row r="2683" spans="1:24">
      <c r="A2683" s="320" t="s">
        <v>675</v>
      </c>
      <c r="B2683" s="320" t="s">
        <v>672</v>
      </c>
      <c r="C2683" s="320" t="s">
        <v>589</v>
      </c>
      <c r="D2683" s="320" t="s">
        <v>514</v>
      </c>
      <c r="E2683" s="320">
        <v>0.89700000000000002</v>
      </c>
      <c r="F2683" s="320" t="s">
        <v>1256</v>
      </c>
      <c r="G2683" s="320" t="s">
        <v>1257</v>
      </c>
      <c r="H2683" s="320" t="s">
        <v>489</v>
      </c>
      <c r="I2683" s="321">
        <v>28.738844499999999</v>
      </c>
      <c r="J2683" s="320">
        <v>2011</v>
      </c>
      <c r="K2683" s="320" t="s">
        <v>545</v>
      </c>
      <c r="L2683" s="316">
        <f t="shared" si="77"/>
        <v>2682</v>
      </c>
      <c r="V2683" s="316" t="str">
        <f t="shared" ref="V2683:V2746" si="78">IF(H2683=$V$1,I2683," ")</f>
        <v xml:space="preserve"> </v>
      </c>
      <c r="X2683" s="316" t="s">
        <v>965</v>
      </c>
    </row>
    <row r="2684" spans="1:24">
      <c r="A2684" s="320" t="s">
        <v>764</v>
      </c>
      <c r="B2684" s="320" t="s">
        <v>765</v>
      </c>
      <c r="C2684" s="320" t="s">
        <v>589</v>
      </c>
      <c r="D2684" s="320" t="s">
        <v>514</v>
      </c>
      <c r="E2684" s="320">
        <v>0.873</v>
      </c>
      <c r="F2684" s="320" t="s">
        <v>1256</v>
      </c>
      <c r="G2684" s="320" t="s">
        <v>1257</v>
      </c>
      <c r="H2684" s="320" t="s">
        <v>489</v>
      </c>
      <c r="I2684" s="321">
        <v>29.193942280000002</v>
      </c>
      <c r="J2684" s="320">
        <v>2011</v>
      </c>
      <c r="K2684" s="320" t="s">
        <v>545</v>
      </c>
      <c r="L2684" s="316">
        <f t="shared" si="77"/>
        <v>2683</v>
      </c>
      <c r="V2684" s="316" t="str">
        <f t="shared" si="78"/>
        <v xml:space="preserve"> </v>
      </c>
      <c r="X2684" s="316" t="s">
        <v>965</v>
      </c>
    </row>
    <row r="2685" spans="1:24">
      <c r="A2685" s="320" t="s">
        <v>1054</v>
      </c>
      <c r="B2685" s="320" t="s">
        <v>1055</v>
      </c>
      <c r="C2685" s="320" t="s">
        <v>542</v>
      </c>
      <c r="D2685" s="320" t="s">
        <v>491</v>
      </c>
      <c r="E2685" s="320">
        <v>0.45600000000000002</v>
      </c>
      <c r="F2685" s="320" t="s">
        <v>1256</v>
      </c>
      <c r="G2685" s="320" t="s">
        <v>1257</v>
      </c>
      <c r="H2685" s="320" t="s">
        <v>489</v>
      </c>
      <c r="I2685" s="321">
        <v>29.447060740000001</v>
      </c>
      <c r="J2685" s="320">
        <v>2011</v>
      </c>
      <c r="K2685" s="320" t="s">
        <v>545</v>
      </c>
      <c r="L2685" s="316">
        <f t="shared" si="77"/>
        <v>2684</v>
      </c>
      <c r="V2685" s="316" t="str">
        <f t="shared" si="78"/>
        <v xml:space="preserve"> </v>
      </c>
      <c r="X2685" s="316" t="s">
        <v>965</v>
      </c>
    </row>
    <row r="2686" spans="1:24">
      <c r="A2686" s="320" t="s">
        <v>884</v>
      </c>
      <c r="B2686" s="320" t="s">
        <v>885</v>
      </c>
      <c r="C2686" s="320" t="s">
        <v>483</v>
      </c>
      <c r="D2686" s="320" t="s">
        <v>491</v>
      </c>
      <c r="E2686" s="320">
        <v>0.70199999999999996</v>
      </c>
      <c r="F2686" s="320" t="s">
        <v>1256</v>
      </c>
      <c r="G2686" s="320" t="s">
        <v>1257</v>
      </c>
      <c r="H2686" s="320" t="s">
        <v>489</v>
      </c>
      <c r="I2686" s="321">
        <v>30.519343859999999</v>
      </c>
      <c r="J2686" s="320">
        <v>2011</v>
      </c>
      <c r="K2686" s="320" t="s">
        <v>545</v>
      </c>
      <c r="L2686" s="316">
        <f t="shared" si="77"/>
        <v>2685</v>
      </c>
      <c r="V2686" s="316" t="str">
        <f t="shared" si="78"/>
        <v xml:space="preserve"> </v>
      </c>
      <c r="X2686" s="316" t="s">
        <v>965</v>
      </c>
    </row>
    <row r="2687" spans="1:24">
      <c r="A2687" s="320" t="s">
        <v>664</v>
      </c>
      <c r="B2687" s="320" t="s">
        <v>665</v>
      </c>
      <c r="C2687" s="320" t="s">
        <v>589</v>
      </c>
      <c r="D2687" s="320" t="s">
        <v>514</v>
      </c>
      <c r="E2687" s="320">
        <v>0.89200000000000002</v>
      </c>
      <c r="F2687" s="320" t="s">
        <v>1256</v>
      </c>
      <c r="G2687" s="320" t="s">
        <v>1257</v>
      </c>
      <c r="H2687" s="320" t="s">
        <v>489</v>
      </c>
      <c r="I2687" s="321">
        <v>31.37526531</v>
      </c>
      <c r="J2687" s="320">
        <v>2011</v>
      </c>
      <c r="K2687" s="320" t="s">
        <v>545</v>
      </c>
      <c r="L2687" s="316">
        <f t="shared" si="77"/>
        <v>2686</v>
      </c>
      <c r="V2687" s="316" t="str">
        <f t="shared" si="78"/>
        <v xml:space="preserve"> </v>
      </c>
      <c r="X2687" s="316" t="s">
        <v>965</v>
      </c>
    </row>
    <row r="2688" spans="1:24">
      <c r="A2688" s="320" t="s">
        <v>739</v>
      </c>
      <c r="B2688" s="320" t="s">
        <v>740</v>
      </c>
      <c r="C2688" s="320" t="s">
        <v>525</v>
      </c>
      <c r="D2688" s="320" t="s">
        <v>518</v>
      </c>
      <c r="E2688" s="320">
        <v>0.81799999999999995</v>
      </c>
      <c r="F2688" s="320" t="s">
        <v>1256</v>
      </c>
      <c r="G2688" s="320" t="s">
        <v>1257</v>
      </c>
      <c r="H2688" s="320" t="s">
        <v>489</v>
      </c>
      <c r="I2688" s="321">
        <v>31.762009970000001</v>
      </c>
      <c r="J2688" s="320">
        <v>2011</v>
      </c>
      <c r="K2688" s="320" t="s">
        <v>545</v>
      </c>
      <c r="L2688" s="316">
        <f t="shared" si="77"/>
        <v>2687</v>
      </c>
      <c r="V2688" s="316" t="str">
        <f t="shared" si="78"/>
        <v xml:space="preserve"> </v>
      </c>
      <c r="X2688" s="316" t="s">
        <v>965</v>
      </c>
    </row>
    <row r="2689" spans="1:24">
      <c r="A2689" s="320" t="s">
        <v>854</v>
      </c>
      <c r="B2689" s="320" t="s">
        <v>855</v>
      </c>
      <c r="C2689" s="320" t="s">
        <v>483</v>
      </c>
      <c r="D2689" s="320" t="s">
        <v>491</v>
      </c>
      <c r="E2689" s="320">
        <v>0.72399999999999998</v>
      </c>
      <c r="F2689" s="320" t="s">
        <v>1256</v>
      </c>
      <c r="G2689" s="320" t="s">
        <v>1257</v>
      </c>
      <c r="H2689" s="320" t="s">
        <v>489</v>
      </c>
      <c r="I2689" s="321">
        <v>32.03683024</v>
      </c>
      <c r="J2689" s="320">
        <v>2011</v>
      </c>
      <c r="K2689" s="320" t="s">
        <v>545</v>
      </c>
      <c r="L2689" s="316">
        <f t="shared" si="77"/>
        <v>2688</v>
      </c>
      <c r="V2689" s="316" t="str">
        <f t="shared" si="78"/>
        <v xml:space="preserve"> </v>
      </c>
      <c r="X2689" s="316" t="s">
        <v>965</v>
      </c>
    </row>
    <row r="2690" spans="1:24">
      <c r="A2690" s="320" t="s">
        <v>856</v>
      </c>
      <c r="B2690" s="320" t="s">
        <v>855</v>
      </c>
      <c r="C2690" s="320" t="s">
        <v>483</v>
      </c>
      <c r="D2690" s="320" t="s">
        <v>514</v>
      </c>
      <c r="E2690" s="320">
        <v>0.72399999999999998</v>
      </c>
      <c r="F2690" s="320" t="s">
        <v>1256</v>
      </c>
      <c r="G2690" s="320" t="s">
        <v>1257</v>
      </c>
      <c r="H2690" s="320" t="s">
        <v>489</v>
      </c>
      <c r="I2690" s="321">
        <v>32.03683024</v>
      </c>
      <c r="J2690" s="320">
        <v>2011</v>
      </c>
      <c r="K2690" s="320" t="s">
        <v>545</v>
      </c>
      <c r="L2690" s="316">
        <f t="shared" si="77"/>
        <v>2689</v>
      </c>
      <c r="V2690" s="316" t="str">
        <f t="shared" si="78"/>
        <v xml:space="preserve"> </v>
      </c>
      <c r="X2690" s="316" t="s">
        <v>965</v>
      </c>
    </row>
    <row r="2691" spans="1:24">
      <c r="A2691" s="320" t="s">
        <v>682</v>
      </c>
      <c r="B2691" s="320" t="s">
        <v>683</v>
      </c>
      <c r="C2691" s="320" t="s">
        <v>589</v>
      </c>
      <c r="D2691" s="320" t="s">
        <v>514</v>
      </c>
      <c r="E2691" s="320">
        <v>0.83099999999999996</v>
      </c>
      <c r="F2691" s="320" t="s">
        <v>1256</v>
      </c>
      <c r="G2691" s="320" t="s">
        <v>1257</v>
      </c>
      <c r="H2691" s="320" t="s">
        <v>489</v>
      </c>
      <c r="I2691" s="321">
        <v>32.112647639999999</v>
      </c>
      <c r="J2691" s="320">
        <v>2011</v>
      </c>
      <c r="K2691" s="320" t="s">
        <v>545</v>
      </c>
      <c r="L2691" s="316">
        <f t="shared" ref="L2691:L2754" si="79">1+L2690</f>
        <v>2690</v>
      </c>
      <c r="V2691" s="316" t="str">
        <f t="shared" si="78"/>
        <v xml:space="preserve"> </v>
      </c>
      <c r="X2691" s="316" t="s">
        <v>965</v>
      </c>
    </row>
    <row r="2692" spans="1:24">
      <c r="A2692" s="320" t="s">
        <v>639</v>
      </c>
      <c r="B2692" s="320" t="s">
        <v>640</v>
      </c>
      <c r="C2692" s="320" t="s">
        <v>483</v>
      </c>
      <c r="D2692" s="320" t="s">
        <v>484</v>
      </c>
      <c r="E2692" s="320">
        <v>0.79200000000000004</v>
      </c>
      <c r="F2692" s="320" t="s">
        <v>1256</v>
      </c>
      <c r="G2692" s="320" t="s">
        <v>1257</v>
      </c>
      <c r="H2692" s="320" t="s">
        <v>489</v>
      </c>
      <c r="I2692" s="321">
        <v>33.337520320000003</v>
      </c>
      <c r="J2692" s="320">
        <v>2011</v>
      </c>
      <c r="K2692" s="320" t="s">
        <v>545</v>
      </c>
      <c r="L2692" s="316">
        <f t="shared" si="79"/>
        <v>2691</v>
      </c>
      <c r="V2692" s="316" t="str">
        <f t="shared" si="78"/>
        <v xml:space="preserve"> </v>
      </c>
      <c r="X2692" s="316" t="s">
        <v>965</v>
      </c>
    </row>
    <row r="2693" spans="1:24">
      <c r="A2693" s="320" t="s">
        <v>553</v>
      </c>
      <c r="B2693" s="320" t="s">
        <v>554</v>
      </c>
      <c r="C2693" s="320" t="s">
        <v>542</v>
      </c>
      <c r="D2693" s="320" t="s">
        <v>491</v>
      </c>
      <c r="E2693" s="320">
        <v>0.32700000000000001</v>
      </c>
      <c r="F2693" s="320" t="s">
        <v>1256</v>
      </c>
      <c r="G2693" s="320" t="s">
        <v>1257</v>
      </c>
      <c r="H2693" s="320" t="s">
        <v>489</v>
      </c>
      <c r="I2693" s="321">
        <v>33.551649750000003</v>
      </c>
      <c r="J2693" s="320">
        <v>2011</v>
      </c>
      <c r="K2693" s="320" t="s">
        <v>545</v>
      </c>
      <c r="L2693" s="316">
        <f t="shared" si="79"/>
        <v>2692</v>
      </c>
      <c r="V2693" s="316" t="str">
        <f t="shared" si="78"/>
        <v xml:space="preserve"> </v>
      </c>
      <c r="X2693" s="316" t="s">
        <v>965</v>
      </c>
    </row>
    <row r="2694" spans="1:24">
      <c r="A2694" s="320" t="s">
        <v>832</v>
      </c>
      <c r="B2694" s="320" t="s">
        <v>833</v>
      </c>
      <c r="C2694" s="320" t="s">
        <v>589</v>
      </c>
      <c r="D2694" s="320" t="s">
        <v>484</v>
      </c>
      <c r="E2694" s="320">
        <v>0.88100000000000001</v>
      </c>
      <c r="F2694" s="320" t="s">
        <v>1256</v>
      </c>
      <c r="G2694" s="320" t="s">
        <v>1257</v>
      </c>
      <c r="H2694" s="320" t="s">
        <v>489</v>
      </c>
      <c r="I2694" s="321">
        <v>33.77926008</v>
      </c>
      <c r="J2694" s="320">
        <v>2011</v>
      </c>
      <c r="K2694" s="320" t="s">
        <v>545</v>
      </c>
      <c r="L2694" s="316">
        <f t="shared" si="79"/>
        <v>2693</v>
      </c>
      <c r="V2694" s="316" t="str">
        <f t="shared" si="78"/>
        <v xml:space="preserve"> </v>
      </c>
      <c r="X2694" s="316" t="s">
        <v>965</v>
      </c>
    </row>
    <row r="2695" spans="1:24">
      <c r="A2695" s="320" t="s">
        <v>834</v>
      </c>
      <c r="B2695" s="320" t="s">
        <v>833</v>
      </c>
      <c r="C2695" s="320" t="s">
        <v>589</v>
      </c>
      <c r="D2695" s="320" t="s">
        <v>484</v>
      </c>
      <c r="E2695" s="320">
        <v>0.88100000000000001</v>
      </c>
      <c r="F2695" s="320" t="s">
        <v>1256</v>
      </c>
      <c r="G2695" s="320" t="s">
        <v>1257</v>
      </c>
      <c r="H2695" s="320" t="s">
        <v>489</v>
      </c>
      <c r="I2695" s="321">
        <v>33.77926008</v>
      </c>
      <c r="J2695" s="320">
        <v>2011</v>
      </c>
      <c r="K2695" s="320" t="s">
        <v>545</v>
      </c>
      <c r="L2695" s="316">
        <f t="shared" si="79"/>
        <v>2694</v>
      </c>
      <c r="V2695" s="316" t="str">
        <f t="shared" si="78"/>
        <v xml:space="preserve"> </v>
      </c>
      <c r="X2695" s="316" t="s">
        <v>965</v>
      </c>
    </row>
    <row r="2696" spans="1:24">
      <c r="A2696" s="320" t="s">
        <v>835</v>
      </c>
      <c r="B2696" s="320" t="s">
        <v>833</v>
      </c>
      <c r="C2696" s="320" t="s">
        <v>589</v>
      </c>
      <c r="D2696" s="320" t="s">
        <v>514</v>
      </c>
      <c r="E2696" s="320">
        <v>0.88100000000000001</v>
      </c>
      <c r="F2696" s="320" t="s">
        <v>1256</v>
      </c>
      <c r="G2696" s="320" t="s">
        <v>1257</v>
      </c>
      <c r="H2696" s="320" t="s">
        <v>489</v>
      </c>
      <c r="I2696" s="321">
        <v>33.77926008</v>
      </c>
      <c r="J2696" s="320">
        <v>2011</v>
      </c>
      <c r="K2696" s="320" t="s">
        <v>545</v>
      </c>
      <c r="L2696" s="316">
        <f t="shared" si="79"/>
        <v>2695</v>
      </c>
      <c r="V2696" s="316" t="str">
        <f t="shared" si="78"/>
        <v xml:space="preserve"> </v>
      </c>
      <c r="X2696" s="316" t="s">
        <v>965</v>
      </c>
    </row>
    <row r="2697" spans="1:24">
      <c r="A2697" s="320" t="s">
        <v>836</v>
      </c>
      <c r="B2697" s="320" t="s">
        <v>833</v>
      </c>
      <c r="C2697" s="320" t="s">
        <v>589</v>
      </c>
      <c r="D2697" s="320" t="s">
        <v>514</v>
      </c>
      <c r="E2697" s="320">
        <v>0.88100000000000001</v>
      </c>
      <c r="F2697" s="320" t="s">
        <v>1256</v>
      </c>
      <c r="G2697" s="320" t="s">
        <v>1257</v>
      </c>
      <c r="H2697" s="320" t="s">
        <v>489</v>
      </c>
      <c r="I2697" s="321">
        <v>33.77926008</v>
      </c>
      <c r="J2697" s="320">
        <v>2011</v>
      </c>
      <c r="K2697" s="320" t="s">
        <v>545</v>
      </c>
      <c r="L2697" s="316">
        <f t="shared" si="79"/>
        <v>2696</v>
      </c>
      <c r="V2697" s="316" t="str">
        <f t="shared" si="78"/>
        <v xml:space="preserve"> </v>
      </c>
      <c r="X2697" s="316" t="s">
        <v>965</v>
      </c>
    </row>
    <row r="2698" spans="1:24">
      <c r="A2698" s="320" t="s">
        <v>837</v>
      </c>
      <c r="B2698" s="320" t="s">
        <v>833</v>
      </c>
      <c r="C2698" s="320" t="s">
        <v>589</v>
      </c>
      <c r="D2698" s="320" t="s">
        <v>484</v>
      </c>
      <c r="E2698" s="320">
        <v>0.88100000000000001</v>
      </c>
      <c r="F2698" s="320" t="s">
        <v>1256</v>
      </c>
      <c r="G2698" s="320" t="s">
        <v>1257</v>
      </c>
      <c r="H2698" s="320" t="s">
        <v>489</v>
      </c>
      <c r="I2698" s="321">
        <v>33.77926008</v>
      </c>
      <c r="J2698" s="320">
        <v>2011</v>
      </c>
      <c r="K2698" s="320" t="s">
        <v>545</v>
      </c>
      <c r="L2698" s="316">
        <f t="shared" si="79"/>
        <v>2697</v>
      </c>
      <c r="V2698" s="316" t="str">
        <f t="shared" si="78"/>
        <v xml:space="preserve"> </v>
      </c>
      <c r="X2698" s="316" t="s">
        <v>965</v>
      </c>
    </row>
    <row r="2699" spans="1:24">
      <c r="A2699" s="320" t="s">
        <v>838</v>
      </c>
      <c r="B2699" s="320" t="s">
        <v>833</v>
      </c>
      <c r="C2699" s="320" t="s">
        <v>589</v>
      </c>
      <c r="D2699" s="320" t="s">
        <v>694</v>
      </c>
      <c r="E2699" s="320">
        <v>0.88100000000000001</v>
      </c>
      <c r="F2699" s="320" t="s">
        <v>1256</v>
      </c>
      <c r="G2699" s="320" t="s">
        <v>1257</v>
      </c>
      <c r="H2699" s="320" t="s">
        <v>489</v>
      </c>
      <c r="I2699" s="321">
        <v>33.77926008</v>
      </c>
      <c r="J2699" s="320">
        <v>2011</v>
      </c>
      <c r="K2699" s="320" t="s">
        <v>545</v>
      </c>
      <c r="L2699" s="316">
        <f t="shared" si="79"/>
        <v>2698</v>
      </c>
      <c r="V2699" s="316" t="str">
        <f t="shared" si="78"/>
        <v xml:space="preserve"> </v>
      </c>
      <c r="X2699" s="316" t="s">
        <v>965</v>
      </c>
    </row>
    <row r="2700" spans="1:24">
      <c r="A2700" s="320" t="s">
        <v>839</v>
      </c>
      <c r="B2700" s="320" t="s">
        <v>833</v>
      </c>
      <c r="C2700" s="320" t="s">
        <v>589</v>
      </c>
      <c r="D2700" s="320" t="s">
        <v>484</v>
      </c>
      <c r="E2700" s="320">
        <v>0.88100000000000001</v>
      </c>
      <c r="F2700" s="320" t="s">
        <v>1256</v>
      </c>
      <c r="G2700" s="320" t="s">
        <v>1257</v>
      </c>
      <c r="H2700" s="320" t="s">
        <v>489</v>
      </c>
      <c r="I2700" s="321">
        <v>33.77926008</v>
      </c>
      <c r="J2700" s="320">
        <v>2011</v>
      </c>
      <c r="K2700" s="320" t="s">
        <v>545</v>
      </c>
      <c r="L2700" s="316">
        <f t="shared" si="79"/>
        <v>2699</v>
      </c>
      <c r="V2700" s="316" t="str">
        <f t="shared" si="78"/>
        <v xml:space="preserve"> </v>
      </c>
      <c r="X2700" s="316" t="s">
        <v>965</v>
      </c>
    </row>
    <row r="2701" spans="1:24">
      <c r="A2701" s="320" t="s">
        <v>840</v>
      </c>
      <c r="B2701" s="320" t="s">
        <v>833</v>
      </c>
      <c r="C2701" s="320" t="s">
        <v>589</v>
      </c>
      <c r="D2701" s="320" t="s">
        <v>694</v>
      </c>
      <c r="E2701" s="320">
        <v>0.88100000000000001</v>
      </c>
      <c r="F2701" s="320" t="s">
        <v>1256</v>
      </c>
      <c r="G2701" s="320" t="s">
        <v>1257</v>
      </c>
      <c r="H2701" s="320" t="s">
        <v>489</v>
      </c>
      <c r="I2701" s="321">
        <v>33.77926008</v>
      </c>
      <c r="J2701" s="320">
        <v>2011</v>
      </c>
      <c r="K2701" s="320" t="s">
        <v>545</v>
      </c>
      <c r="L2701" s="316">
        <f t="shared" si="79"/>
        <v>2700</v>
      </c>
      <c r="V2701" s="316" t="str">
        <f t="shared" si="78"/>
        <v xml:space="preserve"> </v>
      </c>
      <c r="X2701" s="316" t="s">
        <v>965</v>
      </c>
    </row>
    <row r="2702" spans="1:24">
      <c r="A2702" s="320" t="s">
        <v>841</v>
      </c>
      <c r="B2702" s="320" t="s">
        <v>833</v>
      </c>
      <c r="C2702" s="320" t="s">
        <v>589</v>
      </c>
      <c r="D2702" s="320" t="s">
        <v>514</v>
      </c>
      <c r="E2702" s="320">
        <v>0.88100000000000001</v>
      </c>
      <c r="F2702" s="320" t="s">
        <v>1256</v>
      </c>
      <c r="G2702" s="320" t="s">
        <v>1257</v>
      </c>
      <c r="H2702" s="320" t="s">
        <v>489</v>
      </c>
      <c r="I2702" s="321">
        <v>33.77926008</v>
      </c>
      <c r="J2702" s="320">
        <v>2011</v>
      </c>
      <c r="K2702" s="320" t="s">
        <v>545</v>
      </c>
      <c r="L2702" s="316">
        <f t="shared" si="79"/>
        <v>2701</v>
      </c>
      <c r="V2702" s="316" t="str">
        <f t="shared" si="78"/>
        <v xml:space="preserve"> </v>
      </c>
      <c r="X2702" s="316" t="s">
        <v>965</v>
      </c>
    </row>
    <row r="2703" spans="1:24">
      <c r="A2703" s="320" t="s">
        <v>842</v>
      </c>
      <c r="B2703" s="320" t="s">
        <v>833</v>
      </c>
      <c r="C2703" s="320" t="s">
        <v>589</v>
      </c>
      <c r="D2703" s="320" t="s">
        <v>514</v>
      </c>
      <c r="E2703" s="320">
        <v>0.88100000000000001</v>
      </c>
      <c r="F2703" s="320" t="s">
        <v>1256</v>
      </c>
      <c r="G2703" s="320" t="s">
        <v>1257</v>
      </c>
      <c r="H2703" s="320" t="s">
        <v>489</v>
      </c>
      <c r="I2703" s="321">
        <v>33.77926008</v>
      </c>
      <c r="J2703" s="320">
        <v>2011</v>
      </c>
      <c r="K2703" s="320" t="s">
        <v>545</v>
      </c>
      <c r="L2703" s="316">
        <f t="shared" si="79"/>
        <v>2702</v>
      </c>
      <c r="V2703" s="316" t="str">
        <f t="shared" si="78"/>
        <v xml:space="preserve"> </v>
      </c>
      <c r="X2703" s="316" t="s">
        <v>965</v>
      </c>
    </row>
    <row r="2704" spans="1:24">
      <c r="A2704" s="320" t="s">
        <v>843</v>
      </c>
      <c r="B2704" s="320" t="s">
        <v>833</v>
      </c>
      <c r="C2704" s="320" t="s">
        <v>589</v>
      </c>
      <c r="D2704" s="320" t="s">
        <v>484</v>
      </c>
      <c r="E2704" s="320">
        <v>0.88100000000000001</v>
      </c>
      <c r="F2704" s="320" t="s">
        <v>1256</v>
      </c>
      <c r="G2704" s="320" t="s">
        <v>1257</v>
      </c>
      <c r="H2704" s="320" t="s">
        <v>489</v>
      </c>
      <c r="I2704" s="321">
        <v>33.77926008</v>
      </c>
      <c r="J2704" s="320">
        <v>2011</v>
      </c>
      <c r="K2704" s="320" t="s">
        <v>545</v>
      </c>
      <c r="L2704" s="316">
        <f t="shared" si="79"/>
        <v>2703</v>
      </c>
      <c r="V2704" s="316" t="str">
        <f t="shared" si="78"/>
        <v xml:space="preserve"> </v>
      </c>
      <c r="X2704" s="316" t="s">
        <v>965</v>
      </c>
    </row>
    <row r="2705" spans="1:24">
      <c r="A2705" s="320" t="s">
        <v>1028</v>
      </c>
      <c r="B2705" s="320" t="s">
        <v>1029</v>
      </c>
      <c r="C2705" s="320" t="s">
        <v>853</v>
      </c>
      <c r="D2705" s="320" t="s">
        <v>521</v>
      </c>
      <c r="E2705" s="320">
        <v>0.71299999999999997</v>
      </c>
      <c r="F2705" s="320" t="s">
        <v>1256</v>
      </c>
      <c r="G2705" s="320" t="s">
        <v>1257</v>
      </c>
      <c r="H2705" s="320" t="s">
        <v>489</v>
      </c>
      <c r="I2705" s="321">
        <v>34.238572099999999</v>
      </c>
      <c r="J2705" s="320">
        <v>2011</v>
      </c>
      <c r="K2705" s="320" t="s">
        <v>545</v>
      </c>
      <c r="L2705" s="316">
        <f t="shared" si="79"/>
        <v>2704</v>
      </c>
      <c r="V2705" s="316" t="str">
        <f t="shared" si="78"/>
        <v xml:space="preserve"> </v>
      </c>
      <c r="X2705" s="316" t="s">
        <v>965</v>
      </c>
    </row>
    <row r="2706" spans="1:24">
      <c r="A2706" s="320" t="s">
        <v>1030</v>
      </c>
      <c r="B2706" s="320" t="s">
        <v>1029</v>
      </c>
      <c r="C2706" s="320" t="s">
        <v>853</v>
      </c>
      <c r="D2706" s="320" t="s">
        <v>521</v>
      </c>
      <c r="E2706" s="320">
        <v>0.71299999999999997</v>
      </c>
      <c r="F2706" s="320" t="s">
        <v>1256</v>
      </c>
      <c r="G2706" s="320" t="s">
        <v>1257</v>
      </c>
      <c r="H2706" s="320" t="s">
        <v>489</v>
      </c>
      <c r="I2706" s="321">
        <v>34.238572099999999</v>
      </c>
      <c r="J2706" s="320">
        <v>2011</v>
      </c>
      <c r="K2706" s="320" t="s">
        <v>545</v>
      </c>
      <c r="L2706" s="316">
        <f t="shared" si="79"/>
        <v>2705</v>
      </c>
      <c r="V2706" s="316" t="str">
        <f t="shared" si="78"/>
        <v xml:space="preserve"> </v>
      </c>
      <c r="X2706" s="316" t="s">
        <v>965</v>
      </c>
    </row>
    <row r="2707" spans="1:24">
      <c r="A2707" s="320" t="s">
        <v>909</v>
      </c>
      <c r="B2707" s="320" t="s">
        <v>910</v>
      </c>
      <c r="C2707" s="320" t="s">
        <v>589</v>
      </c>
      <c r="D2707" s="320" t="s">
        <v>514</v>
      </c>
      <c r="E2707" s="320">
        <v>0.82099999999999995</v>
      </c>
      <c r="F2707" s="320" t="s">
        <v>1256</v>
      </c>
      <c r="G2707" s="320" t="s">
        <v>1257</v>
      </c>
      <c r="H2707" s="320" t="s">
        <v>489</v>
      </c>
      <c r="I2707" s="321">
        <v>34.275612080000002</v>
      </c>
      <c r="J2707" s="320">
        <v>2011</v>
      </c>
      <c r="K2707" s="320" t="s">
        <v>545</v>
      </c>
      <c r="L2707" s="316">
        <f t="shared" si="79"/>
        <v>2706</v>
      </c>
      <c r="V2707" s="316" t="str">
        <f t="shared" si="78"/>
        <v xml:space="preserve"> </v>
      </c>
      <c r="X2707" s="316" t="s">
        <v>965</v>
      </c>
    </row>
    <row r="2708" spans="1:24">
      <c r="A2708" s="320" t="s">
        <v>911</v>
      </c>
      <c r="B2708" s="320" t="s">
        <v>910</v>
      </c>
      <c r="C2708" s="320" t="s">
        <v>589</v>
      </c>
      <c r="D2708" s="320" t="s">
        <v>514</v>
      </c>
      <c r="E2708" s="320">
        <v>0.82099999999999995</v>
      </c>
      <c r="F2708" s="320" t="s">
        <v>1256</v>
      </c>
      <c r="G2708" s="320" t="s">
        <v>1257</v>
      </c>
      <c r="H2708" s="320" t="s">
        <v>489</v>
      </c>
      <c r="I2708" s="321">
        <v>34.275612080000002</v>
      </c>
      <c r="J2708" s="320">
        <v>2011</v>
      </c>
      <c r="K2708" s="320" t="s">
        <v>545</v>
      </c>
      <c r="L2708" s="316">
        <f t="shared" si="79"/>
        <v>2707</v>
      </c>
      <c r="V2708" s="316" t="str">
        <f t="shared" si="78"/>
        <v xml:space="preserve"> </v>
      </c>
      <c r="X2708" s="316" t="s">
        <v>965</v>
      </c>
    </row>
    <row r="2709" spans="1:24">
      <c r="A2709" s="320" t="s">
        <v>724</v>
      </c>
      <c r="B2709" s="320" t="s">
        <v>725</v>
      </c>
      <c r="C2709" s="320" t="s">
        <v>525</v>
      </c>
      <c r="D2709" s="320" t="s">
        <v>484</v>
      </c>
      <c r="E2709" s="320">
        <v>0.745</v>
      </c>
      <c r="F2709" s="320" t="s">
        <v>1256</v>
      </c>
      <c r="G2709" s="320" t="s">
        <v>1257</v>
      </c>
      <c r="H2709" s="320" t="s">
        <v>489</v>
      </c>
      <c r="I2709" s="321">
        <v>34.532098259999998</v>
      </c>
      <c r="J2709" s="320">
        <v>2011</v>
      </c>
      <c r="K2709" s="320" t="s">
        <v>545</v>
      </c>
      <c r="L2709" s="316">
        <f t="shared" si="79"/>
        <v>2708</v>
      </c>
      <c r="V2709" s="316" t="str">
        <f t="shared" si="78"/>
        <v xml:space="preserve"> </v>
      </c>
      <c r="X2709" s="316" t="s">
        <v>965</v>
      </c>
    </row>
    <row r="2710" spans="1:24">
      <c r="A2710" s="320" t="s">
        <v>907</v>
      </c>
      <c r="B2710" s="320" t="s">
        <v>908</v>
      </c>
      <c r="C2710" s="320" t="s">
        <v>589</v>
      </c>
      <c r="D2710" s="320" t="s">
        <v>694</v>
      </c>
      <c r="E2710" s="320">
        <v>0.86</v>
      </c>
      <c r="F2710" s="320" t="s">
        <v>1256</v>
      </c>
      <c r="G2710" s="320" t="s">
        <v>1257</v>
      </c>
      <c r="H2710" s="320" t="s">
        <v>489</v>
      </c>
      <c r="I2710" s="321">
        <v>35.346377680000003</v>
      </c>
      <c r="J2710" s="320">
        <v>2011</v>
      </c>
      <c r="K2710" s="320" t="s">
        <v>545</v>
      </c>
      <c r="L2710" s="316">
        <f t="shared" si="79"/>
        <v>2709</v>
      </c>
      <c r="V2710" s="316" t="str">
        <f t="shared" si="78"/>
        <v xml:space="preserve"> </v>
      </c>
      <c r="X2710" s="316" t="s">
        <v>965</v>
      </c>
    </row>
    <row r="2711" spans="1:24">
      <c r="A2711" s="320" t="s">
        <v>891</v>
      </c>
      <c r="B2711" s="320" t="s">
        <v>892</v>
      </c>
      <c r="C2711" s="320" t="s">
        <v>483</v>
      </c>
      <c r="D2711" s="320" t="s">
        <v>484</v>
      </c>
      <c r="E2711" s="320">
        <v>0.81100000000000005</v>
      </c>
      <c r="F2711" s="320" t="s">
        <v>1256</v>
      </c>
      <c r="G2711" s="320" t="s">
        <v>1257</v>
      </c>
      <c r="H2711" s="320" t="s">
        <v>489</v>
      </c>
      <c r="I2711" s="321">
        <v>35.510406099999997</v>
      </c>
      <c r="J2711" s="320">
        <v>2011</v>
      </c>
      <c r="K2711" s="320" t="s">
        <v>545</v>
      </c>
      <c r="L2711" s="316">
        <f t="shared" si="79"/>
        <v>2710</v>
      </c>
      <c r="V2711" s="316" t="str">
        <f t="shared" si="78"/>
        <v xml:space="preserve"> </v>
      </c>
      <c r="X2711" s="316" t="s">
        <v>965</v>
      </c>
    </row>
    <row r="2712" spans="1:24">
      <c r="A2712" s="320" t="s">
        <v>498</v>
      </c>
      <c r="B2712" s="320" t="s">
        <v>482</v>
      </c>
      <c r="C2712" s="320" t="s">
        <v>483</v>
      </c>
      <c r="D2712" s="320" t="s">
        <v>484</v>
      </c>
      <c r="E2712" s="320">
        <v>0.73</v>
      </c>
      <c r="F2712" s="320" t="s">
        <v>1256</v>
      </c>
      <c r="G2712" s="320" t="s">
        <v>1257</v>
      </c>
      <c r="H2712" s="320" t="s">
        <v>489</v>
      </c>
      <c r="I2712" s="321">
        <v>36.432758929999999</v>
      </c>
      <c r="J2712" s="320">
        <v>2011</v>
      </c>
      <c r="K2712" s="320" t="s">
        <v>545</v>
      </c>
      <c r="L2712" s="316">
        <f t="shared" si="79"/>
        <v>2711</v>
      </c>
      <c r="V2712" s="316" t="str">
        <f t="shared" si="78"/>
        <v xml:space="preserve"> </v>
      </c>
      <c r="X2712" s="316" t="s">
        <v>965</v>
      </c>
    </row>
    <row r="2713" spans="1:24">
      <c r="A2713" s="320" t="s">
        <v>638</v>
      </c>
      <c r="B2713" s="320" t="s">
        <v>482</v>
      </c>
      <c r="C2713" s="320" t="s">
        <v>483</v>
      </c>
      <c r="D2713" s="320" t="s">
        <v>514</v>
      </c>
      <c r="E2713" s="320">
        <v>0.73</v>
      </c>
      <c r="F2713" s="320" t="s">
        <v>1256</v>
      </c>
      <c r="G2713" s="320" t="s">
        <v>1257</v>
      </c>
      <c r="H2713" s="320" t="s">
        <v>489</v>
      </c>
      <c r="I2713" s="321">
        <v>36.432758929999999</v>
      </c>
      <c r="J2713" s="320">
        <v>2011</v>
      </c>
      <c r="K2713" s="320" t="s">
        <v>545</v>
      </c>
      <c r="L2713" s="316">
        <f t="shared" si="79"/>
        <v>2712</v>
      </c>
      <c r="V2713" s="316" t="str">
        <f t="shared" si="78"/>
        <v xml:space="preserve"> </v>
      </c>
      <c r="X2713" s="316" t="s">
        <v>965</v>
      </c>
    </row>
    <row r="2714" spans="1:24">
      <c r="A2714" s="320" t="s">
        <v>500</v>
      </c>
      <c r="B2714" s="320" t="s">
        <v>482</v>
      </c>
      <c r="C2714" s="320" t="s">
        <v>483</v>
      </c>
      <c r="D2714" s="320" t="s">
        <v>484</v>
      </c>
      <c r="E2714" s="320">
        <v>0.73</v>
      </c>
      <c r="F2714" s="320" t="s">
        <v>1256</v>
      </c>
      <c r="G2714" s="320" t="s">
        <v>1257</v>
      </c>
      <c r="H2714" s="320" t="s">
        <v>489</v>
      </c>
      <c r="I2714" s="321">
        <v>36.432758929999999</v>
      </c>
      <c r="J2714" s="320">
        <v>2011</v>
      </c>
      <c r="K2714" s="320" t="s">
        <v>545</v>
      </c>
      <c r="L2714" s="316">
        <f t="shared" si="79"/>
        <v>2713</v>
      </c>
      <c r="V2714" s="316" t="str">
        <f t="shared" si="78"/>
        <v xml:space="preserve"> </v>
      </c>
      <c r="X2714" s="316" t="s">
        <v>965</v>
      </c>
    </row>
    <row r="2715" spans="1:24">
      <c r="A2715" s="320" t="s">
        <v>490</v>
      </c>
      <c r="B2715" s="320" t="s">
        <v>482</v>
      </c>
      <c r="C2715" s="320" t="s">
        <v>483</v>
      </c>
      <c r="D2715" s="320" t="s">
        <v>491</v>
      </c>
      <c r="E2715" s="320">
        <v>0.73</v>
      </c>
      <c r="F2715" s="320" t="s">
        <v>1256</v>
      </c>
      <c r="G2715" s="320" t="s">
        <v>1257</v>
      </c>
      <c r="H2715" s="320" t="s">
        <v>489</v>
      </c>
      <c r="I2715" s="321">
        <v>36.432758929999999</v>
      </c>
      <c r="J2715" s="320">
        <v>2011</v>
      </c>
      <c r="K2715" s="320" t="s">
        <v>545</v>
      </c>
      <c r="L2715" s="316">
        <f t="shared" si="79"/>
        <v>2714</v>
      </c>
      <c r="V2715" s="316" t="str">
        <f t="shared" si="78"/>
        <v xml:space="preserve"> </v>
      </c>
      <c r="X2715" s="316" t="s">
        <v>965</v>
      </c>
    </row>
    <row r="2716" spans="1:24">
      <c r="A2716" s="320" t="s">
        <v>481</v>
      </c>
      <c r="B2716" s="320" t="s">
        <v>482</v>
      </c>
      <c r="C2716" s="320" t="s">
        <v>483</v>
      </c>
      <c r="D2716" s="320" t="s">
        <v>484</v>
      </c>
      <c r="E2716" s="320">
        <v>0.73</v>
      </c>
      <c r="F2716" s="320" t="s">
        <v>1256</v>
      </c>
      <c r="G2716" s="320" t="s">
        <v>1257</v>
      </c>
      <c r="H2716" s="320" t="s">
        <v>489</v>
      </c>
      <c r="I2716" s="321">
        <v>36.432758929999999</v>
      </c>
      <c r="J2716" s="320">
        <v>2011</v>
      </c>
      <c r="K2716" s="320" t="s">
        <v>545</v>
      </c>
      <c r="L2716" s="316">
        <f t="shared" si="79"/>
        <v>2715</v>
      </c>
      <c r="V2716" s="316" t="str">
        <f t="shared" si="78"/>
        <v xml:space="preserve"> </v>
      </c>
      <c r="X2716" s="316" t="s">
        <v>965</v>
      </c>
    </row>
    <row r="2717" spans="1:24">
      <c r="A2717" s="320" t="s">
        <v>1060</v>
      </c>
      <c r="B2717" s="320" t="s">
        <v>1061</v>
      </c>
      <c r="C2717" s="320" t="s">
        <v>542</v>
      </c>
      <c r="D2717" s="320" t="s">
        <v>491</v>
      </c>
      <c r="E2717" s="320">
        <v>0.35499999999999998</v>
      </c>
      <c r="F2717" s="320" t="s">
        <v>1256</v>
      </c>
      <c r="G2717" s="320" t="s">
        <v>1257</v>
      </c>
      <c r="H2717" s="320" t="s">
        <v>489</v>
      </c>
      <c r="I2717" s="321">
        <v>36.671775189999998</v>
      </c>
      <c r="J2717" s="320">
        <v>2011</v>
      </c>
      <c r="K2717" s="320" t="s">
        <v>545</v>
      </c>
      <c r="L2717" s="316">
        <f t="shared" si="79"/>
        <v>2716</v>
      </c>
      <c r="V2717" s="316" t="str">
        <f t="shared" si="78"/>
        <v xml:space="preserve"> </v>
      </c>
      <c r="X2717" s="316" t="s">
        <v>965</v>
      </c>
    </row>
    <row r="2718" spans="1:24">
      <c r="A2718" s="320" t="s">
        <v>1017</v>
      </c>
      <c r="B2718" s="320" t="s">
        <v>1018</v>
      </c>
      <c r="C2718" s="320" t="s">
        <v>853</v>
      </c>
      <c r="D2718" s="320" t="s">
        <v>521</v>
      </c>
      <c r="E2718" s="320">
        <v>0.7</v>
      </c>
      <c r="F2718" s="320" t="s">
        <v>1256</v>
      </c>
      <c r="G2718" s="320" t="s">
        <v>1257</v>
      </c>
      <c r="H2718" s="320" t="s">
        <v>489</v>
      </c>
      <c r="I2718" s="321">
        <v>37.695104929999999</v>
      </c>
      <c r="J2718" s="320">
        <v>2011</v>
      </c>
      <c r="K2718" s="320" t="s">
        <v>545</v>
      </c>
      <c r="L2718" s="316">
        <f t="shared" si="79"/>
        <v>2717</v>
      </c>
      <c r="V2718" s="316" t="str">
        <f t="shared" si="78"/>
        <v xml:space="preserve"> </v>
      </c>
      <c r="X2718" s="316" t="s">
        <v>965</v>
      </c>
    </row>
    <row r="2719" spans="1:24">
      <c r="A2719" s="320" t="s">
        <v>876</v>
      </c>
      <c r="B2719" s="320" t="s">
        <v>877</v>
      </c>
      <c r="C2719" s="320" t="s">
        <v>483</v>
      </c>
      <c r="D2719" s="320" t="s">
        <v>491</v>
      </c>
      <c r="E2719" s="320">
        <v>0.748</v>
      </c>
      <c r="F2719" s="320" t="s">
        <v>1256</v>
      </c>
      <c r="G2719" s="320" t="s">
        <v>1257</v>
      </c>
      <c r="H2719" s="320" t="s">
        <v>489</v>
      </c>
      <c r="I2719" s="321">
        <v>37.751323550000002</v>
      </c>
      <c r="J2719" s="320">
        <v>2011</v>
      </c>
      <c r="K2719" s="320" t="s">
        <v>545</v>
      </c>
      <c r="L2719" s="316">
        <f t="shared" si="79"/>
        <v>2718</v>
      </c>
      <c r="V2719" s="316" t="str">
        <f t="shared" si="78"/>
        <v xml:space="preserve"> </v>
      </c>
      <c r="X2719" s="316" t="s">
        <v>965</v>
      </c>
    </row>
    <row r="2720" spans="1:24">
      <c r="A2720" s="320" t="s">
        <v>878</v>
      </c>
      <c r="B2720" s="320" t="s">
        <v>877</v>
      </c>
      <c r="C2720" s="320" t="s">
        <v>483</v>
      </c>
      <c r="D2720" s="320" t="s">
        <v>491</v>
      </c>
      <c r="E2720" s="320">
        <v>0.748</v>
      </c>
      <c r="F2720" s="320" t="s">
        <v>1256</v>
      </c>
      <c r="G2720" s="320" t="s">
        <v>1257</v>
      </c>
      <c r="H2720" s="320" t="s">
        <v>489</v>
      </c>
      <c r="I2720" s="321">
        <v>37.751323550000002</v>
      </c>
      <c r="J2720" s="320">
        <v>2011</v>
      </c>
      <c r="K2720" s="320" t="s">
        <v>545</v>
      </c>
      <c r="L2720" s="316">
        <f t="shared" si="79"/>
        <v>2719</v>
      </c>
      <c r="V2720" s="316" t="str">
        <f t="shared" si="78"/>
        <v xml:space="preserve"> </v>
      </c>
      <c r="X2720" s="316" t="s">
        <v>965</v>
      </c>
    </row>
    <row r="2721" spans="1:24">
      <c r="A2721" s="320" t="s">
        <v>879</v>
      </c>
      <c r="B2721" s="320" t="s">
        <v>877</v>
      </c>
      <c r="C2721" s="320" t="s">
        <v>483</v>
      </c>
      <c r="D2721" s="320" t="s">
        <v>491</v>
      </c>
      <c r="E2721" s="320">
        <v>0.748</v>
      </c>
      <c r="F2721" s="320" t="s">
        <v>1256</v>
      </c>
      <c r="G2721" s="320" t="s">
        <v>1257</v>
      </c>
      <c r="H2721" s="320" t="s">
        <v>489</v>
      </c>
      <c r="I2721" s="321">
        <v>37.751323550000002</v>
      </c>
      <c r="J2721" s="320">
        <v>2011</v>
      </c>
      <c r="K2721" s="320" t="s">
        <v>545</v>
      </c>
      <c r="L2721" s="316">
        <f t="shared" si="79"/>
        <v>2720</v>
      </c>
      <c r="V2721" s="316" t="str">
        <f t="shared" si="78"/>
        <v xml:space="preserve"> </v>
      </c>
      <c r="X2721" s="316" t="s">
        <v>965</v>
      </c>
    </row>
    <row r="2722" spans="1:24">
      <c r="A2722" s="320" t="s">
        <v>880</v>
      </c>
      <c r="B2722" s="320" t="s">
        <v>877</v>
      </c>
      <c r="C2722" s="320" t="s">
        <v>483</v>
      </c>
      <c r="D2722" s="320" t="s">
        <v>491</v>
      </c>
      <c r="E2722" s="320">
        <v>0.748</v>
      </c>
      <c r="F2722" s="320" t="s">
        <v>1256</v>
      </c>
      <c r="G2722" s="320" t="s">
        <v>1257</v>
      </c>
      <c r="H2722" s="320" t="s">
        <v>489</v>
      </c>
      <c r="I2722" s="321">
        <v>37.751323550000002</v>
      </c>
      <c r="J2722" s="320">
        <v>2011</v>
      </c>
      <c r="K2722" s="320" t="s">
        <v>545</v>
      </c>
      <c r="L2722" s="316">
        <f t="shared" si="79"/>
        <v>2721</v>
      </c>
      <c r="V2722" s="316" t="str">
        <f t="shared" si="78"/>
        <v xml:space="preserve"> </v>
      </c>
      <c r="X2722" s="316" t="s">
        <v>965</v>
      </c>
    </row>
    <row r="2723" spans="1:24">
      <c r="A2723" s="320" t="s">
        <v>857</v>
      </c>
      <c r="B2723" s="320" t="s">
        <v>858</v>
      </c>
      <c r="C2723" s="320" t="s">
        <v>542</v>
      </c>
      <c r="D2723" s="320" t="s">
        <v>484</v>
      </c>
      <c r="E2723" s="320">
        <v>0.629</v>
      </c>
      <c r="F2723" s="320" t="s">
        <v>1256</v>
      </c>
      <c r="G2723" s="320" t="s">
        <v>1257</v>
      </c>
      <c r="H2723" s="320" t="s">
        <v>489</v>
      </c>
      <c r="I2723" s="321">
        <v>40.150885379999998</v>
      </c>
      <c r="J2723" s="320">
        <v>2011</v>
      </c>
      <c r="K2723" s="320" t="s">
        <v>545</v>
      </c>
      <c r="L2723" s="316">
        <f t="shared" si="79"/>
        <v>2722</v>
      </c>
      <c r="V2723" s="316" t="str">
        <f t="shared" si="78"/>
        <v xml:space="preserve"> </v>
      </c>
      <c r="X2723" s="316" t="s">
        <v>965</v>
      </c>
    </row>
    <row r="2724" spans="1:24">
      <c r="A2724" s="320" t="s">
        <v>859</v>
      </c>
      <c r="B2724" s="320" t="s">
        <v>858</v>
      </c>
      <c r="C2724" s="320" t="s">
        <v>542</v>
      </c>
      <c r="D2724" s="320" t="s">
        <v>694</v>
      </c>
      <c r="E2724" s="320">
        <v>0.629</v>
      </c>
      <c r="F2724" s="320" t="s">
        <v>1256</v>
      </c>
      <c r="G2724" s="320" t="s">
        <v>1257</v>
      </c>
      <c r="H2724" s="320" t="s">
        <v>489</v>
      </c>
      <c r="I2724" s="321">
        <v>40.150885379999998</v>
      </c>
      <c r="J2724" s="320">
        <v>2011</v>
      </c>
      <c r="K2724" s="320" t="s">
        <v>545</v>
      </c>
      <c r="L2724" s="316">
        <f t="shared" si="79"/>
        <v>2723</v>
      </c>
      <c r="V2724" s="316" t="str">
        <f t="shared" si="78"/>
        <v xml:space="preserve"> </v>
      </c>
      <c r="X2724" s="316" t="s">
        <v>965</v>
      </c>
    </row>
    <row r="2725" spans="1:24">
      <c r="A2725" s="320" t="s">
        <v>860</v>
      </c>
      <c r="B2725" s="320" t="s">
        <v>858</v>
      </c>
      <c r="C2725" s="320" t="s">
        <v>542</v>
      </c>
      <c r="D2725" s="320" t="s">
        <v>484</v>
      </c>
      <c r="E2725" s="320">
        <v>0.629</v>
      </c>
      <c r="F2725" s="320" t="s">
        <v>1256</v>
      </c>
      <c r="G2725" s="320" t="s">
        <v>1257</v>
      </c>
      <c r="H2725" s="320" t="s">
        <v>489</v>
      </c>
      <c r="I2725" s="321">
        <v>40.150885379999998</v>
      </c>
      <c r="J2725" s="320">
        <v>2011</v>
      </c>
      <c r="K2725" s="320" t="s">
        <v>545</v>
      </c>
      <c r="L2725" s="316">
        <f t="shared" si="79"/>
        <v>2724</v>
      </c>
      <c r="V2725" s="316" t="str">
        <f t="shared" si="78"/>
        <v xml:space="preserve"> </v>
      </c>
      <c r="X2725" s="316" t="s">
        <v>965</v>
      </c>
    </row>
    <row r="2726" spans="1:24">
      <c r="A2726" s="320" t="s">
        <v>861</v>
      </c>
      <c r="B2726" s="320" t="s">
        <v>858</v>
      </c>
      <c r="C2726" s="320" t="s">
        <v>542</v>
      </c>
      <c r="D2726" s="320" t="s">
        <v>514</v>
      </c>
      <c r="E2726" s="320">
        <v>0.629</v>
      </c>
      <c r="F2726" s="320" t="s">
        <v>1256</v>
      </c>
      <c r="G2726" s="320" t="s">
        <v>1257</v>
      </c>
      <c r="H2726" s="320" t="s">
        <v>489</v>
      </c>
      <c r="I2726" s="321">
        <v>40.150885379999998</v>
      </c>
      <c r="J2726" s="320">
        <v>2011</v>
      </c>
      <c r="K2726" s="320" t="s">
        <v>545</v>
      </c>
      <c r="L2726" s="316">
        <f t="shared" si="79"/>
        <v>2725</v>
      </c>
      <c r="V2726" s="316" t="str">
        <f t="shared" si="78"/>
        <v xml:space="preserve"> </v>
      </c>
      <c r="X2726" s="316" t="s">
        <v>965</v>
      </c>
    </row>
    <row r="2727" spans="1:24">
      <c r="A2727" s="320" t="s">
        <v>862</v>
      </c>
      <c r="B2727" s="320" t="s">
        <v>858</v>
      </c>
      <c r="C2727" s="320" t="s">
        <v>542</v>
      </c>
      <c r="D2727" s="320" t="s">
        <v>484</v>
      </c>
      <c r="E2727" s="320">
        <v>0.629</v>
      </c>
      <c r="F2727" s="320" t="s">
        <v>1256</v>
      </c>
      <c r="G2727" s="320" t="s">
        <v>1257</v>
      </c>
      <c r="H2727" s="320" t="s">
        <v>489</v>
      </c>
      <c r="I2727" s="321">
        <v>40.150885379999998</v>
      </c>
      <c r="J2727" s="320">
        <v>2011</v>
      </c>
      <c r="K2727" s="320" t="s">
        <v>545</v>
      </c>
      <c r="L2727" s="316">
        <f t="shared" si="79"/>
        <v>2726</v>
      </c>
      <c r="V2727" s="316" t="str">
        <f t="shared" si="78"/>
        <v xml:space="preserve"> </v>
      </c>
      <c r="X2727" s="316" t="s">
        <v>965</v>
      </c>
    </row>
    <row r="2728" spans="1:24">
      <c r="A2728" s="320" t="s">
        <v>863</v>
      </c>
      <c r="B2728" s="320" t="s">
        <v>858</v>
      </c>
      <c r="C2728" s="320" t="s">
        <v>542</v>
      </c>
      <c r="D2728" s="320" t="s">
        <v>484</v>
      </c>
      <c r="E2728" s="320">
        <v>0.629</v>
      </c>
      <c r="F2728" s="320" t="s">
        <v>1256</v>
      </c>
      <c r="G2728" s="320" t="s">
        <v>1257</v>
      </c>
      <c r="H2728" s="320" t="s">
        <v>489</v>
      </c>
      <c r="I2728" s="321">
        <v>40.150885379999998</v>
      </c>
      <c r="J2728" s="320">
        <v>2011</v>
      </c>
      <c r="K2728" s="320" t="s">
        <v>545</v>
      </c>
      <c r="L2728" s="316">
        <f t="shared" si="79"/>
        <v>2727</v>
      </c>
      <c r="V2728" s="316" t="str">
        <f t="shared" si="78"/>
        <v xml:space="preserve"> </v>
      </c>
      <c r="X2728" s="316" t="s">
        <v>965</v>
      </c>
    </row>
    <row r="2729" spans="1:24">
      <c r="A2729" s="320" t="s">
        <v>881</v>
      </c>
      <c r="B2729" s="320" t="s">
        <v>882</v>
      </c>
      <c r="C2729" s="320" t="s">
        <v>525</v>
      </c>
      <c r="D2729" s="320" t="s">
        <v>484</v>
      </c>
      <c r="E2729" s="320">
        <v>0.76900000000000002</v>
      </c>
      <c r="F2729" s="320" t="s">
        <v>1256</v>
      </c>
      <c r="G2729" s="320" t="s">
        <v>1257</v>
      </c>
      <c r="H2729" s="320" t="s">
        <v>489</v>
      </c>
      <c r="I2729" s="321">
        <v>43.136575360000002</v>
      </c>
      <c r="J2729" s="320">
        <v>2011</v>
      </c>
      <c r="K2729" s="320" t="s">
        <v>545</v>
      </c>
      <c r="L2729" s="316">
        <f t="shared" si="79"/>
        <v>2728</v>
      </c>
      <c r="V2729" s="316" t="str">
        <f t="shared" si="78"/>
        <v xml:space="preserve"> </v>
      </c>
      <c r="X2729" s="316" t="s">
        <v>965</v>
      </c>
    </row>
    <row r="2730" spans="1:24">
      <c r="A2730" s="320" t="s">
        <v>883</v>
      </c>
      <c r="B2730" s="320" t="s">
        <v>882</v>
      </c>
      <c r="C2730" s="320" t="s">
        <v>525</v>
      </c>
      <c r="D2730" s="320" t="s">
        <v>514</v>
      </c>
      <c r="E2730" s="320">
        <v>0.76900000000000002</v>
      </c>
      <c r="F2730" s="320" t="s">
        <v>1256</v>
      </c>
      <c r="G2730" s="320" t="s">
        <v>1257</v>
      </c>
      <c r="H2730" s="320" t="s">
        <v>489</v>
      </c>
      <c r="I2730" s="321">
        <v>43.136575360000002</v>
      </c>
      <c r="J2730" s="320">
        <v>2011</v>
      </c>
      <c r="K2730" s="320" t="s">
        <v>545</v>
      </c>
      <c r="L2730" s="316">
        <f t="shared" si="79"/>
        <v>2729</v>
      </c>
      <c r="V2730" s="316" t="str">
        <f t="shared" si="78"/>
        <v xml:space="preserve"> </v>
      </c>
      <c r="X2730" s="316" t="s">
        <v>965</v>
      </c>
    </row>
    <row r="2731" spans="1:24">
      <c r="A2731" s="320" t="s">
        <v>649</v>
      </c>
      <c r="B2731" s="320" t="s">
        <v>650</v>
      </c>
      <c r="C2731" s="320" t="s">
        <v>579</v>
      </c>
      <c r="D2731" s="320" t="s">
        <v>491</v>
      </c>
      <c r="E2731" s="320">
        <v>0.65400000000000003</v>
      </c>
      <c r="F2731" s="320" t="s">
        <v>1256</v>
      </c>
      <c r="G2731" s="320" t="s">
        <v>1257</v>
      </c>
      <c r="H2731" s="320" t="s">
        <v>489</v>
      </c>
      <c r="I2731" s="321">
        <v>43.432031360000003</v>
      </c>
      <c r="J2731" s="320">
        <v>2011</v>
      </c>
      <c r="K2731" s="320" t="s">
        <v>545</v>
      </c>
      <c r="L2731" s="316">
        <f t="shared" si="79"/>
        <v>2730</v>
      </c>
      <c r="V2731" s="316" t="str">
        <f t="shared" si="78"/>
        <v xml:space="preserve"> </v>
      </c>
      <c r="X2731" s="316" t="s">
        <v>965</v>
      </c>
    </row>
    <row r="2732" spans="1:24">
      <c r="A2732" s="320" t="s">
        <v>651</v>
      </c>
      <c r="B2732" s="320" t="s">
        <v>650</v>
      </c>
      <c r="C2732" s="320" t="s">
        <v>579</v>
      </c>
      <c r="D2732" s="320" t="s">
        <v>491</v>
      </c>
      <c r="E2732" s="320">
        <v>0.65400000000000003</v>
      </c>
      <c r="F2732" s="320" t="s">
        <v>1256</v>
      </c>
      <c r="G2732" s="320" t="s">
        <v>1257</v>
      </c>
      <c r="H2732" s="320" t="s">
        <v>489</v>
      </c>
      <c r="I2732" s="321">
        <v>43.432031360000003</v>
      </c>
      <c r="J2732" s="320">
        <v>2011</v>
      </c>
      <c r="K2732" s="320" t="s">
        <v>545</v>
      </c>
      <c r="L2732" s="316">
        <f t="shared" si="79"/>
        <v>2731</v>
      </c>
      <c r="V2732" s="316" t="str">
        <f t="shared" si="78"/>
        <v xml:space="preserve"> </v>
      </c>
      <c r="X2732" s="316" t="s">
        <v>965</v>
      </c>
    </row>
    <row r="2733" spans="1:24">
      <c r="A2733" s="320" t="s">
        <v>652</v>
      </c>
      <c r="B2733" s="320" t="s">
        <v>650</v>
      </c>
      <c r="C2733" s="320" t="s">
        <v>579</v>
      </c>
      <c r="D2733" s="320" t="s">
        <v>491</v>
      </c>
      <c r="E2733" s="320">
        <v>0.65400000000000003</v>
      </c>
      <c r="F2733" s="320" t="s">
        <v>1256</v>
      </c>
      <c r="G2733" s="320" t="s">
        <v>1257</v>
      </c>
      <c r="H2733" s="320" t="s">
        <v>489</v>
      </c>
      <c r="I2733" s="321">
        <v>43.432031360000003</v>
      </c>
      <c r="J2733" s="320">
        <v>2011</v>
      </c>
      <c r="K2733" s="320" t="s">
        <v>545</v>
      </c>
      <c r="L2733" s="316">
        <f t="shared" si="79"/>
        <v>2732</v>
      </c>
      <c r="V2733" s="316" t="str">
        <f t="shared" si="78"/>
        <v xml:space="preserve"> </v>
      </c>
      <c r="X2733" s="316" t="s">
        <v>965</v>
      </c>
    </row>
    <row r="2734" spans="1:24">
      <c r="A2734" s="320" t="s">
        <v>773</v>
      </c>
      <c r="B2734" s="320" t="s">
        <v>774</v>
      </c>
      <c r="C2734" s="320" t="s">
        <v>579</v>
      </c>
      <c r="D2734" s="320" t="s">
        <v>491</v>
      </c>
      <c r="E2734" s="320">
        <v>0.69</v>
      </c>
      <c r="F2734" s="320" t="s">
        <v>1256</v>
      </c>
      <c r="G2734" s="320" t="s">
        <v>1257</v>
      </c>
      <c r="H2734" s="320" t="s">
        <v>489</v>
      </c>
      <c r="I2734" s="321">
        <v>45.17845337</v>
      </c>
      <c r="J2734" s="320">
        <v>2011</v>
      </c>
      <c r="K2734" s="320" t="s">
        <v>545</v>
      </c>
      <c r="L2734" s="316">
        <f t="shared" si="79"/>
        <v>2733</v>
      </c>
      <c r="V2734" s="316" t="str">
        <f t="shared" si="78"/>
        <v xml:space="preserve"> </v>
      </c>
      <c r="X2734" s="316" t="s">
        <v>965</v>
      </c>
    </row>
    <row r="2735" spans="1:24">
      <c r="A2735" s="320" t="s">
        <v>775</v>
      </c>
      <c r="B2735" s="320" t="s">
        <v>774</v>
      </c>
      <c r="C2735" s="320" t="s">
        <v>579</v>
      </c>
      <c r="D2735" s="320" t="s">
        <v>491</v>
      </c>
      <c r="E2735" s="320">
        <v>0.69</v>
      </c>
      <c r="F2735" s="320" t="s">
        <v>1256</v>
      </c>
      <c r="G2735" s="320" t="s">
        <v>1257</v>
      </c>
      <c r="H2735" s="320" t="s">
        <v>489</v>
      </c>
      <c r="I2735" s="321">
        <v>45.17845337</v>
      </c>
      <c r="J2735" s="320">
        <v>2011</v>
      </c>
      <c r="K2735" s="320" t="s">
        <v>545</v>
      </c>
      <c r="L2735" s="316">
        <f t="shared" si="79"/>
        <v>2734</v>
      </c>
      <c r="V2735" s="316" t="str">
        <f t="shared" si="78"/>
        <v xml:space="preserve"> </v>
      </c>
      <c r="X2735" s="316" t="s">
        <v>965</v>
      </c>
    </row>
    <row r="2736" spans="1:24">
      <c r="A2736" s="320" t="s">
        <v>893</v>
      </c>
      <c r="B2736" s="320" t="s">
        <v>894</v>
      </c>
      <c r="C2736" s="320" t="s">
        <v>483</v>
      </c>
      <c r="D2736" s="320" t="s">
        <v>521</v>
      </c>
      <c r="E2736" s="320">
        <v>0.77500000000000002</v>
      </c>
      <c r="F2736" s="320" t="s">
        <v>1256</v>
      </c>
      <c r="G2736" s="320" t="s">
        <v>1257</v>
      </c>
      <c r="H2736" s="320" t="s">
        <v>489</v>
      </c>
      <c r="I2736" s="321">
        <v>45.659924160000003</v>
      </c>
      <c r="J2736" s="320">
        <v>2011</v>
      </c>
      <c r="K2736" s="320" t="s">
        <v>545</v>
      </c>
      <c r="L2736" s="316">
        <f t="shared" si="79"/>
        <v>2735</v>
      </c>
      <c r="V2736" s="316" t="str">
        <f t="shared" si="78"/>
        <v xml:space="preserve"> </v>
      </c>
      <c r="X2736" s="316" t="s">
        <v>965</v>
      </c>
    </row>
    <row r="2737" spans="1:24">
      <c r="A2737" s="320" t="s">
        <v>895</v>
      </c>
      <c r="B2737" s="320" t="s">
        <v>894</v>
      </c>
      <c r="C2737" s="320" t="s">
        <v>483</v>
      </c>
      <c r="D2737" s="320" t="s">
        <v>521</v>
      </c>
      <c r="E2737" s="320">
        <v>0.77500000000000002</v>
      </c>
      <c r="F2737" s="320" t="s">
        <v>1256</v>
      </c>
      <c r="G2737" s="320" t="s">
        <v>1257</v>
      </c>
      <c r="H2737" s="320" t="s">
        <v>489</v>
      </c>
      <c r="I2737" s="321">
        <v>45.659924160000003</v>
      </c>
      <c r="J2737" s="320">
        <v>2011</v>
      </c>
      <c r="K2737" s="320" t="s">
        <v>545</v>
      </c>
      <c r="L2737" s="316">
        <f t="shared" si="79"/>
        <v>2736</v>
      </c>
      <c r="V2737" s="316" t="str">
        <f t="shared" si="78"/>
        <v xml:space="preserve"> </v>
      </c>
      <c r="X2737" s="316" t="s">
        <v>965</v>
      </c>
    </row>
    <row r="2738" spans="1:24">
      <c r="A2738" s="320" t="s">
        <v>896</v>
      </c>
      <c r="B2738" s="320" t="s">
        <v>894</v>
      </c>
      <c r="C2738" s="320" t="s">
        <v>483</v>
      </c>
      <c r="D2738" s="320" t="s">
        <v>491</v>
      </c>
      <c r="E2738" s="320">
        <v>0.77500000000000002</v>
      </c>
      <c r="F2738" s="320" t="s">
        <v>1256</v>
      </c>
      <c r="G2738" s="320" t="s">
        <v>1257</v>
      </c>
      <c r="H2738" s="320" t="s">
        <v>489</v>
      </c>
      <c r="I2738" s="321">
        <v>45.659924160000003</v>
      </c>
      <c r="J2738" s="320">
        <v>2011</v>
      </c>
      <c r="K2738" s="320" t="s">
        <v>545</v>
      </c>
      <c r="L2738" s="316">
        <f t="shared" si="79"/>
        <v>2737</v>
      </c>
      <c r="V2738" s="316" t="str">
        <f t="shared" si="78"/>
        <v xml:space="preserve"> </v>
      </c>
      <c r="X2738" s="316" t="s">
        <v>965</v>
      </c>
    </row>
    <row r="2739" spans="1:24">
      <c r="A2739" s="320" t="s">
        <v>897</v>
      </c>
      <c r="B2739" s="320" t="s">
        <v>894</v>
      </c>
      <c r="C2739" s="320" t="s">
        <v>483</v>
      </c>
      <c r="D2739" s="320" t="s">
        <v>521</v>
      </c>
      <c r="E2739" s="320">
        <v>0.77500000000000002</v>
      </c>
      <c r="F2739" s="320" t="s">
        <v>1256</v>
      </c>
      <c r="G2739" s="320" t="s">
        <v>1257</v>
      </c>
      <c r="H2739" s="320" t="s">
        <v>489</v>
      </c>
      <c r="I2739" s="321">
        <v>45.659924160000003</v>
      </c>
      <c r="J2739" s="320">
        <v>2011</v>
      </c>
      <c r="K2739" s="320" t="s">
        <v>545</v>
      </c>
      <c r="L2739" s="316">
        <f t="shared" si="79"/>
        <v>2738</v>
      </c>
      <c r="V2739" s="316" t="str">
        <f t="shared" si="78"/>
        <v xml:space="preserve"> </v>
      </c>
      <c r="X2739" s="316" t="s">
        <v>965</v>
      </c>
    </row>
    <row r="2740" spans="1:24">
      <c r="A2740" s="320" t="s">
        <v>898</v>
      </c>
      <c r="B2740" s="320" t="s">
        <v>894</v>
      </c>
      <c r="C2740" s="320" t="s">
        <v>483</v>
      </c>
      <c r="D2740" s="320" t="s">
        <v>484</v>
      </c>
      <c r="E2740" s="320">
        <v>0.77500000000000002</v>
      </c>
      <c r="F2740" s="320" t="s">
        <v>1256</v>
      </c>
      <c r="G2740" s="320" t="s">
        <v>1257</v>
      </c>
      <c r="H2740" s="320" t="s">
        <v>489</v>
      </c>
      <c r="I2740" s="321">
        <v>45.659924160000003</v>
      </c>
      <c r="J2740" s="320">
        <v>2011</v>
      </c>
      <c r="K2740" s="320" t="s">
        <v>545</v>
      </c>
      <c r="L2740" s="316">
        <f t="shared" si="79"/>
        <v>2739</v>
      </c>
      <c r="V2740" s="316" t="str">
        <f t="shared" si="78"/>
        <v xml:space="preserve"> </v>
      </c>
      <c r="X2740" s="316" t="s">
        <v>965</v>
      </c>
    </row>
    <row r="2741" spans="1:24">
      <c r="A2741" s="320" t="s">
        <v>899</v>
      </c>
      <c r="B2741" s="320" t="s">
        <v>894</v>
      </c>
      <c r="C2741" s="320" t="s">
        <v>483</v>
      </c>
      <c r="D2741" s="320" t="s">
        <v>514</v>
      </c>
      <c r="E2741" s="320">
        <v>0.77500000000000002</v>
      </c>
      <c r="F2741" s="320" t="s">
        <v>1256</v>
      </c>
      <c r="G2741" s="320" t="s">
        <v>1257</v>
      </c>
      <c r="H2741" s="320" t="s">
        <v>489</v>
      </c>
      <c r="I2741" s="321">
        <v>45.659924160000003</v>
      </c>
      <c r="J2741" s="320">
        <v>2011</v>
      </c>
      <c r="K2741" s="320" t="s">
        <v>545</v>
      </c>
      <c r="L2741" s="316">
        <f t="shared" si="79"/>
        <v>2740</v>
      </c>
      <c r="V2741" s="316" t="str">
        <f t="shared" si="78"/>
        <v xml:space="preserve"> </v>
      </c>
      <c r="X2741" s="316" t="s">
        <v>965</v>
      </c>
    </row>
    <row r="2742" spans="1:24">
      <c r="A2742" s="320" t="s">
        <v>900</v>
      </c>
      <c r="B2742" s="320" t="s">
        <v>894</v>
      </c>
      <c r="C2742" s="320" t="s">
        <v>483</v>
      </c>
      <c r="D2742" s="320" t="s">
        <v>514</v>
      </c>
      <c r="E2742" s="320">
        <v>0.77500000000000002</v>
      </c>
      <c r="F2742" s="320" t="s">
        <v>1256</v>
      </c>
      <c r="G2742" s="320" t="s">
        <v>1257</v>
      </c>
      <c r="H2742" s="320" t="s">
        <v>489</v>
      </c>
      <c r="I2742" s="321">
        <v>45.659924160000003</v>
      </c>
      <c r="J2742" s="320">
        <v>2011</v>
      </c>
      <c r="K2742" s="320" t="s">
        <v>545</v>
      </c>
      <c r="L2742" s="316">
        <f t="shared" si="79"/>
        <v>2741</v>
      </c>
      <c r="V2742" s="316" t="str">
        <f t="shared" si="78"/>
        <v xml:space="preserve"> </v>
      </c>
      <c r="X2742" s="316" t="s">
        <v>965</v>
      </c>
    </row>
    <row r="2743" spans="1:24">
      <c r="A2743" s="320" t="s">
        <v>1278</v>
      </c>
      <c r="B2743" s="320" t="s">
        <v>894</v>
      </c>
      <c r="C2743" s="320" t="s">
        <v>483</v>
      </c>
      <c r="D2743" s="320" t="s">
        <v>514</v>
      </c>
      <c r="E2743" s="320">
        <v>0.77500000000000002</v>
      </c>
      <c r="F2743" s="320" t="s">
        <v>1256</v>
      </c>
      <c r="G2743" s="320" t="s">
        <v>1257</v>
      </c>
      <c r="H2743" s="320" t="s">
        <v>489</v>
      </c>
      <c r="I2743" s="321">
        <v>45.659924160000003</v>
      </c>
      <c r="J2743" s="320">
        <v>2011</v>
      </c>
      <c r="K2743" s="320" t="s">
        <v>545</v>
      </c>
      <c r="L2743" s="316">
        <f t="shared" si="79"/>
        <v>2742</v>
      </c>
      <c r="V2743" s="316" t="str">
        <f t="shared" si="78"/>
        <v xml:space="preserve"> </v>
      </c>
      <c r="X2743" s="316" t="s">
        <v>965</v>
      </c>
    </row>
    <row r="2744" spans="1:24">
      <c r="A2744" s="320" t="s">
        <v>902</v>
      </c>
      <c r="B2744" s="320" t="s">
        <v>894</v>
      </c>
      <c r="C2744" s="320" t="s">
        <v>483</v>
      </c>
      <c r="D2744" s="320" t="s">
        <v>514</v>
      </c>
      <c r="E2744" s="320">
        <v>0.77500000000000002</v>
      </c>
      <c r="F2744" s="320" t="s">
        <v>1256</v>
      </c>
      <c r="G2744" s="320" t="s">
        <v>1257</v>
      </c>
      <c r="H2744" s="320" t="s">
        <v>489</v>
      </c>
      <c r="I2744" s="321">
        <v>45.659924160000003</v>
      </c>
      <c r="J2744" s="320">
        <v>2011</v>
      </c>
      <c r="K2744" s="320" t="s">
        <v>545</v>
      </c>
      <c r="L2744" s="316">
        <f t="shared" si="79"/>
        <v>2743</v>
      </c>
      <c r="V2744" s="316" t="str">
        <f t="shared" si="78"/>
        <v xml:space="preserve"> </v>
      </c>
      <c r="X2744" s="316" t="s">
        <v>965</v>
      </c>
    </row>
    <row r="2745" spans="1:24">
      <c r="A2745" s="320" t="s">
        <v>903</v>
      </c>
      <c r="B2745" s="320" t="s">
        <v>894</v>
      </c>
      <c r="C2745" s="320" t="s">
        <v>483</v>
      </c>
      <c r="D2745" s="320" t="s">
        <v>514</v>
      </c>
      <c r="E2745" s="320">
        <v>0.77500000000000002</v>
      </c>
      <c r="F2745" s="320" t="s">
        <v>1256</v>
      </c>
      <c r="G2745" s="320" t="s">
        <v>1257</v>
      </c>
      <c r="H2745" s="320" t="s">
        <v>489</v>
      </c>
      <c r="I2745" s="321">
        <v>45.659924160000003</v>
      </c>
      <c r="J2745" s="320">
        <v>2011</v>
      </c>
      <c r="K2745" s="320" t="s">
        <v>545</v>
      </c>
      <c r="L2745" s="316">
        <f t="shared" si="79"/>
        <v>2744</v>
      </c>
      <c r="V2745" s="316" t="str">
        <f t="shared" si="78"/>
        <v xml:space="preserve"> </v>
      </c>
      <c r="X2745" s="316" t="s">
        <v>965</v>
      </c>
    </row>
    <row r="2746" spans="1:24">
      <c r="A2746" s="320" t="s">
        <v>904</v>
      </c>
      <c r="B2746" s="320" t="s">
        <v>894</v>
      </c>
      <c r="C2746" s="320" t="s">
        <v>483</v>
      </c>
      <c r="D2746" s="320" t="s">
        <v>514</v>
      </c>
      <c r="E2746" s="320">
        <v>0.77500000000000002</v>
      </c>
      <c r="F2746" s="320" t="s">
        <v>1256</v>
      </c>
      <c r="G2746" s="320" t="s">
        <v>1257</v>
      </c>
      <c r="H2746" s="320" t="s">
        <v>489</v>
      </c>
      <c r="I2746" s="321">
        <v>45.659924160000003</v>
      </c>
      <c r="J2746" s="320">
        <v>2011</v>
      </c>
      <c r="K2746" s="320" t="s">
        <v>545</v>
      </c>
      <c r="L2746" s="316">
        <f t="shared" si="79"/>
        <v>2745</v>
      </c>
      <c r="V2746" s="316" t="str">
        <f t="shared" si="78"/>
        <v xml:space="preserve"> </v>
      </c>
      <c r="X2746" s="316" t="s">
        <v>965</v>
      </c>
    </row>
    <row r="2747" spans="1:24">
      <c r="A2747" s="320" t="s">
        <v>905</v>
      </c>
      <c r="B2747" s="320" t="s">
        <v>894</v>
      </c>
      <c r="C2747" s="320" t="s">
        <v>483</v>
      </c>
      <c r="D2747" s="320" t="s">
        <v>484</v>
      </c>
      <c r="E2747" s="320">
        <v>0.77500000000000002</v>
      </c>
      <c r="F2747" s="320" t="s">
        <v>1256</v>
      </c>
      <c r="G2747" s="320" t="s">
        <v>1257</v>
      </c>
      <c r="H2747" s="320" t="s">
        <v>489</v>
      </c>
      <c r="I2747" s="321">
        <v>45.659924160000003</v>
      </c>
      <c r="J2747" s="320">
        <v>2011</v>
      </c>
      <c r="K2747" s="320" t="s">
        <v>545</v>
      </c>
      <c r="L2747" s="316">
        <f t="shared" si="79"/>
        <v>2746</v>
      </c>
      <c r="V2747" s="316" t="str">
        <f t="shared" ref="V2747:V2810" si="80">IF(H2747=$V$1,I2747," ")</f>
        <v xml:space="preserve"> </v>
      </c>
      <c r="X2747" s="316" t="s">
        <v>965</v>
      </c>
    </row>
    <row r="2748" spans="1:24">
      <c r="A2748" s="320" t="s">
        <v>906</v>
      </c>
      <c r="B2748" s="320" t="s">
        <v>894</v>
      </c>
      <c r="C2748" s="320" t="s">
        <v>483</v>
      </c>
      <c r="D2748" s="320" t="s">
        <v>484</v>
      </c>
      <c r="E2748" s="320">
        <v>0.77500000000000002</v>
      </c>
      <c r="F2748" s="320" t="s">
        <v>1256</v>
      </c>
      <c r="G2748" s="320" t="s">
        <v>1257</v>
      </c>
      <c r="H2748" s="320" t="s">
        <v>489</v>
      </c>
      <c r="I2748" s="321">
        <v>45.659924160000003</v>
      </c>
      <c r="J2748" s="320">
        <v>2011</v>
      </c>
      <c r="K2748" s="320" t="s">
        <v>545</v>
      </c>
      <c r="L2748" s="316">
        <f t="shared" si="79"/>
        <v>2747</v>
      </c>
      <c r="V2748" s="316" t="str">
        <f t="shared" si="80"/>
        <v xml:space="preserve"> </v>
      </c>
      <c r="X2748" s="316" t="s">
        <v>965</v>
      </c>
    </row>
    <row r="2749" spans="1:24">
      <c r="A2749" s="320" t="s">
        <v>620</v>
      </c>
      <c r="B2749" s="320" t="s">
        <v>621</v>
      </c>
      <c r="C2749" s="320" t="s">
        <v>483</v>
      </c>
      <c r="D2749" s="320" t="s">
        <v>514</v>
      </c>
      <c r="E2749" s="320">
        <v>0.68</v>
      </c>
      <c r="F2749" s="320" t="s">
        <v>1256</v>
      </c>
      <c r="G2749" s="320" t="s">
        <v>1257</v>
      </c>
      <c r="H2749" s="320" t="s">
        <v>489</v>
      </c>
      <c r="I2749" s="321">
        <v>45.838151060000001</v>
      </c>
      <c r="J2749" s="320">
        <v>2011</v>
      </c>
      <c r="K2749" s="320" t="s">
        <v>545</v>
      </c>
      <c r="L2749" s="316">
        <f t="shared" si="79"/>
        <v>2748</v>
      </c>
      <c r="V2749" s="316" t="str">
        <f t="shared" si="80"/>
        <v xml:space="preserve"> </v>
      </c>
      <c r="X2749" s="316" t="s">
        <v>965</v>
      </c>
    </row>
    <row r="2750" spans="1:24">
      <c r="A2750" s="320" t="s">
        <v>502</v>
      </c>
      <c r="B2750" s="320" t="s">
        <v>503</v>
      </c>
      <c r="C2750" s="320" t="s">
        <v>504</v>
      </c>
      <c r="D2750" s="320" t="s">
        <v>484</v>
      </c>
      <c r="E2750" s="320">
        <v>0.90900000000000003</v>
      </c>
      <c r="F2750" s="320" t="s">
        <v>1256</v>
      </c>
      <c r="G2750" s="320" t="s">
        <v>1257</v>
      </c>
      <c r="H2750" s="320" t="s">
        <v>489</v>
      </c>
      <c r="I2750" s="321">
        <v>45.952473840000003</v>
      </c>
      <c r="J2750" s="320">
        <v>2011</v>
      </c>
      <c r="K2750" s="320" t="s">
        <v>545</v>
      </c>
      <c r="L2750" s="316">
        <f t="shared" si="79"/>
        <v>2749</v>
      </c>
      <c r="V2750" s="316" t="str">
        <f t="shared" si="80"/>
        <v xml:space="preserve"> </v>
      </c>
      <c r="X2750" s="316" t="s">
        <v>965</v>
      </c>
    </row>
    <row r="2751" spans="1:24">
      <c r="A2751" s="320" t="s">
        <v>506</v>
      </c>
      <c r="B2751" s="320" t="s">
        <v>503</v>
      </c>
      <c r="C2751" s="320" t="s">
        <v>504</v>
      </c>
      <c r="D2751" s="320" t="s">
        <v>484</v>
      </c>
      <c r="E2751" s="320">
        <v>0.90900000000000003</v>
      </c>
      <c r="F2751" s="320" t="s">
        <v>1256</v>
      </c>
      <c r="G2751" s="320" t="s">
        <v>1257</v>
      </c>
      <c r="H2751" s="320" t="s">
        <v>489</v>
      </c>
      <c r="I2751" s="321">
        <v>45.952473840000003</v>
      </c>
      <c r="J2751" s="320">
        <v>2011</v>
      </c>
      <c r="K2751" s="320" t="s">
        <v>545</v>
      </c>
      <c r="L2751" s="316">
        <f t="shared" si="79"/>
        <v>2750</v>
      </c>
      <c r="V2751" s="316" t="str">
        <f t="shared" si="80"/>
        <v xml:space="preserve"> </v>
      </c>
      <c r="X2751" s="316" t="s">
        <v>965</v>
      </c>
    </row>
    <row r="2752" spans="1:24">
      <c r="A2752" s="320" t="s">
        <v>517</v>
      </c>
      <c r="B2752" s="320" t="s">
        <v>503</v>
      </c>
      <c r="C2752" s="320" t="s">
        <v>504</v>
      </c>
      <c r="D2752" s="320" t="s">
        <v>518</v>
      </c>
      <c r="E2752" s="320">
        <v>0.90900000000000003</v>
      </c>
      <c r="F2752" s="320" t="s">
        <v>1256</v>
      </c>
      <c r="G2752" s="320" t="s">
        <v>1257</v>
      </c>
      <c r="H2752" s="320" t="s">
        <v>489</v>
      </c>
      <c r="I2752" s="321">
        <v>45.952473840000003</v>
      </c>
      <c r="J2752" s="320">
        <v>2011</v>
      </c>
      <c r="K2752" s="320" t="s">
        <v>545</v>
      </c>
      <c r="L2752" s="316">
        <f t="shared" si="79"/>
        <v>2751</v>
      </c>
      <c r="V2752" s="316" t="str">
        <f t="shared" si="80"/>
        <v xml:space="preserve"> </v>
      </c>
      <c r="X2752" s="316" t="s">
        <v>965</v>
      </c>
    </row>
    <row r="2753" spans="1:24">
      <c r="A2753" s="320" t="s">
        <v>776</v>
      </c>
      <c r="B2753" s="320" t="s">
        <v>503</v>
      </c>
      <c r="C2753" s="320" t="s">
        <v>504</v>
      </c>
      <c r="D2753" s="320" t="s">
        <v>518</v>
      </c>
      <c r="E2753" s="320">
        <v>0.90900000000000003</v>
      </c>
      <c r="F2753" s="320" t="s">
        <v>1256</v>
      </c>
      <c r="G2753" s="320" t="s">
        <v>1257</v>
      </c>
      <c r="H2753" s="320" t="s">
        <v>489</v>
      </c>
      <c r="I2753" s="321">
        <v>45.952473840000003</v>
      </c>
      <c r="J2753" s="320">
        <v>2011</v>
      </c>
      <c r="K2753" s="320" t="s">
        <v>545</v>
      </c>
      <c r="L2753" s="316">
        <f t="shared" si="79"/>
        <v>2752</v>
      </c>
      <c r="V2753" s="316" t="str">
        <f t="shared" si="80"/>
        <v xml:space="preserve"> </v>
      </c>
      <c r="X2753" s="316" t="s">
        <v>965</v>
      </c>
    </row>
    <row r="2754" spans="1:24">
      <c r="A2754" s="320" t="s">
        <v>527</v>
      </c>
      <c r="B2754" s="320" t="s">
        <v>503</v>
      </c>
      <c r="C2754" s="320" t="s">
        <v>504</v>
      </c>
      <c r="D2754" s="320" t="s">
        <v>518</v>
      </c>
      <c r="E2754" s="320">
        <v>0.90900000000000003</v>
      </c>
      <c r="F2754" s="320" t="s">
        <v>1256</v>
      </c>
      <c r="G2754" s="320" t="s">
        <v>1257</v>
      </c>
      <c r="H2754" s="320" t="s">
        <v>489</v>
      </c>
      <c r="I2754" s="321">
        <v>45.952473840000003</v>
      </c>
      <c r="J2754" s="320">
        <v>2011</v>
      </c>
      <c r="K2754" s="320" t="s">
        <v>545</v>
      </c>
      <c r="L2754" s="316">
        <f t="shared" si="79"/>
        <v>2753</v>
      </c>
      <c r="V2754" s="316" t="str">
        <f t="shared" si="80"/>
        <v xml:space="preserve"> </v>
      </c>
      <c r="X2754" s="316" t="s">
        <v>965</v>
      </c>
    </row>
    <row r="2755" spans="1:24">
      <c r="A2755" s="320" t="s">
        <v>532</v>
      </c>
      <c r="B2755" s="320" t="s">
        <v>503</v>
      </c>
      <c r="C2755" s="320" t="s">
        <v>504</v>
      </c>
      <c r="D2755" s="320" t="s">
        <v>518</v>
      </c>
      <c r="E2755" s="320">
        <v>0.90900000000000003</v>
      </c>
      <c r="F2755" s="320" t="s">
        <v>1256</v>
      </c>
      <c r="G2755" s="320" t="s">
        <v>1257</v>
      </c>
      <c r="H2755" s="320" t="s">
        <v>489</v>
      </c>
      <c r="I2755" s="321">
        <v>45.952473840000003</v>
      </c>
      <c r="J2755" s="320">
        <v>2011</v>
      </c>
      <c r="K2755" s="320" t="s">
        <v>545</v>
      </c>
      <c r="L2755" s="316">
        <f t="shared" ref="L2755:L2818" si="81">1+L2754</f>
        <v>2754</v>
      </c>
      <c r="V2755" s="316" t="str">
        <f t="shared" si="80"/>
        <v xml:space="preserve"> </v>
      </c>
      <c r="X2755" s="316" t="s">
        <v>965</v>
      </c>
    </row>
    <row r="2756" spans="1:24">
      <c r="A2756" s="320" t="s">
        <v>535</v>
      </c>
      <c r="B2756" s="320" t="s">
        <v>503</v>
      </c>
      <c r="C2756" s="320" t="s">
        <v>504</v>
      </c>
      <c r="D2756" s="320" t="s">
        <v>518</v>
      </c>
      <c r="E2756" s="320">
        <v>0.90900000000000003</v>
      </c>
      <c r="F2756" s="320" t="s">
        <v>1256</v>
      </c>
      <c r="G2756" s="320" t="s">
        <v>1257</v>
      </c>
      <c r="H2756" s="320" t="s">
        <v>489</v>
      </c>
      <c r="I2756" s="321">
        <v>45.952473840000003</v>
      </c>
      <c r="J2756" s="320">
        <v>2011</v>
      </c>
      <c r="K2756" s="320" t="s">
        <v>545</v>
      </c>
      <c r="L2756" s="316">
        <f t="shared" si="81"/>
        <v>2755</v>
      </c>
      <c r="V2756" s="316" t="str">
        <f t="shared" si="80"/>
        <v xml:space="preserve"> </v>
      </c>
      <c r="X2756" s="316" t="s">
        <v>965</v>
      </c>
    </row>
    <row r="2757" spans="1:24">
      <c r="A2757" s="320" t="s">
        <v>538</v>
      </c>
      <c r="B2757" s="320" t="s">
        <v>503</v>
      </c>
      <c r="C2757" s="320" t="s">
        <v>504</v>
      </c>
      <c r="D2757" s="320" t="s">
        <v>484</v>
      </c>
      <c r="E2757" s="320">
        <v>0.90900000000000003</v>
      </c>
      <c r="F2757" s="320" t="s">
        <v>1256</v>
      </c>
      <c r="G2757" s="320" t="s">
        <v>1257</v>
      </c>
      <c r="H2757" s="320" t="s">
        <v>489</v>
      </c>
      <c r="I2757" s="321">
        <v>45.952473840000003</v>
      </c>
      <c r="J2757" s="320">
        <v>2011</v>
      </c>
      <c r="K2757" s="320" t="s">
        <v>545</v>
      </c>
      <c r="L2757" s="316">
        <f t="shared" si="81"/>
        <v>2756</v>
      </c>
      <c r="V2757" s="316" t="str">
        <f t="shared" si="80"/>
        <v xml:space="preserve"> </v>
      </c>
      <c r="X2757" s="316" t="s">
        <v>965</v>
      </c>
    </row>
    <row r="2758" spans="1:24">
      <c r="A2758" s="320" t="s">
        <v>551</v>
      </c>
      <c r="B2758" s="320" t="s">
        <v>552</v>
      </c>
      <c r="C2758" s="320" t="s">
        <v>542</v>
      </c>
      <c r="D2758" s="320" t="s">
        <v>484</v>
      </c>
      <c r="E2758" s="320">
        <v>0.44800000000000001</v>
      </c>
      <c r="F2758" s="320" t="s">
        <v>1256</v>
      </c>
      <c r="G2758" s="320" t="s">
        <v>1257</v>
      </c>
      <c r="H2758" s="320" t="s">
        <v>489</v>
      </c>
      <c r="I2758" s="321">
        <v>46.224140939999998</v>
      </c>
      <c r="J2758" s="320">
        <v>2011</v>
      </c>
      <c r="K2758" s="320" t="s">
        <v>545</v>
      </c>
      <c r="L2758" s="316">
        <f t="shared" si="81"/>
        <v>2757</v>
      </c>
      <c r="V2758" s="316" t="str">
        <f t="shared" si="80"/>
        <v xml:space="preserve"> </v>
      </c>
      <c r="X2758" s="316" t="s">
        <v>965</v>
      </c>
    </row>
    <row r="2759" spans="1:24">
      <c r="A2759" s="320" t="s">
        <v>658</v>
      </c>
      <c r="B2759" s="320" t="s">
        <v>659</v>
      </c>
      <c r="C2759" s="320" t="s">
        <v>579</v>
      </c>
      <c r="D2759" s="320" t="s">
        <v>491</v>
      </c>
      <c r="E2759" s="320">
        <v>0.629</v>
      </c>
      <c r="F2759" s="320" t="s">
        <v>1256</v>
      </c>
      <c r="G2759" s="320" t="s">
        <v>1257</v>
      </c>
      <c r="H2759" s="320" t="s">
        <v>489</v>
      </c>
      <c r="I2759" s="321">
        <v>46.74218217</v>
      </c>
      <c r="J2759" s="320">
        <v>2011</v>
      </c>
      <c r="K2759" s="320" t="s">
        <v>545</v>
      </c>
      <c r="L2759" s="316">
        <f t="shared" si="81"/>
        <v>2758</v>
      </c>
      <c r="V2759" s="316" t="str">
        <f t="shared" si="80"/>
        <v xml:space="preserve"> </v>
      </c>
      <c r="X2759" s="316" t="s">
        <v>965</v>
      </c>
    </row>
    <row r="2760" spans="1:24">
      <c r="A2760" s="320" t="s">
        <v>660</v>
      </c>
      <c r="B2760" s="320" t="s">
        <v>659</v>
      </c>
      <c r="C2760" s="320" t="s">
        <v>579</v>
      </c>
      <c r="D2760" s="320" t="s">
        <v>491</v>
      </c>
      <c r="E2760" s="320">
        <v>0.629</v>
      </c>
      <c r="F2760" s="320" t="s">
        <v>1256</v>
      </c>
      <c r="G2760" s="320" t="s">
        <v>1257</v>
      </c>
      <c r="H2760" s="320" t="s">
        <v>489</v>
      </c>
      <c r="I2760" s="321">
        <v>46.74218217</v>
      </c>
      <c r="J2760" s="320">
        <v>2011</v>
      </c>
      <c r="K2760" s="320" t="s">
        <v>545</v>
      </c>
      <c r="L2760" s="316">
        <f t="shared" si="81"/>
        <v>2759</v>
      </c>
      <c r="V2760" s="316" t="str">
        <f t="shared" si="80"/>
        <v xml:space="preserve"> </v>
      </c>
      <c r="X2760" s="316" t="s">
        <v>965</v>
      </c>
    </row>
    <row r="2761" spans="1:24">
      <c r="A2761" s="320" t="s">
        <v>661</v>
      </c>
      <c r="B2761" s="320" t="s">
        <v>659</v>
      </c>
      <c r="C2761" s="320" t="s">
        <v>579</v>
      </c>
      <c r="D2761" s="320" t="s">
        <v>491</v>
      </c>
      <c r="E2761" s="320">
        <v>0.629</v>
      </c>
      <c r="F2761" s="320" t="s">
        <v>1256</v>
      </c>
      <c r="G2761" s="320" t="s">
        <v>1257</v>
      </c>
      <c r="H2761" s="320" t="s">
        <v>489</v>
      </c>
      <c r="I2761" s="321">
        <v>46.74218217</v>
      </c>
      <c r="J2761" s="320">
        <v>2011</v>
      </c>
      <c r="K2761" s="320" t="s">
        <v>545</v>
      </c>
      <c r="L2761" s="316">
        <f t="shared" si="81"/>
        <v>2760</v>
      </c>
      <c r="V2761" s="316" t="str">
        <f t="shared" si="80"/>
        <v xml:space="preserve"> </v>
      </c>
      <c r="X2761" s="316" t="s">
        <v>965</v>
      </c>
    </row>
    <row r="2762" spans="1:24">
      <c r="A2762" s="320" t="s">
        <v>662</v>
      </c>
      <c r="B2762" s="320" t="s">
        <v>659</v>
      </c>
      <c r="C2762" s="320" t="s">
        <v>579</v>
      </c>
      <c r="D2762" s="320" t="s">
        <v>491</v>
      </c>
      <c r="E2762" s="320">
        <v>0.629</v>
      </c>
      <c r="F2762" s="320" t="s">
        <v>1256</v>
      </c>
      <c r="G2762" s="320" t="s">
        <v>1257</v>
      </c>
      <c r="H2762" s="320" t="s">
        <v>489</v>
      </c>
      <c r="I2762" s="321">
        <v>46.74218217</v>
      </c>
      <c r="J2762" s="320">
        <v>2011</v>
      </c>
      <c r="K2762" s="320" t="s">
        <v>545</v>
      </c>
      <c r="L2762" s="316">
        <f t="shared" si="81"/>
        <v>2761</v>
      </c>
      <c r="V2762" s="316" t="str">
        <f t="shared" si="80"/>
        <v xml:space="preserve"> </v>
      </c>
      <c r="X2762" s="316" t="s">
        <v>965</v>
      </c>
    </row>
    <row r="2763" spans="1:24">
      <c r="A2763" s="320" t="s">
        <v>663</v>
      </c>
      <c r="B2763" s="320" t="s">
        <v>659</v>
      </c>
      <c r="C2763" s="320" t="s">
        <v>579</v>
      </c>
      <c r="D2763" s="320" t="s">
        <v>491</v>
      </c>
      <c r="E2763" s="320">
        <v>0.629</v>
      </c>
      <c r="F2763" s="320" t="s">
        <v>1256</v>
      </c>
      <c r="G2763" s="320" t="s">
        <v>1257</v>
      </c>
      <c r="H2763" s="320" t="s">
        <v>489</v>
      </c>
      <c r="I2763" s="321">
        <v>46.74218217</v>
      </c>
      <c r="J2763" s="320">
        <v>2011</v>
      </c>
      <c r="K2763" s="320" t="s">
        <v>545</v>
      </c>
      <c r="L2763" s="316">
        <f t="shared" si="81"/>
        <v>2762</v>
      </c>
      <c r="V2763" s="316" t="str">
        <f t="shared" si="80"/>
        <v xml:space="preserve"> </v>
      </c>
      <c r="X2763" s="316" t="s">
        <v>965</v>
      </c>
    </row>
    <row r="2764" spans="1:24">
      <c r="A2764" s="320" t="s">
        <v>1023</v>
      </c>
      <c r="B2764" s="320" t="s">
        <v>1024</v>
      </c>
      <c r="C2764" s="320" t="s">
        <v>853</v>
      </c>
      <c r="D2764" s="320" t="s">
        <v>694</v>
      </c>
      <c r="E2764" s="320">
        <v>0.9</v>
      </c>
      <c r="F2764" s="320" t="s">
        <v>1256</v>
      </c>
      <c r="G2764" s="320" t="s">
        <v>1257</v>
      </c>
      <c r="H2764" s="320" t="s">
        <v>489</v>
      </c>
      <c r="I2764" s="321">
        <v>46.759785000000001</v>
      </c>
      <c r="J2764" s="320">
        <v>2011</v>
      </c>
      <c r="K2764" s="320" t="s">
        <v>545</v>
      </c>
      <c r="L2764" s="316">
        <f t="shared" si="81"/>
        <v>2763</v>
      </c>
      <c r="V2764" s="316" t="str">
        <f t="shared" si="80"/>
        <v xml:space="preserve"> </v>
      </c>
      <c r="X2764" s="316" t="s">
        <v>965</v>
      </c>
    </row>
    <row r="2765" spans="1:24">
      <c r="A2765" s="320" t="s">
        <v>920</v>
      </c>
      <c r="B2765" s="320" t="s">
        <v>921</v>
      </c>
      <c r="C2765" s="320" t="s">
        <v>579</v>
      </c>
      <c r="D2765" s="320" t="s">
        <v>491</v>
      </c>
      <c r="E2765" s="320">
        <v>0.76900000000000002</v>
      </c>
      <c r="F2765" s="320" t="s">
        <v>1256</v>
      </c>
      <c r="G2765" s="320" t="s">
        <v>1257</v>
      </c>
      <c r="H2765" s="320" t="s">
        <v>489</v>
      </c>
      <c r="I2765" s="321">
        <v>47.137656890000002</v>
      </c>
      <c r="J2765" s="320">
        <v>2011</v>
      </c>
      <c r="K2765" s="320" t="s">
        <v>545</v>
      </c>
      <c r="L2765" s="316">
        <f t="shared" si="81"/>
        <v>2764</v>
      </c>
      <c r="V2765" s="316" t="str">
        <f t="shared" si="80"/>
        <v xml:space="preserve"> </v>
      </c>
      <c r="X2765" s="316" t="s">
        <v>965</v>
      </c>
    </row>
    <row r="2766" spans="1:24">
      <c r="A2766" s="320" t="s">
        <v>523</v>
      </c>
      <c r="B2766" s="320" t="s">
        <v>524</v>
      </c>
      <c r="C2766" s="320" t="s">
        <v>525</v>
      </c>
      <c r="D2766" s="320" t="s">
        <v>514</v>
      </c>
      <c r="E2766" s="320">
        <v>0.71399999999999997</v>
      </c>
      <c r="F2766" s="320" t="s">
        <v>1256</v>
      </c>
      <c r="G2766" s="320" t="s">
        <v>1257</v>
      </c>
      <c r="H2766" s="320" t="s">
        <v>489</v>
      </c>
      <c r="I2766" s="321">
        <v>47.507919219999998</v>
      </c>
      <c r="J2766" s="320">
        <v>2011</v>
      </c>
      <c r="K2766" s="320" t="s">
        <v>545</v>
      </c>
      <c r="L2766" s="316">
        <f t="shared" si="81"/>
        <v>2765</v>
      </c>
      <c r="V2766" s="316" t="str">
        <f t="shared" si="80"/>
        <v xml:space="preserve"> </v>
      </c>
      <c r="X2766" s="316" t="s">
        <v>965</v>
      </c>
    </row>
    <row r="2767" spans="1:24">
      <c r="A2767" s="320" t="s">
        <v>622</v>
      </c>
      <c r="B2767" s="320" t="s">
        <v>623</v>
      </c>
      <c r="C2767" s="320" t="s">
        <v>483</v>
      </c>
      <c r="D2767" s="320" t="s">
        <v>491</v>
      </c>
      <c r="E2767" s="320">
        <v>0.77300000000000002</v>
      </c>
      <c r="F2767" s="320" t="s">
        <v>1256</v>
      </c>
      <c r="G2767" s="320" t="s">
        <v>1257</v>
      </c>
      <c r="H2767" s="320" t="s">
        <v>489</v>
      </c>
      <c r="I2767" s="321">
        <v>48.366312489999999</v>
      </c>
      <c r="J2767" s="320">
        <v>2011</v>
      </c>
      <c r="K2767" s="320" t="s">
        <v>545</v>
      </c>
      <c r="L2767" s="316">
        <f t="shared" si="81"/>
        <v>2766</v>
      </c>
      <c r="V2767" s="316" t="str">
        <f t="shared" si="80"/>
        <v xml:space="preserve"> </v>
      </c>
      <c r="X2767" s="316" t="s">
        <v>965</v>
      </c>
    </row>
    <row r="2768" spans="1:24">
      <c r="A2768" s="320" t="s">
        <v>1078</v>
      </c>
      <c r="B2768" s="320" t="s">
        <v>1079</v>
      </c>
      <c r="C2768" s="320" t="s">
        <v>542</v>
      </c>
      <c r="D2768" s="320" t="s">
        <v>491</v>
      </c>
      <c r="E2768" s="320">
        <v>0.41799999999999998</v>
      </c>
      <c r="F2768" s="320" t="s">
        <v>1256</v>
      </c>
      <c r="G2768" s="320" t="s">
        <v>1257</v>
      </c>
      <c r="H2768" s="320" t="s">
        <v>489</v>
      </c>
      <c r="I2768" s="321">
        <v>48.753726589999999</v>
      </c>
      <c r="J2768" s="320">
        <v>2011</v>
      </c>
      <c r="K2768" s="320" t="s">
        <v>545</v>
      </c>
      <c r="L2768" s="316">
        <f t="shared" si="81"/>
        <v>2767</v>
      </c>
      <c r="V2768" s="316" t="str">
        <f t="shared" si="80"/>
        <v xml:space="preserve"> </v>
      </c>
      <c r="X2768" s="316" t="s">
        <v>965</v>
      </c>
    </row>
    <row r="2769" spans="1:24">
      <c r="A2769" s="320" t="s">
        <v>1091</v>
      </c>
      <c r="B2769" s="320" t="s">
        <v>1079</v>
      </c>
      <c r="C2769" s="320" t="s">
        <v>542</v>
      </c>
      <c r="D2769" s="320" t="s">
        <v>484</v>
      </c>
      <c r="E2769" s="320">
        <v>0.41799999999999998</v>
      </c>
      <c r="F2769" s="320" t="s">
        <v>1256</v>
      </c>
      <c r="G2769" s="320" t="s">
        <v>1257</v>
      </c>
      <c r="H2769" s="320" t="s">
        <v>489</v>
      </c>
      <c r="I2769" s="321">
        <v>48.753726589999999</v>
      </c>
      <c r="J2769" s="320">
        <v>2011</v>
      </c>
      <c r="K2769" s="320" t="s">
        <v>545</v>
      </c>
      <c r="L2769" s="316">
        <f t="shared" si="81"/>
        <v>2768</v>
      </c>
      <c r="V2769" s="316" t="str">
        <f t="shared" si="80"/>
        <v xml:space="preserve"> </v>
      </c>
      <c r="X2769" s="316" t="s">
        <v>965</v>
      </c>
    </row>
    <row r="2770" spans="1:24">
      <c r="A2770" s="320" t="s">
        <v>631</v>
      </c>
      <c r="B2770" s="320" t="s">
        <v>632</v>
      </c>
      <c r="C2770" s="320" t="s">
        <v>483</v>
      </c>
      <c r="D2770" s="320" t="s">
        <v>491</v>
      </c>
      <c r="E2770" s="320">
        <v>0.59899999999999998</v>
      </c>
      <c r="F2770" s="320" t="s">
        <v>1256</v>
      </c>
      <c r="G2770" s="320" t="s">
        <v>1257</v>
      </c>
      <c r="H2770" s="320" t="s">
        <v>489</v>
      </c>
      <c r="I2770" s="321">
        <v>49.408015259999999</v>
      </c>
      <c r="J2770" s="320">
        <v>2011</v>
      </c>
      <c r="K2770" s="320" t="s">
        <v>545</v>
      </c>
      <c r="L2770" s="316">
        <f t="shared" si="81"/>
        <v>2769</v>
      </c>
      <c r="V2770" s="316" t="str">
        <f t="shared" si="80"/>
        <v xml:space="preserve"> </v>
      </c>
      <c r="X2770" s="316" t="s">
        <v>965</v>
      </c>
    </row>
    <row r="2771" spans="1:24">
      <c r="A2771" s="320" t="s">
        <v>669</v>
      </c>
      <c r="B2771" s="320" t="s">
        <v>670</v>
      </c>
      <c r="C2771" s="320" t="s">
        <v>525</v>
      </c>
      <c r="D2771" s="320" t="s">
        <v>518</v>
      </c>
      <c r="E2771" s="320">
        <v>0.622</v>
      </c>
      <c r="F2771" s="320" t="s">
        <v>1256</v>
      </c>
      <c r="G2771" s="320" t="s">
        <v>1257</v>
      </c>
      <c r="H2771" s="320" t="s">
        <v>489</v>
      </c>
      <c r="I2771" s="321">
        <v>49.961869919999998</v>
      </c>
      <c r="J2771" s="320">
        <v>2011</v>
      </c>
      <c r="K2771" s="320" t="s">
        <v>545</v>
      </c>
      <c r="L2771" s="316">
        <f t="shared" si="81"/>
        <v>2770</v>
      </c>
      <c r="V2771" s="316" t="str">
        <f t="shared" si="80"/>
        <v xml:space="preserve"> </v>
      </c>
      <c r="X2771" s="316" t="s">
        <v>965</v>
      </c>
    </row>
    <row r="2772" spans="1:24">
      <c r="A2772" s="320" t="s">
        <v>1050</v>
      </c>
      <c r="B2772" s="320" t="s">
        <v>1051</v>
      </c>
      <c r="C2772" s="320" t="s">
        <v>542</v>
      </c>
      <c r="D2772" s="320" t="s">
        <v>521</v>
      </c>
      <c r="E2772" s="320">
        <v>0.34300000000000003</v>
      </c>
      <c r="F2772" s="320" t="s">
        <v>1256</v>
      </c>
      <c r="G2772" s="320" t="s">
        <v>1257</v>
      </c>
      <c r="H2772" s="320" t="s">
        <v>489</v>
      </c>
      <c r="I2772" s="321">
        <v>50.604024109999997</v>
      </c>
      <c r="J2772" s="320">
        <v>2011</v>
      </c>
      <c r="K2772" s="320" t="s">
        <v>545</v>
      </c>
      <c r="L2772" s="316">
        <f t="shared" si="81"/>
        <v>2771</v>
      </c>
      <c r="V2772" s="316" t="str">
        <f t="shared" si="80"/>
        <v xml:space="preserve"> </v>
      </c>
      <c r="X2772" s="316" t="s">
        <v>965</v>
      </c>
    </row>
    <row r="2773" spans="1:24">
      <c r="A2773" s="320" t="s">
        <v>746</v>
      </c>
      <c r="B2773" s="320" t="s">
        <v>747</v>
      </c>
      <c r="C2773" s="320" t="s">
        <v>483</v>
      </c>
      <c r="D2773" s="320" t="s">
        <v>491</v>
      </c>
      <c r="E2773" s="320">
        <v>0.71899999999999997</v>
      </c>
      <c r="F2773" s="320" t="s">
        <v>1256</v>
      </c>
      <c r="G2773" s="320" t="s">
        <v>1257</v>
      </c>
      <c r="H2773" s="320" t="s">
        <v>489</v>
      </c>
      <c r="I2773" s="321">
        <v>53.481544790000001</v>
      </c>
      <c r="J2773" s="320">
        <v>2011</v>
      </c>
      <c r="K2773" s="320" t="s">
        <v>545</v>
      </c>
      <c r="L2773" s="316">
        <f t="shared" si="81"/>
        <v>2772</v>
      </c>
      <c r="V2773" s="316" t="str">
        <f t="shared" si="80"/>
        <v xml:space="preserve"> </v>
      </c>
      <c r="X2773" s="316" t="s">
        <v>965</v>
      </c>
    </row>
    <row r="2774" spans="1:24">
      <c r="A2774" s="320" t="s">
        <v>748</v>
      </c>
      <c r="B2774" s="320" t="s">
        <v>747</v>
      </c>
      <c r="C2774" s="320" t="s">
        <v>483</v>
      </c>
      <c r="D2774" s="320" t="s">
        <v>514</v>
      </c>
      <c r="E2774" s="320">
        <v>0.71899999999999997</v>
      </c>
      <c r="F2774" s="320" t="s">
        <v>1256</v>
      </c>
      <c r="G2774" s="320" t="s">
        <v>1257</v>
      </c>
      <c r="H2774" s="320" t="s">
        <v>489</v>
      </c>
      <c r="I2774" s="321">
        <v>53.481544790000001</v>
      </c>
      <c r="J2774" s="320">
        <v>2011</v>
      </c>
      <c r="K2774" s="320" t="s">
        <v>545</v>
      </c>
      <c r="L2774" s="316">
        <f t="shared" si="81"/>
        <v>2773</v>
      </c>
      <c r="V2774" s="316" t="str">
        <f t="shared" si="80"/>
        <v xml:space="preserve"> </v>
      </c>
      <c r="X2774" s="316" t="s">
        <v>965</v>
      </c>
    </row>
    <row r="2775" spans="1:24">
      <c r="A2775" s="320" t="s">
        <v>749</v>
      </c>
      <c r="B2775" s="320" t="s">
        <v>747</v>
      </c>
      <c r="C2775" s="320" t="s">
        <v>483</v>
      </c>
      <c r="D2775" s="320" t="s">
        <v>491</v>
      </c>
      <c r="E2775" s="320">
        <v>0.71899999999999997</v>
      </c>
      <c r="F2775" s="320" t="s">
        <v>1256</v>
      </c>
      <c r="G2775" s="320" t="s">
        <v>1257</v>
      </c>
      <c r="H2775" s="320" t="s">
        <v>489</v>
      </c>
      <c r="I2775" s="321">
        <v>53.481544790000001</v>
      </c>
      <c r="J2775" s="320">
        <v>2011</v>
      </c>
      <c r="K2775" s="320" t="s">
        <v>545</v>
      </c>
      <c r="L2775" s="316">
        <f t="shared" si="81"/>
        <v>2774</v>
      </c>
      <c r="V2775" s="316" t="str">
        <f t="shared" si="80"/>
        <v xml:space="preserve"> </v>
      </c>
      <c r="X2775" s="316" t="s">
        <v>965</v>
      </c>
    </row>
    <row r="2776" spans="1:24">
      <c r="A2776" s="320" t="s">
        <v>750</v>
      </c>
      <c r="B2776" s="320" t="s">
        <v>747</v>
      </c>
      <c r="C2776" s="320" t="s">
        <v>483</v>
      </c>
      <c r="D2776" s="320" t="s">
        <v>491</v>
      </c>
      <c r="E2776" s="320">
        <v>0.71899999999999997</v>
      </c>
      <c r="F2776" s="320" t="s">
        <v>1256</v>
      </c>
      <c r="G2776" s="320" t="s">
        <v>1257</v>
      </c>
      <c r="H2776" s="320" t="s">
        <v>489</v>
      </c>
      <c r="I2776" s="321">
        <v>53.481544790000001</v>
      </c>
      <c r="J2776" s="320">
        <v>2011</v>
      </c>
      <c r="K2776" s="320" t="s">
        <v>545</v>
      </c>
      <c r="L2776" s="316">
        <f t="shared" si="81"/>
        <v>2775</v>
      </c>
      <c r="V2776" s="316" t="str">
        <f t="shared" si="80"/>
        <v xml:space="preserve"> </v>
      </c>
      <c r="X2776" s="316" t="s">
        <v>965</v>
      </c>
    </row>
    <row r="2777" spans="1:24">
      <c r="A2777" s="320" t="s">
        <v>574</v>
      </c>
      <c r="B2777" s="320" t="s">
        <v>575</v>
      </c>
      <c r="C2777" s="320" t="s">
        <v>483</v>
      </c>
      <c r="D2777" s="320" t="s">
        <v>491</v>
      </c>
      <c r="E2777" s="320">
        <v>0.45600000000000002</v>
      </c>
      <c r="F2777" s="320" t="s">
        <v>1256</v>
      </c>
      <c r="G2777" s="320" t="s">
        <v>1257</v>
      </c>
      <c r="H2777" s="320" t="s">
        <v>489</v>
      </c>
      <c r="I2777" s="321">
        <v>56.404315410000002</v>
      </c>
      <c r="J2777" s="320">
        <v>2011</v>
      </c>
      <c r="K2777" s="320" t="s">
        <v>545</v>
      </c>
      <c r="L2777" s="316">
        <f t="shared" si="81"/>
        <v>2776</v>
      </c>
      <c r="V2777" s="316" t="str">
        <f t="shared" si="80"/>
        <v xml:space="preserve"> </v>
      </c>
      <c r="X2777" s="316" t="s">
        <v>965</v>
      </c>
    </row>
    <row r="2778" spans="1:24">
      <c r="A2778" s="320" t="s">
        <v>576</v>
      </c>
      <c r="B2778" s="320" t="s">
        <v>575</v>
      </c>
      <c r="C2778" s="320" t="s">
        <v>483</v>
      </c>
      <c r="D2778" s="320" t="s">
        <v>491</v>
      </c>
      <c r="E2778" s="320">
        <v>0.45600000000000002</v>
      </c>
      <c r="F2778" s="320" t="s">
        <v>1256</v>
      </c>
      <c r="G2778" s="320" t="s">
        <v>1257</v>
      </c>
      <c r="H2778" s="320" t="s">
        <v>489</v>
      </c>
      <c r="I2778" s="321">
        <v>56.404315410000002</v>
      </c>
      <c r="J2778" s="320">
        <v>2011</v>
      </c>
      <c r="K2778" s="320" t="s">
        <v>545</v>
      </c>
      <c r="L2778" s="316">
        <f t="shared" si="81"/>
        <v>2777</v>
      </c>
      <c r="V2778" s="316" t="str">
        <f t="shared" si="80"/>
        <v xml:space="preserve"> </v>
      </c>
      <c r="X2778" s="316" t="s">
        <v>965</v>
      </c>
    </row>
    <row r="2779" spans="1:24">
      <c r="A2779" s="320" t="s">
        <v>751</v>
      </c>
      <c r="B2779" s="320" t="s">
        <v>752</v>
      </c>
      <c r="C2779" s="320" t="s">
        <v>483</v>
      </c>
      <c r="D2779" s="320" t="s">
        <v>491</v>
      </c>
      <c r="E2779" s="320">
        <v>0.81899999999999995</v>
      </c>
      <c r="F2779" s="320" t="s">
        <v>1256</v>
      </c>
      <c r="G2779" s="320" t="s">
        <v>1257</v>
      </c>
      <c r="H2779" s="320" t="s">
        <v>489</v>
      </c>
      <c r="I2779" s="321">
        <v>60.402785440000002</v>
      </c>
      <c r="J2779" s="320">
        <v>2011</v>
      </c>
      <c r="K2779" s="320" t="s">
        <v>545</v>
      </c>
      <c r="L2779" s="316">
        <f t="shared" si="81"/>
        <v>2778</v>
      </c>
      <c r="V2779" s="316" t="str">
        <f t="shared" si="80"/>
        <v xml:space="preserve"> </v>
      </c>
      <c r="X2779" s="316" t="s">
        <v>965</v>
      </c>
    </row>
    <row r="2780" spans="1:24">
      <c r="A2780" s="320" t="s">
        <v>753</v>
      </c>
      <c r="B2780" s="320" t="s">
        <v>752</v>
      </c>
      <c r="C2780" s="320" t="s">
        <v>483</v>
      </c>
      <c r="D2780" s="320" t="s">
        <v>694</v>
      </c>
      <c r="E2780" s="320">
        <v>0.81899999999999995</v>
      </c>
      <c r="F2780" s="320" t="s">
        <v>1256</v>
      </c>
      <c r="G2780" s="320" t="s">
        <v>1257</v>
      </c>
      <c r="H2780" s="320" t="s">
        <v>489</v>
      </c>
      <c r="I2780" s="321">
        <v>60.402785440000002</v>
      </c>
      <c r="J2780" s="320">
        <v>2011</v>
      </c>
      <c r="K2780" s="320" t="s">
        <v>545</v>
      </c>
      <c r="L2780" s="316">
        <f t="shared" si="81"/>
        <v>2779</v>
      </c>
      <c r="V2780" s="316" t="str">
        <f t="shared" si="80"/>
        <v xml:space="preserve"> </v>
      </c>
      <c r="X2780" s="316" t="s">
        <v>965</v>
      </c>
    </row>
    <row r="2781" spans="1:24">
      <c r="A2781" s="320" t="s">
        <v>754</v>
      </c>
      <c r="B2781" s="320" t="s">
        <v>752</v>
      </c>
      <c r="C2781" s="320" t="s">
        <v>483</v>
      </c>
      <c r="D2781" s="320" t="s">
        <v>694</v>
      </c>
      <c r="E2781" s="320">
        <v>0.81899999999999995</v>
      </c>
      <c r="F2781" s="320" t="s">
        <v>1256</v>
      </c>
      <c r="G2781" s="320" t="s">
        <v>1257</v>
      </c>
      <c r="H2781" s="320" t="s">
        <v>489</v>
      </c>
      <c r="I2781" s="321">
        <v>60.402785440000002</v>
      </c>
      <c r="J2781" s="320">
        <v>2011</v>
      </c>
      <c r="K2781" s="320" t="s">
        <v>545</v>
      </c>
      <c r="L2781" s="316">
        <f t="shared" si="81"/>
        <v>2780</v>
      </c>
      <c r="V2781" s="316" t="str">
        <f t="shared" si="80"/>
        <v xml:space="preserve"> </v>
      </c>
      <c r="X2781" s="316" t="s">
        <v>965</v>
      </c>
    </row>
    <row r="2782" spans="1:24">
      <c r="A2782" s="320" t="s">
        <v>555</v>
      </c>
      <c r="B2782" s="320" t="s">
        <v>556</v>
      </c>
      <c r="C2782" s="320" t="s">
        <v>542</v>
      </c>
      <c r="D2782" s="320" t="s">
        <v>491</v>
      </c>
      <c r="E2782" s="320">
        <v>0.47599999999999998</v>
      </c>
      <c r="F2782" s="320" t="s">
        <v>1256</v>
      </c>
      <c r="G2782" s="320" t="s">
        <v>1257</v>
      </c>
      <c r="H2782" s="320" t="s">
        <v>489</v>
      </c>
      <c r="I2782" s="321">
        <v>61.730066379999997</v>
      </c>
      <c r="J2782" s="320">
        <v>2011</v>
      </c>
      <c r="K2782" s="320" t="s">
        <v>545</v>
      </c>
      <c r="L2782" s="316">
        <f t="shared" si="81"/>
        <v>2781</v>
      </c>
      <c r="V2782" s="316" t="str">
        <f t="shared" si="80"/>
        <v xml:space="preserve"> </v>
      </c>
      <c r="X2782" s="316" t="s">
        <v>965</v>
      </c>
    </row>
    <row r="2783" spans="1:24">
      <c r="A2783" s="320" t="s">
        <v>557</v>
      </c>
      <c r="B2783" s="320" t="s">
        <v>556</v>
      </c>
      <c r="C2783" s="320" t="s">
        <v>542</v>
      </c>
      <c r="D2783" s="320" t="s">
        <v>514</v>
      </c>
      <c r="E2783" s="320">
        <v>0.47599999999999998</v>
      </c>
      <c r="F2783" s="320" t="s">
        <v>1256</v>
      </c>
      <c r="G2783" s="320" t="s">
        <v>1257</v>
      </c>
      <c r="H2783" s="320" t="s">
        <v>489</v>
      </c>
      <c r="I2783" s="321">
        <v>61.730066379999997</v>
      </c>
      <c r="J2783" s="320">
        <v>2011</v>
      </c>
      <c r="K2783" s="320" t="s">
        <v>545</v>
      </c>
      <c r="L2783" s="316">
        <f t="shared" si="81"/>
        <v>2782</v>
      </c>
      <c r="V2783" s="316" t="str">
        <f t="shared" si="80"/>
        <v xml:space="preserve"> </v>
      </c>
      <c r="X2783" s="316" t="s">
        <v>965</v>
      </c>
    </row>
    <row r="2784" spans="1:24">
      <c r="A2784" s="320" t="s">
        <v>585</v>
      </c>
      <c r="B2784" s="320" t="s">
        <v>586</v>
      </c>
      <c r="C2784" s="320" t="s">
        <v>542</v>
      </c>
      <c r="D2784" s="320" t="s">
        <v>496</v>
      </c>
      <c r="E2784" s="320">
        <v>0.41399999999999998</v>
      </c>
      <c r="F2784" s="320" t="s">
        <v>1256</v>
      </c>
      <c r="G2784" s="320" t="s">
        <v>1257</v>
      </c>
      <c r="H2784" s="320" t="s">
        <v>489</v>
      </c>
      <c r="I2784" s="321">
        <v>61.902332940000001</v>
      </c>
      <c r="J2784" s="320">
        <v>2011</v>
      </c>
      <c r="K2784" s="320" t="s">
        <v>545</v>
      </c>
      <c r="L2784" s="316">
        <f t="shared" si="81"/>
        <v>2783</v>
      </c>
      <c r="V2784" s="316" t="str">
        <f t="shared" si="80"/>
        <v xml:space="preserve"> </v>
      </c>
      <c r="X2784" s="316" t="s">
        <v>965</v>
      </c>
    </row>
    <row r="2785" spans="1:24">
      <c r="A2785" s="320" t="s">
        <v>624</v>
      </c>
      <c r="B2785" s="320" t="s">
        <v>625</v>
      </c>
      <c r="C2785" s="320" t="s">
        <v>495</v>
      </c>
      <c r="D2785" s="320" t="s">
        <v>491</v>
      </c>
      <c r="E2785" s="320">
        <v>0.71499999999999997</v>
      </c>
      <c r="F2785" s="320" t="s">
        <v>1256</v>
      </c>
      <c r="G2785" s="320" t="s">
        <v>1257</v>
      </c>
      <c r="H2785" s="320" t="s">
        <v>489</v>
      </c>
      <c r="I2785" s="321">
        <v>62.416231310000001</v>
      </c>
      <c r="J2785" s="320">
        <v>2011</v>
      </c>
      <c r="K2785" s="320" t="s">
        <v>545</v>
      </c>
      <c r="L2785" s="316">
        <f t="shared" si="81"/>
        <v>2784</v>
      </c>
      <c r="V2785" s="316" t="str">
        <f t="shared" si="80"/>
        <v xml:space="preserve"> </v>
      </c>
      <c r="X2785" s="316" t="s">
        <v>965</v>
      </c>
    </row>
    <row r="2786" spans="1:24">
      <c r="A2786" s="320" t="s">
        <v>761</v>
      </c>
      <c r="B2786" s="320" t="s">
        <v>762</v>
      </c>
      <c r="C2786" s="320" t="s">
        <v>483</v>
      </c>
      <c r="D2786" s="320" t="s">
        <v>496</v>
      </c>
      <c r="E2786" s="320">
        <v>0.74099999999999999</v>
      </c>
      <c r="F2786" s="320" t="s">
        <v>1256</v>
      </c>
      <c r="G2786" s="320" t="s">
        <v>1257</v>
      </c>
      <c r="H2786" s="320" t="s">
        <v>489</v>
      </c>
      <c r="I2786" s="321">
        <v>63.16312404</v>
      </c>
      <c r="J2786" s="320">
        <v>2011</v>
      </c>
      <c r="K2786" s="320" t="s">
        <v>545</v>
      </c>
      <c r="L2786" s="316">
        <f t="shared" si="81"/>
        <v>2785</v>
      </c>
      <c r="V2786" s="316" t="str">
        <f t="shared" si="80"/>
        <v xml:space="preserve"> </v>
      </c>
      <c r="X2786" s="316" t="s">
        <v>965</v>
      </c>
    </row>
    <row r="2787" spans="1:24">
      <c r="A2787" s="320" t="s">
        <v>763</v>
      </c>
      <c r="B2787" s="320" t="s">
        <v>762</v>
      </c>
      <c r="C2787" s="320" t="s">
        <v>483</v>
      </c>
      <c r="D2787" s="320" t="s">
        <v>496</v>
      </c>
      <c r="E2787" s="320">
        <v>0.74099999999999999</v>
      </c>
      <c r="F2787" s="320" t="s">
        <v>1256</v>
      </c>
      <c r="G2787" s="320" t="s">
        <v>1257</v>
      </c>
      <c r="H2787" s="320" t="s">
        <v>489</v>
      </c>
      <c r="I2787" s="321">
        <v>63.16312404</v>
      </c>
      <c r="J2787" s="320">
        <v>2011</v>
      </c>
      <c r="K2787" s="320" t="s">
        <v>545</v>
      </c>
      <c r="L2787" s="316">
        <f t="shared" si="81"/>
        <v>2786</v>
      </c>
      <c r="V2787" s="316" t="str">
        <f t="shared" si="80"/>
        <v xml:space="preserve"> </v>
      </c>
      <c r="X2787" s="316" t="s">
        <v>965</v>
      </c>
    </row>
    <row r="2788" spans="1:24">
      <c r="A2788" s="320" t="s">
        <v>1069</v>
      </c>
      <c r="B2788" s="320" t="s">
        <v>1070</v>
      </c>
      <c r="C2788" s="320" t="s">
        <v>495</v>
      </c>
      <c r="D2788" s="320" t="s">
        <v>518</v>
      </c>
      <c r="E2788" s="320">
        <v>0.374</v>
      </c>
      <c r="F2788" s="320" t="s">
        <v>1256</v>
      </c>
      <c r="G2788" s="320" t="s">
        <v>1257</v>
      </c>
      <c r="H2788" s="320" t="s">
        <v>489</v>
      </c>
      <c r="I2788" s="321">
        <v>63.465346889999999</v>
      </c>
      <c r="J2788" s="320">
        <v>2011</v>
      </c>
      <c r="K2788" s="320" t="s">
        <v>545</v>
      </c>
      <c r="L2788" s="316">
        <f t="shared" si="81"/>
        <v>2787</v>
      </c>
      <c r="V2788" s="316" t="str">
        <f t="shared" si="80"/>
        <v xml:space="preserve"> </v>
      </c>
      <c r="X2788" s="316" t="s">
        <v>965</v>
      </c>
    </row>
    <row r="2789" spans="1:24">
      <c r="A2789" s="320" t="s">
        <v>1140</v>
      </c>
      <c r="B2789" s="320" t="s">
        <v>1070</v>
      </c>
      <c r="C2789" s="320" t="s">
        <v>495</v>
      </c>
      <c r="D2789" s="320" t="s">
        <v>521</v>
      </c>
      <c r="E2789" s="320">
        <v>0.374</v>
      </c>
      <c r="F2789" s="320" t="s">
        <v>1256</v>
      </c>
      <c r="G2789" s="320" t="s">
        <v>1257</v>
      </c>
      <c r="H2789" s="320" t="s">
        <v>489</v>
      </c>
      <c r="I2789" s="321">
        <v>63.465346889999999</v>
      </c>
      <c r="J2789" s="320">
        <v>2011</v>
      </c>
      <c r="K2789" s="320" t="s">
        <v>545</v>
      </c>
      <c r="L2789" s="316">
        <f t="shared" si="81"/>
        <v>2788</v>
      </c>
      <c r="V2789" s="316" t="str">
        <f t="shared" si="80"/>
        <v xml:space="preserve"> </v>
      </c>
      <c r="X2789" s="316" t="s">
        <v>965</v>
      </c>
    </row>
    <row r="2790" spans="1:24">
      <c r="A2790" s="320" t="s">
        <v>886</v>
      </c>
      <c r="B2790" s="320" t="s">
        <v>887</v>
      </c>
      <c r="C2790" s="320" t="s">
        <v>525</v>
      </c>
      <c r="D2790" s="320" t="s">
        <v>694</v>
      </c>
      <c r="E2790" s="320">
        <v>0.72199999999999998</v>
      </c>
      <c r="F2790" s="320" t="s">
        <v>1256</v>
      </c>
      <c r="G2790" s="320" t="s">
        <v>1257</v>
      </c>
      <c r="H2790" s="320" t="s">
        <v>489</v>
      </c>
      <c r="I2790" s="321">
        <v>65.379610290000002</v>
      </c>
      <c r="J2790" s="320">
        <v>2011</v>
      </c>
      <c r="K2790" s="320" t="s">
        <v>545</v>
      </c>
      <c r="L2790" s="316">
        <f t="shared" si="81"/>
        <v>2789</v>
      </c>
      <c r="V2790" s="316" t="str">
        <f t="shared" si="80"/>
        <v xml:space="preserve"> </v>
      </c>
      <c r="X2790" s="316" t="s">
        <v>965</v>
      </c>
    </row>
    <row r="2791" spans="1:24">
      <c r="A2791" s="320" t="s">
        <v>888</v>
      </c>
      <c r="B2791" s="320" t="s">
        <v>887</v>
      </c>
      <c r="C2791" s="320" t="s">
        <v>525</v>
      </c>
      <c r="D2791" s="320" t="s">
        <v>694</v>
      </c>
      <c r="E2791" s="320">
        <v>0.72199999999999998</v>
      </c>
      <c r="F2791" s="320" t="s">
        <v>1256</v>
      </c>
      <c r="G2791" s="320" t="s">
        <v>1257</v>
      </c>
      <c r="H2791" s="320" t="s">
        <v>489</v>
      </c>
      <c r="I2791" s="321">
        <v>65.379610290000002</v>
      </c>
      <c r="J2791" s="320">
        <v>2011</v>
      </c>
      <c r="K2791" s="320" t="s">
        <v>545</v>
      </c>
      <c r="L2791" s="316">
        <f t="shared" si="81"/>
        <v>2790</v>
      </c>
      <c r="V2791" s="316" t="str">
        <f t="shared" si="80"/>
        <v xml:space="preserve"> </v>
      </c>
      <c r="X2791" s="316" t="s">
        <v>965</v>
      </c>
    </row>
    <row r="2792" spans="1:24">
      <c r="A2792" s="320" t="s">
        <v>889</v>
      </c>
      <c r="B2792" s="320" t="s">
        <v>887</v>
      </c>
      <c r="C2792" s="320" t="s">
        <v>525</v>
      </c>
      <c r="D2792" s="320" t="s">
        <v>694</v>
      </c>
      <c r="E2792" s="320">
        <v>0.72199999999999998</v>
      </c>
      <c r="F2792" s="320" t="s">
        <v>1256</v>
      </c>
      <c r="G2792" s="320" t="s">
        <v>1257</v>
      </c>
      <c r="H2792" s="320" t="s">
        <v>489</v>
      </c>
      <c r="I2792" s="321">
        <v>65.379610290000002</v>
      </c>
      <c r="J2792" s="320">
        <v>2011</v>
      </c>
      <c r="K2792" s="320" t="s">
        <v>545</v>
      </c>
      <c r="L2792" s="316">
        <f t="shared" si="81"/>
        <v>2791</v>
      </c>
      <c r="V2792" s="316" t="str">
        <f t="shared" si="80"/>
        <v xml:space="preserve"> </v>
      </c>
      <c r="X2792" s="316" t="s">
        <v>965</v>
      </c>
    </row>
    <row r="2793" spans="1:24">
      <c r="A2793" s="320" t="s">
        <v>890</v>
      </c>
      <c r="B2793" s="320" t="s">
        <v>887</v>
      </c>
      <c r="C2793" s="320" t="s">
        <v>525</v>
      </c>
      <c r="D2793" s="320" t="s">
        <v>694</v>
      </c>
      <c r="E2793" s="320">
        <v>0.72199999999999998</v>
      </c>
      <c r="F2793" s="320" t="s">
        <v>1256</v>
      </c>
      <c r="G2793" s="320" t="s">
        <v>1257</v>
      </c>
      <c r="H2793" s="320" t="s">
        <v>489</v>
      </c>
      <c r="I2793" s="321">
        <v>65.379610290000002</v>
      </c>
      <c r="J2793" s="320">
        <v>2011</v>
      </c>
      <c r="K2793" s="320" t="s">
        <v>545</v>
      </c>
      <c r="L2793" s="316">
        <f t="shared" si="81"/>
        <v>2792</v>
      </c>
      <c r="V2793" s="316" t="str">
        <f t="shared" si="80"/>
        <v xml:space="preserve"> </v>
      </c>
      <c r="X2793" s="316" t="s">
        <v>965</v>
      </c>
    </row>
    <row r="2794" spans="1:24">
      <c r="A2794" s="320" t="s">
        <v>570</v>
      </c>
      <c r="B2794" s="320" t="s">
        <v>571</v>
      </c>
      <c r="C2794" s="320" t="s">
        <v>542</v>
      </c>
      <c r="D2794" s="320" t="s">
        <v>514</v>
      </c>
      <c r="E2794" s="320">
        <v>0.51900000000000002</v>
      </c>
      <c r="F2794" s="320" t="s">
        <v>1256</v>
      </c>
      <c r="G2794" s="320" t="s">
        <v>1257</v>
      </c>
      <c r="H2794" s="320" t="s">
        <v>489</v>
      </c>
      <c r="I2794" s="321">
        <v>65.802478129999997</v>
      </c>
      <c r="J2794" s="320">
        <v>2011</v>
      </c>
      <c r="K2794" s="320" t="s">
        <v>545</v>
      </c>
      <c r="L2794" s="316">
        <f t="shared" si="81"/>
        <v>2793</v>
      </c>
      <c r="V2794" s="316" t="str">
        <f t="shared" si="80"/>
        <v xml:space="preserve"> </v>
      </c>
      <c r="X2794" s="316" t="s">
        <v>965</v>
      </c>
    </row>
    <row r="2795" spans="1:24">
      <c r="A2795" s="320" t="s">
        <v>612</v>
      </c>
      <c r="B2795" s="320" t="s">
        <v>613</v>
      </c>
      <c r="C2795" s="320" t="s">
        <v>542</v>
      </c>
      <c r="D2795" s="320" t="s">
        <v>491</v>
      </c>
      <c r="E2795" s="320">
        <v>0.436</v>
      </c>
      <c r="F2795" s="320" t="s">
        <v>1256</v>
      </c>
      <c r="G2795" s="320" t="s">
        <v>1257</v>
      </c>
      <c r="H2795" s="320" t="s">
        <v>489</v>
      </c>
      <c r="I2795" s="321">
        <v>68.745657820000005</v>
      </c>
      <c r="J2795" s="320">
        <v>2011</v>
      </c>
      <c r="K2795" s="320" t="s">
        <v>545</v>
      </c>
      <c r="L2795" s="316">
        <f t="shared" si="81"/>
        <v>2794</v>
      </c>
      <c r="V2795" s="316" t="str">
        <f t="shared" si="80"/>
        <v xml:space="preserve"> </v>
      </c>
      <c r="X2795" s="316" t="s">
        <v>965</v>
      </c>
    </row>
    <row r="2796" spans="1:24">
      <c r="A2796" s="320" t="s">
        <v>678</v>
      </c>
      <c r="B2796" s="320" t="s">
        <v>679</v>
      </c>
      <c r="C2796" s="320" t="s">
        <v>579</v>
      </c>
      <c r="D2796" s="320" t="s">
        <v>491</v>
      </c>
      <c r="E2796" s="320">
        <v>0.61699999999999999</v>
      </c>
      <c r="F2796" s="320" t="s">
        <v>1256</v>
      </c>
      <c r="G2796" s="320" t="s">
        <v>1257</v>
      </c>
      <c r="H2796" s="320" t="s">
        <v>489</v>
      </c>
      <c r="I2796" s="321">
        <v>69.259322879999999</v>
      </c>
      <c r="J2796" s="320">
        <v>2011</v>
      </c>
      <c r="K2796" s="320" t="s">
        <v>545</v>
      </c>
      <c r="L2796" s="316">
        <f t="shared" si="81"/>
        <v>2795</v>
      </c>
      <c r="V2796" s="316" t="str">
        <f t="shared" si="80"/>
        <v xml:space="preserve"> </v>
      </c>
      <c r="X2796" s="316" t="s">
        <v>965</v>
      </c>
    </row>
    <row r="2797" spans="1:24">
      <c r="A2797" s="320" t="s">
        <v>680</v>
      </c>
      <c r="B2797" s="320" t="s">
        <v>679</v>
      </c>
      <c r="C2797" s="320" t="s">
        <v>579</v>
      </c>
      <c r="D2797" s="320" t="s">
        <v>484</v>
      </c>
      <c r="E2797" s="320">
        <v>0.61699999999999999</v>
      </c>
      <c r="F2797" s="320" t="s">
        <v>1256</v>
      </c>
      <c r="G2797" s="320" t="s">
        <v>1257</v>
      </c>
      <c r="H2797" s="320" t="s">
        <v>489</v>
      </c>
      <c r="I2797" s="321">
        <v>69.259322879999999</v>
      </c>
      <c r="J2797" s="320">
        <v>2011</v>
      </c>
      <c r="K2797" s="320" t="s">
        <v>545</v>
      </c>
      <c r="L2797" s="316">
        <f t="shared" si="81"/>
        <v>2796</v>
      </c>
      <c r="V2797" s="316" t="str">
        <f t="shared" si="80"/>
        <v xml:space="preserve"> </v>
      </c>
      <c r="X2797" s="316" t="s">
        <v>965</v>
      </c>
    </row>
    <row r="2798" spans="1:24">
      <c r="A2798" s="320" t="s">
        <v>681</v>
      </c>
      <c r="B2798" s="320" t="s">
        <v>679</v>
      </c>
      <c r="C2798" s="320" t="s">
        <v>579</v>
      </c>
      <c r="D2798" s="320" t="s">
        <v>491</v>
      </c>
      <c r="E2798" s="320">
        <v>0.61699999999999999</v>
      </c>
      <c r="F2798" s="320" t="s">
        <v>1256</v>
      </c>
      <c r="G2798" s="320" t="s">
        <v>1257</v>
      </c>
      <c r="H2798" s="320" t="s">
        <v>489</v>
      </c>
      <c r="I2798" s="321">
        <v>69.259322879999999</v>
      </c>
      <c r="J2798" s="320">
        <v>2011</v>
      </c>
      <c r="K2798" s="320" t="s">
        <v>545</v>
      </c>
      <c r="L2798" s="316">
        <f t="shared" si="81"/>
        <v>2797</v>
      </c>
      <c r="V2798" s="316" t="str">
        <f t="shared" si="80"/>
        <v xml:space="preserve"> </v>
      </c>
      <c r="X2798" s="316" t="s">
        <v>965</v>
      </c>
    </row>
    <row r="2799" spans="1:24">
      <c r="A2799" s="320" t="s">
        <v>604</v>
      </c>
      <c r="B2799" s="320" t="s">
        <v>605</v>
      </c>
      <c r="C2799" s="320" t="s">
        <v>483</v>
      </c>
      <c r="D2799" s="320" t="s">
        <v>491</v>
      </c>
      <c r="E2799" s="320">
        <v>0.58099999999999996</v>
      </c>
      <c r="F2799" s="320" t="s">
        <v>1256</v>
      </c>
      <c r="G2799" s="320" t="s">
        <v>1257</v>
      </c>
      <c r="H2799" s="320" t="s">
        <v>489</v>
      </c>
      <c r="I2799" s="321">
        <v>75.103751889999998</v>
      </c>
      <c r="J2799" s="320">
        <v>2011</v>
      </c>
      <c r="K2799" s="320" t="s">
        <v>545</v>
      </c>
      <c r="L2799" s="316">
        <f t="shared" si="81"/>
        <v>2798</v>
      </c>
      <c r="V2799" s="316" t="str">
        <f t="shared" si="80"/>
        <v xml:space="preserve"> </v>
      </c>
      <c r="X2799" s="316" t="s">
        <v>965</v>
      </c>
    </row>
    <row r="2800" spans="1:24">
      <c r="A2800" s="320" t="s">
        <v>851</v>
      </c>
      <c r="B2800" s="320" t="s">
        <v>852</v>
      </c>
      <c r="C2800" s="320" t="s">
        <v>853</v>
      </c>
      <c r="D2800" s="320" t="s">
        <v>521</v>
      </c>
      <c r="E2800" s="320">
        <v>0.71199999999999997</v>
      </c>
      <c r="F2800" s="320" t="s">
        <v>1256</v>
      </c>
      <c r="G2800" s="320" t="s">
        <v>1257</v>
      </c>
      <c r="H2800" s="320" t="s">
        <v>489</v>
      </c>
      <c r="I2800" s="321">
        <v>78.993383499999993</v>
      </c>
      <c r="J2800" s="320">
        <v>2011</v>
      </c>
      <c r="K2800" s="320" t="s">
        <v>545</v>
      </c>
      <c r="L2800" s="316">
        <f t="shared" si="81"/>
        <v>2799</v>
      </c>
      <c r="V2800" s="316" t="str">
        <f t="shared" si="80"/>
        <v xml:space="preserve"> </v>
      </c>
      <c r="X2800" s="316" t="s">
        <v>965</v>
      </c>
    </row>
    <row r="2801" spans="1:24">
      <c r="A2801" s="320" t="s">
        <v>606</v>
      </c>
      <c r="B2801" s="320" t="s">
        <v>607</v>
      </c>
      <c r="C2801" s="320" t="s">
        <v>542</v>
      </c>
      <c r="D2801" s="320" t="s">
        <v>491</v>
      </c>
      <c r="E2801" s="320">
        <v>0.55800000000000005</v>
      </c>
      <c r="F2801" s="320" t="s">
        <v>1256</v>
      </c>
      <c r="G2801" s="320" t="s">
        <v>1257</v>
      </c>
      <c r="H2801" s="320" t="s">
        <v>489</v>
      </c>
      <c r="I2801" s="321">
        <v>81.896302129999995</v>
      </c>
      <c r="J2801" s="320">
        <v>2011</v>
      </c>
      <c r="K2801" s="320" t="s">
        <v>545</v>
      </c>
      <c r="L2801" s="316">
        <f t="shared" si="81"/>
        <v>2800</v>
      </c>
      <c r="V2801" s="316" t="str">
        <f t="shared" si="80"/>
        <v xml:space="preserve"> </v>
      </c>
      <c r="X2801" s="316" t="s">
        <v>965</v>
      </c>
    </row>
    <row r="2802" spans="1:24">
      <c r="A2802" s="320" t="s">
        <v>608</v>
      </c>
      <c r="B2802" s="320" t="s">
        <v>607</v>
      </c>
      <c r="C2802" s="320" t="s">
        <v>542</v>
      </c>
      <c r="D2802" s="320" t="s">
        <v>491</v>
      </c>
      <c r="E2802" s="320">
        <v>0.55800000000000005</v>
      </c>
      <c r="F2802" s="320" t="s">
        <v>1256</v>
      </c>
      <c r="G2802" s="320" t="s">
        <v>1257</v>
      </c>
      <c r="H2802" s="320" t="s">
        <v>489</v>
      </c>
      <c r="I2802" s="321">
        <v>81.896302129999995</v>
      </c>
      <c r="J2802" s="320">
        <v>2011</v>
      </c>
      <c r="K2802" s="320" t="s">
        <v>545</v>
      </c>
      <c r="L2802" s="316">
        <f t="shared" si="81"/>
        <v>2801</v>
      </c>
      <c r="V2802" s="316" t="str">
        <f t="shared" si="80"/>
        <v xml:space="preserve"> </v>
      </c>
      <c r="X2802" s="316" t="s">
        <v>965</v>
      </c>
    </row>
    <row r="2803" spans="1:24">
      <c r="A2803" s="320" t="s">
        <v>609</v>
      </c>
      <c r="B2803" s="320" t="s">
        <v>607</v>
      </c>
      <c r="C2803" s="320" t="s">
        <v>542</v>
      </c>
      <c r="D2803" s="320" t="s">
        <v>491</v>
      </c>
      <c r="E2803" s="320">
        <v>0.55800000000000005</v>
      </c>
      <c r="F2803" s="320" t="s">
        <v>1256</v>
      </c>
      <c r="G2803" s="320" t="s">
        <v>1257</v>
      </c>
      <c r="H2803" s="320" t="s">
        <v>489</v>
      </c>
      <c r="I2803" s="321">
        <v>81.896302129999995</v>
      </c>
      <c r="J2803" s="320">
        <v>2011</v>
      </c>
      <c r="K2803" s="320" t="s">
        <v>545</v>
      </c>
      <c r="L2803" s="316">
        <f t="shared" si="81"/>
        <v>2802</v>
      </c>
      <c r="V2803" s="316" t="str">
        <f t="shared" si="80"/>
        <v xml:space="preserve"> </v>
      </c>
      <c r="X2803" s="316" t="s">
        <v>965</v>
      </c>
    </row>
    <row r="2804" spans="1:24">
      <c r="A2804" s="320" t="s">
        <v>529</v>
      </c>
      <c r="B2804" s="320" t="s">
        <v>530</v>
      </c>
      <c r="C2804" s="320" t="s">
        <v>525</v>
      </c>
      <c r="D2804" s="320" t="s">
        <v>514</v>
      </c>
      <c r="E2804" s="320">
        <v>0.74</v>
      </c>
      <c r="F2804" s="320" t="s">
        <v>1256</v>
      </c>
      <c r="G2804" s="320" t="s">
        <v>1257</v>
      </c>
      <c r="H2804" s="320" t="s">
        <v>489</v>
      </c>
      <c r="I2804" s="321">
        <v>82.262146250000001</v>
      </c>
      <c r="J2804" s="320">
        <v>2011</v>
      </c>
      <c r="K2804" s="320" t="s">
        <v>545</v>
      </c>
      <c r="L2804" s="316">
        <f t="shared" si="81"/>
        <v>2803</v>
      </c>
      <c r="V2804" s="316" t="str">
        <f t="shared" si="80"/>
        <v xml:space="preserve"> </v>
      </c>
      <c r="X2804" s="316" t="s">
        <v>965</v>
      </c>
    </row>
    <row r="2805" spans="1:24">
      <c r="A2805" s="320" t="s">
        <v>534</v>
      </c>
      <c r="B2805" s="320" t="s">
        <v>530</v>
      </c>
      <c r="C2805" s="320" t="s">
        <v>525</v>
      </c>
      <c r="D2805" s="320" t="s">
        <v>514</v>
      </c>
      <c r="E2805" s="320">
        <v>0.74</v>
      </c>
      <c r="F2805" s="320" t="s">
        <v>1256</v>
      </c>
      <c r="G2805" s="320" t="s">
        <v>1257</v>
      </c>
      <c r="H2805" s="320" t="s">
        <v>489</v>
      </c>
      <c r="I2805" s="321">
        <v>82.262146250000001</v>
      </c>
      <c r="J2805" s="320">
        <v>2011</v>
      </c>
      <c r="K2805" s="320" t="s">
        <v>545</v>
      </c>
      <c r="L2805" s="316">
        <f t="shared" si="81"/>
        <v>2804</v>
      </c>
      <c r="V2805" s="316" t="str">
        <f t="shared" si="80"/>
        <v xml:space="preserve"> </v>
      </c>
      <c r="X2805" s="316" t="s">
        <v>965</v>
      </c>
    </row>
    <row r="2806" spans="1:24">
      <c r="A2806" s="320" t="s">
        <v>866</v>
      </c>
      <c r="B2806" s="320" t="s">
        <v>867</v>
      </c>
      <c r="C2806" s="320" t="s">
        <v>504</v>
      </c>
      <c r="D2806" s="320" t="s">
        <v>518</v>
      </c>
      <c r="E2806" s="320">
        <v>0.69899999999999995</v>
      </c>
      <c r="F2806" s="320" t="s">
        <v>1256</v>
      </c>
      <c r="G2806" s="320" t="s">
        <v>1257</v>
      </c>
      <c r="H2806" s="320" t="s">
        <v>489</v>
      </c>
      <c r="I2806" s="321">
        <v>82.436413880000003</v>
      </c>
      <c r="J2806" s="320">
        <v>2011</v>
      </c>
      <c r="K2806" s="320" t="s">
        <v>545</v>
      </c>
      <c r="L2806" s="316">
        <f t="shared" si="81"/>
        <v>2805</v>
      </c>
      <c r="V2806" s="316" t="str">
        <f t="shared" si="80"/>
        <v xml:space="preserve"> </v>
      </c>
      <c r="X2806" s="316" t="s">
        <v>965</v>
      </c>
    </row>
    <row r="2807" spans="1:24">
      <c r="A2807" s="320" t="s">
        <v>868</v>
      </c>
      <c r="B2807" s="320" t="s">
        <v>867</v>
      </c>
      <c r="C2807" s="320" t="s">
        <v>504</v>
      </c>
      <c r="D2807" s="320" t="s">
        <v>484</v>
      </c>
      <c r="E2807" s="320">
        <v>0.69899999999999995</v>
      </c>
      <c r="F2807" s="320" t="s">
        <v>1256</v>
      </c>
      <c r="G2807" s="320" t="s">
        <v>1257</v>
      </c>
      <c r="H2807" s="320" t="s">
        <v>489</v>
      </c>
      <c r="I2807" s="321">
        <v>82.436413880000003</v>
      </c>
      <c r="J2807" s="320">
        <v>2011</v>
      </c>
      <c r="K2807" s="320" t="s">
        <v>545</v>
      </c>
      <c r="L2807" s="316">
        <f t="shared" si="81"/>
        <v>2806</v>
      </c>
      <c r="V2807" s="316" t="str">
        <f t="shared" si="80"/>
        <v xml:space="preserve"> </v>
      </c>
      <c r="X2807" s="316" t="s">
        <v>965</v>
      </c>
    </row>
    <row r="2808" spans="1:24">
      <c r="A2808" s="320" t="s">
        <v>869</v>
      </c>
      <c r="B2808" s="320" t="s">
        <v>867</v>
      </c>
      <c r="C2808" s="320" t="s">
        <v>504</v>
      </c>
      <c r="D2808" s="320" t="s">
        <v>484</v>
      </c>
      <c r="E2808" s="320">
        <v>0.69899999999999995</v>
      </c>
      <c r="F2808" s="320" t="s">
        <v>1256</v>
      </c>
      <c r="G2808" s="320" t="s">
        <v>1257</v>
      </c>
      <c r="H2808" s="320" t="s">
        <v>489</v>
      </c>
      <c r="I2808" s="321">
        <v>82.436413880000003</v>
      </c>
      <c r="J2808" s="320">
        <v>2011</v>
      </c>
      <c r="K2808" s="320" t="s">
        <v>545</v>
      </c>
      <c r="L2808" s="316">
        <f t="shared" si="81"/>
        <v>2807</v>
      </c>
      <c r="V2808" s="316" t="str">
        <f t="shared" si="80"/>
        <v xml:space="preserve"> </v>
      </c>
      <c r="X2808" s="316" t="s">
        <v>965</v>
      </c>
    </row>
    <row r="2809" spans="1:24">
      <c r="A2809" s="320" t="s">
        <v>870</v>
      </c>
      <c r="B2809" s="320" t="s">
        <v>867</v>
      </c>
      <c r="C2809" s="320" t="s">
        <v>504</v>
      </c>
      <c r="D2809" s="320" t="s">
        <v>484</v>
      </c>
      <c r="E2809" s="320">
        <v>0.69899999999999995</v>
      </c>
      <c r="F2809" s="320" t="s">
        <v>1256</v>
      </c>
      <c r="G2809" s="320" t="s">
        <v>1257</v>
      </c>
      <c r="H2809" s="320" t="s">
        <v>489</v>
      </c>
      <c r="I2809" s="321">
        <v>82.436413880000003</v>
      </c>
      <c r="J2809" s="320">
        <v>2011</v>
      </c>
      <c r="K2809" s="320" t="s">
        <v>545</v>
      </c>
      <c r="L2809" s="316">
        <f t="shared" si="81"/>
        <v>2808</v>
      </c>
      <c r="V2809" s="316" t="str">
        <f t="shared" si="80"/>
        <v xml:space="preserve"> </v>
      </c>
      <c r="X2809" s="316" t="s">
        <v>965</v>
      </c>
    </row>
    <row r="2810" spans="1:24">
      <c r="A2810" s="320" t="s">
        <v>871</v>
      </c>
      <c r="B2810" s="320" t="s">
        <v>867</v>
      </c>
      <c r="C2810" s="320" t="s">
        <v>504</v>
      </c>
      <c r="D2810" s="320" t="s">
        <v>514</v>
      </c>
      <c r="E2810" s="320">
        <v>0.69899999999999995</v>
      </c>
      <c r="F2810" s="320" t="s">
        <v>1256</v>
      </c>
      <c r="G2810" s="320" t="s">
        <v>1257</v>
      </c>
      <c r="H2810" s="320" t="s">
        <v>489</v>
      </c>
      <c r="I2810" s="321">
        <v>82.436413880000003</v>
      </c>
      <c r="J2810" s="320">
        <v>2011</v>
      </c>
      <c r="K2810" s="320" t="s">
        <v>545</v>
      </c>
      <c r="L2810" s="316">
        <f t="shared" si="81"/>
        <v>2809</v>
      </c>
      <c r="V2810" s="316" t="str">
        <f t="shared" si="80"/>
        <v xml:space="preserve"> </v>
      </c>
      <c r="X2810" s="316" t="s">
        <v>965</v>
      </c>
    </row>
    <row r="2811" spans="1:24">
      <c r="A2811" s="320" t="s">
        <v>872</v>
      </c>
      <c r="B2811" s="320" t="s">
        <v>867</v>
      </c>
      <c r="C2811" s="320" t="s">
        <v>504</v>
      </c>
      <c r="D2811" s="320" t="s">
        <v>484</v>
      </c>
      <c r="E2811" s="320">
        <v>0.69899999999999995</v>
      </c>
      <c r="F2811" s="320" t="s">
        <v>1256</v>
      </c>
      <c r="G2811" s="320" t="s">
        <v>1257</v>
      </c>
      <c r="H2811" s="320" t="s">
        <v>489</v>
      </c>
      <c r="I2811" s="321">
        <v>82.436413880000003</v>
      </c>
      <c r="J2811" s="320">
        <v>2011</v>
      </c>
      <c r="K2811" s="320" t="s">
        <v>545</v>
      </c>
      <c r="L2811" s="316">
        <f t="shared" si="81"/>
        <v>2810</v>
      </c>
      <c r="V2811" s="316" t="str">
        <f t="shared" ref="V2811:V2874" si="82">IF(H2811=$V$1,I2811," ")</f>
        <v xml:space="preserve"> </v>
      </c>
      <c r="X2811" s="316" t="s">
        <v>965</v>
      </c>
    </row>
    <row r="2812" spans="1:24">
      <c r="A2812" s="320" t="s">
        <v>873</v>
      </c>
      <c r="B2812" s="320" t="s">
        <v>867</v>
      </c>
      <c r="C2812" s="320" t="s">
        <v>504</v>
      </c>
      <c r="D2812" s="320" t="s">
        <v>484</v>
      </c>
      <c r="E2812" s="320">
        <v>0.69899999999999995</v>
      </c>
      <c r="F2812" s="320" t="s">
        <v>1256</v>
      </c>
      <c r="G2812" s="320" t="s">
        <v>1257</v>
      </c>
      <c r="H2812" s="320" t="s">
        <v>489</v>
      </c>
      <c r="I2812" s="321">
        <v>82.436413880000003</v>
      </c>
      <c r="J2812" s="320">
        <v>2011</v>
      </c>
      <c r="K2812" s="320" t="s">
        <v>545</v>
      </c>
      <c r="L2812" s="316">
        <f t="shared" si="81"/>
        <v>2811</v>
      </c>
      <c r="V2812" s="316" t="str">
        <f t="shared" si="82"/>
        <v xml:space="preserve"> </v>
      </c>
      <c r="X2812" s="316" t="s">
        <v>965</v>
      </c>
    </row>
    <row r="2813" spans="1:24">
      <c r="A2813" s="320" t="s">
        <v>874</v>
      </c>
      <c r="B2813" s="320" t="s">
        <v>867</v>
      </c>
      <c r="C2813" s="320" t="s">
        <v>504</v>
      </c>
      <c r="D2813" s="320" t="s">
        <v>518</v>
      </c>
      <c r="E2813" s="320">
        <v>0.69899999999999995</v>
      </c>
      <c r="F2813" s="320" t="s">
        <v>1256</v>
      </c>
      <c r="G2813" s="320" t="s">
        <v>1257</v>
      </c>
      <c r="H2813" s="320" t="s">
        <v>489</v>
      </c>
      <c r="I2813" s="321">
        <v>82.436413880000003</v>
      </c>
      <c r="J2813" s="320">
        <v>2011</v>
      </c>
      <c r="K2813" s="320" t="s">
        <v>545</v>
      </c>
      <c r="L2813" s="316">
        <f t="shared" si="81"/>
        <v>2812</v>
      </c>
      <c r="V2813" s="316" t="str">
        <f t="shared" si="82"/>
        <v xml:space="preserve"> </v>
      </c>
      <c r="X2813" s="316" t="s">
        <v>965</v>
      </c>
    </row>
    <row r="2814" spans="1:24">
      <c r="A2814" s="320" t="s">
        <v>875</v>
      </c>
      <c r="B2814" s="320" t="s">
        <v>867</v>
      </c>
      <c r="C2814" s="320" t="s">
        <v>504</v>
      </c>
      <c r="D2814" s="320" t="s">
        <v>484</v>
      </c>
      <c r="E2814" s="320">
        <v>0.69899999999999995</v>
      </c>
      <c r="F2814" s="320" t="s">
        <v>1256</v>
      </c>
      <c r="G2814" s="320" t="s">
        <v>1257</v>
      </c>
      <c r="H2814" s="320" t="s">
        <v>489</v>
      </c>
      <c r="I2814" s="321">
        <v>82.436413880000003</v>
      </c>
      <c r="J2814" s="320">
        <v>2011</v>
      </c>
      <c r="K2814" s="320" t="s">
        <v>545</v>
      </c>
      <c r="L2814" s="316">
        <f t="shared" si="81"/>
        <v>2813</v>
      </c>
      <c r="V2814" s="316" t="str">
        <f t="shared" si="82"/>
        <v xml:space="preserve"> </v>
      </c>
      <c r="X2814" s="316" t="s">
        <v>965</v>
      </c>
    </row>
    <row r="2815" spans="1:24">
      <c r="A2815" s="320" t="s">
        <v>917</v>
      </c>
      <c r="B2815" s="320" t="s">
        <v>918</v>
      </c>
      <c r="C2815" s="320" t="s">
        <v>525</v>
      </c>
      <c r="D2815" s="320" t="s">
        <v>514</v>
      </c>
      <c r="E2815" s="320">
        <v>0.73499999999999999</v>
      </c>
      <c r="F2815" s="320" t="s">
        <v>1256</v>
      </c>
      <c r="G2815" s="320" t="s">
        <v>1257</v>
      </c>
      <c r="H2815" s="320" t="s">
        <v>489</v>
      </c>
      <c r="I2815" s="321">
        <v>83.889714749999996</v>
      </c>
      <c r="J2815" s="320">
        <v>2011</v>
      </c>
      <c r="K2815" s="320" t="s">
        <v>545</v>
      </c>
      <c r="L2815" s="316">
        <f t="shared" si="81"/>
        <v>2814</v>
      </c>
      <c r="V2815" s="316" t="str">
        <f t="shared" si="82"/>
        <v xml:space="preserve"> </v>
      </c>
      <c r="X2815" s="316" t="s">
        <v>965</v>
      </c>
    </row>
    <row r="2816" spans="1:24">
      <c r="A2816" s="320" t="s">
        <v>919</v>
      </c>
      <c r="B2816" s="320" t="s">
        <v>918</v>
      </c>
      <c r="C2816" s="320" t="s">
        <v>525</v>
      </c>
      <c r="D2816" s="320" t="s">
        <v>514</v>
      </c>
      <c r="E2816" s="320">
        <v>0.73499999999999999</v>
      </c>
      <c r="F2816" s="320" t="s">
        <v>1256</v>
      </c>
      <c r="G2816" s="320" t="s">
        <v>1257</v>
      </c>
      <c r="H2816" s="320" t="s">
        <v>489</v>
      </c>
      <c r="I2816" s="321">
        <v>83.889714749999996</v>
      </c>
      <c r="J2816" s="320">
        <v>2011</v>
      </c>
      <c r="K2816" s="320" t="s">
        <v>545</v>
      </c>
      <c r="L2816" s="316">
        <f t="shared" si="81"/>
        <v>2815</v>
      </c>
      <c r="V2816" s="316" t="str">
        <f t="shared" si="82"/>
        <v xml:space="preserve"> </v>
      </c>
      <c r="X2816" s="316" t="s">
        <v>965</v>
      </c>
    </row>
    <row r="2817" spans="1:24">
      <c r="A2817" s="320" t="s">
        <v>540</v>
      </c>
      <c r="B2817" s="320" t="s">
        <v>541</v>
      </c>
      <c r="C2817" s="320" t="s">
        <v>542</v>
      </c>
      <c r="D2817" s="320" t="s">
        <v>514</v>
      </c>
      <c r="E2817" s="320">
        <v>0.39600000000000002</v>
      </c>
      <c r="F2817" s="320" t="s">
        <v>1256</v>
      </c>
      <c r="G2817" s="320" t="s">
        <v>1257</v>
      </c>
      <c r="H2817" s="320" t="s">
        <v>489</v>
      </c>
      <c r="I2817" s="321">
        <v>85.812291639999998</v>
      </c>
      <c r="J2817" s="320">
        <v>2011</v>
      </c>
      <c r="K2817" s="320" t="s">
        <v>545</v>
      </c>
      <c r="L2817" s="316">
        <f t="shared" si="81"/>
        <v>2816</v>
      </c>
      <c r="V2817" s="316" t="str">
        <f t="shared" si="82"/>
        <v xml:space="preserve"> </v>
      </c>
      <c r="X2817" s="316" t="s">
        <v>965</v>
      </c>
    </row>
    <row r="2818" spans="1:24">
      <c r="A2818" s="320" t="s">
        <v>547</v>
      </c>
      <c r="B2818" s="320" t="s">
        <v>541</v>
      </c>
      <c r="C2818" s="320" t="s">
        <v>542</v>
      </c>
      <c r="D2818" s="320" t="s">
        <v>514</v>
      </c>
      <c r="E2818" s="320">
        <v>0.39600000000000002</v>
      </c>
      <c r="F2818" s="320" t="s">
        <v>1256</v>
      </c>
      <c r="G2818" s="320" t="s">
        <v>1257</v>
      </c>
      <c r="H2818" s="320" t="s">
        <v>489</v>
      </c>
      <c r="I2818" s="321">
        <v>85.812291639999998</v>
      </c>
      <c r="J2818" s="320">
        <v>2011</v>
      </c>
      <c r="K2818" s="320" t="s">
        <v>545</v>
      </c>
      <c r="L2818" s="316">
        <f t="shared" si="81"/>
        <v>2817</v>
      </c>
      <c r="V2818" s="316" t="str">
        <f t="shared" si="82"/>
        <v xml:space="preserve"> </v>
      </c>
      <c r="X2818" s="316" t="s">
        <v>965</v>
      </c>
    </row>
    <row r="2819" spans="1:24">
      <c r="A2819" s="320" t="s">
        <v>549</v>
      </c>
      <c r="B2819" s="320" t="s">
        <v>541</v>
      </c>
      <c r="C2819" s="320" t="s">
        <v>542</v>
      </c>
      <c r="D2819" s="320" t="s">
        <v>514</v>
      </c>
      <c r="E2819" s="320">
        <v>0.39600000000000002</v>
      </c>
      <c r="F2819" s="320" t="s">
        <v>1256</v>
      </c>
      <c r="G2819" s="320" t="s">
        <v>1257</v>
      </c>
      <c r="H2819" s="320" t="s">
        <v>489</v>
      </c>
      <c r="I2819" s="321">
        <v>85.812291639999998</v>
      </c>
      <c r="J2819" s="320">
        <v>2011</v>
      </c>
      <c r="K2819" s="320" t="s">
        <v>545</v>
      </c>
      <c r="L2819" s="316">
        <f t="shared" ref="L2819:L2882" si="83">1+L2818</f>
        <v>2818</v>
      </c>
      <c r="V2819" s="316" t="str">
        <f t="shared" si="82"/>
        <v xml:space="preserve"> </v>
      </c>
      <c r="X2819" s="316" t="s">
        <v>965</v>
      </c>
    </row>
    <row r="2820" spans="1:24">
      <c r="A2820" s="320" t="s">
        <v>577</v>
      </c>
      <c r="B2820" s="320" t="s">
        <v>578</v>
      </c>
      <c r="C2820" s="320" t="s">
        <v>579</v>
      </c>
      <c r="D2820" s="320" t="s">
        <v>491</v>
      </c>
      <c r="E2820" s="320">
        <v>0.54300000000000004</v>
      </c>
      <c r="F2820" s="320" t="s">
        <v>1256</v>
      </c>
      <c r="G2820" s="320" t="s">
        <v>1257</v>
      </c>
      <c r="H2820" s="320" t="s">
        <v>489</v>
      </c>
      <c r="I2820" s="321">
        <v>88.976234329999997</v>
      </c>
      <c r="J2820" s="320">
        <v>2011</v>
      </c>
      <c r="K2820" s="320" t="s">
        <v>545</v>
      </c>
      <c r="L2820" s="316">
        <f t="shared" si="83"/>
        <v>2819</v>
      </c>
      <c r="V2820" s="316" t="str">
        <f t="shared" si="82"/>
        <v xml:space="preserve"> </v>
      </c>
      <c r="X2820" s="316" t="s">
        <v>965</v>
      </c>
    </row>
    <row r="2821" spans="1:24">
      <c r="A2821" s="320" t="s">
        <v>688</v>
      </c>
      <c r="B2821" s="320" t="s">
        <v>689</v>
      </c>
      <c r="C2821" s="320" t="s">
        <v>495</v>
      </c>
      <c r="D2821" s="320" t="s">
        <v>521</v>
      </c>
      <c r="E2821" s="320">
        <v>0.55400000000000005</v>
      </c>
      <c r="F2821" s="320" t="s">
        <v>1256</v>
      </c>
      <c r="G2821" s="320" t="s">
        <v>1257</v>
      </c>
      <c r="H2821" s="320" t="s">
        <v>489</v>
      </c>
      <c r="I2821" s="321">
        <v>99.711606360000005</v>
      </c>
      <c r="J2821" s="320">
        <v>2011</v>
      </c>
      <c r="K2821" s="320" t="s">
        <v>545</v>
      </c>
      <c r="L2821" s="316">
        <f t="shared" si="83"/>
        <v>2820</v>
      </c>
      <c r="V2821" s="316" t="str">
        <f t="shared" si="82"/>
        <v xml:space="preserve"> </v>
      </c>
      <c r="X2821" s="316" t="s">
        <v>965</v>
      </c>
    </row>
    <row r="2822" spans="1:24">
      <c r="A2822" s="320" t="s">
        <v>690</v>
      </c>
      <c r="B2822" s="320" t="s">
        <v>689</v>
      </c>
      <c r="C2822" s="320" t="s">
        <v>495</v>
      </c>
      <c r="D2822" s="320" t="s">
        <v>521</v>
      </c>
      <c r="E2822" s="320">
        <v>0.55400000000000005</v>
      </c>
      <c r="F2822" s="320" t="s">
        <v>1256</v>
      </c>
      <c r="G2822" s="320" t="s">
        <v>1257</v>
      </c>
      <c r="H2822" s="320" t="s">
        <v>489</v>
      </c>
      <c r="I2822" s="321">
        <v>99.711606360000005</v>
      </c>
      <c r="J2822" s="320">
        <v>2011</v>
      </c>
      <c r="K2822" s="320" t="s">
        <v>545</v>
      </c>
      <c r="L2822" s="316">
        <f t="shared" si="83"/>
        <v>2821</v>
      </c>
      <c r="V2822" s="316" t="str">
        <f t="shared" si="82"/>
        <v xml:space="preserve"> </v>
      </c>
      <c r="X2822" s="316" t="s">
        <v>965</v>
      </c>
    </row>
    <row r="2823" spans="1:24">
      <c r="A2823" s="320" t="s">
        <v>691</v>
      </c>
      <c r="B2823" s="320" t="s">
        <v>689</v>
      </c>
      <c r="C2823" s="320" t="s">
        <v>495</v>
      </c>
      <c r="D2823" s="320" t="s">
        <v>484</v>
      </c>
      <c r="E2823" s="320">
        <v>0.55400000000000005</v>
      </c>
      <c r="F2823" s="320" t="s">
        <v>1256</v>
      </c>
      <c r="G2823" s="320" t="s">
        <v>1257</v>
      </c>
      <c r="H2823" s="320" t="s">
        <v>489</v>
      </c>
      <c r="I2823" s="321">
        <v>99.711606360000005</v>
      </c>
      <c r="J2823" s="320">
        <v>2011</v>
      </c>
      <c r="K2823" s="320" t="s">
        <v>545</v>
      </c>
      <c r="L2823" s="316">
        <f t="shared" si="83"/>
        <v>2822</v>
      </c>
      <c r="V2823" s="316" t="str">
        <f t="shared" si="82"/>
        <v xml:space="preserve"> </v>
      </c>
      <c r="X2823" s="316" t="s">
        <v>965</v>
      </c>
    </row>
    <row r="2824" spans="1:24">
      <c r="A2824" s="320" t="s">
        <v>692</v>
      </c>
      <c r="B2824" s="320" t="s">
        <v>689</v>
      </c>
      <c r="C2824" s="320" t="s">
        <v>495</v>
      </c>
      <c r="D2824" s="320" t="s">
        <v>491</v>
      </c>
      <c r="E2824" s="320">
        <v>0.55400000000000005</v>
      </c>
      <c r="F2824" s="320" t="s">
        <v>1256</v>
      </c>
      <c r="G2824" s="320" t="s">
        <v>1257</v>
      </c>
      <c r="H2824" s="320" t="s">
        <v>489</v>
      </c>
      <c r="I2824" s="321">
        <v>99.711606360000005</v>
      </c>
      <c r="J2824" s="320">
        <v>2011</v>
      </c>
      <c r="K2824" s="320" t="s">
        <v>545</v>
      </c>
      <c r="L2824" s="316">
        <f t="shared" si="83"/>
        <v>2823</v>
      </c>
      <c r="V2824" s="316" t="str">
        <f t="shared" si="82"/>
        <v xml:space="preserve"> </v>
      </c>
      <c r="X2824" s="316" t="s">
        <v>965</v>
      </c>
    </row>
    <row r="2825" spans="1:24">
      <c r="A2825" s="320" t="s">
        <v>693</v>
      </c>
      <c r="B2825" s="320" t="s">
        <v>689</v>
      </c>
      <c r="C2825" s="320" t="s">
        <v>495</v>
      </c>
      <c r="D2825" s="320" t="s">
        <v>694</v>
      </c>
      <c r="E2825" s="320">
        <v>0.55400000000000005</v>
      </c>
      <c r="F2825" s="320" t="s">
        <v>1256</v>
      </c>
      <c r="G2825" s="320" t="s">
        <v>1257</v>
      </c>
      <c r="H2825" s="320" t="s">
        <v>489</v>
      </c>
      <c r="I2825" s="321">
        <v>99.711606360000005</v>
      </c>
      <c r="J2825" s="320">
        <v>2011</v>
      </c>
      <c r="K2825" s="320" t="s">
        <v>545</v>
      </c>
      <c r="L2825" s="316">
        <f t="shared" si="83"/>
        <v>2824</v>
      </c>
      <c r="V2825" s="316" t="str">
        <f t="shared" si="82"/>
        <v xml:space="preserve"> </v>
      </c>
      <c r="X2825" s="316" t="s">
        <v>965</v>
      </c>
    </row>
    <row r="2826" spans="1:24">
      <c r="A2826" s="320" t="s">
        <v>695</v>
      </c>
      <c r="B2826" s="320" t="s">
        <v>689</v>
      </c>
      <c r="C2826" s="320" t="s">
        <v>495</v>
      </c>
      <c r="D2826" s="320" t="s">
        <v>491</v>
      </c>
      <c r="E2826" s="320">
        <v>0.55400000000000005</v>
      </c>
      <c r="F2826" s="320" t="s">
        <v>1256</v>
      </c>
      <c r="G2826" s="320" t="s">
        <v>1257</v>
      </c>
      <c r="H2826" s="320" t="s">
        <v>489</v>
      </c>
      <c r="I2826" s="321">
        <v>99.711606360000005</v>
      </c>
      <c r="J2826" s="320">
        <v>2011</v>
      </c>
      <c r="K2826" s="320" t="s">
        <v>545</v>
      </c>
      <c r="L2826" s="316">
        <f t="shared" si="83"/>
        <v>2825</v>
      </c>
      <c r="V2826" s="316" t="str">
        <f t="shared" si="82"/>
        <v xml:space="preserve"> </v>
      </c>
      <c r="X2826" s="316" t="s">
        <v>965</v>
      </c>
    </row>
    <row r="2827" spans="1:24">
      <c r="A2827" s="320" t="s">
        <v>696</v>
      </c>
      <c r="B2827" s="320" t="s">
        <v>689</v>
      </c>
      <c r="C2827" s="320" t="s">
        <v>495</v>
      </c>
      <c r="D2827" s="320" t="s">
        <v>484</v>
      </c>
      <c r="E2827" s="320">
        <v>0.55400000000000005</v>
      </c>
      <c r="F2827" s="320" t="s">
        <v>1256</v>
      </c>
      <c r="G2827" s="320" t="s">
        <v>1257</v>
      </c>
      <c r="H2827" s="320" t="s">
        <v>489</v>
      </c>
      <c r="I2827" s="321">
        <v>99.711606360000005</v>
      </c>
      <c r="J2827" s="320">
        <v>2011</v>
      </c>
      <c r="K2827" s="320" t="s">
        <v>545</v>
      </c>
      <c r="L2827" s="316">
        <f t="shared" si="83"/>
        <v>2826</v>
      </c>
      <c r="V2827" s="316" t="str">
        <f t="shared" si="82"/>
        <v xml:space="preserve"> </v>
      </c>
      <c r="X2827" s="316" t="s">
        <v>965</v>
      </c>
    </row>
    <row r="2828" spans="1:24">
      <c r="A2828" s="320" t="s">
        <v>697</v>
      </c>
      <c r="B2828" s="320" t="s">
        <v>689</v>
      </c>
      <c r="C2828" s="320" t="s">
        <v>495</v>
      </c>
      <c r="D2828" s="320" t="s">
        <v>491</v>
      </c>
      <c r="E2828" s="320">
        <v>0.55400000000000005</v>
      </c>
      <c r="F2828" s="320" t="s">
        <v>1256</v>
      </c>
      <c r="G2828" s="320" t="s">
        <v>1257</v>
      </c>
      <c r="H2828" s="320" t="s">
        <v>489</v>
      </c>
      <c r="I2828" s="321">
        <v>99.711606360000005</v>
      </c>
      <c r="J2828" s="320">
        <v>2011</v>
      </c>
      <c r="K2828" s="320" t="s">
        <v>545</v>
      </c>
      <c r="L2828" s="316">
        <f t="shared" si="83"/>
        <v>2827</v>
      </c>
      <c r="V2828" s="316" t="str">
        <f t="shared" si="82"/>
        <v xml:space="preserve"> </v>
      </c>
      <c r="X2828" s="316" t="s">
        <v>965</v>
      </c>
    </row>
    <row r="2829" spans="1:24">
      <c r="A2829" s="320" t="s">
        <v>698</v>
      </c>
      <c r="B2829" s="320" t="s">
        <v>689</v>
      </c>
      <c r="C2829" s="320" t="s">
        <v>495</v>
      </c>
      <c r="D2829" s="320" t="s">
        <v>491</v>
      </c>
      <c r="E2829" s="320">
        <v>0.55400000000000005</v>
      </c>
      <c r="F2829" s="320" t="s">
        <v>1256</v>
      </c>
      <c r="G2829" s="320" t="s">
        <v>1257</v>
      </c>
      <c r="H2829" s="320" t="s">
        <v>489</v>
      </c>
      <c r="I2829" s="321">
        <v>99.711606360000005</v>
      </c>
      <c r="J2829" s="320">
        <v>2011</v>
      </c>
      <c r="K2829" s="320" t="s">
        <v>545</v>
      </c>
      <c r="L2829" s="316">
        <f t="shared" si="83"/>
        <v>2828</v>
      </c>
      <c r="V2829" s="316" t="str">
        <f t="shared" si="82"/>
        <v xml:space="preserve"> </v>
      </c>
      <c r="X2829" s="316" t="s">
        <v>965</v>
      </c>
    </row>
    <row r="2830" spans="1:24">
      <c r="A2830" s="320" t="s">
        <v>699</v>
      </c>
      <c r="B2830" s="320" t="s">
        <v>689</v>
      </c>
      <c r="C2830" s="320" t="s">
        <v>495</v>
      </c>
      <c r="D2830" s="320" t="s">
        <v>491</v>
      </c>
      <c r="E2830" s="320">
        <v>0.55400000000000005</v>
      </c>
      <c r="F2830" s="320" t="s">
        <v>1256</v>
      </c>
      <c r="G2830" s="320" t="s">
        <v>1257</v>
      </c>
      <c r="H2830" s="320" t="s">
        <v>489</v>
      </c>
      <c r="I2830" s="321">
        <v>99.711606360000005</v>
      </c>
      <c r="J2830" s="320">
        <v>2011</v>
      </c>
      <c r="K2830" s="320" t="s">
        <v>545</v>
      </c>
      <c r="L2830" s="316">
        <f t="shared" si="83"/>
        <v>2829</v>
      </c>
      <c r="V2830" s="316" t="str">
        <f t="shared" si="82"/>
        <v xml:space="preserve"> </v>
      </c>
      <c r="X2830" s="316" t="s">
        <v>965</v>
      </c>
    </row>
    <row r="2831" spans="1:24">
      <c r="A2831" s="320" t="s">
        <v>700</v>
      </c>
      <c r="B2831" s="320" t="s">
        <v>689</v>
      </c>
      <c r="C2831" s="320" t="s">
        <v>495</v>
      </c>
      <c r="D2831" s="320" t="s">
        <v>484</v>
      </c>
      <c r="E2831" s="320">
        <v>0.55400000000000005</v>
      </c>
      <c r="F2831" s="320" t="s">
        <v>1256</v>
      </c>
      <c r="G2831" s="320" t="s">
        <v>1257</v>
      </c>
      <c r="H2831" s="320" t="s">
        <v>489</v>
      </c>
      <c r="I2831" s="321">
        <v>99.711606360000005</v>
      </c>
      <c r="J2831" s="320">
        <v>2011</v>
      </c>
      <c r="K2831" s="320" t="s">
        <v>545</v>
      </c>
      <c r="L2831" s="316">
        <f t="shared" si="83"/>
        <v>2830</v>
      </c>
      <c r="V2831" s="316" t="str">
        <f t="shared" si="82"/>
        <v xml:space="preserve"> </v>
      </c>
      <c r="X2831" s="316" t="s">
        <v>965</v>
      </c>
    </row>
    <row r="2832" spans="1:24">
      <c r="A2832" s="320" t="s">
        <v>701</v>
      </c>
      <c r="B2832" s="320" t="s">
        <v>689</v>
      </c>
      <c r="C2832" s="320" t="s">
        <v>495</v>
      </c>
      <c r="D2832" s="320" t="s">
        <v>484</v>
      </c>
      <c r="E2832" s="320">
        <v>0.55400000000000005</v>
      </c>
      <c r="F2832" s="320" t="s">
        <v>1256</v>
      </c>
      <c r="G2832" s="320" t="s">
        <v>1257</v>
      </c>
      <c r="H2832" s="320" t="s">
        <v>489</v>
      </c>
      <c r="I2832" s="321">
        <v>99.711606360000005</v>
      </c>
      <c r="J2832" s="320">
        <v>2011</v>
      </c>
      <c r="K2832" s="320" t="s">
        <v>545</v>
      </c>
      <c r="L2832" s="316">
        <f t="shared" si="83"/>
        <v>2831</v>
      </c>
      <c r="V2832" s="316" t="str">
        <f t="shared" si="82"/>
        <v xml:space="preserve"> </v>
      </c>
      <c r="X2832" s="316" t="s">
        <v>965</v>
      </c>
    </row>
    <row r="2833" spans="1:24">
      <c r="A2833" s="320" t="s">
        <v>702</v>
      </c>
      <c r="B2833" s="320" t="s">
        <v>689</v>
      </c>
      <c r="C2833" s="320" t="s">
        <v>495</v>
      </c>
      <c r="D2833" s="320" t="s">
        <v>521</v>
      </c>
      <c r="E2833" s="320">
        <v>0.55400000000000005</v>
      </c>
      <c r="F2833" s="320" t="s">
        <v>1256</v>
      </c>
      <c r="G2833" s="320" t="s">
        <v>1257</v>
      </c>
      <c r="H2833" s="320" t="s">
        <v>489</v>
      </c>
      <c r="I2833" s="321">
        <v>99.711606360000005</v>
      </c>
      <c r="J2833" s="320">
        <v>2011</v>
      </c>
      <c r="K2833" s="320" t="s">
        <v>545</v>
      </c>
      <c r="L2833" s="316">
        <f t="shared" si="83"/>
        <v>2832</v>
      </c>
      <c r="V2833" s="316" t="str">
        <f t="shared" si="82"/>
        <v xml:space="preserve"> </v>
      </c>
      <c r="X2833" s="316" t="s">
        <v>965</v>
      </c>
    </row>
    <row r="2834" spans="1:24">
      <c r="A2834" s="320" t="s">
        <v>703</v>
      </c>
      <c r="B2834" s="320" t="s">
        <v>689</v>
      </c>
      <c r="C2834" s="320" t="s">
        <v>495</v>
      </c>
      <c r="D2834" s="320" t="s">
        <v>484</v>
      </c>
      <c r="E2834" s="320">
        <v>0.55400000000000005</v>
      </c>
      <c r="F2834" s="320" t="s">
        <v>1256</v>
      </c>
      <c r="G2834" s="320" t="s">
        <v>1257</v>
      </c>
      <c r="H2834" s="320" t="s">
        <v>489</v>
      </c>
      <c r="I2834" s="321">
        <v>99.711606360000005</v>
      </c>
      <c r="J2834" s="320">
        <v>2011</v>
      </c>
      <c r="K2834" s="320" t="s">
        <v>545</v>
      </c>
      <c r="L2834" s="316">
        <f t="shared" si="83"/>
        <v>2833</v>
      </c>
      <c r="V2834" s="316" t="str">
        <f t="shared" si="82"/>
        <v xml:space="preserve"> </v>
      </c>
      <c r="X2834" s="316" t="s">
        <v>965</v>
      </c>
    </row>
    <row r="2835" spans="1:24">
      <c r="A2835" s="320" t="s">
        <v>704</v>
      </c>
      <c r="B2835" s="320" t="s">
        <v>689</v>
      </c>
      <c r="C2835" s="320" t="s">
        <v>495</v>
      </c>
      <c r="D2835" s="320" t="s">
        <v>491</v>
      </c>
      <c r="E2835" s="320">
        <v>0.55400000000000005</v>
      </c>
      <c r="F2835" s="320" t="s">
        <v>1256</v>
      </c>
      <c r="G2835" s="320" t="s">
        <v>1257</v>
      </c>
      <c r="H2835" s="320" t="s">
        <v>489</v>
      </c>
      <c r="I2835" s="321">
        <v>99.711606360000005</v>
      </c>
      <c r="J2835" s="320">
        <v>2011</v>
      </c>
      <c r="K2835" s="320" t="s">
        <v>545</v>
      </c>
      <c r="L2835" s="316">
        <f t="shared" si="83"/>
        <v>2834</v>
      </c>
      <c r="V2835" s="316" t="str">
        <f t="shared" si="82"/>
        <v xml:space="preserve"> </v>
      </c>
      <c r="X2835" s="316" t="s">
        <v>965</v>
      </c>
    </row>
    <row r="2836" spans="1:24">
      <c r="A2836" s="320" t="s">
        <v>705</v>
      </c>
      <c r="B2836" s="320" t="s">
        <v>689</v>
      </c>
      <c r="C2836" s="320" t="s">
        <v>495</v>
      </c>
      <c r="D2836" s="320" t="s">
        <v>491</v>
      </c>
      <c r="E2836" s="320">
        <v>0.55400000000000005</v>
      </c>
      <c r="F2836" s="320" t="s">
        <v>1256</v>
      </c>
      <c r="G2836" s="320" t="s">
        <v>1257</v>
      </c>
      <c r="H2836" s="320" t="s">
        <v>489</v>
      </c>
      <c r="I2836" s="321">
        <v>99.711606360000005</v>
      </c>
      <c r="J2836" s="320">
        <v>2011</v>
      </c>
      <c r="K2836" s="320" t="s">
        <v>545</v>
      </c>
      <c r="L2836" s="316">
        <f t="shared" si="83"/>
        <v>2835</v>
      </c>
      <c r="V2836" s="316" t="str">
        <f t="shared" si="82"/>
        <v xml:space="preserve"> </v>
      </c>
      <c r="X2836" s="316" t="s">
        <v>965</v>
      </c>
    </row>
    <row r="2837" spans="1:24">
      <c r="A2837" s="320" t="s">
        <v>706</v>
      </c>
      <c r="B2837" s="320" t="s">
        <v>689</v>
      </c>
      <c r="C2837" s="320" t="s">
        <v>495</v>
      </c>
      <c r="D2837" s="320" t="s">
        <v>491</v>
      </c>
      <c r="E2837" s="320">
        <v>0.55400000000000005</v>
      </c>
      <c r="F2837" s="320" t="s">
        <v>1256</v>
      </c>
      <c r="G2837" s="320" t="s">
        <v>1257</v>
      </c>
      <c r="H2837" s="320" t="s">
        <v>489</v>
      </c>
      <c r="I2837" s="321">
        <v>99.711606360000005</v>
      </c>
      <c r="J2837" s="320">
        <v>2011</v>
      </c>
      <c r="K2837" s="320" t="s">
        <v>545</v>
      </c>
      <c r="L2837" s="316">
        <f t="shared" si="83"/>
        <v>2836</v>
      </c>
      <c r="V2837" s="316" t="str">
        <f t="shared" si="82"/>
        <v xml:space="preserve"> </v>
      </c>
      <c r="X2837" s="316" t="s">
        <v>965</v>
      </c>
    </row>
    <row r="2838" spans="1:24">
      <c r="A2838" s="320" t="s">
        <v>707</v>
      </c>
      <c r="B2838" s="320" t="s">
        <v>689</v>
      </c>
      <c r="C2838" s="320" t="s">
        <v>495</v>
      </c>
      <c r="D2838" s="320" t="s">
        <v>694</v>
      </c>
      <c r="E2838" s="320">
        <v>0.55400000000000005</v>
      </c>
      <c r="F2838" s="320" t="s">
        <v>1256</v>
      </c>
      <c r="G2838" s="320" t="s">
        <v>1257</v>
      </c>
      <c r="H2838" s="320" t="s">
        <v>489</v>
      </c>
      <c r="I2838" s="321">
        <v>99.711606360000005</v>
      </c>
      <c r="J2838" s="320">
        <v>2011</v>
      </c>
      <c r="K2838" s="320" t="s">
        <v>545</v>
      </c>
      <c r="L2838" s="316">
        <f t="shared" si="83"/>
        <v>2837</v>
      </c>
      <c r="V2838" s="316" t="str">
        <f t="shared" si="82"/>
        <v xml:space="preserve"> </v>
      </c>
      <c r="X2838" s="316" t="s">
        <v>965</v>
      </c>
    </row>
    <row r="2839" spans="1:24">
      <c r="A2839" s="320" t="s">
        <v>708</v>
      </c>
      <c r="B2839" s="320" t="s">
        <v>689</v>
      </c>
      <c r="C2839" s="320" t="s">
        <v>495</v>
      </c>
      <c r="D2839" s="320" t="s">
        <v>521</v>
      </c>
      <c r="E2839" s="320">
        <v>0.55400000000000005</v>
      </c>
      <c r="F2839" s="320" t="s">
        <v>1256</v>
      </c>
      <c r="G2839" s="320" t="s">
        <v>1257</v>
      </c>
      <c r="H2839" s="320" t="s">
        <v>489</v>
      </c>
      <c r="I2839" s="321">
        <v>99.711606360000005</v>
      </c>
      <c r="J2839" s="320">
        <v>2011</v>
      </c>
      <c r="K2839" s="320" t="s">
        <v>545</v>
      </c>
      <c r="L2839" s="316">
        <f t="shared" si="83"/>
        <v>2838</v>
      </c>
      <c r="V2839" s="316" t="str">
        <f t="shared" si="82"/>
        <v xml:space="preserve"> </v>
      </c>
      <c r="X2839" s="316" t="s">
        <v>965</v>
      </c>
    </row>
    <row r="2840" spans="1:24">
      <c r="A2840" s="320" t="s">
        <v>709</v>
      </c>
      <c r="B2840" s="320" t="s">
        <v>689</v>
      </c>
      <c r="C2840" s="320" t="s">
        <v>495</v>
      </c>
      <c r="D2840" s="320" t="s">
        <v>694</v>
      </c>
      <c r="E2840" s="320">
        <v>0.55400000000000005</v>
      </c>
      <c r="F2840" s="320" t="s">
        <v>1256</v>
      </c>
      <c r="G2840" s="320" t="s">
        <v>1257</v>
      </c>
      <c r="H2840" s="320" t="s">
        <v>489</v>
      </c>
      <c r="I2840" s="321">
        <v>99.711606360000005</v>
      </c>
      <c r="J2840" s="320">
        <v>2011</v>
      </c>
      <c r="K2840" s="320" t="s">
        <v>545</v>
      </c>
      <c r="L2840" s="316">
        <f t="shared" si="83"/>
        <v>2839</v>
      </c>
      <c r="V2840" s="316" t="str">
        <f t="shared" si="82"/>
        <v xml:space="preserve"> </v>
      </c>
      <c r="X2840" s="316" t="s">
        <v>965</v>
      </c>
    </row>
    <row r="2841" spans="1:24">
      <c r="A2841" s="320" t="s">
        <v>710</v>
      </c>
      <c r="B2841" s="320" t="s">
        <v>689</v>
      </c>
      <c r="C2841" s="320" t="s">
        <v>495</v>
      </c>
      <c r="D2841" s="320" t="s">
        <v>491</v>
      </c>
      <c r="E2841" s="320">
        <v>0.55400000000000005</v>
      </c>
      <c r="F2841" s="320" t="s">
        <v>1256</v>
      </c>
      <c r="G2841" s="320" t="s">
        <v>1257</v>
      </c>
      <c r="H2841" s="320" t="s">
        <v>489</v>
      </c>
      <c r="I2841" s="321">
        <v>99.711606360000005</v>
      </c>
      <c r="J2841" s="320">
        <v>2011</v>
      </c>
      <c r="K2841" s="320" t="s">
        <v>545</v>
      </c>
      <c r="L2841" s="316">
        <f t="shared" si="83"/>
        <v>2840</v>
      </c>
      <c r="V2841" s="316" t="str">
        <f t="shared" si="82"/>
        <v xml:space="preserve"> </v>
      </c>
      <c r="X2841" s="316" t="s">
        <v>965</v>
      </c>
    </row>
    <row r="2842" spans="1:24">
      <c r="A2842" s="320" t="s">
        <v>711</v>
      </c>
      <c r="B2842" s="320" t="s">
        <v>689</v>
      </c>
      <c r="C2842" s="320" t="s">
        <v>495</v>
      </c>
      <c r="D2842" s="320" t="s">
        <v>521</v>
      </c>
      <c r="E2842" s="320">
        <v>0.55400000000000005</v>
      </c>
      <c r="F2842" s="320" t="s">
        <v>1256</v>
      </c>
      <c r="G2842" s="320" t="s">
        <v>1257</v>
      </c>
      <c r="H2842" s="320" t="s">
        <v>489</v>
      </c>
      <c r="I2842" s="321">
        <v>99.711606360000005</v>
      </c>
      <c r="J2842" s="320">
        <v>2011</v>
      </c>
      <c r="K2842" s="320" t="s">
        <v>545</v>
      </c>
      <c r="L2842" s="316">
        <f t="shared" si="83"/>
        <v>2841</v>
      </c>
      <c r="V2842" s="316" t="str">
        <f t="shared" si="82"/>
        <v xml:space="preserve"> </v>
      </c>
      <c r="X2842" s="316" t="s">
        <v>965</v>
      </c>
    </row>
    <row r="2843" spans="1:24">
      <c r="A2843" s="320" t="s">
        <v>712</v>
      </c>
      <c r="B2843" s="320" t="s">
        <v>689</v>
      </c>
      <c r="C2843" s="320" t="s">
        <v>495</v>
      </c>
      <c r="D2843" s="320" t="s">
        <v>491</v>
      </c>
      <c r="E2843" s="320">
        <v>0.55400000000000005</v>
      </c>
      <c r="F2843" s="320" t="s">
        <v>1256</v>
      </c>
      <c r="G2843" s="320" t="s">
        <v>1257</v>
      </c>
      <c r="H2843" s="320" t="s">
        <v>489</v>
      </c>
      <c r="I2843" s="321">
        <v>99.711606360000005</v>
      </c>
      <c r="J2843" s="320">
        <v>2011</v>
      </c>
      <c r="K2843" s="320" t="s">
        <v>545</v>
      </c>
      <c r="L2843" s="316">
        <f t="shared" si="83"/>
        <v>2842</v>
      </c>
      <c r="V2843" s="316" t="str">
        <f t="shared" si="82"/>
        <v xml:space="preserve"> </v>
      </c>
      <c r="X2843" s="316" t="s">
        <v>965</v>
      </c>
    </row>
    <row r="2844" spans="1:24">
      <c r="A2844" s="320" t="s">
        <v>713</v>
      </c>
      <c r="B2844" s="320" t="s">
        <v>689</v>
      </c>
      <c r="C2844" s="320" t="s">
        <v>495</v>
      </c>
      <c r="D2844" s="320" t="s">
        <v>491</v>
      </c>
      <c r="E2844" s="320">
        <v>0.55400000000000005</v>
      </c>
      <c r="F2844" s="320" t="s">
        <v>1256</v>
      </c>
      <c r="G2844" s="320" t="s">
        <v>1257</v>
      </c>
      <c r="H2844" s="320" t="s">
        <v>489</v>
      </c>
      <c r="I2844" s="321">
        <v>99.711606360000005</v>
      </c>
      <c r="J2844" s="320">
        <v>2011</v>
      </c>
      <c r="K2844" s="320" t="s">
        <v>545</v>
      </c>
      <c r="L2844" s="316">
        <f t="shared" si="83"/>
        <v>2843</v>
      </c>
      <c r="V2844" s="316" t="str">
        <f t="shared" si="82"/>
        <v xml:space="preserve"> </v>
      </c>
      <c r="X2844" s="316" t="s">
        <v>965</v>
      </c>
    </row>
    <row r="2845" spans="1:24">
      <c r="A2845" s="320" t="s">
        <v>714</v>
      </c>
      <c r="B2845" s="320" t="s">
        <v>689</v>
      </c>
      <c r="C2845" s="320" t="s">
        <v>495</v>
      </c>
      <c r="D2845" s="320" t="s">
        <v>491</v>
      </c>
      <c r="E2845" s="320">
        <v>0.55400000000000005</v>
      </c>
      <c r="F2845" s="320" t="s">
        <v>1256</v>
      </c>
      <c r="G2845" s="320" t="s">
        <v>1257</v>
      </c>
      <c r="H2845" s="320" t="s">
        <v>489</v>
      </c>
      <c r="I2845" s="321">
        <v>99.711606360000005</v>
      </c>
      <c r="J2845" s="320">
        <v>2011</v>
      </c>
      <c r="K2845" s="320" t="s">
        <v>545</v>
      </c>
      <c r="L2845" s="316">
        <f t="shared" si="83"/>
        <v>2844</v>
      </c>
      <c r="V2845" s="316" t="str">
        <f t="shared" si="82"/>
        <v xml:space="preserve"> </v>
      </c>
      <c r="X2845" s="316" t="s">
        <v>965</v>
      </c>
    </row>
    <row r="2846" spans="1:24">
      <c r="A2846" s="320" t="s">
        <v>715</v>
      </c>
      <c r="B2846" s="320" t="s">
        <v>689</v>
      </c>
      <c r="C2846" s="320" t="s">
        <v>495</v>
      </c>
      <c r="D2846" s="320" t="s">
        <v>491</v>
      </c>
      <c r="E2846" s="320">
        <v>0.55400000000000005</v>
      </c>
      <c r="F2846" s="320" t="s">
        <v>1256</v>
      </c>
      <c r="G2846" s="320" t="s">
        <v>1257</v>
      </c>
      <c r="H2846" s="320" t="s">
        <v>489</v>
      </c>
      <c r="I2846" s="321">
        <v>99.711606360000005</v>
      </c>
      <c r="J2846" s="320">
        <v>2011</v>
      </c>
      <c r="K2846" s="320" t="s">
        <v>545</v>
      </c>
      <c r="L2846" s="316">
        <f t="shared" si="83"/>
        <v>2845</v>
      </c>
      <c r="V2846" s="316" t="str">
        <f t="shared" si="82"/>
        <v xml:space="preserve"> </v>
      </c>
      <c r="X2846" s="316" t="s">
        <v>965</v>
      </c>
    </row>
    <row r="2847" spans="1:24">
      <c r="A2847" s="320" t="s">
        <v>716</v>
      </c>
      <c r="B2847" s="320" t="s">
        <v>689</v>
      </c>
      <c r="C2847" s="320" t="s">
        <v>495</v>
      </c>
      <c r="D2847" s="320" t="s">
        <v>491</v>
      </c>
      <c r="E2847" s="320">
        <v>0.55400000000000005</v>
      </c>
      <c r="F2847" s="320" t="s">
        <v>1256</v>
      </c>
      <c r="G2847" s="320" t="s">
        <v>1257</v>
      </c>
      <c r="H2847" s="320" t="s">
        <v>489</v>
      </c>
      <c r="I2847" s="321">
        <v>99.711606360000005</v>
      </c>
      <c r="J2847" s="320">
        <v>2011</v>
      </c>
      <c r="K2847" s="320" t="s">
        <v>545</v>
      </c>
      <c r="L2847" s="316">
        <f t="shared" si="83"/>
        <v>2846</v>
      </c>
      <c r="V2847" s="316" t="str">
        <f t="shared" si="82"/>
        <v xml:space="preserve"> </v>
      </c>
      <c r="X2847" s="316" t="s">
        <v>965</v>
      </c>
    </row>
    <row r="2848" spans="1:24">
      <c r="A2848" s="320" t="s">
        <v>717</v>
      </c>
      <c r="B2848" s="320" t="s">
        <v>689</v>
      </c>
      <c r="C2848" s="320" t="s">
        <v>495</v>
      </c>
      <c r="D2848" s="320" t="s">
        <v>484</v>
      </c>
      <c r="E2848" s="320">
        <v>0.55400000000000005</v>
      </c>
      <c r="F2848" s="320" t="s">
        <v>1256</v>
      </c>
      <c r="G2848" s="320" t="s">
        <v>1257</v>
      </c>
      <c r="H2848" s="320" t="s">
        <v>489</v>
      </c>
      <c r="I2848" s="321">
        <v>99.711606360000005</v>
      </c>
      <c r="J2848" s="320">
        <v>2011</v>
      </c>
      <c r="K2848" s="320" t="s">
        <v>545</v>
      </c>
      <c r="L2848" s="316">
        <f t="shared" si="83"/>
        <v>2847</v>
      </c>
      <c r="V2848" s="316" t="str">
        <f t="shared" si="82"/>
        <v xml:space="preserve"> </v>
      </c>
      <c r="X2848" s="316" t="s">
        <v>965</v>
      </c>
    </row>
    <row r="2849" spans="1:24">
      <c r="A2849" s="320" t="s">
        <v>718</v>
      </c>
      <c r="B2849" s="320" t="s">
        <v>689</v>
      </c>
      <c r="C2849" s="320" t="s">
        <v>495</v>
      </c>
      <c r="D2849" s="320" t="s">
        <v>491</v>
      </c>
      <c r="E2849" s="320">
        <v>0.55400000000000005</v>
      </c>
      <c r="F2849" s="320" t="s">
        <v>1256</v>
      </c>
      <c r="G2849" s="320" t="s">
        <v>1257</v>
      </c>
      <c r="H2849" s="320" t="s">
        <v>489</v>
      </c>
      <c r="I2849" s="321">
        <v>99.711606360000005</v>
      </c>
      <c r="J2849" s="320">
        <v>2011</v>
      </c>
      <c r="K2849" s="320" t="s">
        <v>545</v>
      </c>
      <c r="L2849" s="316">
        <f t="shared" si="83"/>
        <v>2848</v>
      </c>
      <c r="V2849" s="316" t="str">
        <f t="shared" si="82"/>
        <v xml:space="preserve"> </v>
      </c>
      <c r="X2849" s="316" t="s">
        <v>965</v>
      </c>
    </row>
    <row r="2850" spans="1:24">
      <c r="A2850" s="320" t="s">
        <v>719</v>
      </c>
      <c r="B2850" s="320" t="s">
        <v>689</v>
      </c>
      <c r="C2850" s="320" t="s">
        <v>495</v>
      </c>
      <c r="D2850" s="320" t="s">
        <v>484</v>
      </c>
      <c r="E2850" s="320">
        <v>0.55400000000000005</v>
      </c>
      <c r="F2850" s="320" t="s">
        <v>1256</v>
      </c>
      <c r="G2850" s="320" t="s">
        <v>1257</v>
      </c>
      <c r="H2850" s="320" t="s">
        <v>489</v>
      </c>
      <c r="I2850" s="321">
        <v>99.711606360000005</v>
      </c>
      <c r="J2850" s="320">
        <v>2011</v>
      </c>
      <c r="K2850" s="320" t="s">
        <v>545</v>
      </c>
      <c r="L2850" s="316">
        <f t="shared" si="83"/>
        <v>2849</v>
      </c>
      <c r="V2850" s="316" t="str">
        <f t="shared" si="82"/>
        <v xml:space="preserve"> </v>
      </c>
      <c r="X2850" s="316" t="s">
        <v>965</v>
      </c>
    </row>
    <row r="2851" spans="1:24">
      <c r="A2851" s="320" t="s">
        <v>720</v>
      </c>
      <c r="B2851" s="320" t="s">
        <v>689</v>
      </c>
      <c r="C2851" s="320" t="s">
        <v>495</v>
      </c>
      <c r="D2851" s="320" t="s">
        <v>491</v>
      </c>
      <c r="E2851" s="320">
        <v>0.55400000000000005</v>
      </c>
      <c r="F2851" s="320" t="s">
        <v>1256</v>
      </c>
      <c r="G2851" s="320" t="s">
        <v>1257</v>
      </c>
      <c r="H2851" s="320" t="s">
        <v>489</v>
      </c>
      <c r="I2851" s="321">
        <v>99.711606360000005</v>
      </c>
      <c r="J2851" s="320">
        <v>2011</v>
      </c>
      <c r="K2851" s="320" t="s">
        <v>545</v>
      </c>
      <c r="L2851" s="316">
        <f t="shared" si="83"/>
        <v>2850</v>
      </c>
      <c r="V2851" s="316" t="str">
        <f t="shared" si="82"/>
        <v xml:space="preserve"> </v>
      </c>
      <c r="X2851" s="316" t="s">
        <v>965</v>
      </c>
    </row>
    <row r="2852" spans="1:24">
      <c r="A2852" s="320" t="s">
        <v>721</v>
      </c>
      <c r="B2852" s="320" t="s">
        <v>689</v>
      </c>
      <c r="C2852" s="320" t="s">
        <v>495</v>
      </c>
      <c r="D2852" s="320" t="s">
        <v>491</v>
      </c>
      <c r="E2852" s="320">
        <v>0.55400000000000005</v>
      </c>
      <c r="F2852" s="320" t="s">
        <v>1256</v>
      </c>
      <c r="G2852" s="320" t="s">
        <v>1257</v>
      </c>
      <c r="H2852" s="320" t="s">
        <v>489</v>
      </c>
      <c r="I2852" s="321">
        <v>99.711606360000005</v>
      </c>
      <c r="J2852" s="320">
        <v>2011</v>
      </c>
      <c r="K2852" s="320" t="s">
        <v>545</v>
      </c>
      <c r="L2852" s="316">
        <f t="shared" si="83"/>
        <v>2851</v>
      </c>
      <c r="V2852" s="316" t="str">
        <f t="shared" si="82"/>
        <v xml:space="preserve"> </v>
      </c>
      <c r="X2852" s="316" t="s">
        <v>965</v>
      </c>
    </row>
    <row r="2853" spans="1:24">
      <c r="A2853" s="320" t="s">
        <v>722</v>
      </c>
      <c r="B2853" s="320" t="s">
        <v>689</v>
      </c>
      <c r="C2853" s="320" t="s">
        <v>495</v>
      </c>
      <c r="D2853" s="320" t="s">
        <v>484</v>
      </c>
      <c r="E2853" s="320">
        <v>0.55400000000000005</v>
      </c>
      <c r="F2853" s="320" t="s">
        <v>1256</v>
      </c>
      <c r="G2853" s="320" t="s">
        <v>1257</v>
      </c>
      <c r="H2853" s="320" t="s">
        <v>489</v>
      </c>
      <c r="I2853" s="321">
        <v>99.711606360000005</v>
      </c>
      <c r="J2853" s="320">
        <v>2011</v>
      </c>
      <c r="K2853" s="320" t="s">
        <v>545</v>
      </c>
      <c r="L2853" s="316">
        <f t="shared" si="83"/>
        <v>2852</v>
      </c>
      <c r="V2853" s="316" t="str">
        <f t="shared" si="82"/>
        <v xml:space="preserve"> </v>
      </c>
      <c r="X2853" s="316" t="s">
        <v>965</v>
      </c>
    </row>
    <row r="2854" spans="1:24">
      <c r="A2854" s="320" t="s">
        <v>723</v>
      </c>
      <c r="B2854" s="320" t="s">
        <v>689</v>
      </c>
      <c r="C2854" s="320" t="s">
        <v>495</v>
      </c>
      <c r="D2854" s="320" t="s">
        <v>491</v>
      </c>
      <c r="E2854" s="320">
        <v>0.55400000000000005</v>
      </c>
      <c r="F2854" s="320" t="s">
        <v>1256</v>
      </c>
      <c r="G2854" s="320" t="s">
        <v>1257</v>
      </c>
      <c r="H2854" s="320" t="s">
        <v>489</v>
      </c>
      <c r="I2854" s="321">
        <v>99.711606360000005</v>
      </c>
      <c r="J2854" s="320">
        <v>2011</v>
      </c>
      <c r="K2854" s="320" t="s">
        <v>545</v>
      </c>
      <c r="L2854" s="316">
        <f t="shared" si="83"/>
        <v>2853</v>
      </c>
      <c r="V2854" s="316" t="str">
        <f t="shared" si="82"/>
        <v xml:space="preserve"> </v>
      </c>
      <c r="X2854" s="316" t="s">
        <v>965</v>
      </c>
    </row>
    <row r="2855" spans="1:24">
      <c r="A2855" s="320" t="s">
        <v>583</v>
      </c>
      <c r="B2855" s="320" t="s">
        <v>584</v>
      </c>
      <c r="C2855" s="320" t="s">
        <v>542</v>
      </c>
      <c r="D2855" s="320" t="s">
        <v>514</v>
      </c>
      <c r="E2855" s="320">
        <v>0.39700000000000002</v>
      </c>
      <c r="F2855" s="320" t="s">
        <v>1256</v>
      </c>
      <c r="G2855" s="320" t="s">
        <v>1257</v>
      </c>
      <c r="H2855" s="320" t="s">
        <v>489</v>
      </c>
      <c r="I2855" s="321">
        <v>104.8959574</v>
      </c>
      <c r="J2855" s="320">
        <v>2011</v>
      </c>
      <c r="K2855" s="320" t="s">
        <v>545</v>
      </c>
      <c r="L2855" s="316">
        <f t="shared" si="83"/>
        <v>2854</v>
      </c>
      <c r="V2855" s="316" t="str">
        <f t="shared" si="82"/>
        <v xml:space="preserve"> </v>
      </c>
      <c r="X2855" s="316" t="s">
        <v>965</v>
      </c>
    </row>
    <row r="2856" spans="1:24">
      <c r="A2856" s="320" t="s">
        <v>1031</v>
      </c>
      <c r="B2856" s="320" t="s">
        <v>1032</v>
      </c>
      <c r="C2856" s="320" t="s">
        <v>853</v>
      </c>
      <c r="D2856" s="320" t="s">
        <v>496</v>
      </c>
      <c r="E2856" s="320">
        <v>0.78200000000000003</v>
      </c>
      <c r="F2856" s="320" t="s">
        <v>1256</v>
      </c>
      <c r="G2856" s="320" t="s">
        <v>1257</v>
      </c>
      <c r="H2856" s="320" t="s">
        <v>489</v>
      </c>
      <c r="I2856" s="321">
        <v>108.22480520000001</v>
      </c>
      <c r="J2856" s="320">
        <v>2011</v>
      </c>
      <c r="K2856" s="320" t="s">
        <v>545</v>
      </c>
      <c r="L2856" s="316">
        <f t="shared" si="83"/>
        <v>2855</v>
      </c>
      <c r="V2856" s="316" t="str">
        <f t="shared" si="82"/>
        <v xml:space="preserve"> </v>
      </c>
      <c r="X2856" s="316" t="s">
        <v>965</v>
      </c>
    </row>
    <row r="2857" spans="1:24">
      <c r="A2857" s="320" t="s">
        <v>558</v>
      </c>
      <c r="B2857" s="320" t="s">
        <v>559</v>
      </c>
      <c r="C2857" s="320" t="s">
        <v>495</v>
      </c>
      <c r="D2857" s="320" t="s">
        <v>484</v>
      </c>
      <c r="E2857" s="320">
        <v>0.46300000000000002</v>
      </c>
      <c r="F2857" s="320" t="s">
        <v>1256</v>
      </c>
      <c r="G2857" s="320" t="s">
        <v>1257</v>
      </c>
      <c r="H2857" s="320" t="s">
        <v>489</v>
      </c>
      <c r="I2857" s="321">
        <v>109.9484602</v>
      </c>
      <c r="J2857" s="320">
        <v>2011</v>
      </c>
      <c r="K2857" s="320" t="s">
        <v>545</v>
      </c>
      <c r="L2857" s="316">
        <f t="shared" si="83"/>
        <v>2856</v>
      </c>
      <c r="V2857" s="316" t="str">
        <f t="shared" si="82"/>
        <v xml:space="preserve"> </v>
      </c>
      <c r="X2857" s="316" t="s">
        <v>965</v>
      </c>
    </row>
    <row r="2858" spans="1:24">
      <c r="A2858" s="320" t="s">
        <v>560</v>
      </c>
      <c r="B2858" s="320" t="s">
        <v>559</v>
      </c>
      <c r="C2858" s="320" t="s">
        <v>495</v>
      </c>
      <c r="D2858" s="320" t="s">
        <v>484</v>
      </c>
      <c r="E2858" s="320">
        <v>0.46300000000000002</v>
      </c>
      <c r="F2858" s="320" t="s">
        <v>1256</v>
      </c>
      <c r="G2858" s="320" t="s">
        <v>1257</v>
      </c>
      <c r="H2858" s="320" t="s">
        <v>489</v>
      </c>
      <c r="I2858" s="321">
        <v>109.9484602</v>
      </c>
      <c r="J2858" s="320">
        <v>2011</v>
      </c>
      <c r="K2858" s="320" t="s">
        <v>545</v>
      </c>
      <c r="L2858" s="316">
        <f t="shared" si="83"/>
        <v>2857</v>
      </c>
      <c r="V2858" s="316" t="str">
        <f t="shared" si="82"/>
        <v xml:space="preserve"> </v>
      </c>
      <c r="X2858" s="316" t="s">
        <v>965</v>
      </c>
    </row>
    <row r="2859" spans="1:24">
      <c r="A2859" s="320" t="s">
        <v>561</v>
      </c>
      <c r="B2859" s="320" t="s">
        <v>559</v>
      </c>
      <c r="C2859" s="320" t="s">
        <v>495</v>
      </c>
      <c r="D2859" s="320" t="s">
        <v>484</v>
      </c>
      <c r="E2859" s="320">
        <v>0.46300000000000002</v>
      </c>
      <c r="F2859" s="320" t="s">
        <v>1256</v>
      </c>
      <c r="G2859" s="320" t="s">
        <v>1257</v>
      </c>
      <c r="H2859" s="320" t="s">
        <v>489</v>
      </c>
      <c r="I2859" s="321">
        <v>109.9484602</v>
      </c>
      <c r="J2859" s="320">
        <v>2011</v>
      </c>
      <c r="K2859" s="320" t="s">
        <v>545</v>
      </c>
      <c r="L2859" s="316">
        <f t="shared" si="83"/>
        <v>2858</v>
      </c>
      <c r="V2859" s="316" t="str">
        <f t="shared" si="82"/>
        <v xml:space="preserve"> </v>
      </c>
      <c r="X2859" s="316" t="s">
        <v>965</v>
      </c>
    </row>
    <row r="2860" spans="1:24">
      <c r="A2860" s="320" t="s">
        <v>562</v>
      </c>
      <c r="B2860" s="320" t="s">
        <v>559</v>
      </c>
      <c r="C2860" s="320" t="s">
        <v>495</v>
      </c>
      <c r="D2860" s="320" t="s">
        <v>484</v>
      </c>
      <c r="E2860" s="320">
        <v>0.46300000000000002</v>
      </c>
      <c r="F2860" s="320" t="s">
        <v>1256</v>
      </c>
      <c r="G2860" s="320" t="s">
        <v>1257</v>
      </c>
      <c r="H2860" s="320" t="s">
        <v>489</v>
      </c>
      <c r="I2860" s="321">
        <v>109.9484602</v>
      </c>
      <c r="J2860" s="320">
        <v>2011</v>
      </c>
      <c r="K2860" s="320" t="s">
        <v>545</v>
      </c>
      <c r="L2860" s="316">
        <f t="shared" si="83"/>
        <v>2859</v>
      </c>
      <c r="V2860" s="316" t="str">
        <f t="shared" si="82"/>
        <v xml:space="preserve"> </v>
      </c>
      <c r="X2860" s="316" t="s">
        <v>965</v>
      </c>
    </row>
    <row r="2861" spans="1:24">
      <c r="A2861" s="320" t="s">
        <v>563</v>
      </c>
      <c r="B2861" s="320" t="s">
        <v>559</v>
      </c>
      <c r="C2861" s="320" t="s">
        <v>495</v>
      </c>
      <c r="D2861" s="320" t="s">
        <v>484</v>
      </c>
      <c r="E2861" s="320">
        <v>0.46300000000000002</v>
      </c>
      <c r="F2861" s="320" t="s">
        <v>1256</v>
      </c>
      <c r="G2861" s="320" t="s">
        <v>1257</v>
      </c>
      <c r="H2861" s="320" t="s">
        <v>489</v>
      </c>
      <c r="I2861" s="321">
        <v>109.9484602</v>
      </c>
      <c r="J2861" s="320">
        <v>2011</v>
      </c>
      <c r="K2861" s="320" t="s">
        <v>545</v>
      </c>
      <c r="L2861" s="316">
        <f t="shared" si="83"/>
        <v>2860</v>
      </c>
      <c r="V2861" s="316" t="str">
        <f t="shared" si="82"/>
        <v xml:space="preserve"> </v>
      </c>
      <c r="X2861" s="316" t="s">
        <v>965</v>
      </c>
    </row>
    <row r="2862" spans="1:24">
      <c r="A2862" s="320" t="s">
        <v>564</v>
      </c>
      <c r="B2862" s="320" t="s">
        <v>559</v>
      </c>
      <c r="C2862" s="320" t="s">
        <v>495</v>
      </c>
      <c r="D2862" s="320" t="s">
        <v>484</v>
      </c>
      <c r="E2862" s="320">
        <v>0.46300000000000002</v>
      </c>
      <c r="F2862" s="320" t="s">
        <v>1256</v>
      </c>
      <c r="G2862" s="320" t="s">
        <v>1257</v>
      </c>
      <c r="H2862" s="320" t="s">
        <v>489</v>
      </c>
      <c r="I2862" s="321">
        <v>109.9484602</v>
      </c>
      <c r="J2862" s="320">
        <v>2011</v>
      </c>
      <c r="K2862" s="320" t="s">
        <v>545</v>
      </c>
      <c r="L2862" s="316">
        <f t="shared" si="83"/>
        <v>2861</v>
      </c>
      <c r="V2862" s="316" t="str">
        <f t="shared" si="82"/>
        <v xml:space="preserve"> </v>
      </c>
      <c r="X2862" s="316" t="s">
        <v>965</v>
      </c>
    </row>
    <row r="2863" spans="1:24">
      <c r="A2863" s="320" t="s">
        <v>1019</v>
      </c>
      <c r="B2863" s="320" t="s">
        <v>1020</v>
      </c>
      <c r="C2863" s="320" t="s">
        <v>853</v>
      </c>
      <c r="D2863" s="320" t="s">
        <v>496</v>
      </c>
      <c r="E2863" s="320">
        <v>0.66200000000000003</v>
      </c>
      <c r="F2863" s="320" t="s">
        <v>1256</v>
      </c>
      <c r="G2863" s="320" t="s">
        <v>1257</v>
      </c>
      <c r="H2863" s="320" t="s">
        <v>489</v>
      </c>
      <c r="I2863" s="321">
        <v>120.41391779999999</v>
      </c>
      <c r="J2863" s="320">
        <v>2011</v>
      </c>
      <c r="K2863" s="320" t="s">
        <v>545</v>
      </c>
      <c r="L2863" s="316">
        <f t="shared" si="83"/>
        <v>2862</v>
      </c>
      <c r="V2863" s="316" t="str">
        <f t="shared" si="82"/>
        <v xml:space="preserve"> </v>
      </c>
      <c r="X2863" s="316" t="s">
        <v>965</v>
      </c>
    </row>
    <row r="2864" spans="1:24">
      <c r="A2864" s="320" t="s">
        <v>1021</v>
      </c>
      <c r="B2864" s="320" t="s">
        <v>1020</v>
      </c>
      <c r="C2864" s="320" t="s">
        <v>853</v>
      </c>
      <c r="D2864" s="320" t="s">
        <v>496</v>
      </c>
      <c r="E2864" s="320">
        <v>0.66200000000000003</v>
      </c>
      <c r="F2864" s="320" t="s">
        <v>1256</v>
      </c>
      <c r="G2864" s="320" t="s">
        <v>1257</v>
      </c>
      <c r="H2864" s="320" t="s">
        <v>489</v>
      </c>
      <c r="I2864" s="321">
        <v>120.41391779999999</v>
      </c>
      <c r="J2864" s="320">
        <v>2011</v>
      </c>
      <c r="K2864" s="320" t="s">
        <v>545</v>
      </c>
      <c r="L2864" s="316">
        <f t="shared" si="83"/>
        <v>2863</v>
      </c>
      <c r="V2864" s="316" t="str">
        <f t="shared" si="82"/>
        <v xml:space="preserve"> </v>
      </c>
      <c r="X2864" s="316" t="s">
        <v>965</v>
      </c>
    </row>
    <row r="2865" spans="1:24">
      <c r="A2865" s="320" t="s">
        <v>1022</v>
      </c>
      <c r="B2865" s="320" t="s">
        <v>1020</v>
      </c>
      <c r="C2865" s="320" t="s">
        <v>853</v>
      </c>
      <c r="D2865" s="320" t="s">
        <v>496</v>
      </c>
      <c r="E2865" s="320">
        <v>0.66200000000000003</v>
      </c>
      <c r="F2865" s="320" t="s">
        <v>1256</v>
      </c>
      <c r="G2865" s="320" t="s">
        <v>1257</v>
      </c>
      <c r="H2865" s="320" t="s">
        <v>489</v>
      </c>
      <c r="I2865" s="321">
        <v>120.41391779999999</v>
      </c>
      <c r="J2865" s="320">
        <v>2011</v>
      </c>
      <c r="K2865" s="320" t="s">
        <v>545</v>
      </c>
      <c r="L2865" s="316">
        <f t="shared" si="83"/>
        <v>2864</v>
      </c>
      <c r="V2865" s="316" t="str">
        <f t="shared" si="82"/>
        <v xml:space="preserve"> </v>
      </c>
      <c r="X2865" s="316" t="s">
        <v>965</v>
      </c>
    </row>
    <row r="2866" spans="1:24">
      <c r="A2866" s="320" t="s">
        <v>684</v>
      </c>
      <c r="B2866" s="320" t="s">
        <v>685</v>
      </c>
      <c r="C2866" s="320" t="s">
        <v>495</v>
      </c>
      <c r="D2866" s="320" t="s">
        <v>491</v>
      </c>
      <c r="E2866" s="320">
        <v>0.51500000000000001</v>
      </c>
      <c r="F2866" s="320" t="s">
        <v>1256</v>
      </c>
      <c r="G2866" s="320" t="s">
        <v>1257</v>
      </c>
      <c r="H2866" s="320" t="s">
        <v>489</v>
      </c>
      <c r="I2866" s="321">
        <v>120.56937569999999</v>
      </c>
      <c r="J2866" s="320">
        <v>2011</v>
      </c>
      <c r="K2866" s="320" t="s">
        <v>545</v>
      </c>
      <c r="L2866" s="316">
        <f t="shared" si="83"/>
        <v>2865</v>
      </c>
      <c r="V2866" s="316" t="str">
        <f t="shared" si="82"/>
        <v xml:space="preserve"> </v>
      </c>
      <c r="X2866" s="316" t="s">
        <v>965</v>
      </c>
    </row>
    <row r="2867" spans="1:24">
      <c r="A2867" s="320" t="s">
        <v>1169</v>
      </c>
      <c r="B2867" s="320" t="s">
        <v>1170</v>
      </c>
      <c r="C2867" s="320" t="s">
        <v>853</v>
      </c>
      <c r="D2867" s="320" t="s">
        <v>496</v>
      </c>
      <c r="E2867" s="320">
        <v>0.81799999999999995</v>
      </c>
      <c r="F2867" s="320" t="s">
        <v>1256</v>
      </c>
      <c r="G2867" s="320" t="s">
        <v>1257</v>
      </c>
      <c r="H2867" s="320" t="s">
        <v>489</v>
      </c>
      <c r="I2867" s="321">
        <v>131.67077990000001</v>
      </c>
      <c r="J2867" s="320">
        <v>2011</v>
      </c>
      <c r="K2867" s="320" t="s">
        <v>545</v>
      </c>
      <c r="L2867" s="316">
        <f t="shared" si="83"/>
        <v>2866</v>
      </c>
      <c r="V2867" s="316" t="str">
        <f t="shared" si="82"/>
        <v xml:space="preserve"> </v>
      </c>
      <c r="X2867" s="316" t="s">
        <v>965</v>
      </c>
    </row>
    <row r="2868" spans="1:24">
      <c r="A2868" s="320" t="s">
        <v>636</v>
      </c>
      <c r="B2868" s="320" t="s">
        <v>637</v>
      </c>
      <c r="C2868" s="320" t="s">
        <v>542</v>
      </c>
      <c r="D2868" s="320" t="s">
        <v>521</v>
      </c>
      <c r="E2868" s="320">
        <v>0.47</v>
      </c>
      <c r="F2868" s="320" t="s">
        <v>1256</v>
      </c>
      <c r="G2868" s="320" t="s">
        <v>1257</v>
      </c>
      <c r="H2868" s="320" t="s">
        <v>489</v>
      </c>
      <c r="I2868" s="321">
        <v>147.350334</v>
      </c>
      <c r="J2868" s="320">
        <v>2011</v>
      </c>
      <c r="K2868" s="320" t="s">
        <v>545</v>
      </c>
      <c r="L2868" s="316">
        <f t="shared" si="83"/>
        <v>2867</v>
      </c>
      <c r="V2868" s="316" t="str">
        <f t="shared" si="82"/>
        <v xml:space="preserve"> </v>
      </c>
      <c r="X2868" s="316" t="s">
        <v>965</v>
      </c>
    </row>
    <row r="2869" spans="1:24">
      <c r="A2869" s="320" t="s">
        <v>565</v>
      </c>
      <c r="B2869" s="320" t="s">
        <v>566</v>
      </c>
      <c r="C2869" s="320" t="s">
        <v>542</v>
      </c>
      <c r="D2869" s="320" t="s">
        <v>491</v>
      </c>
      <c r="E2869" s="320">
        <v>0.47099999999999997</v>
      </c>
      <c r="F2869" s="320" t="s">
        <v>1256</v>
      </c>
      <c r="G2869" s="320" t="s">
        <v>1257</v>
      </c>
      <c r="H2869" s="320" t="s">
        <v>489</v>
      </c>
      <c r="I2869" s="321">
        <v>150.36608989999999</v>
      </c>
      <c r="J2869" s="320">
        <v>2011</v>
      </c>
      <c r="K2869" s="320" t="s">
        <v>545</v>
      </c>
      <c r="L2869" s="316">
        <f t="shared" si="83"/>
        <v>2868</v>
      </c>
      <c r="V2869" s="316" t="str">
        <f t="shared" si="82"/>
        <v xml:space="preserve"> </v>
      </c>
      <c r="X2869" s="316" t="s">
        <v>965</v>
      </c>
    </row>
    <row r="2870" spans="1:24">
      <c r="A2870" s="320" t="s">
        <v>567</v>
      </c>
      <c r="B2870" s="320" t="s">
        <v>566</v>
      </c>
      <c r="C2870" s="320" t="s">
        <v>542</v>
      </c>
      <c r="D2870" s="320" t="s">
        <v>491</v>
      </c>
      <c r="E2870" s="320">
        <v>0.47099999999999997</v>
      </c>
      <c r="F2870" s="320" t="s">
        <v>1256</v>
      </c>
      <c r="G2870" s="320" t="s">
        <v>1257</v>
      </c>
      <c r="H2870" s="320" t="s">
        <v>489</v>
      </c>
      <c r="I2870" s="321">
        <v>150.36608989999999</v>
      </c>
      <c r="J2870" s="320">
        <v>2011</v>
      </c>
      <c r="K2870" s="320" t="s">
        <v>545</v>
      </c>
      <c r="L2870" s="316">
        <f t="shared" si="83"/>
        <v>2869</v>
      </c>
      <c r="V2870" s="316" t="str">
        <f t="shared" si="82"/>
        <v xml:space="preserve"> </v>
      </c>
      <c r="X2870" s="316" t="s">
        <v>965</v>
      </c>
    </row>
    <row r="2871" spans="1:24">
      <c r="A2871" s="320" t="s">
        <v>568</v>
      </c>
      <c r="B2871" s="320" t="s">
        <v>566</v>
      </c>
      <c r="C2871" s="320" t="s">
        <v>542</v>
      </c>
      <c r="D2871" s="320" t="s">
        <v>521</v>
      </c>
      <c r="E2871" s="320">
        <v>0.47099999999999997</v>
      </c>
      <c r="F2871" s="320" t="s">
        <v>1256</v>
      </c>
      <c r="G2871" s="320" t="s">
        <v>1257</v>
      </c>
      <c r="H2871" s="320" t="s">
        <v>489</v>
      </c>
      <c r="I2871" s="321">
        <v>150.36608989999999</v>
      </c>
      <c r="J2871" s="320">
        <v>2011</v>
      </c>
      <c r="K2871" s="320" t="s">
        <v>545</v>
      </c>
      <c r="L2871" s="316">
        <f t="shared" si="83"/>
        <v>2870</v>
      </c>
      <c r="V2871" s="316" t="str">
        <f t="shared" si="82"/>
        <v xml:space="preserve"> </v>
      </c>
      <c r="X2871" s="316" t="s">
        <v>965</v>
      </c>
    </row>
    <row r="2872" spans="1:24">
      <c r="A2872" s="320" t="s">
        <v>569</v>
      </c>
      <c r="B2872" s="320" t="s">
        <v>566</v>
      </c>
      <c r="C2872" s="320" t="s">
        <v>542</v>
      </c>
      <c r="D2872" s="320" t="s">
        <v>491</v>
      </c>
      <c r="E2872" s="320">
        <v>0.47099999999999997</v>
      </c>
      <c r="F2872" s="320" t="s">
        <v>1256</v>
      </c>
      <c r="G2872" s="320" t="s">
        <v>1257</v>
      </c>
      <c r="H2872" s="320" t="s">
        <v>489</v>
      </c>
      <c r="I2872" s="321">
        <v>150.36608989999999</v>
      </c>
      <c r="J2872" s="320">
        <v>2011</v>
      </c>
      <c r="K2872" s="320" t="s">
        <v>545</v>
      </c>
      <c r="L2872" s="316">
        <f t="shared" si="83"/>
        <v>2871</v>
      </c>
      <c r="V2872" s="316" t="str">
        <f t="shared" si="82"/>
        <v xml:space="preserve"> </v>
      </c>
      <c r="X2872" s="316" t="s">
        <v>965</v>
      </c>
    </row>
    <row r="2873" spans="1:24">
      <c r="A2873" s="320" t="s">
        <v>493</v>
      </c>
      <c r="B2873" s="320" t="s">
        <v>494</v>
      </c>
      <c r="C2873" s="320" t="s">
        <v>495</v>
      </c>
      <c r="D2873" s="320" t="s">
        <v>496</v>
      </c>
      <c r="E2873" s="320">
        <v>0.51500000000000001</v>
      </c>
      <c r="F2873" s="320" t="s">
        <v>1256</v>
      </c>
      <c r="G2873" s="320" t="s">
        <v>1257</v>
      </c>
      <c r="H2873" s="320" t="s">
        <v>489</v>
      </c>
      <c r="I2873" s="321">
        <v>170.9745724</v>
      </c>
      <c r="J2873" s="320">
        <v>2011</v>
      </c>
      <c r="K2873" s="320" t="s">
        <v>545</v>
      </c>
      <c r="L2873" s="316">
        <f t="shared" si="83"/>
        <v>2872</v>
      </c>
      <c r="V2873" s="316" t="str">
        <f t="shared" si="82"/>
        <v xml:space="preserve"> </v>
      </c>
      <c r="X2873" s="316" t="s">
        <v>965</v>
      </c>
    </row>
    <row r="2874" spans="1:24">
      <c r="A2874" s="320" t="s">
        <v>520</v>
      </c>
      <c r="B2874" s="320" t="s">
        <v>494</v>
      </c>
      <c r="C2874" s="320" t="s">
        <v>495</v>
      </c>
      <c r="D2874" s="320" t="s">
        <v>521</v>
      </c>
      <c r="E2874" s="320">
        <v>0.51500000000000001</v>
      </c>
      <c r="F2874" s="320" t="s">
        <v>1256</v>
      </c>
      <c r="G2874" s="320" t="s">
        <v>1257</v>
      </c>
      <c r="H2874" s="320" t="s">
        <v>489</v>
      </c>
      <c r="I2874" s="321">
        <v>170.9745724</v>
      </c>
      <c r="J2874" s="320">
        <v>2011</v>
      </c>
      <c r="K2874" s="320" t="s">
        <v>545</v>
      </c>
      <c r="L2874" s="316">
        <f t="shared" si="83"/>
        <v>2873</v>
      </c>
      <c r="V2874" s="316" t="str">
        <f t="shared" si="82"/>
        <v xml:space="preserve"> </v>
      </c>
      <c r="X2874" s="316" t="s">
        <v>965</v>
      </c>
    </row>
    <row r="2875" spans="1:24">
      <c r="A2875" s="320" t="s">
        <v>653</v>
      </c>
      <c r="B2875" s="320" t="s">
        <v>494</v>
      </c>
      <c r="C2875" s="320" t="s">
        <v>495</v>
      </c>
      <c r="D2875" s="320" t="s">
        <v>484</v>
      </c>
      <c r="E2875" s="320">
        <v>0.51500000000000001</v>
      </c>
      <c r="F2875" s="320" t="s">
        <v>1256</v>
      </c>
      <c r="G2875" s="320" t="s">
        <v>1257</v>
      </c>
      <c r="H2875" s="320" t="s">
        <v>489</v>
      </c>
      <c r="I2875" s="321">
        <v>170.9745724</v>
      </c>
      <c r="J2875" s="320">
        <v>2011</v>
      </c>
      <c r="K2875" s="320" t="s">
        <v>545</v>
      </c>
      <c r="L2875" s="316">
        <f t="shared" si="83"/>
        <v>2874</v>
      </c>
      <c r="V2875" s="316" t="str">
        <f t="shared" ref="V2875:V2938" si="84">IF(H2875=$V$1,I2875," ")</f>
        <v xml:space="preserve"> </v>
      </c>
      <c r="X2875" s="316" t="s">
        <v>965</v>
      </c>
    </row>
    <row r="2876" spans="1:24">
      <c r="A2876" s="320" t="s">
        <v>656</v>
      </c>
      <c r="B2876" s="320" t="s">
        <v>657</v>
      </c>
      <c r="C2876" s="320" t="s">
        <v>542</v>
      </c>
      <c r="D2876" s="320" t="s">
        <v>521</v>
      </c>
      <c r="E2876" s="320">
        <v>0.63400000000000001</v>
      </c>
      <c r="F2876" s="320" t="s">
        <v>1256</v>
      </c>
      <c r="G2876" s="320" t="s">
        <v>1257</v>
      </c>
      <c r="H2876" s="320" t="s">
        <v>489</v>
      </c>
      <c r="I2876" s="321">
        <v>199.40307989999999</v>
      </c>
      <c r="J2876" s="320">
        <v>2011</v>
      </c>
      <c r="K2876" s="320" t="s">
        <v>545</v>
      </c>
      <c r="L2876" s="316">
        <f t="shared" si="83"/>
        <v>2875</v>
      </c>
      <c r="V2876" s="316" t="str">
        <f t="shared" si="84"/>
        <v xml:space="preserve"> </v>
      </c>
      <c r="X2876" s="316" t="s">
        <v>965</v>
      </c>
    </row>
    <row r="2877" spans="1:24">
      <c r="A2877" s="320" t="s">
        <v>1015</v>
      </c>
      <c r="B2877" s="320" t="s">
        <v>1016</v>
      </c>
      <c r="C2877" s="320" t="s">
        <v>504</v>
      </c>
      <c r="D2877" s="320" t="s">
        <v>518</v>
      </c>
      <c r="E2877" s="320">
        <v>0.67500000000000004</v>
      </c>
      <c r="F2877" s="320" t="s">
        <v>1256</v>
      </c>
      <c r="G2877" s="320" t="s">
        <v>1257</v>
      </c>
      <c r="H2877" s="320" t="s">
        <v>489</v>
      </c>
      <c r="I2877" s="321">
        <v>283.71412420000001</v>
      </c>
      <c r="J2877" s="320">
        <v>2011</v>
      </c>
      <c r="K2877" s="320" t="s">
        <v>545</v>
      </c>
      <c r="L2877" s="316">
        <f t="shared" si="83"/>
        <v>2876</v>
      </c>
      <c r="V2877" s="316" t="str">
        <f t="shared" si="84"/>
        <v xml:space="preserve"> </v>
      </c>
      <c r="X2877" s="316" t="s">
        <v>965</v>
      </c>
    </row>
    <row r="2878" spans="1:24">
      <c r="A2878" s="320" t="s">
        <v>606</v>
      </c>
      <c r="B2878" s="320" t="s">
        <v>607</v>
      </c>
      <c r="C2878" s="320" t="s">
        <v>542</v>
      </c>
      <c r="D2878" s="320" t="s">
        <v>491</v>
      </c>
      <c r="E2878" s="320">
        <v>0.55800000000000005</v>
      </c>
      <c r="F2878" s="320" t="s">
        <v>35</v>
      </c>
      <c r="G2878" s="320" t="s">
        <v>1258</v>
      </c>
      <c r="H2878" s="320" t="s">
        <v>539</v>
      </c>
      <c r="I2878" s="321">
        <v>2.9106130000000001E-2</v>
      </c>
      <c r="J2878" s="320" t="s">
        <v>1177</v>
      </c>
      <c r="K2878" s="320" t="s">
        <v>1176</v>
      </c>
      <c r="L2878" s="316">
        <f t="shared" si="83"/>
        <v>2877</v>
      </c>
      <c r="V2878" s="316" t="str">
        <f t="shared" si="84"/>
        <v xml:space="preserve"> </v>
      </c>
      <c r="X2878" s="316" t="s">
        <v>965</v>
      </c>
    </row>
    <row r="2879" spans="1:24">
      <c r="A2879" s="320" t="s">
        <v>710</v>
      </c>
      <c r="B2879" s="320" t="s">
        <v>689</v>
      </c>
      <c r="C2879" s="320" t="s">
        <v>495</v>
      </c>
      <c r="D2879" s="320" t="s">
        <v>491</v>
      </c>
      <c r="E2879" s="320">
        <v>0.55400000000000005</v>
      </c>
      <c r="F2879" s="320" t="s">
        <v>35</v>
      </c>
      <c r="G2879" s="320" t="s">
        <v>1258</v>
      </c>
      <c r="H2879" s="320" t="s">
        <v>539</v>
      </c>
      <c r="I2879" s="321">
        <v>3.2990102E-2</v>
      </c>
      <c r="J2879" s="320">
        <v>2008</v>
      </c>
      <c r="K2879" s="320" t="s">
        <v>1176</v>
      </c>
      <c r="L2879" s="316">
        <f t="shared" si="83"/>
        <v>2878</v>
      </c>
      <c r="V2879" s="316" t="str">
        <f t="shared" si="84"/>
        <v xml:space="preserve"> </v>
      </c>
      <c r="X2879" s="316" t="s">
        <v>965</v>
      </c>
    </row>
    <row r="2880" spans="1:24">
      <c r="A2880" s="320" t="s">
        <v>763</v>
      </c>
      <c r="B2880" s="320" t="s">
        <v>762</v>
      </c>
      <c r="C2880" s="320" t="s">
        <v>483</v>
      </c>
      <c r="D2880" s="320" t="s">
        <v>496</v>
      </c>
      <c r="E2880" s="320">
        <v>0.74099999999999999</v>
      </c>
      <c r="F2880" s="320" t="s">
        <v>35</v>
      </c>
      <c r="G2880" s="320" t="s">
        <v>1258</v>
      </c>
      <c r="H2880" s="320" t="s">
        <v>539</v>
      </c>
      <c r="I2880" s="321">
        <v>0.05</v>
      </c>
      <c r="J2880" s="320">
        <v>2007</v>
      </c>
      <c r="K2880" s="320" t="s">
        <v>1178</v>
      </c>
      <c r="L2880" s="316">
        <f t="shared" si="83"/>
        <v>2879</v>
      </c>
      <c r="V2880" s="316" t="str">
        <f t="shared" si="84"/>
        <v xml:space="preserve"> </v>
      </c>
      <c r="X2880" s="316" t="s">
        <v>965</v>
      </c>
    </row>
    <row r="2881" spans="1:24">
      <c r="A2881" s="320" t="s">
        <v>875</v>
      </c>
      <c r="B2881" s="320" t="s">
        <v>867</v>
      </c>
      <c r="C2881" s="320" t="s">
        <v>504</v>
      </c>
      <c r="D2881" s="320" t="s">
        <v>484</v>
      </c>
      <c r="E2881" s="320">
        <v>0.69899999999999995</v>
      </c>
      <c r="F2881" s="320" t="s">
        <v>35</v>
      </c>
      <c r="G2881" s="320" t="s">
        <v>1258</v>
      </c>
      <c r="H2881" s="320" t="s">
        <v>539</v>
      </c>
      <c r="I2881" s="321">
        <v>6.5814216999999994E-2</v>
      </c>
      <c r="J2881" s="320">
        <v>2009</v>
      </c>
      <c r="K2881" s="320" t="s">
        <v>1176</v>
      </c>
      <c r="L2881" s="316">
        <f t="shared" si="83"/>
        <v>2880</v>
      </c>
      <c r="V2881" s="316" t="str">
        <f t="shared" si="84"/>
        <v xml:space="preserve"> </v>
      </c>
      <c r="X2881" s="316" t="s">
        <v>965</v>
      </c>
    </row>
    <row r="2882" spans="1:24">
      <c r="A2882" s="320" t="s">
        <v>713</v>
      </c>
      <c r="B2882" s="320" t="s">
        <v>689</v>
      </c>
      <c r="C2882" s="320" t="s">
        <v>495</v>
      </c>
      <c r="D2882" s="320" t="s">
        <v>491</v>
      </c>
      <c r="E2882" s="320">
        <v>0.55400000000000005</v>
      </c>
      <c r="F2882" s="320" t="s">
        <v>35</v>
      </c>
      <c r="G2882" s="320" t="s">
        <v>1258</v>
      </c>
      <c r="H2882" s="320" t="s">
        <v>539</v>
      </c>
      <c r="I2882" s="321">
        <v>0.108078834</v>
      </c>
      <c r="J2882" s="320">
        <v>2008</v>
      </c>
      <c r="K2882" s="320" t="s">
        <v>1176</v>
      </c>
      <c r="L2882" s="316">
        <f t="shared" si="83"/>
        <v>2881</v>
      </c>
      <c r="V2882" s="316" t="str">
        <f t="shared" si="84"/>
        <v xml:space="preserve"> </v>
      </c>
      <c r="X2882" s="316" t="s">
        <v>965</v>
      </c>
    </row>
    <row r="2883" spans="1:24">
      <c r="A2883" s="320" t="s">
        <v>900</v>
      </c>
      <c r="B2883" s="320" t="s">
        <v>894</v>
      </c>
      <c r="C2883" s="320" t="s">
        <v>483</v>
      </c>
      <c r="D2883" s="320" t="s">
        <v>514</v>
      </c>
      <c r="E2883" s="320">
        <v>0.77500000000000002</v>
      </c>
      <c r="F2883" s="320" t="s">
        <v>35</v>
      </c>
      <c r="G2883" s="320" t="s">
        <v>1258</v>
      </c>
      <c r="H2883" s="320" t="s">
        <v>539</v>
      </c>
      <c r="I2883" s="321">
        <v>0.14000000000000001</v>
      </c>
      <c r="J2883" s="320">
        <v>2007</v>
      </c>
      <c r="K2883" s="320" t="s">
        <v>1178</v>
      </c>
      <c r="L2883" s="316">
        <f t="shared" ref="L2883:L2946" si="85">1+L2882</f>
        <v>2882</v>
      </c>
      <c r="V2883" s="316" t="str">
        <f t="shared" si="84"/>
        <v xml:space="preserve"> </v>
      </c>
      <c r="X2883" s="316" t="s">
        <v>965</v>
      </c>
    </row>
    <row r="2884" spans="1:24">
      <c r="A2884" s="320" t="s">
        <v>748</v>
      </c>
      <c r="B2884" s="320" t="s">
        <v>747</v>
      </c>
      <c r="C2884" s="320" t="s">
        <v>483</v>
      </c>
      <c r="D2884" s="320" t="s">
        <v>514</v>
      </c>
      <c r="E2884" s="320">
        <v>0.71899999999999997</v>
      </c>
      <c r="F2884" s="320" t="s">
        <v>35</v>
      </c>
      <c r="G2884" s="320" t="s">
        <v>1258</v>
      </c>
      <c r="H2884" s="320" t="s">
        <v>539</v>
      </c>
      <c r="I2884" s="321">
        <v>0.14591388</v>
      </c>
      <c r="J2884" s="320">
        <v>2007</v>
      </c>
      <c r="K2884" s="320" t="s">
        <v>1176</v>
      </c>
      <c r="L2884" s="316">
        <f t="shared" si="85"/>
        <v>2883</v>
      </c>
      <c r="V2884" s="316" t="str">
        <f t="shared" si="84"/>
        <v xml:space="preserve"> </v>
      </c>
      <c r="X2884" s="316" t="s">
        <v>965</v>
      </c>
    </row>
    <row r="2885" spans="1:24">
      <c r="A2885" s="320" t="s">
        <v>639</v>
      </c>
      <c r="B2885" s="320" t="s">
        <v>640</v>
      </c>
      <c r="C2885" s="320" t="s">
        <v>483</v>
      </c>
      <c r="D2885" s="320" t="s">
        <v>484</v>
      </c>
      <c r="E2885" s="320">
        <v>0.79200000000000004</v>
      </c>
      <c r="F2885" s="320" t="s">
        <v>35</v>
      </c>
      <c r="G2885" s="320" t="s">
        <v>1258</v>
      </c>
      <c r="H2885" s="320" t="s">
        <v>539</v>
      </c>
      <c r="I2885" s="321">
        <v>0.16</v>
      </c>
      <c r="J2885" s="320">
        <v>2007</v>
      </c>
      <c r="K2885" s="320" t="s">
        <v>1178</v>
      </c>
      <c r="L2885" s="316">
        <f t="shared" si="85"/>
        <v>2884</v>
      </c>
      <c r="V2885" s="316" t="str">
        <f t="shared" si="84"/>
        <v xml:space="preserve"> </v>
      </c>
      <c r="X2885" s="316" t="s">
        <v>965</v>
      </c>
    </row>
    <row r="2886" spans="1:24">
      <c r="A2886" s="320" t="s">
        <v>1021</v>
      </c>
      <c r="B2886" s="320" t="s">
        <v>1020</v>
      </c>
      <c r="C2886" s="320" t="s">
        <v>853</v>
      </c>
      <c r="D2886" s="320" t="s">
        <v>496</v>
      </c>
      <c r="E2886" s="320">
        <v>0.66200000000000003</v>
      </c>
      <c r="F2886" s="320" t="s">
        <v>35</v>
      </c>
      <c r="G2886" s="320" t="s">
        <v>1258</v>
      </c>
      <c r="H2886" s="320" t="s">
        <v>539</v>
      </c>
      <c r="I2886" s="321">
        <v>0.16337021099999999</v>
      </c>
      <c r="J2886" s="320">
        <v>2009</v>
      </c>
      <c r="K2886" s="320" t="s">
        <v>1176</v>
      </c>
      <c r="L2886" s="316">
        <f t="shared" si="85"/>
        <v>2885</v>
      </c>
      <c r="V2886" s="316" t="str">
        <f t="shared" si="84"/>
        <v xml:space="preserve"> </v>
      </c>
      <c r="X2886" s="316" t="s">
        <v>965</v>
      </c>
    </row>
    <row r="2887" spans="1:24">
      <c r="A2887" s="320" t="s">
        <v>873</v>
      </c>
      <c r="B2887" s="320" t="s">
        <v>867</v>
      </c>
      <c r="C2887" s="320" t="s">
        <v>504</v>
      </c>
      <c r="D2887" s="320" t="s">
        <v>484</v>
      </c>
      <c r="E2887" s="320">
        <v>0.69899999999999995</v>
      </c>
      <c r="F2887" s="320" t="s">
        <v>35</v>
      </c>
      <c r="G2887" s="320" t="s">
        <v>1258</v>
      </c>
      <c r="H2887" s="320" t="s">
        <v>539</v>
      </c>
      <c r="I2887" s="321">
        <v>0.16935552400000001</v>
      </c>
      <c r="J2887" s="320">
        <v>2012</v>
      </c>
      <c r="K2887" s="320" t="s">
        <v>1176</v>
      </c>
      <c r="L2887" s="316">
        <f t="shared" si="85"/>
        <v>2886</v>
      </c>
      <c r="V2887" s="316" t="str">
        <f t="shared" si="84"/>
        <v xml:space="preserve"> </v>
      </c>
      <c r="X2887" s="316" t="s">
        <v>965</v>
      </c>
    </row>
    <row r="2888" spans="1:24">
      <c r="A2888" s="320" t="s">
        <v>500</v>
      </c>
      <c r="B2888" s="320" t="s">
        <v>482</v>
      </c>
      <c r="C2888" s="320" t="s">
        <v>483</v>
      </c>
      <c r="D2888" s="320" t="s">
        <v>484</v>
      </c>
      <c r="E2888" s="320">
        <v>0.73</v>
      </c>
      <c r="F2888" s="320" t="s">
        <v>35</v>
      </c>
      <c r="G2888" s="320" t="s">
        <v>1258</v>
      </c>
      <c r="H2888" s="320" t="s">
        <v>539</v>
      </c>
      <c r="I2888" s="321">
        <v>0.18</v>
      </c>
      <c r="J2888" s="320">
        <v>2007</v>
      </c>
      <c r="K2888" s="320" t="s">
        <v>1178</v>
      </c>
      <c r="L2888" s="316">
        <f t="shared" si="85"/>
        <v>2887</v>
      </c>
      <c r="V2888" s="316" t="str">
        <f t="shared" si="84"/>
        <v xml:space="preserve"> </v>
      </c>
      <c r="X2888" s="316" t="s">
        <v>965</v>
      </c>
    </row>
    <row r="2889" spans="1:24">
      <c r="A2889" s="320" t="s">
        <v>720</v>
      </c>
      <c r="B2889" s="320" t="s">
        <v>689</v>
      </c>
      <c r="C2889" s="320" t="s">
        <v>495</v>
      </c>
      <c r="D2889" s="320" t="s">
        <v>491</v>
      </c>
      <c r="E2889" s="320">
        <v>0.55400000000000005</v>
      </c>
      <c r="F2889" s="320" t="s">
        <v>35</v>
      </c>
      <c r="G2889" s="320" t="s">
        <v>1258</v>
      </c>
      <c r="H2889" s="320" t="s">
        <v>539</v>
      </c>
      <c r="I2889" s="321">
        <v>0.205115775</v>
      </c>
      <c r="J2889" s="320">
        <v>2008</v>
      </c>
      <c r="K2889" s="320" t="s">
        <v>1176</v>
      </c>
      <c r="L2889" s="316">
        <f t="shared" si="85"/>
        <v>2888</v>
      </c>
      <c r="V2889" s="316" t="str">
        <f t="shared" si="84"/>
        <v xml:space="preserve"> </v>
      </c>
      <c r="X2889" s="316" t="s">
        <v>965</v>
      </c>
    </row>
    <row r="2890" spans="1:24">
      <c r="A2890" s="320" t="s">
        <v>490</v>
      </c>
      <c r="B2890" s="320" t="s">
        <v>482</v>
      </c>
      <c r="C2890" s="320" t="s">
        <v>483</v>
      </c>
      <c r="D2890" s="320" t="s">
        <v>491</v>
      </c>
      <c r="E2890" s="320">
        <v>0.73</v>
      </c>
      <c r="F2890" s="320" t="s">
        <v>35</v>
      </c>
      <c r="G2890" s="320" t="s">
        <v>1258</v>
      </c>
      <c r="H2890" s="320" t="s">
        <v>539</v>
      </c>
      <c r="I2890" s="321">
        <v>0.21</v>
      </c>
      <c r="J2890" s="320">
        <v>2007</v>
      </c>
      <c r="K2890" s="320" t="s">
        <v>1178</v>
      </c>
      <c r="L2890" s="316">
        <f t="shared" si="85"/>
        <v>2889</v>
      </c>
      <c r="V2890" s="316" t="str">
        <f t="shared" si="84"/>
        <v xml:space="preserve"> </v>
      </c>
      <c r="X2890" s="316" t="s">
        <v>965</v>
      </c>
    </row>
    <row r="2891" spans="1:24">
      <c r="A2891" s="320" t="s">
        <v>709</v>
      </c>
      <c r="B2891" s="320" t="s">
        <v>689</v>
      </c>
      <c r="C2891" s="320" t="s">
        <v>495</v>
      </c>
      <c r="D2891" s="320" t="s">
        <v>694</v>
      </c>
      <c r="E2891" s="320">
        <v>0.55400000000000005</v>
      </c>
      <c r="F2891" s="320" t="s">
        <v>35</v>
      </c>
      <c r="G2891" s="320" t="s">
        <v>1258</v>
      </c>
      <c r="H2891" s="320" t="s">
        <v>539</v>
      </c>
      <c r="I2891" s="321">
        <v>0.216501731</v>
      </c>
      <c r="J2891" s="320">
        <v>2009</v>
      </c>
      <c r="K2891" s="320" t="s">
        <v>1176</v>
      </c>
      <c r="L2891" s="316">
        <f t="shared" si="85"/>
        <v>2890</v>
      </c>
      <c r="V2891" s="316" t="str">
        <f t="shared" si="84"/>
        <v xml:space="preserve"> </v>
      </c>
      <c r="X2891" s="316" t="s">
        <v>965</v>
      </c>
    </row>
    <row r="2892" spans="1:24">
      <c r="A2892" s="320" t="s">
        <v>498</v>
      </c>
      <c r="B2892" s="320" t="s">
        <v>482</v>
      </c>
      <c r="C2892" s="320" t="s">
        <v>483</v>
      </c>
      <c r="D2892" s="320" t="s">
        <v>484</v>
      </c>
      <c r="E2892" s="320">
        <v>0.73</v>
      </c>
      <c r="F2892" s="320" t="s">
        <v>35</v>
      </c>
      <c r="G2892" s="320" t="s">
        <v>1258</v>
      </c>
      <c r="H2892" s="320" t="s">
        <v>539</v>
      </c>
      <c r="I2892" s="321">
        <v>0.22</v>
      </c>
      <c r="J2892" s="320">
        <v>2007</v>
      </c>
      <c r="K2892" s="320" t="s">
        <v>1178</v>
      </c>
      <c r="L2892" s="316">
        <f t="shared" si="85"/>
        <v>2891</v>
      </c>
      <c r="V2892" s="316" t="str">
        <f t="shared" si="84"/>
        <v xml:space="preserve"> </v>
      </c>
      <c r="X2892" s="316" t="s">
        <v>965</v>
      </c>
    </row>
    <row r="2893" spans="1:24">
      <c r="A2893" s="320" t="s">
        <v>871</v>
      </c>
      <c r="B2893" s="320" t="s">
        <v>867</v>
      </c>
      <c r="C2893" s="320" t="s">
        <v>504</v>
      </c>
      <c r="D2893" s="320" t="s">
        <v>514</v>
      </c>
      <c r="E2893" s="320">
        <v>0.69899999999999995</v>
      </c>
      <c r="F2893" s="320" t="s">
        <v>35</v>
      </c>
      <c r="G2893" s="320" t="s">
        <v>1258</v>
      </c>
      <c r="H2893" s="320" t="s">
        <v>539</v>
      </c>
      <c r="I2893" s="321">
        <v>0.22260273999999999</v>
      </c>
      <c r="J2893" s="320" t="s">
        <v>1177</v>
      </c>
      <c r="K2893" s="320" t="s">
        <v>1176</v>
      </c>
      <c r="L2893" s="316">
        <f t="shared" si="85"/>
        <v>2892</v>
      </c>
      <c r="V2893" s="316" t="str">
        <f t="shared" si="84"/>
        <v xml:space="preserve"> </v>
      </c>
      <c r="X2893" s="316" t="s">
        <v>965</v>
      </c>
    </row>
    <row r="2894" spans="1:24">
      <c r="A2894" s="320" t="s">
        <v>717</v>
      </c>
      <c r="B2894" s="320" t="s">
        <v>689</v>
      </c>
      <c r="C2894" s="320" t="s">
        <v>495</v>
      </c>
      <c r="D2894" s="320" t="s">
        <v>484</v>
      </c>
      <c r="E2894" s="320">
        <v>0.55400000000000005</v>
      </c>
      <c r="F2894" s="320" t="s">
        <v>35</v>
      </c>
      <c r="G2894" s="320" t="s">
        <v>1258</v>
      </c>
      <c r="H2894" s="320" t="s">
        <v>539</v>
      </c>
      <c r="I2894" s="321">
        <v>0.226377733</v>
      </c>
      <c r="J2894" s="320">
        <v>2008</v>
      </c>
      <c r="K2894" s="320" t="s">
        <v>1176</v>
      </c>
      <c r="L2894" s="316">
        <f t="shared" si="85"/>
        <v>2893</v>
      </c>
      <c r="V2894" s="316" t="str">
        <f t="shared" si="84"/>
        <v xml:space="preserve"> </v>
      </c>
      <c r="X2894" s="316" t="s">
        <v>965</v>
      </c>
    </row>
    <row r="2895" spans="1:24">
      <c r="A2895" s="320" t="s">
        <v>861</v>
      </c>
      <c r="B2895" s="320" t="s">
        <v>858</v>
      </c>
      <c r="C2895" s="320" t="s">
        <v>542</v>
      </c>
      <c r="D2895" s="320" t="s">
        <v>514</v>
      </c>
      <c r="E2895" s="320">
        <v>0.629</v>
      </c>
      <c r="F2895" s="320" t="s">
        <v>35</v>
      </c>
      <c r="G2895" s="320" t="s">
        <v>1258</v>
      </c>
      <c r="H2895" s="320" t="s">
        <v>539</v>
      </c>
      <c r="I2895" s="321">
        <v>0.229288253</v>
      </c>
      <c r="J2895" s="320" t="s">
        <v>1177</v>
      </c>
      <c r="K2895" s="320" t="s">
        <v>1176</v>
      </c>
      <c r="L2895" s="316">
        <f t="shared" si="85"/>
        <v>2894</v>
      </c>
      <c r="V2895" s="316" t="str">
        <f t="shared" si="84"/>
        <v xml:space="preserve"> </v>
      </c>
      <c r="X2895" s="316" t="s">
        <v>965</v>
      </c>
    </row>
    <row r="2896" spans="1:24">
      <c r="A2896" s="320" t="s">
        <v>1169</v>
      </c>
      <c r="B2896" s="320" t="s">
        <v>1170</v>
      </c>
      <c r="C2896" s="320" t="s">
        <v>853</v>
      </c>
      <c r="D2896" s="320" t="s">
        <v>496</v>
      </c>
      <c r="E2896" s="320">
        <v>0.81799999999999995</v>
      </c>
      <c r="F2896" s="320" t="s">
        <v>35</v>
      </c>
      <c r="G2896" s="320" t="s">
        <v>1258</v>
      </c>
      <c r="H2896" s="320" t="s">
        <v>539</v>
      </c>
      <c r="I2896" s="321">
        <v>0.23389277999999999</v>
      </c>
      <c r="J2896" s="320">
        <v>2011</v>
      </c>
      <c r="K2896" s="320" t="s">
        <v>1176</v>
      </c>
      <c r="L2896" s="316">
        <f t="shared" si="85"/>
        <v>2895</v>
      </c>
      <c r="V2896" s="316" t="str">
        <f t="shared" si="84"/>
        <v xml:space="preserve"> </v>
      </c>
      <c r="X2896" s="316" t="s">
        <v>965</v>
      </c>
    </row>
    <row r="2897" spans="1:24">
      <c r="A2897" s="320" t="s">
        <v>676</v>
      </c>
      <c r="B2897" s="320" t="s">
        <v>677</v>
      </c>
      <c r="C2897" s="320" t="s">
        <v>589</v>
      </c>
      <c r="D2897" s="320" t="s">
        <v>514</v>
      </c>
      <c r="E2897" s="320">
        <v>0.90100000000000002</v>
      </c>
      <c r="F2897" s="320" t="s">
        <v>35</v>
      </c>
      <c r="G2897" s="320" t="s">
        <v>1258</v>
      </c>
      <c r="H2897" s="320" t="s">
        <v>539</v>
      </c>
      <c r="I2897" s="321">
        <v>0.23598761500000001</v>
      </c>
      <c r="J2897" s="320">
        <v>2012</v>
      </c>
      <c r="K2897" s="320" t="s">
        <v>1176</v>
      </c>
      <c r="L2897" s="316">
        <f t="shared" si="85"/>
        <v>2896</v>
      </c>
      <c r="V2897" s="316" t="str">
        <f t="shared" si="84"/>
        <v xml:space="preserve"> </v>
      </c>
      <c r="X2897" s="316" t="s">
        <v>965</v>
      </c>
    </row>
    <row r="2898" spans="1:24">
      <c r="A2898" s="320" t="s">
        <v>680</v>
      </c>
      <c r="B2898" s="320" t="s">
        <v>679</v>
      </c>
      <c r="C2898" s="320" t="s">
        <v>579</v>
      </c>
      <c r="D2898" s="320" t="s">
        <v>484</v>
      </c>
      <c r="E2898" s="320">
        <v>0.61699999999999999</v>
      </c>
      <c r="F2898" s="320" t="s">
        <v>35</v>
      </c>
      <c r="G2898" s="320" t="s">
        <v>1258</v>
      </c>
      <c r="H2898" s="320" t="s">
        <v>539</v>
      </c>
      <c r="I2898" s="321">
        <v>0.24066942399999999</v>
      </c>
      <c r="J2898" s="320">
        <v>2005</v>
      </c>
      <c r="K2898" s="320" t="s">
        <v>1176</v>
      </c>
      <c r="L2898" s="316">
        <f t="shared" si="85"/>
        <v>2897</v>
      </c>
      <c r="V2898" s="316" t="str">
        <f t="shared" si="84"/>
        <v xml:space="preserve"> </v>
      </c>
      <c r="X2898" s="316" t="s">
        <v>965</v>
      </c>
    </row>
    <row r="2899" spans="1:24">
      <c r="A2899" s="320" t="s">
        <v>630</v>
      </c>
      <c r="B2899" s="320" t="s">
        <v>627</v>
      </c>
      <c r="C2899" s="320" t="s">
        <v>589</v>
      </c>
      <c r="D2899" s="320" t="s">
        <v>514</v>
      </c>
      <c r="E2899" s="320">
        <v>0.89300000000000002</v>
      </c>
      <c r="F2899" s="320" t="s">
        <v>35</v>
      </c>
      <c r="G2899" s="320" t="s">
        <v>1258</v>
      </c>
      <c r="H2899" s="320" t="s">
        <v>539</v>
      </c>
      <c r="I2899" s="321">
        <v>0.24274553300000001</v>
      </c>
      <c r="J2899" s="320" t="s">
        <v>1181</v>
      </c>
      <c r="K2899" s="320" t="s">
        <v>1176</v>
      </c>
      <c r="L2899" s="316">
        <f t="shared" si="85"/>
        <v>2898</v>
      </c>
      <c r="V2899" s="316" t="str">
        <f t="shared" si="84"/>
        <v xml:space="preserve"> </v>
      </c>
      <c r="X2899" s="316" t="s">
        <v>965</v>
      </c>
    </row>
    <row r="2900" spans="1:24">
      <c r="A2900" s="320" t="s">
        <v>849</v>
      </c>
      <c r="B2900" s="320" t="s">
        <v>847</v>
      </c>
      <c r="C2900" s="320" t="s">
        <v>589</v>
      </c>
      <c r="D2900" s="320" t="s">
        <v>514</v>
      </c>
      <c r="E2900" s="320">
        <v>0.875</v>
      </c>
      <c r="F2900" s="320" t="s">
        <v>35</v>
      </c>
      <c r="G2900" s="320" t="s">
        <v>1258</v>
      </c>
      <c r="H2900" s="320" t="s">
        <v>539</v>
      </c>
      <c r="I2900" s="321">
        <v>0.248903614</v>
      </c>
      <c r="J2900" s="320" t="s">
        <v>1180</v>
      </c>
      <c r="K2900" s="320" t="s">
        <v>1176</v>
      </c>
      <c r="L2900" s="316">
        <f t="shared" si="85"/>
        <v>2899</v>
      </c>
      <c r="V2900" s="316" t="str">
        <f t="shared" si="84"/>
        <v xml:space="preserve"> </v>
      </c>
      <c r="X2900" s="316" t="s">
        <v>965</v>
      </c>
    </row>
    <row r="2901" spans="1:24">
      <c r="A2901" s="320" t="s">
        <v>622</v>
      </c>
      <c r="B2901" s="320" t="s">
        <v>623</v>
      </c>
      <c r="C2901" s="320" t="s">
        <v>483</v>
      </c>
      <c r="D2901" s="320" t="s">
        <v>491</v>
      </c>
      <c r="E2901" s="320">
        <v>0.77300000000000002</v>
      </c>
      <c r="F2901" s="320" t="s">
        <v>35</v>
      </c>
      <c r="G2901" s="320" t="s">
        <v>1258</v>
      </c>
      <c r="H2901" s="320" t="s">
        <v>539</v>
      </c>
      <c r="I2901" s="321">
        <v>0.25</v>
      </c>
      <c r="J2901" s="320">
        <v>2007</v>
      </c>
      <c r="K2901" s="320" t="s">
        <v>1178</v>
      </c>
      <c r="L2901" s="316">
        <f t="shared" si="85"/>
        <v>2900</v>
      </c>
      <c r="V2901" s="316" t="str">
        <f t="shared" si="84"/>
        <v xml:space="preserve"> </v>
      </c>
      <c r="X2901" s="316" t="s">
        <v>965</v>
      </c>
    </row>
    <row r="2902" spans="1:24">
      <c r="A2902" s="320" t="s">
        <v>846</v>
      </c>
      <c r="B2902" s="320" t="s">
        <v>847</v>
      </c>
      <c r="C2902" s="320" t="s">
        <v>589</v>
      </c>
      <c r="D2902" s="320" t="s">
        <v>514</v>
      </c>
      <c r="E2902" s="320">
        <v>0.875</v>
      </c>
      <c r="F2902" s="320" t="s">
        <v>35</v>
      </c>
      <c r="G2902" s="320" t="s">
        <v>1258</v>
      </c>
      <c r="H2902" s="320" t="s">
        <v>539</v>
      </c>
      <c r="I2902" s="321">
        <v>0.25812668</v>
      </c>
      <c r="J2902" s="320" t="s">
        <v>1180</v>
      </c>
      <c r="K2902" s="320" t="s">
        <v>1176</v>
      </c>
      <c r="L2902" s="316">
        <f t="shared" si="85"/>
        <v>2901</v>
      </c>
      <c r="V2902" s="316" t="str">
        <f t="shared" si="84"/>
        <v xml:space="preserve"> </v>
      </c>
      <c r="X2902" s="316" t="s">
        <v>965</v>
      </c>
    </row>
    <row r="2903" spans="1:24">
      <c r="A2903" s="320" t="s">
        <v>876</v>
      </c>
      <c r="B2903" s="320" t="s">
        <v>877</v>
      </c>
      <c r="C2903" s="320" t="s">
        <v>483</v>
      </c>
      <c r="D2903" s="320" t="s">
        <v>491</v>
      </c>
      <c r="E2903" s="320">
        <v>0.748</v>
      </c>
      <c r="F2903" s="320" t="s">
        <v>35</v>
      </c>
      <c r="G2903" s="320" t="s">
        <v>1258</v>
      </c>
      <c r="H2903" s="320" t="s">
        <v>539</v>
      </c>
      <c r="I2903" s="321">
        <v>0.26</v>
      </c>
      <c r="J2903" s="320">
        <v>2007</v>
      </c>
      <c r="K2903" s="320" t="s">
        <v>1178</v>
      </c>
      <c r="L2903" s="316">
        <f t="shared" si="85"/>
        <v>2902</v>
      </c>
      <c r="V2903" s="316" t="str">
        <f t="shared" si="84"/>
        <v xml:space="preserve"> </v>
      </c>
      <c r="X2903" s="316" t="s">
        <v>965</v>
      </c>
    </row>
    <row r="2904" spans="1:24">
      <c r="A2904" s="320" t="s">
        <v>690</v>
      </c>
      <c r="B2904" s="320" t="s">
        <v>689</v>
      </c>
      <c r="C2904" s="320" t="s">
        <v>495</v>
      </c>
      <c r="D2904" s="320" t="s">
        <v>521</v>
      </c>
      <c r="E2904" s="320">
        <v>0.55400000000000005</v>
      </c>
      <c r="F2904" s="320" t="s">
        <v>35</v>
      </c>
      <c r="G2904" s="320" t="s">
        <v>1258</v>
      </c>
      <c r="H2904" s="320" t="s">
        <v>539</v>
      </c>
      <c r="I2904" s="321">
        <v>0.26013982400000002</v>
      </c>
      <c r="J2904" s="320">
        <v>2008</v>
      </c>
      <c r="K2904" s="320" t="s">
        <v>1176</v>
      </c>
      <c r="L2904" s="316">
        <f t="shared" si="85"/>
        <v>2903</v>
      </c>
      <c r="V2904" s="316" t="str">
        <f t="shared" si="84"/>
        <v xml:space="preserve"> </v>
      </c>
      <c r="X2904" s="316" t="s">
        <v>965</v>
      </c>
    </row>
    <row r="2905" spans="1:24">
      <c r="A2905" s="320" t="s">
        <v>914</v>
      </c>
      <c r="B2905" s="320" t="s">
        <v>915</v>
      </c>
      <c r="C2905" s="320" t="s">
        <v>589</v>
      </c>
      <c r="D2905" s="320" t="s">
        <v>514</v>
      </c>
      <c r="E2905" s="320">
        <v>0.92100000000000004</v>
      </c>
      <c r="F2905" s="320" t="s">
        <v>35</v>
      </c>
      <c r="G2905" s="320" t="s">
        <v>1258</v>
      </c>
      <c r="H2905" s="320" t="s">
        <v>539</v>
      </c>
      <c r="I2905" s="321">
        <v>0.261018097</v>
      </c>
      <c r="J2905" s="320" t="s">
        <v>1180</v>
      </c>
      <c r="K2905" s="320" t="s">
        <v>1176</v>
      </c>
      <c r="L2905" s="316">
        <f t="shared" si="85"/>
        <v>2904</v>
      </c>
      <c r="V2905" s="316" t="str">
        <f t="shared" si="84"/>
        <v xml:space="preserve"> </v>
      </c>
      <c r="X2905" s="316" t="s">
        <v>965</v>
      </c>
    </row>
    <row r="2906" spans="1:24">
      <c r="A2906" s="320" t="s">
        <v>527</v>
      </c>
      <c r="B2906" s="320" t="s">
        <v>503</v>
      </c>
      <c r="C2906" s="320" t="s">
        <v>504</v>
      </c>
      <c r="D2906" s="320" t="s">
        <v>518</v>
      </c>
      <c r="E2906" s="320">
        <v>0.90900000000000003</v>
      </c>
      <c r="F2906" s="320" t="s">
        <v>35</v>
      </c>
      <c r="G2906" s="320" t="s">
        <v>1258</v>
      </c>
      <c r="H2906" s="320" t="s">
        <v>539</v>
      </c>
      <c r="I2906" s="321">
        <v>0.26458750599999997</v>
      </c>
      <c r="J2906" s="320">
        <v>2011</v>
      </c>
      <c r="K2906" s="320" t="s">
        <v>1176</v>
      </c>
      <c r="L2906" s="316">
        <f t="shared" si="85"/>
        <v>2905</v>
      </c>
      <c r="V2906" s="316" t="str">
        <f t="shared" si="84"/>
        <v xml:space="preserve"> </v>
      </c>
      <c r="X2906" s="316" t="s">
        <v>965</v>
      </c>
    </row>
    <row r="2907" spans="1:24">
      <c r="A2907" s="320" t="s">
        <v>502</v>
      </c>
      <c r="B2907" s="320" t="s">
        <v>503</v>
      </c>
      <c r="C2907" s="320" t="s">
        <v>504</v>
      </c>
      <c r="D2907" s="320" t="s">
        <v>484</v>
      </c>
      <c r="E2907" s="320">
        <v>0.90900000000000003</v>
      </c>
      <c r="F2907" s="320" t="s">
        <v>35</v>
      </c>
      <c r="G2907" s="320" t="s">
        <v>1258</v>
      </c>
      <c r="H2907" s="320" t="s">
        <v>539</v>
      </c>
      <c r="I2907" s="321">
        <v>0.273458227</v>
      </c>
      <c r="J2907" s="320">
        <v>2011</v>
      </c>
      <c r="K2907" s="320" t="s">
        <v>1176</v>
      </c>
      <c r="L2907" s="316">
        <f t="shared" si="85"/>
        <v>2906</v>
      </c>
      <c r="V2907" s="316" t="str">
        <f t="shared" si="84"/>
        <v xml:space="preserve"> </v>
      </c>
      <c r="X2907" s="316" t="s">
        <v>965</v>
      </c>
    </row>
    <row r="2908" spans="1:24">
      <c r="A2908" s="320" t="s">
        <v>866</v>
      </c>
      <c r="B2908" s="320" t="s">
        <v>867</v>
      </c>
      <c r="C2908" s="320" t="s">
        <v>504</v>
      </c>
      <c r="D2908" s="320" t="s">
        <v>518</v>
      </c>
      <c r="E2908" s="320">
        <v>0.69899999999999995</v>
      </c>
      <c r="F2908" s="320" t="s">
        <v>35</v>
      </c>
      <c r="G2908" s="320" t="s">
        <v>1258</v>
      </c>
      <c r="H2908" s="320" t="s">
        <v>539</v>
      </c>
      <c r="I2908" s="321">
        <v>0.282670906</v>
      </c>
      <c r="J2908" s="320">
        <v>2011</v>
      </c>
      <c r="K2908" s="320" t="s">
        <v>1176</v>
      </c>
      <c r="L2908" s="316">
        <f t="shared" si="85"/>
        <v>2907</v>
      </c>
      <c r="V2908" s="316" t="str">
        <f t="shared" si="84"/>
        <v xml:space="preserve"> </v>
      </c>
      <c r="X2908" s="316" t="s">
        <v>965</v>
      </c>
    </row>
    <row r="2909" spans="1:24">
      <c r="A2909" s="320" t="s">
        <v>693</v>
      </c>
      <c r="B2909" s="320" t="s">
        <v>689</v>
      </c>
      <c r="C2909" s="320" t="s">
        <v>495</v>
      </c>
      <c r="D2909" s="320" t="s">
        <v>694</v>
      </c>
      <c r="E2909" s="320">
        <v>0.55400000000000005</v>
      </c>
      <c r="F2909" s="320" t="s">
        <v>35</v>
      </c>
      <c r="G2909" s="320" t="s">
        <v>1258</v>
      </c>
      <c r="H2909" s="320" t="s">
        <v>539</v>
      </c>
      <c r="I2909" s="321">
        <v>0.28739151499999999</v>
      </c>
      <c r="J2909" s="320">
        <v>2008</v>
      </c>
      <c r="K2909" s="320" t="s">
        <v>1176</v>
      </c>
      <c r="L2909" s="316">
        <f t="shared" si="85"/>
        <v>2908</v>
      </c>
      <c r="V2909" s="316" t="str">
        <f t="shared" si="84"/>
        <v xml:space="preserve"> </v>
      </c>
      <c r="X2909" s="316" t="s">
        <v>965</v>
      </c>
    </row>
    <row r="2910" spans="1:24">
      <c r="A2910" s="320" t="s">
        <v>850</v>
      </c>
      <c r="B2910" s="320" t="s">
        <v>847</v>
      </c>
      <c r="C2910" s="320" t="s">
        <v>589</v>
      </c>
      <c r="D2910" s="320" t="s">
        <v>514</v>
      </c>
      <c r="E2910" s="320">
        <v>0.875</v>
      </c>
      <c r="F2910" s="320" t="s">
        <v>35</v>
      </c>
      <c r="G2910" s="320" t="s">
        <v>1258</v>
      </c>
      <c r="H2910" s="320" t="s">
        <v>539</v>
      </c>
      <c r="I2910" s="321">
        <v>0.29098632099999999</v>
      </c>
      <c r="J2910" s="320" t="s">
        <v>1180</v>
      </c>
      <c r="K2910" s="320" t="s">
        <v>1176</v>
      </c>
      <c r="L2910" s="316">
        <f t="shared" si="85"/>
        <v>2909</v>
      </c>
      <c r="V2910" s="316" t="str">
        <f t="shared" si="84"/>
        <v xml:space="preserve"> </v>
      </c>
      <c r="X2910" s="316" t="s">
        <v>965</v>
      </c>
    </row>
    <row r="2911" spans="1:24">
      <c r="A2911" s="320" t="s">
        <v>718</v>
      </c>
      <c r="B2911" s="320" t="s">
        <v>689</v>
      </c>
      <c r="C2911" s="320" t="s">
        <v>495</v>
      </c>
      <c r="D2911" s="320" t="s">
        <v>491</v>
      </c>
      <c r="E2911" s="320">
        <v>0.55400000000000005</v>
      </c>
      <c r="F2911" s="320" t="s">
        <v>35</v>
      </c>
      <c r="G2911" s="320" t="s">
        <v>1258</v>
      </c>
      <c r="H2911" s="320" t="s">
        <v>539</v>
      </c>
      <c r="I2911" s="321">
        <v>0.30058473499999999</v>
      </c>
      <c r="J2911" s="320">
        <v>2008</v>
      </c>
      <c r="K2911" s="320" t="s">
        <v>1176</v>
      </c>
      <c r="L2911" s="316">
        <f t="shared" si="85"/>
        <v>2910</v>
      </c>
      <c r="V2911" s="316" t="str">
        <f t="shared" si="84"/>
        <v xml:space="preserve"> </v>
      </c>
      <c r="X2911" s="316" t="s">
        <v>965</v>
      </c>
    </row>
    <row r="2912" spans="1:24">
      <c r="A2912" s="320" t="s">
        <v>705</v>
      </c>
      <c r="B2912" s="320" t="s">
        <v>689</v>
      </c>
      <c r="C2912" s="320" t="s">
        <v>495</v>
      </c>
      <c r="D2912" s="320" t="s">
        <v>491</v>
      </c>
      <c r="E2912" s="320">
        <v>0.55400000000000005</v>
      </c>
      <c r="F2912" s="320" t="s">
        <v>35</v>
      </c>
      <c r="G2912" s="320" t="s">
        <v>1258</v>
      </c>
      <c r="H2912" s="320" t="s">
        <v>539</v>
      </c>
      <c r="I2912" s="321">
        <v>0.30065418799999999</v>
      </c>
      <c r="J2912" s="320">
        <v>2008</v>
      </c>
      <c r="K2912" s="320" t="s">
        <v>1176</v>
      </c>
      <c r="L2912" s="316">
        <f t="shared" si="85"/>
        <v>2911</v>
      </c>
      <c r="V2912" s="316" t="str">
        <f t="shared" si="84"/>
        <v xml:space="preserve"> </v>
      </c>
      <c r="X2912" s="316" t="s">
        <v>965</v>
      </c>
    </row>
    <row r="2913" spans="1:24">
      <c r="A2913" s="320" t="s">
        <v>916</v>
      </c>
      <c r="B2913" s="320" t="s">
        <v>915</v>
      </c>
      <c r="C2913" s="320" t="s">
        <v>589</v>
      </c>
      <c r="D2913" s="320" t="s">
        <v>514</v>
      </c>
      <c r="E2913" s="320">
        <v>0.92100000000000004</v>
      </c>
      <c r="F2913" s="320" t="s">
        <v>35</v>
      </c>
      <c r="G2913" s="320" t="s">
        <v>1258</v>
      </c>
      <c r="H2913" s="320" t="s">
        <v>539</v>
      </c>
      <c r="I2913" s="321">
        <v>0.30312949500000003</v>
      </c>
      <c r="J2913" s="320" t="s">
        <v>1180</v>
      </c>
      <c r="K2913" s="320" t="s">
        <v>1176</v>
      </c>
      <c r="L2913" s="316">
        <f t="shared" si="85"/>
        <v>2912</v>
      </c>
      <c r="V2913" s="316" t="str">
        <f t="shared" si="84"/>
        <v xml:space="preserve"> </v>
      </c>
      <c r="X2913" s="316" t="s">
        <v>965</v>
      </c>
    </row>
    <row r="2914" spans="1:24">
      <c r="A2914" s="320" t="s">
        <v>869</v>
      </c>
      <c r="B2914" s="320" t="s">
        <v>867</v>
      </c>
      <c r="C2914" s="320" t="s">
        <v>504</v>
      </c>
      <c r="D2914" s="320" t="s">
        <v>484</v>
      </c>
      <c r="E2914" s="320">
        <v>0.69899999999999995</v>
      </c>
      <c r="F2914" s="320" t="s">
        <v>35</v>
      </c>
      <c r="G2914" s="320" t="s">
        <v>1258</v>
      </c>
      <c r="H2914" s="320" t="s">
        <v>539</v>
      </c>
      <c r="I2914" s="321">
        <v>0.31550868500000001</v>
      </c>
      <c r="J2914" s="320">
        <v>2011</v>
      </c>
      <c r="K2914" s="320" t="s">
        <v>1176</v>
      </c>
      <c r="L2914" s="316">
        <f t="shared" si="85"/>
        <v>2913</v>
      </c>
      <c r="V2914" s="316" t="str">
        <f t="shared" si="84"/>
        <v xml:space="preserve"> </v>
      </c>
      <c r="X2914" s="316" t="s">
        <v>965</v>
      </c>
    </row>
    <row r="2915" spans="1:24">
      <c r="A2915" s="320" t="s">
        <v>766</v>
      </c>
      <c r="B2915" s="320" t="s">
        <v>767</v>
      </c>
      <c r="C2915" s="320" t="s">
        <v>589</v>
      </c>
      <c r="D2915" s="320" t="s">
        <v>514</v>
      </c>
      <c r="E2915" s="320">
        <v>0.92</v>
      </c>
      <c r="F2915" s="320" t="s">
        <v>35</v>
      </c>
      <c r="G2915" s="320" t="s">
        <v>1258</v>
      </c>
      <c r="H2915" s="320" t="s">
        <v>539</v>
      </c>
      <c r="I2915" s="321">
        <v>0.31725577700000002</v>
      </c>
      <c r="J2915" s="320" t="s">
        <v>1259</v>
      </c>
      <c r="K2915" s="320" t="s">
        <v>1176</v>
      </c>
      <c r="L2915" s="316">
        <f t="shared" si="85"/>
        <v>2914</v>
      </c>
      <c r="V2915" s="316" t="str">
        <f t="shared" si="84"/>
        <v xml:space="preserve"> </v>
      </c>
      <c r="X2915" s="316" t="s">
        <v>965</v>
      </c>
    </row>
    <row r="2916" spans="1:24">
      <c r="A2916" s="320" t="s">
        <v>848</v>
      </c>
      <c r="B2916" s="320" t="s">
        <v>847</v>
      </c>
      <c r="C2916" s="320" t="s">
        <v>589</v>
      </c>
      <c r="D2916" s="320" t="s">
        <v>514</v>
      </c>
      <c r="E2916" s="320">
        <v>0.875</v>
      </c>
      <c r="F2916" s="320" t="s">
        <v>35</v>
      </c>
      <c r="G2916" s="320" t="s">
        <v>1258</v>
      </c>
      <c r="H2916" s="320" t="s">
        <v>539</v>
      </c>
      <c r="I2916" s="321">
        <v>0.32562618199999999</v>
      </c>
      <c r="J2916" s="320" t="s">
        <v>1180</v>
      </c>
      <c r="K2916" s="320" t="s">
        <v>1176</v>
      </c>
      <c r="L2916" s="316">
        <f t="shared" si="85"/>
        <v>2915</v>
      </c>
      <c r="V2916" s="316" t="str">
        <f t="shared" si="84"/>
        <v xml:space="preserve"> </v>
      </c>
      <c r="X2916" s="316" t="s">
        <v>965</v>
      </c>
    </row>
    <row r="2917" spans="1:24">
      <c r="A2917" s="320" t="s">
        <v>691</v>
      </c>
      <c r="B2917" s="320" t="s">
        <v>689</v>
      </c>
      <c r="C2917" s="320" t="s">
        <v>495</v>
      </c>
      <c r="D2917" s="320" t="s">
        <v>484</v>
      </c>
      <c r="E2917" s="320">
        <v>0.55400000000000005</v>
      </c>
      <c r="F2917" s="320" t="s">
        <v>35</v>
      </c>
      <c r="G2917" s="320" t="s">
        <v>1258</v>
      </c>
      <c r="H2917" s="320" t="s">
        <v>539</v>
      </c>
      <c r="I2917" s="321">
        <v>0.32626123299999998</v>
      </c>
      <c r="J2917" s="320">
        <v>2001</v>
      </c>
      <c r="K2917" s="320" t="s">
        <v>1176</v>
      </c>
      <c r="L2917" s="316">
        <f t="shared" si="85"/>
        <v>2916</v>
      </c>
      <c r="V2917" s="316" t="str">
        <f t="shared" si="84"/>
        <v xml:space="preserve"> </v>
      </c>
      <c r="X2917" s="316" t="s">
        <v>965</v>
      </c>
    </row>
    <row r="2918" spans="1:24">
      <c r="A2918" s="320" t="s">
        <v>1003</v>
      </c>
      <c r="B2918" s="320" t="s">
        <v>923</v>
      </c>
      <c r="C2918" s="320" t="s">
        <v>504</v>
      </c>
      <c r="D2918" s="320" t="s">
        <v>484</v>
      </c>
      <c r="E2918" s="320">
        <v>0.91200000000000003</v>
      </c>
      <c r="F2918" s="320" t="s">
        <v>35</v>
      </c>
      <c r="G2918" s="320" t="s">
        <v>1258</v>
      </c>
      <c r="H2918" s="320" t="s">
        <v>539</v>
      </c>
      <c r="I2918" s="321">
        <v>0.328465803</v>
      </c>
      <c r="J2918" s="320">
        <v>2010</v>
      </c>
      <c r="K2918" s="320" t="s">
        <v>1176</v>
      </c>
      <c r="L2918" s="316">
        <f t="shared" si="85"/>
        <v>2917</v>
      </c>
      <c r="V2918" s="316" t="str">
        <f t="shared" si="84"/>
        <v xml:space="preserve"> </v>
      </c>
      <c r="X2918" s="316" t="s">
        <v>965</v>
      </c>
    </row>
    <row r="2919" spans="1:24">
      <c r="A2919" s="320" t="s">
        <v>898</v>
      </c>
      <c r="B2919" s="320" t="s">
        <v>894</v>
      </c>
      <c r="C2919" s="320" t="s">
        <v>483</v>
      </c>
      <c r="D2919" s="320" t="s">
        <v>484</v>
      </c>
      <c r="E2919" s="320">
        <v>0.77500000000000002</v>
      </c>
      <c r="F2919" s="320" t="s">
        <v>35</v>
      </c>
      <c r="G2919" s="320" t="s">
        <v>1258</v>
      </c>
      <c r="H2919" s="320" t="s">
        <v>539</v>
      </c>
      <c r="I2919" s="321">
        <v>0.33</v>
      </c>
      <c r="J2919" s="320">
        <v>2007</v>
      </c>
      <c r="K2919" s="320" t="s">
        <v>1178</v>
      </c>
      <c r="L2919" s="316">
        <f t="shared" si="85"/>
        <v>2918</v>
      </c>
      <c r="V2919" s="316" t="str">
        <f t="shared" si="84"/>
        <v xml:space="preserve"> </v>
      </c>
      <c r="X2919" s="316" t="s">
        <v>965</v>
      </c>
    </row>
    <row r="2920" spans="1:24">
      <c r="A2920" s="320" t="s">
        <v>698</v>
      </c>
      <c r="B2920" s="320" t="s">
        <v>689</v>
      </c>
      <c r="C2920" s="320" t="s">
        <v>495</v>
      </c>
      <c r="D2920" s="320" t="s">
        <v>491</v>
      </c>
      <c r="E2920" s="320">
        <v>0.55400000000000005</v>
      </c>
      <c r="F2920" s="320" t="s">
        <v>35</v>
      </c>
      <c r="G2920" s="320" t="s">
        <v>1258</v>
      </c>
      <c r="H2920" s="320" t="s">
        <v>539</v>
      </c>
      <c r="I2920" s="321">
        <v>0.33862999399999999</v>
      </c>
      <c r="J2920" s="320">
        <v>2008</v>
      </c>
      <c r="K2920" s="320" t="s">
        <v>1176</v>
      </c>
      <c r="L2920" s="316">
        <f t="shared" si="85"/>
        <v>2919</v>
      </c>
      <c r="V2920" s="316" t="str">
        <f t="shared" si="84"/>
        <v xml:space="preserve"> </v>
      </c>
      <c r="X2920" s="316" t="s">
        <v>965</v>
      </c>
    </row>
    <row r="2921" spans="1:24">
      <c r="A2921" s="320" t="s">
        <v>770</v>
      </c>
      <c r="B2921" s="320" t="s">
        <v>767</v>
      </c>
      <c r="C2921" s="320" t="s">
        <v>589</v>
      </c>
      <c r="D2921" s="320" t="s">
        <v>514</v>
      </c>
      <c r="E2921" s="320">
        <v>0.92</v>
      </c>
      <c r="F2921" s="320" t="s">
        <v>35</v>
      </c>
      <c r="G2921" s="320" t="s">
        <v>1258</v>
      </c>
      <c r="H2921" s="320" t="s">
        <v>539</v>
      </c>
      <c r="I2921" s="321">
        <v>0.35279091600000001</v>
      </c>
      <c r="J2921" s="320" t="s">
        <v>1259</v>
      </c>
      <c r="K2921" s="320" t="s">
        <v>1176</v>
      </c>
      <c r="L2921" s="316">
        <f t="shared" si="85"/>
        <v>2920</v>
      </c>
      <c r="V2921" s="316" t="str">
        <f t="shared" si="84"/>
        <v xml:space="preserve"> </v>
      </c>
      <c r="X2921" s="316" t="s">
        <v>965</v>
      </c>
    </row>
    <row r="2922" spans="1:24">
      <c r="A2922" s="320" t="s">
        <v>682</v>
      </c>
      <c r="B2922" s="320" t="s">
        <v>683</v>
      </c>
      <c r="C2922" s="320" t="s">
        <v>589</v>
      </c>
      <c r="D2922" s="320" t="s">
        <v>514</v>
      </c>
      <c r="E2922" s="320">
        <v>0.83099999999999996</v>
      </c>
      <c r="F2922" s="320" t="s">
        <v>35</v>
      </c>
      <c r="G2922" s="320" t="s">
        <v>1258</v>
      </c>
      <c r="H2922" s="320" t="s">
        <v>539</v>
      </c>
      <c r="I2922" s="321">
        <v>0.35951139599999998</v>
      </c>
      <c r="J2922" s="320" t="s">
        <v>1180</v>
      </c>
      <c r="K2922" s="320" t="s">
        <v>1176</v>
      </c>
      <c r="L2922" s="316">
        <f t="shared" si="85"/>
        <v>2921</v>
      </c>
      <c r="V2922" s="316" t="str">
        <f t="shared" si="84"/>
        <v xml:space="preserve"> </v>
      </c>
      <c r="X2922" s="316" t="s">
        <v>965</v>
      </c>
    </row>
    <row r="2923" spans="1:24">
      <c r="A2923" s="320" t="s">
        <v>870</v>
      </c>
      <c r="B2923" s="320" t="s">
        <v>867</v>
      </c>
      <c r="C2923" s="320" t="s">
        <v>504</v>
      </c>
      <c r="D2923" s="320" t="s">
        <v>484</v>
      </c>
      <c r="E2923" s="320">
        <v>0.69899999999999995</v>
      </c>
      <c r="F2923" s="320" t="s">
        <v>35</v>
      </c>
      <c r="G2923" s="320" t="s">
        <v>1258</v>
      </c>
      <c r="H2923" s="320" t="s">
        <v>539</v>
      </c>
      <c r="I2923" s="321">
        <v>0.35993832999999997</v>
      </c>
      <c r="J2923" s="320">
        <v>2011</v>
      </c>
      <c r="K2923" s="320" t="s">
        <v>1176</v>
      </c>
      <c r="L2923" s="316">
        <f t="shared" si="85"/>
        <v>2922</v>
      </c>
      <c r="V2923" s="316" t="str">
        <f t="shared" si="84"/>
        <v xml:space="preserve"> </v>
      </c>
      <c r="X2923" s="316" t="s">
        <v>965</v>
      </c>
    </row>
    <row r="2924" spans="1:24">
      <c r="A2924" s="320" t="s">
        <v>722</v>
      </c>
      <c r="B2924" s="320" t="s">
        <v>689</v>
      </c>
      <c r="C2924" s="320" t="s">
        <v>495</v>
      </c>
      <c r="D2924" s="320" t="s">
        <v>484</v>
      </c>
      <c r="E2924" s="320">
        <v>0.55400000000000005</v>
      </c>
      <c r="F2924" s="320" t="s">
        <v>35</v>
      </c>
      <c r="G2924" s="320" t="s">
        <v>1258</v>
      </c>
      <c r="H2924" s="320" t="s">
        <v>539</v>
      </c>
      <c r="I2924" s="321">
        <v>0.363218965</v>
      </c>
      <c r="J2924" s="320">
        <v>2008</v>
      </c>
      <c r="K2924" s="320" t="s">
        <v>1176</v>
      </c>
      <c r="L2924" s="316">
        <f t="shared" si="85"/>
        <v>2923</v>
      </c>
      <c r="V2924" s="316" t="str">
        <f t="shared" si="84"/>
        <v xml:space="preserve"> </v>
      </c>
      <c r="X2924" s="316" t="s">
        <v>965</v>
      </c>
    </row>
    <row r="2925" spans="1:24">
      <c r="A2925" s="320" t="s">
        <v>598</v>
      </c>
      <c r="B2925" s="320" t="s">
        <v>588</v>
      </c>
      <c r="C2925" s="320" t="s">
        <v>589</v>
      </c>
      <c r="D2925" s="320" t="s">
        <v>518</v>
      </c>
      <c r="E2925" s="320">
        <v>0.91600000000000004</v>
      </c>
      <c r="F2925" s="320" t="s">
        <v>35</v>
      </c>
      <c r="G2925" s="320" t="s">
        <v>1258</v>
      </c>
      <c r="H2925" s="320" t="s">
        <v>539</v>
      </c>
      <c r="I2925" s="321">
        <v>0.36631907800000002</v>
      </c>
      <c r="J2925" s="320" t="s">
        <v>1180</v>
      </c>
      <c r="K2925" s="320" t="s">
        <v>1176</v>
      </c>
      <c r="L2925" s="316">
        <f t="shared" si="85"/>
        <v>2924</v>
      </c>
      <c r="V2925" s="316" t="str">
        <f t="shared" si="84"/>
        <v xml:space="preserve"> </v>
      </c>
      <c r="X2925" s="316" t="s">
        <v>965</v>
      </c>
    </row>
    <row r="2926" spans="1:24">
      <c r="A2926" s="320" t="s">
        <v>715</v>
      </c>
      <c r="B2926" s="320" t="s">
        <v>689</v>
      </c>
      <c r="C2926" s="320" t="s">
        <v>495</v>
      </c>
      <c r="D2926" s="320" t="s">
        <v>491</v>
      </c>
      <c r="E2926" s="320">
        <v>0.55400000000000005</v>
      </c>
      <c r="F2926" s="320" t="s">
        <v>35</v>
      </c>
      <c r="G2926" s="320" t="s">
        <v>1258</v>
      </c>
      <c r="H2926" s="320" t="s">
        <v>539</v>
      </c>
      <c r="I2926" s="321">
        <v>0.36750614500000001</v>
      </c>
      <c r="J2926" s="320">
        <v>2008</v>
      </c>
      <c r="K2926" s="320" t="s">
        <v>1176</v>
      </c>
      <c r="L2926" s="316">
        <f t="shared" si="85"/>
        <v>2925</v>
      </c>
      <c r="V2926" s="316" t="str">
        <f t="shared" si="84"/>
        <v xml:space="preserve"> </v>
      </c>
      <c r="X2926" s="316" t="s">
        <v>965</v>
      </c>
    </row>
    <row r="2927" spans="1:24">
      <c r="A2927" s="320" t="s">
        <v>844</v>
      </c>
      <c r="B2927" s="320" t="s">
        <v>845</v>
      </c>
      <c r="C2927" s="320" t="s">
        <v>589</v>
      </c>
      <c r="D2927" s="320" t="s">
        <v>514</v>
      </c>
      <c r="E2927" s="320">
        <v>0.91600000000000004</v>
      </c>
      <c r="F2927" s="320" t="s">
        <v>35</v>
      </c>
      <c r="G2927" s="320" t="s">
        <v>1258</v>
      </c>
      <c r="H2927" s="320" t="s">
        <v>539</v>
      </c>
      <c r="I2927" s="321">
        <v>0.373278161</v>
      </c>
      <c r="J2927" s="320" t="s">
        <v>1181</v>
      </c>
      <c r="K2927" s="320" t="s">
        <v>1176</v>
      </c>
      <c r="L2927" s="316">
        <f t="shared" si="85"/>
        <v>2926</v>
      </c>
      <c r="V2927" s="316" t="str">
        <f t="shared" si="84"/>
        <v xml:space="preserve"> </v>
      </c>
      <c r="X2927" s="316" t="s">
        <v>965</v>
      </c>
    </row>
    <row r="2928" spans="1:24">
      <c r="A2928" s="320" t="s">
        <v>708</v>
      </c>
      <c r="B2928" s="320" t="s">
        <v>689</v>
      </c>
      <c r="C2928" s="320" t="s">
        <v>495</v>
      </c>
      <c r="D2928" s="320" t="s">
        <v>521</v>
      </c>
      <c r="E2928" s="320">
        <v>0.55400000000000005</v>
      </c>
      <c r="F2928" s="320" t="s">
        <v>35</v>
      </c>
      <c r="G2928" s="320" t="s">
        <v>1258</v>
      </c>
      <c r="H2928" s="320" t="s">
        <v>539</v>
      </c>
      <c r="I2928" s="321">
        <v>0.37406641000000002</v>
      </c>
      <c r="J2928" s="320">
        <v>2008</v>
      </c>
      <c r="K2928" s="320" t="s">
        <v>1176</v>
      </c>
      <c r="L2928" s="316">
        <f t="shared" si="85"/>
        <v>2927</v>
      </c>
      <c r="V2928" s="316" t="str">
        <f t="shared" si="84"/>
        <v xml:space="preserve"> </v>
      </c>
      <c r="X2928" s="316" t="s">
        <v>965</v>
      </c>
    </row>
    <row r="2929" spans="1:24">
      <c r="A2929" s="320" t="s">
        <v>912</v>
      </c>
      <c r="B2929" s="320" t="s">
        <v>913</v>
      </c>
      <c r="C2929" s="320" t="s">
        <v>525</v>
      </c>
      <c r="D2929" s="320" t="s">
        <v>518</v>
      </c>
      <c r="E2929" s="320">
        <v>0.78800000000000003</v>
      </c>
      <c r="F2929" s="320" t="s">
        <v>35</v>
      </c>
      <c r="G2929" s="320" t="s">
        <v>1258</v>
      </c>
      <c r="H2929" s="320" t="s">
        <v>539</v>
      </c>
      <c r="I2929" s="321">
        <v>0.378680299</v>
      </c>
      <c r="J2929" s="320" t="s">
        <v>1177</v>
      </c>
      <c r="K2929" s="320" t="s">
        <v>1176</v>
      </c>
      <c r="L2929" s="316">
        <f t="shared" si="85"/>
        <v>2928</v>
      </c>
      <c r="V2929" s="316" t="str">
        <f t="shared" si="84"/>
        <v xml:space="preserve"> </v>
      </c>
      <c r="X2929" s="316" t="s">
        <v>965</v>
      </c>
    </row>
    <row r="2930" spans="1:24">
      <c r="A2930" s="320" t="s">
        <v>772</v>
      </c>
      <c r="B2930" s="320" t="s">
        <v>767</v>
      </c>
      <c r="C2930" s="320" t="s">
        <v>589</v>
      </c>
      <c r="D2930" s="320" t="s">
        <v>514</v>
      </c>
      <c r="E2930" s="320">
        <v>0.92</v>
      </c>
      <c r="F2930" s="320" t="s">
        <v>35</v>
      </c>
      <c r="G2930" s="320" t="s">
        <v>1258</v>
      </c>
      <c r="H2930" s="320" t="s">
        <v>539</v>
      </c>
      <c r="I2930" s="321">
        <v>0.37900848700000001</v>
      </c>
      <c r="J2930" s="320" t="s">
        <v>1259</v>
      </c>
      <c r="K2930" s="320" t="s">
        <v>1176</v>
      </c>
      <c r="L2930" s="316">
        <f t="shared" si="85"/>
        <v>2929</v>
      </c>
      <c r="V2930" s="316" t="str">
        <f t="shared" si="84"/>
        <v xml:space="preserve"> </v>
      </c>
      <c r="X2930" s="316" t="s">
        <v>965</v>
      </c>
    </row>
    <row r="2931" spans="1:24">
      <c r="A2931" s="320" t="s">
        <v>616</v>
      </c>
      <c r="B2931" s="320" t="s">
        <v>615</v>
      </c>
      <c r="C2931" s="320" t="s">
        <v>589</v>
      </c>
      <c r="D2931" s="320" t="s">
        <v>518</v>
      </c>
      <c r="E2931" s="320">
        <v>0.89200000000000002</v>
      </c>
      <c r="F2931" s="320" t="s">
        <v>35</v>
      </c>
      <c r="G2931" s="320" t="s">
        <v>1258</v>
      </c>
      <c r="H2931" s="320" t="s">
        <v>539</v>
      </c>
      <c r="I2931" s="321">
        <v>0.37932270699999998</v>
      </c>
      <c r="J2931" s="320">
        <v>2007</v>
      </c>
      <c r="K2931" s="320" t="s">
        <v>1176</v>
      </c>
      <c r="L2931" s="316">
        <f t="shared" si="85"/>
        <v>2930</v>
      </c>
      <c r="V2931" s="316" t="str">
        <f t="shared" si="84"/>
        <v xml:space="preserve"> </v>
      </c>
      <c r="X2931" s="316" t="s">
        <v>965</v>
      </c>
    </row>
    <row r="2932" spans="1:24">
      <c r="A2932" s="320" t="s">
        <v>712</v>
      </c>
      <c r="B2932" s="320" t="s">
        <v>689</v>
      </c>
      <c r="C2932" s="320" t="s">
        <v>495</v>
      </c>
      <c r="D2932" s="320" t="s">
        <v>491</v>
      </c>
      <c r="E2932" s="320">
        <v>0.55400000000000005</v>
      </c>
      <c r="F2932" s="320" t="s">
        <v>35</v>
      </c>
      <c r="G2932" s="320" t="s">
        <v>1258</v>
      </c>
      <c r="H2932" s="320" t="s">
        <v>539</v>
      </c>
      <c r="I2932" s="321">
        <v>0.382761079</v>
      </c>
      <c r="J2932" s="320">
        <v>2008</v>
      </c>
      <c r="K2932" s="320" t="s">
        <v>1176</v>
      </c>
      <c r="L2932" s="316">
        <f t="shared" si="85"/>
        <v>2931</v>
      </c>
      <c r="V2932" s="316" t="str">
        <f t="shared" si="84"/>
        <v xml:space="preserve"> </v>
      </c>
      <c r="X2932" s="316" t="s">
        <v>965</v>
      </c>
    </row>
    <row r="2933" spans="1:24">
      <c r="A2933" s="320" t="s">
        <v>771</v>
      </c>
      <c r="B2933" s="320" t="s">
        <v>767</v>
      </c>
      <c r="C2933" s="320" t="s">
        <v>589</v>
      </c>
      <c r="D2933" s="320" t="s">
        <v>514</v>
      </c>
      <c r="E2933" s="320">
        <v>0.92</v>
      </c>
      <c r="F2933" s="320" t="s">
        <v>35</v>
      </c>
      <c r="G2933" s="320" t="s">
        <v>1258</v>
      </c>
      <c r="H2933" s="320" t="s">
        <v>539</v>
      </c>
      <c r="I2933" s="321">
        <v>0.39212717200000002</v>
      </c>
      <c r="J2933" s="320" t="s">
        <v>1259</v>
      </c>
      <c r="K2933" s="320" t="s">
        <v>1176</v>
      </c>
      <c r="L2933" s="316">
        <f t="shared" si="85"/>
        <v>2932</v>
      </c>
      <c r="V2933" s="316" t="str">
        <f t="shared" si="84"/>
        <v xml:space="preserve"> </v>
      </c>
      <c r="X2933" s="316" t="s">
        <v>965</v>
      </c>
    </row>
    <row r="2934" spans="1:24">
      <c r="A2934" s="320" t="s">
        <v>773</v>
      </c>
      <c r="B2934" s="320" t="s">
        <v>774</v>
      </c>
      <c r="C2934" s="320" t="s">
        <v>579</v>
      </c>
      <c r="D2934" s="320" t="s">
        <v>491</v>
      </c>
      <c r="E2934" s="320">
        <v>0.69</v>
      </c>
      <c r="F2934" s="320" t="s">
        <v>35</v>
      </c>
      <c r="G2934" s="320" t="s">
        <v>1258</v>
      </c>
      <c r="H2934" s="320" t="s">
        <v>539</v>
      </c>
      <c r="I2934" s="321">
        <v>0.43703840500000002</v>
      </c>
      <c r="J2934" s="320">
        <v>2006</v>
      </c>
      <c r="K2934" s="320" t="s">
        <v>1176</v>
      </c>
      <c r="L2934" s="316">
        <f t="shared" si="85"/>
        <v>2933</v>
      </c>
      <c r="V2934" s="316" t="str">
        <f t="shared" si="84"/>
        <v xml:space="preserve"> </v>
      </c>
      <c r="X2934" s="316" t="s">
        <v>965</v>
      </c>
    </row>
    <row r="2935" spans="1:24">
      <c r="A2935" s="320" t="s">
        <v>668</v>
      </c>
      <c r="B2935" s="320" t="s">
        <v>667</v>
      </c>
      <c r="C2935" s="320" t="s">
        <v>589</v>
      </c>
      <c r="D2935" s="320" t="s">
        <v>514</v>
      </c>
      <c r="E2935" s="320">
        <v>0.89500000000000002</v>
      </c>
      <c r="F2935" s="320" t="s">
        <v>35</v>
      </c>
      <c r="G2935" s="320" t="s">
        <v>1258</v>
      </c>
      <c r="H2935" s="320" t="s">
        <v>539</v>
      </c>
      <c r="I2935" s="321">
        <v>0.44080478699999998</v>
      </c>
      <c r="J2935" s="320">
        <v>2011</v>
      </c>
      <c r="K2935" s="320" t="s">
        <v>1176</v>
      </c>
      <c r="L2935" s="316">
        <f t="shared" si="85"/>
        <v>2934</v>
      </c>
      <c r="V2935" s="316" t="str">
        <f t="shared" si="84"/>
        <v xml:space="preserve"> </v>
      </c>
      <c r="X2935" s="316" t="s">
        <v>965</v>
      </c>
    </row>
    <row r="2936" spans="1:24">
      <c r="A2936" s="320" t="s">
        <v>909</v>
      </c>
      <c r="B2936" s="320" t="s">
        <v>910</v>
      </c>
      <c r="C2936" s="320" t="s">
        <v>589</v>
      </c>
      <c r="D2936" s="320" t="s">
        <v>514</v>
      </c>
      <c r="E2936" s="320">
        <v>0.82099999999999995</v>
      </c>
      <c r="F2936" s="320" t="s">
        <v>35</v>
      </c>
      <c r="G2936" s="320" t="s">
        <v>1258</v>
      </c>
      <c r="H2936" s="320" t="s">
        <v>539</v>
      </c>
      <c r="I2936" s="321">
        <v>0.45645003699999998</v>
      </c>
      <c r="J2936" s="320" t="s">
        <v>1180</v>
      </c>
      <c r="K2936" s="320" t="s">
        <v>1176</v>
      </c>
      <c r="L2936" s="316">
        <f t="shared" si="85"/>
        <v>2935</v>
      </c>
      <c r="V2936" s="316" t="str">
        <f t="shared" si="84"/>
        <v xml:space="preserve"> </v>
      </c>
      <c r="X2936" s="316" t="s">
        <v>965</v>
      </c>
    </row>
    <row r="2937" spans="1:24">
      <c r="A2937" s="320" t="s">
        <v>701</v>
      </c>
      <c r="B2937" s="320" t="s">
        <v>689</v>
      </c>
      <c r="C2937" s="320" t="s">
        <v>495</v>
      </c>
      <c r="D2937" s="320" t="s">
        <v>484</v>
      </c>
      <c r="E2937" s="320">
        <v>0.55400000000000005</v>
      </c>
      <c r="F2937" s="320" t="s">
        <v>35</v>
      </c>
      <c r="G2937" s="320" t="s">
        <v>1258</v>
      </c>
      <c r="H2937" s="320" t="s">
        <v>539</v>
      </c>
      <c r="I2937" s="321">
        <v>0.47043231000000002</v>
      </c>
      <c r="J2937" s="320" t="s">
        <v>1260</v>
      </c>
      <c r="K2937" s="320" t="s">
        <v>1176</v>
      </c>
      <c r="L2937" s="316">
        <f t="shared" si="85"/>
        <v>2936</v>
      </c>
      <c r="V2937" s="316" t="str">
        <f t="shared" si="84"/>
        <v xml:space="preserve"> </v>
      </c>
      <c r="X2937" s="316" t="s">
        <v>965</v>
      </c>
    </row>
    <row r="2938" spans="1:24">
      <c r="A2938" s="320" t="s">
        <v>633</v>
      </c>
      <c r="B2938" s="320" t="s">
        <v>634</v>
      </c>
      <c r="C2938" s="320" t="s">
        <v>589</v>
      </c>
      <c r="D2938" s="320" t="s">
        <v>514</v>
      </c>
      <c r="E2938" s="320">
        <v>0.91300000000000003</v>
      </c>
      <c r="F2938" s="320" t="s">
        <v>35</v>
      </c>
      <c r="G2938" s="320" t="s">
        <v>1258</v>
      </c>
      <c r="H2938" s="320" t="s">
        <v>539</v>
      </c>
      <c r="I2938" s="321">
        <v>0.47592655</v>
      </c>
      <c r="J2938" s="320">
        <v>2010</v>
      </c>
      <c r="K2938" s="320" t="s">
        <v>1176</v>
      </c>
      <c r="L2938" s="316">
        <f t="shared" si="85"/>
        <v>2937</v>
      </c>
      <c r="V2938" s="316" t="str">
        <f t="shared" si="84"/>
        <v xml:space="preserve"> </v>
      </c>
      <c r="X2938" s="316" t="s">
        <v>965</v>
      </c>
    </row>
    <row r="2939" spans="1:24">
      <c r="A2939" s="320" t="s">
        <v>864</v>
      </c>
      <c r="B2939" s="320" t="s">
        <v>865</v>
      </c>
      <c r="C2939" s="320" t="s">
        <v>525</v>
      </c>
      <c r="D2939" s="320" t="s">
        <v>518</v>
      </c>
      <c r="E2939" s="320">
        <v>0.84599999999999997</v>
      </c>
      <c r="F2939" s="320" t="s">
        <v>35</v>
      </c>
      <c r="G2939" s="320" t="s">
        <v>1258</v>
      </c>
      <c r="H2939" s="320" t="s">
        <v>539</v>
      </c>
      <c r="I2939" s="321">
        <v>0.480877946</v>
      </c>
      <c r="J2939" s="320">
        <v>2007</v>
      </c>
      <c r="K2939" s="320" t="s">
        <v>1176</v>
      </c>
      <c r="L2939" s="316">
        <f t="shared" si="85"/>
        <v>2938</v>
      </c>
      <c r="V2939" s="316" t="str">
        <f t="shared" ref="V2939:V3002" si="86">IF(H2939=$V$1,I2939," ")</f>
        <v xml:space="preserve"> </v>
      </c>
      <c r="X2939" s="316" t="s">
        <v>965</v>
      </c>
    </row>
    <row r="2940" spans="1:24">
      <c r="A2940" s="320" t="s">
        <v>635</v>
      </c>
      <c r="B2940" s="320" t="s">
        <v>634</v>
      </c>
      <c r="C2940" s="320" t="s">
        <v>589</v>
      </c>
      <c r="D2940" s="320" t="s">
        <v>514</v>
      </c>
      <c r="E2940" s="320">
        <v>0.91300000000000003</v>
      </c>
      <c r="F2940" s="320" t="s">
        <v>35</v>
      </c>
      <c r="G2940" s="320" t="s">
        <v>1258</v>
      </c>
      <c r="H2940" s="320" t="s">
        <v>539</v>
      </c>
      <c r="I2940" s="321">
        <v>0.489208421</v>
      </c>
      <c r="J2940" s="320">
        <v>2010</v>
      </c>
      <c r="K2940" s="320" t="s">
        <v>1176</v>
      </c>
      <c r="L2940" s="316">
        <f t="shared" si="85"/>
        <v>2939</v>
      </c>
      <c r="V2940" s="316" t="str">
        <f t="shared" si="86"/>
        <v xml:space="preserve"> </v>
      </c>
      <c r="X2940" s="316" t="s">
        <v>965</v>
      </c>
    </row>
    <row r="2941" spans="1:24">
      <c r="A2941" s="320" t="s">
        <v>481</v>
      </c>
      <c r="B2941" s="320" t="s">
        <v>482</v>
      </c>
      <c r="C2941" s="320" t="s">
        <v>483</v>
      </c>
      <c r="D2941" s="320" t="s">
        <v>484</v>
      </c>
      <c r="E2941" s="320">
        <v>0.73</v>
      </c>
      <c r="F2941" s="320" t="s">
        <v>35</v>
      </c>
      <c r="G2941" s="320" t="s">
        <v>1258</v>
      </c>
      <c r="H2941" s="320" t="s">
        <v>539</v>
      </c>
      <c r="I2941" s="321">
        <v>0.49059971699999999</v>
      </c>
      <c r="J2941" s="320">
        <v>2010</v>
      </c>
      <c r="K2941" s="320" t="s">
        <v>1176</v>
      </c>
      <c r="L2941" s="316">
        <f t="shared" si="85"/>
        <v>2940</v>
      </c>
      <c r="V2941" s="316" t="str">
        <f t="shared" si="86"/>
        <v xml:space="preserve"> </v>
      </c>
      <c r="X2941" s="316" t="s">
        <v>965</v>
      </c>
    </row>
    <row r="2942" spans="1:24">
      <c r="A2942" s="320" t="s">
        <v>789</v>
      </c>
      <c r="B2942" s="320" t="s">
        <v>509</v>
      </c>
      <c r="C2942" s="320" t="s">
        <v>510</v>
      </c>
      <c r="D2942" s="320" t="s">
        <v>518</v>
      </c>
      <c r="E2942" s="320">
        <v>0.93700000000000006</v>
      </c>
      <c r="F2942" s="320" t="s">
        <v>35</v>
      </c>
      <c r="G2942" s="320" t="s">
        <v>1258</v>
      </c>
      <c r="H2942" s="320" t="s">
        <v>539</v>
      </c>
      <c r="I2942" s="321">
        <v>0.50079240300000005</v>
      </c>
      <c r="J2942" s="320">
        <v>2012</v>
      </c>
      <c r="K2942" s="320" t="s">
        <v>1176</v>
      </c>
      <c r="L2942" s="316">
        <f t="shared" si="85"/>
        <v>2941</v>
      </c>
      <c r="V2942" s="316" t="str">
        <f t="shared" si="86"/>
        <v xml:space="preserve"> </v>
      </c>
      <c r="X2942" s="316" t="s">
        <v>965</v>
      </c>
    </row>
    <row r="2943" spans="1:24">
      <c r="A2943" s="320" t="s">
        <v>755</v>
      </c>
      <c r="B2943" s="320" t="s">
        <v>756</v>
      </c>
      <c r="C2943" s="320" t="s">
        <v>589</v>
      </c>
      <c r="D2943" s="320" t="s">
        <v>694</v>
      </c>
      <c r="E2943" s="320">
        <v>0.88500000000000001</v>
      </c>
      <c r="F2943" s="320" t="s">
        <v>35</v>
      </c>
      <c r="G2943" s="320" t="s">
        <v>1258</v>
      </c>
      <c r="H2943" s="320" t="s">
        <v>539</v>
      </c>
      <c r="I2943" s="321">
        <v>0.50636851199999999</v>
      </c>
      <c r="J2943" s="320" t="s">
        <v>1180</v>
      </c>
      <c r="K2943" s="320" t="s">
        <v>1176</v>
      </c>
      <c r="L2943" s="316">
        <f t="shared" si="85"/>
        <v>2942</v>
      </c>
      <c r="V2943" s="316" t="str">
        <f t="shared" si="86"/>
        <v xml:space="preserve"> </v>
      </c>
      <c r="X2943" s="316" t="s">
        <v>965</v>
      </c>
    </row>
    <row r="2944" spans="1:24">
      <c r="A2944" s="320" t="s">
        <v>628</v>
      </c>
      <c r="B2944" s="320" t="s">
        <v>627</v>
      </c>
      <c r="C2944" s="320" t="s">
        <v>589</v>
      </c>
      <c r="D2944" s="320" t="s">
        <v>514</v>
      </c>
      <c r="E2944" s="320">
        <v>0.89300000000000002</v>
      </c>
      <c r="F2944" s="320" t="s">
        <v>35</v>
      </c>
      <c r="G2944" s="320" t="s">
        <v>1258</v>
      </c>
      <c r="H2944" s="320" t="s">
        <v>539</v>
      </c>
      <c r="I2944" s="321">
        <v>0.51196354300000002</v>
      </c>
      <c r="J2944" s="320" t="s">
        <v>1261</v>
      </c>
      <c r="K2944" s="320" t="s">
        <v>1176</v>
      </c>
      <c r="L2944" s="316">
        <f t="shared" si="85"/>
        <v>2943</v>
      </c>
      <c r="V2944" s="316" t="str">
        <f t="shared" si="86"/>
        <v xml:space="preserve"> </v>
      </c>
      <c r="X2944" s="316" t="s">
        <v>965</v>
      </c>
    </row>
    <row r="2945" spans="1:24">
      <c r="A2945" s="320" t="s">
        <v>757</v>
      </c>
      <c r="B2945" s="320" t="s">
        <v>756</v>
      </c>
      <c r="C2945" s="320" t="s">
        <v>589</v>
      </c>
      <c r="D2945" s="320" t="s">
        <v>694</v>
      </c>
      <c r="E2945" s="320">
        <v>0.88500000000000001</v>
      </c>
      <c r="F2945" s="320" t="s">
        <v>35</v>
      </c>
      <c r="G2945" s="320" t="s">
        <v>1258</v>
      </c>
      <c r="H2945" s="320" t="s">
        <v>539</v>
      </c>
      <c r="I2945" s="321">
        <v>0.52317369700000005</v>
      </c>
      <c r="J2945" s="320" t="s">
        <v>1180</v>
      </c>
      <c r="K2945" s="320" t="s">
        <v>1176</v>
      </c>
      <c r="L2945" s="316">
        <f t="shared" si="85"/>
        <v>2944</v>
      </c>
      <c r="V2945" s="316" t="str">
        <f t="shared" si="86"/>
        <v xml:space="preserve"> </v>
      </c>
      <c r="X2945" s="316" t="s">
        <v>965</v>
      </c>
    </row>
    <row r="2946" spans="1:24">
      <c r="A2946" s="320" t="s">
        <v>638</v>
      </c>
      <c r="B2946" s="320" t="s">
        <v>482</v>
      </c>
      <c r="C2946" s="320" t="s">
        <v>483</v>
      </c>
      <c r="D2946" s="320" t="s">
        <v>514</v>
      </c>
      <c r="E2946" s="320">
        <v>0.73</v>
      </c>
      <c r="F2946" s="320" t="s">
        <v>35</v>
      </c>
      <c r="G2946" s="320" t="s">
        <v>1258</v>
      </c>
      <c r="H2946" s="320" t="s">
        <v>539</v>
      </c>
      <c r="I2946" s="321">
        <v>0.524612313</v>
      </c>
      <c r="J2946" s="320">
        <v>2007</v>
      </c>
      <c r="K2946" s="320" t="s">
        <v>1176</v>
      </c>
      <c r="L2946" s="316">
        <f t="shared" si="85"/>
        <v>2945</v>
      </c>
      <c r="V2946" s="316" t="str">
        <f t="shared" si="86"/>
        <v xml:space="preserve"> </v>
      </c>
      <c r="X2946" s="316" t="s">
        <v>965</v>
      </c>
    </row>
    <row r="2947" spans="1:24">
      <c r="A2947" s="320" t="s">
        <v>758</v>
      </c>
      <c r="B2947" s="320" t="s">
        <v>756</v>
      </c>
      <c r="C2947" s="320" t="s">
        <v>589</v>
      </c>
      <c r="D2947" s="320" t="s">
        <v>694</v>
      </c>
      <c r="E2947" s="320">
        <v>0.88500000000000001</v>
      </c>
      <c r="F2947" s="320" t="s">
        <v>35</v>
      </c>
      <c r="G2947" s="320" t="s">
        <v>1258</v>
      </c>
      <c r="H2947" s="320" t="s">
        <v>539</v>
      </c>
      <c r="I2947" s="321">
        <v>0.55022822900000001</v>
      </c>
      <c r="J2947" s="320" t="s">
        <v>1180</v>
      </c>
      <c r="K2947" s="320" t="s">
        <v>1176</v>
      </c>
      <c r="L2947" s="316">
        <f t="shared" ref="L2947:L3010" si="87">1+L2946</f>
        <v>2946</v>
      </c>
      <c r="V2947" s="316" t="str">
        <f t="shared" si="86"/>
        <v xml:space="preserve"> </v>
      </c>
      <c r="X2947" s="316" t="s">
        <v>965</v>
      </c>
    </row>
    <row r="2948" spans="1:24">
      <c r="A2948" s="320" t="s">
        <v>759</v>
      </c>
      <c r="B2948" s="320" t="s">
        <v>756</v>
      </c>
      <c r="C2948" s="320" t="s">
        <v>589</v>
      </c>
      <c r="D2948" s="320" t="s">
        <v>694</v>
      </c>
      <c r="E2948" s="320">
        <v>0.88500000000000001</v>
      </c>
      <c r="F2948" s="320" t="s">
        <v>35</v>
      </c>
      <c r="G2948" s="320" t="s">
        <v>1258</v>
      </c>
      <c r="H2948" s="320" t="s">
        <v>539</v>
      </c>
      <c r="I2948" s="321">
        <v>0.55918489599999999</v>
      </c>
      <c r="J2948" s="320" t="s">
        <v>1180</v>
      </c>
      <c r="K2948" s="320" t="s">
        <v>1176</v>
      </c>
      <c r="L2948" s="316">
        <f t="shared" si="87"/>
        <v>2947</v>
      </c>
      <c r="V2948" s="316" t="str">
        <f t="shared" si="86"/>
        <v xml:space="preserve"> </v>
      </c>
      <c r="X2948" s="316" t="s">
        <v>965</v>
      </c>
    </row>
    <row r="2949" spans="1:24">
      <c r="A2949" s="320" t="s">
        <v>911</v>
      </c>
      <c r="B2949" s="320" t="s">
        <v>910</v>
      </c>
      <c r="C2949" s="320" t="s">
        <v>589</v>
      </c>
      <c r="D2949" s="320" t="s">
        <v>514</v>
      </c>
      <c r="E2949" s="320">
        <v>0.82099999999999995</v>
      </c>
      <c r="F2949" s="320" t="s">
        <v>35</v>
      </c>
      <c r="G2949" s="320" t="s">
        <v>1258</v>
      </c>
      <c r="H2949" s="320" t="s">
        <v>539</v>
      </c>
      <c r="I2949" s="321">
        <v>0.56707293299999995</v>
      </c>
      <c r="J2949" s="320" t="s">
        <v>1180</v>
      </c>
      <c r="K2949" s="320" t="s">
        <v>1176</v>
      </c>
      <c r="L2949" s="316">
        <f t="shared" si="87"/>
        <v>2948</v>
      </c>
      <c r="V2949" s="316" t="str">
        <f t="shared" si="86"/>
        <v xml:space="preserve"> </v>
      </c>
      <c r="X2949" s="316" t="s">
        <v>965</v>
      </c>
    </row>
    <row r="2950" spans="1:24">
      <c r="A2950" s="320" t="s">
        <v>678</v>
      </c>
      <c r="B2950" s="320" t="s">
        <v>679</v>
      </c>
      <c r="C2950" s="320" t="s">
        <v>579</v>
      </c>
      <c r="D2950" s="320" t="s">
        <v>491</v>
      </c>
      <c r="E2950" s="320">
        <v>0.61699999999999999</v>
      </c>
      <c r="F2950" s="320" t="s">
        <v>35</v>
      </c>
      <c r="G2950" s="320" t="s">
        <v>1258</v>
      </c>
      <c r="H2950" s="320" t="s">
        <v>539</v>
      </c>
      <c r="I2950" s="321">
        <v>0.57186016399999995</v>
      </c>
      <c r="J2950" s="320" t="s">
        <v>1177</v>
      </c>
      <c r="K2950" s="320" t="s">
        <v>1176</v>
      </c>
      <c r="L2950" s="316">
        <f t="shared" si="87"/>
        <v>2949</v>
      </c>
      <c r="V2950" s="316" t="str">
        <f t="shared" si="86"/>
        <v xml:space="preserve"> </v>
      </c>
      <c r="X2950" s="316" t="s">
        <v>965</v>
      </c>
    </row>
    <row r="2951" spans="1:24">
      <c r="A2951" s="320" t="s">
        <v>696</v>
      </c>
      <c r="B2951" s="320" t="s">
        <v>689</v>
      </c>
      <c r="C2951" s="320" t="s">
        <v>495</v>
      </c>
      <c r="D2951" s="320" t="s">
        <v>484</v>
      </c>
      <c r="E2951" s="320">
        <v>0.55400000000000005</v>
      </c>
      <c r="F2951" s="320" t="s">
        <v>35</v>
      </c>
      <c r="G2951" s="320" t="s">
        <v>1258</v>
      </c>
      <c r="H2951" s="320" t="s">
        <v>539</v>
      </c>
      <c r="I2951" s="321">
        <v>0.60125293099999999</v>
      </c>
      <c r="J2951" s="320">
        <v>2005</v>
      </c>
      <c r="K2951" s="320" t="s">
        <v>1176</v>
      </c>
      <c r="L2951" s="316">
        <f t="shared" si="87"/>
        <v>2950</v>
      </c>
      <c r="V2951" s="316" t="str">
        <f t="shared" si="86"/>
        <v xml:space="preserve"> </v>
      </c>
      <c r="X2951" s="316" t="s">
        <v>965</v>
      </c>
    </row>
    <row r="2952" spans="1:24">
      <c r="A2952" s="320" t="s">
        <v>901</v>
      </c>
      <c r="B2952" s="320" t="s">
        <v>894</v>
      </c>
      <c r="C2952" s="320" t="s">
        <v>483</v>
      </c>
      <c r="D2952" s="320" t="s">
        <v>514</v>
      </c>
      <c r="E2952" s="320">
        <v>0.77500000000000002</v>
      </c>
      <c r="F2952" s="320" t="s">
        <v>35</v>
      </c>
      <c r="G2952" s="320" t="s">
        <v>1258</v>
      </c>
      <c r="H2952" s="320" t="s">
        <v>539</v>
      </c>
      <c r="I2952" s="321">
        <v>0.64406976299999996</v>
      </c>
      <c r="J2952" s="320">
        <v>2007</v>
      </c>
      <c r="K2952" s="320" t="s">
        <v>1176</v>
      </c>
      <c r="L2952" s="316">
        <f t="shared" si="87"/>
        <v>2951</v>
      </c>
      <c r="V2952" s="316" t="str">
        <f t="shared" si="86"/>
        <v xml:space="preserve"> </v>
      </c>
      <c r="X2952" s="316" t="s">
        <v>965</v>
      </c>
    </row>
    <row r="2953" spans="1:24">
      <c r="A2953" s="320" t="s">
        <v>837</v>
      </c>
      <c r="B2953" s="320" t="s">
        <v>833</v>
      </c>
      <c r="C2953" s="320" t="s">
        <v>589</v>
      </c>
      <c r="D2953" s="320" t="s">
        <v>484</v>
      </c>
      <c r="E2953" s="320">
        <v>0.88100000000000001</v>
      </c>
      <c r="F2953" s="320" t="s">
        <v>35</v>
      </c>
      <c r="G2953" s="320" t="s">
        <v>1258</v>
      </c>
      <c r="H2953" s="320" t="s">
        <v>539</v>
      </c>
      <c r="I2953" s="321">
        <v>0.64436702099999998</v>
      </c>
      <c r="J2953" s="320" t="s">
        <v>1180</v>
      </c>
      <c r="K2953" s="320" t="s">
        <v>1176</v>
      </c>
      <c r="L2953" s="316">
        <f t="shared" si="87"/>
        <v>2952</v>
      </c>
      <c r="V2953" s="316" t="str">
        <f t="shared" si="86"/>
        <v xml:space="preserve"> </v>
      </c>
      <c r="X2953" s="316" t="s">
        <v>965</v>
      </c>
    </row>
    <row r="2954" spans="1:24">
      <c r="A2954" s="320" t="s">
        <v>834</v>
      </c>
      <c r="B2954" s="320" t="s">
        <v>833</v>
      </c>
      <c r="C2954" s="320" t="s">
        <v>589</v>
      </c>
      <c r="D2954" s="320" t="s">
        <v>484</v>
      </c>
      <c r="E2954" s="320">
        <v>0.88100000000000001</v>
      </c>
      <c r="F2954" s="320" t="s">
        <v>35</v>
      </c>
      <c r="G2954" s="320" t="s">
        <v>1258</v>
      </c>
      <c r="H2954" s="320" t="s">
        <v>539</v>
      </c>
      <c r="I2954" s="321">
        <v>0.65827368600000002</v>
      </c>
      <c r="J2954" s="320" t="s">
        <v>1180</v>
      </c>
      <c r="K2954" s="320" t="s">
        <v>1176</v>
      </c>
      <c r="L2954" s="316">
        <f t="shared" si="87"/>
        <v>2953</v>
      </c>
      <c r="V2954" s="316" t="str">
        <f t="shared" si="86"/>
        <v xml:space="preserve"> </v>
      </c>
      <c r="X2954" s="316" t="s">
        <v>965</v>
      </c>
    </row>
    <row r="2955" spans="1:24">
      <c r="A2955" s="320" t="s">
        <v>831</v>
      </c>
      <c r="B2955" s="320" t="s">
        <v>509</v>
      </c>
      <c r="C2955" s="320" t="s">
        <v>510</v>
      </c>
      <c r="D2955" s="320" t="s">
        <v>484</v>
      </c>
      <c r="E2955" s="320">
        <v>0.93700000000000006</v>
      </c>
      <c r="F2955" s="320" t="s">
        <v>35</v>
      </c>
      <c r="G2955" s="320" t="s">
        <v>1258</v>
      </c>
      <c r="H2955" s="320" t="s">
        <v>539</v>
      </c>
      <c r="I2955" s="321">
        <v>0.68073885199999995</v>
      </c>
      <c r="J2955" s="320">
        <v>2011</v>
      </c>
      <c r="K2955" s="320" t="s">
        <v>1176</v>
      </c>
      <c r="L2955" s="316">
        <f t="shared" si="87"/>
        <v>2954</v>
      </c>
      <c r="V2955" s="316" t="str">
        <f t="shared" si="86"/>
        <v xml:space="preserve"> </v>
      </c>
      <c r="X2955" s="316" t="s">
        <v>965</v>
      </c>
    </row>
    <row r="2956" spans="1:24">
      <c r="A2956" s="320" t="s">
        <v>841</v>
      </c>
      <c r="B2956" s="320" t="s">
        <v>833</v>
      </c>
      <c r="C2956" s="320" t="s">
        <v>589</v>
      </c>
      <c r="D2956" s="320" t="s">
        <v>514</v>
      </c>
      <c r="E2956" s="320">
        <v>0.88100000000000001</v>
      </c>
      <c r="F2956" s="320" t="s">
        <v>35</v>
      </c>
      <c r="G2956" s="320" t="s">
        <v>1258</v>
      </c>
      <c r="H2956" s="320" t="s">
        <v>539</v>
      </c>
      <c r="I2956" s="321">
        <v>0.69947489799999996</v>
      </c>
      <c r="J2956" s="320" t="s">
        <v>1180</v>
      </c>
      <c r="K2956" s="320" t="s">
        <v>1176</v>
      </c>
      <c r="L2956" s="316">
        <f t="shared" si="87"/>
        <v>2955</v>
      </c>
      <c r="V2956" s="316" t="str">
        <f t="shared" si="86"/>
        <v xml:space="preserve"> </v>
      </c>
      <c r="X2956" s="316" t="s">
        <v>965</v>
      </c>
    </row>
    <row r="2957" spans="1:24">
      <c r="A2957" s="320" t="s">
        <v>697</v>
      </c>
      <c r="B2957" s="320" t="s">
        <v>689</v>
      </c>
      <c r="C2957" s="320" t="s">
        <v>495</v>
      </c>
      <c r="D2957" s="320" t="s">
        <v>491</v>
      </c>
      <c r="E2957" s="320">
        <v>0.55400000000000005</v>
      </c>
      <c r="F2957" s="320" t="s">
        <v>35</v>
      </c>
      <c r="G2957" s="320" t="s">
        <v>1258</v>
      </c>
      <c r="H2957" s="320" t="s">
        <v>539</v>
      </c>
      <c r="I2957" s="321">
        <v>0.73617473899999997</v>
      </c>
      <c r="J2957" s="320">
        <v>2012</v>
      </c>
      <c r="K2957" s="320" t="s">
        <v>1176</v>
      </c>
      <c r="L2957" s="316">
        <f t="shared" si="87"/>
        <v>2956</v>
      </c>
      <c r="V2957" s="316" t="str">
        <f t="shared" si="86"/>
        <v xml:space="preserve"> </v>
      </c>
      <c r="X2957" s="316" t="s">
        <v>965</v>
      </c>
    </row>
    <row r="2958" spans="1:24">
      <c r="A2958" s="320" t="s">
        <v>1470</v>
      </c>
      <c r="B2958" s="320" t="s">
        <v>1014</v>
      </c>
      <c r="C2958" s="320" t="s">
        <v>579</v>
      </c>
      <c r="D2958" s="320" t="s">
        <v>514</v>
      </c>
      <c r="E2958" s="320">
        <v>0.93799999999999994</v>
      </c>
      <c r="F2958" s="320" t="s">
        <v>35</v>
      </c>
      <c r="G2958" s="320" t="s">
        <v>1258</v>
      </c>
      <c r="H2958" s="320" t="s">
        <v>539</v>
      </c>
      <c r="I2958" s="321">
        <v>0.804246452</v>
      </c>
      <c r="J2958" s="320">
        <v>2011</v>
      </c>
      <c r="K2958" s="320" t="s">
        <v>1176</v>
      </c>
      <c r="L2958" s="316">
        <f t="shared" si="87"/>
        <v>2957</v>
      </c>
      <c r="V2958" s="316" t="str">
        <f t="shared" si="86"/>
        <v xml:space="preserve"> </v>
      </c>
      <c r="X2958" s="316" t="s">
        <v>965</v>
      </c>
    </row>
    <row r="2959" spans="1:24">
      <c r="A2959" s="320" t="s">
        <v>840</v>
      </c>
      <c r="B2959" s="320" t="s">
        <v>833</v>
      </c>
      <c r="C2959" s="320" t="s">
        <v>589</v>
      </c>
      <c r="D2959" s="320" t="s">
        <v>694</v>
      </c>
      <c r="E2959" s="320">
        <v>0.88100000000000001</v>
      </c>
      <c r="F2959" s="320" t="s">
        <v>35</v>
      </c>
      <c r="G2959" s="320" t="s">
        <v>1258</v>
      </c>
      <c r="H2959" s="320" t="s">
        <v>539</v>
      </c>
      <c r="I2959" s="321">
        <v>0.84352262300000003</v>
      </c>
      <c r="J2959" s="320" t="s">
        <v>1180</v>
      </c>
      <c r="K2959" s="320" t="s">
        <v>1176</v>
      </c>
      <c r="L2959" s="316">
        <f t="shared" si="87"/>
        <v>2958</v>
      </c>
      <c r="V2959" s="316" t="str">
        <f t="shared" si="86"/>
        <v xml:space="preserve"> </v>
      </c>
      <c r="X2959" s="316" t="s">
        <v>965</v>
      </c>
    </row>
    <row r="2960" spans="1:24">
      <c r="A2960" s="320" t="s">
        <v>681</v>
      </c>
      <c r="B2960" s="320" t="s">
        <v>679</v>
      </c>
      <c r="C2960" s="320" t="s">
        <v>579</v>
      </c>
      <c r="D2960" s="320" t="s">
        <v>491</v>
      </c>
      <c r="E2960" s="320">
        <v>0.61699999999999999</v>
      </c>
      <c r="F2960" s="320" t="s">
        <v>35</v>
      </c>
      <c r="G2960" s="320" t="s">
        <v>1258</v>
      </c>
      <c r="H2960" s="320" t="s">
        <v>539</v>
      </c>
      <c r="I2960" s="321">
        <v>0.89324489799999995</v>
      </c>
      <c r="J2960" s="320">
        <v>2012</v>
      </c>
      <c r="K2960" s="320" t="s">
        <v>1176</v>
      </c>
      <c r="L2960" s="316">
        <f t="shared" si="87"/>
        <v>2959</v>
      </c>
      <c r="V2960" s="316" t="str">
        <f t="shared" si="86"/>
        <v xml:space="preserve"> </v>
      </c>
      <c r="X2960" s="316" t="s">
        <v>965</v>
      </c>
    </row>
    <row r="2961" spans="1:24">
      <c r="A2961" s="320" t="s">
        <v>736</v>
      </c>
      <c r="B2961" s="320" t="s">
        <v>513</v>
      </c>
      <c r="C2961" s="320" t="s">
        <v>510</v>
      </c>
      <c r="D2961" s="320" t="s">
        <v>518</v>
      </c>
      <c r="E2961" s="320">
        <v>0.91100000000000003</v>
      </c>
      <c r="F2961" s="320" t="s">
        <v>35</v>
      </c>
      <c r="G2961" s="320" t="s">
        <v>1258</v>
      </c>
      <c r="H2961" s="320" t="s">
        <v>539</v>
      </c>
      <c r="I2961" s="321">
        <v>1.0304227509999999</v>
      </c>
      <c r="J2961" s="320">
        <v>2006</v>
      </c>
      <c r="K2961" s="320" t="s">
        <v>1176</v>
      </c>
      <c r="L2961" s="316">
        <f t="shared" si="87"/>
        <v>2960</v>
      </c>
      <c r="V2961" s="316" t="str">
        <f t="shared" si="86"/>
        <v xml:space="preserve"> </v>
      </c>
      <c r="X2961" s="316" t="s">
        <v>965</v>
      </c>
    </row>
    <row r="2962" spans="1:24">
      <c r="A2962" s="320" t="s">
        <v>629</v>
      </c>
      <c r="B2962" s="320" t="s">
        <v>627</v>
      </c>
      <c r="C2962" s="320" t="s">
        <v>589</v>
      </c>
      <c r="D2962" s="320" t="s">
        <v>514</v>
      </c>
      <c r="E2962" s="320">
        <v>0.89300000000000002</v>
      </c>
      <c r="F2962" s="320" t="s">
        <v>35</v>
      </c>
      <c r="G2962" s="320" t="s">
        <v>1258</v>
      </c>
      <c r="H2962" s="320" t="s">
        <v>539</v>
      </c>
      <c r="I2962" s="321">
        <v>1.0559303950000001</v>
      </c>
      <c r="J2962" s="320" t="s">
        <v>1181</v>
      </c>
      <c r="K2962" s="320" t="s">
        <v>1176</v>
      </c>
      <c r="L2962" s="316">
        <f t="shared" si="87"/>
        <v>2961</v>
      </c>
      <c r="V2962" s="316" t="str">
        <f t="shared" si="86"/>
        <v xml:space="preserve"> </v>
      </c>
      <c r="X2962" s="316" t="s">
        <v>965</v>
      </c>
    </row>
    <row r="2963" spans="1:24">
      <c r="A2963" s="320" t="s">
        <v>891</v>
      </c>
      <c r="B2963" s="320" t="s">
        <v>892</v>
      </c>
      <c r="C2963" s="320" t="s">
        <v>483</v>
      </c>
      <c r="D2963" s="320" t="s">
        <v>484</v>
      </c>
      <c r="E2963" s="320">
        <v>0.81100000000000005</v>
      </c>
      <c r="F2963" s="320" t="s">
        <v>35</v>
      </c>
      <c r="G2963" s="320" t="s">
        <v>1258</v>
      </c>
      <c r="H2963" s="320" t="s">
        <v>539</v>
      </c>
      <c r="I2963" s="321">
        <v>1.6448207109999999</v>
      </c>
      <c r="J2963" s="320">
        <v>2007</v>
      </c>
      <c r="K2963" s="320" t="s">
        <v>1176</v>
      </c>
      <c r="L2963" s="316">
        <f t="shared" si="87"/>
        <v>2962</v>
      </c>
      <c r="V2963" s="316" t="str">
        <f t="shared" si="86"/>
        <v xml:space="preserve"> </v>
      </c>
      <c r="X2963" s="316" t="s">
        <v>965</v>
      </c>
    </row>
    <row r="2964" spans="1:24">
      <c r="A2964" s="320" t="s">
        <v>738</v>
      </c>
      <c r="B2964" s="320" t="s">
        <v>513</v>
      </c>
      <c r="C2964" s="320" t="s">
        <v>510</v>
      </c>
      <c r="D2964" s="320" t="s">
        <v>514</v>
      </c>
      <c r="E2964" s="320">
        <v>0.91100000000000003</v>
      </c>
      <c r="F2964" s="320" t="s">
        <v>35</v>
      </c>
      <c r="G2964" s="320" t="s">
        <v>1258</v>
      </c>
      <c r="H2964" s="320" t="s">
        <v>539</v>
      </c>
      <c r="I2964" s="321">
        <v>1.7746254130000001</v>
      </c>
      <c r="J2964" s="320">
        <v>2006</v>
      </c>
      <c r="K2964" s="320" t="s">
        <v>1176</v>
      </c>
      <c r="L2964" s="316">
        <f t="shared" si="87"/>
        <v>2963</v>
      </c>
      <c r="V2964" s="316" t="str">
        <f t="shared" si="86"/>
        <v xml:space="preserve"> </v>
      </c>
      <c r="X2964" s="316" t="s">
        <v>965</v>
      </c>
    </row>
    <row r="2965" spans="1:24">
      <c r="A2965" s="320" t="s">
        <v>523</v>
      </c>
      <c r="B2965" s="320" t="s">
        <v>524</v>
      </c>
      <c r="C2965" s="320" t="s">
        <v>525</v>
      </c>
      <c r="D2965" s="320" t="s">
        <v>514</v>
      </c>
      <c r="E2965" s="320">
        <v>0.71399999999999997</v>
      </c>
      <c r="F2965" s="320" t="s">
        <v>1186</v>
      </c>
      <c r="G2965" s="320" t="s">
        <v>1262</v>
      </c>
      <c r="H2965" s="320" t="s">
        <v>1263</v>
      </c>
      <c r="I2965" s="321">
        <v>135.51</v>
      </c>
      <c r="J2965" s="320">
        <v>2010</v>
      </c>
      <c r="K2965" s="320" t="s">
        <v>1264</v>
      </c>
      <c r="L2965" s="316">
        <f t="shared" si="87"/>
        <v>2964</v>
      </c>
      <c r="V2965" s="316" t="str">
        <f t="shared" si="86"/>
        <v xml:space="preserve"> </v>
      </c>
      <c r="X2965" s="316" t="s">
        <v>965</v>
      </c>
    </row>
    <row r="2966" spans="1:24">
      <c r="A2966" s="320" t="s">
        <v>917</v>
      </c>
      <c r="B2966" s="320" t="s">
        <v>918</v>
      </c>
      <c r="C2966" s="320" t="s">
        <v>525</v>
      </c>
      <c r="D2966" s="320" t="s">
        <v>514</v>
      </c>
      <c r="E2966" s="320">
        <v>0.73499999999999999</v>
      </c>
      <c r="F2966" s="320" t="s">
        <v>1186</v>
      </c>
      <c r="G2966" s="320" t="s">
        <v>1262</v>
      </c>
      <c r="H2966" s="320" t="s">
        <v>1263</v>
      </c>
      <c r="I2966" s="321">
        <v>152.52000000000001</v>
      </c>
      <c r="J2966" s="320">
        <v>2011</v>
      </c>
      <c r="K2966" s="320" t="s">
        <v>1265</v>
      </c>
      <c r="L2966" s="316">
        <f t="shared" si="87"/>
        <v>2965</v>
      </c>
      <c r="V2966" s="316" t="str">
        <f t="shared" si="86"/>
        <v xml:space="preserve"> </v>
      </c>
      <c r="X2966" s="316" t="s">
        <v>965</v>
      </c>
    </row>
    <row r="2967" spans="1:24">
      <c r="A2967" s="320" t="s">
        <v>919</v>
      </c>
      <c r="B2967" s="320" t="s">
        <v>918</v>
      </c>
      <c r="C2967" s="320" t="s">
        <v>525</v>
      </c>
      <c r="D2967" s="320" t="s">
        <v>514</v>
      </c>
      <c r="E2967" s="320">
        <v>0.73499999999999999</v>
      </c>
      <c r="F2967" s="320" t="s">
        <v>1186</v>
      </c>
      <c r="G2967" s="320" t="s">
        <v>1262</v>
      </c>
      <c r="H2967" s="320" t="s">
        <v>1263</v>
      </c>
      <c r="I2967" s="321">
        <v>163.93</v>
      </c>
      <c r="J2967" s="320">
        <v>2008</v>
      </c>
      <c r="K2967" s="320" t="s">
        <v>1266</v>
      </c>
      <c r="L2967" s="316">
        <f t="shared" si="87"/>
        <v>2966</v>
      </c>
      <c r="V2967" s="316" t="str">
        <f t="shared" si="86"/>
        <v xml:space="preserve"> </v>
      </c>
      <c r="X2967" s="316" t="s">
        <v>965</v>
      </c>
    </row>
    <row r="2968" spans="1:24">
      <c r="A2968" s="320" t="s">
        <v>529</v>
      </c>
      <c r="B2968" s="320" t="s">
        <v>530</v>
      </c>
      <c r="C2968" s="320" t="s">
        <v>525</v>
      </c>
      <c r="D2968" s="320" t="s">
        <v>514</v>
      </c>
      <c r="E2968" s="320">
        <v>0.74</v>
      </c>
      <c r="F2968" s="320" t="s">
        <v>1186</v>
      </c>
      <c r="G2968" s="320" t="s">
        <v>1262</v>
      </c>
      <c r="H2968" s="320" t="s">
        <v>1263</v>
      </c>
      <c r="I2968" s="321">
        <v>164.78</v>
      </c>
      <c r="J2968" s="320">
        <v>2008</v>
      </c>
      <c r="K2968" s="320" t="s">
        <v>1200</v>
      </c>
      <c r="L2968" s="316">
        <f t="shared" si="87"/>
        <v>2967</v>
      </c>
      <c r="V2968" s="316" t="str">
        <f t="shared" si="86"/>
        <v xml:space="preserve"> </v>
      </c>
      <c r="X2968" s="316" t="s">
        <v>965</v>
      </c>
    </row>
    <row r="2969" spans="1:24">
      <c r="A2969" s="320" t="s">
        <v>881</v>
      </c>
      <c r="B2969" s="320" t="s">
        <v>882</v>
      </c>
      <c r="C2969" s="320" t="s">
        <v>525</v>
      </c>
      <c r="D2969" s="320" t="s">
        <v>484</v>
      </c>
      <c r="E2969" s="320">
        <v>0.76900000000000002</v>
      </c>
      <c r="F2969" s="320" t="s">
        <v>1186</v>
      </c>
      <c r="G2969" s="320" t="s">
        <v>1262</v>
      </c>
      <c r="H2969" s="320" t="s">
        <v>1263</v>
      </c>
      <c r="I2969" s="321">
        <v>181.65</v>
      </c>
      <c r="J2969" s="320">
        <v>2009</v>
      </c>
      <c r="K2969" s="320" t="s">
        <v>1267</v>
      </c>
      <c r="L2969" s="316">
        <f t="shared" si="87"/>
        <v>2968</v>
      </c>
      <c r="V2969" s="316" t="str">
        <f t="shared" si="86"/>
        <v xml:space="preserve"> </v>
      </c>
      <c r="X2969" s="316" t="s">
        <v>965</v>
      </c>
    </row>
    <row r="2970" spans="1:24">
      <c r="A2970" s="320" t="s">
        <v>527</v>
      </c>
      <c r="B2970" s="320" t="s">
        <v>503</v>
      </c>
      <c r="C2970" s="320" t="s">
        <v>504</v>
      </c>
      <c r="D2970" s="320" t="s">
        <v>518</v>
      </c>
      <c r="E2970" s="320">
        <v>0.90900000000000003</v>
      </c>
      <c r="F2970" s="320" t="s">
        <v>1033</v>
      </c>
      <c r="G2970" s="320" t="s">
        <v>1268</v>
      </c>
      <c r="H2970" s="320" t="s">
        <v>526</v>
      </c>
      <c r="I2970" s="321">
        <v>1.5914E-4</v>
      </c>
      <c r="J2970" s="320">
        <v>2010</v>
      </c>
      <c r="K2970" s="320" t="s">
        <v>1209</v>
      </c>
      <c r="L2970" s="316">
        <f t="shared" si="87"/>
        <v>2969</v>
      </c>
      <c r="V2970" s="316" t="str">
        <f t="shared" si="86"/>
        <v xml:space="preserve"> </v>
      </c>
      <c r="X2970" s="316" t="s">
        <v>965</v>
      </c>
    </row>
    <row r="2971" spans="1:24">
      <c r="A2971" s="320" t="s">
        <v>648</v>
      </c>
      <c r="B2971" s="320" t="s">
        <v>642</v>
      </c>
      <c r="C2971" s="320" t="s">
        <v>589</v>
      </c>
      <c r="D2971" s="320" t="s">
        <v>514</v>
      </c>
      <c r="E2971" s="320">
        <v>0.95499999999999996</v>
      </c>
      <c r="F2971" s="320" t="s">
        <v>1033</v>
      </c>
      <c r="G2971" s="320" t="s">
        <v>1268</v>
      </c>
      <c r="H2971" s="320" t="s">
        <v>526</v>
      </c>
      <c r="I2971" s="321">
        <v>8.8116500000000005E-4</v>
      </c>
      <c r="J2971" s="320">
        <v>2009</v>
      </c>
      <c r="K2971" s="320" t="s">
        <v>1210</v>
      </c>
      <c r="L2971" s="316">
        <f t="shared" si="87"/>
        <v>2970</v>
      </c>
      <c r="V2971" s="316" t="str">
        <f t="shared" si="86"/>
        <v xml:space="preserve"> </v>
      </c>
      <c r="X2971" s="316" t="s">
        <v>965</v>
      </c>
    </row>
    <row r="2972" spans="1:24">
      <c r="A2972" s="320" t="s">
        <v>498</v>
      </c>
      <c r="B2972" s="320" t="s">
        <v>482</v>
      </c>
      <c r="C2972" s="320" t="s">
        <v>483</v>
      </c>
      <c r="D2972" s="320" t="s">
        <v>484</v>
      </c>
      <c r="E2972" s="320">
        <v>0.73</v>
      </c>
      <c r="F2972" s="320" t="s">
        <v>1033</v>
      </c>
      <c r="G2972" s="320" t="s">
        <v>1268</v>
      </c>
      <c r="H2972" s="320" t="s">
        <v>526</v>
      </c>
      <c r="I2972" s="321">
        <v>1.204976E-3</v>
      </c>
      <c r="J2972" s="320">
        <v>2010</v>
      </c>
      <c r="K2972" s="320" t="s">
        <v>1209</v>
      </c>
      <c r="L2972" s="316">
        <f t="shared" si="87"/>
        <v>2971</v>
      </c>
      <c r="V2972" s="316" t="str">
        <f t="shared" si="86"/>
        <v xml:space="preserve"> </v>
      </c>
      <c r="X2972" s="316" t="s">
        <v>965</v>
      </c>
    </row>
    <row r="2973" spans="1:24">
      <c r="A2973" s="320" t="s">
        <v>695</v>
      </c>
      <c r="B2973" s="320" t="s">
        <v>689</v>
      </c>
      <c r="C2973" s="320" t="s">
        <v>495</v>
      </c>
      <c r="D2973" s="320" t="s">
        <v>491</v>
      </c>
      <c r="E2973" s="320">
        <v>0.55400000000000005</v>
      </c>
      <c r="F2973" s="320" t="s">
        <v>1033</v>
      </c>
      <c r="G2973" s="320" t="s">
        <v>1268</v>
      </c>
      <c r="H2973" s="320" t="s">
        <v>526</v>
      </c>
      <c r="I2973" s="321">
        <v>2.7912610000000002E-3</v>
      </c>
      <c r="J2973" s="320">
        <v>2005</v>
      </c>
      <c r="K2973" s="320" t="s">
        <v>1210</v>
      </c>
      <c r="L2973" s="316">
        <f t="shared" si="87"/>
        <v>2972</v>
      </c>
      <c r="V2973" s="316" t="str">
        <f t="shared" si="86"/>
        <v xml:space="preserve"> </v>
      </c>
      <c r="X2973" s="316" t="s">
        <v>965</v>
      </c>
    </row>
    <row r="2974" spans="1:24">
      <c r="A2974" s="320" t="s">
        <v>647</v>
      </c>
      <c r="B2974" s="320" t="s">
        <v>642</v>
      </c>
      <c r="C2974" s="320" t="s">
        <v>589</v>
      </c>
      <c r="D2974" s="320" t="s">
        <v>518</v>
      </c>
      <c r="E2974" s="320">
        <v>0.95499999999999996</v>
      </c>
      <c r="F2974" s="320" t="s">
        <v>1033</v>
      </c>
      <c r="G2974" s="320" t="s">
        <v>1268</v>
      </c>
      <c r="H2974" s="320" t="s">
        <v>526</v>
      </c>
      <c r="I2974" s="321">
        <v>5.8267270000000003E-3</v>
      </c>
      <c r="J2974" s="320">
        <v>2009</v>
      </c>
      <c r="K2974" s="320" t="s">
        <v>1210</v>
      </c>
      <c r="L2974" s="316">
        <f t="shared" si="87"/>
        <v>2973</v>
      </c>
      <c r="V2974" s="316" t="str">
        <f t="shared" si="86"/>
        <v xml:space="preserve"> </v>
      </c>
      <c r="X2974" s="316" t="s">
        <v>965</v>
      </c>
    </row>
    <row r="2975" spans="1:24">
      <c r="A2975" s="320" t="s">
        <v>1011</v>
      </c>
      <c r="B2975" s="320" t="s">
        <v>923</v>
      </c>
      <c r="C2975" s="320" t="s">
        <v>504</v>
      </c>
      <c r="D2975" s="320" t="s">
        <v>484</v>
      </c>
      <c r="E2975" s="320">
        <v>0.91200000000000003</v>
      </c>
      <c r="F2975" s="320" t="s">
        <v>1033</v>
      </c>
      <c r="G2975" s="320" t="s">
        <v>1268</v>
      </c>
      <c r="H2975" s="320" t="s">
        <v>526</v>
      </c>
      <c r="I2975" s="321">
        <v>1.0536857E-2</v>
      </c>
      <c r="J2975" s="320">
        <v>2008</v>
      </c>
      <c r="K2975" s="320" t="s">
        <v>1210</v>
      </c>
      <c r="L2975" s="316">
        <f t="shared" si="87"/>
        <v>2974</v>
      </c>
      <c r="V2975" s="316" t="str">
        <f t="shared" si="86"/>
        <v xml:space="preserve"> </v>
      </c>
      <c r="X2975" s="316" t="s">
        <v>965</v>
      </c>
    </row>
    <row r="2976" spans="1:24">
      <c r="A2976" s="320" t="s">
        <v>645</v>
      </c>
      <c r="B2976" s="320" t="s">
        <v>642</v>
      </c>
      <c r="C2976" s="320" t="s">
        <v>589</v>
      </c>
      <c r="D2976" s="320" t="s">
        <v>518</v>
      </c>
      <c r="E2976" s="320">
        <v>0.95499999999999996</v>
      </c>
      <c r="F2976" s="320" t="s">
        <v>1033</v>
      </c>
      <c r="G2976" s="320" t="s">
        <v>1268</v>
      </c>
      <c r="H2976" s="320" t="s">
        <v>526</v>
      </c>
      <c r="I2976" s="321">
        <v>2.9386623000000001E-2</v>
      </c>
      <c r="J2976" s="320">
        <v>2007</v>
      </c>
      <c r="K2976" s="320" t="s">
        <v>1209</v>
      </c>
      <c r="L2976" s="316">
        <f t="shared" si="87"/>
        <v>2975</v>
      </c>
      <c r="V2976" s="316" t="str">
        <f t="shared" si="86"/>
        <v xml:space="preserve"> </v>
      </c>
      <c r="X2976" s="316" t="s">
        <v>965</v>
      </c>
    </row>
    <row r="2977" spans="1:24">
      <c r="A2977" s="320" t="s">
        <v>644</v>
      </c>
      <c r="B2977" s="320" t="s">
        <v>642</v>
      </c>
      <c r="C2977" s="320" t="s">
        <v>589</v>
      </c>
      <c r="D2977" s="320" t="s">
        <v>518</v>
      </c>
      <c r="E2977" s="320">
        <v>0.95499999999999996</v>
      </c>
      <c r="F2977" s="320" t="s">
        <v>1033</v>
      </c>
      <c r="G2977" s="320" t="s">
        <v>1268</v>
      </c>
      <c r="H2977" s="320" t="s">
        <v>526</v>
      </c>
      <c r="I2977" s="321">
        <v>2.9979584E-2</v>
      </c>
      <c r="J2977" s="320">
        <v>2009</v>
      </c>
      <c r="K2977" s="320" t="s">
        <v>1210</v>
      </c>
      <c r="L2977" s="316">
        <f t="shared" si="87"/>
        <v>2976</v>
      </c>
      <c r="V2977" s="316" t="str">
        <f t="shared" si="86"/>
        <v xml:space="preserve"> </v>
      </c>
      <c r="X2977" s="316" t="s">
        <v>965</v>
      </c>
    </row>
    <row r="2978" spans="1:24">
      <c r="A2978" s="320" t="s">
        <v>936</v>
      </c>
      <c r="B2978" s="320" t="s">
        <v>923</v>
      </c>
      <c r="C2978" s="320" t="s">
        <v>504</v>
      </c>
      <c r="D2978" s="320" t="s">
        <v>484</v>
      </c>
      <c r="E2978" s="320">
        <v>0.91200000000000003</v>
      </c>
      <c r="F2978" s="320" t="s">
        <v>1033</v>
      </c>
      <c r="G2978" s="320" t="s">
        <v>1268</v>
      </c>
      <c r="H2978" s="320" t="s">
        <v>526</v>
      </c>
      <c r="I2978" s="321">
        <v>3.5724325000000001E-2</v>
      </c>
      <c r="J2978" s="320">
        <v>2010</v>
      </c>
      <c r="K2978" s="320" t="s">
        <v>1210</v>
      </c>
      <c r="L2978" s="316">
        <f t="shared" si="87"/>
        <v>2977</v>
      </c>
      <c r="V2978" s="316" t="str">
        <f t="shared" si="86"/>
        <v xml:space="preserve"> </v>
      </c>
      <c r="X2978" s="316" t="s">
        <v>965</v>
      </c>
    </row>
    <row r="2979" spans="1:24">
      <c r="A2979" s="320" t="s">
        <v>676</v>
      </c>
      <c r="B2979" s="320" t="s">
        <v>677</v>
      </c>
      <c r="C2979" s="320" t="s">
        <v>589</v>
      </c>
      <c r="D2979" s="320" t="s">
        <v>514</v>
      </c>
      <c r="E2979" s="320">
        <v>0.90100000000000002</v>
      </c>
      <c r="F2979" s="320" t="s">
        <v>1033</v>
      </c>
      <c r="G2979" s="320" t="s">
        <v>1268</v>
      </c>
      <c r="H2979" s="320" t="s">
        <v>526</v>
      </c>
      <c r="I2979" s="321">
        <v>3.6790875000000001E-2</v>
      </c>
      <c r="J2979" s="320">
        <v>2010</v>
      </c>
      <c r="K2979" s="320" t="s">
        <v>1210</v>
      </c>
      <c r="L2979" s="316">
        <f t="shared" si="87"/>
        <v>2978</v>
      </c>
      <c r="V2979" s="316" t="str">
        <f t="shared" si="86"/>
        <v xml:space="preserve"> </v>
      </c>
      <c r="X2979" s="316" t="s">
        <v>965</v>
      </c>
    </row>
    <row r="2980" spans="1:24">
      <c r="A2980" s="320" t="s">
        <v>673</v>
      </c>
      <c r="B2980" s="320" t="s">
        <v>672</v>
      </c>
      <c r="C2980" s="320" t="s">
        <v>589</v>
      </c>
      <c r="D2980" s="320" t="s">
        <v>514</v>
      </c>
      <c r="E2980" s="320">
        <v>0.89700000000000002</v>
      </c>
      <c r="F2980" s="320" t="s">
        <v>1033</v>
      </c>
      <c r="G2980" s="320" t="s">
        <v>1268</v>
      </c>
      <c r="H2980" s="320" t="s">
        <v>526</v>
      </c>
      <c r="I2980" s="321">
        <v>3.9731849999999999E-2</v>
      </c>
      <c r="J2980" s="320">
        <v>2005</v>
      </c>
      <c r="K2980" s="320" t="s">
        <v>1269</v>
      </c>
      <c r="L2980" s="316">
        <f t="shared" si="87"/>
        <v>2979</v>
      </c>
      <c r="V2980" s="316" t="str">
        <f t="shared" si="86"/>
        <v xml:space="preserve"> </v>
      </c>
      <c r="X2980" s="316" t="s">
        <v>965</v>
      </c>
    </row>
    <row r="2981" spans="1:24">
      <c r="A2981" s="320" t="s">
        <v>616</v>
      </c>
      <c r="B2981" s="320" t="s">
        <v>615</v>
      </c>
      <c r="C2981" s="320" t="s">
        <v>589</v>
      </c>
      <c r="D2981" s="320" t="s">
        <v>518</v>
      </c>
      <c r="E2981" s="320">
        <v>0.89200000000000002</v>
      </c>
      <c r="F2981" s="320" t="s">
        <v>1033</v>
      </c>
      <c r="G2981" s="320" t="s">
        <v>1268</v>
      </c>
      <c r="H2981" s="320" t="s">
        <v>526</v>
      </c>
      <c r="I2981" s="321">
        <v>4.0464287000000002E-2</v>
      </c>
      <c r="J2981" s="320">
        <v>2005</v>
      </c>
      <c r="K2981" s="320" t="s">
        <v>1269</v>
      </c>
      <c r="L2981" s="316">
        <f t="shared" si="87"/>
        <v>2980</v>
      </c>
      <c r="V2981" s="316" t="str">
        <f t="shared" si="86"/>
        <v xml:space="preserve"> </v>
      </c>
      <c r="X2981" s="316" t="s">
        <v>965</v>
      </c>
    </row>
    <row r="2982" spans="1:24">
      <c r="A2982" s="320" t="s">
        <v>901</v>
      </c>
      <c r="B2982" s="320" t="s">
        <v>894</v>
      </c>
      <c r="C2982" s="320" t="s">
        <v>483</v>
      </c>
      <c r="D2982" s="320" t="s">
        <v>514</v>
      </c>
      <c r="E2982" s="320">
        <v>0.77500000000000002</v>
      </c>
      <c r="F2982" s="320" t="s">
        <v>1033</v>
      </c>
      <c r="G2982" s="320" t="s">
        <v>1268</v>
      </c>
      <c r="H2982" s="320" t="s">
        <v>526</v>
      </c>
      <c r="I2982" s="321">
        <v>4.3553662E-2</v>
      </c>
      <c r="J2982" s="320">
        <v>2012</v>
      </c>
      <c r="K2982" s="320" t="s">
        <v>1210</v>
      </c>
      <c r="L2982" s="316">
        <f t="shared" si="87"/>
        <v>2981</v>
      </c>
      <c r="V2982" s="316" t="str">
        <f t="shared" si="86"/>
        <v xml:space="preserve"> </v>
      </c>
      <c r="X2982" s="316" t="s">
        <v>965</v>
      </c>
    </row>
    <row r="2983" spans="1:24">
      <c r="A2983" s="320" t="s">
        <v>803</v>
      </c>
      <c r="B2983" s="320" t="s">
        <v>509</v>
      </c>
      <c r="C2983" s="320" t="s">
        <v>510</v>
      </c>
      <c r="D2983" s="320" t="s">
        <v>521</v>
      </c>
      <c r="E2983" s="320">
        <v>0.93700000000000006</v>
      </c>
      <c r="F2983" s="320" t="s">
        <v>1033</v>
      </c>
      <c r="G2983" s="320" t="s">
        <v>1268</v>
      </c>
      <c r="H2983" s="320" t="s">
        <v>526</v>
      </c>
      <c r="I2983" s="321">
        <v>4.4533246999999998E-2</v>
      </c>
      <c r="J2983" s="320">
        <v>2007</v>
      </c>
      <c r="K2983" s="320" t="s">
        <v>1210</v>
      </c>
      <c r="L2983" s="316">
        <f t="shared" si="87"/>
        <v>2982</v>
      </c>
      <c r="V2983" s="316" t="str">
        <f t="shared" si="86"/>
        <v xml:space="preserve"> </v>
      </c>
      <c r="X2983" s="316" t="s">
        <v>965</v>
      </c>
    </row>
    <row r="2984" spans="1:24">
      <c r="A2984" s="320" t="s">
        <v>984</v>
      </c>
      <c r="B2984" s="320" t="s">
        <v>923</v>
      </c>
      <c r="C2984" s="320" t="s">
        <v>504</v>
      </c>
      <c r="D2984" s="320" t="s">
        <v>491</v>
      </c>
      <c r="E2984" s="320">
        <v>0.91200000000000003</v>
      </c>
      <c r="F2984" s="320" t="s">
        <v>1033</v>
      </c>
      <c r="G2984" s="320" t="s">
        <v>1268</v>
      </c>
      <c r="H2984" s="320" t="s">
        <v>526</v>
      </c>
      <c r="I2984" s="321">
        <v>5.0543957E-2</v>
      </c>
      <c r="J2984" s="320">
        <v>2008</v>
      </c>
      <c r="K2984" s="320" t="s">
        <v>1210</v>
      </c>
      <c r="L2984" s="316">
        <f t="shared" si="87"/>
        <v>2983</v>
      </c>
      <c r="V2984" s="316" t="str">
        <f t="shared" si="86"/>
        <v xml:space="preserve"> </v>
      </c>
      <c r="X2984" s="316" t="s">
        <v>965</v>
      </c>
    </row>
    <row r="2985" spans="1:24">
      <c r="A2985" s="320" t="s">
        <v>780</v>
      </c>
      <c r="B2985" s="320" t="s">
        <v>509</v>
      </c>
      <c r="C2985" s="320" t="s">
        <v>510</v>
      </c>
      <c r="D2985" s="320" t="s">
        <v>484</v>
      </c>
      <c r="E2985" s="320">
        <v>0.93700000000000006</v>
      </c>
      <c r="F2985" s="320" t="s">
        <v>1033</v>
      </c>
      <c r="G2985" s="320" t="s">
        <v>1268</v>
      </c>
      <c r="H2985" s="320" t="s">
        <v>526</v>
      </c>
      <c r="I2985" s="321">
        <v>5.2071790999999999E-2</v>
      </c>
      <c r="J2985" s="320">
        <v>2012</v>
      </c>
      <c r="K2985" s="320" t="s">
        <v>1210</v>
      </c>
      <c r="L2985" s="316">
        <f t="shared" si="87"/>
        <v>2984</v>
      </c>
      <c r="V2985" s="316" t="str">
        <f t="shared" si="86"/>
        <v xml:space="preserve"> </v>
      </c>
      <c r="X2985" s="316" t="s">
        <v>965</v>
      </c>
    </row>
    <row r="2986" spans="1:24">
      <c r="A2986" s="320" t="s">
        <v>980</v>
      </c>
      <c r="B2986" s="320" t="s">
        <v>923</v>
      </c>
      <c r="C2986" s="320" t="s">
        <v>504</v>
      </c>
      <c r="D2986" s="320" t="s">
        <v>484</v>
      </c>
      <c r="E2986" s="320">
        <v>0.91200000000000003</v>
      </c>
      <c r="F2986" s="320" t="s">
        <v>1033</v>
      </c>
      <c r="G2986" s="320" t="s">
        <v>1268</v>
      </c>
      <c r="H2986" s="320" t="s">
        <v>526</v>
      </c>
      <c r="I2986" s="321">
        <v>5.6218204000000001E-2</v>
      </c>
      <c r="J2986" s="320">
        <v>2009</v>
      </c>
      <c r="K2986" s="320" t="s">
        <v>1210</v>
      </c>
      <c r="L2986" s="316">
        <f t="shared" si="87"/>
        <v>2985</v>
      </c>
      <c r="V2986" s="316" t="str">
        <f t="shared" si="86"/>
        <v xml:space="preserve"> </v>
      </c>
      <c r="X2986" s="316" t="s">
        <v>965</v>
      </c>
    </row>
    <row r="2987" spans="1:24">
      <c r="A2987" s="320" t="s">
        <v>860</v>
      </c>
      <c r="B2987" s="320" t="s">
        <v>858</v>
      </c>
      <c r="C2987" s="320" t="s">
        <v>542</v>
      </c>
      <c r="D2987" s="320" t="s">
        <v>484</v>
      </c>
      <c r="E2987" s="320">
        <v>0.629</v>
      </c>
      <c r="F2987" s="320" t="s">
        <v>1033</v>
      </c>
      <c r="G2987" s="320" t="s">
        <v>1268</v>
      </c>
      <c r="H2987" s="320" t="s">
        <v>526</v>
      </c>
      <c r="I2987" s="321">
        <v>6.0344523999999997E-2</v>
      </c>
      <c r="J2987" s="320">
        <v>2010</v>
      </c>
      <c r="K2987" s="320" t="s">
        <v>1209</v>
      </c>
      <c r="L2987" s="316">
        <f t="shared" si="87"/>
        <v>2986</v>
      </c>
      <c r="V2987" s="316" t="str">
        <f t="shared" si="86"/>
        <v xml:space="preserve"> </v>
      </c>
      <c r="X2987" s="316" t="s">
        <v>965</v>
      </c>
    </row>
    <row r="2988" spans="1:24">
      <c r="A2988" s="320" t="s">
        <v>943</v>
      </c>
      <c r="B2988" s="320" t="s">
        <v>923</v>
      </c>
      <c r="C2988" s="320" t="s">
        <v>504</v>
      </c>
      <c r="D2988" s="320" t="s">
        <v>518</v>
      </c>
      <c r="E2988" s="320">
        <v>0.91200000000000003</v>
      </c>
      <c r="F2988" s="320" t="s">
        <v>1033</v>
      </c>
      <c r="G2988" s="320" t="s">
        <v>1268</v>
      </c>
      <c r="H2988" s="320" t="s">
        <v>526</v>
      </c>
      <c r="I2988" s="321">
        <v>6.1695736000000001E-2</v>
      </c>
      <c r="J2988" s="320">
        <v>2009</v>
      </c>
      <c r="K2988" s="320" t="s">
        <v>1210</v>
      </c>
      <c r="L2988" s="316">
        <f t="shared" si="87"/>
        <v>2987</v>
      </c>
      <c r="V2988" s="316" t="str">
        <f t="shared" si="86"/>
        <v xml:space="preserve"> </v>
      </c>
      <c r="X2988" s="316" t="s">
        <v>965</v>
      </c>
    </row>
    <row r="2989" spans="1:24">
      <c r="A2989" s="320" t="s">
        <v>955</v>
      </c>
      <c r="B2989" s="320" t="s">
        <v>923</v>
      </c>
      <c r="C2989" s="320" t="s">
        <v>504</v>
      </c>
      <c r="D2989" s="320" t="s">
        <v>514</v>
      </c>
      <c r="E2989" s="320">
        <v>0.91200000000000003</v>
      </c>
      <c r="F2989" s="320" t="s">
        <v>1033</v>
      </c>
      <c r="G2989" s="320" t="s">
        <v>1268</v>
      </c>
      <c r="H2989" s="320" t="s">
        <v>526</v>
      </c>
      <c r="I2989" s="321">
        <v>6.1871079000000002E-2</v>
      </c>
      <c r="J2989" s="320">
        <v>2006</v>
      </c>
      <c r="K2989" s="320" t="s">
        <v>1210</v>
      </c>
      <c r="L2989" s="316">
        <f t="shared" si="87"/>
        <v>2988</v>
      </c>
      <c r="V2989" s="316" t="str">
        <f t="shared" si="86"/>
        <v xml:space="preserve"> </v>
      </c>
      <c r="X2989" s="316" t="s">
        <v>965</v>
      </c>
    </row>
    <row r="2990" spans="1:24">
      <c r="A2990" s="320" t="s">
        <v>598</v>
      </c>
      <c r="B2990" s="320" t="s">
        <v>588</v>
      </c>
      <c r="C2990" s="320" t="s">
        <v>589</v>
      </c>
      <c r="D2990" s="320" t="s">
        <v>518</v>
      </c>
      <c r="E2990" s="320">
        <v>0.91600000000000004</v>
      </c>
      <c r="F2990" s="320" t="s">
        <v>1033</v>
      </c>
      <c r="G2990" s="320" t="s">
        <v>1268</v>
      </c>
      <c r="H2990" s="320" t="s">
        <v>526</v>
      </c>
      <c r="I2990" s="321">
        <v>6.3493911E-2</v>
      </c>
      <c r="J2990" s="320">
        <v>2005</v>
      </c>
      <c r="K2990" s="320" t="s">
        <v>1269</v>
      </c>
      <c r="L2990" s="316">
        <f t="shared" si="87"/>
        <v>2989</v>
      </c>
      <c r="V2990" s="316" t="str">
        <f t="shared" si="86"/>
        <v xml:space="preserve"> </v>
      </c>
      <c r="X2990" s="316" t="s">
        <v>965</v>
      </c>
    </row>
    <row r="2991" spans="1:24">
      <c r="A2991" s="320" t="s">
        <v>770</v>
      </c>
      <c r="B2991" s="320" t="s">
        <v>767</v>
      </c>
      <c r="C2991" s="320" t="s">
        <v>589</v>
      </c>
      <c r="D2991" s="320" t="s">
        <v>514</v>
      </c>
      <c r="E2991" s="320">
        <v>0.92</v>
      </c>
      <c r="F2991" s="320" t="s">
        <v>1033</v>
      </c>
      <c r="G2991" s="320" t="s">
        <v>1268</v>
      </c>
      <c r="H2991" s="320" t="s">
        <v>526</v>
      </c>
      <c r="I2991" s="321">
        <v>6.5732791999999998E-2</v>
      </c>
      <c r="J2991" s="320">
        <v>2005</v>
      </c>
      <c r="K2991" s="320" t="s">
        <v>1269</v>
      </c>
      <c r="L2991" s="316">
        <f t="shared" si="87"/>
        <v>2990</v>
      </c>
      <c r="V2991" s="316" t="str">
        <f t="shared" si="86"/>
        <v xml:space="preserve"> </v>
      </c>
      <c r="X2991" s="316" t="s">
        <v>965</v>
      </c>
    </row>
    <row r="2992" spans="1:24">
      <c r="A2992" s="320" t="s">
        <v>968</v>
      </c>
      <c r="B2992" s="320" t="s">
        <v>923</v>
      </c>
      <c r="C2992" s="320" t="s">
        <v>504</v>
      </c>
      <c r="D2992" s="320" t="s">
        <v>484</v>
      </c>
      <c r="E2992" s="320">
        <v>0.91200000000000003</v>
      </c>
      <c r="F2992" s="320" t="s">
        <v>1033</v>
      </c>
      <c r="G2992" s="320" t="s">
        <v>1268</v>
      </c>
      <c r="H2992" s="320" t="s">
        <v>526</v>
      </c>
      <c r="I2992" s="321">
        <v>6.7162094000000006E-2</v>
      </c>
      <c r="J2992" s="320">
        <v>2008</v>
      </c>
      <c r="K2992" s="320" t="s">
        <v>1210</v>
      </c>
      <c r="L2992" s="316">
        <f t="shared" si="87"/>
        <v>2991</v>
      </c>
      <c r="V2992" s="316" t="str">
        <f t="shared" si="86"/>
        <v xml:space="preserve"> </v>
      </c>
      <c r="X2992" s="316" t="s">
        <v>965</v>
      </c>
    </row>
    <row r="2993" spans="1:24">
      <c r="A2993" s="320" t="s">
        <v>976</v>
      </c>
      <c r="B2993" s="320" t="s">
        <v>923</v>
      </c>
      <c r="C2993" s="320" t="s">
        <v>504</v>
      </c>
      <c r="D2993" s="320" t="s">
        <v>484</v>
      </c>
      <c r="E2993" s="320">
        <v>0.91200000000000003</v>
      </c>
      <c r="F2993" s="320" t="s">
        <v>1033</v>
      </c>
      <c r="G2993" s="320" t="s">
        <v>1268</v>
      </c>
      <c r="H2993" s="320" t="s">
        <v>526</v>
      </c>
      <c r="I2993" s="321">
        <v>7.2037936999999996E-2</v>
      </c>
      <c r="J2993" s="320">
        <v>2008</v>
      </c>
      <c r="K2993" s="320" t="s">
        <v>1210</v>
      </c>
      <c r="L2993" s="316">
        <f t="shared" si="87"/>
        <v>2992</v>
      </c>
      <c r="V2993" s="316" t="str">
        <f t="shared" si="86"/>
        <v xml:space="preserve"> </v>
      </c>
      <c r="X2993" s="316" t="s">
        <v>965</v>
      </c>
    </row>
    <row r="2994" spans="1:24">
      <c r="A2994" s="320" t="s">
        <v>933</v>
      </c>
      <c r="B2994" s="320" t="s">
        <v>923</v>
      </c>
      <c r="C2994" s="320" t="s">
        <v>504</v>
      </c>
      <c r="D2994" s="320" t="s">
        <v>484</v>
      </c>
      <c r="E2994" s="320">
        <v>0.91200000000000003</v>
      </c>
      <c r="F2994" s="320" t="s">
        <v>1033</v>
      </c>
      <c r="G2994" s="320" t="s">
        <v>1268</v>
      </c>
      <c r="H2994" s="320" t="s">
        <v>526</v>
      </c>
      <c r="I2994" s="321">
        <v>7.6594915999999999E-2</v>
      </c>
      <c r="J2994" s="320">
        <v>2008</v>
      </c>
      <c r="K2994" s="320" t="s">
        <v>1210</v>
      </c>
      <c r="L2994" s="316">
        <f t="shared" si="87"/>
        <v>2993</v>
      </c>
      <c r="V2994" s="316" t="str">
        <f t="shared" si="86"/>
        <v xml:space="preserve"> </v>
      </c>
      <c r="X2994" s="316" t="s">
        <v>965</v>
      </c>
    </row>
    <row r="2995" spans="1:24">
      <c r="A2995" s="320" t="s">
        <v>974</v>
      </c>
      <c r="B2995" s="320" t="s">
        <v>923</v>
      </c>
      <c r="C2995" s="320" t="s">
        <v>504</v>
      </c>
      <c r="D2995" s="320" t="s">
        <v>518</v>
      </c>
      <c r="E2995" s="320">
        <v>0.91200000000000003</v>
      </c>
      <c r="F2995" s="320" t="s">
        <v>1033</v>
      </c>
      <c r="G2995" s="320" t="s">
        <v>1268</v>
      </c>
      <c r="H2995" s="320" t="s">
        <v>526</v>
      </c>
      <c r="I2995" s="321">
        <v>7.7324364000000007E-2</v>
      </c>
      <c r="J2995" s="320">
        <v>2008</v>
      </c>
      <c r="K2995" s="320" t="s">
        <v>1210</v>
      </c>
      <c r="L2995" s="316">
        <f t="shared" si="87"/>
        <v>2994</v>
      </c>
      <c r="V2995" s="316" t="str">
        <f t="shared" si="86"/>
        <v xml:space="preserve"> </v>
      </c>
      <c r="X2995" s="316" t="s">
        <v>965</v>
      </c>
    </row>
    <row r="2996" spans="1:24">
      <c r="A2996" s="320" t="s">
        <v>992</v>
      </c>
      <c r="B2996" s="320" t="s">
        <v>923</v>
      </c>
      <c r="C2996" s="320" t="s">
        <v>504</v>
      </c>
      <c r="D2996" s="320" t="s">
        <v>484</v>
      </c>
      <c r="E2996" s="320">
        <v>0.91200000000000003</v>
      </c>
      <c r="F2996" s="320" t="s">
        <v>1033</v>
      </c>
      <c r="G2996" s="320" t="s">
        <v>1268</v>
      </c>
      <c r="H2996" s="320" t="s">
        <v>526</v>
      </c>
      <c r="I2996" s="321">
        <v>7.8419238000000002E-2</v>
      </c>
      <c r="J2996" s="320">
        <v>2008</v>
      </c>
      <c r="K2996" s="320" t="s">
        <v>1210</v>
      </c>
      <c r="L2996" s="316">
        <f t="shared" si="87"/>
        <v>2995</v>
      </c>
      <c r="V2996" s="316" t="str">
        <f t="shared" si="86"/>
        <v xml:space="preserve"> </v>
      </c>
      <c r="X2996" s="316" t="s">
        <v>965</v>
      </c>
    </row>
    <row r="2997" spans="1:24">
      <c r="A2997" s="320" t="s">
        <v>947</v>
      </c>
      <c r="B2997" s="320" t="s">
        <v>923</v>
      </c>
      <c r="C2997" s="320" t="s">
        <v>504</v>
      </c>
      <c r="D2997" s="320" t="s">
        <v>484</v>
      </c>
      <c r="E2997" s="320">
        <v>0.91200000000000003</v>
      </c>
      <c r="F2997" s="320" t="s">
        <v>1033</v>
      </c>
      <c r="G2997" s="320" t="s">
        <v>1268</v>
      </c>
      <c r="H2997" s="320" t="s">
        <v>526</v>
      </c>
      <c r="I2997" s="321">
        <v>7.9623263999999999E-2</v>
      </c>
      <c r="J2997" s="320">
        <v>2007</v>
      </c>
      <c r="K2997" s="320" t="s">
        <v>1210</v>
      </c>
      <c r="L2997" s="316">
        <f t="shared" si="87"/>
        <v>2996</v>
      </c>
      <c r="V2997" s="316" t="str">
        <f t="shared" si="86"/>
        <v xml:space="preserve"> </v>
      </c>
      <c r="X2997" s="316" t="s">
        <v>965</v>
      </c>
    </row>
    <row r="2998" spans="1:24">
      <c r="A2998" s="320" t="s">
        <v>922</v>
      </c>
      <c r="B2998" s="320" t="s">
        <v>923</v>
      </c>
      <c r="C2998" s="320" t="s">
        <v>504</v>
      </c>
      <c r="D2998" s="320" t="s">
        <v>484</v>
      </c>
      <c r="E2998" s="320">
        <v>0.91200000000000003</v>
      </c>
      <c r="F2998" s="320" t="s">
        <v>1033</v>
      </c>
      <c r="G2998" s="320" t="s">
        <v>1268</v>
      </c>
      <c r="H2998" s="320" t="s">
        <v>526</v>
      </c>
      <c r="I2998" s="321">
        <v>8.0333202000000006E-2</v>
      </c>
      <c r="J2998" s="320">
        <v>2010</v>
      </c>
      <c r="K2998" s="320" t="s">
        <v>1210</v>
      </c>
      <c r="L2998" s="316">
        <f t="shared" si="87"/>
        <v>2997</v>
      </c>
      <c r="V2998" s="316" t="str">
        <f t="shared" si="86"/>
        <v xml:space="preserve"> </v>
      </c>
      <c r="X2998" s="316" t="s">
        <v>965</v>
      </c>
    </row>
    <row r="2999" spans="1:24">
      <c r="A2999" s="320" t="s">
        <v>986</v>
      </c>
      <c r="B2999" s="320" t="s">
        <v>923</v>
      </c>
      <c r="C2999" s="320" t="s">
        <v>504</v>
      </c>
      <c r="D2999" s="320" t="s">
        <v>484</v>
      </c>
      <c r="E2999" s="320">
        <v>0.91200000000000003</v>
      </c>
      <c r="F2999" s="320" t="s">
        <v>1033</v>
      </c>
      <c r="G2999" s="320" t="s">
        <v>1268</v>
      </c>
      <c r="H2999" s="320" t="s">
        <v>526</v>
      </c>
      <c r="I2999" s="321">
        <v>8.1478628999999997E-2</v>
      </c>
      <c r="J2999" s="320">
        <v>2006</v>
      </c>
      <c r="K2999" s="320" t="s">
        <v>1210</v>
      </c>
      <c r="L2999" s="316">
        <f t="shared" si="87"/>
        <v>2998</v>
      </c>
      <c r="V2999" s="316" t="str">
        <f t="shared" si="86"/>
        <v xml:space="preserve"> </v>
      </c>
      <c r="X2999" s="316" t="s">
        <v>965</v>
      </c>
    </row>
    <row r="3000" spans="1:24">
      <c r="A3000" s="320" t="s">
        <v>964</v>
      </c>
      <c r="B3000" s="320" t="s">
        <v>923</v>
      </c>
      <c r="C3000" s="320" t="s">
        <v>504</v>
      </c>
      <c r="D3000" s="320" t="s">
        <v>518</v>
      </c>
      <c r="E3000" s="320">
        <v>0.91200000000000003</v>
      </c>
      <c r="F3000" s="320" t="s">
        <v>1033</v>
      </c>
      <c r="G3000" s="320" t="s">
        <v>1268</v>
      </c>
      <c r="H3000" s="320" t="s">
        <v>526</v>
      </c>
      <c r="I3000" s="321">
        <v>8.3730177000000003E-2</v>
      </c>
      <c r="J3000" s="320">
        <v>2008</v>
      </c>
      <c r="K3000" s="320" t="s">
        <v>1210</v>
      </c>
      <c r="L3000" s="316">
        <f t="shared" si="87"/>
        <v>2999</v>
      </c>
      <c r="V3000" s="316" t="str">
        <f t="shared" si="86"/>
        <v xml:space="preserve"> </v>
      </c>
      <c r="X3000" s="316" t="s">
        <v>965</v>
      </c>
    </row>
    <row r="3001" spans="1:24">
      <c r="A3001" s="320" t="s">
        <v>939</v>
      </c>
      <c r="B3001" s="320" t="s">
        <v>923</v>
      </c>
      <c r="C3001" s="320" t="s">
        <v>504</v>
      </c>
      <c r="D3001" s="320" t="s">
        <v>518</v>
      </c>
      <c r="E3001" s="320">
        <v>0.91200000000000003</v>
      </c>
      <c r="F3001" s="320" t="s">
        <v>1033</v>
      </c>
      <c r="G3001" s="320" t="s">
        <v>1268</v>
      </c>
      <c r="H3001" s="320" t="s">
        <v>526</v>
      </c>
      <c r="I3001" s="321">
        <v>8.3989727E-2</v>
      </c>
      <c r="J3001" s="320">
        <v>2008</v>
      </c>
      <c r="K3001" s="320" t="s">
        <v>1210</v>
      </c>
      <c r="L3001" s="316">
        <f t="shared" si="87"/>
        <v>3000</v>
      </c>
      <c r="V3001" s="316" t="str">
        <f t="shared" si="86"/>
        <v xml:space="preserve"> </v>
      </c>
      <c r="X3001" s="316" t="s">
        <v>965</v>
      </c>
    </row>
    <row r="3002" spans="1:24">
      <c r="A3002" s="320" t="s">
        <v>820</v>
      </c>
      <c r="B3002" s="320" t="s">
        <v>509</v>
      </c>
      <c r="C3002" s="320" t="s">
        <v>510</v>
      </c>
      <c r="D3002" s="320" t="s">
        <v>694</v>
      </c>
      <c r="E3002" s="320">
        <v>0.93700000000000006</v>
      </c>
      <c r="F3002" s="320" t="s">
        <v>1033</v>
      </c>
      <c r="G3002" s="320" t="s">
        <v>1268</v>
      </c>
      <c r="H3002" s="320" t="s">
        <v>526</v>
      </c>
      <c r="I3002" s="321">
        <v>8.4309088000000004E-2</v>
      </c>
      <c r="J3002" s="320">
        <v>2006</v>
      </c>
      <c r="K3002" s="320" t="s">
        <v>1209</v>
      </c>
      <c r="L3002" s="316">
        <f t="shared" si="87"/>
        <v>3001</v>
      </c>
      <c r="V3002" s="316" t="str">
        <f t="shared" si="86"/>
        <v xml:space="preserve"> </v>
      </c>
      <c r="X3002" s="316" t="s">
        <v>965</v>
      </c>
    </row>
    <row r="3003" spans="1:24">
      <c r="A3003" s="320" t="s">
        <v>950</v>
      </c>
      <c r="B3003" s="320" t="s">
        <v>923</v>
      </c>
      <c r="C3003" s="320" t="s">
        <v>504</v>
      </c>
      <c r="D3003" s="320" t="s">
        <v>484</v>
      </c>
      <c r="E3003" s="320">
        <v>0.91200000000000003</v>
      </c>
      <c r="F3003" s="320" t="s">
        <v>1033</v>
      </c>
      <c r="G3003" s="320" t="s">
        <v>1268</v>
      </c>
      <c r="H3003" s="320" t="s">
        <v>526</v>
      </c>
      <c r="I3003" s="321">
        <v>8.4939718999999997E-2</v>
      </c>
      <c r="J3003" s="320">
        <v>2008</v>
      </c>
      <c r="K3003" s="320" t="s">
        <v>1210</v>
      </c>
      <c r="L3003" s="316">
        <f t="shared" si="87"/>
        <v>3002</v>
      </c>
      <c r="V3003" s="316" t="str">
        <f t="shared" ref="V3003:V3066" si="88">IF(H3003=$V$1,I3003," ")</f>
        <v xml:space="preserve"> </v>
      </c>
      <c r="X3003" s="316" t="s">
        <v>965</v>
      </c>
    </row>
    <row r="3004" spans="1:24">
      <c r="A3004" s="320" t="s">
        <v>594</v>
      </c>
      <c r="B3004" s="320" t="s">
        <v>588</v>
      </c>
      <c r="C3004" s="320" t="s">
        <v>589</v>
      </c>
      <c r="D3004" s="320" t="s">
        <v>514</v>
      </c>
      <c r="E3004" s="320">
        <v>0.91600000000000004</v>
      </c>
      <c r="F3004" s="320" t="s">
        <v>1033</v>
      </c>
      <c r="G3004" s="320" t="s">
        <v>1268</v>
      </c>
      <c r="H3004" s="320" t="s">
        <v>526</v>
      </c>
      <c r="I3004" s="321">
        <v>8.5082653999999994E-2</v>
      </c>
      <c r="J3004" s="320">
        <v>2011</v>
      </c>
      <c r="K3004" s="320" t="s">
        <v>1210</v>
      </c>
      <c r="L3004" s="316">
        <f t="shared" si="87"/>
        <v>3003</v>
      </c>
      <c r="V3004" s="316" t="str">
        <f t="shared" si="88"/>
        <v xml:space="preserve"> </v>
      </c>
      <c r="X3004" s="316" t="s">
        <v>965</v>
      </c>
    </row>
    <row r="3005" spans="1:24">
      <c r="A3005" s="320" t="s">
        <v>998</v>
      </c>
      <c r="B3005" s="320" t="s">
        <v>923</v>
      </c>
      <c r="C3005" s="320" t="s">
        <v>504</v>
      </c>
      <c r="D3005" s="320" t="s">
        <v>484</v>
      </c>
      <c r="E3005" s="320">
        <v>0.91200000000000003</v>
      </c>
      <c r="F3005" s="320" t="s">
        <v>1033</v>
      </c>
      <c r="G3005" s="320" t="s">
        <v>1268</v>
      </c>
      <c r="H3005" s="320" t="s">
        <v>526</v>
      </c>
      <c r="I3005" s="321">
        <v>8.5605192999999996E-2</v>
      </c>
      <c r="J3005" s="320">
        <v>2010</v>
      </c>
      <c r="K3005" s="320" t="s">
        <v>1210</v>
      </c>
      <c r="L3005" s="316">
        <f t="shared" si="87"/>
        <v>3004</v>
      </c>
      <c r="V3005" s="316" t="str">
        <f t="shared" si="88"/>
        <v xml:space="preserve"> </v>
      </c>
      <c r="X3005" s="316" t="s">
        <v>965</v>
      </c>
    </row>
    <row r="3006" spans="1:24">
      <c r="A3006" s="320" t="s">
        <v>971</v>
      </c>
      <c r="B3006" s="320" t="s">
        <v>923</v>
      </c>
      <c r="C3006" s="320" t="s">
        <v>504</v>
      </c>
      <c r="D3006" s="320" t="s">
        <v>484</v>
      </c>
      <c r="E3006" s="320">
        <v>0.91200000000000003</v>
      </c>
      <c r="F3006" s="320" t="s">
        <v>1033</v>
      </c>
      <c r="G3006" s="320" t="s">
        <v>1268</v>
      </c>
      <c r="H3006" s="320" t="s">
        <v>526</v>
      </c>
      <c r="I3006" s="321">
        <v>8.5658090000000006E-2</v>
      </c>
      <c r="J3006" s="320">
        <v>2008</v>
      </c>
      <c r="K3006" s="320" t="s">
        <v>1210</v>
      </c>
      <c r="L3006" s="316">
        <f t="shared" si="87"/>
        <v>3005</v>
      </c>
      <c r="V3006" s="316" t="str">
        <f t="shared" si="88"/>
        <v xml:space="preserve"> </v>
      </c>
      <c r="X3006" s="316" t="s">
        <v>965</v>
      </c>
    </row>
    <row r="3007" spans="1:24">
      <c r="A3007" s="320" t="s">
        <v>957</v>
      </c>
      <c r="B3007" s="320" t="s">
        <v>923</v>
      </c>
      <c r="C3007" s="320" t="s">
        <v>504</v>
      </c>
      <c r="D3007" s="320" t="s">
        <v>484</v>
      </c>
      <c r="E3007" s="320">
        <v>0.91200000000000003</v>
      </c>
      <c r="F3007" s="320" t="s">
        <v>1033</v>
      </c>
      <c r="G3007" s="320" t="s">
        <v>1268</v>
      </c>
      <c r="H3007" s="320" t="s">
        <v>526</v>
      </c>
      <c r="I3007" s="321">
        <v>9.0878698999999993E-2</v>
      </c>
      <c r="J3007" s="320">
        <v>2008</v>
      </c>
      <c r="K3007" s="320" t="s">
        <v>1210</v>
      </c>
      <c r="L3007" s="316">
        <f t="shared" si="87"/>
        <v>3006</v>
      </c>
      <c r="V3007" s="316" t="str">
        <f t="shared" si="88"/>
        <v xml:space="preserve"> </v>
      </c>
      <c r="X3007" s="316" t="s">
        <v>965</v>
      </c>
    </row>
    <row r="3008" spans="1:24">
      <c r="A3008" s="320" t="s">
        <v>601</v>
      </c>
      <c r="B3008" s="320" t="s">
        <v>588</v>
      </c>
      <c r="C3008" s="320" t="s">
        <v>589</v>
      </c>
      <c r="D3008" s="320" t="s">
        <v>518</v>
      </c>
      <c r="E3008" s="320">
        <v>0.91600000000000004</v>
      </c>
      <c r="F3008" s="320" t="s">
        <v>1033</v>
      </c>
      <c r="G3008" s="320" t="s">
        <v>1268</v>
      </c>
      <c r="H3008" s="320" t="s">
        <v>526</v>
      </c>
      <c r="I3008" s="321">
        <v>9.9003375000000005E-2</v>
      </c>
      <c r="J3008" s="320">
        <v>2011</v>
      </c>
      <c r="K3008" s="320" t="s">
        <v>1210</v>
      </c>
      <c r="L3008" s="316">
        <f t="shared" si="87"/>
        <v>3007</v>
      </c>
      <c r="V3008" s="316" t="str">
        <f t="shared" si="88"/>
        <v xml:space="preserve"> </v>
      </c>
      <c r="X3008" s="316" t="s">
        <v>965</v>
      </c>
    </row>
    <row r="3009" spans="1:24">
      <c r="A3009" s="320" t="s">
        <v>1013</v>
      </c>
      <c r="B3009" s="320" t="s">
        <v>923</v>
      </c>
      <c r="C3009" s="320" t="s">
        <v>504</v>
      </c>
      <c r="D3009" s="320" t="s">
        <v>484</v>
      </c>
      <c r="E3009" s="320">
        <v>0.91200000000000003</v>
      </c>
      <c r="F3009" s="320" t="s">
        <v>1033</v>
      </c>
      <c r="G3009" s="320" t="s">
        <v>1268</v>
      </c>
      <c r="H3009" s="320" t="s">
        <v>526</v>
      </c>
      <c r="I3009" s="321">
        <v>0.107393267</v>
      </c>
      <c r="J3009" s="320">
        <v>2005</v>
      </c>
      <c r="K3009" s="320" t="s">
        <v>1209</v>
      </c>
      <c r="L3009" s="316">
        <f t="shared" si="87"/>
        <v>3008</v>
      </c>
      <c r="V3009" s="316" t="str">
        <f t="shared" si="88"/>
        <v xml:space="preserve"> </v>
      </c>
      <c r="X3009" s="316" t="s">
        <v>965</v>
      </c>
    </row>
    <row r="3010" spans="1:24">
      <c r="A3010" s="320" t="s">
        <v>944</v>
      </c>
      <c r="B3010" s="320" t="s">
        <v>923</v>
      </c>
      <c r="C3010" s="320" t="s">
        <v>504</v>
      </c>
      <c r="D3010" s="320" t="s">
        <v>518</v>
      </c>
      <c r="E3010" s="320">
        <v>0.91200000000000003</v>
      </c>
      <c r="F3010" s="320" t="s">
        <v>1033</v>
      </c>
      <c r="G3010" s="320" t="s">
        <v>1268</v>
      </c>
      <c r="H3010" s="320" t="s">
        <v>526</v>
      </c>
      <c r="I3010" s="321">
        <v>0.108373077</v>
      </c>
      <c r="J3010" s="320">
        <v>2011</v>
      </c>
      <c r="K3010" s="320" t="s">
        <v>1210</v>
      </c>
      <c r="L3010" s="316">
        <f t="shared" si="87"/>
        <v>3009</v>
      </c>
      <c r="V3010" s="316" t="str">
        <f t="shared" si="88"/>
        <v xml:space="preserve"> </v>
      </c>
      <c r="X3010" s="316" t="s">
        <v>965</v>
      </c>
    </row>
    <row r="3011" spans="1:24">
      <c r="A3011" s="320" t="s">
        <v>994</v>
      </c>
      <c r="B3011" s="320" t="s">
        <v>923</v>
      </c>
      <c r="C3011" s="320" t="s">
        <v>504</v>
      </c>
      <c r="D3011" s="320" t="s">
        <v>484</v>
      </c>
      <c r="E3011" s="320">
        <v>0.91200000000000003</v>
      </c>
      <c r="F3011" s="320" t="s">
        <v>1033</v>
      </c>
      <c r="G3011" s="320" t="s">
        <v>1268</v>
      </c>
      <c r="H3011" s="320" t="s">
        <v>526</v>
      </c>
      <c r="I3011" s="321">
        <v>0.10981772300000001</v>
      </c>
      <c r="J3011" s="320">
        <v>2008</v>
      </c>
      <c r="K3011" s="320" t="s">
        <v>1210</v>
      </c>
      <c r="L3011" s="316">
        <f t="shared" ref="L3011:L3074" si="89">1+L3010</f>
        <v>3010</v>
      </c>
      <c r="V3011" s="316" t="str">
        <f t="shared" si="88"/>
        <v xml:space="preserve"> </v>
      </c>
      <c r="X3011" s="316" t="s">
        <v>965</v>
      </c>
    </row>
    <row r="3012" spans="1:24">
      <c r="A3012" s="320" t="s">
        <v>764</v>
      </c>
      <c r="B3012" s="320" t="s">
        <v>765</v>
      </c>
      <c r="C3012" s="320" t="s">
        <v>589</v>
      </c>
      <c r="D3012" s="320" t="s">
        <v>514</v>
      </c>
      <c r="E3012" s="320">
        <v>0.873</v>
      </c>
      <c r="F3012" s="320" t="s">
        <v>1033</v>
      </c>
      <c r="G3012" s="320" t="s">
        <v>1268</v>
      </c>
      <c r="H3012" s="320" t="s">
        <v>526</v>
      </c>
      <c r="I3012" s="321">
        <v>0.11</v>
      </c>
      <c r="J3012" s="320">
        <v>2005</v>
      </c>
      <c r="K3012" s="320" t="s">
        <v>1246</v>
      </c>
      <c r="L3012" s="316">
        <f t="shared" si="89"/>
        <v>3011</v>
      </c>
      <c r="V3012" s="316" t="str">
        <f t="shared" si="88"/>
        <v xml:space="preserve"> </v>
      </c>
      <c r="X3012" s="316" t="s">
        <v>965</v>
      </c>
    </row>
    <row r="3013" spans="1:24">
      <c r="A3013" s="320" t="s">
        <v>699</v>
      </c>
      <c r="B3013" s="320" t="s">
        <v>689</v>
      </c>
      <c r="C3013" s="320" t="s">
        <v>495</v>
      </c>
      <c r="D3013" s="320" t="s">
        <v>491</v>
      </c>
      <c r="E3013" s="320">
        <v>0.55400000000000005</v>
      </c>
      <c r="F3013" s="320" t="s">
        <v>1033</v>
      </c>
      <c r="G3013" s="320" t="s">
        <v>1268</v>
      </c>
      <c r="H3013" s="320" t="s">
        <v>526</v>
      </c>
      <c r="I3013" s="321">
        <v>0.114219589</v>
      </c>
      <c r="J3013" s="320">
        <v>2011</v>
      </c>
      <c r="K3013" s="320" t="s">
        <v>1210</v>
      </c>
      <c r="L3013" s="316">
        <f t="shared" si="89"/>
        <v>3012</v>
      </c>
      <c r="V3013" s="316" t="str">
        <f t="shared" si="88"/>
        <v xml:space="preserve"> </v>
      </c>
      <c r="X3013" s="316" t="s">
        <v>965</v>
      </c>
    </row>
    <row r="3014" spans="1:24">
      <c r="A3014" s="320" t="s">
        <v>961</v>
      </c>
      <c r="B3014" s="320" t="s">
        <v>923</v>
      </c>
      <c r="C3014" s="320" t="s">
        <v>504</v>
      </c>
      <c r="D3014" s="320" t="s">
        <v>518</v>
      </c>
      <c r="E3014" s="320">
        <v>0.91200000000000003</v>
      </c>
      <c r="F3014" s="320" t="s">
        <v>1033</v>
      </c>
      <c r="G3014" s="320" t="s">
        <v>1268</v>
      </c>
      <c r="H3014" s="320" t="s">
        <v>526</v>
      </c>
      <c r="I3014" s="321">
        <v>0.11438965600000001</v>
      </c>
      <c r="J3014" s="320">
        <v>2008</v>
      </c>
      <c r="K3014" s="320" t="s">
        <v>1210</v>
      </c>
      <c r="L3014" s="316">
        <f t="shared" si="89"/>
        <v>3013</v>
      </c>
      <c r="V3014" s="316" t="str">
        <f t="shared" si="88"/>
        <v xml:space="preserve"> </v>
      </c>
      <c r="X3014" s="316" t="s">
        <v>965</v>
      </c>
    </row>
    <row r="3015" spans="1:24">
      <c r="A3015" s="320" t="s">
        <v>1012</v>
      </c>
      <c r="B3015" s="320" t="s">
        <v>923</v>
      </c>
      <c r="C3015" s="320" t="s">
        <v>504</v>
      </c>
      <c r="D3015" s="320" t="s">
        <v>484</v>
      </c>
      <c r="E3015" s="320">
        <v>0.91200000000000003</v>
      </c>
      <c r="F3015" s="320" t="s">
        <v>1033</v>
      </c>
      <c r="G3015" s="320" t="s">
        <v>1268</v>
      </c>
      <c r="H3015" s="320" t="s">
        <v>526</v>
      </c>
      <c r="I3015" s="321">
        <v>0.11439764500000001</v>
      </c>
      <c r="J3015" s="320">
        <v>2008</v>
      </c>
      <c r="K3015" s="320" t="s">
        <v>1210</v>
      </c>
      <c r="L3015" s="316">
        <f t="shared" si="89"/>
        <v>3014</v>
      </c>
      <c r="V3015" s="316" t="str">
        <f t="shared" si="88"/>
        <v xml:space="preserve"> </v>
      </c>
      <c r="X3015" s="316" t="s">
        <v>965</v>
      </c>
    </row>
    <row r="3016" spans="1:24">
      <c r="A3016" s="320" t="s">
        <v>1004</v>
      </c>
      <c r="B3016" s="320" t="s">
        <v>923</v>
      </c>
      <c r="C3016" s="320" t="s">
        <v>504</v>
      </c>
      <c r="D3016" s="320" t="s">
        <v>484</v>
      </c>
      <c r="E3016" s="320">
        <v>0.91200000000000003</v>
      </c>
      <c r="F3016" s="320" t="s">
        <v>1033</v>
      </c>
      <c r="G3016" s="320" t="s">
        <v>1268</v>
      </c>
      <c r="H3016" s="320" t="s">
        <v>526</v>
      </c>
      <c r="I3016" s="321">
        <v>0.114992977</v>
      </c>
      <c r="J3016" s="320">
        <v>2010</v>
      </c>
      <c r="K3016" s="320" t="s">
        <v>1210</v>
      </c>
      <c r="L3016" s="316">
        <f t="shared" si="89"/>
        <v>3015</v>
      </c>
      <c r="V3016" s="316" t="str">
        <f t="shared" si="88"/>
        <v xml:space="preserve"> </v>
      </c>
      <c r="X3016" s="316" t="s">
        <v>965</v>
      </c>
    </row>
    <row r="3017" spans="1:24">
      <c r="A3017" s="320" t="s">
        <v>730</v>
      </c>
      <c r="B3017" s="320" t="s">
        <v>513</v>
      </c>
      <c r="C3017" s="320" t="s">
        <v>510</v>
      </c>
      <c r="D3017" s="320" t="s">
        <v>514</v>
      </c>
      <c r="E3017" s="320">
        <v>0.91100000000000003</v>
      </c>
      <c r="F3017" s="320" t="s">
        <v>1033</v>
      </c>
      <c r="G3017" s="320" t="s">
        <v>1268</v>
      </c>
      <c r="H3017" s="320" t="s">
        <v>526</v>
      </c>
      <c r="I3017" s="321">
        <v>0.115271738</v>
      </c>
      <c r="J3017" s="320">
        <v>2010</v>
      </c>
      <c r="K3017" s="320" t="s">
        <v>1210</v>
      </c>
      <c r="L3017" s="316">
        <f t="shared" si="89"/>
        <v>3016</v>
      </c>
      <c r="V3017" s="316" t="str">
        <f t="shared" si="88"/>
        <v xml:space="preserve"> </v>
      </c>
      <c r="X3017" s="316" t="s">
        <v>965</v>
      </c>
    </row>
    <row r="3018" spans="1:24">
      <c r="A3018" s="320" t="s">
        <v>596</v>
      </c>
      <c r="B3018" s="320" t="s">
        <v>588</v>
      </c>
      <c r="C3018" s="320" t="s">
        <v>589</v>
      </c>
      <c r="D3018" s="320" t="s">
        <v>518</v>
      </c>
      <c r="E3018" s="320">
        <v>0.91600000000000004</v>
      </c>
      <c r="F3018" s="320" t="s">
        <v>1033</v>
      </c>
      <c r="G3018" s="320" t="s">
        <v>1268</v>
      </c>
      <c r="H3018" s="320" t="s">
        <v>526</v>
      </c>
      <c r="I3018" s="321">
        <v>0.11547314</v>
      </c>
      <c r="J3018" s="320">
        <v>2010</v>
      </c>
      <c r="K3018" s="320" t="s">
        <v>1210</v>
      </c>
      <c r="L3018" s="316">
        <f t="shared" si="89"/>
        <v>3017</v>
      </c>
      <c r="V3018" s="316" t="str">
        <f t="shared" si="88"/>
        <v xml:space="preserve"> </v>
      </c>
      <c r="X3018" s="316" t="s">
        <v>965</v>
      </c>
    </row>
    <row r="3019" spans="1:24">
      <c r="A3019" s="320" t="s">
        <v>995</v>
      </c>
      <c r="B3019" s="320" t="s">
        <v>923</v>
      </c>
      <c r="C3019" s="320" t="s">
        <v>504</v>
      </c>
      <c r="D3019" s="320" t="s">
        <v>484</v>
      </c>
      <c r="E3019" s="320">
        <v>0.91200000000000003</v>
      </c>
      <c r="F3019" s="320" t="s">
        <v>1033</v>
      </c>
      <c r="G3019" s="320" t="s">
        <v>1268</v>
      </c>
      <c r="H3019" s="320" t="s">
        <v>526</v>
      </c>
      <c r="I3019" s="321">
        <v>0.116758823</v>
      </c>
      <c r="J3019" s="320">
        <v>2007</v>
      </c>
      <c r="K3019" s="320" t="s">
        <v>1210</v>
      </c>
      <c r="L3019" s="316">
        <f t="shared" si="89"/>
        <v>3018</v>
      </c>
      <c r="V3019" s="316" t="str">
        <f t="shared" si="88"/>
        <v xml:space="preserve"> </v>
      </c>
      <c r="X3019" s="316" t="s">
        <v>965</v>
      </c>
    </row>
    <row r="3020" spans="1:24">
      <c r="A3020" s="320" t="s">
        <v>1003</v>
      </c>
      <c r="B3020" s="320" t="s">
        <v>923</v>
      </c>
      <c r="C3020" s="320" t="s">
        <v>504</v>
      </c>
      <c r="D3020" s="320" t="s">
        <v>484</v>
      </c>
      <c r="E3020" s="320">
        <v>0.91200000000000003</v>
      </c>
      <c r="F3020" s="320" t="s">
        <v>1033</v>
      </c>
      <c r="G3020" s="320" t="s">
        <v>1268</v>
      </c>
      <c r="H3020" s="320" t="s">
        <v>526</v>
      </c>
      <c r="I3020" s="321">
        <v>0.11756531200000001</v>
      </c>
      <c r="J3020" s="320">
        <v>2009</v>
      </c>
      <c r="K3020" s="320" t="s">
        <v>1209</v>
      </c>
      <c r="L3020" s="316">
        <f t="shared" si="89"/>
        <v>3019</v>
      </c>
      <c r="V3020" s="316" t="str">
        <f t="shared" si="88"/>
        <v xml:space="preserve"> </v>
      </c>
      <c r="X3020" s="316" t="s">
        <v>965</v>
      </c>
    </row>
    <row r="3021" spans="1:24">
      <c r="A3021" s="320" t="s">
        <v>874</v>
      </c>
      <c r="B3021" s="320" t="s">
        <v>867</v>
      </c>
      <c r="C3021" s="320" t="s">
        <v>504</v>
      </c>
      <c r="D3021" s="320" t="s">
        <v>518</v>
      </c>
      <c r="E3021" s="320">
        <v>0.69899999999999995</v>
      </c>
      <c r="F3021" s="320" t="s">
        <v>1033</v>
      </c>
      <c r="G3021" s="320" t="s">
        <v>1268</v>
      </c>
      <c r="H3021" s="320" t="s">
        <v>526</v>
      </c>
      <c r="I3021" s="321">
        <v>0.12</v>
      </c>
      <c r="J3021" s="320">
        <v>2006</v>
      </c>
      <c r="K3021" s="320" t="s">
        <v>1246</v>
      </c>
      <c r="L3021" s="316">
        <f t="shared" si="89"/>
        <v>3020</v>
      </c>
      <c r="V3021" s="316" t="str">
        <f t="shared" si="88"/>
        <v xml:space="preserve"> </v>
      </c>
      <c r="X3021" s="316" t="s">
        <v>965</v>
      </c>
    </row>
    <row r="3022" spans="1:24">
      <c r="A3022" s="320" t="s">
        <v>1000</v>
      </c>
      <c r="B3022" s="320" t="s">
        <v>923</v>
      </c>
      <c r="C3022" s="320" t="s">
        <v>504</v>
      </c>
      <c r="D3022" s="320" t="s">
        <v>484</v>
      </c>
      <c r="E3022" s="320">
        <v>0.91200000000000003</v>
      </c>
      <c r="F3022" s="320" t="s">
        <v>1033</v>
      </c>
      <c r="G3022" s="320" t="s">
        <v>1268</v>
      </c>
      <c r="H3022" s="320" t="s">
        <v>526</v>
      </c>
      <c r="I3022" s="321">
        <v>0.121237701</v>
      </c>
      <c r="J3022" s="320">
        <v>2008</v>
      </c>
      <c r="K3022" s="320" t="s">
        <v>1210</v>
      </c>
      <c r="L3022" s="316">
        <f t="shared" si="89"/>
        <v>3021</v>
      </c>
      <c r="V3022" s="316" t="str">
        <f t="shared" si="88"/>
        <v xml:space="preserve"> </v>
      </c>
      <c r="X3022" s="316" t="s">
        <v>965</v>
      </c>
    </row>
    <row r="3023" spans="1:24">
      <c r="A3023" s="320" t="s">
        <v>788</v>
      </c>
      <c r="B3023" s="320" t="s">
        <v>509</v>
      </c>
      <c r="C3023" s="320" t="s">
        <v>510</v>
      </c>
      <c r="D3023" s="320" t="s">
        <v>518</v>
      </c>
      <c r="E3023" s="320">
        <v>0.93700000000000006</v>
      </c>
      <c r="F3023" s="320" t="s">
        <v>1033</v>
      </c>
      <c r="G3023" s="320" t="s">
        <v>1268</v>
      </c>
      <c r="H3023" s="320" t="s">
        <v>526</v>
      </c>
      <c r="I3023" s="321">
        <v>0.121246914</v>
      </c>
      <c r="J3023" s="320">
        <v>2010</v>
      </c>
      <c r="K3023" s="320" t="s">
        <v>1210</v>
      </c>
      <c r="L3023" s="316">
        <f t="shared" si="89"/>
        <v>3022</v>
      </c>
      <c r="V3023" s="316" t="str">
        <f t="shared" si="88"/>
        <v xml:space="preserve"> </v>
      </c>
      <c r="X3023" s="316" t="s">
        <v>965</v>
      </c>
    </row>
    <row r="3024" spans="1:24">
      <c r="A3024" s="320" t="s">
        <v>989</v>
      </c>
      <c r="B3024" s="320" t="s">
        <v>923</v>
      </c>
      <c r="C3024" s="320" t="s">
        <v>504</v>
      </c>
      <c r="D3024" s="320" t="s">
        <v>518</v>
      </c>
      <c r="E3024" s="320">
        <v>0.91200000000000003</v>
      </c>
      <c r="F3024" s="320" t="s">
        <v>1033</v>
      </c>
      <c r="G3024" s="320" t="s">
        <v>1268</v>
      </c>
      <c r="H3024" s="320" t="s">
        <v>526</v>
      </c>
      <c r="I3024" s="321">
        <v>0.123046723</v>
      </c>
      <c r="J3024" s="320">
        <v>2011</v>
      </c>
      <c r="K3024" s="320" t="s">
        <v>1210</v>
      </c>
      <c r="L3024" s="316">
        <f t="shared" si="89"/>
        <v>3023</v>
      </c>
      <c r="V3024" s="316" t="str">
        <f t="shared" si="88"/>
        <v xml:space="preserve"> </v>
      </c>
      <c r="X3024" s="316" t="s">
        <v>965</v>
      </c>
    </row>
    <row r="3025" spans="1:24">
      <c r="A3025" s="320" t="s">
        <v>841</v>
      </c>
      <c r="B3025" s="320" t="s">
        <v>833</v>
      </c>
      <c r="C3025" s="320" t="s">
        <v>589</v>
      </c>
      <c r="D3025" s="320" t="s">
        <v>514</v>
      </c>
      <c r="E3025" s="320">
        <v>0.88100000000000001</v>
      </c>
      <c r="F3025" s="320" t="s">
        <v>1033</v>
      </c>
      <c r="G3025" s="320" t="s">
        <v>1268</v>
      </c>
      <c r="H3025" s="320" t="s">
        <v>526</v>
      </c>
      <c r="I3025" s="321">
        <v>0.124832813</v>
      </c>
      <c r="J3025" s="320">
        <v>2005</v>
      </c>
      <c r="K3025" s="320" t="s">
        <v>1269</v>
      </c>
      <c r="L3025" s="316">
        <f t="shared" si="89"/>
        <v>3024</v>
      </c>
      <c r="V3025" s="316" t="str">
        <f t="shared" si="88"/>
        <v xml:space="preserve"> </v>
      </c>
      <c r="X3025" s="316" t="s">
        <v>965</v>
      </c>
    </row>
    <row r="3026" spans="1:24">
      <c r="A3026" s="320" t="s">
        <v>1002</v>
      </c>
      <c r="B3026" s="320" t="s">
        <v>923</v>
      </c>
      <c r="C3026" s="320" t="s">
        <v>504</v>
      </c>
      <c r="D3026" s="320" t="s">
        <v>484</v>
      </c>
      <c r="E3026" s="320">
        <v>0.91200000000000003</v>
      </c>
      <c r="F3026" s="320" t="s">
        <v>1033</v>
      </c>
      <c r="G3026" s="320" t="s">
        <v>1268</v>
      </c>
      <c r="H3026" s="320" t="s">
        <v>526</v>
      </c>
      <c r="I3026" s="321">
        <v>0.12676782</v>
      </c>
      <c r="J3026" s="320">
        <v>2008</v>
      </c>
      <c r="K3026" s="320" t="s">
        <v>1210</v>
      </c>
      <c r="L3026" s="316">
        <f t="shared" si="89"/>
        <v>3025</v>
      </c>
      <c r="V3026" s="316" t="str">
        <f t="shared" si="88"/>
        <v xml:space="preserve"> </v>
      </c>
      <c r="X3026" s="316" t="s">
        <v>965</v>
      </c>
    </row>
    <row r="3027" spans="1:24">
      <c r="A3027" s="320" t="s">
        <v>827</v>
      </c>
      <c r="B3027" s="320" t="s">
        <v>509</v>
      </c>
      <c r="C3027" s="320" t="s">
        <v>510</v>
      </c>
      <c r="D3027" s="320" t="s">
        <v>484</v>
      </c>
      <c r="E3027" s="320">
        <v>0.93700000000000006</v>
      </c>
      <c r="F3027" s="320" t="s">
        <v>1033</v>
      </c>
      <c r="G3027" s="320" t="s">
        <v>1268</v>
      </c>
      <c r="H3027" s="320" t="s">
        <v>526</v>
      </c>
      <c r="I3027" s="321">
        <v>0.129291499</v>
      </c>
      <c r="J3027" s="320">
        <v>2010</v>
      </c>
      <c r="K3027" s="320" t="s">
        <v>1209</v>
      </c>
      <c r="L3027" s="316">
        <f t="shared" si="89"/>
        <v>3026</v>
      </c>
      <c r="V3027" s="316" t="str">
        <f t="shared" si="88"/>
        <v xml:space="preserve"> </v>
      </c>
      <c r="X3027" s="316" t="s">
        <v>965</v>
      </c>
    </row>
    <row r="3028" spans="1:24">
      <c r="A3028" s="320" t="s">
        <v>979</v>
      </c>
      <c r="B3028" s="320" t="s">
        <v>923</v>
      </c>
      <c r="C3028" s="320" t="s">
        <v>504</v>
      </c>
      <c r="D3028" s="320" t="s">
        <v>484</v>
      </c>
      <c r="E3028" s="320">
        <v>0.91200000000000003</v>
      </c>
      <c r="F3028" s="320" t="s">
        <v>1033</v>
      </c>
      <c r="G3028" s="320" t="s">
        <v>1268</v>
      </c>
      <c r="H3028" s="320" t="s">
        <v>526</v>
      </c>
      <c r="I3028" s="321">
        <v>0.12949313900000001</v>
      </c>
      <c r="J3028" s="320">
        <v>2007</v>
      </c>
      <c r="K3028" s="320" t="s">
        <v>1210</v>
      </c>
      <c r="L3028" s="316">
        <f t="shared" si="89"/>
        <v>3027</v>
      </c>
      <c r="V3028" s="316" t="str">
        <f t="shared" si="88"/>
        <v xml:space="preserve"> </v>
      </c>
      <c r="X3028" s="316" t="s">
        <v>965</v>
      </c>
    </row>
    <row r="3029" spans="1:24">
      <c r="A3029" s="320" t="s">
        <v>970</v>
      </c>
      <c r="B3029" s="320" t="s">
        <v>923</v>
      </c>
      <c r="C3029" s="320" t="s">
        <v>504</v>
      </c>
      <c r="D3029" s="320" t="s">
        <v>484</v>
      </c>
      <c r="E3029" s="320">
        <v>0.91200000000000003</v>
      </c>
      <c r="F3029" s="320" t="s">
        <v>1033</v>
      </c>
      <c r="G3029" s="320" t="s">
        <v>1268</v>
      </c>
      <c r="H3029" s="320" t="s">
        <v>526</v>
      </c>
      <c r="I3029" s="321">
        <v>0.13107961100000001</v>
      </c>
      <c r="J3029" s="320">
        <v>2008</v>
      </c>
      <c r="K3029" s="320" t="s">
        <v>1210</v>
      </c>
      <c r="L3029" s="316">
        <f t="shared" si="89"/>
        <v>3028</v>
      </c>
      <c r="V3029" s="316" t="str">
        <f t="shared" si="88"/>
        <v xml:space="preserve"> </v>
      </c>
      <c r="X3029" s="316" t="s">
        <v>965</v>
      </c>
    </row>
    <row r="3030" spans="1:24">
      <c r="A3030" s="320" t="s">
        <v>997</v>
      </c>
      <c r="B3030" s="320" t="s">
        <v>923</v>
      </c>
      <c r="C3030" s="320" t="s">
        <v>504</v>
      </c>
      <c r="D3030" s="320" t="s">
        <v>484</v>
      </c>
      <c r="E3030" s="320">
        <v>0.91200000000000003</v>
      </c>
      <c r="F3030" s="320" t="s">
        <v>1033</v>
      </c>
      <c r="G3030" s="320" t="s">
        <v>1268</v>
      </c>
      <c r="H3030" s="320" t="s">
        <v>526</v>
      </c>
      <c r="I3030" s="321">
        <v>0.13310075099999999</v>
      </c>
      <c r="J3030" s="320">
        <v>2008</v>
      </c>
      <c r="K3030" s="320" t="s">
        <v>1210</v>
      </c>
      <c r="L3030" s="316">
        <f t="shared" si="89"/>
        <v>3029</v>
      </c>
      <c r="V3030" s="316" t="str">
        <f t="shared" si="88"/>
        <v xml:space="preserve"> </v>
      </c>
      <c r="X3030" s="316" t="s">
        <v>965</v>
      </c>
    </row>
    <row r="3031" spans="1:24">
      <c r="A3031" s="320" t="s">
        <v>958</v>
      </c>
      <c r="B3031" s="320" t="s">
        <v>923</v>
      </c>
      <c r="C3031" s="320" t="s">
        <v>504</v>
      </c>
      <c r="D3031" s="320" t="s">
        <v>484</v>
      </c>
      <c r="E3031" s="320">
        <v>0.91200000000000003</v>
      </c>
      <c r="F3031" s="320" t="s">
        <v>1033</v>
      </c>
      <c r="G3031" s="320" t="s">
        <v>1268</v>
      </c>
      <c r="H3031" s="320" t="s">
        <v>526</v>
      </c>
      <c r="I3031" s="321">
        <v>0.13549246700000001</v>
      </c>
      <c r="J3031" s="320">
        <v>2011</v>
      </c>
      <c r="K3031" s="320" t="s">
        <v>1210</v>
      </c>
      <c r="L3031" s="316">
        <f t="shared" si="89"/>
        <v>3030</v>
      </c>
      <c r="V3031" s="316" t="str">
        <f t="shared" si="88"/>
        <v xml:space="preserve"> </v>
      </c>
      <c r="X3031" s="316" t="s">
        <v>965</v>
      </c>
    </row>
    <row r="3032" spans="1:24">
      <c r="A3032" s="320" t="s">
        <v>801</v>
      </c>
      <c r="B3032" s="320" t="s">
        <v>509</v>
      </c>
      <c r="C3032" s="320" t="s">
        <v>510</v>
      </c>
      <c r="D3032" s="320" t="s">
        <v>518</v>
      </c>
      <c r="E3032" s="320">
        <v>0.93700000000000006</v>
      </c>
      <c r="F3032" s="320" t="s">
        <v>1033</v>
      </c>
      <c r="G3032" s="320" t="s">
        <v>1268</v>
      </c>
      <c r="H3032" s="320" t="s">
        <v>526</v>
      </c>
      <c r="I3032" s="321">
        <v>0.141508565</v>
      </c>
      <c r="J3032" s="320">
        <v>2009</v>
      </c>
      <c r="K3032" s="320" t="s">
        <v>1210</v>
      </c>
      <c r="L3032" s="316">
        <f t="shared" si="89"/>
        <v>3031</v>
      </c>
      <c r="V3032" s="316" t="str">
        <f t="shared" si="88"/>
        <v xml:space="preserve"> </v>
      </c>
      <c r="X3032" s="316" t="s">
        <v>965</v>
      </c>
    </row>
    <row r="3033" spans="1:24">
      <c r="A3033" s="320" t="s">
        <v>999</v>
      </c>
      <c r="B3033" s="320" t="s">
        <v>923</v>
      </c>
      <c r="C3033" s="320" t="s">
        <v>504</v>
      </c>
      <c r="D3033" s="320" t="s">
        <v>484</v>
      </c>
      <c r="E3033" s="320">
        <v>0.91200000000000003</v>
      </c>
      <c r="F3033" s="320" t="s">
        <v>1033</v>
      </c>
      <c r="G3033" s="320" t="s">
        <v>1268</v>
      </c>
      <c r="H3033" s="320" t="s">
        <v>526</v>
      </c>
      <c r="I3033" s="321">
        <v>0.14704824899999999</v>
      </c>
      <c r="J3033" s="320">
        <v>2008</v>
      </c>
      <c r="K3033" s="320" t="s">
        <v>1210</v>
      </c>
      <c r="L3033" s="316">
        <f t="shared" si="89"/>
        <v>3032</v>
      </c>
      <c r="V3033" s="316" t="str">
        <f t="shared" si="88"/>
        <v xml:space="preserve"> </v>
      </c>
      <c r="X3033" s="316" t="s">
        <v>965</v>
      </c>
    </row>
    <row r="3034" spans="1:24">
      <c r="A3034" s="320" t="s">
        <v>956</v>
      </c>
      <c r="B3034" s="320" t="s">
        <v>923</v>
      </c>
      <c r="C3034" s="320" t="s">
        <v>504</v>
      </c>
      <c r="D3034" s="320" t="s">
        <v>484</v>
      </c>
      <c r="E3034" s="320">
        <v>0.91200000000000003</v>
      </c>
      <c r="F3034" s="320" t="s">
        <v>1033</v>
      </c>
      <c r="G3034" s="320" t="s">
        <v>1268</v>
      </c>
      <c r="H3034" s="320" t="s">
        <v>526</v>
      </c>
      <c r="I3034" s="321">
        <v>0.14846578299999999</v>
      </c>
      <c r="J3034" s="320">
        <v>2007</v>
      </c>
      <c r="K3034" s="320" t="s">
        <v>1210</v>
      </c>
      <c r="L3034" s="316">
        <f t="shared" si="89"/>
        <v>3033</v>
      </c>
      <c r="V3034" s="316" t="str">
        <f t="shared" si="88"/>
        <v xml:space="preserve"> </v>
      </c>
      <c r="X3034" s="316" t="s">
        <v>965</v>
      </c>
    </row>
    <row r="3035" spans="1:24">
      <c r="A3035" s="320" t="s">
        <v>838</v>
      </c>
      <c r="B3035" s="320" t="s">
        <v>833</v>
      </c>
      <c r="C3035" s="320" t="s">
        <v>589</v>
      </c>
      <c r="D3035" s="320" t="s">
        <v>694</v>
      </c>
      <c r="E3035" s="320">
        <v>0.88100000000000001</v>
      </c>
      <c r="F3035" s="320" t="s">
        <v>1033</v>
      </c>
      <c r="G3035" s="320" t="s">
        <v>1268</v>
      </c>
      <c r="H3035" s="320" t="s">
        <v>526</v>
      </c>
      <c r="I3035" s="321">
        <v>0.14903023400000001</v>
      </c>
      <c r="J3035" s="320">
        <v>2005</v>
      </c>
      <c r="K3035" s="320" t="s">
        <v>1269</v>
      </c>
      <c r="L3035" s="316">
        <f t="shared" si="89"/>
        <v>3034</v>
      </c>
      <c r="V3035" s="316" t="str">
        <f t="shared" si="88"/>
        <v xml:space="preserve"> </v>
      </c>
      <c r="X3035" s="316" t="s">
        <v>965</v>
      </c>
    </row>
    <row r="3036" spans="1:24">
      <c r="A3036" s="320" t="s">
        <v>982</v>
      </c>
      <c r="B3036" s="320" t="s">
        <v>923</v>
      </c>
      <c r="C3036" s="320" t="s">
        <v>504</v>
      </c>
      <c r="D3036" s="320" t="s">
        <v>484</v>
      </c>
      <c r="E3036" s="320">
        <v>0.91200000000000003</v>
      </c>
      <c r="F3036" s="320" t="s">
        <v>1033</v>
      </c>
      <c r="G3036" s="320" t="s">
        <v>1268</v>
      </c>
      <c r="H3036" s="320" t="s">
        <v>526</v>
      </c>
      <c r="I3036" s="321">
        <v>0.156259962</v>
      </c>
      <c r="J3036" s="320">
        <v>2007</v>
      </c>
      <c r="K3036" s="320" t="s">
        <v>1210</v>
      </c>
      <c r="L3036" s="316">
        <f t="shared" si="89"/>
        <v>3035</v>
      </c>
      <c r="V3036" s="316" t="str">
        <f t="shared" si="88"/>
        <v xml:space="preserve"> </v>
      </c>
      <c r="X3036" s="316" t="s">
        <v>965</v>
      </c>
    </row>
    <row r="3037" spans="1:24">
      <c r="A3037" s="320" t="s">
        <v>1213</v>
      </c>
      <c r="B3037" s="320" t="s">
        <v>1212</v>
      </c>
      <c r="C3037" s="320" t="s">
        <v>504</v>
      </c>
      <c r="D3037" s="320" t="s">
        <v>484</v>
      </c>
      <c r="E3037" s="320">
        <v>0.69899999999999995</v>
      </c>
      <c r="F3037" s="320" t="s">
        <v>1033</v>
      </c>
      <c r="G3037" s="320" t="s">
        <v>1268</v>
      </c>
      <c r="H3037" s="320" t="s">
        <v>526</v>
      </c>
      <c r="I3037" s="321">
        <v>0.15803221100000001</v>
      </c>
      <c r="J3037" s="320">
        <v>2011</v>
      </c>
      <c r="K3037" s="320" t="s">
        <v>1209</v>
      </c>
      <c r="L3037" s="316">
        <f t="shared" si="89"/>
        <v>3036</v>
      </c>
      <c r="V3037" s="316" t="str">
        <f t="shared" si="88"/>
        <v xml:space="preserve"> </v>
      </c>
      <c r="X3037" s="316" t="s">
        <v>965</v>
      </c>
    </row>
    <row r="3038" spans="1:24">
      <c r="A3038" s="320" t="s">
        <v>991</v>
      </c>
      <c r="B3038" s="320" t="s">
        <v>923</v>
      </c>
      <c r="C3038" s="320" t="s">
        <v>504</v>
      </c>
      <c r="D3038" s="320" t="s">
        <v>484</v>
      </c>
      <c r="E3038" s="320">
        <v>0.91200000000000003</v>
      </c>
      <c r="F3038" s="320" t="s">
        <v>1033</v>
      </c>
      <c r="G3038" s="320" t="s">
        <v>1268</v>
      </c>
      <c r="H3038" s="320" t="s">
        <v>526</v>
      </c>
      <c r="I3038" s="321">
        <v>0.16050413999999999</v>
      </c>
      <c r="J3038" s="320">
        <v>2010</v>
      </c>
      <c r="K3038" s="320" t="s">
        <v>1210</v>
      </c>
      <c r="L3038" s="316">
        <f t="shared" si="89"/>
        <v>3037</v>
      </c>
      <c r="V3038" s="316" t="str">
        <f t="shared" si="88"/>
        <v xml:space="preserve"> </v>
      </c>
      <c r="X3038" s="316" t="s">
        <v>965</v>
      </c>
    </row>
    <row r="3039" spans="1:24">
      <c r="A3039" s="320" t="s">
        <v>772</v>
      </c>
      <c r="B3039" s="320" t="s">
        <v>767</v>
      </c>
      <c r="C3039" s="320" t="s">
        <v>589</v>
      </c>
      <c r="D3039" s="320" t="s">
        <v>514</v>
      </c>
      <c r="E3039" s="320">
        <v>0.92</v>
      </c>
      <c r="F3039" s="320" t="s">
        <v>1033</v>
      </c>
      <c r="G3039" s="320" t="s">
        <v>1268</v>
      </c>
      <c r="H3039" s="320" t="s">
        <v>526</v>
      </c>
      <c r="I3039" s="321">
        <v>0.16118355200000001</v>
      </c>
      <c r="J3039" s="320">
        <v>2005</v>
      </c>
      <c r="K3039" s="320" t="s">
        <v>1269</v>
      </c>
      <c r="L3039" s="316">
        <f t="shared" si="89"/>
        <v>3038</v>
      </c>
      <c r="V3039" s="316" t="str">
        <f t="shared" si="88"/>
        <v xml:space="preserve"> </v>
      </c>
      <c r="X3039" s="316" t="s">
        <v>965</v>
      </c>
    </row>
    <row r="3040" spans="1:24">
      <c r="A3040" s="320" t="s">
        <v>769</v>
      </c>
      <c r="B3040" s="320" t="s">
        <v>767</v>
      </c>
      <c r="C3040" s="320" t="s">
        <v>589</v>
      </c>
      <c r="D3040" s="320" t="s">
        <v>514</v>
      </c>
      <c r="E3040" s="320">
        <v>0.92</v>
      </c>
      <c r="F3040" s="320" t="s">
        <v>1033</v>
      </c>
      <c r="G3040" s="320" t="s">
        <v>1268</v>
      </c>
      <c r="H3040" s="320" t="s">
        <v>526</v>
      </c>
      <c r="I3040" s="321">
        <v>0.16145579099999999</v>
      </c>
      <c r="J3040" s="320">
        <v>2005</v>
      </c>
      <c r="K3040" s="320" t="s">
        <v>1269</v>
      </c>
      <c r="L3040" s="316">
        <f t="shared" si="89"/>
        <v>3039</v>
      </c>
      <c r="V3040" s="316" t="str">
        <f t="shared" si="88"/>
        <v xml:space="preserve"> </v>
      </c>
      <c r="X3040" s="316" t="s">
        <v>965</v>
      </c>
    </row>
    <row r="3041" spans="1:24">
      <c r="A3041" s="320" t="s">
        <v>781</v>
      </c>
      <c r="B3041" s="320" t="s">
        <v>509</v>
      </c>
      <c r="C3041" s="320" t="s">
        <v>510</v>
      </c>
      <c r="D3041" s="320" t="s">
        <v>484</v>
      </c>
      <c r="E3041" s="320">
        <v>0.93700000000000006</v>
      </c>
      <c r="F3041" s="320" t="s">
        <v>1033</v>
      </c>
      <c r="G3041" s="320" t="s">
        <v>1268</v>
      </c>
      <c r="H3041" s="320" t="s">
        <v>526</v>
      </c>
      <c r="I3041" s="321">
        <v>0.163687797</v>
      </c>
      <c r="J3041" s="320">
        <v>2005</v>
      </c>
      <c r="K3041" s="320" t="s">
        <v>1269</v>
      </c>
      <c r="L3041" s="316">
        <f t="shared" si="89"/>
        <v>3040</v>
      </c>
      <c r="V3041" s="316" t="str">
        <f t="shared" si="88"/>
        <v xml:space="preserve"> </v>
      </c>
      <c r="X3041" s="316" t="s">
        <v>965</v>
      </c>
    </row>
    <row r="3042" spans="1:24">
      <c r="A3042" s="320" t="s">
        <v>643</v>
      </c>
      <c r="B3042" s="320" t="s">
        <v>642</v>
      </c>
      <c r="C3042" s="320" t="s">
        <v>589</v>
      </c>
      <c r="D3042" s="320" t="s">
        <v>514</v>
      </c>
      <c r="E3042" s="320">
        <v>0.95499999999999996</v>
      </c>
      <c r="F3042" s="320" t="s">
        <v>1033</v>
      </c>
      <c r="G3042" s="320" t="s">
        <v>1268</v>
      </c>
      <c r="H3042" s="320" t="s">
        <v>526</v>
      </c>
      <c r="I3042" s="321">
        <v>0.16488303400000001</v>
      </c>
      <c r="J3042" s="320">
        <v>2009</v>
      </c>
      <c r="K3042" s="320" t="s">
        <v>1210</v>
      </c>
      <c r="L3042" s="316">
        <f t="shared" si="89"/>
        <v>3041</v>
      </c>
      <c r="V3042" s="316" t="str">
        <f t="shared" si="88"/>
        <v xml:space="preserve"> </v>
      </c>
      <c r="X3042" s="316" t="s">
        <v>965</v>
      </c>
    </row>
    <row r="3043" spans="1:24">
      <c r="A3043" s="320" t="s">
        <v>1006</v>
      </c>
      <c r="B3043" s="320" t="s">
        <v>923</v>
      </c>
      <c r="C3043" s="320" t="s">
        <v>504</v>
      </c>
      <c r="D3043" s="320" t="s">
        <v>484</v>
      </c>
      <c r="E3043" s="320">
        <v>0.91200000000000003</v>
      </c>
      <c r="F3043" s="320" t="s">
        <v>1033</v>
      </c>
      <c r="G3043" s="320" t="s">
        <v>1268</v>
      </c>
      <c r="H3043" s="320" t="s">
        <v>526</v>
      </c>
      <c r="I3043" s="321">
        <v>0.16577563200000001</v>
      </c>
      <c r="J3043" s="320">
        <v>2009</v>
      </c>
      <c r="K3043" s="320" t="s">
        <v>1210</v>
      </c>
      <c r="L3043" s="316">
        <f t="shared" si="89"/>
        <v>3042</v>
      </c>
      <c r="V3043" s="316" t="str">
        <f t="shared" si="88"/>
        <v xml:space="preserve"> </v>
      </c>
      <c r="X3043" s="316" t="s">
        <v>965</v>
      </c>
    </row>
    <row r="3044" spans="1:24">
      <c r="A3044" s="320" t="s">
        <v>889</v>
      </c>
      <c r="B3044" s="320" t="s">
        <v>887</v>
      </c>
      <c r="C3044" s="320" t="s">
        <v>525</v>
      </c>
      <c r="D3044" s="320" t="s">
        <v>694</v>
      </c>
      <c r="E3044" s="320">
        <v>0.72199999999999998</v>
      </c>
      <c r="F3044" s="320" t="s">
        <v>1033</v>
      </c>
      <c r="G3044" s="320" t="s">
        <v>1268</v>
      </c>
      <c r="H3044" s="320" t="s">
        <v>526</v>
      </c>
      <c r="I3044" s="321">
        <v>0.16715323500000001</v>
      </c>
      <c r="J3044" s="320">
        <v>2009</v>
      </c>
      <c r="K3044" s="320" t="s">
        <v>1210</v>
      </c>
      <c r="L3044" s="316">
        <f t="shared" si="89"/>
        <v>3043</v>
      </c>
      <c r="V3044" s="316" t="str">
        <f t="shared" si="88"/>
        <v xml:space="preserve"> </v>
      </c>
      <c r="X3044" s="316" t="s">
        <v>965</v>
      </c>
    </row>
    <row r="3045" spans="1:24">
      <c r="A3045" s="320" t="s">
        <v>873</v>
      </c>
      <c r="B3045" s="320" t="s">
        <v>867</v>
      </c>
      <c r="C3045" s="320" t="s">
        <v>504</v>
      </c>
      <c r="D3045" s="320" t="s">
        <v>484</v>
      </c>
      <c r="E3045" s="320">
        <v>0.69899999999999995</v>
      </c>
      <c r="F3045" s="320" t="s">
        <v>1033</v>
      </c>
      <c r="G3045" s="320" t="s">
        <v>1268</v>
      </c>
      <c r="H3045" s="320" t="s">
        <v>526</v>
      </c>
      <c r="I3045" s="321">
        <v>0.17</v>
      </c>
      <c r="J3045" s="320">
        <v>2006</v>
      </c>
      <c r="K3045" s="320" t="s">
        <v>1246</v>
      </c>
      <c r="L3045" s="316">
        <f t="shared" si="89"/>
        <v>3044</v>
      </c>
      <c r="V3045" s="316" t="str">
        <f t="shared" si="88"/>
        <v xml:space="preserve"> </v>
      </c>
      <c r="X3045" s="316" t="s">
        <v>965</v>
      </c>
    </row>
    <row r="3046" spans="1:24">
      <c r="A3046" s="320" t="s">
        <v>1007</v>
      </c>
      <c r="B3046" s="320" t="s">
        <v>923</v>
      </c>
      <c r="C3046" s="320" t="s">
        <v>504</v>
      </c>
      <c r="D3046" s="320" t="s">
        <v>484</v>
      </c>
      <c r="E3046" s="320">
        <v>0.91200000000000003</v>
      </c>
      <c r="F3046" s="320" t="s">
        <v>1033</v>
      </c>
      <c r="G3046" s="320" t="s">
        <v>1268</v>
      </c>
      <c r="H3046" s="320" t="s">
        <v>526</v>
      </c>
      <c r="I3046" s="321">
        <v>0.177352279</v>
      </c>
      <c r="J3046" s="320">
        <v>2006</v>
      </c>
      <c r="K3046" s="320" t="s">
        <v>1210</v>
      </c>
      <c r="L3046" s="316">
        <f t="shared" si="89"/>
        <v>3045</v>
      </c>
      <c r="V3046" s="316" t="str">
        <f t="shared" si="88"/>
        <v xml:space="preserve"> </v>
      </c>
      <c r="X3046" s="316" t="s">
        <v>965</v>
      </c>
    </row>
    <row r="3047" spans="1:24">
      <c r="A3047" s="320" t="s">
        <v>778</v>
      </c>
      <c r="B3047" s="320" t="s">
        <v>509</v>
      </c>
      <c r="C3047" s="320" t="s">
        <v>510</v>
      </c>
      <c r="D3047" s="320" t="s">
        <v>694</v>
      </c>
      <c r="E3047" s="320">
        <v>0.93700000000000006</v>
      </c>
      <c r="F3047" s="320" t="s">
        <v>1033</v>
      </c>
      <c r="G3047" s="320" t="s">
        <v>1268</v>
      </c>
      <c r="H3047" s="320" t="s">
        <v>526</v>
      </c>
      <c r="I3047" s="321">
        <v>0.17841373399999999</v>
      </c>
      <c r="J3047" s="320">
        <v>2005</v>
      </c>
      <c r="K3047" s="320" t="s">
        <v>1210</v>
      </c>
      <c r="L3047" s="316">
        <f t="shared" si="89"/>
        <v>3046</v>
      </c>
      <c r="V3047" s="316" t="str">
        <f t="shared" si="88"/>
        <v xml:space="preserve"> </v>
      </c>
      <c r="X3047" s="316" t="s">
        <v>965</v>
      </c>
    </row>
    <row r="3048" spans="1:24">
      <c r="A3048" s="320" t="s">
        <v>555</v>
      </c>
      <c r="B3048" s="320" t="s">
        <v>556</v>
      </c>
      <c r="C3048" s="320" t="s">
        <v>542</v>
      </c>
      <c r="D3048" s="320" t="s">
        <v>491</v>
      </c>
      <c r="E3048" s="320">
        <v>0.47599999999999998</v>
      </c>
      <c r="F3048" s="320" t="s">
        <v>1033</v>
      </c>
      <c r="G3048" s="320" t="s">
        <v>1268</v>
      </c>
      <c r="H3048" s="320" t="s">
        <v>526</v>
      </c>
      <c r="I3048" s="321">
        <v>0.18</v>
      </c>
      <c r="J3048" s="320">
        <v>2009</v>
      </c>
      <c r="K3048" s="320" t="s">
        <v>1246</v>
      </c>
      <c r="L3048" s="316">
        <f t="shared" si="89"/>
        <v>3047</v>
      </c>
      <c r="V3048" s="316" t="str">
        <f t="shared" si="88"/>
        <v xml:space="preserve"> </v>
      </c>
      <c r="X3048" s="316" t="s">
        <v>965</v>
      </c>
    </row>
    <row r="3049" spans="1:24">
      <c r="A3049" s="320" t="s">
        <v>993</v>
      </c>
      <c r="B3049" s="320" t="s">
        <v>923</v>
      </c>
      <c r="C3049" s="320" t="s">
        <v>504</v>
      </c>
      <c r="D3049" s="320" t="s">
        <v>484</v>
      </c>
      <c r="E3049" s="320">
        <v>0.91200000000000003</v>
      </c>
      <c r="F3049" s="320" t="s">
        <v>1033</v>
      </c>
      <c r="G3049" s="320" t="s">
        <v>1268</v>
      </c>
      <c r="H3049" s="320" t="s">
        <v>526</v>
      </c>
      <c r="I3049" s="321">
        <v>0.186042557</v>
      </c>
      <c r="J3049" s="320">
        <v>2008</v>
      </c>
      <c r="K3049" s="320" t="s">
        <v>1210</v>
      </c>
      <c r="L3049" s="316">
        <f t="shared" si="89"/>
        <v>3048</v>
      </c>
      <c r="V3049" s="316" t="str">
        <f t="shared" si="88"/>
        <v xml:space="preserve"> </v>
      </c>
      <c r="X3049" s="316" t="s">
        <v>965</v>
      </c>
    </row>
    <row r="3050" spans="1:24">
      <c r="A3050" s="320" t="s">
        <v>996</v>
      </c>
      <c r="B3050" s="320" t="s">
        <v>923</v>
      </c>
      <c r="C3050" s="320" t="s">
        <v>504</v>
      </c>
      <c r="D3050" s="320" t="s">
        <v>484</v>
      </c>
      <c r="E3050" s="320">
        <v>0.91200000000000003</v>
      </c>
      <c r="F3050" s="320" t="s">
        <v>1033</v>
      </c>
      <c r="G3050" s="320" t="s">
        <v>1268</v>
      </c>
      <c r="H3050" s="320" t="s">
        <v>526</v>
      </c>
      <c r="I3050" s="321">
        <v>0.187186308</v>
      </c>
      <c r="J3050" s="320">
        <v>2010</v>
      </c>
      <c r="K3050" s="320" t="s">
        <v>1210</v>
      </c>
      <c r="L3050" s="316">
        <f t="shared" si="89"/>
        <v>3049</v>
      </c>
      <c r="V3050" s="316" t="str">
        <f t="shared" si="88"/>
        <v xml:space="preserve"> </v>
      </c>
      <c r="X3050" s="316" t="s">
        <v>965</v>
      </c>
    </row>
    <row r="3051" spans="1:24">
      <c r="A3051" s="320" t="s">
        <v>651</v>
      </c>
      <c r="B3051" s="320" t="s">
        <v>650</v>
      </c>
      <c r="C3051" s="320" t="s">
        <v>579</v>
      </c>
      <c r="D3051" s="320" t="s">
        <v>491</v>
      </c>
      <c r="E3051" s="320">
        <v>0.65400000000000003</v>
      </c>
      <c r="F3051" s="320" t="s">
        <v>1033</v>
      </c>
      <c r="G3051" s="320" t="s">
        <v>1268</v>
      </c>
      <c r="H3051" s="320" t="s">
        <v>526</v>
      </c>
      <c r="I3051" s="321">
        <v>0.19</v>
      </c>
      <c r="J3051" s="320">
        <v>2011</v>
      </c>
      <c r="K3051" s="320" t="s">
        <v>1246</v>
      </c>
      <c r="L3051" s="316">
        <f t="shared" si="89"/>
        <v>3050</v>
      </c>
      <c r="V3051" s="316" t="str">
        <f t="shared" si="88"/>
        <v xml:space="preserve"> </v>
      </c>
      <c r="X3051" s="316" t="s">
        <v>965</v>
      </c>
    </row>
    <row r="3052" spans="1:24">
      <c r="A3052" s="320" t="s">
        <v>928</v>
      </c>
      <c r="B3052" s="320" t="s">
        <v>923</v>
      </c>
      <c r="C3052" s="320" t="s">
        <v>504</v>
      </c>
      <c r="D3052" s="320" t="s">
        <v>484</v>
      </c>
      <c r="E3052" s="320">
        <v>0.91200000000000003</v>
      </c>
      <c r="F3052" s="320" t="s">
        <v>1033</v>
      </c>
      <c r="G3052" s="320" t="s">
        <v>1268</v>
      </c>
      <c r="H3052" s="320" t="s">
        <v>526</v>
      </c>
      <c r="I3052" s="321">
        <v>0.19241439900000001</v>
      </c>
      <c r="J3052" s="320">
        <v>2008</v>
      </c>
      <c r="K3052" s="320" t="s">
        <v>1210</v>
      </c>
      <c r="L3052" s="316">
        <f t="shared" si="89"/>
        <v>3051</v>
      </c>
      <c r="V3052" s="316" t="str">
        <f t="shared" si="88"/>
        <v xml:space="preserve"> </v>
      </c>
      <c r="X3052" s="316" t="s">
        <v>965</v>
      </c>
    </row>
    <row r="3053" spans="1:24">
      <c r="A3053" s="320" t="s">
        <v>1001</v>
      </c>
      <c r="B3053" s="320" t="s">
        <v>923</v>
      </c>
      <c r="C3053" s="320" t="s">
        <v>504</v>
      </c>
      <c r="D3053" s="320" t="s">
        <v>484</v>
      </c>
      <c r="E3053" s="320">
        <v>0.91200000000000003</v>
      </c>
      <c r="F3053" s="320" t="s">
        <v>1033</v>
      </c>
      <c r="G3053" s="320" t="s">
        <v>1268</v>
      </c>
      <c r="H3053" s="320" t="s">
        <v>526</v>
      </c>
      <c r="I3053" s="321">
        <v>0.19279180100000001</v>
      </c>
      <c r="J3053" s="320">
        <v>2008</v>
      </c>
      <c r="K3053" s="320" t="s">
        <v>1210</v>
      </c>
      <c r="L3053" s="316">
        <f t="shared" si="89"/>
        <v>3052</v>
      </c>
      <c r="V3053" s="316" t="str">
        <f t="shared" si="88"/>
        <v xml:space="preserve"> </v>
      </c>
      <c r="X3053" s="316" t="s">
        <v>965</v>
      </c>
    </row>
    <row r="3054" spans="1:24">
      <c r="A3054" s="320" t="s">
        <v>1469</v>
      </c>
      <c r="B3054" s="320" t="s">
        <v>513</v>
      </c>
      <c r="C3054" s="320" t="s">
        <v>510</v>
      </c>
      <c r="D3054" s="320" t="s">
        <v>518</v>
      </c>
      <c r="E3054" s="320">
        <v>0.91100000000000003</v>
      </c>
      <c r="F3054" s="320" t="s">
        <v>1033</v>
      </c>
      <c r="G3054" s="320" t="s">
        <v>1268</v>
      </c>
      <c r="H3054" s="320" t="s">
        <v>526</v>
      </c>
      <c r="I3054" s="321">
        <v>0.19475573800000001</v>
      </c>
      <c r="J3054" s="320">
        <v>2009</v>
      </c>
      <c r="K3054" s="320" t="s">
        <v>1209</v>
      </c>
      <c r="L3054" s="316">
        <f t="shared" si="89"/>
        <v>3053</v>
      </c>
      <c r="V3054" s="316" t="str">
        <f t="shared" si="88"/>
        <v xml:space="preserve"> </v>
      </c>
      <c r="X3054" s="316" t="s">
        <v>965</v>
      </c>
    </row>
    <row r="3055" spans="1:24">
      <c r="A3055" s="320" t="s">
        <v>726</v>
      </c>
      <c r="B3055" s="320" t="s">
        <v>513</v>
      </c>
      <c r="C3055" s="320" t="s">
        <v>510</v>
      </c>
      <c r="D3055" s="320" t="s">
        <v>518</v>
      </c>
      <c r="E3055" s="320">
        <v>0.91100000000000003</v>
      </c>
      <c r="F3055" s="320" t="s">
        <v>1033</v>
      </c>
      <c r="G3055" s="320" t="s">
        <v>1268</v>
      </c>
      <c r="H3055" s="320" t="s">
        <v>526</v>
      </c>
      <c r="I3055" s="321">
        <v>0.195096094</v>
      </c>
      <c r="J3055" s="320">
        <v>2009</v>
      </c>
      <c r="K3055" s="320" t="s">
        <v>1210</v>
      </c>
      <c r="L3055" s="316">
        <f t="shared" si="89"/>
        <v>3054</v>
      </c>
      <c r="V3055" s="316" t="str">
        <f t="shared" si="88"/>
        <v xml:space="preserve"> </v>
      </c>
      <c r="X3055" s="316" t="s">
        <v>965</v>
      </c>
    </row>
    <row r="3056" spans="1:24">
      <c r="A3056" s="320" t="s">
        <v>735</v>
      </c>
      <c r="B3056" s="320" t="s">
        <v>513</v>
      </c>
      <c r="C3056" s="320" t="s">
        <v>510</v>
      </c>
      <c r="D3056" s="320" t="s">
        <v>514</v>
      </c>
      <c r="E3056" s="320">
        <v>0.91100000000000003</v>
      </c>
      <c r="F3056" s="320" t="s">
        <v>1033</v>
      </c>
      <c r="G3056" s="320" t="s">
        <v>1268</v>
      </c>
      <c r="H3056" s="320" t="s">
        <v>526</v>
      </c>
      <c r="I3056" s="321">
        <v>0.199102162</v>
      </c>
      <c r="J3056" s="320">
        <v>2010</v>
      </c>
      <c r="K3056" s="320" t="s">
        <v>1210</v>
      </c>
      <c r="L3056" s="316">
        <f t="shared" si="89"/>
        <v>3055</v>
      </c>
      <c r="V3056" s="316" t="str">
        <f t="shared" si="88"/>
        <v xml:space="preserve"> </v>
      </c>
      <c r="X3056" s="316" t="s">
        <v>965</v>
      </c>
    </row>
    <row r="3057" spans="1:24">
      <c r="A3057" s="320" t="s">
        <v>952</v>
      </c>
      <c r="B3057" s="320" t="s">
        <v>923</v>
      </c>
      <c r="C3057" s="320" t="s">
        <v>504</v>
      </c>
      <c r="D3057" s="320" t="s">
        <v>484</v>
      </c>
      <c r="E3057" s="320">
        <v>0.91200000000000003</v>
      </c>
      <c r="F3057" s="320" t="s">
        <v>1033</v>
      </c>
      <c r="G3057" s="320" t="s">
        <v>1268</v>
      </c>
      <c r="H3057" s="320" t="s">
        <v>526</v>
      </c>
      <c r="I3057" s="321">
        <v>0.199353534</v>
      </c>
      <c r="J3057" s="320">
        <v>2011</v>
      </c>
      <c r="K3057" s="320" t="s">
        <v>1210</v>
      </c>
      <c r="L3057" s="316">
        <f t="shared" si="89"/>
        <v>3056</v>
      </c>
      <c r="V3057" s="316" t="str">
        <f t="shared" si="88"/>
        <v xml:space="preserve"> </v>
      </c>
      <c r="X3057" s="316" t="s">
        <v>965</v>
      </c>
    </row>
    <row r="3058" spans="1:24">
      <c r="A3058" s="320" t="s">
        <v>949</v>
      </c>
      <c r="B3058" s="320" t="s">
        <v>923</v>
      </c>
      <c r="C3058" s="320" t="s">
        <v>504</v>
      </c>
      <c r="D3058" s="320" t="s">
        <v>484</v>
      </c>
      <c r="E3058" s="320">
        <v>0.91200000000000003</v>
      </c>
      <c r="F3058" s="320" t="s">
        <v>1033</v>
      </c>
      <c r="G3058" s="320" t="s">
        <v>1268</v>
      </c>
      <c r="H3058" s="320" t="s">
        <v>526</v>
      </c>
      <c r="I3058" s="321">
        <v>0.20657946099999999</v>
      </c>
      <c r="J3058" s="320">
        <v>2010</v>
      </c>
      <c r="K3058" s="320" t="s">
        <v>1210</v>
      </c>
      <c r="L3058" s="316">
        <f t="shared" si="89"/>
        <v>3057</v>
      </c>
      <c r="V3058" s="316" t="str">
        <f t="shared" si="88"/>
        <v xml:space="preserve"> </v>
      </c>
      <c r="X3058" s="316" t="s">
        <v>965</v>
      </c>
    </row>
    <row r="3059" spans="1:24">
      <c r="A3059" s="320" t="s">
        <v>481</v>
      </c>
      <c r="B3059" s="320" t="s">
        <v>482</v>
      </c>
      <c r="C3059" s="320" t="s">
        <v>483</v>
      </c>
      <c r="D3059" s="320" t="s">
        <v>484</v>
      </c>
      <c r="E3059" s="320">
        <v>0.73</v>
      </c>
      <c r="F3059" s="320" t="s">
        <v>1033</v>
      </c>
      <c r="G3059" s="320" t="s">
        <v>1268</v>
      </c>
      <c r="H3059" s="320" t="s">
        <v>526</v>
      </c>
      <c r="I3059" s="321">
        <v>0.20770549599999999</v>
      </c>
      <c r="J3059" s="320">
        <v>2011</v>
      </c>
      <c r="K3059" s="320" t="s">
        <v>1209</v>
      </c>
      <c r="L3059" s="316">
        <f t="shared" si="89"/>
        <v>3058</v>
      </c>
      <c r="V3059" s="316" t="str">
        <f t="shared" si="88"/>
        <v xml:space="preserve"> </v>
      </c>
      <c r="X3059" s="316" t="s">
        <v>965</v>
      </c>
    </row>
    <row r="3060" spans="1:24">
      <c r="A3060" s="320" t="s">
        <v>962</v>
      </c>
      <c r="B3060" s="320" t="s">
        <v>923</v>
      </c>
      <c r="C3060" s="320" t="s">
        <v>504</v>
      </c>
      <c r="D3060" s="320" t="s">
        <v>484</v>
      </c>
      <c r="E3060" s="320">
        <v>0.91200000000000003</v>
      </c>
      <c r="F3060" s="320" t="s">
        <v>1033</v>
      </c>
      <c r="G3060" s="320" t="s">
        <v>1268</v>
      </c>
      <c r="H3060" s="320" t="s">
        <v>526</v>
      </c>
      <c r="I3060" s="321">
        <v>0.208460491</v>
      </c>
      <c r="J3060" s="320">
        <v>2011</v>
      </c>
      <c r="K3060" s="320" t="s">
        <v>1210</v>
      </c>
      <c r="L3060" s="316">
        <f t="shared" si="89"/>
        <v>3059</v>
      </c>
      <c r="V3060" s="316" t="str">
        <f t="shared" si="88"/>
        <v xml:space="preserve"> </v>
      </c>
      <c r="X3060" s="316" t="s">
        <v>965</v>
      </c>
    </row>
    <row r="3061" spans="1:24">
      <c r="A3061" s="320" t="s">
        <v>795</v>
      </c>
      <c r="B3061" s="320" t="s">
        <v>509</v>
      </c>
      <c r="C3061" s="320" t="s">
        <v>510</v>
      </c>
      <c r="D3061" s="320" t="s">
        <v>521</v>
      </c>
      <c r="E3061" s="320">
        <v>0.93700000000000006</v>
      </c>
      <c r="F3061" s="320" t="s">
        <v>1033</v>
      </c>
      <c r="G3061" s="320" t="s">
        <v>1268</v>
      </c>
      <c r="H3061" s="320" t="s">
        <v>526</v>
      </c>
      <c r="I3061" s="321">
        <v>0.209944715</v>
      </c>
      <c r="J3061" s="320">
        <v>2006</v>
      </c>
      <c r="K3061" s="320" t="s">
        <v>1209</v>
      </c>
      <c r="L3061" s="316">
        <f t="shared" si="89"/>
        <v>3060</v>
      </c>
      <c r="V3061" s="316" t="str">
        <f t="shared" si="88"/>
        <v xml:space="preserve"> </v>
      </c>
      <c r="X3061" s="316" t="s">
        <v>965</v>
      </c>
    </row>
    <row r="3062" spans="1:24">
      <c r="A3062" s="320" t="s">
        <v>848</v>
      </c>
      <c r="B3062" s="320" t="s">
        <v>847</v>
      </c>
      <c r="C3062" s="320" t="s">
        <v>589</v>
      </c>
      <c r="D3062" s="320" t="s">
        <v>514</v>
      </c>
      <c r="E3062" s="320">
        <v>0.875</v>
      </c>
      <c r="F3062" s="320" t="s">
        <v>1033</v>
      </c>
      <c r="G3062" s="320" t="s">
        <v>1268</v>
      </c>
      <c r="H3062" s="320" t="s">
        <v>526</v>
      </c>
      <c r="I3062" s="321">
        <v>0.21</v>
      </c>
      <c r="J3062" s="320">
        <v>2003</v>
      </c>
      <c r="K3062" s="320" t="s">
        <v>1246</v>
      </c>
      <c r="L3062" s="316">
        <f t="shared" si="89"/>
        <v>3061</v>
      </c>
      <c r="V3062" s="316" t="str">
        <f t="shared" si="88"/>
        <v xml:space="preserve"> </v>
      </c>
      <c r="X3062" s="316" t="s">
        <v>965</v>
      </c>
    </row>
    <row r="3063" spans="1:24">
      <c r="A3063" s="320" t="s">
        <v>1005</v>
      </c>
      <c r="B3063" s="320" t="s">
        <v>923</v>
      </c>
      <c r="C3063" s="320" t="s">
        <v>504</v>
      </c>
      <c r="D3063" s="320" t="s">
        <v>484</v>
      </c>
      <c r="E3063" s="320">
        <v>0.91200000000000003</v>
      </c>
      <c r="F3063" s="320" t="s">
        <v>1033</v>
      </c>
      <c r="G3063" s="320" t="s">
        <v>1268</v>
      </c>
      <c r="H3063" s="320" t="s">
        <v>526</v>
      </c>
      <c r="I3063" s="321">
        <v>0.21082208999999999</v>
      </c>
      <c r="J3063" s="320">
        <v>2007</v>
      </c>
      <c r="K3063" s="320" t="s">
        <v>1210</v>
      </c>
      <c r="L3063" s="316">
        <f t="shared" si="89"/>
        <v>3062</v>
      </c>
      <c r="V3063" s="316" t="str">
        <f t="shared" si="88"/>
        <v xml:space="preserve"> </v>
      </c>
      <c r="X3063" s="316" t="s">
        <v>965</v>
      </c>
    </row>
    <row r="3064" spans="1:24">
      <c r="A3064" s="320" t="s">
        <v>1008</v>
      </c>
      <c r="B3064" s="320" t="s">
        <v>923</v>
      </c>
      <c r="C3064" s="320" t="s">
        <v>504</v>
      </c>
      <c r="D3064" s="320" t="s">
        <v>484</v>
      </c>
      <c r="E3064" s="320">
        <v>0.91200000000000003</v>
      </c>
      <c r="F3064" s="320" t="s">
        <v>1033</v>
      </c>
      <c r="G3064" s="320" t="s">
        <v>1268</v>
      </c>
      <c r="H3064" s="320" t="s">
        <v>526</v>
      </c>
      <c r="I3064" s="321">
        <v>0.21134417</v>
      </c>
      <c r="J3064" s="320">
        <v>2009</v>
      </c>
      <c r="K3064" s="320" t="s">
        <v>1210</v>
      </c>
      <c r="L3064" s="316">
        <f t="shared" si="89"/>
        <v>3063</v>
      </c>
      <c r="V3064" s="316" t="str">
        <f t="shared" si="88"/>
        <v xml:space="preserve"> </v>
      </c>
      <c r="X3064" s="316" t="s">
        <v>965</v>
      </c>
    </row>
    <row r="3065" spans="1:24">
      <c r="A3065" s="320" t="s">
        <v>701</v>
      </c>
      <c r="B3065" s="320" t="s">
        <v>689</v>
      </c>
      <c r="C3065" s="320" t="s">
        <v>495</v>
      </c>
      <c r="D3065" s="320" t="s">
        <v>484</v>
      </c>
      <c r="E3065" s="320">
        <v>0.55400000000000005</v>
      </c>
      <c r="F3065" s="320" t="s">
        <v>1033</v>
      </c>
      <c r="G3065" s="320" t="s">
        <v>1268</v>
      </c>
      <c r="H3065" s="320" t="s">
        <v>526</v>
      </c>
      <c r="I3065" s="321">
        <v>0.21273885400000001</v>
      </c>
      <c r="J3065" s="320">
        <v>2000</v>
      </c>
      <c r="K3065" s="320" t="s">
        <v>1269</v>
      </c>
      <c r="L3065" s="316">
        <f t="shared" si="89"/>
        <v>3064</v>
      </c>
      <c r="V3065" s="316" t="str">
        <f t="shared" si="88"/>
        <v xml:space="preserve"> </v>
      </c>
      <c r="X3065" s="316" t="s">
        <v>965</v>
      </c>
    </row>
    <row r="3066" spans="1:24">
      <c r="A3066" s="320" t="s">
        <v>757</v>
      </c>
      <c r="B3066" s="320" t="s">
        <v>756</v>
      </c>
      <c r="C3066" s="320" t="s">
        <v>589</v>
      </c>
      <c r="D3066" s="320" t="s">
        <v>694</v>
      </c>
      <c r="E3066" s="320">
        <v>0.88500000000000001</v>
      </c>
      <c r="F3066" s="320" t="s">
        <v>1033</v>
      </c>
      <c r="G3066" s="320" t="s">
        <v>1268</v>
      </c>
      <c r="H3066" s="320" t="s">
        <v>526</v>
      </c>
      <c r="I3066" s="321">
        <v>0.21974745900000001</v>
      </c>
      <c r="J3066" s="320">
        <v>2012</v>
      </c>
      <c r="K3066" s="320" t="s">
        <v>1209</v>
      </c>
      <c r="L3066" s="316">
        <f t="shared" si="89"/>
        <v>3065</v>
      </c>
      <c r="V3066" s="316" t="str">
        <f t="shared" si="88"/>
        <v xml:space="preserve"> </v>
      </c>
      <c r="X3066" s="316" t="s">
        <v>965</v>
      </c>
    </row>
    <row r="3067" spans="1:24">
      <c r="A3067" s="320" t="s">
        <v>512</v>
      </c>
      <c r="B3067" s="320" t="s">
        <v>513</v>
      </c>
      <c r="C3067" s="320" t="s">
        <v>510</v>
      </c>
      <c r="D3067" s="320" t="s">
        <v>514</v>
      </c>
      <c r="E3067" s="320">
        <v>0.91100000000000003</v>
      </c>
      <c r="F3067" s="320" t="s">
        <v>1033</v>
      </c>
      <c r="G3067" s="320" t="s">
        <v>1268</v>
      </c>
      <c r="H3067" s="320" t="s">
        <v>526</v>
      </c>
      <c r="I3067" s="321">
        <v>0.22001615999999999</v>
      </c>
      <c r="J3067" s="320">
        <v>2010</v>
      </c>
      <c r="K3067" s="320" t="s">
        <v>1210</v>
      </c>
      <c r="L3067" s="316">
        <f t="shared" si="89"/>
        <v>3066</v>
      </c>
      <c r="V3067" s="316" t="str">
        <f t="shared" ref="V3067:V3130" si="90">IF(H3067=$V$1,I3067," ")</f>
        <v xml:space="preserve"> </v>
      </c>
      <c r="X3067" s="316" t="s">
        <v>965</v>
      </c>
    </row>
    <row r="3068" spans="1:24">
      <c r="A3068" s="320" t="s">
        <v>732</v>
      </c>
      <c r="B3068" s="320" t="s">
        <v>513</v>
      </c>
      <c r="C3068" s="320" t="s">
        <v>510</v>
      </c>
      <c r="D3068" s="320" t="s">
        <v>514</v>
      </c>
      <c r="E3068" s="320">
        <v>0.91100000000000003</v>
      </c>
      <c r="F3068" s="320" t="s">
        <v>1033</v>
      </c>
      <c r="G3068" s="320" t="s">
        <v>1268</v>
      </c>
      <c r="H3068" s="320" t="s">
        <v>526</v>
      </c>
      <c r="I3068" s="321">
        <v>0.22005950599999999</v>
      </c>
      <c r="J3068" s="320">
        <v>2010</v>
      </c>
      <c r="K3068" s="320" t="s">
        <v>1210</v>
      </c>
      <c r="L3068" s="316">
        <f t="shared" si="89"/>
        <v>3067</v>
      </c>
      <c r="V3068" s="316" t="str">
        <f t="shared" si="90"/>
        <v xml:space="preserve"> </v>
      </c>
      <c r="X3068" s="316" t="s">
        <v>965</v>
      </c>
    </row>
    <row r="3069" spans="1:24">
      <c r="A3069" s="320" t="s">
        <v>926</v>
      </c>
      <c r="B3069" s="320" t="s">
        <v>923</v>
      </c>
      <c r="C3069" s="320" t="s">
        <v>504</v>
      </c>
      <c r="D3069" s="320" t="s">
        <v>484</v>
      </c>
      <c r="E3069" s="320">
        <v>0.91200000000000003</v>
      </c>
      <c r="F3069" s="320" t="s">
        <v>1033</v>
      </c>
      <c r="G3069" s="320" t="s">
        <v>1268</v>
      </c>
      <c r="H3069" s="320" t="s">
        <v>526</v>
      </c>
      <c r="I3069" s="321">
        <v>0.22039617</v>
      </c>
      <c r="J3069" s="320">
        <v>2010</v>
      </c>
      <c r="K3069" s="320" t="s">
        <v>1210</v>
      </c>
      <c r="L3069" s="316">
        <f t="shared" si="89"/>
        <v>3068</v>
      </c>
      <c r="V3069" s="316" t="str">
        <f t="shared" si="90"/>
        <v xml:space="preserve"> </v>
      </c>
      <c r="X3069" s="316" t="s">
        <v>965</v>
      </c>
    </row>
    <row r="3070" spans="1:24">
      <c r="A3070" s="320" t="s">
        <v>728</v>
      </c>
      <c r="B3070" s="320" t="s">
        <v>513</v>
      </c>
      <c r="C3070" s="320" t="s">
        <v>510</v>
      </c>
      <c r="D3070" s="320" t="s">
        <v>518</v>
      </c>
      <c r="E3070" s="320">
        <v>0.91100000000000003</v>
      </c>
      <c r="F3070" s="320" t="s">
        <v>1033</v>
      </c>
      <c r="G3070" s="320" t="s">
        <v>1268</v>
      </c>
      <c r="H3070" s="320" t="s">
        <v>526</v>
      </c>
      <c r="I3070" s="321">
        <v>0.22488586599999999</v>
      </c>
      <c r="J3070" s="320">
        <v>2013</v>
      </c>
      <c r="K3070" s="320" t="s">
        <v>1210</v>
      </c>
      <c r="L3070" s="316">
        <f t="shared" si="89"/>
        <v>3069</v>
      </c>
      <c r="V3070" s="316" t="str">
        <f t="shared" si="90"/>
        <v xml:space="preserve"> </v>
      </c>
      <c r="X3070" s="316" t="s">
        <v>965</v>
      </c>
    </row>
    <row r="3071" spans="1:24">
      <c r="A3071" s="320" t="s">
        <v>966</v>
      </c>
      <c r="B3071" s="320" t="s">
        <v>923</v>
      </c>
      <c r="C3071" s="320" t="s">
        <v>504</v>
      </c>
      <c r="D3071" s="320" t="s">
        <v>484</v>
      </c>
      <c r="E3071" s="320">
        <v>0.91200000000000003</v>
      </c>
      <c r="F3071" s="320" t="s">
        <v>1033</v>
      </c>
      <c r="G3071" s="320" t="s">
        <v>1268</v>
      </c>
      <c r="H3071" s="320" t="s">
        <v>526</v>
      </c>
      <c r="I3071" s="321">
        <v>0.23100235999999999</v>
      </c>
      <c r="J3071" s="320">
        <v>2008</v>
      </c>
      <c r="K3071" s="320" t="s">
        <v>1210</v>
      </c>
      <c r="L3071" s="316">
        <f t="shared" si="89"/>
        <v>3070</v>
      </c>
      <c r="V3071" s="316" t="str">
        <f t="shared" si="90"/>
        <v xml:space="preserve"> </v>
      </c>
      <c r="X3071" s="316" t="s">
        <v>965</v>
      </c>
    </row>
    <row r="3072" spans="1:24">
      <c r="A3072" s="320" t="s">
        <v>813</v>
      </c>
      <c r="B3072" s="320" t="s">
        <v>509</v>
      </c>
      <c r="C3072" s="320" t="s">
        <v>510</v>
      </c>
      <c r="D3072" s="320" t="s">
        <v>518</v>
      </c>
      <c r="E3072" s="320">
        <v>0.93700000000000006</v>
      </c>
      <c r="F3072" s="320" t="s">
        <v>1033</v>
      </c>
      <c r="G3072" s="320" t="s">
        <v>1268</v>
      </c>
      <c r="H3072" s="320" t="s">
        <v>526</v>
      </c>
      <c r="I3072" s="321">
        <v>0.23817997499999999</v>
      </c>
      <c r="J3072" s="320">
        <v>2011</v>
      </c>
      <c r="K3072" s="320" t="s">
        <v>1209</v>
      </c>
      <c r="L3072" s="316">
        <f t="shared" si="89"/>
        <v>3071</v>
      </c>
      <c r="V3072" s="316" t="str">
        <f t="shared" si="90"/>
        <v xml:space="preserve"> </v>
      </c>
      <c r="X3072" s="316" t="s">
        <v>965</v>
      </c>
    </row>
    <row r="3073" spans="1:24">
      <c r="A3073" s="320" t="s">
        <v>755</v>
      </c>
      <c r="B3073" s="320" t="s">
        <v>756</v>
      </c>
      <c r="C3073" s="320" t="s">
        <v>589</v>
      </c>
      <c r="D3073" s="320" t="s">
        <v>694</v>
      </c>
      <c r="E3073" s="320">
        <v>0.88500000000000001</v>
      </c>
      <c r="F3073" s="320" t="s">
        <v>1033</v>
      </c>
      <c r="G3073" s="320" t="s">
        <v>1268</v>
      </c>
      <c r="H3073" s="320" t="s">
        <v>526</v>
      </c>
      <c r="I3073" s="321">
        <v>0.24</v>
      </c>
      <c r="J3073" s="320">
        <v>2006</v>
      </c>
      <c r="K3073" s="320" t="s">
        <v>1246</v>
      </c>
      <c r="L3073" s="316">
        <f t="shared" si="89"/>
        <v>3072</v>
      </c>
      <c r="V3073" s="316" t="str">
        <f t="shared" si="90"/>
        <v xml:space="preserve"> </v>
      </c>
      <c r="X3073" s="316" t="s">
        <v>965</v>
      </c>
    </row>
    <row r="3074" spans="1:24">
      <c r="A3074" s="320" t="s">
        <v>733</v>
      </c>
      <c r="B3074" s="320" t="s">
        <v>513</v>
      </c>
      <c r="C3074" s="320" t="s">
        <v>510</v>
      </c>
      <c r="D3074" s="320" t="s">
        <v>514</v>
      </c>
      <c r="E3074" s="320">
        <v>0.91100000000000003</v>
      </c>
      <c r="F3074" s="320" t="s">
        <v>1033</v>
      </c>
      <c r="G3074" s="320" t="s">
        <v>1268</v>
      </c>
      <c r="H3074" s="320" t="s">
        <v>526</v>
      </c>
      <c r="I3074" s="321">
        <v>0.24140730099999999</v>
      </c>
      <c r="J3074" s="320">
        <v>2007</v>
      </c>
      <c r="K3074" s="320" t="s">
        <v>1210</v>
      </c>
      <c r="L3074" s="316">
        <f t="shared" si="89"/>
        <v>3073</v>
      </c>
      <c r="V3074" s="316" t="str">
        <f t="shared" si="90"/>
        <v xml:space="preserve"> </v>
      </c>
      <c r="X3074" s="316" t="s">
        <v>965</v>
      </c>
    </row>
    <row r="3075" spans="1:24">
      <c r="A3075" s="320" t="s">
        <v>816</v>
      </c>
      <c r="B3075" s="320" t="s">
        <v>509</v>
      </c>
      <c r="C3075" s="320" t="s">
        <v>510</v>
      </c>
      <c r="D3075" s="320" t="s">
        <v>484</v>
      </c>
      <c r="E3075" s="320">
        <v>0.93700000000000006</v>
      </c>
      <c r="F3075" s="320" t="s">
        <v>1033</v>
      </c>
      <c r="G3075" s="320" t="s">
        <v>1268</v>
      </c>
      <c r="H3075" s="320" t="s">
        <v>526</v>
      </c>
      <c r="I3075" s="321">
        <v>0.24174742399999999</v>
      </c>
      <c r="J3075" s="320">
        <v>2008</v>
      </c>
      <c r="K3075" s="320" t="s">
        <v>1210</v>
      </c>
      <c r="L3075" s="316">
        <f t="shared" ref="L3075:L3138" si="91">1+L3074</f>
        <v>3074</v>
      </c>
      <c r="V3075" s="316" t="str">
        <f t="shared" si="90"/>
        <v xml:space="preserve"> </v>
      </c>
      <c r="X3075" s="316" t="s">
        <v>965</v>
      </c>
    </row>
    <row r="3076" spans="1:24">
      <c r="A3076" s="320" t="s">
        <v>842</v>
      </c>
      <c r="B3076" s="320" t="s">
        <v>833</v>
      </c>
      <c r="C3076" s="320" t="s">
        <v>589</v>
      </c>
      <c r="D3076" s="320" t="s">
        <v>514</v>
      </c>
      <c r="E3076" s="320">
        <v>0.88100000000000001</v>
      </c>
      <c r="F3076" s="320" t="s">
        <v>1033</v>
      </c>
      <c r="G3076" s="320" t="s">
        <v>1268</v>
      </c>
      <c r="H3076" s="320" t="s">
        <v>526</v>
      </c>
      <c r="I3076" s="321">
        <v>0.24903378100000001</v>
      </c>
      <c r="J3076" s="320">
        <v>2005</v>
      </c>
      <c r="K3076" s="320" t="s">
        <v>1269</v>
      </c>
      <c r="L3076" s="316">
        <f t="shared" si="91"/>
        <v>3075</v>
      </c>
      <c r="V3076" s="316" t="str">
        <f t="shared" si="90"/>
        <v xml:space="preserve"> </v>
      </c>
      <c r="X3076" s="316" t="s">
        <v>965</v>
      </c>
    </row>
    <row r="3077" spans="1:24">
      <c r="A3077" s="320" t="s">
        <v>490</v>
      </c>
      <c r="B3077" s="320" t="s">
        <v>482</v>
      </c>
      <c r="C3077" s="320" t="s">
        <v>483</v>
      </c>
      <c r="D3077" s="320" t="s">
        <v>491</v>
      </c>
      <c r="E3077" s="320">
        <v>0.73</v>
      </c>
      <c r="F3077" s="320" t="s">
        <v>1033</v>
      </c>
      <c r="G3077" s="320" t="s">
        <v>1268</v>
      </c>
      <c r="H3077" s="320" t="s">
        <v>526</v>
      </c>
      <c r="I3077" s="321">
        <v>0.24992736900000001</v>
      </c>
      <c r="J3077" s="320">
        <v>2010</v>
      </c>
      <c r="K3077" s="320" t="s">
        <v>1209</v>
      </c>
      <c r="L3077" s="316">
        <f t="shared" si="91"/>
        <v>3076</v>
      </c>
      <c r="V3077" s="316" t="str">
        <f t="shared" si="90"/>
        <v xml:space="preserve"> </v>
      </c>
      <c r="X3077" s="316" t="s">
        <v>965</v>
      </c>
    </row>
    <row r="3078" spans="1:24">
      <c r="A3078" s="320" t="s">
        <v>593</v>
      </c>
      <c r="B3078" s="320" t="s">
        <v>588</v>
      </c>
      <c r="C3078" s="320" t="s">
        <v>589</v>
      </c>
      <c r="D3078" s="320" t="s">
        <v>514</v>
      </c>
      <c r="E3078" s="320">
        <v>0.91600000000000004</v>
      </c>
      <c r="F3078" s="320" t="s">
        <v>1033</v>
      </c>
      <c r="G3078" s="320" t="s">
        <v>1268</v>
      </c>
      <c r="H3078" s="320" t="s">
        <v>526</v>
      </c>
      <c r="I3078" s="321">
        <v>0.26317406300000001</v>
      </c>
      <c r="J3078" s="320">
        <v>2011</v>
      </c>
      <c r="K3078" s="320" t="s">
        <v>1210</v>
      </c>
      <c r="L3078" s="316">
        <f t="shared" si="91"/>
        <v>3077</v>
      </c>
      <c r="V3078" s="316" t="str">
        <f t="shared" si="90"/>
        <v xml:space="preserve"> </v>
      </c>
      <c r="X3078" s="316" t="s">
        <v>965</v>
      </c>
    </row>
    <row r="3079" spans="1:24">
      <c r="A3079" s="320" t="s">
        <v>532</v>
      </c>
      <c r="B3079" s="320" t="s">
        <v>503</v>
      </c>
      <c r="C3079" s="320" t="s">
        <v>504</v>
      </c>
      <c r="D3079" s="320" t="s">
        <v>518</v>
      </c>
      <c r="E3079" s="320">
        <v>0.90900000000000003</v>
      </c>
      <c r="F3079" s="320" t="s">
        <v>1033</v>
      </c>
      <c r="G3079" s="320" t="s">
        <v>1268</v>
      </c>
      <c r="H3079" s="320" t="s">
        <v>526</v>
      </c>
      <c r="I3079" s="321">
        <v>0.26870693099999998</v>
      </c>
      <c r="J3079" s="320">
        <v>2010</v>
      </c>
      <c r="K3079" s="320" t="s">
        <v>1210</v>
      </c>
      <c r="L3079" s="316">
        <f t="shared" si="91"/>
        <v>3078</v>
      </c>
      <c r="V3079" s="316" t="str">
        <f t="shared" si="90"/>
        <v xml:space="preserve"> </v>
      </c>
      <c r="X3079" s="316" t="s">
        <v>965</v>
      </c>
    </row>
    <row r="3080" spans="1:24">
      <c r="A3080" s="320" t="s">
        <v>646</v>
      </c>
      <c r="B3080" s="320" t="s">
        <v>642</v>
      </c>
      <c r="C3080" s="320" t="s">
        <v>589</v>
      </c>
      <c r="D3080" s="320" t="s">
        <v>518</v>
      </c>
      <c r="E3080" s="320">
        <v>0.95499999999999996</v>
      </c>
      <c r="F3080" s="320" t="s">
        <v>1033</v>
      </c>
      <c r="G3080" s="320" t="s">
        <v>1268</v>
      </c>
      <c r="H3080" s="320" t="s">
        <v>526</v>
      </c>
      <c r="I3080" s="321">
        <v>0.27455024900000002</v>
      </c>
      <c r="J3080" s="320">
        <v>2009</v>
      </c>
      <c r="K3080" s="320" t="s">
        <v>1210</v>
      </c>
      <c r="L3080" s="316">
        <f t="shared" si="91"/>
        <v>3079</v>
      </c>
      <c r="V3080" s="316" t="str">
        <f t="shared" si="90"/>
        <v xml:space="preserve"> </v>
      </c>
      <c r="X3080" s="316" t="s">
        <v>965</v>
      </c>
    </row>
    <row r="3081" spans="1:24">
      <c r="A3081" s="320" t="s">
        <v>834</v>
      </c>
      <c r="B3081" s="320" t="s">
        <v>833</v>
      </c>
      <c r="C3081" s="320" t="s">
        <v>589</v>
      </c>
      <c r="D3081" s="320" t="s">
        <v>484</v>
      </c>
      <c r="E3081" s="320">
        <v>0.88100000000000001</v>
      </c>
      <c r="F3081" s="320" t="s">
        <v>1033</v>
      </c>
      <c r="G3081" s="320" t="s">
        <v>1268</v>
      </c>
      <c r="H3081" s="320" t="s">
        <v>526</v>
      </c>
      <c r="I3081" s="321">
        <v>0.27777901199999999</v>
      </c>
      <c r="J3081" s="320">
        <v>2005</v>
      </c>
      <c r="K3081" s="320" t="s">
        <v>1269</v>
      </c>
      <c r="L3081" s="316">
        <f t="shared" si="91"/>
        <v>3080</v>
      </c>
      <c r="V3081" s="316" t="str">
        <f t="shared" si="90"/>
        <v xml:space="preserve"> </v>
      </c>
      <c r="X3081" s="316" t="s">
        <v>965</v>
      </c>
    </row>
    <row r="3082" spans="1:24">
      <c r="A3082" s="320" t="s">
        <v>932</v>
      </c>
      <c r="B3082" s="320" t="s">
        <v>923</v>
      </c>
      <c r="C3082" s="320" t="s">
        <v>504</v>
      </c>
      <c r="D3082" s="320" t="s">
        <v>518</v>
      </c>
      <c r="E3082" s="320">
        <v>0.91200000000000003</v>
      </c>
      <c r="F3082" s="320" t="s">
        <v>1033</v>
      </c>
      <c r="G3082" s="320" t="s">
        <v>1268</v>
      </c>
      <c r="H3082" s="320" t="s">
        <v>526</v>
      </c>
      <c r="I3082" s="321">
        <v>0.28463718399999999</v>
      </c>
      <c r="J3082" s="320">
        <v>2008</v>
      </c>
      <c r="K3082" s="320" t="s">
        <v>1210</v>
      </c>
      <c r="L3082" s="316">
        <f t="shared" si="91"/>
        <v>3081</v>
      </c>
      <c r="V3082" s="316" t="str">
        <f t="shared" si="90"/>
        <v xml:space="preserve"> </v>
      </c>
      <c r="X3082" s="316" t="s">
        <v>965</v>
      </c>
    </row>
    <row r="3083" spans="1:24">
      <c r="A3083" s="320" t="s">
        <v>876</v>
      </c>
      <c r="B3083" s="320" t="s">
        <v>877</v>
      </c>
      <c r="C3083" s="320" t="s">
        <v>483</v>
      </c>
      <c r="D3083" s="320" t="s">
        <v>491</v>
      </c>
      <c r="E3083" s="320">
        <v>0.748</v>
      </c>
      <c r="F3083" s="320" t="s">
        <v>1033</v>
      </c>
      <c r="G3083" s="320" t="s">
        <v>1268</v>
      </c>
      <c r="H3083" s="320" t="s">
        <v>526</v>
      </c>
      <c r="I3083" s="321">
        <v>0.28508262600000001</v>
      </c>
      <c r="J3083" s="320">
        <v>2011</v>
      </c>
      <c r="K3083" s="320" t="s">
        <v>1209</v>
      </c>
      <c r="L3083" s="316">
        <f t="shared" si="91"/>
        <v>3082</v>
      </c>
      <c r="V3083" s="316" t="str">
        <f t="shared" si="90"/>
        <v xml:space="preserve"> </v>
      </c>
      <c r="X3083" s="316" t="s">
        <v>965</v>
      </c>
    </row>
    <row r="3084" spans="1:24">
      <c r="A3084" s="320" t="s">
        <v>925</v>
      </c>
      <c r="B3084" s="320" t="s">
        <v>923</v>
      </c>
      <c r="C3084" s="320" t="s">
        <v>504</v>
      </c>
      <c r="D3084" s="320" t="s">
        <v>484</v>
      </c>
      <c r="E3084" s="320">
        <v>0.91200000000000003</v>
      </c>
      <c r="F3084" s="320" t="s">
        <v>1033</v>
      </c>
      <c r="G3084" s="320" t="s">
        <v>1268</v>
      </c>
      <c r="H3084" s="320" t="s">
        <v>526</v>
      </c>
      <c r="I3084" s="321">
        <v>0.286858891</v>
      </c>
      <c r="J3084" s="320">
        <v>2010</v>
      </c>
      <c r="K3084" s="320" t="s">
        <v>1210</v>
      </c>
      <c r="L3084" s="316">
        <f t="shared" si="91"/>
        <v>3083</v>
      </c>
      <c r="V3084" s="316" t="str">
        <f t="shared" si="90"/>
        <v xml:space="preserve"> </v>
      </c>
      <c r="X3084" s="316" t="s">
        <v>965</v>
      </c>
    </row>
    <row r="3085" spans="1:24">
      <c r="A3085" s="320" t="s">
        <v>641</v>
      </c>
      <c r="B3085" s="320" t="s">
        <v>642</v>
      </c>
      <c r="C3085" s="320" t="s">
        <v>589</v>
      </c>
      <c r="D3085" s="320" t="s">
        <v>514</v>
      </c>
      <c r="E3085" s="320">
        <v>0.95499999999999996</v>
      </c>
      <c r="F3085" s="320" t="s">
        <v>1033</v>
      </c>
      <c r="G3085" s="320" t="s">
        <v>1268</v>
      </c>
      <c r="H3085" s="320" t="s">
        <v>526</v>
      </c>
      <c r="I3085" s="321">
        <v>0.290341136</v>
      </c>
      <c r="J3085" s="320">
        <v>2009</v>
      </c>
      <c r="K3085" s="320" t="s">
        <v>1210</v>
      </c>
      <c r="L3085" s="316">
        <f t="shared" si="91"/>
        <v>3084</v>
      </c>
      <c r="V3085" s="316" t="str">
        <f t="shared" si="90"/>
        <v xml:space="preserve"> </v>
      </c>
      <c r="X3085" s="316" t="s">
        <v>965</v>
      </c>
    </row>
    <row r="3086" spans="1:24">
      <c r="A3086" s="320" t="s">
        <v>738</v>
      </c>
      <c r="B3086" s="320" t="s">
        <v>513</v>
      </c>
      <c r="C3086" s="320" t="s">
        <v>510</v>
      </c>
      <c r="D3086" s="320" t="s">
        <v>514</v>
      </c>
      <c r="E3086" s="320">
        <v>0.91100000000000003</v>
      </c>
      <c r="F3086" s="320" t="s">
        <v>1033</v>
      </c>
      <c r="G3086" s="320" t="s">
        <v>1268</v>
      </c>
      <c r="H3086" s="320" t="s">
        <v>526</v>
      </c>
      <c r="I3086" s="321">
        <v>0.290999171</v>
      </c>
      <c r="J3086" s="320">
        <v>2011</v>
      </c>
      <c r="K3086" s="320" t="s">
        <v>1209</v>
      </c>
      <c r="L3086" s="316">
        <f t="shared" si="91"/>
        <v>3085</v>
      </c>
      <c r="V3086" s="316" t="str">
        <f t="shared" si="90"/>
        <v xml:space="preserve"> </v>
      </c>
      <c r="X3086" s="316" t="s">
        <v>965</v>
      </c>
    </row>
    <row r="3087" spans="1:24">
      <c r="A3087" s="320" t="s">
        <v>783</v>
      </c>
      <c r="B3087" s="320" t="s">
        <v>509</v>
      </c>
      <c r="C3087" s="320" t="s">
        <v>510</v>
      </c>
      <c r="D3087" s="320" t="s">
        <v>694</v>
      </c>
      <c r="E3087" s="320">
        <v>0.93700000000000006</v>
      </c>
      <c r="F3087" s="320" t="s">
        <v>1033</v>
      </c>
      <c r="G3087" s="320" t="s">
        <v>1268</v>
      </c>
      <c r="H3087" s="320" t="s">
        <v>526</v>
      </c>
      <c r="I3087" s="321">
        <v>0.29260398100000001</v>
      </c>
      <c r="J3087" s="320">
        <v>2006</v>
      </c>
      <c r="K3087" s="320" t="s">
        <v>1210</v>
      </c>
      <c r="L3087" s="316">
        <f t="shared" si="91"/>
        <v>3086</v>
      </c>
      <c r="V3087" s="316" t="str">
        <f t="shared" si="90"/>
        <v xml:space="preserve"> </v>
      </c>
      <c r="X3087" s="316" t="s">
        <v>965</v>
      </c>
    </row>
    <row r="3088" spans="1:24">
      <c r="A3088" s="320" t="s">
        <v>927</v>
      </c>
      <c r="B3088" s="320" t="s">
        <v>923</v>
      </c>
      <c r="C3088" s="320" t="s">
        <v>504</v>
      </c>
      <c r="D3088" s="320" t="s">
        <v>518</v>
      </c>
      <c r="E3088" s="320">
        <v>0.91200000000000003</v>
      </c>
      <c r="F3088" s="320" t="s">
        <v>1033</v>
      </c>
      <c r="G3088" s="320" t="s">
        <v>1268</v>
      </c>
      <c r="H3088" s="320" t="s">
        <v>526</v>
      </c>
      <c r="I3088" s="321">
        <v>0.29286847900000001</v>
      </c>
      <c r="J3088" s="320">
        <v>2009</v>
      </c>
      <c r="K3088" s="320" t="s">
        <v>1210</v>
      </c>
      <c r="L3088" s="316">
        <f t="shared" si="91"/>
        <v>3087</v>
      </c>
      <c r="V3088" s="316" t="str">
        <f t="shared" si="90"/>
        <v xml:space="preserve"> </v>
      </c>
      <c r="X3088" s="316" t="s">
        <v>965</v>
      </c>
    </row>
    <row r="3089" spans="1:24">
      <c r="A3089" s="320" t="s">
        <v>826</v>
      </c>
      <c r="B3089" s="320" t="s">
        <v>509</v>
      </c>
      <c r="C3089" s="320" t="s">
        <v>510</v>
      </c>
      <c r="D3089" s="320" t="s">
        <v>694</v>
      </c>
      <c r="E3089" s="320">
        <v>0.93700000000000006</v>
      </c>
      <c r="F3089" s="320" t="s">
        <v>1033</v>
      </c>
      <c r="G3089" s="320" t="s">
        <v>1268</v>
      </c>
      <c r="H3089" s="320" t="s">
        <v>526</v>
      </c>
      <c r="I3089" s="321">
        <v>0.293778594</v>
      </c>
      <c r="J3089" s="320">
        <v>2012</v>
      </c>
      <c r="K3089" s="320" t="s">
        <v>1210</v>
      </c>
      <c r="L3089" s="316">
        <f t="shared" si="91"/>
        <v>3088</v>
      </c>
      <c r="V3089" s="316" t="str">
        <f t="shared" si="90"/>
        <v xml:space="preserve"> </v>
      </c>
      <c r="X3089" s="316" t="s">
        <v>965</v>
      </c>
    </row>
    <row r="3090" spans="1:24">
      <c r="A3090" s="320" t="s">
        <v>823</v>
      </c>
      <c r="B3090" s="320" t="s">
        <v>509</v>
      </c>
      <c r="C3090" s="320" t="s">
        <v>510</v>
      </c>
      <c r="D3090" s="320" t="s">
        <v>694</v>
      </c>
      <c r="E3090" s="320">
        <v>0.93700000000000006</v>
      </c>
      <c r="F3090" s="320" t="s">
        <v>1033</v>
      </c>
      <c r="G3090" s="320" t="s">
        <v>1268</v>
      </c>
      <c r="H3090" s="320" t="s">
        <v>526</v>
      </c>
      <c r="I3090" s="321">
        <v>0.30002158600000001</v>
      </c>
      <c r="J3090" s="320">
        <v>2009</v>
      </c>
      <c r="K3090" s="320" t="s">
        <v>1209</v>
      </c>
      <c r="L3090" s="316">
        <f t="shared" si="91"/>
        <v>3089</v>
      </c>
      <c r="V3090" s="316" t="str">
        <f t="shared" si="90"/>
        <v xml:space="preserve"> </v>
      </c>
      <c r="X3090" s="316" t="s">
        <v>965</v>
      </c>
    </row>
    <row r="3091" spans="1:24">
      <c r="A3091" s="320" t="s">
        <v>710</v>
      </c>
      <c r="B3091" s="320" t="s">
        <v>689</v>
      </c>
      <c r="C3091" s="320" t="s">
        <v>495</v>
      </c>
      <c r="D3091" s="320" t="s">
        <v>491</v>
      </c>
      <c r="E3091" s="320">
        <v>0.55400000000000005</v>
      </c>
      <c r="F3091" s="320" t="s">
        <v>1033</v>
      </c>
      <c r="G3091" s="320" t="s">
        <v>1268</v>
      </c>
      <c r="H3091" s="320" t="s">
        <v>526</v>
      </c>
      <c r="I3091" s="321">
        <v>0.30075757600000003</v>
      </c>
      <c r="J3091" s="320">
        <v>2000</v>
      </c>
      <c r="K3091" s="320" t="s">
        <v>1269</v>
      </c>
      <c r="L3091" s="316">
        <f t="shared" si="91"/>
        <v>3090</v>
      </c>
      <c r="V3091" s="316" t="str">
        <f t="shared" si="90"/>
        <v xml:space="preserve"> </v>
      </c>
      <c r="X3091" s="316" t="s">
        <v>965</v>
      </c>
    </row>
    <row r="3092" spans="1:24">
      <c r="A3092" s="320" t="s">
        <v>753</v>
      </c>
      <c r="B3092" s="320" t="s">
        <v>752</v>
      </c>
      <c r="C3092" s="320" t="s">
        <v>483</v>
      </c>
      <c r="D3092" s="320" t="s">
        <v>694</v>
      </c>
      <c r="E3092" s="320">
        <v>0.81899999999999995</v>
      </c>
      <c r="F3092" s="320" t="s">
        <v>1033</v>
      </c>
      <c r="G3092" s="320" t="s">
        <v>1268</v>
      </c>
      <c r="H3092" s="320" t="s">
        <v>526</v>
      </c>
      <c r="I3092" s="321">
        <v>0.30374083400000002</v>
      </c>
      <c r="J3092" s="320">
        <v>2009</v>
      </c>
      <c r="K3092" s="320" t="s">
        <v>1209</v>
      </c>
      <c r="L3092" s="316">
        <f t="shared" si="91"/>
        <v>3091</v>
      </c>
      <c r="V3092" s="316" t="str">
        <f t="shared" si="90"/>
        <v xml:space="preserve"> </v>
      </c>
      <c r="X3092" s="316" t="s">
        <v>965</v>
      </c>
    </row>
    <row r="3093" spans="1:24">
      <c r="A3093" s="320" t="s">
        <v>744</v>
      </c>
      <c r="B3093" s="320" t="s">
        <v>742</v>
      </c>
      <c r="C3093" s="320" t="s">
        <v>589</v>
      </c>
      <c r="D3093" s="320" t="s">
        <v>694</v>
      </c>
      <c r="E3093" s="320">
        <v>0.81599999999999995</v>
      </c>
      <c r="F3093" s="320" t="s">
        <v>1033</v>
      </c>
      <c r="G3093" s="320" t="s">
        <v>1268</v>
      </c>
      <c r="H3093" s="320" t="s">
        <v>526</v>
      </c>
      <c r="I3093" s="321">
        <v>0.30848612399999997</v>
      </c>
      <c r="J3093" s="320">
        <v>2006</v>
      </c>
      <c r="K3093" s="320" t="s">
        <v>1210</v>
      </c>
      <c r="L3093" s="316">
        <f t="shared" si="91"/>
        <v>3092</v>
      </c>
      <c r="V3093" s="316" t="str">
        <f t="shared" si="90"/>
        <v xml:space="preserve"> </v>
      </c>
      <c r="X3093" s="316" t="s">
        <v>965</v>
      </c>
    </row>
    <row r="3094" spans="1:24">
      <c r="A3094" s="320" t="s">
        <v>817</v>
      </c>
      <c r="B3094" s="320" t="s">
        <v>509</v>
      </c>
      <c r="C3094" s="320" t="s">
        <v>510</v>
      </c>
      <c r="D3094" s="320" t="s">
        <v>694</v>
      </c>
      <c r="E3094" s="320">
        <v>0.93700000000000006</v>
      </c>
      <c r="F3094" s="320" t="s">
        <v>1033</v>
      </c>
      <c r="G3094" s="320" t="s">
        <v>1268</v>
      </c>
      <c r="H3094" s="320" t="s">
        <v>526</v>
      </c>
      <c r="I3094" s="321">
        <v>0.315383356</v>
      </c>
      <c r="J3094" s="320">
        <v>2005</v>
      </c>
      <c r="K3094" s="320" t="s">
        <v>1210</v>
      </c>
      <c r="L3094" s="316">
        <f t="shared" si="91"/>
        <v>3093</v>
      </c>
      <c r="V3094" s="316" t="str">
        <f t="shared" si="90"/>
        <v xml:space="preserve"> </v>
      </c>
      <c r="X3094" s="316" t="s">
        <v>965</v>
      </c>
    </row>
    <row r="3095" spans="1:24">
      <c r="A3095" s="320" t="s">
        <v>988</v>
      </c>
      <c r="B3095" s="320" t="s">
        <v>923</v>
      </c>
      <c r="C3095" s="320" t="s">
        <v>504</v>
      </c>
      <c r="D3095" s="320" t="s">
        <v>484</v>
      </c>
      <c r="E3095" s="320">
        <v>0.91200000000000003</v>
      </c>
      <c r="F3095" s="320" t="s">
        <v>1033</v>
      </c>
      <c r="G3095" s="320" t="s">
        <v>1268</v>
      </c>
      <c r="H3095" s="320" t="s">
        <v>526</v>
      </c>
      <c r="I3095" s="321">
        <v>0.31836522499999997</v>
      </c>
      <c r="J3095" s="320">
        <v>2009</v>
      </c>
      <c r="K3095" s="320" t="s">
        <v>1210</v>
      </c>
      <c r="L3095" s="316">
        <f t="shared" si="91"/>
        <v>3094</v>
      </c>
      <c r="V3095" s="316" t="str">
        <f t="shared" si="90"/>
        <v xml:space="preserve"> </v>
      </c>
      <c r="X3095" s="316" t="s">
        <v>965</v>
      </c>
    </row>
    <row r="3096" spans="1:24">
      <c r="A3096" s="320" t="s">
        <v>907</v>
      </c>
      <c r="B3096" s="320" t="s">
        <v>908</v>
      </c>
      <c r="C3096" s="320" t="s">
        <v>589</v>
      </c>
      <c r="D3096" s="320" t="s">
        <v>694</v>
      </c>
      <c r="E3096" s="320">
        <v>0.86</v>
      </c>
      <c r="F3096" s="320" t="s">
        <v>1033</v>
      </c>
      <c r="G3096" s="320" t="s">
        <v>1268</v>
      </c>
      <c r="H3096" s="320" t="s">
        <v>526</v>
      </c>
      <c r="I3096" s="321">
        <v>0.31925499099999999</v>
      </c>
      <c r="J3096" s="320">
        <v>2010</v>
      </c>
      <c r="K3096" s="320" t="s">
        <v>1209</v>
      </c>
      <c r="L3096" s="316">
        <f t="shared" si="91"/>
        <v>3095</v>
      </c>
      <c r="V3096" s="316" t="str">
        <f t="shared" si="90"/>
        <v xml:space="preserve"> </v>
      </c>
      <c r="X3096" s="316" t="s">
        <v>965</v>
      </c>
    </row>
    <row r="3097" spans="1:24">
      <c r="A3097" s="320" t="s">
        <v>812</v>
      </c>
      <c r="B3097" s="320" t="s">
        <v>509</v>
      </c>
      <c r="C3097" s="320" t="s">
        <v>510</v>
      </c>
      <c r="D3097" s="320" t="s">
        <v>491</v>
      </c>
      <c r="E3097" s="320">
        <v>0.93700000000000006</v>
      </c>
      <c r="F3097" s="320" t="s">
        <v>1033</v>
      </c>
      <c r="G3097" s="320" t="s">
        <v>1268</v>
      </c>
      <c r="H3097" s="320" t="s">
        <v>526</v>
      </c>
      <c r="I3097" s="321">
        <v>0.31946886899999999</v>
      </c>
      <c r="J3097" s="320">
        <v>2011</v>
      </c>
      <c r="K3097" s="320" t="s">
        <v>1209</v>
      </c>
      <c r="L3097" s="316">
        <f t="shared" si="91"/>
        <v>3096</v>
      </c>
      <c r="V3097" s="316" t="str">
        <f t="shared" si="90"/>
        <v xml:space="preserve"> </v>
      </c>
      <c r="X3097" s="316" t="s">
        <v>965</v>
      </c>
    </row>
    <row r="3098" spans="1:24">
      <c r="A3098" s="320" t="s">
        <v>846</v>
      </c>
      <c r="B3098" s="320" t="s">
        <v>847</v>
      </c>
      <c r="C3098" s="320" t="s">
        <v>589</v>
      </c>
      <c r="D3098" s="320" t="s">
        <v>514</v>
      </c>
      <c r="E3098" s="320">
        <v>0.875</v>
      </c>
      <c r="F3098" s="320" t="s">
        <v>1033</v>
      </c>
      <c r="G3098" s="320" t="s">
        <v>1268</v>
      </c>
      <c r="H3098" s="320" t="s">
        <v>526</v>
      </c>
      <c r="I3098" s="321">
        <v>0.32054217400000001</v>
      </c>
      <c r="J3098" s="320">
        <v>2004</v>
      </c>
      <c r="K3098" s="320" t="s">
        <v>1269</v>
      </c>
      <c r="L3098" s="316">
        <f t="shared" si="91"/>
        <v>3097</v>
      </c>
      <c r="V3098" s="316" t="str">
        <f t="shared" si="90"/>
        <v xml:space="preserve"> </v>
      </c>
      <c r="X3098" s="316" t="s">
        <v>965</v>
      </c>
    </row>
    <row r="3099" spans="1:24">
      <c r="A3099" s="320" t="s">
        <v>736</v>
      </c>
      <c r="B3099" s="320" t="s">
        <v>513</v>
      </c>
      <c r="C3099" s="320" t="s">
        <v>510</v>
      </c>
      <c r="D3099" s="320" t="s">
        <v>518</v>
      </c>
      <c r="E3099" s="320">
        <v>0.91100000000000003</v>
      </c>
      <c r="F3099" s="320" t="s">
        <v>1033</v>
      </c>
      <c r="G3099" s="320" t="s">
        <v>1268</v>
      </c>
      <c r="H3099" s="320" t="s">
        <v>526</v>
      </c>
      <c r="I3099" s="321">
        <v>0.33</v>
      </c>
      <c r="J3099" s="320">
        <v>2005</v>
      </c>
      <c r="K3099" s="320" t="s">
        <v>1246</v>
      </c>
      <c r="L3099" s="316">
        <f t="shared" si="91"/>
        <v>3098</v>
      </c>
      <c r="V3099" s="316" t="str">
        <f t="shared" si="90"/>
        <v xml:space="preserve"> </v>
      </c>
      <c r="X3099" s="316" t="s">
        <v>965</v>
      </c>
    </row>
    <row r="3100" spans="1:24">
      <c r="A3100" s="320" t="s">
        <v>745</v>
      </c>
      <c r="B3100" s="320" t="s">
        <v>742</v>
      </c>
      <c r="C3100" s="320" t="s">
        <v>589</v>
      </c>
      <c r="D3100" s="320" t="s">
        <v>694</v>
      </c>
      <c r="E3100" s="320">
        <v>0.81599999999999995</v>
      </c>
      <c r="F3100" s="320" t="s">
        <v>1033</v>
      </c>
      <c r="G3100" s="320" t="s">
        <v>1268</v>
      </c>
      <c r="H3100" s="320" t="s">
        <v>526</v>
      </c>
      <c r="I3100" s="321">
        <v>0.33596888899999999</v>
      </c>
      <c r="J3100" s="320">
        <v>2005</v>
      </c>
      <c r="K3100" s="320" t="s">
        <v>1269</v>
      </c>
      <c r="L3100" s="316">
        <f t="shared" si="91"/>
        <v>3099</v>
      </c>
      <c r="V3100" s="316" t="str">
        <f t="shared" si="90"/>
        <v xml:space="preserve"> </v>
      </c>
      <c r="X3100" s="316" t="s">
        <v>965</v>
      </c>
    </row>
    <row r="3101" spans="1:24">
      <c r="A3101" s="320" t="s">
        <v>782</v>
      </c>
      <c r="B3101" s="320" t="s">
        <v>509</v>
      </c>
      <c r="C3101" s="320" t="s">
        <v>510</v>
      </c>
      <c r="D3101" s="320" t="s">
        <v>484</v>
      </c>
      <c r="E3101" s="320">
        <v>0.93700000000000006</v>
      </c>
      <c r="F3101" s="320" t="s">
        <v>1033</v>
      </c>
      <c r="G3101" s="320" t="s">
        <v>1268</v>
      </c>
      <c r="H3101" s="320" t="s">
        <v>526</v>
      </c>
      <c r="I3101" s="321">
        <v>0.33702103100000003</v>
      </c>
      <c r="J3101" s="320">
        <v>2005</v>
      </c>
      <c r="K3101" s="320" t="s">
        <v>1209</v>
      </c>
      <c r="L3101" s="316">
        <f t="shared" si="91"/>
        <v>3100</v>
      </c>
      <c r="V3101" s="316" t="str">
        <f t="shared" si="90"/>
        <v xml:space="preserve"> </v>
      </c>
      <c r="X3101" s="316" t="s">
        <v>965</v>
      </c>
    </row>
    <row r="3102" spans="1:24">
      <c r="A3102" s="320" t="s">
        <v>815</v>
      </c>
      <c r="B3102" s="320" t="s">
        <v>509</v>
      </c>
      <c r="C3102" s="320" t="s">
        <v>510</v>
      </c>
      <c r="D3102" s="320" t="s">
        <v>484</v>
      </c>
      <c r="E3102" s="320">
        <v>0.93700000000000006</v>
      </c>
      <c r="F3102" s="320" t="s">
        <v>1033</v>
      </c>
      <c r="G3102" s="320" t="s">
        <v>1268</v>
      </c>
      <c r="H3102" s="320" t="s">
        <v>526</v>
      </c>
      <c r="I3102" s="321">
        <v>0.35</v>
      </c>
      <c r="J3102" s="320">
        <v>2005</v>
      </c>
      <c r="K3102" s="320" t="s">
        <v>1246</v>
      </c>
      <c r="L3102" s="316">
        <f t="shared" si="91"/>
        <v>3101</v>
      </c>
      <c r="V3102" s="316" t="str">
        <f t="shared" si="90"/>
        <v xml:space="preserve"> </v>
      </c>
      <c r="X3102" s="316" t="s">
        <v>965</v>
      </c>
    </row>
    <row r="3103" spans="1:24">
      <c r="A3103" s="320" t="s">
        <v>1017</v>
      </c>
      <c r="B3103" s="320" t="s">
        <v>1018</v>
      </c>
      <c r="C3103" s="320" t="s">
        <v>853</v>
      </c>
      <c r="D3103" s="320" t="s">
        <v>521</v>
      </c>
      <c r="E3103" s="320">
        <v>0.7</v>
      </c>
      <c r="F3103" s="320" t="s">
        <v>1033</v>
      </c>
      <c r="G3103" s="320" t="s">
        <v>1268</v>
      </c>
      <c r="H3103" s="320" t="s">
        <v>526</v>
      </c>
      <c r="I3103" s="321">
        <v>0.36</v>
      </c>
      <c r="J3103" s="320">
        <v>2008</v>
      </c>
      <c r="K3103" s="320" t="s">
        <v>1246</v>
      </c>
      <c r="L3103" s="316">
        <f t="shared" si="91"/>
        <v>3102</v>
      </c>
      <c r="V3103" s="316" t="str">
        <f t="shared" si="90"/>
        <v xml:space="preserve"> </v>
      </c>
      <c r="X3103" s="316" t="s">
        <v>965</v>
      </c>
    </row>
    <row r="3104" spans="1:24">
      <c r="A3104" s="320" t="s">
        <v>866</v>
      </c>
      <c r="B3104" s="320" t="s">
        <v>867</v>
      </c>
      <c r="C3104" s="320" t="s">
        <v>504</v>
      </c>
      <c r="D3104" s="320" t="s">
        <v>518</v>
      </c>
      <c r="E3104" s="320">
        <v>0.69899999999999995</v>
      </c>
      <c r="F3104" s="320" t="s">
        <v>1033</v>
      </c>
      <c r="G3104" s="320" t="s">
        <v>1268</v>
      </c>
      <c r="H3104" s="320" t="s">
        <v>526</v>
      </c>
      <c r="I3104" s="321">
        <v>0.36</v>
      </c>
      <c r="J3104" s="320">
        <v>2006</v>
      </c>
      <c r="K3104" s="320" t="s">
        <v>1246</v>
      </c>
      <c r="L3104" s="316">
        <f t="shared" si="91"/>
        <v>3103</v>
      </c>
      <c r="V3104" s="316" t="str">
        <f t="shared" si="90"/>
        <v xml:space="preserve"> </v>
      </c>
      <c r="X3104" s="316" t="s">
        <v>965</v>
      </c>
    </row>
    <row r="3105" spans="1:24">
      <c r="A3105" s="320" t="s">
        <v>660</v>
      </c>
      <c r="B3105" s="320" t="s">
        <v>659</v>
      </c>
      <c r="C3105" s="320" t="s">
        <v>579</v>
      </c>
      <c r="D3105" s="320" t="s">
        <v>491</v>
      </c>
      <c r="E3105" s="320">
        <v>0.629</v>
      </c>
      <c r="F3105" s="320" t="s">
        <v>1033</v>
      </c>
      <c r="G3105" s="320" t="s">
        <v>1268</v>
      </c>
      <c r="H3105" s="320" t="s">
        <v>526</v>
      </c>
      <c r="I3105" s="321">
        <v>0.36</v>
      </c>
      <c r="J3105" s="320">
        <v>2009</v>
      </c>
      <c r="K3105" s="320" t="s">
        <v>1246</v>
      </c>
      <c r="L3105" s="316">
        <f t="shared" si="91"/>
        <v>3104</v>
      </c>
      <c r="V3105" s="316" t="str">
        <f t="shared" si="90"/>
        <v xml:space="preserve"> </v>
      </c>
      <c r="X3105" s="316" t="s">
        <v>965</v>
      </c>
    </row>
    <row r="3106" spans="1:24">
      <c r="A3106" s="320" t="s">
        <v>749</v>
      </c>
      <c r="B3106" s="320" t="s">
        <v>747</v>
      </c>
      <c r="C3106" s="320" t="s">
        <v>483</v>
      </c>
      <c r="D3106" s="320" t="s">
        <v>491</v>
      </c>
      <c r="E3106" s="320">
        <v>0.71899999999999997</v>
      </c>
      <c r="F3106" s="320" t="s">
        <v>1033</v>
      </c>
      <c r="G3106" s="320" t="s">
        <v>1268</v>
      </c>
      <c r="H3106" s="320" t="s">
        <v>526</v>
      </c>
      <c r="I3106" s="321">
        <v>0.36683776699999998</v>
      </c>
      <c r="J3106" s="320">
        <v>2011</v>
      </c>
      <c r="K3106" s="320" t="s">
        <v>1209</v>
      </c>
      <c r="L3106" s="316">
        <f t="shared" si="91"/>
        <v>3105</v>
      </c>
      <c r="V3106" s="316" t="str">
        <f t="shared" si="90"/>
        <v xml:space="preserve"> </v>
      </c>
      <c r="X3106" s="316" t="s">
        <v>965</v>
      </c>
    </row>
    <row r="3107" spans="1:24">
      <c r="A3107" s="320" t="s">
        <v>792</v>
      </c>
      <c r="B3107" s="320" t="s">
        <v>509</v>
      </c>
      <c r="C3107" s="320" t="s">
        <v>510</v>
      </c>
      <c r="D3107" s="320" t="s">
        <v>518</v>
      </c>
      <c r="E3107" s="320">
        <v>0.93700000000000006</v>
      </c>
      <c r="F3107" s="320" t="s">
        <v>1033</v>
      </c>
      <c r="G3107" s="320" t="s">
        <v>1268</v>
      </c>
      <c r="H3107" s="320" t="s">
        <v>526</v>
      </c>
      <c r="I3107" s="321">
        <v>0.37258701</v>
      </c>
      <c r="J3107" s="320">
        <v>2009</v>
      </c>
      <c r="K3107" s="320" t="s">
        <v>1209</v>
      </c>
      <c r="L3107" s="316">
        <f t="shared" si="91"/>
        <v>3106</v>
      </c>
      <c r="V3107" s="316" t="str">
        <f t="shared" si="90"/>
        <v xml:space="preserve"> </v>
      </c>
      <c r="X3107" s="316" t="s">
        <v>965</v>
      </c>
    </row>
    <row r="3108" spans="1:24">
      <c r="A3108" s="320" t="s">
        <v>830</v>
      </c>
      <c r="B3108" s="320" t="s">
        <v>509</v>
      </c>
      <c r="C3108" s="320" t="s">
        <v>510</v>
      </c>
      <c r="D3108" s="320" t="s">
        <v>521</v>
      </c>
      <c r="E3108" s="320">
        <v>0.93700000000000006</v>
      </c>
      <c r="F3108" s="320" t="s">
        <v>1033</v>
      </c>
      <c r="G3108" s="320" t="s">
        <v>1268</v>
      </c>
      <c r="H3108" s="320" t="s">
        <v>526</v>
      </c>
      <c r="I3108" s="321">
        <v>0.379575259</v>
      </c>
      <c r="J3108" s="320">
        <v>2008</v>
      </c>
      <c r="K3108" s="320" t="s">
        <v>1210</v>
      </c>
      <c r="L3108" s="316">
        <f t="shared" si="91"/>
        <v>3107</v>
      </c>
      <c r="V3108" s="316" t="str">
        <f t="shared" si="90"/>
        <v xml:space="preserve"> </v>
      </c>
      <c r="X3108" s="316" t="s">
        <v>965</v>
      </c>
    </row>
    <row r="3109" spans="1:24">
      <c r="A3109" s="320" t="s">
        <v>633</v>
      </c>
      <c r="B3109" s="320" t="s">
        <v>634</v>
      </c>
      <c r="C3109" s="320" t="s">
        <v>589</v>
      </c>
      <c r="D3109" s="320" t="s">
        <v>514</v>
      </c>
      <c r="E3109" s="320">
        <v>0.91300000000000003</v>
      </c>
      <c r="F3109" s="320" t="s">
        <v>1033</v>
      </c>
      <c r="G3109" s="320" t="s">
        <v>1268</v>
      </c>
      <c r="H3109" s="320" t="s">
        <v>526</v>
      </c>
      <c r="I3109" s="321">
        <v>0.38</v>
      </c>
      <c r="J3109" s="320">
        <v>2005</v>
      </c>
      <c r="K3109" s="320" t="s">
        <v>1246</v>
      </c>
      <c r="L3109" s="316">
        <f t="shared" si="91"/>
        <v>3108</v>
      </c>
      <c r="V3109" s="316" t="str">
        <f t="shared" si="90"/>
        <v xml:space="preserve"> </v>
      </c>
      <c r="X3109" s="316" t="s">
        <v>965</v>
      </c>
    </row>
    <row r="3110" spans="1:24">
      <c r="A3110" s="320" t="s">
        <v>924</v>
      </c>
      <c r="B3110" s="320" t="s">
        <v>923</v>
      </c>
      <c r="C3110" s="320" t="s">
        <v>504</v>
      </c>
      <c r="D3110" s="320" t="s">
        <v>484</v>
      </c>
      <c r="E3110" s="320">
        <v>0.91200000000000003</v>
      </c>
      <c r="F3110" s="320" t="s">
        <v>1033</v>
      </c>
      <c r="G3110" s="320" t="s">
        <v>1268</v>
      </c>
      <c r="H3110" s="320" t="s">
        <v>526</v>
      </c>
      <c r="I3110" s="321">
        <v>0.39415227899999999</v>
      </c>
      <c r="J3110" s="320">
        <v>2007</v>
      </c>
      <c r="K3110" s="320" t="s">
        <v>1210</v>
      </c>
      <c r="L3110" s="316">
        <f t="shared" si="91"/>
        <v>3109</v>
      </c>
      <c r="V3110" s="316" t="str">
        <f t="shared" si="90"/>
        <v xml:space="preserve"> </v>
      </c>
      <c r="X3110" s="316" t="s">
        <v>965</v>
      </c>
    </row>
    <row r="3111" spans="1:24">
      <c r="A3111" s="320" t="s">
        <v>935</v>
      </c>
      <c r="B3111" s="320" t="s">
        <v>923</v>
      </c>
      <c r="C3111" s="320" t="s">
        <v>504</v>
      </c>
      <c r="D3111" s="320" t="s">
        <v>484</v>
      </c>
      <c r="E3111" s="320">
        <v>0.91200000000000003</v>
      </c>
      <c r="F3111" s="320" t="s">
        <v>1033</v>
      </c>
      <c r="G3111" s="320" t="s">
        <v>1268</v>
      </c>
      <c r="H3111" s="320" t="s">
        <v>526</v>
      </c>
      <c r="I3111" s="321">
        <v>0.39440835299999999</v>
      </c>
      <c r="J3111" s="320">
        <v>2008</v>
      </c>
      <c r="K3111" s="320" t="s">
        <v>1210</v>
      </c>
      <c r="L3111" s="316">
        <f t="shared" si="91"/>
        <v>3110</v>
      </c>
      <c r="V3111" s="316" t="str">
        <f t="shared" si="90"/>
        <v xml:space="preserve"> </v>
      </c>
      <c r="X3111" s="316" t="s">
        <v>965</v>
      </c>
    </row>
    <row r="3112" spans="1:24">
      <c r="A3112" s="320" t="s">
        <v>664</v>
      </c>
      <c r="B3112" s="320" t="s">
        <v>665</v>
      </c>
      <c r="C3112" s="320" t="s">
        <v>589</v>
      </c>
      <c r="D3112" s="320" t="s">
        <v>514</v>
      </c>
      <c r="E3112" s="320">
        <v>0.89200000000000002</v>
      </c>
      <c r="F3112" s="320" t="s">
        <v>1033</v>
      </c>
      <c r="G3112" s="320" t="s">
        <v>1268</v>
      </c>
      <c r="H3112" s="320" t="s">
        <v>526</v>
      </c>
      <c r="I3112" s="321">
        <v>0.39998320100000001</v>
      </c>
      <c r="J3112" s="320">
        <v>2005</v>
      </c>
      <c r="K3112" s="320" t="s">
        <v>1269</v>
      </c>
      <c r="L3112" s="316">
        <f t="shared" si="91"/>
        <v>3111</v>
      </c>
      <c r="V3112" s="316" t="str">
        <f t="shared" si="90"/>
        <v xml:space="preserve"> </v>
      </c>
      <c r="X3112" s="316" t="s">
        <v>965</v>
      </c>
    </row>
    <row r="3113" spans="1:24">
      <c r="A3113" s="320" t="s">
        <v>903</v>
      </c>
      <c r="B3113" s="320" t="s">
        <v>894</v>
      </c>
      <c r="C3113" s="320" t="s">
        <v>483</v>
      </c>
      <c r="D3113" s="320" t="s">
        <v>514</v>
      </c>
      <c r="E3113" s="320">
        <v>0.77500000000000002</v>
      </c>
      <c r="F3113" s="320" t="s">
        <v>1033</v>
      </c>
      <c r="G3113" s="320" t="s">
        <v>1268</v>
      </c>
      <c r="H3113" s="320" t="s">
        <v>526</v>
      </c>
      <c r="I3113" s="321">
        <v>0.40245790199999998</v>
      </c>
      <c r="J3113" s="320">
        <v>2011</v>
      </c>
      <c r="K3113" s="320" t="s">
        <v>1210</v>
      </c>
      <c r="L3113" s="316">
        <f t="shared" si="91"/>
        <v>3112</v>
      </c>
      <c r="V3113" s="316" t="str">
        <f t="shared" si="90"/>
        <v xml:space="preserve"> </v>
      </c>
      <c r="X3113" s="316" t="s">
        <v>965</v>
      </c>
    </row>
    <row r="3114" spans="1:24">
      <c r="A3114" s="320" t="s">
        <v>595</v>
      </c>
      <c r="B3114" s="320" t="s">
        <v>588</v>
      </c>
      <c r="C3114" s="320" t="s">
        <v>589</v>
      </c>
      <c r="D3114" s="320" t="s">
        <v>518</v>
      </c>
      <c r="E3114" s="320">
        <v>0.91600000000000004</v>
      </c>
      <c r="F3114" s="320" t="s">
        <v>1033</v>
      </c>
      <c r="G3114" s="320" t="s">
        <v>1268</v>
      </c>
      <c r="H3114" s="320" t="s">
        <v>526</v>
      </c>
      <c r="I3114" s="321">
        <v>0.42192126899999999</v>
      </c>
      <c r="J3114" s="320">
        <v>2010</v>
      </c>
      <c r="K3114" s="320" t="s">
        <v>1210</v>
      </c>
      <c r="L3114" s="316">
        <f t="shared" si="91"/>
        <v>3113</v>
      </c>
      <c r="V3114" s="316" t="str">
        <f t="shared" si="90"/>
        <v xml:space="preserve"> </v>
      </c>
      <c r="X3114" s="316" t="s">
        <v>965</v>
      </c>
    </row>
    <row r="3115" spans="1:24">
      <c r="A3115" s="320" t="s">
        <v>951</v>
      </c>
      <c r="B3115" s="320" t="s">
        <v>923</v>
      </c>
      <c r="C3115" s="320" t="s">
        <v>504</v>
      </c>
      <c r="D3115" s="320" t="s">
        <v>484</v>
      </c>
      <c r="E3115" s="320">
        <v>0.91200000000000003</v>
      </c>
      <c r="F3115" s="320" t="s">
        <v>1033</v>
      </c>
      <c r="G3115" s="320" t="s">
        <v>1268</v>
      </c>
      <c r="H3115" s="320" t="s">
        <v>526</v>
      </c>
      <c r="I3115" s="321">
        <v>0.42524336600000001</v>
      </c>
      <c r="J3115" s="320">
        <v>2010</v>
      </c>
      <c r="K3115" s="320" t="s">
        <v>1210</v>
      </c>
      <c r="L3115" s="316">
        <f t="shared" si="91"/>
        <v>3114</v>
      </c>
      <c r="V3115" s="316" t="str">
        <f t="shared" si="90"/>
        <v xml:space="preserve"> </v>
      </c>
      <c r="X3115" s="316" t="s">
        <v>965</v>
      </c>
    </row>
    <row r="3116" spans="1:24">
      <c r="A3116" s="320" t="s">
        <v>978</v>
      </c>
      <c r="B3116" s="320" t="s">
        <v>923</v>
      </c>
      <c r="C3116" s="320" t="s">
        <v>504</v>
      </c>
      <c r="D3116" s="320" t="s">
        <v>484</v>
      </c>
      <c r="E3116" s="320">
        <v>0.91200000000000003</v>
      </c>
      <c r="F3116" s="320" t="s">
        <v>1033</v>
      </c>
      <c r="G3116" s="320" t="s">
        <v>1268</v>
      </c>
      <c r="H3116" s="320" t="s">
        <v>526</v>
      </c>
      <c r="I3116" s="321">
        <v>0.42713234</v>
      </c>
      <c r="J3116" s="320">
        <v>2008</v>
      </c>
      <c r="K3116" s="320" t="s">
        <v>1210</v>
      </c>
      <c r="L3116" s="316">
        <f t="shared" si="91"/>
        <v>3115</v>
      </c>
      <c r="V3116" s="316" t="str">
        <f t="shared" si="90"/>
        <v xml:space="preserve"> </v>
      </c>
      <c r="X3116" s="316" t="s">
        <v>965</v>
      </c>
    </row>
    <row r="3117" spans="1:24">
      <c r="A3117" s="320" t="s">
        <v>891</v>
      </c>
      <c r="B3117" s="320" t="s">
        <v>892</v>
      </c>
      <c r="C3117" s="320" t="s">
        <v>483</v>
      </c>
      <c r="D3117" s="320" t="s">
        <v>484</v>
      </c>
      <c r="E3117" s="320">
        <v>0.81100000000000005</v>
      </c>
      <c r="F3117" s="320" t="s">
        <v>1033</v>
      </c>
      <c r="G3117" s="320" t="s">
        <v>1268</v>
      </c>
      <c r="H3117" s="320" t="s">
        <v>526</v>
      </c>
      <c r="I3117" s="321">
        <v>0.440176554</v>
      </c>
      <c r="J3117" s="320">
        <v>2011</v>
      </c>
      <c r="K3117" s="320" t="s">
        <v>1210</v>
      </c>
      <c r="L3117" s="316">
        <f t="shared" si="91"/>
        <v>3116</v>
      </c>
      <c r="V3117" s="316" t="str">
        <f t="shared" si="90"/>
        <v xml:space="preserve"> </v>
      </c>
      <c r="X3117" s="316" t="s">
        <v>965</v>
      </c>
    </row>
    <row r="3118" spans="1:24">
      <c r="A3118" s="320" t="s">
        <v>896</v>
      </c>
      <c r="B3118" s="320" t="s">
        <v>894</v>
      </c>
      <c r="C3118" s="320" t="s">
        <v>483</v>
      </c>
      <c r="D3118" s="320" t="s">
        <v>491</v>
      </c>
      <c r="E3118" s="320">
        <v>0.77500000000000002</v>
      </c>
      <c r="F3118" s="320" t="s">
        <v>1033</v>
      </c>
      <c r="G3118" s="320" t="s">
        <v>1268</v>
      </c>
      <c r="H3118" s="320" t="s">
        <v>526</v>
      </c>
      <c r="I3118" s="321">
        <v>0.44486574400000001</v>
      </c>
      <c r="J3118" s="320">
        <v>2011</v>
      </c>
      <c r="K3118" s="320" t="s">
        <v>1210</v>
      </c>
      <c r="L3118" s="316">
        <f t="shared" si="91"/>
        <v>3117</v>
      </c>
      <c r="V3118" s="316" t="str">
        <f t="shared" si="90"/>
        <v xml:space="preserve"> </v>
      </c>
      <c r="X3118" s="316" t="s">
        <v>965</v>
      </c>
    </row>
    <row r="3119" spans="1:24">
      <c r="A3119" s="320" t="s">
        <v>789</v>
      </c>
      <c r="B3119" s="320" t="s">
        <v>509</v>
      </c>
      <c r="C3119" s="320" t="s">
        <v>510</v>
      </c>
      <c r="D3119" s="320" t="s">
        <v>518</v>
      </c>
      <c r="E3119" s="320">
        <v>0.93700000000000006</v>
      </c>
      <c r="F3119" s="320" t="s">
        <v>1033</v>
      </c>
      <c r="G3119" s="320" t="s">
        <v>1268</v>
      </c>
      <c r="H3119" s="320" t="s">
        <v>526</v>
      </c>
      <c r="I3119" s="321">
        <v>0.45580751400000002</v>
      </c>
      <c r="J3119" s="320">
        <v>2010</v>
      </c>
      <c r="K3119" s="320" t="s">
        <v>1209</v>
      </c>
      <c r="L3119" s="316">
        <f t="shared" si="91"/>
        <v>3118</v>
      </c>
      <c r="V3119" s="316" t="str">
        <f t="shared" si="90"/>
        <v xml:space="preserve"> </v>
      </c>
      <c r="X3119" s="316" t="s">
        <v>965</v>
      </c>
    </row>
    <row r="3120" spans="1:24">
      <c r="A3120" s="320" t="s">
        <v>916</v>
      </c>
      <c r="B3120" s="320" t="s">
        <v>915</v>
      </c>
      <c r="C3120" s="320" t="s">
        <v>589</v>
      </c>
      <c r="D3120" s="320" t="s">
        <v>514</v>
      </c>
      <c r="E3120" s="320">
        <v>0.92100000000000004</v>
      </c>
      <c r="F3120" s="320" t="s">
        <v>1033</v>
      </c>
      <c r="G3120" s="320" t="s">
        <v>1268</v>
      </c>
      <c r="H3120" s="320" t="s">
        <v>526</v>
      </c>
      <c r="I3120" s="321">
        <v>0.47253236799999998</v>
      </c>
      <c r="J3120" s="320">
        <v>2005</v>
      </c>
      <c r="K3120" s="320" t="s">
        <v>1269</v>
      </c>
      <c r="L3120" s="316">
        <f t="shared" si="91"/>
        <v>3119</v>
      </c>
      <c r="V3120" s="316" t="str">
        <f t="shared" si="90"/>
        <v xml:space="preserve"> </v>
      </c>
      <c r="X3120" s="316" t="s">
        <v>965</v>
      </c>
    </row>
    <row r="3121" spans="1:24">
      <c r="A3121" s="320" t="s">
        <v>748</v>
      </c>
      <c r="B3121" s="320" t="s">
        <v>747</v>
      </c>
      <c r="C3121" s="320" t="s">
        <v>483</v>
      </c>
      <c r="D3121" s="320" t="s">
        <v>514</v>
      </c>
      <c r="E3121" s="320">
        <v>0.71899999999999997</v>
      </c>
      <c r="F3121" s="320" t="s">
        <v>1033</v>
      </c>
      <c r="G3121" s="320" t="s">
        <v>1268</v>
      </c>
      <c r="H3121" s="320" t="s">
        <v>526</v>
      </c>
      <c r="I3121" s="321">
        <v>0.47320083600000001</v>
      </c>
      <c r="J3121" s="320">
        <v>2005</v>
      </c>
      <c r="K3121" s="320" t="s">
        <v>1209</v>
      </c>
      <c r="L3121" s="316">
        <f t="shared" si="91"/>
        <v>3120</v>
      </c>
      <c r="V3121" s="316" t="str">
        <f t="shared" si="90"/>
        <v xml:space="preserve"> </v>
      </c>
      <c r="X3121" s="316" t="s">
        <v>965</v>
      </c>
    </row>
    <row r="3122" spans="1:24">
      <c r="A3122" s="320" t="s">
        <v>931</v>
      </c>
      <c r="B3122" s="320" t="s">
        <v>923</v>
      </c>
      <c r="C3122" s="320" t="s">
        <v>504</v>
      </c>
      <c r="D3122" s="320" t="s">
        <v>484</v>
      </c>
      <c r="E3122" s="320">
        <v>0.91200000000000003</v>
      </c>
      <c r="F3122" s="320" t="s">
        <v>1033</v>
      </c>
      <c r="G3122" s="320" t="s">
        <v>1268</v>
      </c>
      <c r="H3122" s="320" t="s">
        <v>526</v>
      </c>
      <c r="I3122" s="321">
        <v>0.47410861900000001</v>
      </c>
      <c r="J3122" s="320">
        <v>2010</v>
      </c>
      <c r="K3122" s="320" t="s">
        <v>1210</v>
      </c>
      <c r="L3122" s="316">
        <f t="shared" si="91"/>
        <v>3121</v>
      </c>
      <c r="V3122" s="316" t="str">
        <f t="shared" si="90"/>
        <v xml:space="preserve"> </v>
      </c>
      <c r="X3122" s="316" t="s">
        <v>965</v>
      </c>
    </row>
    <row r="3123" spans="1:24">
      <c r="A3123" s="320" t="s">
        <v>809</v>
      </c>
      <c r="B3123" s="320" t="s">
        <v>509</v>
      </c>
      <c r="C3123" s="320" t="s">
        <v>510</v>
      </c>
      <c r="D3123" s="320" t="s">
        <v>694</v>
      </c>
      <c r="E3123" s="320">
        <v>0.93700000000000006</v>
      </c>
      <c r="F3123" s="320" t="s">
        <v>1033</v>
      </c>
      <c r="G3123" s="320" t="s">
        <v>1268</v>
      </c>
      <c r="H3123" s="320" t="s">
        <v>526</v>
      </c>
      <c r="I3123" s="321">
        <v>0.49</v>
      </c>
      <c r="J3123" s="320">
        <v>2000</v>
      </c>
      <c r="K3123" s="320" t="s">
        <v>1246</v>
      </c>
      <c r="L3123" s="316">
        <f t="shared" si="91"/>
        <v>3122</v>
      </c>
      <c r="V3123" s="316" t="str">
        <f t="shared" si="90"/>
        <v xml:space="preserve"> </v>
      </c>
      <c r="X3123" s="316" t="s">
        <v>965</v>
      </c>
    </row>
    <row r="3124" spans="1:24">
      <c r="A3124" s="320" t="s">
        <v>1023</v>
      </c>
      <c r="B3124" s="320" t="s">
        <v>1024</v>
      </c>
      <c r="C3124" s="320" t="s">
        <v>853</v>
      </c>
      <c r="D3124" s="320" t="s">
        <v>694</v>
      </c>
      <c r="E3124" s="320">
        <v>0.9</v>
      </c>
      <c r="F3124" s="320" t="s">
        <v>1033</v>
      </c>
      <c r="G3124" s="320" t="s">
        <v>1268</v>
      </c>
      <c r="H3124" s="320" t="s">
        <v>526</v>
      </c>
      <c r="I3124" s="321">
        <v>0.51577259600000003</v>
      </c>
      <c r="J3124" s="320">
        <v>2007</v>
      </c>
      <c r="K3124" s="320" t="s">
        <v>1210</v>
      </c>
      <c r="L3124" s="316">
        <f t="shared" si="91"/>
        <v>3123</v>
      </c>
      <c r="V3124" s="316" t="str">
        <f t="shared" si="90"/>
        <v xml:space="preserve"> </v>
      </c>
      <c r="X3124" s="316" t="s">
        <v>965</v>
      </c>
    </row>
    <row r="3125" spans="1:24">
      <c r="A3125" s="320" t="s">
        <v>639</v>
      </c>
      <c r="B3125" s="320" t="s">
        <v>640</v>
      </c>
      <c r="C3125" s="320" t="s">
        <v>483</v>
      </c>
      <c r="D3125" s="320" t="s">
        <v>484</v>
      </c>
      <c r="E3125" s="320">
        <v>0.79200000000000004</v>
      </c>
      <c r="F3125" s="320" t="s">
        <v>1033</v>
      </c>
      <c r="G3125" s="320" t="s">
        <v>1268</v>
      </c>
      <c r="H3125" s="320" t="s">
        <v>526</v>
      </c>
      <c r="I3125" s="321">
        <v>0.57614842799999999</v>
      </c>
      <c r="J3125" s="320">
        <v>2010</v>
      </c>
      <c r="K3125" s="320" t="s">
        <v>1209</v>
      </c>
      <c r="L3125" s="316">
        <f t="shared" si="91"/>
        <v>3124</v>
      </c>
      <c r="V3125" s="316" t="str">
        <f t="shared" si="90"/>
        <v xml:space="preserve"> </v>
      </c>
      <c r="X3125" s="316" t="s">
        <v>965</v>
      </c>
    </row>
    <row r="3126" spans="1:24">
      <c r="A3126" s="320" t="s">
        <v>902</v>
      </c>
      <c r="B3126" s="320" t="s">
        <v>894</v>
      </c>
      <c r="C3126" s="320" t="s">
        <v>483</v>
      </c>
      <c r="D3126" s="320" t="s">
        <v>514</v>
      </c>
      <c r="E3126" s="320">
        <v>0.77500000000000002</v>
      </c>
      <c r="F3126" s="320" t="s">
        <v>1033</v>
      </c>
      <c r="G3126" s="320" t="s">
        <v>1268</v>
      </c>
      <c r="H3126" s="320" t="s">
        <v>526</v>
      </c>
      <c r="I3126" s="321">
        <v>0.60355980600000003</v>
      </c>
      <c r="J3126" s="320">
        <v>2010</v>
      </c>
      <c r="K3126" s="320" t="s">
        <v>1210</v>
      </c>
      <c r="L3126" s="316">
        <f t="shared" si="91"/>
        <v>3125</v>
      </c>
      <c r="V3126" s="316" t="str">
        <f t="shared" si="90"/>
        <v xml:space="preserve"> </v>
      </c>
      <c r="X3126" s="316" t="s">
        <v>965</v>
      </c>
    </row>
    <row r="3127" spans="1:24">
      <c r="A3127" s="320" t="s">
        <v>859</v>
      </c>
      <c r="B3127" s="320" t="s">
        <v>858</v>
      </c>
      <c r="C3127" s="320" t="s">
        <v>542</v>
      </c>
      <c r="D3127" s="320" t="s">
        <v>694</v>
      </c>
      <c r="E3127" s="320">
        <v>0.629</v>
      </c>
      <c r="F3127" s="320" t="s">
        <v>1033</v>
      </c>
      <c r="G3127" s="320" t="s">
        <v>1268</v>
      </c>
      <c r="H3127" s="320" t="s">
        <v>526</v>
      </c>
      <c r="I3127" s="321">
        <v>0.70522715000000002</v>
      </c>
      <c r="J3127" s="320">
        <v>2012</v>
      </c>
      <c r="K3127" s="320" t="s">
        <v>1210</v>
      </c>
      <c r="L3127" s="316">
        <f t="shared" si="91"/>
        <v>3126</v>
      </c>
      <c r="V3127" s="316" t="str">
        <f t="shared" si="90"/>
        <v xml:space="preserve"> </v>
      </c>
      <c r="X3127" s="316" t="s">
        <v>965</v>
      </c>
    </row>
    <row r="3128" spans="1:24">
      <c r="A3128" s="320" t="s">
        <v>898</v>
      </c>
      <c r="B3128" s="320" t="s">
        <v>894</v>
      </c>
      <c r="C3128" s="320" t="s">
        <v>483</v>
      </c>
      <c r="D3128" s="320" t="s">
        <v>484</v>
      </c>
      <c r="E3128" s="320">
        <v>0.77500000000000002</v>
      </c>
      <c r="F3128" s="320" t="s">
        <v>1033</v>
      </c>
      <c r="G3128" s="320" t="s">
        <v>1268</v>
      </c>
      <c r="H3128" s="320" t="s">
        <v>526</v>
      </c>
      <c r="I3128" s="321">
        <v>0.83258798899999997</v>
      </c>
      <c r="J3128" s="320">
        <v>2009</v>
      </c>
      <c r="K3128" s="320" t="s">
        <v>1210</v>
      </c>
      <c r="L3128" s="316">
        <f t="shared" si="91"/>
        <v>3127</v>
      </c>
      <c r="V3128" s="316" t="str">
        <f t="shared" si="90"/>
        <v xml:space="preserve"> </v>
      </c>
      <c r="X3128" s="316" t="s">
        <v>965</v>
      </c>
    </row>
    <row r="3129" spans="1:24">
      <c r="A3129" s="320" t="s">
        <v>1211</v>
      </c>
      <c r="B3129" s="320" t="s">
        <v>1212</v>
      </c>
      <c r="C3129" s="320" t="s">
        <v>504</v>
      </c>
      <c r="D3129" s="320" t="s">
        <v>491</v>
      </c>
      <c r="E3129" s="320">
        <v>0.69899999999999995</v>
      </c>
      <c r="F3129" s="320" t="s">
        <v>1033</v>
      </c>
      <c r="G3129" s="320" t="s">
        <v>1268</v>
      </c>
      <c r="H3129" s="320" t="s">
        <v>526</v>
      </c>
      <c r="I3129" s="321">
        <v>0.88041624399999996</v>
      </c>
      <c r="J3129" s="320">
        <v>2011</v>
      </c>
      <c r="K3129" s="320" t="s">
        <v>1209</v>
      </c>
      <c r="L3129" s="316">
        <f t="shared" si="91"/>
        <v>3128</v>
      </c>
      <c r="V3129" s="316" t="str">
        <f t="shared" si="90"/>
        <v xml:space="preserve"> </v>
      </c>
      <c r="X3129" s="316" t="s">
        <v>965</v>
      </c>
    </row>
    <row r="3130" spans="1:24">
      <c r="A3130" s="320" t="s">
        <v>811</v>
      </c>
      <c r="B3130" s="320" t="s">
        <v>509</v>
      </c>
      <c r="C3130" s="320" t="s">
        <v>510</v>
      </c>
      <c r="D3130" s="320" t="s">
        <v>694</v>
      </c>
      <c r="E3130" s="320">
        <v>0.93700000000000006</v>
      </c>
      <c r="F3130" s="320" t="s">
        <v>1033</v>
      </c>
      <c r="G3130" s="320" t="s">
        <v>1268</v>
      </c>
      <c r="H3130" s="320" t="s">
        <v>526</v>
      </c>
      <c r="I3130" s="321">
        <v>1.099692025</v>
      </c>
      <c r="J3130" s="320">
        <v>2005</v>
      </c>
      <c r="K3130" s="320" t="s">
        <v>1210</v>
      </c>
      <c r="L3130" s="316">
        <f t="shared" si="91"/>
        <v>3129</v>
      </c>
      <c r="V3130" s="316" t="str">
        <f t="shared" si="90"/>
        <v xml:space="preserve"> </v>
      </c>
      <c r="X3130" s="316" t="s">
        <v>965</v>
      </c>
    </row>
    <row r="3131" spans="1:24">
      <c r="A3131" s="320" t="s">
        <v>799</v>
      </c>
      <c r="B3131" s="320" t="s">
        <v>509</v>
      </c>
      <c r="C3131" s="320" t="s">
        <v>510</v>
      </c>
      <c r="D3131" s="320" t="s">
        <v>694</v>
      </c>
      <c r="E3131" s="320">
        <v>0.93700000000000006</v>
      </c>
      <c r="F3131" s="320" t="s">
        <v>1033</v>
      </c>
      <c r="G3131" s="320" t="s">
        <v>1268</v>
      </c>
      <c r="H3131" s="320" t="s">
        <v>526</v>
      </c>
      <c r="I3131" s="321">
        <v>1.1570028240000001</v>
      </c>
      <c r="J3131" s="320">
        <v>2012</v>
      </c>
      <c r="K3131" s="320" t="s">
        <v>1210</v>
      </c>
      <c r="L3131" s="316">
        <f t="shared" si="91"/>
        <v>3130</v>
      </c>
      <c r="V3131" s="316" t="str">
        <f t="shared" ref="V3131:V3194" si="92">IF(H3131=$V$1,I3131," ")</f>
        <v xml:space="preserve"> </v>
      </c>
      <c r="X3131" s="316" t="s">
        <v>965</v>
      </c>
    </row>
    <row r="3132" spans="1:24">
      <c r="A3132" s="320" t="s">
        <v>818</v>
      </c>
      <c r="B3132" s="320" t="s">
        <v>509</v>
      </c>
      <c r="C3132" s="320" t="s">
        <v>510</v>
      </c>
      <c r="D3132" s="320" t="s">
        <v>484</v>
      </c>
      <c r="E3132" s="320">
        <v>0.93700000000000006</v>
      </c>
      <c r="F3132" s="320" t="s">
        <v>1033</v>
      </c>
      <c r="G3132" s="320" t="s">
        <v>1268</v>
      </c>
      <c r="H3132" s="320" t="s">
        <v>526</v>
      </c>
      <c r="I3132" s="321">
        <v>1.1807659159999999</v>
      </c>
      <c r="J3132" s="320">
        <v>2011</v>
      </c>
      <c r="K3132" s="320" t="s">
        <v>1209</v>
      </c>
      <c r="L3132" s="316">
        <f t="shared" si="91"/>
        <v>3131</v>
      </c>
      <c r="V3132" s="316" t="str">
        <f t="shared" si="92"/>
        <v xml:space="preserve"> </v>
      </c>
      <c r="X3132" s="316" t="s">
        <v>965</v>
      </c>
    </row>
    <row r="3133" spans="1:24">
      <c r="A3133" s="320" t="s">
        <v>773</v>
      </c>
      <c r="B3133" s="320" t="s">
        <v>774</v>
      </c>
      <c r="C3133" s="320" t="s">
        <v>579</v>
      </c>
      <c r="D3133" s="320" t="s">
        <v>491</v>
      </c>
      <c r="E3133" s="320">
        <v>0.69</v>
      </c>
      <c r="F3133" s="320" t="s">
        <v>1033</v>
      </c>
      <c r="G3133" s="320" t="s">
        <v>1268</v>
      </c>
      <c r="H3133" s="320" t="s">
        <v>526</v>
      </c>
      <c r="I3133" s="321">
        <v>1.23</v>
      </c>
      <c r="J3133" s="320">
        <v>2005</v>
      </c>
      <c r="K3133" s="320" t="s">
        <v>1246</v>
      </c>
      <c r="L3133" s="316">
        <f t="shared" si="91"/>
        <v>3132</v>
      </c>
      <c r="V3133" s="316" t="str">
        <f t="shared" si="92"/>
        <v xml:space="preserve"> </v>
      </c>
      <c r="X3133" s="316" t="s">
        <v>965</v>
      </c>
    </row>
    <row r="3134" spans="1:24">
      <c r="A3134" s="320" t="s">
        <v>831</v>
      </c>
      <c r="B3134" s="320" t="s">
        <v>509</v>
      </c>
      <c r="C3134" s="320" t="s">
        <v>510</v>
      </c>
      <c r="D3134" s="320" t="s">
        <v>484</v>
      </c>
      <c r="E3134" s="320">
        <v>0.93700000000000006</v>
      </c>
      <c r="F3134" s="320" t="s">
        <v>1033</v>
      </c>
      <c r="G3134" s="320" t="s">
        <v>1268</v>
      </c>
      <c r="H3134" s="320" t="s">
        <v>526</v>
      </c>
      <c r="I3134" s="321">
        <v>1.294333095</v>
      </c>
      <c r="J3134" s="320">
        <v>2000</v>
      </c>
      <c r="K3134" s="320" t="s">
        <v>1269</v>
      </c>
      <c r="L3134" s="316">
        <f t="shared" si="91"/>
        <v>3133</v>
      </c>
      <c r="V3134" s="316" t="str">
        <f t="shared" si="92"/>
        <v xml:space="preserve"> </v>
      </c>
      <c r="X3134" s="316" t="s">
        <v>965</v>
      </c>
    </row>
    <row r="3135" spans="1:24">
      <c r="A3135" s="320" t="s">
        <v>1471</v>
      </c>
      <c r="B3135" s="320" t="s">
        <v>1014</v>
      </c>
      <c r="C3135" s="320" t="s">
        <v>579</v>
      </c>
      <c r="D3135" s="320" t="s">
        <v>484</v>
      </c>
      <c r="E3135" s="320">
        <v>0.93799999999999994</v>
      </c>
      <c r="F3135" s="320" t="s">
        <v>1033</v>
      </c>
      <c r="G3135" s="320" t="s">
        <v>1268</v>
      </c>
      <c r="H3135" s="320" t="s">
        <v>526</v>
      </c>
      <c r="I3135" s="321">
        <v>1.462616667</v>
      </c>
      <c r="J3135" s="320">
        <v>2011</v>
      </c>
      <c r="K3135" s="320" t="s">
        <v>1209</v>
      </c>
      <c r="L3135" s="316">
        <f t="shared" si="91"/>
        <v>3134</v>
      </c>
      <c r="V3135" s="316" t="str">
        <f t="shared" si="92"/>
        <v xml:space="preserve"> </v>
      </c>
      <c r="X3135" s="316" t="s">
        <v>965</v>
      </c>
    </row>
    <row r="3136" spans="1:24">
      <c r="A3136" s="320" t="s">
        <v>661</v>
      </c>
      <c r="B3136" s="320" t="s">
        <v>659</v>
      </c>
      <c r="C3136" s="320" t="s">
        <v>579</v>
      </c>
      <c r="D3136" s="320" t="s">
        <v>491</v>
      </c>
      <c r="E3136" s="320">
        <v>0.629</v>
      </c>
      <c r="F3136" s="320" t="s">
        <v>543</v>
      </c>
      <c r="G3136" s="320" t="s">
        <v>1270</v>
      </c>
      <c r="H3136" s="320" t="s">
        <v>511</v>
      </c>
      <c r="I3136" s="321">
        <v>0.118018</v>
      </c>
      <c r="J3136" s="320">
        <v>2010</v>
      </c>
      <c r="K3136" s="320" t="s">
        <v>1210</v>
      </c>
      <c r="L3136" s="316">
        <f t="shared" si="91"/>
        <v>3135</v>
      </c>
      <c r="V3136" s="316" t="str">
        <f t="shared" si="92"/>
        <v xml:space="preserve"> </v>
      </c>
      <c r="X3136" s="316" t="s">
        <v>965</v>
      </c>
    </row>
    <row r="3137" spans="1:24">
      <c r="A3137" s="320" t="s">
        <v>695</v>
      </c>
      <c r="B3137" s="320" t="s">
        <v>689</v>
      </c>
      <c r="C3137" s="320" t="s">
        <v>495</v>
      </c>
      <c r="D3137" s="320" t="s">
        <v>491</v>
      </c>
      <c r="E3137" s="320">
        <v>0.55400000000000005</v>
      </c>
      <c r="F3137" s="320" t="s">
        <v>543</v>
      </c>
      <c r="G3137" s="320" t="s">
        <v>1270</v>
      </c>
      <c r="H3137" s="320" t="s">
        <v>511</v>
      </c>
      <c r="I3137" s="321">
        <v>0.21806724499999999</v>
      </c>
      <c r="J3137" s="320">
        <v>2005</v>
      </c>
      <c r="K3137" s="320" t="s">
        <v>1210</v>
      </c>
      <c r="L3137" s="316">
        <f t="shared" si="91"/>
        <v>3136</v>
      </c>
      <c r="V3137" s="316" t="str">
        <f t="shared" si="92"/>
        <v xml:space="preserve"> </v>
      </c>
      <c r="X3137" s="316" t="s">
        <v>965</v>
      </c>
    </row>
    <row r="3138" spans="1:24">
      <c r="A3138" s="320" t="s">
        <v>705</v>
      </c>
      <c r="B3138" s="320" t="s">
        <v>689</v>
      </c>
      <c r="C3138" s="320" t="s">
        <v>495</v>
      </c>
      <c r="D3138" s="320" t="s">
        <v>491</v>
      </c>
      <c r="E3138" s="320">
        <v>0.55400000000000005</v>
      </c>
      <c r="F3138" s="320" t="s">
        <v>543</v>
      </c>
      <c r="G3138" s="320" t="s">
        <v>1270</v>
      </c>
      <c r="H3138" s="320" t="s">
        <v>511</v>
      </c>
      <c r="I3138" s="321">
        <v>0.32247293300000002</v>
      </c>
      <c r="J3138" s="320">
        <v>2010</v>
      </c>
      <c r="K3138" s="320" t="s">
        <v>1210</v>
      </c>
      <c r="L3138" s="316">
        <f t="shared" si="91"/>
        <v>3137</v>
      </c>
      <c r="V3138" s="316" t="str">
        <f t="shared" si="92"/>
        <v xml:space="preserve"> </v>
      </c>
      <c r="X3138" s="316" t="s">
        <v>965</v>
      </c>
    </row>
    <row r="3139" spans="1:24">
      <c r="A3139" s="320" t="s">
        <v>715</v>
      </c>
      <c r="B3139" s="320" t="s">
        <v>689</v>
      </c>
      <c r="C3139" s="320" t="s">
        <v>495</v>
      </c>
      <c r="D3139" s="320" t="s">
        <v>491</v>
      </c>
      <c r="E3139" s="320">
        <v>0.55400000000000005</v>
      </c>
      <c r="F3139" s="320" t="s">
        <v>543</v>
      </c>
      <c r="G3139" s="320" t="s">
        <v>1270</v>
      </c>
      <c r="H3139" s="320" t="s">
        <v>511</v>
      </c>
      <c r="I3139" s="321">
        <v>0.63795568400000002</v>
      </c>
      <c r="J3139" s="320">
        <v>2007</v>
      </c>
      <c r="K3139" s="320" t="s">
        <v>1210</v>
      </c>
      <c r="L3139" s="316">
        <f t="shared" ref="L3139:L3202" si="93">1+L3138</f>
        <v>3138</v>
      </c>
      <c r="V3139" s="316" t="str">
        <f t="shared" si="92"/>
        <v xml:space="preserve"> </v>
      </c>
      <c r="X3139" s="316" t="s">
        <v>965</v>
      </c>
    </row>
    <row r="3140" spans="1:24">
      <c r="A3140" s="320" t="s">
        <v>719</v>
      </c>
      <c r="B3140" s="320" t="s">
        <v>689</v>
      </c>
      <c r="C3140" s="320" t="s">
        <v>495</v>
      </c>
      <c r="D3140" s="320" t="s">
        <v>484</v>
      </c>
      <c r="E3140" s="320">
        <v>0.55400000000000005</v>
      </c>
      <c r="F3140" s="320" t="s">
        <v>543</v>
      </c>
      <c r="G3140" s="320" t="s">
        <v>1270</v>
      </c>
      <c r="H3140" s="320" t="s">
        <v>511</v>
      </c>
      <c r="I3140" s="321">
        <v>0.65560386000000004</v>
      </c>
      <c r="J3140" s="320">
        <v>2008</v>
      </c>
      <c r="K3140" s="320" t="s">
        <v>1210</v>
      </c>
      <c r="L3140" s="316">
        <f t="shared" si="93"/>
        <v>3139</v>
      </c>
      <c r="V3140" s="316" t="str">
        <f t="shared" si="92"/>
        <v xml:space="preserve"> </v>
      </c>
      <c r="X3140" s="316" t="s">
        <v>965</v>
      </c>
    </row>
    <row r="3141" spans="1:24">
      <c r="A3141" s="320" t="s">
        <v>721</v>
      </c>
      <c r="B3141" s="320" t="s">
        <v>689</v>
      </c>
      <c r="C3141" s="320" t="s">
        <v>495</v>
      </c>
      <c r="D3141" s="320" t="s">
        <v>491</v>
      </c>
      <c r="E3141" s="320">
        <v>0.55400000000000005</v>
      </c>
      <c r="F3141" s="320" t="s">
        <v>543</v>
      </c>
      <c r="G3141" s="320" t="s">
        <v>1270</v>
      </c>
      <c r="H3141" s="320" t="s">
        <v>511</v>
      </c>
      <c r="I3141" s="321">
        <v>0.77600512799999999</v>
      </c>
      <c r="J3141" s="320">
        <v>2007</v>
      </c>
      <c r="K3141" s="320" t="s">
        <v>1210</v>
      </c>
      <c r="L3141" s="316">
        <f t="shared" si="93"/>
        <v>3140</v>
      </c>
      <c r="V3141" s="316" t="str">
        <f t="shared" si="92"/>
        <v xml:space="preserve"> </v>
      </c>
      <c r="X3141" s="316" t="s">
        <v>965</v>
      </c>
    </row>
    <row r="3142" spans="1:24">
      <c r="A3142" s="320" t="s">
        <v>711</v>
      </c>
      <c r="B3142" s="320" t="s">
        <v>689</v>
      </c>
      <c r="C3142" s="320" t="s">
        <v>495</v>
      </c>
      <c r="D3142" s="320" t="s">
        <v>521</v>
      </c>
      <c r="E3142" s="320">
        <v>0.55400000000000005</v>
      </c>
      <c r="F3142" s="320" t="s">
        <v>543</v>
      </c>
      <c r="G3142" s="320" t="s">
        <v>1270</v>
      </c>
      <c r="H3142" s="320" t="s">
        <v>511</v>
      </c>
      <c r="I3142" s="321">
        <v>1.097539858</v>
      </c>
      <c r="J3142" s="320">
        <v>2010</v>
      </c>
      <c r="K3142" s="320" t="s">
        <v>1210</v>
      </c>
      <c r="L3142" s="316">
        <f t="shared" si="93"/>
        <v>3141</v>
      </c>
      <c r="V3142" s="316" t="str">
        <f t="shared" si="92"/>
        <v xml:space="preserve"> </v>
      </c>
      <c r="X3142" s="316" t="s">
        <v>965</v>
      </c>
    </row>
    <row r="3143" spans="1:24">
      <c r="A3143" s="320" t="s">
        <v>498</v>
      </c>
      <c r="B3143" s="320" t="s">
        <v>482</v>
      </c>
      <c r="C3143" s="320" t="s">
        <v>483</v>
      </c>
      <c r="D3143" s="320" t="s">
        <v>484</v>
      </c>
      <c r="E3143" s="320">
        <v>0.73</v>
      </c>
      <c r="F3143" s="320" t="s">
        <v>543</v>
      </c>
      <c r="G3143" s="320" t="s">
        <v>1270</v>
      </c>
      <c r="H3143" s="320" t="s">
        <v>511</v>
      </c>
      <c r="I3143" s="321">
        <v>1.2120799900000001</v>
      </c>
      <c r="J3143" s="320">
        <v>2010</v>
      </c>
      <c r="K3143" s="320" t="s">
        <v>1209</v>
      </c>
      <c r="L3143" s="316">
        <f t="shared" si="93"/>
        <v>3142</v>
      </c>
      <c r="V3143" s="316" t="str">
        <f t="shared" si="92"/>
        <v xml:space="preserve"> </v>
      </c>
      <c r="X3143" s="316" t="s">
        <v>965</v>
      </c>
    </row>
    <row r="3144" spans="1:24">
      <c r="A3144" s="320" t="s">
        <v>716</v>
      </c>
      <c r="B3144" s="320" t="s">
        <v>689</v>
      </c>
      <c r="C3144" s="320" t="s">
        <v>495</v>
      </c>
      <c r="D3144" s="320" t="s">
        <v>491</v>
      </c>
      <c r="E3144" s="320">
        <v>0.55400000000000005</v>
      </c>
      <c r="F3144" s="320" t="s">
        <v>543</v>
      </c>
      <c r="G3144" s="320" t="s">
        <v>1270</v>
      </c>
      <c r="H3144" s="320" t="s">
        <v>511</v>
      </c>
      <c r="I3144" s="321">
        <v>1.2927407019999999</v>
      </c>
      <c r="J3144" s="320">
        <v>2013</v>
      </c>
      <c r="K3144" s="320" t="s">
        <v>1210</v>
      </c>
      <c r="L3144" s="316">
        <f t="shared" si="93"/>
        <v>3143</v>
      </c>
      <c r="V3144" s="316" t="str">
        <f t="shared" si="92"/>
        <v xml:space="preserve"> </v>
      </c>
      <c r="X3144" s="316" t="s">
        <v>965</v>
      </c>
    </row>
    <row r="3145" spans="1:24">
      <c r="A3145" s="320" t="s">
        <v>481</v>
      </c>
      <c r="B3145" s="320" t="s">
        <v>482</v>
      </c>
      <c r="C3145" s="320" t="s">
        <v>483</v>
      </c>
      <c r="D3145" s="320" t="s">
        <v>484</v>
      </c>
      <c r="E3145" s="320">
        <v>0.73</v>
      </c>
      <c r="F3145" s="320" t="s">
        <v>543</v>
      </c>
      <c r="G3145" s="320" t="s">
        <v>1270</v>
      </c>
      <c r="H3145" s="320" t="s">
        <v>511</v>
      </c>
      <c r="I3145" s="321">
        <v>1.328594402</v>
      </c>
      <c r="J3145" s="320">
        <v>2011</v>
      </c>
      <c r="K3145" s="320" t="s">
        <v>1209</v>
      </c>
      <c r="L3145" s="316">
        <f t="shared" si="93"/>
        <v>3144</v>
      </c>
      <c r="V3145" s="316" t="str">
        <f t="shared" si="92"/>
        <v xml:space="preserve"> </v>
      </c>
      <c r="X3145" s="316" t="s">
        <v>965</v>
      </c>
    </row>
    <row r="3146" spans="1:24">
      <c r="A3146" s="320" t="s">
        <v>699</v>
      </c>
      <c r="B3146" s="320" t="s">
        <v>689</v>
      </c>
      <c r="C3146" s="320" t="s">
        <v>495</v>
      </c>
      <c r="D3146" s="320" t="s">
        <v>491</v>
      </c>
      <c r="E3146" s="320">
        <v>0.55400000000000005</v>
      </c>
      <c r="F3146" s="320" t="s">
        <v>543</v>
      </c>
      <c r="G3146" s="320" t="s">
        <v>1270</v>
      </c>
      <c r="H3146" s="320" t="s">
        <v>511</v>
      </c>
      <c r="I3146" s="321">
        <v>1.3844798659999999</v>
      </c>
      <c r="J3146" s="320">
        <v>2011</v>
      </c>
      <c r="K3146" s="320" t="s">
        <v>1210</v>
      </c>
      <c r="L3146" s="316">
        <f t="shared" si="93"/>
        <v>3145</v>
      </c>
      <c r="V3146" s="316" t="str">
        <f t="shared" si="92"/>
        <v xml:space="preserve"> </v>
      </c>
      <c r="X3146" s="316" t="s">
        <v>965</v>
      </c>
    </row>
    <row r="3147" spans="1:24">
      <c r="A3147" s="320" t="s">
        <v>741</v>
      </c>
      <c r="B3147" s="320" t="s">
        <v>742</v>
      </c>
      <c r="C3147" s="320" t="s">
        <v>589</v>
      </c>
      <c r="D3147" s="320" t="s">
        <v>694</v>
      </c>
      <c r="E3147" s="320">
        <v>0.81599999999999995</v>
      </c>
      <c r="F3147" s="320" t="s">
        <v>543</v>
      </c>
      <c r="G3147" s="320" t="s">
        <v>1270</v>
      </c>
      <c r="H3147" s="320" t="s">
        <v>511</v>
      </c>
      <c r="I3147" s="321">
        <v>1.4248058260000001</v>
      </c>
      <c r="J3147" s="320">
        <v>2006</v>
      </c>
      <c r="K3147" s="320" t="s">
        <v>1210</v>
      </c>
      <c r="L3147" s="316">
        <f t="shared" si="93"/>
        <v>3146</v>
      </c>
      <c r="V3147" s="316" t="str">
        <f t="shared" si="92"/>
        <v xml:space="preserve"> </v>
      </c>
      <c r="X3147" s="316" t="s">
        <v>965</v>
      </c>
    </row>
    <row r="3148" spans="1:24">
      <c r="A3148" s="320" t="s">
        <v>896</v>
      </c>
      <c r="B3148" s="320" t="s">
        <v>894</v>
      </c>
      <c r="C3148" s="320" t="s">
        <v>483</v>
      </c>
      <c r="D3148" s="320" t="s">
        <v>491</v>
      </c>
      <c r="E3148" s="320">
        <v>0.77500000000000002</v>
      </c>
      <c r="F3148" s="320" t="s">
        <v>543</v>
      </c>
      <c r="G3148" s="320" t="s">
        <v>1270</v>
      </c>
      <c r="H3148" s="320" t="s">
        <v>511</v>
      </c>
      <c r="I3148" s="321">
        <v>1.76464</v>
      </c>
      <c r="J3148" s="320">
        <v>2011</v>
      </c>
      <c r="K3148" s="320" t="s">
        <v>1210</v>
      </c>
      <c r="L3148" s="316">
        <f t="shared" si="93"/>
        <v>3147</v>
      </c>
      <c r="V3148" s="316" t="str">
        <f t="shared" si="92"/>
        <v xml:space="preserve"> </v>
      </c>
      <c r="X3148" s="316" t="s">
        <v>965</v>
      </c>
    </row>
    <row r="3149" spans="1:24">
      <c r="A3149" s="320" t="s">
        <v>490</v>
      </c>
      <c r="B3149" s="320" t="s">
        <v>482</v>
      </c>
      <c r="C3149" s="320" t="s">
        <v>483</v>
      </c>
      <c r="D3149" s="320" t="s">
        <v>491</v>
      </c>
      <c r="E3149" s="320">
        <v>0.73</v>
      </c>
      <c r="F3149" s="320" t="s">
        <v>543</v>
      </c>
      <c r="G3149" s="320" t="s">
        <v>1270</v>
      </c>
      <c r="H3149" s="320" t="s">
        <v>511</v>
      </c>
      <c r="I3149" s="321">
        <v>1.7952923569999999</v>
      </c>
      <c r="J3149" s="320">
        <v>2010</v>
      </c>
      <c r="K3149" s="320" t="s">
        <v>1209</v>
      </c>
      <c r="L3149" s="316">
        <f t="shared" si="93"/>
        <v>3148</v>
      </c>
      <c r="V3149" s="316" t="str">
        <f t="shared" si="92"/>
        <v xml:space="preserve"> </v>
      </c>
      <c r="X3149" s="316" t="s">
        <v>965</v>
      </c>
    </row>
    <row r="3150" spans="1:24">
      <c r="A3150" s="320" t="s">
        <v>599</v>
      </c>
      <c r="B3150" s="320" t="s">
        <v>588</v>
      </c>
      <c r="C3150" s="320" t="s">
        <v>589</v>
      </c>
      <c r="D3150" s="320" t="s">
        <v>518</v>
      </c>
      <c r="E3150" s="320">
        <v>0.91600000000000004</v>
      </c>
      <c r="F3150" s="320" t="s">
        <v>543</v>
      </c>
      <c r="G3150" s="320" t="s">
        <v>1270</v>
      </c>
      <c r="H3150" s="320" t="s">
        <v>511</v>
      </c>
      <c r="I3150" s="321">
        <v>1.866344456</v>
      </c>
      <c r="J3150" s="320">
        <v>2012</v>
      </c>
      <c r="K3150" s="320" t="s">
        <v>1210</v>
      </c>
      <c r="L3150" s="316">
        <f t="shared" si="93"/>
        <v>3149</v>
      </c>
      <c r="V3150" s="316" t="str">
        <f t="shared" si="92"/>
        <v xml:space="preserve"> </v>
      </c>
      <c r="X3150" s="316" t="s">
        <v>965</v>
      </c>
    </row>
    <row r="3151" spans="1:24">
      <c r="A3151" s="320" t="s">
        <v>644</v>
      </c>
      <c r="B3151" s="320" t="s">
        <v>642</v>
      </c>
      <c r="C3151" s="320" t="s">
        <v>589</v>
      </c>
      <c r="D3151" s="320" t="s">
        <v>518</v>
      </c>
      <c r="E3151" s="320">
        <v>0.95499999999999996</v>
      </c>
      <c r="F3151" s="320" t="s">
        <v>543</v>
      </c>
      <c r="G3151" s="320" t="s">
        <v>1270</v>
      </c>
      <c r="H3151" s="320" t="s">
        <v>511</v>
      </c>
      <c r="I3151" s="321">
        <v>1.897442056</v>
      </c>
      <c r="J3151" s="320">
        <v>2009</v>
      </c>
      <c r="K3151" s="320" t="s">
        <v>1210</v>
      </c>
      <c r="L3151" s="316">
        <f t="shared" si="93"/>
        <v>3150</v>
      </c>
      <c r="V3151" s="316" t="str">
        <f t="shared" si="92"/>
        <v xml:space="preserve"> </v>
      </c>
      <c r="X3151" s="316" t="s">
        <v>965</v>
      </c>
    </row>
    <row r="3152" spans="1:24">
      <c r="A3152" s="320" t="s">
        <v>749</v>
      </c>
      <c r="B3152" s="320" t="s">
        <v>747</v>
      </c>
      <c r="C3152" s="320" t="s">
        <v>483</v>
      </c>
      <c r="D3152" s="320" t="s">
        <v>491</v>
      </c>
      <c r="E3152" s="320">
        <v>0.71899999999999997</v>
      </c>
      <c r="F3152" s="320" t="s">
        <v>543</v>
      </c>
      <c r="G3152" s="320" t="s">
        <v>1270</v>
      </c>
      <c r="H3152" s="320" t="s">
        <v>511</v>
      </c>
      <c r="I3152" s="321">
        <v>2.0552823849999999</v>
      </c>
      <c r="J3152" s="320">
        <v>2011</v>
      </c>
      <c r="K3152" s="320" t="s">
        <v>1209</v>
      </c>
      <c r="L3152" s="316">
        <f t="shared" si="93"/>
        <v>3151</v>
      </c>
      <c r="V3152" s="316" t="str">
        <f t="shared" si="92"/>
        <v xml:space="preserve"> </v>
      </c>
      <c r="X3152" s="316" t="s">
        <v>965</v>
      </c>
    </row>
    <row r="3153" spans="1:24">
      <c r="A3153" s="320" t="s">
        <v>592</v>
      </c>
      <c r="B3153" s="320" t="s">
        <v>588</v>
      </c>
      <c r="C3153" s="320" t="s">
        <v>589</v>
      </c>
      <c r="D3153" s="320" t="s">
        <v>518</v>
      </c>
      <c r="E3153" s="320">
        <v>0.91600000000000004</v>
      </c>
      <c r="F3153" s="320" t="s">
        <v>543</v>
      </c>
      <c r="G3153" s="320" t="s">
        <v>1270</v>
      </c>
      <c r="H3153" s="320" t="s">
        <v>511</v>
      </c>
      <c r="I3153" s="321">
        <v>2.0811941749999998</v>
      </c>
      <c r="J3153" s="320">
        <v>2011</v>
      </c>
      <c r="K3153" s="320" t="s">
        <v>1210</v>
      </c>
      <c r="L3153" s="316">
        <f t="shared" si="93"/>
        <v>3152</v>
      </c>
      <c r="V3153" s="316" t="str">
        <f t="shared" si="92"/>
        <v xml:space="preserve"> </v>
      </c>
      <c r="X3153" s="316" t="s">
        <v>965</v>
      </c>
    </row>
    <row r="3154" spans="1:24">
      <c r="A3154" s="320" t="s">
        <v>902</v>
      </c>
      <c r="B3154" s="320" t="s">
        <v>894</v>
      </c>
      <c r="C3154" s="320" t="s">
        <v>483</v>
      </c>
      <c r="D3154" s="320" t="s">
        <v>514</v>
      </c>
      <c r="E3154" s="320">
        <v>0.77500000000000002</v>
      </c>
      <c r="F3154" s="320" t="s">
        <v>543</v>
      </c>
      <c r="G3154" s="320" t="s">
        <v>1270</v>
      </c>
      <c r="H3154" s="320" t="s">
        <v>511</v>
      </c>
      <c r="I3154" s="321">
        <v>2.1349833970000001</v>
      </c>
      <c r="J3154" s="320">
        <v>2010</v>
      </c>
      <c r="K3154" s="320" t="s">
        <v>1210</v>
      </c>
      <c r="L3154" s="316">
        <f t="shared" si="93"/>
        <v>3153</v>
      </c>
      <c r="V3154" s="316" t="str">
        <f t="shared" si="92"/>
        <v xml:space="preserve"> </v>
      </c>
      <c r="X3154" s="316" t="s">
        <v>965</v>
      </c>
    </row>
    <row r="3155" spans="1:24">
      <c r="A3155" s="320" t="s">
        <v>587</v>
      </c>
      <c r="B3155" s="320" t="s">
        <v>588</v>
      </c>
      <c r="C3155" s="320" t="s">
        <v>589</v>
      </c>
      <c r="D3155" s="320" t="s">
        <v>518</v>
      </c>
      <c r="E3155" s="320">
        <v>0.91600000000000004</v>
      </c>
      <c r="F3155" s="320" t="s">
        <v>543</v>
      </c>
      <c r="G3155" s="320" t="s">
        <v>1270</v>
      </c>
      <c r="H3155" s="320" t="s">
        <v>511</v>
      </c>
      <c r="I3155" s="321">
        <v>2.1392734679999998</v>
      </c>
      <c r="J3155" s="320">
        <v>2011</v>
      </c>
      <c r="K3155" s="320" t="s">
        <v>1210</v>
      </c>
      <c r="L3155" s="316">
        <f t="shared" si="93"/>
        <v>3154</v>
      </c>
      <c r="V3155" s="316" t="str">
        <f t="shared" si="92"/>
        <v xml:space="preserve"> </v>
      </c>
      <c r="X3155" s="316" t="s">
        <v>965</v>
      </c>
    </row>
    <row r="3156" spans="1:24">
      <c r="A3156" s="320" t="s">
        <v>775</v>
      </c>
      <c r="B3156" s="320" t="s">
        <v>774</v>
      </c>
      <c r="C3156" s="320" t="s">
        <v>579</v>
      </c>
      <c r="D3156" s="320" t="s">
        <v>491</v>
      </c>
      <c r="E3156" s="320">
        <v>0.69</v>
      </c>
      <c r="F3156" s="320" t="s">
        <v>543</v>
      </c>
      <c r="G3156" s="320" t="s">
        <v>1270</v>
      </c>
      <c r="H3156" s="320" t="s">
        <v>511</v>
      </c>
      <c r="I3156" s="321">
        <v>2.1556972000000001</v>
      </c>
      <c r="J3156" s="320">
        <v>2013</v>
      </c>
      <c r="K3156" s="320" t="s">
        <v>1210</v>
      </c>
      <c r="L3156" s="316">
        <f t="shared" si="93"/>
        <v>3155</v>
      </c>
      <c r="V3156" s="316" t="str">
        <f t="shared" si="92"/>
        <v xml:space="preserve"> </v>
      </c>
      <c r="X3156" s="316" t="s">
        <v>965</v>
      </c>
    </row>
    <row r="3157" spans="1:24">
      <c r="A3157" s="320" t="s">
        <v>600</v>
      </c>
      <c r="B3157" s="320" t="s">
        <v>588</v>
      </c>
      <c r="C3157" s="320" t="s">
        <v>589</v>
      </c>
      <c r="D3157" s="320" t="s">
        <v>518</v>
      </c>
      <c r="E3157" s="320">
        <v>0.91600000000000004</v>
      </c>
      <c r="F3157" s="320" t="s">
        <v>543</v>
      </c>
      <c r="G3157" s="320" t="s">
        <v>1270</v>
      </c>
      <c r="H3157" s="320" t="s">
        <v>511</v>
      </c>
      <c r="I3157" s="321">
        <v>2.1587493059999998</v>
      </c>
      <c r="J3157" s="320">
        <v>2012</v>
      </c>
      <c r="K3157" s="320" t="s">
        <v>1210</v>
      </c>
      <c r="L3157" s="316">
        <f t="shared" si="93"/>
        <v>3156</v>
      </c>
      <c r="V3157" s="316" t="str">
        <f t="shared" si="92"/>
        <v xml:space="preserve"> </v>
      </c>
      <c r="X3157" s="316" t="s">
        <v>965</v>
      </c>
    </row>
    <row r="3158" spans="1:24">
      <c r="A3158" s="320" t="s">
        <v>748</v>
      </c>
      <c r="B3158" s="320" t="s">
        <v>747</v>
      </c>
      <c r="C3158" s="320" t="s">
        <v>483</v>
      </c>
      <c r="D3158" s="320" t="s">
        <v>514</v>
      </c>
      <c r="E3158" s="320">
        <v>0.71899999999999997</v>
      </c>
      <c r="F3158" s="320" t="s">
        <v>543</v>
      </c>
      <c r="G3158" s="320" t="s">
        <v>1270</v>
      </c>
      <c r="H3158" s="320" t="s">
        <v>511</v>
      </c>
      <c r="I3158" s="321">
        <v>2.202242821</v>
      </c>
      <c r="J3158" s="320">
        <v>2005</v>
      </c>
      <c r="K3158" s="320" t="s">
        <v>1209</v>
      </c>
      <c r="L3158" s="316">
        <f t="shared" si="93"/>
        <v>3157</v>
      </c>
      <c r="V3158" s="316" t="str">
        <f t="shared" si="92"/>
        <v xml:space="preserve"> </v>
      </c>
      <c r="X3158" s="316" t="s">
        <v>965</v>
      </c>
    </row>
    <row r="3159" spans="1:24">
      <c r="A3159" s="320" t="s">
        <v>648</v>
      </c>
      <c r="B3159" s="320" t="s">
        <v>642</v>
      </c>
      <c r="C3159" s="320" t="s">
        <v>589</v>
      </c>
      <c r="D3159" s="320" t="s">
        <v>514</v>
      </c>
      <c r="E3159" s="320">
        <v>0.95499999999999996</v>
      </c>
      <c r="F3159" s="320" t="s">
        <v>543</v>
      </c>
      <c r="G3159" s="320" t="s">
        <v>1270</v>
      </c>
      <c r="H3159" s="320" t="s">
        <v>511</v>
      </c>
      <c r="I3159" s="321">
        <v>2.2029113850000002</v>
      </c>
      <c r="J3159" s="320">
        <v>2009</v>
      </c>
      <c r="K3159" s="320" t="s">
        <v>1210</v>
      </c>
      <c r="L3159" s="316">
        <f t="shared" si="93"/>
        <v>3158</v>
      </c>
      <c r="V3159" s="316" t="str">
        <f t="shared" si="92"/>
        <v xml:space="preserve"> </v>
      </c>
      <c r="X3159" s="316" t="s">
        <v>965</v>
      </c>
    </row>
    <row r="3160" spans="1:24">
      <c r="A3160" s="320" t="s">
        <v>690</v>
      </c>
      <c r="B3160" s="320" t="s">
        <v>689</v>
      </c>
      <c r="C3160" s="320" t="s">
        <v>495</v>
      </c>
      <c r="D3160" s="320" t="s">
        <v>521</v>
      </c>
      <c r="E3160" s="320">
        <v>0.55400000000000005</v>
      </c>
      <c r="F3160" s="320" t="s">
        <v>543</v>
      </c>
      <c r="G3160" s="320" t="s">
        <v>1270</v>
      </c>
      <c r="H3160" s="320" t="s">
        <v>511</v>
      </c>
      <c r="I3160" s="321">
        <v>2.4872272839999998</v>
      </c>
      <c r="J3160" s="320">
        <v>2008</v>
      </c>
      <c r="K3160" s="320" t="s">
        <v>1210</v>
      </c>
      <c r="L3160" s="316">
        <f t="shared" si="93"/>
        <v>3159</v>
      </c>
      <c r="V3160" s="316" t="str">
        <f t="shared" si="92"/>
        <v xml:space="preserve"> </v>
      </c>
      <c r="X3160" s="316" t="s">
        <v>965</v>
      </c>
    </row>
    <row r="3161" spans="1:24">
      <c r="A3161" s="320" t="s">
        <v>603</v>
      </c>
      <c r="B3161" s="320" t="s">
        <v>588</v>
      </c>
      <c r="C3161" s="320" t="s">
        <v>589</v>
      </c>
      <c r="D3161" s="320" t="s">
        <v>514</v>
      </c>
      <c r="E3161" s="320">
        <v>0.91600000000000004</v>
      </c>
      <c r="F3161" s="320" t="s">
        <v>543</v>
      </c>
      <c r="G3161" s="320" t="s">
        <v>1270</v>
      </c>
      <c r="H3161" s="320" t="s">
        <v>511</v>
      </c>
      <c r="I3161" s="321">
        <v>2.6955581400000002</v>
      </c>
      <c r="J3161" s="320">
        <v>2012</v>
      </c>
      <c r="K3161" s="320" t="s">
        <v>1210</v>
      </c>
      <c r="L3161" s="316">
        <f t="shared" si="93"/>
        <v>3160</v>
      </c>
      <c r="V3161" s="316" t="str">
        <f t="shared" si="92"/>
        <v xml:space="preserve"> </v>
      </c>
      <c r="X3161" s="316" t="s">
        <v>965</v>
      </c>
    </row>
    <row r="3162" spans="1:24">
      <c r="A3162" s="320" t="s">
        <v>878</v>
      </c>
      <c r="B3162" s="320" t="s">
        <v>877</v>
      </c>
      <c r="C3162" s="320" t="s">
        <v>483</v>
      </c>
      <c r="D3162" s="320" t="s">
        <v>491</v>
      </c>
      <c r="E3162" s="320">
        <v>0.748</v>
      </c>
      <c r="F3162" s="320" t="s">
        <v>543</v>
      </c>
      <c r="G3162" s="320" t="s">
        <v>1270</v>
      </c>
      <c r="H3162" s="320" t="s">
        <v>511</v>
      </c>
      <c r="I3162" s="321">
        <v>2.889590788</v>
      </c>
      <c r="J3162" s="320">
        <v>2013</v>
      </c>
      <c r="K3162" s="320" t="s">
        <v>1210</v>
      </c>
      <c r="L3162" s="316">
        <f t="shared" si="93"/>
        <v>3161</v>
      </c>
      <c r="V3162" s="316" t="str">
        <f t="shared" si="92"/>
        <v xml:space="preserve"> </v>
      </c>
      <c r="X3162" s="316" t="s">
        <v>965</v>
      </c>
    </row>
    <row r="3163" spans="1:24">
      <c r="A3163" s="320" t="s">
        <v>889</v>
      </c>
      <c r="B3163" s="320" t="s">
        <v>887</v>
      </c>
      <c r="C3163" s="320" t="s">
        <v>525</v>
      </c>
      <c r="D3163" s="320" t="s">
        <v>694</v>
      </c>
      <c r="E3163" s="320">
        <v>0.72199999999999998</v>
      </c>
      <c r="F3163" s="320" t="s">
        <v>543</v>
      </c>
      <c r="G3163" s="320" t="s">
        <v>1270</v>
      </c>
      <c r="H3163" s="320" t="s">
        <v>511</v>
      </c>
      <c r="I3163" s="321">
        <v>2.9019658920000002</v>
      </c>
      <c r="J3163" s="320">
        <v>2009</v>
      </c>
      <c r="K3163" s="320" t="s">
        <v>1210</v>
      </c>
      <c r="L3163" s="316">
        <f t="shared" si="93"/>
        <v>3162</v>
      </c>
      <c r="V3163" s="316" t="str">
        <f t="shared" si="92"/>
        <v xml:space="preserve"> </v>
      </c>
      <c r="X3163" s="316" t="s">
        <v>965</v>
      </c>
    </row>
    <row r="3164" spans="1:24">
      <c r="A3164" s="320" t="s">
        <v>753</v>
      </c>
      <c r="B3164" s="320" t="s">
        <v>752</v>
      </c>
      <c r="C3164" s="320" t="s">
        <v>483</v>
      </c>
      <c r="D3164" s="320" t="s">
        <v>694</v>
      </c>
      <c r="E3164" s="320">
        <v>0.81899999999999995</v>
      </c>
      <c r="F3164" s="320" t="s">
        <v>543</v>
      </c>
      <c r="G3164" s="320" t="s">
        <v>1270</v>
      </c>
      <c r="H3164" s="320" t="s">
        <v>511</v>
      </c>
      <c r="I3164" s="321">
        <v>2.9304686059999998</v>
      </c>
      <c r="J3164" s="320">
        <v>2009</v>
      </c>
      <c r="K3164" s="320" t="s">
        <v>1209</v>
      </c>
      <c r="L3164" s="316">
        <f t="shared" si="93"/>
        <v>3163</v>
      </c>
      <c r="V3164" s="316" t="str">
        <f t="shared" si="92"/>
        <v xml:space="preserve"> </v>
      </c>
      <c r="X3164" s="316" t="s">
        <v>965</v>
      </c>
    </row>
    <row r="3165" spans="1:24">
      <c r="A3165" s="320" t="s">
        <v>700</v>
      </c>
      <c r="B3165" s="320" t="s">
        <v>689</v>
      </c>
      <c r="C3165" s="320" t="s">
        <v>495</v>
      </c>
      <c r="D3165" s="320" t="s">
        <v>484</v>
      </c>
      <c r="E3165" s="320">
        <v>0.55400000000000005</v>
      </c>
      <c r="F3165" s="320" t="s">
        <v>543</v>
      </c>
      <c r="G3165" s="320" t="s">
        <v>1270</v>
      </c>
      <c r="H3165" s="320" t="s">
        <v>511</v>
      </c>
      <c r="I3165" s="321">
        <v>2.9404208949999999</v>
      </c>
      <c r="J3165" s="320">
        <v>2008</v>
      </c>
      <c r="K3165" s="320" t="s">
        <v>1210</v>
      </c>
      <c r="L3165" s="316">
        <f t="shared" si="93"/>
        <v>3164</v>
      </c>
      <c r="V3165" s="316" t="str">
        <f t="shared" si="92"/>
        <v xml:space="preserve"> </v>
      </c>
      <c r="X3165" s="316" t="s">
        <v>965</v>
      </c>
    </row>
    <row r="3166" spans="1:24">
      <c r="A3166" s="320" t="s">
        <v>901</v>
      </c>
      <c r="B3166" s="320" t="s">
        <v>894</v>
      </c>
      <c r="C3166" s="320" t="s">
        <v>483</v>
      </c>
      <c r="D3166" s="320" t="s">
        <v>514</v>
      </c>
      <c r="E3166" s="320">
        <v>0.77500000000000002</v>
      </c>
      <c r="F3166" s="320" t="s">
        <v>543</v>
      </c>
      <c r="G3166" s="320" t="s">
        <v>1270</v>
      </c>
      <c r="H3166" s="320" t="s">
        <v>511</v>
      </c>
      <c r="I3166" s="321">
        <v>2.963800011</v>
      </c>
      <c r="J3166" s="320">
        <v>2011</v>
      </c>
      <c r="K3166" s="320" t="s">
        <v>1209</v>
      </c>
      <c r="L3166" s="316">
        <f t="shared" si="93"/>
        <v>3165</v>
      </c>
      <c r="V3166" s="316" t="str">
        <f t="shared" si="92"/>
        <v xml:space="preserve"> </v>
      </c>
      <c r="X3166" s="316" t="s">
        <v>965</v>
      </c>
    </row>
    <row r="3167" spans="1:24">
      <c r="A3167" s="320" t="s">
        <v>1000</v>
      </c>
      <c r="B3167" s="320" t="s">
        <v>923</v>
      </c>
      <c r="C3167" s="320" t="s">
        <v>504</v>
      </c>
      <c r="D3167" s="320" t="s">
        <v>484</v>
      </c>
      <c r="E3167" s="320">
        <v>0.91200000000000003</v>
      </c>
      <c r="F3167" s="320" t="s">
        <v>543</v>
      </c>
      <c r="G3167" s="320" t="s">
        <v>1270</v>
      </c>
      <c r="H3167" s="320" t="s">
        <v>511</v>
      </c>
      <c r="I3167" s="321">
        <v>2.9642469679999999</v>
      </c>
      <c r="J3167" s="320">
        <v>2008</v>
      </c>
      <c r="K3167" s="320" t="s">
        <v>1210</v>
      </c>
      <c r="L3167" s="316">
        <f t="shared" si="93"/>
        <v>3166</v>
      </c>
      <c r="V3167" s="316" t="str">
        <f t="shared" si="92"/>
        <v xml:space="preserve"> </v>
      </c>
      <c r="X3167" s="316" t="s">
        <v>965</v>
      </c>
    </row>
    <row r="3168" spans="1:24">
      <c r="A3168" s="320" t="s">
        <v>976</v>
      </c>
      <c r="B3168" s="320" t="s">
        <v>923</v>
      </c>
      <c r="C3168" s="320" t="s">
        <v>504</v>
      </c>
      <c r="D3168" s="320" t="s">
        <v>484</v>
      </c>
      <c r="E3168" s="320">
        <v>0.91200000000000003</v>
      </c>
      <c r="F3168" s="320" t="s">
        <v>543</v>
      </c>
      <c r="G3168" s="320" t="s">
        <v>1270</v>
      </c>
      <c r="H3168" s="320" t="s">
        <v>511</v>
      </c>
      <c r="I3168" s="321">
        <v>2.976774238</v>
      </c>
      <c r="J3168" s="320">
        <v>2008</v>
      </c>
      <c r="K3168" s="320" t="s">
        <v>1210</v>
      </c>
      <c r="L3168" s="316">
        <f t="shared" si="93"/>
        <v>3167</v>
      </c>
      <c r="V3168" s="316" t="str">
        <f t="shared" si="92"/>
        <v xml:space="preserve"> </v>
      </c>
      <c r="X3168" s="316" t="s">
        <v>965</v>
      </c>
    </row>
    <row r="3169" spans="1:24">
      <c r="A3169" s="320" t="s">
        <v>890</v>
      </c>
      <c r="B3169" s="320" t="s">
        <v>887</v>
      </c>
      <c r="C3169" s="320" t="s">
        <v>525</v>
      </c>
      <c r="D3169" s="320" t="s">
        <v>694</v>
      </c>
      <c r="E3169" s="320">
        <v>0.72199999999999998</v>
      </c>
      <c r="F3169" s="320" t="s">
        <v>543</v>
      </c>
      <c r="G3169" s="320" t="s">
        <v>1270</v>
      </c>
      <c r="H3169" s="320" t="s">
        <v>511</v>
      </c>
      <c r="I3169" s="321">
        <v>3.0219626169999998</v>
      </c>
      <c r="J3169" s="320">
        <v>2009</v>
      </c>
      <c r="K3169" s="320" t="s">
        <v>1209</v>
      </c>
      <c r="L3169" s="316">
        <f t="shared" si="93"/>
        <v>3168</v>
      </c>
      <c r="V3169" s="316" t="str">
        <f t="shared" si="92"/>
        <v xml:space="preserve"> </v>
      </c>
      <c r="X3169" s="316" t="s">
        <v>965</v>
      </c>
    </row>
    <row r="3170" spans="1:24">
      <c r="A3170" s="320" t="s">
        <v>1023</v>
      </c>
      <c r="B3170" s="320" t="s">
        <v>1024</v>
      </c>
      <c r="C3170" s="320" t="s">
        <v>853</v>
      </c>
      <c r="D3170" s="320" t="s">
        <v>694</v>
      </c>
      <c r="E3170" s="320">
        <v>0.9</v>
      </c>
      <c r="F3170" s="320" t="s">
        <v>543</v>
      </c>
      <c r="G3170" s="320" t="s">
        <v>1270</v>
      </c>
      <c r="H3170" s="320" t="s">
        <v>511</v>
      </c>
      <c r="I3170" s="321">
        <v>3.0447024580000002</v>
      </c>
      <c r="J3170" s="320">
        <v>2007</v>
      </c>
      <c r="K3170" s="320" t="s">
        <v>1210</v>
      </c>
      <c r="L3170" s="316">
        <f t="shared" si="93"/>
        <v>3169</v>
      </c>
      <c r="V3170" s="316" t="str">
        <f t="shared" si="92"/>
        <v xml:space="preserve"> </v>
      </c>
      <c r="X3170" s="316" t="s">
        <v>965</v>
      </c>
    </row>
    <row r="3171" spans="1:24">
      <c r="A3171" s="320" t="s">
        <v>905</v>
      </c>
      <c r="B3171" s="320" t="s">
        <v>894</v>
      </c>
      <c r="C3171" s="320" t="s">
        <v>483</v>
      </c>
      <c r="D3171" s="320" t="s">
        <v>484</v>
      </c>
      <c r="E3171" s="320">
        <v>0.77500000000000002</v>
      </c>
      <c r="F3171" s="320" t="s">
        <v>543</v>
      </c>
      <c r="G3171" s="320" t="s">
        <v>1270</v>
      </c>
      <c r="H3171" s="320" t="s">
        <v>511</v>
      </c>
      <c r="I3171" s="321">
        <v>3.1298950579999998</v>
      </c>
      <c r="J3171" s="320">
        <v>2011</v>
      </c>
      <c r="K3171" s="320" t="s">
        <v>1210</v>
      </c>
      <c r="L3171" s="316">
        <f t="shared" si="93"/>
        <v>3170</v>
      </c>
      <c r="V3171" s="316" t="str">
        <f t="shared" si="92"/>
        <v xml:space="preserve"> </v>
      </c>
      <c r="X3171" s="316" t="s">
        <v>965</v>
      </c>
    </row>
    <row r="3172" spans="1:24">
      <c r="A3172" s="320" t="s">
        <v>974</v>
      </c>
      <c r="B3172" s="320" t="s">
        <v>923</v>
      </c>
      <c r="C3172" s="320" t="s">
        <v>504</v>
      </c>
      <c r="D3172" s="320" t="s">
        <v>518</v>
      </c>
      <c r="E3172" s="320">
        <v>0.91200000000000003</v>
      </c>
      <c r="F3172" s="320" t="s">
        <v>543</v>
      </c>
      <c r="G3172" s="320" t="s">
        <v>1270</v>
      </c>
      <c r="H3172" s="320" t="s">
        <v>511</v>
      </c>
      <c r="I3172" s="321">
        <v>3.1560964779999998</v>
      </c>
      <c r="J3172" s="320">
        <v>2008</v>
      </c>
      <c r="K3172" s="320" t="s">
        <v>1210</v>
      </c>
      <c r="L3172" s="316">
        <f t="shared" si="93"/>
        <v>3171</v>
      </c>
      <c r="V3172" s="316" t="str">
        <f t="shared" si="92"/>
        <v xml:space="preserve"> </v>
      </c>
      <c r="X3172" s="316" t="s">
        <v>965</v>
      </c>
    </row>
    <row r="3173" spans="1:24">
      <c r="A3173" s="320" t="s">
        <v>857</v>
      </c>
      <c r="B3173" s="320" t="s">
        <v>858</v>
      </c>
      <c r="C3173" s="320" t="s">
        <v>542</v>
      </c>
      <c r="D3173" s="320" t="s">
        <v>484</v>
      </c>
      <c r="E3173" s="320">
        <v>0.629</v>
      </c>
      <c r="F3173" s="320" t="s">
        <v>543</v>
      </c>
      <c r="G3173" s="320" t="s">
        <v>1270</v>
      </c>
      <c r="H3173" s="320" t="s">
        <v>511</v>
      </c>
      <c r="I3173" s="321">
        <v>3.1957931479999999</v>
      </c>
      <c r="J3173" s="320">
        <v>2007</v>
      </c>
      <c r="K3173" s="320" t="s">
        <v>1210</v>
      </c>
      <c r="L3173" s="316">
        <f t="shared" si="93"/>
        <v>3172</v>
      </c>
      <c r="V3173" s="316" t="str">
        <f t="shared" si="92"/>
        <v xml:space="preserve"> </v>
      </c>
      <c r="X3173" s="316" t="s">
        <v>965</v>
      </c>
    </row>
    <row r="3174" spans="1:24">
      <c r="A3174" s="320" t="s">
        <v>639</v>
      </c>
      <c r="B3174" s="320" t="s">
        <v>640</v>
      </c>
      <c r="C3174" s="320" t="s">
        <v>483</v>
      </c>
      <c r="D3174" s="320" t="s">
        <v>484</v>
      </c>
      <c r="E3174" s="320">
        <v>0.79200000000000004</v>
      </c>
      <c r="F3174" s="320" t="s">
        <v>543</v>
      </c>
      <c r="G3174" s="320" t="s">
        <v>1270</v>
      </c>
      <c r="H3174" s="320" t="s">
        <v>511</v>
      </c>
      <c r="I3174" s="321">
        <v>3.215809471</v>
      </c>
      <c r="J3174" s="320">
        <v>2010</v>
      </c>
      <c r="K3174" s="320" t="s">
        <v>1209</v>
      </c>
      <c r="L3174" s="316">
        <f t="shared" si="93"/>
        <v>3173</v>
      </c>
      <c r="V3174" s="316" t="str">
        <f t="shared" si="92"/>
        <v xml:space="preserve"> </v>
      </c>
      <c r="X3174" s="316" t="s">
        <v>965</v>
      </c>
    </row>
    <row r="3175" spans="1:24">
      <c r="A3175" s="320" t="s">
        <v>643</v>
      </c>
      <c r="B3175" s="320" t="s">
        <v>642</v>
      </c>
      <c r="C3175" s="320" t="s">
        <v>589</v>
      </c>
      <c r="D3175" s="320" t="s">
        <v>514</v>
      </c>
      <c r="E3175" s="320">
        <v>0.95499999999999996</v>
      </c>
      <c r="F3175" s="320" t="s">
        <v>543</v>
      </c>
      <c r="G3175" s="320" t="s">
        <v>1270</v>
      </c>
      <c r="H3175" s="320" t="s">
        <v>511</v>
      </c>
      <c r="I3175" s="321">
        <v>3.265010583</v>
      </c>
      <c r="J3175" s="320">
        <v>2009</v>
      </c>
      <c r="K3175" s="320" t="s">
        <v>1210</v>
      </c>
      <c r="L3175" s="316">
        <f t="shared" si="93"/>
        <v>3174</v>
      </c>
      <c r="V3175" s="316" t="str">
        <f t="shared" si="92"/>
        <v xml:space="preserve"> </v>
      </c>
      <c r="X3175" s="316" t="s">
        <v>965</v>
      </c>
    </row>
    <row r="3176" spans="1:24">
      <c r="A3176" s="320" t="s">
        <v>630</v>
      </c>
      <c r="B3176" s="320" t="s">
        <v>627</v>
      </c>
      <c r="C3176" s="320" t="s">
        <v>589</v>
      </c>
      <c r="D3176" s="320" t="s">
        <v>514</v>
      </c>
      <c r="E3176" s="320">
        <v>0.89300000000000002</v>
      </c>
      <c r="F3176" s="320" t="s">
        <v>543</v>
      </c>
      <c r="G3176" s="320" t="s">
        <v>1270</v>
      </c>
      <c r="H3176" s="320" t="s">
        <v>511</v>
      </c>
      <c r="I3176" s="321">
        <v>3.2831542869999999</v>
      </c>
      <c r="J3176" s="320">
        <v>2010</v>
      </c>
      <c r="K3176" s="320" t="s">
        <v>1209</v>
      </c>
      <c r="L3176" s="316">
        <f t="shared" si="93"/>
        <v>3175</v>
      </c>
      <c r="V3176" s="316" t="str">
        <f t="shared" si="92"/>
        <v xml:space="preserve"> </v>
      </c>
      <c r="X3176" s="316" t="s">
        <v>965</v>
      </c>
    </row>
    <row r="3177" spans="1:24">
      <c r="A3177" s="320" t="s">
        <v>1006</v>
      </c>
      <c r="B3177" s="320" t="s">
        <v>923</v>
      </c>
      <c r="C3177" s="320" t="s">
        <v>504</v>
      </c>
      <c r="D3177" s="320" t="s">
        <v>484</v>
      </c>
      <c r="E3177" s="320">
        <v>0.91200000000000003</v>
      </c>
      <c r="F3177" s="320" t="s">
        <v>543</v>
      </c>
      <c r="G3177" s="320" t="s">
        <v>1270</v>
      </c>
      <c r="H3177" s="320" t="s">
        <v>511</v>
      </c>
      <c r="I3177" s="321">
        <v>3.3831761569999999</v>
      </c>
      <c r="J3177" s="320">
        <v>2009</v>
      </c>
      <c r="K3177" s="320" t="s">
        <v>1210</v>
      </c>
      <c r="L3177" s="316">
        <f t="shared" si="93"/>
        <v>3176</v>
      </c>
      <c r="V3177" s="316" t="str">
        <f t="shared" si="92"/>
        <v xml:space="preserve"> </v>
      </c>
      <c r="X3177" s="316" t="s">
        <v>965</v>
      </c>
    </row>
    <row r="3178" spans="1:24">
      <c r="A3178" s="320" t="s">
        <v>891</v>
      </c>
      <c r="B3178" s="320" t="s">
        <v>892</v>
      </c>
      <c r="C3178" s="320" t="s">
        <v>483</v>
      </c>
      <c r="D3178" s="320" t="s">
        <v>484</v>
      </c>
      <c r="E3178" s="320">
        <v>0.81100000000000005</v>
      </c>
      <c r="F3178" s="320" t="s">
        <v>543</v>
      </c>
      <c r="G3178" s="320" t="s">
        <v>1270</v>
      </c>
      <c r="H3178" s="320" t="s">
        <v>511</v>
      </c>
      <c r="I3178" s="321">
        <v>3.3945535649999998</v>
      </c>
      <c r="J3178" s="320">
        <v>2010</v>
      </c>
      <c r="K3178" s="320" t="s">
        <v>1209</v>
      </c>
      <c r="L3178" s="316">
        <f t="shared" si="93"/>
        <v>3177</v>
      </c>
      <c r="V3178" s="316" t="str">
        <f t="shared" si="92"/>
        <v xml:space="preserve"> </v>
      </c>
      <c r="X3178" s="316" t="s">
        <v>965</v>
      </c>
    </row>
    <row r="3179" spans="1:24">
      <c r="A3179" s="320" t="s">
        <v>675</v>
      </c>
      <c r="B3179" s="320" t="s">
        <v>672</v>
      </c>
      <c r="C3179" s="320" t="s">
        <v>589</v>
      </c>
      <c r="D3179" s="320" t="s">
        <v>514</v>
      </c>
      <c r="E3179" s="320">
        <v>0.89700000000000002</v>
      </c>
      <c r="F3179" s="320" t="s">
        <v>543</v>
      </c>
      <c r="G3179" s="320" t="s">
        <v>1270</v>
      </c>
      <c r="H3179" s="320" t="s">
        <v>511</v>
      </c>
      <c r="I3179" s="321">
        <v>3.4096668559999999</v>
      </c>
      <c r="J3179" s="320">
        <v>2012</v>
      </c>
      <c r="K3179" s="320" t="s">
        <v>1210</v>
      </c>
      <c r="L3179" s="316">
        <f t="shared" si="93"/>
        <v>3178</v>
      </c>
      <c r="V3179" s="316" t="str">
        <f t="shared" si="92"/>
        <v xml:space="preserve"> </v>
      </c>
      <c r="X3179" s="316" t="s">
        <v>965</v>
      </c>
    </row>
    <row r="3180" spans="1:24">
      <c r="A3180" s="320" t="s">
        <v>922</v>
      </c>
      <c r="B3180" s="320" t="s">
        <v>923</v>
      </c>
      <c r="C3180" s="320" t="s">
        <v>504</v>
      </c>
      <c r="D3180" s="320" t="s">
        <v>484</v>
      </c>
      <c r="E3180" s="320">
        <v>0.91200000000000003</v>
      </c>
      <c r="F3180" s="320" t="s">
        <v>543</v>
      </c>
      <c r="G3180" s="320" t="s">
        <v>1270</v>
      </c>
      <c r="H3180" s="320" t="s">
        <v>511</v>
      </c>
      <c r="I3180" s="321">
        <v>3.462638031</v>
      </c>
      <c r="J3180" s="320">
        <v>2010</v>
      </c>
      <c r="K3180" s="320" t="s">
        <v>1210</v>
      </c>
      <c r="L3180" s="316">
        <f t="shared" si="93"/>
        <v>3179</v>
      </c>
      <c r="V3180" s="316" t="str">
        <f t="shared" si="92"/>
        <v xml:space="preserve"> </v>
      </c>
      <c r="X3180" s="316" t="s">
        <v>965</v>
      </c>
    </row>
    <row r="3181" spans="1:24">
      <c r="A3181" s="320" t="s">
        <v>778</v>
      </c>
      <c r="B3181" s="320" t="s">
        <v>509</v>
      </c>
      <c r="C3181" s="320" t="s">
        <v>510</v>
      </c>
      <c r="D3181" s="320" t="s">
        <v>694</v>
      </c>
      <c r="E3181" s="320">
        <v>0.93700000000000006</v>
      </c>
      <c r="F3181" s="320" t="s">
        <v>543</v>
      </c>
      <c r="G3181" s="320" t="s">
        <v>1270</v>
      </c>
      <c r="H3181" s="320" t="s">
        <v>511</v>
      </c>
      <c r="I3181" s="321">
        <v>3.4914625090000002</v>
      </c>
      <c r="J3181" s="320">
        <v>2005</v>
      </c>
      <c r="K3181" s="320" t="s">
        <v>1210</v>
      </c>
      <c r="L3181" s="316">
        <f t="shared" si="93"/>
        <v>3180</v>
      </c>
      <c r="V3181" s="316" t="str">
        <f t="shared" si="92"/>
        <v xml:space="preserve"> </v>
      </c>
      <c r="X3181" s="316" t="s">
        <v>965</v>
      </c>
    </row>
    <row r="3182" spans="1:24">
      <c r="A3182" s="320" t="s">
        <v>992</v>
      </c>
      <c r="B3182" s="320" t="s">
        <v>923</v>
      </c>
      <c r="C3182" s="320" t="s">
        <v>504</v>
      </c>
      <c r="D3182" s="320" t="s">
        <v>484</v>
      </c>
      <c r="E3182" s="320">
        <v>0.91200000000000003</v>
      </c>
      <c r="F3182" s="320" t="s">
        <v>543</v>
      </c>
      <c r="G3182" s="320" t="s">
        <v>1270</v>
      </c>
      <c r="H3182" s="320" t="s">
        <v>511</v>
      </c>
      <c r="I3182" s="321">
        <v>3.5008588559999998</v>
      </c>
      <c r="J3182" s="320">
        <v>2008</v>
      </c>
      <c r="K3182" s="320" t="s">
        <v>1210</v>
      </c>
      <c r="L3182" s="316">
        <f t="shared" si="93"/>
        <v>3181</v>
      </c>
      <c r="V3182" s="316" t="str">
        <f t="shared" si="92"/>
        <v xml:space="preserve"> </v>
      </c>
      <c r="X3182" s="316" t="s">
        <v>965</v>
      </c>
    </row>
    <row r="3183" spans="1:24">
      <c r="A3183" s="320" t="s">
        <v>933</v>
      </c>
      <c r="B3183" s="320" t="s">
        <v>923</v>
      </c>
      <c r="C3183" s="320" t="s">
        <v>504</v>
      </c>
      <c r="D3183" s="320" t="s">
        <v>484</v>
      </c>
      <c r="E3183" s="320">
        <v>0.91200000000000003</v>
      </c>
      <c r="F3183" s="320" t="s">
        <v>543</v>
      </c>
      <c r="G3183" s="320" t="s">
        <v>1270</v>
      </c>
      <c r="H3183" s="320" t="s">
        <v>511</v>
      </c>
      <c r="I3183" s="321">
        <v>3.529719622</v>
      </c>
      <c r="J3183" s="320">
        <v>2008</v>
      </c>
      <c r="K3183" s="320" t="s">
        <v>1210</v>
      </c>
      <c r="L3183" s="316">
        <f t="shared" si="93"/>
        <v>3182</v>
      </c>
      <c r="V3183" s="316" t="str">
        <f t="shared" si="92"/>
        <v xml:space="preserve"> </v>
      </c>
      <c r="X3183" s="316" t="s">
        <v>965</v>
      </c>
    </row>
    <row r="3184" spans="1:24">
      <c r="A3184" s="320" t="s">
        <v>629</v>
      </c>
      <c r="B3184" s="320" t="s">
        <v>627</v>
      </c>
      <c r="C3184" s="320" t="s">
        <v>589</v>
      </c>
      <c r="D3184" s="320" t="s">
        <v>514</v>
      </c>
      <c r="E3184" s="320">
        <v>0.89300000000000002</v>
      </c>
      <c r="F3184" s="320" t="s">
        <v>543</v>
      </c>
      <c r="G3184" s="320" t="s">
        <v>1270</v>
      </c>
      <c r="H3184" s="320" t="s">
        <v>511</v>
      </c>
      <c r="I3184" s="321">
        <v>3.579672414</v>
      </c>
      <c r="J3184" s="320">
        <v>2003</v>
      </c>
      <c r="K3184" s="320" t="s">
        <v>1210</v>
      </c>
      <c r="L3184" s="316">
        <f t="shared" si="93"/>
        <v>3183</v>
      </c>
      <c r="V3184" s="316" t="str">
        <f t="shared" si="92"/>
        <v xml:space="preserve"> </v>
      </c>
      <c r="X3184" s="316" t="s">
        <v>965</v>
      </c>
    </row>
    <row r="3185" spans="1:24">
      <c r="A3185" s="320" t="s">
        <v>641</v>
      </c>
      <c r="B3185" s="320" t="s">
        <v>642</v>
      </c>
      <c r="C3185" s="320" t="s">
        <v>589</v>
      </c>
      <c r="D3185" s="320" t="s">
        <v>514</v>
      </c>
      <c r="E3185" s="320">
        <v>0.95499999999999996</v>
      </c>
      <c r="F3185" s="320" t="s">
        <v>543</v>
      </c>
      <c r="G3185" s="320" t="s">
        <v>1270</v>
      </c>
      <c r="H3185" s="320" t="s">
        <v>511</v>
      </c>
      <c r="I3185" s="321">
        <v>3.6202136600000001</v>
      </c>
      <c r="J3185" s="320">
        <v>2009</v>
      </c>
      <c r="K3185" s="320" t="s">
        <v>1210</v>
      </c>
      <c r="L3185" s="316">
        <f t="shared" si="93"/>
        <v>3184</v>
      </c>
      <c r="V3185" s="316" t="str">
        <f t="shared" si="92"/>
        <v xml:space="preserve"> </v>
      </c>
      <c r="X3185" s="316" t="s">
        <v>965</v>
      </c>
    </row>
    <row r="3186" spans="1:24">
      <c r="A3186" s="320" t="s">
        <v>734</v>
      </c>
      <c r="B3186" s="320" t="s">
        <v>513</v>
      </c>
      <c r="C3186" s="320" t="s">
        <v>510</v>
      </c>
      <c r="D3186" s="320" t="s">
        <v>694</v>
      </c>
      <c r="E3186" s="320">
        <v>0.91100000000000003</v>
      </c>
      <c r="F3186" s="320" t="s">
        <v>543</v>
      </c>
      <c r="G3186" s="320" t="s">
        <v>1270</v>
      </c>
      <c r="H3186" s="320" t="s">
        <v>511</v>
      </c>
      <c r="I3186" s="321">
        <v>3.6216017699999998</v>
      </c>
      <c r="J3186" s="320">
        <v>2010</v>
      </c>
      <c r="K3186" s="320" t="s">
        <v>1210</v>
      </c>
      <c r="L3186" s="316">
        <f t="shared" si="93"/>
        <v>3185</v>
      </c>
      <c r="V3186" s="316" t="str">
        <f t="shared" si="92"/>
        <v xml:space="preserve"> </v>
      </c>
      <c r="X3186" s="316" t="s">
        <v>965</v>
      </c>
    </row>
    <row r="3187" spans="1:24">
      <c r="A3187" s="320" t="s">
        <v>647</v>
      </c>
      <c r="B3187" s="320" t="s">
        <v>642</v>
      </c>
      <c r="C3187" s="320" t="s">
        <v>589</v>
      </c>
      <c r="D3187" s="320" t="s">
        <v>518</v>
      </c>
      <c r="E3187" s="320">
        <v>0.95499999999999996</v>
      </c>
      <c r="F3187" s="320" t="s">
        <v>543</v>
      </c>
      <c r="G3187" s="320" t="s">
        <v>1270</v>
      </c>
      <c r="H3187" s="320" t="s">
        <v>511</v>
      </c>
      <c r="I3187" s="321">
        <v>3.6417042149999999</v>
      </c>
      <c r="J3187" s="320">
        <v>2009</v>
      </c>
      <c r="K3187" s="320" t="s">
        <v>1210</v>
      </c>
      <c r="L3187" s="316">
        <f t="shared" si="93"/>
        <v>3186</v>
      </c>
      <c r="V3187" s="316" t="str">
        <f t="shared" si="92"/>
        <v xml:space="preserve"> </v>
      </c>
      <c r="X3187" s="316" t="s">
        <v>965</v>
      </c>
    </row>
    <row r="3188" spans="1:24">
      <c r="A3188" s="320" t="s">
        <v>979</v>
      </c>
      <c r="B3188" s="320" t="s">
        <v>923</v>
      </c>
      <c r="C3188" s="320" t="s">
        <v>504</v>
      </c>
      <c r="D3188" s="320" t="s">
        <v>484</v>
      </c>
      <c r="E3188" s="320">
        <v>0.91200000000000003</v>
      </c>
      <c r="F3188" s="320" t="s">
        <v>543</v>
      </c>
      <c r="G3188" s="320" t="s">
        <v>1270</v>
      </c>
      <c r="H3188" s="320" t="s">
        <v>511</v>
      </c>
      <c r="I3188" s="321">
        <v>3.6476940569999998</v>
      </c>
      <c r="J3188" s="320">
        <v>2007</v>
      </c>
      <c r="K3188" s="320" t="s">
        <v>1210</v>
      </c>
      <c r="L3188" s="316">
        <f t="shared" si="93"/>
        <v>3187</v>
      </c>
      <c r="V3188" s="316" t="str">
        <f t="shared" si="92"/>
        <v xml:space="preserve"> </v>
      </c>
      <c r="X3188" s="316" t="s">
        <v>965</v>
      </c>
    </row>
    <row r="3189" spans="1:24">
      <c r="A3189" s="320" t="s">
        <v>975</v>
      </c>
      <c r="B3189" s="320" t="s">
        <v>923</v>
      </c>
      <c r="C3189" s="320" t="s">
        <v>504</v>
      </c>
      <c r="D3189" s="320" t="s">
        <v>484</v>
      </c>
      <c r="E3189" s="320">
        <v>0.91200000000000003</v>
      </c>
      <c r="F3189" s="320" t="s">
        <v>543</v>
      </c>
      <c r="G3189" s="320" t="s">
        <v>1270</v>
      </c>
      <c r="H3189" s="320" t="s">
        <v>511</v>
      </c>
      <c r="I3189" s="321">
        <v>3.6507725990000002</v>
      </c>
      <c r="J3189" s="320">
        <v>2010</v>
      </c>
      <c r="K3189" s="320" t="s">
        <v>1210</v>
      </c>
      <c r="L3189" s="316">
        <f t="shared" si="93"/>
        <v>3188</v>
      </c>
      <c r="V3189" s="316" t="str">
        <f t="shared" si="92"/>
        <v xml:space="preserve"> </v>
      </c>
      <c r="X3189" s="316" t="s">
        <v>965</v>
      </c>
    </row>
    <row r="3190" spans="1:24">
      <c r="A3190" s="320" t="s">
        <v>898</v>
      </c>
      <c r="B3190" s="320" t="s">
        <v>894</v>
      </c>
      <c r="C3190" s="320" t="s">
        <v>483</v>
      </c>
      <c r="D3190" s="320" t="s">
        <v>484</v>
      </c>
      <c r="E3190" s="320">
        <v>0.77500000000000002</v>
      </c>
      <c r="F3190" s="320" t="s">
        <v>543</v>
      </c>
      <c r="G3190" s="320" t="s">
        <v>1270</v>
      </c>
      <c r="H3190" s="320" t="s">
        <v>511</v>
      </c>
      <c r="I3190" s="321">
        <v>3.6533040300000001</v>
      </c>
      <c r="J3190" s="320">
        <v>2009</v>
      </c>
      <c r="K3190" s="320" t="s">
        <v>1210</v>
      </c>
      <c r="L3190" s="316">
        <f t="shared" si="93"/>
        <v>3189</v>
      </c>
      <c r="V3190" s="316" t="str">
        <f t="shared" si="92"/>
        <v xml:space="preserve"> </v>
      </c>
      <c r="X3190" s="316" t="s">
        <v>965</v>
      </c>
    </row>
    <row r="3191" spans="1:24">
      <c r="A3191" s="320" t="s">
        <v>950</v>
      </c>
      <c r="B3191" s="320" t="s">
        <v>923</v>
      </c>
      <c r="C3191" s="320" t="s">
        <v>504</v>
      </c>
      <c r="D3191" s="320" t="s">
        <v>484</v>
      </c>
      <c r="E3191" s="320">
        <v>0.91200000000000003</v>
      </c>
      <c r="F3191" s="320" t="s">
        <v>543</v>
      </c>
      <c r="G3191" s="320" t="s">
        <v>1270</v>
      </c>
      <c r="H3191" s="320" t="s">
        <v>511</v>
      </c>
      <c r="I3191" s="321">
        <v>3.6611947950000001</v>
      </c>
      <c r="J3191" s="320">
        <v>2008</v>
      </c>
      <c r="K3191" s="320" t="s">
        <v>1210</v>
      </c>
      <c r="L3191" s="316">
        <f t="shared" si="93"/>
        <v>3190</v>
      </c>
      <c r="V3191" s="316" t="str">
        <f t="shared" si="92"/>
        <v xml:space="preserve"> </v>
      </c>
      <c r="X3191" s="316" t="s">
        <v>965</v>
      </c>
    </row>
    <row r="3192" spans="1:24">
      <c r="A3192" s="320" t="s">
        <v>757</v>
      </c>
      <c r="B3192" s="320" t="s">
        <v>756</v>
      </c>
      <c r="C3192" s="320" t="s">
        <v>589</v>
      </c>
      <c r="D3192" s="320" t="s">
        <v>694</v>
      </c>
      <c r="E3192" s="320">
        <v>0.88500000000000001</v>
      </c>
      <c r="F3192" s="320" t="s">
        <v>543</v>
      </c>
      <c r="G3192" s="320" t="s">
        <v>1270</v>
      </c>
      <c r="H3192" s="320" t="s">
        <v>511</v>
      </c>
      <c r="I3192" s="321">
        <v>3.7000554750000001</v>
      </c>
      <c r="J3192" s="320">
        <v>2012</v>
      </c>
      <c r="K3192" s="320" t="s">
        <v>1209</v>
      </c>
      <c r="L3192" s="316">
        <f t="shared" si="93"/>
        <v>3191</v>
      </c>
      <c r="V3192" s="316" t="str">
        <f t="shared" si="92"/>
        <v xml:space="preserve"> </v>
      </c>
      <c r="X3192" s="316" t="s">
        <v>965</v>
      </c>
    </row>
    <row r="3193" spans="1:24">
      <c r="A3193" s="320" t="s">
        <v>598</v>
      </c>
      <c r="B3193" s="320" t="s">
        <v>588</v>
      </c>
      <c r="C3193" s="320" t="s">
        <v>589</v>
      </c>
      <c r="D3193" s="320" t="s">
        <v>518</v>
      </c>
      <c r="E3193" s="320">
        <v>0.91600000000000004</v>
      </c>
      <c r="F3193" s="320" t="s">
        <v>543</v>
      </c>
      <c r="G3193" s="320" t="s">
        <v>1270</v>
      </c>
      <c r="H3193" s="320" t="s">
        <v>511</v>
      </c>
      <c r="I3193" s="321">
        <v>3.7081395349999999</v>
      </c>
      <c r="J3193" s="320">
        <v>2010</v>
      </c>
      <c r="K3193" s="320" t="s">
        <v>1209</v>
      </c>
      <c r="L3193" s="316">
        <f t="shared" si="93"/>
        <v>3192</v>
      </c>
      <c r="V3193" s="316" t="str">
        <f t="shared" si="92"/>
        <v xml:space="preserve"> </v>
      </c>
      <c r="X3193" s="316" t="s">
        <v>965</v>
      </c>
    </row>
    <row r="3194" spans="1:24">
      <c r="A3194" s="320" t="s">
        <v>590</v>
      </c>
      <c r="B3194" s="320" t="s">
        <v>588</v>
      </c>
      <c r="C3194" s="320" t="s">
        <v>589</v>
      </c>
      <c r="D3194" s="320" t="s">
        <v>518</v>
      </c>
      <c r="E3194" s="320">
        <v>0.91600000000000004</v>
      </c>
      <c r="F3194" s="320" t="s">
        <v>543</v>
      </c>
      <c r="G3194" s="320" t="s">
        <v>1270</v>
      </c>
      <c r="H3194" s="320" t="s">
        <v>511</v>
      </c>
      <c r="I3194" s="321">
        <v>3.7213965029999998</v>
      </c>
      <c r="J3194" s="320">
        <v>2011</v>
      </c>
      <c r="K3194" s="320" t="s">
        <v>1210</v>
      </c>
      <c r="L3194" s="316">
        <f t="shared" si="93"/>
        <v>3193</v>
      </c>
      <c r="V3194" s="316" t="str">
        <f t="shared" si="92"/>
        <v xml:space="preserve"> </v>
      </c>
      <c r="X3194" s="316" t="s">
        <v>965</v>
      </c>
    </row>
    <row r="3195" spans="1:24">
      <c r="A3195" s="320" t="s">
        <v>906</v>
      </c>
      <c r="B3195" s="320" t="s">
        <v>894</v>
      </c>
      <c r="C3195" s="320" t="s">
        <v>483</v>
      </c>
      <c r="D3195" s="320" t="s">
        <v>484</v>
      </c>
      <c r="E3195" s="320">
        <v>0.77500000000000002</v>
      </c>
      <c r="F3195" s="320" t="s">
        <v>543</v>
      </c>
      <c r="G3195" s="320" t="s">
        <v>1270</v>
      </c>
      <c r="H3195" s="320" t="s">
        <v>511</v>
      </c>
      <c r="I3195" s="321">
        <v>3.7510096320000001</v>
      </c>
      <c r="J3195" s="320">
        <v>2010</v>
      </c>
      <c r="K3195" s="320" t="s">
        <v>1210</v>
      </c>
      <c r="L3195" s="316">
        <f t="shared" si="93"/>
        <v>3194</v>
      </c>
      <c r="V3195" s="316" t="str">
        <f t="shared" ref="V3195:V3258" si="94">IF(H3195=$V$1,I3195," ")</f>
        <v xml:space="preserve"> </v>
      </c>
      <c r="X3195" s="316" t="s">
        <v>965</v>
      </c>
    </row>
    <row r="3196" spans="1:24">
      <c r="A3196" s="320" t="s">
        <v>971</v>
      </c>
      <c r="B3196" s="320" t="s">
        <v>923</v>
      </c>
      <c r="C3196" s="320" t="s">
        <v>504</v>
      </c>
      <c r="D3196" s="320" t="s">
        <v>484</v>
      </c>
      <c r="E3196" s="320">
        <v>0.91200000000000003</v>
      </c>
      <c r="F3196" s="320" t="s">
        <v>543</v>
      </c>
      <c r="G3196" s="320" t="s">
        <v>1270</v>
      </c>
      <c r="H3196" s="320" t="s">
        <v>511</v>
      </c>
      <c r="I3196" s="321">
        <v>3.7901809910000002</v>
      </c>
      <c r="J3196" s="320">
        <v>2008</v>
      </c>
      <c r="K3196" s="320" t="s">
        <v>1210</v>
      </c>
      <c r="L3196" s="316">
        <f t="shared" si="93"/>
        <v>3195</v>
      </c>
      <c r="V3196" s="316" t="str">
        <f t="shared" si="94"/>
        <v xml:space="preserve"> </v>
      </c>
      <c r="X3196" s="316" t="s">
        <v>965</v>
      </c>
    </row>
    <row r="3197" spans="1:24">
      <c r="A3197" s="320" t="s">
        <v>645</v>
      </c>
      <c r="B3197" s="320" t="s">
        <v>642</v>
      </c>
      <c r="C3197" s="320" t="s">
        <v>589</v>
      </c>
      <c r="D3197" s="320" t="s">
        <v>518</v>
      </c>
      <c r="E3197" s="320">
        <v>0.95499999999999996</v>
      </c>
      <c r="F3197" s="320" t="s">
        <v>543</v>
      </c>
      <c r="G3197" s="320" t="s">
        <v>1270</v>
      </c>
      <c r="H3197" s="320" t="s">
        <v>511</v>
      </c>
      <c r="I3197" s="321">
        <v>3.8242805870000001</v>
      </c>
      <c r="J3197" s="320">
        <v>2007</v>
      </c>
      <c r="K3197" s="320" t="s">
        <v>1209</v>
      </c>
      <c r="L3197" s="316">
        <f t="shared" si="93"/>
        <v>3196</v>
      </c>
      <c r="V3197" s="316" t="str">
        <f t="shared" si="94"/>
        <v xml:space="preserve"> </v>
      </c>
      <c r="X3197" s="316" t="s">
        <v>965</v>
      </c>
    </row>
    <row r="3198" spans="1:24">
      <c r="A3198" s="320" t="s">
        <v>969</v>
      </c>
      <c r="B3198" s="320" t="s">
        <v>923</v>
      </c>
      <c r="C3198" s="320" t="s">
        <v>504</v>
      </c>
      <c r="D3198" s="320" t="s">
        <v>484</v>
      </c>
      <c r="E3198" s="320">
        <v>0.91200000000000003</v>
      </c>
      <c r="F3198" s="320" t="s">
        <v>543</v>
      </c>
      <c r="G3198" s="320" t="s">
        <v>1270</v>
      </c>
      <c r="H3198" s="320" t="s">
        <v>511</v>
      </c>
      <c r="I3198" s="321">
        <v>3.8976372349999999</v>
      </c>
      <c r="J3198" s="320">
        <v>2010</v>
      </c>
      <c r="K3198" s="320" t="s">
        <v>1210</v>
      </c>
      <c r="L3198" s="316">
        <f t="shared" si="93"/>
        <v>3197</v>
      </c>
      <c r="V3198" s="316" t="str">
        <f t="shared" si="94"/>
        <v xml:space="preserve"> </v>
      </c>
      <c r="X3198" s="316" t="s">
        <v>965</v>
      </c>
    </row>
    <row r="3199" spans="1:24">
      <c r="A3199" s="320" t="s">
        <v>1001</v>
      </c>
      <c r="B3199" s="320" t="s">
        <v>923</v>
      </c>
      <c r="C3199" s="320" t="s">
        <v>504</v>
      </c>
      <c r="D3199" s="320" t="s">
        <v>484</v>
      </c>
      <c r="E3199" s="320">
        <v>0.91200000000000003</v>
      </c>
      <c r="F3199" s="320" t="s">
        <v>543</v>
      </c>
      <c r="G3199" s="320" t="s">
        <v>1270</v>
      </c>
      <c r="H3199" s="320" t="s">
        <v>511</v>
      </c>
      <c r="I3199" s="321">
        <v>3.9185325350000002</v>
      </c>
      <c r="J3199" s="320">
        <v>2008</v>
      </c>
      <c r="K3199" s="320" t="s">
        <v>1210</v>
      </c>
      <c r="L3199" s="316">
        <f t="shared" si="93"/>
        <v>3198</v>
      </c>
      <c r="V3199" s="316" t="str">
        <f t="shared" si="94"/>
        <v xml:space="preserve"> </v>
      </c>
      <c r="X3199" s="316" t="s">
        <v>965</v>
      </c>
    </row>
    <row r="3200" spans="1:24">
      <c r="A3200" s="320" t="s">
        <v>676</v>
      </c>
      <c r="B3200" s="320" t="s">
        <v>677</v>
      </c>
      <c r="C3200" s="320" t="s">
        <v>589</v>
      </c>
      <c r="D3200" s="320" t="s">
        <v>514</v>
      </c>
      <c r="E3200" s="320">
        <v>0.90100000000000002</v>
      </c>
      <c r="F3200" s="320" t="s">
        <v>543</v>
      </c>
      <c r="G3200" s="320" t="s">
        <v>1270</v>
      </c>
      <c r="H3200" s="320" t="s">
        <v>511</v>
      </c>
      <c r="I3200" s="321">
        <v>3.9366722150000002</v>
      </c>
      <c r="J3200" s="320">
        <v>2012</v>
      </c>
      <c r="K3200" s="320" t="s">
        <v>1209</v>
      </c>
      <c r="L3200" s="316">
        <f t="shared" si="93"/>
        <v>3199</v>
      </c>
      <c r="V3200" s="316" t="str">
        <f t="shared" si="94"/>
        <v xml:space="preserve"> </v>
      </c>
      <c r="X3200" s="316" t="s">
        <v>965</v>
      </c>
    </row>
    <row r="3201" spans="1:24">
      <c r="A3201" s="320" t="s">
        <v>977</v>
      </c>
      <c r="B3201" s="320" t="s">
        <v>923</v>
      </c>
      <c r="C3201" s="320" t="s">
        <v>504</v>
      </c>
      <c r="D3201" s="320" t="s">
        <v>484</v>
      </c>
      <c r="E3201" s="320">
        <v>0.91200000000000003</v>
      </c>
      <c r="F3201" s="320" t="s">
        <v>543</v>
      </c>
      <c r="G3201" s="320" t="s">
        <v>1270</v>
      </c>
      <c r="H3201" s="320" t="s">
        <v>511</v>
      </c>
      <c r="I3201" s="321">
        <v>3.9676957580000001</v>
      </c>
      <c r="J3201" s="320">
        <v>2008</v>
      </c>
      <c r="K3201" s="320" t="s">
        <v>1210</v>
      </c>
      <c r="L3201" s="316">
        <f t="shared" si="93"/>
        <v>3200</v>
      </c>
      <c r="V3201" s="316" t="str">
        <f t="shared" si="94"/>
        <v xml:space="preserve"> </v>
      </c>
      <c r="X3201" s="316" t="s">
        <v>965</v>
      </c>
    </row>
    <row r="3202" spans="1:24">
      <c r="A3202" s="320" t="s">
        <v>790</v>
      </c>
      <c r="B3202" s="320" t="s">
        <v>509</v>
      </c>
      <c r="C3202" s="320" t="s">
        <v>510</v>
      </c>
      <c r="D3202" s="320" t="s">
        <v>521</v>
      </c>
      <c r="E3202" s="320">
        <v>0.93700000000000006</v>
      </c>
      <c r="F3202" s="320" t="s">
        <v>543</v>
      </c>
      <c r="G3202" s="320" t="s">
        <v>1270</v>
      </c>
      <c r="H3202" s="320" t="s">
        <v>511</v>
      </c>
      <c r="I3202" s="321">
        <v>3.9751225830000001</v>
      </c>
      <c r="J3202" s="320">
        <v>2010</v>
      </c>
      <c r="K3202" s="320" t="s">
        <v>1210</v>
      </c>
      <c r="L3202" s="316">
        <f t="shared" si="93"/>
        <v>3201</v>
      </c>
      <c r="V3202" s="316" t="str">
        <f t="shared" si="94"/>
        <v xml:space="preserve"> </v>
      </c>
      <c r="X3202" s="316" t="s">
        <v>965</v>
      </c>
    </row>
    <row r="3203" spans="1:24">
      <c r="A3203" s="320" t="s">
        <v>727</v>
      </c>
      <c r="B3203" s="320" t="s">
        <v>513</v>
      </c>
      <c r="C3203" s="320" t="s">
        <v>510</v>
      </c>
      <c r="D3203" s="320" t="s">
        <v>694</v>
      </c>
      <c r="E3203" s="320">
        <v>0.91100000000000003</v>
      </c>
      <c r="F3203" s="320" t="s">
        <v>543</v>
      </c>
      <c r="G3203" s="320" t="s">
        <v>1270</v>
      </c>
      <c r="H3203" s="320" t="s">
        <v>511</v>
      </c>
      <c r="I3203" s="321">
        <v>4.0712110859999999</v>
      </c>
      <c r="J3203" s="320">
        <v>2007</v>
      </c>
      <c r="K3203" s="320" t="s">
        <v>1210</v>
      </c>
      <c r="L3203" s="316">
        <f t="shared" ref="L3203:L3266" si="95">1+L3202</f>
        <v>3202</v>
      </c>
      <c r="V3203" s="316" t="str">
        <f t="shared" si="94"/>
        <v xml:space="preserve"> </v>
      </c>
      <c r="X3203" s="316" t="s">
        <v>965</v>
      </c>
    </row>
    <row r="3204" spans="1:24">
      <c r="A3204" s="320" t="s">
        <v>987</v>
      </c>
      <c r="B3204" s="320" t="s">
        <v>923</v>
      </c>
      <c r="C3204" s="320" t="s">
        <v>504</v>
      </c>
      <c r="D3204" s="320" t="s">
        <v>484</v>
      </c>
      <c r="E3204" s="320">
        <v>0.91200000000000003</v>
      </c>
      <c r="F3204" s="320" t="s">
        <v>543</v>
      </c>
      <c r="G3204" s="320" t="s">
        <v>1270</v>
      </c>
      <c r="H3204" s="320" t="s">
        <v>511</v>
      </c>
      <c r="I3204" s="321">
        <v>4.0757342029999997</v>
      </c>
      <c r="J3204" s="320">
        <v>2010</v>
      </c>
      <c r="K3204" s="320" t="s">
        <v>1210</v>
      </c>
      <c r="L3204" s="316">
        <f t="shared" si="95"/>
        <v>3203</v>
      </c>
      <c r="V3204" s="316" t="str">
        <f t="shared" si="94"/>
        <v xml:space="preserve"> </v>
      </c>
      <c r="X3204" s="316" t="s">
        <v>965</v>
      </c>
    </row>
    <row r="3205" spans="1:24">
      <c r="A3205" s="320" t="s">
        <v>912</v>
      </c>
      <c r="B3205" s="320" t="s">
        <v>913</v>
      </c>
      <c r="C3205" s="320" t="s">
        <v>525</v>
      </c>
      <c r="D3205" s="320" t="s">
        <v>518</v>
      </c>
      <c r="E3205" s="320">
        <v>0.78800000000000003</v>
      </c>
      <c r="F3205" s="320" t="s">
        <v>543</v>
      </c>
      <c r="G3205" s="320" t="s">
        <v>1270</v>
      </c>
      <c r="H3205" s="320" t="s">
        <v>511</v>
      </c>
      <c r="I3205" s="321">
        <v>4.0926578999999998</v>
      </c>
      <c r="J3205" s="320">
        <v>2010</v>
      </c>
      <c r="K3205" s="320" t="s">
        <v>1209</v>
      </c>
      <c r="L3205" s="316">
        <f t="shared" si="95"/>
        <v>3204</v>
      </c>
      <c r="V3205" s="316" t="str">
        <f t="shared" si="94"/>
        <v xml:space="preserve"> </v>
      </c>
      <c r="X3205" s="316" t="s">
        <v>965</v>
      </c>
    </row>
    <row r="3206" spans="1:24">
      <c r="A3206" s="320" t="s">
        <v>593</v>
      </c>
      <c r="B3206" s="320" t="s">
        <v>588</v>
      </c>
      <c r="C3206" s="320" t="s">
        <v>589</v>
      </c>
      <c r="D3206" s="320" t="s">
        <v>514</v>
      </c>
      <c r="E3206" s="320">
        <v>0.91600000000000004</v>
      </c>
      <c r="F3206" s="320" t="s">
        <v>543</v>
      </c>
      <c r="G3206" s="320" t="s">
        <v>1270</v>
      </c>
      <c r="H3206" s="320" t="s">
        <v>511</v>
      </c>
      <c r="I3206" s="321">
        <v>4.1056796159999998</v>
      </c>
      <c r="J3206" s="320">
        <v>2011</v>
      </c>
      <c r="K3206" s="320" t="s">
        <v>1210</v>
      </c>
      <c r="L3206" s="316">
        <f t="shared" si="95"/>
        <v>3205</v>
      </c>
      <c r="V3206" s="316" t="str">
        <f t="shared" si="94"/>
        <v xml:space="preserve"> </v>
      </c>
      <c r="X3206" s="316" t="s">
        <v>965</v>
      </c>
    </row>
    <row r="3207" spans="1:24">
      <c r="A3207" s="320" t="s">
        <v>824</v>
      </c>
      <c r="B3207" s="320" t="s">
        <v>509</v>
      </c>
      <c r="C3207" s="320" t="s">
        <v>510</v>
      </c>
      <c r="D3207" s="320" t="s">
        <v>694</v>
      </c>
      <c r="E3207" s="320">
        <v>0.93700000000000006</v>
      </c>
      <c r="F3207" s="320" t="s">
        <v>543</v>
      </c>
      <c r="G3207" s="320" t="s">
        <v>1270</v>
      </c>
      <c r="H3207" s="320" t="s">
        <v>511</v>
      </c>
      <c r="I3207" s="321">
        <v>4.1086063800000003</v>
      </c>
      <c r="J3207" s="320">
        <v>2010</v>
      </c>
      <c r="K3207" s="320" t="s">
        <v>1210</v>
      </c>
      <c r="L3207" s="316">
        <f t="shared" si="95"/>
        <v>3206</v>
      </c>
      <c r="V3207" s="316" t="str">
        <f t="shared" si="94"/>
        <v xml:space="preserve"> </v>
      </c>
      <c r="X3207" s="316" t="s">
        <v>965</v>
      </c>
    </row>
    <row r="3208" spans="1:24">
      <c r="A3208" s="320" t="s">
        <v>863</v>
      </c>
      <c r="B3208" s="320" t="s">
        <v>858</v>
      </c>
      <c r="C3208" s="320" t="s">
        <v>542</v>
      </c>
      <c r="D3208" s="320" t="s">
        <v>484</v>
      </c>
      <c r="E3208" s="320">
        <v>0.629</v>
      </c>
      <c r="F3208" s="320" t="s">
        <v>543</v>
      </c>
      <c r="G3208" s="320" t="s">
        <v>1270</v>
      </c>
      <c r="H3208" s="320" t="s">
        <v>511</v>
      </c>
      <c r="I3208" s="321">
        <v>4.1326655170000004</v>
      </c>
      <c r="J3208" s="320">
        <v>2013</v>
      </c>
      <c r="K3208" s="320" t="s">
        <v>1210</v>
      </c>
      <c r="L3208" s="316">
        <f t="shared" si="95"/>
        <v>3207</v>
      </c>
      <c r="V3208" s="316" t="str">
        <f t="shared" si="94"/>
        <v xml:space="preserve"> </v>
      </c>
      <c r="X3208" s="316" t="s">
        <v>965</v>
      </c>
    </row>
    <row r="3209" spans="1:24">
      <c r="A3209" s="320" t="s">
        <v>944</v>
      </c>
      <c r="B3209" s="320" t="s">
        <v>923</v>
      </c>
      <c r="C3209" s="320" t="s">
        <v>504</v>
      </c>
      <c r="D3209" s="320" t="s">
        <v>518</v>
      </c>
      <c r="E3209" s="320">
        <v>0.91200000000000003</v>
      </c>
      <c r="F3209" s="320" t="s">
        <v>543</v>
      </c>
      <c r="G3209" s="320" t="s">
        <v>1270</v>
      </c>
      <c r="H3209" s="320" t="s">
        <v>511</v>
      </c>
      <c r="I3209" s="321">
        <v>4.1522251690000003</v>
      </c>
      <c r="J3209" s="320">
        <v>2011</v>
      </c>
      <c r="K3209" s="320" t="s">
        <v>1210</v>
      </c>
      <c r="L3209" s="316">
        <f t="shared" si="95"/>
        <v>3208</v>
      </c>
      <c r="V3209" s="316" t="str">
        <f t="shared" si="94"/>
        <v xml:space="preserve"> </v>
      </c>
      <c r="X3209" s="316" t="s">
        <v>965</v>
      </c>
    </row>
    <row r="3210" spans="1:24">
      <c r="A3210" s="320" t="s">
        <v>840</v>
      </c>
      <c r="B3210" s="320" t="s">
        <v>833</v>
      </c>
      <c r="C3210" s="320" t="s">
        <v>589</v>
      </c>
      <c r="D3210" s="320" t="s">
        <v>694</v>
      </c>
      <c r="E3210" s="320">
        <v>0.88100000000000001</v>
      </c>
      <c r="F3210" s="320" t="s">
        <v>543</v>
      </c>
      <c r="G3210" s="320" t="s">
        <v>1270</v>
      </c>
      <c r="H3210" s="320" t="s">
        <v>511</v>
      </c>
      <c r="I3210" s="321">
        <v>4.1571820170000002</v>
      </c>
      <c r="J3210" s="320">
        <v>2003</v>
      </c>
      <c r="K3210" s="320" t="s">
        <v>1210</v>
      </c>
      <c r="L3210" s="316">
        <f t="shared" si="95"/>
        <v>3209</v>
      </c>
      <c r="V3210" s="316" t="str">
        <f t="shared" si="94"/>
        <v xml:space="preserve"> </v>
      </c>
      <c r="X3210" s="316" t="s">
        <v>965</v>
      </c>
    </row>
    <row r="3211" spans="1:24">
      <c r="A3211" s="320" t="s">
        <v>744</v>
      </c>
      <c r="B3211" s="320" t="s">
        <v>742</v>
      </c>
      <c r="C3211" s="320" t="s">
        <v>589</v>
      </c>
      <c r="D3211" s="320" t="s">
        <v>694</v>
      </c>
      <c r="E3211" s="320">
        <v>0.81599999999999995</v>
      </c>
      <c r="F3211" s="320" t="s">
        <v>543</v>
      </c>
      <c r="G3211" s="320" t="s">
        <v>1270</v>
      </c>
      <c r="H3211" s="320" t="s">
        <v>511</v>
      </c>
      <c r="I3211" s="321">
        <v>4.284529504</v>
      </c>
      <c r="J3211" s="320">
        <v>2006</v>
      </c>
      <c r="K3211" s="320" t="s">
        <v>1210</v>
      </c>
      <c r="L3211" s="316">
        <f t="shared" si="95"/>
        <v>3210</v>
      </c>
      <c r="V3211" s="316" t="str">
        <f t="shared" si="94"/>
        <v xml:space="preserve"> </v>
      </c>
      <c r="X3211" s="316" t="s">
        <v>965</v>
      </c>
    </row>
    <row r="3212" spans="1:24">
      <c r="A3212" s="320" t="s">
        <v>535</v>
      </c>
      <c r="B3212" s="320" t="s">
        <v>503</v>
      </c>
      <c r="C3212" s="320" t="s">
        <v>504</v>
      </c>
      <c r="D3212" s="320" t="s">
        <v>518</v>
      </c>
      <c r="E3212" s="320">
        <v>0.90900000000000003</v>
      </c>
      <c r="F3212" s="320" t="s">
        <v>543</v>
      </c>
      <c r="G3212" s="320" t="s">
        <v>1270</v>
      </c>
      <c r="H3212" s="320" t="s">
        <v>511</v>
      </c>
      <c r="I3212" s="321">
        <v>4.2926075859999999</v>
      </c>
      <c r="J3212" s="320">
        <v>2007</v>
      </c>
      <c r="K3212" s="320" t="s">
        <v>1210</v>
      </c>
      <c r="L3212" s="316">
        <f t="shared" si="95"/>
        <v>3211</v>
      </c>
      <c r="V3212" s="316" t="str">
        <f t="shared" si="94"/>
        <v xml:space="preserve"> </v>
      </c>
      <c r="X3212" s="316" t="s">
        <v>965</v>
      </c>
    </row>
    <row r="3213" spans="1:24">
      <c r="A3213" s="320" t="s">
        <v>732</v>
      </c>
      <c r="B3213" s="320" t="s">
        <v>513</v>
      </c>
      <c r="C3213" s="320" t="s">
        <v>510</v>
      </c>
      <c r="D3213" s="320" t="s">
        <v>514</v>
      </c>
      <c r="E3213" s="320">
        <v>0.91100000000000003</v>
      </c>
      <c r="F3213" s="320" t="s">
        <v>543</v>
      </c>
      <c r="G3213" s="320" t="s">
        <v>1270</v>
      </c>
      <c r="H3213" s="320" t="s">
        <v>511</v>
      </c>
      <c r="I3213" s="321">
        <v>4.3064482640000001</v>
      </c>
      <c r="J3213" s="320">
        <v>2010</v>
      </c>
      <c r="K3213" s="320" t="s">
        <v>1210</v>
      </c>
      <c r="L3213" s="316">
        <f t="shared" si="95"/>
        <v>3212</v>
      </c>
      <c r="V3213" s="316" t="str">
        <f t="shared" si="94"/>
        <v xml:space="preserve"> </v>
      </c>
      <c r="X3213" s="316" t="s">
        <v>965</v>
      </c>
    </row>
    <row r="3214" spans="1:24">
      <c r="A3214" s="320" t="s">
        <v>862</v>
      </c>
      <c r="B3214" s="320" t="s">
        <v>858</v>
      </c>
      <c r="C3214" s="320" t="s">
        <v>542</v>
      </c>
      <c r="D3214" s="320" t="s">
        <v>484</v>
      </c>
      <c r="E3214" s="320">
        <v>0.629</v>
      </c>
      <c r="F3214" s="320" t="s">
        <v>543</v>
      </c>
      <c r="G3214" s="320" t="s">
        <v>1270</v>
      </c>
      <c r="H3214" s="320" t="s">
        <v>511</v>
      </c>
      <c r="I3214" s="321">
        <v>4.3276105249999999</v>
      </c>
      <c r="J3214" s="320">
        <v>2012</v>
      </c>
      <c r="K3214" s="320" t="s">
        <v>1210</v>
      </c>
      <c r="L3214" s="316">
        <f t="shared" si="95"/>
        <v>3213</v>
      </c>
      <c r="V3214" s="316" t="str">
        <f t="shared" si="94"/>
        <v xml:space="preserve"> </v>
      </c>
      <c r="X3214" s="316" t="s">
        <v>965</v>
      </c>
    </row>
    <row r="3215" spans="1:24">
      <c r="A3215" s="320" t="s">
        <v>738</v>
      </c>
      <c r="B3215" s="320" t="s">
        <v>513</v>
      </c>
      <c r="C3215" s="320" t="s">
        <v>510</v>
      </c>
      <c r="D3215" s="320" t="s">
        <v>514</v>
      </c>
      <c r="E3215" s="320">
        <v>0.91100000000000003</v>
      </c>
      <c r="F3215" s="320" t="s">
        <v>543</v>
      </c>
      <c r="G3215" s="320" t="s">
        <v>1270</v>
      </c>
      <c r="H3215" s="320" t="s">
        <v>511</v>
      </c>
      <c r="I3215" s="321">
        <v>4.4028251860000003</v>
      </c>
      <c r="J3215" s="320">
        <v>2011</v>
      </c>
      <c r="K3215" s="320" t="s">
        <v>1209</v>
      </c>
      <c r="L3215" s="316">
        <f t="shared" si="95"/>
        <v>3214</v>
      </c>
      <c r="V3215" s="316" t="str">
        <f t="shared" si="94"/>
        <v xml:space="preserve"> </v>
      </c>
      <c r="X3215" s="316" t="s">
        <v>965</v>
      </c>
    </row>
    <row r="3216" spans="1:24">
      <c r="A3216" s="320" t="s">
        <v>730</v>
      </c>
      <c r="B3216" s="320" t="s">
        <v>513</v>
      </c>
      <c r="C3216" s="320" t="s">
        <v>510</v>
      </c>
      <c r="D3216" s="320" t="s">
        <v>514</v>
      </c>
      <c r="E3216" s="320">
        <v>0.91100000000000003</v>
      </c>
      <c r="F3216" s="320" t="s">
        <v>543</v>
      </c>
      <c r="G3216" s="320" t="s">
        <v>1270</v>
      </c>
      <c r="H3216" s="320" t="s">
        <v>511</v>
      </c>
      <c r="I3216" s="321">
        <v>4.4335283680000002</v>
      </c>
      <c r="J3216" s="320">
        <v>2010</v>
      </c>
      <c r="K3216" s="320" t="s">
        <v>1210</v>
      </c>
      <c r="L3216" s="316">
        <f t="shared" si="95"/>
        <v>3215</v>
      </c>
      <c r="V3216" s="316" t="str">
        <f t="shared" si="94"/>
        <v xml:space="preserve"> </v>
      </c>
      <c r="X3216" s="316" t="s">
        <v>965</v>
      </c>
    </row>
    <row r="3217" spans="1:24">
      <c r="A3217" s="320" t="s">
        <v>984</v>
      </c>
      <c r="B3217" s="320" t="s">
        <v>923</v>
      </c>
      <c r="C3217" s="320" t="s">
        <v>504</v>
      </c>
      <c r="D3217" s="320" t="s">
        <v>491</v>
      </c>
      <c r="E3217" s="320">
        <v>0.91200000000000003</v>
      </c>
      <c r="F3217" s="320" t="s">
        <v>543</v>
      </c>
      <c r="G3217" s="320" t="s">
        <v>1270</v>
      </c>
      <c r="H3217" s="320" t="s">
        <v>511</v>
      </c>
      <c r="I3217" s="321">
        <v>4.4336804299999999</v>
      </c>
      <c r="J3217" s="320">
        <v>2008</v>
      </c>
      <c r="K3217" s="320" t="s">
        <v>1210</v>
      </c>
      <c r="L3217" s="316">
        <f t="shared" si="95"/>
        <v>3216</v>
      </c>
      <c r="V3217" s="316" t="str">
        <f t="shared" si="94"/>
        <v xml:space="preserve"> </v>
      </c>
      <c r="X3217" s="316" t="s">
        <v>965</v>
      </c>
    </row>
    <row r="3218" spans="1:24">
      <c r="A3218" s="320" t="s">
        <v>997</v>
      </c>
      <c r="B3218" s="320" t="s">
        <v>923</v>
      </c>
      <c r="C3218" s="320" t="s">
        <v>504</v>
      </c>
      <c r="D3218" s="320" t="s">
        <v>484</v>
      </c>
      <c r="E3218" s="320">
        <v>0.91200000000000003</v>
      </c>
      <c r="F3218" s="320" t="s">
        <v>543</v>
      </c>
      <c r="G3218" s="320" t="s">
        <v>1270</v>
      </c>
      <c r="H3218" s="320" t="s">
        <v>511</v>
      </c>
      <c r="I3218" s="321">
        <v>4.4515301430000003</v>
      </c>
      <c r="J3218" s="320">
        <v>2008</v>
      </c>
      <c r="K3218" s="320" t="s">
        <v>1210</v>
      </c>
      <c r="L3218" s="316">
        <f t="shared" si="95"/>
        <v>3217</v>
      </c>
      <c r="V3218" s="316" t="str">
        <f t="shared" si="94"/>
        <v xml:space="preserve"> </v>
      </c>
      <c r="X3218" s="316" t="s">
        <v>965</v>
      </c>
    </row>
    <row r="3219" spans="1:24">
      <c r="A3219" s="320" t="s">
        <v>967</v>
      </c>
      <c r="B3219" s="320" t="s">
        <v>923</v>
      </c>
      <c r="C3219" s="320" t="s">
        <v>504</v>
      </c>
      <c r="D3219" s="320" t="s">
        <v>484</v>
      </c>
      <c r="E3219" s="320">
        <v>0.91200000000000003</v>
      </c>
      <c r="F3219" s="320" t="s">
        <v>543</v>
      </c>
      <c r="G3219" s="320" t="s">
        <v>1270</v>
      </c>
      <c r="H3219" s="320" t="s">
        <v>511</v>
      </c>
      <c r="I3219" s="321">
        <v>4.4932327079999999</v>
      </c>
      <c r="J3219" s="320">
        <v>2003</v>
      </c>
      <c r="K3219" s="320" t="s">
        <v>1210</v>
      </c>
      <c r="L3219" s="316">
        <f t="shared" si="95"/>
        <v>3218</v>
      </c>
      <c r="V3219" s="316" t="str">
        <f t="shared" si="94"/>
        <v xml:space="preserve"> </v>
      </c>
      <c r="X3219" s="316" t="s">
        <v>965</v>
      </c>
    </row>
    <row r="3220" spans="1:24">
      <c r="A3220" s="320" t="s">
        <v>964</v>
      </c>
      <c r="B3220" s="320" t="s">
        <v>923</v>
      </c>
      <c r="C3220" s="320" t="s">
        <v>504</v>
      </c>
      <c r="D3220" s="320" t="s">
        <v>518</v>
      </c>
      <c r="E3220" s="320">
        <v>0.91200000000000003</v>
      </c>
      <c r="F3220" s="320" t="s">
        <v>543</v>
      </c>
      <c r="G3220" s="320" t="s">
        <v>1270</v>
      </c>
      <c r="H3220" s="320" t="s">
        <v>511</v>
      </c>
      <c r="I3220" s="321">
        <v>4.5016224119999997</v>
      </c>
      <c r="J3220" s="320">
        <v>2008</v>
      </c>
      <c r="K3220" s="320" t="s">
        <v>1210</v>
      </c>
      <c r="L3220" s="316">
        <f t="shared" si="95"/>
        <v>3219</v>
      </c>
      <c r="V3220" s="316" t="str">
        <f t="shared" si="94"/>
        <v xml:space="preserve"> </v>
      </c>
      <c r="X3220" s="316" t="s">
        <v>965</v>
      </c>
    </row>
    <row r="3221" spans="1:24">
      <c r="A3221" s="320" t="s">
        <v>735</v>
      </c>
      <c r="B3221" s="320" t="s">
        <v>513</v>
      </c>
      <c r="C3221" s="320" t="s">
        <v>510</v>
      </c>
      <c r="D3221" s="320" t="s">
        <v>514</v>
      </c>
      <c r="E3221" s="320">
        <v>0.91100000000000003</v>
      </c>
      <c r="F3221" s="320" t="s">
        <v>543</v>
      </c>
      <c r="G3221" s="320" t="s">
        <v>1270</v>
      </c>
      <c r="H3221" s="320" t="s">
        <v>511</v>
      </c>
      <c r="I3221" s="321">
        <v>4.5250491449999997</v>
      </c>
      <c r="J3221" s="320">
        <v>2010</v>
      </c>
      <c r="K3221" s="320" t="s">
        <v>1210</v>
      </c>
      <c r="L3221" s="316">
        <f t="shared" si="95"/>
        <v>3220</v>
      </c>
      <c r="V3221" s="316" t="str">
        <f t="shared" si="94"/>
        <v xml:space="preserve"> </v>
      </c>
      <c r="X3221" s="316" t="s">
        <v>965</v>
      </c>
    </row>
    <row r="3222" spans="1:24">
      <c r="A3222" s="320" t="s">
        <v>666</v>
      </c>
      <c r="B3222" s="320" t="s">
        <v>667</v>
      </c>
      <c r="C3222" s="320" t="s">
        <v>589</v>
      </c>
      <c r="D3222" s="320" t="s">
        <v>518</v>
      </c>
      <c r="E3222" s="320">
        <v>0.89500000000000002</v>
      </c>
      <c r="F3222" s="320" t="s">
        <v>543</v>
      </c>
      <c r="G3222" s="320" t="s">
        <v>1270</v>
      </c>
      <c r="H3222" s="320" t="s">
        <v>511</v>
      </c>
      <c r="I3222" s="321">
        <v>4.5651677189999997</v>
      </c>
      <c r="J3222" s="320">
        <v>1994</v>
      </c>
      <c r="K3222" s="320" t="s">
        <v>1210</v>
      </c>
      <c r="L3222" s="316">
        <f t="shared" si="95"/>
        <v>3221</v>
      </c>
      <c r="V3222" s="316" t="str">
        <f t="shared" si="94"/>
        <v xml:space="preserve"> </v>
      </c>
      <c r="X3222" s="316" t="s">
        <v>965</v>
      </c>
    </row>
    <row r="3223" spans="1:24">
      <c r="A3223" s="320" t="s">
        <v>1003</v>
      </c>
      <c r="B3223" s="320" t="s">
        <v>923</v>
      </c>
      <c r="C3223" s="320" t="s">
        <v>504</v>
      </c>
      <c r="D3223" s="320" t="s">
        <v>484</v>
      </c>
      <c r="E3223" s="320">
        <v>0.91200000000000003</v>
      </c>
      <c r="F3223" s="320" t="s">
        <v>543</v>
      </c>
      <c r="G3223" s="320" t="s">
        <v>1270</v>
      </c>
      <c r="H3223" s="320" t="s">
        <v>511</v>
      </c>
      <c r="I3223" s="321">
        <v>4.6753069839999997</v>
      </c>
      <c r="J3223" s="320">
        <v>2009</v>
      </c>
      <c r="K3223" s="320" t="s">
        <v>1209</v>
      </c>
      <c r="L3223" s="316">
        <f t="shared" si="95"/>
        <v>3222</v>
      </c>
      <c r="V3223" s="316" t="str">
        <f t="shared" si="94"/>
        <v xml:space="preserve"> </v>
      </c>
      <c r="X3223" s="316" t="s">
        <v>965</v>
      </c>
    </row>
    <row r="3224" spans="1:24">
      <c r="A3224" s="320" t="s">
        <v>998</v>
      </c>
      <c r="B3224" s="320" t="s">
        <v>923</v>
      </c>
      <c r="C3224" s="320" t="s">
        <v>504</v>
      </c>
      <c r="D3224" s="320" t="s">
        <v>484</v>
      </c>
      <c r="E3224" s="320">
        <v>0.91200000000000003</v>
      </c>
      <c r="F3224" s="320" t="s">
        <v>543</v>
      </c>
      <c r="G3224" s="320" t="s">
        <v>1270</v>
      </c>
      <c r="H3224" s="320" t="s">
        <v>511</v>
      </c>
      <c r="I3224" s="321">
        <v>4.6778794140000004</v>
      </c>
      <c r="J3224" s="320">
        <v>2010</v>
      </c>
      <c r="K3224" s="320" t="s">
        <v>1210</v>
      </c>
      <c r="L3224" s="316">
        <f t="shared" si="95"/>
        <v>3223</v>
      </c>
      <c r="V3224" s="316" t="str">
        <f t="shared" si="94"/>
        <v xml:space="preserve"> </v>
      </c>
      <c r="X3224" s="316" t="s">
        <v>965</v>
      </c>
    </row>
    <row r="3225" spans="1:24">
      <c r="A3225" s="320" t="s">
        <v>946</v>
      </c>
      <c r="B3225" s="320" t="s">
        <v>923</v>
      </c>
      <c r="C3225" s="320" t="s">
        <v>504</v>
      </c>
      <c r="D3225" s="320" t="s">
        <v>484</v>
      </c>
      <c r="E3225" s="320">
        <v>0.91200000000000003</v>
      </c>
      <c r="F3225" s="320" t="s">
        <v>543</v>
      </c>
      <c r="G3225" s="320" t="s">
        <v>1270</v>
      </c>
      <c r="H3225" s="320" t="s">
        <v>511</v>
      </c>
      <c r="I3225" s="321">
        <v>4.723015245</v>
      </c>
      <c r="J3225" s="320">
        <v>2005</v>
      </c>
      <c r="K3225" s="320" t="s">
        <v>1210</v>
      </c>
      <c r="L3225" s="316">
        <f t="shared" si="95"/>
        <v>3224</v>
      </c>
      <c r="V3225" s="316" t="str">
        <f t="shared" si="94"/>
        <v xml:space="preserve"> </v>
      </c>
      <c r="X3225" s="316" t="s">
        <v>965</v>
      </c>
    </row>
    <row r="3226" spans="1:24">
      <c r="A3226" s="320" t="s">
        <v>760</v>
      </c>
      <c r="B3226" s="320" t="s">
        <v>756</v>
      </c>
      <c r="C3226" s="320" t="s">
        <v>589</v>
      </c>
      <c r="D3226" s="320" t="s">
        <v>521</v>
      </c>
      <c r="E3226" s="320">
        <v>0.88500000000000001</v>
      </c>
      <c r="F3226" s="320" t="s">
        <v>543</v>
      </c>
      <c r="G3226" s="320" t="s">
        <v>1270</v>
      </c>
      <c r="H3226" s="320" t="s">
        <v>511</v>
      </c>
      <c r="I3226" s="321">
        <v>4.7535386749999997</v>
      </c>
      <c r="J3226" s="320">
        <v>2009</v>
      </c>
      <c r="K3226" s="320" t="s">
        <v>1209</v>
      </c>
      <c r="L3226" s="316">
        <f t="shared" si="95"/>
        <v>3225</v>
      </c>
      <c r="V3226" s="316" t="str">
        <f t="shared" si="94"/>
        <v xml:space="preserve"> </v>
      </c>
      <c r="X3226" s="316" t="s">
        <v>965</v>
      </c>
    </row>
    <row r="3227" spans="1:24">
      <c r="A3227" s="320" t="s">
        <v>737</v>
      </c>
      <c r="B3227" s="320" t="s">
        <v>513</v>
      </c>
      <c r="C3227" s="320" t="s">
        <v>510</v>
      </c>
      <c r="D3227" s="320" t="s">
        <v>518</v>
      </c>
      <c r="E3227" s="320">
        <v>0.91100000000000003</v>
      </c>
      <c r="F3227" s="320" t="s">
        <v>543</v>
      </c>
      <c r="G3227" s="320" t="s">
        <v>1270</v>
      </c>
      <c r="H3227" s="320" t="s">
        <v>511</v>
      </c>
      <c r="I3227" s="321">
        <v>4.7559306570000004</v>
      </c>
      <c r="J3227" s="320">
        <v>2005</v>
      </c>
      <c r="K3227" s="320" t="s">
        <v>1210</v>
      </c>
      <c r="L3227" s="316">
        <f t="shared" si="95"/>
        <v>3226</v>
      </c>
      <c r="V3227" s="316" t="str">
        <f t="shared" si="94"/>
        <v xml:space="preserve"> </v>
      </c>
      <c r="X3227" s="316" t="s">
        <v>965</v>
      </c>
    </row>
    <row r="3228" spans="1:24">
      <c r="A3228" s="320" t="s">
        <v>618</v>
      </c>
      <c r="B3228" s="320" t="s">
        <v>615</v>
      </c>
      <c r="C3228" s="320" t="s">
        <v>589</v>
      </c>
      <c r="D3228" s="320" t="s">
        <v>518</v>
      </c>
      <c r="E3228" s="320">
        <v>0.89200000000000002</v>
      </c>
      <c r="F3228" s="320" t="s">
        <v>543</v>
      </c>
      <c r="G3228" s="320" t="s">
        <v>1270</v>
      </c>
      <c r="H3228" s="320" t="s">
        <v>511</v>
      </c>
      <c r="I3228" s="321">
        <v>4.7663757870000003</v>
      </c>
      <c r="J3228" s="320">
        <v>2010</v>
      </c>
      <c r="K3228" s="320" t="s">
        <v>1210</v>
      </c>
      <c r="L3228" s="316">
        <f t="shared" si="95"/>
        <v>3227</v>
      </c>
      <c r="V3228" s="316" t="str">
        <f t="shared" si="94"/>
        <v xml:space="preserve"> </v>
      </c>
      <c r="X3228" s="316" t="s">
        <v>965</v>
      </c>
    </row>
    <row r="3229" spans="1:24">
      <c r="A3229" s="320" t="s">
        <v>527</v>
      </c>
      <c r="B3229" s="320" t="s">
        <v>503</v>
      </c>
      <c r="C3229" s="320" t="s">
        <v>504</v>
      </c>
      <c r="D3229" s="320" t="s">
        <v>518</v>
      </c>
      <c r="E3229" s="320">
        <v>0.90900000000000003</v>
      </c>
      <c r="F3229" s="320" t="s">
        <v>543</v>
      </c>
      <c r="G3229" s="320" t="s">
        <v>1270</v>
      </c>
      <c r="H3229" s="320" t="s">
        <v>511</v>
      </c>
      <c r="I3229" s="321">
        <v>4.7666170430000001</v>
      </c>
      <c r="J3229" s="320">
        <v>2010</v>
      </c>
      <c r="K3229" s="320" t="s">
        <v>1209</v>
      </c>
      <c r="L3229" s="316">
        <f t="shared" si="95"/>
        <v>3228</v>
      </c>
      <c r="V3229" s="316" t="str">
        <f t="shared" si="94"/>
        <v xml:space="preserve"> </v>
      </c>
      <c r="X3229" s="316" t="s">
        <v>965</v>
      </c>
    </row>
    <row r="3230" spans="1:24">
      <c r="A3230" s="320" t="s">
        <v>803</v>
      </c>
      <c r="B3230" s="320" t="s">
        <v>509</v>
      </c>
      <c r="C3230" s="320" t="s">
        <v>510</v>
      </c>
      <c r="D3230" s="320" t="s">
        <v>521</v>
      </c>
      <c r="E3230" s="320">
        <v>0.93700000000000006</v>
      </c>
      <c r="F3230" s="320" t="s">
        <v>543</v>
      </c>
      <c r="G3230" s="320" t="s">
        <v>1270</v>
      </c>
      <c r="H3230" s="320" t="s">
        <v>511</v>
      </c>
      <c r="I3230" s="321">
        <v>4.89376342</v>
      </c>
      <c r="J3230" s="320">
        <v>2007</v>
      </c>
      <c r="K3230" s="320" t="s">
        <v>1210</v>
      </c>
      <c r="L3230" s="316">
        <f t="shared" si="95"/>
        <v>3229</v>
      </c>
      <c r="V3230" s="316" t="str">
        <f t="shared" si="94"/>
        <v xml:space="preserve"> </v>
      </c>
      <c r="X3230" s="316" t="s">
        <v>965</v>
      </c>
    </row>
    <row r="3231" spans="1:24">
      <c r="A3231" s="320" t="s">
        <v>594</v>
      </c>
      <c r="B3231" s="320" t="s">
        <v>588</v>
      </c>
      <c r="C3231" s="320" t="s">
        <v>589</v>
      </c>
      <c r="D3231" s="320" t="s">
        <v>514</v>
      </c>
      <c r="E3231" s="320">
        <v>0.91600000000000004</v>
      </c>
      <c r="F3231" s="320" t="s">
        <v>543</v>
      </c>
      <c r="G3231" s="320" t="s">
        <v>1270</v>
      </c>
      <c r="H3231" s="320" t="s">
        <v>511</v>
      </c>
      <c r="I3231" s="321">
        <v>4.9755937809999997</v>
      </c>
      <c r="J3231" s="320">
        <v>2011</v>
      </c>
      <c r="K3231" s="320" t="s">
        <v>1210</v>
      </c>
      <c r="L3231" s="316">
        <f t="shared" si="95"/>
        <v>3230</v>
      </c>
      <c r="V3231" s="316" t="str">
        <f t="shared" si="94"/>
        <v xml:space="preserve"> </v>
      </c>
      <c r="X3231" s="316" t="s">
        <v>965</v>
      </c>
    </row>
    <row r="3232" spans="1:24">
      <c r="A3232" s="320" t="s">
        <v>861</v>
      </c>
      <c r="B3232" s="320" t="s">
        <v>858</v>
      </c>
      <c r="C3232" s="320" t="s">
        <v>542</v>
      </c>
      <c r="D3232" s="320" t="s">
        <v>514</v>
      </c>
      <c r="E3232" s="320">
        <v>0.629</v>
      </c>
      <c r="F3232" s="320" t="s">
        <v>543</v>
      </c>
      <c r="G3232" s="320" t="s">
        <v>1270</v>
      </c>
      <c r="H3232" s="320" t="s">
        <v>511</v>
      </c>
      <c r="I3232" s="321">
        <v>4.9993023399999998</v>
      </c>
      <c r="J3232" s="320">
        <v>2007</v>
      </c>
      <c r="K3232" s="320" t="s">
        <v>1210</v>
      </c>
      <c r="L3232" s="316">
        <f t="shared" si="95"/>
        <v>3231</v>
      </c>
      <c r="V3232" s="316" t="str">
        <f t="shared" si="94"/>
        <v xml:space="preserve"> </v>
      </c>
      <c r="X3232" s="316" t="s">
        <v>965</v>
      </c>
    </row>
    <row r="3233" spans="1:24">
      <c r="A3233" s="320" t="s">
        <v>635</v>
      </c>
      <c r="B3233" s="320" t="s">
        <v>634</v>
      </c>
      <c r="C3233" s="320" t="s">
        <v>589</v>
      </c>
      <c r="D3233" s="320" t="s">
        <v>514</v>
      </c>
      <c r="E3233" s="320">
        <v>0.91300000000000003</v>
      </c>
      <c r="F3233" s="320" t="s">
        <v>543</v>
      </c>
      <c r="G3233" s="320" t="s">
        <v>1270</v>
      </c>
      <c r="H3233" s="320" t="s">
        <v>511</v>
      </c>
      <c r="I3233" s="321">
        <v>5.0132750670000004</v>
      </c>
      <c r="J3233" s="320">
        <v>2005</v>
      </c>
      <c r="K3233" s="320" t="s">
        <v>1209</v>
      </c>
      <c r="L3233" s="316">
        <f t="shared" si="95"/>
        <v>3232</v>
      </c>
      <c r="V3233" s="316" t="str">
        <f t="shared" si="94"/>
        <v xml:space="preserve"> </v>
      </c>
      <c r="X3233" s="316" t="s">
        <v>965</v>
      </c>
    </row>
    <row r="3234" spans="1:24">
      <c r="A3234" s="320" t="s">
        <v>947</v>
      </c>
      <c r="B3234" s="320" t="s">
        <v>923</v>
      </c>
      <c r="C3234" s="320" t="s">
        <v>504</v>
      </c>
      <c r="D3234" s="320" t="s">
        <v>484</v>
      </c>
      <c r="E3234" s="320">
        <v>0.91200000000000003</v>
      </c>
      <c r="F3234" s="320" t="s">
        <v>543</v>
      </c>
      <c r="G3234" s="320" t="s">
        <v>1270</v>
      </c>
      <c r="H3234" s="320" t="s">
        <v>511</v>
      </c>
      <c r="I3234" s="321">
        <v>5.1040553720000004</v>
      </c>
      <c r="J3234" s="320">
        <v>2007</v>
      </c>
      <c r="K3234" s="320" t="s">
        <v>1210</v>
      </c>
      <c r="L3234" s="316">
        <f t="shared" si="95"/>
        <v>3233</v>
      </c>
      <c r="V3234" s="316" t="str">
        <f t="shared" si="94"/>
        <v xml:space="preserve"> </v>
      </c>
      <c r="X3234" s="316" t="s">
        <v>965</v>
      </c>
    </row>
    <row r="3235" spans="1:24">
      <c r="A3235" s="320" t="s">
        <v>619</v>
      </c>
      <c r="B3235" s="320" t="s">
        <v>615</v>
      </c>
      <c r="C3235" s="320" t="s">
        <v>589</v>
      </c>
      <c r="D3235" s="320" t="s">
        <v>518</v>
      </c>
      <c r="E3235" s="320">
        <v>0.89200000000000002</v>
      </c>
      <c r="F3235" s="320" t="s">
        <v>543</v>
      </c>
      <c r="G3235" s="320" t="s">
        <v>1270</v>
      </c>
      <c r="H3235" s="320" t="s">
        <v>511</v>
      </c>
      <c r="I3235" s="321">
        <v>5.1041978529999996</v>
      </c>
      <c r="J3235" s="320">
        <v>2012</v>
      </c>
      <c r="K3235" s="320" t="s">
        <v>1210</v>
      </c>
      <c r="L3235" s="316">
        <f t="shared" si="95"/>
        <v>3234</v>
      </c>
      <c r="V3235" s="316" t="str">
        <f t="shared" si="94"/>
        <v xml:space="preserve"> </v>
      </c>
      <c r="X3235" s="316" t="s">
        <v>965</v>
      </c>
    </row>
    <row r="3236" spans="1:24">
      <c r="A3236" s="320" t="s">
        <v>841</v>
      </c>
      <c r="B3236" s="320" t="s">
        <v>833</v>
      </c>
      <c r="C3236" s="320" t="s">
        <v>589</v>
      </c>
      <c r="D3236" s="320" t="s">
        <v>514</v>
      </c>
      <c r="E3236" s="320">
        <v>0.88100000000000001</v>
      </c>
      <c r="F3236" s="320" t="s">
        <v>543</v>
      </c>
      <c r="G3236" s="320" t="s">
        <v>1270</v>
      </c>
      <c r="H3236" s="320" t="s">
        <v>511</v>
      </c>
      <c r="I3236" s="321">
        <v>5.1342721329999996</v>
      </c>
      <c r="J3236" s="320">
        <v>2011</v>
      </c>
      <c r="K3236" s="320" t="s">
        <v>1210</v>
      </c>
      <c r="L3236" s="316">
        <f t="shared" si="95"/>
        <v>3235</v>
      </c>
      <c r="V3236" s="316" t="str">
        <f t="shared" si="94"/>
        <v xml:space="preserve"> </v>
      </c>
      <c r="X3236" s="316" t="s">
        <v>965</v>
      </c>
    </row>
    <row r="3237" spans="1:24">
      <c r="A3237" s="320" t="s">
        <v>1013</v>
      </c>
      <c r="B3237" s="320" t="s">
        <v>923</v>
      </c>
      <c r="C3237" s="320" t="s">
        <v>504</v>
      </c>
      <c r="D3237" s="320" t="s">
        <v>484</v>
      </c>
      <c r="E3237" s="320">
        <v>0.91200000000000003</v>
      </c>
      <c r="F3237" s="320" t="s">
        <v>543</v>
      </c>
      <c r="G3237" s="320" t="s">
        <v>1270</v>
      </c>
      <c r="H3237" s="320" t="s">
        <v>511</v>
      </c>
      <c r="I3237" s="321">
        <v>5.1665382109999998</v>
      </c>
      <c r="J3237" s="320">
        <v>2005</v>
      </c>
      <c r="K3237" s="320" t="s">
        <v>1209</v>
      </c>
      <c r="L3237" s="316">
        <f t="shared" si="95"/>
        <v>3236</v>
      </c>
      <c r="V3237" s="316" t="str">
        <f t="shared" si="94"/>
        <v xml:space="preserve"> </v>
      </c>
      <c r="X3237" s="316" t="s">
        <v>965</v>
      </c>
    </row>
    <row r="3238" spans="1:24">
      <c r="A3238" s="320" t="s">
        <v>937</v>
      </c>
      <c r="B3238" s="320" t="s">
        <v>923</v>
      </c>
      <c r="C3238" s="320" t="s">
        <v>504</v>
      </c>
      <c r="D3238" s="320" t="s">
        <v>484</v>
      </c>
      <c r="E3238" s="320">
        <v>0.91200000000000003</v>
      </c>
      <c r="F3238" s="320" t="s">
        <v>543</v>
      </c>
      <c r="G3238" s="320" t="s">
        <v>1270</v>
      </c>
      <c r="H3238" s="320" t="s">
        <v>511</v>
      </c>
      <c r="I3238" s="321">
        <v>5.1954314940000001</v>
      </c>
      <c r="J3238" s="320">
        <v>2011</v>
      </c>
      <c r="K3238" s="320" t="s">
        <v>1210</v>
      </c>
      <c r="L3238" s="316">
        <f t="shared" si="95"/>
        <v>3237</v>
      </c>
      <c r="V3238" s="316" t="str">
        <f t="shared" si="94"/>
        <v xml:space="preserve"> </v>
      </c>
      <c r="X3238" s="316" t="s">
        <v>965</v>
      </c>
    </row>
    <row r="3239" spans="1:24">
      <c r="A3239" s="320" t="s">
        <v>832</v>
      </c>
      <c r="B3239" s="320" t="s">
        <v>833</v>
      </c>
      <c r="C3239" s="320" t="s">
        <v>589</v>
      </c>
      <c r="D3239" s="320" t="s">
        <v>484</v>
      </c>
      <c r="E3239" s="320">
        <v>0.88100000000000001</v>
      </c>
      <c r="F3239" s="320" t="s">
        <v>543</v>
      </c>
      <c r="G3239" s="320" t="s">
        <v>1270</v>
      </c>
      <c r="H3239" s="320" t="s">
        <v>511</v>
      </c>
      <c r="I3239" s="321">
        <v>5.2000737890000002</v>
      </c>
      <c r="J3239" s="320">
        <v>2010</v>
      </c>
      <c r="K3239" s="320" t="s">
        <v>1210</v>
      </c>
      <c r="L3239" s="316">
        <f t="shared" si="95"/>
        <v>3238</v>
      </c>
      <c r="V3239" s="316" t="str">
        <f t="shared" si="94"/>
        <v xml:space="preserve"> </v>
      </c>
      <c r="X3239" s="316" t="s">
        <v>965</v>
      </c>
    </row>
    <row r="3240" spans="1:24">
      <c r="A3240" s="320" t="s">
        <v>532</v>
      </c>
      <c r="B3240" s="320" t="s">
        <v>503</v>
      </c>
      <c r="C3240" s="320" t="s">
        <v>504</v>
      </c>
      <c r="D3240" s="320" t="s">
        <v>518</v>
      </c>
      <c r="E3240" s="320">
        <v>0.90900000000000003</v>
      </c>
      <c r="F3240" s="320" t="s">
        <v>543</v>
      </c>
      <c r="G3240" s="320" t="s">
        <v>1270</v>
      </c>
      <c r="H3240" s="320" t="s">
        <v>511</v>
      </c>
      <c r="I3240" s="321">
        <v>5.207498653</v>
      </c>
      <c r="J3240" s="320">
        <v>2010</v>
      </c>
      <c r="K3240" s="320" t="s">
        <v>1210</v>
      </c>
      <c r="L3240" s="316">
        <f t="shared" si="95"/>
        <v>3239</v>
      </c>
      <c r="V3240" s="316" t="str">
        <f t="shared" si="94"/>
        <v xml:space="preserve"> </v>
      </c>
      <c r="X3240" s="316" t="s">
        <v>965</v>
      </c>
    </row>
    <row r="3241" spans="1:24">
      <c r="A3241" s="320" t="s">
        <v>962</v>
      </c>
      <c r="B3241" s="320" t="s">
        <v>923</v>
      </c>
      <c r="C3241" s="320" t="s">
        <v>504</v>
      </c>
      <c r="D3241" s="320" t="s">
        <v>484</v>
      </c>
      <c r="E3241" s="320">
        <v>0.91200000000000003</v>
      </c>
      <c r="F3241" s="320" t="s">
        <v>543</v>
      </c>
      <c r="G3241" s="320" t="s">
        <v>1270</v>
      </c>
      <c r="H3241" s="320" t="s">
        <v>511</v>
      </c>
      <c r="I3241" s="321">
        <v>5.2245737190000003</v>
      </c>
      <c r="J3241" s="320">
        <v>2011</v>
      </c>
      <c r="K3241" s="320" t="s">
        <v>1210</v>
      </c>
      <c r="L3241" s="316">
        <f t="shared" si="95"/>
        <v>3240</v>
      </c>
      <c r="V3241" s="316" t="str">
        <f t="shared" si="94"/>
        <v xml:space="preserve"> </v>
      </c>
      <c r="X3241" s="316" t="s">
        <v>965</v>
      </c>
    </row>
    <row r="3242" spans="1:24">
      <c r="A3242" s="320" t="s">
        <v>904</v>
      </c>
      <c r="B3242" s="320" t="s">
        <v>894</v>
      </c>
      <c r="C3242" s="320" t="s">
        <v>483</v>
      </c>
      <c r="D3242" s="320" t="s">
        <v>514</v>
      </c>
      <c r="E3242" s="320">
        <v>0.77500000000000002</v>
      </c>
      <c r="F3242" s="320" t="s">
        <v>543</v>
      </c>
      <c r="G3242" s="320" t="s">
        <v>1270</v>
      </c>
      <c r="H3242" s="320" t="s">
        <v>511</v>
      </c>
      <c r="I3242" s="321">
        <v>5.2392964040000001</v>
      </c>
      <c r="J3242" s="320">
        <v>2010</v>
      </c>
      <c r="K3242" s="320" t="s">
        <v>1210</v>
      </c>
      <c r="L3242" s="316">
        <f t="shared" si="95"/>
        <v>3241</v>
      </c>
      <c r="V3242" s="316" t="str">
        <f t="shared" si="94"/>
        <v xml:space="preserve"> </v>
      </c>
      <c r="X3242" s="316" t="s">
        <v>965</v>
      </c>
    </row>
    <row r="3243" spans="1:24">
      <c r="A3243" s="320" t="s">
        <v>843</v>
      </c>
      <c r="B3243" s="320" t="s">
        <v>833</v>
      </c>
      <c r="C3243" s="320" t="s">
        <v>589</v>
      </c>
      <c r="D3243" s="320" t="s">
        <v>484</v>
      </c>
      <c r="E3243" s="320">
        <v>0.88100000000000001</v>
      </c>
      <c r="F3243" s="320" t="s">
        <v>543</v>
      </c>
      <c r="G3243" s="320" t="s">
        <v>1270</v>
      </c>
      <c r="H3243" s="320" t="s">
        <v>511</v>
      </c>
      <c r="I3243" s="321">
        <v>5.2414781970000002</v>
      </c>
      <c r="J3243" s="320">
        <v>2010</v>
      </c>
      <c r="K3243" s="320" t="s">
        <v>1209</v>
      </c>
      <c r="L3243" s="316">
        <f t="shared" si="95"/>
        <v>3242</v>
      </c>
      <c r="V3243" s="316" t="str">
        <f t="shared" si="94"/>
        <v xml:space="preserve"> </v>
      </c>
      <c r="X3243" s="316" t="s">
        <v>965</v>
      </c>
    </row>
    <row r="3244" spans="1:24">
      <c r="A3244" s="320" t="s">
        <v>1012</v>
      </c>
      <c r="B3244" s="320" t="s">
        <v>923</v>
      </c>
      <c r="C3244" s="320" t="s">
        <v>504</v>
      </c>
      <c r="D3244" s="320" t="s">
        <v>484</v>
      </c>
      <c r="E3244" s="320">
        <v>0.91200000000000003</v>
      </c>
      <c r="F3244" s="320" t="s">
        <v>543</v>
      </c>
      <c r="G3244" s="320" t="s">
        <v>1270</v>
      </c>
      <c r="H3244" s="320" t="s">
        <v>511</v>
      </c>
      <c r="I3244" s="321">
        <v>5.2717808540000002</v>
      </c>
      <c r="J3244" s="320">
        <v>2008</v>
      </c>
      <c r="K3244" s="320" t="s">
        <v>1210</v>
      </c>
      <c r="L3244" s="316">
        <f t="shared" si="95"/>
        <v>3243</v>
      </c>
      <c r="V3244" s="316" t="str">
        <f t="shared" si="94"/>
        <v xml:space="preserve"> </v>
      </c>
      <c r="X3244" s="316" t="s">
        <v>965</v>
      </c>
    </row>
    <row r="3245" spans="1:24">
      <c r="A3245" s="320" t="s">
        <v>602</v>
      </c>
      <c r="B3245" s="320" t="s">
        <v>588</v>
      </c>
      <c r="C3245" s="320" t="s">
        <v>589</v>
      </c>
      <c r="D3245" s="320" t="s">
        <v>518</v>
      </c>
      <c r="E3245" s="320">
        <v>0.91600000000000004</v>
      </c>
      <c r="F3245" s="320" t="s">
        <v>543</v>
      </c>
      <c r="G3245" s="320" t="s">
        <v>1270</v>
      </c>
      <c r="H3245" s="320" t="s">
        <v>511</v>
      </c>
      <c r="I3245" s="321">
        <v>5.2960860050000003</v>
      </c>
      <c r="J3245" s="320">
        <v>2012</v>
      </c>
      <c r="K3245" s="320" t="s">
        <v>1210</v>
      </c>
      <c r="L3245" s="316">
        <f t="shared" si="95"/>
        <v>3244</v>
      </c>
      <c r="V3245" s="316" t="str">
        <f t="shared" si="94"/>
        <v xml:space="preserve"> </v>
      </c>
      <c r="X3245" s="316" t="s">
        <v>965</v>
      </c>
    </row>
    <row r="3246" spans="1:24">
      <c r="A3246" s="320" t="s">
        <v>980</v>
      </c>
      <c r="B3246" s="320" t="s">
        <v>923</v>
      </c>
      <c r="C3246" s="320" t="s">
        <v>504</v>
      </c>
      <c r="D3246" s="320" t="s">
        <v>484</v>
      </c>
      <c r="E3246" s="320">
        <v>0.91200000000000003</v>
      </c>
      <c r="F3246" s="320" t="s">
        <v>543</v>
      </c>
      <c r="G3246" s="320" t="s">
        <v>1270</v>
      </c>
      <c r="H3246" s="320" t="s">
        <v>511</v>
      </c>
      <c r="I3246" s="321">
        <v>5.3036041909999998</v>
      </c>
      <c r="J3246" s="320">
        <v>2009</v>
      </c>
      <c r="K3246" s="320" t="s">
        <v>1210</v>
      </c>
      <c r="L3246" s="316">
        <f t="shared" si="95"/>
        <v>3245</v>
      </c>
      <c r="V3246" s="316" t="str">
        <f t="shared" si="94"/>
        <v xml:space="preserve"> </v>
      </c>
      <c r="X3246" s="316" t="s">
        <v>965</v>
      </c>
    </row>
    <row r="3247" spans="1:24">
      <c r="A3247" s="320" t="s">
        <v>646</v>
      </c>
      <c r="B3247" s="320" t="s">
        <v>642</v>
      </c>
      <c r="C3247" s="320" t="s">
        <v>589</v>
      </c>
      <c r="D3247" s="320" t="s">
        <v>518</v>
      </c>
      <c r="E3247" s="320">
        <v>0.95499999999999996</v>
      </c>
      <c r="F3247" s="320" t="s">
        <v>543</v>
      </c>
      <c r="G3247" s="320" t="s">
        <v>1270</v>
      </c>
      <c r="H3247" s="320" t="s">
        <v>511</v>
      </c>
      <c r="I3247" s="321">
        <v>5.320741269</v>
      </c>
      <c r="J3247" s="320">
        <v>2009</v>
      </c>
      <c r="K3247" s="320" t="s">
        <v>1210</v>
      </c>
      <c r="L3247" s="316">
        <f t="shared" si="95"/>
        <v>3246</v>
      </c>
      <c r="V3247" s="316" t="str">
        <f t="shared" si="94"/>
        <v xml:space="preserve"> </v>
      </c>
      <c r="X3247" s="316" t="s">
        <v>965</v>
      </c>
    </row>
    <row r="3248" spans="1:24">
      <c r="A3248" s="320" t="s">
        <v>876</v>
      </c>
      <c r="B3248" s="320" t="s">
        <v>877</v>
      </c>
      <c r="C3248" s="320" t="s">
        <v>483</v>
      </c>
      <c r="D3248" s="320" t="s">
        <v>491</v>
      </c>
      <c r="E3248" s="320">
        <v>0.748</v>
      </c>
      <c r="F3248" s="320" t="s">
        <v>543</v>
      </c>
      <c r="G3248" s="320" t="s">
        <v>1270</v>
      </c>
      <c r="H3248" s="320" t="s">
        <v>511</v>
      </c>
      <c r="I3248" s="321">
        <v>5.3450051849999998</v>
      </c>
      <c r="J3248" s="320">
        <v>2011</v>
      </c>
      <c r="K3248" s="320" t="s">
        <v>1209</v>
      </c>
      <c r="L3248" s="316">
        <f t="shared" si="95"/>
        <v>3247</v>
      </c>
      <c r="V3248" s="316" t="str">
        <f t="shared" si="94"/>
        <v xml:space="preserve"> </v>
      </c>
      <c r="X3248" s="316" t="s">
        <v>965</v>
      </c>
    </row>
    <row r="3249" spans="1:24">
      <c r="A3249" s="320" t="s">
        <v>595</v>
      </c>
      <c r="B3249" s="320" t="s">
        <v>588</v>
      </c>
      <c r="C3249" s="320" t="s">
        <v>589</v>
      </c>
      <c r="D3249" s="320" t="s">
        <v>518</v>
      </c>
      <c r="E3249" s="320">
        <v>0.91600000000000004</v>
      </c>
      <c r="F3249" s="320" t="s">
        <v>543</v>
      </c>
      <c r="G3249" s="320" t="s">
        <v>1270</v>
      </c>
      <c r="H3249" s="320" t="s">
        <v>511</v>
      </c>
      <c r="I3249" s="321">
        <v>5.3611342970000004</v>
      </c>
      <c r="J3249" s="320">
        <v>2010</v>
      </c>
      <c r="K3249" s="320" t="s">
        <v>1210</v>
      </c>
      <c r="L3249" s="316">
        <f t="shared" si="95"/>
        <v>3248</v>
      </c>
      <c r="V3249" s="316" t="str">
        <f t="shared" si="94"/>
        <v xml:space="preserve"> </v>
      </c>
      <c r="X3249" s="316" t="s">
        <v>965</v>
      </c>
    </row>
    <row r="3250" spans="1:24">
      <c r="A3250" s="320" t="s">
        <v>930</v>
      </c>
      <c r="B3250" s="320" t="s">
        <v>923</v>
      </c>
      <c r="C3250" s="320" t="s">
        <v>504</v>
      </c>
      <c r="D3250" s="320" t="s">
        <v>484</v>
      </c>
      <c r="E3250" s="320">
        <v>0.91200000000000003</v>
      </c>
      <c r="F3250" s="320" t="s">
        <v>543</v>
      </c>
      <c r="G3250" s="320" t="s">
        <v>1270</v>
      </c>
      <c r="H3250" s="320" t="s">
        <v>511</v>
      </c>
      <c r="I3250" s="321">
        <v>5.4716020040000002</v>
      </c>
      <c r="J3250" s="320">
        <v>2009</v>
      </c>
      <c r="K3250" s="320" t="s">
        <v>1210</v>
      </c>
      <c r="L3250" s="316">
        <f t="shared" si="95"/>
        <v>3249</v>
      </c>
      <c r="V3250" s="316" t="str">
        <f t="shared" si="94"/>
        <v xml:space="preserve"> </v>
      </c>
      <c r="X3250" s="316" t="s">
        <v>965</v>
      </c>
    </row>
    <row r="3251" spans="1:24">
      <c r="A3251" s="320" t="s">
        <v>768</v>
      </c>
      <c r="B3251" s="320" t="s">
        <v>767</v>
      </c>
      <c r="C3251" s="320" t="s">
        <v>589</v>
      </c>
      <c r="D3251" s="320" t="s">
        <v>514</v>
      </c>
      <c r="E3251" s="320">
        <v>0.92</v>
      </c>
      <c r="F3251" s="320" t="s">
        <v>543</v>
      </c>
      <c r="G3251" s="320" t="s">
        <v>1270</v>
      </c>
      <c r="H3251" s="320" t="s">
        <v>511</v>
      </c>
      <c r="I3251" s="321">
        <v>5.5154597589999996</v>
      </c>
      <c r="J3251" s="320">
        <v>2010</v>
      </c>
      <c r="K3251" s="320" t="s">
        <v>1210</v>
      </c>
      <c r="L3251" s="316">
        <f t="shared" si="95"/>
        <v>3250</v>
      </c>
      <c r="V3251" s="316" t="str">
        <f t="shared" si="94"/>
        <v xml:space="preserve"> </v>
      </c>
      <c r="X3251" s="316" t="s">
        <v>965</v>
      </c>
    </row>
    <row r="3252" spans="1:24">
      <c r="A3252" s="320" t="s">
        <v>797</v>
      </c>
      <c r="B3252" s="320" t="s">
        <v>509</v>
      </c>
      <c r="C3252" s="320" t="s">
        <v>510</v>
      </c>
      <c r="D3252" s="320" t="s">
        <v>694</v>
      </c>
      <c r="E3252" s="320">
        <v>0.93700000000000006</v>
      </c>
      <c r="F3252" s="320" t="s">
        <v>543</v>
      </c>
      <c r="G3252" s="320" t="s">
        <v>1270</v>
      </c>
      <c r="H3252" s="320" t="s">
        <v>511</v>
      </c>
      <c r="I3252" s="321">
        <v>5.5319777109999997</v>
      </c>
      <c r="J3252" s="320">
        <v>2005</v>
      </c>
      <c r="K3252" s="320" t="s">
        <v>1210</v>
      </c>
      <c r="L3252" s="316">
        <f t="shared" si="95"/>
        <v>3251</v>
      </c>
      <c r="V3252" s="316" t="str">
        <f t="shared" si="94"/>
        <v xml:space="preserve"> </v>
      </c>
      <c r="X3252" s="316" t="s">
        <v>965</v>
      </c>
    </row>
    <row r="3253" spans="1:24">
      <c r="A3253" s="320" t="s">
        <v>859</v>
      </c>
      <c r="B3253" s="320" t="s">
        <v>858</v>
      </c>
      <c r="C3253" s="320" t="s">
        <v>542</v>
      </c>
      <c r="D3253" s="320" t="s">
        <v>694</v>
      </c>
      <c r="E3253" s="320">
        <v>0.629</v>
      </c>
      <c r="F3253" s="320" t="s">
        <v>543</v>
      </c>
      <c r="G3253" s="320" t="s">
        <v>1270</v>
      </c>
      <c r="H3253" s="320" t="s">
        <v>511</v>
      </c>
      <c r="I3253" s="321">
        <v>5.5541013509999999</v>
      </c>
      <c r="J3253" s="320">
        <v>2007</v>
      </c>
      <c r="K3253" s="320" t="s">
        <v>1209</v>
      </c>
      <c r="L3253" s="316">
        <f t="shared" si="95"/>
        <v>3252</v>
      </c>
      <c r="V3253" s="316" t="str">
        <f t="shared" si="94"/>
        <v xml:space="preserve"> </v>
      </c>
      <c r="X3253" s="316" t="s">
        <v>965</v>
      </c>
    </row>
    <row r="3254" spans="1:24">
      <c r="A3254" s="320" t="s">
        <v>617</v>
      </c>
      <c r="B3254" s="320" t="s">
        <v>615</v>
      </c>
      <c r="C3254" s="320" t="s">
        <v>589</v>
      </c>
      <c r="D3254" s="320" t="s">
        <v>518</v>
      </c>
      <c r="E3254" s="320">
        <v>0.89200000000000002</v>
      </c>
      <c r="F3254" s="320" t="s">
        <v>543</v>
      </c>
      <c r="G3254" s="320" t="s">
        <v>1270</v>
      </c>
      <c r="H3254" s="320" t="s">
        <v>511</v>
      </c>
      <c r="I3254" s="321">
        <v>5.557060485</v>
      </c>
      <c r="J3254" s="320">
        <v>2012</v>
      </c>
      <c r="K3254" s="320" t="s">
        <v>1210</v>
      </c>
      <c r="L3254" s="316">
        <f t="shared" si="95"/>
        <v>3253</v>
      </c>
      <c r="V3254" s="316" t="str">
        <f t="shared" si="94"/>
        <v xml:space="preserve"> </v>
      </c>
      <c r="X3254" s="316" t="s">
        <v>965</v>
      </c>
    </row>
    <row r="3255" spans="1:24">
      <c r="A3255" s="320" t="s">
        <v>983</v>
      </c>
      <c r="B3255" s="320" t="s">
        <v>923</v>
      </c>
      <c r="C3255" s="320" t="s">
        <v>504</v>
      </c>
      <c r="D3255" s="320" t="s">
        <v>518</v>
      </c>
      <c r="E3255" s="320">
        <v>0.91200000000000003</v>
      </c>
      <c r="F3255" s="320" t="s">
        <v>543</v>
      </c>
      <c r="G3255" s="320" t="s">
        <v>1270</v>
      </c>
      <c r="H3255" s="320" t="s">
        <v>511</v>
      </c>
      <c r="I3255" s="321">
        <v>5.6460100630000003</v>
      </c>
      <c r="J3255" s="320">
        <v>2009</v>
      </c>
      <c r="K3255" s="320" t="s">
        <v>1210</v>
      </c>
      <c r="L3255" s="316">
        <f t="shared" si="95"/>
        <v>3254</v>
      </c>
      <c r="V3255" s="316" t="str">
        <f t="shared" si="94"/>
        <v xml:space="preserve"> </v>
      </c>
      <c r="X3255" s="316" t="s">
        <v>965</v>
      </c>
    </row>
    <row r="3256" spans="1:24">
      <c r="A3256" s="320" t="s">
        <v>591</v>
      </c>
      <c r="B3256" s="320" t="s">
        <v>588</v>
      </c>
      <c r="C3256" s="320" t="s">
        <v>589</v>
      </c>
      <c r="D3256" s="320" t="s">
        <v>514</v>
      </c>
      <c r="E3256" s="320">
        <v>0.91600000000000004</v>
      </c>
      <c r="F3256" s="320" t="s">
        <v>543</v>
      </c>
      <c r="G3256" s="320" t="s">
        <v>1270</v>
      </c>
      <c r="H3256" s="320" t="s">
        <v>511</v>
      </c>
      <c r="I3256" s="321">
        <v>5.6465699430000003</v>
      </c>
      <c r="J3256" s="320">
        <v>2010</v>
      </c>
      <c r="K3256" s="320" t="s">
        <v>1210</v>
      </c>
      <c r="L3256" s="316">
        <f t="shared" si="95"/>
        <v>3255</v>
      </c>
      <c r="V3256" s="316" t="str">
        <f t="shared" si="94"/>
        <v xml:space="preserve"> </v>
      </c>
      <c r="X3256" s="316" t="s">
        <v>965</v>
      </c>
    </row>
    <row r="3257" spans="1:24">
      <c r="A3257" s="320" t="s">
        <v>848</v>
      </c>
      <c r="B3257" s="320" t="s">
        <v>847</v>
      </c>
      <c r="C3257" s="320" t="s">
        <v>589</v>
      </c>
      <c r="D3257" s="320" t="s">
        <v>514</v>
      </c>
      <c r="E3257" s="320">
        <v>0.875</v>
      </c>
      <c r="F3257" s="320" t="s">
        <v>543</v>
      </c>
      <c r="G3257" s="320" t="s">
        <v>1270</v>
      </c>
      <c r="H3257" s="320" t="s">
        <v>511</v>
      </c>
      <c r="I3257" s="321">
        <v>5.6702528809999997</v>
      </c>
      <c r="J3257" s="320">
        <v>2009</v>
      </c>
      <c r="K3257" s="320" t="s">
        <v>1209</v>
      </c>
      <c r="L3257" s="316">
        <f t="shared" si="95"/>
        <v>3256</v>
      </c>
      <c r="V3257" s="316" t="str">
        <f t="shared" si="94"/>
        <v xml:space="preserve"> </v>
      </c>
      <c r="X3257" s="316" t="s">
        <v>965</v>
      </c>
    </row>
    <row r="3258" spans="1:24">
      <c r="A3258" s="320" t="s">
        <v>836</v>
      </c>
      <c r="B3258" s="320" t="s">
        <v>833</v>
      </c>
      <c r="C3258" s="320" t="s">
        <v>589</v>
      </c>
      <c r="D3258" s="320" t="s">
        <v>514</v>
      </c>
      <c r="E3258" s="320">
        <v>0.88100000000000001</v>
      </c>
      <c r="F3258" s="320" t="s">
        <v>543</v>
      </c>
      <c r="G3258" s="320" t="s">
        <v>1270</v>
      </c>
      <c r="H3258" s="320" t="s">
        <v>511</v>
      </c>
      <c r="I3258" s="321">
        <v>5.6807217750000003</v>
      </c>
      <c r="J3258" s="320">
        <v>2000</v>
      </c>
      <c r="K3258" s="320" t="s">
        <v>1210</v>
      </c>
      <c r="L3258" s="316">
        <f t="shared" si="95"/>
        <v>3257</v>
      </c>
      <c r="V3258" s="316" t="str">
        <f t="shared" si="94"/>
        <v xml:space="preserve"> </v>
      </c>
      <c r="X3258" s="316" t="s">
        <v>965</v>
      </c>
    </row>
    <row r="3259" spans="1:24">
      <c r="A3259" s="320" t="s">
        <v>1213</v>
      </c>
      <c r="B3259" s="320" t="s">
        <v>1212</v>
      </c>
      <c r="C3259" s="320" t="s">
        <v>504</v>
      </c>
      <c r="D3259" s="320" t="s">
        <v>484</v>
      </c>
      <c r="E3259" s="320">
        <v>0.69899999999999995</v>
      </c>
      <c r="F3259" s="320" t="s">
        <v>543</v>
      </c>
      <c r="G3259" s="320" t="s">
        <v>1270</v>
      </c>
      <c r="H3259" s="320" t="s">
        <v>511</v>
      </c>
      <c r="I3259" s="321">
        <v>5.7344532709999996</v>
      </c>
      <c r="J3259" s="320">
        <v>2011</v>
      </c>
      <c r="K3259" s="320" t="s">
        <v>1209</v>
      </c>
      <c r="L3259" s="316">
        <f t="shared" si="95"/>
        <v>3258</v>
      </c>
      <c r="V3259" s="316" t="str">
        <f t="shared" ref="V3259:V3322" si="96">IF(H3259=$V$1,I3259," ")</f>
        <v xml:space="preserve"> </v>
      </c>
      <c r="X3259" s="316" t="s">
        <v>965</v>
      </c>
    </row>
    <row r="3260" spans="1:24">
      <c r="A3260" s="320" t="s">
        <v>654</v>
      </c>
      <c r="B3260" s="320" t="s">
        <v>655</v>
      </c>
      <c r="C3260" s="320" t="s">
        <v>579</v>
      </c>
      <c r="D3260" s="320" t="s">
        <v>514</v>
      </c>
      <c r="E3260" s="320">
        <v>0.91900000000000004</v>
      </c>
      <c r="F3260" s="320" t="s">
        <v>543</v>
      </c>
      <c r="G3260" s="320" t="s">
        <v>1270</v>
      </c>
      <c r="H3260" s="320" t="s">
        <v>511</v>
      </c>
      <c r="I3260" s="321">
        <v>5.7955365849999998</v>
      </c>
      <c r="J3260" s="320">
        <v>2001</v>
      </c>
      <c r="K3260" s="320" t="s">
        <v>1210</v>
      </c>
      <c r="L3260" s="316">
        <f t="shared" si="95"/>
        <v>3259</v>
      </c>
      <c r="V3260" s="316" t="str">
        <f t="shared" si="96"/>
        <v xml:space="preserve"> </v>
      </c>
      <c r="X3260" s="316" t="s">
        <v>965</v>
      </c>
    </row>
    <row r="3261" spans="1:24">
      <c r="A3261" s="320" t="s">
        <v>743</v>
      </c>
      <c r="B3261" s="320" t="s">
        <v>742</v>
      </c>
      <c r="C3261" s="320" t="s">
        <v>589</v>
      </c>
      <c r="D3261" s="320" t="s">
        <v>694</v>
      </c>
      <c r="E3261" s="320">
        <v>0.81599999999999995</v>
      </c>
      <c r="F3261" s="320" t="s">
        <v>543</v>
      </c>
      <c r="G3261" s="320" t="s">
        <v>1270</v>
      </c>
      <c r="H3261" s="320" t="s">
        <v>511</v>
      </c>
      <c r="I3261" s="321">
        <v>5.8248473880000002</v>
      </c>
      <c r="J3261" s="320">
        <v>2012</v>
      </c>
      <c r="K3261" s="320" t="s">
        <v>1209</v>
      </c>
      <c r="L3261" s="316">
        <f t="shared" si="95"/>
        <v>3260</v>
      </c>
      <c r="V3261" s="316" t="str">
        <f t="shared" si="96"/>
        <v xml:space="preserve"> </v>
      </c>
      <c r="X3261" s="316" t="s">
        <v>965</v>
      </c>
    </row>
    <row r="3262" spans="1:24">
      <c r="A3262" s="320" t="s">
        <v>766</v>
      </c>
      <c r="B3262" s="320" t="s">
        <v>767</v>
      </c>
      <c r="C3262" s="320" t="s">
        <v>589</v>
      </c>
      <c r="D3262" s="320" t="s">
        <v>514</v>
      </c>
      <c r="E3262" s="320">
        <v>0.92</v>
      </c>
      <c r="F3262" s="320" t="s">
        <v>543</v>
      </c>
      <c r="G3262" s="320" t="s">
        <v>1270</v>
      </c>
      <c r="H3262" s="320" t="s">
        <v>511</v>
      </c>
      <c r="I3262" s="321">
        <v>5.8662012800000003</v>
      </c>
      <c r="J3262" s="320">
        <v>2011</v>
      </c>
      <c r="K3262" s="320" t="s">
        <v>1209</v>
      </c>
      <c r="L3262" s="316">
        <f t="shared" si="95"/>
        <v>3261</v>
      </c>
      <c r="V3262" s="316" t="str">
        <f t="shared" si="96"/>
        <v xml:space="preserve"> </v>
      </c>
      <c r="X3262" s="316" t="s">
        <v>965</v>
      </c>
    </row>
    <row r="3263" spans="1:24">
      <c r="A3263" s="320" t="s">
        <v>989</v>
      </c>
      <c r="B3263" s="320" t="s">
        <v>923</v>
      </c>
      <c r="C3263" s="320" t="s">
        <v>504</v>
      </c>
      <c r="D3263" s="320" t="s">
        <v>518</v>
      </c>
      <c r="E3263" s="320">
        <v>0.91200000000000003</v>
      </c>
      <c r="F3263" s="320" t="s">
        <v>543</v>
      </c>
      <c r="G3263" s="320" t="s">
        <v>1270</v>
      </c>
      <c r="H3263" s="320" t="s">
        <v>511</v>
      </c>
      <c r="I3263" s="321">
        <v>5.8874030380000004</v>
      </c>
      <c r="J3263" s="320">
        <v>2011</v>
      </c>
      <c r="K3263" s="320" t="s">
        <v>1210</v>
      </c>
      <c r="L3263" s="316">
        <f t="shared" si="95"/>
        <v>3262</v>
      </c>
      <c r="V3263" s="316" t="str">
        <f t="shared" si="96"/>
        <v xml:space="preserve"> </v>
      </c>
      <c r="X3263" s="316" t="s">
        <v>965</v>
      </c>
    </row>
    <row r="3264" spans="1:24">
      <c r="A3264" s="320" t="s">
        <v>839</v>
      </c>
      <c r="B3264" s="320" t="s">
        <v>833</v>
      </c>
      <c r="C3264" s="320" t="s">
        <v>589</v>
      </c>
      <c r="D3264" s="320" t="s">
        <v>484</v>
      </c>
      <c r="E3264" s="320">
        <v>0.88100000000000001</v>
      </c>
      <c r="F3264" s="320" t="s">
        <v>543</v>
      </c>
      <c r="G3264" s="320" t="s">
        <v>1270</v>
      </c>
      <c r="H3264" s="320" t="s">
        <v>511</v>
      </c>
      <c r="I3264" s="321">
        <v>5.9400830039999999</v>
      </c>
      <c r="J3264" s="320">
        <v>2011</v>
      </c>
      <c r="K3264" s="320" t="s">
        <v>1209</v>
      </c>
      <c r="L3264" s="316">
        <f t="shared" si="95"/>
        <v>3263</v>
      </c>
      <c r="V3264" s="316" t="str">
        <f t="shared" si="96"/>
        <v xml:space="preserve"> </v>
      </c>
      <c r="X3264" s="316" t="s">
        <v>965</v>
      </c>
    </row>
    <row r="3265" spans="1:24">
      <c r="A3265" s="320" t="s">
        <v>1002</v>
      </c>
      <c r="B3265" s="320" t="s">
        <v>923</v>
      </c>
      <c r="C3265" s="320" t="s">
        <v>504</v>
      </c>
      <c r="D3265" s="320" t="s">
        <v>484</v>
      </c>
      <c r="E3265" s="320">
        <v>0.91200000000000003</v>
      </c>
      <c r="F3265" s="320" t="s">
        <v>543</v>
      </c>
      <c r="G3265" s="320" t="s">
        <v>1270</v>
      </c>
      <c r="H3265" s="320" t="s">
        <v>511</v>
      </c>
      <c r="I3265" s="321">
        <v>5.9515408320000001</v>
      </c>
      <c r="J3265" s="320">
        <v>2008</v>
      </c>
      <c r="K3265" s="320" t="s">
        <v>1210</v>
      </c>
      <c r="L3265" s="316">
        <f t="shared" si="95"/>
        <v>3264</v>
      </c>
      <c r="V3265" s="316" t="str">
        <f t="shared" si="96"/>
        <v xml:space="preserve"> </v>
      </c>
      <c r="X3265" s="316" t="s">
        <v>965</v>
      </c>
    </row>
    <row r="3266" spans="1:24">
      <c r="A3266" s="320" t="s">
        <v>785</v>
      </c>
      <c r="B3266" s="320" t="s">
        <v>509</v>
      </c>
      <c r="C3266" s="320" t="s">
        <v>510</v>
      </c>
      <c r="D3266" s="320" t="s">
        <v>694</v>
      </c>
      <c r="E3266" s="320">
        <v>0.93700000000000006</v>
      </c>
      <c r="F3266" s="320" t="s">
        <v>543</v>
      </c>
      <c r="G3266" s="320" t="s">
        <v>1270</v>
      </c>
      <c r="H3266" s="320" t="s">
        <v>511</v>
      </c>
      <c r="I3266" s="321">
        <v>5.9978148869999997</v>
      </c>
      <c r="J3266" s="320">
        <v>2011</v>
      </c>
      <c r="K3266" s="320" t="s">
        <v>1210</v>
      </c>
      <c r="L3266" s="316">
        <f t="shared" si="95"/>
        <v>3265</v>
      </c>
      <c r="V3266" s="316" t="str">
        <f t="shared" si="96"/>
        <v xml:space="preserve"> </v>
      </c>
      <c r="X3266" s="316" t="s">
        <v>965</v>
      </c>
    </row>
    <row r="3267" spans="1:24">
      <c r="A3267" s="320" t="s">
        <v>733</v>
      </c>
      <c r="B3267" s="320" t="s">
        <v>513</v>
      </c>
      <c r="C3267" s="320" t="s">
        <v>510</v>
      </c>
      <c r="D3267" s="320" t="s">
        <v>514</v>
      </c>
      <c r="E3267" s="320">
        <v>0.91100000000000003</v>
      </c>
      <c r="F3267" s="320" t="s">
        <v>543</v>
      </c>
      <c r="G3267" s="320" t="s">
        <v>1270</v>
      </c>
      <c r="H3267" s="320" t="s">
        <v>511</v>
      </c>
      <c r="I3267" s="321">
        <v>6.1426794259999999</v>
      </c>
      <c r="J3267" s="320">
        <v>2007</v>
      </c>
      <c r="K3267" s="320" t="s">
        <v>1210</v>
      </c>
      <c r="L3267" s="316">
        <f t="shared" ref="L3267:L3330" si="97">1+L3266</f>
        <v>3266</v>
      </c>
      <c r="V3267" s="316" t="str">
        <f t="shared" si="96"/>
        <v xml:space="preserve"> </v>
      </c>
      <c r="X3267" s="316" t="s">
        <v>965</v>
      </c>
    </row>
    <row r="3268" spans="1:24">
      <c r="A3268" s="320" t="s">
        <v>1004</v>
      </c>
      <c r="B3268" s="320" t="s">
        <v>923</v>
      </c>
      <c r="C3268" s="320" t="s">
        <v>504</v>
      </c>
      <c r="D3268" s="320" t="s">
        <v>484</v>
      </c>
      <c r="E3268" s="320">
        <v>0.91200000000000003</v>
      </c>
      <c r="F3268" s="320" t="s">
        <v>543</v>
      </c>
      <c r="G3268" s="320" t="s">
        <v>1270</v>
      </c>
      <c r="H3268" s="320" t="s">
        <v>511</v>
      </c>
      <c r="I3268" s="321">
        <v>6.1493570569999996</v>
      </c>
      <c r="J3268" s="320">
        <v>2010</v>
      </c>
      <c r="K3268" s="320" t="s">
        <v>1210</v>
      </c>
      <c r="L3268" s="316">
        <f t="shared" si="97"/>
        <v>3267</v>
      </c>
      <c r="V3268" s="316" t="str">
        <f t="shared" si="96"/>
        <v xml:space="preserve"> </v>
      </c>
      <c r="X3268" s="316" t="s">
        <v>965</v>
      </c>
    </row>
    <row r="3269" spans="1:24">
      <c r="A3269" s="320" t="s">
        <v>986</v>
      </c>
      <c r="B3269" s="320" t="s">
        <v>923</v>
      </c>
      <c r="C3269" s="320" t="s">
        <v>504</v>
      </c>
      <c r="D3269" s="320" t="s">
        <v>484</v>
      </c>
      <c r="E3269" s="320">
        <v>0.91200000000000003</v>
      </c>
      <c r="F3269" s="320" t="s">
        <v>543</v>
      </c>
      <c r="G3269" s="320" t="s">
        <v>1270</v>
      </c>
      <c r="H3269" s="320" t="s">
        <v>511</v>
      </c>
      <c r="I3269" s="321">
        <v>6.1726234179999997</v>
      </c>
      <c r="J3269" s="320">
        <v>2006</v>
      </c>
      <c r="K3269" s="320" t="s">
        <v>1210</v>
      </c>
      <c r="L3269" s="316">
        <f t="shared" si="97"/>
        <v>3268</v>
      </c>
      <c r="V3269" s="316" t="str">
        <f t="shared" si="96"/>
        <v xml:space="preserve"> </v>
      </c>
      <c r="X3269" s="316" t="s">
        <v>965</v>
      </c>
    </row>
    <row r="3270" spans="1:24">
      <c r="A3270" s="320" t="s">
        <v>1279</v>
      </c>
      <c r="B3270" s="320" t="s">
        <v>858</v>
      </c>
      <c r="C3270" s="320" t="s">
        <v>542</v>
      </c>
      <c r="D3270" s="320" t="s">
        <v>484</v>
      </c>
      <c r="E3270" s="320">
        <v>0.629</v>
      </c>
      <c r="F3270" s="320" t="s">
        <v>543</v>
      </c>
      <c r="G3270" s="320" t="s">
        <v>1270</v>
      </c>
      <c r="H3270" s="320" t="s">
        <v>511</v>
      </c>
      <c r="I3270" s="321">
        <v>6.1982344149999999</v>
      </c>
      <c r="J3270" s="320">
        <v>2010</v>
      </c>
      <c r="K3270" s="320" t="s">
        <v>1209</v>
      </c>
      <c r="L3270" s="316">
        <f t="shared" si="97"/>
        <v>3269</v>
      </c>
      <c r="V3270" s="316" t="str">
        <f t="shared" si="96"/>
        <v xml:space="preserve"> </v>
      </c>
      <c r="X3270" s="316" t="s">
        <v>965</v>
      </c>
    </row>
    <row r="3271" spans="1:24">
      <c r="A3271" s="320" t="s">
        <v>823</v>
      </c>
      <c r="B3271" s="320" t="s">
        <v>509</v>
      </c>
      <c r="C3271" s="320" t="s">
        <v>510</v>
      </c>
      <c r="D3271" s="320" t="s">
        <v>694</v>
      </c>
      <c r="E3271" s="320">
        <v>0.93700000000000006</v>
      </c>
      <c r="F3271" s="320" t="s">
        <v>543</v>
      </c>
      <c r="G3271" s="320" t="s">
        <v>1270</v>
      </c>
      <c r="H3271" s="320" t="s">
        <v>511</v>
      </c>
      <c r="I3271" s="321">
        <v>6.2038871269999998</v>
      </c>
      <c r="J3271" s="320">
        <v>2009</v>
      </c>
      <c r="K3271" s="320" t="s">
        <v>1209</v>
      </c>
      <c r="L3271" s="316">
        <f t="shared" si="97"/>
        <v>3270</v>
      </c>
      <c r="V3271" s="316" t="str">
        <f t="shared" si="96"/>
        <v xml:space="preserve"> </v>
      </c>
      <c r="X3271" s="316" t="s">
        <v>965</v>
      </c>
    </row>
    <row r="3272" spans="1:24">
      <c r="A3272" s="320" t="s">
        <v>957</v>
      </c>
      <c r="B3272" s="320" t="s">
        <v>923</v>
      </c>
      <c r="C3272" s="320" t="s">
        <v>504</v>
      </c>
      <c r="D3272" s="320" t="s">
        <v>484</v>
      </c>
      <c r="E3272" s="320">
        <v>0.91200000000000003</v>
      </c>
      <c r="F3272" s="320" t="s">
        <v>543</v>
      </c>
      <c r="G3272" s="320" t="s">
        <v>1270</v>
      </c>
      <c r="H3272" s="320" t="s">
        <v>511</v>
      </c>
      <c r="I3272" s="321">
        <v>6.3110207919999999</v>
      </c>
      <c r="J3272" s="320">
        <v>2008</v>
      </c>
      <c r="K3272" s="320" t="s">
        <v>1210</v>
      </c>
      <c r="L3272" s="316">
        <f t="shared" si="97"/>
        <v>3271</v>
      </c>
      <c r="V3272" s="316" t="str">
        <f t="shared" si="96"/>
        <v xml:space="preserve"> </v>
      </c>
      <c r="X3272" s="316" t="s">
        <v>965</v>
      </c>
    </row>
    <row r="3273" spans="1:24">
      <c r="A3273" s="320" t="s">
        <v>849</v>
      </c>
      <c r="B3273" s="320" t="s">
        <v>847</v>
      </c>
      <c r="C3273" s="320" t="s">
        <v>589</v>
      </c>
      <c r="D3273" s="320" t="s">
        <v>514</v>
      </c>
      <c r="E3273" s="320">
        <v>0.875</v>
      </c>
      <c r="F3273" s="320" t="s">
        <v>543</v>
      </c>
      <c r="G3273" s="320" t="s">
        <v>1270</v>
      </c>
      <c r="H3273" s="320" t="s">
        <v>511</v>
      </c>
      <c r="I3273" s="321">
        <v>6.3166197610000001</v>
      </c>
      <c r="J3273" s="320">
        <v>2007</v>
      </c>
      <c r="K3273" s="320" t="s">
        <v>1209</v>
      </c>
      <c r="L3273" s="316">
        <f t="shared" si="97"/>
        <v>3272</v>
      </c>
      <c r="V3273" s="316" t="str">
        <f t="shared" si="96"/>
        <v xml:space="preserve"> </v>
      </c>
      <c r="X3273" s="316" t="s">
        <v>965</v>
      </c>
    </row>
    <row r="3274" spans="1:24">
      <c r="A3274" s="320" t="s">
        <v>815</v>
      </c>
      <c r="B3274" s="320" t="s">
        <v>509</v>
      </c>
      <c r="C3274" s="320" t="s">
        <v>510</v>
      </c>
      <c r="D3274" s="320" t="s">
        <v>484</v>
      </c>
      <c r="E3274" s="320">
        <v>0.93700000000000006</v>
      </c>
      <c r="F3274" s="320" t="s">
        <v>543</v>
      </c>
      <c r="G3274" s="320" t="s">
        <v>1270</v>
      </c>
      <c r="H3274" s="320" t="s">
        <v>511</v>
      </c>
      <c r="I3274" s="321">
        <v>6.4004806700000003</v>
      </c>
      <c r="J3274" s="320">
        <v>2010</v>
      </c>
      <c r="K3274" s="320" t="s">
        <v>1209</v>
      </c>
      <c r="L3274" s="316">
        <f t="shared" si="97"/>
        <v>3273</v>
      </c>
      <c r="V3274" s="316" t="str">
        <f t="shared" si="96"/>
        <v xml:space="preserve"> </v>
      </c>
      <c r="X3274" s="316" t="s">
        <v>965</v>
      </c>
    </row>
    <row r="3275" spans="1:24">
      <c r="A3275" s="320" t="s">
        <v>924</v>
      </c>
      <c r="B3275" s="320" t="s">
        <v>923</v>
      </c>
      <c r="C3275" s="320" t="s">
        <v>504</v>
      </c>
      <c r="D3275" s="320" t="s">
        <v>484</v>
      </c>
      <c r="E3275" s="320">
        <v>0.91200000000000003</v>
      </c>
      <c r="F3275" s="320" t="s">
        <v>543</v>
      </c>
      <c r="G3275" s="320" t="s">
        <v>1270</v>
      </c>
      <c r="H3275" s="320" t="s">
        <v>511</v>
      </c>
      <c r="I3275" s="321">
        <v>6.4403967140000002</v>
      </c>
      <c r="J3275" s="320">
        <v>2007</v>
      </c>
      <c r="K3275" s="320" t="s">
        <v>1210</v>
      </c>
      <c r="L3275" s="316">
        <f t="shared" si="97"/>
        <v>3274</v>
      </c>
      <c r="V3275" s="316" t="str">
        <f t="shared" si="96"/>
        <v xml:space="preserve"> </v>
      </c>
      <c r="X3275" s="316" t="s">
        <v>965</v>
      </c>
    </row>
    <row r="3276" spans="1:24">
      <c r="A3276" s="320" t="s">
        <v>671</v>
      </c>
      <c r="B3276" s="320" t="s">
        <v>672</v>
      </c>
      <c r="C3276" s="320" t="s">
        <v>589</v>
      </c>
      <c r="D3276" s="320" t="s">
        <v>514</v>
      </c>
      <c r="E3276" s="320">
        <v>0.89700000000000002</v>
      </c>
      <c r="F3276" s="320" t="s">
        <v>543</v>
      </c>
      <c r="G3276" s="320" t="s">
        <v>1270</v>
      </c>
      <c r="H3276" s="320" t="s">
        <v>511</v>
      </c>
      <c r="I3276" s="321">
        <v>6.4951379280000001</v>
      </c>
      <c r="J3276" s="320">
        <v>2010</v>
      </c>
      <c r="K3276" s="320" t="s">
        <v>1210</v>
      </c>
      <c r="L3276" s="316">
        <f t="shared" si="97"/>
        <v>3275</v>
      </c>
      <c r="V3276" s="316" t="str">
        <f t="shared" si="96"/>
        <v xml:space="preserve"> </v>
      </c>
      <c r="X3276" s="316" t="s">
        <v>965</v>
      </c>
    </row>
    <row r="3277" spans="1:24">
      <c r="A3277" s="320" t="s">
        <v>990</v>
      </c>
      <c r="B3277" s="320" t="s">
        <v>923</v>
      </c>
      <c r="C3277" s="320" t="s">
        <v>504</v>
      </c>
      <c r="D3277" s="320" t="s">
        <v>484</v>
      </c>
      <c r="E3277" s="320">
        <v>0.91200000000000003</v>
      </c>
      <c r="F3277" s="320" t="s">
        <v>543</v>
      </c>
      <c r="G3277" s="320" t="s">
        <v>1270</v>
      </c>
      <c r="H3277" s="320" t="s">
        <v>511</v>
      </c>
      <c r="I3277" s="321">
        <v>6.5894008790000003</v>
      </c>
      <c r="J3277" s="320">
        <v>2011</v>
      </c>
      <c r="K3277" s="320" t="s">
        <v>1210</v>
      </c>
      <c r="L3277" s="316">
        <f t="shared" si="97"/>
        <v>3276</v>
      </c>
      <c r="V3277" s="316" t="str">
        <f t="shared" si="96"/>
        <v xml:space="preserve"> </v>
      </c>
      <c r="X3277" s="316" t="s">
        <v>965</v>
      </c>
    </row>
    <row r="3278" spans="1:24">
      <c r="A3278" s="320" t="s">
        <v>960</v>
      </c>
      <c r="B3278" s="320" t="s">
        <v>923</v>
      </c>
      <c r="C3278" s="320" t="s">
        <v>504</v>
      </c>
      <c r="D3278" s="320" t="s">
        <v>484</v>
      </c>
      <c r="E3278" s="320">
        <v>0.91200000000000003</v>
      </c>
      <c r="F3278" s="320" t="s">
        <v>543</v>
      </c>
      <c r="G3278" s="320" t="s">
        <v>1270</v>
      </c>
      <c r="H3278" s="320" t="s">
        <v>511</v>
      </c>
      <c r="I3278" s="321">
        <v>6.6615893020000003</v>
      </c>
      <c r="J3278" s="320">
        <v>2010</v>
      </c>
      <c r="K3278" s="320" t="s">
        <v>1210</v>
      </c>
      <c r="L3278" s="316">
        <f t="shared" si="97"/>
        <v>3277</v>
      </c>
      <c r="V3278" s="316" t="str">
        <f t="shared" si="96"/>
        <v xml:space="preserve"> </v>
      </c>
      <c r="X3278" s="316" t="s">
        <v>965</v>
      </c>
    </row>
    <row r="3279" spans="1:24">
      <c r="A3279" s="320" t="s">
        <v>907</v>
      </c>
      <c r="B3279" s="320" t="s">
        <v>908</v>
      </c>
      <c r="C3279" s="320" t="s">
        <v>589</v>
      </c>
      <c r="D3279" s="320" t="s">
        <v>694</v>
      </c>
      <c r="E3279" s="320">
        <v>0.86</v>
      </c>
      <c r="F3279" s="320" t="s">
        <v>543</v>
      </c>
      <c r="G3279" s="320" t="s">
        <v>1270</v>
      </c>
      <c r="H3279" s="320" t="s">
        <v>511</v>
      </c>
      <c r="I3279" s="321">
        <v>6.7329672939999998</v>
      </c>
      <c r="J3279" s="320">
        <v>2010</v>
      </c>
      <c r="K3279" s="320" t="s">
        <v>1209</v>
      </c>
      <c r="L3279" s="316">
        <f t="shared" si="97"/>
        <v>3278</v>
      </c>
      <c r="V3279" s="316" t="str">
        <f t="shared" si="96"/>
        <v xml:space="preserve"> </v>
      </c>
      <c r="X3279" s="316" t="s">
        <v>965</v>
      </c>
    </row>
    <row r="3280" spans="1:24">
      <c r="A3280" s="320" t="s">
        <v>788</v>
      </c>
      <c r="B3280" s="320" t="s">
        <v>509</v>
      </c>
      <c r="C3280" s="320" t="s">
        <v>510</v>
      </c>
      <c r="D3280" s="320" t="s">
        <v>518</v>
      </c>
      <c r="E3280" s="320">
        <v>0.93700000000000006</v>
      </c>
      <c r="F3280" s="320" t="s">
        <v>543</v>
      </c>
      <c r="G3280" s="320" t="s">
        <v>1270</v>
      </c>
      <c r="H3280" s="320" t="s">
        <v>511</v>
      </c>
      <c r="I3280" s="321">
        <v>6.7787912869999998</v>
      </c>
      <c r="J3280" s="320">
        <v>2010</v>
      </c>
      <c r="K3280" s="320" t="s">
        <v>1209</v>
      </c>
      <c r="L3280" s="316">
        <f t="shared" si="97"/>
        <v>3279</v>
      </c>
      <c r="V3280" s="316" t="str">
        <f t="shared" si="96"/>
        <v xml:space="preserve"> </v>
      </c>
      <c r="X3280" s="316" t="s">
        <v>965</v>
      </c>
    </row>
    <row r="3281" spans="1:24">
      <c r="A3281" s="320" t="s">
        <v>914</v>
      </c>
      <c r="B3281" s="320" t="s">
        <v>915</v>
      </c>
      <c r="C3281" s="320" t="s">
        <v>589</v>
      </c>
      <c r="D3281" s="320" t="s">
        <v>514</v>
      </c>
      <c r="E3281" s="320">
        <v>0.92100000000000004</v>
      </c>
      <c r="F3281" s="320" t="s">
        <v>543</v>
      </c>
      <c r="G3281" s="320" t="s">
        <v>1270</v>
      </c>
      <c r="H3281" s="320" t="s">
        <v>511</v>
      </c>
      <c r="I3281" s="321">
        <v>6.8166307589999997</v>
      </c>
      <c r="J3281" s="320">
        <v>2012</v>
      </c>
      <c r="K3281" s="320" t="s">
        <v>1209</v>
      </c>
      <c r="L3281" s="316">
        <f t="shared" si="97"/>
        <v>3280</v>
      </c>
      <c r="V3281" s="316" t="str">
        <f t="shared" si="96"/>
        <v xml:space="preserve"> </v>
      </c>
      <c r="X3281" s="316" t="s">
        <v>965</v>
      </c>
    </row>
    <row r="3282" spans="1:24">
      <c r="A3282" s="320" t="s">
        <v>958</v>
      </c>
      <c r="B3282" s="320" t="s">
        <v>923</v>
      </c>
      <c r="C3282" s="320" t="s">
        <v>504</v>
      </c>
      <c r="D3282" s="320" t="s">
        <v>484</v>
      </c>
      <c r="E3282" s="320">
        <v>0.91200000000000003</v>
      </c>
      <c r="F3282" s="320" t="s">
        <v>543</v>
      </c>
      <c r="G3282" s="320" t="s">
        <v>1270</v>
      </c>
      <c r="H3282" s="320" t="s">
        <v>511</v>
      </c>
      <c r="I3282" s="321">
        <v>6.8430538849999998</v>
      </c>
      <c r="J3282" s="320">
        <v>2011</v>
      </c>
      <c r="K3282" s="320" t="s">
        <v>1210</v>
      </c>
      <c r="L3282" s="316">
        <f t="shared" si="97"/>
        <v>3281</v>
      </c>
      <c r="V3282" s="316" t="str">
        <f t="shared" si="96"/>
        <v xml:space="preserve"> </v>
      </c>
      <c r="X3282" s="316" t="s">
        <v>965</v>
      </c>
    </row>
    <row r="3283" spans="1:24">
      <c r="A3283" s="320" t="s">
        <v>955</v>
      </c>
      <c r="B3283" s="320" t="s">
        <v>923</v>
      </c>
      <c r="C3283" s="320" t="s">
        <v>504</v>
      </c>
      <c r="D3283" s="320" t="s">
        <v>514</v>
      </c>
      <c r="E3283" s="320">
        <v>0.91200000000000003</v>
      </c>
      <c r="F3283" s="320" t="s">
        <v>543</v>
      </c>
      <c r="G3283" s="320" t="s">
        <v>1270</v>
      </c>
      <c r="H3283" s="320" t="s">
        <v>511</v>
      </c>
      <c r="I3283" s="321">
        <v>6.874564382</v>
      </c>
      <c r="J3283" s="320">
        <v>2006</v>
      </c>
      <c r="K3283" s="320" t="s">
        <v>1210</v>
      </c>
      <c r="L3283" s="316">
        <f t="shared" si="97"/>
        <v>3282</v>
      </c>
      <c r="V3283" s="316" t="str">
        <f t="shared" si="96"/>
        <v xml:space="preserve"> </v>
      </c>
      <c r="X3283" s="316" t="s">
        <v>965</v>
      </c>
    </row>
    <row r="3284" spans="1:24">
      <c r="A3284" s="320" t="s">
        <v>938</v>
      </c>
      <c r="B3284" s="320" t="s">
        <v>923</v>
      </c>
      <c r="C3284" s="320" t="s">
        <v>504</v>
      </c>
      <c r="D3284" s="320" t="s">
        <v>484</v>
      </c>
      <c r="E3284" s="320">
        <v>0.91200000000000003</v>
      </c>
      <c r="F3284" s="320" t="s">
        <v>543</v>
      </c>
      <c r="G3284" s="320" t="s">
        <v>1270</v>
      </c>
      <c r="H3284" s="320" t="s">
        <v>511</v>
      </c>
      <c r="I3284" s="321">
        <v>6.9471554790000001</v>
      </c>
      <c r="J3284" s="320">
        <v>2002</v>
      </c>
      <c r="K3284" s="320" t="s">
        <v>1210</v>
      </c>
      <c r="L3284" s="316">
        <f t="shared" si="97"/>
        <v>3283</v>
      </c>
      <c r="V3284" s="316" t="str">
        <f t="shared" si="96"/>
        <v xml:space="preserve"> </v>
      </c>
      <c r="X3284" s="316" t="s">
        <v>965</v>
      </c>
    </row>
    <row r="3285" spans="1:24">
      <c r="A3285" s="320" t="s">
        <v>835</v>
      </c>
      <c r="B3285" s="320" t="s">
        <v>833</v>
      </c>
      <c r="C3285" s="320" t="s">
        <v>589</v>
      </c>
      <c r="D3285" s="320" t="s">
        <v>514</v>
      </c>
      <c r="E3285" s="320">
        <v>0.88100000000000001</v>
      </c>
      <c r="F3285" s="320" t="s">
        <v>543</v>
      </c>
      <c r="G3285" s="320" t="s">
        <v>1270</v>
      </c>
      <c r="H3285" s="320" t="s">
        <v>511</v>
      </c>
      <c r="I3285" s="321">
        <v>6.9629349769999997</v>
      </c>
      <c r="J3285" s="320">
        <v>2005</v>
      </c>
      <c r="K3285" s="320" t="s">
        <v>1210</v>
      </c>
      <c r="L3285" s="316">
        <f t="shared" si="97"/>
        <v>3284</v>
      </c>
      <c r="V3285" s="316" t="str">
        <f t="shared" si="96"/>
        <v xml:space="preserve"> </v>
      </c>
      <c r="X3285" s="316" t="s">
        <v>965</v>
      </c>
    </row>
    <row r="3286" spans="1:24">
      <c r="A3286" s="320" t="s">
        <v>903</v>
      </c>
      <c r="B3286" s="320" t="s">
        <v>894</v>
      </c>
      <c r="C3286" s="320" t="s">
        <v>483</v>
      </c>
      <c r="D3286" s="320" t="s">
        <v>514</v>
      </c>
      <c r="E3286" s="320">
        <v>0.77500000000000002</v>
      </c>
      <c r="F3286" s="320" t="s">
        <v>543</v>
      </c>
      <c r="G3286" s="320" t="s">
        <v>1270</v>
      </c>
      <c r="H3286" s="320" t="s">
        <v>511</v>
      </c>
      <c r="I3286" s="321">
        <v>6.9750069630000002</v>
      </c>
      <c r="J3286" s="320">
        <v>2011</v>
      </c>
      <c r="K3286" s="320" t="s">
        <v>1210</v>
      </c>
      <c r="L3286" s="316">
        <f t="shared" si="97"/>
        <v>3285</v>
      </c>
      <c r="V3286" s="316" t="str">
        <f t="shared" si="96"/>
        <v xml:space="preserve"> </v>
      </c>
      <c r="X3286" s="316" t="s">
        <v>965</v>
      </c>
    </row>
    <row r="3287" spans="1:24">
      <c r="A3287" s="320" t="s">
        <v>936</v>
      </c>
      <c r="B3287" s="320" t="s">
        <v>923</v>
      </c>
      <c r="C3287" s="320" t="s">
        <v>504</v>
      </c>
      <c r="D3287" s="320" t="s">
        <v>484</v>
      </c>
      <c r="E3287" s="320">
        <v>0.91200000000000003</v>
      </c>
      <c r="F3287" s="320" t="s">
        <v>543</v>
      </c>
      <c r="G3287" s="320" t="s">
        <v>1270</v>
      </c>
      <c r="H3287" s="320" t="s">
        <v>511</v>
      </c>
      <c r="I3287" s="321">
        <v>7.0047696579999998</v>
      </c>
      <c r="J3287" s="320">
        <v>2010</v>
      </c>
      <c r="K3287" s="320" t="s">
        <v>1210</v>
      </c>
      <c r="L3287" s="316">
        <f t="shared" si="97"/>
        <v>3286</v>
      </c>
      <c r="V3287" s="316" t="str">
        <f t="shared" si="96"/>
        <v xml:space="preserve"> </v>
      </c>
      <c r="X3287" s="316" t="s">
        <v>965</v>
      </c>
    </row>
    <row r="3288" spans="1:24">
      <c r="A3288" s="320" t="s">
        <v>972</v>
      </c>
      <c r="B3288" s="320" t="s">
        <v>923</v>
      </c>
      <c r="C3288" s="320" t="s">
        <v>504</v>
      </c>
      <c r="D3288" s="320" t="s">
        <v>484</v>
      </c>
      <c r="E3288" s="320">
        <v>0.91200000000000003</v>
      </c>
      <c r="F3288" s="320" t="s">
        <v>543</v>
      </c>
      <c r="G3288" s="320" t="s">
        <v>1270</v>
      </c>
      <c r="H3288" s="320" t="s">
        <v>511</v>
      </c>
      <c r="I3288" s="321">
        <v>7.0136010640000004</v>
      </c>
      <c r="J3288" s="320">
        <v>2010</v>
      </c>
      <c r="K3288" s="320" t="s">
        <v>1210</v>
      </c>
      <c r="L3288" s="316">
        <f t="shared" si="97"/>
        <v>3287</v>
      </c>
      <c r="V3288" s="316" t="str">
        <f t="shared" si="96"/>
        <v xml:space="preserve"> </v>
      </c>
      <c r="X3288" s="316" t="s">
        <v>965</v>
      </c>
    </row>
    <row r="3289" spans="1:24">
      <c r="A3289" s="320" t="s">
        <v>601</v>
      </c>
      <c r="B3289" s="320" t="s">
        <v>588</v>
      </c>
      <c r="C3289" s="320" t="s">
        <v>589</v>
      </c>
      <c r="D3289" s="320" t="s">
        <v>518</v>
      </c>
      <c r="E3289" s="320">
        <v>0.91600000000000004</v>
      </c>
      <c r="F3289" s="320" t="s">
        <v>543</v>
      </c>
      <c r="G3289" s="320" t="s">
        <v>1270</v>
      </c>
      <c r="H3289" s="320" t="s">
        <v>511</v>
      </c>
      <c r="I3289" s="321">
        <v>7.0215159409999996</v>
      </c>
      <c r="J3289" s="320">
        <v>2011</v>
      </c>
      <c r="K3289" s="320" t="s">
        <v>1210</v>
      </c>
      <c r="L3289" s="316">
        <f t="shared" si="97"/>
        <v>3288</v>
      </c>
      <c r="V3289" s="316" t="str">
        <f t="shared" si="96"/>
        <v xml:space="preserve"> </v>
      </c>
      <c r="X3289" s="316" t="s">
        <v>965</v>
      </c>
    </row>
    <row r="3290" spans="1:24">
      <c r="A3290" s="320" t="s">
        <v>943</v>
      </c>
      <c r="B3290" s="320" t="s">
        <v>923</v>
      </c>
      <c r="C3290" s="320" t="s">
        <v>504</v>
      </c>
      <c r="D3290" s="320" t="s">
        <v>518</v>
      </c>
      <c r="E3290" s="320">
        <v>0.91200000000000003</v>
      </c>
      <c r="F3290" s="320" t="s">
        <v>543</v>
      </c>
      <c r="G3290" s="320" t="s">
        <v>1270</v>
      </c>
      <c r="H3290" s="320" t="s">
        <v>511</v>
      </c>
      <c r="I3290" s="321">
        <v>7.091463879</v>
      </c>
      <c r="J3290" s="320">
        <v>2009</v>
      </c>
      <c r="K3290" s="320" t="s">
        <v>1210</v>
      </c>
      <c r="L3290" s="316">
        <f t="shared" si="97"/>
        <v>3289</v>
      </c>
      <c r="V3290" s="316" t="str">
        <f t="shared" si="96"/>
        <v xml:space="preserve"> </v>
      </c>
      <c r="X3290" s="316" t="s">
        <v>965</v>
      </c>
    </row>
    <row r="3291" spans="1:24">
      <c r="A3291" s="320" t="s">
        <v>991</v>
      </c>
      <c r="B3291" s="320" t="s">
        <v>923</v>
      </c>
      <c r="C3291" s="320" t="s">
        <v>504</v>
      </c>
      <c r="D3291" s="320" t="s">
        <v>484</v>
      </c>
      <c r="E3291" s="320">
        <v>0.91200000000000003</v>
      </c>
      <c r="F3291" s="320" t="s">
        <v>543</v>
      </c>
      <c r="G3291" s="320" t="s">
        <v>1270</v>
      </c>
      <c r="H3291" s="320" t="s">
        <v>511</v>
      </c>
      <c r="I3291" s="321">
        <v>7.1019530919999996</v>
      </c>
      <c r="J3291" s="320">
        <v>2010</v>
      </c>
      <c r="K3291" s="320" t="s">
        <v>1210</v>
      </c>
      <c r="L3291" s="316">
        <f t="shared" si="97"/>
        <v>3290</v>
      </c>
      <c r="V3291" s="316" t="str">
        <f t="shared" si="96"/>
        <v xml:space="preserve"> </v>
      </c>
      <c r="X3291" s="316" t="s">
        <v>965</v>
      </c>
    </row>
    <row r="3292" spans="1:24">
      <c r="A3292" s="320" t="s">
        <v>942</v>
      </c>
      <c r="B3292" s="320" t="s">
        <v>923</v>
      </c>
      <c r="C3292" s="320" t="s">
        <v>504</v>
      </c>
      <c r="D3292" s="320" t="s">
        <v>484</v>
      </c>
      <c r="E3292" s="320">
        <v>0.91200000000000003</v>
      </c>
      <c r="F3292" s="320" t="s">
        <v>543</v>
      </c>
      <c r="G3292" s="320" t="s">
        <v>1270</v>
      </c>
      <c r="H3292" s="320" t="s">
        <v>511</v>
      </c>
      <c r="I3292" s="321">
        <v>7.1033879649999996</v>
      </c>
      <c r="J3292" s="320">
        <v>2010</v>
      </c>
      <c r="K3292" s="320" t="s">
        <v>1210</v>
      </c>
      <c r="L3292" s="316">
        <f t="shared" si="97"/>
        <v>3291</v>
      </c>
      <c r="V3292" s="316" t="str">
        <f t="shared" si="96"/>
        <v xml:space="preserve"> </v>
      </c>
      <c r="X3292" s="316" t="s">
        <v>965</v>
      </c>
    </row>
    <row r="3293" spans="1:24">
      <c r="A3293" s="320" t="s">
        <v>973</v>
      </c>
      <c r="B3293" s="320" t="s">
        <v>923</v>
      </c>
      <c r="C3293" s="320" t="s">
        <v>504</v>
      </c>
      <c r="D3293" s="320" t="s">
        <v>484</v>
      </c>
      <c r="E3293" s="320">
        <v>0.91200000000000003</v>
      </c>
      <c r="F3293" s="320" t="s">
        <v>543</v>
      </c>
      <c r="G3293" s="320" t="s">
        <v>1270</v>
      </c>
      <c r="H3293" s="320" t="s">
        <v>511</v>
      </c>
      <c r="I3293" s="321">
        <v>7.1466099500000002</v>
      </c>
      <c r="J3293" s="320">
        <v>2010</v>
      </c>
      <c r="K3293" s="320" t="s">
        <v>1210</v>
      </c>
      <c r="L3293" s="316">
        <f t="shared" si="97"/>
        <v>3292</v>
      </c>
      <c r="V3293" s="316" t="str">
        <f t="shared" si="96"/>
        <v xml:space="preserve"> </v>
      </c>
      <c r="X3293" s="316" t="s">
        <v>965</v>
      </c>
    </row>
    <row r="3294" spans="1:24">
      <c r="A3294" s="320" t="s">
        <v>999</v>
      </c>
      <c r="B3294" s="320" t="s">
        <v>923</v>
      </c>
      <c r="C3294" s="320" t="s">
        <v>504</v>
      </c>
      <c r="D3294" s="320" t="s">
        <v>484</v>
      </c>
      <c r="E3294" s="320">
        <v>0.91200000000000003</v>
      </c>
      <c r="F3294" s="320" t="s">
        <v>543</v>
      </c>
      <c r="G3294" s="320" t="s">
        <v>1270</v>
      </c>
      <c r="H3294" s="320" t="s">
        <v>511</v>
      </c>
      <c r="I3294" s="321">
        <v>7.1730853110000004</v>
      </c>
      <c r="J3294" s="320">
        <v>2008</v>
      </c>
      <c r="K3294" s="320" t="s">
        <v>1210</v>
      </c>
      <c r="L3294" s="316">
        <f t="shared" si="97"/>
        <v>3293</v>
      </c>
      <c r="V3294" s="316" t="str">
        <f t="shared" si="96"/>
        <v xml:space="preserve"> </v>
      </c>
      <c r="X3294" s="316" t="s">
        <v>965</v>
      </c>
    </row>
    <row r="3295" spans="1:24">
      <c r="A3295" s="320" t="s">
        <v>927</v>
      </c>
      <c r="B3295" s="320" t="s">
        <v>923</v>
      </c>
      <c r="C3295" s="320" t="s">
        <v>504</v>
      </c>
      <c r="D3295" s="320" t="s">
        <v>518</v>
      </c>
      <c r="E3295" s="320">
        <v>0.91200000000000003</v>
      </c>
      <c r="F3295" s="320" t="s">
        <v>543</v>
      </c>
      <c r="G3295" s="320" t="s">
        <v>1270</v>
      </c>
      <c r="H3295" s="320" t="s">
        <v>511</v>
      </c>
      <c r="I3295" s="321">
        <v>7.2672079150000002</v>
      </c>
      <c r="J3295" s="320">
        <v>2009</v>
      </c>
      <c r="K3295" s="320" t="s">
        <v>1210</v>
      </c>
      <c r="L3295" s="316">
        <f t="shared" si="97"/>
        <v>3294</v>
      </c>
      <c r="V3295" s="316" t="str">
        <f t="shared" si="96"/>
        <v xml:space="preserve"> </v>
      </c>
      <c r="X3295" s="316" t="s">
        <v>965</v>
      </c>
    </row>
    <row r="3296" spans="1:24">
      <c r="A3296" s="320" t="s">
        <v>1469</v>
      </c>
      <c r="B3296" s="320" t="s">
        <v>513</v>
      </c>
      <c r="C3296" s="320" t="s">
        <v>510</v>
      </c>
      <c r="D3296" s="320" t="s">
        <v>518</v>
      </c>
      <c r="E3296" s="320">
        <v>0.91100000000000003</v>
      </c>
      <c r="F3296" s="320" t="s">
        <v>543</v>
      </c>
      <c r="G3296" s="320" t="s">
        <v>1270</v>
      </c>
      <c r="H3296" s="320" t="s">
        <v>511</v>
      </c>
      <c r="I3296" s="321">
        <v>7.2743600390000003</v>
      </c>
      <c r="J3296" s="320">
        <v>2009</v>
      </c>
      <c r="K3296" s="320" t="s">
        <v>1209</v>
      </c>
      <c r="L3296" s="316">
        <f t="shared" si="97"/>
        <v>3295</v>
      </c>
      <c r="V3296" s="316" t="str">
        <f t="shared" si="96"/>
        <v xml:space="preserve"> </v>
      </c>
      <c r="X3296" s="316" t="s">
        <v>965</v>
      </c>
    </row>
    <row r="3297" spans="1:24">
      <c r="A3297" s="320" t="s">
        <v>506</v>
      </c>
      <c r="B3297" s="320" t="s">
        <v>503</v>
      </c>
      <c r="C3297" s="320" t="s">
        <v>504</v>
      </c>
      <c r="D3297" s="320" t="s">
        <v>484</v>
      </c>
      <c r="E3297" s="320">
        <v>0.90900000000000003</v>
      </c>
      <c r="F3297" s="320" t="s">
        <v>543</v>
      </c>
      <c r="G3297" s="320" t="s">
        <v>1270</v>
      </c>
      <c r="H3297" s="320" t="s">
        <v>511</v>
      </c>
      <c r="I3297" s="321">
        <v>7.3239540070000002</v>
      </c>
      <c r="J3297" s="320">
        <v>2008</v>
      </c>
      <c r="K3297" s="320" t="s">
        <v>1210</v>
      </c>
      <c r="L3297" s="316">
        <f t="shared" si="97"/>
        <v>3296</v>
      </c>
      <c r="V3297" s="316" t="str">
        <f t="shared" si="96"/>
        <v xml:space="preserve"> </v>
      </c>
      <c r="X3297" s="316" t="s">
        <v>965</v>
      </c>
    </row>
    <row r="3298" spans="1:24">
      <c r="A3298" s="320" t="s">
        <v>952</v>
      </c>
      <c r="B3298" s="320" t="s">
        <v>923</v>
      </c>
      <c r="C3298" s="320" t="s">
        <v>504</v>
      </c>
      <c r="D3298" s="320" t="s">
        <v>484</v>
      </c>
      <c r="E3298" s="320">
        <v>0.91200000000000003</v>
      </c>
      <c r="F3298" s="320" t="s">
        <v>543</v>
      </c>
      <c r="G3298" s="320" t="s">
        <v>1270</v>
      </c>
      <c r="H3298" s="320" t="s">
        <v>511</v>
      </c>
      <c r="I3298" s="321">
        <v>7.383464204</v>
      </c>
      <c r="J3298" s="320">
        <v>2011</v>
      </c>
      <c r="K3298" s="320" t="s">
        <v>1210</v>
      </c>
      <c r="L3298" s="316">
        <f t="shared" si="97"/>
        <v>3297</v>
      </c>
      <c r="V3298" s="316" t="str">
        <f t="shared" si="96"/>
        <v xml:space="preserve"> </v>
      </c>
      <c r="X3298" s="316" t="s">
        <v>965</v>
      </c>
    </row>
    <row r="3299" spans="1:24">
      <c r="A3299" s="320" t="s">
        <v>940</v>
      </c>
      <c r="B3299" s="320" t="s">
        <v>923</v>
      </c>
      <c r="C3299" s="320" t="s">
        <v>504</v>
      </c>
      <c r="D3299" s="320" t="s">
        <v>484</v>
      </c>
      <c r="E3299" s="320">
        <v>0.91200000000000003</v>
      </c>
      <c r="F3299" s="320" t="s">
        <v>543</v>
      </c>
      <c r="G3299" s="320" t="s">
        <v>1270</v>
      </c>
      <c r="H3299" s="320" t="s">
        <v>511</v>
      </c>
      <c r="I3299" s="321">
        <v>7.3953367029999999</v>
      </c>
      <c r="J3299" s="320">
        <v>2010</v>
      </c>
      <c r="K3299" s="320" t="s">
        <v>1210</v>
      </c>
      <c r="L3299" s="316">
        <f t="shared" si="97"/>
        <v>3298</v>
      </c>
      <c r="V3299" s="316" t="str">
        <f t="shared" si="96"/>
        <v xml:space="preserve"> </v>
      </c>
      <c r="X3299" s="316" t="s">
        <v>965</v>
      </c>
    </row>
    <row r="3300" spans="1:24">
      <c r="A3300" s="320" t="s">
        <v>817</v>
      </c>
      <c r="B3300" s="320" t="s">
        <v>509</v>
      </c>
      <c r="C3300" s="320" t="s">
        <v>510</v>
      </c>
      <c r="D3300" s="320" t="s">
        <v>694</v>
      </c>
      <c r="E3300" s="320">
        <v>0.93700000000000006</v>
      </c>
      <c r="F3300" s="320" t="s">
        <v>543</v>
      </c>
      <c r="G3300" s="320" t="s">
        <v>1270</v>
      </c>
      <c r="H3300" s="320" t="s">
        <v>511</v>
      </c>
      <c r="I3300" s="321">
        <v>7.4912911109999998</v>
      </c>
      <c r="J3300" s="320">
        <v>2005</v>
      </c>
      <c r="K3300" s="320" t="s">
        <v>1210</v>
      </c>
      <c r="L3300" s="316">
        <f t="shared" si="97"/>
        <v>3299</v>
      </c>
      <c r="V3300" s="316" t="str">
        <f t="shared" si="96"/>
        <v xml:space="preserve"> </v>
      </c>
      <c r="X3300" s="316" t="s">
        <v>965</v>
      </c>
    </row>
    <row r="3301" spans="1:24">
      <c r="A3301" s="320" t="s">
        <v>970</v>
      </c>
      <c r="B3301" s="320" t="s">
        <v>923</v>
      </c>
      <c r="C3301" s="320" t="s">
        <v>504</v>
      </c>
      <c r="D3301" s="320" t="s">
        <v>484</v>
      </c>
      <c r="E3301" s="320">
        <v>0.91200000000000003</v>
      </c>
      <c r="F3301" s="320" t="s">
        <v>543</v>
      </c>
      <c r="G3301" s="320" t="s">
        <v>1270</v>
      </c>
      <c r="H3301" s="320" t="s">
        <v>511</v>
      </c>
      <c r="I3301" s="321">
        <v>7.5768561480000001</v>
      </c>
      <c r="J3301" s="320">
        <v>2008</v>
      </c>
      <c r="K3301" s="320" t="s">
        <v>1210</v>
      </c>
      <c r="L3301" s="316">
        <f t="shared" si="97"/>
        <v>3300</v>
      </c>
      <c r="V3301" s="316" t="str">
        <f t="shared" si="96"/>
        <v xml:space="preserve"> </v>
      </c>
      <c r="X3301" s="316" t="s">
        <v>965</v>
      </c>
    </row>
    <row r="3302" spans="1:24">
      <c r="A3302" s="320" t="s">
        <v>626</v>
      </c>
      <c r="B3302" s="320" t="s">
        <v>627</v>
      </c>
      <c r="C3302" s="320" t="s">
        <v>589</v>
      </c>
      <c r="D3302" s="320" t="s">
        <v>514</v>
      </c>
      <c r="E3302" s="320">
        <v>0.89300000000000002</v>
      </c>
      <c r="F3302" s="320" t="s">
        <v>543</v>
      </c>
      <c r="G3302" s="320" t="s">
        <v>1270</v>
      </c>
      <c r="H3302" s="320" t="s">
        <v>511</v>
      </c>
      <c r="I3302" s="321">
        <v>7.6009677140000003</v>
      </c>
      <c r="J3302" s="320">
        <v>2007</v>
      </c>
      <c r="K3302" s="320" t="s">
        <v>1210</v>
      </c>
      <c r="L3302" s="316">
        <f t="shared" si="97"/>
        <v>3301</v>
      </c>
      <c r="V3302" s="316" t="str">
        <f t="shared" si="96"/>
        <v xml:space="preserve"> </v>
      </c>
      <c r="X3302" s="316" t="s">
        <v>965</v>
      </c>
    </row>
    <row r="3303" spans="1:24">
      <c r="A3303" s="320" t="s">
        <v>731</v>
      </c>
      <c r="B3303" s="320" t="s">
        <v>513</v>
      </c>
      <c r="C3303" s="320" t="s">
        <v>510</v>
      </c>
      <c r="D3303" s="320" t="s">
        <v>694</v>
      </c>
      <c r="E3303" s="320">
        <v>0.91100000000000003</v>
      </c>
      <c r="F3303" s="320" t="s">
        <v>543</v>
      </c>
      <c r="G3303" s="320" t="s">
        <v>1270</v>
      </c>
      <c r="H3303" s="320" t="s">
        <v>511</v>
      </c>
      <c r="I3303" s="321">
        <v>7.6404647299999997</v>
      </c>
      <c r="J3303" s="320">
        <v>2007</v>
      </c>
      <c r="K3303" s="320" t="s">
        <v>1210</v>
      </c>
      <c r="L3303" s="316">
        <f t="shared" si="97"/>
        <v>3302</v>
      </c>
      <c r="V3303" s="316" t="str">
        <f t="shared" si="96"/>
        <v xml:space="preserve"> </v>
      </c>
      <c r="X3303" s="316" t="s">
        <v>965</v>
      </c>
    </row>
    <row r="3304" spans="1:24">
      <c r="A3304" s="320" t="s">
        <v>982</v>
      </c>
      <c r="B3304" s="320" t="s">
        <v>923</v>
      </c>
      <c r="C3304" s="320" t="s">
        <v>504</v>
      </c>
      <c r="D3304" s="320" t="s">
        <v>484</v>
      </c>
      <c r="E3304" s="320">
        <v>0.91200000000000003</v>
      </c>
      <c r="F3304" s="320" t="s">
        <v>543</v>
      </c>
      <c r="G3304" s="320" t="s">
        <v>1270</v>
      </c>
      <c r="H3304" s="320" t="s">
        <v>511</v>
      </c>
      <c r="I3304" s="321">
        <v>7.6598020580000004</v>
      </c>
      <c r="J3304" s="320">
        <v>2007</v>
      </c>
      <c r="K3304" s="320" t="s">
        <v>1210</v>
      </c>
      <c r="L3304" s="316">
        <f t="shared" si="97"/>
        <v>3303</v>
      </c>
      <c r="V3304" s="316" t="str">
        <f t="shared" si="96"/>
        <v xml:space="preserve"> </v>
      </c>
      <c r="X3304" s="316" t="s">
        <v>965</v>
      </c>
    </row>
    <row r="3305" spans="1:24">
      <c r="A3305" s="320" t="s">
        <v>911</v>
      </c>
      <c r="B3305" s="320" t="s">
        <v>910</v>
      </c>
      <c r="C3305" s="320" t="s">
        <v>589</v>
      </c>
      <c r="D3305" s="320" t="s">
        <v>514</v>
      </c>
      <c r="E3305" s="320">
        <v>0.82099999999999995</v>
      </c>
      <c r="F3305" s="320" t="s">
        <v>543</v>
      </c>
      <c r="G3305" s="320" t="s">
        <v>1270</v>
      </c>
      <c r="H3305" s="320" t="s">
        <v>511</v>
      </c>
      <c r="I3305" s="321">
        <v>7.7872432460000001</v>
      </c>
      <c r="J3305" s="320">
        <v>2009</v>
      </c>
      <c r="K3305" s="320" t="s">
        <v>1209</v>
      </c>
      <c r="L3305" s="316">
        <f t="shared" si="97"/>
        <v>3304</v>
      </c>
      <c r="V3305" s="316" t="str">
        <f t="shared" si="96"/>
        <v xml:space="preserve"> </v>
      </c>
      <c r="X3305" s="316" t="s">
        <v>965</v>
      </c>
    </row>
    <row r="3306" spans="1:24">
      <c r="A3306" s="320" t="s">
        <v>736</v>
      </c>
      <c r="B3306" s="320" t="s">
        <v>513</v>
      </c>
      <c r="C3306" s="320" t="s">
        <v>510</v>
      </c>
      <c r="D3306" s="320" t="s">
        <v>518</v>
      </c>
      <c r="E3306" s="320">
        <v>0.91100000000000003</v>
      </c>
      <c r="F3306" s="320" t="s">
        <v>543</v>
      </c>
      <c r="G3306" s="320" t="s">
        <v>1270</v>
      </c>
      <c r="H3306" s="320" t="s">
        <v>511</v>
      </c>
      <c r="I3306" s="321">
        <v>7.9016525470000003</v>
      </c>
      <c r="J3306" s="320">
        <v>2005</v>
      </c>
      <c r="K3306" s="320" t="s">
        <v>1209</v>
      </c>
      <c r="L3306" s="316">
        <f t="shared" si="97"/>
        <v>3305</v>
      </c>
      <c r="V3306" s="316" t="str">
        <f t="shared" si="96"/>
        <v xml:space="preserve"> </v>
      </c>
      <c r="X3306" s="316" t="s">
        <v>965</v>
      </c>
    </row>
    <row r="3307" spans="1:24">
      <c r="A3307" s="320" t="s">
        <v>1009</v>
      </c>
      <c r="B3307" s="320" t="s">
        <v>923</v>
      </c>
      <c r="C3307" s="320" t="s">
        <v>504</v>
      </c>
      <c r="D3307" s="320" t="s">
        <v>484</v>
      </c>
      <c r="E3307" s="320">
        <v>0.91200000000000003</v>
      </c>
      <c r="F3307" s="320" t="s">
        <v>543</v>
      </c>
      <c r="G3307" s="320" t="s">
        <v>1270</v>
      </c>
      <c r="H3307" s="320" t="s">
        <v>511</v>
      </c>
      <c r="I3307" s="321">
        <v>8.0926155370000004</v>
      </c>
      <c r="J3307" s="320">
        <v>2003</v>
      </c>
      <c r="K3307" s="320" t="s">
        <v>1210</v>
      </c>
      <c r="L3307" s="316">
        <f t="shared" si="97"/>
        <v>3306</v>
      </c>
      <c r="V3307" s="316" t="str">
        <f t="shared" si="96"/>
        <v xml:space="preserve"> </v>
      </c>
      <c r="X3307" s="316" t="s">
        <v>965</v>
      </c>
    </row>
    <row r="3308" spans="1:24">
      <c r="A3308" s="320" t="s">
        <v>956</v>
      </c>
      <c r="B3308" s="320" t="s">
        <v>923</v>
      </c>
      <c r="C3308" s="320" t="s">
        <v>504</v>
      </c>
      <c r="D3308" s="320" t="s">
        <v>484</v>
      </c>
      <c r="E3308" s="320">
        <v>0.91200000000000003</v>
      </c>
      <c r="F3308" s="320" t="s">
        <v>543</v>
      </c>
      <c r="G3308" s="320" t="s">
        <v>1270</v>
      </c>
      <c r="H3308" s="320" t="s">
        <v>511</v>
      </c>
      <c r="I3308" s="321">
        <v>8.1128843039999996</v>
      </c>
      <c r="J3308" s="320">
        <v>2007</v>
      </c>
      <c r="K3308" s="320" t="s">
        <v>1210</v>
      </c>
      <c r="L3308" s="316">
        <f t="shared" si="97"/>
        <v>3307</v>
      </c>
      <c r="V3308" s="316" t="str">
        <f t="shared" si="96"/>
        <v xml:space="preserve"> </v>
      </c>
      <c r="X3308" s="316" t="s">
        <v>965</v>
      </c>
    </row>
    <row r="3309" spans="1:24">
      <c r="A3309" s="320" t="s">
        <v>996</v>
      </c>
      <c r="B3309" s="320" t="s">
        <v>923</v>
      </c>
      <c r="C3309" s="320" t="s">
        <v>504</v>
      </c>
      <c r="D3309" s="320" t="s">
        <v>484</v>
      </c>
      <c r="E3309" s="320">
        <v>0.91200000000000003</v>
      </c>
      <c r="F3309" s="320" t="s">
        <v>543</v>
      </c>
      <c r="G3309" s="320" t="s">
        <v>1270</v>
      </c>
      <c r="H3309" s="320" t="s">
        <v>511</v>
      </c>
      <c r="I3309" s="321">
        <v>8.2825800160000007</v>
      </c>
      <c r="J3309" s="320">
        <v>2010</v>
      </c>
      <c r="K3309" s="320" t="s">
        <v>1210</v>
      </c>
      <c r="L3309" s="316">
        <f t="shared" si="97"/>
        <v>3308</v>
      </c>
      <c r="V3309" s="316" t="str">
        <f t="shared" si="96"/>
        <v xml:space="preserve"> </v>
      </c>
      <c r="X3309" s="316" t="s">
        <v>965</v>
      </c>
    </row>
    <row r="3310" spans="1:24">
      <c r="A3310" s="320" t="s">
        <v>809</v>
      </c>
      <c r="B3310" s="320" t="s">
        <v>509</v>
      </c>
      <c r="C3310" s="320" t="s">
        <v>510</v>
      </c>
      <c r="D3310" s="320" t="s">
        <v>694</v>
      </c>
      <c r="E3310" s="320">
        <v>0.93700000000000006</v>
      </c>
      <c r="F3310" s="320" t="s">
        <v>543</v>
      </c>
      <c r="G3310" s="320" t="s">
        <v>1270</v>
      </c>
      <c r="H3310" s="320" t="s">
        <v>511</v>
      </c>
      <c r="I3310" s="321">
        <v>8.3470924849999992</v>
      </c>
      <c r="J3310" s="320">
        <v>2011</v>
      </c>
      <c r="K3310" s="320" t="s">
        <v>1209</v>
      </c>
      <c r="L3310" s="316">
        <f t="shared" si="97"/>
        <v>3309</v>
      </c>
      <c r="V3310" s="316" t="str">
        <f t="shared" si="96"/>
        <v xml:space="preserve"> </v>
      </c>
      <c r="X3310" s="316" t="s">
        <v>965</v>
      </c>
    </row>
    <row r="3311" spans="1:24">
      <c r="A3311" s="320" t="s">
        <v>939</v>
      </c>
      <c r="B3311" s="320" t="s">
        <v>923</v>
      </c>
      <c r="C3311" s="320" t="s">
        <v>504</v>
      </c>
      <c r="D3311" s="320" t="s">
        <v>518</v>
      </c>
      <c r="E3311" s="320">
        <v>0.91200000000000003</v>
      </c>
      <c r="F3311" s="320" t="s">
        <v>543</v>
      </c>
      <c r="G3311" s="320" t="s">
        <v>1270</v>
      </c>
      <c r="H3311" s="320" t="s">
        <v>511</v>
      </c>
      <c r="I3311" s="321">
        <v>8.3989726579999999</v>
      </c>
      <c r="J3311" s="320">
        <v>2008</v>
      </c>
      <c r="K3311" s="320" t="s">
        <v>1210</v>
      </c>
      <c r="L3311" s="316">
        <f t="shared" si="97"/>
        <v>3310</v>
      </c>
      <c r="V3311" s="316" t="str">
        <f t="shared" si="96"/>
        <v xml:space="preserve"> </v>
      </c>
      <c r="X3311" s="316" t="s">
        <v>965</v>
      </c>
    </row>
    <row r="3312" spans="1:24">
      <c r="A3312" s="320" t="s">
        <v>512</v>
      </c>
      <c r="B3312" s="320" t="s">
        <v>513</v>
      </c>
      <c r="C3312" s="320" t="s">
        <v>510</v>
      </c>
      <c r="D3312" s="320" t="s">
        <v>514</v>
      </c>
      <c r="E3312" s="320">
        <v>0.91100000000000003</v>
      </c>
      <c r="F3312" s="320" t="s">
        <v>543</v>
      </c>
      <c r="G3312" s="320" t="s">
        <v>1270</v>
      </c>
      <c r="H3312" s="320" t="s">
        <v>511</v>
      </c>
      <c r="I3312" s="321">
        <v>8.4621600000000008</v>
      </c>
      <c r="J3312" s="320">
        <v>2010</v>
      </c>
      <c r="K3312" s="320" t="s">
        <v>1210</v>
      </c>
      <c r="L3312" s="316">
        <f t="shared" si="97"/>
        <v>3311</v>
      </c>
      <c r="V3312" s="316" t="str">
        <f t="shared" si="96"/>
        <v xml:space="preserve"> </v>
      </c>
      <c r="X3312" s="316" t="s">
        <v>965</v>
      </c>
    </row>
    <row r="3313" spans="1:24">
      <c r="A3313" s="320" t="s">
        <v>829</v>
      </c>
      <c r="B3313" s="320" t="s">
        <v>509</v>
      </c>
      <c r="C3313" s="320" t="s">
        <v>510</v>
      </c>
      <c r="D3313" s="320" t="s">
        <v>694</v>
      </c>
      <c r="E3313" s="320">
        <v>0.93700000000000006</v>
      </c>
      <c r="F3313" s="320" t="s">
        <v>543</v>
      </c>
      <c r="G3313" s="320" t="s">
        <v>1270</v>
      </c>
      <c r="H3313" s="320" t="s">
        <v>511</v>
      </c>
      <c r="I3313" s="321">
        <v>8.4757531620000002</v>
      </c>
      <c r="J3313" s="320">
        <v>2005</v>
      </c>
      <c r="K3313" s="320" t="s">
        <v>1210</v>
      </c>
      <c r="L3313" s="316">
        <f t="shared" si="97"/>
        <v>3312</v>
      </c>
      <c r="V3313" s="316" t="str">
        <f t="shared" si="96"/>
        <v xml:space="preserve"> </v>
      </c>
      <c r="X3313" s="316" t="s">
        <v>965</v>
      </c>
    </row>
    <row r="3314" spans="1:24">
      <c r="A3314" s="320" t="s">
        <v>800</v>
      </c>
      <c r="B3314" s="320" t="s">
        <v>509</v>
      </c>
      <c r="C3314" s="320" t="s">
        <v>510</v>
      </c>
      <c r="D3314" s="320" t="s">
        <v>694</v>
      </c>
      <c r="E3314" s="320">
        <v>0.93700000000000006</v>
      </c>
      <c r="F3314" s="320" t="s">
        <v>543</v>
      </c>
      <c r="G3314" s="320" t="s">
        <v>1270</v>
      </c>
      <c r="H3314" s="320" t="s">
        <v>511</v>
      </c>
      <c r="I3314" s="321">
        <v>8.5586632980000008</v>
      </c>
      <c r="J3314" s="320">
        <v>2005</v>
      </c>
      <c r="K3314" s="320" t="s">
        <v>1210</v>
      </c>
      <c r="L3314" s="316">
        <f t="shared" si="97"/>
        <v>3313</v>
      </c>
      <c r="V3314" s="316" t="str">
        <f t="shared" si="96"/>
        <v xml:space="preserve"> </v>
      </c>
      <c r="X3314" s="316" t="s">
        <v>965</v>
      </c>
    </row>
    <row r="3315" spans="1:24">
      <c r="A3315" s="320" t="s">
        <v>978</v>
      </c>
      <c r="B3315" s="320" t="s">
        <v>923</v>
      </c>
      <c r="C3315" s="320" t="s">
        <v>504</v>
      </c>
      <c r="D3315" s="320" t="s">
        <v>484</v>
      </c>
      <c r="E3315" s="320">
        <v>0.91200000000000003</v>
      </c>
      <c r="F3315" s="320" t="s">
        <v>543</v>
      </c>
      <c r="G3315" s="320" t="s">
        <v>1270</v>
      </c>
      <c r="H3315" s="320" t="s">
        <v>511</v>
      </c>
      <c r="I3315" s="321">
        <v>8.6992329969999993</v>
      </c>
      <c r="J3315" s="320">
        <v>2008</v>
      </c>
      <c r="K3315" s="320" t="s">
        <v>1210</v>
      </c>
      <c r="L3315" s="316">
        <f t="shared" si="97"/>
        <v>3314</v>
      </c>
      <c r="V3315" s="316" t="str">
        <f t="shared" si="96"/>
        <v xml:space="preserve"> </v>
      </c>
      <c r="X3315" s="316" t="s">
        <v>965</v>
      </c>
    </row>
    <row r="3316" spans="1:24">
      <c r="A3316" s="320" t="s">
        <v>988</v>
      </c>
      <c r="B3316" s="320" t="s">
        <v>923</v>
      </c>
      <c r="C3316" s="320" t="s">
        <v>504</v>
      </c>
      <c r="D3316" s="320" t="s">
        <v>484</v>
      </c>
      <c r="E3316" s="320">
        <v>0.91200000000000003</v>
      </c>
      <c r="F3316" s="320" t="s">
        <v>543</v>
      </c>
      <c r="G3316" s="320" t="s">
        <v>1270</v>
      </c>
      <c r="H3316" s="320" t="s">
        <v>511</v>
      </c>
      <c r="I3316" s="321">
        <v>8.7223349369999994</v>
      </c>
      <c r="J3316" s="320">
        <v>2009</v>
      </c>
      <c r="K3316" s="320" t="s">
        <v>1210</v>
      </c>
      <c r="L3316" s="316">
        <f t="shared" si="97"/>
        <v>3315</v>
      </c>
      <c r="V3316" s="316" t="str">
        <f t="shared" si="96"/>
        <v xml:space="preserve"> </v>
      </c>
      <c r="X3316" s="316" t="s">
        <v>965</v>
      </c>
    </row>
    <row r="3317" spans="1:24">
      <c r="A3317" s="320" t="s">
        <v>825</v>
      </c>
      <c r="B3317" s="320" t="s">
        <v>509</v>
      </c>
      <c r="C3317" s="320" t="s">
        <v>510</v>
      </c>
      <c r="D3317" s="320" t="s">
        <v>694</v>
      </c>
      <c r="E3317" s="320">
        <v>0.93700000000000006</v>
      </c>
      <c r="F3317" s="320" t="s">
        <v>543</v>
      </c>
      <c r="G3317" s="320" t="s">
        <v>1270</v>
      </c>
      <c r="H3317" s="320" t="s">
        <v>511</v>
      </c>
      <c r="I3317" s="321">
        <v>8.826947122</v>
      </c>
      <c r="J3317" s="320">
        <v>2011</v>
      </c>
      <c r="K3317" s="320" t="s">
        <v>1210</v>
      </c>
      <c r="L3317" s="316">
        <f t="shared" si="97"/>
        <v>3316</v>
      </c>
      <c r="V3317" s="316" t="str">
        <f t="shared" si="96"/>
        <v xml:space="preserve"> </v>
      </c>
      <c r="X3317" s="316" t="s">
        <v>965</v>
      </c>
    </row>
    <row r="3318" spans="1:24">
      <c r="A3318" s="320" t="s">
        <v>828</v>
      </c>
      <c r="B3318" s="320" t="s">
        <v>509</v>
      </c>
      <c r="C3318" s="320" t="s">
        <v>510</v>
      </c>
      <c r="D3318" s="320" t="s">
        <v>694</v>
      </c>
      <c r="E3318" s="320">
        <v>0.93700000000000006</v>
      </c>
      <c r="F3318" s="320" t="s">
        <v>543</v>
      </c>
      <c r="G3318" s="320" t="s">
        <v>1270</v>
      </c>
      <c r="H3318" s="320" t="s">
        <v>511</v>
      </c>
      <c r="I3318" s="321">
        <v>9.0469285710000005</v>
      </c>
      <c r="J3318" s="320">
        <v>2008</v>
      </c>
      <c r="K3318" s="320" t="s">
        <v>1210</v>
      </c>
      <c r="L3318" s="316">
        <f t="shared" si="97"/>
        <v>3317</v>
      </c>
      <c r="V3318" s="316" t="str">
        <f t="shared" si="96"/>
        <v xml:space="preserve"> </v>
      </c>
      <c r="X3318" s="316" t="s">
        <v>965</v>
      </c>
    </row>
    <row r="3319" spans="1:24">
      <c r="A3319" s="320" t="s">
        <v>928</v>
      </c>
      <c r="B3319" s="320" t="s">
        <v>923</v>
      </c>
      <c r="C3319" s="320" t="s">
        <v>504</v>
      </c>
      <c r="D3319" s="320" t="s">
        <v>484</v>
      </c>
      <c r="E3319" s="320">
        <v>0.91200000000000003</v>
      </c>
      <c r="F3319" s="320" t="s">
        <v>543</v>
      </c>
      <c r="G3319" s="320" t="s">
        <v>1270</v>
      </c>
      <c r="H3319" s="320" t="s">
        <v>511</v>
      </c>
      <c r="I3319" s="321">
        <v>9.1625904140000003</v>
      </c>
      <c r="J3319" s="320">
        <v>2008</v>
      </c>
      <c r="K3319" s="320" t="s">
        <v>1210</v>
      </c>
      <c r="L3319" s="316">
        <f t="shared" si="97"/>
        <v>3318</v>
      </c>
      <c r="V3319" s="316" t="str">
        <f t="shared" si="96"/>
        <v xml:space="preserve"> </v>
      </c>
      <c r="X3319" s="316" t="s">
        <v>965</v>
      </c>
    </row>
    <row r="3320" spans="1:24">
      <c r="A3320" s="320" t="s">
        <v>776</v>
      </c>
      <c r="B3320" s="320" t="s">
        <v>503</v>
      </c>
      <c r="C3320" s="320" t="s">
        <v>504</v>
      </c>
      <c r="D3320" s="320" t="s">
        <v>518</v>
      </c>
      <c r="E3320" s="320">
        <v>0.90900000000000003</v>
      </c>
      <c r="F3320" s="320" t="s">
        <v>543</v>
      </c>
      <c r="G3320" s="320" t="s">
        <v>1270</v>
      </c>
      <c r="H3320" s="320" t="s">
        <v>511</v>
      </c>
      <c r="I3320" s="321">
        <v>9.222706122</v>
      </c>
      <c r="J3320" s="320">
        <v>2010</v>
      </c>
      <c r="K3320" s="320" t="s">
        <v>1210</v>
      </c>
      <c r="L3320" s="316">
        <f t="shared" si="97"/>
        <v>3319</v>
      </c>
      <c r="V3320" s="316" t="str">
        <f t="shared" si="96"/>
        <v xml:space="preserve"> </v>
      </c>
      <c r="X3320" s="316" t="s">
        <v>965</v>
      </c>
    </row>
    <row r="3321" spans="1:24">
      <c r="A3321" s="320" t="s">
        <v>810</v>
      </c>
      <c r="B3321" s="320" t="s">
        <v>509</v>
      </c>
      <c r="C3321" s="320" t="s">
        <v>510</v>
      </c>
      <c r="D3321" s="320" t="s">
        <v>521</v>
      </c>
      <c r="E3321" s="320">
        <v>0.93700000000000006</v>
      </c>
      <c r="F3321" s="320" t="s">
        <v>543</v>
      </c>
      <c r="G3321" s="320" t="s">
        <v>1270</v>
      </c>
      <c r="H3321" s="320" t="s">
        <v>511</v>
      </c>
      <c r="I3321" s="321">
        <v>9.2903911800000003</v>
      </c>
      <c r="J3321" s="320">
        <v>2007</v>
      </c>
      <c r="K3321" s="320" t="s">
        <v>1210</v>
      </c>
      <c r="L3321" s="316">
        <f t="shared" si="97"/>
        <v>3320</v>
      </c>
      <c r="V3321" s="316" t="str">
        <f t="shared" si="96"/>
        <v xml:space="preserve"> </v>
      </c>
      <c r="X3321" s="316" t="s">
        <v>965</v>
      </c>
    </row>
    <row r="3322" spans="1:24">
      <c r="A3322" s="320" t="s">
        <v>926</v>
      </c>
      <c r="B3322" s="320" t="s">
        <v>923</v>
      </c>
      <c r="C3322" s="320" t="s">
        <v>504</v>
      </c>
      <c r="D3322" s="320" t="s">
        <v>484</v>
      </c>
      <c r="E3322" s="320">
        <v>0.91200000000000003</v>
      </c>
      <c r="F3322" s="320" t="s">
        <v>543</v>
      </c>
      <c r="G3322" s="320" t="s">
        <v>1270</v>
      </c>
      <c r="H3322" s="320" t="s">
        <v>511</v>
      </c>
      <c r="I3322" s="321">
        <v>9.3388207419999993</v>
      </c>
      <c r="J3322" s="320">
        <v>2010</v>
      </c>
      <c r="K3322" s="320" t="s">
        <v>1210</v>
      </c>
      <c r="L3322" s="316">
        <f t="shared" si="97"/>
        <v>3321</v>
      </c>
      <c r="V3322" s="316" t="str">
        <f t="shared" si="96"/>
        <v xml:space="preserve"> </v>
      </c>
      <c r="X3322" s="316" t="s">
        <v>965</v>
      </c>
    </row>
    <row r="3323" spans="1:24">
      <c r="A3323" s="320" t="s">
        <v>856</v>
      </c>
      <c r="B3323" s="320" t="s">
        <v>855</v>
      </c>
      <c r="C3323" s="320" t="s">
        <v>483</v>
      </c>
      <c r="D3323" s="320" t="s">
        <v>514</v>
      </c>
      <c r="E3323" s="320">
        <v>0.72399999999999998</v>
      </c>
      <c r="F3323" s="320" t="s">
        <v>543</v>
      </c>
      <c r="G3323" s="320" t="s">
        <v>1270</v>
      </c>
      <c r="H3323" s="320" t="s">
        <v>511</v>
      </c>
      <c r="I3323" s="321">
        <v>9.3489733570000002</v>
      </c>
      <c r="J3323" s="320">
        <v>2011</v>
      </c>
      <c r="K3323" s="320" t="s">
        <v>1210</v>
      </c>
      <c r="L3323" s="316">
        <f t="shared" si="97"/>
        <v>3322</v>
      </c>
      <c r="V3323" s="316" t="str">
        <f t="shared" ref="V3323:V3386" si="98">IF(H3323=$V$1,I3323," ")</f>
        <v xml:space="preserve"> </v>
      </c>
      <c r="X3323" s="316" t="s">
        <v>965</v>
      </c>
    </row>
    <row r="3324" spans="1:24">
      <c r="A3324" s="320" t="s">
        <v>981</v>
      </c>
      <c r="B3324" s="320" t="s">
        <v>923</v>
      </c>
      <c r="C3324" s="320" t="s">
        <v>504</v>
      </c>
      <c r="D3324" s="320" t="s">
        <v>484</v>
      </c>
      <c r="E3324" s="320">
        <v>0.91200000000000003</v>
      </c>
      <c r="F3324" s="320" t="s">
        <v>543</v>
      </c>
      <c r="G3324" s="320" t="s">
        <v>1270</v>
      </c>
      <c r="H3324" s="320" t="s">
        <v>511</v>
      </c>
      <c r="I3324" s="321">
        <v>9.5822476250000008</v>
      </c>
      <c r="J3324" s="320">
        <v>2006</v>
      </c>
      <c r="K3324" s="320" t="s">
        <v>1210</v>
      </c>
      <c r="L3324" s="316">
        <f t="shared" si="97"/>
        <v>3323</v>
      </c>
      <c r="V3324" s="316" t="str">
        <f t="shared" si="98"/>
        <v xml:space="preserve"> </v>
      </c>
      <c r="X3324" s="316" t="s">
        <v>965</v>
      </c>
    </row>
    <row r="3325" spans="1:24">
      <c r="A3325" s="320" t="s">
        <v>826</v>
      </c>
      <c r="B3325" s="320" t="s">
        <v>509</v>
      </c>
      <c r="C3325" s="320" t="s">
        <v>510</v>
      </c>
      <c r="D3325" s="320" t="s">
        <v>694</v>
      </c>
      <c r="E3325" s="320">
        <v>0.93700000000000006</v>
      </c>
      <c r="F3325" s="320" t="s">
        <v>543</v>
      </c>
      <c r="G3325" s="320" t="s">
        <v>1270</v>
      </c>
      <c r="H3325" s="320" t="s">
        <v>511</v>
      </c>
      <c r="I3325" s="321">
        <v>9.6637695319999999</v>
      </c>
      <c r="J3325" s="320">
        <v>2012</v>
      </c>
      <c r="K3325" s="320" t="s">
        <v>1210</v>
      </c>
      <c r="L3325" s="316">
        <f t="shared" si="97"/>
        <v>3324</v>
      </c>
      <c r="V3325" s="316" t="str">
        <f t="shared" si="98"/>
        <v xml:space="preserve"> </v>
      </c>
      <c r="X3325" s="316" t="s">
        <v>965</v>
      </c>
    </row>
    <row r="3326" spans="1:24">
      <c r="A3326" s="320" t="s">
        <v>1007</v>
      </c>
      <c r="B3326" s="320" t="s">
        <v>923</v>
      </c>
      <c r="C3326" s="320" t="s">
        <v>504</v>
      </c>
      <c r="D3326" s="320" t="s">
        <v>484</v>
      </c>
      <c r="E3326" s="320">
        <v>0.91200000000000003</v>
      </c>
      <c r="F3326" s="320" t="s">
        <v>543</v>
      </c>
      <c r="G3326" s="320" t="s">
        <v>1270</v>
      </c>
      <c r="H3326" s="320" t="s">
        <v>511</v>
      </c>
      <c r="I3326" s="321">
        <v>9.6913813629999996</v>
      </c>
      <c r="J3326" s="320">
        <v>2006</v>
      </c>
      <c r="K3326" s="320" t="s">
        <v>1210</v>
      </c>
      <c r="L3326" s="316">
        <f t="shared" si="97"/>
        <v>3325</v>
      </c>
      <c r="V3326" s="316" t="str">
        <f t="shared" si="98"/>
        <v xml:space="preserve"> </v>
      </c>
      <c r="X3326" s="316" t="s">
        <v>965</v>
      </c>
    </row>
    <row r="3327" spans="1:24">
      <c r="A3327" s="320" t="s">
        <v>822</v>
      </c>
      <c r="B3327" s="320" t="s">
        <v>509</v>
      </c>
      <c r="C3327" s="320" t="s">
        <v>510</v>
      </c>
      <c r="D3327" s="320" t="s">
        <v>694</v>
      </c>
      <c r="E3327" s="320">
        <v>0.93700000000000006</v>
      </c>
      <c r="F3327" s="320" t="s">
        <v>543</v>
      </c>
      <c r="G3327" s="320" t="s">
        <v>1270</v>
      </c>
      <c r="H3327" s="320" t="s">
        <v>511</v>
      </c>
      <c r="I3327" s="321">
        <v>9.6988799320000005</v>
      </c>
      <c r="J3327" s="320">
        <v>2006</v>
      </c>
      <c r="K3327" s="320" t="s">
        <v>1209</v>
      </c>
      <c r="L3327" s="316">
        <f t="shared" si="97"/>
        <v>3326</v>
      </c>
      <c r="V3327" s="316" t="str">
        <f t="shared" si="98"/>
        <v xml:space="preserve"> </v>
      </c>
      <c r="X3327" s="316" t="s">
        <v>965</v>
      </c>
    </row>
    <row r="3328" spans="1:24">
      <c r="A3328" s="320" t="s">
        <v>995</v>
      </c>
      <c r="B3328" s="320" t="s">
        <v>923</v>
      </c>
      <c r="C3328" s="320" t="s">
        <v>504</v>
      </c>
      <c r="D3328" s="320" t="s">
        <v>484</v>
      </c>
      <c r="E3328" s="320">
        <v>0.91200000000000003</v>
      </c>
      <c r="F3328" s="320" t="s">
        <v>543</v>
      </c>
      <c r="G3328" s="320" t="s">
        <v>1270</v>
      </c>
      <c r="H3328" s="320" t="s">
        <v>511</v>
      </c>
      <c r="I3328" s="321">
        <v>10.06541577</v>
      </c>
      <c r="J3328" s="320">
        <v>2007</v>
      </c>
      <c r="K3328" s="320" t="s">
        <v>1210</v>
      </c>
      <c r="L3328" s="316">
        <f t="shared" si="97"/>
        <v>3327</v>
      </c>
      <c r="V3328" s="316" t="str">
        <f t="shared" si="98"/>
        <v xml:space="preserve"> </v>
      </c>
      <c r="X3328" s="316" t="s">
        <v>965</v>
      </c>
    </row>
    <row r="3329" spans="1:24">
      <c r="A3329" s="320" t="s">
        <v>770</v>
      </c>
      <c r="B3329" s="320" t="s">
        <v>767</v>
      </c>
      <c r="C3329" s="320" t="s">
        <v>589</v>
      </c>
      <c r="D3329" s="320" t="s">
        <v>514</v>
      </c>
      <c r="E3329" s="320">
        <v>0.92</v>
      </c>
      <c r="F3329" s="320" t="s">
        <v>543</v>
      </c>
      <c r="G3329" s="320" t="s">
        <v>1270</v>
      </c>
      <c r="H3329" s="320" t="s">
        <v>511</v>
      </c>
      <c r="I3329" s="321">
        <v>10.08779401</v>
      </c>
      <c r="J3329" s="320">
        <v>2010</v>
      </c>
      <c r="K3329" s="320" t="s">
        <v>1209</v>
      </c>
      <c r="L3329" s="316">
        <f t="shared" si="97"/>
        <v>3328</v>
      </c>
      <c r="V3329" s="316" t="str">
        <f t="shared" si="98"/>
        <v xml:space="preserve"> </v>
      </c>
      <c r="X3329" s="316" t="s">
        <v>965</v>
      </c>
    </row>
    <row r="3330" spans="1:24">
      <c r="A3330" s="320" t="s">
        <v>925</v>
      </c>
      <c r="B3330" s="320" t="s">
        <v>923</v>
      </c>
      <c r="C3330" s="320" t="s">
        <v>504</v>
      </c>
      <c r="D3330" s="320" t="s">
        <v>484</v>
      </c>
      <c r="E3330" s="320">
        <v>0.91200000000000003</v>
      </c>
      <c r="F3330" s="320" t="s">
        <v>543</v>
      </c>
      <c r="G3330" s="320" t="s">
        <v>1270</v>
      </c>
      <c r="H3330" s="320" t="s">
        <v>511</v>
      </c>
      <c r="I3330" s="321">
        <v>10.208501480000001</v>
      </c>
      <c r="J3330" s="320">
        <v>2010</v>
      </c>
      <c r="K3330" s="320" t="s">
        <v>1210</v>
      </c>
      <c r="L3330" s="316">
        <f t="shared" si="97"/>
        <v>3329</v>
      </c>
      <c r="V3330" s="316" t="str">
        <f t="shared" si="98"/>
        <v xml:space="preserve"> </v>
      </c>
      <c r="X3330" s="316" t="s">
        <v>965</v>
      </c>
    </row>
    <row r="3331" spans="1:24">
      <c r="A3331" s="320" t="s">
        <v>801</v>
      </c>
      <c r="B3331" s="320" t="s">
        <v>509</v>
      </c>
      <c r="C3331" s="320" t="s">
        <v>510</v>
      </c>
      <c r="D3331" s="320" t="s">
        <v>518</v>
      </c>
      <c r="E3331" s="320">
        <v>0.93700000000000006</v>
      </c>
      <c r="F3331" s="320" t="s">
        <v>543</v>
      </c>
      <c r="G3331" s="320" t="s">
        <v>1270</v>
      </c>
      <c r="H3331" s="320" t="s">
        <v>511</v>
      </c>
      <c r="I3331" s="321">
        <v>10.482115930000001</v>
      </c>
      <c r="J3331" s="320">
        <v>2009</v>
      </c>
      <c r="K3331" s="320" t="s">
        <v>1210</v>
      </c>
      <c r="L3331" s="316">
        <f t="shared" ref="L3331:L3394" si="99">1+L3330</f>
        <v>3330</v>
      </c>
      <c r="V3331" s="316" t="str">
        <f t="shared" si="98"/>
        <v xml:space="preserve"> </v>
      </c>
      <c r="X3331" s="316" t="s">
        <v>965</v>
      </c>
    </row>
    <row r="3332" spans="1:24">
      <c r="A3332" s="320" t="s">
        <v>1011</v>
      </c>
      <c r="B3332" s="320" t="s">
        <v>923</v>
      </c>
      <c r="C3332" s="320" t="s">
        <v>504</v>
      </c>
      <c r="D3332" s="320" t="s">
        <v>484</v>
      </c>
      <c r="E3332" s="320">
        <v>0.91200000000000003</v>
      </c>
      <c r="F3332" s="320" t="s">
        <v>543</v>
      </c>
      <c r="G3332" s="320" t="s">
        <v>1270</v>
      </c>
      <c r="H3332" s="320" t="s">
        <v>511</v>
      </c>
      <c r="I3332" s="321">
        <v>10.53685726</v>
      </c>
      <c r="J3332" s="320">
        <v>2008</v>
      </c>
      <c r="K3332" s="320" t="s">
        <v>1210</v>
      </c>
      <c r="L3332" s="316">
        <f t="shared" si="99"/>
        <v>3331</v>
      </c>
      <c r="V3332" s="316" t="str">
        <f t="shared" si="98"/>
        <v xml:space="preserve"> </v>
      </c>
      <c r="X3332" s="316" t="s">
        <v>965</v>
      </c>
    </row>
    <row r="3333" spans="1:24">
      <c r="A3333" s="320" t="s">
        <v>1005</v>
      </c>
      <c r="B3333" s="320" t="s">
        <v>923</v>
      </c>
      <c r="C3333" s="320" t="s">
        <v>504</v>
      </c>
      <c r="D3333" s="320" t="s">
        <v>484</v>
      </c>
      <c r="E3333" s="320">
        <v>0.91200000000000003</v>
      </c>
      <c r="F3333" s="320" t="s">
        <v>543</v>
      </c>
      <c r="G3333" s="320" t="s">
        <v>1270</v>
      </c>
      <c r="H3333" s="320" t="s">
        <v>511</v>
      </c>
      <c r="I3333" s="321">
        <v>10.59407487</v>
      </c>
      <c r="J3333" s="320">
        <v>2007</v>
      </c>
      <c r="K3333" s="320" t="s">
        <v>1210</v>
      </c>
      <c r="L3333" s="316">
        <f t="shared" si="99"/>
        <v>3332</v>
      </c>
      <c r="V3333" s="316" t="str">
        <f t="shared" si="98"/>
        <v xml:space="preserve"> </v>
      </c>
      <c r="X3333" s="316" t="s">
        <v>965</v>
      </c>
    </row>
    <row r="3334" spans="1:24">
      <c r="A3334" s="320" t="s">
        <v>935</v>
      </c>
      <c r="B3334" s="320" t="s">
        <v>923</v>
      </c>
      <c r="C3334" s="320" t="s">
        <v>504</v>
      </c>
      <c r="D3334" s="320" t="s">
        <v>484</v>
      </c>
      <c r="E3334" s="320">
        <v>0.91200000000000003</v>
      </c>
      <c r="F3334" s="320" t="s">
        <v>543</v>
      </c>
      <c r="G3334" s="320" t="s">
        <v>1270</v>
      </c>
      <c r="H3334" s="320" t="s">
        <v>511</v>
      </c>
      <c r="I3334" s="321">
        <v>10.63095291</v>
      </c>
      <c r="J3334" s="320">
        <v>2008</v>
      </c>
      <c r="K3334" s="320" t="s">
        <v>1210</v>
      </c>
      <c r="L3334" s="316">
        <f t="shared" si="99"/>
        <v>3333</v>
      </c>
      <c r="V3334" s="316" t="str">
        <f t="shared" si="98"/>
        <v xml:space="preserve"> </v>
      </c>
      <c r="X3334" s="316" t="s">
        <v>965</v>
      </c>
    </row>
    <row r="3335" spans="1:24">
      <c r="A3335" s="320" t="s">
        <v>786</v>
      </c>
      <c r="B3335" s="320" t="s">
        <v>509</v>
      </c>
      <c r="C3335" s="320" t="s">
        <v>510</v>
      </c>
      <c r="D3335" s="320" t="s">
        <v>518</v>
      </c>
      <c r="E3335" s="320">
        <v>0.93700000000000006</v>
      </c>
      <c r="F3335" s="320" t="s">
        <v>543</v>
      </c>
      <c r="G3335" s="320" t="s">
        <v>1270</v>
      </c>
      <c r="H3335" s="320" t="s">
        <v>511</v>
      </c>
      <c r="I3335" s="321">
        <v>10.63146938</v>
      </c>
      <c r="J3335" s="320">
        <v>2011</v>
      </c>
      <c r="K3335" s="320" t="s">
        <v>1210</v>
      </c>
      <c r="L3335" s="316">
        <f t="shared" si="99"/>
        <v>3334</v>
      </c>
      <c r="V3335" s="316" t="str">
        <f t="shared" si="98"/>
        <v xml:space="preserve"> </v>
      </c>
      <c r="X3335" s="316" t="s">
        <v>965</v>
      </c>
    </row>
    <row r="3336" spans="1:24">
      <c r="A3336" s="320" t="s">
        <v>945</v>
      </c>
      <c r="B3336" s="320" t="s">
        <v>923</v>
      </c>
      <c r="C3336" s="320" t="s">
        <v>504</v>
      </c>
      <c r="D3336" s="320" t="s">
        <v>484</v>
      </c>
      <c r="E3336" s="320">
        <v>0.91200000000000003</v>
      </c>
      <c r="F3336" s="320" t="s">
        <v>543</v>
      </c>
      <c r="G3336" s="320" t="s">
        <v>1270</v>
      </c>
      <c r="H3336" s="320" t="s">
        <v>511</v>
      </c>
      <c r="I3336" s="321">
        <v>10.6767404</v>
      </c>
      <c r="J3336" s="320">
        <v>2011</v>
      </c>
      <c r="K3336" s="320" t="s">
        <v>1210</v>
      </c>
      <c r="L3336" s="316">
        <f t="shared" si="99"/>
        <v>3335</v>
      </c>
      <c r="V3336" s="316" t="str">
        <f t="shared" si="98"/>
        <v xml:space="preserve"> </v>
      </c>
      <c r="X3336" s="316" t="s">
        <v>965</v>
      </c>
    </row>
    <row r="3337" spans="1:24">
      <c r="A3337" s="320" t="s">
        <v>953</v>
      </c>
      <c r="B3337" s="320" t="s">
        <v>923</v>
      </c>
      <c r="C3337" s="320" t="s">
        <v>504</v>
      </c>
      <c r="D3337" s="320" t="s">
        <v>484</v>
      </c>
      <c r="E3337" s="320">
        <v>0.91200000000000003</v>
      </c>
      <c r="F3337" s="320" t="s">
        <v>543</v>
      </c>
      <c r="G3337" s="320" t="s">
        <v>1270</v>
      </c>
      <c r="H3337" s="320" t="s">
        <v>511</v>
      </c>
      <c r="I3337" s="321">
        <v>10.88419826</v>
      </c>
      <c r="J3337" s="320">
        <v>1990</v>
      </c>
      <c r="K3337" s="320" t="s">
        <v>1210</v>
      </c>
      <c r="L3337" s="316">
        <f t="shared" si="99"/>
        <v>3336</v>
      </c>
      <c r="V3337" s="316" t="str">
        <f t="shared" si="98"/>
        <v xml:space="preserve"> </v>
      </c>
      <c r="X3337" s="316" t="s">
        <v>965</v>
      </c>
    </row>
    <row r="3338" spans="1:24">
      <c r="A3338" s="320" t="s">
        <v>798</v>
      </c>
      <c r="B3338" s="320" t="s">
        <v>509</v>
      </c>
      <c r="C3338" s="320" t="s">
        <v>510</v>
      </c>
      <c r="D3338" s="320" t="s">
        <v>518</v>
      </c>
      <c r="E3338" s="320">
        <v>0.93700000000000006</v>
      </c>
      <c r="F3338" s="320" t="s">
        <v>543</v>
      </c>
      <c r="G3338" s="320" t="s">
        <v>1270</v>
      </c>
      <c r="H3338" s="320" t="s">
        <v>511</v>
      </c>
      <c r="I3338" s="321">
        <v>11.59590577</v>
      </c>
      <c r="J3338" s="320">
        <v>2013</v>
      </c>
      <c r="K3338" s="320" t="s">
        <v>1210</v>
      </c>
      <c r="L3338" s="316">
        <f t="shared" si="99"/>
        <v>3337</v>
      </c>
      <c r="V3338" s="316" t="str">
        <f t="shared" si="98"/>
        <v xml:space="preserve"> </v>
      </c>
      <c r="X3338" s="316" t="s">
        <v>965</v>
      </c>
    </row>
    <row r="3339" spans="1:24">
      <c r="A3339" s="320" t="s">
        <v>729</v>
      </c>
      <c r="B3339" s="320" t="s">
        <v>513</v>
      </c>
      <c r="C3339" s="320" t="s">
        <v>510</v>
      </c>
      <c r="D3339" s="320" t="s">
        <v>518</v>
      </c>
      <c r="E3339" s="320">
        <v>0.91100000000000003</v>
      </c>
      <c r="F3339" s="320" t="s">
        <v>543</v>
      </c>
      <c r="G3339" s="320" t="s">
        <v>1270</v>
      </c>
      <c r="H3339" s="320" t="s">
        <v>511</v>
      </c>
      <c r="I3339" s="321">
        <v>11.610753409999999</v>
      </c>
      <c r="J3339" s="320">
        <v>2009</v>
      </c>
      <c r="K3339" s="320" t="s">
        <v>1210</v>
      </c>
      <c r="L3339" s="316">
        <f t="shared" si="99"/>
        <v>3338</v>
      </c>
      <c r="V3339" s="316" t="str">
        <f t="shared" si="98"/>
        <v xml:space="preserve"> </v>
      </c>
      <c r="X3339" s="316" t="s">
        <v>965</v>
      </c>
    </row>
    <row r="3340" spans="1:24">
      <c r="A3340" s="320" t="s">
        <v>812</v>
      </c>
      <c r="B3340" s="320" t="s">
        <v>509</v>
      </c>
      <c r="C3340" s="320" t="s">
        <v>510</v>
      </c>
      <c r="D3340" s="320" t="s">
        <v>491</v>
      </c>
      <c r="E3340" s="320">
        <v>0.93700000000000006</v>
      </c>
      <c r="F3340" s="320" t="s">
        <v>543</v>
      </c>
      <c r="G3340" s="320" t="s">
        <v>1270</v>
      </c>
      <c r="H3340" s="320" t="s">
        <v>511</v>
      </c>
      <c r="I3340" s="321">
        <v>11.651044089999999</v>
      </c>
      <c r="J3340" s="320">
        <v>2011</v>
      </c>
      <c r="K3340" s="320" t="s">
        <v>1209</v>
      </c>
      <c r="L3340" s="316">
        <f t="shared" si="99"/>
        <v>3339</v>
      </c>
      <c r="V3340" s="316" t="str">
        <f t="shared" si="98"/>
        <v xml:space="preserve"> </v>
      </c>
      <c r="X3340" s="316" t="s">
        <v>965</v>
      </c>
    </row>
    <row r="3341" spans="1:24">
      <c r="A3341" s="320" t="s">
        <v>993</v>
      </c>
      <c r="B3341" s="320" t="s">
        <v>923</v>
      </c>
      <c r="C3341" s="320" t="s">
        <v>504</v>
      </c>
      <c r="D3341" s="320" t="s">
        <v>484</v>
      </c>
      <c r="E3341" s="320">
        <v>0.91200000000000003</v>
      </c>
      <c r="F3341" s="320" t="s">
        <v>543</v>
      </c>
      <c r="G3341" s="320" t="s">
        <v>1270</v>
      </c>
      <c r="H3341" s="320" t="s">
        <v>511</v>
      </c>
      <c r="I3341" s="321">
        <v>11.700789779999999</v>
      </c>
      <c r="J3341" s="320">
        <v>2008</v>
      </c>
      <c r="K3341" s="320" t="s">
        <v>1210</v>
      </c>
      <c r="L3341" s="316">
        <f t="shared" si="99"/>
        <v>3340</v>
      </c>
      <c r="V3341" s="316" t="str">
        <f t="shared" si="98"/>
        <v xml:space="preserve"> </v>
      </c>
      <c r="X3341" s="316" t="s">
        <v>965</v>
      </c>
    </row>
    <row r="3342" spans="1:24">
      <c r="A3342" s="320" t="s">
        <v>961</v>
      </c>
      <c r="B3342" s="320" t="s">
        <v>923</v>
      </c>
      <c r="C3342" s="320" t="s">
        <v>504</v>
      </c>
      <c r="D3342" s="320" t="s">
        <v>518</v>
      </c>
      <c r="E3342" s="320">
        <v>0.91200000000000003</v>
      </c>
      <c r="F3342" s="320" t="s">
        <v>543</v>
      </c>
      <c r="G3342" s="320" t="s">
        <v>1270</v>
      </c>
      <c r="H3342" s="320" t="s">
        <v>511</v>
      </c>
      <c r="I3342" s="321">
        <v>11.79274803</v>
      </c>
      <c r="J3342" s="320">
        <v>2008</v>
      </c>
      <c r="K3342" s="320" t="s">
        <v>1210</v>
      </c>
      <c r="L3342" s="316">
        <f t="shared" si="99"/>
        <v>3341</v>
      </c>
      <c r="V3342" s="316" t="str">
        <f t="shared" si="98"/>
        <v xml:space="preserve"> </v>
      </c>
      <c r="X3342" s="316" t="s">
        <v>965</v>
      </c>
    </row>
    <row r="3343" spans="1:24">
      <c r="A3343" s="320" t="s">
        <v>789</v>
      </c>
      <c r="B3343" s="320" t="s">
        <v>509</v>
      </c>
      <c r="C3343" s="320" t="s">
        <v>510</v>
      </c>
      <c r="D3343" s="320" t="s">
        <v>518</v>
      </c>
      <c r="E3343" s="320">
        <v>0.93700000000000006</v>
      </c>
      <c r="F3343" s="320" t="s">
        <v>543</v>
      </c>
      <c r="G3343" s="320" t="s">
        <v>1270</v>
      </c>
      <c r="H3343" s="320" t="s">
        <v>511</v>
      </c>
      <c r="I3343" s="321">
        <v>11.83966695</v>
      </c>
      <c r="J3343" s="320">
        <v>2010</v>
      </c>
      <c r="K3343" s="320" t="s">
        <v>1209</v>
      </c>
      <c r="L3343" s="316">
        <f t="shared" si="99"/>
        <v>3342</v>
      </c>
      <c r="V3343" s="316" t="str">
        <f t="shared" si="98"/>
        <v xml:space="preserve"> </v>
      </c>
      <c r="X3343" s="316" t="s">
        <v>965</v>
      </c>
    </row>
    <row r="3344" spans="1:24">
      <c r="A3344" s="320" t="s">
        <v>994</v>
      </c>
      <c r="B3344" s="320" t="s">
        <v>923</v>
      </c>
      <c r="C3344" s="320" t="s">
        <v>504</v>
      </c>
      <c r="D3344" s="320" t="s">
        <v>484</v>
      </c>
      <c r="E3344" s="320">
        <v>0.91200000000000003</v>
      </c>
      <c r="F3344" s="320" t="s">
        <v>543</v>
      </c>
      <c r="G3344" s="320" t="s">
        <v>1270</v>
      </c>
      <c r="H3344" s="320" t="s">
        <v>511</v>
      </c>
      <c r="I3344" s="321">
        <v>11.93670899</v>
      </c>
      <c r="J3344" s="320">
        <v>2008</v>
      </c>
      <c r="K3344" s="320" t="s">
        <v>1210</v>
      </c>
      <c r="L3344" s="316">
        <f t="shared" si="99"/>
        <v>3343</v>
      </c>
      <c r="V3344" s="316" t="str">
        <f t="shared" si="98"/>
        <v xml:space="preserve"> </v>
      </c>
      <c r="X3344" s="316" t="s">
        <v>965</v>
      </c>
    </row>
    <row r="3345" spans="1:24">
      <c r="A3345" s="320" t="s">
        <v>929</v>
      </c>
      <c r="B3345" s="320" t="s">
        <v>923</v>
      </c>
      <c r="C3345" s="320" t="s">
        <v>504</v>
      </c>
      <c r="D3345" s="320" t="s">
        <v>484</v>
      </c>
      <c r="E3345" s="320">
        <v>0.91200000000000003</v>
      </c>
      <c r="F3345" s="320" t="s">
        <v>543</v>
      </c>
      <c r="G3345" s="320" t="s">
        <v>1270</v>
      </c>
      <c r="H3345" s="320" t="s">
        <v>511</v>
      </c>
      <c r="I3345" s="321">
        <v>12.18164151</v>
      </c>
      <c r="J3345" s="320">
        <v>2009</v>
      </c>
      <c r="K3345" s="320" t="s">
        <v>1210</v>
      </c>
      <c r="L3345" s="316">
        <f t="shared" si="99"/>
        <v>3344</v>
      </c>
      <c r="V3345" s="316" t="str">
        <f t="shared" si="98"/>
        <v xml:space="preserve"> </v>
      </c>
      <c r="X3345" s="316" t="s">
        <v>965</v>
      </c>
    </row>
    <row r="3346" spans="1:24">
      <c r="A3346" s="320" t="s">
        <v>782</v>
      </c>
      <c r="B3346" s="320" t="s">
        <v>509</v>
      </c>
      <c r="C3346" s="320" t="s">
        <v>510</v>
      </c>
      <c r="D3346" s="320" t="s">
        <v>484</v>
      </c>
      <c r="E3346" s="320">
        <v>0.93700000000000006</v>
      </c>
      <c r="F3346" s="320" t="s">
        <v>543</v>
      </c>
      <c r="G3346" s="320" t="s">
        <v>1270</v>
      </c>
      <c r="H3346" s="320" t="s">
        <v>511</v>
      </c>
      <c r="I3346" s="321">
        <v>12.20328656</v>
      </c>
      <c r="J3346" s="320">
        <v>2005</v>
      </c>
      <c r="K3346" s="320" t="s">
        <v>1209</v>
      </c>
      <c r="L3346" s="316">
        <f t="shared" si="99"/>
        <v>3345</v>
      </c>
      <c r="V3346" s="316" t="str">
        <f t="shared" si="98"/>
        <v xml:space="preserve"> </v>
      </c>
      <c r="X3346" s="316" t="s">
        <v>965</v>
      </c>
    </row>
    <row r="3347" spans="1:24">
      <c r="A3347" s="320" t="s">
        <v>813</v>
      </c>
      <c r="B3347" s="320" t="s">
        <v>509</v>
      </c>
      <c r="C3347" s="320" t="s">
        <v>510</v>
      </c>
      <c r="D3347" s="320" t="s">
        <v>518</v>
      </c>
      <c r="E3347" s="320">
        <v>0.93700000000000006</v>
      </c>
      <c r="F3347" s="320" t="s">
        <v>543</v>
      </c>
      <c r="G3347" s="320" t="s">
        <v>1270</v>
      </c>
      <c r="H3347" s="320" t="s">
        <v>511</v>
      </c>
      <c r="I3347" s="321">
        <v>12.21212731</v>
      </c>
      <c r="J3347" s="320">
        <v>2011</v>
      </c>
      <c r="K3347" s="320" t="s">
        <v>1209</v>
      </c>
      <c r="L3347" s="316">
        <f t="shared" si="99"/>
        <v>3346</v>
      </c>
      <c r="V3347" s="316" t="str">
        <f t="shared" si="98"/>
        <v xml:space="preserve"> </v>
      </c>
      <c r="X3347" s="316" t="s">
        <v>965</v>
      </c>
    </row>
    <row r="3348" spans="1:24">
      <c r="A3348" s="320" t="s">
        <v>818</v>
      </c>
      <c r="B3348" s="320" t="s">
        <v>509</v>
      </c>
      <c r="C3348" s="320" t="s">
        <v>510</v>
      </c>
      <c r="D3348" s="320" t="s">
        <v>484</v>
      </c>
      <c r="E3348" s="320">
        <v>0.93700000000000006</v>
      </c>
      <c r="F3348" s="320" t="s">
        <v>543</v>
      </c>
      <c r="G3348" s="320" t="s">
        <v>1270</v>
      </c>
      <c r="H3348" s="320" t="s">
        <v>511</v>
      </c>
      <c r="I3348" s="321">
        <v>12.72087717</v>
      </c>
      <c r="J3348" s="320">
        <v>2011</v>
      </c>
      <c r="K3348" s="320" t="s">
        <v>1209</v>
      </c>
      <c r="L3348" s="316">
        <f t="shared" si="99"/>
        <v>3347</v>
      </c>
      <c r="V3348" s="316" t="str">
        <f t="shared" si="98"/>
        <v xml:space="preserve"> </v>
      </c>
      <c r="X3348" s="316" t="s">
        <v>965</v>
      </c>
    </row>
    <row r="3349" spans="1:24">
      <c r="A3349" s="320" t="s">
        <v>783</v>
      </c>
      <c r="B3349" s="320" t="s">
        <v>509</v>
      </c>
      <c r="C3349" s="320" t="s">
        <v>510</v>
      </c>
      <c r="D3349" s="320" t="s">
        <v>694</v>
      </c>
      <c r="E3349" s="320">
        <v>0.93700000000000006</v>
      </c>
      <c r="F3349" s="320" t="s">
        <v>543</v>
      </c>
      <c r="G3349" s="320" t="s">
        <v>1270</v>
      </c>
      <c r="H3349" s="320" t="s">
        <v>511</v>
      </c>
      <c r="I3349" s="321">
        <v>13.23999914</v>
      </c>
      <c r="J3349" s="320">
        <v>2006</v>
      </c>
      <c r="K3349" s="320" t="s">
        <v>1210</v>
      </c>
      <c r="L3349" s="316">
        <f t="shared" si="99"/>
        <v>3348</v>
      </c>
      <c r="V3349" s="316" t="str">
        <f t="shared" si="98"/>
        <v xml:space="preserve"> </v>
      </c>
      <c r="X3349" s="316" t="s">
        <v>965</v>
      </c>
    </row>
    <row r="3350" spans="1:24">
      <c r="A3350" s="320" t="s">
        <v>820</v>
      </c>
      <c r="B3350" s="320" t="s">
        <v>509</v>
      </c>
      <c r="C3350" s="320" t="s">
        <v>510</v>
      </c>
      <c r="D3350" s="320" t="s">
        <v>694</v>
      </c>
      <c r="E3350" s="320">
        <v>0.93700000000000006</v>
      </c>
      <c r="F3350" s="320" t="s">
        <v>543</v>
      </c>
      <c r="G3350" s="320" t="s">
        <v>1270</v>
      </c>
      <c r="H3350" s="320" t="s">
        <v>511</v>
      </c>
      <c r="I3350" s="321">
        <v>13.73118099</v>
      </c>
      <c r="J3350" s="320">
        <v>2006</v>
      </c>
      <c r="K3350" s="320" t="s">
        <v>1209</v>
      </c>
      <c r="L3350" s="316">
        <f t="shared" si="99"/>
        <v>3349</v>
      </c>
      <c r="V3350" s="316" t="str">
        <f t="shared" si="98"/>
        <v xml:space="preserve"> </v>
      </c>
      <c r="X3350" s="316" t="s">
        <v>965</v>
      </c>
    </row>
    <row r="3351" spans="1:24">
      <c r="A3351" s="320" t="s">
        <v>830</v>
      </c>
      <c r="B3351" s="320" t="s">
        <v>509</v>
      </c>
      <c r="C3351" s="320" t="s">
        <v>510</v>
      </c>
      <c r="D3351" s="320" t="s">
        <v>521</v>
      </c>
      <c r="E3351" s="320">
        <v>0.93700000000000006</v>
      </c>
      <c r="F3351" s="320" t="s">
        <v>543</v>
      </c>
      <c r="G3351" s="320" t="s">
        <v>1270</v>
      </c>
      <c r="H3351" s="320" t="s">
        <v>511</v>
      </c>
      <c r="I3351" s="321">
        <v>13.903855650000001</v>
      </c>
      <c r="J3351" s="320">
        <v>2008</v>
      </c>
      <c r="K3351" s="320" t="s">
        <v>1210</v>
      </c>
      <c r="L3351" s="316">
        <f t="shared" si="99"/>
        <v>3350</v>
      </c>
      <c r="V3351" s="316" t="str">
        <f t="shared" si="98"/>
        <v xml:space="preserve"> </v>
      </c>
      <c r="X3351" s="316" t="s">
        <v>965</v>
      </c>
    </row>
    <row r="3352" spans="1:24">
      <c r="A3352" s="320" t="s">
        <v>811</v>
      </c>
      <c r="B3352" s="320" t="s">
        <v>509</v>
      </c>
      <c r="C3352" s="320" t="s">
        <v>510</v>
      </c>
      <c r="D3352" s="320" t="s">
        <v>694</v>
      </c>
      <c r="E3352" s="320">
        <v>0.93700000000000006</v>
      </c>
      <c r="F3352" s="320" t="s">
        <v>543</v>
      </c>
      <c r="G3352" s="320" t="s">
        <v>1270</v>
      </c>
      <c r="H3352" s="320" t="s">
        <v>511</v>
      </c>
      <c r="I3352" s="321">
        <v>14.26319099</v>
      </c>
      <c r="J3352" s="320">
        <v>2005</v>
      </c>
      <c r="K3352" s="320" t="s">
        <v>1210</v>
      </c>
      <c r="L3352" s="316">
        <f t="shared" si="99"/>
        <v>3351</v>
      </c>
      <c r="V3352" s="316" t="str">
        <f t="shared" si="98"/>
        <v xml:space="preserve"> </v>
      </c>
      <c r="X3352" s="316" t="s">
        <v>965</v>
      </c>
    </row>
    <row r="3353" spans="1:24">
      <c r="A3353" s="320" t="s">
        <v>821</v>
      </c>
      <c r="B3353" s="320" t="s">
        <v>509</v>
      </c>
      <c r="C3353" s="320" t="s">
        <v>510</v>
      </c>
      <c r="D3353" s="320" t="s">
        <v>484</v>
      </c>
      <c r="E3353" s="320">
        <v>0.93700000000000006</v>
      </c>
      <c r="F3353" s="320" t="s">
        <v>543</v>
      </c>
      <c r="G3353" s="320" t="s">
        <v>1270</v>
      </c>
      <c r="H3353" s="320" t="s">
        <v>511</v>
      </c>
      <c r="I3353" s="321">
        <v>14.30634379</v>
      </c>
      <c r="J3353" s="320">
        <v>2008</v>
      </c>
      <c r="K3353" s="320" t="s">
        <v>1210</v>
      </c>
      <c r="L3353" s="316">
        <f t="shared" si="99"/>
        <v>3352</v>
      </c>
      <c r="V3353" s="316" t="str">
        <f t="shared" si="98"/>
        <v xml:space="preserve"> </v>
      </c>
      <c r="X3353" s="316" t="s">
        <v>965</v>
      </c>
    </row>
    <row r="3354" spans="1:24">
      <c r="A3354" s="320" t="s">
        <v>596</v>
      </c>
      <c r="B3354" s="320" t="s">
        <v>588</v>
      </c>
      <c r="C3354" s="320" t="s">
        <v>589</v>
      </c>
      <c r="D3354" s="320" t="s">
        <v>518</v>
      </c>
      <c r="E3354" s="320">
        <v>0.91600000000000004</v>
      </c>
      <c r="F3354" s="320" t="s">
        <v>543</v>
      </c>
      <c r="G3354" s="320" t="s">
        <v>1270</v>
      </c>
      <c r="H3354" s="320" t="s">
        <v>511</v>
      </c>
      <c r="I3354" s="321">
        <v>14.80424869</v>
      </c>
      <c r="J3354" s="320">
        <v>2010</v>
      </c>
      <c r="K3354" s="320" t="s">
        <v>1210</v>
      </c>
      <c r="L3354" s="316">
        <f t="shared" si="99"/>
        <v>3353</v>
      </c>
      <c r="V3354" s="316" t="str">
        <f t="shared" si="98"/>
        <v xml:space="preserve"> </v>
      </c>
      <c r="X3354" s="316" t="s">
        <v>965</v>
      </c>
    </row>
    <row r="3355" spans="1:24">
      <c r="A3355" s="320" t="s">
        <v>968</v>
      </c>
      <c r="B3355" s="320" t="s">
        <v>923</v>
      </c>
      <c r="C3355" s="320" t="s">
        <v>504</v>
      </c>
      <c r="D3355" s="320" t="s">
        <v>484</v>
      </c>
      <c r="E3355" s="320">
        <v>0.91200000000000003</v>
      </c>
      <c r="F3355" s="320" t="s">
        <v>543</v>
      </c>
      <c r="G3355" s="320" t="s">
        <v>1270</v>
      </c>
      <c r="H3355" s="320" t="s">
        <v>511</v>
      </c>
      <c r="I3355" s="321">
        <v>14.92490982</v>
      </c>
      <c r="J3355" s="320">
        <v>2008</v>
      </c>
      <c r="K3355" s="320" t="s">
        <v>1210</v>
      </c>
      <c r="L3355" s="316">
        <f t="shared" si="99"/>
        <v>3354</v>
      </c>
      <c r="V3355" s="316" t="str">
        <f t="shared" si="98"/>
        <v xml:space="preserve"> </v>
      </c>
      <c r="X3355" s="316" t="s">
        <v>965</v>
      </c>
    </row>
    <row r="3356" spans="1:24">
      <c r="A3356" s="320" t="s">
        <v>726</v>
      </c>
      <c r="B3356" s="320" t="s">
        <v>513</v>
      </c>
      <c r="C3356" s="320" t="s">
        <v>510</v>
      </c>
      <c r="D3356" s="320" t="s">
        <v>518</v>
      </c>
      <c r="E3356" s="320">
        <v>0.91100000000000003</v>
      </c>
      <c r="F3356" s="320" t="s">
        <v>543</v>
      </c>
      <c r="G3356" s="320" t="s">
        <v>1270</v>
      </c>
      <c r="H3356" s="320" t="s">
        <v>511</v>
      </c>
      <c r="I3356" s="321">
        <v>15.00739182</v>
      </c>
      <c r="J3356" s="320">
        <v>2009</v>
      </c>
      <c r="K3356" s="320" t="s">
        <v>1210</v>
      </c>
      <c r="L3356" s="316">
        <f t="shared" si="99"/>
        <v>3355</v>
      </c>
      <c r="V3356" s="316" t="str">
        <f t="shared" si="98"/>
        <v xml:space="preserve"> </v>
      </c>
      <c r="X3356" s="316" t="s">
        <v>965</v>
      </c>
    </row>
    <row r="3357" spans="1:24">
      <c r="A3357" s="320" t="s">
        <v>819</v>
      </c>
      <c r="B3357" s="320" t="s">
        <v>509</v>
      </c>
      <c r="C3357" s="320" t="s">
        <v>510</v>
      </c>
      <c r="D3357" s="320" t="s">
        <v>694</v>
      </c>
      <c r="E3357" s="320">
        <v>0.93700000000000006</v>
      </c>
      <c r="F3357" s="320" t="s">
        <v>543</v>
      </c>
      <c r="G3357" s="320" t="s">
        <v>1270</v>
      </c>
      <c r="H3357" s="320" t="s">
        <v>511</v>
      </c>
      <c r="I3357" s="321">
        <v>15.02601108</v>
      </c>
      <c r="J3357" s="320">
        <v>2012</v>
      </c>
      <c r="K3357" s="320" t="s">
        <v>1210</v>
      </c>
      <c r="L3357" s="316">
        <f t="shared" si="99"/>
        <v>3356</v>
      </c>
      <c r="V3357" s="316" t="str">
        <f t="shared" si="98"/>
        <v xml:space="preserve"> </v>
      </c>
      <c r="X3357" s="316" t="s">
        <v>965</v>
      </c>
    </row>
    <row r="3358" spans="1:24">
      <c r="A3358" s="320" t="s">
        <v>795</v>
      </c>
      <c r="B3358" s="320" t="s">
        <v>509</v>
      </c>
      <c r="C3358" s="320" t="s">
        <v>510</v>
      </c>
      <c r="D3358" s="320" t="s">
        <v>521</v>
      </c>
      <c r="E3358" s="320">
        <v>0.93700000000000006</v>
      </c>
      <c r="F3358" s="320" t="s">
        <v>543</v>
      </c>
      <c r="G3358" s="320" t="s">
        <v>1270</v>
      </c>
      <c r="H3358" s="320" t="s">
        <v>511</v>
      </c>
      <c r="I3358" s="321">
        <v>15.26431373</v>
      </c>
      <c r="J3358" s="320">
        <v>2006</v>
      </c>
      <c r="K3358" s="320" t="s">
        <v>1209</v>
      </c>
      <c r="L3358" s="316">
        <f t="shared" si="99"/>
        <v>3357</v>
      </c>
      <c r="V3358" s="316" t="str">
        <f t="shared" si="98"/>
        <v xml:space="preserve"> </v>
      </c>
      <c r="X3358" s="316" t="s">
        <v>965</v>
      </c>
    </row>
    <row r="3359" spans="1:24">
      <c r="A3359" s="320" t="s">
        <v>949</v>
      </c>
      <c r="B3359" s="320" t="s">
        <v>923</v>
      </c>
      <c r="C3359" s="320" t="s">
        <v>504</v>
      </c>
      <c r="D3359" s="320" t="s">
        <v>484</v>
      </c>
      <c r="E3359" s="320">
        <v>0.91200000000000003</v>
      </c>
      <c r="F3359" s="320" t="s">
        <v>543</v>
      </c>
      <c r="G3359" s="320" t="s">
        <v>1270</v>
      </c>
      <c r="H3359" s="320" t="s">
        <v>511</v>
      </c>
      <c r="I3359" s="321">
        <v>16.139020380000002</v>
      </c>
      <c r="J3359" s="320">
        <v>2010</v>
      </c>
      <c r="K3359" s="320" t="s">
        <v>1210</v>
      </c>
      <c r="L3359" s="316">
        <f t="shared" si="99"/>
        <v>3358</v>
      </c>
      <c r="V3359" s="316" t="str">
        <f t="shared" si="98"/>
        <v xml:space="preserve"> </v>
      </c>
      <c r="X3359" s="316" t="s">
        <v>965</v>
      </c>
    </row>
    <row r="3360" spans="1:24">
      <c r="A3360" s="320" t="s">
        <v>816</v>
      </c>
      <c r="B3360" s="320" t="s">
        <v>509</v>
      </c>
      <c r="C3360" s="320" t="s">
        <v>510</v>
      </c>
      <c r="D3360" s="320" t="s">
        <v>484</v>
      </c>
      <c r="E3360" s="320">
        <v>0.93700000000000006</v>
      </c>
      <c r="F3360" s="320" t="s">
        <v>543</v>
      </c>
      <c r="G3360" s="320" t="s">
        <v>1270</v>
      </c>
      <c r="H3360" s="320" t="s">
        <v>511</v>
      </c>
      <c r="I3360" s="321">
        <v>16.672236130000002</v>
      </c>
      <c r="J3360" s="320">
        <v>2008</v>
      </c>
      <c r="K3360" s="320" t="s">
        <v>1210</v>
      </c>
      <c r="L3360" s="316">
        <f t="shared" si="99"/>
        <v>3359</v>
      </c>
      <c r="V3360" s="316" t="str">
        <f t="shared" si="98"/>
        <v xml:space="preserve"> </v>
      </c>
      <c r="X3360" s="316" t="s">
        <v>965</v>
      </c>
    </row>
    <row r="3361" spans="1:24">
      <c r="A3361" s="320" t="s">
        <v>951</v>
      </c>
      <c r="B3361" s="320" t="s">
        <v>923</v>
      </c>
      <c r="C3361" s="320" t="s">
        <v>504</v>
      </c>
      <c r="D3361" s="320" t="s">
        <v>484</v>
      </c>
      <c r="E3361" s="320">
        <v>0.91200000000000003</v>
      </c>
      <c r="F3361" s="320" t="s">
        <v>543</v>
      </c>
      <c r="G3361" s="320" t="s">
        <v>1270</v>
      </c>
      <c r="H3361" s="320" t="s">
        <v>511</v>
      </c>
      <c r="I3361" s="321">
        <v>16.941966770000001</v>
      </c>
      <c r="J3361" s="320">
        <v>2010</v>
      </c>
      <c r="K3361" s="320" t="s">
        <v>1210</v>
      </c>
      <c r="L3361" s="316">
        <f t="shared" si="99"/>
        <v>3360</v>
      </c>
      <c r="V3361" s="316" t="str">
        <f t="shared" si="98"/>
        <v xml:space="preserve"> </v>
      </c>
      <c r="X3361" s="316" t="s">
        <v>965</v>
      </c>
    </row>
    <row r="3362" spans="1:24">
      <c r="A3362" s="320" t="s">
        <v>787</v>
      </c>
      <c r="B3362" s="320" t="s">
        <v>509</v>
      </c>
      <c r="C3362" s="320" t="s">
        <v>510</v>
      </c>
      <c r="D3362" s="320" t="s">
        <v>521</v>
      </c>
      <c r="E3362" s="320">
        <v>0.93700000000000006</v>
      </c>
      <c r="F3362" s="320" t="s">
        <v>543</v>
      </c>
      <c r="G3362" s="320" t="s">
        <v>1270</v>
      </c>
      <c r="H3362" s="320" t="s">
        <v>511</v>
      </c>
      <c r="I3362" s="321">
        <v>17.560702500000001</v>
      </c>
      <c r="J3362" s="320">
        <v>2010</v>
      </c>
      <c r="K3362" s="320" t="s">
        <v>1210</v>
      </c>
      <c r="L3362" s="316">
        <f t="shared" si="99"/>
        <v>3361</v>
      </c>
      <c r="V3362" s="316" t="str">
        <f t="shared" si="98"/>
        <v xml:space="preserve"> </v>
      </c>
      <c r="X3362" s="316" t="s">
        <v>965</v>
      </c>
    </row>
    <row r="3363" spans="1:24">
      <c r="A3363" s="320" t="s">
        <v>799</v>
      </c>
      <c r="B3363" s="320" t="s">
        <v>509</v>
      </c>
      <c r="C3363" s="320" t="s">
        <v>510</v>
      </c>
      <c r="D3363" s="320" t="s">
        <v>694</v>
      </c>
      <c r="E3363" s="320">
        <v>0.93700000000000006</v>
      </c>
      <c r="F3363" s="320" t="s">
        <v>543</v>
      </c>
      <c r="G3363" s="320" t="s">
        <v>1270</v>
      </c>
      <c r="H3363" s="320" t="s">
        <v>511</v>
      </c>
      <c r="I3363" s="321">
        <v>18.078169119999998</v>
      </c>
      <c r="J3363" s="320">
        <v>2012</v>
      </c>
      <c r="K3363" s="320" t="s">
        <v>1210</v>
      </c>
      <c r="L3363" s="316">
        <f t="shared" si="99"/>
        <v>3362</v>
      </c>
      <c r="V3363" s="316" t="str">
        <f t="shared" si="98"/>
        <v xml:space="preserve"> </v>
      </c>
      <c r="X3363" s="316" t="s">
        <v>965</v>
      </c>
    </row>
    <row r="3364" spans="1:24">
      <c r="A3364" s="320" t="s">
        <v>954</v>
      </c>
      <c r="B3364" s="320" t="s">
        <v>923</v>
      </c>
      <c r="C3364" s="320" t="s">
        <v>504</v>
      </c>
      <c r="D3364" s="320" t="s">
        <v>484</v>
      </c>
      <c r="E3364" s="320">
        <v>0.91200000000000003</v>
      </c>
      <c r="F3364" s="320" t="s">
        <v>543</v>
      </c>
      <c r="G3364" s="320" t="s">
        <v>1270</v>
      </c>
      <c r="H3364" s="320" t="s">
        <v>511</v>
      </c>
      <c r="I3364" s="321">
        <v>18.320632809999999</v>
      </c>
      <c r="J3364" s="320">
        <v>2006</v>
      </c>
      <c r="K3364" s="320" t="s">
        <v>1210</v>
      </c>
      <c r="L3364" s="316">
        <f t="shared" si="99"/>
        <v>3363</v>
      </c>
      <c r="V3364" s="316" t="str">
        <f t="shared" si="98"/>
        <v xml:space="preserve"> </v>
      </c>
      <c r="X3364" s="316" t="s">
        <v>965</v>
      </c>
    </row>
    <row r="3365" spans="1:24">
      <c r="A3365" s="320" t="s">
        <v>780</v>
      </c>
      <c r="B3365" s="320" t="s">
        <v>509</v>
      </c>
      <c r="C3365" s="320" t="s">
        <v>510</v>
      </c>
      <c r="D3365" s="320" t="s">
        <v>484</v>
      </c>
      <c r="E3365" s="320">
        <v>0.93700000000000006</v>
      </c>
      <c r="F3365" s="320" t="s">
        <v>543</v>
      </c>
      <c r="G3365" s="320" t="s">
        <v>1270</v>
      </c>
      <c r="H3365" s="320" t="s">
        <v>511</v>
      </c>
      <c r="I3365" s="321">
        <v>18.597068329999999</v>
      </c>
      <c r="J3365" s="320">
        <v>2012</v>
      </c>
      <c r="K3365" s="320" t="s">
        <v>1210</v>
      </c>
      <c r="L3365" s="316">
        <f t="shared" si="99"/>
        <v>3364</v>
      </c>
      <c r="V3365" s="316" t="str">
        <f t="shared" si="98"/>
        <v xml:space="preserve"> </v>
      </c>
      <c r="X3365" s="316" t="s">
        <v>965</v>
      </c>
    </row>
    <row r="3366" spans="1:24">
      <c r="A3366" s="320" t="s">
        <v>728</v>
      </c>
      <c r="B3366" s="320" t="s">
        <v>513</v>
      </c>
      <c r="C3366" s="320" t="s">
        <v>510</v>
      </c>
      <c r="D3366" s="320" t="s">
        <v>518</v>
      </c>
      <c r="E3366" s="320">
        <v>0.91100000000000003</v>
      </c>
      <c r="F3366" s="320" t="s">
        <v>543</v>
      </c>
      <c r="G3366" s="320" t="s">
        <v>1270</v>
      </c>
      <c r="H3366" s="320" t="s">
        <v>511</v>
      </c>
      <c r="I3366" s="321">
        <v>19.38671257</v>
      </c>
      <c r="J3366" s="320">
        <v>2013</v>
      </c>
      <c r="K3366" s="320" t="s">
        <v>1210</v>
      </c>
      <c r="L3366" s="316">
        <f t="shared" si="99"/>
        <v>3365</v>
      </c>
      <c r="V3366" s="316" t="str">
        <f t="shared" si="98"/>
        <v xml:space="preserve"> </v>
      </c>
      <c r="X3366" s="316" t="s">
        <v>965</v>
      </c>
    </row>
    <row r="3367" spans="1:24">
      <c r="A3367" s="320" t="s">
        <v>932</v>
      </c>
      <c r="B3367" s="320" t="s">
        <v>923</v>
      </c>
      <c r="C3367" s="320" t="s">
        <v>504</v>
      </c>
      <c r="D3367" s="320" t="s">
        <v>518</v>
      </c>
      <c r="E3367" s="320">
        <v>0.91200000000000003</v>
      </c>
      <c r="F3367" s="320" t="s">
        <v>543</v>
      </c>
      <c r="G3367" s="320" t="s">
        <v>1270</v>
      </c>
      <c r="H3367" s="320" t="s">
        <v>511</v>
      </c>
      <c r="I3367" s="321">
        <v>19.904698209999999</v>
      </c>
      <c r="J3367" s="320">
        <v>2008</v>
      </c>
      <c r="K3367" s="320" t="s">
        <v>1210</v>
      </c>
      <c r="L3367" s="316">
        <f t="shared" si="99"/>
        <v>3366</v>
      </c>
      <c r="V3367" s="316" t="str">
        <f t="shared" si="98"/>
        <v xml:space="preserve"> </v>
      </c>
      <c r="X3367" s="316" t="s">
        <v>965</v>
      </c>
    </row>
    <row r="3368" spans="1:24">
      <c r="A3368" s="320" t="s">
        <v>966</v>
      </c>
      <c r="B3368" s="320" t="s">
        <v>923</v>
      </c>
      <c r="C3368" s="320" t="s">
        <v>504</v>
      </c>
      <c r="D3368" s="320" t="s">
        <v>484</v>
      </c>
      <c r="E3368" s="320">
        <v>0.91200000000000003</v>
      </c>
      <c r="F3368" s="320" t="s">
        <v>543</v>
      </c>
      <c r="G3368" s="320" t="s">
        <v>1270</v>
      </c>
      <c r="H3368" s="320" t="s">
        <v>511</v>
      </c>
      <c r="I3368" s="321">
        <v>20.625210729999999</v>
      </c>
      <c r="J3368" s="320">
        <v>2008</v>
      </c>
      <c r="K3368" s="320" t="s">
        <v>1210</v>
      </c>
      <c r="L3368" s="316">
        <f t="shared" si="99"/>
        <v>3367</v>
      </c>
      <c r="V3368" s="316" t="str">
        <f t="shared" si="98"/>
        <v xml:space="preserve"> </v>
      </c>
      <c r="X3368" s="316" t="s">
        <v>965</v>
      </c>
    </row>
    <row r="3369" spans="1:24">
      <c r="A3369" s="320" t="s">
        <v>791</v>
      </c>
      <c r="B3369" s="320" t="s">
        <v>509</v>
      </c>
      <c r="C3369" s="320" t="s">
        <v>510</v>
      </c>
      <c r="D3369" s="320" t="s">
        <v>484</v>
      </c>
      <c r="E3369" s="320">
        <v>0.93700000000000006</v>
      </c>
      <c r="F3369" s="320" t="s">
        <v>543</v>
      </c>
      <c r="G3369" s="320" t="s">
        <v>1270</v>
      </c>
      <c r="H3369" s="320" t="s">
        <v>511</v>
      </c>
      <c r="I3369" s="321">
        <v>20.726242060000001</v>
      </c>
      <c r="J3369" s="320">
        <v>2009</v>
      </c>
      <c r="K3369" s="320" t="s">
        <v>1210</v>
      </c>
      <c r="L3369" s="316">
        <f t="shared" si="99"/>
        <v>3368</v>
      </c>
      <c r="V3369" s="316" t="str">
        <f t="shared" si="98"/>
        <v xml:space="preserve"> </v>
      </c>
      <c r="X3369" s="316" t="s">
        <v>965</v>
      </c>
    </row>
    <row r="3370" spans="1:24">
      <c r="A3370" s="320" t="s">
        <v>808</v>
      </c>
      <c r="B3370" s="320" t="s">
        <v>509</v>
      </c>
      <c r="C3370" s="320" t="s">
        <v>510</v>
      </c>
      <c r="D3370" s="320" t="s">
        <v>484</v>
      </c>
      <c r="E3370" s="320">
        <v>0.93700000000000006</v>
      </c>
      <c r="F3370" s="320" t="s">
        <v>543</v>
      </c>
      <c r="G3370" s="320" t="s">
        <v>1270</v>
      </c>
      <c r="H3370" s="320" t="s">
        <v>511</v>
      </c>
      <c r="I3370" s="321">
        <v>22.227523049999999</v>
      </c>
      <c r="J3370" s="320">
        <v>2011</v>
      </c>
      <c r="K3370" s="320" t="s">
        <v>1210</v>
      </c>
      <c r="L3370" s="316">
        <f t="shared" si="99"/>
        <v>3369</v>
      </c>
      <c r="V3370" s="316" t="str">
        <f t="shared" si="98"/>
        <v xml:space="preserve"> </v>
      </c>
      <c r="X3370" s="316" t="s">
        <v>965</v>
      </c>
    </row>
    <row r="3371" spans="1:24">
      <c r="A3371" s="320" t="s">
        <v>805</v>
      </c>
      <c r="B3371" s="320" t="s">
        <v>509</v>
      </c>
      <c r="C3371" s="320" t="s">
        <v>510</v>
      </c>
      <c r="D3371" s="320" t="s">
        <v>484</v>
      </c>
      <c r="E3371" s="320">
        <v>0.93700000000000006</v>
      </c>
      <c r="F3371" s="320" t="s">
        <v>543</v>
      </c>
      <c r="G3371" s="320" t="s">
        <v>1270</v>
      </c>
      <c r="H3371" s="320" t="s">
        <v>511</v>
      </c>
      <c r="I3371" s="321">
        <v>23.133825470000001</v>
      </c>
      <c r="J3371" s="320">
        <v>2005</v>
      </c>
      <c r="K3371" s="320" t="s">
        <v>1210</v>
      </c>
      <c r="L3371" s="316">
        <f t="shared" si="99"/>
        <v>3370</v>
      </c>
      <c r="V3371" s="316" t="str">
        <f t="shared" si="98"/>
        <v xml:space="preserve"> </v>
      </c>
      <c r="X3371" s="316" t="s">
        <v>965</v>
      </c>
    </row>
    <row r="3372" spans="1:24">
      <c r="A3372" s="320" t="s">
        <v>827</v>
      </c>
      <c r="B3372" s="320" t="s">
        <v>509</v>
      </c>
      <c r="C3372" s="320" t="s">
        <v>510</v>
      </c>
      <c r="D3372" s="320" t="s">
        <v>484</v>
      </c>
      <c r="E3372" s="320">
        <v>0.93700000000000006</v>
      </c>
      <c r="F3372" s="320" t="s">
        <v>543</v>
      </c>
      <c r="G3372" s="320" t="s">
        <v>1270</v>
      </c>
      <c r="H3372" s="320" t="s">
        <v>511</v>
      </c>
      <c r="I3372" s="321">
        <v>23.509239130000001</v>
      </c>
      <c r="J3372" s="320">
        <v>2010</v>
      </c>
      <c r="K3372" s="320" t="s">
        <v>1209</v>
      </c>
      <c r="L3372" s="316">
        <f t="shared" si="99"/>
        <v>3371</v>
      </c>
      <c r="V3372" s="316" t="str">
        <f t="shared" si="98"/>
        <v xml:space="preserve"> </v>
      </c>
      <c r="X3372" s="316" t="s">
        <v>965</v>
      </c>
    </row>
    <row r="3373" spans="1:24">
      <c r="A3373" s="320" t="s">
        <v>784</v>
      </c>
      <c r="B3373" s="320" t="s">
        <v>509</v>
      </c>
      <c r="C3373" s="320" t="s">
        <v>510</v>
      </c>
      <c r="D3373" s="320" t="s">
        <v>694</v>
      </c>
      <c r="E3373" s="320">
        <v>0.93700000000000006</v>
      </c>
      <c r="F3373" s="320" t="s">
        <v>543</v>
      </c>
      <c r="G3373" s="320" t="s">
        <v>1270</v>
      </c>
      <c r="H3373" s="320" t="s">
        <v>511</v>
      </c>
      <c r="I3373" s="321">
        <v>25.041384090000001</v>
      </c>
      <c r="J3373" s="320">
        <v>2010</v>
      </c>
      <c r="K3373" s="320" t="s">
        <v>1210</v>
      </c>
      <c r="L3373" s="316">
        <f t="shared" si="99"/>
        <v>3372</v>
      </c>
      <c r="V3373" s="316" t="str">
        <f t="shared" si="98"/>
        <v xml:space="preserve"> </v>
      </c>
      <c r="X3373" s="316" t="s">
        <v>965</v>
      </c>
    </row>
    <row r="3374" spans="1:24">
      <c r="A3374" s="320" t="s">
        <v>702</v>
      </c>
      <c r="B3374" s="320" t="s">
        <v>689</v>
      </c>
      <c r="C3374" s="320" t="s">
        <v>495</v>
      </c>
      <c r="D3374" s="320" t="s">
        <v>521</v>
      </c>
      <c r="E3374" s="320">
        <v>0.55400000000000005</v>
      </c>
      <c r="F3374" s="320" t="s">
        <v>543</v>
      </c>
      <c r="G3374" s="320" t="s">
        <v>1270</v>
      </c>
      <c r="H3374" s="320" t="s">
        <v>511</v>
      </c>
      <c r="I3374" s="321">
        <v>26.043087100000001</v>
      </c>
      <c r="J3374" s="320">
        <v>2011</v>
      </c>
      <c r="K3374" s="320" t="s">
        <v>1210</v>
      </c>
      <c r="L3374" s="316">
        <f t="shared" si="99"/>
        <v>3373</v>
      </c>
      <c r="V3374" s="316" t="str">
        <f t="shared" si="98"/>
        <v xml:space="preserve"> </v>
      </c>
      <c r="X3374" s="316" t="s">
        <v>965</v>
      </c>
    </row>
    <row r="3375" spans="1:24">
      <c r="A3375" s="320" t="s">
        <v>517</v>
      </c>
      <c r="B3375" s="320" t="s">
        <v>503</v>
      </c>
      <c r="C3375" s="320" t="s">
        <v>504</v>
      </c>
      <c r="D3375" s="320" t="s">
        <v>518</v>
      </c>
      <c r="E3375" s="320">
        <v>0.90900000000000003</v>
      </c>
      <c r="F3375" s="320" t="s">
        <v>543</v>
      </c>
      <c r="G3375" s="320" t="s">
        <v>1270</v>
      </c>
      <c r="H3375" s="320" t="s">
        <v>511</v>
      </c>
      <c r="I3375" s="321">
        <v>27.84671689</v>
      </c>
      <c r="J3375" s="320">
        <v>2010</v>
      </c>
      <c r="K3375" s="320" t="s">
        <v>1210</v>
      </c>
      <c r="L3375" s="316">
        <f t="shared" si="99"/>
        <v>3374</v>
      </c>
      <c r="V3375" s="316" t="str">
        <f t="shared" si="98"/>
        <v xml:space="preserve"> </v>
      </c>
      <c r="X3375" s="316" t="s">
        <v>965</v>
      </c>
    </row>
    <row r="3376" spans="1:24">
      <c r="A3376" s="320" t="s">
        <v>1471</v>
      </c>
      <c r="B3376" s="320" t="s">
        <v>1014</v>
      </c>
      <c r="C3376" s="320" t="s">
        <v>579</v>
      </c>
      <c r="D3376" s="320" t="s">
        <v>484</v>
      </c>
      <c r="E3376" s="320">
        <v>0.93799999999999994</v>
      </c>
      <c r="F3376" s="320" t="s">
        <v>543</v>
      </c>
      <c r="G3376" s="320" t="s">
        <v>1270</v>
      </c>
      <c r="H3376" s="320" t="s">
        <v>511</v>
      </c>
      <c r="I3376" s="321">
        <v>30.317022219999998</v>
      </c>
      <c r="J3376" s="320">
        <v>2011</v>
      </c>
      <c r="K3376" s="320" t="s">
        <v>1209</v>
      </c>
      <c r="L3376" s="316">
        <f t="shared" si="99"/>
        <v>3375</v>
      </c>
      <c r="V3376" s="316" t="str">
        <f t="shared" si="98"/>
        <v xml:space="preserve"> </v>
      </c>
      <c r="X3376" s="316" t="s">
        <v>965</v>
      </c>
    </row>
    <row r="3377" spans="1:24">
      <c r="A3377" s="320" t="s">
        <v>796</v>
      </c>
      <c r="B3377" s="320" t="s">
        <v>509</v>
      </c>
      <c r="C3377" s="320" t="s">
        <v>510</v>
      </c>
      <c r="D3377" s="320" t="s">
        <v>518</v>
      </c>
      <c r="E3377" s="320">
        <v>0.93700000000000006</v>
      </c>
      <c r="F3377" s="320" t="s">
        <v>543</v>
      </c>
      <c r="G3377" s="320" t="s">
        <v>1270</v>
      </c>
      <c r="H3377" s="320" t="s">
        <v>511</v>
      </c>
      <c r="I3377" s="321">
        <v>31.32367704</v>
      </c>
      <c r="J3377" s="320">
        <v>2008</v>
      </c>
      <c r="K3377" s="320" t="s">
        <v>1210</v>
      </c>
      <c r="L3377" s="316">
        <f t="shared" si="99"/>
        <v>3376</v>
      </c>
      <c r="V3377" s="316" t="str">
        <f t="shared" si="98"/>
        <v xml:space="preserve"> </v>
      </c>
      <c r="X3377" s="316" t="s">
        <v>965</v>
      </c>
    </row>
    <row r="3378" spans="1:24">
      <c r="A3378" s="320" t="s">
        <v>792</v>
      </c>
      <c r="B3378" s="320" t="s">
        <v>509</v>
      </c>
      <c r="C3378" s="320" t="s">
        <v>510</v>
      </c>
      <c r="D3378" s="320" t="s">
        <v>518</v>
      </c>
      <c r="E3378" s="320">
        <v>0.93700000000000006</v>
      </c>
      <c r="F3378" s="320" t="s">
        <v>543</v>
      </c>
      <c r="G3378" s="320" t="s">
        <v>1270</v>
      </c>
      <c r="H3378" s="320" t="s">
        <v>511</v>
      </c>
      <c r="I3378" s="321">
        <v>32.73867336</v>
      </c>
      <c r="J3378" s="320">
        <v>2009</v>
      </c>
      <c r="K3378" s="320" t="s">
        <v>1209</v>
      </c>
      <c r="L3378" s="316">
        <f t="shared" si="99"/>
        <v>3377</v>
      </c>
      <c r="V3378" s="316" t="str">
        <f t="shared" si="98"/>
        <v xml:space="preserve"> </v>
      </c>
      <c r="X3378" s="316" t="s">
        <v>965</v>
      </c>
    </row>
    <row r="3379" spans="1:24">
      <c r="A3379" s="320" t="s">
        <v>1008</v>
      </c>
      <c r="B3379" s="320" t="s">
        <v>923</v>
      </c>
      <c r="C3379" s="320" t="s">
        <v>504</v>
      </c>
      <c r="D3379" s="320" t="s">
        <v>484</v>
      </c>
      <c r="E3379" s="320">
        <v>0.91200000000000003</v>
      </c>
      <c r="F3379" s="320" t="s">
        <v>543</v>
      </c>
      <c r="G3379" s="320" t="s">
        <v>1270</v>
      </c>
      <c r="H3379" s="320" t="s">
        <v>511</v>
      </c>
      <c r="I3379" s="321">
        <v>33.546693650000002</v>
      </c>
      <c r="J3379" s="320">
        <v>2009</v>
      </c>
      <c r="K3379" s="320" t="s">
        <v>1210</v>
      </c>
      <c r="L3379" s="316">
        <f t="shared" si="99"/>
        <v>3378</v>
      </c>
      <c r="V3379" s="316" t="str">
        <f t="shared" si="98"/>
        <v xml:space="preserve"> </v>
      </c>
      <c r="X3379" s="316" t="s">
        <v>965</v>
      </c>
    </row>
    <row r="3380" spans="1:24">
      <c r="A3380" s="320" t="s">
        <v>814</v>
      </c>
      <c r="B3380" s="320" t="s">
        <v>509</v>
      </c>
      <c r="C3380" s="320" t="s">
        <v>510</v>
      </c>
      <c r="D3380" s="320" t="s">
        <v>484</v>
      </c>
      <c r="E3380" s="320">
        <v>0.93700000000000006</v>
      </c>
      <c r="F3380" s="320" t="s">
        <v>543</v>
      </c>
      <c r="G3380" s="320" t="s">
        <v>1270</v>
      </c>
      <c r="H3380" s="320" t="s">
        <v>511</v>
      </c>
      <c r="I3380" s="321">
        <v>35.517564559999997</v>
      </c>
      <c r="J3380" s="320">
        <v>2005</v>
      </c>
      <c r="K3380" s="320" t="s">
        <v>1210</v>
      </c>
      <c r="L3380" s="316">
        <f t="shared" si="99"/>
        <v>3379</v>
      </c>
      <c r="V3380" s="316" t="str">
        <f t="shared" si="98"/>
        <v xml:space="preserve"> </v>
      </c>
      <c r="X3380" s="316" t="s">
        <v>965</v>
      </c>
    </row>
    <row r="3381" spans="1:24">
      <c r="A3381" s="320" t="s">
        <v>674</v>
      </c>
      <c r="B3381" s="320" t="s">
        <v>672</v>
      </c>
      <c r="C3381" s="320" t="s">
        <v>589</v>
      </c>
      <c r="D3381" s="320" t="s">
        <v>514</v>
      </c>
      <c r="E3381" s="320">
        <v>0.89700000000000002</v>
      </c>
      <c r="F3381" s="320" t="s">
        <v>543</v>
      </c>
      <c r="G3381" s="320" t="s">
        <v>1270</v>
      </c>
      <c r="H3381" s="320" t="s">
        <v>511</v>
      </c>
      <c r="I3381" s="321">
        <v>36.694225639999999</v>
      </c>
      <c r="J3381" s="320">
        <v>2009</v>
      </c>
      <c r="K3381" s="320" t="s">
        <v>1210</v>
      </c>
      <c r="L3381" s="316">
        <f t="shared" si="99"/>
        <v>3380</v>
      </c>
      <c r="V3381" s="316" t="str">
        <f t="shared" si="98"/>
        <v xml:space="preserve"> </v>
      </c>
      <c r="X3381" s="316" t="s">
        <v>965</v>
      </c>
    </row>
    <row r="3382" spans="1:24">
      <c r="A3382" s="320" t="s">
        <v>1211</v>
      </c>
      <c r="B3382" s="320" t="s">
        <v>1212</v>
      </c>
      <c r="C3382" s="320" t="s">
        <v>504</v>
      </c>
      <c r="D3382" s="320" t="s">
        <v>491</v>
      </c>
      <c r="E3382" s="320">
        <v>0.69899999999999995</v>
      </c>
      <c r="F3382" s="320" t="s">
        <v>543</v>
      </c>
      <c r="G3382" s="320" t="s">
        <v>1270</v>
      </c>
      <c r="H3382" s="320" t="s">
        <v>511</v>
      </c>
      <c r="I3382" s="321">
        <v>41.71378344</v>
      </c>
      <c r="J3382" s="320">
        <v>2011</v>
      </c>
      <c r="K3382" s="320" t="s">
        <v>1209</v>
      </c>
      <c r="L3382" s="316">
        <f t="shared" si="99"/>
        <v>3381</v>
      </c>
      <c r="V3382" s="316" t="str">
        <f t="shared" si="98"/>
        <v xml:space="preserve"> </v>
      </c>
      <c r="X3382" s="316" t="s">
        <v>965</v>
      </c>
    </row>
    <row r="3383" spans="1:24">
      <c r="A3383" s="320" t="s">
        <v>1470</v>
      </c>
      <c r="B3383" s="320" t="s">
        <v>1014</v>
      </c>
      <c r="C3383" s="320" t="s">
        <v>579</v>
      </c>
      <c r="D3383" s="320" t="s">
        <v>514</v>
      </c>
      <c r="E3383" s="320">
        <v>0.93799999999999994</v>
      </c>
      <c r="F3383" s="320" t="s">
        <v>543</v>
      </c>
      <c r="G3383" s="320" t="s">
        <v>1270</v>
      </c>
      <c r="H3383" s="320" t="s">
        <v>511</v>
      </c>
      <c r="I3383" s="321">
        <v>42.3280903</v>
      </c>
      <c r="J3383" s="320">
        <v>2010</v>
      </c>
      <c r="K3383" s="320" t="s">
        <v>1209</v>
      </c>
      <c r="L3383" s="316">
        <f t="shared" si="99"/>
        <v>3382</v>
      </c>
      <c r="V3383" s="316" t="str">
        <f t="shared" si="98"/>
        <v xml:space="preserve"> </v>
      </c>
      <c r="X3383" s="316" t="s">
        <v>965</v>
      </c>
    </row>
    <row r="3384" spans="1:24">
      <c r="A3384" s="320" t="s">
        <v>931</v>
      </c>
      <c r="B3384" s="320" t="s">
        <v>923</v>
      </c>
      <c r="C3384" s="320" t="s">
        <v>504</v>
      </c>
      <c r="D3384" s="320" t="s">
        <v>484</v>
      </c>
      <c r="E3384" s="320">
        <v>0.91200000000000003</v>
      </c>
      <c r="F3384" s="320" t="s">
        <v>543</v>
      </c>
      <c r="G3384" s="320" t="s">
        <v>1270</v>
      </c>
      <c r="H3384" s="320" t="s">
        <v>511</v>
      </c>
      <c r="I3384" s="321">
        <v>55.777484620000003</v>
      </c>
      <c r="J3384" s="320">
        <v>2010</v>
      </c>
      <c r="K3384" s="320" t="s">
        <v>1210</v>
      </c>
      <c r="L3384" s="316">
        <f t="shared" si="99"/>
        <v>3383</v>
      </c>
      <c r="V3384" s="316" t="str">
        <f t="shared" si="98"/>
        <v xml:space="preserve"> </v>
      </c>
      <c r="X3384" s="316" t="s">
        <v>965</v>
      </c>
    </row>
    <row r="3385" spans="1:24">
      <c r="A3385" s="320" t="s">
        <v>802</v>
      </c>
      <c r="B3385" s="320" t="s">
        <v>509</v>
      </c>
      <c r="C3385" s="320" t="s">
        <v>510</v>
      </c>
      <c r="D3385" s="320" t="s">
        <v>484</v>
      </c>
      <c r="E3385" s="320">
        <v>0.93700000000000006</v>
      </c>
      <c r="F3385" s="320" t="s">
        <v>543</v>
      </c>
      <c r="G3385" s="320" t="s">
        <v>1270</v>
      </c>
      <c r="H3385" s="320" t="s">
        <v>511</v>
      </c>
      <c r="I3385" s="321">
        <v>59.726861110000002</v>
      </c>
      <c r="J3385" s="320">
        <v>2008</v>
      </c>
      <c r="K3385" s="320" t="s">
        <v>1210</v>
      </c>
      <c r="L3385" s="316">
        <f t="shared" si="99"/>
        <v>3384</v>
      </c>
      <c r="V3385" s="316" t="str">
        <f t="shared" si="98"/>
        <v xml:space="preserve"> </v>
      </c>
      <c r="X3385" s="316" t="s">
        <v>965</v>
      </c>
    </row>
    <row r="3386" spans="1:24">
      <c r="A3386" s="320" t="s">
        <v>1069</v>
      </c>
      <c r="B3386" s="320" t="s">
        <v>1070</v>
      </c>
      <c r="C3386" s="320" t="s">
        <v>495</v>
      </c>
      <c r="D3386" s="320" t="s">
        <v>518</v>
      </c>
      <c r="E3386" s="320">
        <v>0.374</v>
      </c>
      <c r="F3386" s="320" t="s">
        <v>162</v>
      </c>
      <c r="G3386" s="320" t="s">
        <v>1271</v>
      </c>
      <c r="H3386" s="320" t="s">
        <v>1272</v>
      </c>
      <c r="I3386" s="321">
        <v>2.4589289999999999E-3</v>
      </c>
      <c r="J3386" s="320" t="s">
        <v>487</v>
      </c>
      <c r="K3386" s="320" t="s">
        <v>488</v>
      </c>
      <c r="L3386" s="316">
        <f t="shared" si="99"/>
        <v>3385</v>
      </c>
      <c r="V3386" s="316" t="str">
        <f t="shared" si="98"/>
        <v xml:space="preserve"> </v>
      </c>
      <c r="X3386" s="316" t="s">
        <v>965</v>
      </c>
    </row>
    <row r="3387" spans="1:24">
      <c r="A3387" s="320" t="s">
        <v>565</v>
      </c>
      <c r="B3387" s="320" t="s">
        <v>566</v>
      </c>
      <c r="C3387" s="320" t="s">
        <v>542</v>
      </c>
      <c r="D3387" s="320" t="s">
        <v>491</v>
      </c>
      <c r="E3387" s="320">
        <v>0.47099999999999997</v>
      </c>
      <c r="F3387" s="320" t="s">
        <v>162</v>
      </c>
      <c r="G3387" s="320" t="s">
        <v>1271</v>
      </c>
      <c r="H3387" s="320" t="s">
        <v>1272</v>
      </c>
      <c r="I3387" s="321">
        <v>1.7694346E-2</v>
      </c>
      <c r="J3387" s="320" t="s">
        <v>487</v>
      </c>
      <c r="K3387" s="320" t="s">
        <v>488</v>
      </c>
      <c r="L3387" s="316">
        <f t="shared" si="99"/>
        <v>3386</v>
      </c>
      <c r="V3387" s="316" t="str">
        <f t="shared" ref="V3387:V3450" si="100">IF(H3387=$V$1,I3387," ")</f>
        <v xml:space="preserve"> </v>
      </c>
      <c r="X3387" s="316" t="s">
        <v>965</v>
      </c>
    </row>
    <row r="3388" spans="1:24">
      <c r="A3388" s="320" t="s">
        <v>553</v>
      </c>
      <c r="B3388" s="320" t="s">
        <v>554</v>
      </c>
      <c r="C3388" s="320" t="s">
        <v>542</v>
      </c>
      <c r="D3388" s="320" t="s">
        <v>491</v>
      </c>
      <c r="E3388" s="320">
        <v>0.32700000000000001</v>
      </c>
      <c r="F3388" s="320" t="s">
        <v>162</v>
      </c>
      <c r="G3388" s="320" t="s">
        <v>1271</v>
      </c>
      <c r="H3388" s="320" t="s">
        <v>1272</v>
      </c>
      <c r="I3388" s="321">
        <v>1.8165351E-2</v>
      </c>
      <c r="J3388" s="320" t="s">
        <v>487</v>
      </c>
      <c r="K3388" s="320" t="s">
        <v>488</v>
      </c>
      <c r="L3388" s="316">
        <f t="shared" si="99"/>
        <v>3387</v>
      </c>
      <c r="V3388" s="316" t="str">
        <f t="shared" si="100"/>
        <v xml:space="preserve"> </v>
      </c>
      <c r="X3388" s="316" t="s">
        <v>965</v>
      </c>
    </row>
    <row r="3389" spans="1:24">
      <c r="A3389" s="320" t="s">
        <v>570</v>
      </c>
      <c r="B3389" s="320" t="s">
        <v>571</v>
      </c>
      <c r="C3389" s="320" t="s">
        <v>542</v>
      </c>
      <c r="D3389" s="320" t="s">
        <v>514</v>
      </c>
      <c r="E3389" s="320">
        <v>0.51900000000000002</v>
      </c>
      <c r="F3389" s="320" t="s">
        <v>162</v>
      </c>
      <c r="G3389" s="320" t="s">
        <v>1271</v>
      </c>
      <c r="H3389" s="320" t="s">
        <v>1272</v>
      </c>
      <c r="I3389" s="321">
        <v>2.6784235999999999E-2</v>
      </c>
      <c r="J3389" s="320" t="s">
        <v>487</v>
      </c>
      <c r="K3389" s="320" t="s">
        <v>488</v>
      </c>
      <c r="L3389" s="316">
        <f t="shared" si="99"/>
        <v>3388</v>
      </c>
      <c r="V3389" s="316" t="str">
        <f t="shared" si="100"/>
        <v xml:space="preserve"> </v>
      </c>
      <c r="X3389" s="316" t="s">
        <v>965</v>
      </c>
    </row>
    <row r="3390" spans="1:24">
      <c r="A3390" s="320" t="s">
        <v>825</v>
      </c>
      <c r="B3390" s="320" t="s">
        <v>509</v>
      </c>
      <c r="C3390" s="320" t="s">
        <v>510</v>
      </c>
      <c r="D3390" s="320" t="s">
        <v>694</v>
      </c>
      <c r="E3390" s="320">
        <v>0.93700000000000006</v>
      </c>
      <c r="F3390" s="320" t="s">
        <v>162</v>
      </c>
      <c r="G3390" s="320" t="s">
        <v>1271</v>
      </c>
      <c r="H3390" s="320" t="s">
        <v>1272</v>
      </c>
      <c r="I3390" s="321">
        <v>3.7500000999999998E-2</v>
      </c>
      <c r="J3390" s="320" t="s">
        <v>487</v>
      </c>
      <c r="K3390" s="320" t="s">
        <v>488</v>
      </c>
      <c r="L3390" s="316">
        <f t="shared" si="99"/>
        <v>3389</v>
      </c>
      <c r="V3390" s="316" t="str">
        <f t="shared" si="100"/>
        <v xml:space="preserve"> </v>
      </c>
      <c r="X3390" s="316" t="s">
        <v>965</v>
      </c>
    </row>
    <row r="3391" spans="1:24">
      <c r="A3391" s="320" t="s">
        <v>523</v>
      </c>
      <c r="B3391" s="320" t="s">
        <v>524</v>
      </c>
      <c r="C3391" s="320" t="s">
        <v>525</v>
      </c>
      <c r="D3391" s="320" t="s">
        <v>514</v>
      </c>
      <c r="E3391" s="320">
        <v>0.71399999999999997</v>
      </c>
      <c r="F3391" s="320" t="s">
        <v>162</v>
      </c>
      <c r="G3391" s="320" t="s">
        <v>1271</v>
      </c>
      <c r="H3391" s="320" t="s">
        <v>1272</v>
      </c>
      <c r="I3391" s="321">
        <v>4.1418581000000003E-2</v>
      </c>
      <c r="J3391" s="320" t="s">
        <v>487</v>
      </c>
      <c r="K3391" s="320" t="s">
        <v>488</v>
      </c>
      <c r="L3391" s="316">
        <f t="shared" si="99"/>
        <v>3390</v>
      </c>
      <c r="V3391" s="316" t="str">
        <f t="shared" si="100"/>
        <v xml:space="preserve"> </v>
      </c>
      <c r="X3391" s="316" t="s">
        <v>965</v>
      </c>
    </row>
    <row r="3392" spans="1:24">
      <c r="A3392" s="320" t="s">
        <v>493</v>
      </c>
      <c r="B3392" s="320" t="s">
        <v>494</v>
      </c>
      <c r="C3392" s="320" t="s">
        <v>495</v>
      </c>
      <c r="D3392" s="320" t="s">
        <v>496</v>
      </c>
      <c r="E3392" s="320">
        <v>0.51500000000000001</v>
      </c>
      <c r="F3392" s="320" t="s">
        <v>162</v>
      </c>
      <c r="G3392" s="320" t="s">
        <v>1271</v>
      </c>
      <c r="H3392" s="320" t="s">
        <v>1272</v>
      </c>
      <c r="I3392" s="321">
        <v>4.2683902000000003E-2</v>
      </c>
      <c r="J3392" s="320" t="s">
        <v>487</v>
      </c>
      <c r="K3392" s="320" t="s">
        <v>488</v>
      </c>
      <c r="L3392" s="316">
        <f t="shared" si="99"/>
        <v>3391</v>
      </c>
      <c r="V3392" s="316" t="str">
        <f t="shared" si="100"/>
        <v xml:space="preserve"> </v>
      </c>
      <c r="X3392" s="316" t="s">
        <v>965</v>
      </c>
    </row>
    <row r="3393" spans="1:24">
      <c r="A3393" s="320" t="s">
        <v>739</v>
      </c>
      <c r="B3393" s="320" t="s">
        <v>740</v>
      </c>
      <c r="C3393" s="320" t="s">
        <v>525</v>
      </c>
      <c r="D3393" s="320" t="s">
        <v>518</v>
      </c>
      <c r="E3393" s="320">
        <v>0.81799999999999995</v>
      </c>
      <c r="F3393" s="320" t="s">
        <v>162</v>
      </c>
      <c r="G3393" s="320" t="s">
        <v>1271</v>
      </c>
      <c r="H3393" s="320" t="s">
        <v>1272</v>
      </c>
      <c r="I3393" s="321">
        <v>4.4132654E-2</v>
      </c>
      <c r="J3393" s="320" t="s">
        <v>487</v>
      </c>
      <c r="K3393" s="320" t="s">
        <v>488</v>
      </c>
      <c r="L3393" s="316">
        <f t="shared" si="99"/>
        <v>3392</v>
      </c>
      <c r="V3393" s="316" t="str">
        <f t="shared" si="100"/>
        <v xml:space="preserve"> </v>
      </c>
      <c r="X3393" s="316" t="s">
        <v>965</v>
      </c>
    </row>
    <row r="3394" spans="1:24">
      <c r="A3394" s="320" t="s">
        <v>629</v>
      </c>
      <c r="B3394" s="320" t="s">
        <v>627</v>
      </c>
      <c r="C3394" s="320" t="s">
        <v>589</v>
      </c>
      <c r="D3394" s="320" t="s">
        <v>514</v>
      </c>
      <c r="E3394" s="320">
        <v>0.89300000000000002</v>
      </c>
      <c r="F3394" s="320" t="s">
        <v>162</v>
      </c>
      <c r="G3394" s="320" t="s">
        <v>1271</v>
      </c>
      <c r="H3394" s="320" t="s">
        <v>1272</v>
      </c>
      <c r="I3394" s="321">
        <v>4.5000000999999998E-2</v>
      </c>
      <c r="J3394" s="320" t="s">
        <v>487</v>
      </c>
      <c r="K3394" s="320" t="s">
        <v>488</v>
      </c>
      <c r="L3394" s="316">
        <f t="shared" si="99"/>
        <v>3393</v>
      </c>
      <c r="V3394" s="316" t="str">
        <f t="shared" si="100"/>
        <v xml:space="preserve"> </v>
      </c>
      <c r="X3394" s="316" t="s">
        <v>965</v>
      </c>
    </row>
    <row r="3395" spans="1:24">
      <c r="A3395" s="320" t="s">
        <v>498</v>
      </c>
      <c r="B3395" s="320" t="s">
        <v>482</v>
      </c>
      <c r="C3395" s="320" t="s">
        <v>483</v>
      </c>
      <c r="D3395" s="320" t="s">
        <v>484</v>
      </c>
      <c r="E3395" s="320">
        <v>0.73</v>
      </c>
      <c r="F3395" s="320" t="s">
        <v>162</v>
      </c>
      <c r="G3395" s="320" t="s">
        <v>1271</v>
      </c>
      <c r="H3395" s="320" t="s">
        <v>1272</v>
      </c>
      <c r="I3395" s="321">
        <v>4.5923485999999999E-2</v>
      </c>
      <c r="J3395" s="320" t="s">
        <v>487</v>
      </c>
      <c r="K3395" s="320" t="s">
        <v>488</v>
      </c>
      <c r="L3395" s="316">
        <f t="shared" ref="L3395:L3458" si="101">1+L3394</f>
        <v>3394</v>
      </c>
      <c r="V3395" s="316" t="str">
        <f t="shared" si="100"/>
        <v xml:space="preserve"> </v>
      </c>
      <c r="X3395" s="316" t="s">
        <v>965</v>
      </c>
    </row>
    <row r="3396" spans="1:24">
      <c r="A3396" s="320" t="s">
        <v>534</v>
      </c>
      <c r="B3396" s="320" t="s">
        <v>530</v>
      </c>
      <c r="C3396" s="320" t="s">
        <v>525</v>
      </c>
      <c r="D3396" s="320" t="s">
        <v>514</v>
      </c>
      <c r="E3396" s="320">
        <v>0.74</v>
      </c>
      <c r="F3396" s="320" t="s">
        <v>162</v>
      </c>
      <c r="G3396" s="320" t="s">
        <v>1271</v>
      </c>
      <c r="H3396" s="320" t="s">
        <v>1272</v>
      </c>
      <c r="I3396" s="321">
        <v>4.9200001E-2</v>
      </c>
      <c r="J3396" s="320" t="s">
        <v>487</v>
      </c>
      <c r="K3396" s="320" t="s">
        <v>488</v>
      </c>
      <c r="L3396" s="316">
        <f t="shared" si="101"/>
        <v>3395</v>
      </c>
      <c r="V3396" s="316" t="str">
        <f t="shared" si="100"/>
        <v xml:space="preserve"> </v>
      </c>
      <c r="X3396" s="316" t="s">
        <v>965</v>
      </c>
    </row>
    <row r="3397" spans="1:24">
      <c r="A3397" s="320" t="s">
        <v>500</v>
      </c>
      <c r="B3397" s="320" t="s">
        <v>482</v>
      </c>
      <c r="C3397" s="320" t="s">
        <v>483</v>
      </c>
      <c r="D3397" s="320" t="s">
        <v>484</v>
      </c>
      <c r="E3397" s="320">
        <v>0.73</v>
      </c>
      <c r="F3397" s="320" t="s">
        <v>162</v>
      </c>
      <c r="G3397" s="320" t="s">
        <v>1271</v>
      </c>
      <c r="H3397" s="320" t="s">
        <v>1272</v>
      </c>
      <c r="I3397" s="321">
        <v>4.9447224999999997E-2</v>
      </c>
      <c r="J3397" s="320" t="s">
        <v>487</v>
      </c>
      <c r="K3397" s="320" t="s">
        <v>488</v>
      </c>
      <c r="L3397" s="316">
        <f t="shared" si="101"/>
        <v>3396</v>
      </c>
      <c r="V3397" s="316" t="str">
        <f t="shared" si="100"/>
        <v xml:space="preserve"> </v>
      </c>
      <c r="X3397" s="316" t="s">
        <v>965</v>
      </c>
    </row>
    <row r="3398" spans="1:24">
      <c r="A3398" s="320" t="s">
        <v>638</v>
      </c>
      <c r="B3398" s="320" t="s">
        <v>482</v>
      </c>
      <c r="C3398" s="320" t="s">
        <v>483</v>
      </c>
      <c r="D3398" s="320" t="s">
        <v>514</v>
      </c>
      <c r="E3398" s="320">
        <v>0.73</v>
      </c>
      <c r="F3398" s="320" t="s">
        <v>162</v>
      </c>
      <c r="G3398" s="320" t="s">
        <v>1271</v>
      </c>
      <c r="H3398" s="320" t="s">
        <v>1272</v>
      </c>
      <c r="I3398" s="321">
        <v>5.3250233000000001E-2</v>
      </c>
      <c r="J3398" s="320" t="s">
        <v>487</v>
      </c>
      <c r="K3398" s="320" t="s">
        <v>488</v>
      </c>
      <c r="L3398" s="316">
        <f t="shared" si="101"/>
        <v>3397</v>
      </c>
      <c r="V3398" s="316" t="str">
        <f t="shared" si="100"/>
        <v xml:space="preserve"> </v>
      </c>
      <c r="X3398" s="316" t="s">
        <v>965</v>
      </c>
    </row>
    <row r="3399" spans="1:24">
      <c r="A3399" s="320" t="s">
        <v>512</v>
      </c>
      <c r="B3399" s="320" t="s">
        <v>513</v>
      </c>
      <c r="C3399" s="320" t="s">
        <v>510</v>
      </c>
      <c r="D3399" s="320" t="s">
        <v>514</v>
      </c>
      <c r="E3399" s="320">
        <v>0.91100000000000003</v>
      </c>
      <c r="F3399" s="320" t="s">
        <v>162</v>
      </c>
      <c r="G3399" s="320" t="s">
        <v>1271</v>
      </c>
      <c r="H3399" s="320" t="s">
        <v>1272</v>
      </c>
      <c r="I3399" s="321">
        <v>5.8749999999999997E-2</v>
      </c>
      <c r="J3399" s="320" t="s">
        <v>487</v>
      </c>
      <c r="K3399" s="320" t="s">
        <v>488</v>
      </c>
      <c r="L3399" s="316">
        <f t="shared" si="101"/>
        <v>3398</v>
      </c>
      <c r="V3399" s="316" t="str">
        <f t="shared" si="100"/>
        <v xml:space="preserve"> </v>
      </c>
      <c r="X3399" s="316" t="s">
        <v>965</v>
      </c>
    </row>
    <row r="3400" spans="1:24">
      <c r="A3400" s="320" t="s">
        <v>1019</v>
      </c>
      <c r="B3400" s="320" t="s">
        <v>1020</v>
      </c>
      <c r="C3400" s="320" t="s">
        <v>853</v>
      </c>
      <c r="D3400" s="320" t="s">
        <v>496</v>
      </c>
      <c r="E3400" s="320">
        <v>0.66200000000000003</v>
      </c>
      <c r="F3400" s="320" t="s">
        <v>162</v>
      </c>
      <c r="G3400" s="320" t="s">
        <v>1271</v>
      </c>
      <c r="H3400" s="320" t="s">
        <v>1272</v>
      </c>
      <c r="I3400" s="321">
        <v>5.9629630000000003E-2</v>
      </c>
      <c r="J3400" s="320" t="s">
        <v>487</v>
      </c>
      <c r="K3400" s="320" t="s">
        <v>488</v>
      </c>
      <c r="L3400" s="316">
        <f t="shared" si="101"/>
        <v>3399</v>
      </c>
      <c r="V3400" s="316" t="str">
        <f t="shared" si="100"/>
        <v xml:space="preserve"> </v>
      </c>
      <c r="X3400" s="316" t="s">
        <v>965</v>
      </c>
    </row>
    <row r="3401" spans="1:24">
      <c r="A3401" s="320" t="s">
        <v>1127</v>
      </c>
      <c r="B3401" s="320" t="s">
        <v>1128</v>
      </c>
      <c r="C3401" s="320" t="s">
        <v>589</v>
      </c>
      <c r="D3401" s="320" t="s">
        <v>514</v>
      </c>
      <c r="E3401" s="320">
        <v>0.84</v>
      </c>
      <c r="F3401" s="320" t="s">
        <v>162</v>
      </c>
      <c r="G3401" s="320" t="s">
        <v>1271</v>
      </c>
      <c r="H3401" s="320" t="s">
        <v>1272</v>
      </c>
      <c r="I3401" s="321">
        <v>6.0085470000000002E-2</v>
      </c>
      <c r="J3401" s="320" t="s">
        <v>487</v>
      </c>
      <c r="K3401" s="320" t="s">
        <v>488</v>
      </c>
      <c r="L3401" s="316">
        <f t="shared" si="101"/>
        <v>3400</v>
      </c>
      <c r="V3401" s="316" t="str">
        <f t="shared" si="100"/>
        <v xml:space="preserve"> </v>
      </c>
      <c r="X3401" s="316" t="s">
        <v>965</v>
      </c>
    </row>
    <row r="3402" spans="1:24">
      <c r="A3402" s="320" t="s">
        <v>520</v>
      </c>
      <c r="B3402" s="320" t="s">
        <v>494</v>
      </c>
      <c r="C3402" s="320" t="s">
        <v>495</v>
      </c>
      <c r="D3402" s="320" t="s">
        <v>521</v>
      </c>
      <c r="E3402" s="320">
        <v>0.51500000000000001</v>
      </c>
      <c r="F3402" s="320" t="s">
        <v>162</v>
      </c>
      <c r="G3402" s="320" t="s">
        <v>1271</v>
      </c>
      <c r="H3402" s="320" t="s">
        <v>1272</v>
      </c>
      <c r="I3402" s="321">
        <v>6.2116121000000003E-2</v>
      </c>
      <c r="J3402" s="320" t="s">
        <v>487</v>
      </c>
      <c r="K3402" s="320" t="s">
        <v>488</v>
      </c>
      <c r="L3402" s="316">
        <f t="shared" si="101"/>
        <v>3401</v>
      </c>
      <c r="V3402" s="316" t="str">
        <f t="shared" si="100"/>
        <v xml:space="preserve"> </v>
      </c>
      <c r="X3402" s="316" t="s">
        <v>965</v>
      </c>
    </row>
    <row r="3403" spans="1:24">
      <c r="A3403" s="320" t="s">
        <v>490</v>
      </c>
      <c r="B3403" s="320" t="s">
        <v>482</v>
      </c>
      <c r="C3403" s="320" t="s">
        <v>483</v>
      </c>
      <c r="D3403" s="320" t="s">
        <v>491</v>
      </c>
      <c r="E3403" s="320">
        <v>0.73</v>
      </c>
      <c r="F3403" s="320" t="s">
        <v>162</v>
      </c>
      <c r="G3403" s="320" t="s">
        <v>1271</v>
      </c>
      <c r="H3403" s="320" t="s">
        <v>1272</v>
      </c>
      <c r="I3403" s="321">
        <v>6.2983101E-2</v>
      </c>
      <c r="J3403" s="320" t="s">
        <v>487</v>
      </c>
      <c r="K3403" s="320" t="s">
        <v>488</v>
      </c>
      <c r="L3403" s="316">
        <f t="shared" si="101"/>
        <v>3402</v>
      </c>
      <c r="V3403" s="316" t="str">
        <f t="shared" si="100"/>
        <v xml:space="preserve"> </v>
      </c>
      <c r="X3403" s="316" t="s">
        <v>965</v>
      </c>
    </row>
    <row r="3404" spans="1:24">
      <c r="A3404" s="320" t="s">
        <v>529</v>
      </c>
      <c r="B3404" s="320" t="s">
        <v>530</v>
      </c>
      <c r="C3404" s="320" t="s">
        <v>525</v>
      </c>
      <c r="D3404" s="320" t="s">
        <v>514</v>
      </c>
      <c r="E3404" s="320">
        <v>0.74</v>
      </c>
      <c r="F3404" s="320" t="s">
        <v>162</v>
      </c>
      <c r="G3404" s="320" t="s">
        <v>1271</v>
      </c>
      <c r="H3404" s="320" t="s">
        <v>1272</v>
      </c>
      <c r="I3404" s="321">
        <v>6.4410745000000005E-2</v>
      </c>
      <c r="J3404" s="320" t="s">
        <v>487</v>
      </c>
      <c r="K3404" s="320" t="s">
        <v>488</v>
      </c>
      <c r="L3404" s="316">
        <f t="shared" si="101"/>
        <v>3403</v>
      </c>
      <c r="V3404" s="316" t="str">
        <f t="shared" si="100"/>
        <v xml:space="preserve"> </v>
      </c>
      <c r="X3404" s="316" t="s">
        <v>965</v>
      </c>
    </row>
    <row r="3405" spans="1:24">
      <c r="A3405" s="320" t="s">
        <v>909</v>
      </c>
      <c r="B3405" s="320" t="s">
        <v>910</v>
      </c>
      <c r="C3405" s="320" t="s">
        <v>589</v>
      </c>
      <c r="D3405" s="320" t="s">
        <v>514</v>
      </c>
      <c r="E3405" s="320">
        <v>0.82099999999999995</v>
      </c>
      <c r="F3405" s="320" t="s">
        <v>162</v>
      </c>
      <c r="G3405" s="320" t="s">
        <v>1271</v>
      </c>
      <c r="H3405" s="320" t="s">
        <v>1272</v>
      </c>
      <c r="I3405" s="321">
        <v>6.4417989999999994E-2</v>
      </c>
      <c r="J3405" s="320" t="s">
        <v>487</v>
      </c>
      <c r="K3405" s="320" t="s">
        <v>488</v>
      </c>
      <c r="L3405" s="316">
        <f t="shared" si="101"/>
        <v>3404</v>
      </c>
      <c r="V3405" s="316" t="str">
        <f t="shared" si="100"/>
        <v xml:space="preserve"> </v>
      </c>
      <c r="X3405" s="316" t="s">
        <v>965</v>
      </c>
    </row>
    <row r="3406" spans="1:24">
      <c r="A3406" s="320" t="s">
        <v>681</v>
      </c>
      <c r="B3406" s="320" t="s">
        <v>679</v>
      </c>
      <c r="C3406" s="320" t="s">
        <v>579</v>
      </c>
      <c r="D3406" s="320" t="s">
        <v>491</v>
      </c>
      <c r="E3406" s="320">
        <v>0.61699999999999999</v>
      </c>
      <c r="F3406" s="320" t="s">
        <v>162</v>
      </c>
      <c r="G3406" s="320" t="s">
        <v>1271</v>
      </c>
      <c r="H3406" s="320" t="s">
        <v>1272</v>
      </c>
      <c r="I3406" s="321">
        <v>6.5415291E-2</v>
      </c>
      <c r="J3406" s="320" t="s">
        <v>487</v>
      </c>
      <c r="K3406" s="320" t="s">
        <v>488</v>
      </c>
      <c r="L3406" s="316">
        <f t="shared" si="101"/>
        <v>3405</v>
      </c>
      <c r="V3406" s="316" t="str">
        <f t="shared" si="100"/>
        <v xml:space="preserve"> </v>
      </c>
      <c r="X3406" s="316" t="s">
        <v>965</v>
      </c>
    </row>
    <row r="3407" spans="1:24">
      <c r="A3407" s="320" t="s">
        <v>856</v>
      </c>
      <c r="B3407" s="320" t="s">
        <v>855</v>
      </c>
      <c r="C3407" s="320" t="s">
        <v>483</v>
      </c>
      <c r="D3407" s="320" t="s">
        <v>514</v>
      </c>
      <c r="E3407" s="320">
        <v>0.72399999999999998</v>
      </c>
      <c r="F3407" s="320" t="s">
        <v>162</v>
      </c>
      <c r="G3407" s="320" t="s">
        <v>1271</v>
      </c>
      <c r="H3407" s="320" t="s">
        <v>1272</v>
      </c>
      <c r="I3407" s="321">
        <v>6.9995541999999994E-2</v>
      </c>
      <c r="J3407" s="320" t="s">
        <v>487</v>
      </c>
      <c r="K3407" s="320" t="s">
        <v>488</v>
      </c>
      <c r="L3407" s="316">
        <f t="shared" si="101"/>
        <v>3406</v>
      </c>
      <c r="V3407" s="316" t="str">
        <f t="shared" si="100"/>
        <v xml:space="preserve"> </v>
      </c>
      <c r="X3407" s="316" t="s">
        <v>965</v>
      </c>
    </row>
    <row r="3408" spans="1:24">
      <c r="A3408" s="320" t="s">
        <v>538</v>
      </c>
      <c r="B3408" s="320" t="s">
        <v>503</v>
      </c>
      <c r="C3408" s="320" t="s">
        <v>504</v>
      </c>
      <c r="D3408" s="320" t="s">
        <v>484</v>
      </c>
      <c r="E3408" s="320">
        <v>0.90900000000000003</v>
      </c>
      <c r="F3408" s="320" t="s">
        <v>162</v>
      </c>
      <c r="G3408" s="320" t="s">
        <v>1271</v>
      </c>
      <c r="H3408" s="320" t="s">
        <v>1272</v>
      </c>
      <c r="I3408" s="321">
        <v>7.6179732E-2</v>
      </c>
      <c r="J3408" s="320" t="s">
        <v>487</v>
      </c>
      <c r="K3408" s="320" t="s">
        <v>488</v>
      </c>
      <c r="L3408" s="316">
        <f t="shared" si="101"/>
        <v>3407</v>
      </c>
      <c r="V3408" s="316" t="str">
        <f t="shared" si="100"/>
        <v xml:space="preserve"> </v>
      </c>
      <c r="X3408" s="316" t="s">
        <v>965</v>
      </c>
    </row>
    <row r="3409" spans="1:24">
      <c r="A3409" s="320" t="s">
        <v>506</v>
      </c>
      <c r="B3409" s="320" t="s">
        <v>503</v>
      </c>
      <c r="C3409" s="320" t="s">
        <v>504</v>
      </c>
      <c r="D3409" s="320" t="s">
        <v>484</v>
      </c>
      <c r="E3409" s="320">
        <v>0.90900000000000003</v>
      </c>
      <c r="F3409" s="320" t="s">
        <v>162</v>
      </c>
      <c r="G3409" s="320" t="s">
        <v>1271</v>
      </c>
      <c r="H3409" s="320" t="s">
        <v>1272</v>
      </c>
      <c r="I3409" s="321">
        <v>7.8457588999999994E-2</v>
      </c>
      <c r="J3409" s="320" t="s">
        <v>487</v>
      </c>
      <c r="K3409" s="320" t="s">
        <v>488</v>
      </c>
      <c r="L3409" s="316">
        <f t="shared" si="101"/>
        <v>3408</v>
      </c>
      <c r="V3409" s="316" t="str">
        <f t="shared" si="100"/>
        <v xml:space="preserve"> </v>
      </c>
      <c r="X3409" s="316" t="s">
        <v>965</v>
      </c>
    </row>
    <row r="3410" spans="1:24">
      <c r="A3410" s="320" t="s">
        <v>481</v>
      </c>
      <c r="B3410" s="320" t="s">
        <v>482</v>
      </c>
      <c r="C3410" s="320" t="s">
        <v>483</v>
      </c>
      <c r="D3410" s="320" t="s">
        <v>484</v>
      </c>
      <c r="E3410" s="320">
        <v>0.73</v>
      </c>
      <c r="F3410" s="320" t="s">
        <v>162</v>
      </c>
      <c r="G3410" s="320" t="s">
        <v>1271</v>
      </c>
      <c r="H3410" s="320" t="s">
        <v>1272</v>
      </c>
      <c r="I3410" s="321">
        <v>7.9569158000000001E-2</v>
      </c>
      <c r="J3410" s="320" t="s">
        <v>487</v>
      </c>
      <c r="K3410" s="320" t="s">
        <v>488</v>
      </c>
      <c r="L3410" s="316">
        <f t="shared" si="101"/>
        <v>3409</v>
      </c>
      <c r="V3410" s="316" t="str">
        <f t="shared" si="100"/>
        <v xml:space="preserve"> </v>
      </c>
      <c r="X3410" s="316" t="s">
        <v>965</v>
      </c>
    </row>
    <row r="3411" spans="1:24">
      <c r="A3411" s="320" t="s">
        <v>669</v>
      </c>
      <c r="B3411" s="320" t="s">
        <v>670</v>
      </c>
      <c r="C3411" s="320" t="s">
        <v>525</v>
      </c>
      <c r="D3411" s="320" t="s">
        <v>518</v>
      </c>
      <c r="E3411" s="320">
        <v>0.622</v>
      </c>
      <c r="F3411" s="320" t="s">
        <v>162</v>
      </c>
      <c r="G3411" s="320" t="s">
        <v>1271</v>
      </c>
      <c r="H3411" s="320" t="s">
        <v>1272</v>
      </c>
      <c r="I3411" s="321">
        <v>8.5324710999999998E-2</v>
      </c>
      <c r="J3411" s="320" t="s">
        <v>487</v>
      </c>
      <c r="K3411" s="320" t="s">
        <v>488</v>
      </c>
      <c r="L3411" s="316">
        <f t="shared" si="101"/>
        <v>3410</v>
      </c>
      <c r="V3411" s="316" t="str">
        <f t="shared" si="100"/>
        <v xml:space="preserve"> </v>
      </c>
      <c r="X3411" s="316" t="s">
        <v>965</v>
      </c>
    </row>
    <row r="3412" spans="1:24">
      <c r="A3412" s="320" t="s">
        <v>645</v>
      </c>
      <c r="B3412" s="320" t="s">
        <v>642</v>
      </c>
      <c r="C3412" s="320" t="s">
        <v>589</v>
      </c>
      <c r="D3412" s="320" t="s">
        <v>518</v>
      </c>
      <c r="E3412" s="320">
        <v>0.95499999999999996</v>
      </c>
      <c r="F3412" s="320" t="s">
        <v>162</v>
      </c>
      <c r="G3412" s="320" t="s">
        <v>1271</v>
      </c>
      <c r="H3412" s="320" t="s">
        <v>1272</v>
      </c>
      <c r="I3412" s="321">
        <v>8.7843137000000002E-2</v>
      </c>
      <c r="J3412" s="320" t="s">
        <v>487</v>
      </c>
      <c r="K3412" s="320" t="s">
        <v>488</v>
      </c>
      <c r="L3412" s="316">
        <f t="shared" si="101"/>
        <v>3411</v>
      </c>
      <c r="V3412" s="316" t="str">
        <f t="shared" si="100"/>
        <v xml:space="preserve"> </v>
      </c>
      <c r="X3412" s="316" t="s">
        <v>965</v>
      </c>
    </row>
    <row r="3413" spans="1:24">
      <c r="A3413" s="320" t="s">
        <v>535</v>
      </c>
      <c r="B3413" s="320" t="s">
        <v>503</v>
      </c>
      <c r="C3413" s="320" t="s">
        <v>504</v>
      </c>
      <c r="D3413" s="320" t="s">
        <v>518</v>
      </c>
      <c r="E3413" s="320">
        <v>0.90900000000000003</v>
      </c>
      <c r="F3413" s="320" t="s">
        <v>162</v>
      </c>
      <c r="G3413" s="320" t="s">
        <v>1271</v>
      </c>
      <c r="H3413" s="320" t="s">
        <v>1272</v>
      </c>
      <c r="I3413" s="321">
        <v>9.0366706000000005E-2</v>
      </c>
      <c r="J3413" s="320" t="s">
        <v>487</v>
      </c>
      <c r="K3413" s="320" t="s">
        <v>488</v>
      </c>
      <c r="L3413" s="316">
        <f t="shared" si="101"/>
        <v>3412</v>
      </c>
      <c r="V3413" s="316" t="str">
        <f t="shared" si="100"/>
        <v xml:space="preserve"> </v>
      </c>
      <c r="X3413" s="316" t="s">
        <v>965</v>
      </c>
    </row>
    <row r="3414" spans="1:24">
      <c r="A3414" s="320" t="s">
        <v>502</v>
      </c>
      <c r="B3414" s="320" t="s">
        <v>503</v>
      </c>
      <c r="C3414" s="320" t="s">
        <v>504</v>
      </c>
      <c r="D3414" s="320" t="s">
        <v>484</v>
      </c>
      <c r="E3414" s="320">
        <v>0.90900000000000003</v>
      </c>
      <c r="F3414" s="320" t="s">
        <v>162</v>
      </c>
      <c r="G3414" s="320" t="s">
        <v>1271</v>
      </c>
      <c r="H3414" s="320" t="s">
        <v>1272</v>
      </c>
      <c r="I3414" s="321">
        <v>9.4468859000000002E-2</v>
      </c>
      <c r="J3414" s="320" t="s">
        <v>487</v>
      </c>
      <c r="K3414" s="320" t="s">
        <v>488</v>
      </c>
      <c r="L3414" s="316">
        <f t="shared" si="101"/>
        <v>3413</v>
      </c>
      <c r="V3414" s="316" t="str">
        <f t="shared" si="100"/>
        <v xml:space="preserve"> </v>
      </c>
      <c r="X3414" s="316" t="s">
        <v>965</v>
      </c>
    </row>
    <row r="3415" spans="1:24">
      <c r="A3415" s="320" t="s">
        <v>532</v>
      </c>
      <c r="B3415" s="320" t="s">
        <v>503</v>
      </c>
      <c r="C3415" s="320" t="s">
        <v>504</v>
      </c>
      <c r="D3415" s="320" t="s">
        <v>518</v>
      </c>
      <c r="E3415" s="320">
        <v>0.90900000000000003</v>
      </c>
      <c r="F3415" s="320" t="s">
        <v>162</v>
      </c>
      <c r="G3415" s="320" t="s">
        <v>1271</v>
      </c>
      <c r="H3415" s="320" t="s">
        <v>1272</v>
      </c>
      <c r="I3415" s="321">
        <v>9.6020876000000005E-2</v>
      </c>
      <c r="J3415" s="320" t="s">
        <v>487</v>
      </c>
      <c r="K3415" s="320" t="s">
        <v>488</v>
      </c>
      <c r="L3415" s="316">
        <f t="shared" si="101"/>
        <v>3414</v>
      </c>
      <c r="V3415" s="316" t="str">
        <f t="shared" si="100"/>
        <v xml:space="preserve"> </v>
      </c>
      <c r="X3415" s="316" t="s">
        <v>965</v>
      </c>
    </row>
    <row r="3416" spans="1:24">
      <c r="A3416" s="320" t="s">
        <v>517</v>
      </c>
      <c r="B3416" s="320" t="s">
        <v>503</v>
      </c>
      <c r="C3416" s="320" t="s">
        <v>504</v>
      </c>
      <c r="D3416" s="320" t="s">
        <v>518</v>
      </c>
      <c r="E3416" s="320">
        <v>0.90900000000000003</v>
      </c>
      <c r="F3416" s="320" t="s">
        <v>162</v>
      </c>
      <c r="G3416" s="320" t="s">
        <v>1271</v>
      </c>
      <c r="H3416" s="320" t="s">
        <v>1272</v>
      </c>
      <c r="I3416" s="321">
        <v>9.9333376000000001E-2</v>
      </c>
      <c r="J3416" s="320" t="s">
        <v>487</v>
      </c>
      <c r="K3416" s="320" t="s">
        <v>488</v>
      </c>
      <c r="L3416" s="316">
        <f t="shared" si="101"/>
        <v>3415</v>
      </c>
      <c r="V3416" s="316" t="str">
        <f t="shared" si="100"/>
        <v xml:space="preserve"> </v>
      </c>
      <c r="X3416" s="316" t="s">
        <v>965</v>
      </c>
    </row>
    <row r="3417" spans="1:24">
      <c r="A3417" s="320" t="s">
        <v>912</v>
      </c>
      <c r="B3417" s="320" t="s">
        <v>913</v>
      </c>
      <c r="C3417" s="320" t="s">
        <v>525</v>
      </c>
      <c r="D3417" s="320" t="s">
        <v>518</v>
      </c>
      <c r="E3417" s="320">
        <v>0.78800000000000003</v>
      </c>
      <c r="F3417" s="320" t="s">
        <v>162</v>
      </c>
      <c r="G3417" s="320" t="s">
        <v>1271</v>
      </c>
      <c r="H3417" s="320" t="s">
        <v>1272</v>
      </c>
      <c r="I3417" s="321">
        <v>0.10561274399999999</v>
      </c>
      <c r="J3417" s="320" t="s">
        <v>487</v>
      </c>
      <c r="K3417" s="320" t="s">
        <v>488</v>
      </c>
      <c r="L3417" s="316">
        <f t="shared" si="101"/>
        <v>3416</v>
      </c>
      <c r="V3417" s="316" t="str">
        <f t="shared" si="100"/>
        <v xml:space="preserve"> </v>
      </c>
      <c r="X3417" s="316" t="s">
        <v>965</v>
      </c>
    </row>
    <row r="3418" spans="1:24">
      <c r="A3418" s="320" t="s">
        <v>527</v>
      </c>
      <c r="B3418" s="320" t="s">
        <v>503</v>
      </c>
      <c r="C3418" s="320" t="s">
        <v>504</v>
      </c>
      <c r="D3418" s="320" t="s">
        <v>518</v>
      </c>
      <c r="E3418" s="320">
        <v>0.90900000000000003</v>
      </c>
      <c r="F3418" s="320" t="s">
        <v>162</v>
      </c>
      <c r="G3418" s="320" t="s">
        <v>1271</v>
      </c>
      <c r="H3418" s="320" t="s">
        <v>1272</v>
      </c>
      <c r="I3418" s="321">
        <v>0.106092954</v>
      </c>
      <c r="J3418" s="320" t="s">
        <v>487</v>
      </c>
      <c r="K3418" s="320" t="s">
        <v>488</v>
      </c>
      <c r="L3418" s="316">
        <f t="shared" si="101"/>
        <v>3417</v>
      </c>
      <c r="V3418" s="316" t="str">
        <f t="shared" si="100"/>
        <v xml:space="preserve"> </v>
      </c>
      <c r="X3418" s="316" t="s">
        <v>965</v>
      </c>
    </row>
    <row r="3419" spans="1:24">
      <c r="A3419" s="320" t="s">
        <v>1471</v>
      </c>
      <c r="B3419" s="320" t="s">
        <v>1014</v>
      </c>
      <c r="C3419" s="320" t="s">
        <v>579</v>
      </c>
      <c r="D3419" s="320" t="s">
        <v>484</v>
      </c>
      <c r="E3419" s="320">
        <v>0.93799999999999994</v>
      </c>
      <c r="F3419" s="320" t="s">
        <v>162</v>
      </c>
      <c r="G3419" s="320" t="s">
        <v>1271</v>
      </c>
      <c r="H3419" s="320" t="s">
        <v>1272</v>
      </c>
      <c r="I3419" s="321">
        <v>0.11565239300000001</v>
      </c>
      <c r="J3419" s="320" t="s">
        <v>487</v>
      </c>
      <c r="K3419" s="320" t="s">
        <v>488</v>
      </c>
      <c r="L3419" s="316">
        <f t="shared" si="101"/>
        <v>3418</v>
      </c>
      <c r="V3419" s="316" t="str">
        <f t="shared" si="100"/>
        <v xml:space="preserve"> </v>
      </c>
      <c r="X3419" s="316" t="s">
        <v>965</v>
      </c>
    </row>
    <row r="3420" spans="1:24">
      <c r="A3420" s="320" t="s">
        <v>527</v>
      </c>
      <c r="B3420" s="320" t="s">
        <v>503</v>
      </c>
      <c r="C3420" s="320" t="s">
        <v>504</v>
      </c>
      <c r="D3420" s="320" t="s">
        <v>518</v>
      </c>
      <c r="E3420" s="320">
        <v>0.90900000000000003</v>
      </c>
      <c r="F3420" s="320" t="s">
        <v>35</v>
      </c>
      <c r="G3420" s="320" t="s">
        <v>1273</v>
      </c>
      <c r="H3420" s="320" t="s">
        <v>531</v>
      </c>
      <c r="I3420" s="321">
        <v>9.7582500000000004E-4</v>
      </c>
      <c r="J3420" s="320">
        <v>2010</v>
      </c>
      <c r="K3420" s="320" t="s">
        <v>1209</v>
      </c>
      <c r="L3420" s="316">
        <f t="shared" si="101"/>
        <v>3419</v>
      </c>
      <c r="V3420" s="316" t="str">
        <f t="shared" si="100"/>
        <v xml:space="preserve"> </v>
      </c>
      <c r="X3420" s="316" t="s">
        <v>965</v>
      </c>
    </row>
    <row r="3421" spans="1:24">
      <c r="A3421" s="320" t="s">
        <v>695</v>
      </c>
      <c r="B3421" s="320" t="s">
        <v>689</v>
      </c>
      <c r="C3421" s="320" t="s">
        <v>495</v>
      </c>
      <c r="D3421" s="320" t="s">
        <v>491</v>
      </c>
      <c r="E3421" s="320">
        <v>0.55400000000000005</v>
      </c>
      <c r="F3421" s="320" t="s">
        <v>35</v>
      </c>
      <c r="G3421" s="320" t="s">
        <v>1273</v>
      </c>
      <c r="H3421" s="320" t="s">
        <v>531</v>
      </c>
      <c r="I3421" s="321">
        <v>5.9357904000000003E-2</v>
      </c>
      <c r="J3421" s="320">
        <v>2005</v>
      </c>
      <c r="K3421" s="320" t="s">
        <v>1210</v>
      </c>
      <c r="L3421" s="316">
        <f t="shared" si="101"/>
        <v>3420</v>
      </c>
      <c r="V3421" s="316" t="str">
        <f t="shared" si="100"/>
        <v xml:space="preserve"> </v>
      </c>
      <c r="X3421" s="316" t="s">
        <v>965</v>
      </c>
    </row>
    <row r="3422" spans="1:24">
      <c r="A3422" s="320" t="s">
        <v>741</v>
      </c>
      <c r="B3422" s="320" t="s">
        <v>742</v>
      </c>
      <c r="C3422" s="320" t="s">
        <v>589</v>
      </c>
      <c r="D3422" s="320" t="s">
        <v>694</v>
      </c>
      <c r="E3422" s="320">
        <v>0.81599999999999995</v>
      </c>
      <c r="F3422" s="320" t="s">
        <v>35</v>
      </c>
      <c r="G3422" s="320" t="s">
        <v>1273</v>
      </c>
      <c r="H3422" s="320" t="s">
        <v>531</v>
      </c>
      <c r="I3422" s="321">
        <v>0.11384198500000001</v>
      </c>
      <c r="J3422" s="320">
        <v>2006</v>
      </c>
      <c r="K3422" s="320" t="s">
        <v>1210</v>
      </c>
      <c r="L3422" s="316">
        <f t="shared" si="101"/>
        <v>3421</v>
      </c>
      <c r="V3422" s="316" t="str">
        <f t="shared" si="100"/>
        <v xml:space="preserve"> </v>
      </c>
      <c r="X3422" s="316" t="s">
        <v>965</v>
      </c>
    </row>
    <row r="3423" spans="1:24">
      <c r="A3423" s="320" t="s">
        <v>715</v>
      </c>
      <c r="B3423" s="320" t="s">
        <v>689</v>
      </c>
      <c r="C3423" s="320" t="s">
        <v>495</v>
      </c>
      <c r="D3423" s="320" t="s">
        <v>491</v>
      </c>
      <c r="E3423" s="320">
        <v>0.55400000000000005</v>
      </c>
      <c r="F3423" s="320" t="s">
        <v>35</v>
      </c>
      <c r="G3423" s="320" t="s">
        <v>1273</v>
      </c>
      <c r="H3423" s="320" t="s">
        <v>531</v>
      </c>
      <c r="I3423" s="321">
        <v>0.18896247399999999</v>
      </c>
      <c r="J3423" s="320">
        <v>2007</v>
      </c>
      <c r="K3423" s="320" t="s">
        <v>1210</v>
      </c>
      <c r="L3423" s="316">
        <f t="shared" si="101"/>
        <v>3422</v>
      </c>
      <c r="V3423" s="316" t="str">
        <f t="shared" si="100"/>
        <v xml:space="preserve"> </v>
      </c>
      <c r="X3423" s="316" t="s">
        <v>965</v>
      </c>
    </row>
    <row r="3424" spans="1:24">
      <c r="A3424" s="320" t="s">
        <v>890</v>
      </c>
      <c r="B3424" s="320" t="s">
        <v>887</v>
      </c>
      <c r="C3424" s="320" t="s">
        <v>525</v>
      </c>
      <c r="D3424" s="320" t="s">
        <v>694</v>
      </c>
      <c r="E3424" s="320">
        <v>0.72199999999999998</v>
      </c>
      <c r="F3424" s="320" t="s">
        <v>35</v>
      </c>
      <c r="G3424" s="320" t="s">
        <v>1273</v>
      </c>
      <c r="H3424" s="320" t="s">
        <v>531</v>
      </c>
      <c r="I3424" s="321">
        <v>0.21616822399999999</v>
      </c>
      <c r="J3424" s="320">
        <v>2009</v>
      </c>
      <c r="K3424" s="320" t="s">
        <v>1209</v>
      </c>
      <c r="L3424" s="316">
        <f t="shared" si="101"/>
        <v>3423</v>
      </c>
      <c r="V3424" s="316" t="str">
        <f t="shared" si="100"/>
        <v xml:space="preserve"> </v>
      </c>
      <c r="X3424" s="316" t="s">
        <v>965</v>
      </c>
    </row>
    <row r="3425" spans="1:24">
      <c r="A3425" s="320" t="s">
        <v>639</v>
      </c>
      <c r="B3425" s="320" t="s">
        <v>640</v>
      </c>
      <c r="C3425" s="320" t="s">
        <v>483</v>
      </c>
      <c r="D3425" s="320" t="s">
        <v>484</v>
      </c>
      <c r="E3425" s="320">
        <v>0.79200000000000004</v>
      </c>
      <c r="F3425" s="320" t="s">
        <v>35</v>
      </c>
      <c r="G3425" s="320" t="s">
        <v>1273</v>
      </c>
      <c r="H3425" s="320" t="s">
        <v>531</v>
      </c>
      <c r="I3425" s="321">
        <v>0.24390360699999999</v>
      </c>
      <c r="J3425" s="320">
        <v>2007</v>
      </c>
      <c r="K3425" s="320" t="s">
        <v>1178</v>
      </c>
      <c r="L3425" s="316">
        <f t="shared" si="101"/>
        <v>3424</v>
      </c>
      <c r="V3425" s="316" t="str">
        <f t="shared" si="100"/>
        <v xml:space="preserve"> </v>
      </c>
      <c r="X3425" s="316" t="s">
        <v>965</v>
      </c>
    </row>
    <row r="3426" spans="1:24">
      <c r="A3426" s="320" t="s">
        <v>555</v>
      </c>
      <c r="B3426" s="320" t="s">
        <v>556</v>
      </c>
      <c r="C3426" s="320" t="s">
        <v>542</v>
      </c>
      <c r="D3426" s="320" t="s">
        <v>491</v>
      </c>
      <c r="E3426" s="320">
        <v>0.47599999999999998</v>
      </c>
      <c r="F3426" s="320" t="s">
        <v>35</v>
      </c>
      <c r="G3426" s="320" t="s">
        <v>1273</v>
      </c>
      <c r="H3426" s="320" t="s">
        <v>531</v>
      </c>
      <c r="I3426" s="321">
        <v>0.27</v>
      </c>
      <c r="J3426" s="320">
        <v>2009</v>
      </c>
      <c r="K3426" s="320" t="s">
        <v>1246</v>
      </c>
      <c r="L3426" s="316">
        <f t="shared" si="101"/>
        <v>3425</v>
      </c>
      <c r="V3426" s="316" t="str">
        <f t="shared" si="100"/>
        <v xml:space="preserve"> </v>
      </c>
      <c r="X3426" s="316" t="s">
        <v>965</v>
      </c>
    </row>
    <row r="3427" spans="1:24">
      <c r="A3427" s="320" t="s">
        <v>638</v>
      </c>
      <c r="B3427" s="320" t="s">
        <v>482</v>
      </c>
      <c r="C3427" s="320" t="s">
        <v>483</v>
      </c>
      <c r="D3427" s="320" t="s">
        <v>514</v>
      </c>
      <c r="E3427" s="320">
        <v>0.73</v>
      </c>
      <c r="F3427" s="320" t="s">
        <v>35</v>
      </c>
      <c r="G3427" s="320" t="s">
        <v>1273</v>
      </c>
      <c r="H3427" s="320" t="s">
        <v>531</v>
      </c>
      <c r="I3427" s="321">
        <v>0.28304447100000002</v>
      </c>
      <c r="J3427" s="320">
        <v>2007</v>
      </c>
      <c r="K3427" s="320" t="s">
        <v>1178</v>
      </c>
      <c r="L3427" s="316">
        <f t="shared" si="101"/>
        <v>3426</v>
      </c>
      <c r="V3427" s="316" t="str">
        <f t="shared" si="100"/>
        <v xml:space="preserve"> </v>
      </c>
      <c r="X3427" s="316" t="s">
        <v>965</v>
      </c>
    </row>
    <row r="3428" spans="1:24">
      <c r="A3428" s="320" t="s">
        <v>900</v>
      </c>
      <c r="B3428" s="320" t="s">
        <v>894</v>
      </c>
      <c r="C3428" s="320" t="s">
        <v>483</v>
      </c>
      <c r="D3428" s="320" t="s">
        <v>514</v>
      </c>
      <c r="E3428" s="320">
        <v>0.77500000000000002</v>
      </c>
      <c r="F3428" s="320" t="s">
        <v>35</v>
      </c>
      <c r="G3428" s="320" t="s">
        <v>1273</v>
      </c>
      <c r="H3428" s="320" t="s">
        <v>531</v>
      </c>
      <c r="I3428" s="321">
        <v>0.29996003799999998</v>
      </c>
      <c r="J3428" s="320">
        <v>2007</v>
      </c>
      <c r="K3428" s="320" t="s">
        <v>1178</v>
      </c>
      <c r="L3428" s="316">
        <f t="shared" si="101"/>
        <v>3427</v>
      </c>
      <c r="V3428" s="316" t="str">
        <f t="shared" si="100"/>
        <v xml:space="preserve"> </v>
      </c>
      <c r="X3428" s="316" t="s">
        <v>965</v>
      </c>
    </row>
    <row r="3429" spans="1:24">
      <c r="A3429" s="320" t="s">
        <v>748</v>
      </c>
      <c r="B3429" s="320" t="s">
        <v>747</v>
      </c>
      <c r="C3429" s="320" t="s">
        <v>483</v>
      </c>
      <c r="D3429" s="320" t="s">
        <v>514</v>
      </c>
      <c r="E3429" s="320">
        <v>0.71899999999999997</v>
      </c>
      <c r="F3429" s="320" t="s">
        <v>35</v>
      </c>
      <c r="G3429" s="320" t="s">
        <v>1273</v>
      </c>
      <c r="H3429" s="320" t="s">
        <v>531</v>
      </c>
      <c r="I3429" s="321">
        <v>0.37276394400000001</v>
      </c>
      <c r="J3429" s="320">
        <v>2007</v>
      </c>
      <c r="K3429" s="320" t="s">
        <v>1178</v>
      </c>
      <c r="L3429" s="316">
        <f t="shared" si="101"/>
        <v>3428</v>
      </c>
      <c r="V3429" s="316" t="str">
        <f t="shared" si="100"/>
        <v xml:space="preserve"> </v>
      </c>
      <c r="X3429" s="316" t="s">
        <v>965</v>
      </c>
    </row>
    <row r="3430" spans="1:24">
      <c r="A3430" s="320" t="s">
        <v>500</v>
      </c>
      <c r="B3430" s="320" t="s">
        <v>482</v>
      </c>
      <c r="C3430" s="320" t="s">
        <v>483</v>
      </c>
      <c r="D3430" s="320" t="s">
        <v>484</v>
      </c>
      <c r="E3430" s="320">
        <v>0.73</v>
      </c>
      <c r="F3430" s="320" t="s">
        <v>35</v>
      </c>
      <c r="G3430" s="320" t="s">
        <v>1273</v>
      </c>
      <c r="H3430" s="320" t="s">
        <v>531</v>
      </c>
      <c r="I3430" s="321">
        <v>0.37954322499999998</v>
      </c>
      <c r="J3430" s="320">
        <v>2007</v>
      </c>
      <c r="K3430" s="320" t="s">
        <v>1178</v>
      </c>
      <c r="L3430" s="316">
        <f t="shared" si="101"/>
        <v>3429</v>
      </c>
      <c r="V3430" s="316" t="str">
        <f t="shared" si="100"/>
        <v xml:space="preserve"> </v>
      </c>
      <c r="X3430" s="316" t="s">
        <v>965</v>
      </c>
    </row>
    <row r="3431" spans="1:24">
      <c r="A3431" s="320" t="s">
        <v>622</v>
      </c>
      <c r="B3431" s="320" t="s">
        <v>623</v>
      </c>
      <c r="C3431" s="320" t="s">
        <v>483</v>
      </c>
      <c r="D3431" s="320" t="s">
        <v>491</v>
      </c>
      <c r="E3431" s="320">
        <v>0.77300000000000002</v>
      </c>
      <c r="F3431" s="320" t="s">
        <v>35</v>
      </c>
      <c r="G3431" s="320" t="s">
        <v>1273</v>
      </c>
      <c r="H3431" s="320" t="s">
        <v>531</v>
      </c>
      <c r="I3431" s="321">
        <v>0.40101274399999998</v>
      </c>
      <c r="J3431" s="320">
        <v>2007</v>
      </c>
      <c r="K3431" s="320" t="s">
        <v>1178</v>
      </c>
      <c r="L3431" s="316">
        <f t="shared" si="101"/>
        <v>3430</v>
      </c>
      <c r="V3431" s="316" t="str">
        <f t="shared" si="100"/>
        <v xml:space="preserve"> </v>
      </c>
      <c r="X3431" s="316" t="s">
        <v>965</v>
      </c>
    </row>
    <row r="3432" spans="1:24">
      <c r="A3432" s="320" t="s">
        <v>699</v>
      </c>
      <c r="B3432" s="320" t="s">
        <v>689</v>
      </c>
      <c r="C3432" s="320" t="s">
        <v>495</v>
      </c>
      <c r="D3432" s="320" t="s">
        <v>491</v>
      </c>
      <c r="E3432" s="320">
        <v>0.55400000000000005</v>
      </c>
      <c r="F3432" s="320" t="s">
        <v>35</v>
      </c>
      <c r="G3432" s="320" t="s">
        <v>1273</v>
      </c>
      <c r="H3432" s="320" t="s">
        <v>531</v>
      </c>
      <c r="I3432" s="321">
        <v>0.46767729899999999</v>
      </c>
      <c r="J3432" s="320">
        <v>2011</v>
      </c>
      <c r="K3432" s="320" t="s">
        <v>1210</v>
      </c>
      <c r="L3432" s="316">
        <f t="shared" si="101"/>
        <v>3431</v>
      </c>
      <c r="V3432" s="316" t="str">
        <f t="shared" si="100"/>
        <v xml:space="preserve"> </v>
      </c>
      <c r="X3432" s="316" t="s">
        <v>965</v>
      </c>
    </row>
    <row r="3433" spans="1:24">
      <c r="A3433" s="320" t="s">
        <v>998</v>
      </c>
      <c r="B3433" s="320" t="s">
        <v>923</v>
      </c>
      <c r="C3433" s="320" t="s">
        <v>504</v>
      </c>
      <c r="D3433" s="320" t="s">
        <v>484</v>
      </c>
      <c r="E3433" s="320">
        <v>0.91200000000000003</v>
      </c>
      <c r="F3433" s="320" t="s">
        <v>35</v>
      </c>
      <c r="G3433" s="320" t="s">
        <v>1273</v>
      </c>
      <c r="H3433" s="320" t="s">
        <v>531</v>
      </c>
      <c r="I3433" s="321">
        <v>0.497258582</v>
      </c>
      <c r="J3433" s="320">
        <v>2010</v>
      </c>
      <c r="K3433" s="320" t="s">
        <v>1210</v>
      </c>
      <c r="L3433" s="316">
        <f t="shared" si="101"/>
        <v>3432</v>
      </c>
      <c r="V3433" s="316" t="str">
        <f t="shared" si="100"/>
        <v xml:space="preserve"> </v>
      </c>
      <c r="X3433" s="316" t="s">
        <v>965</v>
      </c>
    </row>
    <row r="3434" spans="1:24">
      <c r="A3434" s="320" t="s">
        <v>763</v>
      </c>
      <c r="B3434" s="320" t="s">
        <v>762</v>
      </c>
      <c r="C3434" s="320" t="s">
        <v>483</v>
      </c>
      <c r="D3434" s="320" t="s">
        <v>496</v>
      </c>
      <c r="E3434" s="320">
        <v>0.74099999999999999</v>
      </c>
      <c r="F3434" s="320" t="s">
        <v>35</v>
      </c>
      <c r="G3434" s="320" t="s">
        <v>1273</v>
      </c>
      <c r="H3434" s="320" t="s">
        <v>531</v>
      </c>
      <c r="I3434" s="321">
        <v>0.52602143800000001</v>
      </c>
      <c r="J3434" s="320">
        <v>2007</v>
      </c>
      <c r="K3434" s="320" t="s">
        <v>1178</v>
      </c>
      <c r="L3434" s="316">
        <f t="shared" si="101"/>
        <v>3433</v>
      </c>
      <c r="V3434" s="316" t="str">
        <f t="shared" si="100"/>
        <v xml:space="preserve"> </v>
      </c>
      <c r="X3434" s="316" t="s">
        <v>965</v>
      </c>
    </row>
    <row r="3435" spans="1:24">
      <c r="A3435" s="320" t="s">
        <v>1023</v>
      </c>
      <c r="B3435" s="320" t="s">
        <v>1024</v>
      </c>
      <c r="C3435" s="320" t="s">
        <v>853</v>
      </c>
      <c r="D3435" s="320" t="s">
        <v>694</v>
      </c>
      <c r="E3435" s="320">
        <v>0.9</v>
      </c>
      <c r="F3435" s="320" t="s">
        <v>35</v>
      </c>
      <c r="G3435" s="320" t="s">
        <v>1273</v>
      </c>
      <c r="H3435" s="320" t="s">
        <v>531</v>
      </c>
      <c r="I3435" s="321">
        <v>0.55687608</v>
      </c>
      <c r="J3435" s="320">
        <v>2007</v>
      </c>
      <c r="K3435" s="320" t="s">
        <v>1210</v>
      </c>
      <c r="L3435" s="316">
        <f t="shared" si="101"/>
        <v>3434</v>
      </c>
      <c r="V3435" s="316" t="str">
        <f t="shared" si="100"/>
        <v xml:space="preserve"> </v>
      </c>
      <c r="X3435" s="316" t="s">
        <v>965</v>
      </c>
    </row>
    <row r="3436" spans="1:24">
      <c r="A3436" s="320" t="s">
        <v>974</v>
      </c>
      <c r="B3436" s="320" t="s">
        <v>923</v>
      </c>
      <c r="C3436" s="320" t="s">
        <v>504</v>
      </c>
      <c r="D3436" s="320" t="s">
        <v>518</v>
      </c>
      <c r="E3436" s="320">
        <v>0.91200000000000003</v>
      </c>
      <c r="F3436" s="320" t="s">
        <v>35</v>
      </c>
      <c r="G3436" s="320" t="s">
        <v>1273</v>
      </c>
      <c r="H3436" s="320" t="s">
        <v>531</v>
      </c>
      <c r="I3436" s="321">
        <v>0.55989151500000001</v>
      </c>
      <c r="J3436" s="320">
        <v>2008</v>
      </c>
      <c r="K3436" s="320" t="s">
        <v>1210</v>
      </c>
      <c r="L3436" s="316">
        <f t="shared" si="101"/>
        <v>3435</v>
      </c>
      <c r="V3436" s="316" t="str">
        <f t="shared" si="100"/>
        <v xml:space="preserve"> </v>
      </c>
      <c r="X3436" s="316" t="s">
        <v>965</v>
      </c>
    </row>
    <row r="3437" spans="1:24">
      <c r="A3437" s="320" t="s">
        <v>789</v>
      </c>
      <c r="B3437" s="320" t="s">
        <v>509</v>
      </c>
      <c r="C3437" s="320" t="s">
        <v>510</v>
      </c>
      <c r="D3437" s="320" t="s">
        <v>518</v>
      </c>
      <c r="E3437" s="320">
        <v>0.93700000000000006</v>
      </c>
      <c r="F3437" s="320" t="s">
        <v>35</v>
      </c>
      <c r="G3437" s="320" t="s">
        <v>1273</v>
      </c>
      <c r="H3437" s="320" t="s">
        <v>531</v>
      </c>
      <c r="I3437" s="321">
        <v>0.57569579999999998</v>
      </c>
      <c r="J3437" s="320">
        <v>2010</v>
      </c>
      <c r="K3437" s="320" t="s">
        <v>1209</v>
      </c>
      <c r="L3437" s="316">
        <f t="shared" si="101"/>
        <v>3436</v>
      </c>
      <c r="V3437" s="316" t="str">
        <f t="shared" si="100"/>
        <v xml:space="preserve"> </v>
      </c>
      <c r="X3437" s="316" t="s">
        <v>965</v>
      </c>
    </row>
    <row r="3438" spans="1:24">
      <c r="A3438" s="320" t="s">
        <v>907</v>
      </c>
      <c r="B3438" s="320" t="s">
        <v>908</v>
      </c>
      <c r="C3438" s="320" t="s">
        <v>589</v>
      </c>
      <c r="D3438" s="320" t="s">
        <v>694</v>
      </c>
      <c r="E3438" s="320">
        <v>0.86</v>
      </c>
      <c r="F3438" s="320" t="s">
        <v>35</v>
      </c>
      <c r="G3438" s="320" t="s">
        <v>1273</v>
      </c>
      <c r="H3438" s="320" t="s">
        <v>531</v>
      </c>
      <c r="I3438" s="321">
        <v>0.63248630400000005</v>
      </c>
      <c r="J3438" s="320">
        <v>2010</v>
      </c>
      <c r="K3438" s="320" t="s">
        <v>1209</v>
      </c>
      <c r="L3438" s="316">
        <f t="shared" si="101"/>
        <v>3437</v>
      </c>
      <c r="V3438" s="316" t="str">
        <f t="shared" si="100"/>
        <v xml:space="preserve"> </v>
      </c>
      <c r="X3438" s="316" t="s">
        <v>965</v>
      </c>
    </row>
    <row r="3439" spans="1:24">
      <c r="A3439" s="320" t="s">
        <v>1000</v>
      </c>
      <c r="B3439" s="320" t="s">
        <v>923</v>
      </c>
      <c r="C3439" s="320" t="s">
        <v>504</v>
      </c>
      <c r="D3439" s="320" t="s">
        <v>484</v>
      </c>
      <c r="E3439" s="320">
        <v>0.91200000000000003</v>
      </c>
      <c r="F3439" s="320" t="s">
        <v>35</v>
      </c>
      <c r="G3439" s="320" t="s">
        <v>1273</v>
      </c>
      <c r="H3439" s="320" t="s">
        <v>531</v>
      </c>
      <c r="I3439" s="321">
        <v>0.66488059499999996</v>
      </c>
      <c r="J3439" s="320">
        <v>2008</v>
      </c>
      <c r="K3439" s="320" t="s">
        <v>1210</v>
      </c>
      <c r="L3439" s="316">
        <f t="shared" si="101"/>
        <v>3438</v>
      </c>
      <c r="V3439" s="316" t="str">
        <f t="shared" si="100"/>
        <v xml:space="preserve"> </v>
      </c>
      <c r="X3439" s="316" t="s">
        <v>965</v>
      </c>
    </row>
    <row r="3440" spans="1:24">
      <c r="A3440" s="320" t="s">
        <v>490</v>
      </c>
      <c r="B3440" s="320" t="s">
        <v>482</v>
      </c>
      <c r="C3440" s="320" t="s">
        <v>483</v>
      </c>
      <c r="D3440" s="320" t="s">
        <v>491</v>
      </c>
      <c r="E3440" s="320">
        <v>0.73</v>
      </c>
      <c r="F3440" s="320" t="s">
        <v>35</v>
      </c>
      <c r="G3440" s="320" t="s">
        <v>1273</v>
      </c>
      <c r="H3440" s="320" t="s">
        <v>531</v>
      </c>
      <c r="I3440" s="321">
        <v>0.69449221900000002</v>
      </c>
      <c r="J3440" s="320">
        <v>2010</v>
      </c>
      <c r="K3440" s="320" t="s">
        <v>1209</v>
      </c>
      <c r="L3440" s="316">
        <f t="shared" si="101"/>
        <v>3439</v>
      </c>
      <c r="V3440" s="316" t="str">
        <f t="shared" si="100"/>
        <v xml:space="preserve"> </v>
      </c>
      <c r="X3440" s="316" t="s">
        <v>965</v>
      </c>
    </row>
    <row r="3441" spans="1:24">
      <c r="A3441" s="320" t="s">
        <v>1001</v>
      </c>
      <c r="B3441" s="320" t="s">
        <v>923</v>
      </c>
      <c r="C3441" s="320" t="s">
        <v>504</v>
      </c>
      <c r="D3441" s="320" t="s">
        <v>484</v>
      </c>
      <c r="E3441" s="320">
        <v>0.91200000000000003</v>
      </c>
      <c r="F3441" s="320" t="s">
        <v>35</v>
      </c>
      <c r="G3441" s="320" t="s">
        <v>1273</v>
      </c>
      <c r="H3441" s="320" t="s">
        <v>531</v>
      </c>
      <c r="I3441" s="321">
        <v>0.71278106799999996</v>
      </c>
      <c r="J3441" s="320">
        <v>2008</v>
      </c>
      <c r="K3441" s="320" t="s">
        <v>1210</v>
      </c>
      <c r="L3441" s="316">
        <f t="shared" si="101"/>
        <v>3440</v>
      </c>
      <c r="V3441" s="316" t="str">
        <f t="shared" si="100"/>
        <v xml:space="preserve"> </v>
      </c>
      <c r="X3441" s="316" t="s">
        <v>965</v>
      </c>
    </row>
    <row r="3442" spans="1:24">
      <c r="A3442" s="320" t="s">
        <v>950</v>
      </c>
      <c r="B3442" s="320" t="s">
        <v>923</v>
      </c>
      <c r="C3442" s="320" t="s">
        <v>504</v>
      </c>
      <c r="D3442" s="320" t="s">
        <v>484</v>
      </c>
      <c r="E3442" s="320">
        <v>0.91200000000000003</v>
      </c>
      <c r="F3442" s="320" t="s">
        <v>35</v>
      </c>
      <c r="G3442" s="320" t="s">
        <v>1273</v>
      </c>
      <c r="H3442" s="320" t="s">
        <v>531</v>
      </c>
      <c r="I3442" s="321">
        <v>0.72345209200000005</v>
      </c>
      <c r="J3442" s="320">
        <v>2008</v>
      </c>
      <c r="K3442" s="320" t="s">
        <v>1210</v>
      </c>
      <c r="L3442" s="316">
        <f t="shared" si="101"/>
        <v>3441</v>
      </c>
      <c r="V3442" s="316" t="str">
        <f t="shared" si="100"/>
        <v xml:space="preserve"> </v>
      </c>
      <c r="X3442" s="316" t="s">
        <v>965</v>
      </c>
    </row>
    <row r="3443" spans="1:24">
      <c r="A3443" s="320" t="s">
        <v>889</v>
      </c>
      <c r="B3443" s="320" t="s">
        <v>887</v>
      </c>
      <c r="C3443" s="320" t="s">
        <v>525</v>
      </c>
      <c r="D3443" s="320" t="s">
        <v>694</v>
      </c>
      <c r="E3443" s="320">
        <v>0.72199999999999998</v>
      </c>
      <c r="F3443" s="320" t="s">
        <v>35</v>
      </c>
      <c r="G3443" s="320" t="s">
        <v>1273</v>
      </c>
      <c r="H3443" s="320" t="s">
        <v>531</v>
      </c>
      <c r="I3443" s="321">
        <v>0.729554225</v>
      </c>
      <c r="J3443" s="320">
        <v>2009</v>
      </c>
      <c r="K3443" s="320" t="s">
        <v>1210</v>
      </c>
      <c r="L3443" s="316">
        <f t="shared" si="101"/>
        <v>3442</v>
      </c>
      <c r="V3443" s="316" t="str">
        <f t="shared" si="100"/>
        <v xml:space="preserve"> </v>
      </c>
      <c r="X3443" s="316" t="s">
        <v>965</v>
      </c>
    </row>
    <row r="3444" spans="1:24">
      <c r="A3444" s="320" t="s">
        <v>481</v>
      </c>
      <c r="B3444" s="320" t="s">
        <v>482</v>
      </c>
      <c r="C3444" s="320" t="s">
        <v>483</v>
      </c>
      <c r="D3444" s="320" t="s">
        <v>484</v>
      </c>
      <c r="E3444" s="320">
        <v>0.73</v>
      </c>
      <c r="F3444" s="320" t="s">
        <v>35</v>
      </c>
      <c r="G3444" s="320" t="s">
        <v>1273</v>
      </c>
      <c r="H3444" s="320" t="s">
        <v>531</v>
      </c>
      <c r="I3444" s="321">
        <v>0.74</v>
      </c>
      <c r="J3444" s="320">
        <v>2011</v>
      </c>
      <c r="K3444" s="320" t="s">
        <v>1246</v>
      </c>
      <c r="L3444" s="316">
        <f t="shared" si="101"/>
        <v>3443</v>
      </c>
      <c r="V3444" s="316" t="str">
        <f t="shared" si="100"/>
        <v xml:space="preserve"> </v>
      </c>
      <c r="X3444" s="316" t="s">
        <v>965</v>
      </c>
    </row>
    <row r="3445" spans="1:24">
      <c r="A3445" s="320" t="s">
        <v>949</v>
      </c>
      <c r="B3445" s="320" t="s">
        <v>923</v>
      </c>
      <c r="C3445" s="320" t="s">
        <v>504</v>
      </c>
      <c r="D3445" s="320" t="s">
        <v>484</v>
      </c>
      <c r="E3445" s="320">
        <v>0.91200000000000003</v>
      </c>
      <c r="F3445" s="320" t="s">
        <v>35</v>
      </c>
      <c r="G3445" s="320" t="s">
        <v>1273</v>
      </c>
      <c r="H3445" s="320" t="s">
        <v>531</v>
      </c>
      <c r="I3445" s="321">
        <v>0.74723664400000001</v>
      </c>
      <c r="J3445" s="320">
        <v>2010</v>
      </c>
      <c r="K3445" s="320" t="s">
        <v>1210</v>
      </c>
      <c r="L3445" s="316">
        <f t="shared" si="101"/>
        <v>3444</v>
      </c>
      <c r="V3445" s="316" t="str">
        <f t="shared" si="100"/>
        <v xml:space="preserve"> </v>
      </c>
      <c r="X3445" s="316" t="s">
        <v>965</v>
      </c>
    </row>
    <row r="3446" spans="1:24">
      <c r="A3446" s="320" t="s">
        <v>976</v>
      </c>
      <c r="B3446" s="320" t="s">
        <v>923</v>
      </c>
      <c r="C3446" s="320" t="s">
        <v>504</v>
      </c>
      <c r="D3446" s="320" t="s">
        <v>484</v>
      </c>
      <c r="E3446" s="320">
        <v>0.91200000000000003</v>
      </c>
      <c r="F3446" s="320" t="s">
        <v>35</v>
      </c>
      <c r="G3446" s="320" t="s">
        <v>1273</v>
      </c>
      <c r="H3446" s="320" t="s">
        <v>531</v>
      </c>
      <c r="I3446" s="321">
        <v>0.75282620499999997</v>
      </c>
      <c r="J3446" s="320">
        <v>2008</v>
      </c>
      <c r="K3446" s="320" t="s">
        <v>1210</v>
      </c>
      <c r="L3446" s="316">
        <f t="shared" si="101"/>
        <v>3445</v>
      </c>
      <c r="V3446" s="316" t="str">
        <f t="shared" si="100"/>
        <v xml:space="preserve"> </v>
      </c>
      <c r="X3446" s="316" t="s">
        <v>965</v>
      </c>
    </row>
    <row r="3447" spans="1:24">
      <c r="A3447" s="320" t="s">
        <v>930</v>
      </c>
      <c r="B3447" s="320" t="s">
        <v>923</v>
      </c>
      <c r="C3447" s="320" t="s">
        <v>504</v>
      </c>
      <c r="D3447" s="320" t="s">
        <v>484</v>
      </c>
      <c r="E3447" s="320">
        <v>0.91200000000000003</v>
      </c>
      <c r="F3447" s="320" t="s">
        <v>35</v>
      </c>
      <c r="G3447" s="320" t="s">
        <v>1273</v>
      </c>
      <c r="H3447" s="320" t="s">
        <v>531</v>
      </c>
      <c r="I3447" s="321">
        <v>0.76000551800000005</v>
      </c>
      <c r="J3447" s="320">
        <v>2009</v>
      </c>
      <c r="K3447" s="320" t="s">
        <v>1210</v>
      </c>
      <c r="L3447" s="316">
        <f t="shared" si="101"/>
        <v>3446</v>
      </c>
      <c r="V3447" s="316" t="str">
        <f t="shared" si="100"/>
        <v xml:space="preserve"> </v>
      </c>
      <c r="X3447" s="316" t="s">
        <v>965</v>
      </c>
    </row>
    <row r="3448" spans="1:24">
      <c r="A3448" s="320" t="s">
        <v>755</v>
      </c>
      <c r="B3448" s="320" t="s">
        <v>756</v>
      </c>
      <c r="C3448" s="320" t="s">
        <v>589</v>
      </c>
      <c r="D3448" s="320" t="s">
        <v>694</v>
      </c>
      <c r="E3448" s="320">
        <v>0.88500000000000001</v>
      </c>
      <c r="F3448" s="320" t="s">
        <v>35</v>
      </c>
      <c r="G3448" s="320" t="s">
        <v>1273</v>
      </c>
      <c r="H3448" s="320" t="s">
        <v>531</v>
      </c>
      <c r="I3448" s="321">
        <v>0.77</v>
      </c>
      <c r="J3448" s="320">
        <v>2006</v>
      </c>
      <c r="K3448" s="320" t="s">
        <v>1246</v>
      </c>
      <c r="L3448" s="316">
        <f t="shared" si="101"/>
        <v>3447</v>
      </c>
      <c r="V3448" s="316" t="str">
        <f t="shared" si="100"/>
        <v xml:space="preserve"> </v>
      </c>
      <c r="X3448" s="316" t="s">
        <v>965</v>
      </c>
    </row>
    <row r="3449" spans="1:24">
      <c r="A3449" s="320" t="s">
        <v>979</v>
      </c>
      <c r="B3449" s="320" t="s">
        <v>923</v>
      </c>
      <c r="C3449" s="320" t="s">
        <v>504</v>
      </c>
      <c r="D3449" s="320" t="s">
        <v>484</v>
      </c>
      <c r="E3449" s="320">
        <v>0.91200000000000003</v>
      </c>
      <c r="F3449" s="320" t="s">
        <v>35</v>
      </c>
      <c r="G3449" s="320" t="s">
        <v>1273</v>
      </c>
      <c r="H3449" s="320" t="s">
        <v>531</v>
      </c>
      <c r="I3449" s="321">
        <v>0.77331114000000001</v>
      </c>
      <c r="J3449" s="320">
        <v>2007</v>
      </c>
      <c r="K3449" s="320" t="s">
        <v>1210</v>
      </c>
      <c r="L3449" s="316">
        <f t="shared" si="101"/>
        <v>3448</v>
      </c>
      <c r="V3449" s="316" t="str">
        <f t="shared" si="100"/>
        <v xml:space="preserve"> </v>
      </c>
      <c r="X3449" s="316" t="s">
        <v>965</v>
      </c>
    </row>
    <row r="3450" spans="1:24">
      <c r="A3450" s="320" t="s">
        <v>676</v>
      </c>
      <c r="B3450" s="320" t="s">
        <v>677</v>
      </c>
      <c r="C3450" s="320" t="s">
        <v>589</v>
      </c>
      <c r="D3450" s="320" t="s">
        <v>514</v>
      </c>
      <c r="E3450" s="320">
        <v>0.90100000000000002</v>
      </c>
      <c r="F3450" s="320" t="s">
        <v>35</v>
      </c>
      <c r="G3450" s="320" t="s">
        <v>1273</v>
      </c>
      <c r="H3450" s="320" t="s">
        <v>531</v>
      </c>
      <c r="I3450" s="321">
        <v>0.79148796600000004</v>
      </c>
      <c r="J3450" s="320">
        <v>2012</v>
      </c>
      <c r="K3450" s="320" t="s">
        <v>1209</v>
      </c>
      <c r="L3450" s="316">
        <f t="shared" si="101"/>
        <v>3449</v>
      </c>
      <c r="V3450" s="316" t="str">
        <f t="shared" si="100"/>
        <v xml:space="preserve"> </v>
      </c>
      <c r="X3450" s="316" t="s">
        <v>965</v>
      </c>
    </row>
    <row r="3451" spans="1:24">
      <c r="A3451" s="320" t="s">
        <v>896</v>
      </c>
      <c r="B3451" s="320" t="s">
        <v>894</v>
      </c>
      <c r="C3451" s="320" t="s">
        <v>483</v>
      </c>
      <c r="D3451" s="320" t="s">
        <v>491</v>
      </c>
      <c r="E3451" s="320">
        <v>0.77500000000000002</v>
      </c>
      <c r="F3451" s="320" t="s">
        <v>35</v>
      </c>
      <c r="G3451" s="320" t="s">
        <v>1273</v>
      </c>
      <c r="H3451" s="320" t="s">
        <v>531</v>
      </c>
      <c r="I3451" s="321">
        <v>0.82373395199999999</v>
      </c>
      <c r="J3451" s="320">
        <v>2011</v>
      </c>
      <c r="K3451" s="320" t="s">
        <v>1210</v>
      </c>
      <c r="L3451" s="316">
        <f t="shared" si="101"/>
        <v>3450</v>
      </c>
      <c r="V3451" s="316" t="str">
        <f t="shared" ref="V3451:V3514" si="102">IF(H3451=$V$1,I3451," ")</f>
        <v xml:space="preserve"> </v>
      </c>
      <c r="X3451" s="316" t="s">
        <v>965</v>
      </c>
    </row>
    <row r="3452" spans="1:24">
      <c r="A3452" s="320" t="s">
        <v>936</v>
      </c>
      <c r="B3452" s="320" t="s">
        <v>923</v>
      </c>
      <c r="C3452" s="320" t="s">
        <v>504</v>
      </c>
      <c r="D3452" s="320" t="s">
        <v>484</v>
      </c>
      <c r="E3452" s="320">
        <v>0.91200000000000003</v>
      </c>
      <c r="F3452" s="320" t="s">
        <v>35</v>
      </c>
      <c r="G3452" s="320" t="s">
        <v>1273</v>
      </c>
      <c r="H3452" s="320" t="s">
        <v>531</v>
      </c>
      <c r="I3452" s="321">
        <v>0.83076568100000003</v>
      </c>
      <c r="J3452" s="320">
        <v>2010</v>
      </c>
      <c r="K3452" s="320" t="s">
        <v>1210</v>
      </c>
      <c r="L3452" s="316">
        <f t="shared" si="101"/>
        <v>3451</v>
      </c>
      <c r="V3452" s="316" t="str">
        <f t="shared" si="102"/>
        <v xml:space="preserve"> </v>
      </c>
      <c r="X3452" s="316" t="s">
        <v>965</v>
      </c>
    </row>
    <row r="3453" spans="1:24">
      <c r="A3453" s="320" t="s">
        <v>1006</v>
      </c>
      <c r="B3453" s="320" t="s">
        <v>923</v>
      </c>
      <c r="C3453" s="320" t="s">
        <v>504</v>
      </c>
      <c r="D3453" s="320" t="s">
        <v>484</v>
      </c>
      <c r="E3453" s="320">
        <v>0.91200000000000003</v>
      </c>
      <c r="F3453" s="320" t="s">
        <v>35</v>
      </c>
      <c r="G3453" s="320" t="s">
        <v>1273</v>
      </c>
      <c r="H3453" s="320" t="s">
        <v>531</v>
      </c>
      <c r="I3453" s="321">
        <v>0.85898842600000003</v>
      </c>
      <c r="J3453" s="320">
        <v>2009</v>
      </c>
      <c r="K3453" s="320" t="s">
        <v>1210</v>
      </c>
      <c r="L3453" s="316">
        <f t="shared" si="101"/>
        <v>3452</v>
      </c>
      <c r="V3453" s="316" t="str">
        <f t="shared" si="102"/>
        <v xml:space="preserve"> </v>
      </c>
      <c r="X3453" s="316" t="s">
        <v>965</v>
      </c>
    </row>
    <row r="3454" spans="1:24">
      <c r="A3454" s="320" t="s">
        <v>498</v>
      </c>
      <c r="B3454" s="320" t="s">
        <v>482</v>
      </c>
      <c r="C3454" s="320" t="s">
        <v>483</v>
      </c>
      <c r="D3454" s="320" t="s">
        <v>484</v>
      </c>
      <c r="E3454" s="320">
        <v>0.73</v>
      </c>
      <c r="F3454" s="320" t="s">
        <v>35</v>
      </c>
      <c r="G3454" s="320" t="s">
        <v>1273</v>
      </c>
      <c r="H3454" s="320" t="s">
        <v>531</v>
      </c>
      <c r="I3454" s="321">
        <v>0.86594157599999999</v>
      </c>
      <c r="J3454" s="320">
        <v>2010</v>
      </c>
      <c r="K3454" s="320" t="s">
        <v>1209</v>
      </c>
      <c r="L3454" s="316">
        <f t="shared" si="101"/>
        <v>3453</v>
      </c>
      <c r="V3454" s="316" t="str">
        <f t="shared" si="102"/>
        <v xml:space="preserve"> </v>
      </c>
      <c r="X3454" s="316" t="s">
        <v>965</v>
      </c>
    </row>
    <row r="3455" spans="1:24">
      <c r="A3455" s="320" t="s">
        <v>992</v>
      </c>
      <c r="B3455" s="320" t="s">
        <v>923</v>
      </c>
      <c r="C3455" s="320" t="s">
        <v>504</v>
      </c>
      <c r="D3455" s="320" t="s">
        <v>484</v>
      </c>
      <c r="E3455" s="320">
        <v>0.91200000000000003</v>
      </c>
      <c r="F3455" s="320" t="s">
        <v>35</v>
      </c>
      <c r="G3455" s="320" t="s">
        <v>1273</v>
      </c>
      <c r="H3455" s="320" t="s">
        <v>531</v>
      </c>
      <c r="I3455" s="321">
        <v>0.87871557300000003</v>
      </c>
      <c r="J3455" s="320">
        <v>2008</v>
      </c>
      <c r="K3455" s="320" t="s">
        <v>1210</v>
      </c>
      <c r="L3455" s="316">
        <f t="shared" si="101"/>
        <v>3454</v>
      </c>
      <c r="V3455" s="316" t="str">
        <f t="shared" si="102"/>
        <v xml:space="preserve"> </v>
      </c>
      <c r="X3455" s="316" t="s">
        <v>965</v>
      </c>
    </row>
    <row r="3456" spans="1:24">
      <c r="A3456" s="320" t="s">
        <v>1003</v>
      </c>
      <c r="B3456" s="320" t="s">
        <v>923</v>
      </c>
      <c r="C3456" s="320" t="s">
        <v>504</v>
      </c>
      <c r="D3456" s="320" t="s">
        <v>484</v>
      </c>
      <c r="E3456" s="320">
        <v>0.91200000000000003</v>
      </c>
      <c r="F3456" s="320" t="s">
        <v>35</v>
      </c>
      <c r="G3456" s="320" t="s">
        <v>1273</v>
      </c>
      <c r="H3456" s="320" t="s">
        <v>531</v>
      </c>
      <c r="I3456" s="321">
        <v>0.89425485599999999</v>
      </c>
      <c r="J3456" s="320">
        <v>2009</v>
      </c>
      <c r="K3456" s="320" t="s">
        <v>1209</v>
      </c>
      <c r="L3456" s="316">
        <f t="shared" si="101"/>
        <v>3455</v>
      </c>
      <c r="V3456" s="316" t="str">
        <f t="shared" si="102"/>
        <v xml:space="preserve"> </v>
      </c>
      <c r="X3456" s="316" t="s">
        <v>965</v>
      </c>
    </row>
    <row r="3457" spans="1:24">
      <c r="A3457" s="320" t="s">
        <v>984</v>
      </c>
      <c r="B3457" s="320" t="s">
        <v>923</v>
      </c>
      <c r="C3457" s="320" t="s">
        <v>504</v>
      </c>
      <c r="D3457" s="320" t="s">
        <v>491</v>
      </c>
      <c r="E3457" s="320">
        <v>0.91200000000000003</v>
      </c>
      <c r="F3457" s="320" t="s">
        <v>35</v>
      </c>
      <c r="G3457" s="320" t="s">
        <v>1273</v>
      </c>
      <c r="H3457" s="320" t="s">
        <v>531</v>
      </c>
      <c r="I3457" s="321">
        <v>0.89649018300000005</v>
      </c>
      <c r="J3457" s="320">
        <v>2008</v>
      </c>
      <c r="K3457" s="320" t="s">
        <v>1210</v>
      </c>
      <c r="L3457" s="316">
        <f t="shared" si="101"/>
        <v>3456</v>
      </c>
      <c r="V3457" s="316" t="str">
        <f t="shared" si="102"/>
        <v xml:space="preserve"> </v>
      </c>
      <c r="X3457" s="316" t="s">
        <v>965</v>
      </c>
    </row>
    <row r="3458" spans="1:24">
      <c r="A3458" s="320" t="s">
        <v>866</v>
      </c>
      <c r="B3458" s="320" t="s">
        <v>867</v>
      </c>
      <c r="C3458" s="320" t="s">
        <v>504</v>
      </c>
      <c r="D3458" s="320" t="s">
        <v>518</v>
      </c>
      <c r="E3458" s="320">
        <v>0.69899999999999995</v>
      </c>
      <c r="F3458" s="320" t="s">
        <v>35</v>
      </c>
      <c r="G3458" s="320" t="s">
        <v>1273</v>
      </c>
      <c r="H3458" s="320" t="s">
        <v>531</v>
      </c>
      <c r="I3458" s="321">
        <v>0.91</v>
      </c>
      <c r="J3458" s="320">
        <v>2006</v>
      </c>
      <c r="K3458" s="320" t="s">
        <v>1246</v>
      </c>
      <c r="L3458" s="316">
        <f t="shared" si="101"/>
        <v>3457</v>
      </c>
      <c r="V3458" s="316" t="str">
        <f t="shared" si="102"/>
        <v xml:space="preserve"> </v>
      </c>
      <c r="X3458" s="316" t="s">
        <v>965</v>
      </c>
    </row>
    <row r="3459" spans="1:24">
      <c r="A3459" s="320" t="s">
        <v>957</v>
      </c>
      <c r="B3459" s="320" t="s">
        <v>923</v>
      </c>
      <c r="C3459" s="320" t="s">
        <v>504</v>
      </c>
      <c r="D3459" s="320" t="s">
        <v>484</v>
      </c>
      <c r="E3459" s="320">
        <v>0.91200000000000003</v>
      </c>
      <c r="F3459" s="320" t="s">
        <v>35</v>
      </c>
      <c r="G3459" s="320" t="s">
        <v>1273</v>
      </c>
      <c r="H3459" s="320" t="s">
        <v>531</v>
      </c>
      <c r="I3459" s="321">
        <v>0.93403107699999999</v>
      </c>
      <c r="J3459" s="320">
        <v>2008</v>
      </c>
      <c r="K3459" s="320" t="s">
        <v>1210</v>
      </c>
      <c r="L3459" s="316">
        <f t="shared" ref="L3459:L3522" si="103">1+L3458</f>
        <v>3458</v>
      </c>
      <c r="V3459" s="316" t="str">
        <f t="shared" si="102"/>
        <v xml:space="preserve"> </v>
      </c>
      <c r="X3459" s="316" t="s">
        <v>965</v>
      </c>
    </row>
    <row r="3460" spans="1:24">
      <c r="A3460" s="320" t="s">
        <v>856</v>
      </c>
      <c r="B3460" s="320" t="s">
        <v>855</v>
      </c>
      <c r="C3460" s="320" t="s">
        <v>483</v>
      </c>
      <c r="D3460" s="320" t="s">
        <v>514</v>
      </c>
      <c r="E3460" s="320">
        <v>0.72399999999999998</v>
      </c>
      <c r="F3460" s="320" t="s">
        <v>35</v>
      </c>
      <c r="G3460" s="320" t="s">
        <v>1273</v>
      </c>
      <c r="H3460" s="320" t="s">
        <v>531</v>
      </c>
      <c r="I3460" s="321">
        <v>0.93863692499999996</v>
      </c>
      <c r="J3460" s="320">
        <v>2011</v>
      </c>
      <c r="K3460" s="320" t="s">
        <v>1210</v>
      </c>
      <c r="L3460" s="316">
        <f t="shared" si="103"/>
        <v>3459</v>
      </c>
      <c r="V3460" s="316" t="str">
        <f t="shared" si="102"/>
        <v xml:space="preserve"> </v>
      </c>
      <c r="X3460" s="316" t="s">
        <v>965</v>
      </c>
    </row>
    <row r="3461" spans="1:24">
      <c r="A3461" s="320" t="s">
        <v>997</v>
      </c>
      <c r="B3461" s="320" t="s">
        <v>923</v>
      </c>
      <c r="C3461" s="320" t="s">
        <v>504</v>
      </c>
      <c r="D3461" s="320" t="s">
        <v>484</v>
      </c>
      <c r="E3461" s="320">
        <v>0.91200000000000003</v>
      </c>
      <c r="F3461" s="320" t="s">
        <v>35</v>
      </c>
      <c r="G3461" s="320" t="s">
        <v>1273</v>
      </c>
      <c r="H3461" s="320" t="s">
        <v>531</v>
      </c>
      <c r="I3461" s="321">
        <v>0.96286596999999996</v>
      </c>
      <c r="J3461" s="320">
        <v>2008</v>
      </c>
      <c r="K3461" s="320" t="s">
        <v>1210</v>
      </c>
      <c r="L3461" s="316">
        <f t="shared" si="103"/>
        <v>3460</v>
      </c>
      <c r="V3461" s="316" t="str">
        <f t="shared" si="102"/>
        <v xml:space="preserve"> </v>
      </c>
      <c r="X3461" s="316" t="s">
        <v>965</v>
      </c>
    </row>
    <row r="3462" spans="1:24">
      <c r="A3462" s="320" t="s">
        <v>964</v>
      </c>
      <c r="B3462" s="320" t="s">
        <v>923</v>
      </c>
      <c r="C3462" s="320" t="s">
        <v>504</v>
      </c>
      <c r="D3462" s="320" t="s">
        <v>518</v>
      </c>
      <c r="E3462" s="320">
        <v>0.91200000000000003</v>
      </c>
      <c r="F3462" s="320" t="s">
        <v>35</v>
      </c>
      <c r="G3462" s="320" t="s">
        <v>1273</v>
      </c>
      <c r="H3462" s="320" t="s">
        <v>531</v>
      </c>
      <c r="I3462" s="321">
        <v>0.97505141399999995</v>
      </c>
      <c r="J3462" s="320">
        <v>2008</v>
      </c>
      <c r="K3462" s="320" t="s">
        <v>1210</v>
      </c>
      <c r="L3462" s="316">
        <f t="shared" si="103"/>
        <v>3461</v>
      </c>
      <c r="V3462" s="316" t="str">
        <f t="shared" si="102"/>
        <v xml:space="preserve"> </v>
      </c>
      <c r="X3462" s="316" t="s">
        <v>965</v>
      </c>
    </row>
    <row r="3463" spans="1:24">
      <c r="A3463" s="320" t="s">
        <v>933</v>
      </c>
      <c r="B3463" s="320" t="s">
        <v>923</v>
      </c>
      <c r="C3463" s="320" t="s">
        <v>504</v>
      </c>
      <c r="D3463" s="320" t="s">
        <v>484</v>
      </c>
      <c r="E3463" s="320">
        <v>0.91200000000000003</v>
      </c>
      <c r="F3463" s="320" t="s">
        <v>35</v>
      </c>
      <c r="G3463" s="320" t="s">
        <v>1273</v>
      </c>
      <c r="H3463" s="320" t="s">
        <v>531</v>
      </c>
      <c r="I3463" s="321">
        <v>1.001028485</v>
      </c>
      <c r="J3463" s="320">
        <v>2008</v>
      </c>
      <c r="K3463" s="320" t="s">
        <v>1210</v>
      </c>
      <c r="L3463" s="316">
        <f t="shared" si="103"/>
        <v>3462</v>
      </c>
      <c r="V3463" s="316" t="str">
        <f t="shared" si="102"/>
        <v xml:space="preserve"> </v>
      </c>
      <c r="X3463" s="316" t="s">
        <v>965</v>
      </c>
    </row>
    <row r="3464" spans="1:24">
      <c r="A3464" s="320" t="s">
        <v>651</v>
      </c>
      <c r="B3464" s="320" t="s">
        <v>650</v>
      </c>
      <c r="C3464" s="320" t="s">
        <v>579</v>
      </c>
      <c r="D3464" s="320" t="s">
        <v>491</v>
      </c>
      <c r="E3464" s="320">
        <v>0.65400000000000003</v>
      </c>
      <c r="F3464" s="320" t="s">
        <v>35</v>
      </c>
      <c r="G3464" s="320" t="s">
        <v>1273</v>
      </c>
      <c r="H3464" s="320" t="s">
        <v>531</v>
      </c>
      <c r="I3464" s="321">
        <v>1.02</v>
      </c>
      <c r="J3464" s="320">
        <v>2011</v>
      </c>
      <c r="K3464" s="320" t="s">
        <v>1246</v>
      </c>
      <c r="L3464" s="316">
        <f t="shared" si="103"/>
        <v>3463</v>
      </c>
      <c r="V3464" s="316" t="str">
        <f t="shared" si="102"/>
        <v xml:space="preserve"> </v>
      </c>
      <c r="X3464" s="316" t="s">
        <v>965</v>
      </c>
    </row>
    <row r="3465" spans="1:24">
      <c r="A3465" s="320" t="s">
        <v>1017</v>
      </c>
      <c r="B3465" s="320" t="s">
        <v>1018</v>
      </c>
      <c r="C3465" s="320" t="s">
        <v>853</v>
      </c>
      <c r="D3465" s="320" t="s">
        <v>521</v>
      </c>
      <c r="E3465" s="320">
        <v>0.7</v>
      </c>
      <c r="F3465" s="320" t="s">
        <v>35</v>
      </c>
      <c r="G3465" s="320" t="s">
        <v>1273</v>
      </c>
      <c r="H3465" s="320" t="s">
        <v>531</v>
      </c>
      <c r="I3465" s="321">
        <v>1.04</v>
      </c>
      <c r="J3465" s="320">
        <v>2008</v>
      </c>
      <c r="K3465" s="320" t="s">
        <v>1246</v>
      </c>
      <c r="L3465" s="316">
        <f t="shared" si="103"/>
        <v>3464</v>
      </c>
      <c r="V3465" s="316" t="str">
        <f t="shared" si="102"/>
        <v xml:space="preserve"> </v>
      </c>
      <c r="X3465" s="316" t="s">
        <v>965</v>
      </c>
    </row>
    <row r="3466" spans="1:24">
      <c r="A3466" s="320" t="s">
        <v>848</v>
      </c>
      <c r="B3466" s="320" t="s">
        <v>847</v>
      </c>
      <c r="C3466" s="320" t="s">
        <v>589</v>
      </c>
      <c r="D3466" s="320" t="s">
        <v>514</v>
      </c>
      <c r="E3466" s="320">
        <v>0.875</v>
      </c>
      <c r="F3466" s="320" t="s">
        <v>35</v>
      </c>
      <c r="G3466" s="320" t="s">
        <v>1273</v>
      </c>
      <c r="H3466" s="320" t="s">
        <v>531</v>
      </c>
      <c r="I3466" s="321">
        <v>1.050960307</v>
      </c>
      <c r="J3466" s="320">
        <v>2009</v>
      </c>
      <c r="K3466" s="320" t="s">
        <v>1209</v>
      </c>
      <c r="L3466" s="316">
        <f t="shared" si="103"/>
        <v>3465</v>
      </c>
      <c r="V3466" s="316" t="str">
        <f t="shared" si="102"/>
        <v xml:space="preserve"> </v>
      </c>
      <c r="X3466" s="316" t="s">
        <v>965</v>
      </c>
    </row>
    <row r="3467" spans="1:24">
      <c r="A3467" s="320" t="s">
        <v>911</v>
      </c>
      <c r="B3467" s="320" t="s">
        <v>910</v>
      </c>
      <c r="C3467" s="320" t="s">
        <v>589</v>
      </c>
      <c r="D3467" s="320" t="s">
        <v>514</v>
      </c>
      <c r="E3467" s="320">
        <v>0.82099999999999995</v>
      </c>
      <c r="F3467" s="320" t="s">
        <v>35</v>
      </c>
      <c r="G3467" s="320" t="s">
        <v>1273</v>
      </c>
      <c r="H3467" s="320" t="s">
        <v>531</v>
      </c>
      <c r="I3467" s="321">
        <v>1.0576672629999999</v>
      </c>
      <c r="J3467" s="320">
        <v>2009</v>
      </c>
      <c r="K3467" s="320" t="s">
        <v>1209</v>
      </c>
      <c r="L3467" s="316">
        <f t="shared" si="103"/>
        <v>3466</v>
      </c>
      <c r="V3467" s="316" t="str">
        <f t="shared" si="102"/>
        <v xml:space="preserve"> </v>
      </c>
      <c r="X3467" s="316" t="s">
        <v>965</v>
      </c>
    </row>
    <row r="3468" spans="1:24">
      <c r="A3468" s="320" t="s">
        <v>971</v>
      </c>
      <c r="B3468" s="320" t="s">
        <v>923</v>
      </c>
      <c r="C3468" s="320" t="s">
        <v>504</v>
      </c>
      <c r="D3468" s="320" t="s">
        <v>484</v>
      </c>
      <c r="E3468" s="320">
        <v>0.91200000000000003</v>
      </c>
      <c r="F3468" s="320" t="s">
        <v>35</v>
      </c>
      <c r="G3468" s="320" t="s">
        <v>1273</v>
      </c>
      <c r="H3468" s="320" t="s">
        <v>531</v>
      </c>
      <c r="I3468" s="321">
        <v>1.0730002380000001</v>
      </c>
      <c r="J3468" s="320">
        <v>2008</v>
      </c>
      <c r="K3468" s="320" t="s">
        <v>1210</v>
      </c>
      <c r="L3468" s="316">
        <f t="shared" si="103"/>
        <v>3467</v>
      </c>
      <c r="V3468" s="316" t="str">
        <f t="shared" si="102"/>
        <v xml:space="preserve"> </v>
      </c>
      <c r="X3468" s="316" t="s">
        <v>965</v>
      </c>
    </row>
    <row r="3469" spans="1:24">
      <c r="A3469" s="320" t="s">
        <v>1013</v>
      </c>
      <c r="B3469" s="320" t="s">
        <v>923</v>
      </c>
      <c r="C3469" s="320" t="s">
        <v>504</v>
      </c>
      <c r="D3469" s="320" t="s">
        <v>484</v>
      </c>
      <c r="E3469" s="320">
        <v>0.91200000000000003</v>
      </c>
      <c r="F3469" s="320" t="s">
        <v>35</v>
      </c>
      <c r="G3469" s="320" t="s">
        <v>1273</v>
      </c>
      <c r="H3469" s="320" t="s">
        <v>531</v>
      </c>
      <c r="I3469" s="321">
        <v>1.0855940610000001</v>
      </c>
      <c r="J3469" s="320">
        <v>2005</v>
      </c>
      <c r="K3469" s="320" t="s">
        <v>1209</v>
      </c>
      <c r="L3469" s="316">
        <f t="shared" si="103"/>
        <v>3468</v>
      </c>
      <c r="V3469" s="316" t="str">
        <f t="shared" si="102"/>
        <v xml:space="preserve"> </v>
      </c>
      <c r="X3469" s="316" t="s">
        <v>965</v>
      </c>
    </row>
    <row r="3470" spans="1:24">
      <c r="A3470" s="320" t="s">
        <v>922</v>
      </c>
      <c r="B3470" s="320" t="s">
        <v>923</v>
      </c>
      <c r="C3470" s="320" t="s">
        <v>504</v>
      </c>
      <c r="D3470" s="320" t="s">
        <v>484</v>
      </c>
      <c r="E3470" s="320">
        <v>0.91200000000000003</v>
      </c>
      <c r="F3470" s="320" t="s">
        <v>35</v>
      </c>
      <c r="G3470" s="320" t="s">
        <v>1273</v>
      </c>
      <c r="H3470" s="320" t="s">
        <v>531</v>
      </c>
      <c r="I3470" s="321">
        <v>1.087268342</v>
      </c>
      <c r="J3470" s="320">
        <v>2010</v>
      </c>
      <c r="K3470" s="320" t="s">
        <v>1210</v>
      </c>
      <c r="L3470" s="316">
        <f t="shared" si="103"/>
        <v>3469</v>
      </c>
      <c r="V3470" s="316" t="str">
        <f t="shared" si="102"/>
        <v xml:space="preserve"> </v>
      </c>
      <c r="X3470" s="316" t="s">
        <v>965</v>
      </c>
    </row>
    <row r="3471" spans="1:24">
      <c r="A3471" s="320" t="s">
        <v>914</v>
      </c>
      <c r="B3471" s="320" t="s">
        <v>915</v>
      </c>
      <c r="C3471" s="320" t="s">
        <v>589</v>
      </c>
      <c r="D3471" s="320" t="s">
        <v>514</v>
      </c>
      <c r="E3471" s="320">
        <v>0.92100000000000004</v>
      </c>
      <c r="F3471" s="320" t="s">
        <v>35</v>
      </c>
      <c r="G3471" s="320" t="s">
        <v>1273</v>
      </c>
      <c r="H3471" s="320" t="s">
        <v>531</v>
      </c>
      <c r="I3471" s="321">
        <v>1.1026509120000001</v>
      </c>
      <c r="J3471" s="320">
        <v>2012</v>
      </c>
      <c r="K3471" s="320" t="s">
        <v>1209</v>
      </c>
      <c r="L3471" s="316">
        <f t="shared" si="103"/>
        <v>3470</v>
      </c>
      <c r="V3471" s="316" t="str">
        <f t="shared" si="102"/>
        <v xml:space="preserve"> </v>
      </c>
      <c r="X3471" s="316" t="s">
        <v>965</v>
      </c>
    </row>
    <row r="3472" spans="1:24">
      <c r="A3472" s="320" t="s">
        <v>645</v>
      </c>
      <c r="B3472" s="320" t="s">
        <v>642</v>
      </c>
      <c r="C3472" s="320" t="s">
        <v>589</v>
      </c>
      <c r="D3472" s="320" t="s">
        <v>518</v>
      </c>
      <c r="E3472" s="320">
        <v>0.95499999999999996</v>
      </c>
      <c r="F3472" s="320" t="s">
        <v>35</v>
      </c>
      <c r="G3472" s="320" t="s">
        <v>1273</v>
      </c>
      <c r="H3472" s="320" t="s">
        <v>531</v>
      </c>
      <c r="I3472" s="321">
        <v>1.103590538</v>
      </c>
      <c r="J3472" s="320">
        <v>2007</v>
      </c>
      <c r="K3472" s="320" t="s">
        <v>1209</v>
      </c>
      <c r="L3472" s="316">
        <f t="shared" si="103"/>
        <v>3471</v>
      </c>
      <c r="V3472" s="316" t="str">
        <f t="shared" si="102"/>
        <v xml:space="preserve"> </v>
      </c>
      <c r="X3472" s="316" t="s">
        <v>965</v>
      </c>
    </row>
    <row r="3473" spans="1:24">
      <c r="A3473" s="320" t="s">
        <v>873</v>
      </c>
      <c r="B3473" s="320" t="s">
        <v>867</v>
      </c>
      <c r="C3473" s="320" t="s">
        <v>504</v>
      </c>
      <c r="D3473" s="320" t="s">
        <v>484</v>
      </c>
      <c r="E3473" s="320">
        <v>0.69899999999999995</v>
      </c>
      <c r="F3473" s="320" t="s">
        <v>35</v>
      </c>
      <c r="G3473" s="320" t="s">
        <v>1273</v>
      </c>
      <c r="H3473" s="320" t="s">
        <v>531</v>
      </c>
      <c r="I3473" s="321">
        <v>1.1100000000000001</v>
      </c>
      <c r="J3473" s="320">
        <v>2006</v>
      </c>
      <c r="K3473" s="320" t="s">
        <v>1246</v>
      </c>
      <c r="L3473" s="316">
        <f t="shared" si="103"/>
        <v>3472</v>
      </c>
      <c r="V3473" s="316" t="str">
        <f t="shared" si="102"/>
        <v xml:space="preserve"> </v>
      </c>
      <c r="X3473" s="316" t="s">
        <v>965</v>
      </c>
    </row>
    <row r="3474" spans="1:24">
      <c r="A3474" s="320" t="s">
        <v>874</v>
      </c>
      <c r="B3474" s="320" t="s">
        <v>867</v>
      </c>
      <c r="C3474" s="320" t="s">
        <v>504</v>
      </c>
      <c r="D3474" s="320" t="s">
        <v>518</v>
      </c>
      <c r="E3474" s="320">
        <v>0.69899999999999995</v>
      </c>
      <c r="F3474" s="320" t="s">
        <v>35</v>
      </c>
      <c r="G3474" s="320" t="s">
        <v>1273</v>
      </c>
      <c r="H3474" s="320" t="s">
        <v>531</v>
      </c>
      <c r="I3474" s="321">
        <v>1.1100000000000001</v>
      </c>
      <c r="J3474" s="320">
        <v>2006</v>
      </c>
      <c r="K3474" s="320" t="s">
        <v>1246</v>
      </c>
      <c r="L3474" s="316">
        <f t="shared" si="103"/>
        <v>3473</v>
      </c>
      <c r="V3474" s="316" t="str">
        <f t="shared" si="102"/>
        <v xml:space="preserve"> </v>
      </c>
      <c r="X3474" s="316" t="s">
        <v>965</v>
      </c>
    </row>
    <row r="3475" spans="1:24">
      <c r="A3475" s="320" t="s">
        <v>749</v>
      </c>
      <c r="B3475" s="320" t="s">
        <v>747</v>
      </c>
      <c r="C3475" s="320" t="s">
        <v>483</v>
      </c>
      <c r="D3475" s="320" t="s">
        <v>491</v>
      </c>
      <c r="E3475" s="320">
        <v>0.71899999999999997</v>
      </c>
      <c r="F3475" s="320" t="s">
        <v>35</v>
      </c>
      <c r="G3475" s="320" t="s">
        <v>1273</v>
      </c>
      <c r="H3475" s="320" t="s">
        <v>531</v>
      </c>
      <c r="I3475" s="321">
        <v>1.116609315</v>
      </c>
      <c r="J3475" s="320">
        <v>2011</v>
      </c>
      <c r="K3475" s="320" t="s">
        <v>1209</v>
      </c>
      <c r="L3475" s="316">
        <f t="shared" si="103"/>
        <v>3474</v>
      </c>
      <c r="V3475" s="316" t="str">
        <f t="shared" si="102"/>
        <v xml:space="preserve"> </v>
      </c>
      <c r="X3475" s="316" t="s">
        <v>965</v>
      </c>
    </row>
    <row r="3476" spans="1:24">
      <c r="A3476" s="320" t="s">
        <v>760</v>
      </c>
      <c r="B3476" s="320" t="s">
        <v>756</v>
      </c>
      <c r="C3476" s="320" t="s">
        <v>589</v>
      </c>
      <c r="D3476" s="320" t="s">
        <v>521</v>
      </c>
      <c r="E3476" s="320">
        <v>0.88500000000000001</v>
      </c>
      <c r="F3476" s="320" t="s">
        <v>35</v>
      </c>
      <c r="G3476" s="320" t="s">
        <v>1273</v>
      </c>
      <c r="H3476" s="320" t="s">
        <v>531</v>
      </c>
      <c r="I3476" s="321">
        <v>1.121016631</v>
      </c>
      <c r="J3476" s="320">
        <v>2009</v>
      </c>
      <c r="K3476" s="320" t="s">
        <v>1209</v>
      </c>
      <c r="L3476" s="316">
        <f t="shared" si="103"/>
        <v>3475</v>
      </c>
      <c r="V3476" s="316" t="str">
        <f t="shared" si="102"/>
        <v xml:space="preserve"> </v>
      </c>
      <c r="X3476" s="316" t="s">
        <v>965</v>
      </c>
    </row>
    <row r="3477" spans="1:24">
      <c r="A3477" s="320" t="s">
        <v>902</v>
      </c>
      <c r="B3477" s="320" t="s">
        <v>894</v>
      </c>
      <c r="C3477" s="320" t="s">
        <v>483</v>
      </c>
      <c r="D3477" s="320" t="s">
        <v>514</v>
      </c>
      <c r="E3477" s="320">
        <v>0.77500000000000002</v>
      </c>
      <c r="F3477" s="320" t="s">
        <v>35</v>
      </c>
      <c r="G3477" s="320" t="s">
        <v>1273</v>
      </c>
      <c r="H3477" s="320" t="s">
        <v>531</v>
      </c>
      <c r="I3477" s="321">
        <v>1.132822191</v>
      </c>
      <c r="J3477" s="320">
        <v>2010</v>
      </c>
      <c r="K3477" s="320" t="s">
        <v>1210</v>
      </c>
      <c r="L3477" s="316">
        <f t="shared" si="103"/>
        <v>3476</v>
      </c>
      <c r="V3477" s="316" t="str">
        <f t="shared" si="102"/>
        <v xml:space="preserve"> </v>
      </c>
      <c r="X3477" s="316" t="s">
        <v>965</v>
      </c>
    </row>
    <row r="3478" spans="1:24">
      <c r="A3478" s="320" t="s">
        <v>944</v>
      </c>
      <c r="B3478" s="320" t="s">
        <v>923</v>
      </c>
      <c r="C3478" s="320" t="s">
        <v>504</v>
      </c>
      <c r="D3478" s="320" t="s">
        <v>518</v>
      </c>
      <c r="E3478" s="320">
        <v>0.91200000000000003</v>
      </c>
      <c r="F3478" s="320" t="s">
        <v>35</v>
      </c>
      <c r="G3478" s="320" t="s">
        <v>1273</v>
      </c>
      <c r="H3478" s="320" t="s">
        <v>531</v>
      </c>
      <c r="I3478" s="321">
        <v>1.170927498</v>
      </c>
      <c r="J3478" s="320">
        <v>2011</v>
      </c>
      <c r="K3478" s="320" t="s">
        <v>1210</v>
      </c>
      <c r="L3478" s="316">
        <f t="shared" si="103"/>
        <v>3477</v>
      </c>
      <c r="V3478" s="316" t="str">
        <f t="shared" si="102"/>
        <v xml:space="preserve"> </v>
      </c>
      <c r="X3478" s="316" t="s">
        <v>965</v>
      </c>
    </row>
    <row r="3479" spans="1:24">
      <c r="A3479" s="320" t="s">
        <v>594</v>
      </c>
      <c r="B3479" s="320" t="s">
        <v>588</v>
      </c>
      <c r="C3479" s="320" t="s">
        <v>589</v>
      </c>
      <c r="D3479" s="320" t="s">
        <v>514</v>
      </c>
      <c r="E3479" s="320">
        <v>0.91600000000000004</v>
      </c>
      <c r="F3479" s="320" t="s">
        <v>35</v>
      </c>
      <c r="G3479" s="320" t="s">
        <v>1273</v>
      </c>
      <c r="H3479" s="320" t="s">
        <v>531</v>
      </c>
      <c r="I3479" s="321">
        <v>1.183693761</v>
      </c>
      <c r="J3479" s="320">
        <v>2011</v>
      </c>
      <c r="K3479" s="320" t="s">
        <v>1210</v>
      </c>
      <c r="L3479" s="316">
        <f t="shared" si="103"/>
        <v>3478</v>
      </c>
      <c r="V3479" s="316" t="str">
        <f t="shared" si="102"/>
        <v xml:space="preserve"> </v>
      </c>
      <c r="X3479" s="316" t="s">
        <v>965</v>
      </c>
    </row>
    <row r="3480" spans="1:24">
      <c r="A3480" s="320" t="s">
        <v>757</v>
      </c>
      <c r="B3480" s="320" t="s">
        <v>756</v>
      </c>
      <c r="C3480" s="320" t="s">
        <v>589</v>
      </c>
      <c r="D3480" s="320" t="s">
        <v>694</v>
      </c>
      <c r="E3480" s="320">
        <v>0.88500000000000001</v>
      </c>
      <c r="F3480" s="320" t="s">
        <v>35</v>
      </c>
      <c r="G3480" s="320" t="s">
        <v>1273</v>
      </c>
      <c r="H3480" s="320" t="s">
        <v>531</v>
      </c>
      <c r="I3480" s="321">
        <v>1.1863289420000001</v>
      </c>
      <c r="J3480" s="320">
        <v>2012</v>
      </c>
      <c r="K3480" s="320" t="s">
        <v>1209</v>
      </c>
      <c r="L3480" s="316">
        <f t="shared" si="103"/>
        <v>3479</v>
      </c>
      <c r="V3480" s="316" t="str">
        <f t="shared" si="102"/>
        <v xml:space="preserve"> </v>
      </c>
      <c r="X3480" s="316" t="s">
        <v>965</v>
      </c>
    </row>
    <row r="3481" spans="1:24">
      <c r="A3481" s="320" t="s">
        <v>644</v>
      </c>
      <c r="B3481" s="320" t="s">
        <v>642</v>
      </c>
      <c r="C3481" s="320" t="s">
        <v>589</v>
      </c>
      <c r="D3481" s="320" t="s">
        <v>518</v>
      </c>
      <c r="E3481" s="320">
        <v>0.95499999999999996</v>
      </c>
      <c r="F3481" s="320" t="s">
        <v>35</v>
      </c>
      <c r="G3481" s="320" t="s">
        <v>1273</v>
      </c>
      <c r="H3481" s="320" t="s">
        <v>531</v>
      </c>
      <c r="I3481" s="321">
        <v>1.206962892</v>
      </c>
      <c r="J3481" s="320">
        <v>2009</v>
      </c>
      <c r="K3481" s="320" t="s">
        <v>1210</v>
      </c>
      <c r="L3481" s="316">
        <f t="shared" si="103"/>
        <v>3480</v>
      </c>
      <c r="V3481" s="316" t="str">
        <f t="shared" si="102"/>
        <v xml:space="preserve"> </v>
      </c>
      <c r="X3481" s="316" t="s">
        <v>965</v>
      </c>
    </row>
    <row r="3482" spans="1:24">
      <c r="A3482" s="320" t="s">
        <v>988</v>
      </c>
      <c r="B3482" s="320" t="s">
        <v>923</v>
      </c>
      <c r="C3482" s="320" t="s">
        <v>504</v>
      </c>
      <c r="D3482" s="320" t="s">
        <v>484</v>
      </c>
      <c r="E3482" s="320">
        <v>0.91200000000000003</v>
      </c>
      <c r="F3482" s="320" t="s">
        <v>35</v>
      </c>
      <c r="G3482" s="320" t="s">
        <v>1273</v>
      </c>
      <c r="H3482" s="320" t="s">
        <v>531</v>
      </c>
      <c r="I3482" s="321">
        <v>1.2124045560000001</v>
      </c>
      <c r="J3482" s="320">
        <v>2009</v>
      </c>
      <c r="K3482" s="320" t="s">
        <v>1210</v>
      </c>
      <c r="L3482" s="316">
        <f t="shared" si="103"/>
        <v>3481</v>
      </c>
      <c r="V3482" s="316" t="str">
        <f t="shared" si="102"/>
        <v xml:space="preserve"> </v>
      </c>
      <c r="X3482" s="316" t="s">
        <v>965</v>
      </c>
    </row>
    <row r="3483" spans="1:24">
      <c r="A3483" s="320" t="s">
        <v>891</v>
      </c>
      <c r="B3483" s="320" t="s">
        <v>892</v>
      </c>
      <c r="C3483" s="320" t="s">
        <v>483</v>
      </c>
      <c r="D3483" s="320" t="s">
        <v>484</v>
      </c>
      <c r="E3483" s="320">
        <v>0.81100000000000005</v>
      </c>
      <c r="F3483" s="320" t="s">
        <v>35</v>
      </c>
      <c r="G3483" s="320" t="s">
        <v>1273</v>
      </c>
      <c r="H3483" s="320" t="s">
        <v>531</v>
      </c>
      <c r="I3483" s="321">
        <v>1.2854360410000001</v>
      </c>
      <c r="J3483" s="320">
        <v>2010</v>
      </c>
      <c r="K3483" s="320" t="s">
        <v>1209</v>
      </c>
      <c r="L3483" s="316">
        <f t="shared" si="103"/>
        <v>3482</v>
      </c>
      <c r="V3483" s="316" t="str">
        <f t="shared" si="102"/>
        <v xml:space="preserve"> </v>
      </c>
      <c r="X3483" s="316" t="s">
        <v>965</v>
      </c>
    </row>
    <row r="3484" spans="1:24">
      <c r="A3484" s="320" t="s">
        <v>962</v>
      </c>
      <c r="B3484" s="320" t="s">
        <v>923</v>
      </c>
      <c r="C3484" s="320" t="s">
        <v>504</v>
      </c>
      <c r="D3484" s="320" t="s">
        <v>484</v>
      </c>
      <c r="E3484" s="320">
        <v>0.91200000000000003</v>
      </c>
      <c r="F3484" s="320" t="s">
        <v>35</v>
      </c>
      <c r="G3484" s="320" t="s">
        <v>1273</v>
      </c>
      <c r="H3484" s="320" t="s">
        <v>531</v>
      </c>
      <c r="I3484" s="321">
        <v>1.2972616539999999</v>
      </c>
      <c r="J3484" s="320">
        <v>2011</v>
      </c>
      <c r="K3484" s="320" t="s">
        <v>1210</v>
      </c>
      <c r="L3484" s="316">
        <f t="shared" si="103"/>
        <v>3483</v>
      </c>
      <c r="V3484" s="316" t="str">
        <f t="shared" si="102"/>
        <v xml:space="preserve"> </v>
      </c>
      <c r="X3484" s="316" t="s">
        <v>965</v>
      </c>
    </row>
    <row r="3485" spans="1:24">
      <c r="A3485" s="320" t="s">
        <v>1012</v>
      </c>
      <c r="B3485" s="320" t="s">
        <v>923</v>
      </c>
      <c r="C3485" s="320" t="s">
        <v>504</v>
      </c>
      <c r="D3485" s="320" t="s">
        <v>484</v>
      </c>
      <c r="E3485" s="320">
        <v>0.91200000000000003</v>
      </c>
      <c r="F3485" s="320" t="s">
        <v>35</v>
      </c>
      <c r="G3485" s="320" t="s">
        <v>1273</v>
      </c>
      <c r="H3485" s="320" t="s">
        <v>531</v>
      </c>
      <c r="I3485" s="321">
        <v>1.3089831860000001</v>
      </c>
      <c r="J3485" s="320">
        <v>2008</v>
      </c>
      <c r="K3485" s="320" t="s">
        <v>1210</v>
      </c>
      <c r="L3485" s="316">
        <f t="shared" si="103"/>
        <v>3484</v>
      </c>
      <c r="V3485" s="316" t="str">
        <f t="shared" si="102"/>
        <v xml:space="preserve"> </v>
      </c>
      <c r="X3485" s="316" t="s">
        <v>965</v>
      </c>
    </row>
    <row r="3486" spans="1:24">
      <c r="A3486" s="320" t="s">
        <v>815</v>
      </c>
      <c r="B3486" s="320" t="s">
        <v>509</v>
      </c>
      <c r="C3486" s="320" t="s">
        <v>510</v>
      </c>
      <c r="D3486" s="320" t="s">
        <v>484</v>
      </c>
      <c r="E3486" s="320">
        <v>0.93700000000000006</v>
      </c>
      <c r="F3486" s="320" t="s">
        <v>35</v>
      </c>
      <c r="G3486" s="320" t="s">
        <v>1273</v>
      </c>
      <c r="H3486" s="320" t="s">
        <v>531</v>
      </c>
      <c r="I3486" s="321">
        <v>1.3186506600000001</v>
      </c>
      <c r="J3486" s="320">
        <v>2010</v>
      </c>
      <c r="K3486" s="320" t="s">
        <v>1209</v>
      </c>
      <c r="L3486" s="316">
        <f t="shared" si="103"/>
        <v>3485</v>
      </c>
      <c r="V3486" s="316" t="str">
        <f t="shared" si="102"/>
        <v xml:space="preserve"> </v>
      </c>
      <c r="X3486" s="316" t="s">
        <v>965</v>
      </c>
    </row>
    <row r="3487" spans="1:24">
      <c r="A3487" s="320" t="s">
        <v>660</v>
      </c>
      <c r="B3487" s="320" t="s">
        <v>659</v>
      </c>
      <c r="C3487" s="320" t="s">
        <v>579</v>
      </c>
      <c r="D3487" s="320" t="s">
        <v>491</v>
      </c>
      <c r="E3487" s="320">
        <v>0.629</v>
      </c>
      <c r="F3487" s="320" t="s">
        <v>35</v>
      </c>
      <c r="G3487" s="320" t="s">
        <v>1273</v>
      </c>
      <c r="H3487" s="320" t="s">
        <v>531</v>
      </c>
      <c r="I3487" s="321">
        <v>1.32</v>
      </c>
      <c r="J3487" s="320">
        <v>2009</v>
      </c>
      <c r="K3487" s="320" t="s">
        <v>1246</v>
      </c>
      <c r="L3487" s="316">
        <f t="shared" si="103"/>
        <v>3486</v>
      </c>
      <c r="V3487" s="316" t="str">
        <f t="shared" si="102"/>
        <v xml:space="preserve"> </v>
      </c>
      <c r="X3487" s="316" t="s">
        <v>965</v>
      </c>
    </row>
    <row r="3488" spans="1:24">
      <c r="A3488" s="320" t="s">
        <v>598</v>
      </c>
      <c r="B3488" s="320" t="s">
        <v>588</v>
      </c>
      <c r="C3488" s="320" t="s">
        <v>589</v>
      </c>
      <c r="D3488" s="320" t="s">
        <v>518</v>
      </c>
      <c r="E3488" s="320">
        <v>0.91600000000000004</v>
      </c>
      <c r="F3488" s="320" t="s">
        <v>35</v>
      </c>
      <c r="G3488" s="320" t="s">
        <v>1273</v>
      </c>
      <c r="H3488" s="320" t="s">
        <v>531</v>
      </c>
      <c r="I3488" s="321">
        <v>1.338372093</v>
      </c>
      <c r="J3488" s="320">
        <v>2010</v>
      </c>
      <c r="K3488" s="320" t="s">
        <v>1209</v>
      </c>
      <c r="L3488" s="316">
        <f t="shared" si="103"/>
        <v>3487</v>
      </c>
      <c r="V3488" s="316" t="str">
        <f t="shared" si="102"/>
        <v xml:space="preserve"> </v>
      </c>
      <c r="X3488" s="316" t="s">
        <v>965</v>
      </c>
    </row>
    <row r="3489" spans="1:24">
      <c r="A3489" s="320" t="s">
        <v>648</v>
      </c>
      <c r="B3489" s="320" t="s">
        <v>642</v>
      </c>
      <c r="C3489" s="320" t="s">
        <v>589</v>
      </c>
      <c r="D3489" s="320" t="s">
        <v>514</v>
      </c>
      <c r="E3489" s="320">
        <v>0.95499999999999996</v>
      </c>
      <c r="F3489" s="320" t="s">
        <v>35</v>
      </c>
      <c r="G3489" s="320" t="s">
        <v>1273</v>
      </c>
      <c r="H3489" s="320" t="s">
        <v>531</v>
      </c>
      <c r="I3489" s="321">
        <v>1.352147008</v>
      </c>
      <c r="J3489" s="320">
        <v>2009</v>
      </c>
      <c r="K3489" s="320" t="s">
        <v>1210</v>
      </c>
      <c r="L3489" s="316">
        <f t="shared" si="103"/>
        <v>3488</v>
      </c>
      <c r="V3489" s="316" t="str">
        <f t="shared" si="102"/>
        <v xml:space="preserve"> </v>
      </c>
      <c r="X3489" s="316" t="s">
        <v>965</v>
      </c>
    </row>
    <row r="3490" spans="1:24">
      <c r="A3490" s="320" t="s">
        <v>766</v>
      </c>
      <c r="B3490" s="320" t="s">
        <v>767</v>
      </c>
      <c r="C3490" s="320" t="s">
        <v>589</v>
      </c>
      <c r="D3490" s="320" t="s">
        <v>514</v>
      </c>
      <c r="E3490" s="320">
        <v>0.92</v>
      </c>
      <c r="F3490" s="320" t="s">
        <v>35</v>
      </c>
      <c r="G3490" s="320" t="s">
        <v>1273</v>
      </c>
      <c r="H3490" s="320" t="s">
        <v>531</v>
      </c>
      <c r="I3490" s="321">
        <v>1.3723094819999999</v>
      </c>
      <c r="J3490" s="320">
        <v>2011</v>
      </c>
      <c r="K3490" s="320" t="s">
        <v>1209</v>
      </c>
      <c r="L3490" s="316">
        <f t="shared" si="103"/>
        <v>3489</v>
      </c>
      <c r="V3490" s="316" t="str">
        <f t="shared" si="102"/>
        <v xml:space="preserve"> </v>
      </c>
      <c r="X3490" s="316" t="s">
        <v>965</v>
      </c>
    </row>
    <row r="3491" spans="1:24">
      <c r="A3491" s="320" t="s">
        <v>980</v>
      </c>
      <c r="B3491" s="320" t="s">
        <v>923</v>
      </c>
      <c r="C3491" s="320" t="s">
        <v>504</v>
      </c>
      <c r="D3491" s="320" t="s">
        <v>484</v>
      </c>
      <c r="E3491" s="320">
        <v>0.91200000000000003</v>
      </c>
      <c r="F3491" s="320" t="s">
        <v>35</v>
      </c>
      <c r="G3491" s="320" t="s">
        <v>1273</v>
      </c>
      <c r="H3491" s="320" t="s">
        <v>531</v>
      </c>
      <c r="I3491" s="321">
        <v>1.3906050190000001</v>
      </c>
      <c r="J3491" s="320">
        <v>2009</v>
      </c>
      <c r="K3491" s="320" t="s">
        <v>1210</v>
      </c>
      <c r="L3491" s="316">
        <f t="shared" si="103"/>
        <v>3490</v>
      </c>
      <c r="V3491" s="316" t="str">
        <f t="shared" si="102"/>
        <v xml:space="preserve"> </v>
      </c>
      <c r="X3491" s="316" t="s">
        <v>965</v>
      </c>
    </row>
    <row r="3492" spans="1:24">
      <c r="A3492" s="320" t="s">
        <v>739</v>
      </c>
      <c r="B3492" s="320" t="s">
        <v>740</v>
      </c>
      <c r="C3492" s="320" t="s">
        <v>525</v>
      </c>
      <c r="D3492" s="320" t="s">
        <v>518</v>
      </c>
      <c r="E3492" s="320">
        <v>0.81799999999999995</v>
      </c>
      <c r="F3492" s="320" t="s">
        <v>35</v>
      </c>
      <c r="G3492" s="320" t="s">
        <v>1273</v>
      </c>
      <c r="H3492" s="320" t="s">
        <v>531</v>
      </c>
      <c r="I3492" s="321">
        <v>1.3975719339999999</v>
      </c>
      <c r="J3492" s="320">
        <v>2011</v>
      </c>
      <c r="K3492" s="320" t="s">
        <v>1209</v>
      </c>
      <c r="L3492" s="316">
        <f t="shared" si="103"/>
        <v>3491</v>
      </c>
      <c r="V3492" s="316" t="str">
        <f t="shared" si="102"/>
        <v xml:space="preserve"> </v>
      </c>
      <c r="X3492" s="316" t="s">
        <v>965</v>
      </c>
    </row>
    <row r="3493" spans="1:24">
      <c r="A3493" s="320" t="s">
        <v>843</v>
      </c>
      <c r="B3493" s="320" t="s">
        <v>833</v>
      </c>
      <c r="C3493" s="320" t="s">
        <v>589</v>
      </c>
      <c r="D3493" s="320" t="s">
        <v>484</v>
      </c>
      <c r="E3493" s="320">
        <v>0.88100000000000001</v>
      </c>
      <c r="F3493" s="320" t="s">
        <v>35</v>
      </c>
      <c r="G3493" s="320" t="s">
        <v>1273</v>
      </c>
      <c r="H3493" s="320" t="s">
        <v>531</v>
      </c>
      <c r="I3493" s="321">
        <v>1.4092387289999999</v>
      </c>
      <c r="J3493" s="320">
        <v>2010</v>
      </c>
      <c r="K3493" s="320" t="s">
        <v>1209</v>
      </c>
      <c r="L3493" s="316">
        <f t="shared" si="103"/>
        <v>3492</v>
      </c>
      <c r="V3493" s="316" t="str">
        <f t="shared" si="102"/>
        <v xml:space="preserve"> </v>
      </c>
      <c r="X3493" s="316" t="s">
        <v>965</v>
      </c>
    </row>
    <row r="3494" spans="1:24">
      <c r="A3494" s="320" t="s">
        <v>778</v>
      </c>
      <c r="B3494" s="320" t="s">
        <v>509</v>
      </c>
      <c r="C3494" s="320" t="s">
        <v>510</v>
      </c>
      <c r="D3494" s="320" t="s">
        <v>694</v>
      </c>
      <c r="E3494" s="320">
        <v>0.93700000000000006</v>
      </c>
      <c r="F3494" s="320" t="s">
        <v>35</v>
      </c>
      <c r="G3494" s="320" t="s">
        <v>1273</v>
      </c>
      <c r="H3494" s="320" t="s">
        <v>531</v>
      </c>
      <c r="I3494" s="321">
        <v>1.4115982929999999</v>
      </c>
      <c r="J3494" s="320">
        <v>2005</v>
      </c>
      <c r="K3494" s="320" t="s">
        <v>1210</v>
      </c>
      <c r="L3494" s="316">
        <f t="shared" si="103"/>
        <v>3493</v>
      </c>
      <c r="V3494" s="316" t="str">
        <f t="shared" si="102"/>
        <v xml:space="preserve"> </v>
      </c>
      <c r="X3494" s="316" t="s">
        <v>965</v>
      </c>
    </row>
    <row r="3495" spans="1:24">
      <c r="A3495" s="320" t="s">
        <v>753</v>
      </c>
      <c r="B3495" s="320" t="s">
        <v>752</v>
      </c>
      <c r="C3495" s="320" t="s">
        <v>483</v>
      </c>
      <c r="D3495" s="320" t="s">
        <v>694</v>
      </c>
      <c r="E3495" s="320">
        <v>0.81899999999999995</v>
      </c>
      <c r="F3495" s="320" t="s">
        <v>35</v>
      </c>
      <c r="G3495" s="320" t="s">
        <v>1273</v>
      </c>
      <c r="H3495" s="320" t="s">
        <v>531</v>
      </c>
      <c r="I3495" s="321">
        <v>1.414574408</v>
      </c>
      <c r="J3495" s="320">
        <v>2009</v>
      </c>
      <c r="K3495" s="320" t="s">
        <v>1209</v>
      </c>
      <c r="L3495" s="316">
        <f t="shared" si="103"/>
        <v>3494</v>
      </c>
      <c r="V3495" s="316" t="str">
        <f t="shared" si="102"/>
        <v xml:space="preserve"> </v>
      </c>
      <c r="X3495" s="316" t="s">
        <v>965</v>
      </c>
    </row>
    <row r="3496" spans="1:24">
      <c r="A3496" s="320" t="s">
        <v>532</v>
      </c>
      <c r="B3496" s="320" t="s">
        <v>503</v>
      </c>
      <c r="C3496" s="320" t="s">
        <v>504</v>
      </c>
      <c r="D3496" s="320" t="s">
        <v>518</v>
      </c>
      <c r="E3496" s="320">
        <v>0.90900000000000003</v>
      </c>
      <c r="F3496" s="320" t="s">
        <v>35</v>
      </c>
      <c r="G3496" s="320" t="s">
        <v>1273</v>
      </c>
      <c r="H3496" s="320" t="s">
        <v>531</v>
      </c>
      <c r="I3496" s="321">
        <v>1.418522633</v>
      </c>
      <c r="J3496" s="320">
        <v>2010</v>
      </c>
      <c r="K3496" s="320" t="s">
        <v>1210</v>
      </c>
      <c r="L3496" s="316">
        <f t="shared" si="103"/>
        <v>3495</v>
      </c>
      <c r="V3496" s="316" t="str">
        <f t="shared" si="102"/>
        <v xml:space="preserve"> </v>
      </c>
      <c r="X3496" s="316" t="s">
        <v>965</v>
      </c>
    </row>
    <row r="3497" spans="1:24">
      <c r="A3497" s="320" t="s">
        <v>841</v>
      </c>
      <c r="B3497" s="320" t="s">
        <v>833</v>
      </c>
      <c r="C3497" s="320" t="s">
        <v>589</v>
      </c>
      <c r="D3497" s="320" t="s">
        <v>514</v>
      </c>
      <c r="E3497" s="320">
        <v>0.88100000000000001</v>
      </c>
      <c r="F3497" s="320" t="s">
        <v>35</v>
      </c>
      <c r="G3497" s="320" t="s">
        <v>1273</v>
      </c>
      <c r="H3497" s="320" t="s">
        <v>531</v>
      </c>
      <c r="I3497" s="321">
        <v>1.41859939</v>
      </c>
      <c r="J3497" s="320">
        <v>2011</v>
      </c>
      <c r="K3497" s="320" t="s">
        <v>1210</v>
      </c>
      <c r="L3497" s="316">
        <f t="shared" si="103"/>
        <v>3496</v>
      </c>
      <c r="V3497" s="316" t="str">
        <f t="shared" si="102"/>
        <v xml:space="preserve"> </v>
      </c>
      <c r="X3497" s="316" t="s">
        <v>965</v>
      </c>
    </row>
    <row r="3498" spans="1:24">
      <c r="A3498" s="320" t="s">
        <v>955</v>
      </c>
      <c r="B3498" s="320" t="s">
        <v>923</v>
      </c>
      <c r="C3498" s="320" t="s">
        <v>504</v>
      </c>
      <c r="D3498" s="320" t="s">
        <v>514</v>
      </c>
      <c r="E3498" s="320">
        <v>0.91200000000000003</v>
      </c>
      <c r="F3498" s="320" t="s">
        <v>35</v>
      </c>
      <c r="G3498" s="320" t="s">
        <v>1273</v>
      </c>
      <c r="H3498" s="320" t="s">
        <v>531</v>
      </c>
      <c r="I3498" s="321">
        <v>1.4278470219999999</v>
      </c>
      <c r="J3498" s="320">
        <v>2006</v>
      </c>
      <c r="K3498" s="320" t="s">
        <v>1210</v>
      </c>
      <c r="L3498" s="316">
        <f t="shared" si="103"/>
        <v>3497</v>
      </c>
      <c r="V3498" s="316" t="str">
        <f t="shared" si="102"/>
        <v xml:space="preserve"> </v>
      </c>
      <c r="X3498" s="316" t="s">
        <v>965</v>
      </c>
    </row>
    <row r="3499" spans="1:24">
      <c r="A3499" s="320" t="s">
        <v>764</v>
      </c>
      <c r="B3499" s="320" t="s">
        <v>765</v>
      </c>
      <c r="C3499" s="320" t="s">
        <v>589</v>
      </c>
      <c r="D3499" s="320" t="s">
        <v>514</v>
      </c>
      <c r="E3499" s="320">
        <v>0.873</v>
      </c>
      <c r="F3499" s="320" t="s">
        <v>35</v>
      </c>
      <c r="G3499" s="320" t="s">
        <v>1273</v>
      </c>
      <c r="H3499" s="320" t="s">
        <v>531</v>
      </c>
      <c r="I3499" s="321">
        <v>1.44</v>
      </c>
      <c r="J3499" s="320">
        <v>2005</v>
      </c>
      <c r="K3499" s="320" t="s">
        <v>1246</v>
      </c>
      <c r="L3499" s="316">
        <f t="shared" si="103"/>
        <v>3498</v>
      </c>
      <c r="V3499" s="316" t="str">
        <f t="shared" si="102"/>
        <v xml:space="preserve"> </v>
      </c>
      <c r="X3499" s="316" t="s">
        <v>965</v>
      </c>
    </row>
    <row r="3500" spans="1:24">
      <c r="A3500" s="320" t="s">
        <v>928</v>
      </c>
      <c r="B3500" s="320" t="s">
        <v>923</v>
      </c>
      <c r="C3500" s="320" t="s">
        <v>504</v>
      </c>
      <c r="D3500" s="320" t="s">
        <v>484</v>
      </c>
      <c r="E3500" s="320">
        <v>0.91200000000000003</v>
      </c>
      <c r="F3500" s="320" t="s">
        <v>35</v>
      </c>
      <c r="G3500" s="320" t="s">
        <v>1273</v>
      </c>
      <c r="H3500" s="320" t="s">
        <v>531</v>
      </c>
      <c r="I3500" s="321">
        <v>1.475177057</v>
      </c>
      <c r="J3500" s="320">
        <v>2008</v>
      </c>
      <c r="K3500" s="320" t="s">
        <v>1210</v>
      </c>
      <c r="L3500" s="316">
        <f t="shared" si="103"/>
        <v>3499</v>
      </c>
      <c r="V3500" s="316" t="str">
        <f t="shared" si="102"/>
        <v xml:space="preserve"> </v>
      </c>
      <c r="X3500" s="316" t="s">
        <v>965</v>
      </c>
    </row>
    <row r="3501" spans="1:24">
      <c r="A3501" s="320" t="s">
        <v>859</v>
      </c>
      <c r="B3501" s="320" t="s">
        <v>858</v>
      </c>
      <c r="C3501" s="320" t="s">
        <v>542</v>
      </c>
      <c r="D3501" s="320" t="s">
        <v>694</v>
      </c>
      <c r="E3501" s="320">
        <v>0.629</v>
      </c>
      <c r="F3501" s="320" t="s">
        <v>35</v>
      </c>
      <c r="G3501" s="320" t="s">
        <v>1273</v>
      </c>
      <c r="H3501" s="320" t="s">
        <v>531</v>
      </c>
      <c r="I3501" s="321">
        <v>1.4996072970000001</v>
      </c>
      <c r="J3501" s="320">
        <v>2007</v>
      </c>
      <c r="K3501" s="320" t="s">
        <v>1209</v>
      </c>
      <c r="L3501" s="316">
        <f t="shared" si="103"/>
        <v>3500</v>
      </c>
      <c r="V3501" s="316" t="str">
        <f t="shared" si="102"/>
        <v xml:space="preserve"> </v>
      </c>
      <c r="X3501" s="316" t="s">
        <v>965</v>
      </c>
    </row>
    <row r="3502" spans="1:24">
      <c r="A3502" s="320" t="s">
        <v>986</v>
      </c>
      <c r="B3502" s="320" t="s">
        <v>923</v>
      </c>
      <c r="C3502" s="320" t="s">
        <v>504</v>
      </c>
      <c r="D3502" s="320" t="s">
        <v>484</v>
      </c>
      <c r="E3502" s="320">
        <v>0.91200000000000003</v>
      </c>
      <c r="F3502" s="320" t="s">
        <v>35</v>
      </c>
      <c r="G3502" s="320" t="s">
        <v>1273</v>
      </c>
      <c r="H3502" s="320" t="s">
        <v>531</v>
      </c>
      <c r="I3502" s="321">
        <v>1.501799278</v>
      </c>
      <c r="J3502" s="320">
        <v>2006</v>
      </c>
      <c r="K3502" s="320" t="s">
        <v>1210</v>
      </c>
      <c r="L3502" s="316">
        <f t="shared" si="103"/>
        <v>3501</v>
      </c>
      <c r="V3502" s="316" t="str">
        <f t="shared" si="102"/>
        <v xml:space="preserve"> </v>
      </c>
      <c r="X3502" s="316" t="s">
        <v>965</v>
      </c>
    </row>
    <row r="3503" spans="1:24">
      <c r="A3503" s="320" t="s">
        <v>952</v>
      </c>
      <c r="B3503" s="320" t="s">
        <v>923</v>
      </c>
      <c r="C3503" s="320" t="s">
        <v>504</v>
      </c>
      <c r="D3503" s="320" t="s">
        <v>484</v>
      </c>
      <c r="E3503" s="320">
        <v>0.91200000000000003</v>
      </c>
      <c r="F3503" s="320" t="s">
        <v>35</v>
      </c>
      <c r="G3503" s="320" t="s">
        <v>1273</v>
      </c>
      <c r="H3503" s="320" t="s">
        <v>531</v>
      </c>
      <c r="I3503" s="321">
        <v>1.5084417370000001</v>
      </c>
      <c r="J3503" s="320">
        <v>2011</v>
      </c>
      <c r="K3503" s="320" t="s">
        <v>1210</v>
      </c>
      <c r="L3503" s="316">
        <f t="shared" si="103"/>
        <v>3502</v>
      </c>
      <c r="V3503" s="316" t="str">
        <f t="shared" si="102"/>
        <v xml:space="preserve"> </v>
      </c>
      <c r="X3503" s="316" t="s">
        <v>965</v>
      </c>
    </row>
    <row r="3504" spans="1:24">
      <c r="A3504" s="320" t="s">
        <v>901</v>
      </c>
      <c r="B3504" s="320" t="s">
        <v>894</v>
      </c>
      <c r="C3504" s="320" t="s">
        <v>483</v>
      </c>
      <c r="D3504" s="320" t="s">
        <v>514</v>
      </c>
      <c r="E3504" s="320">
        <v>0.77500000000000002</v>
      </c>
      <c r="F3504" s="320" t="s">
        <v>35</v>
      </c>
      <c r="G3504" s="320" t="s">
        <v>1273</v>
      </c>
      <c r="H3504" s="320" t="s">
        <v>531</v>
      </c>
      <c r="I3504" s="321">
        <v>1.5358256850000001</v>
      </c>
      <c r="J3504" s="320">
        <v>2011</v>
      </c>
      <c r="K3504" s="320" t="s">
        <v>1209</v>
      </c>
      <c r="L3504" s="316">
        <f t="shared" si="103"/>
        <v>3503</v>
      </c>
      <c r="V3504" s="316" t="str">
        <f t="shared" si="102"/>
        <v xml:space="preserve"> </v>
      </c>
      <c r="X3504" s="316" t="s">
        <v>965</v>
      </c>
    </row>
    <row r="3505" spans="1:24">
      <c r="A3505" s="320" t="s">
        <v>738</v>
      </c>
      <c r="B3505" s="320" t="s">
        <v>513</v>
      </c>
      <c r="C3505" s="320" t="s">
        <v>510</v>
      </c>
      <c r="D3505" s="320" t="s">
        <v>514</v>
      </c>
      <c r="E3505" s="320">
        <v>0.91100000000000003</v>
      </c>
      <c r="F3505" s="320" t="s">
        <v>35</v>
      </c>
      <c r="G3505" s="320" t="s">
        <v>1273</v>
      </c>
      <c r="H3505" s="320" t="s">
        <v>531</v>
      </c>
      <c r="I3505" s="321">
        <v>1.5386164040000001</v>
      </c>
      <c r="J3505" s="320">
        <v>2011</v>
      </c>
      <c r="K3505" s="320" t="s">
        <v>1209</v>
      </c>
      <c r="L3505" s="316">
        <f t="shared" si="103"/>
        <v>3504</v>
      </c>
      <c r="V3505" s="316" t="str">
        <f t="shared" si="102"/>
        <v xml:space="preserve"> </v>
      </c>
      <c r="X3505" s="316" t="s">
        <v>965</v>
      </c>
    </row>
    <row r="3506" spans="1:24">
      <c r="A3506" s="320" t="s">
        <v>1002</v>
      </c>
      <c r="B3506" s="320" t="s">
        <v>923</v>
      </c>
      <c r="C3506" s="320" t="s">
        <v>504</v>
      </c>
      <c r="D3506" s="320" t="s">
        <v>484</v>
      </c>
      <c r="E3506" s="320">
        <v>0.91200000000000003</v>
      </c>
      <c r="F3506" s="320" t="s">
        <v>35</v>
      </c>
      <c r="G3506" s="320" t="s">
        <v>1273</v>
      </c>
      <c r="H3506" s="320" t="s">
        <v>531</v>
      </c>
      <c r="I3506" s="321">
        <v>1.5426393839999999</v>
      </c>
      <c r="J3506" s="320">
        <v>2008</v>
      </c>
      <c r="K3506" s="320" t="s">
        <v>1210</v>
      </c>
      <c r="L3506" s="316">
        <f t="shared" si="103"/>
        <v>3505</v>
      </c>
      <c r="V3506" s="316" t="str">
        <f t="shared" si="102"/>
        <v xml:space="preserve"> </v>
      </c>
      <c r="X3506" s="316" t="s">
        <v>965</v>
      </c>
    </row>
    <row r="3507" spans="1:24">
      <c r="A3507" s="320" t="s">
        <v>982</v>
      </c>
      <c r="B3507" s="320" t="s">
        <v>923</v>
      </c>
      <c r="C3507" s="320" t="s">
        <v>504</v>
      </c>
      <c r="D3507" s="320" t="s">
        <v>484</v>
      </c>
      <c r="E3507" s="320">
        <v>0.91200000000000003</v>
      </c>
      <c r="F3507" s="320" t="s">
        <v>35</v>
      </c>
      <c r="G3507" s="320" t="s">
        <v>1273</v>
      </c>
      <c r="H3507" s="320" t="s">
        <v>531</v>
      </c>
      <c r="I3507" s="321">
        <v>1.5648975599999999</v>
      </c>
      <c r="J3507" s="320">
        <v>2007</v>
      </c>
      <c r="K3507" s="320" t="s">
        <v>1210</v>
      </c>
      <c r="L3507" s="316">
        <f t="shared" si="103"/>
        <v>3506</v>
      </c>
      <c r="V3507" s="316" t="str">
        <f t="shared" si="102"/>
        <v xml:space="preserve"> </v>
      </c>
      <c r="X3507" s="316" t="s">
        <v>965</v>
      </c>
    </row>
    <row r="3508" spans="1:24">
      <c r="A3508" s="320" t="s">
        <v>970</v>
      </c>
      <c r="B3508" s="320" t="s">
        <v>923</v>
      </c>
      <c r="C3508" s="320" t="s">
        <v>504</v>
      </c>
      <c r="D3508" s="320" t="s">
        <v>484</v>
      </c>
      <c r="E3508" s="320">
        <v>0.91200000000000003</v>
      </c>
      <c r="F3508" s="320" t="s">
        <v>35</v>
      </c>
      <c r="G3508" s="320" t="s">
        <v>1273</v>
      </c>
      <c r="H3508" s="320" t="s">
        <v>531</v>
      </c>
      <c r="I3508" s="321">
        <v>1.5653784799999999</v>
      </c>
      <c r="J3508" s="320">
        <v>2008</v>
      </c>
      <c r="K3508" s="320" t="s">
        <v>1210</v>
      </c>
      <c r="L3508" s="316">
        <f t="shared" si="103"/>
        <v>3507</v>
      </c>
      <c r="V3508" s="316" t="str">
        <f t="shared" si="102"/>
        <v xml:space="preserve"> </v>
      </c>
      <c r="X3508" s="316" t="s">
        <v>965</v>
      </c>
    </row>
    <row r="3509" spans="1:24">
      <c r="A3509" s="320" t="s">
        <v>924</v>
      </c>
      <c r="B3509" s="320" t="s">
        <v>923</v>
      </c>
      <c r="C3509" s="320" t="s">
        <v>504</v>
      </c>
      <c r="D3509" s="320" t="s">
        <v>484</v>
      </c>
      <c r="E3509" s="320">
        <v>0.91200000000000003</v>
      </c>
      <c r="F3509" s="320" t="s">
        <v>35</v>
      </c>
      <c r="G3509" s="320" t="s">
        <v>1273</v>
      </c>
      <c r="H3509" s="320" t="s">
        <v>531</v>
      </c>
      <c r="I3509" s="321">
        <v>1.570812758</v>
      </c>
      <c r="J3509" s="320">
        <v>2007</v>
      </c>
      <c r="K3509" s="320" t="s">
        <v>1210</v>
      </c>
      <c r="L3509" s="316">
        <f t="shared" si="103"/>
        <v>3508</v>
      </c>
      <c r="V3509" s="316" t="str">
        <f t="shared" si="102"/>
        <v xml:space="preserve"> </v>
      </c>
      <c r="X3509" s="316" t="s">
        <v>965</v>
      </c>
    </row>
    <row r="3510" spans="1:24">
      <c r="A3510" s="320" t="s">
        <v>840</v>
      </c>
      <c r="B3510" s="320" t="s">
        <v>833</v>
      </c>
      <c r="C3510" s="320" t="s">
        <v>589</v>
      </c>
      <c r="D3510" s="320" t="s">
        <v>694</v>
      </c>
      <c r="E3510" s="320">
        <v>0.88100000000000001</v>
      </c>
      <c r="F3510" s="320" t="s">
        <v>35</v>
      </c>
      <c r="G3510" s="320" t="s">
        <v>1273</v>
      </c>
      <c r="H3510" s="320" t="s">
        <v>531</v>
      </c>
      <c r="I3510" s="321">
        <v>1.5780662940000001</v>
      </c>
      <c r="J3510" s="320">
        <v>2003</v>
      </c>
      <c r="K3510" s="320" t="s">
        <v>1210</v>
      </c>
      <c r="L3510" s="316">
        <f t="shared" si="103"/>
        <v>3509</v>
      </c>
      <c r="V3510" s="316" t="str">
        <f t="shared" si="102"/>
        <v xml:space="preserve"> </v>
      </c>
      <c r="X3510" s="316" t="s">
        <v>965</v>
      </c>
    </row>
    <row r="3511" spans="1:24">
      <c r="A3511" s="320" t="s">
        <v>958</v>
      </c>
      <c r="B3511" s="320" t="s">
        <v>923</v>
      </c>
      <c r="C3511" s="320" t="s">
        <v>504</v>
      </c>
      <c r="D3511" s="320" t="s">
        <v>484</v>
      </c>
      <c r="E3511" s="320">
        <v>0.91200000000000003</v>
      </c>
      <c r="F3511" s="320" t="s">
        <v>35</v>
      </c>
      <c r="G3511" s="320" t="s">
        <v>1273</v>
      </c>
      <c r="H3511" s="320" t="s">
        <v>531</v>
      </c>
      <c r="I3511" s="321">
        <v>1.5848512800000001</v>
      </c>
      <c r="J3511" s="320">
        <v>2011</v>
      </c>
      <c r="K3511" s="320" t="s">
        <v>1210</v>
      </c>
      <c r="L3511" s="316">
        <f t="shared" si="103"/>
        <v>3510</v>
      </c>
      <c r="V3511" s="316" t="str">
        <f t="shared" si="102"/>
        <v xml:space="preserve"> </v>
      </c>
      <c r="X3511" s="316" t="s">
        <v>965</v>
      </c>
    </row>
    <row r="3512" spans="1:24">
      <c r="A3512" s="320" t="s">
        <v>927</v>
      </c>
      <c r="B3512" s="320" t="s">
        <v>923</v>
      </c>
      <c r="C3512" s="320" t="s">
        <v>504</v>
      </c>
      <c r="D3512" s="320" t="s">
        <v>518</v>
      </c>
      <c r="E3512" s="320">
        <v>0.91200000000000003</v>
      </c>
      <c r="F3512" s="320" t="s">
        <v>35</v>
      </c>
      <c r="G3512" s="320" t="s">
        <v>1273</v>
      </c>
      <c r="H3512" s="320" t="s">
        <v>531</v>
      </c>
      <c r="I3512" s="321">
        <v>1.606052949</v>
      </c>
      <c r="J3512" s="320">
        <v>2009</v>
      </c>
      <c r="K3512" s="320" t="s">
        <v>1210</v>
      </c>
      <c r="L3512" s="316">
        <f t="shared" si="103"/>
        <v>3511</v>
      </c>
      <c r="V3512" s="316" t="str">
        <f t="shared" si="102"/>
        <v xml:space="preserve"> </v>
      </c>
      <c r="X3512" s="316" t="s">
        <v>965</v>
      </c>
    </row>
    <row r="3513" spans="1:24">
      <c r="A3513" s="320" t="s">
        <v>947</v>
      </c>
      <c r="B3513" s="320" t="s">
        <v>923</v>
      </c>
      <c r="C3513" s="320" t="s">
        <v>504</v>
      </c>
      <c r="D3513" s="320" t="s">
        <v>484</v>
      </c>
      <c r="E3513" s="320">
        <v>0.91200000000000003</v>
      </c>
      <c r="F3513" s="320" t="s">
        <v>35</v>
      </c>
      <c r="G3513" s="320" t="s">
        <v>1273</v>
      </c>
      <c r="H3513" s="320" t="s">
        <v>531</v>
      </c>
      <c r="I3513" s="321">
        <v>1.621047986</v>
      </c>
      <c r="J3513" s="320">
        <v>2007</v>
      </c>
      <c r="K3513" s="320" t="s">
        <v>1210</v>
      </c>
      <c r="L3513" s="316">
        <f t="shared" si="103"/>
        <v>3512</v>
      </c>
      <c r="V3513" s="316" t="str">
        <f t="shared" si="102"/>
        <v xml:space="preserve"> </v>
      </c>
      <c r="X3513" s="316" t="s">
        <v>965</v>
      </c>
    </row>
    <row r="3514" spans="1:24">
      <c r="A3514" s="320" t="s">
        <v>860</v>
      </c>
      <c r="B3514" s="320" t="s">
        <v>858</v>
      </c>
      <c r="C3514" s="320" t="s">
        <v>542</v>
      </c>
      <c r="D3514" s="320" t="s">
        <v>484</v>
      </c>
      <c r="E3514" s="320">
        <v>0.629</v>
      </c>
      <c r="F3514" s="320" t="s">
        <v>35</v>
      </c>
      <c r="G3514" s="320" t="s">
        <v>1273</v>
      </c>
      <c r="H3514" s="320" t="s">
        <v>531</v>
      </c>
      <c r="I3514" s="321">
        <v>1.6339986959999999</v>
      </c>
      <c r="J3514" s="320">
        <v>2010</v>
      </c>
      <c r="K3514" s="320" t="s">
        <v>1209</v>
      </c>
      <c r="L3514" s="316">
        <f t="shared" si="103"/>
        <v>3513</v>
      </c>
      <c r="V3514" s="316" t="str">
        <f t="shared" si="102"/>
        <v xml:space="preserve"> </v>
      </c>
      <c r="X3514" s="316" t="s">
        <v>965</v>
      </c>
    </row>
    <row r="3515" spans="1:24">
      <c r="A3515" s="320" t="s">
        <v>989</v>
      </c>
      <c r="B3515" s="320" t="s">
        <v>923</v>
      </c>
      <c r="C3515" s="320" t="s">
        <v>504</v>
      </c>
      <c r="D3515" s="320" t="s">
        <v>518</v>
      </c>
      <c r="E3515" s="320">
        <v>0.91200000000000003</v>
      </c>
      <c r="F3515" s="320" t="s">
        <v>35</v>
      </c>
      <c r="G3515" s="320" t="s">
        <v>1273</v>
      </c>
      <c r="H3515" s="320" t="s">
        <v>531</v>
      </c>
      <c r="I3515" s="321">
        <v>1.6396417459999999</v>
      </c>
      <c r="J3515" s="320">
        <v>2011</v>
      </c>
      <c r="K3515" s="320" t="s">
        <v>1210</v>
      </c>
      <c r="L3515" s="316">
        <f t="shared" si="103"/>
        <v>3514</v>
      </c>
      <c r="V3515" s="316" t="str">
        <f t="shared" ref="V3515:V3578" si="104">IF(H3515=$V$1,I3515," ")</f>
        <v xml:space="preserve"> </v>
      </c>
      <c r="X3515" s="316" t="s">
        <v>965</v>
      </c>
    </row>
    <row r="3516" spans="1:24">
      <c r="A3516" s="320" t="s">
        <v>593</v>
      </c>
      <c r="B3516" s="320" t="s">
        <v>588</v>
      </c>
      <c r="C3516" s="320" t="s">
        <v>589</v>
      </c>
      <c r="D3516" s="320" t="s">
        <v>514</v>
      </c>
      <c r="E3516" s="320">
        <v>0.91600000000000004</v>
      </c>
      <c r="F3516" s="320" t="s">
        <v>35</v>
      </c>
      <c r="G3516" s="320" t="s">
        <v>1273</v>
      </c>
      <c r="H3516" s="320" t="s">
        <v>531</v>
      </c>
      <c r="I3516" s="321">
        <v>1.6406295740000001</v>
      </c>
      <c r="J3516" s="320">
        <v>2011</v>
      </c>
      <c r="K3516" s="320" t="s">
        <v>1210</v>
      </c>
      <c r="L3516" s="316">
        <f t="shared" si="103"/>
        <v>3515</v>
      </c>
      <c r="V3516" s="316" t="str">
        <f t="shared" si="104"/>
        <v xml:space="preserve"> </v>
      </c>
      <c r="X3516" s="316" t="s">
        <v>965</v>
      </c>
    </row>
    <row r="3517" spans="1:24">
      <c r="A3517" s="320" t="s">
        <v>999</v>
      </c>
      <c r="B3517" s="320" t="s">
        <v>923</v>
      </c>
      <c r="C3517" s="320" t="s">
        <v>504</v>
      </c>
      <c r="D3517" s="320" t="s">
        <v>484</v>
      </c>
      <c r="E3517" s="320">
        <v>0.91200000000000003</v>
      </c>
      <c r="F3517" s="320" t="s">
        <v>35</v>
      </c>
      <c r="G3517" s="320" t="s">
        <v>1273</v>
      </c>
      <c r="H3517" s="320" t="s">
        <v>531</v>
      </c>
      <c r="I3517" s="321">
        <v>1.674198112</v>
      </c>
      <c r="J3517" s="320">
        <v>2008</v>
      </c>
      <c r="K3517" s="320" t="s">
        <v>1210</v>
      </c>
      <c r="L3517" s="316">
        <f t="shared" si="103"/>
        <v>3516</v>
      </c>
      <c r="V3517" s="316" t="str">
        <f t="shared" si="104"/>
        <v xml:space="preserve"> </v>
      </c>
      <c r="X3517" s="316" t="s">
        <v>965</v>
      </c>
    </row>
    <row r="3518" spans="1:24">
      <c r="A3518" s="320" t="s">
        <v>849</v>
      </c>
      <c r="B3518" s="320" t="s">
        <v>847</v>
      </c>
      <c r="C3518" s="320" t="s">
        <v>589</v>
      </c>
      <c r="D3518" s="320" t="s">
        <v>514</v>
      </c>
      <c r="E3518" s="320">
        <v>0.875</v>
      </c>
      <c r="F3518" s="320" t="s">
        <v>35</v>
      </c>
      <c r="G3518" s="320" t="s">
        <v>1273</v>
      </c>
      <c r="H3518" s="320" t="s">
        <v>531</v>
      </c>
      <c r="I3518" s="321">
        <v>1.684772191</v>
      </c>
      <c r="J3518" s="320">
        <v>2007</v>
      </c>
      <c r="K3518" s="320" t="s">
        <v>1209</v>
      </c>
      <c r="L3518" s="316">
        <f t="shared" si="103"/>
        <v>3517</v>
      </c>
      <c r="V3518" s="316" t="str">
        <f t="shared" si="104"/>
        <v xml:space="preserve"> </v>
      </c>
      <c r="X3518" s="316" t="s">
        <v>965</v>
      </c>
    </row>
    <row r="3519" spans="1:24">
      <c r="A3519" s="320" t="s">
        <v>995</v>
      </c>
      <c r="B3519" s="320" t="s">
        <v>923</v>
      </c>
      <c r="C3519" s="320" t="s">
        <v>504</v>
      </c>
      <c r="D3519" s="320" t="s">
        <v>484</v>
      </c>
      <c r="E3519" s="320">
        <v>0.91200000000000003</v>
      </c>
      <c r="F3519" s="320" t="s">
        <v>35</v>
      </c>
      <c r="G3519" s="320" t="s">
        <v>1273</v>
      </c>
      <c r="H3519" s="320" t="s">
        <v>531</v>
      </c>
      <c r="I3519" s="321">
        <v>1.6849506000000001</v>
      </c>
      <c r="J3519" s="320">
        <v>2007</v>
      </c>
      <c r="K3519" s="320" t="s">
        <v>1210</v>
      </c>
      <c r="L3519" s="316">
        <f t="shared" si="103"/>
        <v>3518</v>
      </c>
      <c r="V3519" s="316" t="str">
        <f t="shared" si="104"/>
        <v xml:space="preserve"> </v>
      </c>
      <c r="X3519" s="316" t="s">
        <v>965</v>
      </c>
    </row>
    <row r="3520" spans="1:24">
      <c r="A3520" s="320" t="s">
        <v>832</v>
      </c>
      <c r="B3520" s="320" t="s">
        <v>833</v>
      </c>
      <c r="C3520" s="320" t="s">
        <v>589</v>
      </c>
      <c r="D3520" s="320" t="s">
        <v>484</v>
      </c>
      <c r="E3520" s="320">
        <v>0.88100000000000001</v>
      </c>
      <c r="F3520" s="320" t="s">
        <v>35</v>
      </c>
      <c r="G3520" s="320" t="s">
        <v>1273</v>
      </c>
      <c r="H3520" s="320" t="s">
        <v>531</v>
      </c>
      <c r="I3520" s="321">
        <v>1.760224977</v>
      </c>
      <c r="J3520" s="320">
        <v>2010</v>
      </c>
      <c r="K3520" s="320" t="s">
        <v>1210</v>
      </c>
      <c r="L3520" s="316">
        <f t="shared" si="103"/>
        <v>3519</v>
      </c>
      <c r="V3520" s="316" t="str">
        <f t="shared" si="104"/>
        <v xml:space="preserve"> </v>
      </c>
      <c r="X3520" s="316" t="s">
        <v>965</v>
      </c>
    </row>
    <row r="3521" spans="1:24">
      <c r="A3521" s="320" t="s">
        <v>643</v>
      </c>
      <c r="B3521" s="320" t="s">
        <v>642</v>
      </c>
      <c r="C3521" s="320" t="s">
        <v>589</v>
      </c>
      <c r="D3521" s="320" t="s">
        <v>514</v>
      </c>
      <c r="E3521" s="320">
        <v>0.95499999999999996</v>
      </c>
      <c r="F3521" s="320" t="s">
        <v>35</v>
      </c>
      <c r="G3521" s="320" t="s">
        <v>1273</v>
      </c>
      <c r="H3521" s="320" t="s">
        <v>531</v>
      </c>
      <c r="I3521" s="321">
        <v>1.7777982619999999</v>
      </c>
      <c r="J3521" s="320">
        <v>2009</v>
      </c>
      <c r="K3521" s="320" t="s">
        <v>1210</v>
      </c>
      <c r="L3521" s="316">
        <f t="shared" si="103"/>
        <v>3520</v>
      </c>
      <c r="V3521" s="316" t="str">
        <f t="shared" si="104"/>
        <v xml:space="preserve"> </v>
      </c>
      <c r="X3521" s="316" t="s">
        <v>965</v>
      </c>
    </row>
    <row r="3522" spans="1:24">
      <c r="A3522" s="320" t="s">
        <v>951</v>
      </c>
      <c r="B3522" s="320" t="s">
        <v>923</v>
      </c>
      <c r="C3522" s="320" t="s">
        <v>504</v>
      </c>
      <c r="D3522" s="320" t="s">
        <v>484</v>
      </c>
      <c r="E3522" s="320">
        <v>0.91200000000000003</v>
      </c>
      <c r="F3522" s="320" t="s">
        <v>35</v>
      </c>
      <c r="G3522" s="320" t="s">
        <v>1273</v>
      </c>
      <c r="H3522" s="320" t="s">
        <v>531</v>
      </c>
      <c r="I3522" s="321">
        <v>1.787377494</v>
      </c>
      <c r="J3522" s="320">
        <v>2010</v>
      </c>
      <c r="K3522" s="320" t="s">
        <v>1210</v>
      </c>
      <c r="L3522" s="316">
        <f t="shared" si="103"/>
        <v>3521</v>
      </c>
      <c r="V3522" s="316" t="str">
        <f t="shared" si="104"/>
        <v xml:space="preserve"> </v>
      </c>
      <c r="X3522" s="316" t="s">
        <v>965</v>
      </c>
    </row>
    <row r="3523" spans="1:24">
      <c r="A3523" s="320" t="s">
        <v>839</v>
      </c>
      <c r="B3523" s="320" t="s">
        <v>833</v>
      </c>
      <c r="C3523" s="320" t="s">
        <v>589</v>
      </c>
      <c r="D3523" s="320" t="s">
        <v>484</v>
      </c>
      <c r="E3523" s="320">
        <v>0.88100000000000001</v>
      </c>
      <c r="F3523" s="320" t="s">
        <v>35</v>
      </c>
      <c r="G3523" s="320" t="s">
        <v>1273</v>
      </c>
      <c r="H3523" s="320" t="s">
        <v>531</v>
      </c>
      <c r="I3523" s="321">
        <v>1.8237621850000001</v>
      </c>
      <c r="J3523" s="320">
        <v>2011</v>
      </c>
      <c r="K3523" s="320" t="s">
        <v>1209</v>
      </c>
      <c r="L3523" s="316">
        <f t="shared" ref="L3523:L3586" si="105">1+L3522</f>
        <v>3522</v>
      </c>
      <c r="V3523" s="316" t="str">
        <f t="shared" si="104"/>
        <v xml:space="preserve"> </v>
      </c>
      <c r="X3523" s="316" t="s">
        <v>965</v>
      </c>
    </row>
    <row r="3524" spans="1:24">
      <c r="A3524" s="320" t="s">
        <v>935</v>
      </c>
      <c r="B3524" s="320" t="s">
        <v>923</v>
      </c>
      <c r="C3524" s="320" t="s">
        <v>504</v>
      </c>
      <c r="D3524" s="320" t="s">
        <v>484</v>
      </c>
      <c r="E3524" s="320">
        <v>0.91200000000000003</v>
      </c>
      <c r="F3524" s="320" t="s">
        <v>35</v>
      </c>
      <c r="G3524" s="320" t="s">
        <v>1273</v>
      </c>
      <c r="H3524" s="320" t="s">
        <v>531</v>
      </c>
      <c r="I3524" s="321">
        <v>1.847659615</v>
      </c>
      <c r="J3524" s="320">
        <v>2008</v>
      </c>
      <c r="K3524" s="320" t="s">
        <v>1210</v>
      </c>
      <c r="L3524" s="316">
        <f t="shared" si="105"/>
        <v>3523</v>
      </c>
      <c r="V3524" s="316" t="str">
        <f t="shared" si="104"/>
        <v xml:space="preserve"> </v>
      </c>
      <c r="X3524" s="316" t="s">
        <v>965</v>
      </c>
    </row>
    <row r="3525" spans="1:24">
      <c r="A3525" s="320" t="s">
        <v>633</v>
      </c>
      <c r="B3525" s="320" t="s">
        <v>634</v>
      </c>
      <c r="C3525" s="320" t="s">
        <v>589</v>
      </c>
      <c r="D3525" s="320" t="s">
        <v>514</v>
      </c>
      <c r="E3525" s="320">
        <v>0.91300000000000003</v>
      </c>
      <c r="F3525" s="320" t="s">
        <v>35</v>
      </c>
      <c r="G3525" s="320" t="s">
        <v>1273</v>
      </c>
      <c r="H3525" s="320" t="s">
        <v>531</v>
      </c>
      <c r="I3525" s="321">
        <v>1.85</v>
      </c>
      <c r="J3525" s="320">
        <v>2005</v>
      </c>
      <c r="K3525" s="320" t="s">
        <v>1246</v>
      </c>
      <c r="L3525" s="316">
        <f t="shared" si="105"/>
        <v>3524</v>
      </c>
      <c r="V3525" s="316" t="str">
        <f t="shared" si="104"/>
        <v xml:space="preserve"> </v>
      </c>
      <c r="X3525" s="316" t="s">
        <v>965</v>
      </c>
    </row>
    <row r="3526" spans="1:24">
      <c r="A3526" s="320" t="s">
        <v>991</v>
      </c>
      <c r="B3526" s="320" t="s">
        <v>923</v>
      </c>
      <c r="C3526" s="320" t="s">
        <v>504</v>
      </c>
      <c r="D3526" s="320" t="s">
        <v>484</v>
      </c>
      <c r="E3526" s="320">
        <v>0.91200000000000003</v>
      </c>
      <c r="F3526" s="320" t="s">
        <v>35</v>
      </c>
      <c r="G3526" s="320" t="s">
        <v>1273</v>
      </c>
      <c r="H3526" s="320" t="s">
        <v>531</v>
      </c>
      <c r="I3526" s="321">
        <v>1.873495226</v>
      </c>
      <c r="J3526" s="320">
        <v>2010</v>
      </c>
      <c r="K3526" s="320" t="s">
        <v>1210</v>
      </c>
      <c r="L3526" s="316">
        <f t="shared" si="105"/>
        <v>3525</v>
      </c>
      <c r="V3526" s="316" t="str">
        <f t="shared" si="104"/>
        <v xml:space="preserve"> </v>
      </c>
      <c r="X3526" s="316" t="s">
        <v>965</v>
      </c>
    </row>
    <row r="3527" spans="1:24">
      <c r="A3527" s="320" t="s">
        <v>994</v>
      </c>
      <c r="B3527" s="320" t="s">
        <v>923</v>
      </c>
      <c r="C3527" s="320" t="s">
        <v>504</v>
      </c>
      <c r="D3527" s="320" t="s">
        <v>484</v>
      </c>
      <c r="E3527" s="320">
        <v>0.91200000000000003</v>
      </c>
      <c r="F3527" s="320" t="s">
        <v>35</v>
      </c>
      <c r="G3527" s="320" t="s">
        <v>1273</v>
      </c>
      <c r="H3527" s="320" t="s">
        <v>531</v>
      </c>
      <c r="I3527" s="321">
        <v>1.8764506540000001</v>
      </c>
      <c r="J3527" s="320">
        <v>2008</v>
      </c>
      <c r="K3527" s="320" t="s">
        <v>1210</v>
      </c>
      <c r="L3527" s="316">
        <f t="shared" si="105"/>
        <v>3526</v>
      </c>
      <c r="V3527" s="316" t="str">
        <f t="shared" si="104"/>
        <v xml:space="preserve"> </v>
      </c>
      <c r="X3527" s="316" t="s">
        <v>965</v>
      </c>
    </row>
    <row r="3528" spans="1:24">
      <c r="A3528" s="320" t="s">
        <v>782</v>
      </c>
      <c r="B3528" s="320" t="s">
        <v>509</v>
      </c>
      <c r="C3528" s="320" t="s">
        <v>510</v>
      </c>
      <c r="D3528" s="320" t="s">
        <v>484</v>
      </c>
      <c r="E3528" s="320">
        <v>0.93700000000000006</v>
      </c>
      <c r="F3528" s="320" t="s">
        <v>35</v>
      </c>
      <c r="G3528" s="320" t="s">
        <v>1273</v>
      </c>
      <c r="H3528" s="320" t="s">
        <v>531</v>
      </c>
      <c r="I3528" s="321">
        <v>1.9048390369999999</v>
      </c>
      <c r="J3528" s="320">
        <v>2005</v>
      </c>
      <c r="K3528" s="320" t="s">
        <v>1209</v>
      </c>
      <c r="L3528" s="316">
        <f t="shared" si="105"/>
        <v>3527</v>
      </c>
      <c r="V3528" s="316" t="str">
        <f t="shared" si="104"/>
        <v xml:space="preserve"> </v>
      </c>
      <c r="X3528" s="316" t="s">
        <v>965</v>
      </c>
    </row>
    <row r="3529" spans="1:24">
      <c r="A3529" s="320" t="s">
        <v>744</v>
      </c>
      <c r="B3529" s="320" t="s">
        <v>742</v>
      </c>
      <c r="C3529" s="320" t="s">
        <v>589</v>
      </c>
      <c r="D3529" s="320" t="s">
        <v>694</v>
      </c>
      <c r="E3529" s="320">
        <v>0.81599999999999995</v>
      </c>
      <c r="F3529" s="320" t="s">
        <v>35</v>
      </c>
      <c r="G3529" s="320" t="s">
        <v>1273</v>
      </c>
      <c r="H3529" s="320" t="s">
        <v>531</v>
      </c>
      <c r="I3529" s="321">
        <v>1.924610653</v>
      </c>
      <c r="J3529" s="320">
        <v>2006</v>
      </c>
      <c r="K3529" s="320" t="s">
        <v>1210</v>
      </c>
      <c r="L3529" s="316">
        <f t="shared" si="105"/>
        <v>3528</v>
      </c>
      <c r="V3529" s="316" t="str">
        <f t="shared" si="104"/>
        <v xml:space="preserve"> </v>
      </c>
      <c r="X3529" s="316" t="s">
        <v>965</v>
      </c>
    </row>
    <row r="3530" spans="1:24">
      <c r="A3530" s="320" t="s">
        <v>1213</v>
      </c>
      <c r="B3530" s="320" t="s">
        <v>1212</v>
      </c>
      <c r="C3530" s="320" t="s">
        <v>504</v>
      </c>
      <c r="D3530" s="320" t="s">
        <v>484</v>
      </c>
      <c r="E3530" s="320">
        <v>0.69899999999999995</v>
      </c>
      <c r="F3530" s="320" t="s">
        <v>35</v>
      </c>
      <c r="G3530" s="320" t="s">
        <v>1273</v>
      </c>
      <c r="H3530" s="320" t="s">
        <v>531</v>
      </c>
      <c r="I3530" s="321">
        <v>1.938668252</v>
      </c>
      <c r="J3530" s="320">
        <v>2011</v>
      </c>
      <c r="K3530" s="320" t="s">
        <v>1209</v>
      </c>
      <c r="L3530" s="316">
        <f t="shared" si="105"/>
        <v>3529</v>
      </c>
      <c r="V3530" s="316" t="str">
        <f t="shared" si="104"/>
        <v xml:space="preserve"> </v>
      </c>
      <c r="X3530" s="316" t="s">
        <v>965</v>
      </c>
    </row>
    <row r="3531" spans="1:24">
      <c r="A3531" s="320" t="s">
        <v>647</v>
      </c>
      <c r="B3531" s="320" t="s">
        <v>642</v>
      </c>
      <c r="C3531" s="320" t="s">
        <v>589</v>
      </c>
      <c r="D3531" s="320" t="s">
        <v>518</v>
      </c>
      <c r="E3531" s="320">
        <v>0.95499999999999996</v>
      </c>
      <c r="F3531" s="320" t="s">
        <v>35</v>
      </c>
      <c r="G3531" s="320" t="s">
        <v>1273</v>
      </c>
      <c r="H3531" s="320" t="s">
        <v>531</v>
      </c>
      <c r="I3531" s="321">
        <v>1.98764216</v>
      </c>
      <c r="J3531" s="320">
        <v>2009</v>
      </c>
      <c r="K3531" s="320" t="s">
        <v>1210</v>
      </c>
      <c r="L3531" s="316">
        <f t="shared" si="105"/>
        <v>3530</v>
      </c>
      <c r="V3531" s="316" t="str">
        <f t="shared" si="104"/>
        <v xml:space="preserve"> </v>
      </c>
      <c r="X3531" s="316" t="s">
        <v>965</v>
      </c>
    </row>
    <row r="3532" spans="1:24">
      <c r="A3532" s="320" t="s">
        <v>1004</v>
      </c>
      <c r="B3532" s="320" t="s">
        <v>923</v>
      </c>
      <c r="C3532" s="320" t="s">
        <v>504</v>
      </c>
      <c r="D3532" s="320" t="s">
        <v>484</v>
      </c>
      <c r="E3532" s="320">
        <v>0.91200000000000003</v>
      </c>
      <c r="F3532" s="320" t="s">
        <v>35</v>
      </c>
      <c r="G3532" s="320" t="s">
        <v>1273</v>
      </c>
      <c r="H3532" s="320" t="s">
        <v>531</v>
      </c>
      <c r="I3532" s="321">
        <v>2.0003858509999999</v>
      </c>
      <c r="J3532" s="320">
        <v>2010</v>
      </c>
      <c r="K3532" s="320" t="s">
        <v>1210</v>
      </c>
      <c r="L3532" s="316">
        <f t="shared" si="105"/>
        <v>3531</v>
      </c>
      <c r="V3532" s="316" t="str">
        <f t="shared" si="104"/>
        <v xml:space="preserve"> </v>
      </c>
      <c r="X3532" s="316" t="s">
        <v>965</v>
      </c>
    </row>
    <row r="3533" spans="1:24">
      <c r="A3533" s="320" t="s">
        <v>732</v>
      </c>
      <c r="B3533" s="320" t="s">
        <v>513</v>
      </c>
      <c r="C3533" s="320" t="s">
        <v>510</v>
      </c>
      <c r="D3533" s="320" t="s">
        <v>514</v>
      </c>
      <c r="E3533" s="320">
        <v>0.91100000000000003</v>
      </c>
      <c r="F3533" s="320" t="s">
        <v>35</v>
      </c>
      <c r="G3533" s="320" t="s">
        <v>1273</v>
      </c>
      <c r="H3533" s="320" t="s">
        <v>531</v>
      </c>
      <c r="I3533" s="321">
        <v>2.008958115</v>
      </c>
      <c r="J3533" s="320">
        <v>2010</v>
      </c>
      <c r="K3533" s="320" t="s">
        <v>1210</v>
      </c>
      <c r="L3533" s="316">
        <f t="shared" si="105"/>
        <v>3532</v>
      </c>
      <c r="V3533" s="316" t="str">
        <f t="shared" si="104"/>
        <v xml:space="preserve"> </v>
      </c>
      <c r="X3533" s="316" t="s">
        <v>965</v>
      </c>
    </row>
    <row r="3534" spans="1:24">
      <c r="A3534" s="320" t="s">
        <v>996</v>
      </c>
      <c r="B3534" s="320" t="s">
        <v>923</v>
      </c>
      <c r="C3534" s="320" t="s">
        <v>504</v>
      </c>
      <c r="D3534" s="320" t="s">
        <v>484</v>
      </c>
      <c r="E3534" s="320">
        <v>0.91200000000000003</v>
      </c>
      <c r="F3534" s="320" t="s">
        <v>35</v>
      </c>
      <c r="G3534" s="320" t="s">
        <v>1273</v>
      </c>
      <c r="H3534" s="320" t="s">
        <v>531</v>
      </c>
      <c r="I3534" s="321">
        <v>2.0333733939999998</v>
      </c>
      <c r="J3534" s="320">
        <v>2010</v>
      </c>
      <c r="K3534" s="320" t="s">
        <v>1210</v>
      </c>
      <c r="L3534" s="316">
        <f t="shared" si="105"/>
        <v>3533</v>
      </c>
      <c r="V3534" s="316" t="str">
        <f t="shared" si="104"/>
        <v xml:space="preserve"> </v>
      </c>
      <c r="X3534" s="316" t="s">
        <v>965</v>
      </c>
    </row>
    <row r="3535" spans="1:24">
      <c r="A3535" s="320" t="s">
        <v>790</v>
      </c>
      <c r="B3535" s="320" t="s">
        <v>509</v>
      </c>
      <c r="C3535" s="320" t="s">
        <v>510</v>
      </c>
      <c r="D3535" s="320" t="s">
        <v>521</v>
      </c>
      <c r="E3535" s="320">
        <v>0.93700000000000006</v>
      </c>
      <c r="F3535" s="320" t="s">
        <v>35</v>
      </c>
      <c r="G3535" s="320" t="s">
        <v>1273</v>
      </c>
      <c r="H3535" s="320" t="s">
        <v>531</v>
      </c>
      <c r="I3535" s="321">
        <v>2.0559333999999998</v>
      </c>
      <c r="J3535" s="320">
        <v>2010</v>
      </c>
      <c r="K3535" s="320" t="s">
        <v>1210</v>
      </c>
      <c r="L3535" s="316">
        <f t="shared" si="105"/>
        <v>3534</v>
      </c>
      <c r="V3535" s="316" t="str">
        <f t="shared" si="104"/>
        <v xml:space="preserve"> </v>
      </c>
      <c r="X3535" s="316" t="s">
        <v>965</v>
      </c>
    </row>
    <row r="3536" spans="1:24">
      <c r="A3536" s="320" t="s">
        <v>1007</v>
      </c>
      <c r="B3536" s="320" t="s">
        <v>923</v>
      </c>
      <c r="C3536" s="320" t="s">
        <v>504</v>
      </c>
      <c r="D3536" s="320" t="s">
        <v>484</v>
      </c>
      <c r="E3536" s="320">
        <v>0.91200000000000003</v>
      </c>
      <c r="F3536" s="320" t="s">
        <v>35</v>
      </c>
      <c r="G3536" s="320" t="s">
        <v>1273</v>
      </c>
      <c r="H3536" s="320" t="s">
        <v>531</v>
      </c>
      <c r="I3536" s="321">
        <v>2.0584494019999999</v>
      </c>
      <c r="J3536" s="320">
        <v>2006</v>
      </c>
      <c r="K3536" s="320" t="s">
        <v>1210</v>
      </c>
      <c r="L3536" s="316">
        <f t="shared" si="105"/>
        <v>3535</v>
      </c>
      <c r="V3536" s="316" t="str">
        <f t="shared" si="104"/>
        <v xml:space="preserve"> </v>
      </c>
      <c r="X3536" s="316" t="s">
        <v>965</v>
      </c>
    </row>
    <row r="3537" spans="1:24">
      <c r="A3537" s="320" t="s">
        <v>603</v>
      </c>
      <c r="B3537" s="320" t="s">
        <v>588</v>
      </c>
      <c r="C3537" s="320" t="s">
        <v>589</v>
      </c>
      <c r="D3537" s="320" t="s">
        <v>514</v>
      </c>
      <c r="E3537" s="320">
        <v>0.91600000000000004</v>
      </c>
      <c r="F3537" s="320" t="s">
        <v>35</v>
      </c>
      <c r="G3537" s="320" t="s">
        <v>1273</v>
      </c>
      <c r="H3537" s="320" t="s">
        <v>531</v>
      </c>
      <c r="I3537" s="321">
        <v>2.0901357809999999</v>
      </c>
      <c r="J3537" s="320">
        <v>2012</v>
      </c>
      <c r="K3537" s="320" t="s">
        <v>1210</v>
      </c>
      <c r="L3537" s="316">
        <f t="shared" si="105"/>
        <v>3536</v>
      </c>
      <c r="V3537" s="316" t="str">
        <f t="shared" si="104"/>
        <v xml:space="preserve"> </v>
      </c>
      <c r="X3537" s="316" t="s">
        <v>965</v>
      </c>
    </row>
    <row r="3538" spans="1:24">
      <c r="A3538" s="320" t="s">
        <v>956</v>
      </c>
      <c r="B3538" s="320" t="s">
        <v>923</v>
      </c>
      <c r="C3538" s="320" t="s">
        <v>504</v>
      </c>
      <c r="D3538" s="320" t="s">
        <v>484</v>
      </c>
      <c r="E3538" s="320">
        <v>0.91200000000000003</v>
      </c>
      <c r="F3538" s="320" t="s">
        <v>35</v>
      </c>
      <c r="G3538" s="320" t="s">
        <v>1273</v>
      </c>
      <c r="H3538" s="320" t="s">
        <v>531</v>
      </c>
      <c r="I3538" s="321">
        <v>2.093935439</v>
      </c>
      <c r="J3538" s="320">
        <v>2007</v>
      </c>
      <c r="K3538" s="320" t="s">
        <v>1210</v>
      </c>
      <c r="L3538" s="316">
        <f t="shared" si="105"/>
        <v>3537</v>
      </c>
      <c r="V3538" s="316" t="str">
        <f t="shared" si="104"/>
        <v xml:space="preserve"> </v>
      </c>
      <c r="X3538" s="316" t="s">
        <v>965</v>
      </c>
    </row>
    <row r="3539" spans="1:24">
      <c r="A3539" s="320" t="s">
        <v>798</v>
      </c>
      <c r="B3539" s="320" t="s">
        <v>509</v>
      </c>
      <c r="C3539" s="320" t="s">
        <v>510</v>
      </c>
      <c r="D3539" s="320" t="s">
        <v>518</v>
      </c>
      <c r="E3539" s="320">
        <v>0.93700000000000006</v>
      </c>
      <c r="F3539" s="320" t="s">
        <v>35</v>
      </c>
      <c r="G3539" s="320" t="s">
        <v>1273</v>
      </c>
      <c r="H3539" s="320" t="s">
        <v>531</v>
      </c>
      <c r="I3539" s="321">
        <v>2.1000185340000002</v>
      </c>
      <c r="J3539" s="320">
        <v>2013</v>
      </c>
      <c r="K3539" s="320" t="s">
        <v>1210</v>
      </c>
      <c r="L3539" s="316">
        <f t="shared" si="105"/>
        <v>3538</v>
      </c>
      <c r="V3539" s="316" t="str">
        <f t="shared" si="104"/>
        <v xml:space="preserve"> </v>
      </c>
      <c r="X3539" s="316" t="s">
        <v>965</v>
      </c>
    </row>
    <row r="3540" spans="1:24">
      <c r="A3540" s="320" t="s">
        <v>1011</v>
      </c>
      <c r="B3540" s="320" t="s">
        <v>923</v>
      </c>
      <c r="C3540" s="320" t="s">
        <v>504</v>
      </c>
      <c r="D3540" s="320" t="s">
        <v>484</v>
      </c>
      <c r="E3540" s="320">
        <v>0.91200000000000003</v>
      </c>
      <c r="F3540" s="320" t="s">
        <v>35</v>
      </c>
      <c r="G3540" s="320" t="s">
        <v>1273</v>
      </c>
      <c r="H3540" s="320" t="s">
        <v>531</v>
      </c>
      <c r="I3540" s="321">
        <v>2.1337135960000002</v>
      </c>
      <c r="J3540" s="320">
        <v>2008</v>
      </c>
      <c r="K3540" s="320" t="s">
        <v>1210</v>
      </c>
      <c r="L3540" s="316">
        <f t="shared" si="105"/>
        <v>3539</v>
      </c>
      <c r="V3540" s="316" t="str">
        <f t="shared" si="104"/>
        <v xml:space="preserve"> </v>
      </c>
      <c r="X3540" s="316" t="s">
        <v>965</v>
      </c>
    </row>
    <row r="3541" spans="1:24">
      <c r="A3541" s="320" t="s">
        <v>943</v>
      </c>
      <c r="B3541" s="320" t="s">
        <v>923</v>
      </c>
      <c r="C3541" s="320" t="s">
        <v>504</v>
      </c>
      <c r="D3541" s="320" t="s">
        <v>518</v>
      </c>
      <c r="E3541" s="320">
        <v>0.91200000000000003</v>
      </c>
      <c r="F3541" s="320" t="s">
        <v>35</v>
      </c>
      <c r="G3541" s="320" t="s">
        <v>1273</v>
      </c>
      <c r="H3541" s="320" t="s">
        <v>531</v>
      </c>
      <c r="I3541" s="321">
        <v>2.177788557</v>
      </c>
      <c r="J3541" s="320">
        <v>2009</v>
      </c>
      <c r="K3541" s="320" t="s">
        <v>1210</v>
      </c>
      <c r="L3541" s="316">
        <f t="shared" si="105"/>
        <v>3540</v>
      </c>
      <c r="V3541" s="316" t="str">
        <f t="shared" si="104"/>
        <v xml:space="preserve"> </v>
      </c>
      <c r="X3541" s="316" t="s">
        <v>965</v>
      </c>
    </row>
    <row r="3542" spans="1:24">
      <c r="A3542" s="320" t="s">
        <v>961</v>
      </c>
      <c r="B3542" s="320" t="s">
        <v>923</v>
      </c>
      <c r="C3542" s="320" t="s">
        <v>504</v>
      </c>
      <c r="D3542" s="320" t="s">
        <v>518</v>
      </c>
      <c r="E3542" s="320">
        <v>0.91200000000000003</v>
      </c>
      <c r="F3542" s="320" t="s">
        <v>35</v>
      </c>
      <c r="G3542" s="320" t="s">
        <v>1273</v>
      </c>
      <c r="H3542" s="320" t="s">
        <v>531</v>
      </c>
      <c r="I3542" s="321">
        <v>2.2146780800000001</v>
      </c>
      <c r="J3542" s="320">
        <v>2008</v>
      </c>
      <c r="K3542" s="320" t="s">
        <v>1210</v>
      </c>
      <c r="L3542" s="316">
        <f t="shared" si="105"/>
        <v>3541</v>
      </c>
      <c r="V3542" s="316" t="str">
        <f t="shared" si="104"/>
        <v xml:space="preserve"> </v>
      </c>
      <c r="X3542" s="316" t="s">
        <v>965</v>
      </c>
    </row>
    <row r="3543" spans="1:24">
      <c r="A3543" s="320" t="s">
        <v>898</v>
      </c>
      <c r="B3543" s="320" t="s">
        <v>894</v>
      </c>
      <c r="C3543" s="320" t="s">
        <v>483</v>
      </c>
      <c r="D3543" s="320" t="s">
        <v>484</v>
      </c>
      <c r="E3543" s="320">
        <v>0.77500000000000002</v>
      </c>
      <c r="F3543" s="320" t="s">
        <v>35</v>
      </c>
      <c r="G3543" s="320" t="s">
        <v>1273</v>
      </c>
      <c r="H3543" s="320" t="s">
        <v>531</v>
      </c>
      <c r="I3543" s="321">
        <v>2.2478779699999998</v>
      </c>
      <c r="J3543" s="320">
        <v>2009</v>
      </c>
      <c r="K3543" s="320" t="s">
        <v>1210</v>
      </c>
      <c r="L3543" s="316">
        <f t="shared" si="105"/>
        <v>3542</v>
      </c>
      <c r="V3543" s="316" t="str">
        <f t="shared" si="104"/>
        <v xml:space="preserve"> </v>
      </c>
      <c r="X3543" s="316" t="s">
        <v>965</v>
      </c>
    </row>
    <row r="3544" spans="1:24">
      <c r="A3544" s="320" t="s">
        <v>788</v>
      </c>
      <c r="B3544" s="320" t="s">
        <v>509</v>
      </c>
      <c r="C3544" s="320" t="s">
        <v>510</v>
      </c>
      <c r="D3544" s="320" t="s">
        <v>518</v>
      </c>
      <c r="E3544" s="320">
        <v>0.93700000000000006</v>
      </c>
      <c r="F3544" s="320" t="s">
        <v>35</v>
      </c>
      <c r="G3544" s="320" t="s">
        <v>1273</v>
      </c>
      <c r="H3544" s="320" t="s">
        <v>531</v>
      </c>
      <c r="I3544" s="321">
        <v>2.2517283950000002</v>
      </c>
      <c r="J3544" s="320">
        <v>2010</v>
      </c>
      <c r="K3544" s="320" t="s">
        <v>1210</v>
      </c>
      <c r="L3544" s="316">
        <f t="shared" si="105"/>
        <v>3543</v>
      </c>
      <c r="V3544" s="316" t="str">
        <f t="shared" si="104"/>
        <v xml:space="preserve"> </v>
      </c>
      <c r="X3544" s="316" t="s">
        <v>965</v>
      </c>
    </row>
    <row r="3545" spans="1:24">
      <c r="A3545" s="320" t="s">
        <v>773</v>
      </c>
      <c r="B3545" s="320" t="s">
        <v>774</v>
      </c>
      <c r="C3545" s="320" t="s">
        <v>579</v>
      </c>
      <c r="D3545" s="320" t="s">
        <v>491</v>
      </c>
      <c r="E3545" s="320">
        <v>0.69</v>
      </c>
      <c r="F3545" s="320" t="s">
        <v>35</v>
      </c>
      <c r="G3545" s="320" t="s">
        <v>1273</v>
      </c>
      <c r="H3545" s="320" t="s">
        <v>531</v>
      </c>
      <c r="I3545" s="321">
        <v>2.27</v>
      </c>
      <c r="J3545" s="320">
        <v>2005</v>
      </c>
      <c r="K3545" s="320" t="s">
        <v>1246</v>
      </c>
      <c r="L3545" s="316">
        <f t="shared" si="105"/>
        <v>3544</v>
      </c>
      <c r="V3545" s="316" t="str">
        <f t="shared" si="104"/>
        <v xml:space="preserve"> </v>
      </c>
      <c r="X3545" s="316" t="s">
        <v>965</v>
      </c>
    </row>
    <row r="3546" spans="1:24">
      <c r="A3546" s="320" t="s">
        <v>735</v>
      </c>
      <c r="B3546" s="320" t="s">
        <v>513</v>
      </c>
      <c r="C3546" s="320" t="s">
        <v>510</v>
      </c>
      <c r="D3546" s="320" t="s">
        <v>514</v>
      </c>
      <c r="E3546" s="320">
        <v>0.91100000000000003</v>
      </c>
      <c r="F3546" s="320" t="s">
        <v>35</v>
      </c>
      <c r="G3546" s="320" t="s">
        <v>1273</v>
      </c>
      <c r="H3546" s="320" t="s">
        <v>531</v>
      </c>
      <c r="I3546" s="321">
        <v>2.312300113</v>
      </c>
      <c r="J3546" s="320">
        <v>2010</v>
      </c>
      <c r="K3546" s="320" t="s">
        <v>1210</v>
      </c>
      <c r="L3546" s="316">
        <f t="shared" si="105"/>
        <v>3545</v>
      </c>
      <c r="V3546" s="316" t="str">
        <f t="shared" si="104"/>
        <v xml:space="preserve"> </v>
      </c>
      <c r="X3546" s="316" t="s">
        <v>965</v>
      </c>
    </row>
    <row r="3547" spans="1:24">
      <c r="A3547" s="320" t="s">
        <v>770</v>
      </c>
      <c r="B3547" s="320" t="s">
        <v>767</v>
      </c>
      <c r="C3547" s="320" t="s">
        <v>589</v>
      </c>
      <c r="D3547" s="320" t="s">
        <v>514</v>
      </c>
      <c r="E3547" s="320">
        <v>0.92</v>
      </c>
      <c r="F3547" s="320" t="s">
        <v>35</v>
      </c>
      <c r="G3547" s="320" t="s">
        <v>1273</v>
      </c>
      <c r="H3547" s="320" t="s">
        <v>531</v>
      </c>
      <c r="I3547" s="321">
        <v>2.3335714670000001</v>
      </c>
      <c r="J3547" s="320">
        <v>2010</v>
      </c>
      <c r="K3547" s="320" t="s">
        <v>1209</v>
      </c>
      <c r="L3547" s="316">
        <f t="shared" si="105"/>
        <v>3546</v>
      </c>
      <c r="V3547" s="316" t="str">
        <f t="shared" si="104"/>
        <v xml:space="preserve"> </v>
      </c>
      <c r="X3547" s="316" t="s">
        <v>965</v>
      </c>
    </row>
    <row r="3548" spans="1:24">
      <c r="A3548" s="320" t="s">
        <v>925</v>
      </c>
      <c r="B3548" s="320" t="s">
        <v>923</v>
      </c>
      <c r="C3548" s="320" t="s">
        <v>504</v>
      </c>
      <c r="D3548" s="320" t="s">
        <v>484</v>
      </c>
      <c r="E3548" s="320">
        <v>0.91200000000000003</v>
      </c>
      <c r="F3548" s="320" t="s">
        <v>35</v>
      </c>
      <c r="G3548" s="320" t="s">
        <v>1273</v>
      </c>
      <c r="H3548" s="320" t="s">
        <v>531</v>
      </c>
      <c r="I3548" s="321">
        <v>2.3377468380000002</v>
      </c>
      <c r="J3548" s="320">
        <v>2010</v>
      </c>
      <c r="K3548" s="320" t="s">
        <v>1210</v>
      </c>
      <c r="L3548" s="316">
        <f t="shared" si="105"/>
        <v>3547</v>
      </c>
      <c r="V3548" s="316" t="str">
        <f t="shared" si="104"/>
        <v xml:space="preserve"> </v>
      </c>
      <c r="X3548" s="316" t="s">
        <v>965</v>
      </c>
    </row>
    <row r="3549" spans="1:24">
      <c r="A3549" s="320" t="s">
        <v>1471</v>
      </c>
      <c r="B3549" s="320" t="s">
        <v>1014</v>
      </c>
      <c r="C3549" s="320" t="s">
        <v>579</v>
      </c>
      <c r="D3549" s="320" t="s">
        <v>484</v>
      </c>
      <c r="E3549" s="320">
        <v>0.93799999999999994</v>
      </c>
      <c r="F3549" s="320" t="s">
        <v>35</v>
      </c>
      <c r="G3549" s="320" t="s">
        <v>1273</v>
      </c>
      <c r="H3549" s="320" t="s">
        <v>531</v>
      </c>
      <c r="I3549" s="321">
        <v>2.3497666669999999</v>
      </c>
      <c r="J3549" s="320">
        <v>2011</v>
      </c>
      <c r="K3549" s="320" t="s">
        <v>1209</v>
      </c>
      <c r="L3549" s="316">
        <f t="shared" si="105"/>
        <v>3548</v>
      </c>
      <c r="V3549" s="316" t="str">
        <f t="shared" si="104"/>
        <v xml:space="preserve"> </v>
      </c>
      <c r="X3549" s="316" t="s">
        <v>965</v>
      </c>
    </row>
    <row r="3550" spans="1:24">
      <c r="A3550" s="320" t="s">
        <v>978</v>
      </c>
      <c r="B3550" s="320" t="s">
        <v>923</v>
      </c>
      <c r="C3550" s="320" t="s">
        <v>504</v>
      </c>
      <c r="D3550" s="320" t="s">
        <v>484</v>
      </c>
      <c r="E3550" s="320">
        <v>0.91200000000000003</v>
      </c>
      <c r="F3550" s="320" t="s">
        <v>35</v>
      </c>
      <c r="G3550" s="320" t="s">
        <v>1273</v>
      </c>
      <c r="H3550" s="320" t="s">
        <v>531</v>
      </c>
      <c r="I3550" s="321">
        <v>2.3574921419999999</v>
      </c>
      <c r="J3550" s="320">
        <v>2008</v>
      </c>
      <c r="K3550" s="320" t="s">
        <v>1210</v>
      </c>
      <c r="L3550" s="316">
        <f t="shared" si="105"/>
        <v>3549</v>
      </c>
      <c r="V3550" s="316" t="str">
        <f t="shared" si="104"/>
        <v xml:space="preserve"> </v>
      </c>
      <c r="X3550" s="316" t="s">
        <v>965</v>
      </c>
    </row>
    <row r="3551" spans="1:24">
      <c r="A3551" s="320" t="s">
        <v>601</v>
      </c>
      <c r="B3551" s="320" t="s">
        <v>588</v>
      </c>
      <c r="C3551" s="320" t="s">
        <v>589</v>
      </c>
      <c r="D3551" s="320" t="s">
        <v>518</v>
      </c>
      <c r="E3551" s="320">
        <v>0.91600000000000004</v>
      </c>
      <c r="F3551" s="320" t="s">
        <v>35</v>
      </c>
      <c r="G3551" s="320" t="s">
        <v>1273</v>
      </c>
      <c r="H3551" s="320" t="s">
        <v>531</v>
      </c>
      <c r="I3551" s="321">
        <v>2.3781874489999999</v>
      </c>
      <c r="J3551" s="320">
        <v>2011</v>
      </c>
      <c r="K3551" s="320" t="s">
        <v>1210</v>
      </c>
      <c r="L3551" s="316">
        <f t="shared" si="105"/>
        <v>3550</v>
      </c>
      <c r="V3551" s="316" t="str">
        <f t="shared" si="104"/>
        <v xml:space="preserve"> </v>
      </c>
      <c r="X3551" s="316" t="s">
        <v>965</v>
      </c>
    </row>
    <row r="3552" spans="1:24">
      <c r="A3552" s="320" t="s">
        <v>835</v>
      </c>
      <c r="B3552" s="320" t="s">
        <v>833</v>
      </c>
      <c r="C3552" s="320" t="s">
        <v>589</v>
      </c>
      <c r="D3552" s="320" t="s">
        <v>514</v>
      </c>
      <c r="E3552" s="320">
        <v>0.88100000000000001</v>
      </c>
      <c r="F3552" s="320" t="s">
        <v>35</v>
      </c>
      <c r="G3552" s="320" t="s">
        <v>1273</v>
      </c>
      <c r="H3552" s="320" t="s">
        <v>531</v>
      </c>
      <c r="I3552" s="321">
        <v>2.4015162729999999</v>
      </c>
      <c r="J3552" s="320">
        <v>2005</v>
      </c>
      <c r="K3552" s="320" t="s">
        <v>1210</v>
      </c>
      <c r="L3552" s="316">
        <f t="shared" si="105"/>
        <v>3551</v>
      </c>
      <c r="V3552" s="316" t="str">
        <f t="shared" si="104"/>
        <v xml:space="preserve"> </v>
      </c>
      <c r="X3552" s="316" t="s">
        <v>965</v>
      </c>
    </row>
    <row r="3553" spans="1:24">
      <c r="A3553" s="320" t="s">
        <v>1005</v>
      </c>
      <c r="B3553" s="320" t="s">
        <v>923</v>
      </c>
      <c r="C3553" s="320" t="s">
        <v>504</v>
      </c>
      <c r="D3553" s="320" t="s">
        <v>484</v>
      </c>
      <c r="E3553" s="320">
        <v>0.91200000000000003</v>
      </c>
      <c r="F3553" s="320" t="s">
        <v>35</v>
      </c>
      <c r="G3553" s="320" t="s">
        <v>1273</v>
      </c>
      <c r="H3553" s="320" t="s">
        <v>531</v>
      </c>
      <c r="I3553" s="321">
        <v>2.4069738109999999</v>
      </c>
      <c r="J3553" s="320">
        <v>2007</v>
      </c>
      <c r="K3553" s="320" t="s">
        <v>1210</v>
      </c>
      <c r="L3553" s="316">
        <f t="shared" si="105"/>
        <v>3552</v>
      </c>
      <c r="V3553" s="316" t="str">
        <f t="shared" si="104"/>
        <v xml:space="preserve"> </v>
      </c>
      <c r="X3553" s="316" t="s">
        <v>965</v>
      </c>
    </row>
    <row r="3554" spans="1:24">
      <c r="A3554" s="320" t="s">
        <v>641</v>
      </c>
      <c r="B3554" s="320" t="s">
        <v>642</v>
      </c>
      <c r="C3554" s="320" t="s">
        <v>589</v>
      </c>
      <c r="D3554" s="320" t="s">
        <v>514</v>
      </c>
      <c r="E3554" s="320">
        <v>0.95499999999999996</v>
      </c>
      <c r="F3554" s="320" t="s">
        <v>35</v>
      </c>
      <c r="G3554" s="320" t="s">
        <v>1273</v>
      </c>
      <c r="H3554" s="320" t="s">
        <v>531</v>
      </c>
      <c r="I3554" s="321">
        <v>2.424819109</v>
      </c>
      <c r="J3554" s="320">
        <v>2009</v>
      </c>
      <c r="K3554" s="320" t="s">
        <v>1210</v>
      </c>
      <c r="L3554" s="316">
        <f t="shared" si="105"/>
        <v>3553</v>
      </c>
      <c r="V3554" s="316" t="str">
        <f t="shared" si="104"/>
        <v xml:space="preserve"> </v>
      </c>
      <c r="X3554" s="316" t="s">
        <v>965</v>
      </c>
    </row>
    <row r="3555" spans="1:24">
      <c r="A3555" s="320" t="s">
        <v>993</v>
      </c>
      <c r="B3555" s="320" t="s">
        <v>923</v>
      </c>
      <c r="C3555" s="320" t="s">
        <v>504</v>
      </c>
      <c r="D3555" s="320" t="s">
        <v>484</v>
      </c>
      <c r="E3555" s="320">
        <v>0.91200000000000003</v>
      </c>
      <c r="F3555" s="320" t="s">
        <v>35</v>
      </c>
      <c r="G3555" s="320" t="s">
        <v>1273</v>
      </c>
      <c r="H3555" s="320" t="s">
        <v>531</v>
      </c>
      <c r="I3555" s="321">
        <v>2.4349343530000001</v>
      </c>
      <c r="J3555" s="320">
        <v>2008</v>
      </c>
      <c r="K3555" s="320" t="s">
        <v>1210</v>
      </c>
      <c r="L3555" s="316">
        <f t="shared" si="105"/>
        <v>3554</v>
      </c>
      <c r="V3555" s="316" t="str">
        <f t="shared" si="104"/>
        <v xml:space="preserve"> </v>
      </c>
      <c r="X3555" s="316" t="s">
        <v>965</v>
      </c>
    </row>
    <row r="3556" spans="1:24">
      <c r="A3556" s="320" t="s">
        <v>730</v>
      </c>
      <c r="B3556" s="320" t="s">
        <v>513</v>
      </c>
      <c r="C3556" s="320" t="s">
        <v>510</v>
      </c>
      <c r="D3556" s="320" t="s">
        <v>514</v>
      </c>
      <c r="E3556" s="320">
        <v>0.91100000000000003</v>
      </c>
      <c r="F3556" s="320" t="s">
        <v>35</v>
      </c>
      <c r="G3556" s="320" t="s">
        <v>1273</v>
      </c>
      <c r="H3556" s="320" t="s">
        <v>531</v>
      </c>
      <c r="I3556" s="321">
        <v>2.4694753010000001</v>
      </c>
      <c r="J3556" s="320">
        <v>2010</v>
      </c>
      <c r="K3556" s="320" t="s">
        <v>1210</v>
      </c>
      <c r="L3556" s="316">
        <f t="shared" si="105"/>
        <v>3555</v>
      </c>
      <c r="V3556" s="316" t="str">
        <f t="shared" si="104"/>
        <v xml:space="preserve"> </v>
      </c>
      <c r="X3556" s="316" t="s">
        <v>965</v>
      </c>
    </row>
    <row r="3557" spans="1:24">
      <c r="A3557" s="320" t="s">
        <v>939</v>
      </c>
      <c r="B3557" s="320" t="s">
        <v>923</v>
      </c>
      <c r="C3557" s="320" t="s">
        <v>504</v>
      </c>
      <c r="D3557" s="320" t="s">
        <v>518</v>
      </c>
      <c r="E3557" s="320">
        <v>0.91200000000000003</v>
      </c>
      <c r="F3557" s="320" t="s">
        <v>35</v>
      </c>
      <c r="G3557" s="320" t="s">
        <v>1273</v>
      </c>
      <c r="H3557" s="320" t="s">
        <v>531</v>
      </c>
      <c r="I3557" s="321">
        <v>2.512132722</v>
      </c>
      <c r="J3557" s="320">
        <v>2008</v>
      </c>
      <c r="K3557" s="320" t="s">
        <v>1210</v>
      </c>
      <c r="L3557" s="316">
        <f t="shared" si="105"/>
        <v>3556</v>
      </c>
      <c r="V3557" s="316" t="str">
        <f t="shared" si="104"/>
        <v xml:space="preserve"> </v>
      </c>
      <c r="X3557" s="316" t="s">
        <v>965</v>
      </c>
    </row>
    <row r="3558" spans="1:24">
      <c r="A3558" s="320" t="s">
        <v>818</v>
      </c>
      <c r="B3558" s="320" t="s">
        <v>509</v>
      </c>
      <c r="C3558" s="320" t="s">
        <v>510</v>
      </c>
      <c r="D3558" s="320" t="s">
        <v>484</v>
      </c>
      <c r="E3558" s="320">
        <v>0.93700000000000006</v>
      </c>
      <c r="F3558" s="320" t="s">
        <v>35</v>
      </c>
      <c r="G3558" s="320" t="s">
        <v>1273</v>
      </c>
      <c r="H3558" s="320" t="s">
        <v>531</v>
      </c>
      <c r="I3558" s="321">
        <v>2.5142501610000001</v>
      </c>
      <c r="J3558" s="320">
        <v>2011</v>
      </c>
      <c r="K3558" s="320" t="s">
        <v>1209</v>
      </c>
      <c r="L3558" s="316">
        <f t="shared" si="105"/>
        <v>3557</v>
      </c>
      <c r="V3558" s="316" t="str">
        <f t="shared" si="104"/>
        <v xml:space="preserve"> </v>
      </c>
      <c r="X3558" s="316" t="s">
        <v>965</v>
      </c>
    </row>
    <row r="3559" spans="1:24">
      <c r="A3559" s="320" t="s">
        <v>630</v>
      </c>
      <c r="B3559" s="320" t="s">
        <v>627</v>
      </c>
      <c r="C3559" s="320" t="s">
        <v>589</v>
      </c>
      <c r="D3559" s="320" t="s">
        <v>514</v>
      </c>
      <c r="E3559" s="320">
        <v>0.89300000000000002</v>
      </c>
      <c r="F3559" s="320" t="s">
        <v>35</v>
      </c>
      <c r="G3559" s="320" t="s">
        <v>1273</v>
      </c>
      <c r="H3559" s="320" t="s">
        <v>531</v>
      </c>
      <c r="I3559" s="321">
        <v>2.5589232150000001</v>
      </c>
      <c r="J3559" s="320">
        <v>2010</v>
      </c>
      <c r="K3559" s="320" t="s">
        <v>1209</v>
      </c>
      <c r="L3559" s="316">
        <f t="shared" si="105"/>
        <v>3558</v>
      </c>
      <c r="V3559" s="316" t="str">
        <f t="shared" si="104"/>
        <v xml:space="preserve"> </v>
      </c>
      <c r="X3559" s="316" t="s">
        <v>965</v>
      </c>
    </row>
    <row r="3560" spans="1:24">
      <c r="A3560" s="320" t="s">
        <v>803</v>
      </c>
      <c r="B3560" s="320" t="s">
        <v>509</v>
      </c>
      <c r="C3560" s="320" t="s">
        <v>510</v>
      </c>
      <c r="D3560" s="320" t="s">
        <v>521</v>
      </c>
      <c r="E3560" s="320">
        <v>0.93700000000000006</v>
      </c>
      <c r="F3560" s="320" t="s">
        <v>35</v>
      </c>
      <c r="G3560" s="320" t="s">
        <v>1273</v>
      </c>
      <c r="H3560" s="320" t="s">
        <v>531</v>
      </c>
      <c r="I3560" s="321">
        <v>2.5687364189999999</v>
      </c>
      <c r="J3560" s="320">
        <v>2007</v>
      </c>
      <c r="K3560" s="320" t="s">
        <v>1210</v>
      </c>
      <c r="L3560" s="316">
        <f t="shared" si="105"/>
        <v>3559</v>
      </c>
      <c r="V3560" s="316" t="str">
        <f t="shared" si="104"/>
        <v xml:space="preserve"> </v>
      </c>
      <c r="X3560" s="316" t="s">
        <v>965</v>
      </c>
    </row>
    <row r="3561" spans="1:24">
      <c r="A3561" s="320" t="s">
        <v>823</v>
      </c>
      <c r="B3561" s="320" t="s">
        <v>509</v>
      </c>
      <c r="C3561" s="320" t="s">
        <v>510</v>
      </c>
      <c r="D3561" s="320" t="s">
        <v>694</v>
      </c>
      <c r="E3561" s="320">
        <v>0.93700000000000006</v>
      </c>
      <c r="F3561" s="320" t="s">
        <v>35</v>
      </c>
      <c r="G3561" s="320" t="s">
        <v>1273</v>
      </c>
      <c r="H3561" s="320" t="s">
        <v>531</v>
      </c>
      <c r="I3561" s="321">
        <v>2.6552753509999998</v>
      </c>
      <c r="J3561" s="320">
        <v>2009</v>
      </c>
      <c r="K3561" s="320" t="s">
        <v>1209</v>
      </c>
      <c r="L3561" s="316">
        <f t="shared" si="105"/>
        <v>3560</v>
      </c>
      <c r="V3561" s="316" t="str">
        <f t="shared" si="104"/>
        <v xml:space="preserve"> </v>
      </c>
      <c r="X3561" s="316" t="s">
        <v>965</v>
      </c>
    </row>
    <row r="3562" spans="1:24">
      <c r="A3562" s="320" t="s">
        <v>1211</v>
      </c>
      <c r="B3562" s="320" t="s">
        <v>1212</v>
      </c>
      <c r="C3562" s="320" t="s">
        <v>504</v>
      </c>
      <c r="D3562" s="320" t="s">
        <v>491</v>
      </c>
      <c r="E3562" s="320">
        <v>0.69899999999999995</v>
      </c>
      <c r="F3562" s="320" t="s">
        <v>35</v>
      </c>
      <c r="G3562" s="320" t="s">
        <v>1273</v>
      </c>
      <c r="H3562" s="320" t="s">
        <v>531</v>
      </c>
      <c r="I3562" s="321">
        <v>2.7867612450000001</v>
      </c>
      <c r="J3562" s="320">
        <v>2011</v>
      </c>
      <c r="K3562" s="320" t="s">
        <v>1209</v>
      </c>
      <c r="L3562" s="316">
        <f t="shared" si="105"/>
        <v>3561</v>
      </c>
      <c r="V3562" s="316" t="str">
        <f t="shared" si="104"/>
        <v xml:space="preserve"> </v>
      </c>
      <c r="X3562" s="316" t="s">
        <v>965</v>
      </c>
    </row>
    <row r="3563" spans="1:24">
      <c r="A3563" s="320" t="s">
        <v>792</v>
      </c>
      <c r="B3563" s="320" t="s">
        <v>509</v>
      </c>
      <c r="C3563" s="320" t="s">
        <v>510</v>
      </c>
      <c r="D3563" s="320" t="s">
        <v>518</v>
      </c>
      <c r="E3563" s="320">
        <v>0.93700000000000006</v>
      </c>
      <c r="F3563" s="320" t="s">
        <v>35</v>
      </c>
      <c r="G3563" s="320" t="s">
        <v>1273</v>
      </c>
      <c r="H3563" s="320" t="s">
        <v>531</v>
      </c>
      <c r="I3563" s="321">
        <v>2.8165721189999999</v>
      </c>
      <c r="J3563" s="320">
        <v>2009</v>
      </c>
      <c r="K3563" s="320" t="s">
        <v>1209</v>
      </c>
      <c r="L3563" s="316">
        <f t="shared" si="105"/>
        <v>3562</v>
      </c>
      <c r="V3563" s="316" t="str">
        <f t="shared" si="104"/>
        <v xml:space="preserve"> </v>
      </c>
      <c r="X3563" s="316" t="s">
        <v>965</v>
      </c>
    </row>
    <row r="3564" spans="1:24">
      <c r="A3564" s="320" t="s">
        <v>1008</v>
      </c>
      <c r="B3564" s="320" t="s">
        <v>923</v>
      </c>
      <c r="C3564" s="320" t="s">
        <v>504</v>
      </c>
      <c r="D3564" s="320" t="s">
        <v>484</v>
      </c>
      <c r="E3564" s="320">
        <v>0.91200000000000003</v>
      </c>
      <c r="F3564" s="320" t="s">
        <v>35</v>
      </c>
      <c r="G3564" s="320" t="s">
        <v>1273</v>
      </c>
      <c r="H3564" s="320" t="s">
        <v>531</v>
      </c>
      <c r="I3564" s="321">
        <v>2.824631605</v>
      </c>
      <c r="J3564" s="320">
        <v>2009</v>
      </c>
      <c r="K3564" s="320" t="s">
        <v>1210</v>
      </c>
      <c r="L3564" s="316">
        <f t="shared" si="105"/>
        <v>3563</v>
      </c>
      <c r="V3564" s="316" t="str">
        <f t="shared" si="104"/>
        <v xml:space="preserve"> </v>
      </c>
      <c r="X3564" s="316" t="s">
        <v>965</v>
      </c>
    </row>
    <row r="3565" spans="1:24">
      <c r="A3565" s="320" t="s">
        <v>813</v>
      </c>
      <c r="B3565" s="320" t="s">
        <v>509</v>
      </c>
      <c r="C3565" s="320" t="s">
        <v>510</v>
      </c>
      <c r="D3565" s="320" t="s">
        <v>518</v>
      </c>
      <c r="E3565" s="320">
        <v>0.93700000000000006</v>
      </c>
      <c r="F3565" s="320" t="s">
        <v>35</v>
      </c>
      <c r="G3565" s="320" t="s">
        <v>1273</v>
      </c>
      <c r="H3565" s="320" t="s">
        <v>531</v>
      </c>
      <c r="I3565" s="321">
        <v>2.8304436069999999</v>
      </c>
      <c r="J3565" s="320">
        <v>2011</v>
      </c>
      <c r="K3565" s="320" t="s">
        <v>1209</v>
      </c>
      <c r="L3565" s="316">
        <f t="shared" si="105"/>
        <v>3564</v>
      </c>
      <c r="V3565" s="316" t="str">
        <f t="shared" si="104"/>
        <v xml:space="preserve"> </v>
      </c>
      <c r="X3565" s="316" t="s">
        <v>965</v>
      </c>
    </row>
    <row r="3566" spans="1:24">
      <c r="A3566" s="320" t="s">
        <v>809</v>
      </c>
      <c r="B3566" s="320" t="s">
        <v>509</v>
      </c>
      <c r="C3566" s="320" t="s">
        <v>510</v>
      </c>
      <c r="D3566" s="320" t="s">
        <v>694</v>
      </c>
      <c r="E3566" s="320">
        <v>0.93700000000000006</v>
      </c>
      <c r="F3566" s="320" t="s">
        <v>35</v>
      </c>
      <c r="G3566" s="320" t="s">
        <v>1273</v>
      </c>
      <c r="H3566" s="320" t="s">
        <v>531</v>
      </c>
      <c r="I3566" s="321">
        <v>2.8575051309999999</v>
      </c>
      <c r="J3566" s="320">
        <v>2011</v>
      </c>
      <c r="K3566" s="320" t="s">
        <v>1209</v>
      </c>
      <c r="L3566" s="316">
        <f t="shared" si="105"/>
        <v>3565</v>
      </c>
      <c r="V3566" s="316" t="str">
        <f t="shared" si="104"/>
        <v xml:space="preserve"> </v>
      </c>
      <c r="X3566" s="316" t="s">
        <v>965</v>
      </c>
    </row>
    <row r="3567" spans="1:24">
      <c r="A3567" s="320" t="s">
        <v>1469</v>
      </c>
      <c r="B3567" s="320" t="s">
        <v>513</v>
      </c>
      <c r="C3567" s="320" t="s">
        <v>510</v>
      </c>
      <c r="D3567" s="320" t="s">
        <v>518</v>
      </c>
      <c r="E3567" s="320">
        <v>0.91100000000000003</v>
      </c>
      <c r="F3567" s="320" t="s">
        <v>35</v>
      </c>
      <c r="G3567" s="320" t="s">
        <v>1273</v>
      </c>
      <c r="H3567" s="320" t="s">
        <v>531</v>
      </c>
      <c r="I3567" s="321">
        <v>2.9404939670000001</v>
      </c>
      <c r="J3567" s="320">
        <v>2009</v>
      </c>
      <c r="K3567" s="320" t="s">
        <v>1209</v>
      </c>
      <c r="L3567" s="316">
        <f t="shared" si="105"/>
        <v>3566</v>
      </c>
      <c r="V3567" s="316" t="str">
        <f t="shared" si="104"/>
        <v xml:space="preserve"> </v>
      </c>
      <c r="X3567" s="316" t="s">
        <v>965</v>
      </c>
    </row>
    <row r="3568" spans="1:24">
      <c r="A3568" s="320" t="s">
        <v>968</v>
      </c>
      <c r="B3568" s="320" t="s">
        <v>923</v>
      </c>
      <c r="C3568" s="320" t="s">
        <v>504</v>
      </c>
      <c r="D3568" s="320" t="s">
        <v>484</v>
      </c>
      <c r="E3568" s="320">
        <v>0.91200000000000003</v>
      </c>
      <c r="F3568" s="320" t="s">
        <v>35</v>
      </c>
      <c r="G3568" s="320" t="s">
        <v>1273</v>
      </c>
      <c r="H3568" s="320" t="s">
        <v>531</v>
      </c>
      <c r="I3568" s="321">
        <v>2.944684708</v>
      </c>
      <c r="J3568" s="320">
        <v>2008</v>
      </c>
      <c r="K3568" s="320" t="s">
        <v>1210</v>
      </c>
      <c r="L3568" s="316">
        <f t="shared" si="105"/>
        <v>3567</v>
      </c>
      <c r="V3568" s="316" t="str">
        <f t="shared" si="104"/>
        <v xml:space="preserve"> </v>
      </c>
      <c r="X3568" s="316" t="s">
        <v>965</v>
      </c>
    </row>
    <row r="3569" spans="1:24">
      <c r="A3569" s="320" t="s">
        <v>743</v>
      </c>
      <c r="B3569" s="320" t="s">
        <v>742</v>
      </c>
      <c r="C3569" s="320" t="s">
        <v>589</v>
      </c>
      <c r="D3569" s="320" t="s">
        <v>694</v>
      </c>
      <c r="E3569" s="320">
        <v>0.81599999999999995</v>
      </c>
      <c r="F3569" s="320" t="s">
        <v>35</v>
      </c>
      <c r="G3569" s="320" t="s">
        <v>1273</v>
      </c>
      <c r="H3569" s="320" t="s">
        <v>531</v>
      </c>
      <c r="I3569" s="321">
        <v>2.9613718000000002</v>
      </c>
      <c r="J3569" s="320">
        <v>2012</v>
      </c>
      <c r="K3569" s="320" t="s">
        <v>1209</v>
      </c>
      <c r="L3569" s="316">
        <f t="shared" si="105"/>
        <v>3568</v>
      </c>
      <c r="V3569" s="316" t="str">
        <f t="shared" si="104"/>
        <v xml:space="preserve"> </v>
      </c>
      <c r="X3569" s="316" t="s">
        <v>965</v>
      </c>
    </row>
    <row r="3570" spans="1:24">
      <c r="A3570" s="320" t="s">
        <v>595</v>
      </c>
      <c r="B3570" s="320" t="s">
        <v>588</v>
      </c>
      <c r="C3570" s="320" t="s">
        <v>589</v>
      </c>
      <c r="D3570" s="320" t="s">
        <v>518</v>
      </c>
      <c r="E3570" s="320">
        <v>0.91600000000000004</v>
      </c>
      <c r="F3570" s="320" t="s">
        <v>35</v>
      </c>
      <c r="G3570" s="320" t="s">
        <v>1273</v>
      </c>
      <c r="H3570" s="320" t="s">
        <v>531</v>
      </c>
      <c r="I3570" s="321">
        <v>2.9668517200000002</v>
      </c>
      <c r="J3570" s="320">
        <v>2010</v>
      </c>
      <c r="K3570" s="320" t="s">
        <v>1210</v>
      </c>
      <c r="L3570" s="316">
        <f t="shared" si="105"/>
        <v>3569</v>
      </c>
      <c r="V3570" s="316" t="str">
        <f t="shared" si="104"/>
        <v xml:space="preserve"> </v>
      </c>
      <c r="X3570" s="316" t="s">
        <v>965</v>
      </c>
    </row>
    <row r="3571" spans="1:24">
      <c r="A3571" s="320" t="s">
        <v>932</v>
      </c>
      <c r="B3571" s="320" t="s">
        <v>923</v>
      </c>
      <c r="C3571" s="320" t="s">
        <v>504</v>
      </c>
      <c r="D3571" s="320" t="s">
        <v>518</v>
      </c>
      <c r="E3571" s="320">
        <v>0.91200000000000003</v>
      </c>
      <c r="F3571" s="320" t="s">
        <v>35</v>
      </c>
      <c r="G3571" s="320" t="s">
        <v>1273</v>
      </c>
      <c r="H3571" s="320" t="s">
        <v>531</v>
      </c>
      <c r="I3571" s="321">
        <v>3.1011519810000001</v>
      </c>
      <c r="J3571" s="320">
        <v>2008</v>
      </c>
      <c r="K3571" s="320" t="s">
        <v>1210</v>
      </c>
      <c r="L3571" s="316">
        <f t="shared" si="105"/>
        <v>3570</v>
      </c>
      <c r="V3571" s="316" t="str">
        <f t="shared" si="104"/>
        <v xml:space="preserve"> </v>
      </c>
      <c r="X3571" s="316" t="s">
        <v>965</v>
      </c>
    </row>
    <row r="3572" spans="1:24">
      <c r="A3572" s="320" t="s">
        <v>733</v>
      </c>
      <c r="B3572" s="320" t="s">
        <v>513</v>
      </c>
      <c r="C3572" s="320" t="s">
        <v>510</v>
      </c>
      <c r="D3572" s="320" t="s">
        <v>514</v>
      </c>
      <c r="E3572" s="320">
        <v>0.91100000000000003</v>
      </c>
      <c r="F3572" s="320" t="s">
        <v>35</v>
      </c>
      <c r="G3572" s="320" t="s">
        <v>1273</v>
      </c>
      <c r="H3572" s="320" t="s">
        <v>531</v>
      </c>
      <c r="I3572" s="321">
        <v>3.1296951669999999</v>
      </c>
      <c r="J3572" s="320">
        <v>2007</v>
      </c>
      <c r="K3572" s="320" t="s">
        <v>1210</v>
      </c>
      <c r="L3572" s="316">
        <f t="shared" si="105"/>
        <v>3571</v>
      </c>
      <c r="V3572" s="316" t="str">
        <f t="shared" si="104"/>
        <v xml:space="preserve"> </v>
      </c>
      <c r="X3572" s="316" t="s">
        <v>965</v>
      </c>
    </row>
    <row r="3573" spans="1:24">
      <c r="A3573" s="320" t="s">
        <v>966</v>
      </c>
      <c r="B3573" s="320" t="s">
        <v>923</v>
      </c>
      <c r="C3573" s="320" t="s">
        <v>504</v>
      </c>
      <c r="D3573" s="320" t="s">
        <v>484</v>
      </c>
      <c r="E3573" s="320">
        <v>0.91200000000000003</v>
      </c>
      <c r="F3573" s="320" t="s">
        <v>35</v>
      </c>
      <c r="G3573" s="320" t="s">
        <v>1273</v>
      </c>
      <c r="H3573" s="320" t="s">
        <v>531</v>
      </c>
      <c r="I3573" s="321">
        <v>3.1989701840000002</v>
      </c>
      <c r="J3573" s="320">
        <v>2008</v>
      </c>
      <c r="K3573" s="320" t="s">
        <v>1210</v>
      </c>
      <c r="L3573" s="316">
        <f t="shared" si="105"/>
        <v>3572</v>
      </c>
      <c r="V3573" s="316" t="str">
        <f t="shared" si="104"/>
        <v xml:space="preserve"> </v>
      </c>
      <c r="X3573" s="316" t="s">
        <v>965</v>
      </c>
    </row>
    <row r="3574" spans="1:24">
      <c r="A3574" s="320" t="s">
        <v>736</v>
      </c>
      <c r="B3574" s="320" t="s">
        <v>513</v>
      </c>
      <c r="C3574" s="320" t="s">
        <v>510</v>
      </c>
      <c r="D3574" s="320" t="s">
        <v>518</v>
      </c>
      <c r="E3574" s="320">
        <v>0.91100000000000003</v>
      </c>
      <c r="F3574" s="320" t="s">
        <v>35</v>
      </c>
      <c r="G3574" s="320" t="s">
        <v>1273</v>
      </c>
      <c r="H3574" s="320" t="s">
        <v>531</v>
      </c>
      <c r="I3574" s="321">
        <v>3.2058877589999999</v>
      </c>
      <c r="J3574" s="320">
        <v>2005</v>
      </c>
      <c r="K3574" s="320" t="s">
        <v>1209</v>
      </c>
      <c r="L3574" s="316">
        <f t="shared" si="105"/>
        <v>3573</v>
      </c>
      <c r="V3574" s="316" t="str">
        <f t="shared" si="104"/>
        <v xml:space="preserve"> </v>
      </c>
      <c r="X3574" s="316" t="s">
        <v>965</v>
      </c>
    </row>
    <row r="3575" spans="1:24">
      <c r="A3575" s="320" t="s">
        <v>646</v>
      </c>
      <c r="B3575" s="320" t="s">
        <v>642</v>
      </c>
      <c r="C3575" s="320" t="s">
        <v>589</v>
      </c>
      <c r="D3575" s="320" t="s">
        <v>518</v>
      </c>
      <c r="E3575" s="320">
        <v>0.95499999999999996</v>
      </c>
      <c r="F3575" s="320" t="s">
        <v>35</v>
      </c>
      <c r="G3575" s="320" t="s">
        <v>1273</v>
      </c>
      <c r="H3575" s="320" t="s">
        <v>531</v>
      </c>
      <c r="I3575" s="321">
        <v>3.478168567</v>
      </c>
      <c r="J3575" s="320">
        <v>2009</v>
      </c>
      <c r="K3575" s="320" t="s">
        <v>1210</v>
      </c>
      <c r="L3575" s="316">
        <f t="shared" si="105"/>
        <v>3574</v>
      </c>
      <c r="V3575" s="316" t="str">
        <f t="shared" si="104"/>
        <v xml:space="preserve"> </v>
      </c>
      <c r="X3575" s="316" t="s">
        <v>965</v>
      </c>
    </row>
    <row r="3576" spans="1:24">
      <c r="A3576" s="320" t="s">
        <v>926</v>
      </c>
      <c r="B3576" s="320" t="s">
        <v>923</v>
      </c>
      <c r="C3576" s="320" t="s">
        <v>504</v>
      </c>
      <c r="D3576" s="320" t="s">
        <v>484</v>
      </c>
      <c r="E3576" s="320">
        <v>0.91200000000000003</v>
      </c>
      <c r="F3576" s="320" t="s">
        <v>35</v>
      </c>
      <c r="G3576" s="320" t="s">
        <v>1273</v>
      </c>
      <c r="H3576" s="320" t="s">
        <v>531</v>
      </c>
      <c r="I3576" s="321">
        <v>3.5524874099999999</v>
      </c>
      <c r="J3576" s="320">
        <v>2010</v>
      </c>
      <c r="K3576" s="320" t="s">
        <v>1210</v>
      </c>
      <c r="L3576" s="316">
        <f t="shared" si="105"/>
        <v>3575</v>
      </c>
      <c r="V3576" s="316" t="str">
        <f t="shared" si="104"/>
        <v xml:space="preserve"> </v>
      </c>
      <c r="X3576" s="316" t="s">
        <v>965</v>
      </c>
    </row>
    <row r="3577" spans="1:24">
      <c r="A3577" s="320" t="s">
        <v>512</v>
      </c>
      <c r="B3577" s="320" t="s">
        <v>513</v>
      </c>
      <c r="C3577" s="320" t="s">
        <v>510</v>
      </c>
      <c r="D3577" s="320" t="s">
        <v>514</v>
      </c>
      <c r="E3577" s="320">
        <v>0.91100000000000003</v>
      </c>
      <c r="F3577" s="320" t="s">
        <v>35</v>
      </c>
      <c r="G3577" s="320" t="s">
        <v>1273</v>
      </c>
      <c r="H3577" s="320" t="s">
        <v>531</v>
      </c>
      <c r="I3577" s="321">
        <v>3.6505758240000001</v>
      </c>
      <c r="J3577" s="320">
        <v>2010</v>
      </c>
      <c r="K3577" s="320" t="s">
        <v>1210</v>
      </c>
      <c r="L3577" s="316">
        <f t="shared" si="105"/>
        <v>3576</v>
      </c>
      <c r="V3577" s="316" t="str">
        <f t="shared" si="104"/>
        <v xml:space="preserve"> </v>
      </c>
      <c r="X3577" s="316" t="s">
        <v>965</v>
      </c>
    </row>
    <row r="3578" spans="1:24">
      <c r="A3578" s="320" t="s">
        <v>795</v>
      </c>
      <c r="B3578" s="320" t="s">
        <v>509</v>
      </c>
      <c r="C3578" s="320" t="s">
        <v>510</v>
      </c>
      <c r="D3578" s="320" t="s">
        <v>521</v>
      </c>
      <c r="E3578" s="320">
        <v>0.93700000000000006</v>
      </c>
      <c r="F3578" s="320" t="s">
        <v>35</v>
      </c>
      <c r="G3578" s="320" t="s">
        <v>1273</v>
      </c>
      <c r="H3578" s="320" t="s">
        <v>531</v>
      </c>
      <c r="I3578" s="321">
        <v>3.9023057259999998</v>
      </c>
      <c r="J3578" s="320">
        <v>2006</v>
      </c>
      <c r="K3578" s="320" t="s">
        <v>1209</v>
      </c>
      <c r="L3578" s="316">
        <f t="shared" si="105"/>
        <v>3577</v>
      </c>
      <c r="V3578" s="316" t="str">
        <f t="shared" si="104"/>
        <v xml:space="preserve"> </v>
      </c>
      <c r="X3578" s="316" t="s">
        <v>965</v>
      </c>
    </row>
    <row r="3579" spans="1:24">
      <c r="A3579" s="320" t="s">
        <v>780</v>
      </c>
      <c r="B3579" s="320" t="s">
        <v>509</v>
      </c>
      <c r="C3579" s="320" t="s">
        <v>510</v>
      </c>
      <c r="D3579" s="320" t="s">
        <v>484</v>
      </c>
      <c r="E3579" s="320">
        <v>0.93700000000000006</v>
      </c>
      <c r="F3579" s="320" t="s">
        <v>35</v>
      </c>
      <c r="G3579" s="320" t="s">
        <v>1273</v>
      </c>
      <c r="H3579" s="320" t="s">
        <v>531</v>
      </c>
      <c r="I3579" s="321">
        <v>4.1099521020000003</v>
      </c>
      <c r="J3579" s="320">
        <v>2012</v>
      </c>
      <c r="K3579" s="320" t="s">
        <v>1210</v>
      </c>
      <c r="L3579" s="316">
        <f t="shared" si="105"/>
        <v>3578</v>
      </c>
      <c r="V3579" s="316" t="str">
        <f t="shared" ref="V3579:V3642" si="106">IF(H3579=$V$1,I3579," ")</f>
        <v xml:space="preserve"> </v>
      </c>
      <c r="X3579" s="316" t="s">
        <v>965</v>
      </c>
    </row>
    <row r="3580" spans="1:24">
      <c r="A3580" s="320" t="s">
        <v>876</v>
      </c>
      <c r="B3580" s="320" t="s">
        <v>877</v>
      </c>
      <c r="C3580" s="320" t="s">
        <v>483</v>
      </c>
      <c r="D3580" s="320" t="s">
        <v>491</v>
      </c>
      <c r="E3580" s="320">
        <v>0.748</v>
      </c>
      <c r="F3580" s="320" t="s">
        <v>35</v>
      </c>
      <c r="G3580" s="320" t="s">
        <v>1273</v>
      </c>
      <c r="H3580" s="320" t="s">
        <v>531</v>
      </c>
      <c r="I3580" s="321">
        <v>4.2403823579999997</v>
      </c>
      <c r="J3580" s="320">
        <v>2011</v>
      </c>
      <c r="K3580" s="320" t="s">
        <v>1209</v>
      </c>
      <c r="L3580" s="316">
        <f t="shared" si="105"/>
        <v>3579</v>
      </c>
      <c r="V3580" s="316" t="str">
        <f t="shared" si="106"/>
        <v xml:space="preserve"> </v>
      </c>
      <c r="X3580" s="316" t="s">
        <v>965</v>
      </c>
    </row>
    <row r="3581" spans="1:24">
      <c r="A3581" s="320" t="s">
        <v>817</v>
      </c>
      <c r="B3581" s="320" t="s">
        <v>509</v>
      </c>
      <c r="C3581" s="320" t="s">
        <v>510</v>
      </c>
      <c r="D3581" s="320" t="s">
        <v>694</v>
      </c>
      <c r="E3581" s="320">
        <v>0.93700000000000006</v>
      </c>
      <c r="F3581" s="320" t="s">
        <v>35</v>
      </c>
      <c r="G3581" s="320" t="s">
        <v>1273</v>
      </c>
      <c r="H3581" s="320" t="s">
        <v>531</v>
      </c>
      <c r="I3581" s="321">
        <v>4.4086248189999999</v>
      </c>
      <c r="J3581" s="320">
        <v>2005</v>
      </c>
      <c r="K3581" s="320" t="s">
        <v>1210</v>
      </c>
      <c r="L3581" s="316">
        <f t="shared" si="105"/>
        <v>3580</v>
      </c>
      <c r="V3581" s="316" t="str">
        <f t="shared" si="106"/>
        <v xml:space="preserve"> </v>
      </c>
      <c r="X3581" s="316" t="s">
        <v>965</v>
      </c>
    </row>
    <row r="3582" spans="1:24">
      <c r="A3582" s="320" t="s">
        <v>726</v>
      </c>
      <c r="B3582" s="320" t="s">
        <v>513</v>
      </c>
      <c r="C3582" s="320" t="s">
        <v>510</v>
      </c>
      <c r="D3582" s="320" t="s">
        <v>518</v>
      </c>
      <c r="E3582" s="320">
        <v>0.91100000000000003</v>
      </c>
      <c r="F3582" s="320" t="s">
        <v>35</v>
      </c>
      <c r="G3582" s="320" t="s">
        <v>1273</v>
      </c>
      <c r="H3582" s="320" t="s">
        <v>531</v>
      </c>
      <c r="I3582" s="321">
        <v>4.4511924130000002</v>
      </c>
      <c r="J3582" s="320">
        <v>2009</v>
      </c>
      <c r="K3582" s="320" t="s">
        <v>1210</v>
      </c>
      <c r="L3582" s="316">
        <f t="shared" si="105"/>
        <v>3581</v>
      </c>
      <c r="V3582" s="316" t="str">
        <f t="shared" si="106"/>
        <v xml:space="preserve"> </v>
      </c>
      <c r="X3582" s="316" t="s">
        <v>965</v>
      </c>
    </row>
    <row r="3583" spans="1:24">
      <c r="A3583" s="320" t="s">
        <v>812</v>
      </c>
      <c r="B3583" s="320" t="s">
        <v>509</v>
      </c>
      <c r="C3583" s="320" t="s">
        <v>510</v>
      </c>
      <c r="D3583" s="320" t="s">
        <v>491</v>
      </c>
      <c r="E3583" s="320">
        <v>0.93700000000000006</v>
      </c>
      <c r="F3583" s="320" t="s">
        <v>35</v>
      </c>
      <c r="G3583" s="320" t="s">
        <v>1273</v>
      </c>
      <c r="H3583" s="320" t="s">
        <v>531</v>
      </c>
      <c r="I3583" s="321">
        <v>4.6628895899999998</v>
      </c>
      <c r="J3583" s="320">
        <v>2011</v>
      </c>
      <c r="K3583" s="320" t="s">
        <v>1209</v>
      </c>
      <c r="L3583" s="316">
        <f t="shared" si="105"/>
        <v>3582</v>
      </c>
      <c r="V3583" s="316" t="str">
        <f t="shared" si="106"/>
        <v xml:space="preserve"> </v>
      </c>
      <c r="X3583" s="316" t="s">
        <v>965</v>
      </c>
    </row>
    <row r="3584" spans="1:24">
      <c r="A3584" s="320" t="s">
        <v>829</v>
      </c>
      <c r="B3584" s="320" t="s">
        <v>509</v>
      </c>
      <c r="C3584" s="320" t="s">
        <v>510</v>
      </c>
      <c r="D3584" s="320" t="s">
        <v>694</v>
      </c>
      <c r="E3584" s="320">
        <v>0.93700000000000006</v>
      </c>
      <c r="F3584" s="320" t="s">
        <v>35</v>
      </c>
      <c r="G3584" s="320" t="s">
        <v>1273</v>
      </c>
      <c r="H3584" s="320" t="s">
        <v>531</v>
      </c>
      <c r="I3584" s="321">
        <v>4.6735302929999998</v>
      </c>
      <c r="J3584" s="320">
        <v>2005</v>
      </c>
      <c r="K3584" s="320" t="s">
        <v>1210</v>
      </c>
      <c r="L3584" s="316">
        <f t="shared" si="105"/>
        <v>3583</v>
      </c>
      <c r="V3584" s="316" t="str">
        <f t="shared" si="106"/>
        <v xml:space="preserve"> </v>
      </c>
      <c r="X3584" s="316" t="s">
        <v>965</v>
      </c>
    </row>
    <row r="3585" spans="1:24">
      <c r="A3585" s="320" t="s">
        <v>827</v>
      </c>
      <c r="B3585" s="320" t="s">
        <v>509</v>
      </c>
      <c r="C3585" s="320" t="s">
        <v>510</v>
      </c>
      <c r="D3585" s="320" t="s">
        <v>484</v>
      </c>
      <c r="E3585" s="320">
        <v>0.93700000000000006</v>
      </c>
      <c r="F3585" s="320" t="s">
        <v>35</v>
      </c>
      <c r="G3585" s="320" t="s">
        <v>1273</v>
      </c>
      <c r="H3585" s="320" t="s">
        <v>531</v>
      </c>
      <c r="I3585" s="321">
        <v>4.7457703560000004</v>
      </c>
      <c r="J3585" s="320">
        <v>2010</v>
      </c>
      <c r="K3585" s="320" t="s">
        <v>1209</v>
      </c>
      <c r="L3585" s="316">
        <f t="shared" si="105"/>
        <v>3584</v>
      </c>
      <c r="V3585" s="316" t="str">
        <f t="shared" si="106"/>
        <v xml:space="preserve"> </v>
      </c>
      <c r="X3585" s="316" t="s">
        <v>965</v>
      </c>
    </row>
    <row r="3586" spans="1:24">
      <c r="A3586" s="320" t="s">
        <v>783</v>
      </c>
      <c r="B3586" s="320" t="s">
        <v>509</v>
      </c>
      <c r="C3586" s="320" t="s">
        <v>510</v>
      </c>
      <c r="D3586" s="320" t="s">
        <v>694</v>
      </c>
      <c r="E3586" s="320">
        <v>0.93700000000000006</v>
      </c>
      <c r="F3586" s="320" t="s">
        <v>35</v>
      </c>
      <c r="G3586" s="320" t="s">
        <v>1273</v>
      </c>
      <c r="H3586" s="320" t="s">
        <v>531</v>
      </c>
      <c r="I3586" s="321">
        <v>4.9742676790000004</v>
      </c>
      <c r="J3586" s="320">
        <v>2006</v>
      </c>
      <c r="K3586" s="320" t="s">
        <v>1210</v>
      </c>
      <c r="L3586" s="316">
        <f t="shared" si="105"/>
        <v>3585</v>
      </c>
      <c r="V3586" s="316" t="str">
        <f t="shared" si="106"/>
        <v xml:space="preserve"> </v>
      </c>
      <c r="X3586" s="316" t="s">
        <v>965</v>
      </c>
    </row>
    <row r="3587" spans="1:24">
      <c r="A3587" s="320" t="s">
        <v>820</v>
      </c>
      <c r="B3587" s="320" t="s">
        <v>509</v>
      </c>
      <c r="C3587" s="320" t="s">
        <v>510</v>
      </c>
      <c r="D3587" s="320" t="s">
        <v>694</v>
      </c>
      <c r="E3587" s="320">
        <v>0.93700000000000006</v>
      </c>
      <c r="F3587" s="320" t="s">
        <v>35</v>
      </c>
      <c r="G3587" s="320" t="s">
        <v>1273</v>
      </c>
      <c r="H3587" s="320" t="s">
        <v>531</v>
      </c>
      <c r="I3587" s="321">
        <v>5.1033590450000004</v>
      </c>
      <c r="J3587" s="320">
        <v>2006</v>
      </c>
      <c r="K3587" s="320" t="s">
        <v>1209</v>
      </c>
      <c r="L3587" s="316">
        <f t="shared" ref="L3587:L3610" si="107">1+L3586</f>
        <v>3586</v>
      </c>
      <c r="V3587" s="316" t="str">
        <f t="shared" si="106"/>
        <v xml:space="preserve"> </v>
      </c>
      <c r="X3587" s="316" t="s">
        <v>965</v>
      </c>
    </row>
    <row r="3588" spans="1:24">
      <c r="A3588" s="320" t="s">
        <v>830</v>
      </c>
      <c r="B3588" s="320" t="s">
        <v>509</v>
      </c>
      <c r="C3588" s="320" t="s">
        <v>510</v>
      </c>
      <c r="D3588" s="320" t="s">
        <v>521</v>
      </c>
      <c r="E3588" s="320">
        <v>0.93700000000000006</v>
      </c>
      <c r="F3588" s="320" t="s">
        <v>35</v>
      </c>
      <c r="G3588" s="320" t="s">
        <v>1273</v>
      </c>
      <c r="H3588" s="320" t="s">
        <v>531</v>
      </c>
      <c r="I3588" s="321">
        <v>5.1513785199999997</v>
      </c>
      <c r="J3588" s="320">
        <v>2008</v>
      </c>
      <c r="K3588" s="320" t="s">
        <v>1210</v>
      </c>
      <c r="L3588" s="316">
        <f t="shared" si="107"/>
        <v>3587</v>
      </c>
      <c r="V3588" s="316" t="str">
        <f t="shared" si="106"/>
        <v xml:space="preserve"> </v>
      </c>
      <c r="X3588" s="316" t="s">
        <v>965</v>
      </c>
    </row>
    <row r="3589" spans="1:24">
      <c r="A3589" s="320" t="s">
        <v>596</v>
      </c>
      <c r="B3589" s="320" t="s">
        <v>588</v>
      </c>
      <c r="C3589" s="320" t="s">
        <v>589</v>
      </c>
      <c r="D3589" s="320" t="s">
        <v>518</v>
      </c>
      <c r="E3589" s="320">
        <v>0.91600000000000004</v>
      </c>
      <c r="F3589" s="320" t="s">
        <v>35</v>
      </c>
      <c r="G3589" s="320" t="s">
        <v>1273</v>
      </c>
      <c r="H3589" s="320" t="s">
        <v>531</v>
      </c>
      <c r="I3589" s="321">
        <v>5.4716503169999999</v>
      </c>
      <c r="J3589" s="320">
        <v>2010</v>
      </c>
      <c r="K3589" s="320" t="s">
        <v>1210</v>
      </c>
      <c r="L3589" s="316">
        <f t="shared" si="107"/>
        <v>3588</v>
      </c>
      <c r="V3589" s="316" t="str">
        <f t="shared" si="106"/>
        <v xml:space="preserve"> </v>
      </c>
      <c r="X3589" s="316" t="s">
        <v>965</v>
      </c>
    </row>
    <row r="3590" spans="1:24">
      <c r="A3590" s="320" t="s">
        <v>728</v>
      </c>
      <c r="B3590" s="320" t="s">
        <v>513</v>
      </c>
      <c r="C3590" s="320" t="s">
        <v>510</v>
      </c>
      <c r="D3590" s="320" t="s">
        <v>518</v>
      </c>
      <c r="E3590" s="320">
        <v>0.91100000000000003</v>
      </c>
      <c r="F3590" s="320" t="s">
        <v>35</v>
      </c>
      <c r="G3590" s="320" t="s">
        <v>1273</v>
      </c>
      <c r="H3590" s="320" t="s">
        <v>531</v>
      </c>
      <c r="I3590" s="321">
        <v>5.7423442649999998</v>
      </c>
      <c r="J3590" s="320">
        <v>2013</v>
      </c>
      <c r="K3590" s="320" t="s">
        <v>1210</v>
      </c>
      <c r="L3590" s="316">
        <f t="shared" si="107"/>
        <v>3589</v>
      </c>
      <c r="V3590" s="316" t="str">
        <f t="shared" si="106"/>
        <v xml:space="preserve"> </v>
      </c>
      <c r="X3590" s="316" t="s">
        <v>965</v>
      </c>
    </row>
    <row r="3591" spans="1:24">
      <c r="A3591" s="320" t="s">
        <v>826</v>
      </c>
      <c r="B3591" s="320" t="s">
        <v>509</v>
      </c>
      <c r="C3591" s="320" t="s">
        <v>510</v>
      </c>
      <c r="D3591" s="320" t="s">
        <v>694</v>
      </c>
      <c r="E3591" s="320">
        <v>0.93700000000000006</v>
      </c>
      <c r="F3591" s="320" t="s">
        <v>35</v>
      </c>
      <c r="G3591" s="320" t="s">
        <v>1273</v>
      </c>
      <c r="H3591" s="320" t="s">
        <v>531</v>
      </c>
      <c r="I3591" s="321">
        <v>5.8224211429999997</v>
      </c>
      <c r="J3591" s="320">
        <v>2012</v>
      </c>
      <c r="K3591" s="320" t="s">
        <v>1210</v>
      </c>
      <c r="L3591" s="316">
        <f t="shared" si="107"/>
        <v>3590</v>
      </c>
      <c r="V3591" s="316" t="str">
        <f t="shared" si="106"/>
        <v xml:space="preserve"> </v>
      </c>
      <c r="X3591" s="316" t="s">
        <v>965</v>
      </c>
    </row>
    <row r="3592" spans="1:24">
      <c r="A3592" s="320" t="s">
        <v>801</v>
      </c>
      <c r="B3592" s="320" t="s">
        <v>509</v>
      </c>
      <c r="C3592" s="320" t="s">
        <v>510</v>
      </c>
      <c r="D3592" s="320" t="s">
        <v>518</v>
      </c>
      <c r="E3592" s="320">
        <v>0.93700000000000006</v>
      </c>
      <c r="F3592" s="320" t="s">
        <v>35</v>
      </c>
      <c r="G3592" s="320" t="s">
        <v>1273</v>
      </c>
      <c r="H3592" s="320" t="s">
        <v>531</v>
      </c>
      <c r="I3592" s="321">
        <v>5.9601311160000003</v>
      </c>
      <c r="J3592" s="320">
        <v>2009</v>
      </c>
      <c r="K3592" s="320" t="s">
        <v>1210</v>
      </c>
      <c r="L3592" s="316">
        <f t="shared" si="107"/>
        <v>3591</v>
      </c>
      <c r="V3592" s="316" t="str">
        <f t="shared" si="106"/>
        <v xml:space="preserve"> </v>
      </c>
      <c r="X3592" s="316" t="s">
        <v>965</v>
      </c>
    </row>
    <row r="3593" spans="1:24">
      <c r="A3593" s="320" t="s">
        <v>816</v>
      </c>
      <c r="B3593" s="320" t="s">
        <v>509</v>
      </c>
      <c r="C3593" s="320" t="s">
        <v>510</v>
      </c>
      <c r="D3593" s="320" t="s">
        <v>484</v>
      </c>
      <c r="E3593" s="320">
        <v>0.93700000000000006</v>
      </c>
      <c r="F3593" s="320" t="s">
        <v>35</v>
      </c>
      <c r="G3593" s="320" t="s">
        <v>1273</v>
      </c>
      <c r="H3593" s="320" t="s">
        <v>531</v>
      </c>
      <c r="I3593" s="321">
        <v>6.5688610360000004</v>
      </c>
      <c r="J3593" s="320">
        <v>2008</v>
      </c>
      <c r="K3593" s="320" t="s">
        <v>1210</v>
      </c>
      <c r="L3593" s="316">
        <f t="shared" si="107"/>
        <v>3592</v>
      </c>
      <c r="V3593" s="316" t="str">
        <f t="shared" si="106"/>
        <v xml:space="preserve"> </v>
      </c>
      <c r="X3593" s="316" t="s">
        <v>965</v>
      </c>
    </row>
    <row r="3594" spans="1:24">
      <c r="A3594" s="320" t="s">
        <v>791</v>
      </c>
      <c r="B3594" s="320" t="s">
        <v>509</v>
      </c>
      <c r="C3594" s="320" t="s">
        <v>510</v>
      </c>
      <c r="D3594" s="320" t="s">
        <v>484</v>
      </c>
      <c r="E3594" s="320">
        <v>0.93700000000000006</v>
      </c>
      <c r="F3594" s="320" t="s">
        <v>35</v>
      </c>
      <c r="G3594" s="320" t="s">
        <v>1273</v>
      </c>
      <c r="H3594" s="320" t="s">
        <v>531</v>
      </c>
      <c r="I3594" s="321">
        <v>6.6572689509999998</v>
      </c>
      <c r="J3594" s="320">
        <v>2009</v>
      </c>
      <c r="K3594" s="320" t="s">
        <v>1210</v>
      </c>
      <c r="L3594" s="316">
        <f t="shared" si="107"/>
        <v>3593</v>
      </c>
      <c r="V3594" s="316" t="str">
        <f t="shared" si="106"/>
        <v xml:space="preserve"> </v>
      </c>
      <c r="X3594" s="316" t="s">
        <v>965</v>
      </c>
    </row>
    <row r="3595" spans="1:24">
      <c r="A3595" s="320" t="s">
        <v>799</v>
      </c>
      <c r="B3595" s="320" t="s">
        <v>509</v>
      </c>
      <c r="C3595" s="320" t="s">
        <v>510</v>
      </c>
      <c r="D3595" s="320" t="s">
        <v>694</v>
      </c>
      <c r="E3595" s="320">
        <v>0.93700000000000006</v>
      </c>
      <c r="F3595" s="320" t="s">
        <v>35</v>
      </c>
      <c r="G3595" s="320" t="s">
        <v>1273</v>
      </c>
      <c r="H3595" s="320" t="s">
        <v>531</v>
      </c>
      <c r="I3595" s="321">
        <v>7.2222285639999999</v>
      </c>
      <c r="J3595" s="320">
        <v>2012</v>
      </c>
      <c r="K3595" s="320" t="s">
        <v>1210</v>
      </c>
      <c r="L3595" s="316">
        <f t="shared" si="107"/>
        <v>3594</v>
      </c>
      <c r="V3595" s="316" t="str">
        <f t="shared" si="106"/>
        <v xml:space="preserve"> </v>
      </c>
      <c r="X3595" s="316" t="s">
        <v>965</v>
      </c>
    </row>
    <row r="3596" spans="1:24">
      <c r="A3596" s="320" t="s">
        <v>931</v>
      </c>
      <c r="B3596" s="320" t="s">
        <v>923</v>
      </c>
      <c r="C3596" s="320" t="s">
        <v>504</v>
      </c>
      <c r="D3596" s="320" t="s">
        <v>484</v>
      </c>
      <c r="E3596" s="320">
        <v>0.91200000000000003</v>
      </c>
      <c r="F3596" s="320" t="s">
        <v>35</v>
      </c>
      <c r="G3596" s="320" t="s">
        <v>1273</v>
      </c>
      <c r="H3596" s="320" t="s">
        <v>531</v>
      </c>
      <c r="I3596" s="321">
        <v>9.0749967480000002</v>
      </c>
      <c r="J3596" s="320">
        <v>2010</v>
      </c>
      <c r="K3596" s="320" t="s">
        <v>1210</v>
      </c>
      <c r="L3596" s="316">
        <f t="shared" si="107"/>
        <v>3595</v>
      </c>
      <c r="V3596" s="316" t="str">
        <f t="shared" si="106"/>
        <v xml:space="preserve"> </v>
      </c>
      <c r="X3596" s="316" t="s">
        <v>965</v>
      </c>
    </row>
    <row r="3597" spans="1:24">
      <c r="A3597" s="320" t="s">
        <v>1470</v>
      </c>
      <c r="B3597" s="320" t="s">
        <v>1014</v>
      </c>
      <c r="C3597" s="320" t="s">
        <v>579</v>
      </c>
      <c r="D3597" s="320" t="s">
        <v>514</v>
      </c>
      <c r="E3597" s="320">
        <v>0.93799999999999994</v>
      </c>
      <c r="F3597" s="320" t="s">
        <v>35</v>
      </c>
      <c r="G3597" s="320" t="s">
        <v>1273</v>
      </c>
      <c r="H3597" s="320" t="s">
        <v>531</v>
      </c>
      <c r="I3597" s="321">
        <v>9.4023145410000009</v>
      </c>
      <c r="J3597" s="320">
        <v>2010</v>
      </c>
      <c r="K3597" s="320" t="s">
        <v>1209</v>
      </c>
      <c r="L3597" s="316">
        <f t="shared" si="107"/>
        <v>3596</v>
      </c>
      <c r="V3597" s="316" t="str">
        <f t="shared" si="106"/>
        <v xml:space="preserve"> </v>
      </c>
      <c r="X3597" s="316" t="s">
        <v>965</v>
      </c>
    </row>
    <row r="3598" spans="1:24">
      <c r="A3598" s="320" t="s">
        <v>811</v>
      </c>
      <c r="B3598" s="320" t="s">
        <v>509</v>
      </c>
      <c r="C3598" s="320" t="s">
        <v>510</v>
      </c>
      <c r="D3598" s="320" t="s">
        <v>694</v>
      </c>
      <c r="E3598" s="320">
        <v>0.93700000000000006</v>
      </c>
      <c r="F3598" s="320" t="s">
        <v>35</v>
      </c>
      <c r="G3598" s="320" t="s">
        <v>1273</v>
      </c>
      <c r="H3598" s="320" t="s">
        <v>531</v>
      </c>
      <c r="I3598" s="321">
        <v>9.8430281019999999</v>
      </c>
      <c r="J3598" s="320">
        <v>2005</v>
      </c>
      <c r="K3598" s="320" t="s">
        <v>1210</v>
      </c>
      <c r="L3598" s="316">
        <f t="shared" si="107"/>
        <v>3597</v>
      </c>
      <c r="V3598" s="316" t="str">
        <f t="shared" si="106"/>
        <v xml:space="preserve"> </v>
      </c>
      <c r="X3598" s="316" t="s">
        <v>965</v>
      </c>
    </row>
    <row r="3599" spans="1:24">
      <c r="A3599" s="320" t="s">
        <v>805</v>
      </c>
      <c r="B3599" s="320" t="s">
        <v>509</v>
      </c>
      <c r="C3599" s="320" t="s">
        <v>510</v>
      </c>
      <c r="D3599" s="320" t="s">
        <v>484</v>
      </c>
      <c r="E3599" s="320">
        <v>0.93700000000000006</v>
      </c>
      <c r="F3599" s="320" t="s">
        <v>35</v>
      </c>
      <c r="G3599" s="320" t="s">
        <v>1273</v>
      </c>
      <c r="H3599" s="320" t="s">
        <v>531</v>
      </c>
      <c r="I3599" s="321">
        <v>10.87289797</v>
      </c>
      <c r="J3599" s="320">
        <v>2005</v>
      </c>
      <c r="K3599" s="320" t="s">
        <v>1210</v>
      </c>
      <c r="L3599" s="316">
        <f t="shared" si="107"/>
        <v>3598</v>
      </c>
      <c r="V3599" s="316" t="str">
        <f t="shared" si="106"/>
        <v xml:space="preserve"> </v>
      </c>
      <c r="X3599" s="316" t="s">
        <v>965</v>
      </c>
    </row>
    <row r="3600" spans="1:24">
      <c r="A3600" s="320" t="s">
        <v>814</v>
      </c>
      <c r="B3600" s="320" t="s">
        <v>509</v>
      </c>
      <c r="C3600" s="320" t="s">
        <v>510</v>
      </c>
      <c r="D3600" s="320" t="s">
        <v>484</v>
      </c>
      <c r="E3600" s="320">
        <v>0.93700000000000006</v>
      </c>
      <c r="F3600" s="320" t="s">
        <v>35</v>
      </c>
      <c r="G3600" s="320" t="s">
        <v>1273</v>
      </c>
      <c r="H3600" s="320" t="s">
        <v>531</v>
      </c>
      <c r="I3600" s="321">
        <v>17.744575260000001</v>
      </c>
      <c r="J3600" s="320">
        <v>2005</v>
      </c>
      <c r="K3600" s="320" t="s">
        <v>1210</v>
      </c>
      <c r="L3600" s="316">
        <f t="shared" si="107"/>
        <v>3599</v>
      </c>
      <c r="V3600" s="316" t="str">
        <f t="shared" si="106"/>
        <v xml:space="preserve"> </v>
      </c>
      <c r="X3600" s="316" t="s">
        <v>965</v>
      </c>
    </row>
    <row r="3601" spans="1:24">
      <c r="A3601" s="320" t="s">
        <v>802</v>
      </c>
      <c r="B3601" s="320" t="s">
        <v>509</v>
      </c>
      <c r="C3601" s="320" t="s">
        <v>510</v>
      </c>
      <c r="D3601" s="320" t="s">
        <v>484</v>
      </c>
      <c r="E3601" s="320">
        <v>0.93700000000000006</v>
      </c>
      <c r="F3601" s="320" t="s">
        <v>35</v>
      </c>
      <c r="G3601" s="320" t="s">
        <v>1273</v>
      </c>
      <c r="H3601" s="320" t="s">
        <v>531</v>
      </c>
      <c r="I3601" s="321">
        <v>19.464984040000001</v>
      </c>
      <c r="J3601" s="320">
        <v>2008</v>
      </c>
      <c r="K3601" s="320" t="s">
        <v>1210</v>
      </c>
      <c r="L3601" s="316">
        <f t="shared" si="107"/>
        <v>3600</v>
      </c>
      <c r="V3601" s="316" t="str">
        <f t="shared" si="106"/>
        <v xml:space="preserve"> </v>
      </c>
      <c r="X3601" s="316" t="s">
        <v>965</v>
      </c>
    </row>
    <row r="3602" spans="1:24">
      <c r="A3602" s="320" t="s">
        <v>827</v>
      </c>
      <c r="B3602" s="320" t="s">
        <v>509</v>
      </c>
      <c r="C3602" s="320" t="s">
        <v>510</v>
      </c>
      <c r="D3602" s="320" t="s">
        <v>484</v>
      </c>
      <c r="E3602" s="320">
        <v>0.93700000000000006</v>
      </c>
      <c r="F3602" s="320" t="s">
        <v>167</v>
      </c>
      <c r="G3602" s="320" t="s">
        <v>1274</v>
      </c>
      <c r="H3602" s="320" t="s">
        <v>533</v>
      </c>
      <c r="I3602" s="321">
        <v>6.9559720000000004E-3</v>
      </c>
      <c r="J3602" s="320">
        <v>2010</v>
      </c>
      <c r="K3602" s="320" t="s">
        <v>1209</v>
      </c>
      <c r="L3602" s="316">
        <f t="shared" si="107"/>
        <v>3601</v>
      </c>
      <c r="V3602" s="316" t="str">
        <f t="shared" si="106"/>
        <v xml:space="preserve"> </v>
      </c>
      <c r="X3602" s="316" t="s">
        <v>965</v>
      </c>
    </row>
    <row r="3603" spans="1:24">
      <c r="A3603" s="320" t="s">
        <v>498</v>
      </c>
      <c r="B3603" s="320" t="s">
        <v>482</v>
      </c>
      <c r="C3603" s="320" t="s">
        <v>483</v>
      </c>
      <c r="D3603" s="320" t="s">
        <v>484</v>
      </c>
      <c r="E3603" s="320">
        <v>0.73</v>
      </c>
      <c r="F3603" s="320" t="s">
        <v>167</v>
      </c>
      <c r="G3603" s="320" t="s">
        <v>1274</v>
      </c>
      <c r="H3603" s="320" t="s">
        <v>533</v>
      </c>
      <c r="I3603" s="321">
        <v>1.6308016000000002E-2</v>
      </c>
      <c r="J3603" s="320">
        <v>2010</v>
      </c>
      <c r="K3603" s="320" t="s">
        <v>1209</v>
      </c>
      <c r="L3603" s="316">
        <f t="shared" si="107"/>
        <v>3602</v>
      </c>
      <c r="V3603" s="316" t="str">
        <f t="shared" si="106"/>
        <v xml:space="preserve"> </v>
      </c>
      <c r="X3603" s="316" t="s">
        <v>965</v>
      </c>
    </row>
    <row r="3604" spans="1:24">
      <c r="A3604" s="320" t="s">
        <v>876</v>
      </c>
      <c r="B3604" s="320" t="s">
        <v>877</v>
      </c>
      <c r="C3604" s="320" t="s">
        <v>483</v>
      </c>
      <c r="D3604" s="320" t="s">
        <v>491</v>
      </c>
      <c r="E3604" s="320">
        <v>0.748</v>
      </c>
      <c r="F3604" s="320" t="s">
        <v>167</v>
      </c>
      <c r="G3604" s="320" t="s">
        <v>1274</v>
      </c>
      <c r="H3604" s="320" t="s">
        <v>533</v>
      </c>
      <c r="I3604" s="321">
        <v>2.0937793E-2</v>
      </c>
      <c r="J3604" s="320">
        <v>2011</v>
      </c>
      <c r="K3604" s="320" t="s">
        <v>1209</v>
      </c>
      <c r="L3604" s="316">
        <f t="shared" si="107"/>
        <v>3603</v>
      </c>
      <c r="V3604" s="316" t="str">
        <f t="shared" si="106"/>
        <v xml:space="preserve"> </v>
      </c>
      <c r="X3604" s="316" t="s">
        <v>965</v>
      </c>
    </row>
    <row r="3605" spans="1:24">
      <c r="A3605" s="320" t="s">
        <v>676</v>
      </c>
      <c r="B3605" s="320" t="s">
        <v>677</v>
      </c>
      <c r="C3605" s="320" t="s">
        <v>589</v>
      </c>
      <c r="D3605" s="320" t="s">
        <v>514</v>
      </c>
      <c r="E3605" s="320">
        <v>0.90100000000000002</v>
      </c>
      <c r="F3605" s="320" t="s">
        <v>167</v>
      </c>
      <c r="G3605" s="320" t="s">
        <v>1274</v>
      </c>
      <c r="H3605" s="320" t="s">
        <v>533</v>
      </c>
      <c r="I3605" s="321">
        <v>2.8422254000000001E-2</v>
      </c>
      <c r="J3605" s="320">
        <v>2012</v>
      </c>
      <c r="K3605" s="320" t="s">
        <v>1209</v>
      </c>
      <c r="L3605" s="316">
        <f t="shared" si="107"/>
        <v>3604</v>
      </c>
      <c r="V3605" s="316" t="str">
        <f t="shared" si="106"/>
        <v xml:space="preserve"> </v>
      </c>
      <c r="X3605" s="316" t="s">
        <v>965</v>
      </c>
    </row>
    <row r="3606" spans="1:24">
      <c r="A3606" s="320" t="s">
        <v>789</v>
      </c>
      <c r="B3606" s="320" t="s">
        <v>509</v>
      </c>
      <c r="C3606" s="320" t="s">
        <v>510</v>
      </c>
      <c r="D3606" s="320" t="s">
        <v>518</v>
      </c>
      <c r="E3606" s="320">
        <v>0.93700000000000006</v>
      </c>
      <c r="F3606" s="320" t="s">
        <v>167</v>
      </c>
      <c r="G3606" s="320" t="s">
        <v>1274</v>
      </c>
      <c r="H3606" s="320" t="s">
        <v>533</v>
      </c>
      <c r="I3606" s="321">
        <v>7.2670551999999999E-2</v>
      </c>
      <c r="J3606" s="320">
        <v>2010</v>
      </c>
      <c r="K3606" s="320" t="s">
        <v>1209</v>
      </c>
      <c r="L3606" s="316">
        <f t="shared" si="107"/>
        <v>3605</v>
      </c>
      <c r="V3606" s="316" t="str">
        <f t="shared" si="106"/>
        <v xml:space="preserve"> </v>
      </c>
      <c r="X3606" s="316" t="s">
        <v>965</v>
      </c>
    </row>
    <row r="3607" spans="1:24">
      <c r="A3607" s="320" t="s">
        <v>490</v>
      </c>
      <c r="B3607" s="320" t="s">
        <v>482</v>
      </c>
      <c r="C3607" s="320" t="s">
        <v>483</v>
      </c>
      <c r="D3607" s="320" t="s">
        <v>491</v>
      </c>
      <c r="E3607" s="320">
        <v>0.73</v>
      </c>
      <c r="F3607" s="320" t="s">
        <v>167</v>
      </c>
      <c r="G3607" s="320" t="s">
        <v>1274</v>
      </c>
      <c r="H3607" s="320" t="s">
        <v>533</v>
      </c>
      <c r="I3607" s="321">
        <v>0.104237884</v>
      </c>
      <c r="J3607" s="320">
        <v>2010</v>
      </c>
      <c r="K3607" s="320" t="s">
        <v>1209</v>
      </c>
      <c r="L3607" s="316">
        <f t="shared" si="107"/>
        <v>3606</v>
      </c>
      <c r="V3607" s="316" t="str">
        <f t="shared" si="106"/>
        <v xml:space="preserve"> </v>
      </c>
      <c r="X3607" s="316" t="s">
        <v>965</v>
      </c>
    </row>
    <row r="3608" spans="1:24">
      <c r="A3608" s="320" t="s">
        <v>782</v>
      </c>
      <c r="B3608" s="320" t="s">
        <v>509</v>
      </c>
      <c r="C3608" s="320" t="s">
        <v>510</v>
      </c>
      <c r="D3608" s="320" t="s">
        <v>484</v>
      </c>
      <c r="E3608" s="320">
        <v>0.93700000000000006</v>
      </c>
      <c r="F3608" s="320" t="s">
        <v>167</v>
      </c>
      <c r="G3608" s="320" t="s">
        <v>1274</v>
      </c>
      <c r="H3608" s="320" t="s">
        <v>533</v>
      </c>
      <c r="I3608" s="321">
        <v>0.17870334299999999</v>
      </c>
      <c r="J3608" s="320">
        <v>2005</v>
      </c>
      <c r="K3608" s="320" t="s">
        <v>1209</v>
      </c>
      <c r="L3608" s="316">
        <f t="shared" si="107"/>
        <v>3607</v>
      </c>
      <c r="V3608" s="316" t="str">
        <f t="shared" si="106"/>
        <v xml:space="preserve"> </v>
      </c>
      <c r="X3608" s="316" t="s">
        <v>965</v>
      </c>
    </row>
    <row r="3609" spans="1:24">
      <c r="A3609" s="320" t="s">
        <v>901</v>
      </c>
      <c r="B3609" s="320" t="s">
        <v>894</v>
      </c>
      <c r="C3609" s="320" t="s">
        <v>483</v>
      </c>
      <c r="D3609" s="320" t="s">
        <v>514</v>
      </c>
      <c r="E3609" s="320">
        <v>0.77500000000000002</v>
      </c>
      <c r="F3609" s="320" t="s">
        <v>162</v>
      </c>
      <c r="G3609" s="320" t="s">
        <v>1275</v>
      </c>
      <c r="H3609" s="320" t="s">
        <v>537</v>
      </c>
      <c r="I3609" s="321">
        <v>4.5864571999999999E-2</v>
      </c>
      <c r="J3609" s="320">
        <v>2011</v>
      </c>
      <c r="K3609" s="320" t="s">
        <v>1209</v>
      </c>
      <c r="L3609" s="316">
        <f t="shared" si="107"/>
        <v>3608</v>
      </c>
      <c r="V3609" s="316" t="str">
        <f t="shared" si="106"/>
        <v xml:space="preserve"> </v>
      </c>
      <c r="X3609" s="316" t="s">
        <v>965</v>
      </c>
    </row>
    <row r="3610" spans="1:24">
      <c r="A3610" s="320" t="s">
        <v>789</v>
      </c>
      <c r="B3610" s="320" t="s">
        <v>509</v>
      </c>
      <c r="C3610" s="320" t="s">
        <v>510</v>
      </c>
      <c r="D3610" s="320" t="s">
        <v>518</v>
      </c>
      <c r="E3610" s="320">
        <v>0.93700000000000006</v>
      </c>
      <c r="F3610" s="320" t="s">
        <v>162</v>
      </c>
      <c r="G3610" s="320" t="s">
        <v>1275</v>
      </c>
      <c r="H3610" s="320" t="s">
        <v>537</v>
      </c>
      <c r="I3610" s="321">
        <v>4.773409E-2</v>
      </c>
      <c r="J3610" s="320">
        <v>2010</v>
      </c>
      <c r="K3610" s="320" t="s">
        <v>1209</v>
      </c>
      <c r="L3610" s="316">
        <f t="shared" si="107"/>
        <v>3609</v>
      </c>
      <c r="V3610" s="316" t="str">
        <f t="shared" si="106"/>
        <v xml:space="preserve"> </v>
      </c>
      <c r="X3610" s="316" t="s">
        <v>965</v>
      </c>
    </row>
    <row r="3611" spans="1:24">
      <c r="A3611" s="320" t="s">
        <v>782</v>
      </c>
      <c r="B3611" s="320" t="s">
        <v>509</v>
      </c>
      <c r="C3611" s="320" t="s">
        <v>510</v>
      </c>
      <c r="D3611" s="320" t="s">
        <v>484</v>
      </c>
      <c r="E3611" s="320">
        <v>0.93700000000000006</v>
      </c>
      <c r="F3611" s="320" t="s">
        <v>162</v>
      </c>
      <c r="G3611" s="320" t="s">
        <v>1275</v>
      </c>
      <c r="H3611" s="320" t="s">
        <v>537</v>
      </c>
      <c r="I3611" s="321">
        <v>8.2497416000000004E-2</v>
      </c>
      <c r="J3611" s="320">
        <v>2005</v>
      </c>
      <c r="K3611" s="320" t="s">
        <v>1209</v>
      </c>
      <c r="L3611" s="316">
        <f>1+L3610</f>
        <v>3610</v>
      </c>
      <c r="V3611" s="316" t="str">
        <f t="shared" si="106"/>
        <v xml:space="preserve"> </v>
      </c>
      <c r="X3611" s="316" t="s">
        <v>965</v>
      </c>
    </row>
    <row r="3612" spans="1:24">
      <c r="A3612" s="316" t="s">
        <v>1280</v>
      </c>
      <c r="B3612" s="316" t="s">
        <v>634</v>
      </c>
      <c r="D3612" s="320" t="s">
        <v>514</v>
      </c>
      <c r="E3612" s="320">
        <v>0.91300000000000003</v>
      </c>
      <c r="V3612" s="316">
        <f t="shared" si="106"/>
        <v>0</v>
      </c>
      <c r="X3612" s="316" t="s">
        <v>965</v>
      </c>
    </row>
    <row r="3613" spans="1:24">
      <c r="A3613" s="316" t="s">
        <v>1281</v>
      </c>
      <c r="B3613" s="316" t="s">
        <v>767</v>
      </c>
      <c r="C3613" s="320" t="s">
        <v>589</v>
      </c>
      <c r="D3613" s="320" t="s">
        <v>514</v>
      </c>
      <c r="E3613" s="320">
        <v>0.92</v>
      </c>
      <c r="V3613" s="316">
        <f t="shared" si="106"/>
        <v>0</v>
      </c>
      <c r="X3613" s="316" t="s">
        <v>965</v>
      </c>
    </row>
    <row r="3614" spans="1:24">
      <c r="A3614" s="316" t="s">
        <v>1282</v>
      </c>
      <c r="B3614" s="316" t="s">
        <v>655</v>
      </c>
      <c r="D3614" s="320" t="s">
        <v>514</v>
      </c>
      <c r="E3614" s="320">
        <v>0.91900000000000004</v>
      </c>
      <c r="V3614" s="316">
        <f t="shared" si="106"/>
        <v>0</v>
      </c>
      <c r="X3614" s="316" t="s">
        <v>965</v>
      </c>
    </row>
    <row r="3615" spans="1:24">
      <c r="A3615" s="316" t="s">
        <v>1283</v>
      </c>
      <c r="B3615" s="316" t="s">
        <v>509</v>
      </c>
      <c r="D3615" s="320" t="s">
        <v>484</v>
      </c>
      <c r="E3615" s="320">
        <v>0.93700000000000006</v>
      </c>
      <c r="V3615" s="316">
        <f t="shared" si="106"/>
        <v>0</v>
      </c>
      <c r="X3615" s="316" t="s">
        <v>965</v>
      </c>
    </row>
    <row r="3616" spans="1:24">
      <c r="A3616" s="316" t="s">
        <v>1284</v>
      </c>
      <c r="B3616" s="316" t="s">
        <v>482</v>
      </c>
      <c r="D3616" s="316" t="s">
        <v>491</v>
      </c>
      <c r="V3616" s="316">
        <f t="shared" si="106"/>
        <v>0</v>
      </c>
      <c r="X3616" s="316" t="s">
        <v>965</v>
      </c>
    </row>
    <row r="3617" spans="22:24">
      <c r="V3617" s="316">
        <f t="shared" si="106"/>
        <v>0</v>
      </c>
      <c r="X3617" s="316" t="s">
        <v>965</v>
      </c>
    </row>
    <row r="3618" spans="22:24">
      <c r="V3618" s="316">
        <f t="shared" si="106"/>
        <v>0</v>
      </c>
      <c r="X3618" s="316" t="s">
        <v>965</v>
      </c>
    </row>
    <row r="3619" spans="22:24">
      <c r="V3619" s="316">
        <f t="shared" si="106"/>
        <v>0</v>
      </c>
      <c r="X3619" s="316" t="s">
        <v>965</v>
      </c>
    </row>
    <row r="3620" spans="22:24">
      <c r="V3620" s="316">
        <f t="shared" si="106"/>
        <v>0</v>
      </c>
      <c r="X3620" s="316" t="s">
        <v>965</v>
      </c>
    </row>
    <row r="3621" spans="22:24">
      <c r="V3621" s="316">
        <f t="shared" si="106"/>
        <v>0</v>
      </c>
      <c r="X3621" s="316" t="s">
        <v>965</v>
      </c>
    </row>
    <row r="3622" spans="22:24">
      <c r="V3622" s="316">
        <f t="shared" si="106"/>
        <v>0</v>
      </c>
      <c r="X3622" s="316" t="s">
        <v>965</v>
      </c>
    </row>
    <row r="3623" spans="22:24">
      <c r="V3623" s="316">
        <f t="shared" si="106"/>
        <v>0</v>
      </c>
      <c r="X3623" s="316" t="s">
        <v>965</v>
      </c>
    </row>
    <row r="3624" spans="22:24">
      <c r="V3624" s="316">
        <f t="shared" si="106"/>
        <v>0</v>
      </c>
      <c r="X3624" s="316" t="s">
        <v>965</v>
      </c>
    </row>
    <row r="3625" spans="22:24">
      <c r="V3625" s="316">
        <f t="shared" si="106"/>
        <v>0</v>
      </c>
      <c r="X3625" s="316" t="s">
        <v>965</v>
      </c>
    </row>
    <row r="3626" spans="22:24">
      <c r="V3626" s="316">
        <f t="shared" si="106"/>
        <v>0</v>
      </c>
      <c r="X3626" s="316" t="s">
        <v>965</v>
      </c>
    </row>
    <row r="3627" spans="22:24">
      <c r="V3627" s="316">
        <f t="shared" si="106"/>
        <v>0</v>
      </c>
      <c r="X3627" s="316" t="s">
        <v>965</v>
      </c>
    </row>
    <row r="3628" spans="22:24">
      <c r="V3628" s="316">
        <f t="shared" si="106"/>
        <v>0</v>
      </c>
      <c r="X3628" s="316" t="s">
        <v>965</v>
      </c>
    </row>
    <row r="3629" spans="22:24">
      <c r="V3629" s="316">
        <f t="shared" si="106"/>
        <v>0</v>
      </c>
      <c r="X3629" s="316" t="s">
        <v>965</v>
      </c>
    </row>
    <row r="3630" spans="22:24">
      <c r="V3630" s="316">
        <f t="shared" si="106"/>
        <v>0</v>
      </c>
      <c r="X3630" s="316" t="s">
        <v>965</v>
      </c>
    </row>
    <row r="3631" spans="22:24">
      <c r="V3631" s="316">
        <f t="shared" si="106"/>
        <v>0</v>
      </c>
      <c r="X3631" s="316" t="s">
        <v>965</v>
      </c>
    </row>
    <row r="3632" spans="22:24">
      <c r="V3632" s="316">
        <f t="shared" si="106"/>
        <v>0</v>
      </c>
      <c r="X3632" s="316" t="s">
        <v>965</v>
      </c>
    </row>
    <row r="3633" spans="22:24">
      <c r="V3633" s="316">
        <f t="shared" si="106"/>
        <v>0</v>
      </c>
      <c r="X3633" s="316" t="s">
        <v>965</v>
      </c>
    </row>
    <row r="3634" spans="22:24">
      <c r="V3634" s="316">
        <f t="shared" si="106"/>
        <v>0</v>
      </c>
      <c r="X3634" s="316" t="s">
        <v>965</v>
      </c>
    </row>
    <row r="3635" spans="22:24">
      <c r="V3635" s="316">
        <f t="shared" si="106"/>
        <v>0</v>
      </c>
      <c r="X3635" s="316" t="s">
        <v>965</v>
      </c>
    </row>
    <row r="3636" spans="22:24">
      <c r="V3636" s="316">
        <f t="shared" si="106"/>
        <v>0</v>
      </c>
      <c r="X3636" s="316" t="s">
        <v>965</v>
      </c>
    </row>
    <row r="3637" spans="22:24">
      <c r="V3637" s="316">
        <f t="shared" si="106"/>
        <v>0</v>
      </c>
      <c r="X3637" s="316" t="s">
        <v>965</v>
      </c>
    </row>
    <row r="3638" spans="22:24">
      <c r="V3638" s="316">
        <f t="shared" si="106"/>
        <v>0</v>
      </c>
      <c r="X3638" s="316" t="s">
        <v>965</v>
      </c>
    </row>
    <row r="3639" spans="22:24">
      <c r="V3639" s="316">
        <f t="shared" si="106"/>
        <v>0</v>
      </c>
      <c r="X3639" s="316" t="s">
        <v>965</v>
      </c>
    </row>
    <row r="3640" spans="22:24">
      <c r="V3640" s="316">
        <f t="shared" si="106"/>
        <v>0</v>
      </c>
      <c r="X3640" s="316" t="s">
        <v>965</v>
      </c>
    </row>
    <row r="3641" spans="22:24">
      <c r="V3641" s="316">
        <f t="shared" si="106"/>
        <v>0</v>
      </c>
      <c r="X3641" s="316" t="s">
        <v>965</v>
      </c>
    </row>
    <row r="3642" spans="22:24">
      <c r="V3642" s="316">
        <f t="shared" si="106"/>
        <v>0</v>
      </c>
      <c r="X3642" s="316" t="s">
        <v>965</v>
      </c>
    </row>
    <row r="3643" spans="22:24">
      <c r="V3643" s="316">
        <f t="shared" ref="V3643:V3706" si="108">IF(H3643=$V$1,I3643," ")</f>
        <v>0</v>
      </c>
      <c r="X3643" s="316" t="s">
        <v>965</v>
      </c>
    </row>
    <row r="3644" spans="22:24">
      <c r="V3644" s="316">
        <f t="shared" si="108"/>
        <v>0</v>
      </c>
      <c r="X3644" s="316" t="s">
        <v>965</v>
      </c>
    </row>
    <row r="3645" spans="22:24">
      <c r="V3645" s="316">
        <f t="shared" si="108"/>
        <v>0</v>
      </c>
      <c r="X3645" s="316" t="s">
        <v>965</v>
      </c>
    </row>
    <row r="3646" spans="22:24">
      <c r="V3646" s="316">
        <f t="shared" si="108"/>
        <v>0</v>
      </c>
      <c r="X3646" s="316" t="s">
        <v>965</v>
      </c>
    </row>
    <row r="3647" spans="22:24">
      <c r="V3647" s="316">
        <f t="shared" si="108"/>
        <v>0</v>
      </c>
      <c r="X3647" s="316" t="s">
        <v>965</v>
      </c>
    </row>
    <row r="3648" spans="22:24">
      <c r="V3648" s="316">
        <f t="shared" si="108"/>
        <v>0</v>
      </c>
      <c r="X3648" s="316" t="s">
        <v>965</v>
      </c>
    </row>
    <row r="3649" spans="22:24">
      <c r="V3649" s="316">
        <f t="shared" si="108"/>
        <v>0</v>
      </c>
      <c r="X3649" s="316" t="s">
        <v>965</v>
      </c>
    </row>
    <row r="3650" spans="22:24">
      <c r="V3650" s="316">
        <f t="shared" si="108"/>
        <v>0</v>
      </c>
      <c r="X3650" s="316" t="s">
        <v>965</v>
      </c>
    </row>
    <row r="3651" spans="22:24">
      <c r="V3651" s="316">
        <f t="shared" si="108"/>
        <v>0</v>
      </c>
      <c r="X3651" s="316" t="s">
        <v>965</v>
      </c>
    </row>
    <row r="3652" spans="22:24">
      <c r="V3652" s="316">
        <f t="shared" si="108"/>
        <v>0</v>
      </c>
      <c r="X3652" s="316" t="s">
        <v>965</v>
      </c>
    </row>
    <row r="3653" spans="22:24">
      <c r="V3653" s="316">
        <f t="shared" si="108"/>
        <v>0</v>
      </c>
      <c r="X3653" s="316" t="s">
        <v>965</v>
      </c>
    </row>
    <row r="3654" spans="22:24">
      <c r="V3654" s="316">
        <f t="shared" si="108"/>
        <v>0</v>
      </c>
      <c r="X3654" s="316" t="s">
        <v>965</v>
      </c>
    </row>
    <row r="3655" spans="22:24">
      <c r="V3655" s="316">
        <f t="shared" si="108"/>
        <v>0</v>
      </c>
      <c r="X3655" s="316" t="s">
        <v>965</v>
      </c>
    </row>
    <row r="3656" spans="22:24">
      <c r="V3656" s="316">
        <f t="shared" si="108"/>
        <v>0</v>
      </c>
      <c r="X3656" s="316" t="s">
        <v>965</v>
      </c>
    </row>
    <row r="3657" spans="22:24">
      <c r="V3657" s="316">
        <f t="shared" si="108"/>
        <v>0</v>
      </c>
      <c r="X3657" s="316" t="s">
        <v>965</v>
      </c>
    </row>
    <row r="3658" spans="22:24">
      <c r="V3658" s="316">
        <f t="shared" si="108"/>
        <v>0</v>
      </c>
      <c r="X3658" s="316" t="s">
        <v>965</v>
      </c>
    </row>
    <row r="3659" spans="22:24">
      <c r="V3659" s="316">
        <f t="shared" si="108"/>
        <v>0</v>
      </c>
      <c r="X3659" s="316" t="s">
        <v>965</v>
      </c>
    </row>
    <row r="3660" spans="22:24">
      <c r="V3660" s="316">
        <f t="shared" si="108"/>
        <v>0</v>
      </c>
      <c r="X3660" s="316" t="s">
        <v>965</v>
      </c>
    </row>
    <row r="3661" spans="22:24">
      <c r="V3661" s="316">
        <f t="shared" si="108"/>
        <v>0</v>
      </c>
      <c r="X3661" s="316" t="s">
        <v>965</v>
      </c>
    </row>
    <row r="3662" spans="22:24">
      <c r="V3662" s="316">
        <f t="shared" si="108"/>
        <v>0</v>
      </c>
      <c r="X3662" s="316" t="s">
        <v>965</v>
      </c>
    </row>
    <row r="3663" spans="22:24">
      <c r="V3663" s="316">
        <f t="shared" si="108"/>
        <v>0</v>
      </c>
      <c r="X3663" s="316" t="s">
        <v>965</v>
      </c>
    </row>
    <row r="3664" spans="22:24">
      <c r="V3664" s="316">
        <f t="shared" si="108"/>
        <v>0</v>
      </c>
      <c r="X3664" s="316" t="s">
        <v>965</v>
      </c>
    </row>
    <row r="3665" spans="22:24">
      <c r="V3665" s="316">
        <f t="shared" si="108"/>
        <v>0</v>
      </c>
      <c r="X3665" s="316" t="s">
        <v>965</v>
      </c>
    </row>
    <row r="3666" spans="22:24">
      <c r="V3666" s="316">
        <f t="shared" si="108"/>
        <v>0</v>
      </c>
      <c r="X3666" s="316" t="s">
        <v>965</v>
      </c>
    </row>
    <row r="3667" spans="22:24">
      <c r="V3667" s="316">
        <f t="shared" si="108"/>
        <v>0</v>
      </c>
      <c r="X3667" s="316" t="s">
        <v>965</v>
      </c>
    </row>
    <row r="3668" spans="22:24">
      <c r="V3668" s="316">
        <f t="shared" si="108"/>
        <v>0</v>
      </c>
      <c r="X3668" s="316" t="s">
        <v>965</v>
      </c>
    </row>
    <row r="3669" spans="22:24">
      <c r="V3669" s="316">
        <f t="shared" si="108"/>
        <v>0</v>
      </c>
      <c r="X3669" s="316" t="s">
        <v>965</v>
      </c>
    </row>
    <row r="3670" spans="22:24">
      <c r="V3670" s="316">
        <f t="shared" si="108"/>
        <v>0</v>
      </c>
      <c r="X3670" s="316" t="s">
        <v>965</v>
      </c>
    </row>
    <row r="3671" spans="22:24">
      <c r="V3671" s="316">
        <f t="shared" si="108"/>
        <v>0</v>
      </c>
      <c r="X3671" s="316" t="s">
        <v>965</v>
      </c>
    </row>
    <row r="3672" spans="22:24">
      <c r="V3672" s="316">
        <f t="shared" si="108"/>
        <v>0</v>
      </c>
      <c r="X3672" s="316" t="s">
        <v>965</v>
      </c>
    </row>
    <row r="3673" spans="22:24">
      <c r="V3673" s="316">
        <f t="shared" si="108"/>
        <v>0</v>
      </c>
      <c r="X3673" s="316" t="s">
        <v>965</v>
      </c>
    </row>
    <row r="3674" spans="22:24">
      <c r="V3674" s="316">
        <f t="shared" si="108"/>
        <v>0</v>
      </c>
      <c r="X3674" s="316" t="s">
        <v>965</v>
      </c>
    </row>
    <row r="3675" spans="22:24">
      <c r="V3675" s="316">
        <f t="shared" si="108"/>
        <v>0</v>
      </c>
      <c r="X3675" s="316" t="s">
        <v>965</v>
      </c>
    </row>
    <row r="3676" spans="22:24">
      <c r="V3676" s="316">
        <f t="shared" si="108"/>
        <v>0</v>
      </c>
      <c r="X3676" s="316" t="s">
        <v>965</v>
      </c>
    </row>
    <row r="3677" spans="22:24">
      <c r="V3677" s="316">
        <f t="shared" si="108"/>
        <v>0</v>
      </c>
      <c r="X3677" s="316" t="s">
        <v>965</v>
      </c>
    </row>
    <row r="3678" spans="22:24">
      <c r="V3678" s="316">
        <f t="shared" si="108"/>
        <v>0</v>
      </c>
      <c r="X3678" s="316" t="s">
        <v>965</v>
      </c>
    </row>
    <row r="3679" spans="22:24">
      <c r="V3679" s="316">
        <f t="shared" si="108"/>
        <v>0</v>
      </c>
      <c r="X3679" s="316" t="s">
        <v>965</v>
      </c>
    </row>
    <row r="3680" spans="22:24">
      <c r="V3680" s="316">
        <f t="shared" si="108"/>
        <v>0</v>
      </c>
      <c r="X3680" s="316" t="s">
        <v>965</v>
      </c>
    </row>
    <row r="3681" spans="22:24">
      <c r="V3681" s="316">
        <f t="shared" si="108"/>
        <v>0</v>
      </c>
      <c r="X3681" s="316" t="s">
        <v>965</v>
      </c>
    </row>
    <row r="3682" spans="22:24">
      <c r="V3682" s="316">
        <f t="shared" si="108"/>
        <v>0</v>
      </c>
      <c r="X3682" s="316" t="s">
        <v>965</v>
      </c>
    </row>
    <row r="3683" spans="22:24">
      <c r="V3683" s="316">
        <f t="shared" si="108"/>
        <v>0</v>
      </c>
      <c r="X3683" s="316" t="s">
        <v>965</v>
      </c>
    </row>
    <row r="3684" spans="22:24">
      <c r="V3684" s="316">
        <f t="shared" si="108"/>
        <v>0</v>
      </c>
      <c r="X3684" s="316" t="s">
        <v>965</v>
      </c>
    </row>
    <row r="3685" spans="22:24">
      <c r="V3685" s="316">
        <f t="shared" si="108"/>
        <v>0</v>
      </c>
      <c r="X3685" s="316" t="s">
        <v>965</v>
      </c>
    </row>
    <row r="3686" spans="22:24">
      <c r="V3686" s="316">
        <f t="shared" si="108"/>
        <v>0</v>
      </c>
      <c r="X3686" s="316" t="s">
        <v>965</v>
      </c>
    </row>
    <row r="3687" spans="22:24">
      <c r="V3687" s="316">
        <f t="shared" si="108"/>
        <v>0</v>
      </c>
      <c r="X3687" s="316" t="s">
        <v>965</v>
      </c>
    </row>
    <row r="3688" spans="22:24">
      <c r="V3688" s="316">
        <f t="shared" si="108"/>
        <v>0</v>
      </c>
      <c r="X3688" s="316" t="s">
        <v>965</v>
      </c>
    </row>
    <row r="3689" spans="22:24">
      <c r="V3689" s="316">
        <f t="shared" si="108"/>
        <v>0</v>
      </c>
      <c r="X3689" s="316" t="s">
        <v>965</v>
      </c>
    </row>
    <row r="3690" spans="22:24">
      <c r="V3690" s="316">
        <f t="shared" si="108"/>
        <v>0</v>
      </c>
      <c r="X3690" s="316" t="s">
        <v>965</v>
      </c>
    </row>
    <row r="3691" spans="22:24">
      <c r="V3691" s="316">
        <f t="shared" si="108"/>
        <v>0</v>
      </c>
      <c r="X3691" s="316" t="s">
        <v>965</v>
      </c>
    </row>
    <row r="3692" spans="22:24">
      <c r="V3692" s="316">
        <f t="shared" si="108"/>
        <v>0</v>
      </c>
      <c r="X3692" s="316" t="s">
        <v>965</v>
      </c>
    </row>
    <row r="3693" spans="22:24">
      <c r="V3693" s="316">
        <f t="shared" si="108"/>
        <v>0</v>
      </c>
      <c r="X3693" s="316" t="s">
        <v>965</v>
      </c>
    </row>
    <row r="3694" spans="22:24">
      <c r="V3694" s="316">
        <f t="shared" si="108"/>
        <v>0</v>
      </c>
      <c r="X3694" s="316" t="s">
        <v>965</v>
      </c>
    </row>
    <row r="3695" spans="22:24">
      <c r="V3695" s="316">
        <f t="shared" si="108"/>
        <v>0</v>
      </c>
      <c r="X3695" s="316" t="s">
        <v>965</v>
      </c>
    </row>
    <row r="3696" spans="22:24">
      <c r="V3696" s="316">
        <f t="shared" si="108"/>
        <v>0</v>
      </c>
      <c r="X3696" s="316" t="s">
        <v>965</v>
      </c>
    </row>
    <row r="3697" spans="22:24">
      <c r="V3697" s="316">
        <f t="shared" si="108"/>
        <v>0</v>
      </c>
      <c r="X3697" s="316" t="s">
        <v>965</v>
      </c>
    </row>
    <row r="3698" spans="22:24">
      <c r="V3698" s="316">
        <f t="shared" si="108"/>
        <v>0</v>
      </c>
      <c r="X3698" s="316" t="s">
        <v>965</v>
      </c>
    </row>
    <row r="3699" spans="22:24">
      <c r="V3699" s="316">
        <f t="shared" si="108"/>
        <v>0</v>
      </c>
      <c r="X3699" s="316" t="s">
        <v>965</v>
      </c>
    </row>
    <row r="3700" spans="22:24">
      <c r="V3700" s="316">
        <f t="shared" si="108"/>
        <v>0</v>
      </c>
      <c r="X3700" s="316" t="s">
        <v>965</v>
      </c>
    </row>
    <row r="3701" spans="22:24">
      <c r="V3701" s="316">
        <f t="shared" si="108"/>
        <v>0</v>
      </c>
      <c r="X3701" s="316" t="s">
        <v>965</v>
      </c>
    </row>
    <row r="3702" spans="22:24">
      <c r="V3702" s="316">
        <f t="shared" si="108"/>
        <v>0</v>
      </c>
      <c r="X3702" s="316" t="s">
        <v>965</v>
      </c>
    </row>
    <row r="3703" spans="22:24">
      <c r="V3703" s="316">
        <f t="shared" si="108"/>
        <v>0</v>
      </c>
      <c r="X3703" s="316" t="s">
        <v>965</v>
      </c>
    </row>
    <row r="3704" spans="22:24">
      <c r="V3704" s="316">
        <f t="shared" si="108"/>
        <v>0</v>
      </c>
      <c r="X3704" s="316" t="s">
        <v>965</v>
      </c>
    </row>
    <row r="3705" spans="22:24">
      <c r="V3705" s="316">
        <f t="shared" si="108"/>
        <v>0</v>
      </c>
      <c r="X3705" s="316" t="s">
        <v>965</v>
      </c>
    </row>
    <row r="3706" spans="22:24">
      <c r="V3706" s="316">
        <f t="shared" si="108"/>
        <v>0</v>
      </c>
      <c r="X3706" s="316" t="s">
        <v>965</v>
      </c>
    </row>
    <row r="3707" spans="22:24">
      <c r="V3707" s="316">
        <f t="shared" ref="V3707:V3770" si="109">IF(H3707=$V$1,I3707," ")</f>
        <v>0</v>
      </c>
      <c r="X3707" s="316" t="s">
        <v>965</v>
      </c>
    </row>
    <row r="3708" spans="22:24">
      <c r="V3708" s="316">
        <f t="shared" si="109"/>
        <v>0</v>
      </c>
      <c r="X3708" s="316" t="s">
        <v>965</v>
      </c>
    </row>
    <row r="3709" spans="22:24">
      <c r="V3709" s="316">
        <f t="shared" si="109"/>
        <v>0</v>
      </c>
      <c r="X3709" s="316" t="s">
        <v>965</v>
      </c>
    </row>
    <row r="3710" spans="22:24">
      <c r="V3710" s="316">
        <f t="shared" si="109"/>
        <v>0</v>
      </c>
      <c r="X3710" s="316" t="s">
        <v>965</v>
      </c>
    </row>
    <row r="3711" spans="22:24">
      <c r="V3711" s="316">
        <f t="shared" si="109"/>
        <v>0</v>
      </c>
      <c r="X3711" s="316" t="s">
        <v>965</v>
      </c>
    </row>
    <row r="3712" spans="22:24">
      <c r="V3712" s="316">
        <f t="shared" si="109"/>
        <v>0</v>
      </c>
      <c r="X3712" s="316" t="s">
        <v>965</v>
      </c>
    </row>
    <row r="3713" spans="22:24">
      <c r="V3713" s="316">
        <f t="shared" si="109"/>
        <v>0</v>
      </c>
      <c r="X3713" s="316" t="s">
        <v>965</v>
      </c>
    </row>
    <row r="3714" spans="22:24">
      <c r="V3714" s="316">
        <f t="shared" si="109"/>
        <v>0</v>
      </c>
      <c r="X3714" s="316" t="s">
        <v>965</v>
      </c>
    </row>
    <row r="3715" spans="22:24">
      <c r="V3715" s="316">
        <f t="shared" si="109"/>
        <v>0</v>
      </c>
      <c r="X3715" s="316" t="s">
        <v>965</v>
      </c>
    </row>
    <row r="3716" spans="22:24">
      <c r="V3716" s="316">
        <f t="shared" si="109"/>
        <v>0</v>
      </c>
      <c r="X3716" s="316" t="s">
        <v>965</v>
      </c>
    </row>
    <row r="3717" spans="22:24">
      <c r="V3717" s="316">
        <f t="shared" si="109"/>
        <v>0</v>
      </c>
      <c r="X3717" s="316" t="s">
        <v>965</v>
      </c>
    </row>
    <row r="3718" spans="22:24">
      <c r="V3718" s="316">
        <f t="shared" si="109"/>
        <v>0</v>
      </c>
      <c r="X3718" s="316" t="s">
        <v>965</v>
      </c>
    </row>
    <row r="3719" spans="22:24">
      <c r="V3719" s="316">
        <f t="shared" si="109"/>
        <v>0</v>
      </c>
      <c r="X3719" s="316" t="s">
        <v>965</v>
      </c>
    </row>
    <row r="3720" spans="22:24">
      <c r="V3720" s="316">
        <f t="shared" si="109"/>
        <v>0</v>
      </c>
      <c r="X3720" s="316" t="s">
        <v>965</v>
      </c>
    </row>
    <row r="3721" spans="22:24">
      <c r="V3721" s="316">
        <f t="shared" si="109"/>
        <v>0</v>
      </c>
      <c r="X3721" s="316" t="s">
        <v>965</v>
      </c>
    </row>
    <row r="3722" spans="22:24">
      <c r="V3722" s="316">
        <f t="shared" si="109"/>
        <v>0</v>
      </c>
      <c r="X3722" s="316" t="s">
        <v>965</v>
      </c>
    </row>
    <row r="3723" spans="22:24">
      <c r="V3723" s="316">
        <f t="shared" si="109"/>
        <v>0</v>
      </c>
      <c r="X3723" s="316" t="s">
        <v>965</v>
      </c>
    </row>
    <row r="3724" spans="22:24">
      <c r="V3724" s="316">
        <f t="shared" si="109"/>
        <v>0</v>
      </c>
      <c r="X3724" s="316" t="s">
        <v>965</v>
      </c>
    </row>
    <row r="3725" spans="22:24">
      <c r="V3725" s="316">
        <f t="shared" si="109"/>
        <v>0</v>
      </c>
      <c r="X3725" s="316" t="s">
        <v>965</v>
      </c>
    </row>
    <row r="3726" spans="22:24">
      <c r="V3726" s="316">
        <f t="shared" si="109"/>
        <v>0</v>
      </c>
      <c r="X3726" s="316" t="s">
        <v>965</v>
      </c>
    </row>
    <row r="3727" spans="22:24">
      <c r="V3727" s="316">
        <f t="shared" si="109"/>
        <v>0</v>
      </c>
      <c r="X3727" s="316" t="s">
        <v>965</v>
      </c>
    </row>
    <row r="3728" spans="22:24">
      <c r="V3728" s="316">
        <f t="shared" si="109"/>
        <v>0</v>
      </c>
      <c r="X3728" s="316" t="s">
        <v>965</v>
      </c>
    </row>
    <row r="3729" spans="22:24">
      <c r="V3729" s="316">
        <f t="shared" si="109"/>
        <v>0</v>
      </c>
      <c r="X3729" s="316" t="s">
        <v>965</v>
      </c>
    </row>
    <row r="3730" spans="22:24">
      <c r="V3730" s="316">
        <f t="shared" si="109"/>
        <v>0</v>
      </c>
      <c r="X3730" s="316" t="s">
        <v>965</v>
      </c>
    </row>
    <row r="3731" spans="22:24">
      <c r="V3731" s="316">
        <f t="shared" si="109"/>
        <v>0</v>
      </c>
      <c r="X3731" s="316" t="s">
        <v>965</v>
      </c>
    </row>
    <row r="3732" spans="22:24">
      <c r="V3732" s="316">
        <f t="shared" si="109"/>
        <v>0</v>
      </c>
      <c r="X3732" s="316" t="s">
        <v>965</v>
      </c>
    </row>
    <row r="3733" spans="22:24">
      <c r="V3733" s="316">
        <f t="shared" si="109"/>
        <v>0</v>
      </c>
      <c r="X3733" s="316" t="s">
        <v>965</v>
      </c>
    </row>
    <row r="3734" spans="22:24">
      <c r="V3734" s="316">
        <f t="shared" si="109"/>
        <v>0</v>
      </c>
      <c r="X3734" s="316" t="s">
        <v>965</v>
      </c>
    </row>
    <row r="3735" spans="22:24">
      <c r="V3735" s="316">
        <f t="shared" si="109"/>
        <v>0</v>
      </c>
      <c r="X3735" s="316" t="s">
        <v>965</v>
      </c>
    </row>
    <row r="3736" spans="22:24">
      <c r="V3736" s="316">
        <f t="shared" si="109"/>
        <v>0</v>
      </c>
      <c r="X3736" s="316" t="s">
        <v>965</v>
      </c>
    </row>
    <row r="3737" spans="22:24">
      <c r="V3737" s="316">
        <f t="shared" si="109"/>
        <v>0</v>
      </c>
      <c r="X3737" s="316" t="s">
        <v>965</v>
      </c>
    </row>
    <row r="3738" spans="22:24">
      <c r="V3738" s="316">
        <f t="shared" si="109"/>
        <v>0</v>
      </c>
      <c r="X3738" s="316" t="s">
        <v>965</v>
      </c>
    </row>
    <row r="3739" spans="22:24">
      <c r="V3739" s="316">
        <f t="shared" si="109"/>
        <v>0</v>
      </c>
      <c r="X3739" s="316" t="s">
        <v>965</v>
      </c>
    </row>
    <row r="3740" spans="22:24">
      <c r="V3740" s="316">
        <f t="shared" si="109"/>
        <v>0</v>
      </c>
      <c r="X3740" s="316" t="s">
        <v>965</v>
      </c>
    </row>
    <row r="3741" spans="22:24">
      <c r="V3741" s="316">
        <f t="shared" si="109"/>
        <v>0</v>
      </c>
      <c r="X3741" s="316" t="s">
        <v>965</v>
      </c>
    </row>
    <row r="3742" spans="22:24">
      <c r="V3742" s="316">
        <f t="shared" si="109"/>
        <v>0</v>
      </c>
      <c r="X3742" s="316" t="s">
        <v>965</v>
      </c>
    </row>
    <row r="3743" spans="22:24">
      <c r="V3743" s="316">
        <f t="shared" si="109"/>
        <v>0</v>
      </c>
      <c r="X3743" s="316" t="s">
        <v>965</v>
      </c>
    </row>
    <row r="3744" spans="22:24">
      <c r="V3744" s="316">
        <f t="shared" si="109"/>
        <v>0</v>
      </c>
      <c r="X3744" s="316" t="s">
        <v>965</v>
      </c>
    </row>
    <row r="3745" spans="22:24">
      <c r="V3745" s="316">
        <f t="shared" si="109"/>
        <v>0</v>
      </c>
      <c r="X3745" s="316" t="s">
        <v>965</v>
      </c>
    </row>
    <row r="3746" spans="22:24">
      <c r="V3746" s="316">
        <f t="shared" si="109"/>
        <v>0</v>
      </c>
      <c r="X3746" s="316" t="s">
        <v>965</v>
      </c>
    </row>
    <row r="3747" spans="22:24">
      <c r="V3747" s="316">
        <f t="shared" si="109"/>
        <v>0</v>
      </c>
      <c r="X3747" s="316" t="s">
        <v>965</v>
      </c>
    </row>
    <row r="3748" spans="22:24">
      <c r="V3748" s="316">
        <f t="shared" si="109"/>
        <v>0</v>
      </c>
      <c r="X3748" s="316" t="s">
        <v>965</v>
      </c>
    </row>
    <row r="3749" spans="22:24">
      <c r="V3749" s="316">
        <f t="shared" si="109"/>
        <v>0</v>
      </c>
      <c r="X3749" s="316" t="s">
        <v>965</v>
      </c>
    </row>
    <row r="3750" spans="22:24">
      <c r="V3750" s="316">
        <f t="shared" si="109"/>
        <v>0</v>
      </c>
      <c r="X3750" s="316" t="s">
        <v>965</v>
      </c>
    </row>
    <row r="3751" spans="22:24">
      <c r="V3751" s="316">
        <f t="shared" si="109"/>
        <v>0</v>
      </c>
      <c r="X3751" s="316" t="s">
        <v>965</v>
      </c>
    </row>
    <row r="3752" spans="22:24">
      <c r="V3752" s="316">
        <f t="shared" si="109"/>
        <v>0</v>
      </c>
      <c r="X3752" s="316" t="s">
        <v>965</v>
      </c>
    </row>
    <row r="3753" spans="22:24">
      <c r="V3753" s="316">
        <f t="shared" si="109"/>
        <v>0</v>
      </c>
      <c r="X3753" s="316" t="s">
        <v>965</v>
      </c>
    </row>
    <row r="3754" spans="22:24">
      <c r="V3754" s="316">
        <f t="shared" si="109"/>
        <v>0</v>
      </c>
      <c r="X3754" s="316" t="s">
        <v>965</v>
      </c>
    </row>
    <row r="3755" spans="22:24">
      <c r="V3755" s="316">
        <f t="shared" si="109"/>
        <v>0</v>
      </c>
      <c r="X3755" s="316" t="s">
        <v>965</v>
      </c>
    </row>
    <row r="3756" spans="22:24">
      <c r="V3756" s="316">
        <f t="shared" si="109"/>
        <v>0</v>
      </c>
      <c r="X3756" s="316" t="s">
        <v>965</v>
      </c>
    </row>
    <row r="3757" spans="22:24">
      <c r="V3757" s="316">
        <f t="shared" si="109"/>
        <v>0</v>
      </c>
      <c r="X3757" s="316" t="s">
        <v>965</v>
      </c>
    </row>
    <row r="3758" spans="22:24">
      <c r="V3758" s="316">
        <f t="shared" si="109"/>
        <v>0</v>
      </c>
      <c r="X3758" s="316" t="s">
        <v>965</v>
      </c>
    </row>
    <row r="3759" spans="22:24">
      <c r="V3759" s="316">
        <f t="shared" si="109"/>
        <v>0</v>
      </c>
      <c r="X3759" s="316" t="s">
        <v>965</v>
      </c>
    </row>
    <row r="3760" spans="22:24">
      <c r="V3760" s="316">
        <f t="shared" si="109"/>
        <v>0</v>
      </c>
      <c r="X3760" s="316" t="s">
        <v>965</v>
      </c>
    </row>
    <row r="3761" spans="22:24">
      <c r="V3761" s="316">
        <f t="shared" si="109"/>
        <v>0</v>
      </c>
      <c r="X3761" s="316" t="s">
        <v>965</v>
      </c>
    </row>
    <row r="3762" spans="22:24">
      <c r="V3762" s="316">
        <f t="shared" si="109"/>
        <v>0</v>
      </c>
      <c r="X3762" s="316" t="s">
        <v>965</v>
      </c>
    </row>
    <row r="3763" spans="22:24">
      <c r="V3763" s="316">
        <f t="shared" si="109"/>
        <v>0</v>
      </c>
      <c r="X3763" s="316" t="s">
        <v>965</v>
      </c>
    </row>
    <row r="3764" spans="22:24">
      <c r="V3764" s="316">
        <f t="shared" si="109"/>
        <v>0</v>
      </c>
      <c r="X3764" s="316" t="s">
        <v>965</v>
      </c>
    </row>
    <row r="3765" spans="22:24">
      <c r="V3765" s="316">
        <f t="shared" si="109"/>
        <v>0</v>
      </c>
      <c r="X3765" s="316" t="s">
        <v>965</v>
      </c>
    </row>
    <row r="3766" spans="22:24">
      <c r="V3766" s="316">
        <f t="shared" si="109"/>
        <v>0</v>
      </c>
      <c r="X3766" s="316" t="s">
        <v>965</v>
      </c>
    </row>
    <row r="3767" spans="22:24">
      <c r="V3767" s="316">
        <f t="shared" si="109"/>
        <v>0</v>
      </c>
      <c r="X3767" s="316" t="s">
        <v>965</v>
      </c>
    </row>
    <row r="3768" spans="22:24">
      <c r="V3768" s="316">
        <f t="shared" si="109"/>
        <v>0</v>
      </c>
      <c r="X3768" s="316" t="s">
        <v>965</v>
      </c>
    </row>
    <row r="3769" spans="22:24">
      <c r="V3769" s="316">
        <f t="shared" si="109"/>
        <v>0</v>
      </c>
      <c r="X3769" s="316" t="s">
        <v>965</v>
      </c>
    </row>
    <row r="3770" spans="22:24">
      <c r="V3770" s="316">
        <f t="shared" si="109"/>
        <v>0</v>
      </c>
      <c r="X3770" s="316" t="s">
        <v>965</v>
      </c>
    </row>
    <row r="3771" spans="22:24">
      <c r="V3771" s="316">
        <f t="shared" ref="V3771:V3834" si="110">IF(H3771=$V$1,I3771," ")</f>
        <v>0</v>
      </c>
      <c r="X3771" s="316" t="s">
        <v>965</v>
      </c>
    </row>
    <row r="3772" spans="22:24">
      <c r="V3772" s="316">
        <f t="shared" si="110"/>
        <v>0</v>
      </c>
      <c r="X3772" s="316" t="s">
        <v>965</v>
      </c>
    </row>
    <row r="3773" spans="22:24">
      <c r="V3773" s="316">
        <f t="shared" si="110"/>
        <v>0</v>
      </c>
      <c r="X3773" s="316" t="s">
        <v>965</v>
      </c>
    </row>
    <row r="3774" spans="22:24">
      <c r="V3774" s="316">
        <f t="shared" si="110"/>
        <v>0</v>
      </c>
      <c r="X3774" s="316" t="s">
        <v>965</v>
      </c>
    </row>
    <row r="3775" spans="22:24">
      <c r="V3775" s="316">
        <f t="shared" si="110"/>
        <v>0</v>
      </c>
      <c r="X3775" s="316" t="s">
        <v>965</v>
      </c>
    </row>
    <row r="3776" spans="22:24">
      <c r="V3776" s="316">
        <f t="shared" si="110"/>
        <v>0</v>
      </c>
      <c r="X3776" s="316" t="s">
        <v>965</v>
      </c>
    </row>
    <row r="3777" spans="22:24">
      <c r="V3777" s="316">
        <f t="shared" si="110"/>
        <v>0</v>
      </c>
      <c r="X3777" s="316" t="s">
        <v>965</v>
      </c>
    </row>
    <row r="3778" spans="22:24">
      <c r="V3778" s="316">
        <f t="shared" si="110"/>
        <v>0</v>
      </c>
      <c r="X3778" s="316" t="s">
        <v>965</v>
      </c>
    </row>
    <row r="3779" spans="22:24">
      <c r="V3779" s="316">
        <f t="shared" si="110"/>
        <v>0</v>
      </c>
      <c r="X3779" s="316" t="s">
        <v>965</v>
      </c>
    </row>
    <row r="3780" spans="22:24">
      <c r="V3780" s="316">
        <f t="shared" si="110"/>
        <v>0</v>
      </c>
      <c r="X3780" s="316" t="s">
        <v>965</v>
      </c>
    </row>
    <row r="3781" spans="22:24">
      <c r="V3781" s="316">
        <f t="shared" si="110"/>
        <v>0</v>
      </c>
      <c r="X3781" s="316" t="s">
        <v>965</v>
      </c>
    </row>
    <row r="3782" spans="22:24">
      <c r="V3782" s="316">
        <f t="shared" si="110"/>
        <v>0</v>
      </c>
      <c r="X3782" s="316" t="s">
        <v>965</v>
      </c>
    </row>
    <row r="3783" spans="22:24">
      <c r="V3783" s="316">
        <f t="shared" si="110"/>
        <v>0</v>
      </c>
      <c r="X3783" s="316" t="s">
        <v>965</v>
      </c>
    </row>
    <row r="3784" spans="22:24">
      <c r="V3784" s="316">
        <f t="shared" si="110"/>
        <v>0</v>
      </c>
      <c r="X3784" s="316" t="s">
        <v>965</v>
      </c>
    </row>
    <row r="3785" spans="22:24">
      <c r="V3785" s="316">
        <f t="shared" si="110"/>
        <v>0</v>
      </c>
      <c r="X3785" s="316" t="s">
        <v>965</v>
      </c>
    </row>
    <row r="3786" spans="22:24">
      <c r="V3786" s="316">
        <f t="shared" si="110"/>
        <v>0</v>
      </c>
      <c r="X3786" s="316" t="s">
        <v>965</v>
      </c>
    </row>
    <row r="3787" spans="22:24">
      <c r="V3787" s="316">
        <f t="shared" si="110"/>
        <v>0</v>
      </c>
      <c r="X3787" s="316" t="s">
        <v>965</v>
      </c>
    </row>
    <row r="3788" spans="22:24">
      <c r="V3788" s="316">
        <f t="shared" si="110"/>
        <v>0</v>
      </c>
      <c r="X3788" s="316" t="s">
        <v>965</v>
      </c>
    </row>
    <row r="3789" spans="22:24">
      <c r="V3789" s="316">
        <f t="shared" si="110"/>
        <v>0</v>
      </c>
      <c r="X3789" s="316" t="s">
        <v>965</v>
      </c>
    </row>
    <row r="3790" spans="22:24">
      <c r="V3790" s="316">
        <f t="shared" si="110"/>
        <v>0</v>
      </c>
      <c r="X3790" s="316" t="s">
        <v>965</v>
      </c>
    </row>
    <row r="3791" spans="22:24">
      <c r="V3791" s="316">
        <f t="shared" si="110"/>
        <v>0</v>
      </c>
      <c r="X3791" s="316" t="s">
        <v>965</v>
      </c>
    </row>
    <row r="3792" spans="22:24">
      <c r="V3792" s="316">
        <f t="shared" si="110"/>
        <v>0</v>
      </c>
      <c r="X3792" s="316" t="s">
        <v>965</v>
      </c>
    </row>
    <row r="3793" spans="22:24">
      <c r="V3793" s="316">
        <f t="shared" si="110"/>
        <v>0</v>
      </c>
      <c r="X3793" s="316" t="s">
        <v>965</v>
      </c>
    </row>
    <row r="3794" spans="22:24">
      <c r="V3794" s="316">
        <f t="shared" si="110"/>
        <v>0</v>
      </c>
      <c r="X3794" s="316" t="s">
        <v>965</v>
      </c>
    </row>
    <row r="3795" spans="22:24">
      <c r="V3795" s="316">
        <f t="shared" si="110"/>
        <v>0</v>
      </c>
      <c r="X3795" s="316" t="s">
        <v>965</v>
      </c>
    </row>
    <row r="3796" spans="22:24">
      <c r="V3796" s="316">
        <f t="shared" si="110"/>
        <v>0</v>
      </c>
      <c r="X3796" s="316" t="s">
        <v>965</v>
      </c>
    </row>
    <row r="3797" spans="22:24">
      <c r="V3797" s="316">
        <f t="shared" si="110"/>
        <v>0</v>
      </c>
      <c r="X3797" s="316" t="s">
        <v>965</v>
      </c>
    </row>
    <row r="3798" spans="22:24">
      <c r="V3798" s="316">
        <f t="shared" si="110"/>
        <v>0</v>
      </c>
      <c r="X3798" s="316" t="s">
        <v>965</v>
      </c>
    </row>
    <row r="3799" spans="22:24">
      <c r="V3799" s="316">
        <f t="shared" si="110"/>
        <v>0</v>
      </c>
      <c r="X3799" s="316" t="s">
        <v>965</v>
      </c>
    </row>
    <row r="3800" spans="22:24">
      <c r="V3800" s="316">
        <f t="shared" si="110"/>
        <v>0</v>
      </c>
      <c r="X3800" s="316" t="s">
        <v>965</v>
      </c>
    </row>
    <row r="3801" spans="22:24">
      <c r="V3801" s="316">
        <f t="shared" si="110"/>
        <v>0</v>
      </c>
      <c r="X3801" s="316" t="s">
        <v>965</v>
      </c>
    </row>
    <row r="3802" spans="22:24">
      <c r="V3802" s="316">
        <f t="shared" si="110"/>
        <v>0</v>
      </c>
      <c r="X3802" s="316" t="s">
        <v>965</v>
      </c>
    </row>
    <row r="3803" spans="22:24">
      <c r="V3803" s="316">
        <f t="shared" si="110"/>
        <v>0</v>
      </c>
      <c r="X3803" s="316" t="s">
        <v>965</v>
      </c>
    </row>
    <row r="3804" spans="22:24">
      <c r="V3804" s="316">
        <f t="shared" si="110"/>
        <v>0</v>
      </c>
      <c r="X3804" s="316" t="s">
        <v>965</v>
      </c>
    </row>
    <row r="3805" spans="22:24">
      <c r="V3805" s="316">
        <f t="shared" si="110"/>
        <v>0</v>
      </c>
      <c r="X3805" s="316" t="s">
        <v>965</v>
      </c>
    </row>
    <row r="3806" spans="22:24">
      <c r="V3806" s="316">
        <f t="shared" si="110"/>
        <v>0</v>
      </c>
      <c r="X3806" s="316" t="s">
        <v>965</v>
      </c>
    </row>
    <row r="3807" spans="22:24">
      <c r="V3807" s="316">
        <f t="shared" si="110"/>
        <v>0</v>
      </c>
      <c r="X3807" s="316" t="s">
        <v>965</v>
      </c>
    </row>
    <row r="3808" spans="22:24">
      <c r="V3808" s="316">
        <f t="shared" si="110"/>
        <v>0</v>
      </c>
      <c r="X3808" s="316" t="s">
        <v>965</v>
      </c>
    </row>
    <row r="3809" spans="22:24">
      <c r="V3809" s="316">
        <f t="shared" si="110"/>
        <v>0</v>
      </c>
      <c r="X3809" s="316" t="s">
        <v>965</v>
      </c>
    </row>
    <row r="3810" spans="22:24">
      <c r="V3810" s="316">
        <f t="shared" si="110"/>
        <v>0</v>
      </c>
      <c r="X3810" s="316" t="s">
        <v>965</v>
      </c>
    </row>
    <row r="3811" spans="22:24">
      <c r="V3811" s="316">
        <f t="shared" si="110"/>
        <v>0</v>
      </c>
      <c r="X3811" s="316" t="s">
        <v>965</v>
      </c>
    </row>
    <row r="3812" spans="22:24">
      <c r="V3812" s="316">
        <f t="shared" si="110"/>
        <v>0</v>
      </c>
      <c r="X3812" s="316" t="s">
        <v>965</v>
      </c>
    </row>
    <row r="3813" spans="22:24">
      <c r="V3813" s="316">
        <f t="shared" si="110"/>
        <v>0</v>
      </c>
      <c r="X3813" s="316" t="s">
        <v>965</v>
      </c>
    </row>
    <row r="3814" spans="22:24">
      <c r="V3814" s="316">
        <f t="shared" si="110"/>
        <v>0</v>
      </c>
      <c r="X3814" s="316" t="s">
        <v>965</v>
      </c>
    </row>
    <row r="3815" spans="22:24">
      <c r="V3815" s="316">
        <f t="shared" si="110"/>
        <v>0</v>
      </c>
      <c r="X3815" s="316" t="s">
        <v>965</v>
      </c>
    </row>
    <row r="3816" spans="22:24">
      <c r="V3816" s="316">
        <f t="shared" si="110"/>
        <v>0</v>
      </c>
      <c r="X3816" s="316" t="s">
        <v>965</v>
      </c>
    </row>
    <row r="3817" spans="22:24">
      <c r="V3817" s="316">
        <f t="shared" si="110"/>
        <v>0</v>
      </c>
      <c r="X3817" s="316" t="s">
        <v>965</v>
      </c>
    </row>
    <row r="3818" spans="22:24">
      <c r="V3818" s="316">
        <f t="shared" si="110"/>
        <v>0</v>
      </c>
      <c r="X3818" s="316" t="s">
        <v>965</v>
      </c>
    </row>
    <row r="3819" spans="22:24">
      <c r="V3819" s="316">
        <f t="shared" si="110"/>
        <v>0</v>
      </c>
      <c r="X3819" s="316" t="s">
        <v>965</v>
      </c>
    </row>
    <row r="3820" spans="22:24">
      <c r="V3820" s="316">
        <f t="shared" si="110"/>
        <v>0</v>
      </c>
      <c r="X3820" s="316" t="s">
        <v>965</v>
      </c>
    </row>
    <row r="3821" spans="22:24">
      <c r="V3821" s="316">
        <f t="shared" si="110"/>
        <v>0</v>
      </c>
      <c r="X3821" s="316" t="s">
        <v>965</v>
      </c>
    </row>
    <row r="3822" spans="22:24">
      <c r="V3822" s="316">
        <f t="shared" si="110"/>
        <v>0</v>
      </c>
      <c r="X3822" s="316" t="s">
        <v>965</v>
      </c>
    </row>
    <row r="3823" spans="22:24">
      <c r="V3823" s="316">
        <f t="shared" si="110"/>
        <v>0</v>
      </c>
      <c r="X3823" s="316" t="s">
        <v>965</v>
      </c>
    </row>
    <row r="3824" spans="22:24">
      <c r="V3824" s="316">
        <f t="shared" si="110"/>
        <v>0</v>
      </c>
      <c r="X3824" s="316" t="s">
        <v>965</v>
      </c>
    </row>
    <row r="3825" spans="22:24">
      <c r="V3825" s="316">
        <f t="shared" si="110"/>
        <v>0</v>
      </c>
      <c r="X3825" s="316" t="s">
        <v>965</v>
      </c>
    </row>
    <row r="3826" spans="22:24">
      <c r="V3826" s="316">
        <f t="shared" si="110"/>
        <v>0</v>
      </c>
      <c r="X3826" s="316" t="s">
        <v>965</v>
      </c>
    </row>
    <row r="3827" spans="22:24">
      <c r="V3827" s="316">
        <f t="shared" si="110"/>
        <v>0</v>
      </c>
      <c r="X3827" s="316" t="s">
        <v>965</v>
      </c>
    </row>
    <row r="3828" spans="22:24">
      <c r="V3828" s="316">
        <f t="shared" si="110"/>
        <v>0</v>
      </c>
      <c r="X3828" s="316" t="s">
        <v>965</v>
      </c>
    </row>
    <row r="3829" spans="22:24">
      <c r="V3829" s="316">
        <f t="shared" si="110"/>
        <v>0</v>
      </c>
      <c r="X3829" s="316" t="s">
        <v>965</v>
      </c>
    </row>
    <row r="3830" spans="22:24">
      <c r="V3830" s="316">
        <f t="shared" si="110"/>
        <v>0</v>
      </c>
      <c r="X3830" s="316" t="s">
        <v>965</v>
      </c>
    </row>
    <row r="3831" spans="22:24">
      <c r="V3831" s="316">
        <f t="shared" si="110"/>
        <v>0</v>
      </c>
      <c r="X3831" s="316" t="s">
        <v>965</v>
      </c>
    </row>
    <row r="3832" spans="22:24">
      <c r="V3832" s="316">
        <f t="shared" si="110"/>
        <v>0</v>
      </c>
      <c r="X3832" s="316" t="s">
        <v>965</v>
      </c>
    </row>
    <row r="3833" spans="22:24">
      <c r="V3833" s="316">
        <f t="shared" si="110"/>
        <v>0</v>
      </c>
      <c r="X3833" s="316" t="s">
        <v>965</v>
      </c>
    </row>
    <row r="3834" spans="22:24">
      <c r="V3834" s="316">
        <f t="shared" si="110"/>
        <v>0</v>
      </c>
      <c r="X3834" s="316" t="s">
        <v>965</v>
      </c>
    </row>
    <row r="3835" spans="22:24">
      <c r="V3835" s="316">
        <f t="shared" ref="V3835:V3898" si="111">IF(H3835=$V$1,I3835," ")</f>
        <v>0</v>
      </c>
      <c r="X3835" s="316" t="s">
        <v>965</v>
      </c>
    </row>
    <row r="3836" spans="22:24">
      <c r="V3836" s="316">
        <f t="shared" si="111"/>
        <v>0</v>
      </c>
      <c r="X3836" s="316" t="s">
        <v>965</v>
      </c>
    </row>
    <row r="3837" spans="22:24">
      <c r="V3837" s="316">
        <f t="shared" si="111"/>
        <v>0</v>
      </c>
      <c r="X3837" s="316" t="s">
        <v>965</v>
      </c>
    </row>
    <row r="3838" spans="22:24">
      <c r="V3838" s="316">
        <f t="shared" si="111"/>
        <v>0</v>
      </c>
      <c r="X3838" s="316" t="s">
        <v>965</v>
      </c>
    </row>
    <row r="3839" spans="22:24">
      <c r="V3839" s="316">
        <f t="shared" si="111"/>
        <v>0</v>
      </c>
      <c r="X3839" s="316" t="s">
        <v>965</v>
      </c>
    </row>
    <row r="3840" spans="22:24">
      <c r="V3840" s="316">
        <f t="shared" si="111"/>
        <v>0</v>
      </c>
      <c r="X3840" s="316" t="s">
        <v>965</v>
      </c>
    </row>
    <row r="3841" spans="22:24">
      <c r="V3841" s="316">
        <f t="shared" si="111"/>
        <v>0</v>
      </c>
      <c r="X3841" s="316" t="s">
        <v>965</v>
      </c>
    </row>
    <row r="3842" spans="22:24">
      <c r="V3842" s="316">
        <f t="shared" si="111"/>
        <v>0</v>
      </c>
      <c r="X3842" s="316" t="s">
        <v>965</v>
      </c>
    </row>
    <row r="3843" spans="22:24">
      <c r="V3843" s="316">
        <f t="shared" si="111"/>
        <v>0</v>
      </c>
      <c r="X3843" s="316" t="s">
        <v>965</v>
      </c>
    </row>
    <row r="3844" spans="22:24">
      <c r="V3844" s="316">
        <f t="shared" si="111"/>
        <v>0</v>
      </c>
      <c r="X3844" s="316" t="s">
        <v>965</v>
      </c>
    </row>
    <row r="3845" spans="22:24">
      <c r="V3845" s="316">
        <f t="shared" si="111"/>
        <v>0</v>
      </c>
      <c r="X3845" s="316" t="s">
        <v>965</v>
      </c>
    </row>
    <row r="3846" spans="22:24">
      <c r="V3846" s="316">
        <f t="shared" si="111"/>
        <v>0</v>
      </c>
      <c r="X3846" s="316" t="s">
        <v>965</v>
      </c>
    </row>
    <row r="3847" spans="22:24">
      <c r="V3847" s="316">
        <f t="shared" si="111"/>
        <v>0</v>
      </c>
      <c r="X3847" s="316" t="s">
        <v>965</v>
      </c>
    </row>
    <row r="3848" spans="22:24">
      <c r="V3848" s="316">
        <f t="shared" si="111"/>
        <v>0</v>
      </c>
      <c r="X3848" s="316" t="s">
        <v>965</v>
      </c>
    </row>
    <row r="3849" spans="22:24">
      <c r="V3849" s="316">
        <f t="shared" si="111"/>
        <v>0</v>
      </c>
      <c r="X3849" s="316" t="s">
        <v>965</v>
      </c>
    </row>
    <row r="3850" spans="22:24">
      <c r="V3850" s="316">
        <f t="shared" si="111"/>
        <v>0</v>
      </c>
      <c r="X3850" s="316" t="s">
        <v>965</v>
      </c>
    </row>
    <row r="3851" spans="22:24">
      <c r="V3851" s="316">
        <f t="shared" si="111"/>
        <v>0</v>
      </c>
      <c r="X3851" s="316" t="s">
        <v>965</v>
      </c>
    </row>
    <row r="3852" spans="22:24">
      <c r="V3852" s="316">
        <f t="shared" si="111"/>
        <v>0</v>
      </c>
      <c r="X3852" s="316" t="s">
        <v>965</v>
      </c>
    </row>
    <row r="3853" spans="22:24">
      <c r="V3853" s="316">
        <f t="shared" si="111"/>
        <v>0</v>
      </c>
      <c r="X3853" s="316" t="s">
        <v>965</v>
      </c>
    </row>
    <row r="3854" spans="22:24">
      <c r="V3854" s="316">
        <f t="shared" si="111"/>
        <v>0</v>
      </c>
      <c r="X3854" s="316" t="s">
        <v>965</v>
      </c>
    </row>
    <row r="3855" spans="22:24">
      <c r="V3855" s="316">
        <f t="shared" si="111"/>
        <v>0</v>
      </c>
      <c r="X3855" s="316" t="s">
        <v>965</v>
      </c>
    </row>
    <row r="3856" spans="22:24">
      <c r="V3856" s="316">
        <f t="shared" si="111"/>
        <v>0</v>
      </c>
      <c r="X3856" s="316" t="s">
        <v>965</v>
      </c>
    </row>
    <row r="3857" spans="22:24">
      <c r="V3857" s="316">
        <f t="shared" si="111"/>
        <v>0</v>
      </c>
      <c r="X3857" s="316" t="s">
        <v>965</v>
      </c>
    </row>
    <row r="3858" spans="22:24">
      <c r="V3858" s="316">
        <f t="shared" si="111"/>
        <v>0</v>
      </c>
      <c r="X3858" s="316" t="s">
        <v>965</v>
      </c>
    </row>
    <row r="3859" spans="22:24">
      <c r="V3859" s="316">
        <f t="shared" si="111"/>
        <v>0</v>
      </c>
      <c r="X3859" s="316" t="s">
        <v>965</v>
      </c>
    </row>
    <row r="3860" spans="22:24">
      <c r="V3860" s="316">
        <f t="shared" si="111"/>
        <v>0</v>
      </c>
      <c r="X3860" s="316" t="s">
        <v>965</v>
      </c>
    </row>
    <row r="3861" spans="22:24">
      <c r="V3861" s="316">
        <f t="shared" si="111"/>
        <v>0</v>
      </c>
      <c r="X3861" s="316" t="s">
        <v>965</v>
      </c>
    </row>
    <row r="3862" spans="22:24">
      <c r="V3862" s="316">
        <f t="shared" si="111"/>
        <v>0</v>
      </c>
      <c r="X3862" s="316" t="s">
        <v>965</v>
      </c>
    </row>
    <row r="3863" spans="22:24">
      <c r="V3863" s="316">
        <f t="shared" si="111"/>
        <v>0</v>
      </c>
      <c r="X3863" s="316" t="s">
        <v>965</v>
      </c>
    </row>
    <row r="3864" spans="22:24">
      <c r="V3864" s="316">
        <f t="shared" si="111"/>
        <v>0</v>
      </c>
      <c r="X3864" s="316" t="s">
        <v>965</v>
      </c>
    </row>
    <row r="3865" spans="22:24">
      <c r="V3865" s="316">
        <f t="shared" si="111"/>
        <v>0</v>
      </c>
      <c r="X3865" s="316" t="s">
        <v>965</v>
      </c>
    </row>
    <row r="3866" spans="22:24">
      <c r="V3866" s="316">
        <f t="shared" si="111"/>
        <v>0</v>
      </c>
      <c r="X3866" s="316" t="s">
        <v>965</v>
      </c>
    </row>
    <row r="3867" spans="22:24">
      <c r="V3867" s="316">
        <f t="shared" si="111"/>
        <v>0</v>
      </c>
      <c r="X3867" s="316" t="s">
        <v>965</v>
      </c>
    </row>
    <row r="3868" spans="22:24">
      <c r="V3868" s="316">
        <f t="shared" si="111"/>
        <v>0</v>
      </c>
      <c r="X3868" s="316" t="s">
        <v>965</v>
      </c>
    </row>
    <row r="3869" spans="22:24">
      <c r="V3869" s="316">
        <f t="shared" si="111"/>
        <v>0</v>
      </c>
      <c r="X3869" s="316" t="s">
        <v>965</v>
      </c>
    </row>
    <row r="3870" spans="22:24">
      <c r="V3870" s="316">
        <f t="shared" si="111"/>
        <v>0</v>
      </c>
      <c r="X3870" s="316" t="s">
        <v>965</v>
      </c>
    </row>
    <row r="3871" spans="22:24">
      <c r="V3871" s="316">
        <f t="shared" si="111"/>
        <v>0</v>
      </c>
      <c r="X3871" s="316" t="s">
        <v>965</v>
      </c>
    </row>
    <row r="3872" spans="22:24">
      <c r="V3872" s="316">
        <f t="shared" si="111"/>
        <v>0</v>
      </c>
      <c r="X3872" s="316" t="s">
        <v>965</v>
      </c>
    </row>
    <row r="3873" spans="22:24">
      <c r="V3873" s="316">
        <f t="shared" si="111"/>
        <v>0</v>
      </c>
      <c r="X3873" s="316" t="s">
        <v>965</v>
      </c>
    </row>
    <row r="3874" spans="22:24">
      <c r="V3874" s="316">
        <f t="shared" si="111"/>
        <v>0</v>
      </c>
      <c r="X3874" s="316" t="s">
        <v>965</v>
      </c>
    </row>
    <row r="3875" spans="22:24">
      <c r="V3875" s="316">
        <f t="shared" si="111"/>
        <v>0</v>
      </c>
      <c r="X3875" s="316" t="s">
        <v>965</v>
      </c>
    </row>
    <row r="3876" spans="22:24">
      <c r="V3876" s="316">
        <f t="shared" si="111"/>
        <v>0</v>
      </c>
      <c r="X3876" s="316" t="s">
        <v>965</v>
      </c>
    </row>
    <row r="3877" spans="22:24">
      <c r="V3877" s="316">
        <f t="shared" si="111"/>
        <v>0</v>
      </c>
      <c r="X3877" s="316" t="s">
        <v>965</v>
      </c>
    </row>
    <row r="3878" spans="22:24">
      <c r="V3878" s="316">
        <f t="shared" si="111"/>
        <v>0</v>
      </c>
      <c r="X3878" s="316" t="s">
        <v>965</v>
      </c>
    </row>
    <row r="3879" spans="22:24">
      <c r="V3879" s="316">
        <f t="shared" si="111"/>
        <v>0</v>
      </c>
      <c r="X3879" s="316" t="s">
        <v>965</v>
      </c>
    </row>
    <row r="3880" spans="22:24">
      <c r="V3880" s="316">
        <f t="shared" si="111"/>
        <v>0</v>
      </c>
      <c r="X3880" s="316" t="s">
        <v>965</v>
      </c>
    </row>
    <row r="3881" spans="22:24">
      <c r="V3881" s="316">
        <f t="shared" si="111"/>
        <v>0</v>
      </c>
      <c r="X3881" s="316" t="s">
        <v>965</v>
      </c>
    </row>
    <row r="3882" spans="22:24">
      <c r="V3882" s="316">
        <f t="shared" si="111"/>
        <v>0</v>
      </c>
      <c r="X3882" s="316" t="s">
        <v>965</v>
      </c>
    </row>
    <row r="3883" spans="22:24">
      <c r="V3883" s="316">
        <f t="shared" si="111"/>
        <v>0</v>
      </c>
      <c r="X3883" s="316" t="s">
        <v>965</v>
      </c>
    </row>
    <row r="3884" spans="22:24">
      <c r="V3884" s="316">
        <f t="shared" si="111"/>
        <v>0</v>
      </c>
      <c r="X3884" s="316" t="s">
        <v>965</v>
      </c>
    </row>
    <row r="3885" spans="22:24">
      <c r="V3885" s="316">
        <f t="shared" si="111"/>
        <v>0</v>
      </c>
      <c r="X3885" s="316" t="s">
        <v>965</v>
      </c>
    </row>
    <row r="3886" spans="22:24">
      <c r="V3886" s="316">
        <f t="shared" si="111"/>
        <v>0</v>
      </c>
      <c r="X3886" s="316" t="s">
        <v>965</v>
      </c>
    </row>
    <row r="3887" spans="22:24">
      <c r="V3887" s="316">
        <f t="shared" si="111"/>
        <v>0</v>
      </c>
      <c r="X3887" s="316" t="s">
        <v>965</v>
      </c>
    </row>
    <row r="3888" spans="22:24">
      <c r="V3888" s="316">
        <f t="shared" si="111"/>
        <v>0</v>
      </c>
      <c r="X3888" s="316" t="s">
        <v>965</v>
      </c>
    </row>
    <row r="3889" spans="22:24">
      <c r="V3889" s="316">
        <f t="shared" si="111"/>
        <v>0</v>
      </c>
      <c r="X3889" s="316" t="s">
        <v>965</v>
      </c>
    </row>
    <row r="3890" spans="22:24">
      <c r="V3890" s="316">
        <f t="shared" si="111"/>
        <v>0</v>
      </c>
      <c r="X3890" s="316" t="s">
        <v>965</v>
      </c>
    </row>
    <row r="3891" spans="22:24">
      <c r="V3891" s="316">
        <f t="shared" si="111"/>
        <v>0</v>
      </c>
      <c r="X3891" s="316" t="s">
        <v>965</v>
      </c>
    </row>
    <row r="3892" spans="22:24">
      <c r="V3892" s="316">
        <f t="shared" si="111"/>
        <v>0</v>
      </c>
      <c r="X3892" s="316" t="s">
        <v>965</v>
      </c>
    </row>
    <row r="3893" spans="22:24">
      <c r="V3893" s="316">
        <f t="shared" si="111"/>
        <v>0</v>
      </c>
      <c r="X3893" s="316" t="s">
        <v>965</v>
      </c>
    </row>
    <row r="3894" spans="22:24">
      <c r="V3894" s="316">
        <f t="shared" si="111"/>
        <v>0</v>
      </c>
      <c r="X3894" s="316" t="s">
        <v>965</v>
      </c>
    </row>
    <row r="3895" spans="22:24">
      <c r="V3895" s="316">
        <f t="shared" si="111"/>
        <v>0</v>
      </c>
      <c r="X3895" s="316" t="s">
        <v>965</v>
      </c>
    </row>
    <row r="3896" spans="22:24">
      <c r="V3896" s="316">
        <f t="shared" si="111"/>
        <v>0</v>
      </c>
      <c r="X3896" s="316" t="s">
        <v>965</v>
      </c>
    </row>
    <row r="3897" spans="22:24">
      <c r="V3897" s="316">
        <f t="shared" si="111"/>
        <v>0</v>
      </c>
      <c r="X3897" s="316" t="s">
        <v>965</v>
      </c>
    </row>
    <row r="3898" spans="22:24">
      <c r="V3898" s="316">
        <f t="shared" si="111"/>
        <v>0</v>
      </c>
      <c r="X3898" s="316" t="s">
        <v>965</v>
      </c>
    </row>
    <row r="3899" spans="22:24">
      <c r="V3899" s="316">
        <f t="shared" ref="V3899:V3962" si="112">IF(H3899=$V$1,I3899," ")</f>
        <v>0</v>
      </c>
      <c r="X3899" s="316" t="s">
        <v>965</v>
      </c>
    </row>
    <row r="3900" spans="22:24">
      <c r="V3900" s="316">
        <f t="shared" si="112"/>
        <v>0</v>
      </c>
      <c r="X3900" s="316" t="s">
        <v>965</v>
      </c>
    </row>
    <row r="3901" spans="22:24">
      <c r="V3901" s="316">
        <f t="shared" si="112"/>
        <v>0</v>
      </c>
      <c r="X3901" s="316" t="s">
        <v>965</v>
      </c>
    </row>
    <row r="3902" spans="22:24">
      <c r="V3902" s="316">
        <f t="shared" si="112"/>
        <v>0</v>
      </c>
      <c r="X3902" s="316" t="s">
        <v>965</v>
      </c>
    </row>
    <row r="3903" spans="22:24">
      <c r="V3903" s="316">
        <f t="shared" si="112"/>
        <v>0</v>
      </c>
      <c r="X3903" s="316" t="s">
        <v>965</v>
      </c>
    </row>
    <row r="3904" spans="22:24">
      <c r="V3904" s="316">
        <f t="shared" si="112"/>
        <v>0</v>
      </c>
      <c r="X3904" s="316" t="s">
        <v>965</v>
      </c>
    </row>
    <row r="3905" spans="22:24">
      <c r="V3905" s="316">
        <f t="shared" si="112"/>
        <v>0</v>
      </c>
      <c r="X3905" s="316" t="s">
        <v>965</v>
      </c>
    </row>
    <row r="3906" spans="22:24">
      <c r="V3906" s="316">
        <f t="shared" si="112"/>
        <v>0</v>
      </c>
      <c r="X3906" s="316" t="s">
        <v>965</v>
      </c>
    </row>
    <row r="3907" spans="22:24">
      <c r="V3907" s="316">
        <f t="shared" si="112"/>
        <v>0</v>
      </c>
      <c r="X3907" s="316" t="s">
        <v>965</v>
      </c>
    </row>
    <row r="3908" spans="22:24">
      <c r="V3908" s="316">
        <f t="shared" si="112"/>
        <v>0</v>
      </c>
      <c r="X3908" s="316" t="s">
        <v>965</v>
      </c>
    </row>
    <row r="3909" spans="22:24">
      <c r="V3909" s="316">
        <f t="shared" si="112"/>
        <v>0</v>
      </c>
      <c r="X3909" s="316" t="s">
        <v>965</v>
      </c>
    </row>
    <row r="3910" spans="22:24">
      <c r="V3910" s="316">
        <f t="shared" si="112"/>
        <v>0</v>
      </c>
      <c r="X3910" s="316" t="s">
        <v>965</v>
      </c>
    </row>
    <row r="3911" spans="22:24">
      <c r="V3911" s="316">
        <f t="shared" si="112"/>
        <v>0</v>
      </c>
      <c r="X3911" s="316" t="s">
        <v>965</v>
      </c>
    </row>
    <row r="3912" spans="22:24">
      <c r="V3912" s="316">
        <f t="shared" si="112"/>
        <v>0</v>
      </c>
      <c r="X3912" s="316" t="s">
        <v>965</v>
      </c>
    </row>
    <row r="3913" spans="22:24">
      <c r="V3913" s="316">
        <f t="shared" si="112"/>
        <v>0</v>
      </c>
      <c r="X3913" s="316" t="s">
        <v>965</v>
      </c>
    </row>
    <row r="3914" spans="22:24">
      <c r="V3914" s="316">
        <f t="shared" si="112"/>
        <v>0</v>
      </c>
      <c r="X3914" s="316" t="s">
        <v>965</v>
      </c>
    </row>
    <row r="3915" spans="22:24">
      <c r="V3915" s="316">
        <f t="shared" si="112"/>
        <v>0</v>
      </c>
      <c r="X3915" s="316" t="s">
        <v>965</v>
      </c>
    </row>
    <row r="3916" spans="22:24">
      <c r="V3916" s="316">
        <f t="shared" si="112"/>
        <v>0</v>
      </c>
      <c r="X3916" s="316" t="s">
        <v>965</v>
      </c>
    </row>
    <row r="3917" spans="22:24">
      <c r="V3917" s="316">
        <f t="shared" si="112"/>
        <v>0</v>
      </c>
      <c r="X3917" s="316" t="s">
        <v>965</v>
      </c>
    </row>
    <row r="3918" spans="22:24">
      <c r="V3918" s="316">
        <f t="shared" si="112"/>
        <v>0</v>
      </c>
      <c r="X3918" s="316" t="s">
        <v>965</v>
      </c>
    </row>
    <row r="3919" spans="22:24">
      <c r="V3919" s="316">
        <f t="shared" si="112"/>
        <v>0</v>
      </c>
      <c r="X3919" s="316" t="s">
        <v>965</v>
      </c>
    </row>
    <row r="3920" spans="22:24">
      <c r="V3920" s="316">
        <f t="shared" si="112"/>
        <v>0</v>
      </c>
      <c r="X3920" s="316" t="s">
        <v>965</v>
      </c>
    </row>
    <row r="3921" spans="22:24">
      <c r="V3921" s="316">
        <f t="shared" si="112"/>
        <v>0</v>
      </c>
      <c r="X3921" s="316" t="s">
        <v>965</v>
      </c>
    </row>
    <row r="3922" spans="22:24">
      <c r="V3922" s="316">
        <f t="shared" si="112"/>
        <v>0</v>
      </c>
      <c r="X3922" s="316" t="s">
        <v>965</v>
      </c>
    </row>
    <row r="3923" spans="22:24">
      <c r="V3923" s="316">
        <f t="shared" si="112"/>
        <v>0</v>
      </c>
      <c r="X3923" s="316" t="s">
        <v>965</v>
      </c>
    </row>
    <row r="3924" spans="22:24">
      <c r="V3924" s="316">
        <f t="shared" si="112"/>
        <v>0</v>
      </c>
      <c r="X3924" s="316" t="s">
        <v>965</v>
      </c>
    </row>
    <row r="3925" spans="22:24">
      <c r="V3925" s="316">
        <f t="shared" si="112"/>
        <v>0</v>
      </c>
      <c r="X3925" s="316" t="s">
        <v>965</v>
      </c>
    </row>
    <row r="3926" spans="22:24">
      <c r="V3926" s="316">
        <f t="shared" si="112"/>
        <v>0</v>
      </c>
      <c r="X3926" s="316" t="s">
        <v>965</v>
      </c>
    </row>
    <row r="3927" spans="22:24">
      <c r="V3927" s="316">
        <f t="shared" si="112"/>
        <v>0</v>
      </c>
      <c r="X3927" s="316" t="s">
        <v>965</v>
      </c>
    </row>
    <row r="3928" spans="22:24">
      <c r="V3928" s="316">
        <f t="shared" si="112"/>
        <v>0</v>
      </c>
      <c r="X3928" s="316" t="s">
        <v>965</v>
      </c>
    </row>
    <row r="3929" spans="22:24">
      <c r="V3929" s="316">
        <f t="shared" si="112"/>
        <v>0</v>
      </c>
      <c r="X3929" s="316" t="s">
        <v>965</v>
      </c>
    </row>
    <row r="3930" spans="22:24">
      <c r="V3930" s="316">
        <f t="shared" si="112"/>
        <v>0</v>
      </c>
      <c r="X3930" s="316" t="s">
        <v>965</v>
      </c>
    </row>
    <row r="3931" spans="22:24">
      <c r="V3931" s="316">
        <f t="shared" si="112"/>
        <v>0</v>
      </c>
      <c r="X3931" s="316" t="s">
        <v>965</v>
      </c>
    </row>
    <row r="3932" spans="22:24">
      <c r="V3932" s="316">
        <f t="shared" si="112"/>
        <v>0</v>
      </c>
      <c r="X3932" s="316" t="s">
        <v>965</v>
      </c>
    </row>
    <row r="3933" spans="22:24">
      <c r="V3933" s="316">
        <f t="shared" si="112"/>
        <v>0</v>
      </c>
      <c r="X3933" s="316" t="s">
        <v>965</v>
      </c>
    </row>
    <row r="3934" spans="22:24">
      <c r="V3934" s="316">
        <f t="shared" si="112"/>
        <v>0</v>
      </c>
      <c r="X3934" s="316" t="s">
        <v>965</v>
      </c>
    </row>
    <row r="3935" spans="22:24">
      <c r="V3935" s="316">
        <f t="shared" si="112"/>
        <v>0</v>
      </c>
      <c r="X3935" s="316" t="s">
        <v>965</v>
      </c>
    </row>
    <row r="3936" spans="22:24">
      <c r="V3936" s="316">
        <f t="shared" si="112"/>
        <v>0</v>
      </c>
      <c r="X3936" s="316" t="s">
        <v>965</v>
      </c>
    </row>
    <row r="3937" spans="22:24">
      <c r="V3937" s="316">
        <f t="shared" si="112"/>
        <v>0</v>
      </c>
      <c r="X3937" s="316" t="s">
        <v>965</v>
      </c>
    </row>
    <row r="3938" spans="22:24">
      <c r="V3938" s="316">
        <f t="shared" si="112"/>
        <v>0</v>
      </c>
      <c r="X3938" s="316" t="s">
        <v>965</v>
      </c>
    </row>
    <row r="3939" spans="22:24">
      <c r="V3939" s="316">
        <f t="shared" si="112"/>
        <v>0</v>
      </c>
      <c r="X3939" s="316" t="s">
        <v>965</v>
      </c>
    </row>
    <row r="3940" spans="22:24">
      <c r="V3940" s="316">
        <f t="shared" si="112"/>
        <v>0</v>
      </c>
      <c r="X3940" s="316" t="s">
        <v>965</v>
      </c>
    </row>
    <row r="3941" spans="22:24">
      <c r="V3941" s="316">
        <f t="shared" si="112"/>
        <v>0</v>
      </c>
      <c r="X3941" s="316" t="s">
        <v>965</v>
      </c>
    </row>
    <row r="3942" spans="22:24">
      <c r="V3942" s="316">
        <f t="shared" si="112"/>
        <v>0</v>
      </c>
      <c r="X3942" s="316" t="s">
        <v>965</v>
      </c>
    </row>
    <row r="3943" spans="22:24">
      <c r="V3943" s="316">
        <f t="shared" si="112"/>
        <v>0</v>
      </c>
      <c r="X3943" s="316" t="s">
        <v>965</v>
      </c>
    </row>
    <row r="3944" spans="22:24">
      <c r="V3944" s="316">
        <f t="shared" si="112"/>
        <v>0</v>
      </c>
      <c r="X3944" s="316" t="s">
        <v>965</v>
      </c>
    </row>
    <row r="3945" spans="22:24">
      <c r="V3945" s="316">
        <f t="shared" si="112"/>
        <v>0</v>
      </c>
      <c r="X3945" s="316" t="s">
        <v>965</v>
      </c>
    </row>
    <row r="3946" spans="22:24">
      <c r="V3946" s="316">
        <f t="shared" si="112"/>
        <v>0</v>
      </c>
      <c r="X3946" s="316" t="s">
        <v>965</v>
      </c>
    </row>
    <row r="3947" spans="22:24">
      <c r="V3947" s="316">
        <f t="shared" si="112"/>
        <v>0</v>
      </c>
      <c r="X3947" s="316" t="s">
        <v>965</v>
      </c>
    </row>
    <row r="3948" spans="22:24">
      <c r="V3948" s="316">
        <f t="shared" si="112"/>
        <v>0</v>
      </c>
      <c r="X3948" s="316" t="s">
        <v>965</v>
      </c>
    </row>
    <row r="3949" spans="22:24">
      <c r="V3949" s="316">
        <f t="shared" si="112"/>
        <v>0</v>
      </c>
      <c r="X3949" s="316" t="s">
        <v>965</v>
      </c>
    </row>
    <row r="3950" spans="22:24">
      <c r="V3950" s="316">
        <f t="shared" si="112"/>
        <v>0</v>
      </c>
      <c r="X3950" s="316" t="s">
        <v>965</v>
      </c>
    </row>
    <row r="3951" spans="22:24">
      <c r="V3951" s="316">
        <f t="shared" si="112"/>
        <v>0</v>
      </c>
      <c r="X3951" s="316" t="s">
        <v>965</v>
      </c>
    </row>
    <row r="3952" spans="22:24">
      <c r="V3952" s="316">
        <f t="shared" si="112"/>
        <v>0</v>
      </c>
      <c r="X3952" s="316" t="s">
        <v>965</v>
      </c>
    </row>
    <row r="3953" spans="22:24">
      <c r="V3953" s="316">
        <f t="shared" si="112"/>
        <v>0</v>
      </c>
      <c r="X3953" s="316" t="s">
        <v>965</v>
      </c>
    </row>
    <row r="3954" spans="22:24">
      <c r="V3954" s="316">
        <f t="shared" si="112"/>
        <v>0</v>
      </c>
      <c r="X3954" s="316" t="s">
        <v>965</v>
      </c>
    </row>
    <row r="3955" spans="22:24">
      <c r="V3955" s="316">
        <f t="shared" si="112"/>
        <v>0</v>
      </c>
      <c r="X3955" s="316" t="s">
        <v>965</v>
      </c>
    </row>
    <row r="3956" spans="22:24">
      <c r="V3956" s="316">
        <f t="shared" si="112"/>
        <v>0</v>
      </c>
      <c r="X3956" s="316" t="s">
        <v>965</v>
      </c>
    </row>
    <row r="3957" spans="22:24">
      <c r="V3957" s="316">
        <f t="shared" si="112"/>
        <v>0</v>
      </c>
      <c r="X3957" s="316" t="s">
        <v>965</v>
      </c>
    </row>
    <row r="3958" spans="22:24">
      <c r="V3958" s="316">
        <f t="shared" si="112"/>
        <v>0</v>
      </c>
      <c r="X3958" s="316" t="s">
        <v>965</v>
      </c>
    </row>
    <row r="3959" spans="22:24">
      <c r="V3959" s="316">
        <f t="shared" si="112"/>
        <v>0</v>
      </c>
      <c r="X3959" s="316" t="s">
        <v>965</v>
      </c>
    </row>
    <row r="3960" spans="22:24">
      <c r="V3960" s="316">
        <f t="shared" si="112"/>
        <v>0</v>
      </c>
      <c r="X3960" s="316" t="s">
        <v>965</v>
      </c>
    </row>
    <row r="3961" spans="22:24">
      <c r="V3961" s="316">
        <f t="shared" si="112"/>
        <v>0</v>
      </c>
      <c r="X3961" s="316" t="s">
        <v>965</v>
      </c>
    </row>
    <row r="3962" spans="22:24">
      <c r="V3962" s="316">
        <f t="shared" si="112"/>
        <v>0</v>
      </c>
      <c r="X3962" s="316" t="s">
        <v>965</v>
      </c>
    </row>
    <row r="3963" spans="22:24">
      <c r="V3963" s="316">
        <f t="shared" ref="V3963:V4026" si="113">IF(H3963=$V$1,I3963," ")</f>
        <v>0</v>
      </c>
      <c r="X3963" s="316" t="s">
        <v>965</v>
      </c>
    </row>
    <row r="3964" spans="22:24">
      <c r="V3964" s="316">
        <f t="shared" si="113"/>
        <v>0</v>
      </c>
      <c r="X3964" s="316" t="s">
        <v>965</v>
      </c>
    </row>
    <row r="3965" spans="22:24">
      <c r="V3965" s="316">
        <f t="shared" si="113"/>
        <v>0</v>
      </c>
      <c r="X3965" s="316" t="s">
        <v>965</v>
      </c>
    </row>
    <row r="3966" spans="22:24">
      <c r="V3966" s="316">
        <f t="shared" si="113"/>
        <v>0</v>
      </c>
      <c r="X3966" s="316" t="s">
        <v>965</v>
      </c>
    </row>
    <row r="3967" spans="22:24">
      <c r="V3967" s="316">
        <f t="shared" si="113"/>
        <v>0</v>
      </c>
      <c r="X3967" s="316" t="s">
        <v>965</v>
      </c>
    </row>
    <row r="3968" spans="22:24">
      <c r="V3968" s="316">
        <f t="shared" si="113"/>
        <v>0</v>
      </c>
      <c r="X3968" s="316" t="s">
        <v>965</v>
      </c>
    </row>
    <row r="3969" spans="22:24">
      <c r="V3969" s="316">
        <f t="shared" si="113"/>
        <v>0</v>
      </c>
      <c r="X3969" s="316" t="s">
        <v>965</v>
      </c>
    </row>
    <row r="3970" spans="22:24">
      <c r="V3970" s="316">
        <f t="shared" si="113"/>
        <v>0</v>
      </c>
      <c r="X3970" s="316" t="s">
        <v>965</v>
      </c>
    </row>
    <row r="3971" spans="22:24">
      <c r="V3971" s="316">
        <f t="shared" si="113"/>
        <v>0</v>
      </c>
      <c r="X3971" s="316" t="s">
        <v>965</v>
      </c>
    </row>
    <row r="3972" spans="22:24">
      <c r="V3972" s="316">
        <f t="shared" si="113"/>
        <v>0</v>
      </c>
      <c r="X3972" s="316" t="s">
        <v>965</v>
      </c>
    </row>
    <row r="3973" spans="22:24">
      <c r="V3973" s="316">
        <f t="shared" si="113"/>
        <v>0</v>
      </c>
      <c r="X3973" s="316" t="s">
        <v>965</v>
      </c>
    </row>
    <row r="3974" spans="22:24">
      <c r="V3974" s="316">
        <f t="shared" si="113"/>
        <v>0</v>
      </c>
      <c r="X3974" s="316" t="s">
        <v>965</v>
      </c>
    </row>
    <row r="3975" spans="22:24">
      <c r="V3975" s="316">
        <f t="shared" si="113"/>
        <v>0</v>
      </c>
      <c r="X3975" s="316" t="s">
        <v>965</v>
      </c>
    </row>
    <row r="3976" spans="22:24">
      <c r="V3976" s="316">
        <f t="shared" si="113"/>
        <v>0</v>
      </c>
      <c r="X3976" s="316" t="s">
        <v>965</v>
      </c>
    </row>
    <row r="3977" spans="22:24">
      <c r="V3977" s="316">
        <f t="shared" si="113"/>
        <v>0</v>
      </c>
      <c r="X3977" s="316" t="s">
        <v>965</v>
      </c>
    </row>
    <row r="3978" spans="22:24">
      <c r="V3978" s="316">
        <f t="shared" si="113"/>
        <v>0</v>
      </c>
      <c r="X3978" s="316" t="s">
        <v>965</v>
      </c>
    </row>
    <row r="3979" spans="22:24">
      <c r="V3979" s="316">
        <f t="shared" si="113"/>
        <v>0</v>
      </c>
      <c r="X3979" s="316" t="s">
        <v>965</v>
      </c>
    </row>
    <row r="3980" spans="22:24">
      <c r="V3980" s="316">
        <f t="shared" si="113"/>
        <v>0</v>
      </c>
      <c r="X3980" s="316" t="s">
        <v>965</v>
      </c>
    </row>
    <row r="3981" spans="22:24">
      <c r="V3981" s="316">
        <f t="shared" si="113"/>
        <v>0</v>
      </c>
      <c r="X3981" s="316" t="s">
        <v>965</v>
      </c>
    </row>
    <row r="3982" spans="22:24">
      <c r="V3982" s="316">
        <f t="shared" si="113"/>
        <v>0</v>
      </c>
      <c r="X3982" s="316" t="s">
        <v>965</v>
      </c>
    </row>
    <row r="3983" spans="22:24">
      <c r="V3983" s="316">
        <f t="shared" si="113"/>
        <v>0</v>
      </c>
      <c r="X3983" s="316" t="s">
        <v>965</v>
      </c>
    </row>
    <row r="3984" spans="22:24">
      <c r="V3984" s="316">
        <f t="shared" si="113"/>
        <v>0</v>
      </c>
      <c r="X3984" s="316" t="s">
        <v>965</v>
      </c>
    </row>
    <row r="3985" spans="22:24">
      <c r="V3985" s="316">
        <f t="shared" si="113"/>
        <v>0</v>
      </c>
      <c r="X3985" s="316" t="s">
        <v>965</v>
      </c>
    </row>
    <row r="3986" spans="22:24">
      <c r="V3986" s="316">
        <f t="shared" si="113"/>
        <v>0</v>
      </c>
      <c r="X3986" s="316" t="s">
        <v>965</v>
      </c>
    </row>
    <row r="3987" spans="22:24">
      <c r="V3987" s="316">
        <f t="shared" si="113"/>
        <v>0</v>
      </c>
      <c r="X3987" s="316" t="s">
        <v>965</v>
      </c>
    </row>
    <row r="3988" spans="22:24">
      <c r="V3988" s="316">
        <f t="shared" si="113"/>
        <v>0</v>
      </c>
      <c r="X3988" s="316" t="s">
        <v>965</v>
      </c>
    </row>
    <row r="3989" spans="22:24">
      <c r="V3989" s="316">
        <f t="shared" si="113"/>
        <v>0</v>
      </c>
      <c r="X3989" s="316" t="s">
        <v>965</v>
      </c>
    </row>
    <row r="3990" spans="22:24">
      <c r="V3990" s="316">
        <f t="shared" si="113"/>
        <v>0</v>
      </c>
      <c r="X3990" s="316" t="s">
        <v>965</v>
      </c>
    </row>
    <row r="3991" spans="22:24">
      <c r="V3991" s="316">
        <f t="shared" si="113"/>
        <v>0</v>
      </c>
      <c r="X3991" s="316" t="s">
        <v>965</v>
      </c>
    </row>
    <row r="3992" spans="22:24">
      <c r="V3992" s="316">
        <f t="shared" si="113"/>
        <v>0</v>
      </c>
      <c r="X3992" s="316" t="s">
        <v>965</v>
      </c>
    </row>
    <row r="3993" spans="22:24">
      <c r="V3993" s="316">
        <f t="shared" si="113"/>
        <v>0</v>
      </c>
      <c r="X3993" s="316" t="s">
        <v>965</v>
      </c>
    </row>
    <row r="3994" spans="22:24">
      <c r="V3994" s="316">
        <f t="shared" si="113"/>
        <v>0</v>
      </c>
      <c r="X3994" s="316" t="s">
        <v>965</v>
      </c>
    </row>
    <row r="3995" spans="22:24">
      <c r="V3995" s="316">
        <f t="shared" si="113"/>
        <v>0</v>
      </c>
      <c r="X3995" s="316" t="s">
        <v>965</v>
      </c>
    </row>
    <row r="3996" spans="22:24">
      <c r="V3996" s="316">
        <f t="shared" si="113"/>
        <v>0</v>
      </c>
      <c r="X3996" s="316" t="s">
        <v>965</v>
      </c>
    </row>
    <row r="3997" spans="22:24">
      <c r="V3997" s="316">
        <f t="shared" si="113"/>
        <v>0</v>
      </c>
      <c r="X3997" s="316" t="s">
        <v>965</v>
      </c>
    </row>
    <row r="3998" spans="22:24">
      <c r="V3998" s="316">
        <f t="shared" si="113"/>
        <v>0</v>
      </c>
      <c r="X3998" s="316" t="s">
        <v>965</v>
      </c>
    </row>
    <row r="3999" spans="22:24">
      <c r="V3999" s="316">
        <f t="shared" si="113"/>
        <v>0</v>
      </c>
      <c r="X3999" s="316" t="s">
        <v>965</v>
      </c>
    </row>
    <row r="4000" spans="22:24">
      <c r="V4000" s="316">
        <f t="shared" si="113"/>
        <v>0</v>
      </c>
      <c r="X4000" s="316" t="s">
        <v>965</v>
      </c>
    </row>
    <row r="4001" spans="22:24">
      <c r="V4001" s="316">
        <f t="shared" si="113"/>
        <v>0</v>
      </c>
      <c r="X4001" s="316" t="s">
        <v>965</v>
      </c>
    </row>
    <row r="4002" spans="22:24">
      <c r="V4002" s="316">
        <f t="shared" si="113"/>
        <v>0</v>
      </c>
      <c r="X4002" s="316" t="s">
        <v>965</v>
      </c>
    </row>
    <row r="4003" spans="22:24">
      <c r="V4003" s="316">
        <f t="shared" si="113"/>
        <v>0</v>
      </c>
      <c r="X4003" s="316" t="s">
        <v>965</v>
      </c>
    </row>
    <row r="4004" spans="22:24">
      <c r="V4004" s="316">
        <f t="shared" si="113"/>
        <v>0</v>
      </c>
      <c r="X4004" s="316" t="s">
        <v>965</v>
      </c>
    </row>
    <row r="4005" spans="22:24">
      <c r="V4005" s="316">
        <f t="shared" si="113"/>
        <v>0</v>
      </c>
      <c r="X4005" s="316" t="s">
        <v>965</v>
      </c>
    </row>
    <row r="4006" spans="22:24">
      <c r="V4006" s="316">
        <f t="shared" si="113"/>
        <v>0</v>
      </c>
      <c r="X4006" s="316" t="s">
        <v>965</v>
      </c>
    </row>
    <row r="4007" spans="22:24">
      <c r="V4007" s="316">
        <f t="shared" si="113"/>
        <v>0</v>
      </c>
      <c r="X4007" s="316" t="s">
        <v>965</v>
      </c>
    </row>
    <row r="4008" spans="22:24">
      <c r="V4008" s="316">
        <f t="shared" si="113"/>
        <v>0</v>
      </c>
      <c r="X4008" s="316" t="s">
        <v>965</v>
      </c>
    </row>
    <row r="4009" spans="22:24">
      <c r="V4009" s="316">
        <f t="shared" si="113"/>
        <v>0</v>
      </c>
      <c r="X4009" s="316" t="s">
        <v>965</v>
      </c>
    </row>
    <row r="4010" spans="22:24">
      <c r="V4010" s="316">
        <f t="shared" si="113"/>
        <v>0</v>
      </c>
      <c r="X4010" s="316" t="s">
        <v>965</v>
      </c>
    </row>
    <row r="4011" spans="22:24">
      <c r="V4011" s="316">
        <f t="shared" si="113"/>
        <v>0</v>
      </c>
      <c r="X4011" s="316" t="s">
        <v>965</v>
      </c>
    </row>
    <row r="4012" spans="22:24">
      <c r="V4012" s="316">
        <f t="shared" si="113"/>
        <v>0</v>
      </c>
      <c r="X4012" s="316" t="s">
        <v>965</v>
      </c>
    </row>
    <row r="4013" spans="22:24">
      <c r="V4013" s="316">
        <f t="shared" si="113"/>
        <v>0</v>
      </c>
      <c r="X4013" s="316" t="s">
        <v>965</v>
      </c>
    </row>
    <row r="4014" spans="22:24">
      <c r="V4014" s="316">
        <f t="shared" si="113"/>
        <v>0</v>
      </c>
      <c r="X4014" s="316" t="s">
        <v>965</v>
      </c>
    </row>
    <row r="4015" spans="22:24">
      <c r="V4015" s="316">
        <f t="shared" si="113"/>
        <v>0</v>
      </c>
      <c r="X4015" s="316" t="s">
        <v>965</v>
      </c>
    </row>
    <row r="4016" spans="22:24">
      <c r="V4016" s="316">
        <f t="shared" si="113"/>
        <v>0</v>
      </c>
      <c r="X4016" s="316" t="s">
        <v>965</v>
      </c>
    </row>
    <row r="4017" spans="22:24">
      <c r="V4017" s="316">
        <f t="shared" si="113"/>
        <v>0</v>
      </c>
      <c r="X4017" s="316" t="s">
        <v>965</v>
      </c>
    </row>
    <row r="4018" spans="22:24">
      <c r="V4018" s="316">
        <f t="shared" si="113"/>
        <v>0</v>
      </c>
      <c r="X4018" s="316" t="s">
        <v>965</v>
      </c>
    </row>
    <row r="4019" spans="22:24">
      <c r="V4019" s="316">
        <f t="shared" si="113"/>
        <v>0</v>
      </c>
      <c r="X4019" s="316" t="s">
        <v>965</v>
      </c>
    </row>
    <row r="4020" spans="22:24">
      <c r="V4020" s="316">
        <f t="shared" si="113"/>
        <v>0</v>
      </c>
      <c r="X4020" s="316" t="s">
        <v>965</v>
      </c>
    </row>
    <row r="4021" spans="22:24">
      <c r="V4021" s="316">
        <f t="shared" si="113"/>
        <v>0</v>
      </c>
      <c r="X4021" s="316" t="s">
        <v>965</v>
      </c>
    </row>
    <row r="4022" spans="22:24">
      <c r="V4022" s="316">
        <f t="shared" si="113"/>
        <v>0</v>
      </c>
      <c r="X4022" s="316" t="s">
        <v>965</v>
      </c>
    </row>
    <row r="4023" spans="22:24">
      <c r="V4023" s="316">
        <f t="shared" si="113"/>
        <v>0</v>
      </c>
      <c r="X4023" s="316" t="s">
        <v>965</v>
      </c>
    </row>
    <row r="4024" spans="22:24">
      <c r="V4024" s="316">
        <f t="shared" si="113"/>
        <v>0</v>
      </c>
      <c r="X4024" s="316" t="s">
        <v>965</v>
      </c>
    </row>
    <row r="4025" spans="22:24">
      <c r="V4025" s="316">
        <f t="shared" si="113"/>
        <v>0</v>
      </c>
      <c r="X4025" s="316" t="s">
        <v>965</v>
      </c>
    </row>
    <row r="4026" spans="22:24">
      <c r="V4026" s="316">
        <f t="shared" si="113"/>
        <v>0</v>
      </c>
      <c r="X4026" s="316" t="s">
        <v>965</v>
      </c>
    </row>
    <row r="4027" spans="22:24">
      <c r="V4027" s="316">
        <f t="shared" ref="V4027:V4090" si="114">IF(H4027=$V$1,I4027," ")</f>
        <v>0</v>
      </c>
      <c r="X4027" s="316" t="s">
        <v>965</v>
      </c>
    </row>
    <row r="4028" spans="22:24">
      <c r="V4028" s="316">
        <f t="shared" si="114"/>
        <v>0</v>
      </c>
      <c r="X4028" s="316" t="s">
        <v>965</v>
      </c>
    </row>
    <row r="4029" spans="22:24">
      <c r="V4029" s="316">
        <f t="shared" si="114"/>
        <v>0</v>
      </c>
      <c r="X4029" s="316" t="s">
        <v>965</v>
      </c>
    </row>
    <row r="4030" spans="22:24">
      <c r="V4030" s="316">
        <f t="shared" si="114"/>
        <v>0</v>
      </c>
      <c r="X4030" s="316" t="s">
        <v>965</v>
      </c>
    </row>
    <row r="4031" spans="22:24">
      <c r="V4031" s="316">
        <f t="shared" si="114"/>
        <v>0</v>
      </c>
      <c r="X4031" s="316" t="s">
        <v>965</v>
      </c>
    </row>
    <row r="4032" spans="22:24">
      <c r="V4032" s="316">
        <f t="shared" si="114"/>
        <v>0</v>
      </c>
      <c r="X4032" s="316" t="s">
        <v>965</v>
      </c>
    </row>
    <row r="4033" spans="22:24">
      <c r="V4033" s="316">
        <f t="shared" si="114"/>
        <v>0</v>
      </c>
      <c r="X4033" s="316" t="s">
        <v>965</v>
      </c>
    </row>
    <row r="4034" spans="22:24">
      <c r="V4034" s="316">
        <f t="shared" si="114"/>
        <v>0</v>
      </c>
      <c r="X4034" s="316" t="s">
        <v>965</v>
      </c>
    </row>
    <row r="4035" spans="22:24">
      <c r="V4035" s="316">
        <f t="shared" si="114"/>
        <v>0</v>
      </c>
      <c r="X4035" s="316" t="s">
        <v>965</v>
      </c>
    </row>
    <row r="4036" spans="22:24">
      <c r="V4036" s="316">
        <f t="shared" si="114"/>
        <v>0</v>
      </c>
      <c r="X4036" s="316" t="s">
        <v>965</v>
      </c>
    </row>
    <row r="4037" spans="22:24">
      <c r="V4037" s="316">
        <f t="shared" si="114"/>
        <v>0</v>
      </c>
      <c r="X4037" s="316" t="s">
        <v>965</v>
      </c>
    </row>
    <row r="4038" spans="22:24">
      <c r="V4038" s="316">
        <f t="shared" si="114"/>
        <v>0</v>
      </c>
      <c r="X4038" s="316" t="s">
        <v>965</v>
      </c>
    </row>
    <row r="4039" spans="22:24">
      <c r="V4039" s="316">
        <f t="shared" si="114"/>
        <v>0</v>
      </c>
      <c r="X4039" s="316" t="s">
        <v>965</v>
      </c>
    </row>
    <row r="4040" spans="22:24">
      <c r="V4040" s="316">
        <f t="shared" si="114"/>
        <v>0</v>
      </c>
      <c r="X4040" s="316" t="s">
        <v>965</v>
      </c>
    </row>
    <row r="4041" spans="22:24">
      <c r="V4041" s="316">
        <f t="shared" si="114"/>
        <v>0</v>
      </c>
      <c r="X4041" s="316" t="s">
        <v>965</v>
      </c>
    </row>
    <row r="4042" spans="22:24">
      <c r="V4042" s="316">
        <f t="shared" si="114"/>
        <v>0</v>
      </c>
      <c r="X4042" s="316" t="s">
        <v>965</v>
      </c>
    </row>
    <row r="4043" spans="22:24">
      <c r="V4043" s="316">
        <f t="shared" si="114"/>
        <v>0</v>
      </c>
      <c r="X4043" s="316" t="s">
        <v>965</v>
      </c>
    </row>
    <row r="4044" spans="22:24">
      <c r="V4044" s="316">
        <f t="shared" si="114"/>
        <v>0</v>
      </c>
      <c r="X4044" s="316" t="s">
        <v>965</v>
      </c>
    </row>
    <row r="4045" spans="22:24">
      <c r="V4045" s="316">
        <f t="shared" si="114"/>
        <v>0</v>
      </c>
      <c r="X4045" s="316" t="s">
        <v>965</v>
      </c>
    </row>
    <row r="4046" spans="22:24">
      <c r="V4046" s="316">
        <f t="shared" si="114"/>
        <v>0</v>
      </c>
      <c r="X4046" s="316" t="s">
        <v>965</v>
      </c>
    </row>
    <row r="4047" spans="22:24">
      <c r="V4047" s="316">
        <f t="shared" si="114"/>
        <v>0</v>
      </c>
      <c r="X4047" s="316" t="s">
        <v>965</v>
      </c>
    </row>
    <row r="4048" spans="22:24">
      <c r="V4048" s="316">
        <f t="shared" si="114"/>
        <v>0</v>
      </c>
      <c r="X4048" s="316" t="s">
        <v>965</v>
      </c>
    </row>
    <row r="4049" spans="22:24">
      <c r="V4049" s="316">
        <f t="shared" si="114"/>
        <v>0</v>
      </c>
      <c r="X4049" s="316" t="s">
        <v>965</v>
      </c>
    </row>
    <row r="4050" spans="22:24">
      <c r="V4050" s="316">
        <f t="shared" si="114"/>
        <v>0</v>
      </c>
      <c r="X4050" s="316" t="s">
        <v>965</v>
      </c>
    </row>
    <row r="4051" spans="22:24">
      <c r="V4051" s="316">
        <f t="shared" si="114"/>
        <v>0</v>
      </c>
      <c r="X4051" s="316" t="s">
        <v>965</v>
      </c>
    </row>
    <row r="4052" spans="22:24">
      <c r="V4052" s="316">
        <f t="shared" si="114"/>
        <v>0</v>
      </c>
      <c r="X4052" s="316" t="s">
        <v>965</v>
      </c>
    </row>
    <row r="4053" spans="22:24">
      <c r="V4053" s="316">
        <f t="shared" si="114"/>
        <v>0</v>
      </c>
      <c r="X4053" s="316" t="s">
        <v>965</v>
      </c>
    </row>
    <row r="4054" spans="22:24">
      <c r="V4054" s="316">
        <f t="shared" si="114"/>
        <v>0</v>
      </c>
      <c r="X4054" s="316" t="s">
        <v>965</v>
      </c>
    </row>
    <row r="4055" spans="22:24">
      <c r="V4055" s="316">
        <f t="shared" si="114"/>
        <v>0</v>
      </c>
      <c r="X4055" s="316" t="s">
        <v>965</v>
      </c>
    </row>
    <row r="4056" spans="22:24">
      <c r="V4056" s="316">
        <f t="shared" si="114"/>
        <v>0</v>
      </c>
      <c r="X4056" s="316" t="s">
        <v>965</v>
      </c>
    </row>
    <row r="4057" spans="22:24">
      <c r="V4057" s="316">
        <f t="shared" si="114"/>
        <v>0</v>
      </c>
      <c r="X4057" s="316" t="s">
        <v>965</v>
      </c>
    </row>
    <row r="4058" spans="22:24">
      <c r="V4058" s="316">
        <f t="shared" si="114"/>
        <v>0</v>
      </c>
      <c r="X4058" s="316" t="s">
        <v>965</v>
      </c>
    </row>
    <row r="4059" spans="22:24">
      <c r="V4059" s="316">
        <f t="shared" si="114"/>
        <v>0</v>
      </c>
      <c r="X4059" s="316" t="s">
        <v>965</v>
      </c>
    </row>
    <row r="4060" spans="22:24">
      <c r="V4060" s="316">
        <f t="shared" si="114"/>
        <v>0</v>
      </c>
      <c r="X4060" s="316" t="s">
        <v>965</v>
      </c>
    </row>
    <row r="4061" spans="22:24">
      <c r="V4061" s="316">
        <f t="shared" si="114"/>
        <v>0</v>
      </c>
      <c r="X4061" s="316" t="s">
        <v>965</v>
      </c>
    </row>
    <row r="4062" spans="22:24">
      <c r="V4062" s="316">
        <f t="shared" si="114"/>
        <v>0</v>
      </c>
      <c r="X4062" s="316" t="s">
        <v>965</v>
      </c>
    </row>
    <row r="4063" spans="22:24">
      <c r="V4063" s="316">
        <f t="shared" si="114"/>
        <v>0</v>
      </c>
      <c r="X4063" s="316" t="s">
        <v>965</v>
      </c>
    </row>
    <row r="4064" spans="22:24">
      <c r="V4064" s="316">
        <f t="shared" si="114"/>
        <v>0</v>
      </c>
      <c r="X4064" s="316" t="s">
        <v>965</v>
      </c>
    </row>
    <row r="4065" spans="22:24">
      <c r="V4065" s="316">
        <f t="shared" si="114"/>
        <v>0</v>
      </c>
      <c r="X4065" s="316" t="s">
        <v>965</v>
      </c>
    </row>
    <row r="4066" spans="22:24">
      <c r="V4066" s="316">
        <f t="shared" si="114"/>
        <v>0</v>
      </c>
      <c r="X4066" s="316" t="s">
        <v>965</v>
      </c>
    </row>
    <row r="4067" spans="22:24">
      <c r="V4067" s="316">
        <f t="shared" si="114"/>
        <v>0</v>
      </c>
      <c r="X4067" s="316" t="s">
        <v>965</v>
      </c>
    </row>
    <row r="4068" spans="22:24">
      <c r="V4068" s="316">
        <f t="shared" si="114"/>
        <v>0</v>
      </c>
      <c r="X4068" s="316" t="s">
        <v>965</v>
      </c>
    </row>
    <row r="4069" spans="22:24">
      <c r="V4069" s="316">
        <f t="shared" si="114"/>
        <v>0</v>
      </c>
      <c r="X4069" s="316" t="s">
        <v>965</v>
      </c>
    </row>
    <row r="4070" spans="22:24">
      <c r="V4070" s="316">
        <f t="shared" si="114"/>
        <v>0</v>
      </c>
      <c r="X4070" s="316" t="s">
        <v>965</v>
      </c>
    </row>
    <row r="4071" spans="22:24">
      <c r="V4071" s="316">
        <f t="shared" si="114"/>
        <v>0</v>
      </c>
      <c r="X4071" s="316" t="s">
        <v>965</v>
      </c>
    </row>
    <row r="4072" spans="22:24">
      <c r="V4072" s="316">
        <f t="shared" si="114"/>
        <v>0</v>
      </c>
      <c r="X4072" s="316" t="s">
        <v>965</v>
      </c>
    </row>
    <row r="4073" spans="22:24">
      <c r="V4073" s="316">
        <f t="shared" si="114"/>
        <v>0</v>
      </c>
      <c r="X4073" s="316" t="s">
        <v>965</v>
      </c>
    </row>
    <row r="4074" spans="22:24">
      <c r="V4074" s="316">
        <f t="shared" si="114"/>
        <v>0</v>
      </c>
      <c r="X4074" s="316" t="s">
        <v>965</v>
      </c>
    </row>
    <row r="4075" spans="22:24">
      <c r="V4075" s="316">
        <f t="shared" si="114"/>
        <v>0</v>
      </c>
      <c r="X4075" s="316" t="s">
        <v>965</v>
      </c>
    </row>
    <row r="4076" spans="22:24">
      <c r="V4076" s="316">
        <f t="shared" si="114"/>
        <v>0</v>
      </c>
      <c r="X4076" s="316" t="s">
        <v>965</v>
      </c>
    </row>
    <row r="4077" spans="22:24">
      <c r="V4077" s="316">
        <f t="shared" si="114"/>
        <v>0</v>
      </c>
      <c r="X4077" s="316" t="s">
        <v>965</v>
      </c>
    </row>
    <row r="4078" spans="22:24">
      <c r="V4078" s="316">
        <f t="shared" si="114"/>
        <v>0</v>
      </c>
      <c r="X4078" s="316" t="s">
        <v>965</v>
      </c>
    </row>
    <row r="4079" spans="22:24">
      <c r="V4079" s="316">
        <f t="shared" si="114"/>
        <v>0</v>
      </c>
      <c r="X4079" s="316" t="s">
        <v>965</v>
      </c>
    </row>
    <row r="4080" spans="22:24">
      <c r="V4080" s="316">
        <f t="shared" si="114"/>
        <v>0</v>
      </c>
      <c r="X4080" s="316" t="s">
        <v>965</v>
      </c>
    </row>
    <row r="4081" spans="22:24">
      <c r="V4081" s="316">
        <f t="shared" si="114"/>
        <v>0</v>
      </c>
      <c r="X4081" s="316" t="s">
        <v>965</v>
      </c>
    </row>
    <row r="4082" spans="22:24">
      <c r="V4082" s="316">
        <f t="shared" si="114"/>
        <v>0</v>
      </c>
      <c r="X4082" s="316" t="s">
        <v>965</v>
      </c>
    </row>
    <row r="4083" spans="22:24">
      <c r="V4083" s="316">
        <f t="shared" si="114"/>
        <v>0</v>
      </c>
      <c r="X4083" s="316" t="s">
        <v>965</v>
      </c>
    </row>
    <row r="4084" spans="22:24">
      <c r="V4084" s="316">
        <f t="shared" si="114"/>
        <v>0</v>
      </c>
      <c r="X4084" s="316" t="s">
        <v>965</v>
      </c>
    </row>
    <row r="4085" spans="22:24">
      <c r="V4085" s="316">
        <f t="shared" si="114"/>
        <v>0</v>
      </c>
      <c r="X4085" s="316" t="s">
        <v>965</v>
      </c>
    </row>
    <row r="4086" spans="22:24">
      <c r="V4086" s="316">
        <f t="shared" si="114"/>
        <v>0</v>
      </c>
      <c r="X4086" s="316" t="s">
        <v>965</v>
      </c>
    </row>
    <row r="4087" spans="22:24">
      <c r="V4087" s="316">
        <f t="shared" si="114"/>
        <v>0</v>
      </c>
      <c r="X4087" s="316" t="s">
        <v>965</v>
      </c>
    </row>
    <row r="4088" spans="22:24">
      <c r="V4088" s="316">
        <f t="shared" si="114"/>
        <v>0</v>
      </c>
      <c r="X4088" s="316" t="s">
        <v>965</v>
      </c>
    </row>
    <row r="4089" spans="22:24">
      <c r="V4089" s="316">
        <f t="shared" si="114"/>
        <v>0</v>
      </c>
      <c r="X4089" s="316" t="s">
        <v>965</v>
      </c>
    </row>
    <row r="4090" spans="22:24">
      <c r="V4090" s="316">
        <f t="shared" si="114"/>
        <v>0</v>
      </c>
      <c r="X4090" s="316" t="s">
        <v>965</v>
      </c>
    </row>
    <row r="4091" spans="22:24">
      <c r="V4091" s="316">
        <f t="shared" ref="V4091:V4154" si="115">IF(H4091=$V$1,I4091," ")</f>
        <v>0</v>
      </c>
      <c r="X4091" s="316" t="s">
        <v>965</v>
      </c>
    </row>
    <row r="4092" spans="22:24">
      <c r="V4092" s="316">
        <f t="shared" si="115"/>
        <v>0</v>
      </c>
      <c r="X4092" s="316" t="s">
        <v>965</v>
      </c>
    </row>
    <row r="4093" spans="22:24">
      <c r="V4093" s="316">
        <f t="shared" si="115"/>
        <v>0</v>
      </c>
      <c r="X4093" s="316" t="s">
        <v>965</v>
      </c>
    </row>
    <row r="4094" spans="22:24">
      <c r="V4094" s="316">
        <f t="shared" si="115"/>
        <v>0</v>
      </c>
      <c r="X4094" s="316" t="s">
        <v>965</v>
      </c>
    </row>
    <row r="4095" spans="22:24">
      <c r="V4095" s="316">
        <f t="shared" si="115"/>
        <v>0</v>
      </c>
      <c r="X4095" s="316" t="s">
        <v>965</v>
      </c>
    </row>
    <row r="4096" spans="22:24">
      <c r="V4096" s="316">
        <f t="shared" si="115"/>
        <v>0</v>
      </c>
      <c r="X4096" s="316" t="s">
        <v>965</v>
      </c>
    </row>
    <row r="4097" spans="22:24">
      <c r="V4097" s="316">
        <f t="shared" si="115"/>
        <v>0</v>
      </c>
      <c r="X4097" s="316" t="s">
        <v>965</v>
      </c>
    </row>
    <row r="4098" spans="22:24">
      <c r="V4098" s="316">
        <f t="shared" si="115"/>
        <v>0</v>
      </c>
      <c r="X4098" s="316" t="s">
        <v>965</v>
      </c>
    </row>
    <row r="4099" spans="22:24">
      <c r="V4099" s="316">
        <f t="shared" si="115"/>
        <v>0</v>
      </c>
      <c r="X4099" s="316" t="s">
        <v>965</v>
      </c>
    </row>
    <row r="4100" spans="22:24">
      <c r="V4100" s="316">
        <f t="shared" si="115"/>
        <v>0</v>
      </c>
      <c r="X4100" s="316" t="s">
        <v>965</v>
      </c>
    </row>
    <row r="4101" spans="22:24">
      <c r="V4101" s="316">
        <f t="shared" si="115"/>
        <v>0</v>
      </c>
      <c r="X4101" s="316" t="s">
        <v>965</v>
      </c>
    </row>
    <row r="4102" spans="22:24">
      <c r="V4102" s="316">
        <f t="shared" si="115"/>
        <v>0</v>
      </c>
      <c r="X4102" s="316" t="s">
        <v>965</v>
      </c>
    </row>
    <row r="4103" spans="22:24">
      <c r="V4103" s="316">
        <f t="shared" si="115"/>
        <v>0</v>
      </c>
      <c r="X4103" s="316" t="s">
        <v>965</v>
      </c>
    </row>
    <row r="4104" spans="22:24">
      <c r="V4104" s="316">
        <f t="shared" si="115"/>
        <v>0</v>
      </c>
      <c r="X4104" s="316" t="s">
        <v>965</v>
      </c>
    </row>
    <row r="4105" spans="22:24">
      <c r="V4105" s="316">
        <f t="shared" si="115"/>
        <v>0</v>
      </c>
      <c r="X4105" s="316" t="s">
        <v>965</v>
      </c>
    </row>
    <row r="4106" spans="22:24">
      <c r="V4106" s="316">
        <f t="shared" si="115"/>
        <v>0</v>
      </c>
      <c r="X4106" s="316" t="s">
        <v>965</v>
      </c>
    </row>
    <row r="4107" spans="22:24">
      <c r="V4107" s="316">
        <f t="shared" si="115"/>
        <v>0</v>
      </c>
      <c r="X4107" s="316" t="s">
        <v>965</v>
      </c>
    </row>
    <row r="4108" spans="22:24">
      <c r="V4108" s="316">
        <f t="shared" si="115"/>
        <v>0</v>
      </c>
      <c r="X4108" s="316" t="s">
        <v>965</v>
      </c>
    </row>
    <row r="4109" spans="22:24">
      <c r="V4109" s="316">
        <f t="shared" si="115"/>
        <v>0</v>
      </c>
      <c r="X4109" s="316" t="s">
        <v>965</v>
      </c>
    </row>
    <row r="4110" spans="22:24">
      <c r="V4110" s="316">
        <f t="shared" si="115"/>
        <v>0</v>
      </c>
      <c r="X4110" s="316" t="s">
        <v>965</v>
      </c>
    </row>
    <row r="4111" spans="22:24">
      <c r="V4111" s="316">
        <f t="shared" si="115"/>
        <v>0</v>
      </c>
      <c r="X4111" s="316" t="s">
        <v>965</v>
      </c>
    </row>
    <row r="4112" spans="22:24">
      <c r="V4112" s="316">
        <f t="shared" si="115"/>
        <v>0</v>
      </c>
      <c r="X4112" s="316" t="s">
        <v>965</v>
      </c>
    </row>
    <row r="4113" spans="22:24">
      <c r="V4113" s="316">
        <f t="shared" si="115"/>
        <v>0</v>
      </c>
      <c r="X4113" s="316" t="s">
        <v>965</v>
      </c>
    </row>
    <row r="4114" spans="22:24">
      <c r="V4114" s="316">
        <f t="shared" si="115"/>
        <v>0</v>
      </c>
      <c r="X4114" s="316" t="s">
        <v>965</v>
      </c>
    </row>
    <row r="4115" spans="22:24">
      <c r="V4115" s="316">
        <f t="shared" si="115"/>
        <v>0</v>
      </c>
      <c r="X4115" s="316" t="s">
        <v>965</v>
      </c>
    </row>
    <row r="4116" spans="22:24">
      <c r="V4116" s="316">
        <f t="shared" si="115"/>
        <v>0</v>
      </c>
      <c r="X4116" s="316" t="s">
        <v>965</v>
      </c>
    </row>
    <row r="4117" spans="22:24">
      <c r="V4117" s="316">
        <f t="shared" si="115"/>
        <v>0</v>
      </c>
      <c r="X4117" s="316" t="s">
        <v>965</v>
      </c>
    </row>
    <row r="4118" spans="22:24">
      <c r="V4118" s="316">
        <f t="shared" si="115"/>
        <v>0</v>
      </c>
      <c r="X4118" s="316" t="s">
        <v>965</v>
      </c>
    </row>
    <row r="4119" spans="22:24">
      <c r="V4119" s="316">
        <f t="shared" si="115"/>
        <v>0</v>
      </c>
      <c r="X4119" s="316" t="s">
        <v>965</v>
      </c>
    </row>
    <row r="4120" spans="22:24">
      <c r="V4120" s="316">
        <f t="shared" si="115"/>
        <v>0</v>
      </c>
      <c r="X4120" s="316" t="s">
        <v>965</v>
      </c>
    </row>
    <row r="4121" spans="22:24">
      <c r="V4121" s="316">
        <f t="shared" si="115"/>
        <v>0</v>
      </c>
      <c r="X4121" s="316" t="s">
        <v>965</v>
      </c>
    </row>
    <row r="4122" spans="22:24">
      <c r="V4122" s="316">
        <f t="shared" si="115"/>
        <v>0</v>
      </c>
      <c r="X4122" s="316" t="s">
        <v>965</v>
      </c>
    </row>
    <row r="4123" spans="22:24">
      <c r="V4123" s="316">
        <f t="shared" si="115"/>
        <v>0</v>
      </c>
      <c r="X4123" s="316" t="s">
        <v>965</v>
      </c>
    </row>
    <row r="4124" spans="22:24">
      <c r="V4124" s="316">
        <f t="shared" si="115"/>
        <v>0</v>
      </c>
      <c r="X4124" s="316" t="s">
        <v>965</v>
      </c>
    </row>
    <row r="4125" spans="22:24">
      <c r="V4125" s="316">
        <f t="shared" si="115"/>
        <v>0</v>
      </c>
      <c r="X4125" s="316" t="s">
        <v>965</v>
      </c>
    </row>
    <row r="4126" spans="22:24">
      <c r="V4126" s="316">
        <f t="shared" si="115"/>
        <v>0</v>
      </c>
      <c r="X4126" s="316" t="s">
        <v>965</v>
      </c>
    </row>
    <row r="4127" spans="22:24">
      <c r="V4127" s="316">
        <f t="shared" si="115"/>
        <v>0</v>
      </c>
      <c r="X4127" s="316" t="s">
        <v>965</v>
      </c>
    </row>
    <row r="4128" spans="22:24">
      <c r="V4128" s="316">
        <f t="shared" si="115"/>
        <v>0</v>
      </c>
      <c r="X4128" s="316" t="s">
        <v>965</v>
      </c>
    </row>
    <row r="4129" spans="22:24">
      <c r="V4129" s="316">
        <f t="shared" si="115"/>
        <v>0</v>
      </c>
      <c r="X4129" s="316" t="s">
        <v>965</v>
      </c>
    </row>
    <row r="4130" spans="22:24">
      <c r="V4130" s="316">
        <f t="shared" si="115"/>
        <v>0</v>
      </c>
      <c r="X4130" s="316" t="s">
        <v>965</v>
      </c>
    </row>
    <row r="4131" spans="22:24">
      <c r="V4131" s="316">
        <f t="shared" si="115"/>
        <v>0</v>
      </c>
      <c r="X4131" s="316" t="s">
        <v>965</v>
      </c>
    </row>
    <row r="4132" spans="22:24">
      <c r="V4132" s="316">
        <f t="shared" si="115"/>
        <v>0</v>
      </c>
      <c r="X4132" s="316" t="s">
        <v>965</v>
      </c>
    </row>
    <row r="4133" spans="22:24">
      <c r="V4133" s="316">
        <f t="shared" si="115"/>
        <v>0</v>
      </c>
      <c r="X4133" s="316" t="s">
        <v>965</v>
      </c>
    </row>
    <row r="4134" spans="22:24">
      <c r="V4134" s="316">
        <f t="shared" si="115"/>
        <v>0</v>
      </c>
      <c r="X4134" s="316" t="s">
        <v>965</v>
      </c>
    </row>
    <row r="4135" spans="22:24">
      <c r="V4135" s="316">
        <f t="shared" si="115"/>
        <v>0</v>
      </c>
      <c r="X4135" s="316" t="s">
        <v>965</v>
      </c>
    </row>
    <row r="4136" spans="22:24">
      <c r="V4136" s="316">
        <f t="shared" si="115"/>
        <v>0</v>
      </c>
      <c r="X4136" s="316" t="s">
        <v>965</v>
      </c>
    </row>
    <row r="4137" spans="22:24">
      <c r="V4137" s="316">
        <f t="shared" si="115"/>
        <v>0</v>
      </c>
      <c r="X4137" s="316" t="s">
        <v>965</v>
      </c>
    </row>
    <row r="4138" spans="22:24">
      <c r="V4138" s="316">
        <f t="shared" si="115"/>
        <v>0</v>
      </c>
      <c r="X4138" s="316" t="s">
        <v>965</v>
      </c>
    </row>
    <row r="4139" spans="22:24">
      <c r="V4139" s="316">
        <f t="shared" si="115"/>
        <v>0</v>
      </c>
      <c r="X4139" s="316" t="s">
        <v>965</v>
      </c>
    </row>
    <row r="4140" spans="22:24">
      <c r="V4140" s="316">
        <f t="shared" si="115"/>
        <v>0</v>
      </c>
      <c r="X4140" s="316" t="s">
        <v>965</v>
      </c>
    </row>
    <row r="4141" spans="22:24">
      <c r="V4141" s="316">
        <f t="shared" si="115"/>
        <v>0</v>
      </c>
      <c r="X4141" s="316" t="s">
        <v>965</v>
      </c>
    </row>
    <row r="4142" spans="22:24">
      <c r="V4142" s="316">
        <f t="shared" si="115"/>
        <v>0</v>
      </c>
      <c r="X4142" s="316" t="s">
        <v>965</v>
      </c>
    </row>
    <row r="4143" spans="22:24">
      <c r="V4143" s="316">
        <f t="shared" si="115"/>
        <v>0</v>
      </c>
      <c r="X4143" s="316" t="s">
        <v>965</v>
      </c>
    </row>
    <row r="4144" spans="22:24">
      <c r="V4144" s="316">
        <f t="shared" si="115"/>
        <v>0</v>
      </c>
      <c r="X4144" s="316" t="s">
        <v>965</v>
      </c>
    </row>
    <row r="4145" spans="22:24">
      <c r="V4145" s="316">
        <f t="shared" si="115"/>
        <v>0</v>
      </c>
      <c r="X4145" s="316" t="s">
        <v>965</v>
      </c>
    </row>
    <row r="4146" spans="22:24">
      <c r="V4146" s="316">
        <f t="shared" si="115"/>
        <v>0</v>
      </c>
      <c r="X4146" s="316" t="s">
        <v>965</v>
      </c>
    </row>
    <row r="4147" spans="22:24">
      <c r="V4147" s="316">
        <f t="shared" si="115"/>
        <v>0</v>
      </c>
      <c r="X4147" s="316" t="s">
        <v>965</v>
      </c>
    </row>
    <row r="4148" spans="22:24">
      <c r="V4148" s="316">
        <f t="shared" si="115"/>
        <v>0</v>
      </c>
      <c r="X4148" s="316" t="s">
        <v>965</v>
      </c>
    </row>
    <row r="4149" spans="22:24">
      <c r="V4149" s="316">
        <f t="shared" si="115"/>
        <v>0</v>
      </c>
      <c r="X4149" s="316" t="s">
        <v>965</v>
      </c>
    </row>
    <row r="4150" spans="22:24">
      <c r="V4150" s="316">
        <f t="shared" si="115"/>
        <v>0</v>
      </c>
      <c r="X4150" s="316" t="s">
        <v>965</v>
      </c>
    </row>
    <row r="4151" spans="22:24">
      <c r="V4151" s="316">
        <f t="shared" si="115"/>
        <v>0</v>
      </c>
      <c r="X4151" s="316" t="s">
        <v>965</v>
      </c>
    </row>
    <row r="4152" spans="22:24">
      <c r="V4152" s="316">
        <f t="shared" si="115"/>
        <v>0</v>
      </c>
      <c r="X4152" s="316" t="s">
        <v>965</v>
      </c>
    </row>
    <row r="4153" spans="22:24">
      <c r="V4153" s="316">
        <f t="shared" si="115"/>
        <v>0</v>
      </c>
      <c r="X4153" s="316" t="s">
        <v>965</v>
      </c>
    </row>
    <row r="4154" spans="22:24">
      <c r="V4154" s="316">
        <f t="shared" si="115"/>
        <v>0</v>
      </c>
      <c r="X4154" s="316" t="s">
        <v>965</v>
      </c>
    </row>
    <row r="4155" spans="22:24">
      <c r="V4155" s="316">
        <f t="shared" ref="V4155:V4218" si="116">IF(H4155=$V$1,I4155," ")</f>
        <v>0</v>
      </c>
      <c r="X4155" s="316" t="s">
        <v>965</v>
      </c>
    </row>
    <row r="4156" spans="22:24">
      <c r="V4156" s="316">
        <f t="shared" si="116"/>
        <v>0</v>
      </c>
      <c r="X4156" s="316" t="s">
        <v>965</v>
      </c>
    </row>
    <row r="4157" spans="22:24">
      <c r="V4157" s="316">
        <f t="shared" si="116"/>
        <v>0</v>
      </c>
      <c r="X4157" s="316" t="s">
        <v>965</v>
      </c>
    </row>
    <row r="4158" spans="22:24">
      <c r="V4158" s="316">
        <f t="shared" si="116"/>
        <v>0</v>
      </c>
      <c r="X4158" s="316" t="s">
        <v>965</v>
      </c>
    </row>
    <row r="4159" spans="22:24">
      <c r="V4159" s="316">
        <f t="shared" si="116"/>
        <v>0</v>
      </c>
      <c r="X4159" s="316" t="s">
        <v>965</v>
      </c>
    </row>
    <row r="4160" spans="22:24">
      <c r="V4160" s="316">
        <f t="shared" si="116"/>
        <v>0</v>
      </c>
      <c r="X4160" s="316" t="s">
        <v>965</v>
      </c>
    </row>
    <row r="4161" spans="22:24">
      <c r="V4161" s="316">
        <f t="shared" si="116"/>
        <v>0</v>
      </c>
      <c r="X4161" s="316" t="s">
        <v>965</v>
      </c>
    </row>
    <row r="4162" spans="22:24">
      <c r="V4162" s="316">
        <f t="shared" si="116"/>
        <v>0</v>
      </c>
      <c r="X4162" s="316" t="s">
        <v>965</v>
      </c>
    </row>
    <row r="4163" spans="22:24">
      <c r="V4163" s="316">
        <f t="shared" si="116"/>
        <v>0</v>
      </c>
      <c r="X4163" s="316" t="s">
        <v>965</v>
      </c>
    </row>
    <row r="4164" spans="22:24">
      <c r="V4164" s="316">
        <f t="shared" si="116"/>
        <v>0</v>
      </c>
      <c r="X4164" s="316" t="s">
        <v>965</v>
      </c>
    </row>
    <row r="4165" spans="22:24">
      <c r="V4165" s="316">
        <f t="shared" si="116"/>
        <v>0</v>
      </c>
      <c r="X4165" s="316" t="s">
        <v>965</v>
      </c>
    </row>
    <row r="4166" spans="22:24">
      <c r="V4166" s="316">
        <f t="shared" si="116"/>
        <v>0</v>
      </c>
      <c r="X4166" s="316" t="s">
        <v>965</v>
      </c>
    </row>
    <row r="4167" spans="22:24">
      <c r="V4167" s="316">
        <f t="shared" si="116"/>
        <v>0</v>
      </c>
      <c r="X4167" s="316" t="s">
        <v>965</v>
      </c>
    </row>
    <row r="4168" spans="22:24">
      <c r="V4168" s="316">
        <f t="shared" si="116"/>
        <v>0</v>
      </c>
      <c r="X4168" s="316" t="s">
        <v>965</v>
      </c>
    </row>
    <row r="4169" spans="22:24">
      <c r="V4169" s="316">
        <f t="shared" si="116"/>
        <v>0</v>
      </c>
      <c r="X4169" s="316" t="s">
        <v>965</v>
      </c>
    </row>
    <row r="4170" spans="22:24">
      <c r="V4170" s="316">
        <f t="shared" si="116"/>
        <v>0</v>
      </c>
      <c r="X4170" s="316" t="s">
        <v>965</v>
      </c>
    </row>
    <row r="4171" spans="22:24">
      <c r="V4171" s="316">
        <f t="shared" si="116"/>
        <v>0</v>
      </c>
      <c r="X4171" s="316" t="s">
        <v>965</v>
      </c>
    </row>
    <row r="4172" spans="22:24">
      <c r="V4172" s="316">
        <f t="shared" si="116"/>
        <v>0</v>
      </c>
      <c r="X4172" s="316" t="s">
        <v>965</v>
      </c>
    </row>
    <row r="4173" spans="22:24">
      <c r="V4173" s="316">
        <f t="shared" si="116"/>
        <v>0</v>
      </c>
      <c r="X4173" s="316" t="s">
        <v>965</v>
      </c>
    </row>
    <row r="4174" spans="22:24">
      <c r="V4174" s="316">
        <f t="shared" si="116"/>
        <v>0</v>
      </c>
      <c r="X4174" s="316" t="s">
        <v>965</v>
      </c>
    </row>
    <row r="4175" spans="22:24">
      <c r="V4175" s="316">
        <f t="shared" si="116"/>
        <v>0</v>
      </c>
      <c r="X4175" s="316" t="s">
        <v>965</v>
      </c>
    </row>
    <row r="4176" spans="22:24">
      <c r="V4176" s="316">
        <f t="shared" si="116"/>
        <v>0</v>
      </c>
      <c r="X4176" s="316" t="s">
        <v>965</v>
      </c>
    </row>
    <row r="4177" spans="22:24">
      <c r="V4177" s="316">
        <f t="shared" si="116"/>
        <v>0</v>
      </c>
      <c r="X4177" s="316" t="s">
        <v>965</v>
      </c>
    </row>
    <row r="4178" spans="22:24">
      <c r="V4178" s="316">
        <f t="shared" si="116"/>
        <v>0</v>
      </c>
      <c r="X4178" s="316" t="s">
        <v>965</v>
      </c>
    </row>
    <row r="4179" spans="22:24">
      <c r="V4179" s="316">
        <f t="shared" si="116"/>
        <v>0</v>
      </c>
      <c r="X4179" s="316" t="s">
        <v>965</v>
      </c>
    </row>
    <row r="4180" spans="22:24">
      <c r="V4180" s="316">
        <f t="shared" si="116"/>
        <v>0</v>
      </c>
      <c r="X4180" s="316" t="s">
        <v>965</v>
      </c>
    </row>
    <row r="4181" spans="22:24">
      <c r="V4181" s="316">
        <f t="shared" si="116"/>
        <v>0</v>
      </c>
      <c r="X4181" s="316" t="s">
        <v>965</v>
      </c>
    </row>
    <row r="4182" spans="22:24">
      <c r="V4182" s="316">
        <f t="shared" si="116"/>
        <v>0</v>
      </c>
      <c r="X4182" s="316" t="s">
        <v>965</v>
      </c>
    </row>
    <row r="4183" spans="22:24">
      <c r="V4183" s="316">
        <f t="shared" si="116"/>
        <v>0</v>
      </c>
      <c r="X4183" s="316" t="s">
        <v>965</v>
      </c>
    </row>
    <row r="4184" spans="22:24">
      <c r="V4184" s="316">
        <f t="shared" si="116"/>
        <v>0</v>
      </c>
      <c r="X4184" s="316" t="s">
        <v>965</v>
      </c>
    </row>
    <row r="4185" spans="22:24">
      <c r="V4185" s="316">
        <f t="shared" si="116"/>
        <v>0</v>
      </c>
      <c r="X4185" s="316" t="s">
        <v>965</v>
      </c>
    </row>
    <row r="4186" spans="22:24">
      <c r="V4186" s="316">
        <f t="shared" si="116"/>
        <v>0</v>
      </c>
      <c r="X4186" s="316" t="s">
        <v>965</v>
      </c>
    </row>
    <row r="4187" spans="22:24">
      <c r="V4187" s="316">
        <f t="shared" si="116"/>
        <v>0</v>
      </c>
      <c r="X4187" s="316" t="s">
        <v>965</v>
      </c>
    </row>
    <row r="4188" spans="22:24">
      <c r="V4188" s="316">
        <f t="shared" si="116"/>
        <v>0</v>
      </c>
      <c r="X4188" s="316" t="s">
        <v>965</v>
      </c>
    </row>
    <row r="4189" spans="22:24">
      <c r="V4189" s="316">
        <f t="shared" si="116"/>
        <v>0</v>
      </c>
      <c r="X4189" s="316" t="s">
        <v>965</v>
      </c>
    </row>
    <row r="4190" spans="22:24">
      <c r="V4190" s="316">
        <f t="shared" si="116"/>
        <v>0</v>
      </c>
      <c r="X4190" s="316" t="s">
        <v>965</v>
      </c>
    </row>
    <row r="4191" spans="22:24">
      <c r="V4191" s="316">
        <f t="shared" si="116"/>
        <v>0</v>
      </c>
      <c r="X4191" s="316" t="s">
        <v>965</v>
      </c>
    </row>
    <row r="4192" spans="22:24">
      <c r="V4192" s="316">
        <f t="shared" si="116"/>
        <v>0</v>
      </c>
      <c r="X4192" s="316" t="s">
        <v>965</v>
      </c>
    </row>
    <row r="4193" spans="22:24">
      <c r="V4193" s="316">
        <f t="shared" si="116"/>
        <v>0</v>
      </c>
      <c r="X4193" s="316" t="s">
        <v>965</v>
      </c>
    </row>
    <row r="4194" spans="22:24">
      <c r="V4194" s="316">
        <f t="shared" si="116"/>
        <v>0</v>
      </c>
      <c r="X4194" s="316" t="s">
        <v>965</v>
      </c>
    </row>
    <row r="4195" spans="22:24">
      <c r="V4195" s="316">
        <f t="shared" si="116"/>
        <v>0</v>
      </c>
      <c r="X4195" s="316" t="s">
        <v>965</v>
      </c>
    </row>
    <row r="4196" spans="22:24">
      <c r="V4196" s="316">
        <f t="shared" si="116"/>
        <v>0</v>
      </c>
      <c r="X4196" s="316" t="s">
        <v>965</v>
      </c>
    </row>
    <row r="4197" spans="22:24">
      <c r="V4197" s="316">
        <f t="shared" si="116"/>
        <v>0</v>
      </c>
      <c r="X4197" s="316" t="s">
        <v>965</v>
      </c>
    </row>
    <row r="4198" spans="22:24">
      <c r="V4198" s="316">
        <f t="shared" si="116"/>
        <v>0</v>
      </c>
      <c r="X4198" s="316" t="s">
        <v>965</v>
      </c>
    </row>
    <row r="4199" spans="22:24">
      <c r="V4199" s="316">
        <f t="shared" si="116"/>
        <v>0</v>
      </c>
      <c r="X4199" s="316" t="s">
        <v>965</v>
      </c>
    </row>
    <row r="4200" spans="22:24">
      <c r="V4200" s="316">
        <f t="shared" si="116"/>
        <v>0</v>
      </c>
      <c r="X4200" s="316" t="s">
        <v>965</v>
      </c>
    </row>
    <row r="4201" spans="22:24">
      <c r="V4201" s="316">
        <f t="shared" si="116"/>
        <v>0</v>
      </c>
      <c r="X4201" s="316" t="s">
        <v>965</v>
      </c>
    </row>
    <row r="4202" spans="22:24">
      <c r="V4202" s="316">
        <f t="shared" si="116"/>
        <v>0</v>
      </c>
      <c r="X4202" s="316" t="s">
        <v>965</v>
      </c>
    </row>
    <row r="4203" spans="22:24">
      <c r="V4203" s="316">
        <f t="shared" si="116"/>
        <v>0</v>
      </c>
      <c r="X4203" s="316" t="s">
        <v>965</v>
      </c>
    </row>
    <row r="4204" spans="22:24">
      <c r="V4204" s="316">
        <f t="shared" si="116"/>
        <v>0</v>
      </c>
      <c r="X4204" s="316" t="s">
        <v>965</v>
      </c>
    </row>
    <row r="4205" spans="22:24">
      <c r="V4205" s="316">
        <f t="shared" si="116"/>
        <v>0</v>
      </c>
      <c r="X4205" s="316" t="s">
        <v>965</v>
      </c>
    </row>
    <row r="4206" spans="22:24">
      <c r="V4206" s="316">
        <f t="shared" si="116"/>
        <v>0</v>
      </c>
      <c r="X4206" s="316" t="s">
        <v>965</v>
      </c>
    </row>
    <row r="4207" spans="22:24">
      <c r="V4207" s="316">
        <f t="shared" si="116"/>
        <v>0</v>
      </c>
      <c r="X4207" s="316" t="s">
        <v>965</v>
      </c>
    </row>
    <row r="4208" spans="22:24">
      <c r="V4208" s="316">
        <f t="shared" si="116"/>
        <v>0</v>
      </c>
      <c r="X4208" s="316" t="s">
        <v>965</v>
      </c>
    </row>
    <row r="4209" spans="22:24">
      <c r="V4209" s="316">
        <f t="shared" si="116"/>
        <v>0</v>
      </c>
      <c r="X4209" s="316" t="s">
        <v>965</v>
      </c>
    </row>
    <row r="4210" spans="22:24">
      <c r="V4210" s="316">
        <f t="shared" si="116"/>
        <v>0</v>
      </c>
      <c r="X4210" s="316" t="s">
        <v>965</v>
      </c>
    </row>
    <row r="4211" spans="22:24">
      <c r="V4211" s="316">
        <f t="shared" si="116"/>
        <v>0</v>
      </c>
      <c r="X4211" s="316" t="s">
        <v>965</v>
      </c>
    </row>
    <row r="4212" spans="22:24">
      <c r="V4212" s="316">
        <f t="shared" si="116"/>
        <v>0</v>
      </c>
      <c r="X4212" s="316" t="s">
        <v>965</v>
      </c>
    </row>
    <row r="4213" spans="22:24">
      <c r="V4213" s="316">
        <f t="shared" si="116"/>
        <v>0</v>
      </c>
      <c r="X4213" s="316" t="s">
        <v>965</v>
      </c>
    </row>
    <row r="4214" spans="22:24">
      <c r="V4214" s="316">
        <f t="shared" si="116"/>
        <v>0</v>
      </c>
      <c r="X4214" s="316" t="s">
        <v>965</v>
      </c>
    </row>
    <row r="4215" spans="22:24">
      <c r="V4215" s="316">
        <f t="shared" si="116"/>
        <v>0</v>
      </c>
      <c r="X4215" s="316" t="s">
        <v>965</v>
      </c>
    </row>
    <row r="4216" spans="22:24">
      <c r="V4216" s="316">
        <f t="shared" si="116"/>
        <v>0</v>
      </c>
      <c r="X4216" s="316" t="s">
        <v>965</v>
      </c>
    </row>
    <row r="4217" spans="22:24">
      <c r="V4217" s="316">
        <f t="shared" si="116"/>
        <v>0</v>
      </c>
      <c r="X4217" s="316" t="s">
        <v>965</v>
      </c>
    </row>
    <row r="4218" spans="22:24">
      <c r="V4218" s="316">
        <f t="shared" si="116"/>
        <v>0</v>
      </c>
      <c r="X4218" s="316" t="s">
        <v>965</v>
      </c>
    </row>
    <row r="4219" spans="22:24">
      <c r="V4219" s="316">
        <f t="shared" ref="V4219:V4282" si="117">IF(H4219=$V$1,I4219," ")</f>
        <v>0</v>
      </c>
      <c r="X4219" s="316" t="s">
        <v>965</v>
      </c>
    </row>
    <row r="4220" spans="22:24">
      <c r="V4220" s="316">
        <f t="shared" si="117"/>
        <v>0</v>
      </c>
      <c r="X4220" s="316" t="s">
        <v>965</v>
      </c>
    </row>
    <row r="4221" spans="22:24">
      <c r="V4221" s="316">
        <f t="shared" si="117"/>
        <v>0</v>
      </c>
      <c r="X4221" s="316" t="s">
        <v>965</v>
      </c>
    </row>
    <row r="4222" spans="22:24">
      <c r="V4222" s="316">
        <f t="shared" si="117"/>
        <v>0</v>
      </c>
      <c r="X4222" s="316" t="s">
        <v>965</v>
      </c>
    </row>
    <row r="4223" spans="22:24">
      <c r="V4223" s="316">
        <f t="shared" si="117"/>
        <v>0</v>
      </c>
      <c r="X4223" s="316" t="s">
        <v>965</v>
      </c>
    </row>
    <row r="4224" spans="22:24">
      <c r="V4224" s="316">
        <f t="shared" si="117"/>
        <v>0</v>
      </c>
      <c r="X4224" s="316" t="s">
        <v>965</v>
      </c>
    </row>
    <row r="4225" spans="22:24">
      <c r="V4225" s="316">
        <f t="shared" si="117"/>
        <v>0</v>
      </c>
      <c r="X4225" s="316" t="s">
        <v>965</v>
      </c>
    </row>
    <row r="4226" spans="22:24">
      <c r="V4226" s="316">
        <f t="shared" si="117"/>
        <v>0</v>
      </c>
      <c r="X4226" s="316" t="s">
        <v>965</v>
      </c>
    </row>
    <row r="4227" spans="22:24">
      <c r="V4227" s="316">
        <f t="shared" si="117"/>
        <v>0</v>
      </c>
      <c r="X4227" s="316" t="s">
        <v>965</v>
      </c>
    </row>
    <row r="4228" spans="22:24">
      <c r="V4228" s="316">
        <f t="shared" si="117"/>
        <v>0</v>
      </c>
      <c r="X4228" s="316" t="s">
        <v>965</v>
      </c>
    </row>
    <row r="4229" spans="22:24">
      <c r="V4229" s="316">
        <f t="shared" si="117"/>
        <v>0</v>
      </c>
      <c r="X4229" s="316" t="s">
        <v>965</v>
      </c>
    </row>
    <row r="4230" spans="22:24">
      <c r="V4230" s="316">
        <f t="shared" si="117"/>
        <v>0</v>
      </c>
      <c r="X4230" s="316" t="s">
        <v>965</v>
      </c>
    </row>
    <row r="4231" spans="22:24">
      <c r="V4231" s="316">
        <f t="shared" si="117"/>
        <v>0</v>
      </c>
      <c r="X4231" s="316" t="s">
        <v>965</v>
      </c>
    </row>
    <row r="4232" spans="22:24">
      <c r="V4232" s="316">
        <f t="shared" si="117"/>
        <v>0</v>
      </c>
      <c r="X4232" s="316" t="s">
        <v>965</v>
      </c>
    </row>
    <row r="4233" spans="22:24">
      <c r="V4233" s="316">
        <f t="shared" si="117"/>
        <v>0</v>
      </c>
      <c r="X4233" s="316" t="s">
        <v>965</v>
      </c>
    </row>
    <row r="4234" spans="22:24">
      <c r="V4234" s="316">
        <f t="shared" si="117"/>
        <v>0</v>
      </c>
      <c r="X4234" s="316" t="s">
        <v>965</v>
      </c>
    </row>
    <row r="4235" spans="22:24">
      <c r="V4235" s="316">
        <f t="shared" si="117"/>
        <v>0</v>
      </c>
      <c r="X4235" s="316" t="s">
        <v>965</v>
      </c>
    </row>
    <row r="4236" spans="22:24">
      <c r="V4236" s="316">
        <f t="shared" si="117"/>
        <v>0</v>
      </c>
      <c r="X4236" s="316" t="s">
        <v>965</v>
      </c>
    </row>
    <row r="4237" spans="22:24">
      <c r="V4237" s="316">
        <f t="shared" si="117"/>
        <v>0</v>
      </c>
      <c r="X4237" s="316" t="s">
        <v>965</v>
      </c>
    </row>
    <row r="4238" spans="22:24">
      <c r="V4238" s="316">
        <f t="shared" si="117"/>
        <v>0</v>
      </c>
      <c r="X4238" s="316" t="s">
        <v>965</v>
      </c>
    </row>
    <row r="4239" spans="22:24">
      <c r="V4239" s="316">
        <f t="shared" si="117"/>
        <v>0</v>
      </c>
      <c r="X4239" s="316" t="s">
        <v>965</v>
      </c>
    </row>
    <row r="4240" spans="22:24">
      <c r="V4240" s="316">
        <f t="shared" si="117"/>
        <v>0</v>
      </c>
      <c r="X4240" s="316" t="s">
        <v>965</v>
      </c>
    </row>
    <row r="4241" spans="22:24">
      <c r="V4241" s="316">
        <f t="shared" si="117"/>
        <v>0</v>
      </c>
      <c r="X4241" s="316" t="s">
        <v>965</v>
      </c>
    </row>
    <row r="4242" spans="22:24">
      <c r="V4242" s="316">
        <f t="shared" si="117"/>
        <v>0</v>
      </c>
      <c r="X4242" s="316" t="s">
        <v>965</v>
      </c>
    </row>
    <row r="4243" spans="22:24">
      <c r="V4243" s="316">
        <f t="shared" si="117"/>
        <v>0</v>
      </c>
      <c r="X4243" s="316" t="s">
        <v>965</v>
      </c>
    </row>
    <row r="4244" spans="22:24">
      <c r="V4244" s="316">
        <f t="shared" si="117"/>
        <v>0</v>
      </c>
      <c r="X4244" s="316" t="s">
        <v>965</v>
      </c>
    </row>
    <row r="4245" spans="22:24">
      <c r="V4245" s="316">
        <f t="shared" si="117"/>
        <v>0</v>
      </c>
      <c r="X4245" s="316" t="s">
        <v>965</v>
      </c>
    </row>
    <row r="4246" spans="22:24">
      <c r="V4246" s="316">
        <f t="shared" si="117"/>
        <v>0</v>
      </c>
      <c r="X4246" s="316" t="s">
        <v>965</v>
      </c>
    </row>
    <row r="4247" spans="22:24">
      <c r="V4247" s="316">
        <f t="shared" si="117"/>
        <v>0</v>
      </c>
      <c r="X4247" s="316" t="s">
        <v>965</v>
      </c>
    </row>
    <row r="4248" spans="22:24">
      <c r="V4248" s="316">
        <f t="shared" si="117"/>
        <v>0</v>
      </c>
      <c r="X4248" s="316" t="s">
        <v>965</v>
      </c>
    </row>
    <row r="4249" spans="22:24">
      <c r="V4249" s="316">
        <f t="shared" si="117"/>
        <v>0</v>
      </c>
      <c r="X4249" s="316" t="s">
        <v>965</v>
      </c>
    </row>
    <row r="4250" spans="22:24">
      <c r="V4250" s="316">
        <f t="shared" si="117"/>
        <v>0</v>
      </c>
      <c r="X4250" s="316" t="s">
        <v>965</v>
      </c>
    </row>
    <row r="4251" spans="22:24">
      <c r="V4251" s="316">
        <f t="shared" si="117"/>
        <v>0</v>
      </c>
      <c r="X4251" s="316" t="s">
        <v>965</v>
      </c>
    </row>
    <row r="4252" spans="22:24">
      <c r="V4252" s="316">
        <f t="shared" si="117"/>
        <v>0</v>
      </c>
      <c r="X4252" s="316" t="s">
        <v>965</v>
      </c>
    </row>
    <row r="4253" spans="22:24">
      <c r="V4253" s="316">
        <f t="shared" si="117"/>
        <v>0</v>
      </c>
      <c r="X4253" s="316" t="s">
        <v>965</v>
      </c>
    </row>
    <row r="4254" spans="22:24">
      <c r="V4254" s="316">
        <f t="shared" si="117"/>
        <v>0</v>
      </c>
      <c r="X4254" s="316" t="s">
        <v>965</v>
      </c>
    </row>
    <row r="4255" spans="22:24">
      <c r="V4255" s="316">
        <f t="shared" si="117"/>
        <v>0</v>
      </c>
      <c r="X4255" s="316" t="s">
        <v>965</v>
      </c>
    </row>
    <row r="4256" spans="22:24">
      <c r="V4256" s="316">
        <f t="shared" si="117"/>
        <v>0</v>
      </c>
      <c r="X4256" s="316" t="s">
        <v>965</v>
      </c>
    </row>
    <row r="4257" spans="22:24">
      <c r="V4257" s="316">
        <f t="shared" si="117"/>
        <v>0</v>
      </c>
      <c r="X4257" s="316" t="s">
        <v>965</v>
      </c>
    </row>
    <row r="4258" spans="22:24">
      <c r="V4258" s="316">
        <f t="shared" si="117"/>
        <v>0</v>
      </c>
      <c r="X4258" s="316" t="s">
        <v>965</v>
      </c>
    </row>
    <row r="4259" spans="22:24">
      <c r="V4259" s="316">
        <f t="shared" si="117"/>
        <v>0</v>
      </c>
      <c r="X4259" s="316" t="s">
        <v>965</v>
      </c>
    </row>
    <row r="4260" spans="22:24">
      <c r="V4260" s="316">
        <f t="shared" si="117"/>
        <v>0</v>
      </c>
      <c r="X4260" s="316" t="s">
        <v>965</v>
      </c>
    </row>
    <row r="4261" spans="22:24">
      <c r="V4261" s="316">
        <f t="shared" si="117"/>
        <v>0</v>
      </c>
      <c r="X4261" s="316" t="s">
        <v>965</v>
      </c>
    </row>
    <row r="4262" spans="22:24">
      <c r="V4262" s="316">
        <f t="shared" si="117"/>
        <v>0</v>
      </c>
      <c r="X4262" s="316" t="s">
        <v>965</v>
      </c>
    </row>
    <row r="4263" spans="22:24">
      <c r="V4263" s="316">
        <f t="shared" si="117"/>
        <v>0</v>
      </c>
      <c r="X4263" s="316" t="s">
        <v>965</v>
      </c>
    </row>
    <row r="4264" spans="22:24">
      <c r="V4264" s="316">
        <f t="shared" si="117"/>
        <v>0</v>
      </c>
      <c r="X4264" s="316" t="s">
        <v>965</v>
      </c>
    </row>
    <row r="4265" spans="22:24">
      <c r="V4265" s="316">
        <f t="shared" si="117"/>
        <v>0</v>
      </c>
      <c r="X4265" s="316" t="s">
        <v>965</v>
      </c>
    </row>
    <row r="4266" spans="22:24">
      <c r="V4266" s="316">
        <f t="shared" si="117"/>
        <v>0</v>
      </c>
      <c r="X4266" s="316" t="s">
        <v>965</v>
      </c>
    </row>
    <row r="4267" spans="22:24">
      <c r="V4267" s="316">
        <f t="shared" si="117"/>
        <v>0</v>
      </c>
      <c r="X4267" s="316" t="s">
        <v>965</v>
      </c>
    </row>
    <row r="4268" spans="22:24">
      <c r="V4268" s="316">
        <f t="shared" si="117"/>
        <v>0</v>
      </c>
      <c r="X4268" s="316" t="s">
        <v>965</v>
      </c>
    </row>
    <row r="4269" spans="22:24">
      <c r="V4269" s="316">
        <f t="shared" si="117"/>
        <v>0</v>
      </c>
      <c r="X4269" s="316" t="s">
        <v>965</v>
      </c>
    </row>
    <row r="4270" spans="22:24">
      <c r="V4270" s="316">
        <f t="shared" si="117"/>
        <v>0</v>
      </c>
      <c r="X4270" s="316" t="s">
        <v>965</v>
      </c>
    </row>
    <row r="4271" spans="22:24">
      <c r="V4271" s="316">
        <f t="shared" si="117"/>
        <v>0</v>
      </c>
      <c r="X4271" s="316" t="s">
        <v>965</v>
      </c>
    </row>
    <row r="4272" spans="22:24">
      <c r="V4272" s="316">
        <f t="shared" si="117"/>
        <v>0</v>
      </c>
      <c r="X4272" s="316" t="s">
        <v>965</v>
      </c>
    </row>
    <row r="4273" spans="22:24">
      <c r="V4273" s="316">
        <f t="shared" si="117"/>
        <v>0</v>
      </c>
      <c r="X4273" s="316" t="s">
        <v>965</v>
      </c>
    </row>
    <row r="4274" spans="22:24">
      <c r="V4274" s="316">
        <f t="shared" si="117"/>
        <v>0</v>
      </c>
      <c r="X4274" s="316" t="s">
        <v>965</v>
      </c>
    </row>
    <row r="4275" spans="22:24">
      <c r="V4275" s="316">
        <f t="shared" si="117"/>
        <v>0</v>
      </c>
      <c r="X4275" s="316" t="s">
        <v>965</v>
      </c>
    </row>
    <row r="4276" spans="22:24">
      <c r="V4276" s="316">
        <f t="shared" si="117"/>
        <v>0</v>
      </c>
      <c r="X4276" s="316" t="s">
        <v>965</v>
      </c>
    </row>
    <row r="4277" spans="22:24">
      <c r="V4277" s="316">
        <f t="shared" si="117"/>
        <v>0</v>
      </c>
      <c r="X4277" s="316" t="s">
        <v>965</v>
      </c>
    </row>
    <row r="4278" spans="22:24">
      <c r="V4278" s="316">
        <f t="shared" si="117"/>
        <v>0</v>
      </c>
      <c r="X4278" s="316" t="s">
        <v>965</v>
      </c>
    </row>
    <row r="4279" spans="22:24">
      <c r="V4279" s="316">
        <f t="shared" si="117"/>
        <v>0</v>
      </c>
      <c r="X4279" s="316" t="s">
        <v>965</v>
      </c>
    </row>
    <row r="4280" spans="22:24">
      <c r="V4280" s="316">
        <f t="shared" si="117"/>
        <v>0</v>
      </c>
      <c r="X4280" s="316" t="s">
        <v>965</v>
      </c>
    </row>
    <row r="4281" spans="22:24">
      <c r="V4281" s="316">
        <f t="shared" si="117"/>
        <v>0</v>
      </c>
      <c r="X4281" s="316" t="s">
        <v>965</v>
      </c>
    </row>
    <row r="4282" spans="22:24">
      <c r="V4282" s="316">
        <f t="shared" si="117"/>
        <v>0</v>
      </c>
      <c r="X4282" s="316" t="s">
        <v>965</v>
      </c>
    </row>
    <row r="4283" spans="22:24">
      <c r="V4283" s="316">
        <f t="shared" ref="V4283:V4346" si="118">IF(H4283=$V$1,I4283," ")</f>
        <v>0</v>
      </c>
      <c r="X4283" s="316" t="s">
        <v>965</v>
      </c>
    </row>
    <row r="4284" spans="22:24">
      <c r="V4284" s="316">
        <f t="shared" si="118"/>
        <v>0</v>
      </c>
      <c r="X4284" s="316" t="s">
        <v>965</v>
      </c>
    </row>
    <row r="4285" spans="22:24">
      <c r="V4285" s="316">
        <f t="shared" si="118"/>
        <v>0</v>
      </c>
      <c r="X4285" s="316" t="s">
        <v>965</v>
      </c>
    </row>
    <row r="4286" spans="22:24">
      <c r="V4286" s="316">
        <f t="shared" si="118"/>
        <v>0</v>
      </c>
      <c r="X4286" s="316" t="s">
        <v>965</v>
      </c>
    </row>
    <row r="4287" spans="22:24">
      <c r="V4287" s="316">
        <f t="shared" si="118"/>
        <v>0</v>
      </c>
      <c r="X4287" s="316" t="s">
        <v>965</v>
      </c>
    </row>
    <row r="4288" spans="22:24">
      <c r="V4288" s="316">
        <f t="shared" si="118"/>
        <v>0</v>
      </c>
      <c r="X4288" s="316" t="s">
        <v>965</v>
      </c>
    </row>
    <row r="4289" spans="22:24">
      <c r="V4289" s="316">
        <f t="shared" si="118"/>
        <v>0</v>
      </c>
      <c r="X4289" s="316" t="s">
        <v>965</v>
      </c>
    </row>
    <row r="4290" spans="22:24">
      <c r="V4290" s="316">
        <f t="shared" si="118"/>
        <v>0</v>
      </c>
      <c r="X4290" s="316" t="s">
        <v>965</v>
      </c>
    </row>
    <row r="4291" spans="22:24">
      <c r="V4291" s="316">
        <f t="shared" si="118"/>
        <v>0</v>
      </c>
      <c r="X4291" s="316" t="s">
        <v>965</v>
      </c>
    </row>
    <row r="4292" spans="22:24">
      <c r="V4292" s="316">
        <f t="shared" si="118"/>
        <v>0</v>
      </c>
      <c r="X4292" s="316" t="s">
        <v>965</v>
      </c>
    </row>
    <row r="4293" spans="22:24">
      <c r="V4293" s="316">
        <f t="shared" si="118"/>
        <v>0</v>
      </c>
      <c r="X4293" s="316" t="s">
        <v>965</v>
      </c>
    </row>
    <row r="4294" spans="22:24">
      <c r="V4294" s="316">
        <f t="shared" si="118"/>
        <v>0</v>
      </c>
      <c r="X4294" s="316" t="s">
        <v>965</v>
      </c>
    </row>
    <row r="4295" spans="22:24">
      <c r="V4295" s="316">
        <f t="shared" si="118"/>
        <v>0</v>
      </c>
      <c r="X4295" s="316" t="s">
        <v>965</v>
      </c>
    </row>
    <row r="4296" spans="22:24">
      <c r="V4296" s="316">
        <f t="shared" si="118"/>
        <v>0</v>
      </c>
      <c r="X4296" s="316" t="s">
        <v>965</v>
      </c>
    </row>
    <row r="4297" spans="22:24">
      <c r="V4297" s="316">
        <f t="shared" si="118"/>
        <v>0</v>
      </c>
      <c r="X4297" s="316" t="s">
        <v>965</v>
      </c>
    </row>
    <row r="4298" spans="22:24">
      <c r="V4298" s="316">
        <f t="shared" si="118"/>
        <v>0</v>
      </c>
      <c r="X4298" s="316" t="s">
        <v>965</v>
      </c>
    </row>
    <row r="4299" spans="22:24">
      <c r="V4299" s="316">
        <f t="shared" si="118"/>
        <v>0</v>
      </c>
      <c r="X4299" s="316" t="s">
        <v>965</v>
      </c>
    </row>
    <row r="4300" spans="22:24">
      <c r="V4300" s="316">
        <f t="shared" si="118"/>
        <v>0</v>
      </c>
      <c r="X4300" s="316" t="s">
        <v>965</v>
      </c>
    </row>
    <row r="4301" spans="22:24">
      <c r="V4301" s="316">
        <f t="shared" si="118"/>
        <v>0</v>
      </c>
      <c r="X4301" s="316" t="s">
        <v>965</v>
      </c>
    </row>
    <row r="4302" spans="22:24">
      <c r="V4302" s="316">
        <f t="shared" si="118"/>
        <v>0</v>
      </c>
      <c r="X4302" s="316" t="s">
        <v>965</v>
      </c>
    </row>
    <row r="4303" spans="22:24">
      <c r="V4303" s="316">
        <f t="shared" si="118"/>
        <v>0</v>
      </c>
      <c r="X4303" s="316" t="s">
        <v>965</v>
      </c>
    </row>
    <row r="4304" spans="22:24">
      <c r="V4304" s="316">
        <f t="shared" si="118"/>
        <v>0</v>
      </c>
      <c r="X4304" s="316" t="s">
        <v>965</v>
      </c>
    </row>
    <row r="4305" spans="22:24">
      <c r="V4305" s="316">
        <f t="shared" si="118"/>
        <v>0</v>
      </c>
      <c r="X4305" s="316" t="s">
        <v>965</v>
      </c>
    </row>
    <row r="4306" spans="22:24">
      <c r="V4306" s="316">
        <f t="shared" si="118"/>
        <v>0</v>
      </c>
      <c r="X4306" s="316" t="s">
        <v>965</v>
      </c>
    </row>
    <row r="4307" spans="22:24">
      <c r="V4307" s="316">
        <f t="shared" si="118"/>
        <v>0</v>
      </c>
      <c r="X4307" s="316" t="s">
        <v>965</v>
      </c>
    </row>
    <row r="4308" spans="22:24">
      <c r="V4308" s="316">
        <f t="shared" si="118"/>
        <v>0</v>
      </c>
      <c r="X4308" s="316" t="s">
        <v>965</v>
      </c>
    </row>
    <row r="4309" spans="22:24">
      <c r="V4309" s="316">
        <f t="shared" si="118"/>
        <v>0</v>
      </c>
      <c r="X4309" s="316" t="s">
        <v>965</v>
      </c>
    </row>
    <row r="4310" spans="22:24">
      <c r="V4310" s="316">
        <f t="shared" si="118"/>
        <v>0</v>
      </c>
      <c r="X4310" s="316" t="s">
        <v>965</v>
      </c>
    </row>
    <row r="4311" spans="22:24">
      <c r="V4311" s="316">
        <f t="shared" si="118"/>
        <v>0</v>
      </c>
      <c r="X4311" s="316" t="s">
        <v>965</v>
      </c>
    </row>
    <row r="4312" spans="22:24">
      <c r="V4312" s="316">
        <f t="shared" si="118"/>
        <v>0</v>
      </c>
      <c r="X4312" s="316" t="s">
        <v>965</v>
      </c>
    </row>
    <row r="4313" spans="22:24">
      <c r="V4313" s="316">
        <f t="shared" si="118"/>
        <v>0</v>
      </c>
      <c r="X4313" s="316" t="s">
        <v>965</v>
      </c>
    </row>
    <row r="4314" spans="22:24">
      <c r="V4314" s="316">
        <f t="shared" si="118"/>
        <v>0</v>
      </c>
      <c r="X4314" s="316" t="s">
        <v>965</v>
      </c>
    </row>
    <row r="4315" spans="22:24">
      <c r="V4315" s="316">
        <f t="shared" si="118"/>
        <v>0</v>
      </c>
      <c r="X4315" s="316" t="s">
        <v>965</v>
      </c>
    </row>
    <row r="4316" spans="22:24">
      <c r="V4316" s="316">
        <f t="shared" si="118"/>
        <v>0</v>
      </c>
      <c r="X4316" s="316" t="s">
        <v>965</v>
      </c>
    </row>
    <row r="4317" spans="22:24">
      <c r="V4317" s="316">
        <f t="shared" si="118"/>
        <v>0</v>
      </c>
      <c r="X4317" s="316" t="s">
        <v>965</v>
      </c>
    </row>
    <row r="4318" spans="22:24">
      <c r="V4318" s="316">
        <f t="shared" si="118"/>
        <v>0</v>
      </c>
      <c r="X4318" s="316" t="s">
        <v>965</v>
      </c>
    </row>
    <row r="4319" spans="22:24">
      <c r="V4319" s="316">
        <f t="shared" si="118"/>
        <v>0</v>
      </c>
      <c r="X4319" s="316" t="s">
        <v>965</v>
      </c>
    </row>
    <row r="4320" spans="22:24">
      <c r="V4320" s="316">
        <f t="shared" si="118"/>
        <v>0</v>
      </c>
      <c r="X4320" s="316" t="s">
        <v>965</v>
      </c>
    </row>
    <row r="4321" spans="22:24">
      <c r="V4321" s="316">
        <f t="shared" si="118"/>
        <v>0</v>
      </c>
      <c r="X4321" s="316" t="s">
        <v>965</v>
      </c>
    </row>
    <row r="4322" spans="22:24">
      <c r="V4322" s="316">
        <f t="shared" si="118"/>
        <v>0</v>
      </c>
      <c r="X4322" s="316" t="s">
        <v>965</v>
      </c>
    </row>
    <row r="4323" spans="22:24">
      <c r="V4323" s="316">
        <f t="shared" si="118"/>
        <v>0</v>
      </c>
      <c r="X4323" s="316" t="s">
        <v>965</v>
      </c>
    </row>
    <row r="4324" spans="22:24">
      <c r="V4324" s="316">
        <f t="shared" si="118"/>
        <v>0</v>
      </c>
      <c r="X4324" s="316" t="s">
        <v>965</v>
      </c>
    </row>
    <row r="4325" spans="22:24">
      <c r="V4325" s="316">
        <f t="shared" si="118"/>
        <v>0</v>
      </c>
      <c r="X4325" s="316" t="s">
        <v>965</v>
      </c>
    </row>
    <row r="4326" spans="22:24">
      <c r="V4326" s="316">
        <f t="shared" si="118"/>
        <v>0</v>
      </c>
      <c r="X4326" s="316" t="s">
        <v>965</v>
      </c>
    </row>
    <row r="4327" spans="22:24">
      <c r="V4327" s="316">
        <f t="shared" si="118"/>
        <v>0</v>
      </c>
      <c r="X4327" s="316" t="s">
        <v>965</v>
      </c>
    </row>
    <row r="4328" spans="22:24">
      <c r="V4328" s="316">
        <f t="shared" si="118"/>
        <v>0</v>
      </c>
      <c r="X4328" s="316" t="s">
        <v>965</v>
      </c>
    </row>
    <row r="4329" spans="22:24">
      <c r="V4329" s="316">
        <f t="shared" si="118"/>
        <v>0</v>
      </c>
      <c r="X4329" s="316" t="s">
        <v>965</v>
      </c>
    </row>
    <row r="4330" spans="22:24">
      <c r="V4330" s="316">
        <f t="shared" si="118"/>
        <v>0</v>
      </c>
      <c r="X4330" s="316" t="s">
        <v>965</v>
      </c>
    </row>
    <row r="4331" spans="22:24">
      <c r="V4331" s="316">
        <f t="shared" si="118"/>
        <v>0</v>
      </c>
      <c r="X4331" s="316" t="s">
        <v>965</v>
      </c>
    </row>
    <row r="4332" spans="22:24">
      <c r="V4332" s="316">
        <f t="shared" si="118"/>
        <v>0</v>
      </c>
      <c r="X4332" s="316" t="s">
        <v>965</v>
      </c>
    </row>
    <row r="4333" spans="22:24">
      <c r="V4333" s="316">
        <f t="shared" si="118"/>
        <v>0</v>
      </c>
      <c r="X4333" s="316" t="s">
        <v>965</v>
      </c>
    </row>
    <row r="4334" spans="22:24">
      <c r="V4334" s="316">
        <f t="shared" si="118"/>
        <v>0</v>
      </c>
      <c r="X4334" s="316" t="s">
        <v>965</v>
      </c>
    </row>
    <row r="4335" spans="22:24">
      <c r="V4335" s="316">
        <f t="shared" si="118"/>
        <v>0</v>
      </c>
      <c r="X4335" s="316" t="s">
        <v>965</v>
      </c>
    </row>
    <row r="4336" spans="22:24">
      <c r="V4336" s="316">
        <f t="shared" si="118"/>
        <v>0</v>
      </c>
      <c r="X4336" s="316" t="s">
        <v>965</v>
      </c>
    </row>
    <row r="4337" spans="22:24">
      <c r="V4337" s="316">
        <f t="shared" si="118"/>
        <v>0</v>
      </c>
      <c r="X4337" s="316" t="s">
        <v>965</v>
      </c>
    </row>
    <row r="4338" spans="22:24">
      <c r="V4338" s="316">
        <f t="shared" si="118"/>
        <v>0</v>
      </c>
      <c r="X4338" s="316" t="s">
        <v>965</v>
      </c>
    </row>
    <row r="4339" spans="22:24">
      <c r="V4339" s="316">
        <f t="shared" si="118"/>
        <v>0</v>
      </c>
      <c r="X4339" s="316" t="s">
        <v>965</v>
      </c>
    </row>
    <row r="4340" spans="22:24">
      <c r="V4340" s="316">
        <f t="shared" si="118"/>
        <v>0</v>
      </c>
      <c r="X4340" s="316" t="s">
        <v>965</v>
      </c>
    </row>
    <row r="4341" spans="22:24">
      <c r="V4341" s="316">
        <f t="shared" si="118"/>
        <v>0</v>
      </c>
      <c r="X4341" s="316" t="s">
        <v>965</v>
      </c>
    </row>
    <row r="4342" spans="22:24">
      <c r="V4342" s="316">
        <f t="shared" si="118"/>
        <v>0</v>
      </c>
      <c r="X4342" s="316" t="s">
        <v>965</v>
      </c>
    </row>
    <row r="4343" spans="22:24">
      <c r="V4343" s="316">
        <f t="shared" si="118"/>
        <v>0</v>
      </c>
      <c r="X4343" s="316" t="s">
        <v>965</v>
      </c>
    </row>
    <row r="4344" spans="22:24">
      <c r="V4344" s="316">
        <f t="shared" si="118"/>
        <v>0</v>
      </c>
      <c r="X4344" s="316" t="s">
        <v>965</v>
      </c>
    </row>
    <row r="4345" spans="22:24">
      <c r="V4345" s="316">
        <f t="shared" si="118"/>
        <v>0</v>
      </c>
      <c r="X4345" s="316" t="s">
        <v>965</v>
      </c>
    </row>
    <row r="4346" spans="22:24">
      <c r="V4346" s="316">
        <f t="shared" si="118"/>
        <v>0</v>
      </c>
      <c r="X4346" s="316" t="s">
        <v>965</v>
      </c>
    </row>
    <row r="4347" spans="22:24">
      <c r="V4347" s="316">
        <f t="shared" ref="V4347:V4410" si="119">IF(H4347=$V$1,I4347," ")</f>
        <v>0</v>
      </c>
      <c r="X4347" s="316" t="s">
        <v>965</v>
      </c>
    </row>
    <row r="4348" spans="22:24">
      <c r="V4348" s="316">
        <f t="shared" si="119"/>
        <v>0</v>
      </c>
      <c r="X4348" s="316" t="s">
        <v>965</v>
      </c>
    </row>
    <row r="4349" spans="22:24">
      <c r="V4349" s="316">
        <f t="shared" si="119"/>
        <v>0</v>
      </c>
      <c r="X4349" s="316" t="s">
        <v>965</v>
      </c>
    </row>
    <row r="4350" spans="22:24">
      <c r="V4350" s="316">
        <f t="shared" si="119"/>
        <v>0</v>
      </c>
      <c r="X4350" s="316" t="s">
        <v>965</v>
      </c>
    </row>
    <row r="4351" spans="22:24">
      <c r="V4351" s="316">
        <f t="shared" si="119"/>
        <v>0</v>
      </c>
      <c r="X4351" s="316" t="s">
        <v>965</v>
      </c>
    </row>
    <row r="4352" spans="22:24">
      <c r="V4352" s="316">
        <f t="shared" si="119"/>
        <v>0</v>
      </c>
      <c r="X4352" s="316" t="s">
        <v>965</v>
      </c>
    </row>
    <row r="4353" spans="22:24">
      <c r="V4353" s="316">
        <f t="shared" si="119"/>
        <v>0</v>
      </c>
      <c r="X4353" s="316" t="s">
        <v>965</v>
      </c>
    </row>
    <row r="4354" spans="22:24">
      <c r="V4354" s="316">
        <f t="shared" si="119"/>
        <v>0</v>
      </c>
      <c r="X4354" s="316" t="s">
        <v>965</v>
      </c>
    </row>
    <row r="4355" spans="22:24">
      <c r="V4355" s="316">
        <f t="shared" si="119"/>
        <v>0</v>
      </c>
      <c r="X4355" s="316" t="s">
        <v>965</v>
      </c>
    </row>
    <row r="4356" spans="22:24">
      <c r="V4356" s="316">
        <f t="shared" si="119"/>
        <v>0</v>
      </c>
      <c r="X4356" s="316" t="s">
        <v>965</v>
      </c>
    </row>
    <row r="4357" spans="22:24">
      <c r="V4357" s="316">
        <f t="shared" si="119"/>
        <v>0</v>
      </c>
      <c r="X4357" s="316" t="s">
        <v>965</v>
      </c>
    </row>
    <row r="4358" spans="22:24">
      <c r="V4358" s="316">
        <f t="shared" si="119"/>
        <v>0</v>
      </c>
      <c r="X4358" s="316" t="s">
        <v>965</v>
      </c>
    </row>
    <row r="4359" spans="22:24">
      <c r="V4359" s="316">
        <f t="shared" si="119"/>
        <v>0</v>
      </c>
      <c r="X4359" s="316" t="s">
        <v>965</v>
      </c>
    </row>
    <row r="4360" spans="22:24">
      <c r="V4360" s="316">
        <f t="shared" si="119"/>
        <v>0</v>
      </c>
      <c r="X4360" s="316" t="s">
        <v>965</v>
      </c>
    </row>
    <row r="4361" spans="22:24">
      <c r="V4361" s="316">
        <f t="shared" si="119"/>
        <v>0</v>
      </c>
      <c r="X4361" s="316" t="s">
        <v>965</v>
      </c>
    </row>
    <row r="4362" spans="22:24">
      <c r="V4362" s="316">
        <f t="shared" si="119"/>
        <v>0</v>
      </c>
      <c r="X4362" s="316" t="s">
        <v>965</v>
      </c>
    </row>
    <row r="4363" spans="22:24">
      <c r="V4363" s="316">
        <f t="shared" si="119"/>
        <v>0</v>
      </c>
      <c r="X4363" s="316" t="s">
        <v>965</v>
      </c>
    </row>
    <row r="4364" spans="22:24">
      <c r="V4364" s="316">
        <f t="shared" si="119"/>
        <v>0</v>
      </c>
      <c r="X4364" s="316" t="s">
        <v>965</v>
      </c>
    </row>
    <row r="4365" spans="22:24">
      <c r="V4365" s="316">
        <f t="shared" si="119"/>
        <v>0</v>
      </c>
      <c r="X4365" s="316" t="s">
        <v>965</v>
      </c>
    </row>
    <row r="4366" spans="22:24">
      <c r="V4366" s="316">
        <f t="shared" si="119"/>
        <v>0</v>
      </c>
      <c r="X4366" s="316" t="s">
        <v>965</v>
      </c>
    </row>
    <row r="4367" spans="22:24">
      <c r="V4367" s="316">
        <f t="shared" si="119"/>
        <v>0</v>
      </c>
      <c r="X4367" s="316" t="s">
        <v>965</v>
      </c>
    </row>
    <row r="4368" spans="22:24">
      <c r="V4368" s="316">
        <f t="shared" si="119"/>
        <v>0</v>
      </c>
      <c r="X4368" s="316" t="s">
        <v>965</v>
      </c>
    </row>
    <row r="4369" spans="22:24">
      <c r="V4369" s="316">
        <f t="shared" si="119"/>
        <v>0</v>
      </c>
      <c r="X4369" s="316" t="s">
        <v>965</v>
      </c>
    </row>
    <row r="4370" spans="22:24">
      <c r="V4370" s="316">
        <f t="shared" si="119"/>
        <v>0</v>
      </c>
      <c r="X4370" s="316" t="s">
        <v>965</v>
      </c>
    </row>
    <row r="4371" spans="22:24">
      <c r="V4371" s="316">
        <f t="shared" si="119"/>
        <v>0</v>
      </c>
      <c r="X4371" s="316" t="s">
        <v>965</v>
      </c>
    </row>
    <row r="4372" spans="22:24">
      <c r="V4372" s="316">
        <f t="shared" si="119"/>
        <v>0</v>
      </c>
      <c r="X4372" s="316" t="s">
        <v>965</v>
      </c>
    </row>
    <row r="4373" spans="22:24">
      <c r="V4373" s="316">
        <f t="shared" si="119"/>
        <v>0</v>
      </c>
      <c r="X4373" s="316" t="s">
        <v>965</v>
      </c>
    </row>
    <row r="4374" spans="22:24">
      <c r="V4374" s="316">
        <f t="shared" si="119"/>
        <v>0</v>
      </c>
      <c r="X4374" s="316" t="s">
        <v>965</v>
      </c>
    </row>
    <row r="4375" spans="22:24">
      <c r="V4375" s="316">
        <f t="shared" si="119"/>
        <v>0</v>
      </c>
      <c r="X4375" s="316" t="s">
        <v>965</v>
      </c>
    </row>
    <row r="4376" spans="22:24">
      <c r="V4376" s="316">
        <f t="shared" si="119"/>
        <v>0</v>
      </c>
      <c r="X4376" s="316" t="s">
        <v>965</v>
      </c>
    </row>
    <row r="4377" spans="22:24">
      <c r="V4377" s="316">
        <f t="shared" si="119"/>
        <v>0</v>
      </c>
      <c r="X4377" s="316" t="s">
        <v>965</v>
      </c>
    </row>
    <row r="4378" spans="22:24">
      <c r="V4378" s="316">
        <f t="shared" si="119"/>
        <v>0</v>
      </c>
      <c r="X4378" s="316" t="s">
        <v>965</v>
      </c>
    </row>
    <row r="4379" spans="22:24">
      <c r="V4379" s="316">
        <f t="shared" si="119"/>
        <v>0</v>
      </c>
      <c r="X4379" s="316" t="s">
        <v>965</v>
      </c>
    </row>
    <row r="4380" spans="22:24">
      <c r="V4380" s="316">
        <f t="shared" si="119"/>
        <v>0</v>
      </c>
      <c r="X4380" s="316" t="s">
        <v>965</v>
      </c>
    </row>
    <row r="4381" spans="22:24">
      <c r="V4381" s="316">
        <f t="shared" si="119"/>
        <v>0</v>
      </c>
      <c r="X4381" s="316" t="s">
        <v>965</v>
      </c>
    </row>
    <row r="4382" spans="22:24">
      <c r="V4382" s="316">
        <f t="shared" si="119"/>
        <v>0</v>
      </c>
      <c r="X4382" s="316" t="s">
        <v>965</v>
      </c>
    </row>
    <row r="4383" spans="22:24">
      <c r="V4383" s="316">
        <f t="shared" si="119"/>
        <v>0</v>
      </c>
      <c r="X4383" s="316" t="s">
        <v>965</v>
      </c>
    </row>
    <row r="4384" spans="22:24">
      <c r="V4384" s="316">
        <f t="shared" si="119"/>
        <v>0</v>
      </c>
      <c r="X4384" s="316" t="s">
        <v>965</v>
      </c>
    </row>
    <row r="4385" spans="22:24">
      <c r="V4385" s="316">
        <f t="shared" si="119"/>
        <v>0</v>
      </c>
      <c r="X4385" s="316" t="s">
        <v>965</v>
      </c>
    </row>
    <row r="4386" spans="22:24">
      <c r="V4386" s="316">
        <f t="shared" si="119"/>
        <v>0</v>
      </c>
      <c r="X4386" s="316" t="s">
        <v>965</v>
      </c>
    </row>
    <row r="4387" spans="22:24">
      <c r="V4387" s="316">
        <f t="shared" si="119"/>
        <v>0</v>
      </c>
      <c r="X4387" s="316" t="s">
        <v>965</v>
      </c>
    </row>
    <row r="4388" spans="22:24">
      <c r="V4388" s="316">
        <f t="shared" si="119"/>
        <v>0</v>
      </c>
      <c r="X4388" s="316" t="s">
        <v>965</v>
      </c>
    </row>
    <row r="4389" spans="22:24">
      <c r="V4389" s="316">
        <f t="shared" si="119"/>
        <v>0</v>
      </c>
      <c r="X4389" s="316" t="s">
        <v>965</v>
      </c>
    </row>
    <row r="4390" spans="22:24">
      <c r="V4390" s="316">
        <f t="shared" si="119"/>
        <v>0</v>
      </c>
      <c r="X4390" s="316" t="s">
        <v>965</v>
      </c>
    </row>
    <row r="4391" spans="22:24">
      <c r="V4391" s="316">
        <f t="shared" si="119"/>
        <v>0</v>
      </c>
      <c r="X4391" s="316" t="s">
        <v>965</v>
      </c>
    </row>
    <row r="4392" spans="22:24">
      <c r="V4392" s="316">
        <f t="shared" si="119"/>
        <v>0</v>
      </c>
      <c r="X4392" s="316" t="s">
        <v>965</v>
      </c>
    </row>
    <row r="4393" spans="22:24">
      <c r="V4393" s="316">
        <f t="shared" si="119"/>
        <v>0</v>
      </c>
      <c r="X4393" s="316" t="s">
        <v>965</v>
      </c>
    </row>
    <row r="4394" spans="22:24">
      <c r="V4394" s="316">
        <f t="shared" si="119"/>
        <v>0</v>
      </c>
      <c r="X4394" s="316" t="s">
        <v>965</v>
      </c>
    </row>
    <row r="4395" spans="22:24">
      <c r="V4395" s="316">
        <f t="shared" si="119"/>
        <v>0</v>
      </c>
      <c r="X4395" s="316" t="s">
        <v>965</v>
      </c>
    </row>
    <row r="4396" spans="22:24">
      <c r="V4396" s="316">
        <f t="shared" si="119"/>
        <v>0</v>
      </c>
      <c r="X4396" s="316" t="s">
        <v>965</v>
      </c>
    </row>
    <row r="4397" spans="22:24">
      <c r="V4397" s="316">
        <f t="shared" si="119"/>
        <v>0</v>
      </c>
      <c r="X4397" s="316" t="s">
        <v>965</v>
      </c>
    </row>
    <row r="4398" spans="22:24">
      <c r="V4398" s="316">
        <f t="shared" si="119"/>
        <v>0</v>
      </c>
      <c r="X4398" s="316" t="s">
        <v>965</v>
      </c>
    </row>
    <row r="4399" spans="22:24">
      <c r="V4399" s="316">
        <f t="shared" si="119"/>
        <v>0</v>
      </c>
      <c r="X4399" s="316" t="s">
        <v>965</v>
      </c>
    </row>
    <row r="4400" spans="22:24">
      <c r="V4400" s="316">
        <f t="shared" si="119"/>
        <v>0</v>
      </c>
      <c r="X4400" s="316" t="s">
        <v>965</v>
      </c>
    </row>
    <row r="4401" spans="22:24">
      <c r="V4401" s="316">
        <f t="shared" si="119"/>
        <v>0</v>
      </c>
      <c r="X4401" s="316" t="s">
        <v>965</v>
      </c>
    </row>
    <row r="4402" spans="22:24">
      <c r="V4402" s="316">
        <f t="shared" si="119"/>
        <v>0</v>
      </c>
      <c r="X4402" s="316" t="s">
        <v>965</v>
      </c>
    </row>
    <row r="4403" spans="22:24">
      <c r="V4403" s="316">
        <f t="shared" si="119"/>
        <v>0</v>
      </c>
      <c r="X4403" s="316" t="s">
        <v>965</v>
      </c>
    </row>
    <row r="4404" spans="22:24">
      <c r="V4404" s="316">
        <f t="shared" si="119"/>
        <v>0</v>
      </c>
      <c r="X4404" s="316" t="s">
        <v>965</v>
      </c>
    </row>
    <row r="4405" spans="22:24">
      <c r="V4405" s="316">
        <f t="shared" si="119"/>
        <v>0</v>
      </c>
      <c r="X4405" s="316" t="s">
        <v>965</v>
      </c>
    </row>
    <row r="4406" spans="22:24">
      <c r="V4406" s="316">
        <f t="shared" si="119"/>
        <v>0</v>
      </c>
      <c r="X4406" s="316" t="s">
        <v>965</v>
      </c>
    </row>
    <row r="4407" spans="22:24">
      <c r="V4407" s="316">
        <f t="shared" si="119"/>
        <v>0</v>
      </c>
      <c r="X4407" s="316" t="s">
        <v>965</v>
      </c>
    </row>
    <row r="4408" spans="22:24">
      <c r="V4408" s="316">
        <f t="shared" si="119"/>
        <v>0</v>
      </c>
      <c r="X4408" s="316" t="s">
        <v>965</v>
      </c>
    </row>
    <row r="4409" spans="22:24">
      <c r="V4409" s="316">
        <f t="shared" si="119"/>
        <v>0</v>
      </c>
      <c r="X4409" s="316" t="s">
        <v>965</v>
      </c>
    </row>
    <row r="4410" spans="22:24">
      <c r="V4410" s="316">
        <f t="shared" si="119"/>
        <v>0</v>
      </c>
      <c r="X4410" s="316" t="s">
        <v>965</v>
      </c>
    </row>
    <row r="4411" spans="22:24">
      <c r="V4411" s="316">
        <f t="shared" ref="V4411:V4474" si="120">IF(H4411=$V$1,I4411," ")</f>
        <v>0</v>
      </c>
      <c r="X4411" s="316" t="s">
        <v>965</v>
      </c>
    </row>
    <row r="4412" spans="22:24">
      <c r="V4412" s="316">
        <f t="shared" si="120"/>
        <v>0</v>
      </c>
      <c r="X4412" s="316" t="s">
        <v>965</v>
      </c>
    </row>
    <row r="4413" spans="22:24">
      <c r="V4413" s="316">
        <f t="shared" si="120"/>
        <v>0</v>
      </c>
      <c r="X4413" s="316" t="s">
        <v>965</v>
      </c>
    </row>
    <row r="4414" spans="22:24">
      <c r="V4414" s="316">
        <f t="shared" si="120"/>
        <v>0</v>
      </c>
      <c r="X4414" s="316" t="s">
        <v>965</v>
      </c>
    </row>
    <row r="4415" spans="22:24">
      <c r="V4415" s="316">
        <f t="shared" si="120"/>
        <v>0</v>
      </c>
      <c r="X4415" s="316" t="s">
        <v>965</v>
      </c>
    </row>
    <row r="4416" spans="22:24">
      <c r="V4416" s="316">
        <f t="shared" si="120"/>
        <v>0</v>
      </c>
      <c r="X4416" s="316" t="s">
        <v>965</v>
      </c>
    </row>
    <row r="4417" spans="22:24">
      <c r="V4417" s="316">
        <f t="shared" si="120"/>
        <v>0</v>
      </c>
      <c r="X4417" s="316" t="s">
        <v>965</v>
      </c>
    </row>
    <row r="4418" spans="22:24">
      <c r="V4418" s="316">
        <f t="shared" si="120"/>
        <v>0</v>
      </c>
      <c r="X4418" s="316" t="s">
        <v>965</v>
      </c>
    </row>
    <row r="4419" spans="22:24">
      <c r="V4419" s="316">
        <f t="shared" si="120"/>
        <v>0</v>
      </c>
      <c r="X4419" s="316" t="s">
        <v>965</v>
      </c>
    </row>
    <row r="4420" spans="22:24">
      <c r="V4420" s="316">
        <f t="shared" si="120"/>
        <v>0</v>
      </c>
      <c r="X4420" s="316" t="s">
        <v>965</v>
      </c>
    </row>
    <row r="4421" spans="22:24">
      <c r="V4421" s="316">
        <f t="shared" si="120"/>
        <v>0</v>
      </c>
      <c r="X4421" s="316" t="s">
        <v>965</v>
      </c>
    </row>
    <row r="4422" spans="22:24">
      <c r="V4422" s="316">
        <f t="shared" si="120"/>
        <v>0</v>
      </c>
      <c r="X4422" s="316" t="s">
        <v>965</v>
      </c>
    </row>
    <row r="4423" spans="22:24">
      <c r="V4423" s="316">
        <f t="shared" si="120"/>
        <v>0</v>
      </c>
      <c r="X4423" s="316" t="s">
        <v>965</v>
      </c>
    </row>
    <row r="4424" spans="22:24">
      <c r="V4424" s="316">
        <f t="shared" si="120"/>
        <v>0</v>
      </c>
      <c r="X4424" s="316" t="s">
        <v>965</v>
      </c>
    </row>
    <row r="4425" spans="22:24">
      <c r="V4425" s="316">
        <f t="shared" si="120"/>
        <v>0</v>
      </c>
      <c r="X4425" s="316" t="s">
        <v>965</v>
      </c>
    </row>
    <row r="4426" spans="22:24">
      <c r="V4426" s="316">
        <f t="shared" si="120"/>
        <v>0</v>
      </c>
      <c r="X4426" s="316" t="s">
        <v>965</v>
      </c>
    </row>
    <row r="4427" spans="22:24">
      <c r="V4427" s="316">
        <f t="shared" si="120"/>
        <v>0</v>
      </c>
      <c r="X4427" s="316" t="s">
        <v>965</v>
      </c>
    </row>
    <row r="4428" spans="22:24">
      <c r="V4428" s="316">
        <f t="shared" si="120"/>
        <v>0</v>
      </c>
      <c r="X4428" s="316" t="s">
        <v>965</v>
      </c>
    </row>
    <row r="4429" spans="22:24">
      <c r="V4429" s="316">
        <f t="shared" si="120"/>
        <v>0</v>
      </c>
      <c r="X4429" s="316" t="s">
        <v>965</v>
      </c>
    </row>
    <row r="4430" spans="22:24">
      <c r="V4430" s="316">
        <f t="shared" si="120"/>
        <v>0</v>
      </c>
      <c r="X4430" s="316" t="s">
        <v>965</v>
      </c>
    </row>
    <row r="4431" spans="22:24">
      <c r="V4431" s="316">
        <f t="shared" si="120"/>
        <v>0</v>
      </c>
      <c r="X4431" s="316" t="s">
        <v>965</v>
      </c>
    </row>
    <row r="4432" spans="22:24">
      <c r="V4432" s="316">
        <f t="shared" si="120"/>
        <v>0</v>
      </c>
      <c r="X4432" s="316" t="s">
        <v>965</v>
      </c>
    </row>
    <row r="4433" spans="22:24">
      <c r="V4433" s="316">
        <f t="shared" si="120"/>
        <v>0</v>
      </c>
      <c r="X4433" s="316" t="s">
        <v>965</v>
      </c>
    </row>
    <row r="4434" spans="22:24">
      <c r="V4434" s="316">
        <f t="shared" si="120"/>
        <v>0</v>
      </c>
      <c r="X4434" s="316" t="s">
        <v>965</v>
      </c>
    </row>
    <row r="4435" spans="22:24">
      <c r="V4435" s="316">
        <f t="shared" si="120"/>
        <v>0</v>
      </c>
      <c r="X4435" s="316" t="s">
        <v>965</v>
      </c>
    </row>
    <row r="4436" spans="22:24">
      <c r="V4436" s="316">
        <f t="shared" si="120"/>
        <v>0</v>
      </c>
      <c r="X4436" s="316" t="s">
        <v>965</v>
      </c>
    </row>
    <row r="4437" spans="22:24">
      <c r="V4437" s="316">
        <f t="shared" si="120"/>
        <v>0</v>
      </c>
      <c r="X4437" s="316" t="s">
        <v>965</v>
      </c>
    </row>
    <row r="4438" spans="22:24">
      <c r="V4438" s="316">
        <f t="shared" si="120"/>
        <v>0</v>
      </c>
      <c r="X4438" s="316" t="s">
        <v>965</v>
      </c>
    </row>
    <row r="4439" spans="22:24">
      <c r="V4439" s="316">
        <f t="shared" si="120"/>
        <v>0</v>
      </c>
      <c r="X4439" s="316" t="s">
        <v>965</v>
      </c>
    </row>
    <row r="4440" spans="22:24">
      <c r="V4440" s="316">
        <f t="shared" si="120"/>
        <v>0</v>
      </c>
      <c r="X4440" s="316" t="s">
        <v>965</v>
      </c>
    </row>
    <row r="4441" spans="22:24">
      <c r="V4441" s="316">
        <f t="shared" si="120"/>
        <v>0</v>
      </c>
      <c r="X4441" s="316" t="s">
        <v>965</v>
      </c>
    </row>
    <row r="4442" spans="22:24">
      <c r="V4442" s="316">
        <f t="shared" si="120"/>
        <v>0</v>
      </c>
      <c r="X4442" s="316" t="s">
        <v>965</v>
      </c>
    </row>
    <row r="4443" spans="22:24">
      <c r="V4443" s="316">
        <f t="shared" si="120"/>
        <v>0</v>
      </c>
      <c r="X4443" s="316" t="s">
        <v>965</v>
      </c>
    </row>
    <row r="4444" spans="22:24">
      <c r="V4444" s="316">
        <f t="shared" si="120"/>
        <v>0</v>
      </c>
      <c r="X4444" s="316" t="s">
        <v>965</v>
      </c>
    </row>
    <row r="4445" spans="22:24">
      <c r="V4445" s="316">
        <f t="shared" si="120"/>
        <v>0</v>
      </c>
      <c r="X4445" s="316" t="s">
        <v>965</v>
      </c>
    </row>
    <row r="4446" spans="22:24">
      <c r="V4446" s="316">
        <f t="shared" si="120"/>
        <v>0</v>
      </c>
      <c r="X4446" s="316" t="s">
        <v>965</v>
      </c>
    </row>
    <row r="4447" spans="22:24">
      <c r="V4447" s="316">
        <f t="shared" si="120"/>
        <v>0</v>
      </c>
      <c r="X4447" s="316" t="s">
        <v>965</v>
      </c>
    </row>
    <row r="4448" spans="22:24">
      <c r="V4448" s="316">
        <f t="shared" si="120"/>
        <v>0</v>
      </c>
      <c r="X4448" s="316" t="s">
        <v>965</v>
      </c>
    </row>
    <row r="4449" spans="22:24">
      <c r="V4449" s="316">
        <f t="shared" si="120"/>
        <v>0</v>
      </c>
      <c r="X4449" s="316" t="s">
        <v>965</v>
      </c>
    </row>
    <row r="4450" spans="22:24">
      <c r="V4450" s="316">
        <f t="shared" si="120"/>
        <v>0</v>
      </c>
      <c r="X4450" s="316" t="s">
        <v>965</v>
      </c>
    </row>
    <row r="4451" spans="22:24">
      <c r="V4451" s="316">
        <f t="shared" si="120"/>
        <v>0</v>
      </c>
      <c r="X4451" s="316" t="s">
        <v>965</v>
      </c>
    </row>
    <row r="4452" spans="22:24">
      <c r="V4452" s="316">
        <f t="shared" si="120"/>
        <v>0</v>
      </c>
      <c r="X4452" s="316" t="s">
        <v>965</v>
      </c>
    </row>
    <row r="4453" spans="22:24">
      <c r="V4453" s="316">
        <f t="shared" si="120"/>
        <v>0</v>
      </c>
      <c r="X4453" s="316" t="s">
        <v>965</v>
      </c>
    </row>
    <row r="4454" spans="22:24">
      <c r="V4454" s="316">
        <f t="shared" si="120"/>
        <v>0</v>
      </c>
      <c r="X4454" s="316" t="s">
        <v>965</v>
      </c>
    </row>
    <row r="4455" spans="22:24">
      <c r="V4455" s="316">
        <f t="shared" si="120"/>
        <v>0</v>
      </c>
      <c r="X4455" s="316" t="s">
        <v>965</v>
      </c>
    </row>
    <row r="4456" spans="22:24">
      <c r="V4456" s="316">
        <f t="shared" si="120"/>
        <v>0</v>
      </c>
      <c r="X4456" s="316" t="s">
        <v>965</v>
      </c>
    </row>
    <row r="4457" spans="22:24">
      <c r="V4457" s="316">
        <f t="shared" si="120"/>
        <v>0</v>
      </c>
      <c r="X4457" s="316" t="s">
        <v>965</v>
      </c>
    </row>
    <row r="4458" spans="22:24">
      <c r="V4458" s="316">
        <f t="shared" si="120"/>
        <v>0</v>
      </c>
      <c r="X4458" s="316" t="s">
        <v>965</v>
      </c>
    </row>
    <row r="4459" spans="22:24">
      <c r="V4459" s="316">
        <f t="shared" si="120"/>
        <v>0</v>
      </c>
      <c r="X4459" s="316" t="s">
        <v>965</v>
      </c>
    </row>
    <row r="4460" spans="22:24">
      <c r="V4460" s="316">
        <f t="shared" si="120"/>
        <v>0</v>
      </c>
      <c r="X4460" s="316" t="s">
        <v>965</v>
      </c>
    </row>
    <row r="4461" spans="22:24">
      <c r="V4461" s="316">
        <f t="shared" si="120"/>
        <v>0</v>
      </c>
      <c r="X4461" s="316" t="s">
        <v>965</v>
      </c>
    </row>
    <row r="4462" spans="22:24">
      <c r="V4462" s="316">
        <f t="shared" si="120"/>
        <v>0</v>
      </c>
      <c r="X4462" s="316" t="s">
        <v>965</v>
      </c>
    </row>
    <row r="4463" spans="22:24">
      <c r="V4463" s="316">
        <f t="shared" si="120"/>
        <v>0</v>
      </c>
      <c r="X4463" s="316" t="s">
        <v>965</v>
      </c>
    </row>
    <row r="4464" spans="22:24">
      <c r="V4464" s="316">
        <f t="shared" si="120"/>
        <v>0</v>
      </c>
      <c r="X4464" s="316" t="s">
        <v>965</v>
      </c>
    </row>
    <row r="4465" spans="22:24">
      <c r="V4465" s="316">
        <f t="shared" si="120"/>
        <v>0</v>
      </c>
      <c r="X4465" s="316" t="s">
        <v>965</v>
      </c>
    </row>
    <row r="4466" spans="22:24">
      <c r="V4466" s="316">
        <f t="shared" si="120"/>
        <v>0</v>
      </c>
      <c r="X4466" s="316" t="s">
        <v>965</v>
      </c>
    </row>
    <row r="4467" spans="22:24">
      <c r="V4467" s="316">
        <f t="shared" si="120"/>
        <v>0</v>
      </c>
      <c r="X4467" s="316" t="s">
        <v>965</v>
      </c>
    </row>
    <row r="4468" spans="22:24">
      <c r="V4468" s="316">
        <f t="shared" si="120"/>
        <v>0</v>
      </c>
      <c r="X4468" s="316" t="s">
        <v>965</v>
      </c>
    </row>
    <row r="4469" spans="22:24">
      <c r="V4469" s="316">
        <f t="shared" si="120"/>
        <v>0</v>
      </c>
      <c r="X4469" s="316" t="s">
        <v>965</v>
      </c>
    </row>
    <row r="4470" spans="22:24">
      <c r="V4470" s="316">
        <f t="shared" si="120"/>
        <v>0</v>
      </c>
      <c r="X4470" s="316" t="s">
        <v>965</v>
      </c>
    </row>
    <row r="4471" spans="22:24">
      <c r="V4471" s="316">
        <f t="shared" si="120"/>
        <v>0</v>
      </c>
      <c r="X4471" s="316" t="s">
        <v>965</v>
      </c>
    </row>
    <row r="4472" spans="22:24">
      <c r="V4472" s="316">
        <f t="shared" si="120"/>
        <v>0</v>
      </c>
      <c r="X4472" s="316" t="s">
        <v>965</v>
      </c>
    </row>
    <row r="4473" spans="22:24">
      <c r="V4473" s="316">
        <f t="shared" si="120"/>
        <v>0</v>
      </c>
      <c r="X4473" s="316" t="s">
        <v>965</v>
      </c>
    </row>
    <row r="4474" spans="22:24">
      <c r="V4474" s="316">
        <f t="shared" si="120"/>
        <v>0</v>
      </c>
      <c r="X4474" s="316" t="s">
        <v>965</v>
      </c>
    </row>
    <row r="4475" spans="22:24">
      <c r="V4475" s="316">
        <f t="shared" ref="V4475:V4538" si="121">IF(H4475=$V$1,I4475," ")</f>
        <v>0</v>
      </c>
      <c r="X4475" s="316" t="s">
        <v>965</v>
      </c>
    </row>
    <row r="4476" spans="22:24">
      <c r="V4476" s="316">
        <f t="shared" si="121"/>
        <v>0</v>
      </c>
      <c r="X4476" s="316" t="s">
        <v>965</v>
      </c>
    </row>
    <row r="4477" spans="22:24">
      <c r="V4477" s="316">
        <f t="shared" si="121"/>
        <v>0</v>
      </c>
      <c r="X4477" s="316" t="s">
        <v>965</v>
      </c>
    </row>
    <row r="4478" spans="22:24">
      <c r="V4478" s="316">
        <f t="shared" si="121"/>
        <v>0</v>
      </c>
      <c r="X4478" s="316" t="s">
        <v>965</v>
      </c>
    </row>
    <row r="4479" spans="22:24">
      <c r="V4479" s="316">
        <f t="shared" si="121"/>
        <v>0</v>
      </c>
      <c r="X4479" s="316" t="s">
        <v>965</v>
      </c>
    </row>
    <row r="4480" spans="22:24">
      <c r="V4480" s="316">
        <f t="shared" si="121"/>
        <v>0</v>
      </c>
      <c r="X4480" s="316" t="s">
        <v>965</v>
      </c>
    </row>
    <row r="4481" spans="22:24">
      <c r="V4481" s="316">
        <f t="shared" si="121"/>
        <v>0</v>
      </c>
      <c r="X4481" s="316" t="s">
        <v>965</v>
      </c>
    </row>
    <row r="4482" spans="22:24">
      <c r="V4482" s="316">
        <f t="shared" si="121"/>
        <v>0</v>
      </c>
      <c r="X4482" s="316" t="s">
        <v>965</v>
      </c>
    </row>
    <row r="4483" spans="22:24">
      <c r="V4483" s="316">
        <f t="shared" si="121"/>
        <v>0</v>
      </c>
      <c r="X4483" s="316" t="s">
        <v>965</v>
      </c>
    </row>
    <row r="4484" spans="22:24">
      <c r="V4484" s="316">
        <f t="shared" si="121"/>
        <v>0</v>
      </c>
      <c r="X4484" s="316" t="s">
        <v>965</v>
      </c>
    </row>
    <row r="4485" spans="22:24">
      <c r="V4485" s="316">
        <f t="shared" si="121"/>
        <v>0</v>
      </c>
      <c r="X4485" s="316" t="s">
        <v>965</v>
      </c>
    </row>
    <row r="4486" spans="22:24">
      <c r="V4486" s="316">
        <f t="shared" si="121"/>
        <v>0</v>
      </c>
      <c r="X4486" s="316" t="s">
        <v>965</v>
      </c>
    </row>
    <row r="4487" spans="22:24">
      <c r="V4487" s="316">
        <f t="shared" si="121"/>
        <v>0</v>
      </c>
      <c r="X4487" s="316" t="s">
        <v>965</v>
      </c>
    </row>
    <row r="4488" spans="22:24">
      <c r="V4488" s="316">
        <f t="shared" si="121"/>
        <v>0</v>
      </c>
      <c r="X4488" s="316" t="s">
        <v>965</v>
      </c>
    </row>
    <row r="4489" spans="22:24">
      <c r="V4489" s="316">
        <f t="shared" si="121"/>
        <v>0</v>
      </c>
      <c r="X4489" s="316" t="s">
        <v>965</v>
      </c>
    </row>
    <row r="4490" spans="22:24">
      <c r="V4490" s="316">
        <f t="shared" si="121"/>
        <v>0</v>
      </c>
      <c r="X4490" s="316" t="s">
        <v>965</v>
      </c>
    </row>
    <row r="4491" spans="22:24">
      <c r="V4491" s="316">
        <f t="shared" si="121"/>
        <v>0</v>
      </c>
      <c r="X4491" s="316" t="s">
        <v>965</v>
      </c>
    </row>
    <row r="4492" spans="22:24">
      <c r="V4492" s="316">
        <f t="shared" si="121"/>
        <v>0</v>
      </c>
      <c r="X4492" s="316" t="s">
        <v>965</v>
      </c>
    </row>
    <row r="4493" spans="22:24">
      <c r="V4493" s="316">
        <f t="shared" si="121"/>
        <v>0</v>
      </c>
      <c r="X4493" s="316" t="s">
        <v>965</v>
      </c>
    </row>
    <row r="4494" spans="22:24">
      <c r="V4494" s="316">
        <f t="shared" si="121"/>
        <v>0</v>
      </c>
      <c r="X4494" s="316" t="s">
        <v>965</v>
      </c>
    </row>
    <row r="4495" spans="22:24">
      <c r="V4495" s="316">
        <f t="shared" si="121"/>
        <v>0</v>
      </c>
      <c r="X4495" s="316" t="s">
        <v>965</v>
      </c>
    </row>
    <row r="4496" spans="22:24">
      <c r="V4496" s="316">
        <f t="shared" si="121"/>
        <v>0</v>
      </c>
      <c r="X4496" s="316" t="s">
        <v>965</v>
      </c>
    </row>
    <row r="4497" spans="22:24">
      <c r="V4497" s="316">
        <f t="shared" si="121"/>
        <v>0</v>
      </c>
      <c r="X4497" s="316" t="s">
        <v>965</v>
      </c>
    </row>
    <row r="4498" spans="22:24">
      <c r="V4498" s="316">
        <f t="shared" si="121"/>
        <v>0</v>
      </c>
      <c r="X4498" s="316" t="s">
        <v>965</v>
      </c>
    </row>
    <row r="4499" spans="22:24">
      <c r="V4499" s="316">
        <f t="shared" si="121"/>
        <v>0</v>
      </c>
      <c r="X4499" s="316" t="s">
        <v>965</v>
      </c>
    </row>
    <row r="4500" spans="22:24">
      <c r="V4500" s="316">
        <f t="shared" si="121"/>
        <v>0</v>
      </c>
      <c r="X4500" s="316" t="s">
        <v>965</v>
      </c>
    </row>
    <row r="4501" spans="22:24">
      <c r="V4501" s="316">
        <f t="shared" si="121"/>
        <v>0</v>
      </c>
      <c r="X4501" s="316" t="s">
        <v>965</v>
      </c>
    </row>
    <row r="4502" spans="22:24">
      <c r="V4502" s="316">
        <f t="shared" si="121"/>
        <v>0</v>
      </c>
      <c r="X4502" s="316" t="s">
        <v>965</v>
      </c>
    </row>
    <row r="4503" spans="22:24">
      <c r="V4503" s="316">
        <f t="shared" si="121"/>
        <v>0</v>
      </c>
      <c r="X4503" s="316" t="s">
        <v>965</v>
      </c>
    </row>
    <row r="4504" spans="22:24">
      <c r="V4504" s="316">
        <f t="shared" si="121"/>
        <v>0</v>
      </c>
      <c r="X4504" s="316" t="s">
        <v>965</v>
      </c>
    </row>
    <row r="4505" spans="22:24">
      <c r="V4505" s="316">
        <f t="shared" si="121"/>
        <v>0</v>
      </c>
      <c r="X4505" s="316" t="s">
        <v>965</v>
      </c>
    </row>
    <row r="4506" spans="22:24">
      <c r="V4506" s="316">
        <f t="shared" si="121"/>
        <v>0</v>
      </c>
      <c r="X4506" s="316" t="s">
        <v>965</v>
      </c>
    </row>
    <row r="4507" spans="22:24">
      <c r="V4507" s="316">
        <f t="shared" si="121"/>
        <v>0</v>
      </c>
      <c r="X4507" s="316" t="s">
        <v>965</v>
      </c>
    </row>
    <row r="4508" spans="22:24">
      <c r="V4508" s="316">
        <f t="shared" si="121"/>
        <v>0</v>
      </c>
      <c r="X4508" s="316" t="s">
        <v>965</v>
      </c>
    </row>
    <row r="4509" spans="22:24">
      <c r="V4509" s="316">
        <f t="shared" si="121"/>
        <v>0</v>
      </c>
      <c r="X4509" s="316" t="s">
        <v>965</v>
      </c>
    </row>
    <row r="4510" spans="22:24">
      <c r="V4510" s="316">
        <f t="shared" si="121"/>
        <v>0</v>
      </c>
      <c r="X4510" s="316" t="s">
        <v>965</v>
      </c>
    </row>
    <row r="4511" spans="22:24">
      <c r="V4511" s="316">
        <f t="shared" si="121"/>
        <v>0</v>
      </c>
      <c r="X4511" s="316" t="s">
        <v>965</v>
      </c>
    </row>
    <row r="4512" spans="22:24">
      <c r="V4512" s="316">
        <f t="shared" si="121"/>
        <v>0</v>
      </c>
      <c r="X4512" s="316" t="s">
        <v>965</v>
      </c>
    </row>
    <row r="4513" spans="22:24">
      <c r="V4513" s="316">
        <f t="shared" si="121"/>
        <v>0</v>
      </c>
      <c r="X4513" s="316" t="s">
        <v>965</v>
      </c>
    </row>
    <row r="4514" spans="22:24">
      <c r="V4514" s="316">
        <f t="shared" si="121"/>
        <v>0</v>
      </c>
      <c r="X4514" s="316" t="s">
        <v>965</v>
      </c>
    </row>
    <row r="4515" spans="22:24">
      <c r="V4515" s="316">
        <f t="shared" si="121"/>
        <v>0</v>
      </c>
      <c r="X4515" s="316" t="s">
        <v>965</v>
      </c>
    </row>
    <row r="4516" spans="22:24">
      <c r="V4516" s="316">
        <f t="shared" si="121"/>
        <v>0</v>
      </c>
      <c r="X4516" s="316" t="s">
        <v>965</v>
      </c>
    </row>
    <row r="4517" spans="22:24">
      <c r="V4517" s="316">
        <f t="shared" si="121"/>
        <v>0</v>
      </c>
      <c r="X4517" s="316" t="s">
        <v>965</v>
      </c>
    </row>
    <row r="4518" spans="22:24">
      <c r="V4518" s="316">
        <f t="shared" si="121"/>
        <v>0</v>
      </c>
      <c r="X4518" s="316" t="s">
        <v>965</v>
      </c>
    </row>
    <row r="4519" spans="22:24">
      <c r="V4519" s="316">
        <f t="shared" si="121"/>
        <v>0</v>
      </c>
      <c r="X4519" s="316" t="s">
        <v>965</v>
      </c>
    </row>
    <row r="4520" spans="22:24">
      <c r="V4520" s="316">
        <f t="shared" si="121"/>
        <v>0</v>
      </c>
      <c r="X4520" s="316" t="s">
        <v>965</v>
      </c>
    </row>
    <row r="4521" spans="22:24">
      <c r="V4521" s="316">
        <f t="shared" si="121"/>
        <v>0</v>
      </c>
      <c r="X4521" s="316" t="s">
        <v>965</v>
      </c>
    </row>
    <row r="4522" spans="22:24">
      <c r="V4522" s="316">
        <f t="shared" si="121"/>
        <v>0</v>
      </c>
      <c r="X4522" s="316" t="s">
        <v>965</v>
      </c>
    </row>
    <row r="4523" spans="22:24">
      <c r="V4523" s="316">
        <f t="shared" si="121"/>
        <v>0</v>
      </c>
      <c r="X4523" s="316" t="s">
        <v>965</v>
      </c>
    </row>
    <row r="4524" spans="22:24">
      <c r="V4524" s="316">
        <f t="shared" si="121"/>
        <v>0</v>
      </c>
      <c r="X4524" s="316" t="s">
        <v>965</v>
      </c>
    </row>
    <row r="4525" spans="22:24">
      <c r="V4525" s="316">
        <f t="shared" si="121"/>
        <v>0</v>
      </c>
      <c r="X4525" s="316" t="s">
        <v>965</v>
      </c>
    </row>
    <row r="4526" spans="22:24">
      <c r="V4526" s="316">
        <f t="shared" si="121"/>
        <v>0</v>
      </c>
      <c r="X4526" s="316" t="s">
        <v>965</v>
      </c>
    </row>
    <row r="4527" spans="22:24">
      <c r="V4527" s="316">
        <f t="shared" si="121"/>
        <v>0</v>
      </c>
      <c r="X4527" s="316" t="s">
        <v>965</v>
      </c>
    </row>
    <row r="4528" spans="22:24">
      <c r="V4528" s="316">
        <f t="shared" si="121"/>
        <v>0</v>
      </c>
      <c r="X4528" s="316" t="s">
        <v>965</v>
      </c>
    </row>
    <row r="4529" spans="22:24">
      <c r="V4529" s="316">
        <f t="shared" si="121"/>
        <v>0</v>
      </c>
      <c r="X4529" s="316" t="s">
        <v>965</v>
      </c>
    </row>
    <row r="4530" spans="22:24">
      <c r="V4530" s="316">
        <f t="shared" si="121"/>
        <v>0</v>
      </c>
      <c r="X4530" s="316" t="s">
        <v>965</v>
      </c>
    </row>
    <row r="4531" spans="22:24">
      <c r="V4531" s="316">
        <f t="shared" si="121"/>
        <v>0</v>
      </c>
      <c r="X4531" s="316" t="s">
        <v>965</v>
      </c>
    </row>
    <row r="4532" spans="22:24">
      <c r="V4532" s="316">
        <f t="shared" si="121"/>
        <v>0</v>
      </c>
      <c r="X4532" s="316" t="s">
        <v>965</v>
      </c>
    </row>
    <row r="4533" spans="22:24">
      <c r="V4533" s="316">
        <f t="shared" si="121"/>
        <v>0</v>
      </c>
      <c r="X4533" s="316" t="s">
        <v>965</v>
      </c>
    </row>
    <row r="4534" spans="22:24">
      <c r="V4534" s="316">
        <f t="shared" si="121"/>
        <v>0</v>
      </c>
      <c r="X4534" s="316" t="s">
        <v>965</v>
      </c>
    </row>
    <row r="4535" spans="22:24">
      <c r="V4535" s="316">
        <f t="shared" si="121"/>
        <v>0</v>
      </c>
      <c r="X4535" s="316" t="s">
        <v>965</v>
      </c>
    </row>
    <row r="4536" spans="22:24">
      <c r="V4536" s="316">
        <f t="shared" si="121"/>
        <v>0</v>
      </c>
      <c r="X4536" s="316" t="s">
        <v>965</v>
      </c>
    </row>
    <row r="4537" spans="22:24">
      <c r="V4537" s="316">
        <f t="shared" si="121"/>
        <v>0</v>
      </c>
      <c r="X4537" s="316" t="s">
        <v>965</v>
      </c>
    </row>
    <row r="4538" spans="22:24">
      <c r="V4538" s="316">
        <f t="shared" si="121"/>
        <v>0</v>
      </c>
      <c r="X4538" s="316" t="s">
        <v>965</v>
      </c>
    </row>
    <row r="4539" spans="22:24">
      <c r="V4539" s="316">
        <f t="shared" ref="V4539:V4602" si="122">IF(H4539=$V$1,I4539," ")</f>
        <v>0</v>
      </c>
      <c r="X4539" s="316" t="s">
        <v>965</v>
      </c>
    </row>
    <row r="4540" spans="22:24">
      <c r="V4540" s="316">
        <f t="shared" si="122"/>
        <v>0</v>
      </c>
      <c r="X4540" s="316" t="s">
        <v>965</v>
      </c>
    </row>
    <row r="4541" spans="22:24">
      <c r="V4541" s="316">
        <f t="shared" si="122"/>
        <v>0</v>
      </c>
      <c r="X4541" s="316" t="s">
        <v>965</v>
      </c>
    </row>
    <row r="4542" spans="22:24">
      <c r="V4542" s="316">
        <f t="shared" si="122"/>
        <v>0</v>
      </c>
      <c r="X4542" s="316" t="s">
        <v>965</v>
      </c>
    </row>
    <row r="4543" spans="22:24">
      <c r="V4543" s="316">
        <f t="shared" si="122"/>
        <v>0</v>
      </c>
      <c r="X4543" s="316" t="s">
        <v>965</v>
      </c>
    </row>
    <row r="4544" spans="22:24">
      <c r="V4544" s="316">
        <f t="shared" si="122"/>
        <v>0</v>
      </c>
      <c r="X4544" s="316" t="s">
        <v>965</v>
      </c>
    </row>
    <row r="4545" spans="22:24">
      <c r="V4545" s="316">
        <f t="shared" si="122"/>
        <v>0</v>
      </c>
      <c r="X4545" s="316" t="s">
        <v>965</v>
      </c>
    </row>
    <row r="4546" spans="22:24">
      <c r="V4546" s="316">
        <f t="shared" si="122"/>
        <v>0</v>
      </c>
      <c r="X4546" s="316" t="s">
        <v>965</v>
      </c>
    </row>
    <row r="4547" spans="22:24">
      <c r="V4547" s="316">
        <f t="shared" si="122"/>
        <v>0</v>
      </c>
      <c r="X4547" s="316" t="s">
        <v>965</v>
      </c>
    </row>
    <row r="4548" spans="22:24">
      <c r="V4548" s="316">
        <f t="shared" si="122"/>
        <v>0</v>
      </c>
      <c r="X4548" s="316" t="s">
        <v>965</v>
      </c>
    </row>
    <row r="4549" spans="22:24">
      <c r="V4549" s="316">
        <f t="shared" si="122"/>
        <v>0</v>
      </c>
      <c r="X4549" s="316" t="s">
        <v>965</v>
      </c>
    </row>
    <row r="4550" spans="22:24">
      <c r="V4550" s="316">
        <f t="shared" si="122"/>
        <v>0</v>
      </c>
      <c r="X4550" s="316" t="s">
        <v>965</v>
      </c>
    </row>
    <row r="4551" spans="22:24">
      <c r="V4551" s="316">
        <f t="shared" si="122"/>
        <v>0</v>
      </c>
      <c r="X4551" s="316" t="s">
        <v>965</v>
      </c>
    </row>
    <row r="4552" spans="22:24">
      <c r="V4552" s="316">
        <f t="shared" si="122"/>
        <v>0</v>
      </c>
      <c r="X4552" s="316" t="s">
        <v>965</v>
      </c>
    </row>
    <row r="4553" spans="22:24">
      <c r="V4553" s="316">
        <f t="shared" si="122"/>
        <v>0</v>
      </c>
      <c r="X4553" s="316" t="s">
        <v>965</v>
      </c>
    </row>
    <row r="4554" spans="22:24">
      <c r="V4554" s="316">
        <f t="shared" si="122"/>
        <v>0</v>
      </c>
      <c r="X4554" s="316" t="s">
        <v>965</v>
      </c>
    </row>
    <row r="4555" spans="22:24">
      <c r="V4555" s="316">
        <f t="shared" si="122"/>
        <v>0</v>
      </c>
      <c r="X4555" s="316" t="s">
        <v>965</v>
      </c>
    </row>
    <row r="4556" spans="22:24">
      <c r="V4556" s="316">
        <f t="shared" si="122"/>
        <v>0</v>
      </c>
      <c r="X4556" s="316" t="s">
        <v>965</v>
      </c>
    </row>
    <row r="4557" spans="22:24">
      <c r="V4557" s="316">
        <f t="shared" si="122"/>
        <v>0</v>
      </c>
      <c r="X4557" s="316" t="s">
        <v>965</v>
      </c>
    </row>
    <row r="4558" spans="22:24">
      <c r="V4558" s="316">
        <f t="shared" si="122"/>
        <v>0</v>
      </c>
      <c r="X4558" s="316" t="s">
        <v>965</v>
      </c>
    </row>
    <row r="4559" spans="22:24">
      <c r="V4559" s="316">
        <f t="shared" si="122"/>
        <v>0</v>
      </c>
      <c r="X4559" s="316" t="s">
        <v>965</v>
      </c>
    </row>
    <row r="4560" spans="22:24">
      <c r="V4560" s="316">
        <f t="shared" si="122"/>
        <v>0</v>
      </c>
      <c r="X4560" s="316" t="s">
        <v>965</v>
      </c>
    </row>
    <row r="4561" spans="22:24">
      <c r="V4561" s="316">
        <f t="shared" si="122"/>
        <v>0</v>
      </c>
      <c r="X4561" s="316" t="s">
        <v>965</v>
      </c>
    </row>
    <row r="4562" spans="22:24">
      <c r="V4562" s="316">
        <f t="shared" si="122"/>
        <v>0</v>
      </c>
      <c r="X4562" s="316" t="s">
        <v>965</v>
      </c>
    </row>
    <row r="4563" spans="22:24">
      <c r="V4563" s="316">
        <f t="shared" si="122"/>
        <v>0</v>
      </c>
      <c r="X4563" s="316" t="s">
        <v>965</v>
      </c>
    </row>
    <row r="4564" spans="22:24">
      <c r="V4564" s="316">
        <f t="shared" si="122"/>
        <v>0</v>
      </c>
      <c r="X4564" s="316" t="s">
        <v>965</v>
      </c>
    </row>
    <row r="4565" spans="22:24">
      <c r="V4565" s="316">
        <f t="shared" si="122"/>
        <v>0</v>
      </c>
      <c r="X4565" s="316" t="s">
        <v>965</v>
      </c>
    </row>
    <row r="4566" spans="22:24">
      <c r="V4566" s="316">
        <f t="shared" si="122"/>
        <v>0</v>
      </c>
      <c r="X4566" s="316" t="s">
        <v>965</v>
      </c>
    </row>
    <row r="4567" spans="22:24">
      <c r="V4567" s="316">
        <f t="shared" si="122"/>
        <v>0</v>
      </c>
      <c r="X4567" s="316" t="s">
        <v>965</v>
      </c>
    </row>
    <row r="4568" spans="22:24">
      <c r="V4568" s="316">
        <f t="shared" si="122"/>
        <v>0</v>
      </c>
      <c r="X4568" s="316" t="s">
        <v>965</v>
      </c>
    </row>
    <row r="4569" spans="22:24">
      <c r="V4569" s="316">
        <f t="shared" si="122"/>
        <v>0</v>
      </c>
      <c r="X4569" s="316" t="s">
        <v>965</v>
      </c>
    </row>
    <row r="4570" spans="22:24">
      <c r="V4570" s="316">
        <f t="shared" si="122"/>
        <v>0</v>
      </c>
      <c r="X4570" s="316" t="s">
        <v>965</v>
      </c>
    </row>
    <row r="4571" spans="22:24">
      <c r="V4571" s="316">
        <f t="shared" si="122"/>
        <v>0</v>
      </c>
      <c r="X4571" s="316" t="s">
        <v>965</v>
      </c>
    </row>
    <row r="4572" spans="22:24">
      <c r="V4572" s="316">
        <f t="shared" si="122"/>
        <v>0</v>
      </c>
      <c r="X4572" s="316" t="s">
        <v>965</v>
      </c>
    </row>
    <row r="4573" spans="22:24">
      <c r="V4573" s="316">
        <f t="shared" si="122"/>
        <v>0</v>
      </c>
      <c r="X4573" s="316" t="s">
        <v>965</v>
      </c>
    </row>
    <row r="4574" spans="22:24">
      <c r="V4574" s="316">
        <f t="shared" si="122"/>
        <v>0</v>
      </c>
      <c r="X4574" s="316" t="s">
        <v>965</v>
      </c>
    </row>
    <row r="4575" spans="22:24">
      <c r="V4575" s="316">
        <f t="shared" si="122"/>
        <v>0</v>
      </c>
      <c r="X4575" s="316" t="s">
        <v>965</v>
      </c>
    </row>
    <row r="4576" spans="22:24">
      <c r="V4576" s="316">
        <f t="shared" si="122"/>
        <v>0</v>
      </c>
      <c r="X4576" s="316" t="s">
        <v>965</v>
      </c>
    </row>
    <row r="4577" spans="22:24">
      <c r="V4577" s="316">
        <f t="shared" si="122"/>
        <v>0</v>
      </c>
      <c r="X4577" s="316" t="s">
        <v>965</v>
      </c>
    </row>
    <row r="4578" spans="22:24">
      <c r="V4578" s="316">
        <f t="shared" si="122"/>
        <v>0</v>
      </c>
      <c r="X4578" s="316" t="s">
        <v>965</v>
      </c>
    </row>
    <row r="4579" spans="22:24">
      <c r="V4579" s="316">
        <f t="shared" si="122"/>
        <v>0</v>
      </c>
      <c r="X4579" s="316" t="s">
        <v>965</v>
      </c>
    </row>
    <row r="4580" spans="22:24">
      <c r="V4580" s="316">
        <f t="shared" si="122"/>
        <v>0</v>
      </c>
      <c r="X4580" s="316" t="s">
        <v>965</v>
      </c>
    </row>
    <row r="4581" spans="22:24">
      <c r="V4581" s="316">
        <f t="shared" si="122"/>
        <v>0</v>
      </c>
      <c r="X4581" s="316" t="s">
        <v>965</v>
      </c>
    </row>
    <row r="4582" spans="22:24">
      <c r="V4582" s="316">
        <f t="shared" si="122"/>
        <v>0</v>
      </c>
      <c r="X4582" s="316" t="s">
        <v>965</v>
      </c>
    </row>
    <row r="4583" spans="22:24">
      <c r="V4583" s="316">
        <f t="shared" si="122"/>
        <v>0</v>
      </c>
      <c r="X4583" s="316" t="s">
        <v>965</v>
      </c>
    </row>
    <row r="4584" spans="22:24">
      <c r="V4584" s="316">
        <f t="shared" si="122"/>
        <v>0</v>
      </c>
      <c r="X4584" s="316" t="s">
        <v>965</v>
      </c>
    </row>
    <row r="4585" spans="22:24">
      <c r="V4585" s="316">
        <f t="shared" si="122"/>
        <v>0</v>
      </c>
      <c r="X4585" s="316" t="s">
        <v>965</v>
      </c>
    </row>
    <row r="4586" spans="22:24">
      <c r="V4586" s="316">
        <f t="shared" si="122"/>
        <v>0</v>
      </c>
      <c r="X4586" s="316" t="s">
        <v>965</v>
      </c>
    </row>
    <row r="4587" spans="22:24">
      <c r="V4587" s="316">
        <f t="shared" si="122"/>
        <v>0</v>
      </c>
      <c r="X4587" s="316" t="s">
        <v>965</v>
      </c>
    </row>
    <row r="4588" spans="22:24">
      <c r="V4588" s="316">
        <f t="shared" si="122"/>
        <v>0</v>
      </c>
      <c r="X4588" s="316" t="s">
        <v>965</v>
      </c>
    </row>
    <row r="4589" spans="22:24">
      <c r="V4589" s="316">
        <f t="shared" si="122"/>
        <v>0</v>
      </c>
      <c r="X4589" s="316" t="s">
        <v>965</v>
      </c>
    </row>
    <row r="4590" spans="22:24">
      <c r="V4590" s="316">
        <f t="shared" si="122"/>
        <v>0</v>
      </c>
      <c r="X4590" s="316" t="s">
        <v>965</v>
      </c>
    </row>
    <row r="4591" spans="22:24">
      <c r="V4591" s="316">
        <f t="shared" si="122"/>
        <v>0</v>
      </c>
      <c r="X4591" s="316" t="s">
        <v>965</v>
      </c>
    </row>
    <row r="4592" spans="22:24">
      <c r="V4592" s="316">
        <f t="shared" si="122"/>
        <v>0</v>
      </c>
      <c r="X4592" s="316" t="s">
        <v>965</v>
      </c>
    </row>
    <row r="4593" spans="22:24">
      <c r="V4593" s="316">
        <f t="shared" si="122"/>
        <v>0</v>
      </c>
      <c r="X4593" s="316" t="s">
        <v>965</v>
      </c>
    </row>
    <row r="4594" spans="22:24">
      <c r="V4594" s="316">
        <f t="shared" si="122"/>
        <v>0</v>
      </c>
      <c r="X4594" s="316" t="s">
        <v>965</v>
      </c>
    </row>
    <row r="4595" spans="22:24">
      <c r="V4595" s="316">
        <f t="shared" si="122"/>
        <v>0</v>
      </c>
      <c r="X4595" s="316" t="s">
        <v>965</v>
      </c>
    </row>
    <row r="4596" spans="22:24">
      <c r="V4596" s="316">
        <f t="shared" si="122"/>
        <v>0</v>
      </c>
      <c r="X4596" s="316" t="s">
        <v>965</v>
      </c>
    </row>
    <row r="4597" spans="22:24">
      <c r="V4597" s="316">
        <f t="shared" si="122"/>
        <v>0</v>
      </c>
      <c r="X4597" s="316" t="s">
        <v>965</v>
      </c>
    </row>
    <row r="4598" spans="22:24">
      <c r="V4598" s="316">
        <f t="shared" si="122"/>
        <v>0</v>
      </c>
      <c r="X4598" s="316" t="s">
        <v>965</v>
      </c>
    </row>
    <row r="4599" spans="22:24">
      <c r="V4599" s="316">
        <f t="shared" si="122"/>
        <v>0</v>
      </c>
      <c r="X4599" s="316" t="s">
        <v>965</v>
      </c>
    </row>
    <row r="4600" spans="22:24">
      <c r="V4600" s="316">
        <f t="shared" si="122"/>
        <v>0</v>
      </c>
      <c r="X4600" s="316" t="s">
        <v>965</v>
      </c>
    </row>
    <row r="4601" spans="22:24">
      <c r="V4601" s="316">
        <f t="shared" si="122"/>
        <v>0</v>
      </c>
      <c r="X4601" s="316" t="s">
        <v>965</v>
      </c>
    </row>
    <row r="4602" spans="22:24">
      <c r="V4602" s="316">
        <f t="shared" si="122"/>
        <v>0</v>
      </c>
      <c r="X4602" s="316" t="s">
        <v>965</v>
      </c>
    </row>
    <row r="4603" spans="22:24">
      <c r="V4603" s="316">
        <f t="shared" ref="V4603:V4666" si="123">IF(H4603=$V$1,I4603," ")</f>
        <v>0</v>
      </c>
      <c r="X4603" s="316" t="s">
        <v>965</v>
      </c>
    </row>
    <row r="4604" spans="22:24">
      <c r="V4604" s="316">
        <f t="shared" si="123"/>
        <v>0</v>
      </c>
      <c r="X4604" s="316" t="s">
        <v>965</v>
      </c>
    </row>
    <row r="4605" spans="22:24">
      <c r="V4605" s="316">
        <f t="shared" si="123"/>
        <v>0</v>
      </c>
      <c r="X4605" s="316" t="s">
        <v>965</v>
      </c>
    </row>
    <row r="4606" spans="22:24">
      <c r="V4606" s="316">
        <f t="shared" si="123"/>
        <v>0</v>
      </c>
      <c r="X4606" s="316" t="s">
        <v>965</v>
      </c>
    </row>
    <row r="4607" spans="22:24">
      <c r="V4607" s="316">
        <f t="shared" si="123"/>
        <v>0</v>
      </c>
      <c r="X4607" s="316" t="s">
        <v>965</v>
      </c>
    </row>
    <row r="4608" spans="22:24">
      <c r="V4608" s="316">
        <f t="shared" si="123"/>
        <v>0</v>
      </c>
      <c r="X4608" s="316" t="s">
        <v>965</v>
      </c>
    </row>
    <row r="4609" spans="22:24">
      <c r="V4609" s="316">
        <f t="shared" si="123"/>
        <v>0</v>
      </c>
      <c r="X4609" s="316" t="s">
        <v>965</v>
      </c>
    </row>
    <row r="4610" spans="22:24">
      <c r="V4610" s="316">
        <f t="shared" si="123"/>
        <v>0</v>
      </c>
      <c r="X4610" s="316" t="s">
        <v>965</v>
      </c>
    </row>
    <row r="4611" spans="22:24">
      <c r="V4611" s="316">
        <f t="shared" si="123"/>
        <v>0</v>
      </c>
      <c r="X4611" s="316" t="s">
        <v>965</v>
      </c>
    </row>
    <row r="4612" spans="22:24">
      <c r="V4612" s="316">
        <f t="shared" si="123"/>
        <v>0</v>
      </c>
      <c r="X4612" s="316" t="s">
        <v>965</v>
      </c>
    </row>
    <row r="4613" spans="22:24">
      <c r="V4613" s="316">
        <f t="shared" si="123"/>
        <v>0</v>
      </c>
      <c r="X4613" s="316" t="s">
        <v>965</v>
      </c>
    </row>
    <row r="4614" spans="22:24">
      <c r="V4614" s="316">
        <f t="shared" si="123"/>
        <v>0</v>
      </c>
      <c r="X4614" s="316" t="s">
        <v>965</v>
      </c>
    </row>
    <row r="4615" spans="22:24">
      <c r="V4615" s="316">
        <f t="shared" si="123"/>
        <v>0</v>
      </c>
      <c r="X4615" s="316" t="s">
        <v>965</v>
      </c>
    </row>
    <row r="4616" spans="22:24">
      <c r="V4616" s="316">
        <f t="shared" si="123"/>
        <v>0</v>
      </c>
      <c r="X4616" s="316" t="s">
        <v>965</v>
      </c>
    </row>
    <row r="4617" spans="22:24">
      <c r="V4617" s="316">
        <f t="shared" si="123"/>
        <v>0</v>
      </c>
      <c r="X4617" s="316" t="s">
        <v>965</v>
      </c>
    </row>
    <row r="4618" spans="22:24">
      <c r="V4618" s="316">
        <f t="shared" si="123"/>
        <v>0</v>
      </c>
      <c r="X4618" s="316" t="s">
        <v>965</v>
      </c>
    </row>
    <row r="4619" spans="22:24">
      <c r="V4619" s="316">
        <f t="shared" si="123"/>
        <v>0</v>
      </c>
      <c r="X4619" s="316" t="s">
        <v>965</v>
      </c>
    </row>
    <row r="4620" spans="22:24">
      <c r="V4620" s="316">
        <f t="shared" si="123"/>
        <v>0</v>
      </c>
      <c r="X4620" s="316" t="s">
        <v>965</v>
      </c>
    </row>
    <row r="4621" spans="22:24">
      <c r="V4621" s="316">
        <f t="shared" si="123"/>
        <v>0</v>
      </c>
      <c r="X4621" s="316" t="s">
        <v>965</v>
      </c>
    </row>
    <row r="4622" spans="22:24">
      <c r="V4622" s="316">
        <f t="shared" si="123"/>
        <v>0</v>
      </c>
      <c r="X4622" s="316" t="s">
        <v>965</v>
      </c>
    </row>
    <row r="4623" spans="22:24">
      <c r="V4623" s="316">
        <f t="shared" si="123"/>
        <v>0</v>
      </c>
      <c r="X4623" s="316" t="s">
        <v>965</v>
      </c>
    </row>
    <row r="4624" spans="22:24">
      <c r="V4624" s="316">
        <f t="shared" si="123"/>
        <v>0</v>
      </c>
      <c r="X4624" s="316" t="s">
        <v>965</v>
      </c>
    </row>
    <row r="4625" spans="22:24">
      <c r="V4625" s="316">
        <f t="shared" si="123"/>
        <v>0</v>
      </c>
      <c r="X4625" s="316" t="s">
        <v>965</v>
      </c>
    </row>
    <row r="4626" spans="22:24">
      <c r="V4626" s="316">
        <f t="shared" si="123"/>
        <v>0</v>
      </c>
      <c r="X4626" s="316" t="s">
        <v>965</v>
      </c>
    </row>
    <row r="4627" spans="22:24">
      <c r="V4627" s="316">
        <f t="shared" si="123"/>
        <v>0</v>
      </c>
      <c r="X4627" s="316" t="s">
        <v>965</v>
      </c>
    </row>
    <row r="4628" spans="22:24">
      <c r="V4628" s="316">
        <f t="shared" si="123"/>
        <v>0</v>
      </c>
      <c r="X4628" s="316" t="s">
        <v>965</v>
      </c>
    </row>
    <row r="4629" spans="22:24">
      <c r="V4629" s="316">
        <f t="shared" si="123"/>
        <v>0</v>
      </c>
      <c r="X4629" s="316" t="s">
        <v>965</v>
      </c>
    </row>
    <row r="4630" spans="22:24">
      <c r="V4630" s="316">
        <f t="shared" si="123"/>
        <v>0</v>
      </c>
      <c r="X4630" s="316" t="s">
        <v>965</v>
      </c>
    </row>
    <row r="4631" spans="22:24">
      <c r="V4631" s="316">
        <f t="shared" si="123"/>
        <v>0</v>
      </c>
      <c r="X4631" s="316" t="s">
        <v>965</v>
      </c>
    </row>
    <row r="4632" spans="22:24">
      <c r="V4632" s="316">
        <f t="shared" si="123"/>
        <v>0</v>
      </c>
      <c r="X4632" s="316" t="s">
        <v>965</v>
      </c>
    </row>
    <row r="4633" spans="22:24">
      <c r="V4633" s="316">
        <f t="shared" si="123"/>
        <v>0</v>
      </c>
      <c r="X4633" s="316" t="s">
        <v>965</v>
      </c>
    </row>
    <row r="4634" spans="22:24">
      <c r="V4634" s="316">
        <f t="shared" si="123"/>
        <v>0</v>
      </c>
      <c r="X4634" s="316" t="s">
        <v>965</v>
      </c>
    </row>
    <row r="4635" spans="22:24">
      <c r="V4635" s="316">
        <f t="shared" si="123"/>
        <v>0</v>
      </c>
      <c r="X4635" s="316" t="s">
        <v>965</v>
      </c>
    </row>
    <row r="4636" spans="22:24">
      <c r="V4636" s="316">
        <f t="shared" si="123"/>
        <v>0</v>
      </c>
      <c r="X4636" s="316" t="s">
        <v>965</v>
      </c>
    </row>
    <row r="4637" spans="22:24">
      <c r="V4637" s="316">
        <f t="shared" si="123"/>
        <v>0</v>
      </c>
      <c r="X4637" s="316" t="s">
        <v>965</v>
      </c>
    </row>
    <row r="4638" spans="22:24">
      <c r="V4638" s="316">
        <f t="shared" si="123"/>
        <v>0</v>
      </c>
      <c r="X4638" s="316" t="s">
        <v>965</v>
      </c>
    </row>
    <row r="4639" spans="22:24">
      <c r="V4639" s="316">
        <f t="shared" si="123"/>
        <v>0</v>
      </c>
      <c r="X4639" s="316" t="s">
        <v>965</v>
      </c>
    </row>
    <row r="4640" spans="22:24">
      <c r="V4640" s="316">
        <f t="shared" si="123"/>
        <v>0</v>
      </c>
      <c r="X4640" s="316" t="s">
        <v>965</v>
      </c>
    </row>
    <row r="4641" spans="22:24">
      <c r="V4641" s="316">
        <f t="shared" si="123"/>
        <v>0</v>
      </c>
      <c r="X4641" s="316" t="s">
        <v>965</v>
      </c>
    </row>
    <row r="4642" spans="22:24">
      <c r="V4642" s="316">
        <f t="shared" si="123"/>
        <v>0</v>
      </c>
      <c r="X4642" s="316" t="s">
        <v>965</v>
      </c>
    </row>
    <row r="4643" spans="22:24">
      <c r="V4643" s="316">
        <f t="shared" si="123"/>
        <v>0</v>
      </c>
      <c r="X4643" s="316" t="s">
        <v>965</v>
      </c>
    </row>
    <row r="4644" spans="22:24">
      <c r="V4644" s="316">
        <f t="shared" si="123"/>
        <v>0</v>
      </c>
      <c r="X4644" s="316" t="s">
        <v>965</v>
      </c>
    </row>
    <row r="4645" spans="22:24">
      <c r="V4645" s="316">
        <f t="shared" si="123"/>
        <v>0</v>
      </c>
      <c r="X4645" s="316" t="s">
        <v>965</v>
      </c>
    </row>
    <row r="4646" spans="22:24">
      <c r="V4646" s="316">
        <f t="shared" si="123"/>
        <v>0</v>
      </c>
      <c r="X4646" s="316" t="s">
        <v>965</v>
      </c>
    </row>
    <row r="4647" spans="22:24">
      <c r="V4647" s="316">
        <f t="shared" si="123"/>
        <v>0</v>
      </c>
      <c r="X4647" s="316" t="s">
        <v>965</v>
      </c>
    </row>
    <row r="4648" spans="22:24">
      <c r="V4648" s="316">
        <f t="shared" si="123"/>
        <v>0</v>
      </c>
      <c r="X4648" s="316" t="s">
        <v>965</v>
      </c>
    </row>
    <row r="4649" spans="22:24">
      <c r="V4649" s="316">
        <f t="shared" si="123"/>
        <v>0</v>
      </c>
      <c r="X4649" s="316" t="s">
        <v>965</v>
      </c>
    </row>
    <row r="4650" spans="22:24">
      <c r="V4650" s="316">
        <f t="shared" si="123"/>
        <v>0</v>
      </c>
      <c r="X4650" s="316" t="s">
        <v>965</v>
      </c>
    </row>
    <row r="4651" spans="22:24">
      <c r="V4651" s="316">
        <f t="shared" si="123"/>
        <v>0</v>
      </c>
      <c r="X4651" s="316" t="s">
        <v>965</v>
      </c>
    </row>
    <row r="4652" spans="22:24">
      <c r="V4652" s="316">
        <f t="shared" si="123"/>
        <v>0</v>
      </c>
      <c r="X4652" s="316" t="s">
        <v>965</v>
      </c>
    </row>
    <row r="4653" spans="22:24">
      <c r="V4653" s="316">
        <f t="shared" si="123"/>
        <v>0</v>
      </c>
      <c r="X4653" s="316" t="s">
        <v>965</v>
      </c>
    </row>
    <row r="4654" spans="22:24">
      <c r="V4654" s="316">
        <f t="shared" si="123"/>
        <v>0</v>
      </c>
      <c r="X4654" s="316" t="s">
        <v>965</v>
      </c>
    </row>
    <row r="4655" spans="22:24">
      <c r="V4655" s="316">
        <f t="shared" si="123"/>
        <v>0</v>
      </c>
      <c r="X4655" s="316" t="s">
        <v>965</v>
      </c>
    </row>
    <row r="4656" spans="22:24">
      <c r="V4656" s="316">
        <f t="shared" si="123"/>
        <v>0</v>
      </c>
      <c r="X4656" s="316" t="s">
        <v>965</v>
      </c>
    </row>
    <row r="4657" spans="22:24">
      <c r="V4657" s="316">
        <f t="shared" si="123"/>
        <v>0</v>
      </c>
      <c r="X4657" s="316" t="s">
        <v>965</v>
      </c>
    </row>
    <row r="4658" spans="22:24">
      <c r="V4658" s="316">
        <f t="shared" si="123"/>
        <v>0</v>
      </c>
      <c r="X4658" s="316" t="s">
        <v>965</v>
      </c>
    </row>
    <row r="4659" spans="22:24">
      <c r="V4659" s="316">
        <f t="shared" si="123"/>
        <v>0</v>
      </c>
      <c r="X4659" s="316" t="s">
        <v>965</v>
      </c>
    </row>
    <row r="4660" spans="22:24">
      <c r="V4660" s="316">
        <f t="shared" si="123"/>
        <v>0</v>
      </c>
      <c r="X4660" s="316" t="s">
        <v>965</v>
      </c>
    </row>
    <row r="4661" spans="22:24">
      <c r="V4661" s="316">
        <f t="shared" si="123"/>
        <v>0</v>
      </c>
      <c r="X4661" s="316" t="s">
        <v>965</v>
      </c>
    </row>
    <row r="4662" spans="22:24">
      <c r="V4662" s="316">
        <f t="shared" si="123"/>
        <v>0</v>
      </c>
      <c r="X4662" s="316" t="s">
        <v>965</v>
      </c>
    </row>
    <row r="4663" spans="22:24">
      <c r="V4663" s="316">
        <f t="shared" si="123"/>
        <v>0</v>
      </c>
      <c r="X4663" s="316" t="s">
        <v>965</v>
      </c>
    </row>
    <row r="4664" spans="22:24">
      <c r="V4664" s="316">
        <f t="shared" si="123"/>
        <v>0</v>
      </c>
      <c r="X4664" s="316" t="s">
        <v>965</v>
      </c>
    </row>
    <row r="4665" spans="22:24">
      <c r="V4665" s="316">
        <f t="shared" si="123"/>
        <v>0</v>
      </c>
      <c r="X4665" s="316" t="s">
        <v>965</v>
      </c>
    </row>
    <row r="4666" spans="22:24">
      <c r="V4666" s="316">
        <f t="shared" si="123"/>
        <v>0</v>
      </c>
      <c r="X4666" s="316" t="s">
        <v>965</v>
      </c>
    </row>
    <row r="4667" spans="22:24">
      <c r="V4667" s="316">
        <f t="shared" ref="V4667:V4730" si="124">IF(H4667=$V$1,I4667," ")</f>
        <v>0</v>
      </c>
      <c r="X4667" s="316" t="s">
        <v>965</v>
      </c>
    </row>
    <row r="4668" spans="22:24">
      <c r="V4668" s="316">
        <f t="shared" si="124"/>
        <v>0</v>
      </c>
      <c r="X4668" s="316" t="s">
        <v>965</v>
      </c>
    </row>
    <row r="4669" spans="22:24">
      <c r="V4669" s="316">
        <f t="shared" si="124"/>
        <v>0</v>
      </c>
      <c r="X4669" s="316" t="s">
        <v>965</v>
      </c>
    </row>
    <row r="4670" spans="22:24">
      <c r="V4670" s="316">
        <f t="shared" si="124"/>
        <v>0</v>
      </c>
      <c r="X4670" s="316" t="s">
        <v>965</v>
      </c>
    </row>
    <row r="4671" spans="22:24">
      <c r="V4671" s="316">
        <f t="shared" si="124"/>
        <v>0</v>
      </c>
      <c r="X4671" s="316" t="s">
        <v>965</v>
      </c>
    </row>
    <row r="4672" spans="22:24">
      <c r="V4672" s="316">
        <f t="shared" si="124"/>
        <v>0</v>
      </c>
      <c r="X4672" s="316" t="s">
        <v>965</v>
      </c>
    </row>
    <row r="4673" spans="22:24">
      <c r="V4673" s="316">
        <f t="shared" si="124"/>
        <v>0</v>
      </c>
      <c r="X4673" s="316" t="s">
        <v>965</v>
      </c>
    </row>
    <row r="4674" spans="22:24">
      <c r="V4674" s="316">
        <f t="shared" si="124"/>
        <v>0</v>
      </c>
      <c r="X4674" s="316" t="s">
        <v>965</v>
      </c>
    </row>
    <row r="4675" spans="22:24">
      <c r="V4675" s="316">
        <f t="shared" si="124"/>
        <v>0</v>
      </c>
      <c r="X4675" s="316" t="s">
        <v>965</v>
      </c>
    </row>
    <row r="4676" spans="22:24">
      <c r="V4676" s="316">
        <f t="shared" si="124"/>
        <v>0</v>
      </c>
      <c r="X4676" s="316" t="s">
        <v>965</v>
      </c>
    </row>
    <row r="4677" spans="22:24">
      <c r="V4677" s="316">
        <f t="shared" si="124"/>
        <v>0</v>
      </c>
      <c r="X4677" s="316" t="s">
        <v>965</v>
      </c>
    </row>
    <row r="4678" spans="22:24">
      <c r="V4678" s="316">
        <f t="shared" si="124"/>
        <v>0</v>
      </c>
      <c r="X4678" s="316" t="s">
        <v>965</v>
      </c>
    </row>
    <row r="4679" spans="22:24">
      <c r="V4679" s="316">
        <f t="shared" si="124"/>
        <v>0</v>
      </c>
      <c r="X4679" s="316" t="s">
        <v>965</v>
      </c>
    </row>
    <row r="4680" spans="22:24">
      <c r="V4680" s="316">
        <f t="shared" si="124"/>
        <v>0</v>
      </c>
      <c r="X4680" s="316" t="s">
        <v>965</v>
      </c>
    </row>
    <row r="4681" spans="22:24">
      <c r="V4681" s="316">
        <f t="shared" si="124"/>
        <v>0</v>
      </c>
      <c r="X4681" s="316" t="s">
        <v>965</v>
      </c>
    </row>
    <row r="4682" spans="22:24">
      <c r="V4682" s="316">
        <f t="shared" si="124"/>
        <v>0</v>
      </c>
      <c r="X4682" s="316" t="s">
        <v>965</v>
      </c>
    </row>
    <row r="4683" spans="22:24">
      <c r="V4683" s="316">
        <f t="shared" si="124"/>
        <v>0</v>
      </c>
      <c r="X4683" s="316" t="s">
        <v>965</v>
      </c>
    </row>
    <row r="4684" spans="22:24">
      <c r="V4684" s="316">
        <f t="shared" si="124"/>
        <v>0</v>
      </c>
      <c r="X4684" s="316" t="s">
        <v>965</v>
      </c>
    </row>
    <row r="4685" spans="22:24">
      <c r="V4685" s="316">
        <f t="shared" si="124"/>
        <v>0</v>
      </c>
      <c r="X4685" s="316" t="s">
        <v>965</v>
      </c>
    </row>
    <row r="4686" spans="22:24">
      <c r="V4686" s="316">
        <f t="shared" si="124"/>
        <v>0</v>
      </c>
      <c r="X4686" s="316" t="s">
        <v>965</v>
      </c>
    </row>
    <row r="4687" spans="22:24">
      <c r="V4687" s="316">
        <f t="shared" si="124"/>
        <v>0</v>
      </c>
      <c r="X4687" s="316" t="s">
        <v>965</v>
      </c>
    </row>
    <row r="4688" spans="22:24">
      <c r="V4688" s="316">
        <f t="shared" si="124"/>
        <v>0</v>
      </c>
      <c r="X4688" s="316" t="s">
        <v>965</v>
      </c>
    </row>
    <row r="4689" spans="22:24">
      <c r="V4689" s="316">
        <f t="shared" si="124"/>
        <v>0</v>
      </c>
      <c r="X4689" s="316" t="s">
        <v>965</v>
      </c>
    </row>
    <row r="4690" spans="22:24">
      <c r="V4690" s="316">
        <f t="shared" si="124"/>
        <v>0</v>
      </c>
      <c r="X4690" s="316" t="s">
        <v>965</v>
      </c>
    </row>
    <row r="4691" spans="22:24">
      <c r="V4691" s="316">
        <f t="shared" si="124"/>
        <v>0</v>
      </c>
      <c r="X4691" s="316" t="s">
        <v>965</v>
      </c>
    </row>
    <row r="4692" spans="22:24">
      <c r="V4692" s="316">
        <f t="shared" si="124"/>
        <v>0</v>
      </c>
      <c r="X4692" s="316" t="s">
        <v>965</v>
      </c>
    </row>
    <row r="4693" spans="22:24">
      <c r="V4693" s="316">
        <f t="shared" si="124"/>
        <v>0</v>
      </c>
      <c r="X4693" s="316" t="s">
        <v>965</v>
      </c>
    </row>
    <row r="4694" spans="22:24">
      <c r="V4694" s="316">
        <f t="shared" si="124"/>
        <v>0</v>
      </c>
      <c r="X4694" s="316" t="s">
        <v>965</v>
      </c>
    </row>
    <row r="4695" spans="22:24">
      <c r="V4695" s="316">
        <f t="shared" si="124"/>
        <v>0</v>
      </c>
      <c r="X4695" s="316" t="s">
        <v>965</v>
      </c>
    </row>
    <row r="4696" spans="22:24">
      <c r="V4696" s="316">
        <f t="shared" si="124"/>
        <v>0</v>
      </c>
      <c r="X4696" s="316" t="s">
        <v>965</v>
      </c>
    </row>
    <row r="4697" spans="22:24">
      <c r="V4697" s="316">
        <f t="shared" si="124"/>
        <v>0</v>
      </c>
      <c r="X4697" s="316" t="s">
        <v>965</v>
      </c>
    </row>
    <row r="4698" spans="22:24">
      <c r="V4698" s="316">
        <f t="shared" si="124"/>
        <v>0</v>
      </c>
      <c r="X4698" s="316" t="s">
        <v>965</v>
      </c>
    </row>
    <row r="4699" spans="22:24">
      <c r="V4699" s="316">
        <f t="shared" si="124"/>
        <v>0</v>
      </c>
      <c r="X4699" s="316" t="s">
        <v>965</v>
      </c>
    </row>
    <row r="4700" spans="22:24">
      <c r="V4700" s="316">
        <f t="shared" si="124"/>
        <v>0</v>
      </c>
      <c r="X4700" s="316" t="s">
        <v>965</v>
      </c>
    </row>
    <row r="4701" spans="22:24">
      <c r="V4701" s="316">
        <f t="shared" si="124"/>
        <v>0</v>
      </c>
      <c r="X4701" s="316" t="s">
        <v>965</v>
      </c>
    </row>
    <row r="4702" spans="22:24">
      <c r="V4702" s="316">
        <f t="shared" si="124"/>
        <v>0</v>
      </c>
      <c r="X4702" s="316" t="s">
        <v>965</v>
      </c>
    </row>
    <row r="4703" spans="22:24">
      <c r="V4703" s="316">
        <f t="shared" si="124"/>
        <v>0</v>
      </c>
      <c r="X4703" s="316" t="s">
        <v>965</v>
      </c>
    </row>
    <row r="4704" spans="22:24">
      <c r="V4704" s="316">
        <f t="shared" si="124"/>
        <v>0</v>
      </c>
      <c r="X4704" s="316" t="s">
        <v>965</v>
      </c>
    </row>
    <row r="4705" spans="22:24">
      <c r="V4705" s="316">
        <f t="shared" si="124"/>
        <v>0</v>
      </c>
      <c r="X4705" s="316" t="s">
        <v>965</v>
      </c>
    </row>
    <row r="4706" spans="22:24">
      <c r="V4706" s="316">
        <f t="shared" si="124"/>
        <v>0</v>
      </c>
      <c r="X4706" s="316" t="s">
        <v>965</v>
      </c>
    </row>
    <row r="4707" spans="22:24">
      <c r="V4707" s="316">
        <f t="shared" si="124"/>
        <v>0</v>
      </c>
      <c r="X4707" s="316" t="s">
        <v>965</v>
      </c>
    </row>
    <row r="4708" spans="22:24">
      <c r="V4708" s="316">
        <f t="shared" si="124"/>
        <v>0</v>
      </c>
      <c r="X4708" s="316" t="s">
        <v>965</v>
      </c>
    </row>
    <row r="4709" spans="22:24">
      <c r="V4709" s="316">
        <f t="shared" si="124"/>
        <v>0</v>
      </c>
      <c r="X4709" s="316" t="s">
        <v>965</v>
      </c>
    </row>
    <row r="4710" spans="22:24">
      <c r="V4710" s="316">
        <f t="shared" si="124"/>
        <v>0</v>
      </c>
      <c r="X4710" s="316" t="s">
        <v>965</v>
      </c>
    </row>
    <row r="4711" spans="22:24">
      <c r="V4711" s="316">
        <f t="shared" si="124"/>
        <v>0</v>
      </c>
      <c r="X4711" s="316" t="s">
        <v>965</v>
      </c>
    </row>
    <row r="4712" spans="22:24">
      <c r="V4712" s="316">
        <f t="shared" si="124"/>
        <v>0</v>
      </c>
      <c r="X4712" s="316" t="s">
        <v>965</v>
      </c>
    </row>
    <row r="4713" spans="22:24">
      <c r="V4713" s="316">
        <f t="shared" si="124"/>
        <v>0</v>
      </c>
      <c r="X4713" s="316" t="s">
        <v>965</v>
      </c>
    </row>
    <row r="4714" spans="22:24">
      <c r="V4714" s="316">
        <f t="shared" si="124"/>
        <v>0</v>
      </c>
      <c r="X4714" s="316" t="s">
        <v>965</v>
      </c>
    </row>
    <row r="4715" spans="22:24">
      <c r="V4715" s="316">
        <f t="shared" si="124"/>
        <v>0</v>
      </c>
      <c r="X4715" s="316" t="s">
        <v>965</v>
      </c>
    </row>
    <row r="4716" spans="22:24">
      <c r="V4716" s="316">
        <f t="shared" si="124"/>
        <v>0</v>
      </c>
      <c r="X4716" s="316" t="s">
        <v>965</v>
      </c>
    </row>
    <row r="4717" spans="22:24">
      <c r="V4717" s="316">
        <f t="shared" si="124"/>
        <v>0</v>
      </c>
      <c r="X4717" s="316" t="s">
        <v>965</v>
      </c>
    </row>
    <row r="4718" spans="22:24">
      <c r="V4718" s="316">
        <f t="shared" si="124"/>
        <v>0</v>
      </c>
      <c r="X4718" s="316" t="s">
        <v>965</v>
      </c>
    </row>
    <row r="4719" spans="22:24">
      <c r="V4719" s="316">
        <f t="shared" si="124"/>
        <v>0</v>
      </c>
      <c r="X4719" s="316" t="s">
        <v>965</v>
      </c>
    </row>
    <row r="4720" spans="22:24">
      <c r="V4720" s="316">
        <f t="shared" si="124"/>
        <v>0</v>
      </c>
      <c r="X4720" s="316" t="s">
        <v>965</v>
      </c>
    </row>
    <row r="4721" spans="22:24">
      <c r="V4721" s="316">
        <f t="shared" si="124"/>
        <v>0</v>
      </c>
      <c r="X4721" s="316" t="s">
        <v>965</v>
      </c>
    </row>
    <row r="4722" spans="22:24">
      <c r="V4722" s="316">
        <f t="shared" si="124"/>
        <v>0</v>
      </c>
      <c r="X4722" s="316" t="s">
        <v>965</v>
      </c>
    </row>
    <row r="4723" spans="22:24">
      <c r="V4723" s="316">
        <f t="shared" si="124"/>
        <v>0</v>
      </c>
      <c r="X4723" s="316" t="s">
        <v>965</v>
      </c>
    </row>
    <row r="4724" spans="22:24">
      <c r="V4724" s="316">
        <f t="shared" si="124"/>
        <v>0</v>
      </c>
      <c r="X4724" s="316" t="s">
        <v>965</v>
      </c>
    </row>
    <row r="4725" spans="22:24">
      <c r="V4725" s="316">
        <f t="shared" si="124"/>
        <v>0</v>
      </c>
      <c r="X4725" s="316" t="s">
        <v>965</v>
      </c>
    </row>
    <row r="4726" spans="22:24">
      <c r="V4726" s="316">
        <f t="shared" si="124"/>
        <v>0</v>
      </c>
      <c r="X4726" s="316" t="s">
        <v>965</v>
      </c>
    </row>
    <row r="4727" spans="22:24">
      <c r="V4727" s="316">
        <f t="shared" si="124"/>
        <v>0</v>
      </c>
      <c r="X4727" s="316" t="s">
        <v>965</v>
      </c>
    </row>
    <row r="4728" spans="22:24">
      <c r="V4728" s="316">
        <f t="shared" si="124"/>
        <v>0</v>
      </c>
      <c r="X4728" s="316" t="s">
        <v>965</v>
      </c>
    </row>
    <row r="4729" spans="22:24">
      <c r="V4729" s="316">
        <f t="shared" si="124"/>
        <v>0</v>
      </c>
      <c r="X4729" s="316" t="s">
        <v>965</v>
      </c>
    </row>
    <row r="4730" spans="22:24">
      <c r="V4730" s="316">
        <f t="shared" si="124"/>
        <v>0</v>
      </c>
      <c r="X4730" s="316" t="s">
        <v>965</v>
      </c>
    </row>
    <row r="4731" spans="22:24">
      <c r="V4731" s="316">
        <f t="shared" ref="V4731:V4794" si="125">IF(H4731=$V$1,I4731," ")</f>
        <v>0</v>
      </c>
      <c r="X4731" s="316" t="s">
        <v>965</v>
      </c>
    </row>
    <row r="4732" spans="22:24">
      <c r="V4732" s="316">
        <f t="shared" si="125"/>
        <v>0</v>
      </c>
      <c r="X4732" s="316" t="s">
        <v>965</v>
      </c>
    </row>
    <row r="4733" spans="22:24">
      <c r="V4733" s="316">
        <f t="shared" si="125"/>
        <v>0</v>
      </c>
      <c r="X4733" s="316" t="s">
        <v>965</v>
      </c>
    </row>
    <row r="4734" spans="22:24">
      <c r="V4734" s="316">
        <f t="shared" si="125"/>
        <v>0</v>
      </c>
      <c r="X4734" s="316" t="s">
        <v>965</v>
      </c>
    </row>
    <row r="4735" spans="22:24">
      <c r="V4735" s="316">
        <f t="shared" si="125"/>
        <v>0</v>
      </c>
      <c r="X4735" s="316" t="s">
        <v>965</v>
      </c>
    </row>
    <row r="4736" spans="22:24">
      <c r="V4736" s="316">
        <f t="shared" si="125"/>
        <v>0</v>
      </c>
      <c r="X4736" s="316" t="s">
        <v>965</v>
      </c>
    </row>
    <row r="4737" spans="22:24">
      <c r="V4737" s="316">
        <f t="shared" si="125"/>
        <v>0</v>
      </c>
      <c r="X4737" s="316" t="s">
        <v>965</v>
      </c>
    </row>
    <row r="4738" spans="22:24">
      <c r="V4738" s="316">
        <f t="shared" si="125"/>
        <v>0</v>
      </c>
      <c r="X4738" s="316" t="s">
        <v>965</v>
      </c>
    </row>
    <row r="4739" spans="22:24">
      <c r="V4739" s="316">
        <f t="shared" si="125"/>
        <v>0</v>
      </c>
      <c r="X4739" s="316" t="s">
        <v>965</v>
      </c>
    </row>
    <row r="4740" spans="22:24">
      <c r="V4740" s="316">
        <f t="shared" si="125"/>
        <v>0</v>
      </c>
      <c r="X4740" s="316" t="s">
        <v>965</v>
      </c>
    </row>
    <row r="4741" spans="22:24">
      <c r="V4741" s="316">
        <f t="shared" si="125"/>
        <v>0</v>
      </c>
      <c r="X4741" s="316" t="s">
        <v>965</v>
      </c>
    </row>
    <row r="4742" spans="22:24">
      <c r="V4742" s="316">
        <f t="shared" si="125"/>
        <v>0</v>
      </c>
      <c r="X4742" s="316" t="s">
        <v>965</v>
      </c>
    </row>
    <row r="4743" spans="22:24">
      <c r="V4743" s="316">
        <f t="shared" si="125"/>
        <v>0</v>
      </c>
      <c r="X4743" s="316" t="s">
        <v>965</v>
      </c>
    </row>
    <row r="4744" spans="22:24">
      <c r="V4744" s="316">
        <f t="shared" si="125"/>
        <v>0</v>
      </c>
      <c r="X4744" s="316" t="s">
        <v>965</v>
      </c>
    </row>
    <row r="4745" spans="22:24">
      <c r="V4745" s="316">
        <f t="shared" si="125"/>
        <v>0</v>
      </c>
      <c r="X4745" s="316" t="s">
        <v>965</v>
      </c>
    </row>
    <row r="4746" spans="22:24">
      <c r="V4746" s="316">
        <f t="shared" si="125"/>
        <v>0</v>
      </c>
      <c r="X4746" s="316" t="s">
        <v>965</v>
      </c>
    </row>
    <row r="4747" spans="22:24">
      <c r="V4747" s="316">
        <f t="shared" si="125"/>
        <v>0</v>
      </c>
      <c r="X4747" s="316" t="s">
        <v>965</v>
      </c>
    </row>
    <row r="4748" spans="22:24">
      <c r="V4748" s="316">
        <f t="shared" si="125"/>
        <v>0</v>
      </c>
      <c r="X4748" s="316" t="s">
        <v>965</v>
      </c>
    </row>
    <row r="4749" spans="22:24">
      <c r="V4749" s="316">
        <f t="shared" si="125"/>
        <v>0</v>
      </c>
      <c r="X4749" s="316" t="s">
        <v>965</v>
      </c>
    </row>
    <row r="4750" spans="22:24">
      <c r="V4750" s="316">
        <f t="shared" si="125"/>
        <v>0</v>
      </c>
      <c r="X4750" s="316" t="s">
        <v>965</v>
      </c>
    </row>
    <row r="4751" spans="22:24">
      <c r="V4751" s="316">
        <f t="shared" si="125"/>
        <v>0</v>
      </c>
      <c r="X4751" s="316" t="s">
        <v>965</v>
      </c>
    </row>
    <row r="4752" spans="22:24">
      <c r="V4752" s="316">
        <f t="shared" si="125"/>
        <v>0</v>
      </c>
      <c r="X4752" s="316" t="s">
        <v>965</v>
      </c>
    </row>
    <row r="4753" spans="22:24">
      <c r="V4753" s="316">
        <f t="shared" si="125"/>
        <v>0</v>
      </c>
      <c r="X4753" s="316" t="s">
        <v>965</v>
      </c>
    </row>
    <row r="4754" spans="22:24">
      <c r="V4754" s="316">
        <f t="shared" si="125"/>
        <v>0</v>
      </c>
      <c r="X4754" s="316" t="s">
        <v>965</v>
      </c>
    </row>
    <row r="4755" spans="22:24">
      <c r="V4755" s="316">
        <f t="shared" si="125"/>
        <v>0</v>
      </c>
      <c r="X4755" s="316" t="s">
        <v>965</v>
      </c>
    </row>
    <row r="4756" spans="22:24">
      <c r="V4756" s="316">
        <f t="shared" si="125"/>
        <v>0</v>
      </c>
      <c r="X4756" s="316" t="s">
        <v>965</v>
      </c>
    </row>
    <row r="4757" spans="22:24">
      <c r="V4757" s="316">
        <f t="shared" si="125"/>
        <v>0</v>
      </c>
      <c r="X4757" s="316" t="s">
        <v>965</v>
      </c>
    </row>
    <row r="4758" spans="22:24">
      <c r="V4758" s="316">
        <f t="shared" si="125"/>
        <v>0</v>
      </c>
      <c r="X4758" s="316" t="s">
        <v>965</v>
      </c>
    </row>
    <row r="4759" spans="22:24">
      <c r="V4759" s="316">
        <f t="shared" si="125"/>
        <v>0</v>
      </c>
      <c r="X4759" s="316" t="s">
        <v>965</v>
      </c>
    </row>
    <row r="4760" spans="22:24">
      <c r="V4760" s="316">
        <f t="shared" si="125"/>
        <v>0</v>
      </c>
      <c r="X4760" s="316" t="s">
        <v>965</v>
      </c>
    </row>
    <row r="4761" spans="22:24">
      <c r="V4761" s="316">
        <f t="shared" si="125"/>
        <v>0</v>
      </c>
      <c r="X4761" s="316" t="s">
        <v>965</v>
      </c>
    </row>
    <row r="4762" spans="22:24">
      <c r="V4762" s="316">
        <f t="shared" si="125"/>
        <v>0</v>
      </c>
      <c r="X4762" s="316" t="s">
        <v>965</v>
      </c>
    </row>
    <row r="4763" spans="22:24">
      <c r="V4763" s="316">
        <f t="shared" si="125"/>
        <v>0</v>
      </c>
      <c r="X4763" s="316" t="s">
        <v>965</v>
      </c>
    </row>
    <row r="4764" spans="22:24">
      <c r="V4764" s="316">
        <f t="shared" si="125"/>
        <v>0</v>
      </c>
      <c r="X4764" s="316" t="s">
        <v>965</v>
      </c>
    </row>
    <row r="4765" spans="22:24">
      <c r="V4765" s="316">
        <f t="shared" si="125"/>
        <v>0</v>
      </c>
      <c r="X4765" s="316" t="s">
        <v>965</v>
      </c>
    </row>
    <row r="4766" spans="22:24">
      <c r="V4766" s="316">
        <f t="shared" si="125"/>
        <v>0</v>
      </c>
      <c r="X4766" s="316" t="s">
        <v>965</v>
      </c>
    </row>
    <row r="4767" spans="22:24">
      <c r="V4767" s="316">
        <f t="shared" si="125"/>
        <v>0</v>
      </c>
      <c r="X4767" s="316" t="s">
        <v>965</v>
      </c>
    </row>
    <row r="4768" spans="22:24">
      <c r="V4768" s="316">
        <f t="shared" si="125"/>
        <v>0</v>
      </c>
      <c r="X4768" s="316" t="s">
        <v>965</v>
      </c>
    </row>
    <row r="4769" spans="22:24">
      <c r="V4769" s="316">
        <f t="shared" si="125"/>
        <v>0</v>
      </c>
      <c r="X4769" s="316" t="s">
        <v>965</v>
      </c>
    </row>
    <row r="4770" spans="22:24">
      <c r="V4770" s="316">
        <f t="shared" si="125"/>
        <v>0</v>
      </c>
      <c r="X4770" s="316" t="s">
        <v>965</v>
      </c>
    </row>
    <row r="4771" spans="22:24">
      <c r="V4771" s="316">
        <f t="shared" si="125"/>
        <v>0</v>
      </c>
      <c r="X4771" s="316" t="s">
        <v>965</v>
      </c>
    </row>
    <row r="4772" spans="22:24">
      <c r="V4772" s="316">
        <f t="shared" si="125"/>
        <v>0</v>
      </c>
      <c r="X4772" s="316" t="s">
        <v>965</v>
      </c>
    </row>
    <row r="4773" spans="22:24">
      <c r="V4773" s="316">
        <f t="shared" si="125"/>
        <v>0</v>
      </c>
      <c r="X4773" s="316" t="s">
        <v>965</v>
      </c>
    </row>
    <row r="4774" spans="22:24">
      <c r="V4774" s="316">
        <f t="shared" si="125"/>
        <v>0</v>
      </c>
      <c r="X4774" s="316" t="s">
        <v>965</v>
      </c>
    </row>
    <row r="4775" spans="22:24">
      <c r="V4775" s="316">
        <f t="shared" si="125"/>
        <v>0</v>
      </c>
      <c r="X4775" s="316" t="s">
        <v>965</v>
      </c>
    </row>
    <row r="4776" spans="22:24">
      <c r="V4776" s="316">
        <f t="shared" si="125"/>
        <v>0</v>
      </c>
      <c r="X4776" s="316" t="s">
        <v>965</v>
      </c>
    </row>
    <row r="4777" spans="22:24">
      <c r="V4777" s="316">
        <f t="shared" si="125"/>
        <v>0</v>
      </c>
      <c r="X4777" s="316" t="s">
        <v>965</v>
      </c>
    </row>
    <row r="4778" spans="22:24">
      <c r="V4778" s="316">
        <f t="shared" si="125"/>
        <v>0</v>
      </c>
      <c r="X4778" s="316" t="s">
        <v>965</v>
      </c>
    </row>
    <row r="4779" spans="22:24">
      <c r="V4779" s="316">
        <f t="shared" si="125"/>
        <v>0</v>
      </c>
      <c r="X4779" s="316" t="s">
        <v>965</v>
      </c>
    </row>
    <row r="4780" spans="22:24">
      <c r="V4780" s="316">
        <f t="shared" si="125"/>
        <v>0</v>
      </c>
      <c r="X4780" s="316" t="s">
        <v>965</v>
      </c>
    </row>
    <row r="4781" spans="22:24">
      <c r="V4781" s="316">
        <f t="shared" si="125"/>
        <v>0</v>
      </c>
      <c r="X4781" s="316" t="s">
        <v>965</v>
      </c>
    </row>
    <row r="4782" spans="22:24">
      <c r="V4782" s="316">
        <f t="shared" si="125"/>
        <v>0</v>
      </c>
      <c r="X4782" s="316" t="s">
        <v>965</v>
      </c>
    </row>
    <row r="4783" spans="22:24">
      <c r="V4783" s="316">
        <f t="shared" si="125"/>
        <v>0</v>
      </c>
      <c r="X4783" s="316" t="s">
        <v>965</v>
      </c>
    </row>
    <row r="4784" spans="22:24">
      <c r="V4784" s="316">
        <f t="shared" si="125"/>
        <v>0</v>
      </c>
      <c r="X4784" s="316" t="s">
        <v>965</v>
      </c>
    </row>
    <row r="4785" spans="22:24">
      <c r="V4785" s="316">
        <f t="shared" si="125"/>
        <v>0</v>
      </c>
      <c r="X4785" s="316" t="s">
        <v>965</v>
      </c>
    </row>
    <row r="4786" spans="22:24">
      <c r="V4786" s="316">
        <f t="shared" si="125"/>
        <v>0</v>
      </c>
      <c r="X4786" s="316" t="s">
        <v>965</v>
      </c>
    </row>
    <row r="4787" spans="22:24">
      <c r="V4787" s="316">
        <f t="shared" si="125"/>
        <v>0</v>
      </c>
      <c r="X4787" s="316" t="s">
        <v>965</v>
      </c>
    </row>
    <row r="4788" spans="22:24">
      <c r="V4788" s="316">
        <f t="shared" si="125"/>
        <v>0</v>
      </c>
      <c r="X4788" s="316" t="s">
        <v>965</v>
      </c>
    </row>
    <row r="4789" spans="22:24">
      <c r="V4789" s="316">
        <f t="shared" si="125"/>
        <v>0</v>
      </c>
      <c r="X4789" s="316" t="s">
        <v>965</v>
      </c>
    </row>
    <row r="4790" spans="22:24">
      <c r="V4790" s="316">
        <f t="shared" si="125"/>
        <v>0</v>
      </c>
      <c r="X4790" s="316" t="s">
        <v>965</v>
      </c>
    </row>
    <row r="4791" spans="22:24">
      <c r="V4791" s="316">
        <f t="shared" si="125"/>
        <v>0</v>
      </c>
      <c r="X4791" s="316" t="s">
        <v>965</v>
      </c>
    </row>
    <row r="4792" spans="22:24">
      <c r="V4792" s="316">
        <f t="shared" si="125"/>
        <v>0</v>
      </c>
      <c r="X4792" s="316" t="s">
        <v>965</v>
      </c>
    </row>
    <row r="4793" spans="22:24">
      <c r="V4793" s="316">
        <f t="shared" si="125"/>
        <v>0</v>
      </c>
      <c r="X4793" s="316" t="s">
        <v>965</v>
      </c>
    </row>
    <row r="4794" spans="22:24">
      <c r="V4794" s="316">
        <f t="shared" si="125"/>
        <v>0</v>
      </c>
      <c r="X4794" s="316" t="s">
        <v>965</v>
      </c>
    </row>
    <row r="4795" spans="22:24">
      <c r="V4795" s="316">
        <f t="shared" ref="V4795:V4858" si="126">IF(H4795=$V$1,I4795," ")</f>
        <v>0</v>
      </c>
      <c r="X4795" s="316" t="s">
        <v>965</v>
      </c>
    </row>
    <row r="4796" spans="22:24">
      <c r="V4796" s="316">
        <f t="shared" si="126"/>
        <v>0</v>
      </c>
      <c r="X4796" s="316" t="s">
        <v>965</v>
      </c>
    </row>
    <row r="4797" spans="22:24">
      <c r="V4797" s="316">
        <f t="shared" si="126"/>
        <v>0</v>
      </c>
      <c r="X4797" s="316" t="s">
        <v>965</v>
      </c>
    </row>
    <row r="4798" spans="22:24">
      <c r="V4798" s="316">
        <f t="shared" si="126"/>
        <v>0</v>
      </c>
      <c r="X4798" s="316" t="s">
        <v>965</v>
      </c>
    </row>
    <row r="4799" spans="22:24">
      <c r="V4799" s="316">
        <f t="shared" si="126"/>
        <v>0</v>
      </c>
      <c r="X4799" s="316" t="s">
        <v>965</v>
      </c>
    </row>
    <row r="4800" spans="22:24">
      <c r="V4800" s="316">
        <f t="shared" si="126"/>
        <v>0</v>
      </c>
      <c r="X4800" s="316" t="s">
        <v>965</v>
      </c>
    </row>
    <row r="4801" spans="22:24">
      <c r="V4801" s="316">
        <f t="shared" si="126"/>
        <v>0</v>
      </c>
      <c r="X4801" s="316" t="s">
        <v>965</v>
      </c>
    </row>
    <row r="4802" spans="22:24">
      <c r="V4802" s="316">
        <f t="shared" si="126"/>
        <v>0</v>
      </c>
      <c r="X4802" s="316" t="s">
        <v>965</v>
      </c>
    </row>
    <row r="4803" spans="22:24">
      <c r="V4803" s="316">
        <f t="shared" si="126"/>
        <v>0</v>
      </c>
      <c r="X4803" s="316" t="s">
        <v>965</v>
      </c>
    </row>
    <row r="4804" spans="22:24">
      <c r="V4804" s="316">
        <f t="shared" si="126"/>
        <v>0</v>
      </c>
      <c r="X4804" s="316" t="s">
        <v>965</v>
      </c>
    </row>
    <row r="4805" spans="22:24">
      <c r="V4805" s="316">
        <f t="shared" si="126"/>
        <v>0</v>
      </c>
      <c r="X4805" s="316" t="s">
        <v>965</v>
      </c>
    </row>
    <row r="4806" spans="22:24">
      <c r="V4806" s="316">
        <f t="shared" si="126"/>
        <v>0</v>
      </c>
      <c r="X4806" s="316" t="s">
        <v>965</v>
      </c>
    </row>
    <row r="4807" spans="22:24">
      <c r="V4807" s="316">
        <f t="shared" si="126"/>
        <v>0</v>
      </c>
      <c r="X4807" s="316" t="s">
        <v>965</v>
      </c>
    </row>
    <row r="4808" spans="22:24">
      <c r="V4808" s="316">
        <f t="shared" si="126"/>
        <v>0</v>
      </c>
      <c r="X4808" s="316" t="s">
        <v>965</v>
      </c>
    </row>
    <row r="4809" spans="22:24">
      <c r="V4809" s="316">
        <f t="shared" si="126"/>
        <v>0</v>
      </c>
      <c r="X4809" s="316" t="s">
        <v>965</v>
      </c>
    </row>
    <row r="4810" spans="22:24">
      <c r="V4810" s="316">
        <f t="shared" si="126"/>
        <v>0</v>
      </c>
      <c r="X4810" s="316" t="s">
        <v>965</v>
      </c>
    </row>
    <row r="4811" spans="22:24">
      <c r="V4811" s="316">
        <f t="shared" si="126"/>
        <v>0</v>
      </c>
      <c r="X4811" s="316" t="s">
        <v>965</v>
      </c>
    </row>
    <row r="4812" spans="22:24">
      <c r="V4812" s="316">
        <f t="shared" si="126"/>
        <v>0</v>
      </c>
      <c r="X4812" s="316" t="s">
        <v>965</v>
      </c>
    </row>
    <row r="4813" spans="22:24">
      <c r="V4813" s="316">
        <f t="shared" si="126"/>
        <v>0</v>
      </c>
      <c r="X4813" s="316" t="s">
        <v>965</v>
      </c>
    </row>
    <row r="4814" spans="22:24">
      <c r="V4814" s="316">
        <f t="shared" si="126"/>
        <v>0</v>
      </c>
      <c r="X4814" s="316" t="s">
        <v>965</v>
      </c>
    </row>
    <row r="4815" spans="22:24">
      <c r="V4815" s="316">
        <f t="shared" si="126"/>
        <v>0</v>
      </c>
      <c r="X4815" s="316" t="s">
        <v>965</v>
      </c>
    </row>
    <row r="4816" spans="22:24">
      <c r="V4816" s="316">
        <f t="shared" si="126"/>
        <v>0</v>
      </c>
      <c r="X4816" s="316" t="s">
        <v>965</v>
      </c>
    </row>
    <row r="4817" spans="22:24">
      <c r="V4817" s="316">
        <f t="shared" si="126"/>
        <v>0</v>
      </c>
      <c r="X4817" s="316" t="s">
        <v>965</v>
      </c>
    </row>
    <row r="4818" spans="22:24">
      <c r="V4818" s="316">
        <f t="shared" si="126"/>
        <v>0</v>
      </c>
      <c r="X4818" s="316" t="s">
        <v>965</v>
      </c>
    </row>
    <row r="4819" spans="22:24">
      <c r="V4819" s="316">
        <f t="shared" si="126"/>
        <v>0</v>
      </c>
      <c r="X4819" s="316" t="s">
        <v>965</v>
      </c>
    </row>
    <row r="4820" spans="22:24">
      <c r="V4820" s="316">
        <f t="shared" si="126"/>
        <v>0</v>
      </c>
      <c r="X4820" s="316" t="s">
        <v>965</v>
      </c>
    </row>
    <row r="4821" spans="22:24">
      <c r="V4821" s="316">
        <f t="shared" si="126"/>
        <v>0</v>
      </c>
      <c r="X4821" s="316" t="s">
        <v>965</v>
      </c>
    </row>
    <row r="4822" spans="22:24">
      <c r="V4822" s="316">
        <f t="shared" si="126"/>
        <v>0</v>
      </c>
      <c r="X4822" s="316" t="s">
        <v>965</v>
      </c>
    </row>
    <row r="4823" spans="22:24">
      <c r="V4823" s="316">
        <f t="shared" si="126"/>
        <v>0</v>
      </c>
      <c r="X4823" s="316" t="s">
        <v>965</v>
      </c>
    </row>
    <row r="4824" spans="22:24">
      <c r="V4824" s="316">
        <f t="shared" si="126"/>
        <v>0</v>
      </c>
      <c r="X4824" s="316" t="s">
        <v>965</v>
      </c>
    </row>
    <row r="4825" spans="22:24">
      <c r="V4825" s="316">
        <f t="shared" si="126"/>
        <v>0</v>
      </c>
      <c r="X4825" s="316" t="s">
        <v>965</v>
      </c>
    </row>
    <row r="4826" spans="22:24">
      <c r="V4826" s="316">
        <f t="shared" si="126"/>
        <v>0</v>
      </c>
      <c r="X4826" s="316" t="s">
        <v>965</v>
      </c>
    </row>
    <row r="4827" spans="22:24">
      <c r="V4827" s="316">
        <f t="shared" si="126"/>
        <v>0</v>
      </c>
      <c r="X4827" s="316" t="s">
        <v>965</v>
      </c>
    </row>
    <row r="4828" spans="22:24">
      <c r="V4828" s="316">
        <f t="shared" si="126"/>
        <v>0</v>
      </c>
      <c r="X4828" s="316" t="s">
        <v>965</v>
      </c>
    </row>
    <row r="4829" spans="22:24">
      <c r="V4829" s="316">
        <f t="shared" si="126"/>
        <v>0</v>
      </c>
      <c r="X4829" s="316" t="s">
        <v>965</v>
      </c>
    </row>
    <row r="4830" spans="22:24">
      <c r="V4830" s="316">
        <f t="shared" si="126"/>
        <v>0</v>
      </c>
      <c r="X4830" s="316" t="s">
        <v>965</v>
      </c>
    </row>
    <row r="4831" spans="22:24">
      <c r="V4831" s="316">
        <f t="shared" si="126"/>
        <v>0</v>
      </c>
      <c r="X4831" s="316" t="s">
        <v>965</v>
      </c>
    </row>
    <row r="4832" spans="22:24">
      <c r="V4832" s="316">
        <f t="shared" si="126"/>
        <v>0</v>
      </c>
      <c r="X4832" s="316" t="s">
        <v>965</v>
      </c>
    </row>
    <row r="4833" spans="22:24">
      <c r="V4833" s="316">
        <f t="shared" si="126"/>
        <v>0</v>
      </c>
      <c r="X4833" s="316" t="s">
        <v>965</v>
      </c>
    </row>
    <row r="4834" spans="22:24">
      <c r="V4834" s="316">
        <f t="shared" si="126"/>
        <v>0</v>
      </c>
      <c r="X4834" s="316" t="s">
        <v>965</v>
      </c>
    </row>
    <row r="4835" spans="22:24">
      <c r="V4835" s="316">
        <f t="shared" si="126"/>
        <v>0</v>
      </c>
      <c r="X4835" s="316" t="s">
        <v>965</v>
      </c>
    </row>
    <row r="4836" spans="22:24">
      <c r="V4836" s="316">
        <f t="shared" si="126"/>
        <v>0</v>
      </c>
      <c r="X4836" s="316" t="s">
        <v>965</v>
      </c>
    </row>
    <row r="4837" spans="22:24">
      <c r="V4837" s="316">
        <f t="shared" si="126"/>
        <v>0</v>
      </c>
      <c r="X4837" s="316" t="s">
        <v>965</v>
      </c>
    </row>
    <row r="4838" spans="22:24">
      <c r="V4838" s="316">
        <f t="shared" si="126"/>
        <v>0</v>
      </c>
      <c r="X4838" s="316" t="s">
        <v>965</v>
      </c>
    </row>
    <row r="4839" spans="22:24">
      <c r="V4839" s="316">
        <f t="shared" si="126"/>
        <v>0</v>
      </c>
      <c r="X4839" s="316" t="s">
        <v>965</v>
      </c>
    </row>
    <row r="4840" spans="22:24">
      <c r="V4840" s="316">
        <f t="shared" si="126"/>
        <v>0</v>
      </c>
      <c r="X4840" s="316" t="s">
        <v>965</v>
      </c>
    </row>
    <row r="4841" spans="22:24">
      <c r="V4841" s="316">
        <f t="shared" si="126"/>
        <v>0</v>
      </c>
      <c r="X4841" s="316" t="s">
        <v>965</v>
      </c>
    </row>
    <row r="4842" spans="22:24">
      <c r="V4842" s="316">
        <f t="shared" si="126"/>
        <v>0</v>
      </c>
      <c r="X4842" s="316" t="s">
        <v>965</v>
      </c>
    </row>
    <row r="4843" spans="22:24">
      <c r="V4843" s="316">
        <f t="shared" si="126"/>
        <v>0</v>
      </c>
      <c r="X4843" s="316" t="s">
        <v>965</v>
      </c>
    </row>
    <row r="4844" spans="22:24">
      <c r="V4844" s="316">
        <f t="shared" si="126"/>
        <v>0</v>
      </c>
      <c r="X4844" s="316" t="s">
        <v>965</v>
      </c>
    </row>
    <row r="4845" spans="22:24">
      <c r="V4845" s="316">
        <f t="shared" si="126"/>
        <v>0</v>
      </c>
      <c r="X4845" s="316" t="s">
        <v>965</v>
      </c>
    </row>
    <row r="4846" spans="22:24">
      <c r="V4846" s="316">
        <f t="shared" si="126"/>
        <v>0</v>
      </c>
      <c r="X4846" s="316" t="s">
        <v>965</v>
      </c>
    </row>
    <row r="4847" spans="22:24">
      <c r="V4847" s="316">
        <f t="shared" si="126"/>
        <v>0</v>
      </c>
      <c r="X4847" s="316" t="s">
        <v>965</v>
      </c>
    </row>
    <row r="4848" spans="22:24">
      <c r="V4848" s="316">
        <f t="shared" si="126"/>
        <v>0</v>
      </c>
      <c r="X4848" s="316" t="s">
        <v>965</v>
      </c>
    </row>
    <row r="4849" spans="22:24">
      <c r="V4849" s="316">
        <f t="shared" si="126"/>
        <v>0</v>
      </c>
      <c r="X4849" s="316" t="s">
        <v>965</v>
      </c>
    </row>
    <row r="4850" spans="22:24">
      <c r="V4850" s="316">
        <f t="shared" si="126"/>
        <v>0</v>
      </c>
      <c r="X4850" s="316" t="s">
        <v>965</v>
      </c>
    </row>
    <row r="4851" spans="22:24">
      <c r="V4851" s="316">
        <f t="shared" si="126"/>
        <v>0</v>
      </c>
      <c r="X4851" s="316" t="s">
        <v>965</v>
      </c>
    </row>
    <row r="4852" spans="22:24">
      <c r="V4852" s="316">
        <f t="shared" si="126"/>
        <v>0</v>
      </c>
      <c r="X4852" s="316" t="s">
        <v>965</v>
      </c>
    </row>
    <row r="4853" spans="22:24">
      <c r="V4853" s="316">
        <f t="shared" si="126"/>
        <v>0</v>
      </c>
      <c r="X4853" s="316" t="s">
        <v>965</v>
      </c>
    </row>
    <row r="4854" spans="22:24">
      <c r="V4854" s="316">
        <f t="shared" si="126"/>
        <v>0</v>
      </c>
      <c r="X4854" s="316" t="s">
        <v>965</v>
      </c>
    </row>
    <row r="4855" spans="22:24">
      <c r="V4855" s="316">
        <f t="shared" si="126"/>
        <v>0</v>
      </c>
      <c r="X4855" s="316" t="s">
        <v>965</v>
      </c>
    </row>
    <row r="4856" spans="22:24">
      <c r="V4856" s="316">
        <f t="shared" si="126"/>
        <v>0</v>
      </c>
      <c r="X4856" s="316" t="s">
        <v>965</v>
      </c>
    </row>
    <row r="4857" spans="22:24">
      <c r="V4857" s="316">
        <f t="shared" si="126"/>
        <v>0</v>
      </c>
      <c r="X4857" s="316" t="s">
        <v>965</v>
      </c>
    </row>
    <row r="4858" spans="22:24">
      <c r="V4858" s="316">
        <f t="shared" si="126"/>
        <v>0</v>
      </c>
      <c r="X4858" s="316" t="s">
        <v>965</v>
      </c>
    </row>
    <row r="4859" spans="22:24">
      <c r="V4859" s="316">
        <f t="shared" ref="V4859:V4922" si="127">IF(H4859=$V$1,I4859," ")</f>
        <v>0</v>
      </c>
      <c r="X4859" s="316" t="s">
        <v>965</v>
      </c>
    </row>
    <row r="4860" spans="22:24">
      <c r="V4860" s="316">
        <f t="shared" si="127"/>
        <v>0</v>
      </c>
      <c r="X4860" s="316" t="s">
        <v>965</v>
      </c>
    </row>
    <row r="4861" spans="22:24">
      <c r="V4861" s="316">
        <f t="shared" si="127"/>
        <v>0</v>
      </c>
      <c r="X4861" s="316" t="s">
        <v>965</v>
      </c>
    </row>
    <row r="4862" spans="22:24">
      <c r="V4862" s="316">
        <f t="shared" si="127"/>
        <v>0</v>
      </c>
      <c r="X4862" s="316" t="s">
        <v>965</v>
      </c>
    </row>
    <row r="4863" spans="22:24">
      <c r="V4863" s="316">
        <f t="shared" si="127"/>
        <v>0</v>
      </c>
      <c r="X4863" s="316" t="s">
        <v>965</v>
      </c>
    </row>
    <row r="4864" spans="22:24">
      <c r="V4864" s="316">
        <f t="shared" si="127"/>
        <v>0</v>
      </c>
      <c r="X4864" s="316" t="s">
        <v>965</v>
      </c>
    </row>
    <row r="4865" spans="22:24">
      <c r="V4865" s="316">
        <f t="shared" si="127"/>
        <v>0</v>
      </c>
      <c r="X4865" s="316" t="s">
        <v>965</v>
      </c>
    </row>
    <row r="4866" spans="22:24">
      <c r="V4866" s="316">
        <f t="shared" si="127"/>
        <v>0</v>
      </c>
      <c r="X4866" s="316" t="s">
        <v>965</v>
      </c>
    </row>
    <row r="4867" spans="22:24">
      <c r="V4867" s="316">
        <f t="shared" si="127"/>
        <v>0</v>
      </c>
      <c r="X4867" s="316" t="s">
        <v>965</v>
      </c>
    </row>
    <row r="4868" spans="22:24">
      <c r="V4868" s="316">
        <f t="shared" si="127"/>
        <v>0</v>
      </c>
      <c r="X4868" s="316" t="s">
        <v>965</v>
      </c>
    </row>
    <row r="4869" spans="22:24">
      <c r="V4869" s="316">
        <f t="shared" si="127"/>
        <v>0</v>
      </c>
      <c r="X4869" s="316" t="s">
        <v>965</v>
      </c>
    </row>
    <row r="4870" spans="22:24">
      <c r="V4870" s="316">
        <f t="shared" si="127"/>
        <v>0</v>
      </c>
      <c r="X4870" s="316" t="s">
        <v>965</v>
      </c>
    </row>
    <row r="4871" spans="22:24">
      <c r="V4871" s="316">
        <f t="shared" si="127"/>
        <v>0</v>
      </c>
      <c r="X4871" s="316" t="s">
        <v>965</v>
      </c>
    </row>
    <row r="4872" spans="22:24">
      <c r="V4872" s="316">
        <f t="shared" si="127"/>
        <v>0</v>
      </c>
      <c r="X4872" s="316" t="s">
        <v>965</v>
      </c>
    </row>
    <row r="4873" spans="22:24">
      <c r="V4873" s="316">
        <f t="shared" si="127"/>
        <v>0</v>
      </c>
      <c r="X4873" s="316" t="s">
        <v>965</v>
      </c>
    </row>
    <row r="4874" spans="22:24">
      <c r="V4874" s="316">
        <f t="shared" si="127"/>
        <v>0</v>
      </c>
      <c r="X4874" s="316" t="s">
        <v>965</v>
      </c>
    </row>
    <row r="4875" spans="22:24">
      <c r="V4875" s="316">
        <f t="shared" si="127"/>
        <v>0</v>
      </c>
      <c r="X4875" s="316" t="s">
        <v>965</v>
      </c>
    </row>
    <row r="4876" spans="22:24">
      <c r="V4876" s="316">
        <f t="shared" si="127"/>
        <v>0</v>
      </c>
      <c r="X4876" s="316" t="s">
        <v>965</v>
      </c>
    </row>
    <row r="4877" spans="22:24">
      <c r="V4877" s="316">
        <f t="shared" si="127"/>
        <v>0</v>
      </c>
      <c r="X4877" s="316" t="s">
        <v>965</v>
      </c>
    </row>
    <row r="4878" spans="22:24">
      <c r="V4878" s="316">
        <f t="shared" si="127"/>
        <v>0</v>
      </c>
      <c r="X4878" s="316" t="s">
        <v>965</v>
      </c>
    </row>
    <row r="4879" spans="22:24">
      <c r="V4879" s="316">
        <f t="shared" si="127"/>
        <v>0</v>
      </c>
      <c r="X4879" s="316" t="s">
        <v>965</v>
      </c>
    </row>
    <row r="4880" spans="22:24">
      <c r="V4880" s="316">
        <f t="shared" si="127"/>
        <v>0</v>
      </c>
      <c r="X4880" s="316" t="s">
        <v>965</v>
      </c>
    </row>
    <row r="4881" spans="22:24">
      <c r="V4881" s="316">
        <f t="shared" si="127"/>
        <v>0</v>
      </c>
      <c r="X4881" s="316" t="s">
        <v>965</v>
      </c>
    </row>
    <row r="4882" spans="22:24">
      <c r="V4882" s="316">
        <f t="shared" si="127"/>
        <v>0</v>
      </c>
      <c r="X4882" s="316" t="s">
        <v>965</v>
      </c>
    </row>
    <row r="4883" spans="22:24">
      <c r="V4883" s="316">
        <f t="shared" si="127"/>
        <v>0</v>
      </c>
      <c r="X4883" s="316" t="s">
        <v>965</v>
      </c>
    </row>
    <row r="4884" spans="22:24">
      <c r="V4884" s="316">
        <f t="shared" si="127"/>
        <v>0</v>
      </c>
      <c r="X4884" s="316" t="s">
        <v>965</v>
      </c>
    </row>
    <row r="4885" spans="22:24">
      <c r="V4885" s="316">
        <f t="shared" si="127"/>
        <v>0</v>
      </c>
      <c r="X4885" s="316" t="s">
        <v>965</v>
      </c>
    </row>
    <row r="4886" spans="22:24">
      <c r="V4886" s="316">
        <f t="shared" si="127"/>
        <v>0</v>
      </c>
      <c r="X4886" s="316" t="s">
        <v>965</v>
      </c>
    </row>
    <row r="4887" spans="22:24">
      <c r="V4887" s="316">
        <f t="shared" si="127"/>
        <v>0</v>
      </c>
      <c r="X4887" s="316" t="s">
        <v>965</v>
      </c>
    </row>
    <row r="4888" spans="22:24">
      <c r="V4888" s="316">
        <f t="shared" si="127"/>
        <v>0</v>
      </c>
      <c r="X4888" s="316" t="s">
        <v>965</v>
      </c>
    </row>
    <row r="4889" spans="22:24">
      <c r="V4889" s="316">
        <f t="shared" si="127"/>
        <v>0</v>
      </c>
      <c r="X4889" s="316" t="s">
        <v>965</v>
      </c>
    </row>
    <row r="4890" spans="22:24">
      <c r="V4890" s="316">
        <f t="shared" si="127"/>
        <v>0</v>
      </c>
      <c r="X4890" s="316" t="s">
        <v>965</v>
      </c>
    </row>
    <row r="4891" spans="22:24">
      <c r="V4891" s="316">
        <f t="shared" si="127"/>
        <v>0</v>
      </c>
      <c r="X4891" s="316" t="s">
        <v>965</v>
      </c>
    </row>
    <row r="4892" spans="22:24">
      <c r="V4892" s="316">
        <f t="shared" si="127"/>
        <v>0</v>
      </c>
      <c r="X4892" s="316" t="s">
        <v>965</v>
      </c>
    </row>
    <row r="4893" spans="22:24">
      <c r="V4893" s="316">
        <f t="shared" si="127"/>
        <v>0</v>
      </c>
      <c r="X4893" s="316" t="s">
        <v>965</v>
      </c>
    </row>
    <row r="4894" spans="22:24">
      <c r="V4894" s="316">
        <f t="shared" si="127"/>
        <v>0</v>
      </c>
      <c r="X4894" s="316" t="s">
        <v>965</v>
      </c>
    </row>
    <row r="4895" spans="22:24">
      <c r="V4895" s="316">
        <f t="shared" si="127"/>
        <v>0</v>
      </c>
      <c r="X4895" s="316" t="s">
        <v>965</v>
      </c>
    </row>
    <row r="4896" spans="22:24">
      <c r="V4896" s="316">
        <f t="shared" si="127"/>
        <v>0</v>
      </c>
      <c r="X4896" s="316" t="s">
        <v>965</v>
      </c>
    </row>
    <row r="4897" spans="22:24">
      <c r="V4897" s="316">
        <f t="shared" si="127"/>
        <v>0</v>
      </c>
      <c r="X4897" s="316" t="s">
        <v>965</v>
      </c>
    </row>
    <row r="4898" spans="22:24">
      <c r="V4898" s="316">
        <f t="shared" si="127"/>
        <v>0</v>
      </c>
      <c r="X4898" s="316" t="s">
        <v>965</v>
      </c>
    </row>
    <row r="4899" spans="22:24">
      <c r="V4899" s="316">
        <f t="shared" si="127"/>
        <v>0</v>
      </c>
      <c r="X4899" s="316" t="s">
        <v>965</v>
      </c>
    </row>
    <row r="4900" spans="22:24">
      <c r="V4900" s="316">
        <f t="shared" si="127"/>
        <v>0</v>
      </c>
      <c r="X4900" s="316" t="s">
        <v>965</v>
      </c>
    </row>
    <row r="4901" spans="22:24">
      <c r="V4901" s="316">
        <f t="shared" si="127"/>
        <v>0</v>
      </c>
      <c r="X4901" s="316" t="s">
        <v>965</v>
      </c>
    </row>
    <row r="4902" spans="22:24">
      <c r="V4902" s="316">
        <f t="shared" si="127"/>
        <v>0</v>
      </c>
      <c r="X4902" s="316" t="s">
        <v>965</v>
      </c>
    </row>
    <row r="4903" spans="22:24">
      <c r="V4903" s="316">
        <f t="shared" si="127"/>
        <v>0</v>
      </c>
      <c r="X4903" s="316" t="s">
        <v>965</v>
      </c>
    </row>
    <row r="4904" spans="22:24">
      <c r="V4904" s="316">
        <f t="shared" si="127"/>
        <v>0</v>
      </c>
      <c r="X4904" s="316" t="s">
        <v>965</v>
      </c>
    </row>
    <row r="4905" spans="22:24">
      <c r="V4905" s="316">
        <f t="shared" si="127"/>
        <v>0</v>
      </c>
      <c r="X4905" s="316" t="s">
        <v>965</v>
      </c>
    </row>
    <row r="4906" spans="22:24">
      <c r="V4906" s="316">
        <f t="shared" si="127"/>
        <v>0</v>
      </c>
      <c r="X4906" s="316" t="s">
        <v>965</v>
      </c>
    </row>
    <row r="4907" spans="22:24">
      <c r="V4907" s="316">
        <f t="shared" si="127"/>
        <v>0</v>
      </c>
      <c r="X4907" s="316" t="s">
        <v>965</v>
      </c>
    </row>
    <row r="4908" spans="22:24">
      <c r="V4908" s="316">
        <f t="shared" si="127"/>
        <v>0</v>
      </c>
      <c r="X4908" s="316" t="s">
        <v>965</v>
      </c>
    </row>
    <row r="4909" spans="22:24">
      <c r="V4909" s="316">
        <f t="shared" si="127"/>
        <v>0</v>
      </c>
      <c r="X4909" s="316" t="s">
        <v>965</v>
      </c>
    </row>
    <row r="4910" spans="22:24">
      <c r="V4910" s="316">
        <f t="shared" si="127"/>
        <v>0</v>
      </c>
      <c r="X4910" s="316" t="s">
        <v>965</v>
      </c>
    </row>
    <row r="4911" spans="22:24">
      <c r="V4911" s="316">
        <f t="shared" si="127"/>
        <v>0</v>
      </c>
      <c r="X4911" s="316" t="s">
        <v>965</v>
      </c>
    </row>
    <row r="4912" spans="22:24">
      <c r="V4912" s="316">
        <f t="shared" si="127"/>
        <v>0</v>
      </c>
      <c r="X4912" s="316" t="s">
        <v>965</v>
      </c>
    </row>
    <row r="4913" spans="22:24">
      <c r="V4913" s="316">
        <f t="shared" si="127"/>
        <v>0</v>
      </c>
      <c r="X4913" s="316" t="s">
        <v>965</v>
      </c>
    </row>
    <row r="4914" spans="22:24">
      <c r="V4914" s="316">
        <f t="shared" si="127"/>
        <v>0</v>
      </c>
      <c r="X4914" s="316" t="s">
        <v>965</v>
      </c>
    </row>
    <row r="4915" spans="22:24">
      <c r="V4915" s="316">
        <f t="shared" si="127"/>
        <v>0</v>
      </c>
      <c r="X4915" s="316" t="s">
        <v>965</v>
      </c>
    </row>
    <row r="4916" spans="22:24">
      <c r="V4916" s="316">
        <f t="shared" si="127"/>
        <v>0</v>
      </c>
      <c r="X4916" s="316" t="s">
        <v>965</v>
      </c>
    </row>
    <row r="4917" spans="22:24">
      <c r="V4917" s="316">
        <f t="shared" si="127"/>
        <v>0</v>
      </c>
      <c r="X4917" s="316" t="s">
        <v>965</v>
      </c>
    </row>
    <row r="4918" spans="22:24">
      <c r="V4918" s="316">
        <f t="shared" si="127"/>
        <v>0</v>
      </c>
      <c r="X4918" s="316" t="s">
        <v>965</v>
      </c>
    </row>
    <row r="4919" spans="22:24">
      <c r="V4919" s="316">
        <f t="shared" si="127"/>
        <v>0</v>
      </c>
      <c r="X4919" s="316" t="s">
        <v>965</v>
      </c>
    </row>
    <row r="4920" spans="22:24">
      <c r="V4920" s="316">
        <f t="shared" si="127"/>
        <v>0</v>
      </c>
      <c r="X4920" s="316" t="s">
        <v>965</v>
      </c>
    </row>
    <row r="4921" spans="22:24">
      <c r="V4921" s="316">
        <f t="shared" si="127"/>
        <v>0</v>
      </c>
      <c r="X4921" s="316" t="s">
        <v>965</v>
      </c>
    </row>
    <row r="4922" spans="22:24">
      <c r="V4922" s="316">
        <f t="shared" si="127"/>
        <v>0</v>
      </c>
      <c r="X4922" s="316" t="s">
        <v>965</v>
      </c>
    </row>
    <row r="4923" spans="22:24">
      <c r="V4923" s="316">
        <f t="shared" ref="V4923:V4986" si="128">IF(H4923=$V$1,I4923," ")</f>
        <v>0</v>
      </c>
      <c r="X4923" s="316" t="s">
        <v>965</v>
      </c>
    </row>
    <row r="4924" spans="22:24">
      <c r="V4924" s="316">
        <f t="shared" si="128"/>
        <v>0</v>
      </c>
      <c r="X4924" s="316" t="s">
        <v>965</v>
      </c>
    </row>
    <row r="4925" spans="22:24">
      <c r="V4925" s="316">
        <f t="shared" si="128"/>
        <v>0</v>
      </c>
      <c r="X4925" s="316" t="s">
        <v>965</v>
      </c>
    </row>
    <row r="4926" spans="22:24">
      <c r="V4926" s="316">
        <f t="shared" si="128"/>
        <v>0</v>
      </c>
      <c r="X4926" s="316" t="s">
        <v>965</v>
      </c>
    </row>
    <row r="4927" spans="22:24">
      <c r="V4927" s="316">
        <f t="shared" si="128"/>
        <v>0</v>
      </c>
      <c r="X4927" s="316" t="s">
        <v>965</v>
      </c>
    </row>
    <row r="4928" spans="22:24">
      <c r="V4928" s="316">
        <f t="shared" si="128"/>
        <v>0</v>
      </c>
      <c r="X4928" s="316" t="s">
        <v>965</v>
      </c>
    </row>
    <row r="4929" spans="22:24">
      <c r="V4929" s="316">
        <f t="shared" si="128"/>
        <v>0</v>
      </c>
      <c r="X4929" s="316" t="s">
        <v>965</v>
      </c>
    </row>
    <row r="4930" spans="22:24">
      <c r="V4930" s="316">
        <f t="shared" si="128"/>
        <v>0</v>
      </c>
      <c r="X4930" s="316" t="s">
        <v>965</v>
      </c>
    </row>
    <row r="4931" spans="22:24">
      <c r="V4931" s="316">
        <f t="shared" si="128"/>
        <v>0</v>
      </c>
      <c r="X4931" s="316" t="s">
        <v>965</v>
      </c>
    </row>
    <row r="4932" spans="22:24">
      <c r="V4932" s="316">
        <f t="shared" si="128"/>
        <v>0</v>
      </c>
      <c r="X4932" s="316" t="s">
        <v>965</v>
      </c>
    </row>
    <row r="4933" spans="22:24">
      <c r="V4933" s="316">
        <f t="shared" si="128"/>
        <v>0</v>
      </c>
      <c r="X4933" s="316" t="s">
        <v>965</v>
      </c>
    </row>
    <row r="4934" spans="22:24">
      <c r="V4934" s="316">
        <f t="shared" si="128"/>
        <v>0</v>
      </c>
      <c r="X4934" s="316" t="s">
        <v>965</v>
      </c>
    </row>
    <row r="4935" spans="22:24">
      <c r="V4935" s="316">
        <f t="shared" si="128"/>
        <v>0</v>
      </c>
      <c r="X4935" s="316" t="s">
        <v>965</v>
      </c>
    </row>
    <row r="4936" spans="22:24">
      <c r="V4936" s="316">
        <f t="shared" si="128"/>
        <v>0</v>
      </c>
      <c r="X4936" s="316" t="s">
        <v>965</v>
      </c>
    </row>
    <row r="4937" spans="22:24">
      <c r="V4937" s="316">
        <f t="shared" si="128"/>
        <v>0</v>
      </c>
      <c r="X4937" s="316" t="s">
        <v>965</v>
      </c>
    </row>
    <row r="4938" spans="22:24">
      <c r="V4938" s="316">
        <f t="shared" si="128"/>
        <v>0</v>
      </c>
      <c r="X4938" s="316" t="s">
        <v>965</v>
      </c>
    </row>
    <row r="4939" spans="22:24">
      <c r="V4939" s="316">
        <f t="shared" si="128"/>
        <v>0</v>
      </c>
      <c r="X4939" s="316" t="s">
        <v>965</v>
      </c>
    </row>
    <row r="4940" spans="22:24">
      <c r="V4940" s="316">
        <f t="shared" si="128"/>
        <v>0</v>
      </c>
      <c r="X4940" s="316" t="s">
        <v>965</v>
      </c>
    </row>
    <row r="4941" spans="22:24">
      <c r="V4941" s="316">
        <f t="shared" si="128"/>
        <v>0</v>
      </c>
      <c r="X4941" s="316" t="s">
        <v>965</v>
      </c>
    </row>
    <row r="4942" spans="22:24">
      <c r="V4942" s="316">
        <f t="shared" si="128"/>
        <v>0</v>
      </c>
      <c r="X4942" s="316" t="s">
        <v>965</v>
      </c>
    </row>
    <row r="4943" spans="22:24">
      <c r="V4943" s="316">
        <f t="shared" si="128"/>
        <v>0</v>
      </c>
      <c r="X4943" s="316" t="s">
        <v>965</v>
      </c>
    </row>
    <row r="4944" spans="22:24">
      <c r="V4944" s="316">
        <f t="shared" si="128"/>
        <v>0</v>
      </c>
      <c r="X4944" s="316" t="s">
        <v>965</v>
      </c>
    </row>
    <row r="4945" spans="22:24">
      <c r="V4945" s="316">
        <f t="shared" si="128"/>
        <v>0</v>
      </c>
      <c r="X4945" s="316" t="s">
        <v>965</v>
      </c>
    </row>
    <row r="4946" spans="22:24">
      <c r="V4946" s="316">
        <f t="shared" si="128"/>
        <v>0</v>
      </c>
      <c r="X4946" s="316" t="s">
        <v>965</v>
      </c>
    </row>
    <row r="4947" spans="22:24">
      <c r="V4947" s="316">
        <f t="shared" si="128"/>
        <v>0</v>
      </c>
      <c r="X4947" s="316" t="s">
        <v>965</v>
      </c>
    </row>
    <row r="4948" spans="22:24">
      <c r="V4948" s="316">
        <f t="shared" si="128"/>
        <v>0</v>
      </c>
      <c r="X4948" s="316" t="s">
        <v>965</v>
      </c>
    </row>
    <row r="4949" spans="22:24">
      <c r="V4949" s="316">
        <f t="shared" si="128"/>
        <v>0</v>
      </c>
      <c r="X4949" s="316" t="s">
        <v>965</v>
      </c>
    </row>
    <row r="4950" spans="22:24">
      <c r="V4950" s="316">
        <f t="shared" si="128"/>
        <v>0</v>
      </c>
      <c r="X4950" s="316" t="s">
        <v>965</v>
      </c>
    </row>
    <row r="4951" spans="22:24">
      <c r="V4951" s="316">
        <f t="shared" si="128"/>
        <v>0</v>
      </c>
      <c r="X4951" s="316" t="s">
        <v>965</v>
      </c>
    </row>
    <row r="4952" spans="22:24">
      <c r="V4952" s="316">
        <f t="shared" si="128"/>
        <v>0</v>
      </c>
      <c r="X4952" s="316" t="s">
        <v>965</v>
      </c>
    </row>
    <row r="4953" spans="22:24">
      <c r="V4953" s="316">
        <f t="shared" si="128"/>
        <v>0</v>
      </c>
      <c r="X4953" s="316" t="s">
        <v>965</v>
      </c>
    </row>
    <row r="4954" spans="22:24">
      <c r="V4954" s="316">
        <f t="shared" si="128"/>
        <v>0</v>
      </c>
      <c r="X4954" s="316" t="s">
        <v>965</v>
      </c>
    </row>
    <row r="4955" spans="22:24">
      <c r="V4955" s="316">
        <f t="shared" si="128"/>
        <v>0</v>
      </c>
      <c r="X4955" s="316" t="s">
        <v>965</v>
      </c>
    </row>
    <row r="4956" spans="22:24">
      <c r="V4956" s="316">
        <f t="shared" si="128"/>
        <v>0</v>
      </c>
      <c r="X4956" s="316" t="s">
        <v>965</v>
      </c>
    </row>
    <row r="4957" spans="22:24">
      <c r="V4957" s="316">
        <f t="shared" si="128"/>
        <v>0</v>
      </c>
      <c r="X4957" s="316" t="s">
        <v>965</v>
      </c>
    </row>
    <row r="4958" spans="22:24">
      <c r="V4958" s="316">
        <f t="shared" si="128"/>
        <v>0</v>
      </c>
      <c r="X4958" s="316" t="s">
        <v>965</v>
      </c>
    </row>
    <row r="4959" spans="22:24">
      <c r="V4959" s="316">
        <f t="shared" si="128"/>
        <v>0</v>
      </c>
      <c r="X4959" s="316" t="s">
        <v>965</v>
      </c>
    </row>
    <row r="4960" spans="22:24">
      <c r="V4960" s="316">
        <f t="shared" si="128"/>
        <v>0</v>
      </c>
      <c r="X4960" s="316" t="s">
        <v>965</v>
      </c>
    </row>
    <row r="4961" spans="22:24">
      <c r="V4961" s="316">
        <f t="shared" si="128"/>
        <v>0</v>
      </c>
      <c r="X4961" s="316" t="s">
        <v>965</v>
      </c>
    </row>
    <row r="4962" spans="22:24">
      <c r="V4962" s="316">
        <f t="shared" si="128"/>
        <v>0</v>
      </c>
      <c r="X4962" s="316" t="s">
        <v>965</v>
      </c>
    </row>
    <row r="4963" spans="22:24">
      <c r="V4963" s="316">
        <f t="shared" si="128"/>
        <v>0</v>
      </c>
      <c r="X4963" s="316" t="s">
        <v>965</v>
      </c>
    </row>
    <row r="4964" spans="22:24">
      <c r="V4964" s="316">
        <f t="shared" si="128"/>
        <v>0</v>
      </c>
      <c r="X4964" s="316" t="s">
        <v>965</v>
      </c>
    </row>
    <row r="4965" spans="22:24">
      <c r="V4965" s="316">
        <f t="shared" si="128"/>
        <v>0</v>
      </c>
      <c r="X4965" s="316" t="s">
        <v>965</v>
      </c>
    </row>
    <row r="4966" spans="22:24">
      <c r="V4966" s="316">
        <f t="shared" si="128"/>
        <v>0</v>
      </c>
      <c r="X4966" s="316" t="s">
        <v>965</v>
      </c>
    </row>
    <row r="4967" spans="22:24">
      <c r="V4967" s="316">
        <f t="shared" si="128"/>
        <v>0</v>
      </c>
      <c r="X4967" s="316" t="s">
        <v>965</v>
      </c>
    </row>
    <row r="4968" spans="22:24">
      <c r="V4968" s="316">
        <f t="shared" si="128"/>
        <v>0</v>
      </c>
      <c r="X4968" s="316" t="s">
        <v>965</v>
      </c>
    </row>
    <row r="4969" spans="22:24">
      <c r="V4969" s="316">
        <f t="shared" si="128"/>
        <v>0</v>
      </c>
      <c r="X4969" s="316" t="s">
        <v>965</v>
      </c>
    </row>
    <row r="4970" spans="22:24">
      <c r="V4970" s="316">
        <f t="shared" si="128"/>
        <v>0</v>
      </c>
      <c r="X4970" s="316" t="s">
        <v>965</v>
      </c>
    </row>
    <row r="4971" spans="22:24">
      <c r="V4971" s="316">
        <f t="shared" si="128"/>
        <v>0</v>
      </c>
      <c r="X4971" s="316" t="s">
        <v>965</v>
      </c>
    </row>
    <row r="4972" spans="22:24">
      <c r="V4972" s="316">
        <f t="shared" si="128"/>
        <v>0</v>
      </c>
      <c r="X4972" s="316" t="s">
        <v>965</v>
      </c>
    </row>
    <row r="4973" spans="22:24">
      <c r="V4973" s="316">
        <f t="shared" si="128"/>
        <v>0</v>
      </c>
      <c r="X4973" s="316" t="s">
        <v>965</v>
      </c>
    </row>
    <row r="4974" spans="22:24">
      <c r="V4974" s="316">
        <f t="shared" si="128"/>
        <v>0</v>
      </c>
      <c r="X4974" s="316" t="s">
        <v>965</v>
      </c>
    </row>
    <row r="4975" spans="22:24">
      <c r="V4975" s="316">
        <f t="shared" si="128"/>
        <v>0</v>
      </c>
      <c r="X4975" s="316" t="s">
        <v>965</v>
      </c>
    </row>
    <row r="4976" spans="22:24">
      <c r="V4976" s="316">
        <f t="shared" si="128"/>
        <v>0</v>
      </c>
      <c r="X4976" s="316" t="s">
        <v>965</v>
      </c>
    </row>
    <row r="4977" spans="22:24">
      <c r="V4977" s="316">
        <f t="shared" si="128"/>
        <v>0</v>
      </c>
      <c r="X4977" s="316" t="s">
        <v>965</v>
      </c>
    </row>
    <row r="4978" spans="22:24">
      <c r="V4978" s="316">
        <f t="shared" si="128"/>
        <v>0</v>
      </c>
      <c r="X4978" s="316" t="s">
        <v>965</v>
      </c>
    </row>
    <row r="4979" spans="22:24">
      <c r="V4979" s="316">
        <f t="shared" si="128"/>
        <v>0</v>
      </c>
      <c r="X4979" s="316" t="s">
        <v>965</v>
      </c>
    </row>
    <row r="4980" spans="22:24">
      <c r="V4980" s="316">
        <f t="shared" si="128"/>
        <v>0</v>
      </c>
      <c r="X4980" s="316" t="s">
        <v>965</v>
      </c>
    </row>
    <row r="4981" spans="22:24">
      <c r="V4981" s="316">
        <f t="shared" si="128"/>
        <v>0</v>
      </c>
      <c r="X4981" s="316" t="s">
        <v>965</v>
      </c>
    </row>
    <row r="4982" spans="22:24">
      <c r="V4982" s="316">
        <f t="shared" si="128"/>
        <v>0</v>
      </c>
      <c r="X4982" s="316" t="s">
        <v>965</v>
      </c>
    </row>
    <row r="4983" spans="22:24">
      <c r="V4983" s="316">
        <f t="shared" si="128"/>
        <v>0</v>
      </c>
      <c r="X4983" s="316" t="s">
        <v>965</v>
      </c>
    </row>
    <row r="4984" spans="22:24">
      <c r="V4984" s="316">
        <f t="shared" si="128"/>
        <v>0</v>
      </c>
      <c r="X4984" s="316" t="s">
        <v>965</v>
      </c>
    </row>
    <row r="4985" spans="22:24">
      <c r="V4985" s="316">
        <f t="shared" si="128"/>
        <v>0</v>
      </c>
      <c r="X4985" s="316" t="s">
        <v>965</v>
      </c>
    </row>
    <row r="4986" spans="22:24">
      <c r="V4986" s="316">
        <f t="shared" si="128"/>
        <v>0</v>
      </c>
      <c r="X4986" s="316" t="s">
        <v>965</v>
      </c>
    </row>
    <row r="4987" spans="22:24">
      <c r="V4987" s="316">
        <f t="shared" ref="V4987:V4993" si="129">IF(H4987=$V$1,I4987," ")</f>
        <v>0</v>
      </c>
      <c r="X4987" s="316" t="s">
        <v>965</v>
      </c>
    </row>
    <row r="4988" spans="22:24">
      <c r="V4988" s="316">
        <f t="shared" si="129"/>
        <v>0</v>
      </c>
      <c r="X4988" s="316" t="s">
        <v>965</v>
      </c>
    </row>
    <row r="4989" spans="22:24">
      <c r="V4989" s="316">
        <f t="shared" si="129"/>
        <v>0</v>
      </c>
      <c r="X4989" s="316" t="s">
        <v>965</v>
      </c>
    </row>
    <row r="4990" spans="22:24">
      <c r="V4990" s="316">
        <f t="shared" si="129"/>
        <v>0</v>
      </c>
      <c r="X4990" s="316" t="s">
        <v>965</v>
      </c>
    </row>
    <row r="4991" spans="22:24">
      <c r="V4991" s="316">
        <f t="shared" si="129"/>
        <v>0</v>
      </c>
      <c r="X4991" s="316" t="s">
        <v>965</v>
      </c>
    </row>
    <row r="4992" spans="22:24">
      <c r="V4992" s="316">
        <f t="shared" si="129"/>
        <v>0</v>
      </c>
      <c r="X4992" s="316" t="s">
        <v>965</v>
      </c>
    </row>
    <row r="4993" spans="22:24">
      <c r="V4993" s="316">
        <f t="shared" si="129"/>
        <v>0</v>
      </c>
      <c r="X4993" s="316" t="s">
        <v>965</v>
      </c>
    </row>
    <row r="4994" spans="22:24">
      <c r="V4994" s="316">
        <f>IF(H4994=$V$1,I4994," ")</f>
        <v>0</v>
      </c>
      <c r="X4994" s="316" t="s">
        <v>965</v>
      </c>
    </row>
    <row r="4995" spans="22:24">
      <c r="V4995" s="316">
        <f>IF(H4995=$V$1,I4995," ")</f>
        <v>0</v>
      </c>
      <c r="X4995" s="316" t="s">
        <v>965</v>
      </c>
    </row>
    <row r="4996" spans="22:24">
      <c r="V4996" s="316">
        <f>IF(H4996=$V$1,I4996," ")</f>
        <v>0</v>
      </c>
      <c r="X4996" s="316" t="s">
        <v>965</v>
      </c>
    </row>
    <row r="4997" spans="22:24">
      <c r="V4997" s="316">
        <f>IF(H4997=$V$1,I4997," ")</f>
        <v>0</v>
      </c>
      <c r="X4997" s="316" t="s">
        <v>965</v>
      </c>
    </row>
  </sheetData>
  <sheetProtection algorithmName="SHA-512" hashValue="mL52FavpNNu85XaHKcvXc06iHIXWvLh9NvkQe/W4JkZHQjR3u2XEmUrg28RhceunZp/nfWAN3a9v1MzlgFJplQ==" saltValue="kROtUjONy+v/72WgBUR9fw==" spinCount="100000" sheet="1" objects="1" scenarios="1"/>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2693-7AE1-044B-974A-A8FE43239E4E}">
  <sheetPr>
    <tabColor rgb="FFC00000"/>
  </sheetPr>
  <dimension ref="A1:AR206"/>
  <sheetViews>
    <sheetView topLeftCell="AE3" zoomScaleNormal="70" workbookViewId="0">
      <selection activeCell="AI27" sqref="AI27"/>
    </sheetView>
  </sheetViews>
  <sheetFormatPr baseColWidth="10" defaultColWidth="10.83203125" defaultRowHeight="15"/>
  <cols>
    <col min="2" max="2" width="38.6640625" bestFit="1" customWidth="1"/>
    <col min="3" max="4" width="13" customWidth="1"/>
    <col min="5" max="5" width="11.1640625" customWidth="1"/>
    <col min="6" max="6" width="12.6640625" bestFit="1" customWidth="1"/>
    <col min="7" max="7" width="12.6640625" style="264" bestFit="1" customWidth="1"/>
    <col min="8" max="8" width="11.6640625" style="264" bestFit="1" customWidth="1"/>
    <col min="9" max="9" width="12.6640625" style="264" bestFit="1" customWidth="1"/>
    <col min="10" max="14" width="10.83203125" style="264"/>
    <col min="23" max="24" width="12.6640625" bestFit="1" customWidth="1"/>
    <col min="25" max="25" width="11.6640625" bestFit="1" customWidth="1"/>
    <col min="26" max="26" width="12.6640625" bestFit="1" customWidth="1"/>
    <col min="27" max="28" width="12.6640625" customWidth="1"/>
    <col min="29" max="29" width="21.33203125" customWidth="1"/>
    <col min="30" max="30" width="12.6640625" customWidth="1"/>
    <col min="33" max="34" width="10.83203125" style="296"/>
    <col min="35" max="35" width="29.83203125" style="296" customWidth="1"/>
    <col min="36" max="39" width="10.83203125" style="296"/>
    <col min="40" max="40" width="11.6640625" style="296" bestFit="1" customWidth="1"/>
    <col min="41" max="41" width="10.83203125" style="296"/>
    <col min="42" max="42" width="14.33203125" style="296" customWidth="1"/>
    <col min="43" max="44" width="10.83203125" style="296"/>
  </cols>
  <sheetData>
    <row r="1" spans="1:44" ht="16">
      <c r="B1" s="111" t="s">
        <v>323</v>
      </c>
      <c r="C1" s="111"/>
      <c r="D1" s="111"/>
      <c r="E1" s="111"/>
      <c r="G1" s="263">
        <f ca="1">'Analysis_3-must not modify'!E1</f>
        <v>61</v>
      </c>
      <c r="H1" s="262"/>
      <c r="AI1" s="296" t="s">
        <v>1475</v>
      </c>
    </row>
    <row r="2" spans="1:44" ht="16">
      <c r="B2" s="111" t="s">
        <v>324</v>
      </c>
      <c r="C2" s="111"/>
      <c r="D2" s="111"/>
      <c r="E2" s="111"/>
      <c r="G2" s="263">
        <f ca="1">'Analysis_3-must not modify'!E2</f>
        <v>61</v>
      </c>
      <c r="H2" s="262"/>
      <c r="V2" s="232"/>
      <c r="AI2" s="296" t="s">
        <v>1476</v>
      </c>
    </row>
    <row r="3" spans="1:44" ht="16">
      <c r="B3" s="346" t="s">
        <v>1319</v>
      </c>
      <c r="C3" s="346"/>
      <c r="D3" s="346"/>
      <c r="E3" s="346"/>
      <c r="G3" s="263">
        <f>'Analysis_3-must not modify'!E3</f>
        <v>0</v>
      </c>
      <c r="H3" s="262"/>
      <c r="AI3" s="296" t="s">
        <v>1477</v>
      </c>
    </row>
    <row r="4" spans="1:44" ht="16">
      <c r="B4" s="346" t="s">
        <v>1318</v>
      </c>
      <c r="C4" s="346"/>
      <c r="D4" s="346"/>
      <c r="E4" s="346"/>
      <c r="G4" s="263">
        <f ca="1">'Analysis_3-must not modify'!E4</f>
        <v>61</v>
      </c>
      <c r="H4" s="262"/>
      <c r="AI4" s="296" t="s">
        <v>1478</v>
      </c>
    </row>
    <row r="5" spans="1:44" ht="16">
      <c r="B5" s="125" t="s">
        <v>326</v>
      </c>
      <c r="C5" s="125"/>
      <c r="D5" s="125"/>
      <c r="E5" s="125"/>
      <c r="G5" s="265" t="s">
        <v>327</v>
      </c>
      <c r="H5" s="265" t="s">
        <v>328</v>
      </c>
      <c r="I5" s="265" t="s">
        <v>329</v>
      </c>
      <c r="J5" s="265" t="s">
        <v>330</v>
      </c>
      <c r="K5" s="265" t="s">
        <v>331</v>
      </c>
      <c r="L5" s="265" t="s">
        <v>332</v>
      </c>
      <c r="M5" s="265" t="s">
        <v>333</v>
      </c>
      <c r="N5" s="265" t="s">
        <v>334</v>
      </c>
      <c r="O5" s="125" t="s">
        <v>335</v>
      </c>
      <c r="P5" s="125" t="s">
        <v>336</v>
      </c>
      <c r="Q5" s="125" t="s">
        <v>337</v>
      </c>
      <c r="R5" s="125" t="s">
        <v>338</v>
      </c>
      <c r="S5" s="125" t="s">
        <v>339</v>
      </c>
      <c r="T5" s="125" t="s">
        <v>340</v>
      </c>
      <c r="U5" s="125" t="s">
        <v>341</v>
      </c>
      <c r="V5" s="125" t="s">
        <v>342</v>
      </c>
      <c r="W5" s="300" t="s">
        <v>467</v>
      </c>
      <c r="X5" s="300" t="s">
        <v>468</v>
      </c>
      <c r="Y5" s="300" t="s">
        <v>469</v>
      </c>
      <c r="AJ5" s="276"/>
      <c r="AM5" s="343">
        <f ca="1">IF(G4&gt;1,IF(W7&lt;Y7,1-W7/Y7,IF(W7&gt;X7,W7/X7-1,"")),"")</f>
        <v>0.12835392826808611</v>
      </c>
      <c r="AN5" s="296" t="str">
        <f ca="1">IF(G4&gt;1,IF(W7&gt;X7,"higher than the highest reported value",IF(W7&lt;Y7,"lower than the lowest reported value","")),"")</f>
        <v>lower than the lowest reported value</v>
      </c>
    </row>
    <row r="6" spans="1:44" s="116" customFormat="1" ht="41" customHeight="1">
      <c r="A6" s="116" t="s">
        <v>1435</v>
      </c>
      <c r="B6" s="116" t="str">
        <f>Serial_name</f>
        <v>Data Series Name</v>
      </c>
      <c r="C6" s="116" t="s">
        <v>1436</v>
      </c>
      <c r="D6" s="116" t="s">
        <v>74</v>
      </c>
      <c r="E6" s="116" t="s">
        <v>270</v>
      </c>
      <c r="F6" s="116" t="s">
        <v>462</v>
      </c>
      <c r="G6" s="266" t="str">
        <f>'Analysis_2-must not modify'!V831</f>
        <v>Stationary</v>
      </c>
      <c r="H6" s="266" t="str">
        <f>'Analysis_2-must not modify'!W831</f>
        <v>Transportation</v>
      </c>
      <c r="I6" s="266" t="str">
        <f>'Analysis_2-must not modify'!X831</f>
        <v>Waste</v>
      </c>
      <c r="J6" s="266" t="str">
        <f>'Analysis_2-must not modify'!Y831</f>
        <v/>
      </c>
      <c r="K6" s="266" t="str">
        <f>'Analysis_2-must not modify'!Z831</f>
        <v/>
      </c>
      <c r="L6" s="266" t="str">
        <f>'Analysis_2-must not modify'!AA831</f>
        <v/>
      </c>
      <c r="M6" s="266" t="str">
        <f>'Analysis_2-must not modify'!AB831</f>
        <v/>
      </c>
      <c r="N6" s="266" t="str">
        <f>'Analysis_2-must not modify'!AC831</f>
        <v/>
      </c>
      <c r="Z6" s="116" t="s">
        <v>1308</v>
      </c>
      <c r="AB6" s="116" t="s">
        <v>1473</v>
      </c>
      <c r="AC6" s="116" t="s">
        <v>1474</v>
      </c>
      <c r="AD6" s="116" t="s">
        <v>74</v>
      </c>
      <c r="AE6" s="439" t="s">
        <v>467</v>
      </c>
      <c r="AF6" s="439"/>
      <c r="AG6" s="297"/>
      <c r="AH6" s="297"/>
      <c r="AI6" s="297"/>
      <c r="AJ6" s="297"/>
      <c r="AK6" s="297"/>
      <c r="AL6" s="297"/>
      <c r="AM6" s="298" t="e">
        <f ca="1">AE7/F7-1</f>
        <v>#N/A</v>
      </c>
      <c r="AN6" s="297" t="s">
        <v>466</v>
      </c>
      <c r="AO6" s="297" t="s">
        <v>1309</v>
      </c>
      <c r="AP6" s="297"/>
      <c r="AR6" s="297"/>
    </row>
    <row r="7" spans="1:44">
      <c r="A7">
        <v>1</v>
      </c>
      <c r="B7" t="str">
        <f ca="1">IFERROR(VLOOKUP(A7,'Analysis_3-must not modify'!A:C,3,FALSE),"")</f>
        <v>Accra_2015</v>
      </c>
      <c r="C7" t="str">
        <f ca="1">IFERROR(VLOOKUP(B7,'Analysis-must not modify'!C:G,3,FALSE),"")</f>
        <v>Accra</v>
      </c>
      <c r="D7">
        <f ca="1">IFERROR(VLOOKUP(B7,'Analysis-must not modify'!C:G,2,FALSE),"")</f>
        <v>2015</v>
      </c>
      <c r="F7" s="425">
        <f ca="1">VLOOKUP($B7,'Analysis_3-must not modify'!$C:$L,2,FALSE)</f>
        <v>6.0073814779189387</v>
      </c>
      <c r="G7" s="425">
        <f ca="1">VLOOKUP($B7,'Analysis_3-must not modify'!$C:$L,3,FALSE)</f>
        <v>0.31084560888945828</v>
      </c>
      <c r="H7" s="425">
        <f ca="1">VLOOKUP($B7,'Analysis_3-must not modify'!$C:$L,4,FALSE)</f>
        <v>0.35444603624718207</v>
      </c>
      <c r="I7" s="425">
        <f ca="1">VLOOKUP($B7,'Analysis_3-must not modify'!$C:$L,5,FALSE)</f>
        <v>0.49577056951000997</v>
      </c>
      <c r="J7" s="425" t="str">
        <f ca="1">VLOOKUP($B7,'Analysis_3-must not modify'!$C:$L,6,FALSE)</f>
        <v/>
      </c>
      <c r="K7" s="425" t="str">
        <f ca="1">VLOOKUP($B7,'Analysis_3-must not modify'!$C:$L,7,FALSE)</f>
        <v/>
      </c>
      <c r="L7" s="425" t="str">
        <f ca="1">VLOOKUP($B7,'Analysis_3-must not modify'!$C:$L,8,FALSE)</f>
        <v/>
      </c>
      <c r="M7" s="425" t="str">
        <f ca="1">VLOOKUP($B7,'Analysis_3-must not modify'!$C:$L,9,FALSE)</f>
        <v/>
      </c>
      <c r="N7" s="425" t="str">
        <f ca="1">VLOOKUP($B7,'Analysis_3-must not modify'!$C:$L,10,FALSE)</f>
        <v/>
      </c>
      <c r="O7" s="426"/>
      <c r="P7" s="426"/>
      <c r="Q7" s="426"/>
      <c r="R7" s="426"/>
      <c r="S7" s="426"/>
      <c r="T7" s="426"/>
      <c r="U7" s="426"/>
      <c r="V7" s="426"/>
      <c r="W7" s="427">
        <f ca="1">SUM(G7:N7)</f>
        <v>1.1610622146466505</v>
      </c>
      <c r="X7" s="427">
        <f ca="1">MAX(maxminvalue)</f>
        <v>37.655342339508806</v>
      </c>
      <c r="Y7" s="427">
        <f ca="1">MIN(maxminvalue)</f>
        <v>1.3320340127727328</v>
      </c>
      <c r="Z7" s="425">
        <f t="shared" ref="Z7:Z38" ca="1" si="0">IF(B7="","",MEDIAN(Othercitydata))</f>
        <v>4.9722647067780734</v>
      </c>
      <c r="AA7" s="425"/>
      <c r="AB7" s="264">
        <v>1</v>
      </c>
      <c r="AC7" s="264" t="e">
        <f ca="1">VLOOKUP(AB7,'Analysis_3-must not modify'!AH:AJ,2,FALSE)</f>
        <v>#N/A</v>
      </c>
      <c r="AD7" s="425" t="e">
        <f ca="1">VLOOKUP(AC7,'Analysis-must not modify'!C:D,2,FALSE)</f>
        <v>#N/A</v>
      </c>
      <c r="AE7" s="425" t="e">
        <f ca="1">VLOOKUP(AB7,'Analysis_3-must not modify'!AH:AJ,3,FALSE)</f>
        <v>#N/A</v>
      </c>
      <c r="AF7" s="264"/>
      <c r="AG7" s="296" t="str">
        <f>'Results Sense-check'!D37</f>
        <v>BASIC</v>
      </c>
      <c r="AH7" s="296" t="str">
        <f>IF(OR('Results Sense-check'!D37="Territorial",NOT('Results Sense-check'!D39="all sectors")),"your",IF('Results Sense-check'!D46="off","your","your net"))</f>
        <v>your</v>
      </c>
      <c r="AI7" s="296" t="str">
        <f>IF('Results Sense-check'!D38="total GHG"," total emissions"," emissions "&amp;IF('Results Sense-check'!D38=AI1,"per GDP ($m USD)",IF('Results Sense-check'!D38=AI2,"per unit of land area (km2)",AI4)))</f>
        <v xml:space="preserve"> emissions per capita</v>
      </c>
      <c r="AJ7" s="296" t="s">
        <v>465</v>
      </c>
      <c r="AK7" s="296" t="str">
        <f>'Results Sense-check'!D39</f>
        <v>All sectors</v>
      </c>
      <c r="AL7" s="296" t="s">
        <v>1461</v>
      </c>
      <c r="AM7" s="299" t="e">
        <f ca="1">IF(AM6&lt;0,-AM6,AM6)</f>
        <v>#N/A</v>
      </c>
      <c r="AN7" s="296" t="e">
        <f ca="1">IF(AM6&lt;0,"below","above")</f>
        <v>#N/A</v>
      </c>
      <c r="AO7" s="461" t="s">
        <v>1521</v>
      </c>
      <c r="AP7" s="296" t="str">
        <f>'Results Sense-check'!D41</f>
        <v>All countries</v>
      </c>
      <c r="AQ7" s="296" t="str">
        <f>IF('Results Sense-check'!D40="all_regions","all regions",VLOOKUP(B8,'Analysis-must not modify'!C:G,5,FALSE))</f>
        <v>all regions</v>
      </c>
      <c r="AR7" s="296" t="str">
        <f>'Results Sense-check'!D45</f>
        <v>Latest Year</v>
      </c>
    </row>
    <row r="8" spans="1:44" ht="16">
      <c r="A8">
        <v>2</v>
      </c>
      <c r="B8" t="str">
        <f ca="1">IFERROR(VLOOKUP(A8,'Analysis_3-must not modify'!A:C,3,FALSE),"")</f>
        <v>Salvador_2013</v>
      </c>
      <c r="C8" t="str">
        <f ca="1">IFERROR(VLOOKUP(B8,'Analysis-must not modify'!C:G,3,FALSE),"")</f>
        <v>Salvador</v>
      </c>
      <c r="D8">
        <f ca="1">IFERROR(VLOOKUP(B8,'Analysis-must not modify'!C:G,2,FALSE),"")</f>
        <v>2013</v>
      </c>
      <c r="F8" s="425">
        <f ca="1">VLOOKUP($B8,'Analysis_3-must not modify'!$C:$L,2,FALSE)</f>
        <v>6.0073814779189387</v>
      </c>
      <c r="G8" s="425">
        <f ca="1">VLOOKUP($B8,'Analysis_3-must not modify'!$C:$L,3,FALSE)</f>
        <v>0.28590751212481624</v>
      </c>
      <c r="H8" s="425">
        <f ca="1">VLOOKUP($B8,'Analysis_3-must not modify'!$C:$L,4,FALSE)</f>
        <v>0.95412365178811542</v>
      </c>
      <c r="I8" s="425">
        <f ca="1">VLOOKUP($B8,'Analysis_3-must not modify'!$C:$L,5,FALSE)</f>
        <v>9.2002848859800923E-2</v>
      </c>
      <c r="J8" s="425" t="str">
        <f ca="1">VLOOKUP($B8,'Analysis_3-must not modify'!$C:$L,6,FALSE)</f>
        <v/>
      </c>
      <c r="K8" s="425" t="str">
        <f ca="1">VLOOKUP($B8,'Analysis_3-must not modify'!$C:$L,7,FALSE)</f>
        <v/>
      </c>
      <c r="L8" s="425" t="str">
        <f ca="1">VLOOKUP($B8,'Analysis_3-must not modify'!$C:$L,8,FALSE)</f>
        <v/>
      </c>
      <c r="M8" s="425" t="str">
        <f ca="1">VLOOKUP($B8,'Analysis_3-must not modify'!$C:$L,9,FALSE)</f>
        <v/>
      </c>
      <c r="N8" s="425" t="str">
        <f ca="1">VLOOKUP($B8,'Analysis_3-must not modify'!$C:$L,10,FALSE)</f>
        <v/>
      </c>
      <c r="O8" s="427"/>
      <c r="P8" s="427"/>
      <c r="Q8" s="427"/>
      <c r="R8" s="427"/>
      <c r="S8" s="427"/>
      <c r="T8" s="427"/>
      <c r="U8" s="427"/>
      <c r="V8" s="427"/>
      <c r="W8" s="427">
        <f t="shared" ref="W8:W71" ca="1" si="1">SUM(G8:N8)</f>
        <v>1.3320340127727328</v>
      </c>
      <c r="X8" s="427"/>
      <c r="Y8" s="427"/>
      <c r="Z8" s="425">
        <f t="shared" ca="1" si="0"/>
        <v>4.9722647067780734</v>
      </c>
      <c r="AA8" s="425"/>
      <c r="AB8" s="425"/>
      <c r="AC8" s="425"/>
      <c r="AD8" s="425"/>
      <c r="AE8" s="264"/>
      <c r="AF8" s="264"/>
      <c r="AM8" s="299" t="e">
        <f ca="1">AE7/$Z$7-1</f>
        <v>#N/A</v>
      </c>
      <c r="AO8" s="297" t="s">
        <v>1310</v>
      </c>
    </row>
    <row r="9" spans="1:44">
      <c r="A9">
        <v>3</v>
      </c>
      <c r="B9" t="str">
        <f ca="1">IFERROR(VLOOKUP(A9,'Analysis_3-must not modify'!A:C,3,FALSE),"")</f>
        <v>Dar es Salaam_2016</v>
      </c>
      <c r="C9" t="str">
        <f ca="1">IFERROR(VLOOKUP(B9,'Analysis-must not modify'!C:G,3,FALSE),"")</f>
        <v>Dar es Salaam</v>
      </c>
      <c r="D9">
        <f ca="1">IFERROR(VLOOKUP(B9,'Analysis-must not modify'!C:G,2,FALSE),"")</f>
        <v>2016</v>
      </c>
      <c r="F9" s="425">
        <f ca="1">VLOOKUP($B9,'Analysis_3-must not modify'!$C:$L,2,FALSE)</f>
        <v>6.0073814779189387</v>
      </c>
      <c r="G9" s="425">
        <f ca="1">VLOOKUP($B9,'Analysis_3-must not modify'!$C:$L,3,FALSE)</f>
        <v>0.3947895027780694</v>
      </c>
      <c r="H9" s="425">
        <f ca="1">VLOOKUP($B9,'Analysis_3-must not modify'!$C:$L,4,FALSE)</f>
        <v>0.43453893917704417</v>
      </c>
      <c r="I9" s="425">
        <f ca="1">VLOOKUP($B9,'Analysis_3-must not modify'!$C:$L,5,FALSE)</f>
        <v>0.53652739161154006</v>
      </c>
      <c r="J9" s="425" t="str">
        <f ca="1">VLOOKUP($B9,'Analysis_3-must not modify'!$C:$L,6,FALSE)</f>
        <v/>
      </c>
      <c r="K9" s="425" t="str">
        <f ca="1">VLOOKUP($B9,'Analysis_3-must not modify'!$C:$L,7,FALSE)</f>
        <v/>
      </c>
      <c r="L9" s="425" t="str">
        <f ca="1">VLOOKUP($B9,'Analysis_3-must not modify'!$C:$L,8,FALSE)</f>
        <v/>
      </c>
      <c r="M9" s="425" t="str">
        <f ca="1">VLOOKUP($B9,'Analysis_3-must not modify'!$C:$L,9,FALSE)</f>
        <v/>
      </c>
      <c r="N9" s="425" t="str">
        <f ca="1">VLOOKUP($B9,'Analysis_3-must not modify'!$C:$L,10,FALSE)</f>
        <v/>
      </c>
      <c r="O9" s="427"/>
      <c r="P9" s="427"/>
      <c r="Q9" s="427"/>
      <c r="R9" s="427"/>
      <c r="S9" s="427"/>
      <c r="T9" s="427"/>
      <c r="U9" s="427"/>
      <c r="V9" s="427"/>
      <c r="W9" s="427">
        <f t="shared" ca="1" si="1"/>
        <v>1.3658558335666537</v>
      </c>
      <c r="X9" s="427"/>
      <c r="Y9" s="427"/>
      <c r="Z9" s="425">
        <f t="shared" ca="1" si="0"/>
        <v>4.9722647067780734</v>
      </c>
      <c r="AA9" s="425"/>
      <c r="AB9" s="425"/>
      <c r="AC9" s="425"/>
      <c r="AD9" s="425"/>
      <c r="AE9" s="264"/>
      <c r="AF9" s="264"/>
      <c r="AM9" s="299" t="e">
        <f ca="1">IF(AM8&lt;0,-AM8,AM8)</f>
        <v>#N/A</v>
      </c>
      <c r="AN9" s="296" t="e">
        <f ca="1">IF(AM8&lt;0,"below","above")</f>
        <v>#N/A</v>
      </c>
      <c r="AO9" s="296" t="s">
        <v>1462</v>
      </c>
    </row>
    <row r="10" spans="1:44">
      <c r="A10">
        <v>4</v>
      </c>
      <c r="B10" t="str">
        <f ca="1">IFERROR(VLOOKUP(A10,'Analysis_3-must not modify'!A:C,3,FALSE),"")</f>
        <v>Medellín_2015</v>
      </c>
      <c r="C10" t="str">
        <f ca="1">IFERROR(VLOOKUP(B10,'Analysis-must not modify'!C:G,3,FALSE),"")</f>
        <v>Medellín</v>
      </c>
      <c r="D10">
        <f ca="1">IFERROR(VLOOKUP(B10,'Analysis-must not modify'!C:G,2,FALSE),"")</f>
        <v>2015</v>
      </c>
      <c r="F10" s="425">
        <f ca="1">VLOOKUP($B10,'Analysis_3-must not modify'!$C:$L,2,FALSE)</f>
        <v>6.0073814779189387</v>
      </c>
      <c r="G10" s="425">
        <f ca="1">VLOOKUP($B10,'Analysis_3-must not modify'!$C:$L,3,FALSE)</f>
        <v>0.48149612865822899</v>
      </c>
      <c r="H10" s="425">
        <f ca="1">VLOOKUP($B10,'Analysis_3-must not modify'!$C:$L,4,FALSE)</f>
        <v>0.60165967430943423</v>
      </c>
      <c r="I10" s="425">
        <f ca="1">VLOOKUP($B10,'Analysis_3-must not modify'!$C:$L,5,FALSE)</f>
        <v>0.3022977516736855</v>
      </c>
      <c r="J10" s="425" t="str">
        <f ca="1">VLOOKUP($B10,'Analysis_3-must not modify'!$C:$L,6,FALSE)</f>
        <v/>
      </c>
      <c r="K10" s="425" t="str">
        <f ca="1">VLOOKUP($B10,'Analysis_3-must not modify'!$C:$L,7,FALSE)</f>
        <v/>
      </c>
      <c r="L10" s="425" t="str">
        <f ca="1">VLOOKUP($B10,'Analysis_3-must not modify'!$C:$L,8,FALSE)</f>
        <v/>
      </c>
      <c r="M10" s="425" t="str">
        <f ca="1">VLOOKUP($B10,'Analysis_3-must not modify'!$C:$L,9,FALSE)</f>
        <v/>
      </c>
      <c r="N10" s="425" t="str">
        <f ca="1">VLOOKUP($B10,'Analysis_3-must not modify'!$C:$L,10,FALSE)</f>
        <v/>
      </c>
      <c r="O10" s="427"/>
      <c r="P10" s="427"/>
      <c r="Q10" s="427"/>
      <c r="R10" s="427"/>
      <c r="S10" s="427"/>
      <c r="T10" s="427"/>
      <c r="U10" s="427"/>
      <c r="V10" s="427"/>
      <c r="W10" s="427">
        <f t="shared" ca="1" si="1"/>
        <v>1.3854535546413487</v>
      </c>
      <c r="X10" s="427"/>
      <c r="Y10" s="427"/>
      <c r="Z10" s="425">
        <f t="shared" ca="1" si="0"/>
        <v>4.9722647067780734</v>
      </c>
      <c r="AA10" s="425"/>
      <c r="AB10" s="425"/>
      <c r="AC10" s="425"/>
      <c r="AD10" s="425"/>
      <c r="AE10" s="264"/>
      <c r="AF10" s="264"/>
      <c r="AG10" s="18"/>
    </row>
    <row r="11" spans="1:44">
      <c r="A11">
        <v>5</v>
      </c>
      <c r="B11" t="str">
        <f ca="1">IFERROR(VLOOKUP(A11,'Analysis_3-must not modify'!A:C,3,FALSE),"")</f>
        <v>Lagos_2015</v>
      </c>
      <c r="C11" t="str">
        <f ca="1">IFERROR(VLOOKUP(B11,'Analysis-must not modify'!C:G,3,FALSE),"")</f>
        <v>Lagos</v>
      </c>
      <c r="D11">
        <f ca="1">IFERROR(VLOOKUP(B11,'Analysis-must not modify'!C:G,2,FALSE),"")</f>
        <v>2015</v>
      </c>
      <c r="F11" s="425">
        <f ca="1">VLOOKUP($B11,'Analysis_3-must not modify'!$C:$L,2,FALSE)</f>
        <v>6.0073814779189387</v>
      </c>
      <c r="G11" s="425">
        <f ca="1">VLOOKUP($B11,'Analysis_3-must not modify'!$C:$L,3,FALSE)</f>
        <v>0.69348625793626761</v>
      </c>
      <c r="H11" s="425">
        <f ca="1">VLOOKUP($B11,'Analysis_3-must not modify'!$C:$L,4,FALSE)</f>
        <v>0.24719033727013573</v>
      </c>
      <c r="I11" s="425">
        <f ca="1">VLOOKUP($B11,'Analysis_3-must not modify'!$C:$L,5,FALSE)</f>
        <v>0.45617819820809524</v>
      </c>
      <c r="J11" s="425" t="str">
        <f ca="1">VLOOKUP($B11,'Analysis_3-must not modify'!$C:$L,6,FALSE)</f>
        <v/>
      </c>
      <c r="K11" s="425" t="str">
        <f ca="1">VLOOKUP($B11,'Analysis_3-must not modify'!$C:$L,7,FALSE)</f>
        <v/>
      </c>
      <c r="L11" s="425" t="str">
        <f ca="1">VLOOKUP($B11,'Analysis_3-must not modify'!$C:$L,8,FALSE)</f>
        <v/>
      </c>
      <c r="M11" s="425" t="str">
        <f ca="1">VLOOKUP($B11,'Analysis_3-must not modify'!$C:$L,9,FALSE)</f>
        <v/>
      </c>
      <c r="N11" s="425" t="str">
        <f ca="1">VLOOKUP($B11,'Analysis_3-must not modify'!$C:$L,10,FALSE)</f>
        <v/>
      </c>
      <c r="O11" s="427"/>
      <c r="P11" s="427"/>
      <c r="Q11" s="427"/>
      <c r="R11" s="427"/>
      <c r="S11" s="427"/>
      <c r="T11" s="427"/>
      <c r="U11" s="427"/>
      <c r="V11" s="427"/>
      <c r="W11" s="427">
        <f t="shared" ca="1" si="1"/>
        <v>1.3968547934144986</v>
      </c>
      <c r="X11" s="427"/>
      <c r="Y11" s="427"/>
      <c r="Z11" s="425">
        <f t="shared" ca="1" si="0"/>
        <v>4.9722647067780734</v>
      </c>
      <c r="AA11" s="425"/>
      <c r="AB11" s="425"/>
      <c r="AC11" s="425"/>
      <c r="AD11" s="425"/>
      <c r="AE11" s="264"/>
      <c r="AF11" s="264"/>
      <c r="AG11" s="18"/>
    </row>
    <row r="12" spans="1:44">
      <c r="A12">
        <v>6</v>
      </c>
      <c r="B12" t="str">
        <f ca="1">IFERROR(VLOOKUP(A12,'Analysis_3-must not modify'!A:C,3,FALSE),"")</f>
        <v>Bogotá_2012</v>
      </c>
      <c r="C12" t="str">
        <f ca="1">IFERROR(VLOOKUP(B12,'Analysis-must not modify'!C:G,3,FALSE),"")</f>
        <v>Bogotá</v>
      </c>
      <c r="D12">
        <f ca="1">IFERROR(VLOOKUP(B12,'Analysis-must not modify'!C:G,2,FALSE),"")</f>
        <v>2012</v>
      </c>
      <c r="F12" s="425">
        <f ca="1">VLOOKUP($B12,'Analysis_3-must not modify'!$C:$L,2,FALSE)</f>
        <v>6.0073814779189387</v>
      </c>
      <c r="G12" s="425">
        <f ca="1">VLOOKUP($B12,'Analysis_3-must not modify'!$C:$L,3,FALSE)</f>
        <v>0.89611700799388916</v>
      </c>
      <c r="H12" s="425">
        <f ca="1">VLOOKUP($B12,'Analysis_3-must not modify'!$C:$L,4,FALSE)</f>
        <v>0.61972723389949769</v>
      </c>
      <c r="I12" s="425">
        <f ca="1">VLOOKUP($B12,'Analysis_3-must not modify'!$C:$L,5,FALSE)</f>
        <v>0.12316216222102085</v>
      </c>
      <c r="J12" s="425" t="str">
        <f ca="1">VLOOKUP($B12,'Analysis_3-must not modify'!$C:$L,6,FALSE)</f>
        <v/>
      </c>
      <c r="K12" s="425" t="str">
        <f ca="1">VLOOKUP($B12,'Analysis_3-must not modify'!$C:$L,7,FALSE)</f>
        <v/>
      </c>
      <c r="L12" s="425" t="str">
        <f ca="1">VLOOKUP($B12,'Analysis_3-must not modify'!$C:$L,8,FALSE)</f>
        <v/>
      </c>
      <c r="M12" s="425" t="str">
        <f ca="1">VLOOKUP($B12,'Analysis_3-must not modify'!$C:$L,9,FALSE)</f>
        <v/>
      </c>
      <c r="N12" s="425" t="str">
        <f ca="1">VLOOKUP($B12,'Analysis_3-must not modify'!$C:$L,10,FALSE)</f>
        <v/>
      </c>
      <c r="O12" s="427"/>
      <c r="P12" s="427"/>
      <c r="Q12" s="427"/>
      <c r="R12" s="427"/>
      <c r="S12" s="427"/>
      <c r="T12" s="427"/>
      <c r="U12" s="427"/>
      <c r="V12" s="427"/>
      <c r="W12" s="427">
        <f t="shared" ca="1" si="1"/>
        <v>1.6390064041144077</v>
      </c>
      <c r="X12" s="427"/>
      <c r="Y12" s="427"/>
      <c r="Z12" s="425">
        <f t="shared" ca="1" si="0"/>
        <v>4.9722647067780734</v>
      </c>
      <c r="AA12" s="425"/>
      <c r="AB12" s="425"/>
      <c r="AC12" s="425"/>
      <c r="AD12" s="425"/>
      <c r="AE12" s="264"/>
      <c r="AF12" s="264"/>
      <c r="AH12" s="18"/>
    </row>
    <row r="13" spans="1:44">
      <c r="A13">
        <v>7</v>
      </c>
      <c r="B13" t="str">
        <f ca="1">IFERROR(VLOOKUP(A13,'Analysis_3-must not modify'!A:C,3,FALSE),"")</f>
        <v>Barcelona_2016</v>
      </c>
      <c r="C13" t="str">
        <f ca="1">IFERROR(VLOOKUP(B13,'Analysis-must not modify'!C:G,3,FALSE),"")</f>
        <v>Barcelona</v>
      </c>
      <c r="D13">
        <f ca="1">IFERROR(VLOOKUP(B13,'Analysis-must not modify'!C:G,2,FALSE),"")</f>
        <v>2016</v>
      </c>
      <c r="F13" s="425">
        <f ca="1">VLOOKUP($B13,'Analysis_3-must not modify'!$C:$L,2,FALSE)</f>
        <v>6.0073814779189387</v>
      </c>
      <c r="G13" s="425">
        <f ca="1">VLOOKUP($B13,'Analysis_3-must not modify'!$C:$L,3,FALSE)</f>
        <v>1.0335646468440911</v>
      </c>
      <c r="H13" s="425">
        <f ca="1">VLOOKUP($B13,'Analysis_3-must not modify'!$C:$L,4,FALSE)</f>
        <v>0.66623055122312447</v>
      </c>
      <c r="I13" s="425">
        <f ca="1">VLOOKUP($B13,'Analysis_3-must not modify'!$C:$L,5,FALSE)</f>
        <v>5.0346465692471032E-2</v>
      </c>
      <c r="J13" s="425" t="str">
        <f ca="1">VLOOKUP($B13,'Analysis_3-must not modify'!$C:$L,6,FALSE)</f>
        <v/>
      </c>
      <c r="K13" s="425" t="str">
        <f ca="1">VLOOKUP($B13,'Analysis_3-must not modify'!$C:$L,7,FALSE)</f>
        <v/>
      </c>
      <c r="L13" s="425" t="str">
        <f ca="1">VLOOKUP($B13,'Analysis_3-must not modify'!$C:$L,8,FALSE)</f>
        <v/>
      </c>
      <c r="M13" s="425" t="str">
        <f ca="1">VLOOKUP($B13,'Analysis_3-must not modify'!$C:$L,9,FALSE)</f>
        <v/>
      </c>
      <c r="N13" s="425" t="str">
        <f ca="1">VLOOKUP($B13,'Analysis_3-must not modify'!$C:$L,10,FALSE)</f>
        <v/>
      </c>
      <c r="O13" s="427"/>
      <c r="P13" s="427"/>
      <c r="Q13" s="427"/>
      <c r="R13" s="427"/>
      <c r="S13" s="427"/>
      <c r="T13" s="427"/>
      <c r="U13" s="427"/>
      <c r="V13" s="427"/>
      <c r="W13" s="427">
        <f t="shared" ca="1" si="1"/>
        <v>1.7501416637596865</v>
      </c>
      <c r="X13" s="427"/>
      <c r="Y13" s="427"/>
      <c r="Z13" s="425">
        <f t="shared" ca="1" si="0"/>
        <v>4.9722647067780734</v>
      </c>
      <c r="AA13" s="425"/>
      <c r="AB13" s="425"/>
      <c r="AC13" s="425"/>
      <c r="AD13" s="425"/>
      <c r="AE13" s="264"/>
      <c r="AF13" s="264"/>
      <c r="AH13" s="18" t="e">
        <f ca="1">"Tip:   "&amp;AI14&amp;AI15&amp;AI16&amp;AI17&amp;AI18&amp;AI19&amp;AI20&amp;AI23</f>
        <v>#N/A</v>
      </c>
    </row>
    <row r="14" spans="1:44">
      <c r="A14">
        <v>8</v>
      </c>
      <c r="B14" t="str">
        <f ca="1">IFERROR(VLOOKUP(A14,'Analysis_3-must not modify'!A:C,3,FALSE),"")</f>
        <v>Lima_2015</v>
      </c>
      <c r="C14" t="str">
        <f ca="1">IFERROR(VLOOKUP(B14,'Analysis-must not modify'!C:G,3,FALSE),"")</f>
        <v>Lima</v>
      </c>
      <c r="D14">
        <f ca="1">IFERROR(VLOOKUP(B14,'Analysis-must not modify'!C:G,2,FALSE),"")</f>
        <v>2015</v>
      </c>
      <c r="F14" s="425">
        <f ca="1">VLOOKUP($B14,'Analysis_3-must not modify'!$C:$L,2,FALSE)</f>
        <v>6.0073814779189387</v>
      </c>
      <c r="G14" s="425">
        <f ca="1">VLOOKUP($B14,'Analysis_3-must not modify'!$C:$L,3,FALSE)</f>
        <v>0.71318676153924976</v>
      </c>
      <c r="H14" s="425">
        <f ca="1">VLOOKUP($B14,'Analysis_3-must not modify'!$C:$L,4,FALSE)</f>
        <v>0.71484409135530302</v>
      </c>
      <c r="I14" s="425">
        <f ca="1">VLOOKUP($B14,'Analysis_3-must not modify'!$C:$L,5,FALSE)</f>
        <v>0.34790073955787432</v>
      </c>
      <c r="J14" s="425" t="str">
        <f ca="1">VLOOKUP($B14,'Analysis_3-must not modify'!$C:$L,6,FALSE)</f>
        <v/>
      </c>
      <c r="K14" s="425" t="str">
        <f ca="1">VLOOKUP($B14,'Analysis_3-must not modify'!$C:$L,7,FALSE)</f>
        <v/>
      </c>
      <c r="L14" s="425" t="str">
        <f ca="1">VLOOKUP($B14,'Analysis_3-must not modify'!$C:$L,8,FALSE)</f>
        <v/>
      </c>
      <c r="M14" s="425" t="str">
        <f ca="1">VLOOKUP($B14,'Analysis_3-must not modify'!$C:$L,9,FALSE)</f>
        <v/>
      </c>
      <c r="N14" s="425" t="str">
        <f ca="1">VLOOKUP($B14,'Analysis_3-must not modify'!$C:$L,10,FALSE)</f>
        <v/>
      </c>
      <c r="O14" s="427"/>
      <c r="P14" s="427"/>
      <c r="Q14" s="427"/>
      <c r="R14" s="427"/>
      <c r="S14" s="427"/>
      <c r="T14" s="427"/>
      <c r="U14" s="427"/>
      <c r="V14" s="427"/>
      <c r="W14" s="427">
        <f t="shared" ca="1" si="1"/>
        <v>1.7759315924524273</v>
      </c>
      <c r="X14" s="427"/>
      <c r="Y14" s="427"/>
      <c r="Z14" s="425">
        <f t="shared" ca="1" si="0"/>
        <v>4.9722647067780734</v>
      </c>
      <c r="AA14" s="425"/>
      <c r="AB14" s="425"/>
      <c r="AC14" s="425"/>
      <c r="AD14" s="425"/>
      <c r="AE14" s="264"/>
      <c r="AF14" s="264"/>
      <c r="AI14" s="296" t="str">
        <f>"Chart 1 shows that, "</f>
        <v xml:space="preserve">Chart 1 shows that, </v>
      </c>
    </row>
    <row r="15" spans="1:44">
      <c r="A15">
        <v>9</v>
      </c>
      <c r="B15" t="str">
        <f ca="1">IFERROR(VLOOKUP(A15,'Analysis_3-must not modify'!A:C,3,FALSE),"")</f>
        <v>Stockholm_2016</v>
      </c>
      <c r="C15" t="str">
        <f ca="1">IFERROR(VLOOKUP(B15,'Analysis-must not modify'!C:G,3,FALSE),"")</f>
        <v>Stockholm</v>
      </c>
      <c r="D15">
        <f ca="1">IFERROR(VLOOKUP(B15,'Analysis-must not modify'!C:G,2,FALSE),"")</f>
        <v>2016</v>
      </c>
      <c r="F15" s="425">
        <f ca="1">VLOOKUP($B15,'Analysis_3-must not modify'!$C:$L,2,FALSE)</f>
        <v>6.0073814779189387</v>
      </c>
      <c r="G15" s="425">
        <f ca="1">VLOOKUP($B15,'Analysis_3-must not modify'!$C:$L,3,FALSE)</f>
        <v>1.017599177656717</v>
      </c>
      <c r="H15" s="425">
        <f ca="1">VLOOKUP($B15,'Analysis_3-must not modify'!$C:$L,4,FALSE)</f>
        <v>0.92296113918659095</v>
      </c>
      <c r="I15" s="425">
        <f ca="1">VLOOKUP($B15,'Analysis_3-must not modify'!$C:$L,5,FALSE)</f>
        <v>8.2975419374766868E-3</v>
      </c>
      <c r="J15" s="425" t="str">
        <f ca="1">VLOOKUP($B15,'Analysis_3-must not modify'!$C:$L,6,FALSE)</f>
        <v/>
      </c>
      <c r="K15" s="425" t="str">
        <f ca="1">VLOOKUP($B15,'Analysis_3-must not modify'!$C:$L,7,FALSE)</f>
        <v/>
      </c>
      <c r="L15" s="425" t="str">
        <f ca="1">VLOOKUP($B15,'Analysis_3-must not modify'!$C:$L,8,FALSE)</f>
        <v/>
      </c>
      <c r="M15" s="425" t="str">
        <f ca="1">VLOOKUP($B15,'Analysis_3-must not modify'!$C:$L,9,FALSE)</f>
        <v/>
      </c>
      <c r="N15" s="425" t="str">
        <f ca="1">VLOOKUP($B15,'Analysis_3-must not modify'!$C:$L,10,FALSE)</f>
        <v/>
      </c>
      <c r="O15" s="427"/>
      <c r="P15" s="427"/>
      <c r="Q15" s="427"/>
      <c r="R15" s="427"/>
      <c r="S15" s="427"/>
      <c r="T15" s="427"/>
      <c r="U15" s="427"/>
      <c r="V15" s="427"/>
      <c r="W15" s="427">
        <f t="shared" ca="1" si="1"/>
        <v>1.9488578587807848</v>
      </c>
      <c r="X15" s="427"/>
      <c r="Y15" s="427"/>
      <c r="Z15" s="425">
        <f t="shared" ca="1" si="0"/>
        <v>4.9722647067780734</v>
      </c>
      <c r="AA15" s="425"/>
      <c r="AB15" s="425"/>
      <c r="AC15" s="425"/>
      <c r="AD15" s="425"/>
      <c r="AE15" s="264"/>
      <c r="AF15" s="264"/>
      <c r="AI15" s="296" t="str">
        <f>"at GPC "&amp;AG7&amp;" level, "</f>
        <v xml:space="preserve">at GPC BASIC level, </v>
      </c>
    </row>
    <row r="16" spans="1:44">
      <c r="A16">
        <v>10</v>
      </c>
      <c r="B16" t="str">
        <f ca="1">IFERROR(VLOOKUP(A16,'Analysis_3-must not modify'!A:C,3,FALSE),"")</f>
        <v>Hanoi_2015</v>
      </c>
      <c r="C16" t="str">
        <f ca="1">IFERROR(VLOOKUP(B16,'Analysis-must not modify'!C:G,3,FALSE),"")</f>
        <v>Hanoi</v>
      </c>
      <c r="D16">
        <f ca="1">IFERROR(VLOOKUP(B16,'Analysis-must not modify'!C:G,2,FALSE),"")</f>
        <v>2015</v>
      </c>
      <c r="F16" s="425">
        <f ca="1">VLOOKUP($B16,'Analysis_3-must not modify'!$C:$L,2,FALSE)</f>
        <v>6.0073814779189387</v>
      </c>
      <c r="G16" s="425">
        <f ca="1">VLOOKUP($B16,'Analysis_3-must not modify'!$C:$L,3,FALSE)</f>
        <v>1.6236023084015665</v>
      </c>
      <c r="H16" s="425">
        <f ca="1">VLOOKUP($B16,'Analysis_3-must not modify'!$C:$L,4,FALSE)</f>
        <v>5.9025012689296712E-2</v>
      </c>
      <c r="I16" s="425">
        <f ca="1">VLOOKUP($B16,'Analysis_3-must not modify'!$C:$L,5,FALSE)</f>
        <v>0.34924635906083829</v>
      </c>
      <c r="J16" s="425" t="str">
        <f ca="1">VLOOKUP($B16,'Analysis_3-must not modify'!$C:$L,6,FALSE)</f>
        <v/>
      </c>
      <c r="K16" s="425" t="str">
        <f ca="1">VLOOKUP($B16,'Analysis_3-must not modify'!$C:$L,7,FALSE)</f>
        <v/>
      </c>
      <c r="L16" s="425" t="str">
        <f ca="1">VLOOKUP($B16,'Analysis_3-must not modify'!$C:$L,8,FALSE)</f>
        <v/>
      </c>
      <c r="M16" s="425" t="str">
        <f ca="1">VLOOKUP($B16,'Analysis_3-must not modify'!$C:$L,9,FALSE)</f>
        <v/>
      </c>
      <c r="N16" s="425" t="str">
        <f ca="1">VLOOKUP($B16,'Analysis_3-must not modify'!$C:$L,10,FALSE)</f>
        <v/>
      </c>
      <c r="O16" s="427"/>
      <c r="P16" s="427"/>
      <c r="Q16" s="427"/>
      <c r="R16" s="427"/>
      <c r="S16" s="427"/>
      <c r="T16" s="427"/>
      <c r="U16" s="427"/>
      <c r="V16" s="427"/>
      <c r="W16" s="427">
        <f t="shared" ca="1" si="1"/>
        <v>2.0318736801517012</v>
      </c>
      <c r="X16" s="427"/>
      <c r="Y16" s="427"/>
      <c r="Z16" s="425">
        <f t="shared" ca="1" si="0"/>
        <v>4.9722647067780734</v>
      </c>
      <c r="AA16" s="425"/>
      <c r="AB16" s="425"/>
      <c r="AC16" s="425"/>
      <c r="AD16" s="425"/>
      <c r="AE16" s="264"/>
      <c r="AF16" s="264"/>
      <c r="AI16" s="296" t="str">
        <f>AJ7&amp;" "&amp;IF(AK7="All sectors","All Sectors Total, ",AK7&amp;" Sector Total, ")</f>
        <v xml:space="preserve">for All Sectors Total, </v>
      </c>
    </row>
    <row r="17" spans="1:36">
      <c r="A17">
        <v>11</v>
      </c>
      <c r="B17" t="str">
        <f ca="1">IFERROR(VLOOKUP(A17,'Analysis_3-must not modify'!A:C,3,FALSE),"")</f>
        <v>Oslo_2013</v>
      </c>
      <c r="C17" t="str">
        <f ca="1">IFERROR(VLOOKUP(B17,'Analysis-must not modify'!C:G,3,FALSE),"")</f>
        <v>Oslo</v>
      </c>
      <c r="D17">
        <f ca="1">IFERROR(VLOOKUP(B17,'Analysis-must not modify'!C:G,2,FALSE),"")</f>
        <v>2013</v>
      </c>
      <c r="F17" s="425">
        <f ca="1">VLOOKUP($B17,'Analysis_3-must not modify'!$C:$L,2,FALSE)</f>
        <v>6.0073814779189387</v>
      </c>
      <c r="G17" s="425">
        <f ca="1">VLOOKUP($B17,'Analysis_3-must not modify'!$C:$L,3,FALSE)</f>
        <v>0.81414692383559362</v>
      </c>
      <c r="H17" s="425">
        <f ca="1">VLOOKUP($B17,'Analysis_3-must not modify'!$C:$L,4,FALSE)</f>
        <v>1.2468515867931904</v>
      </c>
      <c r="I17" s="425">
        <f ca="1">VLOOKUP($B17,'Analysis_3-must not modify'!$C:$L,5,FALSE)</f>
        <v>8.7231214521304043E-2</v>
      </c>
      <c r="J17" s="425" t="str">
        <f ca="1">VLOOKUP($B17,'Analysis_3-must not modify'!$C:$L,6,FALSE)</f>
        <v/>
      </c>
      <c r="K17" s="425" t="str">
        <f ca="1">VLOOKUP($B17,'Analysis_3-must not modify'!$C:$L,7,FALSE)</f>
        <v/>
      </c>
      <c r="L17" s="425" t="str">
        <f ca="1">VLOOKUP($B17,'Analysis_3-must not modify'!$C:$L,8,FALSE)</f>
        <v/>
      </c>
      <c r="M17" s="425" t="str">
        <f ca="1">VLOOKUP($B17,'Analysis_3-must not modify'!$C:$L,9,FALSE)</f>
        <v/>
      </c>
      <c r="N17" s="425" t="str">
        <f ca="1">VLOOKUP($B17,'Analysis_3-must not modify'!$C:$L,10,FALSE)</f>
        <v/>
      </c>
      <c r="O17" s="427"/>
      <c r="P17" s="427"/>
      <c r="Q17" s="427"/>
      <c r="R17" s="427"/>
      <c r="S17" s="427"/>
      <c r="T17" s="427"/>
      <c r="U17" s="427"/>
      <c r="V17" s="427"/>
      <c r="W17" s="427">
        <f t="shared" ca="1" si="1"/>
        <v>2.1482297251500881</v>
      </c>
      <c r="X17" s="427"/>
      <c r="Y17" s="427"/>
      <c r="Z17" s="425">
        <f t="shared" ca="1" si="0"/>
        <v>4.9722647067780734</v>
      </c>
      <c r="AA17" s="425"/>
      <c r="AB17" s="425"/>
      <c r="AC17" s="425"/>
      <c r="AD17" s="425"/>
      <c r="AE17" s="264"/>
      <c r="AF17" s="264"/>
      <c r="AI17" s="461" t="s">
        <v>1522</v>
      </c>
    </row>
    <row r="18" spans="1:36">
      <c r="A18">
        <v>12</v>
      </c>
      <c r="B18" t="str">
        <f ca="1">IFERROR(VLOOKUP(A18,'Analysis_3-must not modify'!A:C,3,FALSE),"")</f>
        <v>Amman_2014</v>
      </c>
      <c r="C18" t="str">
        <f ca="1">IFERROR(VLOOKUP(B18,'Analysis-must not modify'!C:G,3,FALSE),"")</f>
        <v>Amman</v>
      </c>
      <c r="D18" s="431">
        <f ca="1">IFERROR(VLOOKUP(B18,'Analysis-must not modify'!C:G,2,FALSE),"")</f>
        <v>2014</v>
      </c>
      <c r="F18" s="425">
        <f ca="1">VLOOKUP($B18,'Analysis_3-must not modify'!$C:$L,2,FALSE)</f>
        <v>6.0073814779189387</v>
      </c>
      <c r="G18" s="425">
        <f ca="1">VLOOKUP($B18,'Analysis_3-must not modify'!$C:$L,3,FALSE)</f>
        <v>1.3984346152369007</v>
      </c>
      <c r="H18" s="425">
        <f ca="1">VLOOKUP($B18,'Analysis_3-must not modify'!$C:$L,4,FALSE)</f>
        <v>0.66692801685961145</v>
      </c>
      <c r="I18" s="425">
        <f ca="1">VLOOKUP($B18,'Analysis_3-must not modify'!$C:$L,5,FALSE)</f>
        <v>0.12034966591176473</v>
      </c>
      <c r="J18" s="425" t="str">
        <f ca="1">VLOOKUP($B18,'Analysis_3-must not modify'!$C:$L,6,FALSE)</f>
        <v/>
      </c>
      <c r="K18" s="425" t="str">
        <f ca="1">VLOOKUP($B18,'Analysis_3-must not modify'!$C:$L,7,FALSE)</f>
        <v/>
      </c>
      <c r="L18" s="425" t="str">
        <f ca="1">VLOOKUP($B18,'Analysis_3-must not modify'!$C:$L,8,FALSE)</f>
        <v/>
      </c>
      <c r="M18" s="425" t="str">
        <f ca="1">VLOOKUP($B18,'Analysis_3-must not modify'!$C:$L,9,FALSE)</f>
        <v/>
      </c>
      <c r="N18" s="425" t="str">
        <f ca="1">VLOOKUP($B18,'Analysis_3-must not modify'!$C:$L,10,FALSE)</f>
        <v/>
      </c>
      <c r="O18" s="427"/>
      <c r="P18" s="427"/>
      <c r="Q18" s="427"/>
      <c r="R18" s="427"/>
      <c r="S18" s="427"/>
      <c r="T18" s="427"/>
      <c r="U18" s="427"/>
      <c r="V18" s="427"/>
      <c r="W18" s="427">
        <f t="shared" ca="1" si="1"/>
        <v>2.1857122980082773</v>
      </c>
      <c r="X18" s="427"/>
      <c r="Y18" s="427"/>
      <c r="Z18" s="425">
        <f t="shared" ca="1" si="0"/>
        <v>4.9722647067780734</v>
      </c>
      <c r="AA18" s="425"/>
      <c r="AB18" s="425"/>
      <c r="AC18" s="425"/>
      <c r="AD18" s="425"/>
      <c r="AE18" s="264"/>
      <c r="AF18" s="264"/>
      <c r="AI18" s="296" t="e">
        <f ca="1">IF(AH7="","",AH7)&amp;AI7&amp;" in "&amp;AD7</f>
        <v>#N/A</v>
      </c>
    </row>
    <row r="19" spans="1:36">
      <c r="A19">
        <v>13</v>
      </c>
      <c r="B19" t="str">
        <f ca="1">IFERROR(VLOOKUP(A19,'Analysis_3-must not modify'!A:C,3,FALSE),"")</f>
        <v>Quito_2015</v>
      </c>
      <c r="C19" t="str">
        <f ca="1">IFERROR(VLOOKUP(B19,'Analysis-must not modify'!C:G,3,FALSE),"")</f>
        <v>Quito</v>
      </c>
      <c r="D19">
        <f ca="1">IFERROR(VLOOKUP(B19,'Analysis-must not modify'!C:G,2,FALSE),"")</f>
        <v>2015</v>
      </c>
      <c r="F19" s="425">
        <f ca="1">VLOOKUP($B19,'Analysis_3-must not modify'!$C:$L,2,FALSE)</f>
        <v>6.0073814779189387</v>
      </c>
      <c r="G19" s="425">
        <f ca="1">VLOOKUP($B19,'Analysis_3-must not modify'!$C:$L,3,FALSE)</f>
        <v>0.77920193457853137</v>
      </c>
      <c r="H19" s="425">
        <f ca="1">VLOOKUP($B19,'Analysis_3-must not modify'!$C:$L,4,FALSE)</f>
        <v>1.1773605416837445</v>
      </c>
      <c r="I19" s="425">
        <f ca="1">VLOOKUP($B19,'Analysis_3-must not modify'!$C:$L,5,FALSE)</f>
        <v>0.30041972562561703</v>
      </c>
      <c r="J19" s="425" t="str">
        <f ca="1">VLOOKUP($B19,'Analysis_3-must not modify'!$C:$L,6,FALSE)</f>
        <v/>
      </c>
      <c r="K19" s="425" t="str">
        <f ca="1">VLOOKUP($B19,'Analysis_3-must not modify'!$C:$L,7,FALSE)</f>
        <v/>
      </c>
      <c r="L19" s="425" t="str">
        <f ca="1">VLOOKUP($B19,'Analysis_3-must not modify'!$C:$L,8,FALSE)</f>
        <v/>
      </c>
      <c r="M19" s="425" t="str">
        <f ca="1">VLOOKUP($B19,'Analysis_3-must not modify'!$C:$L,9,FALSE)</f>
        <v/>
      </c>
      <c r="N19" s="425" t="str">
        <f ca="1">VLOOKUP($B19,'Analysis_3-must not modify'!$C:$L,10,FALSE)</f>
        <v/>
      </c>
      <c r="O19" s="427"/>
      <c r="P19" s="427"/>
      <c r="Q19" s="427"/>
      <c r="R19" s="427"/>
      <c r="S19" s="427"/>
      <c r="T19" s="427"/>
      <c r="U19" s="427"/>
      <c r="V19" s="427"/>
      <c r="W19" s="427">
        <f t="shared" ca="1" si="1"/>
        <v>2.2569822018878929</v>
      </c>
      <c r="X19" s="427"/>
      <c r="Y19" s="427"/>
      <c r="Z19" s="425">
        <f t="shared" ca="1" si="0"/>
        <v>4.9722647067780734</v>
      </c>
      <c r="AA19" s="425"/>
      <c r="AB19" s="425"/>
      <c r="AC19" s="425"/>
      <c r="AD19" s="425"/>
      <c r="AE19" s="264"/>
      <c r="AF19" s="264"/>
      <c r="AI19" s="296" t="e">
        <f ca="1">AL7&amp;" "&amp;TEXT(AM7,"0.0%")&amp;" "&amp;AN7&amp;" "&amp;AO7</f>
        <v>#N/A</v>
      </c>
    </row>
    <row r="20" spans="1:36">
      <c r="A20">
        <v>14</v>
      </c>
      <c r="B20" t="str">
        <f ca="1">IFERROR(VLOOKUP(A20,'Analysis_3-must not modify'!A:C,3,FALSE),"")</f>
        <v>Paris_2014</v>
      </c>
      <c r="C20" t="str">
        <f ca="1">IFERROR(VLOOKUP(B20,'Analysis-must not modify'!C:G,3,FALSE),"")</f>
        <v>Paris</v>
      </c>
      <c r="D20">
        <f ca="1">IFERROR(VLOOKUP(B20,'Analysis-must not modify'!C:G,2,FALSE),"")</f>
        <v>2014</v>
      </c>
      <c r="F20" s="425">
        <f ca="1">VLOOKUP($B20,'Analysis_3-must not modify'!$C:$L,2,FALSE)</f>
        <v>6.0073814779189387</v>
      </c>
      <c r="G20" s="425">
        <f ca="1">VLOOKUP($B20,'Analysis_3-must not modify'!$C:$L,3,FALSE)</f>
        <v>1.9142926424155142</v>
      </c>
      <c r="H20" s="425">
        <f ca="1">VLOOKUP($B20,'Analysis_3-must not modify'!$C:$L,4,FALSE)</f>
        <v>0.30616048443540389</v>
      </c>
      <c r="I20" s="425">
        <f ca="1">VLOOKUP($B20,'Analysis_3-must not modify'!$C:$L,5,FALSE)</f>
        <v>0.19771832599118941</v>
      </c>
      <c r="J20" s="425" t="str">
        <f ca="1">VLOOKUP($B20,'Analysis_3-must not modify'!$C:$L,6,FALSE)</f>
        <v/>
      </c>
      <c r="K20" s="425" t="str">
        <f ca="1">VLOOKUP($B20,'Analysis_3-must not modify'!$C:$L,7,FALSE)</f>
        <v/>
      </c>
      <c r="L20" s="425" t="str">
        <f ca="1">VLOOKUP($B20,'Analysis_3-must not modify'!$C:$L,8,FALSE)</f>
        <v/>
      </c>
      <c r="M20" s="425" t="str">
        <f ca="1">VLOOKUP($B20,'Analysis_3-must not modify'!$C:$L,9,FALSE)</f>
        <v/>
      </c>
      <c r="N20" s="425" t="str">
        <f ca="1">VLOOKUP($B20,'Analysis_3-must not modify'!$C:$L,10,FALSE)</f>
        <v/>
      </c>
      <c r="O20" s="427"/>
      <c r="P20" s="427"/>
      <c r="Q20" s="427"/>
      <c r="R20" s="427"/>
      <c r="S20" s="427"/>
      <c r="T20" s="427"/>
      <c r="U20" s="427"/>
      <c r="V20" s="427"/>
      <c r="W20" s="427">
        <f t="shared" ca="1" si="1"/>
        <v>2.4181714528421074</v>
      </c>
      <c r="X20" s="427"/>
      <c r="Y20" s="427"/>
      <c r="Z20" s="425">
        <f t="shared" ca="1" si="0"/>
        <v>4.9722647067780734</v>
      </c>
      <c r="AA20" s="425"/>
      <c r="AB20" s="425"/>
      <c r="AC20" s="425"/>
      <c r="AD20" s="425"/>
      <c r="AE20" s="264"/>
      <c r="AF20" s="264"/>
      <c r="AI20" s="296" t="e">
        <f ca="1">IF(AJ22="",IF(AJ21="","",", and "&amp;AJ21),", "&amp;AJ21&amp;", and "&amp;AJ22)</f>
        <v>#N/A</v>
      </c>
    </row>
    <row r="21" spans="1:36">
      <c r="A21">
        <v>15</v>
      </c>
      <c r="B21" t="str">
        <f ca="1">IFERROR(VLOOKUP(A21,'Analysis_3-must not modify'!A:C,3,FALSE),"")</f>
        <v>Curitiba_2013</v>
      </c>
      <c r="C21" t="str">
        <f ca="1">IFERROR(VLOOKUP(B21,'Analysis-must not modify'!C:G,3,FALSE),"")</f>
        <v>Curitiba</v>
      </c>
      <c r="D21">
        <f ca="1">IFERROR(VLOOKUP(B21,'Analysis-must not modify'!C:G,2,FALSE),"")</f>
        <v>2013</v>
      </c>
      <c r="F21" s="425">
        <f ca="1">VLOOKUP($B21,'Analysis_3-must not modify'!$C:$L,2,FALSE)</f>
        <v>6.0073814779189387</v>
      </c>
      <c r="G21" s="425">
        <f ca="1">VLOOKUP($B21,'Analysis_3-must not modify'!$C:$L,3,FALSE)</f>
        <v>0.36582842191057585</v>
      </c>
      <c r="H21" s="425">
        <f ca="1">VLOOKUP($B21,'Analysis_3-must not modify'!$C:$L,4,FALSE)</f>
        <v>1.5990045033058593</v>
      </c>
      <c r="I21" s="425">
        <f ca="1">VLOOKUP($B21,'Analysis_3-must not modify'!$C:$L,5,FALSE)</f>
        <v>0.50511761639658481</v>
      </c>
      <c r="J21" s="425" t="str">
        <f ca="1">VLOOKUP($B21,'Analysis_3-must not modify'!$C:$L,6,FALSE)</f>
        <v/>
      </c>
      <c r="K21" s="425" t="str">
        <f ca="1">VLOOKUP($B21,'Analysis_3-must not modify'!$C:$L,7,FALSE)</f>
        <v/>
      </c>
      <c r="L21" s="425" t="str">
        <f ca="1">VLOOKUP($B21,'Analysis_3-must not modify'!$C:$L,8,FALSE)</f>
        <v/>
      </c>
      <c r="M21" s="425" t="str">
        <f ca="1">VLOOKUP($B21,'Analysis_3-must not modify'!$C:$L,9,FALSE)</f>
        <v/>
      </c>
      <c r="N21" s="425" t="str">
        <f ca="1">VLOOKUP($B21,'Analysis_3-must not modify'!$C:$L,10,FALSE)</f>
        <v/>
      </c>
      <c r="O21" s="427"/>
      <c r="P21" s="427"/>
      <c r="Q21" s="427"/>
      <c r="R21" s="427"/>
      <c r="S21" s="427"/>
      <c r="T21" s="427"/>
      <c r="U21" s="427"/>
      <c r="V21" s="427"/>
      <c r="W21" s="427">
        <f t="shared" ca="1" si="1"/>
        <v>2.4699505416130201</v>
      </c>
      <c r="X21" s="427"/>
      <c r="Y21" s="427"/>
      <c r="Z21" s="425">
        <f t="shared" ca="1" si="0"/>
        <v>4.9722647067780734</v>
      </c>
      <c r="AA21" s="425"/>
      <c r="AB21" s="425"/>
      <c r="AC21" s="425"/>
      <c r="AD21" s="425"/>
      <c r="AE21" s="264"/>
      <c r="AF21" s="264"/>
      <c r="AJ21" s="296" t="e">
        <f ca="1">IF(G4&lt;3,"",TEXT(AM9,"0.0%")&amp;" "&amp;AN9&amp;" "&amp;AO9)</f>
        <v>#N/A</v>
      </c>
    </row>
    <row r="22" spans="1:36">
      <c r="A22">
        <v>16</v>
      </c>
      <c r="B22" t="str">
        <f ca="1">IFERROR(VLOOKUP(A22,'Analysis_3-must not modify'!A:C,3,FALSE),"")</f>
        <v>Copenhagen_2015</v>
      </c>
      <c r="C22" t="str">
        <f ca="1">IFERROR(VLOOKUP(B22,'Analysis-must not modify'!C:G,3,FALSE),"")</f>
        <v>Copenhagen</v>
      </c>
      <c r="D22">
        <f ca="1">IFERROR(VLOOKUP(B22,'Analysis-must not modify'!C:G,2,FALSE),"")</f>
        <v>2015</v>
      </c>
      <c r="F22" s="425">
        <f ca="1">VLOOKUP($B22,'Analysis_3-must not modify'!$C:$L,2,FALSE)</f>
        <v>6.0073814779189387</v>
      </c>
      <c r="G22" s="425">
        <f ca="1">VLOOKUP($B22,'Analysis_3-must not modify'!$C:$L,3,FALSE)</f>
        <v>1.5655025750416345</v>
      </c>
      <c r="H22" s="425">
        <f ca="1">VLOOKUP($B22,'Analysis_3-must not modify'!$C:$L,4,FALSE)</f>
        <v>0.95980530852186674</v>
      </c>
      <c r="I22" s="425">
        <f ca="1">VLOOKUP($B22,'Analysis_3-must not modify'!$C:$L,5,FALSE)</f>
        <v>3.5419565463641264E-2</v>
      </c>
      <c r="J22" s="425" t="str">
        <f ca="1">VLOOKUP($B22,'Analysis_3-must not modify'!$C:$L,6,FALSE)</f>
        <v/>
      </c>
      <c r="K22" s="425" t="str">
        <f ca="1">VLOOKUP($B22,'Analysis_3-must not modify'!$C:$L,7,FALSE)</f>
        <v/>
      </c>
      <c r="L22" s="425" t="str">
        <f ca="1">VLOOKUP($B22,'Analysis_3-must not modify'!$C:$L,8,FALSE)</f>
        <v/>
      </c>
      <c r="M22" s="425" t="str">
        <f ca="1">VLOOKUP($B22,'Analysis_3-must not modify'!$C:$L,9,FALSE)</f>
        <v/>
      </c>
      <c r="N22" s="425" t="str">
        <f ca="1">VLOOKUP($B22,'Analysis_3-must not modify'!$C:$L,10,FALSE)</f>
        <v/>
      </c>
      <c r="O22" s="427"/>
      <c r="P22" s="427"/>
      <c r="Q22" s="427"/>
      <c r="R22" s="427"/>
      <c r="S22" s="427"/>
      <c r="T22" s="427"/>
      <c r="U22" s="427"/>
      <c r="V22" s="427"/>
      <c r="W22" s="427">
        <f t="shared" ca="1" si="1"/>
        <v>2.5607274490271426</v>
      </c>
      <c r="X22" s="427"/>
      <c r="Y22" s="427"/>
      <c r="Z22" s="425">
        <f t="shared" ca="1" si="0"/>
        <v>4.9722647067780734</v>
      </c>
      <c r="AA22" s="425"/>
      <c r="AB22" s="425"/>
      <c r="AC22" s="425"/>
      <c r="AD22" s="425"/>
      <c r="AE22" s="264"/>
      <c r="AF22" s="264"/>
      <c r="AJ22" s="296" t="str">
        <f ca="1">IF(AM5="","",TEXT(AM5,"0.0%")&amp;" "&amp;AN5)</f>
        <v>12.8% lower than the lowest reported value</v>
      </c>
    </row>
    <row r="23" spans="1:36">
      <c r="A23">
        <v>17</v>
      </c>
      <c r="B23" t="str">
        <f ca="1">IFERROR(VLOOKUP(A23,'Analysis_3-must not modify'!A:C,3,FALSE),"")</f>
        <v>Rio de Janeiro_2012</v>
      </c>
      <c r="C23" t="str">
        <f ca="1">IFERROR(VLOOKUP(B23,'Analysis-must not modify'!C:G,3,FALSE),"")</f>
        <v>Rio de Janeiro</v>
      </c>
      <c r="D23">
        <f ca="1">IFERROR(VLOOKUP(B23,'Analysis-must not modify'!C:G,2,FALSE),"")</f>
        <v>2012</v>
      </c>
      <c r="F23" s="425">
        <f ca="1">VLOOKUP($B23,'Analysis_3-must not modify'!$C:$L,2,FALSE)</f>
        <v>6.0073814779189387</v>
      </c>
      <c r="G23" s="425">
        <f ca="1">VLOOKUP($B23,'Analysis_3-must not modify'!$C:$L,3,FALSE)</f>
        <v>1.4457468862000717</v>
      </c>
      <c r="H23" s="425">
        <f ca="1">VLOOKUP($B23,'Analysis_3-must not modify'!$C:$L,4,FALSE)</f>
        <v>0.8508316421579557</v>
      </c>
      <c r="I23" s="425">
        <f ca="1">VLOOKUP($B23,'Analysis_3-must not modify'!$C:$L,5,FALSE)</f>
        <v>0.36474697376801363</v>
      </c>
      <c r="J23" s="425" t="str">
        <f ca="1">VLOOKUP($B23,'Analysis_3-must not modify'!$C:$L,6,FALSE)</f>
        <v/>
      </c>
      <c r="K23" s="425" t="str">
        <f ca="1">VLOOKUP($B23,'Analysis_3-must not modify'!$C:$L,7,FALSE)</f>
        <v/>
      </c>
      <c r="L23" s="425" t="str">
        <f ca="1">VLOOKUP($B23,'Analysis_3-must not modify'!$C:$L,8,FALSE)</f>
        <v/>
      </c>
      <c r="M23" s="425" t="str">
        <f ca="1">VLOOKUP($B23,'Analysis_3-must not modify'!$C:$L,9,FALSE)</f>
        <v/>
      </c>
      <c r="N23" s="425" t="str">
        <f ca="1">VLOOKUP($B23,'Analysis_3-must not modify'!$C:$L,10,FALSE)</f>
        <v/>
      </c>
      <c r="O23" s="427"/>
      <c r="P23" s="427"/>
      <c r="Q23" s="427"/>
      <c r="R23" s="427"/>
      <c r="S23" s="427"/>
      <c r="T23" s="427"/>
      <c r="U23" s="427"/>
      <c r="V23" s="427"/>
      <c r="W23" s="427">
        <f t="shared" ca="1" si="1"/>
        <v>2.6613255021260409</v>
      </c>
      <c r="X23" s="427"/>
      <c r="Y23" s="427"/>
      <c r="Z23" s="425">
        <f t="shared" ca="1" si="0"/>
        <v>4.9722647067780734</v>
      </c>
      <c r="AA23" s="425"/>
      <c r="AB23" s="425"/>
      <c r="AC23" s="425"/>
      <c r="AD23" s="425"/>
      <c r="AE23" s="264"/>
      <c r="AF23" s="264"/>
      <c r="AI23" s="296" t="str">
        <f>IF(AR7="latest year"," (based on their latest GPC inventory data available)",IF(AR7="all years"," (based on their GPC inventory data available for all years)"," (based on their GPC inventory data available for year "&amp;AR7&amp;")"))</f>
        <v xml:space="preserve"> (based on their latest GPC inventory data available)</v>
      </c>
    </row>
    <row r="24" spans="1:36">
      <c r="A24">
        <v>18</v>
      </c>
      <c r="B24" t="str">
        <f ca="1">IFERROR(VLOOKUP(A24,'Analysis_3-must not modify'!A:C,3,FALSE),"")</f>
        <v>Chennai_2015</v>
      </c>
      <c r="C24" t="str">
        <f ca="1">IFERROR(VLOOKUP(B24,'Analysis-must not modify'!C:G,3,FALSE),"")</f>
        <v>Chennai</v>
      </c>
      <c r="D24">
        <f ca="1">IFERROR(VLOOKUP(B24,'Analysis-must not modify'!C:G,2,FALSE),"")</f>
        <v>2015</v>
      </c>
      <c r="F24" s="425">
        <f ca="1">VLOOKUP($B24,'Analysis_3-must not modify'!$C:$L,2,FALSE)</f>
        <v>6.0073814779189387</v>
      </c>
      <c r="G24" s="425">
        <f ca="1">VLOOKUP($B24,'Analysis_3-must not modify'!$C:$L,3,FALSE)</f>
        <v>1.7860687723185051</v>
      </c>
      <c r="H24" s="425">
        <f ca="1">VLOOKUP($B24,'Analysis_3-must not modify'!$C:$L,4,FALSE)</f>
        <v>0.76572687281516982</v>
      </c>
      <c r="I24" s="425">
        <f ca="1">VLOOKUP($B24,'Analysis_3-must not modify'!$C:$L,5,FALSE)</f>
        <v>0.34344643660327184</v>
      </c>
      <c r="J24" s="425" t="str">
        <f ca="1">VLOOKUP($B24,'Analysis_3-must not modify'!$C:$L,6,FALSE)</f>
        <v/>
      </c>
      <c r="K24" s="425" t="str">
        <f ca="1">VLOOKUP($B24,'Analysis_3-must not modify'!$C:$L,7,FALSE)</f>
        <v/>
      </c>
      <c r="L24" s="425" t="str">
        <f ca="1">VLOOKUP($B24,'Analysis_3-must not modify'!$C:$L,8,FALSE)</f>
        <v/>
      </c>
      <c r="M24" s="425" t="str">
        <f ca="1">VLOOKUP($B24,'Analysis_3-must not modify'!$C:$L,9,FALSE)</f>
        <v/>
      </c>
      <c r="N24" s="425" t="str">
        <f ca="1">VLOOKUP($B24,'Analysis_3-must not modify'!$C:$L,10,FALSE)</f>
        <v/>
      </c>
      <c r="O24" s="427"/>
      <c r="P24" s="427"/>
      <c r="Q24" s="427"/>
      <c r="R24" s="427"/>
      <c r="S24" s="427"/>
      <c r="T24" s="427"/>
      <c r="U24" s="427"/>
      <c r="V24" s="427"/>
      <c r="W24" s="427">
        <f t="shared" ca="1" si="1"/>
        <v>2.8952420817369466</v>
      </c>
      <c r="X24" s="427"/>
      <c r="Y24" s="427"/>
      <c r="Z24" s="425">
        <f t="shared" ca="1" si="0"/>
        <v>4.9722647067780734</v>
      </c>
      <c r="AA24" s="425"/>
      <c r="AB24" s="425"/>
      <c r="AC24" s="425"/>
      <c r="AD24" s="425"/>
      <c r="AE24" s="264"/>
      <c r="AF24" s="264"/>
    </row>
    <row r="25" spans="1:36">
      <c r="A25">
        <v>19</v>
      </c>
      <c r="B25" t="str">
        <f ca="1">IFERROR(VLOOKUP(A25,'Analysis_3-must not modify'!A:C,3,FALSE),"")</f>
        <v>Madrid_2015</v>
      </c>
      <c r="C25" t="str">
        <f ca="1">IFERROR(VLOOKUP(B25,'Analysis-must not modify'!C:G,3,FALSE),"")</f>
        <v>Madrid</v>
      </c>
      <c r="D25">
        <f ca="1">IFERROR(VLOOKUP(B25,'Analysis-must not modify'!C:G,2,FALSE),"")</f>
        <v>2015</v>
      </c>
      <c r="F25" s="425">
        <f ca="1">VLOOKUP($B25,'Analysis_3-must not modify'!$C:$L,2,FALSE)</f>
        <v>6.0073814779189387</v>
      </c>
      <c r="G25" s="425">
        <f ca="1">VLOOKUP($B25,'Analysis_3-must not modify'!$C:$L,3,FALSE)</f>
        <v>1.9831111998504471</v>
      </c>
      <c r="H25" s="425">
        <f ca="1">VLOOKUP($B25,'Analysis_3-must not modify'!$C:$L,4,FALSE)</f>
        <v>1.0447488620913408</v>
      </c>
      <c r="I25" s="425">
        <f ca="1">VLOOKUP($B25,'Analysis_3-must not modify'!$C:$L,5,FALSE)</f>
        <v>0.13377192563410814</v>
      </c>
      <c r="J25" s="425" t="str">
        <f ca="1">VLOOKUP($B25,'Analysis_3-must not modify'!$C:$L,6,FALSE)</f>
        <v/>
      </c>
      <c r="K25" s="425" t="str">
        <f ca="1">VLOOKUP($B25,'Analysis_3-must not modify'!$C:$L,7,FALSE)</f>
        <v/>
      </c>
      <c r="L25" s="425" t="str">
        <f ca="1">VLOOKUP($B25,'Analysis_3-must not modify'!$C:$L,8,FALSE)</f>
        <v/>
      </c>
      <c r="M25" s="425" t="str">
        <f ca="1">VLOOKUP($B25,'Analysis_3-must not modify'!$C:$L,9,FALSE)</f>
        <v/>
      </c>
      <c r="N25" s="425" t="str">
        <f ca="1">VLOOKUP($B25,'Analysis_3-must not modify'!$C:$L,10,FALSE)</f>
        <v/>
      </c>
      <c r="O25" s="427"/>
      <c r="P25" s="427"/>
      <c r="Q25" s="427"/>
      <c r="R25" s="427"/>
      <c r="S25" s="427"/>
      <c r="T25" s="427"/>
      <c r="U25" s="427"/>
      <c r="V25" s="427"/>
      <c r="W25" s="427">
        <f t="shared" ca="1" si="1"/>
        <v>3.1616319875758965</v>
      </c>
      <c r="X25" s="427"/>
      <c r="Y25" s="427"/>
      <c r="Z25" s="425">
        <f t="shared" ca="1" si="0"/>
        <v>4.9722647067780734</v>
      </c>
      <c r="AA25" s="425"/>
      <c r="AB25" s="425"/>
      <c r="AC25" s="425"/>
      <c r="AD25" s="425"/>
      <c r="AE25" s="264"/>
      <c r="AF25" s="264"/>
    </row>
    <row r="26" spans="1:36">
      <c r="A26">
        <v>20</v>
      </c>
      <c r="B26" t="str">
        <f ca="1">IFERROR(VLOOKUP(A26,'Analysis_3-must not modify'!A:C,3,FALSE),"")</f>
        <v>Istanbul_2015</v>
      </c>
      <c r="C26" t="str">
        <f ca="1">IFERROR(VLOOKUP(B26,'Analysis-must not modify'!C:G,3,FALSE),"")</f>
        <v>Istanbul</v>
      </c>
      <c r="D26">
        <f ca="1">IFERROR(VLOOKUP(B26,'Analysis-must not modify'!C:G,2,FALSE),"")</f>
        <v>2015</v>
      </c>
      <c r="F26" s="425">
        <f ca="1">VLOOKUP($B26,'Analysis_3-must not modify'!$C:$L,2,FALSE)</f>
        <v>6.0073814779189387</v>
      </c>
      <c r="G26" s="425">
        <f ca="1">VLOOKUP($B26,'Analysis_3-must not modify'!$C:$L,3,FALSE)</f>
        <v>2.1534887755831389</v>
      </c>
      <c r="H26" s="425">
        <f ca="1">VLOOKUP($B26,'Analysis_3-must not modify'!$C:$L,4,FALSE)</f>
        <v>0.91029949237236041</v>
      </c>
      <c r="I26" s="425">
        <f ca="1">VLOOKUP($B26,'Analysis_3-must not modify'!$C:$L,5,FALSE)</f>
        <v>0.17908493458205679</v>
      </c>
      <c r="J26" s="425" t="str">
        <f ca="1">VLOOKUP($B26,'Analysis_3-must not modify'!$C:$L,6,FALSE)</f>
        <v/>
      </c>
      <c r="K26" s="425" t="str">
        <f ca="1">VLOOKUP($B26,'Analysis_3-must not modify'!$C:$L,7,FALSE)</f>
        <v/>
      </c>
      <c r="L26" s="425" t="str">
        <f ca="1">VLOOKUP($B26,'Analysis_3-must not modify'!$C:$L,8,FALSE)</f>
        <v/>
      </c>
      <c r="M26" s="425" t="str">
        <f ca="1">VLOOKUP($B26,'Analysis_3-must not modify'!$C:$L,9,FALSE)</f>
        <v/>
      </c>
      <c r="N26" s="425" t="str">
        <f ca="1">VLOOKUP($B26,'Analysis_3-must not modify'!$C:$L,10,FALSE)</f>
        <v/>
      </c>
      <c r="O26" s="427"/>
      <c r="P26" s="427"/>
      <c r="Q26" s="427"/>
      <c r="R26" s="427"/>
      <c r="S26" s="427"/>
      <c r="T26" s="427"/>
      <c r="U26" s="427"/>
      <c r="V26" s="427"/>
      <c r="W26" s="427">
        <f t="shared" ca="1" si="1"/>
        <v>3.242873202537556</v>
      </c>
      <c r="X26" s="427"/>
      <c r="Y26" s="427"/>
      <c r="Z26" s="425">
        <f t="shared" ca="1" si="0"/>
        <v>4.9722647067780734</v>
      </c>
      <c r="AA26" s="425"/>
      <c r="AB26" s="425"/>
      <c r="AC26" s="425"/>
      <c r="AD26" s="425"/>
      <c r="AE26" s="264"/>
      <c r="AF26" s="264"/>
      <c r="AG26" s="18" t="e">
        <f ca="1">IF(G4=0,"",AH27)</f>
        <v>#N/A</v>
      </c>
    </row>
    <row r="27" spans="1:36">
      <c r="A27">
        <v>21</v>
      </c>
      <c r="B27" t="str">
        <f ca="1">IFERROR(VLOOKUP(A27,'Analysis_3-must not modify'!A:C,3,FALSE),"")</f>
        <v>Rome_2015</v>
      </c>
      <c r="C27" t="str">
        <f ca="1">IFERROR(VLOOKUP(B27,'Analysis-must not modify'!C:G,3,FALSE),"")</f>
        <v>Rome</v>
      </c>
      <c r="D27">
        <f ca="1">IFERROR(VLOOKUP(B27,'Analysis-must not modify'!C:G,2,FALSE),"")</f>
        <v>2015</v>
      </c>
      <c r="F27" s="425">
        <f ca="1">VLOOKUP($B27,'Analysis_3-must not modify'!$C:$L,2,FALSE)</f>
        <v>6.0073814779189387</v>
      </c>
      <c r="G27" s="425">
        <f ca="1">VLOOKUP($B27,'Analysis_3-must not modify'!$C:$L,3,FALSE)</f>
        <v>1.9876042371889344</v>
      </c>
      <c r="H27" s="425">
        <f ca="1">VLOOKUP($B27,'Analysis_3-must not modify'!$C:$L,4,FALSE)</f>
        <v>1.2613819513399822</v>
      </c>
      <c r="I27" s="425">
        <f ca="1">VLOOKUP($B27,'Analysis_3-must not modify'!$C:$L,5,FALSE)</f>
        <v>6.8173595454106492E-2</v>
      </c>
      <c r="J27" s="425" t="str">
        <f ca="1">VLOOKUP($B27,'Analysis_3-must not modify'!$C:$L,6,FALSE)</f>
        <v/>
      </c>
      <c r="K27" s="425" t="str">
        <f ca="1">VLOOKUP($B27,'Analysis_3-must not modify'!$C:$L,7,FALSE)</f>
        <v/>
      </c>
      <c r="L27" s="425" t="str">
        <f ca="1">VLOOKUP($B27,'Analysis_3-must not modify'!$C:$L,8,FALSE)</f>
        <v/>
      </c>
      <c r="M27" s="425" t="str">
        <f ca="1">VLOOKUP($B27,'Analysis_3-must not modify'!$C:$L,9,FALSE)</f>
        <v/>
      </c>
      <c r="N27" s="425" t="str">
        <f ca="1">VLOOKUP($B27,'Analysis_3-must not modify'!$C:$L,10,FALSE)</f>
        <v/>
      </c>
      <c r="O27" s="427"/>
      <c r="P27" s="427"/>
      <c r="Q27" s="427"/>
      <c r="R27" s="427"/>
      <c r="S27" s="427"/>
      <c r="T27" s="427"/>
      <c r="U27" s="427"/>
      <c r="V27" s="427"/>
      <c r="W27" s="427">
        <f t="shared" ca="1" si="1"/>
        <v>3.3171597839830227</v>
      </c>
      <c r="X27" s="427"/>
      <c r="Y27" s="427"/>
      <c r="Z27" s="425">
        <f t="shared" ca="1" si="0"/>
        <v>4.9722647067780734</v>
      </c>
      <c r="AA27" s="425"/>
      <c r="AB27" s="425"/>
      <c r="AC27" s="425"/>
      <c r="AD27" s="425"/>
      <c r="AE27" s="264"/>
      <c r="AF27" s="264"/>
      <c r="AH27" s="18" t="e">
        <f ca="1">IF(OR(AM7&gt;1,AM9&gt;1,AM5&gt;0),AI28,"")</f>
        <v>#N/A</v>
      </c>
    </row>
    <row r="28" spans="1:36">
      <c r="A28">
        <v>22</v>
      </c>
      <c r="B28" t="str">
        <f ca="1">IFERROR(VLOOKUP(A28,'Analysis_3-must not modify'!A:C,3,FALSE),"")</f>
        <v>Ciudad de México_2016</v>
      </c>
      <c r="C28" t="str">
        <f ca="1">IFERROR(VLOOKUP(B28,'Analysis-must not modify'!C:G,3,FALSE),"")</f>
        <v>Ciudad de México</v>
      </c>
      <c r="D28">
        <f ca="1">IFERROR(VLOOKUP(B28,'Analysis-must not modify'!C:G,2,FALSE),"")</f>
        <v>2016</v>
      </c>
      <c r="F28" s="425">
        <f ca="1">VLOOKUP($B28,'Analysis_3-must not modify'!$C:$L,2,FALSE)</f>
        <v>6.0073814779189387</v>
      </c>
      <c r="G28" s="425">
        <f ca="1">VLOOKUP($B28,'Analysis_3-must not modify'!$C:$L,3,FALSE)</f>
        <v>1.076877788293831</v>
      </c>
      <c r="H28" s="425">
        <f ca="1">VLOOKUP($B28,'Analysis_3-must not modify'!$C:$L,4,FALSE)</f>
        <v>1.9845422666681474</v>
      </c>
      <c r="I28" s="425">
        <f ca="1">VLOOKUP($B28,'Analysis_3-must not modify'!$C:$L,5,FALSE)</f>
        <v>0.57111503687320708</v>
      </c>
      <c r="J28" s="425" t="str">
        <f ca="1">VLOOKUP($B28,'Analysis_3-must not modify'!$C:$L,6,FALSE)</f>
        <v/>
      </c>
      <c r="K28" s="425" t="str">
        <f ca="1">VLOOKUP($B28,'Analysis_3-must not modify'!$C:$L,7,FALSE)</f>
        <v/>
      </c>
      <c r="L28" s="425" t="str">
        <f ca="1">VLOOKUP($B28,'Analysis_3-must not modify'!$C:$L,8,FALSE)</f>
        <v/>
      </c>
      <c r="M28" s="425" t="str">
        <f ca="1">VLOOKUP($B28,'Analysis_3-must not modify'!$C:$L,9,FALSE)</f>
        <v/>
      </c>
      <c r="N28" s="425" t="str">
        <f ca="1">VLOOKUP($B28,'Analysis_3-must not modify'!$C:$L,10,FALSE)</f>
        <v/>
      </c>
      <c r="O28" s="427"/>
      <c r="P28" s="427"/>
      <c r="Q28" s="427"/>
      <c r="R28" s="427"/>
      <c r="S28" s="427"/>
      <c r="T28" s="427"/>
      <c r="U28" s="427"/>
      <c r="V28" s="427"/>
      <c r="W28" s="427">
        <f t="shared" ca="1" si="1"/>
        <v>3.6325350918351851</v>
      </c>
      <c r="X28" s="427"/>
      <c r="Y28" s="427"/>
      <c r="Z28" s="425">
        <f t="shared" ca="1" si="0"/>
        <v>4.9722647067780734</v>
      </c>
      <c r="AA28" s="425"/>
      <c r="AB28" s="425"/>
      <c r="AC28" s="425"/>
      <c r="AD28" s="425"/>
      <c r="AE28" s="264"/>
      <c r="AF28" s="264"/>
      <c r="AI28" s="296" t="str">
        <f>IF(AK7="all sectors",AI30,AI29)</f>
        <v>If this concerns you, it is recommended that you make comparisons at the specific sector level, to identify which sector/sub-sector(s) contribute most to the difference (with the help of Chart 2).</v>
      </c>
    </row>
    <row r="29" spans="1:36">
      <c r="A29">
        <v>23</v>
      </c>
      <c r="B29" t="str">
        <f ca="1">IFERROR(VLOOKUP(A29,'Analysis_3-must not modify'!A:C,3,FALSE),"")</f>
        <v>London_2015</v>
      </c>
      <c r="C29" t="str">
        <f ca="1">IFERROR(VLOOKUP(B29,'Analysis-must not modify'!C:G,3,FALSE),"")</f>
        <v>London</v>
      </c>
      <c r="D29">
        <f ca="1">IFERROR(VLOOKUP(B29,'Analysis-must not modify'!C:G,2,FALSE),"")</f>
        <v>2015</v>
      </c>
      <c r="F29" s="425">
        <f ca="1">VLOOKUP($B29,'Analysis_3-must not modify'!$C:$L,2,FALSE)</f>
        <v>6.0073814779189387</v>
      </c>
      <c r="G29" s="425">
        <f ca="1">VLOOKUP($B29,'Analysis_3-must not modify'!$C:$L,3,FALSE)</f>
        <v>2.8394644473884267</v>
      </c>
      <c r="H29" s="425">
        <f ca="1">VLOOKUP($B29,'Analysis_3-must not modify'!$C:$L,4,FALSE)</f>
        <v>0.83006466880693353</v>
      </c>
      <c r="I29" s="425">
        <f ca="1">VLOOKUP($B29,'Analysis_3-must not modify'!$C:$L,5,FALSE)</f>
        <v>0.20241259851692117</v>
      </c>
      <c r="J29" s="425" t="str">
        <f ca="1">VLOOKUP($B29,'Analysis_3-must not modify'!$C:$L,6,FALSE)</f>
        <v/>
      </c>
      <c r="K29" s="425" t="str">
        <f ca="1">VLOOKUP($B29,'Analysis_3-must not modify'!$C:$L,7,FALSE)</f>
        <v/>
      </c>
      <c r="L29" s="425" t="str">
        <f ca="1">VLOOKUP($B29,'Analysis_3-must not modify'!$C:$L,8,FALSE)</f>
        <v/>
      </c>
      <c r="M29" s="425" t="str">
        <f ca="1">VLOOKUP($B29,'Analysis_3-must not modify'!$C:$L,9,FALSE)</f>
        <v/>
      </c>
      <c r="N29" s="425" t="str">
        <f ca="1">VLOOKUP($B29,'Analysis_3-must not modify'!$C:$L,10,FALSE)</f>
        <v/>
      </c>
      <c r="O29" s="427"/>
      <c r="P29" s="427"/>
      <c r="Q29" s="427"/>
      <c r="R29" s="427"/>
      <c r="S29" s="427"/>
      <c r="T29" s="427"/>
      <c r="U29" s="427"/>
      <c r="V29" s="427"/>
      <c r="W29" s="427">
        <f t="shared" ca="1" si="1"/>
        <v>3.8719417147122814</v>
      </c>
      <c r="X29" s="427"/>
      <c r="Y29" s="427"/>
      <c r="Z29" s="425">
        <f t="shared" ca="1" si="0"/>
        <v>4.9722647067780734</v>
      </c>
      <c r="AA29" s="425"/>
      <c r="AB29" s="425"/>
      <c r="AC29" s="425"/>
      <c r="AD29" s="425"/>
      <c r="AE29" s="264"/>
      <c r="AF29" s="264"/>
      <c r="AI29" s="461" t="s">
        <v>1523</v>
      </c>
    </row>
    <row r="30" spans="1:36">
      <c r="A30">
        <v>24</v>
      </c>
      <c r="B30" t="str">
        <f ca="1">IFERROR(VLOOKUP(A30,'Analysis_3-must not modify'!A:C,3,FALSE),"")</f>
        <v>Basel_2014</v>
      </c>
      <c r="C30" t="str">
        <f ca="1">IFERROR(VLOOKUP(B30,'Analysis-must not modify'!C:G,3,FALSE),"")</f>
        <v>Basel</v>
      </c>
      <c r="D30">
        <f ca="1">IFERROR(VLOOKUP(B30,'Analysis-must not modify'!C:G,2,FALSE),"")</f>
        <v>2014</v>
      </c>
      <c r="F30" s="425">
        <f ca="1">VLOOKUP($B30,'Analysis_3-must not modify'!$C:$L,2,FALSE)</f>
        <v>6.0073814779189387</v>
      </c>
      <c r="G30" s="425">
        <f ca="1">VLOOKUP($B30,'Analysis_3-must not modify'!$C:$L,3,FALSE)</f>
        <v>3.3254992770224781</v>
      </c>
      <c r="H30" s="425">
        <f ca="1">VLOOKUP($B30,'Analysis_3-must not modify'!$C:$L,4,FALSE)</f>
        <v>0.85717028755624247</v>
      </c>
      <c r="I30" s="425">
        <f ca="1">VLOOKUP($B30,'Analysis_3-must not modify'!$C:$L,5,FALSE)</f>
        <v>2.8256309792147025E-2</v>
      </c>
      <c r="J30" s="425" t="str">
        <f ca="1">VLOOKUP($B30,'Analysis_3-must not modify'!$C:$L,6,FALSE)</f>
        <v/>
      </c>
      <c r="K30" s="425" t="str">
        <f ca="1">VLOOKUP($B30,'Analysis_3-must not modify'!$C:$L,7,FALSE)</f>
        <v/>
      </c>
      <c r="L30" s="425" t="str">
        <f ca="1">VLOOKUP($B30,'Analysis_3-must not modify'!$C:$L,8,FALSE)</f>
        <v/>
      </c>
      <c r="M30" s="425" t="str">
        <f ca="1">VLOOKUP($B30,'Analysis_3-must not modify'!$C:$L,9,FALSE)</f>
        <v/>
      </c>
      <c r="N30" s="425" t="str">
        <f ca="1">VLOOKUP($B30,'Analysis_3-must not modify'!$C:$L,10,FALSE)</f>
        <v/>
      </c>
      <c r="O30" s="427"/>
      <c r="P30" s="427"/>
      <c r="Q30" s="427"/>
      <c r="R30" s="427"/>
      <c r="S30" s="427"/>
      <c r="T30" s="427"/>
      <c r="U30" s="427"/>
      <c r="V30" s="427"/>
      <c r="W30" s="427">
        <f t="shared" ca="1" si="1"/>
        <v>4.2109258743708677</v>
      </c>
      <c r="X30" s="427"/>
      <c r="Y30" s="427"/>
      <c r="Z30" s="425">
        <f t="shared" ca="1" si="0"/>
        <v>4.9722647067780734</v>
      </c>
      <c r="AA30" s="425"/>
      <c r="AB30" s="425"/>
      <c r="AC30" s="425"/>
      <c r="AD30" s="425"/>
      <c r="AE30" s="264"/>
      <c r="AF30" s="264"/>
      <c r="AI30" s="461" t="s">
        <v>1524</v>
      </c>
    </row>
    <row r="31" spans="1:36">
      <c r="A31">
        <v>25</v>
      </c>
      <c r="B31" t="str">
        <f ca="1">IFERROR(VLOOKUP(A31,'Analysis_3-must not modify'!A:C,3,FALSE),"")</f>
        <v>Vancouver_2017</v>
      </c>
      <c r="C31" t="str">
        <f ca="1">IFERROR(VLOOKUP(B31,'Analysis-must not modify'!C:G,3,FALSE),"")</f>
        <v>Vancouver</v>
      </c>
      <c r="D31">
        <f ca="1">IFERROR(VLOOKUP(B31,'Analysis-must not modify'!C:G,2,FALSE),"")</f>
        <v>2017</v>
      </c>
      <c r="F31" s="425">
        <f ca="1">VLOOKUP($B31,'Analysis_3-must not modify'!$C:$L,2,FALSE)</f>
        <v>6.0073814779189387</v>
      </c>
      <c r="G31" s="425">
        <f ca="1">VLOOKUP($B31,'Analysis_3-must not modify'!$C:$L,3,FALSE)</f>
        <v>2.4070171968331651</v>
      </c>
      <c r="H31" s="425">
        <f ca="1">VLOOKUP($B31,'Analysis_3-must not modify'!$C:$L,4,FALSE)</f>
        <v>1.661757897149813</v>
      </c>
      <c r="I31" s="425">
        <f ca="1">VLOOKUP($B31,'Analysis_3-must not modify'!$C:$L,5,FALSE)</f>
        <v>0.16628376771181022</v>
      </c>
      <c r="J31" s="425" t="str">
        <f ca="1">VLOOKUP($B31,'Analysis_3-must not modify'!$C:$L,6,FALSE)</f>
        <v/>
      </c>
      <c r="K31" s="425" t="str">
        <f ca="1">VLOOKUP($B31,'Analysis_3-must not modify'!$C:$L,7,FALSE)</f>
        <v/>
      </c>
      <c r="L31" s="425" t="str">
        <f ca="1">VLOOKUP($B31,'Analysis_3-must not modify'!$C:$L,8,FALSE)</f>
        <v/>
      </c>
      <c r="M31" s="425" t="str">
        <f ca="1">VLOOKUP($B31,'Analysis_3-must not modify'!$C:$L,9,FALSE)</f>
        <v/>
      </c>
      <c r="N31" s="425" t="str">
        <f ca="1">VLOOKUP($B31,'Analysis_3-must not modify'!$C:$L,10,FALSE)</f>
        <v/>
      </c>
      <c r="O31" s="427"/>
      <c r="P31" s="427"/>
      <c r="Q31" s="427"/>
      <c r="R31" s="427"/>
      <c r="S31" s="427"/>
      <c r="T31" s="427"/>
      <c r="U31" s="427"/>
      <c r="V31" s="427"/>
      <c r="W31" s="427">
        <f t="shared" ca="1" si="1"/>
        <v>4.2350588616947888</v>
      </c>
      <c r="X31" s="427"/>
      <c r="Y31" s="427"/>
      <c r="Z31" s="425">
        <f t="shared" ca="1" si="0"/>
        <v>4.9722647067780734</v>
      </c>
      <c r="AA31" s="425"/>
      <c r="AB31" s="425"/>
      <c r="AC31" s="425"/>
      <c r="AD31" s="425"/>
      <c r="AE31" s="264"/>
      <c r="AF31" s="264"/>
    </row>
    <row r="32" spans="1:36">
      <c r="A32">
        <v>26</v>
      </c>
      <c r="B32" t="str">
        <f ca="1">IFERROR(VLOOKUP(A32,'Analysis_3-must not modify'!A:C,3,FALSE),"")</f>
        <v>Buenos Aires_2015</v>
      </c>
      <c r="C32" t="str">
        <f ca="1">IFERROR(VLOOKUP(B32,'Analysis-must not modify'!C:G,3,FALSE),"")</f>
        <v>Buenos Aires</v>
      </c>
      <c r="D32">
        <f ca="1">IFERROR(VLOOKUP(B32,'Analysis-must not modify'!C:G,2,FALSE),"")</f>
        <v>2015</v>
      </c>
      <c r="F32" s="425">
        <f ca="1">VLOOKUP($B32,'Analysis_3-must not modify'!$C:$L,2,FALSE)</f>
        <v>6.0073814779189387</v>
      </c>
      <c r="G32" s="425">
        <f ca="1">VLOOKUP($B32,'Analysis_3-must not modify'!$C:$L,3,FALSE)</f>
        <v>2.4701882633413308</v>
      </c>
      <c r="H32" s="425">
        <f ca="1">VLOOKUP($B32,'Analysis_3-must not modify'!$C:$L,4,FALSE)</f>
        <v>1.213753879170971</v>
      </c>
      <c r="I32" s="425">
        <f ca="1">VLOOKUP($B32,'Analysis_3-must not modify'!$C:$L,5,FALSE)</f>
        <v>0.60961599405818356</v>
      </c>
      <c r="J32" s="425" t="str">
        <f ca="1">VLOOKUP($B32,'Analysis_3-must not modify'!$C:$L,6,FALSE)</f>
        <v/>
      </c>
      <c r="K32" s="425" t="str">
        <f ca="1">VLOOKUP($B32,'Analysis_3-must not modify'!$C:$L,7,FALSE)</f>
        <v/>
      </c>
      <c r="L32" s="425" t="str">
        <f ca="1">VLOOKUP($B32,'Analysis_3-must not modify'!$C:$L,8,FALSE)</f>
        <v/>
      </c>
      <c r="M32" s="425" t="str">
        <f ca="1">VLOOKUP($B32,'Analysis_3-must not modify'!$C:$L,9,FALSE)</f>
        <v/>
      </c>
      <c r="N32" s="425" t="str">
        <f ca="1">VLOOKUP($B32,'Analysis_3-must not modify'!$C:$L,10,FALSE)</f>
        <v/>
      </c>
      <c r="O32" s="427"/>
      <c r="P32" s="427"/>
      <c r="Q32" s="427"/>
      <c r="R32" s="427"/>
      <c r="S32" s="427"/>
      <c r="T32" s="427"/>
      <c r="U32" s="427"/>
      <c r="V32" s="427"/>
      <c r="W32" s="427">
        <f t="shared" ca="1" si="1"/>
        <v>4.2935581365704856</v>
      </c>
      <c r="X32" s="427"/>
      <c r="Y32" s="427"/>
      <c r="Z32" s="425">
        <f t="shared" ca="1" si="0"/>
        <v>4.9722647067780734</v>
      </c>
      <c r="AA32" s="425"/>
      <c r="AB32" s="425"/>
      <c r="AC32" s="425"/>
      <c r="AD32" s="425"/>
      <c r="AE32" s="264"/>
      <c r="AF32" s="264"/>
    </row>
    <row r="33" spans="1:32">
      <c r="A33">
        <v>27</v>
      </c>
      <c r="B33" t="str">
        <f ca="1">IFERROR(VLOOKUP(A33,'Analysis_3-must not modify'!A:C,3,FALSE),"")</f>
        <v>Ho Chi Minh City_2013</v>
      </c>
      <c r="C33" t="str">
        <f ca="1">IFERROR(VLOOKUP(B33,'Analysis-must not modify'!C:G,3,FALSE),"")</f>
        <v>Ho Chi Minh City</v>
      </c>
      <c r="D33">
        <f ca="1">IFERROR(VLOOKUP(B33,'Analysis-must not modify'!C:G,2,FALSE),"")</f>
        <v>2013</v>
      </c>
      <c r="F33" s="425">
        <f ca="1">VLOOKUP($B33,'Analysis_3-must not modify'!$C:$L,2,FALSE)</f>
        <v>6.0073814779189387</v>
      </c>
      <c r="G33" s="425">
        <f ca="1">VLOOKUP($B33,'Analysis_3-must not modify'!$C:$L,3,FALSE)</f>
        <v>2.2032567738519635</v>
      </c>
      <c r="H33" s="425">
        <f ca="1">VLOOKUP($B33,'Analysis_3-must not modify'!$C:$L,4,FALSE)</f>
        <v>1.8506005899479971</v>
      </c>
      <c r="I33" s="425">
        <f ca="1">VLOOKUP($B33,'Analysis_3-must not modify'!$C:$L,5,FALSE)</f>
        <v>0.28337012712449711</v>
      </c>
      <c r="J33" s="425" t="str">
        <f ca="1">VLOOKUP($B33,'Analysis_3-must not modify'!$C:$L,6,FALSE)</f>
        <v/>
      </c>
      <c r="K33" s="425" t="str">
        <f ca="1">VLOOKUP($B33,'Analysis_3-must not modify'!$C:$L,7,FALSE)</f>
        <v/>
      </c>
      <c r="L33" s="425" t="str">
        <f ca="1">VLOOKUP($B33,'Analysis_3-must not modify'!$C:$L,8,FALSE)</f>
        <v/>
      </c>
      <c r="M33" s="425" t="str">
        <f ca="1">VLOOKUP($B33,'Analysis_3-must not modify'!$C:$L,9,FALSE)</f>
        <v/>
      </c>
      <c r="N33" s="425" t="str">
        <f ca="1">VLOOKUP($B33,'Analysis_3-must not modify'!$C:$L,10,FALSE)</f>
        <v/>
      </c>
      <c r="O33" s="427"/>
      <c r="P33" s="427"/>
      <c r="Q33" s="427"/>
      <c r="R33" s="427"/>
      <c r="S33" s="427"/>
      <c r="T33" s="427"/>
      <c r="U33" s="427"/>
      <c r="V33" s="427"/>
      <c r="W33" s="427">
        <f t="shared" ca="1" si="1"/>
        <v>4.3372274909244579</v>
      </c>
      <c r="X33" s="427"/>
      <c r="Y33" s="427"/>
      <c r="Z33" s="425">
        <f t="shared" ca="1" si="0"/>
        <v>4.9722647067780734</v>
      </c>
      <c r="AA33" s="425"/>
      <c r="AB33" s="425"/>
      <c r="AC33" s="425"/>
      <c r="AD33" s="425"/>
      <c r="AE33" s="264"/>
      <c r="AF33" s="264"/>
    </row>
    <row r="34" spans="1:32">
      <c r="A34">
        <v>28</v>
      </c>
      <c r="B34" t="str">
        <f ca="1">IFERROR(VLOOKUP(A34,'Analysis_3-must not modify'!A:C,3,FALSE),"")</f>
        <v>Milan_2015</v>
      </c>
      <c r="C34" t="str">
        <f ca="1">IFERROR(VLOOKUP(B34,'Analysis-must not modify'!C:G,3,FALSE),"")</f>
        <v>Milan</v>
      </c>
      <c r="D34">
        <f ca="1">IFERROR(VLOOKUP(B34,'Analysis-must not modify'!C:G,2,FALSE),"")</f>
        <v>2015</v>
      </c>
      <c r="F34" s="425">
        <f ca="1">VLOOKUP($B34,'Analysis_3-must not modify'!$C:$L,2,FALSE)</f>
        <v>6.0073814779189387</v>
      </c>
      <c r="G34" s="425">
        <f ca="1">VLOOKUP($B34,'Analysis_3-must not modify'!$C:$L,3,FALSE)</f>
        <v>3.7718667640419432</v>
      </c>
      <c r="H34" s="425">
        <f ca="1">VLOOKUP($B34,'Analysis_3-must not modify'!$C:$L,4,FALSE)</f>
        <v>0.65365294679129737</v>
      </c>
      <c r="I34" s="425">
        <f ca="1">VLOOKUP($B34,'Analysis_3-must not modify'!$C:$L,5,FALSE)</f>
        <v>7.1537110567673479E-3</v>
      </c>
      <c r="J34" s="425" t="str">
        <f ca="1">VLOOKUP($B34,'Analysis_3-must not modify'!$C:$L,6,FALSE)</f>
        <v/>
      </c>
      <c r="K34" s="425" t="str">
        <f ca="1">VLOOKUP($B34,'Analysis_3-must not modify'!$C:$L,7,FALSE)</f>
        <v/>
      </c>
      <c r="L34" s="425" t="str">
        <f ca="1">VLOOKUP($B34,'Analysis_3-must not modify'!$C:$L,8,FALSE)</f>
        <v/>
      </c>
      <c r="M34" s="425" t="str">
        <f ca="1">VLOOKUP($B34,'Analysis_3-must not modify'!$C:$L,9,FALSE)</f>
        <v/>
      </c>
      <c r="N34" s="425" t="str">
        <f ca="1">VLOOKUP($B34,'Analysis_3-must not modify'!$C:$L,10,FALSE)</f>
        <v/>
      </c>
      <c r="O34" s="427"/>
      <c r="P34" s="427"/>
      <c r="Q34" s="427"/>
      <c r="R34" s="427"/>
      <c r="S34" s="427"/>
      <c r="T34" s="427"/>
      <c r="U34" s="427"/>
      <c r="V34" s="427"/>
      <c r="W34" s="427">
        <f t="shared" ca="1" si="1"/>
        <v>4.4326734218900077</v>
      </c>
      <c r="X34" s="427"/>
      <c r="Y34" s="427"/>
      <c r="Z34" s="425">
        <f t="shared" ca="1" si="0"/>
        <v>4.9722647067780734</v>
      </c>
      <c r="AA34" s="425"/>
      <c r="AB34" s="425"/>
      <c r="AC34" s="425"/>
      <c r="AD34" s="425"/>
      <c r="AE34" s="264"/>
      <c r="AF34" s="264"/>
    </row>
    <row r="35" spans="1:32">
      <c r="A35">
        <v>29</v>
      </c>
      <c r="B35" t="str">
        <f ca="1">IFERROR(VLOOKUP(A35,'Analysis_3-must not modify'!A:C,3,FALSE),"")</f>
        <v>Seoul_2013</v>
      </c>
      <c r="C35" t="str">
        <f ca="1">IFERROR(VLOOKUP(B35,'Analysis-must not modify'!C:G,3,FALSE),"")</f>
        <v>Seoul</v>
      </c>
      <c r="D35">
        <f ca="1">IFERROR(VLOOKUP(B35,'Analysis-must not modify'!C:G,2,FALSE),"")</f>
        <v>2013</v>
      </c>
      <c r="F35" s="425">
        <f ca="1">VLOOKUP($B35,'Analysis_3-must not modify'!$C:$L,2,FALSE)</f>
        <v>6.0073814779189387</v>
      </c>
      <c r="G35" s="425">
        <f ca="1">VLOOKUP($B35,'Analysis_3-must not modify'!$C:$L,3,FALSE)</f>
        <v>3.4544251065286042</v>
      </c>
      <c r="H35" s="425">
        <f ca="1">VLOOKUP($B35,'Analysis_3-must not modify'!$C:$L,4,FALSE)</f>
        <v>0.91708707741728357</v>
      </c>
      <c r="I35" s="425">
        <f ca="1">VLOOKUP($B35,'Analysis_3-must not modify'!$C:$L,5,FALSE)</f>
        <v>0.26694438949350963</v>
      </c>
      <c r="J35" s="425" t="str">
        <f ca="1">VLOOKUP($B35,'Analysis_3-must not modify'!$C:$L,6,FALSE)</f>
        <v/>
      </c>
      <c r="K35" s="425" t="str">
        <f ca="1">VLOOKUP($B35,'Analysis_3-must not modify'!$C:$L,7,FALSE)</f>
        <v/>
      </c>
      <c r="L35" s="425" t="str">
        <f ca="1">VLOOKUP($B35,'Analysis_3-must not modify'!$C:$L,8,FALSE)</f>
        <v/>
      </c>
      <c r="M35" s="425" t="str">
        <f ca="1">VLOOKUP($B35,'Analysis_3-must not modify'!$C:$L,9,FALSE)</f>
        <v/>
      </c>
      <c r="N35" s="425" t="str">
        <f ca="1">VLOOKUP($B35,'Analysis_3-must not modify'!$C:$L,10,FALSE)</f>
        <v/>
      </c>
      <c r="O35" s="427"/>
      <c r="P35" s="427"/>
      <c r="Q35" s="427"/>
      <c r="R35" s="427"/>
      <c r="S35" s="427"/>
      <c r="T35" s="427"/>
      <c r="U35" s="427"/>
      <c r="V35" s="427"/>
      <c r="W35" s="427">
        <f t="shared" ca="1" si="1"/>
        <v>4.6384565734393979</v>
      </c>
      <c r="X35" s="427"/>
      <c r="Y35" s="427"/>
      <c r="Z35" s="425">
        <f t="shared" ca="1" si="0"/>
        <v>4.9722647067780734</v>
      </c>
      <c r="AA35" s="425"/>
      <c r="AB35" s="425"/>
      <c r="AC35" s="425"/>
      <c r="AD35" s="425"/>
      <c r="AE35" s="264"/>
      <c r="AF35" s="264"/>
    </row>
    <row r="36" spans="1:32">
      <c r="A36">
        <v>30</v>
      </c>
      <c r="B36" t="str">
        <f ca="1">IFERROR(VLOOKUP(A36,'Analysis_3-must not modify'!A:C,3,FALSE),"")</f>
        <v>Auckland_2015</v>
      </c>
      <c r="C36" t="str">
        <f ca="1">IFERROR(VLOOKUP(B36,'Analysis-must not modify'!C:G,3,FALSE),"")</f>
        <v>Auckland</v>
      </c>
      <c r="D36">
        <f ca="1">IFERROR(VLOOKUP(B36,'Analysis-must not modify'!C:G,2,FALSE),"")</f>
        <v>2015</v>
      </c>
      <c r="F36" s="425">
        <f ca="1">VLOOKUP($B36,'Analysis_3-must not modify'!$C:$L,2,FALSE)</f>
        <v>6.0073814779189387</v>
      </c>
      <c r="G36" s="425">
        <f ca="1">VLOOKUP($B36,'Analysis_3-must not modify'!$C:$L,3,FALSE)</f>
        <v>2.0792643509479332</v>
      </c>
      <c r="H36" s="425">
        <f ca="1">VLOOKUP($B36,'Analysis_3-must not modify'!$C:$L,4,FALSE)</f>
        <v>2.6164331997186374</v>
      </c>
      <c r="I36" s="425">
        <f ca="1">VLOOKUP($B36,'Analysis_3-must not modify'!$C:$L,5,FALSE)</f>
        <v>0.24110166867204094</v>
      </c>
      <c r="J36" s="425" t="str">
        <f ca="1">VLOOKUP($B36,'Analysis_3-must not modify'!$C:$L,6,FALSE)</f>
        <v/>
      </c>
      <c r="K36" s="425" t="str">
        <f ca="1">VLOOKUP($B36,'Analysis_3-must not modify'!$C:$L,7,FALSE)</f>
        <v/>
      </c>
      <c r="L36" s="425" t="str">
        <f ca="1">VLOOKUP($B36,'Analysis_3-must not modify'!$C:$L,8,FALSE)</f>
        <v/>
      </c>
      <c r="M36" s="425" t="str">
        <f ca="1">VLOOKUP($B36,'Analysis_3-must not modify'!$C:$L,9,FALSE)</f>
        <v/>
      </c>
      <c r="N36" s="425" t="str">
        <f ca="1">VLOOKUP($B36,'Analysis_3-must not modify'!$C:$L,10,FALSE)</f>
        <v/>
      </c>
      <c r="O36" s="427"/>
      <c r="P36" s="427"/>
      <c r="Q36" s="427"/>
      <c r="R36" s="427"/>
      <c r="S36" s="427"/>
      <c r="T36" s="427"/>
      <c r="U36" s="427"/>
      <c r="V36" s="427"/>
      <c r="W36" s="427">
        <f t="shared" ca="1" si="1"/>
        <v>4.9367992193386119</v>
      </c>
      <c r="X36" s="427"/>
      <c r="Y36" s="427"/>
      <c r="Z36" s="425">
        <f t="shared" ca="1" si="0"/>
        <v>4.9722647067780734</v>
      </c>
      <c r="AA36" s="425"/>
      <c r="AB36" s="425"/>
      <c r="AC36" s="425"/>
      <c r="AD36" s="425"/>
      <c r="AE36" s="264"/>
      <c r="AF36" s="264"/>
    </row>
    <row r="37" spans="1:32">
      <c r="A37">
        <v>31</v>
      </c>
      <c r="B37" t="str">
        <f ca="1">IFERROR(VLOOKUP(A37,'Analysis_3-must not modify'!A:C,3,FALSE),"")</f>
        <v>Tokyo_2013</v>
      </c>
      <c r="C37" t="str">
        <f ca="1">IFERROR(VLOOKUP(B37,'Analysis-must not modify'!C:G,3,FALSE),"")</f>
        <v>Tokyo</v>
      </c>
      <c r="D37">
        <f ca="1">IFERROR(VLOOKUP(B37,'Analysis-must not modify'!C:G,2,FALSE),"")</f>
        <v>2013</v>
      </c>
      <c r="F37" s="425">
        <f ca="1">VLOOKUP($B37,'Analysis_3-must not modify'!$C:$L,2,FALSE)</f>
        <v>6.0073814779189387</v>
      </c>
      <c r="G37" s="425">
        <f ca="1">VLOOKUP($B37,'Analysis_3-must not modify'!$C:$L,3,FALSE)</f>
        <v>3.9562313615256683</v>
      </c>
      <c r="H37" s="425">
        <f ca="1">VLOOKUP($B37,'Analysis_3-must not modify'!$C:$L,4,FALSE)</f>
        <v>0.88671296908780683</v>
      </c>
      <c r="I37" s="425">
        <f ca="1">VLOOKUP($B37,'Analysis_3-must not modify'!$C:$L,5,FALSE)</f>
        <v>0.12932037616459788</v>
      </c>
      <c r="J37" s="425" t="str">
        <f ca="1">VLOOKUP($B37,'Analysis_3-must not modify'!$C:$L,6,FALSE)</f>
        <v/>
      </c>
      <c r="K37" s="425" t="str">
        <f ca="1">VLOOKUP($B37,'Analysis_3-must not modify'!$C:$L,7,FALSE)</f>
        <v/>
      </c>
      <c r="L37" s="425" t="str">
        <f ca="1">VLOOKUP($B37,'Analysis_3-must not modify'!$C:$L,8,FALSE)</f>
        <v/>
      </c>
      <c r="M37" s="425" t="str">
        <f ca="1">VLOOKUP($B37,'Analysis_3-must not modify'!$C:$L,9,FALSE)</f>
        <v/>
      </c>
      <c r="N37" s="425" t="str">
        <f ca="1">VLOOKUP($B37,'Analysis_3-must not modify'!$C:$L,10,FALSE)</f>
        <v/>
      </c>
      <c r="O37" s="427"/>
      <c r="P37" s="427"/>
      <c r="Q37" s="427"/>
      <c r="R37" s="427"/>
      <c r="S37" s="427"/>
      <c r="T37" s="427"/>
      <c r="U37" s="427"/>
      <c r="V37" s="427"/>
      <c r="W37" s="427">
        <f t="shared" ca="1" si="1"/>
        <v>4.9722647067780734</v>
      </c>
      <c r="X37" s="427"/>
      <c r="Y37" s="427"/>
      <c r="Z37" s="425">
        <f t="shared" ca="1" si="0"/>
        <v>4.9722647067780734</v>
      </c>
      <c r="AA37" s="425"/>
      <c r="AB37" s="425"/>
      <c r="AC37" s="425"/>
      <c r="AD37" s="425"/>
      <c r="AE37" s="264"/>
      <c r="AF37" s="264"/>
    </row>
    <row r="38" spans="1:32">
      <c r="A38">
        <v>32</v>
      </c>
      <c r="B38" t="str">
        <f ca="1">IFERROR(VLOOKUP(A38,'Analysis_3-must not modify'!A:C,3,FALSE),"")</f>
        <v>Johannesburg_2014</v>
      </c>
      <c r="C38" t="str">
        <f ca="1">IFERROR(VLOOKUP(B38,'Analysis-must not modify'!C:G,3,FALSE),"")</f>
        <v>Johannesburg</v>
      </c>
      <c r="D38">
        <f ca="1">IFERROR(VLOOKUP(B38,'Analysis-must not modify'!C:G,2,FALSE),"")</f>
        <v>2014</v>
      </c>
      <c r="F38" s="425">
        <f ca="1">VLOOKUP($B38,'Analysis_3-must not modify'!$C:$L,2,FALSE)</f>
        <v>6.0073814779189387</v>
      </c>
      <c r="G38" s="425">
        <f ca="1">VLOOKUP($B38,'Analysis_3-must not modify'!$C:$L,3,FALSE)</f>
        <v>3.3099443567310156</v>
      </c>
      <c r="H38" s="425">
        <f ca="1">VLOOKUP($B38,'Analysis_3-must not modify'!$C:$L,4,FALSE)</f>
        <v>1.512024263705092</v>
      </c>
      <c r="I38" s="425">
        <f ca="1">VLOOKUP($B38,'Analysis_3-must not modify'!$C:$L,5,FALSE)</f>
        <v>0.36481131931385963</v>
      </c>
      <c r="J38" s="425" t="str">
        <f ca="1">VLOOKUP($B38,'Analysis_3-must not modify'!$C:$L,6,FALSE)</f>
        <v/>
      </c>
      <c r="K38" s="425" t="str">
        <f ca="1">VLOOKUP($B38,'Analysis_3-must not modify'!$C:$L,7,FALSE)</f>
        <v/>
      </c>
      <c r="L38" s="425" t="str">
        <f ca="1">VLOOKUP($B38,'Analysis_3-must not modify'!$C:$L,8,FALSE)</f>
        <v/>
      </c>
      <c r="M38" s="425" t="str">
        <f ca="1">VLOOKUP($B38,'Analysis_3-must not modify'!$C:$L,9,FALSE)</f>
        <v/>
      </c>
      <c r="N38" s="425" t="str">
        <f ca="1">VLOOKUP($B38,'Analysis_3-must not modify'!$C:$L,10,FALSE)</f>
        <v/>
      </c>
      <c r="O38" s="427"/>
      <c r="P38" s="427"/>
      <c r="Q38" s="427"/>
      <c r="R38" s="427"/>
      <c r="S38" s="427"/>
      <c r="T38" s="427"/>
      <c r="U38" s="427"/>
      <c r="V38" s="427"/>
      <c r="W38" s="427">
        <f t="shared" ca="1" si="1"/>
        <v>5.1867799397499672</v>
      </c>
      <c r="X38" s="427"/>
      <c r="Y38" s="427"/>
      <c r="Z38" s="425">
        <f t="shared" ca="1" si="0"/>
        <v>4.9722647067780734</v>
      </c>
      <c r="AA38" s="425"/>
      <c r="AB38" s="425"/>
      <c r="AC38" s="425"/>
      <c r="AD38" s="425"/>
      <c r="AE38" s="264"/>
      <c r="AF38" s="264"/>
    </row>
    <row r="39" spans="1:32">
      <c r="A39">
        <v>33</v>
      </c>
      <c r="B39" t="str">
        <f ca="1">IFERROR(VLOOKUP(A39,'Analysis_3-must not modify'!A:C,3,FALSE),"")</f>
        <v>Athens_2016</v>
      </c>
      <c r="C39" t="str">
        <f ca="1">IFERROR(VLOOKUP(B39,'Analysis-must not modify'!C:G,3,FALSE),"")</f>
        <v>Athens</v>
      </c>
      <c r="D39">
        <f ca="1">IFERROR(VLOOKUP(B39,'Analysis-must not modify'!C:G,2,FALSE),"")</f>
        <v>2016</v>
      </c>
      <c r="F39" s="425">
        <f ca="1">VLOOKUP($B39,'Analysis_3-must not modify'!$C:$L,2,FALSE)</f>
        <v>6.0073814779189387</v>
      </c>
      <c r="G39" s="425">
        <f ca="1">VLOOKUP($B39,'Analysis_3-must not modify'!$C:$L,3,FALSE)</f>
        <v>3.0461653389177989</v>
      </c>
      <c r="H39" s="425">
        <f ca="1">VLOOKUP($B39,'Analysis_3-must not modify'!$C:$L,4,FALSE)</f>
        <v>1.6066695044813672</v>
      </c>
      <c r="I39" s="425">
        <f ca="1">VLOOKUP($B39,'Analysis_3-must not modify'!$C:$L,5,FALSE)</f>
        <v>0.54757522751718612</v>
      </c>
      <c r="J39" s="425" t="str">
        <f ca="1">VLOOKUP($B39,'Analysis_3-must not modify'!$C:$L,6,FALSE)</f>
        <v/>
      </c>
      <c r="K39" s="425" t="str">
        <f ca="1">VLOOKUP($B39,'Analysis_3-must not modify'!$C:$L,7,FALSE)</f>
        <v/>
      </c>
      <c r="L39" s="425" t="str">
        <f ca="1">VLOOKUP($B39,'Analysis_3-must not modify'!$C:$L,8,FALSE)</f>
        <v/>
      </c>
      <c r="M39" s="425" t="str">
        <f ca="1">VLOOKUP($B39,'Analysis_3-must not modify'!$C:$L,9,FALSE)</f>
        <v/>
      </c>
      <c r="N39" s="425" t="str">
        <f ca="1">VLOOKUP($B39,'Analysis_3-must not modify'!$C:$L,10,FALSE)</f>
        <v/>
      </c>
      <c r="O39" s="427"/>
      <c r="P39" s="427"/>
      <c r="Q39" s="427"/>
      <c r="R39" s="427"/>
      <c r="S39" s="427"/>
      <c r="T39" s="427"/>
      <c r="U39" s="427"/>
      <c r="V39" s="427"/>
      <c r="W39" s="427">
        <f t="shared" ca="1" si="1"/>
        <v>5.2004100709163517</v>
      </c>
      <c r="X39" s="427"/>
      <c r="Y39" s="427"/>
      <c r="Z39" s="425">
        <f t="shared" ref="Z39:Z70" ca="1" si="2">IF(B39="","",MEDIAN(Othercitydata))</f>
        <v>4.9722647067780734</v>
      </c>
      <c r="AA39" s="425"/>
      <c r="AB39" s="425"/>
      <c r="AC39" s="425"/>
      <c r="AD39" s="425"/>
      <c r="AE39" s="264"/>
      <c r="AF39" s="264"/>
    </row>
    <row r="40" spans="1:32">
      <c r="A40">
        <v>34</v>
      </c>
      <c r="B40" t="str">
        <f ca="1">IFERROR(VLOOKUP(A40,'Analysis_3-must not modify'!A:C,3,FALSE),"")</f>
        <v>Montréal_2014</v>
      </c>
      <c r="C40" t="str">
        <f ca="1">IFERROR(VLOOKUP(B40,'Analysis-must not modify'!C:G,3,FALSE),"")</f>
        <v>Montréal</v>
      </c>
      <c r="D40">
        <f ca="1">IFERROR(VLOOKUP(B40,'Analysis-must not modify'!C:G,2,FALSE),"")</f>
        <v>2014</v>
      </c>
      <c r="F40" s="425">
        <f ca="1">VLOOKUP($B40,'Analysis_3-must not modify'!$C:$L,2,FALSE)</f>
        <v>6.0073814779189387</v>
      </c>
      <c r="G40" s="425">
        <f ca="1">VLOOKUP($B40,'Analysis_3-must not modify'!$C:$L,3,FALSE)</f>
        <v>2.6818437675877642</v>
      </c>
      <c r="H40" s="425">
        <f ca="1">VLOOKUP($B40,'Analysis_3-must not modify'!$C:$L,4,FALSE)</f>
        <v>2.3217726888177022</v>
      </c>
      <c r="I40" s="425">
        <f ca="1">VLOOKUP($B40,'Analysis_3-must not modify'!$C:$L,5,FALSE)</f>
        <v>0.21955722040558559</v>
      </c>
      <c r="J40" s="425" t="str">
        <f ca="1">VLOOKUP($B40,'Analysis_3-must not modify'!$C:$L,6,FALSE)</f>
        <v/>
      </c>
      <c r="K40" s="425" t="str">
        <f ca="1">VLOOKUP($B40,'Analysis_3-must not modify'!$C:$L,7,FALSE)</f>
        <v/>
      </c>
      <c r="L40" s="425" t="str">
        <f ca="1">VLOOKUP($B40,'Analysis_3-must not modify'!$C:$L,8,FALSE)</f>
        <v/>
      </c>
      <c r="M40" s="425" t="str">
        <f ca="1">VLOOKUP($B40,'Analysis_3-must not modify'!$C:$L,9,FALSE)</f>
        <v/>
      </c>
      <c r="N40" s="425" t="str">
        <f ca="1">VLOOKUP($B40,'Analysis_3-must not modify'!$C:$L,10,FALSE)</f>
        <v/>
      </c>
      <c r="O40" s="427"/>
      <c r="P40" s="427"/>
      <c r="Q40" s="427"/>
      <c r="R40" s="427"/>
      <c r="S40" s="427"/>
      <c r="T40" s="427"/>
      <c r="U40" s="427"/>
      <c r="V40" s="427"/>
      <c r="W40" s="427">
        <f t="shared" ca="1" si="1"/>
        <v>5.2231736768110517</v>
      </c>
      <c r="X40" s="427"/>
      <c r="Y40" s="427"/>
      <c r="Z40" s="425">
        <f t="shared" ca="1" si="2"/>
        <v>4.9722647067780734</v>
      </c>
      <c r="AA40" s="425"/>
      <c r="AB40" s="425"/>
      <c r="AC40" s="425"/>
      <c r="AD40" s="425"/>
      <c r="AE40" s="264"/>
      <c r="AF40" s="264"/>
    </row>
    <row r="41" spans="1:32">
      <c r="A41">
        <v>35</v>
      </c>
      <c r="B41" t="str">
        <f ca="1">IFERROR(VLOOKUP(A41,'Analysis_3-must not modify'!A:C,3,FALSE),"")</f>
        <v>Cape Town_2016</v>
      </c>
      <c r="C41" t="str">
        <f ca="1">IFERROR(VLOOKUP(B41,'Analysis-must not modify'!C:G,3,FALSE),"")</f>
        <v>Cape Town</v>
      </c>
      <c r="D41">
        <f ca="1">IFERROR(VLOOKUP(B41,'Analysis-must not modify'!C:G,2,FALSE),"")</f>
        <v>2016</v>
      </c>
      <c r="F41" s="425">
        <f ca="1">VLOOKUP($B41,'Analysis_3-must not modify'!$C:$L,2,FALSE)</f>
        <v>6.0073814779189387</v>
      </c>
      <c r="G41" s="425">
        <f ca="1">VLOOKUP($B41,'Analysis_3-must not modify'!$C:$L,3,FALSE)</f>
        <v>3.3152597917754734</v>
      </c>
      <c r="H41" s="425">
        <f ca="1">VLOOKUP($B41,'Analysis_3-must not modify'!$C:$L,4,FALSE)</f>
        <v>1.4903753224440579</v>
      </c>
      <c r="I41" s="425">
        <f ca="1">VLOOKUP($B41,'Analysis_3-must not modify'!$C:$L,5,FALSE)</f>
        <v>0.56521364655351725</v>
      </c>
      <c r="J41" s="425" t="str">
        <f ca="1">VLOOKUP($B41,'Analysis_3-must not modify'!$C:$L,6,FALSE)</f>
        <v/>
      </c>
      <c r="K41" s="425" t="str">
        <f ca="1">VLOOKUP($B41,'Analysis_3-must not modify'!$C:$L,7,FALSE)</f>
        <v/>
      </c>
      <c r="L41" s="425" t="str">
        <f ca="1">VLOOKUP($B41,'Analysis_3-must not modify'!$C:$L,8,FALSE)</f>
        <v/>
      </c>
      <c r="M41" s="425" t="str">
        <f ca="1">VLOOKUP($B41,'Analysis_3-must not modify'!$C:$L,9,FALSE)</f>
        <v/>
      </c>
      <c r="N41" s="425" t="str">
        <f ca="1">VLOOKUP($B41,'Analysis_3-must not modify'!$C:$L,10,FALSE)</f>
        <v/>
      </c>
      <c r="O41" s="427"/>
      <c r="P41" s="427"/>
      <c r="Q41" s="427"/>
      <c r="R41" s="427"/>
      <c r="S41" s="427"/>
      <c r="T41" s="427"/>
      <c r="U41" s="427"/>
      <c r="V41" s="427"/>
      <c r="W41" s="427">
        <f t="shared" ca="1" si="1"/>
        <v>5.3708487607730486</v>
      </c>
      <c r="X41" s="427"/>
      <c r="Y41" s="427"/>
      <c r="Z41" s="425">
        <f t="shared" ca="1" si="2"/>
        <v>4.9722647067780734</v>
      </c>
      <c r="AA41" s="425"/>
      <c r="AB41" s="425"/>
      <c r="AC41" s="425"/>
      <c r="AD41" s="425"/>
      <c r="AE41" s="264"/>
      <c r="AF41" s="264"/>
    </row>
    <row r="42" spans="1:32">
      <c r="A42">
        <v>36</v>
      </c>
      <c r="B42" t="str">
        <f ca="1">IFERROR(VLOOKUP(A42,'Analysis_3-must not modify'!A:C,3,FALSE),"")</f>
        <v>Hong Kong_2015</v>
      </c>
      <c r="C42" t="str">
        <f ca="1">IFERROR(VLOOKUP(B42,'Analysis-must not modify'!C:G,3,FALSE),"")</f>
        <v>Hong Kong</v>
      </c>
      <c r="D42">
        <f ca="1">IFERROR(VLOOKUP(B42,'Analysis-must not modify'!C:G,2,FALSE),"")</f>
        <v>2015</v>
      </c>
      <c r="F42" s="425">
        <f ca="1">VLOOKUP($B42,'Analysis_3-must not modify'!$C:$L,2,FALSE)</f>
        <v>6.0073814779189387</v>
      </c>
      <c r="G42" s="425">
        <f ca="1">VLOOKUP($B42,'Analysis_3-must not modify'!$C:$L,3,FALSE)</f>
        <v>4.0193443076128466</v>
      </c>
      <c r="H42" s="425">
        <f ca="1">VLOOKUP($B42,'Analysis_3-must not modify'!$C:$L,4,FALSE)</f>
        <v>1.0969424112615516</v>
      </c>
      <c r="I42" s="425">
        <f ca="1">VLOOKUP($B42,'Analysis_3-must not modify'!$C:$L,5,FALSE)</f>
        <v>0.33426942073030858</v>
      </c>
      <c r="J42" s="425" t="str">
        <f ca="1">VLOOKUP($B42,'Analysis_3-must not modify'!$C:$L,6,FALSE)</f>
        <v/>
      </c>
      <c r="K42" s="425" t="str">
        <f ca="1">VLOOKUP($B42,'Analysis_3-must not modify'!$C:$L,7,FALSE)</f>
        <v/>
      </c>
      <c r="L42" s="425" t="str">
        <f ca="1">VLOOKUP($B42,'Analysis_3-must not modify'!$C:$L,8,FALSE)</f>
        <v/>
      </c>
      <c r="M42" s="425" t="str">
        <f ca="1">VLOOKUP($B42,'Analysis_3-must not modify'!$C:$L,9,FALSE)</f>
        <v/>
      </c>
      <c r="N42" s="425" t="str">
        <f ca="1">VLOOKUP($B42,'Analysis_3-must not modify'!$C:$L,10,FALSE)</f>
        <v/>
      </c>
      <c r="O42" s="427"/>
      <c r="P42" s="427"/>
      <c r="Q42" s="427"/>
      <c r="R42" s="427"/>
      <c r="S42" s="427"/>
      <c r="T42" s="427"/>
      <c r="U42" s="427"/>
      <c r="V42" s="427"/>
      <c r="W42" s="427">
        <f t="shared" ca="1" si="1"/>
        <v>5.4505561396047062</v>
      </c>
      <c r="X42" s="427"/>
      <c r="Y42" s="427"/>
      <c r="Z42" s="425">
        <f t="shared" ca="1" si="2"/>
        <v>4.9722647067780734</v>
      </c>
      <c r="AA42" s="425"/>
      <c r="AB42" s="425"/>
      <c r="AC42" s="425"/>
      <c r="AD42" s="425"/>
      <c r="AE42" s="264"/>
      <c r="AF42" s="264"/>
    </row>
    <row r="43" spans="1:32">
      <c r="A43">
        <v>37</v>
      </c>
      <c r="B43" t="str">
        <f ca="1">IFERROR(VLOOKUP(A43,'Analysis_3-must not modify'!A:C,3,FALSE),"")</f>
        <v>Jakarta_2014</v>
      </c>
      <c r="C43" t="str">
        <f ca="1">IFERROR(VLOOKUP(B43,'Analysis-must not modify'!C:G,3,FALSE),"")</f>
        <v>Jakarta</v>
      </c>
      <c r="D43">
        <f ca="1">IFERROR(VLOOKUP(B43,'Analysis-must not modify'!C:G,2,FALSE),"")</f>
        <v>2014</v>
      </c>
      <c r="F43" s="425">
        <f ca="1">VLOOKUP($B43,'Analysis_3-must not modify'!$C:$L,2,FALSE)</f>
        <v>6.0073814779189387</v>
      </c>
      <c r="G43" s="425">
        <f ca="1">VLOOKUP($B43,'Analysis_3-must not modify'!$C:$L,3,FALSE)</f>
        <v>4.3904646634906097</v>
      </c>
      <c r="H43" s="425">
        <f ca="1">VLOOKUP($B43,'Analysis_3-must not modify'!$C:$L,4,FALSE)</f>
        <v>1.0293381211905903</v>
      </c>
      <c r="I43" s="425">
        <f ca="1">VLOOKUP($B43,'Analysis_3-must not modify'!$C:$L,5,FALSE)</f>
        <v>0.1978114539252</v>
      </c>
      <c r="J43" s="425" t="str">
        <f ca="1">VLOOKUP($B43,'Analysis_3-must not modify'!$C:$L,6,FALSE)</f>
        <v/>
      </c>
      <c r="K43" s="425" t="str">
        <f ca="1">VLOOKUP($B43,'Analysis_3-must not modify'!$C:$L,7,FALSE)</f>
        <v/>
      </c>
      <c r="L43" s="425" t="str">
        <f ca="1">VLOOKUP($B43,'Analysis_3-must not modify'!$C:$L,8,FALSE)</f>
        <v/>
      </c>
      <c r="M43" s="425" t="str">
        <f ca="1">VLOOKUP($B43,'Analysis_3-must not modify'!$C:$L,9,FALSE)</f>
        <v/>
      </c>
      <c r="N43" s="425" t="str">
        <f ca="1">VLOOKUP($B43,'Analysis_3-must not modify'!$C:$L,10,FALSE)</f>
        <v/>
      </c>
      <c r="O43" s="427"/>
      <c r="P43" s="427"/>
      <c r="Q43" s="427"/>
      <c r="R43" s="427"/>
      <c r="S43" s="427"/>
      <c r="T43" s="427"/>
      <c r="U43" s="427"/>
      <c r="V43" s="427"/>
      <c r="W43" s="427">
        <f t="shared" ca="1" si="1"/>
        <v>5.6176142386064001</v>
      </c>
      <c r="X43" s="427"/>
      <c r="Y43" s="427"/>
      <c r="Z43" s="425">
        <f t="shared" ca="1" si="2"/>
        <v>4.9722647067780734</v>
      </c>
      <c r="AA43" s="425"/>
      <c r="AB43" s="425"/>
      <c r="AC43" s="425"/>
      <c r="AD43" s="425"/>
      <c r="AE43" s="264"/>
      <c r="AF43" s="264"/>
    </row>
    <row r="44" spans="1:32">
      <c r="A44">
        <v>38</v>
      </c>
      <c r="B44" t="str">
        <f ca="1">IFERROR(VLOOKUP(A44,'Analysis_3-must not modify'!A:C,3,FALSE),"")</f>
        <v>Yokohama_2015</v>
      </c>
      <c r="C44" t="str">
        <f ca="1">IFERROR(VLOOKUP(B44,'Analysis-must not modify'!C:G,3,FALSE),"")</f>
        <v>Yokohama</v>
      </c>
      <c r="D44">
        <f ca="1">IFERROR(VLOOKUP(B44,'Analysis-must not modify'!C:G,2,FALSE),"")</f>
        <v>2015</v>
      </c>
      <c r="F44" s="425">
        <f ca="1">VLOOKUP($B44,'Analysis_3-must not modify'!$C:$L,2,FALSE)</f>
        <v>6.0073814779189387</v>
      </c>
      <c r="G44" s="425">
        <f ca="1">VLOOKUP($B44,'Analysis_3-must not modify'!$C:$L,3,FALSE)</f>
        <v>4.0160994822102882</v>
      </c>
      <c r="H44" s="425">
        <f ca="1">VLOOKUP($B44,'Analysis_3-must not modify'!$C:$L,4,FALSE)</f>
        <v>0.94123812842072918</v>
      </c>
      <c r="I44" s="425">
        <f ca="1">VLOOKUP($B44,'Analysis_3-must not modify'!$C:$L,5,FALSE)</f>
        <v>0.66250807246462595</v>
      </c>
      <c r="J44" s="425" t="str">
        <f ca="1">VLOOKUP($B44,'Analysis_3-must not modify'!$C:$L,6,FALSE)</f>
        <v/>
      </c>
      <c r="K44" s="425" t="str">
        <f ca="1">VLOOKUP($B44,'Analysis_3-must not modify'!$C:$L,7,FALSE)</f>
        <v/>
      </c>
      <c r="L44" s="425" t="str">
        <f ca="1">VLOOKUP($B44,'Analysis_3-must not modify'!$C:$L,8,FALSE)</f>
        <v/>
      </c>
      <c r="M44" s="425" t="str">
        <f ca="1">VLOOKUP($B44,'Analysis_3-must not modify'!$C:$L,9,FALSE)</f>
        <v/>
      </c>
      <c r="N44" s="425" t="str">
        <f ca="1">VLOOKUP($B44,'Analysis_3-must not modify'!$C:$L,10,FALSE)</f>
        <v/>
      </c>
      <c r="O44" s="427"/>
      <c r="P44" s="427"/>
      <c r="Q44" s="427"/>
      <c r="R44" s="427"/>
      <c r="S44" s="427"/>
      <c r="T44" s="427"/>
      <c r="U44" s="427"/>
      <c r="V44" s="427"/>
      <c r="W44" s="427">
        <f t="shared" ca="1" si="1"/>
        <v>5.6198456830956438</v>
      </c>
      <c r="X44" s="427"/>
      <c r="Y44" s="427"/>
      <c r="Z44" s="425">
        <f t="shared" ca="1" si="2"/>
        <v>4.9722647067780734</v>
      </c>
      <c r="AA44" s="425"/>
      <c r="AB44" s="425"/>
      <c r="AC44" s="425"/>
      <c r="AD44" s="425"/>
      <c r="AE44" s="264"/>
      <c r="AF44" s="264"/>
    </row>
    <row r="45" spans="1:32">
      <c r="A45">
        <v>39</v>
      </c>
      <c r="B45" t="str">
        <f ca="1">IFERROR(VLOOKUP(A45,'Analysis_3-must not modify'!A:C,3,FALSE),"")</f>
        <v>New York City_2016</v>
      </c>
      <c r="C45" t="str">
        <f ca="1">IFERROR(VLOOKUP(B45,'Analysis-must not modify'!C:G,3,FALSE),"")</f>
        <v>New York City</v>
      </c>
      <c r="D45">
        <f ca="1">IFERROR(VLOOKUP(B45,'Analysis-must not modify'!C:G,2,FALSE),"")</f>
        <v>2016</v>
      </c>
      <c r="F45" s="425">
        <f ca="1">VLOOKUP($B45,'Analysis_3-must not modify'!$C:$L,2,FALSE)</f>
        <v>6.0073814779189387</v>
      </c>
      <c r="G45" s="425">
        <f ca="1">VLOOKUP($B45,'Analysis_3-must not modify'!$C:$L,3,FALSE)</f>
        <v>3.7953645570412906</v>
      </c>
      <c r="H45" s="425">
        <f ca="1">VLOOKUP($B45,'Analysis_3-must not modify'!$C:$L,4,FALSE)</f>
        <v>1.8031727011228504</v>
      </c>
      <c r="I45" s="425">
        <f ca="1">VLOOKUP($B45,'Analysis_3-must not modify'!$C:$L,5,FALSE)</f>
        <v>0.21759704742768166</v>
      </c>
      <c r="J45" s="425" t="str">
        <f ca="1">VLOOKUP($B45,'Analysis_3-must not modify'!$C:$L,6,FALSE)</f>
        <v/>
      </c>
      <c r="K45" s="425" t="str">
        <f ca="1">VLOOKUP($B45,'Analysis_3-must not modify'!$C:$L,7,FALSE)</f>
        <v/>
      </c>
      <c r="L45" s="425" t="str">
        <f ca="1">VLOOKUP($B45,'Analysis_3-must not modify'!$C:$L,8,FALSE)</f>
        <v/>
      </c>
      <c r="M45" s="425" t="str">
        <f ca="1">VLOOKUP($B45,'Analysis_3-must not modify'!$C:$L,9,FALSE)</f>
        <v/>
      </c>
      <c r="N45" s="425" t="str">
        <f ca="1">VLOOKUP($B45,'Analysis_3-must not modify'!$C:$L,10,FALSE)</f>
        <v/>
      </c>
      <c r="O45" s="427"/>
      <c r="P45" s="427"/>
      <c r="Q45" s="427"/>
      <c r="R45" s="427"/>
      <c r="S45" s="427"/>
      <c r="T45" s="427"/>
      <c r="U45" s="427"/>
      <c r="V45" s="427"/>
      <c r="W45" s="427">
        <f t="shared" ca="1" si="1"/>
        <v>5.8161343055918229</v>
      </c>
      <c r="X45" s="427"/>
      <c r="Y45" s="427"/>
      <c r="Z45" s="425">
        <f t="shared" ca="1" si="2"/>
        <v>4.9722647067780734</v>
      </c>
      <c r="AA45" s="425"/>
      <c r="AB45" s="425"/>
      <c r="AC45" s="425"/>
      <c r="AD45" s="425"/>
      <c r="AE45" s="264"/>
      <c r="AF45" s="264"/>
    </row>
    <row r="46" spans="1:32">
      <c r="A46">
        <v>40</v>
      </c>
      <c r="B46" t="str">
        <f ca="1">IFERROR(VLOOKUP(A46,'Analysis_3-must not modify'!A:C,3,FALSE),"")</f>
        <v>Warsaw_2014</v>
      </c>
      <c r="C46" t="str">
        <f ca="1">IFERROR(VLOOKUP(B46,'Analysis-must not modify'!C:G,3,FALSE),"")</f>
        <v>Warsaw</v>
      </c>
      <c r="D46">
        <f ca="1">IFERROR(VLOOKUP(B46,'Analysis-must not modify'!C:G,2,FALSE),"")</f>
        <v>2014</v>
      </c>
      <c r="F46" s="425">
        <f ca="1">VLOOKUP($B46,'Analysis_3-must not modify'!$C:$L,2,FALSE)</f>
        <v>6.0073814779189387</v>
      </c>
      <c r="G46" s="425">
        <f ca="1">VLOOKUP($B46,'Analysis_3-must not modify'!$C:$L,3,FALSE)</f>
        <v>4.7058058509212843</v>
      </c>
      <c r="H46" s="425">
        <f ca="1">VLOOKUP($B46,'Analysis_3-must not modify'!$C:$L,4,FALSE)</f>
        <v>1.1095493170155619</v>
      </c>
      <c r="I46" s="425">
        <f ca="1">VLOOKUP($B46,'Analysis_3-must not modify'!$C:$L,5,FALSE)</f>
        <v>1.8356159159654176E-2</v>
      </c>
      <c r="J46" s="425" t="str">
        <f ca="1">VLOOKUP($B46,'Analysis_3-must not modify'!$C:$L,6,FALSE)</f>
        <v/>
      </c>
      <c r="K46" s="425" t="str">
        <f ca="1">VLOOKUP($B46,'Analysis_3-must not modify'!$C:$L,7,FALSE)</f>
        <v/>
      </c>
      <c r="L46" s="425" t="str">
        <f ca="1">VLOOKUP($B46,'Analysis_3-must not modify'!$C:$L,8,FALSE)</f>
        <v/>
      </c>
      <c r="M46" s="425" t="str">
        <f ca="1">VLOOKUP($B46,'Analysis_3-must not modify'!$C:$L,9,FALSE)</f>
        <v/>
      </c>
      <c r="N46" s="425" t="str">
        <f ca="1">VLOOKUP($B46,'Analysis_3-must not modify'!$C:$L,10,FALSE)</f>
        <v/>
      </c>
      <c r="O46" s="427"/>
      <c r="P46" s="427"/>
      <c r="Q46" s="427"/>
      <c r="R46" s="427"/>
      <c r="S46" s="427"/>
      <c r="T46" s="427"/>
      <c r="U46" s="427"/>
      <c r="V46" s="427"/>
      <c r="W46" s="427">
        <f t="shared" ca="1" si="1"/>
        <v>5.8337113270965002</v>
      </c>
      <c r="X46" s="427"/>
      <c r="Y46" s="427"/>
      <c r="Z46" s="425">
        <f t="shared" ca="1" si="2"/>
        <v>4.9722647067780734</v>
      </c>
      <c r="AA46" s="425"/>
      <c r="AB46" s="425"/>
      <c r="AC46" s="425"/>
      <c r="AD46" s="425"/>
      <c r="AE46" s="264"/>
      <c r="AF46" s="264"/>
    </row>
    <row r="47" spans="1:32">
      <c r="A47">
        <v>41</v>
      </c>
      <c r="B47" t="str">
        <f ca="1">IFERROR(VLOOKUP(A47,'Analysis_3-must not modify'!A:C,3,FALSE),"")</f>
        <v>Amsterdam_2015</v>
      </c>
      <c r="C47" t="str">
        <f ca="1">IFERROR(VLOOKUP(B47,'Analysis-must not modify'!C:G,3,FALSE),"")</f>
        <v>Amsterdam</v>
      </c>
      <c r="D47">
        <f ca="1">IFERROR(VLOOKUP(B47,'Analysis-must not modify'!C:G,2,FALSE),"")</f>
        <v>2015</v>
      </c>
      <c r="F47" s="425">
        <f ca="1">VLOOKUP($B47,'Analysis_3-must not modify'!$C:$L,2,FALSE)</f>
        <v>6.0073814779189387</v>
      </c>
      <c r="G47" s="425">
        <f ca="1">VLOOKUP($B47,'Analysis_3-must not modify'!$C:$L,3,FALSE)</f>
        <v>4.4588775315252933</v>
      </c>
      <c r="H47" s="425">
        <f ca="1">VLOOKUP($B47,'Analysis_3-must not modify'!$C:$L,4,FALSE)</f>
        <v>1.3666900239337787</v>
      </c>
      <c r="I47" s="425">
        <f ca="1">VLOOKUP($B47,'Analysis_3-must not modify'!$C:$L,5,FALSE)</f>
        <v>1.721761774056851E-2</v>
      </c>
      <c r="J47" s="425" t="str">
        <f ca="1">VLOOKUP($B47,'Analysis_3-must not modify'!$C:$L,6,FALSE)</f>
        <v/>
      </c>
      <c r="K47" s="425" t="str">
        <f ca="1">VLOOKUP($B47,'Analysis_3-must not modify'!$C:$L,7,FALSE)</f>
        <v/>
      </c>
      <c r="L47" s="425" t="str">
        <f ca="1">VLOOKUP($B47,'Analysis_3-must not modify'!$C:$L,8,FALSE)</f>
        <v/>
      </c>
      <c r="M47" s="425" t="str">
        <f ca="1">VLOOKUP($B47,'Analysis_3-must not modify'!$C:$L,9,FALSE)</f>
        <v/>
      </c>
      <c r="N47" s="425" t="str">
        <f ca="1">VLOOKUP($B47,'Analysis_3-must not modify'!$C:$L,10,FALSE)</f>
        <v/>
      </c>
      <c r="O47" s="427"/>
      <c r="P47" s="427"/>
      <c r="Q47" s="427"/>
      <c r="R47" s="427"/>
      <c r="S47" s="427"/>
      <c r="T47" s="427"/>
      <c r="U47" s="427"/>
      <c r="V47" s="427"/>
      <c r="W47" s="427">
        <f t="shared" ca="1" si="1"/>
        <v>5.8427851731996405</v>
      </c>
      <c r="X47" s="427"/>
      <c r="Y47" s="427"/>
      <c r="Z47" s="425">
        <f t="shared" ca="1" si="2"/>
        <v>4.9722647067780734</v>
      </c>
      <c r="AA47" s="425"/>
      <c r="AB47" s="425"/>
      <c r="AC47" s="425"/>
      <c r="AD47" s="425"/>
      <c r="AE47" s="264"/>
      <c r="AF47" s="264"/>
    </row>
    <row r="48" spans="1:32">
      <c r="A48">
        <v>42</v>
      </c>
      <c r="B48" t="str">
        <f ca="1">IFERROR(VLOOKUP(A48,'Analysis_3-must not modify'!A:C,3,FALSE),"")</f>
        <v>San Francisco_2016</v>
      </c>
      <c r="C48" t="str">
        <f ca="1">IFERROR(VLOOKUP(B48,'Analysis-must not modify'!C:G,3,FALSE),"")</f>
        <v>San Francisco</v>
      </c>
      <c r="D48">
        <f ca="1">IFERROR(VLOOKUP(B48,'Analysis-must not modify'!C:G,2,FALSE),"")</f>
        <v>2016</v>
      </c>
      <c r="F48" s="425">
        <f ca="1">VLOOKUP($B48,'Analysis_3-must not modify'!$C:$L,2,FALSE)</f>
        <v>6.0073814779189387</v>
      </c>
      <c r="G48" s="425">
        <f ca="1">VLOOKUP($B48,'Analysis_3-must not modify'!$C:$L,3,FALSE)</f>
        <v>2.7418514953783424</v>
      </c>
      <c r="H48" s="425">
        <f ca="1">VLOOKUP($B48,'Analysis_3-must not modify'!$C:$L,4,FALSE)</f>
        <v>2.783661300086921</v>
      </c>
      <c r="I48" s="425">
        <f ca="1">VLOOKUP($B48,'Analysis_3-must not modify'!$C:$L,5,FALSE)</f>
        <v>0.33984493275632943</v>
      </c>
      <c r="J48" s="425" t="str">
        <f ca="1">VLOOKUP($B48,'Analysis_3-must not modify'!$C:$L,6,FALSE)</f>
        <v/>
      </c>
      <c r="K48" s="425" t="str">
        <f ca="1">VLOOKUP($B48,'Analysis_3-must not modify'!$C:$L,7,FALSE)</f>
        <v/>
      </c>
      <c r="L48" s="425" t="str">
        <f ca="1">VLOOKUP($B48,'Analysis_3-must not modify'!$C:$L,8,FALSE)</f>
        <v/>
      </c>
      <c r="M48" s="425" t="str">
        <f ca="1">VLOOKUP($B48,'Analysis_3-must not modify'!$C:$L,9,FALSE)</f>
        <v/>
      </c>
      <c r="N48" s="425" t="str">
        <f ca="1">VLOOKUP($B48,'Analysis_3-must not modify'!$C:$L,10,FALSE)</f>
        <v/>
      </c>
      <c r="O48" s="427"/>
      <c r="P48" s="427"/>
      <c r="Q48" s="427"/>
      <c r="R48" s="427"/>
      <c r="S48" s="427"/>
      <c r="T48" s="427"/>
      <c r="U48" s="427"/>
      <c r="V48" s="427"/>
      <c r="W48" s="427">
        <f t="shared" ca="1" si="1"/>
        <v>5.8653577282215927</v>
      </c>
      <c r="X48" s="427"/>
      <c r="Y48" s="427"/>
      <c r="Z48" s="425">
        <f t="shared" ca="1" si="2"/>
        <v>4.9722647067780734</v>
      </c>
      <c r="AA48" s="425"/>
      <c r="AB48" s="425"/>
      <c r="AC48" s="425"/>
      <c r="AD48" s="425"/>
      <c r="AE48" s="264"/>
      <c r="AF48" s="264"/>
    </row>
    <row r="49" spans="1:32">
      <c r="A49">
        <v>43</v>
      </c>
      <c r="B49" t="str">
        <f ca="1">IFERROR(VLOOKUP(A49,'Analysis_3-must not modify'!A:C,3,FALSE),"")</f>
        <v>Bangkok_2013</v>
      </c>
      <c r="C49" t="str">
        <f ca="1">IFERROR(VLOOKUP(B49,'Analysis-must not modify'!C:G,3,FALSE),"")</f>
        <v>Bangkok</v>
      </c>
      <c r="D49">
        <f ca="1">IFERROR(VLOOKUP(B49,'Analysis-must not modify'!C:G,2,FALSE),"")</f>
        <v>2013</v>
      </c>
      <c r="F49" s="425">
        <f ca="1">VLOOKUP($B49,'Analysis_3-must not modify'!$C:$L,2,FALSE)</f>
        <v>6.0073814779189387</v>
      </c>
      <c r="G49" s="425">
        <f ca="1">VLOOKUP($B49,'Analysis_3-must not modify'!$C:$L,3,FALSE)</f>
        <v>2.4877548427891383</v>
      </c>
      <c r="H49" s="425">
        <f ca="1">VLOOKUP($B49,'Analysis_3-must not modify'!$C:$L,4,FALSE)</f>
        <v>2.947920624564194</v>
      </c>
      <c r="I49" s="425">
        <f ca="1">VLOOKUP($B49,'Analysis_3-must not modify'!$C:$L,5,FALSE)</f>
        <v>0.47870142529830151</v>
      </c>
      <c r="J49" s="425" t="str">
        <f ca="1">VLOOKUP($B49,'Analysis_3-must not modify'!$C:$L,6,FALSE)</f>
        <v/>
      </c>
      <c r="K49" s="425" t="str">
        <f ca="1">VLOOKUP($B49,'Analysis_3-must not modify'!$C:$L,7,FALSE)</f>
        <v/>
      </c>
      <c r="L49" s="425" t="str">
        <f ca="1">VLOOKUP($B49,'Analysis_3-must not modify'!$C:$L,8,FALSE)</f>
        <v/>
      </c>
      <c r="M49" s="425" t="str">
        <f ca="1">VLOOKUP($B49,'Analysis_3-must not modify'!$C:$L,9,FALSE)</f>
        <v/>
      </c>
      <c r="N49" s="425" t="str">
        <f ca="1">VLOOKUP($B49,'Analysis_3-must not modify'!$C:$L,10,FALSE)</f>
        <v/>
      </c>
      <c r="O49" s="427"/>
      <c r="P49" s="427"/>
      <c r="Q49" s="427"/>
      <c r="R49" s="427"/>
      <c r="S49" s="427"/>
      <c r="T49" s="427"/>
      <c r="U49" s="427"/>
      <c r="V49" s="427"/>
      <c r="W49" s="427">
        <f t="shared" ca="1" si="1"/>
        <v>5.9143768926516342</v>
      </c>
      <c r="X49" s="427"/>
      <c r="Y49" s="427"/>
      <c r="Z49" s="425">
        <f t="shared" ca="1" si="2"/>
        <v>4.9722647067780734</v>
      </c>
      <c r="AA49" s="425"/>
      <c r="AB49" s="425"/>
      <c r="AC49" s="425"/>
      <c r="AD49" s="425"/>
      <c r="AE49" s="264"/>
      <c r="AF49" s="264"/>
    </row>
    <row r="50" spans="1:32">
      <c r="A50">
        <v>44</v>
      </c>
      <c r="B50" t="str">
        <f ca="1">IFERROR(VLOOKUP(A50,'Analysis_3-must not modify'!A:C,3,FALSE),"")</f>
        <v>Heidelberg_2015</v>
      </c>
      <c r="C50" t="str">
        <f ca="1">IFERROR(VLOOKUP(B50,'Analysis-must not modify'!C:G,3,FALSE),"")</f>
        <v>Heidelberg</v>
      </c>
      <c r="D50">
        <f ca="1">IFERROR(VLOOKUP(B50,'Analysis-must not modify'!C:G,2,FALSE),"")</f>
        <v>2015</v>
      </c>
      <c r="F50" s="425">
        <f ca="1">VLOOKUP($B50,'Analysis_3-must not modify'!$C:$L,2,FALSE)</f>
        <v>6.0073814779189387</v>
      </c>
      <c r="G50" s="425">
        <f ca="1">VLOOKUP($B50,'Analysis_3-must not modify'!$C:$L,3,FALSE)</f>
        <v>4.484138045780619</v>
      </c>
      <c r="H50" s="425">
        <f ca="1">VLOOKUP($B50,'Analysis_3-must not modify'!$C:$L,4,FALSE)</f>
        <v>1.6963246532174703</v>
      </c>
      <c r="I50" s="425">
        <f ca="1">VLOOKUP($B50,'Analysis_3-must not modify'!$C:$L,5,FALSE)</f>
        <v>1.0330056889810389E-2</v>
      </c>
      <c r="J50" s="425" t="str">
        <f ca="1">VLOOKUP($B50,'Analysis_3-must not modify'!$C:$L,6,FALSE)</f>
        <v/>
      </c>
      <c r="K50" s="425" t="str">
        <f ca="1">VLOOKUP($B50,'Analysis_3-must not modify'!$C:$L,7,FALSE)</f>
        <v/>
      </c>
      <c r="L50" s="425" t="str">
        <f ca="1">VLOOKUP($B50,'Analysis_3-must not modify'!$C:$L,8,FALSE)</f>
        <v/>
      </c>
      <c r="M50" s="425" t="str">
        <f ca="1">VLOOKUP($B50,'Analysis_3-must not modify'!$C:$L,9,FALSE)</f>
        <v/>
      </c>
      <c r="N50" s="425" t="str">
        <f ca="1">VLOOKUP($B50,'Analysis_3-must not modify'!$C:$L,10,FALSE)</f>
        <v/>
      </c>
      <c r="O50" s="427"/>
      <c r="P50" s="427"/>
      <c r="Q50" s="427"/>
      <c r="R50" s="427"/>
      <c r="S50" s="427"/>
      <c r="T50" s="427"/>
      <c r="U50" s="427"/>
      <c r="V50" s="427"/>
      <c r="W50" s="427">
        <f t="shared" ca="1" si="1"/>
        <v>6.1907927558878999</v>
      </c>
      <c r="X50" s="427"/>
      <c r="Y50" s="427"/>
      <c r="Z50" s="425">
        <f t="shared" ca="1" si="2"/>
        <v>4.9722647067780734</v>
      </c>
      <c r="AA50" s="425"/>
      <c r="AB50" s="425"/>
      <c r="AC50" s="425"/>
      <c r="AD50" s="425"/>
      <c r="AE50" s="264"/>
      <c r="AF50" s="264"/>
    </row>
    <row r="51" spans="1:32">
      <c r="A51">
        <v>45</v>
      </c>
      <c r="B51" t="str">
        <f ca="1">IFERROR(VLOOKUP(A51,'Analysis_3-must not modify'!A:C,3,FALSE),"")</f>
        <v>Toronto_2016</v>
      </c>
      <c r="C51" t="str">
        <f ca="1">IFERROR(VLOOKUP(B51,'Analysis-must not modify'!C:G,3,FALSE),"")</f>
        <v>Toronto</v>
      </c>
      <c r="D51">
        <f ca="1">IFERROR(VLOOKUP(B51,'Analysis-must not modify'!C:G,2,FALSE),"")</f>
        <v>2016</v>
      </c>
      <c r="F51" s="425">
        <f ca="1">VLOOKUP($B51,'Analysis_3-must not modify'!$C:$L,2,FALSE)</f>
        <v>6.0073814779189387</v>
      </c>
      <c r="G51" s="425">
        <f ca="1">VLOOKUP($B51,'Analysis_3-must not modify'!$C:$L,3,FALSE)</f>
        <v>2.8042008749734779</v>
      </c>
      <c r="H51" s="425">
        <f ca="1">VLOOKUP($B51,'Analysis_3-must not modify'!$C:$L,4,FALSE)</f>
        <v>2.206704311930261</v>
      </c>
      <c r="I51" s="425">
        <f ca="1">VLOOKUP($B51,'Analysis_3-must not modify'!$C:$L,5,FALSE)</f>
        <v>1.2856950149029787</v>
      </c>
      <c r="J51" s="425" t="str">
        <f ca="1">VLOOKUP($B51,'Analysis_3-must not modify'!$C:$L,6,FALSE)</f>
        <v/>
      </c>
      <c r="K51" s="425" t="str">
        <f ca="1">VLOOKUP($B51,'Analysis_3-must not modify'!$C:$L,7,FALSE)</f>
        <v/>
      </c>
      <c r="L51" s="425" t="str">
        <f ca="1">VLOOKUP($B51,'Analysis_3-must not modify'!$C:$L,8,FALSE)</f>
        <v/>
      </c>
      <c r="M51" s="425" t="str">
        <f ca="1">VLOOKUP($B51,'Analysis_3-must not modify'!$C:$L,9,FALSE)</f>
        <v/>
      </c>
      <c r="N51" s="425" t="str">
        <f ca="1">VLOOKUP($B51,'Analysis_3-must not modify'!$C:$L,10,FALSE)</f>
        <v/>
      </c>
      <c r="O51" s="427"/>
      <c r="P51" s="427"/>
      <c r="Q51" s="427"/>
      <c r="R51" s="427"/>
      <c r="S51" s="427"/>
      <c r="T51" s="427"/>
      <c r="U51" s="427"/>
      <c r="V51" s="427"/>
      <c r="W51" s="427">
        <f t="shared" ca="1" si="1"/>
        <v>6.2966002018067178</v>
      </c>
      <c r="X51" s="427"/>
      <c r="Y51" s="427"/>
      <c r="Z51" s="425">
        <f t="shared" ca="1" si="2"/>
        <v>4.9722647067780734</v>
      </c>
      <c r="AA51" s="425"/>
      <c r="AB51" s="425"/>
      <c r="AC51" s="425"/>
      <c r="AD51" s="425"/>
      <c r="AE51" s="264"/>
      <c r="AF51" s="264"/>
    </row>
    <row r="52" spans="1:32">
      <c r="A52">
        <v>46</v>
      </c>
      <c r="B52" t="str">
        <f ca="1">IFERROR(VLOOKUP(A52,'Analysis_3-must not modify'!A:C,3,FALSE),"")</f>
        <v>Seattle_2014</v>
      </c>
      <c r="C52" t="str">
        <f ca="1">IFERROR(VLOOKUP(B52,'Analysis-must not modify'!C:G,3,FALSE),"")</f>
        <v>Seattle</v>
      </c>
      <c r="D52">
        <f ca="1">IFERROR(VLOOKUP(B52,'Analysis-must not modify'!C:G,2,FALSE),"")</f>
        <v>2014</v>
      </c>
      <c r="F52" s="425">
        <f ca="1">VLOOKUP($B52,'Analysis_3-must not modify'!$C:$L,2,FALSE)</f>
        <v>6.0073814779189387</v>
      </c>
      <c r="G52" s="425">
        <f ca="1">VLOOKUP($B52,'Analysis_3-must not modify'!$C:$L,3,FALSE)</f>
        <v>2.7011355172520317</v>
      </c>
      <c r="H52" s="425">
        <f ca="1">VLOOKUP($B52,'Analysis_3-must not modify'!$C:$L,4,FALSE)</f>
        <v>3.7688330631735667</v>
      </c>
      <c r="I52" s="425">
        <f ca="1">VLOOKUP($B52,'Analysis_3-must not modify'!$C:$L,5,FALSE)</f>
        <v>0.11534713562784359</v>
      </c>
      <c r="J52" s="425" t="str">
        <f ca="1">VLOOKUP($B52,'Analysis_3-must not modify'!$C:$L,6,FALSE)</f>
        <v/>
      </c>
      <c r="K52" s="425" t="str">
        <f ca="1">VLOOKUP($B52,'Analysis_3-must not modify'!$C:$L,7,FALSE)</f>
        <v/>
      </c>
      <c r="L52" s="425" t="str">
        <f ca="1">VLOOKUP($B52,'Analysis_3-must not modify'!$C:$L,8,FALSE)</f>
        <v/>
      </c>
      <c r="M52" s="425" t="str">
        <f ca="1">VLOOKUP($B52,'Analysis_3-must not modify'!$C:$L,9,FALSE)</f>
        <v/>
      </c>
      <c r="N52" s="425" t="str">
        <f ca="1">VLOOKUP($B52,'Analysis_3-must not modify'!$C:$L,10,FALSE)</f>
        <v/>
      </c>
      <c r="O52" s="427"/>
      <c r="P52" s="427"/>
      <c r="Q52" s="427"/>
      <c r="R52" s="427"/>
      <c r="S52" s="427"/>
      <c r="T52" s="427"/>
      <c r="U52" s="427"/>
      <c r="V52" s="427"/>
      <c r="W52" s="427">
        <f t="shared" ca="1" si="1"/>
        <v>6.5853157160534428</v>
      </c>
      <c r="X52" s="427"/>
      <c r="Y52" s="427"/>
      <c r="Z52" s="425">
        <f t="shared" ca="1" si="2"/>
        <v>4.9722647067780734</v>
      </c>
      <c r="AA52" s="425"/>
      <c r="AB52" s="425"/>
      <c r="AC52" s="425"/>
      <c r="AD52" s="425"/>
      <c r="AE52" s="264"/>
      <c r="AF52" s="264"/>
    </row>
    <row r="53" spans="1:32">
      <c r="A53">
        <v>47</v>
      </c>
      <c r="B53" t="str">
        <f ca="1">IFERROR(VLOOKUP(A53,'Analysis_3-must not modify'!A:C,3,FALSE),"")</f>
        <v>Durban (eThekwini)_2013</v>
      </c>
      <c r="C53" t="str">
        <f ca="1">IFERROR(VLOOKUP(B53,'Analysis-must not modify'!C:G,3,FALSE),"")</f>
        <v>Durban (eThekwini)</v>
      </c>
      <c r="D53">
        <f ca="1">IFERROR(VLOOKUP(B53,'Analysis-must not modify'!C:G,2,FALSE),"")</f>
        <v>2013</v>
      </c>
      <c r="F53" s="425">
        <f ca="1">VLOOKUP($B53,'Analysis_3-must not modify'!$C:$L,2,FALSE)</f>
        <v>6.0073814779189387</v>
      </c>
      <c r="G53" s="425">
        <f ca="1">VLOOKUP($B53,'Analysis_3-must not modify'!$C:$L,3,FALSE)</f>
        <v>4.6228954226474217</v>
      </c>
      <c r="H53" s="425">
        <f ca="1">VLOOKUP($B53,'Analysis_3-must not modify'!$C:$L,4,FALSE)</f>
        <v>1.8653459064868561</v>
      </c>
      <c r="I53" s="425">
        <f ca="1">VLOOKUP($B53,'Analysis_3-must not modify'!$C:$L,5,FALSE)</f>
        <v>0.10023266008416898</v>
      </c>
      <c r="J53" s="425" t="str">
        <f ca="1">VLOOKUP($B53,'Analysis_3-must not modify'!$C:$L,6,FALSE)</f>
        <v/>
      </c>
      <c r="K53" s="425" t="str">
        <f ca="1">VLOOKUP($B53,'Analysis_3-must not modify'!$C:$L,7,FALSE)</f>
        <v/>
      </c>
      <c r="L53" s="425" t="str">
        <f ca="1">VLOOKUP($B53,'Analysis_3-must not modify'!$C:$L,8,FALSE)</f>
        <v/>
      </c>
      <c r="M53" s="425" t="str">
        <f ca="1">VLOOKUP($B53,'Analysis_3-must not modify'!$C:$L,9,FALSE)</f>
        <v/>
      </c>
      <c r="N53" s="425" t="str">
        <f ca="1">VLOOKUP($B53,'Analysis_3-must not modify'!$C:$L,10,FALSE)</f>
        <v/>
      </c>
      <c r="O53" s="427"/>
      <c r="P53" s="427"/>
      <c r="Q53" s="427"/>
      <c r="R53" s="427"/>
      <c r="S53" s="427"/>
      <c r="T53" s="427"/>
      <c r="U53" s="427"/>
      <c r="V53" s="427"/>
      <c r="W53" s="427">
        <f t="shared" ca="1" si="1"/>
        <v>6.5884739892184463</v>
      </c>
      <c r="X53" s="427"/>
      <c r="Y53" s="427"/>
      <c r="Z53" s="425">
        <f t="shared" ca="1" si="2"/>
        <v>4.9722647067780734</v>
      </c>
      <c r="AA53" s="425"/>
      <c r="AB53" s="425"/>
      <c r="AC53" s="425"/>
      <c r="AD53" s="425"/>
      <c r="AE53" s="264"/>
      <c r="AF53" s="264"/>
    </row>
    <row r="54" spans="1:32">
      <c r="A54">
        <v>48</v>
      </c>
      <c r="B54" t="str">
        <f ca="1">IFERROR(VLOOKUP(A54,'Analysis_3-must not modify'!A:C,3,FALSE),"")</f>
        <v>Los Angeles_2016</v>
      </c>
      <c r="C54" t="str">
        <f ca="1">IFERROR(VLOOKUP(B54,'Analysis-must not modify'!C:G,3,FALSE),"")</f>
        <v>Los Angeles</v>
      </c>
      <c r="D54">
        <f ca="1">IFERROR(VLOOKUP(B54,'Analysis-must not modify'!C:G,2,FALSE),"")</f>
        <v>2016</v>
      </c>
      <c r="F54" s="425">
        <f ca="1">VLOOKUP($B54,'Analysis_3-must not modify'!$C:$L,2,FALSE)</f>
        <v>6.0073814779189387</v>
      </c>
      <c r="G54" s="425">
        <f ca="1">VLOOKUP($B54,'Analysis_3-must not modify'!$C:$L,3,FALSE)</f>
        <v>5.018007352956074</v>
      </c>
      <c r="H54" s="425">
        <f ca="1">VLOOKUP($B54,'Analysis_3-must not modify'!$C:$L,4,FALSE)</f>
        <v>1.4685813290356919</v>
      </c>
      <c r="I54" s="425">
        <f ca="1">VLOOKUP($B54,'Analysis_3-must not modify'!$C:$L,5,FALSE)</f>
        <v>0.38395127647837812</v>
      </c>
      <c r="J54" s="425" t="str">
        <f ca="1">VLOOKUP($B54,'Analysis_3-must not modify'!$C:$L,6,FALSE)</f>
        <v/>
      </c>
      <c r="K54" s="425" t="str">
        <f ca="1">VLOOKUP($B54,'Analysis_3-must not modify'!$C:$L,7,FALSE)</f>
        <v/>
      </c>
      <c r="L54" s="425" t="str">
        <f ca="1">VLOOKUP($B54,'Analysis_3-must not modify'!$C:$L,8,FALSE)</f>
        <v/>
      </c>
      <c r="M54" s="425" t="str">
        <f ca="1">VLOOKUP($B54,'Analysis_3-must not modify'!$C:$L,9,FALSE)</f>
        <v/>
      </c>
      <c r="N54" s="425" t="str">
        <f ca="1">VLOOKUP($B54,'Analysis_3-must not modify'!$C:$L,10,FALSE)</f>
        <v/>
      </c>
      <c r="O54" s="427"/>
      <c r="P54" s="427"/>
      <c r="Q54" s="427"/>
      <c r="R54" s="427"/>
      <c r="S54" s="427"/>
      <c r="T54" s="427"/>
      <c r="U54" s="427"/>
      <c r="V54" s="427"/>
      <c r="W54" s="427">
        <f t="shared" ca="1" si="1"/>
        <v>6.8705399584701432</v>
      </c>
      <c r="X54" s="427"/>
      <c r="Y54" s="427"/>
      <c r="Z54" s="425">
        <f t="shared" ca="1" si="2"/>
        <v>4.9722647067780734</v>
      </c>
      <c r="AA54" s="425"/>
      <c r="AB54" s="425"/>
      <c r="AC54" s="425"/>
      <c r="AD54" s="425"/>
      <c r="AE54" s="264"/>
      <c r="AF54" s="264"/>
    </row>
    <row r="55" spans="1:32">
      <c r="A55">
        <v>49</v>
      </c>
      <c r="B55" t="str">
        <f ca="1">IFERROR(VLOOKUP(A55,'Analysis_3-must not modify'!A:C,3,FALSE),"")</f>
        <v>Portland_2016</v>
      </c>
      <c r="C55" t="str">
        <f ca="1">IFERROR(VLOOKUP(B55,'Analysis-must not modify'!C:G,3,FALSE),"")</f>
        <v>Portland</v>
      </c>
      <c r="D55">
        <f ca="1">IFERROR(VLOOKUP(B55,'Analysis-must not modify'!C:G,2,FALSE),"")</f>
        <v>2016</v>
      </c>
      <c r="F55" s="425">
        <f ca="1">VLOOKUP($B55,'Analysis_3-must not modify'!$C:$L,2,FALSE)</f>
        <v>6.0073814779189387</v>
      </c>
      <c r="G55" s="425">
        <f ca="1">VLOOKUP($B55,'Analysis_3-must not modify'!$C:$L,3,FALSE)</f>
        <v>3.4801751262244207</v>
      </c>
      <c r="H55" s="425">
        <f ca="1">VLOOKUP($B55,'Analysis_3-must not modify'!$C:$L,4,FALSE)</f>
        <v>3.7738576908745807</v>
      </c>
      <c r="I55" s="425">
        <f ca="1">VLOOKUP($B55,'Analysis_3-must not modify'!$C:$L,5,FALSE)</f>
        <v>0.16047235066256879</v>
      </c>
      <c r="J55" s="425" t="str">
        <f ca="1">VLOOKUP($B55,'Analysis_3-must not modify'!$C:$L,6,FALSE)</f>
        <v/>
      </c>
      <c r="K55" s="425" t="str">
        <f ca="1">VLOOKUP($B55,'Analysis_3-must not modify'!$C:$L,7,FALSE)</f>
        <v/>
      </c>
      <c r="L55" s="425" t="str">
        <f ca="1">VLOOKUP($B55,'Analysis_3-must not modify'!$C:$L,8,FALSE)</f>
        <v/>
      </c>
      <c r="M55" s="425" t="str">
        <f ca="1">VLOOKUP($B55,'Analysis_3-must not modify'!$C:$L,9,FALSE)</f>
        <v/>
      </c>
      <c r="N55" s="425" t="str">
        <f ca="1">VLOOKUP($B55,'Analysis_3-must not modify'!$C:$L,10,FALSE)</f>
        <v/>
      </c>
      <c r="O55" s="427"/>
      <c r="P55" s="427"/>
      <c r="Q55" s="427"/>
      <c r="R55" s="427"/>
      <c r="S55" s="427"/>
      <c r="T55" s="427"/>
      <c r="U55" s="427"/>
      <c r="V55" s="427"/>
      <c r="W55" s="427">
        <f t="shared" ca="1" si="1"/>
        <v>7.4145051677615701</v>
      </c>
      <c r="X55" s="427"/>
      <c r="Y55" s="427"/>
      <c r="Z55" s="425">
        <f t="shared" ca="1" si="2"/>
        <v>4.9722647067780734</v>
      </c>
      <c r="AA55" s="425"/>
      <c r="AB55" s="425"/>
      <c r="AC55" s="425"/>
      <c r="AD55" s="425"/>
      <c r="AE55" s="264"/>
      <c r="AF55" s="264"/>
    </row>
    <row r="56" spans="1:32">
      <c r="A56">
        <v>50</v>
      </c>
      <c r="B56" t="str">
        <f ca="1">IFERROR(VLOOKUP(A56,'Analysis_3-must not modify'!A:C,3,FALSE),"")</f>
        <v>Tshwane_2014</v>
      </c>
      <c r="C56" t="str">
        <f ca="1">IFERROR(VLOOKUP(B56,'Analysis-must not modify'!C:G,3,FALSE),"")</f>
        <v>Tshwane</v>
      </c>
      <c r="D56">
        <f ca="1">IFERROR(VLOOKUP(B56,'Analysis-must not modify'!C:G,2,FALSE),"")</f>
        <v>2014</v>
      </c>
      <c r="F56" s="425">
        <f ca="1">VLOOKUP($B56,'Analysis_3-must not modify'!$C:$L,2,FALSE)</f>
        <v>6.0073814779189387</v>
      </c>
      <c r="G56" s="425">
        <f ca="1">VLOOKUP($B56,'Analysis_3-must not modify'!$C:$L,3,FALSE)</f>
        <v>4.0078631645231173</v>
      </c>
      <c r="H56" s="425">
        <f ca="1">VLOOKUP($B56,'Analysis_3-must not modify'!$C:$L,4,FALSE)</f>
        <v>1.480225800457297</v>
      </c>
      <c r="I56" s="425">
        <f ca="1">VLOOKUP($B56,'Analysis_3-must not modify'!$C:$L,5,FALSE)</f>
        <v>3.5273709281103272</v>
      </c>
      <c r="J56" s="425" t="str">
        <f ca="1">VLOOKUP($B56,'Analysis_3-must not modify'!$C:$L,6,FALSE)</f>
        <v/>
      </c>
      <c r="K56" s="425" t="str">
        <f ca="1">VLOOKUP($B56,'Analysis_3-must not modify'!$C:$L,7,FALSE)</f>
        <v/>
      </c>
      <c r="L56" s="425" t="str">
        <f ca="1">VLOOKUP($B56,'Analysis_3-must not modify'!$C:$L,8,FALSE)</f>
        <v/>
      </c>
      <c r="M56" s="425" t="str">
        <f ca="1">VLOOKUP($B56,'Analysis_3-must not modify'!$C:$L,9,FALSE)</f>
        <v/>
      </c>
      <c r="N56" s="425" t="str">
        <f ca="1">VLOOKUP($B56,'Analysis_3-must not modify'!$C:$L,10,FALSE)</f>
        <v/>
      </c>
      <c r="O56" s="427"/>
      <c r="P56" s="427"/>
      <c r="Q56" s="427"/>
      <c r="R56" s="427"/>
      <c r="S56" s="427"/>
      <c r="T56" s="427"/>
      <c r="U56" s="427"/>
      <c r="V56" s="427"/>
      <c r="W56" s="427">
        <f t="shared" ca="1" si="1"/>
        <v>9.0154598930907408</v>
      </c>
      <c r="X56" s="427"/>
      <c r="Y56" s="427"/>
      <c r="Z56" s="425">
        <f t="shared" ca="1" si="2"/>
        <v>4.9722647067780734</v>
      </c>
      <c r="AA56" s="425"/>
      <c r="AB56" s="425"/>
      <c r="AC56" s="425"/>
      <c r="AD56" s="425"/>
      <c r="AE56" s="264"/>
      <c r="AF56" s="264"/>
    </row>
    <row r="57" spans="1:32">
      <c r="A57">
        <v>51</v>
      </c>
      <c r="B57" t="str">
        <f ca="1">IFERROR(VLOOKUP(A57,'Analysis_3-must not modify'!A:C,3,FALSE),"")</f>
        <v>Boston_2016</v>
      </c>
      <c r="C57" t="str">
        <f ca="1">IFERROR(VLOOKUP(B57,'Analysis-must not modify'!C:G,3,FALSE),"")</f>
        <v>Boston</v>
      </c>
      <c r="D57">
        <f ca="1">IFERROR(VLOOKUP(B57,'Analysis-must not modify'!C:G,2,FALSE),"")</f>
        <v>2016</v>
      </c>
      <c r="F57" s="425">
        <f ca="1">VLOOKUP($B57,'Analysis_3-must not modify'!$C:$L,2,FALSE)</f>
        <v>6.0073814779189387</v>
      </c>
      <c r="G57" s="425">
        <f ca="1">VLOOKUP($B57,'Analysis_3-must not modify'!$C:$L,3,FALSE)</f>
        <v>6.7671662698519501</v>
      </c>
      <c r="H57" s="425">
        <f ca="1">VLOOKUP($B57,'Analysis_3-must not modify'!$C:$L,4,FALSE)</f>
        <v>2.2977522068394935</v>
      </c>
      <c r="I57" s="425">
        <f ca="1">VLOOKUP($B57,'Analysis_3-must not modify'!$C:$L,5,FALSE)</f>
        <v>2.5866818262885678E-2</v>
      </c>
      <c r="J57" s="425" t="str">
        <f ca="1">VLOOKUP($B57,'Analysis_3-must not modify'!$C:$L,6,FALSE)</f>
        <v/>
      </c>
      <c r="K57" s="425" t="str">
        <f ca="1">VLOOKUP($B57,'Analysis_3-must not modify'!$C:$L,7,FALSE)</f>
        <v/>
      </c>
      <c r="L57" s="425" t="str">
        <f ca="1">VLOOKUP($B57,'Analysis_3-must not modify'!$C:$L,8,FALSE)</f>
        <v/>
      </c>
      <c r="M57" s="425" t="str">
        <f ca="1">VLOOKUP($B57,'Analysis_3-must not modify'!$C:$L,9,FALSE)</f>
        <v/>
      </c>
      <c r="N57" s="425" t="str">
        <f ca="1">VLOOKUP($B57,'Analysis_3-must not modify'!$C:$L,10,FALSE)</f>
        <v/>
      </c>
      <c r="O57" s="427"/>
      <c r="P57" s="427"/>
      <c r="Q57" s="427"/>
      <c r="R57" s="427"/>
      <c r="S57" s="427"/>
      <c r="T57" s="427"/>
      <c r="U57" s="427"/>
      <c r="V57" s="427"/>
      <c r="W57" s="427">
        <f t="shared" ca="1" si="1"/>
        <v>9.0907852949543297</v>
      </c>
      <c r="X57" s="427"/>
      <c r="Y57" s="427"/>
      <c r="Z57" s="425">
        <f t="shared" ca="1" si="2"/>
        <v>4.9722647067780734</v>
      </c>
      <c r="AA57" s="425"/>
      <c r="AB57" s="425"/>
      <c r="AC57" s="425"/>
      <c r="AD57" s="425"/>
      <c r="AE57" s="264"/>
      <c r="AF57" s="264"/>
    </row>
    <row r="58" spans="1:32">
      <c r="A58">
        <v>52</v>
      </c>
      <c r="B58" t="str">
        <f ca="1">IFERROR(VLOOKUP(A58,'Analysis_3-must not modify'!A:C,3,FALSE),"")</f>
        <v>New Orleans_2014</v>
      </c>
      <c r="C58" t="str">
        <f ca="1">IFERROR(VLOOKUP(B58,'Analysis-must not modify'!C:G,3,FALSE),"")</f>
        <v>New Orleans</v>
      </c>
      <c r="D58">
        <f ca="1">IFERROR(VLOOKUP(B58,'Analysis-must not modify'!C:G,2,FALSE),"")</f>
        <v>2014</v>
      </c>
      <c r="F58" s="425">
        <f ca="1">VLOOKUP($B58,'Analysis_3-must not modify'!$C:$L,2,FALSE)</f>
        <v>6.0073814779189387</v>
      </c>
      <c r="G58" s="425">
        <f ca="1">VLOOKUP($B58,'Analysis_3-must not modify'!$C:$L,3,FALSE)</f>
        <v>4.6833443683699389</v>
      </c>
      <c r="H58" s="425">
        <f ca="1">VLOOKUP($B58,'Analysis_3-must not modify'!$C:$L,4,FALSE)</f>
        <v>4.1578858378987178</v>
      </c>
      <c r="I58" s="425">
        <f ca="1">VLOOKUP($B58,'Analysis_3-must not modify'!$C:$L,5,FALSE)</f>
        <v>0.54111619315225312</v>
      </c>
      <c r="J58" s="425" t="str">
        <f ca="1">VLOOKUP($B58,'Analysis_3-must not modify'!$C:$L,6,FALSE)</f>
        <v/>
      </c>
      <c r="K58" s="425" t="str">
        <f ca="1">VLOOKUP($B58,'Analysis_3-must not modify'!$C:$L,7,FALSE)</f>
        <v/>
      </c>
      <c r="L58" s="425" t="str">
        <f ca="1">VLOOKUP($B58,'Analysis_3-must not modify'!$C:$L,8,FALSE)</f>
        <v/>
      </c>
      <c r="M58" s="425" t="str">
        <f ca="1">VLOOKUP($B58,'Analysis_3-must not modify'!$C:$L,9,FALSE)</f>
        <v/>
      </c>
      <c r="N58" s="425" t="str">
        <f ca="1">VLOOKUP($B58,'Analysis_3-must not modify'!$C:$L,10,FALSE)</f>
        <v/>
      </c>
      <c r="O58" s="427"/>
      <c r="P58" s="427"/>
      <c r="Q58" s="427"/>
      <c r="R58" s="427"/>
      <c r="S58" s="427"/>
      <c r="T58" s="427"/>
      <c r="U58" s="427"/>
      <c r="V58" s="427"/>
      <c r="W58" s="427">
        <f t="shared" ca="1" si="1"/>
        <v>9.3823463994209106</v>
      </c>
      <c r="X58" s="427"/>
      <c r="Y58" s="427"/>
      <c r="Z58" s="425">
        <f t="shared" ca="1" si="2"/>
        <v>4.9722647067780734</v>
      </c>
      <c r="AA58" s="425"/>
      <c r="AB58" s="425"/>
      <c r="AC58" s="425"/>
      <c r="AD58" s="425"/>
      <c r="AE58" s="264"/>
      <c r="AF58" s="264"/>
    </row>
    <row r="59" spans="1:32">
      <c r="A59">
        <v>53</v>
      </c>
      <c r="B59" t="str">
        <f ca="1">IFERROR(VLOOKUP(A59,'Analysis_3-must not modify'!A:C,3,FALSE),"")</f>
        <v>Austin_2016</v>
      </c>
      <c r="C59" t="str">
        <f ca="1">IFERROR(VLOOKUP(B59,'Analysis-must not modify'!C:G,3,FALSE),"")</f>
        <v>Austin</v>
      </c>
      <c r="D59">
        <f ca="1">IFERROR(VLOOKUP(B59,'Analysis-must not modify'!C:G,2,FALSE),"")</f>
        <v>2016</v>
      </c>
      <c r="F59" s="425">
        <f ca="1">VLOOKUP($B59,'Analysis_3-must not modify'!$C:$L,2,FALSE)</f>
        <v>6.0073814779189387</v>
      </c>
      <c r="G59" s="425">
        <f ca="1">VLOOKUP($B59,'Analysis_3-must not modify'!$C:$L,3,FALSE)</f>
        <v>5.8952947323648743</v>
      </c>
      <c r="H59" s="425">
        <f ca="1">VLOOKUP($B59,'Analysis_3-must not modify'!$C:$L,4,FALSE)</f>
        <v>4.1037690190623195</v>
      </c>
      <c r="I59" s="425">
        <f ca="1">VLOOKUP($B59,'Analysis_3-must not modify'!$C:$L,5,FALSE)</f>
        <v>0.44622657749413625</v>
      </c>
      <c r="J59" s="425" t="str">
        <f ca="1">VLOOKUP($B59,'Analysis_3-must not modify'!$C:$L,6,FALSE)</f>
        <v/>
      </c>
      <c r="K59" s="425" t="str">
        <f ca="1">VLOOKUP($B59,'Analysis_3-must not modify'!$C:$L,7,FALSE)</f>
        <v/>
      </c>
      <c r="L59" s="425" t="str">
        <f ca="1">VLOOKUP($B59,'Analysis_3-must not modify'!$C:$L,8,FALSE)</f>
        <v/>
      </c>
      <c r="M59" s="425" t="str">
        <f ca="1">VLOOKUP($B59,'Analysis_3-must not modify'!$C:$L,9,FALSE)</f>
        <v/>
      </c>
      <c r="N59" s="425" t="str">
        <f ca="1">VLOOKUP($B59,'Analysis_3-must not modify'!$C:$L,10,FALSE)</f>
        <v/>
      </c>
      <c r="O59" s="427"/>
      <c r="P59" s="427"/>
      <c r="Q59" s="427"/>
      <c r="R59" s="427"/>
      <c r="S59" s="427"/>
      <c r="T59" s="427"/>
      <c r="U59" s="427"/>
      <c r="V59" s="427"/>
      <c r="W59" s="427">
        <f t="shared" ca="1" si="1"/>
        <v>10.445290328921329</v>
      </c>
      <c r="X59" s="427"/>
      <c r="Y59" s="427"/>
      <c r="Z59" s="425">
        <f t="shared" ca="1" si="2"/>
        <v>4.9722647067780734</v>
      </c>
      <c r="AA59" s="425"/>
      <c r="AB59" s="425"/>
      <c r="AC59" s="425"/>
      <c r="AD59" s="425"/>
      <c r="AE59" s="264"/>
      <c r="AF59" s="264"/>
    </row>
    <row r="60" spans="1:32">
      <c r="A60">
        <v>54</v>
      </c>
      <c r="B60" t="str">
        <f ca="1">IFERROR(VLOOKUP(A60,'Analysis_3-must not modify'!A:C,3,FALSE),"")</f>
        <v>Washington, DC_2016</v>
      </c>
      <c r="C60" t="str">
        <f ca="1">IFERROR(VLOOKUP(B60,'Analysis-must not modify'!C:G,3,FALSE),"")</f>
        <v>Washington, DC</v>
      </c>
      <c r="D60">
        <f ca="1">IFERROR(VLOOKUP(B60,'Analysis-must not modify'!C:G,2,FALSE),"")</f>
        <v>2016</v>
      </c>
      <c r="F60" s="425">
        <f ca="1">VLOOKUP($B60,'Analysis_3-must not modify'!$C:$L,2,FALSE)</f>
        <v>6.0073814779189387</v>
      </c>
      <c r="G60" s="425">
        <f ca="1">VLOOKUP($B60,'Analysis_3-must not modify'!$C:$L,3,FALSE)</f>
        <v>7.7642876160248768</v>
      </c>
      <c r="H60" s="425">
        <f ca="1">VLOOKUP($B60,'Analysis_3-must not modify'!$C:$L,4,FALSE)</f>
        <v>2.3131090137008723</v>
      </c>
      <c r="I60" s="425">
        <f ca="1">VLOOKUP($B60,'Analysis_3-must not modify'!$C:$L,5,FALSE)</f>
        <v>0.43908731967922193</v>
      </c>
      <c r="J60" s="425" t="str">
        <f ca="1">VLOOKUP($B60,'Analysis_3-must not modify'!$C:$L,6,FALSE)</f>
        <v/>
      </c>
      <c r="K60" s="425" t="str">
        <f ca="1">VLOOKUP($B60,'Analysis_3-must not modify'!$C:$L,7,FALSE)</f>
        <v/>
      </c>
      <c r="L60" s="425" t="str">
        <f ca="1">VLOOKUP($B60,'Analysis_3-must not modify'!$C:$L,8,FALSE)</f>
        <v/>
      </c>
      <c r="M60" s="425" t="str">
        <f ca="1">VLOOKUP($B60,'Analysis_3-must not modify'!$C:$L,9,FALSE)</f>
        <v/>
      </c>
      <c r="N60" s="425" t="str">
        <f ca="1">VLOOKUP($B60,'Analysis_3-must not modify'!$C:$L,10,FALSE)</f>
        <v/>
      </c>
      <c r="O60" s="427"/>
      <c r="P60" s="427"/>
      <c r="Q60" s="427"/>
      <c r="R60" s="427"/>
      <c r="S60" s="427"/>
      <c r="T60" s="427"/>
      <c r="U60" s="427"/>
      <c r="V60" s="427"/>
      <c r="W60" s="427">
        <f t="shared" ca="1" si="1"/>
        <v>10.516483949404972</v>
      </c>
      <c r="X60" s="427"/>
      <c r="Y60" s="427"/>
      <c r="Z60" s="425">
        <f t="shared" ca="1" si="2"/>
        <v>4.9722647067780734</v>
      </c>
      <c r="AA60" s="425"/>
      <c r="AB60" s="425"/>
      <c r="AC60" s="425"/>
      <c r="AD60" s="425"/>
      <c r="AE60" s="264"/>
      <c r="AF60" s="264"/>
    </row>
    <row r="61" spans="1:32">
      <c r="A61">
        <v>55</v>
      </c>
      <c r="B61" t="str">
        <f ca="1">IFERROR(VLOOKUP(A61,'Analysis_3-must not modify'!A:C,3,FALSE),"")</f>
        <v>Philadelphia_2014</v>
      </c>
      <c r="C61" t="str">
        <f ca="1">IFERROR(VLOOKUP(B61,'Analysis-must not modify'!C:G,3,FALSE),"")</f>
        <v>Philadelphia</v>
      </c>
      <c r="D61">
        <f ca="1">IFERROR(VLOOKUP(B61,'Analysis-must not modify'!C:G,2,FALSE),"")</f>
        <v>2014</v>
      </c>
      <c r="F61" s="425">
        <f ca="1">VLOOKUP($B61,'Analysis_3-must not modify'!$C:$L,2,FALSE)</f>
        <v>6.0073814779189387</v>
      </c>
      <c r="G61" s="425">
        <f ca="1">VLOOKUP($B61,'Analysis_3-must not modify'!$C:$L,3,FALSE)</f>
        <v>8.736342780295697</v>
      </c>
      <c r="H61" s="425">
        <f ca="1">VLOOKUP($B61,'Analysis_3-must not modify'!$C:$L,4,FALSE)</f>
        <v>2.0682080196556472</v>
      </c>
      <c r="I61" s="425">
        <f ca="1">VLOOKUP($B61,'Analysis_3-must not modify'!$C:$L,5,FALSE)</f>
        <v>0.40984597510866777</v>
      </c>
      <c r="J61" s="425" t="str">
        <f ca="1">VLOOKUP($B61,'Analysis_3-must not modify'!$C:$L,6,FALSE)</f>
        <v/>
      </c>
      <c r="K61" s="425" t="str">
        <f ca="1">VLOOKUP($B61,'Analysis_3-must not modify'!$C:$L,7,FALSE)</f>
        <v/>
      </c>
      <c r="L61" s="425" t="str">
        <f ca="1">VLOOKUP($B61,'Analysis_3-must not modify'!$C:$L,8,FALSE)</f>
        <v/>
      </c>
      <c r="M61" s="425" t="str">
        <f ca="1">VLOOKUP($B61,'Analysis_3-must not modify'!$C:$L,9,FALSE)</f>
        <v/>
      </c>
      <c r="N61" s="425" t="str">
        <f ca="1">VLOOKUP($B61,'Analysis_3-must not modify'!$C:$L,10,FALSE)</f>
        <v/>
      </c>
      <c r="O61" s="427"/>
      <c r="P61" s="427"/>
      <c r="Q61" s="427"/>
      <c r="R61" s="427"/>
      <c r="S61" s="427"/>
      <c r="T61" s="427"/>
      <c r="U61" s="427"/>
      <c r="V61" s="427"/>
      <c r="W61" s="427">
        <f t="shared" ca="1" si="1"/>
        <v>11.214396775060012</v>
      </c>
      <c r="X61" s="427"/>
      <c r="Y61" s="427"/>
      <c r="Z61" s="425">
        <f t="shared" ca="1" si="2"/>
        <v>4.9722647067780734</v>
      </c>
      <c r="AA61" s="425"/>
      <c r="AB61" s="425"/>
      <c r="AC61" s="425"/>
      <c r="AD61" s="425"/>
      <c r="AE61" s="264"/>
      <c r="AF61" s="264"/>
    </row>
    <row r="62" spans="1:32">
      <c r="A62">
        <v>56</v>
      </c>
      <c r="B62" t="str">
        <f ca="1">IFERROR(VLOOKUP(A62,'Analysis_3-must not modify'!A:C,3,FALSE),"")</f>
        <v>Venice_2016</v>
      </c>
      <c r="C62" t="str">
        <f ca="1">IFERROR(VLOOKUP(B62,'Analysis-must not modify'!C:G,3,FALSE),"")</f>
        <v>Venice</v>
      </c>
      <c r="D62">
        <f ca="1">IFERROR(VLOOKUP(B62,'Analysis-must not modify'!C:G,2,FALSE),"")</f>
        <v>2016</v>
      </c>
      <c r="F62" s="425">
        <f ca="1">VLOOKUP($B62,'Analysis_3-must not modify'!$C:$L,2,FALSE)</f>
        <v>6.0073814779189387</v>
      </c>
      <c r="G62" s="425">
        <f ca="1">VLOOKUP($B62,'Analysis_3-must not modify'!$C:$L,3,FALSE)</f>
        <v>8.930436174673595</v>
      </c>
      <c r="H62" s="425">
        <f ca="1">VLOOKUP($B62,'Analysis_3-must not modify'!$C:$L,4,FALSE)</f>
        <v>2.8035709202314369</v>
      </c>
      <c r="I62" s="425">
        <f ca="1">VLOOKUP($B62,'Analysis_3-must not modify'!$C:$L,5,FALSE)</f>
        <v>0.11529107031175427</v>
      </c>
      <c r="J62" s="425" t="str">
        <f ca="1">VLOOKUP($B62,'Analysis_3-must not modify'!$C:$L,6,FALSE)</f>
        <v/>
      </c>
      <c r="K62" s="425" t="str">
        <f ca="1">VLOOKUP($B62,'Analysis_3-must not modify'!$C:$L,7,FALSE)</f>
        <v/>
      </c>
      <c r="L62" s="425" t="str">
        <f ca="1">VLOOKUP($B62,'Analysis_3-must not modify'!$C:$L,8,FALSE)</f>
        <v/>
      </c>
      <c r="M62" s="425" t="str">
        <f ca="1">VLOOKUP($B62,'Analysis_3-must not modify'!$C:$L,9,FALSE)</f>
        <v/>
      </c>
      <c r="N62" s="425" t="str">
        <f ca="1">VLOOKUP($B62,'Analysis_3-must not modify'!$C:$L,10,FALSE)</f>
        <v/>
      </c>
      <c r="O62" s="427"/>
      <c r="P62" s="427"/>
      <c r="Q62" s="427"/>
      <c r="R62" s="427"/>
      <c r="S62" s="427"/>
      <c r="T62" s="427"/>
      <c r="U62" s="427"/>
      <c r="V62" s="427"/>
      <c r="W62" s="427">
        <f t="shared" ca="1" si="1"/>
        <v>11.849298165216785</v>
      </c>
      <c r="X62" s="427"/>
      <c r="Y62" s="427"/>
      <c r="Z62" s="425">
        <f t="shared" ca="1" si="2"/>
        <v>4.9722647067780734</v>
      </c>
      <c r="AA62" s="425"/>
      <c r="AB62" s="425"/>
      <c r="AC62" s="425"/>
      <c r="AD62" s="425"/>
      <c r="AE62" s="264"/>
      <c r="AF62" s="264"/>
    </row>
    <row r="63" spans="1:32">
      <c r="A63">
        <v>57</v>
      </c>
      <c r="B63" t="str">
        <f ca="1">IFERROR(VLOOKUP(A63,'Analysis_3-must not modify'!A:C,3,FALSE),"")</f>
        <v>Chicago_2015</v>
      </c>
      <c r="C63" t="str">
        <f ca="1">IFERROR(VLOOKUP(B63,'Analysis-must not modify'!C:G,3,FALSE),"")</f>
        <v>Chicago</v>
      </c>
      <c r="D63">
        <f ca="1">IFERROR(VLOOKUP(B63,'Analysis-must not modify'!C:G,2,FALSE),"")</f>
        <v>2015</v>
      </c>
      <c r="F63" s="425">
        <f ca="1">VLOOKUP($B63,'Analysis_3-must not modify'!$C:$L,2,FALSE)</f>
        <v>6.0073814779189387</v>
      </c>
      <c r="G63" s="425">
        <f ca="1">VLOOKUP($B63,'Analysis_3-must not modify'!$C:$L,3,FALSE)</f>
        <v>8.6380021632403974</v>
      </c>
      <c r="H63" s="425">
        <f ca="1">VLOOKUP($B63,'Analysis_3-must not modify'!$C:$L,4,FALSE)</f>
        <v>2.9583998478862483</v>
      </c>
      <c r="I63" s="425">
        <f ca="1">VLOOKUP($B63,'Analysis_3-must not modify'!$C:$L,5,FALSE)</f>
        <v>0.40537237596945791</v>
      </c>
      <c r="J63" s="425" t="str">
        <f ca="1">VLOOKUP($B63,'Analysis_3-must not modify'!$C:$L,6,FALSE)</f>
        <v/>
      </c>
      <c r="K63" s="425" t="str">
        <f ca="1">VLOOKUP($B63,'Analysis_3-must not modify'!$C:$L,7,FALSE)</f>
        <v/>
      </c>
      <c r="L63" s="425" t="str">
        <f ca="1">VLOOKUP($B63,'Analysis_3-must not modify'!$C:$L,8,FALSE)</f>
        <v/>
      </c>
      <c r="M63" s="425" t="str">
        <f ca="1">VLOOKUP($B63,'Analysis_3-must not modify'!$C:$L,9,FALSE)</f>
        <v/>
      </c>
      <c r="N63" s="425" t="str">
        <f ca="1">VLOOKUP($B63,'Analysis_3-must not modify'!$C:$L,10,FALSE)</f>
        <v/>
      </c>
      <c r="O63" s="427"/>
      <c r="P63" s="427"/>
      <c r="Q63" s="427"/>
      <c r="R63" s="427"/>
      <c r="S63" s="427"/>
      <c r="T63" s="427"/>
      <c r="U63" s="427"/>
      <c r="V63" s="427"/>
      <c r="W63" s="427">
        <f t="shared" ca="1" si="1"/>
        <v>12.001774387096104</v>
      </c>
      <c r="X63" s="427"/>
      <c r="Y63" s="427"/>
      <c r="Z63" s="425">
        <f t="shared" ca="1" si="2"/>
        <v>4.9722647067780734</v>
      </c>
      <c r="AA63" s="425"/>
      <c r="AB63" s="425"/>
      <c r="AC63" s="425"/>
      <c r="AD63" s="425"/>
      <c r="AE63" s="264"/>
      <c r="AF63" s="264"/>
    </row>
    <row r="64" spans="1:32">
      <c r="A64">
        <v>58</v>
      </c>
      <c r="B64" t="str">
        <f ca="1">IFERROR(VLOOKUP(A64,'Analysis_3-must not modify'!A:C,3,FALSE),"")</f>
        <v>Houston_2014</v>
      </c>
      <c r="C64" t="str">
        <f ca="1">IFERROR(VLOOKUP(B64,'Analysis-must not modify'!C:G,3,FALSE),"")</f>
        <v>Houston</v>
      </c>
      <c r="D64">
        <f ca="1">IFERROR(VLOOKUP(B64,'Analysis-must not modify'!C:G,2,FALSE),"")</f>
        <v>2014</v>
      </c>
      <c r="F64" s="425">
        <f ca="1">VLOOKUP($B64,'Analysis_3-must not modify'!$C:$L,2,FALSE)</f>
        <v>6.0073814779189387</v>
      </c>
      <c r="G64" s="425">
        <f ca="1">VLOOKUP($B64,'Analysis_3-must not modify'!$C:$L,3,FALSE)</f>
        <v>7.3472917737697641</v>
      </c>
      <c r="H64" s="425">
        <f ca="1">VLOOKUP($B64,'Analysis_3-must not modify'!$C:$L,4,FALSE)</f>
        <v>7.2072201237446079</v>
      </c>
      <c r="I64" s="425">
        <f ca="1">VLOOKUP($B64,'Analysis_3-must not modify'!$C:$L,5,FALSE)</f>
        <v>0.36540411012561491</v>
      </c>
      <c r="J64" s="425" t="str">
        <f ca="1">VLOOKUP($B64,'Analysis_3-must not modify'!$C:$L,6,FALSE)</f>
        <v/>
      </c>
      <c r="K64" s="425" t="str">
        <f ca="1">VLOOKUP($B64,'Analysis_3-must not modify'!$C:$L,7,FALSE)</f>
        <v/>
      </c>
      <c r="L64" s="425" t="str">
        <f ca="1">VLOOKUP($B64,'Analysis_3-must not modify'!$C:$L,8,FALSE)</f>
        <v/>
      </c>
      <c r="M64" s="425" t="str">
        <f ca="1">VLOOKUP($B64,'Analysis_3-must not modify'!$C:$L,9,FALSE)</f>
        <v/>
      </c>
      <c r="N64" s="425" t="str">
        <f ca="1">VLOOKUP($B64,'Analysis_3-must not modify'!$C:$L,10,FALSE)</f>
        <v/>
      </c>
      <c r="O64" s="427"/>
      <c r="P64" s="427"/>
      <c r="Q64" s="427"/>
      <c r="R64" s="427"/>
      <c r="S64" s="427"/>
      <c r="T64" s="427"/>
      <c r="U64" s="427"/>
      <c r="V64" s="427"/>
      <c r="W64" s="427">
        <f t="shared" ca="1" si="1"/>
        <v>14.919916007639987</v>
      </c>
      <c r="X64" s="427"/>
      <c r="Y64" s="427"/>
      <c r="Z64" s="425">
        <f t="shared" ca="1" si="2"/>
        <v>4.9722647067780734</v>
      </c>
      <c r="AA64" s="425"/>
      <c r="AB64" s="425"/>
      <c r="AC64" s="425"/>
      <c r="AD64" s="425"/>
      <c r="AE64" s="264"/>
      <c r="AF64" s="264"/>
    </row>
    <row r="65" spans="1:32">
      <c r="A65">
        <v>59</v>
      </c>
      <c r="B65" t="str">
        <f ca="1">IFERROR(VLOOKUP(A65,'Analysis_3-must not modify'!A:C,3,FALSE),"")</f>
        <v>Sydney_2016</v>
      </c>
      <c r="C65" t="str">
        <f ca="1">IFERROR(VLOOKUP(B65,'Analysis-must not modify'!C:G,3,FALSE),"")</f>
        <v>Sydney</v>
      </c>
      <c r="D65">
        <f ca="1">IFERROR(VLOOKUP(B65,'Analysis-must not modify'!C:G,2,FALSE),"")</f>
        <v>2016</v>
      </c>
      <c r="F65" s="425">
        <f ca="1">VLOOKUP($B65,'Analysis_3-must not modify'!$C:$L,2,FALSE)</f>
        <v>6.0073814779189387</v>
      </c>
      <c r="G65" s="425">
        <f ca="1">VLOOKUP($B65,'Analysis_3-must not modify'!$C:$L,3,FALSE)</f>
        <v>13.954838254282249</v>
      </c>
      <c r="H65" s="425">
        <f ca="1">VLOOKUP($B65,'Analysis_3-must not modify'!$C:$L,4,FALSE)</f>
        <v>0.94691074149612708</v>
      </c>
      <c r="I65" s="425">
        <f ca="1">VLOOKUP($B65,'Analysis_3-must not modify'!$C:$L,5,FALSE)</f>
        <v>1.9591029681328633</v>
      </c>
      <c r="J65" s="425" t="str">
        <f ca="1">VLOOKUP($B65,'Analysis_3-must not modify'!$C:$L,6,FALSE)</f>
        <v/>
      </c>
      <c r="K65" s="425" t="str">
        <f ca="1">VLOOKUP($B65,'Analysis_3-must not modify'!$C:$L,7,FALSE)</f>
        <v/>
      </c>
      <c r="L65" s="425" t="str">
        <f ca="1">VLOOKUP($B65,'Analysis_3-must not modify'!$C:$L,8,FALSE)</f>
        <v/>
      </c>
      <c r="M65" s="425" t="str">
        <f ca="1">VLOOKUP($B65,'Analysis_3-must not modify'!$C:$L,9,FALSE)</f>
        <v/>
      </c>
      <c r="N65" s="425" t="str">
        <f ca="1">VLOOKUP($B65,'Analysis_3-must not modify'!$C:$L,10,FALSE)</f>
        <v/>
      </c>
      <c r="O65" s="427"/>
      <c r="P65" s="427"/>
      <c r="Q65" s="427"/>
      <c r="R65" s="427"/>
      <c r="S65" s="427"/>
      <c r="T65" s="427"/>
      <c r="U65" s="427"/>
      <c r="V65" s="427"/>
      <c r="W65" s="427">
        <f t="shared" ca="1" si="1"/>
        <v>16.860851963911241</v>
      </c>
      <c r="X65" s="427"/>
      <c r="Y65" s="427"/>
      <c r="Z65" s="425">
        <f t="shared" ca="1" si="2"/>
        <v>4.9722647067780734</v>
      </c>
      <c r="AA65" s="425"/>
      <c r="AB65" s="425"/>
      <c r="AC65" s="425"/>
      <c r="AD65" s="425"/>
      <c r="AE65" s="264"/>
      <c r="AF65" s="264"/>
    </row>
    <row r="66" spans="1:32">
      <c r="A66">
        <v>60</v>
      </c>
      <c r="B66" t="str">
        <f ca="1">IFERROR(VLOOKUP(A66,'Analysis_3-must not modify'!A:C,3,FALSE),"")</f>
        <v>Dubai_2016</v>
      </c>
      <c r="C66" t="str">
        <f ca="1">IFERROR(VLOOKUP(B66,'Analysis-must not modify'!C:G,3,FALSE),"")</f>
        <v>Dubai</v>
      </c>
      <c r="D66">
        <f ca="1">IFERROR(VLOOKUP(B66,'Analysis-must not modify'!C:G,2,FALSE),"")</f>
        <v>2016</v>
      </c>
      <c r="F66" s="425">
        <f ca="1">VLOOKUP($B66,'Analysis_3-must not modify'!$C:$L,2,FALSE)</f>
        <v>6.0073814779189387</v>
      </c>
      <c r="G66" s="425">
        <f ca="1">VLOOKUP($B66,'Analysis_3-must not modify'!$C:$L,3,FALSE)</f>
        <v>12.083299528894802</v>
      </c>
      <c r="H66" s="425">
        <f ca="1">VLOOKUP($B66,'Analysis_3-must not modify'!$C:$L,4,FALSE)</f>
        <v>3.9363730683274158</v>
      </c>
      <c r="I66" s="425">
        <f ca="1">VLOOKUP($B66,'Analysis_3-must not modify'!$C:$L,5,FALSE)</f>
        <v>1.9243113997482895</v>
      </c>
      <c r="J66" s="425" t="str">
        <f ca="1">VLOOKUP($B66,'Analysis_3-must not modify'!$C:$L,6,FALSE)</f>
        <v/>
      </c>
      <c r="K66" s="425" t="str">
        <f ca="1">VLOOKUP($B66,'Analysis_3-must not modify'!$C:$L,7,FALSE)</f>
        <v/>
      </c>
      <c r="L66" s="425" t="str">
        <f ca="1">VLOOKUP($B66,'Analysis_3-must not modify'!$C:$L,8,FALSE)</f>
        <v/>
      </c>
      <c r="M66" s="425" t="str">
        <f ca="1">VLOOKUP($B66,'Analysis_3-must not modify'!$C:$L,9,FALSE)</f>
        <v/>
      </c>
      <c r="N66" s="425" t="str">
        <f ca="1">VLOOKUP($B66,'Analysis_3-must not modify'!$C:$L,10,FALSE)</f>
        <v/>
      </c>
      <c r="O66" s="427"/>
      <c r="P66" s="427"/>
      <c r="Q66" s="427"/>
      <c r="R66" s="427"/>
      <c r="S66" s="427"/>
      <c r="T66" s="427"/>
      <c r="U66" s="427"/>
      <c r="V66" s="427"/>
      <c r="W66" s="427">
        <f t="shared" ca="1" si="1"/>
        <v>17.943983996970509</v>
      </c>
      <c r="X66" s="427"/>
      <c r="Y66" s="427"/>
      <c r="Z66" s="425">
        <f t="shared" ca="1" si="2"/>
        <v>4.9722647067780734</v>
      </c>
      <c r="AA66" s="425"/>
      <c r="AB66" s="425"/>
      <c r="AC66" s="425"/>
      <c r="AD66" s="425"/>
      <c r="AE66" s="264"/>
      <c r="AF66" s="264"/>
    </row>
    <row r="67" spans="1:32">
      <c r="A67">
        <v>61</v>
      </c>
      <c r="B67" t="str">
        <f ca="1">IFERROR(VLOOKUP(A67,'Analysis_3-must not modify'!A:C,3,FALSE),"")</f>
        <v>Melbourne_2014</v>
      </c>
      <c r="C67" t="str">
        <f ca="1">IFERROR(VLOOKUP(B67,'Analysis-must not modify'!C:G,3,FALSE),"")</f>
        <v>Melbourne</v>
      </c>
      <c r="D67">
        <f ca="1">IFERROR(VLOOKUP(B67,'Analysis-must not modify'!C:G,2,FALSE),"")</f>
        <v>2014</v>
      </c>
      <c r="F67" s="425">
        <f ca="1">VLOOKUP($B67,'Analysis_3-must not modify'!$C:$L,2,FALSE)</f>
        <v>6.0073814779189387</v>
      </c>
      <c r="G67" s="425">
        <f ca="1">VLOOKUP($B67,'Analysis_3-must not modify'!$C:$L,3,FALSE)</f>
        <v>30.393757366359402</v>
      </c>
      <c r="H67" s="425">
        <f ca="1">VLOOKUP($B67,'Analysis_3-must not modify'!$C:$L,4,FALSE)</f>
        <v>5.7560328505392375</v>
      </c>
      <c r="I67" s="425">
        <f ca="1">VLOOKUP($B67,'Analysis_3-must not modify'!$C:$L,5,FALSE)</f>
        <v>1.5055521226101665</v>
      </c>
      <c r="J67" s="425" t="str">
        <f ca="1">VLOOKUP($B67,'Analysis_3-must not modify'!$C:$L,6,FALSE)</f>
        <v/>
      </c>
      <c r="K67" s="425" t="str">
        <f ca="1">VLOOKUP($B67,'Analysis_3-must not modify'!$C:$L,7,FALSE)</f>
        <v/>
      </c>
      <c r="L67" s="425" t="str">
        <f ca="1">VLOOKUP($B67,'Analysis_3-must not modify'!$C:$L,8,FALSE)</f>
        <v/>
      </c>
      <c r="M67" s="425" t="str">
        <f ca="1">VLOOKUP($B67,'Analysis_3-must not modify'!$C:$L,9,FALSE)</f>
        <v/>
      </c>
      <c r="N67" s="425" t="str">
        <f ca="1">VLOOKUP($B67,'Analysis_3-must not modify'!$C:$L,10,FALSE)</f>
        <v/>
      </c>
      <c r="O67" s="427"/>
      <c r="P67" s="427"/>
      <c r="Q67" s="427"/>
      <c r="R67" s="427"/>
      <c r="S67" s="427"/>
      <c r="T67" s="427"/>
      <c r="U67" s="427"/>
      <c r="V67" s="427"/>
      <c r="W67" s="427">
        <f t="shared" ca="1" si="1"/>
        <v>37.655342339508806</v>
      </c>
      <c r="X67" s="427"/>
      <c r="Y67" s="427"/>
      <c r="Z67" s="425">
        <f t="shared" ca="1" si="2"/>
        <v>4.9722647067780734</v>
      </c>
      <c r="AA67" s="425"/>
      <c r="AB67" s="425"/>
      <c r="AC67" s="425"/>
      <c r="AD67" s="425"/>
      <c r="AE67" s="264"/>
      <c r="AF67" s="264"/>
    </row>
    <row r="68" spans="1:32">
      <c r="A68">
        <v>62</v>
      </c>
      <c r="B68" t="str">
        <f ca="1">IFERROR(VLOOKUP(A68,'Analysis_3-must not modify'!A:C,3,FALSE),"")</f>
        <v/>
      </c>
      <c r="C68" t="str">
        <f ca="1">IFERROR(VLOOKUP(B68,'Analysis-must not modify'!C:G,3,FALSE),"")</f>
        <v/>
      </c>
      <c r="D68" t="str">
        <f ca="1">IFERROR(VLOOKUP(B68,'Analysis-must not modify'!C:G,2,FALSE),"")</f>
        <v/>
      </c>
      <c r="F68" s="425" t="str">
        <f ca="1">VLOOKUP($B68,'Analysis_3-must not modify'!$C:$L,2,FALSE)</f>
        <v/>
      </c>
      <c r="G68" s="425" t="str">
        <f ca="1">VLOOKUP($B68,'Analysis_3-must not modify'!$C:$L,3,FALSE)</f>
        <v/>
      </c>
      <c r="H68" s="425" t="str">
        <f ca="1">VLOOKUP($B68,'Analysis_3-must not modify'!$C:$L,4,FALSE)</f>
        <v/>
      </c>
      <c r="I68" s="425" t="str">
        <f ca="1">VLOOKUP($B68,'Analysis_3-must not modify'!$C:$L,5,FALSE)</f>
        <v/>
      </c>
      <c r="J68" s="425" t="str">
        <f ca="1">VLOOKUP($B68,'Analysis_3-must not modify'!$C:$L,6,FALSE)</f>
        <v/>
      </c>
      <c r="K68" s="425" t="str">
        <f ca="1">VLOOKUP($B68,'Analysis_3-must not modify'!$C:$L,7,FALSE)</f>
        <v/>
      </c>
      <c r="L68" s="425" t="str">
        <f ca="1">VLOOKUP($B68,'Analysis_3-must not modify'!$C:$L,8,FALSE)</f>
        <v/>
      </c>
      <c r="M68" s="425" t="str">
        <f ca="1">VLOOKUP($B68,'Analysis_3-must not modify'!$C:$L,9,FALSE)</f>
        <v/>
      </c>
      <c r="N68" s="425" t="str">
        <f ca="1">VLOOKUP($B68,'Analysis_3-must not modify'!$C:$L,10,FALSE)</f>
        <v/>
      </c>
      <c r="O68" s="427"/>
      <c r="P68" s="427"/>
      <c r="Q68" s="427"/>
      <c r="R68" s="427"/>
      <c r="S68" s="427"/>
      <c r="T68" s="427"/>
      <c r="U68" s="427"/>
      <c r="V68" s="427"/>
      <c r="W68" s="427">
        <f t="shared" ca="1" si="1"/>
        <v>0</v>
      </c>
      <c r="X68" s="427"/>
      <c r="Y68" s="427"/>
      <c r="Z68" s="425" t="str">
        <f t="shared" ca="1" si="2"/>
        <v/>
      </c>
      <c r="AA68" s="425"/>
      <c r="AB68" s="425"/>
      <c r="AC68" s="425"/>
      <c r="AD68" s="425"/>
      <c r="AE68" s="264"/>
      <c r="AF68" s="264"/>
    </row>
    <row r="69" spans="1:32">
      <c r="A69">
        <v>63</v>
      </c>
      <c r="B69" t="str">
        <f ca="1">IFERROR(VLOOKUP(A69,'Analysis_3-must not modify'!A:C,3,FALSE),"")</f>
        <v/>
      </c>
      <c r="C69" t="str">
        <f ca="1">IFERROR(VLOOKUP(B69,'Analysis-must not modify'!C:G,3,FALSE),"")</f>
        <v/>
      </c>
      <c r="D69" t="str">
        <f ca="1">IFERROR(VLOOKUP(B69,'Analysis-must not modify'!C:G,2,FALSE),"")</f>
        <v/>
      </c>
      <c r="F69" s="425" t="str">
        <f ca="1">VLOOKUP($B69,'Analysis_3-must not modify'!$C:$L,2,FALSE)</f>
        <v/>
      </c>
      <c r="G69" s="425" t="str">
        <f ca="1">VLOOKUP($B69,'Analysis_3-must not modify'!$C:$L,3,FALSE)</f>
        <v/>
      </c>
      <c r="H69" s="425" t="str">
        <f ca="1">VLOOKUP($B69,'Analysis_3-must not modify'!$C:$L,4,FALSE)</f>
        <v/>
      </c>
      <c r="I69" s="425" t="str">
        <f ca="1">VLOOKUP($B69,'Analysis_3-must not modify'!$C:$L,5,FALSE)</f>
        <v/>
      </c>
      <c r="J69" s="425" t="str">
        <f ca="1">VLOOKUP($B69,'Analysis_3-must not modify'!$C:$L,6,FALSE)</f>
        <v/>
      </c>
      <c r="K69" s="425" t="str">
        <f ca="1">VLOOKUP($B69,'Analysis_3-must not modify'!$C:$L,7,FALSE)</f>
        <v/>
      </c>
      <c r="L69" s="425" t="str">
        <f ca="1">VLOOKUP($B69,'Analysis_3-must not modify'!$C:$L,8,FALSE)</f>
        <v/>
      </c>
      <c r="M69" s="425" t="str">
        <f ca="1">VLOOKUP($B69,'Analysis_3-must not modify'!$C:$L,9,FALSE)</f>
        <v/>
      </c>
      <c r="N69" s="425" t="str">
        <f ca="1">VLOOKUP($B69,'Analysis_3-must not modify'!$C:$L,10,FALSE)</f>
        <v/>
      </c>
      <c r="O69" s="427"/>
      <c r="P69" s="427"/>
      <c r="Q69" s="427"/>
      <c r="R69" s="427"/>
      <c r="S69" s="427"/>
      <c r="T69" s="427"/>
      <c r="U69" s="427"/>
      <c r="V69" s="427"/>
      <c r="W69" s="427">
        <f t="shared" ca="1" si="1"/>
        <v>0</v>
      </c>
      <c r="X69" s="427"/>
      <c r="Y69" s="427"/>
      <c r="Z69" s="425" t="str">
        <f t="shared" ca="1" si="2"/>
        <v/>
      </c>
      <c r="AA69" s="425"/>
      <c r="AB69" s="425"/>
      <c r="AC69" s="425"/>
      <c r="AD69" s="425"/>
      <c r="AE69" s="264"/>
      <c r="AF69" s="264"/>
    </row>
    <row r="70" spans="1:32">
      <c r="A70">
        <v>64</v>
      </c>
      <c r="B70" t="str">
        <f ca="1">IFERROR(VLOOKUP(A70,'Analysis_3-must not modify'!A:C,3,FALSE),"")</f>
        <v/>
      </c>
      <c r="C70" t="str">
        <f ca="1">IFERROR(VLOOKUP(B70,'Analysis-must not modify'!C:G,3,FALSE),"")</f>
        <v/>
      </c>
      <c r="D70" t="str">
        <f ca="1">IFERROR(VLOOKUP(B70,'Analysis-must not modify'!C:G,2,FALSE),"")</f>
        <v/>
      </c>
      <c r="F70" s="425" t="str">
        <f ca="1">VLOOKUP($B70,'Analysis_3-must not modify'!$C:$L,2,FALSE)</f>
        <v/>
      </c>
      <c r="G70" s="425" t="str">
        <f ca="1">VLOOKUP($B70,'Analysis_3-must not modify'!$C:$L,3,FALSE)</f>
        <v/>
      </c>
      <c r="H70" s="425" t="str">
        <f ca="1">VLOOKUP($B70,'Analysis_3-must not modify'!$C:$L,4,FALSE)</f>
        <v/>
      </c>
      <c r="I70" s="425" t="str">
        <f ca="1">VLOOKUP($B70,'Analysis_3-must not modify'!$C:$L,5,FALSE)</f>
        <v/>
      </c>
      <c r="J70" s="425" t="str">
        <f ca="1">VLOOKUP($B70,'Analysis_3-must not modify'!$C:$L,6,FALSE)</f>
        <v/>
      </c>
      <c r="K70" s="425" t="str">
        <f ca="1">VLOOKUP($B70,'Analysis_3-must not modify'!$C:$L,7,FALSE)</f>
        <v/>
      </c>
      <c r="L70" s="425" t="str">
        <f ca="1">VLOOKUP($B70,'Analysis_3-must not modify'!$C:$L,8,FALSE)</f>
        <v/>
      </c>
      <c r="M70" s="425" t="str">
        <f ca="1">VLOOKUP($B70,'Analysis_3-must not modify'!$C:$L,9,FALSE)</f>
        <v/>
      </c>
      <c r="N70" s="425" t="str">
        <f ca="1">VLOOKUP($B70,'Analysis_3-must not modify'!$C:$L,10,FALSE)</f>
        <v/>
      </c>
      <c r="O70" s="427"/>
      <c r="P70" s="427"/>
      <c r="Q70" s="427"/>
      <c r="R70" s="427"/>
      <c r="S70" s="427"/>
      <c r="T70" s="427"/>
      <c r="U70" s="427"/>
      <c r="V70" s="427"/>
      <c r="W70" s="427">
        <f t="shared" ca="1" si="1"/>
        <v>0</v>
      </c>
      <c r="X70" s="427"/>
      <c r="Y70" s="427"/>
      <c r="Z70" s="425" t="str">
        <f t="shared" ca="1" si="2"/>
        <v/>
      </c>
      <c r="AA70" s="425"/>
      <c r="AB70" s="425"/>
      <c r="AC70" s="425"/>
      <c r="AD70" s="425"/>
      <c r="AE70" s="264"/>
      <c r="AF70" s="264"/>
    </row>
    <row r="71" spans="1:32">
      <c r="A71">
        <v>65</v>
      </c>
      <c r="B71" t="str">
        <f ca="1">IFERROR(VLOOKUP(A71,'Analysis_3-must not modify'!A:C,3,FALSE),"")</f>
        <v/>
      </c>
      <c r="C71" t="str">
        <f ca="1">IFERROR(VLOOKUP(B71,'Analysis-must not modify'!C:G,3,FALSE),"")</f>
        <v/>
      </c>
      <c r="D71" t="str">
        <f ca="1">IFERROR(VLOOKUP(B71,'Analysis-must not modify'!C:G,2,FALSE),"")</f>
        <v/>
      </c>
      <c r="F71" s="425" t="str">
        <f ca="1">VLOOKUP($B71,'Analysis_3-must not modify'!$C:$L,2,FALSE)</f>
        <v/>
      </c>
      <c r="G71" s="425" t="str">
        <f ca="1">VLOOKUP($B71,'Analysis_3-must not modify'!$C:$L,3,FALSE)</f>
        <v/>
      </c>
      <c r="H71" s="425" t="str">
        <f ca="1">VLOOKUP($B71,'Analysis_3-must not modify'!$C:$L,4,FALSE)</f>
        <v/>
      </c>
      <c r="I71" s="425" t="str">
        <f ca="1">VLOOKUP($B71,'Analysis_3-must not modify'!$C:$L,5,FALSE)</f>
        <v/>
      </c>
      <c r="J71" s="425" t="str">
        <f ca="1">VLOOKUP($B71,'Analysis_3-must not modify'!$C:$L,6,FALSE)</f>
        <v/>
      </c>
      <c r="K71" s="425" t="str">
        <f ca="1">VLOOKUP($B71,'Analysis_3-must not modify'!$C:$L,7,FALSE)</f>
        <v/>
      </c>
      <c r="L71" s="425" t="str">
        <f ca="1">VLOOKUP($B71,'Analysis_3-must not modify'!$C:$L,8,FALSE)</f>
        <v/>
      </c>
      <c r="M71" s="425" t="str">
        <f ca="1">VLOOKUP($B71,'Analysis_3-must not modify'!$C:$L,9,FALSE)</f>
        <v/>
      </c>
      <c r="N71" s="425" t="str">
        <f ca="1">VLOOKUP($B71,'Analysis_3-must not modify'!$C:$L,10,FALSE)</f>
        <v/>
      </c>
      <c r="O71" s="427"/>
      <c r="P71" s="427"/>
      <c r="Q71" s="427"/>
      <c r="R71" s="427"/>
      <c r="S71" s="427"/>
      <c r="T71" s="427"/>
      <c r="U71" s="427"/>
      <c r="V71" s="427"/>
      <c r="W71" s="427">
        <f t="shared" ca="1" si="1"/>
        <v>0</v>
      </c>
      <c r="X71" s="427"/>
      <c r="Y71" s="427"/>
      <c r="Z71" s="425" t="str">
        <f t="shared" ref="Z71:Z102" ca="1" si="3">IF(B71="","",MEDIAN(Othercitydata))</f>
        <v/>
      </c>
      <c r="AA71" s="425"/>
      <c r="AB71" s="425"/>
      <c r="AC71" s="425"/>
      <c r="AD71" s="425"/>
      <c r="AE71" s="264"/>
      <c r="AF71" s="264"/>
    </row>
    <row r="72" spans="1:32">
      <c r="A72">
        <v>66</v>
      </c>
      <c r="B72" t="str">
        <f ca="1">IFERROR(VLOOKUP(A72,'Analysis_3-must not modify'!A:C,3,FALSE),"")</f>
        <v/>
      </c>
      <c r="C72" t="str">
        <f ca="1">IFERROR(VLOOKUP(B72,'Analysis-must not modify'!C:G,3,FALSE),"")</f>
        <v/>
      </c>
      <c r="D72" t="str">
        <f ca="1">IFERROR(VLOOKUP(B72,'Analysis-must not modify'!C:G,2,FALSE),"")</f>
        <v/>
      </c>
      <c r="F72" s="425" t="str">
        <f ca="1">VLOOKUP($B72,'Analysis_3-must not modify'!$C:$L,2,FALSE)</f>
        <v/>
      </c>
      <c r="G72" s="425" t="str">
        <f ca="1">VLOOKUP($B72,'Analysis_3-must not modify'!$C:$L,3,FALSE)</f>
        <v/>
      </c>
      <c r="H72" s="425" t="str">
        <f ca="1">VLOOKUP($B72,'Analysis_3-must not modify'!$C:$L,4,FALSE)</f>
        <v/>
      </c>
      <c r="I72" s="425" t="str">
        <f ca="1">VLOOKUP($B72,'Analysis_3-must not modify'!$C:$L,5,FALSE)</f>
        <v/>
      </c>
      <c r="J72" s="425" t="str">
        <f ca="1">VLOOKUP($B72,'Analysis_3-must not modify'!$C:$L,6,FALSE)</f>
        <v/>
      </c>
      <c r="K72" s="425" t="str">
        <f ca="1">VLOOKUP($B72,'Analysis_3-must not modify'!$C:$L,7,FALSE)</f>
        <v/>
      </c>
      <c r="L72" s="425" t="str">
        <f ca="1">VLOOKUP($B72,'Analysis_3-must not modify'!$C:$L,8,FALSE)</f>
        <v/>
      </c>
      <c r="M72" s="425" t="str">
        <f ca="1">VLOOKUP($B72,'Analysis_3-must not modify'!$C:$L,9,FALSE)</f>
        <v/>
      </c>
      <c r="N72" s="425" t="str">
        <f ca="1">VLOOKUP($B72,'Analysis_3-must not modify'!$C:$L,10,FALSE)</f>
        <v/>
      </c>
      <c r="O72" s="427"/>
      <c r="P72" s="427"/>
      <c r="Q72" s="427"/>
      <c r="R72" s="427"/>
      <c r="S72" s="427"/>
      <c r="T72" s="427"/>
      <c r="U72" s="427"/>
      <c r="V72" s="427"/>
      <c r="W72" s="427">
        <f t="shared" ref="W72:W135" ca="1" si="4">SUM(G72:N72)</f>
        <v>0</v>
      </c>
      <c r="X72" s="427"/>
      <c r="Y72" s="427"/>
      <c r="Z72" s="425" t="str">
        <f t="shared" ca="1" si="3"/>
        <v/>
      </c>
      <c r="AA72" s="425"/>
      <c r="AB72" s="425"/>
      <c r="AC72" s="425"/>
      <c r="AD72" s="425"/>
      <c r="AE72" s="264"/>
      <c r="AF72" s="264"/>
    </row>
    <row r="73" spans="1:32">
      <c r="A73">
        <v>67</v>
      </c>
      <c r="B73" t="str">
        <f ca="1">IFERROR(VLOOKUP(A73,'Analysis_3-must not modify'!A:C,3,FALSE),"")</f>
        <v/>
      </c>
      <c r="C73" t="str">
        <f ca="1">IFERROR(VLOOKUP(B73,'Analysis-must not modify'!C:G,3,FALSE),"")</f>
        <v/>
      </c>
      <c r="D73" t="str">
        <f ca="1">IFERROR(VLOOKUP(B73,'Analysis-must not modify'!C:G,2,FALSE),"")</f>
        <v/>
      </c>
      <c r="F73" s="425" t="str">
        <f ca="1">VLOOKUP($B73,'Analysis_3-must not modify'!$C:$L,2,FALSE)</f>
        <v/>
      </c>
      <c r="G73" s="425" t="str">
        <f ca="1">VLOOKUP($B73,'Analysis_3-must not modify'!$C:$L,3,FALSE)</f>
        <v/>
      </c>
      <c r="H73" s="425" t="str">
        <f ca="1">VLOOKUP($B73,'Analysis_3-must not modify'!$C:$L,4,FALSE)</f>
        <v/>
      </c>
      <c r="I73" s="425" t="str">
        <f ca="1">VLOOKUP($B73,'Analysis_3-must not modify'!$C:$L,5,FALSE)</f>
        <v/>
      </c>
      <c r="J73" s="425" t="str">
        <f ca="1">VLOOKUP($B73,'Analysis_3-must not modify'!$C:$L,6,FALSE)</f>
        <v/>
      </c>
      <c r="K73" s="425" t="str">
        <f ca="1">VLOOKUP($B73,'Analysis_3-must not modify'!$C:$L,7,FALSE)</f>
        <v/>
      </c>
      <c r="L73" s="425" t="str">
        <f ca="1">VLOOKUP($B73,'Analysis_3-must not modify'!$C:$L,8,FALSE)</f>
        <v/>
      </c>
      <c r="M73" s="425" t="str">
        <f ca="1">VLOOKUP($B73,'Analysis_3-must not modify'!$C:$L,9,FALSE)</f>
        <v/>
      </c>
      <c r="N73" s="425" t="str">
        <f ca="1">VLOOKUP($B73,'Analysis_3-must not modify'!$C:$L,10,FALSE)</f>
        <v/>
      </c>
      <c r="O73" s="427"/>
      <c r="P73" s="427"/>
      <c r="Q73" s="427"/>
      <c r="R73" s="427"/>
      <c r="S73" s="427"/>
      <c r="T73" s="427"/>
      <c r="U73" s="427"/>
      <c r="V73" s="427"/>
      <c r="W73" s="427">
        <f t="shared" ca="1" si="4"/>
        <v>0</v>
      </c>
      <c r="X73" s="427"/>
      <c r="Y73" s="427"/>
      <c r="Z73" s="425" t="str">
        <f t="shared" ca="1" si="3"/>
        <v/>
      </c>
      <c r="AA73" s="425"/>
      <c r="AB73" s="425"/>
      <c r="AC73" s="425"/>
      <c r="AD73" s="425"/>
      <c r="AE73" s="264"/>
      <c r="AF73" s="264"/>
    </row>
    <row r="74" spans="1:32">
      <c r="A74">
        <v>68</v>
      </c>
      <c r="B74" t="str">
        <f ca="1">IFERROR(VLOOKUP(A74,'Analysis_3-must not modify'!A:C,3,FALSE),"")</f>
        <v/>
      </c>
      <c r="C74" t="str">
        <f ca="1">IFERROR(VLOOKUP(B74,'Analysis-must not modify'!C:G,3,FALSE),"")</f>
        <v/>
      </c>
      <c r="D74" t="str">
        <f ca="1">IFERROR(VLOOKUP(B74,'Analysis-must not modify'!C:G,2,FALSE),"")</f>
        <v/>
      </c>
      <c r="F74" s="425" t="str">
        <f ca="1">VLOOKUP($B74,'Analysis_3-must not modify'!$C:$L,2,FALSE)</f>
        <v/>
      </c>
      <c r="G74" s="425" t="str">
        <f ca="1">VLOOKUP($B74,'Analysis_3-must not modify'!$C:$L,3,FALSE)</f>
        <v/>
      </c>
      <c r="H74" s="425" t="str">
        <f ca="1">VLOOKUP($B74,'Analysis_3-must not modify'!$C:$L,4,FALSE)</f>
        <v/>
      </c>
      <c r="I74" s="425" t="str">
        <f ca="1">VLOOKUP($B74,'Analysis_3-must not modify'!$C:$L,5,FALSE)</f>
        <v/>
      </c>
      <c r="J74" s="425" t="str">
        <f ca="1">VLOOKUP($B74,'Analysis_3-must not modify'!$C:$L,6,FALSE)</f>
        <v/>
      </c>
      <c r="K74" s="425" t="str">
        <f ca="1">VLOOKUP($B74,'Analysis_3-must not modify'!$C:$L,7,FALSE)</f>
        <v/>
      </c>
      <c r="L74" s="425" t="str">
        <f ca="1">VLOOKUP($B74,'Analysis_3-must not modify'!$C:$L,8,FALSE)</f>
        <v/>
      </c>
      <c r="M74" s="425" t="str">
        <f ca="1">VLOOKUP($B74,'Analysis_3-must not modify'!$C:$L,9,FALSE)</f>
        <v/>
      </c>
      <c r="N74" s="425" t="str">
        <f ca="1">VLOOKUP($B74,'Analysis_3-must not modify'!$C:$L,10,FALSE)</f>
        <v/>
      </c>
      <c r="O74" s="427"/>
      <c r="P74" s="427"/>
      <c r="Q74" s="427"/>
      <c r="R74" s="427"/>
      <c r="S74" s="427"/>
      <c r="T74" s="427"/>
      <c r="U74" s="427"/>
      <c r="V74" s="427"/>
      <c r="W74" s="427">
        <f t="shared" ca="1" si="4"/>
        <v>0</v>
      </c>
      <c r="X74" s="427"/>
      <c r="Y74" s="427"/>
      <c r="Z74" s="425" t="str">
        <f t="shared" ca="1" si="3"/>
        <v/>
      </c>
      <c r="AA74" s="425"/>
      <c r="AB74" s="425"/>
      <c r="AC74" s="425"/>
      <c r="AD74" s="425"/>
      <c r="AE74" s="264"/>
      <c r="AF74" s="264"/>
    </row>
    <row r="75" spans="1:32">
      <c r="A75">
        <v>69</v>
      </c>
      <c r="B75" t="str">
        <f ca="1">IFERROR(VLOOKUP(A75,'Analysis_3-must not modify'!A:C,3,FALSE),"")</f>
        <v/>
      </c>
      <c r="C75" t="str">
        <f ca="1">IFERROR(VLOOKUP(B75,'Analysis-must not modify'!C:G,3,FALSE),"")</f>
        <v/>
      </c>
      <c r="D75" t="str">
        <f ca="1">IFERROR(VLOOKUP(B75,'Analysis-must not modify'!C:G,2,FALSE),"")</f>
        <v/>
      </c>
      <c r="F75" s="425" t="str">
        <f ca="1">VLOOKUP($B75,'Analysis_3-must not modify'!$C:$L,2,FALSE)</f>
        <v/>
      </c>
      <c r="G75" s="425" t="str">
        <f ca="1">VLOOKUP($B75,'Analysis_3-must not modify'!$C:$L,3,FALSE)</f>
        <v/>
      </c>
      <c r="H75" s="425" t="str">
        <f ca="1">VLOOKUP($B75,'Analysis_3-must not modify'!$C:$L,4,FALSE)</f>
        <v/>
      </c>
      <c r="I75" s="425" t="str">
        <f ca="1">VLOOKUP($B75,'Analysis_3-must not modify'!$C:$L,5,FALSE)</f>
        <v/>
      </c>
      <c r="J75" s="425" t="str">
        <f ca="1">VLOOKUP($B75,'Analysis_3-must not modify'!$C:$L,6,FALSE)</f>
        <v/>
      </c>
      <c r="K75" s="425" t="str">
        <f ca="1">VLOOKUP($B75,'Analysis_3-must not modify'!$C:$L,7,FALSE)</f>
        <v/>
      </c>
      <c r="L75" s="425" t="str">
        <f ca="1">VLOOKUP($B75,'Analysis_3-must not modify'!$C:$L,8,FALSE)</f>
        <v/>
      </c>
      <c r="M75" s="425" t="str">
        <f ca="1">VLOOKUP($B75,'Analysis_3-must not modify'!$C:$L,9,FALSE)</f>
        <v/>
      </c>
      <c r="N75" s="425" t="str">
        <f ca="1">VLOOKUP($B75,'Analysis_3-must not modify'!$C:$L,10,FALSE)</f>
        <v/>
      </c>
      <c r="O75" s="427"/>
      <c r="P75" s="427"/>
      <c r="Q75" s="427"/>
      <c r="R75" s="427"/>
      <c r="S75" s="427"/>
      <c r="T75" s="427"/>
      <c r="U75" s="427"/>
      <c r="V75" s="427"/>
      <c r="W75" s="427">
        <f t="shared" ca="1" si="4"/>
        <v>0</v>
      </c>
      <c r="X75" s="427"/>
      <c r="Y75" s="427"/>
      <c r="Z75" s="425" t="str">
        <f t="shared" ca="1" si="3"/>
        <v/>
      </c>
      <c r="AA75" s="425"/>
      <c r="AB75" s="425"/>
      <c r="AC75" s="425"/>
      <c r="AD75" s="425"/>
      <c r="AE75" s="264"/>
      <c r="AF75" s="264"/>
    </row>
    <row r="76" spans="1:32">
      <c r="A76">
        <v>70</v>
      </c>
      <c r="B76" t="str">
        <f ca="1">IFERROR(VLOOKUP(A76,'Analysis_3-must not modify'!A:C,3,FALSE),"")</f>
        <v/>
      </c>
      <c r="C76" t="str">
        <f ca="1">IFERROR(VLOOKUP(B76,'Analysis-must not modify'!C:G,3,FALSE),"")</f>
        <v/>
      </c>
      <c r="D76" t="str">
        <f ca="1">IFERROR(VLOOKUP(B76,'Analysis-must not modify'!C:G,2,FALSE),"")</f>
        <v/>
      </c>
      <c r="F76" s="425" t="str">
        <f ca="1">VLOOKUP($B76,'Analysis_3-must not modify'!$C:$L,2,FALSE)</f>
        <v/>
      </c>
      <c r="G76" s="425" t="str">
        <f ca="1">VLOOKUP($B76,'Analysis_3-must not modify'!$C:$L,3,FALSE)</f>
        <v/>
      </c>
      <c r="H76" s="425" t="str">
        <f ca="1">VLOOKUP($B76,'Analysis_3-must not modify'!$C:$L,4,FALSE)</f>
        <v/>
      </c>
      <c r="I76" s="425" t="str">
        <f ca="1">VLOOKUP($B76,'Analysis_3-must not modify'!$C:$L,5,FALSE)</f>
        <v/>
      </c>
      <c r="J76" s="425" t="str">
        <f ca="1">VLOOKUP($B76,'Analysis_3-must not modify'!$C:$L,6,FALSE)</f>
        <v/>
      </c>
      <c r="K76" s="425" t="str">
        <f ca="1">VLOOKUP($B76,'Analysis_3-must not modify'!$C:$L,7,FALSE)</f>
        <v/>
      </c>
      <c r="L76" s="425" t="str">
        <f ca="1">VLOOKUP($B76,'Analysis_3-must not modify'!$C:$L,8,FALSE)</f>
        <v/>
      </c>
      <c r="M76" s="425" t="str">
        <f ca="1">VLOOKUP($B76,'Analysis_3-must not modify'!$C:$L,9,FALSE)</f>
        <v/>
      </c>
      <c r="N76" s="425" t="str">
        <f ca="1">VLOOKUP($B76,'Analysis_3-must not modify'!$C:$L,10,FALSE)</f>
        <v/>
      </c>
      <c r="O76" s="427"/>
      <c r="P76" s="427"/>
      <c r="Q76" s="427"/>
      <c r="R76" s="427"/>
      <c r="S76" s="427"/>
      <c r="T76" s="427"/>
      <c r="U76" s="427"/>
      <c r="V76" s="427"/>
      <c r="W76" s="427">
        <f t="shared" ca="1" si="4"/>
        <v>0</v>
      </c>
      <c r="X76" s="427"/>
      <c r="Y76" s="427"/>
      <c r="Z76" s="425" t="str">
        <f t="shared" ca="1" si="3"/>
        <v/>
      </c>
      <c r="AA76" s="425"/>
      <c r="AB76" s="425"/>
      <c r="AC76" s="425"/>
      <c r="AD76" s="425"/>
      <c r="AE76" s="264"/>
      <c r="AF76" s="264"/>
    </row>
    <row r="77" spans="1:32">
      <c r="A77">
        <v>71</v>
      </c>
      <c r="B77" t="str">
        <f ca="1">IFERROR(VLOOKUP(A77,'Analysis_3-must not modify'!A:C,3,FALSE),"")</f>
        <v/>
      </c>
      <c r="C77" t="str">
        <f ca="1">IFERROR(VLOOKUP(B77,'Analysis-must not modify'!C:G,3,FALSE),"")</f>
        <v/>
      </c>
      <c r="D77" t="str">
        <f ca="1">IFERROR(VLOOKUP(B77,'Analysis-must not modify'!C:G,2,FALSE),"")</f>
        <v/>
      </c>
      <c r="F77" s="425" t="str">
        <f ca="1">VLOOKUP($B77,'Analysis_3-must not modify'!$C:$L,2,FALSE)</f>
        <v/>
      </c>
      <c r="G77" s="425" t="str">
        <f ca="1">VLOOKUP($B77,'Analysis_3-must not modify'!$C:$L,3,FALSE)</f>
        <v/>
      </c>
      <c r="H77" s="425" t="str">
        <f ca="1">VLOOKUP($B77,'Analysis_3-must not modify'!$C:$L,4,FALSE)</f>
        <v/>
      </c>
      <c r="I77" s="425" t="str">
        <f ca="1">VLOOKUP($B77,'Analysis_3-must not modify'!$C:$L,5,FALSE)</f>
        <v/>
      </c>
      <c r="J77" s="425" t="str">
        <f ca="1">VLOOKUP($B77,'Analysis_3-must not modify'!$C:$L,6,FALSE)</f>
        <v/>
      </c>
      <c r="K77" s="425" t="str">
        <f ca="1">VLOOKUP($B77,'Analysis_3-must not modify'!$C:$L,7,FALSE)</f>
        <v/>
      </c>
      <c r="L77" s="425" t="str">
        <f ca="1">VLOOKUP($B77,'Analysis_3-must not modify'!$C:$L,8,FALSE)</f>
        <v/>
      </c>
      <c r="M77" s="425" t="str">
        <f ca="1">VLOOKUP($B77,'Analysis_3-must not modify'!$C:$L,9,FALSE)</f>
        <v/>
      </c>
      <c r="N77" s="425" t="str">
        <f ca="1">VLOOKUP($B77,'Analysis_3-must not modify'!$C:$L,10,FALSE)</f>
        <v/>
      </c>
      <c r="O77" s="427"/>
      <c r="P77" s="427"/>
      <c r="Q77" s="427"/>
      <c r="R77" s="427"/>
      <c r="S77" s="427"/>
      <c r="T77" s="427"/>
      <c r="U77" s="427"/>
      <c r="V77" s="427"/>
      <c r="W77" s="427">
        <f t="shared" ca="1" si="4"/>
        <v>0</v>
      </c>
      <c r="X77" s="427"/>
      <c r="Y77" s="427"/>
      <c r="Z77" s="425" t="str">
        <f t="shared" ca="1" si="3"/>
        <v/>
      </c>
      <c r="AA77" s="425"/>
      <c r="AB77" s="425"/>
      <c r="AC77" s="425"/>
      <c r="AD77" s="425"/>
      <c r="AE77" s="264"/>
      <c r="AF77" s="264"/>
    </row>
    <row r="78" spans="1:32">
      <c r="A78">
        <v>72</v>
      </c>
      <c r="B78" t="str">
        <f ca="1">IFERROR(VLOOKUP(A78,'Analysis_3-must not modify'!A:C,3,FALSE),"")</f>
        <v/>
      </c>
      <c r="C78" t="str">
        <f ca="1">IFERROR(VLOOKUP(B78,'Analysis-must not modify'!C:G,3,FALSE),"")</f>
        <v/>
      </c>
      <c r="D78" t="str">
        <f ca="1">IFERROR(VLOOKUP(B78,'Analysis-must not modify'!C:G,2,FALSE),"")</f>
        <v/>
      </c>
      <c r="F78" s="425" t="str">
        <f ca="1">VLOOKUP($B78,'Analysis_3-must not modify'!$C:$L,2,FALSE)</f>
        <v/>
      </c>
      <c r="G78" s="425" t="str">
        <f ca="1">VLOOKUP($B78,'Analysis_3-must not modify'!$C:$L,3,FALSE)</f>
        <v/>
      </c>
      <c r="H78" s="425" t="str">
        <f ca="1">VLOOKUP($B78,'Analysis_3-must not modify'!$C:$L,4,FALSE)</f>
        <v/>
      </c>
      <c r="I78" s="425" t="str">
        <f ca="1">VLOOKUP($B78,'Analysis_3-must not modify'!$C:$L,5,FALSE)</f>
        <v/>
      </c>
      <c r="J78" s="425" t="str">
        <f ca="1">VLOOKUP($B78,'Analysis_3-must not modify'!$C:$L,6,FALSE)</f>
        <v/>
      </c>
      <c r="K78" s="425" t="str">
        <f ca="1">VLOOKUP($B78,'Analysis_3-must not modify'!$C:$L,7,FALSE)</f>
        <v/>
      </c>
      <c r="L78" s="425" t="str">
        <f ca="1">VLOOKUP($B78,'Analysis_3-must not modify'!$C:$L,8,FALSE)</f>
        <v/>
      </c>
      <c r="M78" s="425" t="str">
        <f ca="1">VLOOKUP($B78,'Analysis_3-must not modify'!$C:$L,9,FALSE)</f>
        <v/>
      </c>
      <c r="N78" s="425" t="str">
        <f ca="1">VLOOKUP($B78,'Analysis_3-must not modify'!$C:$L,10,FALSE)</f>
        <v/>
      </c>
      <c r="O78" s="427"/>
      <c r="P78" s="427"/>
      <c r="Q78" s="427"/>
      <c r="R78" s="427"/>
      <c r="S78" s="427"/>
      <c r="T78" s="427"/>
      <c r="U78" s="427"/>
      <c r="V78" s="427"/>
      <c r="W78" s="427">
        <f t="shared" ca="1" si="4"/>
        <v>0</v>
      </c>
      <c r="X78" s="427"/>
      <c r="Y78" s="427"/>
      <c r="Z78" s="425" t="str">
        <f t="shared" ca="1" si="3"/>
        <v/>
      </c>
      <c r="AA78" s="425"/>
      <c r="AB78" s="425"/>
      <c r="AC78" s="425"/>
      <c r="AD78" s="425"/>
      <c r="AE78" s="264"/>
      <c r="AF78" s="264"/>
    </row>
    <row r="79" spans="1:32">
      <c r="A79">
        <v>73</v>
      </c>
      <c r="B79" t="str">
        <f ca="1">IFERROR(VLOOKUP(A79,'Analysis_3-must not modify'!A:C,3,FALSE),"")</f>
        <v/>
      </c>
      <c r="C79" t="str">
        <f ca="1">IFERROR(VLOOKUP(B79,'Analysis-must not modify'!C:G,3,FALSE),"")</f>
        <v/>
      </c>
      <c r="D79" t="str">
        <f ca="1">IFERROR(VLOOKUP(B79,'Analysis-must not modify'!C:G,2,FALSE),"")</f>
        <v/>
      </c>
      <c r="F79" s="425" t="str">
        <f ca="1">VLOOKUP($B79,'Analysis_3-must not modify'!$C:$L,2,FALSE)</f>
        <v/>
      </c>
      <c r="G79" s="425" t="str">
        <f ca="1">VLOOKUP($B79,'Analysis_3-must not modify'!$C:$L,3,FALSE)</f>
        <v/>
      </c>
      <c r="H79" s="425" t="str">
        <f ca="1">VLOOKUP($B79,'Analysis_3-must not modify'!$C:$L,4,FALSE)</f>
        <v/>
      </c>
      <c r="I79" s="425" t="str">
        <f ca="1">VLOOKUP($B79,'Analysis_3-must not modify'!$C:$L,5,FALSE)</f>
        <v/>
      </c>
      <c r="J79" s="425" t="str">
        <f ca="1">VLOOKUP($B79,'Analysis_3-must not modify'!$C:$L,6,FALSE)</f>
        <v/>
      </c>
      <c r="K79" s="425" t="str">
        <f ca="1">VLOOKUP($B79,'Analysis_3-must not modify'!$C:$L,7,FALSE)</f>
        <v/>
      </c>
      <c r="L79" s="425" t="str">
        <f ca="1">VLOOKUP($B79,'Analysis_3-must not modify'!$C:$L,8,FALSE)</f>
        <v/>
      </c>
      <c r="M79" s="425" t="str">
        <f ca="1">VLOOKUP($B79,'Analysis_3-must not modify'!$C:$L,9,FALSE)</f>
        <v/>
      </c>
      <c r="N79" s="425" t="str">
        <f ca="1">VLOOKUP($B79,'Analysis_3-must not modify'!$C:$L,10,FALSE)</f>
        <v/>
      </c>
      <c r="O79" s="427"/>
      <c r="P79" s="427"/>
      <c r="Q79" s="427"/>
      <c r="R79" s="427"/>
      <c r="S79" s="427"/>
      <c r="T79" s="427"/>
      <c r="U79" s="427"/>
      <c r="V79" s="427"/>
      <c r="W79" s="427">
        <f t="shared" ca="1" si="4"/>
        <v>0</v>
      </c>
      <c r="X79" s="427"/>
      <c r="Y79" s="427"/>
      <c r="Z79" s="425" t="str">
        <f t="shared" ca="1" si="3"/>
        <v/>
      </c>
      <c r="AA79" s="425"/>
      <c r="AB79" s="425"/>
      <c r="AC79" s="425"/>
      <c r="AD79" s="425"/>
      <c r="AE79" s="264"/>
      <c r="AF79" s="264"/>
    </row>
    <row r="80" spans="1:32">
      <c r="A80">
        <v>74</v>
      </c>
      <c r="B80" t="str">
        <f ca="1">IFERROR(VLOOKUP(A80,'Analysis_3-must not modify'!A:C,3,FALSE),"")</f>
        <v/>
      </c>
      <c r="C80" t="str">
        <f ca="1">IFERROR(VLOOKUP(B80,'Analysis-must not modify'!C:G,3,FALSE),"")</f>
        <v/>
      </c>
      <c r="D80" t="str">
        <f ca="1">IFERROR(VLOOKUP(B80,'Analysis-must not modify'!C:G,2,FALSE),"")</f>
        <v/>
      </c>
      <c r="F80" s="425" t="str">
        <f ca="1">VLOOKUP($B80,'Analysis_3-must not modify'!$C:$L,2,FALSE)</f>
        <v/>
      </c>
      <c r="G80" s="425" t="str">
        <f ca="1">VLOOKUP($B80,'Analysis_3-must not modify'!$C:$L,3,FALSE)</f>
        <v/>
      </c>
      <c r="H80" s="425" t="str">
        <f ca="1">VLOOKUP($B80,'Analysis_3-must not modify'!$C:$L,4,FALSE)</f>
        <v/>
      </c>
      <c r="I80" s="425" t="str">
        <f ca="1">VLOOKUP($B80,'Analysis_3-must not modify'!$C:$L,5,FALSE)</f>
        <v/>
      </c>
      <c r="J80" s="425" t="str">
        <f ca="1">VLOOKUP($B80,'Analysis_3-must not modify'!$C:$L,6,FALSE)</f>
        <v/>
      </c>
      <c r="K80" s="425" t="str">
        <f ca="1">VLOOKUP($B80,'Analysis_3-must not modify'!$C:$L,7,FALSE)</f>
        <v/>
      </c>
      <c r="L80" s="425" t="str">
        <f ca="1">VLOOKUP($B80,'Analysis_3-must not modify'!$C:$L,8,FALSE)</f>
        <v/>
      </c>
      <c r="M80" s="425" t="str">
        <f ca="1">VLOOKUP($B80,'Analysis_3-must not modify'!$C:$L,9,FALSE)</f>
        <v/>
      </c>
      <c r="N80" s="425" t="str">
        <f ca="1">VLOOKUP($B80,'Analysis_3-must not modify'!$C:$L,10,FALSE)</f>
        <v/>
      </c>
      <c r="O80" s="427"/>
      <c r="P80" s="427"/>
      <c r="Q80" s="427"/>
      <c r="R80" s="427"/>
      <c r="S80" s="427"/>
      <c r="T80" s="427"/>
      <c r="U80" s="427"/>
      <c r="V80" s="427"/>
      <c r="W80" s="427">
        <f t="shared" ca="1" si="4"/>
        <v>0</v>
      </c>
      <c r="X80" s="427"/>
      <c r="Y80" s="427"/>
      <c r="Z80" s="425" t="str">
        <f t="shared" ca="1" si="3"/>
        <v/>
      </c>
      <c r="AA80" s="425"/>
      <c r="AB80" s="425"/>
      <c r="AC80" s="425"/>
      <c r="AD80" s="425"/>
      <c r="AE80" s="264"/>
      <c r="AF80" s="264"/>
    </row>
    <row r="81" spans="1:32">
      <c r="A81">
        <v>75</v>
      </c>
      <c r="B81" t="str">
        <f ca="1">IFERROR(VLOOKUP(A81,'Analysis_3-must not modify'!A:C,3,FALSE),"")</f>
        <v/>
      </c>
      <c r="C81" t="str">
        <f ca="1">IFERROR(VLOOKUP(B81,'Analysis-must not modify'!C:G,3,FALSE),"")</f>
        <v/>
      </c>
      <c r="D81" t="str">
        <f ca="1">IFERROR(VLOOKUP(B81,'Analysis-must not modify'!C:G,2,FALSE),"")</f>
        <v/>
      </c>
      <c r="F81" s="425" t="str">
        <f ca="1">VLOOKUP($B81,'Analysis_3-must not modify'!$C:$L,2,FALSE)</f>
        <v/>
      </c>
      <c r="G81" s="425" t="str">
        <f ca="1">VLOOKUP($B81,'Analysis_3-must not modify'!$C:$L,3,FALSE)</f>
        <v/>
      </c>
      <c r="H81" s="425" t="str">
        <f ca="1">VLOOKUP($B81,'Analysis_3-must not modify'!$C:$L,4,FALSE)</f>
        <v/>
      </c>
      <c r="I81" s="425" t="str">
        <f ca="1">VLOOKUP($B81,'Analysis_3-must not modify'!$C:$L,5,FALSE)</f>
        <v/>
      </c>
      <c r="J81" s="425" t="str">
        <f ca="1">VLOOKUP($B81,'Analysis_3-must not modify'!$C:$L,6,FALSE)</f>
        <v/>
      </c>
      <c r="K81" s="425" t="str">
        <f ca="1">VLOOKUP($B81,'Analysis_3-must not modify'!$C:$L,7,FALSE)</f>
        <v/>
      </c>
      <c r="L81" s="425" t="str">
        <f ca="1">VLOOKUP($B81,'Analysis_3-must not modify'!$C:$L,8,FALSE)</f>
        <v/>
      </c>
      <c r="M81" s="425" t="str">
        <f ca="1">VLOOKUP($B81,'Analysis_3-must not modify'!$C:$L,9,FALSE)</f>
        <v/>
      </c>
      <c r="N81" s="425" t="str">
        <f ca="1">VLOOKUP($B81,'Analysis_3-must not modify'!$C:$L,10,FALSE)</f>
        <v/>
      </c>
      <c r="O81" s="427"/>
      <c r="P81" s="427"/>
      <c r="Q81" s="427"/>
      <c r="R81" s="427"/>
      <c r="S81" s="427"/>
      <c r="T81" s="427"/>
      <c r="U81" s="427"/>
      <c r="V81" s="427"/>
      <c r="W81" s="427">
        <f t="shared" ca="1" si="4"/>
        <v>0</v>
      </c>
      <c r="X81" s="427"/>
      <c r="Y81" s="427"/>
      <c r="Z81" s="425" t="str">
        <f t="shared" ca="1" si="3"/>
        <v/>
      </c>
      <c r="AA81" s="425"/>
      <c r="AB81" s="425"/>
      <c r="AC81" s="425"/>
      <c r="AD81" s="425"/>
      <c r="AE81" s="264"/>
      <c r="AF81" s="264"/>
    </row>
    <row r="82" spans="1:32">
      <c r="A82">
        <v>76</v>
      </c>
      <c r="B82" t="str">
        <f ca="1">IFERROR(VLOOKUP(A82,'Analysis_3-must not modify'!A:C,3,FALSE),"")</f>
        <v/>
      </c>
      <c r="C82" t="str">
        <f ca="1">IFERROR(VLOOKUP(B82,'Analysis-must not modify'!C:G,3,FALSE),"")</f>
        <v/>
      </c>
      <c r="D82" t="str">
        <f ca="1">IFERROR(VLOOKUP(B82,'Analysis-must not modify'!C:G,2,FALSE),"")</f>
        <v/>
      </c>
      <c r="F82" s="425" t="str">
        <f ca="1">VLOOKUP($B82,'Analysis_3-must not modify'!$C:$L,2,FALSE)</f>
        <v/>
      </c>
      <c r="G82" s="425" t="str">
        <f ca="1">VLOOKUP($B82,'Analysis_3-must not modify'!$C:$L,3,FALSE)</f>
        <v/>
      </c>
      <c r="H82" s="425" t="str">
        <f ca="1">VLOOKUP($B82,'Analysis_3-must not modify'!$C:$L,4,FALSE)</f>
        <v/>
      </c>
      <c r="I82" s="425" t="str">
        <f ca="1">VLOOKUP($B82,'Analysis_3-must not modify'!$C:$L,5,FALSE)</f>
        <v/>
      </c>
      <c r="J82" s="425" t="str">
        <f ca="1">VLOOKUP($B82,'Analysis_3-must not modify'!$C:$L,6,FALSE)</f>
        <v/>
      </c>
      <c r="K82" s="425" t="str">
        <f ca="1">VLOOKUP($B82,'Analysis_3-must not modify'!$C:$L,7,FALSE)</f>
        <v/>
      </c>
      <c r="L82" s="425" t="str">
        <f ca="1">VLOOKUP($B82,'Analysis_3-must not modify'!$C:$L,8,FALSE)</f>
        <v/>
      </c>
      <c r="M82" s="425" t="str">
        <f ca="1">VLOOKUP($B82,'Analysis_3-must not modify'!$C:$L,9,FALSE)</f>
        <v/>
      </c>
      <c r="N82" s="425" t="str">
        <f ca="1">VLOOKUP($B82,'Analysis_3-must not modify'!$C:$L,10,FALSE)</f>
        <v/>
      </c>
      <c r="O82" s="427"/>
      <c r="P82" s="427"/>
      <c r="Q82" s="427"/>
      <c r="R82" s="427"/>
      <c r="S82" s="427"/>
      <c r="T82" s="427"/>
      <c r="U82" s="427"/>
      <c r="V82" s="427"/>
      <c r="W82" s="427">
        <f t="shared" ca="1" si="4"/>
        <v>0</v>
      </c>
      <c r="X82" s="427"/>
      <c r="Y82" s="427"/>
      <c r="Z82" s="425" t="str">
        <f t="shared" ca="1" si="3"/>
        <v/>
      </c>
      <c r="AA82" s="425"/>
      <c r="AB82" s="425"/>
      <c r="AC82" s="425"/>
      <c r="AD82" s="425"/>
      <c r="AE82" s="264"/>
      <c r="AF82" s="264"/>
    </row>
    <row r="83" spans="1:32">
      <c r="A83">
        <v>77</v>
      </c>
      <c r="B83" t="str">
        <f ca="1">IFERROR(VLOOKUP(A83,'Analysis_3-must not modify'!A:C,3,FALSE),"")</f>
        <v/>
      </c>
      <c r="C83" t="str">
        <f ca="1">IFERROR(VLOOKUP(B83,'Analysis-must not modify'!C:G,3,FALSE),"")</f>
        <v/>
      </c>
      <c r="D83" t="str">
        <f ca="1">IFERROR(VLOOKUP(B83,'Analysis-must not modify'!C:G,2,FALSE),"")</f>
        <v/>
      </c>
      <c r="F83" s="425" t="str">
        <f ca="1">VLOOKUP($B83,'Analysis_3-must not modify'!$C:$L,2,FALSE)</f>
        <v/>
      </c>
      <c r="G83" s="425" t="str">
        <f ca="1">VLOOKUP($B83,'Analysis_3-must not modify'!$C:$L,3,FALSE)</f>
        <v/>
      </c>
      <c r="H83" s="425" t="str">
        <f ca="1">VLOOKUP($B83,'Analysis_3-must not modify'!$C:$L,4,FALSE)</f>
        <v/>
      </c>
      <c r="I83" s="425" t="str">
        <f ca="1">VLOOKUP($B83,'Analysis_3-must not modify'!$C:$L,5,FALSE)</f>
        <v/>
      </c>
      <c r="J83" s="425" t="str">
        <f ca="1">VLOOKUP($B83,'Analysis_3-must not modify'!$C:$L,6,FALSE)</f>
        <v/>
      </c>
      <c r="K83" s="425" t="str">
        <f ca="1">VLOOKUP($B83,'Analysis_3-must not modify'!$C:$L,7,FALSE)</f>
        <v/>
      </c>
      <c r="L83" s="425" t="str">
        <f ca="1">VLOOKUP($B83,'Analysis_3-must not modify'!$C:$L,8,FALSE)</f>
        <v/>
      </c>
      <c r="M83" s="425" t="str">
        <f ca="1">VLOOKUP($B83,'Analysis_3-must not modify'!$C:$L,9,FALSE)</f>
        <v/>
      </c>
      <c r="N83" s="425" t="str">
        <f ca="1">VLOOKUP($B83,'Analysis_3-must not modify'!$C:$L,10,FALSE)</f>
        <v/>
      </c>
      <c r="O83" s="427"/>
      <c r="P83" s="427"/>
      <c r="Q83" s="427"/>
      <c r="R83" s="427"/>
      <c r="S83" s="427"/>
      <c r="T83" s="427"/>
      <c r="U83" s="427"/>
      <c r="V83" s="427"/>
      <c r="W83" s="427">
        <f t="shared" ca="1" si="4"/>
        <v>0</v>
      </c>
      <c r="X83" s="427"/>
      <c r="Y83" s="427"/>
      <c r="Z83" s="425" t="str">
        <f t="shared" ca="1" si="3"/>
        <v/>
      </c>
      <c r="AA83" s="425"/>
      <c r="AB83" s="425"/>
      <c r="AC83" s="425"/>
      <c r="AD83" s="425"/>
      <c r="AE83" s="264"/>
      <c r="AF83" s="264"/>
    </row>
    <row r="84" spans="1:32">
      <c r="A84">
        <v>78</v>
      </c>
      <c r="B84" t="str">
        <f ca="1">IFERROR(VLOOKUP(A84,'Analysis_3-must not modify'!A:C,3,FALSE),"")</f>
        <v/>
      </c>
      <c r="C84" t="str">
        <f ca="1">IFERROR(VLOOKUP(B84,'Analysis-must not modify'!C:G,3,FALSE),"")</f>
        <v/>
      </c>
      <c r="D84" t="str">
        <f ca="1">IFERROR(VLOOKUP(B84,'Analysis-must not modify'!C:G,2,FALSE),"")</f>
        <v/>
      </c>
      <c r="F84" s="425" t="str">
        <f ca="1">VLOOKUP($B84,'Analysis_3-must not modify'!$C:$L,2,FALSE)</f>
        <v/>
      </c>
      <c r="G84" s="425" t="str">
        <f ca="1">VLOOKUP($B84,'Analysis_3-must not modify'!$C:$L,3,FALSE)</f>
        <v/>
      </c>
      <c r="H84" s="425" t="str">
        <f ca="1">VLOOKUP($B84,'Analysis_3-must not modify'!$C:$L,4,FALSE)</f>
        <v/>
      </c>
      <c r="I84" s="425" t="str">
        <f ca="1">VLOOKUP($B84,'Analysis_3-must not modify'!$C:$L,5,FALSE)</f>
        <v/>
      </c>
      <c r="J84" s="425" t="str">
        <f ca="1">VLOOKUP($B84,'Analysis_3-must not modify'!$C:$L,6,FALSE)</f>
        <v/>
      </c>
      <c r="K84" s="425" t="str">
        <f ca="1">VLOOKUP($B84,'Analysis_3-must not modify'!$C:$L,7,FALSE)</f>
        <v/>
      </c>
      <c r="L84" s="425" t="str">
        <f ca="1">VLOOKUP($B84,'Analysis_3-must not modify'!$C:$L,8,FALSE)</f>
        <v/>
      </c>
      <c r="M84" s="425" t="str">
        <f ca="1">VLOOKUP($B84,'Analysis_3-must not modify'!$C:$L,9,FALSE)</f>
        <v/>
      </c>
      <c r="N84" s="425" t="str">
        <f ca="1">VLOOKUP($B84,'Analysis_3-must not modify'!$C:$L,10,FALSE)</f>
        <v/>
      </c>
      <c r="O84" s="427"/>
      <c r="P84" s="427"/>
      <c r="Q84" s="427"/>
      <c r="R84" s="427"/>
      <c r="S84" s="427"/>
      <c r="T84" s="427"/>
      <c r="U84" s="427"/>
      <c r="V84" s="427"/>
      <c r="W84" s="427">
        <f t="shared" ca="1" si="4"/>
        <v>0</v>
      </c>
      <c r="X84" s="427"/>
      <c r="Y84" s="427"/>
      <c r="Z84" s="425" t="str">
        <f t="shared" ca="1" si="3"/>
        <v/>
      </c>
      <c r="AA84" s="425"/>
      <c r="AB84" s="425"/>
      <c r="AC84" s="425"/>
      <c r="AD84" s="425"/>
      <c r="AE84" s="264"/>
      <c r="AF84" s="264"/>
    </row>
    <row r="85" spans="1:32">
      <c r="A85">
        <v>79</v>
      </c>
      <c r="B85" t="str">
        <f ca="1">IFERROR(VLOOKUP(A85,'Analysis_3-must not modify'!A:C,3,FALSE),"")</f>
        <v/>
      </c>
      <c r="C85" t="str">
        <f ca="1">IFERROR(VLOOKUP(B85,'Analysis-must not modify'!C:G,3,FALSE),"")</f>
        <v/>
      </c>
      <c r="D85" t="str">
        <f ca="1">IFERROR(VLOOKUP(B85,'Analysis-must not modify'!C:G,2,FALSE),"")</f>
        <v/>
      </c>
      <c r="F85" s="425" t="str">
        <f ca="1">VLOOKUP($B85,'Analysis_3-must not modify'!$C:$L,2,FALSE)</f>
        <v/>
      </c>
      <c r="G85" s="425" t="str">
        <f ca="1">VLOOKUP($B85,'Analysis_3-must not modify'!$C:$L,3,FALSE)</f>
        <v/>
      </c>
      <c r="H85" s="425" t="str">
        <f ca="1">VLOOKUP($B85,'Analysis_3-must not modify'!$C:$L,4,FALSE)</f>
        <v/>
      </c>
      <c r="I85" s="425" t="str">
        <f ca="1">VLOOKUP($B85,'Analysis_3-must not modify'!$C:$L,5,FALSE)</f>
        <v/>
      </c>
      <c r="J85" s="425" t="str">
        <f ca="1">VLOOKUP($B85,'Analysis_3-must not modify'!$C:$L,6,FALSE)</f>
        <v/>
      </c>
      <c r="K85" s="425" t="str">
        <f ca="1">VLOOKUP($B85,'Analysis_3-must not modify'!$C:$L,7,FALSE)</f>
        <v/>
      </c>
      <c r="L85" s="425" t="str">
        <f ca="1">VLOOKUP($B85,'Analysis_3-must not modify'!$C:$L,8,FALSE)</f>
        <v/>
      </c>
      <c r="M85" s="425" t="str">
        <f ca="1">VLOOKUP($B85,'Analysis_3-must not modify'!$C:$L,9,FALSE)</f>
        <v/>
      </c>
      <c r="N85" s="425" t="str">
        <f ca="1">VLOOKUP($B85,'Analysis_3-must not modify'!$C:$L,10,FALSE)</f>
        <v/>
      </c>
      <c r="O85" s="427"/>
      <c r="P85" s="427"/>
      <c r="Q85" s="427"/>
      <c r="R85" s="427"/>
      <c r="S85" s="427"/>
      <c r="T85" s="427"/>
      <c r="U85" s="427"/>
      <c r="V85" s="427"/>
      <c r="W85" s="427">
        <f t="shared" ca="1" si="4"/>
        <v>0</v>
      </c>
      <c r="X85" s="427"/>
      <c r="Y85" s="427"/>
      <c r="Z85" s="425" t="str">
        <f t="shared" ca="1" si="3"/>
        <v/>
      </c>
      <c r="AA85" s="425"/>
      <c r="AB85" s="425"/>
      <c r="AC85" s="425"/>
      <c r="AD85" s="425"/>
      <c r="AE85" s="264"/>
      <c r="AF85" s="264"/>
    </row>
    <row r="86" spans="1:32">
      <c r="A86">
        <v>80</v>
      </c>
      <c r="B86" t="str">
        <f ca="1">IFERROR(VLOOKUP(A86,'Analysis_3-must not modify'!A:C,3,FALSE),"")</f>
        <v/>
      </c>
      <c r="C86" t="str">
        <f ca="1">IFERROR(VLOOKUP(B86,'Analysis-must not modify'!C:G,3,FALSE),"")</f>
        <v/>
      </c>
      <c r="D86" t="str">
        <f ca="1">IFERROR(VLOOKUP(B86,'Analysis-must not modify'!C:G,2,FALSE),"")</f>
        <v/>
      </c>
      <c r="F86" s="425" t="str">
        <f ca="1">VLOOKUP($B86,'Analysis_3-must not modify'!$C:$L,2,FALSE)</f>
        <v/>
      </c>
      <c r="G86" s="425" t="str">
        <f ca="1">VLOOKUP($B86,'Analysis_3-must not modify'!$C:$L,3,FALSE)</f>
        <v/>
      </c>
      <c r="H86" s="425" t="str">
        <f ca="1">VLOOKUP($B86,'Analysis_3-must not modify'!$C:$L,4,FALSE)</f>
        <v/>
      </c>
      <c r="I86" s="425" t="str">
        <f ca="1">VLOOKUP($B86,'Analysis_3-must not modify'!$C:$L,5,FALSE)</f>
        <v/>
      </c>
      <c r="J86" s="425" t="str">
        <f ca="1">VLOOKUP($B86,'Analysis_3-must not modify'!$C:$L,6,FALSE)</f>
        <v/>
      </c>
      <c r="K86" s="425" t="str">
        <f ca="1">VLOOKUP($B86,'Analysis_3-must not modify'!$C:$L,7,FALSE)</f>
        <v/>
      </c>
      <c r="L86" s="425" t="str">
        <f ca="1">VLOOKUP($B86,'Analysis_3-must not modify'!$C:$L,8,FALSE)</f>
        <v/>
      </c>
      <c r="M86" s="425" t="str">
        <f ca="1">VLOOKUP($B86,'Analysis_3-must not modify'!$C:$L,9,FALSE)</f>
        <v/>
      </c>
      <c r="N86" s="425" t="str">
        <f ca="1">VLOOKUP($B86,'Analysis_3-must not modify'!$C:$L,10,FALSE)</f>
        <v/>
      </c>
      <c r="O86" s="427"/>
      <c r="P86" s="427"/>
      <c r="Q86" s="427"/>
      <c r="R86" s="427"/>
      <c r="S86" s="427"/>
      <c r="T86" s="427"/>
      <c r="U86" s="427"/>
      <c r="V86" s="427"/>
      <c r="W86" s="427">
        <f t="shared" ca="1" si="4"/>
        <v>0</v>
      </c>
      <c r="X86" s="427"/>
      <c r="Y86" s="427"/>
      <c r="Z86" s="425" t="str">
        <f t="shared" ca="1" si="3"/>
        <v/>
      </c>
      <c r="AA86" s="425"/>
      <c r="AB86" s="425"/>
      <c r="AC86" s="425"/>
      <c r="AD86" s="425"/>
      <c r="AE86" s="264"/>
      <c r="AF86" s="264"/>
    </row>
    <row r="87" spans="1:32">
      <c r="A87">
        <v>81</v>
      </c>
      <c r="B87" t="str">
        <f ca="1">IFERROR(VLOOKUP(A87,'Analysis_3-must not modify'!A:C,3,FALSE),"")</f>
        <v/>
      </c>
      <c r="C87" t="str">
        <f ca="1">IFERROR(VLOOKUP(B87,'Analysis-must not modify'!C:G,3,FALSE),"")</f>
        <v/>
      </c>
      <c r="D87" t="str">
        <f ca="1">IFERROR(VLOOKUP(B87,'Analysis-must not modify'!C:G,2,FALSE),"")</f>
        <v/>
      </c>
      <c r="F87" s="425" t="str">
        <f ca="1">VLOOKUP($B87,'Analysis_3-must not modify'!$C:$L,2,FALSE)</f>
        <v/>
      </c>
      <c r="G87" s="425" t="str">
        <f ca="1">VLOOKUP($B87,'Analysis_3-must not modify'!$C:$L,3,FALSE)</f>
        <v/>
      </c>
      <c r="H87" s="425" t="str">
        <f ca="1">VLOOKUP($B87,'Analysis_3-must not modify'!$C:$L,4,FALSE)</f>
        <v/>
      </c>
      <c r="I87" s="425" t="str">
        <f ca="1">VLOOKUP($B87,'Analysis_3-must not modify'!$C:$L,5,FALSE)</f>
        <v/>
      </c>
      <c r="J87" s="425" t="str">
        <f ca="1">VLOOKUP($B87,'Analysis_3-must not modify'!$C:$L,6,FALSE)</f>
        <v/>
      </c>
      <c r="K87" s="425" t="str">
        <f ca="1">VLOOKUP($B87,'Analysis_3-must not modify'!$C:$L,7,FALSE)</f>
        <v/>
      </c>
      <c r="L87" s="425" t="str">
        <f ca="1">VLOOKUP($B87,'Analysis_3-must not modify'!$C:$L,8,FALSE)</f>
        <v/>
      </c>
      <c r="M87" s="425" t="str">
        <f ca="1">VLOOKUP($B87,'Analysis_3-must not modify'!$C:$L,9,FALSE)</f>
        <v/>
      </c>
      <c r="N87" s="425" t="str">
        <f ca="1">VLOOKUP($B87,'Analysis_3-must not modify'!$C:$L,10,FALSE)</f>
        <v/>
      </c>
      <c r="O87" s="427"/>
      <c r="P87" s="427"/>
      <c r="Q87" s="427"/>
      <c r="R87" s="427"/>
      <c r="S87" s="427"/>
      <c r="T87" s="427"/>
      <c r="U87" s="427"/>
      <c r="V87" s="427"/>
      <c r="W87" s="427">
        <f t="shared" ca="1" si="4"/>
        <v>0</v>
      </c>
      <c r="X87" s="427"/>
      <c r="Y87" s="427"/>
      <c r="Z87" s="425" t="str">
        <f t="shared" ca="1" si="3"/>
        <v/>
      </c>
      <c r="AA87" s="425"/>
      <c r="AB87" s="425"/>
      <c r="AC87" s="425"/>
      <c r="AD87" s="425"/>
      <c r="AE87" s="264"/>
      <c r="AF87" s="264"/>
    </row>
    <row r="88" spans="1:32">
      <c r="A88">
        <v>82</v>
      </c>
      <c r="B88" t="str">
        <f ca="1">IFERROR(VLOOKUP(A88,'Analysis_3-must not modify'!A:C,3,FALSE),"")</f>
        <v/>
      </c>
      <c r="C88" t="str">
        <f ca="1">IFERROR(VLOOKUP(B88,'Analysis-must not modify'!C:G,3,FALSE),"")</f>
        <v/>
      </c>
      <c r="D88" t="str">
        <f ca="1">IFERROR(VLOOKUP(B88,'Analysis-must not modify'!C:G,2,FALSE),"")</f>
        <v/>
      </c>
      <c r="F88" s="425" t="str">
        <f ca="1">VLOOKUP($B88,'Analysis_3-must not modify'!$C:$L,2,FALSE)</f>
        <v/>
      </c>
      <c r="G88" s="425" t="str">
        <f ca="1">VLOOKUP($B88,'Analysis_3-must not modify'!$C:$L,3,FALSE)</f>
        <v/>
      </c>
      <c r="H88" s="425" t="str">
        <f ca="1">VLOOKUP($B88,'Analysis_3-must not modify'!$C:$L,4,FALSE)</f>
        <v/>
      </c>
      <c r="I88" s="425" t="str">
        <f ca="1">VLOOKUP($B88,'Analysis_3-must not modify'!$C:$L,5,FALSE)</f>
        <v/>
      </c>
      <c r="J88" s="425" t="str">
        <f ca="1">VLOOKUP($B88,'Analysis_3-must not modify'!$C:$L,6,FALSE)</f>
        <v/>
      </c>
      <c r="K88" s="425" t="str">
        <f ca="1">VLOOKUP($B88,'Analysis_3-must not modify'!$C:$L,7,FALSE)</f>
        <v/>
      </c>
      <c r="L88" s="425" t="str">
        <f ca="1">VLOOKUP($B88,'Analysis_3-must not modify'!$C:$L,8,FALSE)</f>
        <v/>
      </c>
      <c r="M88" s="425" t="str">
        <f ca="1">VLOOKUP($B88,'Analysis_3-must not modify'!$C:$L,9,FALSE)</f>
        <v/>
      </c>
      <c r="N88" s="425" t="str">
        <f ca="1">VLOOKUP($B88,'Analysis_3-must not modify'!$C:$L,10,FALSE)</f>
        <v/>
      </c>
      <c r="O88" s="427"/>
      <c r="P88" s="427"/>
      <c r="Q88" s="427"/>
      <c r="R88" s="427"/>
      <c r="S88" s="427"/>
      <c r="T88" s="427"/>
      <c r="U88" s="427"/>
      <c r="V88" s="427"/>
      <c r="W88" s="427">
        <f t="shared" ca="1" si="4"/>
        <v>0</v>
      </c>
      <c r="X88" s="427"/>
      <c r="Y88" s="427"/>
      <c r="Z88" s="425" t="str">
        <f t="shared" ca="1" si="3"/>
        <v/>
      </c>
      <c r="AA88" s="425"/>
      <c r="AB88" s="425"/>
      <c r="AC88" s="425"/>
      <c r="AD88" s="425"/>
      <c r="AE88" s="264"/>
      <c r="AF88" s="264"/>
    </row>
    <row r="89" spans="1:32">
      <c r="A89">
        <v>83</v>
      </c>
      <c r="B89" t="str">
        <f ca="1">IFERROR(VLOOKUP(A89,'Analysis_3-must not modify'!A:C,3,FALSE),"")</f>
        <v/>
      </c>
      <c r="C89" t="str">
        <f ca="1">IFERROR(VLOOKUP(B89,'Analysis-must not modify'!C:G,3,FALSE),"")</f>
        <v/>
      </c>
      <c r="D89" t="str">
        <f ca="1">IFERROR(VLOOKUP(B89,'Analysis-must not modify'!C:G,2,FALSE),"")</f>
        <v/>
      </c>
      <c r="F89" s="425" t="str">
        <f ca="1">VLOOKUP($B89,'Analysis_3-must not modify'!$C:$L,2,FALSE)</f>
        <v/>
      </c>
      <c r="G89" s="425" t="str">
        <f ca="1">VLOOKUP($B89,'Analysis_3-must not modify'!$C:$L,3,FALSE)</f>
        <v/>
      </c>
      <c r="H89" s="425" t="str">
        <f ca="1">VLOOKUP($B89,'Analysis_3-must not modify'!$C:$L,4,FALSE)</f>
        <v/>
      </c>
      <c r="I89" s="425" t="str">
        <f ca="1">VLOOKUP($B89,'Analysis_3-must not modify'!$C:$L,5,FALSE)</f>
        <v/>
      </c>
      <c r="J89" s="425" t="str">
        <f ca="1">VLOOKUP($B89,'Analysis_3-must not modify'!$C:$L,6,FALSE)</f>
        <v/>
      </c>
      <c r="K89" s="425" t="str">
        <f ca="1">VLOOKUP($B89,'Analysis_3-must not modify'!$C:$L,7,FALSE)</f>
        <v/>
      </c>
      <c r="L89" s="425" t="str">
        <f ca="1">VLOOKUP($B89,'Analysis_3-must not modify'!$C:$L,8,FALSE)</f>
        <v/>
      </c>
      <c r="M89" s="425" t="str">
        <f ca="1">VLOOKUP($B89,'Analysis_3-must not modify'!$C:$L,9,FALSE)</f>
        <v/>
      </c>
      <c r="N89" s="425" t="str">
        <f ca="1">VLOOKUP($B89,'Analysis_3-must not modify'!$C:$L,10,FALSE)</f>
        <v/>
      </c>
      <c r="O89" s="427"/>
      <c r="P89" s="427"/>
      <c r="Q89" s="427"/>
      <c r="R89" s="427"/>
      <c r="S89" s="427"/>
      <c r="T89" s="427"/>
      <c r="U89" s="427"/>
      <c r="V89" s="427"/>
      <c r="W89" s="427">
        <f t="shared" ca="1" si="4"/>
        <v>0</v>
      </c>
      <c r="X89" s="427"/>
      <c r="Y89" s="427"/>
      <c r="Z89" s="425" t="str">
        <f t="shared" ca="1" si="3"/>
        <v/>
      </c>
      <c r="AA89" s="425"/>
      <c r="AB89" s="425"/>
      <c r="AC89" s="425"/>
      <c r="AD89" s="425"/>
      <c r="AE89" s="264"/>
      <c r="AF89" s="264"/>
    </row>
    <row r="90" spans="1:32">
      <c r="A90">
        <v>84</v>
      </c>
      <c r="B90" t="str">
        <f ca="1">IFERROR(VLOOKUP(A90,'Analysis_3-must not modify'!A:C,3,FALSE),"")</f>
        <v/>
      </c>
      <c r="C90" t="str">
        <f ca="1">IFERROR(VLOOKUP(B90,'Analysis-must not modify'!C:G,3,FALSE),"")</f>
        <v/>
      </c>
      <c r="D90" t="str">
        <f ca="1">IFERROR(VLOOKUP(B90,'Analysis-must not modify'!C:G,2,FALSE),"")</f>
        <v/>
      </c>
      <c r="F90" s="425" t="str">
        <f ca="1">VLOOKUP($B90,'Analysis_3-must not modify'!$C:$L,2,FALSE)</f>
        <v/>
      </c>
      <c r="G90" s="425" t="str">
        <f ca="1">VLOOKUP($B90,'Analysis_3-must not modify'!$C:$L,3,FALSE)</f>
        <v/>
      </c>
      <c r="H90" s="425" t="str">
        <f ca="1">VLOOKUP($B90,'Analysis_3-must not modify'!$C:$L,4,FALSE)</f>
        <v/>
      </c>
      <c r="I90" s="425" t="str">
        <f ca="1">VLOOKUP($B90,'Analysis_3-must not modify'!$C:$L,5,FALSE)</f>
        <v/>
      </c>
      <c r="J90" s="425" t="str">
        <f ca="1">VLOOKUP($B90,'Analysis_3-must not modify'!$C:$L,6,FALSE)</f>
        <v/>
      </c>
      <c r="K90" s="425" t="str">
        <f ca="1">VLOOKUP($B90,'Analysis_3-must not modify'!$C:$L,7,FALSE)</f>
        <v/>
      </c>
      <c r="L90" s="425" t="str">
        <f ca="1">VLOOKUP($B90,'Analysis_3-must not modify'!$C:$L,8,FALSE)</f>
        <v/>
      </c>
      <c r="M90" s="425" t="str">
        <f ca="1">VLOOKUP($B90,'Analysis_3-must not modify'!$C:$L,9,FALSE)</f>
        <v/>
      </c>
      <c r="N90" s="425" t="str">
        <f ca="1">VLOOKUP($B90,'Analysis_3-must not modify'!$C:$L,10,FALSE)</f>
        <v/>
      </c>
      <c r="O90" s="427"/>
      <c r="P90" s="427"/>
      <c r="Q90" s="427"/>
      <c r="R90" s="427"/>
      <c r="S90" s="427"/>
      <c r="T90" s="427"/>
      <c r="U90" s="427"/>
      <c r="V90" s="427"/>
      <c r="W90" s="427">
        <f t="shared" ca="1" si="4"/>
        <v>0</v>
      </c>
      <c r="X90" s="427"/>
      <c r="Y90" s="427"/>
      <c r="Z90" s="425" t="str">
        <f t="shared" ca="1" si="3"/>
        <v/>
      </c>
      <c r="AA90" s="425"/>
      <c r="AB90" s="425"/>
      <c r="AC90" s="425"/>
      <c r="AD90" s="425"/>
      <c r="AE90" s="264"/>
      <c r="AF90" s="264"/>
    </row>
    <row r="91" spans="1:32">
      <c r="A91">
        <v>85</v>
      </c>
      <c r="B91" t="str">
        <f ca="1">IFERROR(VLOOKUP(A91,'Analysis_3-must not modify'!A:C,3,FALSE),"")</f>
        <v/>
      </c>
      <c r="C91" t="str">
        <f ca="1">IFERROR(VLOOKUP(B91,'Analysis-must not modify'!C:G,3,FALSE),"")</f>
        <v/>
      </c>
      <c r="D91" t="str">
        <f ca="1">IFERROR(VLOOKUP(B91,'Analysis-must not modify'!C:G,2,FALSE),"")</f>
        <v/>
      </c>
      <c r="F91" s="425" t="str">
        <f ca="1">VLOOKUP($B91,'Analysis_3-must not modify'!$C:$L,2,FALSE)</f>
        <v/>
      </c>
      <c r="G91" s="425" t="str">
        <f ca="1">VLOOKUP($B91,'Analysis_3-must not modify'!$C:$L,3,FALSE)</f>
        <v/>
      </c>
      <c r="H91" s="425" t="str">
        <f ca="1">VLOOKUP($B91,'Analysis_3-must not modify'!$C:$L,4,FALSE)</f>
        <v/>
      </c>
      <c r="I91" s="425" t="str">
        <f ca="1">VLOOKUP($B91,'Analysis_3-must not modify'!$C:$L,5,FALSE)</f>
        <v/>
      </c>
      <c r="J91" s="425" t="str">
        <f ca="1">VLOOKUP($B91,'Analysis_3-must not modify'!$C:$L,6,FALSE)</f>
        <v/>
      </c>
      <c r="K91" s="425" t="str">
        <f ca="1">VLOOKUP($B91,'Analysis_3-must not modify'!$C:$L,7,FALSE)</f>
        <v/>
      </c>
      <c r="L91" s="425" t="str">
        <f ca="1">VLOOKUP($B91,'Analysis_3-must not modify'!$C:$L,8,FALSE)</f>
        <v/>
      </c>
      <c r="M91" s="425" t="str">
        <f ca="1">VLOOKUP($B91,'Analysis_3-must not modify'!$C:$L,9,FALSE)</f>
        <v/>
      </c>
      <c r="N91" s="425" t="str">
        <f ca="1">VLOOKUP($B91,'Analysis_3-must not modify'!$C:$L,10,FALSE)</f>
        <v/>
      </c>
      <c r="O91" s="427"/>
      <c r="P91" s="427"/>
      <c r="Q91" s="427"/>
      <c r="R91" s="427"/>
      <c r="S91" s="427"/>
      <c r="T91" s="427"/>
      <c r="U91" s="427"/>
      <c r="V91" s="427"/>
      <c r="W91" s="427">
        <f t="shared" ca="1" si="4"/>
        <v>0</v>
      </c>
      <c r="X91" s="427"/>
      <c r="Y91" s="427"/>
      <c r="Z91" s="425" t="str">
        <f t="shared" ca="1" si="3"/>
        <v/>
      </c>
      <c r="AA91" s="425"/>
      <c r="AB91" s="425"/>
      <c r="AC91" s="425"/>
      <c r="AD91" s="425"/>
      <c r="AE91" s="264"/>
      <c r="AF91" s="264"/>
    </row>
    <row r="92" spans="1:32">
      <c r="A92">
        <v>86</v>
      </c>
      <c r="B92" t="str">
        <f ca="1">IFERROR(VLOOKUP(A92,'Analysis_3-must not modify'!A:C,3,FALSE),"")</f>
        <v/>
      </c>
      <c r="C92" t="str">
        <f ca="1">IFERROR(VLOOKUP(B92,'Analysis-must not modify'!C:G,3,FALSE),"")</f>
        <v/>
      </c>
      <c r="D92" t="str">
        <f ca="1">IFERROR(VLOOKUP(B92,'Analysis-must not modify'!C:G,2,FALSE),"")</f>
        <v/>
      </c>
      <c r="F92" s="425" t="str">
        <f ca="1">VLOOKUP($B92,'Analysis_3-must not modify'!$C:$L,2,FALSE)</f>
        <v/>
      </c>
      <c r="G92" s="425" t="str">
        <f ca="1">VLOOKUP($B92,'Analysis_3-must not modify'!$C:$L,3,FALSE)</f>
        <v/>
      </c>
      <c r="H92" s="425" t="str">
        <f ca="1">VLOOKUP($B92,'Analysis_3-must not modify'!$C:$L,4,FALSE)</f>
        <v/>
      </c>
      <c r="I92" s="425" t="str">
        <f ca="1">VLOOKUP($B92,'Analysis_3-must not modify'!$C:$L,5,FALSE)</f>
        <v/>
      </c>
      <c r="J92" s="425" t="str">
        <f ca="1">VLOOKUP($B92,'Analysis_3-must not modify'!$C:$L,6,FALSE)</f>
        <v/>
      </c>
      <c r="K92" s="425" t="str">
        <f ca="1">VLOOKUP($B92,'Analysis_3-must not modify'!$C:$L,7,FALSE)</f>
        <v/>
      </c>
      <c r="L92" s="425" t="str">
        <f ca="1">VLOOKUP($B92,'Analysis_3-must not modify'!$C:$L,8,FALSE)</f>
        <v/>
      </c>
      <c r="M92" s="425" t="str">
        <f ca="1">VLOOKUP($B92,'Analysis_3-must not modify'!$C:$L,9,FALSE)</f>
        <v/>
      </c>
      <c r="N92" s="425" t="str">
        <f ca="1">VLOOKUP($B92,'Analysis_3-must not modify'!$C:$L,10,FALSE)</f>
        <v/>
      </c>
      <c r="O92" s="427"/>
      <c r="P92" s="427"/>
      <c r="Q92" s="427"/>
      <c r="R92" s="427"/>
      <c r="S92" s="427"/>
      <c r="T92" s="427"/>
      <c r="U92" s="427"/>
      <c r="V92" s="427"/>
      <c r="W92" s="427">
        <f t="shared" ca="1" si="4"/>
        <v>0</v>
      </c>
      <c r="X92" s="427"/>
      <c r="Y92" s="427"/>
      <c r="Z92" s="425" t="str">
        <f t="shared" ca="1" si="3"/>
        <v/>
      </c>
      <c r="AA92" s="425"/>
      <c r="AB92" s="425"/>
      <c r="AC92" s="425"/>
      <c r="AD92" s="425"/>
      <c r="AE92" s="264"/>
      <c r="AF92" s="264"/>
    </row>
    <row r="93" spans="1:32">
      <c r="A93">
        <v>87</v>
      </c>
      <c r="B93" t="str">
        <f ca="1">IFERROR(VLOOKUP(A93,'Analysis_3-must not modify'!A:C,3,FALSE),"")</f>
        <v/>
      </c>
      <c r="C93" t="str">
        <f ca="1">IFERROR(VLOOKUP(B93,'Analysis-must not modify'!C:G,3,FALSE),"")</f>
        <v/>
      </c>
      <c r="D93" t="str">
        <f ca="1">IFERROR(VLOOKUP(B93,'Analysis-must not modify'!C:G,2,FALSE),"")</f>
        <v/>
      </c>
      <c r="F93" s="425" t="str">
        <f ca="1">VLOOKUP($B93,'Analysis_3-must not modify'!$C:$L,2,FALSE)</f>
        <v/>
      </c>
      <c r="G93" s="425" t="str">
        <f ca="1">VLOOKUP($B93,'Analysis_3-must not modify'!$C:$L,3,FALSE)</f>
        <v/>
      </c>
      <c r="H93" s="425" t="str">
        <f ca="1">VLOOKUP($B93,'Analysis_3-must not modify'!$C:$L,4,FALSE)</f>
        <v/>
      </c>
      <c r="I93" s="425" t="str">
        <f ca="1">VLOOKUP($B93,'Analysis_3-must not modify'!$C:$L,5,FALSE)</f>
        <v/>
      </c>
      <c r="J93" s="425" t="str">
        <f ca="1">VLOOKUP($B93,'Analysis_3-must not modify'!$C:$L,6,FALSE)</f>
        <v/>
      </c>
      <c r="K93" s="425" t="str">
        <f ca="1">VLOOKUP($B93,'Analysis_3-must not modify'!$C:$L,7,FALSE)</f>
        <v/>
      </c>
      <c r="L93" s="425" t="str">
        <f ca="1">VLOOKUP($B93,'Analysis_3-must not modify'!$C:$L,8,FALSE)</f>
        <v/>
      </c>
      <c r="M93" s="425" t="str">
        <f ca="1">VLOOKUP($B93,'Analysis_3-must not modify'!$C:$L,9,FALSE)</f>
        <v/>
      </c>
      <c r="N93" s="425" t="str">
        <f ca="1">VLOOKUP($B93,'Analysis_3-must not modify'!$C:$L,10,FALSE)</f>
        <v/>
      </c>
      <c r="O93" s="427"/>
      <c r="P93" s="427"/>
      <c r="Q93" s="427"/>
      <c r="R93" s="427"/>
      <c r="S93" s="427"/>
      <c r="T93" s="427"/>
      <c r="U93" s="427"/>
      <c r="V93" s="427"/>
      <c r="W93" s="427">
        <f t="shared" ca="1" si="4"/>
        <v>0</v>
      </c>
      <c r="X93" s="427"/>
      <c r="Y93" s="427"/>
      <c r="Z93" s="425" t="str">
        <f t="shared" ca="1" si="3"/>
        <v/>
      </c>
      <c r="AA93" s="425"/>
      <c r="AB93" s="425"/>
      <c r="AC93" s="425"/>
      <c r="AD93" s="425"/>
      <c r="AE93" s="264"/>
      <c r="AF93" s="264"/>
    </row>
    <row r="94" spans="1:32">
      <c r="A94">
        <v>88</v>
      </c>
      <c r="B94" t="str">
        <f ca="1">IFERROR(VLOOKUP(A94,'Analysis_3-must not modify'!A:C,3,FALSE),"")</f>
        <v/>
      </c>
      <c r="C94" t="str">
        <f ca="1">IFERROR(VLOOKUP(B94,'Analysis-must not modify'!C:G,3,FALSE),"")</f>
        <v/>
      </c>
      <c r="D94" t="str">
        <f ca="1">IFERROR(VLOOKUP(B94,'Analysis-must not modify'!C:G,2,FALSE),"")</f>
        <v/>
      </c>
      <c r="F94" s="425" t="str">
        <f ca="1">VLOOKUP($B94,'Analysis_3-must not modify'!$C:$L,2,FALSE)</f>
        <v/>
      </c>
      <c r="G94" s="425" t="str">
        <f ca="1">VLOOKUP($B94,'Analysis_3-must not modify'!$C:$L,3,FALSE)</f>
        <v/>
      </c>
      <c r="H94" s="425" t="str">
        <f ca="1">VLOOKUP($B94,'Analysis_3-must not modify'!$C:$L,4,FALSE)</f>
        <v/>
      </c>
      <c r="I94" s="425" t="str">
        <f ca="1">VLOOKUP($B94,'Analysis_3-must not modify'!$C:$L,5,FALSE)</f>
        <v/>
      </c>
      <c r="J94" s="425" t="str">
        <f ca="1">VLOOKUP($B94,'Analysis_3-must not modify'!$C:$L,6,FALSE)</f>
        <v/>
      </c>
      <c r="K94" s="425" t="str">
        <f ca="1">VLOOKUP($B94,'Analysis_3-must not modify'!$C:$L,7,FALSE)</f>
        <v/>
      </c>
      <c r="L94" s="425" t="str">
        <f ca="1">VLOOKUP($B94,'Analysis_3-must not modify'!$C:$L,8,FALSE)</f>
        <v/>
      </c>
      <c r="M94" s="425" t="str">
        <f ca="1">VLOOKUP($B94,'Analysis_3-must not modify'!$C:$L,9,FALSE)</f>
        <v/>
      </c>
      <c r="N94" s="425" t="str">
        <f ca="1">VLOOKUP($B94,'Analysis_3-must not modify'!$C:$L,10,FALSE)</f>
        <v/>
      </c>
      <c r="O94" s="427"/>
      <c r="P94" s="427"/>
      <c r="Q94" s="427"/>
      <c r="R94" s="427"/>
      <c r="S94" s="427"/>
      <c r="T94" s="427"/>
      <c r="U94" s="427"/>
      <c r="V94" s="427"/>
      <c r="W94" s="427">
        <f t="shared" ca="1" si="4"/>
        <v>0</v>
      </c>
      <c r="X94" s="427"/>
      <c r="Y94" s="427"/>
      <c r="Z94" s="425" t="str">
        <f t="shared" ca="1" si="3"/>
        <v/>
      </c>
      <c r="AA94" s="425"/>
      <c r="AB94" s="425"/>
      <c r="AC94" s="425"/>
      <c r="AD94" s="425"/>
      <c r="AE94" s="264"/>
      <c r="AF94" s="264"/>
    </row>
    <row r="95" spans="1:32">
      <c r="A95">
        <v>89</v>
      </c>
      <c r="B95" t="str">
        <f ca="1">IFERROR(VLOOKUP(A95,'Analysis_3-must not modify'!A:C,3,FALSE),"")</f>
        <v/>
      </c>
      <c r="C95" t="str">
        <f ca="1">IFERROR(VLOOKUP(B95,'Analysis-must not modify'!C:G,3,FALSE),"")</f>
        <v/>
      </c>
      <c r="D95" t="str">
        <f ca="1">IFERROR(VLOOKUP(B95,'Analysis-must not modify'!C:G,2,FALSE),"")</f>
        <v/>
      </c>
      <c r="F95" s="425" t="str">
        <f ca="1">VLOOKUP($B95,'Analysis_3-must not modify'!$C:$L,2,FALSE)</f>
        <v/>
      </c>
      <c r="G95" s="425" t="str">
        <f ca="1">VLOOKUP($B95,'Analysis_3-must not modify'!$C:$L,3,FALSE)</f>
        <v/>
      </c>
      <c r="H95" s="425" t="str">
        <f ca="1">VLOOKUP($B95,'Analysis_3-must not modify'!$C:$L,4,FALSE)</f>
        <v/>
      </c>
      <c r="I95" s="425" t="str">
        <f ca="1">VLOOKUP($B95,'Analysis_3-must not modify'!$C:$L,5,FALSE)</f>
        <v/>
      </c>
      <c r="J95" s="425" t="str">
        <f ca="1">VLOOKUP($B95,'Analysis_3-must not modify'!$C:$L,6,FALSE)</f>
        <v/>
      </c>
      <c r="K95" s="425" t="str">
        <f ca="1">VLOOKUP($B95,'Analysis_3-must not modify'!$C:$L,7,FALSE)</f>
        <v/>
      </c>
      <c r="L95" s="425" t="str">
        <f ca="1">VLOOKUP($B95,'Analysis_3-must not modify'!$C:$L,8,FALSE)</f>
        <v/>
      </c>
      <c r="M95" s="425" t="str">
        <f ca="1">VLOOKUP($B95,'Analysis_3-must not modify'!$C:$L,9,FALSE)</f>
        <v/>
      </c>
      <c r="N95" s="425" t="str">
        <f ca="1">VLOOKUP($B95,'Analysis_3-must not modify'!$C:$L,10,FALSE)</f>
        <v/>
      </c>
      <c r="O95" s="427"/>
      <c r="P95" s="427"/>
      <c r="Q95" s="427"/>
      <c r="R95" s="427"/>
      <c r="S95" s="427"/>
      <c r="T95" s="427"/>
      <c r="U95" s="427"/>
      <c r="V95" s="427"/>
      <c r="W95" s="427">
        <f t="shared" ca="1" si="4"/>
        <v>0</v>
      </c>
      <c r="X95" s="427"/>
      <c r="Y95" s="427"/>
      <c r="Z95" s="425" t="str">
        <f t="shared" ca="1" si="3"/>
        <v/>
      </c>
      <c r="AA95" s="425"/>
      <c r="AB95" s="425"/>
      <c r="AC95" s="425"/>
      <c r="AD95" s="425"/>
      <c r="AE95" s="264"/>
      <c r="AF95" s="264"/>
    </row>
    <row r="96" spans="1:32">
      <c r="A96">
        <v>90</v>
      </c>
      <c r="B96" t="str">
        <f ca="1">IFERROR(VLOOKUP(A96,'Analysis_3-must not modify'!A:C,3,FALSE),"")</f>
        <v/>
      </c>
      <c r="C96" t="str">
        <f ca="1">IFERROR(VLOOKUP(B96,'Analysis-must not modify'!C:G,3,FALSE),"")</f>
        <v/>
      </c>
      <c r="D96" t="str">
        <f ca="1">IFERROR(VLOOKUP(B96,'Analysis-must not modify'!C:G,2,FALSE),"")</f>
        <v/>
      </c>
      <c r="F96" s="425" t="str">
        <f ca="1">VLOOKUP($B96,'Analysis_3-must not modify'!$C:$L,2,FALSE)</f>
        <v/>
      </c>
      <c r="G96" s="425" t="str">
        <f ca="1">VLOOKUP($B96,'Analysis_3-must not modify'!$C:$L,3,FALSE)</f>
        <v/>
      </c>
      <c r="H96" s="425" t="str">
        <f ca="1">VLOOKUP($B96,'Analysis_3-must not modify'!$C:$L,4,FALSE)</f>
        <v/>
      </c>
      <c r="I96" s="425" t="str">
        <f ca="1">VLOOKUP($B96,'Analysis_3-must not modify'!$C:$L,5,FALSE)</f>
        <v/>
      </c>
      <c r="J96" s="425" t="str">
        <f ca="1">VLOOKUP($B96,'Analysis_3-must not modify'!$C:$L,6,FALSE)</f>
        <v/>
      </c>
      <c r="K96" s="425" t="str">
        <f ca="1">VLOOKUP($B96,'Analysis_3-must not modify'!$C:$L,7,FALSE)</f>
        <v/>
      </c>
      <c r="L96" s="425" t="str">
        <f ca="1">VLOOKUP($B96,'Analysis_3-must not modify'!$C:$L,8,FALSE)</f>
        <v/>
      </c>
      <c r="M96" s="425" t="str">
        <f ca="1">VLOOKUP($B96,'Analysis_3-must not modify'!$C:$L,9,FALSE)</f>
        <v/>
      </c>
      <c r="N96" s="425" t="str">
        <f ca="1">VLOOKUP($B96,'Analysis_3-must not modify'!$C:$L,10,FALSE)</f>
        <v/>
      </c>
      <c r="O96" s="427"/>
      <c r="P96" s="427"/>
      <c r="Q96" s="427"/>
      <c r="R96" s="427"/>
      <c r="S96" s="427"/>
      <c r="T96" s="427"/>
      <c r="U96" s="427"/>
      <c r="V96" s="427"/>
      <c r="W96" s="427">
        <f t="shared" ca="1" si="4"/>
        <v>0</v>
      </c>
      <c r="X96" s="427"/>
      <c r="Y96" s="427"/>
      <c r="Z96" s="425" t="str">
        <f t="shared" ca="1" si="3"/>
        <v/>
      </c>
      <c r="AA96" s="425"/>
      <c r="AB96" s="425"/>
      <c r="AC96" s="425"/>
      <c r="AD96" s="425"/>
      <c r="AE96" s="264"/>
      <c r="AF96" s="264"/>
    </row>
    <row r="97" spans="1:32">
      <c r="A97">
        <v>91</v>
      </c>
      <c r="B97" t="str">
        <f ca="1">IFERROR(VLOOKUP(A97,'Analysis_3-must not modify'!A:C,3,FALSE),"")</f>
        <v/>
      </c>
      <c r="C97" t="str">
        <f ca="1">IFERROR(VLOOKUP(B97,'Analysis-must not modify'!C:G,3,FALSE),"")</f>
        <v/>
      </c>
      <c r="D97" t="str">
        <f ca="1">IFERROR(VLOOKUP(B97,'Analysis-must not modify'!C:G,2,FALSE),"")</f>
        <v/>
      </c>
      <c r="F97" s="425" t="str">
        <f ca="1">VLOOKUP($B97,'Analysis_3-must not modify'!$C:$L,2,FALSE)</f>
        <v/>
      </c>
      <c r="G97" s="425" t="str">
        <f ca="1">VLOOKUP($B97,'Analysis_3-must not modify'!$C:$L,3,FALSE)</f>
        <v/>
      </c>
      <c r="H97" s="425" t="str">
        <f ca="1">VLOOKUP($B97,'Analysis_3-must not modify'!$C:$L,4,FALSE)</f>
        <v/>
      </c>
      <c r="I97" s="425" t="str">
        <f ca="1">VLOOKUP($B97,'Analysis_3-must not modify'!$C:$L,5,FALSE)</f>
        <v/>
      </c>
      <c r="J97" s="425" t="str">
        <f ca="1">VLOOKUP($B97,'Analysis_3-must not modify'!$C:$L,6,FALSE)</f>
        <v/>
      </c>
      <c r="K97" s="425" t="str">
        <f ca="1">VLOOKUP($B97,'Analysis_3-must not modify'!$C:$L,7,FALSE)</f>
        <v/>
      </c>
      <c r="L97" s="425" t="str">
        <f ca="1">VLOOKUP($B97,'Analysis_3-must not modify'!$C:$L,8,FALSE)</f>
        <v/>
      </c>
      <c r="M97" s="425" t="str">
        <f ca="1">VLOOKUP($B97,'Analysis_3-must not modify'!$C:$L,9,FALSE)</f>
        <v/>
      </c>
      <c r="N97" s="425" t="str">
        <f ca="1">VLOOKUP($B97,'Analysis_3-must not modify'!$C:$L,10,FALSE)</f>
        <v/>
      </c>
      <c r="O97" s="427"/>
      <c r="P97" s="427"/>
      <c r="Q97" s="427"/>
      <c r="R97" s="427"/>
      <c r="S97" s="427"/>
      <c r="T97" s="427"/>
      <c r="U97" s="427"/>
      <c r="V97" s="427"/>
      <c r="W97" s="427">
        <f t="shared" ca="1" si="4"/>
        <v>0</v>
      </c>
      <c r="X97" s="427"/>
      <c r="Y97" s="427"/>
      <c r="Z97" s="425" t="str">
        <f t="shared" ca="1" si="3"/>
        <v/>
      </c>
      <c r="AA97" s="425"/>
      <c r="AB97" s="425"/>
      <c r="AC97" s="425"/>
      <c r="AD97" s="425"/>
      <c r="AE97" s="264"/>
      <c r="AF97" s="264"/>
    </row>
    <row r="98" spans="1:32">
      <c r="A98">
        <v>92</v>
      </c>
      <c r="B98" t="str">
        <f ca="1">IFERROR(VLOOKUP(A98,'Analysis_3-must not modify'!A:C,3,FALSE),"")</f>
        <v/>
      </c>
      <c r="C98" t="str">
        <f ca="1">IFERROR(VLOOKUP(B98,'Analysis-must not modify'!C:G,3,FALSE),"")</f>
        <v/>
      </c>
      <c r="D98" t="str">
        <f ca="1">IFERROR(VLOOKUP(B98,'Analysis-must not modify'!C:G,2,FALSE),"")</f>
        <v/>
      </c>
      <c r="F98" s="425" t="str">
        <f ca="1">VLOOKUP($B98,'Analysis_3-must not modify'!$C:$L,2,FALSE)</f>
        <v/>
      </c>
      <c r="G98" s="425" t="str">
        <f ca="1">VLOOKUP($B98,'Analysis_3-must not modify'!$C:$L,3,FALSE)</f>
        <v/>
      </c>
      <c r="H98" s="425" t="str">
        <f ca="1">VLOOKUP($B98,'Analysis_3-must not modify'!$C:$L,4,FALSE)</f>
        <v/>
      </c>
      <c r="I98" s="425" t="str">
        <f ca="1">VLOOKUP($B98,'Analysis_3-must not modify'!$C:$L,5,FALSE)</f>
        <v/>
      </c>
      <c r="J98" s="425" t="str">
        <f ca="1">VLOOKUP($B98,'Analysis_3-must not modify'!$C:$L,6,FALSE)</f>
        <v/>
      </c>
      <c r="K98" s="425" t="str">
        <f ca="1">VLOOKUP($B98,'Analysis_3-must not modify'!$C:$L,7,FALSE)</f>
        <v/>
      </c>
      <c r="L98" s="425" t="str">
        <f ca="1">VLOOKUP($B98,'Analysis_3-must not modify'!$C:$L,8,FALSE)</f>
        <v/>
      </c>
      <c r="M98" s="425" t="str">
        <f ca="1">VLOOKUP($B98,'Analysis_3-must not modify'!$C:$L,9,FALSE)</f>
        <v/>
      </c>
      <c r="N98" s="425" t="str">
        <f ca="1">VLOOKUP($B98,'Analysis_3-must not modify'!$C:$L,10,FALSE)</f>
        <v/>
      </c>
      <c r="O98" s="427"/>
      <c r="P98" s="427"/>
      <c r="Q98" s="427"/>
      <c r="R98" s="427"/>
      <c r="S98" s="427"/>
      <c r="T98" s="427"/>
      <c r="U98" s="427"/>
      <c r="V98" s="427"/>
      <c r="W98" s="427">
        <f t="shared" ca="1" si="4"/>
        <v>0</v>
      </c>
      <c r="X98" s="427"/>
      <c r="Y98" s="427"/>
      <c r="Z98" s="425" t="str">
        <f t="shared" ca="1" si="3"/>
        <v/>
      </c>
      <c r="AA98" s="425"/>
      <c r="AB98" s="425"/>
      <c r="AC98" s="425"/>
      <c r="AD98" s="425"/>
      <c r="AE98" s="264"/>
      <c r="AF98" s="264"/>
    </row>
    <row r="99" spans="1:32">
      <c r="A99">
        <v>93</v>
      </c>
      <c r="B99" t="str">
        <f ca="1">IFERROR(VLOOKUP(A99,'Analysis_3-must not modify'!A:C,3,FALSE),"")</f>
        <v/>
      </c>
      <c r="C99" t="str">
        <f ca="1">IFERROR(VLOOKUP(B99,'Analysis-must not modify'!C:G,3,FALSE),"")</f>
        <v/>
      </c>
      <c r="D99" t="str">
        <f ca="1">IFERROR(VLOOKUP(B99,'Analysis-must not modify'!C:G,2,FALSE),"")</f>
        <v/>
      </c>
      <c r="F99" s="425" t="str">
        <f ca="1">VLOOKUP($B99,'Analysis_3-must not modify'!$C:$L,2,FALSE)</f>
        <v/>
      </c>
      <c r="G99" s="425" t="str">
        <f ca="1">VLOOKUP($B99,'Analysis_3-must not modify'!$C:$L,3,FALSE)</f>
        <v/>
      </c>
      <c r="H99" s="425" t="str">
        <f ca="1">VLOOKUP($B99,'Analysis_3-must not modify'!$C:$L,4,FALSE)</f>
        <v/>
      </c>
      <c r="I99" s="425" t="str">
        <f ca="1">VLOOKUP($B99,'Analysis_3-must not modify'!$C:$L,5,FALSE)</f>
        <v/>
      </c>
      <c r="J99" s="425" t="str">
        <f ca="1">VLOOKUP($B99,'Analysis_3-must not modify'!$C:$L,6,FALSE)</f>
        <v/>
      </c>
      <c r="K99" s="425" t="str">
        <f ca="1">VLOOKUP($B99,'Analysis_3-must not modify'!$C:$L,7,FALSE)</f>
        <v/>
      </c>
      <c r="L99" s="425" t="str">
        <f ca="1">VLOOKUP($B99,'Analysis_3-must not modify'!$C:$L,8,FALSE)</f>
        <v/>
      </c>
      <c r="M99" s="425" t="str">
        <f ca="1">VLOOKUP($B99,'Analysis_3-must not modify'!$C:$L,9,FALSE)</f>
        <v/>
      </c>
      <c r="N99" s="425" t="str">
        <f ca="1">VLOOKUP($B99,'Analysis_3-must not modify'!$C:$L,10,FALSE)</f>
        <v/>
      </c>
      <c r="O99" s="427"/>
      <c r="P99" s="427"/>
      <c r="Q99" s="427"/>
      <c r="R99" s="427"/>
      <c r="S99" s="427"/>
      <c r="T99" s="427"/>
      <c r="U99" s="427"/>
      <c r="V99" s="427"/>
      <c r="W99" s="427">
        <f t="shared" ca="1" si="4"/>
        <v>0</v>
      </c>
      <c r="X99" s="427"/>
      <c r="Y99" s="427"/>
      <c r="Z99" s="425" t="str">
        <f t="shared" ca="1" si="3"/>
        <v/>
      </c>
      <c r="AA99" s="425"/>
      <c r="AB99" s="425"/>
      <c r="AC99" s="425"/>
      <c r="AD99" s="425"/>
      <c r="AE99" s="264"/>
      <c r="AF99" s="264"/>
    </row>
    <row r="100" spans="1:32">
      <c r="A100">
        <v>94</v>
      </c>
      <c r="B100" t="str">
        <f ca="1">IFERROR(VLOOKUP(A100,'Analysis_3-must not modify'!A:C,3,FALSE),"")</f>
        <v/>
      </c>
      <c r="C100" t="str">
        <f ca="1">IFERROR(VLOOKUP(B100,'Analysis-must not modify'!C:G,3,FALSE),"")</f>
        <v/>
      </c>
      <c r="D100" t="str">
        <f ca="1">IFERROR(VLOOKUP(B100,'Analysis-must not modify'!C:G,2,FALSE),"")</f>
        <v/>
      </c>
      <c r="F100" s="425" t="str">
        <f ca="1">VLOOKUP($B100,'Analysis_3-must not modify'!$C:$L,2,FALSE)</f>
        <v/>
      </c>
      <c r="G100" s="425" t="str">
        <f ca="1">VLOOKUP($B100,'Analysis_3-must not modify'!$C:$L,3,FALSE)</f>
        <v/>
      </c>
      <c r="H100" s="425" t="str">
        <f ca="1">VLOOKUP($B100,'Analysis_3-must not modify'!$C:$L,4,FALSE)</f>
        <v/>
      </c>
      <c r="I100" s="425" t="str">
        <f ca="1">VLOOKUP($B100,'Analysis_3-must not modify'!$C:$L,5,FALSE)</f>
        <v/>
      </c>
      <c r="J100" s="425" t="str">
        <f ca="1">VLOOKUP($B100,'Analysis_3-must not modify'!$C:$L,6,FALSE)</f>
        <v/>
      </c>
      <c r="K100" s="425" t="str">
        <f ca="1">VLOOKUP($B100,'Analysis_3-must not modify'!$C:$L,7,FALSE)</f>
        <v/>
      </c>
      <c r="L100" s="425" t="str">
        <f ca="1">VLOOKUP($B100,'Analysis_3-must not modify'!$C:$L,8,FALSE)</f>
        <v/>
      </c>
      <c r="M100" s="425" t="str">
        <f ca="1">VLOOKUP($B100,'Analysis_3-must not modify'!$C:$L,9,FALSE)</f>
        <v/>
      </c>
      <c r="N100" s="425" t="str">
        <f ca="1">VLOOKUP($B100,'Analysis_3-must not modify'!$C:$L,10,FALSE)</f>
        <v/>
      </c>
      <c r="O100" s="427"/>
      <c r="P100" s="427"/>
      <c r="Q100" s="427"/>
      <c r="R100" s="427"/>
      <c r="S100" s="427"/>
      <c r="T100" s="427"/>
      <c r="U100" s="427"/>
      <c r="V100" s="427"/>
      <c r="W100" s="427">
        <f t="shared" ca="1" si="4"/>
        <v>0</v>
      </c>
      <c r="X100" s="427"/>
      <c r="Y100" s="427"/>
      <c r="Z100" s="425" t="str">
        <f t="shared" ca="1" si="3"/>
        <v/>
      </c>
      <c r="AA100" s="425"/>
      <c r="AB100" s="425"/>
      <c r="AC100" s="425"/>
      <c r="AD100" s="425"/>
      <c r="AE100" s="264"/>
      <c r="AF100" s="264"/>
    </row>
    <row r="101" spans="1:32">
      <c r="A101">
        <v>95</v>
      </c>
      <c r="B101" t="str">
        <f ca="1">IFERROR(VLOOKUP(A101,'Analysis_3-must not modify'!A:C,3,FALSE),"")</f>
        <v/>
      </c>
      <c r="C101" t="str">
        <f ca="1">IFERROR(VLOOKUP(B101,'Analysis-must not modify'!C:G,3,FALSE),"")</f>
        <v/>
      </c>
      <c r="D101" t="str">
        <f ca="1">IFERROR(VLOOKUP(B101,'Analysis-must not modify'!C:G,2,FALSE),"")</f>
        <v/>
      </c>
      <c r="F101" s="425" t="str">
        <f ca="1">VLOOKUP($B101,'Analysis_3-must not modify'!$C:$L,2,FALSE)</f>
        <v/>
      </c>
      <c r="G101" s="425" t="str">
        <f ca="1">VLOOKUP($B101,'Analysis_3-must not modify'!$C:$L,3,FALSE)</f>
        <v/>
      </c>
      <c r="H101" s="425" t="str">
        <f ca="1">VLOOKUP($B101,'Analysis_3-must not modify'!$C:$L,4,FALSE)</f>
        <v/>
      </c>
      <c r="I101" s="425" t="str">
        <f ca="1">VLOOKUP($B101,'Analysis_3-must not modify'!$C:$L,5,FALSE)</f>
        <v/>
      </c>
      <c r="J101" s="425" t="str">
        <f ca="1">VLOOKUP($B101,'Analysis_3-must not modify'!$C:$L,6,FALSE)</f>
        <v/>
      </c>
      <c r="K101" s="425" t="str">
        <f ca="1">VLOOKUP($B101,'Analysis_3-must not modify'!$C:$L,7,FALSE)</f>
        <v/>
      </c>
      <c r="L101" s="425" t="str">
        <f ca="1">VLOOKUP($B101,'Analysis_3-must not modify'!$C:$L,8,FALSE)</f>
        <v/>
      </c>
      <c r="M101" s="425" t="str">
        <f ca="1">VLOOKUP($B101,'Analysis_3-must not modify'!$C:$L,9,FALSE)</f>
        <v/>
      </c>
      <c r="N101" s="425" t="str">
        <f ca="1">VLOOKUP($B101,'Analysis_3-must not modify'!$C:$L,10,FALSE)</f>
        <v/>
      </c>
      <c r="O101" s="427"/>
      <c r="P101" s="427"/>
      <c r="Q101" s="427"/>
      <c r="R101" s="427"/>
      <c r="S101" s="427"/>
      <c r="T101" s="427"/>
      <c r="U101" s="427"/>
      <c r="V101" s="427"/>
      <c r="W101" s="427">
        <f t="shared" ca="1" si="4"/>
        <v>0</v>
      </c>
      <c r="X101" s="427"/>
      <c r="Y101" s="427"/>
      <c r="Z101" s="425" t="str">
        <f t="shared" ca="1" si="3"/>
        <v/>
      </c>
      <c r="AA101" s="425"/>
      <c r="AB101" s="425"/>
      <c r="AC101" s="425"/>
      <c r="AD101" s="425"/>
      <c r="AE101" s="264"/>
      <c r="AF101" s="264"/>
    </row>
    <row r="102" spans="1:32">
      <c r="A102">
        <v>96</v>
      </c>
      <c r="B102" t="str">
        <f ca="1">IFERROR(VLOOKUP(A102,'Analysis_3-must not modify'!A:C,3,FALSE),"")</f>
        <v/>
      </c>
      <c r="C102" t="str">
        <f ca="1">IFERROR(VLOOKUP(B102,'Analysis-must not modify'!C:G,3,FALSE),"")</f>
        <v/>
      </c>
      <c r="D102" t="str">
        <f ca="1">IFERROR(VLOOKUP(B102,'Analysis-must not modify'!C:G,2,FALSE),"")</f>
        <v/>
      </c>
      <c r="F102" s="425" t="str">
        <f ca="1">VLOOKUP($B102,'Analysis_3-must not modify'!$C:$L,2,FALSE)</f>
        <v/>
      </c>
      <c r="G102" s="425" t="str">
        <f ca="1">VLOOKUP($B102,'Analysis_3-must not modify'!$C:$L,3,FALSE)</f>
        <v/>
      </c>
      <c r="H102" s="425" t="str">
        <f ca="1">VLOOKUP($B102,'Analysis_3-must not modify'!$C:$L,4,FALSE)</f>
        <v/>
      </c>
      <c r="I102" s="425" t="str">
        <f ca="1">VLOOKUP($B102,'Analysis_3-must not modify'!$C:$L,5,FALSE)</f>
        <v/>
      </c>
      <c r="J102" s="425" t="str">
        <f ca="1">VLOOKUP($B102,'Analysis_3-must not modify'!$C:$L,6,FALSE)</f>
        <v/>
      </c>
      <c r="K102" s="425" t="str">
        <f ca="1">VLOOKUP($B102,'Analysis_3-must not modify'!$C:$L,7,FALSE)</f>
        <v/>
      </c>
      <c r="L102" s="425" t="str">
        <f ca="1">VLOOKUP($B102,'Analysis_3-must not modify'!$C:$L,8,FALSE)</f>
        <v/>
      </c>
      <c r="M102" s="425" t="str">
        <f ca="1">VLOOKUP($B102,'Analysis_3-must not modify'!$C:$L,9,FALSE)</f>
        <v/>
      </c>
      <c r="N102" s="425" t="str">
        <f ca="1">VLOOKUP($B102,'Analysis_3-must not modify'!$C:$L,10,FALSE)</f>
        <v/>
      </c>
      <c r="O102" s="427"/>
      <c r="P102" s="427"/>
      <c r="Q102" s="427"/>
      <c r="R102" s="427"/>
      <c r="S102" s="427"/>
      <c r="T102" s="427"/>
      <c r="U102" s="427"/>
      <c r="V102" s="427"/>
      <c r="W102" s="427">
        <f t="shared" ca="1" si="4"/>
        <v>0</v>
      </c>
      <c r="X102" s="427"/>
      <c r="Y102" s="427"/>
      <c r="Z102" s="425" t="str">
        <f t="shared" ca="1" si="3"/>
        <v/>
      </c>
      <c r="AA102" s="425"/>
      <c r="AB102" s="425"/>
      <c r="AC102" s="425"/>
      <c r="AD102" s="425"/>
      <c r="AE102" s="264"/>
      <c r="AF102" s="264"/>
    </row>
    <row r="103" spans="1:32">
      <c r="A103">
        <v>97</v>
      </c>
      <c r="B103" t="str">
        <f ca="1">IFERROR(VLOOKUP(A103,'Analysis_3-must not modify'!A:C,3,FALSE),"")</f>
        <v/>
      </c>
      <c r="C103" t="str">
        <f ca="1">IFERROR(VLOOKUP(B103,'Analysis-must not modify'!C:G,3,FALSE),"")</f>
        <v/>
      </c>
      <c r="D103" t="str">
        <f ca="1">IFERROR(VLOOKUP(B103,'Analysis-must not modify'!C:G,2,FALSE),"")</f>
        <v/>
      </c>
      <c r="F103" s="425" t="str">
        <f ca="1">VLOOKUP($B103,'Analysis_3-must not modify'!$C:$L,2,FALSE)</f>
        <v/>
      </c>
      <c r="G103" s="425" t="str">
        <f ca="1">VLOOKUP($B103,'Analysis_3-must not modify'!$C:$L,3,FALSE)</f>
        <v/>
      </c>
      <c r="H103" s="425" t="str">
        <f ca="1">VLOOKUP($B103,'Analysis_3-must not modify'!$C:$L,4,FALSE)</f>
        <v/>
      </c>
      <c r="I103" s="425" t="str">
        <f ca="1">VLOOKUP($B103,'Analysis_3-must not modify'!$C:$L,5,FALSE)</f>
        <v/>
      </c>
      <c r="J103" s="425" t="str">
        <f ca="1">VLOOKUP($B103,'Analysis_3-must not modify'!$C:$L,6,FALSE)</f>
        <v/>
      </c>
      <c r="K103" s="425" t="str">
        <f ca="1">VLOOKUP($B103,'Analysis_3-must not modify'!$C:$L,7,FALSE)</f>
        <v/>
      </c>
      <c r="L103" s="425" t="str">
        <f ca="1">VLOOKUP($B103,'Analysis_3-must not modify'!$C:$L,8,FALSE)</f>
        <v/>
      </c>
      <c r="M103" s="425" t="str">
        <f ca="1">VLOOKUP($B103,'Analysis_3-must not modify'!$C:$L,9,FALSE)</f>
        <v/>
      </c>
      <c r="N103" s="425" t="str">
        <f ca="1">VLOOKUP($B103,'Analysis_3-must not modify'!$C:$L,10,FALSE)</f>
        <v/>
      </c>
      <c r="O103" s="427"/>
      <c r="P103" s="427"/>
      <c r="Q103" s="427"/>
      <c r="R103" s="427"/>
      <c r="S103" s="427"/>
      <c r="T103" s="427"/>
      <c r="U103" s="427"/>
      <c r="V103" s="427"/>
      <c r="W103" s="427">
        <f t="shared" ca="1" si="4"/>
        <v>0</v>
      </c>
      <c r="X103" s="427"/>
      <c r="Y103" s="427"/>
      <c r="Z103" s="425" t="str">
        <f t="shared" ref="Z103:Z134" ca="1" si="5">IF(B103="","",MEDIAN(Othercitydata))</f>
        <v/>
      </c>
      <c r="AA103" s="425"/>
      <c r="AB103" s="425"/>
      <c r="AC103" s="425"/>
      <c r="AD103" s="425"/>
      <c r="AE103" s="264"/>
      <c r="AF103" s="264"/>
    </row>
    <row r="104" spans="1:32">
      <c r="A104">
        <v>98</v>
      </c>
      <c r="B104" t="str">
        <f ca="1">IFERROR(VLOOKUP(A104,'Analysis_3-must not modify'!A:C,3,FALSE),"")</f>
        <v/>
      </c>
      <c r="C104" t="str">
        <f ca="1">IFERROR(VLOOKUP(B104,'Analysis-must not modify'!C:G,3,FALSE),"")</f>
        <v/>
      </c>
      <c r="D104" t="str">
        <f ca="1">IFERROR(VLOOKUP(B104,'Analysis-must not modify'!C:G,2,FALSE),"")</f>
        <v/>
      </c>
      <c r="F104" s="425" t="str">
        <f ca="1">VLOOKUP($B104,'Analysis_3-must not modify'!$C:$L,2,FALSE)</f>
        <v/>
      </c>
      <c r="G104" s="425" t="str">
        <f ca="1">VLOOKUP($B104,'Analysis_3-must not modify'!$C:$L,3,FALSE)</f>
        <v/>
      </c>
      <c r="H104" s="425" t="str">
        <f ca="1">VLOOKUP($B104,'Analysis_3-must not modify'!$C:$L,4,FALSE)</f>
        <v/>
      </c>
      <c r="I104" s="425" t="str">
        <f ca="1">VLOOKUP($B104,'Analysis_3-must not modify'!$C:$L,5,FALSE)</f>
        <v/>
      </c>
      <c r="J104" s="425" t="str">
        <f ca="1">VLOOKUP($B104,'Analysis_3-must not modify'!$C:$L,6,FALSE)</f>
        <v/>
      </c>
      <c r="K104" s="425" t="str">
        <f ca="1">VLOOKUP($B104,'Analysis_3-must not modify'!$C:$L,7,FALSE)</f>
        <v/>
      </c>
      <c r="L104" s="425" t="str">
        <f ca="1">VLOOKUP($B104,'Analysis_3-must not modify'!$C:$L,8,FALSE)</f>
        <v/>
      </c>
      <c r="M104" s="425" t="str">
        <f ca="1">VLOOKUP($B104,'Analysis_3-must not modify'!$C:$L,9,FALSE)</f>
        <v/>
      </c>
      <c r="N104" s="425" t="str">
        <f ca="1">VLOOKUP($B104,'Analysis_3-must not modify'!$C:$L,10,FALSE)</f>
        <v/>
      </c>
      <c r="O104" s="427"/>
      <c r="P104" s="427"/>
      <c r="Q104" s="427"/>
      <c r="R104" s="427"/>
      <c r="S104" s="427"/>
      <c r="T104" s="427"/>
      <c r="U104" s="427"/>
      <c r="V104" s="427"/>
      <c r="W104" s="427">
        <f t="shared" ca="1" si="4"/>
        <v>0</v>
      </c>
      <c r="X104" s="427"/>
      <c r="Y104" s="427"/>
      <c r="Z104" s="425" t="str">
        <f t="shared" ca="1" si="5"/>
        <v/>
      </c>
      <c r="AA104" s="425"/>
      <c r="AB104" s="425"/>
      <c r="AC104" s="425"/>
      <c r="AD104" s="425"/>
      <c r="AE104" s="264"/>
      <c r="AF104" s="264"/>
    </row>
    <row r="105" spans="1:32">
      <c r="A105">
        <v>99</v>
      </c>
      <c r="B105" t="str">
        <f ca="1">IFERROR(VLOOKUP(A105,'Analysis_3-must not modify'!A:C,3,FALSE),"")</f>
        <v/>
      </c>
      <c r="C105" t="str">
        <f ca="1">IFERROR(VLOOKUP(B105,'Analysis-must not modify'!C:G,3,FALSE),"")</f>
        <v/>
      </c>
      <c r="D105" t="str">
        <f ca="1">IFERROR(VLOOKUP(B105,'Analysis-must not modify'!C:G,2,FALSE),"")</f>
        <v/>
      </c>
      <c r="F105" s="425" t="str">
        <f ca="1">VLOOKUP($B105,'Analysis_3-must not modify'!$C:$L,2,FALSE)</f>
        <v/>
      </c>
      <c r="G105" s="425" t="str">
        <f ca="1">VLOOKUP($B105,'Analysis_3-must not modify'!$C:$L,3,FALSE)</f>
        <v/>
      </c>
      <c r="H105" s="425" t="str">
        <f ca="1">VLOOKUP($B105,'Analysis_3-must not modify'!$C:$L,4,FALSE)</f>
        <v/>
      </c>
      <c r="I105" s="425" t="str">
        <f ca="1">VLOOKUP($B105,'Analysis_3-must not modify'!$C:$L,5,FALSE)</f>
        <v/>
      </c>
      <c r="J105" s="425" t="str">
        <f ca="1">VLOOKUP($B105,'Analysis_3-must not modify'!$C:$L,6,FALSE)</f>
        <v/>
      </c>
      <c r="K105" s="425" t="str">
        <f ca="1">VLOOKUP($B105,'Analysis_3-must not modify'!$C:$L,7,FALSE)</f>
        <v/>
      </c>
      <c r="L105" s="425" t="str">
        <f ca="1">VLOOKUP($B105,'Analysis_3-must not modify'!$C:$L,8,FALSE)</f>
        <v/>
      </c>
      <c r="M105" s="425" t="str">
        <f ca="1">VLOOKUP($B105,'Analysis_3-must not modify'!$C:$L,9,FALSE)</f>
        <v/>
      </c>
      <c r="N105" s="425" t="str">
        <f ca="1">VLOOKUP($B105,'Analysis_3-must not modify'!$C:$L,10,FALSE)</f>
        <v/>
      </c>
      <c r="O105" s="427"/>
      <c r="P105" s="427"/>
      <c r="Q105" s="427"/>
      <c r="R105" s="427"/>
      <c r="S105" s="427"/>
      <c r="T105" s="427"/>
      <c r="U105" s="427"/>
      <c r="V105" s="427"/>
      <c r="W105" s="427">
        <f t="shared" ca="1" si="4"/>
        <v>0</v>
      </c>
      <c r="X105" s="427"/>
      <c r="Y105" s="427"/>
      <c r="Z105" s="425" t="str">
        <f t="shared" ca="1" si="5"/>
        <v/>
      </c>
      <c r="AA105" s="425"/>
      <c r="AB105" s="425"/>
      <c r="AC105" s="425"/>
      <c r="AD105" s="425"/>
      <c r="AE105" s="264"/>
      <c r="AF105" s="264"/>
    </row>
    <row r="106" spans="1:32">
      <c r="A106">
        <v>100</v>
      </c>
      <c r="B106" t="str">
        <f ca="1">IFERROR(VLOOKUP(A106,'Analysis_3-must not modify'!A:C,3,FALSE),"")</f>
        <v/>
      </c>
      <c r="C106" t="str">
        <f ca="1">IFERROR(VLOOKUP(B106,'Analysis-must not modify'!C:G,3,FALSE),"")</f>
        <v/>
      </c>
      <c r="D106" t="str">
        <f ca="1">IFERROR(VLOOKUP(B106,'Analysis-must not modify'!C:G,2,FALSE),"")</f>
        <v/>
      </c>
      <c r="F106" s="425" t="str">
        <f ca="1">VLOOKUP($B106,'Analysis_3-must not modify'!$C:$L,2,FALSE)</f>
        <v/>
      </c>
      <c r="G106" s="425" t="str">
        <f ca="1">VLOOKUP($B106,'Analysis_3-must not modify'!$C:$L,3,FALSE)</f>
        <v/>
      </c>
      <c r="H106" s="425" t="str">
        <f ca="1">VLOOKUP($B106,'Analysis_3-must not modify'!$C:$L,4,FALSE)</f>
        <v/>
      </c>
      <c r="I106" s="425" t="str">
        <f ca="1">VLOOKUP($B106,'Analysis_3-must not modify'!$C:$L,5,FALSE)</f>
        <v/>
      </c>
      <c r="J106" s="425" t="str">
        <f ca="1">VLOOKUP($B106,'Analysis_3-must not modify'!$C:$L,6,FALSE)</f>
        <v/>
      </c>
      <c r="K106" s="425" t="str">
        <f ca="1">VLOOKUP($B106,'Analysis_3-must not modify'!$C:$L,7,FALSE)</f>
        <v/>
      </c>
      <c r="L106" s="425" t="str">
        <f ca="1">VLOOKUP($B106,'Analysis_3-must not modify'!$C:$L,8,FALSE)</f>
        <v/>
      </c>
      <c r="M106" s="425" t="str">
        <f ca="1">VLOOKUP($B106,'Analysis_3-must not modify'!$C:$L,9,FALSE)</f>
        <v/>
      </c>
      <c r="N106" s="425" t="str">
        <f ca="1">VLOOKUP($B106,'Analysis_3-must not modify'!$C:$L,10,FALSE)</f>
        <v/>
      </c>
      <c r="O106" s="427"/>
      <c r="P106" s="427"/>
      <c r="Q106" s="427"/>
      <c r="R106" s="427"/>
      <c r="S106" s="427"/>
      <c r="T106" s="427"/>
      <c r="U106" s="427"/>
      <c r="V106" s="427"/>
      <c r="W106" s="427">
        <f t="shared" ca="1" si="4"/>
        <v>0</v>
      </c>
      <c r="X106" s="427"/>
      <c r="Y106" s="427"/>
      <c r="Z106" s="425" t="str">
        <f t="shared" ca="1" si="5"/>
        <v/>
      </c>
      <c r="AA106" s="425"/>
      <c r="AB106" s="425"/>
      <c r="AC106" s="425"/>
      <c r="AD106" s="425"/>
      <c r="AE106" s="264"/>
      <c r="AF106" s="264"/>
    </row>
    <row r="107" spans="1:32">
      <c r="A107">
        <v>101</v>
      </c>
      <c r="B107" t="str">
        <f ca="1">IFERROR(VLOOKUP(A107,'Analysis_3-must not modify'!A:C,3,FALSE),"")</f>
        <v/>
      </c>
      <c r="C107" t="str">
        <f ca="1">IFERROR(VLOOKUP(B107,'Analysis-must not modify'!C:G,3,FALSE),"")</f>
        <v/>
      </c>
      <c r="D107" t="str">
        <f ca="1">IFERROR(VLOOKUP(B107,'Analysis-must not modify'!C:G,2,FALSE),"")</f>
        <v/>
      </c>
      <c r="F107" s="425" t="str">
        <f ca="1">VLOOKUP($B107,'Analysis_3-must not modify'!$C:$L,2,FALSE)</f>
        <v/>
      </c>
      <c r="G107" s="425" t="str">
        <f ca="1">VLOOKUP($B107,'Analysis_3-must not modify'!$C:$L,3,FALSE)</f>
        <v/>
      </c>
      <c r="H107" s="425" t="str">
        <f ca="1">VLOOKUP($B107,'Analysis_3-must not modify'!$C:$L,4,FALSE)</f>
        <v/>
      </c>
      <c r="I107" s="425" t="str">
        <f ca="1">VLOOKUP($B107,'Analysis_3-must not modify'!$C:$L,5,FALSE)</f>
        <v/>
      </c>
      <c r="J107" s="425" t="str">
        <f ca="1">VLOOKUP($B107,'Analysis_3-must not modify'!$C:$L,6,FALSE)</f>
        <v/>
      </c>
      <c r="K107" s="425" t="str">
        <f ca="1">VLOOKUP($B107,'Analysis_3-must not modify'!$C:$L,7,FALSE)</f>
        <v/>
      </c>
      <c r="L107" s="425" t="str">
        <f ca="1">VLOOKUP($B107,'Analysis_3-must not modify'!$C:$L,8,FALSE)</f>
        <v/>
      </c>
      <c r="M107" s="425" t="str">
        <f ca="1">VLOOKUP($B107,'Analysis_3-must not modify'!$C:$L,9,FALSE)</f>
        <v/>
      </c>
      <c r="N107" s="425" t="str">
        <f ca="1">VLOOKUP($B107,'Analysis_3-must not modify'!$C:$L,10,FALSE)</f>
        <v/>
      </c>
      <c r="O107" s="427"/>
      <c r="P107" s="427"/>
      <c r="Q107" s="427"/>
      <c r="R107" s="427"/>
      <c r="S107" s="427"/>
      <c r="T107" s="427"/>
      <c r="U107" s="427"/>
      <c r="V107" s="427"/>
      <c r="W107" s="427">
        <f t="shared" ca="1" si="4"/>
        <v>0</v>
      </c>
      <c r="X107" s="427"/>
      <c r="Y107" s="427"/>
      <c r="Z107" s="425" t="str">
        <f t="shared" ca="1" si="5"/>
        <v/>
      </c>
      <c r="AA107" s="425"/>
      <c r="AB107" s="425"/>
      <c r="AC107" s="425"/>
      <c r="AD107" s="425"/>
      <c r="AE107" s="264"/>
      <c r="AF107" s="264"/>
    </row>
    <row r="108" spans="1:32">
      <c r="A108">
        <v>102</v>
      </c>
      <c r="B108" t="str">
        <f ca="1">IFERROR(VLOOKUP(A108,'Analysis_3-must not modify'!A:C,3,FALSE),"")</f>
        <v/>
      </c>
      <c r="C108" t="str">
        <f ca="1">IFERROR(VLOOKUP(B108,'Analysis-must not modify'!C:G,3,FALSE),"")</f>
        <v/>
      </c>
      <c r="D108" t="str">
        <f ca="1">IFERROR(VLOOKUP(B108,'Analysis-must not modify'!C:G,2,FALSE),"")</f>
        <v/>
      </c>
      <c r="F108" s="425" t="str">
        <f ca="1">VLOOKUP($B108,'Analysis_3-must not modify'!$C:$L,2,FALSE)</f>
        <v/>
      </c>
      <c r="G108" s="425" t="str">
        <f ca="1">VLOOKUP($B108,'Analysis_3-must not modify'!$C:$L,3,FALSE)</f>
        <v/>
      </c>
      <c r="H108" s="425" t="str">
        <f ca="1">VLOOKUP($B108,'Analysis_3-must not modify'!$C:$L,4,FALSE)</f>
        <v/>
      </c>
      <c r="I108" s="425" t="str">
        <f ca="1">VLOOKUP($B108,'Analysis_3-must not modify'!$C:$L,5,FALSE)</f>
        <v/>
      </c>
      <c r="J108" s="425" t="str">
        <f ca="1">VLOOKUP($B108,'Analysis_3-must not modify'!$C:$L,6,FALSE)</f>
        <v/>
      </c>
      <c r="K108" s="425" t="str">
        <f ca="1">VLOOKUP($B108,'Analysis_3-must not modify'!$C:$L,7,FALSE)</f>
        <v/>
      </c>
      <c r="L108" s="425" t="str">
        <f ca="1">VLOOKUP($B108,'Analysis_3-must not modify'!$C:$L,8,FALSE)</f>
        <v/>
      </c>
      <c r="M108" s="425" t="str">
        <f ca="1">VLOOKUP($B108,'Analysis_3-must not modify'!$C:$L,9,FALSE)</f>
        <v/>
      </c>
      <c r="N108" s="425" t="str">
        <f ca="1">VLOOKUP($B108,'Analysis_3-must not modify'!$C:$L,10,FALSE)</f>
        <v/>
      </c>
      <c r="O108" s="427"/>
      <c r="P108" s="427"/>
      <c r="Q108" s="427"/>
      <c r="R108" s="427"/>
      <c r="S108" s="427"/>
      <c r="T108" s="427"/>
      <c r="U108" s="427"/>
      <c r="V108" s="427"/>
      <c r="W108" s="427">
        <f t="shared" ca="1" si="4"/>
        <v>0</v>
      </c>
      <c r="X108" s="427"/>
      <c r="Y108" s="427"/>
      <c r="Z108" s="425" t="str">
        <f t="shared" ca="1" si="5"/>
        <v/>
      </c>
      <c r="AA108" s="425"/>
      <c r="AB108" s="425"/>
      <c r="AC108" s="425"/>
      <c r="AD108" s="425"/>
      <c r="AE108" s="264"/>
      <c r="AF108" s="264"/>
    </row>
    <row r="109" spans="1:32">
      <c r="A109">
        <v>103</v>
      </c>
      <c r="B109" t="str">
        <f ca="1">IFERROR(VLOOKUP(A109,'Analysis_3-must not modify'!A:C,3,FALSE),"")</f>
        <v/>
      </c>
      <c r="C109" t="str">
        <f ca="1">IFERROR(VLOOKUP(B109,'Analysis-must not modify'!C:G,3,FALSE),"")</f>
        <v/>
      </c>
      <c r="D109" t="str">
        <f ca="1">IFERROR(VLOOKUP(B109,'Analysis-must not modify'!C:G,2,FALSE),"")</f>
        <v/>
      </c>
      <c r="F109" s="425" t="str">
        <f ca="1">VLOOKUP($B109,'Analysis_3-must not modify'!$C:$L,2,FALSE)</f>
        <v/>
      </c>
      <c r="G109" s="425" t="str">
        <f ca="1">VLOOKUP($B109,'Analysis_3-must not modify'!$C:$L,3,FALSE)</f>
        <v/>
      </c>
      <c r="H109" s="425" t="str">
        <f ca="1">VLOOKUP($B109,'Analysis_3-must not modify'!$C:$L,4,FALSE)</f>
        <v/>
      </c>
      <c r="I109" s="425" t="str">
        <f ca="1">VLOOKUP($B109,'Analysis_3-must not modify'!$C:$L,5,FALSE)</f>
        <v/>
      </c>
      <c r="J109" s="425" t="str">
        <f ca="1">VLOOKUP($B109,'Analysis_3-must not modify'!$C:$L,6,FALSE)</f>
        <v/>
      </c>
      <c r="K109" s="425" t="str">
        <f ca="1">VLOOKUP($B109,'Analysis_3-must not modify'!$C:$L,7,FALSE)</f>
        <v/>
      </c>
      <c r="L109" s="425" t="str">
        <f ca="1">VLOOKUP($B109,'Analysis_3-must not modify'!$C:$L,8,FALSE)</f>
        <v/>
      </c>
      <c r="M109" s="425" t="str">
        <f ca="1">VLOOKUP($B109,'Analysis_3-must not modify'!$C:$L,9,FALSE)</f>
        <v/>
      </c>
      <c r="N109" s="425" t="str">
        <f ca="1">VLOOKUP($B109,'Analysis_3-must not modify'!$C:$L,10,FALSE)</f>
        <v/>
      </c>
      <c r="O109" s="427"/>
      <c r="P109" s="427"/>
      <c r="Q109" s="427"/>
      <c r="R109" s="427"/>
      <c r="S109" s="427"/>
      <c r="T109" s="427"/>
      <c r="U109" s="427"/>
      <c r="V109" s="427"/>
      <c r="W109" s="427">
        <f t="shared" ca="1" si="4"/>
        <v>0</v>
      </c>
      <c r="X109" s="427"/>
      <c r="Y109" s="427"/>
      <c r="Z109" s="425" t="str">
        <f t="shared" ca="1" si="5"/>
        <v/>
      </c>
      <c r="AA109" s="425"/>
      <c r="AB109" s="425"/>
      <c r="AC109" s="425"/>
      <c r="AD109" s="425"/>
      <c r="AE109" s="264"/>
      <c r="AF109" s="264"/>
    </row>
    <row r="110" spans="1:32">
      <c r="A110">
        <v>104</v>
      </c>
      <c r="B110" t="str">
        <f ca="1">IFERROR(VLOOKUP(A110,'Analysis_3-must not modify'!A:C,3,FALSE),"")</f>
        <v/>
      </c>
      <c r="C110" t="str">
        <f ca="1">IFERROR(VLOOKUP(B110,'Analysis-must not modify'!C:G,3,FALSE),"")</f>
        <v/>
      </c>
      <c r="D110" t="str">
        <f ca="1">IFERROR(VLOOKUP(B110,'Analysis-must not modify'!C:G,2,FALSE),"")</f>
        <v/>
      </c>
      <c r="F110" s="425" t="str">
        <f ca="1">VLOOKUP($B110,'Analysis_3-must not modify'!$C:$L,2,FALSE)</f>
        <v/>
      </c>
      <c r="G110" s="425" t="str">
        <f ca="1">VLOOKUP($B110,'Analysis_3-must not modify'!$C:$L,3,FALSE)</f>
        <v/>
      </c>
      <c r="H110" s="425" t="str">
        <f ca="1">VLOOKUP($B110,'Analysis_3-must not modify'!$C:$L,4,FALSE)</f>
        <v/>
      </c>
      <c r="I110" s="425" t="str">
        <f ca="1">VLOOKUP($B110,'Analysis_3-must not modify'!$C:$L,5,FALSE)</f>
        <v/>
      </c>
      <c r="J110" s="425" t="str">
        <f ca="1">VLOOKUP($B110,'Analysis_3-must not modify'!$C:$L,6,FALSE)</f>
        <v/>
      </c>
      <c r="K110" s="425" t="str">
        <f ca="1">VLOOKUP($B110,'Analysis_3-must not modify'!$C:$L,7,FALSE)</f>
        <v/>
      </c>
      <c r="L110" s="425" t="str">
        <f ca="1">VLOOKUP($B110,'Analysis_3-must not modify'!$C:$L,8,FALSE)</f>
        <v/>
      </c>
      <c r="M110" s="425" t="str">
        <f ca="1">VLOOKUP($B110,'Analysis_3-must not modify'!$C:$L,9,FALSE)</f>
        <v/>
      </c>
      <c r="N110" s="425" t="str">
        <f ca="1">VLOOKUP($B110,'Analysis_3-must not modify'!$C:$L,10,FALSE)</f>
        <v/>
      </c>
      <c r="O110" s="427"/>
      <c r="P110" s="427"/>
      <c r="Q110" s="427"/>
      <c r="R110" s="427"/>
      <c r="S110" s="427"/>
      <c r="T110" s="427"/>
      <c r="U110" s="427"/>
      <c r="V110" s="427"/>
      <c r="W110" s="427">
        <f t="shared" ca="1" si="4"/>
        <v>0</v>
      </c>
      <c r="X110" s="427"/>
      <c r="Y110" s="427"/>
      <c r="Z110" s="425" t="str">
        <f t="shared" ca="1" si="5"/>
        <v/>
      </c>
      <c r="AA110" s="425"/>
      <c r="AB110" s="425"/>
      <c r="AC110" s="425"/>
      <c r="AD110" s="425"/>
      <c r="AE110" s="264"/>
      <c r="AF110" s="264"/>
    </row>
    <row r="111" spans="1:32">
      <c r="A111">
        <v>105</v>
      </c>
      <c r="B111" t="str">
        <f ca="1">IFERROR(VLOOKUP(A111,'Analysis_3-must not modify'!A:C,3,FALSE),"")</f>
        <v/>
      </c>
      <c r="C111" t="str">
        <f ca="1">IFERROR(VLOOKUP(B111,'Analysis-must not modify'!C:G,3,FALSE),"")</f>
        <v/>
      </c>
      <c r="D111" t="str">
        <f ca="1">IFERROR(VLOOKUP(B111,'Analysis-must not modify'!C:G,2,FALSE),"")</f>
        <v/>
      </c>
      <c r="F111" s="425" t="str">
        <f ca="1">VLOOKUP($B111,'Analysis_3-must not modify'!$C:$L,2,FALSE)</f>
        <v/>
      </c>
      <c r="G111" s="425" t="str">
        <f ca="1">VLOOKUP($B111,'Analysis_3-must not modify'!$C:$L,3,FALSE)</f>
        <v/>
      </c>
      <c r="H111" s="425" t="str">
        <f ca="1">VLOOKUP($B111,'Analysis_3-must not modify'!$C:$L,4,FALSE)</f>
        <v/>
      </c>
      <c r="I111" s="425" t="str">
        <f ca="1">VLOOKUP($B111,'Analysis_3-must not modify'!$C:$L,5,FALSE)</f>
        <v/>
      </c>
      <c r="J111" s="425" t="str">
        <f ca="1">VLOOKUP($B111,'Analysis_3-must not modify'!$C:$L,6,FALSE)</f>
        <v/>
      </c>
      <c r="K111" s="425" t="str">
        <f ca="1">VLOOKUP($B111,'Analysis_3-must not modify'!$C:$L,7,FALSE)</f>
        <v/>
      </c>
      <c r="L111" s="425" t="str">
        <f ca="1">VLOOKUP($B111,'Analysis_3-must not modify'!$C:$L,8,FALSE)</f>
        <v/>
      </c>
      <c r="M111" s="425" t="str">
        <f ca="1">VLOOKUP($B111,'Analysis_3-must not modify'!$C:$L,9,FALSE)</f>
        <v/>
      </c>
      <c r="N111" s="425" t="str">
        <f ca="1">VLOOKUP($B111,'Analysis_3-must not modify'!$C:$L,10,FALSE)</f>
        <v/>
      </c>
      <c r="O111" s="427"/>
      <c r="P111" s="427"/>
      <c r="Q111" s="427"/>
      <c r="R111" s="427"/>
      <c r="S111" s="427"/>
      <c r="T111" s="427"/>
      <c r="U111" s="427"/>
      <c r="V111" s="427"/>
      <c r="W111" s="427">
        <f t="shared" ca="1" si="4"/>
        <v>0</v>
      </c>
      <c r="X111" s="427"/>
      <c r="Y111" s="427"/>
      <c r="Z111" s="425" t="str">
        <f t="shared" ca="1" si="5"/>
        <v/>
      </c>
      <c r="AA111" s="425"/>
      <c r="AB111" s="425"/>
      <c r="AC111" s="425"/>
      <c r="AD111" s="425"/>
      <c r="AE111" s="264"/>
      <c r="AF111" s="264"/>
    </row>
    <row r="112" spans="1:32">
      <c r="A112">
        <v>106</v>
      </c>
      <c r="B112" t="str">
        <f ca="1">IFERROR(VLOOKUP(A112,'Analysis_3-must not modify'!A:C,3,FALSE),"")</f>
        <v/>
      </c>
      <c r="C112" t="str">
        <f ca="1">IFERROR(VLOOKUP(B112,'Analysis-must not modify'!C:G,3,FALSE),"")</f>
        <v/>
      </c>
      <c r="D112" t="str">
        <f ca="1">IFERROR(VLOOKUP(B112,'Analysis-must not modify'!C:G,2,FALSE),"")</f>
        <v/>
      </c>
      <c r="F112" s="425" t="str">
        <f ca="1">VLOOKUP($B112,'Analysis_3-must not modify'!$C:$L,2,FALSE)</f>
        <v/>
      </c>
      <c r="G112" s="425" t="str">
        <f ca="1">VLOOKUP($B112,'Analysis_3-must not modify'!$C:$L,3,FALSE)</f>
        <v/>
      </c>
      <c r="H112" s="425" t="str">
        <f ca="1">VLOOKUP($B112,'Analysis_3-must not modify'!$C:$L,4,FALSE)</f>
        <v/>
      </c>
      <c r="I112" s="425" t="str">
        <f ca="1">VLOOKUP($B112,'Analysis_3-must not modify'!$C:$L,5,FALSE)</f>
        <v/>
      </c>
      <c r="J112" s="425" t="str">
        <f ca="1">VLOOKUP($B112,'Analysis_3-must not modify'!$C:$L,6,FALSE)</f>
        <v/>
      </c>
      <c r="K112" s="425" t="str">
        <f ca="1">VLOOKUP($B112,'Analysis_3-must not modify'!$C:$L,7,FALSE)</f>
        <v/>
      </c>
      <c r="L112" s="425" t="str">
        <f ca="1">VLOOKUP($B112,'Analysis_3-must not modify'!$C:$L,8,FALSE)</f>
        <v/>
      </c>
      <c r="M112" s="425" t="str">
        <f ca="1">VLOOKUP($B112,'Analysis_3-must not modify'!$C:$L,9,FALSE)</f>
        <v/>
      </c>
      <c r="N112" s="425" t="str">
        <f ca="1">VLOOKUP($B112,'Analysis_3-must not modify'!$C:$L,10,FALSE)</f>
        <v/>
      </c>
      <c r="O112" s="427"/>
      <c r="P112" s="427"/>
      <c r="Q112" s="427"/>
      <c r="R112" s="427"/>
      <c r="S112" s="427"/>
      <c r="T112" s="427"/>
      <c r="U112" s="427"/>
      <c r="V112" s="427"/>
      <c r="W112" s="427">
        <f t="shared" ca="1" si="4"/>
        <v>0</v>
      </c>
      <c r="X112" s="427"/>
      <c r="Y112" s="427"/>
      <c r="Z112" s="425" t="str">
        <f t="shared" ca="1" si="5"/>
        <v/>
      </c>
      <c r="AA112" s="425"/>
      <c r="AB112" s="425"/>
      <c r="AC112" s="425"/>
      <c r="AD112" s="425"/>
      <c r="AE112" s="264"/>
      <c r="AF112" s="264"/>
    </row>
    <row r="113" spans="1:32">
      <c r="A113">
        <v>107</v>
      </c>
      <c r="B113" t="str">
        <f ca="1">IFERROR(VLOOKUP(A113,'Analysis_3-must not modify'!A:C,3,FALSE),"")</f>
        <v/>
      </c>
      <c r="C113" t="str">
        <f ca="1">IFERROR(VLOOKUP(B113,'Analysis-must not modify'!C:G,3,FALSE),"")</f>
        <v/>
      </c>
      <c r="D113" t="str">
        <f ca="1">IFERROR(VLOOKUP(B113,'Analysis-must not modify'!C:G,2,FALSE),"")</f>
        <v/>
      </c>
      <c r="F113" s="425" t="str">
        <f ca="1">VLOOKUP($B113,'Analysis_3-must not modify'!$C:$L,2,FALSE)</f>
        <v/>
      </c>
      <c r="G113" s="425" t="str">
        <f ca="1">VLOOKUP($B113,'Analysis_3-must not modify'!$C:$L,3,FALSE)</f>
        <v/>
      </c>
      <c r="H113" s="425" t="str">
        <f ca="1">VLOOKUP($B113,'Analysis_3-must not modify'!$C:$L,4,FALSE)</f>
        <v/>
      </c>
      <c r="I113" s="425" t="str">
        <f ca="1">VLOOKUP($B113,'Analysis_3-must not modify'!$C:$L,5,FALSE)</f>
        <v/>
      </c>
      <c r="J113" s="425" t="str">
        <f ca="1">VLOOKUP($B113,'Analysis_3-must not modify'!$C:$L,6,FALSE)</f>
        <v/>
      </c>
      <c r="K113" s="425" t="str">
        <f ca="1">VLOOKUP($B113,'Analysis_3-must not modify'!$C:$L,7,FALSE)</f>
        <v/>
      </c>
      <c r="L113" s="425" t="str">
        <f ca="1">VLOOKUP($B113,'Analysis_3-must not modify'!$C:$L,8,FALSE)</f>
        <v/>
      </c>
      <c r="M113" s="425" t="str">
        <f ca="1">VLOOKUP($B113,'Analysis_3-must not modify'!$C:$L,9,FALSE)</f>
        <v/>
      </c>
      <c r="N113" s="425" t="str">
        <f ca="1">VLOOKUP($B113,'Analysis_3-must not modify'!$C:$L,10,FALSE)</f>
        <v/>
      </c>
      <c r="O113" s="427"/>
      <c r="P113" s="427"/>
      <c r="Q113" s="427"/>
      <c r="R113" s="427"/>
      <c r="S113" s="427"/>
      <c r="T113" s="427"/>
      <c r="U113" s="427"/>
      <c r="V113" s="427"/>
      <c r="W113" s="427">
        <f t="shared" ca="1" si="4"/>
        <v>0</v>
      </c>
      <c r="X113" s="427"/>
      <c r="Y113" s="427"/>
      <c r="Z113" s="425" t="str">
        <f t="shared" ca="1" si="5"/>
        <v/>
      </c>
      <c r="AA113" s="425"/>
      <c r="AB113" s="425"/>
      <c r="AC113" s="425"/>
      <c r="AD113" s="425"/>
      <c r="AE113" s="264"/>
      <c r="AF113" s="264"/>
    </row>
    <row r="114" spans="1:32">
      <c r="A114">
        <v>108</v>
      </c>
      <c r="B114" t="str">
        <f ca="1">IFERROR(VLOOKUP(A114,'Analysis_3-must not modify'!A:C,3,FALSE),"")</f>
        <v/>
      </c>
      <c r="C114" t="str">
        <f ca="1">IFERROR(VLOOKUP(B114,'Analysis-must not modify'!C:G,3,FALSE),"")</f>
        <v/>
      </c>
      <c r="D114" t="str">
        <f ca="1">IFERROR(VLOOKUP(B114,'Analysis-must not modify'!C:G,2,FALSE),"")</f>
        <v/>
      </c>
      <c r="F114" s="425" t="str">
        <f ca="1">VLOOKUP($B114,'Analysis_3-must not modify'!$C:$L,2,FALSE)</f>
        <v/>
      </c>
      <c r="G114" s="425" t="str">
        <f ca="1">VLOOKUP($B114,'Analysis_3-must not modify'!$C:$L,3,FALSE)</f>
        <v/>
      </c>
      <c r="H114" s="425" t="str">
        <f ca="1">VLOOKUP($B114,'Analysis_3-must not modify'!$C:$L,4,FALSE)</f>
        <v/>
      </c>
      <c r="I114" s="425" t="str">
        <f ca="1">VLOOKUP($B114,'Analysis_3-must not modify'!$C:$L,5,FALSE)</f>
        <v/>
      </c>
      <c r="J114" s="425" t="str">
        <f ca="1">VLOOKUP($B114,'Analysis_3-must not modify'!$C:$L,6,FALSE)</f>
        <v/>
      </c>
      <c r="K114" s="425" t="str">
        <f ca="1">VLOOKUP($B114,'Analysis_3-must not modify'!$C:$L,7,FALSE)</f>
        <v/>
      </c>
      <c r="L114" s="425" t="str">
        <f ca="1">VLOOKUP($B114,'Analysis_3-must not modify'!$C:$L,8,FALSE)</f>
        <v/>
      </c>
      <c r="M114" s="425" t="str">
        <f ca="1">VLOOKUP($B114,'Analysis_3-must not modify'!$C:$L,9,FALSE)</f>
        <v/>
      </c>
      <c r="N114" s="425" t="str">
        <f ca="1">VLOOKUP($B114,'Analysis_3-must not modify'!$C:$L,10,FALSE)</f>
        <v/>
      </c>
      <c r="O114" s="427"/>
      <c r="P114" s="427"/>
      <c r="Q114" s="427"/>
      <c r="R114" s="427"/>
      <c r="S114" s="427"/>
      <c r="T114" s="427"/>
      <c r="U114" s="427"/>
      <c r="V114" s="427"/>
      <c r="W114" s="427">
        <f t="shared" ca="1" si="4"/>
        <v>0</v>
      </c>
      <c r="X114" s="427"/>
      <c r="Y114" s="427"/>
      <c r="Z114" s="425" t="str">
        <f t="shared" ca="1" si="5"/>
        <v/>
      </c>
      <c r="AA114" s="425"/>
      <c r="AB114" s="425"/>
      <c r="AC114" s="425"/>
      <c r="AD114" s="425"/>
      <c r="AE114" s="264"/>
      <c r="AF114" s="264"/>
    </row>
    <row r="115" spans="1:32">
      <c r="A115">
        <v>109</v>
      </c>
      <c r="B115" t="str">
        <f ca="1">IFERROR(VLOOKUP(A115,'Analysis_3-must not modify'!A:C,3,FALSE),"")</f>
        <v/>
      </c>
      <c r="C115" t="str">
        <f ca="1">IFERROR(VLOOKUP(B115,'Analysis-must not modify'!C:G,3,FALSE),"")</f>
        <v/>
      </c>
      <c r="D115" t="str">
        <f ca="1">IFERROR(VLOOKUP(B115,'Analysis-must not modify'!C:G,2,FALSE),"")</f>
        <v/>
      </c>
      <c r="F115" s="425" t="str">
        <f ca="1">VLOOKUP($B115,'Analysis_3-must not modify'!$C:$L,2,FALSE)</f>
        <v/>
      </c>
      <c r="G115" s="425" t="str">
        <f ca="1">VLOOKUP($B115,'Analysis_3-must not modify'!$C:$L,3,FALSE)</f>
        <v/>
      </c>
      <c r="H115" s="425" t="str">
        <f ca="1">VLOOKUP($B115,'Analysis_3-must not modify'!$C:$L,4,FALSE)</f>
        <v/>
      </c>
      <c r="I115" s="425" t="str">
        <f ca="1">VLOOKUP($B115,'Analysis_3-must not modify'!$C:$L,5,FALSE)</f>
        <v/>
      </c>
      <c r="J115" s="425" t="str">
        <f ca="1">VLOOKUP($B115,'Analysis_3-must not modify'!$C:$L,6,FALSE)</f>
        <v/>
      </c>
      <c r="K115" s="425" t="str">
        <f ca="1">VLOOKUP($B115,'Analysis_3-must not modify'!$C:$L,7,FALSE)</f>
        <v/>
      </c>
      <c r="L115" s="425" t="str">
        <f ca="1">VLOOKUP($B115,'Analysis_3-must not modify'!$C:$L,8,FALSE)</f>
        <v/>
      </c>
      <c r="M115" s="425" t="str">
        <f ca="1">VLOOKUP($B115,'Analysis_3-must not modify'!$C:$L,9,FALSE)</f>
        <v/>
      </c>
      <c r="N115" s="425" t="str">
        <f ca="1">VLOOKUP($B115,'Analysis_3-must not modify'!$C:$L,10,FALSE)</f>
        <v/>
      </c>
      <c r="O115" s="427"/>
      <c r="P115" s="427"/>
      <c r="Q115" s="427"/>
      <c r="R115" s="427"/>
      <c r="S115" s="427"/>
      <c r="T115" s="427"/>
      <c r="U115" s="427"/>
      <c r="V115" s="427"/>
      <c r="W115" s="427">
        <f t="shared" ca="1" si="4"/>
        <v>0</v>
      </c>
      <c r="X115" s="427"/>
      <c r="Y115" s="427"/>
      <c r="Z115" s="425" t="str">
        <f t="shared" ca="1" si="5"/>
        <v/>
      </c>
      <c r="AA115" s="425"/>
      <c r="AB115" s="425"/>
      <c r="AC115" s="425"/>
      <c r="AD115" s="425"/>
      <c r="AE115" s="264"/>
      <c r="AF115" s="264"/>
    </row>
    <row r="116" spans="1:32">
      <c r="A116">
        <v>110</v>
      </c>
      <c r="B116" t="str">
        <f ca="1">IFERROR(VLOOKUP(A116,'Analysis_3-must not modify'!A:C,3,FALSE),"")</f>
        <v/>
      </c>
      <c r="C116" t="str">
        <f ca="1">IFERROR(VLOOKUP(B116,'Analysis-must not modify'!C:G,3,FALSE),"")</f>
        <v/>
      </c>
      <c r="D116" t="str">
        <f ca="1">IFERROR(VLOOKUP(B116,'Analysis-must not modify'!C:G,2,FALSE),"")</f>
        <v/>
      </c>
      <c r="F116" s="425" t="str">
        <f ca="1">VLOOKUP($B116,'Analysis_3-must not modify'!$C:$L,2,FALSE)</f>
        <v/>
      </c>
      <c r="G116" s="425" t="str">
        <f ca="1">VLOOKUP($B116,'Analysis_3-must not modify'!$C:$L,3,FALSE)</f>
        <v/>
      </c>
      <c r="H116" s="425" t="str">
        <f ca="1">VLOOKUP($B116,'Analysis_3-must not modify'!$C:$L,4,FALSE)</f>
        <v/>
      </c>
      <c r="I116" s="425" t="str">
        <f ca="1">VLOOKUP($B116,'Analysis_3-must not modify'!$C:$L,5,FALSE)</f>
        <v/>
      </c>
      <c r="J116" s="425" t="str">
        <f ca="1">VLOOKUP($B116,'Analysis_3-must not modify'!$C:$L,6,FALSE)</f>
        <v/>
      </c>
      <c r="K116" s="425" t="str">
        <f ca="1">VLOOKUP($B116,'Analysis_3-must not modify'!$C:$L,7,FALSE)</f>
        <v/>
      </c>
      <c r="L116" s="425" t="str">
        <f ca="1">VLOOKUP($B116,'Analysis_3-must not modify'!$C:$L,8,FALSE)</f>
        <v/>
      </c>
      <c r="M116" s="425" t="str">
        <f ca="1">VLOOKUP($B116,'Analysis_3-must not modify'!$C:$L,9,FALSE)</f>
        <v/>
      </c>
      <c r="N116" s="425" t="str">
        <f ca="1">VLOOKUP($B116,'Analysis_3-must not modify'!$C:$L,10,FALSE)</f>
        <v/>
      </c>
      <c r="O116" s="427"/>
      <c r="P116" s="427"/>
      <c r="Q116" s="427"/>
      <c r="R116" s="427"/>
      <c r="S116" s="427"/>
      <c r="T116" s="427"/>
      <c r="U116" s="427"/>
      <c r="V116" s="427"/>
      <c r="W116" s="427">
        <f t="shared" ca="1" si="4"/>
        <v>0</v>
      </c>
      <c r="X116" s="427"/>
      <c r="Y116" s="427"/>
      <c r="Z116" s="425" t="str">
        <f t="shared" ca="1" si="5"/>
        <v/>
      </c>
      <c r="AA116" s="425"/>
      <c r="AB116" s="425"/>
      <c r="AC116" s="425"/>
      <c r="AD116" s="425"/>
      <c r="AE116" s="264"/>
      <c r="AF116" s="264"/>
    </row>
    <row r="117" spans="1:32">
      <c r="A117">
        <v>111</v>
      </c>
      <c r="B117" t="str">
        <f ca="1">IFERROR(VLOOKUP(A117,'Analysis_3-must not modify'!A:C,3,FALSE),"")</f>
        <v/>
      </c>
      <c r="C117" t="str">
        <f ca="1">IFERROR(VLOOKUP(B117,'Analysis-must not modify'!C:G,3,FALSE),"")</f>
        <v/>
      </c>
      <c r="D117" t="str">
        <f ca="1">IFERROR(VLOOKUP(B117,'Analysis-must not modify'!C:G,2,FALSE),"")</f>
        <v/>
      </c>
      <c r="F117" s="425" t="str">
        <f ca="1">VLOOKUP($B117,'Analysis_3-must not modify'!$C:$L,2,FALSE)</f>
        <v/>
      </c>
      <c r="G117" s="425" t="str">
        <f ca="1">VLOOKUP($B117,'Analysis_3-must not modify'!$C:$L,3,FALSE)</f>
        <v/>
      </c>
      <c r="H117" s="425" t="str">
        <f ca="1">VLOOKUP($B117,'Analysis_3-must not modify'!$C:$L,4,FALSE)</f>
        <v/>
      </c>
      <c r="I117" s="425" t="str">
        <f ca="1">VLOOKUP($B117,'Analysis_3-must not modify'!$C:$L,5,FALSE)</f>
        <v/>
      </c>
      <c r="J117" s="425" t="str">
        <f ca="1">VLOOKUP($B117,'Analysis_3-must not modify'!$C:$L,6,FALSE)</f>
        <v/>
      </c>
      <c r="K117" s="425" t="str">
        <f ca="1">VLOOKUP($B117,'Analysis_3-must not modify'!$C:$L,7,FALSE)</f>
        <v/>
      </c>
      <c r="L117" s="425" t="str">
        <f ca="1">VLOOKUP($B117,'Analysis_3-must not modify'!$C:$L,8,FALSE)</f>
        <v/>
      </c>
      <c r="M117" s="425" t="str">
        <f ca="1">VLOOKUP($B117,'Analysis_3-must not modify'!$C:$L,9,FALSE)</f>
        <v/>
      </c>
      <c r="N117" s="425" t="str">
        <f ca="1">VLOOKUP($B117,'Analysis_3-must not modify'!$C:$L,10,FALSE)</f>
        <v/>
      </c>
      <c r="O117" s="427"/>
      <c r="P117" s="427"/>
      <c r="Q117" s="427"/>
      <c r="R117" s="427"/>
      <c r="S117" s="427"/>
      <c r="T117" s="427"/>
      <c r="U117" s="427"/>
      <c r="V117" s="427"/>
      <c r="W117" s="427">
        <f t="shared" ca="1" si="4"/>
        <v>0</v>
      </c>
      <c r="X117" s="427"/>
      <c r="Y117" s="427"/>
      <c r="Z117" s="425" t="str">
        <f t="shared" ca="1" si="5"/>
        <v/>
      </c>
      <c r="AA117" s="425"/>
      <c r="AB117" s="425"/>
      <c r="AC117" s="425"/>
      <c r="AD117" s="425"/>
      <c r="AE117" s="264"/>
      <c r="AF117" s="264"/>
    </row>
    <row r="118" spans="1:32">
      <c r="A118">
        <v>112</v>
      </c>
      <c r="B118" t="str">
        <f ca="1">IFERROR(VLOOKUP(A118,'Analysis_3-must not modify'!A:C,3,FALSE),"")</f>
        <v/>
      </c>
      <c r="C118" t="str">
        <f ca="1">IFERROR(VLOOKUP(B118,'Analysis-must not modify'!C:G,3,FALSE),"")</f>
        <v/>
      </c>
      <c r="D118" t="str">
        <f ca="1">IFERROR(VLOOKUP(B118,'Analysis-must not modify'!C:G,2,FALSE),"")</f>
        <v/>
      </c>
      <c r="F118" s="425" t="str">
        <f ca="1">VLOOKUP($B118,'Analysis_3-must not modify'!$C:$L,2,FALSE)</f>
        <v/>
      </c>
      <c r="G118" s="425" t="str">
        <f ca="1">VLOOKUP($B118,'Analysis_3-must not modify'!$C:$L,3,FALSE)</f>
        <v/>
      </c>
      <c r="H118" s="425" t="str">
        <f ca="1">VLOOKUP($B118,'Analysis_3-must not modify'!$C:$L,4,FALSE)</f>
        <v/>
      </c>
      <c r="I118" s="425" t="str">
        <f ca="1">VLOOKUP($B118,'Analysis_3-must not modify'!$C:$L,5,FALSE)</f>
        <v/>
      </c>
      <c r="J118" s="425" t="str">
        <f ca="1">VLOOKUP($B118,'Analysis_3-must not modify'!$C:$L,6,FALSE)</f>
        <v/>
      </c>
      <c r="K118" s="425" t="str">
        <f ca="1">VLOOKUP($B118,'Analysis_3-must not modify'!$C:$L,7,FALSE)</f>
        <v/>
      </c>
      <c r="L118" s="425" t="str">
        <f ca="1">VLOOKUP($B118,'Analysis_3-must not modify'!$C:$L,8,FALSE)</f>
        <v/>
      </c>
      <c r="M118" s="425" t="str">
        <f ca="1">VLOOKUP($B118,'Analysis_3-must not modify'!$C:$L,9,FALSE)</f>
        <v/>
      </c>
      <c r="N118" s="425" t="str">
        <f ca="1">VLOOKUP($B118,'Analysis_3-must not modify'!$C:$L,10,FALSE)</f>
        <v/>
      </c>
      <c r="O118" s="427"/>
      <c r="P118" s="427"/>
      <c r="Q118" s="427"/>
      <c r="R118" s="427"/>
      <c r="S118" s="427"/>
      <c r="T118" s="427"/>
      <c r="U118" s="427"/>
      <c r="V118" s="427"/>
      <c r="W118" s="427">
        <f t="shared" ca="1" si="4"/>
        <v>0</v>
      </c>
      <c r="X118" s="427"/>
      <c r="Y118" s="427"/>
      <c r="Z118" s="425" t="str">
        <f t="shared" ca="1" si="5"/>
        <v/>
      </c>
      <c r="AA118" s="425"/>
      <c r="AB118" s="425"/>
      <c r="AC118" s="425"/>
      <c r="AD118" s="425"/>
      <c r="AE118" s="264"/>
      <c r="AF118" s="264"/>
    </row>
    <row r="119" spans="1:32">
      <c r="A119">
        <v>113</v>
      </c>
      <c r="B119" t="str">
        <f ca="1">IFERROR(VLOOKUP(A119,'Analysis_3-must not modify'!A:C,3,FALSE),"")</f>
        <v/>
      </c>
      <c r="C119" t="str">
        <f ca="1">IFERROR(VLOOKUP(B119,'Analysis-must not modify'!C:G,3,FALSE),"")</f>
        <v/>
      </c>
      <c r="D119" t="str">
        <f ca="1">IFERROR(VLOOKUP(B119,'Analysis-must not modify'!C:G,2,FALSE),"")</f>
        <v/>
      </c>
      <c r="F119" s="425" t="str">
        <f ca="1">VLOOKUP($B119,'Analysis_3-must not modify'!$C:$L,2,FALSE)</f>
        <v/>
      </c>
      <c r="G119" s="425" t="str">
        <f ca="1">VLOOKUP($B119,'Analysis_3-must not modify'!$C:$L,3,FALSE)</f>
        <v/>
      </c>
      <c r="H119" s="425" t="str">
        <f ca="1">VLOOKUP($B119,'Analysis_3-must not modify'!$C:$L,4,FALSE)</f>
        <v/>
      </c>
      <c r="I119" s="425" t="str">
        <f ca="1">VLOOKUP($B119,'Analysis_3-must not modify'!$C:$L,5,FALSE)</f>
        <v/>
      </c>
      <c r="J119" s="425" t="str">
        <f ca="1">VLOOKUP($B119,'Analysis_3-must not modify'!$C:$L,6,FALSE)</f>
        <v/>
      </c>
      <c r="K119" s="425" t="str">
        <f ca="1">VLOOKUP($B119,'Analysis_3-must not modify'!$C:$L,7,FALSE)</f>
        <v/>
      </c>
      <c r="L119" s="425" t="str">
        <f ca="1">VLOOKUP($B119,'Analysis_3-must not modify'!$C:$L,8,FALSE)</f>
        <v/>
      </c>
      <c r="M119" s="425" t="str">
        <f ca="1">VLOOKUP($B119,'Analysis_3-must not modify'!$C:$L,9,FALSE)</f>
        <v/>
      </c>
      <c r="N119" s="425" t="str">
        <f ca="1">VLOOKUP($B119,'Analysis_3-must not modify'!$C:$L,10,FALSE)</f>
        <v/>
      </c>
      <c r="O119" s="427"/>
      <c r="P119" s="427"/>
      <c r="Q119" s="427"/>
      <c r="R119" s="427"/>
      <c r="S119" s="427"/>
      <c r="T119" s="427"/>
      <c r="U119" s="427"/>
      <c r="V119" s="427"/>
      <c r="W119" s="427">
        <f t="shared" ca="1" si="4"/>
        <v>0</v>
      </c>
      <c r="X119" s="427"/>
      <c r="Y119" s="427"/>
      <c r="Z119" s="425" t="str">
        <f t="shared" ca="1" si="5"/>
        <v/>
      </c>
      <c r="AA119" s="425"/>
      <c r="AB119" s="425"/>
      <c r="AC119" s="425"/>
      <c r="AD119" s="425"/>
      <c r="AE119" s="264"/>
      <c r="AF119" s="264"/>
    </row>
    <row r="120" spans="1:32">
      <c r="A120">
        <v>114</v>
      </c>
      <c r="B120" t="str">
        <f ca="1">IFERROR(VLOOKUP(A120,'Analysis_3-must not modify'!A:C,3,FALSE),"")</f>
        <v/>
      </c>
      <c r="C120" t="str">
        <f ca="1">IFERROR(VLOOKUP(B120,'Analysis-must not modify'!C:G,3,FALSE),"")</f>
        <v/>
      </c>
      <c r="D120" t="str">
        <f ca="1">IFERROR(VLOOKUP(B120,'Analysis-must not modify'!C:G,2,FALSE),"")</f>
        <v/>
      </c>
      <c r="F120" s="425" t="str">
        <f ca="1">VLOOKUP($B120,'Analysis_3-must not modify'!$C:$L,2,FALSE)</f>
        <v/>
      </c>
      <c r="G120" s="425" t="str">
        <f ca="1">VLOOKUP($B120,'Analysis_3-must not modify'!$C:$L,3,FALSE)</f>
        <v/>
      </c>
      <c r="H120" s="425" t="str">
        <f ca="1">VLOOKUP($B120,'Analysis_3-must not modify'!$C:$L,4,FALSE)</f>
        <v/>
      </c>
      <c r="I120" s="425" t="str">
        <f ca="1">VLOOKUP($B120,'Analysis_3-must not modify'!$C:$L,5,FALSE)</f>
        <v/>
      </c>
      <c r="J120" s="425" t="str">
        <f ca="1">VLOOKUP($B120,'Analysis_3-must not modify'!$C:$L,6,FALSE)</f>
        <v/>
      </c>
      <c r="K120" s="425" t="str">
        <f ca="1">VLOOKUP($B120,'Analysis_3-must not modify'!$C:$L,7,FALSE)</f>
        <v/>
      </c>
      <c r="L120" s="425" t="str">
        <f ca="1">VLOOKUP($B120,'Analysis_3-must not modify'!$C:$L,8,FALSE)</f>
        <v/>
      </c>
      <c r="M120" s="425" t="str">
        <f ca="1">VLOOKUP($B120,'Analysis_3-must not modify'!$C:$L,9,FALSE)</f>
        <v/>
      </c>
      <c r="N120" s="425" t="str">
        <f ca="1">VLOOKUP($B120,'Analysis_3-must not modify'!$C:$L,10,FALSE)</f>
        <v/>
      </c>
      <c r="O120" s="427"/>
      <c r="P120" s="427"/>
      <c r="Q120" s="427"/>
      <c r="R120" s="427"/>
      <c r="S120" s="427"/>
      <c r="T120" s="427"/>
      <c r="U120" s="427"/>
      <c r="V120" s="427"/>
      <c r="W120" s="427">
        <f t="shared" ca="1" si="4"/>
        <v>0</v>
      </c>
      <c r="X120" s="427"/>
      <c r="Y120" s="427"/>
      <c r="Z120" s="425" t="str">
        <f t="shared" ca="1" si="5"/>
        <v/>
      </c>
      <c r="AA120" s="425"/>
      <c r="AB120" s="425"/>
      <c r="AC120" s="425"/>
      <c r="AD120" s="425"/>
      <c r="AE120" s="264"/>
      <c r="AF120" s="264"/>
    </row>
    <row r="121" spans="1:32">
      <c r="A121">
        <v>115</v>
      </c>
      <c r="B121" t="str">
        <f ca="1">IFERROR(VLOOKUP(A121,'Analysis_3-must not modify'!A:C,3,FALSE),"")</f>
        <v/>
      </c>
      <c r="C121" t="str">
        <f ca="1">IFERROR(VLOOKUP(B121,'Analysis-must not modify'!C:G,3,FALSE),"")</f>
        <v/>
      </c>
      <c r="D121" t="str">
        <f ca="1">IFERROR(VLOOKUP(B121,'Analysis-must not modify'!C:G,2,FALSE),"")</f>
        <v/>
      </c>
      <c r="F121" s="425" t="str">
        <f ca="1">VLOOKUP($B121,'Analysis_3-must not modify'!$C:$L,2,FALSE)</f>
        <v/>
      </c>
      <c r="G121" s="425" t="str">
        <f ca="1">VLOOKUP($B121,'Analysis_3-must not modify'!$C:$L,3,FALSE)</f>
        <v/>
      </c>
      <c r="H121" s="425" t="str">
        <f ca="1">VLOOKUP($B121,'Analysis_3-must not modify'!$C:$L,4,FALSE)</f>
        <v/>
      </c>
      <c r="I121" s="425" t="str">
        <f ca="1">VLOOKUP($B121,'Analysis_3-must not modify'!$C:$L,5,FALSE)</f>
        <v/>
      </c>
      <c r="J121" s="425" t="str">
        <f ca="1">VLOOKUP($B121,'Analysis_3-must not modify'!$C:$L,6,FALSE)</f>
        <v/>
      </c>
      <c r="K121" s="425" t="str">
        <f ca="1">VLOOKUP($B121,'Analysis_3-must not modify'!$C:$L,7,FALSE)</f>
        <v/>
      </c>
      <c r="L121" s="425" t="str">
        <f ca="1">VLOOKUP($B121,'Analysis_3-must not modify'!$C:$L,8,FALSE)</f>
        <v/>
      </c>
      <c r="M121" s="425" t="str">
        <f ca="1">VLOOKUP($B121,'Analysis_3-must not modify'!$C:$L,9,FALSE)</f>
        <v/>
      </c>
      <c r="N121" s="425" t="str">
        <f ca="1">VLOOKUP($B121,'Analysis_3-must not modify'!$C:$L,10,FALSE)</f>
        <v/>
      </c>
      <c r="O121" s="427"/>
      <c r="P121" s="427"/>
      <c r="Q121" s="427"/>
      <c r="R121" s="427"/>
      <c r="S121" s="427"/>
      <c r="T121" s="427"/>
      <c r="U121" s="427"/>
      <c r="V121" s="427"/>
      <c r="W121" s="427">
        <f t="shared" ca="1" si="4"/>
        <v>0</v>
      </c>
      <c r="X121" s="427"/>
      <c r="Y121" s="427"/>
      <c r="Z121" s="425" t="str">
        <f t="shared" ca="1" si="5"/>
        <v/>
      </c>
      <c r="AA121" s="425"/>
      <c r="AB121" s="425"/>
      <c r="AC121" s="425"/>
      <c r="AD121" s="425"/>
      <c r="AE121" s="264"/>
      <c r="AF121" s="264"/>
    </row>
    <row r="122" spans="1:32">
      <c r="A122">
        <v>116</v>
      </c>
      <c r="B122" t="str">
        <f ca="1">IFERROR(VLOOKUP(A122,'Analysis_3-must not modify'!A:C,3,FALSE),"")</f>
        <v/>
      </c>
      <c r="C122" t="str">
        <f ca="1">IFERROR(VLOOKUP(B122,'Analysis-must not modify'!C:G,3,FALSE),"")</f>
        <v/>
      </c>
      <c r="D122" t="str">
        <f ca="1">IFERROR(VLOOKUP(B122,'Analysis-must not modify'!C:G,2,FALSE),"")</f>
        <v/>
      </c>
      <c r="F122" s="425" t="str">
        <f ca="1">VLOOKUP($B122,'Analysis_3-must not modify'!$C:$L,2,FALSE)</f>
        <v/>
      </c>
      <c r="G122" s="425" t="str">
        <f ca="1">VLOOKUP($B122,'Analysis_3-must not modify'!$C:$L,3,FALSE)</f>
        <v/>
      </c>
      <c r="H122" s="425" t="str">
        <f ca="1">VLOOKUP($B122,'Analysis_3-must not modify'!$C:$L,4,FALSE)</f>
        <v/>
      </c>
      <c r="I122" s="425" t="str">
        <f ca="1">VLOOKUP($B122,'Analysis_3-must not modify'!$C:$L,5,FALSE)</f>
        <v/>
      </c>
      <c r="J122" s="425" t="str">
        <f ca="1">VLOOKUP($B122,'Analysis_3-must not modify'!$C:$L,6,FALSE)</f>
        <v/>
      </c>
      <c r="K122" s="425" t="str">
        <f ca="1">VLOOKUP($B122,'Analysis_3-must not modify'!$C:$L,7,FALSE)</f>
        <v/>
      </c>
      <c r="L122" s="425" t="str">
        <f ca="1">VLOOKUP($B122,'Analysis_3-must not modify'!$C:$L,8,FALSE)</f>
        <v/>
      </c>
      <c r="M122" s="425" t="str">
        <f ca="1">VLOOKUP($B122,'Analysis_3-must not modify'!$C:$L,9,FALSE)</f>
        <v/>
      </c>
      <c r="N122" s="425" t="str">
        <f ca="1">VLOOKUP($B122,'Analysis_3-must not modify'!$C:$L,10,FALSE)</f>
        <v/>
      </c>
      <c r="O122" s="427"/>
      <c r="P122" s="427"/>
      <c r="Q122" s="427"/>
      <c r="R122" s="427"/>
      <c r="S122" s="427"/>
      <c r="T122" s="427"/>
      <c r="U122" s="427"/>
      <c r="V122" s="427"/>
      <c r="W122" s="427">
        <f t="shared" ca="1" si="4"/>
        <v>0</v>
      </c>
      <c r="X122" s="427"/>
      <c r="Y122" s="427"/>
      <c r="Z122" s="425" t="str">
        <f t="shared" ca="1" si="5"/>
        <v/>
      </c>
      <c r="AA122" s="425"/>
      <c r="AB122" s="425"/>
      <c r="AC122" s="425"/>
      <c r="AD122" s="425"/>
      <c r="AE122" s="264"/>
      <c r="AF122" s="264"/>
    </row>
    <row r="123" spans="1:32">
      <c r="A123">
        <v>117</v>
      </c>
      <c r="B123" t="str">
        <f ca="1">IFERROR(VLOOKUP(A123,'Analysis_3-must not modify'!A:C,3,FALSE),"")</f>
        <v/>
      </c>
      <c r="C123" t="str">
        <f ca="1">IFERROR(VLOOKUP(B123,'Analysis-must not modify'!C:G,3,FALSE),"")</f>
        <v/>
      </c>
      <c r="D123" t="str">
        <f ca="1">IFERROR(VLOOKUP(B123,'Analysis-must not modify'!C:G,2,FALSE),"")</f>
        <v/>
      </c>
      <c r="F123" s="425" t="str">
        <f ca="1">VLOOKUP($B123,'Analysis_3-must not modify'!$C:$L,2,FALSE)</f>
        <v/>
      </c>
      <c r="G123" s="425" t="str">
        <f ca="1">VLOOKUP($B123,'Analysis_3-must not modify'!$C:$L,3,FALSE)</f>
        <v/>
      </c>
      <c r="H123" s="425" t="str">
        <f ca="1">VLOOKUP($B123,'Analysis_3-must not modify'!$C:$L,4,FALSE)</f>
        <v/>
      </c>
      <c r="I123" s="425" t="str">
        <f ca="1">VLOOKUP($B123,'Analysis_3-must not modify'!$C:$L,5,FALSE)</f>
        <v/>
      </c>
      <c r="J123" s="425" t="str">
        <f ca="1">VLOOKUP($B123,'Analysis_3-must not modify'!$C:$L,6,FALSE)</f>
        <v/>
      </c>
      <c r="K123" s="425" t="str">
        <f ca="1">VLOOKUP($B123,'Analysis_3-must not modify'!$C:$L,7,FALSE)</f>
        <v/>
      </c>
      <c r="L123" s="425" t="str">
        <f ca="1">VLOOKUP($B123,'Analysis_3-must not modify'!$C:$L,8,FALSE)</f>
        <v/>
      </c>
      <c r="M123" s="425" t="str">
        <f ca="1">VLOOKUP($B123,'Analysis_3-must not modify'!$C:$L,9,FALSE)</f>
        <v/>
      </c>
      <c r="N123" s="425" t="str">
        <f ca="1">VLOOKUP($B123,'Analysis_3-must not modify'!$C:$L,10,FALSE)</f>
        <v/>
      </c>
      <c r="O123" s="427"/>
      <c r="P123" s="427"/>
      <c r="Q123" s="427"/>
      <c r="R123" s="427"/>
      <c r="S123" s="427"/>
      <c r="T123" s="427"/>
      <c r="U123" s="427"/>
      <c r="V123" s="427"/>
      <c r="W123" s="427">
        <f t="shared" ca="1" si="4"/>
        <v>0</v>
      </c>
      <c r="X123" s="427"/>
      <c r="Y123" s="427"/>
      <c r="Z123" s="425" t="str">
        <f t="shared" ca="1" si="5"/>
        <v/>
      </c>
      <c r="AA123" s="425"/>
      <c r="AB123" s="425"/>
      <c r="AC123" s="425"/>
      <c r="AD123" s="425"/>
      <c r="AE123" s="264"/>
      <c r="AF123" s="264"/>
    </row>
    <row r="124" spans="1:32">
      <c r="A124">
        <v>118</v>
      </c>
      <c r="B124" t="str">
        <f ca="1">IFERROR(VLOOKUP(A124,'Analysis_3-must not modify'!A:C,3,FALSE),"")</f>
        <v/>
      </c>
      <c r="C124" t="str">
        <f ca="1">IFERROR(VLOOKUP(B124,'Analysis-must not modify'!C:G,3,FALSE),"")</f>
        <v/>
      </c>
      <c r="D124" t="str">
        <f ca="1">IFERROR(VLOOKUP(B124,'Analysis-must not modify'!C:G,2,FALSE),"")</f>
        <v/>
      </c>
      <c r="F124" s="425" t="str">
        <f ca="1">VLOOKUP($B124,'Analysis_3-must not modify'!$C:$L,2,FALSE)</f>
        <v/>
      </c>
      <c r="G124" s="425" t="str">
        <f ca="1">VLOOKUP($B124,'Analysis_3-must not modify'!$C:$L,3,FALSE)</f>
        <v/>
      </c>
      <c r="H124" s="425" t="str">
        <f ca="1">VLOOKUP($B124,'Analysis_3-must not modify'!$C:$L,4,FALSE)</f>
        <v/>
      </c>
      <c r="I124" s="425" t="str">
        <f ca="1">VLOOKUP($B124,'Analysis_3-must not modify'!$C:$L,5,FALSE)</f>
        <v/>
      </c>
      <c r="J124" s="425" t="str">
        <f ca="1">VLOOKUP($B124,'Analysis_3-must not modify'!$C:$L,6,FALSE)</f>
        <v/>
      </c>
      <c r="K124" s="425" t="str">
        <f ca="1">VLOOKUP($B124,'Analysis_3-must not modify'!$C:$L,7,FALSE)</f>
        <v/>
      </c>
      <c r="L124" s="425" t="str">
        <f ca="1">VLOOKUP($B124,'Analysis_3-must not modify'!$C:$L,8,FALSE)</f>
        <v/>
      </c>
      <c r="M124" s="425" t="str">
        <f ca="1">VLOOKUP($B124,'Analysis_3-must not modify'!$C:$L,9,FALSE)</f>
        <v/>
      </c>
      <c r="N124" s="425" t="str">
        <f ca="1">VLOOKUP($B124,'Analysis_3-must not modify'!$C:$L,10,FALSE)</f>
        <v/>
      </c>
      <c r="O124" s="427"/>
      <c r="P124" s="427"/>
      <c r="Q124" s="427"/>
      <c r="R124" s="427"/>
      <c r="S124" s="427"/>
      <c r="T124" s="427"/>
      <c r="U124" s="427"/>
      <c r="V124" s="427"/>
      <c r="W124" s="427">
        <f t="shared" ca="1" si="4"/>
        <v>0</v>
      </c>
      <c r="X124" s="427"/>
      <c r="Y124" s="427"/>
      <c r="Z124" s="425" t="str">
        <f t="shared" ca="1" si="5"/>
        <v/>
      </c>
      <c r="AA124" s="425"/>
      <c r="AB124" s="425"/>
      <c r="AC124" s="425"/>
      <c r="AD124" s="425"/>
      <c r="AE124" s="264"/>
      <c r="AF124" s="264"/>
    </row>
    <row r="125" spans="1:32">
      <c r="A125">
        <v>119</v>
      </c>
      <c r="B125" t="str">
        <f ca="1">IFERROR(VLOOKUP(A125,'Analysis_3-must not modify'!A:C,3,FALSE),"")</f>
        <v/>
      </c>
      <c r="C125" t="str">
        <f ca="1">IFERROR(VLOOKUP(B125,'Analysis-must not modify'!C:G,3,FALSE),"")</f>
        <v/>
      </c>
      <c r="D125" t="str">
        <f ca="1">IFERROR(VLOOKUP(B125,'Analysis-must not modify'!C:G,2,FALSE),"")</f>
        <v/>
      </c>
      <c r="F125" s="425" t="str">
        <f ca="1">VLOOKUP($B125,'Analysis_3-must not modify'!$C:$L,2,FALSE)</f>
        <v/>
      </c>
      <c r="G125" s="425" t="str">
        <f ca="1">VLOOKUP($B125,'Analysis_3-must not modify'!$C:$L,3,FALSE)</f>
        <v/>
      </c>
      <c r="H125" s="425" t="str">
        <f ca="1">VLOOKUP($B125,'Analysis_3-must not modify'!$C:$L,4,FALSE)</f>
        <v/>
      </c>
      <c r="I125" s="425" t="str">
        <f ca="1">VLOOKUP($B125,'Analysis_3-must not modify'!$C:$L,5,FALSE)</f>
        <v/>
      </c>
      <c r="J125" s="425" t="str">
        <f ca="1">VLOOKUP($B125,'Analysis_3-must not modify'!$C:$L,6,FALSE)</f>
        <v/>
      </c>
      <c r="K125" s="425" t="str">
        <f ca="1">VLOOKUP($B125,'Analysis_3-must not modify'!$C:$L,7,FALSE)</f>
        <v/>
      </c>
      <c r="L125" s="425" t="str">
        <f ca="1">VLOOKUP($B125,'Analysis_3-must not modify'!$C:$L,8,FALSE)</f>
        <v/>
      </c>
      <c r="M125" s="425" t="str">
        <f ca="1">VLOOKUP($B125,'Analysis_3-must not modify'!$C:$L,9,FALSE)</f>
        <v/>
      </c>
      <c r="N125" s="425" t="str">
        <f ca="1">VLOOKUP($B125,'Analysis_3-must not modify'!$C:$L,10,FALSE)</f>
        <v/>
      </c>
      <c r="O125" s="427"/>
      <c r="P125" s="427"/>
      <c r="Q125" s="427"/>
      <c r="R125" s="427"/>
      <c r="S125" s="427"/>
      <c r="T125" s="427"/>
      <c r="U125" s="427"/>
      <c r="V125" s="427"/>
      <c r="W125" s="427">
        <f t="shared" ca="1" si="4"/>
        <v>0</v>
      </c>
      <c r="X125" s="427"/>
      <c r="Y125" s="427"/>
      <c r="Z125" s="425" t="str">
        <f t="shared" ca="1" si="5"/>
        <v/>
      </c>
      <c r="AA125" s="425"/>
      <c r="AB125" s="425"/>
      <c r="AC125" s="425"/>
      <c r="AD125" s="425"/>
      <c r="AE125" s="264"/>
      <c r="AF125" s="264"/>
    </row>
    <row r="126" spans="1:32">
      <c r="A126">
        <v>120</v>
      </c>
      <c r="B126" t="str">
        <f ca="1">IFERROR(VLOOKUP(A126,'Analysis_3-must not modify'!A:C,3,FALSE),"")</f>
        <v/>
      </c>
      <c r="C126" t="str">
        <f ca="1">IFERROR(VLOOKUP(B126,'Analysis-must not modify'!C:G,3,FALSE),"")</f>
        <v/>
      </c>
      <c r="D126" t="str">
        <f ca="1">IFERROR(VLOOKUP(B126,'Analysis-must not modify'!C:G,2,FALSE),"")</f>
        <v/>
      </c>
      <c r="F126" s="425" t="str">
        <f ca="1">VLOOKUP($B126,'Analysis_3-must not modify'!$C:$L,2,FALSE)</f>
        <v/>
      </c>
      <c r="G126" s="425" t="str">
        <f ca="1">VLOOKUP($B126,'Analysis_3-must not modify'!$C:$L,3,FALSE)</f>
        <v/>
      </c>
      <c r="H126" s="425" t="str">
        <f ca="1">VLOOKUP($B126,'Analysis_3-must not modify'!$C:$L,4,FALSE)</f>
        <v/>
      </c>
      <c r="I126" s="425" t="str">
        <f ca="1">VLOOKUP($B126,'Analysis_3-must not modify'!$C:$L,5,FALSE)</f>
        <v/>
      </c>
      <c r="J126" s="425" t="str">
        <f ca="1">VLOOKUP($B126,'Analysis_3-must not modify'!$C:$L,6,FALSE)</f>
        <v/>
      </c>
      <c r="K126" s="425" t="str">
        <f ca="1">VLOOKUP($B126,'Analysis_3-must not modify'!$C:$L,7,FALSE)</f>
        <v/>
      </c>
      <c r="L126" s="425" t="str">
        <f ca="1">VLOOKUP($B126,'Analysis_3-must not modify'!$C:$L,8,FALSE)</f>
        <v/>
      </c>
      <c r="M126" s="425" t="str">
        <f ca="1">VLOOKUP($B126,'Analysis_3-must not modify'!$C:$L,9,FALSE)</f>
        <v/>
      </c>
      <c r="N126" s="425" t="str">
        <f ca="1">VLOOKUP($B126,'Analysis_3-must not modify'!$C:$L,10,FALSE)</f>
        <v/>
      </c>
      <c r="O126" s="427"/>
      <c r="P126" s="427"/>
      <c r="Q126" s="427"/>
      <c r="R126" s="427"/>
      <c r="S126" s="427"/>
      <c r="T126" s="427"/>
      <c r="U126" s="427"/>
      <c r="V126" s="427"/>
      <c r="W126" s="427">
        <f t="shared" ca="1" si="4"/>
        <v>0</v>
      </c>
      <c r="X126" s="427"/>
      <c r="Y126" s="427"/>
      <c r="Z126" s="425" t="str">
        <f t="shared" ca="1" si="5"/>
        <v/>
      </c>
      <c r="AA126" s="425"/>
      <c r="AB126" s="425"/>
      <c r="AC126" s="425"/>
      <c r="AD126" s="425"/>
      <c r="AE126" s="264"/>
      <c r="AF126" s="264"/>
    </row>
    <row r="127" spans="1:32">
      <c r="A127">
        <v>121</v>
      </c>
      <c r="B127" t="str">
        <f ca="1">IFERROR(VLOOKUP(A127,'Analysis_3-must not modify'!A:C,3,FALSE),"")</f>
        <v/>
      </c>
      <c r="C127" t="str">
        <f ca="1">IFERROR(VLOOKUP(B127,'Analysis-must not modify'!C:G,3,FALSE),"")</f>
        <v/>
      </c>
      <c r="D127" t="str">
        <f ca="1">IFERROR(VLOOKUP(B127,'Analysis-must not modify'!C:G,2,FALSE),"")</f>
        <v/>
      </c>
      <c r="F127" s="425" t="str">
        <f ca="1">VLOOKUP($B127,'Analysis_3-must not modify'!$C:$L,2,FALSE)</f>
        <v/>
      </c>
      <c r="G127" s="425" t="str">
        <f ca="1">VLOOKUP($B127,'Analysis_3-must not modify'!$C:$L,3,FALSE)</f>
        <v/>
      </c>
      <c r="H127" s="425" t="str">
        <f ca="1">VLOOKUP($B127,'Analysis_3-must not modify'!$C:$L,4,FALSE)</f>
        <v/>
      </c>
      <c r="I127" s="425" t="str">
        <f ca="1">VLOOKUP($B127,'Analysis_3-must not modify'!$C:$L,5,FALSE)</f>
        <v/>
      </c>
      <c r="J127" s="425" t="str">
        <f ca="1">VLOOKUP($B127,'Analysis_3-must not modify'!$C:$L,6,FALSE)</f>
        <v/>
      </c>
      <c r="K127" s="425" t="str">
        <f ca="1">VLOOKUP($B127,'Analysis_3-must not modify'!$C:$L,7,FALSE)</f>
        <v/>
      </c>
      <c r="L127" s="425" t="str">
        <f ca="1">VLOOKUP($B127,'Analysis_3-must not modify'!$C:$L,8,FALSE)</f>
        <v/>
      </c>
      <c r="M127" s="425" t="str">
        <f ca="1">VLOOKUP($B127,'Analysis_3-must not modify'!$C:$L,9,FALSE)</f>
        <v/>
      </c>
      <c r="N127" s="425" t="str">
        <f ca="1">VLOOKUP($B127,'Analysis_3-must not modify'!$C:$L,10,FALSE)</f>
        <v/>
      </c>
      <c r="O127" s="427"/>
      <c r="P127" s="427"/>
      <c r="Q127" s="427"/>
      <c r="R127" s="427"/>
      <c r="S127" s="427"/>
      <c r="T127" s="427"/>
      <c r="U127" s="427"/>
      <c r="V127" s="427"/>
      <c r="W127" s="427">
        <f t="shared" ca="1" si="4"/>
        <v>0</v>
      </c>
      <c r="X127" s="427"/>
      <c r="Y127" s="427"/>
      <c r="Z127" s="425" t="str">
        <f t="shared" ca="1" si="5"/>
        <v/>
      </c>
      <c r="AA127" s="425"/>
      <c r="AB127" s="425"/>
      <c r="AC127" s="425"/>
      <c r="AD127" s="425"/>
      <c r="AE127" s="264"/>
      <c r="AF127" s="264"/>
    </row>
    <row r="128" spans="1:32">
      <c r="A128">
        <v>122</v>
      </c>
      <c r="B128" t="str">
        <f ca="1">IFERROR(VLOOKUP(A128,'Analysis_3-must not modify'!A:C,3,FALSE),"")</f>
        <v/>
      </c>
      <c r="C128" t="str">
        <f ca="1">IFERROR(VLOOKUP(B128,'Analysis-must not modify'!C:G,3,FALSE),"")</f>
        <v/>
      </c>
      <c r="D128" t="str">
        <f ca="1">IFERROR(VLOOKUP(B128,'Analysis-must not modify'!C:G,2,FALSE),"")</f>
        <v/>
      </c>
      <c r="F128" s="425" t="str">
        <f ca="1">VLOOKUP($B128,'Analysis_3-must not modify'!$C:$L,2,FALSE)</f>
        <v/>
      </c>
      <c r="G128" s="425" t="str">
        <f ca="1">VLOOKUP($B128,'Analysis_3-must not modify'!$C:$L,3,FALSE)</f>
        <v/>
      </c>
      <c r="H128" s="425" t="str">
        <f ca="1">VLOOKUP($B128,'Analysis_3-must not modify'!$C:$L,4,FALSE)</f>
        <v/>
      </c>
      <c r="I128" s="425" t="str">
        <f ca="1">VLOOKUP($B128,'Analysis_3-must not modify'!$C:$L,5,FALSE)</f>
        <v/>
      </c>
      <c r="J128" s="425" t="str">
        <f ca="1">VLOOKUP($B128,'Analysis_3-must not modify'!$C:$L,6,FALSE)</f>
        <v/>
      </c>
      <c r="K128" s="425" t="str">
        <f ca="1">VLOOKUP($B128,'Analysis_3-must not modify'!$C:$L,7,FALSE)</f>
        <v/>
      </c>
      <c r="L128" s="425" t="str">
        <f ca="1">VLOOKUP($B128,'Analysis_3-must not modify'!$C:$L,8,FALSE)</f>
        <v/>
      </c>
      <c r="M128" s="425" t="str">
        <f ca="1">VLOOKUP($B128,'Analysis_3-must not modify'!$C:$L,9,FALSE)</f>
        <v/>
      </c>
      <c r="N128" s="425" t="str">
        <f ca="1">VLOOKUP($B128,'Analysis_3-must not modify'!$C:$L,10,FALSE)</f>
        <v/>
      </c>
      <c r="O128" s="427"/>
      <c r="P128" s="427"/>
      <c r="Q128" s="427"/>
      <c r="R128" s="427"/>
      <c r="S128" s="427"/>
      <c r="T128" s="427"/>
      <c r="U128" s="427"/>
      <c r="V128" s="427"/>
      <c r="W128" s="427">
        <f t="shared" ca="1" si="4"/>
        <v>0</v>
      </c>
      <c r="X128" s="427"/>
      <c r="Y128" s="427"/>
      <c r="Z128" s="425" t="str">
        <f t="shared" ca="1" si="5"/>
        <v/>
      </c>
      <c r="AA128" s="425"/>
      <c r="AB128" s="425"/>
      <c r="AC128" s="425"/>
      <c r="AD128" s="425"/>
      <c r="AE128" s="264"/>
      <c r="AF128" s="264"/>
    </row>
    <row r="129" spans="1:32">
      <c r="A129">
        <v>123</v>
      </c>
      <c r="B129" t="str">
        <f ca="1">IFERROR(VLOOKUP(A129,'Analysis_3-must not modify'!A:C,3,FALSE),"")</f>
        <v/>
      </c>
      <c r="C129" t="str">
        <f ca="1">IFERROR(VLOOKUP(B129,'Analysis-must not modify'!C:G,3,FALSE),"")</f>
        <v/>
      </c>
      <c r="D129" t="str">
        <f ca="1">IFERROR(VLOOKUP(B129,'Analysis-must not modify'!C:G,2,FALSE),"")</f>
        <v/>
      </c>
      <c r="F129" s="425" t="str">
        <f ca="1">VLOOKUP($B129,'Analysis_3-must not modify'!$C:$L,2,FALSE)</f>
        <v/>
      </c>
      <c r="G129" s="425" t="str">
        <f ca="1">VLOOKUP($B129,'Analysis_3-must not modify'!$C:$L,3,FALSE)</f>
        <v/>
      </c>
      <c r="H129" s="425" t="str">
        <f ca="1">VLOOKUP($B129,'Analysis_3-must not modify'!$C:$L,4,FALSE)</f>
        <v/>
      </c>
      <c r="I129" s="425" t="str">
        <f ca="1">VLOOKUP($B129,'Analysis_3-must not modify'!$C:$L,5,FALSE)</f>
        <v/>
      </c>
      <c r="J129" s="425" t="str">
        <f ca="1">VLOOKUP($B129,'Analysis_3-must not modify'!$C:$L,6,FALSE)</f>
        <v/>
      </c>
      <c r="K129" s="425" t="str">
        <f ca="1">VLOOKUP($B129,'Analysis_3-must not modify'!$C:$L,7,FALSE)</f>
        <v/>
      </c>
      <c r="L129" s="425" t="str">
        <f ca="1">VLOOKUP($B129,'Analysis_3-must not modify'!$C:$L,8,FALSE)</f>
        <v/>
      </c>
      <c r="M129" s="425" t="str">
        <f ca="1">VLOOKUP($B129,'Analysis_3-must not modify'!$C:$L,9,FALSE)</f>
        <v/>
      </c>
      <c r="N129" s="425" t="str">
        <f ca="1">VLOOKUP($B129,'Analysis_3-must not modify'!$C:$L,10,FALSE)</f>
        <v/>
      </c>
      <c r="O129" s="427"/>
      <c r="P129" s="427"/>
      <c r="Q129" s="427"/>
      <c r="R129" s="427"/>
      <c r="S129" s="427"/>
      <c r="T129" s="427"/>
      <c r="U129" s="427"/>
      <c r="V129" s="427"/>
      <c r="W129" s="427">
        <f t="shared" ca="1" si="4"/>
        <v>0</v>
      </c>
      <c r="X129" s="427"/>
      <c r="Y129" s="427"/>
      <c r="Z129" s="425" t="str">
        <f t="shared" ca="1" si="5"/>
        <v/>
      </c>
      <c r="AA129" s="425"/>
      <c r="AB129" s="425"/>
      <c r="AC129" s="425"/>
      <c r="AD129" s="425"/>
      <c r="AE129" s="264"/>
      <c r="AF129" s="264"/>
    </row>
    <row r="130" spans="1:32">
      <c r="A130">
        <v>124</v>
      </c>
      <c r="B130" t="str">
        <f ca="1">IFERROR(VLOOKUP(A130,'Analysis_3-must not modify'!A:C,3,FALSE),"")</f>
        <v/>
      </c>
      <c r="C130" t="str">
        <f ca="1">IFERROR(VLOOKUP(B130,'Analysis-must not modify'!C:G,3,FALSE),"")</f>
        <v/>
      </c>
      <c r="D130" t="str">
        <f ca="1">IFERROR(VLOOKUP(B130,'Analysis-must not modify'!C:G,2,FALSE),"")</f>
        <v/>
      </c>
      <c r="F130" s="425" t="str">
        <f ca="1">VLOOKUP($B130,'Analysis_3-must not modify'!$C:$L,2,FALSE)</f>
        <v/>
      </c>
      <c r="G130" s="425" t="str">
        <f ca="1">VLOOKUP($B130,'Analysis_3-must not modify'!$C:$L,3,FALSE)</f>
        <v/>
      </c>
      <c r="H130" s="425" t="str">
        <f ca="1">VLOOKUP($B130,'Analysis_3-must not modify'!$C:$L,4,FALSE)</f>
        <v/>
      </c>
      <c r="I130" s="425" t="str">
        <f ca="1">VLOOKUP($B130,'Analysis_3-must not modify'!$C:$L,5,FALSE)</f>
        <v/>
      </c>
      <c r="J130" s="425" t="str">
        <f ca="1">VLOOKUP($B130,'Analysis_3-must not modify'!$C:$L,6,FALSE)</f>
        <v/>
      </c>
      <c r="K130" s="425" t="str">
        <f ca="1">VLOOKUP($B130,'Analysis_3-must not modify'!$C:$L,7,FALSE)</f>
        <v/>
      </c>
      <c r="L130" s="425" t="str">
        <f ca="1">VLOOKUP($B130,'Analysis_3-must not modify'!$C:$L,8,FALSE)</f>
        <v/>
      </c>
      <c r="M130" s="425" t="str">
        <f ca="1">VLOOKUP($B130,'Analysis_3-must not modify'!$C:$L,9,FALSE)</f>
        <v/>
      </c>
      <c r="N130" s="425" t="str">
        <f ca="1">VLOOKUP($B130,'Analysis_3-must not modify'!$C:$L,10,FALSE)</f>
        <v/>
      </c>
      <c r="O130" s="427"/>
      <c r="P130" s="427"/>
      <c r="Q130" s="427"/>
      <c r="R130" s="427"/>
      <c r="S130" s="427"/>
      <c r="T130" s="427"/>
      <c r="U130" s="427"/>
      <c r="V130" s="427"/>
      <c r="W130" s="427">
        <f t="shared" ca="1" si="4"/>
        <v>0</v>
      </c>
      <c r="X130" s="427"/>
      <c r="Y130" s="427"/>
      <c r="Z130" s="425" t="str">
        <f t="shared" ca="1" si="5"/>
        <v/>
      </c>
      <c r="AA130" s="425"/>
      <c r="AB130" s="425"/>
      <c r="AC130" s="425"/>
      <c r="AD130" s="425"/>
      <c r="AE130" s="264"/>
      <c r="AF130" s="264"/>
    </row>
    <row r="131" spans="1:32">
      <c r="A131">
        <v>125</v>
      </c>
      <c r="B131" t="str">
        <f ca="1">IFERROR(VLOOKUP(A131,'Analysis_3-must not modify'!A:C,3,FALSE),"")</f>
        <v/>
      </c>
      <c r="C131" t="str">
        <f ca="1">IFERROR(VLOOKUP(B131,'Analysis-must not modify'!C:G,3,FALSE),"")</f>
        <v/>
      </c>
      <c r="D131" t="str">
        <f ca="1">IFERROR(VLOOKUP(B131,'Analysis-must not modify'!C:G,2,FALSE),"")</f>
        <v/>
      </c>
      <c r="F131" s="425" t="str">
        <f ca="1">VLOOKUP($B131,'Analysis_3-must not modify'!$C:$L,2,FALSE)</f>
        <v/>
      </c>
      <c r="G131" s="425" t="str">
        <f ca="1">VLOOKUP($B131,'Analysis_3-must not modify'!$C:$L,3,FALSE)</f>
        <v/>
      </c>
      <c r="H131" s="425" t="str">
        <f ca="1">VLOOKUP($B131,'Analysis_3-must not modify'!$C:$L,4,FALSE)</f>
        <v/>
      </c>
      <c r="I131" s="425" t="str">
        <f ca="1">VLOOKUP($B131,'Analysis_3-must not modify'!$C:$L,5,FALSE)</f>
        <v/>
      </c>
      <c r="J131" s="425" t="str">
        <f ca="1">VLOOKUP($B131,'Analysis_3-must not modify'!$C:$L,6,FALSE)</f>
        <v/>
      </c>
      <c r="K131" s="425" t="str">
        <f ca="1">VLOOKUP($B131,'Analysis_3-must not modify'!$C:$L,7,FALSE)</f>
        <v/>
      </c>
      <c r="L131" s="425" t="str">
        <f ca="1">VLOOKUP($B131,'Analysis_3-must not modify'!$C:$L,8,FALSE)</f>
        <v/>
      </c>
      <c r="M131" s="425" t="str">
        <f ca="1">VLOOKUP($B131,'Analysis_3-must not modify'!$C:$L,9,FALSE)</f>
        <v/>
      </c>
      <c r="N131" s="425" t="str">
        <f ca="1">VLOOKUP($B131,'Analysis_3-must not modify'!$C:$L,10,FALSE)</f>
        <v/>
      </c>
      <c r="O131" s="427"/>
      <c r="P131" s="427"/>
      <c r="Q131" s="427"/>
      <c r="R131" s="427"/>
      <c r="S131" s="427"/>
      <c r="T131" s="427"/>
      <c r="U131" s="427"/>
      <c r="V131" s="427"/>
      <c r="W131" s="427">
        <f t="shared" ca="1" si="4"/>
        <v>0</v>
      </c>
      <c r="X131" s="427"/>
      <c r="Y131" s="427"/>
      <c r="Z131" s="425" t="str">
        <f t="shared" ca="1" si="5"/>
        <v/>
      </c>
      <c r="AA131" s="425"/>
      <c r="AB131" s="425"/>
      <c r="AC131" s="425"/>
      <c r="AD131" s="425"/>
      <c r="AE131" s="264"/>
      <c r="AF131" s="264"/>
    </row>
    <row r="132" spans="1:32">
      <c r="A132">
        <v>126</v>
      </c>
      <c r="B132" t="str">
        <f ca="1">IFERROR(VLOOKUP(A132,'Analysis_3-must not modify'!A:C,3,FALSE),"")</f>
        <v/>
      </c>
      <c r="C132" t="str">
        <f ca="1">IFERROR(VLOOKUP(B132,'Analysis-must not modify'!C:G,3,FALSE),"")</f>
        <v/>
      </c>
      <c r="D132" t="str">
        <f ca="1">IFERROR(VLOOKUP(B132,'Analysis-must not modify'!C:G,2,FALSE),"")</f>
        <v/>
      </c>
      <c r="F132" s="425" t="str">
        <f ca="1">VLOOKUP($B132,'Analysis_3-must not modify'!$C:$L,2,FALSE)</f>
        <v/>
      </c>
      <c r="G132" s="425" t="str">
        <f ca="1">VLOOKUP($B132,'Analysis_3-must not modify'!$C:$L,3,FALSE)</f>
        <v/>
      </c>
      <c r="H132" s="425" t="str">
        <f ca="1">VLOOKUP($B132,'Analysis_3-must not modify'!$C:$L,4,FALSE)</f>
        <v/>
      </c>
      <c r="I132" s="425" t="str">
        <f ca="1">VLOOKUP($B132,'Analysis_3-must not modify'!$C:$L,5,FALSE)</f>
        <v/>
      </c>
      <c r="J132" s="425" t="str">
        <f ca="1">VLOOKUP($B132,'Analysis_3-must not modify'!$C:$L,6,FALSE)</f>
        <v/>
      </c>
      <c r="K132" s="425" t="str">
        <f ca="1">VLOOKUP($B132,'Analysis_3-must not modify'!$C:$L,7,FALSE)</f>
        <v/>
      </c>
      <c r="L132" s="425" t="str">
        <f ca="1">VLOOKUP($B132,'Analysis_3-must not modify'!$C:$L,8,FALSE)</f>
        <v/>
      </c>
      <c r="M132" s="425" t="str">
        <f ca="1">VLOOKUP($B132,'Analysis_3-must not modify'!$C:$L,9,FALSE)</f>
        <v/>
      </c>
      <c r="N132" s="425" t="str">
        <f ca="1">VLOOKUP($B132,'Analysis_3-must not modify'!$C:$L,10,FALSE)</f>
        <v/>
      </c>
      <c r="O132" s="427"/>
      <c r="P132" s="427"/>
      <c r="Q132" s="427"/>
      <c r="R132" s="427"/>
      <c r="S132" s="427"/>
      <c r="T132" s="427"/>
      <c r="U132" s="427"/>
      <c r="V132" s="427"/>
      <c r="W132" s="427">
        <f t="shared" ca="1" si="4"/>
        <v>0</v>
      </c>
      <c r="X132" s="427"/>
      <c r="Y132" s="427"/>
      <c r="Z132" s="425" t="str">
        <f t="shared" ca="1" si="5"/>
        <v/>
      </c>
      <c r="AA132" s="425"/>
      <c r="AB132" s="425"/>
      <c r="AC132" s="425"/>
      <c r="AD132" s="425"/>
      <c r="AE132" s="264"/>
      <c r="AF132" s="264"/>
    </row>
    <row r="133" spans="1:32">
      <c r="A133">
        <v>127</v>
      </c>
      <c r="B133" t="str">
        <f ca="1">IFERROR(VLOOKUP(A133,'Analysis_3-must not modify'!A:C,3,FALSE),"")</f>
        <v/>
      </c>
      <c r="C133" t="str">
        <f ca="1">IFERROR(VLOOKUP(B133,'Analysis-must not modify'!C:G,3,FALSE),"")</f>
        <v/>
      </c>
      <c r="D133" t="str">
        <f ca="1">IFERROR(VLOOKUP(B133,'Analysis-must not modify'!C:G,2,FALSE),"")</f>
        <v/>
      </c>
      <c r="F133" s="425" t="str">
        <f ca="1">VLOOKUP($B133,'Analysis_3-must not modify'!$C:$L,2,FALSE)</f>
        <v/>
      </c>
      <c r="G133" s="425" t="str">
        <f ca="1">VLOOKUP($B133,'Analysis_3-must not modify'!$C:$L,3,FALSE)</f>
        <v/>
      </c>
      <c r="H133" s="425" t="str">
        <f ca="1">VLOOKUP($B133,'Analysis_3-must not modify'!$C:$L,4,FALSE)</f>
        <v/>
      </c>
      <c r="I133" s="425" t="str">
        <f ca="1">VLOOKUP($B133,'Analysis_3-must not modify'!$C:$L,5,FALSE)</f>
        <v/>
      </c>
      <c r="J133" s="425" t="str">
        <f ca="1">VLOOKUP($B133,'Analysis_3-must not modify'!$C:$L,6,FALSE)</f>
        <v/>
      </c>
      <c r="K133" s="425" t="str">
        <f ca="1">VLOOKUP($B133,'Analysis_3-must not modify'!$C:$L,7,FALSE)</f>
        <v/>
      </c>
      <c r="L133" s="425" t="str">
        <f ca="1">VLOOKUP($B133,'Analysis_3-must not modify'!$C:$L,8,FALSE)</f>
        <v/>
      </c>
      <c r="M133" s="425" t="str">
        <f ca="1">VLOOKUP($B133,'Analysis_3-must not modify'!$C:$L,9,FALSE)</f>
        <v/>
      </c>
      <c r="N133" s="425" t="str">
        <f ca="1">VLOOKUP($B133,'Analysis_3-must not modify'!$C:$L,10,FALSE)</f>
        <v/>
      </c>
      <c r="O133" s="427"/>
      <c r="P133" s="427"/>
      <c r="Q133" s="427"/>
      <c r="R133" s="427"/>
      <c r="S133" s="427"/>
      <c r="T133" s="427"/>
      <c r="U133" s="427"/>
      <c r="V133" s="427"/>
      <c r="W133" s="427">
        <f t="shared" ca="1" si="4"/>
        <v>0</v>
      </c>
      <c r="X133" s="427"/>
      <c r="Y133" s="427"/>
      <c r="Z133" s="425" t="str">
        <f t="shared" ca="1" si="5"/>
        <v/>
      </c>
      <c r="AA133" s="425"/>
      <c r="AB133" s="425"/>
      <c r="AC133" s="425"/>
      <c r="AD133" s="425"/>
      <c r="AE133" s="264"/>
      <c r="AF133" s="264"/>
    </row>
    <row r="134" spans="1:32">
      <c r="A134">
        <v>128</v>
      </c>
      <c r="B134" t="str">
        <f ca="1">IFERROR(VLOOKUP(A134,'Analysis_3-must not modify'!A:C,3,FALSE),"")</f>
        <v/>
      </c>
      <c r="C134" t="str">
        <f ca="1">IFERROR(VLOOKUP(B134,'Analysis-must not modify'!C:G,3,FALSE),"")</f>
        <v/>
      </c>
      <c r="D134" t="str">
        <f ca="1">IFERROR(VLOOKUP(B134,'Analysis-must not modify'!C:G,2,FALSE),"")</f>
        <v/>
      </c>
      <c r="F134" s="425" t="str">
        <f ca="1">VLOOKUP($B134,'Analysis_3-must not modify'!$C:$L,2,FALSE)</f>
        <v/>
      </c>
      <c r="G134" s="425" t="str">
        <f ca="1">VLOOKUP($B134,'Analysis_3-must not modify'!$C:$L,3,FALSE)</f>
        <v/>
      </c>
      <c r="H134" s="425" t="str">
        <f ca="1">VLOOKUP($B134,'Analysis_3-must not modify'!$C:$L,4,FALSE)</f>
        <v/>
      </c>
      <c r="I134" s="425" t="str">
        <f ca="1">VLOOKUP($B134,'Analysis_3-must not modify'!$C:$L,5,FALSE)</f>
        <v/>
      </c>
      <c r="J134" s="425" t="str">
        <f ca="1">VLOOKUP($B134,'Analysis_3-must not modify'!$C:$L,6,FALSE)</f>
        <v/>
      </c>
      <c r="K134" s="425" t="str">
        <f ca="1">VLOOKUP($B134,'Analysis_3-must not modify'!$C:$L,7,FALSE)</f>
        <v/>
      </c>
      <c r="L134" s="425" t="str">
        <f ca="1">VLOOKUP($B134,'Analysis_3-must not modify'!$C:$L,8,FALSE)</f>
        <v/>
      </c>
      <c r="M134" s="425" t="str">
        <f ca="1">VLOOKUP($B134,'Analysis_3-must not modify'!$C:$L,9,FALSE)</f>
        <v/>
      </c>
      <c r="N134" s="425" t="str">
        <f ca="1">VLOOKUP($B134,'Analysis_3-must not modify'!$C:$L,10,FALSE)</f>
        <v/>
      </c>
      <c r="O134" s="427"/>
      <c r="P134" s="427"/>
      <c r="Q134" s="427"/>
      <c r="R134" s="427"/>
      <c r="S134" s="427"/>
      <c r="T134" s="427"/>
      <c r="U134" s="427"/>
      <c r="V134" s="427"/>
      <c r="W134" s="427">
        <f t="shared" ca="1" si="4"/>
        <v>0</v>
      </c>
      <c r="X134" s="427"/>
      <c r="Y134" s="427"/>
      <c r="Z134" s="425" t="str">
        <f t="shared" ca="1" si="5"/>
        <v/>
      </c>
      <c r="AA134" s="425"/>
      <c r="AB134" s="425"/>
      <c r="AC134" s="425"/>
      <c r="AD134" s="425"/>
      <c r="AE134" s="264"/>
      <c r="AF134" s="264"/>
    </row>
    <row r="135" spans="1:32">
      <c r="A135">
        <v>129</v>
      </c>
      <c r="B135" t="str">
        <f ca="1">IFERROR(VLOOKUP(A135,'Analysis_3-must not modify'!A:C,3,FALSE),"")</f>
        <v/>
      </c>
      <c r="C135" t="str">
        <f ca="1">IFERROR(VLOOKUP(B135,'Analysis-must not modify'!C:G,3,FALSE),"")</f>
        <v/>
      </c>
      <c r="D135" t="str">
        <f ca="1">IFERROR(VLOOKUP(B135,'Analysis-must not modify'!C:G,2,FALSE),"")</f>
        <v/>
      </c>
      <c r="F135" s="425" t="str">
        <f ca="1">VLOOKUP($B135,'Analysis_3-must not modify'!$C:$L,2,FALSE)</f>
        <v/>
      </c>
      <c r="G135" s="425" t="str">
        <f ca="1">VLOOKUP($B135,'Analysis_3-must not modify'!$C:$L,3,FALSE)</f>
        <v/>
      </c>
      <c r="H135" s="425" t="str">
        <f ca="1">VLOOKUP($B135,'Analysis_3-must not modify'!$C:$L,4,FALSE)</f>
        <v/>
      </c>
      <c r="I135" s="425" t="str">
        <f ca="1">VLOOKUP($B135,'Analysis_3-must not modify'!$C:$L,5,FALSE)</f>
        <v/>
      </c>
      <c r="J135" s="425" t="str">
        <f ca="1">VLOOKUP($B135,'Analysis_3-must not modify'!$C:$L,6,FALSE)</f>
        <v/>
      </c>
      <c r="K135" s="425" t="str">
        <f ca="1">VLOOKUP($B135,'Analysis_3-must not modify'!$C:$L,7,FALSE)</f>
        <v/>
      </c>
      <c r="L135" s="425" t="str">
        <f ca="1">VLOOKUP($B135,'Analysis_3-must not modify'!$C:$L,8,FALSE)</f>
        <v/>
      </c>
      <c r="M135" s="425" t="str">
        <f ca="1">VLOOKUP($B135,'Analysis_3-must not modify'!$C:$L,9,FALSE)</f>
        <v/>
      </c>
      <c r="N135" s="425" t="str">
        <f ca="1">VLOOKUP($B135,'Analysis_3-must not modify'!$C:$L,10,FALSE)</f>
        <v/>
      </c>
      <c r="O135" s="427"/>
      <c r="P135" s="427"/>
      <c r="Q135" s="427"/>
      <c r="R135" s="427"/>
      <c r="S135" s="427"/>
      <c r="T135" s="427"/>
      <c r="U135" s="427"/>
      <c r="V135" s="427"/>
      <c r="W135" s="427">
        <f t="shared" ca="1" si="4"/>
        <v>0</v>
      </c>
      <c r="X135" s="427"/>
      <c r="Y135" s="427"/>
      <c r="Z135" s="425" t="str">
        <f t="shared" ref="Z135:Z166" ca="1" si="6">IF(B135="","",MEDIAN(Othercitydata))</f>
        <v/>
      </c>
      <c r="AA135" s="425"/>
      <c r="AB135" s="425"/>
      <c r="AC135" s="425"/>
      <c r="AD135" s="425"/>
      <c r="AE135" s="264"/>
      <c r="AF135" s="264"/>
    </row>
    <row r="136" spans="1:32">
      <c r="A136">
        <v>130</v>
      </c>
      <c r="B136" t="str">
        <f ca="1">IFERROR(VLOOKUP(A136,'Analysis_3-must not modify'!A:C,3,FALSE),"")</f>
        <v/>
      </c>
      <c r="C136" t="str">
        <f ca="1">IFERROR(VLOOKUP(B136,'Analysis-must not modify'!C:G,3,FALSE),"")</f>
        <v/>
      </c>
      <c r="D136" t="str">
        <f ca="1">IFERROR(VLOOKUP(B136,'Analysis-must not modify'!C:G,2,FALSE),"")</f>
        <v/>
      </c>
      <c r="F136" s="425" t="str">
        <f ca="1">VLOOKUP($B136,'Analysis_3-must not modify'!$C:$L,2,FALSE)</f>
        <v/>
      </c>
      <c r="G136" s="425" t="str">
        <f ca="1">VLOOKUP($B136,'Analysis_3-must not modify'!$C:$L,3,FALSE)</f>
        <v/>
      </c>
      <c r="H136" s="425" t="str">
        <f ca="1">VLOOKUP($B136,'Analysis_3-must not modify'!$C:$L,4,FALSE)</f>
        <v/>
      </c>
      <c r="I136" s="425" t="str">
        <f ca="1">VLOOKUP($B136,'Analysis_3-must not modify'!$C:$L,5,FALSE)</f>
        <v/>
      </c>
      <c r="J136" s="425" t="str">
        <f ca="1">VLOOKUP($B136,'Analysis_3-must not modify'!$C:$L,6,FALSE)</f>
        <v/>
      </c>
      <c r="K136" s="425" t="str">
        <f ca="1">VLOOKUP($B136,'Analysis_3-must not modify'!$C:$L,7,FALSE)</f>
        <v/>
      </c>
      <c r="L136" s="425" t="str">
        <f ca="1">VLOOKUP($B136,'Analysis_3-must not modify'!$C:$L,8,FALSE)</f>
        <v/>
      </c>
      <c r="M136" s="425" t="str">
        <f ca="1">VLOOKUP($B136,'Analysis_3-must not modify'!$C:$L,9,FALSE)</f>
        <v/>
      </c>
      <c r="N136" s="425" t="str">
        <f ca="1">VLOOKUP($B136,'Analysis_3-must not modify'!$C:$L,10,FALSE)</f>
        <v/>
      </c>
      <c r="O136" s="427"/>
      <c r="P136" s="427"/>
      <c r="Q136" s="427"/>
      <c r="R136" s="427"/>
      <c r="S136" s="427"/>
      <c r="T136" s="427"/>
      <c r="U136" s="427"/>
      <c r="V136" s="427"/>
      <c r="W136" s="427">
        <f t="shared" ref="W136:W199" ca="1" si="7">SUM(G136:N136)</f>
        <v>0</v>
      </c>
      <c r="X136" s="427"/>
      <c r="Y136" s="427"/>
      <c r="Z136" s="425" t="str">
        <f t="shared" ca="1" si="6"/>
        <v/>
      </c>
      <c r="AA136" s="425"/>
      <c r="AB136" s="425"/>
      <c r="AC136" s="425"/>
      <c r="AD136" s="425"/>
      <c r="AE136" s="264"/>
      <c r="AF136" s="264"/>
    </row>
    <row r="137" spans="1:32">
      <c r="A137">
        <v>131</v>
      </c>
      <c r="B137" t="str">
        <f ca="1">IFERROR(VLOOKUP(A137,'Analysis_3-must not modify'!A:C,3,FALSE),"")</f>
        <v/>
      </c>
      <c r="C137" t="str">
        <f ca="1">IFERROR(VLOOKUP(B137,'Analysis-must not modify'!C:G,3,FALSE),"")</f>
        <v/>
      </c>
      <c r="D137" t="str">
        <f ca="1">IFERROR(VLOOKUP(B137,'Analysis-must not modify'!C:G,2,FALSE),"")</f>
        <v/>
      </c>
      <c r="F137" s="425" t="str">
        <f ca="1">VLOOKUP($B137,'Analysis_3-must not modify'!$C:$L,2,FALSE)</f>
        <v/>
      </c>
      <c r="G137" s="425" t="str">
        <f ca="1">VLOOKUP($B137,'Analysis_3-must not modify'!$C:$L,3,FALSE)</f>
        <v/>
      </c>
      <c r="H137" s="425" t="str">
        <f ca="1">VLOOKUP($B137,'Analysis_3-must not modify'!$C:$L,4,FALSE)</f>
        <v/>
      </c>
      <c r="I137" s="425" t="str">
        <f ca="1">VLOOKUP($B137,'Analysis_3-must not modify'!$C:$L,5,FALSE)</f>
        <v/>
      </c>
      <c r="J137" s="425" t="str">
        <f ca="1">VLOOKUP($B137,'Analysis_3-must not modify'!$C:$L,6,FALSE)</f>
        <v/>
      </c>
      <c r="K137" s="425" t="str">
        <f ca="1">VLOOKUP($B137,'Analysis_3-must not modify'!$C:$L,7,FALSE)</f>
        <v/>
      </c>
      <c r="L137" s="425" t="str">
        <f ca="1">VLOOKUP($B137,'Analysis_3-must not modify'!$C:$L,8,FALSE)</f>
        <v/>
      </c>
      <c r="M137" s="425" t="str">
        <f ca="1">VLOOKUP($B137,'Analysis_3-must not modify'!$C:$L,9,FALSE)</f>
        <v/>
      </c>
      <c r="N137" s="425" t="str">
        <f ca="1">VLOOKUP($B137,'Analysis_3-must not modify'!$C:$L,10,FALSE)</f>
        <v/>
      </c>
      <c r="O137" s="427"/>
      <c r="P137" s="427"/>
      <c r="Q137" s="427"/>
      <c r="R137" s="427"/>
      <c r="S137" s="427"/>
      <c r="T137" s="427"/>
      <c r="U137" s="427"/>
      <c r="V137" s="427"/>
      <c r="W137" s="427">
        <f t="shared" ca="1" si="7"/>
        <v>0</v>
      </c>
      <c r="X137" s="427"/>
      <c r="Y137" s="427"/>
      <c r="Z137" s="425" t="str">
        <f t="shared" ca="1" si="6"/>
        <v/>
      </c>
      <c r="AA137" s="425"/>
      <c r="AB137" s="425"/>
      <c r="AC137" s="425"/>
      <c r="AD137" s="425"/>
      <c r="AE137" s="264"/>
      <c r="AF137" s="264"/>
    </row>
    <row r="138" spans="1:32">
      <c r="A138">
        <v>132</v>
      </c>
      <c r="B138" t="str">
        <f ca="1">IFERROR(VLOOKUP(A138,'Analysis_3-must not modify'!A:C,3,FALSE),"")</f>
        <v/>
      </c>
      <c r="C138" t="str">
        <f ca="1">IFERROR(VLOOKUP(B138,'Analysis-must not modify'!C:G,3,FALSE),"")</f>
        <v/>
      </c>
      <c r="D138" t="str">
        <f ca="1">IFERROR(VLOOKUP(B138,'Analysis-must not modify'!C:G,2,FALSE),"")</f>
        <v/>
      </c>
      <c r="F138" s="425" t="str">
        <f ca="1">VLOOKUP($B138,'Analysis_3-must not modify'!$C:$L,2,FALSE)</f>
        <v/>
      </c>
      <c r="G138" s="425" t="str">
        <f ca="1">VLOOKUP($B138,'Analysis_3-must not modify'!$C:$L,3,FALSE)</f>
        <v/>
      </c>
      <c r="H138" s="425" t="str">
        <f ca="1">VLOOKUP($B138,'Analysis_3-must not modify'!$C:$L,4,FALSE)</f>
        <v/>
      </c>
      <c r="I138" s="425" t="str">
        <f ca="1">VLOOKUP($B138,'Analysis_3-must not modify'!$C:$L,5,FALSE)</f>
        <v/>
      </c>
      <c r="J138" s="425" t="str">
        <f ca="1">VLOOKUP($B138,'Analysis_3-must not modify'!$C:$L,6,FALSE)</f>
        <v/>
      </c>
      <c r="K138" s="425" t="str">
        <f ca="1">VLOOKUP($B138,'Analysis_3-must not modify'!$C:$L,7,FALSE)</f>
        <v/>
      </c>
      <c r="L138" s="425" t="str">
        <f ca="1">VLOOKUP($B138,'Analysis_3-must not modify'!$C:$L,8,FALSE)</f>
        <v/>
      </c>
      <c r="M138" s="425" t="str">
        <f ca="1">VLOOKUP($B138,'Analysis_3-must not modify'!$C:$L,9,FALSE)</f>
        <v/>
      </c>
      <c r="N138" s="425" t="str">
        <f ca="1">VLOOKUP($B138,'Analysis_3-must not modify'!$C:$L,10,FALSE)</f>
        <v/>
      </c>
      <c r="O138" s="427"/>
      <c r="P138" s="427"/>
      <c r="Q138" s="427"/>
      <c r="R138" s="427"/>
      <c r="S138" s="427"/>
      <c r="T138" s="427"/>
      <c r="U138" s="427"/>
      <c r="V138" s="427"/>
      <c r="W138" s="427">
        <f t="shared" ca="1" si="7"/>
        <v>0</v>
      </c>
      <c r="X138" s="427"/>
      <c r="Y138" s="427"/>
      <c r="Z138" s="425" t="str">
        <f t="shared" ca="1" si="6"/>
        <v/>
      </c>
      <c r="AA138" s="425"/>
      <c r="AB138" s="425"/>
      <c r="AC138" s="425"/>
      <c r="AD138" s="425"/>
      <c r="AE138" s="264"/>
      <c r="AF138" s="264"/>
    </row>
    <row r="139" spans="1:32">
      <c r="A139">
        <v>133</v>
      </c>
      <c r="B139" t="str">
        <f ca="1">IFERROR(VLOOKUP(A139,'Analysis_3-must not modify'!A:C,3,FALSE),"")</f>
        <v/>
      </c>
      <c r="C139" t="str">
        <f ca="1">IFERROR(VLOOKUP(B139,'Analysis-must not modify'!C:G,3,FALSE),"")</f>
        <v/>
      </c>
      <c r="D139" t="str">
        <f ca="1">IFERROR(VLOOKUP(B139,'Analysis-must not modify'!C:G,2,FALSE),"")</f>
        <v/>
      </c>
      <c r="F139" s="425" t="str">
        <f ca="1">VLOOKUP($B139,'Analysis_3-must not modify'!$C:$L,2,FALSE)</f>
        <v/>
      </c>
      <c r="G139" s="425" t="str">
        <f ca="1">VLOOKUP($B139,'Analysis_3-must not modify'!$C:$L,3,FALSE)</f>
        <v/>
      </c>
      <c r="H139" s="425" t="str">
        <f ca="1">VLOOKUP($B139,'Analysis_3-must not modify'!$C:$L,4,FALSE)</f>
        <v/>
      </c>
      <c r="I139" s="425" t="str">
        <f ca="1">VLOOKUP($B139,'Analysis_3-must not modify'!$C:$L,5,FALSE)</f>
        <v/>
      </c>
      <c r="J139" s="425" t="str">
        <f ca="1">VLOOKUP($B139,'Analysis_3-must not modify'!$C:$L,6,FALSE)</f>
        <v/>
      </c>
      <c r="K139" s="425" t="str">
        <f ca="1">VLOOKUP($B139,'Analysis_3-must not modify'!$C:$L,7,FALSE)</f>
        <v/>
      </c>
      <c r="L139" s="425" t="str">
        <f ca="1">VLOOKUP($B139,'Analysis_3-must not modify'!$C:$L,8,FALSE)</f>
        <v/>
      </c>
      <c r="M139" s="425" t="str">
        <f ca="1">VLOOKUP($B139,'Analysis_3-must not modify'!$C:$L,9,FALSE)</f>
        <v/>
      </c>
      <c r="N139" s="425" t="str">
        <f ca="1">VLOOKUP($B139,'Analysis_3-must not modify'!$C:$L,10,FALSE)</f>
        <v/>
      </c>
      <c r="O139" s="427"/>
      <c r="P139" s="427"/>
      <c r="Q139" s="427"/>
      <c r="R139" s="427"/>
      <c r="S139" s="427"/>
      <c r="T139" s="427"/>
      <c r="U139" s="427"/>
      <c r="V139" s="427"/>
      <c r="W139" s="427">
        <f t="shared" ca="1" si="7"/>
        <v>0</v>
      </c>
      <c r="X139" s="427"/>
      <c r="Y139" s="427"/>
      <c r="Z139" s="425" t="str">
        <f t="shared" ca="1" si="6"/>
        <v/>
      </c>
      <c r="AA139" s="425"/>
      <c r="AB139" s="425"/>
      <c r="AC139" s="425"/>
      <c r="AD139" s="425"/>
      <c r="AE139" s="264"/>
      <c r="AF139" s="264"/>
    </row>
    <row r="140" spans="1:32">
      <c r="A140">
        <v>134</v>
      </c>
      <c r="B140" t="str">
        <f ca="1">IFERROR(VLOOKUP(A140,'Analysis_3-must not modify'!A:C,3,FALSE),"")</f>
        <v/>
      </c>
      <c r="C140" t="str">
        <f ca="1">IFERROR(VLOOKUP(B140,'Analysis-must not modify'!C:G,3,FALSE),"")</f>
        <v/>
      </c>
      <c r="D140" t="str">
        <f ca="1">IFERROR(VLOOKUP(B140,'Analysis-must not modify'!C:G,2,FALSE),"")</f>
        <v/>
      </c>
      <c r="F140" s="425" t="str">
        <f ca="1">VLOOKUP($B140,'Analysis_3-must not modify'!$C:$L,2,FALSE)</f>
        <v/>
      </c>
      <c r="G140" s="425" t="str">
        <f ca="1">VLOOKUP($B140,'Analysis_3-must not modify'!$C:$L,3,FALSE)</f>
        <v/>
      </c>
      <c r="H140" s="425" t="str">
        <f ca="1">VLOOKUP($B140,'Analysis_3-must not modify'!$C:$L,4,FALSE)</f>
        <v/>
      </c>
      <c r="I140" s="425" t="str">
        <f ca="1">VLOOKUP($B140,'Analysis_3-must not modify'!$C:$L,5,FALSE)</f>
        <v/>
      </c>
      <c r="J140" s="425" t="str">
        <f ca="1">VLOOKUP($B140,'Analysis_3-must not modify'!$C:$L,6,FALSE)</f>
        <v/>
      </c>
      <c r="K140" s="425" t="str">
        <f ca="1">VLOOKUP($B140,'Analysis_3-must not modify'!$C:$L,7,FALSE)</f>
        <v/>
      </c>
      <c r="L140" s="425" t="str">
        <f ca="1">VLOOKUP($B140,'Analysis_3-must not modify'!$C:$L,8,FALSE)</f>
        <v/>
      </c>
      <c r="M140" s="425" t="str">
        <f ca="1">VLOOKUP($B140,'Analysis_3-must not modify'!$C:$L,9,FALSE)</f>
        <v/>
      </c>
      <c r="N140" s="425" t="str">
        <f ca="1">VLOOKUP($B140,'Analysis_3-must not modify'!$C:$L,10,FALSE)</f>
        <v/>
      </c>
      <c r="O140" s="427"/>
      <c r="P140" s="427"/>
      <c r="Q140" s="427"/>
      <c r="R140" s="427"/>
      <c r="S140" s="427"/>
      <c r="T140" s="427"/>
      <c r="U140" s="427"/>
      <c r="V140" s="427"/>
      <c r="W140" s="427">
        <f t="shared" ca="1" si="7"/>
        <v>0</v>
      </c>
      <c r="X140" s="427"/>
      <c r="Y140" s="427"/>
      <c r="Z140" s="425" t="str">
        <f t="shared" ca="1" si="6"/>
        <v/>
      </c>
      <c r="AA140" s="425"/>
      <c r="AB140" s="425"/>
      <c r="AC140" s="425"/>
      <c r="AD140" s="425"/>
      <c r="AE140" s="264"/>
      <c r="AF140" s="264"/>
    </row>
    <row r="141" spans="1:32">
      <c r="A141">
        <v>135</v>
      </c>
      <c r="B141" t="str">
        <f ca="1">IFERROR(VLOOKUP(A141,'Analysis_3-must not modify'!A:C,3,FALSE),"")</f>
        <v/>
      </c>
      <c r="C141" t="str">
        <f ca="1">IFERROR(VLOOKUP(B141,'Analysis-must not modify'!C:G,3,FALSE),"")</f>
        <v/>
      </c>
      <c r="D141" t="str">
        <f ca="1">IFERROR(VLOOKUP(B141,'Analysis-must not modify'!C:G,2,FALSE),"")</f>
        <v/>
      </c>
      <c r="F141" s="425" t="str">
        <f ca="1">VLOOKUP($B141,'Analysis_3-must not modify'!$C:$L,2,FALSE)</f>
        <v/>
      </c>
      <c r="G141" s="425" t="str">
        <f ca="1">VLOOKUP($B141,'Analysis_3-must not modify'!$C:$L,3,FALSE)</f>
        <v/>
      </c>
      <c r="H141" s="425" t="str">
        <f ca="1">VLOOKUP($B141,'Analysis_3-must not modify'!$C:$L,4,FALSE)</f>
        <v/>
      </c>
      <c r="I141" s="425" t="str">
        <f ca="1">VLOOKUP($B141,'Analysis_3-must not modify'!$C:$L,5,FALSE)</f>
        <v/>
      </c>
      <c r="J141" s="425" t="str">
        <f ca="1">VLOOKUP($B141,'Analysis_3-must not modify'!$C:$L,6,FALSE)</f>
        <v/>
      </c>
      <c r="K141" s="425" t="str">
        <f ca="1">VLOOKUP($B141,'Analysis_3-must not modify'!$C:$L,7,FALSE)</f>
        <v/>
      </c>
      <c r="L141" s="425" t="str">
        <f ca="1">VLOOKUP($B141,'Analysis_3-must not modify'!$C:$L,8,FALSE)</f>
        <v/>
      </c>
      <c r="M141" s="425" t="str">
        <f ca="1">VLOOKUP($B141,'Analysis_3-must not modify'!$C:$L,9,FALSE)</f>
        <v/>
      </c>
      <c r="N141" s="425" t="str">
        <f ca="1">VLOOKUP($B141,'Analysis_3-must not modify'!$C:$L,10,FALSE)</f>
        <v/>
      </c>
      <c r="O141" s="427"/>
      <c r="P141" s="427"/>
      <c r="Q141" s="427"/>
      <c r="R141" s="427"/>
      <c r="S141" s="427"/>
      <c r="T141" s="427"/>
      <c r="U141" s="427"/>
      <c r="V141" s="427"/>
      <c r="W141" s="427">
        <f t="shared" ca="1" si="7"/>
        <v>0</v>
      </c>
      <c r="X141" s="427"/>
      <c r="Y141" s="427"/>
      <c r="Z141" s="425" t="str">
        <f t="shared" ca="1" si="6"/>
        <v/>
      </c>
      <c r="AA141" s="425"/>
      <c r="AB141" s="425"/>
      <c r="AC141" s="425"/>
      <c r="AD141" s="425"/>
      <c r="AE141" s="264"/>
      <c r="AF141" s="264"/>
    </row>
    <row r="142" spans="1:32">
      <c r="A142">
        <v>136</v>
      </c>
      <c r="B142" t="str">
        <f ca="1">IFERROR(VLOOKUP(A142,'Analysis_3-must not modify'!A:C,3,FALSE),"")</f>
        <v/>
      </c>
      <c r="C142" t="str">
        <f ca="1">IFERROR(VLOOKUP(B142,'Analysis-must not modify'!C:G,3,FALSE),"")</f>
        <v/>
      </c>
      <c r="D142" t="str">
        <f ca="1">IFERROR(VLOOKUP(B142,'Analysis-must not modify'!C:G,2,FALSE),"")</f>
        <v/>
      </c>
      <c r="F142" s="425" t="str">
        <f ca="1">VLOOKUP($B142,'Analysis_3-must not modify'!$C:$L,2,FALSE)</f>
        <v/>
      </c>
      <c r="G142" s="425" t="str">
        <f ca="1">VLOOKUP($B142,'Analysis_3-must not modify'!$C:$L,3,FALSE)</f>
        <v/>
      </c>
      <c r="H142" s="425" t="str">
        <f ca="1">VLOOKUP($B142,'Analysis_3-must not modify'!$C:$L,4,FALSE)</f>
        <v/>
      </c>
      <c r="I142" s="425" t="str">
        <f ca="1">VLOOKUP($B142,'Analysis_3-must not modify'!$C:$L,5,FALSE)</f>
        <v/>
      </c>
      <c r="J142" s="425" t="str">
        <f ca="1">VLOOKUP($B142,'Analysis_3-must not modify'!$C:$L,6,FALSE)</f>
        <v/>
      </c>
      <c r="K142" s="425" t="str">
        <f ca="1">VLOOKUP($B142,'Analysis_3-must not modify'!$C:$L,7,FALSE)</f>
        <v/>
      </c>
      <c r="L142" s="425" t="str">
        <f ca="1">VLOOKUP($B142,'Analysis_3-must not modify'!$C:$L,8,FALSE)</f>
        <v/>
      </c>
      <c r="M142" s="425" t="str">
        <f ca="1">VLOOKUP($B142,'Analysis_3-must not modify'!$C:$L,9,FALSE)</f>
        <v/>
      </c>
      <c r="N142" s="425" t="str">
        <f ca="1">VLOOKUP($B142,'Analysis_3-must not modify'!$C:$L,10,FALSE)</f>
        <v/>
      </c>
      <c r="O142" s="427"/>
      <c r="P142" s="427"/>
      <c r="Q142" s="427"/>
      <c r="R142" s="427"/>
      <c r="S142" s="427"/>
      <c r="T142" s="427"/>
      <c r="U142" s="427"/>
      <c r="V142" s="427"/>
      <c r="W142" s="427">
        <f t="shared" ca="1" si="7"/>
        <v>0</v>
      </c>
      <c r="X142" s="427"/>
      <c r="Y142" s="427"/>
      <c r="Z142" s="425" t="str">
        <f t="shared" ca="1" si="6"/>
        <v/>
      </c>
      <c r="AA142" s="425"/>
      <c r="AB142" s="425"/>
      <c r="AC142" s="425"/>
      <c r="AD142" s="425"/>
      <c r="AE142" s="264"/>
      <c r="AF142" s="264"/>
    </row>
    <row r="143" spans="1:32">
      <c r="A143">
        <v>137</v>
      </c>
      <c r="B143" t="str">
        <f ca="1">IFERROR(VLOOKUP(A143,'Analysis_3-must not modify'!A:C,3,FALSE),"")</f>
        <v/>
      </c>
      <c r="C143" t="str">
        <f ca="1">IFERROR(VLOOKUP(B143,'Analysis-must not modify'!C:G,3,FALSE),"")</f>
        <v/>
      </c>
      <c r="D143" t="str">
        <f ca="1">IFERROR(VLOOKUP(B143,'Analysis-must not modify'!C:G,2,FALSE),"")</f>
        <v/>
      </c>
      <c r="F143" s="425" t="str">
        <f ca="1">VLOOKUP($B143,'Analysis_3-must not modify'!$C:$L,2,FALSE)</f>
        <v/>
      </c>
      <c r="G143" s="425" t="str">
        <f ca="1">VLOOKUP($B143,'Analysis_3-must not modify'!$C:$L,3,FALSE)</f>
        <v/>
      </c>
      <c r="H143" s="425" t="str">
        <f ca="1">VLOOKUP($B143,'Analysis_3-must not modify'!$C:$L,4,FALSE)</f>
        <v/>
      </c>
      <c r="I143" s="425" t="str">
        <f ca="1">VLOOKUP($B143,'Analysis_3-must not modify'!$C:$L,5,FALSE)</f>
        <v/>
      </c>
      <c r="J143" s="425" t="str">
        <f ca="1">VLOOKUP($B143,'Analysis_3-must not modify'!$C:$L,6,FALSE)</f>
        <v/>
      </c>
      <c r="K143" s="425" t="str">
        <f ca="1">VLOOKUP($B143,'Analysis_3-must not modify'!$C:$L,7,FALSE)</f>
        <v/>
      </c>
      <c r="L143" s="425" t="str">
        <f ca="1">VLOOKUP($B143,'Analysis_3-must not modify'!$C:$L,8,FALSE)</f>
        <v/>
      </c>
      <c r="M143" s="425" t="str">
        <f ca="1">VLOOKUP($B143,'Analysis_3-must not modify'!$C:$L,9,FALSE)</f>
        <v/>
      </c>
      <c r="N143" s="425" t="str">
        <f ca="1">VLOOKUP($B143,'Analysis_3-must not modify'!$C:$L,10,FALSE)</f>
        <v/>
      </c>
      <c r="O143" s="427"/>
      <c r="P143" s="427"/>
      <c r="Q143" s="427"/>
      <c r="R143" s="427"/>
      <c r="S143" s="427"/>
      <c r="T143" s="427"/>
      <c r="U143" s="427"/>
      <c r="V143" s="427"/>
      <c r="W143" s="427">
        <f t="shared" ca="1" si="7"/>
        <v>0</v>
      </c>
      <c r="X143" s="427"/>
      <c r="Y143" s="427"/>
      <c r="Z143" s="425" t="str">
        <f t="shared" ca="1" si="6"/>
        <v/>
      </c>
      <c r="AA143" s="425"/>
      <c r="AB143" s="425"/>
      <c r="AC143" s="425"/>
      <c r="AD143" s="425"/>
      <c r="AE143" s="264"/>
      <c r="AF143" s="264"/>
    </row>
    <row r="144" spans="1:32">
      <c r="A144">
        <v>138</v>
      </c>
      <c r="B144" t="str">
        <f ca="1">IFERROR(VLOOKUP(A144,'Analysis_3-must not modify'!A:C,3,FALSE),"")</f>
        <v/>
      </c>
      <c r="C144" t="str">
        <f ca="1">IFERROR(VLOOKUP(B144,'Analysis-must not modify'!C:G,3,FALSE),"")</f>
        <v/>
      </c>
      <c r="D144" t="str">
        <f ca="1">IFERROR(VLOOKUP(B144,'Analysis-must not modify'!C:G,2,FALSE),"")</f>
        <v/>
      </c>
      <c r="F144" s="425" t="str">
        <f ca="1">VLOOKUP($B144,'Analysis_3-must not modify'!$C:$L,2,FALSE)</f>
        <v/>
      </c>
      <c r="G144" s="425" t="str">
        <f ca="1">VLOOKUP($B144,'Analysis_3-must not modify'!$C:$L,3,FALSE)</f>
        <v/>
      </c>
      <c r="H144" s="425" t="str">
        <f ca="1">VLOOKUP($B144,'Analysis_3-must not modify'!$C:$L,4,FALSE)</f>
        <v/>
      </c>
      <c r="I144" s="425" t="str">
        <f ca="1">VLOOKUP($B144,'Analysis_3-must not modify'!$C:$L,5,FALSE)</f>
        <v/>
      </c>
      <c r="J144" s="425" t="str">
        <f ca="1">VLOOKUP($B144,'Analysis_3-must not modify'!$C:$L,6,FALSE)</f>
        <v/>
      </c>
      <c r="K144" s="425" t="str">
        <f ca="1">VLOOKUP($B144,'Analysis_3-must not modify'!$C:$L,7,FALSE)</f>
        <v/>
      </c>
      <c r="L144" s="425" t="str">
        <f ca="1">VLOOKUP($B144,'Analysis_3-must not modify'!$C:$L,8,FALSE)</f>
        <v/>
      </c>
      <c r="M144" s="425" t="str">
        <f ca="1">VLOOKUP($B144,'Analysis_3-must not modify'!$C:$L,9,FALSE)</f>
        <v/>
      </c>
      <c r="N144" s="425" t="str">
        <f ca="1">VLOOKUP($B144,'Analysis_3-must not modify'!$C:$L,10,FALSE)</f>
        <v/>
      </c>
      <c r="O144" s="427"/>
      <c r="P144" s="427"/>
      <c r="Q144" s="427"/>
      <c r="R144" s="427"/>
      <c r="S144" s="427"/>
      <c r="T144" s="427"/>
      <c r="U144" s="427"/>
      <c r="V144" s="427"/>
      <c r="W144" s="427">
        <f t="shared" ca="1" si="7"/>
        <v>0</v>
      </c>
      <c r="X144" s="427"/>
      <c r="Y144" s="427"/>
      <c r="Z144" s="425" t="str">
        <f t="shared" ca="1" si="6"/>
        <v/>
      </c>
      <c r="AA144" s="425"/>
      <c r="AB144" s="425"/>
      <c r="AC144" s="425"/>
      <c r="AD144" s="425"/>
      <c r="AE144" s="264"/>
      <c r="AF144" s="264"/>
    </row>
    <row r="145" spans="1:32">
      <c r="A145">
        <v>139</v>
      </c>
      <c r="B145" t="str">
        <f ca="1">IFERROR(VLOOKUP(A145,'Analysis_3-must not modify'!A:C,3,FALSE),"")</f>
        <v/>
      </c>
      <c r="C145" t="str">
        <f ca="1">IFERROR(VLOOKUP(B145,'Analysis-must not modify'!C:G,3,FALSE),"")</f>
        <v/>
      </c>
      <c r="D145" t="str">
        <f ca="1">IFERROR(VLOOKUP(B145,'Analysis-must not modify'!C:G,2,FALSE),"")</f>
        <v/>
      </c>
      <c r="F145" s="425" t="str">
        <f ca="1">VLOOKUP($B145,'Analysis_3-must not modify'!$C:$L,2,FALSE)</f>
        <v/>
      </c>
      <c r="G145" s="425" t="str">
        <f ca="1">VLOOKUP($B145,'Analysis_3-must not modify'!$C:$L,3,FALSE)</f>
        <v/>
      </c>
      <c r="H145" s="425" t="str">
        <f ca="1">VLOOKUP($B145,'Analysis_3-must not modify'!$C:$L,4,FALSE)</f>
        <v/>
      </c>
      <c r="I145" s="425" t="str">
        <f ca="1">VLOOKUP($B145,'Analysis_3-must not modify'!$C:$L,5,FALSE)</f>
        <v/>
      </c>
      <c r="J145" s="425" t="str">
        <f ca="1">VLOOKUP($B145,'Analysis_3-must not modify'!$C:$L,6,FALSE)</f>
        <v/>
      </c>
      <c r="K145" s="425" t="str">
        <f ca="1">VLOOKUP($B145,'Analysis_3-must not modify'!$C:$L,7,FALSE)</f>
        <v/>
      </c>
      <c r="L145" s="425" t="str">
        <f ca="1">VLOOKUP($B145,'Analysis_3-must not modify'!$C:$L,8,FALSE)</f>
        <v/>
      </c>
      <c r="M145" s="425" t="str">
        <f ca="1">VLOOKUP($B145,'Analysis_3-must not modify'!$C:$L,9,FALSE)</f>
        <v/>
      </c>
      <c r="N145" s="425" t="str">
        <f ca="1">VLOOKUP($B145,'Analysis_3-must not modify'!$C:$L,10,FALSE)</f>
        <v/>
      </c>
      <c r="O145" s="427"/>
      <c r="P145" s="427"/>
      <c r="Q145" s="427"/>
      <c r="R145" s="427"/>
      <c r="S145" s="427"/>
      <c r="T145" s="427"/>
      <c r="U145" s="427"/>
      <c r="V145" s="427"/>
      <c r="W145" s="427">
        <f t="shared" ca="1" si="7"/>
        <v>0</v>
      </c>
      <c r="X145" s="427"/>
      <c r="Y145" s="427"/>
      <c r="Z145" s="425" t="str">
        <f t="shared" ca="1" si="6"/>
        <v/>
      </c>
      <c r="AA145" s="425"/>
      <c r="AB145" s="425"/>
      <c r="AC145" s="425"/>
      <c r="AD145" s="425"/>
      <c r="AE145" s="264"/>
      <c r="AF145" s="264"/>
    </row>
    <row r="146" spans="1:32">
      <c r="A146">
        <v>140</v>
      </c>
      <c r="B146" t="str">
        <f ca="1">IFERROR(VLOOKUP(A146,'Analysis_3-must not modify'!A:C,3,FALSE),"")</f>
        <v/>
      </c>
      <c r="C146" t="str">
        <f ca="1">IFERROR(VLOOKUP(B146,'Analysis-must not modify'!C:G,3,FALSE),"")</f>
        <v/>
      </c>
      <c r="D146" t="str">
        <f ca="1">IFERROR(VLOOKUP(B146,'Analysis-must not modify'!C:G,2,FALSE),"")</f>
        <v/>
      </c>
      <c r="F146" s="425" t="str">
        <f ca="1">VLOOKUP($B146,'Analysis_3-must not modify'!$C:$L,2,FALSE)</f>
        <v/>
      </c>
      <c r="G146" s="425" t="str">
        <f ca="1">VLOOKUP($B146,'Analysis_3-must not modify'!$C:$L,3,FALSE)</f>
        <v/>
      </c>
      <c r="H146" s="425" t="str">
        <f ca="1">VLOOKUP($B146,'Analysis_3-must not modify'!$C:$L,4,FALSE)</f>
        <v/>
      </c>
      <c r="I146" s="425" t="str">
        <f ca="1">VLOOKUP($B146,'Analysis_3-must not modify'!$C:$L,5,FALSE)</f>
        <v/>
      </c>
      <c r="J146" s="425" t="str">
        <f ca="1">VLOOKUP($B146,'Analysis_3-must not modify'!$C:$L,6,FALSE)</f>
        <v/>
      </c>
      <c r="K146" s="425" t="str">
        <f ca="1">VLOOKUP($B146,'Analysis_3-must not modify'!$C:$L,7,FALSE)</f>
        <v/>
      </c>
      <c r="L146" s="425" t="str">
        <f ca="1">VLOOKUP($B146,'Analysis_3-must not modify'!$C:$L,8,FALSE)</f>
        <v/>
      </c>
      <c r="M146" s="425" t="str">
        <f ca="1">VLOOKUP($B146,'Analysis_3-must not modify'!$C:$L,9,FALSE)</f>
        <v/>
      </c>
      <c r="N146" s="425" t="str">
        <f ca="1">VLOOKUP($B146,'Analysis_3-must not modify'!$C:$L,10,FALSE)</f>
        <v/>
      </c>
      <c r="O146" s="427"/>
      <c r="P146" s="427"/>
      <c r="Q146" s="427"/>
      <c r="R146" s="427"/>
      <c r="S146" s="427"/>
      <c r="T146" s="427"/>
      <c r="U146" s="427"/>
      <c r="V146" s="427"/>
      <c r="W146" s="427">
        <f t="shared" ca="1" si="7"/>
        <v>0</v>
      </c>
      <c r="X146" s="427"/>
      <c r="Y146" s="427"/>
      <c r="Z146" s="425" t="str">
        <f t="shared" ca="1" si="6"/>
        <v/>
      </c>
      <c r="AA146" s="425"/>
      <c r="AB146" s="425"/>
      <c r="AC146" s="425"/>
      <c r="AD146" s="425"/>
      <c r="AE146" s="264"/>
      <c r="AF146" s="264"/>
    </row>
    <row r="147" spans="1:32">
      <c r="A147">
        <v>141</v>
      </c>
      <c r="B147" t="str">
        <f ca="1">IFERROR(VLOOKUP(A147,'Analysis_3-must not modify'!A:C,3,FALSE),"")</f>
        <v/>
      </c>
      <c r="C147" t="str">
        <f ca="1">IFERROR(VLOOKUP(B147,'Analysis-must not modify'!C:G,3,FALSE),"")</f>
        <v/>
      </c>
      <c r="D147" t="str">
        <f ca="1">IFERROR(VLOOKUP(B147,'Analysis-must not modify'!C:G,2,FALSE),"")</f>
        <v/>
      </c>
      <c r="F147" s="425" t="str">
        <f ca="1">VLOOKUP($B147,'Analysis_3-must not modify'!$C:$L,2,FALSE)</f>
        <v/>
      </c>
      <c r="G147" s="425" t="str">
        <f ca="1">VLOOKUP($B147,'Analysis_3-must not modify'!$C:$L,3,FALSE)</f>
        <v/>
      </c>
      <c r="H147" s="425" t="str">
        <f ca="1">VLOOKUP($B147,'Analysis_3-must not modify'!$C:$L,4,FALSE)</f>
        <v/>
      </c>
      <c r="I147" s="425" t="str">
        <f ca="1">VLOOKUP($B147,'Analysis_3-must not modify'!$C:$L,5,FALSE)</f>
        <v/>
      </c>
      <c r="J147" s="425" t="str">
        <f ca="1">VLOOKUP($B147,'Analysis_3-must not modify'!$C:$L,6,FALSE)</f>
        <v/>
      </c>
      <c r="K147" s="425" t="str">
        <f ca="1">VLOOKUP($B147,'Analysis_3-must not modify'!$C:$L,7,FALSE)</f>
        <v/>
      </c>
      <c r="L147" s="425" t="str">
        <f ca="1">VLOOKUP($B147,'Analysis_3-must not modify'!$C:$L,8,FALSE)</f>
        <v/>
      </c>
      <c r="M147" s="425" t="str">
        <f ca="1">VLOOKUP($B147,'Analysis_3-must not modify'!$C:$L,9,FALSE)</f>
        <v/>
      </c>
      <c r="N147" s="425" t="str">
        <f ca="1">VLOOKUP($B147,'Analysis_3-must not modify'!$C:$L,10,FALSE)</f>
        <v/>
      </c>
      <c r="O147" s="427"/>
      <c r="P147" s="427"/>
      <c r="Q147" s="427"/>
      <c r="R147" s="427"/>
      <c r="S147" s="427"/>
      <c r="T147" s="427"/>
      <c r="U147" s="427"/>
      <c r="V147" s="427"/>
      <c r="W147" s="427">
        <f t="shared" ca="1" si="7"/>
        <v>0</v>
      </c>
      <c r="X147" s="427"/>
      <c r="Y147" s="427"/>
      <c r="Z147" s="425" t="str">
        <f t="shared" ca="1" si="6"/>
        <v/>
      </c>
      <c r="AA147" s="425"/>
      <c r="AB147" s="425"/>
      <c r="AC147" s="425"/>
      <c r="AD147" s="425"/>
      <c r="AE147" s="264"/>
      <c r="AF147" s="264"/>
    </row>
    <row r="148" spans="1:32">
      <c r="A148">
        <v>142</v>
      </c>
      <c r="B148" t="str">
        <f ca="1">IFERROR(VLOOKUP(A148,'Analysis_3-must not modify'!A:C,3,FALSE),"")</f>
        <v/>
      </c>
      <c r="C148" t="str">
        <f ca="1">IFERROR(VLOOKUP(B148,'Analysis-must not modify'!C:G,3,FALSE),"")</f>
        <v/>
      </c>
      <c r="D148" t="str">
        <f ca="1">IFERROR(VLOOKUP(B148,'Analysis-must not modify'!C:G,2,FALSE),"")</f>
        <v/>
      </c>
      <c r="F148" s="425" t="str">
        <f ca="1">VLOOKUP($B148,'Analysis_3-must not modify'!$C:$L,2,FALSE)</f>
        <v/>
      </c>
      <c r="G148" s="425" t="str">
        <f ca="1">VLOOKUP($B148,'Analysis_3-must not modify'!$C:$L,3,FALSE)</f>
        <v/>
      </c>
      <c r="H148" s="425" t="str">
        <f ca="1">VLOOKUP($B148,'Analysis_3-must not modify'!$C:$L,4,FALSE)</f>
        <v/>
      </c>
      <c r="I148" s="425" t="str">
        <f ca="1">VLOOKUP($B148,'Analysis_3-must not modify'!$C:$L,5,FALSE)</f>
        <v/>
      </c>
      <c r="J148" s="425" t="str">
        <f ca="1">VLOOKUP($B148,'Analysis_3-must not modify'!$C:$L,6,FALSE)</f>
        <v/>
      </c>
      <c r="K148" s="425" t="str">
        <f ca="1">VLOOKUP($B148,'Analysis_3-must not modify'!$C:$L,7,FALSE)</f>
        <v/>
      </c>
      <c r="L148" s="425" t="str">
        <f ca="1">VLOOKUP($B148,'Analysis_3-must not modify'!$C:$L,8,FALSE)</f>
        <v/>
      </c>
      <c r="M148" s="425" t="str">
        <f ca="1">VLOOKUP($B148,'Analysis_3-must not modify'!$C:$L,9,FALSE)</f>
        <v/>
      </c>
      <c r="N148" s="425" t="str">
        <f ca="1">VLOOKUP($B148,'Analysis_3-must not modify'!$C:$L,10,FALSE)</f>
        <v/>
      </c>
      <c r="O148" s="427"/>
      <c r="P148" s="427"/>
      <c r="Q148" s="427"/>
      <c r="R148" s="427"/>
      <c r="S148" s="427"/>
      <c r="T148" s="427"/>
      <c r="U148" s="427"/>
      <c r="V148" s="427"/>
      <c r="W148" s="427">
        <f t="shared" ca="1" si="7"/>
        <v>0</v>
      </c>
      <c r="X148" s="427"/>
      <c r="Y148" s="427"/>
      <c r="Z148" s="425" t="str">
        <f t="shared" ca="1" si="6"/>
        <v/>
      </c>
      <c r="AA148" s="425"/>
      <c r="AB148" s="425"/>
      <c r="AC148" s="425"/>
      <c r="AD148" s="425"/>
      <c r="AE148" s="264"/>
      <c r="AF148" s="264"/>
    </row>
    <row r="149" spans="1:32">
      <c r="A149">
        <v>143</v>
      </c>
      <c r="B149" t="str">
        <f ca="1">IFERROR(VLOOKUP(A149,'Analysis_3-must not modify'!A:C,3,FALSE),"")</f>
        <v/>
      </c>
      <c r="C149" t="str">
        <f ca="1">IFERROR(VLOOKUP(B149,'Analysis-must not modify'!C:G,3,FALSE),"")</f>
        <v/>
      </c>
      <c r="D149" t="str">
        <f ca="1">IFERROR(VLOOKUP(B149,'Analysis-must not modify'!C:G,2,FALSE),"")</f>
        <v/>
      </c>
      <c r="F149" s="425" t="str">
        <f ca="1">VLOOKUP($B149,'Analysis_3-must not modify'!$C:$L,2,FALSE)</f>
        <v/>
      </c>
      <c r="G149" s="425" t="str">
        <f ca="1">VLOOKUP($B149,'Analysis_3-must not modify'!$C:$L,3,FALSE)</f>
        <v/>
      </c>
      <c r="H149" s="425" t="str">
        <f ca="1">VLOOKUP($B149,'Analysis_3-must not modify'!$C:$L,4,FALSE)</f>
        <v/>
      </c>
      <c r="I149" s="425" t="str">
        <f ca="1">VLOOKUP($B149,'Analysis_3-must not modify'!$C:$L,5,FALSE)</f>
        <v/>
      </c>
      <c r="J149" s="425" t="str">
        <f ca="1">VLOOKUP($B149,'Analysis_3-must not modify'!$C:$L,6,FALSE)</f>
        <v/>
      </c>
      <c r="K149" s="425" t="str">
        <f ca="1">VLOOKUP($B149,'Analysis_3-must not modify'!$C:$L,7,FALSE)</f>
        <v/>
      </c>
      <c r="L149" s="425" t="str">
        <f ca="1">VLOOKUP($B149,'Analysis_3-must not modify'!$C:$L,8,FALSE)</f>
        <v/>
      </c>
      <c r="M149" s="425" t="str">
        <f ca="1">VLOOKUP($B149,'Analysis_3-must not modify'!$C:$L,9,FALSE)</f>
        <v/>
      </c>
      <c r="N149" s="425" t="str">
        <f ca="1">VLOOKUP($B149,'Analysis_3-must not modify'!$C:$L,10,FALSE)</f>
        <v/>
      </c>
      <c r="O149" s="427"/>
      <c r="P149" s="427"/>
      <c r="Q149" s="427"/>
      <c r="R149" s="427"/>
      <c r="S149" s="427"/>
      <c r="T149" s="427"/>
      <c r="U149" s="427"/>
      <c r="V149" s="427"/>
      <c r="W149" s="427">
        <f t="shared" ca="1" si="7"/>
        <v>0</v>
      </c>
      <c r="X149" s="427"/>
      <c r="Y149" s="427"/>
      <c r="Z149" s="425" t="str">
        <f t="shared" ca="1" si="6"/>
        <v/>
      </c>
      <c r="AA149" s="425"/>
      <c r="AB149" s="425"/>
      <c r="AC149" s="425"/>
      <c r="AD149" s="425"/>
      <c r="AE149" s="264"/>
      <c r="AF149" s="264"/>
    </row>
    <row r="150" spans="1:32">
      <c r="A150">
        <v>144</v>
      </c>
      <c r="B150" t="str">
        <f ca="1">IFERROR(VLOOKUP(A150,'Analysis_3-must not modify'!A:C,3,FALSE),"")</f>
        <v/>
      </c>
      <c r="C150" t="str">
        <f ca="1">IFERROR(VLOOKUP(B150,'Analysis-must not modify'!C:G,3,FALSE),"")</f>
        <v/>
      </c>
      <c r="D150" t="str">
        <f ca="1">IFERROR(VLOOKUP(B150,'Analysis-must not modify'!C:G,2,FALSE),"")</f>
        <v/>
      </c>
      <c r="F150" s="425" t="str">
        <f ca="1">VLOOKUP($B150,'Analysis_3-must not modify'!$C:$L,2,FALSE)</f>
        <v/>
      </c>
      <c r="G150" s="425" t="str">
        <f ca="1">VLOOKUP($B150,'Analysis_3-must not modify'!$C:$L,3,FALSE)</f>
        <v/>
      </c>
      <c r="H150" s="425" t="str">
        <f ca="1">VLOOKUP($B150,'Analysis_3-must not modify'!$C:$L,4,FALSE)</f>
        <v/>
      </c>
      <c r="I150" s="425" t="str">
        <f ca="1">VLOOKUP($B150,'Analysis_3-must not modify'!$C:$L,5,FALSE)</f>
        <v/>
      </c>
      <c r="J150" s="425" t="str">
        <f ca="1">VLOOKUP($B150,'Analysis_3-must not modify'!$C:$L,6,FALSE)</f>
        <v/>
      </c>
      <c r="K150" s="425" t="str">
        <f ca="1">VLOOKUP($B150,'Analysis_3-must not modify'!$C:$L,7,FALSE)</f>
        <v/>
      </c>
      <c r="L150" s="425" t="str">
        <f ca="1">VLOOKUP($B150,'Analysis_3-must not modify'!$C:$L,8,FALSE)</f>
        <v/>
      </c>
      <c r="M150" s="425" t="str">
        <f ca="1">VLOOKUP($B150,'Analysis_3-must not modify'!$C:$L,9,FALSE)</f>
        <v/>
      </c>
      <c r="N150" s="425" t="str">
        <f ca="1">VLOOKUP($B150,'Analysis_3-must not modify'!$C:$L,10,FALSE)</f>
        <v/>
      </c>
      <c r="O150" s="427"/>
      <c r="P150" s="427"/>
      <c r="Q150" s="427"/>
      <c r="R150" s="427"/>
      <c r="S150" s="427"/>
      <c r="T150" s="427"/>
      <c r="U150" s="427"/>
      <c r="V150" s="427"/>
      <c r="W150" s="427">
        <f t="shared" ca="1" si="7"/>
        <v>0</v>
      </c>
      <c r="X150" s="427"/>
      <c r="Y150" s="427"/>
      <c r="Z150" s="425" t="str">
        <f t="shared" ca="1" si="6"/>
        <v/>
      </c>
      <c r="AA150" s="425"/>
      <c r="AB150" s="425"/>
      <c r="AC150" s="425"/>
      <c r="AD150" s="425"/>
      <c r="AE150" s="264"/>
      <c r="AF150" s="264"/>
    </row>
    <row r="151" spans="1:32">
      <c r="A151">
        <v>145</v>
      </c>
      <c r="B151" t="str">
        <f ca="1">IFERROR(VLOOKUP(A151,'Analysis_3-must not modify'!A:C,3,FALSE),"")</f>
        <v/>
      </c>
      <c r="C151" t="str">
        <f ca="1">IFERROR(VLOOKUP(B151,'Analysis-must not modify'!C:G,3,FALSE),"")</f>
        <v/>
      </c>
      <c r="D151" t="str">
        <f ca="1">IFERROR(VLOOKUP(B151,'Analysis-must not modify'!C:G,2,FALSE),"")</f>
        <v/>
      </c>
      <c r="F151" s="425" t="str">
        <f ca="1">VLOOKUP($B151,'Analysis_3-must not modify'!$C:$L,2,FALSE)</f>
        <v/>
      </c>
      <c r="G151" s="425" t="str">
        <f ca="1">VLOOKUP($B151,'Analysis_3-must not modify'!$C:$L,3,FALSE)</f>
        <v/>
      </c>
      <c r="H151" s="425" t="str">
        <f ca="1">VLOOKUP($B151,'Analysis_3-must not modify'!$C:$L,4,FALSE)</f>
        <v/>
      </c>
      <c r="I151" s="425" t="str">
        <f ca="1">VLOOKUP($B151,'Analysis_3-must not modify'!$C:$L,5,FALSE)</f>
        <v/>
      </c>
      <c r="J151" s="425" t="str">
        <f ca="1">VLOOKUP($B151,'Analysis_3-must not modify'!$C:$L,6,FALSE)</f>
        <v/>
      </c>
      <c r="K151" s="425" t="str">
        <f ca="1">VLOOKUP($B151,'Analysis_3-must not modify'!$C:$L,7,FALSE)</f>
        <v/>
      </c>
      <c r="L151" s="425" t="str">
        <f ca="1">VLOOKUP($B151,'Analysis_3-must not modify'!$C:$L,8,FALSE)</f>
        <v/>
      </c>
      <c r="M151" s="425" t="str">
        <f ca="1">VLOOKUP($B151,'Analysis_3-must not modify'!$C:$L,9,FALSE)</f>
        <v/>
      </c>
      <c r="N151" s="425" t="str">
        <f ca="1">VLOOKUP($B151,'Analysis_3-must not modify'!$C:$L,10,FALSE)</f>
        <v/>
      </c>
      <c r="O151" s="427"/>
      <c r="P151" s="427"/>
      <c r="Q151" s="427"/>
      <c r="R151" s="427"/>
      <c r="S151" s="427"/>
      <c r="T151" s="427"/>
      <c r="U151" s="427"/>
      <c r="V151" s="427"/>
      <c r="W151" s="427">
        <f t="shared" ca="1" si="7"/>
        <v>0</v>
      </c>
      <c r="X151" s="427"/>
      <c r="Y151" s="427"/>
      <c r="Z151" s="425" t="str">
        <f t="shared" ca="1" si="6"/>
        <v/>
      </c>
      <c r="AA151" s="425"/>
      <c r="AB151" s="425"/>
      <c r="AC151" s="425"/>
      <c r="AD151" s="425"/>
      <c r="AE151" s="264"/>
      <c r="AF151" s="264"/>
    </row>
    <row r="152" spans="1:32">
      <c r="A152">
        <v>146</v>
      </c>
      <c r="B152" t="str">
        <f ca="1">IFERROR(VLOOKUP(A152,'Analysis_3-must not modify'!A:C,3,FALSE),"")</f>
        <v/>
      </c>
      <c r="C152" t="str">
        <f ca="1">IFERROR(VLOOKUP(B152,'Analysis-must not modify'!C:G,3,FALSE),"")</f>
        <v/>
      </c>
      <c r="D152" t="str">
        <f ca="1">IFERROR(VLOOKUP(B152,'Analysis-must not modify'!C:G,2,FALSE),"")</f>
        <v/>
      </c>
      <c r="F152" s="425" t="str">
        <f ca="1">VLOOKUP($B152,'Analysis_3-must not modify'!$C:$L,2,FALSE)</f>
        <v/>
      </c>
      <c r="G152" s="425" t="str">
        <f ca="1">VLOOKUP($B152,'Analysis_3-must not modify'!$C:$L,3,FALSE)</f>
        <v/>
      </c>
      <c r="H152" s="425" t="str">
        <f ca="1">VLOOKUP($B152,'Analysis_3-must not modify'!$C:$L,4,FALSE)</f>
        <v/>
      </c>
      <c r="I152" s="425" t="str">
        <f ca="1">VLOOKUP($B152,'Analysis_3-must not modify'!$C:$L,5,FALSE)</f>
        <v/>
      </c>
      <c r="J152" s="425" t="str">
        <f ca="1">VLOOKUP($B152,'Analysis_3-must not modify'!$C:$L,6,FALSE)</f>
        <v/>
      </c>
      <c r="K152" s="425" t="str">
        <f ca="1">VLOOKUP($B152,'Analysis_3-must not modify'!$C:$L,7,FALSE)</f>
        <v/>
      </c>
      <c r="L152" s="425" t="str">
        <f ca="1">VLOOKUP($B152,'Analysis_3-must not modify'!$C:$L,8,FALSE)</f>
        <v/>
      </c>
      <c r="M152" s="425" t="str">
        <f ca="1">VLOOKUP($B152,'Analysis_3-must not modify'!$C:$L,9,FALSE)</f>
        <v/>
      </c>
      <c r="N152" s="425" t="str">
        <f ca="1">VLOOKUP($B152,'Analysis_3-must not modify'!$C:$L,10,FALSE)</f>
        <v/>
      </c>
      <c r="O152" s="427"/>
      <c r="P152" s="427"/>
      <c r="Q152" s="427"/>
      <c r="R152" s="427"/>
      <c r="S152" s="427"/>
      <c r="T152" s="427"/>
      <c r="U152" s="427"/>
      <c r="V152" s="427"/>
      <c r="W152" s="427">
        <f t="shared" ca="1" si="7"/>
        <v>0</v>
      </c>
      <c r="X152" s="427"/>
      <c r="Y152" s="427"/>
      <c r="Z152" s="425" t="str">
        <f t="shared" ca="1" si="6"/>
        <v/>
      </c>
      <c r="AA152" s="425"/>
      <c r="AB152" s="425"/>
      <c r="AC152" s="425"/>
      <c r="AD152" s="425"/>
      <c r="AE152" s="264"/>
      <c r="AF152" s="264"/>
    </row>
    <row r="153" spans="1:32">
      <c r="A153">
        <v>147</v>
      </c>
      <c r="B153" t="str">
        <f ca="1">IFERROR(VLOOKUP(A153,'Analysis_3-must not modify'!A:C,3,FALSE),"")</f>
        <v/>
      </c>
      <c r="C153" t="str">
        <f ca="1">IFERROR(VLOOKUP(B153,'Analysis-must not modify'!C:G,3,FALSE),"")</f>
        <v/>
      </c>
      <c r="D153" t="str">
        <f ca="1">IFERROR(VLOOKUP(B153,'Analysis-must not modify'!C:G,2,FALSE),"")</f>
        <v/>
      </c>
      <c r="F153" s="425" t="str">
        <f ca="1">VLOOKUP($B153,'Analysis_3-must not modify'!$C:$L,2,FALSE)</f>
        <v/>
      </c>
      <c r="G153" s="425" t="str">
        <f ca="1">VLOOKUP($B153,'Analysis_3-must not modify'!$C:$L,3,FALSE)</f>
        <v/>
      </c>
      <c r="H153" s="425" t="str">
        <f ca="1">VLOOKUP($B153,'Analysis_3-must not modify'!$C:$L,4,FALSE)</f>
        <v/>
      </c>
      <c r="I153" s="425" t="str">
        <f ca="1">VLOOKUP($B153,'Analysis_3-must not modify'!$C:$L,5,FALSE)</f>
        <v/>
      </c>
      <c r="J153" s="425" t="str">
        <f ca="1">VLOOKUP($B153,'Analysis_3-must not modify'!$C:$L,6,FALSE)</f>
        <v/>
      </c>
      <c r="K153" s="425" t="str">
        <f ca="1">VLOOKUP($B153,'Analysis_3-must not modify'!$C:$L,7,FALSE)</f>
        <v/>
      </c>
      <c r="L153" s="425" t="str">
        <f ca="1">VLOOKUP($B153,'Analysis_3-must not modify'!$C:$L,8,FALSE)</f>
        <v/>
      </c>
      <c r="M153" s="425" t="str">
        <f ca="1">VLOOKUP($B153,'Analysis_3-must not modify'!$C:$L,9,FALSE)</f>
        <v/>
      </c>
      <c r="N153" s="425" t="str">
        <f ca="1">VLOOKUP($B153,'Analysis_3-must not modify'!$C:$L,10,FALSE)</f>
        <v/>
      </c>
      <c r="O153" s="427"/>
      <c r="P153" s="427"/>
      <c r="Q153" s="427"/>
      <c r="R153" s="427"/>
      <c r="S153" s="427"/>
      <c r="T153" s="427"/>
      <c r="U153" s="427"/>
      <c r="V153" s="427"/>
      <c r="W153" s="427">
        <f t="shared" ca="1" si="7"/>
        <v>0</v>
      </c>
      <c r="X153" s="427"/>
      <c r="Y153" s="427"/>
      <c r="Z153" s="425" t="str">
        <f t="shared" ca="1" si="6"/>
        <v/>
      </c>
      <c r="AA153" s="425"/>
      <c r="AB153" s="425"/>
      <c r="AC153" s="425"/>
      <c r="AD153" s="425"/>
      <c r="AE153" s="264"/>
      <c r="AF153" s="264"/>
    </row>
    <row r="154" spans="1:32">
      <c r="A154">
        <v>148</v>
      </c>
      <c r="B154" t="str">
        <f ca="1">IFERROR(VLOOKUP(A154,'Analysis_3-must not modify'!A:C,3,FALSE),"")</f>
        <v/>
      </c>
      <c r="C154" t="str">
        <f ca="1">IFERROR(VLOOKUP(B154,'Analysis-must not modify'!C:G,3,FALSE),"")</f>
        <v/>
      </c>
      <c r="D154" t="str">
        <f ca="1">IFERROR(VLOOKUP(B154,'Analysis-must not modify'!C:G,2,FALSE),"")</f>
        <v/>
      </c>
      <c r="F154" s="425" t="str">
        <f ca="1">VLOOKUP($B154,'Analysis_3-must not modify'!$C:$L,2,FALSE)</f>
        <v/>
      </c>
      <c r="G154" s="425" t="str">
        <f ca="1">VLOOKUP($B154,'Analysis_3-must not modify'!$C:$L,3,FALSE)</f>
        <v/>
      </c>
      <c r="H154" s="425" t="str">
        <f ca="1">VLOOKUP($B154,'Analysis_3-must not modify'!$C:$L,4,FALSE)</f>
        <v/>
      </c>
      <c r="I154" s="425" t="str">
        <f ca="1">VLOOKUP($B154,'Analysis_3-must not modify'!$C:$L,5,FALSE)</f>
        <v/>
      </c>
      <c r="J154" s="425" t="str">
        <f ca="1">VLOOKUP($B154,'Analysis_3-must not modify'!$C:$L,6,FALSE)</f>
        <v/>
      </c>
      <c r="K154" s="425" t="str">
        <f ca="1">VLOOKUP($B154,'Analysis_3-must not modify'!$C:$L,7,FALSE)</f>
        <v/>
      </c>
      <c r="L154" s="425" t="str">
        <f ca="1">VLOOKUP($B154,'Analysis_3-must not modify'!$C:$L,8,FALSE)</f>
        <v/>
      </c>
      <c r="M154" s="425" t="str">
        <f ca="1">VLOOKUP($B154,'Analysis_3-must not modify'!$C:$L,9,FALSE)</f>
        <v/>
      </c>
      <c r="N154" s="425" t="str">
        <f ca="1">VLOOKUP($B154,'Analysis_3-must not modify'!$C:$L,10,FALSE)</f>
        <v/>
      </c>
      <c r="O154" s="427"/>
      <c r="P154" s="427"/>
      <c r="Q154" s="427"/>
      <c r="R154" s="427"/>
      <c r="S154" s="427"/>
      <c r="T154" s="427"/>
      <c r="U154" s="427"/>
      <c r="V154" s="427"/>
      <c r="W154" s="427">
        <f t="shared" ca="1" si="7"/>
        <v>0</v>
      </c>
      <c r="X154" s="427"/>
      <c r="Y154" s="427"/>
      <c r="Z154" s="425" t="str">
        <f t="shared" ca="1" si="6"/>
        <v/>
      </c>
      <c r="AA154" s="425"/>
      <c r="AB154" s="425"/>
      <c r="AC154" s="425"/>
      <c r="AD154" s="425"/>
      <c r="AE154" s="264"/>
      <c r="AF154" s="264"/>
    </row>
    <row r="155" spans="1:32">
      <c r="A155">
        <v>149</v>
      </c>
      <c r="B155" t="str">
        <f ca="1">IFERROR(VLOOKUP(A155,'Analysis_3-must not modify'!A:C,3,FALSE),"")</f>
        <v/>
      </c>
      <c r="C155" t="str">
        <f ca="1">IFERROR(VLOOKUP(B155,'Analysis-must not modify'!C:G,3,FALSE),"")</f>
        <v/>
      </c>
      <c r="D155" t="str">
        <f ca="1">IFERROR(VLOOKUP(B155,'Analysis-must not modify'!C:G,2,FALSE),"")</f>
        <v/>
      </c>
      <c r="F155" s="425" t="str">
        <f ca="1">VLOOKUP($B155,'Analysis_3-must not modify'!$C:$L,2,FALSE)</f>
        <v/>
      </c>
      <c r="G155" s="425" t="str">
        <f ca="1">VLOOKUP($B155,'Analysis_3-must not modify'!$C:$L,3,FALSE)</f>
        <v/>
      </c>
      <c r="H155" s="425" t="str">
        <f ca="1">VLOOKUP($B155,'Analysis_3-must not modify'!$C:$L,4,FALSE)</f>
        <v/>
      </c>
      <c r="I155" s="425" t="str">
        <f ca="1">VLOOKUP($B155,'Analysis_3-must not modify'!$C:$L,5,FALSE)</f>
        <v/>
      </c>
      <c r="J155" s="425" t="str">
        <f ca="1">VLOOKUP($B155,'Analysis_3-must not modify'!$C:$L,6,FALSE)</f>
        <v/>
      </c>
      <c r="K155" s="425" t="str">
        <f ca="1">VLOOKUP($B155,'Analysis_3-must not modify'!$C:$L,7,FALSE)</f>
        <v/>
      </c>
      <c r="L155" s="425" t="str">
        <f ca="1">VLOOKUP($B155,'Analysis_3-must not modify'!$C:$L,8,FALSE)</f>
        <v/>
      </c>
      <c r="M155" s="425" t="str">
        <f ca="1">VLOOKUP($B155,'Analysis_3-must not modify'!$C:$L,9,FALSE)</f>
        <v/>
      </c>
      <c r="N155" s="425" t="str">
        <f ca="1">VLOOKUP($B155,'Analysis_3-must not modify'!$C:$L,10,FALSE)</f>
        <v/>
      </c>
      <c r="O155" s="427"/>
      <c r="P155" s="427"/>
      <c r="Q155" s="427"/>
      <c r="R155" s="427"/>
      <c r="S155" s="427"/>
      <c r="T155" s="427"/>
      <c r="U155" s="427"/>
      <c r="V155" s="427"/>
      <c r="W155" s="427">
        <f t="shared" ca="1" si="7"/>
        <v>0</v>
      </c>
      <c r="X155" s="427"/>
      <c r="Y155" s="427"/>
      <c r="Z155" s="425" t="str">
        <f t="shared" ca="1" si="6"/>
        <v/>
      </c>
      <c r="AA155" s="425"/>
      <c r="AB155" s="425"/>
      <c r="AC155" s="425"/>
      <c r="AD155" s="425"/>
      <c r="AE155" s="264"/>
      <c r="AF155" s="264"/>
    </row>
    <row r="156" spans="1:32">
      <c r="A156">
        <v>150</v>
      </c>
      <c r="B156" t="str">
        <f ca="1">IFERROR(VLOOKUP(A156,'Analysis_3-must not modify'!A:C,3,FALSE),"")</f>
        <v/>
      </c>
      <c r="C156" t="str">
        <f ca="1">IFERROR(VLOOKUP(B156,'Analysis-must not modify'!C:G,3,FALSE),"")</f>
        <v/>
      </c>
      <c r="D156" t="str">
        <f ca="1">IFERROR(VLOOKUP(B156,'Analysis-must not modify'!C:G,2,FALSE),"")</f>
        <v/>
      </c>
      <c r="F156" s="425" t="str">
        <f ca="1">VLOOKUP($B156,'Analysis_3-must not modify'!$C:$L,2,FALSE)</f>
        <v/>
      </c>
      <c r="G156" s="425" t="str">
        <f ca="1">VLOOKUP($B156,'Analysis_3-must not modify'!$C:$L,3,FALSE)</f>
        <v/>
      </c>
      <c r="H156" s="425" t="str">
        <f ca="1">VLOOKUP($B156,'Analysis_3-must not modify'!$C:$L,4,FALSE)</f>
        <v/>
      </c>
      <c r="I156" s="425" t="str">
        <f ca="1">VLOOKUP($B156,'Analysis_3-must not modify'!$C:$L,5,FALSE)</f>
        <v/>
      </c>
      <c r="J156" s="425" t="str">
        <f ca="1">VLOOKUP($B156,'Analysis_3-must not modify'!$C:$L,6,FALSE)</f>
        <v/>
      </c>
      <c r="K156" s="425" t="str">
        <f ca="1">VLOOKUP($B156,'Analysis_3-must not modify'!$C:$L,7,FALSE)</f>
        <v/>
      </c>
      <c r="L156" s="425" t="str">
        <f ca="1">VLOOKUP($B156,'Analysis_3-must not modify'!$C:$L,8,FALSE)</f>
        <v/>
      </c>
      <c r="M156" s="425" t="str">
        <f ca="1">VLOOKUP($B156,'Analysis_3-must not modify'!$C:$L,9,FALSE)</f>
        <v/>
      </c>
      <c r="N156" s="425" t="str">
        <f ca="1">VLOOKUP($B156,'Analysis_3-must not modify'!$C:$L,10,FALSE)</f>
        <v/>
      </c>
      <c r="O156" s="427"/>
      <c r="P156" s="427"/>
      <c r="Q156" s="427"/>
      <c r="R156" s="427"/>
      <c r="S156" s="427"/>
      <c r="T156" s="427"/>
      <c r="U156" s="427"/>
      <c r="V156" s="427"/>
      <c r="W156" s="427">
        <f t="shared" ca="1" si="7"/>
        <v>0</v>
      </c>
      <c r="X156" s="427"/>
      <c r="Y156" s="427"/>
      <c r="Z156" s="425" t="str">
        <f t="shared" ca="1" si="6"/>
        <v/>
      </c>
      <c r="AA156" s="425"/>
      <c r="AB156" s="425"/>
      <c r="AC156" s="425"/>
      <c r="AD156" s="425"/>
      <c r="AE156" s="264"/>
      <c r="AF156" s="264"/>
    </row>
    <row r="157" spans="1:32">
      <c r="A157">
        <v>151</v>
      </c>
      <c r="B157" t="str">
        <f ca="1">IFERROR(VLOOKUP(A157,'Analysis_3-must not modify'!A:C,3,FALSE),"")</f>
        <v/>
      </c>
      <c r="C157" t="str">
        <f ca="1">IFERROR(VLOOKUP(B157,'Analysis-must not modify'!C:G,3,FALSE),"")</f>
        <v/>
      </c>
      <c r="D157" t="str">
        <f ca="1">IFERROR(VLOOKUP(B157,'Analysis-must not modify'!C:G,2,FALSE),"")</f>
        <v/>
      </c>
      <c r="F157" s="425" t="str">
        <f ca="1">VLOOKUP($B157,'Analysis_3-must not modify'!$C:$L,2,FALSE)</f>
        <v/>
      </c>
      <c r="G157" s="425" t="str">
        <f ca="1">VLOOKUP($B157,'Analysis_3-must not modify'!$C:$L,3,FALSE)</f>
        <v/>
      </c>
      <c r="H157" s="425" t="str">
        <f ca="1">VLOOKUP($B157,'Analysis_3-must not modify'!$C:$L,4,FALSE)</f>
        <v/>
      </c>
      <c r="I157" s="425" t="str">
        <f ca="1">VLOOKUP($B157,'Analysis_3-must not modify'!$C:$L,5,FALSE)</f>
        <v/>
      </c>
      <c r="J157" s="425" t="str">
        <f ca="1">VLOOKUP($B157,'Analysis_3-must not modify'!$C:$L,6,FALSE)</f>
        <v/>
      </c>
      <c r="K157" s="425" t="str">
        <f ca="1">VLOOKUP($B157,'Analysis_3-must not modify'!$C:$L,7,FALSE)</f>
        <v/>
      </c>
      <c r="L157" s="425" t="str">
        <f ca="1">VLOOKUP($B157,'Analysis_3-must not modify'!$C:$L,8,FALSE)</f>
        <v/>
      </c>
      <c r="M157" s="425" t="str">
        <f ca="1">VLOOKUP($B157,'Analysis_3-must not modify'!$C:$L,9,FALSE)</f>
        <v/>
      </c>
      <c r="N157" s="425" t="str">
        <f ca="1">VLOOKUP($B157,'Analysis_3-must not modify'!$C:$L,10,FALSE)</f>
        <v/>
      </c>
      <c r="O157" s="427"/>
      <c r="P157" s="427"/>
      <c r="Q157" s="427"/>
      <c r="R157" s="427"/>
      <c r="S157" s="427"/>
      <c r="T157" s="427"/>
      <c r="U157" s="427"/>
      <c r="V157" s="427"/>
      <c r="W157" s="427">
        <f t="shared" ca="1" si="7"/>
        <v>0</v>
      </c>
      <c r="X157" s="427"/>
      <c r="Y157" s="427"/>
      <c r="Z157" s="425" t="str">
        <f t="shared" ca="1" si="6"/>
        <v/>
      </c>
      <c r="AA157" s="425"/>
      <c r="AB157" s="425"/>
      <c r="AC157" s="425"/>
      <c r="AD157" s="425"/>
      <c r="AE157" s="264"/>
      <c r="AF157" s="264"/>
    </row>
    <row r="158" spans="1:32">
      <c r="A158">
        <v>152</v>
      </c>
      <c r="B158" t="str">
        <f ca="1">IFERROR(VLOOKUP(A158,'Analysis_3-must not modify'!A:C,3,FALSE),"")</f>
        <v/>
      </c>
      <c r="C158" t="str">
        <f ca="1">IFERROR(VLOOKUP(B158,'Analysis-must not modify'!C:G,3,FALSE),"")</f>
        <v/>
      </c>
      <c r="D158" t="str">
        <f ca="1">IFERROR(VLOOKUP(B158,'Analysis-must not modify'!C:G,2,FALSE),"")</f>
        <v/>
      </c>
      <c r="F158" s="425" t="str">
        <f ca="1">VLOOKUP($B158,'Analysis_3-must not modify'!$C:$L,2,FALSE)</f>
        <v/>
      </c>
      <c r="G158" s="425" t="str">
        <f ca="1">VLOOKUP($B158,'Analysis_3-must not modify'!$C:$L,3,FALSE)</f>
        <v/>
      </c>
      <c r="H158" s="425" t="str">
        <f ca="1">VLOOKUP($B158,'Analysis_3-must not modify'!$C:$L,4,FALSE)</f>
        <v/>
      </c>
      <c r="I158" s="425" t="str">
        <f ca="1">VLOOKUP($B158,'Analysis_3-must not modify'!$C:$L,5,FALSE)</f>
        <v/>
      </c>
      <c r="J158" s="425" t="str">
        <f ca="1">VLOOKUP($B158,'Analysis_3-must not modify'!$C:$L,6,FALSE)</f>
        <v/>
      </c>
      <c r="K158" s="425" t="str">
        <f ca="1">VLOOKUP($B158,'Analysis_3-must not modify'!$C:$L,7,FALSE)</f>
        <v/>
      </c>
      <c r="L158" s="425" t="str">
        <f ca="1">VLOOKUP($B158,'Analysis_3-must not modify'!$C:$L,8,FALSE)</f>
        <v/>
      </c>
      <c r="M158" s="425" t="str">
        <f ca="1">VLOOKUP($B158,'Analysis_3-must not modify'!$C:$L,9,FALSE)</f>
        <v/>
      </c>
      <c r="N158" s="425" t="str">
        <f ca="1">VLOOKUP($B158,'Analysis_3-must not modify'!$C:$L,10,FALSE)</f>
        <v/>
      </c>
      <c r="O158" s="427"/>
      <c r="P158" s="427"/>
      <c r="Q158" s="427"/>
      <c r="R158" s="427"/>
      <c r="S158" s="427"/>
      <c r="T158" s="427"/>
      <c r="U158" s="427"/>
      <c r="V158" s="427"/>
      <c r="W158" s="427">
        <f t="shared" ca="1" si="7"/>
        <v>0</v>
      </c>
      <c r="X158" s="427"/>
      <c r="Y158" s="427"/>
      <c r="Z158" s="425" t="str">
        <f t="shared" ca="1" si="6"/>
        <v/>
      </c>
      <c r="AA158" s="425"/>
      <c r="AB158" s="425"/>
      <c r="AC158" s="425"/>
      <c r="AD158" s="425"/>
      <c r="AE158" s="264"/>
      <c r="AF158" s="264"/>
    </row>
    <row r="159" spans="1:32">
      <c r="A159">
        <v>153</v>
      </c>
      <c r="B159" t="str">
        <f ca="1">IFERROR(VLOOKUP(A159,'Analysis_3-must not modify'!A:C,3,FALSE),"")</f>
        <v/>
      </c>
      <c r="C159" t="str">
        <f ca="1">IFERROR(VLOOKUP(B159,'Analysis-must not modify'!C:G,3,FALSE),"")</f>
        <v/>
      </c>
      <c r="D159" t="str">
        <f ca="1">IFERROR(VLOOKUP(B159,'Analysis-must not modify'!C:G,2,FALSE),"")</f>
        <v/>
      </c>
      <c r="F159" s="425" t="str">
        <f ca="1">VLOOKUP($B159,'Analysis_3-must not modify'!$C:$L,2,FALSE)</f>
        <v/>
      </c>
      <c r="G159" s="425" t="str">
        <f ca="1">VLOOKUP($B159,'Analysis_3-must not modify'!$C:$L,3,FALSE)</f>
        <v/>
      </c>
      <c r="H159" s="425" t="str">
        <f ca="1">VLOOKUP($B159,'Analysis_3-must not modify'!$C:$L,4,FALSE)</f>
        <v/>
      </c>
      <c r="I159" s="425" t="str">
        <f ca="1">VLOOKUP($B159,'Analysis_3-must not modify'!$C:$L,5,FALSE)</f>
        <v/>
      </c>
      <c r="J159" s="425" t="str">
        <f ca="1">VLOOKUP($B159,'Analysis_3-must not modify'!$C:$L,6,FALSE)</f>
        <v/>
      </c>
      <c r="K159" s="425" t="str">
        <f ca="1">VLOOKUP($B159,'Analysis_3-must not modify'!$C:$L,7,FALSE)</f>
        <v/>
      </c>
      <c r="L159" s="425" t="str">
        <f ca="1">VLOOKUP($B159,'Analysis_3-must not modify'!$C:$L,8,FALSE)</f>
        <v/>
      </c>
      <c r="M159" s="425" t="str">
        <f ca="1">VLOOKUP($B159,'Analysis_3-must not modify'!$C:$L,9,FALSE)</f>
        <v/>
      </c>
      <c r="N159" s="425" t="str">
        <f ca="1">VLOOKUP($B159,'Analysis_3-must not modify'!$C:$L,10,FALSE)</f>
        <v/>
      </c>
      <c r="O159" s="427"/>
      <c r="P159" s="427"/>
      <c r="Q159" s="427"/>
      <c r="R159" s="427"/>
      <c r="S159" s="427"/>
      <c r="T159" s="427"/>
      <c r="U159" s="427"/>
      <c r="V159" s="427"/>
      <c r="W159" s="427">
        <f t="shared" ca="1" si="7"/>
        <v>0</v>
      </c>
      <c r="X159" s="427"/>
      <c r="Y159" s="427"/>
      <c r="Z159" s="425" t="str">
        <f t="shared" ca="1" si="6"/>
        <v/>
      </c>
      <c r="AA159" s="425"/>
      <c r="AB159" s="425"/>
      <c r="AC159" s="425"/>
      <c r="AD159" s="425"/>
      <c r="AE159" s="264"/>
      <c r="AF159" s="264"/>
    </row>
    <row r="160" spans="1:32">
      <c r="A160">
        <v>154</v>
      </c>
      <c r="B160" t="str">
        <f ca="1">IFERROR(VLOOKUP(A160,'Analysis_3-must not modify'!A:C,3,FALSE),"")</f>
        <v/>
      </c>
      <c r="C160" t="str">
        <f ca="1">IFERROR(VLOOKUP(B160,'Analysis-must not modify'!C:G,3,FALSE),"")</f>
        <v/>
      </c>
      <c r="D160" t="str">
        <f ca="1">IFERROR(VLOOKUP(B160,'Analysis-must not modify'!C:G,2,FALSE),"")</f>
        <v/>
      </c>
      <c r="F160" s="425" t="str">
        <f ca="1">VLOOKUP($B160,'Analysis_3-must not modify'!$C:$L,2,FALSE)</f>
        <v/>
      </c>
      <c r="G160" s="425" t="str">
        <f ca="1">VLOOKUP($B160,'Analysis_3-must not modify'!$C:$L,3,FALSE)</f>
        <v/>
      </c>
      <c r="H160" s="425" t="str">
        <f ca="1">VLOOKUP($B160,'Analysis_3-must not modify'!$C:$L,4,FALSE)</f>
        <v/>
      </c>
      <c r="I160" s="425" t="str">
        <f ca="1">VLOOKUP($B160,'Analysis_3-must not modify'!$C:$L,5,FALSE)</f>
        <v/>
      </c>
      <c r="J160" s="425" t="str">
        <f ca="1">VLOOKUP($B160,'Analysis_3-must not modify'!$C:$L,6,FALSE)</f>
        <v/>
      </c>
      <c r="K160" s="425" t="str">
        <f ca="1">VLOOKUP($B160,'Analysis_3-must not modify'!$C:$L,7,FALSE)</f>
        <v/>
      </c>
      <c r="L160" s="425" t="str">
        <f ca="1">VLOOKUP($B160,'Analysis_3-must not modify'!$C:$L,8,FALSE)</f>
        <v/>
      </c>
      <c r="M160" s="425" t="str">
        <f ca="1">VLOOKUP($B160,'Analysis_3-must not modify'!$C:$L,9,FALSE)</f>
        <v/>
      </c>
      <c r="N160" s="425" t="str">
        <f ca="1">VLOOKUP($B160,'Analysis_3-must not modify'!$C:$L,10,FALSE)</f>
        <v/>
      </c>
      <c r="O160" s="427"/>
      <c r="P160" s="427"/>
      <c r="Q160" s="427"/>
      <c r="R160" s="427"/>
      <c r="S160" s="427"/>
      <c r="T160" s="427"/>
      <c r="U160" s="427"/>
      <c r="V160" s="427"/>
      <c r="W160" s="427">
        <f t="shared" ca="1" si="7"/>
        <v>0</v>
      </c>
      <c r="X160" s="427"/>
      <c r="Y160" s="427"/>
      <c r="Z160" s="425" t="str">
        <f t="shared" ca="1" si="6"/>
        <v/>
      </c>
      <c r="AA160" s="425"/>
      <c r="AB160" s="425"/>
      <c r="AC160" s="425"/>
      <c r="AD160" s="425"/>
      <c r="AE160" s="264"/>
      <c r="AF160" s="264"/>
    </row>
    <row r="161" spans="1:32">
      <c r="A161">
        <v>155</v>
      </c>
      <c r="B161" t="str">
        <f ca="1">IFERROR(VLOOKUP(A161,'Analysis_3-must not modify'!A:C,3,FALSE),"")</f>
        <v/>
      </c>
      <c r="C161" t="str">
        <f ca="1">IFERROR(VLOOKUP(B161,'Analysis-must not modify'!C:G,3,FALSE),"")</f>
        <v/>
      </c>
      <c r="D161" t="str">
        <f ca="1">IFERROR(VLOOKUP(B161,'Analysis-must not modify'!C:G,2,FALSE),"")</f>
        <v/>
      </c>
      <c r="F161" s="425" t="str">
        <f ca="1">VLOOKUP($B161,'Analysis_3-must not modify'!$C:$L,2,FALSE)</f>
        <v/>
      </c>
      <c r="G161" s="425" t="str">
        <f ca="1">VLOOKUP($B161,'Analysis_3-must not modify'!$C:$L,3,FALSE)</f>
        <v/>
      </c>
      <c r="H161" s="425" t="str">
        <f ca="1">VLOOKUP($B161,'Analysis_3-must not modify'!$C:$L,4,FALSE)</f>
        <v/>
      </c>
      <c r="I161" s="425" t="str">
        <f ca="1">VLOOKUP($B161,'Analysis_3-must not modify'!$C:$L,5,FALSE)</f>
        <v/>
      </c>
      <c r="J161" s="425" t="str">
        <f ca="1">VLOOKUP($B161,'Analysis_3-must not modify'!$C:$L,6,FALSE)</f>
        <v/>
      </c>
      <c r="K161" s="425" t="str">
        <f ca="1">VLOOKUP($B161,'Analysis_3-must not modify'!$C:$L,7,FALSE)</f>
        <v/>
      </c>
      <c r="L161" s="425" t="str">
        <f ca="1">VLOOKUP($B161,'Analysis_3-must not modify'!$C:$L,8,FALSE)</f>
        <v/>
      </c>
      <c r="M161" s="425" t="str">
        <f ca="1">VLOOKUP($B161,'Analysis_3-must not modify'!$C:$L,9,FALSE)</f>
        <v/>
      </c>
      <c r="N161" s="425" t="str">
        <f ca="1">VLOOKUP($B161,'Analysis_3-must not modify'!$C:$L,10,FALSE)</f>
        <v/>
      </c>
      <c r="O161" s="427"/>
      <c r="P161" s="427"/>
      <c r="Q161" s="427"/>
      <c r="R161" s="427"/>
      <c r="S161" s="427"/>
      <c r="T161" s="427"/>
      <c r="U161" s="427"/>
      <c r="V161" s="427"/>
      <c r="W161" s="427">
        <f t="shared" ca="1" si="7"/>
        <v>0</v>
      </c>
      <c r="X161" s="427"/>
      <c r="Y161" s="427"/>
      <c r="Z161" s="425" t="str">
        <f t="shared" ca="1" si="6"/>
        <v/>
      </c>
      <c r="AA161" s="425"/>
      <c r="AB161" s="425"/>
      <c r="AC161" s="425"/>
      <c r="AD161" s="425"/>
      <c r="AE161" s="264"/>
      <c r="AF161" s="264"/>
    </row>
    <row r="162" spans="1:32">
      <c r="A162">
        <v>156</v>
      </c>
      <c r="B162" t="str">
        <f ca="1">IFERROR(VLOOKUP(A162,'Analysis_3-must not modify'!A:C,3,FALSE),"")</f>
        <v/>
      </c>
      <c r="C162" t="str">
        <f ca="1">IFERROR(VLOOKUP(B162,'Analysis-must not modify'!C:G,3,FALSE),"")</f>
        <v/>
      </c>
      <c r="D162" t="str">
        <f ca="1">IFERROR(VLOOKUP(B162,'Analysis-must not modify'!C:G,2,FALSE),"")</f>
        <v/>
      </c>
      <c r="F162" s="425" t="str">
        <f ca="1">VLOOKUP($B162,'Analysis_3-must not modify'!$C:$L,2,FALSE)</f>
        <v/>
      </c>
      <c r="G162" s="425" t="str">
        <f ca="1">VLOOKUP($B162,'Analysis_3-must not modify'!$C:$L,3,FALSE)</f>
        <v/>
      </c>
      <c r="H162" s="425" t="str">
        <f ca="1">VLOOKUP($B162,'Analysis_3-must not modify'!$C:$L,4,FALSE)</f>
        <v/>
      </c>
      <c r="I162" s="425" t="str">
        <f ca="1">VLOOKUP($B162,'Analysis_3-must not modify'!$C:$L,5,FALSE)</f>
        <v/>
      </c>
      <c r="J162" s="425" t="str">
        <f ca="1">VLOOKUP($B162,'Analysis_3-must not modify'!$C:$L,6,FALSE)</f>
        <v/>
      </c>
      <c r="K162" s="425" t="str">
        <f ca="1">VLOOKUP($B162,'Analysis_3-must not modify'!$C:$L,7,FALSE)</f>
        <v/>
      </c>
      <c r="L162" s="425" t="str">
        <f ca="1">VLOOKUP($B162,'Analysis_3-must not modify'!$C:$L,8,FALSE)</f>
        <v/>
      </c>
      <c r="M162" s="425" t="str">
        <f ca="1">VLOOKUP($B162,'Analysis_3-must not modify'!$C:$L,9,FALSE)</f>
        <v/>
      </c>
      <c r="N162" s="425" t="str">
        <f ca="1">VLOOKUP($B162,'Analysis_3-must not modify'!$C:$L,10,FALSE)</f>
        <v/>
      </c>
      <c r="O162" s="427"/>
      <c r="P162" s="427"/>
      <c r="Q162" s="427"/>
      <c r="R162" s="427"/>
      <c r="S162" s="427"/>
      <c r="T162" s="427"/>
      <c r="U162" s="427"/>
      <c r="V162" s="427"/>
      <c r="W162" s="427">
        <f t="shared" ca="1" si="7"/>
        <v>0</v>
      </c>
      <c r="X162" s="427"/>
      <c r="Y162" s="427"/>
      <c r="Z162" s="425" t="str">
        <f t="shared" ca="1" si="6"/>
        <v/>
      </c>
      <c r="AA162" s="425"/>
      <c r="AB162" s="425"/>
      <c r="AC162" s="425"/>
      <c r="AD162" s="425"/>
      <c r="AE162" s="264"/>
      <c r="AF162" s="264"/>
    </row>
    <row r="163" spans="1:32">
      <c r="A163">
        <v>157</v>
      </c>
      <c r="B163" t="str">
        <f ca="1">IFERROR(VLOOKUP(A163,'Analysis_3-must not modify'!A:C,3,FALSE),"")</f>
        <v/>
      </c>
      <c r="C163" t="str">
        <f ca="1">IFERROR(VLOOKUP(B163,'Analysis-must not modify'!C:G,3,FALSE),"")</f>
        <v/>
      </c>
      <c r="D163" t="str">
        <f ca="1">IFERROR(VLOOKUP(B163,'Analysis-must not modify'!C:G,2,FALSE),"")</f>
        <v/>
      </c>
      <c r="F163" s="425" t="str">
        <f ca="1">VLOOKUP($B163,'Analysis_3-must not modify'!$C:$L,2,FALSE)</f>
        <v/>
      </c>
      <c r="G163" s="425" t="str">
        <f ca="1">VLOOKUP($B163,'Analysis_3-must not modify'!$C:$L,3,FALSE)</f>
        <v/>
      </c>
      <c r="H163" s="425" t="str">
        <f ca="1">VLOOKUP($B163,'Analysis_3-must not modify'!$C:$L,4,FALSE)</f>
        <v/>
      </c>
      <c r="I163" s="425" t="str">
        <f ca="1">VLOOKUP($B163,'Analysis_3-must not modify'!$C:$L,5,FALSE)</f>
        <v/>
      </c>
      <c r="J163" s="425" t="str">
        <f ca="1">VLOOKUP($B163,'Analysis_3-must not modify'!$C:$L,6,FALSE)</f>
        <v/>
      </c>
      <c r="K163" s="425" t="str">
        <f ca="1">VLOOKUP($B163,'Analysis_3-must not modify'!$C:$L,7,FALSE)</f>
        <v/>
      </c>
      <c r="L163" s="425" t="str">
        <f ca="1">VLOOKUP($B163,'Analysis_3-must not modify'!$C:$L,8,FALSE)</f>
        <v/>
      </c>
      <c r="M163" s="425" t="str">
        <f ca="1">VLOOKUP($B163,'Analysis_3-must not modify'!$C:$L,9,FALSE)</f>
        <v/>
      </c>
      <c r="N163" s="425" t="str">
        <f ca="1">VLOOKUP($B163,'Analysis_3-must not modify'!$C:$L,10,FALSE)</f>
        <v/>
      </c>
      <c r="O163" s="427"/>
      <c r="P163" s="427"/>
      <c r="Q163" s="427"/>
      <c r="R163" s="427"/>
      <c r="S163" s="427"/>
      <c r="T163" s="427"/>
      <c r="U163" s="427"/>
      <c r="V163" s="427"/>
      <c r="W163" s="427">
        <f t="shared" ca="1" si="7"/>
        <v>0</v>
      </c>
      <c r="X163" s="427"/>
      <c r="Y163" s="427"/>
      <c r="Z163" s="425" t="str">
        <f t="shared" ca="1" si="6"/>
        <v/>
      </c>
      <c r="AA163" s="425"/>
      <c r="AB163" s="425"/>
      <c r="AC163" s="425"/>
      <c r="AD163" s="425"/>
      <c r="AE163" s="264"/>
      <c r="AF163" s="264"/>
    </row>
    <row r="164" spans="1:32">
      <c r="A164">
        <v>158</v>
      </c>
      <c r="B164" t="str">
        <f ca="1">IFERROR(VLOOKUP(A164,'Analysis_3-must not modify'!A:C,3,FALSE),"")</f>
        <v/>
      </c>
      <c r="C164" t="str">
        <f ca="1">IFERROR(VLOOKUP(B164,'Analysis-must not modify'!C:G,3,FALSE),"")</f>
        <v/>
      </c>
      <c r="D164" t="str">
        <f ca="1">IFERROR(VLOOKUP(B164,'Analysis-must not modify'!C:G,2,FALSE),"")</f>
        <v/>
      </c>
      <c r="F164" s="425" t="str">
        <f ca="1">VLOOKUP($B164,'Analysis_3-must not modify'!$C:$L,2,FALSE)</f>
        <v/>
      </c>
      <c r="G164" s="425" t="str">
        <f ca="1">VLOOKUP($B164,'Analysis_3-must not modify'!$C:$L,3,FALSE)</f>
        <v/>
      </c>
      <c r="H164" s="425" t="str">
        <f ca="1">VLOOKUP($B164,'Analysis_3-must not modify'!$C:$L,4,FALSE)</f>
        <v/>
      </c>
      <c r="I164" s="425" t="str">
        <f ca="1">VLOOKUP($B164,'Analysis_3-must not modify'!$C:$L,5,FALSE)</f>
        <v/>
      </c>
      <c r="J164" s="425" t="str">
        <f ca="1">VLOOKUP($B164,'Analysis_3-must not modify'!$C:$L,6,FALSE)</f>
        <v/>
      </c>
      <c r="K164" s="425" t="str">
        <f ca="1">VLOOKUP($B164,'Analysis_3-must not modify'!$C:$L,7,FALSE)</f>
        <v/>
      </c>
      <c r="L164" s="425" t="str">
        <f ca="1">VLOOKUP($B164,'Analysis_3-must not modify'!$C:$L,8,FALSE)</f>
        <v/>
      </c>
      <c r="M164" s="425" t="str">
        <f ca="1">VLOOKUP($B164,'Analysis_3-must not modify'!$C:$L,9,FALSE)</f>
        <v/>
      </c>
      <c r="N164" s="425" t="str">
        <f ca="1">VLOOKUP($B164,'Analysis_3-must not modify'!$C:$L,10,FALSE)</f>
        <v/>
      </c>
      <c r="O164" s="427"/>
      <c r="P164" s="427"/>
      <c r="Q164" s="427"/>
      <c r="R164" s="427"/>
      <c r="S164" s="427"/>
      <c r="T164" s="427"/>
      <c r="U164" s="427"/>
      <c r="V164" s="427"/>
      <c r="W164" s="427">
        <f t="shared" ca="1" si="7"/>
        <v>0</v>
      </c>
      <c r="X164" s="427"/>
      <c r="Y164" s="427"/>
      <c r="Z164" s="425" t="str">
        <f t="shared" ca="1" si="6"/>
        <v/>
      </c>
      <c r="AA164" s="425"/>
      <c r="AB164" s="425"/>
      <c r="AC164" s="425"/>
      <c r="AD164" s="425"/>
      <c r="AE164" s="264"/>
      <c r="AF164" s="264"/>
    </row>
    <row r="165" spans="1:32">
      <c r="A165">
        <v>159</v>
      </c>
      <c r="B165" t="str">
        <f ca="1">IFERROR(VLOOKUP(A165,'Analysis_3-must not modify'!A:C,3,FALSE),"")</f>
        <v/>
      </c>
      <c r="C165" t="str">
        <f ca="1">IFERROR(VLOOKUP(B165,'Analysis-must not modify'!C:G,3,FALSE),"")</f>
        <v/>
      </c>
      <c r="D165" t="str">
        <f ca="1">IFERROR(VLOOKUP(B165,'Analysis-must not modify'!C:G,2,FALSE),"")</f>
        <v/>
      </c>
      <c r="F165" s="425" t="str">
        <f ca="1">VLOOKUP($B165,'Analysis_3-must not modify'!$C:$L,2,FALSE)</f>
        <v/>
      </c>
      <c r="G165" s="425" t="str">
        <f ca="1">VLOOKUP($B165,'Analysis_3-must not modify'!$C:$L,3,FALSE)</f>
        <v/>
      </c>
      <c r="H165" s="425" t="str">
        <f ca="1">VLOOKUP($B165,'Analysis_3-must not modify'!$C:$L,4,FALSE)</f>
        <v/>
      </c>
      <c r="I165" s="425" t="str">
        <f ca="1">VLOOKUP($B165,'Analysis_3-must not modify'!$C:$L,5,FALSE)</f>
        <v/>
      </c>
      <c r="J165" s="425" t="str">
        <f ca="1">VLOOKUP($B165,'Analysis_3-must not modify'!$C:$L,6,FALSE)</f>
        <v/>
      </c>
      <c r="K165" s="425" t="str">
        <f ca="1">VLOOKUP($B165,'Analysis_3-must not modify'!$C:$L,7,FALSE)</f>
        <v/>
      </c>
      <c r="L165" s="425" t="str">
        <f ca="1">VLOOKUP($B165,'Analysis_3-must not modify'!$C:$L,8,FALSE)</f>
        <v/>
      </c>
      <c r="M165" s="425" t="str">
        <f ca="1">VLOOKUP($B165,'Analysis_3-must not modify'!$C:$L,9,FALSE)</f>
        <v/>
      </c>
      <c r="N165" s="425" t="str">
        <f ca="1">VLOOKUP($B165,'Analysis_3-must not modify'!$C:$L,10,FALSE)</f>
        <v/>
      </c>
      <c r="O165" s="427"/>
      <c r="P165" s="427"/>
      <c r="Q165" s="427"/>
      <c r="R165" s="427"/>
      <c r="S165" s="427"/>
      <c r="T165" s="427"/>
      <c r="U165" s="427"/>
      <c r="V165" s="427"/>
      <c r="W165" s="427">
        <f t="shared" ca="1" si="7"/>
        <v>0</v>
      </c>
      <c r="X165" s="427"/>
      <c r="Y165" s="427"/>
      <c r="Z165" s="425" t="str">
        <f t="shared" ca="1" si="6"/>
        <v/>
      </c>
      <c r="AA165" s="425"/>
      <c r="AB165" s="425"/>
      <c r="AC165" s="425"/>
      <c r="AD165" s="425"/>
      <c r="AE165" s="264"/>
      <c r="AF165" s="264"/>
    </row>
    <row r="166" spans="1:32">
      <c r="A166">
        <v>160</v>
      </c>
      <c r="B166" t="str">
        <f ca="1">IFERROR(VLOOKUP(A166,'Analysis_3-must not modify'!A:C,3,FALSE),"")</f>
        <v/>
      </c>
      <c r="C166" t="str">
        <f ca="1">IFERROR(VLOOKUP(B166,'Analysis-must not modify'!C:G,3,FALSE),"")</f>
        <v/>
      </c>
      <c r="D166" t="str">
        <f ca="1">IFERROR(VLOOKUP(B166,'Analysis-must not modify'!C:G,2,FALSE),"")</f>
        <v/>
      </c>
      <c r="F166" s="425" t="str">
        <f ca="1">VLOOKUP($B166,'Analysis_3-must not modify'!$C:$L,2,FALSE)</f>
        <v/>
      </c>
      <c r="G166" s="425" t="str">
        <f ca="1">VLOOKUP($B166,'Analysis_3-must not modify'!$C:$L,3,FALSE)</f>
        <v/>
      </c>
      <c r="H166" s="425" t="str">
        <f ca="1">VLOOKUP($B166,'Analysis_3-must not modify'!$C:$L,4,FALSE)</f>
        <v/>
      </c>
      <c r="I166" s="425" t="str">
        <f ca="1">VLOOKUP($B166,'Analysis_3-must not modify'!$C:$L,5,FALSE)</f>
        <v/>
      </c>
      <c r="J166" s="425" t="str">
        <f ca="1">VLOOKUP($B166,'Analysis_3-must not modify'!$C:$L,6,FALSE)</f>
        <v/>
      </c>
      <c r="K166" s="425" t="str">
        <f ca="1">VLOOKUP($B166,'Analysis_3-must not modify'!$C:$L,7,FALSE)</f>
        <v/>
      </c>
      <c r="L166" s="425" t="str">
        <f ca="1">VLOOKUP($B166,'Analysis_3-must not modify'!$C:$L,8,FALSE)</f>
        <v/>
      </c>
      <c r="M166" s="425" t="str">
        <f ca="1">VLOOKUP($B166,'Analysis_3-must not modify'!$C:$L,9,FALSE)</f>
        <v/>
      </c>
      <c r="N166" s="425" t="str">
        <f ca="1">VLOOKUP($B166,'Analysis_3-must not modify'!$C:$L,10,FALSE)</f>
        <v/>
      </c>
      <c r="O166" s="427"/>
      <c r="P166" s="427"/>
      <c r="Q166" s="427"/>
      <c r="R166" s="427"/>
      <c r="S166" s="427"/>
      <c r="T166" s="427"/>
      <c r="U166" s="427"/>
      <c r="V166" s="427"/>
      <c r="W166" s="427">
        <f t="shared" ca="1" si="7"/>
        <v>0</v>
      </c>
      <c r="X166" s="427"/>
      <c r="Y166" s="427"/>
      <c r="Z166" s="425" t="str">
        <f t="shared" ca="1" si="6"/>
        <v/>
      </c>
      <c r="AA166" s="425"/>
      <c r="AB166" s="425"/>
      <c r="AC166" s="425"/>
      <c r="AD166" s="425"/>
      <c r="AE166" s="264"/>
      <c r="AF166" s="264"/>
    </row>
    <row r="167" spans="1:32">
      <c r="A167">
        <v>161</v>
      </c>
      <c r="B167" t="str">
        <f ca="1">IFERROR(VLOOKUP(A167,'Analysis_3-must not modify'!A:C,3,FALSE),"")</f>
        <v/>
      </c>
      <c r="C167" t="str">
        <f ca="1">IFERROR(VLOOKUP(B167,'Analysis-must not modify'!C:G,3,FALSE),"")</f>
        <v/>
      </c>
      <c r="D167" t="str">
        <f ca="1">IFERROR(VLOOKUP(B167,'Analysis-must not modify'!C:G,2,FALSE),"")</f>
        <v/>
      </c>
      <c r="F167" s="425" t="str">
        <f ca="1">VLOOKUP($B167,'Analysis_3-must not modify'!$C:$L,2,FALSE)</f>
        <v/>
      </c>
      <c r="G167" s="425" t="str">
        <f ca="1">VLOOKUP($B167,'Analysis_3-must not modify'!$C:$L,3,FALSE)</f>
        <v/>
      </c>
      <c r="H167" s="425" t="str">
        <f ca="1">VLOOKUP($B167,'Analysis_3-must not modify'!$C:$L,4,FALSE)</f>
        <v/>
      </c>
      <c r="I167" s="425" t="str">
        <f ca="1">VLOOKUP($B167,'Analysis_3-must not modify'!$C:$L,5,FALSE)</f>
        <v/>
      </c>
      <c r="J167" s="425" t="str">
        <f ca="1">VLOOKUP($B167,'Analysis_3-must not modify'!$C:$L,6,FALSE)</f>
        <v/>
      </c>
      <c r="K167" s="425" t="str">
        <f ca="1">VLOOKUP($B167,'Analysis_3-must not modify'!$C:$L,7,FALSE)</f>
        <v/>
      </c>
      <c r="L167" s="425" t="str">
        <f ca="1">VLOOKUP($B167,'Analysis_3-must not modify'!$C:$L,8,FALSE)</f>
        <v/>
      </c>
      <c r="M167" s="425" t="str">
        <f ca="1">VLOOKUP($B167,'Analysis_3-must not modify'!$C:$L,9,FALSE)</f>
        <v/>
      </c>
      <c r="N167" s="425" t="str">
        <f ca="1">VLOOKUP($B167,'Analysis_3-must not modify'!$C:$L,10,FALSE)</f>
        <v/>
      </c>
      <c r="O167" s="427"/>
      <c r="P167" s="427"/>
      <c r="Q167" s="427"/>
      <c r="R167" s="427"/>
      <c r="S167" s="427"/>
      <c r="T167" s="427"/>
      <c r="U167" s="427"/>
      <c r="V167" s="427"/>
      <c r="W167" s="427">
        <f t="shared" ca="1" si="7"/>
        <v>0</v>
      </c>
      <c r="X167" s="427"/>
      <c r="Y167" s="427"/>
      <c r="Z167" s="425" t="str">
        <f t="shared" ref="Z167:Z198" ca="1" si="8">IF(B167="","",MEDIAN(Othercitydata))</f>
        <v/>
      </c>
      <c r="AA167" s="425"/>
      <c r="AB167" s="425"/>
      <c r="AC167" s="425"/>
      <c r="AD167" s="425"/>
      <c r="AE167" s="264"/>
      <c r="AF167" s="264"/>
    </row>
    <row r="168" spans="1:32">
      <c r="A168">
        <v>162</v>
      </c>
      <c r="B168" t="str">
        <f ca="1">IFERROR(VLOOKUP(A168,'Analysis_3-must not modify'!A:C,3,FALSE),"")</f>
        <v/>
      </c>
      <c r="C168" t="str">
        <f ca="1">IFERROR(VLOOKUP(B168,'Analysis-must not modify'!C:G,3,FALSE),"")</f>
        <v/>
      </c>
      <c r="D168" t="str">
        <f ca="1">IFERROR(VLOOKUP(B168,'Analysis-must not modify'!C:G,2,FALSE),"")</f>
        <v/>
      </c>
      <c r="F168" s="425" t="str">
        <f ca="1">VLOOKUP($B168,'Analysis_3-must not modify'!$C:$L,2,FALSE)</f>
        <v/>
      </c>
      <c r="G168" s="425" t="str">
        <f ca="1">VLOOKUP($B168,'Analysis_3-must not modify'!$C:$L,3,FALSE)</f>
        <v/>
      </c>
      <c r="H168" s="425" t="str">
        <f ca="1">VLOOKUP($B168,'Analysis_3-must not modify'!$C:$L,4,FALSE)</f>
        <v/>
      </c>
      <c r="I168" s="425" t="str">
        <f ca="1">VLOOKUP($B168,'Analysis_3-must not modify'!$C:$L,5,FALSE)</f>
        <v/>
      </c>
      <c r="J168" s="425" t="str">
        <f ca="1">VLOOKUP($B168,'Analysis_3-must not modify'!$C:$L,6,FALSE)</f>
        <v/>
      </c>
      <c r="K168" s="425" t="str">
        <f ca="1">VLOOKUP($B168,'Analysis_3-must not modify'!$C:$L,7,FALSE)</f>
        <v/>
      </c>
      <c r="L168" s="425" t="str">
        <f ca="1">VLOOKUP($B168,'Analysis_3-must not modify'!$C:$L,8,FALSE)</f>
        <v/>
      </c>
      <c r="M168" s="425" t="str">
        <f ca="1">VLOOKUP($B168,'Analysis_3-must not modify'!$C:$L,9,FALSE)</f>
        <v/>
      </c>
      <c r="N168" s="425" t="str">
        <f ca="1">VLOOKUP($B168,'Analysis_3-must not modify'!$C:$L,10,FALSE)</f>
        <v/>
      </c>
      <c r="O168" s="427"/>
      <c r="P168" s="427"/>
      <c r="Q168" s="427"/>
      <c r="R168" s="427"/>
      <c r="S168" s="427"/>
      <c r="T168" s="427"/>
      <c r="U168" s="427"/>
      <c r="V168" s="427"/>
      <c r="W168" s="427">
        <f t="shared" ca="1" si="7"/>
        <v>0</v>
      </c>
      <c r="X168" s="427"/>
      <c r="Y168" s="427"/>
      <c r="Z168" s="425" t="str">
        <f t="shared" ca="1" si="8"/>
        <v/>
      </c>
      <c r="AA168" s="425"/>
      <c r="AB168" s="425"/>
      <c r="AC168" s="425"/>
      <c r="AD168" s="425"/>
      <c r="AE168" s="264"/>
      <c r="AF168" s="264"/>
    </row>
    <row r="169" spans="1:32">
      <c r="A169">
        <v>163</v>
      </c>
      <c r="B169" t="str">
        <f ca="1">IFERROR(VLOOKUP(A169,'Analysis_3-must not modify'!A:C,3,FALSE),"")</f>
        <v/>
      </c>
      <c r="C169" t="str">
        <f ca="1">IFERROR(VLOOKUP(B169,'Analysis-must not modify'!C:G,3,FALSE),"")</f>
        <v/>
      </c>
      <c r="D169" t="str">
        <f ca="1">IFERROR(VLOOKUP(B169,'Analysis-must not modify'!C:G,2,FALSE),"")</f>
        <v/>
      </c>
      <c r="F169" s="425" t="str">
        <f ca="1">VLOOKUP($B169,'Analysis_3-must not modify'!$C:$L,2,FALSE)</f>
        <v/>
      </c>
      <c r="G169" s="425" t="str">
        <f ca="1">VLOOKUP($B169,'Analysis_3-must not modify'!$C:$L,3,FALSE)</f>
        <v/>
      </c>
      <c r="H169" s="425" t="str">
        <f ca="1">VLOOKUP($B169,'Analysis_3-must not modify'!$C:$L,4,FALSE)</f>
        <v/>
      </c>
      <c r="I169" s="425" t="str">
        <f ca="1">VLOOKUP($B169,'Analysis_3-must not modify'!$C:$L,5,FALSE)</f>
        <v/>
      </c>
      <c r="J169" s="425" t="str">
        <f ca="1">VLOOKUP($B169,'Analysis_3-must not modify'!$C:$L,6,FALSE)</f>
        <v/>
      </c>
      <c r="K169" s="425" t="str">
        <f ca="1">VLOOKUP($B169,'Analysis_3-must not modify'!$C:$L,7,FALSE)</f>
        <v/>
      </c>
      <c r="L169" s="425" t="str">
        <f ca="1">VLOOKUP($B169,'Analysis_3-must not modify'!$C:$L,8,FALSE)</f>
        <v/>
      </c>
      <c r="M169" s="425" t="str">
        <f ca="1">VLOOKUP($B169,'Analysis_3-must not modify'!$C:$L,9,FALSE)</f>
        <v/>
      </c>
      <c r="N169" s="425" t="str">
        <f ca="1">VLOOKUP($B169,'Analysis_3-must not modify'!$C:$L,10,FALSE)</f>
        <v/>
      </c>
      <c r="O169" s="427"/>
      <c r="P169" s="427"/>
      <c r="Q169" s="427"/>
      <c r="R169" s="427"/>
      <c r="S169" s="427"/>
      <c r="T169" s="427"/>
      <c r="U169" s="427"/>
      <c r="V169" s="427"/>
      <c r="W169" s="427">
        <f t="shared" ca="1" si="7"/>
        <v>0</v>
      </c>
      <c r="X169" s="427"/>
      <c r="Y169" s="427"/>
      <c r="Z169" s="425" t="str">
        <f t="shared" ca="1" si="8"/>
        <v/>
      </c>
      <c r="AA169" s="425"/>
      <c r="AB169" s="425"/>
      <c r="AC169" s="425"/>
      <c r="AD169" s="425"/>
      <c r="AE169" s="264"/>
      <c r="AF169" s="264"/>
    </row>
    <row r="170" spans="1:32">
      <c r="A170">
        <v>164</v>
      </c>
      <c r="B170" t="str">
        <f ca="1">IFERROR(VLOOKUP(A170,'Analysis_3-must not modify'!A:C,3,FALSE),"")</f>
        <v/>
      </c>
      <c r="C170" t="str">
        <f ca="1">IFERROR(VLOOKUP(B170,'Analysis-must not modify'!C:G,3,FALSE),"")</f>
        <v/>
      </c>
      <c r="D170" t="str">
        <f ca="1">IFERROR(VLOOKUP(B170,'Analysis-must not modify'!C:G,2,FALSE),"")</f>
        <v/>
      </c>
      <c r="F170" s="425" t="str">
        <f ca="1">VLOOKUP($B170,'Analysis_3-must not modify'!$C:$L,2,FALSE)</f>
        <v/>
      </c>
      <c r="G170" s="425" t="str">
        <f ca="1">VLOOKUP($B170,'Analysis_3-must not modify'!$C:$L,3,FALSE)</f>
        <v/>
      </c>
      <c r="H170" s="425" t="str">
        <f ca="1">VLOOKUP($B170,'Analysis_3-must not modify'!$C:$L,4,FALSE)</f>
        <v/>
      </c>
      <c r="I170" s="425" t="str">
        <f ca="1">VLOOKUP($B170,'Analysis_3-must not modify'!$C:$L,5,FALSE)</f>
        <v/>
      </c>
      <c r="J170" s="425" t="str">
        <f ca="1">VLOOKUP($B170,'Analysis_3-must not modify'!$C:$L,6,FALSE)</f>
        <v/>
      </c>
      <c r="K170" s="425" t="str">
        <f ca="1">VLOOKUP($B170,'Analysis_3-must not modify'!$C:$L,7,FALSE)</f>
        <v/>
      </c>
      <c r="L170" s="425" t="str">
        <f ca="1">VLOOKUP($B170,'Analysis_3-must not modify'!$C:$L,8,FALSE)</f>
        <v/>
      </c>
      <c r="M170" s="425" t="str">
        <f ca="1">VLOOKUP($B170,'Analysis_3-must not modify'!$C:$L,9,FALSE)</f>
        <v/>
      </c>
      <c r="N170" s="425" t="str">
        <f ca="1">VLOOKUP($B170,'Analysis_3-must not modify'!$C:$L,10,FALSE)</f>
        <v/>
      </c>
      <c r="O170" s="427"/>
      <c r="P170" s="427"/>
      <c r="Q170" s="427"/>
      <c r="R170" s="427"/>
      <c r="S170" s="427"/>
      <c r="T170" s="427"/>
      <c r="U170" s="427"/>
      <c r="V170" s="427"/>
      <c r="W170" s="427">
        <f t="shared" ca="1" si="7"/>
        <v>0</v>
      </c>
      <c r="X170" s="427"/>
      <c r="Y170" s="427"/>
      <c r="Z170" s="425" t="str">
        <f t="shared" ca="1" si="8"/>
        <v/>
      </c>
      <c r="AA170" s="425"/>
      <c r="AB170" s="425"/>
      <c r="AC170" s="425"/>
      <c r="AD170" s="425"/>
      <c r="AE170" s="264"/>
      <c r="AF170" s="264"/>
    </row>
    <row r="171" spans="1:32">
      <c r="A171">
        <v>165</v>
      </c>
      <c r="B171" t="str">
        <f ca="1">IFERROR(VLOOKUP(A171,'Analysis_3-must not modify'!A:C,3,FALSE),"")</f>
        <v/>
      </c>
      <c r="C171" t="str">
        <f ca="1">IFERROR(VLOOKUP(B171,'Analysis-must not modify'!C:G,3,FALSE),"")</f>
        <v/>
      </c>
      <c r="D171" t="str">
        <f ca="1">IFERROR(VLOOKUP(B171,'Analysis-must not modify'!C:G,2,FALSE),"")</f>
        <v/>
      </c>
      <c r="F171" s="425" t="str">
        <f ca="1">VLOOKUP($B171,'Analysis_3-must not modify'!$C:$L,2,FALSE)</f>
        <v/>
      </c>
      <c r="G171" s="425" t="str">
        <f ca="1">VLOOKUP($B171,'Analysis_3-must not modify'!$C:$L,3,FALSE)</f>
        <v/>
      </c>
      <c r="H171" s="425" t="str">
        <f ca="1">VLOOKUP($B171,'Analysis_3-must not modify'!$C:$L,4,FALSE)</f>
        <v/>
      </c>
      <c r="I171" s="425" t="str">
        <f ca="1">VLOOKUP($B171,'Analysis_3-must not modify'!$C:$L,5,FALSE)</f>
        <v/>
      </c>
      <c r="J171" s="425" t="str">
        <f ca="1">VLOOKUP($B171,'Analysis_3-must not modify'!$C:$L,6,FALSE)</f>
        <v/>
      </c>
      <c r="K171" s="425" t="str">
        <f ca="1">VLOOKUP($B171,'Analysis_3-must not modify'!$C:$L,7,FALSE)</f>
        <v/>
      </c>
      <c r="L171" s="425" t="str">
        <f ca="1">VLOOKUP($B171,'Analysis_3-must not modify'!$C:$L,8,FALSE)</f>
        <v/>
      </c>
      <c r="M171" s="425" t="str">
        <f ca="1">VLOOKUP($B171,'Analysis_3-must not modify'!$C:$L,9,FALSE)</f>
        <v/>
      </c>
      <c r="N171" s="425" t="str">
        <f ca="1">VLOOKUP($B171,'Analysis_3-must not modify'!$C:$L,10,FALSE)</f>
        <v/>
      </c>
      <c r="O171" s="427"/>
      <c r="P171" s="427"/>
      <c r="Q171" s="427"/>
      <c r="R171" s="427"/>
      <c r="S171" s="427"/>
      <c r="T171" s="427"/>
      <c r="U171" s="427"/>
      <c r="V171" s="427"/>
      <c r="W171" s="427">
        <f t="shared" ca="1" si="7"/>
        <v>0</v>
      </c>
      <c r="X171" s="427"/>
      <c r="Y171" s="427"/>
      <c r="Z171" s="425" t="str">
        <f t="shared" ca="1" si="8"/>
        <v/>
      </c>
      <c r="AA171" s="425"/>
      <c r="AB171" s="425"/>
      <c r="AC171" s="425"/>
      <c r="AD171" s="425"/>
      <c r="AE171" s="264"/>
      <c r="AF171" s="264"/>
    </row>
    <row r="172" spans="1:32">
      <c r="A172">
        <v>166</v>
      </c>
      <c r="B172" t="str">
        <f ca="1">IFERROR(VLOOKUP(A172,'Analysis_3-must not modify'!A:C,3,FALSE),"")</f>
        <v/>
      </c>
      <c r="C172" t="str">
        <f ca="1">IFERROR(VLOOKUP(B172,'Analysis-must not modify'!C:G,3,FALSE),"")</f>
        <v/>
      </c>
      <c r="D172" t="str">
        <f ca="1">IFERROR(VLOOKUP(B172,'Analysis-must not modify'!C:G,2,FALSE),"")</f>
        <v/>
      </c>
      <c r="F172" s="425" t="str">
        <f ca="1">VLOOKUP($B172,'Analysis_3-must not modify'!$C:$L,2,FALSE)</f>
        <v/>
      </c>
      <c r="G172" s="425" t="str">
        <f ca="1">VLOOKUP($B172,'Analysis_3-must not modify'!$C:$L,3,FALSE)</f>
        <v/>
      </c>
      <c r="H172" s="425" t="str">
        <f ca="1">VLOOKUP($B172,'Analysis_3-must not modify'!$C:$L,4,FALSE)</f>
        <v/>
      </c>
      <c r="I172" s="425" t="str">
        <f ca="1">VLOOKUP($B172,'Analysis_3-must not modify'!$C:$L,5,FALSE)</f>
        <v/>
      </c>
      <c r="J172" s="425" t="str">
        <f ca="1">VLOOKUP($B172,'Analysis_3-must not modify'!$C:$L,6,FALSE)</f>
        <v/>
      </c>
      <c r="K172" s="425" t="str">
        <f ca="1">VLOOKUP($B172,'Analysis_3-must not modify'!$C:$L,7,FALSE)</f>
        <v/>
      </c>
      <c r="L172" s="425" t="str">
        <f ca="1">VLOOKUP($B172,'Analysis_3-must not modify'!$C:$L,8,FALSE)</f>
        <v/>
      </c>
      <c r="M172" s="425" t="str">
        <f ca="1">VLOOKUP($B172,'Analysis_3-must not modify'!$C:$L,9,FALSE)</f>
        <v/>
      </c>
      <c r="N172" s="425" t="str">
        <f ca="1">VLOOKUP($B172,'Analysis_3-must not modify'!$C:$L,10,FALSE)</f>
        <v/>
      </c>
      <c r="O172" s="427"/>
      <c r="P172" s="427"/>
      <c r="Q172" s="427"/>
      <c r="R172" s="427"/>
      <c r="S172" s="427"/>
      <c r="T172" s="427"/>
      <c r="U172" s="427"/>
      <c r="V172" s="427"/>
      <c r="W172" s="427">
        <f t="shared" ca="1" si="7"/>
        <v>0</v>
      </c>
      <c r="X172" s="427"/>
      <c r="Y172" s="427"/>
      <c r="Z172" s="425" t="str">
        <f t="shared" ca="1" si="8"/>
        <v/>
      </c>
      <c r="AA172" s="425"/>
      <c r="AB172" s="425"/>
      <c r="AC172" s="425"/>
      <c r="AD172" s="425"/>
      <c r="AE172" s="264"/>
      <c r="AF172" s="264"/>
    </row>
    <row r="173" spans="1:32">
      <c r="A173">
        <v>167</v>
      </c>
      <c r="B173" t="str">
        <f ca="1">IFERROR(VLOOKUP(A173,'Analysis_3-must not modify'!A:C,3,FALSE),"")</f>
        <v/>
      </c>
      <c r="C173" t="str">
        <f ca="1">IFERROR(VLOOKUP(B173,'Analysis-must not modify'!C:G,3,FALSE),"")</f>
        <v/>
      </c>
      <c r="D173" t="str">
        <f ca="1">IFERROR(VLOOKUP(B173,'Analysis-must not modify'!C:G,2,FALSE),"")</f>
        <v/>
      </c>
      <c r="F173" s="425" t="str">
        <f ca="1">VLOOKUP($B173,'Analysis_3-must not modify'!$C:$L,2,FALSE)</f>
        <v/>
      </c>
      <c r="G173" s="425" t="str">
        <f ca="1">VLOOKUP($B173,'Analysis_3-must not modify'!$C:$L,3,FALSE)</f>
        <v/>
      </c>
      <c r="H173" s="425" t="str">
        <f ca="1">VLOOKUP($B173,'Analysis_3-must not modify'!$C:$L,4,FALSE)</f>
        <v/>
      </c>
      <c r="I173" s="425" t="str">
        <f ca="1">VLOOKUP($B173,'Analysis_3-must not modify'!$C:$L,5,FALSE)</f>
        <v/>
      </c>
      <c r="J173" s="425" t="str">
        <f ca="1">VLOOKUP($B173,'Analysis_3-must not modify'!$C:$L,6,FALSE)</f>
        <v/>
      </c>
      <c r="K173" s="425" t="str">
        <f ca="1">VLOOKUP($B173,'Analysis_3-must not modify'!$C:$L,7,FALSE)</f>
        <v/>
      </c>
      <c r="L173" s="425" t="str">
        <f ca="1">VLOOKUP($B173,'Analysis_3-must not modify'!$C:$L,8,FALSE)</f>
        <v/>
      </c>
      <c r="M173" s="425" t="str">
        <f ca="1">VLOOKUP($B173,'Analysis_3-must not modify'!$C:$L,9,FALSE)</f>
        <v/>
      </c>
      <c r="N173" s="425" t="str">
        <f ca="1">VLOOKUP($B173,'Analysis_3-must not modify'!$C:$L,10,FALSE)</f>
        <v/>
      </c>
      <c r="O173" s="427"/>
      <c r="P173" s="427"/>
      <c r="Q173" s="427"/>
      <c r="R173" s="427"/>
      <c r="S173" s="427"/>
      <c r="T173" s="427"/>
      <c r="U173" s="427"/>
      <c r="V173" s="427"/>
      <c r="W173" s="427">
        <f t="shared" ca="1" si="7"/>
        <v>0</v>
      </c>
      <c r="X173" s="427"/>
      <c r="Y173" s="427"/>
      <c r="Z173" s="425" t="str">
        <f t="shared" ca="1" si="8"/>
        <v/>
      </c>
      <c r="AA173" s="425"/>
      <c r="AB173" s="425"/>
      <c r="AC173" s="425"/>
      <c r="AD173" s="425"/>
      <c r="AE173" s="264"/>
      <c r="AF173" s="264"/>
    </row>
    <row r="174" spans="1:32">
      <c r="A174">
        <v>168</v>
      </c>
      <c r="B174" t="str">
        <f ca="1">IFERROR(VLOOKUP(A174,'Analysis_3-must not modify'!A:C,3,FALSE),"")</f>
        <v/>
      </c>
      <c r="C174" t="str">
        <f ca="1">IFERROR(VLOOKUP(B174,'Analysis-must not modify'!C:G,3,FALSE),"")</f>
        <v/>
      </c>
      <c r="D174" t="str">
        <f ca="1">IFERROR(VLOOKUP(B174,'Analysis-must not modify'!C:G,2,FALSE),"")</f>
        <v/>
      </c>
      <c r="F174" s="425" t="str">
        <f ca="1">VLOOKUP($B174,'Analysis_3-must not modify'!$C:$L,2,FALSE)</f>
        <v/>
      </c>
      <c r="G174" s="425" t="str">
        <f ca="1">VLOOKUP($B174,'Analysis_3-must not modify'!$C:$L,3,FALSE)</f>
        <v/>
      </c>
      <c r="H174" s="425" t="str">
        <f ca="1">VLOOKUP($B174,'Analysis_3-must not modify'!$C:$L,4,FALSE)</f>
        <v/>
      </c>
      <c r="I174" s="425" t="str">
        <f ca="1">VLOOKUP($B174,'Analysis_3-must not modify'!$C:$L,5,FALSE)</f>
        <v/>
      </c>
      <c r="J174" s="425" t="str">
        <f ca="1">VLOOKUP($B174,'Analysis_3-must not modify'!$C:$L,6,FALSE)</f>
        <v/>
      </c>
      <c r="K174" s="425" t="str">
        <f ca="1">VLOOKUP($B174,'Analysis_3-must not modify'!$C:$L,7,FALSE)</f>
        <v/>
      </c>
      <c r="L174" s="425" t="str">
        <f ca="1">VLOOKUP($B174,'Analysis_3-must not modify'!$C:$L,8,FALSE)</f>
        <v/>
      </c>
      <c r="M174" s="425" t="str">
        <f ca="1">VLOOKUP($B174,'Analysis_3-must not modify'!$C:$L,9,FALSE)</f>
        <v/>
      </c>
      <c r="N174" s="425" t="str">
        <f ca="1">VLOOKUP($B174,'Analysis_3-must not modify'!$C:$L,10,FALSE)</f>
        <v/>
      </c>
      <c r="O174" s="427"/>
      <c r="P174" s="427"/>
      <c r="Q174" s="427"/>
      <c r="R174" s="427"/>
      <c r="S174" s="427"/>
      <c r="T174" s="427"/>
      <c r="U174" s="427"/>
      <c r="V174" s="427"/>
      <c r="W174" s="427">
        <f t="shared" ca="1" si="7"/>
        <v>0</v>
      </c>
      <c r="X174" s="427"/>
      <c r="Y174" s="427"/>
      <c r="Z174" s="425" t="str">
        <f t="shared" ca="1" si="8"/>
        <v/>
      </c>
      <c r="AA174" s="425"/>
      <c r="AB174" s="425"/>
      <c r="AC174" s="425"/>
      <c r="AD174" s="425"/>
      <c r="AE174" s="264"/>
      <c r="AF174" s="264"/>
    </row>
    <row r="175" spans="1:32">
      <c r="A175">
        <v>169</v>
      </c>
      <c r="B175" t="str">
        <f ca="1">IFERROR(VLOOKUP(A175,'Analysis_3-must not modify'!A:C,3,FALSE),"")</f>
        <v/>
      </c>
      <c r="C175" t="str">
        <f ca="1">IFERROR(VLOOKUP(B175,'Analysis-must not modify'!C:G,3,FALSE),"")</f>
        <v/>
      </c>
      <c r="D175" t="str">
        <f ca="1">IFERROR(VLOOKUP(B175,'Analysis-must not modify'!C:G,2,FALSE),"")</f>
        <v/>
      </c>
      <c r="F175" s="425" t="str">
        <f ca="1">VLOOKUP($B175,'Analysis_3-must not modify'!$C:$L,2,FALSE)</f>
        <v/>
      </c>
      <c r="G175" s="425" t="str">
        <f ca="1">VLOOKUP($B175,'Analysis_3-must not modify'!$C:$L,3,FALSE)</f>
        <v/>
      </c>
      <c r="H175" s="425" t="str">
        <f ca="1">VLOOKUP($B175,'Analysis_3-must not modify'!$C:$L,4,FALSE)</f>
        <v/>
      </c>
      <c r="I175" s="425" t="str">
        <f ca="1">VLOOKUP($B175,'Analysis_3-must not modify'!$C:$L,5,FALSE)</f>
        <v/>
      </c>
      <c r="J175" s="425" t="str">
        <f ca="1">VLOOKUP($B175,'Analysis_3-must not modify'!$C:$L,6,FALSE)</f>
        <v/>
      </c>
      <c r="K175" s="425" t="str">
        <f ca="1">VLOOKUP($B175,'Analysis_3-must not modify'!$C:$L,7,FALSE)</f>
        <v/>
      </c>
      <c r="L175" s="425" t="str">
        <f ca="1">VLOOKUP($B175,'Analysis_3-must not modify'!$C:$L,8,FALSE)</f>
        <v/>
      </c>
      <c r="M175" s="425" t="str">
        <f ca="1">VLOOKUP($B175,'Analysis_3-must not modify'!$C:$L,9,FALSE)</f>
        <v/>
      </c>
      <c r="N175" s="425" t="str">
        <f ca="1">VLOOKUP($B175,'Analysis_3-must not modify'!$C:$L,10,FALSE)</f>
        <v/>
      </c>
      <c r="O175" s="427"/>
      <c r="P175" s="427"/>
      <c r="Q175" s="427"/>
      <c r="R175" s="427"/>
      <c r="S175" s="427"/>
      <c r="T175" s="427"/>
      <c r="U175" s="427"/>
      <c r="V175" s="427"/>
      <c r="W175" s="427">
        <f t="shared" ca="1" si="7"/>
        <v>0</v>
      </c>
      <c r="X175" s="427"/>
      <c r="Y175" s="427"/>
      <c r="Z175" s="425" t="str">
        <f t="shared" ca="1" si="8"/>
        <v/>
      </c>
      <c r="AA175" s="425"/>
      <c r="AB175" s="425"/>
      <c r="AC175" s="425"/>
      <c r="AD175" s="425"/>
      <c r="AE175" s="264"/>
      <c r="AF175" s="264"/>
    </row>
    <row r="176" spans="1:32">
      <c r="A176">
        <v>170</v>
      </c>
      <c r="B176" t="str">
        <f ca="1">IFERROR(VLOOKUP(A176,'Analysis_3-must not modify'!A:C,3,FALSE),"")</f>
        <v/>
      </c>
      <c r="C176" t="str">
        <f ca="1">IFERROR(VLOOKUP(B176,'Analysis-must not modify'!C:G,3,FALSE),"")</f>
        <v/>
      </c>
      <c r="D176" t="str">
        <f ca="1">IFERROR(VLOOKUP(B176,'Analysis-must not modify'!C:G,2,FALSE),"")</f>
        <v/>
      </c>
      <c r="F176" s="425" t="str">
        <f ca="1">VLOOKUP($B176,'Analysis_3-must not modify'!$C:$L,2,FALSE)</f>
        <v/>
      </c>
      <c r="G176" s="425" t="str">
        <f ca="1">VLOOKUP($B176,'Analysis_3-must not modify'!$C:$L,3,FALSE)</f>
        <v/>
      </c>
      <c r="H176" s="425" t="str">
        <f ca="1">VLOOKUP($B176,'Analysis_3-must not modify'!$C:$L,4,FALSE)</f>
        <v/>
      </c>
      <c r="I176" s="425" t="str">
        <f ca="1">VLOOKUP($B176,'Analysis_3-must not modify'!$C:$L,5,FALSE)</f>
        <v/>
      </c>
      <c r="J176" s="425" t="str">
        <f ca="1">VLOOKUP($B176,'Analysis_3-must not modify'!$C:$L,6,FALSE)</f>
        <v/>
      </c>
      <c r="K176" s="425" t="str">
        <f ca="1">VLOOKUP($B176,'Analysis_3-must not modify'!$C:$L,7,FALSE)</f>
        <v/>
      </c>
      <c r="L176" s="425" t="str">
        <f ca="1">VLOOKUP($B176,'Analysis_3-must not modify'!$C:$L,8,FALSE)</f>
        <v/>
      </c>
      <c r="M176" s="425" t="str">
        <f ca="1">VLOOKUP($B176,'Analysis_3-must not modify'!$C:$L,9,FALSE)</f>
        <v/>
      </c>
      <c r="N176" s="425" t="str">
        <f ca="1">VLOOKUP($B176,'Analysis_3-must not modify'!$C:$L,10,FALSE)</f>
        <v/>
      </c>
      <c r="O176" s="427"/>
      <c r="P176" s="427"/>
      <c r="Q176" s="427"/>
      <c r="R176" s="427"/>
      <c r="S176" s="427"/>
      <c r="T176" s="427"/>
      <c r="U176" s="427"/>
      <c r="V176" s="427"/>
      <c r="W176" s="427">
        <f t="shared" ca="1" si="7"/>
        <v>0</v>
      </c>
      <c r="X176" s="427"/>
      <c r="Y176" s="427"/>
      <c r="Z176" s="425" t="str">
        <f t="shared" ca="1" si="8"/>
        <v/>
      </c>
      <c r="AA176" s="425"/>
      <c r="AB176" s="425"/>
      <c r="AC176" s="425"/>
      <c r="AD176" s="425"/>
      <c r="AE176" s="264"/>
      <c r="AF176" s="264"/>
    </row>
    <row r="177" spans="1:32">
      <c r="A177">
        <v>171</v>
      </c>
      <c r="B177" t="str">
        <f ca="1">IFERROR(VLOOKUP(A177,'Analysis_3-must not modify'!A:C,3,FALSE),"")</f>
        <v/>
      </c>
      <c r="C177" t="str">
        <f ca="1">IFERROR(VLOOKUP(B177,'Analysis-must not modify'!C:G,3,FALSE),"")</f>
        <v/>
      </c>
      <c r="D177" t="str">
        <f ca="1">IFERROR(VLOOKUP(B177,'Analysis-must not modify'!C:G,2,FALSE),"")</f>
        <v/>
      </c>
      <c r="F177" s="425" t="str">
        <f ca="1">VLOOKUP($B177,'Analysis_3-must not modify'!$C:$L,2,FALSE)</f>
        <v/>
      </c>
      <c r="G177" s="425" t="str">
        <f ca="1">VLOOKUP($B177,'Analysis_3-must not modify'!$C:$L,3,FALSE)</f>
        <v/>
      </c>
      <c r="H177" s="425" t="str">
        <f ca="1">VLOOKUP($B177,'Analysis_3-must not modify'!$C:$L,4,FALSE)</f>
        <v/>
      </c>
      <c r="I177" s="425" t="str">
        <f ca="1">VLOOKUP($B177,'Analysis_3-must not modify'!$C:$L,5,FALSE)</f>
        <v/>
      </c>
      <c r="J177" s="425" t="str">
        <f ca="1">VLOOKUP($B177,'Analysis_3-must not modify'!$C:$L,6,FALSE)</f>
        <v/>
      </c>
      <c r="K177" s="425" t="str">
        <f ca="1">VLOOKUP($B177,'Analysis_3-must not modify'!$C:$L,7,FALSE)</f>
        <v/>
      </c>
      <c r="L177" s="425" t="str">
        <f ca="1">VLOOKUP($B177,'Analysis_3-must not modify'!$C:$L,8,FALSE)</f>
        <v/>
      </c>
      <c r="M177" s="425" t="str">
        <f ca="1">VLOOKUP($B177,'Analysis_3-must not modify'!$C:$L,9,FALSE)</f>
        <v/>
      </c>
      <c r="N177" s="425" t="str">
        <f ca="1">VLOOKUP($B177,'Analysis_3-must not modify'!$C:$L,10,FALSE)</f>
        <v/>
      </c>
      <c r="O177" s="427"/>
      <c r="P177" s="427"/>
      <c r="Q177" s="427"/>
      <c r="R177" s="427"/>
      <c r="S177" s="427"/>
      <c r="T177" s="427"/>
      <c r="U177" s="427"/>
      <c r="V177" s="427"/>
      <c r="W177" s="427">
        <f t="shared" ca="1" si="7"/>
        <v>0</v>
      </c>
      <c r="X177" s="427"/>
      <c r="Y177" s="427"/>
      <c r="Z177" s="425" t="str">
        <f t="shared" ca="1" si="8"/>
        <v/>
      </c>
      <c r="AA177" s="425"/>
      <c r="AB177" s="425"/>
      <c r="AC177" s="425"/>
      <c r="AD177" s="425"/>
      <c r="AE177" s="264"/>
      <c r="AF177" s="264"/>
    </row>
    <row r="178" spans="1:32">
      <c r="A178">
        <v>172</v>
      </c>
      <c r="B178" t="str">
        <f ca="1">IFERROR(VLOOKUP(A178,'Analysis_3-must not modify'!A:C,3,FALSE),"")</f>
        <v/>
      </c>
      <c r="C178" t="str">
        <f ca="1">IFERROR(VLOOKUP(B178,'Analysis-must not modify'!C:G,3,FALSE),"")</f>
        <v/>
      </c>
      <c r="D178" t="str">
        <f ca="1">IFERROR(VLOOKUP(B178,'Analysis-must not modify'!C:G,2,FALSE),"")</f>
        <v/>
      </c>
      <c r="F178" s="425" t="str">
        <f ca="1">VLOOKUP($B178,'Analysis_3-must not modify'!$C:$L,2,FALSE)</f>
        <v/>
      </c>
      <c r="G178" s="425" t="str">
        <f ca="1">VLOOKUP($B178,'Analysis_3-must not modify'!$C:$L,3,FALSE)</f>
        <v/>
      </c>
      <c r="H178" s="425" t="str">
        <f ca="1">VLOOKUP($B178,'Analysis_3-must not modify'!$C:$L,4,FALSE)</f>
        <v/>
      </c>
      <c r="I178" s="425" t="str">
        <f ca="1">VLOOKUP($B178,'Analysis_3-must not modify'!$C:$L,5,FALSE)</f>
        <v/>
      </c>
      <c r="J178" s="425" t="str">
        <f ca="1">VLOOKUP($B178,'Analysis_3-must not modify'!$C:$L,6,FALSE)</f>
        <v/>
      </c>
      <c r="K178" s="425" t="str">
        <f ca="1">VLOOKUP($B178,'Analysis_3-must not modify'!$C:$L,7,FALSE)</f>
        <v/>
      </c>
      <c r="L178" s="425" t="str">
        <f ca="1">VLOOKUP($B178,'Analysis_3-must not modify'!$C:$L,8,FALSE)</f>
        <v/>
      </c>
      <c r="M178" s="425" t="str">
        <f ca="1">VLOOKUP($B178,'Analysis_3-must not modify'!$C:$L,9,FALSE)</f>
        <v/>
      </c>
      <c r="N178" s="425" t="str">
        <f ca="1">VLOOKUP($B178,'Analysis_3-must not modify'!$C:$L,10,FALSE)</f>
        <v/>
      </c>
      <c r="O178" s="427"/>
      <c r="P178" s="427"/>
      <c r="Q178" s="427"/>
      <c r="R178" s="427"/>
      <c r="S178" s="427"/>
      <c r="T178" s="427"/>
      <c r="U178" s="427"/>
      <c r="V178" s="427"/>
      <c r="W178" s="427">
        <f t="shared" ca="1" si="7"/>
        <v>0</v>
      </c>
      <c r="X178" s="427"/>
      <c r="Y178" s="427"/>
      <c r="Z178" s="425" t="str">
        <f t="shared" ca="1" si="8"/>
        <v/>
      </c>
      <c r="AA178" s="425"/>
      <c r="AB178" s="425"/>
      <c r="AC178" s="425"/>
      <c r="AD178" s="425"/>
      <c r="AE178" s="264"/>
      <c r="AF178" s="264"/>
    </row>
    <row r="179" spans="1:32">
      <c r="A179">
        <v>173</v>
      </c>
      <c r="B179" t="str">
        <f ca="1">IFERROR(VLOOKUP(A179,'Analysis_3-must not modify'!A:C,3,FALSE),"")</f>
        <v/>
      </c>
      <c r="C179" t="str">
        <f ca="1">IFERROR(VLOOKUP(B179,'Analysis-must not modify'!C:G,3,FALSE),"")</f>
        <v/>
      </c>
      <c r="D179" t="str">
        <f ca="1">IFERROR(VLOOKUP(B179,'Analysis-must not modify'!C:G,2,FALSE),"")</f>
        <v/>
      </c>
      <c r="F179" s="425" t="str">
        <f ca="1">VLOOKUP($B179,'Analysis_3-must not modify'!$C:$L,2,FALSE)</f>
        <v/>
      </c>
      <c r="G179" s="425" t="str">
        <f ca="1">VLOOKUP($B179,'Analysis_3-must not modify'!$C:$L,3,FALSE)</f>
        <v/>
      </c>
      <c r="H179" s="425" t="str">
        <f ca="1">VLOOKUP($B179,'Analysis_3-must not modify'!$C:$L,4,FALSE)</f>
        <v/>
      </c>
      <c r="I179" s="425" t="str">
        <f ca="1">VLOOKUP($B179,'Analysis_3-must not modify'!$C:$L,5,FALSE)</f>
        <v/>
      </c>
      <c r="J179" s="425" t="str">
        <f ca="1">VLOOKUP($B179,'Analysis_3-must not modify'!$C:$L,6,FALSE)</f>
        <v/>
      </c>
      <c r="K179" s="425" t="str">
        <f ca="1">VLOOKUP($B179,'Analysis_3-must not modify'!$C:$L,7,FALSE)</f>
        <v/>
      </c>
      <c r="L179" s="425" t="str">
        <f ca="1">VLOOKUP($B179,'Analysis_3-must not modify'!$C:$L,8,FALSE)</f>
        <v/>
      </c>
      <c r="M179" s="425" t="str">
        <f ca="1">VLOOKUP($B179,'Analysis_3-must not modify'!$C:$L,9,FALSE)</f>
        <v/>
      </c>
      <c r="N179" s="425" t="str">
        <f ca="1">VLOOKUP($B179,'Analysis_3-must not modify'!$C:$L,10,FALSE)</f>
        <v/>
      </c>
      <c r="O179" s="427"/>
      <c r="P179" s="427"/>
      <c r="Q179" s="427"/>
      <c r="R179" s="427"/>
      <c r="S179" s="427"/>
      <c r="T179" s="427"/>
      <c r="U179" s="427"/>
      <c r="V179" s="427"/>
      <c r="W179" s="427">
        <f t="shared" ca="1" si="7"/>
        <v>0</v>
      </c>
      <c r="X179" s="427"/>
      <c r="Y179" s="427"/>
      <c r="Z179" s="425" t="str">
        <f t="shared" ca="1" si="8"/>
        <v/>
      </c>
      <c r="AA179" s="425"/>
      <c r="AB179" s="425"/>
      <c r="AC179" s="425"/>
      <c r="AD179" s="425"/>
      <c r="AE179" s="264"/>
      <c r="AF179" s="264"/>
    </row>
    <row r="180" spans="1:32">
      <c r="A180">
        <v>174</v>
      </c>
      <c r="B180" t="str">
        <f ca="1">IFERROR(VLOOKUP(A180,'Analysis_3-must not modify'!A:C,3,FALSE),"")</f>
        <v/>
      </c>
      <c r="C180" t="str">
        <f ca="1">IFERROR(VLOOKUP(B180,'Analysis-must not modify'!C:G,3,FALSE),"")</f>
        <v/>
      </c>
      <c r="D180" t="str">
        <f ca="1">IFERROR(VLOOKUP(B180,'Analysis-must not modify'!C:G,2,FALSE),"")</f>
        <v/>
      </c>
      <c r="F180" s="425" t="str">
        <f ca="1">VLOOKUP($B180,'Analysis_3-must not modify'!$C:$L,2,FALSE)</f>
        <v/>
      </c>
      <c r="G180" s="425" t="str">
        <f ca="1">VLOOKUP($B180,'Analysis_3-must not modify'!$C:$L,3,FALSE)</f>
        <v/>
      </c>
      <c r="H180" s="425" t="str">
        <f ca="1">VLOOKUP($B180,'Analysis_3-must not modify'!$C:$L,4,FALSE)</f>
        <v/>
      </c>
      <c r="I180" s="425" t="str">
        <f ca="1">VLOOKUP($B180,'Analysis_3-must not modify'!$C:$L,5,FALSE)</f>
        <v/>
      </c>
      <c r="J180" s="425" t="str">
        <f ca="1">VLOOKUP($B180,'Analysis_3-must not modify'!$C:$L,6,FALSE)</f>
        <v/>
      </c>
      <c r="K180" s="425" t="str">
        <f ca="1">VLOOKUP($B180,'Analysis_3-must not modify'!$C:$L,7,FALSE)</f>
        <v/>
      </c>
      <c r="L180" s="425" t="str">
        <f ca="1">VLOOKUP($B180,'Analysis_3-must not modify'!$C:$L,8,FALSE)</f>
        <v/>
      </c>
      <c r="M180" s="425" t="str">
        <f ca="1">VLOOKUP($B180,'Analysis_3-must not modify'!$C:$L,9,FALSE)</f>
        <v/>
      </c>
      <c r="N180" s="425" t="str">
        <f ca="1">VLOOKUP($B180,'Analysis_3-must not modify'!$C:$L,10,FALSE)</f>
        <v/>
      </c>
      <c r="O180" s="427"/>
      <c r="P180" s="427"/>
      <c r="Q180" s="427"/>
      <c r="R180" s="427"/>
      <c r="S180" s="427"/>
      <c r="T180" s="427"/>
      <c r="U180" s="427"/>
      <c r="V180" s="427"/>
      <c r="W180" s="427">
        <f t="shared" ca="1" si="7"/>
        <v>0</v>
      </c>
      <c r="X180" s="427"/>
      <c r="Y180" s="427"/>
      <c r="Z180" s="425" t="str">
        <f t="shared" ca="1" si="8"/>
        <v/>
      </c>
      <c r="AA180" s="425"/>
      <c r="AB180" s="425"/>
      <c r="AC180" s="425"/>
      <c r="AD180" s="425"/>
      <c r="AE180" s="264"/>
      <c r="AF180" s="264"/>
    </row>
    <row r="181" spans="1:32">
      <c r="A181">
        <v>175</v>
      </c>
      <c r="B181" t="str">
        <f ca="1">IFERROR(VLOOKUP(A181,'Analysis_3-must not modify'!A:C,3,FALSE),"")</f>
        <v/>
      </c>
      <c r="C181" t="str">
        <f ca="1">IFERROR(VLOOKUP(B181,'Analysis-must not modify'!C:G,3,FALSE),"")</f>
        <v/>
      </c>
      <c r="D181" t="str">
        <f ca="1">IFERROR(VLOOKUP(B181,'Analysis-must not modify'!C:G,2,FALSE),"")</f>
        <v/>
      </c>
      <c r="F181" s="425" t="str">
        <f ca="1">VLOOKUP($B181,'Analysis_3-must not modify'!$C:$L,2,FALSE)</f>
        <v/>
      </c>
      <c r="G181" s="425" t="str">
        <f ca="1">VLOOKUP($B181,'Analysis_3-must not modify'!$C:$L,3,FALSE)</f>
        <v/>
      </c>
      <c r="H181" s="425" t="str">
        <f ca="1">VLOOKUP($B181,'Analysis_3-must not modify'!$C:$L,4,FALSE)</f>
        <v/>
      </c>
      <c r="I181" s="425" t="str">
        <f ca="1">VLOOKUP($B181,'Analysis_3-must not modify'!$C:$L,5,FALSE)</f>
        <v/>
      </c>
      <c r="J181" s="425" t="str">
        <f ca="1">VLOOKUP($B181,'Analysis_3-must not modify'!$C:$L,6,FALSE)</f>
        <v/>
      </c>
      <c r="K181" s="425" t="str">
        <f ca="1">VLOOKUP($B181,'Analysis_3-must not modify'!$C:$L,7,FALSE)</f>
        <v/>
      </c>
      <c r="L181" s="425" t="str">
        <f ca="1">VLOOKUP($B181,'Analysis_3-must not modify'!$C:$L,8,FALSE)</f>
        <v/>
      </c>
      <c r="M181" s="425" t="str">
        <f ca="1">VLOOKUP($B181,'Analysis_3-must not modify'!$C:$L,9,FALSE)</f>
        <v/>
      </c>
      <c r="N181" s="425" t="str">
        <f ca="1">VLOOKUP($B181,'Analysis_3-must not modify'!$C:$L,10,FALSE)</f>
        <v/>
      </c>
      <c r="O181" s="427"/>
      <c r="P181" s="427"/>
      <c r="Q181" s="427"/>
      <c r="R181" s="427"/>
      <c r="S181" s="427"/>
      <c r="T181" s="427"/>
      <c r="U181" s="427"/>
      <c r="V181" s="427"/>
      <c r="W181" s="427">
        <f t="shared" ca="1" si="7"/>
        <v>0</v>
      </c>
      <c r="X181" s="427"/>
      <c r="Y181" s="427"/>
      <c r="Z181" s="425" t="str">
        <f t="shared" ca="1" si="8"/>
        <v/>
      </c>
      <c r="AA181" s="425"/>
      <c r="AB181" s="425"/>
      <c r="AC181" s="425"/>
      <c r="AD181" s="425"/>
      <c r="AE181" s="264"/>
      <c r="AF181" s="264"/>
    </row>
    <row r="182" spans="1:32">
      <c r="A182">
        <v>176</v>
      </c>
      <c r="B182" t="str">
        <f ca="1">IFERROR(VLOOKUP(A182,'Analysis_3-must not modify'!A:C,3,FALSE),"")</f>
        <v/>
      </c>
      <c r="C182" t="str">
        <f ca="1">IFERROR(VLOOKUP(B182,'Analysis-must not modify'!C:G,3,FALSE),"")</f>
        <v/>
      </c>
      <c r="D182" t="str">
        <f ca="1">IFERROR(VLOOKUP(B182,'Analysis-must not modify'!C:G,2,FALSE),"")</f>
        <v/>
      </c>
      <c r="F182" s="425" t="str">
        <f ca="1">VLOOKUP($B182,'Analysis_3-must not modify'!$C:$L,2,FALSE)</f>
        <v/>
      </c>
      <c r="G182" s="425" t="str">
        <f ca="1">VLOOKUP($B182,'Analysis_3-must not modify'!$C:$L,3,FALSE)</f>
        <v/>
      </c>
      <c r="H182" s="425" t="str">
        <f ca="1">VLOOKUP($B182,'Analysis_3-must not modify'!$C:$L,4,FALSE)</f>
        <v/>
      </c>
      <c r="I182" s="425" t="str">
        <f ca="1">VLOOKUP($B182,'Analysis_3-must not modify'!$C:$L,5,FALSE)</f>
        <v/>
      </c>
      <c r="J182" s="425" t="str">
        <f ca="1">VLOOKUP($B182,'Analysis_3-must not modify'!$C:$L,6,FALSE)</f>
        <v/>
      </c>
      <c r="K182" s="425" t="str">
        <f ca="1">VLOOKUP($B182,'Analysis_3-must not modify'!$C:$L,7,FALSE)</f>
        <v/>
      </c>
      <c r="L182" s="425" t="str">
        <f ca="1">VLOOKUP($B182,'Analysis_3-must not modify'!$C:$L,8,FALSE)</f>
        <v/>
      </c>
      <c r="M182" s="425" t="str">
        <f ca="1">VLOOKUP($B182,'Analysis_3-must not modify'!$C:$L,9,FALSE)</f>
        <v/>
      </c>
      <c r="N182" s="425" t="str">
        <f ca="1">VLOOKUP($B182,'Analysis_3-must not modify'!$C:$L,10,FALSE)</f>
        <v/>
      </c>
      <c r="O182" s="427"/>
      <c r="P182" s="427"/>
      <c r="Q182" s="427"/>
      <c r="R182" s="427"/>
      <c r="S182" s="427"/>
      <c r="T182" s="427"/>
      <c r="U182" s="427"/>
      <c r="V182" s="427"/>
      <c r="W182" s="427">
        <f t="shared" ca="1" si="7"/>
        <v>0</v>
      </c>
      <c r="X182" s="427"/>
      <c r="Y182" s="427"/>
      <c r="Z182" s="425" t="str">
        <f t="shared" ca="1" si="8"/>
        <v/>
      </c>
      <c r="AA182" s="425"/>
      <c r="AB182" s="425"/>
      <c r="AC182" s="425"/>
      <c r="AD182" s="425"/>
      <c r="AE182" s="264"/>
      <c r="AF182" s="264"/>
    </row>
    <row r="183" spans="1:32">
      <c r="A183">
        <v>177</v>
      </c>
      <c r="B183" t="str">
        <f ca="1">IFERROR(VLOOKUP(A183,'Analysis_3-must not modify'!A:C,3,FALSE),"")</f>
        <v/>
      </c>
      <c r="C183" t="str">
        <f ca="1">IFERROR(VLOOKUP(B183,'Analysis-must not modify'!C:G,3,FALSE),"")</f>
        <v/>
      </c>
      <c r="D183" t="str">
        <f ca="1">IFERROR(VLOOKUP(B183,'Analysis-must not modify'!C:G,2,FALSE),"")</f>
        <v/>
      </c>
      <c r="F183" s="425" t="str">
        <f ca="1">VLOOKUP($B183,'Analysis_3-must not modify'!$C:$L,2,FALSE)</f>
        <v/>
      </c>
      <c r="G183" s="425" t="str">
        <f ca="1">VLOOKUP($B183,'Analysis_3-must not modify'!$C:$L,3,FALSE)</f>
        <v/>
      </c>
      <c r="H183" s="425" t="str">
        <f ca="1">VLOOKUP($B183,'Analysis_3-must not modify'!$C:$L,4,FALSE)</f>
        <v/>
      </c>
      <c r="I183" s="425" t="str">
        <f ca="1">VLOOKUP($B183,'Analysis_3-must not modify'!$C:$L,5,FALSE)</f>
        <v/>
      </c>
      <c r="J183" s="425" t="str">
        <f ca="1">VLOOKUP($B183,'Analysis_3-must not modify'!$C:$L,6,FALSE)</f>
        <v/>
      </c>
      <c r="K183" s="425" t="str">
        <f ca="1">VLOOKUP($B183,'Analysis_3-must not modify'!$C:$L,7,FALSE)</f>
        <v/>
      </c>
      <c r="L183" s="425" t="str">
        <f ca="1">VLOOKUP($B183,'Analysis_3-must not modify'!$C:$L,8,FALSE)</f>
        <v/>
      </c>
      <c r="M183" s="425" t="str">
        <f ca="1">VLOOKUP($B183,'Analysis_3-must not modify'!$C:$L,9,FALSE)</f>
        <v/>
      </c>
      <c r="N183" s="425" t="str">
        <f ca="1">VLOOKUP($B183,'Analysis_3-must not modify'!$C:$L,10,FALSE)</f>
        <v/>
      </c>
      <c r="O183" s="427"/>
      <c r="P183" s="427"/>
      <c r="Q183" s="427"/>
      <c r="R183" s="427"/>
      <c r="S183" s="427"/>
      <c r="T183" s="427"/>
      <c r="U183" s="427"/>
      <c r="V183" s="427"/>
      <c r="W183" s="427">
        <f t="shared" ca="1" si="7"/>
        <v>0</v>
      </c>
      <c r="X183" s="427"/>
      <c r="Y183" s="427"/>
      <c r="Z183" s="425" t="str">
        <f t="shared" ca="1" si="8"/>
        <v/>
      </c>
      <c r="AA183" s="425"/>
      <c r="AB183" s="425"/>
      <c r="AC183" s="425"/>
      <c r="AD183" s="425"/>
      <c r="AE183" s="264"/>
      <c r="AF183" s="264"/>
    </row>
    <row r="184" spans="1:32">
      <c r="A184">
        <v>178</v>
      </c>
      <c r="B184" t="str">
        <f ca="1">IFERROR(VLOOKUP(A184,'Analysis_3-must not modify'!A:C,3,FALSE),"")</f>
        <v/>
      </c>
      <c r="C184" t="str">
        <f ca="1">IFERROR(VLOOKUP(B184,'Analysis-must not modify'!C:G,3,FALSE),"")</f>
        <v/>
      </c>
      <c r="D184" t="str">
        <f ca="1">IFERROR(VLOOKUP(B184,'Analysis-must not modify'!C:G,2,FALSE),"")</f>
        <v/>
      </c>
      <c r="F184" s="425" t="str">
        <f ca="1">VLOOKUP($B184,'Analysis_3-must not modify'!$C:$L,2,FALSE)</f>
        <v/>
      </c>
      <c r="G184" s="425" t="str">
        <f ca="1">VLOOKUP($B184,'Analysis_3-must not modify'!$C:$L,3,FALSE)</f>
        <v/>
      </c>
      <c r="H184" s="425" t="str">
        <f ca="1">VLOOKUP($B184,'Analysis_3-must not modify'!$C:$L,4,FALSE)</f>
        <v/>
      </c>
      <c r="I184" s="425" t="str">
        <f ca="1">VLOOKUP($B184,'Analysis_3-must not modify'!$C:$L,5,FALSE)</f>
        <v/>
      </c>
      <c r="J184" s="425" t="str">
        <f ca="1">VLOOKUP($B184,'Analysis_3-must not modify'!$C:$L,6,FALSE)</f>
        <v/>
      </c>
      <c r="K184" s="425" t="str">
        <f ca="1">VLOOKUP($B184,'Analysis_3-must not modify'!$C:$L,7,FALSE)</f>
        <v/>
      </c>
      <c r="L184" s="425" t="str">
        <f ca="1">VLOOKUP($B184,'Analysis_3-must not modify'!$C:$L,8,FALSE)</f>
        <v/>
      </c>
      <c r="M184" s="425" t="str">
        <f ca="1">VLOOKUP($B184,'Analysis_3-must not modify'!$C:$L,9,FALSE)</f>
        <v/>
      </c>
      <c r="N184" s="425" t="str">
        <f ca="1">VLOOKUP($B184,'Analysis_3-must not modify'!$C:$L,10,FALSE)</f>
        <v/>
      </c>
      <c r="O184" s="427"/>
      <c r="P184" s="427"/>
      <c r="Q184" s="427"/>
      <c r="R184" s="427"/>
      <c r="S184" s="427"/>
      <c r="T184" s="427"/>
      <c r="U184" s="427"/>
      <c r="V184" s="427"/>
      <c r="W184" s="427">
        <f t="shared" ca="1" si="7"/>
        <v>0</v>
      </c>
      <c r="X184" s="427"/>
      <c r="Y184" s="427"/>
      <c r="Z184" s="425" t="str">
        <f t="shared" ca="1" si="8"/>
        <v/>
      </c>
      <c r="AA184" s="425"/>
      <c r="AB184" s="425"/>
      <c r="AC184" s="425"/>
      <c r="AD184" s="425"/>
      <c r="AE184" s="264"/>
      <c r="AF184" s="264"/>
    </row>
    <row r="185" spans="1:32">
      <c r="A185">
        <v>179</v>
      </c>
      <c r="B185" t="str">
        <f ca="1">IFERROR(VLOOKUP(A185,'Analysis_3-must not modify'!A:C,3,FALSE),"")</f>
        <v/>
      </c>
      <c r="C185" t="str">
        <f ca="1">IFERROR(VLOOKUP(B185,'Analysis-must not modify'!C:G,3,FALSE),"")</f>
        <v/>
      </c>
      <c r="D185" t="str">
        <f ca="1">IFERROR(VLOOKUP(B185,'Analysis-must not modify'!C:G,2,FALSE),"")</f>
        <v/>
      </c>
      <c r="F185" s="425" t="str">
        <f ca="1">VLOOKUP($B185,'Analysis_3-must not modify'!$C:$L,2,FALSE)</f>
        <v/>
      </c>
      <c r="G185" s="425" t="str">
        <f ca="1">VLOOKUP($B185,'Analysis_3-must not modify'!$C:$L,3,FALSE)</f>
        <v/>
      </c>
      <c r="H185" s="425" t="str">
        <f ca="1">VLOOKUP($B185,'Analysis_3-must not modify'!$C:$L,4,FALSE)</f>
        <v/>
      </c>
      <c r="I185" s="425" t="str">
        <f ca="1">VLOOKUP($B185,'Analysis_3-must not modify'!$C:$L,5,FALSE)</f>
        <v/>
      </c>
      <c r="J185" s="425" t="str">
        <f ca="1">VLOOKUP($B185,'Analysis_3-must not modify'!$C:$L,6,FALSE)</f>
        <v/>
      </c>
      <c r="K185" s="425" t="str">
        <f ca="1">VLOOKUP($B185,'Analysis_3-must not modify'!$C:$L,7,FALSE)</f>
        <v/>
      </c>
      <c r="L185" s="425" t="str">
        <f ca="1">VLOOKUP($B185,'Analysis_3-must not modify'!$C:$L,8,FALSE)</f>
        <v/>
      </c>
      <c r="M185" s="425" t="str">
        <f ca="1">VLOOKUP($B185,'Analysis_3-must not modify'!$C:$L,9,FALSE)</f>
        <v/>
      </c>
      <c r="N185" s="425" t="str">
        <f ca="1">VLOOKUP($B185,'Analysis_3-must not modify'!$C:$L,10,FALSE)</f>
        <v/>
      </c>
      <c r="O185" s="427"/>
      <c r="P185" s="427"/>
      <c r="Q185" s="427"/>
      <c r="R185" s="427"/>
      <c r="S185" s="427"/>
      <c r="T185" s="427"/>
      <c r="U185" s="427"/>
      <c r="V185" s="427"/>
      <c r="W185" s="427">
        <f t="shared" ca="1" si="7"/>
        <v>0</v>
      </c>
      <c r="X185" s="427"/>
      <c r="Y185" s="427"/>
      <c r="Z185" s="425" t="str">
        <f t="shared" ca="1" si="8"/>
        <v/>
      </c>
      <c r="AA185" s="425"/>
      <c r="AB185" s="425"/>
      <c r="AC185" s="425"/>
      <c r="AD185" s="425"/>
      <c r="AE185" s="264"/>
      <c r="AF185" s="264"/>
    </row>
    <row r="186" spans="1:32">
      <c r="A186">
        <v>180</v>
      </c>
      <c r="B186" t="str">
        <f ca="1">IFERROR(VLOOKUP(A186,'Analysis_3-must not modify'!A:C,3,FALSE),"")</f>
        <v/>
      </c>
      <c r="C186" t="str">
        <f ca="1">IFERROR(VLOOKUP(B186,'Analysis-must not modify'!C:G,3,FALSE),"")</f>
        <v/>
      </c>
      <c r="D186" t="str">
        <f ca="1">IFERROR(VLOOKUP(B186,'Analysis-must not modify'!C:G,2,FALSE),"")</f>
        <v/>
      </c>
      <c r="F186" s="425" t="str">
        <f ca="1">VLOOKUP($B186,'Analysis_3-must not modify'!$C:$L,2,FALSE)</f>
        <v/>
      </c>
      <c r="G186" s="425" t="str">
        <f ca="1">VLOOKUP($B186,'Analysis_3-must not modify'!$C:$L,3,FALSE)</f>
        <v/>
      </c>
      <c r="H186" s="425" t="str">
        <f ca="1">VLOOKUP($B186,'Analysis_3-must not modify'!$C:$L,4,FALSE)</f>
        <v/>
      </c>
      <c r="I186" s="425" t="str">
        <f ca="1">VLOOKUP($B186,'Analysis_3-must not modify'!$C:$L,5,FALSE)</f>
        <v/>
      </c>
      <c r="J186" s="425" t="str">
        <f ca="1">VLOOKUP($B186,'Analysis_3-must not modify'!$C:$L,6,FALSE)</f>
        <v/>
      </c>
      <c r="K186" s="425" t="str">
        <f ca="1">VLOOKUP($B186,'Analysis_3-must not modify'!$C:$L,7,FALSE)</f>
        <v/>
      </c>
      <c r="L186" s="425" t="str">
        <f ca="1">VLOOKUP($B186,'Analysis_3-must not modify'!$C:$L,8,FALSE)</f>
        <v/>
      </c>
      <c r="M186" s="425" t="str">
        <f ca="1">VLOOKUP($B186,'Analysis_3-must not modify'!$C:$L,9,FALSE)</f>
        <v/>
      </c>
      <c r="N186" s="425" t="str">
        <f ca="1">VLOOKUP($B186,'Analysis_3-must not modify'!$C:$L,10,FALSE)</f>
        <v/>
      </c>
      <c r="O186" s="427"/>
      <c r="P186" s="427"/>
      <c r="Q186" s="427"/>
      <c r="R186" s="427"/>
      <c r="S186" s="427"/>
      <c r="T186" s="427"/>
      <c r="U186" s="427"/>
      <c r="V186" s="427"/>
      <c r="W186" s="427">
        <f t="shared" ca="1" si="7"/>
        <v>0</v>
      </c>
      <c r="X186" s="427"/>
      <c r="Y186" s="427"/>
      <c r="Z186" s="425" t="str">
        <f t="shared" ca="1" si="8"/>
        <v/>
      </c>
      <c r="AA186" s="425"/>
      <c r="AB186" s="425"/>
      <c r="AC186" s="425"/>
      <c r="AD186" s="425"/>
      <c r="AE186" s="264"/>
      <c r="AF186" s="264"/>
    </row>
    <row r="187" spans="1:32">
      <c r="A187">
        <v>181</v>
      </c>
      <c r="B187" t="str">
        <f ca="1">IFERROR(VLOOKUP(A187,'Analysis_3-must not modify'!A:C,3,FALSE),"")</f>
        <v/>
      </c>
      <c r="C187" t="str">
        <f ca="1">IFERROR(VLOOKUP(B187,'Analysis-must not modify'!C:G,3,FALSE),"")</f>
        <v/>
      </c>
      <c r="D187" t="str">
        <f ca="1">IFERROR(VLOOKUP(B187,'Analysis-must not modify'!C:G,2,FALSE),"")</f>
        <v/>
      </c>
      <c r="F187" s="425" t="str">
        <f ca="1">VLOOKUP($B187,'Analysis_3-must not modify'!$C:$L,2,FALSE)</f>
        <v/>
      </c>
      <c r="G187" s="425" t="str">
        <f ca="1">VLOOKUP($B187,'Analysis_3-must not modify'!$C:$L,3,FALSE)</f>
        <v/>
      </c>
      <c r="H187" s="425" t="str">
        <f ca="1">VLOOKUP($B187,'Analysis_3-must not modify'!$C:$L,4,FALSE)</f>
        <v/>
      </c>
      <c r="I187" s="425" t="str">
        <f ca="1">VLOOKUP($B187,'Analysis_3-must not modify'!$C:$L,5,FALSE)</f>
        <v/>
      </c>
      <c r="J187" s="425" t="str">
        <f ca="1">VLOOKUP($B187,'Analysis_3-must not modify'!$C:$L,6,FALSE)</f>
        <v/>
      </c>
      <c r="K187" s="425" t="str">
        <f ca="1">VLOOKUP($B187,'Analysis_3-must not modify'!$C:$L,7,FALSE)</f>
        <v/>
      </c>
      <c r="L187" s="425" t="str">
        <f ca="1">VLOOKUP($B187,'Analysis_3-must not modify'!$C:$L,8,FALSE)</f>
        <v/>
      </c>
      <c r="M187" s="425" t="str">
        <f ca="1">VLOOKUP($B187,'Analysis_3-must not modify'!$C:$L,9,FALSE)</f>
        <v/>
      </c>
      <c r="N187" s="425" t="str">
        <f ca="1">VLOOKUP($B187,'Analysis_3-must not modify'!$C:$L,10,FALSE)</f>
        <v/>
      </c>
      <c r="O187" s="427"/>
      <c r="P187" s="427"/>
      <c r="Q187" s="427"/>
      <c r="R187" s="427"/>
      <c r="S187" s="427"/>
      <c r="T187" s="427"/>
      <c r="U187" s="427"/>
      <c r="V187" s="427"/>
      <c r="W187" s="427">
        <f t="shared" ca="1" si="7"/>
        <v>0</v>
      </c>
      <c r="X187" s="427"/>
      <c r="Y187" s="427"/>
      <c r="Z187" s="425" t="str">
        <f t="shared" ca="1" si="8"/>
        <v/>
      </c>
      <c r="AA187" s="425"/>
      <c r="AB187" s="425"/>
      <c r="AC187" s="425"/>
      <c r="AD187" s="425"/>
      <c r="AE187" s="264"/>
      <c r="AF187" s="264"/>
    </row>
    <row r="188" spans="1:32">
      <c r="A188">
        <v>182</v>
      </c>
      <c r="B188" t="str">
        <f ca="1">IFERROR(VLOOKUP(A188,'Analysis_3-must not modify'!A:C,3,FALSE),"")</f>
        <v/>
      </c>
      <c r="C188" t="str">
        <f ca="1">IFERROR(VLOOKUP(B188,'Analysis-must not modify'!C:G,3,FALSE),"")</f>
        <v/>
      </c>
      <c r="D188" t="str">
        <f ca="1">IFERROR(VLOOKUP(B188,'Analysis-must not modify'!C:G,2,FALSE),"")</f>
        <v/>
      </c>
      <c r="F188" s="425" t="str">
        <f ca="1">VLOOKUP($B188,'Analysis_3-must not modify'!$C:$L,2,FALSE)</f>
        <v/>
      </c>
      <c r="G188" s="425" t="str">
        <f ca="1">VLOOKUP($B188,'Analysis_3-must not modify'!$C:$L,3,FALSE)</f>
        <v/>
      </c>
      <c r="H188" s="425" t="str">
        <f ca="1">VLOOKUP($B188,'Analysis_3-must not modify'!$C:$L,4,FALSE)</f>
        <v/>
      </c>
      <c r="I188" s="425" t="str">
        <f ca="1">VLOOKUP($B188,'Analysis_3-must not modify'!$C:$L,5,FALSE)</f>
        <v/>
      </c>
      <c r="J188" s="425" t="str">
        <f ca="1">VLOOKUP($B188,'Analysis_3-must not modify'!$C:$L,6,FALSE)</f>
        <v/>
      </c>
      <c r="K188" s="425" t="str">
        <f ca="1">VLOOKUP($B188,'Analysis_3-must not modify'!$C:$L,7,FALSE)</f>
        <v/>
      </c>
      <c r="L188" s="425" t="str">
        <f ca="1">VLOOKUP($B188,'Analysis_3-must not modify'!$C:$L,8,FALSE)</f>
        <v/>
      </c>
      <c r="M188" s="425" t="str">
        <f ca="1">VLOOKUP($B188,'Analysis_3-must not modify'!$C:$L,9,FALSE)</f>
        <v/>
      </c>
      <c r="N188" s="425" t="str">
        <f ca="1">VLOOKUP($B188,'Analysis_3-must not modify'!$C:$L,10,FALSE)</f>
        <v/>
      </c>
      <c r="O188" s="427"/>
      <c r="P188" s="427"/>
      <c r="Q188" s="427"/>
      <c r="R188" s="427"/>
      <c r="S188" s="427"/>
      <c r="T188" s="427"/>
      <c r="U188" s="427"/>
      <c r="V188" s="427"/>
      <c r="W188" s="427">
        <f t="shared" ca="1" si="7"/>
        <v>0</v>
      </c>
      <c r="X188" s="427"/>
      <c r="Y188" s="427"/>
      <c r="Z188" s="425" t="str">
        <f t="shared" ca="1" si="8"/>
        <v/>
      </c>
      <c r="AA188" s="425"/>
      <c r="AB188" s="425"/>
      <c r="AC188" s="425"/>
      <c r="AD188" s="425"/>
      <c r="AE188" s="264"/>
      <c r="AF188" s="264"/>
    </row>
    <row r="189" spans="1:32">
      <c r="A189">
        <v>183</v>
      </c>
      <c r="B189" t="str">
        <f ca="1">IFERROR(VLOOKUP(A189,'Analysis_3-must not modify'!A:C,3,FALSE),"")</f>
        <v/>
      </c>
      <c r="C189" t="str">
        <f ca="1">IFERROR(VLOOKUP(B189,'Analysis-must not modify'!C:G,3,FALSE),"")</f>
        <v/>
      </c>
      <c r="D189" t="str">
        <f ca="1">IFERROR(VLOOKUP(B189,'Analysis-must not modify'!C:G,2,FALSE),"")</f>
        <v/>
      </c>
      <c r="F189" s="425" t="str">
        <f ca="1">VLOOKUP($B189,'Analysis_3-must not modify'!$C:$L,2,FALSE)</f>
        <v/>
      </c>
      <c r="G189" s="425" t="str">
        <f ca="1">VLOOKUP($B189,'Analysis_3-must not modify'!$C:$L,3,FALSE)</f>
        <v/>
      </c>
      <c r="H189" s="425" t="str">
        <f ca="1">VLOOKUP($B189,'Analysis_3-must not modify'!$C:$L,4,FALSE)</f>
        <v/>
      </c>
      <c r="I189" s="425" t="str">
        <f ca="1">VLOOKUP($B189,'Analysis_3-must not modify'!$C:$L,5,FALSE)</f>
        <v/>
      </c>
      <c r="J189" s="425" t="str">
        <f ca="1">VLOOKUP($B189,'Analysis_3-must not modify'!$C:$L,6,FALSE)</f>
        <v/>
      </c>
      <c r="K189" s="425" t="str">
        <f ca="1">VLOOKUP($B189,'Analysis_3-must not modify'!$C:$L,7,FALSE)</f>
        <v/>
      </c>
      <c r="L189" s="425" t="str">
        <f ca="1">VLOOKUP($B189,'Analysis_3-must not modify'!$C:$L,8,FALSE)</f>
        <v/>
      </c>
      <c r="M189" s="425" t="str">
        <f ca="1">VLOOKUP($B189,'Analysis_3-must not modify'!$C:$L,9,FALSE)</f>
        <v/>
      </c>
      <c r="N189" s="425" t="str">
        <f ca="1">VLOOKUP($B189,'Analysis_3-must not modify'!$C:$L,10,FALSE)</f>
        <v/>
      </c>
      <c r="O189" s="427"/>
      <c r="P189" s="427"/>
      <c r="Q189" s="427"/>
      <c r="R189" s="427"/>
      <c r="S189" s="427"/>
      <c r="T189" s="427"/>
      <c r="U189" s="427"/>
      <c r="V189" s="427"/>
      <c r="W189" s="427">
        <f t="shared" ca="1" si="7"/>
        <v>0</v>
      </c>
      <c r="X189" s="427"/>
      <c r="Y189" s="427"/>
      <c r="Z189" s="425" t="str">
        <f t="shared" ca="1" si="8"/>
        <v/>
      </c>
      <c r="AA189" s="425"/>
      <c r="AB189" s="425"/>
      <c r="AC189" s="425"/>
      <c r="AD189" s="425"/>
      <c r="AE189" s="264"/>
      <c r="AF189" s="264"/>
    </row>
    <row r="190" spans="1:32">
      <c r="A190">
        <v>184</v>
      </c>
      <c r="B190" t="str">
        <f ca="1">IFERROR(VLOOKUP(A190,'Analysis_3-must not modify'!A:C,3,FALSE),"")</f>
        <v/>
      </c>
      <c r="C190" t="str">
        <f ca="1">IFERROR(VLOOKUP(B190,'Analysis-must not modify'!C:G,3,FALSE),"")</f>
        <v/>
      </c>
      <c r="D190" t="str">
        <f ca="1">IFERROR(VLOOKUP(B190,'Analysis-must not modify'!C:G,2,FALSE),"")</f>
        <v/>
      </c>
      <c r="F190" s="425" t="str">
        <f ca="1">VLOOKUP($B190,'Analysis_3-must not modify'!$C:$L,2,FALSE)</f>
        <v/>
      </c>
      <c r="G190" s="425" t="str">
        <f ca="1">VLOOKUP($B190,'Analysis_3-must not modify'!$C:$L,3,FALSE)</f>
        <v/>
      </c>
      <c r="H190" s="425" t="str">
        <f ca="1">VLOOKUP($B190,'Analysis_3-must not modify'!$C:$L,4,FALSE)</f>
        <v/>
      </c>
      <c r="I190" s="425" t="str">
        <f ca="1">VLOOKUP($B190,'Analysis_3-must not modify'!$C:$L,5,FALSE)</f>
        <v/>
      </c>
      <c r="J190" s="425" t="str">
        <f ca="1">VLOOKUP($B190,'Analysis_3-must not modify'!$C:$L,6,FALSE)</f>
        <v/>
      </c>
      <c r="K190" s="425" t="str">
        <f ca="1">VLOOKUP($B190,'Analysis_3-must not modify'!$C:$L,7,FALSE)</f>
        <v/>
      </c>
      <c r="L190" s="425" t="str">
        <f ca="1">VLOOKUP($B190,'Analysis_3-must not modify'!$C:$L,8,FALSE)</f>
        <v/>
      </c>
      <c r="M190" s="425" t="str">
        <f ca="1">VLOOKUP($B190,'Analysis_3-must not modify'!$C:$L,9,FALSE)</f>
        <v/>
      </c>
      <c r="N190" s="425" t="str">
        <f ca="1">VLOOKUP($B190,'Analysis_3-must not modify'!$C:$L,10,FALSE)</f>
        <v/>
      </c>
      <c r="O190" s="427"/>
      <c r="P190" s="427"/>
      <c r="Q190" s="427"/>
      <c r="R190" s="427"/>
      <c r="S190" s="427"/>
      <c r="T190" s="427"/>
      <c r="U190" s="427"/>
      <c r="V190" s="427"/>
      <c r="W190" s="427">
        <f t="shared" ca="1" si="7"/>
        <v>0</v>
      </c>
      <c r="X190" s="427"/>
      <c r="Y190" s="427"/>
      <c r="Z190" s="425" t="str">
        <f t="shared" ca="1" si="8"/>
        <v/>
      </c>
      <c r="AA190" s="425"/>
      <c r="AB190" s="425"/>
      <c r="AC190" s="425"/>
      <c r="AD190" s="425"/>
      <c r="AE190" s="264"/>
      <c r="AF190" s="264"/>
    </row>
    <row r="191" spans="1:32">
      <c r="A191">
        <v>185</v>
      </c>
      <c r="B191" t="str">
        <f ca="1">IFERROR(VLOOKUP(A191,'Analysis_3-must not modify'!A:C,3,FALSE),"")</f>
        <v/>
      </c>
      <c r="C191" t="str">
        <f ca="1">IFERROR(VLOOKUP(B191,'Analysis-must not modify'!C:G,3,FALSE),"")</f>
        <v/>
      </c>
      <c r="D191" t="str">
        <f ca="1">IFERROR(VLOOKUP(B191,'Analysis-must not modify'!C:G,2,FALSE),"")</f>
        <v/>
      </c>
      <c r="F191" s="425" t="str">
        <f ca="1">VLOOKUP($B191,'Analysis_3-must not modify'!$C:$L,2,FALSE)</f>
        <v/>
      </c>
      <c r="G191" s="425" t="str">
        <f ca="1">VLOOKUP($B191,'Analysis_3-must not modify'!$C:$L,3,FALSE)</f>
        <v/>
      </c>
      <c r="H191" s="425" t="str">
        <f ca="1">VLOOKUP($B191,'Analysis_3-must not modify'!$C:$L,4,FALSE)</f>
        <v/>
      </c>
      <c r="I191" s="425" t="str">
        <f ca="1">VLOOKUP($B191,'Analysis_3-must not modify'!$C:$L,5,FALSE)</f>
        <v/>
      </c>
      <c r="J191" s="425" t="str">
        <f ca="1">VLOOKUP($B191,'Analysis_3-must not modify'!$C:$L,6,FALSE)</f>
        <v/>
      </c>
      <c r="K191" s="425" t="str">
        <f ca="1">VLOOKUP($B191,'Analysis_3-must not modify'!$C:$L,7,FALSE)</f>
        <v/>
      </c>
      <c r="L191" s="425" t="str">
        <f ca="1">VLOOKUP($B191,'Analysis_3-must not modify'!$C:$L,8,FALSE)</f>
        <v/>
      </c>
      <c r="M191" s="425" t="str">
        <f ca="1">VLOOKUP($B191,'Analysis_3-must not modify'!$C:$L,9,FALSE)</f>
        <v/>
      </c>
      <c r="N191" s="425" t="str">
        <f ca="1">VLOOKUP($B191,'Analysis_3-must not modify'!$C:$L,10,FALSE)</f>
        <v/>
      </c>
      <c r="O191" s="427"/>
      <c r="P191" s="427"/>
      <c r="Q191" s="427"/>
      <c r="R191" s="427"/>
      <c r="S191" s="427"/>
      <c r="T191" s="427"/>
      <c r="U191" s="427"/>
      <c r="V191" s="427"/>
      <c r="W191" s="427">
        <f t="shared" ca="1" si="7"/>
        <v>0</v>
      </c>
      <c r="X191" s="427"/>
      <c r="Y191" s="427"/>
      <c r="Z191" s="425" t="str">
        <f t="shared" ca="1" si="8"/>
        <v/>
      </c>
      <c r="AA191" s="425"/>
      <c r="AB191" s="425"/>
      <c r="AC191" s="425"/>
      <c r="AD191" s="425"/>
      <c r="AE191" s="264"/>
      <c r="AF191" s="264"/>
    </row>
    <row r="192" spans="1:32">
      <c r="A192">
        <v>186</v>
      </c>
      <c r="B192" t="str">
        <f ca="1">IFERROR(VLOOKUP(A192,'Analysis_3-must not modify'!A:C,3,FALSE),"")</f>
        <v/>
      </c>
      <c r="C192" t="str">
        <f ca="1">IFERROR(VLOOKUP(B192,'Analysis-must not modify'!C:G,3,FALSE),"")</f>
        <v/>
      </c>
      <c r="D192" t="str">
        <f ca="1">IFERROR(VLOOKUP(B192,'Analysis-must not modify'!C:G,2,FALSE),"")</f>
        <v/>
      </c>
      <c r="F192" s="425" t="str">
        <f ca="1">VLOOKUP($B192,'Analysis_3-must not modify'!$C:$L,2,FALSE)</f>
        <v/>
      </c>
      <c r="G192" s="425" t="str">
        <f ca="1">VLOOKUP($B192,'Analysis_3-must not modify'!$C:$L,3,FALSE)</f>
        <v/>
      </c>
      <c r="H192" s="425" t="str">
        <f ca="1">VLOOKUP($B192,'Analysis_3-must not modify'!$C:$L,4,FALSE)</f>
        <v/>
      </c>
      <c r="I192" s="425" t="str">
        <f ca="1">VLOOKUP($B192,'Analysis_3-must not modify'!$C:$L,5,FALSE)</f>
        <v/>
      </c>
      <c r="J192" s="425" t="str">
        <f ca="1">VLOOKUP($B192,'Analysis_3-must not modify'!$C:$L,6,FALSE)</f>
        <v/>
      </c>
      <c r="K192" s="425" t="str">
        <f ca="1">VLOOKUP($B192,'Analysis_3-must not modify'!$C:$L,7,FALSE)</f>
        <v/>
      </c>
      <c r="L192" s="425" t="str">
        <f ca="1">VLOOKUP($B192,'Analysis_3-must not modify'!$C:$L,8,FALSE)</f>
        <v/>
      </c>
      <c r="M192" s="425" t="str">
        <f ca="1">VLOOKUP($B192,'Analysis_3-must not modify'!$C:$L,9,FALSE)</f>
        <v/>
      </c>
      <c r="N192" s="425" t="str">
        <f ca="1">VLOOKUP($B192,'Analysis_3-must not modify'!$C:$L,10,FALSE)</f>
        <v/>
      </c>
      <c r="O192" s="427"/>
      <c r="P192" s="427"/>
      <c r="Q192" s="427"/>
      <c r="R192" s="427"/>
      <c r="S192" s="427"/>
      <c r="T192" s="427"/>
      <c r="U192" s="427"/>
      <c r="V192" s="427"/>
      <c r="W192" s="427">
        <f t="shared" ca="1" si="7"/>
        <v>0</v>
      </c>
      <c r="X192" s="427"/>
      <c r="Y192" s="427"/>
      <c r="Z192" s="425" t="str">
        <f t="shared" ca="1" si="8"/>
        <v/>
      </c>
      <c r="AA192" s="425"/>
      <c r="AB192" s="425"/>
      <c r="AC192" s="425"/>
      <c r="AD192" s="425"/>
      <c r="AE192" s="264"/>
      <c r="AF192" s="264"/>
    </row>
    <row r="193" spans="1:32">
      <c r="A193">
        <v>187</v>
      </c>
      <c r="B193" t="str">
        <f ca="1">IFERROR(VLOOKUP(A193,'Analysis_3-must not modify'!A:C,3,FALSE),"")</f>
        <v/>
      </c>
      <c r="C193" t="str">
        <f ca="1">IFERROR(VLOOKUP(B193,'Analysis-must not modify'!C:G,3,FALSE),"")</f>
        <v/>
      </c>
      <c r="D193" t="str">
        <f ca="1">IFERROR(VLOOKUP(B193,'Analysis-must not modify'!C:G,2,FALSE),"")</f>
        <v/>
      </c>
      <c r="F193" s="425" t="str">
        <f ca="1">VLOOKUP($B193,'Analysis_3-must not modify'!$C:$L,2,FALSE)</f>
        <v/>
      </c>
      <c r="G193" s="425" t="str">
        <f ca="1">VLOOKUP($B193,'Analysis_3-must not modify'!$C:$L,3,FALSE)</f>
        <v/>
      </c>
      <c r="H193" s="425" t="str">
        <f ca="1">VLOOKUP($B193,'Analysis_3-must not modify'!$C:$L,4,FALSE)</f>
        <v/>
      </c>
      <c r="I193" s="425" t="str">
        <f ca="1">VLOOKUP($B193,'Analysis_3-must not modify'!$C:$L,5,FALSE)</f>
        <v/>
      </c>
      <c r="J193" s="425" t="str">
        <f ca="1">VLOOKUP($B193,'Analysis_3-must not modify'!$C:$L,6,FALSE)</f>
        <v/>
      </c>
      <c r="K193" s="425" t="str">
        <f ca="1">VLOOKUP($B193,'Analysis_3-must not modify'!$C:$L,7,FALSE)</f>
        <v/>
      </c>
      <c r="L193" s="425" t="str">
        <f ca="1">VLOOKUP($B193,'Analysis_3-must not modify'!$C:$L,8,FALSE)</f>
        <v/>
      </c>
      <c r="M193" s="425" t="str">
        <f ca="1">VLOOKUP($B193,'Analysis_3-must not modify'!$C:$L,9,FALSE)</f>
        <v/>
      </c>
      <c r="N193" s="425" t="str">
        <f ca="1">VLOOKUP($B193,'Analysis_3-must not modify'!$C:$L,10,FALSE)</f>
        <v/>
      </c>
      <c r="O193" s="427"/>
      <c r="P193" s="427"/>
      <c r="Q193" s="427"/>
      <c r="R193" s="427"/>
      <c r="S193" s="427"/>
      <c r="T193" s="427"/>
      <c r="U193" s="427"/>
      <c r="V193" s="427"/>
      <c r="W193" s="427">
        <f t="shared" ca="1" si="7"/>
        <v>0</v>
      </c>
      <c r="X193" s="427"/>
      <c r="Y193" s="427"/>
      <c r="Z193" s="425" t="str">
        <f t="shared" ca="1" si="8"/>
        <v/>
      </c>
      <c r="AA193" s="425"/>
      <c r="AB193" s="425"/>
      <c r="AC193" s="425"/>
      <c r="AD193" s="425"/>
      <c r="AE193" s="264"/>
      <c r="AF193" s="264"/>
    </row>
    <row r="194" spans="1:32">
      <c r="A194">
        <v>188</v>
      </c>
      <c r="B194" t="str">
        <f ca="1">IFERROR(VLOOKUP(A194,'Analysis_3-must not modify'!A:C,3,FALSE),"")</f>
        <v/>
      </c>
      <c r="C194" t="str">
        <f ca="1">IFERROR(VLOOKUP(B194,'Analysis-must not modify'!C:G,3,FALSE),"")</f>
        <v/>
      </c>
      <c r="D194" t="str">
        <f ca="1">IFERROR(VLOOKUP(B194,'Analysis-must not modify'!C:G,2,FALSE),"")</f>
        <v/>
      </c>
      <c r="F194" s="425" t="str">
        <f ca="1">VLOOKUP($B194,'Analysis_3-must not modify'!$C:$L,2,FALSE)</f>
        <v/>
      </c>
      <c r="G194" s="425" t="str">
        <f ca="1">VLOOKUP($B194,'Analysis_3-must not modify'!$C:$L,3,FALSE)</f>
        <v/>
      </c>
      <c r="H194" s="425" t="str">
        <f ca="1">VLOOKUP($B194,'Analysis_3-must not modify'!$C:$L,4,FALSE)</f>
        <v/>
      </c>
      <c r="I194" s="425" t="str">
        <f ca="1">VLOOKUP($B194,'Analysis_3-must not modify'!$C:$L,5,FALSE)</f>
        <v/>
      </c>
      <c r="J194" s="425" t="str">
        <f ca="1">VLOOKUP($B194,'Analysis_3-must not modify'!$C:$L,6,FALSE)</f>
        <v/>
      </c>
      <c r="K194" s="425" t="str">
        <f ca="1">VLOOKUP($B194,'Analysis_3-must not modify'!$C:$L,7,FALSE)</f>
        <v/>
      </c>
      <c r="L194" s="425" t="str">
        <f ca="1">VLOOKUP($B194,'Analysis_3-must not modify'!$C:$L,8,FALSE)</f>
        <v/>
      </c>
      <c r="M194" s="425" t="str">
        <f ca="1">VLOOKUP($B194,'Analysis_3-must not modify'!$C:$L,9,FALSE)</f>
        <v/>
      </c>
      <c r="N194" s="425" t="str">
        <f ca="1">VLOOKUP($B194,'Analysis_3-must not modify'!$C:$L,10,FALSE)</f>
        <v/>
      </c>
      <c r="O194" s="427"/>
      <c r="P194" s="427"/>
      <c r="Q194" s="427"/>
      <c r="R194" s="427"/>
      <c r="S194" s="427"/>
      <c r="T194" s="427"/>
      <c r="U194" s="427"/>
      <c r="V194" s="427"/>
      <c r="W194" s="427">
        <f t="shared" ca="1" si="7"/>
        <v>0</v>
      </c>
      <c r="X194" s="427"/>
      <c r="Y194" s="427"/>
      <c r="Z194" s="425" t="str">
        <f t="shared" ca="1" si="8"/>
        <v/>
      </c>
      <c r="AA194" s="425"/>
      <c r="AB194" s="425"/>
      <c r="AC194" s="425"/>
      <c r="AD194" s="425"/>
      <c r="AE194" s="264"/>
      <c r="AF194" s="264"/>
    </row>
    <row r="195" spans="1:32">
      <c r="A195">
        <v>189</v>
      </c>
      <c r="B195" t="str">
        <f ca="1">IFERROR(VLOOKUP(A195,'Analysis_3-must not modify'!A:C,3,FALSE),"")</f>
        <v/>
      </c>
      <c r="C195" t="str">
        <f ca="1">IFERROR(VLOOKUP(B195,'Analysis-must not modify'!C:G,3,FALSE),"")</f>
        <v/>
      </c>
      <c r="D195" t="str">
        <f ca="1">IFERROR(VLOOKUP(B195,'Analysis-must not modify'!C:G,2,FALSE),"")</f>
        <v/>
      </c>
      <c r="F195" s="425" t="str">
        <f ca="1">VLOOKUP($B195,'Analysis_3-must not modify'!$C:$L,2,FALSE)</f>
        <v/>
      </c>
      <c r="G195" s="425" t="str">
        <f ca="1">VLOOKUP($B195,'Analysis_3-must not modify'!$C:$L,3,FALSE)</f>
        <v/>
      </c>
      <c r="H195" s="425" t="str">
        <f ca="1">VLOOKUP($B195,'Analysis_3-must not modify'!$C:$L,4,FALSE)</f>
        <v/>
      </c>
      <c r="I195" s="425" t="str">
        <f ca="1">VLOOKUP($B195,'Analysis_3-must not modify'!$C:$L,5,FALSE)</f>
        <v/>
      </c>
      <c r="J195" s="425" t="str">
        <f ca="1">VLOOKUP($B195,'Analysis_3-must not modify'!$C:$L,6,FALSE)</f>
        <v/>
      </c>
      <c r="K195" s="425" t="str">
        <f ca="1">VLOOKUP($B195,'Analysis_3-must not modify'!$C:$L,7,FALSE)</f>
        <v/>
      </c>
      <c r="L195" s="425" t="str">
        <f ca="1">VLOOKUP($B195,'Analysis_3-must not modify'!$C:$L,8,FALSE)</f>
        <v/>
      </c>
      <c r="M195" s="425" t="str">
        <f ca="1">VLOOKUP($B195,'Analysis_3-must not modify'!$C:$L,9,FALSE)</f>
        <v/>
      </c>
      <c r="N195" s="425" t="str">
        <f ca="1">VLOOKUP($B195,'Analysis_3-must not modify'!$C:$L,10,FALSE)</f>
        <v/>
      </c>
      <c r="O195" s="427"/>
      <c r="P195" s="427"/>
      <c r="Q195" s="427"/>
      <c r="R195" s="427"/>
      <c r="S195" s="427"/>
      <c r="T195" s="427"/>
      <c r="U195" s="427"/>
      <c r="V195" s="427"/>
      <c r="W195" s="427">
        <f t="shared" ca="1" si="7"/>
        <v>0</v>
      </c>
      <c r="X195" s="427"/>
      <c r="Y195" s="427"/>
      <c r="Z195" s="425" t="str">
        <f t="shared" ca="1" si="8"/>
        <v/>
      </c>
      <c r="AA195" s="425"/>
      <c r="AB195" s="425"/>
      <c r="AC195" s="425"/>
      <c r="AD195" s="425"/>
      <c r="AE195" s="264"/>
      <c r="AF195" s="264"/>
    </row>
    <row r="196" spans="1:32">
      <c r="A196">
        <v>190</v>
      </c>
      <c r="B196" t="str">
        <f ca="1">IFERROR(VLOOKUP(A196,'Analysis_3-must not modify'!A:C,3,FALSE),"")</f>
        <v/>
      </c>
      <c r="C196" t="str">
        <f ca="1">IFERROR(VLOOKUP(B196,'Analysis-must not modify'!C:G,3,FALSE),"")</f>
        <v/>
      </c>
      <c r="D196" t="str">
        <f ca="1">IFERROR(VLOOKUP(B196,'Analysis-must not modify'!C:G,2,FALSE),"")</f>
        <v/>
      </c>
      <c r="F196" s="425" t="str">
        <f ca="1">VLOOKUP($B196,'Analysis_3-must not modify'!$C:$L,2,FALSE)</f>
        <v/>
      </c>
      <c r="G196" s="425" t="str">
        <f ca="1">VLOOKUP($B196,'Analysis_3-must not modify'!$C:$L,3,FALSE)</f>
        <v/>
      </c>
      <c r="H196" s="425" t="str">
        <f ca="1">VLOOKUP($B196,'Analysis_3-must not modify'!$C:$L,4,FALSE)</f>
        <v/>
      </c>
      <c r="I196" s="425" t="str">
        <f ca="1">VLOOKUP($B196,'Analysis_3-must not modify'!$C:$L,5,FALSE)</f>
        <v/>
      </c>
      <c r="J196" s="425" t="str">
        <f ca="1">VLOOKUP($B196,'Analysis_3-must not modify'!$C:$L,6,FALSE)</f>
        <v/>
      </c>
      <c r="K196" s="425" t="str">
        <f ca="1">VLOOKUP($B196,'Analysis_3-must not modify'!$C:$L,7,FALSE)</f>
        <v/>
      </c>
      <c r="L196" s="425" t="str">
        <f ca="1">VLOOKUP($B196,'Analysis_3-must not modify'!$C:$L,8,FALSE)</f>
        <v/>
      </c>
      <c r="M196" s="425" t="str">
        <f ca="1">VLOOKUP($B196,'Analysis_3-must not modify'!$C:$L,9,FALSE)</f>
        <v/>
      </c>
      <c r="N196" s="425" t="str">
        <f ca="1">VLOOKUP($B196,'Analysis_3-must not modify'!$C:$L,10,FALSE)</f>
        <v/>
      </c>
      <c r="O196" s="427"/>
      <c r="P196" s="427"/>
      <c r="Q196" s="427"/>
      <c r="R196" s="427"/>
      <c r="S196" s="427"/>
      <c r="T196" s="427"/>
      <c r="U196" s="427"/>
      <c r="V196" s="427"/>
      <c r="W196" s="427">
        <f t="shared" ca="1" si="7"/>
        <v>0</v>
      </c>
      <c r="X196" s="427"/>
      <c r="Y196" s="427"/>
      <c r="Z196" s="425" t="str">
        <f t="shared" ca="1" si="8"/>
        <v/>
      </c>
      <c r="AA196" s="425"/>
      <c r="AB196" s="425"/>
      <c r="AC196" s="425"/>
      <c r="AD196" s="425"/>
      <c r="AE196" s="264"/>
      <c r="AF196" s="264"/>
    </row>
    <row r="197" spans="1:32">
      <c r="A197">
        <v>191</v>
      </c>
      <c r="B197" t="str">
        <f ca="1">IFERROR(VLOOKUP(A197,'Analysis_3-must not modify'!A:C,3,FALSE),"")</f>
        <v/>
      </c>
      <c r="C197" t="str">
        <f ca="1">IFERROR(VLOOKUP(B197,'Analysis-must not modify'!C:G,3,FALSE),"")</f>
        <v/>
      </c>
      <c r="D197" t="str">
        <f ca="1">IFERROR(VLOOKUP(B197,'Analysis-must not modify'!C:G,2,FALSE),"")</f>
        <v/>
      </c>
      <c r="F197" s="425" t="str">
        <f ca="1">VLOOKUP($B197,'Analysis_3-must not modify'!$C:$L,2,FALSE)</f>
        <v/>
      </c>
      <c r="G197" s="425" t="str">
        <f ca="1">VLOOKUP($B197,'Analysis_3-must not modify'!$C:$L,3,FALSE)</f>
        <v/>
      </c>
      <c r="H197" s="425" t="str">
        <f ca="1">VLOOKUP($B197,'Analysis_3-must not modify'!$C:$L,4,FALSE)</f>
        <v/>
      </c>
      <c r="I197" s="425" t="str">
        <f ca="1">VLOOKUP($B197,'Analysis_3-must not modify'!$C:$L,5,FALSE)</f>
        <v/>
      </c>
      <c r="J197" s="425" t="str">
        <f ca="1">VLOOKUP($B197,'Analysis_3-must not modify'!$C:$L,6,FALSE)</f>
        <v/>
      </c>
      <c r="K197" s="425" t="str">
        <f ca="1">VLOOKUP($B197,'Analysis_3-must not modify'!$C:$L,7,FALSE)</f>
        <v/>
      </c>
      <c r="L197" s="425" t="str">
        <f ca="1">VLOOKUP($B197,'Analysis_3-must not modify'!$C:$L,8,FALSE)</f>
        <v/>
      </c>
      <c r="M197" s="425" t="str">
        <f ca="1">VLOOKUP($B197,'Analysis_3-must not modify'!$C:$L,9,FALSE)</f>
        <v/>
      </c>
      <c r="N197" s="425" t="str">
        <f ca="1">VLOOKUP($B197,'Analysis_3-must not modify'!$C:$L,10,FALSE)</f>
        <v/>
      </c>
      <c r="O197" s="427"/>
      <c r="P197" s="427"/>
      <c r="Q197" s="427"/>
      <c r="R197" s="427"/>
      <c r="S197" s="427"/>
      <c r="T197" s="427"/>
      <c r="U197" s="427"/>
      <c r="V197" s="427"/>
      <c r="W197" s="427">
        <f t="shared" ca="1" si="7"/>
        <v>0</v>
      </c>
      <c r="X197" s="427"/>
      <c r="Y197" s="427"/>
      <c r="Z197" s="425" t="str">
        <f t="shared" ca="1" si="8"/>
        <v/>
      </c>
      <c r="AA197" s="425"/>
      <c r="AB197" s="425"/>
      <c r="AC197" s="425"/>
      <c r="AD197" s="425"/>
      <c r="AE197" s="264"/>
      <c r="AF197" s="264"/>
    </row>
    <row r="198" spans="1:32">
      <c r="A198">
        <v>192</v>
      </c>
      <c r="B198" t="str">
        <f ca="1">IFERROR(VLOOKUP(A198,'Analysis_3-must not modify'!A:C,3,FALSE),"")</f>
        <v/>
      </c>
      <c r="C198" t="str">
        <f ca="1">IFERROR(VLOOKUP(B198,'Analysis-must not modify'!C:G,3,FALSE),"")</f>
        <v/>
      </c>
      <c r="D198" t="str">
        <f ca="1">IFERROR(VLOOKUP(B198,'Analysis-must not modify'!C:G,2,FALSE),"")</f>
        <v/>
      </c>
      <c r="F198" s="425" t="str">
        <f ca="1">VLOOKUP($B198,'Analysis_3-must not modify'!$C:$L,2,FALSE)</f>
        <v/>
      </c>
      <c r="G198" s="425" t="str">
        <f ca="1">VLOOKUP($B198,'Analysis_3-must not modify'!$C:$L,3,FALSE)</f>
        <v/>
      </c>
      <c r="H198" s="425" t="str">
        <f ca="1">VLOOKUP($B198,'Analysis_3-must not modify'!$C:$L,4,FALSE)</f>
        <v/>
      </c>
      <c r="I198" s="425" t="str">
        <f ca="1">VLOOKUP($B198,'Analysis_3-must not modify'!$C:$L,5,FALSE)</f>
        <v/>
      </c>
      <c r="J198" s="425" t="str">
        <f ca="1">VLOOKUP($B198,'Analysis_3-must not modify'!$C:$L,6,FALSE)</f>
        <v/>
      </c>
      <c r="K198" s="425" t="str">
        <f ca="1">VLOOKUP($B198,'Analysis_3-must not modify'!$C:$L,7,FALSE)</f>
        <v/>
      </c>
      <c r="L198" s="425" t="str">
        <f ca="1">VLOOKUP($B198,'Analysis_3-must not modify'!$C:$L,8,FALSE)</f>
        <v/>
      </c>
      <c r="M198" s="425" t="str">
        <f ca="1">VLOOKUP($B198,'Analysis_3-must not modify'!$C:$L,9,FALSE)</f>
        <v/>
      </c>
      <c r="N198" s="425" t="str">
        <f ca="1">VLOOKUP($B198,'Analysis_3-must not modify'!$C:$L,10,FALSE)</f>
        <v/>
      </c>
      <c r="O198" s="427"/>
      <c r="P198" s="427"/>
      <c r="Q198" s="427"/>
      <c r="R198" s="427"/>
      <c r="S198" s="427"/>
      <c r="T198" s="427"/>
      <c r="U198" s="427"/>
      <c r="V198" s="427"/>
      <c r="W198" s="427">
        <f t="shared" ca="1" si="7"/>
        <v>0</v>
      </c>
      <c r="X198" s="427"/>
      <c r="Y198" s="427"/>
      <c r="Z198" s="425" t="str">
        <f t="shared" ca="1" si="8"/>
        <v/>
      </c>
      <c r="AA198" s="425"/>
      <c r="AB198" s="425"/>
      <c r="AC198" s="425"/>
      <c r="AD198" s="425"/>
      <c r="AE198" s="264"/>
      <c r="AF198" s="264"/>
    </row>
    <row r="199" spans="1:32">
      <c r="A199">
        <v>193</v>
      </c>
      <c r="B199" t="str">
        <f ca="1">IFERROR(VLOOKUP(A199,'Analysis_3-must not modify'!A:C,3,FALSE),"")</f>
        <v/>
      </c>
      <c r="C199" t="str">
        <f ca="1">IFERROR(VLOOKUP(B199,'Analysis-must not modify'!C:G,3,FALSE),"")</f>
        <v/>
      </c>
      <c r="D199" t="str">
        <f ca="1">IFERROR(VLOOKUP(B199,'Analysis-must not modify'!C:G,2,FALSE),"")</f>
        <v/>
      </c>
      <c r="F199" s="425" t="str">
        <f ca="1">VLOOKUP($B199,'Analysis_3-must not modify'!$C:$L,2,FALSE)</f>
        <v/>
      </c>
      <c r="G199" s="425" t="str">
        <f ca="1">VLOOKUP($B199,'Analysis_3-must not modify'!$C:$L,3,FALSE)</f>
        <v/>
      </c>
      <c r="H199" s="425" t="str">
        <f ca="1">VLOOKUP($B199,'Analysis_3-must not modify'!$C:$L,4,FALSE)</f>
        <v/>
      </c>
      <c r="I199" s="425" t="str">
        <f ca="1">VLOOKUP($B199,'Analysis_3-must not modify'!$C:$L,5,FALSE)</f>
        <v/>
      </c>
      <c r="J199" s="425" t="str">
        <f ca="1">VLOOKUP($B199,'Analysis_3-must not modify'!$C:$L,6,FALSE)</f>
        <v/>
      </c>
      <c r="K199" s="425" t="str">
        <f ca="1">VLOOKUP($B199,'Analysis_3-must not modify'!$C:$L,7,FALSE)</f>
        <v/>
      </c>
      <c r="L199" s="425" t="str">
        <f ca="1">VLOOKUP($B199,'Analysis_3-must not modify'!$C:$L,8,FALSE)</f>
        <v/>
      </c>
      <c r="M199" s="425" t="str">
        <f ca="1">VLOOKUP($B199,'Analysis_3-must not modify'!$C:$L,9,FALSE)</f>
        <v/>
      </c>
      <c r="N199" s="425" t="str">
        <f ca="1">VLOOKUP($B199,'Analysis_3-must not modify'!$C:$L,10,FALSE)</f>
        <v/>
      </c>
      <c r="O199" s="427"/>
      <c r="P199" s="427"/>
      <c r="Q199" s="427"/>
      <c r="R199" s="427"/>
      <c r="S199" s="427"/>
      <c r="T199" s="427"/>
      <c r="U199" s="427"/>
      <c r="V199" s="427"/>
      <c r="W199" s="427">
        <f t="shared" ca="1" si="7"/>
        <v>0</v>
      </c>
      <c r="X199" s="427"/>
      <c r="Y199" s="427"/>
      <c r="Z199" s="425" t="str">
        <f t="shared" ref="Z199:Z206" ca="1" si="9">IF(B199="","",MEDIAN(Othercitydata))</f>
        <v/>
      </c>
      <c r="AA199" s="425"/>
      <c r="AB199" s="425"/>
      <c r="AC199" s="425"/>
      <c r="AD199" s="425"/>
      <c r="AE199" s="264"/>
      <c r="AF199" s="264"/>
    </row>
    <row r="200" spans="1:32">
      <c r="A200">
        <v>194</v>
      </c>
      <c r="B200" t="str">
        <f ca="1">IFERROR(VLOOKUP(A200,'Analysis_3-must not modify'!A:C,3,FALSE),"")</f>
        <v/>
      </c>
      <c r="C200" t="str">
        <f ca="1">IFERROR(VLOOKUP(B200,'Analysis-must not modify'!C:G,3,FALSE),"")</f>
        <v/>
      </c>
      <c r="D200" t="str">
        <f ca="1">IFERROR(VLOOKUP(B200,'Analysis-must not modify'!C:G,2,FALSE),"")</f>
        <v/>
      </c>
      <c r="F200" s="425" t="str">
        <f ca="1">VLOOKUP($B200,'Analysis_3-must not modify'!$C:$L,2,FALSE)</f>
        <v/>
      </c>
      <c r="G200" s="425" t="str">
        <f ca="1">VLOOKUP($B200,'Analysis_3-must not modify'!$C:$L,3,FALSE)</f>
        <v/>
      </c>
      <c r="H200" s="425" t="str">
        <f ca="1">VLOOKUP($B200,'Analysis_3-must not modify'!$C:$L,4,FALSE)</f>
        <v/>
      </c>
      <c r="I200" s="425" t="str">
        <f ca="1">VLOOKUP($B200,'Analysis_3-must not modify'!$C:$L,5,FALSE)</f>
        <v/>
      </c>
      <c r="J200" s="425" t="str">
        <f ca="1">VLOOKUP($B200,'Analysis_3-must not modify'!$C:$L,6,FALSE)</f>
        <v/>
      </c>
      <c r="K200" s="425" t="str">
        <f ca="1">VLOOKUP($B200,'Analysis_3-must not modify'!$C:$L,7,FALSE)</f>
        <v/>
      </c>
      <c r="L200" s="425" t="str">
        <f ca="1">VLOOKUP($B200,'Analysis_3-must not modify'!$C:$L,8,FALSE)</f>
        <v/>
      </c>
      <c r="M200" s="425" t="str">
        <f ca="1">VLOOKUP($B200,'Analysis_3-must not modify'!$C:$L,9,FALSE)</f>
        <v/>
      </c>
      <c r="N200" s="425" t="str">
        <f ca="1">VLOOKUP($B200,'Analysis_3-must not modify'!$C:$L,10,FALSE)</f>
        <v/>
      </c>
      <c r="O200" s="427"/>
      <c r="P200" s="427"/>
      <c r="Q200" s="427"/>
      <c r="R200" s="427"/>
      <c r="S200" s="427"/>
      <c r="T200" s="427"/>
      <c r="U200" s="427"/>
      <c r="V200" s="427"/>
      <c r="W200" s="427">
        <f t="shared" ref="W200:W206" ca="1" si="10">SUM(G200:N200)</f>
        <v>0</v>
      </c>
      <c r="X200" s="427"/>
      <c r="Y200" s="427"/>
      <c r="Z200" s="425" t="str">
        <f t="shared" ca="1" si="9"/>
        <v/>
      </c>
      <c r="AA200" s="425"/>
      <c r="AB200" s="425"/>
      <c r="AC200" s="425"/>
      <c r="AD200" s="425"/>
      <c r="AE200" s="264"/>
      <c r="AF200" s="264"/>
    </row>
    <row r="201" spans="1:32">
      <c r="A201">
        <v>195</v>
      </c>
      <c r="B201" t="str">
        <f ca="1">IFERROR(VLOOKUP(A201,'Analysis_3-must not modify'!A:C,3,FALSE),"")</f>
        <v/>
      </c>
      <c r="C201" t="str">
        <f ca="1">IFERROR(VLOOKUP(B201,'Analysis-must not modify'!C:G,3,FALSE),"")</f>
        <v/>
      </c>
      <c r="D201" t="str">
        <f ca="1">IFERROR(VLOOKUP(B201,'Analysis-must not modify'!C:G,2,FALSE),"")</f>
        <v/>
      </c>
      <c r="F201" s="425" t="str">
        <f ca="1">VLOOKUP($B201,'Analysis_3-must not modify'!$C:$L,2,FALSE)</f>
        <v/>
      </c>
      <c r="G201" s="425" t="str">
        <f ca="1">VLOOKUP($B201,'Analysis_3-must not modify'!$C:$L,3,FALSE)</f>
        <v/>
      </c>
      <c r="H201" s="425" t="str">
        <f ca="1">VLOOKUP($B201,'Analysis_3-must not modify'!$C:$L,4,FALSE)</f>
        <v/>
      </c>
      <c r="I201" s="425" t="str">
        <f ca="1">VLOOKUP($B201,'Analysis_3-must not modify'!$C:$L,5,FALSE)</f>
        <v/>
      </c>
      <c r="J201" s="425" t="str">
        <f ca="1">VLOOKUP($B201,'Analysis_3-must not modify'!$C:$L,6,FALSE)</f>
        <v/>
      </c>
      <c r="K201" s="425" t="str">
        <f ca="1">VLOOKUP($B201,'Analysis_3-must not modify'!$C:$L,7,FALSE)</f>
        <v/>
      </c>
      <c r="L201" s="425" t="str">
        <f ca="1">VLOOKUP($B201,'Analysis_3-must not modify'!$C:$L,8,FALSE)</f>
        <v/>
      </c>
      <c r="M201" s="425" t="str">
        <f ca="1">VLOOKUP($B201,'Analysis_3-must not modify'!$C:$L,9,FALSE)</f>
        <v/>
      </c>
      <c r="N201" s="425" t="str">
        <f ca="1">VLOOKUP($B201,'Analysis_3-must not modify'!$C:$L,10,FALSE)</f>
        <v/>
      </c>
      <c r="O201" s="427"/>
      <c r="P201" s="427"/>
      <c r="Q201" s="427"/>
      <c r="R201" s="427"/>
      <c r="S201" s="427"/>
      <c r="T201" s="427"/>
      <c r="U201" s="427"/>
      <c r="V201" s="427"/>
      <c r="W201" s="427">
        <f t="shared" ca="1" si="10"/>
        <v>0</v>
      </c>
      <c r="X201" s="427"/>
      <c r="Y201" s="427"/>
      <c r="Z201" s="425" t="str">
        <f t="shared" ca="1" si="9"/>
        <v/>
      </c>
      <c r="AA201" s="425"/>
      <c r="AB201" s="425"/>
      <c r="AC201" s="425"/>
      <c r="AD201" s="425"/>
      <c r="AE201" s="264"/>
      <c r="AF201" s="264"/>
    </row>
    <row r="202" spans="1:32">
      <c r="A202">
        <v>196</v>
      </c>
      <c r="B202" t="str">
        <f ca="1">IFERROR(VLOOKUP(A202,'Analysis_3-must not modify'!A:C,3,FALSE),"")</f>
        <v/>
      </c>
      <c r="C202" t="str">
        <f ca="1">IFERROR(VLOOKUP(B202,'Analysis-must not modify'!C:G,3,FALSE),"")</f>
        <v/>
      </c>
      <c r="D202" t="str">
        <f ca="1">IFERROR(VLOOKUP(B202,'Analysis-must not modify'!C:G,2,FALSE),"")</f>
        <v/>
      </c>
      <c r="F202" s="425" t="str">
        <f ca="1">VLOOKUP($B202,'Analysis_3-must not modify'!$C:$L,2,FALSE)</f>
        <v/>
      </c>
      <c r="G202" s="425" t="str">
        <f ca="1">VLOOKUP($B202,'Analysis_3-must not modify'!$C:$L,3,FALSE)</f>
        <v/>
      </c>
      <c r="H202" s="425" t="str">
        <f ca="1">VLOOKUP($B202,'Analysis_3-must not modify'!$C:$L,4,FALSE)</f>
        <v/>
      </c>
      <c r="I202" s="425" t="str">
        <f ca="1">VLOOKUP($B202,'Analysis_3-must not modify'!$C:$L,5,FALSE)</f>
        <v/>
      </c>
      <c r="J202" s="425" t="str">
        <f ca="1">VLOOKUP($B202,'Analysis_3-must not modify'!$C:$L,6,FALSE)</f>
        <v/>
      </c>
      <c r="K202" s="425" t="str">
        <f ca="1">VLOOKUP($B202,'Analysis_3-must not modify'!$C:$L,7,FALSE)</f>
        <v/>
      </c>
      <c r="L202" s="425" t="str">
        <f ca="1">VLOOKUP($B202,'Analysis_3-must not modify'!$C:$L,8,FALSE)</f>
        <v/>
      </c>
      <c r="M202" s="425" t="str">
        <f ca="1">VLOOKUP($B202,'Analysis_3-must not modify'!$C:$L,9,FALSE)</f>
        <v/>
      </c>
      <c r="N202" s="425" t="str">
        <f ca="1">VLOOKUP($B202,'Analysis_3-must not modify'!$C:$L,10,FALSE)</f>
        <v/>
      </c>
      <c r="O202" s="427"/>
      <c r="P202" s="427"/>
      <c r="Q202" s="427"/>
      <c r="R202" s="427"/>
      <c r="S202" s="427"/>
      <c r="T202" s="427"/>
      <c r="U202" s="427"/>
      <c r="V202" s="427"/>
      <c r="W202" s="427">
        <f t="shared" ca="1" si="10"/>
        <v>0</v>
      </c>
      <c r="X202" s="427"/>
      <c r="Y202" s="427"/>
      <c r="Z202" s="425" t="str">
        <f t="shared" ca="1" si="9"/>
        <v/>
      </c>
      <c r="AA202" s="425"/>
      <c r="AB202" s="425"/>
      <c r="AC202" s="425"/>
      <c r="AD202" s="425"/>
      <c r="AE202" s="264"/>
      <c r="AF202" s="264"/>
    </row>
    <row r="203" spans="1:32">
      <c r="A203">
        <v>197</v>
      </c>
      <c r="B203" t="str">
        <f ca="1">IFERROR(VLOOKUP(A203,'Analysis_3-must not modify'!A:C,3,FALSE),"")</f>
        <v/>
      </c>
      <c r="C203" t="str">
        <f ca="1">IFERROR(VLOOKUP(B203,'Analysis-must not modify'!C:G,3,FALSE),"")</f>
        <v/>
      </c>
      <c r="D203" t="str">
        <f ca="1">IFERROR(VLOOKUP(B203,'Analysis-must not modify'!C:G,2,FALSE),"")</f>
        <v/>
      </c>
      <c r="F203" s="425" t="str">
        <f ca="1">VLOOKUP($B203,'Analysis_3-must not modify'!$C:$L,2,FALSE)</f>
        <v/>
      </c>
      <c r="G203" s="425" t="str">
        <f ca="1">VLOOKUP($B203,'Analysis_3-must not modify'!$C:$L,3,FALSE)</f>
        <v/>
      </c>
      <c r="H203" s="425" t="str">
        <f ca="1">VLOOKUP($B203,'Analysis_3-must not modify'!$C:$L,4,FALSE)</f>
        <v/>
      </c>
      <c r="I203" s="425" t="str">
        <f ca="1">VLOOKUP($B203,'Analysis_3-must not modify'!$C:$L,5,FALSE)</f>
        <v/>
      </c>
      <c r="J203" s="425" t="str">
        <f ca="1">VLOOKUP($B203,'Analysis_3-must not modify'!$C:$L,6,FALSE)</f>
        <v/>
      </c>
      <c r="K203" s="425" t="str">
        <f ca="1">VLOOKUP($B203,'Analysis_3-must not modify'!$C:$L,7,FALSE)</f>
        <v/>
      </c>
      <c r="L203" s="425" t="str">
        <f ca="1">VLOOKUP($B203,'Analysis_3-must not modify'!$C:$L,8,FALSE)</f>
        <v/>
      </c>
      <c r="M203" s="425" t="str">
        <f ca="1">VLOOKUP($B203,'Analysis_3-must not modify'!$C:$L,9,FALSE)</f>
        <v/>
      </c>
      <c r="N203" s="425" t="str">
        <f ca="1">VLOOKUP($B203,'Analysis_3-must not modify'!$C:$L,10,FALSE)</f>
        <v/>
      </c>
      <c r="O203" s="427"/>
      <c r="P203" s="427"/>
      <c r="Q203" s="427"/>
      <c r="R203" s="427"/>
      <c r="S203" s="427"/>
      <c r="T203" s="427"/>
      <c r="U203" s="427"/>
      <c r="V203" s="427"/>
      <c r="W203" s="427">
        <f t="shared" ca="1" si="10"/>
        <v>0</v>
      </c>
      <c r="X203" s="427"/>
      <c r="Y203" s="427"/>
      <c r="Z203" s="425" t="str">
        <f t="shared" ca="1" si="9"/>
        <v/>
      </c>
      <c r="AA203" s="425"/>
      <c r="AB203" s="425"/>
      <c r="AC203" s="425"/>
      <c r="AD203" s="425"/>
      <c r="AE203" s="264"/>
      <c r="AF203" s="264"/>
    </row>
    <row r="204" spans="1:32">
      <c r="A204">
        <v>198</v>
      </c>
      <c r="B204" t="str">
        <f ca="1">IFERROR(VLOOKUP(A204,'Analysis_3-must not modify'!A:C,3,FALSE),"")</f>
        <v/>
      </c>
      <c r="C204" t="str">
        <f ca="1">IFERROR(VLOOKUP(B204,'Analysis-must not modify'!C:G,3,FALSE),"")</f>
        <v/>
      </c>
      <c r="D204" t="str">
        <f ca="1">IFERROR(VLOOKUP(B204,'Analysis-must not modify'!C:G,2,FALSE),"")</f>
        <v/>
      </c>
      <c r="F204" s="425" t="str">
        <f ca="1">VLOOKUP($B204,'Analysis_3-must not modify'!$C:$L,2,FALSE)</f>
        <v/>
      </c>
      <c r="G204" s="425" t="str">
        <f ca="1">VLOOKUP($B204,'Analysis_3-must not modify'!$C:$L,3,FALSE)</f>
        <v/>
      </c>
      <c r="H204" s="425" t="str">
        <f ca="1">VLOOKUP($B204,'Analysis_3-must not modify'!$C:$L,4,FALSE)</f>
        <v/>
      </c>
      <c r="I204" s="425" t="str">
        <f ca="1">VLOOKUP($B204,'Analysis_3-must not modify'!$C:$L,5,FALSE)</f>
        <v/>
      </c>
      <c r="J204" s="425" t="str">
        <f ca="1">VLOOKUP($B204,'Analysis_3-must not modify'!$C:$L,6,FALSE)</f>
        <v/>
      </c>
      <c r="K204" s="425" t="str">
        <f ca="1">VLOOKUP($B204,'Analysis_3-must not modify'!$C:$L,7,FALSE)</f>
        <v/>
      </c>
      <c r="L204" s="425" t="str">
        <f ca="1">VLOOKUP($B204,'Analysis_3-must not modify'!$C:$L,8,FALSE)</f>
        <v/>
      </c>
      <c r="M204" s="425" t="str">
        <f ca="1">VLOOKUP($B204,'Analysis_3-must not modify'!$C:$L,9,FALSE)</f>
        <v/>
      </c>
      <c r="N204" s="425" t="str">
        <f ca="1">VLOOKUP($B204,'Analysis_3-must not modify'!$C:$L,10,FALSE)</f>
        <v/>
      </c>
      <c r="O204" s="427"/>
      <c r="P204" s="427"/>
      <c r="Q204" s="427"/>
      <c r="R204" s="427"/>
      <c r="S204" s="427"/>
      <c r="T204" s="427"/>
      <c r="U204" s="427"/>
      <c r="V204" s="427"/>
      <c r="W204" s="427">
        <f t="shared" ca="1" si="10"/>
        <v>0</v>
      </c>
      <c r="X204" s="427"/>
      <c r="Y204" s="427"/>
      <c r="Z204" s="425" t="str">
        <f t="shared" ca="1" si="9"/>
        <v/>
      </c>
      <c r="AA204" s="425"/>
      <c r="AB204" s="425"/>
      <c r="AC204" s="425"/>
      <c r="AD204" s="425"/>
      <c r="AE204" s="264"/>
      <c r="AF204" s="264"/>
    </row>
    <row r="205" spans="1:32">
      <c r="A205">
        <v>199</v>
      </c>
      <c r="B205" t="str">
        <f ca="1">IFERROR(VLOOKUP(A205,'Analysis_3-must not modify'!A:C,3,FALSE),"")</f>
        <v/>
      </c>
      <c r="C205" t="str">
        <f ca="1">IFERROR(VLOOKUP(B205,'Analysis-must not modify'!C:G,3,FALSE),"")</f>
        <v/>
      </c>
      <c r="D205" t="str">
        <f ca="1">IFERROR(VLOOKUP(B205,'Analysis-must not modify'!C:G,2,FALSE),"")</f>
        <v/>
      </c>
      <c r="F205" s="425" t="str">
        <f ca="1">VLOOKUP($B205,'Analysis_3-must not modify'!$C:$L,2,FALSE)</f>
        <v/>
      </c>
      <c r="G205" s="425" t="str">
        <f ca="1">VLOOKUP($B205,'Analysis_3-must not modify'!$C:$L,3,FALSE)</f>
        <v/>
      </c>
      <c r="H205" s="425" t="str">
        <f ca="1">VLOOKUP($B205,'Analysis_3-must not modify'!$C:$L,4,FALSE)</f>
        <v/>
      </c>
      <c r="I205" s="425" t="str">
        <f ca="1">VLOOKUP($B205,'Analysis_3-must not modify'!$C:$L,5,FALSE)</f>
        <v/>
      </c>
      <c r="J205" s="425" t="str">
        <f ca="1">VLOOKUP($B205,'Analysis_3-must not modify'!$C:$L,6,FALSE)</f>
        <v/>
      </c>
      <c r="K205" s="425" t="str">
        <f ca="1">VLOOKUP($B205,'Analysis_3-must not modify'!$C:$L,7,FALSE)</f>
        <v/>
      </c>
      <c r="L205" s="425" t="str">
        <f ca="1">VLOOKUP($B205,'Analysis_3-must not modify'!$C:$L,8,FALSE)</f>
        <v/>
      </c>
      <c r="M205" s="425" t="str">
        <f ca="1">VLOOKUP($B205,'Analysis_3-must not modify'!$C:$L,9,FALSE)</f>
        <v/>
      </c>
      <c r="N205" s="425" t="str">
        <f ca="1">VLOOKUP($B205,'Analysis_3-must not modify'!$C:$L,10,FALSE)</f>
        <v/>
      </c>
      <c r="O205" s="427"/>
      <c r="P205" s="427"/>
      <c r="Q205" s="427"/>
      <c r="R205" s="427"/>
      <c r="S205" s="427"/>
      <c r="T205" s="427"/>
      <c r="U205" s="427"/>
      <c r="V205" s="427"/>
      <c r="W205" s="427">
        <f t="shared" ca="1" si="10"/>
        <v>0</v>
      </c>
      <c r="X205" s="427"/>
      <c r="Y205" s="427"/>
      <c r="Z205" s="425" t="str">
        <f t="shared" ca="1" si="9"/>
        <v/>
      </c>
      <c r="AA205" s="425"/>
      <c r="AB205" s="425"/>
      <c r="AC205" s="425"/>
      <c r="AD205" s="425"/>
      <c r="AE205" s="264"/>
      <c r="AF205" s="264"/>
    </row>
    <row r="206" spans="1:32">
      <c r="A206">
        <v>200</v>
      </c>
      <c r="B206" t="str">
        <f ca="1">IFERROR(VLOOKUP(A206,'Analysis_3-must not modify'!A:C,3,FALSE),"")</f>
        <v/>
      </c>
      <c r="C206" t="str">
        <f ca="1">IFERROR(VLOOKUP(B206,'Analysis-must not modify'!C:G,3,FALSE),"")</f>
        <v/>
      </c>
      <c r="D206" t="str">
        <f ca="1">IFERROR(VLOOKUP(B206,'Analysis-must not modify'!C:G,2,FALSE),"")</f>
        <v/>
      </c>
      <c r="F206" s="425" t="str">
        <f ca="1">VLOOKUP($B206,'Analysis_3-must not modify'!$C:$L,2,FALSE)</f>
        <v/>
      </c>
      <c r="G206" s="425" t="str">
        <f ca="1">VLOOKUP($B206,'Analysis_3-must not modify'!$C:$L,3,FALSE)</f>
        <v/>
      </c>
      <c r="H206" s="425" t="str">
        <f ca="1">VLOOKUP($B206,'Analysis_3-must not modify'!$C:$L,4,FALSE)</f>
        <v/>
      </c>
      <c r="I206" s="425" t="str">
        <f ca="1">VLOOKUP($B206,'Analysis_3-must not modify'!$C:$L,5,FALSE)</f>
        <v/>
      </c>
      <c r="J206" s="425" t="str">
        <f ca="1">VLOOKUP($B206,'Analysis_3-must not modify'!$C:$L,6,FALSE)</f>
        <v/>
      </c>
      <c r="K206" s="425" t="str">
        <f ca="1">VLOOKUP($B206,'Analysis_3-must not modify'!$C:$L,7,FALSE)</f>
        <v/>
      </c>
      <c r="L206" s="425" t="str">
        <f ca="1">VLOOKUP($B206,'Analysis_3-must not modify'!$C:$L,8,FALSE)</f>
        <v/>
      </c>
      <c r="M206" s="425" t="str">
        <f ca="1">VLOOKUP($B206,'Analysis_3-must not modify'!$C:$L,9,FALSE)</f>
        <v/>
      </c>
      <c r="N206" s="425" t="str">
        <f ca="1">VLOOKUP($B206,'Analysis_3-must not modify'!$C:$L,10,FALSE)</f>
        <v/>
      </c>
      <c r="O206" s="427"/>
      <c r="P206" s="427"/>
      <c r="Q206" s="427"/>
      <c r="R206" s="427"/>
      <c r="S206" s="427"/>
      <c r="T206" s="427"/>
      <c r="U206" s="427"/>
      <c r="V206" s="427"/>
      <c r="W206" s="427">
        <f t="shared" ca="1" si="10"/>
        <v>0</v>
      </c>
      <c r="X206" s="427"/>
      <c r="Y206" s="427"/>
      <c r="Z206" s="425" t="str">
        <f t="shared" ca="1" si="9"/>
        <v/>
      </c>
      <c r="AA206" s="425"/>
      <c r="AB206" s="425"/>
      <c r="AC206" s="425"/>
      <c r="AD206" s="425"/>
      <c r="AE206" s="264"/>
      <c r="AF206" s="264"/>
    </row>
  </sheetData>
  <sheetProtection algorithmName="SHA-512" hashValue="D0TXxECw7y5F9weccJi2ABz1j4ljKWjbD2wNo/5tRO63Wy9+AXVTOV/xGcJ/yd1L5VWnnSaqRDZpJOvaaXkCXg==" saltValue="sQl7kPLtLRybT/usXvjtcQ=="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781E787-4BC0-7249-A3E1-3874523A4AB1}">
          <x14:formula1>
            <xm:f>'Dropdown list-must not modify'!$B$1:$B$4</xm:f>
          </x14:formula1>
          <xm:sqref>AJ5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AJ206"/>
  <sheetViews>
    <sheetView zoomScaleNormal="70" workbookViewId="0">
      <pane xSplit="3" ySplit="6" topLeftCell="H7" activePane="bottomRight" state="frozen"/>
      <selection pane="topRight" activeCell="C1" sqref="C1"/>
      <selection pane="bottomLeft" activeCell="A7" sqref="A7"/>
      <selection pane="bottomRight" activeCell="AB24" sqref="AB24"/>
    </sheetView>
  </sheetViews>
  <sheetFormatPr baseColWidth="10" defaultColWidth="10.83203125" defaultRowHeight="15"/>
  <cols>
    <col min="3" max="3" width="38.6640625" bestFit="1" customWidth="1"/>
    <col min="4" max="4" width="12.5" customWidth="1"/>
    <col min="5" max="12" width="12.5" style="264" customWidth="1"/>
    <col min="21" max="22" width="12.6640625" bestFit="1" customWidth="1"/>
    <col min="23" max="23" width="11.6640625" bestFit="1" customWidth="1"/>
    <col min="24" max="24" width="12.6640625" bestFit="1" customWidth="1"/>
    <col min="26" max="26" width="15.5" customWidth="1"/>
    <col min="27" max="27" width="15.5" style="431" customWidth="1"/>
    <col min="28" max="32" width="15.5" customWidth="1"/>
  </cols>
  <sheetData>
    <row r="1" spans="1:36" ht="16">
      <c r="C1" s="111" t="s">
        <v>323</v>
      </c>
      <c r="E1" s="263">
        <f ca="1">COUNTA(C7:C206)-COUNTBLANK(C7:C206)</f>
        <v>61</v>
      </c>
      <c r="F1" s="262"/>
    </row>
    <row r="2" spans="1:36" ht="16">
      <c r="C2" s="111" t="s">
        <v>324</v>
      </c>
      <c r="E2" s="263">
        <f ca="1">E1-E3</f>
        <v>61</v>
      </c>
      <c r="F2" s="262"/>
      <c r="T2" s="232"/>
    </row>
    <row r="3" spans="1:36" ht="16">
      <c r="C3" s="346" t="s">
        <v>1319</v>
      </c>
      <c r="E3" s="263">
        <f>'Analysis_2-must not modify'!X1</f>
        <v>0</v>
      </c>
      <c r="F3" s="262"/>
    </row>
    <row r="4" spans="1:36" ht="16">
      <c r="C4" s="346" t="s">
        <v>1318</v>
      </c>
      <c r="E4" s="263">
        <f ca="1">E1-E3</f>
        <v>61</v>
      </c>
      <c r="F4" s="262"/>
    </row>
    <row r="5" spans="1:36" ht="16">
      <c r="C5" s="125" t="s">
        <v>326</v>
      </c>
      <c r="E5" s="265" t="s">
        <v>327</v>
      </c>
      <c r="F5" s="265" t="s">
        <v>328</v>
      </c>
      <c r="G5" s="265" t="s">
        <v>329</v>
      </c>
      <c r="H5" s="265" t="s">
        <v>330</v>
      </c>
      <c r="I5" s="265" t="s">
        <v>331</v>
      </c>
      <c r="J5" s="265" t="s">
        <v>332</v>
      </c>
      <c r="K5" s="265" t="s">
        <v>333</v>
      </c>
      <c r="L5" s="265" t="s">
        <v>334</v>
      </c>
      <c r="M5" s="125" t="s">
        <v>335</v>
      </c>
      <c r="N5" s="125" t="s">
        <v>336</v>
      </c>
      <c r="O5" s="125" t="s">
        <v>337</v>
      </c>
      <c r="P5" s="125" t="s">
        <v>338</v>
      </c>
      <c r="Q5" s="125" t="s">
        <v>339</v>
      </c>
      <c r="R5" s="125" t="s">
        <v>340</v>
      </c>
      <c r="S5" s="125" t="s">
        <v>341</v>
      </c>
      <c r="T5" s="125" t="s">
        <v>342</v>
      </c>
      <c r="U5" s="300" t="s">
        <v>467</v>
      </c>
      <c r="V5" s="300" t="s">
        <v>468</v>
      </c>
      <c r="W5" s="300" t="s">
        <v>469</v>
      </c>
    </row>
    <row r="6" spans="1:36" s="116" customFormat="1" ht="41" customHeight="1">
      <c r="A6" s="116" t="s">
        <v>1435</v>
      </c>
      <c r="B6" s="116" t="s">
        <v>325</v>
      </c>
      <c r="C6" s="116" t="str">
        <f>Serial_name</f>
        <v>Data Series Name</v>
      </c>
      <c r="D6" s="116" t="s">
        <v>462</v>
      </c>
      <c r="E6" s="266" t="str">
        <f>'Analysis_2-must not modify'!V831</f>
        <v>Stationary</v>
      </c>
      <c r="F6" s="266" t="str">
        <f>'Analysis_2-must not modify'!W831</f>
        <v>Transportation</v>
      </c>
      <c r="G6" s="266" t="str">
        <f>'Analysis_2-must not modify'!X831</f>
        <v>Waste</v>
      </c>
      <c r="H6" s="266" t="str">
        <f>'Analysis_2-must not modify'!Y831</f>
        <v/>
      </c>
      <c r="I6" s="266" t="str">
        <f>'Analysis_2-must not modify'!Z831</f>
        <v/>
      </c>
      <c r="J6" s="266" t="str">
        <f>'Analysis_2-must not modify'!AA831</f>
        <v/>
      </c>
      <c r="K6" s="266" t="str">
        <f>'Analysis_2-must not modify'!AB831</f>
        <v/>
      </c>
      <c r="L6" s="266" t="str">
        <f>'Analysis_2-must not modify'!AC831</f>
        <v/>
      </c>
      <c r="X6" s="116" t="s">
        <v>1308</v>
      </c>
      <c r="Z6" s="116" t="s">
        <v>89</v>
      </c>
      <c r="AA6" s="438" t="s">
        <v>74</v>
      </c>
      <c r="AB6" s="116" t="s">
        <v>1437</v>
      </c>
      <c r="AC6" s="116" t="s">
        <v>1433</v>
      </c>
      <c r="AD6" s="116" t="s">
        <v>1434</v>
      </c>
      <c r="AE6" s="116" t="s">
        <v>1431</v>
      </c>
      <c r="AF6" s="432" t="s">
        <v>1432</v>
      </c>
      <c r="AG6" s="116" t="s">
        <v>448</v>
      </c>
      <c r="AH6" s="116" t="s">
        <v>1472</v>
      </c>
      <c r="AI6" s="116" t="str">
        <f>Serial_name</f>
        <v>Data Series Name</v>
      </c>
      <c r="AJ6" s="116" t="s">
        <v>467</v>
      </c>
    </row>
    <row r="7" spans="1:36">
      <c r="A7">
        <f t="shared" ref="A7:A38" ca="1" si="0">IFERROR(RANK(AG7,rankNEW),"")</f>
        <v>1</v>
      </c>
      <c r="B7">
        <v>1</v>
      </c>
      <c r="C7" t="str">
        <f ca="1">IFERROR(INDEX(INDEXTABLE,MATCH($B7,'Analysis_2-must not modify'!$AD$831:$AD$1031,0),1),"")</f>
        <v>Accra_2015</v>
      </c>
      <c r="D7" s="425">
        <f ca="1">IF(C7="","",SUM([0]!Othercitydata)/$E$4)</f>
        <v>6.0073814779189387</v>
      </c>
      <c r="E7" s="425">
        <f t="shared" ref="E7:E38" ca="1" si="1">IFERROR(INDEX(INDEXTABLE,MATCH($B7,rankINDEX,0),3),"")</f>
        <v>0.31084560888945828</v>
      </c>
      <c r="F7" s="425">
        <f t="shared" ref="F7:F38" ca="1" si="2">IFERROR(INDEX(INDEXTABLE,MATCH($B7,rankINDEX,0),4),"")</f>
        <v>0.35444603624718207</v>
      </c>
      <c r="G7" s="425">
        <f t="shared" ref="G7:G38" ca="1" si="3">IFERROR(INDEX(INDEXTABLE,MATCH($B7,rankINDEX,0),5),"")</f>
        <v>0.49577056951000997</v>
      </c>
      <c r="H7" s="425" t="str">
        <f t="shared" ref="H7:H38" ca="1" si="4">IFERROR(INDEX(INDEXTABLE,MATCH($B7,rankINDEX,0),6),"")</f>
        <v/>
      </c>
      <c r="I7" s="425" t="str">
        <f t="shared" ref="I7:I38" ca="1" si="5">IFERROR(INDEX(INDEXTABLE,MATCH($B7,rankINDEX,0),7),"")</f>
        <v/>
      </c>
      <c r="J7" s="425" t="str">
        <f t="shared" ref="J7:J38" ca="1" si="6">IFERROR(INDEX(INDEXTABLE,MATCH($B7,rankINDEX,0),8),"")</f>
        <v/>
      </c>
      <c r="K7" s="425" t="str">
        <f t="shared" ref="K7:K38" ca="1" si="7">IFERROR(INDEX(INDEXTABLE,MATCH($B7,rankINDEX,0),9),"")</f>
        <v/>
      </c>
      <c r="L7" s="425" t="str">
        <f t="shared" ref="L7:L38" ca="1" si="8">IFERROR(INDEX(INDEXTABLE,MATCH($B7,rankINDEX,0),10),"")</f>
        <v/>
      </c>
      <c r="M7" s="426"/>
      <c r="N7" s="426"/>
      <c r="O7" s="426"/>
      <c r="P7" s="426"/>
      <c r="Q7" s="426"/>
      <c r="R7" s="426"/>
      <c r="S7" s="426"/>
      <c r="T7" s="426"/>
      <c r="U7" s="427">
        <f ca="1">SUM(E7:L7)</f>
        <v>1.1610622146466505</v>
      </c>
      <c r="V7" s="427">
        <f ca="1">MAX(maxminvalue)</f>
        <v>37.655342339508806</v>
      </c>
      <c r="W7" s="427">
        <f ca="1">MIN(maxminvalue)</f>
        <v>1.3320340127727328</v>
      </c>
      <c r="X7" s="425">
        <f t="shared" ref="X7:X38" ca="1" si="9">IF(C7="","",MEDIAN(Othercitydata))</f>
        <v>4.9722647067780734</v>
      </c>
      <c r="Y7" s="264"/>
      <c r="Z7" t="str">
        <f ca="1">IFERROR(VLOOKUP(C7,'Analysis-must not modify'!C:G,3,FALSE),"")</f>
        <v>Accra</v>
      </c>
      <c r="AA7" s="431">
        <f ca="1">IFERROR(VLOOKUP(C7,'Analysis-must not modify'!C:G,2,FALSE),"")</f>
        <v>2015</v>
      </c>
      <c r="AB7">
        <f ca="1">IFERROR(VALUE(AA7),0)</f>
        <v>2015</v>
      </c>
      <c r="AC7">
        <f t="shared" ref="AC7:AC38" ca="1" si="10">IF(C7="","",B7)</f>
        <v>1</v>
      </c>
      <c r="AD7">
        <f ca="1">VLOOKUP(Z7,Z:AC,4,FALSE)</f>
        <v>1</v>
      </c>
      <c r="AE7">
        <f t="shared" ref="AE7:AE38" ca="1" si="11">IFERROR(RANK(AB7,rankyear,1),"")</f>
        <v>24</v>
      </c>
      <c r="AF7">
        <f ca="1">IFERROR(AD7*10000+AE7*100+B7,"")</f>
        <v>12401</v>
      </c>
      <c r="AG7">
        <f t="shared" ref="AG7:AG38" ca="1" si="12">IFERROR(RANK(AF7,Rankcombined),"")</f>
        <v>61</v>
      </c>
      <c r="AH7" t="e">
        <f t="shared" ref="AH7:AH38" ca="1" si="13">IF(AD7=1,RANK(AG7,rankINPUT,1),"")</f>
        <v>#REF!</v>
      </c>
      <c r="AI7" t="str">
        <f ca="1">C7</f>
        <v>Accra_2015</v>
      </c>
      <c r="AJ7" s="427">
        <f ca="1">U7</f>
        <v>1.1610622146466505</v>
      </c>
    </row>
    <row r="8" spans="1:36">
      <c r="A8">
        <f t="shared" ca="1" si="0"/>
        <v>2</v>
      </c>
      <c r="B8">
        <v>2</v>
      </c>
      <c r="C8" t="str">
        <f ca="1">IFERROR(INDEX(INDEXTABLE,MATCH($B8,'Analysis_2-must not modify'!$AD$831:$AD$1031,0),1),"")</f>
        <v>Salvador_2013</v>
      </c>
      <c r="D8" s="425">
        <f ca="1">IF(C8="","",SUM([0]!Othercitydata)/$E$4)</f>
        <v>6.0073814779189387</v>
      </c>
      <c r="E8" s="425">
        <f t="shared" ca="1" si="1"/>
        <v>0.28590751212481624</v>
      </c>
      <c r="F8" s="425">
        <f t="shared" ca="1" si="2"/>
        <v>0.95412365178811542</v>
      </c>
      <c r="G8" s="425">
        <f t="shared" ca="1" si="3"/>
        <v>9.2002848859800923E-2</v>
      </c>
      <c r="H8" s="425" t="str">
        <f t="shared" ca="1" si="4"/>
        <v/>
      </c>
      <c r="I8" s="425" t="str">
        <f t="shared" ca="1" si="5"/>
        <v/>
      </c>
      <c r="J8" s="425" t="str">
        <f t="shared" ca="1" si="6"/>
        <v/>
      </c>
      <c r="K8" s="425" t="str">
        <f t="shared" ca="1" si="7"/>
        <v/>
      </c>
      <c r="L8" s="425" t="str">
        <f t="shared" ca="1" si="8"/>
        <v/>
      </c>
      <c r="M8" s="427"/>
      <c r="N8" s="427"/>
      <c r="O8" s="427"/>
      <c r="P8" s="427"/>
      <c r="Q8" s="427"/>
      <c r="R8" s="427"/>
      <c r="S8" s="427"/>
      <c r="T8" s="427"/>
      <c r="U8" s="427">
        <f t="shared" ref="U8:U71" ca="1" si="14">SUM(E8:L8)</f>
        <v>1.3320340127727328</v>
      </c>
      <c r="V8" s="427"/>
      <c r="W8" s="427"/>
      <c r="X8" s="425">
        <f t="shared" ca="1" si="9"/>
        <v>4.9722647067780734</v>
      </c>
      <c r="Y8" s="264"/>
      <c r="Z8" t="str">
        <f ca="1">IFERROR(VLOOKUP(C8,'Analysis-must not modify'!C:G,3,FALSE),"")</f>
        <v>Salvador</v>
      </c>
      <c r="AA8" s="431">
        <f ca="1">IFERROR(VLOOKUP(C8,'Analysis-must not modify'!C:G,2,FALSE),"")</f>
        <v>2013</v>
      </c>
      <c r="AB8">
        <f t="shared" ref="AB8:AB71" ca="1" si="15">IFERROR(VALUE(AA8),0)</f>
        <v>2013</v>
      </c>
      <c r="AC8">
        <f t="shared" ca="1" si="10"/>
        <v>2</v>
      </c>
      <c r="AD8">
        <f t="shared" ref="AD8:AD71" ca="1" si="16">VLOOKUP(Z8,Z:AC,4,FALSE)</f>
        <v>2</v>
      </c>
      <c r="AE8">
        <f t="shared" ca="1" si="11"/>
        <v>3</v>
      </c>
      <c r="AF8">
        <f t="shared" ref="AF8:AF71" ca="1" si="17">IFERROR(AD8*10000+AE8*100+B8,"")</f>
        <v>20302</v>
      </c>
      <c r="AG8">
        <f t="shared" ca="1" si="12"/>
        <v>60</v>
      </c>
      <c r="AH8" t="str">
        <f t="shared" ca="1" si="13"/>
        <v/>
      </c>
      <c r="AI8" t="str">
        <f t="shared" ref="AI8:AI71" ca="1" si="18">C8</f>
        <v>Salvador_2013</v>
      </c>
      <c r="AJ8" s="427">
        <f t="shared" ref="AJ8:AJ71" ca="1" si="19">U8</f>
        <v>1.3320340127727328</v>
      </c>
    </row>
    <row r="9" spans="1:36">
      <c r="A9">
        <f t="shared" ca="1" si="0"/>
        <v>3</v>
      </c>
      <c r="B9">
        <v>3</v>
      </c>
      <c r="C9" t="str">
        <f ca="1">IFERROR(INDEX(INDEXTABLE,MATCH($B9,'Analysis_2-must not modify'!$AD$831:$AD$1031,0),1),"")</f>
        <v>Dar es Salaam_2016</v>
      </c>
      <c r="D9" s="425">
        <f ca="1">IF(C9="","",SUM([0]!Othercitydata)/$E$4)</f>
        <v>6.0073814779189387</v>
      </c>
      <c r="E9" s="425">
        <f t="shared" ca="1" si="1"/>
        <v>0.3947895027780694</v>
      </c>
      <c r="F9" s="425">
        <f t="shared" ca="1" si="2"/>
        <v>0.43453893917704417</v>
      </c>
      <c r="G9" s="425">
        <f t="shared" ca="1" si="3"/>
        <v>0.53652739161154006</v>
      </c>
      <c r="H9" s="425" t="str">
        <f t="shared" ca="1" si="4"/>
        <v/>
      </c>
      <c r="I9" s="425" t="str">
        <f t="shared" ca="1" si="5"/>
        <v/>
      </c>
      <c r="J9" s="425" t="str">
        <f t="shared" ca="1" si="6"/>
        <v/>
      </c>
      <c r="K9" s="425" t="str">
        <f t="shared" ca="1" si="7"/>
        <v/>
      </c>
      <c r="L9" s="425" t="str">
        <f t="shared" ca="1" si="8"/>
        <v/>
      </c>
      <c r="M9" s="427"/>
      <c r="N9" s="427"/>
      <c r="O9" s="427"/>
      <c r="P9" s="427"/>
      <c r="Q9" s="427"/>
      <c r="R9" s="427"/>
      <c r="S9" s="427"/>
      <c r="T9" s="427"/>
      <c r="U9" s="427">
        <f t="shared" ca="1" si="14"/>
        <v>1.3658558335666537</v>
      </c>
      <c r="V9" s="427"/>
      <c r="W9" s="427"/>
      <c r="X9" s="425">
        <f t="shared" ca="1" si="9"/>
        <v>4.9722647067780734</v>
      </c>
      <c r="Y9" s="264"/>
      <c r="Z9" t="str">
        <f ca="1">IFERROR(VLOOKUP(C9,'Analysis-must not modify'!C:G,3,FALSE),"")</f>
        <v>Dar es Salaam</v>
      </c>
      <c r="AA9" s="431">
        <f ca="1">IFERROR(VLOOKUP(C9,'Analysis-must not modify'!C:G,2,FALSE),"")</f>
        <v>2016</v>
      </c>
      <c r="AB9">
        <f t="shared" ca="1" si="15"/>
        <v>2016</v>
      </c>
      <c r="AC9">
        <f t="shared" ca="1" si="10"/>
        <v>3</v>
      </c>
      <c r="AD9">
        <f t="shared" ca="1" si="16"/>
        <v>3</v>
      </c>
      <c r="AE9">
        <f t="shared" ca="1" si="11"/>
        <v>44</v>
      </c>
      <c r="AF9">
        <f t="shared" ca="1" si="17"/>
        <v>34403</v>
      </c>
      <c r="AG9">
        <f t="shared" ca="1" si="12"/>
        <v>59</v>
      </c>
      <c r="AH9" t="str">
        <f t="shared" ca="1" si="13"/>
        <v/>
      </c>
      <c r="AI9" t="str">
        <f t="shared" ca="1" si="18"/>
        <v>Dar es Salaam_2016</v>
      </c>
      <c r="AJ9" s="427">
        <f t="shared" ca="1" si="19"/>
        <v>1.3658558335666537</v>
      </c>
    </row>
    <row r="10" spans="1:36">
      <c r="A10">
        <f t="shared" ca="1" si="0"/>
        <v>4</v>
      </c>
      <c r="B10">
        <v>4</v>
      </c>
      <c r="C10" t="str">
        <f ca="1">IFERROR(INDEX(INDEXTABLE,MATCH($B10,'Analysis_2-must not modify'!$AD$831:$AD$1031,0),1),"")</f>
        <v>Medellín_2015</v>
      </c>
      <c r="D10" s="425">
        <f ca="1">IF(C10="","",SUM([0]!Othercitydata)/$E$4)</f>
        <v>6.0073814779189387</v>
      </c>
      <c r="E10" s="425">
        <f t="shared" ca="1" si="1"/>
        <v>0.48149612865822899</v>
      </c>
      <c r="F10" s="425">
        <f t="shared" ca="1" si="2"/>
        <v>0.60165967430943423</v>
      </c>
      <c r="G10" s="425">
        <f t="shared" ca="1" si="3"/>
        <v>0.3022977516736855</v>
      </c>
      <c r="H10" s="425" t="str">
        <f t="shared" ca="1" si="4"/>
        <v/>
      </c>
      <c r="I10" s="425" t="str">
        <f t="shared" ca="1" si="5"/>
        <v/>
      </c>
      <c r="J10" s="425" t="str">
        <f t="shared" ca="1" si="6"/>
        <v/>
      </c>
      <c r="K10" s="425" t="str">
        <f t="shared" ca="1" si="7"/>
        <v/>
      </c>
      <c r="L10" s="425" t="str">
        <f t="shared" ca="1" si="8"/>
        <v/>
      </c>
      <c r="M10" s="427"/>
      <c r="N10" s="427"/>
      <c r="O10" s="427"/>
      <c r="P10" s="427"/>
      <c r="Q10" s="427"/>
      <c r="R10" s="427"/>
      <c r="S10" s="427"/>
      <c r="T10" s="427"/>
      <c r="U10" s="427">
        <f t="shared" ca="1" si="14"/>
        <v>1.3854535546413487</v>
      </c>
      <c r="V10" s="427"/>
      <c r="W10" s="427"/>
      <c r="X10" s="425">
        <f t="shared" ca="1" si="9"/>
        <v>4.9722647067780734</v>
      </c>
      <c r="Y10" s="264"/>
      <c r="Z10" t="str">
        <f ca="1">IFERROR(VLOOKUP(C10,'Analysis-must not modify'!C:G,3,FALSE),"")</f>
        <v>Medellín</v>
      </c>
      <c r="AA10" s="431">
        <f ca="1">IFERROR(VLOOKUP(C10,'Analysis-must not modify'!C:G,2,FALSE),"")</f>
        <v>2015</v>
      </c>
      <c r="AB10">
        <f t="shared" ca="1" si="15"/>
        <v>2015</v>
      </c>
      <c r="AC10">
        <f t="shared" ca="1" si="10"/>
        <v>4</v>
      </c>
      <c r="AD10">
        <f t="shared" ca="1" si="16"/>
        <v>4</v>
      </c>
      <c r="AE10">
        <f t="shared" ca="1" si="11"/>
        <v>24</v>
      </c>
      <c r="AF10">
        <f t="shared" ca="1" si="17"/>
        <v>42404</v>
      </c>
      <c r="AG10">
        <f t="shared" ca="1" si="12"/>
        <v>58</v>
      </c>
      <c r="AH10" t="str">
        <f t="shared" ca="1" si="13"/>
        <v/>
      </c>
      <c r="AI10" t="str">
        <f t="shared" ca="1" si="18"/>
        <v>Medellín_2015</v>
      </c>
      <c r="AJ10" s="427">
        <f t="shared" ca="1" si="19"/>
        <v>1.3854535546413487</v>
      </c>
    </row>
    <row r="11" spans="1:36">
      <c r="A11">
        <f t="shared" ca="1" si="0"/>
        <v>5</v>
      </c>
      <c r="B11">
        <v>5</v>
      </c>
      <c r="C11" t="str">
        <f ca="1">IFERROR(INDEX(INDEXTABLE,MATCH($B11,'Analysis_2-must not modify'!$AD$831:$AD$1031,0),1),"")</f>
        <v>Lagos_2015</v>
      </c>
      <c r="D11" s="425">
        <f ca="1">IF(C11="","",SUM([0]!Othercitydata)/$E$4)</f>
        <v>6.0073814779189387</v>
      </c>
      <c r="E11" s="425">
        <f t="shared" ca="1" si="1"/>
        <v>0.69348625793626761</v>
      </c>
      <c r="F11" s="425">
        <f t="shared" ca="1" si="2"/>
        <v>0.24719033727013573</v>
      </c>
      <c r="G11" s="425">
        <f t="shared" ca="1" si="3"/>
        <v>0.45617819820809524</v>
      </c>
      <c r="H11" s="425" t="str">
        <f t="shared" ca="1" si="4"/>
        <v/>
      </c>
      <c r="I11" s="425" t="str">
        <f t="shared" ca="1" si="5"/>
        <v/>
      </c>
      <c r="J11" s="425" t="str">
        <f t="shared" ca="1" si="6"/>
        <v/>
      </c>
      <c r="K11" s="425" t="str">
        <f t="shared" ca="1" si="7"/>
        <v/>
      </c>
      <c r="L11" s="425" t="str">
        <f t="shared" ca="1" si="8"/>
        <v/>
      </c>
      <c r="M11" s="427"/>
      <c r="N11" s="427"/>
      <c r="O11" s="427"/>
      <c r="P11" s="427"/>
      <c r="Q11" s="427"/>
      <c r="R11" s="427"/>
      <c r="S11" s="427"/>
      <c r="T11" s="427"/>
      <c r="U11" s="427">
        <f t="shared" ca="1" si="14"/>
        <v>1.3968547934144986</v>
      </c>
      <c r="V11" s="427"/>
      <c r="W11" s="427"/>
      <c r="X11" s="425">
        <f t="shared" ca="1" si="9"/>
        <v>4.9722647067780734</v>
      </c>
      <c r="Y11" s="264"/>
      <c r="Z11" t="str">
        <f ca="1">IFERROR(VLOOKUP(C11,'Analysis-must not modify'!C:G,3,FALSE),"")</f>
        <v>Lagos</v>
      </c>
      <c r="AA11" s="431">
        <f ca="1">IFERROR(VLOOKUP(C11,'Analysis-must not modify'!C:G,2,FALSE),"")</f>
        <v>2015</v>
      </c>
      <c r="AB11">
        <f t="shared" ca="1" si="15"/>
        <v>2015</v>
      </c>
      <c r="AC11">
        <f t="shared" ca="1" si="10"/>
        <v>5</v>
      </c>
      <c r="AD11">
        <f t="shared" ca="1" si="16"/>
        <v>5</v>
      </c>
      <c r="AE11">
        <f t="shared" ca="1" si="11"/>
        <v>24</v>
      </c>
      <c r="AF11">
        <f t="shared" ca="1" si="17"/>
        <v>52405</v>
      </c>
      <c r="AG11">
        <f t="shared" ca="1" si="12"/>
        <v>57</v>
      </c>
      <c r="AH11" t="str">
        <f t="shared" ca="1" si="13"/>
        <v/>
      </c>
      <c r="AI11" t="str">
        <f t="shared" ca="1" si="18"/>
        <v>Lagos_2015</v>
      </c>
      <c r="AJ11" s="427">
        <f t="shared" ca="1" si="19"/>
        <v>1.3968547934144986</v>
      </c>
    </row>
    <row r="12" spans="1:36">
      <c r="A12">
        <f t="shared" ca="1" si="0"/>
        <v>6</v>
      </c>
      <c r="B12">
        <v>6</v>
      </c>
      <c r="C12" t="str">
        <f ca="1">IFERROR(INDEX(INDEXTABLE,MATCH($B12,'Analysis_2-must not modify'!$AD$831:$AD$1031,0),1),"")</f>
        <v>Bogotá_2012</v>
      </c>
      <c r="D12" s="425">
        <f ca="1">IF(C12="","",SUM([0]!Othercitydata)/$E$4)</f>
        <v>6.0073814779189387</v>
      </c>
      <c r="E12" s="425">
        <f t="shared" ca="1" si="1"/>
        <v>0.89611700799388916</v>
      </c>
      <c r="F12" s="425">
        <f t="shared" ca="1" si="2"/>
        <v>0.61972723389949769</v>
      </c>
      <c r="G12" s="425">
        <f t="shared" ca="1" si="3"/>
        <v>0.12316216222102085</v>
      </c>
      <c r="H12" s="425" t="str">
        <f t="shared" ca="1" si="4"/>
        <v/>
      </c>
      <c r="I12" s="425" t="str">
        <f t="shared" ca="1" si="5"/>
        <v/>
      </c>
      <c r="J12" s="425" t="str">
        <f t="shared" ca="1" si="6"/>
        <v/>
      </c>
      <c r="K12" s="425" t="str">
        <f t="shared" ca="1" si="7"/>
        <v/>
      </c>
      <c r="L12" s="425" t="str">
        <f t="shared" ca="1" si="8"/>
        <v/>
      </c>
      <c r="M12" s="427"/>
      <c r="N12" s="427"/>
      <c r="O12" s="427"/>
      <c r="P12" s="427"/>
      <c r="Q12" s="427"/>
      <c r="R12" s="427"/>
      <c r="S12" s="427"/>
      <c r="T12" s="427"/>
      <c r="U12" s="427">
        <f t="shared" ca="1" si="14"/>
        <v>1.6390064041144077</v>
      </c>
      <c r="V12" s="427"/>
      <c r="W12" s="427"/>
      <c r="X12" s="425">
        <f t="shared" ca="1" si="9"/>
        <v>4.9722647067780734</v>
      </c>
      <c r="Y12" s="264"/>
      <c r="Z12" t="str">
        <f ca="1">IFERROR(VLOOKUP(C12,'Analysis-must not modify'!C:G,3,FALSE),"")</f>
        <v>Bogotá</v>
      </c>
      <c r="AA12" s="431">
        <f ca="1">IFERROR(VLOOKUP(C12,'Analysis-must not modify'!C:G,2,FALSE),"")</f>
        <v>2012</v>
      </c>
      <c r="AB12">
        <f t="shared" ca="1" si="15"/>
        <v>2012</v>
      </c>
      <c r="AC12">
        <f t="shared" ca="1" si="10"/>
        <v>6</v>
      </c>
      <c r="AD12">
        <f t="shared" ca="1" si="16"/>
        <v>6</v>
      </c>
      <c r="AE12">
        <f t="shared" ca="1" si="11"/>
        <v>1</v>
      </c>
      <c r="AF12">
        <f t="shared" ca="1" si="17"/>
        <v>60106</v>
      </c>
      <c r="AG12">
        <f t="shared" ca="1" si="12"/>
        <v>56</v>
      </c>
      <c r="AH12" t="str">
        <f t="shared" ca="1" si="13"/>
        <v/>
      </c>
      <c r="AI12" t="str">
        <f t="shared" ca="1" si="18"/>
        <v>Bogotá_2012</v>
      </c>
      <c r="AJ12" s="427">
        <f t="shared" ca="1" si="19"/>
        <v>1.6390064041144077</v>
      </c>
    </row>
    <row r="13" spans="1:36">
      <c r="A13">
        <f t="shared" ca="1" si="0"/>
        <v>7</v>
      </c>
      <c r="B13">
        <v>7</v>
      </c>
      <c r="C13" t="str">
        <f ca="1">IFERROR(INDEX(INDEXTABLE,MATCH($B13,'Analysis_2-must not modify'!$AD$831:$AD$1031,0),1),"")</f>
        <v>Barcelona_2016</v>
      </c>
      <c r="D13" s="425">
        <f ca="1">IF(C13="","",SUM([0]!Othercitydata)/$E$4)</f>
        <v>6.0073814779189387</v>
      </c>
      <c r="E13" s="425">
        <f t="shared" ca="1" si="1"/>
        <v>1.0335646468440911</v>
      </c>
      <c r="F13" s="425">
        <f t="shared" ca="1" si="2"/>
        <v>0.66623055122312447</v>
      </c>
      <c r="G13" s="425">
        <f t="shared" ca="1" si="3"/>
        <v>5.0346465692471032E-2</v>
      </c>
      <c r="H13" s="425" t="str">
        <f t="shared" ca="1" si="4"/>
        <v/>
      </c>
      <c r="I13" s="425" t="str">
        <f t="shared" ca="1" si="5"/>
        <v/>
      </c>
      <c r="J13" s="425" t="str">
        <f t="shared" ca="1" si="6"/>
        <v/>
      </c>
      <c r="K13" s="425" t="str">
        <f t="shared" ca="1" si="7"/>
        <v/>
      </c>
      <c r="L13" s="425" t="str">
        <f t="shared" ca="1" si="8"/>
        <v/>
      </c>
      <c r="M13" s="427"/>
      <c r="N13" s="427"/>
      <c r="O13" s="427"/>
      <c r="P13" s="427"/>
      <c r="Q13" s="427"/>
      <c r="R13" s="427"/>
      <c r="S13" s="427"/>
      <c r="T13" s="427"/>
      <c r="U13" s="427">
        <f t="shared" ca="1" si="14"/>
        <v>1.7501416637596865</v>
      </c>
      <c r="V13" s="427"/>
      <c r="W13" s="427"/>
      <c r="X13" s="425">
        <f t="shared" ca="1" si="9"/>
        <v>4.9722647067780734</v>
      </c>
      <c r="Y13" s="264"/>
      <c r="Z13" t="str">
        <f ca="1">IFERROR(VLOOKUP(C13,'Analysis-must not modify'!C:G,3,FALSE),"")</f>
        <v>Barcelona</v>
      </c>
      <c r="AA13" s="431">
        <f ca="1">IFERROR(VLOOKUP(C13,'Analysis-must not modify'!C:G,2,FALSE),"")</f>
        <v>2016</v>
      </c>
      <c r="AB13">
        <f t="shared" ca="1" si="15"/>
        <v>2016</v>
      </c>
      <c r="AC13">
        <f t="shared" ca="1" si="10"/>
        <v>7</v>
      </c>
      <c r="AD13">
        <f t="shared" ca="1" si="16"/>
        <v>7</v>
      </c>
      <c r="AE13">
        <f t="shared" ca="1" si="11"/>
        <v>44</v>
      </c>
      <c r="AF13">
        <f t="shared" ca="1" si="17"/>
        <v>74407</v>
      </c>
      <c r="AG13">
        <f t="shared" ca="1" si="12"/>
        <v>55</v>
      </c>
      <c r="AH13" t="str">
        <f t="shared" ca="1" si="13"/>
        <v/>
      </c>
      <c r="AI13" t="str">
        <f t="shared" ca="1" si="18"/>
        <v>Barcelona_2016</v>
      </c>
      <c r="AJ13" s="427">
        <f t="shared" ca="1" si="19"/>
        <v>1.7501416637596865</v>
      </c>
    </row>
    <row r="14" spans="1:36">
      <c r="A14">
        <f t="shared" ca="1" si="0"/>
        <v>8</v>
      </c>
      <c r="B14">
        <v>8</v>
      </c>
      <c r="C14" t="str">
        <f ca="1">IFERROR(INDEX(INDEXTABLE,MATCH($B14,'Analysis_2-must not modify'!$AD$831:$AD$1031,0),1),"")</f>
        <v>Lima_2015</v>
      </c>
      <c r="D14" s="425">
        <f ca="1">IF(C14="","",SUM([0]!Othercitydata)/$E$4)</f>
        <v>6.0073814779189387</v>
      </c>
      <c r="E14" s="425">
        <f t="shared" ca="1" si="1"/>
        <v>0.71318676153924976</v>
      </c>
      <c r="F14" s="425">
        <f t="shared" ca="1" si="2"/>
        <v>0.71484409135530302</v>
      </c>
      <c r="G14" s="425">
        <f t="shared" ca="1" si="3"/>
        <v>0.34790073955787432</v>
      </c>
      <c r="H14" s="425" t="str">
        <f t="shared" ca="1" si="4"/>
        <v/>
      </c>
      <c r="I14" s="425" t="str">
        <f t="shared" ca="1" si="5"/>
        <v/>
      </c>
      <c r="J14" s="425" t="str">
        <f t="shared" ca="1" si="6"/>
        <v/>
      </c>
      <c r="K14" s="425" t="str">
        <f t="shared" ca="1" si="7"/>
        <v/>
      </c>
      <c r="L14" s="425" t="str">
        <f t="shared" ca="1" si="8"/>
        <v/>
      </c>
      <c r="M14" s="427"/>
      <c r="N14" s="427"/>
      <c r="O14" s="427"/>
      <c r="P14" s="427"/>
      <c r="Q14" s="427"/>
      <c r="R14" s="427"/>
      <c r="S14" s="427"/>
      <c r="T14" s="427"/>
      <c r="U14" s="427">
        <f t="shared" ca="1" si="14"/>
        <v>1.7759315924524273</v>
      </c>
      <c r="V14" s="427"/>
      <c r="W14" s="427"/>
      <c r="X14" s="425">
        <f t="shared" ca="1" si="9"/>
        <v>4.9722647067780734</v>
      </c>
      <c r="Y14" s="264"/>
      <c r="Z14" t="str">
        <f ca="1">IFERROR(VLOOKUP(C14,'Analysis-must not modify'!C:G,3,FALSE),"")</f>
        <v>Lima</v>
      </c>
      <c r="AA14" s="431">
        <f ca="1">IFERROR(VLOOKUP(C14,'Analysis-must not modify'!C:G,2,FALSE),"")</f>
        <v>2015</v>
      </c>
      <c r="AB14">
        <f t="shared" ca="1" si="15"/>
        <v>2015</v>
      </c>
      <c r="AC14">
        <f t="shared" ca="1" si="10"/>
        <v>8</v>
      </c>
      <c r="AD14">
        <f t="shared" ca="1" si="16"/>
        <v>8</v>
      </c>
      <c r="AE14">
        <f t="shared" ca="1" si="11"/>
        <v>24</v>
      </c>
      <c r="AF14">
        <f t="shared" ca="1" si="17"/>
        <v>82408</v>
      </c>
      <c r="AG14">
        <f t="shared" ca="1" si="12"/>
        <v>54</v>
      </c>
      <c r="AH14" t="str">
        <f t="shared" ca="1" si="13"/>
        <v/>
      </c>
      <c r="AI14" t="str">
        <f t="shared" ca="1" si="18"/>
        <v>Lima_2015</v>
      </c>
      <c r="AJ14" s="427">
        <f t="shared" ca="1" si="19"/>
        <v>1.7759315924524273</v>
      </c>
    </row>
    <row r="15" spans="1:36">
      <c r="A15">
        <f t="shared" ca="1" si="0"/>
        <v>9</v>
      </c>
      <c r="B15">
        <v>9</v>
      </c>
      <c r="C15" t="str">
        <f ca="1">IFERROR(INDEX(INDEXTABLE,MATCH($B15,'Analysis_2-must not modify'!$AD$831:$AD$1031,0),1),"")</f>
        <v>Stockholm_2016</v>
      </c>
      <c r="D15" s="425">
        <f ca="1">IF(C15="","",SUM([0]!Othercitydata)/$E$4)</f>
        <v>6.0073814779189387</v>
      </c>
      <c r="E15" s="425">
        <f t="shared" ca="1" si="1"/>
        <v>1.017599177656717</v>
      </c>
      <c r="F15" s="425">
        <f t="shared" ca="1" si="2"/>
        <v>0.92296113918659095</v>
      </c>
      <c r="G15" s="425">
        <f t="shared" ca="1" si="3"/>
        <v>8.2975419374766868E-3</v>
      </c>
      <c r="H15" s="425" t="str">
        <f t="shared" ca="1" si="4"/>
        <v/>
      </c>
      <c r="I15" s="425" t="str">
        <f t="shared" ca="1" si="5"/>
        <v/>
      </c>
      <c r="J15" s="425" t="str">
        <f t="shared" ca="1" si="6"/>
        <v/>
      </c>
      <c r="K15" s="425" t="str">
        <f t="shared" ca="1" si="7"/>
        <v/>
      </c>
      <c r="L15" s="425" t="str">
        <f t="shared" ca="1" si="8"/>
        <v/>
      </c>
      <c r="M15" s="427"/>
      <c r="N15" s="427"/>
      <c r="O15" s="427"/>
      <c r="P15" s="427"/>
      <c r="Q15" s="427"/>
      <c r="R15" s="427"/>
      <c r="S15" s="427"/>
      <c r="T15" s="427"/>
      <c r="U15" s="427">
        <f t="shared" ca="1" si="14"/>
        <v>1.9488578587807848</v>
      </c>
      <c r="V15" s="427"/>
      <c r="W15" s="427"/>
      <c r="X15" s="425">
        <f t="shared" ca="1" si="9"/>
        <v>4.9722647067780734</v>
      </c>
      <c r="Y15" s="264"/>
      <c r="Z15" t="str">
        <f ca="1">IFERROR(VLOOKUP(C15,'Analysis-must not modify'!C:G,3,FALSE),"")</f>
        <v>Stockholm</v>
      </c>
      <c r="AA15" s="431">
        <f ca="1">IFERROR(VLOOKUP(C15,'Analysis-must not modify'!C:G,2,FALSE),"")</f>
        <v>2016</v>
      </c>
      <c r="AB15">
        <f t="shared" ca="1" si="15"/>
        <v>2016</v>
      </c>
      <c r="AC15">
        <f t="shared" ca="1" si="10"/>
        <v>9</v>
      </c>
      <c r="AD15">
        <f t="shared" ca="1" si="16"/>
        <v>9</v>
      </c>
      <c r="AE15">
        <f t="shared" ca="1" si="11"/>
        <v>44</v>
      </c>
      <c r="AF15">
        <f t="shared" ca="1" si="17"/>
        <v>94409</v>
      </c>
      <c r="AG15">
        <f t="shared" ca="1" si="12"/>
        <v>53</v>
      </c>
      <c r="AH15" t="str">
        <f t="shared" ca="1" si="13"/>
        <v/>
      </c>
      <c r="AI15" t="str">
        <f t="shared" ca="1" si="18"/>
        <v>Stockholm_2016</v>
      </c>
      <c r="AJ15" s="427">
        <f t="shared" ca="1" si="19"/>
        <v>1.9488578587807848</v>
      </c>
    </row>
    <row r="16" spans="1:36">
      <c r="A16">
        <f t="shared" ca="1" si="0"/>
        <v>10</v>
      </c>
      <c r="B16">
        <v>10</v>
      </c>
      <c r="C16" t="str">
        <f ca="1">IFERROR(INDEX(INDEXTABLE,MATCH($B16,'Analysis_2-must not modify'!$AD$831:$AD$1031,0),1),"")</f>
        <v>Hanoi_2015</v>
      </c>
      <c r="D16" s="425">
        <f ca="1">IF(C16="","",SUM([0]!Othercitydata)/$E$4)</f>
        <v>6.0073814779189387</v>
      </c>
      <c r="E16" s="425">
        <f t="shared" ca="1" si="1"/>
        <v>1.6236023084015665</v>
      </c>
      <c r="F16" s="425">
        <f t="shared" ca="1" si="2"/>
        <v>5.9025012689296712E-2</v>
      </c>
      <c r="G16" s="425">
        <f t="shared" ca="1" si="3"/>
        <v>0.34924635906083829</v>
      </c>
      <c r="H16" s="425" t="str">
        <f t="shared" ca="1" si="4"/>
        <v/>
      </c>
      <c r="I16" s="425" t="str">
        <f t="shared" ca="1" si="5"/>
        <v/>
      </c>
      <c r="J16" s="425" t="str">
        <f t="shared" ca="1" si="6"/>
        <v/>
      </c>
      <c r="K16" s="425" t="str">
        <f t="shared" ca="1" si="7"/>
        <v/>
      </c>
      <c r="L16" s="425" t="str">
        <f t="shared" ca="1" si="8"/>
        <v/>
      </c>
      <c r="M16" s="427"/>
      <c r="N16" s="427"/>
      <c r="O16" s="427"/>
      <c r="P16" s="427"/>
      <c r="Q16" s="427"/>
      <c r="R16" s="427"/>
      <c r="S16" s="427"/>
      <c r="T16" s="427"/>
      <c r="U16" s="427">
        <f t="shared" ca="1" si="14"/>
        <v>2.0318736801517012</v>
      </c>
      <c r="V16" s="427"/>
      <c r="W16" s="427"/>
      <c r="X16" s="425">
        <f t="shared" ca="1" si="9"/>
        <v>4.9722647067780734</v>
      </c>
      <c r="Y16" s="264"/>
      <c r="Z16" t="str">
        <f ca="1">IFERROR(VLOOKUP(C16,'Analysis-must not modify'!C:G,3,FALSE),"")</f>
        <v>Hanoi</v>
      </c>
      <c r="AA16" s="431">
        <f ca="1">IFERROR(VLOOKUP(C16,'Analysis-must not modify'!C:G,2,FALSE),"")</f>
        <v>2015</v>
      </c>
      <c r="AB16">
        <f t="shared" ca="1" si="15"/>
        <v>2015</v>
      </c>
      <c r="AC16">
        <f t="shared" ca="1" si="10"/>
        <v>10</v>
      </c>
      <c r="AD16">
        <f t="shared" ca="1" si="16"/>
        <v>10</v>
      </c>
      <c r="AE16">
        <f t="shared" ca="1" si="11"/>
        <v>24</v>
      </c>
      <c r="AF16">
        <f t="shared" ca="1" si="17"/>
        <v>102410</v>
      </c>
      <c r="AG16">
        <f t="shared" ca="1" si="12"/>
        <v>52</v>
      </c>
      <c r="AH16" t="str">
        <f t="shared" ca="1" si="13"/>
        <v/>
      </c>
      <c r="AI16" t="str">
        <f t="shared" ca="1" si="18"/>
        <v>Hanoi_2015</v>
      </c>
      <c r="AJ16" s="427">
        <f t="shared" ca="1" si="19"/>
        <v>2.0318736801517012</v>
      </c>
    </row>
    <row r="17" spans="1:36">
      <c r="A17">
        <f t="shared" ca="1" si="0"/>
        <v>11</v>
      </c>
      <c r="B17">
        <v>11</v>
      </c>
      <c r="C17" t="str">
        <f ca="1">IFERROR(INDEX(INDEXTABLE,MATCH($B17,'Analysis_2-must not modify'!$AD$831:$AD$1031,0),1),"")</f>
        <v>Oslo_2013</v>
      </c>
      <c r="D17" s="425">
        <f ca="1">IF(C17="","",SUM([0]!Othercitydata)/$E$4)</f>
        <v>6.0073814779189387</v>
      </c>
      <c r="E17" s="425">
        <f t="shared" ca="1" si="1"/>
        <v>0.81414692383559362</v>
      </c>
      <c r="F17" s="425">
        <f t="shared" ca="1" si="2"/>
        <v>1.2468515867931904</v>
      </c>
      <c r="G17" s="425">
        <f t="shared" ca="1" si="3"/>
        <v>8.7231214521304043E-2</v>
      </c>
      <c r="H17" s="425" t="str">
        <f t="shared" ca="1" si="4"/>
        <v/>
      </c>
      <c r="I17" s="425" t="str">
        <f t="shared" ca="1" si="5"/>
        <v/>
      </c>
      <c r="J17" s="425" t="str">
        <f t="shared" ca="1" si="6"/>
        <v/>
      </c>
      <c r="K17" s="425" t="str">
        <f t="shared" ca="1" si="7"/>
        <v/>
      </c>
      <c r="L17" s="425" t="str">
        <f t="shared" ca="1" si="8"/>
        <v/>
      </c>
      <c r="M17" s="427"/>
      <c r="N17" s="427"/>
      <c r="O17" s="427"/>
      <c r="P17" s="427"/>
      <c r="Q17" s="427"/>
      <c r="R17" s="427"/>
      <c r="S17" s="427"/>
      <c r="T17" s="427"/>
      <c r="U17" s="427">
        <f t="shared" ca="1" si="14"/>
        <v>2.1482297251500881</v>
      </c>
      <c r="V17" s="427"/>
      <c r="W17" s="427"/>
      <c r="X17" s="425">
        <f t="shared" ca="1" si="9"/>
        <v>4.9722647067780734</v>
      </c>
      <c r="Y17" s="264"/>
      <c r="Z17" t="str">
        <f ca="1">IFERROR(VLOOKUP(C17,'Analysis-must not modify'!C:G,3,FALSE),"")</f>
        <v>Oslo</v>
      </c>
      <c r="AA17" s="431">
        <f ca="1">IFERROR(VLOOKUP(C17,'Analysis-must not modify'!C:G,2,FALSE),"")</f>
        <v>2013</v>
      </c>
      <c r="AB17">
        <f t="shared" ca="1" si="15"/>
        <v>2013</v>
      </c>
      <c r="AC17">
        <f t="shared" ca="1" si="10"/>
        <v>11</v>
      </c>
      <c r="AD17">
        <f t="shared" ca="1" si="16"/>
        <v>11</v>
      </c>
      <c r="AE17">
        <f t="shared" ca="1" si="11"/>
        <v>3</v>
      </c>
      <c r="AF17">
        <f t="shared" ca="1" si="17"/>
        <v>110311</v>
      </c>
      <c r="AG17">
        <f t="shared" ca="1" si="12"/>
        <v>51</v>
      </c>
      <c r="AH17" t="str">
        <f t="shared" ca="1" si="13"/>
        <v/>
      </c>
      <c r="AI17" t="str">
        <f t="shared" ca="1" si="18"/>
        <v>Oslo_2013</v>
      </c>
      <c r="AJ17" s="427">
        <f t="shared" ca="1" si="19"/>
        <v>2.1482297251500881</v>
      </c>
    </row>
    <row r="18" spans="1:36">
      <c r="A18">
        <f t="shared" ca="1" si="0"/>
        <v>12</v>
      </c>
      <c r="B18">
        <v>12</v>
      </c>
      <c r="C18" t="str">
        <f ca="1">IFERROR(INDEX(INDEXTABLE,MATCH($B18,'Analysis_2-must not modify'!$AD$831:$AD$1031,0),1),"")</f>
        <v>Amman_2014</v>
      </c>
      <c r="D18" s="425">
        <f ca="1">IF(C18="","",SUM([0]!Othercitydata)/$E$4)</f>
        <v>6.0073814779189387</v>
      </c>
      <c r="E18" s="425">
        <f t="shared" ca="1" si="1"/>
        <v>1.3984346152369007</v>
      </c>
      <c r="F18" s="425">
        <f t="shared" ca="1" si="2"/>
        <v>0.66692801685961145</v>
      </c>
      <c r="G18" s="425">
        <f t="shared" ca="1" si="3"/>
        <v>0.12034966591176473</v>
      </c>
      <c r="H18" s="425" t="str">
        <f t="shared" ca="1" si="4"/>
        <v/>
      </c>
      <c r="I18" s="425" t="str">
        <f t="shared" ca="1" si="5"/>
        <v/>
      </c>
      <c r="J18" s="425" t="str">
        <f t="shared" ca="1" si="6"/>
        <v/>
      </c>
      <c r="K18" s="425" t="str">
        <f t="shared" ca="1" si="7"/>
        <v/>
      </c>
      <c r="L18" s="425" t="str">
        <f t="shared" ca="1" si="8"/>
        <v/>
      </c>
      <c r="M18" s="427"/>
      <c r="N18" s="427"/>
      <c r="O18" s="427"/>
      <c r="P18" s="427"/>
      <c r="Q18" s="427"/>
      <c r="R18" s="427"/>
      <c r="S18" s="427"/>
      <c r="T18" s="427"/>
      <c r="U18" s="427">
        <f t="shared" ca="1" si="14"/>
        <v>2.1857122980082773</v>
      </c>
      <c r="V18" s="427"/>
      <c r="W18" s="427"/>
      <c r="X18" s="425">
        <f t="shared" ca="1" si="9"/>
        <v>4.9722647067780734</v>
      </c>
      <c r="Y18" s="264"/>
      <c r="Z18" t="str">
        <f ca="1">IFERROR(VLOOKUP(C18,'Analysis-must not modify'!C:G,3,FALSE),"")</f>
        <v>Amman</v>
      </c>
      <c r="AA18" s="431">
        <f ca="1">IFERROR(VLOOKUP(C18,'Analysis-must not modify'!C:G,2,FALSE),"")</f>
        <v>2014</v>
      </c>
      <c r="AB18">
        <f t="shared" ca="1" si="15"/>
        <v>2014</v>
      </c>
      <c r="AC18">
        <f t="shared" ca="1" si="10"/>
        <v>12</v>
      </c>
      <c r="AD18">
        <f t="shared" ca="1" si="16"/>
        <v>12</v>
      </c>
      <c r="AE18">
        <f t="shared" ca="1" si="11"/>
        <v>11</v>
      </c>
      <c r="AF18">
        <f t="shared" ca="1" si="17"/>
        <v>121112</v>
      </c>
      <c r="AG18">
        <f t="shared" ca="1" si="12"/>
        <v>50</v>
      </c>
      <c r="AH18" t="str">
        <f t="shared" ca="1" si="13"/>
        <v/>
      </c>
      <c r="AI18" t="str">
        <f t="shared" ca="1" si="18"/>
        <v>Amman_2014</v>
      </c>
      <c r="AJ18" s="427">
        <f t="shared" ca="1" si="19"/>
        <v>2.1857122980082773</v>
      </c>
    </row>
    <row r="19" spans="1:36">
      <c r="A19">
        <f t="shared" ca="1" si="0"/>
        <v>13</v>
      </c>
      <c r="B19">
        <v>13</v>
      </c>
      <c r="C19" t="str">
        <f ca="1">IFERROR(INDEX(INDEXTABLE,MATCH($B19,'Analysis_2-must not modify'!$AD$831:$AD$1031,0),1),"")</f>
        <v>Quito_2015</v>
      </c>
      <c r="D19" s="425">
        <f ca="1">IF(C19="","",SUM([0]!Othercitydata)/$E$4)</f>
        <v>6.0073814779189387</v>
      </c>
      <c r="E19" s="425">
        <f t="shared" ca="1" si="1"/>
        <v>0.77920193457853137</v>
      </c>
      <c r="F19" s="425">
        <f t="shared" ca="1" si="2"/>
        <v>1.1773605416837445</v>
      </c>
      <c r="G19" s="425">
        <f t="shared" ca="1" si="3"/>
        <v>0.30041972562561703</v>
      </c>
      <c r="H19" s="425" t="str">
        <f t="shared" ca="1" si="4"/>
        <v/>
      </c>
      <c r="I19" s="425" t="str">
        <f t="shared" ca="1" si="5"/>
        <v/>
      </c>
      <c r="J19" s="425" t="str">
        <f t="shared" ca="1" si="6"/>
        <v/>
      </c>
      <c r="K19" s="425" t="str">
        <f t="shared" ca="1" si="7"/>
        <v/>
      </c>
      <c r="L19" s="425" t="str">
        <f t="shared" ca="1" si="8"/>
        <v/>
      </c>
      <c r="M19" s="427"/>
      <c r="N19" s="427"/>
      <c r="O19" s="427"/>
      <c r="P19" s="427"/>
      <c r="Q19" s="427"/>
      <c r="R19" s="427"/>
      <c r="S19" s="427"/>
      <c r="T19" s="427"/>
      <c r="U19" s="427">
        <f t="shared" ca="1" si="14"/>
        <v>2.2569822018878929</v>
      </c>
      <c r="V19" s="427"/>
      <c r="W19" s="427"/>
      <c r="X19" s="425">
        <f t="shared" ca="1" si="9"/>
        <v>4.9722647067780734</v>
      </c>
      <c r="Y19" s="264"/>
      <c r="Z19" t="str">
        <f ca="1">IFERROR(VLOOKUP(C19,'Analysis-must not modify'!C:G,3,FALSE),"")</f>
        <v>Quito</v>
      </c>
      <c r="AA19" s="431">
        <f ca="1">IFERROR(VLOOKUP(C19,'Analysis-must not modify'!C:G,2,FALSE),"")</f>
        <v>2015</v>
      </c>
      <c r="AB19">
        <f t="shared" ca="1" si="15"/>
        <v>2015</v>
      </c>
      <c r="AC19">
        <f t="shared" ca="1" si="10"/>
        <v>13</v>
      </c>
      <c r="AD19">
        <f t="shared" ca="1" si="16"/>
        <v>13</v>
      </c>
      <c r="AE19">
        <f t="shared" ca="1" si="11"/>
        <v>24</v>
      </c>
      <c r="AF19">
        <f t="shared" ca="1" si="17"/>
        <v>132413</v>
      </c>
      <c r="AG19">
        <f t="shared" ca="1" si="12"/>
        <v>49</v>
      </c>
      <c r="AH19" t="str">
        <f t="shared" ca="1" si="13"/>
        <v/>
      </c>
      <c r="AI19" t="str">
        <f t="shared" ca="1" si="18"/>
        <v>Quito_2015</v>
      </c>
      <c r="AJ19" s="427">
        <f t="shared" ca="1" si="19"/>
        <v>2.2569822018878929</v>
      </c>
    </row>
    <row r="20" spans="1:36">
      <c r="A20">
        <f t="shared" ca="1" si="0"/>
        <v>14</v>
      </c>
      <c r="B20">
        <v>14</v>
      </c>
      <c r="C20" t="str">
        <f ca="1">IFERROR(INDEX(INDEXTABLE,MATCH($B20,'Analysis_2-must not modify'!$AD$831:$AD$1031,0),1),"")</f>
        <v>Paris_2014</v>
      </c>
      <c r="D20" s="425">
        <f ca="1">IF(C20="","",SUM([0]!Othercitydata)/$E$4)</f>
        <v>6.0073814779189387</v>
      </c>
      <c r="E20" s="425">
        <f t="shared" ca="1" si="1"/>
        <v>1.9142926424155142</v>
      </c>
      <c r="F20" s="425">
        <f t="shared" ca="1" si="2"/>
        <v>0.30616048443540389</v>
      </c>
      <c r="G20" s="425">
        <f t="shared" ca="1" si="3"/>
        <v>0.19771832599118941</v>
      </c>
      <c r="H20" s="425" t="str">
        <f t="shared" ca="1" si="4"/>
        <v/>
      </c>
      <c r="I20" s="425" t="str">
        <f t="shared" ca="1" si="5"/>
        <v/>
      </c>
      <c r="J20" s="425" t="str">
        <f t="shared" ca="1" si="6"/>
        <v/>
      </c>
      <c r="K20" s="425" t="str">
        <f t="shared" ca="1" si="7"/>
        <v/>
      </c>
      <c r="L20" s="425" t="str">
        <f t="shared" ca="1" si="8"/>
        <v/>
      </c>
      <c r="M20" s="427"/>
      <c r="N20" s="427"/>
      <c r="O20" s="427"/>
      <c r="P20" s="427"/>
      <c r="Q20" s="427"/>
      <c r="R20" s="427"/>
      <c r="S20" s="427"/>
      <c r="T20" s="427"/>
      <c r="U20" s="427">
        <f t="shared" ca="1" si="14"/>
        <v>2.4181714528421074</v>
      </c>
      <c r="V20" s="427"/>
      <c r="W20" s="427"/>
      <c r="X20" s="425">
        <f t="shared" ca="1" si="9"/>
        <v>4.9722647067780734</v>
      </c>
      <c r="Y20" s="264"/>
      <c r="Z20" t="str">
        <f ca="1">IFERROR(VLOOKUP(C20,'Analysis-must not modify'!C:G,3,FALSE),"")</f>
        <v>Paris</v>
      </c>
      <c r="AA20" s="431">
        <f ca="1">IFERROR(VLOOKUP(C20,'Analysis-must not modify'!C:G,2,FALSE),"")</f>
        <v>2014</v>
      </c>
      <c r="AB20">
        <f t="shared" ca="1" si="15"/>
        <v>2014</v>
      </c>
      <c r="AC20">
        <f t="shared" ca="1" si="10"/>
        <v>14</v>
      </c>
      <c r="AD20">
        <f t="shared" ca="1" si="16"/>
        <v>14</v>
      </c>
      <c r="AE20">
        <f t="shared" ca="1" si="11"/>
        <v>11</v>
      </c>
      <c r="AF20">
        <f t="shared" ca="1" si="17"/>
        <v>141114</v>
      </c>
      <c r="AG20">
        <f t="shared" ca="1" si="12"/>
        <v>48</v>
      </c>
      <c r="AH20" t="str">
        <f t="shared" ca="1" si="13"/>
        <v/>
      </c>
      <c r="AI20" t="str">
        <f t="shared" ca="1" si="18"/>
        <v>Paris_2014</v>
      </c>
      <c r="AJ20" s="427">
        <f t="shared" ca="1" si="19"/>
        <v>2.4181714528421074</v>
      </c>
    </row>
    <row r="21" spans="1:36">
      <c r="A21">
        <f t="shared" ca="1" si="0"/>
        <v>15</v>
      </c>
      <c r="B21">
        <v>15</v>
      </c>
      <c r="C21" t="str">
        <f ca="1">IFERROR(INDEX(INDEXTABLE,MATCH($B21,'Analysis_2-must not modify'!$AD$831:$AD$1031,0),1),"")</f>
        <v>Curitiba_2013</v>
      </c>
      <c r="D21" s="425">
        <f ca="1">IF(C21="","",SUM([0]!Othercitydata)/$E$4)</f>
        <v>6.0073814779189387</v>
      </c>
      <c r="E21" s="425">
        <f t="shared" ca="1" si="1"/>
        <v>0.36582842191057585</v>
      </c>
      <c r="F21" s="425">
        <f t="shared" ca="1" si="2"/>
        <v>1.5990045033058593</v>
      </c>
      <c r="G21" s="425">
        <f t="shared" ca="1" si="3"/>
        <v>0.50511761639658481</v>
      </c>
      <c r="H21" s="425" t="str">
        <f t="shared" ca="1" si="4"/>
        <v/>
      </c>
      <c r="I21" s="425" t="str">
        <f t="shared" ca="1" si="5"/>
        <v/>
      </c>
      <c r="J21" s="425" t="str">
        <f t="shared" ca="1" si="6"/>
        <v/>
      </c>
      <c r="K21" s="425" t="str">
        <f t="shared" ca="1" si="7"/>
        <v/>
      </c>
      <c r="L21" s="425" t="str">
        <f t="shared" ca="1" si="8"/>
        <v/>
      </c>
      <c r="M21" s="427"/>
      <c r="N21" s="427"/>
      <c r="O21" s="427"/>
      <c r="P21" s="427"/>
      <c r="Q21" s="427"/>
      <c r="R21" s="427"/>
      <c r="S21" s="427"/>
      <c r="T21" s="427"/>
      <c r="U21" s="427">
        <f t="shared" ca="1" si="14"/>
        <v>2.4699505416130201</v>
      </c>
      <c r="V21" s="427"/>
      <c r="W21" s="427"/>
      <c r="X21" s="425">
        <f t="shared" ca="1" si="9"/>
        <v>4.9722647067780734</v>
      </c>
      <c r="Y21" s="264"/>
      <c r="Z21" t="str">
        <f ca="1">IFERROR(VLOOKUP(C21,'Analysis-must not modify'!C:G,3,FALSE),"")</f>
        <v>Curitiba</v>
      </c>
      <c r="AA21" s="431">
        <f ca="1">IFERROR(VLOOKUP(C21,'Analysis-must not modify'!C:G,2,FALSE),"")</f>
        <v>2013</v>
      </c>
      <c r="AB21">
        <f t="shared" ca="1" si="15"/>
        <v>2013</v>
      </c>
      <c r="AC21">
        <f t="shared" ca="1" si="10"/>
        <v>15</v>
      </c>
      <c r="AD21">
        <f t="shared" ca="1" si="16"/>
        <v>15</v>
      </c>
      <c r="AE21">
        <f t="shared" ca="1" si="11"/>
        <v>3</v>
      </c>
      <c r="AF21">
        <f t="shared" ca="1" si="17"/>
        <v>150315</v>
      </c>
      <c r="AG21">
        <f t="shared" ca="1" si="12"/>
        <v>47</v>
      </c>
      <c r="AH21" t="str">
        <f t="shared" ca="1" si="13"/>
        <v/>
      </c>
      <c r="AI21" t="str">
        <f t="shared" ca="1" si="18"/>
        <v>Curitiba_2013</v>
      </c>
      <c r="AJ21" s="427">
        <f t="shared" ca="1" si="19"/>
        <v>2.4699505416130201</v>
      </c>
    </row>
    <row r="22" spans="1:36">
      <c r="A22">
        <f t="shared" ca="1" si="0"/>
        <v>16</v>
      </c>
      <c r="B22">
        <v>16</v>
      </c>
      <c r="C22" t="str">
        <f ca="1">IFERROR(INDEX(INDEXTABLE,MATCH($B22,'Analysis_2-must not modify'!$AD$831:$AD$1031,0),1),"")</f>
        <v>Copenhagen_2015</v>
      </c>
      <c r="D22" s="425">
        <f ca="1">IF(C22="","",SUM([0]!Othercitydata)/$E$4)</f>
        <v>6.0073814779189387</v>
      </c>
      <c r="E22" s="425">
        <f t="shared" ca="1" si="1"/>
        <v>1.5655025750416345</v>
      </c>
      <c r="F22" s="425">
        <f t="shared" ca="1" si="2"/>
        <v>0.95980530852186674</v>
      </c>
      <c r="G22" s="425">
        <f t="shared" ca="1" si="3"/>
        <v>3.5419565463641264E-2</v>
      </c>
      <c r="H22" s="425" t="str">
        <f t="shared" ca="1" si="4"/>
        <v/>
      </c>
      <c r="I22" s="425" t="str">
        <f t="shared" ca="1" si="5"/>
        <v/>
      </c>
      <c r="J22" s="425" t="str">
        <f t="shared" ca="1" si="6"/>
        <v/>
      </c>
      <c r="K22" s="425" t="str">
        <f t="shared" ca="1" si="7"/>
        <v/>
      </c>
      <c r="L22" s="425" t="str">
        <f t="shared" ca="1" si="8"/>
        <v/>
      </c>
      <c r="M22" s="427"/>
      <c r="N22" s="427"/>
      <c r="O22" s="427"/>
      <c r="P22" s="427"/>
      <c r="Q22" s="427"/>
      <c r="R22" s="427"/>
      <c r="S22" s="427"/>
      <c r="T22" s="427"/>
      <c r="U22" s="427">
        <f t="shared" ca="1" si="14"/>
        <v>2.5607274490271426</v>
      </c>
      <c r="V22" s="427"/>
      <c r="W22" s="427"/>
      <c r="X22" s="425">
        <f t="shared" ca="1" si="9"/>
        <v>4.9722647067780734</v>
      </c>
      <c r="Y22" s="264"/>
      <c r="Z22" t="str">
        <f ca="1">IFERROR(VLOOKUP(C22,'Analysis-must not modify'!C:G,3,FALSE),"")</f>
        <v>Copenhagen</v>
      </c>
      <c r="AA22" s="431">
        <f ca="1">IFERROR(VLOOKUP(C22,'Analysis-must not modify'!C:G,2,FALSE),"")</f>
        <v>2015</v>
      </c>
      <c r="AB22">
        <f t="shared" ca="1" si="15"/>
        <v>2015</v>
      </c>
      <c r="AC22">
        <f t="shared" ca="1" si="10"/>
        <v>16</v>
      </c>
      <c r="AD22">
        <f t="shared" ca="1" si="16"/>
        <v>16</v>
      </c>
      <c r="AE22">
        <f t="shared" ca="1" si="11"/>
        <v>24</v>
      </c>
      <c r="AF22">
        <f t="shared" ca="1" si="17"/>
        <v>162416</v>
      </c>
      <c r="AG22">
        <f t="shared" ca="1" si="12"/>
        <v>46</v>
      </c>
      <c r="AH22" t="str">
        <f t="shared" ca="1" si="13"/>
        <v/>
      </c>
      <c r="AI22" t="str">
        <f t="shared" ca="1" si="18"/>
        <v>Copenhagen_2015</v>
      </c>
      <c r="AJ22" s="427">
        <f t="shared" ca="1" si="19"/>
        <v>2.5607274490271426</v>
      </c>
    </row>
    <row r="23" spans="1:36">
      <c r="A23">
        <f t="shared" ca="1" si="0"/>
        <v>17</v>
      </c>
      <c r="B23">
        <v>17</v>
      </c>
      <c r="C23" t="str">
        <f ca="1">IFERROR(INDEX(INDEXTABLE,MATCH($B23,'Analysis_2-must not modify'!$AD$831:$AD$1031,0),1),"")</f>
        <v>Rio de Janeiro_2012</v>
      </c>
      <c r="D23" s="425">
        <f ca="1">IF(C23="","",SUM([0]!Othercitydata)/$E$4)</f>
        <v>6.0073814779189387</v>
      </c>
      <c r="E23" s="425">
        <f t="shared" ca="1" si="1"/>
        <v>1.4457468862000717</v>
      </c>
      <c r="F23" s="425">
        <f t="shared" ca="1" si="2"/>
        <v>0.8508316421579557</v>
      </c>
      <c r="G23" s="425">
        <f t="shared" ca="1" si="3"/>
        <v>0.36474697376801363</v>
      </c>
      <c r="H23" s="425" t="str">
        <f t="shared" ca="1" si="4"/>
        <v/>
      </c>
      <c r="I23" s="425" t="str">
        <f t="shared" ca="1" si="5"/>
        <v/>
      </c>
      <c r="J23" s="425" t="str">
        <f t="shared" ca="1" si="6"/>
        <v/>
      </c>
      <c r="K23" s="425" t="str">
        <f t="shared" ca="1" si="7"/>
        <v/>
      </c>
      <c r="L23" s="425" t="str">
        <f t="shared" ca="1" si="8"/>
        <v/>
      </c>
      <c r="M23" s="427"/>
      <c r="N23" s="427"/>
      <c r="O23" s="427"/>
      <c r="P23" s="427"/>
      <c r="Q23" s="427"/>
      <c r="R23" s="427"/>
      <c r="S23" s="427"/>
      <c r="T23" s="427"/>
      <c r="U23" s="427">
        <f t="shared" ca="1" si="14"/>
        <v>2.6613255021260409</v>
      </c>
      <c r="V23" s="427"/>
      <c r="W23" s="427"/>
      <c r="X23" s="425">
        <f t="shared" ca="1" si="9"/>
        <v>4.9722647067780734</v>
      </c>
      <c r="Y23" s="264"/>
      <c r="Z23" t="str">
        <f ca="1">IFERROR(VLOOKUP(C23,'Analysis-must not modify'!C:G,3,FALSE),"")</f>
        <v>Rio de Janeiro</v>
      </c>
      <c r="AA23" s="431">
        <f ca="1">IFERROR(VLOOKUP(C23,'Analysis-must not modify'!C:G,2,FALSE),"")</f>
        <v>2012</v>
      </c>
      <c r="AB23">
        <f t="shared" ca="1" si="15"/>
        <v>2012</v>
      </c>
      <c r="AC23">
        <f t="shared" ca="1" si="10"/>
        <v>17</v>
      </c>
      <c r="AD23">
        <f t="shared" ca="1" si="16"/>
        <v>17</v>
      </c>
      <c r="AE23">
        <f t="shared" ca="1" si="11"/>
        <v>1</v>
      </c>
      <c r="AF23">
        <f t="shared" ca="1" si="17"/>
        <v>170117</v>
      </c>
      <c r="AG23">
        <f t="shared" ca="1" si="12"/>
        <v>45</v>
      </c>
      <c r="AH23" t="str">
        <f t="shared" ca="1" si="13"/>
        <v/>
      </c>
      <c r="AI23" t="str">
        <f t="shared" ca="1" si="18"/>
        <v>Rio de Janeiro_2012</v>
      </c>
      <c r="AJ23" s="427">
        <f t="shared" ca="1" si="19"/>
        <v>2.6613255021260409</v>
      </c>
    </row>
    <row r="24" spans="1:36">
      <c r="A24">
        <f t="shared" ca="1" si="0"/>
        <v>18</v>
      </c>
      <c r="B24">
        <v>18</v>
      </c>
      <c r="C24" t="str">
        <f ca="1">IFERROR(INDEX(INDEXTABLE,MATCH($B24,'Analysis_2-must not modify'!$AD$831:$AD$1031,0),1),"")</f>
        <v>Chennai_2015</v>
      </c>
      <c r="D24" s="425">
        <f ca="1">IF(C24="","",SUM([0]!Othercitydata)/$E$4)</f>
        <v>6.0073814779189387</v>
      </c>
      <c r="E24" s="425">
        <f t="shared" ca="1" si="1"/>
        <v>1.7860687723185051</v>
      </c>
      <c r="F24" s="425">
        <f t="shared" ca="1" si="2"/>
        <v>0.76572687281516982</v>
      </c>
      <c r="G24" s="425">
        <f t="shared" ca="1" si="3"/>
        <v>0.34344643660327184</v>
      </c>
      <c r="H24" s="425" t="str">
        <f t="shared" ca="1" si="4"/>
        <v/>
      </c>
      <c r="I24" s="425" t="str">
        <f t="shared" ca="1" si="5"/>
        <v/>
      </c>
      <c r="J24" s="425" t="str">
        <f t="shared" ca="1" si="6"/>
        <v/>
      </c>
      <c r="K24" s="425" t="str">
        <f t="shared" ca="1" si="7"/>
        <v/>
      </c>
      <c r="L24" s="425" t="str">
        <f t="shared" ca="1" si="8"/>
        <v/>
      </c>
      <c r="M24" s="427"/>
      <c r="N24" s="427"/>
      <c r="O24" s="427"/>
      <c r="P24" s="427"/>
      <c r="Q24" s="427"/>
      <c r="R24" s="427"/>
      <c r="S24" s="427"/>
      <c r="T24" s="427"/>
      <c r="U24" s="427">
        <f t="shared" ca="1" si="14"/>
        <v>2.8952420817369466</v>
      </c>
      <c r="V24" s="427"/>
      <c r="W24" s="427"/>
      <c r="X24" s="425">
        <f t="shared" ca="1" si="9"/>
        <v>4.9722647067780734</v>
      </c>
      <c r="Y24" s="264"/>
      <c r="Z24" t="str">
        <f ca="1">IFERROR(VLOOKUP(C24,'Analysis-must not modify'!C:G,3,FALSE),"")</f>
        <v>Chennai</v>
      </c>
      <c r="AA24" s="431">
        <f ca="1">IFERROR(VLOOKUP(C24,'Analysis-must not modify'!C:G,2,FALSE),"")</f>
        <v>2015</v>
      </c>
      <c r="AB24">
        <f t="shared" ca="1" si="15"/>
        <v>2015</v>
      </c>
      <c r="AC24">
        <f t="shared" ca="1" si="10"/>
        <v>18</v>
      </c>
      <c r="AD24">
        <f t="shared" ca="1" si="16"/>
        <v>18</v>
      </c>
      <c r="AE24">
        <f t="shared" ca="1" si="11"/>
        <v>24</v>
      </c>
      <c r="AF24">
        <f t="shared" ca="1" si="17"/>
        <v>182418</v>
      </c>
      <c r="AG24">
        <f t="shared" ca="1" si="12"/>
        <v>44</v>
      </c>
      <c r="AH24" t="str">
        <f t="shared" ca="1" si="13"/>
        <v/>
      </c>
      <c r="AI24" t="str">
        <f t="shared" ca="1" si="18"/>
        <v>Chennai_2015</v>
      </c>
      <c r="AJ24" s="427">
        <f t="shared" ca="1" si="19"/>
        <v>2.8952420817369466</v>
      </c>
    </row>
    <row r="25" spans="1:36">
      <c r="A25">
        <f t="shared" ca="1" si="0"/>
        <v>19</v>
      </c>
      <c r="B25">
        <v>19</v>
      </c>
      <c r="C25" t="str">
        <f ca="1">IFERROR(INDEX(INDEXTABLE,MATCH($B25,'Analysis_2-must not modify'!$AD$831:$AD$1031,0),1),"")</f>
        <v>Madrid_2015</v>
      </c>
      <c r="D25" s="425">
        <f ca="1">IF(C25="","",SUM([0]!Othercitydata)/$E$4)</f>
        <v>6.0073814779189387</v>
      </c>
      <c r="E25" s="425">
        <f t="shared" ca="1" si="1"/>
        <v>1.9831111998504471</v>
      </c>
      <c r="F25" s="425">
        <f t="shared" ca="1" si="2"/>
        <v>1.0447488620913408</v>
      </c>
      <c r="G25" s="425">
        <f t="shared" ca="1" si="3"/>
        <v>0.13377192563410814</v>
      </c>
      <c r="H25" s="425" t="str">
        <f t="shared" ca="1" si="4"/>
        <v/>
      </c>
      <c r="I25" s="425" t="str">
        <f t="shared" ca="1" si="5"/>
        <v/>
      </c>
      <c r="J25" s="425" t="str">
        <f t="shared" ca="1" si="6"/>
        <v/>
      </c>
      <c r="K25" s="425" t="str">
        <f t="shared" ca="1" si="7"/>
        <v/>
      </c>
      <c r="L25" s="425" t="str">
        <f t="shared" ca="1" si="8"/>
        <v/>
      </c>
      <c r="M25" s="427"/>
      <c r="N25" s="427"/>
      <c r="O25" s="427"/>
      <c r="P25" s="427"/>
      <c r="Q25" s="427"/>
      <c r="R25" s="427"/>
      <c r="S25" s="427"/>
      <c r="T25" s="427"/>
      <c r="U25" s="427">
        <f t="shared" ca="1" si="14"/>
        <v>3.1616319875758965</v>
      </c>
      <c r="V25" s="427"/>
      <c r="W25" s="427"/>
      <c r="X25" s="425">
        <f t="shared" ca="1" si="9"/>
        <v>4.9722647067780734</v>
      </c>
      <c r="Y25" s="264"/>
      <c r="Z25" t="str">
        <f ca="1">IFERROR(VLOOKUP(C25,'Analysis-must not modify'!C:G,3,FALSE),"")</f>
        <v>Madrid</v>
      </c>
      <c r="AA25" s="431">
        <f ca="1">IFERROR(VLOOKUP(C25,'Analysis-must not modify'!C:G,2,FALSE),"")</f>
        <v>2015</v>
      </c>
      <c r="AB25">
        <f t="shared" ca="1" si="15"/>
        <v>2015</v>
      </c>
      <c r="AC25">
        <f t="shared" ca="1" si="10"/>
        <v>19</v>
      </c>
      <c r="AD25">
        <f t="shared" ca="1" si="16"/>
        <v>19</v>
      </c>
      <c r="AE25">
        <f t="shared" ca="1" si="11"/>
        <v>24</v>
      </c>
      <c r="AF25">
        <f t="shared" ca="1" si="17"/>
        <v>192419</v>
      </c>
      <c r="AG25">
        <f t="shared" ca="1" si="12"/>
        <v>43</v>
      </c>
      <c r="AH25" t="str">
        <f t="shared" ca="1" si="13"/>
        <v/>
      </c>
      <c r="AI25" t="str">
        <f t="shared" ca="1" si="18"/>
        <v>Madrid_2015</v>
      </c>
      <c r="AJ25" s="427">
        <f t="shared" ca="1" si="19"/>
        <v>3.1616319875758965</v>
      </c>
    </row>
    <row r="26" spans="1:36">
      <c r="A26">
        <f t="shared" ca="1" si="0"/>
        <v>20</v>
      </c>
      <c r="B26">
        <v>20</v>
      </c>
      <c r="C26" t="str">
        <f ca="1">IFERROR(INDEX(INDEXTABLE,MATCH($B26,'Analysis_2-must not modify'!$AD$831:$AD$1031,0),1),"")</f>
        <v>Istanbul_2015</v>
      </c>
      <c r="D26" s="425">
        <f ca="1">IF(C26="","",SUM([0]!Othercitydata)/$E$4)</f>
        <v>6.0073814779189387</v>
      </c>
      <c r="E26" s="425">
        <f t="shared" ca="1" si="1"/>
        <v>2.1534887755831389</v>
      </c>
      <c r="F26" s="425">
        <f t="shared" ca="1" si="2"/>
        <v>0.91029949237236041</v>
      </c>
      <c r="G26" s="425">
        <f t="shared" ca="1" si="3"/>
        <v>0.17908493458205679</v>
      </c>
      <c r="H26" s="425" t="str">
        <f t="shared" ca="1" si="4"/>
        <v/>
      </c>
      <c r="I26" s="425" t="str">
        <f t="shared" ca="1" si="5"/>
        <v/>
      </c>
      <c r="J26" s="425" t="str">
        <f t="shared" ca="1" si="6"/>
        <v/>
      </c>
      <c r="K26" s="425" t="str">
        <f t="shared" ca="1" si="7"/>
        <v/>
      </c>
      <c r="L26" s="425" t="str">
        <f t="shared" ca="1" si="8"/>
        <v/>
      </c>
      <c r="M26" s="427"/>
      <c r="N26" s="427"/>
      <c r="O26" s="427"/>
      <c r="P26" s="427"/>
      <c r="Q26" s="427"/>
      <c r="R26" s="427"/>
      <c r="S26" s="427"/>
      <c r="T26" s="427"/>
      <c r="U26" s="427">
        <f t="shared" ca="1" si="14"/>
        <v>3.242873202537556</v>
      </c>
      <c r="V26" s="427"/>
      <c r="W26" s="427"/>
      <c r="X26" s="425">
        <f t="shared" ca="1" si="9"/>
        <v>4.9722647067780734</v>
      </c>
      <c r="Y26" s="264"/>
      <c r="Z26" t="str">
        <f ca="1">IFERROR(VLOOKUP(C26,'Analysis-must not modify'!C:G,3,FALSE),"")</f>
        <v>Istanbul</v>
      </c>
      <c r="AA26" s="431">
        <f ca="1">IFERROR(VLOOKUP(C26,'Analysis-must not modify'!C:G,2,FALSE),"")</f>
        <v>2015</v>
      </c>
      <c r="AB26">
        <f t="shared" ca="1" si="15"/>
        <v>2015</v>
      </c>
      <c r="AC26">
        <f t="shared" ca="1" si="10"/>
        <v>20</v>
      </c>
      <c r="AD26">
        <f t="shared" ca="1" si="16"/>
        <v>20</v>
      </c>
      <c r="AE26">
        <f t="shared" ca="1" si="11"/>
        <v>24</v>
      </c>
      <c r="AF26">
        <f t="shared" ca="1" si="17"/>
        <v>202420</v>
      </c>
      <c r="AG26">
        <f t="shared" ca="1" si="12"/>
        <v>42</v>
      </c>
      <c r="AH26" t="str">
        <f t="shared" ca="1" si="13"/>
        <v/>
      </c>
      <c r="AI26" t="str">
        <f t="shared" ca="1" si="18"/>
        <v>Istanbul_2015</v>
      </c>
      <c r="AJ26" s="427">
        <f t="shared" ca="1" si="19"/>
        <v>3.242873202537556</v>
      </c>
    </row>
    <row r="27" spans="1:36">
      <c r="A27">
        <f t="shared" ca="1" si="0"/>
        <v>21</v>
      </c>
      <c r="B27">
        <v>21</v>
      </c>
      <c r="C27" t="str">
        <f ca="1">IFERROR(INDEX(INDEXTABLE,MATCH($B27,'Analysis_2-must not modify'!$AD$831:$AD$1031,0),1),"")</f>
        <v>Rome_2015</v>
      </c>
      <c r="D27" s="425">
        <f ca="1">IF(C27="","",SUM([0]!Othercitydata)/$E$4)</f>
        <v>6.0073814779189387</v>
      </c>
      <c r="E27" s="425">
        <f t="shared" ca="1" si="1"/>
        <v>1.9876042371889344</v>
      </c>
      <c r="F27" s="425">
        <f t="shared" ca="1" si="2"/>
        <v>1.2613819513399822</v>
      </c>
      <c r="G27" s="425">
        <f t="shared" ca="1" si="3"/>
        <v>6.8173595454106492E-2</v>
      </c>
      <c r="H27" s="425" t="str">
        <f t="shared" ca="1" si="4"/>
        <v/>
      </c>
      <c r="I27" s="425" t="str">
        <f t="shared" ca="1" si="5"/>
        <v/>
      </c>
      <c r="J27" s="425" t="str">
        <f t="shared" ca="1" si="6"/>
        <v/>
      </c>
      <c r="K27" s="425" t="str">
        <f t="shared" ca="1" si="7"/>
        <v/>
      </c>
      <c r="L27" s="425" t="str">
        <f t="shared" ca="1" si="8"/>
        <v/>
      </c>
      <c r="M27" s="427"/>
      <c r="N27" s="427"/>
      <c r="O27" s="427"/>
      <c r="P27" s="427"/>
      <c r="Q27" s="427"/>
      <c r="R27" s="427"/>
      <c r="S27" s="427"/>
      <c r="T27" s="427"/>
      <c r="U27" s="427">
        <f t="shared" ca="1" si="14"/>
        <v>3.3171597839830227</v>
      </c>
      <c r="V27" s="427"/>
      <c r="W27" s="427"/>
      <c r="X27" s="425">
        <f t="shared" ca="1" si="9"/>
        <v>4.9722647067780734</v>
      </c>
      <c r="Y27" s="264"/>
      <c r="Z27" t="str">
        <f ca="1">IFERROR(VLOOKUP(C27,'Analysis-must not modify'!C:G,3,FALSE),"")</f>
        <v>Rome</v>
      </c>
      <c r="AA27" s="431">
        <f ca="1">IFERROR(VLOOKUP(C27,'Analysis-must not modify'!C:G,2,FALSE),"")</f>
        <v>2015</v>
      </c>
      <c r="AB27">
        <f t="shared" ca="1" si="15"/>
        <v>2015</v>
      </c>
      <c r="AC27">
        <f t="shared" ca="1" si="10"/>
        <v>21</v>
      </c>
      <c r="AD27">
        <f t="shared" ca="1" si="16"/>
        <v>21</v>
      </c>
      <c r="AE27">
        <f t="shared" ca="1" si="11"/>
        <v>24</v>
      </c>
      <c r="AF27">
        <f t="shared" ca="1" si="17"/>
        <v>212421</v>
      </c>
      <c r="AG27">
        <f t="shared" ca="1" si="12"/>
        <v>41</v>
      </c>
      <c r="AH27" t="str">
        <f t="shared" ca="1" si="13"/>
        <v/>
      </c>
      <c r="AI27" t="str">
        <f t="shared" ca="1" si="18"/>
        <v>Rome_2015</v>
      </c>
      <c r="AJ27" s="427">
        <f t="shared" ca="1" si="19"/>
        <v>3.3171597839830227</v>
      </c>
    </row>
    <row r="28" spans="1:36">
      <c r="A28">
        <f t="shared" ca="1" si="0"/>
        <v>22</v>
      </c>
      <c r="B28">
        <v>22</v>
      </c>
      <c r="C28" t="str">
        <f ca="1">IFERROR(INDEX(INDEXTABLE,MATCH($B28,'Analysis_2-must not modify'!$AD$831:$AD$1031,0),1),"")</f>
        <v>Ciudad de México_2016</v>
      </c>
      <c r="D28" s="425">
        <f ca="1">IF(C28="","",SUM([0]!Othercitydata)/$E$4)</f>
        <v>6.0073814779189387</v>
      </c>
      <c r="E28" s="425">
        <f t="shared" ca="1" si="1"/>
        <v>1.076877788293831</v>
      </c>
      <c r="F28" s="425">
        <f t="shared" ca="1" si="2"/>
        <v>1.9845422666681474</v>
      </c>
      <c r="G28" s="425">
        <f t="shared" ca="1" si="3"/>
        <v>0.57111503687320708</v>
      </c>
      <c r="H28" s="425" t="str">
        <f t="shared" ca="1" si="4"/>
        <v/>
      </c>
      <c r="I28" s="425" t="str">
        <f t="shared" ca="1" si="5"/>
        <v/>
      </c>
      <c r="J28" s="425" t="str">
        <f t="shared" ca="1" si="6"/>
        <v/>
      </c>
      <c r="K28" s="425" t="str">
        <f t="shared" ca="1" si="7"/>
        <v/>
      </c>
      <c r="L28" s="425" t="str">
        <f t="shared" ca="1" si="8"/>
        <v/>
      </c>
      <c r="M28" s="427"/>
      <c r="N28" s="427"/>
      <c r="O28" s="427"/>
      <c r="P28" s="427"/>
      <c r="Q28" s="427"/>
      <c r="R28" s="427"/>
      <c r="S28" s="427"/>
      <c r="T28" s="427"/>
      <c r="U28" s="427">
        <f t="shared" ca="1" si="14"/>
        <v>3.6325350918351851</v>
      </c>
      <c r="V28" s="427"/>
      <c r="W28" s="427"/>
      <c r="X28" s="425">
        <f t="shared" ca="1" si="9"/>
        <v>4.9722647067780734</v>
      </c>
      <c r="Y28" s="264"/>
      <c r="Z28" t="str">
        <f ca="1">IFERROR(VLOOKUP(C28,'Analysis-must not modify'!C:G,3,FALSE),"")</f>
        <v>Ciudad de México</v>
      </c>
      <c r="AA28" s="431">
        <f ca="1">IFERROR(VLOOKUP(C28,'Analysis-must not modify'!C:G,2,FALSE),"")</f>
        <v>2016</v>
      </c>
      <c r="AB28">
        <f t="shared" ca="1" si="15"/>
        <v>2016</v>
      </c>
      <c r="AC28">
        <f t="shared" ca="1" si="10"/>
        <v>22</v>
      </c>
      <c r="AD28">
        <f t="shared" ca="1" si="16"/>
        <v>22</v>
      </c>
      <c r="AE28">
        <f t="shared" ca="1" si="11"/>
        <v>44</v>
      </c>
      <c r="AF28">
        <f t="shared" ca="1" si="17"/>
        <v>224422</v>
      </c>
      <c r="AG28">
        <f t="shared" ca="1" si="12"/>
        <v>40</v>
      </c>
      <c r="AH28" t="str">
        <f t="shared" ca="1" si="13"/>
        <v/>
      </c>
      <c r="AI28" t="str">
        <f t="shared" ca="1" si="18"/>
        <v>Ciudad de México_2016</v>
      </c>
      <c r="AJ28" s="427">
        <f t="shared" ca="1" si="19"/>
        <v>3.6325350918351851</v>
      </c>
    </row>
    <row r="29" spans="1:36">
      <c r="A29">
        <f t="shared" ca="1" si="0"/>
        <v>23</v>
      </c>
      <c r="B29">
        <v>23</v>
      </c>
      <c r="C29" t="str">
        <f ca="1">IFERROR(INDEX(INDEXTABLE,MATCH($B29,'Analysis_2-must not modify'!$AD$831:$AD$1031,0),1),"")</f>
        <v>London_2015</v>
      </c>
      <c r="D29" s="425">
        <f ca="1">IF(C29="","",SUM([0]!Othercitydata)/$E$4)</f>
        <v>6.0073814779189387</v>
      </c>
      <c r="E29" s="425">
        <f t="shared" ca="1" si="1"/>
        <v>2.8394644473884267</v>
      </c>
      <c r="F29" s="425">
        <f t="shared" ca="1" si="2"/>
        <v>0.83006466880693353</v>
      </c>
      <c r="G29" s="425">
        <f t="shared" ca="1" si="3"/>
        <v>0.20241259851692117</v>
      </c>
      <c r="H29" s="425" t="str">
        <f t="shared" ca="1" si="4"/>
        <v/>
      </c>
      <c r="I29" s="425" t="str">
        <f t="shared" ca="1" si="5"/>
        <v/>
      </c>
      <c r="J29" s="425" t="str">
        <f t="shared" ca="1" si="6"/>
        <v/>
      </c>
      <c r="K29" s="425" t="str">
        <f t="shared" ca="1" si="7"/>
        <v/>
      </c>
      <c r="L29" s="425" t="str">
        <f t="shared" ca="1" si="8"/>
        <v/>
      </c>
      <c r="M29" s="427"/>
      <c r="N29" s="427"/>
      <c r="O29" s="427"/>
      <c r="P29" s="427"/>
      <c r="Q29" s="427"/>
      <c r="R29" s="427"/>
      <c r="S29" s="427"/>
      <c r="T29" s="427"/>
      <c r="U29" s="427">
        <f t="shared" ca="1" si="14"/>
        <v>3.8719417147122814</v>
      </c>
      <c r="V29" s="427"/>
      <c r="W29" s="427"/>
      <c r="X29" s="425">
        <f t="shared" ca="1" si="9"/>
        <v>4.9722647067780734</v>
      </c>
      <c r="Y29" s="264"/>
      <c r="Z29" t="str">
        <f ca="1">IFERROR(VLOOKUP(C29,'Analysis-must not modify'!C:G,3,FALSE),"")</f>
        <v>London</v>
      </c>
      <c r="AA29" s="431">
        <f ca="1">IFERROR(VLOOKUP(C29,'Analysis-must not modify'!C:G,2,FALSE),"")</f>
        <v>2015</v>
      </c>
      <c r="AB29">
        <f t="shared" ca="1" si="15"/>
        <v>2015</v>
      </c>
      <c r="AC29">
        <f t="shared" ca="1" si="10"/>
        <v>23</v>
      </c>
      <c r="AD29">
        <f t="shared" ca="1" si="16"/>
        <v>23</v>
      </c>
      <c r="AE29">
        <f t="shared" ca="1" si="11"/>
        <v>24</v>
      </c>
      <c r="AF29">
        <f t="shared" ca="1" si="17"/>
        <v>232423</v>
      </c>
      <c r="AG29">
        <f t="shared" ca="1" si="12"/>
        <v>39</v>
      </c>
      <c r="AH29" t="str">
        <f t="shared" ca="1" si="13"/>
        <v/>
      </c>
      <c r="AI29" t="str">
        <f t="shared" ca="1" si="18"/>
        <v>London_2015</v>
      </c>
      <c r="AJ29" s="427">
        <f t="shared" ca="1" si="19"/>
        <v>3.8719417147122814</v>
      </c>
    </row>
    <row r="30" spans="1:36">
      <c r="A30">
        <f t="shared" ca="1" si="0"/>
        <v>24</v>
      </c>
      <c r="B30">
        <v>24</v>
      </c>
      <c r="C30" t="str">
        <f ca="1">IFERROR(INDEX(INDEXTABLE,MATCH($B30,'Analysis_2-must not modify'!$AD$831:$AD$1031,0),1),"")</f>
        <v>Basel_2014</v>
      </c>
      <c r="D30" s="425">
        <f ca="1">IF(C30="","",SUM([0]!Othercitydata)/$E$4)</f>
        <v>6.0073814779189387</v>
      </c>
      <c r="E30" s="425">
        <f t="shared" ca="1" si="1"/>
        <v>3.3254992770224781</v>
      </c>
      <c r="F30" s="425">
        <f t="shared" ca="1" si="2"/>
        <v>0.85717028755624247</v>
      </c>
      <c r="G30" s="425">
        <f t="shared" ca="1" si="3"/>
        <v>2.8256309792147025E-2</v>
      </c>
      <c r="H30" s="425" t="str">
        <f t="shared" ca="1" si="4"/>
        <v/>
      </c>
      <c r="I30" s="425" t="str">
        <f t="shared" ca="1" si="5"/>
        <v/>
      </c>
      <c r="J30" s="425" t="str">
        <f t="shared" ca="1" si="6"/>
        <v/>
      </c>
      <c r="K30" s="425" t="str">
        <f t="shared" ca="1" si="7"/>
        <v/>
      </c>
      <c r="L30" s="425" t="str">
        <f t="shared" ca="1" si="8"/>
        <v/>
      </c>
      <c r="M30" s="427"/>
      <c r="N30" s="427"/>
      <c r="O30" s="427"/>
      <c r="P30" s="427"/>
      <c r="Q30" s="427"/>
      <c r="R30" s="427"/>
      <c r="S30" s="427"/>
      <c r="T30" s="427"/>
      <c r="U30" s="427">
        <f t="shared" ca="1" si="14"/>
        <v>4.2109258743708677</v>
      </c>
      <c r="V30" s="427"/>
      <c r="W30" s="427"/>
      <c r="X30" s="425">
        <f t="shared" ca="1" si="9"/>
        <v>4.9722647067780734</v>
      </c>
      <c r="Y30" s="264"/>
      <c r="Z30" t="str">
        <f ca="1">IFERROR(VLOOKUP(C30,'Analysis-must not modify'!C:G,3,FALSE),"")</f>
        <v>Basel</v>
      </c>
      <c r="AA30" s="431">
        <f ca="1">IFERROR(VLOOKUP(C30,'Analysis-must not modify'!C:G,2,FALSE),"")</f>
        <v>2014</v>
      </c>
      <c r="AB30">
        <f t="shared" ca="1" si="15"/>
        <v>2014</v>
      </c>
      <c r="AC30">
        <f t="shared" ca="1" si="10"/>
        <v>24</v>
      </c>
      <c r="AD30">
        <f t="shared" ca="1" si="16"/>
        <v>24</v>
      </c>
      <c r="AE30">
        <f t="shared" ca="1" si="11"/>
        <v>11</v>
      </c>
      <c r="AF30">
        <f t="shared" ca="1" si="17"/>
        <v>241124</v>
      </c>
      <c r="AG30">
        <f t="shared" ca="1" si="12"/>
        <v>38</v>
      </c>
      <c r="AH30" t="str">
        <f t="shared" ca="1" si="13"/>
        <v/>
      </c>
      <c r="AI30" t="str">
        <f t="shared" ca="1" si="18"/>
        <v>Basel_2014</v>
      </c>
      <c r="AJ30" s="427">
        <f t="shared" ca="1" si="19"/>
        <v>4.2109258743708677</v>
      </c>
    </row>
    <row r="31" spans="1:36">
      <c r="A31">
        <f t="shared" ca="1" si="0"/>
        <v>25</v>
      </c>
      <c r="B31">
        <v>25</v>
      </c>
      <c r="C31" t="str">
        <f ca="1">IFERROR(INDEX(INDEXTABLE,MATCH($B31,'Analysis_2-must not modify'!$AD$831:$AD$1031,0),1),"")</f>
        <v>Vancouver_2017</v>
      </c>
      <c r="D31" s="425">
        <f ca="1">IF(C31="","",SUM([0]!Othercitydata)/$E$4)</f>
        <v>6.0073814779189387</v>
      </c>
      <c r="E31" s="425">
        <f t="shared" ca="1" si="1"/>
        <v>2.4070171968331651</v>
      </c>
      <c r="F31" s="425">
        <f t="shared" ca="1" si="2"/>
        <v>1.661757897149813</v>
      </c>
      <c r="G31" s="425">
        <f t="shared" ca="1" si="3"/>
        <v>0.16628376771181022</v>
      </c>
      <c r="H31" s="425" t="str">
        <f t="shared" ca="1" si="4"/>
        <v/>
      </c>
      <c r="I31" s="425" t="str">
        <f t="shared" ca="1" si="5"/>
        <v/>
      </c>
      <c r="J31" s="425" t="str">
        <f t="shared" ca="1" si="6"/>
        <v/>
      </c>
      <c r="K31" s="425" t="str">
        <f t="shared" ca="1" si="7"/>
        <v/>
      </c>
      <c r="L31" s="425" t="str">
        <f t="shared" ca="1" si="8"/>
        <v/>
      </c>
      <c r="M31" s="427"/>
      <c r="N31" s="427"/>
      <c r="O31" s="427"/>
      <c r="P31" s="427"/>
      <c r="Q31" s="427"/>
      <c r="R31" s="427"/>
      <c r="S31" s="427"/>
      <c r="T31" s="427"/>
      <c r="U31" s="427">
        <f t="shared" ca="1" si="14"/>
        <v>4.2350588616947888</v>
      </c>
      <c r="V31" s="427"/>
      <c r="W31" s="427"/>
      <c r="X31" s="425">
        <f t="shared" ca="1" si="9"/>
        <v>4.9722647067780734</v>
      </c>
      <c r="Y31" s="264"/>
      <c r="Z31" t="str">
        <f ca="1">IFERROR(VLOOKUP(C31,'Analysis-must not modify'!C:G,3,FALSE),"")</f>
        <v>Vancouver</v>
      </c>
      <c r="AA31" s="431">
        <f ca="1">IFERROR(VLOOKUP(C31,'Analysis-must not modify'!C:G,2,FALSE),"")</f>
        <v>2017</v>
      </c>
      <c r="AB31">
        <f t="shared" ca="1" si="15"/>
        <v>2017</v>
      </c>
      <c r="AC31">
        <f t="shared" ca="1" si="10"/>
        <v>25</v>
      </c>
      <c r="AD31">
        <f t="shared" ca="1" si="16"/>
        <v>25</v>
      </c>
      <c r="AE31">
        <f t="shared" ca="1" si="11"/>
        <v>61</v>
      </c>
      <c r="AF31">
        <f t="shared" ca="1" si="17"/>
        <v>256125</v>
      </c>
      <c r="AG31">
        <f t="shared" ca="1" si="12"/>
        <v>37</v>
      </c>
      <c r="AH31" t="str">
        <f t="shared" ca="1" si="13"/>
        <v/>
      </c>
      <c r="AI31" t="str">
        <f t="shared" ca="1" si="18"/>
        <v>Vancouver_2017</v>
      </c>
      <c r="AJ31" s="427">
        <f t="shared" ca="1" si="19"/>
        <v>4.2350588616947888</v>
      </c>
    </row>
    <row r="32" spans="1:36">
      <c r="A32">
        <f t="shared" ca="1" si="0"/>
        <v>26</v>
      </c>
      <c r="B32">
        <v>26</v>
      </c>
      <c r="C32" t="str">
        <f ca="1">IFERROR(INDEX(INDEXTABLE,MATCH($B32,'Analysis_2-must not modify'!$AD$831:$AD$1031,0),1),"")</f>
        <v>Buenos Aires_2015</v>
      </c>
      <c r="D32" s="425">
        <f ca="1">IF(C32="","",SUM([0]!Othercitydata)/$E$4)</f>
        <v>6.0073814779189387</v>
      </c>
      <c r="E32" s="425">
        <f t="shared" ca="1" si="1"/>
        <v>2.4701882633413308</v>
      </c>
      <c r="F32" s="425">
        <f t="shared" ca="1" si="2"/>
        <v>1.213753879170971</v>
      </c>
      <c r="G32" s="425">
        <f t="shared" ca="1" si="3"/>
        <v>0.60961599405818356</v>
      </c>
      <c r="H32" s="425" t="str">
        <f t="shared" ca="1" si="4"/>
        <v/>
      </c>
      <c r="I32" s="425" t="str">
        <f t="shared" ca="1" si="5"/>
        <v/>
      </c>
      <c r="J32" s="425" t="str">
        <f t="shared" ca="1" si="6"/>
        <v/>
      </c>
      <c r="K32" s="425" t="str">
        <f t="shared" ca="1" si="7"/>
        <v/>
      </c>
      <c r="L32" s="425" t="str">
        <f t="shared" ca="1" si="8"/>
        <v/>
      </c>
      <c r="M32" s="427"/>
      <c r="N32" s="427"/>
      <c r="O32" s="427"/>
      <c r="P32" s="427"/>
      <c r="Q32" s="427"/>
      <c r="R32" s="427"/>
      <c r="S32" s="427"/>
      <c r="T32" s="427"/>
      <c r="U32" s="427">
        <f t="shared" ca="1" si="14"/>
        <v>4.2935581365704856</v>
      </c>
      <c r="V32" s="427"/>
      <c r="W32" s="427"/>
      <c r="X32" s="425">
        <f t="shared" ca="1" si="9"/>
        <v>4.9722647067780734</v>
      </c>
      <c r="Y32" s="264"/>
      <c r="Z32" t="str">
        <f ca="1">IFERROR(VLOOKUP(C32,'Analysis-must not modify'!C:G,3,FALSE),"")</f>
        <v>Buenos Aires</v>
      </c>
      <c r="AA32" s="431">
        <f ca="1">IFERROR(VLOOKUP(C32,'Analysis-must not modify'!C:G,2,FALSE),"")</f>
        <v>2015</v>
      </c>
      <c r="AB32">
        <f t="shared" ca="1" si="15"/>
        <v>2015</v>
      </c>
      <c r="AC32">
        <f t="shared" ca="1" si="10"/>
        <v>26</v>
      </c>
      <c r="AD32">
        <f t="shared" ca="1" si="16"/>
        <v>26</v>
      </c>
      <c r="AE32">
        <f t="shared" ca="1" si="11"/>
        <v>24</v>
      </c>
      <c r="AF32">
        <f t="shared" ca="1" si="17"/>
        <v>262426</v>
      </c>
      <c r="AG32">
        <f t="shared" ca="1" si="12"/>
        <v>36</v>
      </c>
      <c r="AH32" t="str">
        <f t="shared" ca="1" si="13"/>
        <v/>
      </c>
      <c r="AI32" t="str">
        <f t="shared" ca="1" si="18"/>
        <v>Buenos Aires_2015</v>
      </c>
      <c r="AJ32" s="427">
        <f t="shared" ca="1" si="19"/>
        <v>4.2935581365704856</v>
      </c>
    </row>
    <row r="33" spans="1:36">
      <c r="A33">
        <f t="shared" ca="1" si="0"/>
        <v>27</v>
      </c>
      <c r="B33">
        <v>27</v>
      </c>
      <c r="C33" t="str">
        <f ca="1">IFERROR(INDEX(INDEXTABLE,MATCH($B33,'Analysis_2-must not modify'!$AD$831:$AD$1031,0),1),"")</f>
        <v>Ho Chi Minh City_2013</v>
      </c>
      <c r="D33" s="425">
        <f ca="1">IF(C33="","",SUM([0]!Othercitydata)/$E$4)</f>
        <v>6.0073814779189387</v>
      </c>
      <c r="E33" s="425">
        <f t="shared" ca="1" si="1"/>
        <v>2.2032567738519635</v>
      </c>
      <c r="F33" s="425">
        <f t="shared" ca="1" si="2"/>
        <v>1.8506005899479971</v>
      </c>
      <c r="G33" s="425">
        <f t="shared" ca="1" si="3"/>
        <v>0.28337012712449711</v>
      </c>
      <c r="H33" s="425" t="str">
        <f t="shared" ca="1" si="4"/>
        <v/>
      </c>
      <c r="I33" s="425" t="str">
        <f t="shared" ca="1" si="5"/>
        <v/>
      </c>
      <c r="J33" s="425" t="str">
        <f t="shared" ca="1" si="6"/>
        <v/>
      </c>
      <c r="K33" s="425" t="str">
        <f t="shared" ca="1" si="7"/>
        <v/>
      </c>
      <c r="L33" s="425" t="str">
        <f t="shared" ca="1" si="8"/>
        <v/>
      </c>
      <c r="M33" s="427"/>
      <c r="N33" s="427"/>
      <c r="O33" s="427"/>
      <c r="P33" s="427"/>
      <c r="Q33" s="427"/>
      <c r="R33" s="427"/>
      <c r="S33" s="427"/>
      <c r="T33" s="427"/>
      <c r="U33" s="427">
        <f t="shared" ca="1" si="14"/>
        <v>4.3372274909244579</v>
      </c>
      <c r="V33" s="427"/>
      <c r="W33" s="427"/>
      <c r="X33" s="425">
        <f t="shared" ca="1" si="9"/>
        <v>4.9722647067780734</v>
      </c>
      <c r="Y33" s="264"/>
      <c r="Z33" t="str">
        <f ca="1">IFERROR(VLOOKUP(C33,'Analysis-must not modify'!C:G,3,FALSE),"")</f>
        <v>Ho Chi Minh City</v>
      </c>
      <c r="AA33" s="431">
        <f ca="1">IFERROR(VLOOKUP(C33,'Analysis-must not modify'!C:G,2,FALSE),"")</f>
        <v>2013</v>
      </c>
      <c r="AB33">
        <f t="shared" ca="1" si="15"/>
        <v>2013</v>
      </c>
      <c r="AC33">
        <f t="shared" ca="1" si="10"/>
        <v>27</v>
      </c>
      <c r="AD33">
        <f t="shared" ca="1" si="16"/>
        <v>27</v>
      </c>
      <c r="AE33">
        <f t="shared" ca="1" si="11"/>
        <v>3</v>
      </c>
      <c r="AF33">
        <f t="shared" ca="1" si="17"/>
        <v>270327</v>
      </c>
      <c r="AG33">
        <f t="shared" ca="1" si="12"/>
        <v>35</v>
      </c>
      <c r="AH33" t="str">
        <f t="shared" ca="1" si="13"/>
        <v/>
      </c>
      <c r="AI33" t="str">
        <f t="shared" ca="1" si="18"/>
        <v>Ho Chi Minh City_2013</v>
      </c>
      <c r="AJ33" s="427">
        <f t="shared" ca="1" si="19"/>
        <v>4.3372274909244579</v>
      </c>
    </row>
    <row r="34" spans="1:36">
      <c r="A34">
        <f t="shared" ca="1" si="0"/>
        <v>28</v>
      </c>
      <c r="B34">
        <v>28</v>
      </c>
      <c r="C34" t="str">
        <f ca="1">IFERROR(INDEX(INDEXTABLE,MATCH($B34,'Analysis_2-must not modify'!$AD$831:$AD$1031,0),1),"")</f>
        <v>Milan_2015</v>
      </c>
      <c r="D34" s="425">
        <f ca="1">IF(C34="","",SUM([0]!Othercitydata)/$E$4)</f>
        <v>6.0073814779189387</v>
      </c>
      <c r="E34" s="425">
        <f t="shared" ca="1" si="1"/>
        <v>3.7718667640419432</v>
      </c>
      <c r="F34" s="425">
        <f t="shared" ca="1" si="2"/>
        <v>0.65365294679129737</v>
      </c>
      <c r="G34" s="425">
        <f t="shared" ca="1" si="3"/>
        <v>7.1537110567673479E-3</v>
      </c>
      <c r="H34" s="425" t="str">
        <f t="shared" ca="1" si="4"/>
        <v/>
      </c>
      <c r="I34" s="425" t="str">
        <f t="shared" ca="1" si="5"/>
        <v/>
      </c>
      <c r="J34" s="425" t="str">
        <f t="shared" ca="1" si="6"/>
        <v/>
      </c>
      <c r="K34" s="425" t="str">
        <f t="shared" ca="1" si="7"/>
        <v/>
      </c>
      <c r="L34" s="425" t="str">
        <f t="shared" ca="1" si="8"/>
        <v/>
      </c>
      <c r="M34" s="427"/>
      <c r="N34" s="427"/>
      <c r="O34" s="427"/>
      <c r="P34" s="427"/>
      <c r="Q34" s="427"/>
      <c r="R34" s="427"/>
      <c r="S34" s="427"/>
      <c r="T34" s="427"/>
      <c r="U34" s="427">
        <f t="shared" ca="1" si="14"/>
        <v>4.4326734218900077</v>
      </c>
      <c r="V34" s="427"/>
      <c r="W34" s="427"/>
      <c r="X34" s="425">
        <f t="shared" ca="1" si="9"/>
        <v>4.9722647067780734</v>
      </c>
      <c r="Y34" s="264"/>
      <c r="Z34" t="str">
        <f ca="1">IFERROR(VLOOKUP(C34,'Analysis-must not modify'!C:G,3,FALSE),"")</f>
        <v>Milan</v>
      </c>
      <c r="AA34" s="431">
        <f ca="1">IFERROR(VLOOKUP(C34,'Analysis-must not modify'!C:G,2,FALSE),"")</f>
        <v>2015</v>
      </c>
      <c r="AB34">
        <f t="shared" ca="1" si="15"/>
        <v>2015</v>
      </c>
      <c r="AC34">
        <f t="shared" ca="1" si="10"/>
        <v>28</v>
      </c>
      <c r="AD34">
        <f t="shared" ca="1" si="16"/>
        <v>28</v>
      </c>
      <c r="AE34">
        <f t="shared" ca="1" si="11"/>
        <v>24</v>
      </c>
      <c r="AF34">
        <f t="shared" ca="1" si="17"/>
        <v>282428</v>
      </c>
      <c r="AG34">
        <f t="shared" ca="1" si="12"/>
        <v>34</v>
      </c>
      <c r="AH34" t="str">
        <f t="shared" ca="1" si="13"/>
        <v/>
      </c>
      <c r="AI34" t="str">
        <f t="shared" ca="1" si="18"/>
        <v>Milan_2015</v>
      </c>
      <c r="AJ34" s="427">
        <f t="shared" ca="1" si="19"/>
        <v>4.4326734218900077</v>
      </c>
    </row>
    <row r="35" spans="1:36">
      <c r="A35">
        <f t="shared" ca="1" si="0"/>
        <v>29</v>
      </c>
      <c r="B35">
        <v>29</v>
      </c>
      <c r="C35" t="str">
        <f ca="1">IFERROR(INDEX(INDEXTABLE,MATCH($B35,'Analysis_2-must not modify'!$AD$831:$AD$1031,0),1),"")</f>
        <v>Seoul_2013</v>
      </c>
      <c r="D35" s="425">
        <f ca="1">IF(C35="","",SUM([0]!Othercitydata)/$E$4)</f>
        <v>6.0073814779189387</v>
      </c>
      <c r="E35" s="425">
        <f t="shared" ca="1" si="1"/>
        <v>3.4544251065286042</v>
      </c>
      <c r="F35" s="425">
        <f t="shared" ca="1" si="2"/>
        <v>0.91708707741728357</v>
      </c>
      <c r="G35" s="425">
        <f t="shared" ca="1" si="3"/>
        <v>0.26694438949350963</v>
      </c>
      <c r="H35" s="425" t="str">
        <f t="shared" ca="1" si="4"/>
        <v/>
      </c>
      <c r="I35" s="425" t="str">
        <f t="shared" ca="1" si="5"/>
        <v/>
      </c>
      <c r="J35" s="425" t="str">
        <f t="shared" ca="1" si="6"/>
        <v/>
      </c>
      <c r="K35" s="425" t="str">
        <f t="shared" ca="1" si="7"/>
        <v/>
      </c>
      <c r="L35" s="425" t="str">
        <f t="shared" ca="1" si="8"/>
        <v/>
      </c>
      <c r="M35" s="427"/>
      <c r="N35" s="427"/>
      <c r="O35" s="427"/>
      <c r="P35" s="427"/>
      <c r="Q35" s="427"/>
      <c r="R35" s="427"/>
      <c r="S35" s="427"/>
      <c r="T35" s="427"/>
      <c r="U35" s="427">
        <f t="shared" ca="1" si="14"/>
        <v>4.6384565734393979</v>
      </c>
      <c r="V35" s="427"/>
      <c r="W35" s="427"/>
      <c r="X35" s="425">
        <f t="shared" ca="1" si="9"/>
        <v>4.9722647067780734</v>
      </c>
      <c r="Y35" s="264"/>
      <c r="Z35" t="str">
        <f ca="1">IFERROR(VLOOKUP(C35,'Analysis-must not modify'!C:G,3,FALSE),"")</f>
        <v>Seoul</v>
      </c>
      <c r="AA35" s="431">
        <f ca="1">IFERROR(VLOOKUP(C35,'Analysis-must not modify'!C:G,2,FALSE),"")</f>
        <v>2013</v>
      </c>
      <c r="AB35">
        <f t="shared" ca="1" si="15"/>
        <v>2013</v>
      </c>
      <c r="AC35">
        <f t="shared" ca="1" si="10"/>
        <v>29</v>
      </c>
      <c r="AD35">
        <f t="shared" ca="1" si="16"/>
        <v>29</v>
      </c>
      <c r="AE35">
        <f t="shared" ca="1" si="11"/>
        <v>3</v>
      </c>
      <c r="AF35">
        <f t="shared" ca="1" si="17"/>
        <v>290329</v>
      </c>
      <c r="AG35">
        <f t="shared" ca="1" si="12"/>
        <v>33</v>
      </c>
      <c r="AH35" t="str">
        <f t="shared" ca="1" si="13"/>
        <v/>
      </c>
      <c r="AI35" t="str">
        <f t="shared" ca="1" si="18"/>
        <v>Seoul_2013</v>
      </c>
      <c r="AJ35" s="427">
        <f t="shared" ca="1" si="19"/>
        <v>4.6384565734393979</v>
      </c>
    </row>
    <row r="36" spans="1:36">
      <c r="A36">
        <f t="shared" ca="1" si="0"/>
        <v>30</v>
      </c>
      <c r="B36">
        <v>30</v>
      </c>
      <c r="C36" t="str">
        <f ca="1">IFERROR(INDEX(INDEXTABLE,MATCH($B36,'Analysis_2-must not modify'!$AD$831:$AD$1031,0),1),"")</f>
        <v>Auckland_2015</v>
      </c>
      <c r="D36" s="425">
        <f ca="1">IF(C36="","",SUM([0]!Othercitydata)/$E$4)</f>
        <v>6.0073814779189387</v>
      </c>
      <c r="E36" s="425">
        <f t="shared" ca="1" si="1"/>
        <v>2.0792643509479332</v>
      </c>
      <c r="F36" s="425">
        <f t="shared" ca="1" si="2"/>
        <v>2.6164331997186374</v>
      </c>
      <c r="G36" s="425">
        <f t="shared" ca="1" si="3"/>
        <v>0.24110166867204094</v>
      </c>
      <c r="H36" s="425" t="str">
        <f t="shared" ca="1" si="4"/>
        <v/>
      </c>
      <c r="I36" s="425" t="str">
        <f t="shared" ca="1" si="5"/>
        <v/>
      </c>
      <c r="J36" s="425" t="str">
        <f t="shared" ca="1" si="6"/>
        <v/>
      </c>
      <c r="K36" s="425" t="str">
        <f t="shared" ca="1" si="7"/>
        <v/>
      </c>
      <c r="L36" s="425" t="str">
        <f t="shared" ca="1" si="8"/>
        <v/>
      </c>
      <c r="M36" s="427"/>
      <c r="N36" s="427"/>
      <c r="O36" s="427"/>
      <c r="P36" s="427"/>
      <c r="Q36" s="427"/>
      <c r="R36" s="427"/>
      <c r="S36" s="427"/>
      <c r="T36" s="427"/>
      <c r="U36" s="427">
        <f t="shared" ca="1" si="14"/>
        <v>4.9367992193386119</v>
      </c>
      <c r="V36" s="427"/>
      <c r="W36" s="427"/>
      <c r="X36" s="425">
        <f t="shared" ca="1" si="9"/>
        <v>4.9722647067780734</v>
      </c>
      <c r="Y36" s="264"/>
      <c r="Z36" t="str">
        <f ca="1">IFERROR(VLOOKUP(C36,'Analysis-must not modify'!C:G,3,FALSE),"")</f>
        <v>Auckland</v>
      </c>
      <c r="AA36" s="431">
        <f ca="1">IFERROR(VLOOKUP(C36,'Analysis-must not modify'!C:G,2,FALSE),"")</f>
        <v>2015</v>
      </c>
      <c r="AB36">
        <f t="shared" ca="1" si="15"/>
        <v>2015</v>
      </c>
      <c r="AC36">
        <f t="shared" ca="1" si="10"/>
        <v>30</v>
      </c>
      <c r="AD36">
        <f t="shared" ca="1" si="16"/>
        <v>30</v>
      </c>
      <c r="AE36">
        <f t="shared" ca="1" si="11"/>
        <v>24</v>
      </c>
      <c r="AF36">
        <f t="shared" ca="1" si="17"/>
        <v>302430</v>
      </c>
      <c r="AG36">
        <f t="shared" ca="1" si="12"/>
        <v>32</v>
      </c>
      <c r="AH36" t="str">
        <f t="shared" ca="1" si="13"/>
        <v/>
      </c>
      <c r="AI36" t="str">
        <f t="shared" ca="1" si="18"/>
        <v>Auckland_2015</v>
      </c>
      <c r="AJ36" s="427">
        <f t="shared" ca="1" si="19"/>
        <v>4.9367992193386119</v>
      </c>
    </row>
    <row r="37" spans="1:36">
      <c r="A37">
        <f t="shared" ca="1" si="0"/>
        <v>31</v>
      </c>
      <c r="B37">
        <v>31</v>
      </c>
      <c r="C37" t="str">
        <f ca="1">IFERROR(INDEX(INDEXTABLE,MATCH($B37,'Analysis_2-must not modify'!$AD$831:$AD$1031,0),1),"")</f>
        <v>Tokyo_2013</v>
      </c>
      <c r="D37" s="425">
        <f ca="1">IF(C37="","",SUM([0]!Othercitydata)/$E$4)</f>
        <v>6.0073814779189387</v>
      </c>
      <c r="E37" s="425">
        <f t="shared" ca="1" si="1"/>
        <v>3.9562313615256683</v>
      </c>
      <c r="F37" s="425">
        <f t="shared" ca="1" si="2"/>
        <v>0.88671296908780683</v>
      </c>
      <c r="G37" s="425">
        <f t="shared" ca="1" si="3"/>
        <v>0.12932037616459788</v>
      </c>
      <c r="H37" s="425" t="str">
        <f t="shared" ca="1" si="4"/>
        <v/>
      </c>
      <c r="I37" s="425" t="str">
        <f t="shared" ca="1" si="5"/>
        <v/>
      </c>
      <c r="J37" s="425" t="str">
        <f t="shared" ca="1" si="6"/>
        <v/>
      </c>
      <c r="K37" s="425" t="str">
        <f t="shared" ca="1" si="7"/>
        <v/>
      </c>
      <c r="L37" s="425" t="str">
        <f t="shared" ca="1" si="8"/>
        <v/>
      </c>
      <c r="M37" s="427"/>
      <c r="N37" s="427"/>
      <c r="O37" s="427"/>
      <c r="P37" s="427"/>
      <c r="Q37" s="427"/>
      <c r="R37" s="427"/>
      <c r="S37" s="427"/>
      <c r="T37" s="427"/>
      <c r="U37" s="427">
        <f t="shared" ca="1" si="14"/>
        <v>4.9722647067780734</v>
      </c>
      <c r="V37" s="427"/>
      <c r="W37" s="427"/>
      <c r="X37" s="425">
        <f t="shared" ca="1" si="9"/>
        <v>4.9722647067780734</v>
      </c>
      <c r="Y37" s="264"/>
      <c r="Z37" t="str">
        <f ca="1">IFERROR(VLOOKUP(C37,'Analysis-must not modify'!C:G,3,FALSE),"")</f>
        <v>Tokyo</v>
      </c>
      <c r="AA37" s="431">
        <f ca="1">IFERROR(VLOOKUP(C37,'Analysis-must not modify'!C:G,2,FALSE),"")</f>
        <v>2013</v>
      </c>
      <c r="AB37">
        <f t="shared" ca="1" si="15"/>
        <v>2013</v>
      </c>
      <c r="AC37">
        <f t="shared" ca="1" si="10"/>
        <v>31</v>
      </c>
      <c r="AD37">
        <f t="shared" ca="1" si="16"/>
        <v>31</v>
      </c>
      <c r="AE37">
        <f t="shared" ca="1" si="11"/>
        <v>3</v>
      </c>
      <c r="AF37">
        <f t="shared" ca="1" si="17"/>
        <v>310331</v>
      </c>
      <c r="AG37">
        <f t="shared" ca="1" si="12"/>
        <v>31</v>
      </c>
      <c r="AH37" t="str">
        <f t="shared" ca="1" si="13"/>
        <v/>
      </c>
      <c r="AI37" t="str">
        <f t="shared" ca="1" si="18"/>
        <v>Tokyo_2013</v>
      </c>
      <c r="AJ37" s="427">
        <f t="shared" ca="1" si="19"/>
        <v>4.9722647067780734</v>
      </c>
    </row>
    <row r="38" spans="1:36">
      <c r="A38">
        <f t="shared" ca="1" si="0"/>
        <v>32</v>
      </c>
      <c r="B38">
        <v>32</v>
      </c>
      <c r="C38" t="str">
        <f ca="1">IFERROR(INDEX(INDEXTABLE,MATCH($B38,'Analysis_2-must not modify'!$AD$831:$AD$1031,0),1),"")</f>
        <v>Johannesburg_2014</v>
      </c>
      <c r="D38" s="425">
        <f ca="1">IF(C38="","",SUM([0]!Othercitydata)/$E$4)</f>
        <v>6.0073814779189387</v>
      </c>
      <c r="E38" s="425">
        <f t="shared" ca="1" si="1"/>
        <v>3.3099443567310156</v>
      </c>
      <c r="F38" s="425">
        <f t="shared" ca="1" si="2"/>
        <v>1.512024263705092</v>
      </c>
      <c r="G38" s="425">
        <f t="shared" ca="1" si="3"/>
        <v>0.36481131931385963</v>
      </c>
      <c r="H38" s="425" t="str">
        <f t="shared" ca="1" si="4"/>
        <v/>
      </c>
      <c r="I38" s="425" t="str">
        <f t="shared" ca="1" si="5"/>
        <v/>
      </c>
      <c r="J38" s="425" t="str">
        <f t="shared" ca="1" si="6"/>
        <v/>
      </c>
      <c r="K38" s="425" t="str">
        <f t="shared" ca="1" si="7"/>
        <v/>
      </c>
      <c r="L38" s="425" t="str">
        <f t="shared" ca="1" si="8"/>
        <v/>
      </c>
      <c r="M38" s="427"/>
      <c r="N38" s="427"/>
      <c r="O38" s="427"/>
      <c r="P38" s="427"/>
      <c r="Q38" s="427"/>
      <c r="R38" s="427"/>
      <c r="S38" s="427"/>
      <c r="T38" s="427"/>
      <c r="U38" s="427">
        <f t="shared" ca="1" si="14"/>
        <v>5.1867799397499672</v>
      </c>
      <c r="V38" s="427"/>
      <c r="W38" s="427"/>
      <c r="X38" s="425">
        <f t="shared" ca="1" si="9"/>
        <v>4.9722647067780734</v>
      </c>
      <c r="Y38" s="264"/>
      <c r="Z38" t="str">
        <f ca="1">IFERROR(VLOOKUP(C38,'Analysis-must not modify'!C:G,3,FALSE),"")</f>
        <v>Johannesburg</v>
      </c>
      <c r="AA38" s="431">
        <f ca="1">IFERROR(VLOOKUP(C38,'Analysis-must not modify'!C:G,2,FALSE),"")</f>
        <v>2014</v>
      </c>
      <c r="AB38">
        <f t="shared" ca="1" si="15"/>
        <v>2014</v>
      </c>
      <c r="AC38">
        <f t="shared" ca="1" si="10"/>
        <v>32</v>
      </c>
      <c r="AD38">
        <f t="shared" ca="1" si="16"/>
        <v>32</v>
      </c>
      <c r="AE38">
        <f t="shared" ca="1" si="11"/>
        <v>11</v>
      </c>
      <c r="AF38">
        <f t="shared" ca="1" si="17"/>
        <v>321132</v>
      </c>
      <c r="AG38">
        <f t="shared" ca="1" si="12"/>
        <v>30</v>
      </c>
      <c r="AH38" t="str">
        <f t="shared" ca="1" si="13"/>
        <v/>
      </c>
      <c r="AI38" t="str">
        <f t="shared" ca="1" si="18"/>
        <v>Johannesburg_2014</v>
      </c>
      <c r="AJ38" s="427">
        <f t="shared" ca="1" si="19"/>
        <v>5.1867799397499672</v>
      </c>
    </row>
    <row r="39" spans="1:36">
      <c r="A39">
        <f t="shared" ref="A39:A70" ca="1" si="20">IFERROR(RANK(AG39,rankNEW),"")</f>
        <v>33</v>
      </c>
      <c r="B39">
        <v>33</v>
      </c>
      <c r="C39" t="str">
        <f ca="1">IFERROR(INDEX(INDEXTABLE,MATCH($B39,'Analysis_2-must not modify'!$AD$831:$AD$1031,0),1),"")</f>
        <v>Athens_2016</v>
      </c>
      <c r="D39" s="425">
        <f ca="1">IF(C39="","",SUM([0]!Othercitydata)/$E$4)</f>
        <v>6.0073814779189387</v>
      </c>
      <c r="E39" s="425">
        <f t="shared" ref="E39:E70" ca="1" si="21">IFERROR(INDEX(INDEXTABLE,MATCH($B39,rankINDEX,0),3),"")</f>
        <v>3.0461653389177989</v>
      </c>
      <c r="F39" s="425">
        <f t="shared" ref="F39:F70" ca="1" si="22">IFERROR(INDEX(INDEXTABLE,MATCH($B39,rankINDEX,0),4),"")</f>
        <v>1.6066695044813672</v>
      </c>
      <c r="G39" s="425">
        <f t="shared" ref="G39:G70" ca="1" si="23">IFERROR(INDEX(INDEXTABLE,MATCH($B39,rankINDEX,0),5),"")</f>
        <v>0.54757522751718612</v>
      </c>
      <c r="H39" s="425" t="str">
        <f t="shared" ref="H39:H70" ca="1" si="24">IFERROR(INDEX(INDEXTABLE,MATCH($B39,rankINDEX,0),6),"")</f>
        <v/>
      </c>
      <c r="I39" s="425" t="str">
        <f t="shared" ref="I39:I70" ca="1" si="25">IFERROR(INDEX(INDEXTABLE,MATCH($B39,rankINDEX,0),7),"")</f>
        <v/>
      </c>
      <c r="J39" s="425" t="str">
        <f t="shared" ref="J39:J70" ca="1" si="26">IFERROR(INDEX(INDEXTABLE,MATCH($B39,rankINDEX,0),8),"")</f>
        <v/>
      </c>
      <c r="K39" s="425" t="str">
        <f t="shared" ref="K39:K70" ca="1" si="27">IFERROR(INDEX(INDEXTABLE,MATCH($B39,rankINDEX,0),9),"")</f>
        <v/>
      </c>
      <c r="L39" s="425" t="str">
        <f t="shared" ref="L39:L70" ca="1" si="28">IFERROR(INDEX(INDEXTABLE,MATCH($B39,rankINDEX,0),10),"")</f>
        <v/>
      </c>
      <c r="M39" s="427"/>
      <c r="N39" s="427"/>
      <c r="O39" s="427"/>
      <c r="P39" s="427"/>
      <c r="Q39" s="427"/>
      <c r="R39" s="427"/>
      <c r="S39" s="427"/>
      <c r="T39" s="427"/>
      <c r="U39" s="427">
        <f t="shared" ca="1" si="14"/>
        <v>5.2004100709163517</v>
      </c>
      <c r="V39" s="427"/>
      <c r="W39" s="427"/>
      <c r="X39" s="425">
        <f t="shared" ref="X39:X70" ca="1" si="29">IF(C39="","",MEDIAN(Othercitydata))</f>
        <v>4.9722647067780734</v>
      </c>
      <c r="Y39" s="264"/>
      <c r="Z39" t="str">
        <f ca="1">IFERROR(VLOOKUP(C39,'Analysis-must not modify'!C:G,3,FALSE),"")</f>
        <v>Athens</v>
      </c>
      <c r="AA39" s="431">
        <f ca="1">IFERROR(VLOOKUP(C39,'Analysis-must not modify'!C:G,2,FALSE),"")</f>
        <v>2016</v>
      </c>
      <c r="AB39">
        <f t="shared" ca="1" si="15"/>
        <v>2016</v>
      </c>
      <c r="AC39">
        <f t="shared" ref="AC39:AC70" ca="1" si="30">IF(C39="","",B39)</f>
        <v>33</v>
      </c>
      <c r="AD39">
        <f t="shared" ca="1" si="16"/>
        <v>33</v>
      </c>
      <c r="AE39">
        <f t="shared" ref="AE39:AE70" ca="1" si="31">IFERROR(RANK(AB39,rankyear,1),"")</f>
        <v>44</v>
      </c>
      <c r="AF39">
        <f t="shared" ca="1" si="17"/>
        <v>334433</v>
      </c>
      <c r="AG39">
        <f t="shared" ref="AG39:AG70" ca="1" si="32">IFERROR(RANK(AF39,Rankcombined),"")</f>
        <v>29</v>
      </c>
      <c r="AH39" t="str">
        <f t="shared" ref="AH39:AH70" ca="1" si="33">IF(AD39=1,RANK(AG39,rankINPUT,1),"")</f>
        <v/>
      </c>
      <c r="AI39" t="str">
        <f t="shared" ca="1" si="18"/>
        <v>Athens_2016</v>
      </c>
      <c r="AJ39" s="427">
        <f t="shared" ca="1" si="19"/>
        <v>5.2004100709163517</v>
      </c>
    </row>
    <row r="40" spans="1:36">
      <c r="A40">
        <f t="shared" ca="1" si="20"/>
        <v>34</v>
      </c>
      <c r="B40">
        <v>34</v>
      </c>
      <c r="C40" t="str">
        <f ca="1">IFERROR(INDEX(INDEXTABLE,MATCH($B40,'Analysis_2-must not modify'!$AD$831:$AD$1031,0),1),"")</f>
        <v>Montréal_2014</v>
      </c>
      <c r="D40" s="425">
        <f ca="1">IF(C40="","",SUM([0]!Othercitydata)/$E$4)</f>
        <v>6.0073814779189387</v>
      </c>
      <c r="E40" s="425">
        <f t="shared" ca="1" si="21"/>
        <v>2.6818437675877642</v>
      </c>
      <c r="F40" s="425">
        <f t="shared" ca="1" si="22"/>
        <v>2.3217726888177022</v>
      </c>
      <c r="G40" s="425">
        <f t="shared" ca="1" si="23"/>
        <v>0.21955722040558559</v>
      </c>
      <c r="H40" s="425" t="str">
        <f t="shared" ca="1" si="24"/>
        <v/>
      </c>
      <c r="I40" s="425" t="str">
        <f t="shared" ca="1" si="25"/>
        <v/>
      </c>
      <c r="J40" s="425" t="str">
        <f t="shared" ca="1" si="26"/>
        <v/>
      </c>
      <c r="K40" s="425" t="str">
        <f t="shared" ca="1" si="27"/>
        <v/>
      </c>
      <c r="L40" s="425" t="str">
        <f t="shared" ca="1" si="28"/>
        <v/>
      </c>
      <c r="M40" s="427"/>
      <c r="N40" s="427"/>
      <c r="O40" s="427"/>
      <c r="P40" s="427"/>
      <c r="Q40" s="427"/>
      <c r="R40" s="427"/>
      <c r="S40" s="427"/>
      <c r="T40" s="427"/>
      <c r="U40" s="427">
        <f t="shared" ca="1" si="14"/>
        <v>5.2231736768110517</v>
      </c>
      <c r="V40" s="427"/>
      <c r="W40" s="427"/>
      <c r="X40" s="425">
        <f t="shared" ca="1" si="29"/>
        <v>4.9722647067780734</v>
      </c>
      <c r="Y40" s="264"/>
      <c r="Z40" t="str">
        <f ca="1">IFERROR(VLOOKUP(C40,'Analysis-must not modify'!C:G,3,FALSE),"")</f>
        <v>Montréal</v>
      </c>
      <c r="AA40" s="431">
        <f ca="1">IFERROR(VLOOKUP(C40,'Analysis-must not modify'!C:G,2,FALSE),"")</f>
        <v>2014</v>
      </c>
      <c r="AB40">
        <f t="shared" ca="1" si="15"/>
        <v>2014</v>
      </c>
      <c r="AC40">
        <f t="shared" ca="1" si="30"/>
        <v>34</v>
      </c>
      <c r="AD40">
        <f t="shared" ca="1" si="16"/>
        <v>34</v>
      </c>
      <c r="AE40">
        <f t="shared" ca="1" si="31"/>
        <v>11</v>
      </c>
      <c r="AF40">
        <f t="shared" ca="1" si="17"/>
        <v>341134</v>
      </c>
      <c r="AG40">
        <f t="shared" ca="1" si="32"/>
        <v>28</v>
      </c>
      <c r="AH40" t="str">
        <f t="shared" ca="1" si="33"/>
        <v/>
      </c>
      <c r="AI40" t="str">
        <f t="shared" ca="1" si="18"/>
        <v>Montréal_2014</v>
      </c>
      <c r="AJ40" s="427">
        <f t="shared" ca="1" si="19"/>
        <v>5.2231736768110517</v>
      </c>
    </row>
    <row r="41" spans="1:36">
      <c r="A41">
        <f t="shared" ca="1" si="20"/>
        <v>35</v>
      </c>
      <c r="B41">
        <v>35</v>
      </c>
      <c r="C41" t="str">
        <f ca="1">IFERROR(INDEX(INDEXTABLE,MATCH($B41,'Analysis_2-must not modify'!$AD$831:$AD$1031,0),1),"")</f>
        <v>Cape Town_2016</v>
      </c>
      <c r="D41" s="425">
        <f ca="1">IF(C41="","",SUM([0]!Othercitydata)/$E$4)</f>
        <v>6.0073814779189387</v>
      </c>
      <c r="E41" s="425">
        <f t="shared" ca="1" si="21"/>
        <v>3.3152597917754734</v>
      </c>
      <c r="F41" s="425">
        <f t="shared" ca="1" si="22"/>
        <v>1.4903753224440579</v>
      </c>
      <c r="G41" s="425">
        <f t="shared" ca="1" si="23"/>
        <v>0.56521364655351725</v>
      </c>
      <c r="H41" s="425" t="str">
        <f t="shared" ca="1" si="24"/>
        <v/>
      </c>
      <c r="I41" s="425" t="str">
        <f t="shared" ca="1" si="25"/>
        <v/>
      </c>
      <c r="J41" s="425" t="str">
        <f t="shared" ca="1" si="26"/>
        <v/>
      </c>
      <c r="K41" s="425" t="str">
        <f t="shared" ca="1" si="27"/>
        <v/>
      </c>
      <c r="L41" s="425" t="str">
        <f t="shared" ca="1" si="28"/>
        <v/>
      </c>
      <c r="M41" s="427"/>
      <c r="N41" s="427"/>
      <c r="O41" s="427"/>
      <c r="P41" s="427"/>
      <c r="Q41" s="427"/>
      <c r="R41" s="427"/>
      <c r="S41" s="427"/>
      <c r="T41" s="427"/>
      <c r="U41" s="427">
        <f t="shared" ca="1" si="14"/>
        <v>5.3708487607730486</v>
      </c>
      <c r="V41" s="427"/>
      <c r="W41" s="427"/>
      <c r="X41" s="425">
        <f t="shared" ca="1" si="29"/>
        <v>4.9722647067780734</v>
      </c>
      <c r="Y41" s="264"/>
      <c r="Z41" t="str">
        <f ca="1">IFERROR(VLOOKUP(C41,'Analysis-must not modify'!C:G,3,FALSE),"")</f>
        <v>Cape Town</v>
      </c>
      <c r="AA41" s="431">
        <f ca="1">IFERROR(VLOOKUP(C41,'Analysis-must not modify'!C:G,2,FALSE),"")</f>
        <v>2016</v>
      </c>
      <c r="AB41">
        <f t="shared" ca="1" si="15"/>
        <v>2016</v>
      </c>
      <c r="AC41">
        <f t="shared" ca="1" si="30"/>
        <v>35</v>
      </c>
      <c r="AD41">
        <f t="shared" ca="1" si="16"/>
        <v>35</v>
      </c>
      <c r="AE41">
        <f t="shared" ca="1" si="31"/>
        <v>44</v>
      </c>
      <c r="AF41">
        <f t="shared" ca="1" si="17"/>
        <v>354435</v>
      </c>
      <c r="AG41">
        <f t="shared" ca="1" si="32"/>
        <v>27</v>
      </c>
      <c r="AH41" t="str">
        <f t="shared" ca="1" si="33"/>
        <v/>
      </c>
      <c r="AI41" t="str">
        <f t="shared" ca="1" si="18"/>
        <v>Cape Town_2016</v>
      </c>
      <c r="AJ41" s="427">
        <f t="shared" ca="1" si="19"/>
        <v>5.3708487607730486</v>
      </c>
    </row>
    <row r="42" spans="1:36">
      <c r="A42">
        <f t="shared" ca="1" si="20"/>
        <v>36</v>
      </c>
      <c r="B42">
        <v>36</v>
      </c>
      <c r="C42" t="str">
        <f ca="1">IFERROR(INDEX(INDEXTABLE,MATCH($B42,'Analysis_2-must not modify'!$AD$831:$AD$1031,0),1),"")</f>
        <v>Hong Kong_2015</v>
      </c>
      <c r="D42" s="425">
        <f ca="1">IF(C42="","",SUM([0]!Othercitydata)/$E$4)</f>
        <v>6.0073814779189387</v>
      </c>
      <c r="E42" s="425">
        <f t="shared" ca="1" si="21"/>
        <v>4.0193443076128466</v>
      </c>
      <c r="F42" s="425">
        <f t="shared" ca="1" si="22"/>
        <v>1.0969424112615516</v>
      </c>
      <c r="G42" s="425">
        <f t="shared" ca="1" si="23"/>
        <v>0.33426942073030858</v>
      </c>
      <c r="H42" s="425" t="str">
        <f t="shared" ca="1" si="24"/>
        <v/>
      </c>
      <c r="I42" s="425" t="str">
        <f t="shared" ca="1" si="25"/>
        <v/>
      </c>
      <c r="J42" s="425" t="str">
        <f t="shared" ca="1" si="26"/>
        <v/>
      </c>
      <c r="K42" s="425" t="str">
        <f t="shared" ca="1" si="27"/>
        <v/>
      </c>
      <c r="L42" s="425" t="str">
        <f t="shared" ca="1" si="28"/>
        <v/>
      </c>
      <c r="M42" s="427"/>
      <c r="N42" s="427"/>
      <c r="O42" s="427"/>
      <c r="P42" s="427"/>
      <c r="Q42" s="427"/>
      <c r="R42" s="427"/>
      <c r="S42" s="427"/>
      <c r="T42" s="427"/>
      <c r="U42" s="427">
        <f t="shared" ca="1" si="14"/>
        <v>5.4505561396047062</v>
      </c>
      <c r="V42" s="427"/>
      <c r="W42" s="427"/>
      <c r="X42" s="425">
        <f t="shared" ca="1" si="29"/>
        <v>4.9722647067780734</v>
      </c>
      <c r="Y42" s="264"/>
      <c r="Z42" t="str">
        <f ca="1">IFERROR(VLOOKUP(C42,'Analysis-must not modify'!C:G,3,FALSE),"")</f>
        <v>Hong Kong</v>
      </c>
      <c r="AA42" s="431">
        <f ca="1">IFERROR(VLOOKUP(C42,'Analysis-must not modify'!C:G,2,FALSE),"")</f>
        <v>2015</v>
      </c>
      <c r="AB42">
        <f t="shared" ca="1" si="15"/>
        <v>2015</v>
      </c>
      <c r="AC42">
        <f t="shared" ca="1" si="30"/>
        <v>36</v>
      </c>
      <c r="AD42">
        <f t="shared" ca="1" si="16"/>
        <v>36</v>
      </c>
      <c r="AE42">
        <f t="shared" ca="1" si="31"/>
        <v>24</v>
      </c>
      <c r="AF42">
        <f t="shared" ca="1" si="17"/>
        <v>362436</v>
      </c>
      <c r="AG42">
        <f t="shared" ca="1" si="32"/>
        <v>26</v>
      </c>
      <c r="AH42" t="str">
        <f t="shared" ca="1" si="33"/>
        <v/>
      </c>
      <c r="AI42" t="str">
        <f t="shared" ca="1" si="18"/>
        <v>Hong Kong_2015</v>
      </c>
      <c r="AJ42" s="427">
        <f t="shared" ca="1" si="19"/>
        <v>5.4505561396047062</v>
      </c>
    </row>
    <row r="43" spans="1:36">
      <c r="A43">
        <f t="shared" ca="1" si="20"/>
        <v>37</v>
      </c>
      <c r="B43">
        <v>37</v>
      </c>
      <c r="C43" t="str">
        <f ca="1">IFERROR(INDEX(INDEXTABLE,MATCH($B43,'Analysis_2-must not modify'!$AD$831:$AD$1031,0),1),"")</f>
        <v>Jakarta_2014</v>
      </c>
      <c r="D43" s="425">
        <f ca="1">IF(C43="","",SUM([0]!Othercitydata)/$E$4)</f>
        <v>6.0073814779189387</v>
      </c>
      <c r="E43" s="425">
        <f t="shared" ca="1" si="21"/>
        <v>4.3904646634906097</v>
      </c>
      <c r="F43" s="425">
        <f t="shared" ca="1" si="22"/>
        <v>1.0293381211905903</v>
      </c>
      <c r="G43" s="425">
        <f t="shared" ca="1" si="23"/>
        <v>0.1978114539252</v>
      </c>
      <c r="H43" s="425" t="str">
        <f t="shared" ca="1" si="24"/>
        <v/>
      </c>
      <c r="I43" s="425" t="str">
        <f t="shared" ca="1" si="25"/>
        <v/>
      </c>
      <c r="J43" s="425" t="str">
        <f t="shared" ca="1" si="26"/>
        <v/>
      </c>
      <c r="K43" s="425" t="str">
        <f t="shared" ca="1" si="27"/>
        <v/>
      </c>
      <c r="L43" s="425" t="str">
        <f t="shared" ca="1" si="28"/>
        <v/>
      </c>
      <c r="M43" s="427"/>
      <c r="N43" s="427"/>
      <c r="O43" s="427"/>
      <c r="P43" s="427"/>
      <c r="Q43" s="427"/>
      <c r="R43" s="427"/>
      <c r="S43" s="427"/>
      <c r="T43" s="427"/>
      <c r="U43" s="427">
        <f t="shared" ca="1" si="14"/>
        <v>5.6176142386064001</v>
      </c>
      <c r="V43" s="427"/>
      <c r="W43" s="427"/>
      <c r="X43" s="425">
        <f t="shared" ca="1" si="29"/>
        <v>4.9722647067780734</v>
      </c>
      <c r="Y43" s="264"/>
      <c r="Z43" t="str">
        <f ca="1">IFERROR(VLOOKUP(C43,'Analysis-must not modify'!C:G,3,FALSE),"")</f>
        <v>Jakarta</v>
      </c>
      <c r="AA43" s="431">
        <f ca="1">IFERROR(VLOOKUP(C43,'Analysis-must not modify'!C:G,2,FALSE),"")</f>
        <v>2014</v>
      </c>
      <c r="AB43">
        <f t="shared" ca="1" si="15"/>
        <v>2014</v>
      </c>
      <c r="AC43">
        <f t="shared" ca="1" si="30"/>
        <v>37</v>
      </c>
      <c r="AD43">
        <f t="shared" ca="1" si="16"/>
        <v>37</v>
      </c>
      <c r="AE43">
        <f t="shared" ca="1" si="31"/>
        <v>11</v>
      </c>
      <c r="AF43">
        <f t="shared" ca="1" si="17"/>
        <v>371137</v>
      </c>
      <c r="AG43">
        <f t="shared" ca="1" si="32"/>
        <v>25</v>
      </c>
      <c r="AH43" t="str">
        <f t="shared" ca="1" si="33"/>
        <v/>
      </c>
      <c r="AI43" t="str">
        <f t="shared" ca="1" si="18"/>
        <v>Jakarta_2014</v>
      </c>
      <c r="AJ43" s="427">
        <f t="shared" ca="1" si="19"/>
        <v>5.6176142386064001</v>
      </c>
    </row>
    <row r="44" spans="1:36">
      <c r="A44">
        <f t="shared" ca="1" si="20"/>
        <v>38</v>
      </c>
      <c r="B44">
        <v>38</v>
      </c>
      <c r="C44" t="str">
        <f ca="1">IFERROR(INDEX(INDEXTABLE,MATCH($B44,'Analysis_2-must not modify'!$AD$831:$AD$1031,0),1),"")</f>
        <v>Yokohama_2015</v>
      </c>
      <c r="D44" s="425">
        <f ca="1">IF(C44="","",SUM([0]!Othercitydata)/$E$4)</f>
        <v>6.0073814779189387</v>
      </c>
      <c r="E44" s="425">
        <f t="shared" ca="1" si="21"/>
        <v>4.0160994822102882</v>
      </c>
      <c r="F44" s="425">
        <f t="shared" ca="1" si="22"/>
        <v>0.94123812842072918</v>
      </c>
      <c r="G44" s="425">
        <f t="shared" ca="1" si="23"/>
        <v>0.66250807246462595</v>
      </c>
      <c r="H44" s="425" t="str">
        <f t="shared" ca="1" si="24"/>
        <v/>
      </c>
      <c r="I44" s="425" t="str">
        <f t="shared" ca="1" si="25"/>
        <v/>
      </c>
      <c r="J44" s="425" t="str">
        <f t="shared" ca="1" si="26"/>
        <v/>
      </c>
      <c r="K44" s="425" t="str">
        <f t="shared" ca="1" si="27"/>
        <v/>
      </c>
      <c r="L44" s="425" t="str">
        <f t="shared" ca="1" si="28"/>
        <v/>
      </c>
      <c r="M44" s="427"/>
      <c r="N44" s="427"/>
      <c r="O44" s="427"/>
      <c r="P44" s="427"/>
      <c r="Q44" s="427"/>
      <c r="R44" s="427"/>
      <c r="S44" s="427"/>
      <c r="T44" s="427"/>
      <c r="U44" s="427">
        <f t="shared" ca="1" si="14"/>
        <v>5.6198456830956438</v>
      </c>
      <c r="V44" s="427"/>
      <c r="W44" s="427"/>
      <c r="X44" s="425">
        <f t="shared" ca="1" si="29"/>
        <v>4.9722647067780734</v>
      </c>
      <c r="Y44" s="264"/>
      <c r="Z44" t="str">
        <f ca="1">IFERROR(VLOOKUP(C44,'Analysis-must not modify'!C:G,3,FALSE),"")</f>
        <v>Yokohama</v>
      </c>
      <c r="AA44" s="431">
        <f ca="1">IFERROR(VLOOKUP(C44,'Analysis-must not modify'!C:G,2,FALSE),"")</f>
        <v>2015</v>
      </c>
      <c r="AB44">
        <f t="shared" ca="1" si="15"/>
        <v>2015</v>
      </c>
      <c r="AC44">
        <f t="shared" ca="1" si="30"/>
        <v>38</v>
      </c>
      <c r="AD44">
        <f t="shared" ca="1" si="16"/>
        <v>38</v>
      </c>
      <c r="AE44">
        <f t="shared" ca="1" si="31"/>
        <v>24</v>
      </c>
      <c r="AF44">
        <f t="shared" ca="1" si="17"/>
        <v>382438</v>
      </c>
      <c r="AG44">
        <f t="shared" ca="1" si="32"/>
        <v>24</v>
      </c>
      <c r="AH44" t="str">
        <f t="shared" ca="1" si="33"/>
        <v/>
      </c>
      <c r="AI44" t="str">
        <f t="shared" ca="1" si="18"/>
        <v>Yokohama_2015</v>
      </c>
      <c r="AJ44" s="427">
        <f t="shared" ca="1" si="19"/>
        <v>5.6198456830956438</v>
      </c>
    </row>
    <row r="45" spans="1:36">
      <c r="A45">
        <f t="shared" ca="1" si="20"/>
        <v>39</v>
      </c>
      <c r="B45">
        <v>39</v>
      </c>
      <c r="C45" t="str">
        <f ca="1">IFERROR(INDEX(INDEXTABLE,MATCH($B45,'Analysis_2-must not modify'!$AD$831:$AD$1031,0),1),"")</f>
        <v>New York City_2016</v>
      </c>
      <c r="D45" s="425">
        <f ca="1">IF(C45="","",SUM([0]!Othercitydata)/$E$4)</f>
        <v>6.0073814779189387</v>
      </c>
      <c r="E45" s="425">
        <f t="shared" ca="1" si="21"/>
        <v>3.7953645570412906</v>
      </c>
      <c r="F45" s="425">
        <f t="shared" ca="1" si="22"/>
        <v>1.8031727011228504</v>
      </c>
      <c r="G45" s="425">
        <f t="shared" ca="1" si="23"/>
        <v>0.21759704742768166</v>
      </c>
      <c r="H45" s="425" t="str">
        <f t="shared" ca="1" si="24"/>
        <v/>
      </c>
      <c r="I45" s="425" t="str">
        <f t="shared" ca="1" si="25"/>
        <v/>
      </c>
      <c r="J45" s="425" t="str">
        <f t="shared" ca="1" si="26"/>
        <v/>
      </c>
      <c r="K45" s="425" t="str">
        <f t="shared" ca="1" si="27"/>
        <v/>
      </c>
      <c r="L45" s="425" t="str">
        <f t="shared" ca="1" si="28"/>
        <v/>
      </c>
      <c r="M45" s="427"/>
      <c r="N45" s="427"/>
      <c r="O45" s="427"/>
      <c r="P45" s="427"/>
      <c r="Q45" s="427"/>
      <c r="R45" s="427"/>
      <c r="S45" s="427"/>
      <c r="T45" s="427"/>
      <c r="U45" s="427">
        <f t="shared" ca="1" si="14"/>
        <v>5.8161343055918229</v>
      </c>
      <c r="V45" s="427"/>
      <c r="W45" s="427"/>
      <c r="X45" s="425">
        <f t="shared" ca="1" si="29"/>
        <v>4.9722647067780734</v>
      </c>
      <c r="Y45" s="264"/>
      <c r="Z45" t="str">
        <f ca="1">IFERROR(VLOOKUP(C45,'Analysis-must not modify'!C:G,3,FALSE),"")</f>
        <v>New York City</v>
      </c>
      <c r="AA45" s="431">
        <f ca="1">IFERROR(VLOOKUP(C45,'Analysis-must not modify'!C:G,2,FALSE),"")</f>
        <v>2016</v>
      </c>
      <c r="AB45">
        <f t="shared" ca="1" si="15"/>
        <v>2016</v>
      </c>
      <c r="AC45">
        <f t="shared" ca="1" si="30"/>
        <v>39</v>
      </c>
      <c r="AD45">
        <f t="shared" ca="1" si="16"/>
        <v>39</v>
      </c>
      <c r="AE45">
        <f t="shared" ca="1" si="31"/>
        <v>44</v>
      </c>
      <c r="AF45">
        <f t="shared" ca="1" si="17"/>
        <v>394439</v>
      </c>
      <c r="AG45">
        <f t="shared" ca="1" si="32"/>
        <v>23</v>
      </c>
      <c r="AH45" t="str">
        <f t="shared" ca="1" si="33"/>
        <v/>
      </c>
      <c r="AI45" t="str">
        <f t="shared" ca="1" si="18"/>
        <v>New York City_2016</v>
      </c>
      <c r="AJ45" s="427">
        <f t="shared" ca="1" si="19"/>
        <v>5.8161343055918229</v>
      </c>
    </row>
    <row r="46" spans="1:36">
      <c r="A46">
        <f t="shared" ca="1" si="20"/>
        <v>40</v>
      </c>
      <c r="B46">
        <v>40</v>
      </c>
      <c r="C46" t="str">
        <f ca="1">IFERROR(INDEX(INDEXTABLE,MATCH($B46,'Analysis_2-must not modify'!$AD$831:$AD$1031,0),1),"")</f>
        <v>Warsaw_2014</v>
      </c>
      <c r="D46" s="425">
        <f ca="1">IF(C46="","",SUM([0]!Othercitydata)/$E$4)</f>
        <v>6.0073814779189387</v>
      </c>
      <c r="E46" s="425">
        <f t="shared" ca="1" si="21"/>
        <v>4.7058058509212843</v>
      </c>
      <c r="F46" s="425">
        <f t="shared" ca="1" si="22"/>
        <v>1.1095493170155619</v>
      </c>
      <c r="G46" s="425">
        <f t="shared" ca="1" si="23"/>
        <v>1.8356159159654176E-2</v>
      </c>
      <c r="H46" s="425" t="str">
        <f t="shared" ca="1" si="24"/>
        <v/>
      </c>
      <c r="I46" s="425" t="str">
        <f t="shared" ca="1" si="25"/>
        <v/>
      </c>
      <c r="J46" s="425" t="str">
        <f t="shared" ca="1" si="26"/>
        <v/>
      </c>
      <c r="K46" s="425" t="str">
        <f t="shared" ca="1" si="27"/>
        <v/>
      </c>
      <c r="L46" s="425" t="str">
        <f t="shared" ca="1" si="28"/>
        <v/>
      </c>
      <c r="M46" s="427"/>
      <c r="N46" s="427"/>
      <c r="O46" s="427"/>
      <c r="P46" s="427"/>
      <c r="Q46" s="427"/>
      <c r="R46" s="427"/>
      <c r="S46" s="427"/>
      <c r="T46" s="427"/>
      <c r="U46" s="427">
        <f t="shared" ca="1" si="14"/>
        <v>5.8337113270965002</v>
      </c>
      <c r="V46" s="427"/>
      <c r="W46" s="427"/>
      <c r="X46" s="425">
        <f t="shared" ca="1" si="29"/>
        <v>4.9722647067780734</v>
      </c>
      <c r="Y46" s="264"/>
      <c r="Z46" t="str">
        <f ca="1">IFERROR(VLOOKUP(C46,'Analysis-must not modify'!C:G,3,FALSE),"")</f>
        <v>Warsaw</v>
      </c>
      <c r="AA46" s="431">
        <f ca="1">IFERROR(VLOOKUP(C46,'Analysis-must not modify'!C:G,2,FALSE),"")</f>
        <v>2014</v>
      </c>
      <c r="AB46">
        <f t="shared" ca="1" si="15"/>
        <v>2014</v>
      </c>
      <c r="AC46">
        <f t="shared" ca="1" si="30"/>
        <v>40</v>
      </c>
      <c r="AD46">
        <f t="shared" ca="1" si="16"/>
        <v>40</v>
      </c>
      <c r="AE46">
        <f t="shared" ca="1" si="31"/>
        <v>11</v>
      </c>
      <c r="AF46">
        <f t="shared" ca="1" si="17"/>
        <v>401140</v>
      </c>
      <c r="AG46">
        <f t="shared" ca="1" si="32"/>
        <v>22</v>
      </c>
      <c r="AH46" t="str">
        <f t="shared" ca="1" si="33"/>
        <v/>
      </c>
      <c r="AI46" t="str">
        <f t="shared" ca="1" si="18"/>
        <v>Warsaw_2014</v>
      </c>
      <c r="AJ46" s="427">
        <f t="shared" ca="1" si="19"/>
        <v>5.8337113270965002</v>
      </c>
    </row>
    <row r="47" spans="1:36">
      <c r="A47">
        <f t="shared" ca="1" si="20"/>
        <v>41</v>
      </c>
      <c r="B47">
        <v>41</v>
      </c>
      <c r="C47" t="str">
        <f ca="1">IFERROR(INDEX(INDEXTABLE,MATCH($B47,'Analysis_2-must not modify'!$AD$831:$AD$1031,0),1),"")</f>
        <v>Amsterdam_2015</v>
      </c>
      <c r="D47" s="425">
        <f ca="1">IF(C47="","",SUM([0]!Othercitydata)/$E$4)</f>
        <v>6.0073814779189387</v>
      </c>
      <c r="E47" s="425">
        <f t="shared" ca="1" si="21"/>
        <v>4.4588775315252933</v>
      </c>
      <c r="F47" s="425">
        <f t="shared" ca="1" si="22"/>
        <v>1.3666900239337787</v>
      </c>
      <c r="G47" s="425">
        <f t="shared" ca="1" si="23"/>
        <v>1.721761774056851E-2</v>
      </c>
      <c r="H47" s="425" t="str">
        <f t="shared" ca="1" si="24"/>
        <v/>
      </c>
      <c r="I47" s="425" t="str">
        <f t="shared" ca="1" si="25"/>
        <v/>
      </c>
      <c r="J47" s="425" t="str">
        <f t="shared" ca="1" si="26"/>
        <v/>
      </c>
      <c r="K47" s="425" t="str">
        <f t="shared" ca="1" si="27"/>
        <v/>
      </c>
      <c r="L47" s="425" t="str">
        <f t="shared" ca="1" si="28"/>
        <v/>
      </c>
      <c r="M47" s="427"/>
      <c r="N47" s="427"/>
      <c r="O47" s="427"/>
      <c r="P47" s="427"/>
      <c r="Q47" s="427"/>
      <c r="R47" s="427"/>
      <c r="S47" s="427"/>
      <c r="T47" s="427"/>
      <c r="U47" s="427">
        <f t="shared" ca="1" si="14"/>
        <v>5.8427851731996405</v>
      </c>
      <c r="V47" s="427"/>
      <c r="W47" s="427"/>
      <c r="X47" s="425">
        <f t="shared" ca="1" si="29"/>
        <v>4.9722647067780734</v>
      </c>
      <c r="Y47" s="264"/>
      <c r="Z47" t="str">
        <f ca="1">IFERROR(VLOOKUP(C47,'Analysis-must not modify'!C:G,3,FALSE),"")</f>
        <v>Amsterdam</v>
      </c>
      <c r="AA47" s="431">
        <f ca="1">IFERROR(VLOOKUP(C47,'Analysis-must not modify'!C:G,2,FALSE),"")</f>
        <v>2015</v>
      </c>
      <c r="AB47">
        <f t="shared" ca="1" si="15"/>
        <v>2015</v>
      </c>
      <c r="AC47">
        <f t="shared" ca="1" si="30"/>
        <v>41</v>
      </c>
      <c r="AD47">
        <f t="shared" ca="1" si="16"/>
        <v>41</v>
      </c>
      <c r="AE47">
        <f t="shared" ca="1" si="31"/>
        <v>24</v>
      </c>
      <c r="AF47">
        <f t="shared" ca="1" si="17"/>
        <v>412441</v>
      </c>
      <c r="AG47">
        <f t="shared" ca="1" si="32"/>
        <v>21</v>
      </c>
      <c r="AH47" t="str">
        <f t="shared" ca="1" si="33"/>
        <v/>
      </c>
      <c r="AI47" t="str">
        <f t="shared" ca="1" si="18"/>
        <v>Amsterdam_2015</v>
      </c>
      <c r="AJ47" s="427">
        <f t="shared" ca="1" si="19"/>
        <v>5.8427851731996405</v>
      </c>
    </row>
    <row r="48" spans="1:36">
      <c r="A48">
        <f t="shared" ca="1" si="20"/>
        <v>42</v>
      </c>
      <c r="B48">
        <v>42</v>
      </c>
      <c r="C48" t="str">
        <f ca="1">IFERROR(INDEX(INDEXTABLE,MATCH($B48,'Analysis_2-must not modify'!$AD$831:$AD$1031,0),1),"")</f>
        <v>San Francisco_2016</v>
      </c>
      <c r="D48" s="425">
        <f ca="1">IF(C48="","",SUM([0]!Othercitydata)/$E$4)</f>
        <v>6.0073814779189387</v>
      </c>
      <c r="E48" s="425">
        <f t="shared" ca="1" si="21"/>
        <v>2.7418514953783424</v>
      </c>
      <c r="F48" s="425">
        <f t="shared" ca="1" si="22"/>
        <v>2.783661300086921</v>
      </c>
      <c r="G48" s="425">
        <f t="shared" ca="1" si="23"/>
        <v>0.33984493275632943</v>
      </c>
      <c r="H48" s="425" t="str">
        <f t="shared" ca="1" si="24"/>
        <v/>
      </c>
      <c r="I48" s="425" t="str">
        <f t="shared" ca="1" si="25"/>
        <v/>
      </c>
      <c r="J48" s="425" t="str">
        <f t="shared" ca="1" si="26"/>
        <v/>
      </c>
      <c r="K48" s="425" t="str">
        <f t="shared" ca="1" si="27"/>
        <v/>
      </c>
      <c r="L48" s="425" t="str">
        <f t="shared" ca="1" si="28"/>
        <v/>
      </c>
      <c r="M48" s="427"/>
      <c r="N48" s="427"/>
      <c r="O48" s="427"/>
      <c r="P48" s="427"/>
      <c r="Q48" s="427"/>
      <c r="R48" s="427"/>
      <c r="S48" s="427"/>
      <c r="T48" s="427"/>
      <c r="U48" s="427">
        <f t="shared" ca="1" si="14"/>
        <v>5.8653577282215927</v>
      </c>
      <c r="V48" s="427"/>
      <c r="W48" s="427"/>
      <c r="X48" s="425">
        <f t="shared" ca="1" si="29"/>
        <v>4.9722647067780734</v>
      </c>
      <c r="Y48" s="264"/>
      <c r="Z48" t="str">
        <f ca="1">IFERROR(VLOOKUP(C48,'Analysis-must not modify'!C:G,3,FALSE),"")</f>
        <v>San Francisco</v>
      </c>
      <c r="AA48" s="431">
        <f ca="1">IFERROR(VLOOKUP(C48,'Analysis-must not modify'!C:G,2,FALSE),"")</f>
        <v>2016</v>
      </c>
      <c r="AB48">
        <f t="shared" ca="1" si="15"/>
        <v>2016</v>
      </c>
      <c r="AC48">
        <f t="shared" ca="1" si="30"/>
        <v>42</v>
      </c>
      <c r="AD48">
        <f t="shared" ca="1" si="16"/>
        <v>42</v>
      </c>
      <c r="AE48">
        <f t="shared" ca="1" si="31"/>
        <v>44</v>
      </c>
      <c r="AF48">
        <f t="shared" ca="1" si="17"/>
        <v>424442</v>
      </c>
      <c r="AG48">
        <f t="shared" ca="1" si="32"/>
        <v>20</v>
      </c>
      <c r="AH48" t="str">
        <f t="shared" ca="1" si="33"/>
        <v/>
      </c>
      <c r="AI48" t="str">
        <f t="shared" ca="1" si="18"/>
        <v>San Francisco_2016</v>
      </c>
      <c r="AJ48" s="427">
        <f t="shared" ca="1" si="19"/>
        <v>5.8653577282215927</v>
      </c>
    </row>
    <row r="49" spans="1:36">
      <c r="A49">
        <f t="shared" ca="1" si="20"/>
        <v>43</v>
      </c>
      <c r="B49">
        <v>43</v>
      </c>
      <c r="C49" t="str">
        <f ca="1">IFERROR(INDEX(INDEXTABLE,MATCH($B49,'Analysis_2-must not modify'!$AD$831:$AD$1031,0),1),"")</f>
        <v>Bangkok_2013</v>
      </c>
      <c r="D49" s="425">
        <f ca="1">IF(C49="","",SUM([0]!Othercitydata)/$E$4)</f>
        <v>6.0073814779189387</v>
      </c>
      <c r="E49" s="425">
        <f t="shared" ca="1" si="21"/>
        <v>2.4877548427891383</v>
      </c>
      <c r="F49" s="425">
        <f t="shared" ca="1" si="22"/>
        <v>2.947920624564194</v>
      </c>
      <c r="G49" s="425">
        <f t="shared" ca="1" si="23"/>
        <v>0.47870142529830151</v>
      </c>
      <c r="H49" s="425" t="str">
        <f t="shared" ca="1" si="24"/>
        <v/>
      </c>
      <c r="I49" s="425" t="str">
        <f t="shared" ca="1" si="25"/>
        <v/>
      </c>
      <c r="J49" s="425" t="str">
        <f t="shared" ca="1" si="26"/>
        <v/>
      </c>
      <c r="K49" s="425" t="str">
        <f t="shared" ca="1" si="27"/>
        <v/>
      </c>
      <c r="L49" s="425" t="str">
        <f t="shared" ca="1" si="28"/>
        <v/>
      </c>
      <c r="M49" s="427"/>
      <c r="N49" s="427"/>
      <c r="O49" s="427"/>
      <c r="P49" s="427"/>
      <c r="Q49" s="427"/>
      <c r="R49" s="427"/>
      <c r="S49" s="427"/>
      <c r="T49" s="427"/>
      <c r="U49" s="427">
        <f t="shared" ca="1" si="14"/>
        <v>5.9143768926516342</v>
      </c>
      <c r="V49" s="427"/>
      <c r="W49" s="427"/>
      <c r="X49" s="425">
        <f t="shared" ca="1" si="29"/>
        <v>4.9722647067780734</v>
      </c>
      <c r="Y49" s="264"/>
      <c r="Z49" t="str">
        <f ca="1">IFERROR(VLOOKUP(C49,'Analysis-must not modify'!C:G,3,FALSE),"")</f>
        <v>Bangkok</v>
      </c>
      <c r="AA49" s="431">
        <f ca="1">IFERROR(VLOOKUP(C49,'Analysis-must not modify'!C:G,2,FALSE),"")</f>
        <v>2013</v>
      </c>
      <c r="AB49">
        <f t="shared" ca="1" si="15"/>
        <v>2013</v>
      </c>
      <c r="AC49">
        <f t="shared" ca="1" si="30"/>
        <v>43</v>
      </c>
      <c r="AD49">
        <f t="shared" ca="1" si="16"/>
        <v>43</v>
      </c>
      <c r="AE49">
        <f t="shared" ca="1" si="31"/>
        <v>3</v>
      </c>
      <c r="AF49">
        <f t="shared" ca="1" si="17"/>
        <v>430343</v>
      </c>
      <c r="AG49">
        <f t="shared" ca="1" si="32"/>
        <v>19</v>
      </c>
      <c r="AH49" t="str">
        <f t="shared" ca="1" si="33"/>
        <v/>
      </c>
      <c r="AI49" t="str">
        <f t="shared" ca="1" si="18"/>
        <v>Bangkok_2013</v>
      </c>
      <c r="AJ49" s="427">
        <f t="shared" ca="1" si="19"/>
        <v>5.9143768926516342</v>
      </c>
    </row>
    <row r="50" spans="1:36">
      <c r="A50">
        <f t="shared" ca="1" si="20"/>
        <v>44</v>
      </c>
      <c r="B50">
        <v>44</v>
      </c>
      <c r="C50" t="str">
        <f ca="1">IFERROR(INDEX(INDEXTABLE,MATCH($B50,'Analysis_2-must not modify'!$AD$831:$AD$1031,0),1),"")</f>
        <v>Heidelberg_2015</v>
      </c>
      <c r="D50" s="425">
        <f ca="1">IF(C50="","",SUM([0]!Othercitydata)/$E$4)</f>
        <v>6.0073814779189387</v>
      </c>
      <c r="E50" s="425">
        <f t="shared" ca="1" si="21"/>
        <v>4.484138045780619</v>
      </c>
      <c r="F50" s="425">
        <f t="shared" ca="1" si="22"/>
        <v>1.6963246532174703</v>
      </c>
      <c r="G50" s="425">
        <f t="shared" ca="1" si="23"/>
        <v>1.0330056889810389E-2</v>
      </c>
      <c r="H50" s="425" t="str">
        <f t="shared" ca="1" si="24"/>
        <v/>
      </c>
      <c r="I50" s="425" t="str">
        <f t="shared" ca="1" si="25"/>
        <v/>
      </c>
      <c r="J50" s="425" t="str">
        <f t="shared" ca="1" si="26"/>
        <v/>
      </c>
      <c r="K50" s="425" t="str">
        <f t="shared" ca="1" si="27"/>
        <v/>
      </c>
      <c r="L50" s="425" t="str">
        <f t="shared" ca="1" si="28"/>
        <v/>
      </c>
      <c r="M50" s="427"/>
      <c r="N50" s="427"/>
      <c r="O50" s="427"/>
      <c r="P50" s="427"/>
      <c r="Q50" s="427"/>
      <c r="R50" s="427"/>
      <c r="S50" s="427"/>
      <c r="T50" s="427"/>
      <c r="U50" s="427">
        <f t="shared" ca="1" si="14"/>
        <v>6.1907927558878999</v>
      </c>
      <c r="V50" s="427"/>
      <c r="W50" s="427"/>
      <c r="X50" s="425">
        <f t="shared" ca="1" si="29"/>
        <v>4.9722647067780734</v>
      </c>
      <c r="Y50" s="264"/>
      <c r="Z50" t="str">
        <f ca="1">IFERROR(VLOOKUP(C50,'Analysis-must not modify'!C:G,3,FALSE),"")</f>
        <v>Heidelberg</v>
      </c>
      <c r="AA50" s="431">
        <f ca="1">IFERROR(VLOOKUP(C50,'Analysis-must not modify'!C:G,2,FALSE),"")</f>
        <v>2015</v>
      </c>
      <c r="AB50">
        <f t="shared" ca="1" si="15"/>
        <v>2015</v>
      </c>
      <c r="AC50">
        <f t="shared" ca="1" si="30"/>
        <v>44</v>
      </c>
      <c r="AD50">
        <f t="shared" ca="1" si="16"/>
        <v>44</v>
      </c>
      <c r="AE50">
        <f t="shared" ca="1" si="31"/>
        <v>24</v>
      </c>
      <c r="AF50">
        <f t="shared" ca="1" si="17"/>
        <v>442444</v>
      </c>
      <c r="AG50">
        <f t="shared" ca="1" si="32"/>
        <v>18</v>
      </c>
      <c r="AH50" t="str">
        <f t="shared" ca="1" si="33"/>
        <v/>
      </c>
      <c r="AI50" t="str">
        <f t="shared" ca="1" si="18"/>
        <v>Heidelberg_2015</v>
      </c>
      <c r="AJ50" s="427">
        <f t="shared" ca="1" si="19"/>
        <v>6.1907927558878999</v>
      </c>
    </row>
    <row r="51" spans="1:36">
      <c r="A51">
        <f t="shared" ca="1" si="20"/>
        <v>45</v>
      </c>
      <c r="B51">
        <v>45</v>
      </c>
      <c r="C51" t="str">
        <f ca="1">IFERROR(INDEX(INDEXTABLE,MATCH($B51,'Analysis_2-must not modify'!$AD$831:$AD$1031,0),1),"")</f>
        <v>Toronto_2016</v>
      </c>
      <c r="D51" s="425">
        <f ca="1">IF(C51="","",SUM([0]!Othercitydata)/$E$4)</f>
        <v>6.0073814779189387</v>
      </c>
      <c r="E51" s="425">
        <f t="shared" ca="1" si="21"/>
        <v>2.8042008749734779</v>
      </c>
      <c r="F51" s="425">
        <f t="shared" ca="1" si="22"/>
        <v>2.206704311930261</v>
      </c>
      <c r="G51" s="425">
        <f t="shared" ca="1" si="23"/>
        <v>1.2856950149029787</v>
      </c>
      <c r="H51" s="425" t="str">
        <f t="shared" ca="1" si="24"/>
        <v/>
      </c>
      <c r="I51" s="425" t="str">
        <f t="shared" ca="1" si="25"/>
        <v/>
      </c>
      <c r="J51" s="425" t="str">
        <f t="shared" ca="1" si="26"/>
        <v/>
      </c>
      <c r="K51" s="425" t="str">
        <f t="shared" ca="1" si="27"/>
        <v/>
      </c>
      <c r="L51" s="425" t="str">
        <f t="shared" ca="1" si="28"/>
        <v/>
      </c>
      <c r="M51" s="427"/>
      <c r="N51" s="427"/>
      <c r="O51" s="427"/>
      <c r="P51" s="427"/>
      <c r="Q51" s="427"/>
      <c r="R51" s="427"/>
      <c r="S51" s="427"/>
      <c r="T51" s="427"/>
      <c r="U51" s="427">
        <f t="shared" ca="1" si="14"/>
        <v>6.2966002018067178</v>
      </c>
      <c r="V51" s="427"/>
      <c r="W51" s="427"/>
      <c r="X51" s="425">
        <f t="shared" ca="1" si="29"/>
        <v>4.9722647067780734</v>
      </c>
      <c r="Y51" s="264"/>
      <c r="Z51" t="str">
        <f ca="1">IFERROR(VLOOKUP(C51,'Analysis-must not modify'!C:G,3,FALSE),"")</f>
        <v>Toronto</v>
      </c>
      <c r="AA51" s="431">
        <f ca="1">IFERROR(VLOOKUP(C51,'Analysis-must not modify'!C:G,2,FALSE),"")</f>
        <v>2016</v>
      </c>
      <c r="AB51">
        <f t="shared" ca="1" si="15"/>
        <v>2016</v>
      </c>
      <c r="AC51">
        <f t="shared" ca="1" si="30"/>
        <v>45</v>
      </c>
      <c r="AD51">
        <f t="shared" ca="1" si="16"/>
        <v>45</v>
      </c>
      <c r="AE51">
        <f t="shared" ca="1" si="31"/>
        <v>44</v>
      </c>
      <c r="AF51">
        <f t="shared" ca="1" si="17"/>
        <v>454445</v>
      </c>
      <c r="AG51">
        <f t="shared" ca="1" si="32"/>
        <v>17</v>
      </c>
      <c r="AH51" t="str">
        <f t="shared" ca="1" si="33"/>
        <v/>
      </c>
      <c r="AI51" t="str">
        <f t="shared" ca="1" si="18"/>
        <v>Toronto_2016</v>
      </c>
      <c r="AJ51" s="427">
        <f t="shared" ca="1" si="19"/>
        <v>6.2966002018067178</v>
      </c>
    </row>
    <row r="52" spans="1:36">
      <c r="A52">
        <f t="shared" ca="1" si="20"/>
        <v>46</v>
      </c>
      <c r="B52">
        <v>46</v>
      </c>
      <c r="C52" t="str">
        <f ca="1">IFERROR(INDEX(INDEXTABLE,MATCH($B52,'Analysis_2-must not modify'!$AD$831:$AD$1031,0),1),"")</f>
        <v>Seattle_2014</v>
      </c>
      <c r="D52" s="425">
        <f ca="1">IF(C52="","",SUM([0]!Othercitydata)/$E$4)</f>
        <v>6.0073814779189387</v>
      </c>
      <c r="E52" s="425">
        <f t="shared" ca="1" si="21"/>
        <v>2.7011355172520317</v>
      </c>
      <c r="F52" s="425">
        <f t="shared" ca="1" si="22"/>
        <v>3.7688330631735667</v>
      </c>
      <c r="G52" s="425">
        <f t="shared" ca="1" si="23"/>
        <v>0.11534713562784359</v>
      </c>
      <c r="H52" s="425" t="str">
        <f t="shared" ca="1" si="24"/>
        <v/>
      </c>
      <c r="I52" s="425" t="str">
        <f t="shared" ca="1" si="25"/>
        <v/>
      </c>
      <c r="J52" s="425" t="str">
        <f t="shared" ca="1" si="26"/>
        <v/>
      </c>
      <c r="K52" s="425" t="str">
        <f t="shared" ca="1" si="27"/>
        <v/>
      </c>
      <c r="L52" s="425" t="str">
        <f t="shared" ca="1" si="28"/>
        <v/>
      </c>
      <c r="M52" s="427"/>
      <c r="N52" s="427"/>
      <c r="O52" s="427"/>
      <c r="P52" s="427"/>
      <c r="Q52" s="427"/>
      <c r="R52" s="427"/>
      <c r="S52" s="427"/>
      <c r="T52" s="427"/>
      <c r="U52" s="427">
        <f t="shared" ca="1" si="14"/>
        <v>6.5853157160534428</v>
      </c>
      <c r="V52" s="427"/>
      <c r="W52" s="427"/>
      <c r="X52" s="425">
        <f t="shared" ca="1" si="29"/>
        <v>4.9722647067780734</v>
      </c>
      <c r="Y52" s="264"/>
      <c r="Z52" t="str">
        <f ca="1">IFERROR(VLOOKUP(C52,'Analysis-must not modify'!C:G,3,FALSE),"")</f>
        <v>Seattle</v>
      </c>
      <c r="AA52" s="431">
        <f ca="1">IFERROR(VLOOKUP(C52,'Analysis-must not modify'!C:G,2,FALSE),"")</f>
        <v>2014</v>
      </c>
      <c r="AB52">
        <f t="shared" ca="1" si="15"/>
        <v>2014</v>
      </c>
      <c r="AC52">
        <f t="shared" ca="1" si="30"/>
        <v>46</v>
      </c>
      <c r="AD52">
        <f t="shared" ca="1" si="16"/>
        <v>46</v>
      </c>
      <c r="AE52">
        <f t="shared" ca="1" si="31"/>
        <v>11</v>
      </c>
      <c r="AF52">
        <f t="shared" ca="1" si="17"/>
        <v>461146</v>
      </c>
      <c r="AG52">
        <f t="shared" ca="1" si="32"/>
        <v>16</v>
      </c>
      <c r="AH52" t="str">
        <f t="shared" ca="1" si="33"/>
        <v/>
      </c>
      <c r="AI52" t="str">
        <f t="shared" ca="1" si="18"/>
        <v>Seattle_2014</v>
      </c>
      <c r="AJ52" s="427">
        <f t="shared" ca="1" si="19"/>
        <v>6.5853157160534428</v>
      </c>
    </row>
    <row r="53" spans="1:36">
      <c r="A53">
        <f t="shared" ca="1" si="20"/>
        <v>47</v>
      </c>
      <c r="B53">
        <v>47</v>
      </c>
      <c r="C53" t="str">
        <f ca="1">IFERROR(INDEX(INDEXTABLE,MATCH($B53,'Analysis_2-must not modify'!$AD$831:$AD$1031,0),1),"")</f>
        <v>Durban (eThekwini)_2013</v>
      </c>
      <c r="D53" s="425">
        <f ca="1">IF(C53="","",SUM([0]!Othercitydata)/$E$4)</f>
        <v>6.0073814779189387</v>
      </c>
      <c r="E53" s="425">
        <f t="shared" ca="1" si="21"/>
        <v>4.6228954226474217</v>
      </c>
      <c r="F53" s="425">
        <f t="shared" ca="1" si="22"/>
        <v>1.8653459064868561</v>
      </c>
      <c r="G53" s="425">
        <f t="shared" ca="1" si="23"/>
        <v>0.10023266008416898</v>
      </c>
      <c r="H53" s="425" t="str">
        <f t="shared" ca="1" si="24"/>
        <v/>
      </c>
      <c r="I53" s="425" t="str">
        <f t="shared" ca="1" si="25"/>
        <v/>
      </c>
      <c r="J53" s="425" t="str">
        <f t="shared" ca="1" si="26"/>
        <v/>
      </c>
      <c r="K53" s="425" t="str">
        <f t="shared" ca="1" si="27"/>
        <v/>
      </c>
      <c r="L53" s="425" t="str">
        <f t="shared" ca="1" si="28"/>
        <v/>
      </c>
      <c r="M53" s="427"/>
      <c r="N53" s="427"/>
      <c r="O53" s="427"/>
      <c r="P53" s="427"/>
      <c r="Q53" s="427"/>
      <c r="R53" s="427"/>
      <c r="S53" s="427"/>
      <c r="T53" s="427"/>
      <c r="U53" s="427">
        <f t="shared" ca="1" si="14"/>
        <v>6.5884739892184463</v>
      </c>
      <c r="V53" s="427"/>
      <c r="W53" s="427"/>
      <c r="X53" s="425">
        <f t="shared" ca="1" si="29"/>
        <v>4.9722647067780734</v>
      </c>
      <c r="Y53" s="264"/>
      <c r="Z53" t="str">
        <f ca="1">IFERROR(VLOOKUP(C53,'Analysis-must not modify'!C:G,3,FALSE),"")</f>
        <v>Durban (eThekwini)</v>
      </c>
      <c r="AA53" s="431">
        <f ca="1">IFERROR(VLOOKUP(C53,'Analysis-must not modify'!C:G,2,FALSE),"")</f>
        <v>2013</v>
      </c>
      <c r="AB53">
        <f t="shared" ca="1" si="15"/>
        <v>2013</v>
      </c>
      <c r="AC53">
        <f t="shared" ca="1" si="30"/>
        <v>47</v>
      </c>
      <c r="AD53">
        <f t="shared" ca="1" si="16"/>
        <v>47</v>
      </c>
      <c r="AE53">
        <f t="shared" ca="1" si="31"/>
        <v>3</v>
      </c>
      <c r="AF53">
        <f t="shared" ca="1" si="17"/>
        <v>470347</v>
      </c>
      <c r="AG53">
        <f t="shared" ca="1" si="32"/>
        <v>15</v>
      </c>
      <c r="AH53" t="str">
        <f t="shared" ca="1" si="33"/>
        <v/>
      </c>
      <c r="AI53" t="str">
        <f t="shared" ca="1" si="18"/>
        <v>Durban (eThekwini)_2013</v>
      </c>
      <c r="AJ53" s="427">
        <f t="shared" ca="1" si="19"/>
        <v>6.5884739892184463</v>
      </c>
    </row>
    <row r="54" spans="1:36">
      <c r="A54">
        <f t="shared" ca="1" si="20"/>
        <v>48</v>
      </c>
      <c r="B54">
        <v>48</v>
      </c>
      <c r="C54" t="str">
        <f ca="1">IFERROR(INDEX(INDEXTABLE,MATCH($B54,'Analysis_2-must not modify'!$AD$831:$AD$1031,0),1),"")</f>
        <v>Los Angeles_2016</v>
      </c>
      <c r="D54" s="425">
        <f ca="1">IF(C54="","",SUM([0]!Othercitydata)/$E$4)</f>
        <v>6.0073814779189387</v>
      </c>
      <c r="E54" s="425">
        <f t="shared" ca="1" si="21"/>
        <v>5.018007352956074</v>
      </c>
      <c r="F54" s="425">
        <f t="shared" ca="1" si="22"/>
        <v>1.4685813290356919</v>
      </c>
      <c r="G54" s="425">
        <f t="shared" ca="1" si="23"/>
        <v>0.38395127647837812</v>
      </c>
      <c r="H54" s="425" t="str">
        <f t="shared" ca="1" si="24"/>
        <v/>
      </c>
      <c r="I54" s="425" t="str">
        <f t="shared" ca="1" si="25"/>
        <v/>
      </c>
      <c r="J54" s="425" t="str">
        <f t="shared" ca="1" si="26"/>
        <v/>
      </c>
      <c r="K54" s="425" t="str">
        <f t="shared" ca="1" si="27"/>
        <v/>
      </c>
      <c r="L54" s="425" t="str">
        <f t="shared" ca="1" si="28"/>
        <v/>
      </c>
      <c r="M54" s="427"/>
      <c r="N54" s="427"/>
      <c r="O54" s="427"/>
      <c r="P54" s="427"/>
      <c r="Q54" s="427"/>
      <c r="R54" s="427"/>
      <c r="S54" s="427"/>
      <c r="T54" s="427"/>
      <c r="U54" s="427">
        <f t="shared" ca="1" si="14"/>
        <v>6.8705399584701432</v>
      </c>
      <c r="V54" s="427"/>
      <c r="W54" s="427"/>
      <c r="X54" s="425">
        <f t="shared" ca="1" si="29"/>
        <v>4.9722647067780734</v>
      </c>
      <c r="Y54" s="264"/>
      <c r="Z54" t="str">
        <f ca="1">IFERROR(VLOOKUP(C54,'Analysis-must not modify'!C:G,3,FALSE),"")</f>
        <v>Los Angeles</v>
      </c>
      <c r="AA54" s="431">
        <f ca="1">IFERROR(VLOOKUP(C54,'Analysis-must not modify'!C:G,2,FALSE),"")</f>
        <v>2016</v>
      </c>
      <c r="AB54">
        <f t="shared" ca="1" si="15"/>
        <v>2016</v>
      </c>
      <c r="AC54">
        <f t="shared" ca="1" si="30"/>
        <v>48</v>
      </c>
      <c r="AD54">
        <f t="shared" ca="1" si="16"/>
        <v>48</v>
      </c>
      <c r="AE54">
        <f t="shared" ca="1" si="31"/>
        <v>44</v>
      </c>
      <c r="AF54">
        <f t="shared" ca="1" si="17"/>
        <v>484448</v>
      </c>
      <c r="AG54">
        <f t="shared" ca="1" si="32"/>
        <v>14</v>
      </c>
      <c r="AH54" t="str">
        <f t="shared" ca="1" si="33"/>
        <v/>
      </c>
      <c r="AI54" t="str">
        <f t="shared" ca="1" si="18"/>
        <v>Los Angeles_2016</v>
      </c>
      <c r="AJ54" s="427">
        <f t="shared" ca="1" si="19"/>
        <v>6.8705399584701432</v>
      </c>
    </row>
    <row r="55" spans="1:36">
      <c r="A55">
        <f t="shared" ca="1" si="20"/>
        <v>49</v>
      </c>
      <c r="B55">
        <v>49</v>
      </c>
      <c r="C55" t="str">
        <f ca="1">IFERROR(INDEX(INDEXTABLE,MATCH($B55,'Analysis_2-must not modify'!$AD$831:$AD$1031,0),1),"")</f>
        <v>Portland_2016</v>
      </c>
      <c r="D55" s="425">
        <f ca="1">IF(C55="","",SUM([0]!Othercitydata)/$E$4)</f>
        <v>6.0073814779189387</v>
      </c>
      <c r="E55" s="425">
        <f t="shared" ca="1" si="21"/>
        <v>3.4801751262244207</v>
      </c>
      <c r="F55" s="425">
        <f t="shared" ca="1" si="22"/>
        <v>3.7738576908745807</v>
      </c>
      <c r="G55" s="425">
        <f t="shared" ca="1" si="23"/>
        <v>0.16047235066256879</v>
      </c>
      <c r="H55" s="425" t="str">
        <f t="shared" ca="1" si="24"/>
        <v/>
      </c>
      <c r="I55" s="425" t="str">
        <f t="shared" ca="1" si="25"/>
        <v/>
      </c>
      <c r="J55" s="425" t="str">
        <f t="shared" ca="1" si="26"/>
        <v/>
      </c>
      <c r="K55" s="425" t="str">
        <f t="shared" ca="1" si="27"/>
        <v/>
      </c>
      <c r="L55" s="425" t="str">
        <f t="shared" ca="1" si="28"/>
        <v/>
      </c>
      <c r="M55" s="427"/>
      <c r="N55" s="427"/>
      <c r="O55" s="427"/>
      <c r="P55" s="427"/>
      <c r="Q55" s="427"/>
      <c r="R55" s="427"/>
      <c r="S55" s="427"/>
      <c r="T55" s="427"/>
      <c r="U55" s="427">
        <f t="shared" ca="1" si="14"/>
        <v>7.4145051677615701</v>
      </c>
      <c r="V55" s="427"/>
      <c r="W55" s="427"/>
      <c r="X55" s="425">
        <f t="shared" ca="1" si="29"/>
        <v>4.9722647067780734</v>
      </c>
      <c r="Y55" s="264"/>
      <c r="Z55" t="str">
        <f ca="1">IFERROR(VLOOKUP(C55,'Analysis-must not modify'!C:G,3,FALSE),"")</f>
        <v>Portland</v>
      </c>
      <c r="AA55" s="431">
        <f ca="1">IFERROR(VLOOKUP(C55,'Analysis-must not modify'!C:G,2,FALSE),"")</f>
        <v>2016</v>
      </c>
      <c r="AB55">
        <f t="shared" ca="1" si="15"/>
        <v>2016</v>
      </c>
      <c r="AC55">
        <f t="shared" ca="1" si="30"/>
        <v>49</v>
      </c>
      <c r="AD55">
        <f t="shared" ca="1" si="16"/>
        <v>49</v>
      </c>
      <c r="AE55">
        <f t="shared" ca="1" si="31"/>
        <v>44</v>
      </c>
      <c r="AF55">
        <f t="shared" ca="1" si="17"/>
        <v>494449</v>
      </c>
      <c r="AG55">
        <f t="shared" ca="1" si="32"/>
        <v>13</v>
      </c>
      <c r="AH55" t="str">
        <f t="shared" ca="1" si="33"/>
        <v/>
      </c>
      <c r="AI55" t="str">
        <f t="shared" ca="1" si="18"/>
        <v>Portland_2016</v>
      </c>
      <c r="AJ55" s="427">
        <f t="shared" ca="1" si="19"/>
        <v>7.4145051677615701</v>
      </c>
    </row>
    <row r="56" spans="1:36">
      <c r="A56">
        <f t="shared" ca="1" si="20"/>
        <v>50</v>
      </c>
      <c r="B56">
        <v>50</v>
      </c>
      <c r="C56" t="str">
        <f ca="1">IFERROR(INDEX(INDEXTABLE,MATCH($B56,'Analysis_2-must not modify'!$AD$831:$AD$1031,0),1),"")</f>
        <v>Tshwane_2014</v>
      </c>
      <c r="D56" s="425">
        <f ca="1">IF(C56="","",SUM([0]!Othercitydata)/$E$4)</f>
        <v>6.0073814779189387</v>
      </c>
      <c r="E56" s="425">
        <f t="shared" ca="1" si="21"/>
        <v>4.0078631645231173</v>
      </c>
      <c r="F56" s="425">
        <f t="shared" ca="1" si="22"/>
        <v>1.480225800457297</v>
      </c>
      <c r="G56" s="425">
        <f t="shared" ca="1" si="23"/>
        <v>3.5273709281103272</v>
      </c>
      <c r="H56" s="425" t="str">
        <f t="shared" ca="1" si="24"/>
        <v/>
      </c>
      <c r="I56" s="425" t="str">
        <f t="shared" ca="1" si="25"/>
        <v/>
      </c>
      <c r="J56" s="425" t="str">
        <f t="shared" ca="1" si="26"/>
        <v/>
      </c>
      <c r="K56" s="425" t="str">
        <f t="shared" ca="1" si="27"/>
        <v/>
      </c>
      <c r="L56" s="425" t="str">
        <f t="shared" ca="1" si="28"/>
        <v/>
      </c>
      <c r="M56" s="427"/>
      <c r="N56" s="427"/>
      <c r="O56" s="427"/>
      <c r="P56" s="427"/>
      <c r="Q56" s="427"/>
      <c r="R56" s="427"/>
      <c r="S56" s="427"/>
      <c r="T56" s="427"/>
      <c r="U56" s="427">
        <f t="shared" ca="1" si="14"/>
        <v>9.0154598930907408</v>
      </c>
      <c r="V56" s="427"/>
      <c r="W56" s="427"/>
      <c r="X56" s="425">
        <f t="shared" ca="1" si="29"/>
        <v>4.9722647067780734</v>
      </c>
      <c r="Y56" s="264"/>
      <c r="Z56" t="str">
        <f ca="1">IFERROR(VLOOKUP(C56,'Analysis-must not modify'!C:G,3,FALSE),"")</f>
        <v>Tshwane</v>
      </c>
      <c r="AA56" s="431">
        <f ca="1">IFERROR(VLOOKUP(C56,'Analysis-must not modify'!C:G,2,FALSE),"")</f>
        <v>2014</v>
      </c>
      <c r="AB56">
        <f t="shared" ca="1" si="15"/>
        <v>2014</v>
      </c>
      <c r="AC56">
        <f t="shared" ca="1" si="30"/>
        <v>50</v>
      </c>
      <c r="AD56">
        <f t="shared" ca="1" si="16"/>
        <v>50</v>
      </c>
      <c r="AE56">
        <f t="shared" ca="1" si="31"/>
        <v>11</v>
      </c>
      <c r="AF56">
        <f t="shared" ca="1" si="17"/>
        <v>501150</v>
      </c>
      <c r="AG56">
        <f t="shared" ca="1" si="32"/>
        <v>12</v>
      </c>
      <c r="AH56" t="str">
        <f t="shared" ca="1" si="33"/>
        <v/>
      </c>
      <c r="AI56" t="str">
        <f t="shared" ca="1" si="18"/>
        <v>Tshwane_2014</v>
      </c>
      <c r="AJ56" s="427">
        <f t="shared" ca="1" si="19"/>
        <v>9.0154598930907408</v>
      </c>
    </row>
    <row r="57" spans="1:36">
      <c r="A57">
        <f t="shared" ca="1" si="20"/>
        <v>51</v>
      </c>
      <c r="B57" s="126">
        <v>51</v>
      </c>
      <c r="C57" t="str">
        <f ca="1">IFERROR(INDEX(INDEXTABLE,MATCH($B57,'Analysis_2-must not modify'!$AD$831:$AD$1031,0),1),"")</f>
        <v>Boston_2016</v>
      </c>
      <c r="D57" s="425">
        <f ca="1">IF(C57="","",SUM([0]!Othercitydata)/$E$4)</f>
        <v>6.0073814779189387</v>
      </c>
      <c r="E57" s="425">
        <f t="shared" ca="1" si="21"/>
        <v>6.7671662698519501</v>
      </c>
      <c r="F57" s="425">
        <f t="shared" ca="1" si="22"/>
        <v>2.2977522068394935</v>
      </c>
      <c r="G57" s="425">
        <f t="shared" ca="1" si="23"/>
        <v>2.5866818262885678E-2</v>
      </c>
      <c r="H57" s="425" t="str">
        <f t="shared" ca="1" si="24"/>
        <v/>
      </c>
      <c r="I57" s="425" t="str">
        <f t="shared" ca="1" si="25"/>
        <v/>
      </c>
      <c r="J57" s="425" t="str">
        <f t="shared" ca="1" si="26"/>
        <v/>
      </c>
      <c r="K57" s="425" t="str">
        <f t="shared" ca="1" si="27"/>
        <v/>
      </c>
      <c r="L57" s="425" t="str">
        <f t="shared" ca="1" si="28"/>
        <v/>
      </c>
      <c r="M57" s="427"/>
      <c r="N57" s="427"/>
      <c r="O57" s="427"/>
      <c r="P57" s="427"/>
      <c r="Q57" s="427"/>
      <c r="R57" s="427"/>
      <c r="S57" s="427"/>
      <c r="T57" s="427"/>
      <c r="U57" s="427">
        <f t="shared" ca="1" si="14"/>
        <v>9.0907852949543297</v>
      </c>
      <c r="V57" s="427"/>
      <c r="W57" s="427"/>
      <c r="X57" s="425">
        <f t="shared" ca="1" si="29"/>
        <v>4.9722647067780734</v>
      </c>
      <c r="Y57" s="264"/>
      <c r="Z57" t="str">
        <f ca="1">IFERROR(VLOOKUP(C57,'Analysis-must not modify'!C:G,3,FALSE),"")</f>
        <v>Boston</v>
      </c>
      <c r="AA57" s="431">
        <f ca="1">IFERROR(VLOOKUP(C57,'Analysis-must not modify'!C:G,2,FALSE),"")</f>
        <v>2016</v>
      </c>
      <c r="AB57">
        <f t="shared" ca="1" si="15"/>
        <v>2016</v>
      </c>
      <c r="AC57">
        <f t="shared" ca="1" si="30"/>
        <v>51</v>
      </c>
      <c r="AD57">
        <f t="shared" ca="1" si="16"/>
        <v>51</v>
      </c>
      <c r="AE57">
        <f t="shared" ca="1" si="31"/>
        <v>44</v>
      </c>
      <c r="AF57">
        <f t="shared" ca="1" si="17"/>
        <v>514451</v>
      </c>
      <c r="AG57">
        <f t="shared" ca="1" si="32"/>
        <v>11</v>
      </c>
      <c r="AH57" t="str">
        <f t="shared" ca="1" si="33"/>
        <v/>
      </c>
      <c r="AI57" t="str">
        <f t="shared" ca="1" si="18"/>
        <v>Boston_2016</v>
      </c>
      <c r="AJ57" s="427">
        <f t="shared" ca="1" si="19"/>
        <v>9.0907852949543297</v>
      </c>
    </row>
    <row r="58" spans="1:36">
      <c r="A58">
        <f t="shared" ca="1" si="20"/>
        <v>52</v>
      </c>
      <c r="B58">
        <v>52</v>
      </c>
      <c r="C58" t="str">
        <f ca="1">IFERROR(INDEX(INDEXTABLE,MATCH($B58,'Analysis_2-must not modify'!$AD$831:$AD$1031,0),1),"")</f>
        <v>New Orleans_2014</v>
      </c>
      <c r="D58" s="425">
        <f ca="1">IF(C58="","",SUM([0]!Othercitydata)/$E$4)</f>
        <v>6.0073814779189387</v>
      </c>
      <c r="E58" s="425">
        <f t="shared" ca="1" si="21"/>
        <v>4.6833443683699389</v>
      </c>
      <c r="F58" s="425">
        <f t="shared" ca="1" si="22"/>
        <v>4.1578858378987178</v>
      </c>
      <c r="G58" s="425">
        <f t="shared" ca="1" si="23"/>
        <v>0.54111619315225312</v>
      </c>
      <c r="H58" s="425" t="str">
        <f t="shared" ca="1" si="24"/>
        <v/>
      </c>
      <c r="I58" s="425" t="str">
        <f t="shared" ca="1" si="25"/>
        <v/>
      </c>
      <c r="J58" s="425" t="str">
        <f t="shared" ca="1" si="26"/>
        <v/>
      </c>
      <c r="K58" s="425" t="str">
        <f t="shared" ca="1" si="27"/>
        <v/>
      </c>
      <c r="L58" s="425" t="str">
        <f t="shared" ca="1" si="28"/>
        <v/>
      </c>
      <c r="M58" s="427"/>
      <c r="N58" s="427"/>
      <c r="O58" s="427"/>
      <c r="P58" s="427"/>
      <c r="Q58" s="427"/>
      <c r="R58" s="427"/>
      <c r="S58" s="427"/>
      <c r="T58" s="427"/>
      <c r="U58" s="427">
        <f t="shared" ca="1" si="14"/>
        <v>9.3823463994209106</v>
      </c>
      <c r="V58" s="427"/>
      <c r="W58" s="427"/>
      <c r="X58" s="425">
        <f t="shared" ca="1" si="29"/>
        <v>4.9722647067780734</v>
      </c>
      <c r="Y58" s="264"/>
      <c r="Z58" t="str">
        <f ca="1">IFERROR(VLOOKUP(C58,'Analysis-must not modify'!C:G,3,FALSE),"")</f>
        <v>New Orleans</v>
      </c>
      <c r="AA58" s="431">
        <f ca="1">IFERROR(VLOOKUP(C58,'Analysis-must not modify'!C:G,2,FALSE),"")</f>
        <v>2014</v>
      </c>
      <c r="AB58">
        <f t="shared" ca="1" si="15"/>
        <v>2014</v>
      </c>
      <c r="AC58">
        <f t="shared" ca="1" si="30"/>
        <v>52</v>
      </c>
      <c r="AD58">
        <f t="shared" ca="1" si="16"/>
        <v>52</v>
      </c>
      <c r="AE58">
        <f t="shared" ca="1" si="31"/>
        <v>11</v>
      </c>
      <c r="AF58">
        <f t="shared" ca="1" si="17"/>
        <v>521152</v>
      </c>
      <c r="AG58">
        <f t="shared" ca="1" si="32"/>
        <v>10</v>
      </c>
      <c r="AH58" t="str">
        <f t="shared" ca="1" si="33"/>
        <v/>
      </c>
      <c r="AI58" t="str">
        <f t="shared" ca="1" si="18"/>
        <v>New Orleans_2014</v>
      </c>
      <c r="AJ58" s="427">
        <f t="shared" ca="1" si="19"/>
        <v>9.3823463994209106</v>
      </c>
    </row>
    <row r="59" spans="1:36">
      <c r="A59">
        <f t="shared" ca="1" si="20"/>
        <v>53</v>
      </c>
      <c r="B59">
        <v>53</v>
      </c>
      <c r="C59" t="str">
        <f ca="1">IFERROR(INDEX(INDEXTABLE,MATCH($B59,'Analysis_2-must not modify'!$AD$831:$AD$1031,0),1),"")</f>
        <v>Austin_2016</v>
      </c>
      <c r="D59" s="425">
        <f ca="1">IF(C59="","",SUM([0]!Othercitydata)/$E$4)</f>
        <v>6.0073814779189387</v>
      </c>
      <c r="E59" s="425">
        <f t="shared" ca="1" si="21"/>
        <v>5.8952947323648743</v>
      </c>
      <c r="F59" s="425">
        <f t="shared" ca="1" si="22"/>
        <v>4.1037690190623195</v>
      </c>
      <c r="G59" s="425">
        <f t="shared" ca="1" si="23"/>
        <v>0.44622657749413625</v>
      </c>
      <c r="H59" s="425" t="str">
        <f t="shared" ca="1" si="24"/>
        <v/>
      </c>
      <c r="I59" s="425" t="str">
        <f t="shared" ca="1" si="25"/>
        <v/>
      </c>
      <c r="J59" s="425" t="str">
        <f t="shared" ca="1" si="26"/>
        <v/>
      </c>
      <c r="K59" s="425" t="str">
        <f t="shared" ca="1" si="27"/>
        <v/>
      </c>
      <c r="L59" s="425" t="str">
        <f t="shared" ca="1" si="28"/>
        <v/>
      </c>
      <c r="M59" s="427"/>
      <c r="N59" s="427"/>
      <c r="O59" s="427"/>
      <c r="P59" s="427"/>
      <c r="Q59" s="427"/>
      <c r="R59" s="427"/>
      <c r="S59" s="427"/>
      <c r="T59" s="427"/>
      <c r="U59" s="427">
        <f t="shared" ca="1" si="14"/>
        <v>10.445290328921329</v>
      </c>
      <c r="V59" s="427"/>
      <c r="W59" s="427"/>
      <c r="X59" s="425">
        <f t="shared" ca="1" si="29"/>
        <v>4.9722647067780734</v>
      </c>
      <c r="Y59" s="264"/>
      <c r="Z59" t="str">
        <f ca="1">IFERROR(VLOOKUP(C59,'Analysis-must not modify'!C:G,3,FALSE),"")</f>
        <v>Austin</v>
      </c>
      <c r="AA59" s="431">
        <f ca="1">IFERROR(VLOOKUP(C59,'Analysis-must not modify'!C:G,2,FALSE),"")</f>
        <v>2016</v>
      </c>
      <c r="AB59">
        <f t="shared" ca="1" si="15"/>
        <v>2016</v>
      </c>
      <c r="AC59">
        <f t="shared" ca="1" si="30"/>
        <v>53</v>
      </c>
      <c r="AD59">
        <f t="shared" ca="1" si="16"/>
        <v>53</v>
      </c>
      <c r="AE59">
        <f t="shared" ca="1" si="31"/>
        <v>44</v>
      </c>
      <c r="AF59">
        <f t="shared" ca="1" si="17"/>
        <v>534453</v>
      </c>
      <c r="AG59">
        <f t="shared" ca="1" si="32"/>
        <v>9</v>
      </c>
      <c r="AH59" t="str">
        <f t="shared" ca="1" si="33"/>
        <v/>
      </c>
      <c r="AI59" t="str">
        <f t="shared" ca="1" si="18"/>
        <v>Austin_2016</v>
      </c>
      <c r="AJ59" s="427">
        <f t="shared" ca="1" si="19"/>
        <v>10.445290328921329</v>
      </c>
    </row>
    <row r="60" spans="1:36">
      <c r="A60">
        <f t="shared" ca="1" si="20"/>
        <v>54</v>
      </c>
      <c r="B60">
        <v>54</v>
      </c>
      <c r="C60" t="str">
        <f ca="1">IFERROR(INDEX(INDEXTABLE,MATCH($B60,'Analysis_2-must not modify'!$AD$831:$AD$1031,0),1),"")</f>
        <v>Washington, DC_2016</v>
      </c>
      <c r="D60" s="425">
        <f ca="1">IF(C60="","",SUM([0]!Othercitydata)/$E$4)</f>
        <v>6.0073814779189387</v>
      </c>
      <c r="E60" s="425">
        <f t="shared" ca="1" si="21"/>
        <v>7.7642876160248768</v>
      </c>
      <c r="F60" s="425">
        <f t="shared" ca="1" si="22"/>
        <v>2.3131090137008723</v>
      </c>
      <c r="G60" s="425">
        <f t="shared" ca="1" si="23"/>
        <v>0.43908731967922193</v>
      </c>
      <c r="H60" s="425" t="str">
        <f t="shared" ca="1" si="24"/>
        <v/>
      </c>
      <c r="I60" s="425" t="str">
        <f t="shared" ca="1" si="25"/>
        <v/>
      </c>
      <c r="J60" s="425" t="str">
        <f t="shared" ca="1" si="26"/>
        <v/>
      </c>
      <c r="K60" s="425" t="str">
        <f t="shared" ca="1" si="27"/>
        <v/>
      </c>
      <c r="L60" s="425" t="str">
        <f t="shared" ca="1" si="28"/>
        <v/>
      </c>
      <c r="M60" s="427"/>
      <c r="N60" s="427"/>
      <c r="O60" s="427"/>
      <c r="P60" s="427"/>
      <c r="Q60" s="427"/>
      <c r="R60" s="427"/>
      <c r="S60" s="427"/>
      <c r="T60" s="427"/>
      <c r="U60" s="427">
        <f t="shared" ca="1" si="14"/>
        <v>10.516483949404972</v>
      </c>
      <c r="V60" s="427"/>
      <c r="W60" s="427"/>
      <c r="X60" s="425">
        <f t="shared" ca="1" si="29"/>
        <v>4.9722647067780734</v>
      </c>
      <c r="Y60" s="264"/>
      <c r="Z60" t="str">
        <f ca="1">IFERROR(VLOOKUP(C60,'Analysis-must not modify'!C:G,3,FALSE),"")</f>
        <v>Washington, DC</v>
      </c>
      <c r="AA60" s="431">
        <f ca="1">IFERROR(VLOOKUP(C60,'Analysis-must not modify'!C:G,2,FALSE),"")</f>
        <v>2016</v>
      </c>
      <c r="AB60">
        <f t="shared" ca="1" si="15"/>
        <v>2016</v>
      </c>
      <c r="AC60">
        <f t="shared" ca="1" si="30"/>
        <v>54</v>
      </c>
      <c r="AD60">
        <f t="shared" ca="1" si="16"/>
        <v>54</v>
      </c>
      <c r="AE60">
        <f t="shared" ca="1" si="31"/>
        <v>44</v>
      </c>
      <c r="AF60">
        <f t="shared" ca="1" si="17"/>
        <v>544454</v>
      </c>
      <c r="AG60">
        <f t="shared" ca="1" si="32"/>
        <v>8</v>
      </c>
      <c r="AH60" t="str">
        <f t="shared" ca="1" si="33"/>
        <v/>
      </c>
      <c r="AI60" t="str">
        <f t="shared" ca="1" si="18"/>
        <v>Washington, DC_2016</v>
      </c>
      <c r="AJ60" s="427">
        <f t="shared" ca="1" si="19"/>
        <v>10.516483949404972</v>
      </c>
    </row>
    <row r="61" spans="1:36">
      <c r="A61">
        <f t="shared" ca="1" si="20"/>
        <v>55</v>
      </c>
      <c r="B61">
        <v>55</v>
      </c>
      <c r="C61" t="str">
        <f ca="1">IFERROR(INDEX(INDEXTABLE,MATCH($B61,'Analysis_2-must not modify'!$AD$831:$AD$1031,0),1),"")</f>
        <v>Philadelphia_2014</v>
      </c>
      <c r="D61" s="425">
        <f ca="1">IF(C61="","",SUM([0]!Othercitydata)/$E$4)</f>
        <v>6.0073814779189387</v>
      </c>
      <c r="E61" s="425">
        <f t="shared" ca="1" si="21"/>
        <v>8.736342780295697</v>
      </c>
      <c r="F61" s="425">
        <f t="shared" ca="1" si="22"/>
        <v>2.0682080196556472</v>
      </c>
      <c r="G61" s="425">
        <f t="shared" ca="1" si="23"/>
        <v>0.40984597510866777</v>
      </c>
      <c r="H61" s="425" t="str">
        <f t="shared" ca="1" si="24"/>
        <v/>
      </c>
      <c r="I61" s="425" t="str">
        <f t="shared" ca="1" si="25"/>
        <v/>
      </c>
      <c r="J61" s="425" t="str">
        <f t="shared" ca="1" si="26"/>
        <v/>
      </c>
      <c r="K61" s="425" t="str">
        <f t="shared" ca="1" si="27"/>
        <v/>
      </c>
      <c r="L61" s="425" t="str">
        <f t="shared" ca="1" si="28"/>
        <v/>
      </c>
      <c r="M61" s="427"/>
      <c r="N61" s="427"/>
      <c r="O61" s="427"/>
      <c r="P61" s="427"/>
      <c r="Q61" s="427"/>
      <c r="R61" s="427"/>
      <c r="S61" s="427"/>
      <c r="T61" s="427"/>
      <c r="U61" s="427">
        <f t="shared" ca="1" si="14"/>
        <v>11.214396775060012</v>
      </c>
      <c r="V61" s="427"/>
      <c r="W61" s="427"/>
      <c r="X61" s="425">
        <f t="shared" ca="1" si="29"/>
        <v>4.9722647067780734</v>
      </c>
      <c r="Y61" s="264"/>
      <c r="Z61" t="str">
        <f ca="1">IFERROR(VLOOKUP(C61,'Analysis-must not modify'!C:G,3,FALSE),"")</f>
        <v>Philadelphia</v>
      </c>
      <c r="AA61" s="431">
        <f ca="1">IFERROR(VLOOKUP(C61,'Analysis-must not modify'!C:G,2,FALSE),"")</f>
        <v>2014</v>
      </c>
      <c r="AB61">
        <f t="shared" ca="1" si="15"/>
        <v>2014</v>
      </c>
      <c r="AC61">
        <f t="shared" ca="1" si="30"/>
        <v>55</v>
      </c>
      <c r="AD61">
        <f t="shared" ca="1" si="16"/>
        <v>55</v>
      </c>
      <c r="AE61">
        <f t="shared" ca="1" si="31"/>
        <v>11</v>
      </c>
      <c r="AF61">
        <f t="shared" ca="1" si="17"/>
        <v>551155</v>
      </c>
      <c r="AG61">
        <f t="shared" ca="1" si="32"/>
        <v>7</v>
      </c>
      <c r="AH61" t="str">
        <f t="shared" ca="1" si="33"/>
        <v/>
      </c>
      <c r="AI61" t="str">
        <f t="shared" ca="1" si="18"/>
        <v>Philadelphia_2014</v>
      </c>
      <c r="AJ61" s="427">
        <f t="shared" ca="1" si="19"/>
        <v>11.214396775060012</v>
      </c>
    </row>
    <row r="62" spans="1:36">
      <c r="A62">
        <f t="shared" ca="1" si="20"/>
        <v>56</v>
      </c>
      <c r="B62">
        <v>56</v>
      </c>
      <c r="C62" t="str">
        <f ca="1">IFERROR(INDEX(INDEXTABLE,MATCH($B62,'Analysis_2-must not modify'!$AD$831:$AD$1031,0),1),"")</f>
        <v>Venice_2016</v>
      </c>
      <c r="D62" s="425">
        <f ca="1">IF(C62="","",SUM([0]!Othercitydata)/$E$4)</f>
        <v>6.0073814779189387</v>
      </c>
      <c r="E62" s="425">
        <f t="shared" ca="1" si="21"/>
        <v>8.930436174673595</v>
      </c>
      <c r="F62" s="425">
        <f t="shared" ca="1" si="22"/>
        <v>2.8035709202314369</v>
      </c>
      <c r="G62" s="425">
        <f t="shared" ca="1" si="23"/>
        <v>0.11529107031175427</v>
      </c>
      <c r="H62" s="425" t="str">
        <f t="shared" ca="1" si="24"/>
        <v/>
      </c>
      <c r="I62" s="425" t="str">
        <f t="shared" ca="1" si="25"/>
        <v/>
      </c>
      <c r="J62" s="425" t="str">
        <f t="shared" ca="1" si="26"/>
        <v/>
      </c>
      <c r="K62" s="425" t="str">
        <f t="shared" ca="1" si="27"/>
        <v/>
      </c>
      <c r="L62" s="425" t="str">
        <f t="shared" ca="1" si="28"/>
        <v/>
      </c>
      <c r="M62" s="427"/>
      <c r="N62" s="427"/>
      <c r="O62" s="427"/>
      <c r="P62" s="427"/>
      <c r="Q62" s="427"/>
      <c r="R62" s="427"/>
      <c r="S62" s="427"/>
      <c r="T62" s="427"/>
      <c r="U62" s="427">
        <f t="shared" ca="1" si="14"/>
        <v>11.849298165216785</v>
      </c>
      <c r="V62" s="427"/>
      <c r="W62" s="427"/>
      <c r="X62" s="425">
        <f t="shared" ca="1" si="29"/>
        <v>4.9722647067780734</v>
      </c>
      <c r="Y62" s="264"/>
      <c r="Z62" t="str">
        <f ca="1">IFERROR(VLOOKUP(C62,'Analysis-must not modify'!C:G,3,FALSE),"")</f>
        <v>Venice</v>
      </c>
      <c r="AA62" s="431">
        <f ca="1">IFERROR(VLOOKUP(C62,'Analysis-must not modify'!C:G,2,FALSE),"")</f>
        <v>2016</v>
      </c>
      <c r="AB62">
        <f t="shared" ca="1" si="15"/>
        <v>2016</v>
      </c>
      <c r="AC62">
        <f t="shared" ca="1" si="30"/>
        <v>56</v>
      </c>
      <c r="AD62">
        <f t="shared" ca="1" si="16"/>
        <v>56</v>
      </c>
      <c r="AE62">
        <f t="shared" ca="1" si="31"/>
        <v>44</v>
      </c>
      <c r="AF62">
        <f t="shared" ca="1" si="17"/>
        <v>564456</v>
      </c>
      <c r="AG62">
        <f t="shared" ca="1" si="32"/>
        <v>6</v>
      </c>
      <c r="AH62" t="str">
        <f t="shared" ca="1" si="33"/>
        <v/>
      </c>
      <c r="AI62" t="str">
        <f t="shared" ca="1" si="18"/>
        <v>Venice_2016</v>
      </c>
      <c r="AJ62" s="427">
        <f t="shared" ca="1" si="19"/>
        <v>11.849298165216785</v>
      </c>
    </row>
    <row r="63" spans="1:36">
      <c r="A63">
        <f t="shared" ca="1" si="20"/>
        <v>57</v>
      </c>
      <c r="B63">
        <v>57</v>
      </c>
      <c r="C63" t="str">
        <f ca="1">IFERROR(INDEX(INDEXTABLE,MATCH($B63,'Analysis_2-must not modify'!$AD$831:$AD$1031,0),1),"")</f>
        <v>Chicago_2015</v>
      </c>
      <c r="D63" s="425">
        <f ca="1">IF(C63="","",SUM([0]!Othercitydata)/$E$4)</f>
        <v>6.0073814779189387</v>
      </c>
      <c r="E63" s="425">
        <f t="shared" ca="1" si="21"/>
        <v>8.6380021632403974</v>
      </c>
      <c r="F63" s="425">
        <f t="shared" ca="1" si="22"/>
        <v>2.9583998478862483</v>
      </c>
      <c r="G63" s="425">
        <f t="shared" ca="1" si="23"/>
        <v>0.40537237596945791</v>
      </c>
      <c r="H63" s="425" t="str">
        <f t="shared" ca="1" si="24"/>
        <v/>
      </c>
      <c r="I63" s="425" t="str">
        <f t="shared" ca="1" si="25"/>
        <v/>
      </c>
      <c r="J63" s="425" t="str">
        <f t="shared" ca="1" si="26"/>
        <v/>
      </c>
      <c r="K63" s="425" t="str">
        <f t="shared" ca="1" si="27"/>
        <v/>
      </c>
      <c r="L63" s="425" t="str">
        <f t="shared" ca="1" si="28"/>
        <v/>
      </c>
      <c r="M63" s="427"/>
      <c r="N63" s="427"/>
      <c r="O63" s="427"/>
      <c r="P63" s="427"/>
      <c r="Q63" s="427"/>
      <c r="R63" s="427"/>
      <c r="S63" s="427"/>
      <c r="T63" s="427"/>
      <c r="U63" s="427">
        <f t="shared" ca="1" si="14"/>
        <v>12.001774387096104</v>
      </c>
      <c r="V63" s="427"/>
      <c r="W63" s="427"/>
      <c r="X63" s="425">
        <f t="shared" ca="1" si="29"/>
        <v>4.9722647067780734</v>
      </c>
      <c r="Y63" s="264"/>
      <c r="Z63" t="str">
        <f ca="1">IFERROR(VLOOKUP(C63,'Analysis-must not modify'!C:G,3,FALSE),"")</f>
        <v>Chicago</v>
      </c>
      <c r="AA63" s="431">
        <f ca="1">IFERROR(VLOOKUP(C63,'Analysis-must not modify'!C:G,2,FALSE),"")</f>
        <v>2015</v>
      </c>
      <c r="AB63">
        <f t="shared" ca="1" si="15"/>
        <v>2015</v>
      </c>
      <c r="AC63">
        <f t="shared" ca="1" si="30"/>
        <v>57</v>
      </c>
      <c r="AD63">
        <f t="shared" ca="1" si="16"/>
        <v>57</v>
      </c>
      <c r="AE63">
        <f t="shared" ca="1" si="31"/>
        <v>24</v>
      </c>
      <c r="AF63">
        <f t="shared" ca="1" si="17"/>
        <v>572457</v>
      </c>
      <c r="AG63">
        <f t="shared" ca="1" si="32"/>
        <v>5</v>
      </c>
      <c r="AH63" t="str">
        <f t="shared" ca="1" si="33"/>
        <v/>
      </c>
      <c r="AI63" t="str">
        <f t="shared" ca="1" si="18"/>
        <v>Chicago_2015</v>
      </c>
      <c r="AJ63" s="427">
        <f t="shared" ca="1" si="19"/>
        <v>12.001774387096104</v>
      </c>
    </row>
    <row r="64" spans="1:36">
      <c r="A64">
        <f t="shared" ca="1" si="20"/>
        <v>58</v>
      </c>
      <c r="B64">
        <v>58</v>
      </c>
      <c r="C64" t="str">
        <f ca="1">IFERROR(INDEX(INDEXTABLE,MATCH($B64,'Analysis_2-must not modify'!$AD$831:$AD$1031,0),1),"")</f>
        <v>Houston_2014</v>
      </c>
      <c r="D64" s="425">
        <f ca="1">IF(C64="","",SUM([0]!Othercitydata)/$E$4)</f>
        <v>6.0073814779189387</v>
      </c>
      <c r="E64" s="425">
        <f t="shared" ca="1" si="21"/>
        <v>7.3472917737697641</v>
      </c>
      <c r="F64" s="425">
        <f t="shared" ca="1" si="22"/>
        <v>7.2072201237446079</v>
      </c>
      <c r="G64" s="425">
        <f t="shared" ca="1" si="23"/>
        <v>0.36540411012561491</v>
      </c>
      <c r="H64" s="425" t="str">
        <f t="shared" ca="1" si="24"/>
        <v/>
      </c>
      <c r="I64" s="425" t="str">
        <f t="shared" ca="1" si="25"/>
        <v/>
      </c>
      <c r="J64" s="425" t="str">
        <f t="shared" ca="1" si="26"/>
        <v/>
      </c>
      <c r="K64" s="425" t="str">
        <f t="shared" ca="1" si="27"/>
        <v/>
      </c>
      <c r="L64" s="425" t="str">
        <f t="shared" ca="1" si="28"/>
        <v/>
      </c>
      <c r="M64" s="427"/>
      <c r="N64" s="427"/>
      <c r="O64" s="427"/>
      <c r="P64" s="427"/>
      <c r="Q64" s="427"/>
      <c r="R64" s="427"/>
      <c r="S64" s="427"/>
      <c r="T64" s="427"/>
      <c r="U64" s="427">
        <f t="shared" ca="1" si="14"/>
        <v>14.919916007639987</v>
      </c>
      <c r="V64" s="427"/>
      <c r="W64" s="427"/>
      <c r="X64" s="425">
        <f t="shared" ca="1" si="29"/>
        <v>4.9722647067780734</v>
      </c>
      <c r="Y64" s="264"/>
      <c r="Z64" t="str">
        <f ca="1">IFERROR(VLOOKUP(C64,'Analysis-must not modify'!C:G,3,FALSE),"")</f>
        <v>Houston</v>
      </c>
      <c r="AA64" s="431">
        <f ca="1">IFERROR(VLOOKUP(C64,'Analysis-must not modify'!C:G,2,FALSE),"")</f>
        <v>2014</v>
      </c>
      <c r="AB64">
        <f t="shared" ca="1" si="15"/>
        <v>2014</v>
      </c>
      <c r="AC64">
        <f t="shared" ca="1" si="30"/>
        <v>58</v>
      </c>
      <c r="AD64">
        <f t="shared" ca="1" si="16"/>
        <v>58</v>
      </c>
      <c r="AE64">
        <f t="shared" ca="1" si="31"/>
        <v>11</v>
      </c>
      <c r="AF64">
        <f t="shared" ca="1" si="17"/>
        <v>581158</v>
      </c>
      <c r="AG64">
        <f t="shared" ca="1" si="32"/>
        <v>4</v>
      </c>
      <c r="AH64" t="str">
        <f t="shared" ca="1" si="33"/>
        <v/>
      </c>
      <c r="AI64" t="str">
        <f t="shared" ca="1" si="18"/>
        <v>Houston_2014</v>
      </c>
      <c r="AJ64" s="427">
        <f t="shared" ca="1" si="19"/>
        <v>14.919916007639987</v>
      </c>
    </row>
    <row r="65" spans="1:36">
      <c r="A65">
        <f t="shared" ca="1" si="20"/>
        <v>59</v>
      </c>
      <c r="B65">
        <v>59</v>
      </c>
      <c r="C65" t="str">
        <f ca="1">IFERROR(INDEX(INDEXTABLE,MATCH($B65,'Analysis_2-must not modify'!$AD$831:$AD$1031,0),1),"")</f>
        <v>Sydney_2016</v>
      </c>
      <c r="D65" s="425">
        <f ca="1">IF(C65="","",SUM([0]!Othercitydata)/$E$4)</f>
        <v>6.0073814779189387</v>
      </c>
      <c r="E65" s="425">
        <f t="shared" ca="1" si="21"/>
        <v>13.954838254282249</v>
      </c>
      <c r="F65" s="425">
        <f t="shared" ca="1" si="22"/>
        <v>0.94691074149612708</v>
      </c>
      <c r="G65" s="425">
        <f t="shared" ca="1" si="23"/>
        <v>1.9591029681328633</v>
      </c>
      <c r="H65" s="425" t="str">
        <f t="shared" ca="1" si="24"/>
        <v/>
      </c>
      <c r="I65" s="425" t="str">
        <f t="shared" ca="1" si="25"/>
        <v/>
      </c>
      <c r="J65" s="425" t="str">
        <f t="shared" ca="1" si="26"/>
        <v/>
      </c>
      <c r="K65" s="425" t="str">
        <f t="shared" ca="1" si="27"/>
        <v/>
      </c>
      <c r="L65" s="425" t="str">
        <f t="shared" ca="1" si="28"/>
        <v/>
      </c>
      <c r="M65" s="427"/>
      <c r="N65" s="427"/>
      <c r="O65" s="427"/>
      <c r="P65" s="427"/>
      <c r="Q65" s="427"/>
      <c r="R65" s="427"/>
      <c r="S65" s="427"/>
      <c r="T65" s="427"/>
      <c r="U65" s="427">
        <f t="shared" ca="1" si="14"/>
        <v>16.860851963911241</v>
      </c>
      <c r="V65" s="427"/>
      <c r="W65" s="427"/>
      <c r="X65" s="425">
        <f t="shared" ca="1" si="29"/>
        <v>4.9722647067780734</v>
      </c>
      <c r="Y65" s="264"/>
      <c r="Z65" t="str">
        <f ca="1">IFERROR(VLOOKUP(C65,'Analysis-must not modify'!C:G,3,FALSE),"")</f>
        <v>Sydney</v>
      </c>
      <c r="AA65" s="431">
        <f ca="1">IFERROR(VLOOKUP(C65,'Analysis-must not modify'!C:G,2,FALSE),"")</f>
        <v>2016</v>
      </c>
      <c r="AB65">
        <f t="shared" ca="1" si="15"/>
        <v>2016</v>
      </c>
      <c r="AC65">
        <f t="shared" ca="1" si="30"/>
        <v>59</v>
      </c>
      <c r="AD65">
        <f t="shared" ca="1" si="16"/>
        <v>59</v>
      </c>
      <c r="AE65">
        <f t="shared" ca="1" si="31"/>
        <v>44</v>
      </c>
      <c r="AF65">
        <f t="shared" ca="1" si="17"/>
        <v>594459</v>
      </c>
      <c r="AG65">
        <f t="shared" ca="1" si="32"/>
        <v>3</v>
      </c>
      <c r="AH65" t="str">
        <f t="shared" ca="1" si="33"/>
        <v/>
      </c>
      <c r="AI65" t="str">
        <f t="shared" ca="1" si="18"/>
        <v>Sydney_2016</v>
      </c>
      <c r="AJ65" s="427">
        <f t="shared" ca="1" si="19"/>
        <v>16.860851963911241</v>
      </c>
    </row>
    <row r="66" spans="1:36">
      <c r="A66">
        <f t="shared" ca="1" si="20"/>
        <v>60</v>
      </c>
      <c r="B66">
        <v>60</v>
      </c>
      <c r="C66" t="str">
        <f ca="1">IFERROR(INDEX(INDEXTABLE,MATCH($B66,'Analysis_2-must not modify'!$AD$831:$AD$1031,0),1),"")</f>
        <v>Dubai_2016</v>
      </c>
      <c r="D66" s="425">
        <f ca="1">IF(C66="","",SUM([0]!Othercitydata)/$E$4)</f>
        <v>6.0073814779189387</v>
      </c>
      <c r="E66" s="425">
        <f t="shared" ca="1" si="21"/>
        <v>12.083299528894802</v>
      </c>
      <c r="F66" s="425">
        <f t="shared" ca="1" si="22"/>
        <v>3.9363730683274158</v>
      </c>
      <c r="G66" s="425">
        <f t="shared" ca="1" si="23"/>
        <v>1.9243113997482895</v>
      </c>
      <c r="H66" s="425" t="str">
        <f t="shared" ca="1" si="24"/>
        <v/>
      </c>
      <c r="I66" s="425" t="str">
        <f t="shared" ca="1" si="25"/>
        <v/>
      </c>
      <c r="J66" s="425" t="str">
        <f t="shared" ca="1" si="26"/>
        <v/>
      </c>
      <c r="K66" s="425" t="str">
        <f t="shared" ca="1" si="27"/>
        <v/>
      </c>
      <c r="L66" s="425" t="str">
        <f t="shared" ca="1" si="28"/>
        <v/>
      </c>
      <c r="M66" s="427"/>
      <c r="N66" s="427"/>
      <c r="O66" s="427"/>
      <c r="P66" s="427"/>
      <c r="Q66" s="427"/>
      <c r="R66" s="427"/>
      <c r="S66" s="427"/>
      <c r="T66" s="427"/>
      <c r="U66" s="427">
        <f t="shared" ca="1" si="14"/>
        <v>17.943983996970509</v>
      </c>
      <c r="V66" s="427"/>
      <c r="W66" s="427"/>
      <c r="X66" s="425">
        <f t="shared" ca="1" si="29"/>
        <v>4.9722647067780734</v>
      </c>
      <c r="Y66" s="264"/>
      <c r="Z66" t="str">
        <f ca="1">IFERROR(VLOOKUP(C66,'Analysis-must not modify'!C:G,3,FALSE),"")</f>
        <v>Dubai</v>
      </c>
      <c r="AA66" s="431">
        <f ca="1">IFERROR(VLOOKUP(C66,'Analysis-must not modify'!C:G,2,FALSE),"")</f>
        <v>2016</v>
      </c>
      <c r="AB66">
        <f t="shared" ca="1" si="15"/>
        <v>2016</v>
      </c>
      <c r="AC66">
        <f t="shared" ca="1" si="30"/>
        <v>60</v>
      </c>
      <c r="AD66">
        <f t="shared" ca="1" si="16"/>
        <v>60</v>
      </c>
      <c r="AE66">
        <f t="shared" ca="1" si="31"/>
        <v>44</v>
      </c>
      <c r="AF66">
        <f t="shared" ca="1" si="17"/>
        <v>604460</v>
      </c>
      <c r="AG66">
        <f t="shared" ca="1" si="32"/>
        <v>2</v>
      </c>
      <c r="AH66" t="str">
        <f t="shared" ca="1" si="33"/>
        <v/>
      </c>
      <c r="AI66" t="str">
        <f t="shared" ca="1" si="18"/>
        <v>Dubai_2016</v>
      </c>
      <c r="AJ66" s="427">
        <f t="shared" ca="1" si="19"/>
        <v>17.943983996970509</v>
      </c>
    </row>
    <row r="67" spans="1:36">
      <c r="A67">
        <f t="shared" ca="1" si="20"/>
        <v>61</v>
      </c>
      <c r="B67">
        <v>61</v>
      </c>
      <c r="C67" t="str">
        <f ca="1">IFERROR(INDEX(INDEXTABLE,MATCH($B67,'Analysis_2-must not modify'!$AD$831:$AD$1031,0),1),"")</f>
        <v>Melbourne_2014</v>
      </c>
      <c r="D67" s="425">
        <f ca="1">IF(C67="","",SUM([0]!Othercitydata)/$E$4)</f>
        <v>6.0073814779189387</v>
      </c>
      <c r="E67" s="425">
        <f t="shared" ca="1" si="21"/>
        <v>30.393757366359402</v>
      </c>
      <c r="F67" s="425">
        <f t="shared" ca="1" si="22"/>
        <v>5.7560328505392375</v>
      </c>
      <c r="G67" s="425">
        <f t="shared" ca="1" si="23"/>
        <v>1.5055521226101665</v>
      </c>
      <c r="H67" s="425" t="str">
        <f t="shared" ca="1" si="24"/>
        <v/>
      </c>
      <c r="I67" s="425" t="str">
        <f t="shared" ca="1" si="25"/>
        <v/>
      </c>
      <c r="J67" s="425" t="str">
        <f t="shared" ca="1" si="26"/>
        <v/>
      </c>
      <c r="K67" s="425" t="str">
        <f t="shared" ca="1" si="27"/>
        <v/>
      </c>
      <c r="L67" s="425" t="str">
        <f t="shared" ca="1" si="28"/>
        <v/>
      </c>
      <c r="M67" s="427"/>
      <c r="N67" s="427"/>
      <c r="O67" s="427"/>
      <c r="P67" s="427"/>
      <c r="Q67" s="427"/>
      <c r="R67" s="427"/>
      <c r="S67" s="427"/>
      <c r="T67" s="427"/>
      <c r="U67" s="427">
        <f t="shared" ca="1" si="14"/>
        <v>37.655342339508806</v>
      </c>
      <c r="V67" s="427"/>
      <c r="W67" s="427"/>
      <c r="X67" s="425">
        <f t="shared" ca="1" si="29"/>
        <v>4.9722647067780734</v>
      </c>
      <c r="Y67" s="264"/>
      <c r="Z67" t="str">
        <f ca="1">IFERROR(VLOOKUP(C67,'Analysis-must not modify'!C:G,3,FALSE),"")</f>
        <v>Melbourne</v>
      </c>
      <c r="AA67" s="431">
        <f ca="1">IFERROR(VLOOKUP(C67,'Analysis-must not modify'!C:G,2,FALSE),"")</f>
        <v>2014</v>
      </c>
      <c r="AB67">
        <f t="shared" ca="1" si="15"/>
        <v>2014</v>
      </c>
      <c r="AC67">
        <f t="shared" ca="1" si="30"/>
        <v>61</v>
      </c>
      <c r="AD67">
        <f t="shared" ca="1" si="16"/>
        <v>61</v>
      </c>
      <c r="AE67">
        <f t="shared" ca="1" si="31"/>
        <v>11</v>
      </c>
      <c r="AF67">
        <f t="shared" ca="1" si="17"/>
        <v>611161</v>
      </c>
      <c r="AG67">
        <f t="shared" ca="1" si="32"/>
        <v>1</v>
      </c>
      <c r="AH67" t="str">
        <f t="shared" ca="1" si="33"/>
        <v/>
      </c>
      <c r="AI67" t="str">
        <f t="shared" ca="1" si="18"/>
        <v>Melbourne_2014</v>
      </c>
      <c r="AJ67" s="427">
        <f t="shared" ca="1" si="19"/>
        <v>37.655342339508806</v>
      </c>
    </row>
    <row r="68" spans="1:36">
      <c r="A68" t="str">
        <f t="shared" ca="1" si="20"/>
        <v/>
      </c>
      <c r="B68">
        <v>62</v>
      </c>
      <c r="C68" t="str">
        <f ca="1">IFERROR(INDEX(INDEXTABLE,MATCH($B68,'Analysis_2-must not modify'!$AD$831:$AD$1031,0),1),"")</f>
        <v/>
      </c>
      <c r="D68" s="425" t="str">
        <f ca="1">IF(C68="","",SUM([0]!Othercitydata)/$E$4)</f>
        <v/>
      </c>
      <c r="E68" s="425" t="str">
        <f t="shared" ca="1" si="21"/>
        <v/>
      </c>
      <c r="F68" s="425" t="str">
        <f t="shared" ca="1" si="22"/>
        <v/>
      </c>
      <c r="G68" s="425" t="str">
        <f t="shared" ca="1" si="23"/>
        <v/>
      </c>
      <c r="H68" s="425" t="str">
        <f t="shared" ca="1" si="24"/>
        <v/>
      </c>
      <c r="I68" s="425" t="str">
        <f t="shared" ca="1" si="25"/>
        <v/>
      </c>
      <c r="J68" s="425" t="str">
        <f t="shared" ca="1" si="26"/>
        <v/>
      </c>
      <c r="K68" s="425" t="str">
        <f t="shared" ca="1" si="27"/>
        <v/>
      </c>
      <c r="L68" s="425" t="str">
        <f t="shared" ca="1" si="28"/>
        <v/>
      </c>
      <c r="M68" s="427"/>
      <c r="N68" s="427"/>
      <c r="O68" s="427"/>
      <c r="P68" s="427"/>
      <c r="Q68" s="427"/>
      <c r="R68" s="427"/>
      <c r="S68" s="427"/>
      <c r="T68" s="427"/>
      <c r="U68" s="427">
        <f t="shared" ca="1" si="14"/>
        <v>0</v>
      </c>
      <c r="V68" s="427"/>
      <c r="W68" s="427"/>
      <c r="X68" s="425" t="str">
        <f t="shared" ca="1" si="29"/>
        <v/>
      </c>
      <c r="Y68" s="264"/>
      <c r="Z68" t="str">
        <f ca="1">IFERROR(VLOOKUP(C68,'Analysis-must not modify'!C:G,3,FALSE),"")</f>
        <v/>
      </c>
      <c r="AA68" s="431" t="str">
        <f ca="1">IFERROR(VLOOKUP(C68,'Analysis-must not modify'!C:G,2,FALSE),"")</f>
        <v/>
      </c>
      <c r="AB68">
        <f t="shared" ca="1" si="15"/>
        <v>0</v>
      </c>
      <c r="AC68" t="str">
        <f t="shared" ca="1" si="30"/>
        <v/>
      </c>
      <c r="AD68" t="str">
        <f t="shared" ca="1" si="16"/>
        <v/>
      </c>
      <c r="AE68" t="str">
        <f t="shared" ca="1" si="31"/>
        <v/>
      </c>
      <c r="AF68" t="str">
        <f t="shared" ca="1" si="17"/>
        <v/>
      </c>
      <c r="AG68" t="str">
        <f t="shared" ca="1" si="32"/>
        <v/>
      </c>
      <c r="AH68" t="str">
        <f t="shared" ca="1" si="33"/>
        <v/>
      </c>
      <c r="AI68" t="str">
        <f t="shared" ca="1" si="18"/>
        <v/>
      </c>
      <c r="AJ68" s="427">
        <f t="shared" ca="1" si="19"/>
        <v>0</v>
      </c>
    </row>
    <row r="69" spans="1:36">
      <c r="A69" t="str">
        <f t="shared" ca="1" si="20"/>
        <v/>
      </c>
      <c r="B69">
        <v>63</v>
      </c>
      <c r="C69" t="str">
        <f ca="1">IFERROR(INDEX(INDEXTABLE,MATCH($B69,'Analysis_2-must not modify'!$AD$831:$AD$1031,0),1),"")</f>
        <v/>
      </c>
      <c r="D69" s="425" t="str">
        <f ca="1">IF(C69="","",SUM([0]!Othercitydata)/$E$4)</f>
        <v/>
      </c>
      <c r="E69" s="425" t="str">
        <f t="shared" ca="1" si="21"/>
        <v/>
      </c>
      <c r="F69" s="425" t="str">
        <f t="shared" ca="1" si="22"/>
        <v/>
      </c>
      <c r="G69" s="425" t="str">
        <f t="shared" ca="1" si="23"/>
        <v/>
      </c>
      <c r="H69" s="425" t="str">
        <f t="shared" ca="1" si="24"/>
        <v/>
      </c>
      <c r="I69" s="425" t="str">
        <f t="shared" ca="1" si="25"/>
        <v/>
      </c>
      <c r="J69" s="425" t="str">
        <f t="shared" ca="1" si="26"/>
        <v/>
      </c>
      <c r="K69" s="425" t="str">
        <f t="shared" ca="1" si="27"/>
        <v/>
      </c>
      <c r="L69" s="425" t="str">
        <f t="shared" ca="1" si="28"/>
        <v/>
      </c>
      <c r="M69" s="427"/>
      <c r="N69" s="427"/>
      <c r="O69" s="427"/>
      <c r="P69" s="427"/>
      <c r="Q69" s="427"/>
      <c r="R69" s="427"/>
      <c r="S69" s="427"/>
      <c r="T69" s="427"/>
      <c r="U69" s="427">
        <f t="shared" ca="1" si="14"/>
        <v>0</v>
      </c>
      <c r="V69" s="427"/>
      <c r="W69" s="427"/>
      <c r="X69" s="425" t="str">
        <f t="shared" ca="1" si="29"/>
        <v/>
      </c>
      <c r="Y69" s="264"/>
      <c r="Z69" t="str">
        <f ca="1">IFERROR(VLOOKUP(C69,'Analysis-must not modify'!C:G,3,FALSE),"")</f>
        <v/>
      </c>
      <c r="AA69" s="431" t="str">
        <f ca="1">IFERROR(VLOOKUP(C69,'Analysis-must not modify'!C:G,2,FALSE),"")</f>
        <v/>
      </c>
      <c r="AB69">
        <f t="shared" ca="1" si="15"/>
        <v>0</v>
      </c>
      <c r="AC69" t="str">
        <f t="shared" ca="1" si="30"/>
        <v/>
      </c>
      <c r="AD69" t="str">
        <f t="shared" ca="1" si="16"/>
        <v/>
      </c>
      <c r="AE69" t="str">
        <f t="shared" ca="1" si="31"/>
        <v/>
      </c>
      <c r="AF69" t="str">
        <f t="shared" ca="1" si="17"/>
        <v/>
      </c>
      <c r="AG69" t="str">
        <f t="shared" ca="1" si="32"/>
        <v/>
      </c>
      <c r="AH69" t="str">
        <f t="shared" ca="1" si="33"/>
        <v/>
      </c>
      <c r="AI69" t="str">
        <f t="shared" ca="1" si="18"/>
        <v/>
      </c>
      <c r="AJ69" s="427">
        <f t="shared" ca="1" si="19"/>
        <v>0</v>
      </c>
    </row>
    <row r="70" spans="1:36">
      <c r="A70" t="str">
        <f t="shared" ca="1" si="20"/>
        <v/>
      </c>
      <c r="B70">
        <v>64</v>
      </c>
      <c r="C70" t="str">
        <f ca="1">IFERROR(INDEX(INDEXTABLE,MATCH($B70,'Analysis_2-must not modify'!$AD$831:$AD$1031,0),1),"")</f>
        <v/>
      </c>
      <c r="D70" s="425" t="str">
        <f ca="1">IF(C70="","",SUM([0]!Othercitydata)/$E$4)</f>
        <v/>
      </c>
      <c r="E70" s="425" t="str">
        <f t="shared" ca="1" si="21"/>
        <v/>
      </c>
      <c r="F70" s="425" t="str">
        <f t="shared" ca="1" si="22"/>
        <v/>
      </c>
      <c r="G70" s="425" t="str">
        <f t="shared" ca="1" si="23"/>
        <v/>
      </c>
      <c r="H70" s="425" t="str">
        <f t="shared" ca="1" si="24"/>
        <v/>
      </c>
      <c r="I70" s="425" t="str">
        <f t="shared" ca="1" si="25"/>
        <v/>
      </c>
      <c r="J70" s="425" t="str">
        <f t="shared" ca="1" si="26"/>
        <v/>
      </c>
      <c r="K70" s="425" t="str">
        <f t="shared" ca="1" si="27"/>
        <v/>
      </c>
      <c r="L70" s="425" t="str">
        <f t="shared" ca="1" si="28"/>
        <v/>
      </c>
      <c r="M70" s="427"/>
      <c r="N70" s="427"/>
      <c r="O70" s="427"/>
      <c r="P70" s="427"/>
      <c r="Q70" s="427"/>
      <c r="R70" s="427"/>
      <c r="S70" s="427"/>
      <c r="T70" s="427"/>
      <c r="U70" s="427">
        <f t="shared" ca="1" si="14"/>
        <v>0</v>
      </c>
      <c r="V70" s="427"/>
      <c r="W70" s="427"/>
      <c r="X70" s="425" t="str">
        <f t="shared" ca="1" si="29"/>
        <v/>
      </c>
      <c r="Y70" s="264"/>
      <c r="Z70" t="str">
        <f ca="1">IFERROR(VLOOKUP(C70,'Analysis-must not modify'!C:G,3,FALSE),"")</f>
        <v/>
      </c>
      <c r="AA70" s="431" t="str">
        <f ca="1">IFERROR(VLOOKUP(C70,'Analysis-must not modify'!C:G,2,FALSE),"")</f>
        <v/>
      </c>
      <c r="AB70">
        <f t="shared" ca="1" si="15"/>
        <v>0</v>
      </c>
      <c r="AC70" t="str">
        <f t="shared" ca="1" si="30"/>
        <v/>
      </c>
      <c r="AD70" t="str">
        <f t="shared" ca="1" si="16"/>
        <v/>
      </c>
      <c r="AE70" t="str">
        <f t="shared" ca="1" si="31"/>
        <v/>
      </c>
      <c r="AF70" t="str">
        <f t="shared" ca="1" si="17"/>
        <v/>
      </c>
      <c r="AG70" t="str">
        <f t="shared" ca="1" si="32"/>
        <v/>
      </c>
      <c r="AH70" t="str">
        <f t="shared" ca="1" si="33"/>
        <v/>
      </c>
      <c r="AI70" t="str">
        <f t="shared" ca="1" si="18"/>
        <v/>
      </c>
      <c r="AJ70" s="427">
        <f t="shared" ca="1" si="19"/>
        <v>0</v>
      </c>
    </row>
    <row r="71" spans="1:36">
      <c r="A71" t="str">
        <f t="shared" ref="A71:A102" ca="1" si="34">IFERROR(RANK(AG71,rankNEW),"")</f>
        <v/>
      </c>
      <c r="B71">
        <v>65</v>
      </c>
      <c r="C71" t="str">
        <f ca="1">IFERROR(INDEX(INDEXTABLE,MATCH($B71,'Analysis_2-must not modify'!$AD$831:$AD$1031,0),1),"")</f>
        <v/>
      </c>
      <c r="D71" s="425" t="str">
        <f ca="1">IF(C71="","",SUM([0]!Othercitydata)/$E$4)</f>
        <v/>
      </c>
      <c r="E71" s="425" t="str">
        <f t="shared" ref="E71:E102" ca="1" si="35">IFERROR(INDEX(INDEXTABLE,MATCH($B71,rankINDEX,0),3),"")</f>
        <v/>
      </c>
      <c r="F71" s="425" t="str">
        <f t="shared" ref="F71:F102" ca="1" si="36">IFERROR(INDEX(INDEXTABLE,MATCH($B71,rankINDEX,0),4),"")</f>
        <v/>
      </c>
      <c r="G71" s="425" t="str">
        <f t="shared" ref="G71:G102" ca="1" si="37">IFERROR(INDEX(INDEXTABLE,MATCH($B71,rankINDEX,0),5),"")</f>
        <v/>
      </c>
      <c r="H71" s="425" t="str">
        <f t="shared" ref="H71:H102" ca="1" si="38">IFERROR(INDEX(INDEXTABLE,MATCH($B71,rankINDEX,0),6),"")</f>
        <v/>
      </c>
      <c r="I71" s="425" t="str">
        <f t="shared" ref="I71:I102" ca="1" si="39">IFERROR(INDEX(INDEXTABLE,MATCH($B71,rankINDEX,0),7),"")</f>
        <v/>
      </c>
      <c r="J71" s="425" t="str">
        <f t="shared" ref="J71:J102" ca="1" si="40">IFERROR(INDEX(INDEXTABLE,MATCH($B71,rankINDEX,0),8),"")</f>
        <v/>
      </c>
      <c r="K71" s="425" t="str">
        <f t="shared" ref="K71:K102" ca="1" si="41">IFERROR(INDEX(INDEXTABLE,MATCH($B71,rankINDEX,0),9),"")</f>
        <v/>
      </c>
      <c r="L71" s="425" t="str">
        <f t="shared" ref="L71:L102" ca="1" si="42">IFERROR(INDEX(INDEXTABLE,MATCH($B71,rankINDEX,0),10),"")</f>
        <v/>
      </c>
      <c r="M71" s="427"/>
      <c r="N71" s="427"/>
      <c r="O71" s="427"/>
      <c r="P71" s="427"/>
      <c r="Q71" s="427"/>
      <c r="R71" s="427"/>
      <c r="S71" s="427"/>
      <c r="T71" s="427"/>
      <c r="U71" s="427">
        <f t="shared" ca="1" si="14"/>
        <v>0</v>
      </c>
      <c r="V71" s="427"/>
      <c r="W71" s="427"/>
      <c r="X71" s="425" t="str">
        <f t="shared" ref="X71:X102" ca="1" si="43">IF(C71="","",MEDIAN(Othercitydata))</f>
        <v/>
      </c>
      <c r="Y71" s="264"/>
      <c r="Z71" t="str">
        <f ca="1">IFERROR(VLOOKUP(C71,'Analysis-must not modify'!C:G,3,FALSE),"")</f>
        <v/>
      </c>
      <c r="AA71" s="431" t="str">
        <f ca="1">IFERROR(VLOOKUP(C71,'Analysis-must not modify'!C:G,2,FALSE),"")</f>
        <v/>
      </c>
      <c r="AB71">
        <f t="shared" ca="1" si="15"/>
        <v>0</v>
      </c>
      <c r="AC71" t="str">
        <f t="shared" ref="AC71:AC102" ca="1" si="44">IF(C71="","",B71)</f>
        <v/>
      </c>
      <c r="AD71" t="str">
        <f t="shared" ca="1" si="16"/>
        <v/>
      </c>
      <c r="AE71" t="str">
        <f t="shared" ref="AE71:AE102" ca="1" si="45">IFERROR(RANK(AB71,rankyear,1),"")</f>
        <v/>
      </c>
      <c r="AF71" t="str">
        <f t="shared" ca="1" si="17"/>
        <v/>
      </c>
      <c r="AG71" t="str">
        <f t="shared" ref="AG71:AG102" ca="1" si="46">IFERROR(RANK(AF71,Rankcombined),"")</f>
        <v/>
      </c>
      <c r="AH71" t="str">
        <f t="shared" ref="AH71:AH102" ca="1" si="47">IF(AD71=1,RANK(AG71,rankINPUT,1),"")</f>
        <v/>
      </c>
      <c r="AI71" t="str">
        <f t="shared" ca="1" si="18"/>
        <v/>
      </c>
      <c r="AJ71" s="427">
        <f t="shared" ca="1" si="19"/>
        <v>0</v>
      </c>
    </row>
    <row r="72" spans="1:36">
      <c r="A72" t="str">
        <f t="shared" ca="1" si="34"/>
        <v/>
      </c>
      <c r="B72">
        <v>66</v>
      </c>
      <c r="C72" t="str">
        <f ca="1">IFERROR(INDEX(INDEXTABLE,MATCH($B72,'Analysis_2-must not modify'!$AD$831:$AD$1031,0),1),"")</f>
        <v/>
      </c>
      <c r="D72" s="425" t="str">
        <f ca="1">IF(C72="","",SUM([0]!Othercitydata)/$E$4)</f>
        <v/>
      </c>
      <c r="E72" s="425" t="str">
        <f t="shared" ca="1" si="35"/>
        <v/>
      </c>
      <c r="F72" s="425" t="str">
        <f t="shared" ca="1" si="36"/>
        <v/>
      </c>
      <c r="G72" s="425" t="str">
        <f t="shared" ca="1" si="37"/>
        <v/>
      </c>
      <c r="H72" s="425" t="str">
        <f t="shared" ca="1" si="38"/>
        <v/>
      </c>
      <c r="I72" s="425" t="str">
        <f t="shared" ca="1" si="39"/>
        <v/>
      </c>
      <c r="J72" s="425" t="str">
        <f t="shared" ca="1" si="40"/>
        <v/>
      </c>
      <c r="K72" s="425" t="str">
        <f t="shared" ca="1" si="41"/>
        <v/>
      </c>
      <c r="L72" s="425" t="str">
        <f t="shared" ca="1" si="42"/>
        <v/>
      </c>
      <c r="M72" s="427"/>
      <c r="N72" s="427"/>
      <c r="O72" s="427"/>
      <c r="P72" s="427"/>
      <c r="Q72" s="427"/>
      <c r="R72" s="427"/>
      <c r="S72" s="427"/>
      <c r="T72" s="427"/>
      <c r="U72" s="427">
        <f t="shared" ref="U72:U135" ca="1" si="48">SUM(E72:L72)</f>
        <v>0</v>
      </c>
      <c r="V72" s="427"/>
      <c r="W72" s="427"/>
      <c r="X72" s="425" t="str">
        <f t="shared" ca="1" si="43"/>
        <v/>
      </c>
      <c r="Y72" s="264"/>
      <c r="Z72" t="str">
        <f ca="1">IFERROR(VLOOKUP(C72,'Analysis-must not modify'!C:G,3,FALSE),"")</f>
        <v/>
      </c>
      <c r="AA72" s="431" t="str">
        <f ca="1">IFERROR(VLOOKUP(C72,'Analysis-must not modify'!C:G,2,FALSE),"")</f>
        <v/>
      </c>
      <c r="AB72">
        <f t="shared" ref="AB72:AB135" ca="1" si="49">IFERROR(VALUE(AA72),0)</f>
        <v>0</v>
      </c>
      <c r="AC72" t="str">
        <f t="shared" ca="1" si="44"/>
        <v/>
      </c>
      <c r="AD72" t="str">
        <f t="shared" ref="AD72:AD135" ca="1" si="50">VLOOKUP(Z72,Z:AC,4,FALSE)</f>
        <v/>
      </c>
      <c r="AE72" t="str">
        <f t="shared" ca="1" si="45"/>
        <v/>
      </c>
      <c r="AF72" t="str">
        <f t="shared" ref="AF72:AF135" ca="1" si="51">IFERROR(AD72*10000+AE72*100+B72,"")</f>
        <v/>
      </c>
      <c r="AG72" t="str">
        <f t="shared" ca="1" si="46"/>
        <v/>
      </c>
      <c r="AH72" t="str">
        <f t="shared" ca="1" si="47"/>
        <v/>
      </c>
      <c r="AI72" t="str">
        <f t="shared" ref="AI72:AI135" ca="1" si="52">C72</f>
        <v/>
      </c>
      <c r="AJ72" s="427">
        <f t="shared" ref="AJ72:AJ135" ca="1" si="53">U72</f>
        <v>0</v>
      </c>
    </row>
    <row r="73" spans="1:36">
      <c r="A73" t="str">
        <f t="shared" ca="1" si="34"/>
        <v/>
      </c>
      <c r="B73">
        <v>67</v>
      </c>
      <c r="C73" t="str">
        <f ca="1">IFERROR(INDEX(INDEXTABLE,MATCH($B73,'Analysis_2-must not modify'!$AD$831:$AD$1031,0),1),"")</f>
        <v/>
      </c>
      <c r="D73" s="425" t="str">
        <f ca="1">IF(C73="","",SUM([0]!Othercitydata)/$E$4)</f>
        <v/>
      </c>
      <c r="E73" s="425" t="str">
        <f t="shared" ca="1" si="35"/>
        <v/>
      </c>
      <c r="F73" s="425" t="str">
        <f t="shared" ca="1" si="36"/>
        <v/>
      </c>
      <c r="G73" s="425" t="str">
        <f t="shared" ca="1" si="37"/>
        <v/>
      </c>
      <c r="H73" s="425" t="str">
        <f t="shared" ca="1" si="38"/>
        <v/>
      </c>
      <c r="I73" s="425" t="str">
        <f t="shared" ca="1" si="39"/>
        <v/>
      </c>
      <c r="J73" s="425" t="str">
        <f t="shared" ca="1" si="40"/>
        <v/>
      </c>
      <c r="K73" s="425" t="str">
        <f t="shared" ca="1" si="41"/>
        <v/>
      </c>
      <c r="L73" s="425" t="str">
        <f t="shared" ca="1" si="42"/>
        <v/>
      </c>
      <c r="M73" s="427"/>
      <c r="N73" s="427"/>
      <c r="O73" s="427"/>
      <c r="P73" s="427"/>
      <c r="Q73" s="427"/>
      <c r="R73" s="427"/>
      <c r="S73" s="427"/>
      <c r="T73" s="427"/>
      <c r="U73" s="427">
        <f t="shared" ca="1" si="48"/>
        <v>0</v>
      </c>
      <c r="V73" s="427"/>
      <c r="W73" s="427"/>
      <c r="X73" s="425" t="str">
        <f t="shared" ca="1" si="43"/>
        <v/>
      </c>
      <c r="Y73" s="264"/>
      <c r="Z73" t="str">
        <f ca="1">IFERROR(VLOOKUP(C73,'Analysis-must not modify'!C:G,3,FALSE),"")</f>
        <v/>
      </c>
      <c r="AA73" s="431" t="str">
        <f ca="1">IFERROR(VLOOKUP(C73,'Analysis-must not modify'!C:G,2,FALSE),"")</f>
        <v/>
      </c>
      <c r="AB73">
        <f t="shared" ca="1" si="49"/>
        <v>0</v>
      </c>
      <c r="AC73" t="str">
        <f t="shared" ca="1" si="44"/>
        <v/>
      </c>
      <c r="AD73" t="str">
        <f t="shared" ca="1" si="50"/>
        <v/>
      </c>
      <c r="AE73" t="str">
        <f t="shared" ca="1" si="45"/>
        <v/>
      </c>
      <c r="AF73" t="str">
        <f t="shared" ca="1" si="51"/>
        <v/>
      </c>
      <c r="AG73" t="str">
        <f t="shared" ca="1" si="46"/>
        <v/>
      </c>
      <c r="AH73" t="str">
        <f t="shared" ca="1" si="47"/>
        <v/>
      </c>
      <c r="AI73" t="str">
        <f t="shared" ca="1" si="52"/>
        <v/>
      </c>
      <c r="AJ73" s="427">
        <f t="shared" ca="1" si="53"/>
        <v>0</v>
      </c>
    </row>
    <row r="74" spans="1:36">
      <c r="A74" t="str">
        <f t="shared" ca="1" si="34"/>
        <v/>
      </c>
      <c r="B74">
        <v>68</v>
      </c>
      <c r="C74" t="str">
        <f ca="1">IFERROR(INDEX(INDEXTABLE,MATCH($B74,'Analysis_2-must not modify'!$AD$831:$AD$1031,0),1),"")</f>
        <v/>
      </c>
      <c r="D74" s="425" t="str">
        <f ca="1">IF(C74="","",SUM([0]!Othercitydata)/$E$4)</f>
        <v/>
      </c>
      <c r="E74" s="425" t="str">
        <f t="shared" ca="1" si="35"/>
        <v/>
      </c>
      <c r="F74" s="425" t="str">
        <f t="shared" ca="1" si="36"/>
        <v/>
      </c>
      <c r="G74" s="425" t="str">
        <f t="shared" ca="1" si="37"/>
        <v/>
      </c>
      <c r="H74" s="425" t="str">
        <f t="shared" ca="1" si="38"/>
        <v/>
      </c>
      <c r="I74" s="425" t="str">
        <f t="shared" ca="1" si="39"/>
        <v/>
      </c>
      <c r="J74" s="425" t="str">
        <f t="shared" ca="1" si="40"/>
        <v/>
      </c>
      <c r="K74" s="425" t="str">
        <f t="shared" ca="1" si="41"/>
        <v/>
      </c>
      <c r="L74" s="425" t="str">
        <f t="shared" ca="1" si="42"/>
        <v/>
      </c>
      <c r="M74" s="427"/>
      <c r="N74" s="427"/>
      <c r="O74" s="427"/>
      <c r="P74" s="427"/>
      <c r="Q74" s="427"/>
      <c r="R74" s="427"/>
      <c r="S74" s="427"/>
      <c r="T74" s="427"/>
      <c r="U74" s="427">
        <f t="shared" ca="1" si="48"/>
        <v>0</v>
      </c>
      <c r="V74" s="427"/>
      <c r="W74" s="427"/>
      <c r="X74" s="425" t="str">
        <f t="shared" ca="1" si="43"/>
        <v/>
      </c>
      <c r="Y74" s="264"/>
      <c r="Z74" t="str">
        <f ca="1">IFERROR(VLOOKUP(C74,'Analysis-must not modify'!C:G,3,FALSE),"")</f>
        <v/>
      </c>
      <c r="AA74" s="431" t="str">
        <f ca="1">IFERROR(VLOOKUP(C74,'Analysis-must not modify'!C:G,2,FALSE),"")</f>
        <v/>
      </c>
      <c r="AB74">
        <f t="shared" ca="1" si="49"/>
        <v>0</v>
      </c>
      <c r="AC74" t="str">
        <f t="shared" ca="1" si="44"/>
        <v/>
      </c>
      <c r="AD74" t="str">
        <f t="shared" ca="1" si="50"/>
        <v/>
      </c>
      <c r="AE74" t="str">
        <f t="shared" ca="1" si="45"/>
        <v/>
      </c>
      <c r="AF74" t="str">
        <f t="shared" ca="1" si="51"/>
        <v/>
      </c>
      <c r="AG74" t="str">
        <f t="shared" ca="1" si="46"/>
        <v/>
      </c>
      <c r="AH74" t="str">
        <f t="shared" ca="1" si="47"/>
        <v/>
      </c>
      <c r="AI74" t="str">
        <f t="shared" ca="1" si="52"/>
        <v/>
      </c>
      <c r="AJ74" s="427">
        <f t="shared" ca="1" si="53"/>
        <v>0</v>
      </c>
    </row>
    <row r="75" spans="1:36">
      <c r="A75" t="str">
        <f t="shared" ca="1" si="34"/>
        <v/>
      </c>
      <c r="B75">
        <v>69</v>
      </c>
      <c r="C75" t="str">
        <f ca="1">IFERROR(INDEX(INDEXTABLE,MATCH($B75,'Analysis_2-must not modify'!$AD$831:$AD$1031,0),1),"")</f>
        <v/>
      </c>
      <c r="D75" s="425" t="str">
        <f ca="1">IF(C75="","",SUM([0]!Othercitydata)/$E$4)</f>
        <v/>
      </c>
      <c r="E75" s="425" t="str">
        <f t="shared" ca="1" si="35"/>
        <v/>
      </c>
      <c r="F75" s="425" t="str">
        <f t="shared" ca="1" si="36"/>
        <v/>
      </c>
      <c r="G75" s="425" t="str">
        <f t="shared" ca="1" si="37"/>
        <v/>
      </c>
      <c r="H75" s="425" t="str">
        <f t="shared" ca="1" si="38"/>
        <v/>
      </c>
      <c r="I75" s="425" t="str">
        <f t="shared" ca="1" si="39"/>
        <v/>
      </c>
      <c r="J75" s="425" t="str">
        <f t="shared" ca="1" si="40"/>
        <v/>
      </c>
      <c r="K75" s="425" t="str">
        <f t="shared" ca="1" si="41"/>
        <v/>
      </c>
      <c r="L75" s="425" t="str">
        <f t="shared" ca="1" si="42"/>
        <v/>
      </c>
      <c r="M75" s="427"/>
      <c r="N75" s="427"/>
      <c r="O75" s="427"/>
      <c r="P75" s="427"/>
      <c r="Q75" s="427"/>
      <c r="R75" s="427"/>
      <c r="S75" s="427"/>
      <c r="T75" s="427"/>
      <c r="U75" s="427">
        <f t="shared" ca="1" si="48"/>
        <v>0</v>
      </c>
      <c r="V75" s="427"/>
      <c r="W75" s="427"/>
      <c r="X75" s="425" t="str">
        <f t="shared" ca="1" si="43"/>
        <v/>
      </c>
      <c r="Y75" s="264"/>
      <c r="Z75" t="str">
        <f ca="1">IFERROR(VLOOKUP(C75,'Analysis-must not modify'!C:G,3,FALSE),"")</f>
        <v/>
      </c>
      <c r="AA75" s="431" t="str">
        <f ca="1">IFERROR(VLOOKUP(C75,'Analysis-must not modify'!C:G,2,FALSE),"")</f>
        <v/>
      </c>
      <c r="AB75">
        <f t="shared" ca="1" si="49"/>
        <v>0</v>
      </c>
      <c r="AC75" t="str">
        <f t="shared" ca="1" si="44"/>
        <v/>
      </c>
      <c r="AD75" t="str">
        <f t="shared" ca="1" si="50"/>
        <v/>
      </c>
      <c r="AE75" t="str">
        <f t="shared" ca="1" si="45"/>
        <v/>
      </c>
      <c r="AF75" t="str">
        <f t="shared" ca="1" si="51"/>
        <v/>
      </c>
      <c r="AG75" t="str">
        <f t="shared" ca="1" si="46"/>
        <v/>
      </c>
      <c r="AH75" t="str">
        <f t="shared" ca="1" si="47"/>
        <v/>
      </c>
      <c r="AI75" t="str">
        <f t="shared" ca="1" si="52"/>
        <v/>
      </c>
      <c r="AJ75" s="427">
        <f t="shared" ca="1" si="53"/>
        <v>0</v>
      </c>
    </row>
    <row r="76" spans="1:36">
      <c r="A76" t="str">
        <f t="shared" ca="1" si="34"/>
        <v/>
      </c>
      <c r="B76">
        <v>70</v>
      </c>
      <c r="C76" t="str">
        <f ca="1">IFERROR(INDEX(INDEXTABLE,MATCH($B76,'Analysis_2-must not modify'!$AD$831:$AD$1031,0),1),"")</f>
        <v/>
      </c>
      <c r="D76" s="425" t="str">
        <f ca="1">IF(C76="","",SUM([0]!Othercitydata)/$E$4)</f>
        <v/>
      </c>
      <c r="E76" s="425" t="str">
        <f t="shared" ca="1" si="35"/>
        <v/>
      </c>
      <c r="F76" s="425" t="str">
        <f t="shared" ca="1" si="36"/>
        <v/>
      </c>
      <c r="G76" s="425" t="str">
        <f t="shared" ca="1" si="37"/>
        <v/>
      </c>
      <c r="H76" s="425" t="str">
        <f t="shared" ca="1" si="38"/>
        <v/>
      </c>
      <c r="I76" s="425" t="str">
        <f t="shared" ca="1" si="39"/>
        <v/>
      </c>
      <c r="J76" s="425" t="str">
        <f t="shared" ca="1" si="40"/>
        <v/>
      </c>
      <c r="K76" s="425" t="str">
        <f t="shared" ca="1" si="41"/>
        <v/>
      </c>
      <c r="L76" s="425" t="str">
        <f t="shared" ca="1" si="42"/>
        <v/>
      </c>
      <c r="M76" s="427"/>
      <c r="N76" s="427"/>
      <c r="O76" s="427"/>
      <c r="P76" s="427"/>
      <c r="Q76" s="427"/>
      <c r="R76" s="427"/>
      <c r="S76" s="427"/>
      <c r="T76" s="427"/>
      <c r="U76" s="427">
        <f t="shared" ca="1" si="48"/>
        <v>0</v>
      </c>
      <c r="V76" s="427"/>
      <c r="W76" s="427"/>
      <c r="X76" s="425" t="str">
        <f t="shared" ca="1" si="43"/>
        <v/>
      </c>
      <c r="Y76" s="264"/>
      <c r="Z76" t="str">
        <f ca="1">IFERROR(VLOOKUP(C76,'Analysis-must not modify'!C:G,3,FALSE),"")</f>
        <v/>
      </c>
      <c r="AA76" s="431" t="str">
        <f ca="1">IFERROR(VLOOKUP(C76,'Analysis-must not modify'!C:G,2,FALSE),"")</f>
        <v/>
      </c>
      <c r="AB76">
        <f t="shared" ca="1" si="49"/>
        <v>0</v>
      </c>
      <c r="AC76" t="str">
        <f t="shared" ca="1" si="44"/>
        <v/>
      </c>
      <c r="AD76" t="str">
        <f t="shared" ca="1" si="50"/>
        <v/>
      </c>
      <c r="AE76" t="str">
        <f t="shared" ca="1" si="45"/>
        <v/>
      </c>
      <c r="AF76" t="str">
        <f t="shared" ca="1" si="51"/>
        <v/>
      </c>
      <c r="AG76" t="str">
        <f t="shared" ca="1" si="46"/>
        <v/>
      </c>
      <c r="AH76" t="str">
        <f t="shared" ca="1" si="47"/>
        <v/>
      </c>
      <c r="AI76" t="str">
        <f t="shared" ca="1" si="52"/>
        <v/>
      </c>
      <c r="AJ76" s="427">
        <f t="shared" ca="1" si="53"/>
        <v>0</v>
      </c>
    </row>
    <row r="77" spans="1:36">
      <c r="A77" t="str">
        <f t="shared" ca="1" si="34"/>
        <v/>
      </c>
      <c r="B77">
        <v>71</v>
      </c>
      <c r="C77" t="str">
        <f ca="1">IFERROR(INDEX(INDEXTABLE,MATCH($B77,'Analysis_2-must not modify'!$AD$831:$AD$1031,0),1),"")</f>
        <v/>
      </c>
      <c r="D77" s="425" t="str">
        <f ca="1">IF(C77="","",SUM([0]!Othercitydata)/$E$4)</f>
        <v/>
      </c>
      <c r="E77" s="425" t="str">
        <f t="shared" ca="1" si="35"/>
        <v/>
      </c>
      <c r="F77" s="425" t="str">
        <f t="shared" ca="1" si="36"/>
        <v/>
      </c>
      <c r="G77" s="425" t="str">
        <f t="shared" ca="1" si="37"/>
        <v/>
      </c>
      <c r="H77" s="425" t="str">
        <f t="shared" ca="1" si="38"/>
        <v/>
      </c>
      <c r="I77" s="425" t="str">
        <f t="shared" ca="1" si="39"/>
        <v/>
      </c>
      <c r="J77" s="425" t="str">
        <f t="shared" ca="1" si="40"/>
        <v/>
      </c>
      <c r="K77" s="425" t="str">
        <f t="shared" ca="1" si="41"/>
        <v/>
      </c>
      <c r="L77" s="425" t="str">
        <f t="shared" ca="1" si="42"/>
        <v/>
      </c>
      <c r="M77" s="427"/>
      <c r="N77" s="427"/>
      <c r="O77" s="427"/>
      <c r="P77" s="427"/>
      <c r="Q77" s="427"/>
      <c r="R77" s="427"/>
      <c r="S77" s="427"/>
      <c r="T77" s="427"/>
      <c r="U77" s="427">
        <f t="shared" ca="1" si="48"/>
        <v>0</v>
      </c>
      <c r="V77" s="427"/>
      <c r="W77" s="427"/>
      <c r="X77" s="425" t="str">
        <f t="shared" ca="1" si="43"/>
        <v/>
      </c>
      <c r="Y77" s="264"/>
      <c r="Z77" t="str">
        <f ca="1">IFERROR(VLOOKUP(C77,'Analysis-must not modify'!C:G,3,FALSE),"")</f>
        <v/>
      </c>
      <c r="AA77" s="431" t="str">
        <f ca="1">IFERROR(VLOOKUP(C77,'Analysis-must not modify'!C:G,2,FALSE),"")</f>
        <v/>
      </c>
      <c r="AB77">
        <f t="shared" ca="1" si="49"/>
        <v>0</v>
      </c>
      <c r="AC77" t="str">
        <f t="shared" ca="1" si="44"/>
        <v/>
      </c>
      <c r="AD77" t="str">
        <f t="shared" ca="1" si="50"/>
        <v/>
      </c>
      <c r="AE77" t="str">
        <f t="shared" ca="1" si="45"/>
        <v/>
      </c>
      <c r="AF77" t="str">
        <f t="shared" ca="1" si="51"/>
        <v/>
      </c>
      <c r="AG77" t="str">
        <f t="shared" ca="1" si="46"/>
        <v/>
      </c>
      <c r="AH77" t="str">
        <f t="shared" ca="1" si="47"/>
        <v/>
      </c>
      <c r="AI77" t="str">
        <f t="shared" ca="1" si="52"/>
        <v/>
      </c>
      <c r="AJ77" s="427">
        <f t="shared" ca="1" si="53"/>
        <v>0</v>
      </c>
    </row>
    <row r="78" spans="1:36">
      <c r="A78" t="str">
        <f t="shared" ca="1" si="34"/>
        <v/>
      </c>
      <c r="B78">
        <v>72</v>
      </c>
      <c r="C78" t="str">
        <f ca="1">IFERROR(INDEX(INDEXTABLE,MATCH($B78,'Analysis_2-must not modify'!$AD$831:$AD$1031,0),1),"")</f>
        <v/>
      </c>
      <c r="D78" s="425" t="str">
        <f ca="1">IF(C78="","",SUM([0]!Othercitydata)/$E$4)</f>
        <v/>
      </c>
      <c r="E78" s="425" t="str">
        <f t="shared" ca="1" si="35"/>
        <v/>
      </c>
      <c r="F78" s="425" t="str">
        <f t="shared" ca="1" si="36"/>
        <v/>
      </c>
      <c r="G78" s="425" t="str">
        <f t="shared" ca="1" si="37"/>
        <v/>
      </c>
      <c r="H78" s="425" t="str">
        <f t="shared" ca="1" si="38"/>
        <v/>
      </c>
      <c r="I78" s="425" t="str">
        <f t="shared" ca="1" si="39"/>
        <v/>
      </c>
      <c r="J78" s="425" t="str">
        <f t="shared" ca="1" si="40"/>
        <v/>
      </c>
      <c r="K78" s="425" t="str">
        <f t="shared" ca="1" si="41"/>
        <v/>
      </c>
      <c r="L78" s="425" t="str">
        <f t="shared" ca="1" si="42"/>
        <v/>
      </c>
      <c r="M78" s="427"/>
      <c r="N78" s="427"/>
      <c r="O78" s="427"/>
      <c r="P78" s="427"/>
      <c r="Q78" s="427"/>
      <c r="R78" s="427"/>
      <c r="S78" s="427"/>
      <c r="T78" s="427"/>
      <c r="U78" s="427">
        <f t="shared" ca="1" si="48"/>
        <v>0</v>
      </c>
      <c r="V78" s="427"/>
      <c r="W78" s="427"/>
      <c r="X78" s="425" t="str">
        <f t="shared" ca="1" si="43"/>
        <v/>
      </c>
      <c r="Y78" s="264"/>
      <c r="Z78" t="str">
        <f ca="1">IFERROR(VLOOKUP(C78,'Analysis-must not modify'!C:G,3,FALSE),"")</f>
        <v/>
      </c>
      <c r="AA78" s="431" t="str">
        <f ca="1">IFERROR(VLOOKUP(C78,'Analysis-must not modify'!C:G,2,FALSE),"")</f>
        <v/>
      </c>
      <c r="AB78">
        <f t="shared" ca="1" si="49"/>
        <v>0</v>
      </c>
      <c r="AC78" t="str">
        <f t="shared" ca="1" si="44"/>
        <v/>
      </c>
      <c r="AD78" t="str">
        <f t="shared" ca="1" si="50"/>
        <v/>
      </c>
      <c r="AE78" t="str">
        <f t="shared" ca="1" si="45"/>
        <v/>
      </c>
      <c r="AF78" t="str">
        <f t="shared" ca="1" si="51"/>
        <v/>
      </c>
      <c r="AG78" t="str">
        <f t="shared" ca="1" si="46"/>
        <v/>
      </c>
      <c r="AH78" t="str">
        <f t="shared" ca="1" si="47"/>
        <v/>
      </c>
      <c r="AI78" t="str">
        <f t="shared" ca="1" si="52"/>
        <v/>
      </c>
      <c r="AJ78" s="427">
        <f t="shared" ca="1" si="53"/>
        <v>0</v>
      </c>
    </row>
    <row r="79" spans="1:36">
      <c r="A79" t="str">
        <f t="shared" ca="1" si="34"/>
        <v/>
      </c>
      <c r="B79">
        <v>73</v>
      </c>
      <c r="C79" t="str">
        <f ca="1">IFERROR(INDEX(INDEXTABLE,MATCH($B79,'Analysis_2-must not modify'!$AD$831:$AD$1031,0),1),"")</f>
        <v/>
      </c>
      <c r="D79" s="425" t="str">
        <f ca="1">IF(C79="","",SUM([0]!Othercitydata)/$E$4)</f>
        <v/>
      </c>
      <c r="E79" s="425" t="str">
        <f t="shared" ca="1" si="35"/>
        <v/>
      </c>
      <c r="F79" s="425" t="str">
        <f t="shared" ca="1" si="36"/>
        <v/>
      </c>
      <c r="G79" s="425" t="str">
        <f t="shared" ca="1" si="37"/>
        <v/>
      </c>
      <c r="H79" s="425" t="str">
        <f t="shared" ca="1" si="38"/>
        <v/>
      </c>
      <c r="I79" s="425" t="str">
        <f t="shared" ca="1" si="39"/>
        <v/>
      </c>
      <c r="J79" s="425" t="str">
        <f t="shared" ca="1" si="40"/>
        <v/>
      </c>
      <c r="K79" s="425" t="str">
        <f t="shared" ca="1" si="41"/>
        <v/>
      </c>
      <c r="L79" s="425" t="str">
        <f t="shared" ca="1" si="42"/>
        <v/>
      </c>
      <c r="M79" s="427"/>
      <c r="N79" s="427"/>
      <c r="O79" s="427"/>
      <c r="P79" s="427"/>
      <c r="Q79" s="427"/>
      <c r="R79" s="427"/>
      <c r="S79" s="427"/>
      <c r="T79" s="427"/>
      <c r="U79" s="427">
        <f t="shared" ca="1" si="48"/>
        <v>0</v>
      </c>
      <c r="V79" s="427"/>
      <c r="W79" s="427"/>
      <c r="X79" s="425" t="str">
        <f t="shared" ca="1" si="43"/>
        <v/>
      </c>
      <c r="Y79" s="264"/>
      <c r="Z79" t="str">
        <f ca="1">IFERROR(VLOOKUP(C79,'Analysis-must not modify'!C:G,3,FALSE),"")</f>
        <v/>
      </c>
      <c r="AA79" s="431" t="str">
        <f ca="1">IFERROR(VLOOKUP(C79,'Analysis-must not modify'!C:G,2,FALSE),"")</f>
        <v/>
      </c>
      <c r="AB79">
        <f t="shared" ca="1" si="49"/>
        <v>0</v>
      </c>
      <c r="AC79" t="str">
        <f t="shared" ca="1" si="44"/>
        <v/>
      </c>
      <c r="AD79" t="str">
        <f t="shared" ca="1" si="50"/>
        <v/>
      </c>
      <c r="AE79" t="str">
        <f t="shared" ca="1" si="45"/>
        <v/>
      </c>
      <c r="AF79" t="str">
        <f t="shared" ca="1" si="51"/>
        <v/>
      </c>
      <c r="AG79" t="str">
        <f t="shared" ca="1" si="46"/>
        <v/>
      </c>
      <c r="AH79" t="str">
        <f t="shared" ca="1" si="47"/>
        <v/>
      </c>
      <c r="AI79" t="str">
        <f t="shared" ca="1" si="52"/>
        <v/>
      </c>
      <c r="AJ79" s="427">
        <f t="shared" ca="1" si="53"/>
        <v>0</v>
      </c>
    </row>
    <row r="80" spans="1:36">
      <c r="A80" t="str">
        <f t="shared" ca="1" si="34"/>
        <v/>
      </c>
      <c r="B80">
        <v>74</v>
      </c>
      <c r="C80" t="str">
        <f ca="1">IFERROR(INDEX(INDEXTABLE,MATCH($B80,'Analysis_2-must not modify'!$AD$831:$AD$1031,0),1),"")</f>
        <v/>
      </c>
      <c r="D80" s="425" t="str">
        <f ca="1">IF(C80="","",SUM([0]!Othercitydata)/$E$4)</f>
        <v/>
      </c>
      <c r="E80" s="425" t="str">
        <f t="shared" ca="1" si="35"/>
        <v/>
      </c>
      <c r="F80" s="425" t="str">
        <f t="shared" ca="1" si="36"/>
        <v/>
      </c>
      <c r="G80" s="425" t="str">
        <f t="shared" ca="1" si="37"/>
        <v/>
      </c>
      <c r="H80" s="425" t="str">
        <f t="shared" ca="1" si="38"/>
        <v/>
      </c>
      <c r="I80" s="425" t="str">
        <f t="shared" ca="1" si="39"/>
        <v/>
      </c>
      <c r="J80" s="425" t="str">
        <f t="shared" ca="1" si="40"/>
        <v/>
      </c>
      <c r="K80" s="425" t="str">
        <f t="shared" ca="1" si="41"/>
        <v/>
      </c>
      <c r="L80" s="425" t="str">
        <f t="shared" ca="1" si="42"/>
        <v/>
      </c>
      <c r="M80" s="427"/>
      <c r="N80" s="427"/>
      <c r="O80" s="427"/>
      <c r="P80" s="427"/>
      <c r="Q80" s="427"/>
      <c r="R80" s="427"/>
      <c r="S80" s="427"/>
      <c r="T80" s="427"/>
      <c r="U80" s="427">
        <f t="shared" ca="1" si="48"/>
        <v>0</v>
      </c>
      <c r="V80" s="427"/>
      <c r="W80" s="427"/>
      <c r="X80" s="425" t="str">
        <f t="shared" ca="1" si="43"/>
        <v/>
      </c>
      <c r="Y80" s="264"/>
      <c r="Z80" t="str">
        <f ca="1">IFERROR(VLOOKUP(C80,'Analysis-must not modify'!C:G,3,FALSE),"")</f>
        <v/>
      </c>
      <c r="AA80" s="431" t="str">
        <f ca="1">IFERROR(VLOOKUP(C80,'Analysis-must not modify'!C:G,2,FALSE),"")</f>
        <v/>
      </c>
      <c r="AB80">
        <f t="shared" ca="1" si="49"/>
        <v>0</v>
      </c>
      <c r="AC80" t="str">
        <f t="shared" ca="1" si="44"/>
        <v/>
      </c>
      <c r="AD80" t="str">
        <f t="shared" ca="1" si="50"/>
        <v/>
      </c>
      <c r="AE80" t="str">
        <f t="shared" ca="1" si="45"/>
        <v/>
      </c>
      <c r="AF80" t="str">
        <f t="shared" ca="1" si="51"/>
        <v/>
      </c>
      <c r="AG80" t="str">
        <f t="shared" ca="1" si="46"/>
        <v/>
      </c>
      <c r="AH80" t="str">
        <f t="shared" ca="1" si="47"/>
        <v/>
      </c>
      <c r="AI80" t="str">
        <f t="shared" ca="1" si="52"/>
        <v/>
      </c>
      <c r="AJ80" s="427">
        <f t="shared" ca="1" si="53"/>
        <v>0</v>
      </c>
    </row>
    <row r="81" spans="1:36">
      <c r="A81" t="str">
        <f t="shared" ca="1" si="34"/>
        <v/>
      </c>
      <c r="B81">
        <v>75</v>
      </c>
      <c r="C81" t="str">
        <f ca="1">IFERROR(INDEX(INDEXTABLE,MATCH($B81,'Analysis_2-must not modify'!$AD$831:$AD$1031,0),1),"")</f>
        <v/>
      </c>
      <c r="D81" s="425" t="str">
        <f ca="1">IF(C81="","",SUM([0]!Othercitydata)/$E$4)</f>
        <v/>
      </c>
      <c r="E81" s="425" t="str">
        <f t="shared" ca="1" si="35"/>
        <v/>
      </c>
      <c r="F81" s="425" t="str">
        <f t="shared" ca="1" si="36"/>
        <v/>
      </c>
      <c r="G81" s="425" t="str">
        <f t="shared" ca="1" si="37"/>
        <v/>
      </c>
      <c r="H81" s="425" t="str">
        <f t="shared" ca="1" si="38"/>
        <v/>
      </c>
      <c r="I81" s="425" t="str">
        <f t="shared" ca="1" si="39"/>
        <v/>
      </c>
      <c r="J81" s="425" t="str">
        <f t="shared" ca="1" si="40"/>
        <v/>
      </c>
      <c r="K81" s="425" t="str">
        <f t="shared" ca="1" si="41"/>
        <v/>
      </c>
      <c r="L81" s="425" t="str">
        <f t="shared" ca="1" si="42"/>
        <v/>
      </c>
      <c r="M81" s="427"/>
      <c r="N81" s="427"/>
      <c r="O81" s="427"/>
      <c r="P81" s="427"/>
      <c r="Q81" s="427"/>
      <c r="R81" s="427"/>
      <c r="S81" s="427"/>
      <c r="T81" s="427"/>
      <c r="U81" s="427">
        <f t="shared" ca="1" si="48"/>
        <v>0</v>
      </c>
      <c r="V81" s="427"/>
      <c r="W81" s="427"/>
      <c r="X81" s="425" t="str">
        <f t="shared" ca="1" si="43"/>
        <v/>
      </c>
      <c r="Y81" s="264"/>
      <c r="Z81" t="str">
        <f ca="1">IFERROR(VLOOKUP(C81,'Analysis-must not modify'!C:G,3,FALSE),"")</f>
        <v/>
      </c>
      <c r="AA81" s="431" t="str">
        <f ca="1">IFERROR(VLOOKUP(C81,'Analysis-must not modify'!C:G,2,FALSE),"")</f>
        <v/>
      </c>
      <c r="AB81">
        <f t="shared" ca="1" si="49"/>
        <v>0</v>
      </c>
      <c r="AC81" t="str">
        <f t="shared" ca="1" si="44"/>
        <v/>
      </c>
      <c r="AD81" t="str">
        <f t="shared" ca="1" si="50"/>
        <v/>
      </c>
      <c r="AE81" t="str">
        <f t="shared" ca="1" si="45"/>
        <v/>
      </c>
      <c r="AF81" t="str">
        <f t="shared" ca="1" si="51"/>
        <v/>
      </c>
      <c r="AG81" t="str">
        <f t="shared" ca="1" si="46"/>
        <v/>
      </c>
      <c r="AH81" t="str">
        <f t="shared" ca="1" si="47"/>
        <v/>
      </c>
      <c r="AI81" t="str">
        <f t="shared" ca="1" si="52"/>
        <v/>
      </c>
      <c r="AJ81" s="427">
        <f t="shared" ca="1" si="53"/>
        <v>0</v>
      </c>
    </row>
    <row r="82" spans="1:36">
      <c r="A82" t="str">
        <f t="shared" ca="1" si="34"/>
        <v/>
      </c>
      <c r="B82">
        <v>76</v>
      </c>
      <c r="C82" t="str">
        <f ca="1">IFERROR(INDEX(INDEXTABLE,MATCH($B82,'Analysis_2-must not modify'!$AD$831:$AD$1031,0),1),"")</f>
        <v/>
      </c>
      <c r="D82" s="425" t="str">
        <f ca="1">IF(C82="","",SUM([0]!Othercitydata)/$E$4)</f>
        <v/>
      </c>
      <c r="E82" s="425" t="str">
        <f t="shared" ca="1" si="35"/>
        <v/>
      </c>
      <c r="F82" s="425" t="str">
        <f t="shared" ca="1" si="36"/>
        <v/>
      </c>
      <c r="G82" s="425" t="str">
        <f t="shared" ca="1" si="37"/>
        <v/>
      </c>
      <c r="H82" s="425" t="str">
        <f t="shared" ca="1" si="38"/>
        <v/>
      </c>
      <c r="I82" s="425" t="str">
        <f t="shared" ca="1" si="39"/>
        <v/>
      </c>
      <c r="J82" s="425" t="str">
        <f t="shared" ca="1" si="40"/>
        <v/>
      </c>
      <c r="K82" s="425" t="str">
        <f t="shared" ca="1" si="41"/>
        <v/>
      </c>
      <c r="L82" s="425" t="str">
        <f t="shared" ca="1" si="42"/>
        <v/>
      </c>
      <c r="M82" s="427"/>
      <c r="N82" s="427"/>
      <c r="O82" s="427"/>
      <c r="P82" s="427"/>
      <c r="Q82" s="427"/>
      <c r="R82" s="427"/>
      <c r="S82" s="427"/>
      <c r="T82" s="427"/>
      <c r="U82" s="427">
        <f t="shared" ca="1" si="48"/>
        <v>0</v>
      </c>
      <c r="V82" s="427"/>
      <c r="W82" s="427"/>
      <c r="X82" s="425" t="str">
        <f t="shared" ca="1" si="43"/>
        <v/>
      </c>
      <c r="Y82" s="264"/>
      <c r="Z82" t="str">
        <f ca="1">IFERROR(VLOOKUP(C82,'Analysis-must not modify'!C:G,3,FALSE),"")</f>
        <v/>
      </c>
      <c r="AA82" s="431" t="str">
        <f ca="1">IFERROR(VLOOKUP(C82,'Analysis-must not modify'!C:G,2,FALSE),"")</f>
        <v/>
      </c>
      <c r="AB82">
        <f t="shared" ca="1" si="49"/>
        <v>0</v>
      </c>
      <c r="AC82" t="str">
        <f t="shared" ca="1" si="44"/>
        <v/>
      </c>
      <c r="AD82" t="str">
        <f t="shared" ca="1" si="50"/>
        <v/>
      </c>
      <c r="AE82" t="str">
        <f t="shared" ca="1" si="45"/>
        <v/>
      </c>
      <c r="AF82" t="str">
        <f t="shared" ca="1" si="51"/>
        <v/>
      </c>
      <c r="AG82" t="str">
        <f t="shared" ca="1" si="46"/>
        <v/>
      </c>
      <c r="AH82" t="str">
        <f t="shared" ca="1" si="47"/>
        <v/>
      </c>
      <c r="AI82" t="str">
        <f t="shared" ca="1" si="52"/>
        <v/>
      </c>
      <c r="AJ82" s="427">
        <f t="shared" ca="1" si="53"/>
        <v>0</v>
      </c>
    </row>
    <row r="83" spans="1:36">
      <c r="A83" t="str">
        <f t="shared" ca="1" si="34"/>
        <v/>
      </c>
      <c r="B83">
        <v>77</v>
      </c>
      <c r="C83" t="str">
        <f ca="1">IFERROR(INDEX(INDEXTABLE,MATCH($B83,'Analysis_2-must not modify'!$AD$831:$AD$1031,0),1),"")</f>
        <v/>
      </c>
      <c r="D83" s="425" t="str">
        <f ca="1">IF(C83="","",SUM([0]!Othercitydata)/$E$4)</f>
        <v/>
      </c>
      <c r="E83" s="425" t="str">
        <f t="shared" ca="1" si="35"/>
        <v/>
      </c>
      <c r="F83" s="425" t="str">
        <f t="shared" ca="1" si="36"/>
        <v/>
      </c>
      <c r="G83" s="425" t="str">
        <f t="shared" ca="1" si="37"/>
        <v/>
      </c>
      <c r="H83" s="425" t="str">
        <f t="shared" ca="1" si="38"/>
        <v/>
      </c>
      <c r="I83" s="425" t="str">
        <f t="shared" ca="1" si="39"/>
        <v/>
      </c>
      <c r="J83" s="425" t="str">
        <f t="shared" ca="1" si="40"/>
        <v/>
      </c>
      <c r="K83" s="425" t="str">
        <f t="shared" ca="1" si="41"/>
        <v/>
      </c>
      <c r="L83" s="425" t="str">
        <f t="shared" ca="1" si="42"/>
        <v/>
      </c>
      <c r="M83" s="427"/>
      <c r="N83" s="427"/>
      <c r="O83" s="427"/>
      <c r="P83" s="427"/>
      <c r="Q83" s="427"/>
      <c r="R83" s="427"/>
      <c r="S83" s="427"/>
      <c r="T83" s="427"/>
      <c r="U83" s="427">
        <f t="shared" ca="1" si="48"/>
        <v>0</v>
      </c>
      <c r="V83" s="427"/>
      <c r="W83" s="427"/>
      <c r="X83" s="425" t="str">
        <f t="shared" ca="1" si="43"/>
        <v/>
      </c>
      <c r="Y83" s="264"/>
      <c r="Z83" t="str">
        <f ca="1">IFERROR(VLOOKUP(C83,'Analysis-must not modify'!C:G,3,FALSE),"")</f>
        <v/>
      </c>
      <c r="AA83" s="431" t="str">
        <f ca="1">IFERROR(VLOOKUP(C83,'Analysis-must not modify'!C:G,2,FALSE),"")</f>
        <v/>
      </c>
      <c r="AB83">
        <f t="shared" ca="1" si="49"/>
        <v>0</v>
      </c>
      <c r="AC83" t="str">
        <f t="shared" ca="1" si="44"/>
        <v/>
      </c>
      <c r="AD83" t="str">
        <f t="shared" ca="1" si="50"/>
        <v/>
      </c>
      <c r="AE83" t="str">
        <f t="shared" ca="1" si="45"/>
        <v/>
      </c>
      <c r="AF83" t="str">
        <f t="shared" ca="1" si="51"/>
        <v/>
      </c>
      <c r="AG83" t="str">
        <f t="shared" ca="1" si="46"/>
        <v/>
      </c>
      <c r="AH83" t="str">
        <f t="shared" ca="1" si="47"/>
        <v/>
      </c>
      <c r="AI83" t="str">
        <f t="shared" ca="1" si="52"/>
        <v/>
      </c>
      <c r="AJ83" s="427">
        <f t="shared" ca="1" si="53"/>
        <v>0</v>
      </c>
    </row>
    <row r="84" spans="1:36">
      <c r="A84" t="str">
        <f t="shared" ca="1" si="34"/>
        <v/>
      </c>
      <c r="B84">
        <v>78</v>
      </c>
      <c r="C84" t="str">
        <f ca="1">IFERROR(INDEX(INDEXTABLE,MATCH($B84,'Analysis_2-must not modify'!$AD$831:$AD$1031,0),1),"")</f>
        <v/>
      </c>
      <c r="D84" s="425" t="str">
        <f ca="1">IF(C84="","",SUM([0]!Othercitydata)/$E$4)</f>
        <v/>
      </c>
      <c r="E84" s="425" t="str">
        <f t="shared" ca="1" si="35"/>
        <v/>
      </c>
      <c r="F84" s="425" t="str">
        <f t="shared" ca="1" si="36"/>
        <v/>
      </c>
      <c r="G84" s="425" t="str">
        <f t="shared" ca="1" si="37"/>
        <v/>
      </c>
      <c r="H84" s="425" t="str">
        <f t="shared" ca="1" si="38"/>
        <v/>
      </c>
      <c r="I84" s="425" t="str">
        <f t="shared" ca="1" si="39"/>
        <v/>
      </c>
      <c r="J84" s="425" t="str">
        <f t="shared" ca="1" si="40"/>
        <v/>
      </c>
      <c r="K84" s="425" t="str">
        <f t="shared" ca="1" si="41"/>
        <v/>
      </c>
      <c r="L84" s="425" t="str">
        <f t="shared" ca="1" si="42"/>
        <v/>
      </c>
      <c r="M84" s="427"/>
      <c r="N84" s="427"/>
      <c r="O84" s="427"/>
      <c r="P84" s="427"/>
      <c r="Q84" s="427"/>
      <c r="R84" s="427"/>
      <c r="S84" s="427"/>
      <c r="T84" s="427"/>
      <c r="U84" s="427">
        <f t="shared" ca="1" si="48"/>
        <v>0</v>
      </c>
      <c r="V84" s="427"/>
      <c r="W84" s="427"/>
      <c r="X84" s="425" t="str">
        <f t="shared" ca="1" si="43"/>
        <v/>
      </c>
      <c r="Y84" s="264"/>
      <c r="Z84" t="str">
        <f ca="1">IFERROR(VLOOKUP(C84,'Analysis-must not modify'!C:G,3,FALSE),"")</f>
        <v/>
      </c>
      <c r="AA84" s="431" t="str">
        <f ca="1">IFERROR(VLOOKUP(C84,'Analysis-must not modify'!C:G,2,FALSE),"")</f>
        <v/>
      </c>
      <c r="AB84">
        <f t="shared" ca="1" si="49"/>
        <v>0</v>
      </c>
      <c r="AC84" t="str">
        <f t="shared" ca="1" si="44"/>
        <v/>
      </c>
      <c r="AD84" t="str">
        <f t="shared" ca="1" si="50"/>
        <v/>
      </c>
      <c r="AE84" t="str">
        <f t="shared" ca="1" si="45"/>
        <v/>
      </c>
      <c r="AF84" t="str">
        <f t="shared" ca="1" si="51"/>
        <v/>
      </c>
      <c r="AG84" t="str">
        <f t="shared" ca="1" si="46"/>
        <v/>
      </c>
      <c r="AH84" t="str">
        <f t="shared" ca="1" si="47"/>
        <v/>
      </c>
      <c r="AI84" t="str">
        <f t="shared" ca="1" si="52"/>
        <v/>
      </c>
      <c r="AJ84" s="427">
        <f t="shared" ca="1" si="53"/>
        <v>0</v>
      </c>
    </row>
    <row r="85" spans="1:36">
      <c r="A85" t="str">
        <f t="shared" ca="1" si="34"/>
        <v/>
      </c>
      <c r="B85">
        <v>79</v>
      </c>
      <c r="C85" t="str">
        <f ca="1">IFERROR(INDEX(INDEXTABLE,MATCH($B85,'Analysis_2-must not modify'!$AD$831:$AD$1031,0),1),"")</f>
        <v/>
      </c>
      <c r="D85" s="425" t="str">
        <f ca="1">IF(C85="","",SUM([0]!Othercitydata)/$E$4)</f>
        <v/>
      </c>
      <c r="E85" s="425" t="str">
        <f t="shared" ca="1" si="35"/>
        <v/>
      </c>
      <c r="F85" s="425" t="str">
        <f t="shared" ca="1" si="36"/>
        <v/>
      </c>
      <c r="G85" s="425" t="str">
        <f t="shared" ca="1" si="37"/>
        <v/>
      </c>
      <c r="H85" s="425" t="str">
        <f t="shared" ca="1" si="38"/>
        <v/>
      </c>
      <c r="I85" s="425" t="str">
        <f t="shared" ca="1" si="39"/>
        <v/>
      </c>
      <c r="J85" s="425" t="str">
        <f t="shared" ca="1" si="40"/>
        <v/>
      </c>
      <c r="K85" s="425" t="str">
        <f t="shared" ca="1" si="41"/>
        <v/>
      </c>
      <c r="L85" s="425" t="str">
        <f t="shared" ca="1" si="42"/>
        <v/>
      </c>
      <c r="M85" s="427"/>
      <c r="N85" s="427"/>
      <c r="O85" s="427"/>
      <c r="P85" s="427"/>
      <c r="Q85" s="427"/>
      <c r="R85" s="427"/>
      <c r="S85" s="427"/>
      <c r="T85" s="427"/>
      <c r="U85" s="427">
        <f t="shared" ca="1" si="48"/>
        <v>0</v>
      </c>
      <c r="V85" s="427"/>
      <c r="W85" s="427"/>
      <c r="X85" s="425" t="str">
        <f t="shared" ca="1" si="43"/>
        <v/>
      </c>
      <c r="Y85" s="264"/>
      <c r="Z85" t="str">
        <f ca="1">IFERROR(VLOOKUP(C85,'Analysis-must not modify'!C:G,3,FALSE),"")</f>
        <v/>
      </c>
      <c r="AA85" s="431" t="str">
        <f ca="1">IFERROR(VLOOKUP(C85,'Analysis-must not modify'!C:G,2,FALSE),"")</f>
        <v/>
      </c>
      <c r="AB85">
        <f t="shared" ca="1" si="49"/>
        <v>0</v>
      </c>
      <c r="AC85" t="str">
        <f t="shared" ca="1" si="44"/>
        <v/>
      </c>
      <c r="AD85" t="str">
        <f t="shared" ca="1" si="50"/>
        <v/>
      </c>
      <c r="AE85" t="str">
        <f t="shared" ca="1" si="45"/>
        <v/>
      </c>
      <c r="AF85" t="str">
        <f t="shared" ca="1" si="51"/>
        <v/>
      </c>
      <c r="AG85" t="str">
        <f t="shared" ca="1" si="46"/>
        <v/>
      </c>
      <c r="AH85" t="str">
        <f t="shared" ca="1" si="47"/>
        <v/>
      </c>
      <c r="AI85" t="str">
        <f t="shared" ca="1" si="52"/>
        <v/>
      </c>
      <c r="AJ85" s="427">
        <f t="shared" ca="1" si="53"/>
        <v>0</v>
      </c>
    </row>
    <row r="86" spans="1:36">
      <c r="A86" t="str">
        <f t="shared" ca="1" si="34"/>
        <v/>
      </c>
      <c r="B86">
        <v>80</v>
      </c>
      <c r="C86" t="str">
        <f ca="1">IFERROR(INDEX(INDEXTABLE,MATCH($B86,'Analysis_2-must not modify'!$AD$831:$AD$1031,0),1),"")</f>
        <v/>
      </c>
      <c r="D86" s="425" t="str">
        <f ca="1">IF(C86="","",SUM([0]!Othercitydata)/$E$4)</f>
        <v/>
      </c>
      <c r="E86" s="425" t="str">
        <f t="shared" ca="1" si="35"/>
        <v/>
      </c>
      <c r="F86" s="425" t="str">
        <f t="shared" ca="1" si="36"/>
        <v/>
      </c>
      <c r="G86" s="425" t="str">
        <f t="shared" ca="1" si="37"/>
        <v/>
      </c>
      <c r="H86" s="425" t="str">
        <f t="shared" ca="1" si="38"/>
        <v/>
      </c>
      <c r="I86" s="425" t="str">
        <f t="shared" ca="1" si="39"/>
        <v/>
      </c>
      <c r="J86" s="425" t="str">
        <f t="shared" ca="1" si="40"/>
        <v/>
      </c>
      <c r="K86" s="425" t="str">
        <f t="shared" ca="1" si="41"/>
        <v/>
      </c>
      <c r="L86" s="425" t="str">
        <f t="shared" ca="1" si="42"/>
        <v/>
      </c>
      <c r="M86" s="427"/>
      <c r="N86" s="427"/>
      <c r="O86" s="427"/>
      <c r="P86" s="427"/>
      <c r="Q86" s="427"/>
      <c r="R86" s="427"/>
      <c r="S86" s="427"/>
      <c r="T86" s="427"/>
      <c r="U86" s="427">
        <f t="shared" ca="1" si="48"/>
        <v>0</v>
      </c>
      <c r="V86" s="427"/>
      <c r="W86" s="427"/>
      <c r="X86" s="425" t="str">
        <f t="shared" ca="1" si="43"/>
        <v/>
      </c>
      <c r="Y86" s="264"/>
      <c r="Z86" t="str">
        <f ca="1">IFERROR(VLOOKUP(C86,'Analysis-must not modify'!C:G,3,FALSE),"")</f>
        <v/>
      </c>
      <c r="AA86" s="431" t="str">
        <f ca="1">IFERROR(VLOOKUP(C86,'Analysis-must not modify'!C:G,2,FALSE),"")</f>
        <v/>
      </c>
      <c r="AB86">
        <f t="shared" ca="1" si="49"/>
        <v>0</v>
      </c>
      <c r="AC86" t="str">
        <f t="shared" ca="1" si="44"/>
        <v/>
      </c>
      <c r="AD86" t="str">
        <f t="shared" ca="1" si="50"/>
        <v/>
      </c>
      <c r="AE86" t="str">
        <f t="shared" ca="1" si="45"/>
        <v/>
      </c>
      <c r="AF86" t="str">
        <f t="shared" ca="1" si="51"/>
        <v/>
      </c>
      <c r="AG86" t="str">
        <f t="shared" ca="1" si="46"/>
        <v/>
      </c>
      <c r="AH86" t="str">
        <f t="shared" ca="1" si="47"/>
        <v/>
      </c>
      <c r="AI86" t="str">
        <f t="shared" ca="1" si="52"/>
        <v/>
      </c>
      <c r="AJ86" s="427">
        <f t="shared" ca="1" si="53"/>
        <v>0</v>
      </c>
    </row>
    <row r="87" spans="1:36">
      <c r="A87" t="str">
        <f t="shared" ca="1" si="34"/>
        <v/>
      </c>
      <c r="B87">
        <v>81</v>
      </c>
      <c r="C87" t="str">
        <f ca="1">IFERROR(INDEX(INDEXTABLE,MATCH($B87,'Analysis_2-must not modify'!$AD$831:$AD$1031,0),1),"")</f>
        <v/>
      </c>
      <c r="D87" s="425" t="str">
        <f ca="1">IF(C87="","",SUM([0]!Othercitydata)/$E$4)</f>
        <v/>
      </c>
      <c r="E87" s="425" t="str">
        <f t="shared" ca="1" si="35"/>
        <v/>
      </c>
      <c r="F87" s="425" t="str">
        <f t="shared" ca="1" si="36"/>
        <v/>
      </c>
      <c r="G87" s="425" t="str">
        <f t="shared" ca="1" si="37"/>
        <v/>
      </c>
      <c r="H87" s="425" t="str">
        <f t="shared" ca="1" si="38"/>
        <v/>
      </c>
      <c r="I87" s="425" t="str">
        <f t="shared" ca="1" si="39"/>
        <v/>
      </c>
      <c r="J87" s="425" t="str">
        <f t="shared" ca="1" si="40"/>
        <v/>
      </c>
      <c r="K87" s="425" t="str">
        <f t="shared" ca="1" si="41"/>
        <v/>
      </c>
      <c r="L87" s="425" t="str">
        <f t="shared" ca="1" si="42"/>
        <v/>
      </c>
      <c r="M87" s="427"/>
      <c r="N87" s="427"/>
      <c r="O87" s="427"/>
      <c r="P87" s="427"/>
      <c r="Q87" s="427"/>
      <c r="R87" s="427"/>
      <c r="S87" s="427"/>
      <c r="T87" s="427"/>
      <c r="U87" s="427">
        <f t="shared" ca="1" si="48"/>
        <v>0</v>
      </c>
      <c r="V87" s="427"/>
      <c r="W87" s="427"/>
      <c r="X87" s="425" t="str">
        <f t="shared" ca="1" si="43"/>
        <v/>
      </c>
      <c r="Y87" s="264"/>
      <c r="Z87" t="str">
        <f ca="1">IFERROR(VLOOKUP(C87,'Analysis-must not modify'!C:G,3,FALSE),"")</f>
        <v/>
      </c>
      <c r="AA87" s="431" t="str">
        <f ca="1">IFERROR(VLOOKUP(C87,'Analysis-must not modify'!C:G,2,FALSE),"")</f>
        <v/>
      </c>
      <c r="AB87">
        <f t="shared" ca="1" si="49"/>
        <v>0</v>
      </c>
      <c r="AC87" t="str">
        <f t="shared" ca="1" si="44"/>
        <v/>
      </c>
      <c r="AD87" t="str">
        <f t="shared" ca="1" si="50"/>
        <v/>
      </c>
      <c r="AE87" t="str">
        <f t="shared" ca="1" si="45"/>
        <v/>
      </c>
      <c r="AF87" t="str">
        <f t="shared" ca="1" si="51"/>
        <v/>
      </c>
      <c r="AG87" t="str">
        <f t="shared" ca="1" si="46"/>
        <v/>
      </c>
      <c r="AH87" t="str">
        <f t="shared" ca="1" si="47"/>
        <v/>
      </c>
      <c r="AI87" t="str">
        <f t="shared" ca="1" si="52"/>
        <v/>
      </c>
      <c r="AJ87" s="427">
        <f t="shared" ca="1" si="53"/>
        <v>0</v>
      </c>
    </row>
    <row r="88" spans="1:36">
      <c r="A88" t="str">
        <f t="shared" ca="1" si="34"/>
        <v/>
      </c>
      <c r="B88">
        <v>82</v>
      </c>
      <c r="C88" t="str">
        <f ca="1">IFERROR(INDEX(INDEXTABLE,MATCH($B88,'Analysis_2-must not modify'!$AD$831:$AD$1031,0),1),"")</f>
        <v/>
      </c>
      <c r="D88" s="425" t="str">
        <f ca="1">IF(C88="","",SUM([0]!Othercitydata)/$E$4)</f>
        <v/>
      </c>
      <c r="E88" s="425" t="str">
        <f t="shared" ca="1" si="35"/>
        <v/>
      </c>
      <c r="F88" s="425" t="str">
        <f t="shared" ca="1" si="36"/>
        <v/>
      </c>
      <c r="G88" s="425" t="str">
        <f t="shared" ca="1" si="37"/>
        <v/>
      </c>
      <c r="H88" s="425" t="str">
        <f t="shared" ca="1" si="38"/>
        <v/>
      </c>
      <c r="I88" s="425" t="str">
        <f t="shared" ca="1" si="39"/>
        <v/>
      </c>
      <c r="J88" s="425" t="str">
        <f t="shared" ca="1" si="40"/>
        <v/>
      </c>
      <c r="K88" s="425" t="str">
        <f t="shared" ca="1" si="41"/>
        <v/>
      </c>
      <c r="L88" s="425" t="str">
        <f t="shared" ca="1" si="42"/>
        <v/>
      </c>
      <c r="M88" s="427"/>
      <c r="N88" s="427"/>
      <c r="O88" s="427"/>
      <c r="P88" s="427"/>
      <c r="Q88" s="427"/>
      <c r="R88" s="427"/>
      <c r="S88" s="427"/>
      <c r="T88" s="427"/>
      <c r="U88" s="427">
        <f t="shared" ca="1" si="48"/>
        <v>0</v>
      </c>
      <c r="V88" s="427"/>
      <c r="W88" s="427"/>
      <c r="X88" s="425" t="str">
        <f t="shared" ca="1" si="43"/>
        <v/>
      </c>
      <c r="Y88" s="264"/>
      <c r="Z88" t="str">
        <f ca="1">IFERROR(VLOOKUP(C88,'Analysis-must not modify'!C:G,3,FALSE),"")</f>
        <v/>
      </c>
      <c r="AA88" s="431" t="str">
        <f ca="1">IFERROR(VLOOKUP(C88,'Analysis-must not modify'!C:G,2,FALSE),"")</f>
        <v/>
      </c>
      <c r="AB88">
        <f t="shared" ca="1" si="49"/>
        <v>0</v>
      </c>
      <c r="AC88" t="str">
        <f t="shared" ca="1" si="44"/>
        <v/>
      </c>
      <c r="AD88" t="str">
        <f t="shared" ca="1" si="50"/>
        <v/>
      </c>
      <c r="AE88" t="str">
        <f t="shared" ca="1" si="45"/>
        <v/>
      </c>
      <c r="AF88" t="str">
        <f t="shared" ca="1" si="51"/>
        <v/>
      </c>
      <c r="AG88" t="str">
        <f t="shared" ca="1" si="46"/>
        <v/>
      </c>
      <c r="AH88" t="str">
        <f t="shared" ca="1" si="47"/>
        <v/>
      </c>
      <c r="AI88" t="str">
        <f t="shared" ca="1" si="52"/>
        <v/>
      </c>
      <c r="AJ88" s="427">
        <f t="shared" ca="1" si="53"/>
        <v>0</v>
      </c>
    </row>
    <row r="89" spans="1:36">
      <c r="A89" t="str">
        <f t="shared" ca="1" si="34"/>
        <v/>
      </c>
      <c r="B89">
        <v>83</v>
      </c>
      <c r="C89" t="str">
        <f ca="1">IFERROR(INDEX(INDEXTABLE,MATCH($B89,'Analysis_2-must not modify'!$AD$831:$AD$1031,0),1),"")</f>
        <v/>
      </c>
      <c r="D89" s="425" t="str">
        <f ca="1">IF(C89="","",SUM([0]!Othercitydata)/$E$4)</f>
        <v/>
      </c>
      <c r="E89" s="425" t="str">
        <f t="shared" ca="1" si="35"/>
        <v/>
      </c>
      <c r="F89" s="425" t="str">
        <f t="shared" ca="1" si="36"/>
        <v/>
      </c>
      <c r="G89" s="425" t="str">
        <f t="shared" ca="1" si="37"/>
        <v/>
      </c>
      <c r="H89" s="425" t="str">
        <f t="shared" ca="1" si="38"/>
        <v/>
      </c>
      <c r="I89" s="425" t="str">
        <f t="shared" ca="1" si="39"/>
        <v/>
      </c>
      <c r="J89" s="425" t="str">
        <f t="shared" ca="1" si="40"/>
        <v/>
      </c>
      <c r="K89" s="425" t="str">
        <f t="shared" ca="1" si="41"/>
        <v/>
      </c>
      <c r="L89" s="425" t="str">
        <f t="shared" ca="1" si="42"/>
        <v/>
      </c>
      <c r="M89" s="427"/>
      <c r="N89" s="427"/>
      <c r="O89" s="427"/>
      <c r="P89" s="427"/>
      <c r="Q89" s="427"/>
      <c r="R89" s="427"/>
      <c r="S89" s="427"/>
      <c r="T89" s="427"/>
      <c r="U89" s="427">
        <f t="shared" ca="1" si="48"/>
        <v>0</v>
      </c>
      <c r="V89" s="427"/>
      <c r="W89" s="427"/>
      <c r="X89" s="425" t="str">
        <f t="shared" ca="1" si="43"/>
        <v/>
      </c>
      <c r="Y89" s="264"/>
      <c r="Z89" t="str">
        <f ca="1">IFERROR(VLOOKUP(C89,'Analysis-must not modify'!C:G,3,FALSE),"")</f>
        <v/>
      </c>
      <c r="AA89" s="431" t="str">
        <f ca="1">IFERROR(VLOOKUP(C89,'Analysis-must not modify'!C:G,2,FALSE),"")</f>
        <v/>
      </c>
      <c r="AB89">
        <f t="shared" ca="1" si="49"/>
        <v>0</v>
      </c>
      <c r="AC89" t="str">
        <f t="shared" ca="1" si="44"/>
        <v/>
      </c>
      <c r="AD89" t="str">
        <f t="shared" ca="1" si="50"/>
        <v/>
      </c>
      <c r="AE89" t="str">
        <f t="shared" ca="1" si="45"/>
        <v/>
      </c>
      <c r="AF89" t="str">
        <f t="shared" ca="1" si="51"/>
        <v/>
      </c>
      <c r="AG89" t="str">
        <f t="shared" ca="1" si="46"/>
        <v/>
      </c>
      <c r="AH89" t="str">
        <f t="shared" ca="1" si="47"/>
        <v/>
      </c>
      <c r="AI89" t="str">
        <f t="shared" ca="1" si="52"/>
        <v/>
      </c>
      <c r="AJ89" s="427">
        <f t="shared" ca="1" si="53"/>
        <v>0</v>
      </c>
    </row>
    <row r="90" spans="1:36">
      <c r="A90" t="str">
        <f t="shared" ca="1" si="34"/>
        <v/>
      </c>
      <c r="B90">
        <v>84</v>
      </c>
      <c r="C90" t="str">
        <f ca="1">IFERROR(INDEX(INDEXTABLE,MATCH($B90,'Analysis_2-must not modify'!$AD$831:$AD$1031,0),1),"")</f>
        <v/>
      </c>
      <c r="D90" s="425" t="str">
        <f ca="1">IF(C90="","",SUM([0]!Othercitydata)/$E$4)</f>
        <v/>
      </c>
      <c r="E90" s="425" t="str">
        <f t="shared" ca="1" si="35"/>
        <v/>
      </c>
      <c r="F90" s="425" t="str">
        <f t="shared" ca="1" si="36"/>
        <v/>
      </c>
      <c r="G90" s="425" t="str">
        <f t="shared" ca="1" si="37"/>
        <v/>
      </c>
      <c r="H90" s="425" t="str">
        <f t="shared" ca="1" si="38"/>
        <v/>
      </c>
      <c r="I90" s="425" t="str">
        <f t="shared" ca="1" si="39"/>
        <v/>
      </c>
      <c r="J90" s="425" t="str">
        <f t="shared" ca="1" si="40"/>
        <v/>
      </c>
      <c r="K90" s="425" t="str">
        <f t="shared" ca="1" si="41"/>
        <v/>
      </c>
      <c r="L90" s="425" t="str">
        <f t="shared" ca="1" si="42"/>
        <v/>
      </c>
      <c r="M90" s="427"/>
      <c r="N90" s="427"/>
      <c r="O90" s="427"/>
      <c r="P90" s="427"/>
      <c r="Q90" s="427"/>
      <c r="R90" s="427"/>
      <c r="S90" s="427"/>
      <c r="T90" s="427"/>
      <c r="U90" s="427">
        <f t="shared" ca="1" si="48"/>
        <v>0</v>
      </c>
      <c r="V90" s="427"/>
      <c r="W90" s="427"/>
      <c r="X90" s="425" t="str">
        <f t="shared" ca="1" si="43"/>
        <v/>
      </c>
      <c r="Y90" s="264"/>
      <c r="Z90" t="str">
        <f ca="1">IFERROR(VLOOKUP(C90,'Analysis-must not modify'!C:G,3,FALSE),"")</f>
        <v/>
      </c>
      <c r="AA90" s="431" t="str">
        <f ca="1">IFERROR(VLOOKUP(C90,'Analysis-must not modify'!C:G,2,FALSE),"")</f>
        <v/>
      </c>
      <c r="AB90">
        <f t="shared" ca="1" si="49"/>
        <v>0</v>
      </c>
      <c r="AC90" t="str">
        <f t="shared" ca="1" si="44"/>
        <v/>
      </c>
      <c r="AD90" t="str">
        <f t="shared" ca="1" si="50"/>
        <v/>
      </c>
      <c r="AE90" t="str">
        <f t="shared" ca="1" si="45"/>
        <v/>
      </c>
      <c r="AF90" t="str">
        <f t="shared" ca="1" si="51"/>
        <v/>
      </c>
      <c r="AG90" t="str">
        <f t="shared" ca="1" si="46"/>
        <v/>
      </c>
      <c r="AH90" t="str">
        <f t="shared" ca="1" si="47"/>
        <v/>
      </c>
      <c r="AI90" t="str">
        <f t="shared" ca="1" si="52"/>
        <v/>
      </c>
      <c r="AJ90" s="427">
        <f t="shared" ca="1" si="53"/>
        <v>0</v>
      </c>
    </row>
    <row r="91" spans="1:36">
      <c r="A91" t="str">
        <f t="shared" ca="1" si="34"/>
        <v/>
      </c>
      <c r="B91">
        <v>85</v>
      </c>
      <c r="C91" t="str">
        <f ca="1">IFERROR(INDEX(INDEXTABLE,MATCH($B91,'Analysis_2-must not modify'!$AD$831:$AD$1031,0),1),"")</f>
        <v/>
      </c>
      <c r="D91" s="425" t="str">
        <f ca="1">IF(C91="","",SUM([0]!Othercitydata)/$E$4)</f>
        <v/>
      </c>
      <c r="E91" s="425" t="str">
        <f t="shared" ca="1" si="35"/>
        <v/>
      </c>
      <c r="F91" s="425" t="str">
        <f t="shared" ca="1" si="36"/>
        <v/>
      </c>
      <c r="G91" s="425" t="str">
        <f t="shared" ca="1" si="37"/>
        <v/>
      </c>
      <c r="H91" s="425" t="str">
        <f t="shared" ca="1" si="38"/>
        <v/>
      </c>
      <c r="I91" s="425" t="str">
        <f t="shared" ca="1" si="39"/>
        <v/>
      </c>
      <c r="J91" s="425" t="str">
        <f t="shared" ca="1" si="40"/>
        <v/>
      </c>
      <c r="K91" s="425" t="str">
        <f t="shared" ca="1" si="41"/>
        <v/>
      </c>
      <c r="L91" s="425" t="str">
        <f t="shared" ca="1" si="42"/>
        <v/>
      </c>
      <c r="M91" s="427"/>
      <c r="N91" s="427"/>
      <c r="O91" s="427"/>
      <c r="P91" s="427"/>
      <c r="Q91" s="427"/>
      <c r="R91" s="427"/>
      <c r="S91" s="427"/>
      <c r="T91" s="427"/>
      <c r="U91" s="427">
        <f t="shared" ca="1" si="48"/>
        <v>0</v>
      </c>
      <c r="V91" s="427"/>
      <c r="W91" s="427"/>
      <c r="X91" s="425" t="str">
        <f t="shared" ca="1" si="43"/>
        <v/>
      </c>
      <c r="Y91" s="264"/>
      <c r="Z91" t="str">
        <f ca="1">IFERROR(VLOOKUP(C91,'Analysis-must not modify'!C:G,3,FALSE),"")</f>
        <v/>
      </c>
      <c r="AA91" s="431" t="str">
        <f ca="1">IFERROR(VLOOKUP(C91,'Analysis-must not modify'!C:G,2,FALSE),"")</f>
        <v/>
      </c>
      <c r="AB91">
        <f t="shared" ca="1" si="49"/>
        <v>0</v>
      </c>
      <c r="AC91" t="str">
        <f t="shared" ca="1" si="44"/>
        <v/>
      </c>
      <c r="AD91" t="str">
        <f t="shared" ca="1" si="50"/>
        <v/>
      </c>
      <c r="AE91" t="str">
        <f t="shared" ca="1" si="45"/>
        <v/>
      </c>
      <c r="AF91" t="str">
        <f t="shared" ca="1" si="51"/>
        <v/>
      </c>
      <c r="AG91" t="str">
        <f t="shared" ca="1" si="46"/>
        <v/>
      </c>
      <c r="AH91" t="str">
        <f t="shared" ca="1" si="47"/>
        <v/>
      </c>
      <c r="AI91" t="str">
        <f t="shared" ca="1" si="52"/>
        <v/>
      </c>
      <c r="AJ91" s="427">
        <f t="shared" ca="1" si="53"/>
        <v>0</v>
      </c>
    </row>
    <row r="92" spans="1:36">
      <c r="A92" t="str">
        <f t="shared" ca="1" si="34"/>
        <v/>
      </c>
      <c r="B92">
        <v>86</v>
      </c>
      <c r="C92" t="str">
        <f ca="1">IFERROR(INDEX(INDEXTABLE,MATCH($B92,'Analysis_2-must not modify'!$AD$831:$AD$1031,0),1),"")</f>
        <v/>
      </c>
      <c r="D92" s="425" t="str">
        <f ca="1">IF(C92="","",SUM([0]!Othercitydata)/$E$4)</f>
        <v/>
      </c>
      <c r="E92" s="425" t="str">
        <f t="shared" ca="1" si="35"/>
        <v/>
      </c>
      <c r="F92" s="425" t="str">
        <f t="shared" ca="1" si="36"/>
        <v/>
      </c>
      <c r="G92" s="425" t="str">
        <f t="shared" ca="1" si="37"/>
        <v/>
      </c>
      <c r="H92" s="425" t="str">
        <f t="shared" ca="1" si="38"/>
        <v/>
      </c>
      <c r="I92" s="425" t="str">
        <f t="shared" ca="1" si="39"/>
        <v/>
      </c>
      <c r="J92" s="425" t="str">
        <f t="shared" ca="1" si="40"/>
        <v/>
      </c>
      <c r="K92" s="425" t="str">
        <f t="shared" ca="1" si="41"/>
        <v/>
      </c>
      <c r="L92" s="425" t="str">
        <f t="shared" ca="1" si="42"/>
        <v/>
      </c>
      <c r="M92" s="427"/>
      <c r="N92" s="427"/>
      <c r="O92" s="427"/>
      <c r="P92" s="427"/>
      <c r="Q92" s="427"/>
      <c r="R92" s="427"/>
      <c r="S92" s="427"/>
      <c r="T92" s="427"/>
      <c r="U92" s="427">
        <f t="shared" ca="1" si="48"/>
        <v>0</v>
      </c>
      <c r="V92" s="427"/>
      <c r="W92" s="427"/>
      <c r="X92" s="425" t="str">
        <f t="shared" ca="1" si="43"/>
        <v/>
      </c>
      <c r="Y92" s="264"/>
      <c r="Z92" t="str">
        <f ca="1">IFERROR(VLOOKUP(C92,'Analysis-must not modify'!C:G,3,FALSE),"")</f>
        <v/>
      </c>
      <c r="AA92" s="431" t="str">
        <f ca="1">IFERROR(VLOOKUP(C92,'Analysis-must not modify'!C:G,2,FALSE),"")</f>
        <v/>
      </c>
      <c r="AB92">
        <f t="shared" ca="1" si="49"/>
        <v>0</v>
      </c>
      <c r="AC92" t="str">
        <f t="shared" ca="1" si="44"/>
        <v/>
      </c>
      <c r="AD92" t="str">
        <f t="shared" ca="1" si="50"/>
        <v/>
      </c>
      <c r="AE92" t="str">
        <f t="shared" ca="1" si="45"/>
        <v/>
      </c>
      <c r="AF92" t="str">
        <f t="shared" ca="1" si="51"/>
        <v/>
      </c>
      <c r="AG92" t="str">
        <f t="shared" ca="1" si="46"/>
        <v/>
      </c>
      <c r="AH92" t="str">
        <f t="shared" ca="1" si="47"/>
        <v/>
      </c>
      <c r="AI92" t="str">
        <f t="shared" ca="1" si="52"/>
        <v/>
      </c>
      <c r="AJ92" s="427">
        <f t="shared" ca="1" si="53"/>
        <v>0</v>
      </c>
    </row>
    <row r="93" spans="1:36">
      <c r="A93" t="str">
        <f t="shared" ca="1" si="34"/>
        <v/>
      </c>
      <c r="B93">
        <v>87</v>
      </c>
      <c r="C93" t="str">
        <f ca="1">IFERROR(INDEX(INDEXTABLE,MATCH($B93,'Analysis_2-must not modify'!$AD$831:$AD$1031,0),1),"")</f>
        <v/>
      </c>
      <c r="D93" s="425" t="str">
        <f ca="1">IF(C93="","",SUM([0]!Othercitydata)/$E$4)</f>
        <v/>
      </c>
      <c r="E93" s="425" t="str">
        <f t="shared" ca="1" si="35"/>
        <v/>
      </c>
      <c r="F93" s="425" t="str">
        <f t="shared" ca="1" si="36"/>
        <v/>
      </c>
      <c r="G93" s="425" t="str">
        <f t="shared" ca="1" si="37"/>
        <v/>
      </c>
      <c r="H93" s="425" t="str">
        <f t="shared" ca="1" si="38"/>
        <v/>
      </c>
      <c r="I93" s="425" t="str">
        <f t="shared" ca="1" si="39"/>
        <v/>
      </c>
      <c r="J93" s="425" t="str">
        <f t="shared" ca="1" si="40"/>
        <v/>
      </c>
      <c r="K93" s="425" t="str">
        <f t="shared" ca="1" si="41"/>
        <v/>
      </c>
      <c r="L93" s="425" t="str">
        <f t="shared" ca="1" si="42"/>
        <v/>
      </c>
      <c r="M93" s="427"/>
      <c r="N93" s="427"/>
      <c r="O93" s="427"/>
      <c r="P93" s="427"/>
      <c r="Q93" s="427"/>
      <c r="R93" s="427"/>
      <c r="S93" s="427"/>
      <c r="T93" s="427"/>
      <c r="U93" s="427">
        <f t="shared" ca="1" si="48"/>
        <v>0</v>
      </c>
      <c r="V93" s="427"/>
      <c r="W93" s="427"/>
      <c r="X93" s="425" t="str">
        <f t="shared" ca="1" si="43"/>
        <v/>
      </c>
      <c r="Y93" s="264"/>
      <c r="Z93" t="str">
        <f ca="1">IFERROR(VLOOKUP(C93,'Analysis-must not modify'!C:G,3,FALSE),"")</f>
        <v/>
      </c>
      <c r="AA93" s="431" t="str">
        <f ca="1">IFERROR(VLOOKUP(C93,'Analysis-must not modify'!C:G,2,FALSE),"")</f>
        <v/>
      </c>
      <c r="AB93">
        <f t="shared" ca="1" si="49"/>
        <v>0</v>
      </c>
      <c r="AC93" t="str">
        <f t="shared" ca="1" si="44"/>
        <v/>
      </c>
      <c r="AD93" t="str">
        <f t="shared" ca="1" si="50"/>
        <v/>
      </c>
      <c r="AE93" t="str">
        <f t="shared" ca="1" si="45"/>
        <v/>
      </c>
      <c r="AF93" t="str">
        <f t="shared" ca="1" si="51"/>
        <v/>
      </c>
      <c r="AG93" t="str">
        <f t="shared" ca="1" si="46"/>
        <v/>
      </c>
      <c r="AH93" t="str">
        <f t="shared" ca="1" si="47"/>
        <v/>
      </c>
      <c r="AI93" t="str">
        <f t="shared" ca="1" si="52"/>
        <v/>
      </c>
      <c r="AJ93" s="427">
        <f t="shared" ca="1" si="53"/>
        <v>0</v>
      </c>
    </row>
    <row r="94" spans="1:36">
      <c r="A94" t="str">
        <f t="shared" ca="1" si="34"/>
        <v/>
      </c>
      <c r="B94">
        <v>88</v>
      </c>
      <c r="C94" t="str">
        <f ca="1">IFERROR(INDEX(INDEXTABLE,MATCH($B94,'Analysis_2-must not modify'!$AD$831:$AD$1031,0),1),"")</f>
        <v/>
      </c>
      <c r="D94" s="425" t="str">
        <f ca="1">IF(C94="","",SUM([0]!Othercitydata)/$E$4)</f>
        <v/>
      </c>
      <c r="E94" s="425" t="str">
        <f t="shared" ca="1" si="35"/>
        <v/>
      </c>
      <c r="F94" s="425" t="str">
        <f t="shared" ca="1" si="36"/>
        <v/>
      </c>
      <c r="G94" s="425" t="str">
        <f t="shared" ca="1" si="37"/>
        <v/>
      </c>
      <c r="H94" s="425" t="str">
        <f t="shared" ca="1" si="38"/>
        <v/>
      </c>
      <c r="I94" s="425" t="str">
        <f t="shared" ca="1" si="39"/>
        <v/>
      </c>
      <c r="J94" s="425" t="str">
        <f t="shared" ca="1" si="40"/>
        <v/>
      </c>
      <c r="K94" s="425" t="str">
        <f t="shared" ca="1" si="41"/>
        <v/>
      </c>
      <c r="L94" s="425" t="str">
        <f t="shared" ca="1" si="42"/>
        <v/>
      </c>
      <c r="M94" s="427"/>
      <c r="N94" s="427"/>
      <c r="O94" s="427"/>
      <c r="P94" s="427"/>
      <c r="Q94" s="427"/>
      <c r="R94" s="427"/>
      <c r="S94" s="427"/>
      <c r="T94" s="427"/>
      <c r="U94" s="427">
        <f t="shared" ca="1" si="48"/>
        <v>0</v>
      </c>
      <c r="V94" s="427"/>
      <c r="W94" s="427"/>
      <c r="X94" s="425" t="str">
        <f t="shared" ca="1" si="43"/>
        <v/>
      </c>
      <c r="Y94" s="264"/>
      <c r="Z94" t="str">
        <f ca="1">IFERROR(VLOOKUP(C94,'Analysis-must not modify'!C:G,3,FALSE),"")</f>
        <v/>
      </c>
      <c r="AA94" s="431" t="str">
        <f ca="1">IFERROR(VLOOKUP(C94,'Analysis-must not modify'!C:G,2,FALSE),"")</f>
        <v/>
      </c>
      <c r="AB94">
        <f t="shared" ca="1" si="49"/>
        <v>0</v>
      </c>
      <c r="AC94" t="str">
        <f t="shared" ca="1" si="44"/>
        <v/>
      </c>
      <c r="AD94" t="str">
        <f t="shared" ca="1" si="50"/>
        <v/>
      </c>
      <c r="AE94" t="str">
        <f t="shared" ca="1" si="45"/>
        <v/>
      </c>
      <c r="AF94" t="str">
        <f t="shared" ca="1" si="51"/>
        <v/>
      </c>
      <c r="AG94" t="str">
        <f t="shared" ca="1" si="46"/>
        <v/>
      </c>
      <c r="AH94" t="str">
        <f t="shared" ca="1" si="47"/>
        <v/>
      </c>
      <c r="AI94" t="str">
        <f t="shared" ca="1" si="52"/>
        <v/>
      </c>
      <c r="AJ94" s="427">
        <f t="shared" ca="1" si="53"/>
        <v>0</v>
      </c>
    </row>
    <row r="95" spans="1:36">
      <c r="A95" t="str">
        <f t="shared" ca="1" si="34"/>
        <v/>
      </c>
      <c r="B95">
        <v>89</v>
      </c>
      <c r="C95" t="str">
        <f ca="1">IFERROR(INDEX(INDEXTABLE,MATCH($B95,'Analysis_2-must not modify'!$AD$831:$AD$1031,0),1),"")</f>
        <v/>
      </c>
      <c r="D95" s="425" t="str">
        <f ca="1">IF(C95="","",SUM([0]!Othercitydata)/$E$4)</f>
        <v/>
      </c>
      <c r="E95" s="425" t="str">
        <f t="shared" ca="1" si="35"/>
        <v/>
      </c>
      <c r="F95" s="425" t="str">
        <f t="shared" ca="1" si="36"/>
        <v/>
      </c>
      <c r="G95" s="425" t="str">
        <f t="shared" ca="1" si="37"/>
        <v/>
      </c>
      <c r="H95" s="425" t="str">
        <f t="shared" ca="1" si="38"/>
        <v/>
      </c>
      <c r="I95" s="425" t="str">
        <f t="shared" ca="1" si="39"/>
        <v/>
      </c>
      <c r="J95" s="425" t="str">
        <f t="shared" ca="1" si="40"/>
        <v/>
      </c>
      <c r="K95" s="425" t="str">
        <f t="shared" ca="1" si="41"/>
        <v/>
      </c>
      <c r="L95" s="425" t="str">
        <f t="shared" ca="1" si="42"/>
        <v/>
      </c>
      <c r="M95" s="427"/>
      <c r="N95" s="427"/>
      <c r="O95" s="427"/>
      <c r="P95" s="427"/>
      <c r="Q95" s="427"/>
      <c r="R95" s="427"/>
      <c r="S95" s="427"/>
      <c r="T95" s="427"/>
      <c r="U95" s="427">
        <f t="shared" ca="1" si="48"/>
        <v>0</v>
      </c>
      <c r="V95" s="427"/>
      <c r="W95" s="427"/>
      <c r="X95" s="425" t="str">
        <f t="shared" ca="1" si="43"/>
        <v/>
      </c>
      <c r="Y95" s="264"/>
      <c r="Z95" t="str">
        <f ca="1">IFERROR(VLOOKUP(C95,'Analysis-must not modify'!C:G,3,FALSE),"")</f>
        <v/>
      </c>
      <c r="AA95" s="431" t="str">
        <f ca="1">IFERROR(VLOOKUP(C95,'Analysis-must not modify'!C:G,2,FALSE),"")</f>
        <v/>
      </c>
      <c r="AB95">
        <f t="shared" ca="1" si="49"/>
        <v>0</v>
      </c>
      <c r="AC95" t="str">
        <f t="shared" ca="1" si="44"/>
        <v/>
      </c>
      <c r="AD95" t="str">
        <f t="shared" ca="1" si="50"/>
        <v/>
      </c>
      <c r="AE95" t="str">
        <f t="shared" ca="1" si="45"/>
        <v/>
      </c>
      <c r="AF95" t="str">
        <f t="shared" ca="1" si="51"/>
        <v/>
      </c>
      <c r="AG95" t="str">
        <f t="shared" ca="1" si="46"/>
        <v/>
      </c>
      <c r="AH95" t="str">
        <f t="shared" ca="1" si="47"/>
        <v/>
      </c>
      <c r="AI95" t="str">
        <f t="shared" ca="1" si="52"/>
        <v/>
      </c>
      <c r="AJ95" s="427">
        <f t="shared" ca="1" si="53"/>
        <v>0</v>
      </c>
    </row>
    <row r="96" spans="1:36">
      <c r="A96" t="str">
        <f t="shared" ca="1" si="34"/>
        <v/>
      </c>
      <c r="B96">
        <v>90</v>
      </c>
      <c r="C96" t="str">
        <f ca="1">IFERROR(INDEX(INDEXTABLE,MATCH($B96,'Analysis_2-must not modify'!$AD$831:$AD$1031,0),1),"")</f>
        <v/>
      </c>
      <c r="D96" s="425" t="str">
        <f ca="1">IF(C96="","",SUM([0]!Othercitydata)/$E$4)</f>
        <v/>
      </c>
      <c r="E96" s="425" t="str">
        <f t="shared" ca="1" si="35"/>
        <v/>
      </c>
      <c r="F96" s="425" t="str">
        <f t="shared" ca="1" si="36"/>
        <v/>
      </c>
      <c r="G96" s="425" t="str">
        <f t="shared" ca="1" si="37"/>
        <v/>
      </c>
      <c r="H96" s="425" t="str">
        <f t="shared" ca="1" si="38"/>
        <v/>
      </c>
      <c r="I96" s="425" t="str">
        <f t="shared" ca="1" si="39"/>
        <v/>
      </c>
      <c r="J96" s="425" t="str">
        <f t="shared" ca="1" si="40"/>
        <v/>
      </c>
      <c r="K96" s="425" t="str">
        <f t="shared" ca="1" si="41"/>
        <v/>
      </c>
      <c r="L96" s="425" t="str">
        <f t="shared" ca="1" si="42"/>
        <v/>
      </c>
      <c r="M96" s="427"/>
      <c r="N96" s="427"/>
      <c r="O96" s="427"/>
      <c r="P96" s="427"/>
      <c r="Q96" s="427"/>
      <c r="R96" s="427"/>
      <c r="S96" s="427"/>
      <c r="T96" s="427"/>
      <c r="U96" s="427">
        <f t="shared" ca="1" si="48"/>
        <v>0</v>
      </c>
      <c r="V96" s="427"/>
      <c r="W96" s="427"/>
      <c r="X96" s="425" t="str">
        <f t="shared" ca="1" si="43"/>
        <v/>
      </c>
      <c r="Y96" s="264"/>
      <c r="Z96" t="str">
        <f ca="1">IFERROR(VLOOKUP(C96,'Analysis-must not modify'!C:G,3,FALSE),"")</f>
        <v/>
      </c>
      <c r="AA96" s="431" t="str">
        <f ca="1">IFERROR(VLOOKUP(C96,'Analysis-must not modify'!C:G,2,FALSE),"")</f>
        <v/>
      </c>
      <c r="AB96">
        <f t="shared" ca="1" si="49"/>
        <v>0</v>
      </c>
      <c r="AC96" t="str">
        <f t="shared" ca="1" si="44"/>
        <v/>
      </c>
      <c r="AD96" t="str">
        <f t="shared" ca="1" si="50"/>
        <v/>
      </c>
      <c r="AE96" t="str">
        <f t="shared" ca="1" si="45"/>
        <v/>
      </c>
      <c r="AF96" t="str">
        <f t="shared" ca="1" si="51"/>
        <v/>
      </c>
      <c r="AG96" t="str">
        <f t="shared" ca="1" si="46"/>
        <v/>
      </c>
      <c r="AH96" t="str">
        <f t="shared" ca="1" si="47"/>
        <v/>
      </c>
      <c r="AI96" t="str">
        <f t="shared" ca="1" si="52"/>
        <v/>
      </c>
      <c r="AJ96" s="427">
        <f t="shared" ca="1" si="53"/>
        <v>0</v>
      </c>
    </row>
    <row r="97" spans="1:36">
      <c r="A97" t="str">
        <f t="shared" ca="1" si="34"/>
        <v/>
      </c>
      <c r="B97">
        <v>91</v>
      </c>
      <c r="C97" t="str">
        <f ca="1">IFERROR(INDEX(INDEXTABLE,MATCH($B97,'Analysis_2-must not modify'!$AD$831:$AD$1031,0),1),"")</f>
        <v/>
      </c>
      <c r="D97" s="425" t="str">
        <f ca="1">IF(C97="","",SUM([0]!Othercitydata)/$E$4)</f>
        <v/>
      </c>
      <c r="E97" s="425" t="str">
        <f t="shared" ca="1" si="35"/>
        <v/>
      </c>
      <c r="F97" s="425" t="str">
        <f t="shared" ca="1" si="36"/>
        <v/>
      </c>
      <c r="G97" s="425" t="str">
        <f t="shared" ca="1" si="37"/>
        <v/>
      </c>
      <c r="H97" s="425" t="str">
        <f t="shared" ca="1" si="38"/>
        <v/>
      </c>
      <c r="I97" s="425" t="str">
        <f t="shared" ca="1" si="39"/>
        <v/>
      </c>
      <c r="J97" s="425" t="str">
        <f t="shared" ca="1" si="40"/>
        <v/>
      </c>
      <c r="K97" s="425" t="str">
        <f t="shared" ca="1" si="41"/>
        <v/>
      </c>
      <c r="L97" s="425" t="str">
        <f t="shared" ca="1" si="42"/>
        <v/>
      </c>
      <c r="M97" s="427"/>
      <c r="N97" s="427"/>
      <c r="O97" s="427"/>
      <c r="P97" s="427"/>
      <c r="Q97" s="427"/>
      <c r="R97" s="427"/>
      <c r="S97" s="427"/>
      <c r="T97" s="427"/>
      <c r="U97" s="427">
        <f t="shared" ca="1" si="48"/>
        <v>0</v>
      </c>
      <c r="V97" s="427"/>
      <c r="W97" s="427"/>
      <c r="X97" s="425" t="str">
        <f t="shared" ca="1" si="43"/>
        <v/>
      </c>
      <c r="Y97" s="264"/>
      <c r="Z97" t="str">
        <f ca="1">IFERROR(VLOOKUP(C97,'Analysis-must not modify'!C:G,3,FALSE),"")</f>
        <v/>
      </c>
      <c r="AA97" s="431" t="str">
        <f ca="1">IFERROR(VLOOKUP(C97,'Analysis-must not modify'!C:G,2,FALSE),"")</f>
        <v/>
      </c>
      <c r="AB97">
        <f t="shared" ca="1" si="49"/>
        <v>0</v>
      </c>
      <c r="AC97" t="str">
        <f t="shared" ca="1" si="44"/>
        <v/>
      </c>
      <c r="AD97" t="str">
        <f t="shared" ca="1" si="50"/>
        <v/>
      </c>
      <c r="AE97" t="str">
        <f t="shared" ca="1" si="45"/>
        <v/>
      </c>
      <c r="AF97" t="str">
        <f t="shared" ca="1" si="51"/>
        <v/>
      </c>
      <c r="AG97" t="str">
        <f t="shared" ca="1" si="46"/>
        <v/>
      </c>
      <c r="AH97" t="str">
        <f t="shared" ca="1" si="47"/>
        <v/>
      </c>
      <c r="AI97" t="str">
        <f t="shared" ca="1" si="52"/>
        <v/>
      </c>
      <c r="AJ97" s="427">
        <f t="shared" ca="1" si="53"/>
        <v>0</v>
      </c>
    </row>
    <row r="98" spans="1:36">
      <c r="A98" t="str">
        <f t="shared" ca="1" si="34"/>
        <v/>
      </c>
      <c r="B98">
        <v>92</v>
      </c>
      <c r="C98" t="str">
        <f ca="1">IFERROR(INDEX(INDEXTABLE,MATCH($B98,'Analysis_2-must not modify'!$AD$831:$AD$1031,0),1),"")</f>
        <v/>
      </c>
      <c r="D98" s="425" t="str">
        <f ca="1">IF(C98="","",SUM([0]!Othercitydata)/$E$4)</f>
        <v/>
      </c>
      <c r="E98" s="425" t="str">
        <f t="shared" ca="1" si="35"/>
        <v/>
      </c>
      <c r="F98" s="425" t="str">
        <f t="shared" ca="1" si="36"/>
        <v/>
      </c>
      <c r="G98" s="425" t="str">
        <f t="shared" ca="1" si="37"/>
        <v/>
      </c>
      <c r="H98" s="425" t="str">
        <f t="shared" ca="1" si="38"/>
        <v/>
      </c>
      <c r="I98" s="425" t="str">
        <f t="shared" ca="1" si="39"/>
        <v/>
      </c>
      <c r="J98" s="425" t="str">
        <f t="shared" ca="1" si="40"/>
        <v/>
      </c>
      <c r="K98" s="425" t="str">
        <f t="shared" ca="1" si="41"/>
        <v/>
      </c>
      <c r="L98" s="425" t="str">
        <f t="shared" ca="1" si="42"/>
        <v/>
      </c>
      <c r="M98" s="427"/>
      <c r="N98" s="427"/>
      <c r="O98" s="427"/>
      <c r="P98" s="427"/>
      <c r="Q98" s="427"/>
      <c r="R98" s="427"/>
      <c r="S98" s="427"/>
      <c r="T98" s="427"/>
      <c r="U98" s="427">
        <f t="shared" ca="1" si="48"/>
        <v>0</v>
      </c>
      <c r="V98" s="427"/>
      <c r="W98" s="427"/>
      <c r="X98" s="425" t="str">
        <f t="shared" ca="1" si="43"/>
        <v/>
      </c>
      <c r="Y98" s="264"/>
      <c r="Z98" t="str">
        <f ca="1">IFERROR(VLOOKUP(C98,'Analysis-must not modify'!C:G,3,FALSE),"")</f>
        <v/>
      </c>
      <c r="AA98" s="431" t="str">
        <f ca="1">IFERROR(VLOOKUP(C98,'Analysis-must not modify'!C:G,2,FALSE),"")</f>
        <v/>
      </c>
      <c r="AB98">
        <f t="shared" ca="1" si="49"/>
        <v>0</v>
      </c>
      <c r="AC98" t="str">
        <f t="shared" ca="1" si="44"/>
        <v/>
      </c>
      <c r="AD98" t="str">
        <f t="shared" ca="1" si="50"/>
        <v/>
      </c>
      <c r="AE98" t="str">
        <f t="shared" ca="1" si="45"/>
        <v/>
      </c>
      <c r="AF98" t="str">
        <f t="shared" ca="1" si="51"/>
        <v/>
      </c>
      <c r="AG98" t="str">
        <f t="shared" ca="1" si="46"/>
        <v/>
      </c>
      <c r="AH98" t="str">
        <f t="shared" ca="1" si="47"/>
        <v/>
      </c>
      <c r="AI98" t="str">
        <f t="shared" ca="1" si="52"/>
        <v/>
      </c>
      <c r="AJ98" s="427">
        <f t="shared" ca="1" si="53"/>
        <v>0</v>
      </c>
    </row>
    <row r="99" spans="1:36">
      <c r="A99" t="str">
        <f t="shared" ca="1" si="34"/>
        <v/>
      </c>
      <c r="B99">
        <v>93</v>
      </c>
      <c r="C99" t="str">
        <f ca="1">IFERROR(INDEX(INDEXTABLE,MATCH($B99,'Analysis_2-must not modify'!$AD$831:$AD$1031,0),1),"")</f>
        <v/>
      </c>
      <c r="D99" s="425" t="str">
        <f ca="1">IF(C99="","",SUM([0]!Othercitydata)/$E$4)</f>
        <v/>
      </c>
      <c r="E99" s="425" t="str">
        <f t="shared" ca="1" si="35"/>
        <v/>
      </c>
      <c r="F99" s="425" t="str">
        <f t="shared" ca="1" si="36"/>
        <v/>
      </c>
      <c r="G99" s="425" t="str">
        <f t="shared" ca="1" si="37"/>
        <v/>
      </c>
      <c r="H99" s="425" t="str">
        <f t="shared" ca="1" si="38"/>
        <v/>
      </c>
      <c r="I99" s="425" t="str">
        <f t="shared" ca="1" si="39"/>
        <v/>
      </c>
      <c r="J99" s="425" t="str">
        <f t="shared" ca="1" si="40"/>
        <v/>
      </c>
      <c r="K99" s="425" t="str">
        <f t="shared" ca="1" si="41"/>
        <v/>
      </c>
      <c r="L99" s="425" t="str">
        <f t="shared" ca="1" si="42"/>
        <v/>
      </c>
      <c r="M99" s="427"/>
      <c r="N99" s="427"/>
      <c r="O99" s="427"/>
      <c r="P99" s="427"/>
      <c r="Q99" s="427"/>
      <c r="R99" s="427"/>
      <c r="S99" s="427"/>
      <c r="T99" s="427"/>
      <c r="U99" s="427">
        <f t="shared" ca="1" si="48"/>
        <v>0</v>
      </c>
      <c r="V99" s="427"/>
      <c r="W99" s="427"/>
      <c r="X99" s="425" t="str">
        <f t="shared" ca="1" si="43"/>
        <v/>
      </c>
      <c r="Y99" s="264"/>
      <c r="Z99" t="str">
        <f ca="1">IFERROR(VLOOKUP(C99,'Analysis-must not modify'!C:G,3,FALSE),"")</f>
        <v/>
      </c>
      <c r="AA99" s="431" t="str">
        <f ca="1">IFERROR(VLOOKUP(C99,'Analysis-must not modify'!C:G,2,FALSE),"")</f>
        <v/>
      </c>
      <c r="AB99">
        <f t="shared" ca="1" si="49"/>
        <v>0</v>
      </c>
      <c r="AC99" t="str">
        <f t="shared" ca="1" si="44"/>
        <v/>
      </c>
      <c r="AD99" t="str">
        <f t="shared" ca="1" si="50"/>
        <v/>
      </c>
      <c r="AE99" t="str">
        <f t="shared" ca="1" si="45"/>
        <v/>
      </c>
      <c r="AF99" t="str">
        <f t="shared" ca="1" si="51"/>
        <v/>
      </c>
      <c r="AG99" t="str">
        <f t="shared" ca="1" si="46"/>
        <v/>
      </c>
      <c r="AH99" t="str">
        <f t="shared" ca="1" si="47"/>
        <v/>
      </c>
      <c r="AI99" t="str">
        <f t="shared" ca="1" si="52"/>
        <v/>
      </c>
      <c r="AJ99" s="427">
        <f t="shared" ca="1" si="53"/>
        <v>0</v>
      </c>
    </row>
    <row r="100" spans="1:36">
      <c r="A100" t="str">
        <f t="shared" ca="1" si="34"/>
        <v/>
      </c>
      <c r="B100">
        <v>94</v>
      </c>
      <c r="C100" t="str">
        <f ca="1">IFERROR(INDEX(INDEXTABLE,MATCH($B100,'Analysis_2-must not modify'!$AD$831:$AD$1031,0),1),"")</f>
        <v/>
      </c>
      <c r="D100" s="425" t="str">
        <f ca="1">IF(C100="","",SUM([0]!Othercitydata)/$E$4)</f>
        <v/>
      </c>
      <c r="E100" s="425" t="str">
        <f t="shared" ca="1" si="35"/>
        <v/>
      </c>
      <c r="F100" s="425" t="str">
        <f t="shared" ca="1" si="36"/>
        <v/>
      </c>
      <c r="G100" s="425" t="str">
        <f t="shared" ca="1" si="37"/>
        <v/>
      </c>
      <c r="H100" s="425" t="str">
        <f t="shared" ca="1" si="38"/>
        <v/>
      </c>
      <c r="I100" s="425" t="str">
        <f t="shared" ca="1" si="39"/>
        <v/>
      </c>
      <c r="J100" s="425" t="str">
        <f t="shared" ca="1" si="40"/>
        <v/>
      </c>
      <c r="K100" s="425" t="str">
        <f t="shared" ca="1" si="41"/>
        <v/>
      </c>
      <c r="L100" s="425" t="str">
        <f t="shared" ca="1" si="42"/>
        <v/>
      </c>
      <c r="M100" s="427"/>
      <c r="N100" s="427"/>
      <c r="O100" s="427"/>
      <c r="P100" s="427"/>
      <c r="Q100" s="427"/>
      <c r="R100" s="427"/>
      <c r="S100" s="427"/>
      <c r="T100" s="427"/>
      <c r="U100" s="427">
        <f t="shared" ca="1" si="48"/>
        <v>0</v>
      </c>
      <c r="V100" s="427"/>
      <c r="W100" s="427"/>
      <c r="X100" s="425" t="str">
        <f t="shared" ca="1" si="43"/>
        <v/>
      </c>
      <c r="Y100" s="264"/>
      <c r="Z100" t="str">
        <f ca="1">IFERROR(VLOOKUP(C100,'Analysis-must not modify'!C:G,3,FALSE),"")</f>
        <v/>
      </c>
      <c r="AA100" s="431" t="str">
        <f ca="1">IFERROR(VLOOKUP(C100,'Analysis-must not modify'!C:G,2,FALSE),"")</f>
        <v/>
      </c>
      <c r="AB100">
        <f t="shared" ca="1" si="49"/>
        <v>0</v>
      </c>
      <c r="AC100" t="str">
        <f t="shared" ca="1" si="44"/>
        <v/>
      </c>
      <c r="AD100" t="str">
        <f t="shared" ca="1" si="50"/>
        <v/>
      </c>
      <c r="AE100" t="str">
        <f t="shared" ca="1" si="45"/>
        <v/>
      </c>
      <c r="AF100" t="str">
        <f t="shared" ca="1" si="51"/>
        <v/>
      </c>
      <c r="AG100" t="str">
        <f t="shared" ca="1" si="46"/>
        <v/>
      </c>
      <c r="AH100" t="str">
        <f t="shared" ca="1" si="47"/>
        <v/>
      </c>
      <c r="AI100" t="str">
        <f t="shared" ca="1" si="52"/>
        <v/>
      </c>
      <c r="AJ100" s="427">
        <f t="shared" ca="1" si="53"/>
        <v>0</v>
      </c>
    </row>
    <row r="101" spans="1:36">
      <c r="A101" t="str">
        <f t="shared" ca="1" si="34"/>
        <v/>
      </c>
      <c r="B101">
        <v>95</v>
      </c>
      <c r="C101" t="str">
        <f ca="1">IFERROR(INDEX(INDEXTABLE,MATCH($B101,'Analysis_2-must not modify'!$AD$831:$AD$1031,0),1),"")</f>
        <v/>
      </c>
      <c r="D101" s="425" t="str">
        <f ca="1">IF(C101="","",SUM([0]!Othercitydata)/$E$4)</f>
        <v/>
      </c>
      <c r="E101" s="425" t="str">
        <f t="shared" ca="1" si="35"/>
        <v/>
      </c>
      <c r="F101" s="425" t="str">
        <f t="shared" ca="1" si="36"/>
        <v/>
      </c>
      <c r="G101" s="425" t="str">
        <f t="shared" ca="1" si="37"/>
        <v/>
      </c>
      <c r="H101" s="425" t="str">
        <f t="shared" ca="1" si="38"/>
        <v/>
      </c>
      <c r="I101" s="425" t="str">
        <f t="shared" ca="1" si="39"/>
        <v/>
      </c>
      <c r="J101" s="425" t="str">
        <f t="shared" ca="1" si="40"/>
        <v/>
      </c>
      <c r="K101" s="425" t="str">
        <f t="shared" ca="1" si="41"/>
        <v/>
      </c>
      <c r="L101" s="425" t="str">
        <f t="shared" ca="1" si="42"/>
        <v/>
      </c>
      <c r="M101" s="427"/>
      <c r="N101" s="427"/>
      <c r="O101" s="427"/>
      <c r="P101" s="427"/>
      <c r="Q101" s="427"/>
      <c r="R101" s="427"/>
      <c r="S101" s="427"/>
      <c r="T101" s="427"/>
      <c r="U101" s="427">
        <f t="shared" ca="1" si="48"/>
        <v>0</v>
      </c>
      <c r="V101" s="427"/>
      <c r="W101" s="427"/>
      <c r="X101" s="425" t="str">
        <f t="shared" ca="1" si="43"/>
        <v/>
      </c>
      <c r="Y101" s="264"/>
      <c r="Z101" t="str">
        <f ca="1">IFERROR(VLOOKUP(C101,'Analysis-must not modify'!C:G,3,FALSE),"")</f>
        <v/>
      </c>
      <c r="AA101" s="431" t="str">
        <f ca="1">IFERROR(VLOOKUP(C101,'Analysis-must not modify'!C:G,2,FALSE),"")</f>
        <v/>
      </c>
      <c r="AB101">
        <f t="shared" ca="1" si="49"/>
        <v>0</v>
      </c>
      <c r="AC101" t="str">
        <f t="shared" ca="1" si="44"/>
        <v/>
      </c>
      <c r="AD101" t="str">
        <f t="shared" ca="1" si="50"/>
        <v/>
      </c>
      <c r="AE101" t="str">
        <f t="shared" ca="1" si="45"/>
        <v/>
      </c>
      <c r="AF101" t="str">
        <f t="shared" ca="1" si="51"/>
        <v/>
      </c>
      <c r="AG101" t="str">
        <f t="shared" ca="1" si="46"/>
        <v/>
      </c>
      <c r="AH101" t="str">
        <f t="shared" ca="1" si="47"/>
        <v/>
      </c>
      <c r="AI101" t="str">
        <f t="shared" ca="1" si="52"/>
        <v/>
      </c>
      <c r="AJ101" s="427">
        <f t="shared" ca="1" si="53"/>
        <v>0</v>
      </c>
    </row>
    <row r="102" spans="1:36">
      <c r="A102" t="str">
        <f t="shared" ca="1" si="34"/>
        <v/>
      </c>
      <c r="B102">
        <v>96</v>
      </c>
      <c r="C102" t="str">
        <f ca="1">IFERROR(INDEX(INDEXTABLE,MATCH($B102,'Analysis_2-must not modify'!$AD$831:$AD$1031,0),1),"")</f>
        <v/>
      </c>
      <c r="D102" s="425" t="str">
        <f ca="1">IF(C102="","",SUM([0]!Othercitydata)/$E$4)</f>
        <v/>
      </c>
      <c r="E102" s="425" t="str">
        <f t="shared" ca="1" si="35"/>
        <v/>
      </c>
      <c r="F102" s="425" t="str">
        <f t="shared" ca="1" si="36"/>
        <v/>
      </c>
      <c r="G102" s="425" t="str">
        <f t="shared" ca="1" si="37"/>
        <v/>
      </c>
      <c r="H102" s="425" t="str">
        <f t="shared" ca="1" si="38"/>
        <v/>
      </c>
      <c r="I102" s="425" t="str">
        <f t="shared" ca="1" si="39"/>
        <v/>
      </c>
      <c r="J102" s="425" t="str">
        <f t="shared" ca="1" si="40"/>
        <v/>
      </c>
      <c r="K102" s="425" t="str">
        <f t="shared" ca="1" si="41"/>
        <v/>
      </c>
      <c r="L102" s="425" t="str">
        <f t="shared" ca="1" si="42"/>
        <v/>
      </c>
      <c r="M102" s="427"/>
      <c r="N102" s="427"/>
      <c r="O102" s="427"/>
      <c r="P102" s="427"/>
      <c r="Q102" s="427"/>
      <c r="R102" s="427"/>
      <c r="S102" s="427"/>
      <c r="T102" s="427"/>
      <c r="U102" s="427">
        <f t="shared" ca="1" si="48"/>
        <v>0</v>
      </c>
      <c r="V102" s="427"/>
      <c r="W102" s="427"/>
      <c r="X102" s="425" t="str">
        <f t="shared" ca="1" si="43"/>
        <v/>
      </c>
      <c r="Y102" s="264"/>
      <c r="Z102" t="str">
        <f ca="1">IFERROR(VLOOKUP(C102,'Analysis-must not modify'!C:G,3,FALSE),"")</f>
        <v/>
      </c>
      <c r="AA102" s="431" t="str">
        <f ca="1">IFERROR(VLOOKUP(C102,'Analysis-must not modify'!C:G,2,FALSE),"")</f>
        <v/>
      </c>
      <c r="AB102">
        <f t="shared" ca="1" si="49"/>
        <v>0</v>
      </c>
      <c r="AC102" t="str">
        <f t="shared" ca="1" si="44"/>
        <v/>
      </c>
      <c r="AD102" t="str">
        <f t="shared" ca="1" si="50"/>
        <v/>
      </c>
      <c r="AE102" t="str">
        <f t="shared" ca="1" si="45"/>
        <v/>
      </c>
      <c r="AF102" t="str">
        <f t="shared" ca="1" si="51"/>
        <v/>
      </c>
      <c r="AG102" t="str">
        <f t="shared" ca="1" si="46"/>
        <v/>
      </c>
      <c r="AH102" t="str">
        <f t="shared" ca="1" si="47"/>
        <v/>
      </c>
      <c r="AI102" t="str">
        <f t="shared" ca="1" si="52"/>
        <v/>
      </c>
      <c r="AJ102" s="427">
        <f t="shared" ca="1" si="53"/>
        <v>0</v>
      </c>
    </row>
    <row r="103" spans="1:36">
      <c r="A103" t="str">
        <f t="shared" ref="A103:A134" ca="1" si="54">IFERROR(RANK(AG103,rankNEW),"")</f>
        <v/>
      </c>
      <c r="B103">
        <v>97</v>
      </c>
      <c r="C103" t="str">
        <f ca="1">IFERROR(INDEX(INDEXTABLE,MATCH($B103,'Analysis_2-must not modify'!$AD$831:$AD$1031,0),1),"")</f>
        <v/>
      </c>
      <c r="D103" s="425" t="str">
        <f ca="1">IF(C103="","",SUM([0]!Othercitydata)/$E$4)</f>
        <v/>
      </c>
      <c r="E103" s="425" t="str">
        <f t="shared" ref="E103:E134" ca="1" si="55">IFERROR(INDEX(INDEXTABLE,MATCH($B103,rankINDEX,0),3),"")</f>
        <v/>
      </c>
      <c r="F103" s="425" t="str">
        <f t="shared" ref="F103:F134" ca="1" si="56">IFERROR(INDEX(INDEXTABLE,MATCH($B103,rankINDEX,0),4),"")</f>
        <v/>
      </c>
      <c r="G103" s="425" t="str">
        <f t="shared" ref="G103:G134" ca="1" si="57">IFERROR(INDEX(INDEXTABLE,MATCH($B103,rankINDEX,0),5),"")</f>
        <v/>
      </c>
      <c r="H103" s="425" t="str">
        <f t="shared" ref="H103:H134" ca="1" si="58">IFERROR(INDEX(INDEXTABLE,MATCH($B103,rankINDEX,0),6),"")</f>
        <v/>
      </c>
      <c r="I103" s="425" t="str">
        <f t="shared" ref="I103:I134" ca="1" si="59">IFERROR(INDEX(INDEXTABLE,MATCH($B103,rankINDEX,0),7),"")</f>
        <v/>
      </c>
      <c r="J103" s="425" t="str">
        <f t="shared" ref="J103:J134" ca="1" si="60">IFERROR(INDEX(INDEXTABLE,MATCH($B103,rankINDEX,0),8),"")</f>
        <v/>
      </c>
      <c r="K103" s="425" t="str">
        <f t="shared" ref="K103:K134" ca="1" si="61">IFERROR(INDEX(INDEXTABLE,MATCH($B103,rankINDEX,0),9),"")</f>
        <v/>
      </c>
      <c r="L103" s="425" t="str">
        <f t="shared" ref="L103:L134" ca="1" si="62">IFERROR(INDEX(INDEXTABLE,MATCH($B103,rankINDEX,0),10),"")</f>
        <v/>
      </c>
      <c r="M103" s="427"/>
      <c r="N103" s="427"/>
      <c r="O103" s="427"/>
      <c r="P103" s="427"/>
      <c r="Q103" s="427"/>
      <c r="R103" s="427"/>
      <c r="S103" s="427"/>
      <c r="T103" s="427"/>
      <c r="U103" s="427">
        <f t="shared" ca="1" si="48"/>
        <v>0</v>
      </c>
      <c r="V103" s="427"/>
      <c r="W103" s="427"/>
      <c r="X103" s="425" t="str">
        <f t="shared" ref="X103:X134" ca="1" si="63">IF(C103="","",MEDIAN(Othercitydata))</f>
        <v/>
      </c>
      <c r="Y103" s="264"/>
      <c r="Z103" t="str">
        <f ca="1">IFERROR(VLOOKUP(C103,'Analysis-must not modify'!C:G,3,FALSE),"")</f>
        <v/>
      </c>
      <c r="AA103" s="431" t="str">
        <f ca="1">IFERROR(VLOOKUP(C103,'Analysis-must not modify'!C:G,2,FALSE),"")</f>
        <v/>
      </c>
      <c r="AB103">
        <f t="shared" ca="1" si="49"/>
        <v>0</v>
      </c>
      <c r="AC103" t="str">
        <f t="shared" ref="AC103:AC134" ca="1" si="64">IF(C103="","",B103)</f>
        <v/>
      </c>
      <c r="AD103" t="str">
        <f t="shared" ca="1" si="50"/>
        <v/>
      </c>
      <c r="AE103" t="str">
        <f t="shared" ref="AE103:AE134" ca="1" si="65">IFERROR(RANK(AB103,rankyear,1),"")</f>
        <v/>
      </c>
      <c r="AF103" t="str">
        <f t="shared" ca="1" si="51"/>
        <v/>
      </c>
      <c r="AG103" t="str">
        <f t="shared" ref="AG103:AG134" ca="1" si="66">IFERROR(RANK(AF103,Rankcombined),"")</f>
        <v/>
      </c>
      <c r="AH103" t="str">
        <f t="shared" ref="AH103:AH134" ca="1" si="67">IF(AD103=1,RANK(AG103,rankINPUT,1),"")</f>
        <v/>
      </c>
      <c r="AI103" t="str">
        <f t="shared" ca="1" si="52"/>
        <v/>
      </c>
      <c r="AJ103" s="427">
        <f t="shared" ca="1" si="53"/>
        <v>0</v>
      </c>
    </row>
    <row r="104" spans="1:36">
      <c r="A104" t="str">
        <f t="shared" ca="1" si="54"/>
        <v/>
      </c>
      <c r="B104">
        <v>98</v>
      </c>
      <c r="C104" t="str">
        <f ca="1">IFERROR(INDEX(INDEXTABLE,MATCH($B104,'Analysis_2-must not modify'!$AD$831:$AD$1031,0),1),"")</f>
        <v/>
      </c>
      <c r="D104" s="425" t="str">
        <f ca="1">IF(C104="","",SUM([0]!Othercitydata)/$E$4)</f>
        <v/>
      </c>
      <c r="E104" s="425" t="str">
        <f t="shared" ca="1" si="55"/>
        <v/>
      </c>
      <c r="F104" s="425" t="str">
        <f t="shared" ca="1" si="56"/>
        <v/>
      </c>
      <c r="G104" s="425" t="str">
        <f t="shared" ca="1" si="57"/>
        <v/>
      </c>
      <c r="H104" s="425" t="str">
        <f t="shared" ca="1" si="58"/>
        <v/>
      </c>
      <c r="I104" s="425" t="str">
        <f t="shared" ca="1" si="59"/>
        <v/>
      </c>
      <c r="J104" s="425" t="str">
        <f t="shared" ca="1" si="60"/>
        <v/>
      </c>
      <c r="K104" s="425" t="str">
        <f t="shared" ca="1" si="61"/>
        <v/>
      </c>
      <c r="L104" s="425" t="str">
        <f t="shared" ca="1" si="62"/>
        <v/>
      </c>
      <c r="M104" s="427"/>
      <c r="N104" s="427"/>
      <c r="O104" s="427"/>
      <c r="P104" s="427"/>
      <c r="Q104" s="427"/>
      <c r="R104" s="427"/>
      <c r="S104" s="427"/>
      <c r="T104" s="427"/>
      <c r="U104" s="427">
        <f t="shared" ca="1" si="48"/>
        <v>0</v>
      </c>
      <c r="V104" s="427"/>
      <c r="W104" s="427"/>
      <c r="X104" s="425" t="str">
        <f t="shared" ca="1" si="63"/>
        <v/>
      </c>
      <c r="Y104" s="264"/>
      <c r="Z104" t="str">
        <f ca="1">IFERROR(VLOOKUP(C104,'Analysis-must not modify'!C:G,3,FALSE),"")</f>
        <v/>
      </c>
      <c r="AA104" s="431" t="str">
        <f ca="1">IFERROR(VLOOKUP(C104,'Analysis-must not modify'!C:G,2,FALSE),"")</f>
        <v/>
      </c>
      <c r="AB104">
        <f t="shared" ca="1" si="49"/>
        <v>0</v>
      </c>
      <c r="AC104" t="str">
        <f t="shared" ca="1" si="64"/>
        <v/>
      </c>
      <c r="AD104" t="str">
        <f t="shared" ca="1" si="50"/>
        <v/>
      </c>
      <c r="AE104" t="str">
        <f t="shared" ca="1" si="65"/>
        <v/>
      </c>
      <c r="AF104" t="str">
        <f t="shared" ca="1" si="51"/>
        <v/>
      </c>
      <c r="AG104" t="str">
        <f t="shared" ca="1" si="66"/>
        <v/>
      </c>
      <c r="AH104" t="str">
        <f t="shared" ca="1" si="67"/>
        <v/>
      </c>
      <c r="AI104" t="str">
        <f t="shared" ca="1" si="52"/>
        <v/>
      </c>
      <c r="AJ104" s="427">
        <f t="shared" ca="1" si="53"/>
        <v>0</v>
      </c>
    </row>
    <row r="105" spans="1:36">
      <c r="A105" t="str">
        <f t="shared" ca="1" si="54"/>
        <v/>
      </c>
      <c r="B105">
        <v>99</v>
      </c>
      <c r="C105" t="str">
        <f ca="1">IFERROR(INDEX(INDEXTABLE,MATCH($B105,'Analysis_2-must not modify'!$AD$831:$AD$1031,0),1),"")</f>
        <v/>
      </c>
      <c r="D105" s="425" t="str">
        <f ca="1">IF(C105="","",SUM([0]!Othercitydata)/$E$4)</f>
        <v/>
      </c>
      <c r="E105" s="425" t="str">
        <f t="shared" ca="1" si="55"/>
        <v/>
      </c>
      <c r="F105" s="425" t="str">
        <f t="shared" ca="1" si="56"/>
        <v/>
      </c>
      <c r="G105" s="425" t="str">
        <f t="shared" ca="1" si="57"/>
        <v/>
      </c>
      <c r="H105" s="425" t="str">
        <f t="shared" ca="1" si="58"/>
        <v/>
      </c>
      <c r="I105" s="425" t="str">
        <f t="shared" ca="1" si="59"/>
        <v/>
      </c>
      <c r="J105" s="425" t="str">
        <f t="shared" ca="1" si="60"/>
        <v/>
      </c>
      <c r="K105" s="425" t="str">
        <f t="shared" ca="1" si="61"/>
        <v/>
      </c>
      <c r="L105" s="425" t="str">
        <f t="shared" ca="1" si="62"/>
        <v/>
      </c>
      <c r="M105" s="427"/>
      <c r="N105" s="427"/>
      <c r="O105" s="427"/>
      <c r="P105" s="427"/>
      <c r="Q105" s="427"/>
      <c r="R105" s="427"/>
      <c r="S105" s="427"/>
      <c r="T105" s="427"/>
      <c r="U105" s="427">
        <f t="shared" ca="1" si="48"/>
        <v>0</v>
      </c>
      <c r="V105" s="427"/>
      <c r="W105" s="427"/>
      <c r="X105" s="425" t="str">
        <f t="shared" ca="1" si="63"/>
        <v/>
      </c>
      <c r="Y105" s="264"/>
      <c r="Z105" t="str">
        <f ca="1">IFERROR(VLOOKUP(C105,'Analysis-must not modify'!C:G,3,FALSE),"")</f>
        <v/>
      </c>
      <c r="AA105" s="431" t="str">
        <f ca="1">IFERROR(VLOOKUP(C105,'Analysis-must not modify'!C:G,2,FALSE),"")</f>
        <v/>
      </c>
      <c r="AB105">
        <f t="shared" ca="1" si="49"/>
        <v>0</v>
      </c>
      <c r="AC105" t="str">
        <f t="shared" ca="1" si="64"/>
        <v/>
      </c>
      <c r="AD105" t="str">
        <f t="shared" ca="1" si="50"/>
        <v/>
      </c>
      <c r="AE105" t="str">
        <f t="shared" ca="1" si="65"/>
        <v/>
      </c>
      <c r="AF105" t="str">
        <f t="shared" ca="1" si="51"/>
        <v/>
      </c>
      <c r="AG105" t="str">
        <f t="shared" ca="1" si="66"/>
        <v/>
      </c>
      <c r="AH105" t="str">
        <f t="shared" ca="1" si="67"/>
        <v/>
      </c>
      <c r="AI105" t="str">
        <f t="shared" ca="1" si="52"/>
        <v/>
      </c>
      <c r="AJ105" s="427">
        <f t="shared" ca="1" si="53"/>
        <v>0</v>
      </c>
    </row>
    <row r="106" spans="1:36">
      <c r="A106" t="str">
        <f t="shared" ca="1" si="54"/>
        <v/>
      </c>
      <c r="B106">
        <v>100</v>
      </c>
      <c r="C106" t="str">
        <f ca="1">IFERROR(INDEX(INDEXTABLE,MATCH($B106,'Analysis_2-must not modify'!$AD$831:$AD$1031,0),1),"")</f>
        <v/>
      </c>
      <c r="D106" s="425" t="str">
        <f ca="1">IF(C106="","",SUM([0]!Othercitydata)/$E$4)</f>
        <v/>
      </c>
      <c r="E106" s="425" t="str">
        <f t="shared" ca="1" si="55"/>
        <v/>
      </c>
      <c r="F106" s="425" t="str">
        <f t="shared" ca="1" si="56"/>
        <v/>
      </c>
      <c r="G106" s="425" t="str">
        <f t="shared" ca="1" si="57"/>
        <v/>
      </c>
      <c r="H106" s="425" t="str">
        <f t="shared" ca="1" si="58"/>
        <v/>
      </c>
      <c r="I106" s="425" t="str">
        <f t="shared" ca="1" si="59"/>
        <v/>
      </c>
      <c r="J106" s="425" t="str">
        <f t="shared" ca="1" si="60"/>
        <v/>
      </c>
      <c r="K106" s="425" t="str">
        <f t="shared" ca="1" si="61"/>
        <v/>
      </c>
      <c r="L106" s="425" t="str">
        <f t="shared" ca="1" si="62"/>
        <v/>
      </c>
      <c r="M106" s="427"/>
      <c r="N106" s="427"/>
      <c r="O106" s="427"/>
      <c r="P106" s="427"/>
      <c r="Q106" s="427"/>
      <c r="R106" s="427"/>
      <c r="S106" s="427"/>
      <c r="T106" s="427"/>
      <c r="U106" s="427">
        <f t="shared" ca="1" si="48"/>
        <v>0</v>
      </c>
      <c r="V106" s="427"/>
      <c r="W106" s="427"/>
      <c r="X106" s="425" t="str">
        <f t="shared" ca="1" si="63"/>
        <v/>
      </c>
      <c r="Y106" s="264"/>
      <c r="Z106" t="str">
        <f ca="1">IFERROR(VLOOKUP(C106,'Analysis-must not modify'!C:G,3,FALSE),"")</f>
        <v/>
      </c>
      <c r="AA106" s="431" t="str">
        <f ca="1">IFERROR(VLOOKUP(C106,'Analysis-must not modify'!C:G,2,FALSE),"")</f>
        <v/>
      </c>
      <c r="AB106">
        <f t="shared" ca="1" si="49"/>
        <v>0</v>
      </c>
      <c r="AC106" t="str">
        <f t="shared" ca="1" si="64"/>
        <v/>
      </c>
      <c r="AD106" t="str">
        <f t="shared" ca="1" si="50"/>
        <v/>
      </c>
      <c r="AE106" t="str">
        <f t="shared" ca="1" si="65"/>
        <v/>
      </c>
      <c r="AF106" t="str">
        <f t="shared" ca="1" si="51"/>
        <v/>
      </c>
      <c r="AG106" t="str">
        <f t="shared" ca="1" si="66"/>
        <v/>
      </c>
      <c r="AH106" t="str">
        <f t="shared" ca="1" si="67"/>
        <v/>
      </c>
      <c r="AI106" t="str">
        <f t="shared" ca="1" si="52"/>
        <v/>
      </c>
      <c r="AJ106" s="427">
        <f t="shared" ca="1" si="53"/>
        <v>0</v>
      </c>
    </row>
    <row r="107" spans="1:36">
      <c r="A107" t="str">
        <f t="shared" ca="1" si="54"/>
        <v/>
      </c>
      <c r="B107">
        <v>101</v>
      </c>
      <c r="C107" t="str">
        <f ca="1">IFERROR(INDEX(INDEXTABLE,MATCH($B107,'Analysis_2-must not modify'!$AD$831:$AD$1031,0),1),"")</f>
        <v/>
      </c>
      <c r="D107" s="425" t="str">
        <f ca="1">IF(C107="","",SUM([0]!Othercitydata)/$E$4)</f>
        <v/>
      </c>
      <c r="E107" s="425" t="str">
        <f t="shared" ca="1" si="55"/>
        <v/>
      </c>
      <c r="F107" s="425" t="str">
        <f t="shared" ca="1" si="56"/>
        <v/>
      </c>
      <c r="G107" s="425" t="str">
        <f t="shared" ca="1" si="57"/>
        <v/>
      </c>
      <c r="H107" s="425" t="str">
        <f t="shared" ca="1" si="58"/>
        <v/>
      </c>
      <c r="I107" s="425" t="str">
        <f t="shared" ca="1" si="59"/>
        <v/>
      </c>
      <c r="J107" s="425" t="str">
        <f t="shared" ca="1" si="60"/>
        <v/>
      </c>
      <c r="K107" s="425" t="str">
        <f t="shared" ca="1" si="61"/>
        <v/>
      </c>
      <c r="L107" s="425" t="str">
        <f t="shared" ca="1" si="62"/>
        <v/>
      </c>
      <c r="M107" s="427"/>
      <c r="N107" s="427"/>
      <c r="O107" s="427"/>
      <c r="P107" s="427"/>
      <c r="Q107" s="427"/>
      <c r="R107" s="427"/>
      <c r="S107" s="427"/>
      <c r="T107" s="427"/>
      <c r="U107" s="427">
        <f t="shared" ca="1" si="48"/>
        <v>0</v>
      </c>
      <c r="V107" s="427"/>
      <c r="W107" s="427"/>
      <c r="X107" s="425" t="str">
        <f t="shared" ca="1" si="63"/>
        <v/>
      </c>
      <c r="Y107" s="264"/>
      <c r="Z107" t="str">
        <f ca="1">IFERROR(VLOOKUP(C107,'Analysis-must not modify'!C:G,3,FALSE),"")</f>
        <v/>
      </c>
      <c r="AA107" s="431" t="str">
        <f ca="1">IFERROR(VLOOKUP(C107,'Analysis-must not modify'!C:G,2,FALSE),"")</f>
        <v/>
      </c>
      <c r="AB107">
        <f t="shared" ca="1" si="49"/>
        <v>0</v>
      </c>
      <c r="AC107" t="str">
        <f t="shared" ca="1" si="64"/>
        <v/>
      </c>
      <c r="AD107" t="str">
        <f t="shared" ca="1" si="50"/>
        <v/>
      </c>
      <c r="AE107" t="str">
        <f t="shared" ca="1" si="65"/>
        <v/>
      </c>
      <c r="AF107" t="str">
        <f t="shared" ca="1" si="51"/>
        <v/>
      </c>
      <c r="AG107" t="str">
        <f t="shared" ca="1" si="66"/>
        <v/>
      </c>
      <c r="AH107" t="str">
        <f t="shared" ca="1" si="67"/>
        <v/>
      </c>
      <c r="AI107" t="str">
        <f t="shared" ca="1" si="52"/>
        <v/>
      </c>
      <c r="AJ107" s="427">
        <f t="shared" ca="1" si="53"/>
        <v>0</v>
      </c>
    </row>
    <row r="108" spans="1:36">
      <c r="A108" t="str">
        <f t="shared" ca="1" si="54"/>
        <v/>
      </c>
      <c r="B108">
        <v>102</v>
      </c>
      <c r="C108" t="str">
        <f ca="1">IFERROR(INDEX(INDEXTABLE,MATCH($B108,'Analysis_2-must not modify'!$AD$831:$AD$1031,0),1),"")</f>
        <v/>
      </c>
      <c r="D108" s="425" t="str">
        <f ca="1">IF(C108="","",SUM([0]!Othercitydata)/$E$4)</f>
        <v/>
      </c>
      <c r="E108" s="425" t="str">
        <f t="shared" ca="1" si="55"/>
        <v/>
      </c>
      <c r="F108" s="425" t="str">
        <f t="shared" ca="1" si="56"/>
        <v/>
      </c>
      <c r="G108" s="425" t="str">
        <f t="shared" ca="1" si="57"/>
        <v/>
      </c>
      <c r="H108" s="425" t="str">
        <f t="shared" ca="1" si="58"/>
        <v/>
      </c>
      <c r="I108" s="425" t="str">
        <f t="shared" ca="1" si="59"/>
        <v/>
      </c>
      <c r="J108" s="425" t="str">
        <f t="shared" ca="1" si="60"/>
        <v/>
      </c>
      <c r="K108" s="425" t="str">
        <f t="shared" ca="1" si="61"/>
        <v/>
      </c>
      <c r="L108" s="425" t="str">
        <f t="shared" ca="1" si="62"/>
        <v/>
      </c>
      <c r="M108" s="427"/>
      <c r="N108" s="427"/>
      <c r="O108" s="427"/>
      <c r="P108" s="427"/>
      <c r="Q108" s="427"/>
      <c r="R108" s="427"/>
      <c r="S108" s="427"/>
      <c r="T108" s="427"/>
      <c r="U108" s="427">
        <f t="shared" ca="1" si="48"/>
        <v>0</v>
      </c>
      <c r="V108" s="427"/>
      <c r="W108" s="427"/>
      <c r="X108" s="425" t="str">
        <f t="shared" ca="1" si="63"/>
        <v/>
      </c>
      <c r="Y108" s="264"/>
      <c r="Z108" t="str">
        <f ca="1">IFERROR(VLOOKUP(C108,'Analysis-must not modify'!C:G,3,FALSE),"")</f>
        <v/>
      </c>
      <c r="AA108" s="431" t="str">
        <f ca="1">IFERROR(VLOOKUP(C108,'Analysis-must not modify'!C:G,2,FALSE),"")</f>
        <v/>
      </c>
      <c r="AB108">
        <f t="shared" ca="1" si="49"/>
        <v>0</v>
      </c>
      <c r="AC108" t="str">
        <f t="shared" ca="1" si="64"/>
        <v/>
      </c>
      <c r="AD108" t="str">
        <f t="shared" ca="1" si="50"/>
        <v/>
      </c>
      <c r="AE108" t="str">
        <f t="shared" ca="1" si="65"/>
        <v/>
      </c>
      <c r="AF108" t="str">
        <f t="shared" ca="1" si="51"/>
        <v/>
      </c>
      <c r="AG108" t="str">
        <f t="shared" ca="1" si="66"/>
        <v/>
      </c>
      <c r="AH108" t="str">
        <f t="shared" ca="1" si="67"/>
        <v/>
      </c>
      <c r="AI108" t="str">
        <f t="shared" ca="1" si="52"/>
        <v/>
      </c>
      <c r="AJ108" s="427">
        <f t="shared" ca="1" si="53"/>
        <v>0</v>
      </c>
    </row>
    <row r="109" spans="1:36">
      <c r="A109" t="str">
        <f t="shared" ca="1" si="54"/>
        <v/>
      </c>
      <c r="B109">
        <v>103</v>
      </c>
      <c r="C109" t="str">
        <f ca="1">IFERROR(INDEX(INDEXTABLE,MATCH($B109,'Analysis_2-must not modify'!$AD$831:$AD$1031,0),1),"")</f>
        <v/>
      </c>
      <c r="D109" s="425" t="str">
        <f ca="1">IF(C109="","",SUM([0]!Othercitydata)/$E$4)</f>
        <v/>
      </c>
      <c r="E109" s="425" t="str">
        <f t="shared" ca="1" si="55"/>
        <v/>
      </c>
      <c r="F109" s="425" t="str">
        <f t="shared" ca="1" si="56"/>
        <v/>
      </c>
      <c r="G109" s="425" t="str">
        <f t="shared" ca="1" si="57"/>
        <v/>
      </c>
      <c r="H109" s="425" t="str">
        <f t="shared" ca="1" si="58"/>
        <v/>
      </c>
      <c r="I109" s="425" t="str">
        <f t="shared" ca="1" si="59"/>
        <v/>
      </c>
      <c r="J109" s="425" t="str">
        <f t="shared" ca="1" si="60"/>
        <v/>
      </c>
      <c r="K109" s="425" t="str">
        <f t="shared" ca="1" si="61"/>
        <v/>
      </c>
      <c r="L109" s="425" t="str">
        <f t="shared" ca="1" si="62"/>
        <v/>
      </c>
      <c r="M109" s="427"/>
      <c r="N109" s="427"/>
      <c r="O109" s="427"/>
      <c r="P109" s="427"/>
      <c r="Q109" s="427"/>
      <c r="R109" s="427"/>
      <c r="S109" s="427"/>
      <c r="T109" s="427"/>
      <c r="U109" s="427">
        <f t="shared" ca="1" si="48"/>
        <v>0</v>
      </c>
      <c r="V109" s="427"/>
      <c r="W109" s="427"/>
      <c r="X109" s="425" t="str">
        <f t="shared" ca="1" si="63"/>
        <v/>
      </c>
      <c r="Y109" s="264"/>
      <c r="Z109" t="str">
        <f ca="1">IFERROR(VLOOKUP(C109,'Analysis-must not modify'!C:G,3,FALSE),"")</f>
        <v/>
      </c>
      <c r="AA109" s="431" t="str">
        <f ca="1">IFERROR(VLOOKUP(C109,'Analysis-must not modify'!C:G,2,FALSE),"")</f>
        <v/>
      </c>
      <c r="AB109">
        <f t="shared" ca="1" si="49"/>
        <v>0</v>
      </c>
      <c r="AC109" t="str">
        <f t="shared" ca="1" si="64"/>
        <v/>
      </c>
      <c r="AD109" t="str">
        <f t="shared" ca="1" si="50"/>
        <v/>
      </c>
      <c r="AE109" t="str">
        <f t="shared" ca="1" si="65"/>
        <v/>
      </c>
      <c r="AF109" t="str">
        <f t="shared" ca="1" si="51"/>
        <v/>
      </c>
      <c r="AG109" t="str">
        <f t="shared" ca="1" si="66"/>
        <v/>
      </c>
      <c r="AH109" t="str">
        <f t="shared" ca="1" si="67"/>
        <v/>
      </c>
      <c r="AI109" t="str">
        <f t="shared" ca="1" si="52"/>
        <v/>
      </c>
      <c r="AJ109" s="427">
        <f t="shared" ca="1" si="53"/>
        <v>0</v>
      </c>
    </row>
    <row r="110" spans="1:36">
      <c r="A110" t="str">
        <f t="shared" ca="1" si="54"/>
        <v/>
      </c>
      <c r="B110">
        <v>104</v>
      </c>
      <c r="C110" t="str">
        <f ca="1">IFERROR(INDEX(INDEXTABLE,MATCH($B110,'Analysis_2-must not modify'!$AD$831:$AD$1031,0),1),"")</f>
        <v/>
      </c>
      <c r="D110" s="425" t="str">
        <f ca="1">IF(C110="","",SUM([0]!Othercitydata)/$E$4)</f>
        <v/>
      </c>
      <c r="E110" s="425" t="str">
        <f t="shared" ca="1" si="55"/>
        <v/>
      </c>
      <c r="F110" s="425" t="str">
        <f t="shared" ca="1" si="56"/>
        <v/>
      </c>
      <c r="G110" s="425" t="str">
        <f t="shared" ca="1" si="57"/>
        <v/>
      </c>
      <c r="H110" s="425" t="str">
        <f t="shared" ca="1" si="58"/>
        <v/>
      </c>
      <c r="I110" s="425" t="str">
        <f t="shared" ca="1" si="59"/>
        <v/>
      </c>
      <c r="J110" s="425" t="str">
        <f t="shared" ca="1" si="60"/>
        <v/>
      </c>
      <c r="K110" s="425" t="str">
        <f t="shared" ca="1" si="61"/>
        <v/>
      </c>
      <c r="L110" s="425" t="str">
        <f t="shared" ca="1" si="62"/>
        <v/>
      </c>
      <c r="M110" s="427"/>
      <c r="N110" s="427"/>
      <c r="O110" s="427"/>
      <c r="P110" s="427"/>
      <c r="Q110" s="427"/>
      <c r="R110" s="427"/>
      <c r="S110" s="427"/>
      <c r="T110" s="427"/>
      <c r="U110" s="427">
        <f t="shared" ca="1" si="48"/>
        <v>0</v>
      </c>
      <c r="V110" s="427"/>
      <c r="W110" s="427"/>
      <c r="X110" s="425" t="str">
        <f t="shared" ca="1" si="63"/>
        <v/>
      </c>
      <c r="Y110" s="264"/>
      <c r="Z110" t="str">
        <f ca="1">IFERROR(VLOOKUP(C110,'Analysis-must not modify'!C:G,3,FALSE),"")</f>
        <v/>
      </c>
      <c r="AA110" s="431" t="str">
        <f ca="1">IFERROR(VLOOKUP(C110,'Analysis-must not modify'!C:G,2,FALSE),"")</f>
        <v/>
      </c>
      <c r="AB110">
        <f t="shared" ca="1" si="49"/>
        <v>0</v>
      </c>
      <c r="AC110" t="str">
        <f t="shared" ca="1" si="64"/>
        <v/>
      </c>
      <c r="AD110" t="str">
        <f t="shared" ca="1" si="50"/>
        <v/>
      </c>
      <c r="AE110" t="str">
        <f t="shared" ca="1" si="65"/>
        <v/>
      </c>
      <c r="AF110" t="str">
        <f t="shared" ca="1" si="51"/>
        <v/>
      </c>
      <c r="AG110" t="str">
        <f t="shared" ca="1" si="66"/>
        <v/>
      </c>
      <c r="AH110" t="str">
        <f t="shared" ca="1" si="67"/>
        <v/>
      </c>
      <c r="AI110" t="str">
        <f t="shared" ca="1" si="52"/>
        <v/>
      </c>
      <c r="AJ110" s="427">
        <f t="shared" ca="1" si="53"/>
        <v>0</v>
      </c>
    </row>
    <row r="111" spans="1:36">
      <c r="A111" t="str">
        <f t="shared" ca="1" si="54"/>
        <v/>
      </c>
      <c r="B111">
        <v>105</v>
      </c>
      <c r="C111" t="str">
        <f ca="1">IFERROR(INDEX(INDEXTABLE,MATCH($B111,'Analysis_2-must not modify'!$AD$831:$AD$1031,0),1),"")</f>
        <v/>
      </c>
      <c r="D111" s="425" t="str">
        <f ca="1">IF(C111="","",SUM([0]!Othercitydata)/$E$4)</f>
        <v/>
      </c>
      <c r="E111" s="425" t="str">
        <f t="shared" ca="1" si="55"/>
        <v/>
      </c>
      <c r="F111" s="425" t="str">
        <f t="shared" ca="1" si="56"/>
        <v/>
      </c>
      <c r="G111" s="425" t="str">
        <f t="shared" ca="1" si="57"/>
        <v/>
      </c>
      <c r="H111" s="425" t="str">
        <f t="shared" ca="1" si="58"/>
        <v/>
      </c>
      <c r="I111" s="425" t="str">
        <f t="shared" ca="1" si="59"/>
        <v/>
      </c>
      <c r="J111" s="425" t="str">
        <f t="shared" ca="1" si="60"/>
        <v/>
      </c>
      <c r="K111" s="425" t="str">
        <f t="shared" ca="1" si="61"/>
        <v/>
      </c>
      <c r="L111" s="425" t="str">
        <f t="shared" ca="1" si="62"/>
        <v/>
      </c>
      <c r="M111" s="427"/>
      <c r="N111" s="427"/>
      <c r="O111" s="427"/>
      <c r="P111" s="427"/>
      <c r="Q111" s="427"/>
      <c r="R111" s="427"/>
      <c r="S111" s="427"/>
      <c r="T111" s="427"/>
      <c r="U111" s="427">
        <f t="shared" ca="1" si="48"/>
        <v>0</v>
      </c>
      <c r="V111" s="427"/>
      <c r="W111" s="427"/>
      <c r="X111" s="425" t="str">
        <f t="shared" ca="1" si="63"/>
        <v/>
      </c>
      <c r="Y111" s="264"/>
      <c r="Z111" t="str">
        <f ca="1">IFERROR(VLOOKUP(C111,'Analysis-must not modify'!C:G,3,FALSE),"")</f>
        <v/>
      </c>
      <c r="AA111" s="431" t="str">
        <f ca="1">IFERROR(VLOOKUP(C111,'Analysis-must not modify'!C:G,2,FALSE),"")</f>
        <v/>
      </c>
      <c r="AB111">
        <f t="shared" ca="1" si="49"/>
        <v>0</v>
      </c>
      <c r="AC111" t="str">
        <f t="shared" ca="1" si="64"/>
        <v/>
      </c>
      <c r="AD111" t="str">
        <f t="shared" ca="1" si="50"/>
        <v/>
      </c>
      <c r="AE111" t="str">
        <f t="shared" ca="1" si="65"/>
        <v/>
      </c>
      <c r="AF111" t="str">
        <f t="shared" ca="1" si="51"/>
        <v/>
      </c>
      <c r="AG111" t="str">
        <f t="shared" ca="1" si="66"/>
        <v/>
      </c>
      <c r="AH111" t="str">
        <f t="shared" ca="1" si="67"/>
        <v/>
      </c>
      <c r="AI111" t="str">
        <f t="shared" ca="1" si="52"/>
        <v/>
      </c>
      <c r="AJ111" s="427">
        <f t="shared" ca="1" si="53"/>
        <v>0</v>
      </c>
    </row>
    <row r="112" spans="1:36">
      <c r="A112" t="str">
        <f t="shared" ca="1" si="54"/>
        <v/>
      </c>
      <c r="B112">
        <v>106</v>
      </c>
      <c r="C112" t="str">
        <f ca="1">IFERROR(INDEX(INDEXTABLE,MATCH($B112,'Analysis_2-must not modify'!$AD$831:$AD$1031,0),1),"")</f>
        <v/>
      </c>
      <c r="D112" s="425" t="str">
        <f ca="1">IF(C112="","",SUM([0]!Othercitydata)/$E$4)</f>
        <v/>
      </c>
      <c r="E112" s="425" t="str">
        <f t="shared" ca="1" si="55"/>
        <v/>
      </c>
      <c r="F112" s="425" t="str">
        <f t="shared" ca="1" si="56"/>
        <v/>
      </c>
      <c r="G112" s="425" t="str">
        <f t="shared" ca="1" si="57"/>
        <v/>
      </c>
      <c r="H112" s="425" t="str">
        <f t="shared" ca="1" si="58"/>
        <v/>
      </c>
      <c r="I112" s="425" t="str">
        <f t="shared" ca="1" si="59"/>
        <v/>
      </c>
      <c r="J112" s="425" t="str">
        <f t="shared" ca="1" si="60"/>
        <v/>
      </c>
      <c r="K112" s="425" t="str">
        <f t="shared" ca="1" si="61"/>
        <v/>
      </c>
      <c r="L112" s="425" t="str">
        <f t="shared" ca="1" si="62"/>
        <v/>
      </c>
      <c r="M112" s="427"/>
      <c r="N112" s="427"/>
      <c r="O112" s="427"/>
      <c r="P112" s="427"/>
      <c r="Q112" s="427"/>
      <c r="R112" s="427"/>
      <c r="S112" s="427"/>
      <c r="T112" s="427"/>
      <c r="U112" s="427">
        <f t="shared" ca="1" si="48"/>
        <v>0</v>
      </c>
      <c r="V112" s="427"/>
      <c r="W112" s="427"/>
      <c r="X112" s="425" t="str">
        <f t="shared" ca="1" si="63"/>
        <v/>
      </c>
      <c r="Y112" s="264"/>
      <c r="Z112" t="str">
        <f ca="1">IFERROR(VLOOKUP(C112,'Analysis-must not modify'!C:G,3,FALSE),"")</f>
        <v/>
      </c>
      <c r="AA112" s="431" t="str">
        <f ca="1">IFERROR(VLOOKUP(C112,'Analysis-must not modify'!C:G,2,FALSE),"")</f>
        <v/>
      </c>
      <c r="AB112">
        <f t="shared" ca="1" si="49"/>
        <v>0</v>
      </c>
      <c r="AC112" t="str">
        <f t="shared" ca="1" si="64"/>
        <v/>
      </c>
      <c r="AD112" t="str">
        <f t="shared" ca="1" si="50"/>
        <v/>
      </c>
      <c r="AE112" t="str">
        <f t="shared" ca="1" si="65"/>
        <v/>
      </c>
      <c r="AF112" t="str">
        <f t="shared" ca="1" si="51"/>
        <v/>
      </c>
      <c r="AG112" t="str">
        <f t="shared" ca="1" si="66"/>
        <v/>
      </c>
      <c r="AH112" t="str">
        <f t="shared" ca="1" si="67"/>
        <v/>
      </c>
      <c r="AI112" t="str">
        <f t="shared" ca="1" si="52"/>
        <v/>
      </c>
      <c r="AJ112" s="427">
        <f t="shared" ca="1" si="53"/>
        <v>0</v>
      </c>
    </row>
    <row r="113" spans="1:36">
      <c r="A113" t="str">
        <f t="shared" ca="1" si="54"/>
        <v/>
      </c>
      <c r="B113">
        <v>107</v>
      </c>
      <c r="C113" t="str">
        <f ca="1">IFERROR(INDEX(INDEXTABLE,MATCH($B113,'Analysis_2-must not modify'!$AD$831:$AD$1031,0),1),"")</f>
        <v/>
      </c>
      <c r="D113" s="425" t="str">
        <f ca="1">IF(C113="","",SUM([0]!Othercitydata)/$E$4)</f>
        <v/>
      </c>
      <c r="E113" s="425" t="str">
        <f t="shared" ca="1" si="55"/>
        <v/>
      </c>
      <c r="F113" s="425" t="str">
        <f t="shared" ca="1" si="56"/>
        <v/>
      </c>
      <c r="G113" s="425" t="str">
        <f t="shared" ca="1" si="57"/>
        <v/>
      </c>
      <c r="H113" s="425" t="str">
        <f t="shared" ca="1" si="58"/>
        <v/>
      </c>
      <c r="I113" s="425" t="str">
        <f t="shared" ca="1" si="59"/>
        <v/>
      </c>
      <c r="J113" s="425" t="str">
        <f t="shared" ca="1" si="60"/>
        <v/>
      </c>
      <c r="K113" s="425" t="str">
        <f t="shared" ca="1" si="61"/>
        <v/>
      </c>
      <c r="L113" s="425" t="str">
        <f t="shared" ca="1" si="62"/>
        <v/>
      </c>
      <c r="M113" s="427"/>
      <c r="N113" s="427"/>
      <c r="O113" s="427"/>
      <c r="P113" s="427"/>
      <c r="Q113" s="427"/>
      <c r="R113" s="427"/>
      <c r="S113" s="427"/>
      <c r="T113" s="427"/>
      <c r="U113" s="427">
        <f t="shared" ca="1" si="48"/>
        <v>0</v>
      </c>
      <c r="V113" s="427"/>
      <c r="W113" s="427"/>
      <c r="X113" s="425" t="str">
        <f t="shared" ca="1" si="63"/>
        <v/>
      </c>
      <c r="Y113" s="264"/>
      <c r="Z113" t="str">
        <f ca="1">IFERROR(VLOOKUP(C113,'Analysis-must not modify'!C:G,3,FALSE),"")</f>
        <v/>
      </c>
      <c r="AA113" s="431" t="str">
        <f ca="1">IFERROR(VLOOKUP(C113,'Analysis-must not modify'!C:G,2,FALSE),"")</f>
        <v/>
      </c>
      <c r="AB113">
        <f t="shared" ca="1" si="49"/>
        <v>0</v>
      </c>
      <c r="AC113" t="str">
        <f t="shared" ca="1" si="64"/>
        <v/>
      </c>
      <c r="AD113" t="str">
        <f t="shared" ca="1" si="50"/>
        <v/>
      </c>
      <c r="AE113" t="str">
        <f t="shared" ca="1" si="65"/>
        <v/>
      </c>
      <c r="AF113" t="str">
        <f t="shared" ca="1" si="51"/>
        <v/>
      </c>
      <c r="AG113" t="str">
        <f t="shared" ca="1" si="66"/>
        <v/>
      </c>
      <c r="AH113" t="str">
        <f t="shared" ca="1" si="67"/>
        <v/>
      </c>
      <c r="AI113" t="str">
        <f t="shared" ca="1" si="52"/>
        <v/>
      </c>
      <c r="AJ113" s="427">
        <f t="shared" ca="1" si="53"/>
        <v>0</v>
      </c>
    </row>
    <row r="114" spans="1:36">
      <c r="A114" t="str">
        <f t="shared" ca="1" si="54"/>
        <v/>
      </c>
      <c r="B114">
        <v>108</v>
      </c>
      <c r="C114" t="str">
        <f ca="1">IFERROR(INDEX(INDEXTABLE,MATCH($B114,'Analysis_2-must not modify'!$AD$831:$AD$1031,0),1),"")</f>
        <v/>
      </c>
      <c r="D114" s="425" t="str">
        <f ca="1">IF(C114="","",SUM([0]!Othercitydata)/$E$4)</f>
        <v/>
      </c>
      <c r="E114" s="425" t="str">
        <f t="shared" ca="1" si="55"/>
        <v/>
      </c>
      <c r="F114" s="425" t="str">
        <f t="shared" ca="1" si="56"/>
        <v/>
      </c>
      <c r="G114" s="425" t="str">
        <f t="shared" ca="1" si="57"/>
        <v/>
      </c>
      <c r="H114" s="425" t="str">
        <f t="shared" ca="1" si="58"/>
        <v/>
      </c>
      <c r="I114" s="425" t="str">
        <f t="shared" ca="1" si="59"/>
        <v/>
      </c>
      <c r="J114" s="425" t="str">
        <f t="shared" ca="1" si="60"/>
        <v/>
      </c>
      <c r="K114" s="425" t="str">
        <f t="shared" ca="1" si="61"/>
        <v/>
      </c>
      <c r="L114" s="425" t="str">
        <f t="shared" ca="1" si="62"/>
        <v/>
      </c>
      <c r="M114" s="427"/>
      <c r="N114" s="427"/>
      <c r="O114" s="427"/>
      <c r="P114" s="427"/>
      <c r="Q114" s="427"/>
      <c r="R114" s="427"/>
      <c r="S114" s="427"/>
      <c r="T114" s="427"/>
      <c r="U114" s="427">
        <f t="shared" ca="1" si="48"/>
        <v>0</v>
      </c>
      <c r="V114" s="427"/>
      <c r="W114" s="427"/>
      <c r="X114" s="425" t="str">
        <f t="shared" ca="1" si="63"/>
        <v/>
      </c>
      <c r="Y114" s="264"/>
      <c r="Z114" t="str">
        <f ca="1">IFERROR(VLOOKUP(C114,'Analysis-must not modify'!C:G,3,FALSE),"")</f>
        <v/>
      </c>
      <c r="AA114" s="431" t="str">
        <f ca="1">IFERROR(VLOOKUP(C114,'Analysis-must not modify'!C:G,2,FALSE),"")</f>
        <v/>
      </c>
      <c r="AB114">
        <f t="shared" ca="1" si="49"/>
        <v>0</v>
      </c>
      <c r="AC114" t="str">
        <f t="shared" ca="1" si="64"/>
        <v/>
      </c>
      <c r="AD114" t="str">
        <f t="shared" ca="1" si="50"/>
        <v/>
      </c>
      <c r="AE114" t="str">
        <f t="shared" ca="1" si="65"/>
        <v/>
      </c>
      <c r="AF114" t="str">
        <f t="shared" ca="1" si="51"/>
        <v/>
      </c>
      <c r="AG114" t="str">
        <f t="shared" ca="1" si="66"/>
        <v/>
      </c>
      <c r="AH114" t="str">
        <f t="shared" ca="1" si="67"/>
        <v/>
      </c>
      <c r="AI114" t="str">
        <f t="shared" ca="1" si="52"/>
        <v/>
      </c>
      <c r="AJ114" s="427">
        <f t="shared" ca="1" si="53"/>
        <v>0</v>
      </c>
    </row>
    <row r="115" spans="1:36">
      <c r="A115" t="str">
        <f t="shared" ca="1" si="54"/>
        <v/>
      </c>
      <c r="B115">
        <v>109</v>
      </c>
      <c r="C115" t="str">
        <f ca="1">IFERROR(INDEX(INDEXTABLE,MATCH($B115,'Analysis_2-must not modify'!$AD$831:$AD$1031,0),1),"")</f>
        <v/>
      </c>
      <c r="D115" s="425" t="str">
        <f ca="1">IF(C115="","",SUM([0]!Othercitydata)/$E$4)</f>
        <v/>
      </c>
      <c r="E115" s="425" t="str">
        <f t="shared" ca="1" si="55"/>
        <v/>
      </c>
      <c r="F115" s="425" t="str">
        <f t="shared" ca="1" si="56"/>
        <v/>
      </c>
      <c r="G115" s="425" t="str">
        <f t="shared" ca="1" si="57"/>
        <v/>
      </c>
      <c r="H115" s="425" t="str">
        <f t="shared" ca="1" si="58"/>
        <v/>
      </c>
      <c r="I115" s="425" t="str">
        <f t="shared" ca="1" si="59"/>
        <v/>
      </c>
      <c r="J115" s="425" t="str">
        <f t="shared" ca="1" si="60"/>
        <v/>
      </c>
      <c r="K115" s="425" t="str">
        <f t="shared" ca="1" si="61"/>
        <v/>
      </c>
      <c r="L115" s="425" t="str">
        <f t="shared" ca="1" si="62"/>
        <v/>
      </c>
      <c r="M115" s="427"/>
      <c r="N115" s="427"/>
      <c r="O115" s="427"/>
      <c r="P115" s="427"/>
      <c r="Q115" s="427"/>
      <c r="R115" s="427"/>
      <c r="S115" s="427"/>
      <c r="T115" s="427"/>
      <c r="U115" s="427">
        <f t="shared" ca="1" si="48"/>
        <v>0</v>
      </c>
      <c r="V115" s="427"/>
      <c r="W115" s="427"/>
      <c r="X115" s="425" t="str">
        <f t="shared" ca="1" si="63"/>
        <v/>
      </c>
      <c r="Y115" s="264"/>
      <c r="Z115" t="str">
        <f ca="1">IFERROR(VLOOKUP(C115,'Analysis-must not modify'!C:G,3,FALSE),"")</f>
        <v/>
      </c>
      <c r="AA115" s="431" t="str">
        <f ca="1">IFERROR(VLOOKUP(C115,'Analysis-must not modify'!C:G,2,FALSE),"")</f>
        <v/>
      </c>
      <c r="AB115">
        <f t="shared" ca="1" si="49"/>
        <v>0</v>
      </c>
      <c r="AC115" t="str">
        <f t="shared" ca="1" si="64"/>
        <v/>
      </c>
      <c r="AD115" t="str">
        <f t="shared" ca="1" si="50"/>
        <v/>
      </c>
      <c r="AE115" t="str">
        <f t="shared" ca="1" si="65"/>
        <v/>
      </c>
      <c r="AF115" t="str">
        <f t="shared" ca="1" si="51"/>
        <v/>
      </c>
      <c r="AG115" t="str">
        <f t="shared" ca="1" si="66"/>
        <v/>
      </c>
      <c r="AH115" t="str">
        <f t="shared" ca="1" si="67"/>
        <v/>
      </c>
      <c r="AI115" t="str">
        <f t="shared" ca="1" si="52"/>
        <v/>
      </c>
      <c r="AJ115" s="427">
        <f t="shared" ca="1" si="53"/>
        <v>0</v>
      </c>
    </row>
    <row r="116" spans="1:36">
      <c r="A116" t="str">
        <f t="shared" ca="1" si="54"/>
        <v/>
      </c>
      <c r="B116">
        <v>110</v>
      </c>
      <c r="C116" t="str">
        <f ca="1">IFERROR(INDEX(INDEXTABLE,MATCH($B116,'Analysis_2-must not modify'!$AD$831:$AD$1031,0),1),"")</f>
        <v/>
      </c>
      <c r="D116" s="425" t="str">
        <f ca="1">IF(C116="","",SUM([0]!Othercitydata)/$E$4)</f>
        <v/>
      </c>
      <c r="E116" s="425" t="str">
        <f t="shared" ca="1" si="55"/>
        <v/>
      </c>
      <c r="F116" s="425" t="str">
        <f t="shared" ca="1" si="56"/>
        <v/>
      </c>
      <c r="G116" s="425" t="str">
        <f t="shared" ca="1" si="57"/>
        <v/>
      </c>
      <c r="H116" s="425" t="str">
        <f t="shared" ca="1" si="58"/>
        <v/>
      </c>
      <c r="I116" s="425" t="str">
        <f t="shared" ca="1" si="59"/>
        <v/>
      </c>
      <c r="J116" s="425" t="str">
        <f t="shared" ca="1" si="60"/>
        <v/>
      </c>
      <c r="K116" s="425" t="str">
        <f t="shared" ca="1" si="61"/>
        <v/>
      </c>
      <c r="L116" s="425" t="str">
        <f t="shared" ca="1" si="62"/>
        <v/>
      </c>
      <c r="M116" s="427"/>
      <c r="N116" s="427"/>
      <c r="O116" s="427"/>
      <c r="P116" s="427"/>
      <c r="Q116" s="427"/>
      <c r="R116" s="427"/>
      <c r="S116" s="427"/>
      <c r="T116" s="427"/>
      <c r="U116" s="427">
        <f t="shared" ca="1" si="48"/>
        <v>0</v>
      </c>
      <c r="V116" s="427"/>
      <c r="W116" s="427"/>
      <c r="X116" s="425" t="str">
        <f t="shared" ca="1" si="63"/>
        <v/>
      </c>
      <c r="Y116" s="264"/>
      <c r="Z116" t="str">
        <f ca="1">IFERROR(VLOOKUP(C116,'Analysis-must not modify'!C:G,3,FALSE),"")</f>
        <v/>
      </c>
      <c r="AA116" s="431" t="str">
        <f ca="1">IFERROR(VLOOKUP(C116,'Analysis-must not modify'!C:G,2,FALSE),"")</f>
        <v/>
      </c>
      <c r="AB116">
        <f t="shared" ca="1" si="49"/>
        <v>0</v>
      </c>
      <c r="AC116" t="str">
        <f t="shared" ca="1" si="64"/>
        <v/>
      </c>
      <c r="AD116" t="str">
        <f t="shared" ca="1" si="50"/>
        <v/>
      </c>
      <c r="AE116" t="str">
        <f t="shared" ca="1" si="65"/>
        <v/>
      </c>
      <c r="AF116" t="str">
        <f t="shared" ca="1" si="51"/>
        <v/>
      </c>
      <c r="AG116" t="str">
        <f t="shared" ca="1" si="66"/>
        <v/>
      </c>
      <c r="AH116" t="str">
        <f t="shared" ca="1" si="67"/>
        <v/>
      </c>
      <c r="AI116" t="str">
        <f t="shared" ca="1" si="52"/>
        <v/>
      </c>
      <c r="AJ116" s="427">
        <f t="shared" ca="1" si="53"/>
        <v>0</v>
      </c>
    </row>
    <row r="117" spans="1:36">
      <c r="A117" t="str">
        <f t="shared" ca="1" si="54"/>
        <v/>
      </c>
      <c r="B117">
        <v>111</v>
      </c>
      <c r="C117" t="str">
        <f ca="1">IFERROR(INDEX(INDEXTABLE,MATCH($B117,'Analysis_2-must not modify'!$AD$831:$AD$1031,0),1),"")</f>
        <v/>
      </c>
      <c r="D117" s="425" t="str">
        <f ca="1">IF(C117="","",SUM([0]!Othercitydata)/$E$4)</f>
        <v/>
      </c>
      <c r="E117" s="425" t="str">
        <f t="shared" ca="1" si="55"/>
        <v/>
      </c>
      <c r="F117" s="425" t="str">
        <f t="shared" ca="1" si="56"/>
        <v/>
      </c>
      <c r="G117" s="425" t="str">
        <f t="shared" ca="1" si="57"/>
        <v/>
      </c>
      <c r="H117" s="425" t="str">
        <f t="shared" ca="1" si="58"/>
        <v/>
      </c>
      <c r="I117" s="425" t="str">
        <f t="shared" ca="1" si="59"/>
        <v/>
      </c>
      <c r="J117" s="425" t="str">
        <f t="shared" ca="1" si="60"/>
        <v/>
      </c>
      <c r="K117" s="425" t="str">
        <f t="shared" ca="1" si="61"/>
        <v/>
      </c>
      <c r="L117" s="425" t="str">
        <f t="shared" ca="1" si="62"/>
        <v/>
      </c>
      <c r="M117" s="427"/>
      <c r="N117" s="427"/>
      <c r="O117" s="427"/>
      <c r="P117" s="427"/>
      <c r="Q117" s="427"/>
      <c r="R117" s="427"/>
      <c r="S117" s="427"/>
      <c r="T117" s="427"/>
      <c r="U117" s="427">
        <f t="shared" ca="1" si="48"/>
        <v>0</v>
      </c>
      <c r="V117" s="427"/>
      <c r="W117" s="427"/>
      <c r="X117" s="425" t="str">
        <f t="shared" ca="1" si="63"/>
        <v/>
      </c>
      <c r="Y117" s="264"/>
      <c r="Z117" t="str">
        <f ca="1">IFERROR(VLOOKUP(C117,'Analysis-must not modify'!C:G,3,FALSE),"")</f>
        <v/>
      </c>
      <c r="AA117" s="431" t="str">
        <f ca="1">IFERROR(VLOOKUP(C117,'Analysis-must not modify'!C:G,2,FALSE),"")</f>
        <v/>
      </c>
      <c r="AB117">
        <f t="shared" ca="1" si="49"/>
        <v>0</v>
      </c>
      <c r="AC117" t="str">
        <f t="shared" ca="1" si="64"/>
        <v/>
      </c>
      <c r="AD117" t="str">
        <f t="shared" ca="1" si="50"/>
        <v/>
      </c>
      <c r="AE117" t="str">
        <f t="shared" ca="1" si="65"/>
        <v/>
      </c>
      <c r="AF117" t="str">
        <f t="shared" ca="1" si="51"/>
        <v/>
      </c>
      <c r="AG117" t="str">
        <f t="shared" ca="1" si="66"/>
        <v/>
      </c>
      <c r="AH117" t="str">
        <f t="shared" ca="1" si="67"/>
        <v/>
      </c>
      <c r="AI117" t="str">
        <f t="shared" ca="1" si="52"/>
        <v/>
      </c>
      <c r="AJ117" s="427">
        <f t="shared" ca="1" si="53"/>
        <v>0</v>
      </c>
    </row>
    <row r="118" spans="1:36">
      <c r="A118" t="str">
        <f t="shared" ca="1" si="54"/>
        <v/>
      </c>
      <c r="B118">
        <v>112</v>
      </c>
      <c r="C118" t="str">
        <f ca="1">IFERROR(INDEX(INDEXTABLE,MATCH($B118,'Analysis_2-must not modify'!$AD$831:$AD$1031,0),1),"")</f>
        <v/>
      </c>
      <c r="D118" s="425" t="str">
        <f ca="1">IF(C118="","",SUM([0]!Othercitydata)/$E$4)</f>
        <v/>
      </c>
      <c r="E118" s="425" t="str">
        <f t="shared" ca="1" si="55"/>
        <v/>
      </c>
      <c r="F118" s="425" t="str">
        <f t="shared" ca="1" si="56"/>
        <v/>
      </c>
      <c r="G118" s="425" t="str">
        <f t="shared" ca="1" si="57"/>
        <v/>
      </c>
      <c r="H118" s="425" t="str">
        <f t="shared" ca="1" si="58"/>
        <v/>
      </c>
      <c r="I118" s="425" t="str">
        <f t="shared" ca="1" si="59"/>
        <v/>
      </c>
      <c r="J118" s="425" t="str">
        <f t="shared" ca="1" si="60"/>
        <v/>
      </c>
      <c r="K118" s="425" t="str">
        <f t="shared" ca="1" si="61"/>
        <v/>
      </c>
      <c r="L118" s="425" t="str">
        <f t="shared" ca="1" si="62"/>
        <v/>
      </c>
      <c r="M118" s="427"/>
      <c r="N118" s="427"/>
      <c r="O118" s="427"/>
      <c r="P118" s="427"/>
      <c r="Q118" s="427"/>
      <c r="R118" s="427"/>
      <c r="S118" s="427"/>
      <c r="T118" s="427"/>
      <c r="U118" s="427">
        <f t="shared" ca="1" si="48"/>
        <v>0</v>
      </c>
      <c r="V118" s="427"/>
      <c r="W118" s="427"/>
      <c r="X118" s="425" t="str">
        <f t="shared" ca="1" si="63"/>
        <v/>
      </c>
      <c r="Y118" s="264"/>
      <c r="Z118" t="str">
        <f ca="1">IFERROR(VLOOKUP(C118,'Analysis-must not modify'!C:G,3,FALSE),"")</f>
        <v/>
      </c>
      <c r="AA118" s="431" t="str">
        <f ca="1">IFERROR(VLOOKUP(C118,'Analysis-must not modify'!C:G,2,FALSE),"")</f>
        <v/>
      </c>
      <c r="AB118">
        <f t="shared" ca="1" si="49"/>
        <v>0</v>
      </c>
      <c r="AC118" t="str">
        <f t="shared" ca="1" si="64"/>
        <v/>
      </c>
      <c r="AD118" t="str">
        <f t="shared" ca="1" si="50"/>
        <v/>
      </c>
      <c r="AE118" t="str">
        <f t="shared" ca="1" si="65"/>
        <v/>
      </c>
      <c r="AF118" t="str">
        <f t="shared" ca="1" si="51"/>
        <v/>
      </c>
      <c r="AG118" t="str">
        <f t="shared" ca="1" si="66"/>
        <v/>
      </c>
      <c r="AH118" t="str">
        <f t="shared" ca="1" si="67"/>
        <v/>
      </c>
      <c r="AI118" t="str">
        <f t="shared" ca="1" si="52"/>
        <v/>
      </c>
      <c r="AJ118" s="427">
        <f t="shared" ca="1" si="53"/>
        <v>0</v>
      </c>
    </row>
    <row r="119" spans="1:36">
      <c r="A119" t="str">
        <f t="shared" ca="1" si="54"/>
        <v/>
      </c>
      <c r="B119">
        <v>113</v>
      </c>
      <c r="C119" t="str">
        <f ca="1">IFERROR(INDEX(INDEXTABLE,MATCH($B119,'Analysis_2-must not modify'!$AD$831:$AD$1031,0),1),"")</f>
        <v/>
      </c>
      <c r="D119" s="425" t="str">
        <f ca="1">IF(C119="","",SUM([0]!Othercitydata)/$E$4)</f>
        <v/>
      </c>
      <c r="E119" s="425" t="str">
        <f t="shared" ca="1" si="55"/>
        <v/>
      </c>
      <c r="F119" s="425" t="str">
        <f t="shared" ca="1" si="56"/>
        <v/>
      </c>
      <c r="G119" s="425" t="str">
        <f t="shared" ca="1" si="57"/>
        <v/>
      </c>
      <c r="H119" s="425" t="str">
        <f t="shared" ca="1" si="58"/>
        <v/>
      </c>
      <c r="I119" s="425" t="str">
        <f t="shared" ca="1" si="59"/>
        <v/>
      </c>
      <c r="J119" s="425" t="str">
        <f t="shared" ca="1" si="60"/>
        <v/>
      </c>
      <c r="K119" s="425" t="str">
        <f t="shared" ca="1" si="61"/>
        <v/>
      </c>
      <c r="L119" s="425" t="str">
        <f t="shared" ca="1" si="62"/>
        <v/>
      </c>
      <c r="M119" s="427"/>
      <c r="N119" s="427"/>
      <c r="O119" s="427"/>
      <c r="P119" s="427"/>
      <c r="Q119" s="427"/>
      <c r="R119" s="427"/>
      <c r="S119" s="427"/>
      <c r="T119" s="427"/>
      <c r="U119" s="427">
        <f t="shared" ca="1" si="48"/>
        <v>0</v>
      </c>
      <c r="V119" s="427"/>
      <c r="W119" s="427"/>
      <c r="X119" s="425" t="str">
        <f t="shared" ca="1" si="63"/>
        <v/>
      </c>
      <c r="Y119" s="264"/>
      <c r="Z119" t="str">
        <f ca="1">IFERROR(VLOOKUP(C119,'Analysis-must not modify'!C:G,3,FALSE),"")</f>
        <v/>
      </c>
      <c r="AA119" s="431" t="str">
        <f ca="1">IFERROR(VLOOKUP(C119,'Analysis-must not modify'!C:G,2,FALSE),"")</f>
        <v/>
      </c>
      <c r="AB119">
        <f t="shared" ca="1" si="49"/>
        <v>0</v>
      </c>
      <c r="AC119" t="str">
        <f t="shared" ca="1" si="64"/>
        <v/>
      </c>
      <c r="AD119" t="str">
        <f t="shared" ca="1" si="50"/>
        <v/>
      </c>
      <c r="AE119" t="str">
        <f t="shared" ca="1" si="65"/>
        <v/>
      </c>
      <c r="AF119" t="str">
        <f t="shared" ca="1" si="51"/>
        <v/>
      </c>
      <c r="AG119" t="str">
        <f t="shared" ca="1" si="66"/>
        <v/>
      </c>
      <c r="AH119" t="str">
        <f t="shared" ca="1" si="67"/>
        <v/>
      </c>
      <c r="AI119" t="str">
        <f t="shared" ca="1" si="52"/>
        <v/>
      </c>
      <c r="AJ119" s="427">
        <f t="shared" ca="1" si="53"/>
        <v>0</v>
      </c>
    </row>
    <row r="120" spans="1:36">
      <c r="A120" t="str">
        <f t="shared" ca="1" si="54"/>
        <v/>
      </c>
      <c r="B120">
        <v>114</v>
      </c>
      <c r="C120" t="str">
        <f ca="1">IFERROR(INDEX(INDEXTABLE,MATCH($B120,'Analysis_2-must not modify'!$AD$831:$AD$1031,0),1),"")</f>
        <v/>
      </c>
      <c r="D120" s="425" t="str">
        <f ca="1">IF(C120="","",SUM([0]!Othercitydata)/$E$4)</f>
        <v/>
      </c>
      <c r="E120" s="425" t="str">
        <f t="shared" ca="1" si="55"/>
        <v/>
      </c>
      <c r="F120" s="425" t="str">
        <f t="shared" ca="1" si="56"/>
        <v/>
      </c>
      <c r="G120" s="425" t="str">
        <f t="shared" ca="1" si="57"/>
        <v/>
      </c>
      <c r="H120" s="425" t="str">
        <f t="shared" ca="1" si="58"/>
        <v/>
      </c>
      <c r="I120" s="425" t="str">
        <f t="shared" ca="1" si="59"/>
        <v/>
      </c>
      <c r="J120" s="425" t="str">
        <f t="shared" ca="1" si="60"/>
        <v/>
      </c>
      <c r="K120" s="425" t="str">
        <f t="shared" ca="1" si="61"/>
        <v/>
      </c>
      <c r="L120" s="425" t="str">
        <f t="shared" ca="1" si="62"/>
        <v/>
      </c>
      <c r="M120" s="427"/>
      <c r="N120" s="427"/>
      <c r="O120" s="427"/>
      <c r="P120" s="427"/>
      <c r="Q120" s="427"/>
      <c r="R120" s="427"/>
      <c r="S120" s="427"/>
      <c r="T120" s="427"/>
      <c r="U120" s="427">
        <f t="shared" ca="1" si="48"/>
        <v>0</v>
      </c>
      <c r="V120" s="427"/>
      <c r="W120" s="427"/>
      <c r="X120" s="425" t="str">
        <f t="shared" ca="1" si="63"/>
        <v/>
      </c>
      <c r="Y120" s="264"/>
      <c r="Z120" t="str">
        <f ca="1">IFERROR(VLOOKUP(C120,'Analysis-must not modify'!C:G,3,FALSE),"")</f>
        <v/>
      </c>
      <c r="AA120" s="431" t="str">
        <f ca="1">IFERROR(VLOOKUP(C120,'Analysis-must not modify'!C:G,2,FALSE),"")</f>
        <v/>
      </c>
      <c r="AB120">
        <f t="shared" ca="1" si="49"/>
        <v>0</v>
      </c>
      <c r="AC120" t="str">
        <f t="shared" ca="1" si="64"/>
        <v/>
      </c>
      <c r="AD120" t="str">
        <f t="shared" ca="1" si="50"/>
        <v/>
      </c>
      <c r="AE120" t="str">
        <f t="shared" ca="1" si="65"/>
        <v/>
      </c>
      <c r="AF120" t="str">
        <f t="shared" ca="1" si="51"/>
        <v/>
      </c>
      <c r="AG120" t="str">
        <f t="shared" ca="1" si="66"/>
        <v/>
      </c>
      <c r="AH120" t="str">
        <f t="shared" ca="1" si="67"/>
        <v/>
      </c>
      <c r="AI120" t="str">
        <f t="shared" ca="1" si="52"/>
        <v/>
      </c>
      <c r="AJ120" s="427">
        <f t="shared" ca="1" si="53"/>
        <v>0</v>
      </c>
    </row>
    <row r="121" spans="1:36">
      <c r="A121" t="str">
        <f t="shared" ca="1" si="54"/>
        <v/>
      </c>
      <c r="B121">
        <v>115</v>
      </c>
      <c r="C121" t="str">
        <f ca="1">IFERROR(INDEX(INDEXTABLE,MATCH($B121,'Analysis_2-must not modify'!$AD$831:$AD$1031,0),1),"")</f>
        <v/>
      </c>
      <c r="D121" s="425" t="str">
        <f ca="1">IF(C121="","",SUM([0]!Othercitydata)/$E$4)</f>
        <v/>
      </c>
      <c r="E121" s="425" t="str">
        <f t="shared" ca="1" si="55"/>
        <v/>
      </c>
      <c r="F121" s="425" t="str">
        <f t="shared" ca="1" si="56"/>
        <v/>
      </c>
      <c r="G121" s="425" t="str">
        <f t="shared" ca="1" si="57"/>
        <v/>
      </c>
      <c r="H121" s="425" t="str">
        <f t="shared" ca="1" si="58"/>
        <v/>
      </c>
      <c r="I121" s="425" t="str">
        <f t="shared" ca="1" si="59"/>
        <v/>
      </c>
      <c r="J121" s="425" t="str">
        <f t="shared" ca="1" si="60"/>
        <v/>
      </c>
      <c r="K121" s="425" t="str">
        <f t="shared" ca="1" si="61"/>
        <v/>
      </c>
      <c r="L121" s="425" t="str">
        <f t="shared" ca="1" si="62"/>
        <v/>
      </c>
      <c r="M121" s="427"/>
      <c r="N121" s="427"/>
      <c r="O121" s="427"/>
      <c r="P121" s="427"/>
      <c r="Q121" s="427"/>
      <c r="R121" s="427"/>
      <c r="S121" s="427"/>
      <c r="T121" s="427"/>
      <c r="U121" s="427">
        <f t="shared" ca="1" si="48"/>
        <v>0</v>
      </c>
      <c r="V121" s="427"/>
      <c r="W121" s="427"/>
      <c r="X121" s="425" t="str">
        <f t="shared" ca="1" si="63"/>
        <v/>
      </c>
      <c r="Y121" s="264"/>
      <c r="Z121" t="str">
        <f ca="1">IFERROR(VLOOKUP(C121,'Analysis-must not modify'!C:G,3,FALSE),"")</f>
        <v/>
      </c>
      <c r="AA121" s="431" t="str">
        <f ca="1">IFERROR(VLOOKUP(C121,'Analysis-must not modify'!C:G,2,FALSE),"")</f>
        <v/>
      </c>
      <c r="AB121">
        <f t="shared" ca="1" si="49"/>
        <v>0</v>
      </c>
      <c r="AC121" t="str">
        <f t="shared" ca="1" si="64"/>
        <v/>
      </c>
      <c r="AD121" t="str">
        <f t="shared" ca="1" si="50"/>
        <v/>
      </c>
      <c r="AE121" t="str">
        <f t="shared" ca="1" si="65"/>
        <v/>
      </c>
      <c r="AF121" t="str">
        <f t="shared" ca="1" si="51"/>
        <v/>
      </c>
      <c r="AG121" t="str">
        <f t="shared" ca="1" si="66"/>
        <v/>
      </c>
      <c r="AH121" t="str">
        <f t="shared" ca="1" si="67"/>
        <v/>
      </c>
      <c r="AI121" t="str">
        <f t="shared" ca="1" si="52"/>
        <v/>
      </c>
      <c r="AJ121" s="427">
        <f t="shared" ca="1" si="53"/>
        <v>0</v>
      </c>
    </row>
    <row r="122" spans="1:36">
      <c r="A122" t="str">
        <f t="shared" ca="1" si="54"/>
        <v/>
      </c>
      <c r="B122">
        <v>116</v>
      </c>
      <c r="C122" t="str">
        <f ca="1">IFERROR(INDEX(INDEXTABLE,MATCH($B122,'Analysis_2-must not modify'!$AD$831:$AD$1031,0),1),"")</f>
        <v/>
      </c>
      <c r="D122" s="425" t="str">
        <f ca="1">IF(C122="","",SUM([0]!Othercitydata)/$E$4)</f>
        <v/>
      </c>
      <c r="E122" s="425" t="str">
        <f t="shared" ca="1" si="55"/>
        <v/>
      </c>
      <c r="F122" s="425" t="str">
        <f t="shared" ca="1" si="56"/>
        <v/>
      </c>
      <c r="G122" s="425" t="str">
        <f t="shared" ca="1" si="57"/>
        <v/>
      </c>
      <c r="H122" s="425" t="str">
        <f t="shared" ca="1" si="58"/>
        <v/>
      </c>
      <c r="I122" s="425" t="str">
        <f t="shared" ca="1" si="59"/>
        <v/>
      </c>
      <c r="J122" s="425" t="str">
        <f t="shared" ca="1" si="60"/>
        <v/>
      </c>
      <c r="K122" s="425" t="str">
        <f t="shared" ca="1" si="61"/>
        <v/>
      </c>
      <c r="L122" s="425" t="str">
        <f t="shared" ca="1" si="62"/>
        <v/>
      </c>
      <c r="M122" s="427"/>
      <c r="N122" s="427"/>
      <c r="O122" s="427"/>
      <c r="P122" s="427"/>
      <c r="Q122" s="427"/>
      <c r="R122" s="427"/>
      <c r="S122" s="427"/>
      <c r="T122" s="427"/>
      <c r="U122" s="427">
        <f t="shared" ca="1" si="48"/>
        <v>0</v>
      </c>
      <c r="V122" s="427"/>
      <c r="W122" s="427"/>
      <c r="X122" s="425" t="str">
        <f t="shared" ca="1" si="63"/>
        <v/>
      </c>
      <c r="Y122" s="264"/>
      <c r="Z122" t="str">
        <f ca="1">IFERROR(VLOOKUP(C122,'Analysis-must not modify'!C:G,3,FALSE),"")</f>
        <v/>
      </c>
      <c r="AA122" s="431" t="str">
        <f ca="1">IFERROR(VLOOKUP(C122,'Analysis-must not modify'!C:G,2,FALSE),"")</f>
        <v/>
      </c>
      <c r="AB122">
        <f t="shared" ca="1" si="49"/>
        <v>0</v>
      </c>
      <c r="AC122" t="str">
        <f t="shared" ca="1" si="64"/>
        <v/>
      </c>
      <c r="AD122" t="str">
        <f t="shared" ca="1" si="50"/>
        <v/>
      </c>
      <c r="AE122" t="str">
        <f t="shared" ca="1" si="65"/>
        <v/>
      </c>
      <c r="AF122" t="str">
        <f t="shared" ca="1" si="51"/>
        <v/>
      </c>
      <c r="AG122" t="str">
        <f t="shared" ca="1" si="66"/>
        <v/>
      </c>
      <c r="AH122" t="str">
        <f t="shared" ca="1" si="67"/>
        <v/>
      </c>
      <c r="AI122" t="str">
        <f t="shared" ca="1" si="52"/>
        <v/>
      </c>
      <c r="AJ122" s="427">
        <f t="shared" ca="1" si="53"/>
        <v>0</v>
      </c>
    </row>
    <row r="123" spans="1:36">
      <c r="A123" t="str">
        <f t="shared" ca="1" si="54"/>
        <v/>
      </c>
      <c r="B123">
        <v>117</v>
      </c>
      <c r="C123" t="str">
        <f ca="1">IFERROR(INDEX(INDEXTABLE,MATCH($B123,'Analysis_2-must not modify'!$AD$831:$AD$1031,0),1),"")</f>
        <v/>
      </c>
      <c r="D123" s="425" t="str">
        <f ca="1">IF(C123="","",SUM([0]!Othercitydata)/$E$4)</f>
        <v/>
      </c>
      <c r="E123" s="425" t="str">
        <f t="shared" ca="1" si="55"/>
        <v/>
      </c>
      <c r="F123" s="425" t="str">
        <f t="shared" ca="1" si="56"/>
        <v/>
      </c>
      <c r="G123" s="425" t="str">
        <f t="shared" ca="1" si="57"/>
        <v/>
      </c>
      <c r="H123" s="425" t="str">
        <f t="shared" ca="1" si="58"/>
        <v/>
      </c>
      <c r="I123" s="425" t="str">
        <f t="shared" ca="1" si="59"/>
        <v/>
      </c>
      <c r="J123" s="425" t="str">
        <f t="shared" ca="1" si="60"/>
        <v/>
      </c>
      <c r="K123" s="425" t="str">
        <f t="shared" ca="1" si="61"/>
        <v/>
      </c>
      <c r="L123" s="425" t="str">
        <f t="shared" ca="1" si="62"/>
        <v/>
      </c>
      <c r="M123" s="427"/>
      <c r="N123" s="427"/>
      <c r="O123" s="427"/>
      <c r="P123" s="427"/>
      <c r="Q123" s="427"/>
      <c r="R123" s="427"/>
      <c r="S123" s="427"/>
      <c r="T123" s="427"/>
      <c r="U123" s="427">
        <f t="shared" ca="1" si="48"/>
        <v>0</v>
      </c>
      <c r="V123" s="427"/>
      <c r="W123" s="427"/>
      <c r="X123" s="425" t="str">
        <f t="shared" ca="1" si="63"/>
        <v/>
      </c>
      <c r="Y123" s="264"/>
      <c r="Z123" t="str">
        <f ca="1">IFERROR(VLOOKUP(C123,'Analysis-must not modify'!C:G,3,FALSE),"")</f>
        <v/>
      </c>
      <c r="AA123" s="431" t="str">
        <f ca="1">IFERROR(VLOOKUP(C123,'Analysis-must not modify'!C:G,2,FALSE),"")</f>
        <v/>
      </c>
      <c r="AB123">
        <f t="shared" ca="1" si="49"/>
        <v>0</v>
      </c>
      <c r="AC123" t="str">
        <f t="shared" ca="1" si="64"/>
        <v/>
      </c>
      <c r="AD123" t="str">
        <f t="shared" ca="1" si="50"/>
        <v/>
      </c>
      <c r="AE123" t="str">
        <f t="shared" ca="1" si="65"/>
        <v/>
      </c>
      <c r="AF123" t="str">
        <f t="shared" ca="1" si="51"/>
        <v/>
      </c>
      <c r="AG123" t="str">
        <f t="shared" ca="1" si="66"/>
        <v/>
      </c>
      <c r="AH123" t="str">
        <f t="shared" ca="1" si="67"/>
        <v/>
      </c>
      <c r="AI123" t="str">
        <f t="shared" ca="1" si="52"/>
        <v/>
      </c>
      <c r="AJ123" s="427">
        <f t="shared" ca="1" si="53"/>
        <v>0</v>
      </c>
    </row>
    <row r="124" spans="1:36">
      <c r="A124" t="str">
        <f t="shared" ca="1" si="54"/>
        <v/>
      </c>
      <c r="B124">
        <v>118</v>
      </c>
      <c r="C124" t="str">
        <f ca="1">IFERROR(INDEX(INDEXTABLE,MATCH($B124,'Analysis_2-must not modify'!$AD$831:$AD$1031,0),1),"")</f>
        <v/>
      </c>
      <c r="D124" s="425" t="str">
        <f ca="1">IF(C124="","",SUM([0]!Othercitydata)/$E$4)</f>
        <v/>
      </c>
      <c r="E124" s="425" t="str">
        <f t="shared" ca="1" si="55"/>
        <v/>
      </c>
      <c r="F124" s="425" t="str">
        <f t="shared" ca="1" si="56"/>
        <v/>
      </c>
      <c r="G124" s="425" t="str">
        <f t="shared" ca="1" si="57"/>
        <v/>
      </c>
      <c r="H124" s="425" t="str">
        <f t="shared" ca="1" si="58"/>
        <v/>
      </c>
      <c r="I124" s="425" t="str">
        <f t="shared" ca="1" si="59"/>
        <v/>
      </c>
      <c r="J124" s="425" t="str">
        <f t="shared" ca="1" si="60"/>
        <v/>
      </c>
      <c r="K124" s="425" t="str">
        <f t="shared" ca="1" si="61"/>
        <v/>
      </c>
      <c r="L124" s="425" t="str">
        <f t="shared" ca="1" si="62"/>
        <v/>
      </c>
      <c r="M124" s="427"/>
      <c r="N124" s="427"/>
      <c r="O124" s="427"/>
      <c r="P124" s="427"/>
      <c r="Q124" s="427"/>
      <c r="R124" s="427"/>
      <c r="S124" s="427"/>
      <c r="T124" s="427"/>
      <c r="U124" s="427">
        <f t="shared" ca="1" si="48"/>
        <v>0</v>
      </c>
      <c r="V124" s="427"/>
      <c r="W124" s="427"/>
      <c r="X124" s="425" t="str">
        <f t="shared" ca="1" si="63"/>
        <v/>
      </c>
      <c r="Y124" s="264"/>
      <c r="Z124" t="str">
        <f ca="1">IFERROR(VLOOKUP(C124,'Analysis-must not modify'!C:G,3,FALSE),"")</f>
        <v/>
      </c>
      <c r="AA124" s="431" t="str">
        <f ca="1">IFERROR(VLOOKUP(C124,'Analysis-must not modify'!C:G,2,FALSE),"")</f>
        <v/>
      </c>
      <c r="AB124">
        <f t="shared" ca="1" si="49"/>
        <v>0</v>
      </c>
      <c r="AC124" t="str">
        <f t="shared" ca="1" si="64"/>
        <v/>
      </c>
      <c r="AD124" t="str">
        <f t="shared" ca="1" si="50"/>
        <v/>
      </c>
      <c r="AE124" t="str">
        <f t="shared" ca="1" si="65"/>
        <v/>
      </c>
      <c r="AF124" t="str">
        <f t="shared" ca="1" si="51"/>
        <v/>
      </c>
      <c r="AG124" t="str">
        <f t="shared" ca="1" si="66"/>
        <v/>
      </c>
      <c r="AH124" t="str">
        <f t="shared" ca="1" si="67"/>
        <v/>
      </c>
      <c r="AI124" t="str">
        <f t="shared" ca="1" si="52"/>
        <v/>
      </c>
      <c r="AJ124" s="427">
        <f t="shared" ca="1" si="53"/>
        <v>0</v>
      </c>
    </row>
    <row r="125" spans="1:36">
      <c r="A125" t="str">
        <f t="shared" ca="1" si="54"/>
        <v/>
      </c>
      <c r="B125">
        <v>119</v>
      </c>
      <c r="C125" t="str">
        <f ca="1">IFERROR(INDEX(INDEXTABLE,MATCH($B125,'Analysis_2-must not modify'!$AD$831:$AD$1031,0),1),"")</f>
        <v/>
      </c>
      <c r="D125" s="425" t="str">
        <f ca="1">IF(C125="","",SUM([0]!Othercitydata)/$E$4)</f>
        <v/>
      </c>
      <c r="E125" s="425" t="str">
        <f t="shared" ca="1" si="55"/>
        <v/>
      </c>
      <c r="F125" s="425" t="str">
        <f t="shared" ca="1" si="56"/>
        <v/>
      </c>
      <c r="G125" s="425" t="str">
        <f t="shared" ca="1" si="57"/>
        <v/>
      </c>
      <c r="H125" s="425" t="str">
        <f t="shared" ca="1" si="58"/>
        <v/>
      </c>
      <c r="I125" s="425" t="str">
        <f t="shared" ca="1" si="59"/>
        <v/>
      </c>
      <c r="J125" s="425" t="str">
        <f t="shared" ca="1" si="60"/>
        <v/>
      </c>
      <c r="K125" s="425" t="str">
        <f t="shared" ca="1" si="61"/>
        <v/>
      </c>
      <c r="L125" s="425" t="str">
        <f t="shared" ca="1" si="62"/>
        <v/>
      </c>
      <c r="M125" s="427"/>
      <c r="N125" s="427"/>
      <c r="O125" s="427"/>
      <c r="P125" s="427"/>
      <c r="Q125" s="427"/>
      <c r="R125" s="427"/>
      <c r="S125" s="427"/>
      <c r="T125" s="427"/>
      <c r="U125" s="427">
        <f t="shared" ca="1" si="48"/>
        <v>0</v>
      </c>
      <c r="V125" s="427"/>
      <c r="W125" s="427"/>
      <c r="X125" s="425" t="str">
        <f t="shared" ca="1" si="63"/>
        <v/>
      </c>
      <c r="Y125" s="264"/>
      <c r="Z125" t="str">
        <f ca="1">IFERROR(VLOOKUP(C125,'Analysis-must not modify'!C:G,3,FALSE),"")</f>
        <v/>
      </c>
      <c r="AA125" s="431" t="str">
        <f ca="1">IFERROR(VLOOKUP(C125,'Analysis-must not modify'!C:G,2,FALSE),"")</f>
        <v/>
      </c>
      <c r="AB125">
        <f t="shared" ca="1" si="49"/>
        <v>0</v>
      </c>
      <c r="AC125" t="str">
        <f t="shared" ca="1" si="64"/>
        <v/>
      </c>
      <c r="AD125" t="str">
        <f t="shared" ca="1" si="50"/>
        <v/>
      </c>
      <c r="AE125" t="str">
        <f t="shared" ca="1" si="65"/>
        <v/>
      </c>
      <c r="AF125" t="str">
        <f t="shared" ca="1" si="51"/>
        <v/>
      </c>
      <c r="AG125" t="str">
        <f t="shared" ca="1" si="66"/>
        <v/>
      </c>
      <c r="AH125" t="str">
        <f t="shared" ca="1" si="67"/>
        <v/>
      </c>
      <c r="AI125" t="str">
        <f t="shared" ca="1" si="52"/>
        <v/>
      </c>
      <c r="AJ125" s="427">
        <f t="shared" ca="1" si="53"/>
        <v>0</v>
      </c>
    </row>
    <row r="126" spans="1:36">
      <c r="A126" t="str">
        <f t="shared" ca="1" si="54"/>
        <v/>
      </c>
      <c r="B126">
        <v>120</v>
      </c>
      <c r="C126" t="str">
        <f ca="1">IFERROR(INDEX(INDEXTABLE,MATCH($B126,'Analysis_2-must not modify'!$AD$831:$AD$1031,0),1),"")</f>
        <v/>
      </c>
      <c r="D126" s="425" t="str">
        <f ca="1">IF(C126="","",SUM([0]!Othercitydata)/$E$4)</f>
        <v/>
      </c>
      <c r="E126" s="425" t="str">
        <f t="shared" ca="1" si="55"/>
        <v/>
      </c>
      <c r="F126" s="425" t="str">
        <f t="shared" ca="1" si="56"/>
        <v/>
      </c>
      <c r="G126" s="425" t="str">
        <f t="shared" ca="1" si="57"/>
        <v/>
      </c>
      <c r="H126" s="425" t="str">
        <f t="shared" ca="1" si="58"/>
        <v/>
      </c>
      <c r="I126" s="425" t="str">
        <f t="shared" ca="1" si="59"/>
        <v/>
      </c>
      <c r="J126" s="425" t="str">
        <f t="shared" ca="1" si="60"/>
        <v/>
      </c>
      <c r="K126" s="425" t="str">
        <f t="shared" ca="1" si="61"/>
        <v/>
      </c>
      <c r="L126" s="425" t="str">
        <f t="shared" ca="1" si="62"/>
        <v/>
      </c>
      <c r="M126" s="427"/>
      <c r="N126" s="427"/>
      <c r="O126" s="427"/>
      <c r="P126" s="427"/>
      <c r="Q126" s="427"/>
      <c r="R126" s="427"/>
      <c r="S126" s="427"/>
      <c r="T126" s="427"/>
      <c r="U126" s="427">
        <f t="shared" ca="1" si="48"/>
        <v>0</v>
      </c>
      <c r="V126" s="427"/>
      <c r="W126" s="427"/>
      <c r="X126" s="425" t="str">
        <f t="shared" ca="1" si="63"/>
        <v/>
      </c>
      <c r="Y126" s="264"/>
      <c r="Z126" t="str">
        <f ca="1">IFERROR(VLOOKUP(C126,'Analysis-must not modify'!C:G,3,FALSE),"")</f>
        <v/>
      </c>
      <c r="AA126" s="431" t="str">
        <f ca="1">IFERROR(VLOOKUP(C126,'Analysis-must not modify'!C:G,2,FALSE),"")</f>
        <v/>
      </c>
      <c r="AB126">
        <f t="shared" ca="1" si="49"/>
        <v>0</v>
      </c>
      <c r="AC126" t="str">
        <f t="shared" ca="1" si="64"/>
        <v/>
      </c>
      <c r="AD126" t="str">
        <f t="shared" ca="1" si="50"/>
        <v/>
      </c>
      <c r="AE126" t="str">
        <f t="shared" ca="1" si="65"/>
        <v/>
      </c>
      <c r="AF126" t="str">
        <f t="shared" ca="1" si="51"/>
        <v/>
      </c>
      <c r="AG126" t="str">
        <f t="shared" ca="1" si="66"/>
        <v/>
      </c>
      <c r="AH126" t="str">
        <f t="shared" ca="1" si="67"/>
        <v/>
      </c>
      <c r="AI126" t="str">
        <f t="shared" ca="1" si="52"/>
        <v/>
      </c>
      <c r="AJ126" s="427">
        <f t="shared" ca="1" si="53"/>
        <v>0</v>
      </c>
    </row>
    <row r="127" spans="1:36">
      <c r="A127" t="str">
        <f t="shared" ca="1" si="54"/>
        <v/>
      </c>
      <c r="B127" s="126">
        <v>121</v>
      </c>
      <c r="C127" t="str">
        <f ca="1">IFERROR(INDEX(INDEXTABLE,MATCH($B127,'Analysis_2-must not modify'!$AD$831:$AD$1031,0),1),"")</f>
        <v/>
      </c>
      <c r="D127" s="425" t="str">
        <f ca="1">IF(C127="","",SUM([0]!Othercitydata)/$E$4)</f>
        <v/>
      </c>
      <c r="E127" s="425" t="str">
        <f t="shared" ca="1" si="55"/>
        <v/>
      </c>
      <c r="F127" s="425" t="str">
        <f t="shared" ca="1" si="56"/>
        <v/>
      </c>
      <c r="G127" s="425" t="str">
        <f t="shared" ca="1" si="57"/>
        <v/>
      </c>
      <c r="H127" s="425" t="str">
        <f t="shared" ca="1" si="58"/>
        <v/>
      </c>
      <c r="I127" s="425" t="str">
        <f t="shared" ca="1" si="59"/>
        <v/>
      </c>
      <c r="J127" s="425" t="str">
        <f t="shared" ca="1" si="60"/>
        <v/>
      </c>
      <c r="K127" s="425" t="str">
        <f t="shared" ca="1" si="61"/>
        <v/>
      </c>
      <c r="L127" s="425" t="str">
        <f t="shared" ca="1" si="62"/>
        <v/>
      </c>
      <c r="M127" s="427"/>
      <c r="N127" s="427"/>
      <c r="O127" s="427"/>
      <c r="P127" s="427"/>
      <c r="Q127" s="427"/>
      <c r="R127" s="427"/>
      <c r="S127" s="427"/>
      <c r="T127" s="427"/>
      <c r="U127" s="427">
        <f t="shared" ca="1" si="48"/>
        <v>0</v>
      </c>
      <c r="V127" s="427"/>
      <c r="W127" s="427"/>
      <c r="X127" s="425" t="str">
        <f t="shared" ca="1" si="63"/>
        <v/>
      </c>
      <c r="Y127" s="264"/>
      <c r="Z127" t="str">
        <f ca="1">IFERROR(VLOOKUP(C127,'Analysis-must not modify'!C:G,3,FALSE),"")</f>
        <v/>
      </c>
      <c r="AA127" s="431" t="str">
        <f ca="1">IFERROR(VLOOKUP(C127,'Analysis-must not modify'!C:G,2,FALSE),"")</f>
        <v/>
      </c>
      <c r="AB127">
        <f t="shared" ca="1" si="49"/>
        <v>0</v>
      </c>
      <c r="AC127" t="str">
        <f t="shared" ca="1" si="64"/>
        <v/>
      </c>
      <c r="AD127" t="str">
        <f t="shared" ca="1" si="50"/>
        <v/>
      </c>
      <c r="AE127" t="str">
        <f t="shared" ca="1" si="65"/>
        <v/>
      </c>
      <c r="AF127" t="str">
        <f t="shared" ca="1" si="51"/>
        <v/>
      </c>
      <c r="AG127" t="str">
        <f t="shared" ca="1" si="66"/>
        <v/>
      </c>
      <c r="AH127" t="str">
        <f t="shared" ca="1" si="67"/>
        <v/>
      </c>
      <c r="AI127" t="str">
        <f t="shared" ca="1" si="52"/>
        <v/>
      </c>
      <c r="AJ127" s="427">
        <f t="shared" ca="1" si="53"/>
        <v>0</v>
      </c>
    </row>
    <row r="128" spans="1:36">
      <c r="A128" t="str">
        <f t="shared" ca="1" si="54"/>
        <v/>
      </c>
      <c r="B128">
        <v>122</v>
      </c>
      <c r="C128" t="str">
        <f ca="1">IFERROR(INDEX(INDEXTABLE,MATCH($B128,'Analysis_2-must not modify'!$AD$831:$AD$1031,0),1),"")</f>
        <v/>
      </c>
      <c r="D128" s="425" t="str">
        <f ca="1">IF(C128="","",SUM([0]!Othercitydata)/$E$4)</f>
        <v/>
      </c>
      <c r="E128" s="425" t="str">
        <f t="shared" ca="1" si="55"/>
        <v/>
      </c>
      <c r="F128" s="425" t="str">
        <f t="shared" ca="1" si="56"/>
        <v/>
      </c>
      <c r="G128" s="425" t="str">
        <f t="shared" ca="1" si="57"/>
        <v/>
      </c>
      <c r="H128" s="425" t="str">
        <f t="shared" ca="1" si="58"/>
        <v/>
      </c>
      <c r="I128" s="425" t="str">
        <f t="shared" ca="1" si="59"/>
        <v/>
      </c>
      <c r="J128" s="425" t="str">
        <f t="shared" ca="1" si="60"/>
        <v/>
      </c>
      <c r="K128" s="425" t="str">
        <f t="shared" ca="1" si="61"/>
        <v/>
      </c>
      <c r="L128" s="425" t="str">
        <f t="shared" ca="1" si="62"/>
        <v/>
      </c>
      <c r="M128" s="427"/>
      <c r="N128" s="427"/>
      <c r="O128" s="427"/>
      <c r="P128" s="427"/>
      <c r="Q128" s="427"/>
      <c r="R128" s="427"/>
      <c r="S128" s="427"/>
      <c r="T128" s="427"/>
      <c r="U128" s="427">
        <f t="shared" ca="1" si="48"/>
        <v>0</v>
      </c>
      <c r="V128" s="427"/>
      <c r="W128" s="427"/>
      <c r="X128" s="425" t="str">
        <f t="shared" ca="1" si="63"/>
        <v/>
      </c>
      <c r="Y128" s="264"/>
      <c r="Z128" t="str">
        <f ca="1">IFERROR(VLOOKUP(C128,'Analysis-must not modify'!C:G,3,FALSE),"")</f>
        <v/>
      </c>
      <c r="AA128" s="431" t="str">
        <f ca="1">IFERROR(VLOOKUP(C128,'Analysis-must not modify'!C:G,2,FALSE),"")</f>
        <v/>
      </c>
      <c r="AB128">
        <f t="shared" ca="1" si="49"/>
        <v>0</v>
      </c>
      <c r="AC128" t="str">
        <f t="shared" ca="1" si="64"/>
        <v/>
      </c>
      <c r="AD128" t="str">
        <f t="shared" ca="1" si="50"/>
        <v/>
      </c>
      <c r="AE128" t="str">
        <f t="shared" ca="1" si="65"/>
        <v/>
      </c>
      <c r="AF128" t="str">
        <f t="shared" ca="1" si="51"/>
        <v/>
      </c>
      <c r="AG128" t="str">
        <f t="shared" ca="1" si="66"/>
        <v/>
      </c>
      <c r="AH128" t="str">
        <f t="shared" ca="1" si="67"/>
        <v/>
      </c>
      <c r="AI128" t="str">
        <f t="shared" ca="1" si="52"/>
        <v/>
      </c>
      <c r="AJ128" s="427">
        <f t="shared" ca="1" si="53"/>
        <v>0</v>
      </c>
    </row>
    <row r="129" spans="1:36">
      <c r="A129" t="str">
        <f t="shared" ca="1" si="54"/>
        <v/>
      </c>
      <c r="B129">
        <v>123</v>
      </c>
      <c r="C129" t="str">
        <f ca="1">IFERROR(INDEX(INDEXTABLE,MATCH($B129,'Analysis_2-must not modify'!$AD$831:$AD$1031,0),1),"")</f>
        <v/>
      </c>
      <c r="D129" s="425" t="str">
        <f ca="1">IF(C129="","",SUM([0]!Othercitydata)/$E$4)</f>
        <v/>
      </c>
      <c r="E129" s="425" t="str">
        <f t="shared" ca="1" si="55"/>
        <v/>
      </c>
      <c r="F129" s="425" t="str">
        <f t="shared" ca="1" si="56"/>
        <v/>
      </c>
      <c r="G129" s="425" t="str">
        <f t="shared" ca="1" si="57"/>
        <v/>
      </c>
      <c r="H129" s="425" t="str">
        <f t="shared" ca="1" si="58"/>
        <v/>
      </c>
      <c r="I129" s="425" t="str">
        <f t="shared" ca="1" si="59"/>
        <v/>
      </c>
      <c r="J129" s="425" t="str">
        <f t="shared" ca="1" si="60"/>
        <v/>
      </c>
      <c r="K129" s="425" t="str">
        <f t="shared" ca="1" si="61"/>
        <v/>
      </c>
      <c r="L129" s="425" t="str">
        <f t="shared" ca="1" si="62"/>
        <v/>
      </c>
      <c r="M129" s="427"/>
      <c r="N129" s="427"/>
      <c r="O129" s="427"/>
      <c r="P129" s="427"/>
      <c r="Q129" s="427"/>
      <c r="R129" s="427"/>
      <c r="S129" s="427"/>
      <c r="T129" s="427"/>
      <c r="U129" s="427">
        <f t="shared" ca="1" si="48"/>
        <v>0</v>
      </c>
      <c r="V129" s="427"/>
      <c r="W129" s="427"/>
      <c r="X129" s="425" t="str">
        <f t="shared" ca="1" si="63"/>
        <v/>
      </c>
      <c r="Y129" s="264"/>
      <c r="Z129" t="str">
        <f ca="1">IFERROR(VLOOKUP(C129,'Analysis-must not modify'!C:G,3,FALSE),"")</f>
        <v/>
      </c>
      <c r="AA129" s="431" t="str">
        <f ca="1">IFERROR(VLOOKUP(C129,'Analysis-must not modify'!C:G,2,FALSE),"")</f>
        <v/>
      </c>
      <c r="AB129">
        <f t="shared" ca="1" si="49"/>
        <v>0</v>
      </c>
      <c r="AC129" t="str">
        <f t="shared" ca="1" si="64"/>
        <v/>
      </c>
      <c r="AD129" t="str">
        <f t="shared" ca="1" si="50"/>
        <v/>
      </c>
      <c r="AE129" t="str">
        <f t="shared" ca="1" si="65"/>
        <v/>
      </c>
      <c r="AF129" t="str">
        <f t="shared" ca="1" si="51"/>
        <v/>
      </c>
      <c r="AG129" t="str">
        <f t="shared" ca="1" si="66"/>
        <v/>
      </c>
      <c r="AH129" t="str">
        <f t="shared" ca="1" si="67"/>
        <v/>
      </c>
      <c r="AI129" t="str">
        <f t="shared" ca="1" si="52"/>
        <v/>
      </c>
      <c r="AJ129" s="427">
        <f t="shared" ca="1" si="53"/>
        <v>0</v>
      </c>
    </row>
    <row r="130" spans="1:36">
      <c r="A130" t="str">
        <f t="shared" ca="1" si="54"/>
        <v/>
      </c>
      <c r="B130">
        <v>124</v>
      </c>
      <c r="C130" t="str">
        <f ca="1">IFERROR(INDEX(INDEXTABLE,MATCH($B130,'Analysis_2-must not modify'!$AD$831:$AD$1031,0),1),"")</f>
        <v/>
      </c>
      <c r="D130" s="425" t="str">
        <f ca="1">IF(C130="","",SUM([0]!Othercitydata)/$E$4)</f>
        <v/>
      </c>
      <c r="E130" s="425" t="str">
        <f t="shared" ca="1" si="55"/>
        <v/>
      </c>
      <c r="F130" s="425" t="str">
        <f t="shared" ca="1" si="56"/>
        <v/>
      </c>
      <c r="G130" s="425" t="str">
        <f t="shared" ca="1" si="57"/>
        <v/>
      </c>
      <c r="H130" s="425" t="str">
        <f t="shared" ca="1" si="58"/>
        <v/>
      </c>
      <c r="I130" s="425" t="str">
        <f t="shared" ca="1" si="59"/>
        <v/>
      </c>
      <c r="J130" s="425" t="str">
        <f t="shared" ca="1" si="60"/>
        <v/>
      </c>
      <c r="K130" s="425" t="str">
        <f t="shared" ca="1" si="61"/>
        <v/>
      </c>
      <c r="L130" s="425" t="str">
        <f t="shared" ca="1" si="62"/>
        <v/>
      </c>
      <c r="M130" s="427"/>
      <c r="N130" s="427"/>
      <c r="O130" s="427"/>
      <c r="P130" s="427"/>
      <c r="Q130" s="427"/>
      <c r="R130" s="427"/>
      <c r="S130" s="427"/>
      <c r="T130" s="427"/>
      <c r="U130" s="427">
        <f t="shared" ca="1" si="48"/>
        <v>0</v>
      </c>
      <c r="V130" s="427"/>
      <c r="W130" s="427"/>
      <c r="X130" s="425" t="str">
        <f t="shared" ca="1" si="63"/>
        <v/>
      </c>
      <c r="Y130" s="264"/>
      <c r="Z130" t="str">
        <f ca="1">IFERROR(VLOOKUP(C130,'Analysis-must not modify'!C:G,3,FALSE),"")</f>
        <v/>
      </c>
      <c r="AA130" s="431" t="str">
        <f ca="1">IFERROR(VLOOKUP(C130,'Analysis-must not modify'!C:G,2,FALSE),"")</f>
        <v/>
      </c>
      <c r="AB130">
        <f t="shared" ca="1" si="49"/>
        <v>0</v>
      </c>
      <c r="AC130" t="str">
        <f t="shared" ca="1" si="64"/>
        <v/>
      </c>
      <c r="AD130" t="str">
        <f t="shared" ca="1" si="50"/>
        <v/>
      </c>
      <c r="AE130" t="str">
        <f t="shared" ca="1" si="65"/>
        <v/>
      </c>
      <c r="AF130" t="str">
        <f t="shared" ca="1" si="51"/>
        <v/>
      </c>
      <c r="AG130" t="str">
        <f t="shared" ca="1" si="66"/>
        <v/>
      </c>
      <c r="AH130" t="str">
        <f t="shared" ca="1" si="67"/>
        <v/>
      </c>
      <c r="AI130" t="str">
        <f t="shared" ca="1" si="52"/>
        <v/>
      </c>
      <c r="AJ130" s="427">
        <f t="shared" ca="1" si="53"/>
        <v>0</v>
      </c>
    </row>
    <row r="131" spans="1:36">
      <c r="A131" t="str">
        <f t="shared" ca="1" si="54"/>
        <v/>
      </c>
      <c r="B131">
        <v>125</v>
      </c>
      <c r="C131" t="str">
        <f ca="1">IFERROR(INDEX(INDEXTABLE,MATCH($B131,'Analysis_2-must not modify'!$AD$831:$AD$1031,0),1),"")</f>
        <v/>
      </c>
      <c r="D131" s="425" t="str">
        <f ca="1">IF(C131="","",SUM([0]!Othercitydata)/$E$4)</f>
        <v/>
      </c>
      <c r="E131" s="425" t="str">
        <f t="shared" ca="1" si="55"/>
        <v/>
      </c>
      <c r="F131" s="425" t="str">
        <f t="shared" ca="1" si="56"/>
        <v/>
      </c>
      <c r="G131" s="425" t="str">
        <f t="shared" ca="1" si="57"/>
        <v/>
      </c>
      <c r="H131" s="425" t="str">
        <f t="shared" ca="1" si="58"/>
        <v/>
      </c>
      <c r="I131" s="425" t="str">
        <f t="shared" ca="1" si="59"/>
        <v/>
      </c>
      <c r="J131" s="425" t="str">
        <f t="shared" ca="1" si="60"/>
        <v/>
      </c>
      <c r="K131" s="425" t="str">
        <f t="shared" ca="1" si="61"/>
        <v/>
      </c>
      <c r="L131" s="425" t="str">
        <f t="shared" ca="1" si="62"/>
        <v/>
      </c>
      <c r="M131" s="427"/>
      <c r="N131" s="427"/>
      <c r="O131" s="427"/>
      <c r="P131" s="427"/>
      <c r="Q131" s="427"/>
      <c r="R131" s="427"/>
      <c r="S131" s="427"/>
      <c r="T131" s="427"/>
      <c r="U131" s="427">
        <f t="shared" ca="1" si="48"/>
        <v>0</v>
      </c>
      <c r="V131" s="427"/>
      <c r="W131" s="427"/>
      <c r="X131" s="425" t="str">
        <f t="shared" ca="1" si="63"/>
        <v/>
      </c>
      <c r="Y131" s="264"/>
      <c r="Z131" t="str">
        <f ca="1">IFERROR(VLOOKUP(C131,'Analysis-must not modify'!C:G,3,FALSE),"")</f>
        <v/>
      </c>
      <c r="AA131" s="431" t="str">
        <f ca="1">IFERROR(VLOOKUP(C131,'Analysis-must not modify'!C:G,2,FALSE),"")</f>
        <v/>
      </c>
      <c r="AB131">
        <f t="shared" ca="1" si="49"/>
        <v>0</v>
      </c>
      <c r="AC131" t="str">
        <f t="shared" ca="1" si="64"/>
        <v/>
      </c>
      <c r="AD131" t="str">
        <f t="shared" ca="1" si="50"/>
        <v/>
      </c>
      <c r="AE131" t="str">
        <f t="shared" ca="1" si="65"/>
        <v/>
      </c>
      <c r="AF131" t="str">
        <f t="shared" ca="1" si="51"/>
        <v/>
      </c>
      <c r="AG131" t="str">
        <f t="shared" ca="1" si="66"/>
        <v/>
      </c>
      <c r="AH131" t="str">
        <f t="shared" ca="1" si="67"/>
        <v/>
      </c>
      <c r="AI131" t="str">
        <f t="shared" ca="1" si="52"/>
        <v/>
      </c>
      <c r="AJ131" s="427">
        <f t="shared" ca="1" si="53"/>
        <v>0</v>
      </c>
    </row>
    <row r="132" spans="1:36">
      <c r="A132" t="str">
        <f t="shared" ca="1" si="54"/>
        <v/>
      </c>
      <c r="B132">
        <v>126</v>
      </c>
      <c r="C132" t="str">
        <f ca="1">IFERROR(INDEX(INDEXTABLE,MATCH($B132,'Analysis_2-must not modify'!$AD$831:$AD$1031,0),1),"")</f>
        <v/>
      </c>
      <c r="D132" s="425" t="str">
        <f ca="1">IF(C132="","",SUM([0]!Othercitydata)/$E$4)</f>
        <v/>
      </c>
      <c r="E132" s="425" t="str">
        <f t="shared" ca="1" si="55"/>
        <v/>
      </c>
      <c r="F132" s="425" t="str">
        <f t="shared" ca="1" si="56"/>
        <v/>
      </c>
      <c r="G132" s="425" t="str">
        <f t="shared" ca="1" si="57"/>
        <v/>
      </c>
      <c r="H132" s="425" t="str">
        <f t="shared" ca="1" si="58"/>
        <v/>
      </c>
      <c r="I132" s="425" t="str">
        <f t="shared" ca="1" si="59"/>
        <v/>
      </c>
      <c r="J132" s="425" t="str">
        <f t="shared" ca="1" si="60"/>
        <v/>
      </c>
      <c r="K132" s="425" t="str">
        <f t="shared" ca="1" si="61"/>
        <v/>
      </c>
      <c r="L132" s="425" t="str">
        <f t="shared" ca="1" si="62"/>
        <v/>
      </c>
      <c r="M132" s="427"/>
      <c r="N132" s="427"/>
      <c r="O132" s="427"/>
      <c r="P132" s="427"/>
      <c r="Q132" s="427"/>
      <c r="R132" s="427"/>
      <c r="S132" s="427"/>
      <c r="T132" s="427"/>
      <c r="U132" s="427">
        <f t="shared" ca="1" si="48"/>
        <v>0</v>
      </c>
      <c r="V132" s="427"/>
      <c r="W132" s="427"/>
      <c r="X132" s="425" t="str">
        <f t="shared" ca="1" si="63"/>
        <v/>
      </c>
      <c r="Y132" s="264"/>
      <c r="Z132" t="str">
        <f ca="1">IFERROR(VLOOKUP(C132,'Analysis-must not modify'!C:G,3,FALSE),"")</f>
        <v/>
      </c>
      <c r="AA132" s="431" t="str">
        <f ca="1">IFERROR(VLOOKUP(C132,'Analysis-must not modify'!C:G,2,FALSE),"")</f>
        <v/>
      </c>
      <c r="AB132">
        <f t="shared" ca="1" si="49"/>
        <v>0</v>
      </c>
      <c r="AC132" t="str">
        <f t="shared" ca="1" si="64"/>
        <v/>
      </c>
      <c r="AD132" t="str">
        <f t="shared" ca="1" si="50"/>
        <v/>
      </c>
      <c r="AE132" t="str">
        <f t="shared" ca="1" si="65"/>
        <v/>
      </c>
      <c r="AF132" t="str">
        <f t="shared" ca="1" si="51"/>
        <v/>
      </c>
      <c r="AG132" t="str">
        <f t="shared" ca="1" si="66"/>
        <v/>
      </c>
      <c r="AH132" t="str">
        <f t="shared" ca="1" si="67"/>
        <v/>
      </c>
      <c r="AI132" t="str">
        <f t="shared" ca="1" si="52"/>
        <v/>
      </c>
      <c r="AJ132" s="427">
        <f t="shared" ca="1" si="53"/>
        <v>0</v>
      </c>
    </row>
    <row r="133" spans="1:36">
      <c r="A133" t="str">
        <f t="shared" ca="1" si="54"/>
        <v/>
      </c>
      <c r="B133">
        <v>127</v>
      </c>
      <c r="C133" t="str">
        <f ca="1">IFERROR(INDEX(INDEXTABLE,MATCH($B133,'Analysis_2-must not modify'!$AD$831:$AD$1031,0),1),"")</f>
        <v/>
      </c>
      <c r="D133" s="425" t="str">
        <f ca="1">IF(C133="","",SUM([0]!Othercitydata)/$E$4)</f>
        <v/>
      </c>
      <c r="E133" s="425" t="str">
        <f t="shared" ca="1" si="55"/>
        <v/>
      </c>
      <c r="F133" s="425" t="str">
        <f t="shared" ca="1" si="56"/>
        <v/>
      </c>
      <c r="G133" s="425" t="str">
        <f t="shared" ca="1" si="57"/>
        <v/>
      </c>
      <c r="H133" s="425" t="str">
        <f t="shared" ca="1" si="58"/>
        <v/>
      </c>
      <c r="I133" s="425" t="str">
        <f t="shared" ca="1" si="59"/>
        <v/>
      </c>
      <c r="J133" s="425" t="str">
        <f t="shared" ca="1" si="60"/>
        <v/>
      </c>
      <c r="K133" s="425" t="str">
        <f t="shared" ca="1" si="61"/>
        <v/>
      </c>
      <c r="L133" s="425" t="str">
        <f t="shared" ca="1" si="62"/>
        <v/>
      </c>
      <c r="M133" s="427"/>
      <c r="N133" s="427"/>
      <c r="O133" s="427"/>
      <c r="P133" s="427"/>
      <c r="Q133" s="427"/>
      <c r="R133" s="427"/>
      <c r="S133" s="427"/>
      <c r="T133" s="427"/>
      <c r="U133" s="427">
        <f t="shared" ca="1" si="48"/>
        <v>0</v>
      </c>
      <c r="V133" s="427"/>
      <c r="W133" s="427"/>
      <c r="X133" s="425" t="str">
        <f t="shared" ca="1" si="63"/>
        <v/>
      </c>
      <c r="Y133" s="264"/>
      <c r="Z133" t="str">
        <f ca="1">IFERROR(VLOOKUP(C133,'Analysis-must not modify'!C:G,3,FALSE),"")</f>
        <v/>
      </c>
      <c r="AA133" s="431" t="str">
        <f ca="1">IFERROR(VLOOKUP(C133,'Analysis-must not modify'!C:G,2,FALSE),"")</f>
        <v/>
      </c>
      <c r="AB133">
        <f t="shared" ca="1" si="49"/>
        <v>0</v>
      </c>
      <c r="AC133" t="str">
        <f t="shared" ca="1" si="64"/>
        <v/>
      </c>
      <c r="AD133" t="str">
        <f t="shared" ca="1" si="50"/>
        <v/>
      </c>
      <c r="AE133" t="str">
        <f t="shared" ca="1" si="65"/>
        <v/>
      </c>
      <c r="AF133" t="str">
        <f t="shared" ca="1" si="51"/>
        <v/>
      </c>
      <c r="AG133" t="str">
        <f t="shared" ca="1" si="66"/>
        <v/>
      </c>
      <c r="AH133" t="str">
        <f t="shared" ca="1" si="67"/>
        <v/>
      </c>
      <c r="AI133" t="str">
        <f t="shared" ca="1" si="52"/>
        <v/>
      </c>
      <c r="AJ133" s="427">
        <f t="shared" ca="1" si="53"/>
        <v>0</v>
      </c>
    </row>
    <row r="134" spans="1:36">
      <c r="A134" t="str">
        <f t="shared" ca="1" si="54"/>
        <v/>
      </c>
      <c r="B134">
        <v>128</v>
      </c>
      <c r="C134" t="str">
        <f ca="1">IFERROR(INDEX(INDEXTABLE,MATCH($B134,'Analysis_2-must not modify'!$AD$831:$AD$1031,0),1),"")</f>
        <v/>
      </c>
      <c r="D134" s="425" t="str">
        <f ca="1">IF(C134="","",SUM([0]!Othercitydata)/$E$4)</f>
        <v/>
      </c>
      <c r="E134" s="425" t="str">
        <f t="shared" ca="1" si="55"/>
        <v/>
      </c>
      <c r="F134" s="425" t="str">
        <f t="shared" ca="1" si="56"/>
        <v/>
      </c>
      <c r="G134" s="425" t="str">
        <f t="shared" ca="1" si="57"/>
        <v/>
      </c>
      <c r="H134" s="425" t="str">
        <f t="shared" ca="1" si="58"/>
        <v/>
      </c>
      <c r="I134" s="425" t="str">
        <f t="shared" ca="1" si="59"/>
        <v/>
      </c>
      <c r="J134" s="425" t="str">
        <f t="shared" ca="1" si="60"/>
        <v/>
      </c>
      <c r="K134" s="425" t="str">
        <f t="shared" ca="1" si="61"/>
        <v/>
      </c>
      <c r="L134" s="425" t="str">
        <f t="shared" ca="1" si="62"/>
        <v/>
      </c>
      <c r="M134" s="427"/>
      <c r="N134" s="427"/>
      <c r="O134" s="427"/>
      <c r="P134" s="427"/>
      <c r="Q134" s="427"/>
      <c r="R134" s="427"/>
      <c r="S134" s="427"/>
      <c r="T134" s="427"/>
      <c r="U134" s="427">
        <f t="shared" ca="1" si="48"/>
        <v>0</v>
      </c>
      <c r="V134" s="427"/>
      <c r="W134" s="427"/>
      <c r="X134" s="425" t="str">
        <f t="shared" ca="1" si="63"/>
        <v/>
      </c>
      <c r="Y134" s="264"/>
      <c r="Z134" t="str">
        <f ca="1">IFERROR(VLOOKUP(C134,'Analysis-must not modify'!C:G,3,FALSE),"")</f>
        <v/>
      </c>
      <c r="AA134" s="431" t="str">
        <f ca="1">IFERROR(VLOOKUP(C134,'Analysis-must not modify'!C:G,2,FALSE),"")</f>
        <v/>
      </c>
      <c r="AB134">
        <f t="shared" ca="1" si="49"/>
        <v>0</v>
      </c>
      <c r="AC134" t="str">
        <f t="shared" ca="1" si="64"/>
        <v/>
      </c>
      <c r="AD134" t="str">
        <f t="shared" ca="1" si="50"/>
        <v/>
      </c>
      <c r="AE134" t="str">
        <f t="shared" ca="1" si="65"/>
        <v/>
      </c>
      <c r="AF134" t="str">
        <f t="shared" ca="1" si="51"/>
        <v/>
      </c>
      <c r="AG134" t="str">
        <f t="shared" ca="1" si="66"/>
        <v/>
      </c>
      <c r="AH134" t="str">
        <f t="shared" ca="1" si="67"/>
        <v/>
      </c>
      <c r="AI134" t="str">
        <f t="shared" ca="1" si="52"/>
        <v/>
      </c>
      <c r="AJ134" s="427">
        <f t="shared" ca="1" si="53"/>
        <v>0</v>
      </c>
    </row>
    <row r="135" spans="1:36">
      <c r="A135" t="str">
        <f t="shared" ref="A135:A166" ca="1" si="68">IFERROR(RANK(AG135,rankNEW),"")</f>
        <v/>
      </c>
      <c r="B135">
        <v>129</v>
      </c>
      <c r="C135" t="str">
        <f ca="1">IFERROR(INDEX(INDEXTABLE,MATCH($B135,'Analysis_2-must not modify'!$AD$831:$AD$1031,0),1),"")</f>
        <v/>
      </c>
      <c r="D135" s="425" t="str">
        <f ca="1">IF(C135="","",SUM([0]!Othercitydata)/$E$4)</f>
        <v/>
      </c>
      <c r="E135" s="425" t="str">
        <f t="shared" ref="E135:E166" ca="1" si="69">IFERROR(INDEX(INDEXTABLE,MATCH($B135,rankINDEX,0),3),"")</f>
        <v/>
      </c>
      <c r="F135" s="425" t="str">
        <f t="shared" ref="F135:F166" ca="1" si="70">IFERROR(INDEX(INDEXTABLE,MATCH($B135,rankINDEX,0),4),"")</f>
        <v/>
      </c>
      <c r="G135" s="425" t="str">
        <f t="shared" ref="G135:G166" ca="1" si="71">IFERROR(INDEX(INDEXTABLE,MATCH($B135,rankINDEX,0),5),"")</f>
        <v/>
      </c>
      <c r="H135" s="425" t="str">
        <f t="shared" ref="H135:H166" ca="1" si="72">IFERROR(INDEX(INDEXTABLE,MATCH($B135,rankINDEX,0),6),"")</f>
        <v/>
      </c>
      <c r="I135" s="425" t="str">
        <f t="shared" ref="I135:I166" ca="1" si="73">IFERROR(INDEX(INDEXTABLE,MATCH($B135,rankINDEX,0),7),"")</f>
        <v/>
      </c>
      <c r="J135" s="425" t="str">
        <f t="shared" ref="J135:J166" ca="1" si="74">IFERROR(INDEX(INDEXTABLE,MATCH($B135,rankINDEX,0),8),"")</f>
        <v/>
      </c>
      <c r="K135" s="425" t="str">
        <f t="shared" ref="K135:K166" ca="1" si="75">IFERROR(INDEX(INDEXTABLE,MATCH($B135,rankINDEX,0),9),"")</f>
        <v/>
      </c>
      <c r="L135" s="425" t="str">
        <f t="shared" ref="L135:L166" ca="1" si="76">IFERROR(INDEX(INDEXTABLE,MATCH($B135,rankINDEX,0),10),"")</f>
        <v/>
      </c>
      <c r="M135" s="427"/>
      <c r="N135" s="427"/>
      <c r="O135" s="427"/>
      <c r="P135" s="427"/>
      <c r="Q135" s="427"/>
      <c r="R135" s="427"/>
      <c r="S135" s="427"/>
      <c r="T135" s="427"/>
      <c r="U135" s="427">
        <f t="shared" ca="1" si="48"/>
        <v>0</v>
      </c>
      <c r="V135" s="427"/>
      <c r="W135" s="427"/>
      <c r="X135" s="425" t="str">
        <f t="shared" ref="X135:X166" ca="1" si="77">IF(C135="","",MEDIAN(Othercitydata))</f>
        <v/>
      </c>
      <c r="Y135" s="264"/>
      <c r="Z135" t="str">
        <f ca="1">IFERROR(VLOOKUP(C135,'Analysis-must not modify'!C:G,3,FALSE),"")</f>
        <v/>
      </c>
      <c r="AA135" s="431" t="str">
        <f ca="1">IFERROR(VLOOKUP(C135,'Analysis-must not modify'!C:G,2,FALSE),"")</f>
        <v/>
      </c>
      <c r="AB135">
        <f t="shared" ca="1" si="49"/>
        <v>0</v>
      </c>
      <c r="AC135" t="str">
        <f t="shared" ref="AC135:AC166" ca="1" si="78">IF(C135="","",B135)</f>
        <v/>
      </c>
      <c r="AD135" t="str">
        <f t="shared" ca="1" si="50"/>
        <v/>
      </c>
      <c r="AE135" t="str">
        <f t="shared" ref="AE135:AE166" ca="1" si="79">IFERROR(RANK(AB135,rankyear,1),"")</f>
        <v/>
      </c>
      <c r="AF135" t="str">
        <f t="shared" ca="1" si="51"/>
        <v/>
      </c>
      <c r="AG135" t="str">
        <f t="shared" ref="AG135:AG166" ca="1" si="80">IFERROR(RANK(AF135,Rankcombined),"")</f>
        <v/>
      </c>
      <c r="AH135" t="str">
        <f t="shared" ref="AH135:AH166" ca="1" si="81">IF(AD135=1,RANK(AG135,rankINPUT,1),"")</f>
        <v/>
      </c>
      <c r="AI135" t="str">
        <f t="shared" ca="1" si="52"/>
        <v/>
      </c>
      <c r="AJ135" s="427">
        <f t="shared" ca="1" si="53"/>
        <v>0</v>
      </c>
    </row>
    <row r="136" spans="1:36">
      <c r="A136" t="str">
        <f t="shared" ca="1" si="68"/>
        <v/>
      </c>
      <c r="B136">
        <v>130</v>
      </c>
      <c r="C136" t="str">
        <f ca="1">IFERROR(INDEX(INDEXTABLE,MATCH($B136,'Analysis_2-must not modify'!$AD$831:$AD$1031,0),1),"")</f>
        <v/>
      </c>
      <c r="D136" s="425" t="str">
        <f ca="1">IF(C136="","",SUM([0]!Othercitydata)/$E$4)</f>
        <v/>
      </c>
      <c r="E136" s="425" t="str">
        <f t="shared" ca="1" si="69"/>
        <v/>
      </c>
      <c r="F136" s="425" t="str">
        <f t="shared" ca="1" si="70"/>
        <v/>
      </c>
      <c r="G136" s="425" t="str">
        <f t="shared" ca="1" si="71"/>
        <v/>
      </c>
      <c r="H136" s="425" t="str">
        <f t="shared" ca="1" si="72"/>
        <v/>
      </c>
      <c r="I136" s="425" t="str">
        <f t="shared" ca="1" si="73"/>
        <v/>
      </c>
      <c r="J136" s="425" t="str">
        <f t="shared" ca="1" si="74"/>
        <v/>
      </c>
      <c r="K136" s="425" t="str">
        <f t="shared" ca="1" si="75"/>
        <v/>
      </c>
      <c r="L136" s="425" t="str">
        <f t="shared" ca="1" si="76"/>
        <v/>
      </c>
      <c r="M136" s="427"/>
      <c r="N136" s="427"/>
      <c r="O136" s="427"/>
      <c r="P136" s="427"/>
      <c r="Q136" s="427"/>
      <c r="R136" s="427"/>
      <c r="S136" s="427"/>
      <c r="T136" s="427"/>
      <c r="U136" s="427">
        <f t="shared" ref="U136:U199" ca="1" si="82">SUM(E136:L136)</f>
        <v>0</v>
      </c>
      <c r="V136" s="427"/>
      <c r="W136" s="427"/>
      <c r="X136" s="425" t="str">
        <f t="shared" ca="1" si="77"/>
        <v/>
      </c>
      <c r="Y136" s="264"/>
      <c r="Z136" t="str">
        <f ca="1">IFERROR(VLOOKUP(C136,'Analysis-must not modify'!C:G,3,FALSE),"")</f>
        <v/>
      </c>
      <c r="AA136" s="431" t="str">
        <f ca="1">IFERROR(VLOOKUP(C136,'Analysis-must not modify'!C:G,2,FALSE),"")</f>
        <v/>
      </c>
      <c r="AB136">
        <f t="shared" ref="AB136:AB199" ca="1" si="83">IFERROR(VALUE(AA136),0)</f>
        <v>0</v>
      </c>
      <c r="AC136" t="str">
        <f t="shared" ca="1" si="78"/>
        <v/>
      </c>
      <c r="AD136" t="str">
        <f t="shared" ref="AD136:AD199" ca="1" si="84">VLOOKUP(Z136,Z:AC,4,FALSE)</f>
        <v/>
      </c>
      <c r="AE136" t="str">
        <f t="shared" ca="1" si="79"/>
        <v/>
      </c>
      <c r="AF136" t="str">
        <f t="shared" ref="AF136:AF199" ca="1" si="85">IFERROR(AD136*10000+AE136*100+B136,"")</f>
        <v/>
      </c>
      <c r="AG136" t="str">
        <f t="shared" ca="1" si="80"/>
        <v/>
      </c>
      <c r="AH136" t="str">
        <f t="shared" ca="1" si="81"/>
        <v/>
      </c>
      <c r="AI136" t="str">
        <f t="shared" ref="AI136:AI199" ca="1" si="86">C136</f>
        <v/>
      </c>
      <c r="AJ136" s="427">
        <f t="shared" ref="AJ136:AJ199" ca="1" si="87">U136</f>
        <v>0</v>
      </c>
    </row>
    <row r="137" spans="1:36">
      <c r="A137" t="str">
        <f t="shared" ca="1" si="68"/>
        <v/>
      </c>
      <c r="B137">
        <v>131</v>
      </c>
      <c r="C137" t="str">
        <f ca="1">IFERROR(INDEX(INDEXTABLE,MATCH($B137,'Analysis_2-must not modify'!$AD$831:$AD$1031,0),1),"")</f>
        <v/>
      </c>
      <c r="D137" s="425" t="str">
        <f ca="1">IF(C137="","",SUM([0]!Othercitydata)/$E$4)</f>
        <v/>
      </c>
      <c r="E137" s="425" t="str">
        <f t="shared" ca="1" si="69"/>
        <v/>
      </c>
      <c r="F137" s="425" t="str">
        <f t="shared" ca="1" si="70"/>
        <v/>
      </c>
      <c r="G137" s="425" t="str">
        <f t="shared" ca="1" si="71"/>
        <v/>
      </c>
      <c r="H137" s="425" t="str">
        <f t="shared" ca="1" si="72"/>
        <v/>
      </c>
      <c r="I137" s="425" t="str">
        <f t="shared" ca="1" si="73"/>
        <v/>
      </c>
      <c r="J137" s="425" t="str">
        <f t="shared" ca="1" si="74"/>
        <v/>
      </c>
      <c r="K137" s="425" t="str">
        <f t="shared" ca="1" si="75"/>
        <v/>
      </c>
      <c r="L137" s="425" t="str">
        <f t="shared" ca="1" si="76"/>
        <v/>
      </c>
      <c r="M137" s="427"/>
      <c r="N137" s="427"/>
      <c r="O137" s="427"/>
      <c r="P137" s="427"/>
      <c r="Q137" s="427"/>
      <c r="R137" s="427"/>
      <c r="S137" s="427"/>
      <c r="T137" s="427"/>
      <c r="U137" s="427">
        <f t="shared" ca="1" si="82"/>
        <v>0</v>
      </c>
      <c r="V137" s="427"/>
      <c r="W137" s="427"/>
      <c r="X137" s="425" t="str">
        <f t="shared" ca="1" si="77"/>
        <v/>
      </c>
      <c r="Y137" s="264"/>
      <c r="Z137" t="str">
        <f ca="1">IFERROR(VLOOKUP(C137,'Analysis-must not modify'!C:G,3,FALSE),"")</f>
        <v/>
      </c>
      <c r="AA137" s="431" t="str">
        <f ca="1">IFERROR(VLOOKUP(C137,'Analysis-must not modify'!C:G,2,FALSE),"")</f>
        <v/>
      </c>
      <c r="AB137">
        <f t="shared" ca="1" si="83"/>
        <v>0</v>
      </c>
      <c r="AC137" t="str">
        <f t="shared" ca="1" si="78"/>
        <v/>
      </c>
      <c r="AD137" t="str">
        <f t="shared" ca="1" si="84"/>
        <v/>
      </c>
      <c r="AE137" t="str">
        <f t="shared" ca="1" si="79"/>
        <v/>
      </c>
      <c r="AF137" t="str">
        <f t="shared" ca="1" si="85"/>
        <v/>
      </c>
      <c r="AG137" t="str">
        <f t="shared" ca="1" si="80"/>
        <v/>
      </c>
      <c r="AH137" t="str">
        <f t="shared" ca="1" si="81"/>
        <v/>
      </c>
      <c r="AI137" t="str">
        <f t="shared" ca="1" si="86"/>
        <v/>
      </c>
      <c r="AJ137" s="427">
        <f t="shared" ca="1" si="87"/>
        <v>0</v>
      </c>
    </row>
    <row r="138" spans="1:36">
      <c r="A138" t="str">
        <f t="shared" ca="1" si="68"/>
        <v/>
      </c>
      <c r="B138">
        <v>132</v>
      </c>
      <c r="C138" t="str">
        <f ca="1">IFERROR(INDEX(INDEXTABLE,MATCH($B138,'Analysis_2-must not modify'!$AD$831:$AD$1031,0),1),"")</f>
        <v/>
      </c>
      <c r="D138" s="425" t="str">
        <f ca="1">IF(C138="","",SUM([0]!Othercitydata)/$E$4)</f>
        <v/>
      </c>
      <c r="E138" s="425" t="str">
        <f t="shared" ca="1" si="69"/>
        <v/>
      </c>
      <c r="F138" s="425" t="str">
        <f t="shared" ca="1" si="70"/>
        <v/>
      </c>
      <c r="G138" s="425" t="str">
        <f t="shared" ca="1" si="71"/>
        <v/>
      </c>
      <c r="H138" s="425" t="str">
        <f t="shared" ca="1" si="72"/>
        <v/>
      </c>
      <c r="I138" s="425" t="str">
        <f t="shared" ca="1" si="73"/>
        <v/>
      </c>
      <c r="J138" s="425" t="str">
        <f t="shared" ca="1" si="74"/>
        <v/>
      </c>
      <c r="K138" s="425" t="str">
        <f t="shared" ca="1" si="75"/>
        <v/>
      </c>
      <c r="L138" s="425" t="str">
        <f t="shared" ca="1" si="76"/>
        <v/>
      </c>
      <c r="M138" s="427"/>
      <c r="N138" s="427"/>
      <c r="O138" s="427"/>
      <c r="P138" s="427"/>
      <c r="Q138" s="427"/>
      <c r="R138" s="427"/>
      <c r="S138" s="427"/>
      <c r="T138" s="427"/>
      <c r="U138" s="427">
        <f t="shared" ca="1" si="82"/>
        <v>0</v>
      </c>
      <c r="V138" s="427"/>
      <c r="W138" s="427"/>
      <c r="X138" s="425" t="str">
        <f t="shared" ca="1" si="77"/>
        <v/>
      </c>
      <c r="Y138" s="264"/>
      <c r="Z138" t="str">
        <f ca="1">IFERROR(VLOOKUP(C138,'Analysis-must not modify'!C:G,3,FALSE),"")</f>
        <v/>
      </c>
      <c r="AA138" s="431" t="str">
        <f ca="1">IFERROR(VLOOKUP(C138,'Analysis-must not modify'!C:G,2,FALSE),"")</f>
        <v/>
      </c>
      <c r="AB138">
        <f t="shared" ca="1" si="83"/>
        <v>0</v>
      </c>
      <c r="AC138" t="str">
        <f t="shared" ca="1" si="78"/>
        <v/>
      </c>
      <c r="AD138" t="str">
        <f t="shared" ca="1" si="84"/>
        <v/>
      </c>
      <c r="AE138" t="str">
        <f t="shared" ca="1" si="79"/>
        <v/>
      </c>
      <c r="AF138" t="str">
        <f t="shared" ca="1" si="85"/>
        <v/>
      </c>
      <c r="AG138" t="str">
        <f t="shared" ca="1" si="80"/>
        <v/>
      </c>
      <c r="AH138" t="str">
        <f t="shared" ca="1" si="81"/>
        <v/>
      </c>
      <c r="AI138" t="str">
        <f t="shared" ca="1" si="86"/>
        <v/>
      </c>
      <c r="AJ138" s="427">
        <f t="shared" ca="1" si="87"/>
        <v>0</v>
      </c>
    </row>
    <row r="139" spans="1:36">
      <c r="A139" t="str">
        <f t="shared" ca="1" si="68"/>
        <v/>
      </c>
      <c r="B139">
        <v>133</v>
      </c>
      <c r="C139" t="str">
        <f ca="1">IFERROR(INDEX(INDEXTABLE,MATCH($B139,'Analysis_2-must not modify'!$AD$831:$AD$1031,0),1),"")</f>
        <v/>
      </c>
      <c r="D139" s="425" t="str">
        <f ca="1">IF(C139="","",SUM([0]!Othercitydata)/$E$4)</f>
        <v/>
      </c>
      <c r="E139" s="425" t="str">
        <f t="shared" ca="1" si="69"/>
        <v/>
      </c>
      <c r="F139" s="425" t="str">
        <f t="shared" ca="1" si="70"/>
        <v/>
      </c>
      <c r="G139" s="425" t="str">
        <f t="shared" ca="1" si="71"/>
        <v/>
      </c>
      <c r="H139" s="425" t="str">
        <f t="shared" ca="1" si="72"/>
        <v/>
      </c>
      <c r="I139" s="425" t="str">
        <f t="shared" ca="1" si="73"/>
        <v/>
      </c>
      <c r="J139" s="425" t="str">
        <f t="shared" ca="1" si="74"/>
        <v/>
      </c>
      <c r="K139" s="425" t="str">
        <f t="shared" ca="1" si="75"/>
        <v/>
      </c>
      <c r="L139" s="425" t="str">
        <f t="shared" ca="1" si="76"/>
        <v/>
      </c>
      <c r="M139" s="427"/>
      <c r="N139" s="427"/>
      <c r="O139" s="427"/>
      <c r="P139" s="427"/>
      <c r="Q139" s="427"/>
      <c r="R139" s="427"/>
      <c r="S139" s="427"/>
      <c r="T139" s="427"/>
      <c r="U139" s="427">
        <f t="shared" ca="1" si="82"/>
        <v>0</v>
      </c>
      <c r="V139" s="427"/>
      <c r="W139" s="427"/>
      <c r="X139" s="425" t="str">
        <f t="shared" ca="1" si="77"/>
        <v/>
      </c>
      <c r="Y139" s="264"/>
      <c r="Z139" t="str">
        <f ca="1">IFERROR(VLOOKUP(C139,'Analysis-must not modify'!C:G,3,FALSE),"")</f>
        <v/>
      </c>
      <c r="AA139" s="431" t="str">
        <f ca="1">IFERROR(VLOOKUP(C139,'Analysis-must not modify'!C:G,2,FALSE),"")</f>
        <v/>
      </c>
      <c r="AB139">
        <f t="shared" ca="1" si="83"/>
        <v>0</v>
      </c>
      <c r="AC139" t="str">
        <f t="shared" ca="1" si="78"/>
        <v/>
      </c>
      <c r="AD139" t="str">
        <f t="shared" ca="1" si="84"/>
        <v/>
      </c>
      <c r="AE139" t="str">
        <f t="shared" ca="1" si="79"/>
        <v/>
      </c>
      <c r="AF139" t="str">
        <f t="shared" ca="1" si="85"/>
        <v/>
      </c>
      <c r="AG139" t="str">
        <f t="shared" ca="1" si="80"/>
        <v/>
      </c>
      <c r="AH139" t="str">
        <f t="shared" ca="1" si="81"/>
        <v/>
      </c>
      <c r="AI139" t="str">
        <f t="shared" ca="1" si="86"/>
        <v/>
      </c>
      <c r="AJ139" s="427">
        <f t="shared" ca="1" si="87"/>
        <v>0</v>
      </c>
    </row>
    <row r="140" spans="1:36">
      <c r="A140" t="str">
        <f t="shared" ca="1" si="68"/>
        <v/>
      </c>
      <c r="B140">
        <v>134</v>
      </c>
      <c r="C140" t="str">
        <f ca="1">IFERROR(INDEX(INDEXTABLE,MATCH($B140,'Analysis_2-must not modify'!$AD$831:$AD$1031,0),1),"")</f>
        <v/>
      </c>
      <c r="D140" s="425" t="str">
        <f ca="1">IF(C140="","",SUM([0]!Othercitydata)/$E$4)</f>
        <v/>
      </c>
      <c r="E140" s="425" t="str">
        <f t="shared" ca="1" si="69"/>
        <v/>
      </c>
      <c r="F140" s="425" t="str">
        <f t="shared" ca="1" si="70"/>
        <v/>
      </c>
      <c r="G140" s="425" t="str">
        <f t="shared" ca="1" si="71"/>
        <v/>
      </c>
      <c r="H140" s="425" t="str">
        <f t="shared" ca="1" si="72"/>
        <v/>
      </c>
      <c r="I140" s="425" t="str">
        <f t="shared" ca="1" si="73"/>
        <v/>
      </c>
      <c r="J140" s="425" t="str">
        <f t="shared" ca="1" si="74"/>
        <v/>
      </c>
      <c r="K140" s="425" t="str">
        <f t="shared" ca="1" si="75"/>
        <v/>
      </c>
      <c r="L140" s="425" t="str">
        <f t="shared" ca="1" si="76"/>
        <v/>
      </c>
      <c r="M140" s="427"/>
      <c r="N140" s="427"/>
      <c r="O140" s="427"/>
      <c r="P140" s="427"/>
      <c r="Q140" s="427"/>
      <c r="R140" s="427"/>
      <c r="S140" s="427"/>
      <c r="T140" s="427"/>
      <c r="U140" s="427">
        <f t="shared" ca="1" si="82"/>
        <v>0</v>
      </c>
      <c r="V140" s="427"/>
      <c r="W140" s="427"/>
      <c r="X140" s="425" t="str">
        <f t="shared" ca="1" si="77"/>
        <v/>
      </c>
      <c r="Y140" s="264"/>
      <c r="Z140" t="str">
        <f ca="1">IFERROR(VLOOKUP(C140,'Analysis-must not modify'!C:G,3,FALSE),"")</f>
        <v/>
      </c>
      <c r="AA140" s="431" t="str">
        <f ca="1">IFERROR(VLOOKUP(C140,'Analysis-must not modify'!C:G,2,FALSE),"")</f>
        <v/>
      </c>
      <c r="AB140">
        <f t="shared" ca="1" si="83"/>
        <v>0</v>
      </c>
      <c r="AC140" t="str">
        <f t="shared" ca="1" si="78"/>
        <v/>
      </c>
      <c r="AD140" t="str">
        <f t="shared" ca="1" si="84"/>
        <v/>
      </c>
      <c r="AE140" t="str">
        <f t="shared" ca="1" si="79"/>
        <v/>
      </c>
      <c r="AF140" t="str">
        <f t="shared" ca="1" si="85"/>
        <v/>
      </c>
      <c r="AG140" t="str">
        <f t="shared" ca="1" si="80"/>
        <v/>
      </c>
      <c r="AH140" t="str">
        <f t="shared" ca="1" si="81"/>
        <v/>
      </c>
      <c r="AI140" t="str">
        <f t="shared" ca="1" si="86"/>
        <v/>
      </c>
      <c r="AJ140" s="427">
        <f t="shared" ca="1" si="87"/>
        <v>0</v>
      </c>
    </row>
    <row r="141" spans="1:36">
      <c r="A141" t="str">
        <f t="shared" ca="1" si="68"/>
        <v/>
      </c>
      <c r="B141">
        <v>135</v>
      </c>
      <c r="C141" t="str">
        <f ca="1">IFERROR(INDEX(INDEXTABLE,MATCH($B141,'Analysis_2-must not modify'!$AD$831:$AD$1031,0),1),"")</f>
        <v/>
      </c>
      <c r="D141" s="425" t="str">
        <f ca="1">IF(C141="","",SUM([0]!Othercitydata)/$E$4)</f>
        <v/>
      </c>
      <c r="E141" s="425" t="str">
        <f t="shared" ca="1" si="69"/>
        <v/>
      </c>
      <c r="F141" s="425" t="str">
        <f t="shared" ca="1" si="70"/>
        <v/>
      </c>
      <c r="G141" s="425" t="str">
        <f t="shared" ca="1" si="71"/>
        <v/>
      </c>
      <c r="H141" s="425" t="str">
        <f t="shared" ca="1" si="72"/>
        <v/>
      </c>
      <c r="I141" s="425" t="str">
        <f t="shared" ca="1" si="73"/>
        <v/>
      </c>
      <c r="J141" s="425" t="str">
        <f t="shared" ca="1" si="74"/>
        <v/>
      </c>
      <c r="K141" s="425" t="str">
        <f t="shared" ca="1" si="75"/>
        <v/>
      </c>
      <c r="L141" s="425" t="str">
        <f t="shared" ca="1" si="76"/>
        <v/>
      </c>
      <c r="M141" s="427"/>
      <c r="N141" s="427"/>
      <c r="O141" s="427"/>
      <c r="P141" s="427"/>
      <c r="Q141" s="427"/>
      <c r="R141" s="427"/>
      <c r="S141" s="427"/>
      <c r="T141" s="427"/>
      <c r="U141" s="427">
        <f t="shared" ca="1" si="82"/>
        <v>0</v>
      </c>
      <c r="V141" s="427"/>
      <c r="W141" s="427"/>
      <c r="X141" s="425" t="str">
        <f t="shared" ca="1" si="77"/>
        <v/>
      </c>
      <c r="Y141" s="264"/>
      <c r="Z141" t="str">
        <f ca="1">IFERROR(VLOOKUP(C141,'Analysis-must not modify'!C:G,3,FALSE),"")</f>
        <v/>
      </c>
      <c r="AA141" s="431" t="str">
        <f ca="1">IFERROR(VLOOKUP(C141,'Analysis-must not modify'!C:G,2,FALSE),"")</f>
        <v/>
      </c>
      <c r="AB141">
        <f t="shared" ca="1" si="83"/>
        <v>0</v>
      </c>
      <c r="AC141" t="str">
        <f t="shared" ca="1" si="78"/>
        <v/>
      </c>
      <c r="AD141" t="str">
        <f t="shared" ca="1" si="84"/>
        <v/>
      </c>
      <c r="AE141" t="str">
        <f t="shared" ca="1" si="79"/>
        <v/>
      </c>
      <c r="AF141" t="str">
        <f t="shared" ca="1" si="85"/>
        <v/>
      </c>
      <c r="AG141" t="str">
        <f t="shared" ca="1" si="80"/>
        <v/>
      </c>
      <c r="AH141" t="str">
        <f t="shared" ca="1" si="81"/>
        <v/>
      </c>
      <c r="AI141" t="str">
        <f t="shared" ca="1" si="86"/>
        <v/>
      </c>
      <c r="AJ141" s="427">
        <f t="shared" ca="1" si="87"/>
        <v>0</v>
      </c>
    </row>
    <row r="142" spans="1:36">
      <c r="A142" t="str">
        <f t="shared" ca="1" si="68"/>
        <v/>
      </c>
      <c r="B142">
        <v>136</v>
      </c>
      <c r="C142" t="str">
        <f ca="1">IFERROR(INDEX(INDEXTABLE,MATCH($B142,'Analysis_2-must not modify'!$AD$831:$AD$1031,0),1),"")</f>
        <v/>
      </c>
      <c r="D142" s="425" t="str">
        <f ca="1">IF(C142="","",SUM([0]!Othercitydata)/$E$4)</f>
        <v/>
      </c>
      <c r="E142" s="425" t="str">
        <f t="shared" ca="1" si="69"/>
        <v/>
      </c>
      <c r="F142" s="425" t="str">
        <f t="shared" ca="1" si="70"/>
        <v/>
      </c>
      <c r="G142" s="425" t="str">
        <f t="shared" ca="1" si="71"/>
        <v/>
      </c>
      <c r="H142" s="425" t="str">
        <f t="shared" ca="1" si="72"/>
        <v/>
      </c>
      <c r="I142" s="425" t="str">
        <f t="shared" ca="1" si="73"/>
        <v/>
      </c>
      <c r="J142" s="425" t="str">
        <f t="shared" ca="1" si="74"/>
        <v/>
      </c>
      <c r="K142" s="425" t="str">
        <f t="shared" ca="1" si="75"/>
        <v/>
      </c>
      <c r="L142" s="425" t="str">
        <f t="shared" ca="1" si="76"/>
        <v/>
      </c>
      <c r="M142" s="427"/>
      <c r="N142" s="427"/>
      <c r="O142" s="427"/>
      <c r="P142" s="427"/>
      <c r="Q142" s="427"/>
      <c r="R142" s="427"/>
      <c r="S142" s="427"/>
      <c r="T142" s="427"/>
      <c r="U142" s="427">
        <f t="shared" ca="1" si="82"/>
        <v>0</v>
      </c>
      <c r="V142" s="427"/>
      <c r="W142" s="427"/>
      <c r="X142" s="425" t="str">
        <f t="shared" ca="1" si="77"/>
        <v/>
      </c>
      <c r="Y142" s="264"/>
      <c r="Z142" t="str">
        <f ca="1">IFERROR(VLOOKUP(C142,'Analysis-must not modify'!C:G,3,FALSE),"")</f>
        <v/>
      </c>
      <c r="AA142" s="431" t="str">
        <f ca="1">IFERROR(VLOOKUP(C142,'Analysis-must not modify'!C:G,2,FALSE),"")</f>
        <v/>
      </c>
      <c r="AB142">
        <f t="shared" ca="1" si="83"/>
        <v>0</v>
      </c>
      <c r="AC142" t="str">
        <f t="shared" ca="1" si="78"/>
        <v/>
      </c>
      <c r="AD142" t="str">
        <f t="shared" ca="1" si="84"/>
        <v/>
      </c>
      <c r="AE142" t="str">
        <f t="shared" ca="1" si="79"/>
        <v/>
      </c>
      <c r="AF142" t="str">
        <f t="shared" ca="1" si="85"/>
        <v/>
      </c>
      <c r="AG142" t="str">
        <f t="shared" ca="1" si="80"/>
        <v/>
      </c>
      <c r="AH142" t="str">
        <f t="shared" ca="1" si="81"/>
        <v/>
      </c>
      <c r="AI142" t="str">
        <f t="shared" ca="1" si="86"/>
        <v/>
      </c>
      <c r="AJ142" s="427">
        <f t="shared" ca="1" si="87"/>
        <v>0</v>
      </c>
    </row>
    <row r="143" spans="1:36">
      <c r="A143" t="str">
        <f t="shared" ca="1" si="68"/>
        <v/>
      </c>
      <c r="B143">
        <v>137</v>
      </c>
      <c r="C143" t="str">
        <f ca="1">IFERROR(INDEX(INDEXTABLE,MATCH($B143,'Analysis_2-must not modify'!$AD$831:$AD$1031,0),1),"")</f>
        <v/>
      </c>
      <c r="D143" s="425" t="str">
        <f ca="1">IF(C143="","",SUM([0]!Othercitydata)/$E$4)</f>
        <v/>
      </c>
      <c r="E143" s="425" t="str">
        <f t="shared" ca="1" si="69"/>
        <v/>
      </c>
      <c r="F143" s="425" t="str">
        <f t="shared" ca="1" si="70"/>
        <v/>
      </c>
      <c r="G143" s="425" t="str">
        <f t="shared" ca="1" si="71"/>
        <v/>
      </c>
      <c r="H143" s="425" t="str">
        <f t="shared" ca="1" si="72"/>
        <v/>
      </c>
      <c r="I143" s="425" t="str">
        <f t="shared" ca="1" si="73"/>
        <v/>
      </c>
      <c r="J143" s="425" t="str">
        <f t="shared" ca="1" si="74"/>
        <v/>
      </c>
      <c r="K143" s="425" t="str">
        <f t="shared" ca="1" si="75"/>
        <v/>
      </c>
      <c r="L143" s="425" t="str">
        <f t="shared" ca="1" si="76"/>
        <v/>
      </c>
      <c r="M143" s="427"/>
      <c r="N143" s="427"/>
      <c r="O143" s="427"/>
      <c r="P143" s="427"/>
      <c r="Q143" s="427"/>
      <c r="R143" s="427"/>
      <c r="S143" s="427"/>
      <c r="T143" s="427"/>
      <c r="U143" s="427">
        <f t="shared" ca="1" si="82"/>
        <v>0</v>
      </c>
      <c r="V143" s="427"/>
      <c r="W143" s="427"/>
      <c r="X143" s="425" t="str">
        <f t="shared" ca="1" si="77"/>
        <v/>
      </c>
      <c r="Y143" s="264"/>
      <c r="Z143" t="str">
        <f ca="1">IFERROR(VLOOKUP(C143,'Analysis-must not modify'!C:G,3,FALSE),"")</f>
        <v/>
      </c>
      <c r="AA143" s="431" t="str">
        <f ca="1">IFERROR(VLOOKUP(C143,'Analysis-must not modify'!C:G,2,FALSE),"")</f>
        <v/>
      </c>
      <c r="AB143">
        <f t="shared" ca="1" si="83"/>
        <v>0</v>
      </c>
      <c r="AC143" t="str">
        <f t="shared" ca="1" si="78"/>
        <v/>
      </c>
      <c r="AD143" t="str">
        <f t="shared" ca="1" si="84"/>
        <v/>
      </c>
      <c r="AE143" t="str">
        <f t="shared" ca="1" si="79"/>
        <v/>
      </c>
      <c r="AF143" t="str">
        <f t="shared" ca="1" si="85"/>
        <v/>
      </c>
      <c r="AG143" t="str">
        <f t="shared" ca="1" si="80"/>
        <v/>
      </c>
      <c r="AH143" t="str">
        <f t="shared" ca="1" si="81"/>
        <v/>
      </c>
      <c r="AI143" t="str">
        <f t="shared" ca="1" si="86"/>
        <v/>
      </c>
      <c r="AJ143" s="427">
        <f t="shared" ca="1" si="87"/>
        <v>0</v>
      </c>
    </row>
    <row r="144" spans="1:36">
      <c r="A144" t="str">
        <f t="shared" ca="1" si="68"/>
        <v/>
      </c>
      <c r="B144">
        <v>138</v>
      </c>
      <c r="C144" t="str">
        <f ca="1">IFERROR(INDEX(INDEXTABLE,MATCH($B144,'Analysis_2-must not modify'!$AD$831:$AD$1031,0),1),"")</f>
        <v/>
      </c>
      <c r="D144" s="425" t="str">
        <f ca="1">IF(C144="","",SUM([0]!Othercitydata)/$E$4)</f>
        <v/>
      </c>
      <c r="E144" s="425" t="str">
        <f t="shared" ca="1" si="69"/>
        <v/>
      </c>
      <c r="F144" s="425" t="str">
        <f t="shared" ca="1" si="70"/>
        <v/>
      </c>
      <c r="G144" s="425" t="str">
        <f t="shared" ca="1" si="71"/>
        <v/>
      </c>
      <c r="H144" s="425" t="str">
        <f t="shared" ca="1" si="72"/>
        <v/>
      </c>
      <c r="I144" s="425" t="str">
        <f t="shared" ca="1" si="73"/>
        <v/>
      </c>
      <c r="J144" s="425" t="str">
        <f t="shared" ca="1" si="74"/>
        <v/>
      </c>
      <c r="K144" s="425" t="str">
        <f t="shared" ca="1" si="75"/>
        <v/>
      </c>
      <c r="L144" s="425" t="str">
        <f t="shared" ca="1" si="76"/>
        <v/>
      </c>
      <c r="M144" s="427"/>
      <c r="N144" s="427"/>
      <c r="O144" s="427"/>
      <c r="P144" s="427"/>
      <c r="Q144" s="427"/>
      <c r="R144" s="427"/>
      <c r="S144" s="427"/>
      <c r="T144" s="427"/>
      <c r="U144" s="427">
        <f t="shared" ca="1" si="82"/>
        <v>0</v>
      </c>
      <c r="V144" s="427"/>
      <c r="W144" s="427"/>
      <c r="X144" s="425" t="str">
        <f t="shared" ca="1" si="77"/>
        <v/>
      </c>
      <c r="Y144" s="264"/>
      <c r="Z144" t="str">
        <f ca="1">IFERROR(VLOOKUP(C144,'Analysis-must not modify'!C:G,3,FALSE),"")</f>
        <v/>
      </c>
      <c r="AA144" s="431" t="str">
        <f ca="1">IFERROR(VLOOKUP(C144,'Analysis-must not modify'!C:G,2,FALSE),"")</f>
        <v/>
      </c>
      <c r="AB144">
        <f t="shared" ca="1" si="83"/>
        <v>0</v>
      </c>
      <c r="AC144" t="str">
        <f t="shared" ca="1" si="78"/>
        <v/>
      </c>
      <c r="AD144" t="str">
        <f t="shared" ca="1" si="84"/>
        <v/>
      </c>
      <c r="AE144" t="str">
        <f t="shared" ca="1" si="79"/>
        <v/>
      </c>
      <c r="AF144" t="str">
        <f t="shared" ca="1" si="85"/>
        <v/>
      </c>
      <c r="AG144" t="str">
        <f t="shared" ca="1" si="80"/>
        <v/>
      </c>
      <c r="AH144" t="str">
        <f t="shared" ca="1" si="81"/>
        <v/>
      </c>
      <c r="AI144" t="str">
        <f t="shared" ca="1" si="86"/>
        <v/>
      </c>
      <c r="AJ144" s="427">
        <f t="shared" ca="1" si="87"/>
        <v>0</v>
      </c>
    </row>
    <row r="145" spans="1:36">
      <c r="A145" t="str">
        <f t="shared" ca="1" si="68"/>
        <v/>
      </c>
      <c r="B145">
        <v>139</v>
      </c>
      <c r="C145" t="str">
        <f ca="1">IFERROR(INDEX(INDEXTABLE,MATCH($B145,'Analysis_2-must not modify'!$AD$831:$AD$1031,0),1),"")</f>
        <v/>
      </c>
      <c r="D145" s="425" t="str">
        <f ca="1">IF(C145="","",SUM([0]!Othercitydata)/$E$4)</f>
        <v/>
      </c>
      <c r="E145" s="425" t="str">
        <f t="shared" ca="1" si="69"/>
        <v/>
      </c>
      <c r="F145" s="425" t="str">
        <f t="shared" ca="1" si="70"/>
        <v/>
      </c>
      <c r="G145" s="425" t="str">
        <f t="shared" ca="1" si="71"/>
        <v/>
      </c>
      <c r="H145" s="425" t="str">
        <f t="shared" ca="1" si="72"/>
        <v/>
      </c>
      <c r="I145" s="425" t="str">
        <f t="shared" ca="1" si="73"/>
        <v/>
      </c>
      <c r="J145" s="425" t="str">
        <f t="shared" ca="1" si="74"/>
        <v/>
      </c>
      <c r="K145" s="425" t="str">
        <f t="shared" ca="1" si="75"/>
        <v/>
      </c>
      <c r="L145" s="425" t="str">
        <f t="shared" ca="1" si="76"/>
        <v/>
      </c>
      <c r="M145" s="427"/>
      <c r="N145" s="427"/>
      <c r="O145" s="427"/>
      <c r="P145" s="427"/>
      <c r="Q145" s="427"/>
      <c r="R145" s="427"/>
      <c r="S145" s="427"/>
      <c r="T145" s="427"/>
      <c r="U145" s="427">
        <f t="shared" ca="1" si="82"/>
        <v>0</v>
      </c>
      <c r="V145" s="427"/>
      <c r="W145" s="427"/>
      <c r="X145" s="425" t="str">
        <f t="shared" ca="1" si="77"/>
        <v/>
      </c>
      <c r="Y145" s="264"/>
      <c r="Z145" t="str">
        <f ca="1">IFERROR(VLOOKUP(C145,'Analysis-must not modify'!C:G,3,FALSE),"")</f>
        <v/>
      </c>
      <c r="AA145" s="431" t="str">
        <f ca="1">IFERROR(VLOOKUP(C145,'Analysis-must not modify'!C:G,2,FALSE),"")</f>
        <v/>
      </c>
      <c r="AB145">
        <f t="shared" ca="1" si="83"/>
        <v>0</v>
      </c>
      <c r="AC145" t="str">
        <f t="shared" ca="1" si="78"/>
        <v/>
      </c>
      <c r="AD145" t="str">
        <f t="shared" ca="1" si="84"/>
        <v/>
      </c>
      <c r="AE145" t="str">
        <f t="shared" ca="1" si="79"/>
        <v/>
      </c>
      <c r="AF145" t="str">
        <f t="shared" ca="1" si="85"/>
        <v/>
      </c>
      <c r="AG145" t="str">
        <f t="shared" ca="1" si="80"/>
        <v/>
      </c>
      <c r="AH145" t="str">
        <f t="shared" ca="1" si="81"/>
        <v/>
      </c>
      <c r="AI145" t="str">
        <f t="shared" ca="1" si="86"/>
        <v/>
      </c>
      <c r="AJ145" s="427">
        <f t="shared" ca="1" si="87"/>
        <v>0</v>
      </c>
    </row>
    <row r="146" spans="1:36">
      <c r="A146" t="str">
        <f t="shared" ca="1" si="68"/>
        <v/>
      </c>
      <c r="B146">
        <v>140</v>
      </c>
      <c r="C146" t="str">
        <f ca="1">IFERROR(INDEX(INDEXTABLE,MATCH($B146,'Analysis_2-must not modify'!$AD$831:$AD$1031,0),1),"")</f>
        <v/>
      </c>
      <c r="D146" s="425" t="str">
        <f ca="1">IF(C146="","",SUM([0]!Othercitydata)/$E$4)</f>
        <v/>
      </c>
      <c r="E146" s="425" t="str">
        <f t="shared" ca="1" si="69"/>
        <v/>
      </c>
      <c r="F146" s="425" t="str">
        <f t="shared" ca="1" si="70"/>
        <v/>
      </c>
      <c r="G146" s="425" t="str">
        <f t="shared" ca="1" si="71"/>
        <v/>
      </c>
      <c r="H146" s="425" t="str">
        <f t="shared" ca="1" si="72"/>
        <v/>
      </c>
      <c r="I146" s="425" t="str">
        <f t="shared" ca="1" si="73"/>
        <v/>
      </c>
      <c r="J146" s="425" t="str">
        <f t="shared" ca="1" si="74"/>
        <v/>
      </c>
      <c r="K146" s="425" t="str">
        <f t="shared" ca="1" si="75"/>
        <v/>
      </c>
      <c r="L146" s="425" t="str">
        <f t="shared" ca="1" si="76"/>
        <v/>
      </c>
      <c r="M146" s="427"/>
      <c r="N146" s="427"/>
      <c r="O146" s="427"/>
      <c r="P146" s="427"/>
      <c r="Q146" s="427"/>
      <c r="R146" s="427"/>
      <c r="S146" s="427"/>
      <c r="T146" s="427"/>
      <c r="U146" s="427">
        <f t="shared" ca="1" si="82"/>
        <v>0</v>
      </c>
      <c r="V146" s="427"/>
      <c r="W146" s="427"/>
      <c r="X146" s="425" t="str">
        <f t="shared" ca="1" si="77"/>
        <v/>
      </c>
      <c r="Y146" s="264"/>
      <c r="Z146" t="str">
        <f ca="1">IFERROR(VLOOKUP(C146,'Analysis-must not modify'!C:G,3,FALSE),"")</f>
        <v/>
      </c>
      <c r="AA146" s="431" t="str">
        <f ca="1">IFERROR(VLOOKUP(C146,'Analysis-must not modify'!C:G,2,FALSE),"")</f>
        <v/>
      </c>
      <c r="AB146">
        <f t="shared" ca="1" si="83"/>
        <v>0</v>
      </c>
      <c r="AC146" t="str">
        <f t="shared" ca="1" si="78"/>
        <v/>
      </c>
      <c r="AD146" t="str">
        <f t="shared" ca="1" si="84"/>
        <v/>
      </c>
      <c r="AE146" t="str">
        <f t="shared" ca="1" si="79"/>
        <v/>
      </c>
      <c r="AF146" t="str">
        <f t="shared" ca="1" si="85"/>
        <v/>
      </c>
      <c r="AG146" t="str">
        <f t="shared" ca="1" si="80"/>
        <v/>
      </c>
      <c r="AH146" t="str">
        <f t="shared" ca="1" si="81"/>
        <v/>
      </c>
      <c r="AI146" t="str">
        <f t="shared" ca="1" si="86"/>
        <v/>
      </c>
      <c r="AJ146" s="427">
        <f t="shared" ca="1" si="87"/>
        <v>0</v>
      </c>
    </row>
    <row r="147" spans="1:36">
      <c r="A147" t="str">
        <f t="shared" ca="1" si="68"/>
        <v/>
      </c>
      <c r="B147">
        <v>141</v>
      </c>
      <c r="C147" t="str">
        <f ca="1">IFERROR(INDEX(INDEXTABLE,MATCH($B147,'Analysis_2-must not modify'!$AD$831:$AD$1031,0),1),"")</f>
        <v/>
      </c>
      <c r="D147" s="425" t="str">
        <f ca="1">IF(C147="","",SUM([0]!Othercitydata)/$E$4)</f>
        <v/>
      </c>
      <c r="E147" s="425" t="str">
        <f t="shared" ca="1" si="69"/>
        <v/>
      </c>
      <c r="F147" s="425" t="str">
        <f t="shared" ca="1" si="70"/>
        <v/>
      </c>
      <c r="G147" s="425" t="str">
        <f t="shared" ca="1" si="71"/>
        <v/>
      </c>
      <c r="H147" s="425" t="str">
        <f t="shared" ca="1" si="72"/>
        <v/>
      </c>
      <c r="I147" s="425" t="str">
        <f t="shared" ca="1" si="73"/>
        <v/>
      </c>
      <c r="J147" s="425" t="str">
        <f t="shared" ca="1" si="74"/>
        <v/>
      </c>
      <c r="K147" s="425" t="str">
        <f t="shared" ca="1" si="75"/>
        <v/>
      </c>
      <c r="L147" s="425" t="str">
        <f t="shared" ca="1" si="76"/>
        <v/>
      </c>
      <c r="M147" s="427"/>
      <c r="N147" s="427"/>
      <c r="O147" s="427"/>
      <c r="P147" s="427"/>
      <c r="Q147" s="427"/>
      <c r="R147" s="427"/>
      <c r="S147" s="427"/>
      <c r="T147" s="427"/>
      <c r="U147" s="427">
        <f t="shared" ca="1" si="82"/>
        <v>0</v>
      </c>
      <c r="V147" s="427"/>
      <c r="W147" s="427"/>
      <c r="X147" s="425" t="str">
        <f t="shared" ca="1" si="77"/>
        <v/>
      </c>
      <c r="Y147" s="264"/>
      <c r="Z147" t="str">
        <f ca="1">IFERROR(VLOOKUP(C147,'Analysis-must not modify'!C:G,3,FALSE),"")</f>
        <v/>
      </c>
      <c r="AA147" s="431" t="str">
        <f ca="1">IFERROR(VLOOKUP(C147,'Analysis-must not modify'!C:G,2,FALSE),"")</f>
        <v/>
      </c>
      <c r="AB147">
        <f t="shared" ca="1" si="83"/>
        <v>0</v>
      </c>
      <c r="AC147" t="str">
        <f t="shared" ca="1" si="78"/>
        <v/>
      </c>
      <c r="AD147" t="str">
        <f t="shared" ca="1" si="84"/>
        <v/>
      </c>
      <c r="AE147" t="str">
        <f t="shared" ca="1" si="79"/>
        <v/>
      </c>
      <c r="AF147" t="str">
        <f t="shared" ca="1" si="85"/>
        <v/>
      </c>
      <c r="AG147" t="str">
        <f t="shared" ca="1" si="80"/>
        <v/>
      </c>
      <c r="AH147" t="str">
        <f t="shared" ca="1" si="81"/>
        <v/>
      </c>
      <c r="AI147" t="str">
        <f t="shared" ca="1" si="86"/>
        <v/>
      </c>
      <c r="AJ147" s="427">
        <f t="shared" ca="1" si="87"/>
        <v>0</v>
      </c>
    </row>
    <row r="148" spans="1:36">
      <c r="A148" t="str">
        <f t="shared" ca="1" si="68"/>
        <v/>
      </c>
      <c r="B148">
        <v>142</v>
      </c>
      <c r="C148" t="str">
        <f ca="1">IFERROR(INDEX(INDEXTABLE,MATCH($B148,'Analysis_2-must not modify'!$AD$831:$AD$1031,0),1),"")</f>
        <v/>
      </c>
      <c r="D148" s="425" t="str">
        <f ca="1">IF(C148="","",SUM([0]!Othercitydata)/$E$4)</f>
        <v/>
      </c>
      <c r="E148" s="425" t="str">
        <f t="shared" ca="1" si="69"/>
        <v/>
      </c>
      <c r="F148" s="425" t="str">
        <f t="shared" ca="1" si="70"/>
        <v/>
      </c>
      <c r="G148" s="425" t="str">
        <f t="shared" ca="1" si="71"/>
        <v/>
      </c>
      <c r="H148" s="425" t="str">
        <f t="shared" ca="1" si="72"/>
        <v/>
      </c>
      <c r="I148" s="425" t="str">
        <f t="shared" ca="1" si="73"/>
        <v/>
      </c>
      <c r="J148" s="425" t="str">
        <f t="shared" ca="1" si="74"/>
        <v/>
      </c>
      <c r="K148" s="425" t="str">
        <f t="shared" ca="1" si="75"/>
        <v/>
      </c>
      <c r="L148" s="425" t="str">
        <f t="shared" ca="1" si="76"/>
        <v/>
      </c>
      <c r="M148" s="427"/>
      <c r="N148" s="427"/>
      <c r="O148" s="427"/>
      <c r="P148" s="427"/>
      <c r="Q148" s="427"/>
      <c r="R148" s="427"/>
      <c r="S148" s="427"/>
      <c r="T148" s="427"/>
      <c r="U148" s="427">
        <f t="shared" ca="1" si="82"/>
        <v>0</v>
      </c>
      <c r="V148" s="427"/>
      <c r="W148" s="427"/>
      <c r="X148" s="425" t="str">
        <f t="shared" ca="1" si="77"/>
        <v/>
      </c>
      <c r="Y148" s="264"/>
      <c r="Z148" t="str">
        <f ca="1">IFERROR(VLOOKUP(C148,'Analysis-must not modify'!C:G,3,FALSE),"")</f>
        <v/>
      </c>
      <c r="AA148" s="431" t="str">
        <f ca="1">IFERROR(VLOOKUP(C148,'Analysis-must not modify'!C:G,2,FALSE),"")</f>
        <v/>
      </c>
      <c r="AB148">
        <f t="shared" ca="1" si="83"/>
        <v>0</v>
      </c>
      <c r="AC148" t="str">
        <f t="shared" ca="1" si="78"/>
        <v/>
      </c>
      <c r="AD148" t="str">
        <f t="shared" ca="1" si="84"/>
        <v/>
      </c>
      <c r="AE148" t="str">
        <f t="shared" ca="1" si="79"/>
        <v/>
      </c>
      <c r="AF148" t="str">
        <f t="shared" ca="1" si="85"/>
        <v/>
      </c>
      <c r="AG148" t="str">
        <f t="shared" ca="1" si="80"/>
        <v/>
      </c>
      <c r="AH148" t="str">
        <f t="shared" ca="1" si="81"/>
        <v/>
      </c>
      <c r="AI148" t="str">
        <f t="shared" ca="1" si="86"/>
        <v/>
      </c>
      <c r="AJ148" s="427">
        <f t="shared" ca="1" si="87"/>
        <v>0</v>
      </c>
    </row>
    <row r="149" spans="1:36">
      <c r="A149" t="str">
        <f t="shared" ca="1" si="68"/>
        <v/>
      </c>
      <c r="B149">
        <v>143</v>
      </c>
      <c r="C149" t="str">
        <f ca="1">IFERROR(INDEX(INDEXTABLE,MATCH($B149,'Analysis_2-must not modify'!$AD$831:$AD$1031,0),1),"")</f>
        <v/>
      </c>
      <c r="D149" s="425" t="str">
        <f ca="1">IF(C149="","",SUM([0]!Othercitydata)/$E$4)</f>
        <v/>
      </c>
      <c r="E149" s="425" t="str">
        <f t="shared" ca="1" si="69"/>
        <v/>
      </c>
      <c r="F149" s="425" t="str">
        <f t="shared" ca="1" si="70"/>
        <v/>
      </c>
      <c r="G149" s="425" t="str">
        <f t="shared" ca="1" si="71"/>
        <v/>
      </c>
      <c r="H149" s="425" t="str">
        <f t="shared" ca="1" si="72"/>
        <v/>
      </c>
      <c r="I149" s="425" t="str">
        <f t="shared" ca="1" si="73"/>
        <v/>
      </c>
      <c r="J149" s="425" t="str">
        <f t="shared" ca="1" si="74"/>
        <v/>
      </c>
      <c r="K149" s="425" t="str">
        <f t="shared" ca="1" si="75"/>
        <v/>
      </c>
      <c r="L149" s="425" t="str">
        <f t="shared" ca="1" si="76"/>
        <v/>
      </c>
      <c r="M149" s="427"/>
      <c r="N149" s="427"/>
      <c r="O149" s="427"/>
      <c r="P149" s="427"/>
      <c r="Q149" s="427"/>
      <c r="R149" s="427"/>
      <c r="S149" s="427"/>
      <c r="T149" s="427"/>
      <c r="U149" s="427">
        <f t="shared" ca="1" si="82"/>
        <v>0</v>
      </c>
      <c r="V149" s="427"/>
      <c r="W149" s="427"/>
      <c r="X149" s="425" t="str">
        <f t="shared" ca="1" si="77"/>
        <v/>
      </c>
      <c r="Y149" s="264"/>
      <c r="Z149" t="str">
        <f ca="1">IFERROR(VLOOKUP(C149,'Analysis-must not modify'!C:G,3,FALSE),"")</f>
        <v/>
      </c>
      <c r="AA149" s="431" t="str">
        <f ca="1">IFERROR(VLOOKUP(C149,'Analysis-must not modify'!C:G,2,FALSE),"")</f>
        <v/>
      </c>
      <c r="AB149">
        <f t="shared" ca="1" si="83"/>
        <v>0</v>
      </c>
      <c r="AC149" t="str">
        <f t="shared" ca="1" si="78"/>
        <v/>
      </c>
      <c r="AD149" t="str">
        <f t="shared" ca="1" si="84"/>
        <v/>
      </c>
      <c r="AE149" t="str">
        <f t="shared" ca="1" si="79"/>
        <v/>
      </c>
      <c r="AF149" t="str">
        <f t="shared" ca="1" si="85"/>
        <v/>
      </c>
      <c r="AG149" t="str">
        <f t="shared" ca="1" si="80"/>
        <v/>
      </c>
      <c r="AH149" t="str">
        <f t="shared" ca="1" si="81"/>
        <v/>
      </c>
      <c r="AI149" t="str">
        <f t="shared" ca="1" si="86"/>
        <v/>
      </c>
      <c r="AJ149" s="427">
        <f t="shared" ca="1" si="87"/>
        <v>0</v>
      </c>
    </row>
    <row r="150" spans="1:36">
      <c r="A150" t="str">
        <f t="shared" ca="1" si="68"/>
        <v/>
      </c>
      <c r="B150">
        <v>144</v>
      </c>
      <c r="C150" t="str">
        <f ca="1">IFERROR(INDEX(INDEXTABLE,MATCH($B150,'Analysis_2-must not modify'!$AD$831:$AD$1031,0),1),"")</f>
        <v/>
      </c>
      <c r="D150" s="425" t="str">
        <f ca="1">IF(C150="","",SUM([0]!Othercitydata)/$E$4)</f>
        <v/>
      </c>
      <c r="E150" s="425" t="str">
        <f t="shared" ca="1" si="69"/>
        <v/>
      </c>
      <c r="F150" s="425" t="str">
        <f t="shared" ca="1" si="70"/>
        <v/>
      </c>
      <c r="G150" s="425" t="str">
        <f t="shared" ca="1" si="71"/>
        <v/>
      </c>
      <c r="H150" s="425" t="str">
        <f t="shared" ca="1" si="72"/>
        <v/>
      </c>
      <c r="I150" s="425" t="str">
        <f t="shared" ca="1" si="73"/>
        <v/>
      </c>
      <c r="J150" s="425" t="str">
        <f t="shared" ca="1" si="74"/>
        <v/>
      </c>
      <c r="K150" s="425" t="str">
        <f t="shared" ca="1" si="75"/>
        <v/>
      </c>
      <c r="L150" s="425" t="str">
        <f t="shared" ca="1" si="76"/>
        <v/>
      </c>
      <c r="M150" s="427"/>
      <c r="N150" s="427"/>
      <c r="O150" s="427"/>
      <c r="P150" s="427"/>
      <c r="Q150" s="427"/>
      <c r="R150" s="427"/>
      <c r="S150" s="427"/>
      <c r="T150" s="427"/>
      <c r="U150" s="427">
        <f t="shared" ca="1" si="82"/>
        <v>0</v>
      </c>
      <c r="V150" s="427"/>
      <c r="W150" s="427"/>
      <c r="X150" s="425" t="str">
        <f t="shared" ca="1" si="77"/>
        <v/>
      </c>
      <c r="Y150" s="264"/>
      <c r="Z150" t="str">
        <f ca="1">IFERROR(VLOOKUP(C150,'Analysis-must not modify'!C:G,3,FALSE),"")</f>
        <v/>
      </c>
      <c r="AA150" s="431" t="str">
        <f ca="1">IFERROR(VLOOKUP(C150,'Analysis-must not modify'!C:G,2,FALSE),"")</f>
        <v/>
      </c>
      <c r="AB150">
        <f t="shared" ca="1" si="83"/>
        <v>0</v>
      </c>
      <c r="AC150" t="str">
        <f t="shared" ca="1" si="78"/>
        <v/>
      </c>
      <c r="AD150" t="str">
        <f t="shared" ca="1" si="84"/>
        <v/>
      </c>
      <c r="AE150" t="str">
        <f t="shared" ca="1" si="79"/>
        <v/>
      </c>
      <c r="AF150" t="str">
        <f t="shared" ca="1" si="85"/>
        <v/>
      </c>
      <c r="AG150" t="str">
        <f t="shared" ca="1" si="80"/>
        <v/>
      </c>
      <c r="AH150" t="str">
        <f t="shared" ca="1" si="81"/>
        <v/>
      </c>
      <c r="AI150" t="str">
        <f t="shared" ca="1" si="86"/>
        <v/>
      </c>
      <c r="AJ150" s="427">
        <f t="shared" ca="1" si="87"/>
        <v>0</v>
      </c>
    </row>
    <row r="151" spans="1:36">
      <c r="A151" t="str">
        <f t="shared" ca="1" si="68"/>
        <v/>
      </c>
      <c r="B151">
        <v>145</v>
      </c>
      <c r="C151" t="str">
        <f ca="1">IFERROR(INDEX(INDEXTABLE,MATCH($B151,'Analysis_2-must not modify'!$AD$831:$AD$1031,0),1),"")</f>
        <v/>
      </c>
      <c r="D151" s="425" t="str">
        <f ca="1">IF(C151="","",SUM([0]!Othercitydata)/$E$4)</f>
        <v/>
      </c>
      <c r="E151" s="425" t="str">
        <f t="shared" ca="1" si="69"/>
        <v/>
      </c>
      <c r="F151" s="425" t="str">
        <f t="shared" ca="1" si="70"/>
        <v/>
      </c>
      <c r="G151" s="425" t="str">
        <f t="shared" ca="1" si="71"/>
        <v/>
      </c>
      <c r="H151" s="425" t="str">
        <f t="shared" ca="1" si="72"/>
        <v/>
      </c>
      <c r="I151" s="425" t="str">
        <f t="shared" ca="1" si="73"/>
        <v/>
      </c>
      <c r="J151" s="425" t="str">
        <f t="shared" ca="1" si="74"/>
        <v/>
      </c>
      <c r="K151" s="425" t="str">
        <f t="shared" ca="1" si="75"/>
        <v/>
      </c>
      <c r="L151" s="425" t="str">
        <f t="shared" ca="1" si="76"/>
        <v/>
      </c>
      <c r="M151" s="427"/>
      <c r="N151" s="427"/>
      <c r="O151" s="427"/>
      <c r="P151" s="427"/>
      <c r="Q151" s="427"/>
      <c r="R151" s="427"/>
      <c r="S151" s="427"/>
      <c r="T151" s="427"/>
      <c r="U151" s="427">
        <f t="shared" ca="1" si="82"/>
        <v>0</v>
      </c>
      <c r="V151" s="427"/>
      <c r="W151" s="427"/>
      <c r="X151" s="425" t="str">
        <f t="shared" ca="1" si="77"/>
        <v/>
      </c>
      <c r="Y151" s="264"/>
      <c r="Z151" t="str">
        <f ca="1">IFERROR(VLOOKUP(C151,'Analysis-must not modify'!C:G,3,FALSE),"")</f>
        <v/>
      </c>
      <c r="AA151" s="431" t="str">
        <f ca="1">IFERROR(VLOOKUP(C151,'Analysis-must not modify'!C:G,2,FALSE),"")</f>
        <v/>
      </c>
      <c r="AB151">
        <f t="shared" ca="1" si="83"/>
        <v>0</v>
      </c>
      <c r="AC151" t="str">
        <f t="shared" ca="1" si="78"/>
        <v/>
      </c>
      <c r="AD151" t="str">
        <f t="shared" ca="1" si="84"/>
        <v/>
      </c>
      <c r="AE151" t="str">
        <f t="shared" ca="1" si="79"/>
        <v/>
      </c>
      <c r="AF151" t="str">
        <f t="shared" ca="1" si="85"/>
        <v/>
      </c>
      <c r="AG151" t="str">
        <f t="shared" ca="1" si="80"/>
        <v/>
      </c>
      <c r="AH151" t="str">
        <f t="shared" ca="1" si="81"/>
        <v/>
      </c>
      <c r="AI151" t="str">
        <f t="shared" ca="1" si="86"/>
        <v/>
      </c>
      <c r="AJ151" s="427">
        <f t="shared" ca="1" si="87"/>
        <v>0</v>
      </c>
    </row>
    <row r="152" spans="1:36">
      <c r="A152" t="str">
        <f t="shared" ca="1" si="68"/>
        <v/>
      </c>
      <c r="B152">
        <v>146</v>
      </c>
      <c r="C152" t="str">
        <f ca="1">IFERROR(INDEX(INDEXTABLE,MATCH($B152,'Analysis_2-must not modify'!$AD$831:$AD$1031,0),1),"")</f>
        <v/>
      </c>
      <c r="D152" s="425" t="str">
        <f ca="1">IF(C152="","",SUM([0]!Othercitydata)/$E$4)</f>
        <v/>
      </c>
      <c r="E152" s="425" t="str">
        <f t="shared" ca="1" si="69"/>
        <v/>
      </c>
      <c r="F152" s="425" t="str">
        <f t="shared" ca="1" si="70"/>
        <v/>
      </c>
      <c r="G152" s="425" t="str">
        <f t="shared" ca="1" si="71"/>
        <v/>
      </c>
      <c r="H152" s="425" t="str">
        <f t="shared" ca="1" si="72"/>
        <v/>
      </c>
      <c r="I152" s="425" t="str">
        <f t="shared" ca="1" si="73"/>
        <v/>
      </c>
      <c r="J152" s="425" t="str">
        <f t="shared" ca="1" si="74"/>
        <v/>
      </c>
      <c r="K152" s="425" t="str">
        <f t="shared" ca="1" si="75"/>
        <v/>
      </c>
      <c r="L152" s="425" t="str">
        <f t="shared" ca="1" si="76"/>
        <v/>
      </c>
      <c r="M152" s="427"/>
      <c r="N152" s="427"/>
      <c r="O152" s="427"/>
      <c r="P152" s="427"/>
      <c r="Q152" s="427"/>
      <c r="R152" s="427"/>
      <c r="S152" s="427"/>
      <c r="T152" s="427"/>
      <c r="U152" s="427">
        <f t="shared" ca="1" si="82"/>
        <v>0</v>
      </c>
      <c r="V152" s="427"/>
      <c r="W152" s="427"/>
      <c r="X152" s="425" t="str">
        <f t="shared" ca="1" si="77"/>
        <v/>
      </c>
      <c r="Y152" s="264"/>
      <c r="Z152" t="str">
        <f ca="1">IFERROR(VLOOKUP(C152,'Analysis-must not modify'!C:G,3,FALSE),"")</f>
        <v/>
      </c>
      <c r="AA152" s="431" t="str">
        <f ca="1">IFERROR(VLOOKUP(C152,'Analysis-must not modify'!C:G,2,FALSE),"")</f>
        <v/>
      </c>
      <c r="AB152">
        <f t="shared" ca="1" si="83"/>
        <v>0</v>
      </c>
      <c r="AC152" t="str">
        <f t="shared" ca="1" si="78"/>
        <v/>
      </c>
      <c r="AD152" t="str">
        <f t="shared" ca="1" si="84"/>
        <v/>
      </c>
      <c r="AE152" t="str">
        <f t="shared" ca="1" si="79"/>
        <v/>
      </c>
      <c r="AF152" t="str">
        <f t="shared" ca="1" si="85"/>
        <v/>
      </c>
      <c r="AG152" t="str">
        <f t="shared" ca="1" si="80"/>
        <v/>
      </c>
      <c r="AH152" t="str">
        <f t="shared" ca="1" si="81"/>
        <v/>
      </c>
      <c r="AI152" t="str">
        <f t="shared" ca="1" si="86"/>
        <v/>
      </c>
      <c r="AJ152" s="427">
        <f t="shared" ca="1" si="87"/>
        <v>0</v>
      </c>
    </row>
    <row r="153" spans="1:36">
      <c r="A153" t="str">
        <f t="shared" ca="1" si="68"/>
        <v/>
      </c>
      <c r="B153">
        <v>147</v>
      </c>
      <c r="C153" t="str">
        <f ca="1">IFERROR(INDEX(INDEXTABLE,MATCH($B153,'Analysis_2-must not modify'!$AD$831:$AD$1031,0),1),"")</f>
        <v/>
      </c>
      <c r="D153" s="425" t="str">
        <f ca="1">IF(C153="","",SUM([0]!Othercitydata)/$E$4)</f>
        <v/>
      </c>
      <c r="E153" s="425" t="str">
        <f t="shared" ca="1" si="69"/>
        <v/>
      </c>
      <c r="F153" s="425" t="str">
        <f t="shared" ca="1" si="70"/>
        <v/>
      </c>
      <c r="G153" s="425" t="str">
        <f t="shared" ca="1" si="71"/>
        <v/>
      </c>
      <c r="H153" s="425" t="str">
        <f t="shared" ca="1" si="72"/>
        <v/>
      </c>
      <c r="I153" s="425" t="str">
        <f t="shared" ca="1" si="73"/>
        <v/>
      </c>
      <c r="J153" s="425" t="str">
        <f t="shared" ca="1" si="74"/>
        <v/>
      </c>
      <c r="K153" s="425" t="str">
        <f t="shared" ca="1" si="75"/>
        <v/>
      </c>
      <c r="L153" s="425" t="str">
        <f t="shared" ca="1" si="76"/>
        <v/>
      </c>
      <c r="M153" s="427"/>
      <c r="N153" s="427"/>
      <c r="O153" s="427"/>
      <c r="P153" s="427"/>
      <c r="Q153" s="427"/>
      <c r="R153" s="427"/>
      <c r="S153" s="427"/>
      <c r="T153" s="427"/>
      <c r="U153" s="427">
        <f t="shared" ca="1" si="82"/>
        <v>0</v>
      </c>
      <c r="V153" s="427"/>
      <c r="W153" s="427"/>
      <c r="X153" s="425" t="str">
        <f t="shared" ca="1" si="77"/>
        <v/>
      </c>
      <c r="Y153" s="264"/>
      <c r="Z153" t="str">
        <f ca="1">IFERROR(VLOOKUP(C153,'Analysis-must not modify'!C:G,3,FALSE),"")</f>
        <v/>
      </c>
      <c r="AA153" s="431" t="str">
        <f ca="1">IFERROR(VLOOKUP(C153,'Analysis-must not modify'!C:G,2,FALSE),"")</f>
        <v/>
      </c>
      <c r="AB153">
        <f t="shared" ca="1" si="83"/>
        <v>0</v>
      </c>
      <c r="AC153" t="str">
        <f t="shared" ca="1" si="78"/>
        <v/>
      </c>
      <c r="AD153" t="str">
        <f t="shared" ca="1" si="84"/>
        <v/>
      </c>
      <c r="AE153" t="str">
        <f t="shared" ca="1" si="79"/>
        <v/>
      </c>
      <c r="AF153" t="str">
        <f t="shared" ca="1" si="85"/>
        <v/>
      </c>
      <c r="AG153" t="str">
        <f t="shared" ca="1" si="80"/>
        <v/>
      </c>
      <c r="AH153" t="str">
        <f t="shared" ca="1" si="81"/>
        <v/>
      </c>
      <c r="AI153" t="str">
        <f t="shared" ca="1" si="86"/>
        <v/>
      </c>
      <c r="AJ153" s="427">
        <f t="shared" ca="1" si="87"/>
        <v>0</v>
      </c>
    </row>
    <row r="154" spans="1:36">
      <c r="A154" t="str">
        <f t="shared" ca="1" si="68"/>
        <v/>
      </c>
      <c r="B154">
        <v>148</v>
      </c>
      <c r="C154" t="str">
        <f ca="1">IFERROR(INDEX(INDEXTABLE,MATCH($B154,'Analysis_2-must not modify'!$AD$831:$AD$1031,0),1),"")</f>
        <v/>
      </c>
      <c r="D154" s="425" t="str">
        <f ca="1">IF(C154="","",SUM([0]!Othercitydata)/$E$4)</f>
        <v/>
      </c>
      <c r="E154" s="425" t="str">
        <f t="shared" ca="1" si="69"/>
        <v/>
      </c>
      <c r="F154" s="425" t="str">
        <f t="shared" ca="1" si="70"/>
        <v/>
      </c>
      <c r="G154" s="425" t="str">
        <f t="shared" ca="1" si="71"/>
        <v/>
      </c>
      <c r="H154" s="425" t="str">
        <f t="shared" ca="1" si="72"/>
        <v/>
      </c>
      <c r="I154" s="425" t="str">
        <f t="shared" ca="1" si="73"/>
        <v/>
      </c>
      <c r="J154" s="425" t="str">
        <f t="shared" ca="1" si="74"/>
        <v/>
      </c>
      <c r="K154" s="425" t="str">
        <f t="shared" ca="1" si="75"/>
        <v/>
      </c>
      <c r="L154" s="425" t="str">
        <f t="shared" ca="1" si="76"/>
        <v/>
      </c>
      <c r="M154" s="427"/>
      <c r="N154" s="427"/>
      <c r="O154" s="427"/>
      <c r="P154" s="427"/>
      <c r="Q154" s="427"/>
      <c r="R154" s="427"/>
      <c r="S154" s="427"/>
      <c r="T154" s="427"/>
      <c r="U154" s="427">
        <f t="shared" ca="1" si="82"/>
        <v>0</v>
      </c>
      <c r="V154" s="427"/>
      <c r="W154" s="427"/>
      <c r="X154" s="425" t="str">
        <f t="shared" ca="1" si="77"/>
        <v/>
      </c>
      <c r="Y154" s="264"/>
      <c r="Z154" t="str">
        <f ca="1">IFERROR(VLOOKUP(C154,'Analysis-must not modify'!C:G,3,FALSE),"")</f>
        <v/>
      </c>
      <c r="AA154" s="431" t="str">
        <f ca="1">IFERROR(VLOOKUP(C154,'Analysis-must not modify'!C:G,2,FALSE),"")</f>
        <v/>
      </c>
      <c r="AB154">
        <f t="shared" ca="1" si="83"/>
        <v>0</v>
      </c>
      <c r="AC154" t="str">
        <f t="shared" ca="1" si="78"/>
        <v/>
      </c>
      <c r="AD154" t="str">
        <f t="shared" ca="1" si="84"/>
        <v/>
      </c>
      <c r="AE154" t="str">
        <f t="shared" ca="1" si="79"/>
        <v/>
      </c>
      <c r="AF154" t="str">
        <f t="shared" ca="1" si="85"/>
        <v/>
      </c>
      <c r="AG154" t="str">
        <f t="shared" ca="1" si="80"/>
        <v/>
      </c>
      <c r="AH154" t="str">
        <f t="shared" ca="1" si="81"/>
        <v/>
      </c>
      <c r="AI154" t="str">
        <f t="shared" ca="1" si="86"/>
        <v/>
      </c>
      <c r="AJ154" s="427">
        <f t="shared" ca="1" si="87"/>
        <v>0</v>
      </c>
    </row>
    <row r="155" spans="1:36">
      <c r="A155" t="str">
        <f t="shared" ca="1" si="68"/>
        <v/>
      </c>
      <c r="B155">
        <v>149</v>
      </c>
      <c r="C155" t="str">
        <f ca="1">IFERROR(INDEX(INDEXTABLE,MATCH($B155,'Analysis_2-must not modify'!$AD$831:$AD$1031,0),1),"")</f>
        <v/>
      </c>
      <c r="D155" s="425" t="str">
        <f ca="1">IF(C155="","",SUM([0]!Othercitydata)/$E$4)</f>
        <v/>
      </c>
      <c r="E155" s="425" t="str">
        <f t="shared" ca="1" si="69"/>
        <v/>
      </c>
      <c r="F155" s="425" t="str">
        <f t="shared" ca="1" si="70"/>
        <v/>
      </c>
      <c r="G155" s="425" t="str">
        <f t="shared" ca="1" si="71"/>
        <v/>
      </c>
      <c r="H155" s="425" t="str">
        <f t="shared" ca="1" si="72"/>
        <v/>
      </c>
      <c r="I155" s="425" t="str">
        <f t="shared" ca="1" si="73"/>
        <v/>
      </c>
      <c r="J155" s="425" t="str">
        <f t="shared" ca="1" si="74"/>
        <v/>
      </c>
      <c r="K155" s="425" t="str">
        <f t="shared" ca="1" si="75"/>
        <v/>
      </c>
      <c r="L155" s="425" t="str">
        <f t="shared" ca="1" si="76"/>
        <v/>
      </c>
      <c r="M155" s="427"/>
      <c r="N155" s="427"/>
      <c r="O155" s="427"/>
      <c r="P155" s="427"/>
      <c r="Q155" s="427"/>
      <c r="R155" s="427"/>
      <c r="S155" s="427"/>
      <c r="T155" s="427"/>
      <c r="U155" s="427">
        <f t="shared" ca="1" si="82"/>
        <v>0</v>
      </c>
      <c r="V155" s="427"/>
      <c r="W155" s="427"/>
      <c r="X155" s="425" t="str">
        <f t="shared" ca="1" si="77"/>
        <v/>
      </c>
      <c r="Y155" s="264"/>
      <c r="Z155" t="str">
        <f ca="1">IFERROR(VLOOKUP(C155,'Analysis-must not modify'!C:G,3,FALSE),"")</f>
        <v/>
      </c>
      <c r="AA155" s="431" t="str">
        <f ca="1">IFERROR(VLOOKUP(C155,'Analysis-must not modify'!C:G,2,FALSE),"")</f>
        <v/>
      </c>
      <c r="AB155">
        <f t="shared" ca="1" si="83"/>
        <v>0</v>
      </c>
      <c r="AC155" t="str">
        <f t="shared" ca="1" si="78"/>
        <v/>
      </c>
      <c r="AD155" t="str">
        <f t="shared" ca="1" si="84"/>
        <v/>
      </c>
      <c r="AE155" t="str">
        <f t="shared" ca="1" si="79"/>
        <v/>
      </c>
      <c r="AF155" t="str">
        <f t="shared" ca="1" si="85"/>
        <v/>
      </c>
      <c r="AG155" t="str">
        <f t="shared" ca="1" si="80"/>
        <v/>
      </c>
      <c r="AH155" t="str">
        <f t="shared" ca="1" si="81"/>
        <v/>
      </c>
      <c r="AI155" t="str">
        <f t="shared" ca="1" si="86"/>
        <v/>
      </c>
      <c r="AJ155" s="427">
        <f t="shared" ca="1" si="87"/>
        <v>0</v>
      </c>
    </row>
    <row r="156" spans="1:36">
      <c r="A156" t="str">
        <f t="shared" ca="1" si="68"/>
        <v/>
      </c>
      <c r="B156">
        <v>150</v>
      </c>
      <c r="C156" t="str">
        <f ca="1">IFERROR(INDEX(INDEXTABLE,MATCH($B156,'Analysis_2-must not modify'!$AD$831:$AD$1031,0),1),"")</f>
        <v/>
      </c>
      <c r="D156" s="425" t="str">
        <f ca="1">IF(C156="","",SUM([0]!Othercitydata)/$E$4)</f>
        <v/>
      </c>
      <c r="E156" s="425" t="str">
        <f t="shared" ca="1" si="69"/>
        <v/>
      </c>
      <c r="F156" s="425" t="str">
        <f t="shared" ca="1" si="70"/>
        <v/>
      </c>
      <c r="G156" s="425" t="str">
        <f t="shared" ca="1" si="71"/>
        <v/>
      </c>
      <c r="H156" s="425" t="str">
        <f t="shared" ca="1" si="72"/>
        <v/>
      </c>
      <c r="I156" s="425" t="str">
        <f t="shared" ca="1" si="73"/>
        <v/>
      </c>
      <c r="J156" s="425" t="str">
        <f t="shared" ca="1" si="74"/>
        <v/>
      </c>
      <c r="K156" s="425" t="str">
        <f t="shared" ca="1" si="75"/>
        <v/>
      </c>
      <c r="L156" s="425" t="str">
        <f t="shared" ca="1" si="76"/>
        <v/>
      </c>
      <c r="M156" s="427"/>
      <c r="N156" s="427"/>
      <c r="O156" s="427"/>
      <c r="P156" s="427"/>
      <c r="Q156" s="427"/>
      <c r="R156" s="427"/>
      <c r="S156" s="427"/>
      <c r="T156" s="427"/>
      <c r="U156" s="427">
        <f t="shared" ca="1" si="82"/>
        <v>0</v>
      </c>
      <c r="V156" s="427"/>
      <c r="W156" s="427"/>
      <c r="X156" s="425" t="str">
        <f t="shared" ca="1" si="77"/>
        <v/>
      </c>
      <c r="Y156" s="264"/>
      <c r="Z156" t="str">
        <f ca="1">IFERROR(VLOOKUP(C156,'Analysis-must not modify'!C:G,3,FALSE),"")</f>
        <v/>
      </c>
      <c r="AA156" s="431" t="str">
        <f ca="1">IFERROR(VLOOKUP(C156,'Analysis-must not modify'!C:G,2,FALSE),"")</f>
        <v/>
      </c>
      <c r="AB156">
        <f t="shared" ca="1" si="83"/>
        <v>0</v>
      </c>
      <c r="AC156" t="str">
        <f t="shared" ca="1" si="78"/>
        <v/>
      </c>
      <c r="AD156" t="str">
        <f t="shared" ca="1" si="84"/>
        <v/>
      </c>
      <c r="AE156" t="str">
        <f t="shared" ca="1" si="79"/>
        <v/>
      </c>
      <c r="AF156" t="str">
        <f t="shared" ca="1" si="85"/>
        <v/>
      </c>
      <c r="AG156" t="str">
        <f t="shared" ca="1" si="80"/>
        <v/>
      </c>
      <c r="AH156" t="str">
        <f t="shared" ca="1" si="81"/>
        <v/>
      </c>
      <c r="AI156" t="str">
        <f t="shared" ca="1" si="86"/>
        <v/>
      </c>
      <c r="AJ156" s="427">
        <f t="shared" ca="1" si="87"/>
        <v>0</v>
      </c>
    </row>
    <row r="157" spans="1:36">
      <c r="A157" t="str">
        <f t="shared" ca="1" si="68"/>
        <v/>
      </c>
      <c r="B157">
        <v>151</v>
      </c>
      <c r="C157" t="str">
        <f ca="1">IFERROR(INDEX(INDEXTABLE,MATCH($B157,'Analysis_2-must not modify'!$AD$831:$AD$1031,0),1),"")</f>
        <v/>
      </c>
      <c r="D157" s="425" t="str">
        <f ca="1">IF(C157="","",SUM([0]!Othercitydata)/$E$4)</f>
        <v/>
      </c>
      <c r="E157" s="425" t="str">
        <f t="shared" ca="1" si="69"/>
        <v/>
      </c>
      <c r="F157" s="425" t="str">
        <f t="shared" ca="1" si="70"/>
        <v/>
      </c>
      <c r="G157" s="425" t="str">
        <f t="shared" ca="1" si="71"/>
        <v/>
      </c>
      <c r="H157" s="425" t="str">
        <f t="shared" ca="1" si="72"/>
        <v/>
      </c>
      <c r="I157" s="425" t="str">
        <f t="shared" ca="1" si="73"/>
        <v/>
      </c>
      <c r="J157" s="425" t="str">
        <f t="shared" ca="1" si="74"/>
        <v/>
      </c>
      <c r="K157" s="425" t="str">
        <f t="shared" ca="1" si="75"/>
        <v/>
      </c>
      <c r="L157" s="425" t="str">
        <f t="shared" ca="1" si="76"/>
        <v/>
      </c>
      <c r="M157" s="427"/>
      <c r="N157" s="427"/>
      <c r="O157" s="427"/>
      <c r="P157" s="427"/>
      <c r="Q157" s="427"/>
      <c r="R157" s="427"/>
      <c r="S157" s="427"/>
      <c r="T157" s="427"/>
      <c r="U157" s="427">
        <f t="shared" ca="1" si="82"/>
        <v>0</v>
      </c>
      <c r="V157" s="427"/>
      <c r="W157" s="427"/>
      <c r="X157" s="425" t="str">
        <f t="shared" ca="1" si="77"/>
        <v/>
      </c>
      <c r="Y157" s="264"/>
      <c r="Z157" t="str">
        <f ca="1">IFERROR(VLOOKUP(C157,'Analysis-must not modify'!C:G,3,FALSE),"")</f>
        <v/>
      </c>
      <c r="AA157" s="431" t="str">
        <f ca="1">IFERROR(VLOOKUP(C157,'Analysis-must not modify'!C:G,2,FALSE),"")</f>
        <v/>
      </c>
      <c r="AB157">
        <f t="shared" ca="1" si="83"/>
        <v>0</v>
      </c>
      <c r="AC157" t="str">
        <f t="shared" ca="1" si="78"/>
        <v/>
      </c>
      <c r="AD157" t="str">
        <f t="shared" ca="1" si="84"/>
        <v/>
      </c>
      <c r="AE157" t="str">
        <f t="shared" ca="1" si="79"/>
        <v/>
      </c>
      <c r="AF157" t="str">
        <f t="shared" ca="1" si="85"/>
        <v/>
      </c>
      <c r="AG157" t="str">
        <f t="shared" ca="1" si="80"/>
        <v/>
      </c>
      <c r="AH157" t="str">
        <f t="shared" ca="1" si="81"/>
        <v/>
      </c>
      <c r="AI157" t="str">
        <f t="shared" ca="1" si="86"/>
        <v/>
      </c>
      <c r="AJ157" s="427">
        <f t="shared" ca="1" si="87"/>
        <v>0</v>
      </c>
    </row>
    <row r="158" spans="1:36">
      <c r="A158" t="str">
        <f t="shared" ca="1" si="68"/>
        <v/>
      </c>
      <c r="B158">
        <v>152</v>
      </c>
      <c r="C158" t="str">
        <f ca="1">IFERROR(INDEX(INDEXTABLE,MATCH($B158,'Analysis_2-must not modify'!$AD$831:$AD$1031,0),1),"")</f>
        <v/>
      </c>
      <c r="D158" s="425" t="str">
        <f ca="1">IF(C158="","",SUM([0]!Othercitydata)/$E$4)</f>
        <v/>
      </c>
      <c r="E158" s="425" t="str">
        <f t="shared" ca="1" si="69"/>
        <v/>
      </c>
      <c r="F158" s="425" t="str">
        <f t="shared" ca="1" si="70"/>
        <v/>
      </c>
      <c r="G158" s="425" t="str">
        <f t="shared" ca="1" si="71"/>
        <v/>
      </c>
      <c r="H158" s="425" t="str">
        <f t="shared" ca="1" si="72"/>
        <v/>
      </c>
      <c r="I158" s="425" t="str">
        <f t="shared" ca="1" si="73"/>
        <v/>
      </c>
      <c r="J158" s="425" t="str">
        <f t="shared" ca="1" si="74"/>
        <v/>
      </c>
      <c r="K158" s="425" t="str">
        <f t="shared" ca="1" si="75"/>
        <v/>
      </c>
      <c r="L158" s="425" t="str">
        <f t="shared" ca="1" si="76"/>
        <v/>
      </c>
      <c r="M158" s="427"/>
      <c r="N158" s="427"/>
      <c r="O158" s="427"/>
      <c r="P158" s="427"/>
      <c r="Q158" s="427"/>
      <c r="R158" s="427"/>
      <c r="S158" s="427"/>
      <c r="T158" s="427"/>
      <c r="U158" s="427">
        <f t="shared" ca="1" si="82"/>
        <v>0</v>
      </c>
      <c r="V158" s="427"/>
      <c r="W158" s="427"/>
      <c r="X158" s="425" t="str">
        <f t="shared" ca="1" si="77"/>
        <v/>
      </c>
      <c r="Y158" s="264"/>
      <c r="Z158" t="str">
        <f ca="1">IFERROR(VLOOKUP(C158,'Analysis-must not modify'!C:G,3,FALSE),"")</f>
        <v/>
      </c>
      <c r="AA158" s="431" t="str">
        <f ca="1">IFERROR(VLOOKUP(C158,'Analysis-must not modify'!C:G,2,FALSE),"")</f>
        <v/>
      </c>
      <c r="AB158">
        <f t="shared" ca="1" si="83"/>
        <v>0</v>
      </c>
      <c r="AC158" t="str">
        <f t="shared" ca="1" si="78"/>
        <v/>
      </c>
      <c r="AD158" t="str">
        <f t="shared" ca="1" si="84"/>
        <v/>
      </c>
      <c r="AE158" t="str">
        <f t="shared" ca="1" si="79"/>
        <v/>
      </c>
      <c r="AF158" t="str">
        <f t="shared" ca="1" si="85"/>
        <v/>
      </c>
      <c r="AG158" t="str">
        <f t="shared" ca="1" si="80"/>
        <v/>
      </c>
      <c r="AH158" t="str">
        <f t="shared" ca="1" si="81"/>
        <v/>
      </c>
      <c r="AI158" t="str">
        <f t="shared" ca="1" si="86"/>
        <v/>
      </c>
      <c r="AJ158" s="427">
        <f t="shared" ca="1" si="87"/>
        <v>0</v>
      </c>
    </row>
    <row r="159" spans="1:36">
      <c r="A159" t="str">
        <f t="shared" ca="1" si="68"/>
        <v/>
      </c>
      <c r="B159">
        <v>153</v>
      </c>
      <c r="C159" t="str">
        <f ca="1">IFERROR(INDEX(INDEXTABLE,MATCH($B159,'Analysis_2-must not modify'!$AD$831:$AD$1031,0),1),"")</f>
        <v/>
      </c>
      <c r="D159" s="425" t="str">
        <f ca="1">IF(C159="","",SUM([0]!Othercitydata)/$E$4)</f>
        <v/>
      </c>
      <c r="E159" s="425" t="str">
        <f t="shared" ca="1" si="69"/>
        <v/>
      </c>
      <c r="F159" s="425" t="str">
        <f t="shared" ca="1" si="70"/>
        <v/>
      </c>
      <c r="G159" s="425" t="str">
        <f t="shared" ca="1" si="71"/>
        <v/>
      </c>
      <c r="H159" s="425" t="str">
        <f t="shared" ca="1" si="72"/>
        <v/>
      </c>
      <c r="I159" s="425" t="str">
        <f t="shared" ca="1" si="73"/>
        <v/>
      </c>
      <c r="J159" s="425" t="str">
        <f t="shared" ca="1" si="74"/>
        <v/>
      </c>
      <c r="K159" s="425" t="str">
        <f t="shared" ca="1" si="75"/>
        <v/>
      </c>
      <c r="L159" s="425" t="str">
        <f t="shared" ca="1" si="76"/>
        <v/>
      </c>
      <c r="M159" s="427"/>
      <c r="N159" s="427"/>
      <c r="O159" s="427"/>
      <c r="P159" s="427"/>
      <c r="Q159" s="427"/>
      <c r="R159" s="427"/>
      <c r="S159" s="427"/>
      <c r="T159" s="427"/>
      <c r="U159" s="427">
        <f t="shared" ca="1" si="82"/>
        <v>0</v>
      </c>
      <c r="V159" s="427"/>
      <c r="W159" s="427"/>
      <c r="X159" s="425" t="str">
        <f t="shared" ca="1" si="77"/>
        <v/>
      </c>
      <c r="Y159" s="264"/>
      <c r="Z159" t="str">
        <f ca="1">IFERROR(VLOOKUP(C159,'Analysis-must not modify'!C:G,3,FALSE),"")</f>
        <v/>
      </c>
      <c r="AA159" s="431" t="str">
        <f ca="1">IFERROR(VLOOKUP(C159,'Analysis-must not modify'!C:G,2,FALSE),"")</f>
        <v/>
      </c>
      <c r="AB159">
        <f t="shared" ca="1" si="83"/>
        <v>0</v>
      </c>
      <c r="AC159" t="str">
        <f t="shared" ca="1" si="78"/>
        <v/>
      </c>
      <c r="AD159" t="str">
        <f t="shared" ca="1" si="84"/>
        <v/>
      </c>
      <c r="AE159" t="str">
        <f t="shared" ca="1" si="79"/>
        <v/>
      </c>
      <c r="AF159" t="str">
        <f t="shared" ca="1" si="85"/>
        <v/>
      </c>
      <c r="AG159" t="str">
        <f t="shared" ca="1" si="80"/>
        <v/>
      </c>
      <c r="AH159" t="str">
        <f t="shared" ca="1" si="81"/>
        <v/>
      </c>
      <c r="AI159" t="str">
        <f t="shared" ca="1" si="86"/>
        <v/>
      </c>
      <c r="AJ159" s="427">
        <f t="shared" ca="1" si="87"/>
        <v>0</v>
      </c>
    </row>
    <row r="160" spans="1:36">
      <c r="A160" t="str">
        <f t="shared" ca="1" si="68"/>
        <v/>
      </c>
      <c r="B160">
        <v>154</v>
      </c>
      <c r="C160" t="str">
        <f ca="1">IFERROR(INDEX(INDEXTABLE,MATCH($B160,'Analysis_2-must not modify'!$AD$831:$AD$1031,0),1),"")</f>
        <v/>
      </c>
      <c r="D160" s="425" t="str">
        <f ca="1">IF(C160="","",SUM([0]!Othercitydata)/$E$4)</f>
        <v/>
      </c>
      <c r="E160" s="425" t="str">
        <f t="shared" ca="1" si="69"/>
        <v/>
      </c>
      <c r="F160" s="425" t="str">
        <f t="shared" ca="1" si="70"/>
        <v/>
      </c>
      <c r="G160" s="425" t="str">
        <f t="shared" ca="1" si="71"/>
        <v/>
      </c>
      <c r="H160" s="425" t="str">
        <f t="shared" ca="1" si="72"/>
        <v/>
      </c>
      <c r="I160" s="425" t="str">
        <f t="shared" ca="1" si="73"/>
        <v/>
      </c>
      <c r="J160" s="425" t="str">
        <f t="shared" ca="1" si="74"/>
        <v/>
      </c>
      <c r="K160" s="425" t="str">
        <f t="shared" ca="1" si="75"/>
        <v/>
      </c>
      <c r="L160" s="425" t="str">
        <f t="shared" ca="1" si="76"/>
        <v/>
      </c>
      <c r="M160" s="427"/>
      <c r="N160" s="427"/>
      <c r="O160" s="427"/>
      <c r="P160" s="427"/>
      <c r="Q160" s="427"/>
      <c r="R160" s="427"/>
      <c r="S160" s="427"/>
      <c r="T160" s="427"/>
      <c r="U160" s="427">
        <f t="shared" ca="1" si="82"/>
        <v>0</v>
      </c>
      <c r="V160" s="427"/>
      <c r="W160" s="427"/>
      <c r="X160" s="425" t="str">
        <f t="shared" ca="1" si="77"/>
        <v/>
      </c>
      <c r="Y160" s="264"/>
      <c r="Z160" t="str">
        <f ca="1">IFERROR(VLOOKUP(C160,'Analysis-must not modify'!C:G,3,FALSE),"")</f>
        <v/>
      </c>
      <c r="AA160" s="431" t="str">
        <f ca="1">IFERROR(VLOOKUP(C160,'Analysis-must not modify'!C:G,2,FALSE),"")</f>
        <v/>
      </c>
      <c r="AB160">
        <f t="shared" ca="1" si="83"/>
        <v>0</v>
      </c>
      <c r="AC160" t="str">
        <f t="shared" ca="1" si="78"/>
        <v/>
      </c>
      <c r="AD160" t="str">
        <f t="shared" ca="1" si="84"/>
        <v/>
      </c>
      <c r="AE160" t="str">
        <f t="shared" ca="1" si="79"/>
        <v/>
      </c>
      <c r="AF160" t="str">
        <f t="shared" ca="1" si="85"/>
        <v/>
      </c>
      <c r="AG160" t="str">
        <f t="shared" ca="1" si="80"/>
        <v/>
      </c>
      <c r="AH160" t="str">
        <f t="shared" ca="1" si="81"/>
        <v/>
      </c>
      <c r="AI160" t="str">
        <f t="shared" ca="1" si="86"/>
        <v/>
      </c>
      <c r="AJ160" s="427">
        <f t="shared" ca="1" si="87"/>
        <v>0</v>
      </c>
    </row>
    <row r="161" spans="1:36">
      <c r="A161" t="str">
        <f t="shared" ca="1" si="68"/>
        <v/>
      </c>
      <c r="B161">
        <v>155</v>
      </c>
      <c r="C161" t="str">
        <f ca="1">IFERROR(INDEX(INDEXTABLE,MATCH($B161,'Analysis_2-must not modify'!$AD$831:$AD$1031,0),1),"")</f>
        <v/>
      </c>
      <c r="D161" s="425" t="str">
        <f ca="1">IF(C161="","",SUM([0]!Othercitydata)/$E$4)</f>
        <v/>
      </c>
      <c r="E161" s="425" t="str">
        <f t="shared" ca="1" si="69"/>
        <v/>
      </c>
      <c r="F161" s="425" t="str">
        <f t="shared" ca="1" si="70"/>
        <v/>
      </c>
      <c r="G161" s="425" t="str">
        <f t="shared" ca="1" si="71"/>
        <v/>
      </c>
      <c r="H161" s="425" t="str">
        <f t="shared" ca="1" si="72"/>
        <v/>
      </c>
      <c r="I161" s="425" t="str">
        <f t="shared" ca="1" si="73"/>
        <v/>
      </c>
      <c r="J161" s="425" t="str">
        <f t="shared" ca="1" si="74"/>
        <v/>
      </c>
      <c r="K161" s="425" t="str">
        <f t="shared" ca="1" si="75"/>
        <v/>
      </c>
      <c r="L161" s="425" t="str">
        <f t="shared" ca="1" si="76"/>
        <v/>
      </c>
      <c r="M161" s="427"/>
      <c r="N161" s="427"/>
      <c r="O161" s="427"/>
      <c r="P161" s="427"/>
      <c r="Q161" s="427"/>
      <c r="R161" s="427"/>
      <c r="S161" s="427"/>
      <c r="T161" s="427"/>
      <c r="U161" s="427">
        <f t="shared" ca="1" si="82"/>
        <v>0</v>
      </c>
      <c r="V161" s="427"/>
      <c r="W161" s="427"/>
      <c r="X161" s="425" t="str">
        <f t="shared" ca="1" si="77"/>
        <v/>
      </c>
      <c r="Y161" s="264"/>
      <c r="Z161" t="str">
        <f ca="1">IFERROR(VLOOKUP(C161,'Analysis-must not modify'!C:G,3,FALSE),"")</f>
        <v/>
      </c>
      <c r="AA161" s="431" t="str">
        <f ca="1">IFERROR(VLOOKUP(C161,'Analysis-must not modify'!C:G,2,FALSE),"")</f>
        <v/>
      </c>
      <c r="AB161">
        <f t="shared" ca="1" si="83"/>
        <v>0</v>
      </c>
      <c r="AC161" t="str">
        <f t="shared" ca="1" si="78"/>
        <v/>
      </c>
      <c r="AD161" t="str">
        <f t="shared" ca="1" si="84"/>
        <v/>
      </c>
      <c r="AE161" t="str">
        <f t="shared" ca="1" si="79"/>
        <v/>
      </c>
      <c r="AF161" t="str">
        <f t="shared" ca="1" si="85"/>
        <v/>
      </c>
      <c r="AG161" t="str">
        <f t="shared" ca="1" si="80"/>
        <v/>
      </c>
      <c r="AH161" t="str">
        <f t="shared" ca="1" si="81"/>
        <v/>
      </c>
      <c r="AI161" t="str">
        <f t="shared" ca="1" si="86"/>
        <v/>
      </c>
      <c r="AJ161" s="427">
        <f t="shared" ca="1" si="87"/>
        <v>0</v>
      </c>
    </row>
    <row r="162" spans="1:36">
      <c r="A162" t="str">
        <f t="shared" ca="1" si="68"/>
        <v/>
      </c>
      <c r="B162">
        <v>156</v>
      </c>
      <c r="C162" t="str">
        <f ca="1">IFERROR(INDEX(INDEXTABLE,MATCH($B162,'Analysis_2-must not modify'!$AD$831:$AD$1031,0),1),"")</f>
        <v/>
      </c>
      <c r="D162" s="425" t="str">
        <f ca="1">IF(C162="","",SUM([0]!Othercitydata)/$E$4)</f>
        <v/>
      </c>
      <c r="E162" s="425" t="str">
        <f t="shared" ca="1" si="69"/>
        <v/>
      </c>
      <c r="F162" s="425" t="str">
        <f t="shared" ca="1" si="70"/>
        <v/>
      </c>
      <c r="G162" s="425" t="str">
        <f t="shared" ca="1" si="71"/>
        <v/>
      </c>
      <c r="H162" s="425" t="str">
        <f t="shared" ca="1" si="72"/>
        <v/>
      </c>
      <c r="I162" s="425" t="str">
        <f t="shared" ca="1" si="73"/>
        <v/>
      </c>
      <c r="J162" s="425" t="str">
        <f t="shared" ca="1" si="74"/>
        <v/>
      </c>
      <c r="K162" s="425" t="str">
        <f t="shared" ca="1" si="75"/>
        <v/>
      </c>
      <c r="L162" s="425" t="str">
        <f t="shared" ca="1" si="76"/>
        <v/>
      </c>
      <c r="M162" s="427"/>
      <c r="N162" s="427"/>
      <c r="O162" s="427"/>
      <c r="P162" s="427"/>
      <c r="Q162" s="427"/>
      <c r="R162" s="427"/>
      <c r="S162" s="427"/>
      <c r="T162" s="427"/>
      <c r="U162" s="427">
        <f t="shared" ca="1" si="82"/>
        <v>0</v>
      </c>
      <c r="V162" s="427"/>
      <c r="W162" s="427"/>
      <c r="X162" s="425" t="str">
        <f t="shared" ca="1" si="77"/>
        <v/>
      </c>
      <c r="Y162" s="264"/>
      <c r="Z162" t="str">
        <f ca="1">IFERROR(VLOOKUP(C162,'Analysis-must not modify'!C:G,3,FALSE),"")</f>
        <v/>
      </c>
      <c r="AA162" s="431" t="str">
        <f ca="1">IFERROR(VLOOKUP(C162,'Analysis-must not modify'!C:G,2,FALSE),"")</f>
        <v/>
      </c>
      <c r="AB162">
        <f t="shared" ca="1" si="83"/>
        <v>0</v>
      </c>
      <c r="AC162" t="str">
        <f t="shared" ca="1" si="78"/>
        <v/>
      </c>
      <c r="AD162" t="str">
        <f t="shared" ca="1" si="84"/>
        <v/>
      </c>
      <c r="AE162" t="str">
        <f t="shared" ca="1" si="79"/>
        <v/>
      </c>
      <c r="AF162" t="str">
        <f t="shared" ca="1" si="85"/>
        <v/>
      </c>
      <c r="AG162" t="str">
        <f t="shared" ca="1" si="80"/>
        <v/>
      </c>
      <c r="AH162" t="str">
        <f t="shared" ca="1" si="81"/>
        <v/>
      </c>
      <c r="AI162" t="str">
        <f t="shared" ca="1" si="86"/>
        <v/>
      </c>
      <c r="AJ162" s="427">
        <f t="shared" ca="1" si="87"/>
        <v>0</v>
      </c>
    </row>
    <row r="163" spans="1:36">
      <c r="A163" t="str">
        <f t="shared" ca="1" si="68"/>
        <v/>
      </c>
      <c r="B163">
        <v>157</v>
      </c>
      <c r="C163" t="str">
        <f ca="1">IFERROR(INDEX(INDEXTABLE,MATCH($B163,'Analysis_2-must not modify'!$AD$831:$AD$1031,0),1),"")</f>
        <v/>
      </c>
      <c r="D163" s="425" t="str">
        <f ca="1">IF(C163="","",SUM([0]!Othercitydata)/$E$4)</f>
        <v/>
      </c>
      <c r="E163" s="425" t="str">
        <f t="shared" ca="1" si="69"/>
        <v/>
      </c>
      <c r="F163" s="425" t="str">
        <f t="shared" ca="1" si="70"/>
        <v/>
      </c>
      <c r="G163" s="425" t="str">
        <f t="shared" ca="1" si="71"/>
        <v/>
      </c>
      <c r="H163" s="425" t="str">
        <f t="shared" ca="1" si="72"/>
        <v/>
      </c>
      <c r="I163" s="425" t="str">
        <f t="shared" ca="1" si="73"/>
        <v/>
      </c>
      <c r="J163" s="425" t="str">
        <f t="shared" ca="1" si="74"/>
        <v/>
      </c>
      <c r="K163" s="425" t="str">
        <f t="shared" ca="1" si="75"/>
        <v/>
      </c>
      <c r="L163" s="425" t="str">
        <f t="shared" ca="1" si="76"/>
        <v/>
      </c>
      <c r="M163" s="427"/>
      <c r="N163" s="427"/>
      <c r="O163" s="427"/>
      <c r="P163" s="427"/>
      <c r="Q163" s="427"/>
      <c r="R163" s="427"/>
      <c r="S163" s="427"/>
      <c r="T163" s="427"/>
      <c r="U163" s="427">
        <f t="shared" ca="1" si="82"/>
        <v>0</v>
      </c>
      <c r="V163" s="427"/>
      <c r="W163" s="427"/>
      <c r="X163" s="425" t="str">
        <f t="shared" ca="1" si="77"/>
        <v/>
      </c>
      <c r="Y163" s="264"/>
      <c r="Z163" t="str">
        <f ca="1">IFERROR(VLOOKUP(C163,'Analysis-must not modify'!C:G,3,FALSE),"")</f>
        <v/>
      </c>
      <c r="AA163" s="431" t="str">
        <f ca="1">IFERROR(VLOOKUP(C163,'Analysis-must not modify'!C:G,2,FALSE),"")</f>
        <v/>
      </c>
      <c r="AB163">
        <f t="shared" ca="1" si="83"/>
        <v>0</v>
      </c>
      <c r="AC163" t="str">
        <f t="shared" ca="1" si="78"/>
        <v/>
      </c>
      <c r="AD163" t="str">
        <f t="shared" ca="1" si="84"/>
        <v/>
      </c>
      <c r="AE163" t="str">
        <f t="shared" ca="1" si="79"/>
        <v/>
      </c>
      <c r="AF163" t="str">
        <f t="shared" ca="1" si="85"/>
        <v/>
      </c>
      <c r="AG163" t="str">
        <f t="shared" ca="1" si="80"/>
        <v/>
      </c>
      <c r="AH163" t="str">
        <f t="shared" ca="1" si="81"/>
        <v/>
      </c>
      <c r="AI163" t="str">
        <f t="shared" ca="1" si="86"/>
        <v/>
      </c>
      <c r="AJ163" s="427">
        <f t="shared" ca="1" si="87"/>
        <v>0</v>
      </c>
    </row>
    <row r="164" spans="1:36">
      <c r="A164" t="str">
        <f t="shared" ca="1" si="68"/>
        <v/>
      </c>
      <c r="B164">
        <v>158</v>
      </c>
      <c r="C164" t="str">
        <f ca="1">IFERROR(INDEX(INDEXTABLE,MATCH($B164,'Analysis_2-must not modify'!$AD$831:$AD$1031,0),1),"")</f>
        <v/>
      </c>
      <c r="D164" s="425" t="str">
        <f ca="1">IF(C164="","",SUM([0]!Othercitydata)/$E$4)</f>
        <v/>
      </c>
      <c r="E164" s="425" t="str">
        <f t="shared" ca="1" si="69"/>
        <v/>
      </c>
      <c r="F164" s="425" t="str">
        <f t="shared" ca="1" si="70"/>
        <v/>
      </c>
      <c r="G164" s="425" t="str">
        <f t="shared" ca="1" si="71"/>
        <v/>
      </c>
      <c r="H164" s="425" t="str">
        <f t="shared" ca="1" si="72"/>
        <v/>
      </c>
      <c r="I164" s="425" t="str">
        <f t="shared" ca="1" si="73"/>
        <v/>
      </c>
      <c r="J164" s="425" t="str">
        <f t="shared" ca="1" si="74"/>
        <v/>
      </c>
      <c r="K164" s="425" t="str">
        <f t="shared" ca="1" si="75"/>
        <v/>
      </c>
      <c r="L164" s="425" t="str">
        <f t="shared" ca="1" si="76"/>
        <v/>
      </c>
      <c r="M164" s="427"/>
      <c r="N164" s="427"/>
      <c r="O164" s="427"/>
      <c r="P164" s="427"/>
      <c r="Q164" s="427"/>
      <c r="R164" s="427"/>
      <c r="S164" s="427"/>
      <c r="T164" s="427"/>
      <c r="U164" s="427">
        <f t="shared" ca="1" si="82"/>
        <v>0</v>
      </c>
      <c r="V164" s="427"/>
      <c r="W164" s="427"/>
      <c r="X164" s="425" t="str">
        <f t="shared" ca="1" si="77"/>
        <v/>
      </c>
      <c r="Y164" s="264"/>
      <c r="Z164" t="str">
        <f ca="1">IFERROR(VLOOKUP(C164,'Analysis-must not modify'!C:G,3,FALSE),"")</f>
        <v/>
      </c>
      <c r="AA164" s="431" t="str">
        <f ca="1">IFERROR(VLOOKUP(C164,'Analysis-must not modify'!C:G,2,FALSE),"")</f>
        <v/>
      </c>
      <c r="AB164">
        <f t="shared" ca="1" si="83"/>
        <v>0</v>
      </c>
      <c r="AC164" t="str">
        <f t="shared" ca="1" si="78"/>
        <v/>
      </c>
      <c r="AD164" t="str">
        <f t="shared" ca="1" si="84"/>
        <v/>
      </c>
      <c r="AE164" t="str">
        <f t="shared" ca="1" si="79"/>
        <v/>
      </c>
      <c r="AF164" t="str">
        <f t="shared" ca="1" si="85"/>
        <v/>
      </c>
      <c r="AG164" t="str">
        <f t="shared" ca="1" si="80"/>
        <v/>
      </c>
      <c r="AH164" t="str">
        <f t="shared" ca="1" si="81"/>
        <v/>
      </c>
      <c r="AI164" t="str">
        <f t="shared" ca="1" si="86"/>
        <v/>
      </c>
      <c r="AJ164" s="427">
        <f t="shared" ca="1" si="87"/>
        <v>0</v>
      </c>
    </row>
    <row r="165" spans="1:36">
      <c r="A165" t="str">
        <f t="shared" ca="1" si="68"/>
        <v/>
      </c>
      <c r="B165">
        <v>159</v>
      </c>
      <c r="C165" t="str">
        <f ca="1">IFERROR(INDEX(INDEXTABLE,MATCH($B165,'Analysis_2-must not modify'!$AD$831:$AD$1031,0),1),"")</f>
        <v/>
      </c>
      <c r="D165" s="425" t="str">
        <f ca="1">IF(C165="","",SUM([0]!Othercitydata)/$E$4)</f>
        <v/>
      </c>
      <c r="E165" s="425" t="str">
        <f t="shared" ca="1" si="69"/>
        <v/>
      </c>
      <c r="F165" s="425" t="str">
        <f t="shared" ca="1" si="70"/>
        <v/>
      </c>
      <c r="G165" s="425" t="str">
        <f t="shared" ca="1" si="71"/>
        <v/>
      </c>
      <c r="H165" s="425" t="str">
        <f t="shared" ca="1" si="72"/>
        <v/>
      </c>
      <c r="I165" s="425" t="str">
        <f t="shared" ca="1" si="73"/>
        <v/>
      </c>
      <c r="J165" s="425" t="str">
        <f t="shared" ca="1" si="74"/>
        <v/>
      </c>
      <c r="K165" s="425" t="str">
        <f t="shared" ca="1" si="75"/>
        <v/>
      </c>
      <c r="L165" s="425" t="str">
        <f t="shared" ca="1" si="76"/>
        <v/>
      </c>
      <c r="M165" s="427"/>
      <c r="N165" s="427"/>
      <c r="O165" s="427"/>
      <c r="P165" s="427"/>
      <c r="Q165" s="427"/>
      <c r="R165" s="427"/>
      <c r="S165" s="427"/>
      <c r="T165" s="427"/>
      <c r="U165" s="427">
        <f t="shared" ca="1" si="82"/>
        <v>0</v>
      </c>
      <c r="V165" s="427"/>
      <c r="W165" s="427"/>
      <c r="X165" s="425" t="str">
        <f t="shared" ca="1" si="77"/>
        <v/>
      </c>
      <c r="Y165" s="264"/>
      <c r="Z165" t="str">
        <f ca="1">IFERROR(VLOOKUP(C165,'Analysis-must not modify'!C:G,3,FALSE),"")</f>
        <v/>
      </c>
      <c r="AA165" s="431" t="str">
        <f ca="1">IFERROR(VLOOKUP(C165,'Analysis-must not modify'!C:G,2,FALSE),"")</f>
        <v/>
      </c>
      <c r="AB165">
        <f t="shared" ca="1" si="83"/>
        <v>0</v>
      </c>
      <c r="AC165" t="str">
        <f t="shared" ca="1" si="78"/>
        <v/>
      </c>
      <c r="AD165" t="str">
        <f t="shared" ca="1" si="84"/>
        <v/>
      </c>
      <c r="AE165" t="str">
        <f t="shared" ca="1" si="79"/>
        <v/>
      </c>
      <c r="AF165" t="str">
        <f t="shared" ca="1" si="85"/>
        <v/>
      </c>
      <c r="AG165" t="str">
        <f t="shared" ca="1" si="80"/>
        <v/>
      </c>
      <c r="AH165" t="str">
        <f t="shared" ca="1" si="81"/>
        <v/>
      </c>
      <c r="AI165" t="str">
        <f t="shared" ca="1" si="86"/>
        <v/>
      </c>
      <c r="AJ165" s="427">
        <f t="shared" ca="1" si="87"/>
        <v>0</v>
      </c>
    </row>
    <row r="166" spans="1:36">
      <c r="A166" t="str">
        <f t="shared" ca="1" si="68"/>
        <v/>
      </c>
      <c r="B166">
        <v>160</v>
      </c>
      <c r="C166" t="str">
        <f ca="1">IFERROR(INDEX(INDEXTABLE,MATCH($B166,'Analysis_2-must not modify'!$AD$831:$AD$1031,0),1),"")</f>
        <v/>
      </c>
      <c r="D166" s="425" t="str">
        <f ca="1">IF(C166="","",SUM([0]!Othercitydata)/$E$4)</f>
        <v/>
      </c>
      <c r="E166" s="425" t="str">
        <f t="shared" ca="1" si="69"/>
        <v/>
      </c>
      <c r="F166" s="425" t="str">
        <f t="shared" ca="1" si="70"/>
        <v/>
      </c>
      <c r="G166" s="425" t="str">
        <f t="shared" ca="1" si="71"/>
        <v/>
      </c>
      <c r="H166" s="425" t="str">
        <f t="shared" ca="1" si="72"/>
        <v/>
      </c>
      <c r="I166" s="425" t="str">
        <f t="shared" ca="1" si="73"/>
        <v/>
      </c>
      <c r="J166" s="425" t="str">
        <f t="shared" ca="1" si="74"/>
        <v/>
      </c>
      <c r="K166" s="425" t="str">
        <f t="shared" ca="1" si="75"/>
        <v/>
      </c>
      <c r="L166" s="425" t="str">
        <f t="shared" ca="1" si="76"/>
        <v/>
      </c>
      <c r="M166" s="427"/>
      <c r="N166" s="427"/>
      <c r="O166" s="427"/>
      <c r="P166" s="427"/>
      <c r="Q166" s="427"/>
      <c r="R166" s="427"/>
      <c r="S166" s="427"/>
      <c r="T166" s="427"/>
      <c r="U166" s="427">
        <f t="shared" ca="1" si="82"/>
        <v>0</v>
      </c>
      <c r="V166" s="427"/>
      <c r="W166" s="427"/>
      <c r="X166" s="425" t="str">
        <f t="shared" ca="1" si="77"/>
        <v/>
      </c>
      <c r="Y166" s="264"/>
      <c r="Z166" t="str">
        <f ca="1">IFERROR(VLOOKUP(C166,'Analysis-must not modify'!C:G,3,FALSE),"")</f>
        <v/>
      </c>
      <c r="AA166" s="431" t="str">
        <f ca="1">IFERROR(VLOOKUP(C166,'Analysis-must not modify'!C:G,2,FALSE),"")</f>
        <v/>
      </c>
      <c r="AB166">
        <f t="shared" ca="1" si="83"/>
        <v>0</v>
      </c>
      <c r="AC166" t="str">
        <f t="shared" ca="1" si="78"/>
        <v/>
      </c>
      <c r="AD166" t="str">
        <f t="shared" ca="1" si="84"/>
        <v/>
      </c>
      <c r="AE166" t="str">
        <f t="shared" ca="1" si="79"/>
        <v/>
      </c>
      <c r="AF166" t="str">
        <f t="shared" ca="1" si="85"/>
        <v/>
      </c>
      <c r="AG166" t="str">
        <f t="shared" ca="1" si="80"/>
        <v/>
      </c>
      <c r="AH166" t="str">
        <f t="shared" ca="1" si="81"/>
        <v/>
      </c>
      <c r="AI166" t="str">
        <f t="shared" ca="1" si="86"/>
        <v/>
      </c>
      <c r="AJ166" s="427">
        <f t="shared" ca="1" si="87"/>
        <v>0</v>
      </c>
    </row>
    <row r="167" spans="1:36">
      <c r="A167" t="str">
        <f t="shared" ref="A167:A198" ca="1" si="88">IFERROR(RANK(AG167,rankNEW),"")</f>
        <v/>
      </c>
      <c r="B167">
        <v>161</v>
      </c>
      <c r="C167" t="str">
        <f ca="1">IFERROR(INDEX(INDEXTABLE,MATCH($B167,'Analysis_2-must not modify'!$AD$831:$AD$1031,0),1),"")</f>
        <v/>
      </c>
      <c r="D167" s="425" t="str">
        <f ca="1">IF(C167="","",SUM([0]!Othercitydata)/$E$4)</f>
        <v/>
      </c>
      <c r="E167" s="425" t="str">
        <f t="shared" ref="E167:E198" ca="1" si="89">IFERROR(INDEX(INDEXTABLE,MATCH($B167,rankINDEX,0),3),"")</f>
        <v/>
      </c>
      <c r="F167" s="425" t="str">
        <f t="shared" ref="F167:F198" ca="1" si="90">IFERROR(INDEX(INDEXTABLE,MATCH($B167,rankINDEX,0),4),"")</f>
        <v/>
      </c>
      <c r="G167" s="425" t="str">
        <f t="shared" ref="G167:G198" ca="1" si="91">IFERROR(INDEX(INDEXTABLE,MATCH($B167,rankINDEX,0),5),"")</f>
        <v/>
      </c>
      <c r="H167" s="425" t="str">
        <f t="shared" ref="H167:H198" ca="1" si="92">IFERROR(INDEX(INDEXTABLE,MATCH($B167,rankINDEX,0),6),"")</f>
        <v/>
      </c>
      <c r="I167" s="425" t="str">
        <f t="shared" ref="I167:I198" ca="1" si="93">IFERROR(INDEX(INDEXTABLE,MATCH($B167,rankINDEX,0),7),"")</f>
        <v/>
      </c>
      <c r="J167" s="425" t="str">
        <f t="shared" ref="J167:J198" ca="1" si="94">IFERROR(INDEX(INDEXTABLE,MATCH($B167,rankINDEX,0),8),"")</f>
        <v/>
      </c>
      <c r="K167" s="425" t="str">
        <f t="shared" ref="K167:K198" ca="1" si="95">IFERROR(INDEX(INDEXTABLE,MATCH($B167,rankINDEX,0),9),"")</f>
        <v/>
      </c>
      <c r="L167" s="425" t="str">
        <f t="shared" ref="L167:L198" ca="1" si="96">IFERROR(INDEX(INDEXTABLE,MATCH($B167,rankINDEX,0),10),"")</f>
        <v/>
      </c>
      <c r="M167" s="427"/>
      <c r="N167" s="427"/>
      <c r="O167" s="427"/>
      <c r="P167" s="427"/>
      <c r="Q167" s="427"/>
      <c r="R167" s="427"/>
      <c r="S167" s="427"/>
      <c r="T167" s="427"/>
      <c r="U167" s="427">
        <f t="shared" ca="1" si="82"/>
        <v>0</v>
      </c>
      <c r="V167" s="427"/>
      <c r="W167" s="427"/>
      <c r="X167" s="425" t="str">
        <f t="shared" ref="X167:X198" ca="1" si="97">IF(C167="","",MEDIAN(Othercitydata))</f>
        <v/>
      </c>
      <c r="Y167" s="264"/>
      <c r="Z167" t="str">
        <f ca="1">IFERROR(VLOOKUP(C167,'Analysis-must not modify'!C:G,3,FALSE),"")</f>
        <v/>
      </c>
      <c r="AA167" s="431" t="str">
        <f ca="1">IFERROR(VLOOKUP(C167,'Analysis-must not modify'!C:G,2,FALSE),"")</f>
        <v/>
      </c>
      <c r="AB167">
        <f t="shared" ca="1" si="83"/>
        <v>0</v>
      </c>
      <c r="AC167" t="str">
        <f t="shared" ref="AC167:AC198" ca="1" si="98">IF(C167="","",B167)</f>
        <v/>
      </c>
      <c r="AD167" t="str">
        <f t="shared" ca="1" si="84"/>
        <v/>
      </c>
      <c r="AE167" t="str">
        <f t="shared" ref="AE167:AE198" ca="1" si="99">IFERROR(RANK(AB167,rankyear,1),"")</f>
        <v/>
      </c>
      <c r="AF167" t="str">
        <f t="shared" ca="1" si="85"/>
        <v/>
      </c>
      <c r="AG167" t="str">
        <f t="shared" ref="AG167:AG198" ca="1" si="100">IFERROR(RANK(AF167,Rankcombined),"")</f>
        <v/>
      </c>
      <c r="AH167" t="str">
        <f t="shared" ref="AH167:AH198" ca="1" si="101">IF(AD167=1,RANK(AG167,rankINPUT,1),"")</f>
        <v/>
      </c>
      <c r="AI167" t="str">
        <f t="shared" ca="1" si="86"/>
        <v/>
      </c>
      <c r="AJ167" s="427">
        <f t="shared" ca="1" si="87"/>
        <v>0</v>
      </c>
    </row>
    <row r="168" spans="1:36">
      <c r="A168" t="str">
        <f t="shared" ca="1" si="88"/>
        <v/>
      </c>
      <c r="B168">
        <v>162</v>
      </c>
      <c r="C168" t="str">
        <f ca="1">IFERROR(INDEX(INDEXTABLE,MATCH($B168,'Analysis_2-must not modify'!$AD$831:$AD$1031,0),1),"")</f>
        <v/>
      </c>
      <c r="D168" s="425" t="str">
        <f ca="1">IF(C168="","",SUM([0]!Othercitydata)/$E$4)</f>
        <v/>
      </c>
      <c r="E168" s="425" t="str">
        <f t="shared" ca="1" si="89"/>
        <v/>
      </c>
      <c r="F168" s="425" t="str">
        <f t="shared" ca="1" si="90"/>
        <v/>
      </c>
      <c r="G168" s="425" t="str">
        <f t="shared" ca="1" si="91"/>
        <v/>
      </c>
      <c r="H168" s="425" t="str">
        <f t="shared" ca="1" si="92"/>
        <v/>
      </c>
      <c r="I168" s="425" t="str">
        <f t="shared" ca="1" si="93"/>
        <v/>
      </c>
      <c r="J168" s="425" t="str">
        <f t="shared" ca="1" si="94"/>
        <v/>
      </c>
      <c r="K168" s="425" t="str">
        <f t="shared" ca="1" si="95"/>
        <v/>
      </c>
      <c r="L168" s="425" t="str">
        <f t="shared" ca="1" si="96"/>
        <v/>
      </c>
      <c r="M168" s="427"/>
      <c r="N168" s="427"/>
      <c r="O168" s="427"/>
      <c r="P168" s="427"/>
      <c r="Q168" s="427"/>
      <c r="R168" s="427"/>
      <c r="S168" s="427"/>
      <c r="T168" s="427"/>
      <c r="U168" s="427">
        <f t="shared" ca="1" si="82"/>
        <v>0</v>
      </c>
      <c r="V168" s="427"/>
      <c r="W168" s="427"/>
      <c r="X168" s="425" t="str">
        <f t="shared" ca="1" si="97"/>
        <v/>
      </c>
      <c r="Y168" s="264"/>
      <c r="Z168" t="str">
        <f ca="1">IFERROR(VLOOKUP(C168,'Analysis-must not modify'!C:G,3,FALSE),"")</f>
        <v/>
      </c>
      <c r="AA168" s="431" t="str">
        <f ca="1">IFERROR(VLOOKUP(C168,'Analysis-must not modify'!C:G,2,FALSE),"")</f>
        <v/>
      </c>
      <c r="AB168">
        <f t="shared" ca="1" si="83"/>
        <v>0</v>
      </c>
      <c r="AC168" t="str">
        <f t="shared" ca="1" si="98"/>
        <v/>
      </c>
      <c r="AD168" t="str">
        <f t="shared" ca="1" si="84"/>
        <v/>
      </c>
      <c r="AE168" t="str">
        <f t="shared" ca="1" si="99"/>
        <v/>
      </c>
      <c r="AF168" t="str">
        <f t="shared" ca="1" si="85"/>
        <v/>
      </c>
      <c r="AG168" t="str">
        <f t="shared" ca="1" si="100"/>
        <v/>
      </c>
      <c r="AH168" t="str">
        <f t="shared" ca="1" si="101"/>
        <v/>
      </c>
      <c r="AI168" t="str">
        <f t="shared" ca="1" si="86"/>
        <v/>
      </c>
      <c r="AJ168" s="427">
        <f t="shared" ca="1" si="87"/>
        <v>0</v>
      </c>
    </row>
    <row r="169" spans="1:36">
      <c r="A169" t="str">
        <f t="shared" ca="1" si="88"/>
        <v/>
      </c>
      <c r="B169">
        <v>163</v>
      </c>
      <c r="C169" t="str">
        <f ca="1">IFERROR(INDEX(INDEXTABLE,MATCH($B169,'Analysis_2-must not modify'!$AD$831:$AD$1031,0),1),"")</f>
        <v/>
      </c>
      <c r="D169" s="425" t="str">
        <f ca="1">IF(C169="","",SUM([0]!Othercitydata)/$E$4)</f>
        <v/>
      </c>
      <c r="E169" s="425" t="str">
        <f t="shared" ca="1" si="89"/>
        <v/>
      </c>
      <c r="F169" s="425" t="str">
        <f t="shared" ca="1" si="90"/>
        <v/>
      </c>
      <c r="G169" s="425" t="str">
        <f t="shared" ca="1" si="91"/>
        <v/>
      </c>
      <c r="H169" s="425" t="str">
        <f t="shared" ca="1" si="92"/>
        <v/>
      </c>
      <c r="I169" s="425" t="str">
        <f t="shared" ca="1" si="93"/>
        <v/>
      </c>
      <c r="J169" s="425" t="str">
        <f t="shared" ca="1" si="94"/>
        <v/>
      </c>
      <c r="K169" s="425" t="str">
        <f t="shared" ca="1" si="95"/>
        <v/>
      </c>
      <c r="L169" s="425" t="str">
        <f t="shared" ca="1" si="96"/>
        <v/>
      </c>
      <c r="M169" s="427"/>
      <c r="N169" s="427"/>
      <c r="O169" s="427"/>
      <c r="P169" s="427"/>
      <c r="Q169" s="427"/>
      <c r="R169" s="427"/>
      <c r="S169" s="427"/>
      <c r="T169" s="427"/>
      <c r="U169" s="427">
        <f t="shared" ca="1" si="82"/>
        <v>0</v>
      </c>
      <c r="V169" s="427"/>
      <c r="W169" s="427"/>
      <c r="X169" s="425" t="str">
        <f t="shared" ca="1" si="97"/>
        <v/>
      </c>
      <c r="Y169" s="264"/>
      <c r="Z169" t="str">
        <f ca="1">IFERROR(VLOOKUP(C169,'Analysis-must not modify'!C:G,3,FALSE),"")</f>
        <v/>
      </c>
      <c r="AA169" s="431" t="str">
        <f ca="1">IFERROR(VLOOKUP(C169,'Analysis-must not modify'!C:G,2,FALSE),"")</f>
        <v/>
      </c>
      <c r="AB169">
        <f t="shared" ca="1" si="83"/>
        <v>0</v>
      </c>
      <c r="AC169" t="str">
        <f t="shared" ca="1" si="98"/>
        <v/>
      </c>
      <c r="AD169" t="str">
        <f t="shared" ca="1" si="84"/>
        <v/>
      </c>
      <c r="AE169" t="str">
        <f t="shared" ca="1" si="99"/>
        <v/>
      </c>
      <c r="AF169" t="str">
        <f t="shared" ca="1" si="85"/>
        <v/>
      </c>
      <c r="AG169" t="str">
        <f t="shared" ca="1" si="100"/>
        <v/>
      </c>
      <c r="AH169" t="str">
        <f t="shared" ca="1" si="101"/>
        <v/>
      </c>
      <c r="AI169" t="str">
        <f t="shared" ca="1" si="86"/>
        <v/>
      </c>
      <c r="AJ169" s="427">
        <f t="shared" ca="1" si="87"/>
        <v>0</v>
      </c>
    </row>
    <row r="170" spans="1:36">
      <c r="A170" t="str">
        <f t="shared" ca="1" si="88"/>
        <v/>
      </c>
      <c r="B170">
        <v>164</v>
      </c>
      <c r="C170" t="str">
        <f ca="1">IFERROR(INDEX(INDEXTABLE,MATCH($B170,'Analysis_2-must not modify'!$AD$831:$AD$1031,0),1),"")</f>
        <v/>
      </c>
      <c r="D170" s="425" t="str">
        <f ca="1">IF(C170="","",SUM([0]!Othercitydata)/$E$4)</f>
        <v/>
      </c>
      <c r="E170" s="425" t="str">
        <f t="shared" ca="1" si="89"/>
        <v/>
      </c>
      <c r="F170" s="425" t="str">
        <f t="shared" ca="1" si="90"/>
        <v/>
      </c>
      <c r="G170" s="425" t="str">
        <f t="shared" ca="1" si="91"/>
        <v/>
      </c>
      <c r="H170" s="425" t="str">
        <f t="shared" ca="1" si="92"/>
        <v/>
      </c>
      <c r="I170" s="425" t="str">
        <f t="shared" ca="1" si="93"/>
        <v/>
      </c>
      <c r="J170" s="425" t="str">
        <f t="shared" ca="1" si="94"/>
        <v/>
      </c>
      <c r="K170" s="425" t="str">
        <f t="shared" ca="1" si="95"/>
        <v/>
      </c>
      <c r="L170" s="425" t="str">
        <f t="shared" ca="1" si="96"/>
        <v/>
      </c>
      <c r="M170" s="427"/>
      <c r="N170" s="427"/>
      <c r="O170" s="427"/>
      <c r="P170" s="427"/>
      <c r="Q170" s="427"/>
      <c r="R170" s="427"/>
      <c r="S170" s="427"/>
      <c r="T170" s="427"/>
      <c r="U170" s="427">
        <f t="shared" ca="1" si="82"/>
        <v>0</v>
      </c>
      <c r="V170" s="427"/>
      <c r="W170" s="427"/>
      <c r="X170" s="425" t="str">
        <f t="shared" ca="1" si="97"/>
        <v/>
      </c>
      <c r="Y170" s="264"/>
      <c r="Z170" t="str">
        <f ca="1">IFERROR(VLOOKUP(C170,'Analysis-must not modify'!C:G,3,FALSE),"")</f>
        <v/>
      </c>
      <c r="AA170" s="431" t="str">
        <f ca="1">IFERROR(VLOOKUP(C170,'Analysis-must not modify'!C:G,2,FALSE),"")</f>
        <v/>
      </c>
      <c r="AB170">
        <f t="shared" ca="1" si="83"/>
        <v>0</v>
      </c>
      <c r="AC170" t="str">
        <f t="shared" ca="1" si="98"/>
        <v/>
      </c>
      <c r="AD170" t="str">
        <f t="shared" ca="1" si="84"/>
        <v/>
      </c>
      <c r="AE170" t="str">
        <f t="shared" ca="1" si="99"/>
        <v/>
      </c>
      <c r="AF170" t="str">
        <f t="shared" ca="1" si="85"/>
        <v/>
      </c>
      <c r="AG170" t="str">
        <f t="shared" ca="1" si="100"/>
        <v/>
      </c>
      <c r="AH170" t="str">
        <f t="shared" ca="1" si="101"/>
        <v/>
      </c>
      <c r="AI170" t="str">
        <f t="shared" ca="1" si="86"/>
        <v/>
      </c>
      <c r="AJ170" s="427">
        <f t="shared" ca="1" si="87"/>
        <v>0</v>
      </c>
    </row>
    <row r="171" spans="1:36">
      <c r="A171" t="str">
        <f t="shared" ca="1" si="88"/>
        <v/>
      </c>
      <c r="B171">
        <v>165</v>
      </c>
      <c r="C171" t="str">
        <f ca="1">IFERROR(INDEX(INDEXTABLE,MATCH($B171,'Analysis_2-must not modify'!$AD$831:$AD$1031,0),1),"")</f>
        <v/>
      </c>
      <c r="D171" s="425" t="str">
        <f ca="1">IF(C171="","",SUM([0]!Othercitydata)/$E$4)</f>
        <v/>
      </c>
      <c r="E171" s="425" t="str">
        <f t="shared" ca="1" si="89"/>
        <v/>
      </c>
      <c r="F171" s="425" t="str">
        <f t="shared" ca="1" si="90"/>
        <v/>
      </c>
      <c r="G171" s="425" t="str">
        <f t="shared" ca="1" si="91"/>
        <v/>
      </c>
      <c r="H171" s="425" t="str">
        <f t="shared" ca="1" si="92"/>
        <v/>
      </c>
      <c r="I171" s="425" t="str">
        <f t="shared" ca="1" si="93"/>
        <v/>
      </c>
      <c r="J171" s="425" t="str">
        <f t="shared" ca="1" si="94"/>
        <v/>
      </c>
      <c r="K171" s="425" t="str">
        <f t="shared" ca="1" si="95"/>
        <v/>
      </c>
      <c r="L171" s="425" t="str">
        <f t="shared" ca="1" si="96"/>
        <v/>
      </c>
      <c r="M171" s="427"/>
      <c r="N171" s="427"/>
      <c r="O171" s="427"/>
      <c r="P171" s="427"/>
      <c r="Q171" s="427"/>
      <c r="R171" s="427"/>
      <c r="S171" s="427"/>
      <c r="T171" s="427"/>
      <c r="U171" s="427">
        <f t="shared" ca="1" si="82"/>
        <v>0</v>
      </c>
      <c r="V171" s="427"/>
      <c r="W171" s="427"/>
      <c r="X171" s="425" t="str">
        <f t="shared" ca="1" si="97"/>
        <v/>
      </c>
      <c r="Y171" s="264"/>
      <c r="Z171" t="str">
        <f ca="1">IFERROR(VLOOKUP(C171,'Analysis-must not modify'!C:G,3,FALSE),"")</f>
        <v/>
      </c>
      <c r="AA171" s="431" t="str">
        <f ca="1">IFERROR(VLOOKUP(C171,'Analysis-must not modify'!C:G,2,FALSE),"")</f>
        <v/>
      </c>
      <c r="AB171">
        <f t="shared" ca="1" si="83"/>
        <v>0</v>
      </c>
      <c r="AC171" t="str">
        <f t="shared" ca="1" si="98"/>
        <v/>
      </c>
      <c r="AD171" t="str">
        <f t="shared" ca="1" si="84"/>
        <v/>
      </c>
      <c r="AE171" t="str">
        <f t="shared" ca="1" si="99"/>
        <v/>
      </c>
      <c r="AF171" t="str">
        <f t="shared" ca="1" si="85"/>
        <v/>
      </c>
      <c r="AG171" t="str">
        <f t="shared" ca="1" si="100"/>
        <v/>
      </c>
      <c r="AH171" t="str">
        <f t="shared" ca="1" si="101"/>
        <v/>
      </c>
      <c r="AI171" t="str">
        <f t="shared" ca="1" si="86"/>
        <v/>
      </c>
      <c r="AJ171" s="427">
        <f t="shared" ca="1" si="87"/>
        <v>0</v>
      </c>
    </row>
    <row r="172" spans="1:36">
      <c r="A172" t="str">
        <f t="shared" ca="1" si="88"/>
        <v/>
      </c>
      <c r="B172">
        <v>166</v>
      </c>
      <c r="C172" t="str">
        <f ca="1">IFERROR(INDEX(INDEXTABLE,MATCH($B172,'Analysis_2-must not modify'!$AD$831:$AD$1031,0),1),"")</f>
        <v/>
      </c>
      <c r="D172" s="425" t="str">
        <f ca="1">IF(C172="","",SUM([0]!Othercitydata)/$E$4)</f>
        <v/>
      </c>
      <c r="E172" s="425" t="str">
        <f t="shared" ca="1" si="89"/>
        <v/>
      </c>
      <c r="F172" s="425" t="str">
        <f t="shared" ca="1" si="90"/>
        <v/>
      </c>
      <c r="G172" s="425" t="str">
        <f t="shared" ca="1" si="91"/>
        <v/>
      </c>
      <c r="H172" s="425" t="str">
        <f t="shared" ca="1" si="92"/>
        <v/>
      </c>
      <c r="I172" s="425" t="str">
        <f t="shared" ca="1" si="93"/>
        <v/>
      </c>
      <c r="J172" s="425" t="str">
        <f t="shared" ca="1" si="94"/>
        <v/>
      </c>
      <c r="K172" s="425" t="str">
        <f t="shared" ca="1" si="95"/>
        <v/>
      </c>
      <c r="L172" s="425" t="str">
        <f t="shared" ca="1" si="96"/>
        <v/>
      </c>
      <c r="M172" s="427"/>
      <c r="N172" s="427"/>
      <c r="O172" s="427"/>
      <c r="P172" s="427"/>
      <c r="Q172" s="427"/>
      <c r="R172" s="427"/>
      <c r="S172" s="427"/>
      <c r="T172" s="427"/>
      <c r="U172" s="427">
        <f t="shared" ca="1" si="82"/>
        <v>0</v>
      </c>
      <c r="V172" s="427"/>
      <c r="W172" s="427"/>
      <c r="X172" s="425" t="str">
        <f t="shared" ca="1" si="97"/>
        <v/>
      </c>
      <c r="Y172" s="264"/>
      <c r="Z172" t="str">
        <f ca="1">IFERROR(VLOOKUP(C172,'Analysis-must not modify'!C:G,3,FALSE),"")</f>
        <v/>
      </c>
      <c r="AA172" s="431" t="str">
        <f ca="1">IFERROR(VLOOKUP(C172,'Analysis-must not modify'!C:G,2,FALSE),"")</f>
        <v/>
      </c>
      <c r="AB172">
        <f t="shared" ca="1" si="83"/>
        <v>0</v>
      </c>
      <c r="AC172" t="str">
        <f t="shared" ca="1" si="98"/>
        <v/>
      </c>
      <c r="AD172" t="str">
        <f t="shared" ca="1" si="84"/>
        <v/>
      </c>
      <c r="AE172" t="str">
        <f t="shared" ca="1" si="99"/>
        <v/>
      </c>
      <c r="AF172" t="str">
        <f t="shared" ca="1" si="85"/>
        <v/>
      </c>
      <c r="AG172" t="str">
        <f t="shared" ca="1" si="100"/>
        <v/>
      </c>
      <c r="AH172" t="str">
        <f t="shared" ca="1" si="101"/>
        <v/>
      </c>
      <c r="AI172" t="str">
        <f t="shared" ca="1" si="86"/>
        <v/>
      </c>
      <c r="AJ172" s="427">
        <f t="shared" ca="1" si="87"/>
        <v>0</v>
      </c>
    </row>
    <row r="173" spans="1:36">
      <c r="A173" t="str">
        <f t="shared" ca="1" si="88"/>
        <v/>
      </c>
      <c r="B173">
        <v>167</v>
      </c>
      <c r="C173" t="str">
        <f ca="1">IFERROR(INDEX(INDEXTABLE,MATCH($B173,'Analysis_2-must not modify'!$AD$831:$AD$1031,0),1),"")</f>
        <v/>
      </c>
      <c r="D173" s="425" t="str">
        <f ca="1">IF(C173="","",SUM([0]!Othercitydata)/$E$4)</f>
        <v/>
      </c>
      <c r="E173" s="425" t="str">
        <f t="shared" ca="1" si="89"/>
        <v/>
      </c>
      <c r="F173" s="425" t="str">
        <f t="shared" ca="1" si="90"/>
        <v/>
      </c>
      <c r="G173" s="425" t="str">
        <f t="shared" ca="1" si="91"/>
        <v/>
      </c>
      <c r="H173" s="425" t="str">
        <f t="shared" ca="1" si="92"/>
        <v/>
      </c>
      <c r="I173" s="425" t="str">
        <f t="shared" ca="1" si="93"/>
        <v/>
      </c>
      <c r="J173" s="425" t="str">
        <f t="shared" ca="1" si="94"/>
        <v/>
      </c>
      <c r="K173" s="425" t="str">
        <f t="shared" ca="1" si="95"/>
        <v/>
      </c>
      <c r="L173" s="425" t="str">
        <f t="shared" ca="1" si="96"/>
        <v/>
      </c>
      <c r="M173" s="427"/>
      <c r="N173" s="427"/>
      <c r="O173" s="427"/>
      <c r="P173" s="427"/>
      <c r="Q173" s="427"/>
      <c r="R173" s="427"/>
      <c r="S173" s="427"/>
      <c r="T173" s="427"/>
      <c r="U173" s="427">
        <f t="shared" ca="1" si="82"/>
        <v>0</v>
      </c>
      <c r="V173" s="427"/>
      <c r="W173" s="427"/>
      <c r="X173" s="425" t="str">
        <f t="shared" ca="1" si="97"/>
        <v/>
      </c>
      <c r="Y173" s="264"/>
      <c r="Z173" t="str">
        <f ca="1">IFERROR(VLOOKUP(C173,'Analysis-must not modify'!C:G,3,FALSE),"")</f>
        <v/>
      </c>
      <c r="AA173" s="431" t="str">
        <f ca="1">IFERROR(VLOOKUP(C173,'Analysis-must not modify'!C:G,2,FALSE),"")</f>
        <v/>
      </c>
      <c r="AB173">
        <f t="shared" ca="1" si="83"/>
        <v>0</v>
      </c>
      <c r="AC173" t="str">
        <f t="shared" ca="1" si="98"/>
        <v/>
      </c>
      <c r="AD173" t="str">
        <f t="shared" ca="1" si="84"/>
        <v/>
      </c>
      <c r="AE173" t="str">
        <f t="shared" ca="1" si="99"/>
        <v/>
      </c>
      <c r="AF173" t="str">
        <f t="shared" ca="1" si="85"/>
        <v/>
      </c>
      <c r="AG173" t="str">
        <f t="shared" ca="1" si="100"/>
        <v/>
      </c>
      <c r="AH173" t="str">
        <f t="shared" ca="1" si="101"/>
        <v/>
      </c>
      <c r="AI173" t="str">
        <f t="shared" ca="1" si="86"/>
        <v/>
      </c>
      <c r="AJ173" s="427">
        <f t="shared" ca="1" si="87"/>
        <v>0</v>
      </c>
    </row>
    <row r="174" spans="1:36">
      <c r="A174" t="str">
        <f t="shared" ca="1" si="88"/>
        <v/>
      </c>
      <c r="B174">
        <v>168</v>
      </c>
      <c r="C174" t="str">
        <f ca="1">IFERROR(INDEX(INDEXTABLE,MATCH($B174,'Analysis_2-must not modify'!$AD$831:$AD$1031,0),1),"")</f>
        <v/>
      </c>
      <c r="D174" s="425" t="str">
        <f ca="1">IF(C174="","",SUM([0]!Othercitydata)/$E$4)</f>
        <v/>
      </c>
      <c r="E174" s="425" t="str">
        <f t="shared" ca="1" si="89"/>
        <v/>
      </c>
      <c r="F174" s="425" t="str">
        <f t="shared" ca="1" si="90"/>
        <v/>
      </c>
      <c r="G174" s="425" t="str">
        <f t="shared" ca="1" si="91"/>
        <v/>
      </c>
      <c r="H174" s="425" t="str">
        <f t="shared" ca="1" si="92"/>
        <v/>
      </c>
      <c r="I174" s="425" t="str">
        <f t="shared" ca="1" si="93"/>
        <v/>
      </c>
      <c r="J174" s="425" t="str">
        <f t="shared" ca="1" si="94"/>
        <v/>
      </c>
      <c r="K174" s="425" t="str">
        <f t="shared" ca="1" si="95"/>
        <v/>
      </c>
      <c r="L174" s="425" t="str">
        <f t="shared" ca="1" si="96"/>
        <v/>
      </c>
      <c r="M174" s="427"/>
      <c r="N174" s="427"/>
      <c r="O174" s="427"/>
      <c r="P174" s="427"/>
      <c r="Q174" s="427"/>
      <c r="R174" s="427"/>
      <c r="S174" s="427"/>
      <c r="T174" s="427"/>
      <c r="U174" s="427">
        <f t="shared" ca="1" si="82"/>
        <v>0</v>
      </c>
      <c r="V174" s="427"/>
      <c r="W174" s="427"/>
      <c r="X174" s="425" t="str">
        <f t="shared" ca="1" si="97"/>
        <v/>
      </c>
      <c r="Y174" s="264"/>
      <c r="Z174" t="str">
        <f ca="1">IFERROR(VLOOKUP(C174,'Analysis-must not modify'!C:G,3,FALSE),"")</f>
        <v/>
      </c>
      <c r="AA174" s="431" t="str">
        <f ca="1">IFERROR(VLOOKUP(C174,'Analysis-must not modify'!C:G,2,FALSE),"")</f>
        <v/>
      </c>
      <c r="AB174">
        <f t="shared" ca="1" si="83"/>
        <v>0</v>
      </c>
      <c r="AC174" t="str">
        <f t="shared" ca="1" si="98"/>
        <v/>
      </c>
      <c r="AD174" t="str">
        <f t="shared" ca="1" si="84"/>
        <v/>
      </c>
      <c r="AE174" t="str">
        <f t="shared" ca="1" si="99"/>
        <v/>
      </c>
      <c r="AF174" t="str">
        <f t="shared" ca="1" si="85"/>
        <v/>
      </c>
      <c r="AG174" t="str">
        <f t="shared" ca="1" si="100"/>
        <v/>
      </c>
      <c r="AH174" t="str">
        <f t="shared" ca="1" si="101"/>
        <v/>
      </c>
      <c r="AI174" t="str">
        <f t="shared" ca="1" si="86"/>
        <v/>
      </c>
      <c r="AJ174" s="427">
        <f t="shared" ca="1" si="87"/>
        <v>0</v>
      </c>
    </row>
    <row r="175" spans="1:36">
      <c r="A175" t="str">
        <f t="shared" ca="1" si="88"/>
        <v/>
      </c>
      <c r="B175">
        <v>169</v>
      </c>
      <c r="C175" t="str">
        <f ca="1">IFERROR(INDEX(INDEXTABLE,MATCH($B175,'Analysis_2-must not modify'!$AD$831:$AD$1031,0),1),"")</f>
        <v/>
      </c>
      <c r="D175" s="425" t="str">
        <f ca="1">IF(C175="","",SUM([0]!Othercitydata)/$E$4)</f>
        <v/>
      </c>
      <c r="E175" s="425" t="str">
        <f t="shared" ca="1" si="89"/>
        <v/>
      </c>
      <c r="F175" s="425" t="str">
        <f t="shared" ca="1" si="90"/>
        <v/>
      </c>
      <c r="G175" s="425" t="str">
        <f t="shared" ca="1" si="91"/>
        <v/>
      </c>
      <c r="H175" s="425" t="str">
        <f t="shared" ca="1" si="92"/>
        <v/>
      </c>
      <c r="I175" s="425" t="str">
        <f t="shared" ca="1" si="93"/>
        <v/>
      </c>
      <c r="J175" s="425" t="str">
        <f t="shared" ca="1" si="94"/>
        <v/>
      </c>
      <c r="K175" s="425" t="str">
        <f t="shared" ca="1" si="95"/>
        <v/>
      </c>
      <c r="L175" s="425" t="str">
        <f t="shared" ca="1" si="96"/>
        <v/>
      </c>
      <c r="M175" s="427"/>
      <c r="N175" s="427"/>
      <c r="O175" s="427"/>
      <c r="P175" s="427"/>
      <c r="Q175" s="427"/>
      <c r="R175" s="427"/>
      <c r="S175" s="427"/>
      <c r="T175" s="427"/>
      <c r="U175" s="427">
        <f t="shared" ca="1" si="82"/>
        <v>0</v>
      </c>
      <c r="V175" s="427"/>
      <c r="W175" s="427"/>
      <c r="X175" s="425" t="str">
        <f t="shared" ca="1" si="97"/>
        <v/>
      </c>
      <c r="Y175" s="264"/>
      <c r="Z175" t="str">
        <f ca="1">IFERROR(VLOOKUP(C175,'Analysis-must not modify'!C:G,3,FALSE),"")</f>
        <v/>
      </c>
      <c r="AA175" s="431" t="str">
        <f ca="1">IFERROR(VLOOKUP(C175,'Analysis-must not modify'!C:G,2,FALSE),"")</f>
        <v/>
      </c>
      <c r="AB175">
        <f t="shared" ca="1" si="83"/>
        <v>0</v>
      </c>
      <c r="AC175" t="str">
        <f t="shared" ca="1" si="98"/>
        <v/>
      </c>
      <c r="AD175" t="str">
        <f t="shared" ca="1" si="84"/>
        <v/>
      </c>
      <c r="AE175" t="str">
        <f t="shared" ca="1" si="99"/>
        <v/>
      </c>
      <c r="AF175" t="str">
        <f t="shared" ca="1" si="85"/>
        <v/>
      </c>
      <c r="AG175" t="str">
        <f t="shared" ca="1" si="100"/>
        <v/>
      </c>
      <c r="AH175" t="str">
        <f t="shared" ca="1" si="101"/>
        <v/>
      </c>
      <c r="AI175" t="str">
        <f t="shared" ca="1" si="86"/>
        <v/>
      </c>
      <c r="AJ175" s="427">
        <f t="shared" ca="1" si="87"/>
        <v>0</v>
      </c>
    </row>
    <row r="176" spans="1:36">
      <c r="A176" t="str">
        <f t="shared" ca="1" si="88"/>
        <v/>
      </c>
      <c r="B176">
        <v>170</v>
      </c>
      <c r="C176" t="str">
        <f ca="1">IFERROR(INDEX(INDEXTABLE,MATCH($B176,'Analysis_2-must not modify'!$AD$831:$AD$1031,0),1),"")</f>
        <v/>
      </c>
      <c r="D176" s="425" t="str">
        <f ca="1">IF(C176="","",SUM([0]!Othercitydata)/$E$4)</f>
        <v/>
      </c>
      <c r="E176" s="425" t="str">
        <f t="shared" ca="1" si="89"/>
        <v/>
      </c>
      <c r="F176" s="425" t="str">
        <f t="shared" ca="1" si="90"/>
        <v/>
      </c>
      <c r="G176" s="425" t="str">
        <f t="shared" ca="1" si="91"/>
        <v/>
      </c>
      <c r="H176" s="425" t="str">
        <f t="shared" ca="1" si="92"/>
        <v/>
      </c>
      <c r="I176" s="425" t="str">
        <f t="shared" ca="1" si="93"/>
        <v/>
      </c>
      <c r="J176" s="425" t="str">
        <f t="shared" ca="1" si="94"/>
        <v/>
      </c>
      <c r="K176" s="425" t="str">
        <f t="shared" ca="1" si="95"/>
        <v/>
      </c>
      <c r="L176" s="425" t="str">
        <f t="shared" ca="1" si="96"/>
        <v/>
      </c>
      <c r="M176" s="427"/>
      <c r="N176" s="427"/>
      <c r="O176" s="427"/>
      <c r="P176" s="427"/>
      <c r="Q176" s="427"/>
      <c r="R176" s="427"/>
      <c r="S176" s="427"/>
      <c r="T176" s="427"/>
      <c r="U176" s="427">
        <f t="shared" ca="1" si="82"/>
        <v>0</v>
      </c>
      <c r="V176" s="427"/>
      <c r="W176" s="427"/>
      <c r="X176" s="425" t="str">
        <f t="shared" ca="1" si="97"/>
        <v/>
      </c>
      <c r="Y176" s="264"/>
      <c r="Z176" t="str">
        <f ca="1">IFERROR(VLOOKUP(C176,'Analysis-must not modify'!C:G,3,FALSE),"")</f>
        <v/>
      </c>
      <c r="AA176" s="431" t="str">
        <f ca="1">IFERROR(VLOOKUP(C176,'Analysis-must not modify'!C:G,2,FALSE),"")</f>
        <v/>
      </c>
      <c r="AB176">
        <f t="shared" ca="1" si="83"/>
        <v>0</v>
      </c>
      <c r="AC176" t="str">
        <f t="shared" ca="1" si="98"/>
        <v/>
      </c>
      <c r="AD176" t="str">
        <f t="shared" ca="1" si="84"/>
        <v/>
      </c>
      <c r="AE176" t="str">
        <f t="shared" ca="1" si="99"/>
        <v/>
      </c>
      <c r="AF176" t="str">
        <f t="shared" ca="1" si="85"/>
        <v/>
      </c>
      <c r="AG176" t="str">
        <f t="shared" ca="1" si="100"/>
        <v/>
      </c>
      <c r="AH176" t="str">
        <f t="shared" ca="1" si="101"/>
        <v/>
      </c>
      <c r="AI176" t="str">
        <f t="shared" ca="1" si="86"/>
        <v/>
      </c>
      <c r="AJ176" s="427">
        <f t="shared" ca="1" si="87"/>
        <v>0</v>
      </c>
    </row>
    <row r="177" spans="1:36">
      <c r="A177" t="str">
        <f t="shared" ca="1" si="88"/>
        <v/>
      </c>
      <c r="B177">
        <v>171</v>
      </c>
      <c r="C177" t="str">
        <f ca="1">IFERROR(INDEX(INDEXTABLE,MATCH($B177,'Analysis_2-must not modify'!$AD$831:$AD$1031,0),1),"")</f>
        <v/>
      </c>
      <c r="D177" s="425" t="str">
        <f ca="1">IF(C177="","",SUM([0]!Othercitydata)/$E$4)</f>
        <v/>
      </c>
      <c r="E177" s="425" t="str">
        <f t="shared" ca="1" si="89"/>
        <v/>
      </c>
      <c r="F177" s="425" t="str">
        <f t="shared" ca="1" si="90"/>
        <v/>
      </c>
      <c r="G177" s="425" t="str">
        <f t="shared" ca="1" si="91"/>
        <v/>
      </c>
      <c r="H177" s="425" t="str">
        <f t="shared" ca="1" si="92"/>
        <v/>
      </c>
      <c r="I177" s="425" t="str">
        <f t="shared" ca="1" si="93"/>
        <v/>
      </c>
      <c r="J177" s="425" t="str">
        <f t="shared" ca="1" si="94"/>
        <v/>
      </c>
      <c r="K177" s="425" t="str">
        <f t="shared" ca="1" si="95"/>
        <v/>
      </c>
      <c r="L177" s="425" t="str">
        <f t="shared" ca="1" si="96"/>
        <v/>
      </c>
      <c r="M177" s="427"/>
      <c r="N177" s="427"/>
      <c r="O177" s="427"/>
      <c r="P177" s="427"/>
      <c r="Q177" s="427"/>
      <c r="R177" s="427"/>
      <c r="S177" s="427"/>
      <c r="T177" s="427"/>
      <c r="U177" s="427">
        <f t="shared" ca="1" si="82"/>
        <v>0</v>
      </c>
      <c r="V177" s="427"/>
      <c r="W177" s="427"/>
      <c r="X177" s="425" t="str">
        <f t="shared" ca="1" si="97"/>
        <v/>
      </c>
      <c r="Y177" s="264"/>
      <c r="Z177" t="str">
        <f ca="1">IFERROR(VLOOKUP(C177,'Analysis-must not modify'!C:G,3,FALSE),"")</f>
        <v/>
      </c>
      <c r="AA177" s="431" t="str">
        <f ca="1">IFERROR(VLOOKUP(C177,'Analysis-must not modify'!C:G,2,FALSE),"")</f>
        <v/>
      </c>
      <c r="AB177">
        <f t="shared" ca="1" si="83"/>
        <v>0</v>
      </c>
      <c r="AC177" t="str">
        <f t="shared" ca="1" si="98"/>
        <v/>
      </c>
      <c r="AD177" t="str">
        <f t="shared" ca="1" si="84"/>
        <v/>
      </c>
      <c r="AE177" t="str">
        <f t="shared" ca="1" si="99"/>
        <v/>
      </c>
      <c r="AF177" t="str">
        <f t="shared" ca="1" si="85"/>
        <v/>
      </c>
      <c r="AG177" t="str">
        <f t="shared" ca="1" si="100"/>
        <v/>
      </c>
      <c r="AH177" t="str">
        <f t="shared" ca="1" si="101"/>
        <v/>
      </c>
      <c r="AI177" t="str">
        <f t="shared" ca="1" si="86"/>
        <v/>
      </c>
      <c r="AJ177" s="427">
        <f t="shared" ca="1" si="87"/>
        <v>0</v>
      </c>
    </row>
    <row r="178" spans="1:36">
      <c r="A178" t="str">
        <f t="shared" ca="1" si="88"/>
        <v/>
      </c>
      <c r="B178">
        <v>172</v>
      </c>
      <c r="C178" t="str">
        <f ca="1">IFERROR(INDEX(INDEXTABLE,MATCH($B178,'Analysis_2-must not modify'!$AD$831:$AD$1031,0),1),"")</f>
        <v/>
      </c>
      <c r="D178" s="425" t="str">
        <f ca="1">IF(C178="","",SUM([0]!Othercitydata)/$E$4)</f>
        <v/>
      </c>
      <c r="E178" s="425" t="str">
        <f t="shared" ca="1" si="89"/>
        <v/>
      </c>
      <c r="F178" s="425" t="str">
        <f t="shared" ca="1" si="90"/>
        <v/>
      </c>
      <c r="G178" s="425" t="str">
        <f t="shared" ca="1" si="91"/>
        <v/>
      </c>
      <c r="H178" s="425" t="str">
        <f t="shared" ca="1" si="92"/>
        <v/>
      </c>
      <c r="I178" s="425" t="str">
        <f t="shared" ca="1" si="93"/>
        <v/>
      </c>
      <c r="J178" s="425" t="str">
        <f t="shared" ca="1" si="94"/>
        <v/>
      </c>
      <c r="K178" s="425" t="str">
        <f t="shared" ca="1" si="95"/>
        <v/>
      </c>
      <c r="L178" s="425" t="str">
        <f t="shared" ca="1" si="96"/>
        <v/>
      </c>
      <c r="M178" s="427"/>
      <c r="N178" s="427"/>
      <c r="O178" s="427"/>
      <c r="P178" s="427"/>
      <c r="Q178" s="427"/>
      <c r="R178" s="427"/>
      <c r="S178" s="427"/>
      <c r="T178" s="427"/>
      <c r="U178" s="427">
        <f t="shared" ca="1" si="82"/>
        <v>0</v>
      </c>
      <c r="V178" s="427"/>
      <c r="W178" s="427"/>
      <c r="X178" s="425" t="str">
        <f t="shared" ca="1" si="97"/>
        <v/>
      </c>
      <c r="Y178" s="264"/>
      <c r="Z178" t="str">
        <f ca="1">IFERROR(VLOOKUP(C178,'Analysis-must not modify'!C:G,3,FALSE),"")</f>
        <v/>
      </c>
      <c r="AA178" s="431" t="str">
        <f ca="1">IFERROR(VLOOKUP(C178,'Analysis-must not modify'!C:G,2,FALSE),"")</f>
        <v/>
      </c>
      <c r="AB178">
        <f t="shared" ca="1" si="83"/>
        <v>0</v>
      </c>
      <c r="AC178" t="str">
        <f t="shared" ca="1" si="98"/>
        <v/>
      </c>
      <c r="AD178" t="str">
        <f t="shared" ca="1" si="84"/>
        <v/>
      </c>
      <c r="AE178" t="str">
        <f t="shared" ca="1" si="99"/>
        <v/>
      </c>
      <c r="AF178" t="str">
        <f t="shared" ca="1" si="85"/>
        <v/>
      </c>
      <c r="AG178" t="str">
        <f t="shared" ca="1" si="100"/>
        <v/>
      </c>
      <c r="AH178" t="str">
        <f t="shared" ca="1" si="101"/>
        <v/>
      </c>
      <c r="AI178" t="str">
        <f t="shared" ca="1" si="86"/>
        <v/>
      </c>
      <c r="AJ178" s="427">
        <f t="shared" ca="1" si="87"/>
        <v>0</v>
      </c>
    </row>
    <row r="179" spans="1:36">
      <c r="A179" t="str">
        <f t="shared" ca="1" si="88"/>
        <v/>
      </c>
      <c r="B179">
        <v>173</v>
      </c>
      <c r="C179" t="str">
        <f ca="1">IFERROR(INDEX(INDEXTABLE,MATCH($B179,'Analysis_2-must not modify'!$AD$831:$AD$1031,0),1),"")</f>
        <v/>
      </c>
      <c r="D179" s="425" t="str">
        <f ca="1">IF(C179="","",SUM([0]!Othercitydata)/$E$4)</f>
        <v/>
      </c>
      <c r="E179" s="425" t="str">
        <f t="shared" ca="1" si="89"/>
        <v/>
      </c>
      <c r="F179" s="425" t="str">
        <f t="shared" ca="1" si="90"/>
        <v/>
      </c>
      <c r="G179" s="425" t="str">
        <f t="shared" ca="1" si="91"/>
        <v/>
      </c>
      <c r="H179" s="425" t="str">
        <f t="shared" ca="1" si="92"/>
        <v/>
      </c>
      <c r="I179" s="425" t="str">
        <f t="shared" ca="1" si="93"/>
        <v/>
      </c>
      <c r="J179" s="425" t="str">
        <f t="shared" ca="1" si="94"/>
        <v/>
      </c>
      <c r="K179" s="425" t="str">
        <f t="shared" ca="1" si="95"/>
        <v/>
      </c>
      <c r="L179" s="425" t="str">
        <f t="shared" ca="1" si="96"/>
        <v/>
      </c>
      <c r="M179" s="427"/>
      <c r="N179" s="427"/>
      <c r="O179" s="427"/>
      <c r="P179" s="427"/>
      <c r="Q179" s="427"/>
      <c r="R179" s="427"/>
      <c r="S179" s="427"/>
      <c r="T179" s="427"/>
      <c r="U179" s="427">
        <f t="shared" ca="1" si="82"/>
        <v>0</v>
      </c>
      <c r="V179" s="427"/>
      <c r="W179" s="427"/>
      <c r="X179" s="425" t="str">
        <f t="shared" ca="1" si="97"/>
        <v/>
      </c>
      <c r="Y179" s="264"/>
      <c r="Z179" t="str">
        <f ca="1">IFERROR(VLOOKUP(C179,'Analysis-must not modify'!C:G,3,FALSE),"")</f>
        <v/>
      </c>
      <c r="AA179" s="431" t="str">
        <f ca="1">IFERROR(VLOOKUP(C179,'Analysis-must not modify'!C:G,2,FALSE),"")</f>
        <v/>
      </c>
      <c r="AB179">
        <f t="shared" ca="1" si="83"/>
        <v>0</v>
      </c>
      <c r="AC179" t="str">
        <f t="shared" ca="1" si="98"/>
        <v/>
      </c>
      <c r="AD179" t="str">
        <f t="shared" ca="1" si="84"/>
        <v/>
      </c>
      <c r="AE179" t="str">
        <f t="shared" ca="1" si="99"/>
        <v/>
      </c>
      <c r="AF179" t="str">
        <f t="shared" ca="1" si="85"/>
        <v/>
      </c>
      <c r="AG179" t="str">
        <f t="shared" ca="1" si="100"/>
        <v/>
      </c>
      <c r="AH179" t="str">
        <f t="shared" ca="1" si="101"/>
        <v/>
      </c>
      <c r="AI179" t="str">
        <f t="shared" ca="1" si="86"/>
        <v/>
      </c>
      <c r="AJ179" s="427">
        <f t="shared" ca="1" si="87"/>
        <v>0</v>
      </c>
    </row>
    <row r="180" spans="1:36">
      <c r="A180" t="str">
        <f t="shared" ca="1" si="88"/>
        <v/>
      </c>
      <c r="B180">
        <v>174</v>
      </c>
      <c r="C180" t="str">
        <f ca="1">IFERROR(INDEX(INDEXTABLE,MATCH($B180,'Analysis_2-must not modify'!$AD$831:$AD$1031,0),1),"")</f>
        <v/>
      </c>
      <c r="D180" s="425" t="str">
        <f ca="1">IF(C180="","",SUM([0]!Othercitydata)/$E$4)</f>
        <v/>
      </c>
      <c r="E180" s="425" t="str">
        <f t="shared" ca="1" si="89"/>
        <v/>
      </c>
      <c r="F180" s="425" t="str">
        <f t="shared" ca="1" si="90"/>
        <v/>
      </c>
      <c r="G180" s="425" t="str">
        <f t="shared" ca="1" si="91"/>
        <v/>
      </c>
      <c r="H180" s="425" t="str">
        <f t="shared" ca="1" si="92"/>
        <v/>
      </c>
      <c r="I180" s="425" t="str">
        <f t="shared" ca="1" si="93"/>
        <v/>
      </c>
      <c r="J180" s="425" t="str">
        <f t="shared" ca="1" si="94"/>
        <v/>
      </c>
      <c r="K180" s="425" t="str">
        <f t="shared" ca="1" si="95"/>
        <v/>
      </c>
      <c r="L180" s="425" t="str">
        <f t="shared" ca="1" si="96"/>
        <v/>
      </c>
      <c r="M180" s="427"/>
      <c r="N180" s="427"/>
      <c r="O180" s="427"/>
      <c r="P180" s="427"/>
      <c r="Q180" s="427"/>
      <c r="R180" s="427"/>
      <c r="S180" s="427"/>
      <c r="T180" s="427"/>
      <c r="U180" s="427">
        <f t="shared" ca="1" si="82"/>
        <v>0</v>
      </c>
      <c r="V180" s="427"/>
      <c r="W180" s="427"/>
      <c r="X180" s="425" t="str">
        <f t="shared" ca="1" si="97"/>
        <v/>
      </c>
      <c r="Y180" s="264"/>
      <c r="Z180" t="str">
        <f ca="1">IFERROR(VLOOKUP(C180,'Analysis-must not modify'!C:G,3,FALSE),"")</f>
        <v/>
      </c>
      <c r="AA180" s="431" t="str">
        <f ca="1">IFERROR(VLOOKUP(C180,'Analysis-must not modify'!C:G,2,FALSE),"")</f>
        <v/>
      </c>
      <c r="AB180">
        <f t="shared" ca="1" si="83"/>
        <v>0</v>
      </c>
      <c r="AC180" t="str">
        <f t="shared" ca="1" si="98"/>
        <v/>
      </c>
      <c r="AD180" t="str">
        <f t="shared" ca="1" si="84"/>
        <v/>
      </c>
      <c r="AE180" t="str">
        <f t="shared" ca="1" si="99"/>
        <v/>
      </c>
      <c r="AF180" t="str">
        <f t="shared" ca="1" si="85"/>
        <v/>
      </c>
      <c r="AG180" t="str">
        <f t="shared" ca="1" si="100"/>
        <v/>
      </c>
      <c r="AH180" t="str">
        <f t="shared" ca="1" si="101"/>
        <v/>
      </c>
      <c r="AI180" t="str">
        <f t="shared" ca="1" si="86"/>
        <v/>
      </c>
      <c r="AJ180" s="427">
        <f t="shared" ca="1" si="87"/>
        <v>0</v>
      </c>
    </row>
    <row r="181" spans="1:36">
      <c r="A181" t="str">
        <f t="shared" ca="1" si="88"/>
        <v/>
      </c>
      <c r="B181">
        <v>175</v>
      </c>
      <c r="C181" t="str">
        <f ca="1">IFERROR(INDEX(INDEXTABLE,MATCH($B181,'Analysis_2-must not modify'!$AD$831:$AD$1031,0),1),"")</f>
        <v/>
      </c>
      <c r="D181" s="425" t="str">
        <f ca="1">IF(C181="","",SUM([0]!Othercitydata)/$E$4)</f>
        <v/>
      </c>
      <c r="E181" s="425" t="str">
        <f t="shared" ca="1" si="89"/>
        <v/>
      </c>
      <c r="F181" s="425" t="str">
        <f t="shared" ca="1" si="90"/>
        <v/>
      </c>
      <c r="G181" s="425" t="str">
        <f t="shared" ca="1" si="91"/>
        <v/>
      </c>
      <c r="H181" s="425" t="str">
        <f t="shared" ca="1" si="92"/>
        <v/>
      </c>
      <c r="I181" s="425" t="str">
        <f t="shared" ca="1" si="93"/>
        <v/>
      </c>
      <c r="J181" s="425" t="str">
        <f t="shared" ca="1" si="94"/>
        <v/>
      </c>
      <c r="K181" s="425" t="str">
        <f t="shared" ca="1" si="95"/>
        <v/>
      </c>
      <c r="L181" s="425" t="str">
        <f t="shared" ca="1" si="96"/>
        <v/>
      </c>
      <c r="M181" s="427"/>
      <c r="N181" s="427"/>
      <c r="O181" s="427"/>
      <c r="P181" s="427"/>
      <c r="Q181" s="427"/>
      <c r="R181" s="427"/>
      <c r="S181" s="427"/>
      <c r="T181" s="427"/>
      <c r="U181" s="427">
        <f t="shared" ca="1" si="82"/>
        <v>0</v>
      </c>
      <c r="V181" s="427"/>
      <c r="W181" s="427"/>
      <c r="X181" s="425" t="str">
        <f t="shared" ca="1" si="97"/>
        <v/>
      </c>
      <c r="Y181" s="264"/>
      <c r="Z181" t="str">
        <f ca="1">IFERROR(VLOOKUP(C181,'Analysis-must not modify'!C:G,3,FALSE),"")</f>
        <v/>
      </c>
      <c r="AA181" s="431" t="str">
        <f ca="1">IFERROR(VLOOKUP(C181,'Analysis-must not modify'!C:G,2,FALSE),"")</f>
        <v/>
      </c>
      <c r="AB181">
        <f t="shared" ca="1" si="83"/>
        <v>0</v>
      </c>
      <c r="AC181" t="str">
        <f t="shared" ca="1" si="98"/>
        <v/>
      </c>
      <c r="AD181" t="str">
        <f t="shared" ca="1" si="84"/>
        <v/>
      </c>
      <c r="AE181" t="str">
        <f t="shared" ca="1" si="99"/>
        <v/>
      </c>
      <c r="AF181" t="str">
        <f t="shared" ca="1" si="85"/>
        <v/>
      </c>
      <c r="AG181" t="str">
        <f t="shared" ca="1" si="100"/>
        <v/>
      </c>
      <c r="AH181" t="str">
        <f t="shared" ca="1" si="101"/>
        <v/>
      </c>
      <c r="AI181" t="str">
        <f t="shared" ca="1" si="86"/>
        <v/>
      </c>
      <c r="AJ181" s="427">
        <f t="shared" ca="1" si="87"/>
        <v>0</v>
      </c>
    </row>
    <row r="182" spans="1:36">
      <c r="A182" t="str">
        <f t="shared" ca="1" si="88"/>
        <v/>
      </c>
      <c r="B182">
        <v>176</v>
      </c>
      <c r="C182" t="str">
        <f ca="1">IFERROR(INDEX(INDEXTABLE,MATCH($B182,'Analysis_2-must not modify'!$AD$831:$AD$1031,0),1),"")</f>
        <v/>
      </c>
      <c r="D182" s="425" t="str">
        <f ca="1">IF(C182="","",SUM([0]!Othercitydata)/$E$4)</f>
        <v/>
      </c>
      <c r="E182" s="425" t="str">
        <f t="shared" ca="1" si="89"/>
        <v/>
      </c>
      <c r="F182" s="425" t="str">
        <f t="shared" ca="1" si="90"/>
        <v/>
      </c>
      <c r="G182" s="425" t="str">
        <f t="shared" ca="1" si="91"/>
        <v/>
      </c>
      <c r="H182" s="425" t="str">
        <f t="shared" ca="1" si="92"/>
        <v/>
      </c>
      <c r="I182" s="425" t="str">
        <f t="shared" ca="1" si="93"/>
        <v/>
      </c>
      <c r="J182" s="425" t="str">
        <f t="shared" ca="1" si="94"/>
        <v/>
      </c>
      <c r="K182" s="425" t="str">
        <f t="shared" ca="1" si="95"/>
        <v/>
      </c>
      <c r="L182" s="425" t="str">
        <f t="shared" ca="1" si="96"/>
        <v/>
      </c>
      <c r="M182" s="427"/>
      <c r="N182" s="427"/>
      <c r="O182" s="427"/>
      <c r="P182" s="427"/>
      <c r="Q182" s="427"/>
      <c r="R182" s="427"/>
      <c r="S182" s="427"/>
      <c r="T182" s="427"/>
      <c r="U182" s="427">
        <f t="shared" ca="1" si="82"/>
        <v>0</v>
      </c>
      <c r="V182" s="427"/>
      <c r="W182" s="427"/>
      <c r="X182" s="425" t="str">
        <f t="shared" ca="1" si="97"/>
        <v/>
      </c>
      <c r="Y182" s="264"/>
      <c r="Z182" t="str">
        <f ca="1">IFERROR(VLOOKUP(C182,'Analysis-must not modify'!C:G,3,FALSE),"")</f>
        <v/>
      </c>
      <c r="AA182" s="431" t="str">
        <f ca="1">IFERROR(VLOOKUP(C182,'Analysis-must not modify'!C:G,2,FALSE),"")</f>
        <v/>
      </c>
      <c r="AB182">
        <f t="shared" ca="1" si="83"/>
        <v>0</v>
      </c>
      <c r="AC182" t="str">
        <f t="shared" ca="1" si="98"/>
        <v/>
      </c>
      <c r="AD182" t="str">
        <f t="shared" ca="1" si="84"/>
        <v/>
      </c>
      <c r="AE182" t="str">
        <f t="shared" ca="1" si="99"/>
        <v/>
      </c>
      <c r="AF182" t="str">
        <f t="shared" ca="1" si="85"/>
        <v/>
      </c>
      <c r="AG182" t="str">
        <f t="shared" ca="1" si="100"/>
        <v/>
      </c>
      <c r="AH182" t="str">
        <f t="shared" ca="1" si="101"/>
        <v/>
      </c>
      <c r="AI182" t="str">
        <f t="shared" ca="1" si="86"/>
        <v/>
      </c>
      <c r="AJ182" s="427">
        <f t="shared" ca="1" si="87"/>
        <v>0</v>
      </c>
    </row>
    <row r="183" spans="1:36">
      <c r="A183" t="str">
        <f t="shared" ca="1" si="88"/>
        <v/>
      </c>
      <c r="B183">
        <v>177</v>
      </c>
      <c r="C183" t="str">
        <f ca="1">IFERROR(INDEX(INDEXTABLE,MATCH($B183,'Analysis_2-must not modify'!$AD$831:$AD$1031,0),1),"")</f>
        <v/>
      </c>
      <c r="D183" s="425" t="str">
        <f ca="1">IF(C183="","",SUM([0]!Othercitydata)/$E$4)</f>
        <v/>
      </c>
      <c r="E183" s="425" t="str">
        <f t="shared" ca="1" si="89"/>
        <v/>
      </c>
      <c r="F183" s="425" t="str">
        <f t="shared" ca="1" si="90"/>
        <v/>
      </c>
      <c r="G183" s="425" t="str">
        <f t="shared" ca="1" si="91"/>
        <v/>
      </c>
      <c r="H183" s="425" t="str">
        <f t="shared" ca="1" si="92"/>
        <v/>
      </c>
      <c r="I183" s="425" t="str">
        <f t="shared" ca="1" si="93"/>
        <v/>
      </c>
      <c r="J183" s="425" t="str">
        <f t="shared" ca="1" si="94"/>
        <v/>
      </c>
      <c r="K183" s="425" t="str">
        <f t="shared" ca="1" si="95"/>
        <v/>
      </c>
      <c r="L183" s="425" t="str">
        <f t="shared" ca="1" si="96"/>
        <v/>
      </c>
      <c r="M183" s="427"/>
      <c r="N183" s="427"/>
      <c r="O183" s="427"/>
      <c r="P183" s="427"/>
      <c r="Q183" s="427"/>
      <c r="R183" s="427"/>
      <c r="S183" s="427"/>
      <c r="T183" s="427"/>
      <c r="U183" s="427">
        <f t="shared" ca="1" si="82"/>
        <v>0</v>
      </c>
      <c r="V183" s="427"/>
      <c r="W183" s="427"/>
      <c r="X183" s="425" t="str">
        <f t="shared" ca="1" si="97"/>
        <v/>
      </c>
      <c r="Y183" s="264"/>
      <c r="Z183" t="str">
        <f ca="1">IFERROR(VLOOKUP(C183,'Analysis-must not modify'!C:G,3,FALSE),"")</f>
        <v/>
      </c>
      <c r="AA183" s="431" t="str">
        <f ca="1">IFERROR(VLOOKUP(C183,'Analysis-must not modify'!C:G,2,FALSE),"")</f>
        <v/>
      </c>
      <c r="AB183">
        <f t="shared" ca="1" si="83"/>
        <v>0</v>
      </c>
      <c r="AC183" t="str">
        <f t="shared" ca="1" si="98"/>
        <v/>
      </c>
      <c r="AD183" t="str">
        <f t="shared" ca="1" si="84"/>
        <v/>
      </c>
      <c r="AE183" t="str">
        <f t="shared" ca="1" si="99"/>
        <v/>
      </c>
      <c r="AF183" t="str">
        <f t="shared" ca="1" si="85"/>
        <v/>
      </c>
      <c r="AG183" t="str">
        <f t="shared" ca="1" si="100"/>
        <v/>
      </c>
      <c r="AH183" t="str">
        <f t="shared" ca="1" si="101"/>
        <v/>
      </c>
      <c r="AI183" t="str">
        <f t="shared" ca="1" si="86"/>
        <v/>
      </c>
      <c r="AJ183" s="427">
        <f t="shared" ca="1" si="87"/>
        <v>0</v>
      </c>
    </row>
    <row r="184" spans="1:36">
      <c r="A184" t="str">
        <f t="shared" ca="1" si="88"/>
        <v/>
      </c>
      <c r="B184">
        <v>178</v>
      </c>
      <c r="C184" t="str">
        <f ca="1">IFERROR(INDEX(INDEXTABLE,MATCH($B184,'Analysis_2-must not modify'!$AD$831:$AD$1031,0),1),"")</f>
        <v/>
      </c>
      <c r="D184" s="425" t="str">
        <f ca="1">IF(C184="","",SUM([0]!Othercitydata)/$E$4)</f>
        <v/>
      </c>
      <c r="E184" s="425" t="str">
        <f t="shared" ca="1" si="89"/>
        <v/>
      </c>
      <c r="F184" s="425" t="str">
        <f t="shared" ca="1" si="90"/>
        <v/>
      </c>
      <c r="G184" s="425" t="str">
        <f t="shared" ca="1" si="91"/>
        <v/>
      </c>
      <c r="H184" s="425" t="str">
        <f t="shared" ca="1" si="92"/>
        <v/>
      </c>
      <c r="I184" s="425" t="str">
        <f t="shared" ca="1" si="93"/>
        <v/>
      </c>
      <c r="J184" s="425" t="str">
        <f t="shared" ca="1" si="94"/>
        <v/>
      </c>
      <c r="K184" s="425" t="str">
        <f t="shared" ca="1" si="95"/>
        <v/>
      </c>
      <c r="L184" s="425" t="str">
        <f t="shared" ca="1" si="96"/>
        <v/>
      </c>
      <c r="M184" s="427"/>
      <c r="N184" s="427"/>
      <c r="O184" s="427"/>
      <c r="P184" s="427"/>
      <c r="Q184" s="427"/>
      <c r="R184" s="427"/>
      <c r="S184" s="427"/>
      <c r="T184" s="427"/>
      <c r="U184" s="427">
        <f t="shared" ca="1" si="82"/>
        <v>0</v>
      </c>
      <c r="V184" s="427"/>
      <c r="W184" s="427"/>
      <c r="X184" s="425" t="str">
        <f t="shared" ca="1" si="97"/>
        <v/>
      </c>
      <c r="Y184" s="264"/>
      <c r="Z184" t="str">
        <f ca="1">IFERROR(VLOOKUP(C184,'Analysis-must not modify'!C:G,3,FALSE),"")</f>
        <v/>
      </c>
      <c r="AA184" s="431" t="str">
        <f ca="1">IFERROR(VLOOKUP(C184,'Analysis-must not modify'!C:G,2,FALSE),"")</f>
        <v/>
      </c>
      <c r="AB184">
        <f t="shared" ca="1" si="83"/>
        <v>0</v>
      </c>
      <c r="AC184" t="str">
        <f t="shared" ca="1" si="98"/>
        <v/>
      </c>
      <c r="AD184" t="str">
        <f t="shared" ca="1" si="84"/>
        <v/>
      </c>
      <c r="AE184" t="str">
        <f t="shared" ca="1" si="99"/>
        <v/>
      </c>
      <c r="AF184" t="str">
        <f t="shared" ca="1" si="85"/>
        <v/>
      </c>
      <c r="AG184" t="str">
        <f t="shared" ca="1" si="100"/>
        <v/>
      </c>
      <c r="AH184" t="str">
        <f t="shared" ca="1" si="101"/>
        <v/>
      </c>
      <c r="AI184" t="str">
        <f t="shared" ca="1" si="86"/>
        <v/>
      </c>
      <c r="AJ184" s="427">
        <f t="shared" ca="1" si="87"/>
        <v>0</v>
      </c>
    </row>
    <row r="185" spans="1:36">
      <c r="A185" t="str">
        <f t="shared" ca="1" si="88"/>
        <v/>
      </c>
      <c r="B185">
        <v>179</v>
      </c>
      <c r="C185" t="str">
        <f ca="1">IFERROR(INDEX(INDEXTABLE,MATCH($B185,'Analysis_2-must not modify'!$AD$831:$AD$1031,0),1),"")</f>
        <v/>
      </c>
      <c r="D185" s="425" t="str">
        <f ca="1">IF(C185="","",SUM([0]!Othercitydata)/$E$4)</f>
        <v/>
      </c>
      <c r="E185" s="425" t="str">
        <f t="shared" ca="1" si="89"/>
        <v/>
      </c>
      <c r="F185" s="425" t="str">
        <f t="shared" ca="1" si="90"/>
        <v/>
      </c>
      <c r="G185" s="425" t="str">
        <f t="shared" ca="1" si="91"/>
        <v/>
      </c>
      <c r="H185" s="425" t="str">
        <f t="shared" ca="1" si="92"/>
        <v/>
      </c>
      <c r="I185" s="425" t="str">
        <f t="shared" ca="1" si="93"/>
        <v/>
      </c>
      <c r="J185" s="425" t="str">
        <f t="shared" ca="1" si="94"/>
        <v/>
      </c>
      <c r="K185" s="425" t="str">
        <f t="shared" ca="1" si="95"/>
        <v/>
      </c>
      <c r="L185" s="425" t="str">
        <f t="shared" ca="1" si="96"/>
        <v/>
      </c>
      <c r="M185" s="427"/>
      <c r="N185" s="427"/>
      <c r="O185" s="427"/>
      <c r="P185" s="427"/>
      <c r="Q185" s="427"/>
      <c r="R185" s="427"/>
      <c r="S185" s="427"/>
      <c r="T185" s="427"/>
      <c r="U185" s="427">
        <f t="shared" ca="1" si="82"/>
        <v>0</v>
      </c>
      <c r="V185" s="427"/>
      <c r="W185" s="427"/>
      <c r="X185" s="425" t="str">
        <f t="shared" ca="1" si="97"/>
        <v/>
      </c>
      <c r="Y185" s="264"/>
      <c r="Z185" t="str">
        <f ca="1">IFERROR(VLOOKUP(C185,'Analysis-must not modify'!C:G,3,FALSE),"")</f>
        <v/>
      </c>
      <c r="AA185" s="431" t="str">
        <f ca="1">IFERROR(VLOOKUP(C185,'Analysis-must not modify'!C:G,2,FALSE),"")</f>
        <v/>
      </c>
      <c r="AB185">
        <f t="shared" ca="1" si="83"/>
        <v>0</v>
      </c>
      <c r="AC185" t="str">
        <f t="shared" ca="1" si="98"/>
        <v/>
      </c>
      <c r="AD185" t="str">
        <f t="shared" ca="1" si="84"/>
        <v/>
      </c>
      <c r="AE185" t="str">
        <f t="shared" ca="1" si="99"/>
        <v/>
      </c>
      <c r="AF185" t="str">
        <f t="shared" ca="1" si="85"/>
        <v/>
      </c>
      <c r="AG185" t="str">
        <f t="shared" ca="1" si="100"/>
        <v/>
      </c>
      <c r="AH185" t="str">
        <f t="shared" ca="1" si="101"/>
        <v/>
      </c>
      <c r="AI185" t="str">
        <f t="shared" ca="1" si="86"/>
        <v/>
      </c>
      <c r="AJ185" s="427">
        <f t="shared" ca="1" si="87"/>
        <v>0</v>
      </c>
    </row>
    <row r="186" spans="1:36">
      <c r="A186" t="str">
        <f t="shared" ca="1" si="88"/>
        <v/>
      </c>
      <c r="B186">
        <v>180</v>
      </c>
      <c r="C186" t="str">
        <f ca="1">IFERROR(INDEX(INDEXTABLE,MATCH($B186,'Analysis_2-must not modify'!$AD$831:$AD$1031,0),1),"")</f>
        <v/>
      </c>
      <c r="D186" s="425" t="str">
        <f ca="1">IF(C186="","",SUM([0]!Othercitydata)/$E$4)</f>
        <v/>
      </c>
      <c r="E186" s="425" t="str">
        <f t="shared" ca="1" si="89"/>
        <v/>
      </c>
      <c r="F186" s="425" t="str">
        <f t="shared" ca="1" si="90"/>
        <v/>
      </c>
      <c r="G186" s="425" t="str">
        <f t="shared" ca="1" si="91"/>
        <v/>
      </c>
      <c r="H186" s="425" t="str">
        <f t="shared" ca="1" si="92"/>
        <v/>
      </c>
      <c r="I186" s="425" t="str">
        <f t="shared" ca="1" si="93"/>
        <v/>
      </c>
      <c r="J186" s="425" t="str">
        <f t="shared" ca="1" si="94"/>
        <v/>
      </c>
      <c r="K186" s="425" t="str">
        <f t="shared" ca="1" si="95"/>
        <v/>
      </c>
      <c r="L186" s="425" t="str">
        <f t="shared" ca="1" si="96"/>
        <v/>
      </c>
      <c r="M186" s="427"/>
      <c r="N186" s="427"/>
      <c r="O186" s="427"/>
      <c r="P186" s="427"/>
      <c r="Q186" s="427"/>
      <c r="R186" s="427"/>
      <c r="S186" s="427"/>
      <c r="T186" s="427"/>
      <c r="U186" s="427">
        <f t="shared" ca="1" si="82"/>
        <v>0</v>
      </c>
      <c r="V186" s="427"/>
      <c r="W186" s="427"/>
      <c r="X186" s="425" t="str">
        <f t="shared" ca="1" si="97"/>
        <v/>
      </c>
      <c r="Y186" s="264"/>
      <c r="Z186" t="str">
        <f ca="1">IFERROR(VLOOKUP(C186,'Analysis-must not modify'!C:G,3,FALSE),"")</f>
        <v/>
      </c>
      <c r="AA186" s="431" t="str">
        <f ca="1">IFERROR(VLOOKUP(C186,'Analysis-must not modify'!C:G,2,FALSE),"")</f>
        <v/>
      </c>
      <c r="AB186">
        <f t="shared" ca="1" si="83"/>
        <v>0</v>
      </c>
      <c r="AC186" t="str">
        <f t="shared" ca="1" si="98"/>
        <v/>
      </c>
      <c r="AD186" t="str">
        <f t="shared" ca="1" si="84"/>
        <v/>
      </c>
      <c r="AE186" t="str">
        <f t="shared" ca="1" si="99"/>
        <v/>
      </c>
      <c r="AF186" t="str">
        <f t="shared" ca="1" si="85"/>
        <v/>
      </c>
      <c r="AG186" t="str">
        <f t="shared" ca="1" si="100"/>
        <v/>
      </c>
      <c r="AH186" t="str">
        <f t="shared" ca="1" si="101"/>
        <v/>
      </c>
      <c r="AI186" t="str">
        <f t="shared" ca="1" si="86"/>
        <v/>
      </c>
      <c r="AJ186" s="427">
        <f t="shared" ca="1" si="87"/>
        <v>0</v>
      </c>
    </row>
    <row r="187" spans="1:36">
      <c r="A187" t="str">
        <f t="shared" ca="1" si="88"/>
        <v/>
      </c>
      <c r="B187">
        <v>181</v>
      </c>
      <c r="C187" t="str">
        <f ca="1">IFERROR(INDEX(INDEXTABLE,MATCH($B187,'Analysis_2-must not modify'!$AD$831:$AD$1031,0),1),"")</f>
        <v/>
      </c>
      <c r="D187" s="425" t="str">
        <f ca="1">IF(C187="","",SUM([0]!Othercitydata)/$E$4)</f>
        <v/>
      </c>
      <c r="E187" s="425" t="str">
        <f t="shared" ca="1" si="89"/>
        <v/>
      </c>
      <c r="F187" s="425" t="str">
        <f t="shared" ca="1" si="90"/>
        <v/>
      </c>
      <c r="G187" s="425" t="str">
        <f t="shared" ca="1" si="91"/>
        <v/>
      </c>
      <c r="H187" s="425" t="str">
        <f t="shared" ca="1" si="92"/>
        <v/>
      </c>
      <c r="I187" s="425" t="str">
        <f t="shared" ca="1" si="93"/>
        <v/>
      </c>
      <c r="J187" s="425" t="str">
        <f t="shared" ca="1" si="94"/>
        <v/>
      </c>
      <c r="K187" s="425" t="str">
        <f t="shared" ca="1" si="95"/>
        <v/>
      </c>
      <c r="L187" s="425" t="str">
        <f t="shared" ca="1" si="96"/>
        <v/>
      </c>
      <c r="M187" s="427"/>
      <c r="N187" s="427"/>
      <c r="O187" s="427"/>
      <c r="P187" s="427"/>
      <c r="Q187" s="427"/>
      <c r="R187" s="427"/>
      <c r="S187" s="427"/>
      <c r="T187" s="427"/>
      <c r="U187" s="427">
        <f t="shared" ca="1" si="82"/>
        <v>0</v>
      </c>
      <c r="V187" s="427"/>
      <c r="W187" s="427"/>
      <c r="X187" s="425" t="str">
        <f t="shared" ca="1" si="97"/>
        <v/>
      </c>
      <c r="Y187" s="264"/>
      <c r="Z187" t="str">
        <f ca="1">IFERROR(VLOOKUP(C187,'Analysis-must not modify'!C:G,3,FALSE),"")</f>
        <v/>
      </c>
      <c r="AA187" s="431" t="str">
        <f ca="1">IFERROR(VLOOKUP(C187,'Analysis-must not modify'!C:G,2,FALSE),"")</f>
        <v/>
      </c>
      <c r="AB187">
        <f t="shared" ca="1" si="83"/>
        <v>0</v>
      </c>
      <c r="AC187" t="str">
        <f t="shared" ca="1" si="98"/>
        <v/>
      </c>
      <c r="AD187" t="str">
        <f t="shared" ca="1" si="84"/>
        <v/>
      </c>
      <c r="AE187" t="str">
        <f t="shared" ca="1" si="99"/>
        <v/>
      </c>
      <c r="AF187" t="str">
        <f t="shared" ca="1" si="85"/>
        <v/>
      </c>
      <c r="AG187" t="str">
        <f t="shared" ca="1" si="100"/>
        <v/>
      </c>
      <c r="AH187" t="str">
        <f t="shared" ca="1" si="101"/>
        <v/>
      </c>
      <c r="AI187" t="str">
        <f t="shared" ca="1" si="86"/>
        <v/>
      </c>
      <c r="AJ187" s="427">
        <f t="shared" ca="1" si="87"/>
        <v>0</v>
      </c>
    </row>
    <row r="188" spans="1:36">
      <c r="A188" t="str">
        <f t="shared" ca="1" si="88"/>
        <v/>
      </c>
      <c r="B188">
        <v>182</v>
      </c>
      <c r="C188" t="str">
        <f ca="1">IFERROR(INDEX(INDEXTABLE,MATCH($B188,'Analysis_2-must not modify'!$AD$831:$AD$1031,0),1),"")</f>
        <v/>
      </c>
      <c r="D188" s="425" t="str">
        <f ca="1">IF(C188="","",SUM([0]!Othercitydata)/$E$4)</f>
        <v/>
      </c>
      <c r="E188" s="425" t="str">
        <f t="shared" ca="1" si="89"/>
        <v/>
      </c>
      <c r="F188" s="425" t="str">
        <f t="shared" ca="1" si="90"/>
        <v/>
      </c>
      <c r="G188" s="425" t="str">
        <f t="shared" ca="1" si="91"/>
        <v/>
      </c>
      <c r="H188" s="425" t="str">
        <f t="shared" ca="1" si="92"/>
        <v/>
      </c>
      <c r="I188" s="425" t="str">
        <f t="shared" ca="1" si="93"/>
        <v/>
      </c>
      <c r="J188" s="425" t="str">
        <f t="shared" ca="1" si="94"/>
        <v/>
      </c>
      <c r="K188" s="425" t="str">
        <f t="shared" ca="1" si="95"/>
        <v/>
      </c>
      <c r="L188" s="425" t="str">
        <f t="shared" ca="1" si="96"/>
        <v/>
      </c>
      <c r="M188" s="427"/>
      <c r="N188" s="427"/>
      <c r="O188" s="427"/>
      <c r="P188" s="427"/>
      <c r="Q188" s="427"/>
      <c r="R188" s="427"/>
      <c r="S188" s="427"/>
      <c r="T188" s="427"/>
      <c r="U188" s="427">
        <f t="shared" ca="1" si="82"/>
        <v>0</v>
      </c>
      <c r="V188" s="427"/>
      <c r="W188" s="427"/>
      <c r="X188" s="425" t="str">
        <f t="shared" ca="1" si="97"/>
        <v/>
      </c>
      <c r="Y188" s="264"/>
      <c r="Z188" t="str">
        <f ca="1">IFERROR(VLOOKUP(C188,'Analysis-must not modify'!C:G,3,FALSE),"")</f>
        <v/>
      </c>
      <c r="AA188" s="431" t="str">
        <f ca="1">IFERROR(VLOOKUP(C188,'Analysis-must not modify'!C:G,2,FALSE),"")</f>
        <v/>
      </c>
      <c r="AB188">
        <f t="shared" ca="1" si="83"/>
        <v>0</v>
      </c>
      <c r="AC188" t="str">
        <f t="shared" ca="1" si="98"/>
        <v/>
      </c>
      <c r="AD188" t="str">
        <f t="shared" ca="1" si="84"/>
        <v/>
      </c>
      <c r="AE188" t="str">
        <f t="shared" ca="1" si="99"/>
        <v/>
      </c>
      <c r="AF188" t="str">
        <f t="shared" ca="1" si="85"/>
        <v/>
      </c>
      <c r="AG188" t="str">
        <f t="shared" ca="1" si="100"/>
        <v/>
      </c>
      <c r="AH188" t="str">
        <f t="shared" ca="1" si="101"/>
        <v/>
      </c>
      <c r="AI188" t="str">
        <f t="shared" ca="1" si="86"/>
        <v/>
      </c>
      <c r="AJ188" s="427">
        <f t="shared" ca="1" si="87"/>
        <v>0</v>
      </c>
    </row>
    <row r="189" spans="1:36">
      <c r="A189" t="str">
        <f t="shared" ca="1" si="88"/>
        <v/>
      </c>
      <c r="B189">
        <v>183</v>
      </c>
      <c r="C189" t="str">
        <f ca="1">IFERROR(INDEX(INDEXTABLE,MATCH($B189,'Analysis_2-must not modify'!$AD$831:$AD$1031,0),1),"")</f>
        <v/>
      </c>
      <c r="D189" s="425" t="str">
        <f ca="1">IF(C189="","",SUM([0]!Othercitydata)/$E$4)</f>
        <v/>
      </c>
      <c r="E189" s="425" t="str">
        <f t="shared" ca="1" si="89"/>
        <v/>
      </c>
      <c r="F189" s="425" t="str">
        <f t="shared" ca="1" si="90"/>
        <v/>
      </c>
      <c r="G189" s="425" t="str">
        <f t="shared" ca="1" si="91"/>
        <v/>
      </c>
      <c r="H189" s="425" t="str">
        <f t="shared" ca="1" si="92"/>
        <v/>
      </c>
      <c r="I189" s="425" t="str">
        <f t="shared" ca="1" si="93"/>
        <v/>
      </c>
      <c r="J189" s="425" t="str">
        <f t="shared" ca="1" si="94"/>
        <v/>
      </c>
      <c r="K189" s="425" t="str">
        <f t="shared" ca="1" si="95"/>
        <v/>
      </c>
      <c r="L189" s="425" t="str">
        <f t="shared" ca="1" si="96"/>
        <v/>
      </c>
      <c r="M189" s="427"/>
      <c r="N189" s="427"/>
      <c r="O189" s="427"/>
      <c r="P189" s="427"/>
      <c r="Q189" s="427"/>
      <c r="R189" s="427"/>
      <c r="S189" s="427"/>
      <c r="T189" s="427"/>
      <c r="U189" s="427">
        <f t="shared" ca="1" si="82"/>
        <v>0</v>
      </c>
      <c r="V189" s="427"/>
      <c r="W189" s="427"/>
      <c r="X189" s="425" t="str">
        <f t="shared" ca="1" si="97"/>
        <v/>
      </c>
      <c r="Y189" s="264"/>
      <c r="Z189" t="str">
        <f ca="1">IFERROR(VLOOKUP(C189,'Analysis-must not modify'!C:G,3,FALSE),"")</f>
        <v/>
      </c>
      <c r="AA189" s="431" t="str">
        <f ca="1">IFERROR(VLOOKUP(C189,'Analysis-must not modify'!C:G,2,FALSE),"")</f>
        <v/>
      </c>
      <c r="AB189">
        <f t="shared" ca="1" si="83"/>
        <v>0</v>
      </c>
      <c r="AC189" t="str">
        <f t="shared" ca="1" si="98"/>
        <v/>
      </c>
      <c r="AD189" t="str">
        <f t="shared" ca="1" si="84"/>
        <v/>
      </c>
      <c r="AE189" t="str">
        <f t="shared" ca="1" si="99"/>
        <v/>
      </c>
      <c r="AF189" t="str">
        <f t="shared" ca="1" si="85"/>
        <v/>
      </c>
      <c r="AG189" t="str">
        <f t="shared" ca="1" si="100"/>
        <v/>
      </c>
      <c r="AH189" t="str">
        <f t="shared" ca="1" si="101"/>
        <v/>
      </c>
      <c r="AI189" t="str">
        <f t="shared" ca="1" si="86"/>
        <v/>
      </c>
      <c r="AJ189" s="427">
        <f t="shared" ca="1" si="87"/>
        <v>0</v>
      </c>
    </row>
    <row r="190" spans="1:36">
      <c r="A190" t="str">
        <f t="shared" ca="1" si="88"/>
        <v/>
      </c>
      <c r="B190">
        <v>184</v>
      </c>
      <c r="C190" t="str">
        <f ca="1">IFERROR(INDEX(INDEXTABLE,MATCH($B190,'Analysis_2-must not modify'!$AD$831:$AD$1031,0),1),"")</f>
        <v/>
      </c>
      <c r="D190" s="425" t="str">
        <f ca="1">IF(C190="","",SUM([0]!Othercitydata)/$E$4)</f>
        <v/>
      </c>
      <c r="E190" s="425" t="str">
        <f t="shared" ca="1" si="89"/>
        <v/>
      </c>
      <c r="F190" s="425" t="str">
        <f t="shared" ca="1" si="90"/>
        <v/>
      </c>
      <c r="G190" s="425" t="str">
        <f t="shared" ca="1" si="91"/>
        <v/>
      </c>
      <c r="H190" s="425" t="str">
        <f t="shared" ca="1" si="92"/>
        <v/>
      </c>
      <c r="I190" s="425" t="str">
        <f t="shared" ca="1" si="93"/>
        <v/>
      </c>
      <c r="J190" s="425" t="str">
        <f t="shared" ca="1" si="94"/>
        <v/>
      </c>
      <c r="K190" s="425" t="str">
        <f t="shared" ca="1" si="95"/>
        <v/>
      </c>
      <c r="L190" s="425" t="str">
        <f t="shared" ca="1" si="96"/>
        <v/>
      </c>
      <c r="M190" s="427"/>
      <c r="N190" s="427"/>
      <c r="O190" s="427"/>
      <c r="P190" s="427"/>
      <c r="Q190" s="427"/>
      <c r="R190" s="427"/>
      <c r="S190" s="427"/>
      <c r="T190" s="427"/>
      <c r="U190" s="427">
        <f t="shared" ca="1" si="82"/>
        <v>0</v>
      </c>
      <c r="V190" s="427"/>
      <c r="W190" s="427"/>
      <c r="X190" s="425" t="str">
        <f t="shared" ca="1" si="97"/>
        <v/>
      </c>
      <c r="Y190" s="264"/>
      <c r="Z190" t="str">
        <f ca="1">IFERROR(VLOOKUP(C190,'Analysis-must not modify'!C:G,3,FALSE),"")</f>
        <v/>
      </c>
      <c r="AA190" s="431" t="str">
        <f ca="1">IFERROR(VLOOKUP(C190,'Analysis-must not modify'!C:G,2,FALSE),"")</f>
        <v/>
      </c>
      <c r="AB190">
        <f t="shared" ca="1" si="83"/>
        <v>0</v>
      </c>
      <c r="AC190" t="str">
        <f t="shared" ca="1" si="98"/>
        <v/>
      </c>
      <c r="AD190" t="str">
        <f t="shared" ca="1" si="84"/>
        <v/>
      </c>
      <c r="AE190" t="str">
        <f t="shared" ca="1" si="99"/>
        <v/>
      </c>
      <c r="AF190" t="str">
        <f t="shared" ca="1" si="85"/>
        <v/>
      </c>
      <c r="AG190" t="str">
        <f t="shared" ca="1" si="100"/>
        <v/>
      </c>
      <c r="AH190" t="str">
        <f t="shared" ca="1" si="101"/>
        <v/>
      </c>
      <c r="AI190" t="str">
        <f t="shared" ca="1" si="86"/>
        <v/>
      </c>
      <c r="AJ190" s="427">
        <f t="shared" ca="1" si="87"/>
        <v>0</v>
      </c>
    </row>
    <row r="191" spans="1:36">
      <c r="A191" t="str">
        <f t="shared" ca="1" si="88"/>
        <v/>
      </c>
      <c r="B191">
        <v>185</v>
      </c>
      <c r="C191" t="str">
        <f ca="1">IFERROR(INDEX(INDEXTABLE,MATCH($B191,'Analysis_2-must not modify'!$AD$831:$AD$1031,0),1),"")</f>
        <v/>
      </c>
      <c r="D191" s="425" t="str">
        <f ca="1">IF(C191="","",SUM([0]!Othercitydata)/$E$4)</f>
        <v/>
      </c>
      <c r="E191" s="425" t="str">
        <f t="shared" ca="1" si="89"/>
        <v/>
      </c>
      <c r="F191" s="425" t="str">
        <f t="shared" ca="1" si="90"/>
        <v/>
      </c>
      <c r="G191" s="425" t="str">
        <f t="shared" ca="1" si="91"/>
        <v/>
      </c>
      <c r="H191" s="425" t="str">
        <f t="shared" ca="1" si="92"/>
        <v/>
      </c>
      <c r="I191" s="425" t="str">
        <f t="shared" ca="1" si="93"/>
        <v/>
      </c>
      <c r="J191" s="425" t="str">
        <f t="shared" ca="1" si="94"/>
        <v/>
      </c>
      <c r="K191" s="425" t="str">
        <f t="shared" ca="1" si="95"/>
        <v/>
      </c>
      <c r="L191" s="425" t="str">
        <f t="shared" ca="1" si="96"/>
        <v/>
      </c>
      <c r="M191" s="427"/>
      <c r="N191" s="427"/>
      <c r="O191" s="427"/>
      <c r="P191" s="427"/>
      <c r="Q191" s="427"/>
      <c r="R191" s="427"/>
      <c r="S191" s="427"/>
      <c r="T191" s="427"/>
      <c r="U191" s="427">
        <f t="shared" ca="1" si="82"/>
        <v>0</v>
      </c>
      <c r="V191" s="427"/>
      <c r="W191" s="427"/>
      <c r="X191" s="425" t="str">
        <f t="shared" ca="1" si="97"/>
        <v/>
      </c>
      <c r="Y191" s="264"/>
      <c r="Z191" t="str">
        <f ca="1">IFERROR(VLOOKUP(C191,'Analysis-must not modify'!C:G,3,FALSE),"")</f>
        <v/>
      </c>
      <c r="AA191" s="431" t="str">
        <f ca="1">IFERROR(VLOOKUP(C191,'Analysis-must not modify'!C:G,2,FALSE),"")</f>
        <v/>
      </c>
      <c r="AB191">
        <f t="shared" ca="1" si="83"/>
        <v>0</v>
      </c>
      <c r="AC191" t="str">
        <f t="shared" ca="1" si="98"/>
        <v/>
      </c>
      <c r="AD191" t="str">
        <f t="shared" ca="1" si="84"/>
        <v/>
      </c>
      <c r="AE191" t="str">
        <f t="shared" ca="1" si="99"/>
        <v/>
      </c>
      <c r="AF191" t="str">
        <f t="shared" ca="1" si="85"/>
        <v/>
      </c>
      <c r="AG191" t="str">
        <f t="shared" ca="1" si="100"/>
        <v/>
      </c>
      <c r="AH191" t="str">
        <f t="shared" ca="1" si="101"/>
        <v/>
      </c>
      <c r="AI191" t="str">
        <f t="shared" ca="1" si="86"/>
        <v/>
      </c>
      <c r="AJ191" s="427">
        <f t="shared" ca="1" si="87"/>
        <v>0</v>
      </c>
    </row>
    <row r="192" spans="1:36">
      <c r="A192" t="str">
        <f t="shared" ca="1" si="88"/>
        <v/>
      </c>
      <c r="B192">
        <v>186</v>
      </c>
      <c r="C192" t="str">
        <f ca="1">IFERROR(INDEX(INDEXTABLE,MATCH($B192,'Analysis_2-must not modify'!$AD$831:$AD$1031,0),1),"")</f>
        <v/>
      </c>
      <c r="D192" s="425" t="str">
        <f ca="1">IF(C192="","",SUM([0]!Othercitydata)/$E$4)</f>
        <v/>
      </c>
      <c r="E192" s="425" t="str">
        <f t="shared" ca="1" si="89"/>
        <v/>
      </c>
      <c r="F192" s="425" t="str">
        <f t="shared" ca="1" si="90"/>
        <v/>
      </c>
      <c r="G192" s="425" t="str">
        <f t="shared" ca="1" si="91"/>
        <v/>
      </c>
      <c r="H192" s="425" t="str">
        <f t="shared" ca="1" si="92"/>
        <v/>
      </c>
      <c r="I192" s="425" t="str">
        <f t="shared" ca="1" si="93"/>
        <v/>
      </c>
      <c r="J192" s="425" t="str">
        <f t="shared" ca="1" si="94"/>
        <v/>
      </c>
      <c r="K192" s="425" t="str">
        <f t="shared" ca="1" si="95"/>
        <v/>
      </c>
      <c r="L192" s="425" t="str">
        <f t="shared" ca="1" si="96"/>
        <v/>
      </c>
      <c r="M192" s="427"/>
      <c r="N192" s="427"/>
      <c r="O192" s="427"/>
      <c r="P192" s="427"/>
      <c r="Q192" s="427"/>
      <c r="R192" s="427"/>
      <c r="S192" s="427"/>
      <c r="T192" s="427"/>
      <c r="U192" s="427">
        <f t="shared" ca="1" si="82"/>
        <v>0</v>
      </c>
      <c r="V192" s="427"/>
      <c r="W192" s="427"/>
      <c r="X192" s="425" t="str">
        <f t="shared" ca="1" si="97"/>
        <v/>
      </c>
      <c r="Y192" s="264"/>
      <c r="Z192" t="str">
        <f ca="1">IFERROR(VLOOKUP(C192,'Analysis-must not modify'!C:G,3,FALSE),"")</f>
        <v/>
      </c>
      <c r="AA192" s="431" t="str">
        <f ca="1">IFERROR(VLOOKUP(C192,'Analysis-must not modify'!C:G,2,FALSE),"")</f>
        <v/>
      </c>
      <c r="AB192">
        <f t="shared" ca="1" si="83"/>
        <v>0</v>
      </c>
      <c r="AC192" t="str">
        <f t="shared" ca="1" si="98"/>
        <v/>
      </c>
      <c r="AD192" t="str">
        <f t="shared" ca="1" si="84"/>
        <v/>
      </c>
      <c r="AE192" t="str">
        <f t="shared" ca="1" si="99"/>
        <v/>
      </c>
      <c r="AF192" t="str">
        <f t="shared" ca="1" si="85"/>
        <v/>
      </c>
      <c r="AG192" t="str">
        <f t="shared" ca="1" si="100"/>
        <v/>
      </c>
      <c r="AH192" t="str">
        <f t="shared" ca="1" si="101"/>
        <v/>
      </c>
      <c r="AI192" t="str">
        <f t="shared" ca="1" si="86"/>
        <v/>
      </c>
      <c r="AJ192" s="427">
        <f t="shared" ca="1" si="87"/>
        <v>0</v>
      </c>
    </row>
    <row r="193" spans="1:36">
      <c r="A193" t="str">
        <f t="shared" ca="1" si="88"/>
        <v/>
      </c>
      <c r="B193">
        <v>187</v>
      </c>
      <c r="C193" t="str">
        <f ca="1">IFERROR(INDEX(INDEXTABLE,MATCH($B193,'Analysis_2-must not modify'!$AD$831:$AD$1031,0),1),"")</f>
        <v/>
      </c>
      <c r="D193" s="425" t="str">
        <f ca="1">IF(C193="","",SUM([0]!Othercitydata)/$E$4)</f>
        <v/>
      </c>
      <c r="E193" s="425" t="str">
        <f t="shared" ca="1" si="89"/>
        <v/>
      </c>
      <c r="F193" s="425" t="str">
        <f t="shared" ca="1" si="90"/>
        <v/>
      </c>
      <c r="G193" s="425" t="str">
        <f t="shared" ca="1" si="91"/>
        <v/>
      </c>
      <c r="H193" s="425" t="str">
        <f t="shared" ca="1" si="92"/>
        <v/>
      </c>
      <c r="I193" s="425" t="str">
        <f t="shared" ca="1" si="93"/>
        <v/>
      </c>
      <c r="J193" s="425" t="str">
        <f t="shared" ca="1" si="94"/>
        <v/>
      </c>
      <c r="K193" s="425" t="str">
        <f t="shared" ca="1" si="95"/>
        <v/>
      </c>
      <c r="L193" s="425" t="str">
        <f t="shared" ca="1" si="96"/>
        <v/>
      </c>
      <c r="M193" s="427"/>
      <c r="N193" s="427"/>
      <c r="O193" s="427"/>
      <c r="P193" s="427"/>
      <c r="Q193" s="427"/>
      <c r="R193" s="427"/>
      <c r="S193" s="427"/>
      <c r="T193" s="427"/>
      <c r="U193" s="427">
        <f t="shared" ca="1" si="82"/>
        <v>0</v>
      </c>
      <c r="V193" s="427"/>
      <c r="W193" s="427"/>
      <c r="X193" s="425" t="str">
        <f t="shared" ca="1" si="97"/>
        <v/>
      </c>
      <c r="Y193" s="264"/>
      <c r="Z193" t="str">
        <f ca="1">IFERROR(VLOOKUP(C193,'Analysis-must not modify'!C:G,3,FALSE),"")</f>
        <v/>
      </c>
      <c r="AA193" s="431" t="str">
        <f ca="1">IFERROR(VLOOKUP(C193,'Analysis-must not modify'!C:G,2,FALSE),"")</f>
        <v/>
      </c>
      <c r="AB193">
        <f t="shared" ca="1" si="83"/>
        <v>0</v>
      </c>
      <c r="AC193" t="str">
        <f t="shared" ca="1" si="98"/>
        <v/>
      </c>
      <c r="AD193" t="str">
        <f t="shared" ca="1" si="84"/>
        <v/>
      </c>
      <c r="AE193" t="str">
        <f t="shared" ca="1" si="99"/>
        <v/>
      </c>
      <c r="AF193" t="str">
        <f t="shared" ca="1" si="85"/>
        <v/>
      </c>
      <c r="AG193" t="str">
        <f t="shared" ca="1" si="100"/>
        <v/>
      </c>
      <c r="AH193" t="str">
        <f t="shared" ca="1" si="101"/>
        <v/>
      </c>
      <c r="AI193" t="str">
        <f t="shared" ca="1" si="86"/>
        <v/>
      </c>
      <c r="AJ193" s="427">
        <f t="shared" ca="1" si="87"/>
        <v>0</v>
      </c>
    </row>
    <row r="194" spans="1:36">
      <c r="A194" t="str">
        <f t="shared" ca="1" si="88"/>
        <v/>
      </c>
      <c r="B194">
        <v>188</v>
      </c>
      <c r="C194" t="str">
        <f ca="1">IFERROR(INDEX(INDEXTABLE,MATCH($B194,'Analysis_2-must not modify'!$AD$831:$AD$1031,0),1),"")</f>
        <v/>
      </c>
      <c r="D194" s="425" t="str">
        <f ca="1">IF(C194="","",SUM([0]!Othercitydata)/$E$4)</f>
        <v/>
      </c>
      <c r="E194" s="425" t="str">
        <f t="shared" ca="1" si="89"/>
        <v/>
      </c>
      <c r="F194" s="425" t="str">
        <f t="shared" ca="1" si="90"/>
        <v/>
      </c>
      <c r="G194" s="425" t="str">
        <f t="shared" ca="1" si="91"/>
        <v/>
      </c>
      <c r="H194" s="425" t="str">
        <f t="shared" ca="1" si="92"/>
        <v/>
      </c>
      <c r="I194" s="425" t="str">
        <f t="shared" ca="1" si="93"/>
        <v/>
      </c>
      <c r="J194" s="425" t="str">
        <f t="shared" ca="1" si="94"/>
        <v/>
      </c>
      <c r="K194" s="425" t="str">
        <f t="shared" ca="1" si="95"/>
        <v/>
      </c>
      <c r="L194" s="425" t="str">
        <f t="shared" ca="1" si="96"/>
        <v/>
      </c>
      <c r="M194" s="427"/>
      <c r="N194" s="427"/>
      <c r="O194" s="427"/>
      <c r="P194" s="427"/>
      <c r="Q194" s="427"/>
      <c r="R194" s="427"/>
      <c r="S194" s="427"/>
      <c r="T194" s="427"/>
      <c r="U194" s="427">
        <f t="shared" ca="1" si="82"/>
        <v>0</v>
      </c>
      <c r="V194" s="427"/>
      <c r="W194" s="427"/>
      <c r="X194" s="425" t="str">
        <f t="shared" ca="1" si="97"/>
        <v/>
      </c>
      <c r="Y194" s="264"/>
      <c r="Z194" t="str">
        <f ca="1">IFERROR(VLOOKUP(C194,'Analysis-must not modify'!C:G,3,FALSE),"")</f>
        <v/>
      </c>
      <c r="AA194" s="431" t="str">
        <f ca="1">IFERROR(VLOOKUP(C194,'Analysis-must not modify'!C:G,2,FALSE),"")</f>
        <v/>
      </c>
      <c r="AB194">
        <f t="shared" ca="1" si="83"/>
        <v>0</v>
      </c>
      <c r="AC194" t="str">
        <f t="shared" ca="1" si="98"/>
        <v/>
      </c>
      <c r="AD194" t="str">
        <f t="shared" ca="1" si="84"/>
        <v/>
      </c>
      <c r="AE194" t="str">
        <f t="shared" ca="1" si="99"/>
        <v/>
      </c>
      <c r="AF194" t="str">
        <f t="shared" ca="1" si="85"/>
        <v/>
      </c>
      <c r="AG194" t="str">
        <f t="shared" ca="1" si="100"/>
        <v/>
      </c>
      <c r="AH194" t="str">
        <f t="shared" ca="1" si="101"/>
        <v/>
      </c>
      <c r="AI194" t="str">
        <f t="shared" ca="1" si="86"/>
        <v/>
      </c>
      <c r="AJ194" s="427">
        <f t="shared" ca="1" si="87"/>
        <v>0</v>
      </c>
    </row>
    <row r="195" spans="1:36">
      <c r="A195" t="str">
        <f t="shared" ca="1" si="88"/>
        <v/>
      </c>
      <c r="B195">
        <v>189</v>
      </c>
      <c r="C195" t="str">
        <f ca="1">IFERROR(INDEX(INDEXTABLE,MATCH($B195,'Analysis_2-must not modify'!$AD$831:$AD$1031,0),1),"")</f>
        <v/>
      </c>
      <c r="D195" s="425" t="str">
        <f ca="1">IF(C195="","",SUM([0]!Othercitydata)/$E$4)</f>
        <v/>
      </c>
      <c r="E195" s="425" t="str">
        <f t="shared" ca="1" si="89"/>
        <v/>
      </c>
      <c r="F195" s="425" t="str">
        <f t="shared" ca="1" si="90"/>
        <v/>
      </c>
      <c r="G195" s="425" t="str">
        <f t="shared" ca="1" si="91"/>
        <v/>
      </c>
      <c r="H195" s="425" t="str">
        <f t="shared" ca="1" si="92"/>
        <v/>
      </c>
      <c r="I195" s="425" t="str">
        <f t="shared" ca="1" si="93"/>
        <v/>
      </c>
      <c r="J195" s="425" t="str">
        <f t="shared" ca="1" si="94"/>
        <v/>
      </c>
      <c r="K195" s="425" t="str">
        <f t="shared" ca="1" si="95"/>
        <v/>
      </c>
      <c r="L195" s="425" t="str">
        <f t="shared" ca="1" si="96"/>
        <v/>
      </c>
      <c r="M195" s="427"/>
      <c r="N195" s="427"/>
      <c r="O195" s="427"/>
      <c r="P195" s="427"/>
      <c r="Q195" s="427"/>
      <c r="R195" s="427"/>
      <c r="S195" s="427"/>
      <c r="T195" s="427"/>
      <c r="U195" s="427">
        <f t="shared" ca="1" si="82"/>
        <v>0</v>
      </c>
      <c r="V195" s="427"/>
      <c r="W195" s="427"/>
      <c r="X195" s="425" t="str">
        <f t="shared" ca="1" si="97"/>
        <v/>
      </c>
      <c r="Y195" s="264"/>
      <c r="Z195" t="str">
        <f ca="1">IFERROR(VLOOKUP(C195,'Analysis-must not modify'!C:G,3,FALSE),"")</f>
        <v/>
      </c>
      <c r="AA195" s="431" t="str">
        <f ca="1">IFERROR(VLOOKUP(C195,'Analysis-must not modify'!C:G,2,FALSE),"")</f>
        <v/>
      </c>
      <c r="AB195">
        <f t="shared" ca="1" si="83"/>
        <v>0</v>
      </c>
      <c r="AC195" t="str">
        <f t="shared" ca="1" si="98"/>
        <v/>
      </c>
      <c r="AD195" t="str">
        <f t="shared" ca="1" si="84"/>
        <v/>
      </c>
      <c r="AE195" t="str">
        <f t="shared" ca="1" si="99"/>
        <v/>
      </c>
      <c r="AF195" t="str">
        <f t="shared" ca="1" si="85"/>
        <v/>
      </c>
      <c r="AG195" t="str">
        <f t="shared" ca="1" si="100"/>
        <v/>
      </c>
      <c r="AH195" t="str">
        <f t="shared" ca="1" si="101"/>
        <v/>
      </c>
      <c r="AI195" t="str">
        <f t="shared" ca="1" si="86"/>
        <v/>
      </c>
      <c r="AJ195" s="427">
        <f t="shared" ca="1" si="87"/>
        <v>0</v>
      </c>
    </row>
    <row r="196" spans="1:36">
      <c r="A196" t="str">
        <f t="shared" ca="1" si="88"/>
        <v/>
      </c>
      <c r="B196">
        <v>190</v>
      </c>
      <c r="C196" t="str">
        <f ca="1">IFERROR(INDEX(INDEXTABLE,MATCH($B196,'Analysis_2-must not modify'!$AD$831:$AD$1031,0),1),"")</f>
        <v/>
      </c>
      <c r="D196" s="425" t="str">
        <f ca="1">IF(C196="","",SUM([0]!Othercitydata)/$E$4)</f>
        <v/>
      </c>
      <c r="E196" s="425" t="str">
        <f t="shared" ca="1" si="89"/>
        <v/>
      </c>
      <c r="F196" s="425" t="str">
        <f t="shared" ca="1" si="90"/>
        <v/>
      </c>
      <c r="G196" s="425" t="str">
        <f t="shared" ca="1" si="91"/>
        <v/>
      </c>
      <c r="H196" s="425" t="str">
        <f t="shared" ca="1" si="92"/>
        <v/>
      </c>
      <c r="I196" s="425" t="str">
        <f t="shared" ca="1" si="93"/>
        <v/>
      </c>
      <c r="J196" s="425" t="str">
        <f t="shared" ca="1" si="94"/>
        <v/>
      </c>
      <c r="K196" s="425" t="str">
        <f t="shared" ca="1" si="95"/>
        <v/>
      </c>
      <c r="L196" s="425" t="str">
        <f t="shared" ca="1" si="96"/>
        <v/>
      </c>
      <c r="M196" s="427"/>
      <c r="N196" s="427"/>
      <c r="O196" s="427"/>
      <c r="P196" s="427"/>
      <c r="Q196" s="427"/>
      <c r="R196" s="427"/>
      <c r="S196" s="427"/>
      <c r="T196" s="427"/>
      <c r="U196" s="427">
        <f t="shared" ca="1" si="82"/>
        <v>0</v>
      </c>
      <c r="V196" s="427"/>
      <c r="W196" s="427"/>
      <c r="X196" s="425" t="str">
        <f t="shared" ca="1" si="97"/>
        <v/>
      </c>
      <c r="Y196" s="264"/>
      <c r="Z196" t="str">
        <f ca="1">IFERROR(VLOOKUP(C196,'Analysis-must not modify'!C:G,3,FALSE),"")</f>
        <v/>
      </c>
      <c r="AA196" s="431" t="str">
        <f ca="1">IFERROR(VLOOKUP(C196,'Analysis-must not modify'!C:G,2,FALSE),"")</f>
        <v/>
      </c>
      <c r="AB196">
        <f t="shared" ca="1" si="83"/>
        <v>0</v>
      </c>
      <c r="AC196" t="str">
        <f t="shared" ca="1" si="98"/>
        <v/>
      </c>
      <c r="AD196" t="str">
        <f t="shared" ca="1" si="84"/>
        <v/>
      </c>
      <c r="AE196" t="str">
        <f t="shared" ca="1" si="99"/>
        <v/>
      </c>
      <c r="AF196" t="str">
        <f t="shared" ca="1" si="85"/>
        <v/>
      </c>
      <c r="AG196" t="str">
        <f t="shared" ca="1" si="100"/>
        <v/>
      </c>
      <c r="AH196" t="str">
        <f t="shared" ca="1" si="101"/>
        <v/>
      </c>
      <c r="AI196" t="str">
        <f t="shared" ca="1" si="86"/>
        <v/>
      </c>
      <c r="AJ196" s="427">
        <f t="shared" ca="1" si="87"/>
        <v>0</v>
      </c>
    </row>
    <row r="197" spans="1:36">
      <c r="A197" t="str">
        <f t="shared" ca="1" si="88"/>
        <v/>
      </c>
      <c r="B197" s="126">
        <v>191</v>
      </c>
      <c r="C197" t="str">
        <f ca="1">IFERROR(INDEX(INDEXTABLE,MATCH($B197,'Analysis_2-must not modify'!$AD$831:$AD$1031,0),1),"")</f>
        <v/>
      </c>
      <c r="D197" s="425" t="str">
        <f ca="1">IF(C197="","",SUM([0]!Othercitydata)/$E$4)</f>
        <v/>
      </c>
      <c r="E197" s="425" t="str">
        <f t="shared" ca="1" si="89"/>
        <v/>
      </c>
      <c r="F197" s="425" t="str">
        <f t="shared" ca="1" si="90"/>
        <v/>
      </c>
      <c r="G197" s="425" t="str">
        <f t="shared" ca="1" si="91"/>
        <v/>
      </c>
      <c r="H197" s="425" t="str">
        <f t="shared" ca="1" si="92"/>
        <v/>
      </c>
      <c r="I197" s="425" t="str">
        <f t="shared" ca="1" si="93"/>
        <v/>
      </c>
      <c r="J197" s="425" t="str">
        <f t="shared" ca="1" si="94"/>
        <v/>
      </c>
      <c r="K197" s="425" t="str">
        <f t="shared" ca="1" si="95"/>
        <v/>
      </c>
      <c r="L197" s="425" t="str">
        <f t="shared" ca="1" si="96"/>
        <v/>
      </c>
      <c r="M197" s="427"/>
      <c r="N197" s="427"/>
      <c r="O197" s="427"/>
      <c r="P197" s="427"/>
      <c r="Q197" s="427"/>
      <c r="R197" s="427"/>
      <c r="S197" s="427"/>
      <c r="T197" s="427"/>
      <c r="U197" s="427">
        <f t="shared" ca="1" si="82"/>
        <v>0</v>
      </c>
      <c r="V197" s="427"/>
      <c r="W197" s="427"/>
      <c r="X197" s="425" t="str">
        <f t="shared" ca="1" si="97"/>
        <v/>
      </c>
      <c r="Y197" s="264"/>
      <c r="Z197" t="str">
        <f ca="1">IFERROR(VLOOKUP(C197,'Analysis-must not modify'!C:G,3,FALSE),"")</f>
        <v/>
      </c>
      <c r="AA197" s="431" t="str">
        <f ca="1">IFERROR(VLOOKUP(C197,'Analysis-must not modify'!C:G,2,FALSE),"")</f>
        <v/>
      </c>
      <c r="AB197">
        <f t="shared" ca="1" si="83"/>
        <v>0</v>
      </c>
      <c r="AC197" t="str">
        <f t="shared" ca="1" si="98"/>
        <v/>
      </c>
      <c r="AD197" t="str">
        <f t="shared" ca="1" si="84"/>
        <v/>
      </c>
      <c r="AE197" t="str">
        <f t="shared" ca="1" si="99"/>
        <v/>
      </c>
      <c r="AF197" t="str">
        <f t="shared" ca="1" si="85"/>
        <v/>
      </c>
      <c r="AG197" t="str">
        <f t="shared" ca="1" si="100"/>
        <v/>
      </c>
      <c r="AH197" t="str">
        <f t="shared" ca="1" si="101"/>
        <v/>
      </c>
      <c r="AI197" t="str">
        <f t="shared" ca="1" si="86"/>
        <v/>
      </c>
      <c r="AJ197" s="427">
        <f t="shared" ca="1" si="87"/>
        <v>0</v>
      </c>
    </row>
    <row r="198" spans="1:36">
      <c r="A198" t="str">
        <f t="shared" ca="1" si="88"/>
        <v/>
      </c>
      <c r="B198">
        <v>192</v>
      </c>
      <c r="C198" t="str">
        <f ca="1">IFERROR(INDEX(INDEXTABLE,MATCH($B198,'Analysis_2-must not modify'!$AD$831:$AD$1031,0),1),"")</f>
        <v/>
      </c>
      <c r="D198" s="425" t="str">
        <f ca="1">IF(C198="","",SUM([0]!Othercitydata)/$E$4)</f>
        <v/>
      </c>
      <c r="E198" s="425" t="str">
        <f t="shared" ca="1" si="89"/>
        <v/>
      </c>
      <c r="F198" s="425" t="str">
        <f t="shared" ca="1" si="90"/>
        <v/>
      </c>
      <c r="G198" s="425" t="str">
        <f t="shared" ca="1" si="91"/>
        <v/>
      </c>
      <c r="H198" s="425" t="str">
        <f t="shared" ca="1" si="92"/>
        <v/>
      </c>
      <c r="I198" s="425" t="str">
        <f t="shared" ca="1" si="93"/>
        <v/>
      </c>
      <c r="J198" s="425" t="str">
        <f t="shared" ca="1" si="94"/>
        <v/>
      </c>
      <c r="K198" s="425" t="str">
        <f t="shared" ca="1" si="95"/>
        <v/>
      </c>
      <c r="L198" s="425" t="str">
        <f t="shared" ca="1" si="96"/>
        <v/>
      </c>
      <c r="M198" s="427"/>
      <c r="N198" s="427"/>
      <c r="O198" s="427"/>
      <c r="P198" s="427"/>
      <c r="Q198" s="427"/>
      <c r="R198" s="427"/>
      <c r="S198" s="427"/>
      <c r="T198" s="427"/>
      <c r="U198" s="427">
        <f t="shared" ca="1" si="82"/>
        <v>0</v>
      </c>
      <c r="V198" s="427"/>
      <c r="W198" s="427"/>
      <c r="X198" s="425" t="str">
        <f t="shared" ca="1" si="97"/>
        <v/>
      </c>
      <c r="Y198" s="264"/>
      <c r="Z198" t="str">
        <f ca="1">IFERROR(VLOOKUP(C198,'Analysis-must not modify'!C:G,3,FALSE),"")</f>
        <v/>
      </c>
      <c r="AA198" s="431" t="str">
        <f ca="1">IFERROR(VLOOKUP(C198,'Analysis-must not modify'!C:G,2,FALSE),"")</f>
        <v/>
      </c>
      <c r="AB198">
        <f t="shared" ca="1" si="83"/>
        <v>0</v>
      </c>
      <c r="AC198" t="str">
        <f t="shared" ca="1" si="98"/>
        <v/>
      </c>
      <c r="AD198" t="str">
        <f t="shared" ca="1" si="84"/>
        <v/>
      </c>
      <c r="AE198" t="str">
        <f t="shared" ca="1" si="99"/>
        <v/>
      </c>
      <c r="AF198" t="str">
        <f t="shared" ca="1" si="85"/>
        <v/>
      </c>
      <c r="AG198" t="str">
        <f t="shared" ca="1" si="100"/>
        <v/>
      </c>
      <c r="AH198" t="str">
        <f t="shared" ca="1" si="101"/>
        <v/>
      </c>
      <c r="AI198" t="str">
        <f t="shared" ca="1" si="86"/>
        <v/>
      </c>
      <c r="AJ198" s="427">
        <f t="shared" ca="1" si="87"/>
        <v>0</v>
      </c>
    </row>
    <row r="199" spans="1:36">
      <c r="A199" t="str">
        <f t="shared" ref="A199:A206" ca="1" si="102">IFERROR(RANK(AG199,rankNEW),"")</f>
        <v/>
      </c>
      <c r="B199">
        <v>193</v>
      </c>
      <c r="C199" t="str">
        <f ca="1">IFERROR(INDEX(INDEXTABLE,MATCH($B199,'Analysis_2-must not modify'!$AD$831:$AD$1031,0),1),"")</f>
        <v/>
      </c>
      <c r="D199" s="425" t="str">
        <f ca="1">IF(C199="","",SUM([0]!Othercitydata)/$E$4)</f>
        <v/>
      </c>
      <c r="E199" s="425" t="str">
        <f t="shared" ref="E199:E206" ca="1" si="103">IFERROR(INDEX(INDEXTABLE,MATCH($B199,rankINDEX,0),3),"")</f>
        <v/>
      </c>
      <c r="F199" s="425" t="str">
        <f t="shared" ref="F199:F206" ca="1" si="104">IFERROR(INDEX(INDEXTABLE,MATCH($B199,rankINDEX,0),4),"")</f>
        <v/>
      </c>
      <c r="G199" s="425" t="str">
        <f t="shared" ref="G199:G206" ca="1" si="105">IFERROR(INDEX(INDEXTABLE,MATCH($B199,rankINDEX,0),5),"")</f>
        <v/>
      </c>
      <c r="H199" s="425" t="str">
        <f t="shared" ref="H199:H206" ca="1" si="106">IFERROR(INDEX(INDEXTABLE,MATCH($B199,rankINDEX,0),6),"")</f>
        <v/>
      </c>
      <c r="I199" s="425" t="str">
        <f t="shared" ref="I199:I206" ca="1" si="107">IFERROR(INDEX(INDEXTABLE,MATCH($B199,rankINDEX,0),7),"")</f>
        <v/>
      </c>
      <c r="J199" s="425" t="str">
        <f t="shared" ref="J199:J206" ca="1" si="108">IFERROR(INDEX(INDEXTABLE,MATCH($B199,rankINDEX,0),8),"")</f>
        <v/>
      </c>
      <c r="K199" s="425" t="str">
        <f t="shared" ref="K199:K206" ca="1" si="109">IFERROR(INDEX(INDEXTABLE,MATCH($B199,rankINDEX,0),9),"")</f>
        <v/>
      </c>
      <c r="L199" s="425" t="str">
        <f t="shared" ref="L199:L206" ca="1" si="110">IFERROR(INDEX(INDEXTABLE,MATCH($B199,rankINDEX,0),10),"")</f>
        <v/>
      </c>
      <c r="M199" s="427"/>
      <c r="N199" s="427"/>
      <c r="O199" s="427"/>
      <c r="P199" s="427"/>
      <c r="Q199" s="427"/>
      <c r="R199" s="427"/>
      <c r="S199" s="427"/>
      <c r="T199" s="427"/>
      <c r="U199" s="427">
        <f t="shared" ca="1" si="82"/>
        <v>0</v>
      </c>
      <c r="V199" s="427"/>
      <c r="W199" s="427"/>
      <c r="X199" s="425" t="str">
        <f t="shared" ref="X199:X206" ca="1" si="111">IF(C199="","",MEDIAN(Othercitydata))</f>
        <v/>
      </c>
      <c r="Y199" s="264"/>
      <c r="Z199" t="str">
        <f ca="1">IFERROR(VLOOKUP(C199,'Analysis-must not modify'!C:G,3,FALSE),"")</f>
        <v/>
      </c>
      <c r="AA199" s="431" t="str">
        <f ca="1">IFERROR(VLOOKUP(C199,'Analysis-must not modify'!C:G,2,FALSE),"")</f>
        <v/>
      </c>
      <c r="AB199">
        <f t="shared" ca="1" si="83"/>
        <v>0</v>
      </c>
      <c r="AC199" t="str">
        <f t="shared" ref="AC199:AC206" ca="1" si="112">IF(C199="","",B199)</f>
        <v/>
      </c>
      <c r="AD199" t="str">
        <f t="shared" ca="1" si="84"/>
        <v/>
      </c>
      <c r="AE199" t="str">
        <f t="shared" ref="AE199:AE206" ca="1" si="113">IFERROR(RANK(AB199,rankyear,1),"")</f>
        <v/>
      </c>
      <c r="AF199" t="str">
        <f t="shared" ca="1" si="85"/>
        <v/>
      </c>
      <c r="AG199" t="str">
        <f t="shared" ref="AG199:AG206" ca="1" si="114">IFERROR(RANK(AF199,Rankcombined),"")</f>
        <v/>
      </c>
      <c r="AH199" t="str">
        <f t="shared" ref="AH199:AH206" ca="1" si="115">IF(AD199=1,RANK(AG199,rankINPUT,1),"")</f>
        <v/>
      </c>
      <c r="AI199" t="str">
        <f t="shared" ca="1" si="86"/>
        <v/>
      </c>
      <c r="AJ199" s="427">
        <f t="shared" ca="1" si="87"/>
        <v>0</v>
      </c>
    </row>
    <row r="200" spans="1:36">
      <c r="A200" t="str">
        <f t="shared" ca="1" si="102"/>
        <v/>
      </c>
      <c r="B200">
        <v>194</v>
      </c>
      <c r="C200" t="str">
        <f ca="1">IFERROR(INDEX(INDEXTABLE,MATCH($B200,'Analysis_2-must not modify'!$AD$831:$AD$1031,0),1),"")</f>
        <v/>
      </c>
      <c r="D200" s="425" t="str">
        <f ca="1">IF(C200="","",SUM([0]!Othercitydata)/$E$4)</f>
        <v/>
      </c>
      <c r="E200" s="425" t="str">
        <f t="shared" ca="1" si="103"/>
        <v/>
      </c>
      <c r="F200" s="425" t="str">
        <f t="shared" ca="1" si="104"/>
        <v/>
      </c>
      <c r="G200" s="425" t="str">
        <f t="shared" ca="1" si="105"/>
        <v/>
      </c>
      <c r="H200" s="425" t="str">
        <f t="shared" ca="1" si="106"/>
        <v/>
      </c>
      <c r="I200" s="425" t="str">
        <f t="shared" ca="1" si="107"/>
        <v/>
      </c>
      <c r="J200" s="425" t="str">
        <f t="shared" ca="1" si="108"/>
        <v/>
      </c>
      <c r="K200" s="425" t="str">
        <f t="shared" ca="1" si="109"/>
        <v/>
      </c>
      <c r="L200" s="425" t="str">
        <f t="shared" ca="1" si="110"/>
        <v/>
      </c>
      <c r="M200" s="427"/>
      <c r="N200" s="427"/>
      <c r="O200" s="427"/>
      <c r="P200" s="427"/>
      <c r="Q200" s="427"/>
      <c r="R200" s="427"/>
      <c r="S200" s="427"/>
      <c r="T200" s="427"/>
      <c r="U200" s="427">
        <f t="shared" ref="U200:U206" ca="1" si="116">SUM(E200:L200)</f>
        <v>0</v>
      </c>
      <c r="V200" s="427"/>
      <c r="W200" s="427"/>
      <c r="X200" s="425" t="str">
        <f t="shared" ca="1" si="111"/>
        <v/>
      </c>
      <c r="Y200" s="264"/>
      <c r="Z200" t="str">
        <f ca="1">IFERROR(VLOOKUP(C200,'Analysis-must not modify'!C:G,3,FALSE),"")</f>
        <v/>
      </c>
      <c r="AA200" s="431" t="str">
        <f ca="1">IFERROR(VLOOKUP(C200,'Analysis-must not modify'!C:G,2,FALSE),"")</f>
        <v/>
      </c>
      <c r="AB200">
        <f t="shared" ref="AB200:AB206" ca="1" si="117">IFERROR(VALUE(AA200),0)</f>
        <v>0</v>
      </c>
      <c r="AC200" t="str">
        <f t="shared" ca="1" si="112"/>
        <v/>
      </c>
      <c r="AD200" t="str">
        <f t="shared" ref="AD200:AD206" ca="1" si="118">VLOOKUP(Z200,Z:AC,4,FALSE)</f>
        <v/>
      </c>
      <c r="AE200" t="str">
        <f t="shared" ca="1" si="113"/>
        <v/>
      </c>
      <c r="AF200" t="str">
        <f t="shared" ref="AF200:AF206" ca="1" si="119">IFERROR(AD200*10000+AE200*100+B200,"")</f>
        <v/>
      </c>
      <c r="AG200" t="str">
        <f t="shared" ca="1" si="114"/>
        <v/>
      </c>
      <c r="AH200" t="str">
        <f t="shared" ca="1" si="115"/>
        <v/>
      </c>
      <c r="AI200" t="str">
        <f t="shared" ref="AI200:AI206" ca="1" si="120">C200</f>
        <v/>
      </c>
      <c r="AJ200" s="427">
        <f t="shared" ref="AJ200:AJ206" ca="1" si="121">U200</f>
        <v>0</v>
      </c>
    </row>
    <row r="201" spans="1:36">
      <c r="A201" t="str">
        <f t="shared" ca="1" si="102"/>
        <v/>
      </c>
      <c r="B201">
        <v>195</v>
      </c>
      <c r="C201" t="str">
        <f ca="1">IFERROR(INDEX(INDEXTABLE,MATCH($B201,'Analysis_2-must not modify'!$AD$831:$AD$1031,0),1),"")</f>
        <v/>
      </c>
      <c r="D201" s="425" t="str">
        <f ca="1">IF(C201="","",SUM([0]!Othercitydata)/$E$4)</f>
        <v/>
      </c>
      <c r="E201" s="425" t="str">
        <f t="shared" ca="1" si="103"/>
        <v/>
      </c>
      <c r="F201" s="425" t="str">
        <f t="shared" ca="1" si="104"/>
        <v/>
      </c>
      <c r="G201" s="425" t="str">
        <f t="shared" ca="1" si="105"/>
        <v/>
      </c>
      <c r="H201" s="425" t="str">
        <f t="shared" ca="1" si="106"/>
        <v/>
      </c>
      <c r="I201" s="425" t="str">
        <f t="shared" ca="1" si="107"/>
        <v/>
      </c>
      <c r="J201" s="425" t="str">
        <f t="shared" ca="1" si="108"/>
        <v/>
      </c>
      <c r="K201" s="425" t="str">
        <f t="shared" ca="1" si="109"/>
        <v/>
      </c>
      <c r="L201" s="425" t="str">
        <f t="shared" ca="1" si="110"/>
        <v/>
      </c>
      <c r="M201" s="427"/>
      <c r="N201" s="427"/>
      <c r="O201" s="427"/>
      <c r="P201" s="427"/>
      <c r="Q201" s="427"/>
      <c r="R201" s="427"/>
      <c r="S201" s="427"/>
      <c r="T201" s="427"/>
      <c r="U201" s="427">
        <f t="shared" ca="1" si="116"/>
        <v>0</v>
      </c>
      <c r="V201" s="427"/>
      <c r="W201" s="427"/>
      <c r="X201" s="425" t="str">
        <f t="shared" ca="1" si="111"/>
        <v/>
      </c>
      <c r="Y201" s="264"/>
      <c r="Z201" t="str">
        <f ca="1">IFERROR(VLOOKUP(C201,'Analysis-must not modify'!C:G,3,FALSE),"")</f>
        <v/>
      </c>
      <c r="AA201" s="431" t="str">
        <f ca="1">IFERROR(VLOOKUP(C201,'Analysis-must not modify'!C:G,2,FALSE),"")</f>
        <v/>
      </c>
      <c r="AB201">
        <f t="shared" ca="1" si="117"/>
        <v>0</v>
      </c>
      <c r="AC201" t="str">
        <f t="shared" ca="1" si="112"/>
        <v/>
      </c>
      <c r="AD201" t="str">
        <f t="shared" ca="1" si="118"/>
        <v/>
      </c>
      <c r="AE201" t="str">
        <f t="shared" ca="1" si="113"/>
        <v/>
      </c>
      <c r="AF201" t="str">
        <f t="shared" ca="1" si="119"/>
        <v/>
      </c>
      <c r="AG201" t="str">
        <f t="shared" ca="1" si="114"/>
        <v/>
      </c>
      <c r="AH201" t="str">
        <f t="shared" ca="1" si="115"/>
        <v/>
      </c>
      <c r="AI201" t="str">
        <f t="shared" ca="1" si="120"/>
        <v/>
      </c>
      <c r="AJ201" s="427">
        <f t="shared" ca="1" si="121"/>
        <v>0</v>
      </c>
    </row>
    <row r="202" spans="1:36">
      <c r="A202" t="str">
        <f t="shared" ca="1" si="102"/>
        <v/>
      </c>
      <c r="B202">
        <v>196</v>
      </c>
      <c r="C202" t="str">
        <f ca="1">IFERROR(INDEX(INDEXTABLE,MATCH($B202,'Analysis_2-must not modify'!$AD$831:$AD$1031,0),1),"")</f>
        <v/>
      </c>
      <c r="D202" s="425" t="str">
        <f ca="1">IF(C202="","",SUM([0]!Othercitydata)/$E$4)</f>
        <v/>
      </c>
      <c r="E202" s="425" t="str">
        <f t="shared" ca="1" si="103"/>
        <v/>
      </c>
      <c r="F202" s="425" t="str">
        <f t="shared" ca="1" si="104"/>
        <v/>
      </c>
      <c r="G202" s="425" t="str">
        <f t="shared" ca="1" si="105"/>
        <v/>
      </c>
      <c r="H202" s="425" t="str">
        <f t="shared" ca="1" si="106"/>
        <v/>
      </c>
      <c r="I202" s="425" t="str">
        <f t="shared" ca="1" si="107"/>
        <v/>
      </c>
      <c r="J202" s="425" t="str">
        <f t="shared" ca="1" si="108"/>
        <v/>
      </c>
      <c r="K202" s="425" t="str">
        <f t="shared" ca="1" si="109"/>
        <v/>
      </c>
      <c r="L202" s="425" t="str">
        <f t="shared" ca="1" si="110"/>
        <v/>
      </c>
      <c r="M202" s="427"/>
      <c r="N202" s="427"/>
      <c r="O202" s="427"/>
      <c r="P202" s="427"/>
      <c r="Q202" s="427"/>
      <c r="R202" s="427"/>
      <c r="S202" s="427"/>
      <c r="T202" s="427"/>
      <c r="U202" s="427">
        <f t="shared" ca="1" si="116"/>
        <v>0</v>
      </c>
      <c r="V202" s="427"/>
      <c r="W202" s="427"/>
      <c r="X202" s="425" t="str">
        <f t="shared" ca="1" si="111"/>
        <v/>
      </c>
      <c r="Y202" s="264"/>
      <c r="Z202" t="str">
        <f ca="1">IFERROR(VLOOKUP(C202,'Analysis-must not modify'!C:G,3,FALSE),"")</f>
        <v/>
      </c>
      <c r="AA202" s="431" t="str">
        <f ca="1">IFERROR(VLOOKUP(C202,'Analysis-must not modify'!C:G,2,FALSE),"")</f>
        <v/>
      </c>
      <c r="AB202">
        <f t="shared" ca="1" si="117"/>
        <v>0</v>
      </c>
      <c r="AC202" t="str">
        <f t="shared" ca="1" si="112"/>
        <v/>
      </c>
      <c r="AD202" t="str">
        <f t="shared" ca="1" si="118"/>
        <v/>
      </c>
      <c r="AE202" t="str">
        <f t="shared" ca="1" si="113"/>
        <v/>
      </c>
      <c r="AF202" t="str">
        <f t="shared" ca="1" si="119"/>
        <v/>
      </c>
      <c r="AG202" t="str">
        <f t="shared" ca="1" si="114"/>
        <v/>
      </c>
      <c r="AH202" t="str">
        <f t="shared" ca="1" si="115"/>
        <v/>
      </c>
      <c r="AI202" t="str">
        <f t="shared" ca="1" si="120"/>
        <v/>
      </c>
      <c r="AJ202" s="427">
        <f t="shared" ca="1" si="121"/>
        <v>0</v>
      </c>
    </row>
    <row r="203" spans="1:36">
      <c r="A203" t="str">
        <f t="shared" ca="1" si="102"/>
        <v/>
      </c>
      <c r="B203">
        <v>197</v>
      </c>
      <c r="C203" t="str">
        <f ca="1">IFERROR(INDEX(INDEXTABLE,MATCH($B203,'Analysis_2-must not modify'!$AD$831:$AD$1031,0),1),"")</f>
        <v/>
      </c>
      <c r="D203" s="425" t="str">
        <f ca="1">IF(C203="","",SUM([0]!Othercitydata)/$E$4)</f>
        <v/>
      </c>
      <c r="E203" s="425" t="str">
        <f t="shared" ca="1" si="103"/>
        <v/>
      </c>
      <c r="F203" s="425" t="str">
        <f t="shared" ca="1" si="104"/>
        <v/>
      </c>
      <c r="G203" s="425" t="str">
        <f t="shared" ca="1" si="105"/>
        <v/>
      </c>
      <c r="H203" s="425" t="str">
        <f t="shared" ca="1" si="106"/>
        <v/>
      </c>
      <c r="I203" s="425" t="str">
        <f t="shared" ca="1" si="107"/>
        <v/>
      </c>
      <c r="J203" s="425" t="str">
        <f t="shared" ca="1" si="108"/>
        <v/>
      </c>
      <c r="K203" s="425" t="str">
        <f t="shared" ca="1" si="109"/>
        <v/>
      </c>
      <c r="L203" s="425" t="str">
        <f t="shared" ca="1" si="110"/>
        <v/>
      </c>
      <c r="M203" s="427"/>
      <c r="N203" s="427"/>
      <c r="O203" s="427"/>
      <c r="P203" s="427"/>
      <c r="Q203" s="427"/>
      <c r="R203" s="427"/>
      <c r="S203" s="427"/>
      <c r="T203" s="427"/>
      <c r="U203" s="427">
        <f t="shared" ca="1" si="116"/>
        <v>0</v>
      </c>
      <c r="V203" s="427"/>
      <c r="W203" s="427"/>
      <c r="X203" s="425" t="str">
        <f t="shared" ca="1" si="111"/>
        <v/>
      </c>
      <c r="Y203" s="264"/>
      <c r="Z203" t="str">
        <f ca="1">IFERROR(VLOOKUP(C203,'Analysis-must not modify'!C:G,3,FALSE),"")</f>
        <v/>
      </c>
      <c r="AA203" s="431" t="str">
        <f ca="1">IFERROR(VLOOKUP(C203,'Analysis-must not modify'!C:G,2,FALSE),"")</f>
        <v/>
      </c>
      <c r="AB203">
        <f t="shared" ca="1" si="117"/>
        <v>0</v>
      </c>
      <c r="AC203" t="str">
        <f t="shared" ca="1" si="112"/>
        <v/>
      </c>
      <c r="AD203" t="str">
        <f t="shared" ca="1" si="118"/>
        <v/>
      </c>
      <c r="AE203" t="str">
        <f t="shared" ca="1" si="113"/>
        <v/>
      </c>
      <c r="AF203" t="str">
        <f t="shared" ca="1" si="119"/>
        <v/>
      </c>
      <c r="AG203" t="str">
        <f t="shared" ca="1" si="114"/>
        <v/>
      </c>
      <c r="AH203" t="str">
        <f t="shared" ca="1" si="115"/>
        <v/>
      </c>
      <c r="AI203" t="str">
        <f t="shared" ca="1" si="120"/>
        <v/>
      </c>
      <c r="AJ203" s="427">
        <f t="shared" ca="1" si="121"/>
        <v>0</v>
      </c>
    </row>
    <row r="204" spans="1:36">
      <c r="A204" t="str">
        <f t="shared" ca="1" si="102"/>
        <v/>
      </c>
      <c r="B204">
        <v>198</v>
      </c>
      <c r="C204" t="str">
        <f ca="1">IFERROR(INDEX(INDEXTABLE,MATCH($B204,'Analysis_2-must not modify'!$AD$831:$AD$1031,0),1),"")</f>
        <v/>
      </c>
      <c r="D204" s="425" t="str">
        <f ca="1">IF(C204="","",SUM([0]!Othercitydata)/$E$4)</f>
        <v/>
      </c>
      <c r="E204" s="425" t="str">
        <f t="shared" ca="1" si="103"/>
        <v/>
      </c>
      <c r="F204" s="425" t="str">
        <f t="shared" ca="1" si="104"/>
        <v/>
      </c>
      <c r="G204" s="425" t="str">
        <f t="shared" ca="1" si="105"/>
        <v/>
      </c>
      <c r="H204" s="425" t="str">
        <f t="shared" ca="1" si="106"/>
        <v/>
      </c>
      <c r="I204" s="425" t="str">
        <f t="shared" ca="1" si="107"/>
        <v/>
      </c>
      <c r="J204" s="425" t="str">
        <f t="shared" ca="1" si="108"/>
        <v/>
      </c>
      <c r="K204" s="425" t="str">
        <f t="shared" ca="1" si="109"/>
        <v/>
      </c>
      <c r="L204" s="425" t="str">
        <f t="shared" ca="1" si="110"/>
        <v/>
      </c>
      <c r="M204" s="427"/>
      <c r="N204" s="427"/>
      <c r="O204" s="427"/>
      <c r="P204" s="427"/>
      <c r="Q204" s="427"/>
      <c r="R204" s="427"/>
      <c r="S204" s="427"/>
      <c r="T204" s="427"/>
      <c r="U204" s="427">
        <f t="shared" ca="1" si="116"/>
        <v>0</v>
      </c>
      <c r="V204" s="427"/>
      <c r="W204" s="427"/>
      <c r="X204" s="425" t="str">
        <f t="shared" ca="1" si="111"/>
        <v/>
      </c>
      <c r="Y204" s="264"/>
      <c r="Z204" t="str">
        <f ca="1">IFERROR(VLOOKUP(C204,'Analysis-must not modify'!C:G,3,FALSE),"")</f>
        <v/>
      </c>
      <c r="AA204" s="431" t="str">
        <f ca="1">IFERROR(VLOOKUP(C204,'Analysis-must not modify'!C:G,2,FALSE),"")</f>
        <v/>
      </c>
      <c r="AB204">
        <f t="shared" ca="1" si="117"/>
        <v>0</v>
      </c>
      <c r="AC204" t="str">
        <f t="shared" ca="1" si="112"/>
        <v/>
      </c>
      <c r="AD204" t="str">
        <f t="shared" ca="1" si="118"/>
        <v/>
      </c>
      <c r="AE204" t="str">
        <f t="shared" ca="1" si="113"/>
        <v/>
      </c>
      <c r="AF204" t="str">
        <f t="shared" ca="1" si="119"/>
        <v/>
      </c>
      <c r="AG204" t="str">
        <f t="shared" ca="1" si="114"/>
        <v/>
      </c>
      <c r="AH204" t="str">
        <f t="shared" ca="1" si="115"/>
        <v/>
      </c>
      <c r="AI204" t="str">
        <f t="shared" ca="1" si="120"/>
        <v/>
      </c>
      <c r="AJ204" s="427">
        <f t="shared" ca="1" si="121"/>
        <v>0</v>
      </c>
    </row>
    <row r="205" spans="1:36">
      <c r="A205" t="str">
        <f t="shared" ca="1" si="102"/>
        <v/>
      </c>
      <c r="B205">
        <v>199</v>
      </c>
      <c r="C205" t="str">
        <f ca="1">IFERROR(INDEX(INDEXTABLE,MATCH($B205,'Analysis_2-must not modify'!$AD$831:$AD$1031,0),1),"")</f>
        <v/>
      </c>
      <c r="D205" s="425" t="str">
        <f ca="1">IF(C205="","",SUM([0]!Othercitydata)/$E$4)</f>
        <v/>
      </c>
      <c r="E205" s="425" t="str">
        <f t="shared" ca="1" si="103"/>
        <v/>
      </c>
      <c r="F205" s="425" t="str">
        <f t="shared" ca="1" si="104"/>
        <v/>
      </c>
      <c r="G205" s="425" t="str">
        <f t="shared" ca="1" si="105"/>
        <v/>
      </c>
      <c r="H205" s="425" t="str">
        <f t="shared" ca="1" si="106"/>
        <v/>
      </c>
      <c r="I205" s="425" t="str">
        <f t="shared" ca="1" si="107"/>
        <v/>
      </c>
      <c r="J205" s="425" t="str">
        <f t="shared" ca="1" si="108"/>
        <v/>
      </c>
      <c r="K205" s="425" t="str">
        <f t="shared" ca="1" si="109"/>
        <v/>
      </c>
      <c r="L205" s="425" t="str">
        <f t="shared" ca="1" si="110"/>
        <v/>
      </c>
      <c r="M205" s="427"/>
      <c r="N205" s="427"/>
      <c r="O205" s="427"/>
      <c r="P205" s="427"/>
      <c r="Q205" s="427"/>
      <c r="R205" s="427"/>
      <c r="S205" s="427"/>
      <c r="T205" s="427"/>
      <c r="U205" s="427">
        <f t="shared" ca="1" si="116"/>
        <v>0</v>
      </c>
      <c r="V205" s="427"/>
      <c r="W205" s="427"/>
      <c r="X205" s="425" t="str">
        <f t="shared" ca="1" si="111"/>
        <v/>
      </c>
      <c r="Y205" s="264"/>
      <c r="Z205" t="str">
        <f ca="1">IFERROR(VLOOKUP(C205,'Analysis-must not modify'!C:G,3,FALSE),"")</f>
        <v/>
      </c>
      <c r="AA205" s="431" t="str">
        <f ca="1">IFERROR(VLOOKUP(C205,'Analysis-must not modify'!C:G,2,FALSE),"")</f>
        <v/>
      </c>
      <c r="AB205">
        <f t="shared" ca="1" si="117"/>
        <v>0</v>
      </c>
      <c r="AC205" t="str">
        <f t="shared" ca="1" si="112"/>
        <v/>
      </c>
      <c r="AD205" t="str">
        <f t="shared" ca="1" si="118"/>
        <v/>
      </c>
      <c r="AE205" t="str">
        <f t="shared" ca="1" si="113"/>
        <v/>
      </c>
      <c r="AF205" t="str">
        <f t="shared" ca="1" si="119"/>
        <v/>
      </c>
      <c r="AG205" t="str">
        <f t="shared" ca="1" si="114"/>
        <v/>
      </c>
      <c r="AH205" t="str">
        <f t="shared" ca="1" si="115"/>
        <v/>
      </c>
      <c r="AI205" t="str">
        <f t="shared" ca="1" si="120"/>
        <v/>
      </c>
      <c r="AJ205" s="427">
        <f t="shared" ca="1" si="121"/>
        <v>0</v>
      </c>
    </row>
    <row r="206" spans="1:36">
      <c r="A206" t="str">
        <f t="shared" ca="1" si="102"/>
        <v/>
      </c>
      <c r="B206">
        <v>200</v>
      </c>
      <c r="C206" t="str">
        <f ca="1">IFERROR(INDEX(INDEXTABLE,MATCH($B206,'Analysis_2-must not modify'!$AD$831:$AD$1031,0),1),"")</f>
        <v/>
      </c>
      <c r="D206" s="425" t="str">
        <f ca="1">IF(C206="","",SUM([0]!Othercitydata)/$E$4)</f>
        <v/>
      </c>
      <c r="E206" s="425" t="str">
        <f t="shared" ca="1" si="103"/>
        <v/>
      </c>
      <c r="F206" s="425" t="str">
        <f t="shared" ca="1" si="104"/>
        <v/>
      </c>
      <c r="G206" s="425" t="str">
        <f t="shared" ca="1" si="105"/>
        <v/>
      </c>
      <c r="H206" s="425" t="str">
        <f t="shared" ca="1" si="106"/>
        <v/>
      </c>
      <c r="I206" s="425" t="str">
        <f t="shared" ca="1" si="107"/>
        <v/>
      </c>
      <c r="J206" s="425" t="str">
        <f t="shared" ca="1" si="108"/>
        <v/>
      </c>
      <c r="K206" s="425" t="str">
        <f t="shared" ca="1" si="109"/>
        <v/>
      </c>
      <c r="L206" s="425" t="str">
        <f t="shared" ca="1" si="110"/>
        <v/>
      </c>
      <c r="M206" s="427"/>
      <c r="N206" s="427"/>
      <c r="O206" s="427"/>
      <c r="P206" s="427"/>
      <c r="Q206" s="427"/>
      <c r="R206" s="427"/>
      <c r="S206" s="427"/>
      <c r="T206" s="427"/>
      <c r="U206" s="427">
        <f t="shared" ca="1" si="116"/>
        <v>0</v>
      </c>
      <c r="V206" s="427"/>
      <c r="W206" s="427"/>
      <c r="X206" s="425" t="str">
        <f t="shared" ca="1" si="111"/>
        <v/>
      </c>
      <c r="Y206" s="264"/>
      <c r="Z206" t="str">
        <f ca="1">IFERROR(VLOOKUP(C206,'Analysis-must not modify'!C:G,3,FALSE),"")</f>
        <v/>
      </c>
      <c r="AA206" s="431" t="str">
        <f ca="1">IFERROR(VLOOKUP(C206,'Analysis-must not modify'!C:G,2,FALSE),"")</f>
        <v/>
      </c>
      <c r="AB206">
        <f t="shared" ca="1" si="117"/>
        <v>0</v>
      </c>
      <c r="AC206" t="str">
        <f t="shared" ca="1" si="112"/>
        <v/>
      </c>
      <c r="AD206" t="str">
        <f t="shared" ca="1" si="118"/>
        <v/>
      </c>
      <c r="AE206" t="str">
        <f t="shared" ca="1" si="113"/>
        <v/>
      </c>
      <c r="AF206" t="str">
        <f t="shared" ca="1" si="119"/>
        <v/>
      </c>
      <c r="AG206" t="str">
        <f t="shared" ca="1" si="114"/>
        <v/>
      </c>
      <c r="AH206" t="str">
        <f t="shared" ca="1" si="115"/>
        <v/>
      </c>
      <c r="AI206" t="str">
        <f t="shared" ca="1" si="120"/>
        <v/>
      </c>
      <c r="AJ206" s="427">
        <f t="shared" ca="1" si="121"/>
        <v>0</v>
      </c>
    </row>
  </sheetData>
  <sheetProtection algorithmName="SHA-512" hashValue="OCPkG1AaAvGJWaR+eERVcGknyEjwoxjhCfnwdoaGd4nK0JnY3TN+qSjlDUJnd/W1Lou7qWTXOYhZyXJicepFYQ==" saltValue="mCRyPgJJmN7b81lwA84JBw=="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H70"/>
  <sheetViews>
    <sheetView showGridLines="0" showRowColHeaders="0" zoomScaleNormal="100" workbookViewId="0"/>
  </sheetViews>
  <sheetFormatPr baseColWidth="10" defaultColWidth="0" defaultRowHeight="15" zeroHeight="1"/>
  <cols>
    <col min="1" max="1" width="3.83203125" style="1" customWidth="1"/>
    <col min="2" max="2" width="30.6640625" style="100" customWidth="1"/>
    <col min="3" max="3" width="73.33203125" style="100" customWidth="1"/>
    <col min="4" max="4" width="15.6640625" style="349" customWidth="1"/>
    <col min="5" max="5" width="73.33203125" style="1" customWidth="1"/>
    <col min="6" max="6" width="5.83203125" style="1" customWidth="1"/>
    <col min="7" max="8" width="0" hidden="1" customWidth="1"/>
    <col min="9" max="16384" width="8.83203125" hidden="1"/>
  </cols>
  <sheetData>
    <row r="1" spans="1:6" s="136" customFormat="1" ht="20" customHeight="1">
      <c r="A1" s="131"/>
      <c r="B1" s="132"/>
      <c r="C1" s="175"/>
      <c r="D1" s="348"/>
      <c r="F1" s="1"/>
    </row>
    <row r="2" spans="1:6" s="136" customFormat="1" ht="20" customHeight="1">
      <c r="A2" s="131"/>
      <c r="B2" s="132"/>
      <c r="C2" s="175"/>
      <c r="D2" s="348"/>
      <c r="F2" s="1"/>
    </row>
    <row r="3" spans="1:6" s="136" customFormat="1" ht="20" customHeight="1">
      <c r="A3" s="131"/>
      <c r="B3" s="132"/>
      <c r="C3" s="175"/>
      <c r="D3" s="348"/>
      <c r="F3" s="1"/>
    </row>
    <row r="4" spans="1:6" s="136" customFormat="1" ht="20" customHeight="1">
      <c r="A4" s="131"/>
      <c r="B4" s="132"/>
      <c r="C4" s="175"/>
      <c r="D4" s="348"/>
      <c r="F4" s="1"/>
    </row>
    <row r="5" spans="1:6" s="136" customFormat="1" ht="41" customHeight="1">
      <c r="A5" s="131"/>
      <c r="B5" s="132"/>
      <c r="C5" s="175"/>
      <c r="D5" s="348"/>
      <c r="F5" s="1"/>
    </row>
    <row r="6" spans="1:6" ht="16" customHeight="1"/>
    <row r="7" spans="1:6" ht="30" customHeight="1" thickBot="1">
      <c r="A7" s="3"/>
      <c r="B7" s="101" t="s">
        <v>51</v>
      </c>
      <c r="C7" s="102"/>
      <c r="D7" s="350"/>
      <c r="E7" s="5"/>
      <c r="F7" s="6"/>
    </row>
    <row r="8" spans="1:6" ht="20" customHeight="1" thickTop="1">
      <c r="A8" s="8"/>
      <c r="B8" s="15" t="s">
        <v>1362</v>
      </c>
      <c r="C8" s="103"/>
      <c r="D8" s="351"/>
      <c r="E8" s="103"/>
      <c r="F8" s="8"/>
    </row>
    <row r="9" spans="1:6" ht="16" customHeight="1">
      <c r="A9" s="8"/>
      <c r="B9" s="103"/>
      <c r="C9" s="103"/>
      <c r="D9" s="351"/>
      <c r="E9" s="103"/>
      <c r="F9" s="8"/>
    </row>
    <row r="10" spans="1:6" ht="34">
      <c r="A10" s="8"/>
      <c r="B10" s="160" t="s">
        <v>355</v>
      </c>
      <c r="C10" s="160" t="s">
        <v>356</v>
      </c>
      <c r="D10" s="344" t="s">
        <v>1322</v>
      </c>
      <c r="E10" s="344" t="s">
        <v>1313</v>
      </c>
      <c r="F10" s="8"/>
    </row>
    <row r="11" spans="1:6" ht="17">
      <c r="B11" s="251" t="s">
        <v>84</v>
      </c>
      <c r="C11" s="252"/>
      <c r="D11" s="437"/>
      <c r="E11" s="253"/>
    </row>
    <row r="12" spans="1:6" ht="34">
      <c r="A12" s="8"/>
      <c r="B12" s="367" t="s">
        <v>85</v>
      </c>
      <c r="C12" s="365" t="s">
        <v>1330</v>
      </c>
      <c r="D12" s="347" t="s">
        <v>191</v>
      </c>
      <c r="E12" s="228"/>
      <c r="F12" s="8"/>
    </row>
    <row r="13" spans="1:6" ht="51">
      <c r="A13" s="8"/>
      <c r="B13" s="367" t="s">
        <v>52</v>
      </c>
      <c r="C13" s="366" t="s">
        <v>1331</v>
      </c>
      <c r="D13" s="347" t="s">
        <v>191</v>
      </c>
      <c r="E13" s="228"/>
      <c r="F13" s="8"/>
    </row>
    <row r="14" spans="1:6" ht="34">
      <c r="A14" s="8"/>
      <c r="B14" s="367" t="s">
        <v>53</v>
      </c>
      <c r="C14" s="363" t="s">
        <v>1332</v>
      </c>
      <c r="D14" s="347" t="s">
        <v>191</v>
      </c>
      <c r="E14" s="228"/>
      <c r="F14" s="8"/>
    </row>
    <row r="15" spans="1:6" ht="68">
      <c r="A15" s="8"/>
      <c r="B15" s="368" t="s">
        <v>56</v>
      </c>
      <c r="C15" s="366" t="s">
        <v>1394</v>
      </c>
      <c r="D15" s="347" t="s">
        <v>191</v>
      </c>
      <c r="E15" s="228"/>
      <c r="F15" s="8"/>
    </row>
    <row r="16" spans="1:6" ht="85">
      <c r="A16" s="8"/>
      <c r="B16" s="368" t="s">
        <v>54</v>
      </c>
      <c r="C16" s="366" t="s">
        <v>1392</v>
      </c>
      <c r="D16" s="347" t="s">
        <v>191</v>
      </c>
      <c r="E16" s="228"/>
      <c r="F16" s="8"/>
    </row>
    <row r="17" spans="1:6" ht="68">
      <c r="A17" s="8"/>
      <c r="B17" s="368" t="s">
        <v>55</v>
      </c>
      <c r="C17" s="366" t="s">
        <v>1393</v>
      </c>
      <c r="D17" s="347" t="s">
        <v>191</v>
      </c>
      <c r="E17" s="228"/>
      <c r="F17" s="8"/>
    </row>
    <row r="18" spans="1:6" ht="41">
      <c r="A18" s="8"/>
      <c r="B18" s="368" t="s">
        <v>57</v>
      </c>
      <c r="C18" s="363" t="s">
        <v>1334</v>
      </c>
      <c r="D18" s="347" t="s">
        <v>419</v>
      </c>
      <c r="E18" s="228"/>
      <c r="F18" s="8"/>
    </row>
    <row r="19" spans="1:6" ht="34">
      <c r="A19" s="8"/>
      <c r="B19" s="368" t="s">
        <v>58</v>
      </c>
      <c r="C19" s="363" t="s">
        <v>1333</v>
      </c>
      <c r="D19" s="347" t="s">
        <v>419</v>
      </c>
      <c r="E19" s="228"/>
      <c r="F19" s="8"/>
    </row>
    <row r="20" spans="1:6" ht="34">
      <c r="A20" s="8"/>
      <c r="B20" s="369" t="s">
        <v>1321</v>
      </c>
      <c r="C20" s="363" t="s">
        <v>1335</v>
      </c>
      <c r="D20" s="347" t="s">
        <v>419</v>
      </c>
      <c r="E20" s="228"/>
      <c r="F20" s="8"/>
    </row>
    <row r="21" spans="1:6" ht="34">
      <c r="A21" s="8"/>
      <c r="B21" s="368" t="s">
        <v>59</v>
      </c>
      <c r="C21" s="363" t="s">
        <v>1333</v>
      </c>
      <c r="D21" s="347" t="s">
        <v>419</v>
      </c>
      <c r="E21" s="228"/>
      <c r="F21" s="8"/>
    </row>
    <row r="22" spans="1:6" ht="17">
      <c r="B22" s="370" t="s">
        <v>88</v>
      </c>
      <c r="C22" s="252"/>
      <c r="D22" s="437"/>
      <c r="E22" s="253"/>
    </row>
    <row r="23" spans="1:6" ht="51">
      <c r="A23" s="8"/>
      <c r="B23" s="368"/>
      <c r="C23" s="366" t="s">
        <v>1336</v>
      </c>
      <c r="D23" s="347" t="s">
        <v>191</v>
      </c>
      <c r="E23" s="228"/>
      <c r="F23" s="8"/>
    </row>
    <row r="24" spans="1:6" ht="17">
      <c r="B24" s="370" t="s">
        <v>86</v>
      </c>
      <c r="C24" s="252"/>
      <c r="D24" s="437"/>
      <c r="E24" s="253"/>
    </row>
    <row r="25" spans="1:6" ht="34">
      <c r="A25" s="8"/>
      <c r="B25" s="368" t="s">
        <v>60</v>
      </c>
      <c r="C25" s="365" t="s">
        <v>1337</v>
      </c>
      <c r="D25" s="347" t="s">
        <v>191</v>
      </c>
      <c r="E25" s="228"/>
      <c r="F25" s="8"/>
    </row>
    <row r="26" spans="1:6" ht="51">
      <c r="A26" s="8"/>
      <c r="B26" s="368" t="s">
        <v>61</v>
      </c>
      <c r="C26" s="363" t="s">
        <v>1338</v>
      </c>
      <c r="D26" s="347" t="s">
        <v>191</v>
      </c>
      <c r="E26" s="228"/>
      <c r="F26" s="8"/>
    </row>
    <row r="27" spans="1:6" ht="68">
      <c r="A27" s="8"/>
      <c r="B27" s="368" t="s">
        <v>62</v>
      </c>
      <c r="C27" s="375" t="s">
        <v>314</v>
      </c>
      <c r="D27" s="347" t="s">
        <v>191</v>
      </c>
      <c r="E27" s="228"/>
      <c r="F27" s="8"/>
    </row>
    <row r="28" spans="1:6" ht="51">
      <c r="A28" s="8"/>
      <c r="B28" s="368" t="s">
        <v>63</v>
      </c>
      <c r="C28" s="366" t="s">
        <v>1339</v>
      </c>
      <c r="D28" s="347" t="s">
        <v>191</v>
      </c>
      <c r="E28" s="228"/>
      <c r="F28" s="8"/>
    </row>
    <row r="29" spans="1:6" ht="51">
      <c r="A29" s="8"/>
      <c r="B29" s="368" t="s">
        <v>64</v>
      </c>
      <c r="C29" s="364" t="s">
        <v>1340</v>
      </c>
      <c r="D29" s="347" t="s">
        <v>191</v>
      </c>
      <c r="E29" s="228"/>
      <c r="F29" s="8"/>
    </row>
    <row r="30" spans="1:6" ht="34">
      <c r="A30" s="8"/>
      <c r="B30" s="371" t="s">
        <v>1341</v>
      </c>
      <c r="C30" s="363" t="s">
        <v>1333</v>
      </c>
      <c r="D30" s="347" t="s">
        <v>419</v>
      </c>
      <c r="E30" s="228"/>
      <c r="F30" s="8"/>
    </row>
    <row r="31" spans="1:6" ht="34">
      <c r="A31" s="8"/>
      <c r="B31" s="368" t="s">
        <v>65</v>
      </c>
      <c r="C31" s="373" t="s">
        <v>343</v>
      </c>
      <c r="D31" s="347" t="s">
        <v>419</v>
      </c>
      <c r="E31" s="228"/>
      <c r="F31" s="8"/>
    </row>
    <row r="32" spans="1:6" ht="34">
      <c r="A32" s="8"/>
      <c r="B32" s="368" t="s">
        <v>66</v>
      </c>
      <c r="C32" s="373" t="s">
        <v>1342</v>
      </c>
      <c r="D32" s="347" t="s">
        <v>419</v>
      </c>
      <c r="E32" s="228"/>
      <c r="F32" s="8"/>
    </row>
    <row r="33" spans="1:6" ht="17">
      <c r="B33" s="370" t="s">
        <v>87</v>
      </c>
      <c r="C33" s="374"/>
      <c r="D33" s="437"/>
      <c r="E33" s="253"/>
    </row>
    <row r="34" spans="1:6" ht="34">
      <c r="A34" s="8"/>
      <c r="B34" s="368" t="s">
        <v>67</v>
      </c>
      <c r="C34" s="373" t="s">
        <v>1343</v>
      </c>
      <c r="D34" s="347" t="s">
        <v>419</v>
      </c>
      <c r="E34" s="228"/>
      <c r="F34" s="8"/>
    </row>
    <row r="35" spans="1:6" ht="34">
      <c r="A35" s="8"/>
      <c r="B35" s="368" t="s">
        <v>68</v>
      </c>
      <c r="C35" s="372" t="s">
        <v>1344</v>
      </c>
      <c r="D35" s="347" t="s">
        <v>419</v>
      </c>
      <c r="E35" s="228"/>
      <c r="F35" s="8"/>
    </row>
    <row r="36" spans="1:6" ht="34">
      <c r="A36" s="8"/>
      <c r="B36" s="368" t="s">
        <v>69</v>
      </c>
      <c r="C36" s="372" t="s">
        <v>1345</v>
      </c>
      <c r="D36" s="347" t="s">
        <v>419</v>
      </c>
      <c r="E36" s="228"/>
      <c r="F36" s="8"/>
    </row>
    <row r="37" spans="1:6" ht="34">
      <c r="A37" s="8"/>
      <c r="B37" s="368" t="s">
        <v>70</v>
      </c>
      <c r="C37" s="372" t="s">
        <v>1346</v>
      </c>
      <c r="D37" s="347" t="s">
        <v>419</v>
      </c>
      <c r="E37" s="228"/>
      <c r="F37" s="8"/>
    </row>
    <row r="38" spans="1:6" ht="34">
      <c r="A38" s="8"/>
      <c r="B38" s="368" t="s">
        <v>71</v>
      </c>
      <c r="C38" s="372" t="s">
        <v>1347</v>
      </c>
      <c r="D38" s="347" t="s">
        <v>419</v>
      </c>
      <c r="E38" s="228"/>
      <c r="F38" s="8"/>
    </row>
    <row r="39" spans="1:6" ht="34">
      <c r="A39" s="8"/>
      <c r="B39" s="368" t="s">
        <v>72</v>
      </c>
      <c r="C39" s="372" t="s">
        <v>1348</v>
      </c>
      <c r="D39" s="347" t="s">
        <v>419</v>
      </c>
      <c r="E39" s="228"/>
      <c r="F39" s="8"/>
    </row>
    <row r="40" spans="1:6" ht="31" customHeight="1"/>
    <row r="41" spans="1:6" ht="66" customHeight="1"/>
    <row r="42" spans="1:6" hidden="1"/>
    <row r="43" spans="1:6" hidden="1"/>
    <row r="44" spans="1:6" hidden="1"/>
    <row r="45" spans="1:6" hidden="1"/>
    <row r="46" spans="1:6" hidden="1"/>
    <row r="47" spans="1:6" hidden="1"/>
    <row r="48" spans="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sheetData>
  <sheetProtection algorithmName="SHA-512" hashValue="WwFCdsWIY1aubu9Xzh+clP5UwNuCI3TExikIZ2qe7j41e7394eyrpbGkTJNcmv9qGIsmA2Hwd7/DPdwE5RsWnA==" saltValue="BkBp3tQ5qObRxPUnfSrcow==" spinCount="100000" sheet="1" objects="1" scenarios="1" formatCells="0" formatColumns="0" formatRows="0"/>
  <phoneticPr fontId="37" type="noConversion"/>
  <conditionalFormatting sqref="D12:D21 D23 D26:D32 D34:D39">
    <cfRule type="containsText" dxfId="855" priority="11" stopIfTrue="1" operator="containsText" text="Please select">
      <formula>NOT(ISERROR(SEARCH("Please select",D12)))</formula>
    </cfRule>
    <cfRule type="containsText" dxfId="854" priority="52" stopIfTrue="1" operator="containsText" text="Optional to assess">
      <formula>NOT(ISERROR(SEARCH("Optional to assess",D12)))</formula>
    </cfRule>
    <cfRule type="containsText" dxfId="853" priority="53" stopIfTrue="1" operator="containsText" text="No concerns">
      <formula>NOT(ISERROR(SEARCH("No concerns",D12)))</formula>
    </cfRule>
    <cfRule type="containsText" dxfId="852" priority="54" stopIfTrue="1" operator="containsText" text="N/A">
      <formula>NOT(ISERROR(SEARCH("N/A",D12)))</formula>
    </cfRule>
    <cfRule type="notContainsText" dxfId="851" priority="55" operator="notContains" text="No concerns">
      <formula>ISERROR(SEARCH("No concerns",D12))</formula>
    </cfRule>
  </conditionalFormatting>
  <conditionalFormatting sqref="D25">
    <cfRule type="containsText" dxfId="850" priority="1" stopIfTrue="1" operator="containsText" text="Not specified">
      <formula>NOT(ISERROR(SEARCH("Not specified",D25)))</formula>
    </cfRule>
    <cfRule type="containsText" dxfId="849" priority="2" stopIfTrue="1" operator="containsText" text="Yes">
      <formula>NOT(ISERROR(SEARCH("Yes",D25)))</formula>
    </cfRule>
    <cfRule type="containsText" dxfId="848" priority="3" stopIfTrue="1" operator="containsText" text="Please select">
      <formula>NOT(ISERROR(SEARCH("Please select",D25)))</formula>
    </cfRule>
  </conditionalFormatting>
  <pageMargins left="0.25" right="0.25" top="0.35629921259842523" bottom="0.35629921259842523" header="0.13" footer="0.30000000000000004"/>
  <pageSetup paperSize="8" scale="72" orientation="portrait"/>
  <drawing r:id="rId1"/>
  <extLst>
    <ext xmlns:x14="http://schemas.microsoft.com/office/spreadsheetml/2009/9/main" uri="{CCE6A557-97BC-4b89-ADB6-D9C93CAAB3DF}">
      <x14:dataValidations xmlns:xm="http://schemas.microsoft.com/office/excel/2006/main" count="3">
        <x14:dataValidation type="list" allowBlank="1" showInputMessage="1" xr:uid="{1F35A36D-E0A4-7047-A18C-8DAAEE7B3F14}">
          <x14:formula1>
            <xm:f>'Dropdown list-must not modify'!$H$1:$H$4</xm:f>
          </x14:formula1>
          <xm:sqref>D25</xm:sqref>
        </x14:dataValidation>
        <x14:dataValidation type="list" allowBlank="1" showInputMessage="1" xr:uid="{79838A35-6BAC-CD4F-8D4E-1F6ADE9215A8}">
          <x14:formula1>
            <xm:f>'Dropdown list-must not modify'!$F$1:$F$4</xm:f>
          </x14:formula1>
          <xm:sqref>D30:D32 D34:D39 D18:D21</xm:sqref>
        </x14:dataValidation>
        <x14:dataValidation type="list" allowBlank="1" showInputMessage="1" xr:uid="{42DFBBBA-CBBF-EE40-9713-B1C2172578B1}">
          <x14:formula1>
            <xm:f>'Dropdown list-must not modify'!$D$1:$D$4</xm:f>
          </x14:formula1>
          <xm:sqref>D12:D17 D26:D29 D23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H32"/>
  <sheetViews>
    <sheetView showGridLines="0" showRowColHeaders="0" zoomScaleNormal="100" workbookViewId="0"/>
  </sheetViews>
  <sheetFormatPr baseColWidth="10" defaultColWidth="0" defaultRowHeight="15" zeroHeight="1"/>
  <cols>
    <col min="1" max="1" width="3.83203125" style="8" customWidth="1"/>
    <col min="2" max="2" width="30.6640625" style="8" customWidth="1"/>
    <col min="3" max="3" width="73.33203125" style="8" customWidth="1"/>
    <col min="4" max="4" width="15.6640625" style="352" customWidth="1"/>
    <col min="5" max="5" width="73.33203125" style="8" customWidth="1"/>
    <col min="6" max="6" width="8.83203125" style="8" customWidth="1"/>
    <col min="7" max="16384" width="8.83203125" style="8" hidden="1"/>
  </cols>
  <sheetData>
    <row r="1" spans="1:8" s="136" customFormat="1" ht="20" customHeight="1">
      <c r="A1" s="131"/>
      <c r="B1" s="132"/>
      <c r="C1" s="175"/>
      <c r="D1" s="348"/>
      <c r="F1" s="8"/>
    </row>
    <row r="2" spans="1:8" s="136" customFormat="1" ht="20" customHeight="1">
      <c r="A2" s="131"/>
      <c r="B2" s="132"/>
      <c r="C2" s="175"/>
      <c r="D2" s="348"/>
      <c r="F2" s="8"/>
    </row>
    <row r="3" spans="1:8" s="136" customFormat="1" ht="20" customHeight="1">
      <c r="A3" s="131"/>
      <c r="B3" s="132"/>
      <c r="C3" s="175"/>
      <c r="D3" s="348"/>
      <c r="F3" s="8"/>
    </row>
    <row r="4" spans="1:8" s="136" customFormat="1" ht="20" customHeight="1">
      <c r="A4" s="131"/>
      <c r="B4" s="132"/>
      <c r="C4" s="175"/>
      <c r="D4" s="348"/>
      <c r="F4" s="8"/>
    </row>
    <row r="5" spans="1:8" s="136" customFormat="1" ht="41" customHeight="1">
      <c r="A5" s="131"/>
      <c r="B5" s="132"/>
      <c r="C5" s="175"/>
      <c r="D5" s="348"/>
      <c r="F5" s="8"/>
    </row>
    <row r="6" spans="1:8" ht="16" customHeight="1"/>
    <row r="7" spans="1:8" s="13" customFormat="1" ht="30" customHeight="1" thickBot="1">
      <c r="A7" s="9"/>
      <c r="B7" s="4" t="s">
        <v>33</v>
      </c>
      <c r="C7" s="11"/>
      <c r="D7" s="12"/>
      <c r="E7" s="11"/>
      <c r="F7" s="8"/>
      <c r="G7" s="14"/>
      <c r="H7" s="14"/>
    </row>
    <row r="8" spans="1:8" ht="20" customHeight="1" thickTop="1">
      <c r="B8" s="15" t="s">
        <v>1363</v>
      </c>
    </row>
    <row r="9" spans="1:8" ht="20" customHeight="1">
      <c r="B9" s="409" t="s">
        <v>1423</v>
      </c>
    </row>
    <row r="10" spans="1:8" ht="16" customHeight="1"/>
    <row r="11" spans="1:8" ht="40" customHeight="1">
      <c r="B11" s="161" t="s">
        <v>355</v>
      </c>
      <c r="C11" s="189" t="s">
        <v>356</v>
      </c>
      <c r="D11" s="344" t="s">
        <v>1320</v>
      </c>
      <c r="E11" s="344" t="s">
        <v>1313</v>
      </c>
    </row>
    <row r="12" spans="1:8" ht="68">
      <c r="B12" s="376" t="s">
        <v>344</v>
      </c>
      <c r="C12" s="364" t="s">
        <v>1349</v>
      </c>
      <c r="D12" s="347" t="s">
        <v>191</v>
      </c>
      <c r="E12" s="228"/>
    </row>
    <row r="13" spans="1:8" ht="68">
      <c r="B13" s="376" t="s">
        <v>345</v>
      </c>
      <c r="C13" s="364" t="s">
        <v>1350</v>
      </c>
      <c r="D13" s="347" t="s">
        <v>191</v>
      </c>
      <c r="E13" s="228"/>
    </row>
    <row r="14" spans="1:8" ht="102">
      <c r="B14" s="376" t="s">
        <v>173</v>
      </c>
      <c r="C14" s="364" t="s">
        <v>1351</v>
      </c>
      <c r="D14" s="347" t="s">
        <v>191</v>
      </c>
      <c r="E14" s="228"/>
    </row>
    <row r="15" spans="1:8" ht="41" customHeight="1"/>
    <row r="16" spans="1:8"/>
    <row r="17" hidden="1"/>
    <row r="18" hidden="1"/>
    <row r="19" hidden="1"/>
    <row r="20" hidden="1"/>
    <row r="21" hidden="1"/>
    <row r="22" hidden="1"/>
    <row r="23" hidden="1"/>
    <row r="24" hidden="1"/>
    <row r="25" hidden="1"/>
    <row r="26" hidden="1"/>
    <row r="27" hidden="1"/>
    <row r="28" hidden="1"/>
    <row r="29" hidden="1"/>
    <row r="30" hidden="1"/>
    <row r="31" hidden="1"/>
    <row r="32" hidden="1"/>
  </sheetData>
  <sheetProtection algorithmName="SHA-512" hashValue="akaEX4ptthZffSrrSXAb5cvdo2JmpWQpE+1qzODtYmpb23Ct9fHf3x4LiHWWjlIcMbjNzo5DuuKr2yUQ8ysl2w==" saltValue="Hd3ntK5NF4t4QqG8lR1lVQ==" spinCount="100000" sheet="1" objects="1" scenarios="1" formatCells="0" formatColumns="0" formatRows="0"/>
  <phoneticPr fontId="37" type="noConversion"/>
  <conditionalFormatting sqref="D12:D14">
    <cfRule type="containsText" dxfId="847" priority="1" stopIfTrue="1" operator="containsText" text="Please select">
      <formula>NOT(ISERROR(SEARCH("Please select",D12)))</formula>
    </cfRule>
    <cfRule type="containsText" dxfId="846" priority="2" stopIfTrue="1" operator="containsText" text="Optional to assess">
      <formula>NOT(ISERROR(SEARCH("Optional to assess",D12)))</formula>
    </cfRule>
    <cfRule type="containsText" dxfId="845" priority="3" stopIfTrue="1" operator="containsText" text="No concerns">
      <formula>NOT(ISERROR(SEARCH("No concerns",D12)))</formula>
    </cfRule>
    <cfRule type="containsText" dxfId="844" priority="4" stopIfTrue="1" operator="containsText" text="N/A">
      <formula>NOT(ISERROR(SEARCH("N/A",D12)))</formula>
    </cfRule>
    <cfRule type="notContainsText" dxfId="843" priority="5" operator="notContains" text="No concerns">
      <formula>ISERROR(SEARCH("No concerns",D12))</formula>
    </cfRule>
  </conditionalFormatting>
  <pageMargins left="0.25" right="0.25" top="0.75000000000000011" bottom="0.75000000000000011" header="0.30000000000000004" footer="0.30000000000000004"/>
  <pageSetup paperSize="8"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xr:uid="{1A4FC311-6BC5-A94A-8501-83A65C2E04E6}">
          <x14:formula1>
            <xm:f>'Dropdown list-must not modify'!$D$1:$D$4</xm:f>
          </x14:formula1>
          <xm:sqref>D12:D14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M20"/>
  <sheetViews>
    <sheetView showGridLines="0" showRowColHeaders="0" workbookViewId="0"/>
  </sheetViews>
  <sheetFormatPr baseColWidth="10" defaultColWidth="0" defaultRowHeight="15" zeroHeight="1"/>
  <cols>
    <col min="1" max="1" width="3.83203125" style="8" customWidth="1"/>
    <col min="2" max="2" width="30.6640625" style="8" customWidth="1"/>
    <col min="3" max="3" width="73.33203125" style="8" customWidth="1"/>
    <col min="4" max="4" width="15.6640625" style="8" customWidth="1"/>
    <col min="5" max="5" width="73.33203125" style="8" customWidth="1"/>
    <col min="6" max="6" width="11.33203125" style="8" customWidth="1"/>
    <col min="7" max="7" width="6" style="8" hidden="1" customWidth="1"/>
    <col min="8" max="16384" width="8.83203125" style="8" hidden="1"/>
  </cols>
  <sheetData>
    <row r="1" spans="1:13" s="136" customFormat="1" ht="20" customHeight="1">
      <c r="A1" s="131"/>
      <c r="B1" s="132"/>
      <c r="C1" s="175"/>
      <c r="D1" s="175"/>
      <c r="F1" s="8"/>
    </row>
    <row r="2" spans="1:13" s="136" customFormat="1" ht="20" customHeight="1">
      <c r="A2" s="131"/>
      <c r="B2" s="132"/>
      <c r="C2" s="175"/>
      <c r="D2" s="175"/>
      <c r="F2" s="8"/>
    </row>
    <row r="3" spans="1:13" s="136" customFormat="1" ht="20" customHeight="1">
      <c r="A3" s="131"/>
      <c r="B3" s="132"/>
      <c r="C3" s="175"/>
      <c r="D3" s="175"/>
      <c r="F3" s="8"/>
    </row>
    <row r="4" spans="1:13" s="136" customFormat="1" ht="20" customHeight="1">
      <c r="A4" s="131"/>
      <c r="B4" s="132"/>
      <c r="C4" s="175"/>
      <c r="D4" s="175"/>
      <c r="F4" s="8"/>
    </row>
    <row r="5" spans="1:13" s="136" customFormat="1" ht="41" customHeight="1">
      <c r="A5" s="131"/>
      <c r="B5" s="132"/>
      <c r="C5" s="175"/>
      <c r="D5" s="175"/>
      <c r="F5" s="8"/>
    </row>
    <row r="6" spans="1:13" ht="16" customHeight="1"/>
    <row r="7" spans="1:13" s="13" customFormat="1" ht="30" customHeight="1" thickBot="1">
      <c r="A7" s="9"/>
      <c r="B7" s="4" t="s">
        <v>73</v>
      </c>
      <c r="C7" s="11"/>
      <c r="D7" s="11"/>
      <c r="E7" s="12"/>
      <c r="I7" s="14"/>
      <c r="J7" s="14"/>
      <c r="K7" s="14"/>
      <c r="L7" s="14"/>
      <c r="M7" s="14"/>
    </row>
    <row r="8" spans="1:13" s="16" customFormat="1" ht="20" customHeight="1" thickTop="1">
      <c r="B8" s="15" t="s">
        <v>1364</v>
      </c>
    </row>
    <row r="9" spans="1:13" ht="20" customHeight="1">
      <c r="B9" s="409" t="s">
        <v>1410</v>
      </c>
      <c r="E9" s="352"/>
    </row>
    <row r="10" spans="1:13" ht="16" customHeight="1"/>
    <row r="11" spans="1:13" ht="40" customHeight="1">
      <c r="B11" s="160" t="s">
        <v>355</v>
      </c>
      <c r="C11" s="189" t="s">
        <v>356</v>
      </c>
      <c r="D11" s="344" t="s">
        <v>1320</v>
      </c>
      <c r="E11" s="344" t="s">
        <v>1313</v>
      </c>
    </row>
    <row r="12" spans="1:13" ht="51">
      <c r="B12" s="362" t="s">
        <v>470</v>
      </c>
      <c r="C12" s="363" t="s">
        <v>1324</v>
      </c>
      <c r="D12" s="347" t="s">
        <v>191</v>
      </c>
      <c r="E12" s="228"/>
    </row>
    <row r="13" spans="1:13" ht="85">
      <c r="B13" s="162" t="s">
        <v>175</v>
      </c>
      <c r="C13" s="363" t="s">
        <v>1325</v>
      </c>
      <c r="D13" s="347" t="s">
        <v>191</v>
      </c>
      <c r="E13" s="228"/>
    </row>
    <row r="14" spans="1:13" ht="51">
      <c r="B14" s="162" t="s">
        <v>176</v>
      </c>
      <c r="C14" s="363" t="s">
        <v>1326</v>
      </c>
      <c r="D14" s="347" t="s">
        <v>191</v>
      </c>
      <c r="E14" s="228"/>
    </row>
    <row r="15" spans="1:13" ht="68">
      <c r="B15" s="162" t="s">
        <v>177</v>
      </c>
      <c r="C15" s="364" t="s">
        <v>1327</v>
      </c>
      <c r="D15" s="347" t="s">
        <v>191</v>
      </c>
      <c r="E15" s="228"/>
    </row>
    <row r="16" spans="1:13" ht="187">
      <c r="B16" s="162" t="s">
        <v>178</v>
      </c>
      <c r="C16" s="462" t="s">
        <v>1526</v>
      </c>
      <c r="D16" s="347" t="s">
        <v>191</v>
      </c>
      <c r="E16" s="228"/>
    </row>
    <row r="17" spans="2:5" ht="68">
      <c r="B17" s="301" t="s">
        <v>179</v>
      </c>
      <c r="C17" s="364" t="s">
        <v>1328</v>
      </c>
      <c r="D17" s="347" t="s">
        <v>191</v>
      </c>
      <c r="E17" s="228"/>
    </row>
    <row r="18" spans="2:5" ht="68">
      <c r="B18" s="163" t="s">
        <v>286</v>
      </c>
      <c r="C18" s="363" t="s">
        <v>1329</v>
      </c>
      <c r="D18" s="347" t="s">
        <v>191</v>
      </c>
      <c r="E18" s="228"/>
    </row>
    <row r="19" spans="2:5" ht="28" customHeight="1"/>
    <row r="20" spans="2:5" ht="28" customHeight="1"/>
  </sheetData>
  <sheetProtection algorithmName="SHA-512" hashValue="FfbPpsIJ+IIaaRwkk3PGSxU4L6bv5uStqlJVeKyRmse8ApyEevPO9LFZd7U9IMwhQKKH/BL777rsDG3pqQyiSA==" saltValue="kiOt+k5/pciAWCpDP025rw==" spinCount="100000" sheet="1" objects="1" scenarios="1" formatCells="0" formatColumns="0" formatRows="0"/>
  <phoneticPr fontId="37" type="noConversion"/>
  <conditionalFormatting sqref="D12:D17">
    <cfRule type="containsText" dxfId="842" priority="6" stopIfTrue="1" operator="containsText" text="Please select">
      <formula>NOT(ISERROR(SEARCH("Please select",D12)))</formula>
    </cfRule>
    <cfRule type="containsText" dxfId="841" priority="7" stopIfTrue="1" operator="containsText" text="Optional to assess">
      <formula>NOT(ISERROR(SEARCH("Optional to assess",D12)))</formula>
    </cfRule>
    <cfRule type="containsText" dxfId="840" priority="8" stopIfTrue="1" operator="containsText" text="No concerns">
      <formula>NOT(ISERROR(SEARCH("No concerns",D12)))</formula>
    </cfRule>
    <cfRule type="containsText" dxfId="839" priority="9" stopIfTrue="1" operator="containsText" text="N/A">
      <formula>NOT(ISERROR(SEARCH("N/A",D12)))</formula>
    </cfRule>
    <cfRule type="notContainsText" dxfId="838" priority="10" operator="notContains" text="No concerns">
      <formula>ISERROR(SEARCH("No concerns",D12))</formula>
    </cfRule>
  </conditionalFormatting>
  <conditionalFormatting sqref="D18">
    <cfRule type="containsText" dxfId="837" priority="1" stopIfTrue="1" operator="containsText" text="Please select">
      <formula>NOT(ISERROR(SEARCH("Please select",D18)))</formula>
    </cfRule>
    <cfRule type="containsText" dxfId="836" priority="2" stopIfTrue="1" operator="containsText" text="Optional to assess">
      <formula>NOT(ISERROR(SEARCH("Optional to assess",D18)))</formula>
    </cfRule>
    <cfRule type="containsText" dxfId="835" priority="3" stopIfTrue="1" operator="containsText" text="No concerns">
      <formula>NOT(ISERROR(SEARCH("No concerns",D18)))</formula>
    </cfRule>
    <cfRule type="containsText" dxfId="834" priority="4" stopIfTrue="1" operator="containsText" text="N/A">
      <formula>NOT(ISERROR(SEARCH("N/A",D18)))</formula>
    </cfRule>
    <cfRule type="notContainsText" dxfId="833" priority="5" operator="notContains" text="No concerns">
      <formula>ISERROR(SEARCH("No concerns",D18))</formula>
    </cfRule>
  </conditionalFormatting>
  <dataValidations disablePrompts="1" count="1">
    <dataValidation allowBlank="1" showInputMessage="1" showErrorMessage="1" promptTitle="Variation" prompt="This column is built within individual sector's sheets on C40 GPC reporting tool v1.9 and older versions" sqref="B17" xr:uid="{00000000-0002-0000-0C00-000001000000}"/>
  </dataValidations>
  <pageMargins left="0.25" right="0.25" top="0.75000000000000011" bottom="0.75000000000000011" header="0.30000000000000004" footer="0.30000000000000004"/>
  <pageSetup paperSize="8" orientation="landscape" horizontalDpi="4294967292" verticalDpi="4294967292"/>
  <drawing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xr:uid="{A0D5E175-65FA-9B4F-A87A-B205638E1C3D}">
          <x14:formula1>
            <xm:f>'Dropdown list-must not modify'!$D$1:$D$4</xm:f>
          </x14:formula1>
          <xm:sqref>D12:D18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78"/>
  <sheetViews>
    <sheetView showGridLines="0" showRowColHeaders="0" zoomScaleNormal="100" workbookViewId="0"/>
  </sheetViews>
  <sheetFormatPr baseColWidth="10" defaultColWidth="0" defaultRowHeight="0" customHeight="1" zeroHeight="1"/>
  <cols>
    <col min="1" max="1" width="3.83203125" style="8" customWidth="1"/>
    <col min="2" max="3" width="13.83203125" style="8" customWidth="1"/>
    <col min="4" max="4" width="115.83203125" style="8" customWidth="1"/>
    <col min="5" max="5" width="4.83203125" style="8" customWidth="1"/>
    <col min="6" max="14" width="50.83203125" style="8" customWidth="1"/>
    <col min="15" max="16" width="19" style="282" customWidth="1"/>
    <col min="17" max="16384" width="8.83203125" style="8" hidden="1"/>
  </cols>
  <sheetData>
    <row r="1" spans="1:17" s="136" customFormat="1" ht="20" customHeight="1">
      <c r="A1" s="131"/>
      <c r="B1" s="132"/>
      <c r="C1" s="175"/>
      <c r="F1" s="131"/>
      <c r="O1" s="280"/>
      <c r="P1" s="280"/>
    </row>
    <row r="2" spans="1:17" s="136" customFormat="1" ht="20" customHeight="1">
      <c r="A2" s="131"/>
      <c r="B2" s="132"/>
      <c r="C2" s="175"/>
      <c r="F2" s="131"/>
      <c r="O2" s="280"/>
      <c r="P2" s="280"/>
    </row>
    <row r="3" spans="1:17" s="136" customFormat="1" ht="20" customHeight="1">
      <c r="A3" s="131"/>
      <c r="B3" s="132"/>
      <c r="C3" s="175"/>
      <c r="F3" s="131"/>
      <c r="O3" s="280"/>
      <c r="P3" s="280"/>
    </row>
    <row r="4" spans="1:17" s="136" customFormat="1" ht="20" customHeight="1">
      <c r="A4" s="131"/>
      <c r="B4" s="132"/>
      <c r="C4" s="175"/>
      <c r="F4" s="131"/>
      <c r="O4" s="280"/>
      <c r="P4" s="280"/>
    </row>
    <row r="5" spans="1:17" s="136" customFormat="1" ht="41" customHeight="1">
      <c r="A5" s="131"/>
      <c r="B5" s="132"/>
      <c r="C5" s="175"/>
      <c r="F5" s="131"/>
      <c r="O5" s="280"/>
      <c r="P5" s="280"/>
    </row>
    <row r="6" spans="1:17" s="14" customFormat="1" ht="16" customHeight="1">
      <c r="A6" s="286"/>
      <c r="B6" s="137"/>
      <c r="I6" s="127"/>
      <c r="J6" s="127"/>
      <c r="O6" s="280"/>
      <c r="P6" s="280"/>
    </row>
    <row r="7" spans="1:17" s="13" customFormat="1" ht="30" customHeight="1" thickBot="1">
      <c r="A7" s="9"/>
      <c r="B7" s="4" t="s">
        <v>80</v>
      </c>
      <c r="C7" s="11"/>
      <c r="D7" s="11"/>
      <c r="E7" s="11"/>
      <c r="F7" s="11"/>
      <c r="G7" s="11"/>
      <c r="H7" s="11"/>
      <c r="I7" s="12"/>
      <c r="J7" s="12"/>
      <c r="K7" s="11"/>
      <c r="L7" s="11"/>
      <c r="M7" s="11"/>
      <c r="N7" s="11"/>
      <c r="O7" s="280"/>
      <c r="P7" s="281"/>
    </row>
    <row r="8" spans="1:17" s="13" customFormat="1" ht="20" customHeight="1" thickTop="1">
      <c r="A8" s="9"/>
      <c r="B8" s="104" t="s">
        <v>1359</v>
      </c>
      <c r="C8" s="104"/>
      <c r="D8" s="104"/>
      <c r="E8" s="104"/>
      <c r="F8" s="104"/>
      <c r="G8" s="14"/>
      <c r="H8" s="14"/>
      <c r="I8" s="14"/>
      <c r="J8" s="14"/>
      <c r="K8" s="14"/>
      <c r="L8" s="14"/>
      <c r="M8" s="14"/>
      <c r="N8" s="14"/>
      <c r="O8" s="281"/>
      <c r="P8" s="280"/>
    </row>
    <row r="9" spans="1:17" s="9" customFormat="1" ht="20" customHeight="1">
      <c r="B9" s="410" t="s">
        <v>1425</v>
      </c>
      <c r="C9" s="381"/>
      <c r="D9" s="381"/>
      <c r="E9" s="381"/>
      <c r="F9" s="381"/>
      <c r="I9" s="8"/>
      <c r="O9" s="282"/>
      <c r="P9" s="282"/>
    </row>
    <row r="10" spans="1:17" s="9" customFormat="1" ht="20" customHeight="1">
      <c r="B10" s="411" t="s">
        <v>1360</v>
      </c>
      <c r="C10" s="358"/>
      <c r="D10" s="358"/>
      <c r="E10" s="358"/>
      <c r="F10" s="358"/>
      <c r="I10" s="8"/>
      <c r="O10" s="282"/>
      <c r="P10" s="282"/>
    </row>
    <row r="11" spans="1:17" s="9" customFormat="1" ht="20" customHeight="1">
      <c r="B11" s="411" t="s">
        <v>1361</v>
      </c>
      <c r="C11" s="128"/>
      <c r="D11" s="128"/>
      <c r="E11" s="128"/>
      <c r="F11" s="16"/>
      <c r="I11" s="8"/>
      <c r="O11" s="282"/>
      <c r="P11" s="282"/>
    </row>
    <row r="12" spans="1:17" s="13" customFormat="1" ht="30" customHeight="1">
      <c r="D12" s="254" t="s">
        <v>417</v>
      </c>
      <c r="E12" s="417" t="s">
        <v>418</v>
      </c>
      <c r="F12" s="291" t="s">
        <v>346</v>
      </c>
      <c r="G12" s="278" t="s">
        <v>347</v>
      </c>
      <c r="O12" s="281"/>
      <c r="P12" s="281"/>
    </row>
    <row r="13" spans="1:17" s="15" customFormat="1" ht="30" customHeight="1">
      <c r="C13" s="177" t="s">
        <v>1424</v>
      </c>
      <c r="D13" s="173" t="s">
        <v>358</v>
      </c>
      <c r="E13" s="226"/>
      <c r="F13" s="173" t="s">
        <v>183</v>
      </c>
      <c r="G13" s="173" t="s">
        <v>181</v>
      </c>
      <c r="H13" s="174" t="s">
        <v>182</v>
      </c>
      <c r="I13" s="174" t="s">
        <v>1401</v>
      </c>
      <c r="J13" s="174" t="s">
        <v>186</v>
      </c>
      <c r="K13" s="173" t="s">
        <v>1463</v>
      </c>
      <c r="L13" s="173" t="s">
        <v>187</v>
      </c>
      <c r="M13" s="173" t="s">
        <v>188</v>
      </c>
      <c r="N13" s="173" t="s">
        <v>1464</v>
      </c>
      <c r="O13" s="283"/>
      <c r="P13" s="284"/>
    </row>
    <row r="14" spans="1:17" s="19" customFormat="1" ht="272">
      <c r="A14" s="224"/>
      <c r="B14" s="225"/>
      <c r="C14" s="225" t="s">
        <v>359</v>
      </c>
      <c r="D14" s="353" t="s">
        <v>1367</v>
      </c>
      <c r="E14" s="226"/>
      <c r="F14" s="353" t="s">
        <v>1376</v>
      </c>
      <c r="G14" s="353" t="s">
        <v>1352</v>
      </c>
      <c r="H14" s="353" t="s">
        <v>1353</v>
      </c>
      <c r="I14" s="353" t="s">
        <v>1381</v>
      </c>
      <c r="J14" s="353" t="s">
        <v>1354</v>
      </c>
      <c r="K14" s="353" t="s">
        <v>1355</v>
      </c>
      <c r="L14" s="353" t="s">
        <v>1368</v>
      </c>
      <c r="M14" s="353" t="s">
        <v>1356</v>
      </c>
      <c r="N14" s="353" t="s">
        <v>1357</v>
      </c>
      <c r="O14" s="285"/>
      <c r="P14" s="285"/>
    </row>
    <row r="15" spans="1:17" s="93" customFormat="1" ht="22" customHeight="1">
      <c r="B15" s="222" t="s">
        <v>1323</v>
      </c>
      <c r="C15" s="223"/>
      <c r="D15" s="165"/>
      <c r="E15" s="226"/>
      <c r="F15" s="166"/>
      <c r="G15" s="165"/>
      <c r="H15" s="167"/>
      <c r="I15" s="165"/>
      <c r="J15" s="165"/>
      <c r="K15" s="167"/>
      <c r="L15" s="165"/>
      <c r="M15" s="165"/>
      <c r="N15" s="167"/>
      <c r="O15" s="433"/>
      <c r="P15" s="433"/>
    </row>
    <row r="16" spans="1:17" s="129" customFormat="1" ht="19">
      <c r="B16" s="168" t="s">
        <v>0</v>
      </c>
      <c r="C16" s="168" t="s">
        <v>184</v>
      </c>
      <c r="D16" s="228" t="s">
        <v>191</v>
      </c>
      <c r="E16" s="226"/>
      <c r="F16" s="228" t="s">
        <v>191</v>
      </c>
      <c r="G16" s="228" t="s">
        <v>191</v>
      </c>
      <c r="H16" s="228" t="s">
        <v>191</v>
      </c>
      <c r="I16" s="228" t="s">
        <v>191</v>
      </c>
      <c r="J16" s="228" t="s">
        <v>191</v>
      </c>
      <c r="K16" s="228" t="s">
        <v>191</v>
      </c>
      <c r="L16" s="228" t="s">
        <v>191</v>
      </c>
      <c r="M16" s="228" t="s">
        <v>191</v>
      </c>
      <c r="N16" s="228" t="s">
        <v>191</v>
      </c>
      <c r="O16" s="433" t="str">
        <f>IF(AND(F16="Please select",G16="Please select",H16="Please select",I16="Please select",J16="Please select",K16="Please select",L16="Please select",M16="Please select",N16="Please select"),"Checks incomplete",IF(AND(F16="No concerns",G16="No concerns",H16="No concerns",I16="No concerns",J16="No concerns",K16="No concerns",L16="No concerns",M16="No concerns",N16="No concerns"),"No concerns",IF(OR(F16="Please select",G16="Please select",H16="Please select",I16="Please select",J16="Please select",K16="Please select",L16="Please select",M16="Please select",N16="Please select"),"Checks incomplete",P16)))</f>
        <v>Checks incomplete</v>
      </c>
      <c r="P16" s="433" t="str">
        <f>IF(OR(F16="No concerns",F16="N/A"),"",F$13&amp;": "&amp;F16&amp;"; ")&amp;IF(OR(G16="No concerns",G16="N/A"),"",G$13&amp;": "&amp;G16&amp;"; ")&amp;IF(OR(H16="No concerns",H16="N/A"),"",H$13&amp;": "&amp;H16&amp;"; ")&amp;IF(OR(I16="No concerns",I16="N/A"),"",I$13&amp;": "&amp;I16&amp;"; ")&amp;IF(OR(J16="No concerns",J16="N/A"),"",J$13&amp;": "&amp;J16&amp;"; ")&amp;IF(OR(K16="No concerns",K16="N/A"),"",K$13&amp;": "&amp;K16&amp;"; ")&amp;IF(OR(L16="No concerns",L16="N/A"),"",L$13&amp;": "&amp;L16&amp;"; ")&amp;IF(OR(M16="No concerns",M16="N/A"),"",M$13&amp;": "&amp;M16&amp;"; ")&amp;IF(OR(N16="No concerns",N16="N/A"),"",N$13&amp;": "&amp;N16)</f>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c r="Q16" s="279"/>
    </row>
    <row r="17" spans="1:16" s="129" customFormat="1" ht="19">
      <c r="A17" s="130"/>
      <c r="B17" s="168" t="s">
        <v>1</v>
      </c>
      <c r="C17" s="168" t="s">
        <v>185</v>
      </c>
      <c r="D17" s="228" t="s">
        <v>191</v>
      </c>
      <c r="E17" s="226"/>
      <c r="F17" s="228" t="s">
        <v>191</v>
      </c>
      <c r="G17" s="228" t="s">
        <v>191</v>
      </c>
      <c r="H17" s="228" t="s">
        <v>191</v>
      </c>
      <c r="I17" s="228" t="s">
        <v>191</v>
      </c>
      <c r="J17" s="228" t="s">
        <v>191</v>
      </c>
      <c r="K17" s="228" t="s">
        <v>191</v>
      </c>
      <c r="L17" s="228" t="s">
        <v>191</v>
      </c>
      <c r="M17" s="228" t="s">
        <v>191</v>
      </c>
      <c r="N17" s="228" t="s">
        <v>191</v>
      </c>
      <c r="O17" s="433" t="str">
        <f>IF(AND(F17="Please select",G17="Please select",H17="Please select",I17="Please select",J17="Please select",K17="Please select",L17="Please select",M17="Please select",N17="Please select"),"Checks incomplete",IF(AND(F17="No concerns",G17="No concerns",H17="No concerns",I17="No concerns",J17="No concerns",K17="No concerns",L17="No concerns",M17="No concerns",N17="No concerns"),"No concerns",IF(OR(F17="Please select",G17="Please select",H17="Please select",I17="Please select",J17="Please select",K17="Please select",L17="Please select",M17="Please select",N17="Please select"),"Checks incomplete",P17)))</f>
        <v>Checks incomplete</v>
      </c>
      <c r="P17" s="433" t="str">
        <f t="shared" ref="P17:P43" si="0">IF(OR(F17="No concerns",F17="N/A"),"",F$13&amp;": "&amp;F17&amp;"; ")&amp;IF(OR(G17="No concerns",G17="N/A"),"",G$13&amp;": "&amp;G17&amp;"; ")&amp;IF(OR(H17="No concerns",H17="N/A"),"",H$13&amp;": "&amp;H17&amp;"; ")&amp;IF(OR(I17="No concerns",I17="N/A"),"",I$13&amp;": "&amp;I17&amp;"; ")&amp;IF(OR(J17="No concerns",J17="N/A"),"",J$13&amp;": "&amp;J17&amp;"; ")&amp;IF(OR(K17="No concerns",K17="N/A"),"",K$13&amp;": "&amp;K17&amp;"; ")&amp;IF(OR(L17="No concerns",L17="N/A"),"",L$13&amp;": "&amp;L17&amp;"; ")&amp;IF(OR(M17="No concerns",M17="N/A"),"",M$13&amp;": "&amp;M17&amp;"; ")&amp;IF(OR(N17="No concerns",N17="N/A"),"",N$13&amp;": "&amp;N17)</f>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18" spans="1:16" s="129" customFormat="1" ht="19">
      <c r="B18" s="169" t="s">
        <v>2</v>
      </c>
      <c r="C18" s="169" t="s">
        <v>180</v>
      </c>
      <c r="D18" s="228" t="s">
        <v>420</v>
      </c>
      <c r="E18" s="226"/>
      <c r="F18" s="228" t="s">
        <v>420</v>
      </c>
      <c r="G18" s="228" t="s">
        <v>420</v>
      </c>
      <c r="H18" s="228" t="s">
        <v>420</v>
      </c>
      <c r="I18" s="228" t="s">
        <v>420</v>
      </c>
      <c r="J18" s="228" t="s">
        <v>420</v>
      </c>
      <c r="K18" s="228" t="s">
        <v>420</v>
      </c>
      <c r="L18" s="228" t="s">
        <v>420</v>
      </c>
      <c r="M18" s="228" t="s">
        <v>420</v>
      </c>
      <c r="N18" s="228" t="s">
        <v>420</v>
      </c>
      <c r="O18" s="433" t="str">
        <f>IF(AND(F18="Please select (optional for BASIC inventory)",G18="Please select (optional for BASIC inventory)",H18="Please select (optional for BASIC inventory)",I18="Please select (optional for BASIC inventory)",J18="Please select (optional for BASIC inventory)",K18="Please select (optional for BASIC inventory)",L18="Please select (optional for BASIC inventory)",M18="Please select (optional for BASIC inventory)",N18="Please select (optional for BASIC inventory)"),"Checks incomplete",IF(AND(F18="No concerns",G18="No concerns",H18="No concerns",I18="No concerns",J18="No concerns",K18="No concerns",L18="No concerns",M18="No concerns",N18="No concerns"),"No concerns",IF(OR(F18="Please select (optional for BASIC inventory)",G18="Please select (optional for BASIC inventory)",H18="Please select (optional for BASIC inventory)",I18="Please select (optional for BASIC inventory)",J18="Please select (optional for BASIC inventory)",K18="Please select (optional for BASIC inventory)",L18="Please select (optional for BASIC inventory)",M18="Please select (optional for BASIC inventory)",N18="Please select (optional for BASIC inventory)"),"Checks incomplete",P18)))</f>
        <v>Checks incomplete</v>
      </c>
      <c r="P18"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19" spans="1:16" s="129" customFormat="1" ht="19">
      <c r="B19" s="164" t="s">
        <v>287</v>
      </c>
      <c r="C19" s="170"/>
      <c r="D19" s="194"/>
      <c r="E19" s="226"/>
      <c r="F19" s="194"/>
      <c r="G19" s="194"/>
      <c r="H19" s="194"/>
      <c r="I19" s="194"/>
      <c r="J19" s="194"/>
      <c r="K19" s="194"/>
      <c r="L19" s="194"/>
      <c r="M19" s="194"/>
      <c r="N19" s="194"/>
      <c r="O19" s="433"/>
      <c r="P19"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20" spans="1:16" s="129" customFormat="1" ht="19">
      <c r="B20" s="168" t="s">
        <v>3</v>
      </c>
      <c r="C20" s="168" t="s">
        <v>184</v>
      </c>
      <c r="D20" s="228" t="s">
        <v>191</v>
      </c>
      <c r="E20" s="226"/>
      <c r="F20" s="228" t="s">
        <v>191</v>
      </c>
      <c r="G20" s="228" t="s">
        <v>191</v>
      </c>
      <c r="H20" s="228" t="s">
        <v>191</v>
      </c>
      <c r="I20" s="228" t="s">
        <v>191</v>
      </c>
      <c r="J20" s="228" t="s">
        <v>191</v>
      </c>
      <c r="K20" s="228" t="s">
        <v>191</v>
      </c>
      <c r="L20" s="228" t="s">
        <v>191</v>
      </c>
      <c r="M20" s="228" t="s">
        <v>191</v>
      </c>
      <c r="N20" s="228" t="s">
        <v>191</v>
      </c>
      <c r="O20" s="433" t="str">
        <f>IF(AND(F20="Please select",G20="Please select",H20="Please select",I20="Please select",J20="Please select",K20="Please select",L20="Please select",M20="Please select",N20="Please select"),"Checks incomplete",IF(AND(F20="No concerns",G20="No concerns",H20="No concerns",I20="No concerns",J20="No concerns",K20="No concerns",L20="No concerns",M20="No concerns",N20="No concerns"),"No concerns",IF(OR(F20="Please select",G20="Please select",H20="Please select",I20="Please select",J20="Please select",K20="Please select",L20="Please select",M20="Please select",N20="Please select"),"Checks incomplete",P20)))</f>
        <v>Checks incomplete</v>
      </c>
      <c r="P20"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1" spans="1:16" s="129" customFormat="1" ht="19">
      <c r="B21" s="168" t="s">
        <v>4</v>
      </c>
      <c r="C21" s="168" t="s">
        <v>185</v>
      </c>
      <c r="D21" s="228" t="s">
        <v>191</v>
      </c>
      <c r="E21" s="226"/>
      <c r="F21" s="228" t="s">
        <v>191</v>
      </c>
      <c r="G21" s="228" t="s">
        <v>191</v>
      </c>
      <c r="H21" s="228" t="s">
        <v>191</v>
      </c>
      <c r="I21" s="228" t="s">
        <v>191</v>
      </c>
      <c r="J21" s="228" t="s">
        <v>191</v>
      </c>
      <c r="K21" s="228" t="s">
        <v>191</v>
      </c>
      <c r="L21" s="228" t="s">
        <v>191</v>
      </c>
      <c r="M21" s="228" t="s">
        <v>191</v>
      </c>
      <c r="N21" s="228" t="s">
        <v>191</v>
      </c>
      <c r="O21" s="433" t="str">
        <f>IF(AND(F21="Please select",G21="Please select",H21="Please select",I21="Please select",J21="Please select",K21="Please select",L21="Please select",M21="Please select",N21="Please select"),"Checks incomplete",IF(AND(F21="No concerns",G21="No concerns",H21="No concerns",I21="No concerns",J21="No concerns",K21="No concerns",L21="No concerns",M21="No concerns",N21="No concerns"),"No concerns",IF(OR(F21="Please select",G21="Please select",H21="Please select",I21="Please select",J21="Please select",K21="Please select",L21="Please select",M21="Please select",N21="Please select"),"Checks incomplete",P21)))</f>
        <v>Checks incomplete</v>
      </c>
      <c r="P21"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2" spans="1:16" s="129" customFormat="1" ht="19">
      <c r="B22" s="169" t="s">
        <v>5</v>
      </c>
      <c r="C22" s="169" t="s">
        <v>180</v>
      </c>
      <c r="D22" s="228" t="s">
        <v>420</v>
      </c>
      <c r="E22" s="226"/>
      <c r="F22" s="228" t="s">
        <v>420</v>
      </c>
      <c r="G22" s="228" t="s">
        <v>420</v>
      </c>
      <c r="H22" s="228" t="s">
        <v>420</v>
      </c>
      <c r="I22" s="228" t="s">
        <v>420</v>
      </c>
      <c r="J22" s="228" t="s">
        <v>420</v>
      </c>
      <c r="K22" s="228" t="s">
        <v>420</v>
      </c>
      <c r="L22" s="228" t="s">
        <v>420</v>
      </c>
      <c r="M22" s="228" t="s">
        <v>420</v>
      </c>
      <c r="N22" s="228" t="s">
        <v>420</v>
      </c>
      <c r="O22" s="433" t="str">
        <f>IF(AND(F22="Please select (optional for BASIC inventory)",G22="Please select (optional for BASIC inventory)",H22="Please select (optional for BASIC inventory)",I22="Please select (optional for BASIC inventory)",J22="Please select (optional for BASIC inventory)",K22="Please select (optional for BASIC inventory)",L22="Please select (optional for BASIC inventory)",M22="Please select (optional for BASIC inventory)",N22="Please select (optional for BASIC inventory)"),"Checks incomplete",IF(AND(F22="No concerns",G22="No concerns",H22="No concerns",I22="No concerns",J22="No concerns",K22="No concerns",L22="No concerns",M22="No concerns",N22="No concerns"),"No concerns",IF(OR(F22="Please select (optional for BASIC inventory)",G22="Please select (optional for BASIC inventory)",H22="Please select (optional for BASIC inventory)",I22="Please select (optional for BASIC inventory)",J22="Please select (optional for BASIC inventory)",K22="Please select (optional for BASIC inventory)",L22="Please select (optional for BASIC inventory)",M22="Please select (optional for BASIC inventory)",N22="Please select (optional for BASIC inventory)"),"Checks incomplete",P22)))</f>
        <v>Checks incomplete</v>
      </c>
      <c r="P22"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23" spans="1:16" s="129" customFormat="1" ht="19">
      <c r="B23" s="164" t="s">
        <v>288</v>
      </c>
      <c r="C23" s="170"/>
      <c r="D23" s="194"/>
      <c r="E23" s="226"/>
      <c r="F23" s="194"/>
      <c r="G23" s="194"/>
      <c r="H23" s="194"/>
      <c r="I23" s="194"/>
      <c r="J23" s="194"/>
      <c r="K23" s="194"/>
      <c r="L23" s="194"/>
      <c r="M23" s="194"/>
      <c r="N23" s="194"/>
      <c r="O23" s="433"/>
      <c r="P23"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24" spans="1:16" s="129" customFormat="1" ht="19">
      <c r="B24" s="168" t="s">
        <v>18</v>
      </c>
      <c r="C24" s="168" t="s">
        <v>184</v>
      </c>
      <c r="D24" s="228" t="s">
        <v>191</v>
      </c>
      <c r="E24" s="226"/>
      <c r="F24" s="228" t="s">
        <v>191</v>
      </c>
      <c r="G24" s="228" t="s">
        <v>191</v>
      </c>
      <c r="H24" s="228" t="s">
        <v>191</v>
      </c>
      <c r="I24" s="228" t="s">
        <v>191</v>
      </c>
      <c r="J24" s="228" t="s">
        <v>191</v>
      </c>
      <c r="K24" s="228" t="s">
        <v>191</v>
      </c>
      <c r="L24" s="228" t="s">
        <v>191</v>
      </c>
      <c r="M24" s="228" t="s">
        <v>191</v>
      </c>
      <c r="N24" s="228" t="s">
        <v>191</v>
      </c>
      <c r="O24" s="433" t="str">
        <f>IF(AND(F24="Please select",G24="Please select",H24="Please select",I24="Please select",J24="Please select",K24="Please select",L24="Please select",M24="Please select",N24="Please select"),"Checks incomplete",IF(AND(F24="No concerns",G24="No concerns",H24="No concerns",I24="No concerns",J24="No concerns",K24="No concerns",L24="No concerns",M24="No concerns",N24="No concerns"),"No concerns",IF(OR(F24="Please select",G24="Please select",H24="Please select",I24="Please select",J24="Please select",K24="Please select",L24="Please select",M24="Please select",N24="Please select"),"Checks incomplete",P24)))</f>
        <v>Checks incomplete</v>
      </c>
      <c r="P24"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5" spans="1:16" s="129" customFormat="1" ht="19">
      <c r="B25" s="168" t="s">
        <v>19</v>
      </c>
      <c r="C25" s="168" t="s">
        <v>185</v>
      </c>
      <c r="D25" s="228" t="s">
        <v>191</v>
      </c>
      <c r="E25" s="226"/>
      <c r="F25" s="228" t="s">
        <v>191</v>
      </c>
      <c r="G25" s="228" t="s">
        <v>191</v>
      </c>
      <c r="H25" s="228" t="s">
        <v>191</v>
      </c>
      <c r="I25" s="228" t="s">
        <v>191</v>
      </c>
      <c r="J25" s="228" t="s">
        <v>191</v>
      </c>
      <c r="K25" s="228" t="s">
        <v>191</v>
      </c>
      <c r="L25" s="228" t="s">
        <v>191</v>
      </c>
      <c r="M25" s="228" t="s">
        <v>191</v>
      </c>
      <c r="N25" s="228" t="s">
        <v>191</v>
      </c>
      <c r="O25" s="433" t="str">
        <f>IF(AND(F25="Please select",G25="Please select",H25="Please select",I25="Please select",J25="Please select",K25="Please select",L25="Please select",M25="Please select",N25="Please select"),"Checks incomplete",IF(AND(F25="No concerns",G25="No concerns",H25="No concerns",I25="No concerns",J25="No concerns",K25="No concerns",L25="No concerns",M25="No concerns",N25="No concerns"),"No concerns",IF(OR(F25="Please select",G25="Please select",H25="Please select",I25="Please select",J25="Please select",K25="Please select",L25="Please select",M25="Please select",N25="Please select"),"Checks incomplete",P25)))</f>
        <v>Checks incomplete</v>
      </c>
      <c r="P25"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6" spans="1:16" s="129" customFormat="1" ht="19">
      <c r="B26" s="169" t="s">
        <v>20</v>
      </c>
      <c r="C26" s="169" t="s">
        <v>180</v>
      </c>
      <c r="D26" s="228" t="s">
        <v>420</v>
      </c>
      <c r="E26" s="226"/>
      <c r="F26" s="228" t="s">
        <v>420</v>
      </c>
      <c r="G26" s="228" t="s">
        <v>420</v>
      </c>
      <c r="H26" s="228" t="s">
        <v>420</v>
      </c>
      <c r="I26" s="228" t="s">
        <v>420</v>
      </c>
      <c r="J26" s="228" t="s">
        <v>420</v>
      </c>
      <c r="K26" s="228" t="s">
        <v>420</v>
      </c>
      <c r="L26" s="228" t="s">
        <v>420</v>
      </c>
      <c r="M26" s="228" t="s">
        <v>420</v>
      </c>
      <c r="N26" s="228" t="s">
        <v>420</v>
      </c>
      <c r="O26" s="433" t="str">
        <f>IF(AND(F26="Please select (optional for BASIC inventory)",G26="Please select (optional for BASIC inventory)",H26="Please select (optional for BASIC inventory)",I26="Please select (optional for BASIC inventory)",J26="Please select (optional for BASIC inventory)",K26="Please select (optional for BASIC inventory)",L26="Please select (optional for BASIC inventory)",M26="Please select (optional for BASIC inventory)",N26="Please select (optional for BASIC inventory)"),"Checks incomplete",IF(AND(F26="No concerns",G26="No concerns",H26="No concerns",I26="No concerns",J26="No concerns",K26="No concerns",L26="No concerns",M26="No concerns",N26="No concerns"),"No concerns",IF(OR(F26="Please select (optional for BASIC inventory)",G26="Please select (optional for BASIC inventory)",H26="Please select (optional for BASIC inventory)",I26="Please select (optional for BASIC inventory)",J26="Please select (optional for BASIC inventory)",K26="Please select (optional for BASIC inventory)",L26="Please select (optional for BASIC inventory)",M26="Please select (optional for BASIC inventory)",N26="Please select (optional for BASIC inventory)"),"Checks incomplete",P26)))</f>
        <v>Checks incomplete</v>
      </c>
      <c r="P26"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27" spans="1:16" s="129" customFormat="1" ht="19">
      <c r="B27" s="164" t="s">
        <v>289</v>
      </c>
      <c r="C27" s="170"/>
      <c r="D27" s="194"/>
      <c r="E27" s="226"/>
      <c r="F27" s="194"/>
      <c r="G27" s="194"/>
      <c r="H27" s="194"/>
      <c r="I27" s="194"/>
      <c r="J27" s="194"/>
      <c r="K27" s="194"/>
      <c r="L27" s="194"/>
      <c r="M27" s="194"/>
      <c r="N27" s="194"/>
      <c r="O27" s="433"/>
      <c r="P27"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28" spans="1:16" s="129" customFormat="1" ht="19">
      <c r="B28" s="168" t="s">
        <v>21</v>
      </c>
      <c r="C28" s="168" t="s">
        <v>184</v>
      </c>
      <c r="D28" s="228" t="s">
        <v>191</v>
      </c>
      <c r="E28" s="226"/>
      <c r="F28" s="228" t="s">
        <v>191</v>
      </c>
      <c r="G28" s="228" t="s">
        <v>191</v>
      </c>
      <c r="H28" s="228" t="s">
        <v>191</v>
      </c>
      <c r="I28" s="228" t="s">
        <v>191</v>
      </c>
      <c r="J28" s="228" t="s">
        <v>191</v>
      </c>
      <c r="K28" s="228" t="s">
        <v>191</v>
      </c>
      <c r="L28" s="228" t="s">
        <v>191</v>
      </c>
      <c r="M28" s="228" t="s">
        <v>191</v>
      </c>
      <c r="N28" s="228" t="s">
        <v>191</v>
      </c>
      <c r="O28" s="433" t="str">
        <f>IF(AND(F28="Please select",G28="Please select",H28="Please select",I28="Please select",J28="Please select",K28="Please select",L28="Please select",M28="Please select",N28="Please select"),"Checks incomplete",IF(AND(F28="No concerns",G28="No concerns",H28="No concerns",I28="No concerns",J28="No concerns",K28="No concerns",L28="No concerns",M28="No concerns",N28="No concerns"),"No concerns",IF(OR(F28="Please select",G28="Please select",H28="Please select",I28="Please select",J28="Please select",K28="Please select",L28="Please select",M28="Please select",N28="Please select"),"Checks incomplete",P28)))</f>
        <v>Checks incomplete</v>
      </c>
      <c r="P28"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9" spans="1:16" s="129" customFormat="1" ht="19">
      <c r="B29" s="168" t="s">
        <v>22</v>
      </c>
      <c r="C29" s="168" t="s">
        <v>185</v>
      </c>
      <c r="D29" s="228" t="s">
        <v>191</v>
      </c>
      <c r="E29" s="226"/>
      <c r="F29" s="228" t="s">
        <v>191</v>
      </c>
      <c r="G29" s="228" t="s">
        <v>191</v>
      </c>
      <c r="H29" s="228" t="s">
        <v>191</v>
      </c>
      <c r="I29" s="228" t="s">
        <v>191</v>
      </c>
      <c r="J29" s="228" t="s">
        <v>191</v>
      </c>
      <c r="K29" s="228" t="s">
        <v>191</v>
      </c>
      <c r="L29" s="228" t="s">
        <v>191</v>
      </c>
      <c r="M29" s="228" t="s">
        <v>191</v>
      </c>
      <c r="N29" s="228" t="s">
        <v>191</v>
      </c>
      <c r="O29" s="433" t="str">
        <f>IF(AND(F29="Please select",G29="Please select",H29="Please select",I29="Please select",J29="Please select",K29="Please select",L29="Please select",M29="Please select",N29="Please select"),"Checks incomplete",IF(AND(F29="No concerns",G29="No concerns",H29="No concerns",I29="No concerns",J29="No concerns",K29="No concerns",L29="No concerns",M29="No concerns",N29="No concerns"),"No concerns",IF(OR(F29="Please select",G29="Please select",H29="Please select",I29="Please select",J29="Please select",K29="Please select",L29="Please select",M29="Please select",N29="Please select"),"Checks incomplete",P29)))</f>
        <v>Checks incomplete</v>
      </c>
      <c r="P29"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30" spans="1:16" s="129" customFormat="1" ht="19">
      <c r="B30" s="169" t="s">
        <v>23</v>
      </c>
      <c r="C30" s="169" t="s">
        <v>180</v>
      </c>
      <c r="D30" s="228" t="s">
        <v>420</v>
      </c>
      <c r="E30" s="226"/>
      <c r="F30" s="228" t="s">
        <v>420</v>
      </c>
      <c r="G30" s="228" t="s">
        <v>420</v>
      </c>
      <c r="H30" s="228" t="s">
        <v>420</v>
      </c>
      <c r="I30" s="228" t="s">
        <v>420</v>
      </c>
      <c r="J30" s="228" t="s">
        <v>420</v>
      </c>
      <c r="K30" s="228" t="s">
        <v>420</v>
      </c>
      <c r="L30" s="228" t="s">
        <v>420</v>
      </c>
      <c r="M30" s="228" t="s">
        <v>420</v>
      </c>
      <c r="N30" s="228" t="s">
        <v>420</v>
      </c>
      <c r="O30" s="433" t="str">
        <f>IF(AND(F30="Please select (optional for BASIC inventory)",G30="Please select (optional for BASIC inventory)",H30="Please select (optional for BASIC inventory)",I30="Please select (optional for BASIC inventory)",J30="Please select (optional for BASIC inventory)",K30="Please select (optional for BASIC inventory)",L30="Please select (optional for BASIC inventory)",M30="Please select (optional for BASIC inventory)",N30="Please select (optional for BASIC inventory)"),"Checks incomplete",IF(AND(F30="No concerns",G30="No concerns",H30="No concerns",I30="No concerns",J30="No concerns",K30="No concerns",L30="No concerns",M30="No concerns",N30="No concerns"),"No concerns",IF(OR(F30="Please select (optional for BASIC inventory)",G30="Please select (optional for BASIC inventory)",H30="Please select (optional for BASIC inventory)",I30="Please select (optional for BASIC inventory)",J30="Please select (optional for BASIC inventory)",K30="Please select (optional for BASIC inventory)",L30="Please select (optional for BASIC inventory)",M30="Please select (optional for BASIC inventory)",N30="Please select (optional for BASIC inventory)"),"Checks incomplete",P30)))</f>
        <v>Checks incomplete</v>
      </c>
      <c r="P30"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31" spans="1:16" s="129" customFormat="1" ht="19">
      <c r="B31" s="171" t="s">
        <v>24</v>
      </c>
      <c r="C31" s="171" t="s">
        <v>184</v>
      </c>
      <c r="D31" s="228" t="s">
        <v>191</v>
      </c>
      <c r="E31" s="226"/>
      <c r="F31" s="228" t="s">
        <v>191</v>
      </c>
      <c r="G31" s="228" t="s">
        <v>191</v>
      </c>
      <c r="H31" s="228" t="s">
        <v>191</v>
      </c>
      <c r="I31" s="228" t="s">
        <v>191</v>
      </c>
      <c r="J31" s="228" t="s">
        <v>191</v>
      </c>
      <c r="K31" s="228" t="s">
        <v>191</v>
      </c>
      <c r="L31" s="228" t="s">
        <v>191</v>
      </c>
      <c r="M31" s="228" t="s">
        <v>191</v>
      </c>
      <c r="N31" s="228" t="s">
        <v>191</v>
      </c>
      <c r="O31" s="433" t="str">
        <f>IF(AND(F31="Please select",G31="Please select",H31="Please select",I31="Please select",J31="Please select",K31="Please select",L31="Please select",M31="Please select",N31="Please select"),"Checks incomplete",IF(AND(F31="No concerns",G31="No concerns",H31="No concerns",I31="No concerns",J31="No concerns",K31="No concerns",L31="No concerns",M31="No concerns",N31="No concerns"),"No concerns",IF(OR(F31="Please select",G31="Please select",H31="Please select",I31="Please select",J31="Please select",K31="Please select",L31="Please select",M31="Please select",N31="Please select"),"Checks incomplete",P31)))</f>
        <v>Checks incomplete</v>
      </c>
      <c r="P31"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32" spans="1:16" s="129" customFormat="1" ht="19">
      <c r="B32" s="164" t="s">
        <v>290</v>
      </c>
      <c r="C32" s="170"/>
      <c r="D32" s="194"/>
      <c r="E32" s="226"/>
      <c r="F32" s="194"/>
      <c r="G32" s="194"/>
      <c r="H32" s="194"/>
      <c r="I32" s="194"/>
      <c r="J32" s="194"/>
      <c r="K32" s="194"/>
      <c r="L32" s="194"/>
      <c r="M32" s="194"/>
      <c r="N32" s="194"/>
      <c r="O32" s="433"/>
      <c r="P32"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33" spans="2:16" s="129" customFormat="1" ht="19">
      <c r="B33" s="168" t="s">
        <v>25</v>
      </c>
      <c r="C33" s="168" t="s">
        <v>184</v>
      </c>
      <c r="D33" s="228" t="s">
        <v>191</v>
      </c>
      <c r="E33" s="226"/>
      <c r="F33" s="228" t="s">
        <v>191</v>
      </c>
      <c r="G33" s="228" t="s">
        <v>191</v>
      </c>
      <c r="H33" s="228" t="s">
        <v>191</v>
      </c>
      <c r="I33" s="228" t="s">
        <v>191</v>
      </c>
      <c r="J33" s="228" t="s">
        <v>191</v>
      </c>
      <c r="K33" s="228" t="s">
        <v>191</v>
      </c>
      <c r="L33" s="228" t="s">
        <v>191</v>
      </c>
      <c r="M33" s="228" t="s">
        <v>191</v>
      </c>
      <c r="N33" s="228" t="s">
        <v>191</v>
      </c>
      <c r="O33" s="433" t="str">
        <f>IF(AND(F33="Please select",G33="Please select",H33="Please select",I33="Please select",J33="Please select",K33="Please select",L33="Please select",M33="Please select",N33="Please select"),"Checks incomplete",IF(AND(F33="No concerns",G33="No concerns",H33="No concerns",I33="No concerns",J33="No concerns",K33="No concerns",L33="No concerns",M33="No concerns",N33="No concerns"),"No concerns",IF(OR(F33="Please select",G33="Please select",H33="Please select",I33="Please select",J33="Please select",K33="Please select",L33="Please select",M33="Please select",N33="Please select"),"Checks incomplete",P33)))</f>
        <v>Checks incomplete</v>
      </c>
      <c r="P33"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34" spans="2:16" s="129" customFormat="1" ht="19">
      <c r="B34" s="168" t="s">
        <v>26</v>
      </c>
      <c r="C34" s="168" t="s">
        <v>185</v>
      </c>
      <c r="D34" s="228" t="s">
        <v>191</v>
      </c>
      <c r="E34" s="226"/>
      <c r="F34" s="228" t="s">
        <v>191</v>
      </c>
      <c r="G34" s="228" t="s">
        <v>191</v>
      </c>
      <c r="H34" s="228" t="s">
        <v>191</v>
      </c>
      <c r="I34" s="228" t="s">
        <v>191</v>
      </c>
      <c r="J34" s="228" t="s">
        <v>191</v>
      </c>
      <c r="K34" s="228" t="s">
        <v>191</v>
      </c>
      <c r="L34" s="228" t="s">
        <v>191</v>
      </c>
      <c r="M34" s="228" t="s">
        <v>191</v>
      </c>
      <c r="N34" s="228" t="s">
        <v>191</v>
      </c>
      <c r="O34" s="433" t="str">
        <f>IF(AND(F34="Please select",G34="Please select",H34="Please select",I34="Please select",J34="Please select",K34="Please select",L34="Please select",M34="Please select",N34="Please select"),"Checks incomplete",IF(AND(F34="No concerns",G34="No concerns",H34="No concerns",I34="No concerns",J34="No concerns",K34="No concerns",L34="No concerns",M34="No concerns",N34="No concerns"),"No concerns",IF(OR(F34="Please select",G34="Please select",H34="Please select",I34="Please select",J34="Please select",K34="Please select",L34="Please select",M34="Please select",N34="Please select"),"Checks incomplete",P34)))</f>
        <v>Checks incomplete</v>
      </c>
      <c r="P34"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35" spans="2:16" s="129" customFormat="1" ht="19">
      <c r="B35" s="169" t="s">
        <v>27</v>
      </c>
      <c r="C35" s="169" t="s">
        <v>180</v>
      </c>
      <c r="D35" s="228" t="s">
        <v>420</v>
      </c>
      <c r="E35" s="226"/>
      <c r="F35" s="228" t="s">
        <v>420</v>
      </c>
      <c r="G35" s="228" t="s">
        <v>420</v>
      </c>
      <c r="H35" s="228" t="s">
        <v>420</v>
      </c>
      <c r="I35" s="228" t="s">
        <v>420</v>
      </c>
      <c r="J35" s="228" t="s">
        <v>420</v>
      </c>
      <c r="K35" s="228" t="s">
        <v>420</v>
      </c>
      <c r="L35" s="228" t="s">
        <v>420</v>
      </c>
      <c r="M35" s="228" t="s">
        <v>420</v>
      </c>
      <c r="N35" s="228" t="s">
        <v>420</v>
      </c>
      <c r="O35" s="433" t="str">
        <f>IF(AND(F35="Please select (optional for BASIC inventory)",G35="Please select (optional for BASIC inventory)",H35="Please select (optional for BASIC inventory)",I35="Please select (optional for BASIC inventory)",J35="Please select (optional for BASIC inventory)",K35="Please select (optional for BASIC inventory)",L35="Please select (optional for BASIC inventory)",M35="Please select (optional for BASIC inventory)",N35="Please select (optional for BASIC inventory)"),"Checks incomplete",IF(AND(F35="No concerns",G35="No concerns",H35="No concerns",I35="No concerns",J35="No concerns",K35="No concerns",L35="No concerns",M35="No concerns",N35="No concerns"),"No concerns",IF(OR(F35="Please select (optional for BASIC inventory)",G35="Please select (optional for BASIC inventory)",H35="Please select (optional for BASIC inventory)",I35="Please select (optional for BASIC inventory)",J35="Please select (optional for BASIC inventory)",K35="Please select (optional for BASIC inventory)",L35="Please select (optional for BASIC inventory)",M35="Please select (optional for BASIC inventory)",N35="Please select (optional for BASIC inventory)"),"Checks incomplete",P35)))</f>
        <v>Checks incomplete</v>
      </c>
      <c r="P35"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36" spans="2:16" s="129" customFormat="1" ht="19">
      <c r="B36" s="164" t="s">
        <v>291</v>
      </c>
      <c r="C36" s="170"/>
      <c r="D36" s="194"/>
      <c r="E36" s="226"/>
      <c r="F36" s="194"/>
      <c r="G36" s="194"/>
      <c r="H36" s="194"/>
      <c r="I36" s="194"/>
      <c r="J36" s="194"/>
      <c r="K36" s="194"/>
      <c r="L36" s="194"/>
      <c r="M36" s="194"/>
      <c r="N36" s="194"/>
      <c r="O36" s="433"/>
      <c r="P36"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37" spans="2:16" s="129" customFormat="1" ht="19">
      <c r="B37" s="168" t="s">
        <v>28</v>
      </c>
      <c r="C37" s="168" t="s">
        <v>184</v>
      </c>
      <c r="D37" s="228" t="s">
        <v>191</v>
      </c>
      <c r="E37" s="226"/>
      <c r="F37" s="228" t="s">
        <v>191</v>
      </c>
      <c r="G37" s="228" t="s">
        <v>191</v>
      </c>
      <c r="H37" s="228" t="s">
        <v>191</v>
      </c>
      <c r="I37" s="228" t="s">
        <v>191</v>
      </c>
      <c r="J37" s="228" t="s">
        <v>191</v>
      </c>
      <c r="K37" s="228" t="s">
        <v>191</v>
      </c>
      <c r="L37" s="228" t="s">
        <v>191</v>
      </c>
      <c r="M37" s="228" t="s">
        <v>191</v>
      </c>
      <c r="N37" s="228" t="s">
        <v>191</v>
      </c>
      <c r="O37" s="433" t="str">
        <f>IF(AND(F37="Please select",G37="Please select",H37="Please select",I37="Please select",J37="Please select",K37="Please select",L37="Please select",M37="Please select",N37="Please select"),"Checks incomplete",IF(AND(F37="No concerns",G37="No concerns",H37="No concerns",I37="No concerns",J37="No concerns",K37="No concerns",L37="No concerns",M37="No concerns",N37="No concerns"),"No concerns",IF(OR(F37="Please select",G37="Please select",H37="Please select",I37="Please select",J37="Please select",K37="Please select",L37="Please select",M37="Please select",N37="Please select"),"Checks incomplete",P37)))</f>
        <v>Checks incomplete</v>
      </c>
      <c r="P37"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38" spans="2:16" s="129" customFormat="1" ht="19">
      <c r="B38" s="168" t="s">
        <v>29</v>
      </c>
      <c r="C38" s="168" t="s">
        <v>185</v>
      </c>
      <c r="D38" s="228" t="s">
        <v>191</v>
      </c>
      <c r="E38" s="226"/>
      <c r="F38" s="228" t="s">
        <v>191</v>
      </c>
      <c r="G38" s="228" t="s">
        <v>191</v>
      </c>
      <c r="H38" s="228" t="s">
        <v>191</v>
      </c>
      <c r="I38" s="228" t="s">
        <v>191</v>
      </c>
      <c r="J38" s="228" t="s">
        <v>191</v>
      </c>
      <c r="K38" s="228" t="s">
        <v>191</v>
      </c>
      <c r="L38" s="228" t="s">
        <v>191</v>
      </c>
      <c r="M38" s="228" t="s">
        <v>191</v>
      </c>
      <c r="N38" s="228" t="s">
        <v>191</v>
      </c>
      <c r="O38" s="433" t="str">
        <f>IF(AND(F38="Please select",G38="Please select",H38="Please select",I38="Please select",J38="Please select",K38="Please select",L38="Please select",M38="Please select",N38="Please select"),"Checks incomplete",IF(AND(F38="No concerns",G38="No concerns",H38="No concerns",I38="No concerns",J38="No concerns",K38="No concerns",L38="No concerns",M38="No concerns",N38="No concerns"),"No concerns",IF(OR(F38="Please select",G38="Please select",H38="Please select",I38="Please select",J38="Please select",K38="Please select",L38="Please select",M38="Please select",N38="Please select"),"Checks incomplete",P38)))</f>
        <v>Checks incomplete</v>
      </c>
      <c r="P38"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39" spans="2:16" s="129" customFormat="1" ht="19">
      <c r="B39" s="169" t="s">
        <v>30</v>
      </c>
      <c r="C39" s="169" t="s">
        <v>180</v>
      </c>
      <c r="D39" s="228" t="s">
        <v>420</v>
      </c>
      <c r="E39" s="226"/>
      <c r="F39" s="228" t="s">
        <v>420</v>
      </c>
      <c r="G39" s="228" t="s">
        <v>420</v>
      </c>
      <c r="H39" s="228" t="s">
        <v>420</v>
      </c>
      <c r="I39" s="228" t="s">
        <v>420</v>
      </c>
      <c r="J39" s="228" t="s">
        <v>420</v>
      </c>
      <c r="K39" s="228" t="s">
        <v>420</v>
      </c>
      <c r="L39" s="228" t="s">
        <v>420</v>
      </c>
      <c r="M39" s="228" t="s">
        <v>420</v>
      </c>
      <c r="N39" s="228" t="s">
        <v>420</v>
      </c>
      <c r="O39" s="433" t="str">
        <f>IF(AND(F39="Please select (optional for BASIC inventory)",G39="Please select (optional for BASIC inventory)",H39="Please select (optional for BASIC inventory)",I39="Please select (optional for BASIC inventory)",J39="Please select (optional for BASIC inventory)",K39="Please select (optional for BASIC inventory)",L39="Please select (optional for BASIC inventory)",M39="Please select (optional for BASIC inventory)",N39="Please select (optional for BASIC inventory)"),"Checks incomplete",IF(AND(F39="No concerns",G39="No concerns",H39="No concerns",I39="No concerns",J39="No concerns",K39="No concerns",L39="No concerns",M39="No concerns",N39="No concerns"),"No concerns",IF(OR(F39="Please select (optional for BASIC inventory)",G39="Please select (optional for BASIC inventory)",H39="Please select (optional for BASIC inventory)",I39="Please select (optional for BASIC inventory)",J39="Please select (optional for BASIC inventory)",K39="Please select (optional for BASIC inventory)",L39="Please select (optional for BASIC inventory)",M39="Please select (optional for BASIC inventory)",N39="Please select (optional for BASIC inventory)"),"Checks incomplete",P39)))</f>
        <v>Checks incomplete</v>
      </c>
      <c r="P39"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40" spans="2:16" s="129" customFormat="1" ht="19">
      <c r="B40" s="164" t="s">
        <v>292</v>
      </c>
      <c r="C40" s="170"/>
      <c r="D40" s="194"/>
      <c r="E40" s="226"/>
      <c r="F40" s="194"/>
      <c r="G40" s="194"/>
      <c r="H40" s="194"/>
      <c r="I40" s="194"/>
      <c r="J40" s="194"/>
      <c r="K40" s="194"/>
      <c r="L40" s="194"/>
      <c r="M40" s="194"/>
      <c r="N40" s="194"/>
      <c r="O40" s="433"/>
      <c r="P40"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41" spans="2:16" s="129" customFormat="1" ht="19">
      <c r="B41" s="168" t="s">
        <v>31</v>
      </c>
      <c r="C41" s="168" t="s">
        <v>184</v>
      </c>
      <c r="D41" s="228" t="s">
        <v>191</v>
      </c>
      <c r="E41" s="226"/>
      <c r="F41" s="228" t="s">
        <v>191</v>
      </c>
      <c r="G41" s="228" t="s">
        <v>191</v>
      </c>
      <c r="H41" s="228" t="s">
        <v>191</v>
      </c>
      <c r="I41" s="228" t="s">
        <v>191</v>
      </c>
      <c r="J41" s="228" t="s">
        <v>191</v>
      </c>
      <c r="K41" s="228" t="s">
        <v>191</v>
      </c>
      <c r="L41" s="228" t="s">
        <v>191</v>
      </c>
      <c r="M41" s="228" t="s">
        <v>191</v>
      </c>
      <c r="N41" s="228" t="s">
        <v>191</v>
      </c>
      <c r="O41" s="433" t="str">
        <f>IF(AND(F41="Please select",G41="Please select",H41="Please select",I41="Please select",J41="Please select",K41="Please select",L41="Please select",M41="Please select",N41="Please select"),"Checks incomplete",IF(AND(F41="No concerns",G41="No concerns",H41="No concerns",I41="No concerns",J41="No concerns",K41="No concerns",L41="No concerns",M41="No concerns",N41="No concerns"),"No concerns",IF(OR(F41="Please select",G41="Please select",H41="Please select",I41="Please select",J41="Please select",K41="Please select",L41="Please select",M41="Please select",N41="Please select"),"Checks incomplete",P41)))</f>
        <v>Checks incomplete</v>
      </c>
      <c r="P41"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42" spans="2:16" s="129" customFormat="1" ht="19">
      <c r="B42" s="164" t="s">
        <v>293</v>
      </c>
      <c r="C42" s="170"/>
      <c r="D42" s="194"/>
      <c r="E42" s="226"/>
      <c r="F42" s="194"/>
      <c r="G42" s="194"/>
      <c r="H42" s="194"/>
      <c r="I42" s="194"/>
      <c r="J42" s="194"/>
      <c r="K42" s="194"/>
      <c r="L42" s="194"/>
      <c r="M42" s="194"/>
      <c r="N42" s="194"/>
      <c r="O42" s="433"/>
      <c r="P42"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43" spans="2:16" s="129" customFormat="1" ht="19">
      <c r="B43" s="168" t="s">
        <v>32</v>
      </c>
      <c r="C43" s="168" t="s">
        <v>184</v>
      </c>
      <c r="D43" s="228" t="s">
        <v>191</v>
      </c>
      <c r="E43" s="226"/>
      <c r="F43" s="228" t="s">
        <v>191</v>
      </c>
      <c r="G43" s="228" t="s">
        <v>191</v>
      </c>
      <c r="H43" s="228" t="s">
        <v>191</v>
      </c>
      <c r="I43" s="228" t="s">
        <v>191</v>
      </c>
      <c r="J43" s="228" t="s">
        <v>191</v>
      </c>
      <c r="K43" s="228" t="s">
        <v>191</v>
      </c>
      <c r="L43" s="228" t="s">
        <v>191</v>
      </c>
      <c r="M43" s="228" t="s">
        <v>191</v>
      </c>
      <c r="N43" s="228" t="s">
        <v>191</v>
      </c>
      <c r="O43" s="433" t="str">
        <f>IF(AND(F43="Please select",G43="Please select",H43="Please select",I43="Please select",J43="Please select",K43="Please select",L43="Please select",M43="Please select",N43="Please select"),"Checks incomplete",IF(AND(F43="No concerns",G43="No concerns",H43="No concerns",I43="No concerns",J43="No concerns",K43="No concerns",L43="No concerns",M43="No concerns",N43="No concerns"),"No concerns",IF(OR(F43="Please select",G43="Please select",H43="Please select",I43="Please select",J43="Please select",K43="Please select",L43="Please select",M43="Please select",N43="Please select"),"Checks incomplete",P43)))</f>
        <v>Checks incomplete</v>
      </c>
      <c r="P43"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44" spans="2:16" ht="20" customHeight="1"/>
    <row r="45" spans="2:16" ht="20" customHeight="1"/>
    <row r="46" spans="2:16" ht="15" hidden="1"/>
    <row r="47" spans="2:16" ht="15" hidden="1"/>
    <row r="48" spans="2:16" ht="15" hidden="1"/>
    <row r="49" ht="15" hidden="1"/>
    <row r="50" ht="15" hidden="1"/>
    <row r="51" ht="15" hidden="1"/>
    <row r="52" ht="15" hidden="1"/>
    <row r="53" ht="15" hidden="1"/>
    <row r="54" ht="15" hidden="1"/>
    <row r="55" ht="15" hidden="1"/>
    <row r="56" ht="15" hidden="1"/>
    <row r="57" ht="15" hidden="1"/>
    <row r="58" ht="15" hidden="1"/>
    <row r="59" ht="15" hidden="1"/>
    <row r="60" ht="15" hidden="1"/>
    <row r="61" ht="15" hidden="1"/>
    <row r="62" ht="15" hidden="1"/>
    <row r="63" ht="15" hidden="1"/>
    <row r="64" ht="15" hidden="1"/>
    <row r="65" ht="15" hidden="1"/>
    <row r="66" ht="15" hidden="1"/>
    <row r="67" ht="15" hidden="1"/>
    <row r="68" ht="15" hidden="1"/>
    <row r="69" ht="15" hidden="1"/>
    <row r="70" ht="15" hidden="1"/>
    <row r="71" ht="15" hidden="1"/>
    <row r="72" ht="15" hidden="1"/>
    <row r="73" ht="15" hidden="1"/>
    <row r="74" ht="15" hidden="1"/>
    <row r="75" ht="15" hidden="1"/>
    <row r="76" ht="15" hidden="1"/>
    <row r="77" ht="15" hidden="1" customHeight="1"/>
    <row r="78" ht="0" hidden="1" customHeight="1"/>
  </sheetData>
  <sheetProtection algorithmName="SHA-512" hashValue="2jiIclB+WQ2f/rDryD0k54KaWt8Yi/cJtyt38aFwdOjjs9WyIGuJB3zpOVNn/YfCUBOF8QIb4cJru2B1kvEqEw==" saltValue="Bf1Af3u+mJysnEWqxFNPAg==" spinCount="100000" sheet="1" formatCells="0" formatColumns="0" formatRows="0"/>
  <dataConsolidate/>
  <conditionalFormatting sqref="J7">
    <cfRule type="cellIs" dxfId="832" priority="840" operator="equal">
      <formula>"YES"</formula>
    </cfRule>
    <cfRule type="cellIs" dxfId="831" priority="841" operator="equal">
      <formula>"NO"</formula>
    </cfRule>
  </conditionalFormatting>
  <conditionalFormatting sqref="I7">
    <cfRule type="cellIs" dxfId="830" priority="838" operator="equal">
      <formula>"YES"</formula>
    </cfRule>
    <cfRule type="cellIs" dxfId="829" priority="839" operator="equal">
      <formula>"NO"</formula>
    </cfRule>
  </conditionalFormatting>
  <conditionalFormatting sqref="D18">
    <cfRule type="containsText" dxfId="828" priority="365" stopIfTrue="1" operator="containsText" text="Please select">
      <formula>NOT(ISERROR(SEARCH("Please select",D18)))</formula>
    </cfRule>
    <cfRule type="containsText" dxfId="827" priority="366" stopIfTrue="1" operator="containsText" text="No concerns">
      <formula>NOT(ISERROR(SEARCH("No concerns",D18)))</formula>
    </cfRule>
    <cfRule type="containsText" dxfId="826" priority="367" stopIfTrue="1" operator="containsText" text="N/A">
      <formula>NOT(ISERROR(SEARCH("N/A",D18)))</formula>
    </cfRule>
    <cfRule type="notContainsText" dxfId="825" priority="368" operator="notContains" text="No concerns">
      <formula>ISERROR(SEARCH("No concerns",D18))</formula>
    </cfRule>
  </conditionalFormatting>
  <conditionalFormatting sqref="J6">
    <cfRule type="cellIs" dxfId="824" priority="363" operator="equal">
      <formula>"YES"</formula>
    </cfRule>
    <cfRule type="cellIs" dxfId="823" priority="364" operator="equal">
      <formula>"NO"</formula>
    </cfRule>
  </conditionalFormatting>
  <conditionalFormatting sqref="I6">
    <cfRule type="cellIs" dxfId="822" priority="361" operator="equal">
      <formula>"YES"</formula>
    </cfRule>
    <cfRule type="cellIs" dxfId="821" priority="362" operator="equal">
      <formula>"NO"</formula>
    </cfRule>
  </conditionalFormatting>
  <conditionalFormatting sqref="D29">
    <cfRule type="containsText" dxfId="820" priority="201" stopIfTrue="1" operator="containsText" text="Please select">
      <formula>NOT(ISERROR(SEARCH("Please select",D29)))</formula>
    </cfRule>
    <cfRule type="containsText" dxfId="819" priority="202" stopIfTrue="1" operator="containsText" text="No concerns">
      <formula>NOT(ISERROR(SEARCH("No concerns",D29)))</formula>
    </cfRule>
    <cfRule type="containsText" dxfId="818" priority="203" stopIfTrue="1" operator="containsText" text="N/A">
      <formula>NOT(ISERROR(SEARCH("N/A",D29)))</formula>
    </cfRule>
    <cfRule type="notContainsText" dxfId="817" priority="204" operator="notContains" text="No concerns">
      <formula>ISERROR(SEARCH("No concerns",D29))</formula>
    </cfRule>
  </conditionalFormatting>
  <conditionalFormatting sqref="D34">
    <cfRule type="containsText" dxfId="816" priority="177" stopIfTrue="1" operator="containsText" text="Please select">
      <formula>NOT(ISERROR(SEARCH("Please select",D34)))</formula>
    </cfRule>
    <cfRule type="containsText" dxfId="815" priority="178" stopIfTrue="1" operator="containsText" text="No concerns">
      <formula>NOT(ISERROR(SEARCH("No concerns",D34)))</formula>
    </cfRule>
    <cfRule type="containsText" dxfId="814" priority="179" stopIfTrue="1" operator="containsText" text="N/A">
      <formula>NOT(ISERROR(SEARCH("N/A",D34)))</formula>
    </cfRule>
    <cfRule type="notContainsText" dxfId="813" priority="180" operator="notContains" text="No concerns">
      <formula>ISERROR(SEARCH("No concerns",D34))</formula>
    </cfRule>
  </conditionalFormatting>
  <conditionalFormatting sqref="D31">
    <cfRule type="containsText" dxfId="812" priority="185" stopIfTrue="1" operator="containsText" text="Please select">
      <formula>NOT(ISERROR(SEARCH("Please select",D31)))</formula>
    </cfRule>
    <cfRule type="containsText" dxfId="811" priority="186" stopIfTrue="1" operator="containsText" text="No concerns">
      <formula>NOT(ISERROR(SEARCH("No concerns",D31)))</formula>
    </cfRule>
    <cfRule type="containsText" dxfId="810" priority="187" stopIfTrue="1" operator="containsText" text="N/A">
      <formula>NOT(ISERROR(SEARCH("N/A",D31)))</formula>
    </cfRule>
    <cfRule type="notContainsText" dxfId="809" priority="188" operator="notContains" text="No concerns">
      <formula>ISERROR(SEARCH("No concerns",D31))</formula>
    </cfRule>
  </conditionalFormatting>
  <conditionalFormatting sqref="F33">
    <cfRule type="containsText" dxfId="808" priority="189" stopIfTrue="1" operator="containsText" text="Please select">
      <formula>NOT(ISERROR(SEARCH("Please select",F33)))</formula>
    </cfRule>
    <cfRule type="containsText" dxfId="807" priority="190" stopIfTrue="1" operator="containsText" text="No concerns">
      <formula>NOT(ISERROR(SEARCH("No concerns",F33)))</formula>
    </cfRule>
    <cfRule type="containsText" dxfId="806" priority="191" stopIfTrue="1" operator="containsText" text="N/A">
      <formula>NOT(ISERROR(SEARCH("N/A",F33)))</formula>
    </cfRule>
    <cfRule type="notContainsText" dxfId="805" priority="192" operator="notContains" text="No concerns">
      <formula>ISERROR(SEARCH("No concerns",F33))</formula>
    </cfRule>
  </conditionalFormatting>
  <conditionalFormatting sqref="D33">
    <cfRule type="containsText" dxfId="804" priority="193" stopIfTrue="1" operator="containsText" text="Please select">
      <formula>NOT(ISERROR(SEARCH("Please select",D33)))</formula>
    </cfRule>
    <cfRule type="containsText" dxfId="803" priority="194" stopIfTrue="1" operator="containsText" text="No concerns">
      <formula>NOT(ISERROR(SEARCH("No concerns",D33)))</formula>
    </cfRule>
    <cfRule type="containsText" dxfId="802" priority="195" stopIfTrue="1" operator="containsText" text="N/A">
      <formula>NOT(ISERROR(SEARCH("N/A",D33)))</formula>
    </cfRule>
    <cfRule type="notContainsText" dxfId="801" priority="196" operator="notContains" text="No concerns">
      <formula>ISERROR(SEARCH("No concerns",D33))</formula>
    </cfRule>
  </conditionalFormatting>
  <conditionalFormatting sqref="F29">
    <cfRule type="containsText" dxfId="800" priority="197" stopIfTrue="1" operator="containsText" text="Please select">
      <formula>NOT(ISERROR(SEARCH("Please select",F29)))</formula>
    </cfRule>
    <cfRule type="containsText" dxfId="799" priority="198" stopIfTrue="1" operator="containsText" text="No concerns">
      <formula>NOT(ISERROR(SEARCH("No concerns",F29)))</formula>
    </cfRule>
    <cfRule type="containsText" dxfId="798" priority="199" stopIfTrue="1" operator="containsText" text="N/A">
      <formula>NOT(ISERROR(SEARCH("N/A",F29)))</formula>
    </cfRule>
    <cfRule type="notContainsText" dxfId="797" priority="200" operator="notContains" text="No concerns">
      <formula>ISERROR(SEARCH("No concerns",F29))</formula>
    </cfRule>
  </conditionalFormatting>
  <conditionalFormatting sqref="F28">
    <cfRule type="containsText" dxfId="796" priority="205" stopIfTrue="1" operator="containsText" text="Please select">
      <formula>NOT(ISERROR(SEARCH("Please select",F28)))</formula>
    </cfRule>
    <cfRule type="containsText" dxfId="795" priority="206" stopIfTrue="1" operator="containsText" text="No concerns">
      <formula>NOT(ISERROR(SEARCH("No concerns",F28)))</formula>
    </cfRule>
    <cfRule type="containsText" dxfId="794" priority="207" stopIfTrue="1" operator="containsText" text="N/A">
      <formula>NOT(ISERROR(SEARCH("N/A",F28)))</formula>
    </cfRule>
    <cfRule type="notContainsText" dxfId="793" priority="208" operator="notContains" text="No concerns">
      <formula>ISERROR(SEARCH("No concerns",F28))</formula>
    </cfRule>
  </conditionalFormatting>
  <conditionalFormatting sqref="F25">
    <cfRule type="containsText" dxfId="792" priority="213" stopIfTrue="1" operator="containsText" text="Please select">
      <formula>NOT(ISERROR(SEARCH("Please select",F25)))</formula>
    </cfRule>
    <cfRule type="containsText" dxfId="791" priority="214" stopIfTrue="1" operator="containsText" text="No concerns">
      <formula>NOT(ISERROR(SEARCH("No concerns",F25)))</formula>
    </cfRule>
    <cfRule type="containsText" dxfId="790" priority="215" stopIfTrue="1" operator="containsText" text="N/A">
      <formula>NOT(ISERROR(SEARCH("N/A",F25)))</formula>
    </cfRule>
    <cfRule type="notContainsText" dxfId="789" priority="216" operator="notContains" text="No concerns">
      <formula>ISERROR(SEARCH("No concerns",F25))</formula>
    </cfRule>
  </conditionalFormatting>
  <conditionalFormatting sqref="D25">
    <cfRule type="containsText" dxfId="788" priority="217" stopIfTrue="1" operator="containsText" text="Please select">
      <formula>NOT(ISERROR(SEARCH("Please select",D25)))</formula>
    </cfRule>
    <cfRule type="containsText" dxfId="787" priority="218" stopIfTrue="1" operator="containsText" text="No concerns">
      <formula>NOT(ISERROR(SEARCH("No concerns",D25)))</formula>
    </cfRule>
    <cfRule type="containsText" dxfId="786" priority="219" stopIfTrue="1" operator="containsText" text="N/A">
      <formula>NOT(ISERROR(SEARCH("N/A",D25)))</formula>
    </cfRule>
    <cfRule type="notContainsText" dxfId="785" priority="220" operator="notContains" text="No concerns">
      <formula>ISERROR(SEARCH("No concerns",D25))</formula>
    </cfRule>
  </conditionalFormatting>
  <conditionalFormatting sqref="D39">
    <cfRule type="containsText" dxfId="784" priority="101" stopIfTrue="1" operator="containsText" text="Please select">
      <formula>NOT(ISERROR(SEARCH("Please select",D39)))</formula>
    </cfRule>
    <cfRule type="containsText" dxfId="783" priority="102" stopIfTrue="1" operator="containsText" text="No concerns">
      <formula>NOT(ISERROR(SEARCH("No concerns",D39)))</formula>
    </cfRule>
    <cfRule type="containsText" dxfId="782" priority="103" stopIfTrue="1" operator="containsText" text="N/A">
      <formula>NOT(ISERROR(SEARCH("N/A",D39)))</formula>
    </cfRule>
    <cfRule type="notContainsText" dxfId="781" priority="104" operator="notContains" text="No concerns">
      <formula>ISERROR(SEARCH("No concerns",D39))</formula>
    </cfRule>
  </conditionalFormatting>
  <conditionalFormatting sqref="F16">
    <cfRule type="containsText" dxfId="780" priority="253" stopIfTrue="1" operator="containsText" text="Please select">
      <formula>NOT(ISERROR(SEARCH("Please select",F16)))</formula>
    </cfRule>
    <cfRule type="containsText" dxfId="779" priority="254" stopIfTrue="1" operator="containsText" text="No concerns">
      <formula>NOT(ISERROR(SEARCH("No concerns",F16)))</formula>
    </cfRule>
    <cfRule type="containsText" dxfId="778" priority="255" stopIfTrue="1" operator="containsText" text="N/A">
      <formula>NOT(ISERROR(SEARCH("N/A",F16)))</formula>
    </cfRule>
    <cfRule type="notContainsText" dxfId="777" priority="256" operator="notContains" text="No concerns">
      <formula>ISERROR(SEARCH("No concerns",F16))</formula>
    </cfRule>
  </conditionalFormatting>
  <conditionalFormatting sqref="F17">
    <cfRule type="containsText" dxfId="776" priority="245" stopIfTrue="1" operator="containsText" text="Please select">
      <formula>NOT(ISERROR(SEARCH("Please select",F17)))</formula>
    </cfRule>
    <cfRule type="containsText" dxfId="775" priority="246" stopIfTrue="1" operator="containsText" text="No concerns">
      <formula>NOT(ISERROR(SEARCH("No concerns",F17)))</formula>
    </cfRule>
    <cfRule type="containsText" dxfId="774" priority="247" stopIfTrue="1" operator="containsText" text="N/A">
      <formula>NOT(ISERROR(SEARCH("N/A",F17)))</formula>
    </cfRule>
    <cfRule type="notContainsText" dxfId="773" priority="248" operator="notContains" text="No concerns">
      <formula>ISERROR(SEARCH("No concerns",F17))</formula>
    </cfRule>
  </conditionalFormatting>
  <conditionalFormatting sqref="D20">
    <cfRule type="containsText" dxfId="772" priority="241" stopIfTrue="1" operator="containsText" text="Please select">
      <formula>NOT(ISERROR(SEARCH("Please select",D20)))</formula>
    </cfRule>
    <cfRule type="containsText" dxfId="771" priority="242" stopIfTrue="1" operator="containsText" text="No concerns">
      <formula>NOT(ISERROR(SEARCH("No concerns",D20)))</formula>
    </cfRule>
    <cfRule type="containsText" dxfId="770" priority="243" stopIfTrue="1" operator="containsText" text="N/A">
      <formula>NOT(ISERROR(SEARCH("N/A",D20)))</formula>
    </cfRule>
    <cfRule type="notContainsText" dxfId="769" priority="244" operator="notContains" text="No concerns">
      <formula>ISERROR(SEARCH("No concerns",D20))</formula>
    </cfRule>
  </conditionalFormatting>
  <conditionalFormatting sqref="F20">
    <cfRule type="containsText" dxfId="768" priority="237" stopIfTrue="1" operator="containsText" text="Please select">
      <formula>NOT(ISERROR(SEARCH("Please select",F20)))</formula>
    </cfRule>
    <cfRule type="containsText" dxfId="767" priority="238" stopIfTrue="1" operator="containsText" text="No concerns">
      <formula>NOT(ISERROR(SEARCH("No concerns",F20)))</formula>
    </cfRule>
    <cfRule type="containsText" dxfId="766" priority="239" stopIfTrue="1" operator="containsText" text="N/A">
      <formula>NOT(ISERROR(SEARCH("N/A",F20)))</formula>
    </cfRule>
    <cfRule type="notContainsText" dxfId="765" priority="240" operator="notContains" text="No concerns">
      <formula>ISERROR(SEARCH("No concerns",F20))</formula>
    </cfRule>
  </conditionalFormatting>
  <conditionalFormatting sqref="D24">
    <cfRule type="containsText" dxfId="764" priority="225" stopIfTrue="1" operator="containsText" text="Please select">
      <formula>NOT(ISERROR(SEARCH("Please select",D24)))</formula>
    </cfRule>
    <cfRule type="containsText" dxfId="763" priority="226" stopIfTrue="1" operator="containsText" text="No concerns">
      <formula>NOT(ISERROR(SEARCH("No concerns",D24)))</formula>
    </cfRule>
    <cfRule type="containsText" dxfId="762" priority="227" stopIfTrue="1" operator="containsText" text="N/A">
      <formula>NOT(ISERROR(SEARCH("N/A",D24)))</formula>
    </cfRule>
    <cfRule type="notContainsText" dxfId="761" priority="228" operator="notContains" text="No concerns">
      <formula>ISERROR(SEARCH("No concerns",D24))</formula>
    </cfRule>
  </conditionalFormatting>
  <conditionalFormatting sqref="F21">
    <cfRule type="containsText" dxfId="760" priority="229" stopIfTrue="1" operator="containsText" text="Please select">
      <formula>NOT(ISERROR(SEARCH("Please select",F21)))</formula>
    </cfRule>
    <cfRule type="containsText" dxfId="759" priority="230" stopIfTrue="1" operator="containsText" text="No concerns">
      <formula>NOT(ISERROR(SEARCH("No concerns",F21)))</formula>
    </cfRule>
    <cfRule type="containsText" dxfId="758" priority="231" stopIfTrue="1" operator="containsText" text="N/A">
      <formula>NOT(ISERROR(SEARCH("N/A",F21)))</formula>
    </cfRule>
    <cfRule type="notContainsText" dxfId="757" priority="232" operator="notContains" text="No concerns">
      <formula>ISERROR(SEARCH("No concerns",F21))</formula>
    </cfRule>
  </conditionalFormatting>
  <conditionalFormatting sqref="F24">
    <cfRule type="containsText" dxfId="756" priority="221" stopIfTrue="1" operator="containsText" text="Please select">
      <formula>NOT(ISERROR(SEARCH("Please select",F24)))</formula>
    </cfRule>
    <cfRule type="containsText" dxfId="755" priority="222" stopIfTrue="1" operator="containsText" text="No concerns">
      <formula>NOT(ISERROR(SEARCH("No concerns",F24)))</formula>
    </cfRule>
    <cfRule type="containsText" dxfId="754" priority="223" stopIfTrue="1" operator="containsText" text="N/A">
      <formula>NOT(ISERROR(SEARCH("N/A",F24)))</formula>
    </cfRule>
    <cfRule type="notContainsText" dxfId="753" priority="224" operator="notContains" text="No concerns">
      <formula>ISERROR(SEARCH("No concerns",F24))</formula>
    </cfRule>
  </conditionalFormatting>
  <conditionalFormatting sqref="F31">
    <cfRule type="containsText" dxfId="752" priority="181" stopIfTrue="1" operator="containsText" text="Please select">
      <formula>NOT(ISERROR(SEARCH("Please select",F31)))</formula>
    </cfRule>
    <cfRule type="containsText" dxfId="751" priority="182" stopIfTrue="1" operator="containsText" text="No concerns">
      <formula>NOT(ISERROR(SEARCH("No concerns",F31)))</formula>
    </cfRule>
    <cfRule type="containsText" dxfId="750" priority="183" stopIfTrue="1" operator="containsText" text="N/A">
      <formula>NOT(ISERROR(SEARCH("N/A",F31)))</formula>
    </cfRule>
    <cfRule type="notContainsText" dxfId="749" priority="184" operator="notContains" text="No concerns">
      <formula>ISERROR(SEARCH("No concerns",F31))</formula>
    </cfRule>
  </conditionalFormatting>
  <conditionalFormatting sqref="F34">
    <cfRule type="containsText" dxfId="748" priority="173" stopIfTrue="1" operator="containsText" text="Please select">
      <formula>NOT(ISERROR(SEARCH("Please select",F34)))</formula>
    </cfRule>
    <cfRule type="containsText" dxfId="747" priority="174" stopIfTrue="1" operator="containsText" text="No concerns">
      <formula>NOT(ISERROR(SEARCH("No concerns",F34)))</formula>
    </cfRule>
    <cfRule type="containsText" dxfId="746" priority="175" stopIfTrue="1" operator="containsText" text="N/A">
      <formula>NOT(ISERROR(SEARCH("N/A",F34)))</formula>
    </cfRule>
    <cfRule type="notContainsText" dxfId="745" priority="176" operator="notContains" text="No concerns">
      <formula>ISERROR(SEARCH("No concerns",F34))</formula>
    </cfRule>
  </conditionalFormatting>
  <conditionalFormatting sqref="D37">
    <cfRule type="containsText" dxfId="744" priority="169" stopIfTrue="1" operator="containsText" text="Please select">
      <formula>NOT(ISERROR(SEARCH("Please select",D37)))</formula>
    </cfRule>
    <cfRule type="containsText" dxfId="743" priority="170" stopIfTrue="1" operator="containsText" text="No concerns">
      <formula>NOT(ISERROR(SEARCH("No concerns",D37)))</formula>
    </cfRule>
    <cfRule type="containsText" dxfId="742" priority="171" stopIfTrue="1" operator="containsText" text="N/A">
      <formula>NOT(ISERROR(SEARCH("N/A",D37)))</formula>
    </cfRule>
    <cfRule type="notContainsText" dxfId="741" priority="172" operator="notContains" text="No concerns">
      <formula>ISERROR(SEARCH("No concerns",D37))</formula>
    </cfRule>
  </conditionalFormatting>
  <conditionalFormatting sqref="F37">
    <cfRule type="containsText" dxfId="740" priority="165" stopIfTrue="1" operator="containsText" text="Please select">
      <formula>NOT(ISERROR(SEARCH("Please select",F37)))</formula>
    </cfRule>
    <cfRule type="containsText" dxfId="739" priority="166" stopIfTrue="1" operator="containsText" text="No concerns">
      <formula>NOT(ISERROR(SEARCH("No concerns",F37)))</formula>
    </cfRule>
    <cfRule type="containsText" dxfId="738" priority="167" stopIfTrue="1" operator="containsText" text="N/A">
      <formula>NOT(ISERROR(SEARCH("N/A",F37)))</formula>
    </cfRule>
    <cfRule type="notContainsText" dxfId="737" priority="168" operator="notContains" text="No concerns">
      <formula>ISERROR(SEARCH("No concerns",F37))</formula>
    </cfRule>
  </conditionalFormatting>
  <conditionalFormatting sqref="D38">
    <cfRule type="containsText" dxfId="736" priority="161" stopIfTrue="1" operator="containsText" text="Please select">
      <formula>NOT(ISERROR(SEARCH("Please select",D38)))</formula>
    </cfRule>
    <cfRule type="containsText" dxfId="735" priority="162" stopIfTrue="1" operator="containsText" text="No concerns">
      <formula>NOT(ISERROR(SEARCH("No concerns",D38)))</formula>
    </cfRule>
    <cfRule type="containsText" dxfId="734" priority="163" stopIfTrue="1" operator="containsText" text="N/A">
      <formula>NOT(ISERROR(SEARCH("N/A",D38)))</formula>
    </cfRule>
    <cfRule type="notContainsText" dxfId="733" priority="164" operator="notContains" text="No concerns">
      <formula>ISERROR(SEARCH("No concerns",D38))</formula>
    </cfRule>
  </conditionalFormatting>
  <conditionalFormatting sqref="F38">
    <cfRule type="containsText" dxfId="732" priority="157" stopIfTrue="1" operator="containsText" text="Please select">
      <formula>NOT(ISERROR(SEARCH("Please select",F38)))</formula>
    </cfRule>
    <cfRule type="containsText" dxfId="731" priority="158" stopIfTrue="1" operator="containsText" text="No concerns">
      <formula>NOT(ISERROR(SEARCH("No concerns",F38)))</formula>
    </cfRule>
    <cfRule type="containsText" dxfId="730" priority="159" stopIfTrue="1" operator="containsText" text="N/A">
      <formula>NOT(ISERROR(SEARCH("N/A",F38)))</formula>
    </cfRule>
    <cfRule type="notContainsText" dxfId="729" priority="160" operator="notContains" text="No concerns">
      <formula>ISERROR(SEARCH("No concerns",F38))</formula>
    </cfRule>
  </conditionalFormatting>
  <conditionalFormatting sqref="D41">
    <cfRule type="containsText" dxfId="728" priority="153" stopIfTrue="1" operator="containsText" text="Please select">
      <formula>NOT(ISERROR(SEARCH("Please select",D41)))</formula>
    </cfRule>
    <cfRule type="containsText" dxfId="727" priority="154" stopIfTrue="1" operator="containsText" text="No concerns">
      <formula>NOT(ISERROR(SEARCH("No concerns",D41)))</formula>
    </cfRule>
    <cfRule type="containsText" dxfId="726" priority="155" stopIfTrue="1" operator="containsText" text="N/A">
      <formula>NOT(ISERROR(SEARCH("N/A",D41)))</formula>
    </cfRule>
    <cfRule type="notContainsText" dxfId="725" priority="156" operator="notContains" text="No concerns">
      <formula>ISERROR(SEARCH("No concerns",D41))</formula>
    </cfRule>
  </conditionalFormatting>
  <conditionalFormatting sqref="F41">
    <cfRule type="containsText" dxfId="724" priority="149" stopIfTrue="1" operator="containsText" text="Please select">
      <formula>NOT(ISERROR(SEARCH("Please select",F41)))</formula>
    </cfRule>
    <cfRule type="containsText" dxfId="723" priority="150" stopIfTrue="1" operator="containsText" text="No concerns">
      <formula>NOT(ISERROR(SEARCH("No concerns",F41)))</formula>
    </cfRule>
    <cfRule type="containsText" dxfId="722" priority="151" stopIfTrue="1" operator="containsText" text="N/A">
      <formula>NOT(ISERROR(SEARCH("N/A",F41)))</formula>
    </cfRule>
    <cfRule type="notContainsText" dxfId="721" priority="152" operator="notContains" text="No concerns">
      <formula>ISERROR(SEARCH("No concerns",F41))</formula>
    </cfRule>
  </conditionalFormatting>
  <conditionalFormatting sqref="D43">
    <cfRule type="containsText" dxfId="720" priority="145" stopIfTrue="1" operator="containsText" text="Please select">
      <formula>NOT(ISERROR(SEARCH("Please select",D43)))</formula>
    </cfRule>
    <cfRule type="containsText" dxfId="719" priority="146" stopIfTrue="1" operator="containsText" text="No concerns">
      <formula>NOT(ISERROR(SEARCH("No concerns",D43)))</formula>
    </cfRule>
    <cfRule type="containsText" dxfId="718" priority="147" stopIfTrue="1" operator="containsText" text="N/A">
      <formula>NOT(ISERROR(SEARCH("N/A",D43)))</formula>
    </cfRule>
    <cfRule type="notContainsText" dxfId="717" priority="148" operator="notContains" text="No concerns">
      <formula>ISERROR(SEARCH("No concerns",D43))</formula>
    </cfRule>
  </conditionalFormatting>
  <conditionalFormatting sqref="F43">
    <cfRule type="containsText" dxfId="716" priority="141" stopIfTrue="1" operator="containsText" text="Please select">
      <formula>NOT(ISERROR(SEARCH("Please select",F43)))</formula>
    </cfRule>
    <cfRule type="containsText" dxfId="715" priority="142" stopIfTrue="1" operator="containsText" text="No concerns">
      <formula>NOT(ISERROR(SEARCH("No concerns",F43)))</formula>
    </cfRule>
    <cfRule type="containsText" dxfId="714" priority="143" stopIfTrue="1" operator="containsText" text="N/A">
      <formula>NOT(ISERROR(SEARCH("N/A",F43)))</formula>
    </cfRule>
    <cfRule type="notContainsText" dxfId="713" priority="144" operator="notContains" text="No concerns">
      <formula>ISERROR(SEARCH("No concerns",F43))</formula>
    </cfRule>
  </conditionalFormatting>
  <conditionalFormatting sqref="F18">
    <cfRule type="containsText" dxfId="712" priority="137" stopIfTrue="1" operator="containsText" text="Please select">
      <formula>NOT(ISERROR(SEARCH("Please select",F18)))</formula>
    </cfRule>
    <cfRule type="containsText" dxfId="711" priority="138" stopIfTrue="1" operator="containsText" text="No concerns">
      <formula>NOT(ISERROR(SEARCH("No concerns",F18)))</formula>
    </cfRule>
    <cfRule type="containsText" dxfId="710" priority="139" stopIfTrue="1" operator="containsText" text="N/A">
      <formula>NOT(ISERROR(SEARCH("N/A",F18)))</formula>
    </cfRule>
    <cfRule type="notContainsText" dxfId="709" priority="140" operator="notContains" text="No concerns">
      <formula>ISERROR(SEARCH("No concerns",F18))</formula>
    </cfRule>
  </conditionalFormatting>
  <conditionalFormatting sqref="D22">
    <cfRule type="containsText" dxfId="708" priority="133" stopIfTrue="1" operator="containsText" text="Please select">
      <formula>NOT(ISERROR(SEARCH("Please select",D22)))</formula>
    </cfRule>
    <cfRule type="containsText" dxfId="707" priority="134" stopIfTrue="1" operator="containsText" text="No concerns">
      <formula>NOT(ISERROR(SEARCH("No concerns",D22)))</formula>
    </cfRule>
    <cfRule type="containsText" dxfId="706" priority="135" stopIfTrue="1" operator="containsText" text="N/A">
      <formula>NOT(ISERROR(SEARCH("N/A",D22)))</formula>
    </cfRule>
    <cfRule type="notContainsText" dxfId="705" priority="136" operator="notContains" text="No concerns">
      <formula>ISERROR(SEARCH("No concerns",D22))</formula>
    </cfRule>
  </conditionalFormatting>
  <conditionalFormatting sqref="F22">
    <cfRule type="containsText" dxfId="704" priority="129" stopIfTrue="1" operator="containsText" text="Please select">
      <formula>NOT(ISERROR(SEARCH("Please select",F22)))</formula>
    </cfRule>
    <cfRule type="containsText" dxfId="703" priority="130" stopIfTrue="1" operator="containsText" text="No concerns">
      <formula>NOT(ISERROR(SEARCH("No concerns",F22)))</formula>
    </cfRule>
    <cfRule type="containsText" dxfId="702" priority="131" stopIfTrue="1" operator="containsText" text="N/A">
      <formula>NOT(ISERROR(SEARCH("N/A",F22)))</formula>
    </cfRule>
    <cfRule type="notContainsText" dxfId="701" priority="132" operator="notContains" text="No concerns">
      <formula>ISERROR(SEARCH("No concerns",F22))</formula>
    </cfRule>
  </conditionalFormatting>
  <conditionalFormatting sqref="D26">
    <cfRule type="containsText" dxfId="700" priority="125" stopIfTrue="1" operator="containsText" text="Please select">
      <formula>NOT(ISERROR(SEARCH("Please select",D26)))</formula>
    </cfRule>
    <cfRule type="containsText" dxfId="699" priority="126" stopIfTrue="1" operator="containsText" text="No concerns">
      <formula>NOT(ISERROR(SEARCH("No concerns",D26)))</formula>
    </cfRule>
    <cfRule type="containsText" dxfId="698" priority="127" stopIfTrue="1" operator="containsText" text="N/A">
      <formula>NOT(ISERROR(SEARCH("N/A",D26)))</formula>
    </cfRule>
    <cfRule type="notContainsText" dxfId="697" priority="128" operator="notContains" text="No concerns">
      <formula>ISERROR(SEARCH("No concerns",D26))</formula>
    </cfRule>
  </conditionalFormatting>
  <conditionalFormatting sqref="F26">
    <cfRule type="containsText" dxfId="696" priority="121" stopIfTrue="1" operator="containsText" text="Please select">
      <formula>NOT(ISERROR(SEARCH("Please select",F26)))</formula>
    </cfRule>
    <cfRule type="containsText" dxfId="695" priority="122" stopIfTrue="1" operator="containsText" text="No concerns">
      <formula>NOT(ISERROR(SEARCH("No concerns",F26)))</formula>
    </cfRule>
    <cfRule type="containsText" dxfId="694" priority="123" stopIfTrue="1" operator="containsText" text="N/A">
      <formula>NOT(ISERROR(SEARCH("N/A",F26)))</formula>
    </cfRule>
    <cfRule type="notContainsText" dxfId="693" priority="124" operator="notContains" text="No concerns">
      <formula>ISERROR(SEARCH("No concerns",F26))</formula>
    </cfRule>
  </conditionalFormatting>
  <conditionalFormatting sqref="D30">
    <cfRule type="containsText" dxfId="692" priority="117" stopIfTrue="1" operator="containsText" text="Please select">
      <formula>NOT(ISERROR(SEARCH("Please select",D30)))</formula>
    </cfRule>
    <cfRule type="containsText" dxfId="691" priority="118" stopIfTrue="1" operator="containsText" text="No concerns">
      <formula>NOT(ISERROR(SEARCH("No concerns",D30)))</formula>
    </cfRule>
    <cfRule type="containsText" dxfId="690" priority="119" stopIfTrue="1" operator="containsText" text="N/A">
      <formula>NOT(ISERROR(SEARCH("N/A",D30)))</formula>
    </cfRule>
    <cfRule type="notContainsText" dxfId="689" priority="120" operator="notContains" text="No concerns">
      <formula>ISERROR(SEARCH("No concerns",D30))</formula>
    </cfRule>
  </conditionalFormatting>
  <conditionalFormatting sqref="F30">
    <cfRule type="containsText" dxfId="688" priority="113" stopIfTrue="1" operator="containsText" text="Please select">
      <formula>NOT(ISERROR(SEARCH("Please select",F30)))</formula>
    </cfRule>
    <cfRule type="containsText" dxfId="687" priority="114" stopIfTrue="1" operator="containsText" text="No concerns">
      <formula>NOT(ISERROR(SEARCH("No concerns",F30)))</formula>
    </cfRule>
    <cfRule type="containsText" dxfId="686" priority="115" stopIfTrue="1" operator="containsText" text="N/A">
      <formula>NOT(ISERROR(SEARCH("N/A",F30)))</formula>
    </cfRule>
    <cfRule type="notContainsText" dxfId="685" priority="116" operator="notContains" text="No concerns">
      <formula>ISERROR(SEARCH("No concerns",F30))</formula>
    </cfRule>
  </conditionalFormatting>
  <conditionalFormatting sqref="D35">
    <cfRule type="containsText" dxfId="684" priority="109" stopIfTrue="1" operator="containsText" text="Please select">
      <formula>NOT(ISERROR(SEARCH("Please select",D35)))</formula>
    </cfRule>
    <cfRule type="containsText" dxfId="683" priority="110" stopIfTrue="1" operator="containsText" text="No concerns">
      <formula>NOT(ISERROR(SEARCH("No concerns",D35)))</formula>
    </cfRule>
    <cfRule type="containsText" dxfId="682" priority="111" stopIfTrue="1" operator="containsText" text="N/A">
      <formula>NOT(ISERROR(SEARCH("N/A",D35)))</formula>
    </cfRule>
    <cfRule type="notContainsText" dxfId="681" priority="112" operator="notContains" text="No concerns">
      <formula>ISERROR(SEARCH("No concerns",D35))</formula>
    </cfRule>
  </conditionalFormatting>
  <conditionalFormatting sqref="F35">
    <cfRule type="containsText" dxfId="680" priority="105" stopIfTrue="1" operator="containsText" text="Please select">
      <formula>NOT(ISERROR(SEARCH("Please select",F35)))</formula>
    </cfRule>
    <cfRule type="containsText" dxfId="679" priority="106" stopIfTrue="1" operator="containsText" text="No concerns">
      <formula>NOT(ISERROR(SEARCH("No concerns",F35)))</formula>
    </cfRule>
    <cfRule type="containsText" dxfId="678" priority="107" stopIfTrue="1" operator="containsText" text="N/A">
      <formula>NOT(ISERROR(SEARCH("N/A",F35)))</formula>
    </cfRule>
    <cfRule type="notContainsText" dxfId="677" priority="108" operator="notContains" text="No concerns">
      <formula>ISERROR(SEARCH("No concerns",F35))</formula>
    </cfRule>
  </conditionalFormatting>
  <conditionalFormatting sqref="F39">
    <cfRule type="containsText" dxfId="676" priority="97" stopIfTrue="1" operator="containsText" text="Please select">
      <formula>NOT(ISERROR(SEARCH("Please select",F39)))</formula>
    </cfRule>
    <cfRule type="containsText" dxfId="675" priority="98" stopIfTrue="1" operator="containsText" text="No concerns">
      <formula>NOT(ISERROR(SEARCH("No concerns",F39)))</formula>
    </cfRule>
    <cfRule type="containsText" dxfId="674" priority="99" stopIfTrue="1" operator="containsText" text="N/A">
      <formula>NOT(ISERROR(SEARCH("N/A",F39)))</formula>
    </cfRule>
    <cfRule type="notContainsText" dxfId="673" priority="100" operator="notContains" text="No concerns">
      <formula>ISERROR(SEARCH("No concerns",F39))</formula>
    </cfRule>
  </conditionalFormatting>
  <conditionalFormatting sqref="G33:N33">
    <cfRule type="containsText" dxfId="672" priority="61" stopIfTrue="1" operator="containsText" text="Please select">
      <formula>NOT(ISERROR(SEARCH("Please select",G33)))</formula>
    </cfRule>
    <cfRule type="containsText" dxfId="671" priority="62" stopIfTrue="1" operator="containsText" text="No concerns">
      <formula>NOT(ISERROR(SEARCH("No concerns",G33)))</formula>
    </cfRule>
    <cfRule type="containsText" dxfId="670" priority="63" stopIfTrue="1" operator="containsText" text="N/A">
      <formula>NOT(ISERROR(SEARCH("N/A",G33)))</formula>
    </cfRule>
    <cfRule type="notContainsText" dxfId="669" priority="64" operator="notContains" text="No concerns">
      <formula>ISERROR(SEARCH("No concerns",G33))</formula>
    </cfRule>
  </conditionalFormatting>
  <conditionalFormatting sqref="G29:N29">
    <cfRule type="containsText" dxfId="668" priority="65" stopIfTrue="1" operator="containsText" text="Please select">
      <formula>NOT(ISERROR(SEARCH("Please select",G29)))</formula>
    </cfRule>
    <cfRule type="containsText" dxfId="667" priority="66" stopIfTrue="1" operator="containsText" text="No concerns">
      <formula>NOT(ISERROR(SEARCH("No concerns",G29)))</formula>
    </cfRule>
    <cfRule type="containsText" dxfId="666" priority="67" stopIfTrue="1" operator="containsText" text="N/A">
      <formula>NOT(ISERROR(SEARCH("N/A",G29)))</formula>
    </cfRule>
    <cfRule type="notContainsText" dxfId="665" priority="68" operator="notContains" text="No concerns">
      <formula>ISERROR(SEARCH("No concerns",G29))</formula>
    </cfRule>
  </conditionalFormatting>
  <conditionalFormatting sqref="G25:N25">
    <cfRule type="containsText" dxfId="664" priority="73" stopIfTrue="1" operator="containsText" text="Please select">
      <formula>NOT(ISERROR(SEARCH("Please select",G25)))</formula>
    </cfRule>
    <cfRule type="containsText" dxfId="663" priority="74" stopIfTrue="1" operator="containsText" text="No concerns">
      <formula>NOT(ISERROR(SEARCH("No concerns",G25)))</formula>
    </cfRule>
    <cfRule type="containsText" dxfId="662" priority="75" stopIfTrue="1" operator="containsText" text="N/A">
      <formula>NOT(ISERROR(SEARCH("N/A",G25)))</formula>
    </cfRule>
    <cfRule type="notContainsText" dxfId="661" priority="76" operator="notContains" text="No concerns">
      <formula>ISERROR(SEARCH("No concerns",G25))</formula>
    </cfRule>
  </conditionalFormatting>
  <conditionalFormatting sqref="G16:N16">
    <cfRule type="containsText" dxfId="660" priority="93" stopIfTrue="1" operator="containsText" text="Please select">
      <formula>NOT(ISERROR(SEARCH("Please select",G16)))</formula>
    </cfRule>
    <cfRule type="containsText" dxfId="659" priority="94" stopIfTrue="1" operator="containsText" text="No concerns">
      <formula>NOT(ISERROR(SEARCH("No concerns",G16)))</formula>
    </cfRule>
    <cfRule type="containsText" dxfId="658" priority="95" stopIfTrue="1" operator="containsText" text="N/A">
      <formula>NOT(ISERROR(SEARCH("N/A",G16)))</formula>
    </cfRule>
    <cfRule type="notContainsText" dxfId="657" priority="96" operator="notContains" text="No concerns">
      <formula>ISERROR(SEARCH("No concerns",G16))</formula>
    </cfRule>
  </conditionalFormatting>
  <conditionalFormatting sqref="G17:N17">
    <cfRule type="containsText" dxfId="656" priority="89" stopIfTrue="1" operator="containsText" text="Please select">
      <formula>NOT(ISERROR(SEARCH("Please select",G17)))</formula>
    </cfRule>
    <cfRule type="containsText" dxfId="655" priority="90" stopIfTrue="1" operator="containsText" text="No concerns">
      <formula>NOT(ISERROR(SEARCH("No concerns",G17)))</formula>
    </cfRule>
    <cfRule type="containsText" dxfId="654" priority="91" stopIfTrue="1" operator="containsText" text="N/A">
      <formula>NOT(ISERROR(SEARCH("N/A",G17)))</formula>
    </cfRule>
    <cfRule type="notContainsText" dxfId="653" priority="92" operator="notContains" text="No concerns">
      <formula>ISERROR(SEARCH("No concerns",G17))</formula>
    </cfRule>
  </conditionalFormatting>
  <conditionalFormatting sqref="G20:N20">
    <cfRule type="containsText" dxfId="652" priority="85" stopIfTrue="1" operator="containsText" text="Please select">
      <formula>NOT(ISERROR(SEARCH("Please select",G20)))</formula>
    </cfRule>
    <cfRule type="containsText" dxfId="651" priority="86" stopIfTrue="1" operator="containsText" text="No concerns">
      <formula>NOT(ISERROR(SEARCH("No concerns",G20)))</formula>
    </cfRule>
    <cfRule type="containsText" dxfId="650" priority="87" stopIfTrue="1" operator="containsText" text="N/A">
      <formula>NOT(ISERROR(SEARCH("N/A",G20)))</formula>
    </cfRule>
    <cfRule type="notContainsText" dxfId="649" priority="88" operator="notContains" text="No concerns">
      <formula>ISERROR(SEARCH("No concerns",G20))</formula>
    </cfRule>
  </conditionalFormatting>
  <conditionalFormatting sqref="G21:N21">
    <cfRule type="containsText" dxfId="648" priority="81" stopIfTrue="1" operator="containsText" text="Please select">
      <formula>NOT(ISERROR(SEARCH("Please select",G21)))</formula>
    </cfRule>
    <cfRule type="containsText" dxfId="647" priority="82" stopIfTrue="1" operator="containsText" text="No concerns">
      <formula>NOT(ISERROR(SEARCH("No concerns",G21)))</formula>
    </cfRule>
    <cfRule type="containsText" dxfId="646" priority="83" stopIfTrue="1" operator="containsText" text="N/A">
      <formula>NOT(ISERROR(SEARCH("N/A",G21)))</formula>
    </cfRule>
    <cfRule type="notContainsText" dxfId="645" priority="84" operator="notContains" text="No concerns">
      <formula>ISERROR(SEARCH("No concerns",G21))</formula>
    </cfRule>
  </conditionalFormatting>
  <conditionalFormatting sqref="G24:N24">
    <cfRule type="containsText" dxfId="644" priority="77" stopIfTrue="1" operator="containsText" text="Please select">
      <formula>NOT(ISERROR(SEARCH("Please select",G24)))</formula>
    </cfRule>
    <cfRule type="containsText" dxfId="643" priority="78" stopIfTrue="1" operator="containsText" text="No concerns">
      <formula>NOT(ISERROR(SEARCH("No concerns",G24)))</formula>
    </cfRule>
    <cfRule type="containsText" dxfId="642" priority="79" stopIfTrue="1" operator="containsText" text="N/A">
      <formula>NOT(ISERROR(SEARCH("N/A",G24)))</formula>
    </cfRule>
    <cfRule type="notContainsText" dxfId="641" priority="80" operator="notContains" text="No concerns">
      <formula>ISERROR(SEARCH("No concerns",G24))</formula>
    </cfRule>
  </conditionalFormatting>
  <conditionalFormatting sqref="G28:N28">
    <cfRule type="containsText" dxfId="640" priority="69" stopIfTrue="1" operator="containsText" text="Please select">
      <formula>NOT(ISERROR(SEARCH("Please select",G28)))</formula>
    </cfRule>
    <cfRule type="containsText" dxfId="639" priority="70" stopIfTrue="1" operator="containsText" text="No concerns">
      <formula>NOT(ISERROR(SEARCH("No concerns",G28)))</formula>
    </cfRule>
    <cfRule type="containsText" dxfId="638" priority="71" stopIfTrue="1" operator="containsText" text="N/A">
      <formula>NOT(ISERROR(SEARCH("N/A",G28)))</formula>
    </cfRule>
    <cfRule type="notContainsText" dxfId="637" priority="72" operator="notContains" text="No concerns">
      <formula>ISERROR(SEARCH("No concerns",G28))</formula>
    </cfRule>
  </conditionalFormatting>
  <conditionalFormatting sqref="G31:N31">
    <cfRule type="containsText" dxfId="636" priority="57" stopIfTrue="1" operator="containsText" text="Please select">
      <formula>NOT(ISERROR(SEARCH("Please select",G31)))</formula>
    </cfRule>
    <cfRule type="containsText" dxfId="635" priority="58" stopIfTrue="1" operator="containsText" text="No concerns">
      <formula>NOT(ISERROR(SEARCH("No concerns",G31)))</formula>
    </cfRule>
    <cfRule type="containsText" dxfId="634" priority="59" stopIfTrue="1" operator="containsText" text="N/A">
      <formula>NOT(ISERROR(SEARCH("N/A",G31)))</formula>
    </cfRule>
    <cfRule type="notContainsText" dxfId="633" priority="60" operator="notContains" text="No concerns">
      <formula>ISERROR(SEARCH("No concerns",G31))</formula>
    </cfRule>
  </conditionalFormatting>
  <conditionalFormatting sqref="G34:N34">
    <cfRule type="containsText" dxfId="632" priority="53" stopIfTrue="1" operator="containsText" text="Please select">
      <formula>NOT(ISERROR(SEARCH("Please select",G34)))</formula>
    </cfRule>
    <cfRule type="containsText" dxfId="631" priority="54" stopIfTrue="1" operator="containsText" text="No concerns">
      <formula>NOT(ISERROR(SEARCH("No concerns",G34)))</formula>
    </cfRule>
    <cfRule type="containsText" dxfId="630" priority="55" stopIfTrue="1" operator="containsText" text="N/A">
      <formula>NOT(ISERROR(SEARCH("N/A",G34)))</formula>
    </cfRule>
    <cfRule type="notContainsText" dxfId="629" priority="56" operator="notContains" text="No concerns">
      <formula>ISERROR(SEARCH("No concerns",G34))</formula>
    </cfRule>
  </conditionalFormatting>
  <conditionalFormatting sqref="G37:N37">
    <cfRule type="containsText" dxfId="628" priority="49" stopIfTrue="1" operator="containsText" text="Please select">
      <formula>NOT(ISERROR(SEARCH("Please select",G37)))</formula>
    </cfRule>
    <cfRule type="containsText" dxfId="627" priority="50" stopIfTrue="1" operator="containsText" text="No concerns">
      <formula>NOT(ISERROR(SEARCH("No concerns",G37)))</formula>
    </cfRule>
    <cfRule type="containsText" dxfId="626" priority="51" stopIfTrue="1" operator="containsText" text="N/A">
      <formula>NOT(ISERROR(SEARCH("N/A",G37)))</formula>
    </cfRule>
    <cfRule type="notContainsText" dxfId="625" priority="52" operator="notContains" text="No concerns">
      <formula>ISERROR(SEARCH("No concerns",G37))</formula>
    </cfRule>
  </conditionalFormatting>
  <conditionalFormatting sqref="G38:N38">
    <cfRule type="containsText" dxfId="624" priority="45" stopIfTrue="1" operator="containsText" text="Please select">
      <formula>NOT(ISERROR(SEARCH("Please select",G38)))</formula>
    </cfRule>
    <cfRule type="containsText" dxfId="623" priority="46" stopIfTrue="1" operator="containsText" text="No concerns">
      <formula>NOT(ISERROR(SEARCH("No concerns",G38)))</formula>
    </cfRule>
    <cfRule type="containsText" dxfId="622" priority="47" stopIfTrue="1" operator="containsText" text="N/A">
      <formula>NOT(ISERROR(SEARCH("N/A",G38)))</formula>
    </cfRule>
    <cfRule type="notContainsText" dxfId="621" priority="48" operator="notContains" text="No concerns">
      <formula>ISERROR(SEARCH("No concerns",G38))</formula>
    </cfRule>
  </conditionalFormatting>
  <conditionalFormatting sqref="G41:N41">
    <cfRule type="containsText" dxfId="620" priority="41" stopIfTrue="1" operator="containsText" text="Please select">
      <formula>NOT(ISERROR(SEARCH("Please select",G41)))</formula>
    </cfRule>
    <cfRule type="containsText" dxfId="619" priority="42" stopIfTrue="1" operator="containsText" text="No concerns">
      <formula>NOT(ISERROR(SEARCH("No concerns",G41)))</formula>
    </cfRule>
    <cfRule type="containsText" dxfId="618" priority="43" stopIfTrue="1" operator="containsText" text="N/A">
      <formula>NOT(ISERROR(SEARCH("N/A",G41)))</formula>
    </cfRule>
    <cfRule type="notContainsText" dxfId="617" priority="44" operator="notContains" text="No concerns">
      <formula>ISERROR(SEARCH("No concerns",G41))</formula>
    </cfRule>
  </conditionalFormatting>
  <conditionalFormatting sqref="G43:N43">
    <cfRule type="containsText" dxfId="616" priority="37" stopIfTrue="1" operator="containsText" text="Please select">
      <formula>NOT(ISERROR(SEARCH("Please select",G43)))</formula>
    </cfRule>
    <cfRule type="containsText" dxfId="615" priority="38" stopIfTrue="1" operator="containsText" text="No concerns">
      <formula>NOT(ISERROR(SEARCH("No concerns",G43)))</formula>
    </cfRule>
    <cfRule type="containsText" dxfId="614" priority="39" stopIfTrue="1" operator="containsText" text="N/A">
      <formula>NOT(ISERROR(SEARCH("N/A",G43)))</formula>
    </cfRule>
    <cfRule type="notContainsText" dxfId="613" priority="40" operator="notContains" text="No concerns">
      <formula>ISERROR(SEARCH("No concerns",G43))</formula>
    </cfRule>
  </conditionalFormatting>
  <conditionalFormatting sqref="G18:N18">
    <cfRule type="containsText" dxfId="612" priority="33" stopIfTrue="1" operator="containsText" text="Please select">
      <formula>NOT(ISERROR(SEARCH("Please select",G18)))</formula>
    </cfRule>
    <cfRule type="containsText" dxfId="611" priority="34" stopIfTrue="1" operator="containsText" text="No concerns">
      <formula>NOT(ISERROR(SEARCH("No concerns",G18)))</formula>
    </cfRule>
    <cfRule type="containsText" dxfId="610" priority="35" stopIfTrue="1" operator="containsText" text="N/A">
      <formula>NOT(ISERROR(SEARCH("N/A",G18)))</formula>
    </cfRule>
    <cfRule type="notContainsText" dxfId="609" priority="36" operator="notContains" text="No concerns">
      <formula>ISERROR(SEARCH("No concerns",G18))</formula>
    </cfRule>
  </conditionalFormatting>
  <conditionalFormatting sqref="G22:N22">
    <cfRule type="containsText" dxfId="608" priority="29" stopIfTrue="1" operator="containsText" text="Please select">
      <formula>NOT(ISERROR(SEARCH("Please select",G22)))</formula>
    </cfRule>
    <cfRule type="containsText" dxfId="607" priority="30" stopIfTrue="1" operator="containsText" text="No concerns">
      <formula>NOT(ISERROR(SEARCH("No concerns",G22)))</formula>
    </cfRule>
    <cfRule type="containsText" dxfId="606" priority="31" stopIfTrue="1" operator="containsText" text="N/A">
      <formula>NOT(ISERROR(SEARCH("N/A",G22)))</formula>
    </cfRule>
    <cfRule type="notContainsText" dxfId="605" priority="32" operator="notContains" text="No concerns">
      <formula>ISERROR(SEARCH("No concerns",G22))</formula>
    </cfRule>
  </conditionalFormatting>
  <conditionalFormatting sqref="G26:N26">
    <cfRule type="containsText" dxfId="604" priority="25" stopIfTrue="1" operator="containsText" text="Please select">
      <formula>NOT(ISERROR(SEARCH("Please select",G26)))</formula>
    </cfRule>
    <cfRule type="containsText" dxfId="603" priority="26" stopIfTrue="1" operator="containsText" text="No concerns">
      <formula>NOT(ISERROR(SEARCH("No concerns",G26)))</formula>
    </cfRule>
    <cfRule type="containsText" dxfId="602" priority="27" stopIfTrue="1" operator="containsText" text="N/A">
      <formula>NOT(ISERROR(SEARCH("N/A",G26)))</formula>
    </cfRule>
    <cfRule type="notContainsText" dxfId="601" priority="28" operator="notContains" text="No concerns">
      <formula>ISERROR(SEARCH("No concerns",G26))</formula>
    </cfRule>
  </conditionalFormatting>
  <conditionalFormatting sqref="G30:N30">
    <cfRule type="containsText" dxfId="600" priority="21" stopIfTrue="1" operator="containsText" text="Please select">
      <formula>NOT(ISERROR(SEARCH("Please select",G30)))</formula>
    </cfRule>
    <cfRule type="containsText" dxfId="599" priority="22" stopIfTrue="1" operator="containsText" text="No concerns">
      <formula>NOT(ISERROR(SEARCH("No concerns",G30)))</formula>
    </cfRule>
    <cfRule type="containsText" dxfId="598" priority="23" stopIfTrue="1" operator="containsText" text="N/A">
      <formula>NOT(ISERROR(SEARCH("N/A",G30)))</formula>
    </cfRule>
    <cfRule type="notContainsText" dxfId="597" priority="24" operator="notContains" text="No concerns">
      <formula>ISERROR(SEARCH("No concerns",G30))</formula>
    </cfRule>
  </conditionalFormatting>
  <conditionalFormatting sqref="G35:N35">
    <cfRule type="containsText" dxfId="596" priority="17" stopIfTrue="1" operator="containsText" text="Please select">
      <formula>NOT(ISERROR(SEARCH("Please select",G35)))</formula>
    </cfRule>
    <cfRule type="containsText" dxfId="595" priority="18" stopIfTrue="1" operator="containsText" text="No concerns">
      <formula>NOT(ISERROR(SEARCH("No concerns",G35)))</formula>
    </cfRule>
    <cfRule type="containsText" dxfId="594" priority="19" stopIfTrue="1" operator="containsText" text="N/A">
      <formula>NOT(ISERROR(SEARCH("N/A",G35)))</formula>
    </cfRule>
    <cfRule type="notContainsText" dxfId="593" priority="20" operator="notContains" text="No concerns">
      <formula>ISERROR(SEARCH("No concerns",G35))</formula>
    </cfRule>
  </conditionalFormatting>
  <conditionalFormatting sqref="G39:N39">
    <cfRule type="containsText" dxfId="592" priority="13" stopIfTrue="1" operator="containsText" text="Please select">
      <formula>NOT(ISERROR(SEARCH("Please select",G39)))</formula>
    </cfRule>
    <cfRule type="containsText" dxfId="591" priority="14" stopIfTrue="1" operator="containsText" text="No concerns">
      <formula>NOT(ISERROR(SEARCH("No concerns",G39)))</formula>
    </cfRule>
    <cfRule type="containsText" dxfId="590" priority="15" stopIfTrue="1" operator="containsText" text="N/A">
      <formula>NOT(ISERROR(SEARCH("N/A",G39)))</formula>
    </cfRule>
    <cfRule type="notContainsText" dxfId="589" priority="16" operator="notContains" text="No concerns">
      <formula>ISERROR(SEARCH("No concerns",G39))</formula>
    </cfRule>
  </conditionalFormatting>
  <conditionalFormatting sqref="D21">
    <cfRule type="containsText" dxfId="588" priority="9" stopIfTrue="1" operator="containsText" text="Please select">
      <formula>NOT(ISERROR(SEARCH("Please select",D21)))</formula>
    </cfRule>
    <cfRule type="containsText" dxfId="587" priority="10" stopIfTrue="1" operator="containsText" text="No concerns">
      <formula>NOT(ISERROR(SEARCH("No concerns",D21)))</formula>
    </cfRule>
    <cfRule type="containsText" dxfId="586" priority="11" stopIfTrue="1" operator="containsText" text="N/A">
      <formula>NOT(ISERROR(SEARCH("N/A",D21)))</formula>
    </cfRule>
    <cfRule type="notContainsText" dxfId="585" priority="12" operator="notContains" text="No concerns">
      <formula>ISERROR(SEARCH("No concerns",D21))</formula>
    </cfRule>
  </conditionalFormatting>
  <conditionalFormatting sqref="D16:D17">
    <cfRule type="containsText" dxfId="584" priority="5" stopIfTrue="1" operator="containsText" text="Please select">
      <formula>NOT(ISERROR(SEARCH("Please select",D16)))</formula>
    </cfRule>
    <cfRule type="containsText" dxfId="583" priority="6" stopIfTrue="1" operator="containsText" text="No concerns">
      <formula>NOT(ISERROR(SEARCH("No concerns",D16)))</formula>
    </cfRule>
    <cfRule type="containsText" dxfId="582" priority="7" stopIfTrue="1" operator="containsText" text="N/A">
      <formula>NOT(ISERROR(SEARCH("N/A",D16)))</formula>
    </cfRule>
    <cfRule type="notContainsText" dxfId="581" priority="8" operator="notContains" text="No concerns">
      <formula>ISERROR(SEARCH("No concerns",D16))</formula>
    </cfRule>
  </conditionalFormatting>
  <conditionalFormatting sqref="D28">
    <cfRule type="containsText" dxfId="580" priority="1" stopIfTrue="1" operator="containsText" text="Please select">
      <formula>NOT(ISERROR(SEARCH("Please select",D28)))</formula>
    </cfRule>
    <cfRule type="containsText" dxfId="579" priority="2" stopIfTrue="1" operator="containsText" text="No concerns">
      <formula>NOT(ISERROR(SEARCH("No concerns",D28)))</formula>
    </cfRule>
    <cfRule type="containsText" dxfId="578" priority="3" stopIfTrue="1" operator="containsText" text="N/A">
      <formula>NOT(ISERROR(SEARCH("N/A",D28)))</formula>
    </cfRule>
    <cfRule type="notContainsText" dxfId="577" priority="4" operator="notContains" text="No concerns">
      <formula>ISERROR(SEARCH("No concerns",D28))</formula>
    </cfRule>
  </conditionalFormatting>
  <dataValidations count="21">
    <dataValidation allowBlank="1" showInputMessage="1" showErrorMessage="1" promptTitle="Explanation" prompt="Fugitive emissions from oil and natural gas systems within city boundary, such as equipment leaks, evaporation, flashing losses, venting, accidental releases, etc from natural gas storage and pipelines." sqref="B43" xr:uid="{C3B31F64-5597-0342-85E2-1AFD48C66591}"/>
    <dataValidation allowBlank="1" showInputMessage="1" showErrorMessage="1" promptTitle="Explanation" prompt="Fugitive emissions from the mining, processing, storage and transportation activities of coal within the city boundary. " sqref="B41" xr:uid="{8E73095C-844B-FB44-8DFC-AF11F7C0EC4E}"/>
    <dataValidation allowBlank="1" showInputMessage="1" showErrorMessage="1" promptTitle="Explanation" prompt="T&amp;D losses from grid supplied energy consumption in non-specified sectors within city boundary that is reported in I.6.2. _x000a_Note this sector is optional for a BASIC inventory." sqref="B39" xr:uid="{E00DA040-8A84-4847-9AEE-BE48AC6E8E32}"/>
    <dataValidation allowBlank="1" showInputMessage="1" showErrorMessage="1" promptTitle="Explanation" prompt="Grid supplied energy consumption in non-specified sectors within city boundary. " sqref="B38" xr:uid="{71D2053D-E8C5-0A4F-8429-7F25B79C027D}"/>
    <dataValidation allowBlank="1" showInputMessage="1" showErrorMessage="1" promptTitle="Explanation" prompt="Stationary fuel combustion in other non-specified sectors within city boundary, such as military facilities and emission sources that cannot be specified. " sqref="B37" xr:uid="{39FA31CC-D282-7440-8C93-4D53E37E0CCC}"/>
    <dataValidation allowBlank="1" showInputMessage="1" showErrorMessage="1" promptTitle="Explanation" prompt="T&amp;D losses from grid supplied energy consumption in agriculture, forestry and fishing activities that is reported in I.5.2. _x000a_Note this sector is optional for a BASIC inventory." sqref="B35" xr:uid="{E608A9A6-3455-8947-BB54-A51572C0E952}"/>
    <dataValidation allowBlank="1" showInputMessage="1" showErrorMessage="1" promptTitle="Explanation" prompt="Grid supplied energy consumption in agriculture, forestry and fishing activities within city boundary. Such as electricity used for lighting, pumps, motors. etc. " sqref="B34" xr:uid="{8365764E-55E0-1E42-A8D9-221D5816E41D}"/>
    <dataValidation allowBlank="1" showInputMessage="1" showErrorMessage="1" promptTitle="Explanation" prompt="Fuel used by agriculture, forestry and fishing activities within city boundary.  Such as natural gas, diesel, residual fuel oil, LPG, wood, that is used for provision of heat or powering agricultural machinery, etc." sqref="B33" xr:uid="{E67F7AF0-C073-F948-B359-1127F63EE2CE}"/>
    <dataValidation allowBlank="1" showInputMessage="1" showErrorMessage="1" promptTitle="Explanation" prompt="Primary energy used for grid-connected energy generation within city boundary. Such as natural gas, coal, residual fuel oil, solid waste used to generate electricity (or heating, cooling, steam) that supplies a grid. " sqref="B31" xr:uid="{959B2AD8-B089-F54E-92D9-AF826342FE5A}"/>
    <dataValidation allowBlank="1" showInputMessage="1" showErrorMessage="1" promptTitle="Explanation" prompt="T&amp;D losses from grid supplied energy consumption by energy industries that is reported in I.4.2. _x000a_Note this sector is optional for a BASIC inventory." sqref="B30" xr:uid="{86420917-ADC7-FF44-9FB6-BEF2D7041158}"/>
    <dataValidation allowBlank="1" showInputMessage="1" showErrorMessage="1" promptTitle="Explanation" prompt="Grid supplied energy (electricity/ heating/ cooling/ steam) consumed by energy industries for auxiliary operations, e.g. electricity used on-site by power plants. " sqref="B29" xr:uid="{B48329A0-A19D-004C-88B5-420E0E8286D9}"/>
    <dataValidation allowBlank="1" showInputMessage="1" showErrorMessage="1" promptTitle="Explanation" prompt="Fuel combustion in power plant auxiliary operations within the city boundary, i.e. not used for generating grid-connected energy. Possible fuels: natural gas, diesel, residual fuel oil, etc. " sqref="B28" xr:uid="{09E7DE0E-B27E-8D42-8902-8A4DECFFB010}"/>
    <dataValidation allowBlank="1" showInputMessage="1" showErrorMessage="1" promptTitle="Explanation" prompt="T&amp;D losses from grid supplied energy consumption by manufacturing and construction industries that is reported in I.3.2._x000a_Note this sector is optional for a BASIC inventory." sqref="B26" xr:uid="{64876531-AD41-EB44-A8DC-8399348AAA17}"/>
    <dataValidation allowBlank="1" showInputMessage="1" showErrorMessage="1" promptTitle="Explanation" prompt="Grid supplied energy (electricity/ heating/ cooling/ steam) consumption by manufacturing and construction industries. Such as for lighting, heating, pumps, motors etc. " sqref="B25" xr:uid="{07E52F06-0424-8E41-BDC1-6DB8D3846953}"/>
    <dataValidation allowBlank="1" showInputMessage="1" showErrorMessage="1" promptTitle="Explanation" prompt="Fuel combustion by manufacturing and construction industries. Such as natural gas, oil, diesel, residual fuel oil, LPG, kerosene, charcoal, wood, etc. used by boilers, furnaces, heaters, engines, etc." sqref="B24" xr:uid="{99816324-1187-5F49-8D46-D3186D186C04}"/>
    <dataValidation allowBlank="1" showInputMessage="1" showErrorMessage="1" promptTitle="Explanation" prompt="T&amp;D losses from grid supplied energy consumption by commercial and institutional buildings and facilities that is reported in I.2.2. _x000a_Note this sector is optional for a BASIC inventory." sqref="B22" xr:uid="{75396D3D-8EDE-7E4D-ACC5-0716A7102890}"/>
    <dataValidation allowBlank="1" showInputMessage="1" showErrorMessage="1" promptTitle="Explanation" prompt="Grid supplied energy (electricity/ heating/ cooling/ steam) consumed by commercial and institutional buildings within city boundary. Such as for street lighting, appliances, air-conditioning." sqref="B21" xr:uid="{762B23E1-7AAB-D044-8897-402499A5F583}"/>
    <dataValidation allowBlank="1" showInputMessage="1" showErrorMessage="1" promptTitle="Explanation" prompt="Fuel combustion by commercial and institutional buildings and facilities within city boundary. Such as natural gas, heating oil, diesel, LPG, kerosene, wood, used for heating, hot water, back-up generators etc." sqref="B20" xr:uid="{CB3963EE-07DD-F740-8004-A1A19D6D21CF}"/>
    <dataValidation allowBlank="1" showInputMessage="1" showErrorMessage="1" promptTitle="Explanation" prompt="Transmission and distribution (T&amp;D) losses from grid supplied energy consumption by residential buildings that is reported in 1.1.2. _x000d_Note this sector is optional for a BASIC inventory." sqref="B18" xr:uid="{7C47E7C5-0586-A54A-898E-6AF163689585}"/>
    <dataValidation allowBlank="1" showInputMessage="1" showErrorMessage="1" promptTitle="Explanation" prompt="Grid supplied energy (electricity/ heating/ cooling) consumption by residential buildings within city boundary. Such as for lighting, appliances and heating." sqref="B17" xr:uid="{ACE4C748-28DC-F544-AA16-248936EAFFF5}"/>
    <dataValidation allowBlank="1" showInputMessage="1" showErrorMessage="1" promptTitle="Explanation" prompt="Fuel combustion by residential buildings within the city boundary. Such as natural gas, fuel oil, kerosene, charcoal, wood, etc. used for heating, hot water, cooking." sqref="B16" xr:uid="{F2C00E20-77CB-8546-B3EB-003A6644B735}"/>
  </dataValidations>
  <pageMargins left="0.25" right="0.25" top="0.75000000000000011" bottom="0.75000000000000011" header="0.30000000000000004" footer="0.30000000000000004"/>
  <pageSetup paperSize="8" scale="44" orientation="landscape"/>
  <drawing r:id="rId1"/>
  <extLst>
    <ext xmlns:x14="http://schemas.microsoft.com/office/spreadsheetml/2009/9/main" uri="{CCE6A557-97BC-4b89-ADB6-D9C93CAAB3DF}">
      <x14:dataValidations xmlns:xm="http://schemas.microsoft.com/office/excel/2006/main" count="2">
        <x14:dataValidation type="list" allowBlank="1" showInputMessage="1" xr:uid="{11214F60-AD05-BA4B-9B98-580E58402405}">
          <x14:formula1>
            <xm:f>'Dropdown list-must not modify'!$G$1:$G$4</xm:f>
          </x14:formula1>
          <xm:sqref>F22:N22 F39:N39 D39 F35:N35 D35 F30:N30 D30 F26:N26 D26 D22 F18:N18 D18</xm:sqref>
        </x14:dataValidation>
        <x14:dataValidation type="list" allowBlank="1" showInputMessage="1" xr:uid="{AB87467A-C723-D142-BCEC-8C6531467B6F}">
          <x14:formula1>
            <xm:f>'Dropdown list-must not modify'!$E$1:$E$4</xm:f>
          </x14:formula1>
          <xm:sqref>D20:D21 F16:N17 D43 F41:N41 D41 F37:N38 D37:D38 F31:N31 D31 F33:N34 D33:D34 F28:N29 D28:D29 F24:N25 D24:D25 F20:N21 F43:N43 D16:D17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M73"/>
  <sheetViews>
    <sheetView showGridLines="0" showRowColHeaders="0" zoomScaleNormal="100" workbookViewId="0"/>
  </sheetViews>
  <sheetFormatPr baseColWidth="10" defaultColWidth="0" defaultRowHeight="0" customHeight="1" zeroHeight="1"/>
  <cols>
    <col min="1" max="1" width="4" style="8" customWidth="1"/>
    <col min="2" max="3" width="13.83203125" style="8" customWidth="1"/>
    <col min="4" max="4" width="115.83203125" style="8" customWidth="1"/>
    <col min="5" max="5" width="4.83203125" style="8" customWidth="1"/>
    <col min="6" max="14" width="50.83203125" style="8" customWidth="1"/>
    <col min="15" max="16" width="16.6640625" style="9" customWidth="1"/>
    <col min="17" max="91" width="0" style="8" hidden="1" customWidth="1"/>
    <col min="92" max="16384" width="8.83203125" style="8" hidden="1"/>
  </cols>
  <sheetData>
    <row r="1" spans="1:16" s="136" customFormat="1" ht="20" customHeight="1">
      <c r="A1" s="131"/>
      <c r="B1" s="132"/>
      <c r="C1" s="175"/>
      <c r="F1" s="131"/>
      <c r="O1" s="9"/>
      <c r="P1" s="9"/>
    </row>
    <row r="2" spans="1:16" s="136" customFormat="1" ht="20" customHeight="1">
      <c r="A2" s="131"/>
      <c r="B2" s="132"/>
      <c r="C2" s="175"/>
      <c r="F2" s="131"/>
      <c r="O2" s="9"/>
      <c r="P2" s="9"/>
    </row>
    <row r="3" spans="1:16" s="136" customFormat="1" ht="20" customHeight="1">
      <c r="A3" s="131"/>
      <c r="B3" s="132"/>
      <c r="C3" s="175"/>
      <c r="F3" s="131"/>
      <c r="O3" s="9"/>
      <c r="P3" s="9"/>
    </row>
    <row r="4" spans="1:16" s="136" customFormat="1" ht="20" customHeight="1">
      <c r="A4" s="131"/>
      <c r="B4" s="132"/>
      <c r="C4" s="175"/>
      <c r="F4" s="131"/>
      <c r="O4" s="9"/>
      <c r="P4" s="9"/>
    </row>
    <row r="5" spans="1:16" s="136" customFormat="1" ht="41" customHeight="1">
      <c r="A5" s="131"/>
      <c r="B5" s="132"/>
      <c r="C5" s="175"/>
      <c r="F5" s="131"/>
      <c r="O5" s="9"/>
      <c r="P5" s="9"/>
    </row>
    <row r="6" spans="1:16" ht="16" customHeight="1">
      <c r="E6" s="226"/>
    </row>
    <row r="7" spans="1:16" s="378" customFormat="1" ht="30" customHeight="1" thickBot="1">
      <c r="B7" s="4" t="s">
        <v>35</v>
      </c>
      <c r="C7" s="379"/>
      <c r="D7" s="379"/>
      <c r="E7" s="379"/>
      <c r="F7" s="379"/>
      <c r="G7" s="379"/>
      <c r="H7" s="379"/>
      <c r="I7" s="380"/>
      <c r="J7" s="380"/>
      <c r="K7" s="379"/>
      <c r="L7" s="379"/>
      <c r="M7" s="379"/>
      <c r="N7" s="379"/>
    </row>
    <row r="8" spans="1:16" s="13" customFormat="1" ht="20" customHeight="1" thickTop="1">
      <c r="A8" s="9"/>
      <c r="B8" s="104" t="s">
        <v>1365</v>
      </c>
      <c r="C8" s="104"/>
      <c r="D8" s="104"/>
      <c r="E8" s="104"/>
      <c r="F8" s="104"/>
      <c r="G8" s="14"/>
      <c r="H8" s="14"/>
      <c r="I8" s="14"/>
      <c r="J8" s="14"/>
      <c r="K8" s="14"/>
      <c r="L8" s="14"/>
      <c r="M8" s="14"/>
      <c r="N8" s="14"/>
      <c r="O8" s="395"/>
      <c r="P8" s="396"/>
    </row>
    <row r="9" spans="1:16" s="9" customFormat="1" ht="20" customHeight="1">
      <c r="B9" s="410" t="s">
        <v>1412</v>
      </c>
      <c r="C9" s="381"/>
      <c r="D9" s="381"/>
      <c r="E9" s="381"/>
      <c r="F9" s="381"/>
      <c r="I9" s="8"/>
      <c r="O9" s="397"/>
      <c r="P9" s="397"/>
    </row>
    <row r="10" spans="1:16" s="13" customFormat="1" ht="30" customHeight="1">
      <c r="D10" s="254" t="s">
        <v>417</v>
      </c>
      <c r="E10" s="417" t="s">
        <v>418</v>
      </c>
      <c r="F10" s="291" t="s">
        <v>346</v>
      </c>
      <c r="G10" s="278" t="s">
        <v>347</v>
      </c>
    </row>
    <row r="11" spans="1:16" s="15" customFormat="1" ht="30" customHeight="1">
      <c r="C11" s="177" t="s">
        <v>1424</v>
      </c>
      <c r="D11" s="173" t="s">
        <v>358</v>
      </c>
      <c r="E11" s="226"/>
      <c r="F11" s="173" t="s">
        <v>183</v>
      </c>
      <c r="G11" s="173" t="s">
        <v>181</v>
      </c>
      <c r="H11" s="174" t="s">
        <v>182</v>
      </c>
      <c r="I11" s="174" t="s">
        <v>1401</v>
      </c>
      <c r="J11" s="174" t="s">
        <v>186</v>
      </c>
      <c r="K11" s="173" t="s">
        <v>1463</v>
      </c>
      <c r="L11" s="173" t="s">
        <v>187</v>
      </c>
      <c r="M11" s="173" t="s">
        <v>188</v>
      </c>
      <c r="N11" s="173" t="s">
        <v>1464</v>
      </c>
    </row>
    <row r="12" spans="1:16" s="19" customFormat="1" ht="289">
      <c r="B12" s="225"/>
      <c r="C12" s="225" t="s">
        <v>359</v>
      </c>
      <c r="D12" s="377" t="s">
        <v>1385</v>
      </c>
      <c r="E12" s="226"/>
      <c r="F12" s="377" t="s">
        <v>1386</v>
      </c>
      <c r="G12" s="354" t="s">
        <v>360</v>
      </c>
      <c r="H12" s="354" t="s">
        <v>412</v>
      </c>
      <c r="I12" s="353" t="s">
        <v>1381</v>
      </c>
      <c r="J12" s="354" t="s">
        <v>363</v>
      </c>
      <c r="K12" s="354" t="s">
        <v>190</v>
      </c>
      <c r="L12" s="353" t="s">
        <v>1369</v>
      </c>
      <c r="M12" s="354" t="s">
        <v>298</v>
      </c>
      <c r="N12" s="354" t="s">
        <v>348</v>
      </c>
    </row>
    <row r="13" spans="1:16" s="93" customFormat="1" ht="22" customHeight="1">
      <c r="B13" s="184" t="s">
        <v>294</v>
      </c>
      <c r="C13" s="172"/>
      <c r="D13" s="165"/>
      <c r="E13" s="226"/>
      <c r="F13" s="166"/>
      <c r="G13" s="165"/>
      <c r="H13" s="167"/>
      <c r="I13" s="165"/>
      <c r="J13" s="165"/>
      <c r="K13" s="167"/>
      <c r="L13" s="165"/>
      <c r="M13" s="165"/>
      <c r="N13" s="167"/>
      <c r="O13" s="398"/>
      <c r="P13" s="398"/>
    </row>
    <row r="14" spans="1:16" s="129" customFormat="1" ht="19">
      <c r="B14" s="178" t="s">
        <v>36</v>
      </c>
      <c r="C14" s="168" t="s">
        <v>184</v>
      </c>
      <c r="D14" s="228" t="s">
        <v>191</v>
      </c>
      <c r="E14" s="226"/>
      <c r="F14" s="228" t="s">
        <v>191</v>
      </c>
      <c r="G14" s="228" t="s">
        <v>191</v>
      </c>
      <c r="H14" s="228" t="s">
        <v>191</v>
      </c>
      <c r="I14" s="228" t="s">
        <v>191</v>
      </c>
      <c r="J14" s="228" t="s">
        <v>191</v>
      </c>
      <c r="K14" s="228" t="s">
        <v>191</v>
      </c>
      <c r="L14" s="228" t="s">
        <v>191</v>
      </c>
      <c r="M14" s="228" t="s">
        <v>191</v>
      </c>
      <c r="N14" s="228" t="s">
        <v>191</v>
      </c>
      <c r="O14" s="433" t="str">
        <f>IF(AND(F14="Please select",G14="Please select",H14="Please select",I14="Please select",J14="Please select",K14="Please select",L14="Please select",M14="Please select",N14="Please select"),"Checks incomplete",IF(AND(F14="No concerns",G14="No concerns",H14="No concerns",I14="No concerns",J14="No concerns",K14="No concerns",L14="No concerns",M14="No concerns",N14="No concerns"),"No concerns",IF(OR(F14="Please select",G14="Please select",H14="Please select",I14="Please select",J14="Please select",K14="Please select",L14="Please select",M14="Please select",N14="Please select"),"Checks incomplete",P14)))</f>
        <v>Checks incomplete</v>
      </c>
      <c r="P14" s="433" t="str">
        <f>IF(OR(F14="No concerns",F14="N/A"),"",F$11&amp;": "&amp;F14&amp;"; ")&amp;IF(OR(G14="No concerns",G14="N/A"),"",G$11&amp;": "&amp;G14&amp;"; ")&amp;IF(OR(H14="No concerns",H14="N/A"),"",H$11&amp;": "&amp;H14&amp;"; ")&amp;IF(OR(I14="No concerns",I14="N/A"),"",I$11&amp;": "&amp;I14&amp;"; ")&amp;IF(OR(J14="No concerns",J14="N/A"),"",J$11&amp;": "&amp;J14&amp;"; ")&amp;IF(OR(K14="No concerns",K14="N/A"),"",K$11&amp;": "&amp;K14&amp;"; ")&amp;IF(OR(L14="No concerns",L14="N/A"),"",L$11&amp;": "&amp;L14&amp;"; ")&amp;IF(OR(M14="No concerns",M14="N/A"),"",M$11&amp;": "&amp;M14&amp;"; ")&amp;IF(OR(N14="No concerns",N14="N/A"),"",N$11&amp;": "&amp;N14)</f>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15" spans="1:16" s="129" customFormat="1" ht="19">
      <c r="A15" s="130"/>
      <c r="B15" s="178" t="s">
        <v>37</v>
      </c>
      <c r="C15" s="168" t="s">
        <v>185</v>
      </c>
      <c r="D15" s="228" t="s">
        <v>191</v>
      </c>
      <c r="E15" s="226"/>
      <c r="F15" s="228" t="s">
        <v>191</v>
      </c>
      <c r="G15" s="228" t="s">
        <v>191</v>
      </c>
      <c r="H15" s="228" t="s">
        <v>191</v>
      </c>
      <c r="I15" s="228" t="s">
        <v>191</v>
      </c>
      <c r="J15" s="228" t="s">
        <v>191</v>
      </c>
      <c r="K15" s="228" t="s">
        <v>191</v>
      </c>
      <c r="L15" s="228" t="s">
        <v>191</v>
      </c>
      <c r="M15" s="228" t="s">
        <v>191</v>
      </c>
      <c r="N15" s="228" t="s">
        <v>191</v>
      </c>
      <c r="O15" s="433" t="str">
        <f>IF(AND(F15="Please select",G15="Please select",H15="Please select",I15="Please select",J15="Please select",K15="Please select",L15="Please select",M15="Please select",N15="Please select"),"Checks incomplete",IF(AND(F15="No concerns",G15="No concerns",H15="No concerns",I15="No concerns",J15="No concerns",K15="No concerns",L15="No concerns",M15="No concerns",N15="No concerns"),"No concerns",IF(OR(F15="Please select",G15="Please select",H15="Please select",I15="Please select",J15="Please select",K15="Please select",L15="Please select",M15="Please select",N15="Please select"),"Checks incomplete",P15)))</f>
        <v>Checks incomplete</v>
      </c>
      <c r="P15" s="433" t="str">
        <f>IF(OR(F15="No concerns",F15="N/A"),"",F$11&amp;": "&amp;F15&amp;"; ")&amp;IF(OR(G15="No concerns",G15="N/A"),"",G$11&amp;": "&amp;G15&amp;"; ")&amp;IF(OR(H15="No concerns",H15="N/A"),"",H$11&amp;": "&amp;H15&amp;"; ")&amp;IF(OR(I15="No concerns",I15="N/A"),"",I$11&amp;": "&amp;I15&amp;"; ")&amp;IF(OR(J15="No concerns",J15="N/A"),"",J$11&amp;": "&amp;J15&amp;"; ")&amp;IF(OR(K15="No concerns",K15="N/A"),"",K$11&amp;": "&amp;K15&amp;"; ")&amp;IF(OR(L15="No concerns",L15="N/A"),"",L$11&amp;": "&amp;L15&amp;"; ")&amp;IF(OR(M15="No concerns",M15="N/A"),"",M$11&amp;": "&amp;M15&amp;"; ")&amp;IF(OR(N15="No concerns",N15="N/A"),"",N$11&amp;": "&amp;N15)</f>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16" spans="1:16" s="129" customFormat="1" ht="19">
      <c r="B16" s="179" t="s">
        <v>38</v>
      </c>
      <c r="C16" s="169" t="s">
        <v>180</v>
      </c>
      <c r="D16" s="228" t="s">
        <v>420</v>
      </c>
      <c r="E16" s="226"/>
      <c r="F16" s="228" t="s">
        <v>420</v>
      </c>
      <c r="G16" s="228" t="s">
        <v>420</v>
      </c>
      <c r="H16" s="228" t="s">
        <v>420</v>
      </c>
      <c r="I16" s="228" t="s">
        <v>420</v>
      </c>
      <c r="J16" s="228" t="s">
        <v>420</v>
      </c>
      <c r="K16" s="228" t="s">
        <v>420</v>
      </c>
      <c r="L16" s="228" t="s">
        <v>420</v>
      </c>
      <c r="M16" s="228" t="s">
        <v>420</v>
      </c>
      <c r="N16" s="228" t="s">
        <v>420</v>
      </c>
      <c r="O16" s="433" t="str">
        <f>IF(AND(F16="Please select (optional for BASIC inventory)",G16="Please select (optional for BASIC inventory)",H16="Please select (optional for BASIC inventory)",I16="Please select (optional for BASIC inventory)",J16="Please select (optional for BASIC inventory)",K16="Please select (optional for BASIC inventory)",L16="Please select (optional for BASIC inventory)",M16="Please select (optional for BASIC inventory)",N16="Please select (optional for BASIC inventory)"),"Checks incomplete",IF(AND(F16="No concerns",G16="No concerns",H16="No concerns",I16="No concerns",J16="No concerns",K16="No concerns",L16="No concerns",M16="No concerns",N16="No concerns"),"No concerns",IF(OR(F16="Please select (optional for BASIC inventory)",G16="Please select (optional for BASIC inventory)",H16="Please select (optional for BASIC inventory)",I16="Please select (optional for BASIC inventory)",J16="Please select (optional for BASIC inventory)",K16="Please select (optional for BASIC inventory)",L16="Please select (optional for BASIC inventory)",M16="Please select (optional for BASIC inventory)",N16="Please select (optional for BASIC inventory)"),"Checks incomplete",P16)))</f>
        <v>Checks incomplete</v>
      </c>
      <c r="P16" s="433" t="str">
        <f t="shared" ref="P16:P32" si="0">IF(OR(F16="No concerns",F16="N/A"),"",F$11&amp;": "&amp;F16&amp;"; ")&amp;IF(OR(G16="No concerns",G16="N/A"),"",G$11&amp;": "&amp;G16&amp;"; ")&amp;IF(OR(H16="No concerns",H16="N/A"),"",H$11&amp;": "&amp;H16&amp;"; ")&amp;IF(OR(I16="No concerns",I16="N/A"),"",I$11&amp;": "&amp;I16&amp;"; ")&amp;IF(OR(J16="No concerns",J16="N/A"),"",J$11&amp;": "&amp;J16&amp;"; ")&amp;IF(OR(K16="No concerns",K16="N/A"),"",K$11&amp;": "&amp;K16&amp;"; ")&amp;IF(OR(L16="No concerns",L16="N/A"),"",L$11&amp;": "&amp;L16&amp;"; ")&amp;IF(OR(M16="No concerns",M16="N/A"),"",M$11&amp;": "&amp;M16&amp;"; ")&amp;IF(OR(N16="No concerns",N16="N/A"),"",N$11&amp;": "&amp;N16)</f>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17" spans="2:16" s="129" customFormat="1" ht="19">
      <c r="B17" s="180" t="s">
        <v>295</v>
      </c>
      <c r="C17" s="170"/>
      <c r="D17" s="195"/>
      <c r="E17" s="226"/>
      <c r="F17" s="195"/>
      <c r="G17" s="195"/>
      <c r="H17" s="195"/>
      <c r="I17" s="195"/>
      <c r="J17" s="195"/>
      <c r="K17" s="195"/>
      <c r="L17" s="195"/>
      <c r="M17" s="195"/>
      <c r="N17" s="195"/>
      <c r="O17" s="434"/>
      <c r="P17"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18" spans="2:16" s="129" customFormat="1" ht="19">
      <c r="B18" s="178" t="s">
        <v>39</v>
      </c>
      <c r="C18" s="168" t="s">
        <v>184</v>
      </c>
      <c r="D18" s="228" t="s">
        <v>191</v>
      </c>
      <c r="E18" s="226"/>
      <c r="F18" s="228" t="s">
        <v>191</v>
      </c>
      <c r="G18" s="228" t="s">
        <v>191</v>
      </c>
      <c r="H18" s="228" t="s">
        <v>191</v>
      </c>
      <c r="I18" s="228" t="s">
        <v>191</v>
      </c>
      <c r="J18" s="228" t="s">
        <v>191</v>
      </c>
      <c r="K18" s="228" t="s">
        <v>191</v>
      </c>
      <c r="L18" s="228" t="s">
        <v>191</v>
      </c>
      <c r="M18" s="228" t="s">
        <v>191</v>
      </c>
      <c r="N18" s="228" t="s">
        <v>191</v>
      </c>
      <c r="O18" s="433" t="str">
        <f>IF(AND(F18="Please select",G18="Please select",H18="Please select",I18="Please select",J18="Please select",K18="Please select",L18="Please select",M18="Please select",N18="Please select"),"Checks incomplete",IF(AND(F18="No concerns",G18="No concerns",H18="No concerns",I18="No concerns",J18="No concerns",K18="No concerns",L18="No concerns",M18="No concerns",N18="No concerns"),"No concerns",IF(OR(F18="Please select",G18="Please select",H18="Please select",I18="Please select",J18="Please select",K18="Please select",L18="Please select",M18="Please select",N18="Please select"),"Checks incomplete",P18)))</f>
        <v>Checks incomplete</v>
      </c>
      <c r="P18"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19" spans="2:16" s="129" customFormat="1" ht="19">
      <c r="B19" s="178" t="s">
        <v>40</v>
      </c>
      <c r="C19" s="168" t="s">
        <v>185</v>
      </c>
      <c r="D19" s="228" t="s">
        <v>191</v>
      </c>
      <c r="E19" s="226"/>
      <c r="F19" s="228" t="s">
        <v>191</v>
      </c>
      <c r="G19" s="228" t="s">
        <v>191</v>
      </c>
      <c r="H19" s="228" t="s">
        <v>191</v>
      </c>
      <c r="I19" s="228" t="s">
        <v>191</v>
      </c>
      <c r="J19" s="228" t="s">
        <v>191</v>
      </c>
      <c r="K19" s="228" t="s">
        <v>191</v>
      </c>
      <c r="L19" s="228" t="s">
        <v>191</v>
      </c>
      <c r="M19" s="228" t="s">
        <v>191</v>
      </c>
      <c r="N19" s="228" t="s">
        <v>191</v>
      </c>
      <c r="O19" s="433" t="str">
        <f>IF(AND(F19="Please select",G19="Please select",H19="Please select",I19="Please select",J19="Please select",K19="Please select",L19="Please select",M19="Please select",N19="Please select"),"Checks incomplete",IF(AND(F19="No concerns",G19="No concerns",H19="No concerns",I19="No concerns",J19="No concerns",K19="No concerns",L19="No concerns",M19="No concerns",N19="No concerns"),"No concerns",IF(OR(F19="Please select",G19="Please select",H19="Please select",I19="Please select",J19="Please select",K19="Please select",L19="Please select",M19="Please select",N19="Please select"),"Checks incomplete",P19)))</f>
        <v>Checks incomplete</v>
      </c>
      <c r="P19"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0" spans="2:16" s="129" customFormat="1" ht="19">
      <c r="B20" s="179" t="s">
        <v>41</v>
      </c>
      <c r="C20" s="169" t="s">
        <v>180</v>
      </c>
      <c r="D20" s="228" t="s">
        <v>420</v>
      </c>
      <c r="E20" s="226"/>
      <c r="F20" s="228" t="s">
        <v>420</v>
      </c>
      <c r="G20" s="228" t="s">
        <v>420</v>
      </c>
      <c r="H20" s="228" t="s">
        <v>420</v>
      </c>
      <c r="I20" s="228" t="s">
        <v>420</v>
      </c>
      <c r="J20" s="228" t="s">
        <v>420</v>
      </c>
      <c r="K20" s="228" t="s">
        <v>420</v>
      </c>
      <c r="L20" s="228" t="s">
        <v>420</v>
      </c>
      <c r="M20" s="228" t="s">
        <v>420</v>
      </c>
      <c r="N20" s="228" t="s">
        <v>420</v>
      </c>
      <c r="O20" s="433" t="str">
        <f>IF(AND(F20="Please select (optional for BASIC inventory)",G20="Please select (optional for BASIC inventory)",H20="Please select (optional for BASIC inventory)",I20="Please select (optional for BASIC inventory)",J20="Please select (optional for BASIC inventory)",K20="Please select (optional for BASIC inventory)",L20="Please select (optional for BASIC inventory)",M20="Please select (optional for BASIC inventory)",N20="Please select (optional for BASIC inventory)"),"Checks incomplete",IF(AND(F20="No concerns",G20="No concerns",H20="No concerns",I20="No concerns",J20="No concerns",K20="No concerns",L20="No concerns",M20="No concerns",N20="No concerns"),"No concerns",IF(OR(F20="Please select (optional for BASIC inventory)",G20="Please select (optional for BASIC inventory)",H20="Please select (optional for BASIC inventory)",I20="Please select (optional for BASIC inventory)",J20="Please select (optional for BASIC inventory)",K20="Please select (optional for BASIC inventory)",L20="Please select (optional for BASIC inventory)",M20="Please select (optional for BASIC inventory)",N20="Please select (optional for BASIC inventory)"),"Checks incomplete",P20)))</f>
        <v>Checks incomplete</v>
      </c>
      <c r="P20"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21" spans="2:16" s="129" customFormat="1" ht="19">
      <c r="B21" s="180" t="s">
        <v>296</v>
      </c>
      <c r="C21" s="170"/>
      <c r="D21" s="195"/>
      <c r="E21" s="226"/>
      <c r="F21" s="195"/>
      <c r="G21" s="195"/>
      <c r="H21" s="195"/>
      <c r="I21" s="195"/>
      <c r="J21" s="195"/>
      <c r="K21" s="195"/>
      <c r="L21" s="195"/>
      <c r="M21" s="195"/>
      <c r="N21" s="195"/>
      <c r="O21" s="434"/>
      <c r="P21"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22" spans="2:16" s="129" customFormat="1" ht="19">
      <c r="B22" s="178" t="s">
        <v>42</v>
      </c>
      <c r="C22" s="168" t="s">
        <v>184</v>
      </c>
      <c r="D22" s="228" t="s">
        <v>191</v>
      </c>
      <c r="E22" s="226"/>
      <c r="F22" s="228" t="s">
        <v>191</v>
      </c>
      <c r="G22" s="228" t="s">
        <v>191</v>
      </c>
      <c r="H22" s="228" t="s">
        <v>191</v>
      </c>
      <c r="I22" s="228" t="s">
        <v>191</v>
      </c>
      <c r="J22" s="228" t="s">
        <v>191</v>
      </c>
      <c r="K22" s="228" t="s">
        <v>191</v>
      </c>
      <c r="L22" s="228" t="s">
        <v>191</v>
      </c>
      <c r="M22" s="228" t="s">
        <v>191</v>
      </c>
      <c r="N22" s="228" t="s">
        <v>191</v>
      </c>
      <c r="O22" s="433" t="str">
        <f>IF(AND(F22="Please select",G22="Please select",H22="Please select",I22="Please select",J22="Please select",K22="Please select",L22="Please select",M22="Please select",N22="Please select"),"Checks incomplete",IF(AND(F22="No concerns",G22="No concerns",H22="No concerns",I22="No concerns",J22="No concerns",K22="No concerns",L22="No concerns",M22="No concerns",N22="No concerns"),"No concerns",IF(OR(F22="Please select",G22="Please select",H22="Please select",I22="Please select",J22="Please select",K22="Please select",L22="Please select",M22="Please select",N22="Please select"),"Checks incomplete",P22)))</f>
        <v>Checks incomplete</v>
      </c>
      <c r="P22"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3" spans="2:16" s="129" customFormat="1" ht="19">
      <c r="B23" s="178" t="s">
        <v>43</v>
      </c>
      <c r="C23" s="168" t="s">
        <v>185</v>
      </c>
      <c r="D23" s="228" t="s">
        <v>191</v>
      </c>
      <c r="E23" s="226"/>
      <c r="F23" s="228" t="s">
        <v>191</v>
      </c>
      <c r="G23" s="228" t="s">
        <v>191</v>
      </c>
      <c r="H23" s="228" t="s">
        <v>191</v>
      </c>
      <c r="I23" s="228" t="s">
        <v>191</v>
      </c>
      <c r="J23" s="228" t="s">
        <v>191</v>
      </c>
      <c r="K23" s="228" t="s">
        <v>191</v>
      </c>
      <c r="L23" s="228" t="s">
        <v>191</v>
      </c>
      <c r="M23" s="228" t="s">
        <v>191</v>
      </c>
      <c r="N23" s="228" t="s">
        <v>191</v>
      </c>
      <c r="O23" s="433" t="str">
        <f>IF(AND(F23="Please select",G23="Please select",H23="Please select",I23="Please select",J23="Please select",K23="Please select",L23="Please select",M23="Please select",N23="Please select"),"Checks incomplete",IF(AND(F23="No concerns",G23="No concerns",H23="No concerns",I23="No concerns",J23="No concerns",K23="No concerns",L23="No concerns",M23="No concerns",N23="No concerns"),"No concerns",IF(OR(F23="Please select",G23="Please select",H23="Please select",I23="Please select",J23="Please select",K23="Please select",L23="Please select",M23="Please select",N23="Please select"),"Checks incomplete",P23)))</f>
        <v>Checks incomplete</v>
      </c>
      <c r="P23"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4" spans="2:16" s="129" customFormat="1" ht="19">
      <c r="B24" s="179" t="s">
        <v>44</v>
      </c>
      <c r="C24" s="169" t="s">
        <v>180</v>
      </c>
      <c r="D24" s="228" t="s">
        <v>420</v>
      </c>
      <c r="E24" s="226"/>
      <c r="F24" s="228" t="s">
        <v>420</v>
      </c>
      <c r="G24" s="228" t="s">
        <v>420</v>
      </c>
      <c r="H24" s="228" t="s">
        <v>420</v>
      </c>
      <c r="I24" s="228" t="s">
        <v>420</v>
      </c>
      <c r="J24" s="228" t="s">
        <v>420</v>
      </c>
      <c r="K24" s="228" t="s">
        <v>420</v>
      </c>
      <c r="L24" s="228" t="s">
        <v>420</v>
      </c>
      <c r="M24" s="228" t="s">
        <v>420</v>
      </c>
      <c r="N24" s="228" t="s">
        <v>420</v>
      </c>
      <c r="O24" s="433" t="str">
        <f>IF(AND(F24="Please select (optional for BASIC inventory)",G24="Please select (optional for BASIC inventory)",H24="Please select (optional for BASIC inventory)",I24="Please select (optional for BASIC inventory)",J24="Please select (optional for BASIC inventory)",K24="Please select (optional for BASIC inventory)",L24="Please select (optional for BASIC inventory)",M24="Please select (optional for BASIC inventory)",N24="Please select (optional for BASIC inventory)"),"Checks incomplete",IF(AND(F24="No concerns",G24="No concerns",H24="No concerns",I24="No concerns",J24="No concerns",K24="No concerns",L24="No concerns",M24="No concerns",N24="No concerns"),"No concerns",IF(OR(F24="Please select (optional for BASIC inventory)",G24="Please select (optional for BASIC inventory)",H24="Please select (optional for BASIC inventory)",I24="Please select (optional for BASIC inventory)",J24="Please select (optional for BASIC inventory)",K24="Please select (optional for BASIC inventory)",L24="Please select (optional for BASIC inventory)",M24="Please select (optional for BASIC inventory)",N24="Please select (optional for BASIC inventory)"),"Checks incomplete",P24)))</f>
        <v>Checks incomplete</v>
      </c>
      <c r="P24"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25" spans="2:16" s="129" customFormat="1" ht="19">
      <c r="B25" s="180" t="s">
        <v>282</v>
      </c>
      <c r="C25" s="170"/>
      <c r="D25" s="195"/>
      <c r="E25" s="226"/>
      <c r="F25" s="195"/>
      <c r="G25" s="195"/>
      <c r="H25" s="195"/>
      <c r="I25" s="195"/>
      <c r="J25" s="195"/>
      <c r="K25" s="195"/>
      <c r="L25" s="195"/>
      <c r="M25" s="195"/>
      <c r="N25" s="195"/>
      <c r="O25" s="434"/>
      <c r="P25"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26" spans="2:16" s="129" customFormat="1" ht="19">
      <c r="B26" s="178" t="s">
        <v>45</v>
      </c>
      <c r="C26" s="168" t="s">
        <v>184</v>
      </c>
      <c r="D26" s="228" t="s">
        <v>191</v>
      </c>
      <c r="E26" s="226"/>
      <c r="F26" s="228" t="s">
        <v>191</v>
      </c>
      <c r="G26" s="228" t="s">
        <v>191</v>
      </c>
      <c r="H26" s="228" t="s">
        <v>191</v>
      </c>
      <c r="I26" s="228" t="s">
        <v>191</v>
      </c>
      <c r="J26" s="228" t="s">
        <v>191</v>
      </c>
      <c r="K26" s="228" t="s">
        <v>191</v>
      </c>
      <c r="L26" s="228" t="s">
        <v>191</v>
      </c>
      <c r="M26" s="228" t="s">
        <v>191</v>
      </c>
      <c r="N26" s="228" t="s">
        <v>191</v>
      </c>
      <c r="O26" s="433" t="str">
        <f>IF(AND(F26="Please select",G26="Please select",H26="Please select",I26="Please select",J26="Please select",K26="Please select",L26="Please select",M26="Please select",N26="Please select"),"Checks incomplete",IF(AND(F26="No concerns",G26="No concerns",H26="No concerns",I26="No concerns",J26="No concerns",K26="No concerns",L26="No concerns",M26="No concerns",N26="No concerns"),"No concerns",IF(OR(F26="Please select",G26="Please select",H26="Please select",I26="Please select",J26="Please select",K26="Please select",L26="Please select",M26="Please select",N26="Please select"),"Checks incomplete",P26)))</f>
        <v>Checks incomplete</v>
      </c>
      <c r="P26"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7" spans="2:16" s="129" customFormat="1" ht="19">
      <c r="B27" s="178" t="s">
        <v>46</v>
      </c>
      <c r="C27" s="168" t="s">
        <v>185</v>
      </c>
      <c r="D27" s="228" t="s">
        <v>191</v>
      </c>
      <c r="E27" s="226"/>
      <c r="F27" s="228" t="s">
        <v>191</v>
      </c>
      <c r="G27" s="228" t="s">
        <v>191</v>
      </c>
      <c r="H27" s="228" t="s">
        <v>191</v>
      </c>
      <c r="I27" s="228" t="s">
        <v>191</v>
      </c>
      <c r="J27" s="228" t="s">
        <v>191</v>
      </c>
      <c r="K27" s="228" t="s">
        <v>191</v>
      </c>
      <c r="L27" s="228" t="s">
        <v>191</v>
      </c>
      <c r="M27" s="228" t="s">
        <v>191</v>
      </c>
      <c r="N27" s="228" t="s">
        <v>191</v>
      </c>
      <c r="O27" s="433" t="str">
        <f>IF(AND(F27="Please select",G27="Please select",H27="Please select",I27="Please select",J27="Please select",K27="Please select",L27="Please select",M27="Please select",N27="Please select"),"Checks incomplete",IF(AND(F27="No concerns",G27="No concerns",H27="No concerns",I27="No concerns",J27="No concerns",K27="No concerns",L27="No concerns",M27="No concerns",N27="No concerns"),"No concerns",IF(OR(F27="Please select",G27="Please select",H27="Please select",I27="Please select",J27="Please select",K27="Please select",L27="Please select",M27="Please select",N27="Please select"),"Checks incomplete",P27)))</f>
        <v>Checks incomplete</v>
      </c>
      <c r="P27"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28" spans="2:16" s="129" customFormat="1" ht="19">
      <c r="B28" s="179" t="s">
        <v>47</v>
      </c>
      <c r="C28" s="169" t="s">
        <v>180</v>
      </c>
      <c r="D28" s="228" t="s">
        <v>420</v>
      </c>
      <c r="E28" s="226"/>
      <c r="F28" s="228" t="s">
        <v>420</v>
      </c>
      <c r="G28" s="228" t="s">
        <v>420</v>
      </c>
      <c r="H28" s="228" t="s">
        <v>420</v>
      </c>
      <c r="I28" s="228" t="s">
        <v>420</v>
      </c>
      <c r="J28" s="228" t="s">
        <v>420</v>
      </c>
      <c r="K28" s="228" t="s">
        <v>420</v>
      </c>
      <c r="L28" s="228" t="s">
        <v>420</v>
      </c>
      <c r="M28" s="228" t="s">
        <v>420</v>
      </c>
      <c r="N28" s="228" t="s">
        <v>420</v>
      </c>
      <c r="O28" s="433" t="str">
        <f>IF(AND(F28="Please select (optional for BASIC inventory)",G28="Please select (optional for BASIC inventory)",H28="Please select (optional for BASIC inventory)",I28="Please select (optional for BASIC inventory)",J28="Please select (optional for BASIC inventory)",K28="Please select (optional for BASIC inventory)",L28="Please select (optional for BASIC inventory)",M28="Please select (optional for BASIC inventory)",N28="Please select (optional for BASIC inventory)"),"Checks incomplete",IF(AND(F28="No concerns",G28="No concerns",H28="No concerns",I28="No concerns",J28="No concerns",K28="No concerns",L28="No concerns",M28="No concerns",N28="No concerns"),"No concerns",IF(OR(F28="Please select (optional for BASIC inventory)",G28="Please select (optional for BASIC inventory)",H28="Please select (optional for BASIC inventory)",I28="Please select (optional for BASIC inventory)",J28="Please select (optional for BASIC inventory)",K28="Please select (optional for BASIC inventory)",L28="Please select (optional for BASIC inventory)",M28="Please select (optional for BASIC inventory)",N28="Please select (optional for BASIC inventory)"),"Checks incomplete",P28)))</f>
        <v>Checks incomplete</v>
      </c>
      <c r="P28"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29" spans="2:16" s="129" customFormat="1" ht="19">
      <c r="B29" s="180" t="s">
        <v>297</v>
      </c>
      <c r="C29" s="170"/>
      <c r="D29" s="195"/>
      <c r="E29" s="226"/>
      <c r="F29" s="195"/>
      <c r="G29" s="195"/>
      <c r="H29" s="195"/>
      <c r="I29" s="195"/>
      <c r="J29" s="195"/>
      <c r="K29" s="195"/>
      <c r="L29" s="195"/>
      <c r="M29" s="195"/>
      <c r="N29" s="195"/>
      <c r="O29" s="434"/>
      <c r="P29" s="433" t="str">
        <f t="shared" si="0"/>
        <v xml:space="preserve">The 'GHG Emission Source' columns: ; The 'Notation keys' column: ; The 'Activity Data' columns: ; The "Activity Data Unit Converter" column: ; The "Gas(es)" column: ; The 'Emission Factor' and 'Oxidation factor' column: ; The 'Emission data' column: ; The 'Data Quality' column: ; The 'Description of methods or explanation for notation keys' column: </v>
      </c>
    </row>
    <row r="30" spans="2:16" s="129" customFormat="1" ht="19">
      <c r="B30" s="178" t="s">
        <v>48</v>
      </c>
      <c r="C30" s="168" t="s">
        <v>184</v>
      </c>
      <c r="D30" s="228" t="s">
        <v>191</v>
      </c>
      <c r="E30" s="226"/>
      <c r="F30" s="228" t="s">
        <v>191</v>
      </c>
      <c r="G30" s="228" t="s">
        <v>191</v>
      </c>
      <c r="H30" s="228" t="s">
        <v>191</v>
      </c>
      <c r="I30" s="228" t="s">
        <v>191</v>
      </c>
      <c r="J30" s="228" t="s">
        <v>191</v>
      </c>
      <c r="K30" s="228" t="s">
        <v>191</v>
      </c>
      <c r="L30" s="228" t="s">
        <v>191</v>
      </c>
      <c r="M30" s="228" t="s">
        <v>191</v>
      </c>
      <c r="N30" s="228" t="s">
        <v>191</v>
      </c>
      <c r="O30" s="433" t="str">
        <f>IF(AND(F30="Please select",G30="Please select",H30="Please select",I30="Please select",J30="Please select",K30="Please select",L30="Please select",M30="Please select",N30="Please select"),"Checks incomplete",IF(AND(F30="No concerns",G30="No concerns",H30="No concerns",I30="No concerns",J30="No concerns",K30="No concerns",L30="No concerns",M30="No concerns",N30="No concerns"),"No concerns",IF(OR(F30="Please select",G30="Please select",H30="Please select",I30="Please select",J30="Please select",K30="Please select",L30="Please select",M30="Please select",N30="Please select"),"Checks incomplete",P30)))</f>
        <v>Checks incomplete</v>
      </c>
      <c r="P30"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31" spans="2:16" s="129" customFormat="1" ht="19">
      <c r="B31" s="178" t="s">
        <v>49</v>
      </c>
      <c r="C31" s="168" t="s">
        <v>185</v>
      </c>
      <c r="D31" s="228" t="s">
        <v>191</v>
      </c>
      <c r="E31" s="226"/>
      <c r="F31" s="228" t="s">
        <v>191</v>
      </c>
      <c r="G31" s="228" t="s">
        <v>191</v>
      </c>
      <c r="H31" s="228" t="s">
        <v>191</v>
      </c>
      <c r="I31" s="228" t="s">
        <v>191</v>
      </c>
      <c r="J31" s="228" t="s">
        <v>191</v>
      </c>
      <c r="K31" s="228" t="s">
        <v>191</v>
      </c>
      <c r="L31" s="228" t="s">
        <v>191</v>
      </c>
      <c r="M31" s="228" t="s">
        <v>191</v>
      </c>
      <c r="N31" s="228" t="s">
        <v>191</v>
      </c>
      <c r="O31" s="433" t="str">
        <f>IF(AND(F31="Please select",G31="Please select",H31="Please select",I31="Please select",J31="Please select",K31="Please select",L31="Please select",M31="Please select",N31="Please select"),"Checks incomplete",IF(AND(F31="No concerns",G31="No concerns",H31="No concerns",I31="No concerns",J31="No concerns",K31="No concerns",L31="No concerns",M31="No concerns",N31="No concerns"),"No concerns",IF(OR(F31="Please select",G31="Please select",H31="Please select",I31="Please select",J31="Please select",K31="Please select",L31="Please select",M31="Please select",N31="Please select"),"Checks incomplete",P31)))</f>
        <v>Checks incomplete</v>
      </c>
      <c r="P31" s="433" t="str">
        <f t="shared" si="0"/>
        <v>The 'GHG Emission Source' columns: Please select; The 'Notation keys' column: Please select; The 'Activity Data' columns: Please select; The "Activity Data Unit Converter" column: Please select; The "Gas(es)" column: Please select; The 'Emission Factor' and 'Oxidation factor' column: Please select; The 'Emission data' column: Please select; The 'Data Quality' column: Please select; The 'Description of methods or explanation for notation keys' column: Please select</v>
      </c>
    </row>
    <row r="32" spans="2:16" s="129" customFormat="1" ht="19">
      <c r="B32" s="179" t="s">
        <v>50</v>
      </c>
      <c r="C32" s="169" t="s">
        <v>180</v>
      </c>
      <c r="D32" s="228" t="s">
        <v>420</v>
      </c>
      <c r="E32" s="226"/>
      <c r="F32" s="228" t="s">
        <v>420</v>
      </c>
      <c r="G32" s="228" t="s">
        <v>420</v>
      </c>
      <c r="H32" s="228" t="s">
        <v>420</v>
      </c>
      <c r="I32" s="228" t="s">
        <v>420</v>
      </c>
      <c r="J32" s="228" t="s">
        <v>420</v>
      </c>
      <c r="K32" s="228" t="s">
        <v>420</v>
      </c>
      <c r="L32" s="228" t="s">
        <v>420</v>
      </c>
      <c r="M32" s="228" t="s">
        <v>420</v>
      </c>
      <c r="N32" s="228" t="s">
        <v>420</v>
      </c>
      <c r="O32" s="433" t="str">
        <f>IF(AND(F32="Please select (optional for BASIC inventory)",G32="Please select (optional for BASIC inventory)",H32="Please select (optional for BASIC inventory)",I32="Please select (optional for BASIC inventory)",J32="Please select (optional for BASIC inventory)",K32="Please select (optional for BASIC inventory)",L32="Please select (optional for BASIC inventory)",M32="Please select (optional for BASIC inventory)",N32="Please select (optional for BASIC inventory)"),"Checks incomplete",IF(AND(F32="No concerns",G32="No concerns",H32="No concerns",I32="No concerns",J32="No concerns",K32="No concerns",L32="No concerns",M32="No concerns",N32="No concerns"),"No concerns",IF(OR(F32="Please select (optional for BASIC inventory)",G32="Please select (optional for BASIC inventory)",H32="Please select (optional for BASIC inventory)",I32="Please select (optional for BASIC inventory)",J32="Please select (optional for BASIC inventory)",K32="Please select (optional for BASIC inventory)",L32="Please select (optional for BASIC inventory)",M32="Please select (optional for BASIC inventory)",N32="Please select (optional for BASIC inventory)"),"Checks incomplete",P32)))</f>
        <v>Checks incomplete</v>
      </c>
      <c r="P32" s="433" t="str">
        <f t="shared" si="0"/>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and 'Oxidation factor' column: Please select (Optional for BASIC inventory); The 'Emission data' column: Please select (Optional for BASIC inventory); The 'Data Quality' column: Please select (Optional for BASIC inventory); The 'Description of methods or explanation for notation keys' column: Please select (Optional for BASIC inventory)</v>
      </c>
    </row>
    <row r="33" spans="5:5" ht="21" customHeight="1">
      <c r="E33" s="226"/>
    </row>
    <row r="34" spans="5:5" ht="19">
      <c r="E34" s="226"/>
    </row>
    <row r="35" spans="5:5" ht="19" hidden="1">
      <c r="E35" s="226"/>
    </row>
    <row r="36" spans="5:5" ht="19" hidden="1">
      <c r="E36" s="226"/>
    </row>
    <row r="37" spans="5:5" ht="19" hidden="1">
      <c r="E37" s="226"/>
    </row>
    <row r="38" spans="5:5" ht="19" hidden="1">
      <c r="E38" s="226"/>
    </row>
    <row r="39" spans="5:5" ht="19" hidden="1">
      <c r="E39" s="226"/>
    </row>
    <row r="40" spans="5:5" ht="19" hidden="1">
      <c r="E40" s="226"/>
    </row>
    <row r="41" spans="5:5" ht="15" hidden="1"/>
    <row r="42" spans="5:5" ht="15" hidden="1"/>
    <row r="43" spans="5:5" ht="15" hidden="1"/>
    <row r="44" spans="5:5" ht="15" hidden="1"/>
    <row r="45" spans="5:5" ht="15" hidden="1"/>
    <row r="46" spans="5:5" ht="15" hidden="1"/>
    <row r="47" spans="5:5" ht="15" hidden="1"/>
    <row r="48" spans="5:5" ht="15" hidden="1"/>
    <row r="49" ht="15" hidden="1"/>
    <row r="50" ht="15" hidden="1"/>
    <row r="51" ht="15" hidden="1"/>
    <row r="52" ht="15" hidden="1"/>
    <row r="53" ht="15" hidden="1"/>
    <row r="54" ht="15" hidden="1"/>
    <row r="55" ht="15" hidden="1"/>
    <row r="56" ht="15" hidden="1"/>
    <row r="57" ht="15" hidden="1"/>
    <row r="58" ht="15" hidden="1"/>
    <row r="59" ht="15" hidden="1"/>
    <row r="60" ht="15" hidden="1"/>
    <row r="61" ht="15" hidden="1"/>
    <row r="62" ht="15" hidden="1"/>
    <row r="63" ht="15" hidden="1"/>
    <row r="64" ht="15" hidden="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sheetData>
  <sheetProtection algorithmName="SHA-512" hashValue="r+6Ev20oQDEqZ26XVe0zih0DZ2nbp0V7anB6E/sFPnwdFKlsASULtPfHgtLjsXYZQwEnU5B/Z0p2q+GP9o11yQ==" saltValue="q0+8QKmlSFQsXEny/k+c+A==" spinCount="100000" sheet="1" formatCells="0" formatColumns="0" formatRows="0"/>
  <dataConsolidate/>
  <conditionalFormatting sqref="J7">
    <cfRule type="cellIs" dxfId="576" priority="789" operator="equal">
      <formula>"YES"</formula>
    </cfRule>
    <cfRule type="cellIs" dxfId="575" priority="790" operator="equal">
      <formula>"NO"</formula>
    </cfRule>
  </conditionalFormatting>
  <conditionalFormatting sqref="I7">
    <cfRule type="cellIs" dxfId="574" priority="787" operator="equal">
      <formula>"YES"</formula>
    </cfRule>
    <cfRule type="cellIs" dxfId="573" priority="788" operator="equal">
      <formula>"NO"</formula>
    </cfRule>
  </conditionalFormatting>
  <conditionalFormatting sqref="D23">
    <cfRule type="containsText" dxfId="572" priority="125" stopIfTrue="1" operator="containsText" text="Please select">
      <formula>NOT(ISERROR(SEARCH("Please select",D23)))</formula>
    </cfRule>
    <cfRule type="containsText" dxfId="571" priority="126" stopIfTrue="1" operator="containsText" text="No concerns">
      <formula>NOT(ISERROR(SEARCH("No concerns",D23)))</formula>
    </cfRule>
    <cfRule type="containsText" dxfId="570" priority="127" stopIfTrue="1" operator="containsText" text="N/A">
      <formula>NOT(ISERROR(SEARCH("N/A",D23)))</formula>
    </cfRule>
    <cfRule type="notContainsText" dxfId="569" priority="128" operator="notContains" text="No concerns">
      <formula>ISERROR(SEARCH("No concerns",D23))</formula>
    </cfRule>
  </conditionalFormatting>
  <conditionalFormatting sqref="F14:N14">
    <cfRule type="containsText" dxfId="568" priority="61" stopIfTrue="1" operator="containsText" text="Please select">
      <formula>NOT(ISERROR(SEARCH("Please select",F14)))</formula>
    </cfRule>
    <cfRule type="containsText" dxfId="567" priority="62" stopIfTrue="1" operator="containsText" text="No concerns">
      <formula>NOT(ISERROR(SEARCH("No concerns",F14)))</formula>
    </cfRule>
    <cfRule type="containsText" dxfId="566" priority="63" stopIfTrue="1" operator="containsText" text="N/A">
      <formula>NOT(ISERROR(SEARCH("N/A",F14)))</formula>
    </cfRule>
    <cfRule type="notContainsText" dxfId="565" priority="64" operator="notContains" text="No concerns">
      <formula>ISERROR(SEARCH("No concerns",F14))</formula>
    </cfRule>
  </conditionalFormatting>
  <conditionalFormatting sqref="F15:N15">
    <cfRule type="containsText" dxfId="564" priority="57" stopIfTrue="1" operator="containsText" text="Please select">
      <formula>NOT(ISERROR(SEARCH("Please select",F15)))</formula>
    </cfRule>
    <cfRule type="containsText" dxfId="563" priority="58" stopIfTrue="1" operator="containsText" text="No concerns">
      <formula>NOT(ISERROR(SEARCH("No concerns",F15)))</formula>
    </cfRule>
    <cfRule type="containsText" dxfId="562" priority="59" stopIfTrue="1" operator="containsText" text="N/A">
      <formula>NOT(ISERROR(SEARCH("N/A",F15)))</formula>
    </cfRule>
    <cfRule type="notContainsText" dxfId="561" priority="60" operator="notContains" text="No concerns">
      <formula>ISERROR(SEARCH("No concerns",F15))</formula>
    </cfRule>
  </conditionalFormatting>
  <conditionalFormatting sqref="D24">
    <cfRule type="containsText" dxfId="560" priority="137" stopIfTrue="1" operator="containsText" text="Please select">
      <formula>NOT(ISERROR(SEARCH("Please select",D24)))</formula>
    </cfRule>
    <cfRule type="containsText" dxfId="559" priority="138" stopIfTrue="1" operator="containsText" text="No concerns">
      <formula>NOT(ISERROR(SEARCH("No concerns",D24)))</formula>
    </cfRule>
    <cfRule type="containsText" dxfId="558" priority="139" stopIfTrue="1" operator="containsText" text="N/A">
      <formula>NOT(ISERROR(SEARCH("N/A",D24)))</formula>
    </cfRule>
    <cfRule type="notContainsText" dxfId="557" priority="140" operator="notContains" text="No concerns">
      <formula>ISERROR(SEARCH("No concerns",D24))</formula>
    </cfRule>
  </conditionalFormatting>
  <conditionalFormatting sqref="D22">
    <cfRule type="containsText" dxfId="556" priority="133" stopIfTrue="1" operator="containsText" text="Please select">
      <formula>NOT(ISERROR(SEARCH("Please select",D22)))</formula>
    </cfRule>
    <cfRule type="containsText" dxfId="555" priority="134" stopIfTrue="1" operator="containsText" text="No concerns">
      <formula>NOT(ISERROR(SEARCH("No concerns",D22)))</formula>
    </cfRule>
    <cfRule type="containsText" dxfId="554" priority="135" stopIfTrue="1" operator="containsText" text="N/A">
      <formula>NOT(ISERROR(SEARCH("N/A",D22)))</formula>
    </cfRule>
    <cfRule type="notContainsText" dxfId="553" priority="136" operator="notContains" text="No concerns">
      <formula>ISERROR(SEARCH("No concerns",D22))</formula>
    </cfRule>
  </conditionalFormatting>
  <conditionalFormatting sqref="D30">
    <cfRule type="containsText" dxfId="552" priority="85" stopIfTrue="1" operator="containsText" text="Please select">
      <formula>NOT(ISERROR(SEARCH("Please select",D30)))</formula>
    </cfRule>
    <cfRule type="containsText" dxfId="551" priority="86" stopIfTrue="1" operator="containsText" text="No concerns">
      <formula>NOT(ISERROR(SEARCH("No concerns",D30)))</formula>
    </cfRule>
    <cfRule type="containsText" dxfId="550" priority="87" stopIfTrue="1" operator="containsText" text="N/A">
      <formula>NOT(ISERROR(SEARCH("N/A",D30)))</formula>
    </cfRule>
    <cfRule type="notContainsText" dxfId="549" priority="88" operator="notContains" text="No concerns">
      <formula>ISERROR(SEARCH("No concerns",D30))</formula>
    </cfRule>
  </conditionalFormatting>
  <conditionalFormatting sqref="D20">
    <cfRule type="containsText" dxfId="548" priority="161" stopIfTrue="1" operator="containsText" text="Please select">
      <formula>NOT(ISERROR(SEARCH("Please select",D20)))</formula>
    </cfRule>
    <cfRule type="containsText" dxfId="547" priority="162" stopIfTrue="1" operator="containsText" text="No concerns">
      <formula>NOT(ISERROR(SEARCH("No concerns",D20)))</formula>
    </cfRule>
    <cfRule type="containsText" dxfId="546" priority="163" stopIfTrue="1" operator="containsText" text="N/A">
      <formula>NOT(ISERROR(SEARCH("N/A",D20)))</formula>
    </cfRule>
    <cfRule type="notContainsText" dxfId="545" priority="164" operator="notContains" text="No concerns">
      <formula>ISERROR(SEARCH("No concerns",D20))</formula>
    </cfRule>
  </conditionalFormatting>
  <conditionalFormatting sqref="D18">
    <cfRule type="containsText" dxfId="544" priority="157" stopIfTrue="1" operator="containsText" text="Please select">
      <formula>NOT(ISERROR(SEARCH("Please select",D18)))</formula>
    </cfRule>
    <cfRule type="containsText" dxfId="543" priority="158" stopIfTrue="1" operator="containsText" text="No concerns">
      <formula>NOT(ISERROR(SEARCH("No concerns",D18)))</formula>
    </cfRule>
    <cfRule type="containsText" dxfId="542" priority="159" stopIfTrue="1" operator="containsText" text="N/A">
      <formula>NOT(ISERROR(SEARCH("N/A",D18)))</formula>
    </cfRule>
    <cfRule type="notContainsText" dxfId="541" priority="160" operator="notContains" text="No concerns">
      <formula>ISERROR(SEARCH("No concerns",D18))</formula>
    </cfRule>
  </conditionalFormatting>
  <conditionalFormatting sqref="D26">
    <cfRule type="containsText" dxfId="540" priority="109" stopIfTrue="1" operator="containsText" text="Please select">
      <formula>NOT(ISERROR(SEARCH("Please select",D26)))</formula>
    </cfRule>
    <cfRule type="containsText" dxfId="539" priority="110" stopIfTrue="1" operator="containsText" text="No concerns">
      <formula>NOT(ISERROR(SEARCH("No concerns",D26)))</formula>
    </cfRule>
    <cfRule type="containsText" dxfId="538" priority="111" stopIfTrue="1" operator="containsText" text="N/A">
      <formula>NOT(ISERROR(SEARCH("N/A",D26)))</formula>
    </cfRule>
    <cfRule type="notContainsText" dxfId="537" priority="112" operator="notContains" text="No concerns">
      <formula>ISERROR(SEARCH("No concerns",D26))</formula>
    </cfRule>
  </conditionalFormatting>
  <conditionalFormatting sqref="D16">
    <cfRule type="containsText" dxfId="536" priority="185" stopIfTrue="1" operator="containsText" text="Please select">
      <formula>NOT(ISERROR(SEARCH("Please select",D16)))</formula>
    </cfRule>
    <cfRule type="containsText" dxfId="535" priority="186" stopIfTrue="1" operator="containsText" text="No concerns">
      <formula>NOT(ISERROR(SEARCH("No concerns",D16)))</formula>
    </cfRule>
    <cfRule type="containsText" dxfId="534" priority="187" stopIfTrue="1" operator="containsText" text="N/A">
      <formula>NOT(ISERROR(SEARCH("N/A",D16)))</formula>
    </cfRule>
    <cfRule type="notContainsText" dxfId="533" priority="188" operator="notContains" text="No concerns">
      <formula>ISERROR(SEARCH("No concerns",D16))</formula>
    </cfRule>
  </conditionalFormatting>
  <conditionalFormatting sqref="D28">
    <cfRule type="containsText" dxfId="532" priority="113" stopIfTrue="1" operator="containsText" text="Please select">
      <formula>NOT(ISERROR(SEARCH("Please select",D28)))</formula>
    </cfRule>
    <cfRule type="containsText" dxfId="531" priority="114" stopIfTrue="1" operator="containsText" text="No concerns">
      <formula>NOT(ISERROR(SEARCH("No concerns",D28)))</formula>
    </cfRule>
    <cfRule type="containsText" dxfId="530" priority="115" stopIfTrue="1" operator="containsText" text="N/A">
      <formula>NOT(ISERROR(SEARCH("N/A",D28)))</formula>
    </cfRule>
    <cfRule type="notContainsText" dxfId="529" priority="116" operator="notContains" text="No concerns">
      <formula>ISERROR(SEARCH("No concerns",D28))</formula>
    </cfRule>
  </conditionalFormatting>
  <conditionalFormatting sqref="F19:N19">
    <cfRule type="containsText" dxfId="528" priority="45" stopIfTrue="1" operator="containsText" text="Please select">
      <formula>NOT(ISERROR(SEARCH("Please select",F19)))</formula>
    </cfRule>
    <cfRule type="containsText" dxfId="527" priority="46" stopIfTrue="1" operator="containsText" text="No concerns">
      <formula>NOT(ISERROR(SEARCH("No concerns",F19)))</formula>
    </cfRule>
    <cfRule type="containsText" dxfId="526" priority="47" stopIfTrue="1" operator="containsText" text="N/A">
      <formula>NOT(ISERROR(SEARCH("N/A",F19)))</formula>
    </cfRule>
    <cfRule type="notContainsText" dxfId="525" priority="48" operator="notContains" text="No concerns">
      <formula>ISERROR(SEARCH("No concerns",F19))</formula>
    </cfRule>
  </conditionalFormatting>
  <conditionalFormatting sqref="D27">
    <cfRule type="containsText" dxfId="524" priority="101" stopIfTrue="1" operator="containsText" text="Please select">
      <formula>NOT(ISERROR(SEARCH("Please select",D27)))</formula>
    </cfRule>
    <cfRule type="containsText" dxfId="523" priority="102" stopIfTrue="1" operator="containsText" text="No concerns">
      <formula>NOT(ISERROR(SEARCH("No concerns",D27)))</formula>
    </cfRule>
    <cfRule type="containsText" dxfId="522" priority="103" stopIfTrue="1" operator="containsText" text="N/A">
      <formula>NOT(ISERROR(SEARCH("N/A",D27)))</formula>
    </cfRule>
    <cfRule type="notContainsText" dxfId="521" priority="104" operator="notContains" text="No concerns">
      <formula>ISERROR(SEARCH("No concerns",D27))</formula>
    </cfRule>
  </conditionalFormatting>
  <conditionalFormatting sqref="F22:N22">
    <cfRule type="containsText" dxfId="520" priority="37" stopIfTrue="1" operator="containsText" text="Please select">
      <formula>NOT(ISERROR(SEARCH("Please select",F22)))</formula>
    </cfRule>
    <cfRule type="containsText" dxfId="519" priority="38" stopIfTrue="1" operator="containsText" text="No concerns">
      <formula>NOT(ISERROR(SEARCH("No concerns",F22)))</formula>
    </cfRule>
    <cfRule type="containsText" dxfId="518" priority="39" stopIfTrue="1" operator="containsText" text="N/A">
      <formula>NOT(ISERROR(SEARCH("N/A",F22)))</formula>
    </cfRule>
    <cfRule type="notContainsText" dxfId="517" priority="40" operator="notContains" text="No concerns">
      <formula>ISERROR(SEARCH("No concerns",F22))</formula>
    </cfRule>
  </conditionalFormatting>
  <conditionalFormatting sqref="F23:N23">
    <cfRule type="containsText" dxfId="516" priority="33" stopIfTrue="1" operator="containsText" text="Please select">
      <formula>NOT(ISERROR(SEARCH("Please select",F23)))</formula>
    </cfRule>
    <cfRule type="containsText" dxfId="515" priority="34" stopIfTrue="1" operator="containsText" text="No concerns">
      <formula>NOT(ISERROR(SEARCH("No concerns",F23)))</formula>
    </cfRule>
    <cfRule type="containsText" dxfId="514" priority="35" stopIfTrue="1" operator="containsText" text="N/A">
      <formula>NOT(ISERROR(SEARCH("N/A",F23)))</formula>
    </cfRule>
    <cfRule type="notContainsText" dxfId="513" priority="36" operator="notContains" text="No concerns">
      <formula>ISERROR(SEARCH("No concerns",F23))</formula>
    </cfRule>
  </conditionalFormatting>
  <conditionalFormatting sqref="D32">
    <cfRule type="containsText" dxfId="512" priority="89" stopIfTrue="1" operator="containsText" text="Please select">
      <formula>NOT(ISERROR(SEARCH("Please select",D32)))</formula>
    </cfRule>
    <cfRule type="containsText" dxfId="511" priority="90" stopIfTrue="1" operator="containsText" text="No concerns">
      <formula>NOT(ISERROR(SEARCH("No concerns",D32)))</formula>
    </cfRule>
    <cfRule type="containsText" dxfId="510" priority="91" stopIfTrue="1" operator="containsText" text="N/A">
      <formula>NOT(ISERROR(SEARCH("N/A",D32)))</formula>
    </cfRule>
    <cfRule type="notContainsText" dxfId="509" priority="92" operator="notContains" text="No concerns">
      <formula>ISERROR(SEARCH("No concerns",D32))</formula>
    </cfRule>
  </conditionalFormatting>
  <conditionalFormatting sqref="F27:N27">
    <cfRule type="containsText" dxfId="508" priority="21" stopIfTrue="1" operator="containsText" text="Please select">
      <formula>NOT(ISERROR(SEARCH("Please select",F27)))</formula>
    </cfRule>
    <cfRule type="containsText" dxfId="507" priority="22" stopIfTrue="1" operator="containsText" text="No concerns">
      <formula>NOT(ISERROR(SEARCH("No concerns",F27)))</formula>
    </cfRule>
    <cfRule type="containsText" dxfId="506" priority="23" stopIfTrue="1" operator="containsText" text="N/A">
      <formula>NOT(ISERROR(SEARCH("N/A",F27)))</formula>
    </cfRule>
    <cfRule type="notContainsText" dxfId="505" priority="24" operator="notContains" text="No concerns">
      <formula>ISERROR(SEARCH("No concerns",F27))</formula>
    </cfRule>
  </conditionalFormatting>
  <conditionalFormatting sqref="D31">
    <cfRule type="containsText" dxfId="504" priority="77" stopIfTrue="1" operator="containsText" text="Please select">
      <formula>NOT(ISERROR(SEARCH("Please select",D31)))</formula>
    </cfRule>
    <cfRule type="containsText" dxfId="503" priority="78" stopIfTrue="1" operator="containsText" text="No concerns">
      <formula>NOT(ISERROR(SEARCH("No concerns",D31)))</formula>
    </cfRule>
    <cfRule type="containsText" dxfId="502" priority="79" stopIfTrue="1" operator="containsText" text="N/A">
      <formula>NOT(ISERROR(SEARCH("N/A",D31)))</formula>
    </cfRule>
    <cfRule type="notContainsText" dxfId="501" priority="80" operator="notContains" text="No concerns">
      <formula>ISERROR(SEARCH("No concerns",D31))</formula>
    </cfRule>
  </conditionalFormatting>
  <conditionalFormatting sqref="F30:N30">
    <cfRule type="containsText" dxfId="500" priority="13" stopIfTrue="1" operator="containsText" text="Please select">
      <formula>NOT(ISERROR(SEARCH("Please select",F30)))</formula>
    </cfRule>
    <cfRule type="containsText" dxfId="499" priority="14" stopIfTrue="1" operator="containsText" text="No concerns">
      <formula>NOT(ISERROR(SEARCH("No concerns",F30)))</formula>
    </cfRule>
    <cfRule type="containsText" dxfId="498" priority="15" stopIfTrue="1" operator="containsText" text="N/A">
      <formula>NOT(ISERROR(SEARCH("N/A",F30)))</formula>
    </cfRule>
    <cfRule type="notContainsText" dxfId="497" priority="16" operator="notContains" text="No concerns">
      <formula>ISERROR(SEARCH("No concerns",F30))</formula>
    </cfRule>
  </conditionalFormatting>
  <conditionalFormatting sqref="F31:N31">
    <cfRule type="containsText" dxfId="496" priority="9" stopIfTrue="1" operator="containsText" text="Please select">
      <formula>NOT(ISERROR(SEARCH("Please select",F31)))</formula>
    </cfRule>
    <cfRule type="containsText" dxfId="495" priority="10" stopIfTrue="1" operator="containsText" text="No concerns">
      <formula>NOT(ISERROR(SEARCH("No concerns",F31)))</formula>
    </cfRule>
    <cfRule type="containsText" dxfId="494" priority="11" stopIfTrue="1" operator="containsText" text="N/A">
      <formula>NOT(ISERROR(SEARCH("N/A",F31)))</formula>
    </cfRule>
    <cfRule type="notContainsText" dxfId="493" priority="12" operator="notContains" text="No concerns">
      <formula>ISERROR(SEARCH("No concerns",F31))</formula>
    </cfRule>
  </conditionalFormatting>
  <conditionalFormatting sqref="F24:N24">
    <cfRule type="containsText" dxfId="492" priority="41" stopIfTrue="1" operator="containsText" text="Please select">
      <formula>NOT(ISERROR(SEARCH("Please select",F24)))</formula>
    </cfRule>
    <cfRule type="containsText" dxfId="491" priority="42" stopIfTrue="1" operator="containsText" text="No concerns">
      <formula>NOT(ISERROR(SEARCH("No concerns",F24)))</formula>
    </cfRule>
    <cfRule type="containsText" dxfId="490" priority="43" stopIfTrue="1" operator="containsText" text="N/A">
      <formula>NOT(ISERROR(SEARCH("N/A",F24)))</formula>
    </cfRule>
    <cfRule type="notContainsText" dxfId="489" priority="44" operator="notContains" text="No concerns">
      <formula>ISERROR(SEARCH("No concerns",F24))</formula>
    </cfRule>
  </conditionalFormatting>
  <conditionalFormatting sqref="F20:N20">
    <cfRule type="containsText" dxfId="488" priority="53" stopIfTrue="1" operator="containsText" text="Please select">
      <formula>NOT(ISERROR(SEARCH("Please select",F20)))</formula>
    </cfRule>
    <cfRule type="containsText" dxfId="487" priority="54" stopIfTrue="1" operator="containsText" text="No concerns">
      <formula>NOT(ISERROR(SEARCH("No concerns",F20)))</formula>
    </cfRule>
    <cfRule type="containsText" dxfId="486" priority="55" stopIfTrue="1" operator="containsText" text="N/A">
      <formula>NOT(ISERROR(SEARCH("N/A",F20)))</formula>
    </cfRule>
    <cfRule type="notContainsText" dxfId="485" priority="56" operator="notContains" text="No concerns">
      <formula>ISERROR(SEARCH("No concerns",F20))</formula>
    </cfRule>
  </conditionalFormatting>
  <conditionalFormatting sqref="F18:N18">
    <cfRule type="containsText" dxfId="484" priority="49" stopIfTrue="1" operator="containsText" text="Please select">
      <formula>NOT(ISERROR(SEARCH("Please select",F18)))</formula>
    </cfRule>
    <cfRule type="containsText" dxfId="483" priority="50" stopIfTrue="1" operator="containsText" text="No concerns">
      <formula>NOT(ISERROR(SEARCH("No concerns",F18)))</formula>
    </cfRule>
    <cfRule type="containsText" dxfId="482" priority="51" stopIfTrue="1" operator="containsText" text="N/A">
      <formula>NOT(ISERROR(SEARCH("N/A",F18)))</formula>
    </cfRule>
    <cfRule type="notContainsText" dxfId="481" priority="52" operator="notContains" text="No concerns">
      <formula>ISERROR(SEARCH("No concerns",F18))</formula>
    </cfRule>
  </conditionalFormatting>
  <conditionalFormatting sqref="F16:N16">
    <cfRule type="containsText" dxfId="480" priority="65" stopIfTrue="1" operator="containsText" text="Please select">
      <formula>NOT(ISERROR(SEARCH("Please select",F16)))</formula>
    </cfRule>
    <cfRule type="containsText" dxfId="479" priority="66" stopIfTrue="1" operator="containsText" text="No concerns">
      <formula>NOT(ISERROR(SEARCH("No concerns",F16)))</formula>
    </cfRule>
    <cfRule type="containsText" dxfId="478" priority="67" stopIfTrue="1" operator="containsText" text="N/A">
      <formula>NOT(ISERROR(SEARCH("N/A",F16)))</formula>
    </cfRule>
    <cfRule type="notContainsText" dxfId="477" priority="68" operator="notContains" text="No concerns">
      <formula>ISERROR(SEARCH("No concerns",F16))</formula>
    </cfRule>
  </conditionalFormatting>
  <conditionalFormatting sqref="F28:N28">
    <cfRule type="containsText" dxfId="476" priority="29" stopIfTrue="1" operator="containsText" text="Please select">
      <formula>NOT(ISERROR(SEARCH("Please select",F28)))</formula>
    </cfRule>
    <cfRule type="containsText" dxfId="475" priority="30" stopIfTrue="1" operator="containsText" text="No concerns">
      <formula>NOT(ISERROR(SEARCH("No concerns",F28)))</formula>
    </cfRule>
    <cfRule type="containsText" dxfId="474" priority="31" stopIfTrue="1" operator="containsText" text="N/A">
      <formula>NOT(ISERROR(SEARCH("N/A",F28)))</formula>
    </cfRule>
    <cfRule type="notContainsText" dxfId="473" priority="32" operator="notContains" text="No concerns">
      <formula>ISERROR(SEARCH("No concerns",F28))</formula>
    </cfRule>
  </conditionalFormatting>
  <conditionalFormatting sqref="F26:N26">
    <cfRule type="containsText" dxfId="472" priority="25" stopIfTrue="1" operator="containsText" text="Please select">
      <formula>NOT(ISERROR(SEARCH("Please select",F26)))</formula>
    </cfRule>
    <cfRule type="containsText" dxfId="471" priority="26" stopIfTrue="1" operator="containsText" text="No concerns">
      <formula>NOT(ISERROR(SEARCH("No concerns",F26)))</formula>
    </cfRule>
    <cfRule type="containsText" dxfId="470" priority="27" stopIfTrue="1" operator="containsText" text="N/A">
      <formula>NOT(ISERROR(SEARCH("N/A",F26)))</formula>
    </cfRule>
    <cfRule type="notContainsText" dxfId="469" priority="28" operator="notContains" text="No concerns">
      <formula>ISERROR(SEARCH("No concerns",F26))</formula>
    </cfRule>
  </conditionalFormatting>
  <conditionalFormatting sqref="F32:N32">
    <cfRule type="containsText" dxfId="468" priority="17" stopIfTrue="1" operator="containsText" text="Please select">
      <formula>NOT(ISERROR(SEARCH("Please select",F32)))</formula>
    </cfRule>
    <cfRule type="containsText" dxfId="467" priority="18" stopIfTrue="1" operator="containsText" text="No concerns">
      <formula>NOT(ISERROR(SEARCH("No concerns",F32)))</formula>
    </cfRule>
    <cfRule type="containsText" dxfId="466" priority="19" stopIfTrue="1" operator="containsText" text="N/A">
      <formula>NOT(ISERROR(SEARCH("N/A",F32)))</formula>
    </cfRule>
    <cfRule type="notContainsText" dxfId="465" priority="20" operator="notContains" text="No concerns">
      <formula>ISERROR(SEARCH("No concerns",F32))</formula>
    </cfRule>
  </conditionalFormatting>
  <conditionalFormatting sqref="D19">
    <cfRule type="containsText" dxfId="464" priority="5" stopIfTrue="1" operator="containsText" text="Please select">
      <formula>NOT(ISERROR(SEARCH("Please select",D19)))</formula>
    </cfRule>
    <cfRule type="containsText" dxfId="463" priority="6" stopIfTrue="1" operator="containsText" text="No concerns">
      <formula>NOT(ISERROR(SEARCH("No concerns",D19)))</formula>
    </cfRule>
    <cfRule type="containsText" dxfId="462" priority="7" stopIfTrue="1" operator="containsText" text="N/A">
      <formula>NOT(ISERROR(SEARCH("N/A",D19)))</formula>
    </cfRule>
    <cfRule type="notContainsText" dxfId="461" priority="8" operator="notContains" text="No concerns">
      <formula>ISERROR(SEARCH("No concerns",D19))</formula>
    </cfRule>
  </conditionalFormatting>
  <conditionalFormatting sqref="D14:D15">
    <cfRule type="containsText" dxfId="460" priority="1" stopIfTrue="1" operator="containsText" text="Please select">
      <formula>NOT(ISERROR(SEARCH("Please select",D14)))</formula>
    </cfRule>
    <cfRule type="containsText" dxfId="459" priority="2" stopIfTrue="1" operator="containsText" text="No concerns">
      <formula>NOT(ISERROR(SEARCH("No concerns",D14)))</formula>
    </cfRule>
    <cfRule type="containsText" dxfId="458" priority="3" stopIfTrue="1" operator="containsText" text="N/A">
      <formula>NOT(ISERROR(SEARCH("N/A",D14)))</formula>
    </cfRule>
    <cfRule type="notContainsText" dxfId="457" priority="4" operator="notContains" text="No concerns">
      <formula>ISERROR(SEARCH("No concerns",D14))</formula>
    </cfRule>
  </conditionalFormatting>
  <dataValidations count="15">
    <dataValidation allowBlank="1" showInputMessage="1" showErrorMessage="1" promptTitle="Explanation" prompt="Fuel combustion by on-road transportation within city boundary, such as gasoline, diesel, biodiesel, ethanol, LPG, CNG, etc. used by fuel-powered cars, buses, taxis, trucks, motorcycles." sqref="B14" xr:uid="{A59F00BA-A4E5-574E-9178-8518057F3C8E}"/>
    <dataValidation allowBlank="1" showInputMessage="1" showErrorMessage="1" promptTitle="Explanation" prompt="Grid supplied energy consumed by on-road transportation occurring within city boundary, such as by electric vehicles." sqref="B15" xr:uid="{A7D33EF8-4EF8-EC43-99E1-17DFDA053024}"/>
    <dataValidation allowBlank="1" showInputMessage="1" showErrorMessage="1" promptTitle="Explanation" prompt="Fuel combustion by out-of-city portion of transboundary on-road transport journeys, as well as T&amp;D losses from grid supplied energy consumption reported in II.1.2. Note this sector is optional for a BASIC inventory." sqref="B16" xr:uid="{20855728-54A2-E843-BEDB-842D548D1D13}"/>
    <dataValidation allowBlank="1" showInputMessage="1" showErrorMessage="1" promptTitle="Explanation" prompt="Fuel combustion by railway transportation occurring within city boundary, such as diesel and bio-diesel used by trains, trams and subways, etc. " sqref="B18" xr:uid="{853C4600-E8C3-364E-A4A4-C42AA188151C}"/>
    <dataValidation allowBlank="1" showInputMessage="1" showErrorMessage="1" promptTitle="Explanation" prompt="Grid supplied electricity consumed by railway transportation occurring within city boundary such as trains, trams and subways etc. " sqref="B19" xr:uid="{C2771E82-E24D-FC44-8E67-1C8B1F317BB7}"/>
    <dataValidation allowBlank="1" showInputMessage="1" showErrorMessage="1" promptTitle="Explanation" prompt="Fuel combustion by out-of-city portion of transboundary railway journeys, as well as T&amp;D losses from grid supplied energy consumed by railways systems reported in II.2.2. Note this sector is optional for BASIC inventory." sqref="B20" xr:uid="{DC056EAA-B73F-7B49-913E-D462CBFD3969}"/>
    <dataValidation allowBlank="1" showInputMessage="1" showErrorMessage="1" promptTitle="Explanation" prompt="Fuel combustion by waterborne navigation occurring within city boundary (such as diesel used by sightseeing ferries), as well as in-city portion of journeys that start and/or end  outside the city boundary. " sqref="B22" xr:uid="{1FC8F978-4DD9-264E-BFE7-71093B774C50}"/>
    <dataValidation allowBlank="1" showInputMessage="1" showErrorMessage="1" promptTitle="Explanation" prompt="Grid supplied energy consumed by waterborne navigation occurring within city boundary, such as grid-supplied electricity powered ferries, boats, etc." sqref="B23" xr:uid="{C4E48322-AF77-1D42-9A79-43536276E034}"/>
    <dataValidation allowBlank="1" showInputMessage="1" showErrorMessage="1" promptTitle="Explanation" prompt="Fuel combustion by out-of-city portion of transboundary waterborne navigation, as well as T&amp;D losses from grid supplied energy reported in II.3.2. Note this sector is optional for a BASIC inventory." sqref="B24" xr:uid="{D641E8D9-DFDD-FD4B-A88D-9F309021EEF1}"/>
    <dataValidation allowBlank="1" showInputMessage="1" showErrorMessage="1" promptTitle="Explanation" prompt="Fuel combustion by aviation journeys that depart and land within city boundary, such as sightseeing/training flights and helicopters operating within city." sqref="B26" xr:uid="{FA937FC9-486E-0241-A8A4-37A8DEA7A679}"/>
    <dataValidation allowBlank="1" showInputMessage="1" showErrorMessage="1" promptTitle="Explanation" prompt="Grid supplied energy consumed by aircraft charging at airports within the city." sqref="B27" xr:uid="{44985D4F-A656-1A43-83EC-3AC6596DCE0A}"/>
    <dataValidation allowBlank="1" showInputMessage="1" showErrorMessage="1" promptTitle="Explanation" prompt="Fuel combustion by transboundary aviation journeys occurring outside the city, as well as T&amp;D losses from grid-supplied energy consumption reported in II.4.2. Note this sector is optional for a BASIC inventory." sqref="B28" xr:uid="{ED72CE7B-E7C9-E041-8C13-35740805ACCA}"/>
    <dataValidation allowBlank="1" showInputMessage="1" showErrorMessage="1" promptTitle="Explanation" prompt="Fuel combustion by off-road transportation occurring within transportation facility premises inside city boundary, such as non-road vehicles used within airports, harbors, bus terminals, train stations, etc." sqref="B30" xr:uid="{38C30C2B-CEBC-0B44-A0A1-472F441819DD}"/>
    <dataValidation allowBlank="1" showInputMessage="1" showErrorMessage="1" promptTitle="Explanation" prompt="Grid supplied energy consumed by off-road transportation occurring within transportation facility premises inside city boundary." sqref="B31" xr:uid="{DAD4FA7B-6741-3D4A-B67D-733A563FD6AF}"/>
    <dataValidation allowBlank="1" showInputMessage="1" showErrorMessage="1" promptTitle="Explanation" prompt="Fuel combustion by off-road transportation occurring within transportation facility premises outside city boundary but serving the city, as well as T&amp;D losses from grid supplied energy reported in II.5.2. Note this sector is optional for a BASIC inventory" sqref="B32" xr:uid="{57B212C2-4901-A741-BAAD-2F05603411D3}"/>
  </dataValidations>
  <pageMargins left="0.25" right="0.25" top="0.75000000000000011" bottom="0.75000000000000011" header="0.30000000000000004" footer="0.30000000000000004"/>
  <pageSetup paperSize="8" scale="44" orientation="landscape"/>
  <drawing r:id="rId1"/>
  <extLst>
    <ext xmlns:x14="http://schemas.microsoft.com/office/spreadsheetml/2009/9/main" uri="{CCE6A557-97BC-4b89-ADB6-D9C93CAAB3DF}">
      <x14:dataValidations xmlns:xm="http://schemas.microsoft.com/office/excel/2006/main" count="2">
        <x14:dataValidation type="list" allowBlank="1" showInputMessage="1" xr:uid="{B1BE15C2-F10D-B54E-A29C-ADE9B175FAFC}">
          <x14:formula1>
            <xm:f>'Dropdown list-must not modify'!$G$1:$G$4</xm:f>
          </x14:formula1>
          <xm:sqref>F28:N28 F32:N32 D32 D28 F24:N24 D24 F20:N20 D20 F16:N16 D16</xm:sqref>
        </x14:dataValidation>
        <x14:dataValidation type="list" allowBlank="1" showInputMessage="1" xr:uid="{DB6C3114-4924-6240-89D1-81488B1AAFE8}">
          <x14:formula1>
            <xm:f>'Dropdown list-must not modify'!$E$1:$E$4</xm:f>
          </x14:formula1>
          <xm:sqref>D26:D27 F30:N31 D30:D31 F18:N19 F22:N23 F14:N15 D14:D15 D18:D19 D22:D23 F26:N27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M69"/>
  <sheetViews>
    <sheetView showGridLines="0" showRowColHeaders="0" workbookViewId="0"/>
  </sheetViews>
  <sheetFormatPr baseColWidth="10" defaultColWidth="0" defaultRowHeight="0" customHeight="1" zeroHeight="1"/>
  <cols>
    <col min="1" max="1" width="4" style="8" customWidth="1"/>
    <col min="2" max="3" width="13.83203125" style="8" customWidth="1"/>
    <col min="4" max="4" width="115.83203125" style="8" customWidth="1"/>
    <col min="5" max="5" width="4.83203125" style="8" customWidth="1"/>
    <col min="6" max="14" width="50.83203125" style="8" customWidth="1"/>
    <col min="15" max="16" width="10.83203125" style="8" customWidth="1"/>
    <col min="17" max="91" width="0" style="8" hidden="1" customWidth="1"/>
    <col min="92" max="16384" width="8.83203125" style="8" hidden="1"/>
  </cols>
  <sheetData>
    <row r="1" spans="1:16" s="136" customFormat="1" ht="20" customHeight="1">
      <c r="A1" s="131"/>
      <c r="B1" s="132"/>
      <c r="C1" s="175"/>
      <c r="F1" s="131"/>
      <c r="O1" s="8"/>
      <c r="P1" s="8"/>
    </row>
    <row r="2" spans="1:16" s="136" customFormat="1" ht="20" customHeight="1">
      <c r="A2" s="131"/>
      <c r="B2" s="132"/>
      <c r="C2" s="175"/>
      <c r="F2" s="131"/>
      <c r="O2" s="8"/>
      <c r="P2" s="8"/>
    </row>
    <row r="3" spans="1:16" s="136" customFormat="1" ht="20" customHeight="1">
      <c r="A3" s="131"/>
      <c r="B3" s="132"/>
      <c r="C3" s="175"/>
      <c r="F3" s="131"/>
      <c r="O3" s="8"/>
      <c r="P3" s="8"/>
    </row>
    <row r="4" spans="1:16" s="136" customFormat="1" ht="20" customHeight="1">
      <c r="A4" s="131"/>
      <c r="B4" s="132"/>
      <c r="C4" s="175"/>
      <c r="F4" s="131"/>
      <c r="O4" s="8"/>
      <c r="P4" s="8"/>
    </row>
    <row r="5" spans="1:16" s="136" customFormat="1" ht="41" customHeight="1">
      <c r="A5" s="131"/>
      <c r="B5" s="132"/>
      <c r="C5" s="175"/>
      <c r="F5" s="131"/>
      <c r="O5" s="8"/>
      <c r="P5" s="8"/>
    </row>
    <row r="6" spans="1:16" ht="16" customHeight="1">
      <c r="E6" s="226"/>
    </row>
    <row r="7" spans="1:16" s="13" customFormat="1" ht="30" customHeight="1" thickBot="1">
      <c r="A7" s="9"/>
      <c r="B7" s="4" t="s">
        <v>76</v>
      </c>
      <c r="C7" s="11"/>
      <c r="D7" s="11"/>
      <c r="E7" s="11"/>
      <c r="F7" s="11"/>
      <c r="G7" s="11"/>
      <c r="H7" s="11"/>
      <c r="I7" s="12"/>
      <c r="J7" s="12"/>
      <c r="K7" s="11"/>
      <c r="L7" s="11"/>
      <c r="M7" s="11"/>
      <c r="N7" s="11"/>
    </row>
    <row r="8" spans="1:16" s="13" customFormat="1" ht="20" customHeight="1" thickTop="1">
      <c r="A8" s="9"/>
      <c r="B8" s="104" t="s">
        <v>1366</v>
      </c>
      <c r="C8" s="104"/>
      <c r="D8" s="104"/>
      <c r="E8" s="104"/>
      <c r="F8" s="104"/>
      <c r="G8" s="14"/>
      <c r="H8" s="14"/>
      <c r="I8" s="14"/>
      <c r="J8" s="14"/>
      <c r="K8" s="14"/>
      <c r="L8" s="14"/>
      <c r="M8" s="14"/>
      <c r="N8" s="14"/>
      <c r="O8" s="281"/>
      <c r="P8" s="280"/>
    </row>
    <row r="9" spans="1:16" s="9" customFormat="1" ht="20" customHeight="1">
      <c r="B9" s="410" t="s">
        <v>1412</v>
      </c>
      <c r="C9" s="381"/>
      <c r="D9" s="381"/>
      <c r="E9" s="381"/>
      <c r="F9" s="381"/>
      <c r="I9" s="8"/>
      <c r="O9" s="282"/>
      <c r="P9" s="282"/>
    </row>
    <row r="10" spans="1:16" s="13" customFormat="1" ht="30" customHeight="1">
      <c r="D10" s="292" t="s">
        <v>417</v>
      </c>
      <c r="E10" s="417" t="s">
        <v>418</v>
      </c>
      <c r="F10" s="291" t="s">
        <v>346</v>
      </c>
      <c r="G10" s="278" t="s">
        <v>347</v>
      </c>
    </row>
    <row r="11" spans="1:16" s="15" customFormat="1" ht="30" customHeight="1">
      <c r="C11" s="177" t="s">
        <v>1424</v>
      </c>
      <c r="D11" s="173" t="s">
        <v>358</v>
      </c>
      <c r="E11" s="226"/>
      <c r="F11" s="173" t="s">
        <v>183</v>
      </c>
      <c r="G11" s="173" t="s">
        <v>181</v>
      </c>
      <c r="H11" s="174" t="s">
        <v>182</v>
      </c>
      <c r="I11" s="174" t="s">
        <v>1401</v>
      </c>
      <c r="J11" s="174" t="s">
        <v>186</v>
      </c>
      <c r="K11" s="173" t="s">
        <v>303</v>
      </c>
      <c r="L11" s="173" t="s">
        <v>187</v>
      </c>
      <c r="M11" s="173" t="s">
        <v>188</v>
      </c>
      <c r="N11" s="173" t="s">
        <v>1464</v>
      </c>
    </row>
    <row r="12" spans="1:16" s="19" customFormat="1" ht="250">
      <c r="B12" s="225"/>
      <c r="C12" s="225" t="s">
        <v>359</v>
      </c>
      <c r="D12" s="377" t="s">
        <v>1387</v>
      </c>
      <c r="E12" s="226"/>
      <c r="F12" s="377" t="s">
        <v>1377</v>
      </c>
      <c r="G12" s="377" t="s">
        <v>1370</v>
      </c>
      <c r="H12" s="377" t="s">
        <v>1371</v>
      </c>
      <c r="I12" s="377" t="s">
        <v>1382</v>
      </c>
      <c r="J12" s="377" t="s">
        <v>1372</v>
      </c>
      <c r="K12" s="377" t="s">
        <v>1373</v>
      </c>
      <c r="L12" s="377" t="s">
        <v>1374</v>
      </c>
      <c r="M12" s="377" t="s">
        <v>1356</v>
      </c>
      <c r="N12" s="377" t="s">
        <v>1375</v>
      </c>
    </row>
    <row r="13" spans="1:16" s="93" customFormat="1" ht="22" customHeight="1">
      <c r="B13" s="184" t="s">
        <v>299</v>
      </c>
      <c r="C13" s="188"/>
      <c r="D13" s="165"/>
      <c r="E13" s="226"/>
      <c r="F13" s="165"/>
      <c r="G13" s="165"/>
      <c r="H13" s="165"/>
      <c r="I13" s="165"/>
      <c r="J13" s="165"/>
      <c r="K13" s="165"/>
      <c r="L13" s="165"/>
      <c r="M13" s="165"/>
      <c r="N13" s="165"/>
    </row>
    <row r="14" spans="1:16" s="129" customFormat="1" ht="19">
      <c r="B14" s="178" t="s">
        <v>115</v>
      </c>
      <c r="C14" s="178" t="s">
        <v>184</v>
      </c>
      <c r="D14" s="228" t="s">
        <v>191</v>
      </c>
      <c r="E14" s="226"/>
      <c r="F14" s="228" t="s">
        <v>191</v>
      </c>
      <c r="G14" s="228" t="s">
        <v>191</v>
      </c>
      <c r="H14" s="228" t="s">
        <v>191</v>
      </c>
      <c r="I14" s="228" t="s">
        <v>191</v>
      </c>
      <c r="J14" s="228" t="s">
        <v>191</v>
      </c>
      <c r="K14" s="228" t="s">
        <v>191</v>
      </c>
      <c r="L14" s="228" t="s">
        <v>191</v>
      </c>
      <c r="M14" s="228" t="s">
        <v>191</v>
      </c>
      <c r="N14" s="228" t="s">
        <v>191</v>
      </c>
      <c r="O14" s="433" t="str">
        <f>IF(AND(F14="Please select",G14="Please select",H14="Please select",I14="Please select",J14="Please select",K14="Please select",L14="Please select",M14="Please select",N14="Please select"),"Checks incomplete",IF(AND(F14="No concerns",G14="No concerns",H14="No concerns",I14="No concerns",J14="No concerns",K14="No concerns",L14="No concerns",M14="No concerns",N14="No concerns"),"No concerns",IF(OR(F14="Please select",G14="Please select",H14="Please select",I14="Please select",J14="Please select",K14="Please select",L14="Please select",M14="Please select",N14="Please select"),"Checks incomplete",P14)))</f>
        <v>Checks incomplete</v>
      </c>
      <c r="P14" s="433" t="str">
        <f>IF(OR(F14="No concerns",F14="N/A"),"",F$11&amp;": "&amp;F14&amp;"; ")&amp;IF(OR(G14="No concerns",G14="N/A"),"",G$11&amp;": "&amp;G14&amp;"; ")&amp;IF(OR(H14="No concerns",H14="N/A"),"",H$11&amp;": "&amp;H14&amp;"; ")&amp;IF(OR(I14="No concerns",I14="N/A"),"",I$11&amp;": "&amp;I14&amp;"; ")&amp;IF(OR(J14="No concerns",J14="N/A"),"",J$11&amp;": "&amp;J14&amp;"; ")&amp;IF(OR(K14="No concerns",K14="N/A"),"",K$11&amp;": "&amp;K14&amp;"; ")&amp;IF(OR(L14="No concerns",L14="N/A"),"",L$11&amp;": "&amp;L14&amp;"; ")&amp;IF(OR(M14="No concerns",M14="N/A"),"",M$11&amp;": "&amp;M14&amp;"; ")&amp;IF(OR(N14="No concerns",N14="N/A"),"",N$11&amp;": "&amp;N14)</f>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15" spans="1:16" s="129" customFormat="1" ht="19">
      <c r="A15" s="130"/>
      <c r="B15" s="178" t="s">
        <v>116</v>
      </c>
      <c r="C15" s="178" t="s">
        <v>180</v>
      </c>
      <c r="D15" s="228" t="s">
        <v>191</v>
      </c>
      <c r="E15" s="226"/>
      <c r="F15" s="228" t="s">
        <v>191</v>
      </c>
      <c r="G15" s="228" t="s">
        <v>191</v>
      </c>
      <c r="H15" s="228" t="s">
        <v>191</v>
      </c>
      <c r="I15" s="228" t="s">
        <v>191</v>
      </c>
      <c r="J15" s="228" t="s">
        <v>191</v>
      </c>
      <c r="K15" s="228" t="s">
        <v>191</v>
      </c>
      <c r="L15" s="228" t="s">
        <v>191</v>
      </c>
      <c r="M15" s="228" t="s">
        <v>191</v>
      </c>
      <c r="N15" s="228" t="s">
        <v>191</v>
      </c>
      <c r="O15" s="433" t="str">
        <f t="shared" ref="O15:O28" si="0">IF(AND(F15="Please select",G15="Please select",H15="Please select",I15="Please select",J15="Please select",K15="Please select",L15="Please select",M15="Please select",N15="Please select"),"Checks incomplete",IF(AND(F15="No concerns",G15="No concerns",H15="No concerns",I15="No concerns",J15="No concerns",K15="No concerns",L15="No concerns",M15="No concerns",N15="No concerns"),"No concerns",IF(OR(F15="Please select",G15="Please select",H15="Please select",I15="Please select",J15="Please select",K15="Please select",L15="Please select",M15="Please select",N15="Please select"),"Checks incomplete",P15)))</f>
        <v>Checks incomplete</v>
      </c>
      <c r="P15" s="433" t="str">
        <f t="shared" ref="P15:P28" si="1">IF(OR(F15="No concerns",F15="N/A"),"",F$11&amp;": "&amp;F15&amp;"; ")&amp;IF(OR(G15="No concerns",G15="N/A"),"",G$11&amp;": "&amp;G15&amp;"; ")&amp;IF(OR(H15="No concerns",H15="N/A"),"",H$11&amp;": "&amp;H15&amp;"; ")&amp;IF(OR(I15="No concerns",I15="N/A"),"",I$11&amp;": "&amp;I15&amp;"; ")&amp;IF(OR(J15="No concerns",J15="N/A"),"",J$11&amp;": "&amp;J15&amp;"; ")&amp;IF(OR(K15="No concerns",K15="N/A"),"",K$11&amp;": "&amp;K15&amp;"; ")&amp;IF(OR(L15="No concerns",L15="N/A"),"",L$11&amp;": "&amp;L15&amp;"; ")&amp;IF(OR(M15="No concerns",M15="N/A"),"",M$11&amp;": "&amp;M15&amp;"; ")&amp;IF(OR(N15="No concerns",N15="N/A"),"",N$11&amp;": "&amp;N15)</f>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16" spans="1:16" s="129" customFormat="1" ht="19">
      <c r="B16" s="181" t="s">
        <v>117</v>
      </c>
      <c r="C16" s="181" t="s">
        <v>184</v>
      </c>
      <c r="D16" s="228" t="s">
        <v>191</v>
      </c>
      <c r="E16" s="226"/>
      <c r="F16" s="228" t="s">
        <v>191</v>
      </c>
      <c r="G16" s="228" t="s">
        <v>191</v>
      </c>
      <c r="H16" s="228" t="s">
        <v>191</v>
      </c>
      <c r="I16" s="228" t="s">
        <v>191</v>
      </c>
      <c r="J16" s="228" t="s">
        <v>191</v>
      </c>
      <c r="K16" s="228" t="s">
        <v>191</v>
      </c>
      <c r="L16" s="228" t="s">
        <v>191</v>
      </c>
      <c r="M16" s="228" t="s">
        <v>191</v>
      </c>
      <c r="N16" s="228" t="s">
        <v>191</v>
      </c>
      <c r="O16" s="433" t="str">
        <f t="shared" si="0"/>
        <v>Checks incomplete</v>
      </c>
      <c r="P16"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17" spans="2:16" s="129" customFormat="1" ht="19">
      <c r="B17" s="180" t="s">
        <v>300</v>
      </c>
      <c r="C17" s="182"/>
      <c r="D17" s="165"/>
      <c r="E17" s="226"/>
      <c r="F17" s="436"/>
      <c r="G17" s="436"/>
      <c r="H17" s="436"/>
      <c r="I17" s="436"/>
      <c r="J17" s="436"/>
      <c r="K17" s="436"/>
      <c r="L17" s="436"/>
      <c r="M17" s="436"/>
      <c r="N17" s="436"/>
      <c r="O17" s="433"/>
      <c r="P17" s="433" t="str">
        <f t="shared" si="1"/>
        <v xml:space="preserve">The 'GHG Emission Source' columns: ; The 'Notation keys' column: ; The 'Activity Data' columns: ; The "Activity Data Unit Converter" column: ; The "Gas(es)" column: ; The 'Emission Factor' columns : ; The 'Emission data' column: ; The 'Data Quality' column: ; The 'Description of methods or explanation for notation keys' column: </v>
      </c>
    </row>
    <row r="18" spans="2:16" s="129" customFormat="1" ht="19">
      <c r="B18" s="178" t="s">
        <v>118</v>
      </c>
      <c r="C18" s="178" t="s">
        <v>184</v>
      </c>
      <c r="D18" s="228" t="s">
        <v>191</v>
      </c>
      <c r="E18" s="226"/>
      <c r="F18" s="228" t="s">
        <v>191</v>
      </c>
      <c r="G18" s="228" t="s">
        <v>191</v>
      </c>
      <c r="H18" s="228" t="s">
        <v>191</v>
      </c>
      <c r="I18" s="228" t="s">
        <v>191</v>
      </c>
      <c r="J18" s="228" t="s">
        <v>191</v>
      </c>
      <c r="K18" s="228" t="s">
        <v>191</v>
      </c>
      <c r="L18" s="228" t="s">
        <v>191</v>
      </c>
      <c r="M18" s="228" t="s">
        <v>191</v>
      </c>
      <c r="N18" s="228" t="s">
        <v>191</v>
      </c>
      <c r="O18" s="433" t="str">
        <f t="shared" si="0"/>
        <v>Checks incomplete</v>
      </c>
      <c r="P18"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19" spans="2:16" s="129" customFormat="1" ht="19">
      <c r="B19" s="178" t="s">
        <v>119</v>
      </c>
      <c r="C19" s="178" t="s">
        <v>180</v>
      </c>
      <c r="D19" s="228" t="s">
        <v>191</v>
      </c>
      <c r="E19" s="226"/>
      <c r="F19" s="228" t="s">
        <v>191</v>
      </c>
      <c r="G19" s="228" t="s">
        <v>191</v>
      </c>
      <c r="H19" s="228" t="s">
        <v>191</v>
      </c>
      <c r="I19" s="228" t="s">
        <v>191</v>
      </c>
      <c r="J19" s="228" t="s">
        <v>191</v>
      </c>
      <c r="K19" s="228" t="s">
        <v>191</v>
      </c>
      <c r="L19" s="228" t="s">
        <v>191</v>
      </c>
      <c r="M19" s="228" t="s">
        <v>191</v>
      </c>
      <c r="N19" s="228" t="s">
        <v>191</v>
      </c>
      <c r="O19" s="433" t="str">
        <f t="shared" si="0"/>
        <v>Checks incomplete</v>
      </c>
      <c r="P19"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20" spans="2:16" s="129" customFormat="1" ht="19">
      <c r="B20" s="181" t="s">
        <v>120</v>
      </c>
      <c r="C20" s="181" t="s">
        <v>184</v>
      </c>
      <c r="D20" s="228" t="s">
        <v>191</v>
      </c>
      <c r="E20" s="226"/>
      <c r="F20" s="228" t="s">
        <v>191</v>
      </c>
      <c r="G20" s="228" t="s">
        <v>191</v>
      </c>
      <c r="H20" s="228" t="s">
        <v>191</v>
      </c>
      <c r="I20" s="228" t="s">
        <v>191</v>
      </c>
      <c r="J20" s="228" t="s">
        <v>191</v>
      </c>
      <c r="K20" s="228" t="s">
        <v>191</v>
      </c>
      <c r="L20" s="228" t="s">
        <v>191</v>
      </c>
      <c r="M20" s="228" t="s">
        <v>191</v>
      </c>
      <c r="N20" s="228" t="s">
        <v>191</v>
      </c>
      <c r="O20" s="433" t="str">
        <f t="shared" si="0"/>
        <v>Checks incomplete</v>
      </c>
      <c r="P20"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21" spans="2:16" s="129" customFormat="1" ht="19">
      <c r="B21" s="180" t="s">
        <v>283</v>
      </c>
      <c r="C21" s="182"/>
      <c r="D21" s="165"/>
      <c r="E21" s="226"/>
      <c r="F21" s="436"/>
      <c r="G21" s="436"/>
      <c r="H21" s="436"/>
      <c r="I21" s="436"/>
      <c r="J21" s="436"/>
      <c r="K21" s="436"/>
      <c r="L21" s="436"/>
      <c r="M21" s="436"/>
      <c r="N21" s="436"/>
      <c r="O21" s="433"/>
      <c r="P21" s="433" t="str">
        <f t="shared" si="1"/>
        <v xml:space="preserve">The 'GHG Emission Source' columns: ; The 'Notation keys' column: ; The 'Activity Data' columns: ; The "Activity Data Unit Converter" column: ; The "Gas(es)" column: ; The 'Emission Factor' columns : ; The 'Emission data' column: ; The 'Data Quality' column: ; The 'Description of methods or explanation for notation keys' column: </v>
      </c>
    </row>
    <row r="22" spans="2:16" s="129" customFormat="1" ht="19">
      <c r="B22" s="178" t="s">
        <v>121</v>
      </c>
      <c r="C22" s="178" t="s">
        <v>184</v>
      </c>
      <c r="D22" s="228" t="s">
        <v>191</v>
      </c>
      <c r="E22" s="226"/>
      <c r="F22" s="228" t="s">
        <v>191</v>
      </c>
      <c r="G22" s="228" t="s">
        <v>191</v>
      </c>
      <c r="H22" s="228" t="s">
        <v>191</v>
      </c>
      <c r="I22" s="228" t="s">
        <v>191</v>
      </c>
      <c r="J22" s="228" t="s">
        <v>191</v>
      </c>
      <c r="K22" s="228" t="s">
        <v>191</v>
      </c>
      <c r="L22" s="228" t="s">
        <v>191</v>
      </c>
      <c r="M22" s="228" t="s">
        <v>191</v>
      </c>
      <c r="N22" s="228" t="s">
        <v>191</v>
      </c>
      <c r="O22" s="433" t="str">
        <f t="shared" si="0"/>
        <v>Checks incomplete</v>
      </c>
      <c r="P22"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23" spans="2:16" s="129" customFormat="1" ht="19">
      <c r="B23" s="178" t="s">
        <v>122</v>
      </c>
      <c r="C23" s="178" t="s">
        <v>180</v>
      </c>
      <c r="D23" s="228" t="s">
        <v>191</v>
      </c>
      <c r="E23" s="226"/>
      <c r="F23" s="228" t="s">
        <v>191</v>
      </c>
      <c r="G23" s="228" t="s">
        <v>191</v>
      </c>
      <c r="H23" s="228" t="s">
        <v>191</v>
      </c>
      <c r="I23" s="228" t="s">
        <v>191</v>
      </c>
      <c r="J23" s="228" t="s">
        <v>191</v>
      </c>
      <c r="K23" s="228" t="s">
        <v>191</v>
      </c>
      <c r="L23" s="228" t="s">
        <v>191</v>
      </c>
      <c r="M23" s="228" t="s">
        <v>191</v>
      </c>
      <c r="N23" s="228" t="s">
        <v>191</v>
      </c>
      <c r="O23" s="433" t="str">
        <f t="shared" si="0"/>
        <v>Checks incomplete</v>
      </c>
      <c r="P23"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24" spans="2:16" s="129" customFormat="1" ht="19">
      <c r="B24" s="181" t="s">
        <v>123</v>
      </c>
      <c r="C24" s="181" t="s">
        <v>184</v>
      </c>
      <c r="D24" s="228" t="s">
        <v>191</v>
      </c>
      <c r="E24" s="226"/>
      <c r="F24" s="228" t="s">
        <v>191</v>
      </c>
      <c r="G24" s="228" t="s">
        <v>191</v>
      </c>
      <c r="H24" s="228" t="s">
        <v>191</v>
      </c>
      <c r="I24" s="228" t="s">
        <v>191</v>
      </c>
      <c r="J24" s="228" t="s">
        <v>191</v>
      </c>
      <c r="K24" s="228" t="s">
        <v>191</v>
      </c>
      <c r="L24" s="228" t="s">
        <v>191</v>
      </c>
      <c r="M24" s="228" t="s">
        <v>191</v>
      </c>
      <c r="N24" s="228" t="s">
        <v>191</v>
      </c>
      <c r="O24" s="433" t="str">
        <f t="shared" si="0"/>
        <v>Checks incomplete</v>
      </c>
      <c r="P24"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25" spans="2:16" s="129" customFormat="1" ht="19">
      <c r="B25" s="180" t="s">
        <v>284</v>
      </c>
      <c r="C25" s="182"/>
      <c r="D25" s="165"/>
      <c r="E25" s="226"/>
      <c r="F25" s="436"/>
      <c r="G25" s="436"/>
      <c r="H25" s="436"/>
      <c r="I25" s="436"/>
      <c r="J25" s="436"/>
      <c r="K25" s="436"/>
      <c r="L25" s="436"/>
      <c r="M25" s="436"/>
      <c r="N25" s="436"/>
      <c r="O25" s="433"/>
      <c r="P25" s="433" t="str">
        <f t="shared" si="1"/>
        <v xml:space="preserve">The 'GHG Emission Source' columns: ; The 'Notation keys' column: ; The 'Activity Data' columns: ; The "Activity Data Unit Converter" column: ; The "Gas(es)" column: ; The 'Emission Factor' columns : ; The 'Emission data' column: ; The 'Data Quality' column: ; The 'Description of methods or explanation for notation keys' column: </v>
      </c>
    </row>
    <row r="26" spans="2:16" s="129" customFormat="1" ht="19">
      <c r="B26" s="178" t="s">
        <v>124</v>
      </c>
      <c r="C26" s="178" t="s">
        <v>184</v>
      </c>
      <c r="D26" s="228" t="s">
        <v>191</v>
      </c>
      <c r="E26" s="226"/>
      <c r="F26" s="228" t="s">
        <v>191</v>
      </c>
      <c r="G26" s="228" t="s">
        <v>191</v>
      </c>
      <c r="H26" s="228" t="s">
        <v>191</v>
      </c>
      <c r="I26" s="228" t="s">
        <v>191</v>
      </c>
      <c r="J26" s="228" t="s">
        <v>191</v>
      </c>
      <c r="K26" s="228" t="s">
        <v>191</v>
      </c>
      <c r="L26" s="228" t="s">
        <v>191</v>
      </c>
      <c r="M26" s="228" t="s">
        <v>191</v>
      </c>
      <c r="N26" s="228" t="s">
        <v>191</v>
      </c>
      <c r="O26" s="433" t="str">
        <f t="shared" si="0"/>
        <v>Checks incomplete</v>
      </c>
      <c r="P26"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27" spans="2:16" s="129" customFormat="1" ht="19">
      <c r="B27" s="178" t="s">
        <v>125</v>
      </c>
      <c r="C27" s="178" t="s">
        <v>180</v>
      </c>
      <c r="D27" s="228" t="s">
        <v>191</v>
      </c>
      <c r="E27" s="226"/>
      <c r="F27" s="228" t="s">
        <v>191</v>
      </c>
      <c r="G27" s="228" t="s">
        <v>191</v>
      </c>
      <c r="H27" s="228" t="s">
        <v>191</v>
      </c>
      <c r="I27" s="228" t="s">
        <v>191</v>
      </c>
      <c r="J27" s="228" t="s">
        <v>191</v>
      </c>
      <c r="K27" s="228" t="s">
        <v>191</v>
      </c>
      <c r="L27" s="228" t="s">
        <v>191</v>
      </c>
      <c r="M27" s="228" t="s">
        <v>191</v>
      </c>
      <c r="N27" s="228" t="s">
        <v>191</v>
      </c>
      <c r="O27" s="433" t="str">
        <f t="shared" si="0"/>
        <v>Checks incomplete</v>
      </c>
      <c r="P27"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28" spans="2:16" s="129" customFormat="1" ht="19">
      <c r="B28" s="181" t="s">
        <v>126</v>
      </c>
      <c r="C28" s="181" t="s">
        <v>184</v>
      </c>
      <c r="D28" s="228" t="s">
        <v>191</v>
      </c>
      <c r="E28" s="226"/>
      <c r="F28" s="228" t="s">
        <v>191</v>
      </c>
      <c r="G28" s="228" t="s">
        <v>191</v>
      </c>
      <c r="H28" s="228" t="s">
        <v>191</v>
      </c>
      <c r="I28" s="228" t="s">
        <v>191</v>
      </c>
      <c r="J28" s="228" t="s">
        <v>191</v>
      </c>
      <c r="K28" s="228" t="s">
        <v>191</v>
      </c>
      <c r="L28" s="228" t="s">
        <v>191</v>
      </c>
      <c r="M28" s="228" t="s">
        <v>191</v>
      </c>
      <c r="N28" s="228" t="s">
        <v>191</v>
      </c>
      <c r="O28" s="433" t="str">
        <f t="shared" si="0"/>
        <v>Checks incomplete</v>
      </c>
      <c r="P28" s="433" t="str">
        <f t="shared" si="1"/>
        <v>The 'GHG Emission Source' columns: Please select; The 'Notation keys' column: Please select; The 'Activity Data' columns: Please select; The "Activity Data Unit Converter" column: Please select; The "Gas(es)" column: Please select; The 'Emission Factor' columns : Please select; The 'Emission data' column: Please select; The 'Data Quality' column: Please select; The 'Description of methods or explanation for notation keys' column: Please select</v>
      </c>
    </row>
    <row r="29" spans="2:16" ht="21" customHeight="1">
      <c r="E29" s="226"/>
    </row>
    <row r="30" spans="2:16" ht="19">
      <c r="E30" s="226"/>
    </row>
    <row r="31" spans="2:16" ht="19" hidden="1">
      <c r="E31" s="226"/>
    </row>
    <row r="32" spans="2:16" ht="19" hidden="1">
      <c r="E32" s="226"/>
    </row>
    <row r="33" spans="5:5" ht="19" hidden="1">
      <c r="E33" s="226"/>
    </row>
    <row r="34" spans="5:5" ht="19" hidden="1">
      <c r="E34" s="226"/>
    </row>
    <row r="35" spans="5:5" ht="19" hidden="1">
      <c r="E35" s="226"/>
    </row>
    <row r="36" spans="5:5" ht="19" hidden="1">
      <c r="E36" s="226"/>
    </row>
    <row r="37" spans="5:5" ht="15" hidden="1"/>
    <row r="38" spans="5:5" ht="15" hidden="1"/>
    <row r="39" spans="5:5" ht="15" hidden="1"/>
    <row r="40" spans="5:5" ht="15" hidden="1"/>
    <row r="41" spans="5:5" ht="15" hidden="1"/>
    <row r="42" spans="5:5" ht="15" hidden="1"/>
    <row r="43" spans="5:5" ht="15" hidden="1"/>
    <row r="44" spans="5:5" ht="15" hidden="1"/>
    <row r="45" spans="5:5" ht="15" hidden="1"/>
    <row r="46" spans="5:5" ht="15" hidden="1"/>
    <row r="47" spans="5:5" ht="15" hidden="1"/>
    <row r="48" spans="5:5" ht="15" hidden="1"/>
    <row r="49" ht="15" hidden="1"/>
    <row r="50" ht="15" hidden="1"/>
    <row r="51" ht="15" hidden="1"/>
    <row r="52" ht="15" hidden="1"/>
    <row r="53" ht="15" hidden="1"/>
    <row r="54" ht="15" hidden="1"/>
    <row r="55" ht="15" hidden="1"/>
    <row r="56" ht="15" hidden="1"/>
    <row r="57" ht="15" hidden="1"/>
    <row r="58" ht="15" hidden="1"/>
    <row r="59" ht="15" hidden="1"/>
    <row r="60" ht="15" hidden="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sheetData>
  <sheetProtection algorithmName="SHA-512" hashValue="untVUAT9ERcDXMQmmu6tPI4bmV+eghzbhMW9PIhTsCCRZVO8ZdVaxFRoxwm/BUDSGTguwTzQGjhp68AORmolpg==" saltValue="wfFjmxRXthC19trzy66Z1g==" spinCount="100000" sheet="1" formatCells="0" formatColumns="0" formatRows="0"/>
  <dataConsolidate/>
  <conditionalFormatting sqref="J7">
    <cfRule type="cellIs" dxfId="456" priority="444" operator="equal">
      <formula>"YES"</formula>
    </cfRule>
    <cfRule type="cellIs" dxfId="455" priority="445" operator="equal">
      <formula>"NO"</formula>
    </cfRule>
  </conditionalFormatting>
  <conditionalFormatting sqref="I7">
    <cfRule type="cellIs" dxfId="454" priority="442" operator="equal">
      <formula>"YES"</formula>
    </cfRule>
    <cfRule type="cellIs" dxfId="453" priority="443" operator="equal">
      <formula>"NO"</formula>
    </cfRule>
  </conditionalFormatting>
  <conditionalFormatting sqref="D24">
    <cfRule type="containsText" dxfId="452" priority="81" stopIfTrue="1" operator="containsText" text="Please select">
      <formula>NOT(ISERROR(SEARCH("Please select",D24)))</formula>
    </cfRule>
    <cfRule type="containsText" dxfId="451" priority="82" stopIfTrue="1" operator="containsText" text="No concerns">
      <formula>NOT(ISERROR(SEARCH("No concerns",D24)))</formula>
    </cfRule>
    <cfRule type="containsText" dxfId="450" priority="83" stopIfTrue="1" operator="containsText" text="N/A">
      <formula>NOT(ISERROR(SEARCH("N/A",D24)))</formula>
    </cfRule>
    <cfRule type="notContainsText" dxfId="449" priority="84" operator="notContains" text="No concerns">
      <formula>ISERROR(SEARCH("No concerns",D24))</formula>
    </cfRule>
  </conditionalFormatting>
  <conditionalFormatting sqref="F22">
    <cfRule type="containsText" dxfId="448" priority="93" stopIfTrue="1" operator="containsText" text="Please select">
      <formula>NOT(ISERROR(SEARCH("Please select",F22)))</formula>
    </cfRule>
    <cfRule type="containsText" dxfId="447" priority="94" stopIfTrue="1" operator="containsText" text="No concerns">
      <formula>NOT(ISERROR(SEARCH("No concerns",F22)))</formula>
    </cfRule>
    <cfRule type="containsText" dxfId="446" priority="95" stopIfTrue="1" operator="containsText" text="N/A">
      <formula>NOT(ISERROR(SEARCH("N/A",F22)))</formula>
    </cfRule>
    <cfRule type="notContainsText" dxfId="445" priority="96" operator="notContains" text="No concerns">
      <formula>ISERROR(SEARCH("No concerns",F22))</formula>
    </cfRule>
  </conditionalFormatting>
  <conditionalFormatting sqref="D22">
    <cfRule type="containsText" dxfId="444" priority="97" stopIfTrue="1" operator="containsText" text="Please select">
      <formula>NOT(ISERROR(SEARCH("Please select",D22)))</formula>
    </cfRule>
    <cfRule type="containsText" dxfId="443" priority="98" stopIfTrue="1" operator="containsText" text="No concerns">
      <formula>NOT(ISERROR(SEARCH("No concerns",D22)))</formula>
    </cfRule>
    <cfRule type="containsText" dxfId="442" priority="99" stopIfTrue="1" operator="containsText" text="N/A">
      <formula>NOT(ISERROR(SEARCH("N/A",D22)))</formula>
    </cfRule>
    <cfRule type="notContainsText" dxfId="441" priority="100" operator="notContains" text="No concerns">
      <formula>ISERROR(SEARCH("No concerns",D22))</formula>
    </cfRule>
  </conditionalFormatting>
  <conditionalFormatting sqref="F19">
    <cfRule type="containsText" dxfId="440" priority="109" stopIfTrue="1" operator="containsText" text="Please select">
      <formula>NOT(ISERROR(SEARCH("Please select",F19)))</formula>
    </cfRule>
    <cfRule type="containsText" dxfId="439" priority="110" stopIfTrue="1" operator="containsText" text="No concerns">
      <formula>NOT(ISERROR(SEARCH("No concerns",F19)))</formula>
    </cfRule>
    <cfRule type="containsText" dxfId="438" priority="111" stopIfTrue="1" operator="containsText" text="N/A">
      <formula>NOT(ISERROR(SEARCH("N/A",F19)))</formula>
    </cfRule>
    <cfRule type="notContainsText" dxfId="437" priority="112" operator="notContains" text="No concerns">
      <formula>ISERROR(SEARCH("No concerns",F19))</formula>
    </cfRule>
  </conditionalFormatting>
  <conditionalFormatting sqref="D19">
    <cfRule type="containsText" dxfId="436" priority="113" stopIfTrue="1" operator="containsText" text="Please select">
      <formula>NOT(ISERROR(SEARCH("Please select",D19)))</formula>
    </cfRule>
    <cfRule type="containsText" dxfId="435" priority="114" stopIfTrue="1" operator="containsText" text="No concerns">
      <formula>NOT(ISERROR(SEARCH("No concerns",D19)))</formula>
    </cfRule>
    <cfRule type="containsText" dxfId="434" priority="115" stopIfTrue="1" operator="containsText" text="N/A">
      <formula>NOT(ISERROR(SEARCH("N/A",D19)))</formula>
    </cfRule>
    <cfRule type="notContainsText" dxfId="433" priority="116" operator="notContains" text="No concerns">
      <formula>ISERROR(SEARCH("No concerns",D19))</formula>
    </cfRule>
  </conditionalFormatting>
  <conditionalFormatting sqref="F16">
    <cfRule type="containsText" dxfId="432" priority="125" stopIfTrue="1" operator="containsText" text="Please select">
      <formula>NOT(ISERROR(SEARCH("Please select",F16)))</formula>
    </cfRule>
    <cfRule type="containsText" dxfId="431" priority="126" stopIfTrue="1" operator="containsText" text="No concerns">
      <formula>NOT(ISERROR(SEARCH("No concerns",F16)))</formula>
    </cfRule>
    <cfRule type="containsText" dxfId="430" priority="127" stopIfTrue="1" operator="containsText" text="N/A">
      <formula>NOT(ISERROR(SEARCH("N/A",F16)))</formula>
    </cfRule>
    <cfRule type="notContainsText" dxfId="429" priority="128" operator="notContains" text="No concerns">
      <formula>ISERROR(SEARCH("No concerns",F16))</formula>
    </cfRule>
  </conditionalFormatting>
  <conditionalFormatting sqref="D16">
    <cfRule type="containsText" dxfId="428" priority="129" stopIfTrue="1" operator="containsText" text="Please select">
      <formula>NOT(ISERROR(SEARCH("Please select",D16)))</formula>
    </cfRule>
    <cfRule type="containsText" dxfId="427" priority="130" stopIfTrue="1" operator="containsText" text="No concerns">
      <formula>NOT(ISERROR(SEARCH("No concerns",D16)))</formula>
    </cfRule>
    <cfRule type="containsText" dxfId="426" priority="131" stopIfTrue="1" operator="containsText" text="N/A">
      <formula>NOT(ISERROR(SEARCH("N/A",D16)))</formula>
    </cfRule>
    <cfRule type="notContainsText" dxfId="425" priority="132" operator="notContains" text="No concerns">
      <formula>ISERROR(SEARCH("No concerns",D16))</formula>
    </cfRule>
  </conditionalFormatting>
  <conditionalFormatting sqref="F14">
    <cfRule type="containsText" dxfId="424" priority="141" stopIfTrue="1" operator="containsText" text="Please select">
      <formula>NOT(ISERROR(SEARCH("Please select",F14)))</formula>
    </cfRule>
    <cfRule type="containsText" dxfId="423" priority="142" stopIfTrue="1" operator="containsText" text="No concerns">
      <formula>NOT(ISERROR(SEARCH("No concerns",F14)))</formula>
    </cfRule>
    <cfRule type="containsText" dxfId="422" priority="143" stopIfTrue="1" operator="containsText" text="N/A">
      <formula>NOT(ISERROR(SEARCH("N/A",F14)))</formula>
    </cfRule>
    <cfRule type="notContainsText" dxfId="421" priority="144" operator="notContains" text="No concerns">
      <formula>ISERROR(SEARCH("No concerns",F14))</formula>
    </cfRule>
  </conditionalFormatting>
  <conditionalFormatting sqref="D15">
    <cfRule type="containsText" dxfId="420" priority="137" stopIfTrue="1" operator="containsText" text="Please select">
      <formula>NOT(ISERROR(SEARCH("Please select",D15)))</formula>
    </cfRule>
    <cfRule type="containsText" dxfId="419" priority="138" stopIfTrue="1" operator="containsText" text="No concerns">
      <formula>NOT(ISERROR(SEARCH("No concerns",D15)))</formula>
    </cfRule>
    <cfRule type="containsText" dxfId="418" priority="139" stopIfTrue="1" operator="containsText" text="N/A">
      <formula>NOT(ISERROR(SEARCH("N/A",D15)))</formula>
    </cfRule>
    <cfRule type="notContainsText" dxfId="417" priority="140" operator="notContains" text="No concerns">
      <formula>ISERROR(SEARCH("No concerns",D15))</formula>
    </cfRule>
  </conditionalFormatting>
  <conditionalFormatting sqref="F15">
    <cfRule type="containsText" dxfId="416" priority="133" stopIfTrue="1" operator="containsText" text="Please select">
      <formula>NOT(ISERROR(SEARCH("Please select",F15)))</formula>
    </cfRule>
    <cfRule type="containsText" dxfId="415" priority="134" stopIfTrue="1" operator="containsText" text="No concerns">
      <formula>NOT(ISERROR(SEARCH("No concerns",F15)))</formula>
    </cfRule>
    <cfRule type="containsText" dxfId="414" priority="135" stopIfTrue="1" operator="containsText" text="N/A">
      <formula>NOT(ISERROR(SEARCH("N/A",F15)))</formula>
    </cfRule>
    <cfRule type="notContainsText" dxfId="413" priority="136" operator="notContains" text="No concerns">
      <formula>ISERROR(SEARCH("No concerns",F15))</formula>
    </cfRule>
  </conditionalFormatting>
  <conditionalFormatting sqref="D18">
    <cfRule type="containsText" dxfId="412" priority="121" stopIfTrue="1" operator="containsText" text="Please select">
      <formula>NOT(ISERROR(SEARCH("Please select",D18)))</formula>
    </cfRule>
    <cfRule type="containsText" dxfId="411" priority="122" stopIfTrue="1" operator="containsText" text="No concerns">
      <formula>NOT(ISERROR(SEARCH("No concerns",D18)))</formula>
    </cfRule>
    <cfRule type="containsText" dxfId="410" priority="123" stopIfTrue="1" operator="containsText" text="N/A">
      <formula>NOT(ISERROR(SEARCH("N/A",D18)))</formula>
    </cfRule>
    <cfRule type="notContainsText" dxfId="409" priority="124" operator="notContains" text="No concerns">
      <formula>ISERROR(SEARCH("No concerns",D18))</formula>
    </cfRule>
  </conditionalFormatting>
  <conditionalFormatting sqref="F18">
    <cfRule type="containsText" dxfId="408" priority="117" stopIfTrue="1" operator="containsText" text="Please select">
      <formula>NOT(ISERROR(SEARCH("Please select",F18)))</formula>
    </cfRule>
    <cfRule type="containsText" dxfId="407" priority="118" stopIfTrue="1" operator="containsText" text="No concerns">
      <formula>NOT(ISERROR(SEARCH("No concerns",F18)))</formula>
    </cfRule>
    <cfRule type="containsText" dxfId="406" priority="119" stopIfTrue="1" operator="containsText" text="N/A">
      <formula>NOT(ISERROR(SEARCH("N/A",F18)))</formula>
    </cfRule>
    <cfRule type="notContainsText" dxfId="405" priority="120" operator="notContains" text="No concerns">
      <formula>ISERROR(SEARCH("No concerns",F18))</formula>
    </cfRule>
  </conditionalFormatting>
  <conditionalFormatting sqref="D20">
    <cfRule type="containsText" dxfId="404" priority="105" stopIfTrue="1" operator="containsText" text="Please select">
      <formula>NOT(ISERROR(SEARCH("Please select",D20)))</formula>
    </cfRule>
    <cfRule type="containsText" dxfId="403" priority="106" stopIfTrue="1" operator="containsText" text="No concerns">
      <formula>NOT(ISERROR(SEARCH("No concerns",D20)))</formula>
    </cfRule>
    <cfRule type="containsText" dxfId="402" priority="107" stopIfTrue="1" operator="containsText" text="N/A">
      <formula>NOT(ISERROR(SEARCH("N/A",D20)))</formula>
    </cfRule>
    <cfRule type="notContainsText" dxfId="401" priority="108" operator="notContains" text="No concerns">
      <formula>ISERROR(SEARCH("No concerns",D20))</formula>
    </cfRule>
  </conditionalFormatting>
  <conditionalFormatting sqref="F20">
    <cfRule type="containsText" dxfId="400" priority="101" stopIfTrue="1" operator="containsText" text="Please select">
      <formula>NOT(ISERROR(SEARCH("Please select",F20)))</formula>
    </cfRule>
    <cfRule type="containsText" dxfId="399" priority="102" stopIfTrue="1" operator="containsText" text="No concerns">
      <formula>NOT(ISERROR(SEARCH("No concerns",F20)))</formula>
    </cfRule>
    <cfRule type="containsText" dxfId="398" priority="103" stopIfTrue="1" operator="containsText" text="N/A">
      <formula>NOT(ISERROR(SEARCH("N/A",F20)))</formula>
    </cfRule>
    <cfRule type="notContainsText" dxfId="397" priority="104" operator="notContains" text="No concerns">
      <formula>ISERROR(SEARCH("No concerns",F20))</formula>
    </cfRule>
  </conditionalFormatting>
  <conditionalFormatting sqref="D23">
    <cfRule type="containsText" dxfId="396" priority="89" stopIfTrue="1" operator="containsText" text="Please select">
      <formula>NOT(ISERROR(SEARCH("Please select",D23)))</formula>
    </cfRule>
    <cfRule type="containsText" dxfId="395" priority="90" stopIfTrue="1" operator="containsText" text="No concerns">
      <formula>NOT(ISERROR(SEARCH("No concerns",D23)))</formula>
    </cfRule>
    <cfRule type="containsText" dxfId="394" priority="91" stopIfTrue="1" operator="containsText" text="N/A">
      <formula>NOT(ISERROR(SEARCH("N/A",D23)))</formula>
    </cfRule>
    <cfRule type="notContainsText" dxfId="393" priority="92" operator="notContains" text="No concerns">
      <formula>ISERROR(SEARCH("No concerns",D23))</formula>
    </cfRule>
  </conditionalFormatting>
  <conditionalFormatting sqref="F23">
    <cfRule type="containsText" dxfId="392" priority="85" stopIfTrue="1" operator="containsText" text="Please select">
      <formula>NOT(ISERROR(SEARCH("Please select",F23)))</formula>
    </cfRule>
    <cfRule type="containsText" dxfId="391" priority="86" stopIfTrue="1" operator="containsText" text="No concerns">
      <formula>NOT(ISERROR(SEARCH("No concerns",F23)))</formula>
    </cfRule>
    <cfRule type="containsText" dxfId="390" priority="87" stopIfTrue="1" operator="containsText" text="N/A">
      <formula>NOT(ISERROR(SEARCH("N/A",F23)))</formula>
    </cfRule>
    <cfRule type="notContainsText" dxfId="389" priority="88" operator="notContains" text="No concerns">
      <formula>ISERROR(SEARCH("No concerns",F23))</formula>
    </cfRule>
  </conditionalFormatting>
  <conditionalFormatting sqref="F24">
    <cfRule type="containsText" dxfId="388" priority="77" stopIfTrue="1" operator="containsText" text="Please select">
      <formula>NOT(ISERROR(SEARCH("Please select",F24)))</formula>
    </cfRule>
    <cfRule type="containsText" dxfId="387" priority="78" stopIfTrue="1" operator="containsText" text="No concerns">
      <formula>NOT(ISERROR(SEARCH("No concerns",F24)))</formula>
    </cfRule>
    <cfRule type="containsText" dxfId="386" priority="79" stopIfTrue="1" operator="containsText" text="N/A">
      <formula>NOT(ISERROR(SEARCH("N/A",F24)))</formula>
    </cfRule>
    <cfRule type="notContainsText" dxfId="385" priority="80" operator="notContains" text="No concerns">
      <formula>ISERROR(SEARCH("No concerns",F24))</formula>
    </cfRule>
  </conditionalFormatting>
  <conditionalFormatting sqref="D26">
    <cfRule type="containsText" dxfId="384" priority="73" stopIfTrue="1" operator="containsText" text="Please select">
      <formula>NOT(ISERROR(SEARCH("Please select",D26)))</formula>
    </cfRule>
    <cfRule type="containsText" dxfId="383" priority="74" stopIfTrue="1" operator="containsText" text="No concerns">
      <formula>NOT(ISERROR(SEARCH("No concerns",D26)))</formula>
    </cfRule>
    <cfRule type="containsText" dxfId="382" priority="75" stopIfTrue="1" operator="containsText" text="N/A">
      <formula>NOT(ISERROR(SEARCH("N/A",D26)))</formula>
    </cfRule>
    <cfRule type="notContainsText" dxfId="381" priority="76" operator="notContains" text="No concerns">
      <formula>ISERROR(SEARCH("No concerns",D26))</formula>
    </cfRule>
  </conditionalFormatting>
  <conditionalFormatting sqref="F26">
    <cfRule type="containsText" dxfId="380" priority="69" stopIfTrue="1" operator="containsText" text="Please select">
      <formula>NOT(ISERROR(SEARCH("Please select",F26)))</formula>
    </cfRule>
    <cfRule type="containsText" dxfId="379" priority="70" stopIfTrue="1" operator="containsText" text="No concerns">
      <formula>NOT(ISERROR(SEARCH("No concerns",F26)))</formula>
    </cfRule>
    <cfRule type="containsText" dxfId="378" priority="71" stopIfTrue="1" operator="containsText" text="N/A">
      <formula>NOT(ISERROR(SEARCH("N/A",F26)))</formula>
    </cfRule>
    <cfRule type="notContainsText" dxfId="377" priority="72" operator="notContains" text="No concerns">
      <formula>ISERROR(SEARCH("No concerns",F26))</formula>
    </cfRule>
  </conditionalFormatting>
  <conditionalFormatting sqref="D27">
    <cfRule type="containsText" dxfId="376" priority="65" stopIfTrue="1" operator="containsText" text="Please select">
      <formula>NOT(ISERROR(SEARCH("Please select",D27)))</formula>
    </cfRule>
    <cfRule type="containsText" dxfId="375" priority="66" stopIfTrue="1" operator="containsText" text="No concerns">
      <formula>NOT(ISERROR(SEARCH("No concerns",D27)))</formula>
    </cfRule>
    <cfRule type="containsText" dxfId="374" priority="67" stopIfTrue="1" operator="containsText" text="N/A">
      <formula>NOT(ISERROR(SEARCH("N/A",D27)))</formula>
    </cfRule>
    <cfRule type="notContainsText" dxfId="373" priority="68" operator="notContains" text="No concerns">
      <formula>ISERROR(SEARCH("No concerns",D27))</formula>
    </cfRule>
  </conditionalFormatting>
  <conditionalFormatting sqref="F27">
    <cfRule type="containsText" dxfId="372" priority="61" stopIfTrue="1" operator="containsText" text="Please select">
      <formula>NOT(ISERROR(SEARCH("Please select",F27)))</formula>
    </cfRule>
    <cfRule type="containsText" dxfId="371" priority="62" stopIfTrue="1" operator="containsText" text="No concerns">
      <formula>NOT(ISERROR(SEARCH("No concerns",F27)))</formula>
    </cfRule>
    <cfRule type="containsText" dxfId="370" priority="63" stopIfTrue="1" operator="containsText" text="N/A">
      <formula>NOT(ISERROR(SEARCH("N/A",F27)))</formula>
    </cfRule>
    <cfRule type="notContainsText" dxfId="369" priority="64" operator="notContains" text="No concerns">
      <formula>ISERROR(SEARCH("No concerns",F27))</formula>
    </cfRule>
  </conditionalFormatting>
  <conditionalFormatting sqref="D28">
    <cfRule type="containsText" dxfId="368" priority="57" stopIfTrue="1" operator="containsText" text="Please select">
      <formula>NOT(ISERROR(SEARCH("Please select",D28)))</formula>
    </cfRule>
    <cfRule type="containsText" dxfId="367" priority="58" stopIfTrue="1" operator="containsText" text="No concerns">
      <formula>NOT(ISERROR(SEARCH("No concerns",D28)))</formula>
    </cfRule>
    <cfRule type="containsText" dxfId="366" priority="59" stopIfTrue="1" operator="containsText" text="N/A">
      <formula>NOT(ISERROR(SEARCH("N/A",D28)))</formula>
    </cfRule>
    <cfRule type="notContainsText" dxfId="365" priority="60" operator="notContains" text="No concerns">
      <formula>ISERROR(SEARCH("No concerns",D28))</formula>
    </cfRule>
  </conditionalFormatting>
  <conditionalFormatting sqref="F28">
    <cfRule type="containsText" dxfId="364" priority="53" stopIfTrue="1" operator="containsText" text="Please select">
      <formula>NOT(ISERROR(SEARCH("Please select",F28)))</formula>
    </cfRule>
    <cfRule type="containsText" dxfId="363" priority="54" stopIfTrue="1" operator="containsText" text="No concerns">
      <formula>NOT(ISERROR(SEARCH("No concerns",F28)))</formula>
    </cfRule>
    <cfRule type="containsText" dxfId="362" priority="55" stopIfTrue="1" operator="containsText" text="N/A">
      <formula>NOT(ISERROR(SEARCH("N/A",F28)))</formula>
    </cfRule>
    <cfRule type="notContainsText" dxfId="361" priority="56" operator="notContains" text="No concerns">
      <formula>ISERROR(SEARCH("No concerns",F28))</formula>
    </cfRule>
  </conditionalFormatting>
  <conditionalFormatting sqref="G22:N22">
    <cfRule type="containsText" dxfId="360" priority="25" stopIfTrue="1" operator="containsText" text="Please select">
      <formula>NOT(ISERROR(SEARCH("Please select",G22)))</formula>
    </cfRule>
    <cfRule type="containsText" dxfId="359" priority="26" stopIfTrue="1" operator="containsText" text="No concerns">
      <formula>NOT(ISERROR(SEARCH("No concerns",G22)))</formula>
    </cfRule>
    <cfRule type="containsText" dxfId="358" priority="27" stopIfTrue="1" operator="containsText" text="N/A">
      <formula>NOT(ISERROR(SEARCH("N/A",G22)))</formula>
    </cfRule>
    <cfRule type="notContainsText" dxfId="357" priority="28" operator="notContains" text="No concerns">
      <formula>ISERROR(SEARCH("No concerns",G22))</formula>
    </cfRule>
  </conditionalFormatting>
  <conditionalFormatting sqref="G19:N19">
    <cfRule type="containsText" dxfId="356" priority="33" stopIfTrue="1" operator="containsText" text="Please select">
      <formula>NOT(ISERROR(SEARCH("Please select",G19)))</formula>
    </cfRule>
    <cfRule type="containsText" dxfId="355" priority="34" stopIfTrue="1" operator="containsText" text="No concerns">
      <formula>NOT(ISERROR(SEARCH("No concerns",G19)))</formula>
    </cfRule>
    <cfRule type="containsText" dxfId="354" priority="35" stopIfTrue="1" operator="containsText" text="N/A">
      <formula>NOT(ISERROR(SEARCH("N/A",G19)))</formula>
    </cfRule>
    <cfRule type="notContainsText" dxfId="353" priority="36" operator="notContains" text="No concerns">
      <formula>ISERROR(SEARCH("No concerns",G19))</formula>
    </cfRule>
  </conditionalFormatting>
  <conditionalFormatting sqref="G16:N16">
    <cfRule type="containsText" dxfId="352" priority="41" stopIfTrue="1" operator="containsText" text="Please select">
      <formula>NOT(ISERROR(SEARCH("Please select",G16)))</formula>
    </cfRule>
    <cfRule type="containsText" dxfId="351" priority="42" stopIfTrue="1" operator="containsText" text="No concerns">
      <formula>NOT(ISERROR(SEARCH("No concerns",G16)))</formula>
    </cfRule>
    <cfRule type="containsText" dxfId="350" priority="43" stopIfTrue="1" operator="containsText" text="N/A">
      <formula>NOT(ISERROR(SEARCH("N/A",G16)))</formula>
    </cfRule>
    <cfRule type="notContainsText" dxfId="349" priority="44" operator="notContains" text="No concerns">
      <formula>ISERROR(SEARCH("No concerns",G16))</formula>
    </cfRule>
  </conditionalFormatting>
  <conditionalFormatting sqref="G14:N14">
    <cfRule type="containsText" dxfId="348" priority="49" stopIfTrue="1" operator="containsText" text="Please select">
      <formula>NOT(ISERROR(SEARCH("Please select",G14)))</formula>
    </cfRule>
    <cfRule type="containsText" dxfId="347" priority="50" stopIfTrue="1" operator="containsText" text="No concerns">
      <formula>NOT(ISERROR(SEARCH("No concerns",G14)))</formula>
    </cfRule>
    <cfRule type="containsText" dxfId="346" priority="51" stopIfTrue="1" operator="containsText" text="N/A">
      <formula>NOT(ISERROR(SEARCH("N/A",G14)))</formula>
    </cfRule>
    <cfRule type="notContainsText" dxfId="345" priority="52" operator="notContains" text="No concerns">
      <formula>ISERROR(SEARCH("No concerns",G14))</formula>
    </cfRule>
  </conditionalFormatting>
  <conditionalFormatting sqref="G15:N15">
    <cfRule type="containsText" dxfId="344" priority="45" stopIfTrue="1" operator="containsText" text="Please select">
      <formula>NOT(ISERROR(SEARCH("Please select",G15)))</formula>
    </cfRule>
    <cfRule type="containsText" dxfId="343" priority="46" stopIfTrue="1" operator="containsText" text="No concerns">
      <formula>NOT(ISERROR(SEARCH("No concerns",G15)))</formula>
    </cfRule>
    <cfRule type="containsText" dxfId="342" priority="47" stopIfTrue="1" operator="containsText" text="N/A">
      <formula>NOT(ISERROR(SEARCH("N/A",G15)))</formula>
    </cfRule>
    <cfRule type="notContainsText" dxfId="341" priority="48" operator="notContains" text="No concerns">
      <formula>ISERROR(SEARCH("No concerns",G15))</formula>
    </cfRule>
  </conditionalFormatting>
  <conditionalFormatting sqref="G18:N18">
    <cfRule type="containsText" dxfId="340" priority="37" stopIfTrue="1" operator="containsText" text="Please select">
      <formula>NOT(ISERROR(SEARCH("Please select",G18)))</formula>
    </cfRule>
    <cfRule type="containsText" dxfId="339" priority="38" stopIfTrue="1" operator="containsText" text="No concerns">
      <formula>NOT(ISERROR(SEARCH("No concerns",G18)))</formula>
    </cfRule>
    <cfRule type="containsText" dxfId="338" priority="39" stopIfTrue="1" operator="containsText" text="N/A">
      <formula>NOT(ISERROR(SEARCH("N/A",G18)))</formula>
    </cfRule>
    <cfRule type="notContainsText" dxfId="337" priority="40" operator="notContains" text="No concerns">
      <formula>ISERROR(SEARCH("No concerns",G18))</formula>
    </cfRule>
  </conditionalFormatting>
  <conditionalFormatting sqref="G20:N20">
    <cfRule type="containsText" dxfId="336" priority="29" stopIfTrue="1" operator="containsText" text="Please select">
      <formula>NOT(ISERROR(SEARCH("Please select",G20)))</formula>
    </cfRule>
    <cfRule type="containsText" dxfId="335" priority="30" stopIfTrue="1" operator="containsText" text="No concerns">
      <formula>NOT(ISERROR(SEARCH("No concerns",G20)))</formula>
    </cfRule>
    <cfRule type="containsText" dxfId="334" priority="31" stopIfTrue="1" operator="containsText" text="N/A">
      <formula>NOT(ISERROR(SEARCH("N/A",G20)))</formula>
    </cfRule>
    <cfRule type="notContainsText" dxfId="333" priority="32" operator="notContains" text="No concerns">
      <formula>ISERROR(SEARCH("No concerns",G20))</formula>
    </cfRule>
  </conditionalFormatting>
  <conditionalFormatting sqref="G23:N23">
    <cfRule type="containsText" dxfId="332" priority="21" stopIfTrue="1" operator="containsText" text="Please select">
      <formula>NOT(ISERROR(SEARCH("Please select",G23)))</formula>
    </cfRule>
    <cfRule type="containsText" dxfId="331" priority="22" stopIfTrue="1" operator="containsText" text="No concerns">
      <formula>NOT(ISERROR(SEARCH("No concerns",G23)))</formula>
    </cfRule>
    <cfRule type="containsText" dxfId="330" priority="23" stopIfTrue="1" operator="containsText" text="N/A">
      <formula>NOT(ISERROR(SEARCH("N/A",G23)))</formula>
    </cfRule>
    <cfRule type="notContainsText" dxfId="329" priority="24" operator="notContains" text="No concerns">
      <formula>ISERROR(SEARCH("No concerns",G23))</formula>
    </cfRule>
  </conditionalFormatting>
  <conditionalFormatting sqref="G24:N24">
    <cfRule type="containsText" dxfId="328" priority="17" stopIfTrue="1" operator="containsText" text="Please select">
      <formula>NOT(ISERROR(SEARCH("Please select",G24)))</formula>
    </cfRule>
    <cfRule type="containsText" dxfId="327" priority="18" stopIfTrue="1" operator="containsText" text="No concerns">
      <formula>NOT(ISERROR(SEARCH("No concerns",G24)))</formula>
    </cfRule>
    <cfRule type="containsText" dxfId="326" priority="19" stopIfTrue="1" operator="containsText" text="N/A">
      <formula>NOT(ISERROR(SEARCH("N/A",G24)))</formula>
    </cfRule>
    <cfRule type="notContainsText" dxfId="325" priority="20" operator="notContains" text="No concerns">
      <formula>ISERROR(SEARCH("No concerns",G24))</formula>
    </cfRule>
  </conditionalFormatting>
  <conditionalFormatting sqref="G26:N26">
    <cfRule type="containsText" dxfId="324" priority="13" stopIfTrue="1" operator="containsText" text="Please select">
      <formula>NOT(ISERROR(SEARCH("Please select",G26)))</formula>
    </cfRule>
    <cfRule type="containsText" dxfId="323" priority="14" stopIfTrue="1" operator="containsText" text="No concerns">
      <formula>NOT(ISERROR(SEARCH("No concerns",G26)))</formula>
    </cfRule>
    <cfRule type="containsText" dxfId="322" priority="15" stopIfTrue="1" operator="containsText" text="N/A">
      <formula>NOT(ISERROR(SEARCH("N/A",G26)))</formula>
    </cfRule>
    <cfRule type="notContainsText" dxfId="321" priority="16" operator="notContains" text="No concerns">
      <formula>ISERROR(SEARCH("No concerns",G26))</formula>
    </cfRule>
  </conditionalFormatting>
  <conditionalFormatting sqref="G27:N27">
    <cfRule type="containsText" dxfId="320" priority="9" stopIfTrue="1" operator="containsText" text="Please select">
      <formula>NOT(ISERROR(SEARCH("Please select",G27)))</formula>
    </cfRule>
    <cfRule type="containsText" dxfId="319" priority="10" stopIfTrue="1" operator="containsText" text="No concerns">
      <formula>NOT(ISERROR(SEARCH("No concerns",G27)))</formula>
    </cfRule>
    <cfRule type="containsText" dxfId="318" priority="11" stopIfTrue="1" operator="containsText" text="N/A">
      <formula>NOT(ISERROR(SEARCH("N/A",G27)))</formula>
    </cfRule>
    <cfRule type="notContainsText" dxfId="317" priority="12" operator="notContains" text="No concerns">
      <formula>ISERROR(SEARCH("No concerns",G27))</formula>
    </cfRule>
  </conditionalFormatting>
  <conditionalFormatting sqref="G28:N28">
    <cfRule type="containsText" dxfId="316" priority="5" stopIfTrue="1" operator="containsText" text="Please select">
      <formula>NOT(ISERROR(SEARCH("Please select",G28)))</formula>
    </cfRule>
    <cfRule type="containsText" dxfId="315" priority="6" stopIfTrue="1" operator="containsText" text="No concerns">
      <formula>NOT(ISERROR(SEARCH("No concerns",G28)))</formula>
    </cfRule>
    <cfRule type="containsText" dxfId="314" priority="7" stopIfTrue="1" operator="containsText" text="N/A">
      <formula>NOT(ISERROR(SEARCH("N/A",G28)))</formula>
    </cfRule>
    <cfRule type="notContainsText" dxfId="313" priority="8" operator="notContains" text="No concerns">
      <formula>ISERROR(SEARCH("No concerns",G28))</formula>
    </cfRule>
  </conditionalFormatting>
  <conditionalFormatting sqref="D14">
    <cfRule type="containsText" dxfId="312" priority="1" stopIfTrue="1" operator="containsText" text="Please select">
      <formula>NOT(ISERROR(SEARCH("Please select",D14)))</formula>
    </cfRule>
    <cfRule type="containsText" dxfId="311" priority="2" stopIfTrue="1" operator="containsText" text="No concerns">
      <formula>NOT(ISERROR(SEARCH("No concerns",D14)))</formula>
    </cfRule>
    <cfRule type="containsText" dxfId="310" priority="3" stopIfTrue="1" operator="containsText" text="N/A">
      <formula>NOT(ISERROR(SEARCH("N/A",D14)))</formula>
    </cfRule>
    <cfRule type="notContainsText" dxfId="309" priority="4" operator="notContains" text="No concerns">
      <formula>ISERROR(SEARCH("No concerns",D14))</formula>
    </cfRule>
  </conditionalFormatting>
  <dataValidations count="12">
    <dataValidation allowBlank="1" showInputMessage="1" showErrorMessage="1" promptTitle="Explanation" prompt="Solid waste generated within the city and disposed of in landfills or open dumps within city boundary. Solid waste include MSW and sludge etc." sqref="B14" xr:uid="{00000000-0002-0000-0F00-000000000000}"/>
    <dataValidation allowBlank="1" showInputMessage="1" showErrorMessage="1" promptTitle="Explanation" prompt="Solid waste generated within the city but disposed in landfills or open dumps outside the city." sqref="B15" xr:uid="{00000000-0002-0000-0F00-000001000000}"/>
    <dataValidation allowBlank="1" showInputMessage="1" showErrorMessage="1" promptTitle="Explanation" prompt="Solid waste generated outside the city and disposed in landfills or open dumps within the city." sqref="B16" xr:uid="{00000000-0002-0000-0F00-000002000000}"/>
    <dataValidation allowBlank="1" showInputMessage="1" showErrorMessage="1" promptTitle="Explanation" prompt="Waste generated within the city that is treated biologically within the city. Biological treatment includes composting and anaerobic digestion." sqref="B18" xr:uid="{00000000-0002-0000-0F00-000003000000}"/>
    <dataValidation allowBlank="1" showInputMessage="1" showErrorMessage="1" promptTitle="Explanation" prompt="Waste generated within the city but treated biologically outside of the city." sqref="B19" xr:uid="{00000000-0002-0000-0F00-000004000000}"/>
    <dataValidation allowBlank="1" showInputMessage="1" showErrorMessage="1" promptTitle="Explanation" prompt="Waste generated outside the city boundary but treated biologically inside the city." sqref="B20" xr:uid="{00000000-0002-0000-0F00-000005000000}"/>
    <dataValidation allowBlank="1" showInputMessage="1" showErrorMessage="1" promptTitle="Explanation" prompt="Waste generated within the city and incinerated or burned openly within the city." sqref="B22" xr:uid="{00000000-0002-0000-0F00-000006000000}"/>
    <dataValidation allowBlank="1" showInputMessage="1" showErrorMessage="1" promptTitle="Explanation" prompt="Waste generated within the city but incinerated or burned openly outside of the city." sqref="B23" xr:uid="{00000000-0002-0000-0F00-000007000000}"/>
    <dataValidation allowBlank="1" showInputMessage="1" showErrorMessage="1" promptTitle="Explanation" prompt="Waste generated outside the city boundary but incinerated or burned openly inside the city boundary." sqref="B24" xr:uid="{00000000-0002-0000-0F00-000008000000}"/>
    <dataValidation allowBlank="1" showInputMessage="1" showErrorMessage="1" promptTitle="Explanation" prompt="Wastewater generated and treated (or discharged) within the city boundary." sqref="B26" xr:uid="{00000000-0002-0000-0F00-000009000000}"/>
    <dataValidation allowBlank="1" showInputMessage="1" showErrorMessage="1" promptTitle="Explanation" prompt="Wastewater generated within but treated (or discharged) outside of the city boundary." sqref="B27" xr:uid="{00000000-0002-0000-0F00-00000A000000}"/>
    <dataValidation allowBlank="1" showInputMessage="1" showErrorMessage="1" promptTitle="Explanation" prompt="Wastewater generated outside the city boundary but treated or discharged within the city boundary." sqref="B28" xr:uid="{00000000-0002-0000-0F00-00000B000000}"/>
  </dataValidations>
  <pageMargins left="0.25" right="0.25" top="0.75000000000000011" bottom="0.75000000000000011" header="0.30000000000000004" footer="0.30000000000000004"/>
  <pageSetup paperSize="8" scale="44" orientation="landscape"/>
  <drawing r:id="rId1"/>
  <extLst>
    <ext xmlns:x14="http://schemas.microsoft.com/office/spreadsheetml/2009/9/main" uri="{CCE6A557-97BC-4b89-ADB6-D9C93CAAB3DF}">
      <x14:dataValidations xmlns:xm="http://schemas.microsoft.com/office/excel/2006/main" count="1">
        <x14:dataValidation type="list" allowBlank="1" showInputMessage="1" xr:uid="{00000000-0002-0000-0F00-00000C000000}">
          <x14:formula1>
            <xm:f>'Dropdown list-must not modify'!$E$1:$E$4</xm:f>
          </x14:formula1>
          <xm:sqref>D18:D20 D26:D28 F26:N28 F22:N24 F18:N20 D14:D16 F14:N16 D22:D24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M59"/>
  <sheetViews>
    <sheetView showGridLines="0" showRowColHeaders="0" workbookViewId="0"/>
  </sheetViews>
  <sheetFormatPr baseColWidth="10" defaultColWidth="0" defaultRowHeight="0" customHeight="1" zeroHeight="1"/>
  <cols>
    <col min="1" max="1" width="4" style="8" customWidth="1"/>
    <col min="2" max="3" width="13.83203125" style="8" customWidth="1"/>
    <col min="4" max="4" width="115.83203125" style="8" customWidth="1"/>
    <col min="5" max="5" width="4.83203125" style="8" customWidth="1"/>
    <col min="6" max="14" width="50.83203125" style="8" customWidth="1"/>
    <col min="15" max="16" width="10.83203125" style="230" customWidth="1"/>
    <col min="17" max="91" width="0" style="8" hidden="1" customWidth="1"/>
    <col min="92" max="16384" width="8.83203125" style="8" hidden="1"/>
  </cols>
  <sheetData>
    <row r="1" spans="1:16" s="136" customFormat="1" ht="20" customHeight="1">
      <c r="A1" s="131"/>
      <c r="B1" s="132"/>
      <c r="C1" s="175"/>
      <c r="F1" s="131"/>
      <c r="O1" s="230"/>
      <c r="P1" s="230"/>
    </row>
    <row r="2" spans="1:16" s="136" customFormat="1" ht="20" customHeight="1">
      <c r="A2" s="131"/>
      <c r="B2" s="132"/>
      <c r="C2" s="175"/>
      <c r="F2" s="131"/>
      <c r="O2" s="230"/>
      <c r="P2" s="230"/>
    </row>
    <row r="3" spans="1:16" s="136" customFormat="1" ht="20" customHeight="1">
      <c r="A3" s="131"/>
      <c r="B3" s="132"/>
      <c r="C3" s="175"/>
      <c r="F3" s="131"/>
      <c r="O3" s="230"/>
      <c r="P3" s="230"/>
    </row>
    <row r="4" spans="1:16" s="136" customFormat="1" ht="20" customHeight="1">
      <c r="A4" s="131"/>
      <c r="B4" s="132"/>
      <c r="C4" s="175"/>
      <c r="F4" s="131"/>
      <c r="O4" s="230"/>
      <c r="P4" s="230"/>
    </row>
    <row r="5" spans="1:16" s="136" customFormat="1" ht="41" customHeight="1">
      <c r="A5" s="131"/>
      <c r="B5" s="132"/>
      <c r="C5" s="175"/>
      <c r="F5" s="131"/>
      <c r="O5" s="230"/>
      <c r="P5" s="230"/>
    </row>
    <row r="6" spans="1:16" ht="16" customHeight="1"/>
    <row r="7" spans="1:16" s="13" customFormat="1" ht="30" customHeight="1" thickBot="1">
      <c r="A7" s="9"/>
      <c r="B7" s="4" t="s">
        <v>77</v>
      </c>
      <c r="C7" s="11"/>
      <c r="D7" s="11"/>
      <c r="E7" s="11"/>
      <c r="F7" s="11"/>
      <c r="G7" s="11"/>
      <c r="H7" s="11"/>
      <c r="I7" s="12"/>
      <c r="J7" s="12"/>
      <c r="K7" s="11"/>
      <c r="L7" s="11"/>
      <c r="M7" s="11"/>
      <c r="N7" s="11"/>
      <c r="O7" s="287"/>
      <c r="P7" s="287"/>
    </row>
    <row r="8" spans="1:16" s="13" customFormat="1" ht="20" customHeight="1" thickTop="1">
      <c r="A8" s="9"/>
      <c r="B8" s="104" t="s">
        <v>1378</v>
      </c>
      <c r="C8" s="104"/>
      <c r="D8" s="104"/>
      <c r="E8" s="128"/>
      <c r="F8" s="14"/>
      <c r="G8" s="14"/>
      <c r="H8" s="14"/>
      <c r="I8" s="127"/>
      <c r="J8" s="127"/>
      <c r="K8" s="14"/>
      <c r="L8" s="14"/>
      <c r="M8" s="14"/>
      <c r="N8" s="14"/>
      <c r="O8" s="287"/>
      <c r="P8" s="287"/>
    </row>
    <row r="9" spans="1:16" s="13" customFormat="1" ht="20" customHeight="1">
      <c r="A9" s="9"/>
      <c r="B9" s="412" t="s">
        <v>1411</v>
      </c>
      <c r="C9" s="128"/>
      <c r="D9" s="128"/>
      <c r="E9" s="128"/>
      <c r="F9" s="14"/>
      <c r="G9" s="14"/>
      <c r="H9" s="14"/>
      <c r="I9" s="127"/>
      <c r="J9" s="127"/>
      <c r="K9" s="14"/>
      <c r="L9" s="14"/>
      <c r="M9" s="14"/>
      <c r="N9" s="14"/>
      <c r="O9" s="287"/>
      <c r="P9" s="287"/>
    </row>
    <row r="10" spans="1:16" s="9" customFormat="1" ht="20" customHeight="1">
      <c r="B10" s="411" t="s">
        <v>1379</v>
      </c>
      <c r="C10" s="128"/>
      <c r="D10" s="128"/>
      <c r="E10" s="128"/>
      <c r="I10" s="8"/>
      <c r="O10" s="230"/>
      <c r="P10" s="230"/>
    </row>
    <row r="11" spans="1:16" s="13" customFormat="1" ht="30" customHeight="1">
      <c r="D11" s="292" t="s">
        <v>417</v>
      </c>
      <c r="E11" s="417" t="s">
        <v>418</v>
      </c>
      <c r="F11" s="291" t="s">
        <v>346</v>
      </c>
      <c r="G11" s="278" t="s">
        <v>347</v>
      </c>
      <c r="O11" s="287"/>
      <c r="P11" s="287"/>
    </row>
    <row r="12" spans="1:16" s="15" customFormat="1" ht="30" customHeight="1">
      <c r="C12" s="177" t="s">
        <v>1424</v>
      </c>
      <c r="D12" s="173" t="s">
        <v>358</v>
      </c>
      <c r="E12" s="226"/>
      <c r="F12" s="173" t="s">
        <v>183</v>
      </c>
      <c r="G12" s="173" t="s">
        <v>181</v>
      </c>
      <c r="H12" s="174" t="s">
        <v>182</v>
      </c>
      <c r="I12" s="174" t="s">
        <v>1401</v>
      </c>
      <c r="J12" s="174" t="s">
        <v>186</v>
      </c>
      <c r="K12" s="173" t="s">
        <v>303</v>
      </c>
      <c r="L12" s="173" t="s">
        <v>187</v>
      </c>
      <c r="M12" s="173" t="s">
        <v>188</v>
      </c>
      <c r="N12" s="173" t="s">
        <v>189</v>
      </c>
      <c r="O12" s="288"/>
      <c r="P12" s="288"/>
    </row>
    <row r="13" spans="1:16" s="19" customFormat="1" ht="204">
      <c r="B13" s="225"/>
      <c r="C13" s="225" t="s">
        <v>359</v>
      </c>
      <c r="D13" s="382" t="s">
        <v>1388</v>
      </c>
      <c r="E13" s="226"/>
      <c r="F13" s="382" t="s">
        <v>1380</v>
      </c>
      <c r="G13" s="355" t="s">
        <v>361</v>
      </c>
      <c r="H13" s="355" t="s">
        <v>413</v>
      </c>
      <c r="I13" s="382" t="s">
        <v>1390</v>
      </c>
      <c r="J13" s="355" t="s">
        <v>367</v>
      </c>
      <c r="K13" s="355" t="s">
        <v>304</v>
      </c>
      <c r="L13" s="355" t="s">
        <v>366</v>
      </c>
      <c r="M13" s="355" t="s">
        <v>298</v>
      </c>
      <c r="N13" s="355" t="s">
        <v>362</v>
      </c>
      <c r="O13" s="289"/>
      <c r="P13" s="289"/>
    </row>
    <row r="14" spans="1:16" s="93" customFormat="1" ht="22" customHeight="1">
      <c r="B14" s="184" t="s">
        <v>305</v>
      </c>
      <c r="C14" s="188"/>
      <c r="D14" s="172"/>
      <c r="E14" s="226"/>
      <c r="F14" s="166"/>
      <c r="G14" s="165"/>
      <c r="H14" s="167"/>
      <c r="I14" s="165"/>
      <c r="J14" s="165"/>
      <c r="K14" s="167"/>
      <c r="L14" s="165"/>
      <c r="M14" s="165"/>
      <c r="N14" s="167"/>
      <c r="O14" s="290"/>
      <c r="P14" s="290"/>
    </row>
    <row r="15" spans="1:16" s="129" customFormat="1" ht="19">
      <c r="B15" s="183" t="s">
        <v>81</v>
      </c>
      <c r="C15" s="183" t="s">
        <v>184</v>
      </c>
      <c r="D15" s="228" t="s">
        <v>420</v>
      </c>
      <c r="E15" s="226"/>
      <c r="F15" s="228" t="s">
        <v>420</v>
      </c>
      <c r="G15" s="228" t="s">
        <v>420</v>
      </c>
      <c r="H15" s="228" t="s">
        <v>420</v>
      </c>
      <c r="I15" s="228" t="s">
        <v>420</v>
      </c>
      <c r="J15" s="228" t="s">
        <v>420</v>
      </c>
      <c r="K15" s="228" t="s">
        <v>420</v>
      </c>
      <c r="L15" s="228" t="s">
        <v>420</v>
      </c>
      <c r="M15" s="228" t="s">
        <v>420</v>
      </c>
      <c r="N15" s="228" t="s">
        <v>420</v>
      </c>
      <c r="O15" s="433" t="str">
        <f>IF(AND(F15="Please select (optional for BASIC inventory)",G15="Please select (optional for BASIC inventory)",H15="Please select (optional for BASIC inventory)",I15="Please select (optional for BASIC inventory)",J15="Please select (optional for BASIC inventory)",K15="Please select (optional for BASIC inventory)",L15="Please select (optional for BASIC inventory)",M15="Please select (optional for BASIC inventory)",N15="Please select (optional for BASIC inventory)"),"Checks incomplete",IF(AND(F15="No concerns",G15="No concerns",H15="No concerns",I15="No concerns",J15="No concerns",K15="No concerns",L15="No concerns",M15="No concerns",N15="No concerns"),"No concerns",IF(OR(F15="Please select (optional for BASIC inventory)",G15="Please select (optional for BASIC inventory)",H15="Please select (optional for BASIC inventory)",I15="Please select (optional for BASIC inventory)",J15="Please select (optional for BASIC inventory)",K15="Please select (optional for BASIC inventory)",L15="Please select (optional for BASIC inventory)",M15="Please select (optional for BASIC inventory)",N15="Please select (optional for BASIC inventory)"),"Checks incomplete",P15)))</f>
        <v>Checks incomplete</v>
      </c>
      <c r="P15" s="433" t="str">
        <f>IF(OR(F15="No concerns",F15="N/A"),"",F$12&amp;": "&amp;F15&amp;"; ")&amp;IF(OR(G15="No concerns",G15="N/A"),"",G$12&amp;": "&amp;G15&amp;"; ")&amp;IF(OR(H15="No concerns",H15="N/A"),"",H$12&amp;": "&amp;H15&amp;"; ")&amp;IF(OR(I15="No concerns",I15="N/A"),"",I$12&amp;": "&amp;I15&amp;"; ")&amp;IF(OR(J15="No concerns",J15="N/A"),"",J$12&amp;": "&amp;J15&amp;"; ")&amp;IF(OR(K15="No concerns",K15="N/A"),"",K$12&amp;": "&amp;K15&amp;"; ")&amp;IF(OR(L15="No concerns",L15="N/A"),"",L$12&amp;": "&amp;L15&amp;"; ")&amp;IF(OR(M15="No concerns",M15="N/A"),"",M$12&amp;": "&amp;M15&amp;"; ")&amp;IF(OR(N15="No concerns",N15="N/A"),"",N$12&amp;": "&amp;N15)</f>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columns : Please select (Optional for BASIC inventory); The 'Emission data' column: Please select (Optional for BASIC inventory); The 'Data Quality' column: Please select (Optional for BASIC inventory); The 'Description of methods or explanation for used notation keys' column: Please select (Optional for BASIC inventory)</v>
      </c>
    </row>
    <row r="16" spans="1:16" s="129" customFormat="1" ht="19">
      <c r="A16" s="130"/>
      <c r="B16" s="184" t="s">
        <v>306</v>
      </c>
      <c r="C16" s="185"/>
      <c r="D16" s="196"/>
      <c r="E16" s="226"/>
      <c r="F16" s="196"/>
      <c r="G16" s="196"/>
      <c r="H16" s="196"/>
      <c r="I16" s="196"/>
      <c r="J16" s="196"/>
      <c r="K16" s="196"/>
      <c r="L16" s="196"/>
      <c r="M16" s="196"/>
      <c r="N16" s="196"/>
      <c r="O16" s="434"/>
      <c r="P16" s="434"/>
    </row>
    <row r="17" spans="2:16" s="129" customFormat="1" ht="19">
      <c r="B17" s="183" t="s">
        <v>82</v>
      </c>
      <c r="C17" s="183" t="s">
        <v>184</v>
      </c>
      <c r="D17" s="228" t="s">
        <v>420</v>
      </c>
      <c r="E17" s="226"/>
      <c r="F17" s="228" t="s">
        <v>420</v>
      </c>
      <c r="G17" s="228" t="s">
        <v>420</v>
      </c>
      <c r="H17" s="228" t="s">
        <v>420</v>
      </c>
      <c r="I17" s="228" t="s">
        <v>420</v>
      </c>
      <c r="J17" s="228" t="s">
        <v>420</v>
      </c>
      <c r="K17" s="228" t="s">
        <v>420</v>
      </c>
      <c r="L17" s="228" t="s">
        <v>420</v>
      </c>
      <c r="M17" s="228" t="s">
        <v>420</v>
      </c>
      <c r="N17" s="228" t="s">
        <v>420</v>
      </c>
      <c r="O17" s="433" t="str">
        <f>IF(AND(F17="Please select (optional for BASIC inventory)",G17="Please select (optional for BASIC inventory)",H17="Please select (optional for BASIC inventory)",I17="Please select (optional for BASIC inventory)",J17="Please select (optional for BASIC inventory)",K17="Please select (optional for BASIC inventory)",L17="Please select (optional for BASIC inventory)",M17="Please select (optional for BASIC inventory)",N17="Please select (optional for BASIC inventory)"),"Checks incomplete",IF(AND(F17="No concerns",G17="No concerns",H17="No concerns",I17="No concerns",J17="No concerns",K17="No concerns",L17="No concerns",M17="No concerns",N17="No concerns"),"No concerns",IF(OR(F17="Please select (optional for BASIC inventory)",G17="Please select (optional for BASIC inventory)",H17="Please select (optional for BASIC inventory)",I17="Please select (optional for BASIC inventory)",J17="Please select (optional for BASIC inventory)",K17="Please select (optional for BASIC inventory)",L17="Please select (optional for BASIC inventory)",M17="Please select (optional for BASIC inventory)",N17="Please select (optional for BASIC inventory)"),"Checks incomplete",P17)))</f>
        <v>Checks incomplete</v>
      </c>
      <c r="P17" s="433" t="str">
        <f>IF(OR(F17="No concerns",F17="N/A"),"",F$12&amp;": "&amp;F17&amp;"; ")&amp;IF(OR(G17="No concerns",G17="N/A"),"",G$12&amp;": "&amp;G17&amp;"; ")&amp;IF(OR(H17="No concerns",H17="N/A"),"",H$12&amp;": "&amp;H17&amp;"; ")&amp;IF(OR(I17="No concerns",I17="N/A"),"",I$12&amp;": "&amp;I17&amp;"; ")&amp;IF(OR(J17="No concerns",J17="N/A"),"",J$12&amp;": "&amp;J17&amp;"; ")&amp;IF(OR(K17="No concerns",K17="N/A"),"",K$12&amp;": "&amp;K17&amp;"; ")&amp;IF(OR(L17="No concerns",L17="N/A"),"",L$12&amp;": "&amp;L17&amp;"; ")&amp;IF(OR(M17="No concerns",M17="N/A"),"",M$12&amp;": "&amp;M17&amp;"; ")&amp;IF(OR(N17="No concerns",N17="N/A"),"",N$12&amp;": "&amp;N17)</f>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columns : Please select (Optional for BASIC inventory); The 'Emission data' column: Please select (Optional for BASIC inventory); The 'Data Quality' column: Please select (Optional for BASIC inventory); The 'Description of methods or explanation for used notation keys' column: Please select (Optional for BASIC inventory)</v>
      </c>
    </row>
    <row r="18" spans="2:16" ht="21" customHeight="1">
      <c r="E18" s="226"/>
    </row>
    <row r="19" spans="2:16" ht="21" customHeight="1">
      <c r="E19" s="226"/>
    </row>
    <row r="20" spans="2:16" ht="15" hidden="1"/>
    <row r="21" spans="2:16" ht="15" hidden="1"/>
    <row r="22" spans="2:16" ht="15" hidden="1"/>
    <row r="23" spans="2:16" ht="15" hidden="1"/>
    <row r="24" spans="2:16" ht="15" hidden="1"/>
    <row r="25" spans="2:16" ht="15" hidden="1"/>
    <row r="26" spans="2:16" ht="15" hidden="1"/>
    <row r="27" spans="2:16" ht="15" hidden="1"/>
    <row r="28" spans="2:16" ht="15" hidden="1"/>
    <row r="29" spans="2:16" ht="15" hidden="1"/>
    <row r="30" spans="2:16" ht="15" hidden="1"/>
    <row r="31" spans="2:16" ht="15" hidden="1"/>
    <row r="32" spans="2:16" ht="15" hidden="1"/>
    <row r="33" ht="15" hidden="1"/>
    <row r="34" ht="15" hidden="1"/>
    <row r="35" ht="15" hidden="1"/>
    <row r="36" ht="15" hidden="1"/>
    <row r="37" ht="15" hidden="1"/>
    <row r="38" ht="15" hidden="1"/>
    <row r="39" ht="15" hidden="1"/>
    <row r="40" ht="15" hidden="1"/>
    <row r="41" ht="15" hidden="1"/>
    <row r="42" ht="15" hidden="1"/>
    <row r="43" ht="15" hidden="1"/>
    <row r="44" ht="15" hidden="1"/>
    <row r="45" ht="15" hidden="1"/>
    <row r="46" ht="15" hidden="1"/>
    <row r="47" ht="15" hidden="1"/>
    <row r="48" ht="15" hidden="1"/>
    <row r="49" ht="15" hidden="1"/>
    <row r="50" ht="15" hidden="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sheetData>
  <sheetProtection algorithmName="SHA-512" hashValue="S5B9loYEs8wOJSCVyr55VDi7Csf2ma16XlLYvImhnzaY8okLOjHE4r5tIBwfYYSnySnMa/tnTYCgQRr13K9kWg==" saltValue="LtRgN7LIJ8d6eDFpDX6f/w==" spinCount="100000" sheet="1" formatCells="0" formatColumns="0" formatRows="0"/>
  <dataConsolidate/>
  <conditionalFormatting sqref="J7:J9">
    <cfRule type="cellIs" dxfId="308" priority="120" operator="equal">
      <formula>"YES"</formula>
    </cfRule>
    <cfRule type="cellIs" dxfId="307" priority="121" operator="equal">
      <formula>"NO"</formula>
    </cfRule>
  </conditionalFormatting>
  <conditionalFormatting sqref="I7:I9">
    <cfRule type="cellIs" dxfId="306" priority="118" operator="equal">
      <formula>"YES"</formula>
    </cfRule>
    <cfRule type="cellIs" dxfId="305" priority="119" operator="equal">
      <formula>"NO"</formula>
    </cfRule>
  </conditionalFormatting>
  <conditionalFormatting sqref="D17">
    <cfRule type="containsText" dxfId="304" priority="13" stopIfTrue="1" operator="containsText" text="Please select">
      <formula>NOT(ISERROR(SEARCH("Please select",D17)))</formula>
    </cfRule>
    <cfRule type="containsText" dxfId="303" priority="14" stopIfTrue="1" operator="containsText" text="No concerns">
      <formula>NOT(ISERROR(SEARCH("No concerns",D17)))</formula>
    </cfRule>
    <cfRule type="containsText" dxfId="302" priority="15" stopIfTrue="1" operator="containsText" text="N/A">
      <formula>NOT(ISERROR(SEARCH("N/A",D17)))</formula>
    </cfRule>
    <cfRule type="notContainsText" dxfId="301" priority="16" operator="notContains" text="No concerns">
      <formula>ISERROR(SEARCH("No concerns",D17))</formula>
    </cfRule>
  </conditionalFormatting>
  <conditionalFormatting sqref="D15">
    <cfRule type="containsText" dxfId="300" priority="21" stopIfTrue="1" operator="containsText" text="Please select">
      <formula>NOT(ISERROR(SEARCH("Please select",D15)))</formula>
    </cfRule>
    <cfRule type="containsText" dxfId="299" priority="22" stopIfTrue="1" operator="containsText" text="No concerns">
      <formula>NOT(ISERROR(SEARCH("No concerns",D15)))</formula>
    </cfRule>
    <cfRule type="containsText" dxfId="298" priority="23" stopIfTrue="1" operator="containsText" text="N/A">
      <formula>NOT(ISERROR(SEARCH("N/A",D15)))</formula>
    </cfRule>
    <cfRule type="notContainsText" dxfId="297" priority="24" operator="notContains" text="No concerns">
      <formula>ISERROR(SEARCH("No concerns",D15))</formula>
    </cfRule>
  </conditionalFormatting>
  <conditionalFormatting sqref="F17:N17">
    <cfRule type="containsText" dxfId="296" priority="1" stopIfTrue="1" operator="containsText" text="Please select">
      <formula>NOT(ISERROR(SEARCH("Please select",F17)))</formula>
    </cfRule>
    <cfRule type="containsText" dxfId="295" priority="2" stopIfTrue="1" operator="containsText" text="No concerns">
      <formula>NOT(ISERROR(SEARCH("No concerns",F17)))</formula>
    </cfRule>
    <cfRule type="containsText" dxfId="294" priority="3" stopIfTrue="1" operator="containsText" text="N/A">
      <formula>NOT(ISERROR(SEARCH("N/A",F17)))</formula>
    </cfRule>
    <cfRule type="notContainsText" dxfId="293" priority="4" operator="notContains" text="No concerns">
      <formula>ISERROR(SEARCH("No concerns",F17))</formula>
    </cfRule>
  </conditionalFormatting>
  <conditionalFormatting sqref="F15:N15">
    <cfRule type="containsText" dxfId="292" priority="5" stopIfTrue="1" operator="containsText" text="Please select">
      <formula>NOT(ISERROR(SEARCH("Please select",F15)))</formula>
    </cfRule>
    <cfRule type="containsText" dxfId="291" priority="6" stopIfTrue="1" operator="containsText" text="No concerns">
      <formula>NOT(ISERROR(SEARCH("No concerns",F15)))</formula>
    </cfRule>
    <cfRule type="containsText" dxfId="290" priority="7" stopIfTrue="1" operator="containsText" text="N/A">
      <formula>NOT(ISERROR(SEARCH("N/A",F15)))</formula>
    </cfRule>
    <cfRule type="notContainsText" dxfId="289" priority="8" operator="notContains" text="No concerns">
      <formula>ISERROR(SEARCH("No concerns",F15))</formula>
    </cfRule>
  </conditionalFormatting>
  <dataValidations count="2">
    <dataValidation allowBlank="1" showInputMessage="1" showErrorMessage="1" promptTitle="Explanation" prompt="Emissions from non-energy related activities that physically or chemically transform materials, such as production and use of mineral products (cement,lime,glass etc), chemicals (ammonia,acid etc) and metals. Note IV.1 is optional for BASIC inventory." sqref="B15" xr:uid="{52E87CD7-6203-A249-BF8D-53C17E854805}"/>
    <dataValidation allowBlank="1" showInputMessage="1" showErrorMessage="1" promptTitle="Explanation" prompt="Emissions from use of products like refrigerants, foams or aerosol, e.g. non-energy related use of fuels and solvents, fluorinated substitutes for ozone depleting substances, F-gas emitted from electronics industry. IV.2 is optional for BASIC inventory." sqref="B17:B18" xr:uid="{0E833EA4-F52D-0445-B6E9-A763810BCF53}"/>
  </dataValidations>
  <pageMargins left="0.25" right="0.25" top="0.75000000000000011" bottom="0.75000000000000011" header="0.30000000000000004" footer="0.30000000000000004"/>
  <pageSetup paperSize="8" scale="44" orientation="landscape"/>
  <drawing r:id="rId1"/>
  <extLst>
    <ext xmlns:x14="http://schemas.microsoft.com/office/spreadsheetml/2009/9/main" uri="{CCE6A557-97BC-4b89-ADB6-D9C93CAAB3DF}">
      <x14:dataValidations xmlns:xm="http://schemas.microsoft.com/office/excel/2006/main" count="1">
        <x14:dataValidation type="list" allowBlank="1" showInputMessage="1" xr:uid="{E32E1431-F66D-C24E-BA07-F76DD588EC20}">
          <x14:formula1>
            <xm:f>'Dropdown list-must not modify'!$G$1:$G$4</xm:f>
          </x14:formula1>
          <xm:sqref>F15:N15 D17 F17:N18 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9"/>
  <sheetViews>
    <sheetView workbookViewId="0">
      <selection activeCell="B5" sqref="B5"/>
    </sheetView>
  </sheetViews>
  <sheetFormatPr baseColWidth="10" defaultColWidth="11.5" defaultRowHeight="15"/>
  <cols>
    <col min="1" max="1" width="16" customWidth="1"/>
    <col min="2" max="2" width="84" customWidth="1"/>
  </cols>
  <sheetData>
    <row r="1" spans="1:2">
      <c r="B1" s="18"/>
    </row>
    <row r="2" spans="1:2">
      <c r="A2" t="s">
        <v>421</v>
      </c>
      <c r="B2" t="str">
        <f ca="1">CELL("filename",A1)</f>
        <v>/Users/isabelfernandez/Downloads/[GPC Self-Verification Toolkit_v1.1 (1).xlsx]File path - do not edit</v>
      </c>
    </row>
    <row r="3" spans="1:2">
      <c r="B3">
        <f ca="1">FIND("[",CELL("Filename",'Dropdown list-must not modify'!A1))-1</f>
        <v>33</v>
      </c>
    </row>
    <row r="4" spans="1:2">
      <c r="A4" t="s">
        <v>422</v>
      </c>
      <c r="B4" t="str">
        <f ca="1">LEFT(B2,B3)</f>
        <v>/Users/isabelfernandez/Downloads/</v>
      </c>
    </row>
    <row r="5" spans="1:2">
      <c r="A5" t="s">
        <v>423</v>
      </c>
      <c r="B5" t="str">
        <f ca="1">B4&amp;"[GHG_Dashboard_Data.xlsx]GHG Dashboard Data - Inventory"</f>
        <v>/Users/isabelfernandez/Downloads/[GHG_Dashboard_Data.xlsx]GHG Dashboard Data - Inventory</v>
      </c>
    </row>
    <row r="6" spans="1:2">
      <c r="B6" t="str">
        <f ca="1">"'"&amp;B5&amp;"'!"</f>
        <v>'/Users/isabelfernandez/Downloads/[GHG_Dashboard_Data.xlsx]GHG Dashboard Data - Inventory'!</v>
      </c>
    </row>
    <row r="7" spans="1:2">
      <c r="B7" t="str">
        <f ca="1">B6&amp;"E2"</f>
        <v>'/Users/isabelfernandez/Downloads/[GHG_Dashboard_Data.xlsx]GHG Dashboard Data - Inventory'!E2</v>
      </c>
    </row>
    <row r="8" spans="1:2">
      <c r="B8" s="232" t="s">
        <v>424</v>
      </c>
    </row>
    <row r="9" spans="1:2">
      <c r="B9" t="str">
        <f ca="1">TEXT(B7,"")</f>
        <v>'/Users/isabelfernandez/Downloads/[GHG_Dashboard_Data.xlsx]GHG Dashboard Data - Inventory'!E2</v>
      </c>
    </row>
  </sheetData>
  <sheetProtection algorithmName="SHA-512" hashValue="DosOBe2xg+g/39eUxYhFuALAjG0+VQr8mwhNKEVdcIW0qw9ZLxCF4shR6WT6W5GQvZLnQj1wy8K1YwZFvb6K4w==" saltValue="XbuT0RiOHoOQ0rCR4xzsCw=="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M58"/>
  <sheetViews>
    <sheetView showGridLines="0" showRowColHeaders="0" workbookViewId="0"/>
  </sheetViews>
  <sheetFormatPr baseColWidth="10" defaultColWidth="0" defaultRowHeight="0" customHeight="1" zeroHeight="1"/>
  <cols>
    <col min="1" max="1" width="4" style="8" customWidth="1"/>
    <col min="2" max="3" width="13.83203125" style="8" customWidth="1"/>
    <col min="4" max="4" width="115.83203125" style="8" customWidth="1"/>
    <col min="5" max="5" width="4.83203125" style="8" customWidth="1"/>
    <col min="6" max="14" width="50.83203125" style="8" customWidth="1"/>
    <col min="15" max="16" width="10.83203125" style="230" customWidth="1"/>
    <col min="17" max="91" width="0" style="8" hidden="1" customWidth="1"/>
    <col min="92" max="16384" width="8.83203125" style="8" hidden="1"/>
  </cols>
  <sheetData>
    <row r="1" spans="1:16" s="136" customFormat="1" ht="20" customHeight="1">
      <c r="A1" s="131"/>
      <c r="B1" s="132"/>
      <c r="C1" s="175"/>
      <c r="F1" s="131"/>
      <c r="O1" s="230"/>
      <c r="P1" s="230"/>
    </row>
    <row r="2" spans="1:16" s="136" customFormat="1" ht="20" customHeight="1">
      <c r="A2" s="131"/>
      <c r="B2" s="132"/>
      <c r="C2" s="175"/>
      <c r="F2" s="131"/>
      <c r="O2" s="230"/>
      <c r="P2" s="230"/>
    </row>
    <row r="3" spans="1:16" s="136" customFormat="1" ht="20" customHeight="1">
      <c r="A3" s="131"/>
      <c r="B3" s="132"/>
      <c r="C3" s="175"/>
      <c r="F3" s="131"/>
      <c r="O3" s="230"/>
      <c r="P3" s="230"/>
    </row>
    <row r="4" spans="1:16" s="136" customFormat="1" ht="20" customHeight="1">
      <c r="A4" s="131"/>
      <c r="B4" s="132"/>
      <c r="C4" s="175"/>
      <c r="F4" s="131"/>
      <c r="O4" s="230"/>
      <c r="P4" s="230"/>
    </row>
    <row r="5" spans="1:16" s="136" customFormat="1" ht="41" customHeight="1">
      <c r="A5" s="131"/>
      <c r="B5" s="132"/>
      <c r="C5" s="175"/>
      <c r="F5" s="131"/>
      <c r="O5" s="230"/>
      <c r="P5" s="230"/>
    </row>
    <row r="6" spans="1:16" ht="16" customHeight="1"/>
    <row r="7" spans="1:16" s="13" customFormat="1" ht="30" customHeight="1" thickBot="1">
      <c r="A7" s="9"/>
      <c r="B7" s="4" t="s">
        <v>78</v>
      </c>
      <c r="C7" s="11"/>
      <c r="D7" s="11"/>
      <c r="E7" s="11"/>
      <c r="F7" s="11"/>
      <c r="G7" s="11"/>
      <c r="H7" s="11"/>
      <c r="I7" s="12"/>
      <c r="J7" s="12"/>
      <c r="K7" s="11"/>
      <c r="L7" s="11"/>
      <c r="M7" s="11"/>
      <c r="N7" s="11"/>
      <c r="O7" s="287"/>
      <c r="P7" s="287"/>
    </row>
    <row r="8" spans="1:16" s="13" customFormat="1" ht="20" customHeight="1" thickTop="1">
      <c r="A8" s="383"/>
      <c r="B8" s="385" t="s">
        <v>1383</v>
      </c>
      <c r="C8" s="385"/>
      <c r="D8" s="385"/>
      <c r="E8" s="384"/>
      <c r="F8" s="295"/>
      <c r="G8" s="295"/>
      <c r="H8" s="295"/>
      <c r="I8" s="386"/>
      <c r="J8" s="386"/>
      <c r="K8" s="295"/>
      <c r="L8" s="295"/>
      <c r="M8" s="295"/>
      <c r="N8" s="295"/>
      <c r="O8" s="387"/>
      <c r="P8" s="387"/>
    </row>
    <row r="9" spans="1:16" s="13" customFormat="1" ht="20" customHeight="1">
      <c r="A9" s="383"/>
      <c r="B9" s="413" t="s">
        <v>1413</v>
      </c>
      <c r="C9" s="388"/>
      <c r="D9" s="388"/>
      <c r="E9" s="388"/>
      <c r="F9" s="388"/>
      <c r="G9" s="295"/>
      <c r="H9" s="295"/>
      <c r="I9" s="386"/>
      <c r="J9" s="386"/>
      <c r="K9" s="295"/>
      <c r="L9" s="295"/>
      <c r="M9" s="295"/>
      <c r="N9" s="295"/>
      <c r="O9" s="387"/>
      <c r="P9" s="387"/>
    </row>
    <row r="10" spans="1:16" s="9" customFormat="1" ht="20" customHeight="1">
      <c r="A10" s="383"/>
      <c r="B10" s="414" t="s">
        <v>1379</v>
      </c>
      <c r="C10" s="389"/>
      <c r="D10" s="389"/>
      <c r="E10" s="384"/>
      <c r="F10" s="383"/>
      <c r="G10" s="383"/>
      <c r="H10" s="383"/>
      <c r="I10" s="383"/>
      <c r="J10" s="383"/>
      <c r="K10" s="383"/>
      <c r="L10" s="383"/>
      <c r="M10" s="383"/>
      <c r="N10" s="383"/>
      <c r="O10" s="390"/>
      <c r="P10" s="390"/>
    </row>
    <row r="11" spans="1:16" s="13" customFormat="1" ht="30" customHeight="1">
      <c r="D11" s="292" t="s">
        <v>417</v>
      </c>
      <c r="E11" s="417" t="s">
        <v>418</v>
      </c>
      <c r="F11" s="291" t="s">
        <v>346</v>
      </c>
      <c r="G11" s="278" t="s">
        <v>347</v>
      </c>
      <c r="O11" s="287"/>
      <c r="P11" s="287"/>
    </row>
    <row r="12" spans="1:16" s="15" customFormat="1" ht="30" customHeight="1">
      <c r="C12" s="177" t="s">
        <v>1424</v>
      </c>
      <c r="D12" s="173" t="s">
        <v>358</v>
      </c>
      <c r="E12" s="226"/>
      <c r="F12" s="173" t="s">
        <v>183</v>
      </c>
      <c r="G12" s="173" t="s">
        <v>181</v>
      </c>
      <c r="H12" s="174" t="s">
        <v>182</v>
      </c>
      <c r="I12" s="174" t="s">
        <v>1401</v>
      </c>
      <c r="J12" s="174" t="s">
        <v>186</v>
      </c>
      <c r="K12" s="173" t="s">
        <v>303</v>
      </c>
      <c r="L12" s="173" t="s">
        <v>187</v>
      </c>
      <c r="M12" s="173" t="s">
        <v>188</v>
      </c>
      <c r="N12" s="173" t="s">
        <v>189</v>
      </c>
      <c r="O12" s="230"/>
      <c r="P12" s="230"/>
    </row>
    <row r="13" spans="1:16" s="19" customFormat="1" ht="204">
      <c r="B13" s="225"/>
      <c r="C13" s="225" t="s">
        <v>359</v>
      </c>
      <c r="D13" s="382" t="s">
        <v>1388</v>
      </c>
      <c r="E13" s="226"/>
      <c r="F13" s="356" t="s">
        <v>464</v>
      </c>
      <c r="G13" s="357" t="s">
        <v>361</v>
      </c>
      <c r="H13" s="357" t="s">
        <v>414</v>
      </c>
      <c r="I13" s="382" t="s">
        <v>1384</v>
      </c>
      <c r="J13" s="357" t="s">
        <v>365</v>
      </c>
      <c r="K13" s="357" t="s">
        <v>304</v>
      </c>
      <c r="L13" s="357" t="s">
        <v>364</v>
      </c>
      <c r="M13" s="357" t="s">
        <v>298</v>
      </c>
      <c r="N13" s="357" t="s">
        <v>362</v>
      </c>
      <c r="O13" s="230"/>
      <c r="P13" s="230"/>
    </row>
    <row r="14" spans="1:16" s="93" customFormat="1" ht="22" customHeight="1">
      <c r="B14" s="184" t="s">
        <v>307</v>
      </c>
      <c r="C14" s="185"/>
      <c r="D14" s="172"/>
      <c r="E14" s="226"/>
      <c r="F14" s="166"/>
      <c r="G14" s="165"/>
      <c r="H14" s="167"/>
      <c r="I14" s="165"/>
      <c r="J14" s="165"/>
      <c r="K14" s="167"/>
      <c r="L14" s="165"/>
      <c r="M14" s="165"/>
      <c r="N14" s="167"/>
      <c r="O14" s="230"/>
      <c r="P14" s="230"/>
    </row>
    <row r="15" spans="1:16" s="129" customFormat="1" ht="19">
      <c r="B15" s="183" t="s">
        <v>127</v>
      </c>
      <c r="C15" s="183" t="s">
        <v>184</v>
      </c>
      <c r="D15" s="228" t="s">
        <v>420</v>
      </c>
      <c r="E15" s="226"/>
      <c r="F15" s="228" t="s">
        <v>420</v>
      </c>
      <c r="G15" s="228" t="s">
        <v>420</v>
      </c>
      <c r="H15" s="228" t="s">
        <v>420</v>
      </c>
      <c r="I15" s="228" t="s">
        <v>420</v>
      </c>
      <c r="J15" s="228" t="s">
        <v>420</v>
      </c>
      <c r="K15" s="228" t="s">
        <v>420</v>
      </c>
      <c r="L15" s="228" t="s">
        <v>420</v>
      </c>
      <c r="M15" s="228" t="s">
        <v>420</v>
      </c>
      <c r="N15" s="228" t="s">
        <v>420</v>
      </c>
      <c r="O15" s="433" t="str">
        <f>IF(AND(F15="Please select (optional for BASIC inventory)",G15="Please select (optional for BASIC inventory)",H15="Please select (optional for BASIC inventory)",I15="Please select (optional for BASIC inventory)",J15="Please select (optional for BASIC inventory)",K15="Please select (optional for BASIC inventory)",L15="Please select (optional for BASIC inventory)",M15="Please select (optional for BASIC inventory)",N15="Please select (optional for BASIC inventory)"),"Checks incomplete",IF(AND(F15="No concerns",G15="No concerns",H15="No concerns",I15="No concerns",J15="No concerns",K15="No concerns",L15="No concerns",M15="No concerns",N15="No concerns"),"No concerns",IF(OR(F15="Please select (optional for BASIC inventory)",G15="Please select (optional for BASIC inventory)",H15="Please select (optional for BASIC inventory)",I15="Please select (optional for BASIC inventory)",J15="Please select (optional for BASIC inventory)",K15="Please select (optional for BASIC inventory)",L15="Please select (optional for BASIC inventory)",M15="Please select (optional for BASIC inventory)",N15="Please select (optional for BASIC inventory)"),"Checks incomplete",P15)))</f>
        <v>Checks incomplete</v>
      </c>
      <c r="P15" s="433" t="str">
        <f>IF(OR(F15="No concerns",F15="N/A"),"",F$12&amp;": "&amp;F15&amp;"; ")&amp;IF(OR(G15="No concerns",G15="N/A"),"",G$12&amp;": "&amp;G15&amp;"; ")&amp;IF(OR(H15="No concerns",H15="N/A"),"",H$12&amp;": "&amp;H15&amp;"; ")&amp;IF(OR(I15="No concerns",I15="N/A"),"",I$12&amp;": "&amp;I15&amp;"; ")&amp;IF(OR(J15="No concerns",J15="N/A"),"",J$12&amp;": "&amp;J15&amp;"; ")&amp;IF(OR(K15="No concerns",K15="N/A"),"",K$12&amp;": "&amp;K15&amp;"; ")&amp;IF(OR(L15="No concerns",L15="N/A"),"",L$12&amp;": "&amp;L15&amp;"; ")&amp;IF(OR(M15="No concerns",M15="N/A"),"",M$12&amp;": "&amp;M15&amp;"; ")&amp;IF(OR(N15="No concerns",N15="N/A"),"",N$12&amp;": "&amp;N15)</f>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columns : Please select (Optional for BASIC inventory); The 'Emission data' column: Please select (Optional for BASIC inventory); The 'Data Quality' column: Please select (Optional for BASIC inventory); The 'Description of methods or explanation for used notation keys' column: Please select (Optional for BASIC inventory)</v>
      </c>
    </row>
    <row r="16" spans="1:16" s="129" customFormat="1" ht="19">
      <c r="A16" s="130"/>
      <c r="B16" s="184" t="s">
        <v>308</v>
      </c>
      <c r="C16" s="185"/>
      <c r="D16" s="196"/>
      <c r="E16" s="226"/>
      <c r="F16" s="196"/>
      <c r="G16" s="196"/>
      <c r="H16" s="196"/>
      <c r="I16" s="196"/>
      <c r="J16" s="196"/>
      <c r="K16" s="196"/>
      <c r="L16" s="196"/>
      <c r="M16" s="196"/>
      <c r="N16" s="196"/>
      <c r="O16" s="434"/>
      <c r="P16" s="434"/>
    </row>
    <row r="17" spans="2:16" s="129" customFormat="1" ht="19">
      <c r="B17" s="227" t="s">
        <v>128</v>
      </c>
      <c r="C17" s="227" t="s">
        <v>184</v>
      </c>
      <c r="D17" s="228" t="s">
        <v>420</v>
      </c>
      <c r="E17" s="226"/>
      <c r="F17" s="228" t="s">
        <v>420</v>
      </c>
      <c r="G17" s="228" t="s">
        <v>420</v>
      </c>
      <c r="H17" s="228" t="s">
        <v>420</v>
      </c>
      <c r="I17" s="228" t="s">
        <v>420</v>
      </c>
      <c r="J17" s="228" t="s">
        <v>420</v>
      </c>
      <c r="K17" s="228" t="s">
        <v>420</v>
      </c>
      <c r="L17" s="228" t="s">
        <v>420</v>
      </c>
      <c r="M17" s="228" t="s">
        <v>420</v>
      </c>
      <c r="N17" s="228" t="s">
        <v>420</v>
      </c>
      <c r="O17" s="433" t="str">
        <f>IF(AND(F17="Please select (optional for BASIC inventory)",G17="Please select (optional for BASIC inventory)",H17="Please select (optional for BASIC inventory)",I17="Please select (optional for BASIC inventory)",J17="Please select (optional for BASIC inventory)",K17="Please select (optional for BASIC inventory)",L17="Please select (optional for BASIC inventory)",M17="Please select (optional for BASIC inventory)",N17="Please select (optional for BASIC inventory)"),"Checks incomplete",IF(AND(F17="No concerns",G17="No concerns",H17="No concerns",I17="No concerns",J17="No concerns",K17="No concerns",L17="No concerns",M17="No concerns",N17="No concerns"),"No concerns",IF(OR(F17="Please select (optional for BASIC inventory)",G17="Please select (optional for BASIC inventory)",H17="Please select (optional for BASIC inventory)",I17="Please select (optional for BASIC inventory)",J17="Please select (optional for BASIC inventory)",K17="Please select (optional for BASIC inventory)",L17="Please select (optional for BASIC inventory)",M17="Please select (optional for BASIC inventory)",N17="Please select (optional for BASIC inventory)"),"Checks incomplete",P17)))</f>
        <v>Checks incomplete</v>
      </c>
      <c r="P17" s="433" t="str">
        <f>IF(OR(F17="No concerns",F17="N/A"),"",F$12&amp;": "&amp;F17&amp;"; ")&amp;IF(OR(G17="No concerns",G17="N/A"),"",G$12&amp;": "&amp;G17&amp;"; ")&amp;IF(OR(H17="No concerns",H17="N/A"),"",H$12&amp;": "&amp;H17&amp;"; ")&amp;IF(OR(I17="No concerns",I17="N/A"),"",I$12&amp;": "&amp;I17&amp;"; ")&amp;IF(OR(J17="No concerns",J17="N/A"),"",J$12&amp;": "&amp;J17&amp;"; ")&amp;IF(OR(K17="No concerns",K17="N/A"),"",K$12&amp;": "&amp;K17&amp;"; ")&amp;IF(OR(L17="No concerns",L17="N/A"),"",L$12&amp;": "&amp;L17&amp;"; ")&amp;IF(OR(M17="No concerns",M17="N/A"),"",M$12&amp;": "&amp;M17&amp;"; ")&amp;IF(OR(N17="No concerns",N17="N/A"),"",N$12&amp;": "&amp;N17)</f>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columns : Please select (Optional for BASIC inventory); The 'Emission data' column: Please select (Optional for BASIC inventory); The 'Data Quality' column: Please select (Optional for BASIC inventory); The 'Description of methods or explanation for used notation keys' column: Please select (Optional for BASIC inventory)</v>
      </c>
    </row>
    <row r="18" spans="2:16" ht="19">
      <c r="B18" s="180" t="s">
        <v>309</v>
      </c>
      <c r="C18" s="182"/>
      <c r="D18" s="196"/>
      <c r="E18" s="226"/>
      <c r="F18" s="196"/>
      <c r="G18" s="196"/>
      <c r="H18" s="196"/>
      <c r="I18" s="196"/>
      <c r="J18" s="196"/>
      <c r="K18" s="196"/>
      <c r="L18" s="196"/>
      <c r="M18" s="196"/>
      <c r="N18" s="196"/>
      <c r="O18" s="435"/>
      <c r="P18" s="435"/>
    </row>
    <row r="19" spans="2:16" s="129" customFormat="1" ht="19">
      <c r="B19" s="227" t="s">
        <v>129</v>
      </c>
      <c r="C19" s="227" t="s">
        <v>184</v>
      </c>
      <c r="D19" s="228" t="s">
        <v>420</v>
      </c>
      <c r="E19" s="226"/>
      <c r="F19" s="228" t="s">
        <v>420</v>
      </c>
      <c r="G19" s="228" t="s">
        <v>420</v>
      </c>
      <c r="H19" s="228" t="s">
        <v>420</v>
      </c>
      <c r="I19" s="228" t="s">
        <v>420</v>
      </c>
      <c r="J19" s="228" t="s">
        <v>420</v>
      </c>
      <c r="K19" s="228" t="s">
        <v>420</v>
      </c>
      <c r="L19" s="228" t="s">
        <v>420</v>
      </c>
      <c r="M19" s="228" t="s">
        <v>420</v>
      </c>
      <c r="N19" s="228" t="s">
        <v>420</v>
      </c>
      <c r="O19" s="433" t="str">
        <f>IF(AND(F19="Please select (optional for BASIC inventory)",G19="Please select (optional for BASIC inventory)",H19="Please select (optional for BASIC inventory)",I19="Please select (optional for BASIC inventory)",J19="Please select (optional for BASIC inventory)",K19="Please select (optional for BASIC inventory)",L19="Please select (optional for BASIC inventory)",M19="Please select (optional for BASIC inventory)",N19="Please select (optional for BASIC inventory)"),"Checks incomplete",IF(AND(F19="No concerns",G19="No concerns",H19="No concerns",I19="No concerns",J19="No concerns",K19="No concerns",L19="No concerns",M19="No concerns",N19="No concerns"),"No concerns",IF(OR(F19="Please select (optional for BASIC inventory)",G19="Please select (optional for BASIC inventory)",H19="Please select (optional for BASIC inventory)",I19="Please select (optional for BASIC inventory)",J19="Please select (optional for BASIC inventory)",K19="Please select (optional for BASIC inventory)",L19="Please select (optional for BASIC inventory)",M19="Please select (optional for BASIC inventory)",N19="Please select (optional for BASIC inventory)"),"Checks incomplete",P19)))</f>
        <v>Checks incomplete</v>
      </c>
      <c r="P19" s="433" t="str">
        <f>IF(OR(F19="No concerns",F19="N/A"),"",F$12&amp;": "&amp;F19&amp;"; ")&amp;IF(OR(G19="No concerns",G19="N/A"),"",G$12&amp;": "&amp;G19&amp;"; ")&amp;IF(OR(H19="No concerns",H19="N/A"),"",H$12&amp;": "&amp;H19&amp;"; ")&amp;IF(OR(I19="No concerns",I19="N/A"),"",I$12&amp;": "&amp;I19&amp;"; ")&amp;IF(OR(J19="No concerns",J19="N/A"),"",J$12&amp;": "&amp;J19&amp;"; ")&amp;IF(OR(K19="No concerns",K19="N/A"),"",K$12&amp;": "&amp;K19&amp;"; ")&amp;IF(OR(L19="No concerns",L19="N/A"),"",L$12&amp;": "&amp;L19&amp;"; ")&amp;IF(OR(M19="No concerns",M19="N/A"),"",M$12&amp;": "&amp;M19&amp;"; ")&amp;IF(OR(N19="No concerns",N19="N/A"),"",N$12&amp;": "&amp;N19)</f>
        <v>The 'GHG Emission Source' columns: Please select (Optional for BASIC inventory); The 'Notation keys' column: Please select (Optional for BASIC inventory); The 'Activity Data' columns: Please select (Optional for BASIC inventory); The "Activity Data Unit Converter" column: Please select (Optional for BASIC inventory); The "Gas(es)" column: Please select (Optional for BASIC inventory); The 'Emission Factor' columns : Please select (Optional for BASIC inventory); The 'Emission data' column: Please select (Optional for BASIC inventory); The 'Data Quality' column: Please select (Optional for BASIC inventory); The 'Description of methods or explanation for used notation keys' column: Please select (Optional for BASIC inventory)</v>
      </c>
    </row>
    <row r="20" spans="2:16" ht="20" customHeight="1"/>
    <row r="21" spans="2:16" ht="20" customHeight="1"/>
    <row r="22" spans="2:16" ht="15" hidden="1"/>
    <row r="23" spans="2:16" ht="15" hidden="1"/>
    <row r="24" spans="2:16" ht="15" hidden="1"/>
    <row r="25" spans="2:16" ht="15" hidden="1"/>
    <row r="26" spans="2:16" ht="15" hidden="1"/>
    <row r="27" spans="2:16" ht="15" hidden="1"/>
    <row r="28" spans="2:16" ht="15" hidden="1"/>
    <row r="29" spans="2:16" ht="15" hidden="1"/>
    <row r="30" spans="2:16" ht="15" hidden="1"/>
    <row r="31" spans="2:16" ht="15" hidden="1"/>
    <row r="32" spans="2:16" ht="15" hidden="1"/>
    <row r="33" ht="15" hidden="1"/>
    <row r="34" ht="15" hidden="1"/>
    <row r="35" ht="15" hidden="1"/>
    <row r="36" ht="15" hidden="1"/>
    <row r="37" ht="15" hidden="1"/>
    <row r="38" ht="15" hidden="1"/>
    <row r="39" ht="15" hidden="1"/>
    <row r="40" ht="15" hidden="1"/>
    <row r="41" ht="15" hidden="1"/>
    <row r="42" ht="15" hidden="1"/>
    <row r="43" ht="15" hidden="1"/>
    <row r="44" ht="15" hidden="1"/>
    <row r="45" ht="15" hidden="1"/>
    <row r="46" ht="15" hidden="1"/>
    <row r="47" ht="15" hidden="1"/>
    <row r="48" ht="15" hidden="1"/>
    <row r="49" ht="15" hidden="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sheetData>
  <sheetProtection algorithmName="SHA-512" hashValue="sCDefgt7PvJTJwbFDIRnPK59quTJDvJ8J9eh2sOinrNkKqYMeN8zaEZCCvYlo2ZtOLqOGn9SvZYd+CFjafZKjA==" saltValue="VRcv+hZ1pmVk0i490Hyt8w==" spinCount="100000" sheet="1" formatCells="0" formatColumns="0" formatRows="0"/>
  <dataConsolidate/>
  <conditionalFormatting sqref="J7">
    <cfRule type="cellIs" dxfId="288" priority="239" operator="equal">
      <formula>"YES"</formula>
    </cfRule>
    <cfRule type="cellIs" dxfId="287" priority="240" operator="equal">
      <formula>"NO"</formula>
    </cfRule>
  </conditionalFormatting>
  <conditionalFormatting sqref="I7">
    <cfRule type="cellIs" dxfId="286" priority="237" operator="equal">
      <formula>"YES"</formula>
    </cfRule>
    <cfRule type="cellIs" dxfId="285" priority="238" operator="equal">
      <formula>"NO"</formula>
    </cfRule>
  </conditionalFormatting>
  <conditionalFormatting sqref="D19">
    <cfRule type="containsText" dxfId="284" priority="21" stopIfTrue="1" operator="containsText" text="Please select">
      <formula>NOT(ISERROR(SEARCH("Please select",D19)))</formula>
    </cfRule>
    <cfRule type="containsText" dxfId="283" priority="22" stopIfTrue="1" operator="containsText" text="No concerns">
      <formula>NOT(ISERROR(SEARCH("No concerns",D19)))</formula>
    </cfRule>
    <cfRule type="containsText" dxfId="282" priority="23" stopIfTrue="1" operator="containsText" text="N/A">
      <formula>NOT(ISERROR(SEARCH("N/A",D19)))</formula>
    </cfRule>
    <cfRule type="notContainsText" dxfId="281" priority="24" operator="notContains" text="No concerns">
      <formula>ISERROR(SEARCH("No concerns",D19))</formula>
    </cfRule>
  </conditionalFormatting>
  <conditionalFormatting sqref="F15:N15">
    <cfRule type="containsText" dxfId="280" priority="13" stopIfTrue="1" operator="containsText" text="Please select">
      <formula>NOT(ISERROR(SEARCH("Please select",F15)))</formula>
    </cfRule>
    <cfRule type="containsText" dxfId="279" priority="14" stopIfTrue="1" operator="containsText" text="No concerns">
      <formula>NOT(ISERROR(SEARCH("No concerns",F15)))</formula>
    </cfRule>
    <cfRule type="containsText" dxfId="278" priority="15" stopIfTrue="1" operator="containsText" text="N/A">
      <formula>NOT(ISERROR(SEARCH("N/A",F15)))</formula>
    </cfRule>
    <cfRule type="notContainsText" dxfId="277" priority="16" operator="notContains" text="No concerns">
      <formula>ISERROR(SEARCH("No concerns",F15))</formula>
    </cfRule>
  </conditionalFormatting>
  <conditionalFormatting sqref="D17">
    <cfRule type="containsText" dxfId="276" priority="29" stopIfTrue="1" operator="containsText" text="Please select">
      <formula>NOT(ISERROR(SEARCH("Please select",D17)))</formula>
    </cfRule>
    <cfRule type="containsText" dxfId="275" priority="30" stopIfTrue="1" operator="containsText" text="No concerns">
      <formula>NOT(ISERROR(SEARCH("No concerns",D17)))</formula>
    </cfRule>
    <cfRule type="containsText" dxfId="274" priority="31" stopIfTrue="1" operator="containsText" text="N/A">
      <formula>NOT(ISERROR(SEARCH("N/A",D17)))</formula>
    </cfRule>
    <cfRule type="notContainsText" dxfId="273" priority="32" operator="notContains" text="No concerns">
      <formula>ISERROR(SEARCH("No concerns",D17))</formula>
    </cfRule>
  </conditionalFormatting>
  <conditionalFormatting sqref="F19:N19">
    <cfRule type="containsText" dxfId="272" priority="5" stopIfTrue="1" operator="containsText" text="Please select">
      <formula>NOT(ISERROR(SEARCH("Please select",F19)))</formula>
    </cfRule>
    <cfRule type="containsText" dxfId="271" priority="6" stopIfTrue="1" operator="containsText" text="No concerns">
      <formula>NOT(ISERROR(SEARCH("No concerns",F19)))</formula>
    </cfRule>
    <cfRule type="containsText" dxfId="270" priority="7" stopIfTrue="1" operator="containsText" text="N/A">
      <formula>NOT(ISERROR(SEARCH("N/A",F19)))</formula>
    </cfRule>
    <cfRule type="notContainsText" dxfId="269" priority="8" operator="notContains" text="No concerns">
      <formula>ISERROR(SEARCH("No concerns",F19))</formula>
    </cfRule>
  </conditionalFormatting>
  <conditionalFormatting sqref="F17:N17">
    <cfRule type="containsText" dxfId="268" priority="9" stopIfTrue="1" operator="containsText" text="Please select">
      <formula>NOT(ISERROR(SEARCH("Please select",F17)))</formula>
    </cfRule>
    <cfRule type="containsText" dxfId="267" priority="10" stopIfTrue="1" operator="containsText" text="No concerns">
      <formula>NOT(ISERROR(SEARCH("No concerns",F17)))</formula>
    </cfRule>
    <cfRule type="containsText" dxfId="266" priority="11" stopIfTrue="1" operator="containsText" text="N/A">
      <formula>NOT(ISERROR(SEARCH("N/A",F17)))</formula>
    </cfRule>
    <cfRule type="notContainsText" dxfId="265" priority="12" operator="notContains" text="No concerns">
      <formula>ISERROR(SEARCH("No concerns",F17))</formula>
    </cfRule>
  </conditionalFormatting>
  <conditionalFormatting sqref="D15">
    <cfRule type="containsText" dxfId="264" priority="1" stopIfTrue="1" operator="containsText" text="Please select">
      <formula>NOT(ISERROR(SEARCH("Please select",D15)))</formula>
    </cfRule>
    <cfRule type="containsText" dxfId="263" priority="2" stopIfTrue="1" operator="containsText" text="No concerns">
      <formula>NOT(ISERROR(SEARCH("No concerns",D15)))</formula>
    </cfRule>
    <cfRule type="containsText" dxfId="262" priority="3" stopIfTrue="1" operator="containsText" text="N/A">
      <formula>NOT(ISERROR(SEARCH("N/A",D15)))</formula>
    </cfRule>
    <cfRule type="notContainsText" dxfId="261" priority="4" operator="notContains" text="No concerns">
      <formula>ISERROR(SEARCH("No concerns",D15))</formula>
    </cfRule>
  </conditionalFormatting>
  <dataValidations count="2">
    <dataValidation allowBlank="1" showInputMessage="1" showErrorMessage="1" promptTitle="Explanation" prompt="CH4 emitted from enteric fermentation of livestocks, as well as CH4 and N2O emitted through management of their manure. Note this sector is optional for BASIC level inventory. " sqref="B15" xr:uid="{1A26E014-AD76-6A41-8D03-FA7AAFB76B53}"/>
    <dataValidation allowBlank="1" showInputMessage="1" showErrorMessage="1" promptTitle="Explanation" prompt="Emissions and removals of CO2 due to changes in ecosystem C stocks for various land-use category. Note this sector is optional for BASIC level inventory." sqref="B17 B19" xr:uid="{3C6FBE6D-9609-EC44-88DA-35CC0F96C27C}"/>
  </dataValidations>
  <pageMargins left="0.25" right="0.25" top="0.75000000000000011" bottom="0.75000000000000011" header="0.30000000000000004" footer="0.30000000000000004"/>
  <pageSetup paperSize="8" scale="44" orientation="landscape"/>
  <drawing r:id="rId1"/>
  <extLst>
    <ext xmlns:x14="http://schemas.microsoft.com/office/spreadsheetml/2009/9/main" uri="{CCE6A557-97BC-4b89-ADB6-D9C93CAAB3DF}">
      <x14:dataValidations xmlns:xm="http://schemas.microsoft.com/office/excel/2006/main" count="1">
        <x14:dataValidation type="list" allowBlank="1" showInputMessage="1" xr:uid="{D67AF8C2-0C0B-1C4F-A708-C1191428778F}">
          <x14:formula1>
            <xm:f>'Dropdown list-must not modify'!$G$1:$G$4</xm:f>
          </x14:formula1>
          <xm:sqref>F15:N15 F19:N19 D19 F17:N17 D17 D15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M57"/>
  <sheetViews>
    <sheetView showGridLines="0" showRowColHeaders="0" workbookViewId="0"/>
  </sheetViews>
  <sheetFormatPr baseColWidth="10" defaultColWidth="0" defaultRowHeight="0" customHeight="1" zeroHeight="1"/>
  <cols>
    <col min="1" max="1" width="4" style="8" customWidth="1"/>
    <col min="2" max="3" width="13.83203125" style="8" customWidth="1"/>
    <col min="4" max="4" width="115.83203125" style="8" customWidth="1"/>
    <col min="5" max="5" width="4.83203125" style="8" customWidth="1"/>
    <col min="6" max="14" width="50.83203125" style="8" customWidth="1"/>
    <col min="15" max="16" width="10.83203125" style="8" customWidth="1"/>
    <col min="17" max="91" width="0" style="8" hidden="1" customWidth="1"/>
    <col min="92" max="16384" width="8.83203125" style="8" hidden="1"/>
  </cols>
  <sheetData>
    <row r="1" spans="1:16" s="136" customFormat="1" ht="20" customHeight="1">
      <c r="A1" s="131"/>
      <c r="B1" s="132"/>
      <c r="C1" s="175"/>
      <c r="F1" s="131"/>
      <c r="O1" s="8"/>
      <c r="P1" s="8"/>
    </row>
    <row r="2" spans="1:16" s="136" customFormat="1" ht="20" customHeight="1">
      <c r="A2" s="131"/>
      <c r="B2" s="132"/>
      <c r="C2" s="175"/>
      <c r="F2" s="131"/>
      <c r="O2" s="8"/>
      <c r="P2" s="8"/>
    </row>
    <row r="3" spans="1:16" s="136" customFormat="1" ht="20" customHeight="1">
      <c r="A3" s="131"/>
      <c r="B3" s="132"/>
      <c r="C3" s="175"/>
      <c r="F3" s="131"/>
      <c r="O3" s="8"/>
      <c r="P3" s="8"/>
    </row>
    <row r="4" spans="1:16" s="136" customFormat="1" ht="20" customHeight="1">
      <c r="A4" s="131"/>
      <c r="B4" s="132"/>
      <c r="C4" s="175"/>
      <c r="F4" s="131"/>
      <c r="O4" s="8"/>
      <c r="P4" s="8"/>
    </row>
    <row r="5" spans="1:16" s="136" customFormat="1" ht="41" customHeight="1">
      <c r="A5" s="131"/>
      <c r="B5" s="132"/>
      <c r="C5" s="175"/>
      <c r="F5" s="131"/>
      <c r="O5" s="8"/>
      <c r="P5" s="8"/>
    </row>
    <row r="6" spans="1:16" ht="16" customHeight="1"/>
    <row r="7" spans="1:16" s="13" customFormat="1" ht="30" customHeight="1" thickBot="1">
      <c r="A7" s="9"/>
      <c r="B7" s="4" t="s">
        <v>79</v>
      </c>
      <c r="C7" s="11"/>
      <c r="D7" s="11"/>
      <c r="E7" s="11"/>
      <c r="F7" s="11"/>
      <c r="G7" s="11"/>
      <c r="H7" s="11"/>
      <c r="I7" s="12"/>
      <c r="J7" s="12"/>
      <c r="K7" s="11"/>
      <c r="L7" s="11"/>
      <c r="M7" s="11"/>
      <c r="N7" s="11"/>
    </row>
    <row r="8" spans="1:16" s="13" customFormat="1" ht="20" customHeight="1" thickTop="1">
      <c r="A8" s="9"/>
      <c r="B8" s="104" t="s">
        <v>368</v>
      </c>
      <c r="C8" s="104"/>
      <c r="D8" s="104"/>
      <c r="E8" s="128"/>
      <c r="F8" s="14"/>
      <c r="G8" s="14"/>
      <c r="H8" s="14"/>
      <c r="I8" s="127"/>
      <c r="J8" s="127"/>
      <c r="K8" s="14"/>
      <c r="L8" s="14"/>
      <c r="M8" s="14"/>
      <c r="N8" s="14"/>
    </row>
    <row r="9" spans="1:16" s="13" customFormat="1" ht="20" customHeight="1">
      <c r="B9" s="415" t="s">
        <v>1414</v>
      </c>
      <c r="C9" s="128"/>
      <c r="D9" s="128"/>
      <c r="E9" s="128"/>
      <c r="F9" s="14"/>
      <c r="G9" s="14"/>
      <c r="H9" s="14"/>
      <c r="I9" s="127"/>
      <c r="J9" s="127"/>
      <c r="K9" s="14"/>
      <c r="L9" s="14"/>
      <c r="M9" s="14"/>
      <c r="N9" s="14"/>
    </row>
    <row r="10" spans="1:16" s="9" customFormat="1" ht="20" customHeight="1">
      <c r="B10" s="414" t="s">
        <v>1379</v>
      </c>
      <c r="C10" s="389"/>
      <c r="D10" s="389"/>
      <c r="E10" s="384"/>
      <c r="F10" s="383"/>
      <c r="G10" s="383"/>
      <c r="H10" s="383"/>
      <c r="I10" s="383"/>
      <c r="J10" s="383"/>
      <c r="K10" s="383"/>
      <c r="L10" s="383"/>
      <c r="M10" s="383"/>
      <c r="N10" s="383"/>
      <c r="O10" s="390"/>
      <c r="P10" s="390"/>
    </row>
    <row r="11" spans="1:16" s="13" customFormat="1" ht="30" customHeight="1">
      <c r="D11" s="293" t="s">
        <v>417</v>
      </c>
      <c r="E11" s="416" t="s">
        <v>418</v>
      </c>
      <c r="F11" s="294" t="s">
        <v>346</v>
      </c>
      <c r="G11" s="255" t="s">
        <v>347</v>
      </c>
      <c r="H11" s="295"/>
    </row>
    <row r="12" spans="1:16" s="15" customFormat="1" ht="30" customHeight="1">
      <c r="C12" s="177" t="s">
        <v>1424</v>
      </c>
      <c r="D12" s="173" t="s">
        <v>358</v>
      </c>
      <c r="E12" s="226"/>
      <c r="F12" s="173" t="s">
        <v>183</v>
      </c>
      <c r="G12" s="173" t="s">
        <v>181</v>
      </c>
      <c r="H12" s="174" t="s">
        <v>182</v>
      </c>
      <c r="I12" s="174" t="s">
        <v>1401</v>
      </c>
      <c r="J12" s="174" t="s">
        <v>186</v>
      </c>
      <c r="K12" s="173" t="s">
        <v>303</v>
      </c>
      <c r="L12" s="173" t="s">
        <v>187</v>
      </c>
      <c r="M12" s="173" t="s">
        <v>188</v>
      </c>
      <c r="N12" s="173" t="s">
        <v>189</v>
      </c>
    </row>
    <row r="13" spans="1:16" s="19" customFormat="1" ht="136">
      <c r="B13" s="225"/>
      <c r="C13" s="225" t="s">
        <v>359</v>
      </c>
      <c r="D13" s="382" t="s">
        <v>1391</v>
      </c>
      <c r="E13" s="226"/>
      <c r="F13" s="357" t="s">
        <v>415</v>
      </c>
      <c r="G13" s="357" t="s">
        <v>370</v>
      </c>
      <c r="H13" s="357" t="s">
        <v>416</v>
      </c>
      <c r="I13" s="382" t="s">
        <v>1389</v>
      </c>
      <c r="J13" s="357" t="s">
        <v>371</v>
      </c>
      <c r="K13" s="357" t="s">
        <v>304</v>
      </c>
      <c r="L13" s="357" t="s">
        <v>372</v>
      </c>
      <c r="M13" s="357" t="s">
        <v>298</v>
      </c>
      <c r="N13" s="357" t="s">
        <v>362</v>
      </c>
    </row>
    <row r="14" spans="1:16" s="93" customFormat="1" ht="22" customHeight="1">
      <c r="B14" s="184" t="s">
        <v>369</v>
      </c>
      <c r="C14" s="188"/>
      <c r="D14" s="172"/>
      <c r="E14" s="226"/>
      <c r="F14" s="166"/>
      <c r="G14" s="165"/>
      <c r="H14" s="167"/>
      <c r="I14" s="165"/>
      <c r="J14" s="165"/>
      <c r="K14" s="167"/>
      <c r="L14" s="165"/>
      <c r="M14" s="165"/>
      <c r="N14" s="167"/>
    </row>
    <row r="15" spans="1:16" s="129" customFormat="1" ht="19">
      <c r="B15" s="186" t="s">
        <v>130</v>
      </c>
      <c r="C15" s="186" t="s">
        <v>184</v>
      </c>
      <c r="D15" s="228" t="s">
        <v>419</v>
      </c>
      <c r="E15" s="226"/>
      <c r="F15" s="228" t="s">
        <v>419</v>
      </c>
      <c r="G15" s="228" t="s">
        <v>419</v>
      </c>
      <c r="H15" s="228" t="s">
        <v>419</v>
      </c>
      <c r="I15" s="228" t="s">
        <v>419</v>
      </c>
      <c r="J15" s="228" t="s">
        <v>419</v>
      </c>
      <c r="K15" s="228" t="s">
        <v>419</v>
      </c>
      <c r="L15" s="228" t="s">
        <v>419</v>
      </c>
      <c r="M15" s="228" t="s">
        <v>419</v>
      </c>
      <c r="N15" s="228" t="s">
        <v>419</v>
      </c>
      <c r="O15" s="433" t="str">
        <f>IF(AND(F15="Please select (optional)",G15="Please select (optional)",H15="Please select (optional)",I15="Please select (optional)",J15="Please select (optional)",K15="Please select (optional)",L15="Please select (optional)",M15="Please select (optional)",N15="Please select (optional)"),"Checks incomplete",IF(AND(F15="No concerns",G15="No concerns",H15="No concerns",I15="No concerns",J15="No concerns",K15="No concerns",L15="No concerns",M15="No concerns",N15="No concerns"),"No concerns",IF(OR(F15="Please select (optional)",G15="Please select (optional)",H15="Please select (optional)",I15="Please select (optional)",J15="Please select (optional)",K15="Please select (optional)",L15="Please select (optional)",M15="Please select (optional)",N15="Please select (optional)"),"Checks incomplete",P15)))</f>
        <v>Checks incomplete</v>
      </c>
      <c r="P15" s="433" t="str">
        <f>IF(OR(F15="No concerns",F15="N/A"),"",F$12&amp;": "&amp;F15&amp;"; ")&amp;IF(OR(G15="No concerns",G15="N/A"),"",G$12&amp;": "&amp;G15&amp;"; ")&amp;IF(OR(H15="No concerns",H15="N/A"),"",H$12&amp;": "&amp;H15&amp;"; ")&amp;IF(OR(I15="No concerns",I15="N/A"),"",I$12&amp;": "&amp;I15&amp;"; ")&amp;IF(OR(J15="No concerns",J15="N/A"),"",J$12&amp;": "&amp;J15&amp;"; ")&amp;IF(OR(K15="No concerns",K15="N/A"),"",K$12&amp;": "&amp;K15&amp;"; ")&amp;IF(OR(L15="No concerns",L15="N/A"),"",L$12&amp;": "&amp;L15&amp;"; ")&amp;IF(OR(M15="No concerns",M15="N/A"),"",M$12&amp;": "&amp;M15&amp;"; ")&amp;IF(OR(N15="No concerns",N15="N/A"),"",N$12&amp;": "&amp;N15)</f>
        <v>The 'GHG Emission Source' columns: Please select (Optional); The 'Notation keys' column: Please select (Optional); The 'Activity Data' columns: Please select (Optional); The "Activity Data Unit Converter" column: Please select (Optional); The "Gas(es)" column: Please select (Optional); The 'Emission Factor' columns : Please select (Optional); The 'Emission data' column: Please select (Optional); The 'Data Quality' column: Please select (Optional); The 'Description of methods or explanation for used notation keys' column: Please select (Optional)</v>
      </c>
    </row>
    <row r="16" spans="1:16" ht="21" customHeight="1">
      <c r="E16" s="226"/>
    </row>
    <row r="17" spans="5:5" ht="21" customHeight="1">
      <c r="E17" s="226"/>
    </row>
    <row r="18" spans="5:5" ht="19" hidden="1">
      <c r="E18" s="226"/>
    </row>
    <row r="19" spans="5:5" ht="19" hidden="1">
      <c r="E19" s="226"/>
    </row>
    <row r="20" spans="5:5" ht="19" hidden="1">
      <c r="E20" s="226"/>
    </row>
    <row r="21" spans="5:5" ht="15" hidden="1"/>
    <row r="22" spans="5:5" ht="15" hidden="1"/>
    <row r="23" spans="5:5" ht="15" hidden="1"/>
    <row r="24" spans="5:5" ht="15" hidden="1"/>
    <row r="25" spans="5:5" ht="15" hidden="1"/>
    <row r="26" spans="5:5" ht="15" hidden="1"/>
    <row r="27" spans="5:5" ht="15" hidden="1"/>
    <row r="28" spans="5:5" ht="15" hidden="1"/>
    <row r="29" spans="5:5" ht="15" hidden="1"/>
    <row r="30" spans="5:5" ht="15" hidden="1"/>
    <row r="31" spans="5:5" ht="15" hidden="1"/>
    <row r="32" spans="5:5" ht="15" hidden="1"/>
    <row r="33" ht="15" hidden="1"/>
    <row r="34" ht="15" hidden="1"/>
    <row r="35" ht="15" hidden="1"/>
    <row r="36" ht="15" hidden="1"/>
    <row r="37" ht="15" hidden="1"/>
    <row r="38" ht="15" hidden="1"/>
    <row r="39" ht="15" hidden="1"/>
    <row r="40" ht="15" hidden="1"/>
    <row r="41" ht="15" hidden="1"/>
    <row r="42" ht="15" hidden="1"/>
    <row r="43" ht="15" hidden="1"/>
    <row r="44" ht="15" hidden="1"/>
    <row r="45" ht="15" hidden="1"/>
    <row r="46" ht="15" hidden="1"/>
    <row r="47" ht="15" hidden="1"/>
    <row r="48" ht="15" hidden="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sheetData>
  <sheetProtection algorithmName="SHA-512" hashValue="0laKf6VxOhHA+KBVusTyRkjn8XODEqSCdmPjmfMDwWv0qCbwKxrhMLqJg78WaaIAqVdWN7kCZA0pI5KqLt/yug==" saltValue="7ZRrP3HecBUyFcL6asmo8A==" spinCount="100000" sheet="1" formatCells="0" formatColumns="0" formatRows="0"/>
  <dataConsolidate/>
  <conditionalFormatting sqref="J7:J9">
    <cfRule type="cellIs" dxfId="260" priority="57" operator="equal">
      <formula>"YES"</formula>
    </cfRule>
    <cfRule type="cellIs" dxfId="259" priority="58" operator="equal">
      <formula>"NO"</formula>
    </cfRule>
  </conditionalFormatting>
  <conditionalFormatting sqref="I7:I9">
    <cfRule type="cellIs" dxfId="258" priority="55" operator="equal">
      <formula>"YES"</formula>
    </cfRule>
    <cfRule type="cellIs" dxfId="257" priority="56" operator="equal">
      <formula>"NO"</formula>
    </cfRule>
  </conditionalFormatting>
  <conditionalFormatting sqref="D15">
    <cfRule type="containsText" dxfId="256" priority="5" stopIfTrue="1" operator="containsText" text="Please select">
      <formula>NOT(ISERROR(SEARCH("Please select",D15)))</formula>
    </cfRule>
    <cfRule type="containsText" dxfId="255" priority="6" stopIfTrue="1" operator="containsText" text="No concerns">
      <formula>NOT(ISERROR(SEARCH("No concerns",D15)))</formula>
    </cfRule>
    <cfRule type="containsText" dxfId="254" priority="7" stopIfTrue="1" operator="containsText" text="N/A">
      <formula>NOT(ISERROR(SEARCH("N/A",D15)))</formula>
    </cfRule>
    <cfRule type="notContainsText" dxfId="253" priority="8" operator="notContains" text="No concerns">
      <formula>ISERROR(SEARCH("No concerns",D15))</formula>
    </cfRule>
  </conditionalFormatting>
  <conditionalFormatting sqref="F15:N15">
    <cfRule type="containsText" dxfId="252" priority="1" stopIfTrue="1" operator="containsText" text="Please select">
      <formula>NOT(ISERROR(SEARCH("Please select",F15)))</formula>
    </cfRule>
    <cfRule type="containsText" dxfId="251" priority="2" stopIfTrue="1" operator="containsText" text="No concerns">
      <formula>NOT(ISERROR(SEARCH("No concerns",F15)))</formula>
    </cfRule>
    <cfRule type="containsText" dxfId="250" priority="3" stopIfTrue="1" operator="containsText" text="N/A">
      <formula>NOT(ISERROR(SEARCH("N/A",F15)))</formula>
    </cfRule>
    <cfRule type="notContainsText" dxfId="249" priority="4" operator="notContains" text="No concerns">
      <formula>ISERROR(SEARCH("No concerns",F15))</formula>
    </cfRule>
  </conditionalFormatting>
  <dataValidations count="1">
    <dataValidation allowBlank="1" showInputMessage="1" showErrorMessage="1" promptTitle="Explanation" prompt="Upstream and supply-chain related emissions embodied in fuels, water, food and construction materials consumed by the city." sqref="B15" xr:uid="{5A97976B-21C7-1E4B-ADF4-5368B1C7EB06}"/>
  </dataValidations>
  <pageMargins left="0.25" right="0.25" top="0.75000000000000011" bottom="0.75000000000000011" header="0.30000000000000004" footer="0.30000000000000004"/>
  <pageSetup paperSize="8" scale="44" orientation="landscape"/>
  <drawing r:id="rId1"/>
  <extLst>
    <ext xmlns:x14="http://schemas.microsoft.com/office/spreadsheetml/2009/9/main" uri="{CCE6A557-97BC-4b89-ADB6-D9C93CAAB3DF}">
      <x14:dataValidations xmlns:xm="http://schemas.microsoft.com/office/excel/2006/main" count="1">
        <x14:dataValidation type="list" allowBlank="1" showInputMessage="1" xr:uid="{605DE1BD-83CC-9A4B-B1E1-CA147D0CA3F0}">
          <x14:formula1>
            <xm:f>'Dropdown list-must not modify'!$F$1:$F$4</xm:f>
          </x14:formula1>
          <xm:sqref>D15 F15:N15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I114"/>
  <sheetViews>
    <sheetView showGridLines="0" showRowColHeaders="0" zoomScaleNormal="100" workbookViewId="0"/>
  </sheetViews>
  <sheetFormatPr baseColWidth="10" defaultColWidth="0" defaultRowHeight="15"/>
  <cols>
    <col min="1" max="1" width="4" style="2" customWidth="1"/>
    <col min="2" max="2" width="30" style="2" customWidth="1"/>
    <col min="3" max="3" width="127.6640625" style="105" customWidth="1"/>
    <col min="4" max="6" width="22.6640625" style="2" customWidth="1"/>
    <col min="7" max="7" width="6.83203125" style="2" customWidth="1"/>
    <col min="8" max="9" width="0" style="2" hidden="1" customWidth="1"/>
    <col min="10" max="16384" width="8.83203125" style="2" hidden="1"/>
  </cols>
  <sheetData>
    <row r="1" spans="1:7" s="136" customFormat="1" ht="20" customHeight="1">
      <c r="A1" s="131"/>
      <c r="B1" s="132"/>
      <c r="C1" s="175"/>
      <c r="D1" s="176"/>
      <c r="E1" s="176"/>
      <c r="F1" s="176"/>
      <c r="G1" s="8"/>
    </row>
    <row r="2" spans="1:7" s="136" customFormat="1" ht="20" customHeight="1">
      <c r="A2" s="131"/>
      <c r="B2" s="132"/>
      <c r="C2" s="175"/>
      <c r="D2" s="176"/>
      <c r="E2" s="176"/>
      <c r="F2" s="176"/>
      <c r="G2" s="8"/>
    </row>
    <row r="3" spans="1:7" s="136" customFormat="1" ht="20" customHeight="1">
      <c r="A3" s="131"/>
      <c r="B3" s="132"/>
      <c r="C3" s="175"/>
      <c r="D3" s="176"/>
      <c r="E3" s="176"/>
      <c r="F3" s="176"/>
      <c r="G3" s="8"/>
    </row>
    <row r="4" spans="1:7" s="136" customFormat="1" ht="20" customHeight="1">
      <c r="A4" s="131"/>
      <c r="B4" s="132"/>
      <c r="C4" s="175"/>
      <c r="D4" s="176"/>
      <c r="E4" s="176"/>
      <c r="F4" s="176"/>
      <c r="G4" s="8"/>
    </row>
    <row r="5" spans="1:7" s="136" customFormat="1" ht="41" customHeight="1">
      <c r="A5" s="131"/>
      <c r="B5" s="132"/>
      <c r="C5" s="175"/>
      <c r="D5" s="176"/>
      <c r="E5" s="176"/>
      <c r="F5" s="176"/>
      <c r="G5" s="8"/>
    </row>
    <row r="6" spans="1:7" customFormat="1" ht="16" customHeight="1">
      <c r="A6" s="2"/>
      <c r="B6" s="2"/>
      <c r="C6" s="2"/>
      <c r="D6" s="2"/>
      <c r="E6" s="2"/>
      <c r="F6" s="2"/>
    </row>
    <row r="7" spans="1:7" s="360" customFormat="1" ht="30" customHeight="1" thickBot="1">
      <c r="A7" s="359"/>
      <c r="B7" s="4" t="s">
        <v>315</v>
      </c>
      <c r="C7" s="102"/>
      <c r="D7" s="102"/>
      <c r="E7" s="102"/>
      <c r="F7" s="102"/>
    </row>
    <row r="8" spans="1:7" ht="20" customHeight="1" thickTop="1">
      <c r="B8" s="256" t="s">
        <v>1415</v>
      </c>
      <c r="C8" s="256"/>
    </row>
    <row r="9" spans="1:7" ht="20" customHeight="1">
      <c r="B9" s="418" t="s">
        <v>1426</v>
      </c>
      <c r="C9" s="391"/>
      <c r="D9" s="391"/>
      <c r="E9" s="391"/>
      <c r="F9" s="361"/>
    </row>
    <row r="10" spans="1:7" s="8" customFormat="1" ht="20" customHeight="1">
      <c r="B10" s="419" t="s">
        <v>1429</v>
      </c>
      <c r="D10" s="391"/>
      <c r="E10" s="391"/>
      <c r="F10" s="391"/>
    </row>
    <row r="11" spans="1:7" s="8" customFormat="1" ht="20" customHeight="1">
      <c r="B11" s="419" t="s">
        <v>1467</v>
      </c>
      <c r="D11" s="361"/>
      <c r="E11" s="361"/>
      <c r="F11" s="361"/>
    </row>
    <row r="12" spans="1:7" s="8" customFormat="1" ht="13" customHeight="1">
      <c r="B12" s="428"/>
      <c r="D12" s="361"/>
      <c r="E12" s="361"/>
      <c r="F12" s="361"/>
    </row>
    <row r="13" spans="1:7" ht="32" customHeight="1">
      <c r="B13" s="420" t="s">
        <v>1416</v>
      </c>
      <c r="C13" s="420" t="s">
        <v>1400</v>
      </c>
      <c r="D13" s="420" t="s">
        <v>443</v>
      </c>
      <c r="E13" s="586" t="s">
        <v>1531</v>
      </c>
      <c r="F13" s="420" t="s">
        <v>440</v>
      </c>
    </row>
    <row r="14" spans="1:7" ht="16">
      <c r="B14" s="399" t="s">
        <v>1419</v>
      </c>
      <c r="C14" s="421"/>
      <c r="D14" s="422"/>
      <c r="E14" s="422"/>
      <c r="F14" s="423"/>
    </row>
    <row r="15" spans="1:7" ht="68">
      <c r="B15" s="392" t="s">
        <v>1396</v>
      </c>
      <c r="C15" s="578" t="str">
        <f>IF('Results Sense-check'!C134="","Go to 'Results Sense-check' sheet to complete checks",'Results Sense-check'!C134)</f>
        <v>Go to 'Results Sense-check' sheet to complete checks</v>
      </c>
      <c r="D15" s="581" t="str">
        <f>IF(C15="No concerns","N/A","Please select")</f>
        <v>Please select</v>
      </c>
      <c r="E15" s="400"/>
      <c r="F15" s="581" t="str">
        <f>IF(OR(D15="N/A",D15="For Information Only"),"N/A","Please select")</f>
        <v>Please select</v>
      </c>
    </row>
    <row r="16" spans="1:7" ht="16">
      <c r="B16" s="399" t="s">
        <v>51</v>
      </c>
      <c r="C16" s="579"/>
      <c r="D16" s="584"/>
      <c r="E16" s="422"/>
      <c r="F16" s="582"/>
    </row>
    <row r="17" spans="2:6" ht="17">
      <c r="B17" s="187" t="s">
        <v>85</v>
      </c>
      <c r="C17" s="578" t="str">
        <f>IF('City Information'!D12="Please select","Go to 'City Information' sheet to complete checks",IF('City Information'!D12="Concerns raised",'City Information'!E12,'City Information'!D12))</f>
        <v>Go to 'City Information' sheet to complete checks</v>
      </c>
      <c r="D17" s="581" t="s">
        <v>191</v>
      </c>
      <c r="E17" s="400"/>
      <c r="F17" s="581" t="str">
        <f t="shared" ref="F17:F25" si="0">IF(OR(D17="N/A",D17="attention only"),"N/A","Please select")</f>
        <v>Please select</v>
      </c>
    </row>
    <row r="18" spans="2:6" ht="17">
      <c r="B18" s="187" t="s">
        <v>52</v>
      </c>
      <c r="C18" s="578" t="str">
        <f>IF('City Information'!D13="Please select","Go to 'City Information' sheet to complete checks",IF('City Information'!D13="Concerns raised",'City Information'!E13,'City Information'!D13))</f>
        <v>Go to 'City Information' sheet to complete checks</v>
      </c>
      <c r="D18" s="581" t="str">
        <f t="shared" ref="D18:D36" si="1">IF(C18="No concerns","N/A","Please select")</f>
        <v>Please select</v>
      </c>
      <c r="E18" s="400"/>
      <c r="F18" s="581" t="str">
        <f t="shared" si="0"/>
        <v>Please select</v>
      </c>
    </row>
    <row r="19" spans="2:6" ht="17">
      <c r="B19" s="191" t="s">
        <v>376</v>
      </c>
      <c r="C19" s="578" t="str">
        <f>IF('City Information'!D14="Please select","Go to 'City Information' sheet to complete checks",IF('City Information'!D14="Concerns raised",'City Information'!E14,'City Information'!D14))</f>
        <v>Go to 'City Information' sheet to complete checks</v>
      </c>
      <c r="D19" s="581" t="str">
        <f t="shared" si="1"/>
        <v>Please select</v>
      </c>
      <c r="E19" s="400"/>
      <c r="F19" s="581" t="str">
        <f t="shared" si="0"/>
        <v>Please select</v>
      </c>
    </row>
    <row r="20" spans="2:6" ht="17">
      <c r="B20" s="191" t="s">
        <v>377</v>
      </c>
      <c r="C20" s="578" t="str">
        <f>IF('City Information'!D23="Please select","Go to 'City Information' sheet to complete checks",IF('City Information'!D23="Concerns raised",'City Information'!E23,'City Information'!D23))</f>
        <v>Go to 'City Information' sheet to complete checks</v>
      </c>
      <c r="D20" s="581" t="str">
        <f t="shared" si="1"/>
        <v>Please select</v>
      </c>
      <c r="E20" s="400"/>
      <c r="F20" s="581" t="str">
        <f t="shared" si="0"/>
        <v>Please select</v>
      </c>
    </row>
    <row r="21" spans="2:6" ht="17">
      <c r="B21" s="392" t="s">
        <v>1397</v>
      </c>
      <c r="C21" s="578" t="str">
        <f>IF('City Information'!D16="Please select","Go to 'City Information' sheet to complete checks",IF('City Information'!D16="Concerns raised",'City Information'!E16,'City Information'!D16))</f>
        <v>Go to 'City Information' sheet to complete checks</v>
      </c>
      <c r="D21" s="581" t="str">
        <f t="shared" si="1"/>
        <v>Please select</v>
      </c>
      <c r="E21" s="400"/>
      <c r="F21" s="581" t="str">
        <f t="shared" si="0"/>
        <v>Please select</v>
      </c>
    </row>
    <row r="22" spans="2:6" ht="17">
      <c r="B22" s="392" t="s">
        <v>1399</v>
      </c>
      <c r="C22" s="578" t="str">
        <f>IF('City Information'!D17="Please select","Go to 'City Information' sheet to complete checks",IF('City Information'!D17="Concerns raised",'City Information'!E17,'City Information'!D17))</f>
        <v>Go to 'City Information' sheet to complete checks</v>
      </c>
      <c r="D22" s="581" t="str">
        <f t="shared" si="1"/>
        <v>Please select</v>
      </c>
      <c r="E22" s="400"/>
      <c r="F22" s="581" t="str">
        <f t="shared" si="0"/>
        <v>Please select</v>
      </c>
    </row>
    <row r="23" spans="2:6" ht="17">
      <c r="B23" s="187" t="s">
        <v>60</v>
      </c>
      <c r="C23" s="578" t="str">
        <f>IF('City Information'!D25="Please select","Go to 'City Information' sheet to complete checks",IF('City Information'!D25="Concerns raised",'City Information'!E25,'City Information'!D25))</f>
        <v>Go to 'City Information' sheet to complete checks</v>
      </c>
      <c r="D23" s="581" t="str">
        <f t="shared" si="1"/>
        <v>Please select</v>
      </c>
      <c r="E23" s="400"/>
      <c r="F23" s="581" t="str">
        <f t="shared" si="0"/>
        <v>Please select</v>
      </c>
    </row>
    <row r="24" spans="2:6" ht="17">
      <c r="B24" s="392" t="s">
        <v>1398</v>
      </c>
      <c r="C24" s="578" t="str">
        <f>IF('City Information'!D26="Please select","Go to 'City Information' sheet to complete checks",IF('City Information'!D26="Concerns raised",'City Information'!E26,'City Information'!D26))</f>
        <v>Go to 'City Information' sheet to complete checks</v>
      </c>
      <c r="D24" s="581" t="str">
        <f t="shared" si="1"/>
        <v>Please select</v>
      </c>
      <c r="E24" s="400"/>
      <c r="F24" s="581" t="str">
        <f t="shared" si="0"/>
        <v>Please select</v>
      </c>
    </row>
    <row r="25" spans="2:6" ht="17">
      <c r="B25" s="187" t="s">
        <v>62</v>
      </c>
      <c r="C25" s="578" t="str">
        <f>IF('City Information'!D27="Please select","Go to 'City Information' sheet to complete checks",IF('City Information'!D27="Concerns raised",'City Information'!E27,'City Information'!D27))</f>
        <v>Go to 'City Information' sheet to complete checks</v>
      </c>
      <c r="D25" s="581" t="str">
        <f t="shared" si="1"/>
        <v>Please select</v>
      </c>
      <c r="E25" s="400"/>
      <c r="F25" s="581" t="str">
        <f t="shared" si="0"/>
        <v>Please select</v>
      </c>
    </row>
    <row r="26" spans="2:6" ht="16">
      <c r="B26" s="399" t="s">
        <v>34</v>
      </c>
      <c r="C26" s="579"/>
      <c r="D26" s="584"/>
      <c r="E26" s="422"/>
      <c r="F26" s="582"/>
    </row>
    <row r="27" spans="2:6" ht="34">
      <c r="B27" s="187" t="s">
        <v>302</v>
      </c>
      <c r="C27" s="578" t="str">
        <f>IF('Data sources'!D12="Please select","Go to 'Data Sources' sheet to complete checks",IF('Data sources'!D12="Concerns raised",'Data sources'!E12,'Data sources'!D12))</f>
        <v>Go to 'Data Sources' sheet to complete checks</v>
      </c>
      <c r="D27" s="581" t="str">
        <f t="shared" si="1"/>
        <v>Please select</v>
      </c>
      <c r="E27" s="400"/>
      <c r="F27" s="581" t="str">
        <f>IF(OR(D27="N/A",D27="attention only"),"N/A","Please select")</f>
        <v>Please select</v>
      </c>
    </row>
    <row r="28" spans="2:6" ht="34">
      <c r="B28" s="392" t="s">
        <v>1395</v>
      </c>
      <c r="C28" s="578" t="str">
        <f>IF('Data sources'!D13="Please select","Go to 'Data Sources' sheet to complete checks",IF('Data sources'!D13="Concerns raised",'Data sources'!E13,'Data sources'!D13))</f>
        <v>Go to 'Data Sources' sheet to complete checks</v>
      </c>
      <c r="D28" s="581" t="str">
        <f t="shared" si="1"/>
        <v>Please select</v>
      </c>
      <c r="E28" s="400"/>
      <c r="F28" s="581" t="str">
        <f>IF(OR(D28="N/A",D28="attention only"),"N/A","Please select")</f>
        <v>Please select</v>
      </c>
    </row>
    <row r="29" spans="2:6" ht="17">
      <c r="B29" s="187" t="s">
        <v>173</v>
      </c>
      <c r="C29" s="578" t="str">
        <f>IF('Data sources'!D14="Please select","Go to 'Data Sources' sheet to complete checks",IF('Data sources'!D14="Concerns raised",'Data sources'!E14,'Data sources'!D14))</f>
        <v>Go to 'Data Sources' sheet to complete checks</v>
      </c>
      <c r="D29" s="581" t="str">
        <f t="shared" si="1"/>
        <v>Please select</v>
      </c>
      <c r="E29" s="400"/>
      <c r="F29" s="581" t="str">
        <f>IF(OR(D29="N/A",D29="attention only"),"N/A","Please select")</f>
        <v>Please select</v>
      </c>
    </row>
    <row r="30" spans="2:6" ht="16">
      <c r="B30" s="399" t="s">
        <v>301</v>
      </c>
      <c r="C30" s="579"/>
      <c r="D30" s="584"/>
      <c r="E30" s="422"/>
      <c r="F30" s="582"/>
    </row>
    <row r="31" spans="2:6" ht="17">
      <c r="B31" s="187" t="s">
        <v>174</v>
      </c>
      <c r="C31" s="578" t="str">
        <f>IF('Emission factors'!D12="Please select","Go to 'Emission factors' sheet to complete checks",IF('Emission factors'!D12="Concerns raised",'Emission factors'!E12,'Emission factors'!D12))</f>
        <v>Go to 'Emission factors' sheet to complete checks</v>
      </c>
      <c r="D31" s="581" t="str">
        <f t="shared" si="1"/>
        <v>Please select</v>
      </c>
      <c r="E31" s="400"/>
      <c r="F31" s="581" t="str">
        <f t="shared" ref="F31:F36" si="2">IF(OR(D31="N/A",D31="attention only"),"N/A","Please select")</f>
        <v>Please select</v>
      </c>
    </row>
    <row r="32" spans="2:6" ht="17">
      <c r="B32" s="187" t="s">
        <v>175</v>
      </c>
      <c r="C32" s="578" t="str">
        <f>IF('Emission factors'!D13="Please select","Go to 'Emission factors' sheet to complete checks",IF('Emission factors'!D13="Concerns raised",'Emission factors'!E13,'Emission factors'!D13))</f>
        <v>Go to 'Emission factors' sheet to complete checks</v>
      </c>
      <c r="D32" s="581" t="str">
        <f t="shared" si="1"/>
        <v>Please select</v>
      </c>
      <c r="E32" s="400"/>
      <c r="F32" s="581" t="str">
        <f t="shared" si="2"/>
        <v>Please select</v>
      </c>
    </row>
    <row r="33" spans="2:6" ht="17">
      <c r="B33" s="187" t="s">
        <v>176</v>
      </c>
      <c r="C33" s="578" t="str">
        <f>IF('Emission factors'!D14="Please select","Go to 'Emission factors' sheet to complete checks",IF('Emission factors'!D14="Concerns raised",'Emission factors'!E14,'Emission factors'!D14))</f>
        <v>Go to 'Emission factors' sheet to complete checks</v>
      </c>
      <c r="D33" s="581" t="str">
        <f t="shared" si="1"/>
        <v>Please select</v>
      </c>
      <c r="E33" s="400"/>
      <c r="F33" s="581" t="str">
        <f t="shared" si="2"/>
        <v>Please select</v>
      </c>
    </row>
    <row r="34" spans="2:6" ht="17">
      <c r="B34" s="187" t="s">
        <v>177</v>
      </c>
      <c r="C34" s="578" t="str">
        <f>IF('Emission factors'!D15="Please select","Go to 'Emission factors' sheet to complete checks",IF('Emission factors'!D15="Concerns raised",'Emission factors'!E15,'Emission factors'!D15))</f>
        <v>Go to 'Emission factors' sheet to complete checks</v>
      </c>
      <c r="D34" s="581" t="str">
        <f t="shared" si="1"/>
        <v>Please select</v>
      </c>
      <c r="E34" s="400"/>
      <c r="F34" s="581" t="str">
        <f t="shared" si="2"/>
        <v>Please select</v>
      </c>
    </row>
    <row r="35" spans="2:6" ht="17">
      <c r="B35" s="187" t="s">
        <v>178</v>
      </c>
      <c r="C35" s="578" t="str">
        <f>IF('Emission factors'!D16="Please select","Go to 'Emission factors' sheet to complete checks",IF('Emission factors'!D16="Concerns raised",'Emission factors'!E16,'Emission factors'!D16))</f>
        <v>Go to 'Emission factors' sheet to complete checks</v>
      </c>
      <c r="D35" s="581" t="str">
        <f t="shared" si="1"/>
        <v>Please select</v>
      </c>
      <c r="E35" s="400"/>
      <c r="F35" s="581" t="str">
        <f t="shared" si="2"/>
        <v>Please select</v>
      </c>
    </row>
    <row r="36" spans="2:6" ht="17">
      <c r="B36" s="187" t="s">
        <v>179</v>
      </c>
      <c r="C36" s="578" t="str">
        <f>IF('Emission factors'!D17="Please select","Go to 'Emission factors' sheet to complete checks",IF('Emission factors'!D17="Concerns raised",'Emission factors'!E17,'Emission factors'!D17))</f>
        <v>Go to 'Emission factors' sheet to complete checks</v>
      </c>
      <c r="D36" s="581" t="str">
        <f t="shared" si="1"/>
        <v>Please select</v>
      </c>
      <c r="E36" s="400"/>
      <c r="F36" s="581" t="str">
        <f t="shared" si="2"/>
        <v>Please select</v>
      </c>
    </row>
    <row r="37" spans="2:6" ht="16">
      <c r="B37" s="399" t="s">
        <v>80</v>
      </c>
      <c r="C37" s="579"/>
      <c r="D37" s="584"/>
      <c r="E37" s="422"/>
      <c r="F37" s="582"/>
    </row>
    <row r="38" spans="2:6" ht="16">
      <c r="B38" s="424" t="s">
        <v>379</v>
      </c>
      <c r="C38" s="580"/>
      <c r="D38" s="585"/>
      <c r="E38" s="429"/>
      <c r="F38" s="583"/>
    </row>
    <row r="39" spans="2:6" ht="17">
      <c r="B39" s="394" t="s">
        <v>94</v>
      </c>
      <c r="C39" s="578" t="str">
        <f>IF(Stationary!D16="Please select",IF(Stationary!O16="checks incomplete","Go to 'Stationary' sheet to complete checks",IF(Stationary!O16="","No concerns",Stationary!O16)),Stationary!D16)</f>
        <v>Go to 'Stationary' sheet to complete checks</v>
      </c>
      <c r="D39" s="581" t="str">
        <f t="shared" ref="D39:D67" si="3">IF(C39="No concerns","N/A","Please select")</f>
        <v>Please select</v>
      </c>
      <c r="E39" s="400"/>
      <c r="F39" s="581" t="str">
        <f>IF(OR(D39="N/A",D39="attention only"),"N/A","Please select")</f>
        <v>Please select</v>
      </c>
    </row>
    <row r="40" spans="2:6" ht="17">
      <c r="B40" s="394" t="s">
        <v>95</v>
      </c>
      <c r="C40" s="578" t="str">
        <f>IF(Stationary!D17="Please select",IF(Stationary!O17="checks incomplete","Go to 'Stationary' sheet to complete checks",IF(Stationary!O17="","No concerns",Stationary!O17)),Stationary!D17)</f>
        <v>Go to 'Stationary' sheet to complete checks</v>
      </c>
      <c r="D40" s="581" t="str">
        <f t="shared" si="3"/>
        <v>Please select</v>
      </c>
      <c r="E40" s="400"/>
      <c r="F40" s="581" t="str">
        <f>IF(OR(D40="N/A",D40="attention only"),"N/A","Please select")</f>
        <v>Please select</v>
      </c>
    </row>
    <row r="41" spans="2:6" ht="17">
      <c r="B41" s="394" t="s">
        <v>378</v>
      </c>
      <c r="C41" s="578" t="str">
        <f>IF(Stationary!D18="Please select (Optional for BASIC inventory)",IF(Stationary!O18="checks incomplete","Go to 'Stationary' sheet to complete checks (Optional for BASIC inventory)",IF(Stationary!O18="","No concerns",Stationary!O18)),Stationary!D18)</f>
        <v>Go to 'Stationary' sheet to complete checks (Optional for BASIC inventory)</v>
      </c>
      <c r="D41" s="581" t="str">
        <f t="shared" si="3"/>
        <v>Please select</v>
      </c>
      <c r="E41" s="400"/>
      <c r="F41" s="581" t="str">
        <f>IF(OR(D41="N/A",D41="attention only"),"N/A","Please select")</f>
        <v>Please select</v>
      </c>
    </row>
    <row r="42" spans="2:6" ht="16">
      <c r="B42" s="424" t="s">
        <v>380</v>
      </c>
      <c r="C42" s="580"/>
      <c r="D42" s="585"/>
      <c r="E42" s="429"/>
      <c r="F42" s="583"/>
    </row>
    <row r="43" spans="2:6" ht="17">
      <c r="B43" s="394" t="s">
        <v>97</v>
      </c>
      <c r="C43" s="578" t="str">
        <f>IF(Stationary!D20="Please select",IF(Stationary!O20="checks incomplete","Go to 'Stationary' sheet to complete checks",IF(Stationary!O20="","No concerns",Stationary!O20)),Stationary!D20)</f>
        <v>Go to 'Stationary' sheet to complete checks</v>
      </c>
      <c r="D43" s="581" t="str">
        <f t="shared" si="3"/>
        <v>Please select</v>
      </c>
      <c r="E43" s="400"/>
      <c r="F43" s="581" t="str">
        <f>IF(OR(D43="N/A",D43="attention only"),"N/A","Please select")</f>
        <v>Please select</v>
      </c>
    </row>
    <row r="44" spans="2:6" ht="17">
      <c r="B44" s="394" t="s">
        <v>98</v>
      </c>
      <c r="C44" s="578" t="str">
        <f>IF(Stationary!D21="Please select",IF(Stationary!O21="checks incomplete","Go to 'Stationary' sheet to complete checks",IF(Stationary!O21="","No concerns",Stationary!O21)),Stationary!D21)</f>
        <v>Go to 'Stationary' sheet to complete checks</v>
      </c>
      <c r="D44" s="581" t="str">
        <f t="shared" si="3"/>
        <v>Please select</v>
      </c>
      <c r="E44" s="400"/>
      <c r="F44" s="581" t="str">
        <f>IF(OR(D44="N/A",D44="attention only"),"N/A","Please select")</f>
        <v>Please select</v>
      </c>
    </row>
    <row r="45" spans="2:6" ht="17">
      <c r="B45" s="394" t="s">
        <v>99</v>
      </c>
      <c r="C45" s="578" t="str">
        <f>IF(Stationary!D22="Please select (Optional for BASIC inventory)",IF(Stationary!O22="checks incomplete","Go to 'Stationary' sheet to complete checks (Optional for BASIC inventory)",IF(Stationary!O22="","No concerns",Stationary!O22)),Stationary!D22)</f>
        <v>Go to 'Stationary' sheet to complete checks (Optional for BASIC inventory)</v>
      </c>
      <c r="D45" s="581" t="str">
        <f t="shared" si="3"/>
        <v>Please select</v>
      </c>
      <c r="E45" s="400"/>
      <c r="F45" s="581" t="str">
        <f>IF(OR(D45="N/A",D45="attention only"),"N/A","Please select")</f>
        <v>Please select</v>
      </c>
    </row>
    <row r="46" spans="2:6" ht="16">
      <c r="B46" s="424" t="s">
        <v>381</v>
      </c>
      <c r="C46" s="580"/>
      <c r="D46" s="585"/>
      <c r="E46" s="429"/>
      <c r="F46" s="583"/>
    </row>
    <row r="47" spans="2:6" ht="17">
      <c r="B47" s="394" t="s">
        <v>100</v>
      </c>
      <c r="C47" s="578" t="str">
        <f>IF(Stationary!D24="Please select",IF(Stationary!O24="checks incomplete","Go to 'Stationary' sheet to complete checks",IF(Stationary!O24="","No concerns",Stationary!O24)),Stationary!D24)</f>
        <v>Go to 'Stationary' sheet to complete checks</v>
      </c>
      <c r="D47" s="581" t="str">
        <f t="shared" si="3"/>
        <v>Please select</v>
      </c>
      <c r="E47" s="400"/>
      <c r="F47" s="581" t="str">
        <f>IF(OR(D47="N/A",D47="attention only"),"N/A","Please select")</f>
        <v>Please select</v>
      </c>
    </row>
    <row r="48" spans="2:6" ht="17">
      <c r="B48" s="394" t="s">
        <v>101</v>
      </c>
      <c r="C48" s="578" t="str">
        <f>IF(Stationary!D25="Please select",IF(Stationary!O25="checks incomplete","Go to 'Stationary' sheet to complete checks",IF(Stationary!O25="","No concerns",Stationary!O25)),Stationary!D25)</f>
        <v>Go to 'Stationary' sheet to complete checks</v>
      </c>
      <c r="D48" s="581" t="str">
        <f t="shared" si="3"/>
        <v>Please select</v>
      </c>
      <c r="E48" s="400"/>
      <c r="F48" s="581" t="str">
        <f>IF(OR(D48="N/A",D48="attention only"),"N/A","Please select")</f>
        <v>Please select</v>
      </c>
    </row>
    <row r="49" spans="2:6" ht="17">
      <c r="B49" s="394" t="s">
        <v>102</v>
      </c>
      <c r="C49" s="578" t="str">
        <f>IF(Stationary!D26="Please select (Optional for BASIC inventory)",IF(Stationary!O26="checks incomplete","Go to 'Stationary' sheet to complete checks (Optional for BASIC inventory)",IF(Stationary!O26="","No concerns",Stationary!O26)),Stationary!D26)</f>
        <v>Go to 'Stationary' sheet to complete checks (Optional for BASIC inventory)</v>
      </c>
      <c r="D49" s="581" t="str">
        <f t="shared" si="3"/>
        <v>Please select</v>
      </c>
      <c r="E49" s="400"/>
      <c r="F49" s="581" t="str">
        <f>IF(OR(D49="N/A",D49="attention only"),"N/A","Please select")</f>
        <v>Please select</v>
      </c>
    </row>
    <row r="50" spans="2:6" ht="16">
      <c r="B50" s="424" t="s">
        <v>382</v>
      </c>
      <c r="C50" s="580"/>
      <c r="D50" s="585"/>
      <c r="E50" s="429"/>
      <c r="F50" s="583"/>
    </row>
    <row r="51" spans="2:6" ht="17">
      <c r="B51" s="394" t="s">
        <v>103</v>
      </c>
      <c r="C51" s="578" t="str">
        <f>IF(Stationary!D28="Please select",IF(Stationary!O28="checks incomplete","Go to 'Stationary' sheet to complete checks",IF(Stationary!O28="","No concerns",Stationary!O28)),Stationary!D28)</f>
        <v>Go to 'Stationary' sheet to complete checks</v>
      </c>
      <c r="D51" s="581" t="str">
        <f t="shared" si="3"/>
        <v>Please select</v>
      </c>
      <c r="E51" s="400"/>
      <c r="F51" s="581" t="str">
        <f>IF(OR(D51="N/A",D51="attention only"),"N/A","Please select")</f>
        <v>Please select</v>
      </c>
    </row>
    <row r="52" spans="2:6" ht="17">
      <c r="B52" s="394" t="s">
        <v>104</v>
      </c>
      <c r="C52" s="578" t="str">
        <f>IF(Stationary!D29="Please select",IF(Stationary!O29="checks incomplete","Go to 'Stationary' sheet to complete checks",IF(Stationary!O29="","No concerns",Stationary!O29)),Stationary!D29)</f>
        <v>Go to 'Stationary' sheet to complete checks</v>
      </c>
      <c r="D52" s="581" t="str">
        <f t="shared" si="3"/>
        <v>Please select</v>
      </c>
      <c r="E52" s="400"/>
      <c r="F52" s="581" t="str">
        <f>IF(OR(D52="N/A",D52="attention only"),"N/A","Please select")</f>
        <v>Please select</v>
      </c>
    </row>
    <row r="53" spans="2:6" ht="17">
      <c r="B53" s="394" t="s">
        <v>105</v>
      </c>
      <c r="C53" s="578" t="str">
        <f>IF(Stationary!D30="Please select (Optional for BASIC inventory)",IF(Stationary!O30="checks incomplete","Go to 'Stationary' sheet to complete checks (Optional for BASIC inventory)",IF(Stationary!O30="","No concerns",Stationary!O30)),Stationary!D30)</f>
        <v>Go to 'Stationary' sheet to complete checks (Optional for BASIC inventory)</v>
      </c>
      <c r="D53" s="581" t="str">
        <f t="shared" si="3"/>
        <v>Please select</v>
      </c>
      <c r="E53" s="400"/>
      <c r="F53" s="581" t="str">
        <f>IF(OR(D53="N/A",D53="attention only"),"N/A","Please select")</f>
        <v>Please select</v>
      </c>
    </row>
    <row r="54" spans="2:6" ht="16">
      <c r="B54" s="424" t="s">
        <v>383</v>
      </c>
      <c r="C54" s="580"/>
      <c r="D54" s="585"/>
      <c r="E54" s="429"/>
      <c r="F54" s="583"/>
    </row>
    <row r="55" spans="2:6" ht="17">
      <c r="B55" s="394"/>
      <c r="C55" s="578" t="str">
        <f>IF(Stationary!D31="Please select",IF(Stationary!O31="checks incomplete","Go to 'Stationary' sheet to complete checks",IF(Stationary!O31="","No concerns",Stationary!O31)),Stationary!D31)</f>
        <v>Go to 'Stationary' sheet to complete checks</v>
      </c>
      <c r="D55" s="581" t="str">
        <f t="shared" si="3"/>
        <v>Please select</v>
      </c>
      <c r="E55" s="400"/>
      <c r="F55" s="581" t="str">
        <f>IF(OR(D55="N/A",D55="attention only"),"N/A","Please select")</f>
        <v>Please select</v>
      </c>
    </row>
    <row r="56" spans="2:6" ht="16">
      <c r="B56" s="424" t="s">
        <v>384</v>
      </c>
      <c r="C56" s="580"/>
      <c r="D56" s="585"/>
      <c r="E56" s="429"/>
      <c r="F56" s="583"/>
    </row>
    <row r="57" spans="2:6" ht="17">
      <c r="B57" s="394" t="s">
        <v>107</v>
      </c>
      <c r="C57" s="578" t="str">
        <f>IF(Stationary!D33="Please select",IF(Stationary!O33="checks incomplete","Go to 'Stationary' sheet to complete checks",IF(Stationary!O33="","No concerns",Stationary!O33)),Stationary!D33)</f>
        <v>Go to 'Stationary' sheet to complete checks</v>
      </c>
      <c r="D57" s="581" t="str">
        <f t="shared" si="3"/>
        <v>Please select</v>
      </c>
      <c r="E57" s="400"/>
      <c r="F57" s="581" t="str">
        <f>IF(OR(D57="N/A",D57="attention only"),"N/A","Please select")</f>
        <v>Please select</v>
      </c>
    </row>
    <row r="58" spans="2:6" ht="17">
      <c r="B58" s="394" t="s">
        <v>108</v>
      </c>
      <c r="C58" s="578" t="str">
        <f>IF(Stationary!D34="Please select",IF(Stationary!O34="checks incomplete","Go to 'Stationary' sheet to complete checks",IF(Stationary!O34="","No concerns",Stationary!O34)),Stationary!D34)</f>
        <v>Go to 'Stationary' sheet to complete checks</v>
      </c>
      <c r="D58" s="581" t="str">
        <f t="shared" si="3"/>
        <v>Please select</v>
      </c>
      <c r="E58" s="400"/>
      <c r="F58" s="581" t="str">
        <f>IF(OR(D58="N/A",D58="attention only"),"N/A","Please select")</f>
        <v>Please select</v>
      </c>
    </row>
    <row r="59" spans="2:6" ht="17">
      <c r="B59" s="394" t="s">
        <v>109</v>
      </c>
      <c r="C59" s="578" t="str">
        <f>IF(Stationary!D35="Please select (Optional for BASIC inventory)",IF(Stationary!O35="checks incomplete","Go to 'Stationary' sheet to complete checks (Optional for BASIC inventory)",IF(Stationary!O35="","No concerns",Stationary!O35)),Stationary!D35)</f>
        <v>Go to 'Stationary' sheet to complete checks (Optional for BASIC inventory)</v>
      </c>
      <c r="D59" s="581" t="str">
        <f t="shared" si="3"/>
        <v>Please select</v>
      </c>
      <c r="E59" s="400"/>
      <c r="F59" s="581" t="str">
        <f>IF(OR(D59="N/A",D59="attention only"),"N/A","Please select")</f>
        <v>Please select</v>
      </c>
    </row>
    <row r="60" spans="2:6" ht="16">
      <c r="B60" s="424" t="s">
        <v>385</v>
      </c>
      <c r="C60" s="580"/>
      <c r="D60" s="585"/>
      <c r="E60" s="429"/>
      <c r="F60" s="583"/>
    </row>
    <row r="61" spans="2:6" ht="17">
      <c r="B61" s="394" t="s">
        <v>110</v>
      </c>
      <c r="C61" s="578" t="str">
        <f>IF(Stationary!D37="Please select",IF(Stationary!O37="checks incomplete","Go to 'Stationary' sheet to complete checks",IF(Stationary!O37="","No concerns",Stationary!O37)),Stationary!D37)</f>
        <v>Go to 'Stationary' sheet to complete checks</v>
      </c>
      <c r="D61" s="581" t="str">
        <f t="shared" si="3"/>
        <v>Please select</v>
      </c>
      <c r="E61" s="400"/>
      <c r="F61" s="581" t="str">
        <f>IF(OR(D61="N/A",D61="attention only"),"N/A","Please select")</f>
        <v>Please select</v>
      </c>
    </row>
    <row r="62" spans="2:6" ht="17">
      <c r="B62" s="394" t="s">
        <v>111</v>
      </c>
      <c r="C62" s="578" t="str">
        <f>IF(Stationary!D38="Please select",IF(Stationary!O38="checks incomplete","Go to 'Stationary' sheet to complete checks",IF(Stationary!O38="","No concerns",Stationary!O38)),Stationary!D38)</f>
        <v>Go to 'Stationary' sheet to complete checks</v>
      </c>
      <c r="D62" s="581" t="str">
        <f t="shared" si="3"/>
        <v>Please select</v>
      </c>
      <c r="E62" s="400"/>
      <c r="F62" s="581" t="str">
        <f>IF(OR(D62="N/A",D62="attention only"),"N/A","Please select")</f>
        <v>Please select</v>
      </c>
    </row>
    <row r="63" spans="2:6" ht="17">
      <c r="B63" s="394" t="s">
        <v>112</v>
      </c>
      <c r="C63" s="578" t="str">
        <f>IF(Stationary!D39="Please select (Optional for BASIC inventory)",IF(Stationary!O39="checks incomplete","Go to 'Stationary' sheet to complete checks (Optional for BASIC inventory)",IF(Stationary!O39="","No concerns",Stationary!O39)),Stationary!D39)</f>
        <v>Go to 'Stationary' sheet to complete checks (Optional for BASIC inventory)</v>
      </c>
      <c r="D63" s="581" t="str">
        <f t="shared" si="3"/>
        <v>Please select</v>
      </c>
      <c r="E63" s="400"/>
      <c r="F63" s="581" t="str">
        <f>IF(OR(D63="N/A",D63="attention only"),"N/A","Please select")</f>
        <v>Please select</v>
      </c>
    </row>
    <row r="64" spans="2:6" ht="16">
      <c r="B64" s="424" t="s">
        <v>386</v>
      </c>
      <c r="C64" s="580"/>
      <c r="D64" s="585"/>
      <c r="E64" s="429"/>
      <c r="F64" s="583"/>
    </row>
    <row r="65" spans="2:6" ht="17">
      <c r="B65" s="394"/>
      <c r="C65" s="578" t="str">
        <f>IF(Stationary!D41="Please select",IF(Stationary!O41="checks incomplete","Go to 'Stationary' sheet to complete checks",IF(Stationary!O41="","No concerns",Stationary!O41)),Stationary!D41)</f>
        <v>Go to 'Stationary' sheet to complete checks</v>
      </c>
      <c r="D65" s="581" t="str">
        <f t="shared" si="3"/>
        <v>Please select</v>
      </c>
      <c r="E65" s="400"/>
      <c r="F65" s="581" t="str">
        <f>IF(OR(D65="N/A",D65="attention only"),"N/A","Please select")</f>
        <v>Please select</v>
      </c>
    </row>
    <row r="66" spans="2:6" ht="16">
      <c r="B66" s="424" t="s">
        <v>387</v>
      </c>
      <c r="C66" s="580"/>
      <c r="D66" s="585"/>
      <c r="E66" s="429"/>
      <c r="F66" s="583"/>
    </row>
    <row r="67" spans="2:6" ht="17">
      <c r="B67" s="394"/>
      <c r="C67" s="578" t="str">
        <f>IF(Stationary!D43="Please select",IF(Stationary!O43="checks incomplete","Go to 'Stationary' sheet to complete checks",IF(Stationary!O43="","No concerns",Stationary!O43)),Stationary!D43)</f>
        <v>Go to 'Stationary' sheet to complete checks</v>
      </c>
      <c r="D67" s="581" t="str">
        <f t="shared" si="3"/>
        <v>Please select</v>
      </c>
      <c r="E67" s="401"/>
      <c r="F67" s="581" t="str">
        <f>IF(OR(D67="N/A",D67="attention only"),"N/A","Please select")</f>
        <v>Please select</v>
      </c>
    </row>
    <row r="68" spans="2:6" ht="16">
      <c r="B68" s="399" t="s">
        <v>35</v>
      </c>
      <c r="C68" s="579"/>
      <c r="D68" s="584"/>
      <c r="E68" s="422"/>
      <c r="F68" s="582"/>
    </row>
    <row r="69" spans="2:6" ht="16">
      <c r="B69" s="424" t="s">
        <v>388</v>
      </c>
      <c r="C69" s="580"/>
      <c r="D69" s="585"/>
      <c r="E69" s="429"/>
      <c r="F69" s="583"/>
    </row>
    <row r="70" spans="2:6" ht="17">
      <c r="B70" s="394" t="s">
        <v>36</v>
      </c>
      <c r="C70" s="578" t="str">
        <f>IF(Transportation!D14="Please select",IF(Transportation!O14="checks incomplete","Go to 'Transportation' sheet to complete checks",IF(Transportation!O14="","No concerns",Transportation!O14)),Transportation!D14)</f>
        <v>Go to 'Transportation' sheet to complete checks</v>
      </c>
      <c r="D70" s="581" t="str">
        <f t="shared" ref="D70:D88" si="4">IF(C70="No concerns","N/A","Please select")</f>
        <v>Please select</v>
      </c>
      <c r="E70" s="400"/>
      <c r="F70" s="581" t="str">
        <f>IF(OR(D70="N/A",D70="attention only"),"N/A","Please select")</f>
        <v>Please select</v>
      </c>
    </row>
    <row r="71" spans="2:6" ht="17">
      <c r="B71" s="394" t="s">
        <v>37</v>
      </c>
      <c r="C71" s="578" t="str">
        <f>IF(Transportation!D15="Please select",IF(Transportation!O15="checks incomplete","Go to 'Transportation' sheet to complete checks",IF(Transportation!O15="","No concerns",Transportation!O15)),Transportation!D15)</f>
        <v>Go to 'Transportation' sheet to complete checks</v>
      </c>
      <c r="D71" s="581" t="str">
        <f t="shared" si="4"/>
        <v>Please select</v>
      </c>
      <c r="E71" s="400"/>
      <c r="F71" s="581" t="str">
        <f>IF(OR(D71="N/A",D71="attention only"),"N/A","Please select")</f>
        <v>Please select</v>
      </c>
    </row>
    <row r="72" spans="2:6" ht="17">
      <c r="B72" s="394" t="s">
        <v>389</v>
      </c>
      <c r="C72" s="578" t="str">
        <f>IF(Transportation!D16="Please select (Optional for BASIC inventory)",IF(Transportation!O16="checks incomplete","Go to 'Transportation' sheet to complete checks (Optional for BASIC inventory)",IF(Transportation!O16="","No concerns",Transportation!O16)),Transportation!D16)</f>
        <v>Go to 'Transportation' sheet to complete checks (Optional for BASIC inventory)</v>
      </c>
      <c r="D72" s="581" t="str">
        <f t="shared" si="4"/>
        <v>Please select</v>
      </c>
      <c r="E72" s="400"/>
      <c r="F72" s="581" t="str">
        <f>IF(OR(D72="N/A",D72="attention only"),"N/A","Please select")</f>
        <v>Please select</v>
      </c>
    </row>
    <row r="73" spans="2:6" ht="16">
      <c r="B73" s="424" t="s">
        <v>393</v>
      </c>
      <c r="C73" s="580"/>
      <c r="D73" s="585"/>
      <c r="E73" s="429"/>
      <c r="F73" s="583"/>
    </row>
    <row r="74" spans="2:6" ht="17">
      <c r="B74" s="394" t="s">
        <v>39</v>
      </c>
      <c r="C74" s="578" t="str">
        <f>IF(Transportation!D18="Please select",IF(Transportation!O18="checks incomplete","Go to 'Transportation' sheet to complete checks",IF(Transportation!O18="","No concerns",Transportation!O18)),Transportation!D18)</f>
        <v>Go to 'Transportation' sheet to complete checks</v>
      </c>
      <c r="D74" s="581" t="str">
        <f t="shared" si="4"/>
        <v>Please select</v>
      </c>
      <c r="E74" s="400"/>
      <c r="F74" s="581" t="str">
        <f>IF(OR(D74="N/A",D74="attention only"),"N/A","Please select")</f>
        <v>Please select</v>
      </c>
    </row>
    <row r="75" spans="2:6" ht="17">
      <c r="B75" s="394" t="s">
        <v>40</v>
      </c>
      <c r="C75" s="578" t="str">
        <f>IF(Transportation!D19="Please select",IF(Transportation!O19="checks incomplete","Go to 'Transportation' sheet to complete checks",IF(Transportation!O19="","No concerns",Transportation!O19)),Transportation!D19)</f>
        <v>Go to 'Transportation' sheet to complete checks</v>
      </c>
      <c r="D75" s="581" t="str">
        <f t="shared" si="4"/>
        <v>Please select</v>
      </c>
      <c r="E75" s="400"/>
      <c r="F75" s="581" t="str">
        <f>IF(OR(D75="N/A",D75="attention only"),"N/A","Please select")</f>
        <v>Please select</v>
      </c>
    </row>
    <row r="76" spans="2:6" ht="17">
      <c r="B76" s="394" t="s">
        <v>391</v>
      </c>
      <c r="C76" s="578" t="str">
        <f>IF(Transportation!D20="Please select (Optional for BASIC inventory)",IF(Transportation!O20="checks incomplete","Go to 'Transportation' sheet to complete checks (Optional for BASIC inventory)",IF(Transportation!O20="","No concerns",Transportation!O20)),Transportation!D20)</f>
        <v>Go to 'Transportation' sheet to complete checks (Optional for BASIC inventory)</v>
      </c>
      <c r="D76" s="581" t="str">
        <f t="shared" si="4"/>
        <v>Please select</v>
      </c>
      <c r="E76" s="400"/>
      <c r="F76" s="581" t="str">
        <f>IF(OR(D76="N/A",D76="attention only"),"N/A","Please select")</f>
        <v>Please select</v>
      </c>
    </row>
    <row r="77" spans="2:6" ht="16">
      <c r="B77" s="424" t="s">
        <v>394</v>
      </c>
      <c r="C77" s="580"/>
      <c r="D77" s="585"/>
      <c r="E77" s="429"/>
      <c r="F77" s="583"/>
    </row>
    <row r="78" spans="2:6" ht="17">
      <c r="B78" s="394" t="s">
        <v>42</v>
      </c>
      <c r="C78" s="578" t="str">
        <f>IF(Transportation!D22="Please select",IF(Transportation!O22="checks incomplete","Go to 'Transportation' sheet to complete checks",IF(Transportation!O22="","No concerns",Transportation!O22)),Transportation!D22)</f>
        <v>Go to 'Transportation' sheet to complete checks</v>
      </c>
      <c r="D78" s="581" t="str">
        <f t="shared" si="4"/>
        <v>Please select</v>
      </c>
      <c r="E78" s="400"/>
      <c r="F78" s="581" t="str">
        <f>IF(OR(D78="N/A",D78="attention only"),"N/A","Please select")</f>
        <v>Please select</v>
      </c>
    </row>
    <row r="79" spans="2:6" ht="17">
      <c r="B79" s="394" t="s">
        <v>43</v>
      </c>
      <c r="C79" s="578" t="str">
        <f>IF(Transportation!D23="Please select",IF(Transportation!O23="checks incomplete","Go to 'Transportation' sheet to complete checks",IF(Transportation!O23="","No concerns",Transportation!O23)),Transportation!D23)</f>
        <v>Go to 'Transportation' sheet to complete checks</v>
      </c>
      <c r="D79" s="581" t="str">
        <f t="shared" si="4"/>
        <v>Please select</v>
      </c>
      <c r="E79" s="400"/>
      <c r="F79" s="581" t="str">
        <f>IF(OR(D79="N/A",D79="attention only"),"N/A","Please select")</f>
        <v>Please select</v>
      </c>
    </row>
    <row r="80" spans="2:6" ht="17">
      <c r="B80" s="394" t="s">
        <v>392</v>
      </c>
      <c r="C80" s="578" t="str">
        <f>IF(Transportation!D24="Please select (Optional for BASIC inventory)",IF(Transportation!O24="checks incomplete","Go to 'Transportation' sheet to complete checks (Optional for BASIC inventory)",IF(Transportation!O24="","No concerns",Transportation!O24)),Transportation!D24)</f>
        <v>Go to 'Transportation' sheet to complete checks (Optional for BASIC inventory)</v>
      </c>
      <c r="D80" s="581" t="str">
        <f t="shared" si="4"/>
        <v>Please select</v>
      </c>
      <c r="E80" s="400"/>
      <c r="F80" s="581" t="str">
        <f>IF(OR(D80="N/A",D80="attention only"),"N/A","Please select")</f>
        <v>Please select</v>
      </c>
    </row>
    <row r="81" spans="2:6" ht="16">
      <c r="B81" s="424" t="s">
        <v>395</v>
      </c>
      <c r="C81" s="580"/>
      <c r="D81" s="585"/>
      <c r="E81" s="429"/>
      <c r="F81" s="583"/>
    </row>
    <row r="82" spans="2:6" ht="17">
      <c r="B82" s="394" t="s">
        <v>45</v>
      </c>
      <c r="C82" s="578" t="str">
        <f>IF(Transportation!D26="Please select",IF(Transportation!O26="checks incomplete","Go to 'Transportation' sheet to complete checks",IF(Transportation!O26="","No concerns",Transportation!O26)),Transportation!D26)</f>
        <v>Go to 'Transportation' sheet to complete checks</v>
      </c>
      <c r="D82" s="581" t="str">
        <f t="shared" si="4"/>
        <v>Please select</v>
      </c>
      <c r="E82" s="400"/>
      <c r="F82" s="581" t="str">
        <f>IF(OR(D82="N/A",D82="attention only"),"N/A","Please select")</f>
        <v>Please select</v>
      </c>
    </row>
    <row r="83" spans="2:6" ht="17">
      <c r="B83" s="394" t="s">
        <v>46</v>
      </c>
      <c r="C83" s="578" t="str">
        <f>IF(Transportation!D27="Please select",IF(Transportation!O27="checks incomplete","Go to 'Transportation' sheet to complete checks",IF(Transportation!O27="","No concerns",Transportation!O27)),Transportation!D27)</f>
        <v>Go to 'Transportation' sheet to complete checks</v>
      </c>
      <c r="D83" s="581" t="str">
        <f t="shared" si="4"/>
        <v>Please select</v>
      </c>
      <c r="E83" s="400"/>
      <c r="F83" s="581" t="str">
        <f>IF(OR(D83="N/A",D83="attention only"),"N/A","Please select")</f>
        <v>Please select</v>
      </c>
    </row>
    <row r="84" spans="2:6" ht="17">
      <c r="B84" s="394" t="s">
        <v>47</v>
      </c>
      <c r="C84" s="578" t="str">
        <f>IF(Transportation!D28="Please select (Optional for BASIC inventory)",IF(Transportation!O28="checks incomplete","Go to 'Transportation' sheet to complete checks (Optional for BASIC inventory)",IF(Transportation!O28="","No concerns",Transportation!O28)),Transportation!D28)</f>
        <v>Go to 'Transportation' sheet to complete checks (Optional for BASIC inventory)</v>
      </c>
      <c r="D84" s="581" t="str">
        <f t="shared" si="4"/>
        <v>Please select</v>
      </c>
      <c r="E84" s="400"/>
      <c r="F84" s="581" t="str">
        <f>IF(OR(D84="N/A",D84="attention only"),"N/A","Please select")</f>
        <v>Please select</v>
      </c>
    </row>
    <row r="85" spans="2:6" ht="16">
      <c r="B85" s="424" t="s">
        <v>396</v>
      </c>
      <c r="C85" s="580"/>
      <c r="D85" s="585"/>
      <c r="E85" s="429"/>
      <c r="F85" s="583"/>
    </row>
    <row r="86" spans="2:6" ht="17">
      <c r="B86" s="394" t="s">
        <v>48</v>
      </c>
      <c r="C86" s="578" t="str">
        <f>IF(Transportation!D30="Please select",IF(Transportation!O30="checks incomplete","Go to 'Transportation' sheet to complete checks",IF(Transportation!O30="","No concerns",Transportation!O30)),Transportation!D30)</f>
        <v>Go to 'Transportation' sheet to complete checks</v>
      </c>
      <c r="D86" s="581" t="str">
        <f t="shared" si="4"/>
        <v>Please select</v>
      </c>
      <c r="E86" s="400"/>
      <c r="F86" s="581" t="str">
        <f>IF(OR(D86="N/A",D86="attention only"),"N/A","Please select")</f>
        <v>Please select</v>
      </c>
    </row>
    <row r="87" spans="2:6" ht="17">
      <c r="B87" s="394" t="s">
        <v>49</v>
      </c>
      <c r="C87" s="578" t="str">
        <f>IF(Transportation!D31="Please select",IF(Transportation!O31="checks incomplete","Go to 'Transportation' sheet to complete checks",IF(Transportation!O31="","No concerns",Transportation!O31)),Transportation!D31)</f>
        <v>Go to 'Transportation' sheet to complete checks</v>
      </c>
      <c r="D87" s="581" t="str">
        <f t="shared" si="4"/>
        <v>Please select</v>
      </c>
      <c r="E87" s="400"/>
      <c r="F87" s="581" t="str">
        <f>IF(OR(D87="N/A",D87="attention only"),"N/A","Please select")</f>
        <v>Please select</v>
      </c>
    </row>
    <row r="88" spans="2:6" ht="17">
      <c r="B88" s="394" t="s">
        <v>390</v>
      </c>
      <c r="C88" s="578" t="str">
        <f>IF(Transportation!D32="Please select (Optional for BASIC inventory)",IF(Transportation!O32="checks incomplete","Go to 'Transportation' sheet to complete checks (Optional for BASIC inventory)",IF(Transportation!O32="","No concerns",Transportation!O32)),Transportation!D32)</f>
        <v>Go to 'Transportation' sheet to complete checks (Optional for BASIC inventory)</v>
      </c>
      <c r="D88" s="581" t="str">
        <f t="shared" si="4"/>
        <v>Please select</v>
      </c>
      <c r="E88" s="400"/>
      <c r="F88" s="581" t="str">
        <f>IF(OR(D88="N/A",D88="attention only"),"N/A","Please select")</f>
        <v>Please select</v>
      </c>
    </row>
    <row r="89" spans="2:6" ht="16">
      <c r="B89" s="399" t="s">
        <v>76</v>
      </c>
      <c r="C89" s="580"/>
      <c r="D89" s="585"/>
      <c r="E89" s="429"/>
      <c r="F89" s="583"/>
    </row>
    <row r="90" spans="2:6" ht="16">
      <c r="B90" s="424" t="s">
        <v>397</v>
      </c>
      <c r="C90" s="580"/>
      <c r="D90" s="585"/>
      <c r="E90" s="429"/>
      <c r="F90" s="583"/>
    </row>
    <row r="91" spans="2:6" ht="17">
      <c r="B91" s="394" t="s">
        <v>115</v>
      </c>
      <c r="C91" s="578" t="str">
        <f>IF(Waste!D14="Please select",IF(Waste!O14="checks incomplete","Go to 'Waste' sheet to complete checks",IF(Waste!O14="","No concerns",Waste!O14)),Waste!D14)</f>
        <v>Go to 'Waste' sheet to complete checks</v>
      </c>
      <c r="D91" s="581" t="str">
        <f t="shared" ref="D91:D114" si="5">IF(C91="No concerns","N/A","Please select")</f>
        <v>Please select</v>
      </c>
      <c r="E91" s="400"/>
      <c r="F91" s="581" t="str">
        <f>IF(OR(D91="N/A",D91="attention only"),"N/A","Please select")</f>
        <v>Please select</v>
      </c>
    </row>
    <row r="92" spans="2:6" ht="17">
      <c r="B92" s="394" t="s">
        <v>116</v>
      </c>
      <c r="C92" s="578" t="str">
        <f>IF(Waste!D15="Please select",IF(Waste!O15="checks incomplete","Go to 'Waste' sheet to complete checks",IF(Waste!O15="","No concerns",Waste!O15)),Waste!D15)</f>
        <v>Go to 'Waste' sheet to complete checks</v>
      </c>
      <c r="D92" s="581" t="str">
        <f t="shared" si="5"/>
        <v>Please select</v>
      </c>
      <c r="E92" s="400"/>
      <c r="F92" s="581" t="str">
        <f>IF(OR(D92="N/A",D92="attention only"),"N/A","Please select")</f>
        <v>Please select</v>
      </c>
    </row>
    <row r="93" spans="2:6" ht="17">
      <c r="B93" s="394" t="s">
        <v>398</v>
      </c>
      <c r="C93" s="578" t="str">
        <f>IF(Waste!D16="Please select",IF(Waste!O16="checks incomplete","Go to 'Waste' sheet to complete checks",IF(Waste!O16="","No concerns",Waste!O16)),Waste!D16)</f>
        <v>Go to 'Waste' sheet to complete checks</v>
      </c>
      <c r="D93" s="581" t="str">
        <f t="shared" si="5"/>
        <v>Please select</v>
      </c>
      <c r="E93" s="400"/>
      <c r="F93" s="581" t="str">
        <f>IF(OR(D93="N/A",D93="attention only"),"N/A","Please select")</f>
        <v>Please select</v>
      </c>
    </row>
    <row r="94" spans="2:6" ht="16">
      <c r="B94" s="424" t="s">
        <v>9</v>
      </c>
      <c r="C94" s="580"/>
      <c r="D94" s="585"/>
      <c r="E94" s="429"/>
      <c r="F94" s="583"/>
    </row>
    <row r="95" spans="2:6" ht="17">
      <c r="B95" s="394" t="s">
        <v>118</v>
      </c>
      <c r="C95" s="578" t="str">
        <f>IF(Waste!D18="Please select",IF(Waste!O18="checks incomplete","Go to 'Waste' sheet to complete checks",IF(Waste!O18="","No concerns",Waste!O18)),Waste!D18)</f>
        <v>Go to 'Waste' sheet to complete checks</v>
      </c>
      <c r="D95" s="581" t="str">
        <f t="shared" si="5"/>
        <v>Please select</v>
      </c>
      <c r="E95" s="400"/>
      <c r="F95" s="581" t="str">
        <f>IF(OR(D95="N/A",D95="attention only"),"N/A","Please select")</f>
        <v>Please select</v>
      </c>
    </row>
    <row r="96" spans="2:6" ht="17">
      <c r="B96" s="394" t="s">
        <v>119</v>
      </c>
      <c r="C96" s="578" t="str">
        <f>IF(Waste!D19="Please select",IF(Waste!O19="checks incomplete","Go to 'Waste' sheet to complete checks",IF(Waste!O19="","No concerns",Waste!O19)),Waste!D19)</f>
        <v>Go to 'Waste' sheet to complete checks</v>
      </c>
      <c r="D96" s="581" t="str">
        <f t="shared" si="5"/>
        <v>Please select</v>
      </c>
      <c r="E96" s="400"/>
      <c r="F96" s="581" t="str">
        <f>IF(OR(D96="N/A",D96="attention only"),"N/A","Please select")</f>
        <v>Please select</v>
      </c>
    </row>
    <row r="97" spans="2:6" ht="17">
      <c r="B97" s="394" t="s">
        <v>399</v>
      </c>
      <c r="C97" s="578" t="str">
        <f>IF(Waste!D20="Please select",IF(Waste!O20="checks incomplete","Go to 'Waste' sheet to complete checks",IF(Waste!O20="","No concerns",Waste!O20)),Waste!D20)</f>
        <v>Go to 'Waste' sheet to complete checks</v>
      </c>
      <c r="D97" s="581" t="str">
        <f t="shared" si="5"/>
        <v>Please select</v>
      </c>
      <c r="E97" s="400"/>
      <c r="F97" s="581" t="str">
        <f>IF(OR(D97="N/A",D97="attention only"),"N/A","Please select")</f>
        <v>Please select</v>
      </c>
    </row>
    <row r="98" spans="2:6" ht="16">
      <c r="B98" s="424" t="s">
        <v>10</v>
      </c>
      <c r="C98" s="580"/>
      <c r="D98" s="585"/>
      <c r="E98" s="429"/>
      <c r="F98" s="583"/>
    </row>
    <row r="99" spans="2:6" ht="17">
      <c r="B99" s="394" t="s">
        <v>121</v>
      </c>
      <c r="C99" s="578" t="str">
        <f>IF(Waste!D22="Please select",IF(Waste!O22="checks incomplete","Go to 'Waste' sheet to complete checks",IF(Waste!O22="","No concerns",Waste!O22)),Waste!D22)</f>
        <v>Go to 'Waste' sheet to complete checks</v>
      </c>
      <c r="D99" s="581" t="str">
        <f t="shared" si="5"/>
        <v>Please select</v>
      </c>
      <c r="E99" s="400"/>
      <c r="F99" s="581" t="str">
        <f>IF(OR(D99="N/A",D99="attention only"),"N/A","Please select")</f>
        <v>Please select</v>
      </c>
    </row>
    <row r="100" spans="2:6" ht="17">
      <c r="B100" s="394" t="s">
        <v>122</v>
      </c>
      <c r="C100" s="578" t="str">
        <f>IF(Waste!D23="Please select",IF(Waste!O23="checks incomplete","Go to 'Waste' sheet to complete checks",IF(Waste!O23="","No concerns",Waste!O23)),Waste!D23)</f>
        <v>Go to 'Waste' sheet to complete checks</v>
      </c>
      <c r="D100" s="581" t="str">
        <f t="shared" si="5"/>
        <v>Please select</v>
      </c>
      <c r="E100" s="400"/>
      <c r="F100" s="581" t="str">
        <f>IF(OR(D100="N/A",D100="attention only"),"N/A","Please select")</f>
        <v>Please select</v>
      </c>
    </row>
    <row r="101" spans="2:6" ht="17">
      <c r="B101" s="394" t="s">
        <v>400</v>
      </c>
      <c r="C101" s="578" t="str">
        <f>IF(Waste!D24="Please select",IF(Waste!O24="checks incomplete","Go to 'Waste' sheet to complete checks",IF(Waste!O24="","No concerns",Waste!O24)),Waste!D24)</f>
        <v>Go to 'Waste' sheet to complete checks</v>
      </c>
      <c r="D101" s="581" t="str">
        <f t="shared" si="5"/>
        <v>Please select</v>
      </c>
      <c r="E101" s="400"/>
      <c r="F101" s="581" t="str">
        <f>IF(OR(D101="N/A",D101="attention only"),"N/A","Please select")</f>
        <v>Please select</v>
      </c>
    </row>
    <row r="102" spans="2:6" ht="16">
      <c r="B102" s="424" t="s">
        <v>11</v>
      </c>
      <c r="C102" s="580"/>
      <c r="D102" s="585"/>
      <c r="E102" s="429"/>
      <c r="F102" s="583"/>
    </row>
    <row r="103" spans="2:6" ht="17">
      <c r="B103" s="394" t="s">
        <v>124</v>
      </c>
      <c r="C103" s="578" t="str">
        <f>IF(Waste!D26="Please select",IF(Waste!O26="checks incomplete","Go to 'Waste' sheet to complete checks",IF(Waste!O26="","No concerns",Waste!O26)),Waste!D26)</f>
        <v>Go to 'Waste' sheet to complete checks</v>
      </c>
      <c r="D103" s="581" t="str">
        <f t="shared" si="5"/>
        <v>Please select</v>
      </c>
      <c r="E103" s="400"/>
      <c r="F103" s="581" t="str">
        <f>IF(OR(D103="N/A",D103="attention only"),"N/A","Please select")</f>
        <v>Please select</v>
      </c>
    </row>
    <row r="104" spans="2:6" ht="17">
      <c r="B104" s="394" t="s">
        <v>125</v>
      </c>
      <c r="C104" s="578" t="str">
        <f>IF(Waste!D27="Please select",IF(Waste!O27="checks incomplete","Go to 'Waste' sheet to complete checks",IF(Waste!O27="","No concerns",Waste!O27)),Waste!D27)</f>
        <v>Go to 'Waste' sheet to complete checks</v>
      </c>
      <c r="D104" s="581" t="str">
        <f t="shared" si="5"/>
        <v>Please select</v>
      </c>
      <c r="E104" s="400"/>
      <c r="F104" s="581" t="str">
        <f>IF(OR(D104="N/A",D104="attention only"),"N/A","Please select")</f>
        <v>Please select</v>
      </c>
    </row>
    <row r="105" spans="2:6" ht="17">
      <c r="B105" s="394" t="s">
        <v>401</v>
      </c>
      <c r="C105" s="578" t="str">
        <f>IF(Waste!D28="Please select",IF(Waste!O28="checks incomplete","Go to 'Waste' sheet to complete checks",IF(Waste!O28="","No concerns",Waste!O28)),Waste!D28)</f>
        <v>Go to 'Waste' sheet to complete checks</v>
      </c>
      <c r="D105" s="581" t="str">
        <f t="shared" si="5"/>
        <v>Please select</v>
      </c>
      <c r="E105" s="400"/>
      <c r="F105" s="581" t="str">
        <f>IF(OR(D105="N/A",D105="attention only"),"N/A","Please select")</f>
        <v>Please select</v>
      </c>
    </row>
    <row r="106" spans="2:6" ht="16">
      <c r="B106" s="399" t="s">
        <v>1417</v>
      </c>
      <c r="C106" s="580"/>
      <c r="D106" s="585"/>
      <c r="E106" s="429"/>
      <c r="F106" s="583"/>
    </row>
    <row r="107" spans="2:6" ht="17">
      <c r="B107" s="393" t="s">
        <v>12</v>
      </c>
      <c r="C107" s="578" t="str">
        <f>IF(IPPU!D15="Please select (Optional for BASIC inventory)",IF(IPPU!O15="checks incomplete","Go to 'IPPU' sheet to complete checks (Optional for BASIC inventory)",IF(IPPU!O15="","No concerns",IPPU!O15)),IPPU!D15)</f>
        <v>Go to 'IPPU' sheet to complete checks (Optional for BASIC inventory)</v>
      </c>
      <c r="D107" s="581" t="str">
        <f t="shared" si="5"/>
        <v>Please select</v>
      </c>
      <c r="E107" s="400"/>
      <c r="F107" s="581" t="str">
        <f>IF(OR(D107="N/A",D107="attention only"),"N/A","Please select")</f>
        <v>Please select</v>
      </c>
    </row>
    <row r="108" spans="2:6" ht="17">
      <c r="B108" s="393" t="s">
        <v>13</v>
      </c>
      <c r="C108" s="578" t="str">
        <f>IF(IPPU!D17="Please select (Optional for BASIC inventory)",IF(IPPU!O17="checks incomplete","Go to 'IPPU' sheet to complete checks (Optional for BASIC inventory)",IF(IPPU!O17="","No concerns",IPPU!O17)),IPPU!D17)</f>
        <v>Go to 'IPPU' sheet to complete checks (Optional for BASIC inventory)</v>
      </c>
      <c r="D108" s="581" t="str">
        <f t="shared" si="5"/>
        <v>Please select</v>
      </c>
      <c r="E108" s="400"/>
      <c r="F108" s="581" t="str">
        <f>IF(OR(D108="N/A",D108="attention only"),"N/A","Please select")</f>
        <v>Please select</v>
      </c>
    </row>
    <row r="109" spans="2:6" ht="16">
      <c r="B109" s="399" t="s">
        <v>1418</v>
      </c>
      <c r="C109" s="580"/>
      <c r="D109" s="585"/>
      <c r="E109" s="429"/>
      <c r="F109" s="583"/>
    </row>
    <row r="110" spans="2:6" ht="17">
      <c r="B110" s="393" t="s">
        <v>14</v>
      </c>
      <c r="C110" s="578" t="str">
        <f>IF(AFOLU!D15="Please select (Optional for BASIC inventory)",IF(AFOLU!O15="checks incomplete","Go to 'AFOLU' sheet to complete checks (Optional for BASIC inventory)",IF(AFOLU!O15="","No concerns",AFOLU!O15)),AFOLU!D15)</f>
        <v>Go to 'AFOLU' sheet to complete checks (Optional for BASIC inventory)</v>
      </c>
      <c r="D110" s="581" t="str">
        <f t="shared" si="5"/>
        <v>Please select</v>
      </c>
      <c r="E110" s="400"/>
      <c r="F110" s="581" t="str">
        <f>IF(OR(D110="N/A",D110="attention only"),"N/A","Please select")</f>
        <v>Please select</v>
      </c>
    </row>
    <row r="111" spans="2:6" ht="17">
      <c r="B111" s="393" t="s">
        <v>15</v>
      </c>
      <c r="C111" s="578" t="str">
        <f>IF(AFOLU!D17="Please select (Optional for BASIC inventory)",IF(AFOLU!O17="checks incomplete","Go to 'AFOLU' sheet to complete checks (Optional for BASIC inventory)",IF(AFOLU!O17="","No concerns",AFOLU!O17)),AFOLU!D17)</f>
        <v>Go to 'AFOLU' sheet to complete checks (Optional for BASIC inventory)</v>
      </c>
      <c r="D111" s="581" t="str">
        <f t="shared" si="5"/>
        <v>Please select</v>
      </c>
      <c r="E111" s="400"/>
      <c r="F111" s="581" t="str">
        <f>IF(OR(D111="N/A",D111="attention only"),"N/A","Please select")</f>
        <v>Please select</v>
      </c>
    </row>
    <row r="112" spans="2:6" ht="17">
      <c r="B112" s="393" t="s">
        <v>16</v>
      </c>
      <c r="C112" s="578" t="str">
        <f>IF(AFOLU!D19="Please select (Optional for BASIC inventory)",IF(AFOLU!O19="checks incomplete","Go to 'AFOLU' sheet to complete checks (Optional for BASIC inventory)",IF(AFOLU!O19="","No concerns",AFOLU!O19)),AFOLU!D19)</f>
        <v>Go to 'AFOLU' sheet to complete checks (Optional for BASIC inventory)</v>
      </c>
      <c r="D112" s="581" t="str">
        <f t="shared" si="5"/>
        <v>Please select</v>
      </c>
      <c r="E112" s="400"/>
      <c r="F112" s="581" t="str">
        <f>IF(OR(D112="N/A",D112="attention only"),"N/A","Please select")</f>
        <v>Please select</v>
      </c>
    </row>
    <row r="113" spans="2:6" ht="16">
      <c r="B113" s="399" t="s">
        <v>79</v>
      </c>
      <c r="C113" s="580"/>
      <c r="D113" s="585"/>
      <c r="E113" s="429"/>
      <c r="F113" s="583"/>
    </row>
    <row r="114" spans="2:6" ht="17">
      <c r="B114" s="393" t="s">
        <v>79</v>
      </c>
      <c r="C114" s="578" t="str">
        <f>IF('Other Scope 3'!D15="Please select (Optional)",IF('Other Scope 3'!O15="checks incomplete","Go to ''Other Scope 3'' sheet to complete checks (Optional)",IF('Other Scope 3'!O15="","No concerns",'Other Scope 3'!O15)),'Other Scope 3'!D15)</f>
        <v>Go to ''Other Scope 3'' sheet to complete checks (Optional)</v>
      </c>
      <c r="D114" s="581" t="str">
        <f t="shared" si="5"/>
        <v>Please select</v>
      </c>
      <c r="E114" s="400"/>
      <c r="F114" s="581" t="str">
        <f>IF(OR(D114="N/A",D114="attention only"),"N/A","Please select")</f>
        <v>Please select</v>
      </c>
    </row>
  </sheetData>
  <sheetProtection algorithmName="SHA-512" hashValue="OWOFK/WwPws9P4///wfJ/pcoBhBUtGe6xaLCVK9rpqLkQHCe5TYotxDaWnB4U06J5rKDU9POoCt8MCkdrbR9bw==" saltValue="AHjyuTTXRmiQ8hLEeSmOUg==" spinCount="100000" sheet="1" formatCells="0" formatColumns="0" formatRows="0"/>
  <phoneticPr fontId="37" type="noConversion"/>
  <conditionalFormatting sqref="D14">
    <cfRule type="containsText" dxfId="248" priority="399" stopIfTrue="1" operator="containsText" text="High">
      <formula>NOT(ISERROR(SEARCH("High",D14)))</formula>
    </cfRule>
    <cfRule type="containsText" dxfId="247" priority="400" stopIfTrue="1" operator="containsText" text="Low">
      <formula>NOT(ISERROR(SEARCH("Low",D14)))</formula>
    </cfRule>
    <cfRule type="containsText" dxfId="246" priority="401" stopIfTrue="1" operator="containsText" text="Information">
      <formula>NOT(ISERROR(SEARCH("Information",D14)))</formula>
    </cfRule>
    <cfRule type="containsText" dxfId="245" priority="402" stopIfTrue="1" operator="containsText" text="N/A">
      <formula>NOT(ISERROR(SEARCH("N/A",D14)))</formula>
    </cfRule>
  </conditionalFormatting>
  <conditionalFormatting sqref="C14">
    <cfRule type="containsText" dxfId="244" priority="397" stopIfTrue="1" operator="containsText" text="to complete checks (optional">
      <formula>NOT(ISERROR(SEARCH("to complete checks (optional",C14)))</formula>
    </cfRule>
    <cfRule type="containsText" dxfId="243" priority="398" stopIfTrue="1" operator="containsText" text="to complete checks">
      <formula>NOT(ISERROR(SEARCH("to complete checks",C14)))</formula>
    </cfRule>
  </conditionalFormatting>
  <conditionalFormatting sqref="C15 C17:C25 C27:C29 C31:C36 C55 C65 C67 C91:C93 C95:C97 C99:C101 C103:C105 C47:C49 C43:C45 C39:C41 C51:C53 C57:C59 C61:C63 C70:C72 C74:C76 C78:C80 C82:C84 C86:C88 C107:C108 C110:C112 C114">
    <cfRule type="containsText" dxfId="242" priority="357" stopIfTrue="1" operator="containsText" text="to complete checks">
      <formula>NOT(ISERROR(SEARCH("to complete checks",C15)))</formula>
    </cfRule>
    <cfRule type="containsText" dxfId="241" priority="358" stopIfTrue="1" operator="containsText" text="No concerns">
      <formula>NOT(ISERROR(SEARCH("No concerns",C15)))</formula>
    </cfRule>
    <cfRule type="notContainsText" dxfId="240" priority="360" operator="notContains" text="No concerns">
      <formula>ISERROR(SEARCH("No concerns",C15))</formula>
    </cfRule>
  </conditionalFormatting>
  <conditionalFormatting sqref="C16">
    <cfRule type="containsText" dxfId="239" priority="338" stopIfTrue="1" operator="containsText" text="to complete checks (optional">
      <formula>NOT(ISERROR(SEARCH("to complete checks (optional",C16)))</formula>
    </cfRule>
    <cfRule type="containsText" dxfId="238" priority="339" stopIfTrue="1" operator="containsText" text="to complete checks">
      <formula>NOT(ISERROR(SEARCH("to complete checks",C16)))</formula>
    </cfRule>
  </conditionalFormatting>
  <conditionalFormatting sqref="C26">
    <cfRule type="containsText" dxfId="237" priority="332" stopIfTrue="1" operator="containsText" text="to complete checks (optional">
      <formula>NOT(ISERROR(SEARCH("to complete checks (optional",C26)))</formula>
    </cfRule>
    <cfRule type="containsText" dxfId="236" priority="333" stopIfTrue="1" operator="containsText" text="to complete checks">
      <formula>NOT(ISERROR(SEARCH("to complete checks",C26)))</formula>
    </cfRule>
  </conditionalFormatting>
  <conditionalFormatting sqref="C37">
    <cfRule type="containsText" dxfId="235" priority="326" stopIfTrue="1" operator="containsText" text="to complete checks (optional">
      <formula>NOT(ISERROR(SEARCH("to complete checks (optional",C37)))</formula>
    </cfRule>
    <cfRule type="containsText" dxfId="234" priority="327" stopIfTrue="1" operator="containsText" text="to complete checks">
      <formula>NOT(ISERROR(SEARCH("to complete checks",C37)))</formula>
    </cfRule>
  </conditionalFormatting>
  <conditionalFormatting sqref="C30">
    <cfRule type="containsText" dxfId="233" priority="320" stopIfTrue="1" operator="containsText" text="to complete checks (optional">
      <formula>NOT(ISERROR(SEARCH("to complete checks (optional",C30)))</formula>
    </cfRule>
    <cfRule type="containsText" dxfId="232" priority="321" stopIfTrue="1" operator="containsText" text="to complete checks">
      <formula>NOT(ISERROR(SEARCH("to complete checks",C30)))</formula>
    </cfRule>
  </conditionalFormatting>
  <conditionalFormatting sqref="C38">
    <cfRule type="containsText" dxfId="231" priority="314" stopIfTrue="1" operator="containsText" text="to complete checks (optional">
      <formula>NOT(ISERROR(SEARCH("to complete checks (optional",C38)))</formula>
    </cfRule>
    <cfRule type="containsText" dxfId="230" priority="315" stopIfTrue="1" operator="containsText" text="to complete checks">
      <formula>NOT(ISERROR(SEARCH("to complete checks",C38)))</formula>
    </cfRule>
  </conditionalFormatting>
  <conditionalFormatting sqref="C42">
    <cfRule type="containsText" dxfId="229" priority="308" stopIfTrue="1" operator="containsText" text="to complete checks (optional">
      <formula>NOT(ISERROR(SEARCH("to complete checks (optional",C42)))</formula>
    </cfRule>
    <cfRule type="containsText" dxfId="228" priority="309" stopIfTrue="1" operator="containsText" text="to complete checks">
      <formula>NOT(ISERROR(SEARCH("to complete checks",C42)))</formula>
    </cfRule>
  </conditionalFormatting>
  <conditionalFormatting sqref="C46">
    <cfRule type="containsText" dxfId="227" priority="302" stopIfTrue="1" operator="containsText" text="to complete checks (optional">
      <formula>NOT(ISERROR(SEARCH("to complete checks (optional",C46)))</formula>
    </cfRule>
    <cfRule type="containsText" dxfId="226" priority="303" stopIfTrue="1" operator="containsText" text="to complete checks">
      <formula>NOT(ISERROR(SEARCH("to complete checks",C46)))</formula>
    </cfRule>
  </conditionalFormatting>
  <conditionalFormatting sqref="D37">
    <cfRule type="containsText" dxfId="225" priority="123" stopIfTrue="1" operator="containsText" text="High">
      <formula>NOT(ISERROR(SEARCH("High",D37)))</formula>
    </cfRule>
    <cfRule type="containsText" dxfId="224" priority="124" stopIfTrue="1" operator="containsText" text="Low">
      <formula>NOT(ISERROR(SEARCH("Low",D37)))</formula>
    </cfRule>
    <cfRule type="containsText" dxfId="223" priority="125" stopIfTrue="1" operator="containsText" text="Information">
      <formula>NOT(ISERROR(SEARCH("Information",D37)))</formula>
    </cfRule>
    <cfRule type="containsText" dxfId="222" priority="126" stopIfTrue="1" operator="containsText" text="N/A">
      <formula>NOT(ISERROR(SEARCH("N/A",D37)))</formula>
    </cfRule>
  </conditionalFormatting>
  <conditionalFormatting sqref="C50">
    <cfRule type="containsText" dxfId="221" priority="296" stopIfTrue="1" operator="containsText" text="to complete checks (optional">
      <formula>NOT(ISERROR(SEARCH("to complete checks (optional",C50)))</formula>
    </cfRule>
    <cfRule type="containsText" dxfId="220" priority="297" stopIfTrue="1" operator="containsText" text="to complete checks">
      <formula>NOT(ISERROR(SEARCH("to complete checks",C50)))</formula>
    </cfRule>
  </conditionalFormatting>
  <conditionalFormatting sqref="C54">
    <cfRule type="containsText" dxfId="219" priority="290" stopIfTrue="1" operator="containsText" text="to complete checks (optional">
      <formula>NOT(ISERROR(SEARCH("to complete checks (optional",C54)))</formula>
    </cfRule>
    <cfRule type="containsText" dxfId="218" priority="291" stopIfTrue="1" operator="containsText" text="to complete checks">
      <formula>NOT(ISERROR(SEARCH("to complete checks",C54)))</formula>
    </cfRule>
  </conditionalFormatting>
  <conditionalFormatting sqref="D42">
    <cfRule type="containsText" dxfId="217" priority="111" stopIfTrue="1" operator="containsText" text="High">
      <formula>NOT(ISERROR(SEARCH("High",D42)))</formula>
    </cfRule>
    <cfRule type="containsText" dxfId="216" priority="112" stopIfTrue="1" operator="containsText" text="Low">
      <formula>NOT(ISERROR(SEARCH("Low",D42)))</formula>
    </cfRule>
    <cfRule type="containsText" dxfId="215" priority="113" stopIfTrue="1" operator="containsText" text="Information">
      <formula>NOT(ISERROR(SEARCH("Information",D42)))</formula>
    </cfRule>
    <cfRule type="containsText" dxfId="214" priority="114" stopIfTrue="1" operator="containsText" text="N/A">
      <formula>NOT(ISERROR(SEARCH("N/A",D42)))</formula>
    </cfRule>
  </conditionalFormatting>
  <conditionalFormatting sqref="C56">
    <cfRule type="containsText" dxfId="213" priority="284" stopIfTrue="1" operator="containsText" text="to complete checks (optional">
      <formula>NOT(ISERROR(SEARCH("to complete checks (optional",C56)))</formula>
    </cfRule>
    <cfRule type="containsText" dxfId="212" priority="285" stopIfTrue="1" operator="containsText" text="to complete checks">
      <formula>NOT(ISERROR(SEARCH("to complete checks",C56)))</formula>
    </cfRule>
  </conditionalFormatting>
  <conditionalFormatting sqref="C60">
    <cfRule type="containsText" dxfId="211" priority="278" stopIfTrue="1" operator="containsText" text="to complete checks (optional">
      <formula>NOT(ISERROR(SEARCH("to complete checks (optional",C60)))</formula>
    </cfRule>
    <cfRule type="containsText" dxfId="210" priority="279" stopIfTrue="1" operator="containsText" text="to complete checks">
      <formula>NOT(ISERROR(SEARCH("to complete checks",C60)))</formula>
    </cfRule>
  </conditionalFormatting>
  <conditionalFormatting sqref="D54">
    <cfRule type="containsText" dxfId="209" priority="99" stopIfTrue="1" operator="containsText" text="High">
      <formula>NOT(ISERROR(SEARCH("High",D54)))</formula>
    </cfRule>
    <cfRule type="containsText" dxfId="208" priority="100" stopIfTrue="1" operator="containsText" text="Low">
      <formula>NOT(ISERROR(SEARCH("Low",D54)))</formula>
    </cfRule>
    <cfRule type="containsText" dxfId="207" priority="101" stopIfTrue="1" operator="containsText" text="Information">
      <formula>NOT(ISERROR(SEARCH("Information",D54)))</formula>
    </cfRule>
    <cfRule type="containsText" dxfId="206" priority="102" stopIfTrue="1" operator="containsText" text="N/A">
      <formula>NOT(ISERROR(SEARCH("N/A",D54)))</formula>
    </cfRule>
  </conditionalFormatting>
  <conditionalFormatting sqref="C64">
    <cfRule type="containsText" dxfId="205" priority="272" stopIfTrue="1" operator="containsText" text="to complete checks (optional">
      <formula>NOT(ISERROR(SEARCH("to complete checks (optional",C64)))</formula>
    </cfRule>
    <cfRule type="containsText" dxfId="204" priority="273" stopIfTrue="1" operator="containsText" text="to complete checks">
      <formula>NOT(ISERROR(SEARCH("to complete checks",C64)))</formula>
    </cfRule>
  </conditionalFormatting>
  <conditionalFormatting sqref="C66">
    <cfRule type="containsText" dxfId="203" priority="266" stopIfTrue="1" operator="containsText" text="to complete checks (optional">
      <formula>NOT(ISERROR(SEARCH("to complete checks (optional",C66)))</formula>
    </cfRule>
    <cfRule type="containsText" dxfId="202" priority="267" stopIfTrue="1" operator="containsText" text="to complete checks">
      <formula>NOT(ISERROR(SEARCH("to complete checks",C66)))</formula>
    </cfRule>
  </conditionalFormatting>
  <conditionalFormatting sqref="D64">
    <cfRule type="containsText" dxfId="201" priority="87" stopIfTrue="1" operator="containsText" text="High">
      <formula>NOT(ISERROR(SEARCH("High",D64)))</formula>
    </cfRule>
    <cfRule type="containsText" dxfId="200" priority="88" stopIfTrue="1" operator="containsText" text="Low">
      <formula>NOT(ISERROR(SEARCH("Low",D64)))</formula>
    </cfRule>
    <cfRule type="containsText" dxfId="199" priority="89" stopIfTrue="1" operator="containsText" text="Information">
      <formula>NOT(ISERROR(SEARCH("Information",D64)))</formula>
    </cfRule>
    <cfRule type="containsText" dxfId="198" priority="90" stopIfTrue="1" operator="containsText" text="N/A">
      <formula>NOT(ISERROR(SEARCH("N/A",D64)))</formula>
    </cfRule>
  </conditionalFormatting>
  <conditionalFormatting sqref="C68">
    <cfRule type="containsText" dxfId="197" priority="260" stopIfTrue="1" operator="containsText" text="to complete checks (optional">
      <formula>NOT(ISERROR(SEARCH("to complete checks (optional",C68)))</formula>
    </cfRule>
    <cfRule type="containsText" dxfId="196" priority="261" stopIfTrue="1" operator="containsText" text="to complete checks">
      <formula>NOT(ISERROR(SEARCH("to complete checks",C68)))</formula>
    </cfRule>
  </conditionalFormatting>
  <conditionalFormatting sqref="C69">
    <cfRule type="containsText" dxfId="195" priority="254" stopIfTrue="1" operator="containsText" text="to complete checks (optional">
      <formula>NOT(ISERROR(SEARCH("to complete checks (optional",C69)))</formula>
    </cfRule>
    <cfRule type="containsText" dxfId="194" priority="255" stopIfTrue="1" operator="containsText" text="to complete checks">
      <formula>NOT(ISERROR(SEARCH("to complete checks",C69)))</formula>
    </cfRule>
  </conditionalFormatting>
  <conditionalFormatting sqref="D69">
    <cfRule type="containsText" dxfId="193" priority="75" stopIfTrue="1" operator="containsText" text="High">
      <formula>NOT(ISERROR(SEARCH("High",D69)))</formula>
    </cfRule>
    <cfRule type="containsText" dxfId="192" priority="76" stopIfTrue="1" operator="containsText" text="Low">
      <formula>NOT(ISERROR(SEARCH("Low",D69)))</formula>
    </cfRule>
    <cfRule type="containsText" dxfId="191" priority="77" stopIfTrue="1" operator="containsText" text="Information">
      <formula>NOT(ISERROR(SEARCH("Information",D69)))</formula>
    </cfRule>
    <cfRule type="containsText" dxfId="190" priority="78" stopIfTrue="1" operator="containsText" text="N/A">
      <formula>NOT(ISERROR(SEARCH("N/A",D69)))</formula>
    </cfRule>
  </conditionalFormatting>
  <conditionalFormatting sqref="C73">
    <cfRule type="containsText" dxfId="189" priority="248" stopIfTrue="1" operator="containsText" text="to complete checks (optional">
      <formula>NOT(ISERROR(SEARCH("to complete checks (optional",C73)))</formula>
    </cfRule>
    <cfRule type="containsText" dxfId="188" priority="249" stopIfTrue="1" operator="containsText" text="to complete checks">
      <formula>NOT(ISERROR(SEARCH("to complete checks",C73)))</formula>
    </cfRule>
  </conditionalFormatting>
  <conditionalFormatting sqref="C77">
    <cfRule type="containsText" dxfId="187" priority="242" stopIfTrue="1" operator="containsText" text="to complete checks (optional">
      <formula>NOT(ISERROR(SEARCH("to complete checks (optional",C77)))</formula>
    </cfRule>
    <cfRule type="containsText" dxfId="186" priority="243" stopIfTrue="1" operator="containsText" text="to complete checks">
      <formula>NOT(ISERROR(SEARCH("to complete checks",C77)))</formula>
    </cfRule>
  </conditionalFormatting>
  <conditionalFormatting sqref="D81">
    <cfRule type="containsText" dxfId="185" priority="63" stopIfTrue="1" operator="containsText" text="High">
      <formula>NOT(ISERROR(SEARCH("High",D81)))</formula>
    </cfRule>
    <cfRule type="containsText" dxfId="184" priority="64" stopIfTrue="1" operator="containsText" text="Low">
      <formula>NOT(ISERROR(SEARCH("Low",D81)))</formula>
    </cfRule>
    <cfRule type="containsText" dxfId="183" priority="65" stopIfTrue="1" operator="containsText" text="Information">
      <formula>NOT(ISERROR(SEARCH("Information",D81)))</formula>
    </cfRule>
    <cfRule type="containsText" dxfId="182" priority="66" stopIfTrue="1" operator="containsText" text="N/A">
      <formula>NOT(ISERROR(SEARCH("N/A",D81)))</formula>
    </cfRule>
  </conditionalFormatting>
  <conditionalFormatting sqref="C81">
    <cfRule type="containsText" dxfId="181" priority="236" stopIfTrue="1" operator="containsText" text="to complete checks (optional">
      <formula>NOT(ISERROR(SEARCH("to complete checks (optional",C81)))</formula>
    </cfRule>
    <cfRule type="containsText" dxfId="180" priority="237" stopIfTrue="1" operator="containsText" text="to complete checks">
      <formula>NOT(ISERROR(SEARCH("to complete checks",C81)))</formula>
    </cfRule>
  </conditionalFormatting>
  <conditionalFormatting sqref="C85">
    <cfRule type="containsText" dxfId="179" priority="230" stopIfTrue="1" operator="containsText" text="to complete checks (optional">
      <formula>NOT(ISERROR(SEARCH("to complete checks (optional",C85)))</formula>
    </cfRule>
    <cfRule type="containsText" dxfId="178" priority="231" stopIfTrue="1" operator="containsText" text="to complete checks">
      <formula>NOT(ISERROR(SEARCH("to complete checks",C85)))</formula>
    </cfRule>
  </conditionalFormatting>
  <conditionalFormatting sqref="D94">
    <cfRule type="containsText" dxfId="177" priority="51" stopIfTrue="1" operator="containsText" text="High">
      <formula>NOT(ISERROR(SEARCH("High",D94)))</formula>
    </cfRule>
    <cfRule type="containsText" dxfId="176" priority="52" stopIfTrue="1" operator="containsText" text="Low">
      <formula>NOT(ISERROR(SEARCH("Low",D94)))</formula>
    </cfRule>
    <cfRule type="containsText" dxfId="175" priority="53" stopIfTrue="1" operator="containsText" text="Information">
      <formula>NOT(ISERROR(SEARCH("Information",D94)))</formula>
    </cfRule>
    <cfRule type="containsText" dxfId="174" priority="54" stopIfTrue="1" operator="containsText" text="N/A">
      <formula>NOT(ISERROR(SEARCH("N/A",D94)))</formula>
    </cfRule>
  </conditionalFormatting>
  <conditionalFormatting sqref="C89:C90">
    <cfRule type="containsText" dxfId="173" priority="224" stopIfTrue="1" operator="containsText" text="to complete checks (optional">
      <formula>NOT(ISERROR(SEARCH("to complete checks (optional",C89)))</formula>
    </cfRule>
    <cfRule type="containsText" dxfId="172" priority="225" stopIfTrue="1" operator="containsText" text="to complete checks">
      <formula>NOT(ISERROR(SEARCH("to complete checks",C89)))</formula>
    </cfRule>
  </conditionalFormatting>
  <conditionalFormatting sqref="C94">
    <cfRule type="containsText" dxfId="171" priority="218" stopIfTrue="1" operator="containsText" text="to complete checks (optional">
      <formula>NOT(ISERROR(SEARCH("to complete checks (optional",C94)))</formula>
    </cfRule>
    <cfRule type="containsText" dxfId="170" priority="219" stopIfTrue="1" operator="containsText" text="to complete checks">
      <formula>NOT(ISERROR(SEARCH("to complete checks",C94)))</formula>
    </cfRule>
  </conditionalFormatting>
  <conditionalFormatting sqref="D106">
    <cfRule type="containsText" dxfId="169" priority="39" stopIfTrue="1" operator="containsText" text="High">
      <formula>NOT(ISERROR(SEARCH("High",D106)))</formula>
    </cfRule>
    <cfRule type="containsText" dxfId="168" priority="40" stopIfTrue="1" operator="containsText" text="Low">
      <formula>NOT(ISERROR(SEARCH("Low",D106)))</formula>
    </cfRule>
    <cfRule type="containsText" dxfId="167" priority="41" stopIfTrue="1" operator="containsText" text="Information">
      <formula>NOT(ISERROR(SEARCH("Information",D106)))</formula>
    </cfRule>
    <cfRule type="containsText" dxfId="166" priority="42" stopIfTrue="1" operator="containsText" text="N/A">
      <formula>NOT(ISERROR(SEARCH("N/A",D106)))</formula>
    </cfRule>
  </conditionalFormatting>
  <conditionalFormatting sqref="C98">
    <cfRule type="containsText" dxfId="165" priority="212" stopIfTrue="1" operator="containsText" text="to complete checks (optional">
      <formula>NOT(ISERROR(SEARCH("to complete checks (optional",C98)))</formula>
    </cfRule>
    <cfRule type="containsText" dxfId="164" priority="213" stopIfTrue="1" operator="containsText" text="to complete checks">
      <formula>NOT(ISERROR(SEARCH("to complete checks",C98)))</formula>
    </cfRule>
  </conditionalFormatting>
  <conditionalFormatting sqref="C102">
    <cfRule type="containsText" dxfId="163" priority="206" stopIfTrue="1" operator="containsText" text="to complete checks (optional">
      <formula>NOT(ISERROR(SEARCH("to complete checks (optional",C102)))</formula>
    </cfRule>
    <cfRule type="containsText" dxfId="162" priority="207" stopIfTrue="1" operator="containsText" text="to complete checks">
      <formula>NOT(ISERROR(SEARCH("to complete checks",C102)))</formula>
    </cfRule>
  </conditionalFormatting>
  <conditionalFormatting sqref="C106">
    <cfRule type="containsText" dxfId="161" priority="200" stopIfTrue="1" operator="containsText" text="to complete checks (optional">
      <formula>NOT(ISERROR(SEARCH("to complete checks (optional",C106)))</formula>
    </cfRule>
    <cfRule type="containsText" dxfId="160" priority="201" stopIfTrue="1" operator="containsText" text="to complete checks">
      <formula>NOT(ISERROR(SEARCH("to complete checks",C106)))</formula>
    </cfRule>
  </conditionalFormatting>
  <conditionalFormatting sqref="C109">
    <cfRule type="containsText" dxfId="159" priority="194" stopIfTrue="1" operator="containsText" text="to complete checks (optional">
      <formula>NOT(ISERROR(SEARCH("to complete checks (optional",C109)))</formula>
    </cfRule>
    <cfRule type="containsText" dxfId="158" priority="195" stopIfTrue="1" operator="containsText" text="to complete checks">
      <formula>NOT(ISERROR(SEARCH("to complete checks",C109)))</formula>
    </cfRule>
  </conditionalFormatting>
  <conditionalFormatting sqref="C113">
    <cfRule type="containsText" dxfId="157" priority="188" stopIfTrue="1" operator="containsText" text="to complete checks (optional">
      <formula>NOT(ISERROR(SEARCH("to complete checks (optional",C113)))</formula>
    </cfRule>
    <cfRule type="containsText" dxfId="156" priority="189" stopIfTrue="1" operator="containsText" text="to complete checks">
      <formula>NOT(ISERROR(SEARCH("to complete checks",C113)))</formula>
    </cfRule>
  </conditionalFormatting>
  <conditionalFormatting sqref="E91:E93">
    <cfRule type="containsText" dxfId="155" priority="156" stopIfTrue="1" operator="containsText" text="high">
      <formula>NOT(ISERROR(SEARCH("high",E91)))</formula>
    </cfRule>
    <cfRule type="containsText" dxfId="154" priority="157" stopIfTrue="1" operator="containsText" text="Low">
      <formula>NOT(ISERROR(SEARCH("Low",E91)))</formula>
    </cfRule>
  </conditionalFormatting>
  <conditionalFormatting sqref="E15">
    <cfRule type="containsText" dxfId="153" priority="186" stopIfTrue="1" operator="containsText" text="high">
      <formula>NOT(ISERROR(SEARCH("high",E15)))</formula>
    </cfRule>
    <cfRule type="containsText" dxfId="152" priority="187" stopIfTrue="1" operator="containsText" text="Low">
      <formula>NOT(ISERROR(SEARCH("Low",E15)))</formula>
    </cfRule>
  </conditionalFormatting>
  <conditionalFormatting sqref="E17:E25">
    <cfRule type="containsText" dxfId="151" priority="184" stopIfTrue="1" operator="containsText" text="high">
      <formula>NOT(ISERROR(SEARCH("high",E17)))</formula>
    </cfRule>
    <cfRule type="containsText" dxfId="150" priority="185" stopIfTrue="1" operator="containsText" text="Low">
      <formula>NOT(ISERROR(SEARCH("Low",E17)))</formula>
    </cfRule>
  </conditionalFormatting>
  <conditionalFormatting sqref="E27:E29">
    <cfRule type="containsText" dxfId="149" priority="182" stopIfTrue="1" operator="containsText" text="high">
      <formula>NOT(ISERROR(SEARCH("high",E27)))</formula>
    </cfRule>
    <cfRule type="containsText" dxfId="148" priority="183" stopIfTrue="1" operator="containsText" text="Low">
      <formula>NOT(ISERROR(SEARCH("Low",E27)))</formula>
    </cfRule>
  </conditionalFormatting>
  <conditionalFormatting sqref="E31:E36">
    <cfRule type="containsText" dxfId="147" priority="180" stopIfTrue="1" operator="containsText" text="high">
      <formula>NOT(ISERROR(SEARCH("high",E31)))</formula>
    </cfRule>
    <cfRule type="containsText" dxfId="146" priority="181" stopIfTrue="1" operator="containsText" text="Low">
      <formula>NOT(ISERROR(SEARCH("Low",E31)))</formula>
    </cfRule>
  </conditionalFormatting>
  <conditionalFormatting sqref="E39:E41">
    <cfRule type="containsText" dxfId="145" priority="178" stopIfTrue="1" operator="containsText" text="high">
      <formula>NOT(ISERROR(SEARCH("high",E39)))</formula>
    </cfRule>
    <cfRule type="containsText" dxfId="144" priority="179" stopIfTrue="1" operator="containsText" text="Low">
      <formula>NOT(ISERROR(SEARCH("Low",E39)))</formula>
    </cfRule>
  </conditionalFormatting>
  <conditionalFormatting sqref="E43:E45">
    <cfRule type="containsText" dxfId="143" priority="176" stopIfTrue="1" operator="containsText" text="high">
      <formula>NOT(ISERROR(SEARCH("high",E43)))</formula>
    </cfRule>
    <cfRule type="containsText" dxfId="142" priority="177" stopIfTrue="1" operator="containsText" text="Low">
      <formula>NOT(ISERROR(SEARCH("Low",E43)))</formula>
    </cfRule>
  </conditionalFormatting>
  <conditionalFormatting sqref="E47:E49">
    <cfRule type="containsText" dxfId="141" priority="174" stopIfTrue="1" operator="containsText" text="high">
      <formula>NOT(ISERROR(SEARCH("high",E47)))</formula>
    </cfRule>
    <cfRule type="containsText" dxfId="140" priority="175" stopIfTrue="1" operator="containsText" text="Low">
      <formula>NOT(ISERROR(SEARCH("Low",E47)))</formula>
    </cfRule>
  </conditionalFormatting>
  <conditionalFormatting sqref="E51:E53 E55">
    <cfRule type="containsText" dxfId="139" priority="172" stopIfTrue="1" operator="containsText" text="high">
      <formula>NOT(ISERROR(SEARCH("high",E51)))</formula>
    </cfRule>
    <cfRule type="containsText" dxfId="138" priority="173" stopIfTrue="1" operator="containsText" text="Low">
      <formula>NOT(ISERROR(SEARCH("Low",E51)))</formula>
    </cfRule>
  </conditionalFormatting>
  <conditionalFormatting sqref="E57:E59">
    <cfRule type="containsText" dxfId="137" priority="170" stopIfTrue="1" operator="containsText" text="high">
      <formula>NOT(ISERROR(SEARCH("high",E57)))</formula>
    </cfRule>
    <cfRule type="containsText" dxfId="136" priority="171" stopIfTrue="1" operator="containsText" text="Low">
      <formula>NOT(ISERROR(SEARCH("Low",E57)))</formula>
    </cfRule>
  </conditionalFormatting>
  <conditionalFormatting sqref="E61:E63 E65 E67">
    <cfRule type="containsText" dxfId="135" priority="168" stopIfTrue="1" operator="containsText" text="high">
      <formula>NOT(ISERROR(SEARCH("high",E61)))</formula>
    </cfRule>
    <cfRule type="containsText" dxfId="134" priority="169" stopIfTrue="1" operator="containsText" text="Low">
      <formula>NOT(ISERROR(SEARCH("Low",E61)))</formula>
    </cfRule>
  </conditionalFormatting>
  <conditionalFormatting sqref="E70:E72">
    <cfRule type="containsText" dxfId="133" priority="166" stopIfTrue="1" operator="containsText" text="high">
      <formula>NOT(ISERROR(SEARCH("high",E70)))</formula>
    </cfRule>
    <cfRule type="containsText" dxfId="132" priority="167" stopIfTrue="1" operator="containsText" text="Low">
      <formula>NOT(ISERROR(SEARCH("Low",E70)))</formula>
    </cfRule>
  </conditionalFormatting>
  <conditionalFormatting sqref="E74:E76">
    <cfRule type="containsText" dxfId="131" priority="164" stopIfTrue="1" operator="containsText" text="high">
      <formula>NOT(ISERROR(SEARCH("high",E74)))</formula>
    </cfRule>
    <cfRule type="containsText" dxfId="130" priority="165" stopIfTrue="1" operator="containsText" text="Low">
      <formula>NOT(ISERROR(SEARCH("Low",E74)))</formula>
    </cfRule>
  </conditionalFormatting>
  <conditionalFormatting sqref="E78:E80">
    <cfRule type="containsText" dxfId="129" priority="162" stopIfTrue="1" operator="containsText" text="high">
      <formula>NOT(ISERROR(SEARCH("high",E78)))</formula>
    </cfRule>
    <cfRule type="containsText" dxfId="128" priority="163" stopIfTrue="1" operator="containsText" text="Low">
      <formula>NOT(ISERROR(SEARCH("Low",E78)))</formula>
    </cfRule>
  </conditionalFormatting>
  <conditionalFormatting sqref="E82:E84">
    <cfRule type="containsText" dxfId="127" priority="160" stopIfTrue="1" operator="containsText" text="high">
      <formula>NOT(ISERROR(SEARCH("high",E82)))</formula>
    </cfRule>
    <cfRule type="containsText" dxfId="126" priority="161" stopIfTrue="1" operator="containsText" text="Low">
      <formula>NOT(ISERROR(SEARCH("Low",E82)))</formula>
    </cfRule>
  </conditionalFormatting>
  <conditionalFormatting sqref="E86:E88">
    <cfRule type="containsText" dxfId="125" priority="158" stopIfTrue="1" operator="containsText" text="high">
      <formula>NOT(ISERROR(SEARCH("high",E86)))</formula>
    </cfRule>
    <cfRule type="containsText" dxfId="124" priority="159" stopIfTrue="1" operator="containsText" text="Low">
      <formula>NOT(ISERROR(SEARCH("Low",E86)))</formula>
    </cfRule>
  </conditionalFormatting>
  <conditionalFormatting sqref="E95:E97 E99:E101 E103:E105">
    <cfRule type="containsText" dxfId="123" priority="154" stopIfTrue="1" operator="containsText" text="high">
      <formula>NOT(ISERROR(SEARCH("high",E95)))</formula>
    </cfRule>
    <cfRule type="containsText" dxfId="122" priority="155" stopIfTrue="1" operator="containsText" text="Low">
      <formula>NOT(ISERROR(SEARCH("Low",E95)))</formula>
    </cfRule>
  </conditionalFormatting>
  <conditionalFormatting sqref="E107:E108">
    <cfRule type="containsText" dxfId="121" priority="152" stopIfTrue="1" operator="containsText" text="high">
      <formula>NOT(ISERROR(SEARCH("high",E107)))</formula>
    </cfRule>
    <cfRule type="containsText" dxfId="120" priority="153" stopIfTrue="1" operator="containsText" text="Low">
      <formula>NOT(ISERROR(SEARCH("Low",E107)))</formula>
    </cfRule>
  </conditionalFormatting>
  <conditionalFormatting sqref="E110:E112">
    <cfRule type="containsText" dxfId="119" priority="150" stopIfTrue="1" operator="containsText" text="high">
      <formula>NOT(ISERROR(SEARCH("high",E110)))</formula>
    </cfRule>
    <cfRule type="containsText" dxfId="118" priority="151" stopIfTrue="1" operator="containsText" text="Low">
      <formula>NOT(ISERROR(SEARCH("Low",E110)))</formula>
    </cfRule>
  </conditionalFormatting>
  <conditionalFormatting sqref="E114">
    <cfRule type="containsText" dxfId="117" priority="148" stopIfTrue="1" operator="containsText" text="high">
      <formula>NOT(ISERROR(SEARCH("high",E114)))</formula>
    </cfRule>
    <cfRule type="containsText" dxfId="116" priority="149" stopIfTrue="1" operator="containsText" text="Low">
      <formula>NOT(ISERROR(SEARCH("Low",E114)))</formula>
    </cfRule>
  </conditionalFormatting>
  <conditionalFormatting sqref="F15 F27:F29 F31:F36 F39:F41 F43:F45 F47:F49 F51:F53 F55 F57:F59 F61:F63 F65 F67 F70:F72 F74:F76 F78:F80 F82:F84 F86:F88 F91:F93 F95:F97 F99:F101 F103:F105 F107:F108 F110:F111 F114 F17:F25">
    <cfRule type="containsText" dxfId="115" priority="144" stopIfTrue="1" operator="containsText" text="Please select">
      <formula>NOT(ISERROR(SEARCH("Please select",F15)))</formula>
    </cfRule>
    <cfRule type="containsText" dxfId="114" priority="145" stopIfTrue="1" operator="containsText" text="N/A">
      <formula>NOT(ISERROR(SEARCH("N/A",F15)))</formula>
    </cfRule>
    <cfRule type="notContainsText" dxfId="113" priority="146" stopIfTrue="1" operator="notContains" text="Yes">
      <formula>ISERROR(SEARCH("Yes",F15))</formula>
    </cfRule>
    <cfRule type="containsText" dxfId="112" priority="147" operator="containsText" text="Yes">
      <formula>NOT(ISERROR(SEARCH("Yes",F15)))</formula>
    </cfRule>
  </conditionalFormatting>
  <conditionalFormatting sqref="F112">
    <cfRule type="containsText" dxfId="111" priority="140" stopIfTrue="1" operator="containsText" text="Please select">
      <formula>NOT(ISERROR(SEARCH("Please select",F112)))</formula>
    </cfRule>
    <cfRule type="containsText" dxfId="110" priority="141" stopIfTrue="1" operator="containsText" text="N/A">
      <formula>NOT(ISERROR(SEARCH("N/A",F112)))</formula>
    </cfRule>
    <cfRule type="notContainsText" dxfId="109" priority="142" stopIfTrue="1" operator="notContains" text="Yes">
      <formula>ISERROR(SEARCH("Yes",F112))</formula>
    </cfRule>
    <cfRule type="containsText" dxfId="108" priority="143" operator="containsText" text="Yes">
      <formula>NOT(ISERROR(SEARCH("Yes",F112)))</formula>
    </cfRule>
  </conditionalFormatting>
  <conditionalFormatting sqref="D15 D27:D29 D31:D36 D39:D41 D43:D45 D47:D49 D51:D53 D55 D57:D59 D61:D63 D65 D67 D70:D72 D74:D76 D78:D80 D82:D84 D86:D88 D95:D97 D91:D93 D99:D101 D103:D105 D107:D108 D110:D112 D114 D17:D25">
    <cfRule type="containsText" dxfId="107" priority="135" stopIfTrue="1" operator="containsText" text="Please select">
      <formula>NOT(ISERROR(SEARCH("Please select",D15)))</formula>
    </cfRule>
    <cfRule type="containsText" dxfId="106" priority="137" stopIfTrue="1" operator="containsText" text="N/A">
      <formula>NOT(ISERROR(SEARCH("N/A",D15)))</formula>
    </cfRule>
    <cfRule type="containsText" dxfId="105" priority="138" stopIfTrue="1" operator="containsText" text="High">
      <formula>NOT(ISERROR(SEARCH("High",D15)))</formula>
    </cfRule>
    <cfRule type="containsText" dxfId="104" priority="139" stopIfTrue="1" operator="containsText" text="Low">
      <formula>NOT(ISERROR(SEARCH("Low",D15)))</formula>
    </cfRule>
  </conditionalFormatting>
  <conditionalFormatting sqref="D16">
    <cfRule type="containsText" dxfId="103" priority="131" stopIfTrue="1" operator="containsText" text="High">
      <formula>NOT(ISERROR(SEARCH("High",D16)))</formula>
    </cfRule>
    <cfRule type="containsText" dxfId="102" priority="132" stopIfTrue="1" operator="containsText" text="Low">
      <formula>NOT(ISERROR(SEARCH("Low",D16)))</formula>
    </cfRule>
    <cfRule type="containsText" dxfId="101" priority="133" stopIfTrue="1" operator="containsText" text="Information">
      <formula>NOT(ISERROR(SEARCH("Information",D16)))</formula>
    </cfRule>
    <cfRule type="containsText" dxfId="100" priority="134" stopIfTrue="1" operator="containsText" text="N/A">
      <formula>NOT(ISERROR(SEARCH("N/A",D16)))</formula>
    </cfRule>
  </conditionalFormatting>
  <conditionalFormatting sqref="D26">
    <cfRule type="containsText" dxfId="99" priority="127" stopIfTrue="1" operator="containsText" text="High">
      <formula>NOT(ISERROR(SEARCH("High",D26)))</formula>
    </cfRule>
    <cfRule type="containsText" dxfId="98" priority="128" stopIfTrue="1" operator="containsText" text="Low">
      <formula>NOT(ISERROR(SEARCH("Low",D26)))</formula>
    </cfRule>
    <cfRule type="containsText" dxfId="97" priority="129" stopIfTrue="1" operator="containsText" text="Information">
      <formula>NOT(ISERROR(SEARCH("Information",D26)))</formula>
    </cfRule>
    <cfRule type="containsText" dxfId="96" priority="130" stopIfTrue="1" operator="containsText" text="N/A">
      <formula>NOT(ISERROR(SEARCH("N/A",D26)))</formula>
    </cfRule>
  </conditionalFormatting>
  <conditionalFormatting sqref="D30">
    <cfRule type="containsText" dxfId="95" priority="119" stopIfTrue="1" operator="containsText" text="High">
      <formula>NOT(ISERROR(SEARCH("High",D30)))</formula>
    </cfRule>
    <cfRule type="containsText" dxfId="94" priority="120" stopIfTrue="1" operator="containsText" text="Low">
      <formula>NOT(ISERROR(SEARCH("Low",D30)))</formula>
    </cfRule>
    <cfRule type="containsText" dxfId="93" priority="121" stopIfTrue="1" operator="containsText" text="Information">
      <formula>NOT(ISERROR(SEARCH("Information",D30)))</formula>
    </cfRule>
    <cfRule type="containsText" dxfId="92" priority="122" stopIfTrue="1" operator="containsText" text="N/A">
      <formula>NOT(ISERROR(SEARCH("N/A",D30)))</formula>
    </cfRule>
  </conditionalFormatting>
  <conditionalFormatting sqref="D38">
    <cfRule type="containsText" dxfId="91" priority="115" stopIfTrue="1" operator="containsText" text="High">
      <formula>NOT(ISERROR(SEARCH("High",D38)))</formula>
    </cfRule>
    <cfRule type="containsText" dxfId="90" priority="116" stopIfTrue="1" operator="containsText" text="Low">
      <formula>NOT(ISERROR(SEARCH("Low",D38)))</formula>
    </cfRule>
    <cfRule type="containsText" dxfId="89" priority="117" stopIfTrue="1" operator="containsText" text="Information">
      <formula>NOT(ISERROR(SEARCH("Information",D38)))</formula>
    </cfRule>
    <cfRule type="containsText" dxfId="88" priority="118" stopIfTrue="1" operator="containsText" text="N/A">
      <formula>NOT(ISERROR(SEARCH("N/A",D38)))</formula>
    </cfRule>
  </conditionalFormatting>
  <conditionalFormatting sqref="D46">
    <cfRule type="containsText" dxfId="87" priority="107" stopIfTrue="1" operator="containsText" text="High">
      <formula>NOT(ISERROR(SEARCH("High",D46)))</formula>
    </cfRule>
    <cfRule type="containsText" dxfId="86" priority="108" stopIfTrue="1" operator="containsText" text="Low">
      <formula>NOT(ISERROR(SEARCH("Low",D46)))</formula>
    </cfRule>
    <cfRule type="containsText" dxfId="85" priority="109" stopIfTrue="1" operator="containsText" text="Information">
      <formula>NOT(ISERROR(SEARCH("Information",D46)))</formula>
    </cfRule>
    <cfRule type="containsText" dxfId="84" priority="110" stopIfTrue="1" operator="containsText" text="N/A">
      <formula>NOT(ISERROR(SEARCH("N/A",D46)))</formula>
    </cfRule>
  </conditionalFormatting>
  <conditionalFormatting sqref="D50">
    <cfRule type="containsText" dxfId="83" priority="103" stopIfTrue="1" operator="containsText" text="High">
      <formula>NOT(ISERROR(SEARCH("High",D50)))</formula>
    </cfRule>
    <cfRule type="containsText" dxfId="82" priority="104" stopIfTrue="1" operator="containsText" text="Low">
      <formula>NOT(ISERROR(SEARCH("Low",D50)))</formula>
    </cfRule>
    <cfRule type="containsText" dxfId="81" priority="105" stopIfTrue="1" operator="containsText" text="Information">
      <formula>NOT(ISERROR(SEARCH("Information",D50)))</formula>
    </cfRule>
    <cfRule type="containsText" dxfId="80" priority="106" stopIfTrue="1" operator="containsText" text="N/A">
      <formula>NOT(ISERROR(SEARCH("N/A",D50)))</formula>
    </cfRule>
  </conditionalFormatting>
  <conditionalFormatting sqref="D56">
    <cfRule type="containsText" dxfId="79" priority="95" stopIfTrue="1" operator="containsText" text="High">
      <formula>NOT(ISERROR(SEARCH("High",D56)))</formula>
    </cfRule>
    <cfRule type="containsText" dxfId="78" priority="96" stopIfTrue="1" operator="containsText" text="Low">
      <formula>NOT(ISERROR(SEARCH("Low",D56)))</formula>
    </cfRule>
    <cfRule type="containsText" dxfId="77" priority="97" stopIfTrue="1" operator="containsText" text="Information">
      <formula>NOT(ISERROR(SEARCH("Information",D56)))</formula>
    </cfRule>
    <cfRule type="containsText" dxfId="76" priority="98" stopIfTrue="1" operator="containsText" text="N/A">
      <formula>NOT(ISERROR(SEARCH("N/A",D56)))</formula>
    </cfRule>
  </conditionalFormatting>
  <conditionalFormatting sqref="D60">
    <cfRule type="containsText" dxfId="75" priority="91" stopIfTrue="1" operator="containsText" text="High">
      <formula>NOT(ISERROR(SEARCH("High",D60)))</formula>
    </cfRule>
    <cfRule type="containsText" dxfId="74" priority="92" stopIfTrue="1" operator="containsText" text="Low">
      <formula>NOT(ISERROR(SEARCH("Low",D60)))</formula>
    </cfRule>
    <cfRule type="containsText" dxfId="73" priority="93" stopIfTrue="1" operator="containsText" text="Information">
      <formula>NOT(ISERROR(SEARCH("Information",D60)))</formula>
    </cfRule>
    <cfRule type="containsText" dxfId="72" priority="94" stopIfTrue="1" operator="containsText" text="N/A">
      <formula>NOT(ISERROR(SEARCH("N/A",D60)))</formula>
    </cfRule>
  </conditionalFormatting>
  <conditionalFormatting sqref="D66">
    <cfRule type="containsText" dxfId="71" priority="83" stopIfTrue="1" operator="containsText" text="High">
      <formula>NOT(ISERROR(SEARCH("High",D66)))</formula>
    </cfRule>
    <cfRule type="containsText" dxfId="70" priority="84" stopIfTrue="1" operator="containsText" text="Low">
      <formula>NOT(ISERROR(SEARCH("Low",D66)))</formula>
    </cfRule>
    <cfRule type="containsText" dxfId="69" priority="85" stopIfTrue="1" operator="containsText" text="Information">
      <formula>NOT(ISERROR(SEARCH("Information",D66)))</formula>
    </cfRule>
    <cfRule type="containsText" dxfId="68" priority="86" stopIfTrue="1" operator="containsText" text="N/A">
      <formula>NOT(ISERROR(SEARCH("N/A",D66)))</formula>
    </cfRule>
  </conditionalFormatting>
  <conditionalFormatting sqref="D68">
    <cfRule type="containsText" dxfId="67" priority="79" stopIfTrue="1" operator="containsText" text="High">
      <formula>NOT(ISERROR(SEARCH("High",D68)))</formula>
    </cfRule>
    <cfRule type="containsText" dxfId="66" priority="80" stopIfTrue="1" operator="containsText" text="Low">
      <formula>NOT(ISERROR(SEARCH("Low",D68)))</formula>
    </cfRule>
    <cfRule type="containsText" dxfId="65" priority="81" stopIfTrue="1" operator="containsText" text="Information">
      <formula>NOT(ISERROR(SEARCH("Information",D68)))</formula>
    </cfRule>
    <cfRule type="containsText" dxfId="64" priority="82" stopIfTrue="1" operator="containsText" text="N/A">
      <formula>NOT(ISERROR(SEARCH("N/A",D68)))</formula>
    </cfRule>
  </conditionalFormatting>
  <conditionalFormatting sqref="D73">
    <cfRule type="containsText" dxfId="63" priority="71" stopIfTrue="1" operator="containsText" text="High">
      <formula>NOT(ISERROR(SEARCH("High",D73)))</formula>
    </cfRule>
    <cfRule type="containsText" dxfId="62" priority="72" stopIfTrue="1" operator="containsText" text="Low">
      <formula>NOT(ISERROR(SEARCH("Low",D73)))</formula>
    </cfRule>
    <cfRule type="containsText" dxfId="61" priority="73" stopIfTrue="1" operator="containsText" text="Information">
      <formula>NOT(ISERROR(SEARCH("Information",D73)))</formula>
    </cfRule>
    <cfRule type="containsText" dxfId="60" priority="74" stopIfTrue="1" operator="containsText" text="N/A">
      <formula>NOT(ISERROR(SEARCH("N/A",D73)))</formula>
    </cfRule>
  </conditionalFormatting>
  <conditionalFormatting sqref="D77">
    <cfRule type="containsText" dxfId="59" priority="67" stopIfTrue="1" operator="containsText" text="High">
      <formula>NOT(ISERROR(SEARCH("High",D77)))</formula>
    </cfRule>
    <cfRule type="containsText" dxfId="58" priority="68" stopIfTrue="1" operator="containsText" text="Low">
      <formula>NOT(ISERROR(SEARCH("Low",D77)))</formula>
    </cfRule>
    <cfRule type="containsText" dxfId="57" priority="69" stopIfTrue="1" operator="containsText" text="Information">
      <formula>NOT(ISERROR(SEARCH("Information",D77)))</formula>
    </cfRule>
    <cfRule type="containsText" dxfId="56" priority="70" stopIfTrue="1" operator="containsText" text="N/A">
      <formula>NOT(ISERROR(SEARCH("N/A",D77)))</formula>
    </cfRule>
  </conditionalFormatting>
  <conditionalFormatting sqref="D85">
    <cfRule type="containsText" dxfId="55" priority="59" stopIfTrue="1" operator="containsText" text="High">
      <formula>NOT(ISERROR(SEARCH("High",D85)))</formula>
    </cfRule>
    <cfRule type="containsText" dxfId="54" priority="60" stopIfTrue="1" operator="containsText" text="Low">
      <formula>NOT(ISERROR(SEARCH("Low",D85)))</formula>
    </cfRule>
    <cfRule type="containsText" dxfId="53" priority="61" stopIfTrue="1" operator="containsText" text="Information">
      <formula>NOT(ISERROR(SEARCH("Information",D85)))</formula>
    </cfRule>
    <cfRule type="containsText" dxfId="52" priority="62" stopIfTrue="1" operator="containsText" text="N/A">
      <formula>NOT(ISERROR(SEARCH("N/A",D85)))</formula>
    </cfRule>
  </conditionalFormatting>
  <conditionalFormatting sqref="D89:D90">
    <cfRule type="containsText" dxfId="51" priority="55" stopIfTrue="1" operator="containsText" text="High">
      <formula>NOT(ISERROR(SEARCH("High",D89)))</formula>
    </cfRule>
    <cfRule type="containsText" dxfId="50" priority="56" stopIfTrue="1" operator="containsText" text="Low">
      <formula>NOT(ISERROR(SEARCH("Low",D89)))</formula>
    </cfRule>
    <cfRule type="containsText" dxfId="49" priority="57" stopIfTrue="1" operator="containsText" text="Information">
      <formula>NOT(ISERROR(SEARCH("Information",D89)))</formula>
    </cfRule>
    <cfRule type="containsText" dxfId="48" priority="58" stopIfTrue="1" operator="containsText" text="N/A">
      <formula>NOT(ISERROR(SEARCH("N/A",D89)))</formula>
    </cfRule>
  </conditionalFormatting>
  <conditionalFormatting sqref="D98">
    <cfRule type="containsText" dxfId="47" priority="47" stopIfTrue="1" operator="containsText" text="High">
      <formula>NOT(ISERROR(SEARCH("High",D98)))</formula>
    </cfRule>
    <cfRule type="containsText" dxfId="46" priority="48" stopIfTrue="1" operator="containsText" text="Low">
      <formula>NOT(ISERROR(SEARCH("Low",D98)))</formula>
    </cfRule>
    <cfRule type="containsText" dxfId="45" priority="49" stopIfTrue="1" operator="containsText" text="Information">
      <formula>NOT(ISERROR(SEARCH("Information",D98)))</formula>
    </cfRule>
    <cfRule type="containsText" dxfId="44" priority="50" stopIfTrue="1" operator="containsText" text="N/A">
      <formula>NOT(ISERROR(SEARCH("N/A",D98)))</formula>
    </cfRule>
  </conditionalFormatting>
  <conditionalFormatting sqref="D102">
    <cfRule type="containsText" dxfId="43" priority="43" stopIfTrue="1" operator="containsText" text="High">
      <formula>NOT(ISERROR(SEARCH("High",D102)))</formula>
    </cfRule>
    <cfRule type="containsText" dxfId="42" priority="44" stopIfTrue="1" operator="containsText" text="Low">
      <formula>NOT(ISERROR(SEARCH("Low",D102)))</formula>
    </cfRule>
    <cfRule type="containsText" dxfId="41" priority="45" stopIfTrue="1" operator="containsText" text="Information">
      <formula>NOT(ISERROR(SEARCH("Information",D102)))</formula>
    </cfRule>
    <cfRule type="containsText" dxfId="40" priority="46" stopIfTrue="1" operator="containsText" text="N/A">
      <formula>NOT(ISERROR(SEARCH("N/A",D102)))</formula>
    </cfRule>
  </conditionalFormatting>
  <conditionalFormatting sqref="D109">
    <cfRule type="containsText" dxfId="39" priority="35" stopIfTrue="1" operator="containsText" text="High">
      <formula>NOT(ISERROR(SEARCH("High",D109)))</formula>
    </cfRule>
    <cfRule type="containsText" dxfId="38" priority="36" stopIfTrue="1" operator="containsText" text="Low">
      <formula>NOT(ISERROR(SEARCH("Low",D109)))</formula>
    </cfRule>
    <cfRule type="containsText" dxfId="37" priority="37" stopIfTrue="1" operator="containsText" text="Information">
      <formula>NOT(ISERROR(SEARCH("Information",D109)))</formula>
    </cfRule>
    <cfRule type="containsText" dxfId="36" priority="38" stopIfTrue="1" operator="containsText" text="N/A">
      <formula>NOT(ISERROR(SEARCH("N/A",D109)))</formula>
    </cfRule>
  </conditionalFormatting>
  <conditionalFormatting sqref="D113">
    <cfRule type="containsText" dxfId="35" priority="31" stopIfTrue="1" operator="containsText" text="High">
      <formula>NOT(ISERROR(SEARCH("High",D113)))</formula>
    </cfRule>
    <cfRule type="containsText" dxfId="34" priority="32" stopIfTrue="1" operator="containsText" text="Low">
      <formula>NOT(ISERROR(SEARCH("Low",D113)))</formula>
    </cfRule>
    <cfRule type="containsText" dxfId="33" priority="33" stopIfTrue="1" operator="containsText" text="Attention only">
      <formula>NOT(ISERROR(SEARCH("Attention only",D113)))</formula>
    </cfRule>
    <cfRule type="containsText" dxfId="32" priority="34" stopIfTrue="1" operator="containsText" text="N/A">
      <formula>NOT(ISERROR(SEARCH("N/A",D113)))</formula>
    </cfRule>
  </conditionalFormatting>
  <conditionalFormatting sqref="D15 D27:D29 D31:D36 D39:D41 D43:D45 D47:D49 D17:D25">
    <cfRule type="containsText" dxfId="31" priority="136" stopIfTrue="1" operator="containsText" text="Attention only">
      <formula>NOT(ISERROR(SEARCH("Attention only",D15)))</formula>
    </cfRule>
  </conditionalFormatting>
  <conditionalFormatting sqref="D51:D53">
    <cfRule type="containsText" dxfId="30" priority="30" stopIfTrue="1" operator="containsText" text="Attention only">
      <formula>NOT(ISERROR(SEARCH("Attention only",D51)))</formula>
    </cfRule>
  </conditionalFormatting>
  <conditionalFormatting sqref="D55">
    <cfRule type="containsText" dxfId="29" priority="29" stopIfTrue="1" operator="containsText" text="Attention only">
      <formula>NOT(ISERROR(SEARCH("Attention only",D55)))</formula>
    </cfRule>
  </conditionalFormatting>
  <conditionalFormatting sqref="D57:D59">
    <cfRule type="containsText" dxfId="28" priority="28" stopIfTrue="1" operator="containsText" text="Attention only">
      <formula>NOT(ISERROR(SEARCH("Attention only",D57)))</formula>
    </cfRule>
  </conditionalFormatting>
  <conditionalFormatting sqref="D61:D63">
    <cfRule type="containsText" dxfId="27" priority="27" stopIfTrue="1" operator="containsText" text="Attention only">
      <formula>NOT(ISERROR(SEARCH("Attention only",D61)))</formula>
    </cfRule>
  </conditionalFormatting>
  <conditionalFormatting sqref="D65">
    <cfRule type="containsText" dxfId="26" priority="26" stopIfTrue="1" operator="containsText" text="Attention only">
      <formula>NOT(ISERROR(SEARCH("Attention only",D65)))</formula>
    </cfRule>
  </conditionalFormatting>
  <conditionalFormatting sqref="D67">
    <cfRule type="containsText" dxfId="25" priority="25" stopIfTrue="1" operator="containsText" text="Attention only">
      <formula>NOT(ISERROR(SEARCH("Attention only",D67)))</formula>
    </cfRule>
  </conditionalFormatting>
  <conditionalFormatting sqref="D70:D72">
    <cfRule type="containsText" dxfId="24" priority="24" stopIfTrue="1" operator="containsText" text="Attention only">
      <formula>NOT(ISERROR(SEARCH("Attention only",D70)))</formula>
    </cfRule>
  </conditionalFormatting>
  <conditionalFormatting sqref="D74:D76">
    <cfRule type="containsText" dxfId="23" priority="23" stopIfTrue="1" operator="containsText" text="Attention only">
      <formula>NOT(ISERROR(SEARCH("Attention only",D74)))</formula>
    </cfRule>
  </conditionalFormatting>
  <conditionalFormatting sqref="D78:D80">
    <cfRule type="containsText" dxfId="22" priority="22" stopIfTrue="1" operator="containsText" text="Attention only">
      <formula>NOT(ISERROR(SEARCH("Attention only",D78)))</formula>
    </cfRule>
  </conditionalFormatting>
  <conditionalFormatting sqref="D82:D84">
    <cfRule type="containsText" dxfId="21" priority="21" stopIfTrue="1" operator="containsText" text="Attention only">
      <formula>NOT(ISERROR(SEARCH("Attention only",D82)))</formula>
    </cfRule>
  </conditionalFormatting>
  <conditionalFormatting sqref="D86:D88">
    <cfRule type="containsText" dxfId="20" priority="20" stopIfTrue="1" operator="containsText" text="Attention only">
      <formula>NOT(ISERROR(SEARCH("Attention only",D86)))</formula>
    </cfRule>
  </conditionalFormatting>
  <conditionalFormatting sqref="D91:D93">
    <cfRule type="containsText" dxfId="19" priority="19" stopIfTrue="1" operator="containsText" text="Attention only">
      <formula>NOT(ISERROR(SEARCH("Attention only",D91)))</formula>
    </cfRule>
  </conditionalFormatting>
  <conditionalFormatting sqref="D95:D97">
    <cfRule type="containsText" dxfId="18" priority="18" stopIfTrue="1" operator="containsText" text="Attention only">
      <formula>NOT(ISERROR(SEARCH("Attention only",D95)))</formula>
    </cfRule>
  </conditionalFormatting>
  <conditionalFormatting sqref="D99:D101">
    <cfRule type="containsText" dxfId="17" priority="17" stopIfTrue="1" operator="containsText" text="Attention only">
      <formula>NOT(ISERROR(SEARCH("Attention only",D99)))</formula>
    </cfRule>
  </conditionalFormatting>
  <conditionalFormatting sqref="D103:D105">
    <cfRule type="containsText" dxfId="16" priority="16" stopIfTrue="1" operator="containsText" text="Attention only">
      <formula>NOT(ISERROR(SEARCH("Attention only",D103)))</formula>
    </cfRule>
  </conditionalFormatting>
  <conditionalFormatting sqref="D107:D108">
    <cfRule type="containsText" dxfId="15" priority="15" stopIfTrue="1" operator="containsText" text="Attention only">
      <formula>NOT(ISERROR(SEARCH("Attention only",D107)))</formula>
    </cfRule>
  </conditionalFormatting>
  <conditionalFormatting sqref="D110:D112">
    <cfRule type="containsText" dxfId="14" priority="14" stopIfTrue="1" operator="containsText" text="Attention only">
      <formula>NOT(ISERROR(SEARCH("Attention only",D110)))</formula>
    </cfRule>
  </conditionalFormatting>
  <conditionalFormatting sqref="D114">
    <cfRule type="containsText" dxfId="13" priority="13" stopIfTrue="1" operator="containsText" text="Attention only">
      <formula>NOT(ISERROR(SEARCH("Attention only",D114)))</formula>
    </cfRule>
  </conditionalFormatting>
  <conditionalFormatting sqref="C15 C17:C25 C27:C29 C31:C36 C47:C49 C43:C45 C39:C41">
    <cfRule type="containsText" dxfId="12" priority="12" stopIfTrue="1" operator="containsText" text="to complete checks (optional">
      <formula>NOT(ISERROR(SEARCH("to complete checks (optional",C15)))</formula>
    </cfRule>
  </conditionalFormatting>
  <conditionalFormatting sqref="C23">
    <cfRule type="beginsWith" dxfId="11" priority="359" stopIfTrue="1" operator="beginsWith" text="Yes">
      <formula>LEFT(C23,LEN("Yes"))="Yes"</formula>
    </cfRule>
  </conditionalFormatting>
  <conditionalFormatting sqref="C53">
    <cfRule type="containsText" dxfId="10" priority="11" stopIfTrue="1" operator="containsText" text="to complete checks (optional">
      <formula>NOT(ISERROR(SEARCH("to complete checks (optional",C53)))</formula>
    </cfRule>
  </conditionalFormatting>
  <conditionalFormatting sqref="C59">
    <cfRule type="containsText" dxfId="9" priority="10" stopIfTrue="1" operator="containsText" text="to complete checks (optional">
      <formula>NOT(ISERROR(SEARCH("to complete checks (optional",C59)))</formula>
    </cfRule>
  </conditionalFormatting>
  <conditionalFormatting sqref="C63">
    <cfRule type="containsText" dxfId="8" priority="9" stopIfTrue="1" operator="containsText" text="to complete checks (optional">
      <formula>NOT(ISERROR(SEARCH("to complete checks (optional",C63)))</formula>
    </cfRule>
  </conditionalFormatting>
  <conditionalFormatting sqref="C72">
    <cfRule type="containsText" dxfId="7" priority="8" stopIfTrue="1" operator="containsText" text="to complete checks (optional">
      <formula>NOT(ISERROR(SEARCH("to complete checks (optional",C72)))</formula>
    </cfRule>
  </conditionalFormatting>
  <conditionalFormatting sqref="C76">
    <cfRule type="containsText" dxfId="6" priority="7" stopIfTrue="1" operator="containsText" text="to complete checks (optional">
      <formula>NOT(ISERROR(SEARCH("to complete checks (optional",C76)))</formula>
    </cfRule>
  </conditionalFormatting>
  <conditionalFormatting sqref="C80">
    <cfRule type="containsText" dxfId="5" priority="6" stopIfTrue="1" operator="containsText" text="to complete checks (optional">
      <formula>NOT(ISERROR(SEARCH("to complete checks (optional",C80)))</formula>
    </cfRule>
  </conditionalFormatting>
  <conditionalFormatting sqref="C84">
    <cfRule type="containsText" dxfId="4" priority="5" stopIfTrue="1" operator="containsText" text="to complete checks (optional">
      <formula>NOT(ISERROR(SEARCH("to complete checks (optional",C84)))</formula>
    </cfRule>
  </conditionalFormatting>
  <conditionalFormatting sqref="C88">
    <cfRule type="containsText" dxfId="3" priority="4" stopIfTrue="1" operator="containsText" text="to complete checks (optional">
      <formula>NOT(ISERROR(SEARCH("to complete checks (optional",C88)))</formula>
    </cfRule>
  </conditionalFormatting>
  <conditionalFormatting sqref="C107:C108">
    <cfRule type="containsText" dxfId="2" priority="3" stopIfTrue="1" operator="containsText" text="to complete checks (optional">
      <formula>NOT(ISERROR(SEARCH("to complete checks (optional",C107)))</formula>
    </cfRule>
  </conditionalFormatting>
  <conditionalFormatting sqref="C110:C112">
    <cfRule type="containsText" dxfId="1" priority="2" stopIfTrue="1" operator="containsText" text="to complete checks (optional">
      <formula>NOT(ISERROR(SEARCH("to complete checks (optional",C110)))</formula>
    </cfRule>
  </conditionalFormatting>
  <conditionalFormatting sqref="C114">
    <cfRule type="containsText" dxfId="0" priority="1" stopIfTrue="1" operator="containsText" text="to complete checks (optional">
      <formula>NOT(ISERROR(SEARCH("to complete checks (optional",C114)))</formula>
    </cfRule>
  </conditionalFormatting>
  <dataValidations count="2">
    <dataValidation allowBlank="1" showErrorMessage="1" promptTitle="Auto-populated cells" prompt="This cell is auto-populated based on your actions in other sheets. Are you sure to edit it? " sqref="C14 C26" xr:uid="{FC072FF0-8251-B046-8046-E789221E2BFC}"/>
    <dataValidation allowBlank="1" sqref="C65 C95:C114 C67:C93 C15:C25 C27:C63" xr:uid="{5FF94499-828B-8748-BA67-70FC7B90505A}"/>
  </dataValidations>
  <pageMargins left="0.7" right="0.7" top="0.75" bottom="0.75" header="0.3" footer="0.3"/>
  <pageSetup paperSize="8" orientation="landscape" horizontalDpi="0" verticalDpi="0"/>
  <ignoredErrors>
    <ignoredError sqref="C15:C16 E15:E114 C110:C114 C107:C108 C102 C98 C94 C88:C90 C84:C85 C80:C81 C76:C77 C72:C73 C68:C69 C66 C63:C64 C59:C60 C56 C53:C54 C49:C50 C45:C46 C41:C42 C37:C38 C30 C26 C17:C25 C27:C29 C31:C36 C39:C40 C43:C44 C47:C48 C51:C52 C55 C57:C58 C61:C62 C65 C67 C71 C74:C75 C78:C79 C82:C83 C86:C87 C91:C93 C95:C97 C99:C101 C103:C106 C109 D15:D16 F15:F114 D21:D114 D18:D19" unlockedFormula="1"/>
  </ignoredError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6F18489-6026-E048-87B5-F79E78FCFA16}">
          <x14:formula1>
            <xm:f>'Dropdown list-must not modify'!$I$1:$I$5</xm:f>
          </x14:formula1>
          <xm:sqref>C94 D15:D114</xm:sqref>
        </x14:dataValidation>
        <x14:dataValidation type="list" allowBlank="1" showInputMessage="1" showErrorMessage="1" xr:uid="{943FB044-29BD-F440-8474-35854FE0FC7D}">
          <x14:formula1>
            <xm:f>'Dropdown list-must not modify'!$P$1:$P$4</xm:f>
          </x14:formula1>
          <xm:sqref>F15:F114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C2B2D-7E90-104C-ACF9-28C9756E2E9A}">
  <dimension ref="A1:AB201"/>
  <sheetViews>
    <sheetView topLeftCell="S1" workbookViewId="0">
      <selection activeCell="S27" sqref="S27"/>
    </sheetView>
  </sheetViews>
  <sheetFormatPr baseColWidth="10" defaultRowHeight="15"/>
  <cols>
    <col min="1" max="1" width="17.6640625" customWidth="1"/>
    <col min="2" max="2" width="14" customWidth="1"/>
    <col min="3" max="3" width="15.6640625" style="217" bestFit="1" customWidth="1"/>
    <col min="9" max="9" width="13.1640625" style="217" customWidth="1"/>
    <col min="10" max="10" width="13.6640625" style="99" customWidth="1"/>
    <col min="11" max="11" width="17.5" style="99" bestFit="1" customWidth="1"/>
    <col min="12" max="12" width="18.33203125" style="99" customWidth="1"/>
    <col min="13" max="13" width="13.6640625" style="99" customWidth="1"/>
    <col min="14" max="14" width="18.33203125" style="99" customWidth="1"/>
    <col min="16" max="16" width="13.1640625" style="217" customWidth="1"/>
    <col min="17" max="17" width="13.6640625" style="99" customWidth="1"/>
    <col min="18" max="18" width="17.5" style="99" bestFit="1" customWidth="1"/>
    <col min="19" max="19" width="18.33203125" style="99" customWidth="1"/>
    <col min="20" max="20" width="13.6640625" style="99" customWidth="1"/>
    <col min="21" max="21" width="19.1640625" style="99" bestFit="1" customWidth="1"/>
    <col min="23" max="23" width="13.1640625" style="217" customWidth="1"/>
    <col min="24" max="24" width="13.6640625" style="99" customWidth="1"/>
    <col min="25" max="25" width="17.5" style="99" bestFit="1" customWidth="1"/>
    <col min="26" max="26" width="18.33203125" style="99" customWidth="1"/>
    <col min="27" max="27" width="13.6640625" style="99" customWidth="1"/>
    <col min="28" max="28" width="19.1640625" style="99" bestFit="1" customWidth="1"/>
    <col min="32" max="32" width="15.83203125" bestFit="1" customWidth="1"/>
    <col min="33" max="34" width="17.1640625" bestFit="1" customWidth="1"/>
  </cols>
  <sheetData>
    <row r="1" spans="1:28">
      <c r="A1" t="s">
        <v>1488</v>
      </c>
      <c r="B1" t="s">
        <v>1485</v>
      </c>
      <c r="C1" s="217" t="s">
        <v>410</v>
      </c>
      <c r="D1" s="442" t="s">
        <v>353</v>
      </c>
      <c r="E1" s="442" t="s">
        <v>89</v>
      </c>
      <c r="F1" s="442" t="s">
        <v>91</v>
      </c>
      <c r="G1" s="442" t="s">
        <v>354</v>
      </c>
      <c r="H1" s="443"/>
      <c r="I1" s="217" t="s">
        <v>409</v>
      </c>
      <c r="J1" s="217" t="s">
        <v>409</v>
      </c>
      <c r="K1" s="217" t="s">
        <v>411</v>
      </c>
      <c r="L1" s="146" t="s">
        <v>408</v>
      </c>
      <c r="M1" s="217" t="s">
        <v>409</v>
      </c>
      <c r="N1" s="220" t="s">
        <v>317</v>
      </c>
      <c r="P1" s="217" t="s">
        <v>1482</v>
      </c>
      <c r="Q1" s="217" t="s">
        <v>1482</v>
      </c>
      <c r="R1" s="217" t="s">
        <v>1483</v>
      </c>
      <c r="S1" s="146" t="s">
        <v>1481</v>
      </c>
      <c r="T1" s="217" t="s">
        <v>1482</v>
      </c>
      <c r="U1" s="220" t="s">
        <v>1484</v>
      </c>
      <c r="W1" s="217" t="s">
        <v>1486</v>
      </c>
      <c r="X1" s="217" t="s">
        <v>1486</v>
      </c>
      <c r="Y1" s="217" t="s">
        <v>1487</v>
      </c>
      <c r="Z1" s="146" t="s">
        <v>1481</v>
      </c>
      <c r="AA1" s="217" t="s">
        <v>1486</v>
      </c>
      <c r="AB1" s="220" t="s">
        <v>1489</v>
      </c>
    </row>
    <row r="2" spans="1:28">
      <c r="A2">
        <f ca="1">IFERROR(RANK(W2,W$2:W$201),"")</f>
        <v>1</v>
      </c>
      <c r="B2">
        <f ca="1">IFERROR(RANK(P2,P$2:P$201),"")</f>
        <v>199</v>
      </c>
      <c r="C2" s="218">
        <f ca="1">IFERROR(RANK(I2,I$2:I$201),0)</f>
        <v>84</v>
      </c>
      <c r="D2" s="442">
        <v>1</v>
      </c>
      <c r="E2" s="442" t="str">
        <f t="shared" ref="E2:E33" ca="1" si="0">IFERROR(INDEX(Databasecity,D2,1),0)</f>
        <v>Amman</v>
      </c>
      <c r="F2" s="444" t="str">
        <f t="shared" ref="F2:F33" ca="1" si="1">IFERROR(INDEX(DatabaseREGION,D2,1),0)</f>
        <v>South and West Asia</v>
      </c>
      <c r="G2" s="444" t="str">
        <f t="shared" ref="G2:G33" ca="1" si="2">IFERROR(INDEX(DatabaseCOUNTRY,D2,1),0)</f>
        <v>Jordan</v>
      </c>
      <c r="H2" s="443"/>
      <c r="I2" s="219">
        <f ca="1">IF(COUNTIF($G:$G,"&gt;="&amp;$G2)=0,"",COUNTIF($G:$G,"&lt;="&amp;$G2))</f>
        <v>75</v>
      </c>
      <c r="J2" s="204">
        <v>1</v>
      </c>
      <c r="K2" s="218">
        <f ca="1">IF(L2=0,0,IF(COUNTIF($L$2:$L$201,"&lt;="&amp;$L2)=0,"",COUNTIF($L$2:$L$201,"&lt;="&amp;$L2)))</f>
        <v>36</v>
      </c>
      <c r="L2" t="str">
        <f ca="1">IFERROR(VLOOKUP(J2,$C:$G,5,FALSE),0)</f>
        <v>Vietnam</v>
      </c>
      <c r="M2" s="204">
        <v>1</v>
      </c>
      <c r="N2" s="221" t="str">
        <f t="shared" ref="N2:N66" ca="1" si="3">IFERROR(VLOOKUP(M2,K$2:L$201,2,FALSE),"")</f>
        <v>Argentina</v>
      </c>
      <c r="P2" s="219">
        <f ca="1">IF(COUNTIF($E$2:$E$201,"&gt;="&amp;$E2)=0,"",COUNTIF($E$2:$E$201,"&lt;="&amp;$E2))</f>
        <v>2</v>
      </c>
      <c r="Q2" s="204">
        <v>1</v>
      </c>
      <c r="R2" s="218">
        <f ca="1">IF(S2=0,0,IF(COUNTIF(S$2:S$201,"&lt;="&amp;S2)=0,"",COUNTIF(S$2:S$201,"&lt;="&amp;S2)))</f>
        <v>61</v>
      </c>
      <c r="S2" t="str">
        <f ca="1">IFERROR(VLOOKUP(Q2,B$2:G$201,4,FALSE),0)</f>
        <v>Yokohama</v>
      </c>
      <c r="T2" s="204">
        <v>1</v>
      </c>
      <c r="U2" s="221" t="str">
        <f ca="1">IFERROR(VLOOKUP(T2,R$2:S$201,2,FALSE),"")</f>
        <v>Accra</v>
      </c>
      <c r="W2" s="219">
        <f ca="1">IF(COUNTIF($F$2:$F$201,"&gt;="&amp;$F2)=0,"",COUNTIF($F$2:$F$201,"&lt;="&amp;$F2))</f>
        <v>157</v>
      </c>
      <c r="X2" s="204">
        <v>1</v>
      </c>
      <c r="Y2" s="218">
        <f ca="1">IF(Z2=0,0,IF(COUNTIF(Z$2:Z$201,"&lt;="&amp;Z2)=0,"",COUNTIF(Z$2:Z$201,"&lt;="&amp;Z2)))</f>
        <v>6</v>
      </c>
      <c r="Z2" t="str">
        <f ca="1">IFERROR(VLOOKUP(X2,A:G,6,FALSE),0)</f>
        <v>South and West Asia</v>
      </c>
      <c r="AA2" s="204">
        <v>1</v>
      </c>
      <c r="AB2" s="221" t="str">
        <f ca="1">IFERROR(VLOOKUP(AA2,Y$2:Z$201,2,FALSE),"")</f>
        <v>Africa</v>
      </c>
    </row>
    <row r="3" spans="1:28">
      <c r="A3">
        <f t="shared" ref="A3:A66" ca="1" si="4">IFERROR(RANK(W3,W$2:W$201),"")</f>
        <v>88</v>
      </c>
      <c r="B3">
        <f t="shared" ref="B3:B66" ca="1" si="5">IFERROR(RANK(P3,P$2:P$201),"")</f>
        <v>195</v>
      </c>
      <c r="C3" s="218">
        <f t="shared" ref="C3:C66" ca="1" si="6">IFERROR(RANK(I3,I$2:I$201),0)</f>
        <v>94</v>
      </c>
      <c r="D3" s="442">
        <v>2</v>
      </c>
      <c r="E3" s="442" t="str">
        <f t="shared" ca="1" si="0"/>
        <v>Athens</v>
      </c>
      <c r="F3" s="444" t="str">
        <f t="shared" ca="1" si="1"/>
        <v>Europe</v>
      </c>
      <c r="G3" s="444" t="str">
        <f t="shared" ca="1" si="2"/>
        <v>Greece</v>
      </c>
      <c r="H3" s="443"/>
      <c r="I3" s="219">
        <f t="shared" ref="I3:I66" ca="1" si="7">IF(COUNTIF($G:$G,"&gt;="&amp;$G3)=0,"",COUNTIF($G:$G,"&lt;="&amp;$G3))</f>
        <v>65</v>
      </c>
      <c r="J3" s="204">
        <v>2</v>
      </c>
      <c r="K3" s="218">
        <f t="shared" ref="K3:K66" ca="1" si="8">IF(L3=0,0,IF(COUNTIF($L$2:$L$201,"&lt;="&amp;$L3)=0,"",COUNTIF($L$2:$L$201,"&lt;="&amp;$L3)))</f>
        <v>0</v>
      </c>
      <c r="L3">
        <f t="shared" ref="L3:L66" ca="1" si="9">IFERROR(VLOOKUP(J3,$C:$G,5,FALSE),0)</f>
        <v>0</v>
      </c>
      <c r="M3" s="204">
        <v>2</v>
      </c>
      <c r="N3" s="221" t="str">
        <f t="shared" ca="1" si="3"/>
        <v>Australia</v>
      </c>
      <c r="P3" s="219">
        <f t="shared" ref="P3:P66" ca="1" si="10">IF(COUNTIF($E$2:$E$201,"&gt;="&amp;$E3)=0,"",COUNTIF($E$2:$E$201,"&lt;="&amp;$E3))</f>
        <v>6</v>
      </c>
      <c r="Q3" s="204">
        <v>2</v>
      </c>
      <c r="R3" s="218">
        <f t="shared" ref="R3:R66" ca="1" si="11">IF(S3=0,0,IF(COUNTIF(S$2:S$201,"&lt;="&amp;S3)=0,"",COUNTIF(S$2:S$201,"&lt;="&amp;S3)))</f>
        <v>0</v>
      </c>
      <c r="S3">
        <f t="shared" ref="S3:S66" ca="1" si="12">IFERROR(VLOOKUP(Q3,B$2:G$201,4,FALSE),0)</f>
        <v>0</v>
      </c>
      <c r="T3" s="204">
        <v>2</v>
      </c>
      <c r="U3" s="221" t="str">
        <f t="shared" ref="U3:U66" ca="1" si="13">IFERROR(VLOOKUP(T3,R$2:S$201,2,FALSE),"")</f>
        <v>Amman</v>
      </c>
      <c r="W3" s="219">
        <f t="shared" ref="W3:W66" ca="1" si="14">IF(COUNTIF($F$2:$F$201,"&gt;="&amp;$F3)=0,"",COUNTIF($F$2:$F$201,"&lt;="&amp;$F3))</f>
        <v>70</v>
      </c>
      <c r="X3" s="204">
        <v>2</v>
      </c>
      <c r="Y3" s="218">
        <f t="shared" ref="Y3:Y66" ca="1" si="15">IF(Z3=0,0,IF(COUNTIF(Z$2:Z$201,"&lt;="&amp;Z3)=0,"",COUNTIF(Z$2:Z$201,"&lt;="&amp;Z3)))</f>
        <v>0</v>
      </c>
      <c r="Z3">
        <f t="shared" ref="Z3:Z66" ca="1" si="16">IFERROR(VLOOKUP(X3,A:G,6,FALSE),0)</f>
        <v>0</v>
      </c>
      <c r="AA3" s="204">
        <v>2</v>
      </c>
      <c r="AB3" s="221" t="str">
        <f t="shared" ref="AB3:AB66" ca="1" si="17">IFERROR(VLOOKUP(AA3,Y$2:Z$201,2,FALSE),"")</f>
        <v>East Asia and Oceania</v>
      </c>
    </row>
    <row r="4" spans="1:28">
      <c r="A4">
        <f t="shared" ca="1" si="4"/>
        <v>88</v>
      </c>
      <c r="B4">
        <f t="shared" ca="1" si="5"/>
        <v>195</v>
      </c>
      <c r="C4" s="218">
        <f t="shared" ca="1" si="6"/>
        <v>94</v>
      </c>
      <c r="D4" s="442">
        <v>3</v>
      </c>
      <c r="E4" s="442" t="str">
        <f t="shared" ca="1" si="0"/>
        <v>Athens</v>
      </c>
      <c r="F4" s="444" t="str">
        <f t="shared" ca="1" si="1"/>
        <v>Europe</v>
      </c>
      <c r="G4" s="444" t="str">
        <f t="shared" ca="1" si="2"/>
        <v>Greece</v>
      </c>
      <c r="H4" s="443"/>
      <c r="I4" s="219">
        <f t="shared" ca="1" si="7"/>
        <v>65</v>
      </c>
      <c r="J4" s="204">
        <v>3</v>
      </c>
      <c r="K4" s="218">
        <f t="shared" ca="1" si="8"/>
        <v>35</v>
      </c>
      <c r="L4" t="str">
        <f t="shared" ca="1" si="9"/>
        <v>USA</v>
      </c>
      <c r="M4" s="204">
        <v>3</v>
      </c>
      <c r="N4" s="221" t="str">
        <f t="shared" ca="1" si="3"/>
        <v>Brazil</v>
      </c>
      <c r="P4" s="219">
        <f t="shared" ca="1" si="10"/>
        <v>6</v>
      </c>
      <c r="Q4" s="204">
        <v>3</v>
      </c>
      <c r="R4" s="218">
        <f t="shared" ca="1" si="11"/>
        <v>60</v>
      </c>
      <c r="S4" t="str">
        <f t="shared" ca="1" si="12"/>
        <v>Washington, DC</v>
      </c>
      <c r="T4" s="204">
        <v>3</v>
      </c>
      <c r="U4" s="221" t="str">
        <f t="shared" ca="1" si="13"/>
        <v>Amsterdam</v>
      </c>
      <c r="W4" s="219">
        <f t="shared" ca="1" si="14"/>
        <v>70</v>
      </c>
      <c r="X4" s="204">
        <v>3</v>
      </c>
      <c r="Y4" s="218">
        <f t="shared" ca="1" si="15"/>
        <v>0</v>
      </c>
      <c r="Z4">
        <f t="shared" ca="1" si="16"/>
        <v>0</v>
      </c>
      <c r="AA4" s="204">
        <v>3</v>
      </c>
      <c r="AB4" s="221" t="str">
        <f t="shared" ca="1" si="17"/>
        <v>Europe</v>
      </c>
    </row>
    <row r="5" spans="1:28">
      <c r="A5">
        <f t="shared" ca="1" si="4"/>
        <v>88</v>
      </c>
      <c r="B5">
        <f t="shared" ca="1" si="5"/>
        <v>195</v>
      </c>
      <c r="C5" s="218">
        <f t="shared" ca="1" si="6"/>
        <v>94</v>
      </c>
      <c r="D5" s="442">
        <v>4</v>
      </c>
      <c r="E5" s="442" t="str">
        <f t="shared" ca="1" si="0"/>
        <v>Athens</v>
      </c>
      <c r="F5" s="444" t="str">
        <f t="shared" ca="1" si="1"/>
        <v>Europe</v>
      </c>
      <c r="G5" s="444" t="str">
        <f t="shared" ca="1" si="2"/>
        <v>Greece</v>
      </c>
      <c r="H5" s="443"/>
      <c r="I5" s="219">
        <f t="shared" ca="1" si="7"/>
        <v>65</v>
      </c>
      <c r="J5" s="204">
        <v>4</v>
      </c>
      <c r="K5" s="218">
        <f t="shared" ca="1" si="8"/>
        <v>0</v>
      </c>
      <c r="L5">
        <f t="shared" ca="1" si="9"/>
        <v>0</v>
      </c>
      <c r="M5" s="204">
        <v>4</v>
      </c>
      <c r="N5" s="221" t="str">
        <f t="shared" ca="1" si="3"/>
        <v>Canada</v>
      </c>
      <c r="P5" s="219">
        <f t="shared" ca="1" si="10"/>
        <v>6</v>
      </c>
      <c r="Q5" s="204">
        <v>4</v>
      </c>
      <c r="R5" s="218">
        <f t="shared" ca="1" si="11"/>
        <v>0</v>
      </c>
      <c r="S5">
        <f t="shared" ca="1" si="12"/>
        <v>0</v>
      </c>
      <c r="T5" s="204">
        <v>4</v>
      </c>
      <c r="U5" s="221" t="str">
        <f t="shared" ca="1" si="13"/>
        <v>Athens</v>
      </c>
      <c r="W5" s="219">
        <f t="shared" ca="1" si="14"/>
        <v>70</v>
      </c>
      <c r="X5" s="204">
        <v>4</v>
      </c>
      <c r="Y5" s="218">
        <f t="shared" ca="1" si="15"/>
        <v>5</v>
      </c>
      <c r="Z5" t="str">
        <f t="shared" ca="1" si="16"/>
        <v>North America</v>
      </c>
      <c r="AA5" s="204">
        <v>4</v>
      </c>
      <c r="AB5" s="221" t="str">
        <f t="shared" ca="1" si="17"/>
        <v>Latin America</v>
      </c>
    </row>
    <row r="6" spans="1:28">
      <c r="A6">
        <f t="shared" ca="1" si="4"/>
        <v>161</v>
      </c>
      <c r="B6">
        <f t="shared" ca="1" si="5"/>
        <v>187</v>
      </c>
      <c r="C6" s="218">
        <f t="shared" ca="1" si="6"/>
        <v>73</v>
      </c>
      <c r="D6" s="442">
        <v>5</v>
      </c>
      <c r="E6" s="442" t="str">
        <f t="shared" ca="1" si="0"/>
        <v>Auckland</v>
      </c>
      <c r="F6" s="444" t="str">
        <f t="shared" ca="1" si="1"/>
        <v>East Asia and Oceania</v>
      </c>
      <c r="G6" s="444" t="str">
        <f t="shared" ca="1" si="2"/>
        <v>New Zealand</v>
      </c>
      <c r="H6" s="443"/>
      <c r="I6" s="219">
        <f t="shared" ca="1" si="7"/>
        <v>86</v>
      </c>
      <c r="J6" s="204">
        <v>5</v>
      </c>
      <c r="K6" s="218">
        <f t="shared" ca="1" si="8"/>
        <v>0</v>
      </c>
      <c r="L6">
        <f t="shared" ca="1" si="9"/>
        <v>0</v>
      </c>
      <c r="M6" s="204">
        <v>5</v>
      </c>
      <c r="N6" s="221" t="str">
        <f t="shared" ca="1" si="3"/>
        <v>China</v>
      </c>
      <c r="P6" s="219">
        <f t="shared" ca="1" si="10"/>
        <v>14</v>
      </c>
      <c r="Q6" s="204">
        <v>5</v>
      </c>
      <c r="R6" s="218">
        <f t="shared" ca="1" si="11"/>
        <v>0</v>
      </c>
      <c r="S6">
        <f t="shared" ca="1" si="12"/>
        <v>0</v>
      </c>
      <c r="T6" s="204">
        <v>5</v>
      </c>
      <c r="U6" s="221" t="str">
        <f t="shared" ca="1" si="13"/>
        <v>Auckland</v>
      </c>
      <c r="W6" s="219">
        <f t="shared" ca="1" si="14"/>
        <v>40</v>
      </c>
      <c r="X6" s="204">
        <v>5</v>
      </c>
      <c r="Y6" s="218">
        <f t="shared" ca="1" si="15"/>
        <v>0</v>
      </c>
      <c r="Z6">
        <f t="shared" ca="1" si="16"/>
        <v>0</v>
      </c>
      <c r="AA6" s="204">
        <v>5</v>
      </c>
      <c r="AB6" s="221" t="str">
        <f t="shared" ca="1" si="17"/>
        <v>North America</v>
      </c>
    </row>
    <row r="7" spans="1:28">
      <c r="A7">
        <f t="shared" ca="1" si="4"/>
        <v>161</v>
      </c>
      <c r="B7">
        <f t="shared" ca="1" si="5"/>
        <v>187</v>
      </c>
      <c r="C7" s="218">
        <f t="shared" ca="1" si="6"/>
        <v>73</v>
      </c>
      <c r="D7" s="442">
        <v>6</v>
      </c>
      <c r="E7" s="442" t="str">
        <f t="shared" ca="1" si="0"/>
        <v>Auckland</v>
      </c>
      <c r="F7" s="444" t="str">
        <f t="shared" ca="1" si="1"/>
        <v>East Asia and Oceania</v>
      </c>
      <c r="G7" s="444" t="str">
        <f t="shared" ca="1" si="2"/>
        <v>New Zealand</v>
      </c>
      <c r="H7" s="443"/>
      <c r="I7" s="219">
        <f t="shared" ca="1" si="7"/>
        <v>86</v>
      </c>
      <c r="J7" s="204">
        <v>6</v>
      </c>
      <c r="K7" s="218">
        <f t="shared" ca="1" si="8"/>
        <v>0</v>
      </c>
      <c r="L7">
        <f t="shared" ca="1" si="9"/>
        <v>0</v>
      </c>
      <c r="M7" s="204">
        <v>6</v>
      </c>
      <c r="N7" s="221" t="str">
        <f t="shared" ca="1" si="3"/>
        <v xml:space="preserve">Colombia </v>
      </c>
      <c r="P7" s="219">
        <f t="shared" ca="1" si="10"/>
        <v>14</v>
      </c>
      <c r="Q7" s="204">
        <v>6</v>
      </c>
      <c r="R7" s="218">
        <f t="shared" ca="1" si="11"/>
        <v>0</v>
      </c>
      <c r="S7">
        <f t="shared" ca="1" si="12"/>
        <v>0</v>
      </c>
      <c r="T7" s="204">
        <v>6</v>
      </c>
      <c r="U7" s="221" t="str">
        <f t="shared" ca="1" si="13"/>
        <v>Austin</v>
      </c>
      <c r="W7" s="219">
        <f t="shared" ca="1" si="14"/>
        <v>40</v>
      </c>
      <c r="X7" s="204">
        <v>6</v>
      </c>
      <c r="Y7" s="218">
        <f t="shared" ca="1" si="15"/>
        <v>0</v>
      </c>
      <c r="Z7">
        <f t="shared" ca="1" si="16"/>
        <v>0</v>
      </c>
      <c r="AA7" s="204">
        <v>6</v>
      </c>
      <c r="AB7" s="221" t="str">
        <f t="shared" ca="1" si="17"/>
        <v>South and West Asia</v>
      </c>
    </row>
    <row r="8" spans="1:28">
      <c r="A8">
        <f t="shared" ca="1" si="4"/>
        <v>161</v>
      </c>
      <c r="B8">
        <f t="shared" ca="1" si="5"/>
        <v>187</v>
      </c>
      <c r="C8" s="218">
        <f t="shared" ca="1" si="6"/>
        <v>73</v>
      </c>
      <c r="D8" s="442">
        <v>7</v>
      </c>
      <c r="E8" s="442" t="str">
        <f t="shared" ca="1" si="0"/>
        <v>Auckland</v>
      </c>
      <c r="F8" s="444" t="str">
        <f t="shared" ca="1" si="1"/>
        <v>East Asia and Oceania</v>
      </c>
      <c r="G8" s="444" t="str">
        <f t="shared" ca="1" si="2"/>
        <v>New Zealand</v>
      </c>
      <c r="H8" s="443"/>
      <c r="I8" s="219">
        <f t="shared" ca="1" si="7"/>
        <v>86</v>
      </c>
      <c r="J8" s="204">
        <v>7</v>
      </c>
      <c r="K8" s="218">
        <f t="shared" ca="1" si="8"/>
        <v>0</v>
      </c>
      <c r="L8">
        <f t="shared" ca="1" si="9"/>
        <v>0</v>
      </c>
      <c r="M8" s="204">
        <v>7</v>
      </c>
      <c r="N8" s="221" t="str">
        <f t="shared" ca="1" si="3"/>
        <v>Denmark</v>
      </c>
      <c r="P8" s="219">
        <f t="shared" ca="1" si="10"/>
        <v>14</v>
      </c>
      <c r="Q8" s="204">
        <v>7</v>
      </c>
      <c r="R8" s="218">
        <f t="shared" ca="1" si="11"/>
        <v>59</v>
      </c>
      <c r="S8" t="str">
        <f t="shared" ca="1" si="12"/>
        <v>Warsaw</v>
      </c>
      <c r="T8" s="204">
        <v>7</v>
      </c>
      <c r="U8" s="221" t="str">
        <f t="shared" ca="1" si="13"/>
        <v>Bangkok</v>
      </c>
      <c r="W8" s="219">
        <f t="shared" ca="1" si="14"/>
        <v>40</v>
      </c>
      <c r="X8" s="204">
        <v>7</v>
      </c>
      <c r="Y8" s="218">
        <f t="shared" ca="1" si="15"/>
        <v>0</v>
      </c>
      <c r="Z8">
        <f t="shared" ca="1" si="16"/>
        <v>0</v>
      </c>
      <c r="AA8" s="204">
        <v>7</v>
      </c>
      <c r="AB8" s="221" t="str">
        <f t="shared" ca="1" si="17"/>
        <v/>
      </c>
    </row>
    <row r="9" spans="1:28">
      <c r="A9">
        <f t="shared" ca="1" si="4"/>
        <v>161</v>
      </c>
      <c r="B9">
        <f t="shared" ca="1" si="5"/>
        <v>187</v>
      </c>
      <c r="C9" s="218">
        <f t="shared" ca="1" si="6"/>
        <v>73</v>
      </c>
      <c r="D9" s="442">
        <v>8</v>
      </c>
      <c r="E9" s="442" t="str">
        <f t="shared" ca="1" si="0"/>
        <v>Auckland</v>
      </c>
      <c r="F9" s="444" t="str">
        <f t="shared" ca="1" si="1"/>
        <v>East Asia and Oceania</v>
      </c>
      <c r="G9" s="444" t="str">
        <f t="shared" ca="1" si="2"/>
        <v>New Zealand</v>
      </c>
      <c r="H9" s="443"/>
      <c r="I9" s="219">
        <f t="shared" ca="1" si="7"/>
        <v>86</v>
      </c>
      <c r="J9" s="204">
        <v>8</v>
      </c>
      <c r="K9" s="218">
        <f t="shared" ca="1" si="8"/>
        <v>0</v>
      </c>
      <c r="L9">
        <f t="shared" ca="1" si="9"/>
        <v>0</v>
      </c>
      <c r="M9" s="204">
        <v>8</v>
      </c>
      <c r="N9" s="221" t="str">
        <f t="shared" ca="1" si="3"/>
        <v>Ecuador</v>
      </c>
      <c r="P9" s="219">
        <f t="shared" ca="1" si="10"/>
        <v>14</v>
      </c>
      <c r="Q9" s="204">
        <v>8</v>
      </c>
      <c r="R9" s="218">
        <f t="shared" ca="1" si="11"/>
        <v>58</v>
      </c>
      <c r="S9" t="str">
        <f t="shared" ca="1" si="12"/>
        <v>Venice</v>
      </c>
      <c r="T9" s="204">
        <v>8</v>
      </c>
      <c r="U9" s="221" t="str">
        <f t="shared" ca="1" si="13"/>
        <v>Barcelona</v>
      </c>
      <c r="W9" s="219">
        <f t="shared" ca="1" si="14"/>
        <v>40</v>
      </c>
      <c r="X9" s="204">
        <v>8</v>
      </c>
      <c r="Y9" s="218">
        <f t="shared" ca="1" si="15"/>
        <v>0</v>
      </c>
      <c r="Z9">
        <f t="shared" ca="1" si="16"/>
        <v>0</v>
      </c>
      <c r="AA9" s="204">
        <v>8</v>
      </c>
      <c r="AB9" s="221" t="str">
        <f t="shared" ca="1" si="17"/>
        <v/>
      </c>
    </row>
    <row r="10" spans="1:28">
      <c r="A10">
        <f t="shared" ca="1" si="4"/>
        <v>161</v>
      </c>
      <c r="B10">
        <f t="shared" ca="1" si="5"/>
        <v>187</v>
      </c>
      <c r="C10" s="218">
        <f t="shared" ca="1" si="6"/>
        <v>73</v>
      </c>
      <c r="D10" s="442">
        <v>9</v>
      </c>
      <c r="E10" s="442" t="str">
        <f t="shared" ca="1" si="0"/>
        <v>Auckland</v>
      </c>
      <c r="F10" s="444" t="str">
        <f t="shared" ca="1" si="1"/>
        <v>East Asia and Oceania</v>
      </c>
      <c r="G10" s="444" t="str">
        <f t="shared" ca="1" si="2"/>
        <v>New Zealand</v>
      </c>
      <c r="H10" s="443"/>
      <c r="I10" s="219">
        <f t="shared" ca="1" si="7"/>
        <v>86</v>
      </c>
      <c r="J10" s="204">
        <v>9</v>
      </c>
      <c r="K10" s="218">
        <f t="shared" ca="1" si="8"/>
        <v>0</v>
      </c>
      <c r="L10">
        <f t="shared" ca="1" si="9"/>
        <v>0</v>
      </c>
      <c r="M10" s="204">
        <v>9</v>
      </c>
      <c r="N10" s="221" t="str">
        <f t="shared" ca="1" si="3"/>
        <v>France</v>
      </c>
      <c r="P10" s="219">
        <f t="shared" ca="1" si="10"/>
        <v>14</v>
      </c>
      <c r="Q10" s="204">
        <v>9</v>
      </c>
      <c r="R10" s="218">
        <f t="shared" ca="1" si="11"/>
        <v>57</v>
      </c>
      <c r="S10" t="str">
        <f t="shared" ca="1" si="12"/>
        <v>Vancouver</v>
      </c>
      <c r="T10" s="204">
        <v>9</v>
      </c>
      <c r="U10" s="221" t="str">
        <f t="shared" ca="1" si="13"/>
        <v>Basel</v>
      </c>
      <c r="W10" s="219">
        <f t="shared" ca="1" si="14"/>
        <v>40</v>
      </c>
      <c r="X10" s="204">
        <v>9</v>
      </c>
      <c r="Y10" s="218">
        <f t="shared" ca="1" si="15"/>
        <v>0</v>
      </c>
      <c r="Z10">
        <f t="shared" ca="1" si="16"/>
        <v>0</v>
      </c>
      <c r="AA10" s="204">
        <v>9</v>
      </c>
      <c r="AB10" s="221" t="str">
        <f t="shared" ca="1" si="17"/>
        <v/>
      </c>
    </row>
    <row r="11" spans="1:28">
      <c r="A11">
        <f t="shared" ca="1" si="4"/>
        <v>161</v>
      </c>
      <c r="B11">
        <f t="shared" ca="1" si="5"/>
        <v>187</v>
      </c>
      <c r="C11" s="218">
        <f t="shared" ca="1" si="6"/>
        <v>73</v>
      </c>
      <c r="D11" s="442">
        <v>10</v>
      </c>
      <c r="E11" s="442" t="str">
        <f t="shared" ca="1" si="0"/>
        <v>Auckland</v>
      </c>
      <c r="F11" s="444" t="str">
        <f t="shared" ca="1" si="1"/>
        <v>East Asia and Oceania</v>
      </c>
      <c r="G11" s="444" t="str">
        <f t="shared" ca="1" si="2"/>
        <v>New Zealand</v>
      </c>
      <c r="H11" s="443"/>
      <c r="I11" s="219">
        <f t="shared" ca="1" si="7"/>
        <v>86</v>
      </c>
      <c r="J11" s="204">
        <v>10</v>
      </c>
      <c r="K11" s="218">
        <f t="shared" ca="1" si="8"/>
        <v>0</v>
      </c>
      <c r="L11">
        <f t="shared" ca="1" si="9"/>
        <v>0</v>
      </c>
      <c r="M11" s="204">
        <v>10</v>
      </c>
      <c r="N11" s="221" t="str">
        <f t="shared" ca="1" si="3"/>
        <v>Germany</v>
      </c>
      <c r="P11" s="219">
        <f t="shared" ca="1" si="10"/>
        <v>14</v>
      </c>
      <c r="Q11" s="204">
        <v>10</v>
      </c>
      <c r="R11" s="218">
        <f t="shared" ca="1" si="11"/>
        <v>0</v>
      </c>
      <c r="S11">
        <f t="shared" ca="1" si="12"/>
        <v>0</v>
      </c>
      <c r="T11" s="204">
        <v>10</v>
      </c>
      <c r="U11" s="221" t="str">
        <f t="shared" ca="1" si="13"/>
        <v>Bogotá</v>
      </c>
      <c r="W11" s="219">
        <f t="shared" ca="1" si="14"/>
        <v>40</v>
      </c>
      <c r="X11" s="204">
        <v>10</v>
      </c>
      <c r="Y11" s="218">
        <f t="shared" ca="1" si="15"/>
        <v>0</v>
      </c>
      <c r="Z11">
        <f t="shared" ca="1" si="16"/>
        <v>0</v>
      </c>
      <c r="AA11" s="204">
        <v>10</v>
      </c>
      <c r="AB11" s="221" t="str">
        <f t="shared" ca="1" si="17"/>
        <v/>
      </c>
    </row>
    <row r="12" spans="1:28">
      <c r="A12">
        <f t="shared" ca="1" si="4"/>
        <v>161</v>
      </c>
      <c r="B12">
        <f t="shared" ca="1" si="5"/>
        <v>187</v>
      </c>
      <c r="C12" s="218">
        <f t="shared" ca="1" si="6"/>
        <v>73</v>
      </c>
      <c r="D12" s="442">
        <v>11</v>
      </c>
      <c r="E12" s="442" t="str">
        <f t="shared" ca="1" si="0"/>
        <v>Auckland</v>
      </c>
      <c r="F12" s="444" t="str">
        <f t="shared" ca="1" si="1"/>
        <v>East Asia and Oceania</v>
      </c>
      <c r="G12" s="444" t="str">
        <f t="shared" ca="1" si="2"/>
        <v>New Zealand</v>
      </c>
      <c r="H12" s="443"/>
      <c r="I12" s="219">
        <f t="shared" ca="1" si="7"/>
        <v>86</v>
      </c>
      <c r="J12" s="204">
        <v>11</v>
      </c>
      <c r="K12" s="218">
        <f t="shared" ca="1" si="8"/>
        <v>0</v>
      </c>
      <c r="L12">
        <f t="shared" ca="1" si="9"/>
        <v>0</v>
      </c>
      <c r="M12" s="204">
        <v>11</v>
      </c>
      <c r="N12" s="221" t="str">
        <f t="shared" ca="1" si="3"/>
        <v>Ghana</v>
      </c>
      <c r="P12" s="219">
        <f t="shared" ca="1" si="10"/>
        <v>14</v>
      </c>
      <c r="Q12" s="204">
        <v>11</v>
      </c>
      <c r="R12" s="218">
        <f t="shared" ca="1" si="11"/>
        <v>0</v>
      </c>
      <c r="S12">
        <f t="shared" ca="1" si="12"/>
        <v>0</v>
      </c>
      <c r="T12" s="204">
        <v>11</v>
      </c>
      <c r="U12" s="221" t="str">
        <f t="shared" ca="1" si="13"/>
        <v>Boston</v>
      </c>
      <c r="W12" s="219">
        <f t="shared" ca="1" si="14"/>
        <v>40</v>
      </c>
      <c r="X12" s="204">
        <v>11</v>
      </c>
      <c r="Y12" s="218">
        <f t="shared" ca="1" si="15"/>
        <v>0</v>
      </c>
      <c r="Z12">
        <f t="shared" ca="1" si="16"/>
        <v>0</v>
      </c>
      <c r="AA12" s="204">
        <v>11</v>
      </c>
      <c r="AB12" s="221" t="str">
        <f t="shared" ca="1" si="17"/>
        <v/>
      </c>
    </row>
    <row r="13" spans="1:28">
      <c r="A13">
        <f t="shared" ca="1" si="4"/>
        <v>161</v>
      </c>
      <c r="B13">
        <f t="shared" ca="1" si="5"/>
        <v>187</v>
      </c>
      <c r="C13" s="218">
        <f t="shared" ca="1" si="6"/>
        <v>73</v>
      </c>
      <c r="D13" s="442">
        <v>12</v>
      </c>
      <c r="E13" s="442" t="str">
        <f t="shared" ca="1" si="0"/>
        <v>Auckland</v>
      </c>
      <c r="F13" s="444" t="str">
        <f t="shared" ca="1" si="1"/>
        <v>East Asia and Oceania</v>
      </c>
      <c r="G13" s="444" t="str">
        <f t="shared" ca="1" si="2"/>
        <v>New Zealand</v>
      </c>
      <c r="H13" s="443"/>
      <c r="I13" s="219">
        <f t="shared" ca="1" si="7"/>
        <v>86</v>
      </c>
      <c r="J13" s="204">
        <v>12</v>
      </c>
      <c r="K13" s="218">
        <f t="shared" ca="1" si="8"/>
        <v>0</v>
      </c>
      <c r="L13">
        <f t="shared" ca="1" si="9"/>
        <v>0</v>
      </c>
      <c r="M13" s="204">
        <v>12</v>
      </c>
      <c r="N13" s="221" t="str">
        <f t="shared" ca="1" si="3"/>
        <v>Greece</v>
      </c>
      <c r="P13" s="219">
        <f t="shared" ca="1" si="10"/>
        <v>14</v>
      </c>
      <c r="Q13" s="204">
        <v>12</v>
      </c>
      <c r="R13" s="218">
        <f t="shared" ca="1" si="11"/>
        <v>0</v>
      </c>
      <c r="S13">
        <f t="shared" ca="1" si="12"/>
        <v>0</v>
      </c>
      <c r="T13" s="204">
        <v>12</v>
      </c>
      <c r="U13" s="221" t="str">
        <f t="shared" ca="1" si="13"/>
        <v>Buenos Aires</v>
      </c>
      <c r="W13" s="219">
        <f t="shared" ca="1" si="14"/>
        <v>40</v>
      </c>
      <c r="X13" s="204">
        <v>12</v>
      </c>
      <c r="Y13" s="218">
        <f t="shared" ca="1" si="15"/>
        <v>0</v>
      </c>
      <c r="Z13">
        <f t="shared" ca="1" si="16"/>
        <v>0</v>
      </c>
      <c r="AA13" s="204">
        <v>12</v>
      </c>
      <c r="AB13" s="221" t="str">
        <f t="shared" ca="1" si="17"/>
        <v/>
      </c>
    </row>
    <row r="14" spans="1:28">
      <c r="A14">
        <f t="shared" ca="1" si="4"/>
        <v>61</v>
      </c>
      <c r="B14">
        <f t="shared" ca="1" si="5"/>
        <v>178</v>
      </c>
      <c r="C14" s="218">
        <f t="shared" ca="1" si="6"/>
        <v>105</v>
      </c>
      <c r="D14" s="442">
        <v>13</v>
      </c>
      <c r="E14" s="442" t="str">
        <f t="shared" ca="1" si="0"/>
        <v>Bogotá</v>
      </c>
      <c r="F14" s="444" t="str">
        <f t="shared" ca="1" si="1"/>
        <v>Latin America</v>
      </c>
      <c r="G14" s="444" t="str">
        <f t="shared" ca="1" si="2"/>
        <v xml:space="preserve">Colombia </v>
      </c>
      <c r="H14" s="443"/>
      <c r="I14" s="219">
        <f t="shared" ca="1" si="7"/>
        <v>54</v>
      </c>
      <c r="J14" s="204">
        <v>13</v>
      </c>
      <c r="K14" s="218">
        <f t="shared" ca="1" si="8"/>
        <v>0</v>
      </c>
      <c r="L14">
        <f t="shared" ca="1" si="9"/>
        <v>0</v>
      </c>
      <c r="M14" s="204">
        <v>13</v>
      </c>
      <c r="N14" s="221" t="str">
        <f t="shared" ca="1" si="3"/>
        <v>India</v>
      </c>
      <c r="P14" s="219">
        <f t="shared" ca="1" si="10"/>
        <v>23</v>
      </c>
      <c r="Q14" s="204">
        <v>13</v>
      </c>
      <c r="R14" s="218">
        <f t="shared" ca="1" si="11"/>
        <v>0</v>
      </c>
      <c r="S14">
        <f t="shared" ca="1" si="12"/>
        <v>0</v>
      </c>
      <c r="T14" s="204">
        <v>13</v>
      </c>
      <c r="U14" s="221" t="str">
        <f t="shared" ca="1" si="13"/>
        <v>Cape Town</v>
      </c>
      <c r="W14" s="219">
        <f t="shared" ca="1" si="14"/>
        <v>97</v>
      </c>
      <c r="X14" s="204">
        <v>13</v>
      </c>
      <c r="Y14" s="218">
        <f t="shared" ca="1" si="15"/>
        <v>0</v>
      </c>
      <c r="Z14">
        <f t="shared" ca="1" si="16"/>
        <v>0</v>
      </c>
      <c r="AA14" s="204">
        <v>13</v>
      </c>
      <c r="AB14" s="221" t="str">
        <f t="shared" ca="1" si="17"/>
        <v/>
      </c>
    </row>
    <row r="15" spans="1:28">
      <c r="A15">
        <f t="shared" ca="1" si="4"/>
        <v>4</v>
      </c>
      <c r="B15">
        <f t="shared" ca="1" si="5"/>
        <v>166</v>
      </c>
      <c r="C15" s="218">
        <f t="shared" ca="1" si="6"/>
        <v>3</v>
      </c>
      <c r="D15" s="442">
        <v>14</v>
      </c>
      <c r="E15" s="442" t="str">
        <f t="shared" ca="1" si="0"/>
        <v>Boston</v>
      </c>
      <c r="F15" s="444" t="str">
        <f t="shared" ca="1" si="1"/>
        <v>North America</v>
      </c>
      <c r="G15" s="444" t="str">
        <f t="shared" ca="1" si="2"/>
        <v>USA</v>
      </c>
      <c r="H15" s="443"/>
      <c r="I15" s="219">
        <f t="shared" ca="1" si="7"/>
        <v>156</v>
      </c>
      <c r="J15" s="204">
        <v>14</v>
      </c>
      <c r="K15" s="218">
        <f t="shared" ca="1" si="8"/>
        <v>0</v>
      </c>
      <c r="L15">
        <f t="shared" ca="1" si="9"/>
        <v>0</v>
      </c>
      <c r="M15" s="204">
        <v>14</v>
      </c>
      <c r="N15" s="221" t="str">
        <f t="shared" ca="1" si="3"/>
        <v>Indonesia</v>
      </c>
      <c r="P15" s="219">
        <f t="shared" ca="1" si="10"/>
        <v>35</v>
      </c>
      <c r="Q15" s="204">
        <v>14</v>
      </c>
      <c r="R15" s="218">
        <f t="shared" ca="1" si="11"/>
        <v>0</v>
      </c>
      <c r="S15">
        <f t="shared" ca="1" si="12"/>
        <v>0</v>
      </c>
      <c r="T15" s="204">
        <v>14</v>
      </c>
      <c r="U15" s="221" t="str">
        <f t="shared" ca="1" si="13"/>
        <v>Chennai</v>
      </c>
      <c r="W15" s="219">
        <f t="shared" ca="1" si="14"/>
        <v>154</v>
      </c>
      <c r="X15" s="204">
        <v>14</v>
      </c>
      <c r="Y15" s="218">
        <f t="shared" ca="1" si="15"/>
        <v>0</v>
      </c>
      <c r="Z15">
        <f t="shared" ca="1" si="16"/>
        <v>0</v>
      </c>
      <c r="AA15" s="204">
        <v>14</v>
      </c>
      <c r="AB15" s="221" t="str">
        <f t="shared" ca="1" si="17"/>
        <v/>
      </c>
    </row>
    <row r="16" spans="1:28">
      <c r="A16">
        <f t="shared" ca="1" si="4"/>
        <v>4</v>
      </c>
      <c r="B16">
        <f t="shared" ca="1" si="5"/>
        <v>166</v>
      </c>
      <c r="C16" s="218">
        <f t="shared" ca="1" si="6"/>
        <v>3</v>
      </c>
      <c r="D16" s="442">
        <v>15</v>
      </c>
      <c r="E16" s="442" t="str">
        <f t="shared" ca="1" si="0"/>
        <v>Boston</v>
      </c>
      <c r="F16" s="444" t="str">
        <f t="shared" ca="1" si="1"/>
        <v>North America</v>
      </c>
      <c r="G16" s="444" t="str">
        <f t="shared" ca="1" si="2"/>
        <v>USA</v>
      </c>
      <c r="H16" s="443"/>
      <c r="I16" s="219">
        <f t="shared" ca="1" si="7"/>
        <v>156</v>
      </c>
      <c r="J16" s="204">
        <v>15</v>
      </c>
      <c r="K16" s="218">
        <f t="shared" ca="1" si="8"/>
        <v>0</v>
      </c>
      <c r="L16">
        <f t="shared" ca="1" si="9"/>
        <v>0</v>
      </c>
      <c r="M16" s="204">
        <v>15</v>
      </c>
      <c r="N16" s="221" t="str">
        <f t="shared" ca="1" si="3"/>
        <v>Italy</v>
      </c>
      <c r="P16" s="219">
        <f t="shared" ca="1" si="10"/>
        <v>35</v>
      </c>
      <c r="Q16" s="204">
        <v>15</v>
      </c>
      <c r="R16" s="218">
        <f t="shared" ca="1" si="11"/>
        <v>0</v>
      </c>
      <c r="S16">
        <f t="shared" ca="1" si="12"/>
        <v>0</v>
      </c>
      <c r="T16" s="204">
        <v>15</v>
      </c>
      <c r="U16" s="221" t="str">
        <f t="shared" ca="1" si="13"/>
        <v>Chicago</v>
      </c>
      <c r="W16" s="219">
        <f t="shared" ca="1" si="14"/>
        <v>154</v>
      </c>
      <c r="X16" s="204">
        <v>15</v>
      </c>
      <c r="Y16" s="218">
        <f t="shared" ca="1" si="15"/>
        <v>0</v>
      </c>
      <c r="Z16">
        <f t="shared" ca="1" si="16"/>
        <v>0</v>
      </c>
      <c r="AA16" s="204">
        <v>15</v>
      </c>
      <c r="AB16" s="221" t="str">
        <f t="shared" ca="1" si="17"/>
        <v/>
      </c>
    </row>
    <row r="17" spans="1:28">
      <c r="A17">
        <f t="shared" ca="1" si="4"/>
        <v>4</v>
      </c>
      <c r="B17">
        <f t="shared" ca="1" si="5"/>
        <v>166</v>
      </c>
      <c r="C17" s="218">
        <f t="shared" ca="1" si="6"/>
        <v>3</v>
      </c>
      <c r="D17" s="442">
        <v>16</v>
      </c>
      <c r="E17" s="442" t="str">
        <f t="shared" ca="1" si="0"/>
        <v>Boston</v>
      </c>
      <c r="F17" s="444" t="str">
        <f t="shared" ca="1" si="1"/>
        <v>North America</v>
      </c>
      <c r="G17" s="444" t="str">
        <f t="shared" ca="1" si="2"/>
        <v>USA</v>
      </c>
      <c r="H17" s="443"/>
      <c r="I17" s="219">
        <f t="shared" ca="1" si="7"/>
        <v>156</v>
      </c>
      <c r="J17" s="204">
        <v>16</v>
      </c>
      <c r="K17" s="218">
        <f t="shared" ca="1" si="8"/>
        <v>0</v>
      </c>
      <c r="L17">
        <f t="shared" ca="1" si="9"/>
        <v>0</v>
      </c>
      <c r="M17" s="204">
        <v>16</v>
      </c>
      <c r="N17" s="221" t="str">
        <f t="shared" ca="1" si="3"/>
        <v>Japan</v>
      </c>
      <c r="P17" s="219">
        <f t="shared" ca="1" si="10"/>
        <v>35</v>
      </c>
      <c r="Q17" s="204">
        <v>16</v>
      </c>
      <c r="R17" s="218">
        <f t="shared" ca="1" si="11"/>
        <v>0</v>
      </c>
      <c r="S17">
        <f t="shared" ca="1" si="12"/>
        <v>0</v>
      </c>
      <c r="T17" s="204">
        <v>16</v>
      </c>
      <c r="U17" s="221" t="str">
        <f t="shared" ca="1" si="13"/>
        <v>Ciudad de México</v>
      </c>
      <c r="W17" s="219">
        <f t="shared" ca="1" si="14"/>
        <v>154</v>
      </c>
      <c r="X17" s="204">
        <v>16</v>
      </c>
      <c r="Y17" s="218">
        <f t="shared" ca="1" si="15"/>
        <v>0</v>
      </c>
      <c r="Z17">
        <f t="shared" ca="1" si="16"/>
        <v>0</v>
      </c>
      <c r="AA17" s="204">
        <v>16</v>
      </c>
      <c r="AB17" s="221" t="str">
        <f t="shared" ca="1" si="17"/>
        <v/>
      </c>
    </row>
    <row r="18" spans="1:28">
      <c r="A18">
        <f t="shared" ca="1" si="4"/>
        <v>4</v>
      </c>
      <c r="B18">
        <f t="shared" ca="1" si="5"/>
        <v>166</v>
      </c>
      <c r="C18" s="218">
        <f t="shared" ca="1" si="6"/>
        <v>3</v>
      </c>
      <c r="D18" s="442">
        <v>17</v>
      </c>
      <c r="E18" s="442" t="str">
        <f t="shared" ca="1" si="0"/>
        <v>Boston</v>
      </c>
      <c r="F18" s="444" t="str">
        <f t="shared" ca="1" si="1"/>
        <v>North America</v>
      </c>
      <c r="G18" s="444" t="str">
        <f t="shared" ca="1" si="2"/>
        <v>USA</v>
      </c>
      <c r="H18" s="443"/>
      <c r="I18" s="219">
        <f t="shared" ca="1" si="7"/>
        <v>156</v>
      </c>
      <c r="J18" s="204">
        <v>17</v>
      </c>
      <c r="K18" s="218">
        <f t="shared" ca="1" si="8"/>
        <v>0</v>
      </c>
      <c r="L18">
        <f t="shared" ca="1" si="9"/>
        <v>0</v>
      </c>
      <c r="M18" s="204">
        <v>17</v>
      </c>
      <c r="N18" s="221" t="str">
        <f t="shared" ca="1" si="3"/>
        <v>Jordan</v>
      </c>
      <c r="P18" s="219">
        <f t="shared" ca="1" si="10"/>
        <v>35</v>
      </c>
      <c r="Q18" s="204">
        <v>17</v>
      </c>
      <c r="R18" s="218">
        <f t="shared" ca="1" si="11"/>
        <v>0</v>
      </c>
      <c r="S18">
        <f t="shared" ca="1" si="12"/>
        <v>0</v>
      </c>
      <c r="T18" s="204">
        <v>17</v>
      </c>
      <c r="U18" s="221" t="str">
        <f t="shared" ca="1" si="13"/>
        <v>Copenhagen</v>
      </c>
      <c r="W18" s="219">
        <f t="shared" ca="1" si="14"/>
        <v>154</v>
      </c>
      <c r="X18" s="204">
        <v>17</v>
      </c>
      <c r="Y18" s="218">
        <f t="shared" ca="1" si="15"/>
        <v>0</v>
      </c>
      <c r="Z18">
        <f t="shared" ca="1" si="16"/>
        <v>0</v>
      </c>
      <c r="AA18" s="204">
        <v>17</v>
      </c>
      <c r="AB18" s="221" t="str">
        <f t="shared" ca="1" si="17"/>
        <v/>
      </c>
    </row>
    <row r="19" spans="1:28">
      <c r="A19">
        <f t="shared" ca="1" si="4"/>
        <v>4</v>
      </c>
      <c r="B19">
        <f t="shared" ca="1" si="5"/>
        <v>166</v>
      </c>
      <c r="C19" s="218">
        <f t="shared" ca="1" si="6"/>
        <v>3</v>
      </c>
      <c r="D19" s="442">
        <v>18</v>
      </c>
      <c r="E19" s="442" t="str">
        <f t="shared" ca="1" si="0"/>
        <v>Boston</v>
      </c>
      <c r="F19" s="444" t="str">
        <f t="shared" ca="1" si="1"/>
        <v>North America</v>
      </c>
      <c r="G19" s="444" t="str">
        <f t="shared" ca="1" si="2"/>
        <v>USA</v>
      </c>
      <c r="H19" s="443"/>
      <c r="I19" s="219">
        <f t="shared" ca="1" si="7"/>
        <v>156</v>
      </c>
      <c r="J19" s="204">
        <v>18</v>
      </c>
      <c r="K19" s="218">
        <f t="shared" ca="1" si="8"/>
        <v>0</v>
      </c>
      <c r="L19">
        <f t="shared" ca="1" si="9"/>
        <v>0</v>
      </c>
      <c r="M19" s="204">
        <v>18</v>
      </c>
      <c r="N19" s="221" t="str">
        <f t="shared" ca="1" si="3"/>
        <v>Mexico</v>
      </c>
      <c r="P19" s="219">
        <f t="shared" ca="1" si="10"/>
        <v>35</v>
      </c>
      <c r="Q19" s="204">
        <v>18</v>
      </c>
      <c r="R19" s="218">
        <f t="shared" ca="1" si="11"/>
        <v>0</v>
      </c>
      <c r="S19">
        <f t="shared" ca="1" si="12"/>
        <v>0</v>
      </c>
      <c r="T19" s="204">
        <v>18</v>
      </c>
      <c r="U19" s="221" t="str">
        <f t="shared" ca="1" si="13"/>
        <v>Curitiba</v>
      </c>
      <c r="W19" s="219">
        <f t="shared" ca="1" si="14"/>
        <v>154</v>
      </c>
      <c r="X19" s="204">
        <v>18</v>
      </c>
      <c r="Y19" s="218">
        <f t="shared" ca="1" si="15"/>
        <v>0</v>
      </c>
      <c r="Z19">
        <f t="shared" ca="1" si="16"/>
        <v>0</v>
      </c>
      <c r="AA19" s="204">
        <v>18</v>
      </c>
      <c r="AB19" s="221" t="str">
        <f t="shared" ca="1" si="17"/>
        <v/>
      </c>
    </row>
    <row r="20" spans="1:28">
      <c r="A20">
        <f t="shared" ca="1" si="4"/>
        <v>4</v>
      </c>
      <c r="B20">
        <f t="shared" ca="1" si="5"/>
        <v>166</v>
      </c>
      <c r="C20" s="218">
        <f t="shared" ca="1" si="6"/>
        <v>3</v>
      </c>
      <c r="D20" s="442">
        <v>19</v>
      </c>
      <c r="E20" s="442" t="str">
        <f t="shared" ca="1" si="0"/>
        <v>Boston</v>
      </c>
      <c r="F20" s="444" t="str">
        <f t="shared" ca="1" si="1"/>
        <v>North America</v>
      </c>
      <c r="G20" s="444" t="str">
        <f t="shared" ca="1" si="2"/>
        <v>USA</v>
      </c>
      <c r="H20" s="443"/>
      <c r="I20" s="219">
        <f t="shared" ca="1" si="7"/>
        <v>156</v>
      </c>
      <c r="J20" s="204">
        <v>19</v>
      </c>
      <c r="K20" s="218">
        <f t="shared" ca="1" si="8"/>
        <v>0</v>
      </c>
      <c r="L20">
        <f t="shared" ca="1" si="9"/>
        <v>0</v>
      </c>
      <c r="M20" s="204">
        <v>19</v>
      </c>
      <c r="N20" s="221" t="str">
        <f t="shared" ca="1" si="3"/>
        <v>New Zealand</v>
      </c>
      <c r="P20" s="219">
        <f t="shared" ca="1" si="10"/>
        <v>35</v>
      </c>
      <c r="Q20" s="204">
        <v>19</v>
      </c>
      <c r="R20" s="218">
        <f t="shared" ca="1" si="11"/>
        <v>0</v>
      </c>
      <c r="S20">
        <f t="shared" ca="1" si="12"/>
        <v>0</v>
      </c>
      <c r="T20" s="204">
        <v>19</v>
      </c>
      <c r="U20" s="221" t="str">
        <f t="shared" ca="1" si="13"/>
        <v>Dar es Salaam</v>
      </c>
      <c r="W20" s="219">
        <f t="shared" ca="1" si="14"/>
        <v>154</v>
      </c>
      <c r="X20" s="204">
        <v>19</v>
      </c>
      <c r="Y20" s="218">
        <f t="shared" ca="1" si="15"/>
        <v>0</v>
      </c>
      <c r="Z20">
        <f t="shared" ca="1" si="16"/>
        <v>0</v>
      </c>
      <c r="AA20" s="204">
        <v>19</v>
      </c>
      <c r="AB20" s="221" t="str">
        <f t="shared" ca="1" si="17"/>
        <v/>
      </c>
    </row>
    <row r="21" spans="1:28">
      <c r="A21">
        <f t="shared" ca="1" si="4"/>
        <v>4</v>
      </c>
      <c r="B21">
        <f t="shared" ca="1" si="5"/>
        <v>166</v>
      </c>
      <c r="C21" s="218">
        <f t="shared" ca="1" si="6"/>
        <v>3</v>
      </c>
      <c r="D21" s="442">
        <v>20</v>
      </c>
      <c r="E21" s="442" t="str">
        <f t="shared" ca="1" si="0"/>
        <v>Boston</v>
      </c>
      <c r="F21" s="444" t="str">
        <f t="shared" ca="1" si="1"/>
        <v>North America</v>
      </c>
      <c r="G21" s="444" t="str">
        <f t="shared" ca="1" si="2"/>
        <v>USA</v>
      </c>
      <c r="H21" s="443"/>
      <c r="I21" s="219">
        <f t="shared" ca="1" si="7"/>
        <v>156</v>
      </c>
      <c r="J21" s="204">
        <v>20</v>
      </c>
      <c r="K21" s="218">
        <f t="shared" ca="1" si="8"/>
        <v>0</v>
      </c>
      <c r="L21">
        <f t="shared" ca="1" si="9"/>
        <v>0</v>
      </c>
      <c r="M21" s="204">
        <v>20</v>
      </c>
      <c r="N21" s="221" t="str">
        <f t="shared" ca="1" si="3"/>
        <v>Nigeria</v>
      </c>
      <c r="P21" s="219">
        <f t="shared" ca="1" si="10"/>
        <v>35</v>
      </c>
      <c r="Q21" s="204">
        <v>20</v>
      </c>
      <c r="R21" s="218">
        <f t="shared" ca="1" si="11"/>
        <v>56</v>
      </c>
      <c r="S21" t="str">
        <f t="shared" ca="1" si="12"/>
        <v>Tshwane</v>
      </c>
      <c r="T21" s="204">
        <v>20</v>
      </c>
      <c r="U21" s="221" t="str">
        <f t="shared" ca="1" si="13"/>
        <v>Dubai</v>
      </c>
      <c r="W21" s="219">
        <f t="shared" ca="1" si="14"/>
        <v>154</v>
      </c>
      <c r="X21" s="204">
        <v>20</v>
      </c>
      <c r="Y21" s="218">
        <f t="shared" ca="1" si="15"/>
        <v>0</v>
      </c>
      <c r="Z21">
        <f t="shared" ca="1" si="16"/>
        <v>0</v>
      </c>
      <c r="AA21" s="204">
        <v>20</v>
      </c>
      <c r="AB21" s="221" t="str">
        <f t="shared" ca="1" si="17"/>
        <v/>
      </c>
    </row>
    <row r="22" spans="1:28">
      <c r="A22">
        <f t="shared" ca="1" si="4"/>
        <v>4</v>
      </c>
      <c r="B22">
        <f t="shared" ca="1" si="5"/>
        <v>166</v>
      </c>
      <c r="C22" s="218">
        <f t="shared" ca="1" si="6"/>
        <v>3</v>
      </c>
      <c r="D22" s="442">
        <v>21</v>
      </c>
      <c r="E22" s="442" t="str">
        <f t="shared" ca="1" si="0"/>
        <v>Boston</v>
      </c>
      <c r="F22" s="444" t="str">
        <f t="shared" ca="1" si="1"/>
        <v>North America</v>
      </c>
      <c r="G22" s="444" t="str">
        <f t="shared" ca="1" si="2"/>
        <v>USA</v>
      </c>
      <c r="H22" s="443"/>
      <c r="I22" s="219">
        <f t="shared" ca="1" si="7"/>
        <v>156</v>
      </c>
      <c r="J22" s="204">
        <v>21</v>
      </c>
      <c r="K22" s="218">
        <f t="shared" ca="1" si="8"/>
        <v>0</v>
      </c>
      <c r="L22">
        <f t="shared" ca="1" si="9"/>
        <v>0</v>
      </c>
      <c r="M22" s="204">
        <v>21</v>
      </c>
      <c r="N22" s="221" t="str">
        <f t="shared" ca="1" si="3"/>
        <v>Norway</v>
      </c>
      <c r="P22" s="219">
        <f t="shared" ca="1" si="10"/>
        <v>35</v>
      </c>
      <c r="Q22" s="204">
        <v>21</v>
      </c>
      <c r="R22" s="218">
        <f t="shared" ca="1" si="11"/>
        <v>55</v>
      </c>
      <c r="S22" t="str">
        <f t="shared" ca="1" si="12"/>
        <v>Toronto</v>
      </c>
      <c r="T22" s="204">
        <v>21</v>
      </c>
      <c r="U22" s="221" t="str">
        <f t="shared" ca="1" si="13"/>
        <v>Durban (eThekwini)</v>
      </c>
      <c r="W22" s="219">
        <f t="shared" ca="1" si="14"/>
        <v>154</v>
      </c>
      <c r="X22" s="204">
        <v>21</v>
      </c>
      <c r="Y22" s="218">
        <f t="shared" ca="1" si="15"/>
        <v>0</v>
      </c>
      <c r="Z22">
        <f t="shared" ca="1" si="16"/>
        <v>0</v>
      </c>
      <c r="AA22" s="204">
        <v>21</v>
      </c>
      <c r="AB22" s="221" t="str">
        <f t="shared" ca="1" si="17"/>
        <v/>
      </c>
    </row>
    <row r="23" spans="1:28">
      <c r="A23">
        <f t="shared" ca="1" si="4"/>
        <v>4</v>
      </c>
      <c r="B23">
        <f t="shared" ca="1" si="5"/>
        <v>166</v>
      </c>
      <c r="C23" s="218">
        <f t="shared" ca="1" si="6"/>
        <v>3</v>
      </c>
      <c r="D23" s="442">
        <v>22</v>
      </c>
      <c r="E23" s="442" t="str">
        <f t="shared" ca="1" si="0"/>
        <v>Boston</v>
      </c>
      <c r="F23" s="444" t="str">
        <f t="shared" ca="1" si="1"/>
        <v>North America</v>
      </c>
      <c r="G23" s="444" t="str">
        <f t="shared" ca="1" si="2"/>
        <v>USA</v>
      </c>
      <c r="H23" s="443"/>
      <c r="I23" s="219">
        <f t="shared" ca="1" si="7"/>
        <v>156</v>
      </c>
      <c r="J23" s="204">
        <v>22</v>
      </c>
      <c r="K23" s="218">
        <f t="shared" ca="1" si="8"/>
        <v>0</v>
      </c>
      <c r="L23">
        <f t="shared" ca="1" si="9"/>
        <v>0</v>
      </c>
      <c r="M23" s="204">
        <v>22</v>
      </c>
      <c r="N23" s="221" t="str">
        <f t="shared" ca="1" si="3"/>
        <v>Peru</v>
      </c>
      <c r="P23" s="219">
        <f t="shared" ca="1" si="10"/>
        <v>35</v>
      </c>
      <c r="Q23" s="204">
        <v>22</v>
      </c>
      <c r="R23" s="218">
        <f t="shared" ca="1" si="11"/>
        <v>0</v>
      </c>
      <c r="S23">
        <f t="shared" ca="1" si="12"/>
        <v>0</v>
      </c>
      <c r="T23" s="204">
        <v>22</v>
      </c>
      <c r="U23" s="221" t="str">
        <f t="shared" ca="1" si="13"/>
        <v>Hanoi</v>
      </c>
      <c r="W23" s="219">
        <f t="shared" ca="1" si="14"/>
        <v>154</v>
      </c>
      <c r="X23" s="204">
        <v>22</v>
      </c>
      <c r="Y23" s="218">
        <f t="shared" ca="1" si="15"/>
        <v>0</v>
      </c>
      <c r="Z23">
        <f t="shared" ca="1" si="16"/>
        <v>0</v>
      </c>
      <c r="AA23" s="204">
        <v>22</v>
      </c>
      <c r="AB23" s="221" t="str">
        <f t="shared" ca="1" si="17"/>
        <v/>
      </c>
    </row>
    <row r="24" spans="1:28">
      <c r="A24">
        <f t="shared" ca="1" si="4"/>
        <v>4</v>
      </c>
      <c r="B24">
        <f t="shared" ca="1" si="5"/>
        <v>166</v>
      </c>
      <c r="C24" s="218">
        <f t="shared" ca="1" si="6"/>
        <v>3</v>
      </c>
      <c r="D24" s="442">
        <v>23</v>
      </c>
      <c r="E24" s="442" t="str">
        <f t="shared" ca="1" si="0"/>
        <v>Boston</v>
      </c>
      <c r="F24" s="444" t="str">
        <f t="shared" ca="1" si="1"/>
        <v>North America</v>
      </c>
      <c r="G24" s="444" t="str">
        <f t="shared" ca="1" si="2"/>
        <v>USA</v>
      </c>
      <c r="H24" s="443"/>
      <c r="I24" s="219">
        <f t="shared" ca="1" si="7"/>
        <v>156</v>
      </c>
      <c r="J24" s="204">
        <v>23</v>
      </c>
      <c r="K24" s="218">
        <f t="shared" ca="1" si="8"/>
        <v>0</v>
      </c>
      <c r="L24">
        <f t="shared" ca="1" si="9"/>
        <v>0</v>
      </c>
      <c r="M24" s="204">
        <v>23</v>
      </c>
      <c r="N24" s="221" t="str">
        <f t="shared" ca="1" si="3"/>
        <v>Poland</v>
      </c>
      <c r="P24" s="219">
        <f t="shared" ca="1" si="10"/>
        <v>35</v>
      </c>
      <c r="Q24" s="204">
        <v>23</v>
      </c>
      <c r="R24" s="218">
        <f t="shared" ca="1" si="11"/>
        <v>0</v>
      </c>
      <c r="S24">
        <f t="shared" ca="1" si="12"/>
        <v>0</v>
      </c>
      <c r="T24" s="204">
        <v>23</v>
      </c>
      <c r="U24" s="221" t="str">
        <f t="shared" ca="1" si="13"/>
        <v>Heidelberg</v>
      </c>
      <c r="W24" s="219">
        <f t="shared" ca="1" si="14"/>
        <v>154</v>
      </c>
      <c r="X24" s="204">
        <v>23</v>
      </c>
      <c r="Y24" s="218">
        <f t="shared" ca="1" si="15"/>
        <v>0</v>
      </c>
      <c r="Z24">
        <f t="shared" ca="1" si="16"/>
        <v>0</v>
      </c>
      <c r="AA24" s="204">
        <v>23</v>
      </c>
      <c r="AB24" s="221" t="str">
        <f t="shared" ca="1" si="17"/>
        <v/>
      </c>
    </row>
    <row r="25" spans="1:28">
      <c r="A25">
        <f t="shared" ca="1" si="4"/>
        <v>4</v>
      </c>
      <c r="B25">
        <f t="shared" ca="1" si="5"/>
        <v>166</v>
      </c>
      <c r="C25" s="218">
        <f t="shared" ca="1" si="6"/>
        <v>3</v>
      </c>
      <c r="D25" s="442">
        <v>24</v>
      </c>
      <c r="E25" s="442" t="str">
        <f t="shared" ca="1" si="0"/>
        <v>Boston</v>
      </c>
      <c r="F25" s="444" t="str">
        <f t="shared" ca="1" si="1"/>
        <v>North America</v>
      </c>
      <c r="G25" s="444" t="str">
        <f t="shared" ca="1" si="2"/>
        <v>USA</v>
      </c>
      <c r="H25" s="443"/>
      <c r="I25" s="219">
        <f t="shared" ca="1" si="7"/>
        <v>156</v>
      </c>
      <c r="J25" s="204">
        <v>24</v>
      </c>
      <c r="K25" s="218">
        <f t="shared" ca="1" si="8"/>
        <v>0</v>
      </c>
      <c r="L25">
        <f t="shared" ca="1" si="9"/>
        <v>0</v>
      </c>
      <c r="M25" s="204">
        <v>24</v>
      </c>
      <c r="N25" s="221" t="str">
        <f t="shared" ca="1" si="3"/>
        <v>South Africa</v>
      </c>
      <c r="P25" s="219">
        <f t="shared" ca="1" si="10"/>
        <v>35</v>
      </c>
      <c r="Q25" s="204">
        <v>24</v>
      </c>
      <c r="R25" s="218">
        <f t="shared" ca="1" si="11"/>
        <v>0</v>
      </c>
      <c r="S25">
        <f t="shared" ca="1" si="12"/>
        <v>0</v>
      </c>
      <c r="T25" s="204">
        <v>24</v>
      </c>
      <c r="U25" s="221" t="str">
        <f t="shared" ca="1" si="13"/>
        <v>Ho Chi Minh City</v>
      </c>
      <c r="W25" s="219">
        <f t="shared" ca="1" si="14"/>
        <v>154</v>
      </c>
      <c r="X25" s="204">
        <v>24</v>
      </c>
      <c r="Y25" s="218">
        <f t="shared" ca="1" si="15"/>
        <v>0</v>
      </c>
      <c r="Z25">
        <f t="shared" ca="1" si="16"/>
        <v>0</v>
      </c>
      <c r="AA25" s="204">
        <v>24</v>
      </c>
      <c r="AB25" s="221" t="str">
        <f t="shared" ca="1" si="17"/>
        <v/>
      </c>
    </row>
    <row r="26" spans="1:28">
      <c r="A26">
        <f t="shared" ca="1" si="4"/>
        <v>4</v>
      </c>
      <c r="B26">
        <f t="shared" ca="1" si="5"/>
        <v>166</v>
      </c>
      <c r="C26" s="218">
        <f t="shared" ca="1" si="6"/>
        <v>3</v>
      </c>
      <c r="D26" s="442">
        <v>25</v>
      </c>
      <c r="E26" s="442" t="str">
        <f t="shared" ca="1" si="0"/>
        <v>Boston</v>
      </c>
      <c r="F26" s="444" t="str">
        <f t="shared" ca="1" si="1"/>
        <v>North America</v>
      </c>
      <c r="G26" s="444" t="str">
        <f t="shared" ca="1" si="2"/>
        <v>USA</v>
      </c>
      <c r="H26" s="443"/>
      <c r="I26" s="219">
        <f t="shared" ca="1" si="7"/>
        <v>156</v>
      </c>
      <c r="J26" s="204">
        <v>25</v>
      </c>
      <c r="K26" s="218">
        <f t="shared" ca="1" si="8"/>
        <v>0</v>
      </c>
      <c r="L26">
        <f t="shared" ca="1" si="9"/>
        <v>0</v>
      </c>
      <c r="M26" s="204">
        <v>25</v>
      </c>
      <c r="N26" s="221" t="str">
        <f t="shared" ca="1" si="3"/>
        <v>South Korea</v>
      </c>
      <c r="P26" s="219">
        <f t="shared" ca="1" si="10"/>
        <v>35</v>
      </c>
      <c r="Q26" s="204">
        <v>25</v>
      </c>
      <c r="R26" s="218">
        <f t="shared" ca="1" si="11"/>
        <v>54</v>
      </c>
      <c r="S26" t="str">
        <f t="shared" ca="1" si="12"/>
        <v>Tokyo</v>
      </c>
      <c r="T26" s="204">
        <v>25</v>
      </c>
      <c r="U26" s="221" t="str">
        <f t="shared" ca="1" si="13"/>
        <v>Hong Kong</v>
      </c>
      <c r="W26" s="219">
        <f t="shared" ca="1" si="14"/>
        <v>154</v>
      </c>
      <c r="X26" s="204">
        <v>25</v>
      </c>
      <c r="Y26" s="218">
        <f t="shared" ca="1" si="15"/>
        <v>0</v>
      </c>
      <c r="Z26">
        <f t="shared" ca="1" si="16"/>
        <v>0</v>
      </c>
      <c r="AA26" s="204">
        <v>25</v>
      </c>
      <c r="AB26" s="221" t="str">
        <f t="shared" ca="1" si="17"/>
        <v/>
      </c>
    </row>
    <row r="27" spans="1:28">
      <c r="A27">
        <f t="shared" ca="1" si="4"/>
        <v>61</v>
      </c>
      <c r="B27">
        <f t="shared" ca="1" si="5"/>
        <v>107</v>
      </c>
      <c r="C27" s="218">
        <f t="shared" ca="1" si="6"/>
        <v>185</v>
      </c>
      <c r="D27" s="442">
        <v>26</v>
      </c>
      <c r="E27" s="442" t="str">
        <f t="shared" ca="1" si="0"/>
        <v>Buenos Aires</v>
      </c>
      <c r="F27" s="444" t="str">
        <f t="shared" ca="1" si="1"/>
        <v>Latin America</v>
      </c>
      <c r="G27" s="444" t="str">
        <f t="shared" ca="1" si="2"/>
        <v>Argentina</v>
      </c>
      <c r="H27" s="443"/>
      <c r="I27" s="219">
        <f t="shared" ca="1" si="7"/>
        <v>17</v>
      </c>
      <c r="J27" s="204">
        <v>26</v>
      </c>
      <c r="K27" s="218">
        <f t="shared" ca="1" si="8"/>
        <v>0</v>
      </c>
      <c r="L27">
        <f t="shared" ca="1" si="9"/>
        <v>0</v>
      </c>
      <c r="M27" s="204">
        <v>26</v>
      </c>
      <c r="N27" s="221" t="str">
        <f t="shared" ca="1" si="3"/>
        <v>Spain</v>
      </c>
      <c r="P27" s="219">
        <f t="shared" ca="1" si="10"/>
        <v>51</v>
      </c>
      <c r="Q27" s="204">
        <v>26</v>
      </c>
      <c r="R27" s="218">
        <f t="shared" ca="1" si="11"/>
        <v>53</v>
      </c>
      <c r="S27" t="str">
        <f t="shared" ca="1" si="12"/>
        <v>Sydney</v>
      </c>
      <c r="T27" s="204">
        <v>26</v>
      </c>
      <c r="U27" s="221" t="str">
        <f t="shared" ca="1" si="13"/>
        <v>Houston</v>
      </c>
      <c r="W27" s="219">
        <f t="shared" ca="1" si="14"/>
        <v>97</v>
      </c>
      <c r="X27" s="204">
        <v>26</v>
      </c>
      <c r="Y27" s="218">
        <f t="shared" ca="1" si="15"/>
        <v>0</v>
      </c>
      <c r="Z27">
        <f t="shared" ca="1" si="16"/>
        <v>0</v>
      </c>
      <c r="AA27" s="204">
        <v>26</v>
      </c>
      <c r="AB27" s="221" t="str">
        <f t="shared" ca="1" si="17"/>
        <v/>
      </c>
    </row>
    <row r="28" spans="1:28">
      <c r="A28">
        <f t="shared" ca="1" si="4"/>
        <v>61</v>
      </c>
      <c r="B28">
        <f t="shared" ca="1" si="5"/>
        <v>107</v>
      </c>
      <c r="C28" s="218">
        <f t="shared" ca="1" si="6"/>
        <v>185</v>
      </c>
      <c r="D28" s="442">
        <v>27</v>
      </c>
      <c r="E28" s="442" t="str">
        <f t="shared" ca="1" si="0"/>
        <v>Buenos Aires</v>
      </c>
      <c r="F28" s="444" t="str">
        <f t="shared" ca="1" si="1"/>
        <v>Latin America</v>
      </c>
      <c r="G28" s="444" t="str">
        <f t="shared" ca="1" si="2"/>
        <v>Argentina</v>
      </c>
      <c r="H28" s="443"/>
      <c r="I28" s="219">
        <f t="shared" ca="1" si="7"/>
        <v>17</v>
      </c>
      <c r="J28" s="204">
        <v>27</v>
      </c>
      <c r="K28" s="218">
        <f t="shared" ca="1" si="8"/>
        <v>0</v>
      </c>
      <c r="L28">
        <f t="shared" ca="1" si="9"/>
        <v>0</v>
      </c>
      <c r="M28" s="204">
        <v>27</v>
      </c>
      <c r="N28" s="221" t="str">
        <f t="shared" ca="1" si="3"/>
        <v>Sweden</v>
      </c>
      <c r="P28" s="219">
        <f t="shared" ca="1" si="10"/>
        <v>51</v>
      </c>
      <c r="Q28" s="204">
        <v>27</v>
      </c>
      <c r="R28" s="218">
        <f t="shared" ca="1" si="11"/>
        <v>0</v>
      </c>
      <c r="S28">
        <f t="shared" ca="1" si="12"/>
        <v>0</v>
      </c>
      <c r="T28" s="204">
        <v>27</v>
      </c>
      <c r="U28" s="221" t="str">
        <f t="shared" ca="1" si="13"/>
        <v>Istanbul</v>
      </c>
      <c r="W28" s="219">
        <f t="shared" ca="1" si="14"/>
        <v>97</v>
      </c>
      <c r="X28" s="204">
        <v>27</v>
      </c>
      <c r="Y28" s="218">
        <f t="shared" ca="1" si="15"/>
        <v>0</v>
      </c>
      <c r="Z28">
        <f t="shared" ca="1" si="16"/>
        <v>0</v>
      </c>
      <c r="AA28" s="204">
        <v>27</v>
      </c>
      <c r="AB28" s="221" t="str">
        <f t="shared" ca="1" si="17"/>
        <v/>
      </c>
    </row>
    <row r="29" spans="1:28">
      <c r="A29">
        <f t="shared" ca="1" si="4"/>
        <v>61</v>
      </c>
      <c r="B29">
        <f t="shared" ca="1" si="5"/>
        <v>107</v>
      </c>
      <c r="C29" s="218">
        <f t="shared" ca="1" si="6"/>
        <v>185</v>
      </c>
      <c r="D29" s="442">
        <v>28</v>
      </c>
      <c r="E29" s="442" t="str">
        <f t="shared" ca="1" si="0"/>
        <v>Buenos Aires</v>
      </c>
      <c r="F29" s="444" t="str">
        <f t="shared" ca="1" si="1"/>
        <v>Latin America</v>
      </c>
      <c r="G29" s="444" t="str">
        <f t="shared" ca="1" si="2"/>
        <v>Argentina</v>
      </c>
      <c r="H29" s="443"/>
      <c r="I29" s="219">
        <f t="shared" ca="1" si="7"/>
        <v>17</v>
      </c>
      <c r="J29" s="204">
        <v>28</v>
      </c>
      <c r="K29" s="218">
        <f t="shared" ca="1" si="8"/>
        <v>0</v>
      </c>
      <c r="L29">
        <f t="shared" ca="1" si="9"/>
        <v>0</v>
      </c>
      <c r="M29" s="204">
        <v>28</v>
      </c>
      <c r="N29" s="221" t="str">
        <f t="shared" ca="1" si="3"/>
        <v>Switzerland</v>
      </c>
      <c r="P29" s="219">
        <f t="shared" ca="1" si="10"/>
        <v>51</v>
      </c>
      <c r="Q29" s="204">
        <v>28</v>
      </c>
      <c r="R29" s="218">
        <f t="shared" ca="1" si="11"/>
        <v>0</v>
      </c>
      <c r="S29">
        <f t="shared" ca="1" si="12"/>
        <v>0</v>
      </c>
      <c r="T29" s="204">
        <v>28</v>
      </c>
      <c r="U29" s="221" t="str">
        <f t="shared" ca="1" si="13"/>
        <v>Jakarta</v>
      </c>
      <c r="W29" s="219">
        <f t="shared" ca="1" si="14"/>
        <v>97</v>
      </c>
      <c r="X29" s="204">
        <v>28</v>
      </c>
      <c r="Y29" s="218">
        <f t="shared" ca="1" si="15"/>
        <v>0</v>
      </c>
      <c r="Z29">
        <f t="shared" ca="1" si="16"/>
        <v>0</v>
      </c>
      <c r="AA29" s="204">
        <v>28</v>
      </c>
      <c r="AB29" s="221" t="str">
        <f t="shared" ca="1" si="17"/>
        <v/>
      </c>
    </row>
    <row r="30" spans="1:28">
      <c r="A30">
        <f t="shared" ca="1" si="4"/>
        <v>61</v>
      </c>
      <c r="B30">
        <f t="shared" ca="1" si="5"/>
        <v>107</v>
      </c>
      <c r="C30" s="218">
        <f t="shared" ca="1" si="6"/>
        <v>185</v>
      </c>
      <c r="D30" s="442">
        <v>29</v>
      </c>
      <c r="E30" s="442" t="str">
        <f t="shared" ca="1" si="0"/>
        <v>Buenos Aires</v>
      </c>
      <c r="F30" s="444" t="str">
        <f t="shared" ca="1" si="1"/>
        <v>Latin America</v>
      </c>
      <c r="G30" s="444" t="str">
        <f t="shared" ca="1" si="2"/>
        <v>Argentina</v>
      </c>
      <c r="H30" s="443"/>
      <c r="I30" s="219">
        <f t="shared" ca="1" si="7"/>
        <v>17</v>
      </c>
      <c r="J30" s="204">
        <v>29</v>
      </c>
      <c r="K30" s="218">
        <f t="shared" ca="1" si="8"/>
        <v>0</v>
      </c>
      <c r="L30">
        <f t="shared" ca="1" si="9"/>
        <v>0</v>
      </c>
      <c r="M30" s="204">
        <v>29</v>
      </c>
      <c r="N30" s="221" t="str">
        <f t="shared" ca="1" si="3"/>
        <v>Tanzania</v>
      </c>
      <c r="P30" s="219">
        <f t="shared" ca="1" si="10"/>
        <v>51</v>
      </c>
      <c r="Q30" s="204">
        <v>29</v>
      </c>
      <c r="R30" s="218">
        <f t="shared" ca="1" si="11"/>
        <v>0</v>
      </c>
      <c r="S30">
        <f t="shared" ca="1" si="12"/>
        <v>0</v>
      </c>
      <c r="T30" s="204">
        <v>29</v>
      </c>
      <c r="U30" s="221" t="str">
        <f t="shared" ca="1" si="13"/>
        <v>Johannesburg</v>
      </c>
      <c r="W30" s="219">
        <f t="shared" ca="1" si="14"/>
        <v>97</v>
      </c>
      <c r="X30" s="204">
        <v>29</v>
      </c>
      <c r="Y30" s="218">
        <f t="shared" ca="1" si="15"/>
        <v>0</v>
      </c>
      <c r="Z30">
        <f t="shared" ca="1" si="16"/>
        <v>0</v>
      </c>
      <c r="AA30" s="204">
        <v>29</v>
      </c>
      <c r="AB30" s="221" t="str">
        <f t="shared" ca="1" si="17"/>
        <v/>
      </c>
    </row>
    <row r="31" spans="1:28">
      <c r="A31">
        <f t="shared" ca="1" si="4"/>
        <v>61</v>
      </c>
      <c r="B31">
        <f t="shared" ca="1" si="5"/>
        <v>107</v>
      </c>
      <c r="C31" s="218">
        <f t="shared" ca="1" si="6"/>
        <v>185</v>
      </c>
      <c r="D31" s="442">
        <v>30</v>
      </c>
      <c r="E31" s="442" t="str">
        <f t="shared" ca="1" si="0"/>
        <v>Buenos Aires</v>
      </c>
      <c r="F31" s="444" t="str">
        <f t="shared" ca="1" si="1"/>
        <v>Latin America</v>
      </c>
      <c r="G31" s="444" t="str">
        <f t="shared" ca="1" si="2"/>
        <v>Argentina</v>
      </c>
      <c r="H31" s="443"/>
      <c r="I31" s="219">
        <f t="shared" ca="1" si="7"/>
        <v>17</v>
      </c>
      <c r="J31" s="204">
        <v>30</v>
      </c>
      <c r="K31" s="218">
        <f t="shared" ca="1" si="8"/>
        <v>0</v>
      </c>
      <c r="L31">
        <f t="shared" ca="1" si="9"/>
        <v>0</v>
      </c>
      <c r="M31" s="204">
        <v>30</v>
      </c>
      <c r="N31" s="221" t="str">
        <f t="shared" ca="1" si="3"/>
        <v>Thailand</v>
      </c>
      <c r="P31" s="219">
        <f t="shared" ca="1" si="10"/>
        <v>51</v>
      </c>
      <c r="Q31" s="204">
        <v>30</v>
      </c>
      <c r="R31" s="218">
        <f t="shared" ca="1" si="11"/>
        <v>0</v>
      </c>
      <c r="S31">
        <f t="shared" ca="1" si="12"/>
        <v>0</v>
      </c>
      <c r="T31" s="204">
        <v>30</v>
      </c>
      <c r="U31" s="221" t="str">
        <f t="shared" ca="1" si="13"/>
        <v>Lagos</v>
      </c>
      <c r="W31" s="219">
        <f t="shared" ca="1" si="14"/>
        <v>97</v>
      </c>
      <c r="X31" s="204">
        <v>30</v>
      </c>
      <c r="Y31" s="218">
        <f t="shared" ca="1" si="15"/>
        <v>0</v>
      </c>
      <c r="Z31">
        <f t="shared" ca="1" si="16"/>
        <v>0</v>
      </c>
      <c r="AA31" s="204">
        <v>30</v>
      </c>
      <c r="AB31" s="221" t="str">
        <f t="shared" ca="1" si="17"/>
        <v/>
      </c>
    </row>
    <row r="32" spans="1:28">
      <c r="A32">
        <f t="shared" ca="1" si="4"/>
        <v>61</v>
      </c>
      <c r="B32">
        <f t="shared" ca="1" si="5"/>
        <v>107</v>
      </c>
      <c r="C32" s="218">
        <f t="shared" ca="1" si="6"/>
        <v>185</v>
      </c>
      <c r="D32" s="442">
        <v>31</v>
      </c>
      <c r="E32" s="442" t="str">
        <f t="shared" ca="1" si="0"/>
        <v>Buenos Aires</v>
      </c>
      <c r="F32" s="444" t="str">
        <f t="shared" ca="1" si="1"/>
        <v>Latin America</v>
      </c>
      <c r="G32" s="444" t="str">
        <f t="shared" ca="1" si="2"/>
        <v>Argentina</v>
      </c>
      <c r="H32" s="443"/>
      <c r="I32" s="219">
        <f t="shared" ca="1" si="7"/>
        <v>17</v>
      </c>
      <c r="J32" s="204">
        <v>31</v>
      </c>
      <c r="K32" s="218">
        <f t="shared" ca="1" si="8"/>
        <v>0</v>
      </c>
      <c r="L32">
        <f t="shared" ca="1" si="9"/>
        <v>0</v>
      </c>
      <c r="M32" s="204">
        <v>31</v>
      </c>
      <c r="N32" s="221" t="str">
        <f t="shared" ca="1" si="3"/>
        <v>The Netherlands</v>
      </c>
      <c r="P32" s="219">
        <f t="shared" ca="1" si="10"/>
        <v>51</v>
      </c>
      <c r="Q32" s="204">
        <v>31</v>
      </c>
      <c r="R32" s="218">
        <f t="shared" ca="1" si="11"/>
        <v>0</v>
      </c>
      <c r="S32">
        <f t="shared" ca="1" si="12"/>
        <v>0</v>
      </c>
      <c r="T32" s="204">
        <v>31</v>
      </c>
      <c r="U32" s="221" t="str">
        <f t="shared" ca="1" si="13"/>
        <v>Lima</v>
      </c>
      <c r="W32" s="219">
        <f t="shared" ca="1" si="14"/>
        <v>97</v>
      </c>
      <c r="X32" s="204">
        <v>31</v>
      </c>
      <c r="Y32" s="218">
        <f t="shared" ca="1" si="15"/>
        <v>0</v>
      </c>
      <c r="Z32">
        <f t="shared" ca="1" si="16"/>
        <v>0</v>
      </c>
      <c r="AA32" s="204">
        <v>31</v>
      </c>
      <c r="AB32" s="221" t="str">
        <f t="shared" ca="1" si="17"/>
        <v/>
      </c>
    </row>
    <row r="33" spans="1:28">
      <c r="A33">
        <f t="shared" ca="1" si="4"/>
        <v>61</v>
      </c>
      <c r="B33">
        <f t="shared" ca="1" si="5"/>
        <v>107</v>
      </c>
      <c r="C33" s="218">
        <f t="shared" ca="1" si="6"/>
        <v>185</v>
      </c>
      <c r="D33" s="442">
        <v>32</v>
      </c>
      <c r="E33" s="442" t="str">
        <f t="shared" ca="1" si="0"/>
        <v>Buenos Aires</v>
      </c>
      <c r="F33" s="444" t="str">
        <f t="shared" ca="1" si="1"/>
        <v>Latin America</v>
      </c>
      <c r="G33" s="444" t="str">
        <f t="shared" ca="1" si="2"/>
        <v>Argentina</v>
      </c>
      <c r="H33" s="443"/>
      <c r="I33" s="219">
        <f t="shared" ca="1" si="7"/>
        <v>17</v>
      </c>
      <c r="J33" s="204">
        <v>32</v>
      </c>
      <c r="K33" s="218">
        <f t="shared" ca="1" si="8"/>
        <v>0</v>
      </c>
      <c r="L33">
        <f t="shared" ca="1" si="9"/>
        <v>0</v>
      </c>
      <c r="M33" s="204">
        <v>32</v>
      </c>
      <c r="N33" s="221" t="str">
        <f t="shared" ca="1" si="3"/>
        <v>Turkey</v>
      </c>
      <c r="P33" s="219">
        <f t="shared" ca="1" si="10"/>
        <v>51</v>
      </c>
      <c r="Q33" s="204">
        <v>32</v>
      </c>
      <c r="R33" s="218">
        <f t="shared" ca="1" si="11"/>
        <v>0</v>
      </c>
      <c r="S33">
        <f t="shared" ca="1" si="12"/>
        <v>0</v>
      </c>
      <c r="T33" s="204">
        <v>32</v>
      </c>
      <c r="U33" s="221" t="str">
        <f t="shared" ca="1" si="13"/>
        <v>London</v>
      </c>
      <c r="W33" s="219">
        <f t="shared" ca="1" si="14"/>
        <v>97</v>
      </c>
      <c r="X33" s="204">
        <v>32</v>
      </c>
      <c r="Y33" s="218">
        <f t="shared" ca="1" si="15"/>
        <v>0</v>
      </c>
      <c r="Z33">
        <f t="shared" ca="1" si="16"/>
        <v>0</v>
      </c>
      <c r="AA33" s="204">
        <v>32</v>
      </c>
      <c r="AB33" s="221" t="str">
        <f t="shared" ca="1" si="17"/>
        <v/>
      </c>
    </row>
    <row r="34" spans="1:28">
      <c r="A34">
        <f t="shared" ca="1" si="4"/>
        <v>61</v>
      </c>
      <c r="B34">
        <f t="shared" ca="1" si="5"/>
        <v>107</v>
      </c>
      <c r="C34" s="218">
        <f t="shared" ca="1" si="6"/>
        <v>185</v>
      </c>
      <c r="D34" s="442">
        <v>33</v>
      </c>
      <c r="E34" s="442" t="str">
        <f t="shared" ref="E34:E65" ca="1" si="18">IFERROR(INDEX(Databasecity,D34,1),0)</f>
        <v>Buenos Aires</v>
      </c>
      <c r="F34" s="444" t="str">
        <f t="shared" ref="F34:F65" ca="1" si="19">IFERROR(INDEX(DatabaseREGION,D34,1),0)</f>
        <v>Latin America</v>
      </c>
      <c r="G34" s="444" t="str">
        <f t="shared" ref="G34:G65" ca="1" si="20">IFERROR(INDEX(DatabaseCOUNTRY,D34,1),0)</f>
        <v>Argentina</v>
      </c>
      <c r="H34" s="443"/>
      <c r="I34" s="219">
        <f t="shared" ca="1" si="7"/>
        <v>17</v>
      </c>
      <c r="J34" s="204">
        <v>33</v>
      </c>
      <c r="K34" s="218">
        <f t="shared" ca="1" si="8"/>
        <v>0</v>
      </c>
      <c r="L34">
        <f t="shared" ca="1" si="9"/>
        <v>0</v>
      </c>
      <c r="M34" s="204">
        <v>33</v>
      </c>
      <c r="N34" s="221" t="str">
        <f t="shared" ca="1" si="3"/>
        <v>United Arab Emirates</v>
      </c>
      <c r="P34" s="219">
        <f t="shared" ca="1" si="10"/>
        <v>51</v>
      </c>
      <c r="Q34" s="204">
        <v>33</v>
      </c>
      <c r="R34" s="218">
        <f t="shared" ca="1" si="11"/>
        <v>0</v>
      </c>
      <c r="S34">
        <f t="shared" ca="1" si="12"/>
        <v>0</v>
      </c>
      <c r="T34" s="204">
        <v>33</v>
      </c>
      <c r="U34" s="221" t="str">
        <f t="shared" ca="1" si="13"/>
        <v>Los Angeles</v>
      </c>
      <c r="W34" s="219">
        <f t="shared" ca="1" si="14"/>
        <v>97</v>
      </c>
      <c r="X34" s="204">
        <v>33</v>
      </c>
      <c r="Y34" s="218">
        <f t="shared" ca="1" si="15"/>
        <v>0</v>
      </c>
      <c r="Z34">
        <f t="shared" ca="1" si="16"/>
        <v>0</v>
      </c>
      <c r="AA34" s="204">
        <v>33</v>
      </c>
      <c r="AB34" s="221" t="str">
        <f t="shared" ca="1" si="17"/>
        <v/>
      </c>
    </row>
    <row r="35" spans="1:28">
      <c r="A35">
        <f t="shared" ca="1" si="4"/>
        <v>61</v>
      </c>
      <c r="B35">
        <f t="shared" ca="1" si="5"/>
        <v>107</v>
      </c>
      <c r="C35" s="218">
        <f t="shared" ca="1" si="6"/>
        <v>185</v>
      </c>
      <c r="D35" s="442">
        <v>34</v>
      </c>
      <c r="E35" s="442" t="str">
        <f t="shared" ca="1" si="18"/>
        <v>Buenos Aires</v>
      </c>
      <c r="F35" s="444" t="str">
        <f t="shared" ca="1" si="19"/>
        <v>Latin America</v>
      </c>
      <c r="G35" s="444" t="str">
        <f t="shared" ca="1" si="20"/>
        <v>Argentina</v>
      </c>
      <c r="H35" s="443"/>
      <c r="I35" s="219">
        <f t="shared" ca="1" si="7"/>
        <v>17</v>
      </c>
      <c r="J35" s="204">
        <v>34</v>
      </c>
      <c r="K35" s="218">
        <f t="shared" ca="1" si="8"/>
        <v>0</v>
      </c>
      <c r="L35">
        <f t="shared" ca="1" si="9"/>
        <v>0</v>
      </c>
      <c r="M35" s="204">
        <v>34</v>
      </c>
      <c r="N35" s="221" t="str">
        <f t="shared" ca="1" si="3"/>
        <v>United Kingdom</v>
      </c>
      <c r="P35" s="219">
        <f t="shared" ca="1" si="10"/>
        <v>51</v>
      </c>
      <c r="Q35" s="204">
        <v>34</v>
      </c>
      <c r="R35" s="218">
        <f t="shared" ca="1" si="11"/>
        <v>0</v>
      </c>
      <c r="S35">
        <f t="shared" ca="1" si="12"/>
        <v>0</v>
      </c>
      <c r="T35" s="204">
        <v>34</v>
      </c>
      <c r="U35" s="221" t="str">
        <f t="shared" ca="1" si="13"/>
        <v>Madrid</v>
      </c>
      <c r="W35" s="219">
        <f t="shared" ca="1" si="14"/>
        <v>97</v>
      </c>
      <c r="X35" s="204">
        <v>34</v>
      </c>
      <c r="Y35" s="218">
        <f t="shared" ca="1" si="15"/>
        <v>0</v>
      </c>
      <c r="Z35">
        <f t="shared" ca="1" si="16"/>
        <v>0</v>
      </c>
      <c r="AA35" s="204">
        <v>34</v>
      </c>
      <c r="AB35" s="221" t="str">
        <f t="shared" ca="1" si="17"/>
        <v/>
      </c>
    </row>
    <row r="36" spans="1:28">
      <c r="A36">
        <f t="shared" ca="1" si="4"/>
        <v>61</v>
      </c>
      <c r="B36">
        <f t="shared" ca="1" si="5"/>
        <v>107</v>
      </c>
      <c r="C36" s="218">
        <f t="shared" ca="1" si="6"/>
        <v>185</v>
      </c>
      <c r="D36" s="442">
        <v>35</v>
      </c>
      <c r="E36" s="442" t="str">
        <f t="shared" ca="1" si="18"/>
        <v>Buenos Aires</v>
      </c>
      <c r="F36" s="444" t="str">
        <f t="shared" ca="1" si="19"/>
        <v>Latin America</v>
      </c>
      <c r="G36" s="444" t="str">
        <f t="shared" ca="1" si="20"/>
        <v>Argentina</v>
      </c>
      <c r="H36" s="443"/>
      <c r="I36" s="219">
        <f t="shared" ca="1" si="7"/>
        <v>17</v>
      </c>
      <c r="J36" s="204">
        <v>35</v>
      </c>
      <c r="K36" s="218">
        <f t="shared" ca="1" si="8"/>
        <v>0</v>
      </c>
      <c r="L36">
        <f t="shared" ca="1" si="9"/>
        <v>0</v>
      </c>
      <c r="M36" s="204">
        <v>35</v>
      </c>
      <c r="N36" s="221" t="str">
        <f t="shared" ca="1" si="3"/>
        <v>USA</v>
      </c>
      <c r="P36" s="219">
        <f t="shared" ca="1" si="10"/>
        <v>51</v>
      </c>
      <c r="Q36" s="204">
        <v>35</v>
      </c>
      <c r="R36" s="218">
        <f t="shared" ca="1" si="11"/>
        <v>0</v>
      </c>
      <c r="S36">
        <f t="shared" ca="1" si="12"/>
        <v>0</v>
      </c>
      <c r="T36" s="204">
        <v>35</v>
      </c>
      <c r="U36" s="221" t="str">
        <f t="shared" ca="1" si="13"/>
        <v>Medellín</v>
      </c>
      <c r="W36" s="219">
        <f t="shared" ca="1" si="14"/>
        <v>97</v>
      </c>
      <c r="X36" s="204">
        <v>35</v>
      </c>
      <c r="Y36" s="218">
        <f t="shared" ca="1" si="15"/>
        <v>0</v>
      </c>
      <c r="Z36">
        <f t="shared" ca="1" si="16"/>
        <v>0</v>
      </c>
      <c r="AA36" s="204">
        <v>35</v>
      </c>
      <c r="AB36" s="221" t="str">
        <f t="shared" ca="1" si="17"/>
        <v/>
      </c>
    </row>
    <row r="37" spans="1:28">
      <c r="A37">
        <f t="shared" ca="1" si="4"/>
        <v>61</v>
      </c>
      <c r="B37">
        <f t="shared" ca="1" si="5"/>
        <v>107</v>
      </c>
      <c r="C37" s="218">
        <f t="shared" ca="1" si="6"/>
        <v>185</v>
      </c>
      <c r="D37" s="442">
        <v>36</v>
      </c>
      <c r="E37" s="442" t="str">
        <f t="shared" ca="1" si="18"/>
        <v>Buenos Aires</v>
      </c>
      <c r="F37" s="444" t="str">
        <f t="shared" ca="1" si="19"/>
        <v>Latin America</v>
      </c>
      <c r="G37" s="444" t="str">
        <f t="shared" ca="1" si="20"/>
        <v>Argentina</v>
      </c>
      <c r="H37" s="443"/>
      <c r="I37" s="219">
        <f t="shared" ca="1" si="7"/>
        <v>17</v>
      </c>
      <c r="J37" s="204">
        <v>36</v>
      </c>
      <c r="K37" s="218">
        <f t="shared" ca="1" si="8"/>
        <v>0</v>
      </c>
      <c r="L37">
        <f t="shared" ca="1" si="9"/>
        <v>0</v>
      </c>
      <c r="M37" s="204">
        <v>36</v>
      </c>
      <c r="N37" s="221" t="str">
        <f t="shared" ca="1" si="3"/>
        <v>Vietnam</v>
      </c>
      <c r="P37" s="219">
        <f t="shared" ca="1" si="10"/>
        <v>51</v>
      </c>
      <c r="Q37" s="204">
        <v>36</v>
      </c>
      <c r="R37" s="218">
        <f t="shared" ca="1" si="11"/>
        <v>0</v>
      </c>
      <c r="S37">
        <f t="shared" ca="1" si="12"/>
        <v>0</v>
      </c>
      <c r="T37" s="204">
        <v>36</v>
      </c>
      <c r="U37" s="221" t="str">
        <f t="shared" ca="1" si="13"/>
        <v>Melbourne</v>
      </c>
      <c r="W37" s="219">
        <f t="shared" ca="1" si="14"/>
        <v>97</v>
      </c>
      <c r="X37" s="204">
        <v>36</v>
      </c>
      <c r="Y37" s="218">
        <f t="shared" ca="1" si="15"/>
        <v>0</v>
      </c>
      <c r="Z37">
        <f t="shared" ca="1" si="16"/>
        <v>0</v>
      </c>
      <c r="AA37" s="204">
        <v>36</v>
      </c>
      <c r="AB37" s="221" t="str">
        <f t="shared" ca="1" si="17"/>
        <v/>
      </c>
    </row>
    <row r="38" spans="1:28">
      <c r="A38">
        <f t="shared" ca="1" si="4"/>
        <v>61</v>
      </c>
      <c r="B38">
        <f t="shared" ca="1" si="5"/>
        <v>107</v>
      </c>
      <c r="C38" s="218">
        <f t="shared" ca="1" si="6"/>
        <v>185</v>
      </c>
      <c r="D38" s="442">
        <v>37</v>
      </c>
      <c r="E38" s="442" t="str">
        <f t="shared" ca="1" si="18"/>
        <v>Buenos Aires</v>
      </c>
      <c r="F38" s="444" t="str">
        <f t="shared" ca="1" si="19"/>
        <v>Latin America</v>
      </c>
      <c r="G38" s="444" t="str">
        <f t="shared" ca="1" si="20"/>
        <v>Argentina</v>
      </c>
      <c r="H38" s="443"/>
      <c r="I38" s="219">
        <f t="shared" ca="1" si="7"/>
        <v>17</v>
      </c>
      <c r="J38" s="204">
        <v>37</v>
      </c>
      <c r="K38" s="218">
        <f t="shared" ca="1" si="8"/>
        <v>0</v>
      </c>
      <c r="L38">
        <f t="shared" ca="1" si="9"/>
        <v>0</v>
      </c>
      <c r="M38" s="204">
        <v>37</v>
      </c>
      <c r="N38" s="221" t="str">
        <f t="shared" ca="1" si="3"/>
        <v/>
      </c>
      <c r="P38" s="219">
        <f t="shared" ca="1" si="10"/>
        <v>51</v>
      </c>
      <c r="Q38" s="204">
        <v>37</v>
      </c>
      <c r="R38" s="218">
        <f t="shared" ca="1" si="11"/>
        <v>0</v>
      </c>
      <c r="S38">
        <f t="shared" ca="1" si="12"/>
        <v>0</v>
      </c>
      <c r="T38" s="204">
        <v>37</v>
      </c>
      <c r="U38" s="221" t="str">
        <f t="shared" ca="1" si="13"/>
        <v>Milan</v>
      </c>
      <c r="W38" s="219">
        <f t="shared" ca="1" si="14"/>
        <v>97</v>
      </c>
      <c r="X38" s="204">
        <v>37</v>
      </c>
      <c r="Y38" s="218">
        <f t="shared" ca="1" si="15"/>
        <v>0</v>
      </c>
      <c r="Z38">
        <f t="shared" ca="1" si="16"/>
        <v>0</v>
      </c>
      <c r="AA38" s="204">
        <v>37</v>
      </c>
      <c r="AB38" s="221" t="str">
        <f t="shared" ca="1" si="17"/>
        <v/>
      </c>
    </row>
    <row r="39" spans="1:28">
      <c r="A39">
        <f t="shared" ca="1" si="4"/>
        <v>61</v>
      </c>
      <c r="B39">
        <f t="shared" ca="1" si="5"/>
        <v>107</v>
      </c>
      <c r="C39" s="218">
        <f t="shared" ca="1" si="6"/>
        <v>185</v>
      </c>
      <c r="D39" s="442">
        <v>38</v>
      </c>
      <c r="E39" s="442" t="str">
        <f t="shared" ca="1" si="18"/>
        <v>Buenos Aires</v>
      </c>
      <c r="F39" s="444" t="str">
        <f t="shared" ca="1" si="19"/>
        <v>Latin America</v>
      </c>
      <c r="G39" s="444" t="str">
        <f t="shared" ca="1" si="20"/>
        <v>Argentina</v>
      </c>
      <c r="H39" s="443"/>
      <c r="I39" s="219">
        <f t="shared" ca="1" si="7"/>
        <v>17</v>
      </c>
      <c r="J39" s="204">
        <v>38</v>
      </c>
      <c r="K39" s="218">
        <f t="shared" ca="1" si="8"/>
        <v>0</v>
      </c>
      <c r="L39">
        <f t="shared" ca="1" si="9"/>
        <v>0</v>
      </c>
      <c r="M39" s="204">
        <v>38</v>
      </c>
      <c r="N39" s="221" t="str">
        <f t="shared" ca="1" si="3"/>
        <v/>
      </c>
      <c r="P39" s="219">
        <f t="shared" ca="1" si="10"/>
        <v>51</v>
      </c>
      <c r="Q39" s="204">
        <v>38</v>
      </c>
      <c r="R39" s="218">
        <f t="shared" ca="1" si="11"/>
        <v>52</v>
      </c>
      <c r="S39" t="str">
        <f t="shared" ca="1" si="12"/>
        <v>Stockholm</v>
      </c>
      <c r="T39" s="204">
        <v>38</v>
      </c>
      <c r="U39" s="221" t="str">
        <f t="shared" ca="1" si="13"/>
        <v>Montréal</v>
      </c>
      <c r="W39" s="219">
        <f t="shared" ca="1" si="14"/>
        <v>97</v>
      </c>
      <c r="X39" s="204">
        <v>38</v>
      </c>
      <c r="Y39" s="218">
        <f t="shared" ca="1" si="15"/>
        <v>0</v>
      </c>
      <c r="Z39">
        <f t="shared" ca="1" si="16"/>
        <v>0</v>
      </c>
      <c r="AA39" s="204">
        <v>38</v>
      </c>
      <c r="AB39" s="221" t="str">
        <f t="shared" ca="1" si="17"/>
        <v/>
      </c>
    </row>
    <row r="40" spans="1:28">
      <c r="A40">
        <f t="shared" ca="1" si="4"/>
        <v>61</v>
      </c>
      <c r="B40">
        <f t="shared" ca="1" si="5"/>
        <v>107</v>
      </c>
      <c r="C40" s="218">
        <f t="shared" ca="1" si="6"/>
        <v>185</v>
      </c>
      <c r="D40" s="442">
        <v>39</v>
      </c>
      <c r="E40" s="442" t="str">
        <f t="shared" ca="1" si="18"/>
        <v>Buenos Aires</v>
      </c>
      <c r="F40" s="444" t="str">
        <f t="shared" ca="1" si="19"/>
        <v>Latin America</v>
      </c>
      <c r="G40" s="444" t="str">
        <f t="shared" ca="1" si="20"/>
        <v>Argentina</v>
      </c>
      <c r="H40" s="443"/>
      <c r="I40" s="219">
        <f t="shared" ca="1" si="7"/>
        <v>17</v>
      </c>
      <c r="J40" s="204">
        <v>39</v>
      </c>
      <c r="K40" s="218">
        <f t="shared" ca="1" si="8"/>
        <v>0</v>
      </c>
      <c r="L40">
        <f t="shared" ca="1" si="9"/>
        <v>0</v>
      </c>
      <c r="M40" s="204">
        <v>39</v>
      </c>
      <c r="N40" s="221" t="str">
        <f t="shared" ca="1" si="3"/>
        <v/>
      </c>
      <c r="P40" s="219">
        <f t="shared" ca="1" si="10"/>
        <v>51</v>
      </c>
      <c r="Q40" s="204">
        <v>39</v>
      </c>
      <c r="R40" s="218">
        <f t="shared" ca="1" si="11"/>
        <v>0</v>
      </c>
      <c r="S40">
        <f t="shared" ca="1" si="12"/>
        <v>0</v>
      </c>
      <c r="T40" s="204">
        <v>39</v>
      </c>
      <c r="U40" s="221" t="str">
        <f t="shared" ca="1" si="13"/>
        <v>New Orleans</v>
      </c>
      <c r="W40" s="219">
        <f t="shared" ca="1" si="14"/>
        <v>97</v>
      </c>
      <c r="X40" s="204">
        <v>39</v>
      </c>
      <c r="Y40" s="218">
        <f t="shared" ca="1" si="15"/>
        <v>0</v>
      </c>
      <c r="Z40">
        <f t="shared" ca="1" si="16"/>
        <v>0</v>
      </c>
      <c r="AA40" s="204">
        <v>39</v>
      </c>
      <c r="AB40" s="221" t="str">
        <f t="shared" ca="1" si="17"/>
        <v/>
      </c>
    </row>
    <row r="41" spans="1:28">
      <c r="A41">
        <f t="shared" ca="1" si="4"/>
        <v>61</v>
      </c>
      <c r="B41">
        <f t="shared" ca="1" si="5"/>
        <v>107</v>
      </c>
      <c r="C41" s="218">
        <f t="shared" ca="1" si="6"/>
        <v>185</v>
      </c>
      <c r="D41" s="442">
        <v>40</v>
      </c>
      <c r="E41" s="442" t="str">
        <f t="shared" ca="1" si="18"/>
        <v>Buenos Aires</v>
      </c>
      <c r="F41" s="444" t="str">
        <f t="shared" ca="1" si="19"/>
        <v>Latin America</v>
      </c>
      <c r="G41" s="444" t="str">
        <f t="shared" ca="1" si="20"/>
        <v>Argentina</v>
      </c>
      <c r="H41" s="443"/>
      <c r="I41" s="219">
        <f t="shared" ca="1" si="7"/>
        <v>17</v>
      </c>
      <c r="J41" s="204">
        <v>40</v>
      </c>
      <c r="K41" s="218">
        <f t="shared" ca="1" si="8"/>
        <v>0</v>
      </c>
      <c r="L41">
        <f t="shared" ca="1" si="9"/>
        <v>0</v>
      </c>
      <c r="M41" s="204">
        <v>40</v>
      </c>
      <c r="N41" s="221" t="str">
        <f t="shared" ca="1" si="3"/>
        <v/>
      </c>
      <c r="P41" s="219">
        <f t="shared" ca="1" si="10"/>
        <v>51</v>
      </c>
      <c r="Q41" s="204">
        <v>40</v>
      </c>
      <c r="R41" s="218">
        <f t="shared" ca="1" si="11"/>
        <v>0</v>
      </c>
      <c r="S41">
        <f t="shared" ca="1" si="12"/>
        <v>0</v>
      </c>
      <c r="T41" s="204">
        <v>40</v>
      </c>
      <c r="U41" s="221" t="str">
        <f t="shared" ca="1" si="13"/>
        <v>New York City</v>
      </c>
      <c r="W41" s="219">
        <f t="shared" ca="1" si="14"/>
        <v>97</v>
      </c>
      <c r="X41" s="204">
        <v>40</v>
      </c>
      <c r="Y41" s="218">
        <f t="shared" ca="1" si="15"/>
        <v>0</v>
      </c>
      <c r="Z41">
        <f t="shared" ca="1" si="16"/>
        <v>0</v>
      </c>
      <c r="AA41" s="204">
        <v>40</v>
      </c>
      <c r="AB41" s="221" t="str">
        <f t="shared" ca="1" si="17"/>
        <v/>
      </c>
    </row>
    <row r="42" spans="1:28">
      <c r="A42">
        <f t="shared" ca="1" si="4"/>
        <v>61</v>
      </c>
      <c r="B42">
        <f t="shared" ca="1" si="5"/>
        <v>107</v>
      </c>
      <c r="C42" s="218">
        <f t="shared" ca="1" si="6"/>
        <v>185</v>
      </c>
      <c r="D42" s="442">
        <v>41</v>
      </c>
      <c r="E42" s="442" t="str">
        <f t="shared" ca="1" si="18"/>
        <v>Buenos Aires</v>
      </c>
      <c r="F42" s="444" t="str">
        <f t="shared" ca="1" si="19"/>
        <v>Latin America</v>
      </c>
      <c r="G42" s="444" t="str">
        <f t="shared" ca="1" si="20"/>
        <v>Argentina</v>
      </c>
      <c r="H42" s="443"/>
      <c r="I42" s="219">
        <f t="shared" ca="1" si="7"/>
        <v>17</v>
      </c>
      <c r="J42" s="204">
        <v>41</v>
      </c>
      <c r="K42" s="218">
        <f t="shared" ca="1" si="8"/>
        <v>0</v>
      </c>
      <c r="L42">
        <f t="shared" ca="1" si="9"/>
        <v>0</v>
      </c>
      <c r="M42" s="204">
        <v>41</v>
      </c>
      <c r="N42" s="221" t="str">
        <f t="shared" ca="1" si="3"/>
        <v/>
      </c>
      <c r="P42" s="219">
        <f t="shared" ca="1" si="10"/>
        <v>51</v>
      </c>
      <c r="Q42" s="204">
        <v>41</v>
      </c>
      <c r="R42" s="218">
        <f t="shared" ca="1" si="11"/>
        <v>51</v>
      </c>
      <c r="S42" t="str">
        <f t="shared" ca="1" si="12"/>
        <v>Seoul</v>
      </c>
      <c r="T42" s="204">
        <v>41</v>
      </c>
      <c r="U42" s="221" t="str">
        <f t="shared" ca="1" si="13"/>
        <v>Oslo</v>
      </c>
      <c r="W42" s="219">
        <f t="shared" ca="1" si="14"/>
        <v>97</v>
      </c>
      <c r="X42" s="204">
        <v>41</v>
      </c>
      <c r="Y42" s="218">
        <f t="shared" ca="1" si="15"/>
        <v>0</v>
      </c>
      <c r="Z42">
        <f t="shared" ca="1" si="16"/>
        <v>0</v>
      </c>
      <c r="AA42" s="204">
        <v>41</v>
      </c>
      <c r="AB42" s="221" t="str">
        <f t="shared" ca="1" si="17"/>
        <v/>
      </c>
    </row>
    <row r="43" spans="1:28">
      <c r="A43">
        <f t="shared" ca="1" si="4"/>
        <v>192</v>
      </c>
      <c r="B43">
        <f t="shared" ca="1" si="5"/>
        <v>104</v>
      </c>
      <c r="C43" s="218">
        <f t="shared" ca="1" si="6"/>
        <v>62</v>
      </c>
      <c r="D43" s="442">
        <v>42</v>
      </c>
      <c r="E43" s="442" t="str">
        <f t="shared" ca="1" si="18"/>
        <v>Cape Town</v>
      </c>
      <c r="F43" s="444" t="str">
        <f t="shared" ca="1" si="19"/>
        <v>Africa</v>
      </c>
      <c r="G43" s="444" t="str">
        <f t="shared" ca="1" si="20"/>
        <v>South Africa</v>
      </c>
      <c r="H43" s="443"/>
      <c r="I43" s="219">
        <f t="shared" ca="1" si="7"/>
        <v>97</v>
      </c>
      <c r="J43" s="204">
        <v>42</v>
      </c>
      <c r="K43" s="218">
        <f t="shared" ca="1" si="8"/>
        <v>0</v>
      </c>
      <c r="L43">
        <f t="shared" ca="1" si="9"/>
        <v>0</v>
      </c>
      <c r="M43" s="204">
        <v>42</v>
      </c>
      <c r="N43" s="221" t="str">
        <f t="shared" ca="1" si="3"/>
        <v/>
      </c>
      <c r="P43" s="219">
        <f t="shared" ca="1" si="10"/>
        <v>54</v>
      </c>
      <c r="Q43" s="204">
        <v>42</v>
      </c>
      <c r="R43" s="218">
        <f t="shared" ca="1" si="11"/>
        <v>50</v>
      </c>
      <c r="S43" t="str">
        <f t="shared" ca="1" si="12"/>
        <v>Seattle</v>
      </c>
      <c r="T43" s="204">
        <v>42</v>
      </c>
      <c r="U43" s="221" t="str">
        <f t="shared" ca="1" si="13"/>
        <v>Paris</v>
      </c>
      <c r="W43" s="219">
        <f t="shared" ca="1" si="14"/>
        <v>9</v>
      </c>
      <c r="X43" s="204">
        <v>42</v>
      </c>
      <c r="Y43" s="218">
        <f t="shared" ca="1" si="15"/>
        <v>0</v>
      </c>
      <c r="Z43">
        <f t="shared" ca="1" si="16"/>
        <v>0</v>
      </c>
      <c r="AA43" s="204">
        <v>42</v>
      </c>
      <c r="AB43" s="221" t="str">
        <f t="shared" ca="1" si="17"/>
        <v/>
      </c>
    </row>
    <row r="44" spans="1:28">
      <c r="A44">
        <f t="shared" ca="1" si="4"/>
        <v>192</v>
      </c>
      <c r="B44">
        <f t="shared" ca="1" si="5"/>
        <v>104</v>
      </c>
      <c r="C44" s="218">
        <f t="shared" ca="1" si="6"/>
        <v>62</v>
      </c>
      <c r="D44" s="442">
        <v>43</v>
      </c>
      <c r="E44" s="442" t="str">
        <f t="shared" ca="1" si="18"/>
        <v>Cape Town</v>
      </c>
      <c r="F44" s="444" t="str">
        <f t="shared" ca="1" si="19"/>
        <v>Africa</v>
      </c>
      <c r="G44" s="444" t="str">
        <f t="shared" ca="1" si="20"/>
        <v>South Africa</v>
      </c>
      <c r="H44" s="443"/>
      <c r="I44" s="219">
        <f t="shared" ca="1" si="7"/>
        <v>97</v>
      </c>
      <c r="J44" s="204">
        <v>43</v>
      </c>
      <c r="K44" s="218">
        <f t="shared" ca="1" si="8"/>
        <v>34</v>
      </c>
      <c r="L44" t="str">
        <f t="shared" ca="1" si="9"/>
        <v>United Kingdom</v>
      </c>
      <c r="M44" s="204">
        <v>43</v>
      </c>
      <c r="N44" s="221" t="str">
        <f t="shared" ca="1" si="3"/>
        <v/>
      </c>
      <c r="P44" s="219">
        <f t="shared" ca="1" si="10"/>
        <v>54</v>
      </c>
      <c r="Q44" s="204">
        <v>43</v>
      </c>
      <c r="R44" s="218">
        <f t="shared" ca="1" si="11"/>
        <v>0</v>
      </c>
      <c r="S44">
        <f t="shared" ca="1" si="12"/>
        <v>0</v>
      </c>
      <c r="T44" s="204">
        <v>43</v>
      </c>
      <c r="U44" s="221" t="str">
        <f t="shared" ca="1" si="13"/>
        <v>Philadelphia</v>
      </c>
      <c r="W44" s="219">
        <f t="shared" ca="1" si="14"/>
        <v>9</v>
      </c>
      <c r="X44" s="204">
        <v>43</v>
      </c>
      <c r="Y44" s="218">
        <f t="shared" ca="1" si="15"/>
        <v>0</v>
      </c>
      <c r="Z44">
        <f t="shared" ca="1" si="16"/>
        <v>0</v>
      </c>
      <c r="AA44" s="204">
        <v>43</v>
      </c>
      <c r="AB44" s="221" t="str">
        <f t="shared" ca="1" si="17"/>
        <v/>
      </c>
    </row>
    <row r="45" spans="1:28">
      <c r="A45">
        <f t="shared" ca="1" si="4"/>
        <v>192</v>
      </c>
      <c r="B45">
        <f t="shared" ca="1" si="5"/>
        <v>104</v>
      </c>
      <c r="C45" s="218">
        <f t="shared" ca="1" si="6"/>
        <v>62</v>
      </c>
      <c r="D45" s="442">
        <v>44</v>
      </c>
      <c r="E45" s="442" t="str">
        <f t="shared" ca="1" si="18"/>
        <v>Cape Town</v>
      </c>
      <c r="F45" s="444" t="str">
        <f t="shared" ca="1" si="19"/>
        <v>Africa</v>
      </c>
      <c r="G45" s="444" t="str">
        <f t="shared" ca="1" si="20"/>
        <v>South Africa</v>
      </c>
      <c r="H45" s="443"/>
      <c r="I45" s="219">
        <f t="shared" ca="1" si="7"/>
        <v>97</v>
      </c>
      <c r="J45" s="204">
        <v>44</v>
      </c>
      <c r="K45" s="218">
        <f t="shared" ca="1" si="8"/>
        <v>0</v>
      </c>
      <c r="L45">
        <f t="shared" ca="1" si="9"/>
        <v>0</v>
      </c>
      <c r="M45" s="204">
        <v>44</v>
      </c>
      <c r="N45" s="221" t="str">
        <f t="shared" ca="1" si="3"/>
        <v/>
      </c>
      <c r="P45" s="219">
        <f t="shared" ca="1" si="10"/>
        <v>54</v>
      </c>
      <c r="Q45" s="204">
        <v>44</v>
      </c>
      <c r="R45" s="218">
        <f t="shared" ca="1" si="11"/>
        <v>49</v>
      </c>
      <c r="S45" t="str">
        <f t="shared" ca="1" si="12"/>
        <v>San Francisco</v>
      </c>
      <c r="T45" s="204">
        <v>44</v>
      </c>
      <c r="U45" s="221" t="str">
        <f t="shared" ca="1" si="13"/>
        <v>Portland</v>
      </c>
      <c r="W45" s="219">
        <f t="shared" ca="1" si="14"/>
        <v>9</v>
      </c>
      <c r="X45" s="204">
        <v>44</v>
      </c>
      <c r="Y45" s="218">
        <f t="shared" ca="1" si="15"/>
        <v>0</v>
      </c>
      <c r="Z45">
        <f t="shared" ca="1" si="16"/>
        <v>0</v>
      </c>
      <c r="AA45" s="204">
        <v>44</v>
      </c>
      <c r="AB45" s="221" t="str">
        <f t="shared" ca="1" si="17"/>
        <v/>
      </c>
    </row>
    <row r="46" spans="1:28">
      <c r="A46">
        <f t="shared" ca="1" si="4"/>
        <v>161</v>
      </c>
      <c r="B46">
        <f t="shared" ca="1" si="5"/>
        <v>68</v>
      </c>
      <c r="C46" s="218">
        <f t="shared" ca="1" si="6"/>
        <v>171</v>
      </c>
      <c r="D46" s="442">
        <v>45</v>
      </c>
      <c r="E46" s="442" t="str">
        <f t="shared" ca="1" si="18"/>
        <v>Melbourne</v>
      </c>
      <c r="F46" s="444" t="str">
        <f t="shared" ca="1" si="19"/>
        <v>East Asia and Oceania</v>
      </c>
      <c r="G46" s="444" t="str">
        <f t="shared" ca="1" si="20"/>
        <v>Australia</v>
      </c>
      <c r="H46" s="443"/>
      <c r="I46" s="219">
        <f t="shared" ca="1" si="7"/>
        <v>31</v>
      </c>
      <c r="J46" s="204">
        <v>45</v>
      </c>
      <c r="K46" s="218">
        <f t="shared" ca="1" si="8"/>
        <v>33</v>
      </c>
      <c r="L46" t="str">
        <f t="shared" ca="1" si="9"/>
        <v>United Arab Emirates</v>
      </c>
      <c r="M46" s="204">
        <v>45</v>
      </c>
      <c r="N46" s="221" t="str">
        <f t="shared" ca="1" si="3"/>
        <v/>
      </c>
      <c r="P46" s="219">
        <f t="shared" ca="1" si="10"/>
        <v>90</v>
      </c>
      <c r="Q46" s="204">
        <v>45</v>
      </c>
      <c r="R46" s="218">
        <f t="shared" ca="1" si="11"/>
        <v>0</v>
      </c>
      <c r="S46">
        <f t="shared" ca="1" si="12"/>
        <v>0</v>
      </c>
      <c r="T46" s="204">
        <v>45</v>
      </c>
      <c r="U46" s="221" t="str">
        <f t="shared" ca="1" si="13"/>
        <v>Quito</v>
      </c>
      <c r="W46" s="219">
        <f t="shared" ca="1" si="14"/>
        <v>40</v>
      </c>
      <c r="X46" s="204">
        <v>45</v>
      </c>
      <c r="Y46" s="218">
        <f t="shared" ca="1" si="15"/>
        <v>0</v>
      </c>
      <c r="Z46">
        <f t="shared" ca="1" si="16"/>
        <v>0</v>
      </c>
      <c r="AA46" s="204">
        <v>45</v>
      </c>
      <c r="AB46" s="221" t="str">
        <f t="shared" ca="1" si="17"/>
        <v/>
      </c>
    </row>
    <row r="47" spans="1:28">
      <c r="A47">
        <f t="shared" ca="1" si="4"/>
        <v>161</v>
      </c>
      <c r="B47">
        <f t="shared" ca="1" si="5"/>
        <v>68</v>
      </c>
      <c r="C47" s="218">
        <f t="shared" ca="1" si="6"/>
        <v>171</v>
      </c>
      <c r="D47" s="442">
        <v>46</v>
      </c>
      <c r="E47" s="442" t="str">
        <f t="shared" ca="1" si="18"/>
        <v>Melbourne</v>
      </c>
      <c r="F47" s="444" t="str">
        <f t="shared" ca="1" si="19"/>
        <v>East Asia and Oceania</v>
      </c>
      <c r="G47" s="444" t="str">
        <f t="shared" ca="1" si="20"/>
        <v>Australia</v>
      </c>
      <c r="H47" s="443"/>
      <c r="I47" s="219">
        <f t="shared" ca="1" si="7"/>
        <v>31</v>
      </c>
      <c r="J47" s="204">
        <v>46</v>
      </c>
      <c r="K47" s="218">
        <f t="shared" ca="1" si="8"/>
        <v>32</v>
      </c>
      <c r="L47" t="str">
        <f t="shared" ca="1" si="9"/>
        <v>Turkey</v>
      </c>
      <c r="M47" s="204">
        <v>46</v>
      </c>
      <c r="N47" s="221" t="str">
        <f t="shared" ca="1" si="3"/>
        <v/>
      </c>
      <c r="P47" s="219">
        <f t="shared" ca="1" si="10"/>
        <v>90</v>
      </c>
      <c r="Q47" s="204">
        <v>46</v>
      </c>
      <c r="R47" s="218">
        <f t="shared" ca="1" si="11"/>
        <v>0</v>
      </c>
      <c r="S47">
        <f t="shared" ca="1" si="12"/>
        <v>0</v>
      </c>
      <c r="T47" s="204">
        <v>46</v>
      </c>
      <c r="U47" s="221" t="str">
        <f t="shared" ca="1" si="13"/>
        <v>Rio de Janeiro</v>
      </c>
      <c r="W47" s="219">
        <f t="shared" ca="1" si="14"/>
        <v>40</v>
      </c>
      <c r="X47" s="204">
        <v>46</v>
      </c>
      <c r="Y47" s="218">
        <f t="shared" ca="1" si="15"/>
        <v>0</v>
      </c>
      <c r="Z47">
        <f t="shared" ca="1" si="16"/>
        <v>0</v>
      </c>
      <c r="AA47" s="204">
        <v>46</v>
      </c>
      <c r="AB47" s="221" t="str">
        <f t="shared" ca="1" si="17"/>
        <v/>
      </c>
    </row>
    <row r="48" spans="1:28">
      <c r="A48">
        <f t="shared" ca="1" si="4"/>
        <v>161</v>
      </c>
      <c r="B48">
        <f t="shared" ca="1" si="5"/>
        <v>26</v>
      </c>
      <c r="C48" s="218">
        <f t="shared" ca="1" si="6"/>
        <v>171</v>
      </c>
      <c r="D48" s="442">
        <v>47</v>
      </c>
      <c r="E48" s="442" t="str">
        <f t="shared" ca="1" si="18"/>
        <v>Sydney</v>
      </c>
      <c r="F48" s="444" t="str">
        <f t="shared" ca="1" si="19"/>
        <v>East Asia and Oceania</v>
      </c>
      <c r="G48" s="444" t="str">
        <f t="shared" ca="1" si="20"/>
        <v>Australia</v>
      </c>
      <c r="H48" s="443"/>
      <c r="I48" s="219">
        <f t="shared" ca="1" si="7"/>
        <v>31</v>
      </c>
      <c r="J48" s="204">
        <v>47</v>
      </c>
      <c r="K48" s="218">
        <f t="shared" ca="1" si="8"/>
        <v>31</v>
      </c>
      <c r="L48" t="str">
        <f t="shared" ca="1" si="9"/>
        <v>The Netherlands</v>
      </c>
      <c r="M48" s="204">
        <v>47</v>
      </c>
      <c r="N48" s="221" t="str">
        <f t="shared" ca="1" si="3"/>
        <v/>
      </c>
      <c r="P48" s="219">
        <f t="shared" ca="1" si="10"/>
        <v>132</v>
      </c>
      <c r="Q48" s="204">
        <v>47</v>
      </c>
      <c r="R48" s="218">
        <f t="shared" ca="1" si="11"/>
        <v>48</v>
      </c>
      <c r="S48" t="str">
        <f t="shared" ca="1" si="12"/>
        <v>Salvador</v>
      </c>
      <c r="T48" s="204">
        <v>47</v>
      </c>
      <c r="U48" s="221" t="str">
        <f t="shared" ca="1" si="13"/>
        <v>Rome</v>
      </c>
      <c r="W48" s="219">
        <f t="shared" ca="1" si="14"/>
        <v>40</v>
      </c>
      <c r="X48" s="204">
        <v>47</v>
      </c>
      <c r="Y48" s="218">
        <f t="shared" ca="1" si="15"/>
        <v>0</v>
      </c>
      <c r="Z48">
        <f t="shared" ca="1" si="16"/>
        <v>0</v>
      </c>
      <c r="AA48" s="204">
        <v>47</v>
      </c>
      <c r="AB48" s="221" t="str">
        <f t="shared" ca="1" si="17"/>
        <v/>
      </c>
    </row>
    <row r="49" spans="1:28">
      <c r="A49">
        <f t="shared" ca="1" si="4"/>
        <v>161</v>
      </c>
      <c r="B49">
        <f t="shared" ca="1" si="5"/>
        <v>26</v>
      </c>
      <c r="C49" s="218">
        <f t="shared" ca="1" si="6"/>
        <v>171</v>
      </c>
      <c r="D49" s="442">
        <v>48</v>
      </c>
      <c r="E49" s="442" t="str">
        <f t="shared" ca="1" si="18"/>
        <v>Sydney</v>
      </c>
      <c r="F49" s="444" t="str">
        <f t="shared" ca="1" si="19"/>
        <v>East Asia and Oceania</v>
      </c>
      <c r="G49" s="444" t="str">
        <f t="shared" ca="1" si="20"/>
        <v>Australia</v>
      </c>
      <c r="H49" s="443"/>
      <c r="I49" s="219">
        <f t="shared" ca="1" si="7"/>
        <v>31</v>
      </c>
      <c r="J49" s="204">
        <v>48</v>
      </c>
      <c r="K49" s="218">
        <f t="shared" ca="1" si="8"/>
        <v>30</v>
      </c>
      <c r="L49" t="str">
        <f t="shared" ca="1" si="9"/>
        <v>Thailand</v>
      </c>
      <c r="M49" s="204">
        <v>48</v>
      </c>
      <c r="N49" s="221" t="str">
        <f t="shared" ca="1" si="3"/>
        <v/>
      </c>
      <c r="P49" s="219">
        <f t="shared" ca="1" si="10"/>
        <v>132</v>
      </c>
      <c r="Q49" s="204">
        <v>48</v>
      </c>
      <c r="R49" s="218">
        <f t="shared" ca="1" si="11"/>
        <v>47</v>
      </c>
      <c r="S49" t="str">
        <f t="shared" ca="1" si="12"/>
        <v>Rome</v>
      </c>
      <c r="T49" s="204">
        <v>48</v>
      </c>
      <c r="U49" s="221" t="str">
        <f t="shared" ca="1" si="13"/>
        <v>Salvador</v>
      </c>
      <c r="W49" s="219">
        <f t="shared" ca="1" si="14"/>
        <v>40</v>
      </c>
      <c r="X49" s="204">
        <v>48</v>
      </c>
      <c r="Y49" s="218">
        <f t="shared" ca="1" si="15"/>
        <v>0</v>
      </c>
      <c r="Z49">
        <f t="shared" ca="1" si="16"/>
        <v>0</v>
      </c>
      <c r="AA49" s="204">
        <v>48</v>
      </c>
      <c r="AB49" s="221" t="str">
        <f t="shared" ca="1" si="17"/>
        <v/>
      </c>
    </row>
    <row r="50" spans="1:28">
      <c r="A50">
        <f t="shared" ca="1" si="4"/>
        <v>161</v>
      </c>
      <c r="B50">
        <f t="shared" ca="1" si="5"/>
        <v>26</v>
      </c>
      <c r="C50" s="218">
        <f t="shared" ca="1" si="6"/>
        <v>171</v>
      </c>
      <c r="D50" s="442">
        <v>49</v>
      </c>
      <c r="E50" s="442" t="str">
        <f t="shared" ca="1" si="18"/>
        <v>Sydney</v>
      </c>
      <c r="F50" s="444" t="str">
        <f t="shared" ca="1" si="19"/>
        <v>East Asia and Oceania</v>
      </c>
      <c r="G50" s="444" t="str">
        <f t="shared" ca="1" si="20"/>
        <v>Australia</v>
      </c>
      <c r="H50" s="443"/>
      <c r="I50" s="219">
        <f t="shared" ca="1" si="7"/>
        <v>31</v>
      </c>
      <c r="J50" s="204">
        <v>49</v>
      </c>
      <c r="K50" s="218">
        <f t="shared" ca="1" si="8"/>
        <v>29</v>
      </c>
      <c r="L50" t="str">
        <f t="shared" ca="1" si="9"/>
        <v>Tanzania</v>
      </c>
      <c r="M50" s="204">
        <v>49</v>
      </c>
      <c r="N50" s="221" t="str">
        <f t="shared" ca="1" si="3"/>
        <v/>
      </c>
      <c r="P50" s="219">
        <f t="shared" ca="1" si="10"/>
        <v>132</v>
      </c>
      <c r="Q50" s="204">
        <v>49</v>
      </c>
      <c r="R50" s="218">
        <f t="shared" ca="1" si="11"/>
        <v>46</v>
      </c>
      <c r="S50" t="str">
        <f t="shared" ca="1" si="12"/>
        <v>Rio de Janeiro</v>
      </c>
      <c r="T50" s="204">
        <v>49</v>
      </c>
      <c r="U50" s="221" t="str">
        <f t="shared" ca="1" si="13"/>
        <v>San Francisco</v>
      </c>
      <c r="W50" s="219">
        <f t="shared" ca="1" si="14"/>
        <v>40</v>
      </c>
      <c r="X50" s="204">
        <v>49</v>
      </c>
      <c r="Y50" s="218">
        <f t="shared" ca="1" si="15"/>
        <v>0</v>
      </c>
      <c r="Z50">
        <f t="shared" ca="1" si="16"/>
        <v>0</v>
      </c>
      <c r="AA50" s="204">
        <v>49</v>
      </c>
      <c r="AB50" s="221" t="str">
        <f t="shared" ca="1" si="17"/>
        <v/>
      </c>
    </row>
    <row r="51" spans="1:28">
      <c r="A51">
        <f t="shared" ca="1" si="4"/>
        <v>161</v>
      </c>
      <c r="B51">
        <f t="shared" ca="1" si="5"/>
        <v>26</v>
      </c>
      <c r="C51" s="218">
        <f t="shared" ca="1" si="6"/>
        <v>171</v>
      </c>
      <c r="D51" s="442">
        <v>50</v>
      </c>
      <c r="E51" s="442" t="str">
        <f t="shared" ca="1" si="18"/>
        <v>Sydney</v>
      </c>
      <c r="F51" s="444" t="str">
        <f t="shared" ca="1" si="19"/>
        <v>East Asia and Oceania</v>
      </c>
      <c r="G51" s="444" t="str">
        <f t="shared" ca="1" si="20"/>
        <v>Australia</v>
      </c>
      <c r="H51" s="443"/>
      <c r="I51" s="219">
        <f t="shared" ca="1" si="7"/>
        <v>31</v>
      </c>
      <c r="J51" s="204">
        <v>50</v>
      </c>
      <c r="K51" s="218">
        <f t="shared" ca="1" si="8"/>
        <v>28</v>
      </c>
      <c r="L51" t="str">
        <f t="shared" ca="1" si="9"/>
        <v>Switzerland</v>
      </c>
      <c r="M51" s="204">
        <v>50</v>
      </c>
      <c r="N51" s="221" t="str">
        <f t="shared" ca="1" si="3"/>
        <v/>
      </c>
      <c r="P51" s="219">
        <f t="shared" ca="1" si="10"/>
        <v>132</v>
      </c>
      <c r="Q51" s="204">
        <v>50</v>
      </c>
      <c r="R51" s="218">
        <f t="shared" ca="1" si="11"/>
        <v>45</v>
      </c>
      <c r="S51" t="str">
        <f t="shared" ca="1" si="12"/>
        <v>Quito</v>
      </c>
      <c r="T51" s="204">
        <v>50</v>
      </c>
      <c r="U51" s="221" t="str">
        <f t="shared" ca="1" si="13"/>
        <v>Seattle</v>
      </c>
      <c r="W51" s="219">
        <f t="shared" ca="1" si="14"/>
        <v>40</v>
      </c>
      <c r="X51" s="204">
        <v>50</v>
      </c>
      <c r="Y51" s="218">
        <f t="shared" ca="1" si="15"/>
        <v>0</v>
      </c>
      <c r="Z51">
        <f t="shared" ca="1" si="16"/>
        <v>0</v>
      </c>
      <c r="AA51" s="204">
        <v>50</v>
      </c>
      <c r="AB51" s="221" t="str">
        <f t="shared" ca="1" si="17"/>
        <v/>
      </c>
    </row>
    <row r="52" spans="1:28">
      <c r="A52">
        <f t="shared" ca="1" si="4"/>
        <v>161</v>
      </c>
      <c r="B52">
        <f t="shared" ca="1" si="5"/>
        <v>26</v>
      </c>
      <c r="C52" s="218">
        <f t="shared" ca="1" si="6"/>
        <v>171</v>
      </c>
      <c r="D52" s="442">
        <v>51</v>
      </c>
      <c r="E52" s="442" t="str">
        <f t="shared" ca="1" si="18"/>
        <v>Sydney</v>
      </c>
      <c r="F52" s="444" t="str">
        <f t="shared" ca="1" si="19"/>
        <v>East Asia and Oceania</v>
      </c>
      <c r="G52" s="444" t="str">
        <f t="shared" ca="1" si="20"/>
        <v>Australia</v>
      </c>
      <c r="H52" s="443"/>
      <c r="I52" s="219">
        <f t="shared" ca="1" si="7"/>
        <v>31</v>
      </c>
      <c r="J52" s="204">
        <v>51</v>
      </c>
      <c r="K52" s="218">
        <f t="shared" ca="1" si="8"/>
        <v>27</v>
      </c>
      <c r="L52" t="str">
        <f t="shared" ca="1" si="9"/>
        <v>Sweden</v>
      </c>
      <c r="M52" s="204">
        <v>51</v>
      </c>
      <c r="N52" s="221" t="str">
        <f t="shared" ca="1" si="3"/>
        <v/>
      </c>
      <c r="P52" s="219">
        <f t="shared" ca="1" si="10"/>
        <v>132</v>
      </c>
      <c r="Q52" s="204">
        <v>51</v>
      </c>
      <c r="R52" s="218">
        <f t="shared" ca="1" si="11"/>
        <v>44</v>
      </c>
      <c r="S52" t="str">
        <f t="shared" ca="1" si="12"/>
        <v>Portland</v>
      </c>
      <c r="T52" s="204">
        <v>51</v>
      </c>
      <c r="U52" s="221" t="str">
        <f t="shared" ca="1" si="13"/>
        <v>Seoul</v>
      </c>
      <c r="W52" s="219">
        <f t="shared" ca="1" si="14"/>
        <v>40</v>
      </c>
      <c r="X52" s="204">
        <v>51</v>
      </c>
      <c r="Y52" s="218">
        <f t="shared" ca="1" si="15"/>
        <v>0</v>
      </c>
      <c r="Z52">
        <f t="shared" ca="1" si="16"/>
        <v>0</v>
      </c>
      <c r="AA52" s="204">
        <v>51</v>
      </c>
      <c r="AB52" s="221" t="str">
        <f t="shared" ca="1" si="17"/>
        <v/>
      </c>
    </row>
    <row r="53" spans="1:28">
      <c r="A53">
        <f t="shared" ca="1" si="4"/>
        <v>161</v>
      </c>
      <c r="B53">
        <f t="shared" ca="1" si="5"/>
        <v>26</v>
      </c>
      <c r="C53" s="218">
        <f t="shared" ca="1" si="6"/>
        <v>171</v>
      </c>
      <c r="D53" s="442">
        <v>52</v>
      </c>
      <c r="E53" s="442" t="str">
        <f t="shared" ca="1" si="18"/>
        <v>Sydney</v>
      </c>
      <c r="F53" s="444" t="str">
        <f t="shared" ca="1" si="19"/>
        <v>East Asia and Oceania</v>
      </c>
      <c r="G53" s="444" t="str">
        <f t="shared" ca="1" si="20"/>
        <v>Australia</v>
      </c>
      <c r="H53" s="443"/>
      <c r="I53" s="219">
        <f t="shared" ca="1" si="7"/>
        <v>31</v>
      </c>
      <c r="J53" s="204">
        <v>52</v>
      </c>
      <c r="K53" s="218">
        <f t="shared" ca="1" si="8"/>
        <v>0</v>
      </c>
      <c r="L53">
        <f t="shared" ca="1" si="9"/>
        <v>0</v>
      </c>
      <c r="M53" s="204">
        <v>52</v>
      </c>
      <c r="N53" s="221" t="str">
        <f t="shared" ca="1" si="3"/>
        <v/>
      </c>
      <c r="P53" s="219">
        <f t="shared" ca="1" si="10"/>
        <v>132</v>
      </c>
      <c r="Q53" s="204">
        <v>52</v>
      </c>
      <c r="R53" s="218">
        <f t="shared" ca="1" si="11"/>
        <v>0</v>
      </c>
      <c r="S53">
        <f t="shared" ca="1" si="12"/>
        <v>0</v>
      </c>
      <c r="T53" s="204">
        <v>52</v>
      </c>
      <c r="U53" s="221" t="str">
        <f t="shared" ca="1" si="13"/>
        <v>Stockholm</v>
      </c>
      <c r="W53" s="219">
        <f t="shared" ca="1" si="14"/>
        <v>40</v>
      </c>
      <c r="X53" s="204">
        <v>52</v>
      </c>
      <c r="Y53" s="218">
        <f t="shared" ca="1" si="15"/>
        <v>0</v>
      </c>
      <c r="Z53">
        <f t="shared" ca="1" si="16"/>
        <v>0</v>
      </c>
      <c r="AA53" s="204">
        <v>52</v>
      </c>
      <c r="AB53" s="221" t="str">
        <f t="shared" ca="1" si="17"/>
        <v/>
      </c>
    </row>
    <row r="54" spans="1:28">
      <c r="A54">
        <f t="shared" ca="1" si="4"/>
        <v>161</v>
      </c>
      <c r="B54">
        <f t="shared" ca="1" si="5"/>
        <v>26</v>
      </c>
      <c r="C54" s="218">
        <f t="shared" ca="1" si="6"/>
        <v>171</v>
      </c>
      <c r="D54" s="442">
        <v>53</v>
      </c>
      <c r="E54" s="442" t="str">
        <f t="shared" ca="1" si="18"/>
        <v>Sydney</v>
      </c>
      <c r="F54" s="444" t="str">
        <f t="shared" ca="1" si="19"/>
        <v>East Asia and Oceania</v>
      </c>
      <c r="G54" s="444" t="str">
        <f t="shared" ca="1" si="20"/>
        <v>Australia</v>
      </c>
      <c r="H54" s="443"/>
      <c r="I54" s="219">
        <f t="shared" ca="1" si="7"/>
        <v>31</v>
      </c>
      <c r="J54" s="204">
        <v>53</v>
      </c>
      <c r="K54" s="218">
        <f t="shared" ca="1" si="8"/>
        <v>0</v>
      </c>
      <c r="L54">
        <f t="shared" ca="1" si="9"/>
        <v>0</v>
      </c>
      <c r="M54" s="204">
        <v>53</v>
      </c>
      <c r="N54" s="221" t="str">
        <f t="shared" ca="1" si="3"/>
        <v/>
      </c>
      <c r="P54" s="219">
        <f t="shared" ca="1" si="10"/>
        <v>132</v>
      </c>
      <c r="Q54" s="204">
        <v>53</v>
      </c>
      <c r="R54" s="218">
        <f t="shared" ca="1" si="11"/>
        <v>0</v>
      </c>
      <c r="S54">
        <f t="shared" ca="1" si="12"/>
        <v>0</v>
      </c>
      <c r="T54" s="204">
        <v>53</v>
      </c>
      <c r="U54" s="221" t="str">
        <f t="shared" ca="1" si="13"/>
        <v>Sydney</v>
      </c>
      <c r="W54" s="219">
        <f t="shared" ca="1" si="14"/>
        <v>40</v>
      </c>
      <c r="X54" s="204">
        <v>53</v>
      </c>
      <c r="Y54" s="218">
        <f t="shared" ca="1" si="15"/>
        <v>0</v>
      </c>
      <c r="Z54">
        <f t="shared" ca="1" si="16"/>
        <v>0</v>
      </c>
      <c r="AA54" s="204">
        <v>53</v>
      </c>
      <c r="AB54" s="221" t="str">
        <f t="shared" ca="1" si="17"/>
        <v/>
      </c>
    </row>
    <row r="55" spans="1:28">
      <c r="A55">
        <f t="shared" ca="1" si="4"/>
        <v>161</v>
      </c>
      <c r="B55">
        <f t="shared" ca="1" si="5"/>
        <v>26</v>
      </c>
      <c r="C55" s="218">
        <f t="shared" ca="1" si="6"/>
        <v>171</v>
      </c>
      <c r="D55" s="442">
        <v>54</v>
      </c>
      <c r="E55" s="442" t="str">
        <f t="shared" ca="1" si="18"/>
        <v>Sydney</v>
      </c>
      <c r="F55" s="444" t="str">
        <f t="shared" ca="1" si="19"/>
        <v>East Asia and Oceania</v>
      </c>
      <c r="G55" s="444" t="str">
        <f t="shared" ca="1" si="20"/>
        <v>Australia</v>
      </c>
      <c r="H55" s="443"/>
      <c r="I55" s="219">
        <f t="shared" ca="1" si="7"/>
        <v>31</v>
      </c>
      <c r="J55" s="204">
        <v>54</v>
      </c>
      <c r="K55" s="218">
        <f t="shared" ca="1" si="8"/>
        <v>26</v>
      </c>
      <c r="L55" t="str">
        <f t="shared" ca="1" si="9"/>
        <v>Spain</v>
      </c>
      <c r="M55" s="204">
        <v>54</v>
      </c>
      <c r="N55" s="221" t="str">
        <f t="shared" ca="1" si="3"/>
        <v/>
      </c>
      <c r="P55" s="219">
        <f t="shared" ca="1" si="10"/>
        <v>132</v>
      </c>
      <c r="Q55" s="204">
        <v>54</v>
      </c>
      <c r="R55" s="218">
        <f t="shared" ca="1" si="11"/>
        <v>0</v>
      </c>
      <c r="S55">
        <f t="shared" ca="1" si="12"/>
        <v>0</v>
      </c>
      <c r="T55" s="204">
        <v>54</v>
      </c>
      <c r="U55" s="221" t="str">
        <f t="shared" ca="1" si="13"/>
        <v>Tokyo</v>
      </c>
      <c r="W55" s="219">
        <f t="shared" ca="1" si="14"/>
        <v>40</v>
      </c>
      <c r="X55" s="204">
        <v>54</v>
      </c>
      <c r="Y55" s="218">
        <f t="shared" ca="1" si="15"/>
        <v>0</v>
      </c>
      <c r="Z55">
        <f t="shared" ca="1" si="16"/>
        <v>0</v>
      </c>
      <c r="AA55" s="204">
        <v>54</v>
      </c>
      <c r="AB55" s="221" t="str">
        <f t="shared" ca="1" si="17"/>
        <v/>
      </c>
    </row>
    <row r="56" spans="1:28">
      <c r="A56">
        <f t="shared" ca="1" si="4"/>
        <v>161</v>
      </c>
      <c r="B56">
        <f t="shared" ca="1" si="5"/>
        <v>26</v>
      </c>
      <c r="C56" s="218">
        <f t="shared" ca="1" si="6"/>
        <v>171</v>
      </c>
      <c r="D56" s="442">
        <v>55</v>
      </c>
      <c r="E56" s="442" t="str">
        <f t="shared" ca="1" si="18"/>
        <v>Sydney</v>
      </c>
      <c r="F56" s="444" t="str">
        <f t="shared" ca="1" si="19"/>
        <v>East Asia and Oceania</v>
      </c>
      <c r="G56" s="444" t="str">
        <f t="shared" ca="1" si="20"/>
        <v>Australia</v>
      </c>
      <c r="H56" s="443"/>
      <c r="I56" s="219">
        <f t="shared" ca="1" si="7"/>
        <v>31</v>
      </c>
      <c r="J56" s="204">
        <v>55</v>
      </c>
      <c r="K56" s="218">
        <f t="shared" ca="1" si="8"/>
        <v>0</v>
      </c>
      <c r="L56">
        <f t="shared" ca="1" si="9"/>
        <v>0</v>
      </c>
      <c r="M56" s="204">
        <v>55</v>
      </c>
      <c r="N56" s="221" t="str">
        <f t="shared" ca="1" si="3"/>
        <v/>
      </c>
      <c r="P56" s="219">
        <f t="shared" ca="1" si="10"/>
        <v>132</v>
      </c>
      <c r="Q56" s="204">
        <v>55</v>
      </c>
      <c r="R56" s="218">
        <f t="shared" ca="1" si="11"/>
        <v>43</v>
      </c>
      <c r="S56" t="str">
        <f t="shared" ca="1" si="12"/>
        <v>Philadelphia</v>
      </c>
      <c r="T56" s="204">
        <v>55</v>
      </c>
      <c r="U56" s="221" t="str">
        <f t="shared" ca="1" si="13"/>
        <v>Toronto</v>
      </c>
      <c r="W56" s="219">
        <f t="shared" ca="1" si="14"/>
        <v>40</v>
      </c>
      <c r="X56" s="204">
        <v>55</v>
      </c>
      <c r="Y56" s="218">
        <f t="shared" ca="1" si="15"/>
        <v>0</v>
      </c>
      <c r="Z56">
        <f t="shared" ca="1" si="16"/>
        <v>0</v>
      </c>
      <c r="AA56" s="204">
        <v>55</v>
      </c>
      <c r="AB56" s="221" t="str">
        <f t="shared" ca="1" si="17"/>
        <v/>
      </c>
    </row>
    <row r="57" spans="1:28">
      <c r="A57">
        <f t="shared" ca="1" si="4"/>
        <v>161</v>
      </c>
      <c r="B57">
        <f t="shared" ca="1" si="5"/>
        <v>26</v>
      </c>
      <c r="C57" s="218">
        <f t="shared" ca="1" si="6"/>
        <v>171</v>
      </c>
      <c r="D57" s="442">
        <v>56</v>
      </c>
      <c r="E57" s="442" t="str">
        <f t="shared" ca="1" si="18"/>
        <v>Sydney</v>
      </c>
      <c r="F57" s="444" t="str">
        <f t="shared" ca="1" si="19"/>
        <v>East Asia and Oceania</v>
      </c>
      <c r="G57" s="444" t="str">
        <f t="shared" ca="1" si="20"/>
        <v>Australia</v>
      </c>
      <c r="H57" s="443"/>
      <c r="I57" s="219">
        <f t="shared" ca="1" si="7"/>
        <v>31</v>
      </c>
      <c r="J57" s="204">
        <v>56</v>
      </c>
      <c r="K57" s="218">
        <f t="shared" ca="1" si="8"/>
        <v>0</v>
      </c>
      <c r="L57">
        <f t="shared" ca="1" si="9"/>
        <v>0</v>
      </c>
      <c r="M57" s="204">
        <v>56</v>
      </c>
      <c r="N57" s="221" t="str">
        <f t="shared" ca="1" si="3"/>
        <v/>
      </c>
      <c r="P57" s="219">
        <f t="shared" ca="1" si="10"/>
        <v>132</v>
      </c>
      <c r="Q57" s="204">
        <v>56</v>
      </c>
      <c r="R57" s="218">
        <f t="shared" ca="1" si="11"/>
        <v>0</v>
      </c>
      <c r="S57">
        <f t="shared" ca="1" si="12"/>
        <v>0</v>
      </c>
      <c r="T57" s="204">
        <v>56</v>
      </c>
      <c r="U57" s="221" t="str">
        <f t="shared" ca="1" si="13"/>
        <v>Tshwane</v>
      </c>
      <c r="W57" s="219">
        <f t="shared" ca="1" si="14"/>
        <v>40</v>
      </c>
      <c r="X57" s="204">
        <v>56</v>
      </c>
      <c r="Y57" s="218">
        <f t="shared" ca="1" si="15"/>
        <v>0</v>
      </c>
      <c r="Z57">
        <f t="shared" ca="1" si="16"/>
        <v>0</v>
      </c>
      <c r="AA57" s="204">
        <v>56</v>
      </c>
      <c r="AB57" s="221" t="str">
        <f t="shared" ca="1" si="17"/>
        <v/>
      </c>
    </row>
    <row r="58" spans="1:28">
      <c r="A58">
        <f t="shared" ca="1" si="4"/>
        <v>161</v>
      </c>
      <c r="B58">
        <f t="shared" ca="1" si="5"/>
        <v>26</v>
      </c>
      <c r="C58" s="218">
        <f t="shared" ca="1" si="6"/>
        <v>171</v>
      </c>
      <c r="D58" s="442">
        <v>57</v>
      </c>
      <c r="E58" s="442" t="str">
        <f t="shared" ca="1" si="18"/>
        <v>Sydney</v>
      </c>
      <c r="F58" s="444" t="str">
        <f t="shared" ca="1" si="19"/>
        <v>East Asia and Oceania</v>
      </c>
      <c r="G58" s="444" t="str">
        <f t="shared" ca="1" si="20"/>
        <v>Australia</v>
      </c>
      <c r="H58" s="443"/>
      <c r="I58" s="219">
        <f t="shared" ca="1" si="7"/>
        <v>31</v>
      </c>
      <c r="J58" s="204">
        <v>57</v>
      </c>
      <c r="K58" s="218">
        <f t="shared" ca="1" si="8"/>
        <v>0</v>
      </c>
      <c r="L58">
        <f t="shared" ca="1" si="9"/>
        <v>0</v>
      </c>
      <c r="M58" s="204">
        <v>57</v>
      </c>
      <c r="N58" s="221" t="str">
        <f t="shared" ca="1" si="3"/>
        <v/>
      </c>
      <c r="P58" s="219">
        <f t="shared" ca="1" si="10"/>
        <v>132</v>
      </c>
      <c r="Q58" s="204">
        <v>57</v>
      </c>
      <c r="R58" s="218">
        <f t="shared" ca="1" si="11"/>
        <v>42</v>
      </c>
      <c r="S58" t="str">
        <f t="shared" ca="1" si="12"/>
        <v>Paris</v>
      </c>
      <c r="T58" s="204">
        <v>57</v>
      </c>
      <c r="U58" s="221" t="str">
        <f t="shared" ca="1" si="13"/>
        <v>Vancouver</v>
      </c>
      <c r="W58" s="219">
        <f t="shared" ca="1" si="14"/>
        <v>40</v>
      </c>
      <c r="X58" s="204">
        <v>57</v>
      </c>
      <c r="Y58" s="218">
        <f t="shared" ca="1" si="15"/>
        <v>0</v>
      </c>
      <c r="Z58">
        <f t="shared" ca="1" si="16"/>
        <v>0</v>
      </c>
      <c r="AA58" s="204">
        <v>57</v>
      </c>
      <c r="AB58" s="221" t="str">
        <f t="shared" ca="1" si="17"/>
        <v/>
      </c>
    </row>
    <row r="59" spans="1:28">
      <c r="A59">
        <f t="shared" ca="1" si="4"/>
        <v>161</v>
      </c>
      <c r="B59">
        <f t="shared" ca="1" si="5"/>
        <v>26</v>
      </c>
      <c r="C59" s="218">
        <f t="shared" ca="1" si="6"/>
        <v>171</v>
      </c>
      <c r="D59" s="442">
        <v>58</v>
      </c>
      <c r="E59" s="442" t="str">
        <f t="shared" ca="1" si="18"/>
        <v>Sydney</v>
      </c>
      <c r="F59" s="444" t="str">
        <f t="shared" ca="1" si="19"/>
        <v>East Asia and Oceania</v>
      </c>
      <c r="G59" s="444" t="str">
        <f t="shared" ca="1" si="20"/>
        <v>Australia</v>
      </c>
      <c r="H59" s="443"/>
      <c r="I59" s="219">
        <f t="shared" ca="1" si="7"/>
        <v>31</v>
      </c>
      <c r="J59" s="204">
        <v>58</v>
      </c>
      <c r="K59" s="218">
        <f t="shared" ca="1" si="8"/>
        <v>0</v>
      </c>
      <c r="L59">
        <f t="shared" ca="1" si="9"/>
        <v>0</v>
      </c>
      <c r="M59" s="204">
        <v>58</v>
      </c>
      <c r="N59" s="221" t="str">
        <f t="shared" ca="1" si="3"/>
        <v/>
      </c>
      <c r="P59" s="219">
        <f t="shared" ca="1" si="10"/>
        <v>132</v>
      </c>
      <c r="Q59" s="204">
        <v>58</v>
      </c>
      <c r="R59" s="218">
        <f t="shared" ca="1" si="11"/>
        <v>0</v>
      </c>
      <c r="S59">
        <f t="shared" ca="1" si="12"/>
        <v>0</v>
      </c>
      <c r="T59" s="204">
        <v>58</v>
      </c>
      <c r="U59" s="221" t="str">
        <f t="shared" ca="1" si="13"/>
        <v>Venice</v>
      </c>
      <c r="W59" s="219">
        <f t="shared" ca="1" si="14"/>
        <v>40</v>
      </c>
      <c r="X59" s="204">
        <v>58</v>
      </c>
      <c r="Y59" s="218">
        <f t="shared" ca="1" si="15"/>
        <v>0</v>
      </c>
      <c r="Z59">
        <f t="shared" ca="1" si="16"/>
        <v>0</v>
      </c>
      <c r="AA59" s="204">
        <v>58</v>
      </c>
      <c r="AB59" s="221" t="str">
        <f t="shared" ca="1" si="17"/>
        <v/>
      </c>
    </row>
    <row r="60" spans="1:28">
      <c r="A60">
        <f t="shared" ca="1" si="4"/>
        <v>4</v>
      </c>
      <c r="B60">
        <f t="shared" ca="1" si="5"/>
        <v>9</v>
      </c>
      <c r="C60" s="218">
        <f t="shared" ca="1" si="6"/>
        <v>107</v>
      </c>
      <c r="D60" s="442">
        <v>59</v>
      </c>
      <c r="E60" s="442" t="str">
        <f t="shared" ca="1" si="18"/>
        <v>Vancouver</v>
      </c>
      <c r="F60" s="444" t="str">
        <f t="shared" ca="1" si="19"/>
        <v>North America</v>
      </c>
      <c r="G60" s="444" t="str">
        <f t="shared" ca="1" si="20"/>
        <v>Canada</v>
      </c>
      <c r="H60" s="443"/>
      <c r="I60" s="219">
        <f t="shared" ca="1" si="7"/>
        <v>52</v>
      </c>
      <c r="J60" s="204">
        <v>59</v>
      </c>
      <c r="K60" s="218">
        <f t="shared" ca="1" si="8"/>
        <v>0</v>
      </c>
      <c r="L60">
        <f t="shared" ca="1" si="9"/>
        <v>0</v>
      </c>
      <c r="M60" s="204">
        <v>59</v>
      </c>
      <c r="N60" s="221" t="str">
        <f t="shared" ca="1" si="3"/>
        <v/>
      </c>
      <c r="P60" s="219">
        <f t="shared" ca="1" si="10"/>
        <v>149</v>
      </c>
      <c r="Q60" s="204">
        <v>59</v>
      </c>
      <c r="R60" s="218">
        <f t="shared" ca="1" si="11"/>
        <v>0</v>
      </c>
      <c r="S60">
        <f t="shared" ca="1" si="12"/>
        <v>0</v>
      </c>
      <c r="T60" s="204">
        <v>59</v>
      </c>
      <c r="U60" s="221" t="str">
        <f t="shared" ca="1" si="13"/>
        <v>Warsaw</v>
      </c>
      <c r="W60" s="219">
        <f t="shared" ca="1" si="14"/>
        <v>154</v>
      </c>
      <c r="X60" s="204">
        <v>59</v>
      </c>
      <c r="Y60" s="218">
        <f t="shared" ca="1" si="15"/>
        <v>0</v>
      </c>
      <c r="Z60">
        <f t="shared" ca="1" si="16"/>
        <v>0</v>
      </c>
      <c r="AA60" s="204">
        <v>59</v>
      </c>
      <c r="AB60" s="221" t="str">
        <f t="shared" ca="1" si="17"/>
        <v/>
      </c>
    </row>
    <row r="61" spans="1:28">
      <c r="A61">
        <f t="shared" ca="1" si="4"/>
        <v>4</v>
      </c>
      <c r="B61">
        <f t="shared" ca="1" si="5"/>
        <v>9</v>
      </c>
      <c r="C61" s="218">
        <f t="shared" ca="1" si="6"/>
        <v>107</v>
      </c>
      <c r="D61" s="442">
        <v>60</v>
      </c>
      <c r="E61" s="442" t="str">
        <f t="shared" ca="1" si="18"/>
        <v>Vancouver</v>
      </c>
      <c r="F61" s="444" t="str">
        <f t="shared" ca="1" si="19"/>
        <v>North America</v>
      </c>
      <c r="G61" s="444" t="str">
        <f t="shared" ca="1" si="20"/>
        <v>Canada</v>
      </c>
      <c r="H61" s="443"/>
      <c r="I61" s="219">
        <f t="shared" ca="1" si="7"/>
        <v>52</v>
      </c>
      <c r="J61" s="204">
        <v>60</v>
      </c>
      <c r="K61" s="218">
        <f t="shared" ca="1" si="8"/>
        <v>0</v>
      </c>
      <c r="L61">
        <f t="shared" ca="1" si="9"/>
        <v>0</v>
      </c>
      <c r="M61" s="204">
        <v>60</v>
      </c>
      <c r="N61" s="221" t="str">
        <f t="shared" ca="1" si="3"/>
        <v/>
      </c>
      <c r="P61" s="219">
        <f t="shared" ca="1" si="10"/>
        <v>149</v>
      </c>
      <c r="Q61" s="204">
        <v>60</v>
      </c>
      <c r="R61" s="218">
        <f t="shared" ca="1" si="11"/>
        <v>41</v>
      </c>
      <c r="S61" t="str">
        <f t="shared" ca="1" si="12"/>
        <v>Oslo</v>
      </c>
      <c r="T61" s="204">
        <v>60</v>
      </c>
      <c r="U61" s="221" t="str">
        <f t="shared" ca="1" si="13"/>
        <v>Washington, DC</v>
      </c>
      <c r="W61" s="219">
        <f t="shared" ca="1" si="14"/>
        <v>154</v>
      </c>
      <c r="X61" s="204">
        <v>60</v>
      </c>
      <c r="Y61" s="218">
        <f t="shared" ca="1" si="15"/>
        <v>0</v>
      </c>
      <c r="Z61">
        <f t="shared" ca="1" si="16"/>
        <v>0</v>
      </c>
      <c r="AA61" s="204">
        <v>60</v>
      </c>
      <c r="AB61" s="221" t="str">
        <f t="shared" ca="1" si="17"/>
        <v/>
      </c>
    </row>
    <row r="62" spans="1:28">
      <c r="A62">
        <f t="shared" ca="1" si="4"/>
        <v>4</v>
      </c>
      <c r="B62">
        <f t="shared" ca="1" si="5"/>
        <v>9</v>
      </c>
      <c r="C62" s="218">
        <f t="shared" ca="1" si="6"/>
        <v>107</v>
      </c>
      <c r="D62" s="442">
        <v>61</v>
      </c>
      <c r="E62" s="442" t="str">
        <f t="shared" ca="1" si="18"/>
        <v>Vancouver</v>
      </c>
      <c r="F62" s="444" t="str">
        <f t="shared" ca="1" si="19"/>
        <v>North America</v>
      </c>
      <c r="G62" s="444" t="str">
        <f t="shared" ca="1" si="20"/>
        <v>Canada</v>
      </c>
      <c r="H62" s="443"/>
      <c r="I62" s="219">
        <f t="shared" ca="1" si="7"/>
        <v>52</v>
      </c>
      <c r="J62" s="204">
        <v>61</v>
      </c>
      <c r="K62" s="218">
        <f t="shared" ca="1" si="8"/>
        <v>25</v>
      </c>
      <c r="L62" t="str">
        <f t="shared" ca="1" si="9"/>
        <v>South Korea</v>
      </c>
      <c r="M62" s="204">
        <v>61</v>
      </c>
      <c r="N62" s="221" t="str">
        <f t="shared" ca="1" si="3"/>
        <v/>
      </c>
      <c r="P62" s="219">
        <f t="shared" ca="1" si="10"/>
        <v>149</v>
      </c>
      <c r="Q62" s="204">
        <v>61</v>
      </c>
      <c r="R62" s="218">
        <f t="shared" ca="1" si="11"/>
        <v>40</v>
      </c>
      <c r="S62" t="str">
        <f t="shared" ca="1" si="12"/>
        <v>New York City</v>
      </c>
      <c r="T62" s="204">
        <v>61</v>
      </c>
      <c r="U62" s="221" t="str">
        <f t="shared" ca="1" si="13"/>
        <v>Yokohama</v>
      </c>
      <c r="W62" s="219">
        <f t="shared" ca="1" si="14"/>
        <v>154</v>
      </c>
      <c r="X62" s="204">
        <v>61</v>
      </c>
      <c r="Y62" s="218">
        <f t="shared" ca="1" si="15"/>
        <v>4</v>
      </c>
      <c r="Z62" t="str">
        <f t="shared" ca="1" si="16"/>
        <v>Latin America</v>
      </c>
      <c r="AA62" s="204">
        <v>61</v>
      </c>
      <c r="AB62" s="221" t="str">
        <f t="shared" ca="1" si="17"/>
        <v/>
      </c>
    </row>
    <row r="63" spans="1:28">
      <c r="A63">
        <f t="shared" ca="1" si="4"/>
        <v>4</v>
      </c>
      <c r="B63">
        <f t="shared" ca="1" si="5"/>
        <v>9</v>
      </c>
      <c r="C63" s="218">
        <f t="shared" ca="1" si="6"/>
        <v>107</v>
      </c>
      <c r="D63" s="442">
        <v>62</v>
      </c>
      <c r="E63" s="442" t="str">
        <f t="shared" ca="1" si="18"/>
        <v>Vancouver</v>
      </c>
      <c r="F63" s="444" t="str">
        <f t="shared" ca="1" si="19"/>
        <v>North America</v>
      </c>
      <c r="G63" s="444" t="str">
        <f t="shared" ca="1" si="20"/>
        <v>Canada</v>
      </c>
      <c r="H63" s="443"/>
      <c r="I63" s="219">
        <f t="shared" ca="1" si="7"/>
        <v>52</v>
      </c>
      <c r="J63" s="204">
        <v>62</v>
      </c>
      <c r="K63" s="218">
        <f t="shared" ca="1" si="8"/>
        <v>24</v>
      </c>
      <c r="L63" t="str">
        <f t="shared" ca="1" si="9"/>
        <v>South Africa</v>
      </c>
      <c r="M63" s="204">
        <v>62</v>
      </c>
      <c r="N63" s="221" t="str">
        <f t="shared" ca="1" si="3"/>
        <v/>
      </c>
      <c r="P63" s="219">
        <f t="shared" ca="1" si="10"/>
        <v>149</v>
      </c>
      <c r="Q63" s="204">
        <v>62</v>
      </c>
      <c r="R63" s="218">
        <f t="shared" ca="1" si="11"/>
        <v>0</v>
      </c>
      <c r="S63">
        <f t="shared" ca="1" si="12"/>
        <v>0</v>
      </c>
      <c r="T63" s="204">
        <v>62</v>
      </c>
      <c r="U63" s="221" t="str">
        <f t="shared" ca="1" si="13"/>
        <v/>
      </c>
      <c r="W63" s="219">
        <f t="shared" ca="1" si="14"/>
        <v>154</v>
      </c>
      <c r="X63" s="204">
        <v>62</v>
      </c>
      <c r="Y63" s="218">
        <f t="shared" ca="1" si="15"/>
        <v>0</v>
      </c>
      <c r="Z63">
        <f t="shared" ca="1" si="16"/>
        <v>0</v>
      </c>
      <c r="AA63" s="204">
        <v>62</v>
      </c>
      <c r="AB63" s="221" t="str">
        <f t="shared" ca="1" si="17"/>
        <v/>
      </c>
    </row>
    <row r="64" spans="1:28">
      <c r="A64">
        <f t="shared" ca="1" si="4"/>
        <v>4</v>
      </c>
      <c r="B64">
        <f t="shared" ca="1" si="5"/>
        <v>9</v>
      </c>
      <c r="C64" s="218">
        <f t="shared" ca="1" si="6"/>
        <v>107</v>
      </c>
      <c r="D64" s="442">
        <v>63</v>
      </c>
      <c r="E64" s="442" t="str">
        <f t="shared" ca="1" si="18"/>
        <v>Vancouver</v>
      </c>
      <c r="F64" s="444" t="str">
        <f t="shared" ca="1" si="19"/>
        <v>North America</v>
      </c>
      <c r="G64" s="444" t="str">
        <f t="shared" ca="1" si="20"/>
        <v>Canada</v>
      </c>
      <c r="H64" s="443"/>
      <c r="I64" s="219">
        <f t="shared" ca="1" si="7"/>
        <v>52</v>
      </c>
      <c r="J64" s="204">
        <v>63</v>
      </c>
      <c r="K64" s="218">
        <f t="shared" ca="1" si="8"/>
        <v>0</v>
      </c>
      <c r="L64">
        <f t="shared" ca="1" si="9"/>
        <v>0</v>
      </c>
      <c r="M64" s="204">
        <v>63</v>
      </c>
      <c r="N64" s="221" t="str">
        <f t="shared" ca="1" si="3"/>
        <v/>
      </c>
      <c r="P64" s="219">
        <f t="shared" ca="1" si="10"/>
        <v>149</v>
      </c>
      <c r="Q64" s="204">
        <v>63</v>
      </c>
      <c r="R64" s="218">
        <f t="shared" ca="1" si="11"/>
        <v>39</v>
      </c>
      <c r="S64" t="str">
        <f t="shared" ca="1" si="12"/>
        <v>New Orleans</v>
      </c>
      <c r="T64" s="204">
        <v>63</v>
      </c>
      <c r="U64" s="221" t="str">
        <f t="shared" ca="1" si="13"/>
        <v/>
      </c>
      <c r="W64" s="219">
        <f t="shared" ca="1" si="14"/>
        <v>154</v>
      </c>
      <c r="X64" s="204">
        <v>63</v>
      </c>
      <c r="Y64" s="218">
        <f t="shared" ca="1" si="15"/>
        <v>0</v>
      </c>
      <c r="Z64">
        <f t="shared" ca="1" si="16"/>
        <v>0</v>
      </c>
      <c r="AA64" s="204">
        <v>63</v>
      </c>
      <c r="AB64" s="221" t="str">
        <f t="shared" ca="1" si="17"/>
        <v/>
      </c>
    </row>
    <row r="65" spans="1:28">
      <c r="A65">
        <f t="shared" ca="1" si="4"/>
        <v>4</v>
      </c>
      <c r="B65">
        <f t="shared" ca="1" si="5"/>
        <v>9</v>
      </c>
      <c r="C65" s="218">
        <f t="shared" ca="1" si="6"/>
        <v>107</v>
      </c>
      <c r="D65" s="442">
        <v>64</v>
      </c>
      <c r="E65" s="442" t="str">
        <f t="shared" ca="1" si="18"/>
        <v>Vancouver</v>
      </c>
      <c r="F65" s="444" t="str">
        <f t="shared" ca="1" si="19"/>
        <v>North America</v>
      </c>
      <c r="G65" s="444" t="str">
        <f t="shared" ca="1" si="20"/>
        <v>Canada</v>
      </c>
      <c r="H65" s="443"/>
      <c r="I65" s="219">
        <f t="shared" ca="1" si="7"/>
        <v>52</v>
      </c>
      <c r="J65" s="204">
        <v>64</v>
      </c>
      <c r="K65" s="218">
        <f t="shared" ca="1" si="8"/>
        <v>0</v>
      </c>
      <c r="L65">
        <f t="shared" ca="1" si="9"/>
        <v>0</v>
      </c>
      <c r="M65" s="204">
        <v>64</v>
      </c>
      <c r="N65" s="221" t="str">
        <f t="shared" ca="1" si="3"/>
        <v/>
      </c>
      <c r="P65" s="219">
        <f t="shared" ca="1" si="10"/>
        <v>149</v>
      </c>
      <c r="Q65" s="204">
        <v>64</v>
      </c>
      <c r="R65" s="218">
        <f t="shared" ca="1" si="11"/>
        <v>38</v>
      </c>
      <c r="S65" t="str">
        <f t="shared" ca="1" si="12"/>
        <v>Montréal</v>
      </c>
      <c r="T65" s="204">
        <v>64</v>
      </c>
      <c r="U65" s="221" t="str">
        <f t="shared" ca="1" si="13"/>
        <v/>
      </c>
      <c r="W65" s="219">
        <f t="shared" ca="1" si="14"/>
        <v>154</v>
      </c>
      <c r="X65" s="204">
        <v>64</v>
      </c>
      <c r="Y65" s="218">
        <f t="shared" ca="1" si="15"/>
        <v>0</v>
      </c>
      <c r="Z65">
        <f t="shared" ca="1" si="16"/>
        <v>0</v>
      </c>
      <c r="AA65" s="204">
        <v>64</v>
      </c>
      <c r="AB65" s="221" t="str">
        <f t="shared" ca="1" si="17"/>
        <v/>
      </c>
    </row>
    <row r="66" spans="1:28">
      <c r="A66">
        <f t="shared" ca="1" si="4"/>
        <v>4</v>
      </c>
      <c r="B66">
        <f t="shared" ca="1" si="5"/>
        <v>9</v>
      </c>
      <c r="C66" s="218">
        <f t="shared" ca="1" si="6"/>
        <v>107</v>
      </c>
      <c r="D66" s="442">
        <v>65</v>
      </c>
      <c r="E66" s="442" t="str">
        <f t="shared" ref="E66:E97" ca="1" si="21">IFERROR(INDEX(Databasecity,D66,1),0)</f>
        <v>Vancouver</v>
      </c>
      <c r="F66" s="444" t="str">
        <f t="shared" ref="F66:F97" ca="1" si="22">IFERROR(INDEX(DatabaseREGION,D66,1),0)</f>
        <v>North America</v>
      </c>
      <c r="G66" s="444" t="str">
        <f t="shared" ref="G66:G97" ca="1" si="23">IFERROR(INDEX(DatabaseCOUNTRY,D66,1),0)</f>
        <v>Canada</v>
      </c>
      <c r="H66" s="443"/>
      <c r="I66" s="219">
        <f t="shared" ca="1" si="7"/>
        <v>52</v>
      </c>
      <c r="J66" s="204">
        <v>65</v>
      </c>
      <c r="K66" s="218">
        <f t="shared" ca="1" si="8"/>
        <v>0</v>
      </c>
      <c r="L66">
        <f t="shared" ca="1" si="9"/>
        <v>0</v>
      </c>
      <c r="M66" s="204">
        <v>65</v>
      </c>
      <c r="N66" s="221" t="str">
        <f t="shared" ca="1" si="3"/>
        <v/>
      </c>
      <c r="P66" s="219">
        <f t="shared" ca="1" si="10"/>
        <v>149</v>
      </c>
      <c r="Q66" s="204">
        <v>65</v>
      </c>
      <c r="R66" s="218">
        <f t="shared" ca="1" si="11"/>
        <v>0</v>
      </c>
      <c r="S66">
        <f t="shared" ca="1" si="12"/>
        <v>0</v>
      </c>
      <c r="T66" s="204">
        <v>65</v>
      </c>
      <c r="U66" s="221" t="str">
        <f t="shared" ca="1" si="13"/>
        <v/>
      </c>
      <c r="W66" s="219">
        <f t="shared" ca="1" si="14"/>
        <v>154</v>
      </c>
      <c r="X66" s="204">
        <v>65</v>
      </c>
      <c r="Y66" s="218">
        <f t="shared" ca="1" si="15"/>
        <v>0</v>
      </c>
      <c r="Z66">
        <f t="shared" ca="1" si="16"/>
        <v>0</v>
      </c>
      <c r="AA66" s="204">
        <v>65</v>
      </c>
      <c r="AB66" s="221" t="str">
        <f t="shared" ca="1" si="17"/>
        <v/>
      </c>
    </row>
    <row r="67" spans="1:28">
      <c r="A67">
        <f t="shared" ref="A67:A130" ca="1" si="24">IFERROR(RANK(W67,W$2:W$201),"")</f>
        <v>4</v>
      </c>
      <c r="B67">
        <f t="shared" ref="B67:B130" ca="1" si="25">IFERROR(RANK(P67,P$2:P$201),"")</f>
        <v>9</v>
      </c>
      <c r="C67" s="218">
        <f t="shared" ref="C67:C130" ca="1" si="26">IFERROR(RANK(I67,I$2:I$201),0)</f>
        <v>107</v>
      </c>
      <c r="D67" s="442">
        <v>66</v>
      </c>
      <c r="E67" s="442" t="str">
        <f t="shared" ca="1" si="21"/>
        <v>Vancouver</v>
      </c>
      <c r="F67" s="444" t="str">
        <f t="shared" ca="1" si="22"/>
        <v>North America</v>
      </c>
      <c r="G67" s="444" t="str">
        <f t="shared" ca="1" si="23"/>
        <v>Canada</v>
      </c>
      <c r="H67" s="443"/>
      <c r="I67" s="219">
        <f t="shared" ref="I67:I130" ca="1" si="27">IF(COUNTIF($G:$G,"&gt;="&amp;$G67)=0,"",COUNTIF($G:$G,"&lt;="&amp;$G67))</f>
        <v>52</v>
      </c>
      <c r="J67" s="204">
        <v>66</v>
      </c>
      <c r="K67" s="218">
        <f t="shared" ref="K67:K130" ca="1" si="28">IF(L67=0,0,IF(COUNTIF($L$2:$L$201,"&lt;="&amp;$L67)=0,"",COUNTIF($L$2:$L$201,"&lt;="&amp;$L67)))</f>
        <v>0</v>
      </c>
      <c r="L67">
        <f t="shared" ref="L67:L130" ca="1" si="29">IFERROR(VLOOKUP(J67,$C:$G,5,FALSE),0)</f>
        <v>0</v>
      </c>
      <c r="M67" s="204">
        <v>66</v>
      </c>
      <c r="N67" s="221" t="str">
        <f t="shared" ref="N67:N130" ca="1" si="30">IFERROR(VLOOKUP(M67,K$2:L$201,2,FALSE),"")</f>
        <v/>
      </c>
      <c r="P67" s="219">
        <f t="shared" ref="P67:P130" ca="1" si="31">IF(COUNTIF($E$2:$E$201,"&gt;="&amp;$E67)=0,"",COUNTIF($E$2:$E$201,"&lt;="&amp;$E67))</f>
        <v>149</v>
      </c>
      <c r="Q67" s="204">
        <v>66</v>
      </c>
      <c r="R67" s="218">
        <f t="shared" ref="R67:R130" ca="1" si="32">IF(S67=0,0,IF(COUNTIF(S$2:S$201,"&lt;="&amp;S67)=0,"",COUNTIF(S$2:S$201,"&lt;="&amp;S67)))</f>
        <v>37</v>
      </c>
      <c r="S67" t="str">
        <f t="shared" ref="S67:S130" ca="1" si="33">IFERROR(VLOOKUP(Q67,B$2:G$201,4,FALSE),0)</f>
        <v>Milan</v>
      </c>
      <c r="T67" s="204">
        <v>66</v>
      </c>
      <c r="U67" s="221" t="str">
        <f t="shared" ref="U67:U101" ca="1" si="34">IFERROR(VLOOKUP(T67,R$2:S$201,2,FALSE),"")</f>
        <v/>
      </c>
      <c r="W67" s="219">
        <f t="shared" ref="W67:W130" ca="1" si="35">IF(COUNTIF($F$2:$F$201,"&gt;="&amp;$F67)=0,"",COUNTIF($F$2:$F$201,"&lt;="&amp;$F67))</f>
        <v>154</v>
      </c>
      <c r="X67" s="204">
        <v>66</v>
      </c>
      <c r="Y67" s="218">
        <f t="shared" ref="Y67:Y130" ca="1" si="36">IF(Z67=0,0,IF(COUNTIF(Z$2:Z$201,"&lt;="&amp;Z67)=0,"",COUNTIF(Z$2:Z$201,"&lt;="&amp;Z67)))</f>
        <v>0</v>
      </c>
      <c r="Z67">
        <f t="shared" ref="Z67:Z130" ca="1" si="37">IFERROR(VLOOKUP(X67,A:G,6,FALSE),0)</f>
        <v>0</v>
      </c>
      <c r="AA67" s="204">
        <v>66</v>
      </c>
      <c r="AB67" s="221" t="str">
        <f t="shared" ref="AB67:AB101" ca="1" si="38">IFERROR(VLOOKUP(AA67,Y$2:Z$201,2,FALSE),"")</f>
        <v/>
      </c>
    </row>
    <row r="68" spans="1:28">
      <c r="A68">
        <f t="shared" ca="1" si="24"/>
        <v>4</v>
      </c>
      <c r="B68">
        <f t="shared" ca="1" si="25"/>
        <v>9</v>
      </c>
      <c r="C68" s="218">
        <f t="shared" ca="1" si="26"/>
        <v>107</v>
      </c>
      <c r="D68" s="442">
        <v>67</v>
      </c>
      <c r="E68" s="442" t="str">
        <f t="shared" ca="1" si="21"/>
        <v>Vancouver</v>
      </c>
      <c r="F68" s="444" t="str">
        <f t="shared" ca="1" si="22"/>
        <v>North America</v>
      </c>
      <c r="G68" s="444" t="str">
        <f t="shared" ca="1" si="23"/>
        <v>Canada</v>
      </c>
      <c r="H68" s="443"/>
      <c r="I68" s="219">
        <f t="shared" ca="1" si="27"/>
        <v>52</v>
      </c>
      <c r="J68" s="204">
        <v>67</v>
      </c>
      <c r="K68" s="218">
        <f t="shared" ca="1" si="28"/>
        <v>0</v>
      </c>
      <c r="L68">
        <f t="shared" ca="1" si="29"/>
        <v>0</v>
      </c>
      <c r="M68" s="204">
        <v>67</v>
      </c>
      <c r="N68" s="221" t="str">
        <f t="shared" ca="1" si="30"/>
        <v/>
      </c>
      <c r="P68" s="219">
        <f t="shared" ca="1" si="31"/>
        <v>149</v>
      </c>
      <c r="Q68" s="204">
        <v>67</v>
      </c>
      <c r="R68" s="218">
        <f t="shared" ca="1" si="32"/>
        <v>0</v>
      </c>
      <c r="S68">
        <f t="shared" ca="1" si="33"/>
        <v>0</v>
      </c>
      <c r="T68" s="204">
        <v>67</v>
      </c>
      <c r="U68" s="221" t="str">
        <f t="shared" ca="1" si="34"/>
        <v/>
      </c>
      <c r="W68" s="219">
        <f t="shared" ca="1" si="35"/>
        <v>154</v>
      </c>
      <c r="X68" s="204">
        <v>67</v>
      </c>
      <c r="Y68" s="218">
        <f t="shared" ca="1" si="36"/>
        <v>0</v>
      </c>
      <c r="Z68">
        <f t="shared" ca="1" si="37"/>
        <v>0</v>
      </c>
      <c r="AA68" s="204">
        <v>67</v>
      </c>
      <c r="AB68" s="221" t="str">
        <f t="shared" ca="1" si="38"/>
        <v/>
      </c>
    </row>
    <row r="69" spans="1:28">
      <c r="A69">
        <f t="shared" ca="1" si="24"/>
        <v>4</v>
      </c>
      <c r="B69">
        <f t="shared" ca="1" si="25"/>
        <v>9</v>
      </c>
      <c r="C69" s="218">
        <f t="shared" ca="1" si="26"/>
        <v>107</v>
      </c>
      <c r="D69" s="442">
        <v>68</v>
      </c>
      <c r="E69" s="442" t="str">
        <f t="shared" ca="1" si="21"/>
        <v>Vancouver</v>
      </c>
      <c r="F69" s="444" t="str">
        <f t="shared" ca="1" si="22"/>
        <v>North America</v>
      </c>
      <c r="G69" s="444" t="str">
        <f t="shared" ca="1" si="23"/>
        <v>Canada</v>
      </c>
      <c r="H69" s="443"/>
      <c r="I69" s="219">
        <f t="shared" ca="1" si="27"/>
        <v>52</v>
      </c>
      <c r="J69" s="204">
        <v>68</v>
      </c>
      <c r="K69" s="218">
        <f t="shared" ca="1" si="28"/>
        <v>23</v>
      </c>
      <c r="L69" t="str">
        <f t="shared" ca="1" si="29"/>
        <v>Poland</v>
      </c>
      <c r="M69" s="204">
        <v>68</v>
      </c>
      <c r="N69" s="221" t="str">
        <f t="shared" ca="1" si="30"/>
        <v/>
      </c>
      <c r="P69" s="219">
        <f t="shared" ca="1" si="31"/>
        <v>149</v>
      </c>
      <c r="Q69" s="204">
        <v>68</v>
      </c>
      <c r="R69" s="218">
        <f t="shared" ca="1" si="32"/>
        <v>36</v>
      </c>
      <c r="S69" t="str">
        <f t="shared" ca="1" si="33"/>
        <v>Melbourne</v>
      </c>
      <c r="T69" s="204">
        <v>68</v>
      </c>
      <c r="U69" s="221" t="str">
        <f t="shared" ca="1" si="34"/>
        <v/>
      </c>
      <c r="W69" s="219">
        <f t="shared" ca="1" si="35"/>
        <v>154</v>
      </c>
      <c r="X69" s="204">
        <v>68</v>
      </c>
      <c r="Y69" s="218">
        <f t="shared" ca="1" si="36"/>
        <v>0</v>
      </c>
      <c r="Z69">
        <f t="shared" ca="1" si="37"/>
        <v>0</v>
      </c>
      <c r="AA69" s="204">
        <v>68</v>
      </c>
      <c r="AB69" s="221" t="str">
        <f t="shared" ca="1" si="38"/>
        <v/>
      </c>
    </row>
    <row r="70" spans="1:28">
      <c r="A70">
        <f t="shared" ca="1" si="24"/>
        <v>4</v>
      </c>
      <c r="B70">
        <f t="shared" ca="1" si="25"/>
        <v>9</v>
      </c>
      <c r="C70" s="218">
        <f t="shared" ca="1" si="26"/>
        <v>107</v>
      </c>
      <c r="D70" s="442">
        <v>69</v>
      </c>
      <c r="E70" s="442" t="str">
        <f t="shared" ca="1" si="21"/>
        <v>Vancouver</v>
      </c>
      <c r="F70" s="444" t="str">
        <f t="shared" ca="1" si="22"/>
        <v>North America</v>
      </c>
      <c r="G70" s="444" t="str">
        <f t="shared" ca="1" si="23"/>
        <v>Canada</v>
      </c>
      <c r="H70" s="443"/>
      <c r="I70" s="219">
        <f t="shared" ca="1" si="27"/>
        <v>52</v>
      </c>
      <c r="J70" s="204">
        <v>69</v>
      </c>
      <c r="K70" s="218">
        <f t="shared" ca="1" si="28"/>
        <v>22</v>
      </c>
      <c r="L70" t="str">
        <f t="shared" ca="1" si="29"/>
        <v>Peru</v>
      </c>
      <c r="M70" s="204">
        <v>69</v>
      </c>
      <c r="N70" s="221" t="str">
        <f t="shared" ca="1" si="30"/>
        <v/>
      </c>
      <c r="P70" s="219">
        <f t="shared" ca="1" si="31"/>
        <v>149</v>
      </c>
      <c r="Q70" s="204">
        <v>69</v>
      </c>
      <c r="R70" s="218">
        <f t="shared" ca="1" si="32"/>
        <v>0</v>
      </c>
      <c r="S70">
        <f t="shared" ca="1" si="33"/>
        <v>0</v>
      </c>
      <c r="T70" s="204">
        <v>69</v>
      </c>
      <c r="U70" s="221" t="str">
        <f t="shared" ca="1" si="34"/>
        <v/>
      </c>
      <c r="W70" s="219">
        <f t="shared" ca="1" si="35"/>
        <v>154</v>
      </c>
      <c r="X70" s="204">
        <v>69</v>
      </c>
      <c r="Y70" s="218">
        <f t="shared" ca="1" si="36"/>
        <v>0</v>
      </c>
      <c r="Z70">
        <f t="shared" ca="1" si="37"/>
        <v>0</v>
      </c>
      <c r="AA70" s="204">
        <v>69</v>
      </c>
      <c r="AB70" s="221" t="str">
        <f t="shared" ca="1" si="38"/>
        <v/>
      </c>
    </row>
    <row r="71" spans="1:28">
      <c r="A71">
        <f t="shared" ca="1" si="24"/>
        <v>88</v>
      </c>
      <c r="B71">
        <f t="shared" ca="1" si="25"/>
        <v>95</v>
      </c>
      <c r="C71" s="218">
        <f t="shared" ca="1" si="26"/>
        <v>103</v>
      </c>
      <c r="D71" s="442">
        <v>70</v>
      </c>
      <c r="E71" s="442" t="str">
        <f t="shared" ca="1" si="21"/>
        <v>Copenhagen</v>
      </c>
      <c r="F71" s="444" t="str">
        <f t="shared" ca="1" si="22"/>
        <v>Europe</v>
      </c>
      <c r="G71" s="444" t="str">
        <f t="shared" ca="1" si="23"/>
        <v>Denmark</v>
      </c>
      <c r="H71" s="443"/>
      <c r="I71" s="219">
        <f t="shared" ca="1" si="27"/>
        <v>56</v>
      </c>
      <c r="J71" s="204">
        <v>70</v>
      </c>
      <c r="K71" s="218">
        <f t="shared" ca="1" si="28"/>
        <v>0</v>
      </c>
      <c r="L71">
        <f t="shared" ca="1" si="29"/>
        <v>0</v>
      </c>
      <c r="M71" s="204">
        <v>70</v>
      </c>
      <c r="N71" s="221" t="str">
        <f t="shared" ca="1" si="30"/>
        <v/>
      </c>
      <c r="P71" s="219">
        <f t="shared" ca="1" si="31"/>
        <v>63</v>
      </c>
      <c r="Q71" s="204">
        <v>70</v>
      </c>
      <c r="R71" s="218">
        <f t="shared" ca="1" si="32"/>
        <v>35</v>
      </c>
      <c r="S71" t="str">
        <f t="shared" ca="1" si="33"/>
        <v>Medellín</v>
      </c>
      <c r="T71" s="204">
        <v>70</v>
      </c>
      <c r="U71" s="221" t="str">
        <f t="shared" ca="1" si="34"/>
        <v/>
      </c>
      <c r="W71" s="219">
        <f t="shared" ca="1" si="35"/>
        <v>70</v>
      </c>
      <c r="X71" s="204">
        <v>70</v>
      </c>
      <c r="Y71" s="218">
        <f t="shared" ca="1" si="36"/>
        <v>0</v>
      </c>
      <c r="Z71">
        <f t="shared" ca="1" si="37"/>
        <v>0</v>
      </c>
      <c r="AA71" s="204">
        <v>70</v>
      </c>
      <c r="AB71" s="221" t="str">
        <f t="shared" ca="1" si="38"/>
        <v/>
      </c>
    </row>
    <row r="72" spans="1:28">
      <c r="A72">
        <f t="shared" ca="1" si="24"/>
        <v>88</v>
      </c>
      <c r="B72">
        <f t="shared" ca="1" si="25"/>
        <v>95</v>
      </c>
      <c r="C72" s="218">
        <f t="shared" ca="1" si="26"/>
        <v>103</v>
      </c>
      <c r="D72" s="442">
        <v>71</v>
      </c>
      <c r="E72" s="442" t="str">
        <f t="shared" ca="1" si="21"/>
        <v>Copenhagen</v>
      </c>
      <c r="F72" s="444" t="str">
        <f t="shared" ca="1" si="22"/>
        <v>Europe</v>
      </c>
      <c r="G72" s="444" t="str">
        <f t="shared" ca="1" si="23"/>
        <v>Denmark</v>
      </c>
      <c r="H72" s="443"/>
      <c r="I72" s="219">
        <f t="shared" ca="1" si="27"/>
        <v>56</v>
      </c>
      <c r="J72" s="204">
        <v>71</v>
      </c>
      <c r="K72" s="218">
        <f t="shared" ca="1" si="28"/>
        <v>21</v>
      </c>
      <c r="L72" t="str">
        <f t="shared" ca="1" si="29"/>
        <v>Norway</v>
      </c>
      <c r="M72" s="204">
        <v>71</v>
      </c>
      <c r="N72" s="221" t="str">
        <f t="shared" ca="1" si="30"/>
        <v/>
      </c>
      <c r="P72" s="219">
        <f t="shared" ca="1" si="31"/>
        <v>63</v>
      </c>
      <c r="Q72" s="204">
        <v>71</v>
      </c>
      <c r="R72" s="218">
        <f t="shared" ca="1" si="32"/>
        <v>34</v>
      </c>
      <c r="S72" t="str">
        <f t="shared" ca="1" si="33"/>
        <v>Madrid</v>
      </c>
      <c r="T72" s="204">
        <v>71</v>
      </c>
      <c r="U72" s="221" t="str">
        <f t="shared" ca="1" si="34"/>
        <v/>
      </c>
      <c r="W72" s="219">
        <f t="shared" ca="1" si="35"/>
        <v>70</v>
      </c>
      <c r="X72" s="204">
        <v>71</v>
      </c>
      <c r="Y72" s="218">
        <f t="shared" ca="1" si="36"/>
        <v>0</v>
      </c>
      <c r="Z72">
        <f t="shared" ca="1" si="37"/>
        <v>0</v>
      </c>
      <c r="AA72" s="204">
        <v>71</v>
      </c>
      <c r="AB72" s="221" t="str">
        <f t="shared" ca="1" si="38"/>
        <v/>
      </c>
    </row>
    <row r="73" spans="1:28">
      <c r="A73">
        <f t="shared" ca="1" si="24"/>
        <v>4</v>
      </c>
      <c r="B73">
        <f t="shared" ca="1" si="25"/>
        <v>3</v>
      </c>
      <c r="C73" s="218">
        <f t="shared" ca="1" si="26"/>
        <v>3</v>
      </c>
      <c r="D73" s="442">
        <v>72</v>
      </c>
      <c r="E73" s="442" t="str">
        <f t="shared" ca="1" si="21"/>
        <v>Washington, DC</v>
      </c>
      <c r="F73" s="444" t="str">
        <f t="shared" ca="1" si="22"/>
        <v>North America</v>
      </c>
      <c r="G73" s="444" t="str">
        <f t="shared" ca="1" si="23"/>
        <v>USA</v>
      </c>
      <c r="H73" s="443"/>
      <c r="I73" s="219">
        <f t="shared" ca="1" si="27"/>
        <v>156</v>
      </c>
      <c r="J73" s="204">
        <v>72</v>
      </c>
      <c r="K73" s="218">
        <f t="shared" ca="1" si="28"/>
        <v>20</v>
      </c>
      <c r="L73" t="str">
        <f t="shared" ca="1" si="29"/>
        <v>Nigeria</v>
      </c>
      <c r="M73" s="204">
        <v>72</v>
      </c>
      <c r="N73" s="221" t="str">
        <f t="shared" ca="1" si="30"/>
        <v/>
      </c>
      <c r="P73" s="219">
        <f t="shared" ca="1" si="31"/>
        <v>155</v>
      </c>
      <c r="Q73" s="204">
        <v>72</v>
      </c>
      <c r="R73" s="218">
        <f t="shared" ca="1" si="32"/>
        <v>0</v>
      </c>
      <c r="S73">
        <f t="shared" ca="1" si="33"/>
        <v>0</v>
      </c>
      <c r="T73" s="204">
        <v>72</v>
      </c>
      <c r="U73" s="221" t="str">
        <f t="shared" ca="1" si="34"/>
        <v/>
      </c>
      <c r="W73" s="219">
        <f t="shared" ca="1" si="35"/>
        <v>154</v>
      </c>
      <c r="X73" s="204">
        <v>72</v>
      </c>
      <c r="Y73" s="218">
        <f t="shared" ca="1" si="36"/>
        <v>0</v>
      </c>
      <c r="Z73">
        <f t="shared" ca="1" si="37"/>
        <v>0</v>
      </c>
      <c r="AA73" s="204">
        <v>72</v>
      </c>
      <c r="AB73" s="221" t="str">
        <f t="shared" ca="1" si="38"/>
        <v/>
      </c>
    </row>
    <row r="74" spans="1:28">
      <c r="A74">
        <f t="shared" ca="1" si="24"/>
        <v>4</v>
      </c>
      <c r="B74">
        <f t="shared" ca="1" si="25"/>
        <v>3</v>
      </c>
      <c r="C74" s="218">
        <f t="shared" ca="1" si="26"/>
        <v>3</v>
      </c>
      <c r="D74" s="442">
        <v>73</v>
      </c>
      <c r="E74" s="442" t="str">
        <f t="shared" ca="1" si="21"/>
        <v>Washington, DC</v>
      </c>
      <c r="F74" s="444" t="str">
        <f t="shared" ca="1" si="22"/>
        <v>North America</v>
      </c>
      <c r="G74" s="444" t="str">
        <f t="shared" ca="1" si="23"/>
        <v>USA</v>
      </c>
      <c r="H74" s="443"/>
      <c r="I74" s="219">
        <f t="shared" ca="1" si="27"/>
        <v>156</v>
      </c>
      <c r="J74" s="204">
        <v>73</v>
      </c>
      <c r="K74" s="218">
        <f t="shared" ca="1" si="28"/>
        <v>19</v>
      </c>
      <c r="L74" t="str">
        <f t="shared" ca="1" si="29"/>
        <v>New Zealand</v>
      </c>
      <c r="M74" s="204">
        <v>73</v>
      </c>
      <c r="N74" s="221" t="str">
        <f t="shared" ca="1" si="30"/>
        <v/>
      </c>
      <c r="P74" s="219">
        <f t="shared" ca="1" si="31"/>
        <v>155</v>
      </c>
      <c r="Q74" s="204">
        <v>73</v>
      </c>
      <c r="R74" s="218">
        <f t="shared" ca="1" si="32"/>
        <v>0</v>
      </c>
      <c r="S74">
        <f t="shared" ca="1" si="33"/>
        <v>0</v>
      </c>
      <c r="T74" s="204">
        <v>73</v>
      </c>
      <c r="U74" s="221" t="str">
        <f t="shared" ca="1" si="34"/>
        <v/>
      </c>
      <c r="W74" s="219">
        <f t="shared" ca="1" si="35"/>
        <v>154</v>
      </c>
      <c r="X74" s="204">
        <v>73</v>
      </c>
      <c r="Y74" s="218">
        <f t="shared" ca="1" si="36"/>
        <v>0</v>
      </c>
      <c r="Z74">
        <f t="shared" ca="1" si="37"/>
        <v>0</v>
      </c>
      <c r="AA74" s="204">
        <v>73</v>
      </c>
      <c r="AB74" s="221" t="str">
        <f t="shared" ca="1" si="38"/>
        <v/>
      </c>
    </row>
    <row r="75" spans="1:28">
      <c r="A75">
        <f t="shared" ca="1" si="24"/>
        <v>4</v>
      </c>
      <c r="B75">
        <f t="shared" ca="1" si="25"/>
        <v>3</v>
      </c>
      <c r="C75" s="218">
        <f t="shared" ca="1" si="26"/>
        <v>3</v>
      </c>
      <c r="D75" s="442">
        <v>74</v>
      </c>
      <c r="E75" s="442" t="str">
        <f t="shared" ca="1" si="21"/>
        <v>Washington, DC</v>
      </c>
      <c r="F75" s="444" t="str">
        <f t="shared" ca="1" si="22"/>
        <v>North America</v>
      </c>
      <c r="G75" s="444" t="str">
        <f t="shared" ca="1" si="23"/>
        <v>USA</v>
      </c>
      <c r="H75" s="443"/>
      <c r="I75" s="219">
        <f t="shared" ca="1" si="27"/>
        <v>156</v>
      </c>
      <c r="J75" s="204">
        <v>74</v>
      </c>
      <c r="K75" s="218">
        <f t="shared" ca="1" si="28"/>
        <v>0</v>
      </c>
      <c r="L75">
        <f t="shared" ca="1" si="29"/>
        <v>0</v>
      </c>
      <c r="M75" s="204">
        <v>74</v>
      </c>
      <c r="N75" s="221" t="str">
        <f t="shared" ca="1" si="30"/>
        <v/>
      </c>
      <c r="P75" s="219">
        <f t="shared" ca="1" si="31"/>
        <v>155</v>
      </c>
      <c r="Q75" s="204">
        <v>74</v>
      </c>
      <c r="R75" s="218">
        <f t="shared" ca="1" si="32"/>
        <v>33</v>
      </c>
      <c r="S75" t="str">
        <f t="shared" ca="1" si="33"/>
        <v>Los Angeles</v>
      </c>
      <c r="T75" s="204">
        <v>74</v>
      </c>
      <c r="U75" s="221" t="str">
        <f t="shared" ca="1" si="34"/>
        <v/>
      </c>
      <c r="W75" s="219">
        <f t="shared" ca="1" si="35"/>
        <v>154</v>
      </c>
      <c r="X75" s="204">
        <v>74</v>
      </c>
      <c r="Y75" s="218">
        <f t="shared" ca="1" si="36"/>
        <v>0</v>
      </c>
      <c r="Z75">
        <f t="shared" ca="1" si="37"/>
        <v>0</v>
      </c>
      <c r="AA75" s="204">
        <v>74</v>
      </c>
      <c r="AB75" s="221" t="str">
        <f t="shared" ca="1" si="38"/>
        <v/>
      </c>
    </row>
    <row r="76" spans="1:28">
      <c r="A76">
        <f t="shared" ca="1" si="24"/>
        <v>4</v>
      </c>
      <c r="B76">
        <f t="shared" ca="1" si="25"/>
        <v>3</v>
      </c>
      <c r="C76" s="218">
        <f t="shared" ca="1" si="26"/>
        <v>3</v>
      </c>
      <c r="D76" s="442">
        <v>75</v>
      </c>
      <c r="E76" s="442" t="str">
        <f t="shared" ca="1" si="21"/>
        <v>Washington, DC</v>
      </c>
      <c r="F76" s="444" t="str">
        <f t="shared" ca="1" si="22"/>
        <v>North America</v>
      </c>
      <c r="G76" s="444" t="str">
        <f t="shared" ca="1" si="23"/>
        <v>USA</v>
      </c>
      <c r="H76" s="443"/>
      <c r="I76" s="219">
        <f t="shared" ca="1" si="27"/>
        <v>156</v>
      </c>
      <c r="J76" s="204">
        <v>75</v>
      </c>
      <c r="K76" s="218">
        <f t="shared" ca="1" si="28"/>
        <v>0</v>
      </c>
      <c r="L76">
        <f t="shared" ca="1" si="29"/>
        <v>0</v>
      </c>
      <c r="M76" s="204">
        <v>75</v>
      </c>
      <c r="N76" s="221" t="str">
        <f t="shared" ca="1" si="30"/>
        <v/>
      </c>
      <c r="P76" s="219">
        <f t="shared" ca="1" si="31"/>
        <v>155</v>
      </c>
      <c r="Q76" s="204">
        <v>75</v>
      </c>
      <c r="R76" s="218">
        <f t="shared" ca="1" si="32"/>
        <v>0</v>
      </c>
      <c r="S76">
        <f t="shared" ca="1" si="33"/>
        <v>0</v>
      </c>
      <c r="T76" s="204">
        <v>75</v>
      </c>
      <c r="U76" s="221" t="str">
        <f t="shared" ca="1" si="34"/>
        <v/>
      </c>
      <c r="W76" s="219">
        <f t="shared" ca="1" si="35"/>
        <v>154</v>
      </c>
      <c r="X76" s="204">
        <v>75</v>
      </c>
      <c r="Y76" s="218">
        <f t="shared" ca="1" si="36"/>
        <v>0</v>
      </c>
      <c r="Z76">
        <f t="shared" ca="1" si="37"/>
        <v>0</v>
      </c>
      <c r="AA76" s="204">
        <v>75</v>
      </c>
      <c r="AB76" s="221" t="str">
        <f t="shared" ca="1" si="38"/>
        <v/>
      </c>
    </row>
    <row r="77" spans="1:28">
      <c r="A77">
        <f t="shared" ca="1" si="24"/>
        <v>192</v>
      </c>
      <c r="B77">
        <f t="shared" ca="1" si="25"/>
        <v>83</v>
      </c>
      <c r="C77" s="218">
        <f t="shared" ca="1" si="26"/>
        <v>62</v>
      </c>
      <c r="D77" s="442">
        <v>76</v>
      </c>
      <c r="E77" s="442" t="str">
        <f t="shared" ca="1" si="21"/>
        <v>Johannesburg</v>
      </c>
      <c r="F77" s="444" t="str">
        <f t="shared" ca="1" si="22"/>
        <v>Africa</v>
      </c>
      <c r="G77" s="444" t="str">
        <f t="shared" ca="1" si="23"/>
        <v>South Africa</v>
      </c>
      <c r="H77" s="443"/>
      <c r="I77" s="219">
        <f t="shared" ca="1" si="27"/>
        <v>97</v>
      </c>
      <c r="J77" s="204">
        <v>76</v>
      </c>
      <c r="K77" s="218">
        <f t="shared" ca="1" si="28"/>
        <v>0</v>
      </c>
      <c r="L77">
        <f t="shared" ca="1" si="29"/>
        <v>0</v>
      </c>
      <c r="M77" s="204">
        <v>76</v>
      </c>
      <c r="N77" s="221" t="str">
        <f t="shared" ca="1" si="30"/>
        <v/>
      </c>
      <c r="P77" s="219">
        <f t="shared" ca="1" si="31"/>
        <v>75</v>
      </c>
      <c r="Q77" s="204">
        <v>76</v>
      </c>
      <c r="R77" s="218">
        <f t="shared" ca="1" si="32"/>
        <v>0</v>
      </c>
      <c r="S77">
        <f t="shared" ca="1" si="33"/>
        <v>0</v>
      </c>
      <c r="T77" s="204">
        <v>76</v>
      </c>
      <c r="U77" s="221" t="str">
        <f t="shared" ca="1" si="34"/>
        <v/>
      </c>
      <c r="W77" s="219">
        <f t="shared" ca="1" si="35"/>
        <v>9</v>
      </c>
      <c r="X77" s="204">
        <v>76</v>
      </c>
      <c r="Y77" s="218">
        <f t="shared" ca="1" si="36"/>
        <v>0</v>
      </c>
      <c r="Z77">
        <f t="shared" ca="1" si="37"/>
        <v>0</v>
      </c>
      <c r="AA77" s="204">
        <v>76</v>
      </c>
      <c r="AB77" s="221" t="str">
        <f t="shared" ca="1" si="38"/>
        <v/>
      </c>
    </row>
    <row r="78" spans="1:28">
      <c r="A78">
        <f t="shared" ca="1" si="24"/>
        <v>88</v>
      </c>
      <c r="B78">
        <f t="shared" ca="1" si="25"/>
        <v>78</v>
      </c>
      <c r="C78" s="218">
        <f t="shared" ca="1" si="26"/>
        <v>43</v>
      </c>
      <c r="D78" s="442">
        <v>77</v>
      </c>
      <c r="E78" s="442" t="str">
        <f t="shared" ca="1" si="21"/>
        <v>London</v>
      </c>
      <c r="F78" s="444" t="str">
        <f t="shared" ca="1" si="22"/>
        <v>Europe</v>
      </c>
      <c r="G78" s="444" t="str">
        <f t="shared" ca="1" si="23"/>
        <v>United Kingdom</v>
      </c>
      <c r="H78" s="443"/>
      <c r="I78" s="219">
        <f t="shared" ca="1" si="27"/>
        <v>116</v>
      </c>
      <c r="J78" s="204">
        <v>77</v>
      </c>
      <c r="K78" s="218">
        <f t="shared" ca="1" si="28"/>
        <v>0</v>
      </c>
      <c r="L78">
        <f t="shared" ca="1" si="29"/>
        <v>0</v>
      </c>
      <c r="M78" s="204">
        <v>77</v>
      </c>
      <c r="N78" s="221" t="str">
        <f t="shared" ca="1" si="30"/>
        <v/>
      </c>
      <c r="P78" s="219">
        <f t="shared" ca="1" si="31"/>
        <v>80</v>
      </c>
      <c r="Q78" s="204">
        <v>77</v>
      </c>
      <c r="R78" s="218">
        <f t="shared" ca="1" si="32"/>
        <v>0</v>
      </c>
      <c r="S78">
        <f t="shared" ca="1" si="33"/>
        <v>0</v>
      </c>
      <c r="T78" s="204">
        <v>77</v>
      </c>
      <c r="U78" s="221" t="str">
        <f t="shared" ca="1" si="34"/>
        <v/>
      </c>
      <c r="W78" s="219">
        <f t="shared" ca="1" si="35"/>
        <v>70</v>
      </c>
      <c r="X78" s="204">
        <v>77</v>
      </c>
      <c r="Y78" s="218">
        <f t="shared" ca="1" si="36"/>
        <v>0</v>
      </c>
      <c r="Z78">
        <f t="shared" ca="1" si="37"/>
        <v>0</v>
      </c>
      <c r="AA78" s="204">
        <v>77</v>
      </c>
      <c r="AB78" s="221" t="str">
        <f t="shared" ca="1" si="38"/>
        <v/>
      </c>
    </row>
    <row r="79" spans="1:28">
      <c r="A79">
        <f t="shared" ca="1" si="24"/>
        <v>88</v>
      </c>
      <c r="B79">
        <f t="shared" ca="1" si="25"/>
        <v>78</v>
      </c>
      <c r="C79" s="218">
        <f t="shared" ca="1" si="26"/>
        <v>43</v>
      </c>
      <c r="D79" s="442">
        <v>78</v>
      </c>
      <c r="E79" s="442" t="str">
        <f t="shared" ca="1" si="21"/>
        <v>London</v>
      </c>
      <c r="F79" s="444" t="str">
        <f t="shared" ca="1" si="22"/>
        <v>Europe</v>
      </c>
      <c r="G79" s="444" t="str">
        <f t="shared" ca="1" si="23"/>
        <v>United Kingdom</v>
      </c>
      <c r="H79" s="443"/>
      <c r="I79" s="219">
        <f t="shared" ca="1" si="27"/>
        <v>116</v>
      </c>
      <c r="J79" s="204">
        <v>78</v>
      </c>
      <c r="K79" s="218">
        <f t="shared" ca="1" si="28"/>
        <v>0</v>
      </c>
      <c r="L79">
        <f t="shared" ca="1" si="29"/>
        <v>0</v>
      </c>
      <c r="M79" s="204">
        <v>78</v>
      </c>
      <c r="N79" s="221" t="str">
        <f t="shared" ca="1" si="30"/>
        <v/>
      </c>
      <c r="P79" s="219">
        <f t="shared" ca="1" si="31"/>
        <v>80</v>
      </c>
      <c r="Q79" s="204">
        <v>78</v>
      </c>
      <c r="R79" s="218">
        <f t="shared" ca="1" si="32"/>
        <v>32</v>
      </c>
      <c r="S79" t="str">
        <f t="shared" ca="1" si="33"/>
        <v>London</v>
      </c>
      <c r="T79" s="204">
        <v>78</v>
      </c>
      <c r="U79" s="221" t="str">
        <f t="shared" ca="1" si="34"/>
        <v/>
      </c>
      <c r="W79" s="219">
        <f t="shared" ca="1" si="35"/>
        <v>70</v>
      </c>
      <c r="X79" s="204">
        <v>78</v>
      </c>
      <c r="Y79" s="218">
        <f t="shared" ca="1" si="36"/>
        <v>0</v>
      </c>
      <c r="Z79">
        <f t="shared" ca="1" si="37"/>
        <v>0</v>
      </c>
      <c r="AA79" s="204">
        <v>78</v>
      </c>
      <c r="AB79" s="221" t="str">
        <f t="shared" ca="1" si="38"/>
        <v/>
      </c>
    </row>
    <row r="80" spans="1:28">
      <c r="A80">
        <f t="shared" ca="1" si="24"/>
        <v>88</v>
      </c>
      <c r="B80">
        <f t="shared" ca="1" si="25"/>
        <v>71</v>
      </c>
      <c r="C80" s="218">
        <f t="shared" ca="1" si="26"/>
        <v>54</v>
      </c>
      <c r="D80" s="442">
        <v>79</v>
      </c>
      <c r="E80" s="442" t="str">
        <f t="shared" ca="1" si="21"/>
        <v>Madrid</v>
      </c>
      <c r="F80" s="444" t="str">
        <f t="shared" ca="1" si="22"/>
        <v>Europe</v>
      </c>
      <c r="G80" s="444" t="str">
        <f t="shared" ca="1" si="23"/>
        <v>Spain</v>
      </c>
      <c r="H80" s="443"/>
      <c r="I80" s="219">
        <f t="shared" ca="1" si="27"/>
        <v>105</v>
      </c>
      <c r="J80" s="204">
        <v>79</v>
      </c>
      <c r="K80" s="218">
        <f t="shared" ca="1" si="28"/>
        <v>0</v>
      </c>
      <c r="L80">
        <f t="shared" ca="1" si="29"/>
        <v>0</v>
      </c>
      <c r="M80" s="204">
        <v>79</v>
      </c>
      <c r="N80" s="221" t="str">
        <f t="shared" ca="1" si="30"/>
        <v/>
      </c>
      <c r="P80" s="219">
        <f t="shared" ca="1" si="31"/>
        <v>87</v>
      </c>
      <c r="Q80" s="204">
        <v>79</v>
      </c>
      <c r="R80" s="218">
        <f t="shared" ca="1" si="32"/>
        <v>0</v>
      </c>
      <c r="S80">
        <f t="shared" ca="1" si="33"/>
        <v>0</v>
      </c>
      <c r="T80" s="204">
        <v>79</v>
      </c>
      <c r="U80" s="221" t="str">
        <f t="shared" ca="1" si="34"/>
        <v/>
      </c>
      <c r="W80" s="219">
        <f t="shared" ca="1" si="35"/>
        <v>70</v>
      </c>
      <c r="X80" s="204">
        <v>79</v>
      </c>
      <c r="Y80" s="218">
        <f t="shared" ca="1" si="36"/>
        <v>0</v>
      </c>
      <c r="Z80">
        <f t="shared" ca="1" si="37"/>
        <v>0</v>
      </c>
      <c r="AA80" s="204">
        <v>79</v>
      </c>
      <c r="AB80" s="221" t="str">
        <f t="shared" ca="1" si="38"/>
        <v/>
      </c>
    </row>
    <row r="81" spans="1:28">
      <c r="A81">
        <f t="shared" ca="1" si="24"/>
        <v>88</v>
      </c>
      <c r="B81">
        <f t="shared" ca="1" si="25"/>
        <v>71</v>
      </c>
      <c r="C81" s="218">
        <f t="shared" ca="1" si="26"/>
        <v>54</v>
      </c>
      <c r="D81" s="442">
        <v>80</v>
      </c>
      <c r="E81" s="442" t="str">
        <f t="shared" ca="1" si="21"/>
        <v>Madrid</v>
      </c>
      <c r="F81" s="444" t="str">
        <f t="shared" ca="1" si="22"/>
        <v>Europe</v>
      </c>
      <c r="G81" s="444" t="str">
        <f t="shared" ca="1" si="23"/>
        <v>Spain</v>
      </c>
      <c r="H81" s="443"/>
      <c r="I81" s="219">
        <f t="shared" ca="1" si="27"/>
        <v>105</v>
      </c>
      <c r="J81" s="204">
        <v>80</v>
      </c>
      <c r="K81" s="218">
        <f t="shared" ca="1" si="28"/>
        <v>0</v>
      </c>
      <c r="L81">
        <f t="shared" ca="1" si="29"/>
        <v>0</v>
      </c>
      <c r="M81" s="204">
        <v>80</v>
      </c>
      <c r="N81" s="221" t="str">
        <f t="shared" ca="1" si="30"/>
        <v/>
      </c>
      <c r="P81" s="219">
        <f t="shared" ca="1" si="31"/>
        <v>87</v>
      </c>
      <c r="Q81" s="204">
        <v>80</v>
      </c>
      <c r="R81" s="218">
        <f t="shared" ca="1" si="32"/>
        <v>31</v>
      </c>
      <c r="S81" t="str">
        <f t="shared" ca="1" si="33"/>
        <v>Lima</v>
      </c>
      <c r="T81" s="204">
        <v>80</v>
      </c>
      <c r="U81" s="221" t="str">
        <f t="shared" ca="1" si="34"/>
        <v/>
      </c>
      <c r="W81" s="219">
        <f t="shared" ca="1" si="35"/>
        <v>70</v>
      </c>
      <c r="X81" s="204">
        <v>80</v>
      </c>
      <c r="Y81" s="218">
        <f t="shared" ca="1" si="36"/>
        <v>0</v>
      </c>
      <c r="Z81">
        <f t="shared" ca="1" si="37"/>
        <v>0</v>
      </c>
      <c r="AA81" s="204">
        <v>80</v>
      </c>
      <c r="AB81" s="221" t="str">
        <f t="shared" ca="1" si="38"/>
        <v/>
      </c>
    </row>
    <row r="82" spans="1:28">
      <c r="A82">
        <f t="shared" ca="1" si="24"/>
        <v>88</v>
      </c>
      <c r="B82">
        <f t="shared" ca="1" si="25"/>
        <v>71</v>
      </c>
      <c r="C82" s="218">
        <f t="shared" ca="1" si="26"/>
        <v>54</v>
      </c>
      <c r="D82" s="442">
        <v>81</v>
      </c>
      <c r="E82" s="442" t="str">
        <f t="shared" ca="1" si="21"/>
        <v>Madrid</v>
      </c>
      <c r="F82" s="444" t="str">
        <f t="shared" ca="1" si="22"/>
        <v>Europe</v>
      </c>
      <c r="G82" s="444" t="str">
        <f t="shared" ca="1" si="23"/>
        <v>Spain</v>
      </c>
      <c r="H82" s="443"/>
      <c r="I82" s="219">
        <f t="shared" ca="1" si="27"/>
        <v>105</v>
      </c>
      <c r="J82" s="204">
        <v>81</v>
      </c>
      <c r="K82" s="218">
        <f t="shared" ca="1" si="28"/>
        <v>18</v>
      </c>
      <c r="L82" t="str">
        <f t="shared" ca="1" si="29"/>
        <v>Mexico</v>
      </c>
      <c r="M82" s="204">
        <v>81</v>
      </c>
      <c r="N82" s="221" t="str">
        <f t="shared" ca="1" si="30"/>
        <v/>
      </c>
      <c r="P82" s="219">
        <f t="shared" ca="1" si="31"/>
        <v>87</v>
      </c>
      <c r="Q82" s="204">
        <v>81</v>
      </c>
      <c r="R82" s="218">
        <f t="shared" ca="1" si="32"/>
        <v>0</v>
      </c>
      <c r="S82">
        <f t="shared" ca="1" si="33"/>
        <v>0</v>
      </c>
      <c r="T82" s="204">
        <v>81</v>
      </c>
      <c r="U82" s="221" t="str">
        <f t="shared" ca="1" si="34"/>
        <v/>
      </c>
      <c r="W82" s="219">
        <f t="shared" ca="1" si="35"/>
        <v>70</v>
      </c>
      <c r="X82" s="204">
        <v>81</v>
      </c>
      <c r="Y82" s="218">
        <f t="shared" ca="1" si="36"/>
        <v>0</v>
      </c>
      <c r="Z82">
        <f t="shared" ca="1" si="37"/>
        <v>0</v>
      </c>
      <c r="AA82" s="204">
        <v>81</v>
      </c>
      <c r="AB82" s="221" t="str">
        <f t="shared" ca="1" si="38"/>
        <v/>
      </c>
    </row>
    <row r="83" spans="1:28">
      <c r="A83">
        <f t="shared" ca="1" si="24"/>
        <v>61</v>
      </c>
      <c r="B83">
        <f t="shared" ca="1" si="25"/>
        <v>97</v>
      </c>
      <c r="C83" s="218">
        <f t="shared" ca="1" si="26"/>
        <v>81</v>
      </c>
      <c r="D83" s="442">
        <v>82</v>
      </c>
      <c r="E83" s="442" t="str">
        <f t="shared" ca="1" si="21"/>
        <v>Ciudad de México</v>
      </c>
      <c r="F83" s="444" t="str">
        <f t="shared" ca="1" si="22"/>
        <v>Latin America</v>
      </c>
      <c r="G83" s="444" t="str">
        <f t="shared" ca="1" si="23"/>
        <v>Mexico</v>
      </c>
      <c r="H83" s="443"/>
      <c r="I83" s="219">
        <f t="shared" ca="1" si="27"/>
        <v>78</v>
      </c>
      <c r="J83" s="204">
        <v>82</v>
      </c>
      <c r="K83" s="218">
        <f t="shared" ca="1" si="28"/>
        <v>0</v>
      </c>
      <c r="L83">
        <f t="shared" ca="1" si="29"/>
        <v>0</v>
      </c>
      <c r="M83" s="204">
        <v>82</v>
      </c>
      <c r="N83" s="221" t="str">
        <f t="shared" ca="1" si="30"/>
        <v/>
      </c>
      <c r="P83" s="219">
        <f t="shared" ca="1" si="31"/>
        <v>61</v>
      </c>
      <c r="Q83" s="204">
        <v>82</v>
      </c>
      <c r="R83" s="218">
        <f t="shared" ca="1" si="32"/>
        <v>30</v>
      </c>
      <c r="S83" t="str">
        <f t="shared" ca="1" si="33"/>
        <v>Lagos</v>
      </c>
      <c r="T83" s="204">
        <v>82</v>
      </c>
      <c r="U83" s="221" t="str">
        <f t="shared" ca="1" si="34"/>
        <v/>
      </c>
      <c r="W83" s="219">
        <f t="shared" ca="1" si="35"/>
        <v>97</v>
      </c>
      <c r="X83" s="204">
        <v>82</v>
      </c>
      <c r="Y83" s="218">
        <f t="shared" ca="1" si="36"/>
        <v>0</v>
      </c>
      <c r="Z83">
        <f t="shared" ca="1" si="37"/>
        <v>0</v>
      </c>
      <c r="AA83" s="204">
        <v>82</v>
      </c>
      <c r="AB83" s="221" t="str">
        <f t="shared" ca="1" si="38"/>
        <v/>
      </c>
    </row>
    <row r="84" spans="1:28">
      <c r="A84">
        <f t="shared" ca="1" si="24"/>
        <v>61</v>
      </c>
      <c r="B84">
        <f t="shared" ca="1" si="25"/>
        <v>97</v>
      </c>
      <c r="C84" s="218">
        <f t="shared" ca="1" si="26"/>
        <v>81</v>
      </c>
      <c r="D84" s="442">
        <v>83</v>
      </c>
      <c r="E84" s="442" t="str">
        <f t="shared" ca="1" si="21"/>
        <v>Ciudad de México</v>
      </c>
      <c r="F84" s="444" t="str">
        <f t="shared" ca="1" si="22"/>
        <v>Latin America</v>
      </c>
      <c r="G84" s="444" t="str">
        <f t="shared" ca="1" si="23"/>
        <v>Mexico</v>
      </c>
      <c r="H84" s="443"/>
      <c r="I84" s="219">
        <f t="shared" ca="1" si="27"/>
        <v>78</v>
      </c>
      <c r="J84" s="204">
        <v>83</v>
      </c>
      <c r="K84" s="218">
        <f t="shared" ca="1" si="28"/>
        <v>0</v>
      </c>
      <c r="L84">
        <f t="shared" ca="1" si="29"/>
        <v>0</v>
      </c>
      <c r="M84" s="204">
        <v>83</v>
      </c>
      <c r="N84" s="221" t="str">
        <f t="shared" ca="1" si="30"/>
        <v/>
      </c>
      <c r="P84" s="219">
        <f t="shared" ca="1" si="31"/>
        <v>61</v>
      </c>
      <c r="Q84" s="204">
        <v>83</v>
      </c>
      <c r="R84" s="218">
        <f t="shared" ca="1" si="32"/>
        <v>29</v>
      </c>
      <c r="S84" t="str">
        <f t="shared" ca="1" si="33"/>
        <v>Johannesburg</v>
      </c>
      <c r="T84" s="204">
        <v>83</v>
      </c>
      <c r="U84" s="221" t="str">
        <f t="shared" ca="1" si="34"/>
        <v/>
      </c>
      <c r="W84" s="219">
        <f t="shared" ca="1" si="35"/>
        <v>97</v>
      </c>
      <c r="X84" s="204">
        <v>83</v>
      </c>
      <c r="Y84" s="218">
        <f t="shared" ca="1" si="36"/>
        <v>0</v>
      </c>
      <c r="Z84">
        <f t="shared" ca="1" si="37"/>
        <v>0</v>
      </c>
      <c r="AA84" s="204">
        <v>83</v>
      </c>
      <c r="AB84" s="221" t="str">
        <f t="shared" ca="1" si="38"/>
        <v/>
      </c>
    </row>
    <row r="85" spans="1:28">
      <c r="A85">
        <f t="shared" ca="1" si="24"/>
        <v>61</v>
      </c>
      <c r="B85">
        <f t="shared" ca="1" si="25"/>
        <v>97</v>
      </c>
      <c r="C85" s="218">
        <f t="shared" ca="1" si="26"/>
        <v>81</v>
      </c>
      <c r="D85" s="442">
        <v>84</v>
      </c>
      <c r="E85" s="442" t="str">
        <f t="shared" ca="1" si="21"/>
        <v>Ciudad de México</v>
      </c>
      <c r="F85" s="444" t="str">
        <f t="shared" ca="1" si="22"/>
        <v>Latin America</v>
      </c>
      <c r="G85" s="444" t="str">
        <f t="shared" ca="1" si="23"/>
        <v>Mexico</v>
      </c>
      <c r="H85" s="443"/>
      <c r="I85" s="219">
        <f t="shared" ca="1" si="27"/>
        <v>78</v>
      </c>
      <c r="J85" s="204">
        <v>84</v>
      </c>
      <c r="K85" s="218">
        <f t="shared" ca="1" si="28"/>
        <v>17</v>
      </c>
      <c r="L85" t="str">
        <f t="shared" ca="1" si="29"/>
        <v>Jordan</v>
      </c>
      <c r="M85" s="204">
        <v>84</v>
      </c>
      <c r="N85" s="221" t="str">
        <f t="shared" ca="1" si="30"/>
        <v/>
      </c>
      <c r="P85" s="219">
        <f t="shared" ca="1" si="31"/>
        <v>61</v>
      </c>
      <c r="Q85" s="204">
        <v>84</v>
      </c>
      <c r="R85" s="218">
        <f t="shared" ca="1" si="32"/>
        <v>28</v>
      </c>
      <c r="S85" t="str">
        <f t="shared" ca="1" si="33"/>
        <v>Jakarta</v>
      </c>
      <c r="T85" s="204">
        <v>84</v>
      </c>
      <c r="U85" s="221" t="str">
        <f t="shared" ca="1" si="34"/>
        <v/>
      </c>
      <c r="W85" s="219">
        <f t="shared" ca="1" si="35"/>
        <v>97</v>
      </c>
      <c r="X85" s="204">
        <v>84</v>
      </c>
      <c r="Y85" s="218">
        <f t="shared" ca="1" si="36"/>
        <v>0</v>
      </c>
      <c r="Z85">
        <f t="shared" ca="1" si="37"/>
        <v>0</v>
      </c>
      <c r="AA85" s="204">
        <v>84</v>
      </c>
      <c r="AB85" s="221" t="str">
        <f t="shared" ca="1" si="38"/>
        <v/>
      </c>
    </row>
    <row r="86" spans="1:28">
      <c r="A86">
        <f t="shared" ca="1" si="24"/>
        <v>4</v>
      </c>
      <c r="B86">
        <f t="shared" ca="1" si="25"/>
        <v>61</v>
      </c>
      <c r="C86" s="218">
        <f t="shared" ca="1" si="26"/>
        <v>3</v>
      </c>
      <c r="D86" s="442">
        <v>85</v>
      </c>
      <c r="E86" s="442" t="str">
        <f t="shared" ca="1" si="21"/>
        <v>New York City</v>
      </c>
      <c r="F86" s="444" t="str">
        <f t="shared" ca="1" si="22"/>
        <v>North America</v>
      </c>
      <c r="G86" s="444" t="str">
        <f t="shared" ca="1" si="23"/>
        <v>USA</v>
      </c>
      <c r="H86" s="443"/>
      <c r="I86" s="219">
        <f t="shared" ca="1" si="27"/>
        <v>156</v>
      </c>
      <c r="J86" s="204">
        <v>85</v>
      </c>
      <c r="K86" s="218">
        <f t="shared" ca="1" si="28"/>
        <v>16</v>
      </c>
      <c r="L86" t="str">
        <f t="shared" ca="1" si="29"/>
        <v>Japan</v>
      </c>
      <c r="M86" s="204">
        <v>85</v>
      </c>
      <c r="N86" s="221" t="str">
        <f t="shared" ca="1" si="30"/>
        <v/>
      </c>
      <c r="P86" s="219">
        <f t="shared" ca="1" si="31"/>
        <v>97</v>
      </c>
      <c r="Q86" s="204">
        <v>85</v>
      </c>
      <c r="R86" s="218">
        <f t="shared" ca="1" si="32"/>
        <v>27</v>
      </c>
      <c r="S86" t="str">
        <f t="shared" ca="1" si="33"/>
        <v>Istanbul</v>
      </c>
      <c r="T86" s="204">
        <v>85</v>
      </c>
      <c r="U86" s="221" t="str">
        <f t="shared" ca="1" si="34"/>
        <v/>
      </c>
      <c r="W86" s="219">
        <f t="shared" ca="1" si="35"/>
        <v>154</v>
      </c>
      <c r="X86" s="204">
        <v>85</v>
      </c>
      <c r="Y86" s="218">
        <f t="shared" ca="1" si="36"/>
        <v>0</v>
      </c>
      <c r="Z86">
        <f t="shared" ca="1" si="37"/>
        <v>0</v>
      </c>
      <c r="AA86" s="204">
        <v>85</v>
      </c>
      <c r="AB86" s="221" t="str">
        <f t="shared" ca="1" si="38"/>
        <v/>
      </c>
    </row>
    <row r="87" spans="1:28">
      <c r="A87">
        <f t="shared" ca="1" si="24"/>
        <v>4</v>
      </c>
      <c r="B87">
        <f t="shared" ca="1" si="25"/>
        <v>61</v>
      </c>
      <c r="C87" s="218">
        <f t="shared" ca="1" si="26"/>
        <v>3</v>
      </c>
      <c r="D87" s="442">
        <v>86</v>
      </c>
      <c r="E87" s="442" t="str">
        <f t="shared" ca="1" si="21"/>
        <v>New York City</v>
      </c>
      <c r="F87" s="444" t="str">
        <f t="shared" ca="1" si="22"/>
        <v>North America</v>
      </c>
      <c r="G87" s="444" t="str">
        <f t="shared" ca="1" si="23"/>
        <v>USA</v>
      </c>
      <c r="H87" s="443"/>
      <c r="I87" s="219">
        <f t="shared" ca="1" si="27"/>
        <v>156</v>
      </c>
      <c r="J87" s="204">
        <v>86</v>
      </c>
      <c r="K87" s="218">
        <f t="shared" ca="1" si="28"/>
        <v>0</v>
      </c>
      <c r="L87">
        <f t="shared" ca="1" si="29"/>
        <v>0</v>
      </c>
      <c r="M87" s="204">
        <v>86</v>
      </c>
      <c r="N87" s="221" t="str">
        <f t="shared" ca="1" si="30"/>
        <v/>
      </c>
      <c r="P87" s="219">
        <f t="shared" ca="1" si="31"/>
        <v>97</v>
      </c>
      <c r="Q87" s="204">
        <v>86</v>
      </c>
      <c r="R87" s="218">
        <f t="shared" ca="1" si="32"/>
        <v>26</v>
      </c>
      <c r="S87" t="str">
        <f t="shared" ca="1" si="33"/>
        <v>Houston</v>
      </c>
      <c r="T87" s="204">
        <v>86</v>
      </c>
      <c r="U87" s="221" t="str">
        <f t="shared" ca="1" si="34"/>
        <v/>
      </c>
      <c r="W87" s="219">
        <f t="shared" ca="1" si="35"/>
        <v>154</v>
      </c>
      <c r="X87" s="204">
        <v>86</v>
      </c>
      <c r="Y87" s="218">
        <f t="shared" ca="1" si="36"/>
        <v>0</v>
      </c>
      <c r="Z87">
        <f t="shared" ca="1" si="37"/>
        <v>0</v>
      </c>
      <c r="AA87" s="204">
        <v>86</v>
      </c>
      <c r="AB87" s="221" t="str">
        <f t="shared" ca="1" si="38"/>
        <v/>
      </c>
    </row>
    <row r="88" spans="1:28">
      <c r="A88">
        <f t="shared" ca="1" si="24"/>
        <v>88</v>
      </c>
      <c r="B88">
        <f t="shared" ca="1" si="25"/>
        <v>60</v>
      </c>
      <c r="C88" s="218">
        <f t="shared" ca="1" si="26"/>
        <v>71</v>
      </c>
      <c r="D88" s="442">
        <v>87</v>
      </c>
      <c r="E88" s="442" t="str">
        <f t="shared" ca="1" si="21"/>
        <v>Oslo</v>
      </c>
      <c r="F88" s="444" t="str">
        <f t="shared" ca="1" si="22"/>
        <v>Europe</v>
      </c>
      <c r="G88" s="444" t="str">
        <f t="shared" ca="1" si="23"/>
        <v>Norway</v>
      </c>
      <c r="H88" s="443"/>
      <c r="I88" s="219">
        <f t="shared" ca="1" si="27"/>
        <v>88</v>
      </c>
      <c r="J88" s="204">
        <v>87</v>
      </c>
      <c r="K88" s="218">
        <f t="shared" ca="1" si="28"/>
        <v>0</v>
      </c>
      <c r="L88">
        <f t="shared" ca="1" si="29"/>
        <v>0</v>
      </c>
      <c r="M88" s="204">
        <v>87</v>
      </c>
      <c r="N88" s="221" t="str">
        <f t="shared" ca="1" si="30"/>
        <v/>
      </c>
      <c r="P88" s="219">
        <f t="shared" ca="1" si="31"/>
        <v>98</v>
      </c>
      <c r="Q88" s="204">
        <v>87</v>
      </c>
      <c r="R88" s="218">
        <f t="shared" ca="1" si="32"/>
        <v>25</v>
      </c>
      <c r="S88" t="str">
        <f t="shared" ca="1" si="33"/>
        <v>Hong Kong</v>
      </c>
      <c r="T88" s="204">
        <v>87</v>
      </c>
      <c r="U88" s="221" t="str">
        <f t="shared" ca="1" si="34"/>
        <v/>
      </c>
      <c r="W88" s="219">
        <f t="shared" ca="1" si="35"/>
        <v>70</v>
      </c>
      <c r="X88" s="204">
        <v>87</v>
      </c>
      <c r="Y88" s="218">
        <f t="shared" ca="1" si="36"/>
        <v>0</v>
      </c>
      <c r="Z88">
        <f t="shared" ca="1" si="37"/>
        <v>0</v>
      </c>
      <c r="AA88" s="204">
        <v>87</v>
      </c>
      <c r="AB88" s="221" t="str">
        <f t="shared" ca="1" si="38"/>
        <v/>
      </c>
    </row>
    <row r="89" spans="1:28">
      <c r="A89">
        <f t="shared" ca="1" si="24"/>
        <v>88</v>
      </c>
      <c r="B89">
        <f t="shared" ca="1" si="25"/>
        <v>57</v>
      </c>
      <c r="C89" s="218">
        <f t="shared" ca="1" si="26"/>
        <v>99</v>
      </c>
      <c r="D89" s="442">
        <v>88</v>
      </c>
      <c r="E89" s="442" t="str">
        <f t="shared" ca="1" si="21"/>
        <v>Paris</v>
      </c>
      <c r="F89" s="444" t="str">
        <f t="shared" ca="1" si="22"/>
        <v>Europe</v>
      </c>
      <c r="G89" s="444" t="str">
        <f t="shared" ca="1" si="23"/>
        <v>France</v>
      </c>
      <c r="H89" s="443"/>
      <c r="I89" s="219">
        <f t="shared" ca="1" si="27"/>
        <v>60</v>
      </c>
      <c r="J89" s="204">
        <v>88</v>
      </c>
      <c r="K89" s="218">
        <f t="shared" ca="1" si="28"/>
        <v>15</v>
      </c>
      <c r="L89" t="str">
        <f t="shared" ca="1" si="29"/>
        <v>Italy</v>
      </c>
      <c r="M89" s="204">
        <v>88</v>
      </c>
      <c r="N89" s="221" t="str">
        <f t="shared" ca="1" si="30"/>
        <v/>
      </c>
      <c r="P89" s="219">
        <f t="shared" ca="1" si="31"/>
        <v>101</v>
      </c>
      <c r="Q89" s="204">
        <v>88</v>
      </c>
      <c r="R89" s="218">
        <f t="shared" ca="1" si="32"/>
        <v>24</v>
      </c>
      <c r="S89" t="str">
        <f t="shared" ca="1" si="33"/>
        <v>Ho Chi Minh City</v>
      </c>
      <c r="T89" s="204">
        <v>88</v>
      </c>
      <c r="U89" s="221" t="str">
        <f t="shared" ca="1" si="34"/>
        <v/>
      </c>
      <c r="W89" s="219">
        <f t="shared" ca="1" si="35"/>
        <v>70</v>
      </c>
      <c r="X89" s="204">
        <v>88</v>
      </c>
      <c r="Y89" s="218">
        <f t="shared" ca="1" si="36"/>
        <v>3</v>
      </c>
      <c r="Z89" t="str">
        <f t="shared" ca="1" si="37"/>
        <v>Europe</v>
      </c>
      <c r="AA89" s="204">
        <v>88</v>
      </c>
      <c r="AB89" s="221" t="str">
        <f t="shared" ca="1" si="38"/>
        <v/>
      </c>
    </row>
    <row r="90" spans="1:28">
      <c r="A90">
        <f t="shared" ca="1" si="24"/>
        <v>88</v>
      </c>
      <c r="B90">
        <f t="shared" ca="1" si="25"/>
        <v>57</v>
      </c>
      <c r="C90" s="218">
        <f t="shared" ca="1" si="26"/>
        <v>99</v>
      </c>
      <c r="D90" s="442">
        <v>89</v>
      </c>
      <c r="E90" s="442" t="str">
        <f t="shared" ca="1" si="21"/>
        <v>Paris</v>
      </c>
      <c r="F90" s="444" t="str">
        <f t="shared" ca="1" si="22"/>
        <v>Europe</v>
      </c>
      <c r="G90" s="444" t="str">
        <f t="shared" ca="1" si="23"/>
        <v>France</v>
      </c>
      <c r="H90" s="443"/>
      <c r="I90" s="219">
        <f t="shared" ca="1" si="27"/>
        <v>60</v>
      </c>
      <c r="J90" s="204">
        <v>89</v>
      </c>
      <c r="K90" s="218">
        <f t="shared" ca="1" si="28"/>
        <v>0</v>
      </c>
      <c r="L90">
        <f t="shared" ca="1" si="29"/>
        <v>0</v>
      </c>
      <c r="M90" s="204">
        <v>89</v>
      </c>
      <c r="N90" s="221" t="str">
        <f t="shared" ca="1" si="30"/>
        <v/>
      </c>
      <c r="P90" s="219">
        <f t="shared" ca="1" si="31"/>
        <v>101</v>
      </c>
      <c r="Q90" s="204">
        <v>89</v>
      </c>
      <c r="R90" s="218">
        <f t="shared" ca="1" si="32"/>
        <v>23</v>
      </c>
      <c r="S90" t="str">
        <f t="shared" ca="1" si="33"/>
        <v>Heidelberg</v>
      </c>
      <c r="T90" s="204">
        <v>89</v>
      </c>
      <c r="U90" s="221" t="str">
        <f t="shared" ca="1" si="34"/>
        <v/>
      </c>
      <c r="W90" s="219">
        <f t="shared" ca="1" si="35"/>
        <v>70</v>
      </c>
      <c r="X90" s="204">
        <v>89</v>
      </c>
      <c r="Y90" s="218">
        <f t="shared" ca="1" si="36"/>
        <v>0</v>
      </c>
      <c r="Z90">
        <f t="shared" ca="1" si="37"/>
        <v>0</v>
      </c>
      <c r="AA90" s="204">
        <v>89</v>
      </c>
      <c r="AB90" s="221" t="str">
        <f t="shared" ca="1" si="38"/>
        <v/>
      </c>
    </row>
    <row r="91" spans="1:28">
      <c r="A91">
        <f t="shared" ca="1" si="24"/>
        <v>88</v>
      </c>
      <c r="B91">
        <f t="shared" ca="1" si="25"/>
        <v>57</v>
      </c>
      <c r="C91" s="218">
        <f t="shared" ca="1" si="26"/>
        <v>99</v>
      </c>
      <c r="D91" s="442">
        <v>90</v>
      </c>
      <c r="E91" s="442" t="str">
        <f t="shared" ca="1" si="21"/>
        <v>Paris</v>
      </c>
      <c r="F91" s="444" t="str">
        <f t="shared" ca="1" si="22"/>
        <v>Europe</v>
      </c>
      <c r="G91" s="444" t="str">
        <f t="shared" ca="1" si="23"/>
        <v>France</v>
      </c>
      <c r="H91" s="443"/>
      <c r="I91" s="219">
        <f t="shared" ca="1" si="27"/>
        <v>60</v>
      </c>
      <c r="J91" s="204">
        <v>90</v>
      </c>
      <c r="K91" s="218">
        <f t="shared" ca="1" si="28"/>
        <v>0</v>
      </c>
      <c r="L91">
        <f t="shared" ca="1" si="29"/>
        <v>0</v>
      </c>
      <c r="M91" s="204">
        <v>90</v>
      </c>
      <c r="N91" s="221" t="str">
        <f t="shared" ca="1" si="30"/>
        <v/>
      </c>
      <c r="P91" s="219">
        <f t="shared" ca="1" si="31"/>
        <v>101</v>
      </c>
      <c r="Q91" s="204">
        <v>90</v>
      </c>
      <c r="R91" s="218">
        <f t="shared" ca="1" si="32"/>
        <v>22</v>
      </c>
      <c r="S91" t="str">
        <f t="shared" ca="1" si="33"/>
        <v>Hanoi</v>
      </c>
      <c r="T91" s="204">
        <v>90</v>
      </c>
      <c r="U91" s="221" t="str">
        <f t="shared" ca="1" si="34"/>
        <v/>
      </c>
      <c r="W91" s="219">
        <f t="shared" ca="1" si="35"/>
        <v>70</v>
      </c>
      <c r="X91" s="204">
        <v>90</v>
      </c>
      <c r="Y91" s="218">
        <f t="shared" ca="1" si="36"/>
        <v>0</v>
      </c>
      <c r="Z91">
        <f t="shared" ca="1" si="37"/>
        <v>0</v>
      </c>
      <c r="AA91" s="204">
        <v>90</v>
      </c>
      <c r="AB91" s="221" t="str">
        <f t="shared" ca="1" si="38"/>
        <v/>
      </c>
    </row>
    <row r="92" spans="1:28">
      <c r="A92">
        <f t="shared" ca="1" si="24"/>
        <v>4</v>
      </c>
      <c r="B92">
        <f t="shared" ca="1" si="25"/>
        <v>55</v>
      </c>
      <c r="C92" s="218">
        <f t="shared" ca="1" si="26"/>
        <v>3</v>
      </c>
      <c r="D92" s="442">
        <v>91</v>
      </c>
      <c r="E92" s="442" t="str">
        <f t="shared" ca="1" si="21"/>
        <v>Philadelphia</v>
      </c>
      <c r="F92" s="444" t="str">
        <f t="shared" ca="1" si="22"/>
        <v>North America</v>
      </c>
      <c r="G92" s="444" t="str">
        <f t="shared" ca="1" si="23"/>
        <v>USA</v>
      </c>
      <c r="H92" s="443"/>
      <c r="I92" s="219">
        <f t="shared" ca="1" si="27"/>
        <v>156</v>
      </c>
      <c r="J92" s="204">
        <v>91</v>
      </c>
      <c r="K92" s="218">
        <f t="shared" ca="1" si="28"/>
        <v>0</v>
      </c>
      <c r="L92">
        <f t="shared" ca="1" si="29"/>
        <v>0</v>
      </c>
      <c r="M92" s="204">
        <v>91</v>
      </c>
      <c r="N92" s="221" t="str">
        <f t="shared" ca="1" si="30"/>
        <v/>
      </c>
      <c r="P92" s="219">
        <f t="shared" ca="1" si="31"/>
        <v>103</v>
      </c>
      <c r="Q92" s="204">
        <v>91</v>
      </c>
      <c r="R92" s="218">
        <f t="shared" ca="1" si="32"/>
        <v>21</v>
      </c>
      <c r="S92" t="str">
        <f t="shared" ca="1" si="33"/>
        <v>Durban (eThekwini)</v>
      </c>
      <c r="T92" s="204">
        <v>91</v>
      </c>
      <c r="U92" s="221" t="str">
        <f t="shared" ca="1" si="34"/>
        <v/>
      </c>
      <c r="W92" s="219">
        <f t="shared" ca="1" si="35"/>
        <v>154</v>
      </c>
      <c r="X92" s="204">
        <v>91</v>
      </c>
      <c r="Y92" s="218">
        <f t="shared" ca="1" si="36"/>
        <v>0</v>
      </c>
      <c r="Z92">
        <f t="shared" ca="1" si="37"/>
        <v>0</v>
      </c>
      <c r="AA92" s="204">
        <v>91</v>
      </c>
      <c r="AB92" s="221" t="str">
        <f t="shared" ca="1" si="38"/>
        <v/>
      </c>
    </row>
    <row r="93" spans="1:28">
      <c r="A93">
        <f t="shared" ca="1" si="24"/>
        <v>4</v>
      </c>
      <c r="B93">
        <f t="shared" ca="1" si="25"/>
        <v>55</v>
      </c>
      <c r="C93" s="218">
        <f t="shared" ca="1" si="26"/>
        <v>3</v>
      </c>
      <c r="D93" s="442">
        <v>92</v>
      </c>
      <c r="E93" s="442" t="str">
        <f t="shared" ca="1" si="21"/>
        <v>Philadelphia</v>
      </c>
      <c r="F93" s="444" t="str">
        <f t="shared" ca="1" si="22"/>
        <v>North America</v>
      </c>
      <c r="G93" s="444" t="str">
        <f t="shared" ca="1" si="23"/>
        <v>USA</v>
      </c>
      <c r="H93" s="443"/>
      <c r="I93" s="219">
        <f t="shared" ca="1" si="27"/>
        <v>156</v>
      </c>
      <c r="J93" s="204">
        <v>92</v>
      </c>
      <c r="K93" s="218">
        <f t="shared" ca="1" si="28"/>
        <v>14</v>
      </c>
      <c r="L93" t="str">
        <f t="shared" ca="1" si="29"/>
        <v>Indonesia</v>
      </c>
      <c r="M93" s="204">
        <v>92</v>
      </c>
      <c r="N93" s="221" t="str">
        <f t="shared" ca="1" si="30"/>
        <v/>
      </c>
      <c r="P93" s="219">
        <f t="shared" ca="1" si="31"/>
        <v>103</v>
      </c>
      <c r="Q93" s="204">
        <v>92</v>
      </c>
      <c r="R93" s="218">
        <f t="shared" ca="1" si="32"/>
        <v>20</v>
      </c>
      <c r="S93" t="str">
        <f t="shared" ca="1" si="33"/>
        <v>Dubai</v>
      </c>
      <c r="T93" s="204">
        <v>92</v>
      </c>
      <c r="U93" s="221" t="str">
        <f t="shared" ca="1" si="34"/>
        <v/>
      </c>
      <c r="W93" s="219">
        <f t="shared" ca="1" si="35"/>
        <v>154</v>
      </c>
      <c r="X93" s="204">
        <v>92</v>
      </c>
      <c r="Y93" s="218">
        <f t="shared" ca="1" si="36"/>
        <v>0</v>
      </c>
      <c r="Z93">
        <f t="shared" ca="1" si="37"/>
        <v>0</v>
      </c>
      <c r="AA93" s="204">
        <v>92</v>
      </c>
      <c r="AB93" s="221" t="str">
        <f t="shared" ca="1" si="38"/>
        <v/>
      </c>
    </row>
    <row r="94" spans="1:28">
      <c r="A94">
        <f t="shared" ca="1" si="24"/>
        <v>4</v>
      </c>
      <c r="B94">
        <f t="shared" ca="1" si="25"/>
        <v>51</v>
      </c>
      <c r="C94" s="218">
        <f t="shared" ca="1" si="26"/>
        <v>3</v>
      </c>
      <c r="D94" s="442">
        <v>93</v>
      </c>
      <c r="E94" s="442" t="str">
        <f t="shared" ca="1" si="21"/>
        <v>Portland</v>
      </c>
      <c r="F94" s="444" t="str">
        <f t="shared" ca="1" si="22"/>
        <v>North America</v>
      </c>
      <c r="G94" s="444" t="str">
        <f t="shared" ca="1" si="23"/>
        <v>USA</v>
      </c>
      <c r="H94" s="443"/>
      <c r="I94" s="219">
        <f t="shared" ca="1" si="27"/>
        <v>156</v>
      </c>
      <c r="J94" s="204">
        <v>93</v>
      </c>
      <c r="K94" s="218">
        <f t="shared" ca="1" si="28"/>
        <v>13</v>
      </c>
      <c r="L94" t="str">
        <f t="shared" ca="1" si="29"/>
        <v>India</v>
      </c>
      <c r="M94" s="204">
        <v>93</v>
      </c>
      <c r="N94" s="221" t="str">
        <f t="shared" ca="1" si="30"/>
        <v/>
      </c>
      <c r="P94" s="219">
        <f t="shared" ca="1" si="31"/>
        <v>107</v>
      </c>
      <c r="Q94" s="204">
        <v>93</v>
      </c>
      <c r="R94" s="218">
        <f t="shared" ca="1" si="32"/>
        <v>19</v>
      </c>
      <c r="S94" t="str">
        <f t="shared" ca="1" si="33"/>
        <v>Dar es Salaam</v>
      </c>
      <c r="T94" s="204">
        <v>93</v>
      </c>
      <c r="U94" s="221" t="str">
        <f t="shared" ca="1" si="34"/>
        <v/>
      </c>
      <c r="W94" s="219">
        <f t="shared" ca="1" si="35"/>
        <v>154</v>
      </c>
      <c r="X94" s="204">
        <v>93</v>
      </c>
      <c r="Y94" s="218">
        <f t="shared" ca="1" si="36"/>
        <v>0</v>
      </c>
      <c r="Z94">
        <f t="shared" ca="1" si="37"/>
        <v>0</v>
      </c>
      <c r="AA94" s="204">
        <v>93</v>
      </c>
      <c r="AB94" s="221" t="str">
        <f t="shared" ca="1" si="38"/>
        <v/>
      </c>
    </row>
    <row r="95" spans="1:28">
      <c r="A95">
        <f t="shared" ca="1" si="24"/>
        <v>4</v>
      </c>
      <c r="B95">
        <f t="shared" ca="1" si="25"/>
        <v>51</v>
      </c>
      <c r="C95" s="218">
        <f t="shared" ca="1" si="26"/>
        <v>3</v>
      </c>
      <c r="D95" s="442">
        <v>94</v>
      </c>
      <c r="E95" s="442" t="str">
        <f t="shared" ca="1" si="21"/>
        <v>Portland</v>
      </c>
      <c r="F95" s="444" t="str">
        <f t="shared" ca="1" si="22"/>
        <v>North America</v>
      </c>
      <c r="G95" s="444" t="str">
        <f t="shared" ca="1" si="23"/>
        <v>USA</v>
      </c>
      <c r="H95" s="443"/>
      <c r="I95" s="219">
        <f t="shared" ca="1" si="27"/>
        <v>156</v>
      </c>
      <c r="J95" s="204">
        <v>94</v>
      </c>
      <c r="K95" s="218">
        <f t="shared" ca="1" si="28"/>
        <v>12</v>
      </c>
      <c r="L95" t="str">
        <f t="shared" ca="1" si="29"/>
        <v>Greece</v>
      </c>
      <c r="M95" s="204">
        <v>94</v>
      </c>
      <c r="N95" s="221" t="str">
        <f t="shared" ca="1" si="30"/>
        <v/>
      </c>
      <c r="P95" s="219">
        <f t="shared" ca="1" si="31"/>
        <v>107</v>
      </c>
      <c r="Q95" s="204">
        <v>94</v>
      </c>
      <c r="R95" s="218">
        <f t="shared" ca="1" si="32"/>
        <v>18</v>
      </c>
      <c r="S95" t="str">
        <f t="shared" ca="1" si="33"/>
        <v>Curitiba</v>
      </c>
      <c r="T95" s="204">
        <v>94</v>
      </c>
      <c r="U95" s="221" t="str">
        <f t="shared" ca="1" si="34"/>
        <v/>
      </c>
      <c r="W95" s="219">
        <f t="shared" ca="1" si="35"/>
        <v>154</v>
      </c>
      <c r="X95" s="204">
        <v>94</v>
      </c>
      <c r="Y95" s="218">
        <f t="shared" ca="1" si="36"/>
        <v>0</v>
      </c>
      <c r="Z95">
        <f t="shared" ca="1" si="37"/>
        <v>0</v>
      </c>
      <c r="AA95" s="204">
        <v>94</v>
      </c>
      <c r="AB95" s="221" t="str">
        <f t="shared" ca="1" si="38"/>
        <v/>
      </c>
    </row>
    <row r="96" spans="1:28">
      <c r="A96">
        <f t="shared" ca="1" si="24"/>
        <v>4</v>
      </c>
      <c r="B96">
        <f t="shared" ca="1" si="25"/>
        <v>51</v>
      </c>
      <c r="C96" s="218">
        <f t="shared" ca="1" si="26"/>
        <v>3</v>
      </c>
      <c r="D96" s="442">
        <v>95</v>
      </c>
      <c r="E96" s="442" t="str">
        <f t="shared" ca="1" si="21"/>
        <v>Portland</v>
      </c>
      <c r="F96" s="444" t="str">
        <f t="shared" ca="1" si="22"/>
        <v>North America</v>
      </c>
      <c r="G96" s="444" t="str">
        <f t="shared" ca="1" si="23"/>
        <v>USA</v>
      </c>
      <c r="H96" s="443"/>
      <c r="I96" s="219">
        <f t="shared" ca="1" si="27"/>
        <v>156</v>
      </c>
      <c r="J96" s="204">
        <v>95</v>
      </c>
      <c r="K96" s="218">
        <f t="shared" ca="1" si="28"/>
        <v>0</v>
      </c>
      <c r="L96">
        <f t="shared" ca="1" si="29"/>
        <v>0</v>
      </c>
      <c r="M96" s="204">
        <v>95</v>
      </c>
      <c r="N96" s="221" t="str">
        <f t="shared" ca="1" si="30"/>
        <v/>
      </c>
      <c r="P96" s="219">
        <f t="shared" ca="1" si="31"/>
        <v>107</v>
      </c>
      <c r="Q96" s="204">
        <v>95</v>
      </c>
      <c r="R96" s="218">
        <f t="shared" ca="1" si="32"/>
        <v>17</v>
      </c>
      <c r="S96" t="str">
        <f t="shared" ca="1" si="33"/>
        <v>Copenhagen</v>
      </c>
      <c r="T96" s="204">
        <v>95</v>
      </c>
      <c r="U96" s="221" t="str">
        <f t="shared" ca="1" si="34"/>
        <v/>
      </c>
      <c r="W96" s="219">
        <f t="shared" ca="1" si="35"/>
        <v>154</v>
      </c>
      <c r="X96" s="204">
        <v>95</v>
      </c>
      <c r="Y96" s="218">
        <f t="shared" ca="1" si="36"/>
        <v>0</v>
      </c>
      <c r="Z96">
        <f t="shared" ca="1" si="37"/>
        <v>0</v>
      </c>
      <c r="AA96" s="204">
        <v>95</v>
      </c>
      <c r="AB96" s="221" t="str">
        <f t="shared" ca="1" si="38"/>
        <v/>
      </c>
    </row>
    <row r="97" spans="1:28">
      <c r="A97">
        <f t="shared" ca="1" si="24"/>
        <v>4</v>
      </c>
      <c r="B97">
        <f t="shared" ca="1" si="25"/>
        <v>51</v>
      </c>
      <c r="C97" s="218">
        <f t="shared" ca="1" si="26"/>
        <v>3</v>
      </c>
      <c r="D97" s="442">
        <v>96</v>
      </c>
      <c r="E97" s="442" t="str">
        <f t="shared" ca="1" si="21"/>
        <v>Portland</v>
      </c>
      <c r="F97" s="444" t="str">
        <f t="shared" ca="1" si="22"/>
        <v>North America</v>
      </c>
      <c r="G97" s="444" t="str">
        <f t="shared" ca="1" si="23"/>
        <v>USA</v>
      </c>
      <c r="H97" s="443"/>
      <c r="I97" s="219">
        <f t="shared" ca="1" si="27"/>
        <v>156</v>
      </c>
      <c r="J97" s="204">
        <v>96</v>
      </c>
      <c r="K97" s="218">
        <f t="shared" ca="1" si="28"/>
        <v>0</v>
      </c>
      <c r="L97">
        <f t="shared" ca="1" si="29"/>
        <v>0</v>
      </c>
      <c r="M97" s="204">
        <v>96</v>
      </c>
      <c r="N97" s="221" t="str">
        <f t="shared" ca="1" si="30"/>
        <v/>
      </c>
      <c r="P97" s="219">
        <f t="shared" ca="1" si="31"/>
        <v>107</v>
      </c>
      <c r="Q97" s="204">
        <v>96</v>
      </c>
      <c r="R97" s="218">
        <f t="shared" ca="1" si="32"/>
        <v>0</v>
      </c>
      <c r="S97">
        <f t="shared" ca="1" si="33"/>
        <v>0</v>
      </c>
      <c r="T97" s="204">
        <v>96</v>
      </c>
      <c r="U97" s="221" t="str">
        <f t="shared" ca="1" si="34"/>
        <v/>
      </c>
      <c r="W97" s="219">
        <f t="shared" ca="1" si="35"/>
        <v>154</v>
      </c>
      <c r="X97" s="204">
        <v>96</v>
      </c>
      <c r="Y97" s="218">
        <f t="shared" ca="1" si="36"/>
        <v>0</v>
      </c>
      <c r="Z97">
        <f t="shared" ca="1" si="37"/>
        <v>0</v>
      </c>
      <c r="AA97" s="204">
        <v>96</v>
      </c>
      <c r="AB97" s="221" t="str">
        <f t="shared" ca="1" si="38"/>
        <v/>
      </c>
    </row>
    <row r="98" spans="1:28">
      <c r="A98">
        <f t="shared" ca="1" si="24"/>
        <v>61</v>
      </c>
      <c r="B98">
        <f t="shared" ca="1" si="25"/>
        <v>49</v>
      </c>
      <c r="C98" s="218">
        <f t="shared" ca="1" si="26"/>
        <v>167</v>
      </c>
      <c r="D98" s="442">
        <v>97</v>
      </c>
      <c r="E98" s="442" t="str">
        <f t="shared" ref="E98:E129" ca="1" si="39">IFERROR(INDEX(Databasecity,D98,1),0)</f>
        <v>Rio de Janeiro</v>
      </c>
      <c r="F98" s="444" t="str">
        <f t="shared" ref="F98:F129" ca="1" si="40">IFERROR(INDEX(DatabaseREGION,D98,1),0)</f>
        <v>Latin America</v>
      </c>
      <c r="G98" s="444" t="str">
        <f t="shared" ref="G98:G129" ca="1" si="41">IFERROR(INDEX(DatabaseCOUNTRY,D98,1),0)</f>
        <v>Brazil</v>
      </c>
      <c r="H98" s="443"/>
      <c r="I98" s="219">
        <f t="shared" ca="1" si="27"/>
        <v>35</v>
      </c>
      <c r="J98" s="204">
        <v>97</v>
      </c>
      <c r="K98" s="218">
        <f t="shared" ca="1" si="28"/>
        <v>11</v>
      </c>
      <c r="L98" t="str">
        <f t="shared" ca="1" si="29"/>
        <v>Ghana</v>
      </c>
      <c r="M98" s="204">
        <v>97</v>
      </c>
      <c r="N98" s="221" t="str">
        <f t="shared" ca="1" si="30"/>
        <v/>
      </c>
      <c r="P98" s="219">
        <f t="shared" ca="1" si="31"/>
        <v>109</v>
      </c>
      <c r="Q98" s="204">
        <v>97</v>
      </c>
      <c r="R98" s="218">
        <f t="shared" ca="1" si="32"/>
        <v>16</v>
      </c>
      <c r="S98" t="str">
        <f t="shared" ca="1" si="33"/>
        <v>Ciudad de México</v>
      </c>
      <c r="T98" s="204">
        <v>97</v>
      </c>
      <c r="U98" s="221" t="str">
        <f t="shared" ca="1" si="34"/>
        <v/>
      </c>
      <c r="W98" s="219">
        <f t="shared" ca="1" si="35"/>
        <v>97</v>
      </c>
      <c r="X98" s="204">
        <v>97</v>
      </c>
      <c r="Y98" s="218">
        <f t="shared" ca="1" si="36"/>
        <v>0</v>
      </c>
      <c r="Z98">
        <f t="shared" ca="1" si="37"/>
        <v>0</v>
      </c>
      <c r="AA98" s="204">
        <v>97</v>
      </c>
      <c r="AB98" s="221" t="str">
        <f t="shared" ca="1" si="38"/>
        <v/>
      </c>
    </row>
    <row r="99" spans="1:28">
      <c r="A99">
        <f t="shared" ca="1" si="24"/>
        <v>4</v>
      </c>
      <c r="B99">
        <f t="shared" ca="1" si="25"/>
        <v>44</v>
      </c>
      <c r="C99" s="218">
        <f t="shared" ca="1" si="26"/>
        <v>3</v>
      </c>
      <c r="D99" s="442">
        <v>98</v>
      </c>
      <c r="E99" s="442" t="str">
        <f t="shared" ca="1" si="39"/>
        <v>San Francisco</v>
      </c>
      <c r="F99" s="444" t="str">
        <f t="shared" ca="1" si="40"/>
        <v>North America</v>
      </c>
      <c r="G99" s="444" t="str">
        <f t="shared" ca="1" si="41"/>
        <v>USA</v>
      </c>
      <c r="H99" s="443"/>
      <c r="I99" s="219">
        <f t="shared" ca="1" si="27"/>
        <v>156</v>
      </c>
      <c r="J99" s="204">
        <v>98</v>
      </c>
      <c r="K99" s="218">
        <f t="shared" ca="1" si="28"/>
        <v>10</v>
      </c>
      <c r="L99" t="str">
        <f t="shared" ca="1" si="29"/>
        <v>Germany</v>
      </c>
      <c r="M99" s="204">
        <v>98</v>
      </c>
      <c r="N99" s="221" t="str">
        <f t="shared" ca="1" si="30"/>
        <v/>
      </c>
      <c r="P99" s="219">
        <f t="shared" ca="1" si="31"/>
        <v>114</v>
      </c>
      <c r="Q99" s="204">
        <v>98</v>
      </c>
      <c r="R99" s="218">
        <f t="shared" ca="1" si="32"/>
        <v>0</v>
      </c>
      <c r="S99">
        <f t="shared" ca="1" si="33"/>
        <v>0</v>
      </c>
      <c r="T99" s="204">
        <v>98</v>
      </c>
      <c r="U99" s="221" t="str">
        <f t="shared" ca="1" si="34"/>
        <v/>
      </c>
      <c r="W99" s="219">
        <f t="shared" ca="1" si="35"/>
        <v>154</v>
      </c>
      <c r="X99" s="204">
        <v>98</v>
      </c>
      <c r="Y99" s="218">
        <f t="shared" ca="1" si="36"/>
        <v>0</v>
      </c>
      <c r="Z99">
        <f t="shared" ca="1" si="37"/>
        <v>0</v>
      </c>
      <c r="AA99" s="204">
        <v>98</v>
      </c>
      <c r="AB99" s="221" t="str">
        <f t="shared" ca="1" si="38"/>
        <v/>
      </c>
    </row>
    <row r="100" spans="1:28">
      <c r="A100">
        <f t="shared" ca="1" si="24"/>
        <v>4</v>
      </c>
      <c r="B100">
        <f t="shared" ca="1" si="25"/>
        <v>44</v>
      </c>
      <c r="C100" s="218">
        <f t="shared" ca="1" si="26"/>
        <v>3</v>
      </c>
      <c r="D100" s="442">
        <v>99</v>
      </c>
      <c r="E100" s="442" t="str">
        <f t="shared" ca="1" si="39"/>
        <v>San Francisco</v>
      </c>
      <c r="F100" s="444" t="str">
        <f t="shared" ca="1" si="40"/>
        <v>North America</v>
      </c>
      <c r="G100" s="444" t="str">
        <f t="shared" ca="1" si="41"/>
        <v>USA</v>
      </c>
      <c r="H100" s="443"/>
      <c r="I100" s="219">
        <f t="shared" ca="1" si="27"/>
        <v>156</v>
      </c>
      <c r="J100" s="204">
        <v>99</v>
      </c>
      <c r="K100" s="218">
        <f t="shared" ca="1" si="28"/>
        <v>9</v>
      </c>
      <c r="L100" t="str">
        <f t="shared" ca="1" si="29"/>
        <v>France</v>
      </c>
      <c r="M100" s="204">
        <v>99</v>
      </c>
      <c r="N100" s="221" t="str">
        <f t="shared" ca="1" si="30"/>
        <v/>
      </c>
      <c r="P100" s="219">
        <f t="shared" ca="1" si="31"/>
        <v>114</v>
      </c>
      <c r="Q100" s="204">
        <v>99</v>
      </c>
      <c r="R100" s="218">
        <f t="shared" ca="1" si="32"/>
        <v>0</v>
      </c>
      <c r="S100">
        <f t="shared" ca="1" si="33"/>
        <v>0</v>
      </c>
      <c r="T100" s="204">
        <v>99</v>
      </c>
      <c r="U100" s="221" t="str">
        <f t="shared" ca="1" si="34"/>
        <v/>
      </c>
      <c r="W100" s="219">
        <f t="shared" ca="1" si="35"/>
        <v>154</v>
      </c>
      <c r="X100" s="204">
        <v>99</v>
      </c>
      <c r="Y100" s="218">
        <f t="shared" ca="1" si="36"/>
        <v>0</v>
      </c>
      <c r="Z100">
        <f t="shared" ca="1" si="37"/>
        <v>0</v>
      </c>
      <c r="AA100" s="204">
        <v>99</v>
      </c>
      <c r="AB100" s="221" t="str">
        <f t="shared" ca="1" si="38"/>
        <v/>
      </c>
    </row>
    <row r="101" spans="1:28">
      <c r="A101">
        <f t="shared" ca="1" si="24"/>
        <v>4</v>
      </c>
      <c r="B101">
        <f t="shared" ca="1" si="25"/>
        <v>44</v>
      </c>
      <c r="C101" s="218">
        <f t="shared" ca="1" si="26"/>
        <v>3</v>
      </c>
      <c r="D101" s="442">
        <v>100</v>
      </c>
      <c r="E101" s="442" t="str">
        <f t="shared" ca="1" si="39"/>
        <v>San Francisco</v>
      </c>
      <c r="F101" s="444" t="str">
        <f t="shared" ca="1" si="40"/>
        <v>North America</v>
      </c>
      <c r="G101" s="444" t="str">
        <f t="shared" ca="1" si="41"/>
        <v>USA</v>
      </c>
      <c r="H101" s="443"/>
      <c r="I101" s="219">
        <f t="shared" ca="1" si="27"/>
        <v>156</v>
      </c>
      <c r="J101" s="204">
        <v>100</v>
      </c>
      <c r="K101" s="218">
        <f t="shared" ca="1" si="28"/>
        <v>0</v>
      </c>
      <c r="L101">
        <f t="shared" ca="1" si="29"/>
        <v>0</v>
      </c>
      <c r="M101" s="204">
        <v>100</v>
      </c>
      <c r="N101" s="221" t="str">
        <f t="shared" ca="1" si="30"/>
        <v/>
      </c>
      <c r="P101" s="219">
        <f t="shared" ca="1" si="31"/>
        <v>114</v>
      </c>
      <c r="Q101" s="204">
        <v>100</v>
      </c>
      <c r="R101" s="218">
        <f t="shared" ca="1" si="32"/>
        <v>15</v>
      </c>
      <c r="S101" t="str">
        <f t="shared" ca="1" si="33"/>
        <v>Chicago</v>
      </c>
      <c r="T101" s="204">
        <v>100</v>
      </c>
      <c r="U101" s="221" t="str">
        <f t="shared" ca="1" si="34"/>
        <v/>
      </c>
      <c r="W101" s="219">
        <f t="shared" ca="1" si="35"/>
        <v>154</v>
      </c>
      <c r="X101" s="204">
        <v>100</v>
      </c>
      <c r="Y101" s="218">
        <f t="shared" ca="1" si="36"/>
        <v>0</v>
      </c>
      <c r="Z101">
        <f t="shared" ca="1" si="37"/>
        <v>0</v>
      </c>
      <c r="AA101" s="204">
        <v>100</v>
      </c>
      <c r="AB101" s="221" t="str">
        <f t="shared" ca="1" si="38"/>
        <v/>
      </c>
    </row>
    <row r="102" spans="1:28">
      <c r="A102">
        <f t="shared" ca="1" si="24"/>
        <v>4</v>
      </c>
      <c r="B102">
        <f t="shared" ca="1" si="25"/>
        <v>42</v>
      </c>
      <c r="C102" s="218">
        <f t="shared" ca="1" si="26"/>
        <v>3</v>
      </c>
      <c r="D102" s="442">
        <v>101</v>
      </c>
      <c r="E102" s="442" t="str">
        <f t="shared" ca="1" si="39"/>
        <v>Seattle</v>
      </c>
      <c r="F102" s="444" t="str">
        <f t="shared" ca="1" si="40"/>
        <v>North America</v>
      </c>
      <c r="G102" s="444" t="str">
        <f t="shared" ca="1" si="41"/>
        <v>USA</v>
      </c>
      <c r="H102" s="443"/>
      <c r="I102" s="219">
        <f t="shared" ca="1" si="27"/>
        <v>156</v>
      </c>
      <c r="J102" s="204">
        <v>101</v>
      </c>
      <c r="K102" s="218">
        <f t="shared" ca="1" si="28"/>
        <v>0</v>
      </c>
      <c r="L102">
        <f t="shared" ca="1" si="29"/>
        <v>0</v>
      </c>
      <c r="M102" s="204">
        <v>101</v>
      </c>
      <c r="N102" s="221" t="str">
        <f t="shared" ca="1" si="30"/>
        <v/>
      </c>
      <c r="P102" s="219">
        <f t="shared" ca="1" si="31"/>
        <v>116</v>
      </c>
      <c r="Q102" s="204">
        <v>101</v>
      </c>
      <c r="R102" s="218">
        <f t="shared" ca="1" si="32"/>
        <v>0</v>
      </c>
      <c r="S102">
        <f t="shared" ca="1" si="33"/>
        <v>0</v>
      </c>
      <c r="T102" s="204">
        <v>101</v>
      </c>
      <c r="U102" s="221" t="str">
        <f ca="1">IFERROR(VLOOKUP(T102,R$2:S$201,2,FALSE),"")</f>
        <v/>
      </c>
      <c r="W102" s="219">
        <f t="shared" ca="1" si="35"/>
        <v>154</v>
      </c>
      <c r="X102" s="204">
        <v>101</v>
      </c>
      <c r="Y102" s="218">
        <f t="shared" ca="1" si="36"/>
        <v>0</v>
      </c>
      <c r="Z102">
        <f t="shared" ca="1" si="37"/>
        <v>0</v>
      </c>
      <c r="AA102" s="204">
        <v>101</v>
      </c>
      <c r="AB102" s="221" t="str">
        <f ca="1">IFERROR(VLOOKUP(AA102,Y$2:Z$201,2,FALSE),"")</f>
        <v/>
      </c>
    </row>
    <row r="103" spans="1:28">
      <c r="A103">
        <f t="shared" ca="1" si="24"/>
        <v>4</v>
      </c>
      <c r="B103">
        <f t="shared" ca="1" si="25"/>
        <v>42</v>
      </c>
      <c r="C103" s="218">
        <f t="shared" ca="1" si="26"/>
        <v>3</v>
      </c>
      <c r="D103" s="442">
        <v>102</v>
      </c>
      <c r="E103" s="442" t="str">
        <f t="shared" ca="1" si="39"/>
        <v>Seattle</v>
      </c>
      <c r="F103" s="444" t="str">
        <f t="shared" ca="1" si="40"/>
        <v>North America</v>
      </c>
      <c r="G103" s="444" t="str">
        <f t="shared" ca="1" si="41"/>
        <v>USA</v>
      </c>
      <c r="H103" s="443"/>
      <c r="I103" s="219">
        <f t="shared" ca="1" si="27"/>
        <v>156</v>
      </c>
      <c r="J103" s="204">
        <v>102</v>
      </c>
      <c r="K103" s="218">
        <f t="shared" ca="1" si="28"/>
        <v>8</v>
      </c>
      <c r="L103" t="str">
        <f t="shared" ca="1" si="29"/>
        <v>Ecuador</v>
      </c>
      <c r="M103" s="204">
        <v>102</v>
      </c>
      <c r="N103" s="221" t="str">
        <f t="shared" ca="1" si="30"/>
        <v/>
      </c>
      <c r="P103" s="219">
        <f t="shared" ca="1" si="31"/>
        <v>116</v>
      </c>
      <c r="Q103" s="204">
        <v>102</v>
      </c>
      <c r="R103" s="218">
        <f t="shared" ca="1" si="32"/>
        <v>0</v>
      </c>
      <c r="S103">
        <f t="shared" ca="1" si="33"/>
        <v>0</v>
      </c>
      <c r="T103" s="204">
        <v>102</v>
      </c>
      <c r="U103" s="221" t="str">
        <f t="shared" ref="U103:U166" ca="1" si="42">IFERROR(VLOOKUP(T103,R$2:S$201,2,FALSE),"")</f>
        <v/>
      </c>
      <c r="W103" s="219">
        <f t="shared" ca="1" si="35"/>
        <v>154</v>
      </c>
      <c r="X103" s="204">
        <v>102</v>
      </c>
      <c r="Y103" s="218">
        <f t="shared" ca="1" si="36"/>
        <v>0</v>
      </c>
      <c r="Z103">
        <f t="shared" ca="1" si="37"/>
        <v>0</v>
      </c>
      <c r="AA103" s="204">
        <v>102</v>
      </c>
      <c r="AB103" s="221" t="str">
        <f t="shared" ref="AB103:AB166" ca="1" si="43">IFERROR(VLOOKUP(AA103,Y$2:Z$201,2,FALSE),"")</f>
        <v/>
      </c>
    </row>
    <row r="104" spans="1:28">
      <c r="A104">
        <f t="shared" ca="1" si="24"/>
        <v>88</v>
      </c>
      <c r="B104">
        <f t="shared" ca="1" si="25"/>
        <v>38</v>
      </c>
      <c r="C104" s="218">
        <f t="shared" ca="1" si="26"/>
        <v>51</v>
      </c>
      <c r="D104" s="442">
        <v>103</v>
      </c>
      <c r="E104" s="442" t="str">
        <f t="shared" ca="1" si="39"/>
        <v>Stockholm</v>
      </c>
      <c r="F104" s="444" t="str">
        <f t="shared" ca="1" si="40"/>
        <v>Europe</v>
      </c>
      <c r="G104" s="444" t="str">
        <f t="shared" ca="1" si="41"/>
        <v>Sweden</v>
      </c>
      <c r="H104" s="443"/>
      <c r="I104" s="219">
        <f t="shared" ca="1" si="27"/>
        <v>108</v>
      </c>
      <c r="J104" s="204">
        <v>103</v>
      </c>
      <c r="K104" s="218">
        <f t="shared" ca="1" si="28"/>
        <v>7</v>
      </c>
      <c r="L104" t="str">
        <f t="shared" ca="1" si="29"/>
        <v>Denmark</v>
      </c>
      <c r="M104" s="204">
        <v>103</v>
      </c>
      <c r="N104" s="221" t="str">
        <f t="shared" ca="1" si="30"/>
        <v/>
      </c>
      <c r="P104" s="219">
        <f t="shared" ca="1" si="31"/>
        <v>120</v>
      </c>
      <c r="Q104" s="204">
        <v>103</v>
      </c>
      <c r="R104" s="218">
        <f t="shared" ca="1" si="32"/>
        <v>14</v>
      </c>
      <c r="S104" t="str">
        <f t="shared" ca="1" si="33"/>
        <v>Chennai</v>
      </c>
      <c r="T104" s="204">
        <v>103</v>
      </c>
      <c r="U104" s="221" t="str">
        <f t="shared" ca="1" si="42"/>
        <v/>
      </c>
      <c r="W104" s="219">
        <f t="shared" ca="1" si="35"/>
        <v>70</v>
      </c>
      <c r="X104" s="204">
        <v>103</v>
      </c>
      <c r="Y104" s="218">
        <f t="shared" ca="1" si="36"/>
        <v>0</v>
      </c>
      <c r="Z104">
        <f t="shared" ca="1" si="37"/>
        <v>0</v>
      </c>
      <c r="AA104" s="204">
        <v>103</v>
      </c>
      <c r="AB104" s="221" t="str">
        <f t="shared" ca="1" si="43"/>
        <v/>
      </c>
    </row>
    <row r="105" spans="1:28">
      <c r="A105">
        <f t="shared" ca="1" si="24"/>
        <v>88</v>
      </c>
      <c r="B105">
        <f t="shared" ca="1" si="25"/>
        <v>38</v>
      </c>
      <c r="C105" s="218">
        <f t="shared" ca="1" si="26"/>
        <v>51</v>
      </c>
      <c r="D105" s="442">
        <v>104</v>
      </c>
      <c r="E105" s="442" t="str">
        <f t="shared" ca="1" si="39"/>
        <v>Stockholm</v>
      </c>
      <c r="F105" s="444" t="str">
        <f t="shared" ca="1" si="40"/>
        <v>Europe</v>
      </c>
      <c r="G105" s="444" t="str">
        <f t="shared" ca="1" si="41"/>
        <v>Sweden</v>
      </c>
      <c r="H105" s="443"/>
      <c r="I105" s="219">
        <f t="shared" ca="1" si="27"/>
        <v>108</v>
      </c>
      <c r="J105" s="204">
        <v>104</v>
      </c>
      <c r="K105" s="218">
        <f t="shared" ca="1" si="28"/>
        <v>0</v>
      </c>
      <c r="L105">
        <f t="shared" ca="1" si="29"/>
        <v>0</v>
      </c>
      <c r="M105" s="204">
        <v>104</v>
      </c>
      <c r="N105" s="221" t="str">
        <f t="shared" ca="1" si="30"/>
        <v/>
      </c>
      <c r="P105" s="219">
        <f t="shared" ca="1" si="31"/>
        <v>120</v>
      </c>
      <c r="Q105" s="204">
        <v>104</v>
      </c>
      <c r="R105" s="218">
        <f t="shared" ca="1" si="32"/>
        <v>13</v>
      </c>
      <c r="S105" t="str">
        <f t="shared" ca="1" si="33"/>
        <v>Cape Town</v>
      </c>
      <c r="T105" s="204">
        <v>104</v>
      </c>
      <c r="U105" s="221" t="str">
        <f t="shared" ca="1" si="42"/>
        <v/>
      </c>
      <c r="W105" s="219">
        <f t="shared" ca="1" si="35"/>
        <v>70</v>
      </c>
      <c r="X105" s="204">
        <v>104</v>
      </c>
      <c r="Y105" s="218">
        <f t="shared" ca="1" si="36"/>
        <v>0</v>
      </c>
      <c r="Z105">
        <f t="shared" ca="1" si="37"/>
        <v>0</v>
      </c>
      <c r="AA105" s="204">
        <v>104</v>
      </c>
      <c r="AB105" s="221" t="str">
        <f t="shared" ca="1" si="43"/>
        <v/>
      </c>
    </row>
    <row r="106" spans="1:28">
      <c r="A106">
        <f t="shared" ca="1" si="24"/>
        <v>88</v>
      </c>
      <c r="B106">
        <f t="shared" ca="1" si="25"/>
        <v>38</v>
      </c>
      <c r="C106" s="218">
        <f t="shared" ca="1" si="26"/>
        <v>51</v>
      </c>
      <c r="D106" s="442">
        <v>105</v>
      </c>
      <c r="E106" s="442" t="str">
        <f t="shared" ca="1" si="39"/>
        <v>Stockholm</v>
      </c>
      <c r="F106" s="444" t="str">
        <f t="shared" ca="1" si="40"/>
        <v>Europe</v>
      </c>
      <c r="G106" s="444" t="str">
        <f t="shared" ca="1" si="41"/>
        <v>Sweden</v>
      </c>
      <c r="H106" s="443"/>
      <c r="I106" s="219">
        <f t="shared" ca="1" si="27"/>
        <v>108</v>
      </c>
      <c r="J106" s="204">
        <v>105</v>
      </c>
      <c r="K106" s="218">
        <f t="shared" ca="1" si="28"/>
        <v>6</v>
      </c>
      <c r="L106" t="str">
        <f t="shared" ca="1" si="29"/>
        <v xml:space="preserve">Colombia </v>
      </c>
      <c r="M106" s="204">
        <v>105</v>
      </c>
      <c r="N106" s="221" t="str">
        <f t="shared" ca="1" si="30"/>
        <v/>
      </c>
      <c r="P106" s="219">
        <f t="shared" ca="1" si="31"/>
        <v>120</v>
      </c>
      <c r="Q106" s="204">
        <v>105</v>
      </c>
      <c r="R106" s="218">
        <f t="shared" ca="1" si="32"/>
        <v>0</v>
      </c>
      <c r="S106">
        <f t="shared" ca="1" si="33"/>
        <v>0</v>
      </c>
      <c r="T106" s="204">
        <v>105</v>
      </c>
      <c r="U106" s="221" t="str">
        <f t="shared" ca="1" si="42"/>
        <v/>
      </c>
      <c r="W106" s="219">
        <f t="shared" ca="1" si="35"/>
        <v>70</v>
      </c>
      <c r="X106" s="204">
        <v>105</v>
      </c>
      <c r="Y106" s="218">
        <f t="shared" ca="1" si="36"/>
        <v>0</v>
      </c>
      <c r="Z106">
        <f t="shared" ca="1" si="37"/>
        <v>0</v>
      </c>
      <c r="AA106" s="204">
        <v>105</v>
      </c>
      <c r="AB106" s="221" t="str">
        <f t="shared" ca="1" si="43"/>
        <v/>
      </c>
    </row>
    <row r="107" spans="1:28">
      <c r="A107">
        <f t="shared" ca="1" si="24"/>
        <v>4</v>
      </c>
      <c r="B107">
        <f t="shared" ca="1" si="25"/>
        <v>21</v>
      </c>
      <c r="C107" s="218">
        <f t="shared" ca="1" si="26"/>
        <v>107</v>
      </c>
      <c r="D107" s="442">
        <v>106</v>
      </c>
      <c r="E107" s="442" t="str">
        <f t="shared" ca="1" si="39"/>
        <v>Toronto</v>
      </c>
      <c r="F107" s="444" t="str">
        <f t="shared" ca="1" si="40"/>
        <v>North America</v>
      </c>
      <c r="G107" s="444" t="str">
        <f t="shared" ca="1" si="41"/>
        <v>Canada</v>
      </c>
      <c r="H107" s="443"/>
      <c r="I107" s="219">
        <f t="shared" ca="1" si="27"/>
        <v>52</v>
      </c>
      <c r="J107" s="204">
        <v>106</v>
      </c>
      <c r="K107" s="218">
        <f t="shared" ca="1" si="28"/>
        <v>5</v>
      </c>
      <c r="L107" t="str">
        <f t="shared" ca="1" si="29"/>
        <v>China</v>
      </c>
      <c r="M107" s="204">
        <v>106</v>
      </c>
      <c r="N107" s="221" t="str">
        <f t="shared" ca="1" si="30"/>
        <v/>
      </c>
      <c r="P107" s="219">
        <f t="shared" ca="1" si="31"/>
        <v>137</v>
      </c>
      <c r="Q107" s="204">
        <v>106</v>
      </c>
      <c r="R107" s="218">
        <f t="shared" ca="1" si="32"/>
        <v>0</v>
      </c>
      <c r="S107">
        <f t="shared" ca="1" si="33"/>
        <v>0</v>
      </c>
      <c r="T107" s="204">
        <v>106</v>
      </c>
      <c r="U107" s="221" t="str">
        <f t="shared" ca="1" si="42"/>
        <v/>
      </c>
      <c r="W107" s="219">
        <f t="shared" ca="1" si="35"/>
        <v>154</v>
      </c>
      <c r="X107" s="204">
        <v>106</v>
      </c>
      <c r="Y107" s="218">
        <f t="shared" ca="1" si="36"/>
        <v>0</v>
      </c>
      <c r="Z107">
        <f t="shared" ca="1" si="37"/>
        <v>0</v>
      </c>
      <c r="AA107" s="204">
        <v>106</v>
      </c>
      <c r="AB107" s="221" t="str">
        <f t="shared" ca="1" si="43"/>
        <v/>
      </c>
    </row>
    <row r="108" spans="1:28">
      <c r="A108">
        <f t="shared" ca="1" si="24"/>
        <v>4</v>
      </c>
      <c r="B108">
        <f t="shared" ca="1" si="25"/>
        <v>21</v>
      </c>
      <c r="C108" s="218">
        <f t="shared" ca="1" si="26"/>
        <v>107</v>
      </c>
      <c r="D108" s="442">
        <v>107</v>
      </c>
      <c r="E108" s="442" t="str">
        <f t="shared" ca="1" si="39"/>
        <v>Toronto</v>
      </c>
      <c r="F108" s="444" t="str">
        <f t="shared" ca="1" si="40"/>
        <v>North America</v>
      </c>
      <c r="G108" s="444" t="str">
        <f t="shared" ca="1" si="41"/>
        <v>Canada</v>
      </c>
      <c r="H108" s="443"/>
      <c r="I108" s="219">
        <f t="shared" ca="1" si="27"/>
        <v>52</v>
      </c>
      <c r="J108" s="204">
        <v>107</v>
      </c>
      <c r="K108" s="218">
        <f t="shared" ca="1" si="28"/>
        <v>4</v>
      </c>
      <c r="L108" t="str">
        <f t="shared" ca="1" si="29"/>
        <v>Canada</v>
      </c>
      <c r="M108" s="204">
        <v>107</v>
      </c>
      <c r="N108" s="221" t="str">
        <f t="shared" ca="1" si="30"/>
        <v/>
      </c>
      <c r="P108" s="219">
        <f t="shared" ca="1" si="31"/>
        <v>137</v>
      </c>
      <c r="Q108" s="204">
        <v>107</v>
      </c>
      <c r="R108" s="218">
        <f t="shared" ca="1" si="32"/>
        <v>12</v>
      </c>
      <c r="S108" t="str">
        <f t="shared" ca="1" si="33"/>
        <v>Buenos Aires</v>
      </c>
      <c r="T108" s="204">
        <v>107</v>
      </c>
      <c r="U108" s="221" t="str">
        <f t="shared" ca="1" si="42"/>
        <v/>
      </c>
      <c r="W108" s="219">
        <f t="shared" ca="1" si="35"/>
        <v>154</v>
      </c>
      <c r="X108" s="204">
        <v>107</v>
      </c>
      <c r="Y108" s="218">
        <f t="shared" ca="1" si="36"/>
        <v>0</v>
      </c>
      <c r="Z108">
        <f t="shared" ca="1" si="37"/>
        <v>0</v>
      </c>
      <c r="AA108" s="204">
        <v>107</v>
      </c>
      <c r="AB108" s="221" t="str">
        <f t="shared" ca="1" si="43"/>
        <v/>
      </c>
    </row>
    <row r="109" spans="1:28">
      <c r="A109">
        <f t="shared" ca="1" si="24"/>
        <v>4</v>
      </c>
      <c r="B109">
        <f t="shared" ca="1" si="25"/>
        <v>21</v>
      </c>
      <c r="C109" s="218">
        <f t="shared" ca="1" si="26"/>
        <v>107</v>
      </c>
      <c r="D109" s="442">
        <v>108</v>
      </c>
      <c r="E109" s="442" t="str">
        <f t="shared" ca="1" si="39"/>
        <v>Toronto</v>
      </c>
      <c r="F109" s="444" t="str">
        <f t="shared" ca="1" si="40"/>
        <v>North America</v>
      </c>
      <c r="G109" s="444" t="str">
        <f t="shared" ca="1" si="41"/>
        <v>Canada</v>
      </c>
      <c r="H109" s="443"/>
      <c r="I109" s="219">
        <f t="shared" ca="1" si="27"/>
        <v>52</v>
      </c>
      <c r="J109" s="204">
        <v>108</v>
      </c>
      <c r="K109" s="218">
        <f t="shared" ca="1" si="28"/>
        <v>0</v>
      </c>
      <c r="L109">
        <f t="shared" ca="1" si="29"/>
        <v>0</v>
      </c>
      <c r="M109" s="204">
        <v>108</v>
      </c>
      <c r="N109" s="221" t="str">
        <f t="shared" ca="1" si="30"/>
        <v/>
      </c>
      <c r="P109" s="219">
        <f t="shared" ca="1" si="31"/>
        <v>137</v>
      </c>
      <c r="Q109" s="204">
        <v>108</v>
      </c>
      <c r="R109" s="218">
        <f t="shared" ca="1" si="32"/>
        <v>0</v>
      </c>
      <c r="S109">
        <f t="shared" ca="1" si="33"/>
        <v>0</v>
      </c>
      <c r="T109" s="204">
        <v>108</v>
      </c>
      <c r="U109" s="221" t="str">
        <f t="shared" ca="1" si="42"/>
        <v/>
      </c>
      <c r="W109" s="219">
        <f t="shared" ca="1" si="35"/>
        <v>154</v>
      </c>
      <c r="X109" s="204">
        <v>108</v>
      </c>
      <c r="Y109" s="218">
        <f t="shared" ca="1" si="36"/>
        <v>0</v>
      </c>
      <c r="Z109">
        <f t="shared" ca="1" si="37"/>
        <v>0</v>
      </c>
      <c r="AA109" s="204">
        <v>108</v>
      </c>
      <c r="AB109" s="221" t="str">
        <f t="shared" ca="1" si="43"/>
        <v/>
      </c>
    </row>
    <row r="110" spans="1:28">
      <c r="A110">
        <f t="shared" ca="1" si="24"/>
        <v>4</v>
      </c>
      <c r="B110">
        <f t="shared" ca="1" si="25"/>
        <v>21</v>
      </c>
      <c r="C110" s="218">
        <f t="shared" ca="1" si="26"/>
        <v>107</v>
      </c>
      <c r="D110" s="442">
        <v>109</v>
      </c>
      <c r="E110" s="442" t="str">
        <f t="shared" ca="1" si="39"/>
        <v>Toronto</v>
      </c>
      <c r="F110" s="444" t="str">
        <f t="shared" ca="1" si="40"/>
        <v>North America</v>
      </c>
      <c r="G110" s="444" t="str">
        <f t="shared" ca="1" si="41"/>
        <v>Canada</v>
      </c>
      <c r="H110" s="443"/>
      <c r="I110" s="219">
        <f t="shared" ca="1" si="27"/>
        <v>52</v>
      </c>
      <c r="J110" s="204">
        <v>109</v>
      </c>
      <c r="K110" s="218">
        <f t="shared" ca="1" si="28"/>
        <v>0</v>
      </c>
      <c r="L110">
        <f t="shared" ca="1" si="29"/>
        <v>0</v>
      </c>
      <c r="M110" s="204">
        <v>109</v>
      </c>
      <c r="N110" s="221" t="str">
        <f t="shared" ca="1" si="30"/>
        <v/>
      </c>
      <c r="P110" s="219">
        <f t="shared" ca="1" si="31"/>
        <v>137</v>
      </c>
      <c r="Q110" s="204">
        <v>109</v>
      </c>
      <c r="R110" s="218">
        <f t="shared" ca="1" si="32"/>
        <v>0</v>
      </c>
      <c r="S110">
        <f t="shared" ca="1" si="33"/>
        <v>0</v>
      </c>
      <c r="T110" s="204">
        <v>109</v>
      </c>
      <c r="U110" s="221" t="str">
        <f t="shared" ca="1" si="42"/>
        <v/>
      </c>
      <c r="W110" s="219">
        <f t="shared" ca="1" si="35"/>
        <v>154</v>
      </c>
      <c r="X110" s="204">
        <v>109</v>
      </c>
      <c r="Y110" s="218">
        <f t="shared" ca="1" si="36"/>
        <v>0</v>
      </c>
      <c r="Z110">
        <f t="shared" ca="1" si="37"/>
        <v>0</v>
      </c>
      <c r="AA110" s="204">
        <v>109</v>
      </c>
      <c r="AB110" s="221" t="str">
        <f t="shared" ca="1" si="43"/>
        <v/>
      </c>
    </row>
    <row r="111" spans="1:28">
      <c r="A111">
        <f t="shared" ca="1" si="24"/>
        <v>192</v>
      </c>
      <c r="B111">
        <f t="shared" ca="1" si="25"/>
        <v>91</v>
      </c>
      <c r="C111" s="218">
        <f t="shared" ca="1" si="26"/>
        <v>62</v>
      </c>
      <c r="D111" s="442">
        <v>110</v>
      </c>
      <c r="E111" s="442" t="str">
        <f t="shared" ca="1" si="39"/>
        <v>Durban (eThekwini)</v>
      </c>
      <c r="F111" s="444" t="str">
        <f t="shared" ca="1" si="40"/>
        <v>Africa</v>
      </c>
      <c r="G111" s="444" t="str">
        <f t="shared" ca="1" si="41"/>
        <v>South Africa</v>
      </c>
      <c r="H111" s="443"/>
      <c r="I111" s="219">
        <f t="shared" ca="1" si="27"/>
        <v>97</v>
      </c>
      <c r="J111" s="204">
        <v>110</v>
      </c>
      <c r="K111" s="218">
        <f t="shared" ca="1" si="28"/>
        <v>0</v>
      </c>
      <c r="L111">
        <f t="shared" ca="1" si="29"/>
        <v>0</v>
      </c>
      <c r="M111" s="204">
        <v>110</v>
      </c>
      <c r="N111" s="221" t="str">
        <f t="shared" ca="1" si="30"/>
        <v/>
      </c>
      <c r="P111" s="219">
        <f t="shared" ca="1" si="31"/>
        <v>67</v>
      </c>
      <c r="Q111" s="204">
        <v>110</v>
      </c>
      <c r="R111" s="218">
        <f t="shared" ca="1" si="32"/>
        <v>0</v>
      </c>
      <c r="S111">
        <f t="shared" ca="1" si="33"/>
        <v>0</v>
      </c>
      <c r="T111" s="204">
        <v>110</v>
      </c>
      <c r="U111" s="221" t="str">
        <f t="shared" ca="1" si="42"/>
        <v/>
      </c>
      <c r="W111" s="219">
        <f t="shared" ca="1" si="35"/>
        <v>9</v>
      </c>
      <c r="X111" s="204">
        <v>110</v>
      </c>
      <c r="Y111" s="218">
        <f t="shared" ca="1" si="36"/>
        <v>0</v>
      </c>
      <c r="Z111">
        <f t="shared" ca="1" si="37"/>
        <v>0</v>
      </c>
      <c r="AA111" s="204">
        <v>110</v>
      </c>
      <c r="AB111" s="221" t="str">
        <f t="shared" ca="1" si="43"/>
        <v/>
      </c>
    </row>
    <row r="112" spans="1:28">
      <c r="A112">
        <f t="shared" ca="1" si="24"/>
        <v>161</v>
      </c>
      <c r="B112">
        <f t="shared" ca="1" si="25"/>
        <v>1</v>
      </c>
      <c r="C112" s="218">
        <f t="shared" ca="1" si="26"/>
        <v>85</v>
      </c>
      <c r="D112" s="442">
        <v>111</v>
      </c>
      <c r="E112" s="442" t="str">
        <f t="shared" ca="1" si="39"/>
        <v>Yokohama</v>
      </c>
      <c r="F112" s="444" t="str">
        <f t="shared" ca="1" si="40"/>
        <v>East Asia and Oceania</v>
      </c>
      <c r="G112" s="444" t="str">
        <f t="shared" ca="1" si="41"/>
        <v>Japan</v>
      </c>
      <c r="H112" s="443"/>
      <c r="I112" s="219">
        <f t="shared" ca="1" si="27"/>
        <v>74</v>
      </c>
      <c r="J112" s="204">
        <v>111</v>
      </c>
      <c r="K112" s="218">
        <f t="shared" ca="1" si="28"/>
        <v>0</v>
      </c>
      <c r="L112">
        <f t="shared" ca="1" si="29"/>
        <v>0</v>
      </c>
      <c r="M112" s="204">
        <v>111</v>
      </c>
      <c r="N112" s="221" t="str">
        <f t="shared" ca="1" si="30"/>
        <v/>
      </c>
      <c r="P112" s="219">
        <f t="shared" ca="1" si="31"/>
        <v>157</v>
      </c>
      <c r="Q112" s="204">
        <v>111</v>
      </c>
      <c r="R112" s="218">
        <f t="shared" ca="1" si="32"/>
        <v>0</v>
      </c>
      <c r="S112">
        <f t="shared" ca="1" si="33"/>
        <v>0</v>
      </c>
      <c r="T112" s="204">
        <v>111</v>
      </c>
      <c r="U112" s="221" t="str">
        <f t="shared" ca="1" si="42"/>
        <v/>
      </c>
      <c r="W112" s="219">
        <f t="shared" ca="1" si="35"/>
        <v>40</v>
      </c>
      <c r="X112" s="204">
        <v>111</v>
      </c>
      <c r="Y112" s="218">
        <f t="shared" ca="1" si="36"/>
        <v>0</v>
      </c>
      <c r="Z112">
        <f t="shared" ca="1" si="37"/>
        <v>0</v>
      </c>
      <c r="AA112" s="204">
        <v>111</v>
      </c>
      <c r="AB112" s="221" t="str">
        <f t="shared" ca="1" si="43"/>
        <v/>
      </c>
    </row>
    <row r="113" spans="1:28">
      <c r="A113">
        <f t="shared" ca="1" si="24"/>
        <v>161</v>
      </c>
      <c r="B113">
        <f t="shared" ca="1" si="25"/>
        <v>1</v>
      </c>
      <c r="C113" s="218">
        <f t="shared" ca="1" si="26"/>
        <v>85</v>
      </c>
      <c r="D113" s="442">
        <v>112</v>
      </c>
      <c r="E113" s="442" t="str">
        <f t="shared" ca="1" si="39"/>
        <v>Yokohama</v>
      </c>
      <c r="F113" s="444" t="str">
        <f t="shared" ca="1" si="40"/>
        <v>East Asia and Oceania</v>
      </c>
      <c r="G113" s="444" t="str">
        <f t="shared" ca="1" si="41"/>
        <v>Japan</v>
      </c>
      <c r="H113" s="443"/>
      <c r="I113" s="219">
        <f t="shared" ca="1" si="27"/>
        <v>74</v>
      </c>
      <c r="J113" s="204">
        <v>112</v>
      </c>
      <c r="K113" s="218">
        <f t="shared" ca="1" si="28"/>
        <v>0</v>
      </c>
      <c r="L113">
        <f t="shared" ca="1" si="29"/>
        <v>0</v>
      </c>
      <c r="M113" s="204">
        <v>112</v>
      </c>
      <c r="N113" s="221" t="str">
        <f t="shared" ca="1" si="30"/>
        <v/>
      </c>
      <c r="P113" s="219">
        <f t="shared" ca="1" si="31"/>
        <v>157</v>
      </c>
      <c r="Q113" s="204">
        <v>112</v>
      </c>
      <c r="R113" s="218">
        <f t="shared" ca="1" si="32"/>
        <v>0</v>
      </c>
      <c r="S113">
        <f t="shared" ca="1" si="33"/>
        <v>0</v>
      </c>
      <c r="T113" s="204">
        <v>112</v>
      </c>
      <c r="U113" s="221" t="str">
        <f t="shared" ca="1" si="42"/>
        <v/>
      </c>
      <c r="W113" s="219">
        <f t="shared" ca="1" si="35"/>
        <v>40</v>
      </c>
      <c r="X113" s="204">
        <v>112</v>
      </c>
      <c r="Y113" s="218">
        <f t="shared" ca="1" si="36"/>
        <v>0</v>
      </c>
      <c r="Z113">
        <f t="shared" ca="1" si="37"/>
        <v>0</v>
      </c>
      <c r="AA113" s="204">
        <v>112</v>
      </c>
      <c r="AB113" s="221" t="str">
        <f t="shared" ca="1" si="43"/>
        <v/>
      </c>
    </row>
    <row r="114" spans="1:28">
      <c r="A114">
        <f t="shared" ca="1" si="24"/>
        <v>161</v>
      </c>
      <c r="B114">
        <f t="shared" ca="1" si="25"/>
        <v>41</v>
      </c>
      <c r="C114" s="218">
        <f t="shared" ca="1" si="26"/>
        <v>61</v>
      </c>
      <c r="D114" s="442">
        <v>113</v>
      </c>
      <c r="E114" s="442" t="str">
        <f t="shared" ca="1" si="39"/>
        <v>Seoul</v>
      </c>
      <c r="F114" s="444" t="str">
        <f t="shared" ca="1" si="40"/>
        <v>East Asia and Oceania</v>
      </c>
      <c r="G114" s="444" t="str">
        <f t="shared" ca="1" si="41"/>
        <v>South Korea</v>
      </c>
      <c r="H114" s="443"/>
      <c r="I114" s="219">
        <f t="shared" ca="1" si="27"/>
        <v>98</v>
      </c>
      <c r="J114" s="204">
        <v>113</v>
      </c>
      <c r="K114" s="218">
        <f t="shared" ca="1" si="28"/>
        <v>0</v>
      </c>
      <c r="L114">
        <f t="shared" ca="1" si="29"/>
        <v>0</v>
      </c>
      <c r="M114" s="204">
        <v>113</v>
      </c>
      <c r="N114" s="221" t="str">
        <f t="shared" ca="1" si="30"/>
        <v/>
      </c>
      <c r="P114" s="219">
        <f t="shared" ca="1" si="31"/>
        <v>117</v>
      </c>
      <c r="Q114" s="204">
        <v>113</v>
      </c>
      <c r="R114" s="218">
        <f t="shared" ca="1" si="32"/>
        <v>0</v>
      </c>
      <c r="S114">
        <f t="shared" ca="1" si="33"/>
        <v>0</v>
      </c>
      <c r="T114" s="204">
        <v>113</v>
      </c>
      <c r="U114" s="221" t="str">
        <f t="shared" ca="1" si="42"/>
        <v/>
      </c>
      <c r="W114" s="219">
        <f t="shared" ca="1" si="35"/>
        <v>40</v>
      </c>
      <c r="X114" s="204">
        <v>113</v>
      </c>
      <c r="Y114" s="218">
        <f t="shared" ca="1" si="36"/>
        <v>0</v>
      </c>
      <c r="Z114">
        <f t="shared" ca="1" si="37"/>
        <v>0</v>
      </c>
      <c r="AA114" s="204">
        <v>113</v>
      </c>
      <c r="AB114" s="221" t="str">
        <f t="shared" ca="1" si="43"/>
        <v/>
      </c>
    </row>
    <row r="115" spans="1:28">
      <c r="A115">
        <f t="shared" ca="1" si="24"/>
        <v>61</v>
      </c>
      <c r="B115">
        <f t="shared" ca="1" si="25"/>
        <v>80</v>
      </c>
      <c r="C115" s="218">
        <f t="shared" ca="1" si="26"/>
        <v>69</v>
      </c>
      <c r="D115" s="442">
        <v>114</v>
      </c>
      <c r="E115" s="442" t="str">
        <f t="shared" ca="1" si="39"/>
        <v>Lima</v>
      </c>
      <c r="F115" s="444" t="str">
        <f t="shared" ca="1" si="40"/>
        <v>Latin America</v>
      </c>
      <c r="G115" s="444" t="str">
        <f t="shared" ca="1" si="41"/>
        <v>Peru</v>
      </c>
      <c r="H115" s="443"/>
      <c r="I115" s="219">
        <f t="shared" ca="1" si="27"/>
        <v>90</v>
      </c>
      <c r="J115" s="204">
        <v>114</v>
      </c>
      <c r="K115" s="218">
        <f t="shared" ca="1" si="28"/>
        <v>0</v>
      </c>
      <c r="L115">
        <f t="shared" ca="1" si="29"/>
        <v>0</v>
      </c>
      <c r="M115" s="204">
        <v>114</v>
      </c>
      <c r="N115" s="221" t="str">
        <f t="shared" ca="1" si="30"/>
        <v/>
      </c>
      <c r="P115" s="219">
        <f t="shared" ca="1" si="31"/>
        <v>78</v>
      </c>
      <c r="Q115" s="204">
        <v>114</v>
      </c>
      <c r="R115" s="218">
        <f t="shared" ca="1" si="32"/>
        <v>0</v>
      </c>
      <c r="S115">
        <f t="shared" ca="1" si="33"/>
        <v>0</v>
      </c>
      <c r="T115" s="204">
        <v>114</v>
      </c>
      <c r="U115" s="221" t="str">
        <f t="shared" ca="1" si="42"/>
        <v/>
      </c>
      <c r="W115" s="219">
        <f t="shared" ca="1" si="35"/>
        <v>97</v>
      </c>
      <c r="X115" s="204">
        <v>114</v>
      </c>
      <c r="Y115" s="218">
        <f t="shared" ca="1" si="36"/>
        <v>0</v>
      </c>
      <c r="Z115">
        <f t="shared" ca="1" si="37"/>
        <v>0</v>
      </c>
      <c r="AA115" s="204">
        <v>114</v>
      </c>
      <c r="AB115" s="221" t="str">
        <f t="shared" ca="1" si="43"/>
        <v/>
      </c>
    </row>
    <row r="116" spans="1:28">
      <c r="A116">
        <f t="shared" ca="1" si="24"/>
        <v>61</v>
      </c>
      <c r="B116">
        <f t="shared" ca="1" si="25"/>
        <v>80</v>
      </c>
      <c r="C116" s="218">
        <f t="shared" ca="1" si="26"/>
        <v>69</v>
      </c>
      <c r="D116" s="442">
        <v>115</v>
      </c>
      <c r="E116" s="442" t="str">
        <f t="shared" ca="1" si="39"/>
        <v>Lima</v>
      </c>
      <c r="F116" s="444" t="str">
        <f t="shared" ca="1" si="40"/>
        <v>Latin America</v>
      </c>
      <c r="G116" s="444" t="str">
        <f t="shared" ca="1" si="41"/>
        <v>Peru</v>
      </c>
      <c r="H116" s="443"/>
      <c r="I116" s="219">
        <f t="shared" ca="1" si="27"/>
        <v>90</v>
      </c>
      <c r="J116" s="204">
        <v>115</v>
      </c>
      <c r="K116" s="218">
        <f t="shared" ca="1" si="28"/>
        <v>0</v>
      </c>
      <c r="L116">
        <f t="shared" ca="1" si="29"/>
        <v>0</v>
      </c>
      <c r="M116" s="204">
        <v>115</v>
      </c>
      <c r="N116" s="221" t="str">
        <f t="shared" ca="1" si="30"/>
        <v/>
      </c>
      <c r="P116" s="219">
        <f t="shared" ca="1" si="31"/>
        <v>78</v>
      </c>
      <c r="Q116" s="204">
        <v>115</v>
      </c>
      <c r="R116" s="218">
        <f t="shared" ca="1" si="32"/>
        <v>0</v>
      </c>
      <c r="S116">
        <f t="shared" ca="1" si="33"/>
        <v>0</v>
      </c>
      <c r="T116" s="204">
        <v>115</v>
      </c>
      <c r="U116" s="221" t="str">
        <f t="shared" ca="1" si="42"/>
        <v/>
      </c>
      <c r="W116" s="219">
        <f t="shared" ca="1" si="35"/>
        <v>97</v>
      </c>
      <c r="X116" s="204">
        <v>115</v>
      </c>
      <c r="Y116" s="218">
        <f t="shared" ca="1" si="36"/>
        <v>0</v>
      </c>
      <c r="Z116">
        <f t="shared" ca="1" si="37"/>
        <v>0</v>
      </c>
      <c r="AA116" s="204">
        <v>115</v>
      </c>
      <c r="AB116" s="221" t="str">
        <f t="shared" ca="1" si="43"/>
        <v/>
      </c>
    </row>
    <row r="117" spans="1:28">
      <c r="A117">
        <f t="shared" ca="1" si="24"/>
        <v>61</v>
      </c>
      <c r="B117">
        <f t="shared" ca="1" si="25"/>
        <v>50</v>
      </c>
      <c r="C117" s="218">
        <f t="shared" ca="1" si="26"/>
        <v>102</v>
      </c>
      <c r="D117" s="442">
        <v>116</v>
      </c>
      <c r="E117" s="442" t="str">
        <f t="shared" ca="1" si="39"/>
        <v>Quito</v>
      </c>
      <c r="F117" s="444" t="str">
        <f t="shared" ca="1" si="40"/>
        <v>Latin America</v>
      </c>
      <c r="G117" s="444" t="str">
        <f t="shared" ca="1" si="41"/>
        <v>Ecuador</v>
      </c>
      <c r="H117" s="443"/>
      <c r="I117" s="219">
        <f t="shared" ca="1" si="27"/>
        <v>57</v>
      </c>
      <c r="J117" s="204">
        <v>116</v>
      </c>
      <c r="K117" s="218">
        <f t="shared" ca="1" si="28"/>
        <v>0</v>
      </c>
      <c r="L117">
        <f t="shared" ca="1" si="29"/>
        <v>0</v>
      </c>
      <c r="M117" s="204">
        <v>116</v>
      </c>
      <c r="N117" s="221" t="str">
        <f t="shared" ca="1" si="30"/>
        <v/>
      </c>
      <c r="P117" s="219">
        <f t="shared" ca="1" si="31"/>
        <v>108</v>
      </c>
      <c r="Q117" s="204">
        <v>116</v>
      </c>
      <c r="R117" s="218">
        <f t="shared" ca="1" si="32"/>
        <v>0</v>
      </c>
      <c r="S117">
        <f t="shared" ca="1" si="33"/>
        <v>0</v>
      </c>
      <c r="T117" s="204">
        <v>116</v>
      </c>
      <c r="U117" s="221" t="str">
        <f t="shared" ca="1" si="42"/>
        <v/>
      </c>
      <c r="W117" s="219">
        <f t="shared" ca="1" si="35"/>
        <v>97</v>
      </c>
      <c r="X117" s="204">
        <v>116</v>
      </c>
      <c r="Y117" s="218">
        <f t="shared" ca="1" si="36"/>
        <v>0</v>
      </c>
      <c r="Z117">
        <f t="shared" ca="1" si="37"/>
        <v>0</v>
      </c>
      <c r="AA117" s="204">
        <v>116</v>
      </c>
      <c r="AB117" s="221" t="str">
        <f t="shared" ca="1" si="43"/>
        <v/>
      </c>
    </row>
    <row r="118" spans="1:28">
      <c r="A118">
        <f t="shared" ca="1" si="24"/>
        <v>161</v>
      </c>
      <c r="B118">
        <f t="shared" ca="1" si="25"/>
        <v>84</v>
      </c>
      <c r="C118" s="218">
        <f t="shared" ca="1" si="26"/>
        <v>92</v>
      </c>
      <c r="D118" s="442">
        <v>117</v>
      </c>
      <c r="E118" s="442" t="str">
        <f t="shared" ca="1" si="39"/>
        <v>Jakarta</v>
      </c>
      <c r="F118" s="444" t="str">
        <f t="shared" ca="1" si="40"/>
        <v>East Asia and Oceania</v>
      </c>
      <c r="G118" s="444" t="str">
        <f t="shared" ca="1" si="41"/>
        <v>Indonesia</v>
      </c>
      <c r="H118" s="443"/>
      <c r="I118" s="219">
        <f t="shared" ca="1" si="27"/>
        <v>67</v>
      </c>
      <c r="J118" s="204">
        <v>117</v>
      </c>
      <c r="K118" s="218">
        <f t="shared" ca="1" si="28"/>
        <v>0</v>
      </c>
      <c r="L118">
        <f t="shared" ca="1" si="29"/>
        <v>0</v>
      </c>
      <c r="M118" s="204">
        <v>117</v>
      </c>
      <c r="N118" s="221" t="str">
        <f t="shared" ca="1" si="30"/>
        <v/>
      </c>
      <c r="P118" s="219">
        <f t="shared" ca="1" si="31"/>
        <v>74</v>
      </c>
      <c r="Q118" s="204">
        <v>117</v>
      </c>
      <c r="R118" s="218">
        <f t="shared" ca="1" si="32"/>
        <v>0</v>
      </c>
      <c r="S118">
        <f t="shared" ca="1" si="33"/>
        <v>0</v>
      </c>
      <c r="T118" s="204">
        <v>117</v>
      </c>
      <c r="U118" s="221" t="str">
        <f t="shared" ca="1" si="42"/>
        <v/>
      </c>
      <c r="W118" s="219">
        <f t="shared" ca="1" si="35"/>
        <v>40</v>
      </c>
      <c r="X118" s="204">
        <v>117</v>
      </c>
      <c r="Y118" s="218">
        <f t="shared" ca="1" si="36"/>
        <v>0</v>
      </c>
      <c r="Z118">
        <f t="shared" ca="1" si="37"/>
        <v>0</v>
      </c>
      <c r="AA118" s="204">
        <v>117</v>
      </c>
      <c r="AB118" s="221" t="str">
        <f t="shared" ca="1" si="43"/>
        <v/>
      </c>
    </row>
    <row r="119" spans="1:28">
      <c r="A119">
        <f t="shared" ca="1" si="24"/>
        <v>4</v>
      </c>
      <c r="B119">
        <f t="shared" ca="1" si="25"/>
        <v>185</v>
      </c>
      <c r="C119" s="218">
        <f t="shared" ca="1" si="26"/>
        <v>3</v>
      </c>
      <c r="D119" s="442">
        <v>118</v>
      </c>
      <c r="E119" s="442" t="str">
        <f t="shared" ca="1" si="39"/>
        <v>Austin</v>
      </c>
      <c r="F119" s="444" t="str">
        <f t="shared" ca="1" si="40"/>
        <v>North America</v>
      </c>
      <c r="G119" s="444" t="str">
        <f t="shared" ca="1" si="41"/>
        <v>USA</v>
      </c>
      <c r="H119" s="443"/>
      <c r="I119" s="219">
        <f t="shared" ca="1" si="27"/>
        <v>156</v>
      </c>
      <c r="J119" s="204">
        <v>118</v>
      </c>
      <c r="K119" s="218">
        <f t="shared" ca="1" si="28"/>
        <v>0</v>
      </c>
      <c r="L119">
        <f t="shared" ca="1" si="29"/>
        <v>0</v>
      </c>
      <c r="M119" s="204">
        <v>118</v>
      </c>
      <c r="N119" s="221" t="str">
        <f t="shared" ca="1" si="30"/>
        <v/>
      </c>
      <c r="P119" s="219">
        <f t="shared" ca="1" si="31"/>
        <v>16</v>
      </c>
      <c r="Q119" s="204">
        <v>118</v>
      </c>
      <c r="R119" s="218">
        <f t="shared" ca="1" si="32"/>
        <v>0</v>
      </c>
      <c r="S119">
        <f t="shared" ca="1" si="33"/>
        <v>0</v>
      </c>
      <c r="T119" s="204">
        <v>118</v>
      </c>
      <c r="U119" s="221" t="str">
        <f t="shared" ca="1" si="42"/>
        <v/>
      </c>
      <c r="W119" s="219">
        <f t="shared" ca="1" si="35"/>
        <v>154</v>
      </c>
      <c r="X119" s="204">
        <v>118</v>
      </c>
      <c r="Y119" s="218">
        <f t="shared" ca="1" si="36"/>
        <v>0</v>
      </c>
      <c r="Z119">
        <f t="shared" ca="1" si="37"/>
        <v>0</v>
      </c>
      <c r="AA119" s="204">
        <v>118</v>
      </c>
      <c r="AB119" s="221" t="str">
        <f t="shared" ca="1" si="43"/>
        <v/>
      </c>
    </row>
    <row r="120" spans="1:28">
      <c r="A120">
        <f t="shared" ca="1" si="24"/>
        <v>4</v>
      </c>
      <c r="B120">
        <f t="shared" ca="1" si="25"/>
        <v>185</v>
      </c>
      <c r="C120" s="218">
        <f t="shared" ca="1" si="26"/>
        <v>3</v>
      </c>
      <c r="D120" s="442">
        <v>119</v>
      </c>
      <c r="E120" s="442" t="str">
        <f t="shared" ca="1" si="39"/>
        <v>Austin</v>
      </c>
      <c r="F120" s="444" t="str">
        <f t="shared" ca="1" si="40"/>
        <v>North America</v>
      </c>
      <c r="G120" s="444" t="str">
        <f t="shared" ca="1" si="41"/>
        <v>USA</v>
      </c>
      <c r="H120" s="443"/>
      <c r="I120" s="219">
        <f t="shared" ca="1" si="27"/>
        <v>156</v>
      </c>
      <c r="J120" s="204">
        <v>119</v>
      </c>
      <c r="K120" s="218">
        <f t="shared" ca="1" si="28"/>
        <v>0</v>
      </c>
      <c r="L120">
        <f t="shared" ca="1" si="29"/>
        <v>0</v>
      </c>
      <c r="M120" s="204">
        <v>119</v>
      </c>
      <c r="N120" s="221" t="str">
        <f t="shared" ca="1" si="30"/>
        <v/>
      </c>
      <c r="P120" s="219">
        <f t="shared" ca="1" si="31"/>
        <v>16</v>
      </c>
      <c r="Q120" s="204">
        <v>119</v>
      </c>
      <c r="R120" s="218">
        <f t="shared" ca="1" si="32"/>
        <v>0</v>
      </c>
      <c r="S120">
        <f t="shared" ca="1" si="33"/>
        <v>0</v>
      </c>
      <c r="T120" s="204">
        <v>119</v>
      </c>
      <c r="U120" s="221" t="str">
        <f t="shared" ca="1" si="42"/>
        <v/>
      </c>
      <c r="W120" s="219">
        <f t="shared" ca="1" si="35"/>
        <v>154</v>
      </c>
      <c r="X120" s="204">
        <v>119</v>
      </c>
      <c r="Y120" s="218">
        <f t="shared" ca="1" si="36"/>
        <v>0</v>
      </c>
      <c r="Z120">
        <f t="shared" ca="1" si="37"/>
        <v>0</v>
      </c>
      <c r="AA120" s="204">
        <v>119</v>
      </c>
      <c r="AB120" s="221" t="str">
        <f t="shared" ca="1" si="43"/>
        <v/>
      </c>
    </row>
    <row r="121" spans="1:28">
      <c r="A121">
        <f t="shared" ca="1" si="24"/>
        <v>4</v>
      </c>
      <c r="B121">
        <f t="shared" ca="1" si="25"/>
        <v>100</v>
      </c>
      <c r="C121" s="218">
        <f t="shared" ca="1" si="26"/>
        <v>3</v>
      </c>
      <c r="D121" s="442">
        <v>120</v>
      </c>
      <c r="E121" s="442" t="str">
        <f t="shared" ca="1" si="39"/>
        <v>Chicago</v>
      </c>
      <c r="F121" s="444" t="str">
        <f t="shared" ca="1" si="40"/>
        <v>North America</v>
      </c>
      <c r="G121" s="444" t="str">
        <f t="shared" ca="1" si="41"/>
        <v>USA</v>
      </c>
      <c r="H121" s="443"/>
      <c r="I121" s="219">
        <f t="shared" ca="1" si="27"/>
        <v>156</v>
      </c>
      <c r="J121" s="204">
        <v>120</v>
      </c>
      <c r="K121" s="218">
        <f t="shared" ca="1" si="28"/>
        <v>0</v>
      </c>
      <c r="L121">
        <f t="shared" ca="1" si="29"/>
        <v>0</v>
      </c>
      <c r="M121" s="204">
        <v>120</v>
      </c>
      <c r="N121" s="221" t="str">
        <f t="shared" ca="1" si="30"/>
        <v/>
      </c>
      <c r="P121" s="219">
        <f t="shared" ca="1" si="31"/>
        <v>58</v>
      </c>
      <c r="Q121" s="204">
        <v>120</v>
      </c>
      <c r="R121" s="218">
        <f t="shared" ca="1" si="32"/>
        <v>0</v>
      </c>
      <c r="S121">
        <f t="shared" ca="1" si="33"/>
        <v>0</v>
      </c>
      <c r="T121" s="204">
        <v>120</v>
      </c>
      <c r="U121" s="221" t="str">
        <f t="shared" ca="1" si="42"/>
        <v/>
      </c>
      <c r="W121" s="219">
        <f t="shared" ca="1" si="35"/>
        <v>154</v>
      </c>
      <c r="X121" s="204">
        <v>120</v>
      </c>
      <c r="Y121" s="218">
        <f t="shared" ca="1" si="36"/>
        <v>0</v>
      </c>
      <c r="Z121">
        <f t="shared" ca="1" si="37"/>
        <v>0</v>
      </c>
      <c r="AA121" s="204">
        <v>120</v>
      </c>
      <c r="AB121" s="221" t="str">
        <f t="shared" ca="1" si="43"/>
        <v/>
      </c>
    </row>
    <row r="122" spans="1:28">
      <c r="A122">
        <f t="shared" ca="1" si="24"/>
        <v>4</v>
      </c>
      <c r="B122">
        <f t="shared" ca="1" si="25"/>
        <v>100</v>
      </c>
      <c r="C122" s="218">
        <f t="shared" ca="1" si="26"/>
        <v>3</v>
      </c>
      <c r="D122" s="442">
        <v>121</v>
      </c>
      <c r="E122" s="442" t="str">
        <f t="shared" ca="1" si="39"/>
        <v>Chicago</v>
      </c>
      <c r="F122" s="444" t="str">
        <f t="shared" ca="1" si="40"/>
        <v>North America</v>
      </c>
      <c r="G122" s="444" t="str">
        <f t="shared" ca="1" si="41"/>
        <v>USA</v>
      </c>
      <c r="H122" s="443"/>
      <c r="I122" s="219">
        <f t="shared" ca="1" si="27"/>
        <v>156</v>
      </c>
      <c r="J122" s="204">
        <v>121</v>
      </c>
      <c r="K122" s="218">
        <f t="shared" ca="1" si="28"/>
        <v>0</v>
      </c>
      <c r="L122">
        <f t="shared" ca="1" si="29"/>
        <v>0</v>
      </c>
      <c r="M122" s="204">
        <v>121</v>
      </c>
      <c r="N122" s="221" t="str">
        <f t="shared" ca="1" si="30"/>
        <v/>
      </c>
      <c r="P122" s="219">
        <f t="shared" ca="1" si="31"/>
        <v>58</v>
      </c>
      <c r="Q122" s="204">
        <v>121</v>
      </c>
      <c r="R122" s="218">
        <f t="shared" ca="1" si="32"/>
        <v>0</v>
      </c>
      <c r="S122">
        <f t="shared" ca="1" si="33"/>
        <v>0</v>
      </c>
      <c r="T122" s="204">
        <v>121</v>
      </c>
      <c r="U122" s="221" t="str">
        <f t="shared" ca="1" si="42"/>
        <v/>
      </c>
      <c r="W122" s="219">
        <f t="shared" ca="1" si="35"/>
        <v>154</v>
      </c>
      <c r="X122" s="204">
        <v>121</v>
      </c>
      <c r="Y122" s="218">
        <f t="shared" ca="1" si="36"/>
        <v>0</v>
      </c>
      <c r="Z122">
        <f t="shared" ca="1" si="37"/>
        <v>0</v>
      </c>
      <c r="AA122" s="204">
        <v>121</v>
      </c>
      <c r="AB122" s="221" t="str">
        <f t="shared" ca="1" si="43"/>
        <v/>
      </c>
    </row>
    <row r="123" spans="1:28">
      <c r="A123">
        <f t="shared" ca="1" si="24"/>
        <v>4</v>
      </c>
      <c r="B123">
        <f t="shared" ca="1" si="25"/>
        <v>100</v>
      </c>
      <c r="C123" s="218">
        <f t="shared" ca="1" si="26"/>
        <v>3</v>
      </c>
      <c r="D123" s="442">
        <v>122</v>
      </c>
      <c r="E123" s="442" t="str">
        <f t="shared" ca="1" si="39"/>
        <v>Chicago</v>
      </c>
      <c r="F123" s="444" t="str">
        <f t="shared" ca="1" si="40"/>
        <v>North America</v>
      </c>
      <c r="G123" s="444" t="str">
        <f t="shared" ca="1" si="41"/>
        <v>USA</v>
      </c>
      <c r="H123" s="443"/>
      <c r="I123" s="219">
        <f t="shared" ca="1" si="27"/>
        <v>156</v>
      </c>
      <c r="J123" s="204">
        <v>122</v>
      </c>
      <c r="K123" s="218">
        <f t="shared" ca="1" si="28"/>
        <v>0</v>
      </c>
      <c r="L123">
        <f t="shared" ca="1" si="29"/>
        <v>0</v>
      </c>
      <c r="M123" s="204">
        <v>122</v>
      </c>
      <c r="N123" s="221" t="str">
        <f t="shared" ca="1" si="30"/>
        <v/>
      </c>
      <c r="P123" s="219">
        <f t="shared" ca="1" si="31"/>
        <v>58</v>
      </c>
      <c r="Q123" s="204">
        <v>122</v>
      </c>
      <c r="R123" s="218">
        <f t="shared" ca="1" si="32"/>
        <v>0</v>
      </c>
      <c r="S123">
        <f t="shared" ca="1" si="33"/>
        <v>0</v>
      </c>
      <c r="T123" s="204">
        <v>122</v>
      </c>
      <c r="U123" s="221" t="str">
        <f t="shared" ca="1" si="42"/>
        <v/>
      </c>
      <c r="W123" s="219">
        <f t="shared" ca="1" si="35"/>
        <v>154</v>
      </c>
      <c r="X123" s="204">
        <v>122</v>
      </c>
      <c r="Y123" s="218">
        <f t="shared" ca="1" si="36"/>
        <v>0</v>
      </c>
      <c r="Z123">
        <f t="shared" ca="1" si="37"/>
        <v>0</v>
      </c>
      <c r="AA123" s="204">
        <v>122</v>
      </c>
      <c r="AB123" s="221" t="str">
        <f t="shared" ca="1" si="43"/>
        <v/>
      </c>
    </row>
    <row r="124" spans="1:28">
      <c r="A124">
        <f t="shared" ca="1" si="24"/>
        <v>4</v>
      </c>
      <c r="B124">
        <f t="shared" ca="1" si="25"/>
        <v>74</v>
      </c>
      <c r="C124" s="218">
        <f t="shared" ca="1" si="26"/>
        <v>3</v>
      </c>
      <c r="D124" s="442">
        <v>123</v>
      </c>
      <c r="E124" s="442" t="str">
        <f t="shared" ca="1" si="39"/>
        <v>Los Angeles</v>
      </c>
      <c r="F124" s="444" t="str">
        <f t="shared" ca="1" si="40"/>
        <v>North America</v>
      </c>
      <c r="G124" s="444" t="str">
        <f t="shared" ca="1" si="41"/>
        <v>USA</v>
      </c>
      <c r="H124" s="443"/>
      <c r="I124" s="219">
        <f t="shared" ca="1" si="27"/>
        <v>156</v>
      </c>
      <c r="J124" s="204">
        <v>123</v>
      </c>
      <c r="K124" s="218">
        <f t="shared" ca="1" si="28"/>
        <v>0</v>
      </c>
      <c r="L124">
        <f t="shared" ca="1" si="29"/>
        <v>0</v>
      </c>
      <c r="M124" s="204">
        <v>123</v>
      </c>
      <c r="N124" s="221" t="str">
        <f t="shared" ca="1" si="30"/>
        <v/>
      </c>
      <c r="P124" s="219">
        <f t="shared" ca="1" si="31"/>
        <v>84</v>
      </c>
      <c r="Q124" s="204">
        <v>123</v>
      </c>
      <c r="R124" s="218">
        <f t="shared" ca="1" si="32"/>
        <v>0</v>
      </c>
      <c r="S124">
        <f t="shared" ca="1" si="33"/>
        <v>0</v>
      </c>
      <c r="T124" s="204">
        <v>123</v>
      </c>
      <c r="U124" s="221" t="str">
        <f t="shared" ca="1" si="42"/>
        <v/>
      </c>
      <c r="W124" s="219">
        <f t="shared" ca="1" si="35"/>
        <v>154</v>
      </c>
      <c r="X124" s="204">
        <v>123</v>
      </c>
      <c r="Y124" s="218">
        <f t="shared" ca="1" si="36"/>
        <v>0</v>
      </c>
      <c r="Z124">
        <f t="shared" ca="1" si="37"/>
        <v>0</v>
      </c>
      <c r="AA124" s="204">
        <v>123</v>
      </c>
      <c r="AB124" s="221" t="str">
        <f t="shared" ca="1" si="43"/>
        <v/>
      </c>
    </row>
    <row r="125" spans="1:28">
      <c r="A125">
        <f t="shared" ca="1" si="24"/>
        <v>4</v>
      </c>
      <c r="B125">
        <f t="shared" ca="1" si="25"/>
        <v>74</v>
      </c>
      <c r="C125" s="218">
        <f t="shared" ca="1" si="26"/>
        <v>3</v>
      </c>
      <c r="D125" s="442">
        <v>124</v>
      </c>
      <c r="E125" s="442" t="str">
        <f t="shared" ca="1" si="39"/>
        <v>Los Angeles</v>
      </c>
      <c r="F125" s="444" t="str">
        <f t="shared" ca="1" si="40"/>
        <v>North America</v>
      </c>
      <c r="G125" s="444" t="str">
        <f t="shared" ca="1" si="41"/>
        <v>USA</v>
      </c>
      <c r="H125" s="443"/>
      <c r="I125" s="219">
        <f t="shared" ca="1" si="27"/>
        <v>156</v>
      </c>
      <c r="J125" s="204">
        <v>124</v>
      </c>
      <c r="K125" s="218">
        <f t="shared" ca="1" si="28"/>
        <v>0</v>
      </c>
      <c r="L125">
        <f t="shared" ca="1" si="29"/>
        <v>0</v>
      </c>
      <c r="M125" s="204">
        <v>124</v>
      </c>
      <c r="N125" s="221" t="str">
        <f t="shared" ca="1" si="30"/>
        <v/>
      </c>
      <c r="P125" s="219">
        <f t="shared" ca="1" si="31"/>
        <v>84</v>
      </c>
      <c r="Q125" s="204">
        <v>124</v>
      </c>
      <c r="R125" s="218">
        <f t="shared" ca="1" si="32"/>
        <v>0</v>
      </c>
      <c r="S125">
        <f t="shared" ca="1" si="33"/>
        <v>0</v>
      </c>
      <c r="T125" s="204">
        <v>124</v>
      </c>
      <c r="U125" s="221" t="str">
        <f t="shared" ca="1" si="42"/>
        <v/>
      </c>
      <c r="W125" s="219">
        <f t="shared" ca="1" si="35"/>
        <v>154</v>
      </c>
      <c r="X125" s="204">
        <v>124</v>
      </c>
      <c r="Y125" s="218">
        <f t="shared" ca="1" si="36"/>
        <v>0</v>
      </c>
      <c r="Z125">
        <f t="shared" ca="1" si="37"/>
        <v>0</v>
      </c>
      <c r="AA125" s="204">
        <v>124</v>
      </c>
      <c r="AB125" s="221" t="str">
        <f t="shared" ca="1" si="43"/>
        <v/>
      </c>
    </row>
    <row r="126" spans="1:28">
      <c r="A126">
        <f t="shared" ca="1" si="24"/>
        <v>4</v>
      </c>
      <c r="B126">
        <f t="shared" ca="1" si="25"/>
        <v>74</v>
      </c>
      <c r="C126" s="218">
        <f t="shared" ca="1" si="26"/>
        <v>3</v>
      </c>
      <c r="D126" s="442">
        <v>125</v>
      </c>
      <c r="E126" s="442" t="str">
        <f t="shared" ca="1" si="39"/>
        <v>Los Angeles</v>
      </c>
      <c r="F126" s="444" t="str">
        <f t="shared" ca="1" si="40"/>
        <v>North America</v>
      </c>
      <c r="G126" s="444" t="str">
        <f t="shared" ca="1" si="41"/>
        <v>USA</v>
      </c>
      <c r="H126" s="443"/>
      <c r="I126" s="219">
        <f t="shared" ca="1" si="27"/>
        <v>156</v>
      </c>
      <c r="J126" s="204">
        <v>125</v>
      </c>
      <c r="K126" s="218">
        <f t="shared" ca="1" si="28"/>
        <v>0</v>
      </c>
      <c r="L126">
        <f t="shared" ca="1" si="29"/>
        <v>0</v>
      </c>
      <c r="M126" s="204">
        <v>125</v>
      </c>
      <c r="N126" s="221" t="str">
        <f t="shared" ca="1" si="30"/>
        <v/>
      </c>
      <c r="P126" s="219">
        <f t="shared" ca="1" si="31"/>
        <v>84</v>
      </c>
      <c r="Q126" s="204">
        <v>125</v>
      </c>
      <c r="R126" s="218">
        <f t="shared" ca="1" si="32"/>
        <v>0</v>
      </c>
      <c r="S126">
        <f t="shared" ca="1" si="33"/>
        <v>0</v>
      </c>
      <c r="T126" s="204">
        <v>125</v>
      </c>
      <c r="U126" s="221" t="str">
        <f t="shared" ca="1" si="42"/>
        <v/>
      </c>
      <c r="W126" s="219">
        <f t="shared" ca="1" si="35"/>
        <v>154</v>
      </c>
      <c r="X126" s="204">
        <v>125</v>
      </c>
      <c r="Y126" s="218">
        <f t="shared" ca="1" si="36"/>
        <v>0</v>
      </c>
      <c r="Z126">
        <f t="shared" ca="1" si="37"/>
        <v>0</v>
      </c>
      <c r="AA126" s="204">
        <v>125</v>
      </c>
      <c r="AB126" s="221" t="str">
        <f t="shared" ca="1" si="43"/>
        <v/>
      </c>
    </row>
    <row r="127" spans="1:28">
      <c r="A127">
        <f t="shared" ca="1" si="24"/>
        <v>4</v>
      </c>
      <c r="B127">
        <f t="shared" ca="1" si="25"/>
        <v>74</v>
      </c>
      <c r="C127" s="218">
        <f t="shared" ca="1" si="26"/>
        <v>3</v>
      </c>
      <c r="D127" s="442">
        <v>126</v>
      </c>
      <c r="E127" s="442" t="str">
        <f t="shared" ca="1" si="39"/>
        <v>Los Angeles</v>
      </c>
      <c r="F127" s="444" t="str">
        <f t="shared" ca="1" si="40"/>
        <v>North America</v>
      </c>
      <c r="G127" s="444" t="str">
        <f t="shared" ca="1" si="41"/>
        <v>USA</v>
      </c>
      <c r="H127" s="443"/>
      <c r="I127" s="219">
        <f t="shared" ca="1" si="27"/>
        <v>156</v>
      </c>
      <c r="J127" s="204">
        <v>126</v>
      </c>
      <c r="K127" s="218">
        <f t="shared" ca="1" si="28"/>
        <v>0</v>
      </c>
      <c r="L127">
        <f t="shared" ca="1" si="29"/>
        <v>0</v>
      </c>
      <c r="M127" s="204">
        <v>126</v>
      </c>
      <c r="N127" s="221" t="str">
        <f t="shared" ca="1" si="30"/>
        <v/>
      </c>
      <c r="P127" s="219">
        <f t="shared" ca="1" si="31"/>
        <v>84</v>
      </c>
      <c r="Q127" s="204">
        <v>126</v>
      </c>
      <c r="R127" s="218">
        <f t="shared" ca="1" si="32"/>
        <v>0</v>
      </c>
      <c r="S127">
        <f t="shared" ca="1" si="33"/>
        <v>0</v>
      </c>
      <c r="T127" s="204">
        <v>126</v>
      </c>
      <c r="U127" s="221" t="str">
        <f t="shared" ca="1" si="42"/>
        <v/>
      </c>
      <c r="W127" s="219">
        <f t="shared" ca="1" si="35"/>
        <v>154</v>
      </c>
      <c r="X127" s="204">
        <v>126</v>
      </c>
      <c r="Y127" s="218">
        <f t="shared" ca="1" si="36"/>
        <v>0</v>
      </c>
      <c r="Z127">
        <f t="shared" ca="1" si="37"/>
        <v>0</v>
      </c>
      <c r="AA127" s="204">
        <v>126</v>
      </c>
      <c r="AB127" s="221" t="str">
        <f t="shared" ca="1" si="43"/>
        <v/>
      </c>
    </row>
    <row r="128" spans="1:28">
      <c r="A128">
        <f t="shared" ca="1" si="24"/>
        <v>4</v>
      </c>
      <c r="B128">
        <f t="shared" ca="1" si="25"/>
        <v>63</v>
      </c>
      <c r="C128" s="218">
        <f t="shared" ca="1" si="26"/>
        <v>3</v>
      </c>
      <c r="D128" s="442">
        <v>127</v>
      </c>
      <c r="E128" s="442" t="str">
        <f t="shared" ca="1" si="39"/>
        <v>New Orleans</v>
      </c>
      <c r="F128" s="444" t="str">
        <f t="shared" ca="1" si="40"/>
        <v>North America</v>
      </c>
      <c r="G128" s="444" t="str">
        <f t="shared" ca="1" si="41"/>
        <v>USA</v>
      </c>
      <c r="H128" s="443"/>
      <c r="I128" s="219">
        <f t="shared" ca="1" si="27"/>
        <v>156</v>
      </c>
      <c r="J128" s="204">
        <v>127</v>
      </c>
      <c r="K128" s="218">
        <f t="shared" ca="1" si="28"/>
        <v>0</v>
      </c>
      <c r="L128">
        <f t="shared" ca="1" si="29"/>
        <v>0</v>
      </c>
      <c r="M128" s="204">
        <v>127</v>
      </c>
      <c r="N128" s="221" t="str">
        <f t="shared" ca="1" si="30"/>
        <v/>
      </c>
      <c r="P128" s="219">
        <f t="shared" ca="1" si="31"/>
        <v>95</v>
      </c>
      <c r="Q128" s="204">
        <v>127</v>
      </c>
      <c r="R128" s="218">
        <f t="shared" ca="1" si="32"/>
        <v>0</v>
      </c>
      <c r="S128">
        <f t="shared" ca="1" si="33"/>
        <v>0</v>
      </c>
      <c r="T128" s="204">
        <v>127</v>
      </c>
      <c r="U128" s="221" t="str">
        <f t="shared" ca="1" si="42"/>
        <v/>
      </c>
      <c r="W128" s="219">
        <f t="shared" ca="1" si="35"/>
        <v>154</v>
      </c>
      <c r="X128" s="204">
        <v>127</v>
      </c>
      <c r="Y128" s="218">
        <f t="shared" ca="1" si="36"/>
        <v>0</v>
      </c>
      <c r="Z128">
        <f t="shared" ca="1" si="37"/>
        <v>0</v>
      </c>
      <c r="AA128" s="204">
        <v>127</v>
      </c>
      <c r="AB128" s="221" t="str">
        <f t="shared" ca="1" si="43"/>
        <v/>
      </c>
    </row>
    <row r="129" spans="1:28">
      <c r="A129">
        <f t="shared" ca="1" si="24"/>
        <v>88</v>
      </c>
      <c r="B129">
        <f t="shared" ca="1" si="25"/>
        <v>179</v>
      </c>
      <c r="C129" s="218">
        <f t="shared" ca="1" si="26"/>
        <v>50</v>
      </c>
      <c r="D129" s="442">
        <v>128</v>
      </c>
      <c r="E129" s="442" t="str">
        <f t="shared" ca="1" si="39"/>
        <v>Basel</v>
      </c>
      <c r="F129" s="444" t="str">
        <f t="shared" ca="1" si="40"/>
        <v>Europe</v>
      </c>
      <c r="G129" s="444" t="str">
        <f t="shared" ca="1" si="41"/>
        <v>Switzerland</v>
      </c>
      <c r="H129" s="443"/>
      <c r="I129" s="219">
        <f t="shared" ca="1" si="27"/>
        <v>109</v>
      </c>
      <c r="J129" s="204">
        <v>128</v>
      </c>
      <c r="K129" s="218">
        <f t="shared" ca="1" si="28"/>
        <v>0</v>
      </c>
      <c r="L129">
        <f t="shared" ca="1" si="29"/>
        <v>0</v>
      </c>
      <c r="M129" s="204">
        <v>128</v>
      </c>
      <c r="N129" s="221" t="str">
        <f t="shared" ca="1" si="30"/>
        <v/>
      </c>
      <c r="P129" s="219">
        <f t="shared" ca="1" si="31"/>
        <v>22</v>
      </c>
      <c r="Q129" s="204">
        <v>128</v>
      </c>
      <c r="R129" s="218">
        <f t="shared" ca="1" si="32"/>
        <v>0</v>
      </c>
      <c r="S129">
        <f t="shared" ca="1" si="33"/>
        <v>0</v>
      </c>
      <c r="T129" s="204">
        <v>128</v>
      </c>
      <c r="U129" s="221" t="str">
        <f t="shared" ca="1" si="42"/>
        <v/>
      </c>
      <c r="W129" s="219">
        <f t="shared" ca="1" si="35"/>
        <v>70</v>
      </c>
      <c r="X129" s="204">
        <v>128</v>
      </c>
      <c r="Y129" s="218">
        <f t="shared" ca="1" si="36"/>
        <v>0</v>
      </c>
      <c r="Z129">
        <f t="shared" ca="1" si="37"/>
        <v>0</v>
      </c>
      <c r="AA129" s="204">
        <v>128</v>
      </c>
      <c r="AB129" s="221" t="str">
        <f t="shared" ca="1" si="43"/>
        <v/>
      </c>
    </row>
    <row r="130" spans="1:28">
      <c r="A130">
        <f t="shared" ca="1" si="24"/>
        <v>88</v>
      </c>
      <c r="B130">
        <f t="shared" ca="1" si="25"/>
        <v>89</v>
      </c>
      <c r="C130" s="218">
        <f t="shared" ca="1" si="26"/>
        <v>98</v>
      </c>
      <c r="D130" s="442">
        <v>129</v>
      </c>
      <c r="E130" s="442" t="str">
        <f t="shared" ref="E130:E161" ca="1" si="44">IFERROR(INDEX(Databasecity,D130,1),0)</f>
        <v>Heidelberg</v>
      </c>
      <c r="F130" s="444" t="str">
        <f t="shared" ref="F130:F161" ca="1" si="45">IFERROR(INDEX(DatabaseREGION,D130,1),0)</f>
        <v>Europe</v>
      </c>
      <c r="G130" s="444" t="str">
        <f t="shared" ref="G130:G161" ca="1" si="46">IFERROR(INDEX(DatabaseCOUNTRY,D130,1),0)</f>
        <v>Germany</v>
      </c>
      <c r="H130" s="443"/>
      <c r="I130" s="219">
        <f t="shared" ca="1" si="27"/>
        <v>61</v>
      </c>
      <c r="J130" s="204">
        <v>129</v>
      </c>
      <c r="K130" s="218">
        <f t="shared" ca="1" si="28"/>
        <v>0</v>
      </c>
      <c r="L130">
        <f t="shared" ca="1" si="29"/>
        <v>0</v>
      </c>
      <c r="M130" s="204">
        <v>129</v>
      </c>
      <c r="N130" s="221" t="str">
        <f t="shared" ca="1" si="30"/>
        <v/>
      </c>
      <c r="P130" s="219">
        <f t="shared" ca="1" si="31"/>
        <v>69</v>
      </c>
      <c r="Q130" s="204">
        <v>129</v>
      </c>
      <c r="R130" s="218">
        <f t="shared" ca="1" si="32"/>
        <v>0</v>
      </c>
      <c r="S130">
        <f t="shared" ca="1" si="33"/>
        <v>0</v>
      </c>
      <c r="T130" s="204">
        <v>129</v>
      </c>
      <c r="U130" s="221" t="str">
        <f t="shared" ca="1" si="42"/>
        <v/>
      </c>
      <c r="W130" s="219">
        <f t="shared" ca="1" si="35"/>
        <v>70</v>
      </c>
      <c r="X130" s="204">
        <v>129</v>
      </c>
      <c r="Y130" s="218">
        <f t="shared" ca="1" si="36"/>
        <v>0</v>
      </c>
      <c r="Z130">
        <f t="shared" ca="1" si="37"/>
        <v>0</v>
      </c>
      <c r="AA130" s="204">
        <v>129</v>
      </c>
      <c r="AB130" s="221" t="str">
        <f t="shared" ca="1" si="43"/>
        <v/>
      </c>
    </row>
    <row r="131" spans="1:28">
      <c r="A131">
        <f t="shared" ref="A131:A194" ca="1" si="47">IFERROR(RANK(W131,W$2:W$201),"")</f>
        <v>88</v>
      </c>
      <c r="B131">
        <f t="shared" ref="B131:B194" ca="1" si="48">IFERROR(RANK(P131,P$2:P$201),"")</f>
        <v>198</v>
      </c>
      <c r="C131" s="218">
        <f t="shared" ref="C131:C194" ca="1" si="49">IFERROR(RANK(I131,I$2:I$201),0)</f>
        <v>47</v>
      </c>
      <c r="D131" s="442">
        <v>130</v>
      </c>
      <c r="E131" s="442" t="str">
        <f t="shared" ca="1" si="44"/>
        <v>Amsterdam</v>
      </c>
      <c r="F131" s="444" t="str">
        <f t="shared" ca="1" si="45"/>
        <v>Europe</v>
      </c>
      <c r="G131" s="444" t="str">
        <f t="shared" ca="1" si="46"/>
        <v>The Netherlands</v>
      </c>
      <c r="H131" s="443"/>
      <c r="I131" s="219">
        <f t="shared" ref="I131:I194" ca="1" si="50">IF(COUNTIF($G:$G,"&gt;="&amp;$G131)=0,"",COUNTIF($G:$G,"&lt;="&amp;$G131))</f>
        <v>112</v>
      </c>
      <c r="J131" s="204">
        <v>130</v>
      </c>
      <c r="K131" s="218">
        <f t="shared" ref="K131:K194" ca="1" si="51">IF(L131=0,0,IF(COUNTIF($L$2:$L$201,"&lt;="&amp;$L131)=0,"",COUNTIF($L$2:$L$201,"&lt;="&amp;$L131)))</f>
        <v>0</v>
      </c>
      <c r="L131">
        <f t="shared" ref="L131:L194" ca="1" si="52">IFERROR(VLOOKUP(J131,$C:$G,5,FALSE),0)</f>
        <v>0</v>
      </c>
      <c r="M131" s="204">
        <v>130</v>
      </c>
      <c r="N131" s="221" t="str">
        <f t="shared" ref="N131:N194" ca="1" si="53">IFERROR(VLOOKUP(M131,K$2:L$201,2,FALSE),"")</f>
        <v/>
      </c>
      <c r="P131" s="219">
        <f t="shared" ref="P131:P194" ca="1" si="54">IF(COUNTIF($E$2:$E$201,"&gt;="&amp;$E131)=0,"",COUNTIF($E$2:$E$201,"&lt;="&amp;$E131))</f>
        <v>3</v>
      </c>
      <c r="Q131" s="204">
        <v>130</v>
      </c>
      <c r="R131" s="218">
        <f t="shared" ref="R131:R194" ca="1" si="55">IF(S131=0,0,IF(COUNTIF(S$2:S$201,"&lt;="&amp;S131)=0,"",COUNTIF(S$2:S$201,"&lt;="&amp;S131)))</f>
        <v>0</v>
      </c>
      <c r="S131">
        <f t="shared" ref="S131:S194" ca="1" si="56">IFERROR(VLOOKUP(Q131,B$2:G$201,4,FALSE),0)</f>
        <v>0</v>
      </c>
      <c r="T131" s="204">
        <v>130</v>
      </c>
      <c r="U131" s="221" t="str">
        <f t="shared" ca="1" si="42"/>
        <v/>
      </c>
      <c r="W131" s="219">
        <f t="shared" ref="W131:W194" ca="1" si="57">IF(COUNTIF($F$2:$F$201,"&gt;="&amp;$F131)=0,"",COUNTIF($F$2:$F$201,"&lt;="&amp;$F131))</f>
        <v>70</v>
      </c>
      <c r="X131" s="204">
        <v>130</v>
      </c>
      <c r="Y131" s="218">
        <f t="shared" ref="Y131:Y194" ca="1" si="58">IF(Z131=0,0,IF(COUNTIF(Z$2:Z$201,"&lt;="&amp;Z131)=0,"",COUNTIF(Z$2:Z$201,"&lt;="&amp;Z131)))</f>
        <v>0</v>
      </c>
      <c r="Z131">
        <f t="shared" ref="Z131:Z194" ca="1" si="59">IFERROR(VLOOKUP(X131,A:G,6,FALSE),0)</f>
        <v>0</v>
      </c>
      <c r="AA131" s="204">
        <v>130</v>
      </c>
      <c r="AB131" s="221" t="str">
        <f t="shared" ca="1" si="43"/>
        <v/>
      </c>
    </row>
    <row r="132" spans="1:28">
      <c r="A132">
        <f t="shared" ca="1" si="47"/>
        <v>192</v>
      </c>
      <c r="B132">
        <f t="shared" ca="1" si="48"/>
        <v>20</v>
      </c>
      <c r="C132" s="218">
        <f t="shared" ca="1" si="49"/>
        <v>62</v>
      </c>
      <c r="D132" s="442">
        <v>131</v>
      </c>
      <c r="E132" s="442" t="str">
        <f t="shared" ca="1" si="44"/>
        <v>Tshwane</v>
      </c>
      <c r="F132" s="444" t="str">
        <f t="shared" ca="1" si="45"/>
        <v>Africa</v>
      </c>
      <c r="G132" s="444" t="str">
        <f t="shared" ca="1" si="46"/>
        <v>South Africa</v>
      </c>
      <c r="H132" s="443"/>
      <c r="I132" s="219">
        <f t="shared" ca="1" si="50"/>
        <v>97</v>
      </c>
      <c r="J132" s="204">
        <v>131</v>
      </c>
      <c r="K132" s="218">
        <f t="shared" ca="1" si="51"/>
        <v>0</v>
      </c>
      <c r="L132">
        <f t="shared" ca="1" si="52"/>
        <v>0</v>
      </c>
      <c r="M132" s="204">
        <v>131</v>
      </c>
      <c r="N132" s="221" t="str">
        <f t="shared" ca="1" si="53"/>
        <v/>
      </c>
      <c r="P132" s="219">
        <f t="shared" ca="1" si="54"/>
        <v>138</v>
      </c>
      <c r="Q132" s="204">
        <v>131</v>
      </c>
      <c r="R132" s="218">
        <f t="shared" ca="1" si="55"/>
        <v>0</v>
      </c>
      <c r="S132">
        <f t="shared" ca="1" si="56"/>
        <v>0</v>
      </c>
      <c r="T132" s="204">
        <v>131</v>
      </c>
      <c r="U132" s="221" t="str">
        <f t="shared" ca="1" si="42"/>
        <v/>
      </c>
      <c r="W132" s="219">
        <f t="shared" ca="1" si="57"/>
        <v>9</v>
      </c>
      <c r="X132" s="204">
        <v>131</v>
      </c>
      <c r="Y132" s="218">
        <f t="shared" ca="1" si="58"/>
        <v>0</v>
      </c>
      <c r="Z132">
        <f t="shared" ca="1" si="59"/>
        <v>0</v>
      </c>
      <c r="AA132" s="204">
        <v>131</v>
      </c>
      <c r="AB132" s="221" t="str">
        <f t="shared" ca="1" si="43"/>
        <v/>
      </c>
    </row>
    <row r="133" spans="1:28">
      <c r="A133">
        <f t="shared" ca="1" si="47"/>
        <v>61</v>
      </c>
      <c r="B133">
        <f t="shared" ca="1" si="48"/>
        <v>47</v>
      </c>
      <c r="C133" s="218">
        <f t="shared" ca="1" si="49"/>
        <v>167</v>
      </c>
      <c r="D133" s="442">
        <v>132</v>
      </c>
      <c r="E133" s="442" t="str">
        <f t="shared" ca="1" si="44"/>
        <v>Salvador</v>
      </c>
      <c r="F133" s="444" t="str">
        <f t="shared" ca="1" si="45"/>
        <v>Latin America</v>
      </c>
      <c r="G133" s="444" t="str">
        <f t="shared" ca="1" si="46"/>
        <v>Brazil</v>
      </c>
      <c r="H133" s="443"/>
      <c r="I133" s="219">
        <f t="shared" ca="1" si="50"/>
        <v>35</v>
      </c>
      <c r="J133" s="204">
        <v>132</v>
      </c>
      <c r="K133" s="218">
        <f t="shared" ca="1" si="51"/>
        <v>0</v>
      </c>
      <c r="L133">
        <f t="shared" ca="1" si="52"/>
        <v>0</v>
      </c>
      <c r="M133" s="204">
        <v>132</v>
      </c>
      <c r="N133" s="221" t="str">
        <f t="shared" ca="1" si="53"/>
        <v/>
      </c>
      <c r="P133" s="219">
        <f t="shared" ca="1" si="54"/>
        <v>111</v>
      </c>
      <c r="Q133" s="204">
        <v>132</v>
      </c>
      <c r="R133" s="218">
        <f t="shared" ca="1" si="55"/>
        <v>0</v>
      </c>
      <c r="S133">
        <f t="shared" ca="1" si="56"/>
        <v>0</v>
      </c>
      <c r="T133" s="204">
        <v>132</v>
      </c>
      <c r="U133" s="221" t="str">
        <f t="shared" ca="1" si="42"/>
        <v/>
      </c>
      <c r="W133" s="219">
        <f t="shared" ca="1" si="57"/>
        <v>97</v>
      </c>
      <c r="X133" s="204">
        <v>132</v>
      </c>
      <c r="Y133" s="218">
        <f t="shared" ca="1" si="58"/>
        <v>0</v>
      </c>
      <c r="Z133">
        <f t="shared" ca="1" si="59"/>
        <v>0</v>
      </c>
      <c r="AA133" s="204">
        <v>132</v>
      </c>
      <c r="AB133" s="221" t="str">
        <f t="shared" ca="1" si="43"/>
        <v/>
      </c>
    </row>
    <row r="134" spans="1:28">
      <c r="A134">
        <f t="shared" ca="1" si="47"/>
        <v>192</v>
      </c>
      <c r="B134">
        <f t="shared" ca="1" si="48"/>
        <v>200</v>
      </c>
      <c r="C134" s="218">
        <f t="shared" ca="1" si="49"/>
        <v>97</v>
      </c>
      <c r="D134" s="442">
        <v>133</v>
      </c>
      <c r="E134" s="442" t="str">
        <f t="shared" ca="1" si="44"/>
        <v>Accra</v>
      </c>
      <c r="F134" s="444" t="str">
        <f t="shared" ca="1" si="45"/>
        <v>Africa</v>
      </c>
      <c r="G134" s="444" t="str">
        <f t="shared" ca="1" si="46"/>
        <v>Ghana</v>
      </c>
      <c r="H134" s="443"/>
      <c r="I134" s="219">
        <f t="shared" ca="1" si="50"/>
        <v>62</v>
      </c>
      <c r="J134" s="204">
        <v>133</v>
      </c>
      <c r="K134" s="218">
        <f t="shared" ca="1" si="51"/>
        <v>0</v>
      </c>
      <c r="L134">
        <f t="shared" ca="1" si="52"/>
        <v>0</v>
      </c>
      <c r="M134" s="204">
        <v>133</v>
      </c>
      <c r="N134" s="221" t="str">
        <f t="shared" ca="1" si="53"/>
        <v/>
      </c>
      <c r="P134" s="219">
        <f t="shared" ca="1" si="54"/>
        <v>1</v>
      </c>
      <c r="Q134" s="204">
        <v>133</v>
      </c>
      <c r="R134" s="218">
        <f t="shared" ca="1" si="55"/>
        <v>0</v>
      </c>
      <c r="S134">
        <f t="shared" ca="1" si="56"/>
        <v>0</v>
      </c>
      <c r="T134" s="204">
        <v>133</v>
      </c>
      <c r="U134" s="221" t="str">
        <f t="shared" ca="1" si="42"/>
        <v/>
      </c>
      <c r="W134" s="219">
        <f t="shared" ca="1" si="57"/>
        <v>9</v>
      </c>
      <c r="X134" s="204">
        <v>133</v>
      </c>
      <c r="Y134" s="218">
        <f t="shared" ca="1" si="58"/>
        <v>0</v>
      </c>
      <c r="Z134">
        <f t="shared" ca="1" si="59"/>
        <v>0</v>
      </c>
      <c r="AA134" s="204">
        <v>133</v>
      </c>
      <c r="AB134" s="221" t="str">
        <f t="shared" ca="1" si="43"/>
        <v/>
      </c>
    </row>
    <row r="135" spans="1:28">
      <c r="A135">
        <f t="shared" ca="1" si="47"/>
        <v>88</v>
      </c>
      <c r="B135">
        <f t="shared" ca="1" si="48"/>
        <v>7</v>
      </c>
      <c r="C135" s="218">
        <f t="shared" ca="1" si="49"/>
        <v>68</v>
      </c>
      <c r="D135" s="442">
        <v>134</v>
      </c>
      <c r="E135" s="442" t="str">
        <f t="shared" ca="1" si="44"/>
        <v>Warsaw</v>
      </c>
      <c r="F135" s="444" t="str">
        <f t="shared" ca="1" si="45"/>
        <v>Europe</v>
      </c>
      <c r="G135" s="444" t="str">
        <f t="shared" ca="1" si="46"/>
        <v>Poland</v>
      </c>
      <c r="H135" s="443"/>
      <c r="I135" s="219">
        <f t="shared" ca="1" si="50"/>
        <v>91</v>
      </c>
      <c r="J135" s="204">
        <v>134</v>
      </c>
      <c r="K135" s="218">
        <f t="shared" ca="1" si="51"/>
        <v>0</v>
      </c>
      <c r="L135">
        <f t="shared" ca="1" si="52"/>
        <v>0</v>
      </c>
      <c r="M135" s="204">
        <v>134</v>
      </c>
      <c r="N135" s="221" t="str">
        <f t="shared" ca="1" si="53"/>
        <v/>
      </c>
      <c r="P135" s="219">
        <f t="shared" ca="1" si="54"/>
        <v>151</v>
      </c>
      <c r="Q135" s="204">
        <v>134</v>
      </c>
      <c r="R135" s="218">
        <f t="shared" ca="1" si="55"/>
        <v>0</v>
      </c>
      <c r="S135">
        <f t="shared" ca="1" si="56"/>
        <v>0</v>
      </c>
      <c r="T135" s="204">
        <v>134</v>
      </c>
      <c r="U135" s="221" t="str">
        <f t="shared" ca="1" si="42"/>
        <v/>
      </c>
      <c r="W135" s="219">
        <f t="shared" ca="1" si="57"/>
        <v>70</v>
      </c>
      <c r="X135" s="204">
        <v>134</v>
      </c>
      <c r="Y135" s="218">
        <f t="shared" ca="1" si="58"/>
        <v>0</v>
      </c>
      <c r="Z135">
        <f t="shared" ca="1" si="59"/>
        <v>0</v>
      </c>
      <c r="AA135" s="204">
        <v>134</v>
      </c>
      <c r="AB135" s="221" t="str">
        <f t="shared" ca="1" si="43"/>
        <v/>
      </c>
    </row>
    <row r="136" spans="1:28">
      <c r="A136">
        <f t="shared" ca="1" si="47"/>
        <v>88</v>
      </c>
      <c r="B136">
        <f t="shared" ca="1" si="48"/>
        <v>180</v>
      </c>
      <c r="C136" s="218">
        <f t="shared" ca="1" si="49"/>
        <v>54</v>
      </c>
      <c r="D136" s="442">
        <v>135</v>
      </c>
      <c r="E136" s="442" t="str">
        <f t="shared" ca="1" si="44"/>
        <v>Barcelona</v>
      </c>
      <c r="F136" s="444" t="str">
        <f t="shared" ca="1" si="45"/>
        <v>Europe</v>
      </c>
      <c r="G136" s="444" t="str">
        <f t="shared" ca="1" si="46"/>
        <v>Spain</v>
      </c>
      <c r="H136" s="443"/>
      <c r="I136" s="219">
        <f t="shared" ca="1" si="50"/>
        <v>105</v>
      </c>
      <c r="J136" s="204">
        <v>135</v>
      </c>
      <c r="K136" s="218">
        <f t="shared" ca="1" si="51"/>
        <v>0</v>
      </c>
      <c r="L136">
        <f t="shared" ca="1" si="52"/>
        <v>0</v>
      </c>
      <c r="M136" s="204">
        <v>135</v>
      </c>
      <c r="N136" s="221" t="str">
        <f t="shared" ca="1" si="53"/>
        <v/>
      </c>
      <c r="P136" s="219">
        <f t="shared" ca="1" si="54"/>
        <v>21</v>
      </c>
      <c r="Q136" s="204">
        <v>135</v>
      </c>
      <c r="R136" s="218">
        <f t="shared" ca="1" si="55"/>
        <v>0</v>
      </c>
      <c r="S136">
        <f t="shared" ca="1" si="56"/>
        <v>0</v>
      </c>
      <c r="T136" s="204">
        <v>135</v>
      </c>
      <c r="U136" s="221" t="str">
        <f t="shared" ca="1" si="42"/>
        <v/>
      </c>
      <c r="W136" s="219">
        <f t="shared" ca="1" si="57"/>
        <v>70</v>
      </c>
      <c r="X136" s="204">
        <v>135</v>
      </c>
      <c r="Y136" s="218">
        <f t="shared" ca="1" si="58"/>
        <v>0</v>
      </c>
      <c r="Z136">
        <f t="shared" ca="1" si="59"/>
        <v>0</v>
      </c>
      <c r="AA136" s="204">
        <v>135</v>
      </c>
      <c r="AB136" s="221" t="str">
        <f t="shared" ca="1" si="43"/>
        <v/>
      </c>
    </row>
    <row r="137" spans="1:28">
      <c r="A137">
        <f t="shared" ca="1" si="47"/>
        <v>88</v>
      </c>
      <c r="B137">
        <f t="shared" ca="1" si="48"/>
        <v>180</v>
      </c>
      <c r="C137" s="218">
        <f t="shared" ca="1" si="49"/>
        <v>54</v>
      </c>
      <c r="D137" s="442">
        <v>136</v>
      </c>
      <c r="E137" s="442" t="str">
        <f t="shared" ca="1" si="44"/>
        <v>Barcelona</v>
      </c>
      <c r="F137" s="444" t="str">
        <f t="shared" ca="1" si="45"/>
        <v>Europe</v>
      </c>
      <c r="G137" s="444" t="str">
        <f t="shared" ca="1" si="46"/>
        <v>Spain</v>
      </c>
      <c r="H137" s="443"/>
      <c r="I137" s="219">
        <f t="shared" ca="1" si="50"/>
        <v>105</v>
      </c>
      <c r="J137" s="204">
        <v>136</v>
      </c>
      <c r="K137" s="218">
        <f t="shared" ca="1" si="51"/>
        <v>0</v>
      </c>
      <c r="L137">
        <f t="shared" ca="1" si="52"/>
        <v>0</v>
      </c>
      <c r="M137" s="204">
        <v>136</v>
      </c>
      <c r="N137" s="221" t="str">
        <f t="shared" ca="1" si="53"/>
        <v/>
      </c>
      <c r="P137" s="219">
        <f t="shared" ca="1" si="54"/>
        <v>21</v>
      </c>
      <c r="Q137" s="204">
        <v>136</v>
      </c>
      <c r="R137" s="218">
        <f t="shared" ca="1" si="55"/>
        <v>0</v>
      </c>
      <c r="S137">
        <f t="shared" ca="1" si="56"/>
        <v>0</v>
      </c>
      <c r="T137" s="204">
        <v>136</v>
      </c>
      <c r="U137" s="221" t="str">
        <f t="shared" ca="1" si="42"/>
        <v/>
      </c>
      <c r="W137" s="219">
        <f t="shared" ca="1" si="57"/>
        <v>70</v>
      </c>
      <c r="X137" s="204">
        <v>136</v>
      </c>
      <c r="Y137" s="218">
        <f t="shared" ca="1" si="58"/>
        <v>0</v>
      </c>
      <c r="Z137">
        <f t="shared" ca="1" si="59"/>
        <v>0</v>
      </c>
      <c r="AA137" s="204">
        <v>136</v>
      </c>
      <c r="AB137" s="221" t="str">
        <f t="shared" ca="1" si="43"/>
        <v/>
      </c>
    </row>
    <row r="138" spans="1:28">
      <c r="A138">
        <f t="shared" ca="1" si="47"/>
        <v>88</v>
      </c>
      <c r="B138">
        <f t="shared" ca="1" si="48"/>
        <v>180</v>
      </c>
      <c r="C138" s="218">
        <f t="shared" ca="1" si="49"/>
        <v>54</v>
      </c>
      <c r="D138" s="442">
        <v>137</v>
      </c>
      <c r="E138" s="442" t="str">
        <f t="shared" ca="1" si="44"/>
        <v>Barcelona</v>
      </c>
      <c r="F138" s="444" t="str">
        <f t="shared" ca="1" si="45"/>
        <v>Europe</v>
      </c>
      <c r="G138" s="444" t="str">
        <f t="shared" ca="1" si="46"/>
        <v>Spain</v>
      </c>
      <c r="H138" s="443"/>
      <c r="I138" s="219">
        <f t="shared" ca="1" si="50"/>
        <v>105</v>
      </c>
      <c r="J138" s="204">
        <v>137</v>
      </c>
      <c r="K138" s="218">
        <f t="shared" ca="1" si="51"/>
        <v>0</v>
      </c>
      <c r="L138">
        <f t="shared" ca="1" si="52"/>
        <v>0</v>
      </c>
      <c r="M138" s="204">
        <v>137</v>
      </c>
      <c r="N138" s="221" t="str">
        <f t="shared" ca="1" si="53"/>
        <v/>
      </c>
      <c r="P138" s="219">
        <f t="shared" ca="1" si="54"/>
        <v>21</v>
      </c>
      <c r="Q138" s="204">
        <v>137</v>
      </c>
      <c r="R138" s="218">
        <f t="shared" ca="1" si="55"/>
        <v>0</v>
      </c>
      <c r="S138">
        <f t="shared" ca="1" si="56"/>
        <v>0</v>
      </c>
      <c r="T138" s="204">
        <v>137</v>
      </c>
      <c r="U138" s="221" t="str">
        <f t="shared" ca="1" si="42"/>
        <v/>
      </c>
      <c r="W138" s="219">
        <f t="shared" ca="1" si="57"/>
        <v>70</v>
      </c>
      <c r="X138" s="204">
        <v>137</v>
      </c>
      <c r="Y138" s="218">
        <f t="shared" ca="1" si="58"/>
        <v>0</v>
      </c>
      <c r="Z138">
        <f t="shared" ca="1" si="59"/>
        <v>0</v>
      </c>
      <c r="AA138" s="204">
        <v>137</v>
      </c>
      <c r="AB138" s="221" t="str">
        <f t="shared" ca="1" si="43"/>
        <v/>
      </c>
    </row>
    <row r="139" spans="1:28">
      <c r="A139">
        <f t="shared" ca="1" si="47"/>
        <v>88</v>
      </c>
      <c r="B139">
        <f t="shared" ca="1" si="48"/>
        <v>180</v>
      </c>
      <c r="C139" s="218">
        <f t="shared" ca="1" si="49"/>
        <v>54</v>
      </c>
      <c r="D139" s="442">
        <v>138</v>
      </c>
      <c r="E139" s="442" t="str">
        <f t="shared" ca="1" si="44"/>
        <v>Barcelona</v>
      </c>
      <c r="F139" s="444" t="str">
        <f t="shared" ca="1" si="45"/>
        <v>Europe</v>
      </c>
      <c r="G139" s="444" t="str">
        <f t="shared" ca="1" si="46"/>
        <v>Spain</v>
      </c>
      <c r="H139" s="443"/>
      <c r="I139" s="219">
        <f t="shared" ca="1" si="50"/>
        <v>105</v>
      </c>
      <c r="J139" s="204">
        <v>138</v>
      </c>
      <c r="K139" s="218">
        <f t="shared" ca="1" si="51"/>
        <v>0</v>
      </c>
      <c r="L139">
        <f t="shared" ca="1" si="52"/>
        <v>0</v>
      </c>
      <c r="M139" s="204">
        <v>138</v>
      </c>
      <c r="N139" s="221" t="str">
        <f t="shared" ca="1" si="53"/>
        <v/>
      </c>
      <c r="P139" s="219">
        <f t="shared" ca="1" si="54"/>
        <v>21</v>
      </c>
      <c r="Q139" s="204">
        <v>138</v>
      </c>
      <c r="R139" s="218">
        <f t="shared" ca="1" si="55"/>
        <v>0</v>
      </c>
      <c r="S139">
        <f t="shared" ca="1" si="56"/>
        <v>0</v>
      </c>
      <c r="T139" s="204">
        <v>138</v>
      </c>
      <c r="U139" s="221" t="str">
        <f t="shared" ca="1" si="42"/>
        <v/>
      </c>
      <c r="W139" s="219">
        <f t="shared" ca="1" si="57"/>
        <v>70</v>
      </c>
      <c r="X139" s="204">
        <v>138</v>
      </c>
      <c r="Y139" s="218">
        <f t="shared" ca="1" si="58"/>
        <v>0</v>
      </c>
      <c r="Z139">
        <f t="shared" ca="1" si="59"/>
        <v>0</v>
      </c>
      <c r="AA139" s="204">
        <v>138</v>
      </c>
      <c r="AB139" s="221" t="str">
        <f t="shared" ca="1" si="43"/>
        <v/>
      </c>
    </row>
    <row r="140" spans="1:28">
      <c r="A140">
        <f t="shared" ca="1" si="47"/>
        <v>161</v>
      </c>
      <c r="B140">
        <f t="shared" ca="1" si="48"/>
        <v>87</v>
      </c>
      <c r="C140" s="218">
        <f t="shared" ca="1" si="49"/>
        <v>106</v>
      </c>
      <c r="D140" s="442">
        <v>139</v>
      </c>
      <c r="E140" s="442" t="str">
        <f t="shared" ca="1" si="44"/>
        <v>Hong Kong</v>
      </c>
      <c r="F140" s="444" t="str">
        <f t="shared" ca="1" si="45"/>
        <v>East Asia and Oceania</v>
      </c>
      <c r="G140" s="444" t="str">
        <f t="shared" ca="1" si="46"/>
        <v>China</v>
      </c>
      <c r="H140" s="443"/>
      <c r="I140" s="219">
        <f t="shared" ca="1" si="50"/>
        <v>53</v>
      </c>
      <c r="J140" s="204">
        <v>139</v>
      </c>
      <c r="K140" s="218">
        <f t="shared" ca="1" si="51"/>
        <v>0</v>
      </c>
      <c r="L140">
        <f t="shared" ca="1" si="52"/>
        <v>0</v>
      </c>
      <c r="M140" s="204">
        <v>139</v>
      </c>
      <c r="N140" s="221" t="str">
        <f t="shared" ca="1" si="53"/>
        <v/>
      </c>
      <c r="P140" s="219">
        <f t="shared" ca="1" si="54"/>
        <v>71</v>
      </c>
      <c r="Q140" s="204">
        <v>139</v>
      </c>
      <c r="R140" s="218">
        <f t="shared" ca="1" si="55"/>
        <v>0</v>
      </c>
      <c r="S140">
        <f t="shared" ca="1" si="56"/>
        <v>0</v>
      </c>
      <c r="T140" s="204">
        <v>139</v>
      </c>
      <c r="U140" s="221" t="str">
        <f t="shared" ca="1" si="42"/>
        <v/>
      </c>
      <c r="W140" s="219">
        <f t="shared" ca="1" si="57"/>
        <v>40</v>
      </c>
      <c r="X140" s="204">
        <v>139</v>
      </c>
      <c r="Y140" s="218">
        <f t="shared" ca="1" si="58"/>
        <v>0</v>
      </c>
      <c r="Z140">
        <f t="shared" ca="1" si="59"/>
        <v>0</v>
      </c>
      <c r="AA140" s="204">
        <v>139</v>
      </c>
      <c r="AB140" s="221" t="str">
        <f t="shared" ca="1" si="43"/>
        <v/>
      </c>
    </row>
    <row r="141" spans="1:28">
      <c r="A141">
        <f t="shared" ca="1" si="47"/>
        <v>88</v>
      </c>
      <c r="B141">
        <f t="shared" ca="1" si="48"/>
        <v>85</v>
      </c>
      <c r="C141" s="218">
        <f t="shared" ca="1" si="49"/>
        <v>46</v>
      </c>
      <c r="D141" s="442">
        <v>140</v>
      </c>
      <c r="E141" s="442" t="str">
        <f t="shared" ca="1" si="44"/>
        <v>Istanbul</v>
      </c>
      <c r="F141" s="444" t="str">
        <f t="shared" ca="1" si="45"/>
        <v>Europe</v>
      </c>
      <c r="G141" s="444" t="str">
        <f t="shared" ca="1" si="46"/>
        <v>Turkey</v>
      </c>
      <c r="H141" s="443"/>
      <c r="I141" s="219">
        <f t="shared" ca="1" si="50"/>
        <v>113</v>
      </c>
      <c r="J141" s="204">
        <v>140</v>
      </c>
      <c r="K141" s="218">
        <f t="shared" ca="1" si="51"/>
        <v>0</v>
      </c>
      <c r="L141">
        <f t="shared" ca="1" si="52"/>
        <v>0</v>
      </c>
      <c r="M141" s="204">
        <v>140</v>
      </c>
      <c r="N141" s="221" t="str">
        <f t="shared" ca="1" si="53"/>
        <v/>
      </c>
      <c r="P141" s="219">
        <f t="shared" ca="1" si="54"/>
        <v>73</v>
      </c>
      <c r="Q141" s="204">
        <v>140</v>
      </c>
      <c r="R141" s="218">
        <f t="shared" ca="1" si="55"/>
        <v>0</v>
      </c>
      <c r="S141">
        <f t="shared" ca="1" si="56"/>
        <v>0</v>
      </c>
      <c r="T141" s="204">
        <v>140</v>
      </c>
      <c r="U141" s="221" t="str">
        <f t="shared" ca="1" si="42"/>
        <v/>
      </c>
      <c r="W141" s="219">
        <f t="shared" ca="1" si="57"/>
        <v>70</v>
      </c>
      <c r="X141" s="204">
        <v>140</v>
      </c>
      <c r="Y141" s="218">
        <f t="shared" ca="1" si="58"/>
        <v>0</v>
      </c>
      <c r="Z141">
        <f t="shared" ca="1" si="59"/>
        <v>0</v>
      </c>
      <c r="AA141" s="204">
        <v>140</v>
      </c>
      <c r="AB141" s="221" t="str">
        <f t="shared" ca="1" si="43"/>
        <v/>
      </c>
    </row>
    <row r="142" spans="1:28">
      <c r="A142">
        <f t="shared" ca="1" si="47"/>
        <v>192</v>
      </c>
      <c r="B142">
        <f t="shared" ca="1" si="48"/>
        <v>82</v>
      </c>
      <c r="C142" s="218">
        <f t="shared" ca="1" si="49"/>
        <v>72</v>
      </c>
      <c r="D142" s="442">
        <v>141</v>
      </c>
      <c r="E142" s="442" t="str">
        <f t="shared" ca="1" si="44"/>
        <v>Lagos</v>
      </c>
      <c r="F142" s="444" t="str">
        <f t="shared" ca="1" si="45"/>
        <v>Africa</v>
      </c>
      <c r="G142" s="444" t="str">
        <f t="shared" ca="1" si="46"/>
        <v>Nigeria</v>
      </c>
      <c r="H142" s="443"/>
      <c r="I142" s="219">
        <f t="shared" ca="1" si="50"/>
        <v>87</v>
      </c>
      <c r="J142" s="204">
        <v>141</v>
      </c>
      <c r="K142" s="218">
        <f t="shared" ca="1" si="51"/>
        <v>0</v>
      </c>
      <c r="L142">
        <f t="shared" ca="1" si="52"/>
        <v>0</v>
      </c>
      <c r="M142" s="204">
        <v>141</v>
      </c>
      <c r="N142" s="221" t="str">
        <f t="shared" ca="1" si="53"/>
        <v/>
      </c>
      <c r="P142" s="219">
        <f t="shared" ca="1" si="54"/>
        <v>76</v>
      </c>
      <c r="Q142" s="204">
        <v>141</v>
      </c>
      <c r="R142" s="218">
        <f t="shared" ca="1" si="55"/>
        <v>0</v>
      </c>
      <c r="S142">
        <f t="shared" ca="1" si="56"/>
        <v>0</v>
      </c>
      <c r="T142" s="204">
        <v>141</v>
      </c>
      <c r="U142" s="221" t="str">
        <f t="shared" ca="1" si="42"/>
        <v/>
      </c>
      <c r="W142" s="219">
        <f t="shared" ca="1" si="57"/>
        <v>9</v>
      </c>
      <c r="X142" s="204">
        <v>141</v>
      </c>
      <c r="Y142" s="218">
        <f t="shared" ca="1" si="58"/>
        <v>0</v>
      </c>
      <c r="Z142">
        <f t="shared" ca="1" si="59"/>
        <v>0</v>
      </c>
      <c r="AA142" s="204">
        <v>141</v>
      </c>
      <c r="AB142" s="221" t="str">
        <f t="shared" ca="1" si="43"/>
        <v/>
      </c>
    </row>
    <row r="143" spans="1:28">
      <c r="A143">
        <f t="shared" ca="1" si="47"/>
        <v>1</v>
      </c>
      <c r="B143">
        <f t="shared" ca="1" si="48"/>
        <v>92</v>
      </c>
      <c r="C143" s="218">
        <f t="shared" ca="1" si="49"/>
        <v>45</v>
      </c>
      <c r="D143" s="442">
        <v>142</v>
      </c>
      <c r="E143" s="442" t="str">
        <f t="shared" ca="1" si="44"/>
        <v>Dubai</v>
      </c>
      <c r="F143" s="444" t="str">
        <f t="shared" ca="1" si="45"/>
        <v>South and West Asia</v>
      </c>
      <c r="G143" s="444" t="str">
        <f t="shared" ca="1" si="46"/>
        <v>United Arab Emirates</v>
      </c>
      <c r="H143" s="443"/>
      <c r="I143" s="219">
        <f t="shared" ca="1" si="50"/>
        <v>114</v>
      </c>
      <c r="J143" s="204">
        <v>142</v>
      </c>
      <c r="K143" s="218">
        <f t="shared" ca="1" si="51"/>
        <v>0</v>
      </c>
      <c r="L143">
        <f t="shared" ca="1" si="52"/>
        <v>0</v>
      </c>
      <c r="M143" s="204">
        <v>142</v>
      </c>
      <c r="N143" s="221" t="str">
        <f t="shared" ca="1" si="53"/>
        <v/>
      </c>
      <c r="P143" s="219">
        <f t="shared" ca="1" si="54"/>
        <v>66</v>
      </c>
      <c r="Q143" s="204">
        <v>142</v>
      </c>
      <c r="R143" s="218">
        <f t="shared" ca="1" si="55"/>
        <v>0</v>
      </c>
      <c r="S143">
        <f t="shared" ca="1" si="56"/>
        <v>0</v>
      </c>
      <c r="T143" s="204">
        <v>142</v>
      </c>
      <c r="U143" s="221" t="str">
        <f t="shared" ca="1" si="42"/>
        <v/>
      </c>
      <c r="W143" s="219">
        <f t="shared" ca="1" si="57"/>
        <v>157</v>
      </c>
      <c r="X143" s="204">
        <v>142</v>
      </c>
      <c r="Y143" s="218">
        <f t="shared" ca="1" si="58"/>
        <v>0</v>
      </c>
      <c r="Z143">
        <f t="shared" ca="1" si="59"/>
        <v>0</v>
      </c>
      <c r="AA143" s="204">
        <v>142</v>
      </c>
      <c r="AB143" s="221" t="str">
        <f t="shared" ca="1" si="43"/>
        <v/>
      </c>
    </row>
    <row r="144" spans="1:28">
      <c r="A144">
        <f t="shared" ca="1" si="47"/>
        <v>161</v>
      </c>
      <c r="B144">
        <f t="shared" ca="1" si="48"/>
        <v>25</v>
      </c>
      <c r="C144" s="218">
        <f t="shared" ca="1" si="49"/>
        <v>85</v>
      </c>
      <c r="D144" s="442">
        <v>143</v>
      </c>
      <c r="E144" s="442" t="str">
        <f t="shared" ca="1" si="44"/>
        <v>Tokyo</v>
      </c>
      <c r="F144" s="444" t="str">
        <f t="shared" ca="1" si="45"/>
        <v>East Asia and Oceania</v>
      </c>
      <c r="G144" s="444" t="str">
        <f t="shared" ca="1" si="46"/>
        <v>Japan</v>
      </c>
      <c r="H144" s="443"/>
      <c r="I144" s="219">
        <f t="shared" ca="1" si="50"/>
        <v>74</v>
      </c>
      <c r="J144" s="204">
        <v>143</v>
      </c>
      <c r="K144" s="218">
        <f t="shared" ca="1" si="51"/>
        <v>0</v>
      </c>
      <c r="L144">
        <f t="shared" ca="1" si="52"/>
        <v>0</v>
      </c>
      <c r="M144" s="204">
        <v>143</v>
      </c>
      <c r="N144" s="221" t="str">
        <f t="shared" ca="1" si="53"/>
        <v/>
      </c>
      <c r="P144" s="219">
        <f t="shared" ca="1" si="54"/>
        <v>133</v>
      </c>
      <c r="Q144" s="204">
        <v>143</v>
      </c>
      <c r="R144" s="218">
        <f t="shared" ca="1" si="55"/>
        <v>0</v>
      </c>
      <c r="S144">
        <f t="shared" ca="1" si="56"/>
        <v>0</v>
      </c>
      <c r="T144" s="204">
        <v>143</v>
      </c>
      <c r="U144" s="221" t="str">
        <f t="shared" ca="1" si="42"/>
        <v/>
      </c>
      <c r="W144" s="219">
        <f t="shared" ca="1" si="57"/>
        <v>40</v>
      </c>
      <c r="X144" s="204">
        <v>143</v>
      </c>
      <c r="Y144" s="218">
        <f t="shared" ca="1" si="58"/>
        <v>0</v>
      </c>
      <c r="Z144">
        <f t="shared" ca="1" si="59"/>
        <v>0</v>
      </c>
      <c r="AA144" s="204">
        <v>143</v>
      </c>
      <c r="AB144" s="221" t="str">
        <f t="shared" ca="1" si="43"/>
        <v/>
      </c>
    </row>
    <row r="145" spans="1:28">
      <c r="A145">
        <f t="shared" ca="1" si="47"/>
        <v>4</v>
      </c>
      <c r="B145">
        <f t="shared" ca="1" si="48"/>
        <v>64</v>
      </c>
      <c r="C145" s="218">
        <f t="shared" ca="1" si="49"/>
        <v>107</v>
      </c>
      <c r="D145" s="442">
        <v>144</v>
      </c>
      <c r="E145" s="442" t="str">
        <f t="shared" ca="1" si="44"/>
        <v>Montréal</v>
      </c>
      <c r="F145" s="444" t="str">
        <f t="shared" ca="1" si="45"/>
        <v>North America</v>
      </c>
      <c r="G145" s="444" t="str">
        <f t="shared" ca="1" si="46"/>
        <v>Canada</v>
      </c>
      <c r="H145" s="443"/>
      <c r="I145" s="219">
        <f t="shared" ca="1" si="50"/>
        <v>52</v>
      </c>
      <c r="J145" s="204">
        <v>144</v>
      </c>
      <c r="K145" s="218">
        <f t="shared" ca="1" si="51"/>
        <v>0</v>
      </c>
      <c r="L145">
        <f t="shared" ca="1" si="52"/>
        <v>0</v>
      </c>
      <c r="M145" s="204">
        <v>144</v>
      </c>
      <c r="N145" s="221" t="str">
        <f t="shared" ca="1" si="53"/>
        <v/>
      </c>
      <c r="P145" s="219">
        <f t="shared" ca="1" si="54"/>
        <v>94</v>
      </c>
      <c r="Q145" s="204">
        <v>144</v>
      </c>
      <c r="R145" s="218">
        <f t="shared" ca="1" si="55"/>
        <v>0</v>
      </c>
      <c r="S145">
        <f t="shared" ca="1" si="56"/>
        <v>0</v>
      </c>
      <c r="T145" s="204">
        <v>144</v>
      </c>
      <c r="U145" s="221" t="str">
        <f t="shared" ca="1" si="42"/>
        <v/>
      </c>
      <c r="W145" s="219">
        <f t="shared" ca="1" si="57"/>
        <v>154</v>
      </c>
      <c r="X145" s="204">
        <v>144</v>
      </c>
      <c r="Y145" s="218">
        <f t="shared" ca="1" si="58"/>
        <v>0</v>
      </c>
      <c r="Z145">
        <f t="shared" ca="1" si="59"/>
        <v>0</v>
      </c>
      <c r="AA145" s="204">
        <v>144</v>
      </c>
      <c r="AB145" s="221" t="str">
        <f t="shared" ca="1" si="43"/>
        <v/>
      </c>
    </row>
    <row r="146" spans="1:28">
      <c r="A146">
        <f t="shared" ca="1" si="47"/>
        <v>4</v>
      </c>
      <c r="B146">
        <f t="shared" ca="1" si="48"/>
        <v>64</v>
      </c>
      <c r="C146" s="218">
        <f t="shared" ca="1" si="49"/>
        <v>107</v>
      </c>
      <c r="D146" s="442">
        <v>145</v>
      </c>
      <c r="E146" s="442" t="str">
        <f t="shared" ca="1" si="44"/>
        <v>Montréal</v>
      </c>
      <c r="F146" s="444" t="str">
        <f t="shared" ca="1" si="45"/>
        <v>North America</v>
      </c>
      <c r="G146" s="444" t="str">
        <f t="shared" ca="1" si="46"/>
        <v>Canada</v>
      </c>
      <c r="H146" s="443"/>
      <c r="I146" s="219">
        <f t="shared" ca="1" si="50"/>
        <v>52</v>
      </c>
      <c r="J146" s="204">
        <v>145</v>
      </c>
      <c r="K146" s="218">
        <f t="shared" ca="1" si="51"/>
        <v>0</v>
      </c>
      <c r="L146">
        <f t="shared" ca="1" si="52"/>
        <v>0</v>
      </c>
      <c r="M146" s="204">
        <v>145</v>
      </c>
      <c r="N146" s="221" t="str">
        <f t="shared" ca="1" si="53"/>
        <v/>
      </c>
      <c r="P146" s="219">
        <f t="shared" ca="1" si="54"/>
        <v>94</v>
      </c>
      <c r="Q146" s="204">
        <v>145</v>
      </c>
      <c r="R146" s="218">
        <f t="shared" ca="1" si="55"/>
        <v>0</v>
      </c>
      <c r="S146">
        <f t="shared" ca="1" si="56"/>
        <v>0</v>
      </c>
      <c r="T146" s="204">
        <v>145</v>
      </c>
      <c r="U146" s="221" t="str">
        <f t="shared" ca="1" si="42"/>
        <v/>
      </c>
      <c r="W146" s="219">
        <f t="shared" ca="1" si="57"/>
        <v>154</v>
      </c>
      <c r="X146" s="204">
        <v>145</v>
      </c>
      <c r="Y146" s="218">
        <f t="shared" ca="1" si="58"/>
        <v>0</v>
      </c>
      <c r="Z146">
        <f t="shared" ca="1" si="59"/>
        <v>0</v>
      </c>
      <c r="AA146" s="204">
        <v>145</v>
      </c>
      <c r="AB146" s="221" t="str">
        <f t="shared" ca="1" si="43"/>
        <v/>
      </c>
    </row>
    <row r="147" spans="1:28">
      <c r="A147">
        <f t="shared" ca="1" si="47"/>
        <v>4</v>
      </c>
      <c r="B147">
        <f t="shared" ca="1" si="48"/>
        <v>86</v>
      </c>
      <c r="C147" s="218">
        <f t="shared" ca="1" si="49"/>
        <v>3</v>
      </c>
      <c r="D147" s="442">
        <v>146</v>
      </c>
      <c r="E147" s="442" t="str">
        <f t="shared" ca="1" si="44"/>
        <v>Houston</v>
      </c>
      <c r="F147" s="444" t="str">
        <f t="shared" ca="1" si="45"/>
        <v>North America</v>
      </c>
      <c r="G147" s="444" t="str">
        <f t="shared" ca="1" si="46"/>
        <v>USA</v>
      </c>
      <c r="H147" s="443"/>
      <c r="I147" s="219">
        <f t="shared" ca="1" si="50"/>
        <v>156</v>
      </c>
      <c r="J147" s="204">
        <v>146</v>
      </c>
      <c r="K147" s="218">
        <f t="shared" ca="1" si="51"/>
        <v>0</v>
      </c>
      <c r="L147">
        <f t="shared" ca="1" si="52"/>
        <v>0</v>
      </c>
      <c r="M147" s="204">
        <v>146</v>
      </c>
      <c r="N147" s="221" t="str">
        <f t="shared" ca="1" si="53"/>
        <v/>
      </c>
      <c r="P147" s="219">
        <f t="shared" ca="1" si="54"/>
        <v>72</v>
      </c>
      <c r="Q147" s="204">
        <v>146</v>
      </c>
      <c r="R147" s="218">
        <f t="shared" ca="1" si="55"/>
        <v>0</v>
      </c>
      <c r="S147">
        <f t="shared" ca="1" si="56"/>
        <v>0</v>
      </c>
      <c r="T147" s="204">
        <v>146</v>
      </c>
      <c r="U147" s="221" t="str">
        <f t="shared" ca="1" si="42"/>
        <v/>
      </c>
      <c r="W147" s="219">
        <f t="shared" ca="1" si="57"/>
        <v>154</v>
      </c>
      <c r="X147" s="204">
        <v>146</v>
      </c>
      <c r="Y147" s="218">
        <f t="shared" ca="1" si="58"/>
        <v>0</v>
      </c>
      <c r="Z147">
        <f t="shared" ca="1" si="59"/>
        <v>0</v>
      </c>
      <c r="AA147" s="204">
        <v>146</v>
      </c>
      <c r="AB147" s="221" t="str">
        <f t="shared" ca="1" si="43"/>
        <v/>
      </c>
    </row>
    <row r="148" spans="1:28">
      <c r="A148">
        <f t="shared" ca="1" si="47"/>
        <v>1</v>
      </c>
      <c r="B148">
        <f t="shared" ca="1" si="48"/>
        <v>103</v>
      </c>
      <c r="C148" s="218">
        <f t="shared" ca="1" si="49"/>
        <v>93</v>
      </c>
      <c r="D148" s="442">
        <v>147</v>
      </c>
      <c r="E148" s="442" t="str">
        <f t="shared" ca="1" si="44"/>
        <v>Chennai</v>
      </c>
      <c r="F148" s="444" t="str">
        <f t="shared" ca="1" si="45"/>
        <v>South and West Asia</v>
      </c>
      <c r="G148" s="444" t="str">
        <f t="shared" ca="1" si="46"/>
        <v>India</v>
      </c>
      <c r="H148" s="443"/>
      <c r="I148" s="219">
        <f t="shared" ca="1" si="50"/>
        <v>66</v>
      </c>
      <c r="J148" s="204">
        <v>147</v>
      </c>
      <c r="K148" s="218">
        <f t="shared" ca="1" si="51"/>
        <v>0</v>
      </c>
      <c r="L148">
        <f t="shared" ca="1" si="52"/>
        <v>0</v>
      </c>
      <c r="M148" s="204">
        <v>147</v>
      </c>
      <c r="N148" s="221" t="str">
        <f t="shared" ca="1" si="53"/>
        <v/>
      </c>
      <c r="P148" s="219">
        <f t="shared" ca="1" si="54"/>
        <v>55</v>
      </c>
      <c r="Q148" s="204">
        <v>147</v>
      </c>
      <c r="R148" s="218">
        <f t="shared" ca="1" si="55"/>
        <v>0</v>
      </c>
      <c r="S148">
        <f t="shared" ca="1" si="56"/>
        <v>0</v>
      </c>
      <c r="T148" s="204">
        <v>147</v>
      </c>
      <c r="U148" s="221" t="str">
        <f t="shared" ca="1" si="42"/>
        <v/>
      </c>
      <c r="W148" s="219">
        <f t="shared" ca="1" si="57"/>
        <v>157</v>
      </c>
      <c r="X148" s="204">
        <v>147</v>
      </c>
      <c r="Y148" s="218">
        <f t="shared" ca="1" si="58"/>
        <v>0</v>
      </c>
      <c r="Z148">
        <f t="shared" ca="1" si="59"/>
        <v>0</v>
      </c>
      <c r="AA148" s="204">
        <v>147</v>
      </c>
      <c r="AB148" s="221" t="str">
        <f t="shared" ca="1" si="43"/>
        <v/>
      </c>
    </row>
    <row r="149" spans="1:28">
      <c r="A149">
        <f t="shared" ca="1" si="47"/>
        <v>161</v>
      </c>
      <c r="B149">
        <f t="shared" ca="1" si="48"/>
        <v>184</v>
      </c>
      <c r="C149" s="218">
        <f t="shared" ca="1" si="49"/>
        <v>48</v>
      </c>
      <c r="D149" s="442">
        <v>148</v>
      </c>
      <c r="E149" s="442" t="str">
        <f t="shared" ca="1" si="44"/>
        <v>Bangkok</v>
      </c>
      <c r="F149" s="444" t="str">
        <f t="shared" ca="1" si="45"/>
        <v>East Asia and Oceania</v>
      </c>
      <c r="G149" s="444" t="str">
        <f t="shared" ca="1" si="46"/>
        <v>Thailand</v>
      </c>
      <c r="H149" s="443"/>
      <c r="I149" s="219">
        <f t="shared" ca="1" si="50"/>
        <v>111</v>
      </c>
      <c r="J149" s="204">
        <v>148</v>
      </c>
      <c r="K149" s="218">
        <f t="shared" ca="1" si="51"/>
        <v>0</v>
      </c>
      <c r="L149">
        <f t="shared" ca="1" si="52"/>
        <v>0</v>
      </c>
      <c r="M149" s="204">
        <v>148</v>
      </c>
      <c r="N149" s="221" t="str">
        <f t="shared" ca="1" si="53"/>
        <v/>
      </c>
      <c r="P149" s="219">
        <f t="shared" ca="1" si="54"/>
        <v>17</v>
      </c>
      <c r="Q149" s="204">
        <v>148</v>
      </c>
      <c r="R149" s="218">
        <f t="shared" ca="1" si="55"/>
        <v>0</v>
      </c>
      <c r="S149">
        <f t="shared" ca="1" si="56"/>
        <v>0</v>
      </c>
      <c r="T149" s="204">
        <v>148</v>
      </c>
      <c r="U149" s="221" t="str">
        <f t="shared" ca="1" si="42"/>
        <v/>
      </c>
      <c r="W149" s="219">
        <f t="shared" ca="1" si="57"/>
        <v>40</v>
      </c>
      <c r="X149" s="204">
        <v>148</v>
      </c>
      <c r="Y149" s="218">
        <f t="shared" ca="1" si="58"/>
        <v>0</v>
      </c>
      <c r="Z149">
        <f t="shared" ca="1" si="59"/>
        <v>0</v>
      </c>
      <c r="AA149" s="204">
        <v>148</v>
      </c>
      <c r="AB149" s="221" t="str">
        <f t="shared" ca="1" si="43"/>
        <v/>
      </c>
    </row>
    <row r="150" spans="1:28">
      <c r="A150">
        <f t="shared" ca="1" si="47"/>
        <v>161</v>
      </c>
      <c r="B150">
        <f t="shared" ca="1" si="48"/>
        <v>88</v>
      </c>
      <c r="C150" s="218">
        <f t="shared" ca="1" si="49"/>
        <v>1</v>
      </c>
      <c r="D150" s="442">
        <v>149</v>
      </c>
      <c r="E150" s="442" t="str">
        <f t="shared" ca="1" si="44"/>
        <v>Ho Chi Minh City</v>
      </c>
      <c r="F150" s="444" t="str">
        <f t="shared" ca="1" si="45"/>
        <v>East Asia and Oceania</v>
      </c>
      <c r="G150" s="444" t="str">
        <f t="shared" ca="1" si="46"/>
        <v>Vietnam</v>
      </c>
      <c r="H150" s="443"/>
      <c r="I150" s="219">
        <f t="shared" ca="1" si="50"/>
        <v>158</v>
      </c>
      <c r="J150" s="204">
        <v>149</v>
      </c>
      <c r="K150" s="218">
        <f t="shared" ca="1" si="51"/>
        <v>0</v>
      </c>
      <c r="L150">
        <f t="shared" ca="1" si="52"/>
        <v>0</v>
      </c>
      <c r="M150" s="204">
        <v>149</v>
      </c>
      <c r="N150" s="221" t="str">
        <f t="shared" ca="1" si="53"/>
        <v/>
      </c>
      <c r="P150" s="219">
        <f t="shared" ca="1" si="54"/>
        <v>70</v>
      </c>
      <c r="Q150" s="204">
        <v>149</v>
      </c>
      <c r="R150" s="218">
        <f t="shared" ca="1" si="55"/>
        <v>0</v>
      </c>
      <c r="S150">
        <f t="shared" ca="1" si="56"/>
        <v>0</v>
      </c>
      <c r="T150" s="204">
        <v>149</v>
      </c>
      <c r="U150" s="221" t="str">
        <f t="shared" ca="1" si="42"/>
        <v/>
      </c>
      <c r="W150" s="219">
        <f t="shared" ca="1" si="57"/>
        <v>40</v>
      </c>
      <c r="X150" s="204">
        <v>149</v>
      </c>
      <c r="Y150" s="218">
        <f t="shared" ca="1" si="58"/>
        <v>0</v>
      </c>
      <c r="Z150">
        <f t="shared" ca="1" si="59"/>
        <v>0</v>
      </c>
      <c r="AA150" s="204">
        <v>149</v>
      </c>
      <c r="AB150" s="221" t="str">
        <f t="shared" ca="1" si="43"/>
        <v/>
      </c>
    </row>
    <row r="151" spans="1:28">
      <c r="A151">
        <f t="shared" ca="1" si="47"/>
        <v>88</v>
      </c>
      <c r="B151">
        <f t="shared" ca="1" si="48"/>
        <v>66</v>
      </c>
      <c r="C151" s="218">
        <f t="shared" ca="1" si="49"/>
        <v>88</v>
      </c>
      <c r="D151" s="442">
        <v>150</v>
      </c>
      <c r="E151" s="442" t="str">
        <f t="shared" ca="1" si="44"/>
        <v>Milan</v>
      </c>
      <c r="F151" s="444" t="str">
        <f t="shared" ca="1" si="45"/>
        <v>Europe</v>
      </c>
      <c r="G151" s="444" t="str">
        <f t="shared" ca="1" si="46"/>
        <v>Italy</v>
      </c>
      <c r="H151" s="443"/>
      <c r="I151" s="219">
        <f t="shared" ca="1" si="50"/>
        <v>71</v>
      </c>
      <c r="J151" s="204">
        <v>150</v>
      </c>
      <c r="K151" s="218">
        <f t="shared" ca="1" si="51"/>
        <v>0</v>
      </c>
      <c r="L151">
        <f t="shared" ca="1" si="52"/>
        <v>0</v>
      </c>
      <c r="M151" s="204">
        <v>150</v>
      </c>
      <c r="N151" s="221" t="str">
        <f t="shared" ca="1" si="53"/>
        <v/>
      </c>
      <c r="P151" s="219">
        <f t="shared" ca="1" si="54"/>
        <v>92</v>
      </c>
      <c r="Q151" s="204">
        <v>150</v>
      </c>
      <c r="R151" s="218">
        <f t="shared" ca="1" si="55"/>
        <v>0</v>
      </c>
      <c r="S151">
        <f t="shared" ca="1" si="56"/>
        <v>0</v>
      </c>
      <c r="T151" s="204">
        <v>150</v>
      </c>
      <c r="U151" s="221" t="str">
        <f t="shared" ca="1" si="42"/>
        <v/>
      </c>
      <c r="W151" s="219">
        <f t="shared" ca="1" si="57"/>
        <v>70</v>
      </c>
      <c r="X151" s="204">
        <v>150</v>
      </c>
      <c r="Y151" s="218">
        <f t="shared" ca="1" si="58"/>
        <v>0</v>
      </c>
      <c r="Z151">
        <f t="shared" ca="1" si="59"/>
        <v>0</v>
      </c>
      <c r="AA151" s="204">
        <v>150</v>
      </c>
      <c r="AB151" s="221" t="str">
        <f t="shared" ca="1" si="43"/>
        <v/>
      </c>
    </row>
    <row r="152" spans="1:28">
      <c r="A152">
        <f t="shared" ca="1" si="47"/>
        <v>88</v>
      </c>
      <c r="B152">
        <f t="shared" ca="1" si="48"/>
        <v>66</v>
      </c>
      <c r="C152" s="218">
        <f t="shared" ca="1" si="49"/>
        <v>88</v>
      </c>
      <c r="D152" s="442">
        <v>151</v>
      </c>
      <c r="E152" s="442" t="str">
        <f t="shared" ca="1" si="44"/>
        <v>Milan</v>
      </c>
      <c r="F152" s="444" t="str">
        <f t="shared" ca="1" si="45"/>
        <v>Europe</v>
      </c>
      <c r="G152" s="444" t="str">
        <f t="shared" ca="1" si="46"/>
        <v>Italy</v>
      </c>
      <c r="H152" s="443"/>
      <c r="I152" s="219">
        <f t="shared" ca="1" si="50"/>
        <v>71</v>
      </c>
      <c r="J152" s="204">
        <v>151</v>
      </c>
      <c r="K152" s="218">
        <f t="shared" ca="1" si="51"/>
        <v>0</v>
      </c>
      <c r="L152">
        <f t="shared" ca="1" si="52"/>
        <v>0</v>
      </c>
      <c r="M152" s="204">
        <v>151</v>
      </c>
      <c r="N152" s="221" t="str">
        <f t="shared" ca="1" si="53"/>
        <v/>
      </c>
      <c r="P152" s="219">
        <f t="shared" ca="1" si="54"/>
        <v>92</v>
      </c>
      <c r="Q152" s="204">
        <v>151</v>
      </c>
      <c r="R152" s="218">
        <f t="shared" ca="1" si="55"/>
        <v>0</v>
      </c>
      <c r="S152">
        <f t="shared" ca="1" si="56"/>
        <v>0</v>
      </c>
      <c r="T152" s="204">
        <v>151</v>
      </c>
      <c r="U152" s="221" t="str">
        <f t="shared" ca="1" si="42"/>
        <v/>
      </c>
      <c r="W152" s="219">
        <f t="shared" ca="1" si="57"/>
        <v>70</v>
      </c>
      <c r="X152" s="204">
        <v>151</v>
      </c>
      <c r="Y152" s="218">
        <f t="shared" ca="1" si="58"/>
        <v>0</v>
      </c>
      <c r="Z152">
        <f t="shared" ca="1" si="59"/>
        <v>0</v>
      </c>
      <c r="AA152" s="204">
        <v>151</v>
      </c>
      <c r="AB152" s="221" t="str">
        <f t="shared" ca="1" si="43"/>
        <v/>
      </c>
    </row>
    <row r="153" spans="1:28">
      <c r="A153">
        <f t="shared" ca="1" si="47"/>
        <v>88</v>
      </c>
      <c r="B153">
        <f t="shared" ca="1" si="48"/>
        <v>8</v>
      </c>
      <c r="C153" s="218">
        <f t="shared" ca="1" si="49"/>
        <v>88</v>
      </c>
      <c r="D153" s="442">
        <v>152</v>
      </c>
      <c r="E153" s="442" t="str">
        <f t="shared" ca="1" si="44"/>
        <v>Venice</v>
      </c>
      <c r="F153" s="444" t="str">
        <f t="shared" ca="1" si="45"/>
        <v>Europe</v>
      </c>
      <c r="G153" s="444" t="str">
        <f t="shared" ca="1" si="46"/>
        <v>Italy</v>
      </c>
      <c r="H153" s="443"/>
      <c r="I153" s="219">
        <f t="shared" ca="1" si="50"/>
        <v>71</v>
      </c>
      <c r="J153" s="204">
        <v>152</v>
      </c>
      <c r="K153" s="218">
        <f t="shared" ca="1" si="51"/>
        <v>0</v>
      </c>
      <c r="L153">
        <f t="shared" ca="1" si="52"/>
        <v>0</v>
      </c>
      <c r="M153" s="204">
        <v>152</v>
      </c>
      <c r="N153" s="221" t="str">
        <f t="shared" ca="1" si="53"/>
        <v/>
      </c>
      <c r="P153" s="219">
        <f t="shared" ca="1" si="54"/>
        <v>150</v>
      </c>
      <c r="Q153" s="204">
        <v>152</v>
      </c>
      <c r="R153" s="218">
        <f t="shared" ca="1" si="55"/>
        <v>0</v>
      </c>
      <c r="S153">
        <f t="shared" ca="1" si="56"/>
        <v>0</v>
      </c>
      <c r="T153" s="204">
        <v>152</v>
      </c>
      <c r="U153" s="221" t="str">
        <f t="shared" ca="1" si="42"/>
        <v/>
      </c>
      <c r="W153" s="219">
        <f t="shared" ca="1" si="57"/>
        <v>70</v>
      </c>
      <c r="X153" s="204">
        <v>152</v>
      </c>
      <c r="Y153" s="218">
        <f t="shared" ca="1" si="58"/>
        <v>0</v>
      </c>
      <c r="Z153">
        <f t="shared" ca="1" si="59"/>
        <v>0</v>
      </c>
      <c r="AA153" s="204">
        <v>152</v>
      </c>
      <c r="AB153" s="221" t="str">
        <f t="shared" ca="1" si="43"/>
        <v/>
      </c>
    </row>
    <row r="154" spans="1:28">
      <c r="A154">
        <f t="shared" ca="1" si="47"/>
        <v>61</v>
      </c>
      <c r="B154">
        <f t="shared" ca="1" si="48"/>
        <v>94</v>
      </c>
      <c r="C154" s="218">
        <f t="shared" ca="1" si="49"/>
        <v>167</v>
      </c>
      <c r="D154" s="442">
        <v>153</v>
      </c>
      <c r="E154" s="442" t="str">
        <f t="shared" ca="1" si="44"/>
        <v>Curitiba</v>
      </c>
      <c r="F154" s="444" t="str">
        <f t="shared" ca="1" si="45"/>
        <v>Latin America</v>
      </c>
      <c r="G154" s="444" t="str">
        <f t="shared" ca="1" si="46"/>
        <v>Brazil</v>
      </c>
      <c r="H154" s="443"/>
      <c r="I154" s="219">
        <f t="shared" ca="1" si="50"/>
        <v>35</v>
      </c>
      <c r="J154" s="204">
        <v>153</v>
      </c>
      <c r="K154" s="218">
        <f t="shared" ca="1" si="51"/>
        <v>0</v>
      </c>
      <c r="L154">
        <f t="shared" ca="1" si="52"/>
        <v>0</v>
      </c>
      <c r="M154" s="204">
        <v>153</v>
      </c>
      <c r="N154" s="221" t="str">
        <f t="shared" ca="1" si="53"/>
        <v/>
      </c>
      <c r="P154" s="219">
        <f t="shared" ca="1" si="54"/>
        <v>64</v>
      </c>
      <c r="Q154" s="204">
        <v>153</v>
      </c>
      <c r="R154" s="218">
        <f t="shared" ca="1" si="55"/>
        <v>0</v>
      </c>
      <c r="S154">
        <f t="shared" ca="1" si="56"/>
        <v>0</v>
      </c>
      <c r="T154" s="204">
        <v>153</v>
      </c>
      <c r="U154" s="221" t="str">
        <f t="shared" ca="1" si="42"/>
        <v/>
      </c>
      <c r="W154" s="219">
        <f t="shared" ca="1" si="57"/>
        <v>97</v>
      </c>
      <c r="X154" s="204">
        <v>153</v>
      </c>
      <c r="Y154" s="218">
        <f t="shared" ca="1" si="58"/>
        <v>0</v>
      </c>
      <c r="Z154">
        <f t="shared" ca="1" si="59"/>
        <v>0</v>
      </c>
      <c r="AA154" s="204">
        <v>153</v>
      </c>
      <c r="AB154" s="221" t="str">
        <f t="shared" ca="1" si="43"/>
        <v/>
      </c>
    </row>
    <row r="155" spans="1:28">
      <c r="A155">
        <f t="shared" ca="1" si="47"/>
        <v>61</v>
      </c>
      <c r="B155">
        <f t="shared" ca="1" si="48"/>
        <v>70</v>
      </c>
      <c r="C155" s="218">
        <f t="shared" ca="1" si="49"/>
        <v>167</v>
      </c>
      <c r="D155" s="442">
        <v>154</v>
      </c>
      <c r="E155" s="442" t="str">
        <f t="shared" ca="1" si="44"/>
        <v>Medellín</v>
      </c>
      <c r="F155" s="444" t="str">
        <f t="shared" ca="1" si="45"/>
        <v>Latin America</v>
      </c>
      <c r="G155" s="444" t="str">
        <f t="shared" ca="1" si="46"/>
        <v>Brazil</v>
      </c>
      <c r="H155" s="443"/>
      <c r="I155" s="219">
        <f t="shared" ca="1" si="50"/>
        <v>35</v>
      </c>
      <c r="J155" s="204">
        <v>154</v>
      </c>
      <c r="K155" s="218">
        <f t="shared" ca="1" si="51"/>
        <v>0</v>
      </c>
      <c r="L155">
        <f t="shared" ca="1" si="52"/>
        <v>0</v>
      </c>
      <c r="M155" s="204">
        <v>154</v>
      </c>
      <c r="N155" s="221" t="str">
        <f t="shared" ca="1" si="53"/>
        <v/>
      </c>
      <c r="P155" s="219">
        <f t="shared" ca="1" si="54"/>
        <v>88</v>
      </c>
      <c r="Q155" s="204">
        <v>154</v>
      </c>
      <c r="R155" s="218">
        <f t="shared" ca="1" si="55"/>
        <v>0</v>
      </c>
      <c r="S155">
        <f t="shared" ca="1" si="56"/>
        <v>0</v>
      </c>
      <c r="T155" s="204">
        <v>154</v>
      </c>
      <c r="U155" s="221" t="str">
        <f t="shared" ca="1" si="42"/>
        <v/>
      </c>
      <c r="W155" s="219">
        <f t="shared" ca="1" si="57"/>
        <v>97</v>
      </c>
      <c r="X155" s="204">
        <v>154</v>
      </c>
      <c r="Y155" s="218">
        <f t="shared" ca="1" si="58"/>
        <v>0</v>
      </c>
      <c r="Z155">
        <f t="shared" ca="1" si="59"/>
        <v>0</v>
      </c>
      <c r="AA155" s="204">
        <v>154</v>
      </c>
      <c r="AB155" s="221" t="str">
        <f t="shared" ca="1" si="43"/>
        <v/>
      </c>
    </row>
    <row r="156" spans="1:28">
      <c r="A156">
        <f t="shared" ca="1" si="47"/>
        <v>161</v>
      </c>
      <c r="B156">
        <f t="shared" ca="1" si="48"/>
        <v>90</v>
      </c>
      <c r="C156" s="218">
        <f t="shared" ca="1" si="49"/>
        <v>1</v>
      </c>
      <c r="D156" s="442">
        <v>155</v>
      </c>
      <c r="E156" s="442" t="str">
        <f t="shared" ca="1" si="44"/>
        <v>Hanoi</v>
      </c>
      <c r="F156" s="444" t="str">
        <f t="shared" ca="1" si="45"/>
        <v>East Asia and Oceania</v>
      </c>
      <c r="G156" s="444" t="str">
        <f t="shared" ca="1" si="46"/>
        <v>Vietnam</v>
      </c>
      <c r="H156" s="443"/>
      <c r="I156" s="219">
        <f t="shared" ca="1" si="50"/>
        <v>158</v>
      </c>
      <c r="J156" s="204">
        <v>155</v>
      </c>
      <c r="K156" s="218">
        <f t="shared" ca="1" si="51"/>
        <v>0</v>
      </c>
      <c r="L156">
        <f t="shared" ca="1" si="52"/>
        <v>0</v>
      </c>
      <c r="M156" s="204">
        <v>155</v>
      </c>
      <c r="N156" s="221" t="str">
        <f t="shared" ca="1" si="53"/>
        <v/>
      </c>
      <c r="P156" s="219">
        <f t="shared" ca="1" si="54"/>
        <v>68</v>
      </c>
      <c r="Q156" s="204">
        <v>155</v>
      </c>
      <c r="R156" s="218">
        <f t="shared" ca="1" si="55"/>
        <v>0</v>
      </c>
      <c r="S156">
        <f t="shared" ca="1" si="56"/>
        <v>0</v>
      </c>
      <c r="T156" s="204">
        <v>155</v>
      </c>
      <c r="U156" s="221" t="str">
        <f t="shared" ca="1" si="42"/>
        <v/>
      </c>
      <c r="W156" s="219">
        <f t="shared" ca="1" si="57"/>
        <v>40</v>
      </c>
      <c r="X156" s="204">
        <v>155</v>
      </c>
      <c r="Y156" s="218">
        <f t="shared" ca="1" si="58"/>
        <v>0</v>
      </c>
      <c r="Z156">
        <f t="shared" ca="1" si="59"/>
        <v>0</v>
      </c>
      <c r="AA156" s="204">
        <v>155</v>
      </c>
      <c r="AB156" s="221" t="str">
        <f t="shared" ca="1" si="43"/>
        <v/>
      </c>
    </row>
    <row r="157" spans="1:28">
      <c r="A157">
        <f t="shared" ca="1" si="47"/>
        <v>88</v>
      </c>
      <c r="B157">
        <f t="shared" ca="1" si="48"/>
        <v>48</v>
      </c>
      <c r="C157" s="218">
        <f t="shared" ca="1" si="49"/>
        <v>88</v>
      </c>
      <c r="D157" s="442">
        <v>156</v>
      </c>
      <c r="E157" s="442" t="str">
        <f t="shared" ca="1" si="44"/>
        <v>Rome</v>
      </c>
      <c r="F157" s="444" t="str">
        <f t="shared" ca="1" si="45"/>
        <v>Europe</v>
      </c>
      <c r="G157" s="444" t="str">
        <f t="shared" ca="1" si="46"/>
        <v>Italy</v>
      </c>
      <c r="H157" s="443"/>
      <c r="I157" s="219">
        <f t="shared" ca="1" si="50"/>
        <v>71</v>
      </c>
      <c r="J157" s="204">
        <v>156</v>
      </c>
      <c r="K157" s="218">
        <f t="shared" ca="1" si="51"/>
        <v>0</v>
      </c>
      <c r="L157">
        <f t="shared" ca="1" si="52"/>
        <v>0</v>
      </c>
      <c r="M157" s="204">
        <v>156</v>
      </c>
      <c r="N157" s="221" t="str">
        <f t="shared" ca="1" si="53"/>
        <v/>
      </c>
      <c r="P157" s="219">
        <f t="shared" ca="1" si="54"/>
        <v>110</v>
      </c>
      <c r="Q157" s="204">
        <v>156</v>
      </c>
      <c r="R157" s="218">
        <f t="shared" ca="1" si="55"/>
        <v>0</v>
      </c>
      <c r="S157">
        <f t="shared" ca="1" si="56"/>
        <v>0</v>
      </c>
      <c r="T157" s="204">
        <v>156</v>
      </c>
      <c r="U157" s="221" t="str">
        <f t="shared" ca="1" si="42"/>
        <v/>
      </c>
      <c r="W157" s="219">
        <f t="shared" ca="1" si="57"/>
        <v>70</v>
      </c>
      <c r="X157" s="204">
        <v>156</v>
      </c>
      <c r="Y157" s="218">
        <f t="shared" ca="1" si="58"/>
        <v>0</v>
      </c>
      <c r="Z157">
        <f t="shared" ca="1" si="59"/>
        <v>0</v>
      </c>
      <c r="AA157" s="204">
        <v>156</v>
      </c>
      <c r="AB157" s="221" t="str">
        <f t="shared" ca="1" si="43"/>
        <v/>
      </c>
    </row>
    <row r="158" spans="1:28">
      <c r="A158">
        <f t="shared" ca="1" si="47"/>
        <v>192</v>
      </c>
      <c r="B158">
        <f t="shared" ca="1" si="48"/>
        <v>93</v>
      </c>
      <c r="C158" s="218">
        <f t="shared" ca="1" si="49"/>
        <v>49</v>
      </c>
      <c r="D158" s="442">
        <v>157</v>
      </c>
      <c r="E158" s="442" t="str">
        <f t="shared" ca="1" si="44"/>
        <v>Dar es Salaam</v>
      </c>
      <c r="F158" s="444" t="str">
        <f t="shared" ca="1" si="45"/>
        <v>Africa</v>
      </c>
      <c r="G158" s="444" t="str">
        <f t="shared" ca="1" si="46"/>
        <v>Tanzania</v>
      </c>
      <c r="H158" s="443"/>
      <c r="I158" s="219">
        <f t="shared" ca="1" si="50"/>
        <v>110</v>
      </c>
      <c r="J158" s="204">
        <v>157</v>
      </c>
      <c r="K158" s="218">
        <f t="shared" ca="1" si="51"/>
        <v>0</v>
      </c>
      <c r="L158">
        <f t="shared" ca="1" si="52"/>
        <v>0</v>
      </c>
      <c r="M158" s="204">
        <v>157</v>
      </c>
      <c r="N158" s="221" t="str">
        <f t="shared" ca="1" si="53"/>
        <v/>
      </c>
      <c r="P158" s="219">
        <f t="shared" ca="1" si="54"/>
        <v>65</v>
      </c>
      <c r="Q158" s="204">
        <v>157</v>
      </c>
      <c r="R158" s="218">
        <f t="shared" ca="1" si="55"/>
        <v>0</v>
      </c>
      <c r="S158">
        <f t="shared" ca="1" si="56"/>
        <v>0</v>
      </c>
      <c r="T158" s="204">
        <v>157</v>
      </c>
      <c r="U158" s="221" t="str">
        <f t="shared" ca="1" si="42"/>
        <v/>
      </c>
      <c r="W158" s="219">
        <f t="shared" ca="1" si="57"/>
        <v>9</v>
      </c>
      <c r="X158" s="204">
        <v>157</v>
      </c>
      <c r="Y158" s="218">
        <f t="shared" ca="1" si="58"/>
        <v>0</v>
      </c>
      <c r="Z158">
        <f t="shared" ca="1" si="59"/>
        <v>0</v>
      </c>
      <c r="AA158" s="204">
        <v>157</v>
      </c>
      <c r="AB158" s="221" t="str">
        <f t="shared" ca="1" si="43"/>
        <v/>
      </c>
    </row>
    <row r="159" spans="1:28">
      <c r="A159">
        <f t="shared" ca="1" si="47"/>
        <v>118</v>
      </c>
      <c r="B159">
        <f t="shared" ca="1" si="48"/>
        <v>123</v>
      </c>
      <c r="C159" s="218">
        <f t="shared" ca="1" si="49"/>
        <v>124</v>
      </c>
      <c r="D159" s="442">
        <v>158</v>
      </c>
      <c r="E159" s="442">
        <f t="shared" ca="1" si="44"/>
        <v>0</v>
      </c>
      <c r="F159" s="444">
        <f t="shared" ca="1" si="45"/>
        <v>0</v>
      </c>
      <c r="G159" s="444">
        <f t="shared" ca="1" si="46"/>
        <v>0</v>
      </c>
      <c r="H159" s="443"/>
      <c r="I159" s="219">
        <f t="shared" ca="1" si="50"/>
        <v>43</v>
      </c>
      <c r="J159" s="204">
        <v>158</v>
      </c>
      <c r="K159" s="218">
        <f t="shared" ca="1" si="51"/>
        <v>0</v>
      </c>
      <c r="L159">
        <f t="shared" ca="1" si="52"/>
        <v>0</v>
      </c>
      <c r="M159" s="204">
        <v>158</v>
      </c>
      <c r="N159" s="221" t="str">
        <f t="shared" ca="1" si="53"/>
        <v/>
      </c>
      <c r="P159" s="219">
        <f t="shared" ca="1" si="54"/>
        <v>43</v>
      </c>
      <c r="Q159" s="204">
        <v>158</v>
      </c>
      <c r="R159" s="218">
        <f t="shared" ca="1" si="55"/>
        <v>0</v>
      </c>
      <c r="S159">
        <f t="shared" ca="1" si="56"/>
        <v>0</v>
      </c>
      <c r="T159" s="204">
        <v>158</v>
      </c>
      <c r="U159" s="221" t="str">
        <f t="shared" ca="1" si="42"/>
        <v/>
      </c>
      <c r="W159" s="219">
        <f t="shared" ca="1" si="57"/>
        <v>43</v>
      </c>
      <c r="X159" s="204">
        <v>158</v>
      </c>
      <c r="Y159" s="218">
        <f t="shared" ca="1" si="58"/>
        <v>0</v>
      </c>
      <c r="Z159">
        <f t="shared" ca="1" si="59"/>
        <v>0</v>
      </c>
      <c r="AA159" s="204">
        <v>158</v>
      </c>
      <c r="AB159" s="221" t="str">
        <f t="shared" ca="1" si="43"/>
        <v/>
      </c>
    </row>
    <row r="160" spans="1:28">
      <c r="A160">
        <f t="shared" ca="1" si="47"/>
        <v>118</v>
      </c>
      <c r="B160">
        <f t="shared" ca="1" si="48"/>
        <v>123</v>
      </c>
      <c r="C160" s="218">
        <f t="shared" ca="1" si="49"/>
        <v>124</v>
      </c>
      <c r="D160" s="442">
        <v>159</v>
      </c>
      <c r="E160" s="442">
        <f t="shared" ca="1" si="44"/>
        <v>0</v>
      </c>
      <c r="F160" s="444">
        <f t="shared" ca="1" si="45"/>
        <v>0</v>
      </c>
      <c r="G160" s="444">
        <f t="shared" ca="1" si="46"/>
        <v>0</v>
      </c>
      <c r="H160" s="443"/>
      <c r="I160" s="219">
        <f t="shared" ca="1" si="50"/>
        <v>43</v>
      </c>
      <c r="J160" s="204">
        <v>159</v>
      </c>
      <c r="K160" s="218">
        <f t="shared" ca="1" si="51"/>
        <v>0</v>
      </c>
      <c r="L160">
        <f t="shared" ca="1" si="52"/>
        <v>0</v>
      </c>
      <c r="M160" s="204">
        <v>159</v>
      </c>
      <c r="N160" s="221" t="str">
        <f t="shared" ca="1" si="53"/>
        <v/>
      </c>
      <c r="P160" s="219">
        <f t="shared" ca="1" si="54"/>
        <v>43</v>
      </c>
      <c r="Q160" s="204">
        <v>159</v>
      </c>
      <c r="R160" s="218">
        <f t="shared" ca="1" si="55"/>
        <v>0</v>
      </c>
      <c r="S160">
        <f t="shared" ca="1" si="56"/>
        <v>0</v>
      </c>
      <c r="T160" s="204">
        <v>159</v>
      </c>
      <c r="U160" s="221" t="str">
        <f t="shared" ca="1" si="42"/>
        <v/>
      </c>
      <c r="W160" s="219">
        <f t="shared" ca="1" si="57"/>
        <v>43</v>
      </c>
      <c r="X160" s="204">
        <v>159</v>
      </c>
      <c r="Y160" s="218">
        <f t="shared" ca="1" si="58"/>
        <v>0</v>
      </c>
      <c r="Z160">
        <f t="shared" ca="1" si="59"/>
        <v>0</v>
      </c>
      <c r="AA160" s="204">
        <v>159</v>
      </c>
      <c r="AB160" s="221" t="str">
        <f t="shared" ca="1" si="43"/>
        <v/>
      </c>
    </row>
    <row r="161" spans="1:28">
      <c r="A161">
        <f t="shared" ca="1" si="47"/>
        <v>118</v>
      </c>
      <c r="B161">
        <f t="shared" ca="1" si="48"/>
        <v>123</v>
      </c>
      <c r="C161" s="218">
        <f t="shared" ca="1" si="49"/>
        <v>124</v>
      </c>
      <c r="D161" s="442">
        <v>160</v>
      </c>
      <c r="E161" s="442">
        <f t="shared" ca="1" si="44"/>
        <v>0</v>
      </c>
      <c r="F161" s="444">
        <f t="shared" ca="1" si="45"/>
        <v>0</v>
      </c>
      <c r="G161" s="444">
        <f t="shared" ca="1" si="46"/>
        <v>0</v>
      </c>
      <c r="H161" s="443"/>
      <c r="I161" s="219">
        <f t="shared" ca="1" si="50"/>
        <v>43</v>
      </c>
      <c r="J161" s="204">
        <v>160</v>
      </c>
      <c r="K161" s="218">
        <f t="shared" ca="1" si="51"/>
        <v>0</v>
      </c>
      <c r="L161">
        <f t="shared" ca="1" si="52"/>
        <v>0</v>
      </c>
      <c r="M161" s="204">
        <v>160</v>
      </c>
      <c r="N161" s="221" t="str">
        <f t="shared" ca="1" si="53"/>
        <v/>
      </c>
      <c r="P161" s="219">
        <f t="shared" ca="1" si="54"/>
        <v>43</v>
      </c>
      <c r="Q161" s="204">
        <v>160</v>
      </c>
      <c r="R161" s="218">
        <f t="shared" ca="1" si="55"/>
        <v>0</v>
      </c>
      <c r="S161">
        <f t="shared" ca="1" si="56"/>
        <v>0</v>
      </c>
      <c r="T161" s="204">
        <v>160</v>
      </c>
      <c r="U161" s="221" t="str">
        <f t="shared" ca="1" si="42"/>
        <v/>
      </c>
      <c r="W161" s="219">
        <f t="shared" ca="1" si="57"/>
        <v>43</v>
      </c>
      <c r="X161" s="204">
        <v>160</v>
      </c>
      <c r="Y161" s="218">
        <f t="shared" ca="1" si="58"/>
        <v>0</v>
      </c>
      <c r="Z161">
        <f t="shared" ca="1" si="59"/>
        <v>0</v>
      </c>
      <c r="AA161" s="204">
        <v>160</v>
      </c>
      <c r="AB161" s="221" t="str">
        <f t="shared" ca="1" si="43"/>
        <v/>
      </c>
    </row>
    <row r="162" spans="1:28">
      <c r="A162">
        <f t="shared" ca="1" si="47"/>
        <v>118</v>
      </c>
      <c r="B162">
        <f t="shared" ca="1" si="48"/>
        <v>123</v>
      </c>
      <c r="C162" s="218">
        <f t="shared" ca="1" si="49"/>
        <v>124</v>
      </c>
      <c r="D162" s="442">
        <v>161</v>
      </c>
      <c r="E162" s="442">
        <f t="shared" ref="E162:E193" ca="1" si="60">IFERROR(INDEX(Databasecity,D162,1),0)</f>
        <v>0</v>
      </c>
      <c r="F162" s="444">
        <f t="shared" ref="F162:F193" ca="1" si="61">IFERROR(INDEX(DatabaseREGION,D162,1),0)</f>
        <v>0</v>
      </c>
      <c r="G162" s="444">
        <f t="shared" ref="G162:G193" ca="1" si="62">IFERROR(INDEX(DatabaseCOUNTRY,D162,1),0)</f>
        <v>0</v>
      </c>
      <c r="H162" s="443"/>
      <c r="I162" s="219">
        <f t="shared" ca="1" si="50"/>
        <v>43</v>
      </c>
      <c r="J162" s="204">
        <v>161</v>
      </c>
      <c r="K162" s="218">
        <f t="shared" ca="1" si="51"/>
        <v>0</v>
      </c>
      <c r="L162">
        <f t="shared" ca="1" si="52"/>
        <v>0</v>
      </c>
      <c r="M162" s="204">
        <v>161</v>
      </c>
      <c r="N162" s="221" t="str">
        <f t="shared" ca="1" si="53"/>
        <v/>
      </c>
      <c r="P162" s="219">
        <f t="shared" ca="1" si="54"/>
        <v>43</v>
      </c>
      <c r="Q162" s="204">
        <v>161</v>
      </c>
      <c r="R162" s="218">
        <f t="shared" ca="1" si="55"/>
        <v>0</v>
      </c>
      <c r="S162">
        <f t="shared" ca="1" si="56"/>
        <v>0</v>
      </c>
      <c r="T162" s="204">
        <v>161</v>
      </c>
      <c r="U162" s="221" t="str">
        <f t="shared" ca="1" si="42"/>
        <v/>
      </c>
      <c r="W162" s="219">
        <f t="shared" ca="1" si="57"/>
        <v>43</v>
      </c>
      <c r="X162" s="204">
        <v>161</v>
      </c>
      <c r="Y162" s="218">
        <f t="shared" ca="1" si="58"/>
        <v>2</v>
      </c>
      <c r="Z162" t="str">
        <f t="shared" ca="1" si="59"/>
        <v>East Asia and Oceania</v>
      </c>
      <c r="AA162" s="204">
        <v>161</v>
      </c>
      <c r="AB162" s="221" t="str">
        <f t="shared" ca="1" si="43"/>
        <v/>
      </c>
    </row>
    <row r="163" spans="1:28">
      <c r="A163">
        <f t="shared" ca="1" si="47"/>
        <v>118</v>
      </c>
      <c r="B163">
        <f t="shared" ca="1" si="48"/>
        <v>123</v>
      </c>
      <c r="C163" s="218">
        <f t="shared" ca="1" si="49"/>
        <v>124</v>
      </c>
      <c r="D163" s="442">
        <v>162</v>
      </c>
      <c r="E163" s="442">
        <f t="shared" ca="1" si="60"/>
        <v>0</v>
      </c>
      <c r="F163" s="444">
        <f t="shared" ca="1" si="61"/>
        <v>0</v>
      </c>
      <c r="G163" s="444">
        <f t="shared" ca="1" si="62"/>
        <v>0</v>
      </c>
      <c r="H163" s="443"/>
      <c r="I163" s="219">
        <f t="shared" ca="1" si="50"/>
        <v>43</v>
      </c>
      <c r="J163" s="204">
        <v>162</v>
      </c>
      <c r="K163" s="218">
        <f t="shared" ca="1" si="51"/>
        <v>0</v>
      </c>
      <c r="L163">
        <f t="shared" ca="1" si="52"/>
        <v>0</v>
      </c>
      <c r="M163" s="204">
        <v>162</v>
      </c>
      <c r="N163" s="221" t="str">
        <f t="shared" ca="1" si="53"/>
        <v/>
      </c>
      <c r="P163" s="219">
        <f t="shared" ca="1" si="54"/>
        <v>43</v>
      </c>
      <c r="Q163" s="204">
        <v>162</v>
      </c>
      <c r="R163" s="218">
        <f t="shared" ca="1" si="55"/>
        <v>0</v>
      </c>
      <c r="S163">
        <f t="shared" ca="1" si="56"/>
        <v>0</v>
      </c>
      <c r="T163" s="204">
        <v>162</v>
      </c>
      <c r="U163" s="221" t="str">
        <f t="shared" ca="1" si="42"/>
        <v/>
      </c>
      <c r="W163" s="219">
        <f t="shared" ca="1" si="57"/>
        <v>43</v>
      </c>
      <c r="X163" s="204">
        <v>162</v>
      </c>
      <c r="Y163" s="218">
        <f t="shared" ca="1" si="58"/>
        <v>0</v>
      </c>
      <c r="Z163">
        <f t="shared" ca="1" si="59"/>
        <v>0</v>
      </c>
      <c r="AA163" s="204">
        <v>162</v>
      </c>
      <c r="AB163" s="221" t="str">
        <f t="shared" ca="1" si="43"/>
        <v/>
      </c>
    </row>
    <row r="164" spans="1:28">
      <c r="A164">
        <f t="shared" ca="1" si="47"/>
        <v>118</v>
      </c>
      <c r="B164">
        <f t="shared" ca="1" si="48"/>
        <v>123</v>
      </c>
      <c r="C164" s="218">
        <f t="shared" ca="1" si="49"/>
        <v>124</v>
      </c>
      <c r="D164" s="442">
        <v>163</v>
      </c>
      <c r="E164" s="442">
        <f t="shared" ca="1" si="60"/>
        <v>0</v>
      </c>
      <c r="F164" s="444">
        <f t="shared" ca="1" si="61"/>
        <v>0</v>
      </c>
      <c r="G164" s="444">
        <f t="shared" ca="1" si="62"/>
        <v>0</v>
      </c>
      <c r="H164" s="443"/>
      <c r="I164" s="219">
        <f t="shared" ca="1" si="50"/>
        <v>43</v>
      </c>
      <c r="J164" s="204">
        <v>163</v>
      </c>
      <c r="K164" s="218">
        <f t="shared" ca="1" si="51"/>
        <v>0</v>
      </c>
      <c r="L164">
        <f t="shared" ca="1" si="52"/>
        <v>0</v>
      </c>
      <c r="M164" s="204">
        <v>163</v>
      </c>
      <c r="N164" s="221" t="str">
        <f t="shared" ca="1" si="53"/>
        <v/>
      </c>
      <c r="P164" s="219">
        <f t="shared" ca="1" si="54"/>
        <v>43</v>
      </c>
      <c r="Q164" s="204">
        <v>163</v>
      </c>
      <c r="R164" s="218">
        <f t="shared" ca="1" si="55"/>
        <v>0</v>
      </c>
      <c r="S164">
        <f t="shared" ca="1" si="56"/>
        <v>0</v>
      </c>
      <c r="T164" s="204">
        <v>163</v>
      </c>
      <c r="U164" s="221" t="str">
        <f t="shared" ca="1" si="42"/>
        <v/>
      </c>
      <c r="W164" s="219">
        <f t="shared" ca="1" si="57"/>
        <v>43</v>
      </c>
      <c r="X164" s="204">
        <v>163</v>
      </c>
      <c r="Y164" s="218">
        <f t="shared" ca="1" si="58"/>
        <v>0</v>
      </c>
      <c r="Z164">
        <f t="shared" ca="1" si="59"/>
        <v>0</v>
      </c>
      <c r="AA164" s="204">
        <v>163</v>
      </c>
      <c r="AB164" s="221" t="str">
        <f t="shared" ca="1" si="43"/>
        <v/>
      </c>
    </row>
    <row r="165" spans="1:28">
      <c r="A165">
        <f t="shared" ca="1" si="47"/>
        <v>118</v>
      </c>
      <c r="B165">
        <f t="shared" ca="1" si="48"/>
        <v>123</v>
      </c>
      <c r="C165" s="218">
        <f t="shared" ca="1" si="49"/>
        <v>124</v>
      </c>
      <c r="D165" s="442">
        <v>164</v>
      </c>
      <c r="E165" s="442">
        <f t="shared" ca="1" si="60"/>
        <v>0</v>
      </c>
      <c r="F165" s="444">
        <f t="shared" ca="1" si="61"/>
        <v>0</v>
      </c>
      <c r="G165" s="444">
        <f t="shared" ca="1" si="62"/>
        <v>0</v>
      </c>
      <c r="H165" s="443"/>
      <c r="I165" s="219">
        <f t="shared" ca="1" si="50"/>
        <v>43</v>
      </c>
      <c r="J165" s="204">
        <v>164</v>
      </c>
      <c r="K165" s="218">
        <f t="shared" ca="1" si="51"/>
        <v>0</v>
      </c>
      <c r="L165">
        <f t="shared" ca="1" si="52"/>
        <v>0</v>
      </c>
      <c r="M165" s="204">
        <v>164</v>
      </c>
      <c r="N165" s="221" t="str">
        <f t="shared" ca="1" si="53"/>
        <v/>
      </c>
      <c r="P165" s="219">
        <f t="shared" ca="1" si="54"/>
        <v>43</v>
      </c>
      <c r="Q165" s="204">
        <v>164</v>
      </c>
      <c r="R165" s="218">
        <f t="shared" ca="1" si="55"/>
        <v>0</v>
      </c>
      <c r="S165">
        <f t="shared" ca="1" si="56"/>
        <v>0</v>
      </c>
      <c r="T165" s="204">
        <v>164</v>
      </c>
      <c r="U165" s="221" t="str">
        <f t="shared" ca="1" si="42"/>
        <v/>
      </c>
      <c r="W165" s="219">
        <f t="shared" ca="1" si="57"/>
        <v>43</v>
      </c>
      <c r="X165" s="204">
        <v>164</v>
      </c>
      <c r="Y165" s="218">
        <f t="shared" ca="1" si="58"/>
        <v>0</v>
      </c>
      <c r="Z165">
        <f t="shared" ca="1" si="59"/>
        <v>0</v>
      </c>
      <c r="AA165" s="204">
        <v>164</v>
      </c>
      <c r="AB165" s="221" t="str">
        <f t="shared" ca="1" si="43"/>
        <v/>
      </c>
    </row>
    <row r="166" spans="1:28">
      <c r="A166">
        <f t="shared" ca="1" si="47"/>
        <v>118</v>
      </c>
      <c r="B166">
        <f t="shared" ca="1" si="48"/>
        <v>123</v>
      </c>
      <c r="C166" s="218">
        <f t="shared" ca="1" si="49"/>
        <v>124</v>
      </c>
      <c r="D166" s="442">
        <v>165</v>
      </c>
      <c r="E166" s="442">
        <f t="shared" ca="1" si="60"/>
        <v>0</v>
      </c>
      <c r="F166" s="444">
        <f t="shared" ca="1" si="61"/>
        <v>0</v>
      </c>
      <c r="G166" s="444">
        <f t="shared" ca="1" si="62"/>
        <v>0</v>
      </c>
      <c r="H166" s="443"/>
      <c r="I166" s="219">
        <f t="shared" ca="1" si="50"/>
        <v>43</v>
      </c>
      <c r="J166" s="204">
        <v>165</v>
      </c>
      <c r="K166" s="218">
        <f t="shared" ca="1" si="51"/>
        <v>0</v>
      </c>
      <c r="L166">
        <f t="shared" ca="1" si="52"/>
        <v>0</v>
      </c>
      <c r="M166" s="204">
        <v>165</v>
      </c>
      <c r="N166" s="221" t="str">
        <f t="shared" ca="1" si="53"/>
        <v/>
      </c>
      <c r="P166" s="219">
        <f t="shared" ca="1" si="54"/>
        <v>43</v>
      </c>
      <c r="Q166" s="204">
        <v>165</v>
      </c>
      <c r="R166" s="218">
        <f t="shared" ca="1" si="55"/>
        <v>0</v>
      </c>
      <c r="S166">
        <f t="shared" ca="1" si="56"/>
        <v>0</v>
      </c>
      <c r="T166" s="204">
        <v>165</v>
      </c>
      <c r="U166" s="221" t="str">
        <f t="shared" ca="1" si="42"/>
        <v/>
      </c>
      <c r="W166" s="219">
        <f t="shared" ca="1" si="57"/>
        <v>43</v>
      </c>
      <c r="X166" s="204">
        <v>165</v>
      </c>
      <c r="Y166" s="218">
        <f t="shared" ca="1" si="58"/>
        <v>0</v>
      </c>
      <c r="Z166">
        <f t="shared" ca="1" si="59"/>
        <v>0</v>
      </c>
      <c r="AA166" s="204">
        <v>165</v>
      </c>
      <c r="AB166" s="221" t="str">
        <f t="shared" ca="1" si="43"/>
        <v/>
      </c>
    </row>
    <row r="167" spans="1:28">
      <c r="A167">
        <f t="shared" ca="1" si="47"/>
        <v>118</v>
      </c>
      <c r="B167">
        <f t="shared" ca="1" si="48"/>
        <v>123</v>
      </c>
      <c r="C167" s="218">
        <f t="shared" ca="1" si="49"/>
        <v>124</v>
      </c>
      <c r="D167" s="442">
        <v>166</v>
      </c>
      <c r="E167" s="442">
        <f t="shared" ca="1" si="60"/>
        <v>0</v>
      </c>
      <c r="F167" s="444">
        <f t="shared" ca="1" si="61"/>
        <v>0</v>
      </c>
      <c r="G167" s="444">
        <f t="shared" ca="1" si="62"/>
        <v>0</v>
      </c>
      <c r="H167" s="443"/>
      <c r="I167" s="219">
        <f t="shared" ca="1" si="50"/>
        <v>43</v>
      </c>
      <c r="J167" s="204">
        <v>166</v>
      </c>
      <c r="K167" s="218">
        <f t="shared" ca="1" si="51"/>
        <v>0</v>
      </c>
      <c r="L167">
        <f t="shared" ca="1" si="52"/>
        <v>0</v>
      </c>
      <c r="M167" s="204">
        <v>166</v>
      </c>
      <c r="N167" s="221" t="str">
        <f t="shared" ca="1" si="53"/>
        <v/>
      </c>
      <c r="P167" s="219">
        <f t="shared" ca="1" si="54"/>
        <v>43</v>
      </c>
      <c r="Q167" s="204">
        <v>166</v>
      </c>
      <c r="R167" s="218">
        <f t="shared" ca="1" si="55"/>
        <v>11</v>
      </c>
      <c r="S167" t="str">
        <f t="shared" ca="1" si="56"/>
        <v>Boston</v>
      </c>
      <c r="T167" s="204">
        <v>166</v>
      </c>
      <c r="U167" s="221" t="str">
        <f t="shared" ref="U167:U201" ca="1" si="63">IFERROR(VLOOKUP(T167,R$2:S$201,2,FALSE),"")</f>
        <v/>
      </c>
      <c r="W167" s="219">
        <f t="shared" ca="1" si="57"/>
        <v>43</v>
      </c>
      <c r="X167" s="204">
        <v>166</v>
      </c>
      <c r="Y167" s="218">
        <f t="shared" ca="1" si="58"/>
        <v>0</v>
      </c>
      <c r="Z167">
        <f t="shared" ca="1" si="59"/>
        <v>0</v>
      </c>
      <c r="AA167" s="204">
        <v>166</v>
      </c>
      <c r="AB167" s="221" t="str">
        <f t="shared" ref="AB167:AB201" ca="1" si="64">IFERROR(VLOOKUP(AA167,Y$2:Z$201,2,FALSE),"")</f>
        <v/>
      </c>
    </row>
    <row r="168" spans="1:28">
      <c r="A168">
        <f t="shared" ca="1" si="47"/>
        <v>118</v>
      </c>
      <c r="B168">
        <f t="shared" ca="1" si="48"/>
        <v>123</v>
      </c>
      <c r="C168" s="218">
        <f t="shared" ca="1" si="49"/>
        <v>124</v>
      </c>
      <c r="D168" s="442">
        <v>167</v>
      </c>
      <c r="E168" s="442">
        <f t="shared" ca="1" si="60"/>
        <v>0</v>
      </c>
      <c r="F168" s="444">
        <f t="shared" ca="1" si="61"/>
        <v>0</v>
      </c>
      <c r="G168" s="444">
        <f t="shared" ca="1" si="62"/>
        <v>0</v>
      </c>
      <c r="H168" s="443"/>
      <c r="I168" s="219">
        <f t="shared" ca="1" si="50"/>
        <v>43</v>
      </c>
      <c r="J168" s="204">
        <v>167</v>
      </c>
      <c r="K168" s="218">
        <f t="shared" ca="1" si="51"/>
        <v>3</v>
      </c>
      <c r="L168" t="str">
        <f t="shared" ca="1" si="52"/>
        <v>Brazil</v>
      </c>
      <c r="M168" s="204">
        <v>167</v>
      </c>
      <c r="N168" s="221" t="str">
        <f t="shared" ca="1" si="53"/>
        <v/>
      </c>
      <c r="P168" s="219">
        <f t="shared" ca="1" si="54"/>
        <v>43</v>
      </c>
      <c r="Q168" s="204">
        <v>167</v>
      </c>
      <c r="R168" s="218">
        <f t="shared" ca="1" si="55"/>
        <v>0</v>
      </c>
      <c r="S168">
        <f t="shared" ca="1" si="56"/>
        <v>0</v>
      </c>
      <c r="T168" s="204">
        <v>167</v>
      </c>
      <c r="U168" s="221" t="str">
        <f t="shared" ca="1" si="63"/>
        <v/>
      </c>
      <c r="W168" s="219">
        <f t="shared" ca="1" si="57"/>
        <v>43</v>
      </c>
      <c r="X168" s="204">
        <v>167</v>
      </c>
      <c r="Y168" s="218">
        <f t="shared" ca="1" si="58"/>
        <v>0</v>
      </c>
      <c r="Z168">
        <f t="shared" ca="1" si="59"/>
        <v>0</v>
      </c>
      <c r="AA168" s="204">
        <v>167</v>
      </c>
      <c r="AB168" s="221" t="str">
        <f t="shared" ca="1" si="64"/>
        <v/>
      </c>
    </row>
    <row r="169" spans="1:28">
      <c r="A169">
        <f t="shared" ca="1" si="47"/>
        <v>118</v>
      </c>
      <c r="B169">
        <f t="shared" ca="1" si="48"/>
        <v>123</v>
      </c>
      <c r="C169" s="218">
        <f t="shared" ca="1" si="49"/>
        <v>124</v>
      </c>
      <c r="D169" s="442">
        <v>168</v>
      </c>
      <c r="E169" s="442">
        <f t="shared" ca="1" si="60"/>
        <v>0</v>
      </c>
      <c r="F169" s="444">
        <f t="shared" ca="1" si="61"/>
        <v>0</v>
      </c>
      <c r="G169" s="444">
        <f t="shared" ca="1" si="62"/>
        <v>0</v>
      </c>
      <c r="H169" s="443"/>
      <c r="I169" s="219">
        <f t="shared" ca="1" si="50"/>
        <v>43</v>
      </c>
      <c r="J169" s="204">
        <v>168</v>
      </c>
      <c r="K169" s="218">
        <f t="shared" ca="1" si="51"/>
        <v>0</v>
      </c>
      <c r="L169">
        <f t="shared" ca="1" si="52"/>
        <v>0</v>
      </c>
      <c r="M169" s="204">
        <v>168</v>
      </c>
      <c r="N169" s="221" t="str">
        <f t="shared" ca="1" si="53"/>
        <v/>
      </c>
      <c r="P169" s="219">
        <f t="shared" ca="1" si="54"/>
        <v>43</v>
      </c>
      <c r="Q169" s="204">
        <v>168</v>
      </c>
      <c r="R169" s="218">
        <f t="shared" ca="1" si="55"/>
        <v>0</v>
      </c>
      <c r="S169">
        <f t="shared" ca="1" si="56"/>
        <v>0</v>
      </c>
      <c r="T169" s="204">
        <v>168</v>
      </c>
      <c r="U169" s="221" t="str">
        <f t="shared" ca="1" si="63"/>
        <v/>
      </c>
      <c r="W169" s="219">
        <f t="shared" ca="1" si="57"/>
        <v>43</v>
      </c>
      <c r="X169" s="204">
        <v>168</v>
      </c>
      <c r="Y169" s="218">
        <f t="shared" ca="1" si="58"/>
        <v>0</v>
      </c>
      <c r="Z169">
        <f t="shared" ca="1" si="59"/>
        <v>0</v>
      </c>
      <c r="AA169" s="204">
        <v>168</v>
      </c>
      <c r="AB169" s="221" t="str">
        <f t="shared" ca="1" si="64"/>
        <v/>
      </c>
    </row>
    <row r="170" spans="1:28">
      <c r="A170">
        <f t="shared" ca="1" si="47"/>
        <v>118</v>
      </c>
      <c r="B170">
        <f t="shared" ca="1" si="48"/>
        <v>123</v>
      </c>
      <c r="C170" s="218">
        <f t="shared" ca="1" si="49"/>
        <v>124</v>
      </c>
      <c r="D170" s="442">
        <v>169</v>
      </c>
      <c r="E170" s="442">
        <f t="shared" ca="1" si="60"/>
        <v>0</v>
      </c>
      <c r="F170" s="444">
        <f t="shared" ca="1" si="61"/>
        <v>0</v>
      </c>
      <c r="G170" s="444">
        <f t="shared" ca="1" si="62"/>
        <v>0</v>
      </c>
      <c r="H170" s="443"/>
      <c r="I170" s="219">
        <f t="shared" ca="1" si="50"/>
        <v>43</v>
      </c>
      <c r="J170" s="204">
        <v>169</v>
      </c>
      <c r="K170" s="218">
        <f t="shared" ca="1" si="51"/>
        <v>0</v>
      </c>
      <c r="L170">
        <f t="shared" ca="1" si="52"/>
        <v>0</v>
      </c>
      <c r="M170" s="204">
        <v>169</v>
      </c>
      <c r="N170" s="221" t="str">
        <f t="shared" ca="1" si="53"/>
        <v/>
      </c>
      <c r="P170" s="219">
        <f t="shared" ca="1" si="54"/>
        <v>43</v>
      </c>
      <c r="Q170" s="204">
        <v>169</v>
      </c>
      <c r="R170" s="218">
        <f t="shared" ca="1" si="55"/>
        <v>0</v>
      </c>
      <c r="S170">
        <f t="shared" ca="1" si="56"/>
        <v>0</v>
      </c>
      <c r="T170" s="204">
        <v>169</v>
      </c>
      <c r="U170" s="221" t="str">
        <f t="shared" ca="1" si="63"/>
        <v/>
      </c>
      <c r="W170" s="219">
        <f t="shared" ca="1" si="57"/>
        <v>43</v>
      </c>
      <c r="X170" s="204">
        <v>169</v>
      </c>
      <c r="Y170" s="218">
        <f t="shared" ca="1" si="58"/>
        <v>0</v>
      </c>
      <c r="Z170">
        <f t="shared" ca="1" si="59"/>
        <v>0</v>
      </c>
      <c r="AA170" s="204">
        <v>169</v>
      </c>
      <c r="AB170" s="221" t="str">
        <f t="shared" ca="1" si="64"/>
        <v/>
      </c>
    </row>
    <row r="171" spans="1:28">
      <c r="A171">
        <f t="shared" ca="1" si="47"/>
        <v>118</v>
      </c>
      <c r="B171">
        <f t="shared" ca="1" si="48"/>
        <v>123</v>
      </c>
      <c r="C171" s="218">
        <f t="shared" ca="1" si="49"/>
        <v>124</v>
      </c>
      <c r="D171" s="442">
        <v>170</v>
      </c>
      <c r="E171" s="442">
        <f t="shared" ca="1" si="60"/>
        <v>0</v>
      </c>
      <c r="F171" s="444">
        <f t="shared" ca="1" si="61"/>
        <v>0</v>
      </c>
      <c r="G171" s="444">
        <f t="shared" ca="1" si="62"/>
        <v>0</v>
      </c>
      <c r="H171" s="443"/>
      <c r="I171" s="219">
        <f t="shared" ca="1" si="50"/>
        <v>43</v>
      </c>
      <c r="J171" s="204">
        <v>170</v>
      </c>
      <c r="K171" s="218">
        <f t="shared" ca="1" si="51"/>
        <v>0</v>
      </c>
      <c r="L171">
        <f t="shared" ca="1" si="52"/>
        <v>0</v>
      </c>
      <c r="M171" s="204">
        <v>170</v>
      </c>
      <c r="N171" s="221" t="str">
        <f t="shared" ca="1" si="53"/>
        <v/>
      </c>
      <c r="P171" s="219">
        <f t="shared" ca="1" si="54"/>
        <v>43</v>
      </c>
      <c r="Q171" s="204">
        <v>170</v>
      </c>
      <c r="R171" s="218">
        <f t="shared" ca="1" si="55"/>
        <v>0</v>
      </c>
      <c r="S171">
        <f t="shared" ca="1" si="56"/>
        <v>0</v>
      </c>
      <c r="T171" s="204">
        <v>170</v>
      </c>
      <c r="U171" s="221" t="str">
        <f t="shared" ca="1" si="63"/>
        <v/>
      </c>
      <c r="W171" s="219">
        <f t="shared" ca="1" si="57"/>
        <v>43</v>
      </c>
      <c r="X171" s="204">
        <v>170</v>
      </c>
      <c r="Y171" s="218">
        <f t="shared" ca="1" si="58"/>
        <v>0</v>
      </c>
      <c r="Z171">
        <f t="shared" ca="1" si="59"/>
        <v>0</v>
      </c>
      <c r="AA171" s="204">
        <v>170</v>
      </c>
      <c r="AB171" s="221" t="str">
        <f t="shared" ca="1" si="64"/>
        <v/>
      </c>
    </row>
    <row r="172" spans="1:28">
      <c r="A172">
        <f t="shared" ca="1" si="47"/>
        <v>118</v>
      </c>
      <c r="B172">
        <f t="shared" ca="1" si="48"/>
        <v>123</v>
      </c>
      <c r="C172" s="218">
        <f t="shared" ca="1" si="49"/>
        <v>124</v>
      </c>
      <c r="D172" s="442">
        <v>171</v>
      </c>
      <c r="E172" s="442">
        <f t="shared" ca="1" si="60"/>
        <v>0</v>
      </c>
      <c r="F172" s="444">
        <f t="shared" ca="1" si="61"/>
        <v>0</v>
      </c>
      <c r="G172" s="444">
        <f t="shared" ca="1" si="62"/>
        <v>0</v>
      </c>
      <c r="H172" s="443"/>
      <c r="I172" s="219">
        <f t="shared" ca="1" si="50"/>
        <v>43</v>
      </c>
      <c r="J172" s="204">
        <v>171</v>
      </c>
      <c r="K172" s="218">
        <f t="shared" ca="1" si="51"/>
        <v>2</v>
      </c>
      <c r="L172" t="str">
        <f t="shared" ca="1" si="52"/>
        <v>Australia</v>
      </c>
      <c r="M172" s="204">
        <v>171</v>
      </c>
      <c r="N172" s="221" t="str">
        <f t="shared" ca="1" si="53"/>
        <v/>
      </c>
      <c r="P172" s="219">
        <f t="shared" ca="1" si="54"/>
        <v>43</v>
      </c>
      <c r="Q172" s="204">
        <v>171</v>
      </c>
      <c r="R172" s="218">
        <f t="shared" ca="1" si="55"/>
        <v>0</v>
      </c>
      <c r="S172">
        <f t="shared" ca="1" si="56"/>
        <v>0</v>
      </c>
      <c r="T172" s="204">
        <v>171</v>
      </c>
      <c r="U172" s="221" t="str">
        <f t="shared" ca="1" si="63"/>
        <v/>
      </c>
      <c r="W172" s="219">
        <f t="shared" ca="1" si="57"/>
        <v>43</v>
      </c>
      <c r="X172" s="204">
        <v>171</v>
      </c>
      <c r="Y172" s="218">
        <f t="shared" ca="1" si="58"/>
        <v>0</v>
      </c>
      <c r="Z172">
        <f t="shared" ca="1" si="59"/>
        <v>0</v>
      </c>
      <c r="AA172" s="204">
        <v>171</v>
      </c>
      <c r="AB172" s="221" t="str">
        <f t="shared" ca="1" si="64"/>
        <v/>
      </c>
    </row>
    <row r="173" spans="1:28">
      <c r="A173">
        <f t="shared" ca="1" si="47"/>
        <v>118</v>
      </c>
      <c r="B173">
        <f t="shared" ca="1" si="48"/>
        <v>123</v>
      </c>
      <c r="C173" s="218">
        <f t="shared" ca="1" si="49"/>
        <v>124</v>
      </c>
      <c r="D173" s="442">
        <v>172</v>
      </c>
      <c r="E173" s="442">
        <f t="shared" ca="1" si="60"/>
        <v>0</v>
      </c>
      <c r="F173" s="444">
        <f t="shared" ca="1" si="61"/>
        <v>0</v>
      </c>
      <c r="G173" s="444">
        <f t="shared" ca="1" si="62"/>
        <v>0</v>
      </c>
      <c r="H173" s="443"/>
      <c r="I173" s="219">
        <f t="shared" ca="1" si="50"/>
        <v>43</v>
      </c>
      <c r="J173" s="204">
        <v>172</v>
      </c>
      <c r="K173" s="218">
        <f t="shared" ca="1" si="51"/>
        <v>0</v>
      </c>
      <c r="L173">
        <f t="shared" ca="1" si="52"/>
        <v>0</v>
      </c>
      <c r="M173" s="204">
        <v>172</v>
      </c>
      <c r="N173" s="221" t="str">
        <f t="shared" ca="1" si="53"/>
        <v/>
      </c>
      <c r="P173" s="219">
        <f t="shared" ca="1" si="54"/>
        <v>43</v>
      </c>
      <c r="Q173" s="204">
        <v>172</v>
      </c>
      <c r="R173" s="218">
        <f t="shared" ca="1" si="55"/>
        <v>0</v>
      </c>
      <c r="S173">
        <f t="shared" ca="1" si="56"/>
        <v>0</v>
      </c>
      <c r="T173" s="204">
        <v>172</v>
      </c>
      <c r="U173" s="221" t="str">
        <f t="shared" ca="1" si="63"/>
        <v/>
      </c>
      <c r="W173" s="219">
        <f t="shared" ca="1" si="57"/>
        <v>43</v>
      </c>
      <c r="X173" s="204">
        <v>172</v>
      </c>
      <c r="Y173" s="218">
        <f t="shared" ca="1" si="58"/>
        <v>0</v>
      </c>
      <c r="Z173">
        <f t="shared" ca="1" si="59"/>
        <v>0</v>
      </c>
      <c r="AA173" s="204">
        <v>172</v>
      </c>
      <c r="AB173" s="221" t="str">
        <f t="shared" ca="1" si="64"/>
        <v/>
      </c>
    </row>
    <row r="174" spans="1:28">
      <c r="A174">
        <f t="shared" ca="1" si="47"/>
        <v>118</v>
      </c>
      <c r="B174">
        <f t="shared" ca="1" si="48"/>
        <v>123</v>
      </c>
      <c r="C174" s="218">
        <f t="shared" ca="1" si="49"/>
        <v>124</v>
      </c>
      <c r="D174" s="442">
        <v>173</v>
      </c>
      <c r="E174" s="442">
        <f t="shared" ca="1" si="60"/>
        <v>0</v>
      </c>
      <c r="F174" s="444">
        <f t="shared" ca="1" si="61"/>
        <v>0</v>
      </c>
      <c r="G174" s="444">
        <f t="shared" ca="1" si="62"/>
        <v>0</v>
      </c>
      <c r="H174" s="443"/>
      <c r="I174" s="219">
        <f t="shared" ca="1" si="50"/>
        <v>43</v>
      </c>
      <c r="J174" s="204">
        <v>173</v>
      </c>
      <c r="K174" s="218">
        <f t="shared" ca="1" si="51"/>
        <v>0</v>
      </c>
      <c r="L174">
        <f t="shared" ca="1" si="52"/>
        <v>0</v>
      </c>
      <c r="M174" s="204">
        <v>173</v>
      </c>
      <c r="N174" s="221" t="str">
        <f t="shared" ca="1" si="53"/>
        <v/>
      </c>
      <c r="P174" s="219">
        <f t="shared" ca="1" si="54"/>
        <v>43</v>
      </c>
      <c r="Q174" s="204">
        <v>173</v>
      </c>
      <c r="R174" s="218">
        <f t="shared" ca="1" si="55"/>
        <v>0</v>
      </c>
      <c r="S174">
        <f t="shared" ca="1" si="56"/>
        <v>0</v>
      </c>
      <c r="T174" s="204">
        <v>173</v>
      </c>
      <c r="U174" s="221" t="str">
        <f t="shared" ca="1" si="63"/>
        <v/>
      </c>
      <c r="W174" s="219">
        <f t="shared" ca="1" si="57"/>
        <v>43</v>
      </c>
      <c r="X174" s="204">
        <v>173</v>
      </c>
      <c r="Y174" s="218">
        <f t="shared" ca="1" si="58"/>
        <v>0</v>
      </c>
      <c r="Z174">
        <f t="shared" ca="1" si="59"/>
        <v>0</v>
      </c>
      <c r="AA174" s="204">
        <v>173</v>
      </c>
      <c r="AB174" s="221" t="str">
        <f t="shared" ca="1" si="64"/>
        <v/>
      </c>
    </row>
    <row r="175" spans="1:28">
      <c r="A175">
        <f t="shared" ca="1" si="47"/>
        <v>118</v>
      </c>
      <c r="B175">
        <f t="shared" ca="1" si="48"/>
        <v>123</v>
      </c>
      <c r="C175" s="218">
        <f t="shared" ca="1" si="49"/>
        <v>124</v>
      </c>
      <c r="D175" s="442">
        <v>174</v>
      </c>
      <c r="E175" s="442">
        <f t="shared" ca="1" si="60"/>
        <v>0</v>
      </c>
      <c r="F175" s="444">
        <f t="shared" ca="1" si="61"/>
        <v>0</v>
      </c>
      <c r="G175" s="444">
        <f t="shared" ca="1" si="62"/>
        <v>0</v>
      </c>
      <c r="H175" s="443"/>
      <c r="I175" s="219">
        <f t="shared" ca="1" si="50"/>
        <v>43</v>
      </c>
      <c r="J175" s="204">
        <v>174</v>
      </c>
      <c r="K175" s="218">
        <f t="shared" ca="1" si="51"/>
        <v>0</v>
      </c>
      <c r="L175">
        <f t="shared" ca="1" si="52"/>
        <v>0</v>
      </c>
      <c r="M175" s="204">
        <v>174</v>
      </c>
      <c r="N175" s="221" t="str">
        <f t="shared" ca="1" si="53"/>
        <v/>
      </c>
      <c r="P175" s="219">
        <f t="shared" ca="1" si="54"/>
        <v>43</v>
      </c>
      <c r="Q175" s="204">
        <v>174</v>
      </c>
      <c r="R175" s="218">
        <f t="shared" ca="1" si="55"/>
        <v>0</v>
      </c>
      <c r="S175">
        <f t="shared" ca="1" si="56"/>
        <v>0</v>
      </c>
      <c r="T175" s="204">
        <v>174</v>
      </c>
      <c r="U175" s="221" t="str">
        <f t="shared" ca="1" si="63"/>
        <v/>
      </c>
      <c r="W175" s="219">
        <f t="shared" ca="1" si="57"/>
        <v>43</v>
      </c>
      <c r="X175" s="204">
        <v>174</v>
      </c>
      <c r="Y175" s="218">
        <f t="shared" ca="1" si="58"/>
        <v>0</v>
      </c>
      <c r="Z175">
        <f t="shared" ca="1" si="59"/>
        <v>0</v>
      </c>
      <c r="AA175" s="204">
        <v>174</v>
      </c>
      <c r="AB175" s="221" t="str">
        <f t="shared" ca="1" si="64"/>
        <v/>
      </c>
    </row>
    <row r="176" spans="1:28">
      <c r="A176">
        <f t="shared" ca="1" si="47"/>
        <v>118</v>
      </c>
      <c r="B176">
        <f t="shared" ca="1" si="48"/>
        <v>123</v>
      </c>
      <c r="C176" s="218">
        <f t="shared" ca="1" si="49"/>
        <v>124</v>
      </c>
      <c r="D176" s="442">
        <v>175</v>
      </c>
      <c r="E176" s="442">
        <f t="shared" ca="1" si="60"/>
        <v>0</v>
      </c>
      <c r="F176" s="444">
        <f t="shared" ca="1" si="61"/>
        <v>0</v>
      </c>
      <c r="G176" s="444">
        <f t="shared" ca="1" si="62"/>
        <v>0</v>
      </c>
      <c r="H176" s="443"/>
      <c r="I176" s="219">
        <f t="shared" ca="1" si="50"/>
        <v>43</v>
      </c>
      <c r="J176" s="204">
        <v>175</v>
      </c>
      <c r="K176" s="218">
        <f t="shared" ca="1" si="51"/>
        <v>0</v>
      </c>
      <c r="L176">
        <f t="shared" ca="1" si="52"/>
        <v>0</v>
      </c>
      <c r="M176" s="204">
        <v>175</v>
      </c>
      <c r="N176" s="221" t="str">
        <f t="shared" ca="1" si="53"/>
        <v/>
      </c>
      <c r="P176" s="219">
        <f t="shared" ca="1" si="54"/>
        <v>43</v>
      </c>
      <c r="Q176" s="204">
        <v>175</v>
      </c>
      <c r="R176" s="218">
        <f t="shared" ca="1" si="55"/>
        <v>0</v>
      </c>
      <c r="S176">
        <f t="shared" ca="1" si="56"/>
        <v>0</v>
      </c>
      <c r="T176" s="204">
        <v>175</v>
      </c>
      <c r="U176" s="221" t="str">
        <f t="shared" ca="1" si="63"/>
        <v/>
      </c>
      <c r="W176" s="219">
        <f t="shared" ca="1" si="57"/>
        <v>43</v>
      </c>
      <c r="X176" s="204">
        <v>175</v>
      </c>
      <c r="Y176" s="218">
        <f t="shared" ca="1" si="58"/>
        <v>0</v>
      </c>
      <c r="Z176">
        <f t="shared" ca="1" si="59"/>
        <v>0</v>
      </c>
      <c r="AA176" s="204">
        <v>175</v>
      </c>
      <c r="AB176" s="221" t="str">
        <f t="shared" ca="1" si="64"/>
        <v/>
      </c>
    </row>
    <row r="177" spans="1:28">
      <c r="A177">
        <f t="shared" ca="1" si="47"/>
        <v>118</v>
      </c>
      <c r="B177">
        <f t="shared" ca="1" si="48"/>
        <v>123</v>
      </c>
      <c r="C177" s="218">
        <f t="shared" ca="1" si="49"/>
        <v>124</v>
      </c>
      <c r="D177" s="442">
        <v>176</v>
      </c>
      <c r="E177" s="442">
        <f t="shared" ca="1" si="60"/>
        <v>0</v>
      </c>
      <c r="F177" s="444">
        <f t="shared" ca="1" si="61"/>
        <v>0</v>
      </c>
      <c r="G177" s="444">
        <f t="shared" ca="1" si="62"/>
        <v>0</v>
      </c>
      <c r="H177" s="443"/>
      <c r="I177" s="219">
        <f t="shared" ca="1" si="50"/>
        <v>43</v>
      </c>
      <c r="J177" s="204">
        <v>176</v>
      </c>
      <c r="K177" s="218">
        <f t="shared" ca="1" si="51"/>
        <v>0</v>
      </c>
      <c r="L177">
        <f t="shared" ca="1" si="52"/>
        <v>0</v>
      </c>
      <c r="M177" s="204">
        <v>176</v>
      </c>
      <c r="N177" s="221" t="str">
        <f t="shared" ca="1" si="53"/>
        <v/>
      </c>
      <c r="P177" s="219">
        <f t="shared" ca="1" si="54"/>
        <v>43</v>
      </c>
      <c r="Q177" s="204">
        <v>176</v>
      </c>
      <c r="R177" s="218">
        <f t="shared" ca="1" si="55"/>
        <v>0</v>
      </c>
      <c r="S177">
        <f t="shared" ca="1" si="56"/>
        <v>0</v>
      </c>
      <c r="T177" s="204">
        <v>176</v>
      </c>
      <c r="U177" s="221" t="str">
        <f t="shared" ca="1" si="63"/>
        <v/>
      </c>
      <c r="W177" s="219">
        <f t="shared" ca="1" si="57"/>
        <v>43</v>
      </c>
      <c r="X177" s="204">
        <v>176</v>
      </c>
      <c r="Y177" s="218">
        <f t="shared" ca="1" si="58"/>
        <v>0</v>
      </c>
      <c r="Z177">
        <f t="shared" ca="1" si="59"/>
        <v>0</v>
      </c>
      <c r="AA177" s="204">
        <v>176</v>
      </c>
      <c r="AB177" s="221" t="str">
        <f t="shared" ca="1" si="64"/>
        <v/>
      </c>
    </row>
    <row r="178" spans="1:28">
      <c r="A178">
        <f t="shared" ca="1" si="47"/>
        <v>118</v>
      </c>
      <c r="B178">
        <f t="shared" ca="1" si="48"/>
        <v>123</v>
      </c>
      <c r="C178" s="218">
        <f t="shared" ca="1" si="49"/>
        <v>124</v>
      </c>
      <c r="D178" s="442">
        <v>177</v>
      </c>
      <c r="E178" s="442">
        <f t="shared" ca="1" si="60"/>
        <v>0</v>
      </c>
      <c r="F178" s="444">
        <f t="shared" ca="1" si="61"/>
        <v>0</v>
      </c>
      <c r="G178" s="444">
        <f t="shared" ca="1" si="62"/>
        <v>0</v>
      </c>
      <c r="H178" s="443"/>
      <c r="I178" s="219">
        <f t="shared" ca="1" si="50"/>
        <v>43</v>
      </c>
      <c r="J178" s="204">
        <v>177</v>
      </c>
      <c r="K178" s="218">
        <f t="shared" ca="1" si="51"/>
        <v>0</v>
      </c>
      <c r="L178">
        <f t="shared" ca="1" si="52"/>
        <v>0</v>
      </c>
      <c r="M178" s="204">
        <v>177</v>
      </c>
      <c r="N178" s="221" t="str">
        <f t="shared" ca="1" si="53"/>
        <v/>
      </c>
      <c r="P178" s="219">
        <f t="shared" ca="1" si="54"/>
        <v>43</v>
      </c>
      <c r="Q178" s="204">
        <v>177</v>
      </c>
      <c r="R178" s="218">
        <f t="shared" ca="1" si="55"/>
        <v>0</v>
      </c>
      <c r="S178">
        <f t="shared" ca="1" si="56"/>
        <v>0</v>
      </c>
      <c r="T178" s="204">
        <v>177</v>
      </c>
      <c r="U178" s="221" t="str">
        <f t="shared" ca="1" si="63"/>
        <v/>
      </c>
      <c r="W178" s="219">
        <f t="shared" ca="1" si="57"/>
        <v>43</v>
      </c>
      <c r="X178" s="204">
        <v>177</v>
      </c>
      <c r="Y178" s="218">
        <f t="shared" ca="1" si="58"/>
        <v>0</v>
      </c>
      <c r="Z178">
        <f t="shared" ca="1" si="59"/>
        <v>0</v>
      </c>
      <c r="AA178" s="204">
        <v>177</v>
      </c>
      <c r="AB178" s="221" t="str">
        <f t="shared" ca="1" si="64"/>
        <v/>
      </c>
    </row>
    <row r="179" spans="1:28">
      <c r="A179">
        <f t="shared" ca="1" si="47"/>
        <v>118</v>
      </c>
      <c r="B179">
        <f t="shared" ca="1" si="48"/>
        <v>123</v>
      </c>
      <c r="C179" s="218">
        <f t="shared" ca="1" si="49"/>
        <v>124</v>
      </c>
      <c r="D179" s="442">
        <v>178</v>
      </c>
      <c r="E179" s="442">
        <f t="shared" ca="1" si="60"/>
        <v>0</v>
      </c>
      <c r="F179" s="444">
        <f t="shared" ca="1" si="61"/>
        <v>0</v>
      </c>
      <c r="G179" s="444">
        <f t="shared" ca="1" si="62"/>
        <v>0</v>
      </c>
      <c r="H179" s="443"/>
      <c r="I179" s="219">
        <f t="shared" ca="1" si="50"/>
        <v>43</v>
      </c>
      <c r="J179" s="204">
        <v>178</v>
      </c>
      <c r="K179" s="218">
        <f t="shared" ca="1" si="51"/>
        <v>0</v>
      </c>
      <c r="L179">
        <f t="shared" ca="1" si="52"/>
        <v>0</v>
      </c>
      <c r="M179" s="204">
        <v>178</v>
      </c>
      <c r="N179" s="221" t="str">
        <f t="shared" ca="1" si="53"/>
        <v/>
      </c>
      <c r="P179" s="219">
        <f t="shared" ca="1" si="54"/>
        <v>43</v>
      </c>
      <c r="Q179" s="204">
        <v>178</v>
      </c>
      <c r="R179" s="218">
        <f t="shared" ca="1" si="55"/>
        <v>10</v>
      </c>
      <c r="S179" t="str">
        <f t="shared" ca="1" si="56"/>
        <v>Bogotá</v>
      </c>
      <c r="T179" s="204">
        <v>178</v>
      </c>
      <c r="U179" s="221" t="str">
        <f t="shared" ca="1" si="63"/>
        <v/>
      </c>
      <c r="W179" s="219">
        <f t="shared" ca="1" si="57"/>
        <v>43</v>
      </c>
      <c r="X179" s="204">
        <v>178</v>
      </c>
      <c r="Y179" s="218">
        <f t="shared" ca="1" si="58"/>
        <v>0</v>
      </c>
      <c r="Z179">
        <f t="shared" ca="1" si="59"/>
        <v>0</v>
      </c>
      <c r="AA179" s="204">
        <v>178</v>
      </c>
      <c r="AB179" s="221" t="str">
        <f t="shared" ca="1" si="64"/>
        <v/>
      </c>
    </row>
    <row r="180" spans="1:28">
      <c r="A180">
        <f t="shared" ca="1" si="47"/>
        <v>118</v>
      </c>
      <c r="B180">
        <f t="shared" ca="1" si="48"/>
        <v>123</v>
      </c>
      <c r="C180" s="218">
        <f t="shared" ca="1" si="49"/>
        <v>124</v>
      </c>
      <c r="D180" s="442">
        <v>179</v>
      </c>
      <c r="E180" s="442">
        <f t="shared" ca="1" si="60"/>
        <v>0</v>
      </c>
      <c r="F180" s="444">
        <f t="shared" ca="1" si="61"/>
        <v>0</v>
      </c>
      <c r="G180" s="444">
        <f t="shared" ca="1" si="62"/>
        <v>0</v>
      </c>
      <c r="H180" s="443"/>
      <c r="I180" s="219">
        <f t="shared" ca="1" si="50"/>
        <v>43</v>
      </c>
      <c r="J180" s="204">
        <v>179</v>
      </c>
      <c r="K180" s="218">
        <f t="shared" ca="1" si="51"/>
        <v>0</v>
      </c>
      <c r="L180">
        <f t="shared" ca="1" si="52"/>
        <v>0</v>
      </c>
      <c r="M180" s="204">
        <v>179</v>
      </c>
      <c r="N180" s="221" t="str">
        <f t="shared" ca="1" si="53"/>
        <v/>
      </c>
      <c r="P180" s="219">
        <f t="shared" ca="1" si="54"/>
        <v>43</v>
      </c>
      <c r="Q180" s="204">
        <v>179</v>
      </c>
      <c r="R180" s="218">
        <f t="shared" ca="1" si="55"/>
        <v>9</v>
      </c>
      <c r="S180" t="str">
        <f t="shared" ca="1" si="56"/>
        <v>Basel</v>
      </c>
      <c r="T180" s="204">
        <v>179</v>
      </c>
      <c r="U180" s="221" t="str">
        <f t="shared" ca="1" si="63"/>
        <v/>
      </c>
      <c r="W180" s="219">
        <f t="shared" ca="1" si="57"/>
        <v>43</v>
      </c>
      <c r="X180" s="204">
        <v>179</v>
      </c>
      <c r="Y180" s="218">
        <f t="shared" ca="1" si="58"/>
        <v>0</v>
      </c>
      <c r="Z180">
        <f t="shared" ca="1" si="59"/>
        <v>0</v>
      </c>
      <c r="AA180" s="204">
        <v>179</v>
      </c>
      <c r="AB180" s="221" t="str">
        <f t="shared" ca="1" si="64"/>
        <v/>
      </c>
    </row>
    <row r="181" spans="1:28">
      <c r="A181">
        <f t="shared" ca="1" si="47"/>
        <v>118</v>
      </c>
      <c r="B181">
        <f t="shared" ca="1" si="48"/>
        <v>123</v>
      </c>
      <c r="C181" s="218">
        <f t="shared" ca="1" si="49"/>
        <v>124</v>
      </c>
      <c r="D181" s="442">
        <v>180</v>
      </c>
      <c r="E181" s="442">
        <f t="shared" ca="1" si="60"/>
        <v>0</v>
      </c>
      <c r="F181" s="444">
        <f t="shared" ca="1" si="61"/>
        <v>0</v>
      </c>
      <c r="G181" s="444">
        <f t="shared" ca="1" si="62"/>
        <v>0</v>
      </c>
      <c r="H181" s="443"/>
      <c r="I181" s="219">
        <f t="shared" ca="1" si="50"/>
        <v>43</v>
      </c>
      <c r="J181" s="204">
        <v>180</v>
      </c>
      <c r="K181" s="218">
        <f t="shared" ca="1" si="51"/>
        <v>0</v>
      </c>
      <c r="L181">
        <f t="shared" ca="1" si="52"/>
        <v>0</v>
      </c>
      <c r="M181" s="204">
        <v>180</v>
      </c>
      <c r="N181" s="221" t="str">
        <f t="shared" ca="1" si="53"/>
        <v/>
      </c>
      <c r="P181" s="219">
        <f t="shared" ca="1" si="54"/>
        <v>43</v>
      </c>
      <c r="Q181" s="204">
        <v>180</v>
      </c>
      <c r="R181" s="218">
        <f t="shared" ca="1" si="55"/>
        <v>8</v>
      </c>
      <c r="S181" t="str">
        <f t="shared" ca="1" si="56"/>
        <v>Barcelona</v>
      </c>
      <c r="T181" s="204">
        <v>180</v>
      </c>
      <c r="U181" s="221" t="str">
        <f t="shared" ca="1" si="63"/>
        <v/>
      </c>
      <c r="W181" s="219">
        <f t="shared" ca="1" si="57"/>
        <v>43</v>
      </c>
      <c r="X181" s="204">
        <v>180</v>
      </c>
      <c r="Y181" s="218">
        <f t="shared" ca="1" si="58"/>
        <v>0</v>
      </c>
      <c r="Z181">
        <f t="shared" ca="1" si="59"/>
        <v>0</v>
      </c>
      <c r="AA181" s="204">
        <v>180</v>
      </c>
      <c r="AB181" s="221" t="str">
        <f t="shared" ca="1" si="64"/>
        <v/>
      </c>
    </row>
    <row r="182" spans="1:28">
      <c r="A182">
        <f t="shared" ca="1" si="47"/>
        <v>118</v>
      </c>
      <c r="B182">
        <f t="shared" ca="1" si="48"/>
        <v>123</v>
      </c>
      <c r="C182" s="218">
        <f t="shared" ca="1" si="49"/>
        <v>124</v>
      </c>
      <c r="D182" s="442">
        <v>181</v>
      </c>
      <c r="E182" s="442">
        <f t="shared" ca="1" si="60"/>
        <v>0</v>
      </c>
      <c r="F182" s="444">
        <f t="shared" ca="1" si="61"/>
        <v>0</v>
      </c>
      <c r="G182" s="444">
        <f t="shared" ca="1" si="62"/>
        <v>0</v>
      </c>
      <c r="H182" s="443"/>
      <c r="I182" s="219">
        <f t="shared" ca="1" si="50"/>
        <v>43</v>
      </c>
      <c r="J182" s="204">
        <v>181</v>
      </c>
      <c r="K182" s="218">
        <f t="shared" ca="1" si="51"/>
        <v>0</v>
      </c>
      <c r="L182">
        <f t="shared" ca="1" si="52"/>
        <v>0</v>
      </c>
      <c r="M182" s="204">
        <v>181</v>
      </c>
      <c r="N182" s="221" t="str">
        <f t="shared" ca="1" si="53"/>
        <v/>
      </c>
      <c r="P182" s="219">
        <f t="shared" ca="1" si="54"/>
        <v>43</v>
      </c>
      <c r="Q182" s="204">
        <v>181</v>
      </c>
      <c r="R182" s="218">
        <f t="shared" ca="1" si="55"/>
        <v>0</v>
      </c>
      <c r="S182">
        <f t="shared" ca="1" si="56"/>
        <v>0</v>
      </c>
      <c r="T182" s="204">
        <v>181</v>
      </c>
      <c r="U182" s="221" t="str">
        <f t="shared" ca="1" si="63"/>
        <v/>
      </c>
      <c r="W182" s="219">
        <f t="shared" ca="1" si="57"/>
        <v>43</v>
      </c>
      <c r="X182" s="204">
        <v>181</v>
      </c>
      <c r="Y182" s="218">
        <f t="shared" ca="1" si="58"/>
        <v>0</v>
      </c>
      <c r="Z182">
        <f t="shared" ca="1" si="59"/>
        <v>0</v>
      </c>
      <c r="AA182" s="204">
        <v>181</v>
      </c>
      <c r="AB182" s="221" t="str">
        <f t="shared" ca="1" si="64"/>
        <v/>
      </c>
    </row>
    <row r="183" spans="1:28">
      <c r="A183">
        <f t="shared" ca="1" si="47"/>
        <v>118</v>
      </c>
      <c r="B183">
        <f t="shared" ca="1" si="48"/>
        <v>123</v>
      </c>
      <c r="C183" s="218">
        <f t="shared" ca="1" si="49"/>
        <v>124</v>
      </c>
      <c r="D183" s="442">
        <v>182</v>
      </c>
      <c r="E183" s="442">
        <f t="shared" ca="1" si="60"/>
        <v>0</v>
      </c>
      <c r="F183" s="444">
        <f t="shared" ca="1" si="61"/>
        <v>0</v>
      </c>
      <c r="G183" s="444">
        <f t="shared" ca="1" si="62"/>
        <v>0</v>
      </c>
      <c r="H183" s="443"/>
      <c r="I183" s="219">
        <f t="shared" ca="1" si="50"/>
        <v>43</v>
      </c>
      <c r="J183" s="204">
        <v>182</v>
      </c>
      <c r="K183" s="218">
        <f t="shared" ca="1" si="51"/>
        <v>0</v>
      </c>
      <c r="L183">
        <f t="shared" ca="1" si="52"/>
        <v>0</v>
      </c>
      <c r="M183" s="204">
        <v>182</v>
      </c>
      <c r="N183" s="221" t="str">
        <f t="shared" ca="1" si="53"/>
        <v/>
      </c>
      <c r="P183" s="219">
        <f t="shared" ca="1" si="54"/>
        <v>43</v>
      </c>
      <c r="Q183" s="204">
        <v>182</v>
      </c>
      <c r="R183" s="218">
        <f t="shared" ca="1" si="55"/>
        <v>0</v>
      </c>
      <c r="S183">
        <f t="shared" ca="1" si="56"/>
        <v>0</v>
      </c>
      <c r="T183" s="204">
        <v>182</v>
      </c>
      <c r="U183" s="221" t="str">
        <f t="shared" ca="1" si="63"/>
        <v/>
      </c>
      <c r="W183" s="219">
        <f t="shared" ca="1" si="57"/>
        <v>43</v>
      </c>
      <c r="X183" s="204">
        <v>182</v>
      </c>
      <c r="Y183" s="218">
        <f t="shared" ca="1" si="58"/>
        <v>0</v>
      </c>
      <c r="Z183">
        <f t="shared" ca="1" si="59"/>
        <v>0</v>
      </c>
      <c r="AA183" s="204">
        <v>182</v>
      </c>
      <c r="AB183" s="221" t="str">
        <f t="shared" ca="1" si="64"/>
        <v/>
      </c>
    </row>
    <row r="184" spans="1:28">
      <c r="A184">
        <f t="shared" ca="1" si="47"/>
        <v>118</v>
      </c>
      <c r="B184">
        <f t="shared" ca="1" si="48"/>
        <v>123</v>
      </c>
      <c r="C184" s="218">
        <f t="shared" ca="1" si="49"/>
        <v>124</v>
      </c>
      <c r="D184" s="442">
        <v>183</v>
      </c>
      <c r="E184" s="442">
        <f t="shared" ca="1" si="60"/>
        <v>0</v>
      </c>
      <c r="F184" s="444">
        <f t="shared" ca="1" si="61"/>
        <v>0</v>
      </c>
      <c r="G184" s="444">
        <f t="shared" ca="1" si="62"/>
        <v>0</v>
      </c>
      <c r="H184" s="443"/>
      <c r="I184" s="219">
        <f t="shared" ca="1" si="50"/>
        <v>43</v>
      </c>
      <c r="J184" s="204">
        <v>183</v>
      </c>
      <c r="K184" s="218">
        <f t="shared" ca="1" si="51"/>
        <v>0</v>
      </c>
      <c r="L184">
        <f t="shared" ca="1" si="52"/>
        <v>0</v>
      </c>
      <c r="M184" s="204">
        <v>183</v>
      </c>
      <c r="N184" s="221" t="str">
        <f t="shared" ca="1" si="53"/>
        <v/>
      </c>
      <c r="P184" s="219">
        <f t="shared" ca="1" si="54"/>
        <v>43</v>
      </c>
      <c r="Q184" s="204">
        <v>183</v>
      </c>
      <c r="R184" s="218">
        <f t="shared" ca="1" si="55"/>
        <v>0</v>
      </c>
      <c r="S184">
        <f t="shared" ca="1" si="56"/>
        <v>0</v>
      </c>
      <c r="T184" s="204">
        <v>183</v>
      </c>
      <c r="U184" s="221" t="str">
        <f t="shared" ca="1" si="63"/>
        <v/>
      </c>
      <c r="W184" s="219">
        <f t="shared" ca="1" si="57"/>
        <v>43</v>
      </c>
      <c r="X184" s="204">
        <v>183</v>
      </c>
      <c r="Y184" s="218">
        <f t="shared" ca="1" si="58"/>
        <v>0</v>
      </c>
      <c r="Z184">
        <f t="shared" ca="1" si="59"/>
        <v>0</v>
      </c>
      <c r="AA184" s="204">
        <v>183</v>
      </c>
      <c r="AB184" s="221" t="str">
        <f t="shared" ca="1" si="64"/>
        <v/>
      </c>
    </row>
    <row r="185" spans="1:28">
      <c r="A185">
        <f t="shared" ca="1" si="47"/>
        <v>118</v>
      </c>
      <c r="B185">
        <f t="shared" ca="1" si="48"/>
        <v>123</v>
      </c>
      <c r="C185" s="218">
        <f t="shared" ca="1" si="49"/>
        <v>124</v>
      </c>
      <c r="D185" s="442">
        <v>184</v>
      </c>
      <c r="E185" s="442">
        <f t="shared" ca="1" si="60"/>
        <v>0</v>
      </c>
      <c r="F185" s="444">
        <f t="shared" ca="1" si="61"/>
        <v>0</v>
      </c>
      <c r="G185" s="444">
        <f t="shared" ca="1" si="62"/>
        <v>0</v>
      </c>
      <c r="H185" s="443"/>
      <c r="I185" s="219">
        <f t="shared" ca="1" si="50"/>
        <v>43</v>
      </c>
      <c r="J185" s="204">
        <v>184</v>
      </c>
      <c r="K185" s="218">
        <f t="shared" ca="1" si="51"/>
        <v>0</v>
      </c>
      <c r="L185">
        <f t="shared" ca="1" si="52"/>
        <v>0</v>
      </c>
      <c r="M185" s="204">
        <v>184</v>
      </c>
      <c r="N185" s="221" t="str">
        <f t="shared" ca="1" si="53"/>
        <v/>
      </c>
      <c r="P185" s="219">
        <f t="shared" ca="1" si="54"/>
        <v>43</v>
      </c>
      <c r="Q185" s="204">
        <v>184</v>
      </c>
      <c r="R185" s="218">
        <f t="shared" ca="1" si="55"/>
        <v>7</v>
      </c>
      <c r="S185" t="str">
        <f t="shared" ca="1" si="56"/>
        <v>Bangkok</v>
      </c>
      <c r="T185" s="204">
        <v>184</v>
      </c>
      <c r="U185" s="221" t="str">
        <f t="shared" ca="1" si="63"/>
        <v/>
      </c>
      <c r="W185" s="219">
        <f t="shared" ca="1" si="57"/>
        <v>43</v>
      </c>
      <c r="X185" s="204">
        <v>184</v>
      </c>
      <c r="Y185" s="218">
        <f t="shared" ca="1" si="58"/>
        <v>0</v>
      </c>
      <c r="Z185">
        <f t="shared" ca="1" si="59"/>
        <v>0</v>
      </c>
      <c r="AA185" s="204">
        <v>184</v>
      </c>
      <c r="AB185" s="221" t="str">
        <f t="shared" ca="1" si="64"/>
        <v/>
      </c>
    </row>
    <row r="186" spans="1:28">
      <c r="A186">
        <f t="shared" ca="1" si="47"/>
        <v>118</v>
      </c>
      <c r="B186">
        <f t="shared" ca="1" si="48"/>
        <v>123</v>
      </c>
      <c r="C186" s="218">
        <f t="shared" ca="1" si="49"/>
        <v>124</v>
      </c>
      <c r="D186" s="442">
        <v>185</v>
      </c>
      <c r="E186" s="442">
        <f t="shared" ca="1" si="60"/>
        <v>0</v>
      </c>
      <c r="F186" s="444">
        <f t="shared" ca="1" si="61"/>
        <v>0</v>
      </c>
      <c r="G186" s="444">
        <f t="shared" ca="1" si="62"/>
        <v>0</v>
      </c>
      <c r="H186" s="443"/>
      <c r="I186" s="219">
        <f t="shared" ca="1" si="50"/>
        <v>43</v>
      </c>
      <c r="J186" s="204">
        <v>185</v>
      </c>
      <c r="K186" s="218">
        <f t="shared" ca="1" si="51"/>
        <v>1</v>
      </c>
      <c r="L186" t="str">
        <f t="shared" ca="1" si="52"/>
        <v>Argentina</v>
      </c>
      <c r="M186" s="204">
        <v>185</v>
      </c>
      <c r="N186" s="221" t="str">
        <f t="shared" ca="1" si="53"/>
        <v/>
      </c>
      <c r="P186" s="219">
        <f t="shared" ca="1" si="54"/>
        <v>43</v>
      </c>
      <c r="Q186" s="204">
        <v>185</v>
      </c>
      <c r="R186" s="218">
        <f t="shared" ca="1" si="55"/>
        <v>6</v>
      </c>
      <c r="S186" t="str">
        <f t="shared" ca="1" si="56"/>
        <v>Austin</v>
      </c>
      <c r="T186" s="204">
        <v>185</v>
      </c>
      <c r="U186" s="221" t="str">
        <f t="shared" ca="1" si="63"/>
        <v/>
      </c>
      <c r="W186" s="219">
        <f t="shared" ca="1" si="57"/>
        <v>43</v>
      </c>
      <c r="X186" s="204">
        <v>185</v>
      </c>
      <c r="Y186" s="218">
        <f t="shared" ca="1" si="58"/>
        <v>0</v>
      </c>
      <c r="Z186">
        <f t="shared" ca="1" si="59"/>
        <v>0</v>
      </c>
      <c r="AA186" s="204">
        <v>185</v>
      </c>
      <c r="AB186" s="221" t="str">
        <f t="shared" ca="1" si="64"/>
        <v/>
      </c>
    </row>
    <row r="187" spans="1:28">
      <c r="A187">
        <f t="shared" ca="1" si="47"/>
        <v>118</v>
      </c>
      <c r="B187">
        <f t="shared" ca="1" si="48"/>
        <v>123</v>
      </c>
      <c r="C187" s="218">
        <f t="shared" ca="1" si="49"/>
        <v>124</v>
      </c>
      <c r="D187" s="442">
        <v>186</v>
      </c>
      <c r="E187" s="442">
        <f t="shared" ca="1" si="60"/>
        <v>0</v>
      </c>
      <c r="F187" s="444">
        <f t="shared" ca="1" si="61"/>
        <v>0</v>
      </c>
      <c r="G187" s="444">
        <f t="shared" ca="1" si="62"/>
        <v>0</v>
      </c>
      <c r="H187" s="443"/>
      <c r="I187" s="219">
        <f t="shared" ca="1" si="50"/>
        <v>43</v>
      </c>
      <c r="J187" s="204">
        <v>186</v>
      </c>
      <c r="K187" s="218">
        <f t="shared" ca="1" si="51"/>
        <v>0</v>
      </c>
      <c r="L187">
        <f t="shared" ca="1" si="52"/>
        <v>0</v>
      </c>
      <c r="M187" s="204">
        <v>186</v>
      </c>
      <c r="N187" s="221" t="str">
        <f t="shared" ca="1" si="53"/>
        <v/>
      </c>
      <c r="P187" s="219">
        <f t="shared" ca="1" si="54"/>
        <v>43</v>
      </c>
      <c r="Q187" s="204">
        <v>186</v>
      </c>
      <c r="R187" s="218">
        <f t="shared" ca="1" si="55"/>
        <v>0</v>
      </c>
      <c r="S187">
        <f t="shared" ca="1" si="56"/>
        <v>0</v>
      </c>
      <c r="T187" s="204">
        <v>186</v>
      </c>
      <c r="U187" s="221" t="str">
        <f t="shared" ca="1" si="63"/>
        <v/>
      </c>
      <c r="W187" s="219">
        <f t="shared" ca="1" si="57"/>
        <v>43</v>
      </c>
      <c r="X187" s="204">
        <v>186</v>
      </c>
      <c r="Y187" s="218">
        <f t="shared" ca="1" si="58"/>
        <v>0</v>
      </c>
      <c r="Z187">
        <f t="shared" ca="1" si="59"/>
        <v>0</v>
      </c>
      <c r="AA187" s="204">
        <v>186</v>
      </c>
      <c r="AB187" s="221" t="str">
        <f t="shared" ca="1" si="64"/>
        <v/>
      </c>
    </row>
    <row r="188" spans="1:28">
      <c r="A188">
        <f t="shared" ca="1" si="47"/>
        <v>118</v>
      </c>
      <c r="B188">
        <f t="shared" ca="1" si="48"/>
        <v>123</v>
      </c>
      <c r="C188" s="218">
        <f t="shared" ca="1" si="49"/>
        <v>124</v>
      </c>
      <c r="D188" s="442">
        <v>187</v>
      </c>
      <c r="E188" s="442">
        <f t="shared" ca="1" si="60"/>
        <v>0</v>
      </c>
      <c r="F188" s="444">
        <f t="shared" ca="1" si="61"/>
        <v>0</v>
      </c>
      <c r="G188" s="444">
        <f t="shared" ca="1" si="62"/>
        <v>0</v>
      </c>
      <c r="H188" s="443"/>
      <c r="I188" s="219">
        <f t="shared" ca="1" si="50"/>
        <v>43</v>
      </c>
      <c r="J188" s="204">
        <v>187</v>
      </c>
      <c r="K188" s="218">
        <f t="shared" ca="1" si="51"/>
        <v>0</v>
      </c>
      <c r="L188">
        <f t="shared" ca="1" si="52"/>
        <v>0</v>
      </c>
      <c r="M188" s="204">
        <v>187</v>
      </c>
      <c r="N188" s="221" t="str">
        <f t="shared" ca="1" si="53"/>
        <v/>
      </c>
      <c r="P188" s="219">
        <f t="shared" ca="1" si="54"/>
        <v>43</v>
      </c>
      <c r="Q188" s="204">
        <v>187</v>
      </c>
      <c r="R188" s="218">
        <f t="shared" ca="1" si="55"/>
        <v>5</v>
      </c>
      <c r="S188" t="str">
        <f t="shared" ca="1" si="56"/>
        <v>Auckland</v>
      </c>
      <c r="T188" s="204">
        <v>187</v>
      </c>
      <c r="U188" s="221" t="str">
        <f t="shared" ca="1" si="63"/>
        <v/>
      </c>
      <c r="W188" s="219">
        <f t="shared" ca="1" si="57"/>
        <v>43</v>
      </c>
      <c r="X188" s="204">
        <v>187</v>
      </c>
      <c r="Y188" s="218">
        <f t="shared" ca="1" si="58"/>
        <v>0</v>
      </c>
      <c r="Z188">
        <f t="shared" ca="1" si="59"/>
        <v>0</v>
      </c>
      <c r="AA188" s="204">
        <v>187</v>
      </c>
      <c r="AB188" s="221" t="str">
        <f t="shared" ca="1" si="64"/>
        <v/>
      </c>
    </row>
    <row r="189" spans="1:28">
      <c r="A189">
        <f t="shared" ca="1" si="47"/>
        <v>118</v>
      </c>
      <c r="B189">
        <f t="shared" ca="1" si="48"/>
        <v>123</v>
      </c>
      <c r="C189" s="218">
        <f t="shared" ca="1" si="49"/>
        <v>124</v>
      </c>
      <c r="D189" s="442">
        <v>188</v>
      </c>
      <c r="E189" s="442">
        <f t="shared" ca="1" si="60"/>
        <v>0</v>
      </c>
      <c r="F189" s="444">
        <f t="shared" ca="1" si="61"/>
        <v>0</v>
      </c>
      <c r="G189" s="444">
        <f t="shared" ca="1" si="62"/>
        <v>0</v>
      </c>
      <c r="H189" s="443"/>
      <c r="I189" s="219">
        <f t="shared" ca="1" si="50"/>
        <v>43</v>
      </c>
      <c r="J189" s="204">
        <v>188</v>
      </c>
      <c r="K189" s="218">
        <f t="shared" ca="1" si="51"/>
        <v>0</v>
      </c>
      <c r="L189">
        <f t="shared" ca="1" si="52"/>
        <v>0</v>
      </c>
      <c r="M189" s="204">
        <v>188</v>
      </c>
      <c r="N189" s="221" t="str">
        <f t="shared" ca="1" si="53"/>
        <v/>
      </c>
      <c r="P189" s="219">
        <f t="shared" ca="1" si="54"/>
        <v>43</v>
      </c>
      <c r="Q189" s="204">
        <v>188</v>
      </c>
      <c r="R189" s="218">
        <f t="shared" ca="1" si="55"/>
        <v>0</v>
      </c>
      <c r="S189">
        <f t="shared" ca="1" si="56"/>
        <v>0</v>
      </c>
      <c r="T189" s="204">
        <v>188</v>
      </c>
      <c r="U189" s="221" t="str">
        <f t="shared" ca="1" si="63"/>
        <v/>
      </c>
      <c r="W189" s="219">
        <f t="shared" ca="1" si="57"/>
        <v>43</v>
      </c>
      <c r="X189" s="204">
        <v>188</v>
      </c>
      <c r="Y189" s="218">
        <f t="shared" ca="1" si="58"/>
        <v>0</v>
      </c>
      <c r="Z189">
        <f t="shared" ca="1" si="59"/>
        <v>0</v>
      </c>
      <c r="AA189" s="204">
        <v>188</v>
      </c>
      <c r="AB189" s="221" t="str">
        <f t="shared" ca="1" si="64"/>
        <v/>
      </c>
    </row>
    <row r="190" spans="1:28">
      <c r="A190">
        <f t="shared" ca="1" si="47"/>
        <v>118</v>
      </c>
      <c r="B190">
        <f t="shared" ca="1" si="48"/>
        <v>123</v>
      </c>
      <c r="C190" s="218">
        <f t="shared" ca="1" si="49"/>
        <v>124</v>
      </c>
      <c r="D190" s="442">
        <v>189</v>
      </c>
      <c r="E190" s="442">
        <f t="shared" ca="1" si="60"/>
        <v>0</v>
      </c>
      <c r="F190" s="444">
        <f t="shared" ca="1" si="61"/>
        <v>0</v>
      </c>
      <c r="G190" s="444">
        <f t="shared" ca="1" si="62"/>
        <v>0</v>
      </c>
      <c r="H190" s="443"/>
      <c r="I190" s="219">
        <f t="shared" ca="1" si="50"/>
        <v>43</v>
      </c>
      <c r="J190" s="204">
        <v>189</v>
      </c>
      <c r="K190" s="218">
        <f t="shared" ca="1" si="51"/>
        <v>0</v>
      </c>
      <c r="L190">
        <f t="shared" ca="1" si="52"/>
        <v>0</v>
      </c>
      <c r="M190" s="204">
        <v>189</v>
      </c>
      <c r="N190" s="221" t="str">
        <f t="shared" ca="1" si="53"/>
        <v/>
      </c>
      <c r="P190" s="219">
        <f t="shared" ca="1" si="54"/>
        <v>43</v>
      </c>
      <c r="Q190" s="204">
        <v>189</v>
      </c>
      <c r="R190" s="218">
        <f t="shared" ca="1" si="55"/>
        <v>0</v>
      </c>
      <c r="S190">
        <f t="shared" ca="1" si="56"/>
        <v>0</v>
      </c>
      <c r="T190" s="204">
        <v>189</v>
      </c>
      <c r="U190" s="221" t="str">
        <f t="shared" ca="1" si="63"/>
        <v/>
      </c>
      <c r="W190" s="219">
        <f t="shared" ca="1" si="57"/>
        <v>43</v>
      </c>
      <c r="X190" s="204">
        <v>189</v>
      </c>
      <c r="Y190" s="218">
        <f t="shared" ca="1" si="58"/>
        <v>0</v>
      </c>
      <c r="Z190">
        <f t="shared" ca="1" si="59"/>
        <v>0</v>
      </c>
      <c r="AA190" s="204">
        <v>189</v>
      </c>
      <c r="AB190" s="221" t="str">
        <f t="shared" ca="1" si="64"/>
        <v/>
      </c>
    </row>
    <row r="191" spans="1:28">
      <c r="A191">
        <f t="shared" ca="1" si="47"/>
        <v>118</v>
      </c>
      <c r="B191">
        <f t="shared" ca="1" si="48"/>
        <v>123</v>
      </c>
      <c r="C191" s="218">
        <f t="shared" ca="1" si="49"/>
        <v>124</v>
      </c>
      <c r="D191" s="442">
        <v>190</v>
      </c>
      <c r="E191" s="442">
        <f t="shared" ca="1" si="60"/>
        <v>0</v>
      </c>
      <c r="F191" s="444">
        <f t="shared" ca="1" si="61"/>
        <v>0</v>
      </c>
      <c r="G191" s="444">
        <f t="shared" ca="1" si="62"/>
        <v>0</v>
      </c>
      <c r="H191" s="443"/>
      <c r="I191" s="219">
        <f t="shared" ca="1" si="50"/>
        <v>43</v>
      </c>
      <c r="J191" s="204">
        <v>190</v>
      </c>
      <c r="K191" s="218">
        <f t="shared" ca="1" si="51"/>
        <v>0</v>
      </c>
      <c r="L191">
        <f t="shared" ca="1" si="52"/>
        <v>0</v>
      </c>
      <c r="M191" s="204">
        <v>190</v>
      </c>
      <c r="N191" s="221" t="str">
        <f t="shared" ca="1" si="53"/>
        <v/>
      </c>
      <c r="P191" s="219">
        <f t="shared" ca="1" si="54"/>
        <v>43</v>
      </c>
      <c r="Q191" s="204">
        <v>190</v>
      </c>
      <c r="R191" s="218">
        <f t="shared" ca="1" si="55"/>
        <v>0</v>
      </c>
      <c r="S191">
        <f t="shared" ca="1" si="56"/>
        <v>0</v>
      </c>
      <c r="T191" s="204">
        <v>190</v>
      </c>
      <c r="U191" s="221" t="str">
        <f t="shared" ca="1" si="63"/>
        <v/>
      </c>
      <c r="W191" s="219">
        <f t="shared" ca="1" si="57"/>
        <v>43</v>
      </c>
      <c r="X191" s="204">
        <v>190</v>
      </c>
      <c r="Y191" s="218">
        <f t="shared" ca="1" si="58"/>
        <v>0</v>
      </c>
      <c r="Z191">
        <f t="shared" ca="1" si="59"/>
        <v>0</v>
      </c>
      <c r="AA191" s="204">
        <v>190</v>
      </c>
      <c r="AB191" s="221" t="str">
        <f t="shared" ca="1" si="64"/>
        <v/>
      </c>
    </row>
    <row r="192" spans="1:28">
      <c r="A192">
        <f t="shared" ca="1" si="47"/>
        <v>118</v>
      </c>
      <c r="B192">
        <f t="shared" ca="1" si="48"/>
        <v>123</v>
      </c>
      <c r="C192" s="218">
        <f t="shared" ca="1" si="49"/>
        <v>124</v>
      </c>
      <c r="D192" s="442">
        <v>191</v>
      </c>
      <c r="E192" s="442">
        <f t="shared" ca="1" si="60"/>
        <v>0</v>
      </c>
      <c r="F192" s="444">
        <f t="shared" ca="1" si="61"/>
        <v>0</v>
      </c>
      <c r="G192" s="444">
        <f t="shared" ca="1" si="62"/>
        <v>0</v>
      </c>
      <c r="H192" s="443"/>
      <c r="I192" s="219">
        <f t="shared" ca="1" si="50"/>
        <v>43</v>
      </c>
      <c r="J192" s="204">
        <v>191</v>
      </c>
      <c r="K192" s="218">
        <f t="shared" ca="1" si="51"/>
        <v>0</v>
      </c>
      <c r="L192">
        <f t="shared" ca="1" si="52"/>
        <v>0</v>
      </c>
      <c r="M192" s="204">
        <v>191</v>
      </c>
      <c r="N192" s="221" t="str">
        <f t="shared" ca="1" si="53"/>
        <v/>
      </c>
      <c r="P192" s="219">
        <f t="shared" ca="1" si="54"/>
        <v>43</v>
      </c>
      <c r="Q192" s="204">
        <v>191</v>
      </c>
      <c r="R192" s="218">
        <f t="shared" ca="1" si="55"/>
        <v>0</v>
      </c>
      <c r="S192">
        <f t="shared" ca="1" si="56"/>
        <v>0</v>
      </c>
      <c r="T192" s="204">
        <v>191</v>
      </c>
      <c r="U192" s="221" t="str">
        <f t="shared" ca="1" si="63"/>
        <v/>
      </c>
      <c r="W192" s="219">
        <f t="shared" ca="1" si="57"/>
        <v>43</v>
      </c>
      <c r="X192" s="204">
        <v>191</v>
      </c>
      <c r="Y192" s="218">
        <f t="shared" ca="1" si="58"/>
        <v>0</v>
      </c>
      <c r="Z192">
        <f t="shared" ca="1" si="59"/>
        <v>0</v>
      </c>
      <c r="AA192" s="204">
        <v>191</v>
      </c>
      <c r="AB192" s="221" t="str">
        <f t="shared" ca="1" si="64"/>
        <v/>
      </c>
    </row>
    <row r="193" spans="1:28">
      <c r="A193">
        <f t="shared" ca="1" si="47"/>
        <v>118</v>
      </c>
      <c r="B193">
        <f t="shared" ca="1" si="48"/>
        <v>123</v>
      </c>
      <c r="C193" s="218">
        <f t="shared" ca="1" si="49"/>
        <v>124</v>
      </c>
      <c r="D193" s="442">
        <v>192</v>
      </c>
      <c r="E193" s="442">
        <f t="shared" ca="1" si="60"/>
        <v>0</v>
      </c>
      <c r="F193" s="444">
        <f t="shared" ca="1" si="61"/>
        <v>0</v>
      </c>
      <c r="G193" s="444">
        <f t="shared" ca="1" si="62"/>
        <v>0</v>
      </c>
      <c r="H193" s="443"/>
      <c r="I193" s="219">
        <f t="shared" ca="1" si="50"/>
        <v>43</v>
      </c>
      <c r="J193" s="204">
        <v>192</v>
      </c>
      <c r="K193" s="218">
        <f t="shared" ca="1" si="51"/>
        <v>0</v>
      </c>
      <c r="L193">
        <f t="shared" ca="1" si="52"/>
        <v>0</v>
      </c>
      <c r="M193" s="204">
        <v>192</v>
      </c>
      <c r="N193" s="221" t="str">
        <f t="shared" ca="1" si="53"/>
        <v/>
      </c>
      <c r="P193" s="219">
        <f t="shared" ca="1" si="54"/>
        <v>43</v>
      </c>
      <c r="Q193" s="204">
        <v>192</v>
      </c>
      <c r="R193" s="218">
        <f t="shared" ca="1" si="55"/>
        <v>0</v>
      </c>
      <c r="S193">
        <f t="shared" ca="1" si="56"/>
        <v>0</v>
      </c>
      <c r="T193" s="204">
        <v>192</v>
      </c>
      <c r="U193" s="221" t="str">
        <f t="shared" ca="1" si="63"/>
        <v/>
      </c>
      <c r="W193" s="219">
        <f t="shared" ca="1" si="57"/>
        <v>43</v>
      </c>
      <c r="X193" s="204">
        <v>192</v>
      </c>
      <c r="Y193" s="218">
        <f t="shared" ca="1" si="58"/>
        <v>1</v>
      </c>
      <c r="Z193" t="str">
        <f t="shared" ca="1" si="59"/>
        <v>Africa</v>
      </c>
      <c r="AA193" s="204">
        <v>192</v>
      </c>
      <c r="AB193" s="221" t="str">
        <f t="shared" ca="1" si="64"/>
        <v/>
      </c>
    </row>
    <row r="194" spans="1:28">
      <c r="A194">
        <f t="shared" ca="1" si="47"/>
        <v>118</v>
      </c>
      <c r="B194">
        <f t="shared" ca="1" si="48"/>
        <v>123</v>
      </c>
      <c r="C194" s="218">
        <f t="shared" ca="1" si="49"/>
        <v>124</v>
      </c>
      <c r="D194" s="442">
        <v>193</v>
      </c>
      <c r="E194" s="442">
        <f t="shared" ref="E194:E201" ca="1" si="65">IFERROR(INDEX(Databasecity,D194,1),0)</f>
        <v>0</v>
      </c>
      <c r="F194" s="444">
        <f t="shared" ref="F194:F201" ca="1" si="66">IFERROR(INDEX(DatabaseREGION,D194,1),0)</f>
        <v>0</v>
      </c>
      <c r="G194" s="444">
        <f t="shared" ref="G194:G201" ca="1" si="67">IFERROR(INDEX(DatabaseCOUNTRY,D194,1),0)</f>
        <v>0</v>
      </c>
      <c r="H194" s="443"/>
      <c r="I194" s="219">
        <f t="shared" ca="1" si="50"/>
        <v>43</v>
      </c>
      <c r="J194" s="204">
        <v>193</v>
      </c>
      <c r="K194" s="218">
        <f t="shared" ca="1" si="51"/>
        <v>0</v>
      </c>
      <c r="L194">
        <f t="shared" ca="1" si="52"/>
        <v>0</v>
      </c>
      <c r="M194" s="204">
        <v>193</v>
      </c>
      <c r="N194" s="221" t="str">
        <f t="shared" ca="1" si="53"/>
        <v/>
      </c>
      <c r="P194" s="219">
        <f t="shared" ca="1" si="54"/>
        <v>43</v>
      </c>
      <c r="Q194" s="204">
        <v>193</v>
      </c>
      <c r="R194" s="218">
        <f t="shared" ca="1" si="55"/>
        <v>0</v>
      </c>
      <c r="S194">
        <f t="shared" ca="1" si="56"/>
        <v>0</v>
      </c>
      <c r="T194" s="204">
        <v>193</v>
      </c>
      <c r="U194" s="221" t="str">
        <f t="shared" ca="1" si="63"/>
        <v/>
      </c>
      <c r="W194" s="219">
        <f t="shared" ca="1" si="57"/>
        <v>43</v>
      </c>
      <c r="X194" s="204">
        <v>193</v>
      </c>
      <c r="Y194" s="218">
        <f t="shared" ca="1" si="58"/>
        <v>0</v>
      </c>
      <c r="Z194">
        <f t="shared" ca="1" si="59"/>
        <v>0</v>
      </c>
      <c r="AA194" s="204">
        <v>193</v>
      </c>
      <c r="AB194" s="221" t="str">
        <f t="shared" ca="1" si="64"/>
        <v/>
      </c>
    </row>
    <row r="195" spans="1:28">
      <c r="A195">
        <f t="shared" ref="A195:A201" ca="1" si="68">IFERROR(RANK(W195,W$2:W$201),"")</f>
        <v>118</v>
      </c>
      <c r="B195">
        <f t="shared" ref="B195:B201" ca="1" si="69">IFERROR(RANK(P195,P$2:P$201),"")</f>
        <v>123</v>
      </c>
      <c r="C195" s="218">
        <f t="shared" ref="C195:C201" ca="1" si="70">IFERROR(RANK(I195,I$2:I$201),0)</f>
        <v>124</v>
      </c>
      <c r="D195" s="442">
        <v>194</v>
      </c>
      <c r="E195" s="442">
        <f t="shared" ca="1" si="65"/>
        <v>0</v>
      </c>
      <c r="F195" s="444">
        <f t="shared" ca="1" si="66"/>
        <v>0</v>
      </c>
      <c r="G195" s="444">
        <f t="shared" ca="1" si="67"/>
        <v>0</v>
      </c>
      <c r="H195" s="443"/>
      <c r="I195" s="219">
        <f t="shared" ref="I195:I201" ca="1" si="71">IF(COUNTIF($G:$G,"&gt;="&amp;$G195)=0,"",COUNTIF($G:$G,"&lt;="&amp;$G195))</f>
        <v>43</v>
      </c>
      <c r="J195" s="204">
        <v>194</v>
      </c>
      <c r="K195" s="218">
        <f t="shared" ref="K195:K201" ca="1" si="72">IF(L195=0,0,IF(COUNTIF($L$2:$L$201,"&lt;="&amp;$L195)=0,"",COUNTIF($L$2:$L$201,"&lt;="&amp;$L195)))</f>
        <v>0</v>
      </c>
      <c r="L195">
        <f t="shared" ref="L195:L201" ca="1" si="73">IFERROR(VLOOKUP(J195,$C:$G,5,FALSE),0)</f>
        <v>0</v>
      </c>
      <c r="M195" s="204">
        <v>194</v>
      </c>
      <c r="N195" s="221" t="str">
        <f t="shared" ref="N195:N201" ca="1" si="74">IFERROR(VLOOKUP(M195,K$2:L$201,2,FALSE),"")</f>
        <v/>
      </c>
      <c r="P195" s="219">
        <f t="shared" ref="P195:P201" ca="1" si="75">IF(COUNTIF($E$2:$E$201,"&gt;="&amp;$E195)=0,"",COUNTIF($E$2:$E$201,"&lt;="&amp;$E195))</f>
        <v>43</v>
      </c>
      <c r="Q195" s="204">
        <v>194</v>
      </c>
      <c r="R195" s="218">
        <f t="shared" ref="R195:R201" ca="1" si="76">IF(S195=0,0,IF(COUNTIF(S$2:S$201,"&lt;="&amp;S195)=0,"",COUNTIF(S$2:S$201,"&lt;="&amp;S195)))</f>
        <v>0</v>
      </c>
      <c r="S195">
        <f t="shared" ref="S195:S201" ca="1" si="77">IFERROR(VLOOKUP(Q195,B$2:G$201,4,FALSE),0)</f>
        <v>0</v>
      </c>
      <c r="T195" s="204">
        <v>194</v>
      </c>
      <c r="U195" s="221" t="str">
        <f t="shared" ca="1" si="63"/>
        <v/>
      </c>
      <c r="W195" s="219">
        <f t="shared" ref="W195:W201" ca="1" si="78">IF(COUNTIF($F$2:$F$201,"&gt;="&amp;$F195)=0,"",COUNTIF($F$2:$F$201,"&lt;="&amp;$F195))</f>
        <v>43</v>
      </c>
      <c r="X195" s="204">
        <v>194</v>
      </c>
      <c r="Y195" s="218">
        <f t="shared" ref="Y195:Y201" ca="1" si="79">IF(Z195=0,0,IF(COUNTIF(Z$2:Z$201,"&lt;="&amp;Z195)=0,"",COUNTIF(Z$2:Z$201,"&lt;="&amp;Z195)))</f>
        <v>0</v>
      </c>
      <c r="Z195">
        <f t="shared" ref="Z195:Z201" ca="1" si="80">IFERROR(VLOOKUP(X195,A:G,6,FALSE),0)</f>
        <v>0</v>
      </c>
      <c r="AA195" s="204">
        <v>194</v>
      </c>
      <c r="AB195" s="221" t="str">
        <f t="shared" ca="1" si="64"/>
        <v/>
      </c>
    </row>
    <row r="196" spans="1:28">
      <c r="A196">
        <f t="shared" ca="1" si="68"/>
        <v>118</v>
      </c>
      <c r="B196">
        <f t="shared" ca="1" si="69"/>
        <v>123</v>
      </c>
      <c r="C196" s="218">
        <f t="shared" ca="1" si="70"/>
        <v>124</v>
      </c>
      <c r="D196" s="442">
        <v>195</v>
      </c>
      <c r="E196" s="442">
        <f t="shared" ca="1" si="65"/>
        <v>0</v>
      </c>
      <c r="F196" s="444">
        <f t="shared" ca="1" si="66"/>
        <v>0</v>
      </c>
      <c r="G196" s="444">
        <f t="shared" ca="1" si="67"/>
        <v>0</v>
      </c>
      <c r="H196" s="443"/>
      <c r="I196" s="219">
        <f t="shared" ca="1" si="71"/>
        <v>43</v>
      </c>
      <c r="J196" s="204">
        <v>195</v>
      </c>
      <c r="K196" s="218">
        <f t="shared" ca="1" si="72"/>
        <v>0</v>
      </c>
      <c r="L196">
        <f t="shared" ca="1" si="73"/>
        <v>0</v>
      </c>
      <c r="M196" s="204">
        <v>195</v>
      </c>
      <c r="N196" s="221" t="str">
        <f t="shared" ca="1" si="74"/>
        <v/>
      </c>
      <c r="P196" s="219">
        <f t="shared" ca="1" si="75"/>
        <v>43</v>
      </c>
      <c r="Q196" s="204">
        <v>195</v>
      </c>
      <c r="R196" s="218">
        <f t="shared" ca="1" si="76"/>
        <v>4</v>
      </c>
      <c r="S196" t="str">
        <f t="shared" ca="1" si="77"/>
        <v>Athens</v>
      </c>
      <c r="T196" s="204">
        <v>195</v>
      </c>
      <c r="U196" s="221" t="str">
        <f t="shared" ca="1" si="63"/>
        <v/>
      </c>
      <c r="W196" s="219">
        <f t="shared" ca="1" si="78"/>
        <v>43</v>
      </c>
      <c r="X196" s="204">
        <v>195</v>
      </c>
      <c r="Y196" s="218">
        <f t="shared" ca="1" si="79"/>
        <v>0</v>
      </c>
      <c r="Z196">
        <f t="shared" ca="1" si="80"/>
        <v>0</v>
      </c>
      <c r="AA196" s="204">
        <v>195</v>
      </c>
      <c r="AB196" s="221" t="str">
        <f t="shared" ca="1" si="64"/>
        <v/>
      </c>
    </row>
    <row r="197" spans="1:28">
      <c r="A197">
        <f t="shared" ca="1" si="68"/>
        <v>118</v>
      </c>
      <c r="B197">
        <f t="shared" ca="1" si="69"/>
        <v>123</v>
      </c>
      <c r="C197" s="218">
        <f t="shared" ca="1" si="70"/>
        <v>124</v>
      </c>
      <c r="D197" s="442">
        <v>196</v>
      </c>
      <c r="E197" s="442">
        <f t="shared" ca="1" si="65"/>
        <v>0</v>
      </c>
      <c r="F197" s="444">
        <f t="shared" ca="1" si="66"/>
        <v>0</v>
      </c>
      <c r="G197" s="444">
        <f t="shared" ca="1" si="67"/>
        <v>0</v>
      </c>
      <c r="H197" s="443"/>
      <c r="I197" s="219">
        <f t="shared" ca="1" si="71"/>
        <v>43</v>
      </c>
      <c r="J197" s="204">
        <v>196</v>
      </c>
      <c r="K197" s="218">
        <f t="shared" ca="1" si="72"/>
        <v>0</v>
      </c>
      <c r="L197">
        <f t="shared" ca="1" si="73"/>
        <v>0</v>
      </c>
      <c r="M197" s="204">
        <v>196</v>
      </c>
      <c r="N197" s="221" t="str">
        <f t="shared" ca="1" si="74"/>
        <v/>
      </c>
      <c r="P197" s="219">
        <f t="shared" ca="1" si="75"/>
        <v>43</v>
      </c>
      <c r="Q197" s="204">
        <v>196</v>
      </c>
      <c r="R197" s="218">
        <f t="shared" ca="1" si="76"/>
        <v>0</v>
      </c>
      <c r="S197">
        <f t="shared" ca="1" si="77"/>
        <v>0</v>
      </c>
      <c r="T197" s="204">
        <v>196</v>
      </c>
      <c r="U197" s="221" t="str">
        <f t="shared" ca="1" si="63"/>
        <v/>
      </c>
      <c r="W197" s="219">
        <f t="shared" ca="1" si="78"/>
        <v>43</v>
      </c>
      <c r="X197" s="204">
        <v>196</v>
      </c>
      <c r="Y197" s="218">
        <f t="shared" ca="1" si="79"/>
        <v>0</v>
      </c>
      <c r="Z197">
        <f t="shared" ca="1" si="80"/>
        <v>0</v>
      </c>
      <c r="AA197" s="204">
        <v>196</v>
      </c>
      <c r="AB197" s="221" t="str">
        <f t="shared" ca="1" si="64"/>
        <v/>
      </c>
    </row>
    <row r="198" spans="1:28">
      <c r="A198">
        <f t="shared" ca="1" si="68"/>
        <v>118</v>
      </c>
      <c r="B198">
        <f t="shared" ca="1" si="69"/>
        <v>123</v>
      </c>
      <c r="C198" s="218">
        <f t="shared" ca="1" si="70"/>
        <v>124</v>
      </c>
      <c r="D198" s="442">
        <v>197</v>
      </c>
      <c r="E198" s="442">
        <f t="shared" ca="1" si="65"/>
        <v>0</v>
      </c>
      <c r="F198" s="444">
        <f t="shared" ca="1" si="66"/>
        <v>0</v>
      </c>
      <c r="G198" s="444">
        <f t="shared" ca="1" si="67"/>
        <v>0</v>
      </c>
      <c r="H198" s="443"/>
      <c r="I198" s="219">
        <f t="shared" ca="1" si="71"/>
        <v>43</v>
      </c>
      <c r="J198" s="204">
        <v>197</v>
      </c>
      <c r="K198" s="218">
        <f t="shared" ca="1" si="72"/>
        <v>0</v>
      </c>
      <c r="L198">
        <f t="shared" ca="1" si="73"/>
        <v>0</v>
      </c>
      <c r="M198" s="204">
        <v>197</v>
      </c>
      <c r="N198" s="221" t="str">
        <f t="shared" ca="1" si="74"/>
        <v/>
      </c>
      <c r="P198" s="219">
        <f t="shared" ca="1" si="75"/>
        <v>43</v>
      </c>
      <c r="Q198" s="204">
        <v>197</v>
      </c>
      <c r="R198" s="218">
        <f t="shared" ca="1" si="76"/>
        <v>0</v>
      </c>
      <c r="S198">
        <f t="shared" ca="1" si="77"/>
        <v>0</v>
      </c>
      <c r="T198" s="204">
        <v>197</v>
      </c>
      <c r="U198" s="221" t="str">
        <f t="shared" ca="1" si="63"/>
        <v/>
      </c>
      <c r="W198" s="219">
        <f t="shared" ca="1" si="78"/>
        <v>43</v>
      </c>
      <c r="X198" s="204">
        <v>197</v>
      </c>
      <c r="Y198" s="218">
        <f t="shared" ca="1" si="79"/>
        <v>0</v>
      </c>
      <c r="Z198">
        <f t="shared" ca="1" si="80"/>
        <v>0</v>
      </c>
      <c r="AA198" s="204">
        <v>197</v>
      </c>
      <c r="AB198" s="221" t="str">
        <f t="shared" ca="1" si="64"/>
        <v/>
      </c>
    </row>
    <row r="199" spans="1:28">
      <c r="A199">
        <f t="shared" ca="1" si="68"/>
        <v>118</v>
      </c>
      <c r="B199">
        <f t="shared" ca="1" si="69"/>
        <v>123</v>
      </c>
      <c r="C199" s="218">
        <f t="shared" ca="1" si="70"/>
        <v>124</v>
      </c>
      <c r="D199" s="442">
        <v>198</v>
      </c>
      <c r="E199" s="442">
        <f t="shared" ca="1" si="65"/>
        <v>0</v>
      </c>
      <c r="F199" s="444">
        <f t="shared" ca="1" si="66"/>
        <v>0</v>
      </c>
      <c r="G199" s="444">
        <f t="shared" ca="1" si="67"/>
        <v>0</v>
      </c>
      <c r="H199" s="443"/>
      <c r="I199" s="219">
        <f t="shared" ca="1" si="71"/>
        <v>43</v>
      </c>
      <c r="J199" s="204">
        <v>198</v>
      </c>
      <c r="K199" s="218">
        <f t="shared" ca="1" si="72"/>
        <v>0</v>
      </c>
      <c r="L199">
        <f t="shared" ca="1" si="73"/>
        <v>0</v>
      </c>
      <c r="M199" s="204">
        <v>198</v>
      </c>
      <c r="N199" s="221" t="str">
        <f t="shared" ca="1" si="74"/>
        <v/>
      </c>
      <c r="P199" s="219">
        <f t="shared" ca="1" si="75"/>
        <v>43</v>
      </c>
      <c r="Q199" s="204">
        <v>198</v>
      </c>
      <c r="R199" s="218">
        <f t="shared" ca="1" si="76"/>
        <v>3</v>
      </c>
      <c r="S199" t="str">
        <f t="shared" ca="1" si="77"/>
        <v>Amsterdam</v>
      </c>
      <c r="T199" s="204">
        <v>198</v>
      </c>
      <c r="U199" s="221" t="str">
        <f t="shared" ca="1" si="63"/>
        <v/>
      </c>
      <c r="W199" s="219">
        <f t="shared" ca="1" si="78"/>
        <v>43</v>
      </c>
      <c r="X199" s="204">
        <v>198</v>
      </c>
      <c r="Y199" s="218">
        <f t="shared" ca="1" si="79"/>
        <v>0</v>
      </c>
      <c r="Z199">
        <f t="shared" ca="1" si="80"/>
        <v>0</v>
      </c>
      <c r="AA199" s="204">
        <v>198</v>
      </c>
      <c r="AB199" s="221" t="str">
        <f t="shared" ca="1" si="64"/>
        <v/>
      </c>
    </row>
    <row r="200" spans="1:28">
      <c r="A200">
        <f t="shared" ca="1" si="68"/>
        <v>118</v>
      </c>
      <c r="B200">
        <f t="shared" ca="1" si="69"/>
        <v>123</v>
      </c>
      <c r="C200" s="218">
        <f t="shared" ca="1" si="70"/>
        <v>124</v>
      </c>
      <c r="D200" s="442">
        <v>199</v>
      </c>
      <c r="E200" s="442">
        <f t="shared" ca="1" si="65"/>
        <v>0</v>
      </c>
      <c r="F200" s="444">
        <f t="shared" ca="1" si="66"/>
        <v>0</v>
      </c>
      <c r="G200" s="444">
        <f t="shared" ca="1" si="67"/>
        <v>0</v>
      </c>
      <c r="H200" s="443"/>
      <c r="I200" s="219">
        <f t="shared" ca="1" si="71"/>
        <v>43</v>
      </c>
      <c r="J200" s="204">
        <v>199</v>
      </c>
      <c r="K200" s="218">
        <f t="shared" ca="1" si="72"/>
        <v>0</v>
      </c>
      <c r="L200">
        <f t="shared" ca="1" si="73"/>
        <v>0</v>
      </c>
      <c r="M200" s="204">
        <v>199</v>
      </c>
      <c r="N200" s="221" t="str">
        <f t="shared" ca="1" si="74"/>
        <v/>
      </c>
      <c r="P200" s="219">
        <f t="shared" ca="1" si="75"/>
        <v>43</v>
      </c>
      <c r="Q200" s="204">
        <v>199</v>
      </c>
      <c r="R200" s="218">
        <f t="shared" ca="1" si="76"/>
        <v>2</v>
      </c>
      <c r="S200" t="str">
        <f t="shared" ca="1" si="77"/>
        <v>Amman</v>
      </c>
      <c r="T200" s="204">
        <v>199</v>
      </c>
      <c r="U200" s="221" t="str">
        <f t="shared" ca="1" si="63"/>
        <v/>
      </c>
      <c r="W200" s="219">
        <f t="shared" ca="1" si="78"/>
        <v>43</v>
      </c>
      <c r="X200" s="204">
        <v>199</v>
      </c>
      <c r="Y200" s="218">
        <f t="shared" ca="1" si="79"/>
        <v>0</v>
      </c>
      <c r="Z200">
        <f t="shared" ca="1" si="80"/>
        <v>0</v>
      </c>
      <c r="AA200" s="204">
        <v>199</v>
      </c>
      <c r="AB200" s="221" t="str">
        <f t="shared" ca="1" si="64"/>
        <v/>
      </c>
    </row>
    <row r="201" spans="1:28">
      <c r="A201">
        <f t="shared" ca="1" si="68"/>
        <v>118</v>
      </c>
      <c r="B201">
        <f t="shared" ca="1" si="69"/>
        <v>123</v>
      </c>
      <c r="C201" s="218">
        <f t="shared" ca="1" si="70"/>
        <v>124</v>
      </c>
      <c r="D201" s="442">
        <v>200</v>
      </c>
      <c r="E201" s="442">
        <f t="shared" ca="1" si="65"/>
        <v>0</v>
      </c>
      <c r="F201" s="444">
        <f t="shared" ca="1" si="66"/>
        <v>0</v>
      </c>
      <c r="G201" s="444">
        <f t="shared" ca="1" si="67"/>
        <v>0</v>
      </c>
      <c r="H201" s="443"/>
      <c r="I201" s="219">
        <f t="shared" ca="1" si="71"/>
        <v>43</v>
      </c>
      <c r="J201" s="204">
        <v>200</v>
      </c>
      <c r="K201" s="218">
        <f t="shared" ca="1" si="72"/>
        <v>0</v>
      </c>
      <c r="L201">
        <f t="shared" ca="1" si="73"/>
        <v>0</v>
      </c>
      <c r="M201" s="204">
        <v>200</v>
      </c>
      <c r="N201" s="221" t="str">
        <f t="shared" ca="1" si="74"/>
        <v/>
      </c>
      <c r="P201" s="219">
        <f t="shared" ca="1" si="75"/>
        <v>43</v>
      </c>
      <c r="Q201" s="204">
        <v>200</v>
      </c>
      <c r="R201" s="218">
        <f t="shared" ca="1" si="76"/>
        <v>1</v>
      </c>
      <c r="S201" t="str">
        <f t="shared" ca="1" si="77"/>
        <v>Accra</v>
      </c>
      <c r="T201" s="204">
        <v>200</v>
      </c>
      <c r="U201" s="221" t="str">
        <f t="shared" ca="1" si="63"/>
        <v/>
      </c>
      <c r="W201" s="219">
        <f t="shared" ca="1" si="78"/>
        <v>43</v>
      </c>
      <c r="X201" s="204">
        <v>200</v>
      </c>
      <c r="Y201" s="218">
        <f t="shared" ca="1" si="79"/>
        <v>0</v>
      </c>
      <c r="Z201">
        <f t="shared" ca="1" si="80"/>
        <v>0</v>
      </c>
      <c r="AA201" s="204">
        <v>200</v>
      </c>
      <c r="AB201" s="221" t="str">
        <f t="shared" ca="1" si="64"/>
        <v/>
      </c>
    </row>
  </sheetData>
  <sheetProtection algorithmName="SHA-512" hashValue="fmaY+TH6j86Bfzc/dlZRjsrg7k0p7cySrLJDInJ7Dp/uGaF3sLhBjPCFXLa1t02EbrMaUUmE4hnvH4yujRThdg==" saltValue="/+84pWRHPFxx/KQMqoIafw==" spinCount="100000" sheet="1" objects="1" scenarios="1"/>
  <sortState xmlns:xlrd2="http://schemas.microsoft.com/office/spreadsheetml/2017/richdata2" ref="AF2:AH51">
    <sortCondition ref="AF2:AF5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0000"/>
  </sheetPr>
  <dimension ref="A1:FN303"/>
  <sheetViews>
    <sheetView workbookViewId="0">
      <pane xSplit="7" ySplit="5" topLeftCell="FC1048576" activePane="bottomRight" state="frozen"/>
      <selection pane="topRight" activeCell="G1" sqref="G1"/>
      <selection pane="bottomLeft" activeCell="A6" sqref="A6"/>
      <selection pane="bottomRight" activeCell="FG18" sqref="FG18"/>
    </sheetView>
  </sheetViews>
  <sheetFormatPr baseColWidth="10" defaultColWidth="10.83203125" defaultRowHeight="16" zeroHeight="1"/>
  <cols>
    <col min="1" max="1" width="9.33203125" style="25" customWidth="1"/>
    <col min="2" max="2" width="7.5" style="25" customWidth="1"/>
    <col min="3" max="3" width="25" style="25" customWidth="1"/>
    <col min="4" max="4" width="12.83203125" style="29" customWidth="1"/>
    <col min="5" max="8" width="12.83203125" style="28" customWidth="1"/>
    <col min="9" max="9" width="17.6640625" style="28" customWidth="1"/>
    <col min="10" max="16" width="12.83203125" style="28" customWidth="1"/>
    <col min="17" max="18" width="12.83203125" style="27" customWidth="1"/>
    <col min="19" max="22" width="12.6640625" style="27" customWidth="1"/>
    <col min="23" max="26" width="12.83203125" style="25" customWidth="1"/>
    <col min="27" max="27" width="12.83203125" style="20" customWidth="1"/>
    <col min="28" max="31" width="12.83203125" style="25" customWidth="1"/>
    <col min="32" max="36" width="12.83203125" style="26" customWidth="1"/>
    <col min="37" max="61" width="12.83203125" style="25" customWidth="1"/>
    <col min="62" max="62" width="12.83203125" style="27" customWidth="1"/>
    <col min="63" max="71" width="12.83203125" style="25" customWidth="1"/>
    <col min="72" max="72" width="23.83203125" style="25" customWidth="1"/>
    <col min="73" max="148" width="12.83203125" style="25" customWidth="1"/>
    <col min="149" max="149" width="12.6640625" style="25" customWidth="1"/>
    <col min="150" max="150" width="12.83203125" style="26" customWidth="1"/>
    <col min="151" max="170" width="12.83203125" style="25" customWidth="1"/>
    <col min="171" max="174" width="5.83203125" style="25" customWidth="1"/>
    <col min="175" max="16384" width="10.83203125" style="25"/>
  </cols>
  <sheetData>
    <row r="1" spans="1:170" ht="31" customHeight="1">
      <c r="AA1" s="25"/>
      <c r="EC1" s="49"/>
    </row>
    <row r="2" spans="1:170" s="23" customFormat="1" ht="31" customHeight="1" thickBot="1">
      <c r="C2" s="25"/>
      <c r="D2" s="48" t="s">
        <v>268</v>
      </c>
      <c r="E2" s="47"/>
      <c r="F2" s="47"/>
      <c r="G2" s="47"/>
      <c r="H2" s="47"/>
      <c r="I2" s="47"/>
      <c r="J2" s="47"/>
      <c r="K2" s="47"/>
      <c r="L2" s="47"/>
      <c r="M2" s="47"/>
      <c r="N2" s="47"/>
      <c r="O2" s="47"/>
      <c r="P2" s="47"/>
      <c r="Q2" s="46"/>
      <c r="R2" s="46"/>
      <c r="S2" s="46"/>
      <c r="T2" s="46"/>
      <c r="U2" s="46"/>
      <c r="V2" s="46"/>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46"/>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row>
    <row r="3" spans="1:170" s="23" customFormat="1" ht="19" customHeight="1" thickTop="1">
      <c r="D3" s="45">
        <v>2</v>
      </c>
      <c r="E3" s="44">
        <v>3</v>
      </c>
      <c r="F3" s="45">
        <v>4</v>
      </c>
      <c r="G3" s="44">
        <v>5</v>
      </c>
      <c r="H3" s="45">
        <v>6</v>
      </c>
      <c r="I3" s="44">
        <v>7</v>
      </c>
      <c r="J3" s="45">
        <v>8</v>
      </c>
      <c r="K3" s="44">
        <v>9</v>
      </c>
      <c r="L3" s="45">
        <v>10</v>
      </c>
      <c r="M3" s="44">
        <v>11</v>
      </c>
      <c r="N3" s="45">
        <v>12</v>
      </c>
      <c r="O3" s="44">
        <v>13</v>
      </c>
      <c r="P3" s="45">
        <v>14</v>
      </c>
      <c r="Q3" s="44">
        <v>15</v>
      </c>
      <c r="R3" s="45">
        <v>16</v>
      </c>
      <c r="S3" s="44">
        <v>17</v>
      </c>
      <c r="T3" s="45">
        <v>18</v>
      </c>
      <c r="U3" s="44">
        <v>19</v>
      </c>
      <c r="V3" s="45">
        <v>20</v>
      </c>
      <c r="W3" s="44">
        <v>21</v>
      </c>
      <c r="X3" s="45">
        <v>22</v>
      </c>
      <c r="Y3" s="44">
        <v>23</v>
      </c>
      <c r="Z3" s="45">
        <v>24</v>
      </c>
      <c r="AA3" s="44">
        <v>25</v>
      </c>
      <c r="AB3" s="45">
        <v>26</v>
      </c>
      <c r="AC3" s="44">
        <v>27</v>
      </c>
      <c r="AD3" s="45">
        <v>28</v>
      </c>
      <c r="AE3" s="44">
        <v>29</v>
      </c>
      <c r="AF3" s="45">
        <v>30</v>
      </c>
      <c r="AG3" s="44">
        <v>31</v>
      </c>
      <c r="AH3" s="45">
        <v>32</v>
      </c>
      <c r="AI3" s="44">
        <v>33</v>
      </c>
      <c r="AJ3" s="45">
        <v>34</v>
      </c>
      <c r="AK3" s="44">
        <v>35</v>
      </c>
      <c r="AL3" s="45">
        <v>36</v>
      </c>
      <c r="AM3" s="44">
        <v>37</v>
      </c>
      <c r="AN3" s="45">
        <v>38</v>
      </c>
      <c r="AO3" s="44">
        <v>39</v>
      </c>
      <c r="AP3" s="45">
        <v>40</v>
      </c>
      <c r="AQ3" s="44">
        <v>41</v>
      </c>
      <c r="AR3" s="45">
        <v>42</v>
      </c>
      <c r="AS3" s="44">
        <v>43</v>
      </c>
      <c r="AT3" s="45">
        <v>44</v>
      </c>
      <c r="AU3" s="44">
        <v>45</v>
      </c>
      <c r="AV3" s="45">
        <v>46</v>
      </c>
      <c r="AW3" s="44">
        <v>47</v>
      </c>
      <c r="AX3" s="45">
        <v>48</v>
      </c>
      <c r="AY3" s="44">
        <v>49</v>
      </c>
      <c r="AZ3" s="45">
        <v>50</v>
      </c>
      <c r="BA3" s="44">
        <v>51</v>
      </c>
      <c r="BB3" s="45">
        <v>52</v>
      </c>
      <c r="BC3" s="44">
        <v>53</v>
      </c>
      <c r="BD3" s="45">
        <v>54</v>
      </c>
      <c r="BE3" s="44">
        <v>55</v>
      </c>
      <c r="BF3" s="45">
        <v>56</v>
      </c>
      <c r="BG3" s="44">
        <v>57</v>
      </c>
      <c r="BH3" s="45">
        <v>58</v>
      </c>
      <c r="BI3" s="44">
        <v>59</v>
      </c>
      <c r="BJ3" s="45">
        <v>60</v>
      </c>
      <c r="BK3" s="44">
        <v>61</v>
      </c>
      <c r="BL3" s="45">
        <v>62</v>
      </c>
      <c r="BM3" s="44">
        <v>63</v>
      </c>
      <c r="BN3" s="45">
        <v>64</v>
      </c>
      <c r="BO3" s="44">
        <v>65</v>
      </c>
      <c r="BP3" s="45">
        <v>66</v>
      </c>
      <c r="BQ3" s="44">
        <v>67</v>
      </c>
      <c r="BR3" s="45">
        <v>68</v>
      </c>
      <c r="BS3" s="44">
        <v>69</v>
      </c>
      <c r="BT3" s="45">
        <v>70</v>
      </c>
      <c r="BU3" s="44">
        <v>71</v>
      </c>
      <c r="BV3" s="45">
        <v>72</v>
      </c>
      <c r="BW3" s="44">
        <v>73</v>
      </c>
      <c r="BX3" s="44">
        <v>74</v>
      </c>
      <c r="BY3" s="44">
        <v>75</v>
      </c>
      <c r="BZ3" s="45">
        <v>76</v>
      </c>
      <c r="CA3" s="44">
        <v>77</v>
      </c>
      <c r="CB3" s="45">
        <v>78</v>
      </c>
      <c r="CC3" s="44">
        <v>79</v>
      </c>
      <c r="CD3" s="45">
        <v>80</v>
      </c>
      <c r="CE3" s="44">
        <v>81</v>
      </c>
      <c r="CF3" s="45">
        <v>82</v>
      </c>
      <c r="CG3" s="44">
        <v>83</v>
      </c>
      <c r="CH3" s="45">
        <v>84</v>
      </c>
      <c r="CI3" s="44">
        <v>85</v>
      </c>
      <c r="CJ3" s="45">
        <v>86</v>
      </c>
      <c r="CK3" s="44">
        <v>87</v>
      </c>
      <c r="CL3" s="45">
        <v>88</v>
      </c>
      <c r="CM3" s="44">
        <v>89</v>
      </c>
      <c r="CN3" s="45">
        <v>90</v>
      </c>
      <c r="CO3" s="44">
        <v>91</v>
      </c>
      <c r="CP3" s="45">
        <v>92</v>
      </c>
      <c r="CQ3" s="44">
        <v>93</v>
      </c>
      <c r="CR3" s="45">
        <v>94</v>
      </c>
      <c r="CS3" s="44">
        <v>95</v>
      </c>
      <c r="CT3" s="45">
        <v>96</v>
      </c>
      <c r="CU3" s="44">
        <v>97</v>
      </c>
      <c r="CV3" s="45">
        <v>98</v>
      </c>
      <c r="CW3" s="44">
        <v>99</v>
      </c>
      <c r="CX3" s="45">
        <v>100</v>
      </c>
      <c r="CY3" s="44">
        <v>101</v>
      </c>
      <c r="CZ3" s="45">
        <v>102</v>
      </c>
      <c r="DA3" s="44">
        <v>103</v>
      </c>
      <c r="DB3" s="45">
        <v>104</v>
      </c>
      <c r="DC3" s="44">
        <v>105</v>
      </c>
      <c r="DD3" s="45">
        <v>106</v>
      </c>
      <c r="DE3" s="44">
        <v>107</v>
      </c>
      <c r="DF3" s="45">
        <v>108</v>
      </c>
      <c r="DG3" s="44">
        <v>109</v>
      </c>
      <c r="DH3" s="45">
        <v>110</v>
      </c>
      <c r="DI3" s="44">
        <v>111</v>
      </c>
      <c r="DJ3" s="45">
        <v>112</v>
      </c>
      <c r="DK3" s="44">
        <v>113</v>
      </c>
      <c r="DL3" s="45">
        <v>114</v>
      </c>
      <c r="DM3" s="44">
        <v>115</v>
      </c>
      <c r="DN3" s="45">
        <v>116</v>
      </c>
      <c r="DO3" s="44">
        <v>117</v>
      </c>
      <c r="DP3" s="45">
        <v>118</v>
      </c>
      <c r="DQ3" s="44">
        <v>119</v>
      </c>
      <c r="DR3" s="45">
        <v>120</v>
      </c>
      <c r="DS3" s="44">
        <v>121</v>
      </c>
      <c r="DT3" s="45">
        <v>122</v>
      </c>
      <c r="DU3" s="44">
        <v>123</v>
      </c>
      <c r="DV3" s="45">
        <v>124</v>
      </c>
      <c r="DW3" s="44">
        <v>125</v>
      </c>
      <c r="DX3" s="45">
        <v>126</v>
      </c>
      <c r="DY3" s="44">
        <v>127</v>
      </c>
      <c r="DZ3" s="45">
        <v>128</v>
      </c>
      <c r="EA3" s="44">
        <v>129</v>
      </c>
      <c r="EB3" s="45">
        <v>130</v>
      </c>
      <c r="EC3" s="44">
        <v>131</v>
      </c>
      <c r="ED3" s="45">
        <v>132</v>
      </c>
      <c r="EE3" s="44">
        <v>133</v>
      </c>
      <c r="EF3" s="45">
        <v>134</v>
      </c>
      <c r="EG3" s="44">
        <v>135</v>
      </c>
      <c r="EH3" s="45">
        <v>136</v>
      </c>
      <c r="EI3" s="44">
        <v>137</v>
      </c>
      <c r="EJ3" s="45">
        <v>138</v>
      </c>
      <c r="EK3" s="44">
        <v>139</v>
      </c>
      <c r="EL3" s="45">
        <v>140</v>
      </c>
      <c r="EM3" s="44">
        <v>141</v>
      </c>
      <c r="EN3" s="45">
        <v>142</v>
      </c>
      <c r="EO3" s="44">
        <v>143</v>
      </c>
      <c r="EP3" s="45">
        <v>144</v>
      </c>
      <c r="EQ3" s="44">
        <v>145</v>
      </c>
      <c r="ER3" s="45">
        <v>146</v>
      </c>
      <c r="ES3" s="44">
        <v>147</v>
      </c>
      <c r="ET3" s="45">
        <v>148</v>
      </c>
      <c r="EU3" s="44">
        <v>149</v>
      </c>
      <c r="EV3" s="45">
        <v>150</v>
      </c>
      <c r="EW3" s="44">
        <v>151</v>
      </c>
      <c r="EX3" s="45">
        <v>152</v>
      </c>
      <c r="EY3" s="44">
        <v>153</v>
      </c>
      <c r="EZ3" s="45">
        <v>154</v>
      </c>
      <c r="FA3" s="44">
        <v>155</v>
      </c>
      <c r="FB3" s="45">
        <v>156</v>
      </c>
      <c r="FC3" s="44">
        <v>157</v>
      </c>
      <c r="FD3" s="45">
        <v>158</v>
      </c>
      <c r="FE3" s="44">
        <v>159</v>
      </c>
      <c r="FF3" s="44">
        <v>160</v>
      </c>
      <c r="FG3" s="44">
        <v>161</v>
      </c>
      <c r="FH3" s="44">
        <v>162</v>
      </c>
      <c r="FI3" s="44">
        <v>163</v>
      </c>
    </row>
    <row r="4" spans="1:170" s="20" customFormat="1" ht="19">
      <c r="D4" s="42" t="s">
        <v>267</v>
      </c>
    </row>
    <row r="5" spans="1:170" s="20" customFormat="1" ht="30">
      <c r="A5" s="341" t="s">
        <v>1305</v>
      </c>
      <c r="C5" s="40">
        <v>1</v>
      </c>
      <c r="D5" s="40">
        <v>2</v>
      </c>
      <c r="E5" s="40">
        <v>3</v>
      </c>
      <c r="F5" s="40">
        <v>4</v>
      </c>
      <c r="G5" s="40">
        <v>5</v>
      </c>
      <c r="H5" s="40">
        <v>6</v>
      </c>
      <c r="I5" s="40">
        <v>7</v>
      </c>
      <c r="J5" s="40">
        <v>8</v>
      </c>
      <c r="K5" s="40">
        <v>9</v>
      </c>
      <c r="L5" s="40">
        <v>10</v>
      </c>
      <c r="M5" s="40">
        <v>11</v>
      </c>
      <c r="N5" s="40">
        <v>12</v>
      </c>
      <c r="O5" s="40">
        <v>13</v>
      </c>
      <c r="P5" s="40">
        <v>14</v>
      </c>
      <c r="Q5" s="40">
        <v>15</v>
      </c>
      <c r="R5" s="40">
        <v>16</v>
      </c>
      <c r="S5" s="40">
        <v>17</v>
      </c>
      <c r="T5" s="40">
        <v>18</v>
      </c>
      <c r="U5" s="40">
        <v>19</v>
      </c>
      <c r="V5" s="40">
        <v>20</v>
      </c>
      <c r="W5" s="40">
        <v>21</v>
      </c>
      <c r="X5" s="40">
        <v>22</v>
      </c>
      <c r="Y5" s="40">
        <v>23</v>
      </c>
      <c r="Z5" s="40">
        <v>24</v>
      </c>
      <c r="AA5" s="40">
        <v>25</v>
      </c>
      <c r="AB5" s="40">
        <v>26</v>
      </c>
      <c r="AC5" s="40">
        <v>27</v>
      </c>
      <c r="AD5" s="40">
        <v>28</v>
      </c>
      <c r="AE5" s="40">
        <v>29</v>
      </c>
      <c r="AF5" s="40">
        <v>30</v>
      </c>
      <c r="AG5" s="40">
        <v>31</v>
      </c>
      <c r="AH5" s="40">
        <v>32</v>
      </c>
      <c r="AI5" s="40">
        <v>33</v>
      </c>
      <c r="AJ5" s="40">
        <v>34</v>
      </c>
      <c r="AK5" s="40">
        <v>35</v>
      </c>
      <c r="AL5" s="40">
        <v>36</v>
      </c>
      <c r="AM5" s="40">
        <v>37</v>
      </c>
      <c r="AN5" s="40">
        <v>38</v>
      </c>
      <c r="AO5" s="40">
        <v>39</v>
      </c>
      <c r="AP5" s="40">
        <v>40</v>
      </c>
      <c r="AQ5" s="40">
        <v>41</v>
      </c>
      <c r="AR5" s="40">
        <v>42</v>
      </c>
      <c r="AS5" s="40">
        <v>43</v>
      </c>
      <c r="AT5" s="40">
        <v>44</v>
      </c>
      <c r="AU5" s="40">
        <v>45</v>
      </c>
      <c r="AV5" s="40">
        <v>46</v>
      </c>
      <c r="AW5" s="40">
        <v>47</v>
      </c>
      <c r="AX5" s="40">
        <v>48</v>
      </c>
      <c r="AY5" s="40">
        <v>49</v>
      </c>
      <c r="AZ5" s="40">
        <v>50</v>
      </c>
      <c r="BA5" s="40">
        <v>51</v>
      </c>
      <c r="BB5" s="40">
        <v>52</v>
      </c>
      <c r="BC5" s="40">
        <v>53</v>
      </c>
      <c r="BD5" s="40">
        <v>54</v>
      </c>
      <c r="BE5" s="40">
        <v>55</v>
      </c>
      <c r="BF5" s="40">
        <v>56</v>
      </c>
      <c r="BG5" s="40">
        <v>57</v>
      </c>
      <c r="BH5" s="40">
        <v>58</v>
      </c>
      <c r="BI5" s="40">
        <v>59</v>
      </c>
      <c r="BJ5" s="40">
        <v>60</v>
      </c>
      <c r="BK5" s="40">
        <v>61</v>
      </c>
      <c r="BL5" s="40">
        <v>62</v>
      </c>
      <c r="BM5" s="40"/>
      <c r="BN5" s="40"/>
      <c r="BO5" s="40"/>
      <c r="BP5" s="40"/>
      <c r="BQ5" s="40"/>
      <c r="BR5" s="40"/>
      <c r="BS5" s="40">
        <v>1</v>
      </c>
      <c r="BT5" s="40">
        <v>2</v>
      </c>
      <c r="BU5" s="40">
        <v>3</v>
      </c>
      <c r="BV5" s="40">
        <v>4</v>
      </c>
      <c r="BW5" s="40">
        <v>5</v>
      </c>
      <c r="BX5" s="40">
        <v>6</v>
      </c>
      <c r="BY5" s="40">
        <v>7</v>
      </c>
      <c r="BZ5" s="40">
        <v>8</v>
      </c>
      <c r="CA5" s="40">
        <v>9</v>
      </c>
      <c r="CB5" s="40">
        <v>10</v>
      </c>
      <c r="CC5" s="40">
        <v>11</v>
      </c>
      <c r="CD5" s="40">
        <v>12</v>
      </c>
      <c r="CE5" s="40">
        <v>13</v>
      </c>
      <c r="CF5" s="40">
        <v>14</v>
      </c>
      <c r="CG5" s="40">
        <v>15</v>
      </c>
      <c r="CH5" s="40">
        <v>16</v>
      </c>
      <c r="CI5" s="40">
        <v>17</v>
      </c>
      <c r="CJ5" s="40">
        <v>18</v>
      </c>
      <c r="CK5" s="40">
        <v>19</v>
      </c>
      <c r="CL5" s="40">
        <v>20</v>
      </c>
      <c r="CM5" s="40">
        <v>21</v>
      </c>
      <c r="CN5" s="40">
        <v>22</v>
      </c>
      <c r="CO5" s="40">
        <v>23</v>
      </c>
      <c r="CP5" s="40">
        <v>24</v>
      </c>
      <c r="CQ5" s="40">
        <v>25</v>
      </c>
      <c r="CR5" s="40">
        <v>26</v>
      </c>
      <c r="CS5" s="40">
        <v>27</v>
      </c>
      <c r="CT5" s="40">
        <v>28</v>
      </c>
      <c r="CU5" s="40">
        <v>29</v>
      </c>
      <c r="CV5" s="40">
        <v>30</v>
      </c>
      <c r="CW5" s="40">
        <v>31</v>
      </c>
      <c r="CX5" s="40">
        <v>32</v>
      </c>
      <c r="CY5" s="40">
        <v>33</v>
      </c>
      <c r="CZ5" s="40">
        <v>34</v>
      </c>
      <c r="DA5" s="40">
        <v>35</v>
      </c>
      <c r="DB5" s="40">
        <v>36</v>
      </c>
      <c r="DC5" s="40">
        <v>37</v>
      </c>
      <c r="DD5" s="40">
        <v>38</v>
      </c>
      <c r="DE5" s="40">
        <v>39</v>
      </c>
      <c r="DF5" s="40">
        <v>40</v>
      </c>
      <c r="DG5" s="40">
        <v>41</v>
      </c>
      <c r="DH5" s="40">
        <v>42</v>
      </c>
      <c r="DI5" s="40">
        <v>43</v>
      </c>
      <c r="DJ5" s="40">
        <v>44</v>
      </c>
      <c r="DK5" s="40">
        <v>45</v>
      </c>
      <c r="DL5" s="40">
        <v>46</v>
      </c>
      <c r="DM5" s="40">
        <v>47</v>
      </c>
      <c r="DN5" s="40">
        <v>48</v>
      </c>
      <c r="DO5" s="40">
        <v>49</v>
      </c>
      <c r="DP5" s="40">
        <v>50</v>
      </c>
      <c r="DQ5" s="40">
        <v>51</v>
      </c>
      <c r="DR5" s="40">
        <v>52</v>
      </c>
      <c r="DS5" s="40">
        <v>53</v>
      </c>
      <c r="DT5" s="40">
        <v>54</v>
      </c>
      <c r="DU5" s="40">
        <v>55</v>
      </c>
      <c r="DV5" s="40">
        <v>56</v>
      </c>
      <c r="DW5" s="40">
        <v>57</v>
      </c>
      <c r="DX5" s="40">
        <v>58</v>
      </c>
      <c r="DY5" s="40">
        <v>59</v>
      </c>
      <c r="DZ5" s="40">
        <v>60</v>
      </c>
      <c r="EA5" s="40">
        <v>61</v>
      </c>
      <c r="EB5" s="40">
        <v>62</v>
      </c>
      <c r="EC5" s="40">
        <v>63</v>
      </c>
      <c r="ED5" s="40">
        <v>64</v>
      </c>
      <c r="EE5" s="40">
        <v>65</v>
      </c>
      <c r="EF5" s="40">
        <v>66</v>
      </c>
      <c r="EG5" s="40">
        <v>67</v>
      </c>
      <c r="EH5" s="40">
        <v>68</v>
      </c>
      <c r="EI5" s="40">
        <v>69</v>
      </c>
      <c r="EJ5" s="40">
        <v>70</v>
      </c>
      <c r="EK5" s="40">
        <v>71</v>
      </c>
      <c r="EL5" s="40">
        <v>72</v>
      </c>
      <c r="EM5" s="40">
        <v>73</v>
      </c>
      <c r="EN5" s="40">
        <v>74</v>
      </c>
      <c r="EO5" s="40">
        <v>75</v>
      </c>
      <c r="EP5" s="40">
        <v>76</v>
      </c>
      <c r="EQ5" s="40">
        <v>77</v>
      </c>
      <c r="ER5" s="40">
        <v>78</v>
      </c>
      <c r="ES5" s="40">
        <v>79</v>
      </c>
      <c r="ET5" s="40">
        <v>80</v>
      </c>
      <c r="EU5" s="40">
        <v>81</v>
      </c>
      <c r="EV5" s="40">
        <v>82</v>
      </c>
      <c r="EW5" s="40">
        <v>83</v>
      </c>
      <c r="EX5" s="40">
        <v>84</v>
      </c>
      <c r="EY5" s="40">
        <v>85</v>
      </c>
      <c r="EZ5" s="40">
        <v>86</v>
      </c>
      <c r="FA5" s="40">
        <v>87</v>
      </c>
      <c r="FB5" s="40">
        <v>88</v>
      </c>
      <c r="FC5" s="40">
        <v>89</v>
      </c>
      <c r="FD5" s="40">
        <v>90</v>
      </c>
      <c r="FE5" s="40">
        <v>91</v>
      </c>
      <c r="FF5" s="40">
        <v>92</v>
      </c>
      <c r="FG5" s="40">
        <v>93</v>
      </c>
      <c r="FH5" s="40">
        <v>94</v>
      </c>
      <c r="FI5" s="40">
        <v>95</v>
      </c>
      <c r="FJ5" s="40"/>
      <c r="FK5" s="40"/>
      <c r="FL5" s="40"/>
      <c r="FM5" s="40"/>
      <c r="FN5" s="40"/>
    </row>
    <row r="6" spans="1:170" s="35" customFormat="1" ht="31" customHeight="1">
      <c r="A6" s="342">
        <v>0</v>
      </c>
      <c r="B6" s="340" t="s">
        <v>1304</v>
      </c>
      <c r="C6" s="39" t="s">
        <v>427</v>
      </c>
      <c r="D6" s="39" t="s">
        <v>74</v>
      </c>
      <c r="E6" s="39" t="s">
        <v>89</v>
      </c>
      <c r="F6" s="233" t="s">
        <v>90</v>
      </c>
      <c r="G6" s="233" t="s">
        <v>91</v>
      </c>
      <c r="H6" s="233" t="s">
        <v>92</v>
      </c>
      <c r="I6" s="233" t="s">
        <v>151</v>
      </c>
      <c r="J6" s="233" t="s">
        <v>349</v>
      </c>
      <c r="K6" s="233" t="s">
        <v>1303</v>
      </c>
      <c r="L6" s="22" t="s">
        <v>94</v>
      </c>
      <c r="M6" s="22" t="s">
        <v>95</v>
      </c>
      <c r="N6" s="22" t="s">
        <v>96</v>
      </c>
      <c r="O6" s="22" t="s">
        <v>97</v>
      </c>
      <c r="P6" s="22" t="s">
        <v>98</v>
      </c>
      <c r="Q6" s="22" t="s">
        <v>99</v>
      </c>
      <c r="R6" s="22" t="s">
        <v>100</v>
      </c>
      <c r="S6" s="22" t="s">
        <v>101</v>
      </c>
      <c r="T6" s="22" t="s">
        <v>102</v>
      </c>
      <c r="U6" s="22" t="s">
        <v>103</v>
      </c>
      <c r="V6" s="22" t="s">
        <v>104</v>
      </c>
      <c r="W6" s="22" t="s">
        <v>105</v>
      </c>
      <c r="X6" s="22" t="s">
        <v>106</v>
      </c>
      <c r="Y6" s="22" t="s">
        <v>107</v>
      </c>
      <c r="Z6" s="22" t="s">
        <v>108</v>
      </c>
      <c r="AA6" s="22" t="s">
        <v>109</v>
      </c>
      <c r="AB6" s="22" t="s">
        <v>110</v>
      </c>
      <c r="AC6" s="22" t="s">
        <v>111</v>
      </c>
      <c r="AD6" s="22" t="s">
        <v>112</v>
      </c>
      <c r="AE6" s="22" t="s">
        <v>113</v>
      </c>
      <c r="AF6" s="22" t="s">
        <v>114</v>
      </c>
      <c r="AG6" s="22" t="s">
        <v>36</v>
      </c>
      <c r="AH6" s="22" t="s">
        <v>37</v>
      </c>
      <c r="AI6" s="22" t="s">
        <v>38</v>
      </c>
      <c r="AJ6" s="22" t="s">
        <v>39</v>
      </c>
      <c r="AK6" s="22" t="s">
        <v>40</v>
      </c>
      <c r="AL6" s="22" t="s">
        <v>41</v>
      </c>
      <c r="AM6" s="22" t="s">
        <v>42</v>
      </c>
      <c r="AN6" s="22" t="s">
        <v>43</v>
      </c>
      <c r="AO6" s="22" t="s">
        <v>44</v>
      </c>
      <c r="AP6" s="22" t="s">
        <v>45</v>
      </c>
      <c r="AQ6" s="22" t="s">
        <v>46</v>
      </c>
      <c r="AR6" s="22" t="s">
        <v>47</v>
      </c>
      <c r="AS6" s="22" t="s">
        <v>48</v>
      </c>
      <c r="AT6" s="22" t="s">
        <v>49</v>
      </c>
      <c r="AU6" s="22" t="s">
        <v>50</v>
      </c>
      <c r="AV6" s="22" t="s">
        <v>115</v>
      </c>
      <c r="AW6" s="22" t="s">
        <v>116</v>
      </c>
      <c r="AX6" s="22" t="s">
        <v>117</v>
      </c>
      <c r="AY6" s="22" t="s">
        <v>118</v>
      </c>
      <c r="AZ6" s="22" t="s">
        <v>119</v>
      </c>
      <c r="BA6" s="22" t="s">
        <v>120</v>
      </c>
      <c r="BB6" s="22" t="s">
        <v>121</v>
      </c>
      <c r="BC6" s="22" t="s">
        <v>122</v>
      </c>
      <c r="BD6" s="22" t="s">
        <v>123</v>
      </c>
      <c r="BE6" s="22" t="s">
        <v>124</v>
      </c>
      <c r="BF6" s="22" t="s">
        <v>125</v>
      </c>
      <c r="BG6" s="22" t="s">
        <v>126</v>
      </c>
      <c r="BH6" s="22" t="s">
        <v>81</v>
      </c>
      <c r="BI6" s="22" t="s">
        <v>82</v>
      </c>
      <c r="BJ6" s="22" t="s">
        <v>127</v>
      </c>
      <c r="BK6" s="22" t="s">
        <v>128</v>
      </c>
      <c r="BL6" s="22" t="s">
        <v>129</v>
      </c>
      <c r="BM6" s="22" t="s">
        <v>130</v>
      </c>
      <c r="BN6" s="267" t="s">
        <v>131</v>
      </c>
      <c r="BO6" s="267" t="s">
        <v>132</v>
      </c>
      <c r="BP6" s="267" t="s">
        <v>133</v>
      </c>
      <c r="BQ6" s="267" t="s">
        <v>134</v>
      </c>
      <c r="BR6" s="267" t="s">
        <v>135</v>
      </c>
      <c r="BS6" s="268" t="s">
        <v>136</v>
      </c>
      <c r="BT6" s="22" t="s">
        <v>426</v>
      </c>
      <c r="BU6" s="38" t="s">
        <v>137</v>
      </c>
      <c r="BV6" s="38" t="s">
        <v>138</v>
      </c>
      <c r="BW6" s="38" t="s">
        <v>139</v>
      </c>
      <c r="BX6" s="38" t="s">
        <v>140</v>
      </c>
      <c r="BY6" s="38" t="s">
        <v>141</v>
      </c>
      <c r="BZ6" s="38" t="s">
        <v>142</v>
      </c>
      <c r="CA6" s="38" t="s">
        <v>143</v>
      </c>
      <c r="CB6" s="38" t="s">
        <v>144</v>
      </c>
      <c r="CC6" s="38" t="s">
        <v>145</v>
      </c>
      <c r="CD6" s="38" t="s">
        <v>146</v>
      </c>
      <c r="CE6" s="38" t="s">
        <v>147</v>
      </c>
      <c r="CF6" s="38" t="s">
        <v>148</v>
      </c>
      <c r="CG6" s="38" t="s">
        <v>266</v>
      </c>
      <c r="CH6" s="38" t="s">
        <v>265</v>
      </c>
      <c r="CI6" s="38" t="s">
        <v>461</v>
      </c>
      <c r="CJ6" s="38" t="s">
        <v>264</v>
      </c>
      <c r="CK6" s="38" t="s">
        <v>263</v>
      </c>
      <c r="CL6" s="38" t="s">
        <v>262</v>
      </c>
      <c r="CM6" s="38" t="s">
        <v>261</v>
      </c>
      <c r="CN6" s="38" t="s">
        <v>260</v>
      </c>
      <c r="CO6" s="38" t="s">
        <v>259</v>
      </c>
      <c r="CP6" s="38" t="s">
        <v>258</v>
      </c>
      <c r="CQ6" s="38" t="s">
        <v>257</v>
      </c>
      <c r="CR6" s="38" t="s">
        <v>256</v>
      </c>
      <c r="CS6" s="38" t="s">
        <v>255</v>
      </c>
      <c r="CT6" s="38" t="s">
        <v>254</v>
      </c>
      <c r="CU6" s="38" t="s">
        <v>253</v>
      </c>
      <c r="CV6" s="38" t="s">
        <v>252</v>
      </c>
      <c r="CW6" s="38" t="s">
        <v>251</v>
      </c>
      <c r="CX6" s="38" t="s">
        <v>250</v>
      </c>
      <c r="CY6" s="38" t="s">
        <v>249</v>
      </c>
      <c r="CZ6" s="38" t="s">
        <v>248</v>
      </c>
      <c r="DA6" s="38" t="s">
        <v>247</v>
      </c>
      <c r="DB6" s="38" t="s">
        <v>246</v>
      </c>
      <c r="DC6" s="38" t="s">
        <v>245</v>
      </c>
      <c r="DD6" s="38" t="s">
        <v>244</v>
      </c>
      <c r="DE6" s="38" t="s">
        <v>243</v>
      </c>
      <c r="DF6" s="38" t="s">
        <v>242</v>
      </c>
      <c r="DG6" s="38" t="s">
        <v>241</v>
      </c>
      <c r="DH6" s="38" t="s">
        <v>240</v>
      </c>
      <c r="DI6" s="38" t="s">
        <v>239</v>
      </c>
      <c r="DJ6" s="38" t="s">
        <v>238</v>
      </c>
      <c r="DK6" s="37" t="s">
        <v>237</v>
      </c>
      <c r="DL6" s="38" t="s">
        <v>236</v>
      </c>
      <c r="DM6" s="38" t="s">
        <v>235</v>
      </c>
      <c r="DN6" s="38" t="s">
        <v>234</v>
      </c>
      <c r="DO6" s="38" t="s">
        <v>233</v>
      </c>
      <c r="DP6" s="38" t="s">
        <v>232</v>
      </c>
      <c r="DQ6" s="38" t="s">
        <v>231</v>
      </c>
      <c r="DR6" s="38" t="s">
        <v>230</v>
      </c>
      <c r="DS6" s="38" t="s">
        <v>229</v>
      </c>
      <c r="DT6" s="38" t="s">
        <v>228</v>
      </c>
      <c r="DU6" s="38" t="s">
        <v>227</v>
      </c>
      <c r="DV6" s="38" t="s">
        <v>226</v>
      </c>
      <c r="DW6" s="38" t="s">
        <v>225</v>
      </c>
      <c r="DX6" s="38" t="s">
        <v>224</v>
      </c>
      <c r="DY6" s="38" t="s">
        <v>223</v>
      </c>
      <c r="DZ6" s="38" t="s">
        <v>222</v>
      </c>
      <c r="EA6" s="38" t="s">
        <v>221</v>
      </c>
      <c r="EB6" s="38" t="s">
        <v>220</v>
      </c>
      <c r="EC6" s="38" t="s">
        <v>219</v>
      </c>
      <c r="ED6" s="38" t="s">
        <v>218</v>
      </c>
      <c r="EE6" s="38" t="s">
        <v>217</v>
      </c>
      <c r="EF6" s="38" t="s">
        <v>216</v>
      </c>
      <c r="EG6" s="38" t="s">
        <v>215</v>
      </c>
      <c r="EH6" s="38" t="s">
        <v>214</v>
      </c>
      <c r="EI6" s="38" t="s">
        <v>213</v>
      </c>
      <c r="EJ6" s="38" t="s">
        <v>212</v>
      </c>
      <c r="EK6" s="38" t="s">
        <v>211</v>
      </c>
      <c r="EL6" s="38" t="s">
        <v>210</v>
      </c>
      <c r="EM6" s="38" t="s">
        <v>209</v>
      </c>
      <c r="EN6" s="38" t="s">
        <v>208</v>
      </c>
      <c r="EO6" s="38" t="s">
        <v>207</v>
      </c>
      <c r="EP6" s="38" t="s">
        <v>206</v>
      </c>
      <c r="EQ6" s="38" t="s">
        <v>205</v>
      </c>
      <c r="ER6" s="38" t="s">
        <v>204</v>
      </c>
      <c r="ES6" s="37" t="s">
        <v>203</v>
      </c>
      <c r="ET6" s="37" t="s">
        <v>202</v>
      </c>
      <c r="EU6" s="37" t="s">
        <v>201</v>
      </c>
      <c r="EV6" s="37" t="s">
        <v>200</v>
      </c>
      <c r="EW6" s="38" t="s">
        <v>428</v>
      </c>
      <c r="EX6" s="37" t="s">
        <v>199</v>
      </c>
      <c r="EY6" s="37" t="s">
        <v>198</v>
      </c>
      <c r="EZ6" s="37" t="s">
        <v>197</v>
      </c>
      <c r="FA6" s="37" t="s">
        <v>196</v>
      </c>
      <c r="FB6" s="37" t="s">
        <v>195</v>
      </c>
      <c r="FC6" s="37" t="s">
        <v>194</v>
      </c>
      <c r="FD6" s="37" t="s">
        <v>193</v>
      </c>
      <c r="FE6" s="36" t="s">
        <v>192</v>
      </c>
      <c r="FF6" s="243" t="s">
        <v>432</v>
      </c>
      <c r="FG6" s="327" t="s">
        <v>58</v>
      </c>
      <c r="FH6" s="330" t="s">
        <v>1286</v>
      </c>
      <c r="FI6" s="330" t="s">
        <v>1285</v>
      </c>
    </row>
    <row r="7" spans="1:170" s="31" customFormat="1">
      <c r="A7" s="31">
        <f>IF(K7="BASIC+",MAX(1,A6+1),A6)</f>
        <v>0</v>
      </c>
      <c r="B7" s="31">
        <v>1</v>
      </c>
      <c r="C7" s="34" t="str">
        <f>IF(AND(E7="",D7=""),"",E7&amp;"_"&amp;D7&amp;" (User Input)")</f>
        <v/>
      </c>
      <c r="D7" s="33" t="str">
        <f>LEFT('Results Sense-check'!E22,4)</f>
        <v/>
      </c>
      <c r="E7" s="156" t="str">
        <f>IF('Results Sense-check'!C22="","",'Results Sense-check'!C22)</f>
        <v/>
      </c>
      <c r="F7" s="156" t="str">
        <f>IF('Results Sense-check'!D22="","",'Results Sense-check'!D22)</f>
        <v/>
      </c>
      <c r="G7" s="156"/>
      <c r="H7" s="156" t="str">
        <f>IF('Results Sense-check'!G22="","",'Results Sense-check'!G22)</f>
        <v/>
      </c>
      <c r="I7" s="156" t="str">
        <f>IF('Results Sense-check'!H22="","",'Results Sense-check'!H22)</f>
        <v/>
      </c>
      <c r="J7" s="156" t="str">
        <f>IF('Results Sense-check'!I22="","",'Results Sense-check'!I22)</f>
        <v/>
      </c>
      <c r="K7" s="156" t="str">
        <f>IF('Results Sense-check'!F22="","",'Results Sense-check'!F22)</f>
        <v/>
      </c>
      <c r="L7" s="148" t="str">
        <f>IF('Results Sense-check'!J22="","",'Results Sense-check'!J22)</f>
        <v/>
      </c>
      <c r="M7" s="148" t="str">
        <f>IF('Results Sense-check'!K22="","",'Results Sense-check'!K22)</f>
        <v/>
      </c>
      <c r="N7" s="149" t="str">
        <f>IF('Results Sense-check'!L22="","",'Results Sense-check'!L22)</f>
        <v/>
      </c>
      <c r="O7" s="148" t="str">
        <f>IF('Results Sense-check'!M22="","",'Results Sense-check'!M22)</f>
        <v/>
      </c>
      <c r="P7" s="148" t="str">
        <f>IF('Results Sense-check'!N22="","",'Results Sense-check'!N22)</f>
        <v/>
      </c>
      <c r="Q7" s="149" t="str">
        <f>IF('Results Sense-check'!O22="","",'Results Sense-check'!O22)</f>
        <v/>
      </c>
      <c r="R7" s="148" t="str">
        <f>IF('Results Sense-check'!P22="","",'Results Sense-check'!P22)</f>
        <v/>
      </c>
      <c r="S7" s="148" t="str">
        <f>IF('Results Sense-check'!Q22="","",'Results Sense-check'!Q22)</f>
        <v/>
      </c>
      <c r="T7" s="149" t="str">
        <f>IF('Results Sense-check'!R22="","",'Results Sense-check'!R22)</f>
        <v/>
      </c>
      <c r="U7" s="148" t="str">
        <f>IF('Results Sense-check'!S22="","",'Results Sense-check'!S22)</f>
        <v/>
      </c>
      <c r="V7" s="148" t="str">
        <f>IF('Results Sense-check'!T22="","",'Results Sense-check'!T22)</f>
        <v/>
      </c>
      <c r="W7" s="149" t="str">
        <f>IF('Results Sense-check'!U22="","",'Results Sense-check'!U22)</f>
        <v/>
      </c>
      <c r="X7" s="150" t="str">
        <f>IF('Results Sense-check'!V22="","",'Results Sense-check'!V22)</f>
        <v/>
      </c>
      <c r="Y7" s="148" t="str">
        <f>IF('Results Sense-check'!W22="","",'Results Sense-check'!W22)</f>
        <v/>
      </c>
      <c r="Z7" s="148" t="str">
        <f>IF('Results Sense-check'!X22="","",'Results Sense-check'!X22)</f>
        <v/>
      </c>
      <c r="AA7" s="149" t="str">
        <f>IF('Results Sense-check'!Y22="","",'Results Sense-check'!Y22)</f>
        <v/>
      </c>
      <c r="AB7" s="148" t="str">
        <f>IF('Results Sense-check'!Z22="","",'Results Sense-check'!Z22)</f>
        <v/>
      </c>
      <c r="AC7" s="148" t="str">
        <f>IF('Results Sense-check'!AA22="","",'Results Sense-check'!AA22)</f>
        <v/>
      </c>
      <c r="AD7" s="149" t="str">
        <f>IF('Results Sense-check'!AB22="","",'Results Sense-check'!AB22)</f>
        <v/>
      </c>
      <c r="AE7" s="148" t="str">
        <f>IF('Results Sense-check'!AC22="","",'Results Sense-check'!AC22)</f>
        <v/>
      </c>
      <c r="AF7" s="148" t="str">
        <f>IF('Results Sense-check'!AD22="","",'Results Sense-check'!AD22)</f>
        <v/>
      </c>
      <c r="AG7" s="148" t="str">
        <f>IF('Results Sense-check'!AE22="","",'Results Sense-check'!AE22)</f>
        <v/>
      </c>
      <c r="AH7" s="148" t="str">
        <f>IF('Results Sense-check'!AF22="","",'Results Sense-check'!AF22)</f>
        <v/>
      </c>
      <c r="AI7" s="149" t="str">
        <f>IF('Results Sense-check'!AG22="","",'Results Sense-check'!AG22)</f>
        <v/>
      </c>
      <c r="AJ7" s="148" t="str">
        <f>IF('Results Sense-check'!AH22="","",'Results Sense-check'!AH22)</f>
        <v/>
      </c>
      <c r="AK7" s="148" t="str">
        <f>IF('Results Sense-check'!AI22="","",'Results Sense-check'!AI22)</f>
        <v/>
      </c>
      <c r="AL7" s="149" t="str">
        <f>IF('Results Sense-check'!AJ22="","",'Results Sense-check'!AJ22)</f>
        <v/>
      </c>
      <c r="AM7" s="148" t="str">
        <f>IF('Results Sense-check'!AK22="","",'Results Sense-check'!AK22)</f>
        <v/>
      </c>
      <c r="AN7" s="148" t="str">
        <f>IF('Results Sense-check'!AL22="","",'Results Sense-check'!AL22)</f>
        <v/>
      </c>
      <c r="AO7" s="149" t="str">
        <f>IF('Results Sense-check'!AM22="","",'Results Sense-check'!AM22)</f>
        <v/>
      </c>
      <c r="AP7" s="148" t="str">
        <f>IF('Results Sense-check'!AN22="","",'Results Sense-check'!AN22)</f>
        <v/>
      </c>
      <c r="AQ7" s="148" t="str">
        <f>IF('Results Sense-check'!AO22="","",'Results Sense-check'!AO22)</f>
        <v/>
      </c>
      <c r="AR7" s="149" t="str">
        <f>IF('Results Sense-check'!AP22="","",'Results Sense-check'!AP22)</f>
        <v/>
      </c>
      <c r="AS7" s="148" t="str">
        <f>IF('Results Sense-check'!AQ22="","",'Results Sense-check'!AQ22)</f>
        <v/>
      </c>
      <c r="AT7" s="148" t="str">
        <f>IF('Results Sense-check'!AR22="","",'Results Sense-check'!AR22)</f>
        <v/>
      </c>
      <c r="AU7" s="149" t="str">
        <f>IF('Results Sense-check'!AS22="","",'Results Sense-check'!AS22)</f>
        <v/>
      </c>
      <c r="AV7" s="148" t="str">
        <f>IF('Results Sense-check'!AT22="","",'Results Sense-check'!AT22)</f>
        <v/>
      </c>
      <c r="AW7" s="148" t="str">
        <f>IF('Results Sense-check'!AU22="","",'Results Sense-check'!AU22)</f>
        <v/>
      </c>
      <c r="AX7" s="150" t="str">
        <f>IF('Results Sense-check'!AV22="","",'Results Sense-check'!AV22)</f>
        <v/>
      </c>
      <c r="AY7" s="148" t="str">
        <f>IF('Results Sense-check'!AW22="","",'Results Sense-check'!AW22)</f>
        <v/>
      </c>
      <c r="AZ7" s="148" t="str">
        <f>IF('Results Sense-check'!AX22="","",'Results Sense-check'!AX22)</f>
        <v/>
      </c>
      <c r="BA7" s="150" t="str">
        <f>IF('Results Sense-check'!AY22="","",'Results Sense-check'!AY22)</f>
        <v/>
      </c>
      <c r="BB7" s="148" t="str">
        <f>IF('Results Sense-check'!AZ22="","",'Results Sense-check'!AZ22)</f>
        <v/>
      </c>
      <c r="BC7" s="148" t="str">
        <f>IF('Results Sense-check'!BA22="","",'Results Sense-check'!BA22)</f>
        <v/>
      </c>
      <c r="BD7" s="150" t="str">
        <f>IF('Results Sense-check'!BB22="","",'Results Sense-check'!BB22)</f>
        <v/>
      </c>
      <c r="BE7" s="148" t="str">
        <f>IF('Results Sense-check'!BC22="","",'Results Sense-check'!BC22)</f>
        <v/>
      </c>
      <c r="BF7" s="148" t="str">
        <f>IF('Results Sense-check'!BD22="","",'Results Sense-check'!BD22)</f>
        <v/>
      </c>
      <c r="BG7" s="150" t="str">
        <f>IF('Results Sense-check'!BE22="","",'Results Sense-check'!BE22)</f>
        <v/>
      </c>
      <c r="BH7" s="149" t="str">
        <f>IF('Results Sense-check'!BF22="","",'Results Sense-check'!BF22)</f>
        <v/>
      </c>
      <c r="BI7" s="149" t="str">
        <f>IF('Results Sense-check'!BG22="","",'Results Sense-check'!BG22)</f>
        <v/>
      </c>
      <c r="BJ7" s="149" t="str">
        <f>IF('Results Sense-check'!BH22="","",'Results Sense-check'!BH22)</f>
        <v/>
      </c>
      <c r="BK7" s="149" t="str">
        <f>IF('Results Sense-check'!BI22="","",'Results Sense-check'!BI22)</f>
        <v/>
      </c>
      <c r="BL7" s="149" t="str">
        <f>IF('Results Sense-check'!BJ22="","",'Results Sense-check'!BJ22)</f>
        <v/>
      </c>
      <c r="BM7" s="151" t="str">
        <f>IF('Results Sense-check'!BK22="","",'Results Sense-check'!BK22)</f>
        <v/>
      </c>
      <c r="BN7" s="269" t="str">
        <f>IF('Results Sense-check'!BL22="","",'Results Sense-check'!BL22)</f>
        <v/>
      </c>
      <c r="BO7" s="269" t="str">
        <f>IF('Results Sense-check'!BM22="","",'Results Sense-check'!BM22)</f>
        <v/>
      </c>
      <c r="BP7" s="269" t="str">
        <f>IF('Results Sense-check'!BN22="","",'Results Sense-check'!BN22)</f>
        <v/>
      </c>
      <c r="BQ7" s="269" t="str">
        <f>IF('Results Sense-check'!BO22="","",'Results Sense-check'!BO22)</f>
        <v/>
      </c>
      <c r="BR7" s="269" t="str">
        <f>IF('Results Sense-check'!BP22="","",'Results Sense-check'!BP22)</f>
        <v/>
      </c>
      <c r="BS7" s="269" t="str">
        <f>IF('Results Sense-check'!BQ22="","",'Results Sense-check'!BQ22)</f>
        <v/>
      </c>
      <c r="BT7" s="152" t="str">
        <f t="shared" ref="BT7:BT17" si="0">C7</f>
        <v/>
      </c>
      <c r="BU7" s="152" t="str">
        <f>IF(BT7="","",IF(SUM(BY7:CA7)=0,"",SUM(BY7:CA7)))</f>
        <v/>
      </c>
      <c r="BV7" s="152" t="str">
        <f>IF(BT7="","",IF(SUM(CB7:CF7)=0,"",SUM(CB7:CF7)))</f>
        <v/>
      </c>
      <c r="BW7" s="152" t="str">
        <f>IF(BT7="","",IFERROR((BM7+BV7),""))</f>
        <v/>
      </c>
      <c r="BX7" s="152" t="str">
        <f>IF(BT7="","",IF(SUM(CG7:CK7)=0,"",SUM(CG7:CK7)))</f>
        <v/>
      </c>
      <c r="BY7" s="302" t="str">
        <f>IF(BT7="","",IF(SUM(CL7:CS7)=0,"",SUM(CL7:CS7)))</f>
        <v/>
      </c>
      <c r="BZ7" s="302" t="str">
        <f>IF(BT7="","",IF(SUM(CT7:CX7)=0,"",SUM(CT7:CX7)))</f>
        <v/>
      </c>
      <c r="CA7" s="302" t="str">
        <f>IF(BT7="","",IF(SUM(CY7:DB7)=0,"",SUM(CY7:DB7)))</f>
        <v/>
      </c>
      <c r="CB7" s="303" t="str">
        <f>IF(BT7="","",IF(SUM(DC7:DJ7)=0,"",SUM(DC7:DJ7)))</f>
        <v/>
      </c>
      <c r="CC7" s="303" t="str">
        <f>IF(BT7="","",IF(SUM(DK7:DO7)=0,"",SUM(DK7:DO7)))</f>
        <v/>
      </c>
      <c r="CD7" s="303" t="str">
        <f>IF(BT7="","",IF(SUM(DP7:DS7)=0,"",SUM(DP7:DS7)))</f>
        <v/>
      </c>
      <c r="CE7" s="303" t="str">
        <f>IF(BT7="","",IF(SUM(DT7:DU7)=0,"",SUM(DT7:DU7)))</f>
        <v/>
      </c>
      <c r="CF7" s="303" t="str">
        <f>IF(BT7="","",IF(SUM(DV7:DX7)=0,"",SUM(DV7:DX7)))</f>
        <v/>
      </c>
      <c r="CG7" s="304" t="str">
        <f>IF(BT7="","",IF(SUM(DZ7:EH7)=0,"",SUM(DZ7:EH7)))</f>
        <v/>
      </c>
      <c r="CH7" s="304" t="str">
        <f>IF(BT7="","",IF(SUM(EI7:EM7)=0,"",SUM(EI7:EM7)))</f>
        <v/>
      </c>
      <c r="CI7" s="304" t="str">
        <f>IF(BT7="","",IF(SUM(EN7:EQ7)=0,"",SUM(EN7:EQ7)))</f>
        <v/>
      </c>
      <c r="CJ7" s="304" t="str">
        <f>IF(BT7="","",IF(SUM(ER7:ES7)=0,"",SUM(ER7:ES7)))</f>
        <v/>
      </c>
      <c r="CK7" s="304" t="str">
        <f>IF(BT7="","",IF(SUM(ET7:EV7)=0,"",SUM(ET7:EV7)))</f>
        <v/>
      </c>
      <c r="CL7" s="302" t="str">
        <f>IF($BT7="","",IF(SUM(L7:M7)=0,"",SUM(L7:M7)))</f>
        <v/>
      </c>
      <c r="CM7" s="302" t="str">
        <f>IF($BT7="","",IF(SUM(O7:P7)=0,"",SUM(O7:P7)))</f>
        <v/>
      </c>
      <c r="CN7" s="302" t="str">
        <f>IF($BT7="","",IF(SUM(R7:S7)=0,"",SUM(R7:S7)))</f>
        <v/>
      </c>
      <c r="CO7" s="302" t="str">
        <f>IF($BT7="","",IF(SUM(U7:V7)=0,"",SUM(U7:V7)))</f>
        <v/>
      </c>
      <c r="CP7" s="302" t="str">
        <f>IF($BT7="","",IF(SUM(Y7:Z7)=0,"",SUM(Y7:Z7)))</f>
        <v/>
      </c>
      <c r="CQ7" s="302" t="str">
        <f>IF($BT7="","",IF(SUM(AB7:AC7)=0,"",SUM(AB7:AC7)))</f>
        <v/>
      </c>
      <c r="CR7" s="302" t="str">
        <f>IF(AE7="NO","",IF(AE7="NE","",IF(AE7="IE","",IF(AE7="C","",IF(AE7=0,"",AE7)))))</f>
        <v/>
      </c>
      <c r="CS7" s="302" t="str">
        <f>IF(AF7="NO","",IF(AF7="NE","",IF(AF7="IE","",IF(AF7="C","",IF(AF7=0,"",AF7)))))</f>
        <v/>
      </c>
      <c r="CT7" s="302" t="str">
        <f>IF($BT7="","",IF(SUM(AG7:AH7)=0,"",SUM(AG7:AH7)))</f>
        <v/>
      </c>
      <c r="CU7" s="302" t="str">
        <f>IF($BT7="","",IF(SUM(AJ7:AK7)=0,"",SUM(AJ7:AK7)))</f>
        <v/>
      </c>
      <c r="CV7" s="302" t="str">
        <f>IF($BT7="","",IF(SUM(AM7:AO7)=0,"",SUM(AM7:AN7)))</f>
        <v/>
      </c>
      <c r="CW7" s="302" t="str">
        <f>IF($BT7="","",IF(SUM(AP7:AQ7)=0,"",SUM(AP7:AQ7)))</f>
        <v/>
      </c>
      <c r="CX7" s="302" t="str">
        <f>IF($BT7="","",IF(SUM(AS7:AT7)=0,"",SUM(AS7:AT7)))</f>
        <v/>
      </c>
      <c r="CY7" s="302" t="str">
        <f>IF($BT7="","",IF(SUM(AV7:AW7)=0,"",SUM(AV7:AW7)))</f>
        <v/>
      </c>
      <c r="CZ7" s="302" t="str">
        <f>IF($BT7="","",IF(SUM(AY7:AZ7)=0,"",SUM(AY7:AZ7)))</f>
        <v/>
      </c>
      <c r="DA7" s="302" t="str">
        <f>IF($BT7="","",IF(SUM(BB7:BC7)=0,"",SUM(BB7:BC7)))</f>
        <v/>
      </c>
      <c r="DB7" s="302" t="str">
        <f>IF($BT7="","",IF(SUM(BE7:BF7)=0,"",SUM(BE7:BF7)))</f>
        <v/>
      </c>
      <c r="DC7" s="305" t="str">
        <f>IF($BT7="","",IF(SUM(L7:N7)=0,"",SUM(L7:N7)))</f>
        <v/>
      </c>
      <c r="DD7" s="305" t="str">
        <f>IF($BT7="","",IF(SUM(O7:Q7)=0,"",SUM(O7:Q7)))</f>
        <v/>
      </c>
      <c r="DE7" s="305" t="str">
        <f>IF($BT7="","",IF(SUM(R7:T7)=0,"",SUM(R7:T7)))</f>
        <v/>
      </c>
      <c r="DF7" s="305" t="str">
        <f>IF($BT7="","",IF(SUM(U7:W7)=0,"",SUM(U7:W7)))</f>
        <v/>
      </c>
      <c r="DG7" s="305" t="str">
        <f>IF($BT7="","",IF(SUM(Y7:AA7)=0,"",SUM(Y7:AA7)))</f>
        <v/>
      </c>
      <c r="DH7" s="305" t="str">
        <f>IF($BT7="","",IF(SUM(AB7:AD7)=0,"",SUM(AB7:AD7)))</f>
        <v/>
      </c>
      <c r="DI7" s="305" t="str">
        <f>IF(AE7="NO","",IF(AE7="NE","",IF(AE7="IE","",IF(AE7="C","",IF(AE7=0,"",AE7)))))</f>
        <v/>
      </c>
      <c r="DJ7" s="305" t="str">
        <f>IF(AF7="NO","",IF(AF7="NE","",IF(AF7="IE","",IF(AF7="C","",IF(AF7=0,"",AF7)))))</f>
        <v/>
      </c>
      <c r="DK7" s="305" t="str">
        <f>IF($BT7="","",IF(SUM(AG7:AI7)=0,"",SUM(AG7:AI7)))</f>
        <v/>
      </c>
      <c r="DL7" s="305" t="str">
        <f>IF($BT7="","",IF(SUM(AJ7:AL7)=0,"",SUM(AJ7:AL7)))</f>
        <v/>
      </c>
      <c r="DM7" s="305" t="str">
        <f>IF($BT7="","",IF(SUM(AM7:AO7)=0,"",SUM(AM7:AO7)))</f>
        <v/>
      </c>
      <c r="DN7" s="305" t="str">
        <f>IF($BT7="","",IF(SUM(AP7:AR7)=0,"",SUM(AP7:AR7)))</f>
        <v/>
      </c>
      <c r="DO7" s="305" t="str">
        <f>IF($BT7="","",IF(SUM(AS7:AU7)=0,"",SUM(AS7:AU7)))</f>
        <v/>
      </c>
      <c r="DP7" s="305" t="str">
        <f>IF($BT7="","",IF(SUM(AV7:AW7)=0,"",SUM(AV7:AW7)))</f>
        <v/>
      </c>
      <c r="DQ7" s="305" t="str">
        <f>IF($BT7="","",IF(SUM(AY7:AZ7)=0,"",SUM(AY7:AZ7)))</f>
        <v/>
      </c>
      <c r="DR7" s="305" t="str">
        <f>IF($BT7="","",IF(SUM(BB7:BC7)=0,"",SUM(BB7:BC7)))</f>
        <v/>
      </c>
      <c r="DS7" s="305" t="str">
        <f>IF($BT7="","",IF(SUM(BE7:BF7)=0,"",SUM(BE7:BF7)))</f>
        <v/>
      </c>
      <c r="DT7" s="305" t="str">
        <f t="shared" ref="DT7:DY7" si="1">IF(BH7="NO","",IF(BH7="NE","",IF(BH7="IE","",IF(BH7="C","",IF(BH7=0,"",BH7)))))</f>
        <v/>
      </c>
      <c r="DU7" s="305" t="str">
        <f t="shared" si="1"/>
        <v/>
      </c>
      <c r="DV7" s="305" t="str">
        <f t="shared" si="1"/>
        <v/>
      </c>
      <c r="DW7" s="305" t="str">
        <f t="shared" si="1"/>
        <v/>
      </c>
      <c r="DX7" s="305" t="str">
        <f t="shared" si="1"/>
        <v/>
      </c>
      <c r="DY7" s="306" t="str">
        <f t="shared" si="1"/>
        <v/>
      </c>
      <c r="DZ7" s="307" t="str">
        <f>IF(L7="NO","",IF(L7="NE","",IF(L7="IE","",IF(L7="C","",IF(L7=0,"",L7)))))</f>
        <v/>
      </c>
      <c r="EA7" s="307" t="str">
        <f>IF(O7="NO","",IF(O7="NE","",IF(O7="IE","",IF(O7="C","",IF(O7=0,"",O7)))))</f>
        <v/>
      </c>
      <c r="EB7" s="307" t="str">
        <f>IF(R7="NO","",IF(R7="NE","",IF(R7="IE","",IF(R7="C","",IF(R7=0,"",R7)))))</f>
        <v/>
      </c>
      <c r="EC7" s="307" t="str">
        <f>IF(U7="NO","",IF(U7="NE","",IF(U7="IE","",IF(U7="C","",IF(U7=0,"",U7)))))</f>
        <v/>
      </c>
      <c r="ED7" s="307" t="str">
        <f>IF(X7="NO","",IF(X7="NE","",IF(X7="IE","",IF(X7="C","",IF(X7=0,"",X7)))))</f>
        <v/>
      </c>
      <c r="EE7" s="307" t="str">
        <f>IF(Y7="NO","",IF(Y7="NE","",IF(Y7="IE","",IF(Y7="C","",IF(Y7=0,"",Y7)))))</f>
        <v/>
      </c>
      <c r="EF7" s="307" t="str">
        <f>IF(AB7="NO","",IF(AB7="NE","",IF(AB7="IE","",IF(AB7="C","",IF(AB7=0,"",AB7)))))</f>
        <v/>
      </c>
      <c r="EG7" s="307" t="str">
        <f>IF(AE7="NO","",IF(AE7="NE","",IF(AE7="IE","",IF(AE7="C","",IF(AE7=0,"",AE7)))))</f>
        <v/>
      </c>
      <c r="EH7" s="307" t="str">
        <f>IF(AF7="NO","",IF(AF7="NE","",IF(AF7="IE","",IF(AF7="C","",IF(AF7=0,"",AF7)))))</f>
        <v/>
      </c>
      <c r="EI7" s="307" t="str">
        <f>IF(AG7="NO","",IF(AG7="NE","",IF(AG7="IE","",IF(AG7="C","",IF(AG7=0,"",AG7)))))</f>
        <v/>
      </c>
      <c r="EJ7" s="307" t="str">
        <f>IF(AJ7="NO","",IF(AJ7="NE","",IF(AJ7="IE","",IF(AJ7="C","",IF(AJ7=0,"",AJ7)))))</f>
        <v/>
      </c>
      <c r="EK7" s="307" t="str">
        <f>IF(AM7="NO","",IF(AM7="NE","",IF(AM7="IE","",IF(AM7="C","",IF(AM7=0,"",AM7)))))</f>
        <v/>
      </c>
      <c r="EL7" s="307" t="str">
        <f>IF(AP7="NO","",IF(AP7="NE","",IF(AP7="IE","",IF(AP7="C","",IF(AP7=0,"",AP7)))))</f>
        <v/>
      </c>
      <c r="EM7" s="307" t="str">
        <f>IF(AS7="NO","",IF(AS7="NE","",IF(AS7="IE","",IF(AS7="C","",IF(AS7=0,"",AS7)))))</f>
        <v/>
      </c>
      <c r="EN7" s="307" t="str">
        <f>IF(BT7="","",IFERROR(IF(SUM(AV7,AX7)=0,"",SUM(AV7,AX7)),""))</f>
        <v/>
      </c>
      <c r="EO7" s="307" t="str">
        <f>IF(BT7="","",IFERROR(IF(SUM(AY7,BA7)=0,"",SUM(AY7,BA7)),""))</f>
        <v/>
      </c>
      <c r="EP7" s="307" t="str">
        <f>IF(BT7="","",IFERROR(IF(SUM(BB7,BD7)=0,"",SUM(BB7,BD7)),""))</f>
        <v/>
      </c>
      <c r="EQ7" s="307" t="str">
        <f>IF(BT7="","",IFERROR(IF(SUM(BE7,BG7)=0,"",SUM(BE7,BG7)),""))</f>
        <v/>
      </c>
      <c r="ER7" s="307" t="str">
        <f>IF(BH7="NO","",IF(BH7="NE","",IF(BH7="IE","",IF(BH7="C","",IF(BH7=0,"",BH7)))))</f>
        <v/>
      </c>
      <c r="ES7" s="307" t="str">
        <f>IF(BI7="NO","",IF(BI7="NE","",IF(BI7="IE","",IF(BI7="C","",IF(BI7=0,"",BI7)))))</f>
        <v/>
      </c>
      <c r="ET7" s="307" t="str">
        <f>IF(BJ7="NO","",IF(BJ7="NE","",IF(BJ7="IE","",IF(BJ7="C","",IF(BJ7=0,"",BJ7)))))</f>
        <v/>
      </c>
      <c r="EU7" s="307" t="str">
        <f>IF(BK7="NO","",IF(BK7="NE","",IF(BK7="IE","",IF(BK7="C","",IF(BK7=0,"",BK7)))))</f>
        <v/>
      </c>
      <c r="EV7" s="307" t="str">
        <f>IF(BL7="NO","",IF(BL7="NE","",IF(BL7="IE","",IF(BL7="C","",IF(BL7=0,"",BL7)))))</f>
        <v/>
      </c>
      <c r="EW7" s="308">
        <f>SUM(EC7:ED7)</f>
        <v>0</v>
      </c>
      <c r="EX7" s="309">
        <f>SUM(BY7,BN7)</f>
        <v>0</v>
      </c>
      <c r="EY7" s="309">
        <f t="shared" ref="EY7:EZ7" si="2">SUM(BZ7,BO7)</f>
        <v>0</v>
      </c>
      <c r="EZ7" s="309">
        <f t="shared" si="2"/>
        <v>0</v>
      </c>
      <c r="FA7" s="309">
        <f>SUM(CB7,BN7)</f>
        <v>0</v>
      </c>
      <c r="FB7" s="309">
        <f t="shared" ref="FB7:FE7" si="3">SUM(CC7,BO7)</f>
        <v>0</v>
      </c>
      <c r="FC7" s="309">
        <f t="shared" si="3"/>
        <v>0</v>
      </c>
      <c r="FD7" s="309">
        <f t="shared" si="3"/>
        <v>0</v>
      </c>
      <c r="FE7" s="309">
        <f t="shared" si="3"/>
        <v>0</v>
      </c>
      <c r="FF7" s="309" t="s">
        <v>433</v>
      </c>
      <c r="FG7" s="31" t="str">
        <f>IFERROR(VLOOKUP(E7,'Climate data-must not modify'!A:D,4,FALSE),"")</f>
        <v/>
      </c>
      <c r="FH7" s="31" t="str">
        <f t="shared" ref="FH7:FH17" si="4">IFERROR(IF(J7*1000000/H7=0,"",J7*1000000/H7),"")</f>
        <v/>
      </c>
      <c r="FI7" s="31" t="str">
        <f t="shared" ref="FI7:FI17" si="5">IFERROR(IF(H7/I7=0,"",H7/I7),"")</f>
        <v/>
      </c>
    </row>
    <row r="8" spans="1:170" s="31" customFormat="1">
      <c r="A8" s="31">
        <f t="shared" ref="A8:A17" si="6">IF(K8="BASIC+",MAX(1,A7+1),A7)</f>
        <v>0</v>
      </c>
      <c r="B8" s="31">
        <f t="shared" ref="B8:B17" si="7">IF(E8="",B7,B7+1)</f>
        <v>1</v>
      </c>
      <c r="C8" s="34" t="str">
        <f t="shared" ref="C8:C16" si="8">IF(AND(E8="",D8=""),"",E8&amp;"_"&amp;D8&amp;" (User Input)")</f>
        <v/>
      </c>
      <c r="D8" s="33" t="str">
        <f>LEFT('Results Sense-check'!E23,4)</f>
        <v/>
      </c>
      <c r="E8" s="156" t="str">
        <f>IF('Results Sense-check'!C23="","",'Results Sense-check'!C23)</f>
        <v/>
      </c>
      <c r="F8" s="156" t="str">
        <f>IF('Results Sense-check'!D23="","",'Results Sense-check'!D23)</f>
        <v/>
      </c>
      <c r="G8" s="156"/>
      <c r="H8" s="156" t="str">
        <f>IF('Results Sense-check'!G23="","",'Results Sense-check'!G23)</f>
        <v/>
      </c>
      <c r="I8" s="156" t="str">
        <f>IF('Results Sense-check'!H23="","",'Results Sense-check'!H23)</f>
        <v/>
      </c>
      <c r="J8" s="156" t="str">
        <f>IF('Results Sense-check'!I23="","",'Results Sense-check'!I23)</f>
        <v/>
      </c>
      <c r="K8" s="156" t="str">
        <f>IF('Results Sense-check'!F23="","",'Results Sense-check'!F23)</f>
        <v/>
      </c>
      <c r="L8" s="148" t="str">
        <f>IF('Results Sense-check'!J23="","",'Results Sense-check'!J23)</f>
        <v/>
      </c>
      <c r="M8" s="148" t="str">
        <f>IF('Results Sense-check'!K23="","",'Results Sense-check'!K23)</f>
        <v/>
      </c>
      <c r="N8" s="149" t="str">
        <f>IF('Results Sense-check'!L23="","",'Results Sense-check'!L23)</f>
        <v/>
      </c>
      <c r="O8" s="148" t="str">
        <f>IF('Results Sense-check'!M23="","",'Results Sense-check'!M23)</f>
        <v/>
      </c>
      <c r="P8" s="148" t="str">
        <f>IF('Results Sense-check'!N23="","",'Results Sense-check'!N23)</f>
        <v/>
      </c>
      <c r="Q8" s="149" t="str">
        <f>IF('Results Sense-check'!O23="","",'Results Sense-check'!O23)</f>
        <v/>
      </c>
      <c r="R8" s="148" t="str">
        <f>IF('Results Sense-check'!P23="","",'Results Sense-check'!P23)</f>
        <v/>
      </c>
      <c r="S8" s="148" t="str">
        <f>IF('Results Sense-check'!Q23="","",'Results Sense-check'!Q23)</f>
        <v/>
      </c>
      <c r="T8" s="149" t="str">
        <f>IF('Results Sense-check'!R23="","",'Results Sense-check'!R23)</f>
        <v/>
      </c>
      <c r="U8" s="148" t="str">
        <f>IF('Results Sense-check'!S23="","",'Results Sense-check'!S23)</f>
        <v/>
      </c>
      <c r="V8" s="148" t="str">
        <f>IF('Results Sense-check'!T23="","",'Results Sense-check'!T23)</f>
        <v/>
      </c>
      <c r="W8" s="149" t="str">
        <f>IF('Results Sense-check'!U23="","",'Results Sense-check'!U23)</f>
        <v/>
      </c>
      <c r="X8" s="150" t="str">
        <f>IF('Results Sense-check'!V23="","",'Results Sense-check'!V23)</f>
        <v/>
      </c>
      <c r="Y8" s="148" t="str">
        <f>IF('Results Sense-check'!W23="","",'Results Sense-check'!W23)</f>
        <v/>
      </c>
      <c r="Z8" s="148" t="str">
        <f>IF('Results Sense-check'!X23="","",'Results Sense-check'!X23)</f>
        <v/>
      </c>
      <c r="AA8" s="149" t="str">
        <f>IF('Results Sense-check'!Y23="","",'Results Sense-check'!Y23)</f>
        <v/>
      </c>
      <c r="AB8" s="148" t="str">
        <f>IF('Results Sense-check'!Z23="","",'Results Sense-check'!Z23)</f>
        <v/>
      </c>
      <c r="AC8" s="148" t="str">
        <f>IF('Results Sense-check'!AA23="","",'Results Sense-check'!AA23)</f>
        <v/>
      </c>
      <c r="AD8" s="149" t="str">
        <f>IF('Results Sense-check'!AB23="","",'Results Sense-check'!AB23)</f>
        <v/>
      </c>
      <c r="AE8" s="148" t="str">
        <f>IF('Results Sense-check'!AC23="","",'Results Sense-check'!AC23)</f>
        <v/>
      </c>
      <c r="AF8" s="148" t="str">
        <f>IF('Results Sense-check'!AD23="","",'Results Sense-check'!AD23)</f>
        <v/>
      </c>
      <c r="AG8" s="148" t="str">
        <f>IF('Results Sense-check'!AE23="","",'Results Sense-check'!AE23)</f>
        <v/>
      </c>
      <c r="AH8" s="148" t="str">
        <f>IF('Results Sense-check'!AF23="","",'Results Sense-check'!AF23)</f>
        <v/>
      </c>
      <c r="AI8" s="149" t="str">
        <f>IF('Results Sense-check'!AG23="","",'Results Sense-check'!AG23)</f>
        <v/>
      </c>
      <c r="AJ8" s="148" t="str">
        <f>IF('Results Sense-check'!AH23="","",'Results Sense-check'!AH23)</f>
        <v/>
      </c>
      <c r="AK8" s="148" t="str">
        <f>IF('Results Sense-check'!AI23="","",'Results Sense-check'!AI23)</f>
        <v/>
      </c>
      <c r="AL8" s="149" t="str">
        <f>IF('Results Sense-check'!AJ23="","",'Results Sense-check'!AJ23)</f>
        <v/>
      </c>
      <c r="AM8" s="148" t="str">
        <f>IF('Results Sense-check'!AK23="","",'Results Sense-check'!AK23)</f>
        <v/>
      </c>
      <c r="AN8" s="148" t="str">
        <f>IF('Results Sense-check'!AL23="","",'Results Sense-check'!AL23)</f>
        <v/>
      </c>
      <c r="AO8" s="149" t="str">
        <f>IF('Results Sense-check'!AM23="","",'Results Sense-check'!AM23)</f>
        <v/>
      </c>
      <c r="AP8" s="148" t="str">
        <f>IF('Results Sense-check'!AN23="","",'Results Sense-check'!AN23)</f>
        <v/>
      </c>
      <c r="AQ8" s="148" t="str">
        <f>IF('Results Sense-check'!AO23="","",'Results Sense-check'!AO23)</f>
        <v/>
      </c>
      <c r="AR8" s="149" t="str">
        <f>IF('Results Sense-check'!AP23="","",'Results Sense-check'!AP23)</f>
        <v/>
      </c>
      <c r="AS8" s="148" t="str">
        <f>IF('Results Sense-check'!AQ23="","",'Results Sense-check'!AQ23)</f>
        <v/>
      </c>
      <c r="AT8" s="148" t="str">
        <f>IF('Results Sense-check'!AR23="","",'Results Sense-check'!AR23)</f>
        <v/>
      </c>
      <c r="AU8" s="149" t="str">
        <f>IF('Results Sense-check'!AS23="","",'Results Sense-check'!AS23)</f>
        <v/>
      </c>
      <c r="AV8" s="148" t="str">
        <f>IF('Results Sense-check'!AT23="","",'Results Sense-check'!AT23)</f>
        <v/>
      </c>
      <c r="AW8" s="148" t="str">
        <f>IF('Results Sense-check'!AU23="","",'Results Sense-check'!AU23)</f>
        <v/>
      </c>
      <c r="AX8" s="150" t="str">
        <f>IF('Results Sense-check'!AV23="","",'Results Sense-check'!AV23)</f>
        <v/>
      </c>
      <c r="AY8" s="148" t="str">
        <f>IF('Results Sense-check'!AW23="","",'Results Sense-check'!AW23)</f>
        <v/>
      </c>
      <c r="AZ8" s="148" t="str">
        <f>IF('Results Sense-check'!AX23="","",'Results Sense-check'!AX23)</f>
        <v/>
      </c>
      <c r="BA8" s="150" t="str">
        <f>IF('Results Sense-check'!AY23="","",'Results Sense-check'!AY23)</f>
        <v/>
      </c>
      <c r="BB8" s="148" t="str">
        <f>IF('Results Sense-check'!AZ23="","",'Results Sense-check'!AZ23)</f>
        <v/>
      </c>
      <c r="BC8" s="148" t="str">
        <f>IF('Results Sense-check'!BA23="","",'Results Sense-check'!BA23)</f>
        <v/>
      </c>
      <c r="BD8" s="150" t="str">
        <f>IF('Results Sense-check'!BB23="","",'Results Sense-check'!BB23)</f>
        <v/>
      </c>
      <c r="BE8" s="148" t="str">
        <f>IF('Results Sense-check'!BC23="","",'Results Sense-check'!BC23)</f>
        <v/>
      </c>
      <c r="BF8" s="148" t="str">
        <f>IF('Results Sense-check'!BD23="","",'Results Sense-check'!BD23)</f>
        <v/>
      </c>
      <c r="BG8" s="150" t="str">
        <f>IF('Results Sense-check'!BE23="","",'Results Sense-check'!BE23)</f>
        <v/>
      </c>
      <c r="BH8" s="149" t="str">
        <f>IF('Results Sense-check'!BF23="","",'Results Sense-check'!BF23)</f>
        <v/>
      </c>
      <c r="BI8" s="149" t="str">
        <f>IF('Results Sense-check'!BG23="","",'Results Sense-check'!BG23)</f>
        <v/>
      </c>
      <c r="BJ8" s="149" t="str">
        <f>IF('Results Sense-check'!BH23="","",'Results Sense-check'!BH23)</f>
        <v/>
      </c>
      <c r="BK8" s="149" t="str">
        <f>IF('Results Sense-check'!BI23="","",'Results Sense-check'!BI23)</f>
        <v/>
      </c>
      <c r="BL8" s="149" t="str">
        <f>IF('Results Sense-check'!BJ23="","",'Results Sense-check'!BJ23)</f>
        <v/>
      </c>
      <c r="BM8" s="151" t="str">
        <f>IF('Results Sense-check'!BK23="","",'Results Sense-check'!BK23)</f>
        <v/>
      </c>
      <c r="BN8" s="269" t="str">
        <f>IF('Results Sense-check'!BL23="","",'Results Sense-check'!BL23)</f>
        <v/>
      </c>
      <c r="BO8" s="269" t="str">
        <f>IF('Results Sense-check'!BM23="","",'Results Sense-check'!BM23)</f>
        <v/>
      </c>
      <c r="BP8" s="269" t="str">
        <f>IF('Results Sense-check'!BN23="","",'Results Sense-check'!BN23)</f>
        <v/>
      </c>
      <c r="BQ8" s="269" t="str">
        <f>IF('Results Sense-check'!BO23="","",'Results Sense-check'!BO23)</f>
        <v/>
      </c>
      <c r="BR8" s="269" t="str">
        <f>IF('Results Sense-check'!BP23="","",'Results Sense-check'!BP23)</f>
        <v/>
      </c>
      <c r="BS8" s="269" t="str">
        <f>IF('Results Sense-check'!BQ23="","",'Results Sense-check'!BQ23)</f>
        <v/>
      </c>
      <c r="BT8" s="152" t="str">
        <f t="shared" si="0"/>
        <v/>
      </c>
      <c r="BU8" s="152" t="str">
        <f t="shared" ref="BU8:BU16" si="9">IF(BT8="","",IF(SUM(BY8:CA8)=0,"",SUM(BY8:CA8)))</f>
        <v/>
      </c>
      <c r="BV8" s="152" t="str">
        <f t="shared" ref="BV8:BV16" si="10">IF(BT8="","",IF(SUM(CB8:CF8)=0,"",SUM(CB8:CF8)))</f>
        <v/>
      </c>
      <c r="BW8" s="152" t="str">
        <f t="shared" ref="BW8:BW16" si="11">IF(BT8="","",IFERROR((BM8+BV8),""))</f>
        <v/>
      </c>
      <c r="BX8" s="152" t="str">
        <f t="shared" ref="BX8:BX16" si="12">IF(BT8="","",IF(SUM(CG8:CK8)=0,"",SUM(CG8:CK8)))</f>
        <v/>
      </c>
      <c r="BY8" s="302" t="str">
        <f t="shared" ref="BY8:BY16" si="13">IF(BT8="","",IF(SUM(CL8:CS8)=0,"",SUM(CL8:CS8)))</f>
        <v/>
      </c>
      <c r="BZ8" s="302" t="str">
        <f t="shared" ref="BZ8:BZ16" si="14">IF(BT8="","",IF(SUM(CT8:CX8)=0,"",SUM(CT8:CX8)))</f>
        <v/>
      </c>
      <c r="CA8" s="302" t="str">
        <f t="shared" ref="CA8:CA16" si="15">IF(BT8="","",IF(SUM(CY8:DB8)=0,"",SUM(CY8:DB8)))</f>
        <v/>
      </c>
      <c r="CB8" s="303" t="str">
        <f t="shared" ref="CB8:CB16" si="16">IF(BT8="","",IF(SUM(DC8:DJ8)=0,"",SUM(DC8:DJ8)))</f>
        <v/>
      </c>
      <c r="CC8" s="303" t="str">
        <f t="shared" ref="CC8:CC16" si="17">IF(BT8="","",IF(SUM(DK8:DO8)=0,"",SUM(DK8:DO8)))</f>
        <v/>
      </c>
      <c r="CD8" s="303" t="str">
        <f t="shared" ref="CD8:CD16" si="18">IF(BT8="","",IF(SUM(DP8:DS8)=0,"",SUM(DP8:DS8)))</f>
        <v/>
      </c>
      <c r="CE8" s="303" t="str">
        <f t="shared" ref="CE8:CE16" si="19">IF(BT8="","",IF(SUM(DT8:DU8)=0,"",SUM(DT8:DU8)))</f>
        <v/>
      </c>
      <c r="CF8" s="303" t="str">
        <f t="shared" ref="CF8:CF16" si="20">IF(BT8="","",IF(SUM(DV8:DX8)=0,"",SUM(DV8:DX8)))</f>
        <v/>
      </c>
      <c r="CG8" s="304" t="str">
        <f t="shared" ref="CG8:CG16" si="21">IF(BT8="","",IF(SUM(DZ8:EH8)=0,"",SUM(DZ8:EH8)))</f>
        <v/>
      </c>
      <c r="CH8" s="304" t="str">
        <f t="shared" ref="CH8:CH16" si="22">IF(BT8="","",IF(SUM(EI8:EM8)=0,"",SUM(EI8:EM8)))</f>
        <v/>
      </c>
      <c r="CI8" s="304" t="str">
        <f t="shared" ref="CI8:CI16" si="23">IF(BT8="","",IF(SUM(EN8:EQ8)=0,"",SUM(EN8:EQ8)))</f>
        <v/>
      </c>
      <c r="CJ8" s="304" t="str">
        <f t="shared" ref="CJ8:CJ16" si="24">IF(BT8="","",IF(SUM(ER8:ES8)=0,"",SUM(ER8:ES8)))</f>
        <v/>
      </c>
      <c r="CK8" s="304" t="str">
        <f t="shared" ref="CK8:CK16" si="25">IF(BT8="","",IF(SUM(ET8:EV8)=0,"",SUM(ET8:EV8)))</f>
        <v/>
      </c>
      <c r="CL8" s="302" t="str">
        <f t="shared" ref="CL8:CL16" si="26">IF($BT8="","",IF(SUM(L8:M8)=0,"",SUM(L8:M8)))</f>
        <v/>
      </c>
      <c r="CM8" s="302" t="str">
        <f t="shared" ref="CM8:CM16" si="27">IF($BT8="","",IF(SUM(O8:P8)=0,"",SUM(O8:P8)))</f>
        <v/>
      </c>
      <c r="CN8" s="302" t="str">
        <f t="shared" ref="CN8:CN16" si="28">IF($BT8="","",IF(SUM(R8:S8)=0,"",SUM(R8:S8)))</f>
        <v/>
      </c>
      <c r="CO8" s="302" t="str">
        <f t="shared" ref="CO8:CO16" si="29">IF($BT8="","",IF(SUM(U8:V8)=0,"",SUM(U8:V8)))</f>
        <v/>
      </c>
      <c r="CP8" s="302" t="str">
        <f t="shared" ref="CP8:CP16" si="30">IF($BT8="","",IF(SUM(Y8:Z8)=0,"",SUM(Y8:Z8)))</f>
        <v/>
      </c>
      <c r="CQ8" s="302" t="str">
        <f t="shared" ref="CQ8:CQ16" si="31">IF($BT8="","",IF(SUM(AB8:AC8)=0,"",SUM(AB8:AC8)))</f>
        <v/>
      </c>
      <c r="CR8" s="302" t="str">
        <f t="shared" ref="CR8:CR16" si="32">IF(AE8="NO","",IF(AE8="NE","",IF(AE8="IE","",IF(AE8="C","",IF(AE8=0,"",AE8)))))</f>
        <v/>
      </c>
      <c r="CS8" s="302" t="str">
        <f t="shared" ref="CS8:CS16" si="33">IF(AF8="NO","",IF(AF8="NE","",IF(AF8="IE","",IF(AF8="C","",IF(AF8=0,"",AF8)))))</f>
        <v/>
      </c>
      <c r="CT8" s="302" t="str">
        <f t="shared" ref="CT8:CT16" si="34">IF($BT8="","",IF(SUM(AG8:AH8)=0,"",SUM(AG8:AH8)))</f>
        <v/>
      </c>
      <c r="CU8" s="302" t="str">
        <f t="shared" ref="CU8:CU16" si="35">IF($BT8="","",IF(SUM(AJ8:AK8)=0,"",SUM(AJ8:AK8)))</f>
        <v/>
      </c>
      <c r="CV8" s="302" t="str">
        <f t="shared" ref="CV8:CV16" si="36">IF($BT8="","",IF(SUM(AM8:AO8)=0,"",SUM(AM8:AN8)))</f>
        <v/>
      </c>
      <c r="CW8" s="302" t="str">
        <f t="shared" ref="CW8:CW16" si="37">IF($BT8="","",IF(SUM(AP8:AQ8)=0,"",SUM(AP8:AQ8)))</f>
        <v/>
      </c>
      <c r="CX8" s="302" t="str">
        <f t="shared" ref="CX8:CX16" si="38">IF($BT8="","",IF(SUM(AS8:AT8)=0,"",SUM(AS8:AT8)))</f>
        <v/>
      </c>
      <c r="CY8" s="302" t="str">
        <f t="shared" ref="CY8:CY16" si="39">IF($BT8="","",IF(SUM(AV8:AW8)=0,"",SUM(AV8:AW8)))</f>
        <v/>
      </c>
      <c r="CZ8" s="302" t="str">
        <f t="shared" ref="CZ8:CZ16" si="40">IF($BT8="","",IF(SUM(AY8:AZ8)=0,"",SUM(AY8:AZ8)))</f>
        <v/>
      </c>
      <c r="DA8" s="302" t="str">
        <f t="shared" ref="DA8:DA16" si="41">IF($BT8="","",IF(SUM(BB8:BC8)=0,"",SUM(BB8:BC8)))</f>
        <v/>
      </c>
      <c r="DB8" s="302" t="str">
        <f t="shared" ref="DB8:DB16" si="42">IF($BT8="","",IF(SUM(BE8:BF8)=0,"",SUM(BE8:BF8)))</f>
        <v/>
      </c>
      <c r="DC8" s="305" t="str">
        <f t="shared" ref="DC8:DC16" si="43">IF($BT8="","",IF(SUM(L8:N8)=0,"",SUM(L8:N8)))</f>
        <v/>
      </c>
      <c r="DD8" s="305" t="str">
        <f t="shared" ref="DD8:DD16" si="44">IF($BT8="","",IF(SUM(O8:Q8)=0,"",SUM(O8:Q8)))</f>
        <v/>
      </c>
      <c r="DE8" s="305" t="str">
        <f t="shared" ref="DE8:DE16" si="45">IF($BT8="","",IF(SUM(R8:T8)=0,"",SUM(R8:T8)))</f>
        <v/>
      </c>
      <c r="DF8" s="305" t="str">
        <f t="shared" ref="DF8:DF16" si="46">IF($BT8="","",IF(SUM(U8:W8)=0,"",SUM(U8:W8)))</f>
        <v/>
      </c>
      <c r="DG8" s="305" t="str">
        <f t="shared" ref="DG8:DG16" si="47">IF($BT8="","",IF(SUM(Y8:AA8)=0,"",SUM(Y8:AA8)))</f>
        <v/>
      </c>
      <c r="DH8" s="305" t="str">
        <f t="shared" ref="DH8:DH16" si="48">IF($BT8="","",IF(SUM(AB8:AD8)=0,"",SUM(AB8:AD8)))</f>
        <v/>
      </c>
      <c r="DI8" s="305" t="str">
        <f t="shared" ref="DI8:DI16" si="49">IF(AE8="NO","",IF(AE8="NE","",IF(AE8="IE","",IF(AE8="C","",IF(AE8=0,"",AE8)))))</f>
        <v/>
      </c>
      <c r="DJ8" s="305" t="str">
        <f t="shared" ref="DJ8:DJ16" si="50">IF(AF8="NO","",IF(AF8="NE","",IF(AF8="IE","",IF(AF8="C","",IF(AF8=0,"",AF8)))))</f>
        <v/>
      </c>
      <c r="DK8" s="305" t="str">
        <f t="shared" ref="DK8:DK16" si="51">IF($BT8="","",IF(SUM(AG8:AI8)=0,"",SUM(AG8:AI8)))</f>
        <v/>
      </c>
      <c r="DL8" s="305" t="str">
        <f t="shared" ref="DL8:DL16" si="52">IF($BT8="","",IF(SUM(AJ8:AL8)=0,"",SUM(AJ8:AL8)))</f>
        <v/>
      </c>
      <c r="DM8" s="305" t="str">
        <f t="shared" ref="DM8:DM16" si="53">IF($BT8="","",IF(SUM(AM8:AO8)=0,"",SUM(AM8:AO8)))</f>
        <v/>
      </c>
      <c r="DN8" s="305" t="str">
        <f t="shared" ref="DN8:DN16" si="54">IF($BT8="","",IF(SUM(AP8:AR8)=0,"",SUM(AP8:AR8)))</f>
        <v/>
      </c>
      <c r="DO8" s="305" t="str">
        <f t="shared" ref="DO8:DO16" si="55">IF($BT8="","",IF(SUM(AS8:AU8)=0,"",SUM(AS8:AU8)))</f>
        <v/>
      </c>
      <c r="DP8" s="305" t="str">
        <f t="shared" ref="DP8:DP16" si="56">IF($BT8="","",IF(SUM(AV8:AW8)=0,"",SUM(AV8:AW8)))</f>
        <v/>
      </c>
      <c r="DQ8" s="305" t="str">
        <f t="shared" ref="DQ8:DQ16" si="57">IF($BT8="","",IF(SUM(AY8:AZ8)=0,"",SUM(AY8:AZ8)))</f>
        <v/>
      </c>
      <c r="DR8" s="305" t="str">
        <f t="shared" ref="DR8:DR16" si="58">IF($BT8="","",IF(SUM(BB8:BC8)=0,"",SUM(BB8:BC8)))</f>
        <v/>
      </c>
      <c r="DS8" s="305" t="str">
        <f t="shared" ref="DS8:DS16" si="59">IF($BT8="","",IF(SUM(BE8:BF8)=0,"",SUM(BE8:BF8)))</f>
        <v/>
      </c>
      <c r="DT8" s="305" t="str">
        <f t="shared" ref="DT8:DT16" si="60">IF(BH8="NO","",IF(BH8="NE","",IF(BH8="IE","",IF(BH8="C","",IF(BH8=0,"",BH8)))))</f>
        <v/>
      </c>
      <c r="DU8" s="305" t="str">
        <f t="shared" ref="DU8:DU16" si="61">IF(BI8="NO","",IF(BI8="NE","",IF(BI8="IE","",IF(BI8="C","",IF(BI8=0,"",BI8)))))</f>
        <v/>
      </c>
      <c r="DV8" s="305" t="str">
        <f t="shared" ref="DV8:DV16" si="62">IF(BJ8="NO","",IF(BJ8="NE","",IF(BJ8="IE","",IF(BJ8="C","",IF(BJ8=0,"",BJ8)))))</f>
        <v/>
      </c>
      <c r="DW8" s="305" t="str">
        <f t="shared" ref="DW8:DW16" si="63">IF(BK8="NO","",IF(BK8="NE","",IF(BK8="IE","",IF(BK8="C","",IF(BK8=0,"",BK8)))))</f>
        <v/>
      </c>
      <c r="DX8" s="305" t="str">
        <f t="shared" ref="DX8:DX16" si="64">IF(BL8="NO","",IF(BL8="NE","",IF(BL8="IE","",IF(BL8="C","",IF(BL8=0,"",BL8)))))</f>
        <v/>
      </c>
      <c r="DY8" s="306" t="str">
        <f t="shared" ref="DY8:DY16" si="65">IF(BM8="NO","",IF(BM8="NE","",IF(BM8="IE","",IF(BM8="C","",IF(BM8=0,"",BM8)))))</f>
        <v/>
      </c>
      <c r="DZ8" s="307" t="str">
        <f t="shared" ref="DZ8:DZ16" si="66">IF(L8="NO","",IF(L8="NE","",IF(L8="IE","",IF(L8="C","",IF(L8=0,"",L8)))))</f>
        <v/>
      </c>
      <c r="EA8" s="307" t="str">
        <f t="shared" ref="EA8:EA16" si="67">IF(O8="NO","",IF(O8="NE","",IF(O8="IE","",IF(O8="C","",IF(O8=0,"",O8)))))</f>
        <v/>
      </c>
      <c r="EB8" s="307" t="str">
        <f t="shared" ref="EB8:EB16" si="68">IF(R8="NO","",IF(R8="NE","",IF(R8="IE","",IF(R8="C","",IF(R8=0,"",R8)))))</f>
        <v/>
      </c>
      <c r="EC8" s="307" t="str">
        <f t="shared" ref="EC8:EC16" si="69">IF(U8="NO","",IF(U8="NE","",IF(U8="IE","",IF(U8="C","",IF(U8=0,"",U8)))))</f>
        <v/>
      </c>
      <c r="ED8" s="307" t="str">
        <f t="shared" ref="ED8:ED16" si="70">IF(X8="NO","",IF(X8="NE","",IF(X8="IE","",IF(X8="C","",IF(X8=0,"",X8)))))</f>
        <v/>
      </c>
      <c r="EE8" s="307" t="str">
        <f t="shared" ref="EE8:EE16" si="71">IF(Y8="NO","",IF(Y8="NE","",IF(Y8="IE","",IF(Y8="C","",IF(Y8=0,"",Y8)))))</f>
        <v/>
      </c>
      <c r="EF8" s="307" t="str">
        <f t="shared" ref="EF8:EF16" si="72">IF(AB8="NO","",IF(AB8="NE","",IF(AB8="IE","",IF(AB8="C","",IF(AB8=0,"",AB8)))))</f>
        <v/>
      </c>
      <c r="EG8" s="307" t="str">
        <f t="shared" ref="EG8:EG16" si="73">IF(AE8="NO","",IF(AE8="NE","",IF(AE8="IE","",IF(AE8="C","",IF(AE8=0,"",AE8)))))</f>
        <v/>
      </c>
      <c r="EH8" s="307" t="str">
        <f t="shared" ref="EH8:EH16" si="74">IF(AF8="NO","",IF(AF8="NE","",IF(AF8="IE","",IF(AF8="C","",IF(AF8=0,"",AF8)))))</f>
        <v/>
      </c>
      <c r="EI8" s="307" t="str">
        <f t="shared" ref="EI8:EI16" si="75">IF(AG8="NO","",IF(AG8="NE","",IF(AG8="IE","",IF(AG8="C","",IF(AG8=0,"",AG8)))))</f>
        <v/>
      </c>
      <c r="EJ8" s="307" t="str">
        <f t="shared" ref="EJ8:EJ16" si="76">IF(AJ8="NO","",IF(AJ8="NE","",IF(AJ8="IE","",IF(AJ8="C","",IF(AJ8=0,"",AJ8)))))</f>
        <v/>
      </c>
      <c r="EK8" s="307" t="str">
        <f t="shared" ref="EK8:EK16" si="77">IF(AM8="NO","",IF(AM8="NE","",IF(AM8="IE","",IF(AM8="C","",IF(AM8=0,"",AM8)))))</f>
        <v/>
      </c>
      <c r="EL8" s="307" t="str">
        <f t="shared" ref="EL8:EL16" si="78">IF(AP8="NO","",IF(AP8="NE","",IF(AP8="IE","",IF(AP8="C","",IF(AP8=0,"",AP8)))))</f>
        <v/>
      </c>
      <c r="EM8" s="307" t="str">
        <f t="shared" ref="EM8:EM16" si="79">IF(AS8="NO","",IF(AS8="NE","",IF(AS8="IE","",IF(AS8="C","",IF(AS8=0,"",AS8)))))</f>
        <v/>
      </c>
      <c r="EN8" s="307" t="str">
        <f t="shared" ref="EN8:EN16" si="80">IF(BT8="","",IFERROR(IF(SUM(AV8,AX8)=0,"",SUM(AV8,AX8)),""))</f>
        <v/>
      </c>
      <c r="EO8" s="307" t="str">
        <f t="shared" ref="EO8:EO16" si="81">IF(BT8="","",IFERROR(IF(SUM(AY8,BA8)=0,"",SUM(AY8,BA8)),""))</f>
        <v/>
      </c>
      <c r="EP8" s="307" t="str">
        <f t="shared" ref="EP8:EP16" si="82">IF(BT8="","",IFERROR(IF(SUM(BB8,BD8)=0,"",SUM(BB8,BD8)),""))</f>
        <v/>
      </c>
      <c r="EQ8" s="307" t="str">
        <f t="shared" ref="EQ8:EQ16" si="83">IF(BT8="","",IFERROR(IF(SUM(BE8,BG8)=0,"",SUM(BE8,BG8)),""))</f>
        <v/>
      </c>
      <c r="ER8" s="307" t="str">
        <f t="shared" ref="ER8:ER16" si="84">IF(BH8="NO","",IF(BH8="NE","",IF(BH8="IE","",IF(BH8="C","",IF(BH8=0,"",BH8)))))</f>
        <v/>
      </c>
      <c r="ES8" s="307" t="str">
        <f t="shared" ref="ES8:ES16" si="85">IF(BI8="NO","",IF(BI8="NE","",IF(BI8="IE","",IF(BI8="C","",IF(BI8=0,"",BI8)))))</f>
        <v/>
      </c>
      <c r="ET8" s="307" t="str">
        <f t="shared" ref="ET8:ET16" si="86">IF(BJ8="NO","",IF(BJ8="NE","",IF(BJ8="IE","",IF(BJ8="C","",IF(BJ8=0,"",BJ8)))))</f>
        <v/>
      </c>
      <c r="EU8" s="307" t="str">
        <f t="shared" ref="EU8:EU16" si="87">IF(BK8="NO","",IF(BK8="NE","",IF(BK8="IE","",IF(BK8="C","",IF(BK8=0,"",BK8)))))</f>
        <v/>
      </c>
      <c r="EV8" s="307" t="str">
        <f t="shared" ref="EV8:EV16" si="88">IF(BL8="NO","",IF(BL8="NE","",IF(BL8="IE","",IF(BL8="C","",IF(BL8=0,"",BL8)))))</f>
        <v/>
      </c>
      <c r="EW8" s="308">
        <f t="shared" ref="EW8:EW16" si="89">SUM(EC8:ED8)</f>
        <v>0</v>
      </c>
      <c r="EX8" s="309">
        <f t="shared" ref="EX8:EX16" si="90">SUM(BY8,BN8)</f>
        <v>0</v>
      </c>
      <c r="EY8" s="309">
        <f t="shared" ref="EY8:EY16" si="91">SUM(BZ8,BO8)</f>
        <v>0</v>
      </c>
      <c r="EZ8" s="309">
        <f t="shared" ref="EZ8:EZ16" si="92">SUM(CA8,BP8)</f>
        <v>0</v>
      </c>
      <c r="FA8" s="309">
        <f t="shared" ref="FA8:FA16" si="93">SUM(CB8,BN8)</f>
        <v>0</v>
      </c>
      <c r="FB8" s="309">
        <f t="shared" ref="FB8:FB16" si="94">SUM(CC8,BO8)</f>
        <v>0</v>
      </c>
      <c r="FC8" s="309">
        <f t="shared" ref="FC8:FC16" si="95">SUM(CD8,BP8)</f>
        <v>0</v>
      </c>
      <c r="FD8" s="309">
        <f t="shared" ref="FD8:FD16" si="96">SUM(CE8,BQ8)</f>
        <v>0</v>
      </c>
      <c r="FE8" s="309">
        <f t="shared" ref="FE8:FE16" si="97">SUM(CF8,BR8)</f>
        <v>0</v>
      </c>
      <c r="FF8" s="309" t="s">
        <v>433</v>
      </c>
      <c r="FG8" s="31" t="str">
        <f>IFERROR(VLOOKUP(E8,'Climate data-must not modify'!A:D,4,FALSE),"")</f>
        <v/>
      </c>
      <c r="FH8" s="31" t="str">
        <f t="shared" si="4"/>
        <v/>
      </c>
      <c r="FI8" s="31" t="str">
        <f t="shared" si="5"/>
        <v/>
      </c>
    </row>
    <row r="9" spans="1:170" s="31" customFormat="1">
      <c r="A9" s="31">
        <f t="shared" si="6"/>
        <v>0</v>
      </c>
      <c r="B9" s="31">
        <f t="shared" si="7"/>
        <v>1</v>
      </c>
      <c r="C9" s="34" t="str">
        <f t="shared" si="8"/>
        <v/>
      </c>
      <c r="D9" s="33" t="str">
        <f>LEFT('Results Sense-check'!E24,4)</f>
        <v/>
      </c>
      <c r="E9" s="156" t="str">
        <f>IF('Results Sense-check'!C24="","",'Results Sense-check'!C24)</f>
        <v/>
      </c>
      <c r="F9" s="156" t="str">
        <f>IF('Results Sense-check'!D24="","",'Results Sense-check'!D24)</f>
        <v/>
      </c>
      <c r="G9" s="156"/>
      <c r="H9" s="156" t="str">
        <f>IF('Results Sense-check'!G24="","",'Results Sense-check'!G24)</f>
        <v/>
      </c>
      <c r="I9" s="156" t="str">
        <f>IF('Results Sense-check'!H24="","",'Results Sense-check'!H24)</f>
        <v/>
      </c>
      <c r="J9" s="156" t="str">
        <f>IF('Results Sense-check'!I24="","",'Results Sense-check'!I24)</f>
        <v/>
      </c>
      <c r="K9" s="156" t="str">
        <f>IF('Results Sense-check'!F24="","",'Results Sense-check'!F24)</f>
        <v/>
      </c>
      <c r="L9" s="148" t="str">
        <f>IF('Results Sense-check'!J24="","",'Results Sense-check'!J24)</f>
        <v/>
      </c>
      <c r="M9" s="148" t="str">
        <f>IF('Results Sense-check'!K24="","",'Results Sense-check'!K24)</f>
        <v/>
      </c>
      <c r="N9" s="149" t="str">
        <f>IF('Results Sense-check'!L24="","",'Results Sense-check'!L24)</f>
        <v/>
      </c>
      <c r="O9" s="148" t="str">
        <f>IF('Results Sense-check'!M24="","",'Results Sense-check'!M24)</f>
        <v/>
      </c>
      <c r="P9" s="148" t="str">
        <f>IF('Results Sense-check'!N24="","",'Results Sense-check'!N24)</f>
        <v/>
      </c>
      <c r="Q9" s="149" t="str">
        <f>IF('Results Sense-check'!O24="","",'Results Sense-check'!O24)</f>
        <v/>
      </c>
      <c r="R9" s="148" t="str">
        <f>IF('Results Sense-check'!P24="","",'Results Sense-check'!P24)</f>
        <v/>
      </c>
      <c r="S9" s="148" t="str">
        <f>IF('Results Sense-check'!Q24="","",'Results Sense-check'!Q24)</f>
        <v/>
      </c>
      <c r="T9" s="149" t="str">
        <f>IF('Results Sense-check'!R24="","",'Results Sense-check'!R24)</f>
        <v/>
      </c>
      <c r="U9" s="148" t="str">
        <f>IF('Results Sense-check'!S24="","",'Results Sense-check'!S24)</f>
        <v/>
      </c>
      <c r="V9" s="148" t="str">
        <f>IF('Results Sense-check'!T24="","",'Results Sense-check'!T24)</f>
        <v/>
      </c>
      <c r="W9" s="149" t="str">
        <f>IF('Results Sense-check'!U24="","",'Results Sense-check'!U24)</f>
        <v/>
      </c>
      <c r="X9" s="150" t="str">
        <f>IF('Results Sense-check'!V24="","",'Results Sense-check'!V24)</f>
        <v/>
      </c>
      <c r="Y9" s="148" t="str">
        <f>IF('Results Sense-check'!W24="","",'Results Sense-check'!W24)</f>
        <v/>
      </c>
      <c r="Z9" s="148" t="str">
        <f>IF('Results Sense-check'!X24="","",'Results Sense-check'!X24)</f>
        <v/>
      </c>
      <c r="AA9" s="149" t="str">
        <f>IF('Results Sense-check'!Y24="","",'Results Sense-check'!Y24)</f>
        <v/>
      </c>
      <c r="AB9" s="148" t="str">
        <f>IF('Results Sense-check'!Z24="","",'Results Sense-check'!Z24)</f>
        <v/>
      </c>
      <c r="AC9" s="148" t="str">
        <f>IF('Results Sense-check'!AA24="","",'Results Sense-check'!AA24)</f>
        <v/>
      </c>
      <c r="AD9" s="149" t="str">
        <f>IF('Results Sense-check'!AB24="","",'Results Sense-check'!AB24)</f>
        <v/>
      </c>
      <c r="AE9" s="148" t="str">
        <f>IF('Results Sense-check'!AC24="","",'Results Sense-check'!AC24)</f>
        <v/>
      </c>
      <c r="AF9" s="148" t="str">
        <f>IF('Results Sense-check'!AD24="","",'Results Sense-check'!AD24)</f>
        <v/>
      </c>
      <c r="AG9" s="148" t="str">
        <f>IF('Results Sense-check'!AE24="","",'Results Sense-check'!AE24)</f>
        <v/>
      </c>
      <c r="AH9" s="148" t="str">
        <f>IF('Results Sense-check'!AF24="","",'Results Sense-check'!AF24)</f>
        <v/>
      </c>
      <c r="AI9" s="149" t="str">
        <f>IF('Results Sense-check'!AG24="","",'Results Sense-check'!AG24)</f>
        <v/>
      </c>
      <c r="AJ9" s="148" t="str">
        <f>IF('Results Sense-check'!AH24="","",'Results Sense-check'!AH24)</f>
        <v/>
      </c>
      <c r="AK9" s="148" t="str">
        <f>IF('Results Sense-check'!AI24="","",'Results Sense-check'!AI24)</f>
        <v/>
      </c>
      <c r="AL9" s="149" t="str">
        <f>IF('Results Sense-check'!AJ24="","",'Results Sense-check'!AJ24)</f>
        <v/>
      </c>
      <c r="AM9" s="148" t="str">
        <f>IF('Results Sense-check'!AK24="","",'Results Sense-check'!AK24)</f>
        <v/>
      </c>
      <c r="AN9" s="148" t="str">
        <f>IF('Results Sense-check'!AL24="","",'Results Sense-check'!AL24)</f>
        <v/>
      </c>
      <c r="AO9" s="149" t="str">
        <f>IF('Results Sense-check'!AM24="","",'Results Sense-check'!AM24)</f>
        <v/>
      </c>
      <c r="AP9" s="148" t="str">
        <f>IF('Results Sense-check'!AN24="","",'Results Sense-check'!AN24)</f>
        <v/>
      </c>
      <c r="AQ9" s="148" t="str">
        <f>IF('Results Sense-check'!AO24="","",'Results Sense-check'!AO24)</f>
        <v/>
      </c>
      <c r="AR9" s="149" t="str">
        <f>IF('Results Sense-check'!AP24="","",'Results Sense-check'!AP24)</f>
        <v/>
      </c>
      <c r="AS9" s="148" t="str">
        <f>IF('Results Sense-check'!AQ24="","",'Results Sense-check'!AQ24)</f>
        <v/>
      </c>
      <c r="AT9" s="148" t="str">
        <f>IF('Results Sense-check'!AR24="","",'Results Sense-check'!AR24)</f>
        <v/>
      </c>
      <c r="AU9" s="149" t="str">
        <f>IF('Results Sense-check'!AS24="","",'Results Sense-check'!AS24)</f>
        <v/>
      </c>
      <c r="AV9" s="148" t="str">
        <f>IF('Results Sense-check'!AT24="","",'Results Sense-check'!AT24)</f>
        <v/>
      </c>
      <c r="AW9" s="148" t="str">
        <f>IF('Results Sense-check'!AU24="","",'Results Sense-check'!AU24)</f>
        <v/>
      </c>
      <c r="AX9" s="150" t="str">
        <f>IF('Results Sense-check'!AV24="","",'Results Sense-check'!AV24)</f>
        <v/>
      </c>
      <c r="AY9" s="148" t="str">
        <f>IF('Results Sense-check'!AW24="","",'Results Sense-check'!AW24)</f>
        <v/>
      </c>
      <c r="AZ9" s="148" t="str">
        <f>IF('Results Sense-check'!AX24="","",'Results Sense-check'!AX24)</f>
        <v/>
      </c>
      <c r="BA9" s="150" t="str">
        <f>IF('Results Sense-check'!AY24="","",'Results Sense-check'!AY24)</f>
        <v/>
      </c>
      <c r="BB9" s="148" t="str">
        <f>IF('Results Sense-check'!AZ24="","",'Results Sense-check'!AZ24)</f>
        <v/>
      </c>
      <c r="BC9" s="148" t="str">
        <f>IF('Results Sense-check'!BA24="","",'Results Sense-check'!BA24)</f>
        <v/>
      </c>
      <c r="BD9" s="150" t="str">
        <f>IF('Results Sense-check'!BB24="","",'Results Sense-check'!BB24)</f>
        <v/>
      </c>
      <c r="BE9" s="148" t="str">
        <f>IF('Results Sense-check'!BC24="","",'Results Sense-check'!BC24)</f>
        <v/>
      </c>
      <c r="BF9" s="148" t="str">
        <f>IF('Results Sense-check'!BD24="","",'Results Sense-check'!BD24)</f>
        <v/>
      </c>
      <c r="BG9" s="150" t="str">
        <f>IF('Results Sense-check'!BE24="","",'Results Sense-check'!BE24)</f>
        <v/>
      </c>
      <c r="BH9" s="149" t="str">
        <f>IF('Results Sense-check'!BF24="","",'Results Sense-check'!BF24)</f>
        <v/>
      </c>
      <c r="BI9" s="149" t="str">
        <f>IF('Results Sense-check'!BG24="","",'Results Sense-check'!BG24)</f>
        <v/>
      </c>
      <c r="BJ9" s="149" t="str">
        <f>IF('Results Sense-check'!BH24="","",'Results Sense-check'!BH24)</f>
        <v/>
      </c>
      <c r="BK9" s="149" t="str">
        <f>IF('Results Sense-check'!BI24="","",'Results Sense-check'!BI24)</f>
        <v/>
      </c>
      <c r="BL9" s="149" t="str">
        <f>IF('Results Sense-check'!BJ24="","",'Results Sense-check'!BJ24)</f>
        <v/>
      </c>
      <c r="BM9" s="151" t="str">
        <f>IF('Results Sense-check'!BK24="","",'Results Sense-check'!BK24)</f>
        <v/>
      </c>
      <c r="BN9" s="269" t="str">
        <f>IF('Results Sense-check'!BL24="","",'Results Sense-check'!BL24)</f>
        <v/>
      </c>
      <c r="BO9" s="269" t="str">
        <f>IF('Results Sense-check'!BM24="","",'Results Sense-check'!BM24)</f>
        <v/>
      </c>
      <c r="BP9" s="269" t="str">
        <f>IF('Results Sense-check'!BN24="","",'Results Sense-check'!BN24)</f>
        <v/>
      </c>
      <c r="BQ9" s="269" t="str">
        <f>IF('Results Sense-check'!BO24="","",'Results Sense-check'!BO24)</f>
        <v/>
      </c>
      <c r="BR9" s="269" t="str">
        <f>IF('Results Sense-check'!BP24="","",'Results Sense-check'!BP24)</f>
        <v/>
      </c>
      <c r="BS9" s="269" t="str">
        <f>IF('Results Sense-check'!BQ24="","",'Results Sense-check'!BQ24)</f>
        <v/>
      </c>
      <c r="BT9" s="152" t="str">
        <f t="shared" si="0"/>
        <v/>
      </c>
      <c r="BU9" s="152" t="str">
        <f t="shared" si="9"/>
        <v/>
      </c>
      <c r="BV9" s="152" t="str">
        <f t="shared" si="10"/>
        <v/>
      </c>
      <c r="BW9" s="152" t="str">
        <f t="shared" si="11"/>
        <v/>
      </c>
      <c r="BX9" s="152" t="str">
        <f t="shared" si="12"/>
        <v/>
      </c>
      <c r="BY9" s="302" t="str">
        <f t="shared" si="13"/>
        <v/>
      </c>
      <c r="BZ9" s="302" t="str">
        <f t="shared" si="14"/>
        <v/>
      </c>
      <c r="CA9" s="302" t="str">
        <f t="shared" si="15"/>
        <v/>
      </c>
      <c r="CB9" s="303" t="str">
        <f t="shared" si="16"/>
        <v/>
      </c>
      <c r="CC9" s="303" t="str">
        <f t="shared" si="17"/>
        <v/>
      </c>
      <c r="CD9" s="303" t="str">
        <f t="shared" si="18"/>
        <v/>
      </c>
      <c r="CE9" s="303" t="str">
        <f t="shared" si="19"/>
        <v/>
      </c>
      <c r="CF9" s="303" t="str">
        <f t="shared" si="20"/>
        <v/>
      </c>
      <c r="CG9" s="304" t="str">
        <f t="shared" si="21"/>
        <v/>
      </c>
      <c r="CH9" s="304" t="str">
        <f t="shared" si="22"/>
        <v/>
      </c>
      <c r="CI9" s="304" t="str">
        <f t="shared" si="23"/>
        <v/>
      </c>
      <c r="CJ9" s="304" t="str">
        <f t="shared" si="24"/>
        <v/>
      </c>
      <c r="CK9" s="304" t="str">
        <f t="shared" si="25"/>
        <v/>
      </c>
      <c r="CL9" s="302" t="str">
        <f t="shared" si="26"/>
        <v/>
      </c>
      <c r="CM9" s="302" t="str">
        <f t="shared" si="27"/>
        <v/>
      </c>
      <c r="CN9" s="302" t="str">
        <f t="shared" si="28"/>
        <v/>
      </c>
      <c r="CO9" s="302" t="str">
        <f t="shared" si="29"/>
        <v/>
      </c>
      <c r="CP9" s="302" t="str">
        <f t="shared" si="30"/>
        <v/>
      </c>
      <c r="CQ9" s="302" t="str">
        <f t="shared" si="31"/>
        <v/>
      </c>
      <c r="CR9" s="302" t="str">
        <f t="shared" si="32"/>
        <v/>
      </c>
      <c r="CS9" s="302" t="str">
        <f t="shared" si="33"/>
        <v/>
      </c>
      <c r="CT9" s="302" t="str">
        <f t="shared" si="34"/>
        <v/>
      </c>
      <c r="CU9" s="302" t="str">
        <f t="shared" si="35"/>
        <v/>
      </c>
      <c r="CV9" s="302" t="str">
        <f t="shared" si="36"/>
        <v/>
      </c>
      <c r="CW9" s="302" t="str">
        <f t="shared" si="37"/>
        <v/>
      </c>
      <c r="CX9" s="302" t="str">
        <f t="shared" si="38"/>
        <v/>
      </c>
      <c r="CY9" s="302" t="str">
        <f t="shared" si="39"/>
        <v/>
      </c>
      <c r="CZ9" s="302" t="str">
        <f t="shared" si="40"/>
        <v/>
      </c>
      <c r="DA9" s="302" t="str">
        <f t="shared" si="41"/>
        <v/>
      </c>
      <c r="DB9" s="302" t="str">
        <f t="shared" si="42"/>
        <v/>
      </c>
      <c r="DC9" s="305" t="str">
        <f t="shared" si="43"/>
        <v/>
      </c>
      <c r="DD9" s="305" t="str">
        <f t="shared" si="44"/>
        <v/>
      </c>
      <c r="DE9" s="305" t="str">
        <f t="shared" si="45"/>
        <v/>
      </c>
      <c r="DF9" s="305" t="str">
        <f t="shared" si="46"/>
        <v/>
      </c>
      <c r="DG9" s="305" t="str">
        <f t="shared" si="47"/>
        <v/>
      </c>
      <c r="DH9" s="305" t="str">
        <f t="shared" si="48"/>
        <v/>
      </c>
      <c r="DI9" s="305" t="str">
        <f t="shared" si="49"/>
        <v/>
      </c>
      <c r="DJ9" s="305" t="str">
        <f t="shared" si="50"/>
        <v/>
      </c>
      <c r="DK9" s="305" t="str">
        <f t="shared" si="51"/>
        <v/>
      </c>
      <c r="DL9" s="305" t="str">
        <f t="shared" si="52"/>
        <v/>
      </c>
      <c r="DM9" s="305" t="str">
        <f t="shared" si="53"/>
        <v/>
      </c>
      <c r="DN9" s="305" t="str">
        <f t="shared" si="54"/>
        <v/>
      </c>
      <c r="DO9" s="305" t="str">
        <f t="shared" si="55"/>
        <v/>
      </c>
      <c r="DP9" s="305" t="str">
        <f t="shared" si="56"/>
        <v/>
      </c>
      <c r="DQ9" s="305" t="str">
        <f t="shared" si="57"/>
        <v/>
      </c>
      <c r="DR9" s="305" t="str">
        <f t="shared" si="58"/>
        <v/>
      </c>
      <c r="DS9" s="305" t="str">
        <f t="shared" si="59"/>
        <v/>
      </c>
      <c r="DT9" s="305" t="str">
        <f t="shared" si="60"/>
        <v/>
      </c>
      <c r="DU9" s="305" t="str">
        <f t="shared" si="61"/>
        <v/>
      </c>
      <c r="DV9" s="305" t="str">
        <f t="shared" si="62"/>
        <v/>
      </c>
      <c r="DW9" s="305" t="str">
        <f t="shared" si="63"/>
        <v/>
      </c>
      <c r="DX9" s="305" t="str">
        <f t="shared" si="64"/>
        <v/>
      </c>
      <c r="DY9" s="306" t="str">
        <f t="shared" si="65"/>
        <v/>
      </c>
      <c r="DZ9" s="307" t="str">
        <f t="shared" si="66"/>
        <v/>
      </c>
      <c r="EA9" s="307" t="str">
        <f t="shared" si="67"/>
        <v/>
      </c>
      <c r="EB9" s="307" t="str">
        <f t="shared" si="68"/>
        <v/>
      </c>
      <c r="EC9" s="307" t="str">
        <f t="shared" si="69"/>
        <v/>
      </c>
      <c r="ED9" s="307" t="str">
        <f t="shared" si="70"/>
        <v/>
      </c>
      <c r="EE9" s="307" t="str">
        <f t="shared" si="71"/>
        <v/>
      </c>
      <c r="EF9" s="307" t="str">
        <f t="shared" si="72"/>
        <v/>
      </c>
      <c r="EG9" s="307" t="str">
        <f t="shared" si="73"/>
        <v/>
      </c>
      <c r="EH9" s="307" t="str">
        <f t="shared" si="74"/>
        <v/>
      </c>
      <c r="EI9" s="307" t="str">
        <f t="shared" si="75"/>
        <v/>
      </c>
      <c r="EJ9" s="307" t="str">
        <f t="shared" si="76"/>
        <v/>
      </c>
      <c r="EK9" s="307" t="str">
        <f t="shared" si="77"/>
        <v/>
      </c>
      <c r="EL9" s="307" t="str">
        <f t="shared" si="78"/>
        <v/>
      </c>
      <c r="EM9" s="307" t="str">
        <f t="shared" si="79"/>
        <v/>
      </c>
      <c r="EN9" s="307" t="str">
        <f t="shared" si="80"/>
        <v/>
      </c>
      <c r="EO9" s="307" t="str">
        <f t="shared" si="81"/>
        <v/>
      </c>
      <c r="EP9" s="307" t="str">
        <f t="shared" si="82"/>
        <v/>
      </c>
      <c r="EQ9" s="307" t="str">
        <f t="shared" si="83"/>
        <v/>
      </c>
      <c r="ER9" s="307" t="str">
        <f t="shared" si="84"/>
        <v/>
      </c>
      <c r="ES9" s="307" t="str">
        <f t="shared" si="85"/>
        <v/>
      </c>
      <c r="ET9" s="307" t="str">
        <f t="shared" si="86"/>
        <v/>
      </c>
      <c r="EU9" s="307" t="str">
        <f t="shared" si="87"/>
        <v/>
      </c>
      <c r="EV9" s="307" t="str">
        <f t="shared" si="88"/>
        <v/>
      </c>
      <c r="EW9" s="308">
        <f t="shared" si="89"/>
        <v>0</v>
      </c>
      <c r="EX9" s="309">
        <f t="shared" si="90"/>
        <v>0</v>
      </c>
      <c r="EY9" s="309">
        <f t="shared" si="91"/>
        <v>0</v>
      </c>
      <c r="EZ9" s="309">
        <f t="shared" si="92"/>
        <v>0</v>
      </c>
      <c r="FA9" s="309">
        <f t="shared" si="93"/>
        <v>0</v>
      </c>
      <c r="FB9" s="309">
        <f t="shared" si="94"/>
        <v>0</v>
      </c>
      <c r="FC9" s="309">
        <f t="shared" si="95"/>
        <v>0</v>
      </c>
      <c r="FD9" s="309">
        <f t="shared" si="96"/>
        <v>0</v>
      </c>
      <c r="FE9" s="309">
        <f t="shared" si="97"/>
        <v>0</v>
      </c>
      <c r="FF9" s="309" t="s">
        <v>433</v>
      </c>
      <c r="FG9" s="31" t="str">
        <f>IFERROR(VLOOKUP(E9,'Climate data-must not modify'!A:D,4,FALSE),"")</f>
        <v/>
      </c>
      <c r="FH9" s="31" t="str">
        <f t="shared" si="4"/>
        <v/>
      </c>
      <c r="FI9" s="31" t="str">
        <f t="shared" si="5"/>
        <v/>
      </c>
    </row>
    <row r="10" spans="1:170" s="31" customFormat="1">
      <c r="A10" s="31">
        <f t="shared" si="6"/>
        <v>0</v>
      </c>
      <c r="B10" s="31">
        <f t="shared" si="7"/>
        <v>1</v>
      </c>
      <c r="C10" s="34" t="str">
        <f t="shared" si="8"/>
        <v/>
      </c>
      <c r="D10" s="33" t="str">
        <f>LEFT('Results Sense-check'!E25,4)</f>
        <v/>
      </c>
      <c r="E10" s="156" t="str">
        <f>IF('Results Sense-check'!C25="","",'Results Sense-check'!C25)</f>
        <v/>
      </c>
      <c r="F10" s="156" t="str">
        <f>IF('Results Sense-check'!D25="","",'Results Sense-check'!D25)</f>
        <v/>
      </c>
      <c r="G10" s="156"/>
      <c r="H10" s="156" t="str">
        <f>IF('Results Sense-check'!F25="","",'Results Sense-check'!F25)</f>
        <v/>
      </c>
      <c r="I10" s="156" t="str">
        <f>IF('Results Sense-check'!G25="","",'Results Sense-check'!G25)</f>
        <v/>
      </c>
      <c r="J10" s="156" t="str">
        <f>IF('Results Sense-check'!H25="","",'Results Sense-check'!H25)</f>
        <v/>
      </c>
      <c r="K10" s="156" t="str">
        <f>IF('Results Sense-check'!F25="","",'Results Sense-check'!F25)</f>
        <v/>
      </c>
      <c r="L10" s="148" t="str">
        <f>IF('Results Sense-check'!J25="","",'Results Sense-check'!J25)</f>
        <v/>
      </c>
      <c r="M10" s="148" t="str">
        <f>IF('Results Sense-check'!K25="","",'Results Sense-check'!K25)</f>
        <v/>
      </c>
      <c r="N10" s="149" t="str">
        <f>IF('Results Sense-check'!L25="","",'Results Sense-check'!L25)</f>
        <v/>
      </c>
      <c r="O10" s="148" t="str">
        <f>IF('Results Sense-check'!M25="","",'Results Sense-check'!M25)</f>
        <v/>
      </c>
      <c r="P10" s="148" t="str">
        <f>IF('Results Sense-check'!N25="","",'Results Sense-check'!N25)</f>
        <v/>
      </c>
      <c r="Q10" s="149" t="str">
        <f>IF('Results Sense-check'!O25="","",'Results Sense-check'!O25)</f>
        <v/>
      </c>
      <c r="R10" s="148" t="str">
        <f>IF('Results Sense-check'!P25="","",'Results Sense-check'!P25)</f>
        <v/>
      </c>
      <c r="S10" s="148" t="str">
        <f>IF('Results Sense-check'!Q25="","",'Results Sense-check'!Q25)</f>
        <v/>
      </c>
      <c r="T10" s="149" t="str">
        <f>IF('Results Sense-check'!R25="","",'Results Sense-check'!R25)</f>
        <v/>
      </c>
      <c r="U10" s="148" t="str">
        <f>IF('Results Sense-check'!S25="","",'Results Sense-check'!S25)</f>
        <v/>
      </c>
      <c r="V10" s="148" t="str">
        <f>IF('Results Sense-check'!T25="","",'Results Sense-check'!T25)</f>
        <v/>
      </c>
      <c r="W10" s="149" t="str">
        <f>IF('Results Sense-check'!U25="","",'Results Sense-check'!U25)</f>
        <v/>
      </c>
      <c r="X10" s="150" t="str">
        <f>IF('Results Sense-check'!V25="","",'Results Sense-check'!V25)</f>
        <v/>
      </c>
      <c r="Y10" s="148" t="str">
        <f>IF('Results Sense-check'!W25="","",'Results Sense-check'!W25)</f>
        <v/>
      </c>
      <c r="Z10" s="148" t="str">
        <f>IF('Results Sense-check'!X25="","",'Results Sense-check'!X25)</f>
        <v/>
      </c>
      <c r="AA10" s="149" t="str">
        <f>IF('Results Sense-check'!Y25="","",'Results Sense-check'!Y25)</f>
        <v/>
      </c>
      <c r="AB10" s="148" t="str">
        <f>IF('Results Sense-check'!Z25="","",'Results Sense-check'!Z25)</f>
        <v/>
      </c>
      <c r="AC10" s="148" t="str">
        <f>IF('Results Sense-check'!AA25="","",'Results Sense-check'!AA25)</f>
        <v/>
      </c>
      <c r="AD10" s="149" t="str">
        <f>IF('Results Sense-check'!AB25="","",'Results Sense-check'!AB25)</f>
        <v/>
      </c>
      <c r="AE10" s="148" t="str">
        <f>IF('Results Sense-check'!AC25="","",'Results Sense-check'!AC25)</f>
        <v/>
      </c>
      <c r="AF10" s="148" t="str">
        <f>IF('Results Sense-check'!AD25="","",'Results Sense-check'!AD25)</f>
        <v/>
      </c>
      <c r="AG10" s="148" t="str">
        <f>IF('Results Sense-check'!AE25="","",'Results Sense-check'!AE25)</f>
        <v/>
      </c>
      <c r="AH10" s="148" t="str">
        <f>IF('Results Sense-check'!AF25="","",'Results Sense-check'!AF25)</f>
        <v/>
      </c>
      <c r="AI10" s="149" t="str">
        <f>IF('Results Sense-check'!AG25="","",'Results Sense-check'!AG25)</f>
        <v/>
      </c>
      <c r="AJ10" s="148" t="str">
        <f>IF('Results Sense-check'!AH25="","",'Results Sense-check'!AH25)</f>
        <v/>
      </c>
      <c r="AK10" s="148" t="str">
        <f>IF('Results Sense-check'!AI25="","",'Results Sense-check'!AI25)</f>
        <v/>
      </c>
      <c r="AL10" s="149" t="str">
        <f>IF('Results Sense-check'!AJ25="","",'Results Sense-check'!AJ25)</f>
        <v/>
      </c>
      <c r="AM10" s="148" t="str">
        <f>IF('Results Sense-check'!AK25="","",'Results Sense-check'!AK25)</f>
        <v/>
      </c>
      <c r="AN10" s="148" t="str">
        <f>IF('Results Sense-check'!AL25="","",'Results Sense-check'!AL25)</f>
        <v/>
      </c>
      <c r="AO10" s="149" t="str">
        <f>IF('Results Sense-check'!AM25="","",'Results Sense-check'!AM25)</f>
        <v/>
      </c>
      <c r="AP10" s="148" t="str">
        <f>IF('Results Sense-check'!AN25="","",'Results Sense-check'!AN25)</f>
        <v/>
      </c>
      <c r="AQ10" s="148" t="str">
        <f>IF('Results Sense-check'!AO25="","",'Results Sense-check'!AO25)</f>
        <v/>
      </c>
      <c r="AR10" s="149" t="str">
        <f>IF('Results Sense-check'!AP25="","",'Results Sense-check'!AP25)</f>
        <v/>
      </c>
      <c r="AS10" s="148" t="str">
        <f>IF('Results Sense-check'!AQ25="","",'Results Sense-check'!AQ25)</f>
        <v/>
      </c>
      <c r="AT10" s="148" t="str">
        <f>IF('Results Sense-check'!AR25="","",'Results Sense-check'!AR25)</f>
        <v/>
      </c>
      <c r="AU10" s="149" t="str">
        <f>IF('Results Sense-check'!AS25="","",'Results Sense-check'!AS25)</f>
        <v/>
      </c>
      <c r="AV10" s="148" t="str">
        <f>IF('Results Sense-check'!AT25="","",'Results Sense-check'!AT25)</f>
        <v/>
      </c>
      <c r="AW10" s="148" t="str">
        <f>IF('Results Sense-check'!AU25="","",'Results Sense-check'!AU25)</f>
        <v/>
      </c>
      <c r="AX10" s="150" t="str">
        <f>IF('Results Sense-check'!AV25="","",'Results Sense-check'!AV25)</f>
        <v/>
      </c>
      <c r="AY10" s="148" t="str">
        <f>IF('Results Sense-check'!AW25="","",'Results Sense-check'!AW25)</f>
        <v/>
      </c>
      <c r="AZ10" s="148" t="str">
        <f>IF('Results Sense-check'!AX25="","",'Results Sense-check'!AX25)</f>
        <v/>
      </c>
      <c r="BA10" s="150" t="str">
        <f>IF('Results Sense-check'!AY25="","",'Results Sense-check'!AY25)</f>
        <v/>
      </c>
      <c r="BB10" s="148" t="str">
        <f>IF('Results Sense-check'!AZ25="","",'Results Sense-check'!AZ25)</f>
        <v/>
      </c>
      <c r="BC10" s="148" t="str">
        <f>IF('Results Sense-check'!BA25="","",'Results Sense-check'!BA25)</f>
        <v/>
      </c>
      <c r="BD10" s="150" t="str">
        <f>IF('Results Sense-check'!BB25="","",'Results Sense-check'!BB25)</f>
        <v/>
      </c>
      <c r="BE10" s="148" t="str">
        <f>IF('Results Sense-check'!BC25="","",'Results Sense-check'!BC25)</f>
        <v/>
      </c>
      <c r="BF10" s="148" t="str">
        <f>IF('Results Sense-check'!BD25="","",'Results Sense-check'!BD25)</f>
        <v/>
      </c>
      <c r="BG10" s="150" t="str">
        <f>IF('Results Sense-check'!BE25="","",'Results Sense-check'!BE25)</f>
        <v/>
      </c>
      <c r="BH10" s="149" t="str">
        <f>IF('Results Sense-check'!BF25="","",'Results Sense-check'!BF25)</f>
        <v/>
      </c>
      <c r="BI10" s="149" t="str">
        <f>IF('Results Sense-check'!BG25="","",'Results Sense-check'!BG25)</f>
        <v/>
      </c>
      <c r="BJ10" s="149" t="str">
        <f>IF('Results Sense-check'!BH25="","",'Results Sense-check'!BH25)</f>
        <v/>
      </c>
      <c r="BK10" s="149" t="str">
        <f>IF('Results Sense-check'!BI25="","",'Results Sense-check'!BI25)</f>
        <v/>
      </c>
      <c r="BL10" s="149" t="str">
        <f>IF('Results Sense-check'!BJ25="","",'Results Sense-check'!BJ25)</f>
        <v/>
      </c>
      <c r="BM10" s="151" t="str">
        <f>IF('Results Sense-check'!BK25="","",'Results Sense-check'!BK25)</f>
        <v/>
      </c>
      <c r="BN10" s="269" t="str">
        <f>IF('Results Sense-check'!BL25="","",'Results Sense-check'!BL25)</f>
        <v/>
      </c>
      <c r="BO10" s="269" t="str">
        <f>IF('Results Sense-check'!BM25="","",'Results Sense-check'!BM25)</f>
        <v/>
      </c>
      <c r="BP10" s="269" t="str">
        <f>IF('Results Sense-check'!BN25="","",'Results Sense-check'!BN25)</f>
        <v/>
      </c>
      <c r="BQ10" s="269" t="str">
        <f>IF('Results Sense-check'!BO25="","",'Results Sense-check'!BO25)</f>
        <v/>
      </c>
      <c r="BR10" s="269" t="str">
        <f>IF('Results Sense-check'!BP25="","",'Results Sense-check'!BP25)</f>
        <v/>
      </c>
      <c r="BS10" s="269" t="str">
        <f>IF('Results Sense-check'!BQ25="","",'Results Sense-check'!BQ25)</f>
        <v/>
      </c>
      <c r="BT10" s="152" t="str">
        <f t="shared" si="0"/>
        <v/>
      </c>
      <c r="BU10" s="152" t="str">
        <f t="shared" si="9"/>
        <v/>
      </c>
      <c r="BV10" s="152" t="str">
        <f t="shared" si="10"/>
        <v/>
      </c>
      <c r="BW10" s="152" t="str">
        <f t="shared" si="11"/>
        <v/>
      </c>
      <c r="BX10" s="152" t="str">
        <f t="shared" si="12"/>
        <v/>
      </c>
      <c r="BY10" s="302" t="str">
        <f t="shared" si="13"/>
        <v/>
      </c>
      <c r="BZ10" s="302" t="str">
        <f t="shared" si="14"/>
        <v/>
      </c>
      <c r="CA10" s="302" t="str">
        <f t="shared" si="15"/>
        <v/>
      </c>
      <c r="CB10" s="303" t="str">
        <f t="shared" si="16"/>
        <v/>
      </c>
      <c r="CC10" s="303" t="str">
        <f t="shared" si="17"/>
        <v/>
      </c>
      <c r="CD10" s="303" t="str">
        <f t="shared" si="18"/>
        <v/>
      </c>
      <c r="CE10" s="303" t="str">
        <f t="shared" si="19"/>
        <v/>
      </c>
      <c r="CF10" s="303" t="str">
        <f t="shared" si="20"/>
        <v/>
      </c>
      <c r="CG10" s="304" t="str">
        <f t="shared" si="21"/>
        <v/>
      </c>
      <c r="CH10" s="304" t="str">
        <f t="shared" si="22"/>
        <v/>
      </c>
      <c r="CI10" s="304" t="str">
        <f t="shared" si="23"/>
        <v/>
      </c>
      <c r="CJ10" s="304" t="str">
        <f t="shared" si="24"/>
        <v/>
      </c>
      <c r="CK10" s="304" t="str">
        <f t="shared" si="25"/>
        <v/>
      </c>
      <c r="CL10" s="302" t="str">
        <f t="shared" si="26"/>
        <v/>
      </c>
      <c r="CM10" s="302" t="str">
        <f t="shared" si="27"/>
        <v/>
      </c>
      <c r="CN10" s="302" t="str">
        <f t="shared" si="28"/>
        <v/>
      </c>
      <c r="CO10" s="302" t="str">
        <f t="shared" si="29"/>
        <v/>
      </c>
      <c r="CP10" s="302" t="str">
        <f t="shared" si="30"/>
        <v/>
      </c>
      <c r="CQ10" s="302" t="str">
        <f t="shared" si="31"/>
        <v/>
      </c>
      <c r="CR10" s="302" t="str">
        <f t="shared" si="32"/>
        <v/>
      </c>
      <c r="CS10" s="302" t="str">
        <f t="shared" si="33"/>
        <v/>
      </c>
      <c r="CT10" s="302" t="str">
        <f t="shared" si="34"/>
        <v/>
      </c>
      <c r="CU10" s="302" t="str">
        <f t="shared" si="35"/>
        <v/>
      </c>
      <c r="CV10" s="302" t="str">
        <f t="shared" si="36"/>
        <v/>
      </c>
      <c r="CW10" s="302" t="str">
        <f t="shared" si="37"/>
        <v/>
      </c>
      <c r="CX10" s="302" t="str">
        <f t="shared" si="38"/>
        <v/>
      </c>
      <c r="CY10" s="302" t="str">
        <f t="shared" si="39"/>
        <v/>
      </c>
      <c r="CZ10" s="302" t="str">
        <f t="shared" si="40"/>
        <v/>
      </c>
      <c r="DA10" s="302" t="str">
        <f t="shared" si="41"/>
        <v/>
      </c>
      <c r="DB10" s="302" t="str">
        <f t="shared" si="42"/>
        <v/>
      </c>
      <c r="DC10" s="305" t="str">
        <f t="shared" si="43"/>
        <v/>
      </c>
      <c r="DD10" s="305" t="str">
        <f t="shared" si="44"/>
        <v/>
      </c>
      <c r="DE10" s="305" t="str">
        <f t="shared" si="45"/>
        <v/>
      </c>
      <c r="DF10" s="305" t="str">
        <f t="shared" si="46"/>
        <v/>
      </c>
      <c r="DG10" s="305" t="str">
        <f t="shared" si="47"/>
        <v/>
      </c>
      <c r="DH10" s="305" t="str">
        <f t="shared" si="48"/>
        <v/>
      </c>
      <c r="DI10" s="305" t="str">
        <f t="shared" si="49"/>
        <v/>
      </c>
      <c r="DJ10" s="305" t="str">
        <f t="shared" si="50"/>
        <v/>
      </c>
      <c r="DK10" s="305" t="str">
        <f t="shared" si="51"/>
        <v/>
      </c>
      <c r="DL10" s="305" t="str">
        <f t="shared" si="52"/>
        <v/>
      </c>
      <c r="DM10" s="305" t="str">
        <f t="shared" si="53"/>
        <v/>
      </c>
      <c r="DN10" s="305" t="str">
        <f t="shared" si="54"/>
        <v/>
      </c>
      <c r="DO10" s="305" t="str">
        <f t="shared" si="55"/>
        <v/>
      </c>
      <c r="DP10" s="305" t="str">
        <f t="shared" si="56"/>
        <v/>
      </c>
      <c r="DQ10" s="305" t="str">
        <f t="shared" si="57"/>
        <v/>
      </c>
      <c r="DR10" s="305" t="str">
        <f t="shared" si="58"/>
        <v/>
      </c>
      <c r="DS10" s="305" t="str">
        <f t="shared" si="59"/>
        <v/>
      </c>
      <c r="DT10" s="305" t="str">
        <f t="shared" si="60"/>
        <v/>
      </c>
      <c r="DU10" s="305" t="str">
        <f t="shared" si="61"/>
        <v/>
      </c>
      <c r="DV10" s="305" t="str">
        <f t="shared" si="62"/>
        <v/>
      </c>
      <c r="DW10" s="305" t="str">
        <f t="shared" si="63"/>
        <v/>
      </c>
      <c r="DX10" s="305" t="str">
        <f t="shared" si="64"/>
        <v/>
      </c>
      <c r="DY10" s="306" t="str">
        <f t="shared" si="65"/>
        <v/>
      </c>
      <c r="DZ10" s="307" t="str">
        <f t="shared" si="66"/>
        <v/>
      </c>
      <c r="EA10" s="307" t="str">
        <f t="shared" si="67"/>
        <v/>
      </c>
      <c r="EB10" s="307" t="str">
        <f t="shared" si="68"/>
        <v/>
      </c>
      <c r="EC10" s="307" t="str">
        <f t="shared" si="69"/>
        <v/>
      </c>
      <c r="ED10" s="307" t="str">
        <f t="shared" si="70"/>
        <v/>
      </c>
      <c r="EE10" s="307" t="str">
        <f t="shared" si="71"/>
        <v/>
      </c>
      <c r="EF10" s="307" t="str">
        <f t="shared" si="72"/>
        <v/>
      </c>
      <c r="EG10" s="307" t="str">
        <f t="shared" si="73"/>
        <v/>
      </c>
      <c r="EH10" s="307" t="str">
        <f t="shared" si="74"/>
        <v/>
      </c>
      <c r="EI10" s="307" t="str">
        <f t="shared" si="75"/>
        <v/>
      </c>
      <c r="EJ10" s="307" t="str">
        <f t="shared" si="76"/>
        <v/>
      </c>
      <c r="EK10" s="307" t="str">
        <f t="shared" si="77"/>
        <v/>
      </c>
      <c r="EL10" s="307" t="str">
        <f t="shared" si="78"/>
        <v/>
      </c>
      <c r="EM10" s="307" t="str">
        <f t="shared" si="79"/>
        <v/>
      </c>
      <c r="EN10" s="307" t="str">
        <f t="shared" si="80"/>
        <v/>
      </c>
      <c r="EO10" s="307" t="str">
        <f t="shared" si="81"/>
        <v/>
      </c>
      <c r="EP10" s="307" t="str">
        <f t="shared" si="82"/>
        <v/>
      </c>
      <c r="EQ10" s="307" t="str">
        <f t="shared" si="83"/>
        <v/>
      </c>
      <c r="ER10" s="307" t="str">
        <f t="shared" si="84"/>
        <v/>
      </c>
      <c r="ES10" s="307" t="str">
        <f t="shared" si="85"/>
        <v/>
      </c>
      <c r="ET10" s="307" t="str">
        <f t="shared" si="86"/>
        <v/>
      </c>
      <c r="EU10" s="307" t="str">
        <f t="shared" si="87"/>
        <v/>
      </c>
      <c r="EV10" s="307" t="str">
        <f t="shared" si="88"/>
        <v/>
      </c>
      <c r="EW10" s="308">
        <f t="shared" si="89"/>
        <v>0</v>
      </c>
      <c r="EX10" s="309">
        <f t="shared" si="90"/>
        <v>0</v>
      </c>
      <c r="EY10" s="309">
        <f t="shared" si="91"/>
        <v>0</v>
      </c>
      <c r="EZ10" s="309">
        <f t="shared" si="92"/>
        <v>0</v>
      </c>
      <c r="FA10" s="309">
        <f t="shared" si="93"/>
        <v>0</v>
      </c>
      <c r="FB10" s="309">
        <f t="shared" si="94"/>
        <v>0</v>
      </c>
      <c r="FC10" s="309">
        <f t="shared" si="95"/>
        <v>0</v>
      </c>
      <c r="FD10" s="309">
        <f t="shared" si="96"/>
        <v>0</v>
      </c>
      <c r="FE10" s="309">
        <f t="shared" si="97"/>
        <v>0</v>
      </c>
      <c r="FF10" s="309" t="s">
        <v>433</v>
      </c>
      <c r="FG10" s="31" t="str">
        <f>IFERROR(VLOOKUP(E10,'Climate data-must not modify'!A:D,4,FALSE),"")</f>
        <v/>
      </c>
      <c r="FH10" s="31" t="str">
        <f t="shared" si="4"/>
        <v/>
      </c>
      <c r="FI10" s="31" t="str">
        <f t="shared" si="5"/>
        <v/>
      </c>
    </row>
    <row r="11" spans="1:170" s="31" customFormat="1">
      <c r="A11" s="31">
        <f t="shared" si="6"/>
        <v>0</v>
      </c>
      <c r="B11" s="31">
        <f t="shared" si="7"/>
        <v>1</v>
      </c>
      <c r="C11" s="34" t="str">
        <f t="shared" si="8"/>
        <v/>
      </c>
      <c r="D11" s="33" t="str">
        <f>LEFT('Results Sense-check'!E26,4)</f>
        <v/>
      </c>
      <c r="E11" s="156" t="str">
        <f>IF('Results Sense-check'!C26="","",'Results Sense-check'!C26)</f>
        <v/>
      </c>
      <c r="F11" s="156" t="str">
        <f>IF('Results Sense-check'!D26="","",'Results Sense-check'!D26)</f>
        <v/>
      </c>
      <c r="G11" s="156"/>
      <c r="H11" s="156" t="str">
        <f>IF('Results Sense-check'!F26="","",'Results Sense-check'!F26)</f>
        <v/>
      </c>
      <c r="I11" s="156" t="str">
        <f>IF('Results Sense-check'!G26="","",'Results Sense-check'!G26)</f>
        <v/>
      </c>
      <c r="J11" s="156" t="str">
        <f>IF('Results Sense-check'!H26="","",'Results Sense-check'!H26)</f>
        <v/>
      </c>
      <c r="K11" s="156" t="str">
        <f>IF('Results Sense-check'!F26="","",'Results Sense-check'!F26)</f>
        <v/>
      </c>
      <c r="L11" s="148" t="str">
        <f>IF('Results Sense-check'!J26="","",'Results Sense-check'!J26)</f>
        <v/>
      </c>
      <c r="M11" s="148" t="str">
        <f>IF('Results Sense-check'!K26="","",'Results Sense-check'!K26)</f>
        <v/>
      </c>
      <c r="N11" s="149" t="str">
        <f>IF('Results Sense-check'!L26="","",'Results Sense-check'!L26)</f>
        <v/>
      </c>
      <c r="O11" s="148" t="str">
        <f>IF('Results Sense-check'!M26="","",'Results Sense-check'!M26)</f>
        <v/>
      </c>
      <c r="P11" s="148" t="str">
        <f>IF('Results Sense-check'!N26="","",'Results Sense-check'!N26)</f>
        <v/>
      </c>
      <c r="Q11" s="149" t="str">
        <f>IF('Results Sense-check'!O26="","",'Results Sense-check'!O26)</f>
        <v/>
      </c>
      <c r="R11" s="148" t="str">
        <f>IF('Results Sense-check'!P26="","",'Results Sense-check'!P26)</f>
        <v/>
      </c>
      <c r="S11" s="148" t="str">
        <f>IF('Results Sense-check'!Q26="","",'Results Sense-check'!Q26)</f>
        <v/>
      </c>
      <c r="T11" s="149" t="str">
        <f>IF('Results Sense-check'!R26="","",'Results Sense-check'!R26)</f>
        <v/>
      </c>
      <c r="U11" s="148" t="str">
        <f>IF('Results Sense-check'!S26="","",'Results Sense-check'!S26)</f>
        <v/>
      </c>
      <c r="V11" s="148" t="str">
        <f>IF('Results Sense-check'!T26="","",'Results Sense-check'!T26)</f>
        <v/>
      </c>
      <c r="W11" s="149" t="str">
        <f>IF('Results Sense-check'!U26="","",'Results Sense-check'!U26)</f>
        <v/>
      </c>
      <c r="X11" s="150" t="str">
        <f>IF('Results Sense-check'!V26="","",'Results Sense-check'!V26)</f>
        <v/>
      </c>
      <c r="Y11" s="148" t="str">
        <f>IF('Results Sense-check'!W26="","",'Results Sense-check'!W26)</f>
        <v/>
      </c>
      <c r="Z11" s="148" t="str">
        <f>IF('Results Sense-check'!X26="","",'Results Sense-check'!X26)</f>
        <v/>
      </c>
      <c r="AA11" s="149" t="str">
        <f>IF('Results Sense-check'!Y26="","",'Results Sense-check'!Y26)</f>
        <v/>
      </c>
      <c r="AB11" s="148" t="str">
        <f>IF('Results Sense-check'!Z26="","",'Results Sense-check'!Z26)</f>
        <v/>
      </c>
      <c r="AC11" s="148" t="str">
        <f>IF('Results Sense-check'!AA26="","",'Results Sense-check'!AA26)</f>
        <v/>
      </c>
      <c r="AD11" s="149" t="str">
        <f>IF('Results Sense-check'!AB26="","",'Results Sense-check'!AB26)</f>
        <v/>
      </c>
      <c r="AE11" s="148" t="str">
        <f>IF('Results Sense-check'!AC26="","",'Results Sense-check'!AC26)</f>
        <v/>
      </c>
      <c r="AF11" s="148" t="str">
        <f>IF('Results Sense-check'!AD26="","",'Results Sense-check'!AD26)</f>
        <v/>
      </c>
      <c r="AG11" s="148" t="str">
        <f>IF('Results Sense-check'!AE26="","",'Results Sense-check'!AE26)</f>
        <v/>
      </c>
      <c r="AH11" s="148" t="str">
        <f>IF('Results Sense-check'!AF26="","",'Results Sense-check'!AF26)</f>
        <v/>
      </c>
      <c r="AI11" s="149" t="str">
        <f>IF('Results Sense-check'!AG26="","",'Results Sense-check'!AG26)</f>
        <v/>
      </c>
      <c r="AJ11" s="148" t="str">
        <f>IF('Results Sense-check'!AH26="","",'Results Sense-check'!AH26)</f>
        <v/>
      </c>
      <c r="AK11" s="148" t="str">
        <f>IF('Results Sense-check'!AI26="","",'Results Sense-check'!AI26)</f>
        <v/>
      </c>
      <c r="AL11" s="149" t="str">
        <f>IF('Results Sense-check'!AJ26="","",'Results Sense-check'!AJ26)</f>
        <v/>
      </c>
      <c r="AM11" s="148" t="str">
        <f>IF('Results Sense-check'!AK26="","",'Results Sense-check'!AK26)</f>
        <v/>
      </c>
      <c r="AN11" s="148" t="str">
        <f>IF('Results Sense-check'!AL26="","",'Results Sense-check'!AL26)</f>
        <v/>
      </c>
      <c r="AO11" s="149" t="str">
        <f>IF('Results Sense-check'!AM26="","",'Results Sense-check'!AM26)</f>
        <v/>
      </c>
      <c r="AP11" s="148" t="str">
        <f>IF('Results Sense-check'!AN26="","",'Results Sense-check'!AN26)</f>
        <v/>
      </c>
      <c r="AQ11" s="148" t="str">
        <f>IF('Results Sense-check'!AO26="","",'Results Sense-check'!AO26)</f>
        <v/>
      </c>
      <c r="AR11" s="149" t="str">
        <f>IF('Results Sense-check'!AP26="","",'Results Sense-check'!AP26)</f>
        <v/>
      </c>
      <c r="AS11" s="148" t="str">
        <f>IF('Results Sense-check'!AQ26="","",'Results Sense-check'!AQ26)</f>
        <v/>
      </c>
      <c r="AT11" s="148" t="str">
        <f>IF('Results Sense-check'!AR26="","",'Results Sense-check'!AR26)</f>
        <v/>
      </c>
      <c r="AU11" s="149" t="str">
        <f>IF('Results Sense-check'!AS26="","",'Results Sense-check'!AS26)</f>
        <v/>
      </c>
      <c r="AV11" s="148" t="str">
        <f>IF('Results Sense-check'!AT26="","",'Results Sense-check'!AT26)</f>
        <v/>
      </c>
      <c r="AW11" s="148" t="str">
        <f>IF('Results Sense-check'!AU26="","",'Results Sense-check'!AU26)</f>
        <v/>
      </c>
      <c r="AX11" s="150" t="str">
        <f>IF('Results Sense-check'!AV26="","",'Results Sense-check'!AV26)</f>
        <v/>
      </c>
      <c r="AY11" s="148" t="str">
        <f>IF('Results Sense-check'!AW26="","",'Results Sense-check'!AW26)</f>
        <v/>
      </c>
      <c r="AZ11" s="148" t="str">
        <f>IF('Results Sense-check'!AX26="","",'Results Sense-check'!AX26)</f>
        <v/>
      </c>
      <c r="BA11" s="150" t="str">
        <f>IF('Results Sense-check'!AY26="","",'Results Sense-check'!AY26)</f>
        <v/>
      </c>
      <c r="BB11" s="148" t="str">
        <f>IF('Results Sense-check'!AZ26="","",'Results Sense-check'!AZ26)</f>
        <v/>
      </c>
      <c r="BC11" s="148" t="str">
        <f>IF('Results Sense-check'!BA26="","",'Results Sense-check'!BA26)</f>
        <v/>
      </c>
      <c r="BD11" s="150" t="str">
        <f>IF('Results Sense-check'!BB26="","",'Results Sense-check'!BB26)</f>
        <v/>
      </c>
      <c r="BE11" s="148" t="str">
        <f>IF('Results Sense-check'!BC26="","",'Results Sense-check'!BC26)</f>
        <v/>
      </c>
      <c r="BF11" s="148" t="str">
        <f>IF('Results Sense-check'!BD26="","",'Results Sense-check'!BD26)</f>
        <v/>
      </c>
      <c r="BG11" s="150" t="str">
        <f>IF('Results Sense-check'!BE26="","",'Results Sense-check'!BE26)</f>
        <v/>
      </c>
      <c r="BH11" s="149" t="str">
        <f>IF('Results Sense-check'!BF26="","",'Results Sense-check'!BF26)</f>
        <v/>
      </c>
      <c r="BI11" s="149" t="str">
        <f>IF('Results Sense-check'!BG26="","",'Results Sense-check'!BG26)</f>
        <v/>
      </c>
      <c r="BJ11" s="149" t="str">
        <f>IF('Results Sense-check'!BH26="","",'Results Sense-check'!BH26)</f>
        <v/>
      </c>
      <c r="BK11" s="149" t="str">
        <f>IF('Results Sense-check'!BI26="","",'Results Sense-check'!BI26)</f>
        <v/>
      </c>
      <c r="BL11" s="149" t="str">
        <f>IF('Results Sense-check'!BJ26="","",'Results Sense-check'!BJ26)</f>
        <v/>
      </c>
      <c r="BM11" s="151" t="str">
        <f>IF('Results Sense-check'!BK26="","",'Results Sense-check'!BK26)</f>
        <v/>
      </c>
      <c r="BN11" s="269" t="str">
        <f>IF('Results Sense-check'!BL26="","",'Results Sense-check'!BL26)</f>
        <v/>
      </c>
      <c r="BO11" s="269" t="str">
        <f>IF('Results Sense-check'!BM26="","",'Results Sense-check'!BM26)</f>
        <v/>
      </c>
      <c r="BP11" s="269" t="str">
        <f>IF('Results Sense-check'!BN26="","",'Results Sense-check'!BN26)</f>
        <v/>
      </c>
      <c r="BQ11" s="269" t="str">
        <f>IF('Results Sense-check'!BO26="","",'Results Sense-check'!BO26)</f>
        <v/>
      </c>
      <c r="BR11" s="269" t="str">
        <f>IF('Results Sense-check'!BP26="","",'Results Sense-check'!BP26)</f>
        <v/>
      </c>
      <c r="BS11" s="269" t="str">
        <f>IF('Results Sense-check'!BQ26="","",'Results Sense-check'!BQ26)</f>
        <v/>
      </c>
      <c r="BT11" s="152" t="str">
        <f t="shared" si="0"/>
        <v/>
      </c>
      <c r="BU11" s="152" t="str">
        <f t="shared" si="9"/>
        <v/>
      </c>
      <c r="BV11" s="152" t="str">
        <f t="shared" si="10"/>
        <v/>
      </c>
      <c r="BW11" s="152" t="str">
        <f t="shared" si="11"/>
        <v/>
      </c>
      <c r="BX11" s="152" t="str">
        <f t="shared" si="12"/>
        <v/>
      </c>
      <c r="BY11" s="302" t="str">
        <f t="shared" si="13"/>
        <v/>
      </c>
      <c r="BZ11" s="302" t="str">
        <f t="shared" si="14"/>
        <v/>
      </c>
      <c r="CA11" s="302" t="str">
        <f t="shared" si="15"/>
        <v/>
      </c>
      <c r="CB11" s="303" t="str">
        <f t="shared" si="16"/>
        <v/>
      </c>
      <c r="CC11" s="303" t="str">
        <f t="shared" si="17"/>
        <v/>
      </c>
      <c r="CD11" s="303" t="str">
        <f t="shared" si="18"/>
        <v/>
      </c>
      <c r="CE11" s="303" t="str">
        <f t="shared" si="19"/>
        <v/>
      </c>
      <c r="CF11" s="303" t="str">
        <f t="shared" si="20"/>
        <v/>
      </c>
      <c r="CG11" s="304" t="str">
        <f t="shared" si="21"/>
        <v/>
      </c>
      <c r="CH11" s="304" t="str">
        <f t="shared" si="22"/>
        <v/>
      </c>
      <c r="CI11" s="304" t="str">
        <f t="shared" si="23"/>
        <v/>
      </c>
      <c r="CJ11" s="304" t="str">
        <f t="shared" si="24"/>
        <v/>
      </c>
      <c r="CK11" s="304" t="str">
        <f t="shared" si="25"/>
        <v/>
      </c>
      <c r="CL11" s="302" t="str">
        <f t="shared" si="26"/>
        <v/>
      </c>
      <c r="CM11" s="302" t="str">
        <f t="shared" si="27"/>
        <v/>
      </c>
      <c r="CN11" s="302" t="str">
        <f t="shared" si="28"/>
        <v/>
      </c>
      <c r="CO11" s="302" t="str">
        <f t="shared" si="29"/>
        <v/>
      </c>
      <c r="CP11" s="302" t="str">
        <f t="shared" si="30"/>
        <v/>
      </c>
      <c r="CQ11" s="302" t="str">
        <f t="shared" si="31"/>
        <v/>
      </c>
      <c r="CR11" s="302" t="str">
        <f t="shared" si="32"/>
        <v/>
      </c>
      <c r="CS11" s="302" t="str">
        <f t="shared" si="33"/>
        <v/>
      </c>
      <c r="CT11" s="302" t="str">
        <f t="shared" si="34"/>
        <v/>
      </c>
      <c r="CU11" s="302" t="str">
        <f t="shared" si="35"/>
        <v/>
      </c>
      <c r="CV11" s="302" t="str">
        <f t="shared" si="36"/>
        <v/>
      </c>
      <c r="CW11" s="302" t="str">
        <f t="shared" si="37"/>
        <v/>
      </c>
      <c r="CX11" s="302" t="str">
        <f t="shared" si="38"/>
        <v/>
      </c>
      <c r="CY11" s="302" t="str">
        <f t="shared" si="39"/>
        <v/>
      </c>
      <c r="CZ11" s="302" t="str">
        <f t="shared" si="40"/>
        <v/>
      </c>
      <c r="DA11" s="302" t="str">
        <f t="shared" si="41"/>
        <v/>
      </c>
      <c r="DB11" s="302" t="str">
        <f t="shared" si="42"/>
        <v/>
      </c>
      <c r="DC11" s="305" t="str">
        <f t="shared" si="43"/>
        <v/>
      </c>
      <c r="DD11" s="305" t="str">
        <f t="shared" si="44"/>
        <v/>
      </c>
      <c r="DE11" s="305" t="str">
        <f t="shared" si="45"/>
        <v/>
      </c>
      <c r="DF11" s="305" t="str">
        <f t="shared" si="46"/>
        <v/>
      </c>
      <c r="DG11" s="305" t="str">
        <f t="shared" si="47"/>
        <v/>
      </c>
      <c r="DH11" s="305" t="str">
        <f t="shared" si="48"/>
        <v/>
      </c>
      <c r="DI11" s="305" t="str">
        <f t="shared" si="49"/>
        <v/>
      </c>
      <c r="DJ11" s="305" t="str">
        <f t="shared" si="50"/>
        <v/>
      </c>
      <c r="DK11" s="305" t="str">
        <f t="shared" si="51"/>
        <v/>
      </c>
      <c r="DL11" s="305" t="str">
        <f t="shared" si="52"/>
        <v/>
      </c>
      <c r="DM11" s="305" t="str">
        <f t="shared" si="53"/>
        <v/>
      </c>
      <c r="DN11" s="305" t="str">
        <f t="shared" si="54"/>
        <v/>
      </c>
      <c r="DO11" s="305" t="str">
        <f t="shared" si="55"/>
        <v/>
      </c>
      <c r="DP11" s="305" t="str">
        <f t="shared" si="56"/>
        <v/>
      </c>
      <c r="DQ11" s="305" t="str">
        <f t="shared" si="57"/>
        <v/>
      </c>
      <c r="DR11" s="305" t="str">
        <f t="shared" si="58"/>
        <v/>
      </c>
      <c r="DS11" s="305" t="str">
        <f t="shared" si="59"/>
        <v/>
      </c>
      <c r="DT11" s="305" t="str">
        <f t="shared" si="60"/>
        <v/>
      </c>
      <c r="DU11" s="305" t="str">
        <f t="shared" si="61"/>
        <v/>
      </c>
      <c r="DV11" s="305" t="str">
        <f t="shared" si="62"/>
        <v/>
      </c>
      <c r="DW11" s="305" t="str">
        <f t="shared" si="63"/>
        <v/>
      </c>
      <c r="DX11" s="305" t="str">
        <f t="shared" si="64"/>
        <v/>
      </c>
      <c r="DY11" s="306" t="str">
        <f t="shared" si="65"/>
        <v/>
      </c>
      <c r="DZ11" s="307" t="str">
        <f t="shared" si="66"/>
        <v/>
      </c>
      <c r="EA11" s="307" t="str">
        <f t="shared" si="67"/>
        <v/>
      </c>
      <c r="EB11" s="307" t="str">
        <f t="shared" si="68"/>
        <v/>
      </c>
      <c r="EC11" s="307" t="str">
        <f t="shared" si="69"/>
        <v/>
      </c>
      <c r="ED11" s="307" t="str">
        <f t="shared" si="70"/>
        <v/>
      </c>
      <c r="EE11" s="307" t="str">
        <f t="shared" si="71"/>
        <v/>
      </c>
      <c r="EF11" s="307" t="str">
        <f t="shared" si="72"/>
        <v/>
      </c>
      <c r="EG11" s="307" t="str">
        <f t="shared" si="73"/>
        <v/>
      </c>
      <c r="EH11" s="307" t="str">
        <f t="shared" si="74"/>
        <v/>
      </c>
      <c r="EI11" s="307" t="str">
        <f t="shared" si="75"/>
        <v/>
      </c>
      <c r="EJ11" s="307" t="str">
        <f t="shared" si="76"/>
        <v/>
      </c>
      <c r="EK11" s="307" t="str">
        <f t="shared" si="77"/>
        <v/>
      </c>
      <c r="EL11" s="307" t="str">
        <f t="shared" si="78"/>
        <v/>
      </c>
      <c r="EM11" s="307" t="str">
        <f t="shared" si="79"/>
        <v/>
      </c>
      <c r="EN11" s="307" t="str">
        <f t="shared" si="80"/>
        <v/>
      </c>
      <c r="EO11" s="307" t="str">
        <f t="shared" si="81"/>
        <v/>
      </c>
      <c r="EP11" s="307" t="str">
        <f t="shared" si="82"/>
        <v/>
      </c>
      <c r="EQ11" s="307" t="str">
        <f t="shared" si="83"/>
        <v/>
      </c>
      <c r="ER11" s="307" t="str">
        <f t="shared" si="84"/>
        <v/>
      </c>
      <c r="ES11" s="307" t="str">
        <f t="shared" si="85"/>
        <v/>
      </c>
      <c r="ET11" s="307" t="str">
        <f t="shared" si="86"/>
        <v/>
      </c>
      <c r="EU11" s="307" t="str">
        <f t="shared" si="87"/>
        <v/>
      </c>
      <c r="EV11" s="307" t="str">
        <f t="shared" si="88"/>
        <v/>
      </c>
      <c r="EW11" s="308">
        <f t="shared" si="89"/>
        <v>0</v>
      </c>
      <c r="EX11" s="309">
        <f t="shared" si="90"/>
        <v>0</v>
      </c>
      <c r="EY11" s="309">
        <f t="shared" si="91"/>
        <v>0</v>
      </c>
      <c r="EZ11" s="309">
        <f t="shared" si="92"/>
        <v>0</v>
      </c>
      <c r="FA11" s="309">
        <f t="shared" si="93"/>
        <v>0</v>
      </c>
      <c r="FB11" s="309">
        <f t="shared" si="94"/>
        <v>0</v>
      </c>
      <c r="FC11" s="309">
        <f t="shared" si="95"/>
        <v>0</v>
      </c>
      <c r="FD11" s="309">
        <f t="shared" si="96"/>
        <v>0</v>
      </c>
      <c r="FE11" s="309">
        <f t="shared" si="97"/>
        <v>0</v>
      </c>
      <c r="FF11" s="309" t="s">
        <v>433</v>
      </c>
      <c r="FG11" s="31" t="str">
        <f>IFERROR(VLOOKUP(E11,'Climate data-must not modify'!A:D,4,FALSE),"")</f>
        <v/>
      </c>
      <c r="FH11" s="31" t="str">
        <f t="shared" si="4"/>
        <v/>
      </c>
      <c r="FI11" s="31" t="str">
        <f t="shared" si="5"/>
        <v/>
      </c>
    </row>
    <row r="12" spans="1:170" s="31" customFormat="1">
      <c r="A12" s="31">
        <f t="shared" si="6"/>
        <v>0</v>
      </c>
      <c r="B12" s="31">
        <f t="shared" si="7"/>
        <v>1</v>
      </c>
      <c r="C12" s="34" t="str">
        <f t="shared" si="8"/>
        <v/>
      </c>
      <c r="D12" s="33" t="str">
        <f>LEFT('Results Sense-check'!E27,4)</f>
        <v/>
      </c>
      <c r="E12" s="156" t="str">
        <f>IF('Results Sense-check'!C27="","",'Results Sense-check'!C27)</f>
        <v/>
      </c>
      <c r="F12" s="156" t="str">
        <f>IF('Results Sense-check'!D27="","",'Results Sense-check'!D27)</f>
        <v/>
      </c>
      <c r="G12" s="156"/>
      <c r="H12" s="156" t="str">
        <f>IF('Results Sense-check'!F27="","",'Results Sense-check'!F27)</f>
        <v/>
      </c>
      <c r="I12" s="156" t="str">
        <f>IF('Results Sense-check'!G27="","",'Results Sense-check'!G27)</f>
        <v/>
      </c>
      <c r="J12" s="156" t="str">
        <f>IF('Results Sense-check'!H27="","",'Results Sense-check'!H27)</f>
        <v/>
      </c>
      <c r="K12" s="156" t="str">
        <f>IF('Results Sense-check'!F27="","",'Results Sense-check'!F27)</f>
        <v/>
      </c>
      <c r="L12" s="148" t="str">
        <f>IF('Results Sense-check'!J27="","",'Results Sense-check'!J27)</f>
        <v/>
      </c>
      <c r="M12" s="148" t="str">
        <f>IF('Results Sense-check'!K27="","",'Results Sense-check'!K27)</f>
        <v/>
      </c>
      <c r="N12" s="149" t="str">
        <f>IF('Results Sense-check'!L27="","",'Results Sense-check'!L27)</f>
        <v/>
      </c>
      <c r="O12" s="148" t="str">
        <f>IF('Results Sense-check'!M27="","",'Results Sense-check'!M27)</f>
        <v/>
      </c>
      <c r="P12" s="148" t="str">
        <f>IF('Results Sense-check'!N27="","",'Results Sense-check'!N27)</f>
        <v/>
      </c>
      <c r="Q12" s="149" t="str">
        <f>IF('Results Sense-check'!O27="","",'Results Sense-check'!O27)</f>
        <v/>
      </c>
      <c r="R12" s="148" t="str">
        <f>IF('Results Sense-check'!P27="","",'Results Sense-check'!P27)</f>
        <v/>
      </c>
      <c r="S12" s="148" t="str">
        <f>IF('Results Sense-check'!Q27="","",'Results Sense-check'!Q27)</f>
        <v/>
      </c>
      <c r="T12" s="149" t="str">
        <f>IF('Results Sense-check'!R27="","",'Results Sense-check'!R27)</f>
        <v/>
      </c>
      <c r="U12" s="148" t="str">
        <f>IF('Results Sense-check'!S27="","",'Results Sense-check'!S27)</f>
        <v/>
      </c>
      <c r="V12" s="148" t="str">
        <f>IF('Results Sense-check'!T27="","",'Results Sense-check'!T27)</f>
        <v/>
      </c>
      <c r="W12" s="149" t="str">
        <f>IF('Results Sense-check'!U27="","",'Results Sense-check'!U27)</f>
        <v/>
      </c>
      <c r="X12" s="150" t="str">
        <f>IF('Results Sense-check'!V27="","",'Results Sense-check'!V27)</f>
        <v/>
      </c>
      <c r="Y12" s="148" t="str">
        <f>IF('Results Sense-check'!W27="","",'Results Sense-check'!W27)</f>
        <v/>
      </c>
      <c r="Z12" s="148" t="str">
        <f>IF('Results Sense-check'!X27="","",'Results Sense-check'!X27)</f>
        <v/>
      </c>
      <c r="AA12" s="149" t="str">
        <f>IF('Results Sense-check'!Y27="","",'Results Sense-check'!Y27)</f>
        <v/>
      </c>
      <c r="AB12" s="148" t="str">
        <f>IF('Results Sense-check'!Z27="","",'Results Sense-check'!Z27)</f>
        <v/>
      </c>
      <c r="AC12" s="148" t="str">
        <f>IF('Results Sense-check'!AA27="","",'Results Sense-check'!AA27)</f>
        <v/>
      </c>
      <c r="AD12" s="149" t="str">
        <f>IF('Results Sense-check'!AB27="","",'Results Sense-check'!AB27)</f>
        <v/>
      </c>
      <c r="AE12" s="148" t="str">
        <f>IF('Results Sense-check'!AC27="","",'Results Sense-check'!AC27)</f>
        <v/>
      </c>
      <c r="AF12" s="148" t="str">
        <f>IF('Results Sense-check'!AD27="","",'Results Sense-check'!AD27)</f>
        <v/>
      </c>
      <c r="AG12" s="148" t="str">
        <f>IF('Results Sense-check'!AE27="","",'Results Sense-check'!AE27)</f>
        <v/>
      </c>
      <c r="AH12" s="148" t="str">
        <f>IF('Results Sense-check'!AF27="","",'Results Sense-check'!AF27)</f>
        <v/>
      </c>
      <c r="AI12" s="149" t="str">
        <f>IF('Results Sense-check'!AG27="","",'Results Sense-check'!AG27)</f>
        <v/>
      </c>
      <c r="AJ12" s="148" t="str">
        <f>IF('Results Sense-check'!AH27="","",'Results Sense-check'!AH27)</f>
        <v/>
      </c>
      <c r="AK12" s="148" t="str">
        <f>IF('Results Sense-check'!AI27="","",'Results Sense-check'!AI27)</f>
        <v/>
      </c>
      <c r="AL12" s="149" t="str">
        <f>IF('Results Sense-check'!AJ27="","",'Results Sense-check'!AJ27)</f>
        <v/>
      </c>
      <c r="AM12" s="148" t="str">
        <f>IF('Results Sense-check'!AK27="","",'Results Sense-check'!AK27)</f>
        <v/>
      </c>
      <c r="AN12" s="148" t="str">
        <f>IF('Results Sense-check'!AL27="","",'Results Sense-check'!AL27)</f>
        <v/>
      </c>
      <c r="AO12" s="149" t="str">
        <f>IF('Results Sense-check'!AM27="","",'Results Sense-check'!AM27)</f>
        <v/>
      </c>
      <c r="AP12" s="148" t="str">
        <f>IF('Results Sense-check'!AN27="","",'Results Sense-check'!AN27)</f>
        <v/>
      </c>
      <c r="AQ12" s="148" t="str">
        <f>IF('Results Sense-check'!AO27="","",'Results Sense-check'!AO27)</f>
        <v/>
      </c>
      <c r="AR12" s="149" t="str">
        <f>IF('Results Sense-check'!AP27="","",'Results Sense-check'!AP27)</f>
        <v/>
      </c>
      <c r="AS12" s="148" t="str">
        <f>IF('Results Sense-check'!AQ27="","",'Results Sense-check'!AQ27)</f>
        <v/>
      </c>
      <c r="AT12" s="148" t="str">
        <f>IF('Results Sense-check'!AR27="","",'Results Sense-check'!AR27)</f>
        <v/>
      </c>
      <c r="AU12" s="149" t="str">
        <f>IF('Results Sense-check'!AS27="","",'Results Sense-check'!AS27)</f>
        <v/>
      </c>
      <c r="AV12" s="148" t="str">
        <f>IF('Results Sense-check'!AT27="","",'Results Sense-check'!AT27)</f>
        <v/>
      </c>
      <c r="AW12" s="148" t="str">
        <f>IF('Results Sense-check'!AU27="","",'Results Sense-check'!AU27)</f>
        <v/>
      </c>
      <c r="AX12" s="150" t="str">
        <f>IF('Results Sense-check'!AV27="","",'Results Sense-check'!AV27)</f>
        <v/>
      </c>
      <c r="AY12" s="148" t="str">
        <f>IF('Results Sense-check'!AW27="","",'Results Sense-check'!AW27)</f>
        <v/>
      </c>
      <c r="AZ12" s="148" t="str">
        <f>IF('Results Sense-check'!AX27="","",'Results Sense-check'!AX27)</f>
        <v/>
      </c>
      <c r="BA12" s="150" t="str">
        <f>IF('Results Sense-check'!AY27="","",'Results Sense-check'!AY27)</f>
        <v/>
      </c>
      <c r="BB12" s="148" t="str">
        <f>IF('Results Sense-check'!AZ27="","",'Results Sense-check'!AZ27)</f>
        <v/>
      </c>
      <c r="BC12" s="148" t="str">
        <f>IF('Results Sense-check'!BA27="","",'Results Sense-check'!BA27)</f>
        <v/>
      </c>
      <c r="BD12" s="150" t="str">
        <f>IF('Results Sense-check'!BB27="","",'Results Sense-check'!BB27)</f>
        <v/>
      </c>
      <c r="BE12" s="148" t="str">
        <f>IF('Results Sense-check'!BC27="","",'Results Sense-check'!BC27)</f>
        <v/>
      </c>
      <c r="BF12" s="148" t="str">
        <f>IF('Results Sense-check'!BD27="","",'Results Sense-check'!BD27)</f>
        <v/>
      </c>
      <c r="BG12" s="150" t="str">
        <f>IF('Results Sense-check'!BE27="","",'Results Sense-check'!BE27)</f>
        <v/>
      </c>
      <c r="BH12" s="149" t="str">
        <f>IF('Results Sense-check'!BF27="","",'Results Sense-check'!BF27)</f>
        <v/>
      </c>
      <c r="BI12" s="149" t="str">
        <f>IF('Results Sense-check'!BG27="","",'Results Sense-check'!BG27)</f>
        <v/>
      </c>
      <c r="BJ12" s="149" t="str">
        <f>IF('Results Sense-check'!BH27="","",'Results Sense-check'!BH27)</f>
        <v/>
      </c>
      <c r="BK12" s="149" t="str">
        <f>IF('Results Sense-check'!BI27="","",'Results Sense-check'!BI27)</f>
        <v/>
      </c>
      <c r="BL12" s="149" t="str">
        <f>IF('Results Sense-check'!BJ27="","",'Results Sense-check'!BJ27)</f>
        <v/>
      </c>
      <c r="BM12" s="151" t="str">
        <f>IF('Results Sense-check'!BK27="","",'Results Sense-check'!BK27)</f>
        <v/>
      </c>
      <c r="BN12" s="269" t="str">
        <f>IF('Results Sense-check'!BL27="","",'Results Sense-check'!BL27)</f>
        <v/>
      </c>
      <c r="BO12" s="269" t="str">
        <f>IF('Results Sense-check'!BM27="","",'Results Sense-check'!BM27)</f>
        <v/>
      </c>
      <c r="BP12" s="269" t="str">
        <f>IF('Results Sense-check'!BN27="","",'Results Sense-check'!BN27)</f>
        <v/>
      </c>
      <c r="BQ12" s="269" t="str">
        <f>IF('Results Sense-check'!BO27="","",'Results Sense-check'!BO27)</f>
        <v/>
      </c>
      <c r="BR12" s="269" t="str">
        <f>IF('Results Sense-check'!BP27="","",'Results Sense-check'!BP27)</f>
        <v/>
      </c>
      <c r="BS12" s="269" t="str">
        <f>IF('Results Sense-check'!BQ27="","",'Results Sense-check'!BQ27)</f>
        <v/>
      </c>
      <c r="BT12" s="152" t="str">
        <f t="shared" si="0"/>
        <v/>
      </c>
      <c r="BU12" s="152" t="str">
        <f t="shared" si="9"/>
        <v/>
      </c>
      <c r="BV12" s="152" t="str">
        <f t="shared" si="10"/>
        <v/>
      </c>
      <c r="BW12" s="152" t="str">
        <f t="shared" si="11"/>
        <v/>
      </c>
      <c r="BX12" s="152" t="str">
        <f t="shared" si="12"/>
        <v/>
      </c>
      <c r="BY12" s="302" t="str">
        <f t="shared" si="13"/>
        <v/>
      </c>
      <c r="BZ12" s="302" t="str">
        <f t="shared" si="14"/>
        <v/>
      </c>
      <c r="CA12" s="302" t="str">
        <f t="shared" si="15"/>
        <v/>
      </c>
      <c r="CB12" s="303" t="str">
        <f t="shared" si="16"/>
        <v/>
      </c>
      <c r="CC12" s="303" t="str">
        <f t="shared" si="17"/>
        <v/>
      </c>
      <c r="CD12" s="303" t="str">
        <f t="shared" si="18"/>
        <v/>
      </c>
      <c r="CE12" s="303" t="str">
        <f t="shared" si="19"/>
        <v/>
      </c>
      <c r="CF12" s="303" t="str">
        <f t="shared" si="20"/>
        <v/>
      </c>
      <c r="CG12" s="304" t="str">
        <f t="shared" si="21"/>
        <v/>
      </c>
      <c r="CH12" s="304" t="str">
        <f t="shared" si="22"/>
        <v/>
      </c>
      <c r="CI12" s="304" t="str">
        <f t="shared" si="23"/>
        <v/>
      </c>
      <c r="CJ12" s="304" t="str">
        <f t="shared" si="24"/>
        <v/>
      </c>
      <c r="CK12" s="304" t="str">
        <f t="shared" si="25"/>
        <v/>
      </c>
      <c r="CL12" s="302" t="str">
        <f t="shared" si="26"/>
        <v/>
      </c>
      <c r="CM12" s="302" t="str">
        <f t="shared" si="27"/>
        <v/>
      </c>
      <c r="CN12" s="302" t="str">
        <f t="shared" si="28"/>
        <v/>
      </c>
      <c r="CO12" s="302" t="str">
        <f t="shared" si="29"/>
        <v/>
      </c>
      <c r="CP12" s="302" t="str">
        <f t="shared" si="30"/>
        <v/>
      </c>
      <c r="CQ12" s="302" t="str">
        <f t="shared" si="31"/>
        <v/>
      </c>
      <c r="CR12" s="302" t="str">
        <f t="shared" si="32"/>
        <v/>
      </c>
      <c r="CS12" s="302" t="str">
        <f t="shared" si="33"/>
        <v/>
      </c>
      <c r="CT12" s="302" t="str">
        <f t="shared" si="34"/>
        <v/>
      </c>
      <c r="CU12" s="302" t="str">
        <f t="shared" si="35"/>
        <v/>
      </c>
      <c r="CV12" s="302" t="str">
        <f t="shared" si="36"/>
        <v/>
      </c>
      <c r="CW12" s="302" t="str">
        <f t="shared" si="37"/>
        <v/>
      </c>
      <c r="CX12" s="302" t="str">
        <f t="shared" si="38"/>
        <v/>
      </c>
      <c r="CY12" s="302" t="str">
        <f t="shared" si="39"/>
        <v/>
      </c>
      <c r="CZ12" s="302" t="str">
        <f t="shared" si="40"/>
        <v/>
      </c>
      <c r="DA12" s="302" t="str">
        <f t="shared" si="41"/>
        <v/>
      </c>
      <c r="DB12" s="302" t="str">
        <f t="shared" si="42"/>
        <v/>
      </c>
      <c r="DC12" s="305" t="str">
        <f t="shared" si="43"/>
        <v/>
      </c>
      <c r="DD12" s="305" t="str">
        <f t="shared" si="44"/>
        <v/>
      </c>
      <c r="DE12" s="305" t="str">
        <f t="shared" si="45"/>
        <v/>
      </c>
      <c r="DF12" s="305" t="str">
        <f t="shared" si="46"/>
        <v/>
      </c>
      <c r="DG12" s="305" t="str">
        <f t="shared" si="47"/>
        <v/>
      </c>
      <c r="DH12" s="305" t="str">
        <f t="shared" si="48"/>
        <v/>
      </c>
      <c r="DI12" s="305" t="str">
        <f t="shared" si="49"/>
        <v/>
      </c>
      <c r="DJ12" s="305" t="str">
        <f t="shared" si="50"/>
        <v/>
      </c>
      <c r="DK12" s="305" t="str">
        <f t="shared" si="51"/>
        <v/>
      </c>
      <c r="DL12" s="305" t="str">
        <f t="shared" si="52"/>
        <v/>
      </c>
      <c r="DM12" s="305" t="str">
        <f t="shared" si="53"/>
        <v/>
      </c>
      <c r="DN12" s="305" t="str">
        <f t="shared" si="54"/>
        <v/>
      </c>
      <c r="DO12" s="305" t="str">
        <f t="shared" si="55"/>
        <v/>
      </c>
      <c r="DP12" s="305" t="str">
        <f t="shared" si="56"/>
        <v/>
      </c>
      <c r="DQ12" s="305" t="str">
        <f t="shared" si="57"/>
        <v/>
      </c>
      <c r="DR12" s="305" t="str">
        <f t="shared" si="58"/>
        <v/>
      </c>
      <c r="DS12" s="305" t="str">
        <f t="shared" si="59"/>
        <v/>
      </c>
      <c r="DT12" s="305" t="str">
        <f t="shared" si="60"/>
        <v/>
      </c>
      <c r="DU12" s="305" t="str">
        <f t="shared" si="61"/>
        <v/>
      </c>
      <c r="DV12" s="305" t="str">
        <f t="shared" si="62"/>
        <v/>
      </c>
      <c r="DW12" s="305" t="str">
        <f t="shared" si="63"/>
        <v/>
      </c>
      <c r="DX12" s="305" t="str">
        <f t="shared" si="64"/>
        <v/>
      </c>
      <c r="DY12" s="306" t="str">
        <f t="shared" si="65"/>
        <v/>
      </c>
      <c r="DZ12" s="307" t="str">
        <f t="shared" si="66"/>
        <v/>
      </c>
      <c r="EA12" s="307" t="str">
        <f t="shared" si="67"/>
        <v/>
      </c>
      <c r="EB12" s="307" t="str">
        <f t="shared" si="68"/>
        <v/>
      </c>
      <c r="EC12" s="307" t="str">
        <f t="shared" si="69"/>
        <v/>
      </c>
      <c r="ED12" s="307" t="str">
        <f t="shared" si="70"/>
        <v/>
      </c>
      <c r="EE12" s="307" t="str">
        <f t="shared" si="71"/>
        <v/>
      </c>
      <c r="EF12" s="307" t="str">
        <f t="shared" si="72"/>
        <v/>
      </c>
      <c r="EG12" s="307" t="str">
        <f t="shared" si="73"/>
        <v/>
      </c>
      <c r="EH12" s="307" t="str">
        <f t="shared" si="74"/>
        <v/>
      </c>
      <c r="EI12" s="307" t="str">
        <f t="shared" si="75"/>
        <v/>
      </c>
      <c r="EJ12" s="307" t="str">
        <f t="shared" si="76"/>
        <v/>
      </c>
      <c r="EK12" s="307" t="str">
        <f t="shared" si="77"/>
        <v/>
      </c>
      <c r="EL12" s="307" t="str">
        <f t="shared" si="78"/>
        <v/>
      </c>
      <c r="EM12" s="307" t="str">
        <f t="shared" si="79"/>
        <v/>
      </c>
      <c r="EN12" s="307" t="str">
        <f t="shared" si="80"/>
        <v/>
      </c>
      <c r="EO12" s="307" t="str">
        <f t="shared" si="81"/>
        <v/>
      </c>
      <c r="EP12" s="307" t="str">
        <f t="shared" si="82"/>
        <v/>
      </c>
      <c r="EQ12" s="307" t="str">
        <f t="shared" si="83"/>
        <v/>
      </c>
      <c r="ER12" s="307" t="str">
        <f t="shared" si="84"/>
        <v/>
      </c>
      <c r="ES12" s="307" t="str">
        <f t="shared" si="85"/>
        <v/>
      </c>
      <c r="ET12" s="307" t="str">
        <f t="shared" si="86"/>
        <v/>
      </c>
      <c r="EU12" s="307" t="str">
        <f t="shared" si="87"/>
        <v/>
      </c>
      <c r="EV12" s="307" t="str">
        <f t="shared" si="88"/>
        <v/>
      </c>
      <c r="EW12" s="308">
        <f t="shared" si="89"/>
        <v>0</v>
      </c>
      <c r="EX12" s="309">
        <f t="shared" si="90"/>
        <v>0</v>
      </c>
      <c r="EY12" s="309">
        <f t="shared" si="91"/>
        <v>0</v>
      </c>
      <c r="EZ12" s="309">
        <f t="shared" si="92"/>
        <v>0</v>
      </c>
      <c r="FA12" s="309">
        <f t="shared" si="93"/>
        <v>0</v>
      </c>
      <c r="FB12" s="309">
        <f t="shared" si="94"/>
        <v>0</v>
      </c>
      <c r="FC12" s="309">
        <f t="shared" si="95"/>
        <v>0</v>
      </c>
      <c r="FD12" s="309">
        <f t="shared" si="96"/>
        <v>0</v>
      </c>
      <c r="FE12" s="309">
        <f t="shared" si="97"/>
        <v>0</v>
      </c>
      <c r="FF12" s="309" t="s">
        <v>433</v>
      </c>
      <c r="FG12" s="31" t="str">
        <f>IFERROR(VLOOKUP(E12,'Climate data-must not modify'!A:D,4,FALSE),"")</f>
        <v/>
      </c>
      <c r="FH12" s="31" t="str">
        <f t="shared" si="4"/>
        <v/>
      </c>
      <c r="FI12" s="31" t="str">
        <f t="shared" si="5"/>
        <v/>
      </c>
    </row>
    <row r="13" spans="1:170" s="31" customFormat="1">
      <c r="A13" s="31">
        <f t="shared" si="6"/>
        <v>0</v>
      </c>
      <c r="B13" s="31">
        <f t="shared" si="7"/>
        <v>1</v>
      </c>
      <c r="C13" s="34" t="str">
        <f t="shared" si="8"/>
        <v/>
      </c>
      <c r="D13" s="33" t="str">
        <f>LEFT('Results Sense-check'!E28,4)</f>
        <v/>
      </c>
      <c r="E13" s="156" t="str">
        <f>IF('Results Sense-check'!C28="","",'Results Sense-check'!C28)</f>
        <v/>
      </c>
      <c r="F13" s="156" t="str">
        <f>IF('Results Sense-check'!D28="","",'Results Sense-check'!D28)</f>
        <v/>
      </c>
      <c r="G13" s="156"/>
      <c r="H13" s="156" t="str">
        <f>IF('Results Sense-check'!F28="","",'Results Sense-check'!F28)</f>
        <v/>
      </c>
      <c r="I13" s="156" t="str">
        <f>IF('Results Sense-check'!G28="","",'Results Sense-check'!G28)</f>
        <v/>
      </c>
      <c r="J13" s="156" t="str">
        <f>IF('Results Sense-check'!H28="","",'Results Sense-check'!H28)</f>
        <v/>
      </c>
      <c r="K13" s="156" t="str">
        <f>IF('Results Sense-check'!F28="","",'Results Sense-check'!F28)</f>
        <v/>
      </c>
      <c r="L13" s="148" t="str">
        <f>IF('Results Sense-check'!J28="","",'Results Sense-check'!J28)</f>
        <v/>
      </c>
      <c r="M13" s="148" t="str">
        <f>IF('Results Sense-check'!K28="","",'Results Sense-check'!K28)</f>
        <v/>
      </c>
      <c r="N13" s="149" t="str">
        <f>IF('Results Sense-check'!L28="","",'Results Sense-check'!L28)</f>
        <v/>
      </c>
      <c r="O13" s="148" t="str">
        <f>IF('Results Sense-check'!M28="","",'Results Sense-check'!M28)</f>
        <v/>
      </c>
      <c r="P13" s="148" t="str">
        <f>IF('Results Sense-check'!N28="","",'Results Sense-check'!N28)</f>
        <v/>
      </c>
      <c r="Q13" s="149" t="str">
        <f>IF('Results Sense-check'!O28="","",'Results Sense-check'!O28)</f>
        <v/>
      </c>
      <c r="R13" s="148" t="str">
        <f>IF('Results Sense-check'!P28="","",'Results Sense-check'!P28)</f>
        <v/>
      </c>
      <c r="S13" s="148" t="str">
        <f>IF('Results Sense-check'!Q28="","",'Results Sense-check'!Q28)</f>
        <v/>
      </c>
      <c r="T13" s="149" t="str">
        <f>IF('Results Sense-check'!R28="","",'Results Sense-check'!R28)</f>
        <v/>
      </c>
      <c r="U13" s="148" t="str">
        <f>IF('Results Sense-check'!S28="","",'Results Sense-check'!S28)</f>
        <v/>
      </c>
      <c r="V13" s="148" t="str">
        <f>IF('Results Sense-check'!T28="","",'Results Sense-check'!T28)</f>
        <v/>
      </c>
      <c r="W13" s="149" t="str">
        <f>IF('Results Sense-check'!U28="","",'Results Sense-check'!U28)</f>
        <v/>
      </c>
      <c r="X13" s="150" t="str">
        <f>IF('Results Sense-check'!V28="","",'Results Sense-check'!V28)</f>
        <v/>
      </c>
      <c r="Y13" s="148" t="str">
        <f>IF('Results Sense-check'!W28="","",'Results Sense-check'!W28)</f>
        <v/>
      </c>
      <c r="Z13" s="148" t="str">
        <f>IF('Results Sense-check'!X28="","",'Results Sense-check'!X28)</f>
        <v/>
      </c>
      <c r="AA13" s="149" t="str">
        <f>IF('Results Sense-check'!Y28="","",'Results Sense-check'!Y28)</f>
        <v/>
      </c>
      <c r="AB13" s="148" t="str">
        <f>IF('Results Sense-check'!Z28="","",'Results Sense-check'!Z28)</f>
        <v/>
      </c>
      <c r="AC13" s="148" t="str">
        <f>IF('Results Sense-check'!AA28="","",'Results Sense-check'!AA28)</f>
        <v/>
      </c>
      <c r="AD13" s="149" t="str">
        <f>IF('Results Sense-check'!AB28="","",'Results Sense-check'!AB28)</f>
        <v/>
      </c>
      <c r="AE13" s="148" t="str">
        <f>IF('Results Sense-check'!AC28="","",'Results Sense-check'!AC28)</f>
        <v/>
      </c>
      <c r="AF13" s="148" t="str">
        <f>IF('Results Sense-check'!AD28="","",'Results Sense-check'!AD28)</f>
        <v/>
      </c>
      <c r="AG13" s="148" t="str">
        <f>IF('Results Sense-check'!AE28="","",'Results Sense-check'!AE28)</f>
        <v/>
      </c>
      <c r="AH13" s="148" t="str">
        <f>IF('Results Sense-check'!AF28="","",'Results Sense-check'!AF28)</f>
        <v/>
      </c>
      <c r="AI13" s="149" t="str">
        <f>IF('Results Sense-check'!AG28="","",'Results Sense-check'!AG28)</f>
        <v/>
      </c>
      <c r="AJ13" s="148" t="str">
        <f>IF('Results Sense-check'!AH28="","",'Results Sense-check'!AH28)</f>
        <v/>
      </c>
      <c r="AK13" s="148" t="str">
        <f>IF('Results Sense-check'!AI28="","",'Results Sense-check'!AI28)</f>
        <v/>
      </c>
      <c r="AL13" s="149" t="str">
        <f>IF('Results Sense-check'!AJ28="","",'Results Sense-check'!AJ28)</f>
        <v/>
      </c>
      <c r="AM13" s="148" t="str">
        <f>IF('Results Sense-check'!AK28="","",'Results Sense-check'!AK28)</f>
        <v/>
      </c>
      <c r="AN13" s="148" t="str">
        <f>IF('Results Sense-check'!AL28="","",'Results Sense-check'!AL28)</f>
        <v/>
      </c>
      <c r="AO13" s="149" t="str">
        <f>IF('Results Sense-check'!AM28="","",'Results Sense-check'!AM28)</f>
        <v/>
      </c>
      <c r="AP13" s="148" t="str">
        <f>IF('Results Sense-check'!AN28="","",'Results Sense-check'!AN28)</f>
        <v/>
      </c>
      <c r="AQ13" s="148" t="str">
        <f>IF('Results Sense-check'!AO28="","",'Results Sense-check'!AO28)</f>
        <v/>
      </c>
      <c r="AR13" s="149" t="str">
        <f>IF('Results Sense-check'!AP28="","",'Results Sense-check'!AP28)</f>
        <v/>
      </c>
      <c r="AS13" s="148" t="str">
        <f>IF('Results Sense-check'!AQ28="","",'Results Sense-check'!AQ28)</f>
        <v/>
      </c>
      <c r="AT13" s="148" t="str">
        <f>IF('Results Sense-check'!AR28="","",'Results Sense-check'!AR28)</f>
        <v/>
      </c>
      <c r="AU13" s="149" t="str">
        <f>IF('Results Sense-check'!AS28="","",'Results Sense-check'!AS28)</f>
        <v/>
      </c>
      <c r="AV13" s="148" t="str">
        <f>IF('Results Sense-check'!AT28="","",'Results Sense-check'!AT28)</f>
        <v/>
      </c>
      <c r="AW13" s="148" t="str">
        <f>IF('Results Sense-check'!AU28="","",'Results Sense-check'!AU28)</f>
        <v/>
      </c>
      <c r="AX13" s="150" t="str">
        <f>IF('Results Sense-check'!AV28="","",'Results Sense-check'!AV28)</f>
        <v/>
      </c>
      <c r="AY13" s="148" t="str">
        <f>IF('Results Sense-check'!AW28="","",'Results Sense-check'!AW28)</f>
        <v/>
      </c>
      <c r="AZ13" s="148" t="str">
        <f>IF('Results Sense-check'!AX28="","",'Results Sense-check'!AX28)</f>
        <v/>
      </c>
      <c r="BA13" s="150" t="str">
        <f>IF('Results Sense-check'!AY28="","",'Results Sense-check'!AY28)</f>
        <v/>
      </c>
      <c r="BB13" s="148" t="str">
        <f>IF('Results Sense-check'!AZ28="","",'Results Sense-check'!AZ28)</f>
        <v/>
      </c>
      <c r="BC13" s="148" t="str">
        <f>IF('Results Sense-check'!BA28="","",'Results Sense-check'!BA28)</f>
        <v/>
      </c>
      <c r="BD13" s="150" t="str">
        <f>IF('Results Sense-check'!BB28="","",'Results Sense-check'!BB28)</f>
        <v/>
      </c>
      <c r="BE13" s="148" t="str">
        <f>IF('Results Sense-check'!BC28="","",'Results Sense-check'!BC28)</f>
        <v/>
      </c>
      <c r="BF13" s="148" t="str">
        <f>IF('Results Sense-check'!BD28="","",'Results Sense-check'!BD28)</f>
        <v/>
      </c>
      <c r="BG13" s="150" t="str">
        <f>IF('Results Sense-check'!BE28="","",'Results Sense-check'!BE28)</f>
        <v/>
      </c>
      <c r="BH13" s="149" t="str">
        <f>IF('Results Sense-check'!BF28="","",'Results Sense-check'!BF28)</f>
        <v/>
      </c>
      <c r="BI13" s="149" t="str">
        <f>IF('Results Sense-check'!BG28="","",'Results Sense-check'!BG28)</f>
        <v/>
      </c>
      <c r="BJ13" s="149" t="str">
        <f>IF('Results Sense-check'!BH28="","",'Results Sense-check'!BH28)</f>
        <v/>
      </c>
      <c r="BK13" s="149" t="str">
        <f>IF('Results Sense-check'!BI28="","",'Results Sense-check'!BI28)</f>
        <v/>
      </c>
      <c r="BL13" s="149" t="str">
        <f>IF('Results Sense-check'!BJ28="","",'Results Sense-check'!BJ28)</f>
        <v/>
      </c>
      <c r="BM13" s="151" t="str">
        <f>IF('Results Sense-check'!BK28="","",'Results Sense-check'!BK28)</f>
        <v/>
      </c>
      <c r="BN13" s="269" t="str">
        <f>IF('Results Sense-check'!BL28="","",'Results Sense-check'!BL28)</f>
        <v/>
      </c>
      <c r="BO13" s="269" t="str">
        <f>IF('Results Sense-check'!BM28="","",'Results Sense-check'!BM28)</f>
        <v/>
      </c>
      <c r="BP13" s="269" t="str">
        <f>IF('Results Sense-check'!BN28="","",'Results Sense-check'!BN28)</f>
        <v/>
      </c>
      <c r="BQ13" s="269" t="str">
        <f>IF('Results Sense-check'!BO28="","",'Results Sense-check'!BO28)</f>
        <v/>
      </c>
      <c r="BR13" s="269" t="str">
        <f>IF('Results Sense-check'!BP28="","",'Results Sense-check'!BP28)</f>
        <v/>
      </c>
      <c r="BS13" s="269" t="str">
        <f>IF('Results Sense-check'!BQ28="","",'Results Sense-check'!BQ28)</f>
        <v/>
      </c>
      <c r="BT13" s="152" t="str">
        <f t="shared" si="0"/>
        <v/>
      </c>
      <c r="BU13" s="152" t="str">
        <f t="shared" si="9"/>
        <v/>
      </c>
      <c r="BV13" s="152" t="str">
        <f t="shared" si="10"/>
        <v/>
      </c>
      <c r="BW13" s="152" t="str">
        <f t="shared" si="11"/>
        <v/>
      </c>
      <c r="BX13" s="152" t="str">
        <f t="shared" si="12"/>
        <v/>
      </c>
      <c r="BY13" s="302" t="str">
        <f t="shared" si="13"/>
        <v/>
      </c>
      <c r="BZ13" s="302" t="str">
        <f t="shared" si="14"/>
        <v/>
      </c>
      <c r="CA13" s="302" t="str">
        <f t="shared" si="15"/>
        <v/>
      </c>
      <c r="CB13" s="303" t="str">
        <f t="shared" si="16"/>
        <v/>
      </c>
      <c r="CC13" s="303" t="str">
        <f t="shared" si="17"/>
        <v/>
      </c>
      <c r="CD13" s="303" t="str">
        <f t="shared" si="18"/>
        <v/>
      </c>
      <c r="CE13" s="303" t="str">
        <f t="shared" si="19"/>
        <v/>
      </c>
      <c r="CF13" s="303" t="str">
        <f t="shared" si="20"/>
        <v/>
      </c>
      <c r="CG13" s="304" t="str">
        <f t="shared" si="21"/>
        <v/>
      </c>
      <c r="CH13" s="304" t="str">
        <f t="shared" si="22"/>
        <v/>
      </c>
      <c r="CI13" s="304" t="str">
        <f t="shared" si="23"/>
        <v/>
      </c>
      <c r="CJ13" s="304" t="str">
        <f t="shared" si="24"/>
        <v/>
      </c>
      <c r="CK13" s="304" t="str">
        <f t="shared" si="25"/>
        <v/>
      </c>
      <c r="CL13" s="302" t="str">
        <f t="shared" si="26"/>
        <v/>
      </c>
      <c r="CM13" s="302" t="str">
        <f t="shared" si="27"/>
        <v/>
      </c>
      <c r="CN13" s="302" t="str">
        <f t="shared" si="28"/>
        <v/>
      </c>
      <c r="CO13" s="302" t="str">
        <f t="shared" si="29"/>
        <v/>
      </c>
      <c r="CP13" s="302" t="str">
        <f t="shared" si="30"/>
        <v/>
      </c>
      <c r="CQ13" s="302" t="str">
        <f t="shared" si="31"/>
        <v/>
      </c>
      <c r="CR13" s="302" t="str">
        <f t="shared" si="32"/>
        <v/>
      </c>
      <c r="CS13" s="302" t="str">
        <f t="shared" si="33"/>
        <v/>
      </c>
      <c r="CT13" s="302" t="str">
        <f t="shared" si="34"/>
        <v/>
      </c>
      <c r="CU13" s="302" t="str">
        <f t="shared" si="35"/>
        <v/>
      </c>
      <c r="CV13" s="302" t="str">
        <f t="shared" si="36"/>
        <v/>
      </c>
      <c r="CW13" s="302" t="str">
        <f t="shared" si="37"/>
        <v/>
      </c>
      <c r="CX13" s="302" t="str">
        <f t="shared" si="38"/>
        <v/>
      </c>
      <c r="CY13" s="302" t="str">
        <f t="shared" si="39"/>
        <v/>
      </c>
      <c r="CZ13" s="302" t="str">
        <f t="shared" si="40"/>
        <v/>
      </c>
      <c r="DA13" s="302" t="str">
        <f t="shared" si="41"/>
        <v/>
      </c>
      <c r="DB13" s="302" t="str">
        <f t="shared" si="42"/>
        <v/>
      </c>
      <c r="DC13" s="305" t="str">
        <f t="shared" si="43"/>
        <v/>
      </c>
      <c r="DD13" s="305" t="str">
        <f t="shared" si="44"/>
        <v/>
      </c>
      <c r="DE13" s="305" t="str">
        <f t="shared" si="45"/>
        <v/>
      </c>
      <c r="DF13" s="305" t="str">
        <f t="shared" si="46"/>
        <v/>
      </c>
      <c r="DG13" s="305" t="str">
        <f t="shared" si="47"/>
        <v/>
      </c>
      <c r="DH13" s="305" t="str">
        <f t="shared" si="48"/>
        <v/>
      </c>
      <c r="DI13" s="305" t="str">
        <f t="shared" si="49"/>
        <v/>
      </c>
      <c r="DJ13" s="305" t="str">
        <f t="shared" si="50"/>
        <v/>
      </c>
      <c r="DK13" s="305" t="str">
        <f t="shared" si="51"/>
        <v/>
      </c>
      <c r="DL13" s="305" t="str">
        <f t="shared" si="52"/>
        <v/>
      </c>
      <c r="DM13" s="305" t="str">
        <f t="shared" si="53"/>
        <v/>
      </c>
      <c r="DN13" s="305" t="str">
        <f t="shared" si="54"/>
        <v/>
      </c>
      <c r="DO13" s="305" t="str">
        <f t="shared" si="55"/>
        <v/>
      </c>
      <c r="DP13" s="305" t="str">
        <f t="shared" si="56"/>
        <v/>
      </c>
      <c r="DQ13" s="305" t="str">
        <f t="shared" si="57"/>
        <v/>
      </c>
      <c r="DR13" s="305" t="str">
        <f t="shared" si="58"/>
        <v/>
      </c>
      <c r="DS13" s="305" t="str">
        <f t="shared" si="59"/>
        <v/>
      </c>
      <c r="DT13" s="305" t="str">
        <f t="shared" si="60"/>
        <v/>
      </c>
      <c r="DU13" s="305" t="str">
        <f t="shared" si="61"/>
        <v/>
      </c>
      <c r="DV13" s="305" t="str">
        <f t="shared" si="62"/>
        <v/>
      </c>
      <c r="DW13" s="305" t="str">
        <f t="shared" si="63"/>
        <v/>
      </c>
      <c r="DX13" s="305" t="str">
        <f t="shared" si="64"/>
        <v/>
      </c>
      <c r="DY13" s="306" t="str">
        <f t="shared" si="65"/>
        <v/>
      </c>
      <c r="DZ13" s="307" t="str">
        <f t="shared" si="66"/>
        <v/>
      </c>
      <c r="EA13" s="307" t="str">
        <f t="shared" si="67"/>
        <v/>
      </c>
      <c r="EB13" s="307" t="str">
        <f t="shared" si="68"/>
        <v/>
      </c>
      <c r="EC13" s="307" t="str">
        <f t="shared" si="69"/>
        <v/>
      </c>
      <c r="ED13" s="307" t="str">
        <f t="shared" si="70"/>
        <v/>
      </c>
      <c r="EE13" s="307" t="str">
        <f t="shared" si="71"/>
        <v/>
      </c>
      <c r="EF13" s="307" t="str">
        <f t="shared" si="72"/>
        <v/>
      </c>
      <c r="EG13" s="307" t="str">
        <f t="shared" si="73"/>
        <v/>
      </c>
      <c r="EH13" s="307" t="str">
        <f t="shared" si="74"/>
        <v/>
      </c>
      <c r="EI13" s="307" t="str">
        <f t="shared" si="75"/>
        <v/>
      </c>
      <c r="EJ13" s="307" t="str">
        <f t="shared" si="76"/>
        <v/>
      </c>
      <c r="EK13" s="307" t="str">
        <f t="shared" si="77"/>
        <v/>
      </c>
      <c r="EL13" s="307" t="str">
        <f t="shared" si="78"/>
        <v/>
      </c>
      <c r="EM13" s="307" t="str">
        <f t="shared" si="79"/>
        <v/>
      </c>
      <c r="EN13" s="307" t="str">
        <f t="shared" si="80"/>
        <v/>
      </c>
      <c r="EO13" s="307" t="str">
        <f t="shared" si="81"/>
        <v/>
      </c>
      <c r="EP13" s="307" t="str">
        <f t="shared" si="82"/>
        <v/>
      </c>
      <c r="EQ13" s="307" t="str">
        <f t="shared" si="83"/>
        <v/>
      </c>
      <c r="ER13" s="307" t="str">
        <f t="shared" si="84"/>
        <v/>
      </c>
      <c r="ES13" s="307" t="str">
        <f t="shared" si="85"/>
        <v/>
      </c>
      <c r="ET13" s="307" t="str">
        <f t="shared" si="86"/>
        <v/>
      </c>
      <c r="EU13" s="307" t="str">
        <f t="shared" si="87"/>
        <v/>
      </c>
      <c r="EV13" s="307" t="str">
        <f t="shared" si="88"/>
        <v/>
      </c>
      <c r="EW13" s="308">
        <f t="shared" si="89"/>
        <v>0</v>
      </c>
      <c r="EX13" s="309">
        <f t="shared" si="90"/>
        <v>0</v>
      </c>
      <c r="EY13" s="309">
        <f t="shared" si="91"/>
        <v>0</v>
      </c>
      <c r="EZ13" s="309">
        <f t="shared" si="92"/>
        <v>0</v>
      </c>
      <c r="FA13" s="309">
        <f t="shared" si="93"/>
        <v>0</v>
      </c>
      <c r="FB13" s="309">
        <f t="shared" si="94"/>
        <v>0</v>
      </c>
      <c r="FC13" s="309">
        <f t="shared" si="95"/>
        <v>0</v>
      </c>
      <c r="FD13" s="309">
        <f t="shared" si="96"/>
        <v>0</v>
      </c>
      <c r="FE13" s="309">
        <f t="shared" si="97"/>
        <v>0</v>
      </c>
      <c r="FF13" s="309" t="s">
        <v>433</v>
      </c>
      <c r="FG13" s="31" t="str">
        <f>IFERROR(VLOOKUP(E13,'Climate data-must not modify'!A:D,4,FALSE),"")</f>
        <v/>
      </c>
      <c r="FH13" s="31" t="str">
        <f t="shared" si="4"/>
        <v/>
      </c>
      <c r="FI13" s="31" t="str">
        <f t="shared" si="5"/>
        <v/>
      </c>
    </row>
    <row r="14" spans="1:170" s="31" customFormat="1">
      <c r="A14" s="31">
        <f t="shared" si="6"/>
        <v>0</v>
      </c>
      <c r="B14" s="31">
        <f t="shared" si="7"/>
        <v>1</v>
      </c>
      <c r="C14" s="34" t="str">
        <f t="shared" si="8"/>
        <v/>
      </c>
      <c r="D14" s="33" t="str">
        <f>LEFT('Results Sense-check'!E29,4)</f>
        <v/>
      </c>
      <c r="E14" s="156" t="str">
        <f>IF('Results Sense-check'!C29="","",'Results Sense-check'!C29)</f>
        <v/>
      </c>
      <c r="F14" s="156" t="str">
        <f>IF('Results Sense-check'!D29="","",'Results Sense-check'!D29)</f>
        <v/>
      </c>
      <c r="G14" s="156"/>
      <c r="H14" s="156" t="str">
        <f>IF('Results Sense-check'!F29="","",'Results Sense-check'!F29)</f>
        <v/>
      </c>
      <c r="I14" s="156" t="str">
        <f>IF('Results Sense-check'!G29="","",'Results Sense-check'!G29)</f>
        <v/>
      </c>
      <c r="J14" s="156" t="str">
        <f>IF('Results Sense-check'!H29="","",'Results Sense-check'!H29)</f>
        <v/>
      </c>
      <c r="K14" s="156" t="str">
        <f>IF('Results Sense-check'!F29="","",'Results Sense-check'!F29)</f>
        <v/>
      </c>
      <c r="L14" s="148" t="str">
        <f>IF('Results Sense-check'!J29="","",'Results Sense-check'!J29)</f>
        <v/>
      </c>
      <c r="M14" s="148" t="str">
        <f>IF('Results Sense-check'!K29="","",'Results Sense-check'!K29)</f>
        <v/>
      </c>
      <c r="N14" s="149" t="str">
        <f>IF('Results Sense-check'!L29="","",'Results Sense-check'!L29)</f>
        <v/>
      </c>
      <c r="O14" s="148" t="str">
        <f>IF('Results Sense-check'!M29="","",'Results Sense-check'!M29)</f>
        <v/>
      </c>
      <c r="P14" s="148" t="str">
        <f>IF('Results Sense-check'!N29="","",'Results Sense-check'!N29)</f>
        <v/>
      </c>
      <c r="Q14" s="149" t="str">
        <f>IF('Results Sense-check'!O29="","",'Results Sense-check'!O29)</f>
        <v/>
      </c>
      <c r="R14" s="148" t="str">
        <f>IF('Results Sense-check'!P29="","",'Results Sense-check'!P29)</f>
        <v/>
      </c>
      <c r="S14" s="148" t="str">
        <f>IF('Results Sense-check'!Q29="","",'Results Sense-check'!Q29)</f>
        <v/>
      </c>
      <c r="T14" s="149" t="str">
        <f>IF('Results Sense-check'!R29="","",'Results Sense-check'!R29)</f>
        <v/>
      </c>
      <c r="U14" s="148" t="str">
        <f>IF('Results Sense-check'!S29="","",'Results Sense-check'!S29)</f>
        <v/>
      </c>
      <c r="V14" s="148" t="str">
        <f>IF('Results Sense-check'!T29="","",'Results Sense-check'!T29)</f>
        <v/>
      </c>
      <c r="W14" s="149" t="str">
        <f>IF('Results Sense-check'!U29="","",'Results Sense-check'!U29)</f>
        <v/>
      </c>
      <c r="X14" s="150" t="str">
        <f>IF('Results Sense-check'!V29="","",'Results Sense-check'!V29)</f>
        <v/>
      </c>
      <c r="Y14" s="148" t="str">
        <f>IF('Results Sense-check'!W29="","",'Results Sense-check'!W29)</f>
        <v/>
      </c>
      <c r="Z14" s="148" t="str">
        <f>IF('Results Sense-check'!X29="","",'Results Sense-check'!X29)</f>
        <v/>
      </c>
      <c r="AA14" s="149" t="str">
        <f>IF('Results Sense-check'!Y29="","",'Results Sense-check'!Y29)</f>
        <v/>
      </c>
      <c r="AB14" s="148" t="str">
        <f>IF('Results Sense-check'!Z29="","",'Results Sense-check'!Z29)</f>
        <v/>
      </c>
      <c r="AC14" s="148" t="str">
        <f>IF('Results Sense-check'!AA29="","",'Results Sense-check'!AA29)</f>
        <v/>
      </c>
      <c r="AD14" s="149" t="str">
        <f>IF('Results Sense-check'!AB29="","",'Results Sense-check'!AB29)</f>
        <v/>
      </c>
      <c r="AE14" s="148" t="str">
        <f>IF('Results Sense-check'!AC29="","",'Results Sense-check'!AC29)</f>
        <v/>
      </c>
      <c r="AF14" s="148" t="str">
        <f>IF('Results Sense-check'!AD29="","",'Results Sense-check'!AD29)</f>
        <v/>
      </c>
      <c r="AG14" s="148" t="str">
        <f>IF('Results Sense-check'!AE29="","",'Results Sense-check'!AE29)</f>
        <v/>
      </c>
      <c r="AH14" s="148" t="str">
        <f>IF('Results Sense-check'!AF29="","",'Results Sense-check'!AF29)</f>
        <v/>
      </c>
      <c r="AI14" s="149" t="str">
        <f>IF('Results Sense-check'!AG29="","",'Results Sense-check'!AG29)</f>
        <v/>
      </c>
      <c r="AJ14" s="148" t="str">
        <f>IF('Results Sense-check'!AH29="","",'Results Sense-check'!AH29)</f>
        <v/>
      </c>
      <c r="AK14" s="148" t="str">
        <f>IF('Results Sense-check'!AI29="","",'Results Sense-check'!AI29)</f>
        <v/>
      </c>
      <c r="AL14" s="149" t="str">
        <f>IF('Results Sense-check'!AJ29="","",'Results Sense-check'!AJ29)</f>
        <v/>
      </c>
      <c r="AM14" s="148" t="str">
        <f>IF('Results Sense-check'!AK29="","",'Results Sense-check'!AK29)</f>
        <v/>
      </c>
      <c r="AN14" s="148" t="str">
        <f>IF('Results Sense-check'!AL29="","",'Results Sense-check'!AL29)</f>
        <v/>
      </c>
      <c r="AO14" s="149" t="str">
        <f>IF('Results Sense-check'!AM29="","",'Results Sense-check'!AM29)</f>
        <v/>
      </c>
      <c r="AP14" s="148" t="str">
        <f>IF('Results Sense-check'!AN29="","",'Results Sense-check'!AN29)</f>
        <v/>
      </c>
      <c r="AQ14" s="148" t="str">
        <f>IF('Results Sense-check'!AO29="","",'Results Sense-check'!AO29)</f>
        <v/>
      </c>
      <c r="AR14" s="149" t="str">
        <f>IF('Results Sense-check'!AP29="","",'Results Sense-check'!AP29)</f>
        <v/>
      </c>
      <c r="AS14" s="148" t="str">
        <f>IF('Results Sense-check'!AQ29="","",'Results Sense-check'!AQ29)</f>
        <v/>
      </c>
      <c r="AT14" s="148" t="str">
        <f>IF('Results Sense-check'!AR29="","",'Results Sense-check'!AR29)</f>
        <v/>
      </c>
      <c r="AU14" s="149" t="str">
        <f>IF('Results Sense-check'!AS29="","",'Results Sense-check'!AS29)</f>
        <v/>
      </c>
      <c r="AV14" s="148" t="str">
        <f>IF('Results Sense-check'!AT29="","",'Results Sense-check'!AT29)</f>
        <v/>
      </c>
      <c r="AW14" s="148" t="str">
        <f>IF('Results Sense-check'!AU29="","",'Results Sense-check'!AU29)</f>
        <v/>
      </c>
      <c r="AX14" s="150" t="str">
        <f>IF('Results Sense-check'!AV29="","",'Results Sense-check'!AV29)</f>
        <v/>
      </c>
      <c r="AY14" s="148" t="str">
        <f>IF('Results Sense-check'!AW29="","",'Results Sense-check'!AW29)</f>
        <v/>
      </c>
      <c r="AZ14" s="148" t="str">
        <f>IF('Results Sense-check'!AX29="","",'Results Sense-check'!AX29)</f>
        <v/>
      </c>
      <c r="BA14" s="150" t="str">
        <f>IF('Results Sense-check'!AY29="","",'Results Sense-check'!AY29)</f>
        <v/>
      </c>
      <c r="BB14" s="148" t="str">
        <f>IF('Results Sense-check'!AZ29="","",'Results Sense-check'!AZ29)</f>
        <v/>
      </c>
      <c r="BC14" s="148" t="str">
        <f>IF('Results Sense-check'!BA29="","",'Results Sense-check'!BA29)</f>
        <v/>
      </c>
      <c r="BD14" s="150" t="str">
        <f>IF('Results Sense-check'!BB29="","",'Results Sense-check'!BB29)</f>
        <v/>
      </c>
      <c r="BE14" s="148" t="str">
        <f>IF('Results Sense-check'!BC29="","",'Results Sense-check'!BC29)</f>
        <v/>
      </c>
      <c r="BF14" s="148" t="str">
        <f>IF('Results Sense-check'!BD29="","",'Results Sense-check'!BD29)</f>
        <v/>
      </c>
      <c r="BG14" s="150" t="str">
        <f>IF('Results Sense-check'!BE29="","",'Results Sense-check'!BE29)</f>
        <v/>
      </c>
      <c r="BH14" s="149" t="str">
        <f>IF('Results Sense-check'!BF29="","",'Results Sense-check'!BF29)</f>
        <v/>
      </c>
      <c r="BI14" s="149" t="str">
        <f>IF('Results Sense-check'!BG29="","",'Results Sense-check'!BG29)</f>
        <v/>
      </c>
      <c r="BJ14" s="149" t="str">
        <f>IF('Results Sense-check'!BH29="","",'Results Sense-check'!BH29)</f>
        <v/>
      </c>
      <c r="BK14" s="149" t="str">
        <f>IF('Results Sense-check'!BI29="","",'Results Sense-check'!BI29)</f>
        <v/>
      </c>
      <c r="BL14" s="149" t="str">
        <f>IF('Results Sense-check'!BJ29="","",'Results Sense-check'!BJ29)</f>
        <v/>
      </c>
      <c r="BM14" s="151" t="str">
        <f>IF('Results Sense-check'!BK29="","",'Results Sense-check'!BK29)</f>
        <v/>
      </c>
      <c r="BN14" s="269" t="str">
        <f>IF('Results Sense-check'!BL29="","",'Results Sense-check'!BL29)</f>
        <v/>
      </c>
      <c r="BO14" s="269" t="str">
        <f>IF('Results Sense-check'!BM29="","",'Results Sense-check'!BM29)</f>
        <v/>
      </c>
      <c r="BP14" s="269" t="str">
        <f>IF('Results Sense-check'!BN29="","",'Results Sense-check'!BN29)</f>
        <v/>
      </c>
      <c r="BQ14" s="269" t="str">
        <f>IF('Results Sense-check'!BO29="","",'Results Sense-check'!BO29)</f>
        <v/>
      </c>
      <c r="BR14" s="269" t="str">
        <f>IF('Results Sense-check'!BP29="","",'Results Sense-check'!BP29)</f>
        <v/>
      </c>
      <c r="BS14" s="269" t="str">
        <f>IF('Results Sense-check'!BQ29="","",'Results Sense-check'!BQ29)</f>
        <v/>
      </c>
      <c r="BT14" s="152" t="str">
        <f t="shared" si="0"/>
        <v/>
      </c>
      <c r="BU14" s="152" t="str">
        <f t="shared" si="9"/>
        <v/>
      </c>
      <c r="BV14" s="152" t="str">
        <f t="shared" si="10"/>
        <v/>
      </c>
      <c r="BW14" s="152" t="str">
        <f t="shared" si="11"/>
        <v/>
      </c>
      <c r="BX14" s="152" t="str">
        <f t="shared" si="12"/>
        <v/>
      </c>
      <c r="BY14" s="302" t="str">
        <f t="shared" si="13"/>
        <v/>
      </c>
      <c r="BZ14" s="302" t="str">
        <f t="shared" si="14"/>
        <v/>
      </c>
      <c r="CA14" s="302" t="str">
        <f t="shared" si="15"/>
        <v/>
      </c>
      <c r="CB14" s="303" t="str">
        <f t="shared" si="16"/>
        <v/>
      </c>
      <c r="CC14" s="303" t="str">
        <f t="shared" si="17"/>
        <v/>
      </c>
      <c r="CD14" s="303" t="str">
        <f t="shared" si="18"/>
        <v/>
      </c>
      <c r="CE14" s="303" t="str">
        <f t="shared" si="19"/>
        <v/>
      </c>
      <c r="CF14" s="303" t="str">
        <f t="shared" si="20"/>
        <v/>
      </c>
      <c r="CG14" s="304" t="str">
        <f t="shared" si="21"/>
        <v/>
      </c>
      <c r="CH14" s="304" t="str">
        <f t="shared" si="22"/>
        <v/>
      </c>
      <c r="CI14" s="304" t="str">
        <f t="shared" si="23"/>
        <v/>
      </c>
      <c r="CJ14" s="304" t="str">
        <f t="shared" si="24"/>
        <v/>
      </c>
      <c r="CK14" s="304" t="str">
        <f t="shared" si="25"/>
        <v/>
      </c>
      <c r="CL14" s="302" t="str">
        <f t="shared" si="26"/>
        <v/>
      </c>
      <c r="CM14" s="302" t="str">
        <f t="shared" si="27"/>
        <v/>
      </c>
      <c r="CN14" s="302" t="str">
        <f t="shared" si="28"/>
        <v/>
      </c>
      <c r="CO14" s="302" t="str">
        <f t="shared" si="29"/>
        <v/>
      </c>
      <c r="CP14" s="302" t="str">
        <f t="shared" si="30"/>
        <v/>
      </c>
      <c r="CQ14" s="302" t="str">
        <f t="shared" si="31"/>
        <v/>
      </c>
      <c r="CR14" s="302" t="str">
        <f t="shared" si="32"/>
        <v/>
      </c>
      <c r="CS14" s="302" t="str">
        <f t="shared" si="33"/>
        <v/>
      </c>
      <c r="CT14" s="302" t="str">
        <f t="shared" si="34"/>
        <v/>
      </c>
      <c r="CU14" s="302" t="str">
        <f t="shared" si="35"/>
        <v/>
      </c>
      <c r="CV14" s="302" t="str">
        <f t="shared" si="36"/>
        <v/>
      </c>
      <c r="CW14" s="302" t="str">
        <f t="shared" si="37"/>
        <v/>
      </c>
      <c r="CX14" s="302" t="str">
        <f t="shared" si="38"/>
        <v/>
      </c>
      <c r="CY14" s="302" t="str">
        <f t="shared" si="39"/>
        <v/>
      </c>
      <c r="CZ14" s="302" t="str">
        <f t="shared" si="40"/>
        <v/>
      </c>
      <c r="DA14" s="302" t="str">
        <f t="shared" si="41"/>
        <v/>
      </c>
      <c r="DB14" s="302" t="str">
        <f t="shared" si="42"/>
        <v/>
      </c>
      <c r="DC14" s="305" t="str">
        <f t="shared" si="43"/>
        <v/>
      </c>
      <c r="DD14" s="305" t="str">
        <f t="shared" si="44"/>
        <v/>
      </c>
      <c r="DE14" s="305" t="str">
        <f t="shared" si="45"/>
        <v/>
      </c>
      <c r="DF14" s="305" t="str">
        <f t="shared" si="46"/>
        <v/>
      </c>
      <c r="DG14" s="305" t="str">
        <f t="shared" si="47"/>
        <v/>
      </c>
      <c r="DH14" s="305" t="str">
        <f t="shared" si="48"/>
        <v/>
      </c>
      <c r="DI14" s="305" t="str">
        <f t="shared" si="49"/>
        <v/>
      </c>
      <c r="DJ14" s="305" t="str">
        <f t="shared" si="50"/>
        <v/>
      </c>
      <c r="DK14" s="305" t="str">
        <f t="shared" si="51"/>
        <v/>
      </c>
      <c r="DL14" s="305" t="str">
        <f t="shared" si="52"/>
        <v/>
      </c>
      <c r="DM14" s="305" t="str">
        <f t="shared" si="53"/>
        <v/>
      </c>
      <c r="DN14" s="305" t="str">
        <f t="shared" si="54"/>
        <v/>
      </c>
      <c r="DO14" s="305" t="str">
        <f t="shared" si="55"/>
        <v/>
      </c>
      <c r="DP14" s="305" t="str">
        <f t="shared" si="56"/>
        <v/>
      </c>
      <c r="DQ14" s="305" t="str">
        <f t="shared" si="57"/>
        <v/>
      </c>
      <c r="DR14" s="305" t="str">
        <f t="shared" si="58"/>
        <v/>
      </c>
      <c r="DS14" s="305" t="str">
        <f t="shared" si="59"/>
        <v/>
      </c>
      <c r="DT14" s="305" t="str">
        <f t="shared" si="60"/>
        <v/>
      </c>
      <c r="DU14" s="305" t="str">
        <f t="shared" si="61"/>
        <v/>
      </c>
      <c r="DV14" s="305" t="str">
        <f t="shared" si="62"/>
        <v/>
      </c>
      <c r="DW14" s="305" t="str">
        <f t="shared" si="63"/>
        <v/>
      </c>
      <c r="DX14" s="305" t="str">
        <f t="shared" si="64"/>
        <v/>
      </c>
      <c r="DY14" s="306" t="str">
        <f t="shared" si="65"/>
        <v/>
      </c>
      <c r="DZ14" s="307" t="str">
        <f t="shared" si="66"/>
        <v/>
      </c>
      <c r="EA14" s="307" t="str">
        <f t="shared" si="67"/>
        <v/>
      </c>
      <c r="EB14" s="307" t="str">
        <f t="shared" si="68"/>
        <v/>
      </c>
      <c r="EC14" s="307" t="str">
        <f t="shared" si="69"/>
        <v/>
      </c>
      <c r="ED14" s="307" t="str">
        <f t="shared" si="70"/>
        <v/>
      </c>
      <c r="EE14" s="307" t="str">
        <f t="shared" si="71"/>
        <v/>
      </c>
      <c r="EF14" s="307" t="str">
        <f t="shared" si="72"/>
        <v/>
      </c>
      <c r="EG14" s="307" t="str">
        <f t="shared" si="73"/>
        <v/>
      </c>
      <c r="EH14" s="307" t="str">
        <f t="shared" si="74"/>
        <v/>
      </c>
      <c r="EI14" s="307" t="str">
        <f t="shared" si="75"/>
        <v/>
      </c>
      <c r="EJ14" s="307" t="str">
        <f t="shared" si="76"/>
        <v/>
      </c>
      <c r="EK14" s="307" t="str">
        <f t="shared" si="77"/>
        <v/>
      </c>
      <c r="EL14" s="307" t="str">
        <f t="shared" si="78"/>
        <v/>
      </c>
      <c r="EM14" s="307" t="str">
        <f t="shared" si="79"/>
        <v/>
      </c>
      <c r="EN14" s="307" t="str">
        <f t="shared" si="80"/>
        <v/>
      </c>
      <c r="EO14" s="307" t="str">
        <f t="shared" si="81"/>
        <v/>
      </c>
      <c r="EP14" s="307" t="str">
        <f t="shared" si="82"/>
        <v/>
      </c>
      <c r="EQ14" s="307" t="str">
        <f t="shared" si="83"/>
        <v/>
      </c>
      <c r="ER14" s="307" t="str">
        <f t="shared" si="84"/>
        <v/>
      </c>
      <c r="ES14" s="307" t="str">
        <f t="shared" si="85"/>
        <v/>
      </c>
      <c r="ET14" s="307" t="str">
        <f t="shared" si="86"/>
        <v/>
      </c>
      <c r="EU14" s="307" t="str">
        <f t="shared" si="87"/>
        <v/>
      </c>
      <c r="EV14" s="307" t="str">
        <f t="shared" si="88"/>
        <v/>
      </c>
      <c r="EW14" s="308">
        <f t="shared" si="89"/>
        <v>0</v>
      </c>
      <c r="EX14" s="309">
        <f t="shared" si="90"/>
        <v>0</v>
      </c>
      <c r="EY14" s="309">
        <f t="shared" si="91"/>
        <v>0</v>
      </c>
      <c r="EZ14" s="309">
        <f t="shared" si="92"/>
        <v>0</v>
      </c>
      <c r="FA14" s="309">
        <f t="shared" si="93"/>
        <v>0</v>
      </c>
      <c r="FB14" s="309">
        <f t="shared" si="94"/>
        <v>0</v>
      </c>
      <c r="FC14" s="309">
        <f t="shared" si="95"/>
        <v>0</v>
      </c>
      <c r="FD14" s="309">
        <f t="shared" si="96"/>
        <v>0</v>
      </c>
      <c r="FE14" s="309">
        <f t="shared" si="97"/>
        <v>0</v>
      </c>
      <c r="FF14" s="309" t="s">
        <v>433</v>
      </c>
      <c r="FG14" s="31" t="str">
        <f>IFERROR(VLOOKUP(E14,'Climate data-must not modify'!A:D,4,FALSE),"")</f>
        <v/>
      </c>
      <c r="FH14" s="31" t="str">
        <f t="shared" si="4"/>
        <v/>
      </c>
      <c r="FI14" s="31" t="str">
        <f t="shared" si="5"/>
        <v/>
      </c>
    </row>
    <row r="15" spans="1:170" s="31" customFormat="1">
      <c r="A15" s="31">
        <f t="shared" si="6"/>
        <v>0</v>
      </c>
      <c r="B15" s="31">
        <f t="shared" si="7"/>
        <v>1</v>
      </c>
      <c r="C15" s="34" t="str">
        <f t="shared" si="8"/>
        <v/>
      </c>
      <c r="D15" s="33" t="str">
        <f>LEFT('Results Sense-check'!E30,4)</f>
        <v/>
      </c>
      <c r="E15" s="156" t="str">
        <f>IF('Results Sense-check'!C30="","",'Results Sense-check'!C30)</f>
        <v/>
      </c>
      <c r="F15" s="156" t="str">
        <f>IF('Results Sense-check'!D30="","",'Results Sense-check'!D30)</f>
        <v/>
      </c>
      <c r="G15" s="156"/>
      <c r="H15" s="156" t="str">
        <f>IF('Results Sense-check'!F30="","",'Results Sense-check'!F30)</f>
        <v/>
      </c>
      <c r="I15" s="156" t="str">
        <f>IF('Results Sense-check'!G30="","",'Results Sense-check'!G30)</f>
        <v/>
      </c>
      <c r="J15" s="156" t="str">
        <f>IF('Results Sense-check'!H30="","",'Results Sense-check'!H30)</f>
        <v/>
      </c>
      <c r="K15" s="156" t="str">
        <f>IF('Results Sense-check'!F30="","",'Results Sense-check'!F30)</f>
        <v/>
      </c>
      <c r="L15" s="148" t="str">
        <f>IF('Results Sense-check'!J30="","",'Results Sense-check'!J30)</f>
        <v/>
      </c>
      <c r="M15" s="148" t="str">
        <f>IF('Results Sense-check'!K30="","",'Results Sense-check'!K30)</f>
        <v/>
      </c>
      <c r="N15" s="149" t="str">
        <f>IF('Results Sense-check'!L30="","",'Results Sense-check'!L30)</f>
        <v/>
      </c>
      <c r="O15" s="148" t="str">
        <f>IF('Results Sense-check'!M30="","",'Results Sense-check'!M30)</f>
        <v/>
      </c>
      <c r="P15" s="148" t="str">
        <f>IF('Results Sense-check'!N30="","",'Results Sense-check'!N30)</f>
        <v/>
      </c>
      <c r="Q15" s="149" t="str">
        <f>IF('Results Sense-check'!O30="","",'Results Sense-check'!O30)</f>
        <v/>
      </c>
      <c r="R15" s="148" t="str">
        <f>IF('Results Sense-check'!P30="","",'Results Sense-check'!P30)</f>
        <v/>
      </c>
      <c r="S15" s="148" t="str">
        <f>IF('Results Sense-check'!Q30="","",'Results Sense-check'!Q30)</f>
        <v/>
      </c>
      <c r="T15" s="149" t="str">
        <f>IF('Results Sense-check'!R30="","",'Results Sense-check'!R30)</f>
        <v/>
      </c>
      <c r="U15" s="148" t="str">
        <f>IF('Results Sense-check'!S30="","",'Results Sense-check'!S30)</f>
        <v/>
      </c>
      <c r="V15" s="148" t="str">
        <f>IF('Results Sense-check'!T30="","",'Results Sense-check'!T30)</f>
        <v/>
      </c>
      <c r="W15" s="149" t="str">
        <f>IF('Results Sense-check'!U30="","",'Results Sense-check'!U30)</f>
        <v/>
      </c>
      <c r="X15" s="150" t="str">
        <f>IF('Results Sense-check'!V30="","",'Results Sense-check'!V30)</f>
        <v/>
      </c>
      <c r="Y15" s="148" t="str">
        <f>IF('Results Sense-check'!W30="","",'Results Sense-check'!W30)</f>
        <v/>
      </c>
      <c r="Z15" s="148" t="str">
        <f>IF('Results Sense-check'!X30="","",'Results Sense-check'!X30)</f>
        <v/>
      </c>
      <c r="AA15" s="149" t="str">
        <f>IF('Results Sense-check'!Y30="","",'Results Sense-check'!Y30)</f>
        <v/>
      </c>
      <c r="AB15" s="148" t="str">
        <f>IF('Results Sense-check'!Z30="","",'Results Sense-check'!Z30)</f>
        <v/>
      </c>
      <c r="AC15" s="148" t="str">
        <f>IF('Results Sense-check'!AA30="","",'Results Sense-check'!AA30)</f>
        <v/>
      </c>
      <c r="AD15" s="149" t="str">
        <f>IF('Results Sense-check'!AB30="","",'Results Sense-check'!AB30)</f>
        <v/>
      </c>
      <c r="AE15" s="148" t="str">
        <f>IF('Results Sense-check'!AC30="","",'Results Sense-check'!AC30)</f>
        <v/>
      </c>
      <c r="AF15" s="148" t="str">
        <f>IF('Results Sense-check'!AD30="","",'Results Sense-check'!AD30)</f>
        <v/>
      </c>
      <c r="AG15" s="148" t="str">
        <f>IF('Results Sense-check'!AE30="","",'Results Sense-check'!AE30)</f>
        <v/>
      </c>
      <c r="AH15" s="148" t="str">
        <f>IF('Results Sense-check'!AF30="","",'Results Sense-check'!AF30)</f>
        <v/>
      </c>
      <c r="AI15" s="149" t="str">
        <f>IF('Results Sense-check'!AG30="","",'Results Sense-check'!AG30)</f>
        <v/>
      </c>
      <c r="AJ15" s="148" t="str">
        <f>IF('Results Sense-check'!AH30="","",'Results Sense-check'!AH30)</f>
        <v/>
      </c>
      <c r="AK15" s="148" t="str">
        <f>IF('Results Sense-check'!AI30="","",'Results Sense-check'!AI30)</f>
        <v/>
      </c>
      <c r="AL15" s="149" t="str">
        <f>IF('Results Sense-check'!AJ30="","",'Results Sense-check'!AJ30)</f>
        <v/>
      </c>
      <c r="AM15" s="148" t="str">
        <f>IF('Results Sense-check'!AK30="","",'Results Sense-check'!AK30)</f>
        <v/>
      </c>
      <c r="AN15" s="148" t="str">
        <f>IF('Results Sense-check'!AL30="","",'Results Sense-check'!AL30)</f>
        <v/>
      </c>
      <c r="AO15" s="149" t="str">
        <f>IF('Results Sense-check'!AM30="","",'Results Sense-check'!AM30)</f>
        <v/>
      </c>
      <c r="AP15" s="148" t="str">
        <f>IF('Results Sense-check'!AN30="","",'Results Sense-check'!AN30)</f>
        <v/>
      </c>
      <c r="AQ15" s="148" t="str">
        <f>IF('Results Sense-check'!AO30="","",'Results Sense-check'!AO30)</f>
        <v/>
      </c>
      <c r="AR15" s="149" t="str">
        <f>IF('Results Sense-check'!AP30="","",'Results Sense-check'!AP30)</f>
        <v/>
      </c>
      <c r="AS15" s="148" t="str">
        <f>IF('Results Sense-check'!AQ30="","",'Results Sense-check'!AQ30)</f>
        <v/>
      </c>
      <c r="AT15" s="148" t="str">
        <f>IF('Results Sense-check'!AR30="","",'Results Sense-check'!AR30)</f>
        <v/>
      </c>
      <c r="AU15" s="149" t="str">
        <f>IF('Results Sense-check'!AS30="","",'Results Sense-check'!AS30)</f>
        <v/>
      </c>
      <c r="AV15" s="148" t="str">
        <f>IF('Results Sense-check'!AT30="","",'Results Sense-check'!AT30)</f>
        <v/>
      </c>
      <c r="AW15" s="148" t="str">
        <f>IF('Results Sense-check'!AU30="","",'Results Sense-check'!AU30)</f>
        <v/>
      </c>
      <c r="AX15" s="150" t="str">
        <f>IF('Results Sense-check'!AV30="","",'Results Sense-check'!AV30)</f>
        <v/>
      </c>
      <c r="AY15" s="148" t="str">
        <f>IF('Results Sense-check'!AW30="","",'Results Sense-check'!AW30)</f>
        <v/>
      </c>
      <c r="AZ15" s="148" t="str">
        <f>IF('Results Sense-check'!AX30="","",'Results Sense-check'!AX30)</f>
        <v/>
      </c>
      <c r="BA15" s="150" t="str">
        <f>IF('Results Sense-check'!AY30="","",'Results Sense-check'!AY30)</f>
        <v/>
      </c>
      <c r="BB15" s="148" t="str">
        <f>IF('Results Sense-check'!AZ30="","",'Results Sense-check'!AZ30)</f>
        <v/>
      </c>
      <c r="BC15" s="148" t="str">
        <f>IF('Results Sense-check'!BA30="","",'Results Sense-check'!BA30)</f>
        <v/>
      </c>
      <c r="BD15" s="150" t="str">
        <f>IF('Results Sense-check'!BB30="","",'Results Sense-check'!BB30)</f>
        <v/>
      </c>
      <c r="BE15" s="148" t="str">
        <f>IF('Results Sense-check'!BC30="","",'Results Sense-check'!BC30)</f>
        <v/>
      </c>
      <c r="BF15" s="148" t="str">
        <f>IF('Results Sense-check'!BD30="","",'Results Sense-check'!BD30)</f>
        <v/>
      </c>
      <c r="BG15" s="150" t="str">
        <f>IF('Results Sense-check'!BE30="","",'Results Sense-check'!BE30)</f>
        <v/>
      </c>
      <c r="BH15" s="149" t="str">
        <f>IF('Results Sense-check'!BF30="","",'Results Sense-check'!BF30)</f>
        <v/>
      </c>
      <c r="BI15" s="149" t="str">
        <f>IF('Results Sense-check'!BG30="","",'Results Sense-check'!BG30)</f>
        <v/>
      </c>
      <c r="BJ15" s="149" t="str">
        <f>IF('Results Sense-check'!BH30="","",'Results Sense-check'!BH30)</f>
        <v/>
      </c>
      <c r="BK15" s="149" t="str">
        <f>IF('Results Sense-check'!BI30="","",'Results Sense-check'!BI30)</f>
        <v/>
      </c>
      <c r="BL15" s="149" t="str">
        <f>IF('Results Sense-check'!BJ30="","",'Results Sense-check'!BJ30)</f>
        <v/>
      </c>
      <c r="BM15" s="151" t="str">
        <f>IF('Results Sense-check'!BK30="","",'Results Sense-check'!BK30)</f>
        <v/>
      </c>
      <c r="BN15" s="269" t="str">
        <f>IF('Results Sense-check'!BL30="","",'Results Sense-check'!BL30)</f>
        <v/>
      </c>
      <c r="BO15" s="269" t="str">
        <f>IF('Results Sense-check'!BM30="","",'Results Sense-check'!BM30)</f>
        <v/>
      </c>
      <c r="BP15" s="269" t="str">
        <f>IF('Results Sense-check'!BN30="","",'Results Sense-check'!BN30)</f>
        <v/>
      </c>
      <c r="BQ15" s="269" t="str">
        <f>IF('Results Sense-check'!BO30="","",'Results Sense-check'!BO30)</f>
        <v/>
      </c>
      <c r="BR15" s="269" t="str">
        <f>IF('Results Sense-check'!BP30="","",'Results Sense-check'!BP30)</f>
        <v/>
      </c>
      <c r="BS15" s="269" t="str">
        <f>IF('Results Sense-check'!BQ30="","",'Results Sense-check'!BQ30)</f>
        <v/>
      </c>
      <c r="BT15" s="152" t="str">
        <f t="shared" si="0"/>
        <v/>
      </c>
      <c r="BU15" s="152" t="str">
        <f t="shared" si="9"/>
        <v/>
      </c>
      <c r="BV15" s="152" t="str">
        <f t="shared" si="10"/>
        <v/>
      </c>
      <c r="BW15" s="152" t="str">
        <f t="shared" si="11"/>
        <v/>
      </c>
      <c r="BX15" s="152" t="str">
        <f t="shared" si="12"/>
        <v/>
      </c>
      <c r="BY15" s="302" t="str">
        <f t="shared" si="13"/>
        <v/>
      </c>
      <c r="BZ15" s="302" t="str">
        <f t="shared" si="14"/>
        <v/>
      </c>
      <c r="CA15" s="302" t="str">
        <f t="shared" si="15"/>
        <v/>
      </c>
      <c r="CB15" s="303" t="str">
        <f t="shared" si="16"/>
        <v/>
      </c>
      <c r="CC15" s="303" t="str">
        <f t="shared" si="17"/>
        <v/>
      </c>
      <c r="CD15" s="303" t="str">
        <f t="shared" si="18"/>
        <v/>
      </c>
      <c r="CE15" s="303" t="str">
        <f t="shared" si="19"/>
        <v/>
      </c>
      <c r="CF15" s="303" t="str">
        <f t="shared" si="20"/>
        <v/>
      </c>
      <c r="CG15" s="304" t="str">
        <f t="shared" si="21"/>
        <v/>
      </c>
      <c r="CH15" s="304" t="str">
        <f t="shared" si="22"/>
        <v/>
      </c>
      <c r="CI15" s="304" t="str">
        <f t="shared" si="23"/>
        <v/>
      </c>
      <c r="CJ15" s="304" t="str">
        <f t="shared" si="24"/>
        <v/>
      </c>
      <c r="CK15" s="304" t="str">
        <f t="shared" si="25"/>
        <v/>
      </c>
      <c r="CL15" s="302" t="str">
        <f t="shared" si="26"/>
        <v/>
      </c>
      <c r="CM15" s="302" t="str">
        <f t="shared" si="27"/>
        <v/>
      </c>
      <c r="CN15" s="302" t="str">
        <f t="shared" si="28"/>
        <v/>
      </c>
      <c r="CO15" s="302" t="str">
        <f t="shared" si="29"/>
        <v/>
      </c>
      <c r="CP15" s="302" t="str">
        <f t="shared" si="30"/>
        <v/>
      </c>
      <c r="CQ15" s="302" t="str">
        <f t="shared" si="31"/>
        <v/>
      </c>
      <c r="CR15" s="302" t="str">
        <f t="shared" si="32"/>
        <v/>
      </c>
      <c r="CS15" s="302" t="str">
        <f t="shared" si="33"/>
        <v/>
      </c>
      <c r="CT15" s="302" t="str">
        <f t="shared" si="34"/>
        <v/>
      </c>
      <c r="CU15" s="302" t="str">
        <f t="shared" si="35"/>
        <v/>
      </c>
      <c r="CV15" s="302" t="str">
        <f t="shared" si="36"/>
        <v/>
      </c>
      <c r="CW15" s="302" t="str">
        <f t="shared" si="37"/>
        <v/>
      </c>
      <c r="CX15" s="302" t="str">
        <f t="shared" si="38"/>
        <v/>
      </c>
      <c r="CY15" s="302" t="str">
        <f t="shared" si="39"/>
        <v/>
      </c>
      <c r="CZ15" s="302" t="str">
        <f t="shared" si="40"/>
        <v/>
      </c>
      <c r="DA15" s="302" t="str">
        <f t="shared" si="41"/>
        <v/>
      </c>
      <c r="DB15" s="302" t="str">
        <f t="shared" si="42"/>
        <v/>
      </c>
      <c r="DC15" s="305" t="str">
        <f t="shared" si="43"/>
        <v/>
      </c>
      <c r="DD15" s="305" t="str">
        <f t="shared" si="44"/>
        <v/>
      </c>
      <c r="DE15" s="305" t="str">
        <f t="shared" si="45"/>
        <v/>
      </c>
      <c r="DF15" s="305" t="str">
        <f t="shared" si="46"/>
        <v/>
      </c>
      <c r="DG15" s="305" t="str">
        <f t="shared" si="47"/>
        <v/>
      </c>
      <c r="DH15" s="305" t="str">
        <f t="shared" si="48"/>
        <v/>
      </c>
      <c r="DI15" s="305" t="str">
        <f t="shared" si="49"/>
        <v/>
      </c>
      <c r="DJ15" s="305" t="str">
        <f t="shared" si="50"/>
        <v/>
      </c>
      <c r="DK15" s="305" t="str">
        <f t="shared" si="51"/>
        <v/>
      </c>
      <c r="DL15" s="305" t="str">
        <f t="shared" si="52"/>
        <v/>
      </c>
      <c r="DM15" s="305" t="str">
        <f t="shared" si="53"/>
        <v/>
      </c>
      <c r="DN15" s="305" t="str">
        <f t="shared" si="54"/>
        <v/>
      </c>
      <c r="DO15" s="305" t="str">
        <f t="shared" si="55"/>
        <v/>
      </c>
      <c r="DP15" s="305" t="str">
        <f t="shared" si="56"/>
        <v/>
      </c>
      <c r="DQ15" s="305" t="str">
        <f t="shared" si="57"/>
        <v/>
      </c>
      <c r="DR15" s="305" t="str">
        <f t="shared" si="58"/>
        <v/>
      </c>
      <c r="DS15" s="305" t="str">
        <f t="shared" si="59"/>
        <v/>
      </c>
      <c r="DT15" s="305" t="str">
        <f t="shared" si="60"/>
        <v/>
      </c>
      <c r="DU15" s="305" t="str">
        <f t="shared" si="61"/>
        <v/>
      </c>
      <c r="DV15" s="305" t="str">
        <f t="shared" si="62"/>
        <v/>
      </c>
      <c r="DW15" s="305" t="str">
        <f t="shared" si="63"/>
        <v/>
      </c>
      <c r="DX15" s="305" t="str">
        <f t="shared" si="64"/>
        <v/>
      </c>
      <c r="DY15" s="306" t="str">
        <f t="shared" si="65"/>
        <v/>
      </c>
      <c r="DZ15" s="307" t="str">
        <f t="shared" si="66"/>
        <v/>
      </c>
      <c r="EA15" s="307" t="str">
        <f t="shared" si="67"/>
        <v/>
      </c>
      <c r="EB15" s="307" t="str">
        <f t="shared" si="68"/>
        <v/>
      </c>
      <c r="EC15" s="307" t="str">
        <f t="shared" si="69"/>
        <v/>
      </c>
      <c r="ED15" s="307" t="str">
        <f t="shared" si="70"/>
        <v/>
      </c>
      <c r="EE15" s="307" t="str">
        <f t="shared" si="71"/>
        <v/>
      </c>
      <c r="EF15" s="307" t="str">
        <f t="shared" si="72"/>
        <v/>
      </c>
      <c r="EG15" s="307" t="str">
        <f t="shared" si="73"/>
        <v/>
      </c>
      <c r="EH15" s="307" t="str">
        <f t="shared" si="74"/>
        <v/>
      </c>
      <c r="EI15" s="307" t="str">
        <f t="shared" si="75"/>
        <v/>
      </c>
      <c r="EJ15" s="307" t="str">
        <f t="shared" si="76"/>
        <v/>
      </c>
      <c r="EK15" s="307" t="str">
        <f t="shared" si="77"/>
        <v/>
      </c>
      <c r="EL15" s="307" t="str">
        <f t="shared" si="78"/>
        <v/>
      </c>
      <c r="EM15" s="307" t="str">
        <f t="shared" si="79"/>
        <v/>
      </c>
      <c r="EN15" s="307" t="str">
        <f t="shared" si="80"/>
        <v/>
      </c>
      <c r="EO15" s="307" t="str">
        <f t="shared" si="81"/>
        <v/>
      </c>
      <c r="EP15" s="307" t="str">
        <f t="shared" si="82"/>
        <v/>
      </c>
      <c r="EQ15" s="307" t="str">
        <f t="shared" si="83"/>
        <v/>
      </c>
      <c r="ER15" s="307" t="str">
        <f t="shared" si="84"/>
        <v/>
      </c>
      <c r="ES15" s="307" t="str">
        <f t="shared" si="85"/>
        <v/>
      </c>
      <c r="ET15" s="307" t="str">
        <f t="shared" si="86"/>
        <v/>
      </c>
      <c r="EU15" s="307" t="str">
        <f t="shared" si="87"/>
        <v/>
      </c>
      <c r="EV15" s="307" t="str">
        <f t="shared" si="88"/>
        <v/>
      </c>
      <c r="EW15" s="308">
        <f t="shared" si="89"/>
        <v>0</v>
      </c>
      <c r="EX15" s="309">
        <f t="shared" si="90"/>
        <v>0</v>
      </c>
      <c r="EY15" s="309">
        <f t="shared" si="91"/>
        <v>0</v>
      </c>
      <c r="EZ15" s="309">
        <f t="shared" si="92"/>
        <v>0</v>
      </c>
      <c r="FA15" s="309">
        <f t="shared" si="93"/>
        <v>0</v>
      </c>
      <c r="FB15" s="309">
        <f t="shared" si="94"/>
        <v>0</v>
      </c>
      <c r="FC15" s="309">
        <f t="shared" si="95"/>
        <v>0</v>
      </c>
      <c r="FD15" s="309">
        <f t="shared" si="96"/>
        <v>0</v>
      </c>
      <c r="FE15" s="309">
        <f t="shared" si="97"/>
        <v>0</v>
      </c>
      <c r="FF15" s="309" t="s">
        <v>433</v>
      </c>
      <c r="FG15" s="31" t="str">
        <f>IFERROR(VLOOKUP(E15,'Climate data-must not modify'!A:D,4,FALSE),"")</f>
        <v/>
      </c>
      <c r="FH15" s="31" t="str">
        <f t="shared" si="4"/>
        <v/>
      </c>
      <c r="FI15" s="31" t="str">
        <f t="shared" si="5"/>
        <v/>
      </c>
    </row>
    <row r="16" spans="1:170" s="31" customFormat="1">
      <c r="A16" s="31">
        <f t="shared" si="6"/>
        <v>0</v>
      </c>
      <c r="B16" s="31">
        <f t="shared" si="7"/>
        <v>1</v>
      </c>
      <c r="C16" s="34" t="str">
        <f t="shared" si="8"/>
        <v/>
      </c>
      <c r="D16" s="33" t="str">
        <f>LEFT('Results Sense-check'!E31,4)</f>
        <v/>
      </c>
      <c r="E16" s="156" t="str">
        <f>IF('Results Sense-check'!C31="","",'Results Sense-check'!C31)</f>
        <v/>
      </c>
      <c r="F16" s="156" t="str">
        <f>IF('Results Sense-check'!D31="","",'Results Sense-check'!D31)</f>
        <v/>
      </c>
      <c r="G16" s="156"/>
      <c r="H16" s="156" t="str">
        <f>IF('Results Sense-check'!F31="","",'Results Sense-check'!F31)</f>
        <v/>
      </c>
      <c r="I16" s="156" t="str">
        <f>IF('Results Sense-check'!G31="","",'Results Sense-check'!G31)</f>
        <v/>
      </c>
      <c r="J16" s="156" t="str">
        <f>IF('Results Sense-check'!H31="","",'Results Sense-check'!H31)</f>
        <v/>
      </c>
      <c r="K16" s="156" t="str">
        <f>IF('Results Sense-check'!F31="","",'Results Sense-check'!F31)</f>
        <v/>
      </c>
      <c r="L16" s="148" t="str">
        <f>IF('Results Sense-check'!J31="","",'Results Sense-check'!J31)</f>
        <v/>
      </c>
      <c r="M16" s="148" t="str">
        <f>IF('Results Sense-check'!K31="","",'Results Sense-check'!K31)</f>
        <v/>
      </c>
      <c r="N16" s="149" t="str">
        <f>IF('Results Sense-check'!L31="","",'Results Sense-check'!L31)</f>
        <v/>
      </c>
      <c r="O16" s="148" t="str">
        <f>IF('Results Sense-check'!M31="","",'Results Sense-check'!M31)</f>
        <v/>
      </c>
      <c r="P16" s="148" t="str">
        <f>IF('Results Sense-check'!N31="","",'Results Sense-check'!N31)</f>
        <v/>
      </c>
      <c r="Q16" s="149" t="str">
        <f>IF('Results Sense-check'!O31="","",'Results Sense-check'!O31)</f>
        <v/>
      </c>
      <c r="R16" s="148" t="str">
        <f>IF('Results Sense-check'!P31="","",'Results Sense-check'!P31)</f>
        <v/>
      </c>
      <c r="S16" s="148" t="str">
        <f>IF('Results Sense-check'!Q31="","",'Results Sense-check'!Q31)</f>
        <v/>
      </c>
      <c r="T16" s="149" t="str">
        <f>IF('Results Sense-check'!R31="","",'Results Sense-check'!R31)</f>
        <v/>
      </c>
      <c r="U16" s="148" t="str">
        <f>IF('Results Sense-check'!S31="","",'Results Sense-check'!S31)</f>
        <v/>
      </c>
      <c r="V16" s="148" t="str">
        <f>IF('Results Sense-check'!T31="","",'Results Sense-check'!T31)</f>
        <v/>
      </c>
      <c r="W16" s="149" t="str">
        <f>IF('Results Sense-check'!U31="","",'Results Sense-check'!U31)</f>
        <v/>
      </c>
      <c r="X16" s="150" t="str">
        <f>IF('Results Sense-check'!V31="","",'Results Sense-check'!V31)</f>
        <v/>
      </c>
      <c r="Y16" s="148" t="str">
        <f>IF('Results Sense-check'!W31="","",'Results Sense-check'!W31)</f>
        <v/>
      </c>
      <c r="Z16" s="148" t="str">
        <f>IF('Results Sense-check'!X31="","",'Results Sense-check'!X31)</f>
        <v/>
      </c>
      <c r="AA16" s="149" t="str">
        <f>IF('Results Sense-check'!Y31="","",'Results Sense-check'!Y31)</f>
        <v/>
      </c>
      <c r="AB16" s="148" t="str">
        <f>IF('Results Sense-check'!Z31="","",'Results Sense-check'!Z31)</f>
        <v/>
      </c>
      <c r="AC16" s="148" t="str">
        <f>IF('Results Sense-check'!AA31="","",'Results Sense-check'!AA31)</f>
        <v/>
      </c>
      <c r="AD16" s="149" t="str">
        <f>IF('Results Sense-check'!AB31="","",'Results Sense-check'!AB31)</f>
        <v/>
      </c>
      <c r="AE16" s="148" t="str">
        <f>IF('Results Sense-check'!AC31="","",'Results Sense-check'!AC31)</f>
        <v/>
      </c>
      <c r="AF16" s="148" t="str">
        <f>IF('Results Sense-check'!AD31="","",'Results Sense-check'!AD31)</f>
        <v/>
      </c>
      <c r="AG16" s="148" t="str">
        <f>IF('Results Sense-check'!AE31="","",'Results Sense-check'!AE31)</f>
        <v/>
      </c>
      <c r="AH16" s="148" t="str">
        <f>IF('Results Sense-check'!AF31="","",'Results Sense-check'!AF31)</f>
        <v/>
      </c>
      <c r="AI16" s="149" t="str">
        <f>IF('Results Sense-check'!AG31="","",'Results Sense-check'!AG31)</f>
        <v/>
      </c>
      <c r="AJ16" s="148" t="str">
        <f>IF('Results Sense-check'!AH31="","",'Results Sense-check'!AH31)</f>
        <v/>
      </c>
      <c r="AK16" s="148" t="str">
        <f>IF('Results Sense-check'!AI31="","",'Results Sense-check'!AI31)</f>
        <v/>
      </c>
      <c r="AL16" s="149" t="str">
        <f>IF('Results Sense-check'!AJ31="","",'Results Sense-check'!AJ31)</f>
        <v/>
      </c>
      <c r="AM16" s="148" t="str">
        <f>IF('Results Sense-check'!AK31="","",'Results Sense-check'!AK31)</f>
        <v/>
      </c>
      <c r="AN16" s="148" t="str">
        <f>IF('Results Sense-check'!AL31="","",'Results Sense-check'!AL31)</f>
        <v/>
      </c>
      <c r="AO16" s="149" t="str">
        <f>IF('Results Sense-check'!AM31="","",'Results Sense-check'!AM31)</f>
        <v/>
      </c>
      <c r="AP16" s="148" t="str">
        <f>IF('Results Sense-check'!AN31="","",'Results Sense-check'!AN31)</f>
        <v/>
      </c>
      <c r="AQ16" s="148" t="str">
        <f>IF('Results Sense-check'!AO31="","",'Results Sense-check'!AO31)</f>
        <v/>
      </c>
      <c r="AR16" s="149" t="str">
        <f>IF('Results Sense-check'!AP31="","",'Results Sense-check'!AP31)</f>
        <v/>
      </c>
      <c r="AS16" s="148" t="str">
        <f>IF('Results Sense-check'!AQ31="","",'Results Sense-check'!AQ31)</f>
        <v/>
      </c>
      <c r="AT16" s="148" t="str">
        <f>IF('Results Sense-check'!AR31="","",'Results Sense-check'!AR31)</f>
        <v/>
      </c>
      <c r="AU16" s="149" t="str">
        <f>IF('Results Sense-check'!AS31="","",'Results Sense-check'!AS31)</f>
        <v/>
      </c>
      <c r="AV16" s="148" t="str">
        <f>IF('Results Sense-check'!AT31="","",'Results Sense-check'!AT31)</f>
        <v/>
      </c>
      <c r="AW16" s="148" t="str">
        <f>IF('Results Sense-check'!AU31="","",'Results Sense-check'!AU31)</f>
        <v/>
      </c>
      <c r="AX16" s="150" t="str">
        <f>IF('Results Sense-check'!AV31="","",'Results Sense-check'!AV31)</f>
        <v/>
      </c>
      <c r="AY16" s="148" t="str">
        <f>IF('Results Sense-check'!AW31="","",'Results Sense-check'!AW31)</f>
        <v/>
      </c>
      <c r="AZ16" s="148" t="str">
        <f>IF('Results Sense-check'!AX31="","",'Results Sense-check'!AX31)</f>
        <v/>
      </c>
      <c r="BA16" s="150" t="str">
        <f>IF('Results Sense-check'!AY31="","",'Results Sense-check'!AY31)</f>
        <v/>
      </c>
      <c r="BB16" s="148" t="str">
        <f>IF('Results Sense-check'!AZ31="","",'Results Sense-check'!AZ31)</f>
        <v/>
      </c>
      <c r="BC16" s="148" t="str">
        <f>IF('Results Sense-check'!BA31="","",'Results Sense-check'!BA31)</f>
        <v/>
      </c>
      <c r="BD16" s="150" t="str">
        <f>IF('Results Sense-check'!BB31="","",'Results Sense-check'!BB31)</f>
        <v/>
      </c>
      <c r="BE16" s="148" t="str">
        <f>IF('Results Sense-check'!BC31="","",'Results Sense-check'!BC31)</f>
        <v/>
      </c>
      <c r="BF16" s="148" t="str">
        <f>IF('Results Sense-check'!BD31="","",'Results Sense-check'!BD31)</f>
        <v/>
      </c>
      <c r="BG16" s="150" t="str">
        <f>IF('Results Sense-check'!BE31="","",'Results Sense-check'!BE31)</f>
        <v/>
      </c>
      <c r="BH16" s="149" t="str">
        <f>IF('Results Sense-check'!BF31="","",'Results Sense-check'!BF31)</f>
        <v/>
      </c>
      <c r="BI16" s="149" t="str">
        <f>IF('Results Sense-check'!BG31="","",'Results Sense-check'!BG31)</f>
        <v/>
      </c>
      <c r="BJ16" s="149" t="str">
        <f>IF('Results Sense-check'!BH31="","",'Results Sense-check'!BH31)</f>
        <v/>
      </c>
      <c r="BK16" s="149" t="str">
        <f>IF('Results Sense-check'!BI31="","",'Results Sense-check'!BI31)</f>
        <v/>
      </c>
      <c r="BL16" s="149" t="str">
        <f>IF('Results Sense-check'!BJ31="","",'Results Sense-check'!BJ31)</f>
        <v/>
      </c>
      <c r="BM16" s="151" t="str">
        <f>IF('Results Sense-check'!BK31="","",'Results Sense-check'!BK31)</f>
        <v/>
      </c>
      <c r="BN16" s="269" t="str">
        <f>IF('Results Sense-check'!BL31="","",'Results Sense-check'!BL31)</f>
        <v/>
      </c>
      <c r="BO16" s="269" t="str">
        <f>IF('Results Sense-check'!BM31="","",'Results Sense-check'!BM31)</f>
        <v/>
      </c>
      <c r="BP16" s="269" t="str">
        <f>IF('Results Sense-check'!BN31="","",'Results Sense-check'!BN31)</f>
        <v/>
      </c>
      <c r="BQ16" s="269" t="str">
        <f>IF('Results Sense-check'!BO31="","",'Results Sense-check'!BO31)</f>
        <v/>
      </c>
      <c r="BR16" s="269" t="str">
        <f>IF('Results Sense-check'!BP31="","",'Results Sense-check'!BP31)</f>
        <v/>
      </c>
      <c r="BS16" s="269" t="str">
        <f>IF('Results Sense-check'!BQ31="","",'Results Sense-check'!BQ31)</f>
        <v/>
      </c>
      <c r="BT16" s="152" t="str">
        <f t="shared" si="0"/>
        <v/>
      </c>
      <c r="BU16" s="152" t="str">
        <f t="shared" si="9"/>
        <v/>
      </c>
      <c r="BV16" s="152" t="str">
        <f t="shared" si="10"/>
        <v/>
      </c>
      <c r="BW16" s="152" t="str">
        <f t="shared" si="11"/>
        <v/>
      </c>
      <c r="BX16" s="152" t="str">
        <f t="shared" si="12"/>
        <v/>
      </c>
      <c r="BY16" s="302" t="str">
        <f t="shared" si="13"/>
        <v/>
      </c>
      <c r="BZ16" s="302" t="str">
        <f t="shared" si="14"/>
        <v/>
      </c>
      <c r="CA16" s="302" t="str">
        <f t="shared" si="15"/>
        <v/>
      </c>
      <c r="CB16" s="303" t="str">
        <f t="shared" si="16"/>
        <v/>
      </c>
      <c r="CC16" s="303" t="str">
        <f t="shared" si="17"/>
        <v/>
      </c>
      <c r="CD16" s="303" t="str">
        <f t="shared" si="18"/>
        <v/>
      </c>
      <c r="CE16" s="303" t="str">
        <f t="shared" si="19"/>
        <v/>
      </c>
      <c r="CF16" s="303" t="str">
        <f t="shared" si="20"/>
        <v/>
      </c>
      <c r="CG16" s="304" t="str">
        <f t="shared" si="21"/>
        <v/>
      </c>
      <c r="CH16" s="304" t="str">
        <f t="shared" si="22"/>
        <v/>
      </c>
      <c r="CI16" s="304" t="str">
        <f t="shared" si="23"/>
        <v/>
      </c>
      <c r="CJ16" s="304" t="str">
        <f t="shared" si="24"/>
        <v/>
      </c>
      <c r="CK16" s="304" t="str">
        <f t="shared" si="25"/>
        <v/>
      </c>
      <c r="CL16" s="302" t="str">
        <f t="shared" si="26"/>
        <v/>
      </c>
      <c r="CM16" s="302" t="str">
        <f t="shared" si="27"/>
        <v/>
      </c>
      <c r="CN16" s="302" t="str">
        <f t="shared" si="28"/>
        <v/>
      </c>
      <c r="CO16" s="302" t="str">
        <f t="shared" si="29"/>
        <v/>
      </c>
      <c r="CP16" s="302" t="str">
        <f t="shared" si="30"/>
        <v/>
      </c>
      <c r="CQ16" s="302" t="str">
        <f t="shared" si="31"/>
        <v/>
      </c>
      <c r="CR16" s="302" t="str">
        <f t="shared" si="32"/>
        <v/>
      </c>
      <c r="CS16" s="302" t="str">
        <f t="shared" si="33"/>
        <v/>
      </c>
      <c r="CT16" s="302" t="str">
        <f t="shared" si="34"/>
        <v/>
      </c>
      <c r="CU16" s="302" t="str">
        <f t="shared" si="35"/>
        <v/>
      </c>
      <c r="CV16" s="302" t="str">
        <f t="shared" si="36"/>
        <v/>
      </c>
      <c r="CW16" s="302" t="str">
        <f t="shared" si="37"/>
        <v/>
      </c>
      <c r="CX16" s="302" t="str">
        <f t="shared" si="38"/>
        <v/>
      </c>
      <c r="CY16" s="302" t="str">
        <f t="shared" si="39"/>
        <v/>
      </c>
      <c r="CZ16" s="302" t="str">
        <f t="shared" si="40"/>
        <v/>
      </c>
      <c r="DA16" s="302" t="str">
        <f t="shared" si="41"/>
        <v/>
      </c>
      <c r="DB16" s="302" t="str">
        <f t="shared" si="42"/>
        <v/>
      </c>
      <c r="DC16" s="305" t="str">
        <f t="shared" si="43"/>
        <v/>
      </c>
      <c r="DD16" s="305" t="str">
        <f t="shared" si="44"/>
        <v/>
      </c>
      <c r="DE16" s="305" t="str">
        <f t="shared" si="45"/>
        <v/>
      </c>
      <c r="DF16" s="305" t="str">
        <f t="shared" si="46"/>
        <v/>
      </c>
      <c r="DG16" s="305" t="str">
        <f t="shared" si="47"/>
        <v/>
      </c>
      <c r="DH16" s="305" t="str">
        <f t="shared" si="48"/>
        <v/>
      </c>
      <c r="DI16" s="305" t="str">
        <f t="shared" si="49"/>
        <v/>
      </c>
      <c r="DJ16" s="305" t="str">
        <f t="shared" si="50"/>
        <v/>
      </c>
      <c r="DK16" s="305" t="str">
        <f t="shared" si="51"/>
        <v/>
      </c>
      <c r="DL16" s="305" t="str">
        <f t="shared" si="52"/>
        <v/>
      </c>
      <c r="DM16" s="305" t="str">
        <f t="shared" si="53"/>
        <v/>
      </c>
      <c r="DN16" s="305" t="str">
        <f t="shared" si="54"/>
        <v/>
      </c>
      <c r="DO16" s="305" t="str">
        <f t="shared" si="55"/>
        <v/>
      </c>
      <c r="DP16" s="305" t="str">
        <f t="shared" si="56"/>
        <v/>
      </c>
      <c r="DQ16" s="305" t="str">
        <f t="shared" si="57"/>
        <v/>
      </c>
      <c r="DR16" s="305" t="str">
        <f t="shared" si="58"/>
        <v/>
      </c>
      <c r="DS16" s="305" t="str">
        <f t="shared" si="59"/>
        <v/>
      </c>
      <c r="DT16" s="305" t="str">
        <f t="shared" si="60"/>
        <v/>
      </c>
      <c r="DU16" s="305" t="str">
        <f t="shared" si="61"/>
        <v/>
      </c>
      <c r="DV16" s="305" t="str">
        <f t="shared" si="62"/>
        <v/>
      </c>
      <c r="DW16" s="305" t="str">
        <f t="shared" si="63"/>
        <v/>
      </c>
      <c r="DX16" s="305" t="str">
        <f t="shared" si="64"/>
        <v/>
      </c>
      <c r="DY16" s="306" t="str">
        <f t="shared" si="65"/>
        <v/>
      </c>
      <c r="DZ16" s="307" t="str">
        <f t="shared" si="66"/>
        <v/>
      </c>
      <c r="EA16" s="307" t="str">
        <f t="shared" si="67"/>
        <v/>
      </c>
      <c r="EB16" s="307" t="str">
        <f t="shared" si="68"/>
        <v/>
      </c>
      <c r="EC16" s="307" t="str">
        <f t="shared" si="69"/>
        <v/>
      </c>
      <c r="ED16" s="307" t="str">
        <f t="shared" si="70"/>
        <v/>
      </c>
      <c r="EE16" s="307" t="str">
        <f t="shared" si="71"/>
        <v/>
      </c>
      <c r="EF16" s="307" t="str">
        <f t="shared" si="72"/>
        <v/>
      </c>
      <c r="EG16" s="307" t="str">
        <f t="shared" si="73"/>
        <v/>
      </c>
      <c r="EH16" s="307" t="str">
        <f t="shared" si="74"/>
        <v/>
      </c>
      <c r="EI16" s="307" t="str">
        <f t="shared" si="75"/>
        <v/>
      </c>
      <c r="EJ16" s="307" t="str">
        <f t="shared" si="76"/>
        <v/>
      </c>
      <c r="EK16" s="307" t="str">
        <f t="shared" si="77"/>
        <v/>
      </c>
      <c r="EL16" s="307" t="str">
        <f t="shared" si="78"/>
        <v/>
      </c>
      <c r="EM16" s="307" t="str">
        <f t="shared" si="79"/>
        <v/>
      </c>
      <c r="EN16" s="307" t="str">
        <f t="shared" si="80"/>
        <v/>
      </c>
      <c r="EO16" s="307" t="str">
        <f t="shared" si="81"/>
        <v/>
      </c>
      <c r="EP16" s="307" t="str">
        <f t="shared" si="82"/>
        <v/>
      </c>
      <c r="EQ16" s="307" t="str">
        <f t="shared" si="83"/>
        <v/>
      </c>
      <c r="ER16" s="307" t="str">
        <f t="shared" si="84"/>
        <v/>
      </c>
      <c r="ES16" s="307" t="str">
        <f t="shared" si="85"/>
        <v/>
      </c>
      <c r="ET16" s="307" t="str">
        <f t="shared" si="86"/>
        <v/>
      </c>
      <c r="EU16" s="307" t="str">
        <f t="shared" si="87"/>
        <v/>
      </c>
      <c r="EV16" s="307" t="str">
        <f t="shared" si="88"/>
        <v/>
      </c>
      <c r="EW16" s="308">
        <f t="shared" si="89"/>
        <v>0</v>
      </c>
      <c r="EX16" s="309">
        <f t="shared" si="90"/>
        <v>0</v>
      </c>
      <c r="EY16" s="309">
        <f t="shared" si="91"/>
        <v>0</v>
      </c>
      <c r="EZ16" s="309">
        <f t="shared" si="92"/>
        <v>0</v>
      </c>
      <c r="FA16" s="309">
        <f t="shared" si="93"/>
        <v>0</v>
      </c>
      <c r="FB16" s="309">
        <f t="shared" si="94"/>
        <v>0</v>
      </c>
      <c r="FC16" s="309">
        <f t="shared" si="95"/>
        <v>0</v>
      </c>
      <c r="FD16" s="309">
        <f t="shared" si="96"/>
        <v>0</v>
      </c>
      <c r="FE16" s="309">
        <f t="shared" si="97"/>
        <v>0</v>
      </c>
      <c r="FF16" s="309" t="s">
        <v>433</v>
      </c>
      <c r="FG16" s="31" t="str">
        <f>IFERROR(VLOOKUP(E16,'Climate data-must not modify'!A:D,4,FALSE),"")</f>
        <v/>
      </c>
      <c r="FH16" s="31" t="str">
        <f t="shared" si="4"/>
        <v/>
      </c>
      <c r="FI16" s="31" t="str">
        <f t="shared" si="5"/>
        <v/>
      </c>
    </row>
    <row r="17" spans="1:166" s="31" customFormat="1">
      <c r="A17" s="31">
        <f t="shared" si="6"/>
        <v>0</v>
      </c>
      <c r="B17" s="31">
        <f t="shared" si="7"/>
        <v>2</v>
      </c>
      <c r="C17" s="34" t="str">
        <f t="shared" ref="C17" si="98">E17&amp;"_"&amp;D17</f>
        <v>Amman_2014</v>
      </c>
      <c r="D17" s="231">
        <f>'[1]GHG Dashboard Data - Inventory'!H2</f>
        <v>2014</v>
      </c>
      <c r="E17" s="156" t="str">
        <f>'[1]GHG Dashboard Data - Inventory'!C2</f>
        <v>Amman</v>
      </c>
      <c r="F17" s="156" t="str">
        <f>'[1]GHG Dashboard Data - Inventory'!D2</f>
        <v>Jordan</v>
      </c>
      <c r="G17" s="156" t="str">
        <f>'[1]GHG Dashboard Data - Inventory'!E2</f>
        <v>South and West Asia</v>
      </c>
      <c r="H17" s="156">
        <f>'[1]GHG Dashboard Data - Inventory'!K2</f>
        <v>3400000</v>
      </c>
      <c r="I17" s="156">
        <f>'[1]GHG Dashboard Data - Inventory'!L2</f>
        <v>801.92</v>
      </c>
      <c r="J17" s="156">
        <f>'[1]GHG Dashboard Data - Inventory'!M2/1000000</f>
        <v>15068</v>
      </c>
      <c r="K17" s="156" t="str">
        <f>'[1]GHG Dashboard Data - Inventory'!J2</f>
        <v>BASIC</v>
      </c>
      <c r="L17" s="148">
        <f>'[1]GHG Dashboard Data - Inventory'!N2</f>
        <v>483248.6152</v>
      </c>
      <c r="M17" s="148">
        <f>'[1]GHG Dashboard Data - Inventory'!O2</f>
        <v>1968947.0314325637</v>
      </c>
      <c r="N17" s="149" t="str">
        <f>'[1]GHG Dashboard Data - Inventory'!P2</f>
        <v>NE</v>
      </c>
      <c r="O17" s="148">
        <f>'[1]GHG Dashboard Data - Inventory'!Q2</f>
        <v>324177.9565731418</v>
      </c>
      <c r="P17" s="148">
        <f>'[1]GHG Dashboard Data - Inventory'!R2</f>
        <v>1650150.0633058769</v>
      </c>
      <c r="Q17" s="149" t="str">
        <f>'[1]GHG Dashboard Data - Inventory'!S2</f>
        <v>NE</v>
      </c>
      <c r="R17" s="148">
        <f>'[1]GHG Dashboard Data - Inventory'!T2</f>
        <v>54447.44720000001</v>
      </c>
      <c r="S17" s="148">
        <f>'[1]GHG Dashboard Data - Inventory'!U2</f>
        <v>273706.57809387986</v>
      </c>
      <c r="T17" s="149" t="str">
        <f>'[1]GHG Dashboard Data - Inventory'!V2</f>
        <v>NE</v>
      </c>
      <c r="U17" s="148" t="str">
        <f>'[1]GHG Dashboard Data - Inventory'!W2</f>
        <v>NO</v>
      </c>
      <c r="V17" s="148" t="str">
        <f>'[1]GHG Dashboard Data - Inventory'!X2</f>
        <v>NO</v>
      </c>
      <c r="W17" s="149" t="str">
        <f>'[1]GHG Dashboard Data - Inventory'!Y2</f>
        <v>NO</v>
      </c>
      <c r="X17" s="150" t="str">
        <f>'[1]GHG Dashboard Data - Inventory'!Z2</f>
        <v>NO</v>
      </c>
      <c r="Y17" s="148" t="str">
        <f>'[1]GHG Dashboard Data - Inventory'!AA2</f>
        <v>NO</v>
      </c>
      <c r="Z17" s="148" t="str">
        <f>'[1]GHG Dashboard Data - Inventory'!AB2</f>
        <v>NO</v>
      </c>
      <c r="AA17" s="149" t="str">
        <f>'[1]GHG Dashboard Data - Inventory'!AC2</f>
        <v>NO</v>
      </c>
      <c r="AB17" s="148" t="str">
        <f>'[1]GHG Dashboard Data - Inventory'!AD2</f>
        <v>NO</v>
      </c>
      <c r="AC17" s="148" t="str">
        <f>'[1]GHG Dashboard Data - Inventory'!AE2</f>
        <v>NO</v>
      </c>
      <c r="AD17" s="149" t="str">
        <f>'[1]GHG Dashboard Data - Inventory'!AF2</f>
        <v>NO</v>
      </c>
      <c r="AE17" s="148" t="str">
        <f>'[1]GHG Dashboard Data - Inventory'!AG2</f>
        <v>NO</v>
      </c>
      <c r="AF17" s="148" t="str">
        <f>'[1]GHG Dashboard Data - Inventory'!AH2</f>
        <v>NO</v>
      </c>
      <c r="AG17" s="148">
        <f>'[1]GHG Dashboard Data - Inventory'!AI2</f>
        <v>2267555.2573226788</v>
      </c>
      <c r="AH17" s="148" t="str">
        <f>'[1]GHG Dashboard Data - Inventory'!AJ2</f>
        <v>NO</v>
      </c>
      <c r="AI17" s="149" t="str">
        <f>'[1]GHG Dashboard Data - Inventory'!AK2</f>
        <v>NE</v>
      </c>
      <c r="AJ17" s="148" t="str">
        <f>'[1]GHG Dashboard Data - Inventory'!AL2</f>
        <v>NO</v>
      </c>
      <c r="AK17" s="148" t="str">
        <f>'[1]GHG Dashboard Data - Inventory'!AM2</f>
        <v>NO</v>
      </c>
      <c r="AL17" s="149" t="str">
        <f>'[1]GHG Dashboard Data - Inventory'!AN2</f>
        <v>NO</v>
      </c>
      <c r="AM17" s="148" t="str">
        <f>'[1]GHG Dashboard Data - Inventory'!AO2</f>
        <v>NO</v>
      </c>
      <c r="AN17" s="148" t="str">
        <f>'[1]GHG Dashboard Data - Inventory'!AP2</f>
        <v>NO</v>
      </c>
      <c r="AO17" s="149" t="str">
        <f>'[1]GHG Dashboard Data - Inventory'!AQ2</f>
        <v>NO</v>
      </c>
      <c r="AP17" s="148" t="str">
        <f>'[1]GHG Dashboard Data - Inventory'!AR2</f>
        <v>NO</v>
      </c>
      <c r="AQ17" s="148" t="str">
        <f>'[1]GHG Dashboard Data - Inventory'!AS2</f>
        <v>NO</v>
      </c>
      <c r="AR17" s="149" t="str">
        <f>'[1]GHG Dashboard Data - Inventory'!AT2</f>
        <v>NE</v>
      </c>
      <c r="AS17" s="148" t="str">
        <f>'[1]GHG Dashboard Data - Inventory'!AU2</f>
        <v>NO</v>
      </c>
      <c r="AT17" s="148" t="str">
        <f>'[1]GHG Dashboard Data - Inventory'!AV2</f>
        <v>NO</v>
      </c>
      <c r="AU17" s="149" t="str">
        <f>'[1]GHG Dashboard Data - Inventory'!AW2</f>
        <v>NE</v>
      </c>
      <c r="AV17" s="148">
        <f>'[1]GHG Dashboard Data - Inventory'!AX2</f>
        <v>164198.02410000007</v>
      </c>
      <c r="AW17" s="148" t="str">
        <f>'[1]GHG Dashboard Data - Inventory'!AY2</f>
        <v>NO</v>
      </c>
      <c r="AX17" s="150">
        <f>'[1]GHG Dashboard Data - Inventory'!AZ2</f>
        <v>28976.121900000006</v>
      </c>
      <c r="AY17" s="148" t="str">
        <f>'[1]GHG Dashboard Data - Inventory'!BA2</f>
        <v>NO</v>
      </c>
      <c r="AZ17" s="148" t="str">
        <f>'[1]GHG Dashboard Data - Inventory'!BB2</f>
        <v>NO</v>
      </c>
      <c r="BA17" s="150" t="str">
        <f>'[1]GHG Dashboard Data - Inventory'!BC2</f>
        <v>NO</v>
      </c>
      <c r="BB17" s="148" t="str">
        <f>'[1]GHG Dashboard Data - Inventory'!BD2</f>
        <v>NO</v>
      </c>
      <c r="BC17" s="148" t="str">
        <f>'[1]GHG Dashboard Data - Inventory'!BE2</f>
        <v>NO</v>
      </c>
      <c r="BD17" s="150" t="str">
        <f>'[1]GHG Dashboard Data - Inventory'!BF2</f>
        <v>NO</v>
      </c>
      <c r="BE17" s="148" t="str">
        <f>'[1]GHG Dashboard Data - Inventory'!BG2</f>
        <v>NO</v>
      </c>
      <c r="BF17" s="148">
        <f>'[1]GHG Dashboard Data - Inventory'!BH2</f>
        <v>244990.84</v>
      </c>
      <c r="BG17" s="150" t="str">
        <f>'[1]GHG Dashboard Data - Inventory'!BI2</f>
        <v>NO</v>
      </c>
      <c r="BH17" s="149" t="str">
        <f>'[1]GHG Dashboard Data - Inventory'!BJ2</f>
        <v>NE</v>
      </c>
      <c r="BI17" s="149" t="str">
        <f>'[1]GHG Dashboard Data - Inventory'!BK2</f>
        <v>NE</v>
      </c>
      <c r="BJ17" s="149" t="str">
        <f>'[1]GHG Dashboard Data - Inventory'!BL2</f>
        <v>NE</v>
      </c>
      <c r="BK17" s="149" t="str">
        <f>'[1]GHG Dashboard Data - Inventory'!BM2</f>
        <v>NE</v>
      </c>
      <c r="BL17" s="149" t="str">
        <f>'[1]GHG Dashboard Data - Inventory'!BN2</f>
        <v>NE</v>
      </c>
      <c r="BM17" s="151" t="str">
        <f>'[1]GHG Dashboard Data - Inventory'!BO2</f>
        <v>NE</v>
      </c>
      <c r="BN17" s="269">
        <f>'[1]GHG Dashboard Data - Inventory'!BP2</f>
        <v>0</v>
      </c>
      <c r="BO17" s="269">
        <f>'[1]GHG Dashboard Data - Inventory'!BQ2</f>
        <v>0</v>
      </c>
      <c r="BP17" s="269">
        <f>'[1]GHG Dashboard Data - Inventory'!BR2</f>
        <v>0</v>
      </c>
      <c r="BQ17" s="269">
        <f>'[1]GHG Dashboard Data - Inventory'!BS2</f>
        <v>0</v>
      </c>
      <c r="BR17" s="269">
        <f>'[1]GHG Dashboard Data - Inventory'!BT2</f>
        <v>0</v>
      </c>
      <c r="BS17" s="269">
        <f>'[1]GHG Dashboard Data - Inventory'!BU2</f>
        <v>0</v>
      </c>
      <c r="BT17" s="152" t="str">
        <f t="shared" si="0"/>
        <v>Amman_2014</v>
      </c>
      <c r="BU17" s="152">
        <f>'[1]GHG Dashboard Data - Inventory'!BW2</f>
        <v>7431421.8132281415</v>
      </c>
      <c r="BV17" s="152">
        <f>'[1]GHG Dashboard Data - Inventory'!BX2</f>
        <v>7431421.8132281415</v>
      </c>
      <c r="BW17" s="152">
        <f>'[1]GHG Dashboard Data - Inventory'!BY2</f>
        <v>7431421.8132281415</v>
      </c>
      <c r="BX17" s="152">
        <f>'[1]GHG Dashboard Data - Inventory'!BZ2</f>
        <v>3322603.4222958209</v>
      </c>
      <c r="BY17" s="302">
        <f>'[1]GHG Dashboard Data - Inventory'!CA2</f>
        <v>4754677.6918054624</v>
      </c>
      <c r="BZ17" s="302">
        <f>'[1]GHG Dashboard Data - Inventory'!CB2</f>
        <v>2267555.2573226788</v>
      </c>
      <c r="CA17" s="302">
        <f>'[1]GHG Dashboard Data - Inventory'!CC2</f>
        <v>409188.86410000006</v>
      </c>
      <c r="CB17" s="303">
        <f>'[1]GHG Dashboard Data - Inventory'!CD2</f>
        <v>4754677.6918054624</v>
      </c>
      <c r="CC17" s="303">
        <f>'[1]GHG Dashboard Data - Inventory'!CE2</f>
        <v>2267555.2573226788</v>
      </c>
      <c r="CD17" s="303">
        <f>'[1]GHG Dashboard Data - Inventory'!CF2</f>
        <v>409188.86410000006</v>
      </c>
      <c r="CE17" s="303" t="str">
        <f>'[1]GHG Dashboard Data - Inventory'!CG2</f>
        <v/>
      </c>
      <c r="CF17" s="303" t="str">
        <f>'[1]GHG Dashboard Data - Inventory'!CH2</f>
        <v/>
      </c>
      <c r="CG17" s="304">
        <f>'[1]GHG Dashboard Data - Inventory'!CI2</f>
        <v>861874.01897314191</v>
      </c>
      <c r="CH17" s="304">
        <f>'[1]GHG Dashboard Data - Inventory'!CK2</f>
        <v>2267555.2573226788</v>
      </c>
      <c r="CI17" s="304">
        <f>SUM('[1]GHG Dashboard Data - Inventory'!CL2:CM2)</f>
        <v>193174.14600000007</v>
      </c>
      <c r="CJ17" s="304" t="str">
        <f>'[1]GHG Dashboard Data - Inventory'!CN2</f>
        <v/>
      </c>
      <c r="CK17" s="304" t="str">
        <f>'[1]GHG Dashboard Data - Inventory'!CO2</f>
        <v/>
      </c>
      <c r="CL17" s="302">
        <f>'[1]GHG Dashboard Data - Inventory'!CP2</f>
        <v>2452195.6466325638</v>
      </c>
      <c r="CM17" s="302">
        <f>'[1]GHG Dashboard Data - Inventory'!CQ2</f>
        <v>1974328.0198790187</v>
      </c>
      <c r="CN17" s="302">
        <f>'[1]GHG Dashboard Data - Inventory'!CR2</f>
        <v>328154.02529387985</v>
      </c>
      <c r="CO17" s="302" t="str">
        <f>'[1]GHG Dashboard Data - Inventory'!CS2</f>
        <v/>
      </c>
      <c r="CP17" s="302" t="str">
        <f>'[1]GHG Dashboard Data - Inventory'!CT2</f>
        <v/>
      </c>
      <c r="CQ17" s="302" t="str">
        <f>'[1]GHG Dashboard Data - Inventory'!CU2</f>
        <v/>
      </c>
      <c r="CR17" s="302" t="str">
        <f>'[1]GHG Dashboard Data - Inventory'!CV2</f>
        <v/>
      </c>
      <c r="CS17" s="302" t="str">
        <f>'[1]GHG Dashboard Data - Inventory'!CW2</f>
        <v/>
      </c>
      <c r="CT17" s="302">
        <f>'[1]GHG Dashboard Data - Inventory'!CX2</f>
        <v>2267555.2573226788</v>
      </c>
      <c r="CU17" s="302" t="str">
        <f>'[1]GHG Dashboard Data - Inventory'!CY2</f>
        <v/>
      </c>
      <c r="CV17" s="302" t="str">
        <f>'[1]GHG Dashboard Data - Inventory'!CZ2</f>
        <v/>
      </c>
      <c r="CW17" s="302" t="str">
        <f>'[1]GHG Dashboard Data - Inventory'!DA2</f>
        <v/>
      </c>
      <c r="CX17" s="302" t="str">
        <f>'[1]GHG Dashboard Data - Inventory'!DB2</f>
        <v/>
      </c>
      <c r="CY17" s="302">
        <f>'[1]GHG Dashboard Data - Inventory'!DC2</f>
        <v>164198.02410000007</v>
      </c>
      <c r="CZ17" s="302" t="str">
        <f>'[1]GHG Dashboard Data - Inventory'!DD2</f>
        <v/>
      </c>
      <c r="DA17" s="302" t="str">
        <f>'[1]GHG Dashboard Data - Inventory'!DE2</f>
        <v/>
      </c>
      <c r="DB17" s="302">
        <f>'[1]GHG Dashboard Data - Inventory'!DF2</f>
        <v>244990.84</v>
      </c>
      <c r="DC17" s="305">
        <f>'[1]GHG Dashboard Data - Inventory'!DG2</f>
        <v>2452195.6466325638</v>
      </c>
      <c r="DD17" s="305">
        <f>'[1]GHG Dashboard Data - Inventory'!DH2</f>
        <v>1974328.0198790187</v>
      </c>
      <c r="DE17" s="305">
        <f>'[1]GHG Dashboard Data - Inventory'!DI2</f>
        <v>328154.02529387985</v>
      </c>
      <c r="DF17" s="305" t="str">
        <f>'[1]GHG Dashboard Data - Inventory'!DJ2</f>
        <v/>
      </c>
      <c r="DG17" s="305" t="str">
        <f>'[1]GHG Dashboard Data - Inventory'!DK2</f>
        <v/>
      </c>
      <c r="DH17" s="305" t="str">
        <f>'[1]GHG Dashboard Data - Inventory'!DL2</f>
        <v/>
      </c>
      <c r="DI17" s="305" t="str">
        <f>'[1]GHG Dashboard Data - Inventory'!DM2</f>
        <v/>
      </c>
      <c r="DJ17" s="305" t="str">
        <f>'[1]GHG Dashboard Data - Inventory'!DN2</f>
        <v/>
      </c>
      <c r="DK17" s="305">
        <f>'[1]GHG Dashboard Data - Inventory'!DO2</f>
        <v>2267555.2573226788</v>
      </c>
      <c r="DL17" s="305" t="str">
        <f>'[1]GHG Dashboard Data - Inventory'!DP2</f>
        <v/>
      </c>
      <c r="DM17" s="305" t="str">
        <f>'[1]GHG Dashboard Data - Inventory'!DQ2</f>
        <v/>
      </c>
      <c r="DN17" s="305" t="str">
        <f>'[1]GHG Dashboard Data - Inventory'!DR2</f>
        <v/>
      </c>
      <c r="DO17" s="305" t="str">
        <f>'[1]GHG Dashboard Data - Inventory'!DS2</f>
        <v/>
      </c>
      <c r="DP17" s="305">
        <f>'[1]GHG Dashboard Data - Inventory'!DT2</f>
        <v>164198.02410000007</v>
      </c>
      <c r="DQ17" s="305" t="str">
        <f>'[1]GHG Dashboard Data - Inventory'!DU2</f>
        <v/>
      </c>
      <c r="DR17" s="305" t="str">
        <f>'[1]GHG Dashboard Data - Inventory'!DV2</f>
        <v/>
      </c>
      <c r="DS17" s="305">
        <f>'[1]GHG Dashboard Data - Inventory'!DW2</f>
        <v>244990.84</v>
      </c>
      <c r="DT17" s="305" t="str">
        <f>'[1]GHG Dashboard Data - Inventory'!DX2</f>
        <v/>
      </c>
      <c r="DU17" s="305" t="str">
        <f>'[1]GHG Dashboard Data - Inventory'!DY2</f>
        <v/>
      </c>
      <c r="DV17" s="305" t="str">
        <f>'[1]GHG Dashboard Data - Inventory'!DZ2</f>
        <v/>
      </c>
      <c r="DW17" s="305" t="str">
        <f>'[1]GHG Dashboard Data - Inventory'!EA2</f>
        <v/>
      </c>
      <c r="DX17" s="305" t="str">
        <f>'[1]GHG Dashboard Data - Inventory'!EB2</f>
        <v/>
      </c>
      <c r="DY17" s="306" t="str">
        <f>'[1]GHG Dashboard Data - Inventory'!EC2</f>
        <v/>
      </c>
      <c r="DZ17" s="307">
        <f>'[1]GHG Dashboard Data - Inventory'!ED2</f>
        <v>483248.6152</v>
      </c>
      <c r="EA17" s="307">
        <f>'[1]GHG Dashboard Data - Inventory'!EE2</f>
        <v>324177.9565731418</v>
      </c>
      <c r="EB17" s="307">
        <f>'[1]GHG Dashboard Data - Inventory'!EF2</f>
        <v>54447.44720000001</v>
      </c>
      <c r="EC17" s="307" t="str">
        <f>'[1]GHG Dashboard Data - Inventory'!EG2</f>
        <v/>
      </c>
      <c r="ED17" s="307" t="str">
        <f>'[1]GHG Dashboard Data - Inventory'!EH2</f>
        <v/>
      </c>
      <c r="EE17" s="307" t="str">
        <f>'[1]GHG Dashboard Data - Inventory'!EI2</f>
        <v/>
      </c>
      <c r="EF17" s="307" t="str">
        <f>'[1]GHG Dashboard Data - Inventory'!EJ2</f>
        <v/>
      </c>
      <c r="EG17" s="307" t="str">
        <f>'[1]GHG Dashboard Data - Inventory'!EK2</f>
        <v/>
      </c>
      <c r="EH17" s="307" t="str">
        <f>'[1]GHG Dashboard Data - Inventory'!EL2</f>
        <v/>
      </c>
      <c r="EI17" s="307">
        <f>'[1]GHG Dashboard Data - Inventory'!EM2</f>
        <v>2267555.2573226788</v>
      </c>
      <c r="EJ17" s="307" t="str">
        <f>'[1]GHG Dashboard Data - Inventory'!EN2</f>
        <v/>
      </c>
      <c r="EK17" s="307" t="str">
        <f>'[1]GHG Dashboard Data - Inventory'!EO2</f>
        <v/>
      </c>
      <c r="EL17" s="307" t="str">
        <f>'[1]GHG Dashboard Data - Inventory'!EP2</f>
        <v/>
      </c>
      <c r="EM17" s="307" t="str">
        <f>'[1]GHG Dashboard Data - Inventory'!EQ2</f>
        <v/>
      </c>
      <c r="EN17" s="307">
        <f>'[1]GHG Dashboard Data - Inventory'!ER2</f>
        <v>193174.14600000007</v>
      </c>
      <c r="EO17" s="307" t="str">
        <f>'[1]GHG Dashboard Data - Inventory'!ES2</f>
        <v/>
      </c>
      <c r="EP17" s="307" t="str">
        <f>'[1]GHG Dashboard Data - Inventory'!ET2</f>
        <v/>
      </c>
      <c r="EQ17" s="307" t="str">
        <f>'[1]GHG Dashboard Data - Inventory'!EU2</f>
        <v/>
      </c>
      <c r="ER17" s="307" t="str">
        <f>'[1]GHG Dashboard Data - Inventory'!EV2</f>
        <v/>
      </c>
      <c r="ES17" s="307" t="str">
        <f>'[1]GHG Dashboard Data - Inventory'!EW2</f>
        <v/>
      </c>
      <c r="ET17" s="307" t="str">
        <f>'[1]GHG Dashboard Data - Inventory'!EX2</f>
        <v/>
      </c>
      <c r="EU17" s="307" t="str">
        <f>'[1]GHG Dashboard Data - Inventory'!EY2</f>
        <v/>
      </c>
      <c r="EV17" s="307" t="str">
        <f>'[1]GHG Dashboard Data - Inventory'!EZ2</f>
        <v/>
      </c>
      <c r="EW17" s="308">
        <f>SUM(EC17:ED17)</f>
        <v>0</v>
      </c>
      <c r="EX17" s="309">
        <f>'[1]GHG Dashboard Data - Inventory'!FA2</f>
        <v>4754677.6918054624</v>
      </c>
      <c r="EY17" s="309">
        <f>'[1]GHG Dashboard Data - Inventory'!FB2</f>
        <v>2267555.2573226788</v>
      </c>
      <c r="EZ17" s="309">
        <f>'[1]GHG Dashboard Data - Inventory'!FC2</f>
        <v>409188.86410000006</v>
      </c>
      <c r="FA17" s="309">
        <f>'[1]GHG Dashboard Data - Inventory'!FD2</f>
        <v>4754677.6918054624</v>
      </c>
      <c r="FB17" s="309">
        <f>'[1]GHG Dashboard Data - Inventory'!FE2</f>
        <v>2267555.2573226788</v>
      </c>
      <c r="FC17" s="309">
        <f>'[1]GHG Dashboard Data - Inventory'!FF2</f>
        <v>409188.86410000006</v>
      </c>
      <c r="FD17" s="309" t="str">
        <f>'[1]GHG Dashboard Data - Inventory'!FG2</f>
        <v/>
      </c>
      <c r="FE17" s="309" t="str">
        <f>'[1]GHG Dashboard Data - Inventory'!FH2</f>
        <v/>
      </c>
      <c r="FF17" s="309" t="str">
        <f>'[1]GHG Dashboard Data - Inventory'!B2</f>
        <v>Yes</v>
      </c>
      <c r="FG17" s="31" t="str">
        <f>IFERROR(VLOOKUP(E17,'Climate data-must not modify'!A:D,4,FALSE),"")</f>
        <v>Dry</v>
      </c>
      <c r="FH17" s="31">
        <f t="shared" si="4"/>
        <v>4431.7647058823532</v>
      </c>
      <c r="FI17" s="31">
        <f t="shared" si="5"/>
        <v>4239.8244213886674</v>
      </c>
      <c r="FJ17" s="35"/>
    </row>
    <row r="18" spans="1:166" s="31" customFormat="1">
      <c r="A18" s="31">
        <f t="shared" ref="A18:A81" si="99">IF(K18="BASIC+",MAX(1,A17+1),A17)</f>
        <v>0</v>
      </c>
      <c r="B18" s="31">
        <f t="shared" ref="B18:B81" si="100">IF(E18="",B17,B17+1)</f>
        <v>3</v>
      </c>
      <c r="C18" s="34" t="str">
        <f t="shared" ref="C18:C81" si="101">E18&amp;"_"&amp;D18</f>
        <v>Athens_2014</v>
      </c>
      <c r="D18" s="231">
        <f>'[1]GHG Dashboard Data - Inventory'!H3</f>
        <v>2014</v>
      </c>
      <c r="E18" s="156" t="str">
        <f>'[1]GHG Dashboard Data - Inventory'!C3</f>
        <v>Athens</v>
      </c>
      <c r="F18" s="156" t="str">
        <f>'[1]GHG Dashboard Data - Inventory'!D3</f>
        <v>Greece</v>
      </c>
      <c r="G18" s="156" t="str">
        <f>'[1]GHG Dashboard Data - Inventory'!E3</f>
        <v>Europe</v>
      </c>
      <c r="H18" s="156">
        <f>'[1]GHG Dashboard Data - Inventory'!K3</f>
        <v>664046</v>
      </c>
      <c r="I18" s="156">
        <f>'[1]GHG Dashboard Data - Inventory'!L3</f>
        <v>39</v>
      </c>
      <c r="J18" s="156">
        <f>'[1]GHG Dashboard Data - Inventory'!M3/1000000</f>
        <v>22249.38233</v>
      </c>
      <c r="K18" s="156" t="str">
        <f>'[1]GHG Dashboard Data - Inventory'!J3</f>
        <v>BASIC</v>
      </c>
      <c r="L18" s="148">
        <f>'[1]GHG Dashboard Data - Inventory'!N3</f>
        <v>263706.88007073523</v>
      </c>
      <c r="M18" s="148">
        <f>'[1]GHG Dashboard Data - Inventory'!O3</f>
        <v>934703.73708909506</v>
      </c>
      <c r="N18" s="149">
        <f>'[1]GHG Dashboard Data - Inventory'!P3</f>
        <v>86830.401806090798</v>
      </c>
      <c r="O18" s="148">
        <f>'[1]GHG Dashboard Data - Inventory'!Q3</f>
        <v>3145.7750764278385</v>
      </c>
      <c r="P18" s="148">
        <f>'[1]GHG Dashboard Data - Inventory'!R3</f>
        <v>1336496.4760707801</v>
      </c>
      <c r="Q18" s="149">
        <f>'[1]GHG Dashboard Data - Inventory'!S3</f>
        <v>124155.41034537302</v>
      </c>
      <c r="R18" s="148">
        <f>'[1]GHG Dashboard Data - Inventory'!T3</f>
        <v>4549.5696919140019</v>
      </c>
      <c r="S18" s="148">
        <f>'[1]GHG Dashboard Data - Inventory'!U3</f>
        <v>97038.742851815841</v>
      </c>
      <c r="T18" s="149">
        <f>'[1]GHG Dashboard Data - Inventory'!V3</f>
        <v>8887.4474031877962</v>
      </c>
      <c r="U18" s="148" t="str">
        <f>'[1]GHG Dashboard Data - Inventory'!W3</f>
        <v>NO</v>
      </c>
      <c r="V18" s="148" t="str">
        <f>'[1]GHG Dashboard Data - Inventory'!X3</f>
        <v>NO</v>
      </c>
      <c r="W18" s="149" t="str">
        <f>'[1]GHG Dashboard Data - Inventory'!Y3</f>
        <v>NO</v>
      </c>
      <c r="X18" s="150" t="str">
        <f>'[1]GHG Dashboard Data - Inventory'!Z3</f>
        <v>NO</v>
      </c>
      <c r="Y18" s="148" t="str">
        <f>'[1]GHG Dashboard Data - Inventory'!AA3</f>
        <v>NO</v>
      </c>
      <c r="Z18" s="148" t="str">
        <f>'[1]GHG Dashboard Data - Inventory'!AB3</f>
        <v>NO</v>
      </c>
      <c r="AA18" s="149" t="str">
        <f>'[1]GHG Dashboard Data - Inventory'!AC3</f>
        <v>NO</v>
      </c>
      <c r="AB18" s="148" t="str">
        <f>'[1]GHG Dashboard Data - Inventory'!AD3</f>
        <v>NO</v>
      </c>
      <c r="AC18" s="148" t="str">
        <f>'[1]GHG Dashboard Data - Inventory'!AE3</f>
        <v>NO</v>
      </c>
      <c r="AD18" s="149" t="str">
        <f>'[1]GHG Dashboard Data - Inventory'!AF3</f>
        <v>NO</v>
      </c>
      <c r="AE18" s="148" t="str">
        <f>'[1]GHG Dashboard Data - Inventory'!AG3</f>
        <v>NO</v>
      </c>
      <c r="AF18" s="148">
        <f>'[1]GHG Dashboard Data - Inventory'!AH3</f>
        <v>365.80226524816146</v>
      </c>
      <c r="AG18" s="148">
        <f>'[1]GHG Dashboard Data - Inventory'!AI3</f>
        <v>988587.28605382703</v>
      </c>
      <c r="AH18" s="148">
        <f>'[1]GHG Dashboard Data - Inventory'!AJ3</f>
        <v>27166.739133837291</v>
      </c>
      <c r="AI18" s="149" t="str">
        <f>'[1]GHG Dashboard Data - Inventory'!AK3</f>
        <v>NE</v>
      </c>
      <c r="AJ18" s="148" t="str">
        <f>'[1]GHG Dashboard Data - Inventory'!AL3</f>
        <v>NO</v>
      </c>
      <c r="AK18" s="148">
        <f>'[1]GHG Dashboard Data - Inventory'!AM3</f>
        <v>48775.41055224336</v>
      </c>
      <c r="AL18" s="149" t="str">
        <f>'[1]GHG Dashboard Data - Inventory'!AN3</f>
        <v>NO</v>
      </c>
      <c r="AM18" s="148" t="str">
        <f>'[1]GHG Dashboard Data - Inventory'!AO3</f>
        <v>NO</v>
      </c>
      <c r="AN18" s="148" t="str">
        <f>'[1]GHG Dashboard Data - Inventory'!AP3</f>
        <v>NO</v>
      </c>
      <c r="AO18" s="149" t="str">
        <f>'[1]GHG Dashboard Data - Inventory'!AQ3</f>
        <v>NO</v>
      </c>
      <c r="AP18" s="148" t="str">
        <f>'[1]GHG Dashboard Data - Inventory'!AR3</f>
        <v>NO</v>
      </c>
      <c r="AQ18" s="148" t="str">
        <f>'[1]GHG Dashboard Data - Inventory'!AS3</f>
        <v>NO</v>
      </c>
      <c r="AR18" s="149">
        <f>'[1]GHG Dashboard Data - Inventory'!AT3</f>
        <v>66349.7505400144</v>
      </c>
      <c r="AS18" s="148" t="str">
        <f>'[1]GHG Dashboard Data - Inventory'!AU3</f>
        <v>NO</v>
      </c>
      <c r="AT18" s="148" t="str">
        <f>'[1]GHG Dashboard Data - Inventory'!AV3</f>
        <v>NO</v>
      </c>
      <c r="AU18" s="149" t="str">
        <f>'[1]GHG Dashboard Data - Inventory'!AW3</f>
        <v>NO</v>
      </c>
      <c r="AV18" s="148" t="str">
        <f>'[1]GHG Dashboard Data - Inventory'!AX3</f>
        <v>NO</v>
      </c>
      <c r="AW18" s="148">
        <f>'[1]GHG Dashboard Data - Inventory'!AY3</f>
        <v>334081.98494235403</v>
      </c>
      <c r="AX18" s="150" t="str">
        <f>'[1]GHG Dashboard Data - Inventory'!AZ3</f>
        <v>NO</v>
      </c>
      <c r="AY18" s="148" t="str">
        <f>'[1]GHG Dashboard Data - Inventory'!BA3</f>
        <v>NO</v>
      </c>
      <c r="AZ18" s="148">
        <f>'[1]GHG Dashboard Data - Inventory'!BB3</f>
        <v>40.565692000000006</v>
      </c>
      <c r="BA18" s="150" t="str">
        <f>'[1]GHG Dashboard Data - Inventory'!BC3</f>
        <v>NO</v>
      </c>
      <c r="BB18" s="148" t="str">
        <f>'[1]GHG Dashboard Data - Inventory'!BD3</f>
        <v>NO</v>
      </c>
      <c r="BC18" s="148" t="str">
        <f>'[1]GHG Dashboard Data - Inventory'!BE3</f>
        <v>NO</v>
      </c>
      <c r="BD18" s="150" t="str">
        <f>'[1]GHG Dashboard Data - Inventory'!BF3</f>
        <v>NO</v>
      </c>
      <c r="BE18" s="148" t="str">
        <f>'[1]GHG Dashboard Data - Inventory'!BG3</f>
        <v>NO</v>
      </c>
      <c r="BF18" s="148">
        <f>'[1]GHG Dashboard Data - Inventory'!BH3</f>
        <v>23341.621173909993</v>
      </c>
      <c r="BG18" s="150" t="str">
        <f>'[1]GHG Dashboard Data - Inventory'!BI3</f>
        <v>NO</v>
      </c>
      <c r="BH18" s="149" t="str">
        <f>'[1]GHG Dashboard Data - Inventory'!BJ3</f>
        <v>NE</v>
      </c>
      <c r="BI18" s="149" t="str">
        <f>'[1]GHG Dashboard Data - Inventory'!BK3</f>
        <v>NE</v>
      </c>
      <c r="BJ18" s="149" t="str">
        <f>'[1]GHG Dashboard Data - Inventory'!BL3</f>
        <v>NO</v>
      </c>
      <c r="BK18" s="149" t="str">
        <f>'[1]GHG Dashboard Data - Inventory'!BM3</f>
        <v>NO</v>
      </c>
      <c r="BL18" s="149" t="str">
        <f>'[1]GHG Dashboard Data - Inventory'!BN3</f>
        <v>NO</v>
      </c>
      <c r="BM18" s="151" t="str">
        <f>'[1]GHG Dashboard Data - Inventory'!BO3</f>
        <v>NE</v>
      </c>
      <c r="BN18" s="269">
        <f>'[1]GHG Dashboard Data - Inventory'!BP3</f>
        <v>0</v>
      </c>
      <c r="BO18" s="269">
        <f>'[1]GHG Dashboard Data - Inventory'!BQ3</f>
        <v>0</v>
      </c>
      <c r="BP18" s="269">
        <f>'[1]GHG Dashboard Data - Inventory'!BR3</f>
        <v>0</v>
      </c>
      <c r="BQ18" s="269">
        <f>'[1]GHG Dashboard Data - Inventory'!BS3</f>
        <v>0</v>
      </c>
      <c r="BR18" s="269">
        <f>'[1]GHG Dashboard Data - Inventory'!BT3</f>
        <v>0</v>
      </c>
      <c r="BS18" s="269">
        <f>'[1]GHG Dashboard Data - Inventory'!BU3</f>
        <v>0</v>
      </c>
      <c r="BT18" s="152" t="str">
        <f t="shared" ref="BT18:BT81" si="102">C18</f>
        <v>Athens_2014</v>
      </c>
      <c r="BU18" s="152">
        <f>'[1]GHG Dashboard Data - Inventory'!BW3</f>
        <v>4062000.5906641884</v>
      </c>
      <c r="BV18" s="152">
        <f>'[1]GHG Dashboard Data - Inventory'!BX3</f>
        <v>4348223.6007588543</v>
      </c>
      <c r="BW18" s="152">
        <f>'[1]GHG Dashboard Data - Inventory'!BY3</f>
        <v>4348223.6007588543</v>
      </c>
      <c r="BX18" s="152">
        <f>'[1]GHG Dashboard Data - Inventory'!BZ3</f>
        <v>1260355.3131581522</v>
      </c>
      <c r="BY18" s="302">
        <f>'[1]GHG Dashboard Data - Inventory'!CA3</f>
        <v>2640006.9831160163</v>
      </c>
      <c r="BZ18" s="302">
        <f>'[1]GHG Dashboard Data - Inventory'!CB3</f>
        <v>1064529.4357399077</v>
      </c>
      <c r="CA18" s="302">
        <f>'[1]GHG Dashboard Data - Inventory'!CC3</f>
        <v>357464.17180826399</v>
      </c>
      <c r="CB18" s="303">
        <f>'[1]GHG Dashboard Data - Inventory'!CD3</f>
        <v>2859880.2426706678</v>
      </c>
      <c r="CC18" s="303">
        <f>'[1]GHG Dashboard Data - Inventory'!CE3</f>
        <v>1130879.186279922</v>
      </c>
      <c r="CD18" s="303">
        <f>'[1]GHG Dashboard Data - Inventory'!CF3</f>
        <v>357464.17180826399</v>
      </c>
      <c r="CE18" s="303" t="str">
        <f>'[1]GHG Dashboard Data - Inventory'!CG3</f>
        <v/>
      </c>
      <c r="CF18" s="303" t="str">
        <f>'[1]GHG Dashboard Data - Inventory'!CH3</f>
        <v/>
      </c>
      <c r="CG18" s="304">
        <f>'[1]GHG Dashboard Data - Inventory'!CI3</f>
        <v>271768.02710432524</v>
      </c>
      <c r="CH18" s="304">
        <f>'[1]GHG Dashboard Data - Inventory'!CK3</f>
        <v>988587.28605382703</v>
      </c>
      <c r="CI18" s="304">
        <f>SUM('[1]GHG Dashboard Data - Inventory'!CL3:CM3)</f>
        <v>0</v>
      </c>
      <c r="CJ18" s="304" t="str">
        <f>'[1]GHG Dashboard Data - Inventory'!CN3</f>
        <v/>
      </c>
      <c r="CK18" s="304" t="str">
        <f>'[1]GHG Dashboard Data - Inventory'!CO3</f>
        <v/>
      </c>
      <c r="CL18" s="302">
        <f>'[1]GHG Dashboard Data - Inventory'!CP3</f>
        <v>1198410.6171598304</v>
      </c>
      <c r="CM18" s="302">
        <f>'[1]GHG Dashboard Data - Inventory'!CQ3</f>
        <v>1339642.2511472078</v>
      </c>
      <c r="CN18" s="302">
        <f>'[1]GHG Dashboard Data - Inventory'!CR3</f>
        <v>101588.31254372984</v>
      </c>
      <c r="CO18" s="302" t="str">
        <f>'[1]GHG Dashboard Data - Inventory'!CS3</f>
        <v/>
      </c>
      <c r="CP18" s="302" t="str">
        <f>'[1]GHG Dashboard Data - Inventory'!CT3</f>
        <v/>
      </c>
      <c r="CQ18" s="302" t="str">
        <f>'[1]GHG Dashboard Data - Inventory'!CU3</f>
        <v/>
      </c>
      <c r="CR18" s="302" t="str">
        <f>'[1]GHG Dashboard Data - Inventory'!CV3</f>
        <v/>
      </c>
      <c r="CS18" s="302">
        <f>'[1]GHG Dashboard Data - Inventory'!CW3</f>
        <v>365.80226524816146</v>
      </c>
      <c r="CT18" s="302">
        <f>'[1]GHG Dashboard Data - Inventory'!CX3</f>
        <v>1015754.0251876643</v>
      </c>
      <c r="CU18" s="302">
        <f>'[1]GHG Dashboard Data - Inventory'!CY3</f>
        <v>48775.41055224336</v>
      </c>
      <c r="CV18" s="302" t="str">
        <f>'[1]GHG Dashboard Data - Inventory'!CZ3</f>
        <v/>
      </c>
      <c r="CW18" s="302" t="str">
        <f>'[1]GHG Dashboard Data - Inventory'!DA3</f>
        <v/>
      </c>
      <c r="CX18" s="302" t="str">
        <f>'[1]GHG Dashboard Data - Inventory'!DB3</f>
        <v/>
      </c>
      <c r="CY18" s="302">
        <f>'[1]GHG Dashboard Data - Inventory'!DC3</f>
        <v>334081.98494235403</v>
      </c>
      <c r="CZ18" s="302">
        <f>'[1]GHG Dashboard Data - Inventory'!DD3</f>
        <v>40.565692000000006</v>
      </c>
      <c r="DA18" s="302" t="str">
        <f>'[1]GHG Dashboard Data - Inventory'!DE3</f>
        <v/>
      </c>
      <c r="DB18" s="302">
        <f>'[1]GHG Dashboard Data - Inventory'!DF3</f>
        <v>23341.621173909993</v>
      </c>
      <c r="DC18" s="305">
        <f>'[1]GHG Dashboard Data - Inventory'!DG3</f>
        <v>1285241.0189659211</v>
      </c>
      <c r="DD18" s="305">
        <f>'[1]GHG Dashboard Data - Inventory'!DH3</f>
        <v>1463797.6614925808</v>
      </c>
      <c r="DE18" s="305">
        <f>'[1]GHG Dashboard Data - Inventory'!DI3</f>
        <v>110475.75994691763</v>
      </c>
      <c r="DF18" s="305" t="str">
        <f>'[1]GHG Dashboard Data - Inventory'!DJ3</f>
        <v/>
      </c>
      <c r="DG18" s="305" t="str">
        <f>'[1]GHG Dashboard Data - Inventory'!DK3</f>
        <v/>
      </c>
      <c r="DH18" s="305" t="str">
        <f>'[1]GHG Dashboard Data - Inventory'!DL3</f>
        <v/>
      </c>
      <c r="DI18" s="305" t="str">
        <f>'[1]GHG Dashboard Data - Inventory'!DM3</f>
        <v/>
      </c>
      <c r="DJ18" s="305">
        <f>'[1]GHG Dashboard Data - Inventory'!DN3</f>
        <v>365.80226524816146</v>
      </c>
      <c r="DK18" s="305">
        <f>'[1]GHG Dashboard Data - Inventory'!DO3</f>
        <v>1015754.0251876643</v>
      </c>
      <c r="DL18" s="305">
        <f>'[1]GHG Dashboard Data - Inventory'!DP3</f>
        <v>48775.41055224336</v>
      </c>
      <c r="DM18" s="305" t="str">
        <f>'[1]GHG Dashboard Data - Inventory'!DQ3</f>
        <v/>
      </c>
      <c r="DN18" s="305">
        <f>'[1]GHG Dashboard Data - Inventory'!DR3</f>
        <v>66349.7505400144</v>
      </c>
      <c r="DO18" s="305" t="str">
        <f>'[1]GHG Dashboard Data - Inventory'!DS3</f>
        <v/>
      </c>
      <c r="DP18" s="305">
        <f>'[1]GHG Dashboard Data - Inventory'!DT3</f>
        <v>334081.98494235403</v>
      </c>
      <c r="DQ18" s="305">
        <f>'[1]GHG Dashboard Data - Inventory'!DU3</f>
        <v>40.565692000000006</v>
      </c>
      <c r="DR18" s="305" t="str">
        <f>'[1]GHG Dashboard Data - Inventory'!DV3</f>
        <v/>
      </c>
      <c r="DS18" s="305">
        <f>'[1]GHG Dashboard Data - Inventory'!DW3</f>
        <v>23341.621173909993</v>
      </c>
      <c r="DT18" s="305" t="str">
        <f>'[1]GHG Dashboard Data - Inventory'!DX3</f>
        <v/>
      </c>
      <c r="DU18" s="305" t="str">
        <f>'[1]GHG Dashboard Data - Inventory'!DY3</f>
        <v/>
      </c>
      <c r="DV18" s="305" t="str">
        <f>'[1]GHG Dashboard Data - Inventory'!DZ3</f>
        <v/>
      </c>
      <c r="DW18" s="305" t="str">
        <f>'[1]GHG Dashboard Data - Inventory'!EA3</f>
        <v/>
      </c>
      <c r="DX18" s="305" t="str">
        <f>'[1]GHG Dashboard Data - Inventory'!EB3</f>
        <v/>
      </c>
      <c r="DY18" s="306" t="str">
        <f>'[1]GHG Dashboard Data - Inventory'!EC3</f>
        <v/>
      </c>
      <c r="DZ18" s="307">
        <f>'[1]GHG Dashboard Data - Inventory'!ED3</f>
        <v>263706.88007073523</v>
      </c>
      <c r="EA18" s="307">
        <f>'[1]GHG Dashboard Data - Inventory'!EE3</f>
        <v>3145.7750764278385</v>
      </c>
      <c r="EB18" s="307">
        <f>'[1]GHG Dashboard Data - Inventory'!EF3</f>
        <v>4549.5696919140019</v>
      </c>
      <c r="EC18" s="307" t="str">
        <f>'[1]GHG Dashboard Data - Inventory'!EG3</f>
        <v/>
      </c>
      <c r="ED18" s="307" t="str">
        <f>'[1]GHG Dashboard Data - Inventory'!EH3</f>
        <v/>
      </c>
      <c r="EE18" s="307" t="str">
        <f>'[1]GHG Dashboard Data - Inventory'!EI3</f>
        <v/>
      </c>
      <c r="EF18" s="307" t="str">
        <f>'[1]GHG Dashboard Data - Inventory'!EJ3</f>
        <v/>
      </c>
      <c r="EG18" s="307" t="str">
        <f>'[1]GHG Dashboard Data - Inventory'!EK3</f>
        <v/>
      </c>
      <c r="EH18" s="307">
        <f>'[1]GHG Dashboard Data - Inventory'!EL3</f>
        <v>365.80226524816146</v>
      </c>
      <c r="EI18" s="307">
        <f>'[1]GHG Dashboard Data - Inventory'!EM3</f>
        <v>988587.28605382703</v>
      </c>
      <c r="EJ18" s="307" t="str">
        <f>'[1]GHG Dashboard Data - Inventory'!EN3</f>
        <v/>
      </c>
      <c r="EK18" s="307" t="str">
        <f>'[1]GHG Dashboard Data - Inventory'!EO3</f>
        <v/>
      </c>
      <c r="EL18" s="307" t="str">
        <f>'[1]GHG Dashboard Data - Inventory'!EP3</f>
        <v/>
      </c>
      <c r="EM18" s="307" t="str">
        <f>'[1]GHG Dashboard Data - Inventory'!EQ3</f>
        <v/>
      </c>
      <c r="EN18" s="307" t="str">
        <f>'[1]GHG Dashboard Data - Inventory'!ER3</f>
        <v/>
      </c>
      <c r="EO18" s="307" t="str">
        <f>'[1]GHG Dashboard Data - Inventory'!ES3</f>
        <v/>
      </c>
      <c r="EP18" s="307" t="str">
        <f>'[1]GHG Dashboard Data - Inventory'!ET3</f>
        <v/>
      </c>
      <c r="EQ18" s="307" t="str">
        <f>'[1]GHG Dashboard Data - Inventory'!EU3</f>
        <v/>
      </c>
      <c r="ER18" s="307" t="str">
        <f>'[1]GHG Dashboard Data - Inventory'!EV3</f>
        <v/>
      </c>
      <c r="ES18" s="307" t="str">
        <f>'[1]GHG Dashboard Data - Inventory'!EW3</f>
        <v/>
      </c>
      <c r="ET18" s="307" t="str">
        <f>'[1]GHG Dashboard Data - Inventory'!EX3</f>
        <v/>
      </c>
      <c r="EU18" s="307" t="str">
        <f>'[1]GHG Dashboard Data - Inventory'!EY3</f>
        <v/>
      </c>
      <c r="EV18" s="307" t="str">
        <f>'[1]GHG Dashboard Data - Inventory'!EZ3</f>
        <v/>
      </c>
      <c r="EW18" s="308">
        <f t="shared" ref="EW18:EW81" si="103">SUM(EC18:ED18)</f>
        <v>0</v>
      </c>
      <c r="EX18" s="309">
        <f>'[1]GHG Dashboard Data - Inventory'!FA3</f>
        <v>2640006.9831160163</v>
      </c>
      <c r="EY18" s="309">
        <f>'[1]GHG Dashboard Data - Inventory'!FB3</f>
        <v>1064529.4357399077</v>
      </c>
      <c r="EZ18" s="309">
        <f>'[1]GHG Dashboard Data - Inventory'!FC3</f>
        <v>357464.17180826399</v>
      </c>
      <c r="FA18" s="309">
        <f>'[1]GHG Dashboard Data - Inventory'!FD3</f>
        <v>2859880.2426706678</v>
      </c>
      <c r="FB18" s="309">
        <f>'[1]GHG Dashboard Data - Inventory'!FE3</f>
        <v>1130879.186279922</v>
      </c>
      <c r="FC18" s="309">
        <f>'[1]GHG Dashboard Data - Inventory'!FF3</f>
        <v>357464.17180826399</v>
      </c>
      <c r="FD18" s="309" t="str">
        <f>'[1]GHG Dashboard Data - Inventory'!FG3</f>
        <v/>
      </c>
      <c r="FE18" s="309" t="str">
        <f>'[1]GHG Dashboard Data - Inventory'!FH3</f>
        <v/>
      </c>
      <c r="FF18" s="309" t="str">
        <f>'[1]GHG Dashboard Data - Inventory'!B3</f>
        <v>No</v>
      </c>
      <c r="FG18" s="31" t="str">
        <f>IFERROR(VLOOKUP(E18,'Climate data-must not modify'!A:D,4,FALSE),"")</f>
        <v>Mediterranean</v>
      </c>
      <c r="FH18" s="31">
        <f t="shared" ref="FH18:FH81" si="104">IFERROR(IF(J18*1000000/H18=0,"",J18*1000000/H18),"")</f>
        <v>33505.784734792469</v>
      </c>
      <c r="FI18" s="31">
        <f t="shared" ref="FI18:FI81" si="105">IFERROR(IF(H18/I18=0,"",H18/I18),"")</f>
        <v>17026.820512820512</v>
      </c>
      <c r="FJ18" s="35"/>
    </row>
    <row r="19" spans="1:166" s="31" customFormat="1">
      <c r="A19" s="31">
        <f t="shared" si="99"/>
        <v>0</v>
      </c>
      <c r="B19" s="31">
        <f t="shared" si="100"/>
        <v>4</v>
      </c>
      <c r="C19" s="34" t="str">
        <f t="shared" si="101"/>
        <v>Athens_2015</v>
      </c>
      <c r="D19" s="231">
        <f>'[1]GHG Dashboard Data - Inventory'!H4</f>
        <v>2015</v>
      </c>
      <c r="E19" s="156" t="str">
        <f>'[1]GHG Dashboard Data - Inventory'!C4</f>
        <v>Athens</v>
      </c>
      <c r="F19" s="156" t="str">
        <f>'[1]GHG Dashboard Data - Inventory'!D4</f>
        <v>Greece</v>
      </c>
      <c r="G19" s="156" t="str">
        <f>'[1]GHG Dashboard Data - Inventory'!E4</f>
        <v>Europe</v>
      </c>
      <c r="H19" s="156">
        <f>'[1]GHG Dashboard Data - Inventory'!K4</f>
        <v>664046</v>
      </c>
      <c r="I19" s="156">
        <f>'[1]GHG Dashboard Data - Inventory'!L4</f>
        <v>39</v>
      </c>
      <c r="J19" s="156">
        <f>'[1]GHG Dashboard Data - Inventory'!M4/1000000</f>
        <v>21742.857112999998</v>
      </c>
      <c r="K19" s="156" t="str">
        <f>'[1]GHG Dashboard Data - Inventory'!J4</f>
        <v>BASIC</v>
      </c>
      <c r="L19" s="148">
        <f>'[1]GHG Dashboard Data - Inventory'!N4</f>
        <v>341286.76778733218</v>
      </c>
      <c r="M19" s="148">
        <f>'[1]GHG Dashboard Data - Inventory'!O4</f>
        <v>943763.12288809253</v>
      </c>
      <c r="N19" s="149">
        <f>'[1]GHG Dashboard Data - Inventory'!P4</f>
        <v>87671.984093429346</v>
      </c>
      <c r="O19" s="148">
        <f>'[1]GHG Dashboard Data - Inventory'!Q4</f>
        <v>46142.318634439536</v>
      </c>
      <c r="P19" s="148">
        <f>'[1]GHG Dashboard Data - Inventory'!R4</f>
        <v>1187525.8552030693</v>
      </c>
      <c r="Q19" s="149">
        <f>'[1]GHG Dashboard Data - Inventory'!S4</f>
        <v>110316.6094997387</v>
      </c>
      <c r="R19" s="148">
        <f>'[1]GHG Dashboard Data - Inventory'!T4</f>
        <v>4549.5696919140019</v>
      </c>
      <c r="S19" s="148">
        <f>'[1]GHG Dashboard Data - Inventory'!U4</f>
        <v>112418.30291769873</v>
      </c>
      <c r="T19" s="149">
        <f>'[1]GHG Dashboard Data - Inventory'!V4</f>
        <v>10316.149704390031</v>
      </c>
      <c r="U19" s="148" t="str">
        <f>'[1]GHG Dashboard Data - Inventory'!W4</f>
        <v>NO</v>
      </c>
      <c r="V19" s="148" t="str">
        <f>'[1]GHG Dashboard Data - Inventory'!X4</f>
        <v>NO</v>
      </c>
      <c r="W19" s="149" t="str">
        <f>'[1]GHG Dashboard Data - Inventory'!Y4</f>
        <v>NO</v>
      </c>
      <c r="X19" s="150" t="str">
        <f>'[1]GHG Dashboard Data - Inventory'!Z4</f>
        <v>NO</v>
      </c>
      <c r="Y19" s="148" t="str">
        <f>'[1]GHG Dashboard Data - Inventory'!AA4</f>
        <v>NO</v>
      </c>
      <c r="Z19" s="148" t="str">
        <f>'[1]GHG Dashboard Data - Inventory'!AB4</f>
        <v>NO</v>
      </c>
      <c r="AA19" s="149" t="str">
        <f>'[1]GHG Dashboard Data - Inventory'!AC4</f>
        <v>NO</v>
      </c>
      <c r="AB19" s="148" t="str">
        <f>'[1]GHG Dashboard Data - Inventory'!AD4</f>
        <v>NO</v>
      </c>
      <c r="AC19" s="148" t="str">
        <f>'[1]GHG Dashboard Data - Inventory'!AE4</f>
        <v>NO</v>
      </c>
      <c r="AD19" s="149" t="str">
        <f>'[1]GHG Dashboard Data - Inventory'!AF4</f>
        <v>NO</v>
      </c>
      <c r="AE19" s="148" t="str">
        <f>'[1]GHG Dashboard Data - Inventory'!AG4</f>
        <v>NO</v>
      </c>
      <c r="AF19" s="148">
        <f>'[1]GHG Dashboard Data - Inventory'!AH4</f>
        <v>365.80226524816146</v>
      </c>
      <c r="AG19" s="148">
        <f>'[1]GHG Dashboard Data - Inventory'!AI4</f>
        <v>972596.16663536895</v>
      </c>
      <c r="AH19" s="148">
        <f>'[1]GHG Dashboard Data - Inventory'!AJ4</f>
        <v>27093.768060069051</v>
      </c>
      <c r="AI19" s="149" t="str">
        <f>'[1]GHG Dashboard Data - Inventory'!AK4</f>
        <v>NE</v>
      </c>
      <c r="AJ19" s="148" t="str">
        <f>'[1]GHG Dashboard Data - Inventory'!AL4</f>
        <v>NO</v>
      </c>
      <c r="AK19" s="148">
        <f>'[1]GHG Dashboard Data - Inventory'!AM4</f>
        <v>48644.397622647746</v>
      </c>
      <c r="AL19" s="149" t="str">
        <f>'[1]GHG Dashboard Data - Inventory'!AN4</f>
        <v>NO</v>
      </c>
      <c r="AM19" s="148" t="str">
        <f>'[1]GHG Dashboard Data - Inventory'!AO4</f>
        <v>NO</v>
      </c>
      <c r="AN19" s="148" t="str">
        <f>'[1]GHG Dashboard Data - Inventory'!AP4</f>
        <v>NO</v>
      </c>
      <c r="AO19" s="149" t="str">
        <f>'[1]GHG Dashboard Data - Inventory'!AQ4</f>
        <v>NO</v>
      </c>
      <c r="AP19" s="148" t="str">
        <f>'[1]GHG Dashboard Data - Inventory'!AR4</f>
        <v>NO</v>
      </c>
      <c r="AQ19" s="148" t="str">
        <f>'[1]GHG Dashboard Data - Inventory'!AS4</f>
        <v>NO</v>
      </c>
      <c r="AR19" s="149">
        <f>'[1]GHG Dashboard Data - Inventory'!AT4</f>
        <v>74038.104852574528</v>
      </c>
      <c r="AS19" s="148" t="str">
        <f>'[1]GHG Dashboard Data - Inventory'!AU4</f>
        <v>NO</v>
      </c>
      <c r="AT19" s="148" t="str">
        <f>'[1]GHG Dashboard Data - Inventory'!AV4</f>
        <v>NO</v>
      </c>
      <c r="AU19" s="149" t="str">
        <f>'[1]GHG Dashboard Data - Inventory'!AW4</f>
        <v>NO</v>
      </c>
      <c r="AV19" s="148" t="str">
        <f>'[1]GHG Dashboard Data - Inventory'!AX4</f>
        <v>NO</v>
      </c>
      <c r="AW19" s="148">
        <f>'[1]GHG Dashboard Data - Inventory'!AY4</f>
        <v>304539.55865895824</v>
      </c>
      <c r="AX19" s="150" t="str">
        <f>'[1]GHG Dashboard Data - Inventory'!AZ4</f>
        <v>NO</v>
      </c>
      <c r="AY19" s="148" t="str">
        <f>'[1]GHG Dashboard Data - Inventory'!BA4</f>
        <v>NO</v>
      </c>
      <c r="AZ19" s="148">
        <f>'[1]GHG Dashboard Data - Inventory'!BB4</f>
        <v>37.934926000000004</v>
      </c>
      <c r="BA19" s="150" t="str">
        <f>'[1]GHG Dashboard Data - Inventory'!BC4</f>
        <v>NO</v>
      </c>
      <c r="BB19" s="148" t="str">
        <f>'[1]GHG Dashboard Data - Inventory'!BD4</f>
        <v>NO</v>
      </c>
      <c r="BC19" s="148" t="str">
        <f>'[1]GHG Dashboard Data - Inventory'!BE4</f>
        <v>NO</v>
      </c>
      <c r="BD19" s="150" t="str">
        <f>'[1]GHG Dashboard Data - Inventory'!BF4</f>
        <v>NO</v>
      </c>
      <c r="BE19" s="148" t="str">
        <f>'[1]GHG Dashboard Data - Inventory'!BG4</f>
        <v>NO</v>
      </c>
      <c r="BF19" s="148">
        <f>'[1]GHG Dashboard Data - Inventory'!BH4</f>
        <v>23341.621173909993</v>
      </c>
      <c r="BG19" s="150" t="str">
        <f>'[1]GHG Dashboard Data - Inventory'!BI4</f>
        <v>NO</v>
      </c>
      <c r="BH19" s="149" t="str">
        <f>'[1]GHG Dashboard Data - Inventory'!BJ4</f>
        <v>NE</v>
      </c>
      <c r="BI19" s="149" t="str">
        <f>'[1]GHG Dashboard Data - Inventory'!BK4</f>
        <v>NE</v>
      </c>
      <c r="BJ19" s="149" t="str">
        <f>'[1]GHG Dashboard Data - Inventory'!BL4</f>
        <v>NO</v>
      </c>
      <c r="BK19" s="149" t="str">
        <f>'[1]GHG Dashboard Data - Inventory'!BM4</f>
        <v>NO</v>
      </c>
      <c r="BL19" s="149" t="str">
        <f>'[1]GHG Dashboard Data - Inventory'!BN4</f>
        <v>NO</v>
      </c>
      <c r="BM19" s="151" t="str">
        <f>'[1]GHG Dashboard Data - Inventory'!BO4</f>
        <v>NE</v>
      </c>
      <c r="BN19" s="269">
        <f>'[1]GHG Dashboard Data - Inventory'!BP4</f>
        <v>0</v>
      </c>
      <c r="BO19" s="269">
        <f>'[1]GHG Dashboard Data - Inventory'!BQ4</f>
        <v>0</v>
      </c>
      <c r="BP19" s="269">
        <f>'[1]GHG Dashboard Data - Inventory'!BR4</f>
        <v>0</v>
      </c>
      <c r="BQ19" s="269">
        <f>'[1]GHG Dashboard Data - Inventory'!BS4</f>
        <v>0</v>
      </c>
      <c r="BR19" s="269">
        <f>'[1]GHG Dashboard Data - Inventory'!BT4</f>
        <v>0</v>
      </c>
      <c r="BS19" s="269">
        <f>'[1]GHG Dashboard Data - Inventory'!BU4</f>
        <v>0</v>
      </c>
      <c r="BT19" s="152" t="str">
        <f t="shared" si="102"/>
        <v>Athens_2015</v>
      </c>
      <c r="BU19" s="152">
        <f>'[1]GHG Dashboard Data - Inventory'!BW4</f>
        <v>4012305.1864647483</v>
      </c>
      <c r="BV19" s="152">
        <f>'[1]GHG Dashboard Data - Inventory'!BX4</f>
        <v>4294648.0346148815</v>
      </c>
      <c r="BW19" s="152">
        <f>'[1]GHG Dashboard Data - Inventory'!BY4</f>
        <v>4294648.0346148815</v>
      </c>
      <c r="BX19" s="152">
        <f>'[1]GHG Dashboard Data - Inventory'!BZ4</f>
        <v>1364940.6250143028</v>
      </c>
      <c r="BY19" s="302">
        <f>'[1]GHG Dashboard Data - Inventory'!CA4</f>
        <v>2636051.7393877944</v>
      </c>
      <c r="BZ19" s="302">
        <f>'[1]GHG Dashboard Data - Inventory'!CB4</f>
        <v>1048334.3323180857</v>
      </c>
      <c r="CA19" s="302">
        <f>'[1]GHG Dashboard Data - Inventory'!CC4</f>
        <v>327919.11475886824</v>
      </c>
      <c r="CB19" s="303">
        <f>'[1]GHG Dashboard Data - Inventory'!CD4</f>
        <v>2844356.4826853527</v>
      </c>
      <c r="CC19" s="303">
        <f>'[1]GHG Dashboard Data - Inventory'!CE4</f>
        <v>1122372.4371706601</v>
      </c>
      <c r="CD19" s="303">
        <f>'[1]GHG Dashboard Data - Inventory'!CF4</f>
        <v>327919.11475886824</v>
      </c>
      <c r="CE19" s="303" t="str">
        <f>'[1]GHG Dashboard Data - Inventory'!CG4</f>
        <v/>
      </c>
      <c r="CF19" s="303" t="str">
        <f>'[1]GHG Dashboard Data - Inventory'!CH4</f>
        <v/>
      </c>
      <c r="CG19" s="304">
        <f>'[1]GHG Dashboard Data - Inventory'!CI4</f>
        <v>392344.45837893389</v>
      </c>
      <c r="CH19" s="304">
        <f>'[1]GHG Dashboard Data - Inventory'!CK4</f>
        <v>972596.16663536895</v>
      </c>
      <c r="CI19" s="304">
        <f>SUM('[1]GHG Dashboard Data - Inventory'!CL4:CM4)</f>
        <v>0</v>
      </c>
      <c r="CJ19" s="304" t="str">
        <f>'[1]GHG Dashboard Data - Inventory'!CN4</f>
        <v/>
      </c>
      <c r="CK19" s="304" t="str">
        <f>'[1]GHG Dashboard Data - Inventory'!CO4</f>
        <v/>
      </c>
      <c r="CL19" s="302">
        <f>'[1]GHG Dashboard Data - Inventory'!CP4</f>
        <v>1285049.8906754246</v>
      </c>
      <c r="CM19" s="302">
        <f>'[1]GHG Dashboard Data - Inventory'!CQ4</f>
        <v>1233668.1738375088</v>
      </c>
      <c r="CN19" s="302">
        <f>'[1]GHG Dashboard Data - Inventory'!CR4</f>
        <v>116967.87260961274</v>
      </c>
      <c r="CO19" s="302" t="str">
        <f>'[1]GHG Dashboard Data - Inventory'!CS4</f>
        <v/>
      </c>
      <c r="CP19" s="302" t="str">
        <f>'[1]GHG Dashboard Data - Inventory'!CT4</f>
        <v/>
      </c>
      <c r="CQ19" s="302" t="str">
        <f>'[1]GHG Dashboard Data - Inventory'!CU4</f>
        <v/>
      </c>
      <c r="CR19" s="302" t="str">
        <f>'[1]GHG Dashboard Data - Inventory'!CV4</f>
        <v/>
      </c>
      <c r="CS19" s="302">
        <f>'[1]GHG Dashboard Data - Inventory'!CW4</f>
        <v>365.80226524816146</v>
      </c>
      <c r="CT19" s="302">
        <f>'[1]GHG Dashboard Data - Inventory'!CX4</f>
        <v>999689.93469543802</v>
      </c>
      <c r="CU19" s="302">
        <f>'[1]GHG Dashboard Data - Inventory'!CY4</f>
        <v>48644.397622647746</v>
      </c>
      <c r="CV19" s="302" t="str">
        <f>'[1]GHG Dashboard Data - Inventory'!CZ4</f>
        <v/>
      </c>
      <c r="CW19" s="302" t="str">
        <f>'[1]GHG Dashboard Data - Inventory'!DA4</f>
        <v/>
      </c>
      <c r="CX19" s="302" t="str">
        <f>'[1]GHG Dashboard Data - Inventory'!DB4</f>
        <v/>
      </c>
      <c r="CY19" s="302">
        <f>'[1]GHG Dashboard Data - Inventory'!DC4</f>
        <v>304539.55865895824</v>
      </c>
      <c r="CZ19" s="302">
        <f>'[1]GHG Dashboard Data - Inventory'!DD4</f>
        <v>37.934926000000004</v>
      </c>
      <c r="DA19" s="302" t="str">
        <f>'[1]GHG Dashboard Data - Inventory'!DE4</f>
        <v/>
      </c>
      <c r="DB19" s="302">
        <f>'[1]GHG Dashboard Data - Inventory'!DF4</f>
        <v>23341.621173909993</v>
      </c>
      <c r="DC19" s="305">
        <f>'[1]GHG Dashboard Data - Inventory'!DG4</f>
        <v>1372721.8747688539</v>
      </c>
      <c r="DD19" s="305">
        <f>'[1]GHG Dashboard Data - Inventory'!DH4</f>
        <v>1343984.7833372476</v>
      </c>
      <c r="DE19" s="305">
        <f>'[1]GHG Dashboard Data - Inventory'!DI4</f>
        <v>127284.02231400277</v>
      </c>
      <c r="DF19" s="305" t="str">
        <f>'[1]GHG Dashboard Data - Inventory'!DJ4</f>
        <v/>
      </c>
      <c r="DG19" s="305" t="str">
        <f>'[1]GHG Dashboard Data - Inventory'!DK4</f>
        <v/>
      </c>
      <c r="DH19" s="305" t="str">
        <f>'[1]GHG Dashboard Data - Inventory'!DL4</f>
        <v/>
      </c>
      <c r="DI19" s="305" t="str">
        <f>'[1]GHG Dashboard Data - Inventory'!DM4</f>
        <v/>
      </c>
      <c r="DJ19" s="305">
        <f>'[1]GHG Dashboard Data - Inventory'!DN4</f>
        <v>365.80226524816146</v>
      </c>
      <c r="DK19" s="305">
        <f>'[1]GHG Dashboard Data - Inventory'!DO4</f>
        <v>999689.93469543802</v>
      </c>
      <c r="DL19" s="305">
        <f>'[1]GHG Dashboard Data - Inventory'!DP4</f>
        <v>48644.397622647746</v>
      </c>
      <c r="DM19" s="305" t="str">
        <f>'[1]GHG Dashboard Data - Inventory'!DQ4</f>
        <v/>
      </c>
      <c r="DN19" s="305">
        <f>'[1]GHG Dashboard Data - Inventory'!DR4</f>
        <v>74038.104852574528</v>
      </c>
      <c r="DO19" s="305" t="str">
        <f>'[1]GHG Dashboard Data - Inventory'!DS4</f>
        <v/>
      </c>
      <c r="DP19" s="305">
        <f>'[1]GHG Dashboard Data - Inventory'!DT4</f>
        <v>304539.55865895824</v>
      </c>
      <c r="DQ19" s="305">
        <f>'[1]GHG Dashboard Data - Inventory'!DU4</f>
        <v>37.934926000000004</v>
      </c>
      <c r="DR19" s="305" t="str">
        <f>'[1]GHG Dashboard Data - Inventory'!DV4</f>
        <v/>
      </c>
      <c r="DS19" s="305">
        <f>'[1]GHG Dashboard Data - Inventory'!DW4</f>
        <v>23341.621173909993</v>
      </c>
      <c r="DT19" s="305" t="str">
        <f>'[1]GHG Dashboard Data - Inventory'!DX4</f>
        <v/>
      </c>
      <c r="DU19" s="305" t="str">
        <f>'[1]GHG Dashboard Data - Inventory'!DY4</f>
        <v/>
      </c>
      <c r="DV19" s="305" t="str">
        <f>'[1]GHG Dashboard Data - Inventory'!DZ4</f>
        <v/>
      </c>
      <c r="DW19" s="305" t="str">
        <f>'[1]GHG Dashboard Data - Inventory'!EA4</f>
        <v/>
      </c>
      <c r="DX19" s="305" t="str">
        <f>'[1]GHG Dashboard Data - Inventory'!EB4</f>
        <v/>
      </c>
      <c r="DY19" s="306" t="str">
        <f>'[1]GHG Dashboard Data - Inventory'!EC4</f>
        <v/>
      </c>
      <c r="DZ19" s="307">
        <f>'[1]GHG Dashboard Data - Inventory'!ED4</f>
        <v>341286.76778733218</v>
      </c>
      <c r="EA19" s="307">
        <f>'[1]GHG Dashboard Data - Inventory'!EE4</f>
        <v>46142.318634439536</v>
      </c>
      <c r="EB19" s="307">
        <f>'[1]GHG Dashboard Data - Inventory'!EF4</f>
        <v>4549.5696919140019</v>
      </c>
      <c r="EC19" s="307" t="str">
        <f>'[1]GHG Dashboard Data - Inventory'!EG4</f>
        <v/>
      </c>
      <c r="ED19" s="307" t="str">
        <f>'[1]GHG Dashboard Data - Inventory'!EH4</f>
        <v/>
      </c>
      <c r="EE19" s="307" t="str">
        <f>'[1]GHG Dashboard Data - Inventory'!EI4</f>
        <v/>
      </c>
      <c r="EF19" s="307" t="str">
        <f>'[1]GHG Dashboard Data - Inventory'!EJ4</f>
        <v/>
      </c>
      <c r="EG19" s="307" t="str">
        <f>'[1]GHG Dashboard Data - Inventory'!EK4</f>
        <v/>
      </c>
      <c r="EH19" s="307">
        <f>'[1]GHG Dashboard Data - Inventory'!EL4</f>
        <v>365.80226524816146</v>
      </c>
      <c r="EI19" s="307">
        <f>'[1]GHG Dashboard Data - Inventory'!EM4</f>
        <v>972596.16663536895</v>
      </c>
      <c r="EJ19" s="307" t="str">
        <f>'[1]GHG Dashboard Data - Inventory'!EN4</f>
        <v/>
      </c>
      <c r="EK19" s="307" t="str">
        <f>'[1]GHG Dashboard Data - Inventory'!EO4</f>
        <v/>
      </c>
      <c r="EL19" s="307" t="str">
        <f>'[1]GHG Dashboard Data - Inventory'!EP4</f>
        <v/>
      </c>
      <c r="EM19" s="307" t="str">
        <f>'[1]GHG Dashboard Data - Inventory'!EQ4</f>
        <v/>
      </c>
      <c r="EN19" s="307" t="str">
        <f>'[1]GHG Dashboard Data - Inventory'!ER4</f>
        <v/>
      </c>
      <c r="EO19" s="307" t="str">
        <f>'[1]GHG Dashboard Data - Inventory'!ES4</f>
        <v/>
      </c>
      <c r="EP19" s="307" t="str">
        <f>'[1]GHG Dashboard Data - Inventory'!ET4</f>
        <v/>
      </c>
      <c r="EQ19" s="307" t="str">
        <f>'[1]GHG Dashboard Data - Inventory'!EU4</f>
        <v/>
      </c>
      <c r="ER19" s="307" t="str">
        <f>'[1]GHG Dashboard Data - Inventory'!EV4</f>
        <v/>
      </c>
      <c r="ES19" s="307" t="str">
        <f>'[1]GHG Dashboard Data - Inventory'!EW4</f>
        <v/>
      </c>
      <c r="ET19" s="307" t="str">
        <f>'[1]GHG Dashboard Data - Inventory'!EX4</f>
        <v/>
      </c>
      <c r="EU19" s="307" t="str">
        <f>'[1]GHG Dashboard Data - Inventory'!EY4</f>
        <v/>
      </c>
      <c r="EV19" s="307" t="str">
        <f>'[1]GHG Dashboard Data - Inventory'!EZ4</f>
        <v/>
      </c>
      <c r="EW19" s="308">
        <f t="shared" si="103"/>
        <v>0</v>
      </c>
      <c r="EX19" s="309">
        <f>'[1]GHG Dashboard Data - Inventory'!FA4</f>
        <v>2636051.7393877944</v>
      </c>
      <c r="EY19" s="309">
        <f>'[1]GHG Dashboard Data - Inventory'!FB4</f>
        <v>1048334.3323180857</v>
      </c>
      <c r="EZ19" s="309">
        <f>'[1]GHG Dashboard Data - Inventory'!FC4</f>
        <v>327919.11475886824</v>
      </c>
      <c r="FA19" s="309">
        <f>'[1]GHG Dashboard Data - Inventory'!FD4</f>
        <v>2844356.4826853527</v>
      </c>
      <c r="FB19" s="309">
        <f>'[1]GHG Dashboard Data - Inventory'!FE4</f>
        <v>1122372.4371706601</v>
      </c>
      <c r="FC19" s="309">
        <f>'[1]GHG Dashboard Data - Inventory'!FF4</f>
        <v>327919.11475886824</v>
      </c>
      <c r="FD19" s="309" t="str">
        <f>'[1]GHG Dashboard Data - Inventory'!FG4</f>
        <v/>
      </c>
      <c r="FE19" s="309" t="str">
        <f>'[1]GHG Dashboard Data - Inventory'!FH4</f>
        <v/>
      </c>
      <c r="FF19" s="309" t="str">
        <f>'[1]GHG Dashboard Data - Inventory'!B4</f>
        <v>No</v>
      </c>
      <c r="FG19" s="31" t="str">
        <f>IFERROR(VLOOKUP(E19,'Climate data-must not modify'!A:D,4,FALSE),"")</f>
        <v>Mediterranean</v>
      </c>
      <c r="FH19" s="31">
        <f t="shared" si="104"/>
        <v>32742.998396195446</v>
      </c>
      <c r="FI19" s="31">
        <f t="shared" si="105"/>
        <v>17026.820512820512</v>
      </c>
      <c r="FJ19" s="35"/>
    </row>
    <row r="20" spans="1:166" s="31" customFormat="1">
      <c r="A20" s="31">
        <f t="shared" si="99"/>
        <v>0</v>
      </c>
      <c r="B20" s="31">
        <f t="shared" si="100"/>
        <v>5</v>
      </c>
      <c r="C20" s="34" t="str">
        <f t="shared" si="101"/>
        <v>Athens_2016</v>
      </c>
      <c r="D20" s="231">
        <f>'[1]GHG Dashboard Data - Inventory'!H5</f>
        <v>2016</v>
      </c>
      <c r="E20" s="156" t="str">
        <f>'[1]GHG Dashboard Data - Inventory'!C5</f>
        <v>Athens</v>
      </c>
      <c r="F20" s="156" t="str">
        <f>'[1]GHG Dashboard Data - Inventory'!D5</f>
        <v>Greece</v>
      </c>
      <c r="G20" s="156" t="str">
        <f>'[1]GHG Dashboard Data - Inventory'!E5</f>
        <v>Europe</v>
      </c>
      <c r="H20" s="156">
        <f>'[1]GHG Dashboard Data - Inventory'!K5</f>
        <v>664046</v>
      </c>
      <c r="I20" s="156">
        <f>'[1]GHG Dashboard Data - Inventory'!L5</f>
        <v>39</v>
      </c>
      <c r="J20" s="156">
        <f>'[1]GHG Dashboard Data - Inventory'!M5/1000000</f>
        <v>23985.887141920801</v>
      </c>
      <c r="K20" s="156" t="str">
        <f>'[1]GHG Dashboard Data - Inventory'!J5</f>
        <v>BASIC</v>
      </c>
      <c r="L20" s="148">
        <f>'[1]GHG Dashboard Data - Inventory'!N5</f>
        <v>289607.34037320392</v>
      </c>
      <c r="M20" s="148">
        <f>'[1]GHG Dashboard Data - Inventory'!O5</f>
        <v>685477.18479471107</v>
      </c>
      <c r="N20" s="149">
        <f>'[1]GHG Dashboard Data - Inventory'!P5</f>
        <v>73633.761821801745</v>
      </c>
      <c r="O20" s="148">
        <f>'[1]GHG Dashboard Data - Inventory'!Q5</f>
        <v>43785.050737495214</v>
      </c>
      <c r="P20" s="148">
        <f>'[1]GHG Dashboard Data - Inventory'!R5</f>
        <v>953962.16533837258</v>
      </c>
      <c r="Q20" s="149">
        <f>'[1]GHG Dashboard Data - Inventory'!S5</f>
        <v>102474.34112715631</v>
      </c>
      <c r="R20" s="148">
        <f>'[1]GHG Dashboard Data - Inventory'!T5</f>
        <v>4549.5703052999997</v>
      </c>
      <c r="S20" s="148">
        <f>'[1]GHG Dashboard Data - Inventory'!U5</f>
        <v>45092.964594397046</v>
      </c>
      <c r="T20" s="149">
        <f>'[1]GHG Dashboard Data - Inventory'!V5</f>
        <v>4633.9075192034634</v>
      </c>
      <c r="U20" s="148" t="str">
        <f>'[1]GHG Dashboard Data - Inventory'!W5</f>
        <v>NO</v>
      </c>
      <c r="V20" s="148" t="str">
        <f>'[1]GHG Dashboard Data - Inventory'!X5</f>
        <v>NO</v>
      </c>
      <c r="W20" s="149" t="str">
        <f>'[1]GHG Dashboard Data - Inventory'!Y5</f>
        <v>NO</v>
      </c>
      <c r="X20" s="150" t="str">
        <f>'[1]GHG Dashboard Data - Inventory'!Z5</f>
        <v>NO</v>
      </c>
      <c r="Y20" s="148" t="str">
        <f>'[1]GHG Dashboard Data - Inventory'!AA5</f>
        <v>NO</v>
      </c>
      <c r="Z20" s="148" t="str">
        <f>'[1]GHG Dashboard Data - Inventory'!AB5</f>
        <v>NO</v>
      </c>
      <c r="AA20" s="149" t="str">
        <f>'[1]GHG Dashboard Data - Inventory'!AC5</f>
        <v>NO</v>
      </c>
      <c r="AB20" s="148" t="str">
        <f>'[1]GHG Dashboard Data - Inventory'!AD5</f>
        <v>NO</v>
      </c>
      <c r="AC20" s="148" t="str">
        <f>'[1]GHG Dashboard Data - Inventory'!AE5</f>
        <v>NO</v>
      </c>
      <c r="AD20" s="149" t="str">
        <f>'[1]GHG Dashboard Data - Inventory'!AF5</f>
        <v>NO</v>
      </c>
      <c r="AE20" s="148" t="str">
        <f>'[1]GHG Dashboard Data - Inventory'!AG5</f>
        <v>NO</v>
      </c>
      <c r="AF20" s="148">
        <f>'[1]GHG Dashboard Data - Inventory'!AH5</f>
        <v>319.63250352893397</v>
      </c>
      <c r="AG20" s="148">
        <f>'[1]GHG Dashboard Data - Inventory'!AI5</f>
        <v>992090.44854144449</v>
      </c>
      <c r="AH20" s="148">
        <f>'[1]GHG Dashboard Data - Inventory'!AJ5</f>
        <v>26762.454674625813</v>
      </c>
      <c r="AI20" s="149" t="str">
        <f>'[1]GHG Dashboard Data - Inventory'!AK5</f>
        <v>NE</v>
      </c>
      <c r="AJ20" s="148" t="str">
        <f>'[1]GHG Dashboard Data - Inventory'!AL5</f>
        <v>NO</v>
      </c>
      <c r="AK20" s="148">
        <f>'[1]GHG Dashboard Data - Inventory'!AM5</f>
        <v>48049.554556763636</v>
      </c>
      <c r="AL20" s="149" t="str">
        <f>'[1]GHG Dashboard Data - Inventory'!AN5</f>
        <v>NO</v>
      </c>
      <c r="AM20" s="148" t="str">
        <f>'[1]GHG Dashboard Data - Inventory'!AO5</f>
        <v>NO</v>
      </c>
      <c r="AN20" s="148" t="str">
        <f>'[1]GHG Dashboard Data - Inventory'!AP5</f>
        <v>NO</v>
      </c>
      <c r="AO20" s="149" t="str">
        <f>'[1]GHG Dashboard Data - Inventory'!AQ5</f>
        <v>NO</v>
      </c>
      <c r="AP20" s="148" t="str">
        <f>'[1]GHG Dashboard Data - Inventory'!AR5</f>
        <v>NO</v>
      </c>
      <c r="AQ20" s="148" t="str">
        <f>'[1]GHG Dashboard Data - Inventory'!AS5</f>
        <v>NO</v>
      </c>
      <c r="AR20" s="149">
        <f>'[1]GHG Dashboard Data - Inventory'!AT5</f>
        <v>79443.285750123978</v>
      </c>
      <c r="AS20" s="148" t="str">
        <f>'[1]GHG Dashboard Data - Inventory'!AU5</f>
        <v>NO</v>
      </c>
      <c r="AT20" s="148" t="str">
        <f>'[1]GHG Dashboard Data - Inventory'!AV5</f>
        <v>NO</v>
      </c>
      <c r="AU20" s="149" t="str">
        <f>'[1]GHG Dashboard Data - Inventory'!AW5</f>
        <v>NO</v>
      </c>
      <c r="AV20" s="148" t="str">
        <f>'[1]GHG Dashboard Data - Inventory'!AX5</f>
        <v>NO</v>
      </c>
      <c r="AW20" s="148">
        <f>'[1]GHG Dashboard Data - Inventory'!AY5</f>
        <v>340230.06046434055</v>
      </c>
      <c r="AX20" s="150" t="str">
        <f>'[1]GHG Dashboard Data - Inventory'!AZ5</f>
        <v>NO</v>
      </c>
      <c r="AY20" s="148" t="str">
        <f>'[1]GHG Dashboard Data - Inventory'!BA5</f>
        <v>NO</v>
      </c>
      <c r="AZ20" s="148">
        <f>'[1]GHG Dashboard Data - Inventory'!BB5</f>
        <v>39.234210000000004</v>
      </c>
      <c r="BA20" s="150" t="str">
        <f>'[1]GHG Dashboard Data - Inventory'!BC5</f>
        <v>NO</v>
      </c>
      <c r="BB20" s="148" t="str">
        <f>'[1]GHG Dashboard Data - Inventory'!BD5</f>
        <v>NO</v>
      </c>
      <c r="BC20" s="148" t="str">
        <f>'[1]GHG Dashboard Data - Inventory'!BE5</f>
        <v>NO</v>
      </c>
      <c r="BD20" s="150" t="str">
        <f>'[1]GHG Dashboard Data - Inventory'!BF5</f>
        <v>NO</v>
      </c>
      <c r="BE20" s="148" t="str">
        <f>'[1]GHG Dashboard Data - Inventory'!BG5</f>
        <v>NO</v>
      </c>
      <c r="BF20" s="148">
        <f>'[1]GHG Dashboard Data - Inventory'!BH5</f>
        <v>23345.844857536795</v>
      </c>
      <c r="BG20" s="150" t="str">
        <f>'[1]GHG Dashboard Data - Inventory'!BI5</f>
        <v>NO</v>
      </c>
      <c r="BH20" s="149" t="str">
        <f>'[1]GHG Dashboard Data - Inventory'!BJ5</f>
        <v>NE</v>
      </c>
      <c r="BI20" s="149" t="str">
        <f>'[1]GHG Dashboard Data - Inventory'!BK5</f>
        <v>NE</v>
      </c>
      <c r="BJ20" s="149" t="str">
        <f>'[1]GHG Dashboard Data - Inventory'!BL5</f>
        <v>NO</v>
      </c>
      <c r="BK20" s="149" t="str">
        <f>'[1]GHG Dashboard Data - Inventory'!BM5</f>
        <v>NO</v>
      </c>
      <c r="BL20" s="149" t="str">
        <f>'[1]GHG Dashboard Data - Inventory'!BN5</f>
        <v>NO</v>
      </c>
      <c r="BM20" s="151" t="str">
        <f>'[1]GHG Dashboard Data - Inventory'!BO5</f>
        <v>NE</v>
      </c>
      <c r="BN20" s="269">
        <f>'[1]GHG Dashboard Data - Inventory'!BP5</f>
        <v>0</v>
      </c>
      <c r="BO20" s="269">
        <f>'[1]GHG Dashboard Data - Inventory'!BQ5</f>
        <v>0</v>
      </c>
      <c r="BP20" s="269">
        <f>'[1]GHG Dashboard Data - Inventory'!BR5</f>
        <v>0</v>
      </c>
      <c r="BQ20" s="269">
        <f>'[1]GHG Dashboard Data - Inventory'!BS5</f>
        <v>0</v>
      </c>
      <c r="BR20" s="269">
        <f>'[1]GHG Dashboard Data - Inventory'!BT5</f>
        <v>0</v>
      </c>
      <c r="BS20" s="269">
        <f>'[1]GHG Dashboard Data - Inventory'!BU5</f>
        <v>0</v>
      </c>
      <c r="BT20" s="152" t="str">
        <f t="shared" si="102"/>
        <v>Athens_2016</v>
      </c>
      <c r="BU20" s="152">
        <f>'[1]GHG Dashboard Data - Inventory'!BW5</f>
        <v>3453311.5059517198</v>
      </c>
      <c r="BV20" s="152">
        <f>'[1]GHG Dashboard Data - Inventory'!BX5</f>
        <v>3713496.8021700056</v>
      </c>
      <c r="BW20" s="152">
        <f>'[1]GHG Dashboard Data - Inventory'!BY5</f>
        <v>3713496.8021700056</v>
      </c>
      <c r="BX20" s="152">
        <f>'[1]GHG Dashboard Data - Inventory'!BZ5</f>
        <v>1330352.0424609727</v>
      </c>
      <c r="BY20" s="302">
        <f>'[1]GHG Dashboard Data - Inventory'!CA5</f>
        <v>2022793.9086470087</v>
      </c>
      <c r="BZ20" s="302">
        <f>'[1]GHG Dashboard Data - Inventory'!CB5</f>
        <v>1066902.457772834</v>
      </c>
      <c r="CA20" s="302">
        <f>'[1]GHG Dashboard Data - Inventory'!CC5</f>
        <v>363615.13953187736</v>
      </c>
      <c r="CB20" s="303">
        <f>'[1]GHG Dashboard Data - Inventory'!CD5</f>
        <v>2203535.9191151704</v>
      </c>
      <c r="CC20" s="303">
        <f>'[1]GHG Dashboard Data - Inventory'!CE5</f>
        <v>1146345.7435229579</v>
      </c>
      <c r="CD20" s="303">
        <f>'[1]GHG Dashboard Data - Inventory'!CF5</f>
        <v>363615.13953187736</v>
      </c>
      <c r="CE20" s="303" t="str">
        <f>'[1]GHG Dashboard Data - Inventory'!CG5</f>
        <v/>
      </c>
      <c r="CF20" s="303" t="str">
        <f>'[1]GHG Dashboard Data - Inventory'!CH5</f>
        <v/>
      </c>
      <c r="CG20" s="304">
        <f>'[1]GHG Dashboard Data - Inventory'!CI5</f>
        <v>338261.59391952812</v>
      </c>
      <c r="CH20" s="304">
        <f>'[1]GHG Dashboard Data - Inventory'!CK5</f>
        <v>992090.44854144449</v>
      </c>
      <c r="CI20" s="304">
        <f>SUM('[1]GHG Dashboard Data - Inventory'!CL5:CM5)</f>
        <v>0</v>
      </c>
      <c r="CJ20" s="304" t="str">
        <f>'[1]GHG Dashboard Data - Inventory'!CN5</f>
        <v/>
      </c>
      <c r="CK20" s="304" t="str">
        <f>'[1]GHG Dashboard Data - Inventory'!CO5</f>
        <v/>
      </c>
      <c r="CL20" s="302">
        <f>'[1]GHG Dashboard Data - Inventory'!CP5</f>
        <v>975084.52516791504</v>
      </c>
      <c r="CM20" s="302">
        <f>'[1]GHG Dashboard Data - Inventory'!CQ5</f>
        <v>997747.21607586776</v>
      </c>
      <c r="CN20" s="302">
        <f>'[1]GHG Dashboard Data - Inventory'!CR5</f>
        <v>49642.534899697042</v>
      </c>
      <c r="CO20" s="302" t="str">
        <f>'[1]GHG Dashboard Data - Inventory'!CS5</f>
        <v/>
      </c>
      <c r="CP20" s="302" t="str">
        <f>'[1]GHG Dashboard Data - Inventory'!CT5</f>
        <v/>
      </c>
      <c r="CQ20" s="302" t="str">
        <f>'[1]GHG Dashboard Data - Inventory'!CU5</f>
        <v/>
      </c>
      <c r="CR20" s="302" t="str">
        <f>'[1]GHG Dashboard Data - Inventory'!CV5</f>
        <v/>
      </c>
      <c r="CS20" s="302">
        <f>'[1]GHG Dashboard Data - Inventory'!CW5</f>
        <v>319.63250352893397</v>
      </c>
      <c r="CT20" s="302">
        <f>'[1]GHG Dashboard Data - Inventory'!CX5</f>
        <v>1018852.9032160703</v>
      </c>
      <c r="CU20" s="302">
        <f>'[1]GHG Dashboard Data - Inventory'!CY5</f>
        <v>48049.554556763636</v>
      </c>
      <c r="CV20" s="302" t="str">
        <f>'[1]GHG Dashboard Data - Inventory'!CZ5</f>
        <v/>
      </c>
      <c r="CW20" s="302" t="str">
        <f>'[1]GHG Dashboard Data - Inventory'!DA5</f>
        <v/>
      </c>
      <c r="CX20" s="302" t="str">
        <f>'[1]GHG Dashboard Data - Inventory'!DB5</f>
        <v/>
      </c>
      <c r="CY20" s="302">
        <f>'[1]GHG Dashboard Data - Inventory'!DC5</f>
        <v>340230.06046434055</v>
      </c>
      <c r="CZ20" s="302">
        <f>'[1]GHG Dashboard Data - Inventory'!DD5</f>
        <v>39.234210000000004</v>
      </c>
      <c r="DA20" s="302" t="str">
        <f>'[1]GHG Dashboard Data - Inventory'!DE5</f>
        <v/>
      </c>
      <c r="DB20" s="302">
        <f>'[1]GHG Dashboard Data - Inventory'!DF5</f>
        <v>23345.844857536795</v>
      </c>
      <c r="DC20" s="305">
        <f>'[1]GHG Dashboard Data - Inventory'!DG5</f>
        <v>1048718.2869897168</v>
      </c>
      <c r="DD20" s="305">
        <f>'[1]GHG Dashboard Data - Inventory'!DH5</f>
        <v>1100221.5572030242</v>
      </c>
      <c r="DE20" s="305">
        <f>'[1]GHG Dashboard Data - Inventory'!DI5</f>
        <v>54276.442418900508</v>
      </c>
      <c r="DF20" s="305" t="str">
        <f>'[1]GHG Dashboard Data - Inventory'!DJ5</f>
        <v/>
      </c>
      <c r="DG20" s="305" t="str">
        <f>'[1]GHG Dashboard Data - Inventory'!DK5</f>
        <v/>
      </c>
      <c r="DH20" s="305" t="str">
        <f>'[1]GHG Dashboard Data - Inventory'!DL5</f>
        <v/>
      </c>
      <c r="DI20" s="305" t="str">
        <f>'[1]GHG Dashboard Data - Inventory'!DM5</f>
        <v/>
      </c>
      <c r="DJ20" s="305">
        <f>'[1]GHG Dashboard Data - Inventory'!DN5</f>
        <v>319.63250352893397</v>
      </c>
      <c r="DK20" s="305">
        <f>'[1]GHG Dashboard Data - Inventory'!DO5</f>
        <v>1018852.9032160703</v>
      </c>
      <c r="DL20" s="305">
        <f>'[1]GHG Dashboard Data - Inventory'!DP5</f>
        <v>48049.554556763636</v>
      </c>
      <c r="DM20" s="305" t="str">
        <f>'[1]GHG Dashboard Data - Inventory'!DQ5</f>
        <v/>
      </c>
      <c r="DN20" s="305">
        <f>'[1]GHG Dashboard Data - Inventory'!DR5</f>
        <v>79443.285750123978</v>
      </c>
      <c r="DO20" s="305" t="str">
        <f>'[1]GHG Dashboard Data - Inventory'!DS5</f>
        <v/>
      </c>
      <c r="DP20" s="305">
        <f>'[1]GHG Dashboard Data - Inventory'!DT5</f>
        <v>340230.06046434055</v>
      </c>
      <c r="DQ20" s="305">
        <f>'[1]GHG Dashboard Data - Inventory'!DU5</f>
        <v>39.234210000000004</v>
      </c>
      <c r="DR20" s="305" t="str">
        <f>'[1]GHG Dashboard Data - Inventory'!DV5</f>
        <v/>
      </c>
      <c r="DS20" s="305">
        <f>'[1]GHG Dashboard Data - Inventory'!DW5</f>
        <v>23345.844857536795</v>
      </c>
      <c r="DT20" s="305" t="str">
        <f>'[1]GHG Dashboard Data - Inventory'!DX5</f>
        <v/>
      </c>
      <c r="DU20" s="305" t="str">
        <f>'[1]GHG Dashboard Data - Inventory'!DY5</f>
        <v/>
      </c>
      <c r="DV20" s="305" t="str">
        <f>'[1]GHG Dashboard Data - Inventory'!DZ5</f>
        <v/>
      </c>
      <c r="DW20" s="305" t="str">
        <f>'[1]GHG Dashboard Data - Inventory'!EA5</f>
        <v/>
      </c>
      <c r="DX20" s="305" t="str">
        <f>'[1]GHG Dashboard Data - Inventory'!EB5</f>
        <v/>
      </c>
      <c r="DY20" s="306" t="str">
        <f>'[1]GHG Dashboard Data - Inventory'!EC5</f>
        <v/>
      </c>
      <c r="DZ20" s="307">
        <f>'[1]GHG Dashboard Data - Inventory'!ED5</f>
        <v>289607.34037320392</v>
      </c>
      <c r="EA20" s="307">
        <f>'[1]GHG Dashboard Data - Inventory'!EE5</f>
        <v>43785.050737495214</v>
      </c>
      <c r="EB20" s="307">
        <f>'[1]GHG Dashboard Data - Inventory'!EF5</f>
        <v>4549.5703052999997</v>
      </c>
      <c r="EC20" s="307" t="str">
        <f>'[1]GHG Dashboard Data - Inventory'!EG5</f>
        <v/>
      </c>
      <c r="ED20" s="307" t="str">
        <f>'[1]GHG Dashboard Data - Inventory'!EH5</f>
        <v/>
      </c>
      <c r="EE20" s="307" t="str">
        <f>'[1]GHG Dashboard Data - Inventory'!EI5</f>
        <v/>
      </c>
      <c r="EF20" s="307" t="str">
        <f>'[1]GHG Dashboard Data - Inventory'!EJ5</f>
        <v/>
      </c>
      <c r="EG20" s="307" t="str">
        <f>'[1]GHG Dashboard Data - Inventory'!EK5</f>
        <v/>
      </c>
      <c r="EH20" s="307">
        <f>'[1]GHG Dashboard Data - Inventory'!EL5</f>
        <v>319.63250352893397</v>
      </c>
      <c r="EI20" s="307">
        <f>'[1]GHG Dashboard Data - Inventory'!EM5</f>
        <v>992090.44854144449</v>
      </c>
      <c r="EJ20" s="307" t="str">
        <f>'[1]GHG Dashboard Data - Inventory'!EN5</f>
        <v/>
      </c>
      <c r="EK20" s="307" t="str">
        <f>'[1]GHG Dashboard Data - Inventory'!EO5</f>
        <v/>
      </c>
      <c r="EL20" s="307" t="str">
        <f>'[1]GHG Dashboard Data - Inventory'!EP5</f>
        <v/>
      </c>
      <c r="EM20" s="307" t="str">
        <f>'[1]GHG Dashboard Data - Inventory'!EQ5</f>
        <v/>
      </c>
      <c r="EN20" s="307" t="str">
        <f>'[1]GHG Dashboard Data - Inventory'!ER5</f>
        <v/>
      </c>
      <c r="EO20" s="307" t="str">
        <f>'[1]GHG Dashboard Data - Inventory'!ES5</f>
        <v/>
      </c>
      <c r="EP20" s="307" t="str">
        <f>'[1]GHG Dashboard Data - Inventory'!ET5</f>
        <v/>
      </c>
      <c r="EQ20" s="307" t="str">
        <f>'[1]GHG Dashboard Data - Inventory'!EU5</f>
        <v/>
      </c>
      <c r="ER20" s="307" t="str">
        <f>'[1]GHG Dashboard Data - Inventory'!EV5</f>
        <v/>
      </c>
      <c r="ES20" s="307" t="str">
        <f>'[1]GHG Dashboard Data - Inventory'!EW5</f>
        <v/>
      </c>
      <c r="ET20" s="307" t="str">
        <f>'[1]GHG Dashboard Data - Inventory'!EX5</f>
        <v/>
      </c>
      <c r="EU20" s="307" t="str">
        <f>'[1]GHG Dashboard Data - Inventory'!EY5</f>
        <v/>
      </c>
      <c r="EV20" s="307" t="str">
        <f>'[1]GHG Dashboard Data - Inventory'!EZ5</f>
        <v/>
      </c>
      <c r="EW20" s="308">
        <f t="shared" si="103"/>
        <v>0</v>
      </c>
      <c r="EX20" s="309">
        <f>'[1]GHG Dashboard Data - Inventory'!FA5</f>
        <v>2022793.9086470087</v>
      </c>
      <c r="EY20" s="309">
        <f>'[1]GHG Dashboard Data - Inventory'!FB5</f>
        <v>1066902.457772834</v>
      </c>
      <c r="EZ20" s="309">
        <f>'[1]GHG Dashboard Data - Inventory'!FC5</f>
        <v>363615.13953187736</v>
      </c>
      <c r="FA20" s="309">
        <f>'[1]GHG Dashboard Data - Inventory'!FD5</f>
        <v>2203535.9191151704</v>
      </c>
      <c r="FB20" s="309">
        <f>'[1]GHG Dashboard Data - Inventory'!FE5</f>
        <v>1146345.7435229579</v>
      </c>
      <c r="FC20" s="309">
        <f>'[1]GHG Dashboard Data - Inventory'!FF5</f>
        <v>363615.13953187736</v>
      </c>
      <c r="FD20" s="309" t="str">
        <f>'[1]GHG Dashboard Data - Inventory'!FG5</f>
        <v/>
      </c>
      <c r="FE20" s="309" t="str">
        <f>'[1]GHG Dashboard Data - Inventory'!FH5</f>
        <v/>
      </c>
      <c r="FF20" s="309" t="str">
        <f>'[1]GHG Dashboard Data - Inventory'!B5</f>
        <v>Yes</v>
      </c>
      <c r="FG20" s="31" t="str">
        <f>IFERROR(VLOOKUP(E20,'Climate data-must not modify'!A:D,4,FALSE),"")</f>
        <v>Mediterranean</v>
      </c>
      <c r="FH20" s="31">
        <f t="shared" si="104"/>
        <v>36120.821662837814</v>
      </c>
      <c r="FI20" s="31">
        <f t="shared" si="105"/>
        <v>17026.820512820512</v>
      </c>
      <c r="FJ20" s="35"/>
    </row>
    <row r="21" spans="1:166" s="31" customFormat="1">
      <c r="A21" s="31">
        <f t="shared" si="99"/>
        <v>1</v>
      </c>
      <c r="B21" s="31">
        <f t="shared" si="100"/>
        <v>6</v>
      </c>
      <c r="C21" s="34" t="str">
        <f t="shared" si="101"/>
        <v>Auckland_2015</v>
      </c>
      <c r="D21" s="231">
        <f>'[1]GHG Dashboard Data - Inventory'!H6</f>
        <v>2015</v>
      </c>
      <c r="E21" s="156" t="str">
        <f>'[1]GHG Dashboard Data - Inventory'!C6</f>
        <v>Auckland</v>
      </c>
      <c r="F21" s="156" t="str">
        <f>'[1]GHG Dashboard Data - Inventory'!D6</f>
        <v>New Zealand</v>
      </c>
      <c r="G21" s="156" t="str">
        <f>'[1]GHG Dashboard Data - Inventory'!E6</f>
        <v>East Asia and Oceania</v>
      </c>
      <c r="H21" s="156">
        <f>'[1]GHG Dashboard Data - Inventory'!K6</f>
        <v>1569900</v>
      </c>
      <c r="I21" s="156">
        <f>'[1]GHG Dashboard Data - Inventory'!L6</f>
        <v>4878.84</v>
      </c>
      <c r="J21" s="156">
        <f>'[1]GHG Dashboard Data - Inventory'!M6/1000000</f>
        <v>71462.204087000006</v>
      </c>
      <c r="K21" s="156" t="str">
        <f>'[1]GHG Dashboard Data - Inventory'!J6</f>
        <v>BASIC+</v>
      </c>
      <c r="L21" s="148">
        <f>'[1]GHG Dashboard Data - Inventory'!N6</f>
        <v>255494.52663226117</v>
      </c>
      <c r="M21" s="148">
        <f>'[1]GHG Dashboard Data - Inventory'!O6</f>
        <v>402126.41827412357</v>
      </c>
      <c r="N21" s="149">
        <f>'[1]GHG Dashboard Data - Inventory'!P6</f>
        <v>27132.141886248803</v>
      </c>
      <c r="O21" s="148">
        <f>'[1]GHG Dashboard Data - Inventory'!Q6</f>
        <v>475894.90256684885</v>
      </c>
      <c r="P21" s="148">
        <f>'[1]GHG Dashboard Data - Inventory'!R6</f>
        <v>120637.92548223703</v>
      </c>
      <c r="Q21" s="149">
        <f>'[1]GHG Dashboard Data - Inventory'!S6</f>
        <v>8139.6425658746393</v>
      </c>
      <c r="R21" s="148">
        <f>'[1]GHG Dashboard Data - Inventory'!T6</f>
        <v>1018480.2746254869</v>
      </c>
      <c r="S21" s="148">
        <f>'[1]GHG Dashboard Data - Inventory'!U6</f>
        <v>446495.21863094968</v>
      </c>
      <c r="T21" s="149">
        <f>'[1]GHG Dashboard Data - Inventory'!V6</f>
        <v>30125.77904087969</v>
      </c>
      <c r="U21" s="148" t="str">
        <f>'[1]GHG Dashboard Data - Inventory'!W6</f>
        <v>IE</v>
      </c>
      <c r="V21" s="148" t="str">
        <f>'[1]GHG Dashboard Data - Inventory'!X6</f>
        <v>IE</v>
      </c>
      <c r="W21" s="149" t="str">
        <f>'[1]GHG Dashboard Data - Inventory'!Y6</f>
        <v>IE</v>
      </c>
      <c r="X21" s="150">
        <f>'[1]GHG Dashboard Data - Inventory'!Z6</f>
        <v>519170.37099793466</v>
      </c>
      <c r="Y21" s="148">
        <f>'[1]GHG Dashboard Data - Inventory'!AA6</f>
        <v>291337.1545611975</v>
      </c>
      <c r="Z21" s="148">
        <f>'[1]GHG Dashboard Data - Inventory'!AB6</f>
        <v>119150.46321781582</v>
      </c>
      <c r="AA21" s="149">
        <f>'[1]GHG Dashboard Data - Inventory'!AC6</f>
        <v>8039.2809995246116</v>
      </c>
      <c r="AB21" s="148" t="str">
        <f>'[1]GHG Dashboard Data - Inventory'!AD6</f>
        <v>NO</v>
      </c>
      <c r="AC21" s="148" t="str">
        <f>'[1]GHG Dashboard Data - Inventory'!AE6</f>
        <v>NO</v>
      </c>
      <c r="AD21" s="149" t="str">
        <f>'[1]GHG Dashboard Data - Inventory'!AF6</f>
        <v>NO</v>
      </c>
      <c r="AE21" s="148" t="str">
        <f>'[1]GHG Dashboard Data - Inventory'!AG6</f>
        <v>NO</v>
      </c>
      <c r="AF21" s="148">
        <f>'[1]GHG Dashboard Data - Inventory'!AH6</f>
        <v>134620.22056223967</v>
      </c>
      <c r="AG21" s="148">
        <f>'[1]GHG Dashboard Data - Inventory'!AI6</f>
        <v>4033592.288209422</v>
      </c>
      <c r="AH21" s="148" t="str">
        <f>'[1]GHG Dashboard Data - Inventory'!AJ6</f>
        <v>IE</v>
      </c>
      <c r="AI21" s="149" t="str">
        <f>'[1]GHG Dashboard Data - Inventory'!AK6</f>
        <v>IE</v>
      </c>
      <c r="AJ21" s="148">
        <f>'[1]GHG Dashboard Data - Inventory'!AL6</f>
        <v>55152.790780057949</v>
      </c>
      <c r="AK21" s="148">
        <f>'[1]GHG Dashboard Data - Inventory'!AM6</f>
        <v>1201.187904318233</v>
      </c>
      <c r="AL21" s="149">
        <f>'[1]GHG Dashboard Data - Inventory'!AN6</f>
        <v>81.046156559133337</v>
      </c>
      <c r="AM21" s="148">
        <f>'[1]GHG Dashboard Data - Inventory'!AO6</f>
        <v>17592.21334449057</v>
      </c>
      <c r="AN21" s="148" t="str">
        <f>'[1]GHG Dashboard Data - Inventory'!AP6</f>
        <v>IE</v>
      </c>
      <c r="AO21" s="149">
        <f>'[1]GHG Dashboard Data - Inventory'!AQ6</f>
        <v>187895.1605466739</v>
      </c>
      <c r="AP21" s="148" t="str">
        <f>'[1]GHG Dashboard Data - Inventory'!AR6</f>
        <v>IE</v>
      </c>
      <c r="AQ21" s="148" t="str">
        <f>'[1]GHG Dashboard Data - Inventory'!AS6</f>
        <v>IE</v>
      </c>
      <c r="AR21" s="149">
        <f>'[1]GHG Dashboard Data - Inventory'!AT6</f>
        <v>190134.67275311486</v>
      </c>
      <c r="AS21" s="148" t="str">
        <f>'[1]GHG Dashboard Data - Inventory'!AU6</f>
        <v>IE</v>
      </c>
      <c r="AT21" s="148" t="str">
        <f>'[1]GHG Dashboard Data - Inventory'!AV6</f>
        <v>NO</v>
      </c>
      <c r="AU21" s="149" t="str">
        <f>'[1]GHG Dashboard Data - Inventory'!AW6</f>
        <v>IE</v>
      </c>
      <c r="AV21" s="148">
        <f>'[1]GHG Dashboard Data - Inventory'!AX6</f>
        <v>245260.70337706603</v>
      </c>
      <c r="AW21" s="148">
        <f>'[1]GHG Dashboard Data - Inventory'!AY6</f>
        <v>126518.34659722626</v>
      </c>
      <c r="AX21" s="150" t="str">
        <f>'[1]GHG Dashboard Data - Inventory'!AZ6</f>
        <v>NO</v>
      </c>
      <c r="AY21" s="148" t="str">
        <f>'[1]GHG Dashboard Data - Inventory'!BA6</f>
        <v>NO</v>
      </c>
      <c r="AZ21" s="148" t="str">
        <f>'[1]GHG Dashboard Data - Inventory'!BB6</f>
        <v>NO</v>
      </c>
      <c r="BA21" s="150" t="str">
        <f>'[1]GHG Dashboard Data - Inventory'!BC6</f>
        <v>NO</v>
      </c>
      <c r="BB21" s="148" t="str">
        <f>'[1]GHG Dashboard Data - Inventory'!BD6</f>
        <v>NO</v>
      </c>
      <c r="BC21" s="148" t="str">
        <f>'[1]GHG Dashboard Data - Inventory'!BE6</f>
        <v>NO</v>
      </c>
      <c r="BD21" s="150" t="str">
        <f>'[1]GHG Dashboard Data - Inventory'!BF6</f>
        <v>NO</v>
      </c>
      <c r="BE21" s="148">
        <f>'[1]GHG Dashboard Data - Inventory'!BG6</f>
        <v>6726.4596739447816</v>
      </c>
      <c r="BF21" s="148" t="str">
        <f>'[1]GHG Dashboard Data - Inventory'!BH6</f>
        <v>NO</v>
      </c>
      <c r="BG21" s="150" t="str">
        <f>'[1]GHG Dashboard Data - Inventory'!BI6</f>
        <v>NO</v>
      </c>
      <c r="BH21" s="149">
        <f>'[1]GHG Dashboard Data - Inventory'!BJ6</f>
        <v>1826429.8073172411</v>
      </c>
      <c r="BI21" s="149">
        <f>'[1]GHG Dashboard Data - Inventory'!BK6</f>
        <v>560865.0194688976</v>
      </c>
      <c r="BJ21" s="149">
        <f>'[1]GHG Dashboard Data - Inventory'!BL6</f>
        <v>587187.43517023174</v>
      </c>
      <c r="BK21" s="149">
        <f>'[1]GHG Dashboard Data - Inventory'!BM6</f>
        <v>-1149650.3018071447</v>
      </c>
      <c r="BL21" s="149">
        <f>'[1]GHG Dashboard Data - Inventory'!BN6</f>
        <v>239896.26504710718</v>
      </c>
      <c r="BM21" s="151" t="str">
        <f>'[1]GHG Dashboard Data - Inventory'!BO6</f>
        <v>NE</v>
      </c>
      <c r="BN21" s="269">
        <f>'[1]GHG Dashboard Data - Inventory'!BP6</f>
        <v>0</v>
      </c>
      <c r="BO21" s="269">
        <f>'[1]GHG Dashboard Data - Inventory'!BQ6</f>
        <v>0</v>
      </c>
      <c r="BP21" s="269">
        <f>'[1]GHG Dashboard Data - Inventory'!BR6</f>
        <v>0</v>
      </c>
      <c r="BQ21" s="269">
        <f>'[1]GHG Dashboard Data - Inventory'!BS6</f>
        <v>0</v>
      </c>
      <c r="BR21" s="269">
        <f>'[1]GHG Dashboard Data - Inventory'!BT6</f>
        <v>0</v>
      </c>
      <c r="BS21" s="269">
        <f>'[1]GHG Dashboard Data - Inventory'!BU6</f>
        <v>0</v>
      </c>
      <c r="BT21" s="152" t="str">
        <f t="shared" si="102"/>
        <v>Auckland_2015</v>
      </c>
      <c r="BU21" s="152">
        <f>'[1]GHG Dashboard Data - Inventory'!BW6</f>
        <v>7750281.0944396863</v>
      </c>
      <c r="BV21" s="152">
        <f>'[1]GHG Dashboard Data - Inventory'!BX6</f>
        <v>10266557.043584894</v>
      </c>
      <c r="BW21" s="152">
        <f>'[1]GHG Dashboard Data - Inventory'!BY6</f>
        <v>10266557.043584894</v>
      </c>
      <c r="BX21" s="152">
        <f>'[1]GHG Dashboard Data - Inventory'!BZ6</f>
        <v>9118050.1305272821</v>
      </c>
      <c r="BY21" s="302">
        <f>'[1]GHG Dashboard Data - Inventory'!CA6</f>
        <v>3264237.1045531603</v>
      </c>
      <c r="BZ21" s="302">
        <f>'[1]GHG Dashboard Data - Inventory'!CB6</f>
        <v>4107538.4802382886</v>
      </c>
      <c r="CA21" s="302">
        <f>'[1]GHG Dashboard Data - Inventory'!CC6</f>
        <v>378505.50964823709</v>
      </c>
      <c r="CB21" s="303">
        <f>'[1]GHG Dashboard Data - Inventory'!CD6</f>
        <v>3337673.9490456884</v>
      </c>
      <c r="CC21" s="303">
        <f>'[1]GHG Dashboard Data - Inventory'!CE6</f>
        <v>4485649.3596946364</v>
      </c>
      <c r="CD21" s="303">
        <f>'[1]GHG Dashboard Data - Inventory'!CF6</f>
        <v>378505.50964823709</v>
      </c>
      <c r="CE21" s="303">
        <f>'[1]GHG Dashboard Data - Inventory'!CG6</f>
        <v>2387294.8267861386</v>
      </c>
      <c r="CF21" s="303">
        <f>'[1]GHG Dashboard Data - Inventory'!CH6</f>
        <v>-322566.60158980574</v>
      </c>
      <c r="CG21" s="304">
        <f>'[1]GHG Dashboard Data - Inventory'!CI6</f>
        <v>2694997.4499459686</v>
      </c>
      <c r="CH21" s="304">
        <f>'[1]GHG Dashboard Data - Inventory'!CK6</f>
        <v>4106337.2923339708</v>
      </c>
      <c r="CI21" s="304">
        <f>SUM('[1]GHG Dashboard Data - Inventory'!CL6:CM6)</f>
        <v>251987.16305101081</v>
      </c>
      <c r="CJ21" s="304">
        <f>'[1]GHG Dashboard Data - Inventory'!CN6</f>
        <v>2387294.8267861386</v>
      </c>
      <c r="CK21" s="304">
        <f>'[1]GHG Dashboard Data - Inventory'!CO6</f>
        <v>-322566.60158980574</v>
      </c>
      <c r="CL21" s="302">
        <f>'[1]GHG Dashboard Data - Inventory'!CP6</f>
        <v>657620.94490638468</v>
      </c>
      <c r="CM21" s="302">
        <f>'[1]GHG Dashboard Data - Inventory'!CQ6</f>
        <v>596532.82804908592</v>
      </c>
      <c r="CN21" s="302">
        <f>'[1]GHG Dashboard Data - Inventory'!CR6</f>
        <v>1464975.4932564367</v>
      </c>
      <c r="CO21" s="302" t="str">
        <f>'[1]GHG Dashboard Data - Inventory'!CS6</f>
        <v/>
      </c>
      <c r="CP21" s="302">
        <f>'[1]GHG Dashboard Data - Inventory'!CT6</f>
        <v>410487.61777901335</v>
      </c>
      <c r="CQ21" s="302" t="str">
        <f>'[1]GHG Dashboard Data - Inventory'!CU6</f>
        <v/>
      </c>
      <c r="CR21" s="302" t="str">
        <f>'[1]GHG Dashboard Data - Inventory'!CV6</f>
        <v/>
      </c>
      <c r="CS21" s="302">
        <f>'[1]GHG Dashboard Data - Inventory'!CW6</f>
        <v>134620.22056223967</v>
      </c>
      <c r="CT21" s="302">
        <f>'[1]GHG Dashboard Data - Inventory'!CX6</f>
        <v>4033592.288209422</v>
      </c>
      <c r="CU21" s="302">
        <f>'[1]GHG Dashboard Data - Inventory'!CY6</f>
        <v>56353.978684376183</v>
      </c>
      <c r="CV21" s="302">
        <f>'[1]GHG Dashboard Data - Inventory'!CZ6</f>
        <v>17592.21334449057</v>
      </c>
      <c r="CW21" s="302" t="str">
        <f>'[1]GHG Dashboard Data - Inventory'!DA6</f>
        <v/>
      </c>
      <c r="CX21" s="302" t="str">
        <f>'[1]GHG Dashboard Data - Inventory'!DB6</f>
        <v/>
      </c>
      <c r="CY21" s="302">
        <f>'[1]GHG Dashboard Data - Inventory'!DC6</f>
        <v>371779.04997429228</v>
      </c>
      <c r="CZ21" s="302" t="str">
        <f>'[1]GHG Dashboard Data - Inventory'!DD6</f>
        <v/>
      </c>
      <c r="DA21" s="302" t="str">
        <f>'[1]GHG Dashboard Data - Inventory'!DE6</f>
        <v/>
      </c>
      <c r="DB21" s="302">
        <f>'[1]GHG Dashboard Data - Inventory'!DF6</f>
        <v>6726.4596739447816</v>
      </c>
      <c r="DC21" s="305">
        <f>'[1]GHG Dashboard Data - Inventory'!DG6</f>
        <v>684753.08679263352</v>
      </c>
      <c r="DD21" s="305">
        <f>'[1]GHG Dashboard Data - Inventory'!DH6</f>
        <v>604672.47061496053</v>
      </c>
      <c r="DE21" s="305">
        <f>'[1]GHG Dashboard Data - Inventory'!DI6</f>
        <v>1495101.2722973165</v>
      </c>
      <c r="DF21" s="305" t="str">
        <f>'[1]GHG Dashboard Data - Inventory'!DJ6</f>
        <v/>
      </c>
      <c r="DG21" s="305">
        <f>'[1]GHG Dashboard Data - Inventory'!DK6</f>
        <v>418526.89877853799</v>
      </c>
      <c r="DH21" s="305" t="str">
        <f>'[1]GHG Dashboard Data - Inventory'!DL6</f>
        <v/>
      </c>
      <c r="DI21" s="305" t="str">
        <f>'[1]GHG Dashboard Data - Inventory'!DM6</f>
        <v/>
      </c>
      <c r="DJ21" s="305">
        <f>'[1]GHG Dashboard Data - Inventory'!DN6</f>
        <v>134620.22056223967</v>
      </c>
      <c r="DK21" s="305">
        <f>'[1]GHG Dashboard Data - Inventory'!DO6</f>
        <v>4033592.288209422</v>
      </c>
      <c r="DL21" s="305">
        <f>'[1]GHG Dashboard Data - Inventory'!DP6</f>
        <v>56435.024840935315</v>
      </c>
      <c r="DM21" s="305">
        <f>'[1]GHG Dashboard Data - Inventory'!DQ6</f>
        <v>205487.37389116446</v>
      </c>
      <c r="DN21" s="305">
        <f>'[1]GHG Dashboard Data - Inventory'!DR6</f>
        <v>190134.67275311486</v>
      </c>
      <c r="DO21" s="305" t="str">
        <f>'[1]GHG Dashboard Data - Inventory'!DS6</f>
        <v/>
      </c>
      <c r="DP21" s="305">
        <f>'[1]GHG Dashboard Data - Inventory'!DT6</f>
        <v>371779.04997429228</v>
      </c>
      <c r="DQ21" s="305" t="str">
        <f>'[1]GHG Dashboard Data - Inventory'!DU6</f>
        <v/>
      </c>
      <c r="DR21" s="305" t="str">
        <f>'[1]GHG Dashboard Data - Inventory'!DV6</f>
        <v/>
      </c>
      <c r="DS21" s="305">
        <f>'[1]GHG Dashboard Data - Inventory'!DW6</f>
        <v>6726.4596739447816</v>
      </c>
      <c r="DT21" s="305">
        <f>'[1]GHG Dashboard Data - Inventory'!DX6</f>
        <v>1826429.8073172411</v>
      </c>
      <c r="DU21" s="305">
        <f>'[1]GHG Dashboard Data - Inventory'!DY6</f>
        <v>560865.0194688976</v>
      </c>
      <c r="DV21" s="305">
        <f>'[1]GHG Dashboard Data - Inventory'!DZ6</f>
        <v>587187.43517023174</v>
      </c>
      <c r="DW21" s="305">
        <f>'[1]GHG Dashboard Data - Inventory'!EA6</f>
        <v>-1149650.3018071447</v>
      </c>
      <c r="DX21" s="305">
        <f>'[1]GHG Dashboard Data - Inventory'!EB6</f>
        <v>239896.26504710718</v>
      </c>
      <c r="DY21" s="306" t="str">
        <f>'[1]GHG Dashboard Data - Inventory'!EC6</f>
        <v/>
      </c>
      <c r="DZ21" s="307">
        <f>'[1]GHG Dashboard Data - Inventory'!ED6</f>
        <v>255494.52663226117</v>
      </c>
      <c r="EA21" s="307">
        <f>'[1]GHG Dashboard Data - Inventory'!EE6</f>
        <v>475894.90256684885</v>
      </c>
      <c r="EB21" s="307">
        <f>'[1]GHG Dashboard Data - Inventory'!EF6</f>
        <v>1018480.2746254869</v>
      </c>
      <c r="EC21" s="307" t="str">
        <f>'[1]GHG Dashboard Data - Inventory'!EG6</f>
        <v/>
      </c>
      <c r="ED21" s="307">
        <f>'[1]GHG Dashboard Data - Inventory'!EH6</f>
        <v>519170.37099793466</v>
      </c>
      <c r="EE21" s="307">
        <f>'[1]GHG Dashboard Data - Inventory'!EI6</f>
        <v>291337.1545611975</v>
      </c>
      <c r="EF21" s="307" t="str">
        <f>'[1]GHG Dashboard Data - Inventory'!EJ6</f>
        <v/>
      </c>
      <c r="EG21" s="307" t="str">
        <f>'[1]GHG Dashboard Data - Inventory'!EK6</f>
        <v/>
      </c>
      <c r="EH21" s="307">
        <f>'[1]GHG Dashboard Data - Inventory'!EL6</f>
        <v>134620.22056223967</v>
      </c>
      <c r="EI21" s="307">
        <f>'[1]GHG Dashboard Data - Inventory'!EM6</f>
        <v>4033592.288209422</v>
      </c>
      <c r="EJ21" s="307">
        <f>'[1]GHG Dashboard Data - Inventory'!EN6</f>
        <v>55152.790780057949</v>
      </c>
      <c r="EK21" s="307">
        <f>'[1]GHG Dashboard Data - Inventory'!EO6</f>
        <v>17592.21334449057</v>
      </c>
      <c r="EL21" s="307" t="str">
        <f>'[1]GHG Dashboard Data - Inventory'!EP6</f>
        <v/>
      </c>
      <c r="EM21" s="307" t="str">
        <f>'[1]GHG Dashboard Data - Inventory'!EQ6</f>
        <v/>
      </c>
      <c r="EN21" s="307">
        <f>'[1]GHG Dashboard Data - Inventory'!ER6</f>
        <v>245260.70337706603</v>
      </c>
      <c r="EO21" s="307" t="str">
        <f>'[1]GHG Dashboard Data - Inventory'!ES6</f>
        <v/>
      </c>
      <c r="EP21" s="307" t="str">
        <f>'[1]GHG Dashboard Data - Inventory'!ET6</f>
        <v/>
      </c>
      <c r="EQ21" s="307">
        <f>'[1]GHG Dashboard Data - Inventory'!EU6</f>
        <v>6726.4596739447816</v>
      </c>
      <c r="ER21" s="307">
        <f>'[1]GHG Dashboard Data - Inventory'!EV6</f>
        <v>1826429.8073172411</v>
      </c>
      <c r="ES21" s="307">
        <f>'[1]GHG Dashboard Data - Inventory'!EW6</f>
        <v>560865.0194688976</v>
      </c>
      <c r="ET21" s="307">
        <f>'[1]GHG Dashboard Data - Inventory'!EX6</f>
        <v>587187.43517023174</v>
      </c>
      <c r="EU21" s="307">
        <f>'[1]GHG Dashboard Data - Inventory'!EY6</f>
        <v>-1149650.3018071447</v>
      </c>
      <c r="EV21" s="307">
        <f>'[1]GHG Dashboard Data - Inventory'!EZ6</f>
        <v>239896.26504710718</v>
      </c>
      <c r="EW21" s="308">
        <f t="shared" si="103"/>
        <v>519170.37099793466</v>
      </c>
      <c r="EX21" s="309">
        <f>'[1]GHG Dashboard Data - Inventory'!FA6</f>
        <v>3264237.1045531603</v>
      </c>
      <c r="EY21" s="309">
        <f>'[1]GHG Dashboard Data - Inventory'!FB6</f>
        <v>4107538.4802382886</v>
      </c>
      <c r="EZ21" s="309">
        <f>'[1]GHG Dashboard Data - Inventory'!FC6</f>
        <v>378505.50964823709</v>
      </c>
      <c r="FA21" s="309">
        <f>'[1]GHG Dashboard Data - Inventory'!FD6</f>
        <v>3337673.9490456884</v>
      </c>
      <c r="FB21" s="309">
        <f>'[1]GHG Dashboard Data - Inventory'!FE6</f>
        <v>4485649.3596946364</v>
      </c>
      <c r="FC21" s="309">
        <f>'[1]GHG Dashboard Data - Inventory'!FF6</f>
        <v>378505.50964823709</v>
      </c>
      <c r="FD21" s="309">
        <f>'[1]GHG Dashboard Data - Inventory'!FG6</f>
        <v>2387294.8267861386</v>
      </c>
      <c r="FE21" s="309">
        <f>'[1]GHG Dashboard Data - Inventory'!FH6</f>
        <v>-322566.60158980574</v>
      </c>
      <c r="FF21" s="309" t="str">
        <f>'[1]GHG Dashboard Data - Inventory'!B6</f>
        <v>Yes</v>
      </c>
      <c r="FG21" s="31" t="str">
        <f>IFERROR(VLOOKUP(E21,'Climate data-must not modify'!A:D,4,FALSE),"")</f>
        <v>Highlands</v>
      </c>
      <c r="FH21" s="31">
        <f t="shared" si="104"/>
        <v>45520.226821453594</v>
      </c>
      <c r="FI21" s="31">
        <f t="shared" si="105"/>
        <v>321.7773077206877</v>
      </c>
      <c r="FJ21" s="35"/>
    </row>
    <row r="22" spans="1:166" s="31" customFormat="1">
      <c r="A22" s="31">
        <f t="shared" si="99"/>
        <v>2</v>
      </c>
      <c r="B22" s="31">
        <f t="shared" si="100"/>
        <v>7</v>
      </c>
      <c r="C22" s="34" t="str">
        <f t="shared" si="101"/>
        <v>Auckland_2014</v>
      </c>
      <c r="D22" s="231">
        <f>'[1]GHG Dashboard Data - Inventory'!H7</f>
        <v>2014</v>
      </c>
      <c r="E22" s="156" t="str">
        <f>'[1]GHG Dashboard Data - Inventory'!C7</f>
        <v>Auckland</v>
      </c>
      <c r="F22" s="156" t="str">
        <f>'[1]GHG Dashboard Data - Inventory'!D7</f>
        <v>New Zealand</v>
      </c>
      <c r="G22" s="156" t="str">
        <f>'[1]GHG Dashboard Data - Inventory'!E7</f>
        <v>East Asia and Oceania</v>
      </c>
      <c r="H22" s="156">
        <f>'[1]GHG Dashboard Data - Inventory'!K7</f>
        <v>1526900</v>
      </c>
      <c r="I22" s="156">
        <f>'[1]GHG Dashboard Data - Inventory'!L7</f>
        <v>4894</v>
      </c>
      <c r="J22" s="156">
        <f>'[1]GHG Dashboard Data - Inventory'!M7/1000000</f>
        <v>67306.687149999998</v>
      </c>
      <c r="K22" s="156" t="str">
        <f>'[1]GHG Dashboard Data - Inventory'!J7</f>
        <v>BASIC+</v>
      </c>
      <c r="L22" s="148">
        <f>'[1]GHG Dashboard Data - Inventory'!N7</f>
        <v>250019.40882971234</v>
      </c>
      <c r="M22" s="148">
        <f>'[1]GHG Dashboard Data - Inventory'!O7</f>
        <v>415641.81968480942</v>
      </c>
      <c r="N22" s="149">
        <f>'[1]GHG Dashboard Data - Inventory'!P7</f>
        <v>28005.198212716743</v>
      </c>
      <c r="O22" s="148">
        <f>'[1]GHG Dashboard Data - Inventory'!Q7</f>
        <v>461089.13557042502</v>
      </c>
      <c r="P22" s="148">
        <f>'[1]GHG Dashboard Data - Inventory'!R7</f>
        <v>124692.54590544282</v>
      </c>
      <c r="Q22" s="149">
        <f>'[1]GHG Dashboard Data - Inventory'!S7</f>
        <v>8401.5594638150251</v>
      </c>
      <c r="R22" s="148">
        <f>'[1]GHG Dashboard Data - Inventory'!T7</f>
        <v>999107.6854225531</v>
      </c>
      <c r="S22" s="148">
        <f>'[1]GHG Dashboard Data - Inventory'!U7</f>
        <v>473760.53691213223</v>
      </c>
      <c r="T22" s="149">
        <f>'[1]GHG Dashboard Data - Inventory'!V7</f>
        <v>31064.571009100786</v>
      </c>
      <c r="U22" s="148" t="str">
        <f>'[1]GHG Dashboard Data - Inventory'!W7</f>
        <v>IE</v>
      </c>
      <c r="V22" s="148" t="str">
        <f>'[1]GHG Dashboard Data - Inventory'!X7</f>
        <v>IE</v>
      </c>
      <c r="W22" s="149" t="str">
        <f>'[1]GHG Dashboard Data - Inventory'!Y7</f>
        <v>IE</v>
      </c>
      <c r="X22" s="150">
        <f>'[1]GHG Dashboard Data - Inventory'!Z7</f>
        <v>538659.57869282062</v>
      </c>
      <c r="Y22" s="148">
        <f>'[1]GHG Dashboard Data - Inventory'!AA7</f>
        <v>284482.90490792732</v>
      </c>
      <c r="Z22" s="148">
        <f>'[1]GHG Dashboard Data - Inventory'!AB7</f>
        <v>123155.09028402409</v>
      </c>
      <c r="AA22" s="149">
        <f>'[1]GHG Dashboard Data - Inventory'!AC7</f>
        <v>8297.9684694012794</v>
      </c>
      <c r="AB22" s="148" t="str">
        <f>'[1]GHG Dashboard Data - Inventory'!AD7</f>
        <v>NO</v>
      </c>
      <c r="AC22" s="148" t="str">
        <f>'[1]GHG Dashboard Data - Inventory'!AE7</f>
        <v>NO</v>
      </c>
      <c r="AD22" s="149" t="str">
        <f>'[1]GHG Dashboard Data - Inventory'!AF7</f>
        <v>NO</v>
      </c>
      <c r="AE22" s="148" t="str">
        <f>'[1]GHG Dashboard Data - Inventory'!AG7</f>
        <v>NO</v>
      </c>
      <c r="AF22" s="148">
        <f>'[1]GHG Dashboard Data - Inventory'!AH7</f>
        <v>134166.68814102744</v>
      </c>
      <c r="AG22" s="148">
        <f>'[1]GHG Dashboard Data - Inventory'!AI7</f>
        <v>3910697.6489034723</v>
      </c>
      <c r="AH22" s="148" t="str">
        <f>'[1]GHG Dashboard Data - Inventory'!AJ7</f>
        <v>NO</v>
      </c>
      <c r="AI22" s="149" t="str">
        <f>'[1]GHG Dashboard Data - Inventory'!AK7</f>
        <v>IE</v>
      </c>
      <c r="AJ22" s="148">
        <f>'[1]GHG Dashboard Data - Inventory'!AL7</f>
        <v>62426.99743432142</v>
      </c>
      <c r="AK22" s="148">
        <f>'[1]GHG Dashboard Data - Inventory'!AM7</f>
        <v>57.07804888916597</v>
      </c>
      <c r="AL22" s="149">
        <f>'[1]GHG Dashboard Data - Inventory'!AN7</f>
        <v>3.8458162702405523</v>
      </c>
      <c r="AM22" s="148">
        <f>'[1]GHG Dashboard Data - Inventory'!AO7</f>
        <v>17592.21334449057</v>
      </c>
      <c r="AN22" s="148" t="str">
        <f>'[1]GHG Dashboard Data - Inventory'!AP7</f>
        <v>IE</v>
      </c>
      <c r="AO22" s="149">
        <f>'[1]GHG Dashboard Data - Inventory'!AQ7</f>
        <v>121694.72258536032</v>
      </c>
      <c r="AP22" s="148" t="str">
        <f>'[1]GHG Dashboard Data - Inventory'!AR7</f>
        <v>IE</v>
      </c>
      <c r="AQ22" s="148" t="str">
        <f>'[1]GHG Dashboard Data - Inventory'!AS7</f>
        <v>IE</v>
      </c>
      <c r="AR22" s="149">
        <f>'[1]GHG Dashboard Data - Inventory'!AT7</f>
        <v>186780.85312376879</v>
      </c>
      <c r="AS22" s="148" t="str">
        <f>'[1]GHG Dashboard Data - Inventory'!AU7</f>
        <v>IE</v>
      </c>
      <c r="AT22" s="148" t="str">
        <f>'[1]GHG Dashboard Data - Inventory'!AV7</f>
        <v>NO</v>
      </c>
      <c r="AU22" s="149" t="str">
        <f>'[1]GHG Dashboard Data - Inventory'!AW7</f>
        <v>IE</v>
      </c>
      <c r="AV22" s="148">
        <f>'[1]GHG Dashboard Data - Inventory'!AX7</f>
        <v>210175.92507280115</v>
      </c>
      <c r="AW22" s="148">
        <f>'[1]GHG Dashboard Data - Inventory'!AY7</f>
        <v>108419.77605304301</v>
      </c>
      <c r="AX22" s="150" t="str">
        <f>'[1]GHG Dashboard Data - Inventory'!AZ7</f>
        <v>NO</v>
      </c>
      <c r="AY22" s="148" t="str">
        <f>'[1]GHG Dashboard Data - Inventory'!BA7</f>
        <v>NO</v>
      </c>
      <c r="AZ22" s="148" t="str">
        <f>'[1]GHG Dashboard Data - Inventory'!BB7</f>
        <v>NO</v>
      </c>
      <c r="BA22" s="150" t="str">
        <f>'[1]GHG Dashboard Data - Inventory'!BC7</f>
        <v>NO</v>
      </c>
      <c r="BB22" s="148" t="str">
        <f>'[1]GHG Dashboard Data - Inventory'!BD7</f>
        <v>NO</v>
      </c>
      <c r="BC22" s="148" t="str">
        <f>'[1]GHG Dashboard Data - Inventory'!BE7</f>
        <v>NO</v>
      </c>
      <c r="BD22" s="150" t="str">
        <f>'[1]GHG Dashboard Data - Inventory'!BF7</f>
        <v>NO</v>
      </c>
      <c r="BE22" s="148">
        <f>'[1]GHG Dashboard Data - Inventory'!BG7</f>
        <v>6166.8656463858151</v>
      </c>
      <c r="BF22" s="148" t="str">
        <f>'[1]GHG Dashboard Data - Inventory'!BH7</f>
        <v>NO</v>
      </c>
      <c r="BG22" s="150" t="str">
        <f>'[1]GHG Dashboard Data - Inventory'!BI7</f>
        <v>NO</v>
      </c>
      <c r="BH22" s="149">
        <f>'[1]GHG Dashboard Data - Inventory'!BJ7</f>
        <v>1782663.9185006369</v>
      </c>
      <c r="BI22" s="149">
        <f>'[1]GHG Dashboard Data - Inventory'!BK7</f>
        <v>509929.06347008591</v>
      </c>
      <c r="BJ22" s="149">
        <f>'[1]GHG Dashboard Data - Inventory'!BL7</f>
        <v>520592.7188765785</v>
      </c>
      <c r="BK22" s="149">
        <f>'[1]GHG Dashboard Data - Inventory'!BM7</f>
        <v>-907841.29249736876</v>
      </c>
      <c r="BL22" s="149">
        <f>'[1]GHG Dashboard Data - Inventory'!BN7</f>
        <v>259840.24137827061</v>
      </c>
      <c r="BM22" s="151" t="str">
        <f>'[1]GHG Dashboard Data - Inventory'!BO7</f>
        <v>NE</v>
      </c>
      <c r="BN22" s="269">
        <f>'[1]GHG Dashboard Data - Inventory'!BP7</f>
        <v>0</v>
      </c>
      <c r="BO22" s="269">
        <f>'[1]GHG Dashboard Data - Inventory'!BQ7</f>
        <v>0</v>
      </c>
      <c r="BP22" s="269">
        <f>'[1]GHG Dashboard Data - Inventory'!BR7</f>
        <v>0</v>
      </c>
      <c r="BQ22" s="269">
        <f>'[1]GHG Dashboard Data - Inventory'!BS7</f>
        <v>0</v>
      </c>
      <c r="BR22" s="269">
        <f>'[1]GHG Dashboard Data - Inventory'!BT7</f>
        <v>0</v>
      </c>
      <c r="BS22" s="269">
        <f>'[1]GHG Dashboard Data - Inventory'!BU7</f>
        <v>0</v>
      </c>
      <c r="BT22" s="152" t="str">
        <f t="shared" si="102"/>
        <v>Auckland_2014</v>
      </c>
      <c r="BU22" s="152">
        <f>'[1]GHG Dashboard Data - Inventory'!BW7</f>
        <v>7581652.3201614562</v>
      </c>
      <c r="BV22" s="152">
        <f>'[1]GHG Dashboard Data - Inventory'!BX7</f>
        <v>10131085.688570092</v>
      </c>
      <c r="BW22" s="152">
        <f>'[1]GHG Dashboard Data - Inventory'!BY7</f>
        <v>10131085.688570092</v>
      </c>
      <c r="BX22" s="152">
        <f>'[1]GHG Dashboard Data - Inventory'!BZ7</f>
        <v>9039769.7016941402</v>
      </c>
      <c r="BY22" s="302">
        <f>'[1]GHG Dashboard Data - Inventory'!CA7</f>
        <v>3266115.8156580534</v>
      </c>
      <c r="BZ22" s="302">
        <f>'[1]GHG Dashboard Data - Inventory'!CB7</f>
        <v>3990773.9377311734</v>
      </c>
      <c r="CA22" s="302">
        <f>'[1]GHG Dashboard Data - Inventory'!CC7</f>
        <v>324762.56677222997</v>
      </c>
      <c r="CB22" s="303">
        <f>'[1]GHG Dashboard Data - Inventory'!CD7</f>
        <v>3341885.1128130876</v>
      </c>
      <c r="CC22" s="303">
        <f>'[1]GHG Dashboard Data - Inventory'!CE7</f>
        <v>4299253.359256573</v>
      </c>
      <c r="CD22" s="303">
        <f>'[1]GHG Dashboard Data - Inventory'!CF7</f>
        <v>324762.56677222997</v>
      </c>
      <c r="CE22" s="303">
        <f>'[1]GHG Dashboard Data - Inventory'!CG7</f>
        <v>2292592.9819707228</v>
      </c>
      <c r="CF22" s="303">
        <f>'[1]GHG Dashboard Data - Inventory'!CH7</f>
        <v>-127408.33224251965</v>
      </c>
      <c r="CG22" s="304">
        <f>'[1]GHG Dashboard Data - Inventory'!CI7</f>
        <v>2667525.4015644663</v>
      </c>
      <c r="CH22" s="304">
        <f>'[1]GHG Dashboard Data - Inventory'!CK7</f>
        <v>3990716.8596822843</v>
      </c>
      <c r="CI22" s="304">
        <f>SUM('[1]GHG Dashboard Data - Inventory'!CL7:CM7)</f>
        <v>216342.79071918697</v>
      </c>
      <c r="CJ22" s="304">
        <f>'[1]GHG Dashboard Data - Inventory'!CN7</f>
        <v>2292592.9819707228</v>
      </c>
      <c r="CK22" s="304">
        <f>'[1]GHG Dashboard Data - Inventory'!CO7</f>
        <v>-127408.33224251965</v>
      </c>
      <c r="CL22" s="302">
        <f>'[1]GHG Dashboard Data - Inventory'!CP7</f>
        <v>665661.22851452173</v>
      </c>
      <c r="CM22" s="302">
        <f>'[1]GHG Dashboard Data - Inventory'!CQ7</f>
        <v>585781.68147586787</v>
      </c>
      <c r="CN22" s="302">
        <f>'[1]GHG Dashboard Data - Inventory'!CR7</f>
        <v>1472868.2223346853</v>
      </c>
      <c r="CO22" s="302" t="str">
        <f>'[1]GHG Dashboard Data - Inventory'!CS7</f>
        <v/>
      </c>
      <c r="CP22" s="302">
        <f>'[1]GHG Dashboard Data - Inventory'!CT7</f>
        <v>407637.9951919514</v>
      </c>
      <c r="CQ22" s="302" t="str">
        <f>'[1]GHG Dashboard Data - Inventory'!CU7</f>
        <v/>
      </c>
      <c r="CR22" s="302" t="str">
        <f>'[1]GHG Dashboard Data - Inventory'!CV7</f>
        <v/>
      </c>
      <c r="CS22" s="302">
        <f>'[1]GHG Dashboard Data - Inventory'!CW7</f>
        <v>134166.68814102744</v>
      </c>
      <c r="CT22" s="302">
        <f>'[1]GHG Dashboard Data - Inventory'!CX7</f>
        <v>3910697.6489034723</v>
      </c>
      <c r="CU22" s="302">
        <f>'[1]GHG Dashboard Data - Inventory'!CY7</f>
        <v>62484.075483210589</v>
      </c>
      <c r="CV22" s="302">
        <f>'[1]GHG Dashboard Data - Inventory'!CZ7</f>
        <v>17592.21334449057</v>
      </c>
      <c r="CW22" s="302" t="str">
        <f>'[1]GHG Dashboard Data - Inventory'!DA7</f>
        <v/>
      </c>
      <c r="CX22" s="302" t="str">
        <f>'[1]GHG Dashboard Data - Inventory'!DB7</f>
        <v/>
      </c>
      <c r="CY22" s="302">
        <f>'[1]GHG Dashboard Data - Inventory'!DC7</f>
        <v>318595.70112584415</v>
      </c>
      <c r="CZ22" s="302" t="str">
        <f>'[1]GHG Dashboard Data - Inventory'!DD7</f>
        <v/>
      </c>
      <c r="DA22" s="302" t="str">
        <f>'[1]GHG Dashboard Data - Inventory'!DE7</f>
        <v/>
      </c>
      <c r="DB22" s="302">
        <f>'[1]GHG Dashboard Data - Inventory'!DF7</f>
        <v>6166.8656463858151</v>
      </c>
      <c r="DC22" s="305">
        <f>'[1]GHG Dashboard Data - Inventory'!DG7</f>
        <v>693666.42672723846</v>
      </c>
      <c r="DD22" s="305">
        <f>'[1]GHG Dashboard Data - Inventory'!DH7</f>
        <v>594183.24093968293</v>
      </c>
      <c r="DE22" s="305">
        <f>'[1]GHG Dashboard Data - Inventory'!DI7</f>
        <v>1503932.7933437862</v>
      </c>
      <c r="DF22" s="305" t="str">
        <f>'[1]GHG Dashboard Data - Inventory'!DJ7</f>
        <v/>
      </c>
      <c r="DG22" s="305">
        <f>'[1]GHG Dashboard Data - Inventory'!DK7</f>
        <v>415935.9636613527</v>
      </c>
      <c r="DH22" s="305" t="str">
        <f>'[1]GHG Dashboard Data - Inventory'!DL7</f>
        <v/>
      </c>
      <c r="DI22" s="305" t="str">
        <f>'[1]GHG Dashboard Data - Inventory'!DM7</f>
        <v/>
      </c>
      <c r="DJ22" s="305">
        <f>'[1]GHG Dashboard Data - Inventory'!DN7</f>
        <v>134166.68814102744</v>
      </c>
      <c r="DK22" s="305">
        <f>'[1]GHG Dashboard Data - Inventory'!DO7</f>
        <v>3910697.6489034723</v>
      </c>
      <c r="DL22" s="305">
        <f>'[1]GHG Dashboard Data - Inventory'!DP7</f>
        <v>62487.921299480826</v>
      </c>
      <c r="DM22" s="305">
        <f>'[1]GHG Dashboard Data - Inventory'!DQ7</f>
        <v>139286.93592985088</v>
      </c>
      <c r="DN22" s="305">
        <f>'[1]GHG Dashboard Data - Inventory'!DR7</f>
        <v>186780.85312376879</v>
      </c>
      <c r="DO22" s="305" t="str">
        <f>'[1]GHG Dashboard Data - Inventory'!DS7</f>
        <v/>
      </c>
      <c r="DP22" s="305">
        <f>'[1]GHG Dashboard Data - Inventory'!DT7</f>
        <v>318595.70112584415</v>
      </c>
      <c r="DQ22" s="305" t="str">
        <f>'[1]GHG Dashboard Data - Inventory'!DU7</f>
        <v/>
      </c>
      <c r="DR22" s="305" t="str">
        <f>'[1]GHG Dashboard Data - Inventory'!DV7</f>
        <v/>
      </c>
      <c r="DS22" s="305">
        <f>'[1]GHG Dashboard Data - Inventory'!DW7</f>
        <v>6166.8656463858151</v>
      </c>
      <c r="DT22" s="305">
        <f>'[1]GHG Dashboard Data - Inventory'!DX7</f>
        <v>1782663.9185006369</v>
      </c>
      <c r="DU22" s="305">
        <f>'[1]GHG Dashboard Data - Inventory'!DY7</f>
        <v>509929.06347008591</v>
      </c>
      <c r="DV22" s="305">
        <f>'[1]GHG Dashboard Data - Inventory'!DZ7</f>
        <v>520592.7188765785</v>
      </c>
      <c r="DW22" s="305">
        <f>'[1]GHG Dashboard Data - Inventory'!EA7</f>
        <v>-907841.29249736876</v>
      </c>
      <c r="DX22" s="305">
        <f>'[1]GHG Dashboard Data - Inventory'!EB7</f>
        <v>259840.24137827061</v>
      </c>
      <c r="DY22" s="306" t="str">
        <f>'[1]GHG Dashboard Data - Inventory'!EC7</f>
        <v/>
      </c>
      <c r="DZ22" s="307">
        <f>'[1]GHG Dashboard Data - Inventory'!ED7</f>
        <v>250019.40882971234</v>
      </c>
      <c r="EA22" s="307">
        <f>'[1]GHG Dashboard Data - Inventory'!EE7</f>
        <v>461089.13557042502</v>
      </c>
      <c r="EB22" s="307">
        <f>'[1]GHG Dashboard Data - Inventory'!EF7</f>
        <v>999107.6854225531</v>
      </c>
      <c r="EC22" s="307" t="str">
        <f>'[1]GHG Dashboard Data - Inventory'!EG7</f>
        <v/>
      </c>
      <c r="ED22" s="307">
        <f>'[1]GHG Dashboard Data - Inventory'!EH7</f>
        <v>538659.57869282062</v>
      </c>
      <c r="EE22" s="307">
        <f>'[1]GHG Dashboard Data - Inventory'!EI7</f>
        <v>284482.90490792732</v>
      </c>
      <c r="EF22" s="307" t="str">
        <f>'[1]GHG Dashboard Data - Inventory'!EJ7</f>
        <v/>
      </c>
      <c r="EG22" s="307" t="str">
        <f>'[1]GHG Dashboard Data - Inventory'!EK7</f>
        <v/>
      </c>
      <c r="EH22" s="307">
        <f>'[1]GHG Dashboard Data - Inventory'!EL7</f>
        <v>134166.68814102744</v>
      </c>
      <c r="EI22" s="307">
        <f>'[1]GHG Dashboard Data - Inventory'!EM7</f>
        <v>3910697.6489034723</v>
      </c>
      <c r="EJ22" s="307">
        <f>'[1]GHG Dashboard Data - Inventory'!EN7</f>
        <v>62426.99743432142</v>
      </c>
      <c r="EK22" s="307">
        <f>'[1]GHG Dashboard Data - Inventory'!EO7</f>
        <v>17592.21334449057</v>
      </c>
      <c r="EL22" s="307" t="str">
        <f>'[1]GHG Dashboard Data - Inventory'!EP7</f>
        <v/>
      </c>
      <c r="EM22" s="307" t="str">
        <f>'[1]GHG Dashboard Data - Inventory'!EQ7</f>
        <v/>
      </c>
      <c r="EN22" s="307">
        <f>'[1]GHG Dashboard Data - Inventory'!ER7</f>
        <v>210175.92507280115</v>
      </c>
      <c r="EO22" s="307" t="str">
        <f>'[1]GHG Dashboard Data - Inventory'!ES7</f>
        <v/>
      </c>
      <c r="EP22" s="307" t="str">
        <f>'[1]GHG Dashboard Data - Inventory'!ET7</f>
        <v/>
      </c>
      <c r="EQ22" s="307">
        <f>'[1]GHG Dashboard Data - Inventory'!EU7</f>
        <v>6166.8656463858151</v>
      </c>
      <c r="ER22" s="307">
        <f>'[1]GHG Dashboard Data - Inventory'!EV7</f>
        <v>1782663.9185006369</v>
      </c>
      <c r="ES22" s="307">
        <f>'[1]GHG Dashboard Data - Inventory'!EW7</f>
        <v>509929.06347008591</v>
      </c>
      <c r="ET22" s="307">
        <f>'[1]GHG Dashboard Data - Inventory'!EX7</f>
        <v>520592.7188765785</v>
      </c>
      <c r="EU22" s="307">
        <f>'[1]GHG Dashboard Data - Inventory'!EY7</f>
        <v>-907841.29249736876</v>
      </c>
      <c r="EV22" s="307">
        <f>'[1]GHG Dashboard Data - Inventory'!EZ7</f>
        <v>259840.24137827061</v>
      </c>
      <c r="EW22" s="308">
        <f t="shared" si="103"/>
        <v>538659.57869282062</v>
      </c>
      <c r="EX22" s="309">
        <f>'[1]GHG Dashboard Data - Inventory'!FA7</f>
        <v>3266115.8156580534</v>
      </c>
      <c r="EY22" s="309">
        <f>'[1]GHG Dashboard Data - Inventory'!FB7</f>
        <v>3990773.9377311734</v>
      </c>
      <c r="EZ22" s="309">
        <f>'[1]GHG Dashboard Data - Inventory'!FC7</f>
        <v>324762.56677222997</v>
      </c>
      <c r="FA22" s="309">
        <f>'[1]GHG Dashboard Data - Inventory'!FD7</f>
        <v>3341885.1128130876</v>
      </c>
      <c r="FB22" s="309">
        <f>'[1]GHG Dashboard Data - Inventory'!FE7</f>
        <v>4299253.359256573</v>
      </c>
      <c r="FC22" s="309">
        <f>'[1]GHG Dashboard Data - Inventory'!FF7</f>
        <v>324762.56677222997</v>
      </c>
      <c r="FD22" s="309">
        <f>'[1]GHG Dashboard Data - Inventory'!FG7</f>
        <v>2292592.9819707228</v>
      </c>
      <c r="FE22" s="309">
        <f>'[1]GHG Dashboard Data - Inventory'!FH7</f>
        <v>-127408.33224251965</v>
      </c>
      <c r="FF22" s="309" t="str">
        <f>'[1]GHG Dashboard Data - Inventory'!B7</f>
        <v>No</v>
      </c>
      <c r="FG22" s="31" t="str">
        <f>IFERROR(VLOOKUP(E22,'Climate data-must not modify'!A:D,4,FALSE),"")</f>
        <v>Highlands</v>
      </c>
      <c r="FH22" s="31">
        <f t="shared" si="104"/>
        <v>44080.612450062217</v>
      </c>
      <c r="FI22" s="31">
        <f t="shared" si="105"/>
        <v>311.9942787086228</v>
      </c>
      <c r="FJ22" s="35"/>
    </row>
    <row r="23" spans="1:166" s="31" customFormat="1">
      <c r="A23" s="31">
        <f t="shared" si="99"/>
        <v>3</v>
      </c>
      <c r="B23" s="31">
        <f t="shared" si="100"/>
        <v>8</v>
      </c>
      <c r="C23" s="34" t="str">
        <f t="shared" si="101"/>
        <v>Auckland_2013</v>
      </c>
      <c r="D23" s="231">
        <f>'[1]GHG Dashboard Data - Inventory'!H8</f>
        <v>2013</v>
      </c>
      <c r="E23" s="156" t="str">
        <f>'[1]GHG Dashboard Data - Inventory'!C8</f>
        <v>Auckland</v>
      </c>
      <c r="F23" s="156" t="str">
        <f>'[1]GHG Dashboard Data - Inventory'!D8</f>
        <v>New Zealand</v>
      </c>
      <c r="G23" s="156" t="str">
        <f>'[1]GHG Dashboard Data - Inventory'!E8</f>
        <v>East Asia and Oceania</v>
      </c>
      <c r="H23" s="156">
        <f>'[1]GHG Dashboard Data - Inventory'!K8</f>
        <v>1493200</v>
      </c>
      <c r="I23" s="156">
        <f>'[1]GHG Dashboard Data - Inventory'!L8</f>
        <v>4894</v>
      </c>
      <c r="J23" s="156">
        <f>'[1]GHG Dashboard Data - Inventory'!M8/1000000</f>
        <v>63343.277430000002</v>
      </c>
      <c r="K23" s="156" t="str">
        <f>'[1]GHG Dashboard Data - Inventory'!J8</f>
        <v>BASIC+</v>
      </c>
      <c r="L23" s="148">
        <f>'[1]GHG Dashboard Data - Inventory'!N8</f>
        <v>251335.80627647787</v>
      </c>
      <c r="M23" s="148">
        <f>'[1]GHG Dashboard Data - Inventory'!O8</f>
        <v>491333.33425019938</v>
      </c>
      <c r="N23" s="149">
        <f>'[1]GHG Dashboard Data - Inventory'!P8</f>
        <v>33889.366901239831</v>
      </c>
      <c r="O23" s="148">
        <f>'[1]GHG Dashboard Data - Inventory'!Q8</f>
        <v>457199.63831894356</v>
      </c>
      <c r="P23" s="148">
        <f>'[1]GHG Dashboard Data - Inventory'!R8</f>
        <v>147400.00027505981</v>
      </c>
      <c r="Q23" s="149">
        <f>'[1]GHG Dashboard Data - Inventory'!S8</f>
        <v>10166.810070371948</v>
      </c>
      <c r="R23" s="148">
        <f>'[1]GHG Dashboard Data - Inventory'!T8</f>
        <v>997822.77340515831</v>
      </c>
      <c r="S23" s="148">
        <f>'[1]GHG Dashboard Data - Inventory'!U8</f>
        <v>561051.8502091869</v>
      </c>
      <c r="T23" s="149">
        <f>'[1]GHG Dashboard Data - Inventory'!V8</f>
        <v>37648.34139280879</v>
      </c>
      <c r="U23" s="148" t="str">
        <f>'[1]GHG Dashboard Data - Inventory'!W8</f>
        <v>IE</v>
      </c>
      <c r="V23" s="148" t="str">
        <f>'[1]GHG Dashboard Data - Inventory'!X8</f>
        <v>IE</v>
      </c>
      <c r="W23" s="149" t="str">
        <f>'[1]GHG Dashboard Data - Inventory'!Y8</f>
        <v>IE</v>
      </c>
      <c r="X23" s="150">
        <f>'[1]GHG Dashboard Data - Inventory'!Z8</f>
        <v>751617.70419117517</v>
      </c>
      <c r="Y23" s="148">
        <f>'[1]GHG Dashboard Data - Inventory'!AA8</f>
        <v>278803.04211756116</v>
      </c>
      <c r="Z23" s="148">
        <f>'[1]GHG Dashboard Data - Inventory'!AB8</f>
        <v>145582.5623731032</v>
      </c>
      <c r="AA23" s="149">
        <f>'[1]GHG Dashboard Data - Inventory'!AC8</f>
        <v>10041.453585097814</v>
      </c>
      <c r="AB23" s="148" t="str">
        <f>'[1]GHG Dashboard Data - Inventory'!AD8</f>
        <v>NO</v>
      </c>
      <c r="AC23" s="148" t="str">
        <f>'[1]GHG Dashboard Data - Inventory'!AE8</f>
        <v>NO</v>
      </c>
      <c r="AD23" s="149" t="str">
        <f>'[1]GHG Dashboard Data - Inventory'!AF8</f>
        <v>NO</v>
      </c>
      <c r="AE23" s="148" t="str">
        <f>'[1]GHG Dashboard Data - Inventory'!AG8</f>
        <v>NO</v>
      </c>
      <c r="AF23" s="148">
        <f>'[1]GHG Dashboard Data - Inventory'!AH8</f>
        <v>135442.13064723628</v>
      </c>
      <c r="AG23" s="148">
        <f>'[1]GHG Dashboard Data - Inventory'!AI8</f>
        <v>3842196.4763648789</v>
      </c>
      <c r="AH23" s="148" t="str">
        <f>'[1]GHG Dashboard Data - Inventory'!AJ8</f>
        <v>NO</v>
      </c>
      <c r="AI23" s="149" t="str">
        <f>'[1]GHG Dashboard Data - Inventory'!AK8</f>
        <v>IE</v>
      </c>
      <c r="AJ23" s="148">
        <f>'[1]GHG Dashboard Data - Inventory'!AL8</f>
        <v>61667.54069283163</v>
      </c>
      <c r="AK23" s="148">
        <f>'[1]GHG Dashboard Data - Inventory'!AM8</f>
        <v>0</v>
      </c>
      <c r="AL23" s="149">
        <f>'[1]GHG Dashboard Data - Inventory'!AN8</f>
        <v>0</v>
      </c>
      <c r="AM23" s="148">
        <f>'[1]GHG Dashboard Data - Inventory'!AO8</f>
        <v>17592.21334449057</v>
      </c>
      <c r="AN23" s="148" t="str">
        <f>'[1]GHG Dashboard Data - Inventory'!AP8</f>
        <v>IE</v>
      </c>
      <c r="AO23" s="149">
        <f>'[1]GHG Dashboard Data - Inventory'!AQ8</f>
        <v>96878.886599619858</v>
      </c>
      <c r="AP23" s="148" t="str">
        <f>'[1]GHG Dashboard Data - Inventory'!AR8</f>
        <v>IE</v>
      </c>
      <c r="AQ23" s="148" t="str">
        <f>'[1]GHG Dashboard Data - Inventory'!AS8</f>
        <v>IE</v>
      </c>
      <c r="AR23" s="149">
        <f>'[1]GHG Dashboard Data - Inventory'!AT8</f>
        <v>182829.32357828689</v>
      </c>
      <c r="AS23" s="148" t="str">
        <f>'[1]GHG Dashboard Data - Inventory'!AU8</f>
        <v>IE</v>
      </c>
      <c r="AT23" s="148" t="str">
        <f>'[1]GHG Dashboard Data - Inventory'!AV8</f>
        <v>NO</v>
      </c>
      <c r="AU23" s="149" t="str">
        <f>'[1]GHG Dashboard Data - Inventory'!AW8</f>
        <v>IE</v>
      </c>
      <c r="AV23" s="148">
        <f>'[1]GHG Dashboard Data - Inventory'!AX8</f>
        <v>200446.7433782609</v>
      </c>
      <c r="AW23" s="148">
        <f>'[1]GHG Dashboard Data - Inventory'!AY8</f>
        <v>103400.95336849413</v>
      </c>
      <c r="AX23" s="150" t="str">
        <f>'[1]GHG Dashboard Data - Inventory'!AZ8</f>
        <v>NO</v>
      </c>
      <c r="AY23" s="148" t="str">
        <f>'[1]GHG Dashboard Data - Inventory'!BA8</f>
        <v>NO</v>
      </c>
      <c r="AZ23" s="148" t="str">
        <f>'[1]GHG Dashboard Data - Inventory'!BB8</f>
        <v>NO</v>
      </c>
      <c r="BA23" s="150" t="str">
        <f>'[1]GHG Dashboard Data - Inventory'!BC8</f>
        <v>NO</v>
      </c>
      <c r="BB23" s="148" t="str">
        <f>'[1]GHG Dashboard Data - Inventory'!BD8</f>
        <v>NO</v>
      </c>
      <c r="BC23" s="148" t="str">
        <f>'[1]GHG Dashboard Data - Inventory'!BE8</f>
        <v>NO</v>
      </c>
      <c r="BD23" s="150" t="str">
        <f>'[1]GHG Dashboard Data - Inventory'!BF8</f>
        <v>NO</v>
      </c>
      <c r="BE23" s="148">
        <f>'[1]GHG Dashboard Data - Inventory'!BG8</f>
        <v>12087.104972720233</v>
      </c>
      <c r="BF23" s="148" t="str">
        <f>'[1]GHG Dashboard Data - Inventory'!BH8</f>
        <v>NO</v>
      </c>
      <c r="BG23" s="150" t="str">
        <f>'[1]GHG Dashboard Data - Inventory'!BI8</f>
        <v>NO</v>
      </c>
      <c r="BH23" s="149">
        <f>'[1]GHG Dashboard Data - Inventory'!BJ8</f>
        <v>1758179.7416019908</v>
      </c>
      <c r="BI23" s="149">
        <f>'[1]GHG Dashboard Data - Inventory'!BK8</f>
        <v>507375.64046429168</v>
      </c>
      <c r="BJ23" s="149">
        <f>'[1]GHG Dashboard Data - Inventory'!BL8</f>
        <v>541223.58024585922</v>
      </c>
      <c r="BK23" s="149">
        <f>'[1]GHG Dashboard Data - Inventory'!BM8</f>
        <v>-704154.35312552238</v>
      </c>
      <c r="BL23" s="149">
        <f>'[1]GHG Dashboard Data - Inventory'!BN8</f>
        <v>132469.10399839951</v>
      </c>
      <c r="BM23" s="151" t="str">
        <f>'[1]GHG Dashboard Data - Inventory'!BO8</f>
        <v>NE</v>
      </c>
      <c r="BN23" s="269">
        <f>'[1]GHG Dashboard Data - Inventory'!BP8</f>
        <v>0</v>
      </c>
      <c r="BO23" s="269">
        <f>'[1]GHG Dashboard Data - Inventory'!BQ8</f>
        <v>0</v>
      </c>
      <c r="BP23" s="269">
        <f>'[1]GHG Dashboard Data - Inventory'!BR8</f>
        <v>0</v>
      </c>
      <c r="BQ23" s="269">
        <f>'[1]GHG Dashboard Data - Inventory'!BS8</f>
        <v>0</v>
      </c>
      <c r="BR23" s="269">
        <f>'[1]GHG Dashboard Data - Inventory'!BT8</f>
        <v>0</v>
      </c>
      <c r="BS23" s="269">
        <f>'[1]GHG Dashboard Data - Inventory'!BU8</f>
        <v>0</v>
      </c>
      <c r="BT23" s="152" t="str">
        <f t="shared" si="102"/>
        <v>Auckland_2013</v>
      </c>
      <c r="BU23" s="152">
        <f>'[1]GHG Dashboard Data - Inventory'!BW8</f>
        <v>7703362.1699946038</v>
      </c>
      <c r="BV23" s="152">
        <f>'[1]GHG Dashboard Data - Inventory'!BX8</f>
        <v>10309910.065307047</v>
      </c>
      <c r="BW23" s="152">
        <f>'[1]GHG Dashboard Data - Inventory'!BY8</f>
        <v>10309910.065307047</v>
      </c>
      <c r="BX23" s="152">
        <f>'[1]GHG Dashboard Data - Inventory'!BZ8</f>
        <v>9241304.8868947551</v>
      </c>
      <c r="BY23" s="302">
        <f>'[1]GHG Dashboard Data - Inventory'!CA8</f>
        <v>3465971.1378729264</v>
      </c>
      <c r="BZ23" s="302">
        <f>'[1]GHG Dashboard Data - Inventory'!CB8</f>
        <v>3921456.2304022014</v>
      </c>
      <c r="CA23" s="302">
        <f>'[1]GHG Dashboard Data - Inventory'!CC8</f>
        <v>315934.8017194753</v>
      </c>
      <c r="CB23" s="303">
        <f>'[1]GHG Dashboard Data - Inventory'!CD8</f>
        <v>3557717.1098224455</v>
      </c>
      <c r="CC23" s="303">
        <f>'[1]GHG Dashboard Data - Inventory'!CE8</f>
        <v>4201164.4405801082</v>
      </c>
      <c r="CD23" s="303">
        <f>'[1]GHG Dashboard Data - Inventory'!CF8</f>
        <v>315934.8017194753</v>
      </c>
      <c r="CE23" s="303">
        <f>'[1]GHG Dashboard Data - Inventory'!CG8</f>
        <v>2265555.3820662824</v>
      </c>
      <c r="CF23" s="303">
        <f>'[1]GHG Dashboard Data - Inventory'!CH8</f>
        <v>-30461.668881263642</v>
      </c>
      <c r="CG23" s="304">
        <f>'[1]GHG Dashboard Data - Inventory'!CI8</f>
        <v>2872221.0949565526</v>
      </c>
      <c r="CH23" s="304">
        <f>'[1]GHG Dashboard Data - Inventory'!CK8</f>
        <v>3921456.2304022014</v>
      </c>
      <c r="CI23" s="304">
        <f>SUM('[1]GHG Dashboard Data - Inventory'!CL8:CM8)</f>
        <v>212533.84835098113</v>
      </c>
      <c r="CJ23" s="304">
        <f>'[1]GHG Dashboard Data - Inventory'!CN8</f>
        <v>2265555.3820662824</v>
      </c>
      <c r="CK23" s="304">
        <f>'[1]GHG Dashboard Data - Inventory'!CO8</f>
        <v>-30461.668881263642</v>
      </c>
      <c r="CL23" s="302">
        <f>'[1]GHG Dashboard Data - Inventory'!CP8</f>
        <v>742669.14052667725</v>
      </c>
      <c r="CM23" s="302">
        <f>'[1]GHG Dashboard Data - Inventory'!CQ8</f>
        <v>604599.63859400339</v>
      </c>
      <c r="CN23" s="302">
        <f>'[1]GHG Dashboard Data - Inventory'!CR8</f>
        <v>1558874.6236143452</v>
      </c>
      <c r="CO23" s="302" t="str">
        <f>'[1]GHG Dashboard Data - Inventory'!CS8</f>
        <v/>
      </c>
      <c r="CP23" s="302">
        <f>'[1]GHG Dashboard Data - Inventory'!CT8</f>
        <v>424385.60449066432</v>
      </c>
      <c r="CQ23" s="302" t="str">
        <f>'[1]GHG Dashboard Data - Inventory'!CU8</f>
        <v/>
      </c>
      <c r="CR23" s="302" t="str">
        <f>'[1]GHG Dashboard Data - Inventory'!CV8</f>
        <v/>
      </c>
      <c r="CS23" s="302">
        <f>'[1]GHG Dashboard Data - Inventory'!CW8</f>
        <v>135442.13064723628</v>
      </c>
      <c r="CT23" s="302">
        <f>'[1]GHG Dashboard Data - Inventory'!CX8</f>
        <v>3842196.4763648789</v>
      </c>
      <c r="CU23" s="302">
        <f>'[1]GHG Dashboard Data - Inventory'!CY8</f>
        <v>61667.54069283163</v>
      </c>
      <c r="CV23" s="302">
        <f>'[1]GHG Dashboard Data - Inventory'!CZ8</f>
        <v>17592.21334449057</v>
      </c>
      <c r="CW23" s="302" t="str">
        <f>'[1]GHG Dashboard Data - Inventory'!DA8</f>
        <v/>
      </c>
      <c r="CX23" s="302" t="str">
        <f>'[1]GHG Dashboard Data - Inventory'!DB8</f>
        <v/>
      </c>
      <c r="CY23" s="302">
        <f>'[1]GHG Dashboard Data - Inventory'!DC8</f>
        <v>303847.69674675504</v>
      </c>
      <c r="CZ23" s="302" t="str">
        <f>'[1]GHG Dashboard Data - Inventory'!DD8</f>
        <v/>
      </c>
      <c r="DA23" s="302" t="str">
        <f>'[1]GHG Dashboard Data - Inventory'!DE8</f>
        <v/>
      </c>
      <c r="DB23" s="302">
        <f>'[1]GHG Dashboard Data - Inventory'!DF8</f>
        <v>12087.104972720233</v>
      </c>
      <c r="DC23" s="305">
        <f>'[1]GHG Dashboard Data - Inventory'!DG8</f>
        <v>776558.50742791709</v>
      </c>
      <c r="DD23" s="305">
        <f>'[1]GHG Dashboard Data - Inventory'!DH8</f>
        <v>614766.44866437535</v>
      </c>
      <c r="DE23" s="305">
        <f>'[1]GHG Dashboard Data - Inventory'!DI8</f>
        <v>1596522.965007154</v>
      </c>
      <c r="DF23" s="305" t="str">
        <f>'[1]GHG Dashboard Data - Inventory'!DJ8</f>
        <v/>
      </c>
      <c r="DG23" s="305">
        <f>'[1]GHG Dashboard Data - Inventory'!DK8</f>
        <v>434427.05807576212</v>
      </c>
      <c r="DH23" s="305" t="str">
        <f>'[1]GHG Dashboard Data - Inventory'!DL8</f>
        <v/>
      </c>
      <c r="DI23" s="305" t="str">
        <f>'[1]GHG Dashboard Data - Inventory'!DM8</f>
        <v/>
      </c>
      <c r="DJ23" s="305">
        <f>'[1]GHG Dashboard Data - Inventory'!DN8</f>
        <v>135442.13064723628</v>
      </c>
      <c r="DK23" s="305">
        <f>'[1]GHG Dashboard Data - Inventory'!DO8</f>
        <v>3842196.4763648789</v>
      </c>
      <c r="DL23" s="305">
        <f>'[1]GHG Dashboard Data - Inventory'!DP8</f>
        <v>61667.54069283163</v>
      </c>
      <c r="DM23" s="305">
        <f>'[1]GHG Dashboard Data - Inventory'!DQ8</f>
        <v>114471.09994411044</v>
      </c>
      <c r="DN23" s="305">
        <f>'[1]GHG Dashboard Data - Inventory'!DR8</f>
        <v>182829.32357828689</v>
      </c>
      <c r="DO23" s="305" t="str">
        <f>'[1]GHG Dashboard Data - Inventory'!DS8</f>
        <v/>
      </c>
      <c r="DP23" s="305">
        <f>'[1]GHG Dashboard Data - Inventory'!DT8</f>
        <v>303847.69674675504</v>
      </c>
      <c r="DQ23" s="305" t="str">
        <f>'[1]GHG Dashboard Data - Inventory'!DU8</f>
        <v/>
      </c>
      <c r="DR23" s="305" t="str">
        <f>'[1]GHG Dashboard Data - Inventory'!DV8</f>
        <v/>
      </c>
      <c r="DS23" s="305">
        <f>'[1]GHG Dashboard Data - Inventory'!DW8</f>
        <v>12087.104972720233</v>
      </c>
      <c r="DT23" s="305">
        <f>'[1]GHG Dashboard Data - Inventory'!DX8</f>
        <v>1758179.7416019908</v>
      </c>
      <c r="DU23" s="305">
        <f>'[1]GHG Dashboard Data - Inventory'!DY8</f>
        <v>507375.64046429168</v>
      </c>
      <c r="DV23" s="305">
        <f>'[1]GHG Dashboard Data - Inventory'!DZ8</f>
        <v>541223.58024585922</v>
      </c>
      <c r="DW23" s="305">
        <f>'[1]GHG Dashboard Data - Inventory'!EA8</f>
        <v>-704154.35312552238</v>
      </c>
      <c r="DX23" s="305">
        <f>'[1]GHG Dashboard Data - Inventory'!EB8</f>
        <v>132469.10399839951</v>
      </c>
      <c r="DY23" s="306" t="str">
        <f>'[1]GHG Dashboard Data - Inventory'!EC8</f>
        <v/>
      </c>
      <c r="DZ23" s="307">
        <f>'[1]GHG Dashboard Data - Inventory'!ED8</f>
        <v>251335.80627647787</v>
      </c>
      <c r="EA23" s="307">
        <f>'[1]GHG Dashboard Data - Inventory'!EE8</f>
        <v>457199.63831894356</v>
      </c>
      <c r="EB23" s="307">
        <f>'[1]GHG Dashboard Data - Inventory'!EF8</f>
        <v>997822.77340515831</v>
      </c>
      <c r="EC23" s="307" t="str">
        <f>'[1]GHG Dashboard Data - Inventory'!EG8</f>
        <v/>
      </c>
      <c r="ED23" s="307">
        <f>'[1]GHG Dashboard Data - Inventory'!EH8</f>
        <v>751617.70419117517</v>
      </c>
      <c r="EE23" s="307">
        <f>'[1]GHG Dashboard Data - Inventory'!EI8</f>
        <v>278803.04211756116</v>
      </c>
      <c r="EF23" s="307" t="str">
        <f>'[1]GHG Dashboard Data - Inventory'!EJ8</f>
        <v/>
      </c>
      <c r="EG23" s="307" t="str">
        <f>'[1]GHG Dashboard Data - Inventory'!EK8</f>
        <v/>
      </c>
      <c r="EH23" s="307">
        <f>'[1]GHG Dashboard Data - Inventory'!EL8</f>
        <v>135442.13064723628</v>
      </c>
      <c r="EI23" s="307">
        <f>'[1]GHG Dashboard Data - Inventory'!EM8</f>
        <v>3842196.4763648789</v>
      </c>
      <c r="EJ23" s="307">
        <f>'[1]GHG Dashboard Data - Inventory'!EN8</f>
        <v>61667.54069283163</v>
      </c>
      <c r="EK23" s="307">
        <f>'[1]GHG Dashboard Data - Inventory'!EO8</f>
        <v>17592.21334449057</v>
      </c>
      <c r="EL23" s="307" t="str">
        <f>'[1]GHG Dashboard Data - Inventory'!EP8</f>
        <v/>
      </c>
      <c r="EM23" s="307" t="str">
        <f>'[1]GHG Dashboard Data - Inventory'!EQ8</f>
        <v/>
      </c>
      <c r="EN23" s="307">
        <f>'[1]GHG Dashboard Data - Inventory'!ER8</f>
        <v>200446.7433782609</v>
      </c>
      <c r="EO23" s="307" t="str">
        <f>'[1]GHG Dashboard Data - Inventory'!ES8</f>
        <v/>
      </c>
      <c r="EP23" s="307" t="str">
        <f>'[1]GHG Dashboard Data - Inventory'!ET8</f>
        <v/>
      </c>
      <c r="EQ23" s="307">
        <f>'[1]GHG Dashboard Data - Inventory'!EU8</f>
        <v>12087.104972720233</v>
      </c>
      <c r="ER23" s="307">
        <f>'[1]GHG Dashboard Data - Inventory'!EV8</f>
        <v>1758179.7416019908</v>
      </c>
      <c r="ES23" s="307">
        <f>'[1]GHG Dashboard Data - Inventory'!EW8</f>
        <v>507375.64046429168</v>
      </c>
      <c r="ET23" s="307">
        <f>'[1]GHG Dashboard Data - Inventory'!EX8</f>
        <v>541223.58024585922</v>
      </c>
      <c r="EU23" s="307">
        <f>'[1]GHG Dashboard Data - Inventory'!EY8</f>
        <v>-704154.35312552238</v>
      </c>
      <c r="EV23" s="307">
        <f>'[1]GHG Dashboard Data - Inventory'!EZ8</f>
        <v>132469.10399839951</v>
      </c>
      <c r="EW23" s="308">
        <f t="shared" si="103"/>
        <v>751617.70419117517</v>
      </c>
      <c r="EX23" s="309">
        <f>'[1]GHG Dashboard Data - Inventory'!FA8</f>
        <v>3465971.1378729264</v>
      </c>
      <c r="EY23" s="309">
        <f>'[1]GHG Dashboard Data - Inventory'!FB8</f>
        <v>3921456.2304022014</v>
      </c>
      <c r="EZ23" s="309">
        <f>'[1]GHG Dashboard Data - Inventory'!FC8</f>
        <v>315934.8017194753</v>
      </c>
      <c r="FA23" s="309">
        <f>'[1]GHG Dashboard Data - Inventory'!FD8</f>
        <v>3557717.1098224455</v>
      </c>
      <c r="FB23" s="309">
        <f>'[1]GHG Dashboard Data - Inventory'!FE8</f>
        <v>4201164.4405801082</v>
      </c>
      <c r="FC23" s="309">
        <f>'[1]GHG Dashboard Data - Inventory'!FF8</f>
        <v>315934.8017194753</v>
      </c>
      <c r="FD23" s="309">
        <f>'[1]GHG Dashboard Data - Inventory'!FG8</f>
        <v>2265555.3820662824</v>
      </c>
      <c r="FE23" s="309">
        <f>'[1]GHG Dashboard Data - Inventory'!FH8</f>
        <v>-30461.668881263642</v>
      </c>
      <c r="FF23" s="309" t="str">
        <f>'[1]GHG Dashboard Data - Inventory'!B8</f>
        <v>No</v>
      </c>
      <c r="FG23" s="31" t="str">
        <f>IFERROR(VLOOKUP(E23,'Climate data-must not modify'!A:D,4,FALSE),"")</f>
        <v>Highlands</v>
      </c>
      <c r="FH23" s="31">
        <f t="shared" si="104"/>
        <v>42421.160882668097</v>
      </c>
      <c r="FI23" s="31">
        <f t="shared" si="105"/>
        <v>305.10829587249691</v>
      </c>
      <c r="FJ23" s="35"/>
    </row>
    <row r="24" spans="1:166" s="31" customFormat="1">
      <c r="A24" s="31">
        <f t="shared" si="99"/>
        <v>4</v>
      </c>
      <c r="B24" s="31">
        <f t="shared" si="100"/>
        <v>9</v>
      </c>
      <c r="C24" s="34" t="str">
        <f t="shared" si="101"/>
        <v>Auckland_2012</v>
      </c>
      <c r="D24" s="231">
        <f>'[1]GHG Dashboard Data - Inventory'!H9</f>
        <v>2012</v>
      </c>
      <c r="E24" s="156" t="str">
        <f>'[1]GHG Dashboard Data - Inventory'!C9</f>
        <v>Auckland</v>
      </c>
      <c r="F24" s="156" t="str">
        <f>'[1]GHG Dashboard Data - Inventory'!D9</f>
        <v>New Zealand</v>
      </c>
      <c r="G24" s="156" t="str">
        <f>'[1]GHG Dashboard Data - Inventory'!E9</f>
        <v>East Asia and Oceania</v>
      </c>
      <c r="H24" s="156">
        <f>'[1]GHG Dashboard Data - Inventory'!K9</f>
        <v>1476500</v>
      </c>
      <c r="I24" s="156">
        <f>'[1]GHG Dashboard Data - Inventory'!L9</f>
        <v>4894</v>
      </c>
      <c r="J24" s="156">
        <f>'[1]GHG Dashboard Data - Inventory'!M9/1000000</f>
        <v>60739.221400000002</v>
      </c>
      <c r="K24" s="156" t="str">
        <f>'[1]GHG Dashboard Data - Inventory'!J9</f>
        <v>BASIC+</v>
      </c>
      <c r="L24" s="148">
        <f>'[1]GHG Dashboard Data - Inventory'!N9</f>
        <v>243872.01785346403</v>
      </c>
      <c r="M24" s="148">
        <f>'[1]GHG Dashboard Data - Inventory'!O9</f>
        <v>599568.92750481213</v>
      </c>
      <c r="N24" s="149">
        <f>'[1]GHG Dashboard Data - Inventory'!P9</f>
        <v>41991.239482866164</v>
      </c>
      <c r="O24" s="148">
        <f>'[1]GHG Dashboard Data - Inventory'!Q9</f>
        <v>435838.23924165417</v>
      </c>
      <c r="P24" s="148">
        <f>'[1]GHG Dashboard Data - Inventory'!R9</f>
        <v>204730.85329432617</v>
      </c>
      <c r="Q24" s="149">
        <f>'[1]GHG Dashboard Data - Inventory'!S9</f>
        <v>14338.472018539667</v>
      </c>
      <c r="R24" s="148">
        <f>'[1]GHG Dashboard Data - Inventory'!T9</f>
        <v>949983.73638286907</v>
      </c>
      <c r="S24" s="148">
        <f>'[1]GHG Dashboard Data - Inventory'!U9</f>
        <v>638933.6652381632</v>
      </c>
      <c r="T24" s="149">
        <f>'[1]GHG Dashboard Data - Inventory'!V9</f>
        <v>43541.633554793909</v>
      </c>
      <c r="U24" s="148" t="str">
        <f>'[1]GHG Dashboard Data - Inventory'!W9</f>
        <v>IE</v>
      </c>
      <c r="V24" s="148" t="str">
        <f>'[1]GHG Dashboard Data - Inventory'!X9</f>
        <v>IE</v>
      </c>
      <c r="W24" s="149" t="str">
        <f>'[1]GHG Dashboard Data - Inventory'!Y9</f>
        <v>IE</v>
      </c>
      <c r="X24" s="150">
        <f>'[1]GHG Dashboard Data - Inventory'!Z9</f>
        <v>698919.21855694545</v>
      </c>
      <c r="Y24" s="148">
        <f>'[1]GHG Dashboard Data - Inventory'!AA9</f>
        <v>267241.68433271599</v>
      </c>
      <c r="Z24" s="148">
        <f>'[1]GHG Dashboard Data - Inventory'!AB9</f>
        <v>162487.38822580012</v>
      </c>
      <c r="AA24" s="149">
        <f>'[1]GHG Dashboard Data - Inventory'!AC9</f>
        <v>11379.920671223008</v>
      </c>
      <c r="AB24" s="148" t="str">
        <f>'[1]GHG Dashboard Data - Inventory'!AD9</f>
        <v>NO</v>
      </c>
      <c r="AC24" s="148" t="str">
        <f>'[1]GHG Dashboard Data - Inventory'!AE9</f>
        <v>NO</v>
      </c>
      <c r="AD24" s="149" t="str">
        <f>'[1]GHG Dashboard Data - Inventory'!AF9</f>
        <v>NO</v>
      </c>
      <c r="AE24" s="148" t="str">
        <f>'[1]GHG Dashboard Data - Inventory'!AG9</f>
        <v>NO</v>
      </c>
      <c r="AF24" s="148">
        <f>'[1]GHG Dashboard Data - Inventory'!AH9</f>
        <v>132419.91084827334</v>
      </c>
      <c r="AG24" s="148">
        <f>'[1]GHG Dashboard Data - Inventory'!AI9</f>
        <v>3738985.5979810404</v>
      </c>
      <c r="AH24" s="148" t="str">
        <f>'[1]GHG Dashboard Data - Inventory'!AJ9</f>
        <v>NO</v>
      </c>
      <c r="AI24" s="149" t="str">
        <f>'[1]GHG Dashboard Data - Inventory'!AK9</f>
        <v>IE</v>
      </c>
      <c r="AJ24" s="148">
        <f>'[1]GHG Dashboard Data - Inventory'!AL9</f>
        <v>62325.408123479021</v>
      </c>
      <c r="AK24" s="148">
        <f>'[1]GHG Dashboard Data - Inventory'!AM9</f>
        <v>0</v>
      </c>
      <c r="AL24" s="149">
        <f>'[1]GHG Dashboard Data - Inventory'!AN9</f>
        <v>0</v>
      </c>
      <c r="AM24" s="148">
        <f>'[1]GHG Dashboard Data - Inventory'!AO9</f>
        <v>17592.21334449057</v>
      </c>
      <c r="AN24" s="148" t="str">
        <f>'[1]GHG Dashboard Data - Inventory'!AP9</f>
        <v>IE</v>
      </c>
      <c r="AO24" s="149">
        <f>'[1]GHG Dashboard Data - Inventory'!AQ9</f>
        <v>116982.8686593982</v>
      </c>
      <c r="AP24" s="148" t="str">
        <f>'[1]GHG Dashboard Data - Inventory'!AR9</f>
        <v>IE</v>
      </c>
      <c r="AQ24" s="148" t="str">
        <f>'[1]GHG Dashboard Data - Inventory'!AS9</f>
        <v>IE</v>
      </c>
      <c r="AR24" s="149">
        <f>'[1]GHG Dashboard Data - Inventory'!AT9</f>
        <v>182456.71492517649</v>
      </c>
      <c r="AS24" s="148" t="str">
        <f>'[1]GHG Dashboard Data - Inventory'!AU9</f>
        <v>IE</v>
      </c>
      <c r="AT24" s="148" t="str">
        <f>'[1]GHG Dashboard Data - Inventory'!AV9</f>
        <v>NO</v>
      </c>
      <c r="AU24" s="149" t="str">
        <f>'[1]GHG Dashboard Data - Inventory'!AW9</f>
        <v>IE</v>
      </c>
      <c r="AV24" s="148">
        <f>'[1]GHG Dashboard Data - Inventory'!AX9</f>
        <v>180071.9490363441</v>
      </c>
      <c r="AW24" s="148">
        <f>'[1]GHG Dashboard Data - Inventory'!AY9</f>
        <v>92890.564802761583</v>
      </c>
      <c r="AX24" s="150" t="str">
        <f>'[1]GHG Dashboard Data - Inventory'!AZ9</f>
        <v>NO</v>
      </c>
      <c r="AY24" s="148" t="str">
        <f>'[1]GHG Dashboard Data - Inventory'!BA9</f>
        <v>NO</v>
      </c>
      <c r="AZ24" s="148" t="str">
        <f>'[1]GHG Dashboard Data - Inventory'!BB9</f>
        <v>NO</v>
      </c>
      <c r="BA24" s="150" t="str">
        <f>'[1]GHG Dashboard Data - Inventory'!BC9</f>
        <v>NO</v>
      </c>
      <c r="BB24" s="148" t="str">
        <f>'[1]GHG Dashboard Data - Inventory'!BD9</f>
        <v>NO</v>
      </c>
      <c r="BC24" s="148" t="str">
        <f>'[1]GHG Dashboard Data - Inventory'!BE9</f>
        <v>NO</v>
      </c>
      <c r="BD24" s="150" t="str">
        <f>'[1]GHG Dashboard Data - Inventory'!BF9</f>
        <v>NO</v>
      </c>
      <c r="BE24" s="148">
        <f>'[1]GHG Dashboard Data - Inventory'!BG9</f>
        <v>12075.523840835465</v>
      </c>
      <c r="BF24" s="148" t="str">
        <f>'[1]GHG Dashboard Data - Inventory'!BH9</f>
        <v>NO</v>
      </c>
      <c r="BG24" s="150" t="str">
        <f>'[1]GHG Dashboard Data - Inventory'!BI9</f>
        <v>NO</v>
      </c>
      <c r="BH24" s="149">
        <f>'[1]GHG Dashboard Data - Inventory'!BJ9</f>
        <v>1728898.818773174</v>
      </c>
      <c r="BI24" s="149">
        <f>'[1]GHG Dashboard Data - Inventory'!BK9</f>
        <v>494752.97867260454</v>
      </c>
      <c r="BJ24" s="149">
        <f>'[1]GHG Dashboard Data - Inventory'!BL9</f>
        <v>556468.79192716791</v>
      </c>
      <c r="BK24" s="149">
        <f>'[1]GHG Dashboard Data - Inventory'!BM9</f>
        <v>-762252.14425702719</v>
      </c>
      <c r="BL24" s="149">
        <f>'[1]GHG Dashboard Data - Inventory'!BN9</f>
        <v>164114.73076100997</v>
      </c>
      <c r="BM24" s="151" t="str">
        <f>'[1]GHG Dashboard Data - Inventory'!BO9</f>
        <v>NE</v>
      </c>
      <c r="BN24" s="269">
        <f>'[1]GHG Dashboard Data - Inventory'!BP9</f>
        <v>0</v>
      </c>
      <c r="BO24" s="269">
        <f>'[1]GHG Dashboard Data - Inventory'!BQ9</f>
        <v>0</v>
      </c>
      <c r="BP24" s="269">
        <f>'[1]GHG Dashboard Data - Inventory'!BR9</f>
        <v>0</v>
      </c>
      <c r="BQ24" s="269">
        <f>'[1]GHG Dashboard Data - Inventory'!BS9</f>
        <v>0</v>
      </c>
      <c r="BR24" s="269">
        <f>'[1]GHG Dashboard Data - Inventory'!BT9</f>
        <v>0</v>
      </c>
      <c r="BS24" s="269">
        <f>'[1]GHG Dashboard Data - Inventory'!BU9</f>
        <v>0</v>
      </c>
      <c r="BT24" s="152" t="str">
        <f t="shared" si="102"/>
        <v>Auckland_2012</v>
      </c>
      <c r="BU24" s="152">
        <f>'[1]GHG Dashboard Data - Inventory'!BW9</f>
        <v>7739017.6800510297</v>
      </c>
      <c r="BV24" s="152">
        <f>'[1]GHG Dashboard Data - Inventory'!BX9</f>
        <v>10331691.705239957</v>
      </c>
      <c r="BW24" s="152">
        <f>'[1]GHG Dashboard Data - Inventory'!BY9</f>
        <v>10331691.705239957</v>
      </c>
      <c r="BX24" s="152">
        <f>'[1]GHG Dashboard Data - Inventory'!BZ9</f>
        <v>8921308.67541904</v>
      </c>
      <c r="BY24" s="302">
        <f>'[1]GHG Dashboard Data - Inventory'!CA9</f>
        <v>3635076.4229220785</v>
      </c>
      <c r="BZ24" s="302">
        <f>'[1]GHG Dashboard Data - Inventory'!CB9</f>
        <v>3818903.2194490102</v>
      </c>
      <c r="CA24" s="302">
        <f>'[1]GHG Dashboard Data - Inventory'!CC9</f>
        <v>285038.03767994116</v>
      </c>
      <c r="CB24" s="303">
        <f>'[1]GHG Dashboard Data - Inventory'!CD9</f>
        <v>3746327.6886495012</v>
      </c>
      <c r="CC24" s="303">
        <f>'[1]GHG Dashboard Data - Inventory'!CE9</f>
        <v>4118342.8030335847</v>
      </c>
      <c r="CD24" s="303">
        <f>'[1]GHG Dashboard Data - Inventory'!CF9</f>
        <v>285038.03767994116</v>
      </c>
      <c r="CE24" s="303">
        <f>'[1]GHG Dashboard Data - Inventory'!CG9</f>
        <v>2223651.7974457787</v>
      </c>
      <c r="CF24" s="303">
        <f>'[1]GHG Dashboard Data - Inventory'!CH9</f>
        <v>-41668.62156884931</v>
      </c>
      <c r="CG24" s="304">
        <f>'[1]GHG Dashboard Data - Inventory'!CI9</f>
        <v>2728274.8072159216</v>
      </c>
      <c r="CH24" s="304">
        <f>'[1]GHG Dashboard Data - Inventory'!CK9</f>
        <v>3818903.2194490102</v>
      </c>
      <c r="CI24" s="304">
        <f>SUM('[1]GHG Dashboard Data - Inventory'!CL9:CM9)</f>
        <v>192147.47287717956</v>
      </c>
      <c r="CJ24" s="304">
        <f>'[1]GHG Dashboard Data - Inventory'!CN9</f>
        <v>2223651.7974457787</v>
      </c>
      <c r="CK24" s="304">
        <f>'[1]GHG Dashboard Data - Inventory'!CO9</f>
        <v>-41668.62156884931</v>
      </c>
      <c r="CL24" s="302">
        <f>'[1]GHG Dashboard Data - Inventory'!CP9</f>
        <v>843440.94535827613</v>
      </c>
      <c r="CM24" s="302">
        <f>'[1]GHG Dashboard Data - Inventory'!CQ9</f>
        <v>640569.09253598028</v>
      </c>
      <c r="CN24" s="302">
        <f>'[1]GHG Dashboard Data - Inventory'!CR9</f>
        <v>1588917.4016210323</v>
      </c>
      <c r="CO24" s="302" t="str">
        <f>'[1]GHG Dashboard Data - Inventory'!CS9</f>
        <v/>
      </c>
      <c r="CP24" s="302">
        <f>'[1]GHG Dashboard Data - Inventory'!CT9</f>
        <v>429729.07255851611</v>
      </c>
      <c r="CQ24" s="302" t="str">
        <f>'[1]GHG Dashboard Data - Inventory'!CU9</f>
        <v/>
      </c>
      <c r="CR24" s="302" t="str">
        <f>'[1]GHG Dashboard Data - Inventory'!CV9</f>
        <v/>
      </c>
      <c r="CS24" s="302">
        <f>'[1]GHG Dashboard Data - Inventory'!CW9</f>
        <v>132419.91084827334</v>
      </c>
      <c r="CT24" s="302">
        <f>'[1]GHG Dashboard Data - Inventory'!CX9</f>
        <v>3738985.5979810404</v>
      </c>
      <c r="CU24" s="302">
        <f>'[1]GHG Dashboard Data - Inventory'!CY9</f>
        <v>62325.408123479021</v>
      </c>
      <c r="CV24" s="302">
        <f>'[1]GHG Dashboard Data - Inventory'!CZ9</f>
        <v>17592.21334449057</v>
      </c>
      <c r="CW24" s="302" t="str">
        <f>'[1]GHG Dashboard Data - Inventory'!DA9</f>
        <v/>
      </c>
      <c r="CX24" s="302" t="str">
        <f>'[1]GHG Dashboard Data - Inventory'!DB9</f>
        <v/>
      </c>
      <c r="CY24" s="302">
        <f>'[1]GHG Dashboard Data - Inventory'!DC9</f>
        <v>272962.51383910567</v>
      </c>
      <c r="CZ24" s="302" t="str">
        <f>'[1]GHG Dashboard Data - Inventory'!DD9</f>
        <v/>
      </c>
      <c r="DA24" s="302" t="str">
        <f>'[1]GHG Dashboard Data - Inventory'!DE9</f>
        <v/>
      </c>
      <c r="DB24" s="302">
        <f>'[1]GHG Dashboard Data - Inventory'!DF9</f>
        <v>12075.523840835465</v>
      </c>
      <c r="DC24" s="305">
        <f>'[1]GHG Dashboard Data - Inventory'!DG9</f>
        <v>885432.18484114227</v>
      </c>
      <c r="DD24" s="305">
        <f>'[1]GHG Dashboard Data - Inventory'!DH9</f>
        <v>654907.56455451995</v>
      </c>
      <c r="DE24" s="305">
        <f>'[1]GHG Dashboard Data - Inventory'!DI9</f>
        <v>1632459.0351758262</v>
      </c>
      <c r="DF24" s="305" t="str">
        <f>'[1]GHG Dashboard Data - Inventory'!DJ9</f>
        <v/>
      </c>
      <c r="DG24" s="305">
        <f>'[1]GHG Dashboard Data - Inventory'!DK9</f>
        <v>441108.99322973914</v>
      </c>
      <c r="DH24" s="305" t="str">
        <f>'[1]GHG Dashboard Data - Inventory'!DL9</f>
        <v/>
      </c>
      <c r="DI24" s="305" t="str">
        <f>'[1]GHG Dashboard Data - Inventory'!DM9</f>
        <v/>
      </c>
      <c r="DJ24" s="305">
        <f>'[1]GHG Dashboard Data - Inventory'!DN9</f>
        <v>132419.91084827334</v>
      </c>
      <c r="DK24" s="305">
        <f>'[1]GHG Dashboard Data - Inventory'!DO9</f>
        <v>3738985.5979810404</v>
      </c>
      <c r="DL24" s="305">
        <f>'[1]GHG Dashboard Data - Inventory'!DP9</f>
        <v>62325.408123479021</v>
      </c>
      <c r="DM24" s="305">
        <f>'[1]GHG Dashboard Data - Inventory'!DQ9</f>
        <v>134575.08200388876</v>
      </c>
      <c r="DN24" s="305">
        <f>'[1]GHG Dashboard Data - Inventory'!DR9</f>
        <v>182456.71492517649</v>
      </c>
      <c r="DO24" s="305" t="str">
        <f>'[1]GHG Dashboard Data - Inventory'!DS9</f>
        <v/>
      </c>
      <c r="DP24" s="305">
        <f>'[1]GHG Dashboard Data - Inventory'!DT9</f>
        <v>272962.51383910567</v>
      </c>
      <c r="DQ24" s="305" t="str">
        <f>'[1]GHG Dashboard Data - Inventory'!DU9</f>
        <v/>
      </c>
      <c r="DR24" s="305" t="str">
        <f>'[1]GHG Dashboard Data - Inventory'!DV9</f>
        <v/>
      </c>
      <c r="DS24" s="305">
        <f>'[1]GHG Dashboard Data - Inventory'!DW9</f>
        <v>12075.523840835465</v>
      </c>
      <c r="DT24" s="305">
        <f>'[1]GHG Dashboard Data - Inventory'!DX9</f>
        <v>1728898.818773174</v>
      </c>
      <c r="DU24" s="305">
        <f>'[1]GHG Dashboard Data - Inventory'!DY9</f>
        <v>494752.97867260454</v>
      </c>
      <c r="DV24" s="305">
        <f>'[1]GHG Dashboard Data - Inventory'!DZ9</f>
        <v>556468.79192716791</v>
      </c>
      <c r="DW24" s="305">
        <f>'[1]GHG Dashboard Data - Inventory'!EA9</f>
        <v>-762252.14425702719</v>
      </c>
      <c r="DX24" s="305">
        <f>'[1]GHG Dashboard Data - Inventory'!EB9</f>
        <v>164114.73076100997</v>
      </c>
      <c r="DY24" s="306" t="str">
        <f>'[1]GHG Dashboard Data - Inventory'!EC9</f>
        <v/>
      </c>
      <c r="DZ24" s="307">
        <f>'[1]GHG Dashboard Data - Inventory'!ED9</f>
        <v>243872.01785346403</v>
      </c>
      <c r="EA24" s="307">
        <f>'[1]GHG Dashboard Data - Inventory'!EE9</f>
        <v>435838.23924165417</v>
      </c>
      <c r="EB24" s="307">
        <f>'[1]GHG Dashboard Data - Inventory'!EF9</f>
        <v>949983.73638286907</v>
      </c>
      <c r="EC24" s="307" t="str">
        <f>'[1]GHG Dashboard Data - Inventory'!EG9</f>
        <v/>
      </c>
      <c r="ED24" s="307">
        <f>'[1]GHG Dashboard Data - Inventory'!EH9</f>
        <v>698919.21855694545</v>
      </c>
      <c r="EE24" s="307">
        <f>'[1]GHG Dashboard Data - Inventory'!EI9</f>
        <v>267241.68433271599</v>
      </c>
      <c r="EF24" s="307" t="str">
        <f>'[1]GHG Dashboard Data - Inventory'!EJ9</f>
        <v/>
      </c>
      <c r="EG24" s="307" t="str">
        <f>'[1]GHG Dashboard Data - Inventory'!EK9</f>
        <v/>
      </c>
      <c r="EH24" s="307">
        <f>'[1]GHG Dashboard Data - Inventory'!EL9</f>
        <v>132419.91084827334</v>
      </c>
      <c r="EI24" s="307">
        <f>'[1]GHG Dashboard Data - Inventory'!EM9</f>
        <v>3738985.5979810404</v>
      </c>
      <c r="EJ24" s="307">
        <f>'[1]GHG Dashboard Data - Inventory'!EN9</f>
        <v>62325.408123479021</v>
      </c>
      <c r="EK24" s="307">
        <f>'[1]GHG Dashboard Data - Inventory'!EO9</f>
        <v>17592.21334449057</v>
      </c>
      <c r="EL24" s="307" t="str">
        <f>'[1]GHG Dashboard Data - Inventory'!EP9</f>
        <v/>
      </c>
      <c r="EM24" s="307" t="str">
        <f>'[1]GHG Dashboard Data - Inventory'!EQ9</f>
        <v/>
      </c>
      <c r="EN24" s="307">
        <f>'[1]GHG Dashboard Data - Inventory'!ER9</f>
        <v>180071.9490363441</v>
      </c>
      <c r="EO24" s="307" t="str">
        <f>'[1]GHG Dashboard Data - Inventory'!ES9</f>
        <v/>
      </c>
      <c r="EP24" s="307" t="str">
        <f>'[1]GHG Dashboard Data - Inventory'!ET9</f>
        <v/>
      </c>
      <c r="EQ24" s="307">
        <f>'[1]GHG Dashboard Data - Inventory'!EU9</f>
        <v>12075.523840835465</v>
      </c>
      <c r="ER24" s="307">
        <f>'[1]GHG Dashboard Data - Inventory'!EV9</f>
        <v>1728898.818773174</v>
      </c>
      <c r="ES24" s="307">
        <f>'[1]GHG Dashboard Data - Inventory'!EW9</f>
        <v>494752.97867260454</v>
      </c>
      <c r="ET24" s="307">
        <f>'[1]GHG Dashboard Data - Inventory'!EX9</f>
        <v>556468.79192716791</v>
      </c>
      <c r="EU24" s="307">
        <f>'[1]GHG Dashboard Data - Inventory'!EY9</f>
        <v>-762252.14425702719</v>
      </c>
      <c r="EV24" s="307">
        <f>'[1]GHG Dashboard Data - Inventory'!EZ9</f>
        <v>164114.73076100997</v>
      </c>
      <c r="EW24" s="308">
        <f t="shared" si="103"/>
        <v>698919.21855694545</v>
      </c>
      <c r="EX24" s="309">
        <f>'[1]GHG Dashboard Data - Inventory'!FA9</f>
        <v>3635076.4229220785</v>
      </c>
      <c r="EY24" s="309">
        <f>'[1]GHG Dashboard Data - Inventory'!FB9</f>
        <v>3818903.2194490102</v>
      </c>
      <c r="EZ24" s="309">
        <f>'[1]GHG Dashboard Data - Inventory'!FC9</f>
        <v>285038.03767994116</v>
      </c>
      <c r="FA24" s="309">
        <f>'[1]GHG Dashboard Data - Inventory'!FD9</f>
        <v>3746327.6886495012</v>
      </c>
      <c r="FB24" s="309">
        <f>'[1]GHG Dashboard Data - Inventory'!FE9</f>
        <v>4118342.8030335847</v>
      </c>
      <c r="FC24" s="309">
        <f>'[1]GHG Dashboard Data - Inventory'!FF9</f>
        <v>285038.03767994116</v>
      </c>
      <c r="FD24" s="309">
        <f>'[1]GHG Dashboard Data - Inventory'!FG9</f>
        <v>2223651.7974457787</v>
      </c>
      <c r="FE24" s="309">
        <f>'[1]GHG Dashboard Data - Inventory'!FH9</f>
        <v>-41668.62156884931</v>
      </c>
      <c r="FF24" s="309" t="str">
        <f>'[1]GHG Dashboard Data - Inventory'!B9</f>
        <v>No</v>
      </c>
      <c r="FG24" s="31" t="str">
        <f>IFERROR(VLOOKUP(E24,'Climate data-must not modify'!A:D,4,FALSE),"")</f>
        <v>Highlands</v>
      </c>
      <c r="FH24" s="31">
        <f t="shared" si="104"/>
        <v>41137.298611581442</v>
      </c>
      <c r="FI24" s="31">
        <f t="shared" si="105"/>
        <v>301.69595422966898</v>
      </c>
      <c r="FJ24" s="35"/>
    </row>
    <row r="25" spans="1:166" s="31" customFormat="1">
      <c r="A25" s="31">
        <f t="shared" si="99"/>
        <v>5</v>
      </c>
      <c r="B25" s="31">
        <f t="shared" si="100"/>
        <v>10</v>
      </c>
      <c r="C25" s="34" t="str">
        <f t="shared" si="101"/>
        <v>Auckland_2011</v>
      </c>
      <c r="D25" s="231">
        <f>'[1]GHG Dashboard Data - Inventory'!H10</f>
        <v>2011</v>
      </c>
      <c r="E25" s="156" t="str">
        <f>'[1]GHG Dashboard Data - Inventory'!C10</f>
        <v>Auckland</v>
      </c>
      <c r="F25" s="156" t="str">
        <f>'[1]GHG Dashboard Data - Inventory'!D10</f>
        <v>New Zealand</v>
      </c>
      <c r="G25" s="156" t="str">
        <f>'[1]GHG Dashboard Data - Inventory'!E10</f>
        <v>East Asia and Oceania</v>
      </c>
      <c r="H25" s="156">
        <f>'[1]GHG Dashboard Data - Inventory'!K10</f>
        <v>1459600</v>
      </c>
      <c r="I25" s="156">
        <f>'[1]GHG Dashboard Data - Inventory'!L10</f>
        <v>4894</v>
      </c>
      <c r="J25" s="156">
        <f>'[1]GHG Dashboard Data - Inventory'!M10/1000000</f>
        <v>52320.557333333301</v>
      </c>
      <c r="K25" s="156" t="str">
        <f>'[1]GHG Dashboard Data - Inventory'!J10</f>
        <v>BASIC+</v>
      </c>
      <c r="L25" s="148">
        <f>'[1]GHG Dashboard Data - Inventory'!N10</f>
        <v>204117.88632645842</v>
      </c>
      <c r="M25" s="148">
        <f>'[1]GHG Dashboard Data - Inventory'!O10</f>
        <v>514939.10903927544</v>
      </c>
      <c r="N25" s="149">
        <f>'[1]GHG Dashboard Data - Inventory'!P10</f>
        <v>35854.300054375715</v>
      </c>
      <c r="O25" s="148">
        <f>'[1]GHG Dashboard Data - Inventory'!Q10</f>
        <v>387653.99577516672</v>
      </c>
      <c r="P25" s="148">
        <f>'[1]GHG Dashboard Data - Inventory'!R10</f>
        <v>128734.77725981886</v>
      </c>
      <c r="Q25" s="149">
        <f>'[1]GHG Dashboard Data - Inventory'!S10</f>
        <v>8963.5750135939288</v>
      </c>
      <c r="R25" s="148">
        <f>'[1]GHG Dashboard Data - Inventory'!T10</f>
        <v>824016.33401680598</v>
      </c>
      <c r="S25" s="148">
        <f>'[1]GHG Dashboard Data - Inventory'!U10</f>
        <v>524996.52694761404</v>
      </c>
      <c r="T25" s="149">
        <f>'[1]GHG Dashboard Data - Inventory'!V10</f>
        <v>35483.960918201687</v>
      </c>
      <c r="U25" s="148" t="str">
        <f>'[1]GHG Dashboard Data - Inventory'!W10</f>
        <v>IE</v>
      </c>
      <c r="V25" s="148" t="str">
        <f>'[1]GHG Dashboard Data - Inventory'!X10</f>
        <v>IE</v>
      </c>
      <c r="W25" s="149" t="str">
        <f>'[1]GHG Dashboard Data - Inventory'!Y10</f>
        <v>IE</v>
      </c>
      <c r="X25" s="150">
        <f>'[1]GHG Dashboard Data - Inventory'!Z10</f>
        <v>946335.3104616066</v>
      </c>
      <c r="Y25" s="148">
        <f>'[1]GHG Dashboard Data - Inventory'!AA10</f>
        <v>248776.08068097371</v>
      </c>
      <c r="Z25" s="148">
        <f>'[1]GHG Dashboard Data - Inventory'!AB10</f>
        <v>130037.19651641921</v>
      </c>
      <c r="AA25" s="149">
        <f>'[1]GHG Dashboard Data - Inventory'!AC10</f>
        <v>9054.2601645234608</v>
      </c>
      <c r="AB25" s="148" t="str">
        <f>'[1]GHG Dashboard Data - Inventory'!AD10</f>
        <v>NO</v>
      </c>
      <c r="AC25" s="148" t="str">
        <f>'[1]GHG Dashboard Data - Inventory'!AE10</f>
        <v>NO</v>
      </c>
      <c r="AD25" s="149" t="str">
        <f>'[1]GHG Dashboard Data - Inventory'!AF10</f>
        <v>NO</v>
      </c>
      <c r="AE25" s="148" t="str">
        <f>'[1]GHG Dashboard Data - Inventory'!AG10</f>
        <v>NO</v>
      </c>
      <c r="AF25" s="148">
        <f>'[1]GHG Dashboard Data - Inventory'!AH10</f>
        <v>102785.81269047534</v>
      </c>
      <c r="AG25" s="148">
        <f>'[1]GHG Dashboard Data - Inventory'!AI10</f>
        <v>3752640.0661364375</v>
      </c>
      <c r="AH25" s="148" t="str">
        <f>'[1]GHG Dashboard Data - Inventory'!AJ10</f>
        <v>NO</v>
      </c>
      <c r="AI25" s="149" t="str">
        <f>'[1]GHG Dashboard Data - Inventory'!AK10</f>
        <v>IE</v>
      </c>
      <c r="AJ25" s="148">
        <f>'[1]GHG Dashboard Data - Inventory'!AL10</f>
        <v>59098.151079933166</v>
      </c>
      <c r="AK25" s="148">
        <f>'[1]GHG Dashboard Data - Inventory'!AM10</f>
        <v>0</v>
      </c>
      <c r="AL25" s="149">
        <f>'[1]GHG Dashboard Data - Inventory'!AN10</f>
        <v>0</v>
      </c>
      <c r="AM25" s="148">
        <f>'[1]GHG Dashboard Data - Inventory'!AO10</f>
        <v>17592.21334449057</v>
      </c>
      <c r="AN25" s="148" t="str">
        <f>'[1]GHG Dashboard Data - Inventory'!AP10</f>
        <v>IE</v>
      </c>
      <c r="AO25" s="149">
        <f>'[1]GHG Dashboard Data - Inventory'!AQ10</f>
        <v>128826.78150876763</v>
      </c>
      <c r="AP25" s="148" t="str">
        <f>'[1]GHG Dashboard Data - Inventory'!AR10</f>
        <v>IE</v>
      </c>
      <c r="AQ25" s="148" t="str">
        <f>'[1]GHG Dashboard Data - Inventory'!AS10</f>
        <v>IE</v>
      </c>
      <c r="AR25" s="149">
        <f>'[1]GHG Dashboard Data - Inventory'!AT10</f>
        <v>155452.36707076096</v>
      </c>
      <c r="AS25" s="148" t="str">
        <f>'[1]GHG Dashboard Data - Inventory'!AU10</f>
        <v>IE</v>
      </c>
      <c r="AT25" s="148" t="str">
        <f>'[1]GHG Dashboard Data - Inventory'!AV10</f>
        <v>NO</v>
      </c>
      <c r="AU25" s="149" t="str">
        <f>'[1]GHG Dashboard Data - Inventory'!AW10</f>
        <v>IE</v>
      </c>
      <c r="AV25" s="148">
        <f>'[1]GHG Dashboard Data - Inventory'!AX10</f>
        <v>176280.80154214613</v>
      </c>
      <c r="AW25" s="148">
        <f>'[1]GHG Dashboard Data - Inventory'!AY10</f>
        <v>90934.891896063913</v>
      </c>
      <c r="AX25" s="150" t="str">
        <f>'[1]GHG Dashboard Data - Inventory'!AZ10</f>
        <v>NO</v>
      </c>
      <c r="AY25" s="148" t="str">
        <f>'[1]GHG Dashboard Data - Inventory'!BA10</f>
        <v>NO</v>
      </c>
      <c r="AZ25" s="148" t="str">
        <f>'[1]GHG Dashboard Data - Inventory'!BB10</f>
        <v>NO</v>
      </c>
      <c r="BA25" s="150" t="str">
        <f>'[1]GHG Dashboard Data - Inventory'!BC10</f>
        <v>NO</v>
      </c>
      <c r="BB25" s="148" t="str">
        <f>'[1]GHG Dashboard Data - Inventory'!BD10</f>
        <v>NO</v>
      </c>
      <c r="BC25" s="148" t="str">
        <f>'[1]GHG Dashboard Data - Inventory'!BE10</f>
        <v>NO</v>
      </c>
      <c r="BD25" s="150" t="str">
        <f>'[1]GHG Dashboard Data - Inventory'!BF10</f>
        <v>NO</v>
      </c>
      <c r="BE25" s="148">
        <f>'[1]GHG Dashboard Data - Inventory'!BG10</f>
        <v>14119.137917963546</v>
      </c>
      <c r="BF25" s="148" t="str">
        <f>'[1]GHG Dashboard Data - Inventory'!BH10</f>
        <v>NO</v>
      </c>
      <c r="BG25" s="150" t="str">
        <f>'[1]GHG Dashboard Data - Inventory'!BI10</f>
        <v>NO</v>
      </c>
      <c r="BH25" s="149">
        <f>'[1]GHG Dashboard Data - Inventory'!BJ10</f>
        <v>1745088.8869299823</v>
      </c>
      <c r="BI25" s="149">
        <f>'[1]GHG Dashboard Data - Inventory'!BK10</f>
        <v>492978.54444905015</v>
      </c>
      <c r="BJ25" s="149">
        <f>'[1]GHG Dashboard Data - Inventory'!BL10</f>
        <v>591004.13926824229</v>
      </c>
      <c r="BK25" s="149">
        <f>'[1]GHG Dashboard Data - Inventory'!BM10</f>
        <v>-339401.9678763143</v>
      </c>
      <c r="BL25" s="149">
        <f>'[1]GHG Dashboard Data - Inventory'!BN10</f>
        <v>13158.514466315011</v>
      </c>
      <c r="BM25" s="151" t="str">
        <f>'[1]GHG Dashboard Data - Inventory'!BO10</f>
        <v>NE</v>
      </c>
      <c r="BN25" s="269">
        <f>'[1]GHG Dashboard Data - Inventory'!BP10</f>
        <v>0</v>
      </c>
      <c r="BO25" s="269">
        <f>'[1]GHG Dashboard Data - Inventory'!BQ10</f>
        <v>0</v>
      </c>
      <c r="BP25" s="269">
        <f>'[1]GHG Dashboard Data - Inventory'!BR10</f>
        <v>0</v>
      </c>
      <c r="BQ25" s="269">
        <f>'[1]GHG Dashboard Data - Inventory'!BS10</f>
        <v>0</v>
      </c>
      <c r="BR25" s="269">
        <f>'[1]GHG Dashboard Data - Inventory'!BT10</f>
        <v>0</v>
      </c>
      <c r="BS25" s="269">
        <f>'[1]GHG Dashboard Data - Inventory'!BU10</f>
        <v>0</v>
      </c>
      <c r="BT25" s="152" t="str">
        <f t="shared" si="102"/>
        <v>Auckland_2011</v>
      </c>
      <c r="BU25" s="152">
        <f>'[1]GHG Dashboard Data - Inventory'!BW10</f>
        <v>7176722.9811700424</v>
      </c>
      <c r="BV25" s="152">
        <f>'[1]GHG Dashboard Data - Inventory'!BX10</f>
        <v>10053186.34313754</v>
      </c>
      <c r="BW25" s="152">
        <f>'[1]GHG Dashboard Data - Inventory'!BY10</f>
        <v>10053186.34313754</v>
      </c>
      <c r="BX25" s="152">
        <f>'[1]GHG Dashboard Data - Inventory'!BZ10</f>
        <v>9236243.9072097316</v>
      </c>
      <c r="BY25" s="302">
        <f>'[1]GHG Dashboard Data - Inventory'!CA10</f>
        <v>3066057.7192530078</v>
      </c>
      <c r="BZ25" s="302">
        <f>'[1]GHG Dashboard Data - Inventory'!CB10</f>
        <v>3829330.4305608612</v>
      </c>
      <c r="CA25" s="302">
        <f>'[1]GHG Dashboard Data - Inventory'!CC10</f>
        <v>281334.83135617361</v>
      </c>
      <c r="CB25" s="303">
        <f>'[1]GHG Dashboard Data - Inventory'!CD10</f>
        <v>3155413.8154037022</v>
      </c>
      <c r="CC25" s="303">
        <f>'[1]GHG Dashboard Data - Inventory'!CE10</f>
        <v>4113609.5791403898</v>
      </c>
      <c r="CD25" s="303">
        <f>'[1]GHG Dashboard Data - Inventory'!CF10</f>
        <v>281334.83135617361</v>
      </c>
      <c r="CE25" s="303">
        <f>'[1]GHG Dashboard Data - Inventory'!CG10</f>
        <v>2238067.4313790323</v>
      </c>
      <c r="CF25" s="303">
        <f>'[1]GHG Dashboard Data - Inventory'!CH10</f>
        <v>264760.68585824297</v>
      </c>
      <c r="CG25" s="304">
        <f>'[1]GHG Dashboard Data - Inventory'!CI10</f>
        <v>2713685.4199514869</v>
      </c>
      <c r="CH25" s="304">
        <f>'[1]GHG Dashboard Data - Inventory'!CK10</f>
        <v>3829330.4305608612</v>
      </c>
      <c r="CI25" s="304">
        <f>SUM('[1]GHG Dashboard Data - Inventory'!CL10:CM10)</f>
        <v>190399.93946010969</v>
      </c>
      <c r="CJ25" s="304">
        <f>'[1]GHG Dashboard Data - Inventory'!CN10</f>
        <v>2238067.4313790323</v>
      </c>
      <c r="CK25" s="304">
        <f>'[1]GHG Dashboard Data - Inventory'!CO10</f>
        <v>264760.68585824297</v>
      </c>
      <c r="CL25" s="302">
        <f>'[1]GHG Dashboard Data - Inventory'!CP10</f>
        <v>719056.99536573386</v>
      </c>
      <c r="CM25" s="302">
        <f>'[1]GHG Dashboard Data - Inventory'!CQ10</f>
        <v>516388.77303498558</v>
      </c>
      <c r="CN25" s="302">
        <f>'[1]GHG Dashboard Data - Inventory'!CR10</f>
        <v>1349012.86096442</v>
      </c>
      <c r="CO25" s="302" t="str">
        <f>'[1]GHG Dashboard Data - Inventory'!CS10</f>
        <v/>
      </c>
      <c r="CP25" s="302">
        <f>'[1]GHG Dashboard Data - Inventory'!CT10</f>
        <v>378813.27719739289</v>
      </c>
      <c r="CQ25" s="302" t="str">
        <f>'[1]GHG Dashboard Data - Inventory'!CU10</f>
        <v/>
      </c>
      <c r="CR25" s="302" t="str">
        <f>'[1]GHG Dashboard Data - Inventory'!CV10</f>
        <v/>
      </c>
      <c r="CS25" s="302">
        <f>'[1]GHG Dashboard Data - Inventory'!CW10</f>
        <v>102785.81269047534</v>
      </c>
      <c r="CT25" s="302">
        <f>'[1]GHG Dashboard Data - Inventory'!CX10</f>
        <v>3752640.0661364375</v>
      </c>
      <c r="CU25" s="302">
        <f>'[1]GHG Dashboard Data - Inventory'!CY10</f>
        <v>59098.151079933166</v>
      </c>
      <c r="CV25" s="302">
        <f>'[1]GHG Dashboard Data - Inventory'!CZ10</f>
        <v>17592.21334449057</v>
      </c>
      <c r="CW25" s="302" t="str">
        <f>'[1]GHG Dashboard Data - Inventory'!DA10</f>
        <v/>
      </c>
      <c r="CX25" s="302" t="str">
        <f>'[1]GHG Dashboard Data - Inventory'!DB10</f>
        <v/>
      </c>
      <c r="CY25" s="302">
        <f>'[1]GHG Dashboard Data - Inventory'!DC10</f>
        <v>267215.69343821006</v>
      </c>
      <c r="CZ25" s="302" t="str">
        <f>'[1]GHG Dashboard Data - Inventory'!DD10</f>
        <v/>
      </c>
      <c r="DA25" s="302" t="str">
        <f>'[1]GHG Dashboard Data - Inventory'!DE10</f>
        <v/>
      </c>
      <c r="DB25" s="302">
        <f>'[1]GHG Dashboard Data - Inventory'!DF10</f>
        <v>14119.137917963546</v>
      </c>
      <c r="DC25" s="305">
        <f>'[1]GHG Dashboard Data - Inventory'!DG10</f>
        <v>754911.29542010953</v>
      </c>
      <c r="DD25" s="305">
        <f>'[1]GHG Dashboard Data - Inventory'!DH10</f>
        <v>525352.34804857953</v>
      </c>
      <c r="DE25" s="305">
        <f>'[1]GHG Dashboard Data - Inventory'!DI10</f>
        <v>1384496.8218826216</v>
      </c>
      <c r="DF25" s="305" t="str">
        <f>'[1]GHG Dashboard Data - Inventory'!DJ10</f>
        <v/>
      </c>
      <c r="DG25" s="305">
        <f>'[1]GHG Dashboard Data - Inventory'!DK10</f>
        <v>387867.53736191633</v>
      </c>
      <c r="DH25" s="305" t="str">
        <f>'[1]GHG Dashboard Data - Inventory'!DL10</f>
        <v/>
      </c>
      <c r="DI25" s="305" t="str">
        <f>'[1]GHG Dashboard Data - Inventory'!DM10</f>
        <v/>
      </c>
      <c r="DJ25" s="305">
        <f>'[1]GHG Dashboard Data - Inventory'!DN10</f>
        <v>102785.81269047534</v>
      </c>
      <c r="DK25" s="305">
        <f>'[1]GHG Dashboard Data - Inventory'!DO10</f>
        <v>3752640.0661364375</v>
      </c>
      <c r="DL25" s="305">
        <f>'[1]GHG Dashboard Data - Inventory'!DP10</f>
        <v>59098.151079933166</v>
      </c>
      <c r="DM25" s="305">
        <f>'[1]GHG Dashboard Data - Inventory'!DQ10</f>
        <v>146418.99485325819</v>
      </c>
      <c r="DN25" s="305">
        <f>'[1]GHG Dashboard Data - Inventory'!DR10</f>
        <v>155452.36707076096</v>
      </c>
      <c r="DO25" s="305" t="str">
        <f>'[1]GHG Dashboard Data - Inventory'!DS10</f>
        <v/>
      </c>
      <c r="DP25" s="305">
        <f>'[1]GHG Dashboard Data - Inventory'!DT10</f>
        <v>267215.69343821006</v>
      </c>
      <c r="DQ25" s="305" t="str">
        <f>'[1]GHG Dashboard Data - Inventory'!DU10</f>
        <v/>
      </c>
      <c r="DR25" s="305" t="str">
        <f>'[1]GHG Dashboard Data - Inventory'!DV10</f>
        <v/>
      </c>
      <c r="DS25" s="305">
        <f>'[1]GHG Dashboard Data - Inventory'!DW10</f>
        <v>14119.137917963546</v>
      </c>
      <c r="DT25" s="305">
        <f>'[1]GHG Dashboard Data - Inventory'!DX10</f>
        <v>1745088.8869299823</v>
      </c>
      <c r="DU25" s="305">
        <f>'[1]GHG Dashboard Data - Inventory'!DY10</f>
        <v>492978.54444905015</v>
      </c>
      <c r="DV25" s="305">
        <f>'[1]GHG Dashboard Data - Inventory'!DZ10</f>
        <v>591004.13926824229</v>
      </c>
      <c r="DW25" s="305">
        <f>'[1]GHG Dashboard Data - Inventory'!EA10</f>
        <v>-339401.9678763143</v>
      </c>
      <c r="DX25" s="305">
        <f>'[1]GHG Dashboard Data - Inventory'!EB10</f>
        <v>13158.514466315011</v>
      </c>
      <c r="DY25" s="306" t="str">
        <f>'[1]GHG Dashboard Data - Inventory'!EC10</f>
        <v/>
      </c>
      <c r="DZ25" s="307">
        <f>'[1]GHG Dashboard Data - Inventory'!ED10</f>
        <v>204117.88632645842</v>
      </c>
      <c r="EA25" s="307">
        <f>'[1]GHG Dashboard Data - Inventory'!EE10</f>
        <v>387653.99577516672</v>
      </c>
      <c r="EB25" s="307">
        <f>'[1]GHG Dashboard Data - Inventory'!EF10</f>
        <v>824016.33401680598</v>
      </c>
      <c r="EC25" s="307" t="str">
        <f>'[1]GHG Dashboard Data - Inventory'!EG10</f>
        <v/>
      </c>
      <c r="ED25" s="307">
        <f>'[1]GHG Dashboard Data - Inventory'!EH10</f>
        <v>946335.3104616066</v>
      </c>
      <c r="EE25" s="307">
        <f>'[1]GHG Dashboard Data - Inventory'!EI10</f>
        <v>248776.08068097371</v>
      </c>
      <c r="EF25" s="307" t="str">
        <f>'[1]GHG Dashboard Data - Inventory'!EJ10</f>
        <v/>
      </c>
      <c r="EG25" s="307" t="str">
        <f>'[1]GHG Dashboard Data - Inventory'!EK10</f>
        <v/>
      </c>
      <c r="EH25" s="307">
        <f>'[1]GHG Dashboard Data - Inventory'!EL10</f>
        <v>102785.81269047534</v>
      </c>
      <c r="EI25" s="307">
        <f>'[1]GHG Dashboard Data - Inventory'!EM10</f>
        <v>3752640.0661364375</v>
      </c>
      <c r="EJ25" s="307">
        <f>'[1]GHG Dashboard Data - Inventory'!EN10</f>
        <v>59098.151079933166</v>
      </c>
      <c r="EK25" s="307">
        <f>'[1]GHG Dashboard Data - Inventory'!EO10</f>
        <v>17592.21334449057</v>
      </c>
      <c r="EL25" s="307" t="str">
        <f>'[1]GHG Dashboard Data - Inventory'!EP10</f>
        <v/>
      </c>
      <c r="EM25" s="307" t="str">
        <f>'[1]GHG Dashboard Data - Inventory'!EQ10</f>
        <v/>
      </c>
      <c r="EN25" s="307">
        <f>'[1]GHG Dashboard Data - Inventory'!ER10</f>
        <v>176280.80154214613</v>
      </c>
      <c r="EO25" s="307" t="str">
        <f>'[1]GHG Dashboard Data - Inventory'!ES10</f>
        <v/>
      </c>
      <c r="EP25" s="307" t="str">
        <f>'[1]GHG Dashboard Data - Inventory'!ET10</f>
        <v/>
      </c>
      <c r="EQ25" s="307">
        <f>'[1]GHG Dashboard Data - Inventory'!EU10</f>
        <v>14119.137917963546</v>
      </c>
      <c r="ER25" s="307">
        <f>'[1]GHG Dashboard Data - Inventory'!EV10</f>
        <v>1745088.8869299823</v>
      </c>
      <c r="ES25" s="307">
        <f>'[1]GHG Dashboard Data - Inventory'!EW10</f>
        <v>492978.54444905015</v>
      </c>
      <c r="ET25" s="307">
        <f>'[1]GHG Dashboard Data - Inventory'!EX10</f>
        <v>591004.13926824229</v>
      </c>
      <c r="EU25" s="307">
        <f>'[1]GHG Dashboard Data - Inventory'!EY10</f>
        <v>-339401.9678763143</v>
      </c>
      <c r="EV25" s="307">
        <f>'[1]GHG Dashboard Data - Inventory'!EZ10</f>
        <v>13158.514466315011</v>
      </c>
      <c r="EW25" s="308">
        <f t="shared" si="103"/>
        <v>946335.3104616066</v>
      </c>
      <c r="EX25" s="309">
        <f>'[1]GHG Dashboard Data - Inventory'!FA10</f>
        <v>3066057.7192530078</v>
      </c>
      <c r="EY25" s="309">
        <f>'[1]GHG Dashboard Data - Inventory'!FB10</f>
        <v>3829330.4305608612</v>
      </c>
      <c r="EZ25" s="309">
        <f>'[1]GHG Dashboard Data - Inventory'!FC10</f>
        <v>281334.83135617361</v>
      </c>
      <c r="FA25" s="309">
        <f>'[1]GHG Dashboard Data - Inventory'!FD10</f>
        <v>3155413.8154037022</v>
      </c>
      <c r="FB25" s="309">
        <f>'[1]GHG Dashboard Data - Inventory'!FE10</f>
        <v>4113609.5791403898</v>
      </c>
      <c r="FC25" s="309">
        <f>'[1]GHG Dashboard Data - Inventory'!FF10</f>
        <v>281334.83135617361</v>
      </c>
      <c r="FD25" s="309">
        <f>'[1]GHG Dashboard Data - Inventory'!FG10</f>
        <v>2238067.4313790323</v>
      </c>
      <c r="FE25" s="309">
        <f>'[1]GHG Dashboard Data - Inventory'!FH10</f>
        <v>264760.68585824297</v>
      </c>
      <c r="FF25" s="309" t="str">
        <f>'[1]GHG Dashboard Data - Inventory'!B10</f>
        <v>No</v>
      </c>
      <c r="FG25" s="31" t="str">
        <f>IFERROR(VLOOKUP(E25,'Climate data-must not modify'!A:D,4,FALSE),"")</f>
        <v>Highlands</v>
      </c>
      <c r="FH25" s="31">
        <f t="shared" si="104"/>
        <v>35845.81894582988</v>
      </c>
      <c r="FI25" s="31">
        <f t="shared" si="105"/>
        <v>298.24274621986103</v>
      </c>
      <c r="FJ25" s="35"/>
    </row>
    <row r="26" spans="1:166" s="31" customFormat="1">
      <c r="A26" s="31">
        <f t="shared" si="99"/>
        <v>6</v>
      </c>
      <c r="B26" s="31">
        <f t="shared" si="100"/>
        <v>11</v>
      </c>
      <c r="C26" s="34" t="str">
        <f t="shared" si="101"/>
        <v>Auckland_2010</v>
      </c>
      <c r="D26" s="231">
        <f>'[1]GHG Dashboard Data - Inventory'!H11</f>
        <v>2010</v>
      </c>
      <c r="E26" s="156" t="str">
        <f>'[1]GHG Dashboard Data - Inventory'!C11</f>
        <v>Auckland</v>
      </c>
      <c r="F26" s="156" t="str">
        <f>'[1]GHG Dashboard Data - Inventory'!D11</f>
        <v>New Zealand</v>
      </c>
      <c r="G26" s="156" t="str">
        <f>'[1]GHG Dashboard Data - Inventory'!E11</f>
        <v>East Asia and Oceania</v>
      </c>
      <c r="H26" s="156">
        <f>'[1]GHG Dashboard Data - Inventory'!K11</f>
        <v>1439600</v>
      </c>
      <c r="I26" s="156">
        <f>'[1]GHG Dashboard Data - Inventory'!L11</f>
        <v>4894</v>
      </c>
      <c r="J26" s="156">
        <f>'[1]GHG Dashboard Data - Inventory'!M11/1000000</f>
        <v>46457.820266666706</v>
      </c>
      <c r="K26" s="156" t="str">
        <f>'[1]GHG Dashboard Data - Inventory'!J11</f>
        <v>BASIC+</v>
      </c>
      <c r="L26" s="148">
        <f>'[1]GHG Dashboard Data - Inventory'!N11</f>
        <v>210957.50322109828</v>
      </c>
      <c r="M26" s="148">
        <f>'[1]GHG Dashboard Data - Inventory'!O11</f>
        <v>560076.23561876023</v>
      </c>
      <c r="N26" s="149">
        <f>'[1]GHG Dashboard Data - Inventory'!P11</f>
        <v>39994.524380694224</v>
      </c>
      <c r="O26" s="148">
        <f>'[1]GHG Dashboard Data - Inventory'!Q11</f>
        <v>398987.802590242</v>
      </c>
      <c r="P26" s="148">
        <f>'[1]GHG Dashboard Data - Inventory'!R11</f>
        <v>136907.52426236361</v>
      </c>
      <c r="Q26" s="149">
        <f>'[1]GHG Dashboard Data - Inventory'!S11</f>
        <v>9776.4392930585873</v>
      </c>
      <c r="R26" s="148">
        <f>'[1]GHG Dashboard Data - Inventory'!T11</f>
        <v>852789.65897169255</v>
      </c>
      <c r="S26" s="148">
        <f>'[1]GHG Dashboard Data - Inventory'!U11</f>
        <v>544137.75722060935</v>
      </c>
      <c r="T26" s="149">
        <f>'[1]GHG Dashboard Data - Inventory'!V11</f>
        <v>37655.196424845977</v>
      </c>
      <c r="U26" s="148" t="str">
        <f>'[1]GHG Dashboard Data - Inventory'!W11</f>
        <v>IE</v>
      </c>
      <c r="V26" s="148" t="str">
        <f>'[1]GHG Dashboard Data - Inventory'!X11</f>
        <v>IE</v>
      </c>
      <c r="W26" s="149" t="str">
        <f>'[1]GHG Dashboard Data - Inventory'!Y11</f>
        <v>IE</v>
      </c>
      <c r="X26" s="150">
        <f>'[1]GHG Dashboard Data - Inventory'!Z11</f>
        <v>932677.42884945439</v>
      </c>
      <c r="Y26" s="148">
        <f>'[1]GHG Dashboard Data - Inventory'!AA11</f>
        <v>256880.32604060514</v>
      </c>
      <c r="Z26" s="148">
        <f>'[1]GHG Dashboard Data - Inventory'!AB11</f>
        <v>135219.45829768831</v>
      </c>
      <c r="AA26" s="149">
        <f>'[1]GHG Dashboard Data - Inventory'!AC11</f>
        <v>9655.896068606582</v>
      </c>
      <c r="AB26" s="148" t="str">
        <f>'[1]GHG Dashboard Data - Inventory'!AD11</f>
        <v>NO</v>
      </c>
      <c r="AC26" s="148" t="str">
        <f>'[1]GHG Dashboard Data - Inventory'!AE11</f>
        <v>NO</v>
      </c>
      <c r="AD26" s="149" t="str">
        <f>'[1]GHG Dashboard Data - Inventory'!AF11</f>
        <v>NO</v>
      </c>
      <c r="AE26" s="148" t="str">
        <f>'[1]GHG Dashboard Data - Inventory'!AG11</f>
        <v>NO</v>
      </c>
      <c r="AF26" s="148">
        <f>'[1]GHG Dashboard Data - Inventory'!AH11</f>
        <v>104772.76490917351</v>
      </c>
      <c r="AG26" s="148">
        <f>'[1]GHG Dashboard Data - Inventory'!AI11</f>
        <v>3837012.6719036843</v>
      </c>
      <c r="AH26" s="148" t="str">
        <f>'[1]GHG Dashboard Data - Inventory'!AJ11</f>
        <v>NO</v>
      </c>
      <c r="AI26" s="149" t="str">
        <f>'[1]GHG Dashboard Data - Inventory'!AK11</f>
        <v>IE</v>
      </c>
      <c r="AJ26" s="148">
        <f>'[1]GHG Dashboard Data - Inventory'!AL11</f>
        <v>57590.56484420917</v>
      </c>
      <c r="AK26" s="148">
        <f>'[1]GHG Dashboard Data - Inventory'!AM11</f>
        <v>0</v>
      </c>
      <c r="AL26" s="149">
        <f>'[1]GHG Dashboard Data - Inventory'!AN11</f>
        <v>0</v>
      </c>
      <c r="AM26" s="148">
        <f>'[1]GHG Dashboard Data - Inventory'!AO11</f>
        <v>17592.21334449057</v>
      </c>
      <c r="AN26" s="148" t="str">
        <f>'[1]GHG Dashboard Data - Inventory'!AP11</f>
        <v>IE</v>
      </c>
      <c r="AO26" s="149">
        <f>'[1]GHG Dashboard Data - Inventory'!AQ11</f>
        <v>136323.94786126559</v>
      </c>
      <c r="AP26" s="148" t="str">
        <f>'[1]GHG Dashboard Data - Inventory'!AR11</f>
        <v>IE</v>
      </c>
      <c r="AQ26" s="148" t="str">
        <f>'[1]GHG Dashboard Data - Inventory'!AS11</f>
        <v>IE</v>
      </c>
      <c r="AR26" s="149">
        <f>'[1]GHG Dashboard Data - Inventory'!AT11</f>
        <v>172112.34964724537</v>
      </c>
      <c r="AS26" s="148" t="str">
        <f>'[1]GHG Dashboard Data - Inventory'!AU11</f>
        <v>IE</v>
      </c>
      <c r="AT26" s="148" t="str">
        <f>'[1]GHG Dashboard Data - Inventory'!AV11</f>
        <v>NO</v>
      </c>
      <c r="AU26" s="149" t="str">
        <f>'[1]GHG Dashboard Data - Inventory'!AW11</f>
        <v>IE</v>
      </c>
      <c r="AV26" s="148">
        <f>'[1]GHG Dashboard Data - Inventory'!AX11</f>
        <v>181294.88366646555</v>
      </c>
      <c r="AW26" s="148">
        <f>'[1]GHG Dashboard Data - Inventory'!AY11</f>
        <v>93521.41868709377</v>
      </c>
      <c r="AX26" s="150" t="str">
        <f>'[1]GHG Dashboard Data - Inventory'!AZ11</f>
        <v>NO</v>
      </c>
      <c r="AY26" s="148" t="str">
        <f>'[1]GHG Dashboard Data - Inventory'!BA11</f>
        <v>NO</v>
      </c>
      <c r="AZ26" s="148" t="str">
        <f>'[1]GHG Dashboard Data - Inventory'!BB11</f>
        <v>NO</v>
      </c>
      <c r="BA26" s="150" t="str">
        <f>'[1]GHG Dashboard Data - Inventory'!BC11</f>
        <v>NO</v>
      </c>
      <c r="BB26" s="148" t="str">
        <f>'[1]GHG Dashboard Data - Inventory'!BD11</f>
        <v>NO</v>
      </c>
      <c r="BC26" s="148" t="str">
        <f>'[1]GHG Dashboard Data - Inventory'!BE11</f>
        <v>NO</v>
      </c>
      <c r="BD26" s="150" t="str">
        <f>'[1]GHG Dashboard Data - Inventory'!BF11</f>
        <v>NO</v>
      </c>
      <c r="BE26" s="148">
        <f>'[1]GHG Dashboard Data - Inventory'!BG11</f>
        <v>8369.036692376234</v>
      </c>
      <c r="BF26" s="148" t="str">
        <f>'[1]GHG Dashboard Data - Inventory'!BH11</f>
        <v>NO</v>
      </c>
      <c r="BG26" s="150" t="str">
        <f>'[1]GHG Dashboard Data - Inventory'!BI11</f>
        <v>NO</v>
      </c>
      <c r="BH26" s="149">
        <f>'[1]GHG Dashboard Data - Inventory'!BJ11</f>
        <v>1757477.5306256805</v>
      </c>
      <c r="BI26" s="149">
        <f>'[1]GHG Dashboard Data - Inventory'!BK11</f>
        <v>420873.33020897862</v>
      </c>
      <c r="BJ26" s="149">
        <f>'[1]GHG Dashboard Data - Inventory'!BL11</f>
        <v>538594.94310657168</v>
      </c>
      <c r="BK26" s="149">
        <f>'[1]GHG Dashboard Data - Inventory'!BM11</f>
        <v>-711267.68197295663</v>
      </c>
      <c r="BL26" s="149">
        <f>'[1]GHG Dashboard Data - Inventory'!BN11</f>
        <v>112374.7461642618</v>
      </c>
      <c r="BM26" s="151" t="str">
        <f>'[1]GHG Dashboard Data - Inventory'!BO11</f>
        <v>NE</v>
      </c>
      <c r="BN26" s="269">
        <f>'[1]GHG Dashboard Data - Inventory'!BP11</f>
        <v>0</v>
      </c>
      <c r="BO26" s="269">
        <f>'[1]GHG Dashboard Data - Inventory'!BQ11</f>
        <v>0</v>
      </c>
      <c r="BP26" s="269">
        <f>'[1]GHG Dashboard Data - Inventory'!BR11</f>
        <v>0</v>
      </c>
      <c r="BQ26" s="269">
        <f>'[1]GHG Dashboard Data - Inventory'!BS11</f>
        <v>0</v>
      </c>
      <c r="BR26" s="269">
        <f>'[1]GHG Dashboard Data - Inventory'!BT11</f>
        <v>0</v>
      </c>
      <c r="BS26" s="269">
        <f>'[1]GHG Dashboard Data - Inventory'!BU11</f>
        <v>0</v>
      </c>
      <c r="BT26" s="152" t="str">
        <f t="shared" si="102"/>
        <v>Auckland_2010</v>
      </c>
      <c r="BU26" s="152">
        <f>'[1]GHG Dashboard Data - Inventory'!BW11</f>
        <v>7396109.8202705523</v>
      </c>
      <c r="BV26" s="152">
        <f>'[1]GHG Dashboard Data - Inventory'!BX11</f>
        <v>9919681.0420788042</v>
      </c>
      <c r="BW26" s="152">
        <f>'[1]GHG Dashboard Data - Inventory'!BY11</f>
        <v>9919681.0420788042</v>
      </c>
      <c r="BX26" s="152">
        <f>'[1]GHG Dashboard Data - Inventory'!BZ11</f>
        <v>8976977.7231660299</v>
      </c>
      <c r="BY26" s="302">
        <f>'[1]GHG Dashboard Data - Inventory'!CA11</f>
        <v>3200729.0311322333</v>
      </c>
      <c r="BZ26" s="302">
        <f>'[1]GHG Dashboard Data - Inventory'!CB11</f>
        <v>3912195.4500923841</v>
      </c>
      <c r="CA26" s="302">
        <f>'[1]GHG Dashboard Data - Inventory'!CC11</f>
        <v>283185.33904593554</v>
      </c>
      <c r="CB26" s="303">
        <f>'[1]GHG Dashboard Data - Inventory'!CD11</f>
        <v>3297811.0872994387</v>
      </c>
      <c r="CC26" s="303">
        <f>'[1]GHG Dashboard Data - Inventory'!CE11</f>
        <v>4220631.7476008944</v>
      </c>
      <c r="CD26" s="303">
        <f>'[1]GHG Dashboard Data - Inventory'!CF11</f>
        <v>283185.33904593554</v>
      </c>
      <c r="CE26" s="303">
        <f>'[1]GHG Dashboard Data - Inventory'!CG11</f>
        <v>2178350.8608346591</v>
      </c>
      <c r="CF26" s="303">
        <f>'[1]GHG Dashboard Data - Inventory'!CH11</f>
        <v>-60297.992702123156</v>
      </c>
      <c r="CG26" s="304">
        <f>'[1]GHG Dashboard Data - Inventory'!CI11</f>
        <v>2757065.4845822658</v>
      </c>
      <c r="CH26" s="304">
        <f>'[1]GHG Dashboard Data - Inventory'!CK11</f>
        <v>3912195.4500923841</v>
      </c>
      <c r="CI26" s="304">
        <f>SUM('[1]GHG Dashboard Data - Inventory'!CL11:CM11)</f>
        <v>189663.92035884177</v>
      </c>
      <c r="CJ26" s="304">
        <f>'[1]GHG Dashboard Data - Inventory'!CN11</f>
        <v>2178350.8608346591</v>
      </c>
      <c r="CK26" s="304">
        <f>'[1]GHG Dashboard Data - Inventory'!CO11</f>
        <v>-60297.992702123156</v>
      </c>
      <c r="CL26" s="302">
        <f>'[1]GHG Dashboard Data - Inventory'!CP11</f>
        <v>771033.73883985844</v>
      </c>
      <c r="CM26" s="302">
        <f>'[1]GHG Dashboard Data - Inventory'!CQ11</f>
        <v>535895.32685260568</v>
      </c>
      <c r="CN26" s="302">
        <f>'[1]GHG Dashboard Data - Inventory'!CR11</f>
        <v>1396927.416192302</v>
      </c>
      <c r="CO26" s="302" t="str">
        <f>'[1]GHG Dashboard Data - Inventory'!CS11</f>
        <v/>
      </c>
      <c r="CP26" s="302">
        <f>'[1]GHG Dashboard Data - Inventory'!CT11</f>
        <v>392099.78433829348</v>
      </c>
      <c r="CQ26" s="302" t="str">
        <f>'[1]GHG Dashboard Data - Inventory'!CU11</f>
        <v/>
      </c>
      <c r="CR26" s="302" t="str">
        <f>'[1]GHG Dashboard Data - Inventory'!CV11</f>
        <v/>
      </c>
      <c r="CS26" s="302">
        <f>'[1]GHG Dashboard Data - Inventory'!CW11</f>
        <v>104772.76490917351</v>
      </c>
      <c r="CT26" s="302">
        <f>'[1]GHG Dashboard Data - Inventory'!CX11</f>
        <v>3837012.6719036843</v>
      </c>
      <c r="CU26" s="302">
        <f>'[1]GHG Dashboard Data - Inventory'!CY11</f>
        <v>57590.56484420917</v>
      </c>
      <c r="CV26" s="302">
        <f>'[1]GHG Dashboard Data - Inventory'!CZ11</f>
        <v>17592.21334449057</v>
      </c>
      <c r="CW26" s="302" t="str">
        <f>'[1]GHG Dashboard Data - Inventory'!DA11</f>
        <v/>
      </c>
      <c r="CX26" s="302" t="str">
        <f>'[1]GHG Dashboard Data - Inventory'!DB11</f>
        <v/>
      </c>
      <c r="CY26" s="302">
        <f>'[1]GHG Dashboard Data - Inventory'!DC11</f>
        <v>274816.30235355929</v>
      </c>
      <c r="CZ26" s="302" t="str">
        <f>'[1]GHG Dashboard Data - Inventory'!DD11</f>
        <v/>
      </c>
      <c r="DA26" s="302" t="str">
        <f>'[1]GHG Dashboard Data - Inventory'!DE11</f>
        <v/>
      </c>
      <c r="DB26" s="302">
        <f>'[1]GHG Dashboard Data - Inventory'!DF11</f>
        <v>8369.036692376234</v>
      </c>
      <c r="DC26" s="305">
        <f>'[1]GHG Dashboard Data - Inventory'!DG11</f>
        <v>811028.2632205527</v>
      </c>
      <c r="DD26" s="305">
        <f>'[1]GHG Dashboard Data - Inventory'!DH11</f>
        <v>545671.76614566427</v>
      </c>
      <c r="DE26" s="305">
        <f>'[1]GHG Dashboard Data - Inventory'!DI11</f>
        <v>1434582.6126171481</v>
      </c>
      <c r="DF26" s="305" t="str">
        <f>'[1]GHG Dashboard Data - Inventory'!DJ11</f>
        <v/>
      </c>
      <c r="DG26" s="305">
        <f>'[1]GHG Dashboard Data - Inventory'!DK11</f>
        <v>401755.68040690006</v>
      </c>
      <c r="DH26" s="305" t="str">
        <f>'[1]GHG Dashboard Data - Inventory'!DL11</f>
        <v/>
      </c>
      <c r="DI26" s="305" t="str">
        <f>'[1]GHG Dashboard Data - Inventory'!DM11</f>
        <v/>
      </c>
      <c r="DJ26" s="305">
        <f>'[1]GHG Dashboard Data - Inventory'!DN11</f>
        <v>104772.76490917351</v>
      </c>
      <c r="DK26" s="305">
        <f>'[1]GHG Dashboard Data - Inventory'!DO11</f>
        <v>3837012.6719036843</v>
      </c>
      <c r="DL26" s="305">
        <f>'[1]GHG Dashboard Data - Inventory'!DP11</f>
        <v>57590.56484420917</v>
      </c>
      <c r="DM26" s="305">
        <f>'[1]GHG Dashboard Data - Inventory'!DQ11</f>
        <v>153916.16120575616</v>
      </c>
      <c r="DN26" s="305">
        <f>'[1]GHG Dashboard Data - Inventory'!DR11</f>
        <v>172112.34964724537</v>
      </c>
      <c r="DO26" s="305" t="str">
        <f>'[1]GHG Dashboard Data - Inventory'!DS11</f>
        <v/>
      </c>
      <c r="DP26" s="305">
        <f>'[1]GHG Dashboard Data - Inventory'!DT11</f>
        <v>274816.30235355929</v>
      </c>
      <c r="DQ26" s="305" t="str">
        <f>'[1]GHG Dashboard Data - Inventory'!DU11</f>
        <v/>
      </c>
      <c r="DR26" s="305" t="str">
        <f>'[1]GHG Dashboard Data - Inventory'!DV11</f>
        <v/>
      </c>
      <c r="DS26" s="305">
        <f>'[1]GHG Dashboard Data - Inventory'!DW11</f>
        <v>8369.036692376234</v>
      </c>
      <c r="DT26" s="305">
        <f>'[1]GHG Dashboard Data - Inventory'!DX11</f>
        <v>1757477.5306256805</v>
      </c>
      <c r="DU26" s="305">
        <f>'[1]GHG Dashboard Data - Inventory'!DY11</f>
        <v>420873.33020897862</v>
      </c>
      <c r="DV26" s="305">
        <f>'[1]GHG Dashboard Data - Inventory'!DZ11</f>
        <v>538594.94310657168</v>
      </c>
      <c r="DW26" s="305">
        <f>'[1]GHG Dashboard Data - Inventory'!EA11</f>
        <v>-711267.68197295663</v>
      </c>
      <c r="DX26" s="305">
        <f>'[1]GHG Dashboard Data - Inventory'!EB11</f>
        <v>112374.7461642618</v>
      </c>
      <c r="DY26" s="306" t="str">
        <f>'[1]GHG Dashboard Data - Inventory'!EC11</f>
        <v/>
      </c>
      <c r="DZ26" s="307">
        <f>'[1]GHG Dashboard Data - Inventory'!ED11</f>
        <v>210957.50322109828</v>
      </c>
      <c r="EA26" s="307">
        <f>'[1]GHG Dashboard Data - Inventory'!EE11</f>
        <v>398987.802590242</v>
      </c>
      <c r="EB26" s="307">
        <f>'[1]GHG Dashboard Data - Inventory'!EF11</f>
        <v>852789.65897169255</v>
      </c>
      <c r="EC26" s="307" t="str">
        <f>'[1]GHG Dashboard Data - Inventory'!EG11</f>
        <v/>
      </c>
      <c r="ED26" s="307">
        <f>'[1]GHG Dashboard Data - Inventory'!EH11</f>
        <v>932677.42884945439</v>
      </c>
      <c r="EE26" s="307">
        <f>'[1]GHG Dashboard Data - Inventory'!EI11</f>
        <v>256880.32604060514</v>
      </c>
      <c r="EF26" s="307" t="str">
        <f>'[1]GHG Dashboard Data - Inventory'!EJ11</f>
        <v/>
      </c>
      <c r="EG26" s="307" t="str">
        <f>'[1]GHG Dashboard Data - Inventory'!EK11</f>
        <v/>
      </c>
      <c r="EH26" s="307">
        <f>'[1]GHG Dashboard Data - Inventory'!EL11</f>
        <v>104772.76490917351</v>
      </c>
      <c r="EI26" s="307">
        <f>'[1]GHG Dashboard Data - Inventory'!EM11</f>
        <v>3837012.6719036843</v>
      </c>
      <c r="EJ26" s="307">
        <f>'[1]GHG Dashboard Data - Inventory'!EN11</f>
        <v>57590.56484420917</v>
      </c>
      <c r="EK26" s="307">
        <f>'[1]GHG Dashboard Data - Inventory'!EO11</f>
        <v>17592.21334449057</v>
      </c>
      <c r="EL26" s="307" t="str">
        <f>'[1]GHG Dashboard Data - Inventory'!EP11</f>
        <v/>
      </c>
      <c r="EM26" s="307" t="str">
        <f>'[1]GHG Dashboard Data - Inventory'!EQ11</f>
        <v/>
      </c>
      <c r="EN26" s="307">
        <f>'[1]GHG Dashboard Data - Inventory'!ER11</f>
        <v>181294.88366646555</v>
      </c>
      <c r="EO26" s="307" t="str">
        <f>'[1]GHG Dashboard Data - Inventory'!ES11</f>
        <v/>
      </c>
      <c r="EP26" s="307" t="str">
        <f>'[1]GHG Dashboard Data - Inventory'!ET11</f>
        <v/>
      </c>
      <c r="EQ26" s="307">
        <f>'[1]GHG Dashboard Data - Inventory'!EU11</f>
        <v>8369.036692376234</v>
      </c>
      <c r="ER26" s="307">
        <f>'[1]GHG Dashboard Data - Inventory'!EV11</f>
        <v>1757477.5306256805</v>
      </c>
      <c r="ES26" s="307">
        <f>'[1]GHG Dashboard Data - Inventory'!EW11</f>
        <v>420873.33020897862</v>
      </c>
      <c r="ET26" s="307">
        <f>'[1]GHG Dashboard Data - Inventory'!EX11</f>
        <v>538594.94310657168</v>
      </c>
      <c r="EU26" s="307">
        <f>'[1]GHG Dashboard Data - Inventory'!EY11</f>
        <v>-711267.68197295663</v>
      </c>
      <c r="EV26" s="307">
        <f>'[1]GHG Dashboard Data - Inventory'!EZ11</f>
        <v>112374.7461642618</v>
      </c>
      <c r="EW26" s="308">
        <f t="shared" si="103"/>
        <v>932677.42884945439</v>
      </c>
      <c r="EX26" s="309">
        <f>'[1]GHG Dashboard Data - Inventory'!FA11</f>
        <v>3200729.0311322333</v>
      </c>
      <c r="EY26" s="309">
        <f>'[1]GHG Dashboard Data - Inventory'!FB11</f>
        <v>3912195.4500923841</v>
      </c>
      <c r="EZ26" s="309">
        <f>'[1]GHG Dashboard Data - Inventory'!FC11</f>
        <v>283185.33904593554</v>
      </c>
      <c r="FA26" s="309">
        <f>'[1]GHG Dashboard Data - Inventory'!FD11</f>
        <v>3297811.0872994387</v>
      </c>
      <c r="FB26" s="309">
        <f>'[1]GHG Dashboard Data - Inventory'!FE11</f>
        <v>4220631.7476008944</v>
      </c>
      <c r="FC26" s="309">
        <f>'[1]GHG Dashboard Data - Inventory'!FF11</f>
        <v>283185.33904593554</v>
      </c>
      <c r="FD26" s="309">
        <f>'[1]GHG Dashboard Data - Inventory'!FG11</f>
        <v>2178350.8608346591</v>
      </c>
      <c r="FE26" s="309">
        <f>'[1]GHG Dashboard Data - Inventory'!FH11</f>
        <v>-60297.992702123156</v>
      </c>
      <c r="FF26" s="309" t="str">
        <f>'[1]GHG Dashboard Data - Inventory'!B11</f>
        <v>No</v>
      </c>
      <c r="FG26" s="31" t="str">
        <f>IFERROR(VLOOKUP(E26,'Climate data-must not modify'!A:D,4,FALSE),"")</f>
        <v>Highlands</v>
      </c>
      <c r="FH26" s="31">
        <f t="shared" si="104"/>
        <v>32271.339446142472</v>
      </c>
      <c r="FI26" s="31">
        <f t="shared" si="105"/>
        <v>294.15610952186353</v>
      </c>
      <c r="FJ26" s="35"/>
    </row>
    <row r="27" spans="1:166" s="31" customFormat="1">
      <c r="A27" s="31">
        <f t="shared" si="99"/>
        <v>7</v>
      </c>
      <c r="B27" s="31">
        <f t="shared" si="100"/>
        <v>12</v>
      </c>
      <c r="C27" s="34" t="str">
        <f t="shared" si="101"/>
        <v>Auckland_2009</v>
      </c>
      <c r="D27" s="231">
        <f>'[1]GHG Dashboard Data - Inventory'!H12</f>
        <v>2009</v>
      </c>
      <c r="E27" s="156" t="str">
        <f>'[1]GHG Dashboard Data - Inventory'!C12</f>
        <v>Auckland</v>
      </c>
      <c r="F27" s="156" t="str">
        <f>'[1]GHG Dashboard Data - Inventory'!D12</f>
        <v>New Zealand</v>
      </c>
      <c r="G27" s="156" t="str">
        <f>'[1]GHG Dashboard Data - Inventory'!E12</f>
        <v>East Asia and Oceania</v>
      </c>
      <c r="H27" s="156">
        <f>'[1]GHG Dashboard Data - Inventory'!K12</f>
        <v>1421700</v>
      </c>
      <c r="I27" s="156">
        <f>'[1]GHG Dashboard Data - Inventory'!L12</f>
        <v>4894</v>
      </c>
      <c r="J27" s="156">
        <f>'[1]GHG Dashboard Data - Inventory'!M12/1000000</f>
        <v>42918.051749999999</v>
      </c>
      <c r="K27" s="156" t="str">
        <f>'[1]GHG Dashboard Data - Inventory'!J12</f>
        <v>BASIC+</v>
      </c>
      <c r="L27" s="148">
        <f>'[1]GHG Dashboard Data - Inventory'!N12</f>
        <v>216497.02643899643</v>
      </c>
      <c r="M27" s="148">
        <f>'[1]GHG Dashboard Data - Inventory'!O12</f>
        <v>625337.10016503627</v>
      </c>
      <c r="N27" s="149">
        <f>'[1]GHG Dashboard Data - Inventory'!P12</f>
        <v>44472.64869590669</v>
      </c>
      <c r="O27" s="148">
        <f>'[1]GHG Dashboard Data - Inventory'!Q12</f>
        <v>395795.74687717983</v>
      </c>
      <c r="P27" s="148">
        <f>'[1]GHG Dashboard Data - Inventory'!R12</f>
        <v>170546.48186319167</v>
      </c>
      <c r="Q27" s="149">
        <f>'[1]GHG Dashboard Data - Inventory'!S12</f>
        <v>12128.904189792735</v>
      </c>
      <c r="R27" s="148">
        <f>'[1]GHG Dashboard Data - Inventory'!T12</f>
        <v>836402.4570391858</v>
      </c>
      <c r="S27" s="148">
        <f>'[1]GHG Dashboard Data - Inventory'!U12</f>
        <v>616585.34584377252</v>
      </c>
      <c r="T27" s="149">
        <f>'[1]GHG Dashboard Data - Inventory'!V12</f>
        <v>42400.575153909012</v>
      </c>
      <c r="U27" s="148" t="str">
        <f>'[1]GHG Dashboard Data - Inventory'!W12</f>
        <v>IE</v>
      </c>
      <c r="V27" s="148" t="str">
        <f>'[1]GHG Dashboard Data - Inventory'!X12</f>
        <v>IE</v>
      </c>
      <c r="W27" s="149" t="str">
        <f>'[1]GHG Dashboard Data - Inventory'!Y12</f>
        <v>IE</v>
      </c>
      <c r="X27" s="150">
        <f>'[1]GHG Dashboard Data - Inventory'!Z12</f>
        <v>916339.80576532881</v>
      </c>
      <c r="Y27" s="148">
        <f>'[1]GHG Dashboard Data - Inventory'!AA12</f>
        <v>251696.9715096885</v>
      </c>
      <c r="Z27" s="148">
        <f>'[1]GHG Dashboard Data - Inventory'!AB12</f>
        <v>154406.67778003323</v>
      </c>
      <c r="AA27" s="149">
        <f>'[1]GHG Dashboard Data - Inventory'!AC12</f>
        <v>10981.075543736659</v>
      </c>
      <c r="AB27" s="148" t="str">
        <f>'[1]GHG Dashboard Data - Inventory'!AD12</f>
        <v>NO</v>
      </c>
      <c r="AC27" s="148" t="str">
        <f>'[1]GHG Dashboard Data - Inventory'!AE12</f>
        <v>NO</v>
      </c>
      <c r="AD27" s="149" t="str">
        <f>'[1]GHG Dashboard Data - Inventory'!AF12</f>
        <v>NO</v>
      </c>
      <c r="AE27" s="148" t="str">
        <f>'[1]GHG Dashboard Data - Inventory'!AG12</f>
        <v>NO</v>
      </c>
      <c r="AF27" s="148">
        <f>'[1]GHG Dashboard Data - Inventory'!AH12</f>
        <v>104028.93520114975</v>
      </c>
      <c r="AG27" s="148">
        <f>'[1]GHG Dashboard Data - Inventory'!AI12</f>
        <v>3823461.5081152818</v>
      </c>
      <c r="AH27" s="148" t="str">
        <f>'[1]GHG Dashboard Data - Inventory'!AJ12</f>
        <v>NO</v>
      </c>
      <c r="AI27" s="149" t="str">
        <f>'[1]GHG Dashboard Data - Inventory'!AK12</f>
        <v>IE</v>
      </c>
      <c r="AJ27" s="148">
        <f>'[1]GHG Dashboard Data - Inventory'!AL12</f>
        <v>57590.56484420917</v>
      </c>
      <c r="AK27" s="148">
        <f>'[1]GHG Dashboard Data - Inventory'!AM12</f>
        <v>0</v>
      </c>
      <c r="AL27" s="149">
        <f>'[1]GHG Dashboard Data - Inventory'!AN12</f>
        <v>0</v>
      </c>
      <c r="AM27" s="148">
        <f>'[1]GHG Dashboard Data - Inventory'!AO12</f>
        <v>17592.21334449057</v>
      </c>
      <c r="AN27" s="148" t="str">
        <f>'[1]GHG Dashboard Data - Inventory'!AP12</f>
        <v>IE</v>
      </c>
      <c r="AO27" s="149">
        <f>'[1]GHG Dashboard Data - Inventory'!AQ12</f>
        <v>135642.97455770473</v>
      </c>
      <c r="AP27" s="148" t="str">
        <f>'[1]GHG Dashboard Data - Inventory'!AR12</f>
        <v>IE</v>
      </c>
      <c r="AQ27" s="148" t="str">
        <f>'[1]GHG Dashboard Data - Inventory'!AS12</f>
        <v>IE</v>
      </c>
      <c r="AR27" s="149">
        <f>'[1]GHG Dashboard Data - Inventory'!AT12</f>
        <v>166260.03393986539</v>
      </c>
      <c r="AS27" s="148" t="str">
        <f>'[1]GHG Dashboard Data - Inventory'!AU12</f>
        <v>IE</v>
      </c>
      <c r="AT27" s="148" t="str">
        <f>'[1]GHG Dashboard Data - Inventory'!AV12</f>
        <v>NO</v>
      </c>
      <c r="AU27" s="149" t="str">
        <f>'[1]GHG Dashboard Data - Inventory'!AW12</f>
        <v>IE</v>
      </c>
      <c r="AV27" s="148">
        <f>'[1]GHG Dashboard Data - Inventory'!AX12</f>
        <v>180305.70319909687</v>
      </c>
      <c r="AW27" s="148">
        <f>'[1]GHG Dashboard Data - Inventory'!AY12</f>
        <v>93011.147471629782</v>
      </c>
      <c r="AX27" s="150" t="str">
        <f>'[1]GHG Dashboard Data - Inventory'!AZ12</f>
        <v>NO</v>
      </c>
      <c r="AY27" s="148" t="str">
        <f>'[1]GHG Dashboard Data - Inventory'!BA12</f>
        <v>NO</v>
      </c>
      <c r="AZ27" s="148" t="str">
        <f>'[1]GHG Dashboard Data - Inventory'!BB12</f>
        <v>NO</v>
      </c>
      <c r="BA27" s="150" t="str">
        <f>'[1]GHG Dashboard Data - Inventory'!BC12</f>
        <v>NO</v>
      </c>
      <c r="BB27" s="148" t="str">
        <f>'[1]GHG Dashboard Data - Inventory'!BD12</f>
        <v>NO</v>
      </c>
      <c r="BC27" s="148" t="str">
        <f>'[1]GHG Dashboard Data - Inventory'!BE12</f>
        <v>NO</v>
      </c>
      <c r="BD27" s="150" t="str">
        <f>'[1]GHG Dashboard Data - Inventory'!BF12</f>
        <v>NO</v>
      </c>
      <c r="BE27" s="148">
        <f>'[1]GHG Dashboard Data - Inventory'!BG12</f>
        <v>8731.5322367583449</v>
      </c>
      <c r="BF27" s="148" t="str">
        <f>'[1]GHG Dashboard Data - Inventory'!BH12</f>
        <v>NO</v>
      </c>
      <c r="BG27" s="150" t="str">
        <f>'[1]GHG Dashboard Data - Inventory'!BI12</f>
        <v>NO</v>
      </c>
      <c r="BH27" s="149">
        <f>'[1]GHG Dashboard Data - Inventory'!BJ12</f>
        <v>1560701.9518465886</v>
      </c>
      <c r="BI27" s="149">
        <f>'[1]GHG Dashboard Data - Inventory'!BK12</f>
        <v>398015.68738316087</v>
      </c>
      <c r="BJ27" s="149">
        <f>'[1]GHG Dashboard Data - Inventory'!BL12</f>
        <v>538286.61074842711</v>
      </c>
      <c r="BK27" s="149">
        <f>'[1]GHG Dashboard Data - Inventory'!BM12</f>
        <v>-379665.23884779948</v>
      </c>
      <c r="BL27" s="149">
        <f>'[1]GHG Dashboard Data - Inventory'!BN12</f>
        <v>-7879.8712450676621</v>
      </c>
      <c r="BM27" s="151" t="str">
        <f>'[1]GHG Dashboard Data - Inventory'!BO12</f>
        <v>NE</v>
      </c>
      <c r="BN27" s="269">
        <f>'[1]GHG Dashboard Data - Inventory'!BP12</f>
        <v>0</v>
      </c>
      <c r="BO27" s="269">
        <f>'[1]GHG Dashboard Data - Inventory'!BQ12</f>
        <v>0</v>
      </c>
      <c r="BP27" s="269">
        <f>'[1]GHG Dashboard Data - Inventory'!BR12</f>
        <v>0</v>
      </c>
      <c r="BQ27" s="269">
        <f>'[1]GHG Dashboard Data - Inventory'!BS12</f>
        <v>0</v>
      </c>
      <c r="BR27" s="269">
        <f>'[1]GHG Dashboard Data - Inventory'!BT12</f>
        <v>0</v>
      </c>
      <c r="BS27" s="269">
        <f>'[1]GHG Dashboard Data - Inventory'!BU12</f>
        <v>0</v>
      </c>
      <c r="BT27" s="152" t="str">
        <f t="shared" si="102"/>
        <v>Auckland_2009</v>
      </c>
      <c r="BU27" s="152">
        <f>'[1]GHG Dashboard Data - Inventory'!BW12</f>
        <v>7551989.4119297005</v>
      </c>
      <c r="BV27" s="152">
        <f>'[1]GHG Dashboard Data - Inventory'!BX12</f>
        <v>10073334.763895925</v>
      </c>
      <c r="BW27" s="152">
        <f>'[1]GHG Dashboard Data - Inventory'!BY12</f>
        <v>10073334.763895925</v>
      </c>
      <c r="BX27" s="152">
        <f>'[1]GHG Dashboard Data - Inventory'!BZ12</f>
        <v>8917901.6044566762</v>
      </c>
      <c r="BY27" s="302">
        <f>'[1]GHG Dashboard Data - Inventory'!CA12</f>
        <v>3371296.7427182342</v>
      </c>
      <c r="BZ27" s="302">
        <f>'[1]GHG Dashboard Data - Inventory'!CB12</f>
        <v>3898644.2863039817</v>
      </c>
      <c r="CA27" s="302">
        <f>'[1]GHG Dashboard Data - Inventory'!CC12</f>
        <v>282048.38290748495</v>
      </c>
      <c r="CB27" s="303">
        <f>'[1]GHG Dashboard Data - Inventory'!CD12</f>
        <v>3481279.9463015785</v>
      </c>
      <c r="CC27" s="303">
        <f>'[1]GHG Dashboard Data - Inventory'!CE12</f>
        <v>4200547.2948015518</v>
      </c>
      <c r="CD27" s="303">
        <f>'[1]GHG Dashboard Data - Inventory'!CF12</f>
        <v>282048.38290748495</v>
      </c>
      <c r="CE27" s="303">
        <f>'[1]GHG Dashboard Data - Inventory'!CG12</f>
        <v>1958717.6392297496</v>
      </c>
      <c r="CF27" s="303">
        <f>'[1]GHG Dashboard Data - Inventory'!CH12</f>
        <v>150741.50065555997</v>
      </c>
      <c r="CG27" s="304">
        <f>'[1]GHG Dashboard Data - Inventory'!CI12</f>
        <v>2720760.9428315293</v>
      </c>
      <c r="CH27" s="304">
        <f>'[1]GHG Dashboard Data - Inventory'!CK12</f>
        <v>3898644.2863039817</v>
      </c>
      <c r="CI27" s="304">
        <f>SUM('[1]GHG Dashboard Data - Inventory'!CL12:CM12)</f>
        <v>189037.23543585523</v>
      </c>
      <c r="CJ27" s="304">
        <f>'[1]GHG Dashboard Data - Inventory'!CN12</f>
        <v>1958717.6392297496</v>
      </c>
      <c r="CK27" s="304">
        <f>'[1]GHG Dashboard Data - Inventory'!CO12</f>
        <v>150741.50065555997</v>
      </c>
      <c r="CL27" s="302">
        <f>'[1]GHG Dashboard Data - Inventory'!CP12</f>
        <v>841834.1266040327</v>
      </c>
      <c r="CM27" s="302">
        <f>'[1]GHG Dashboard Data - Inventory'!CQ12</f>
        <v>566342.22874037153</v>
      </c>
      <c r="CN27" s="302">
        <f>'[1]GHG Dashboard Data - Inventory'!CR12</f>
        <v>1452987.8028829582</v>
      </c>
      <c r="CO27" s="302" t="str">
        <f>'[1]GHG Dashboard Data - Inventory'!CS12</f>
        <v/>
      </c>
      <c r="CP27" s="302">
        <f>'[1]GHG Dashboard Data - Inventory'!CT12</f>
        <v>406103.64928972174</v>
      </c>
      <c r="CQ27" s="302" t="str">
        <f>'[1]GHG Dashboard Data - Inventory'!CU12</f>
        <v/>
      </c>
      <c r="CR27" s="302" t="str">
        <f>'[1]GHG Dashboard Data - Inventory'!CV12</f>
        <v/>
      </c>
      <c r="CS27" s="302">
        <f>'[1]GHG Dashboard Data - Inventory'!CW12</f>
        <v>104028.93520114975</v>
      </c>
      <c r="CT27" s="302">
        <f>'[1]GHG Dashboard Data - Inventory'!CX12</f>
        <v>3823461.5081152818</v>
      </c>
      <c r="CU27" s="302">
        <f>'[1]GHG Dashboard Data - Inventory'!CY12</f>
        <v>57590.56484420917</v>
      </c>
      <c r="CV27" s="302">
        <f>'[1]GHG Dashboard Data - Inventory'!CZ12</f>
        <v>17592.21334449057</v>
      </c>
      <c r="CW27" s="302" t="str">
        <f>'[1]GHG Dashboard Data - Inventory'!DA12</f>
        <v/>
      </c>
      <c r="CX27" s="302" t="str">
        <f>'[1]GHG Dashboard Data - Inventory'!DB12</f>
        <v/>
      </c>
      <c r="CY27" s="302">
        <f>'[1]GHG Dashboard Data - Inventory'!DC12</f>
        <v>273316.85067072662</v>
      </c>
      <c r="CZ27" s="302" t="str">
        <f>'[1]GHG Dashboard Data - Inventory'!DD12</f>
        <v/>
      </c>
      <c r="DA27" s="302" t="str">
        <f>'[1]GHG Dashboard Data - Inventory'!DE12</f>
        <v/>
      </c>
      <c r="DB27" s="302">
        <f>'[1]GHG Dashboard Data - Inventory'!DF12</f>
        <v>8731.5322367583449</v>
      </c>
      <c r="DC27" s="305">
        <f>'[1]GHG Dashboard Data - Inventory'!DG12</f>
        <v>886306.77529993944</v>
      </c>
      <c r="DD27" s="305">
        <f>'[1]GHG Dashboard Data - Inventory'!DH12</f>
        <v>578471.13293016423</v>
      </c>
      <c r="DE27" s="305">
        <f>'[1]GHG Dashboard Data - Inventory'!DI12</f>
        <v>1495388.3780368671</v>
      </c>
      <c r="DF27" s="305" t="str">
        <f>'[1]GHG Dashboard Data - Inventory'!DJ12</f>
        <v/>
      </c>
      <c r="DG27" s="305">
        <f>'[1]GHG Dashboard Data - Inventory'!DK12</f>
        <v>417084.72483345837</v>
      </c>
      <c r="DH27" s="305" t="str">
        <f>'[1]GHG Dashboard Data - Inventory'!DL12</f>
        <v/>
      </c>
      <c r="DI27" s="305" t="str">
        <f>'[1]GHG Dashboard Data - Inventory'!DM12</f>
        <v/>
      </c>
      <c r="DJ27" s="305">
        <f>'[1]GHG Dashboard Data - Inventory'!DN12</f>
        <v>104028.93520114975</v>
      </c>
      <c r="DK27" s="305">
        <f>'[1]GHG Dashboard Data - Inventory'!DO12</f>
        <v>3823461.5081152818</v>
      </c>
      <c r="DL27" s="305">
        <f>'[1]GHG Dashboard Data - Inventory'!DP12</f>
        <v>57590.56484420917</v>
      </c>
      <c r="DM27" s="305">
        <f>'[1]GHG Dashboard Data - Inventory'!DQ12</f>
        <v>153235.18790219529</v>
      </c>
      <c r="DN27" s="305">
        <f>'[1]GHG Dashboard Data - Inventory'!DR12</f>
        <v>166260.03393986539</v>
      </c>
      <c r="DO27" s="305" t="str">
        <f>'[1]GHG Dashboard Data - Inventory'!DS12</f>
        <v/>
      </c>
      <c r="DP27" s="305">
        <f>'[1]GHG Dashboard Data - Inventory'!DT12</f>
        <v>273316.85067072662</v>
      </c>
      <c r="DQ27" s="305" t="str">
        <f>'[1]GHG Dashboard Data - Inventory'!DU12</f>
        <v/>
      </c>
      <c r="DR27" s="305" t="str">
        <f>'[1]GHG Dashboard Data - Inventory'!DV12</f>
        <v/>
      </c>
      <c r="DS27" s="305">
        <f>'[1]GHG Dashboard Data - Inventory'!DW12</f>
        <v>8731.5322367583449</v>
      </c>
      <c r="DT27" s="305">
        <f>'[1]GHG Dashboard Data - Inventory'!DX12</f>
        <v>1560701.9518465886</v>
      </c>
      <c r="DU27" s="305">
        <f>'[1]GHG Dashboard Data - Inventory'!DY12</f>
        <v>398015.68738316087</v>
      </c>
      <c r="DV27" s="305">
        <f>'[1]GHG Dashboard Data - Inventory'!DZ12</f>
        <v>538286.61074842711</v>
      </c>
      <c r="DW27" s="305">
        <f>'[1]GHG Dashboard Data - Inventory'!EA12</f>
        <v>-379665.23884779948</v>
      </c>
      <c r="DX27" s="305">
        <f>'[1]GHG Dashboard Data - Inventory'!EB12</f>
        <v>-7879.8712450676621</v>
      </c>
      <c r="DY27" s="306" t="str">
        <f>'[1]GHG Dashboard Data - Inventory'!EC12</f>
        <v/>
      </c>
      <c r="DZ27" s="307">
        <f>'[1]GHG Dashboard Data - Inventory'!ED12</f>
        <v>216497.02643899643</v>
      </c>
      <c r="EA27" s="307">
        <f>'[1]GHG Dashboard Data - Inventory'!EE12</f>
        <v>395795.74687717983</v>
      </c>
      <c r="EB27" s="307">
        <f>'[1]GHG Dashboard Data - Inventory'!EF12</f>
        <v>836402.4570391858</v>
      </c>
      <c r="EC27" s="307" t="str">
        <f>'[1]GHG Dashboard Data - Inventory'!EG12</f>
        <v/>
      </c>
      <c r="ED27" s="307">
        <f>'[1]GHG Dashboard Data - Inventory'!EH12</f>
        <v>916339.80576532881</v>
      </c>
      <c r="EE27" s="307">
        <f>'[1]GHG Dashboard Data - Inventory'!EI12</f>
        <v>251696.9715096885</v>
      </c>
      <c r="EF27" s="307" t="str">
        <f>'[1]GHG Dashboard Data - Inventory'!EJ12</f>
        <v/>
      </c>
      <c r="EG27" s="307" t="str">
        <f>'[1]GHG Dashboard Data - Inventory'!EK12</f>
        <v/>
      </c>
      <c r="EH27" s="307">
        <f>'[1]GHG Dashboard Data - Inventory'!EL12</f>
        <v>104028.93520114975</v>
      </c>
      <c r="EI27" s="307">
        <f>'[1]GHG Dashboard Data - Inventory'!EM12</f>
        <v>3823461.5081152818</v>
      </c>
      <c r="EJ27" s="307">
        <f>'[1]GHG Dashboard Data - Inventory'!EN12</f>
        <v>57590.56484420917</v>
      </c>
      <c r="EK27" s="307">
        <f>'[1]GHG Dashboard Data - Inventory'!EO12</f>
        <v>17592.21334449057</v>
      </c>
      <c r="EL27" s="307" t="str">
        <f>'[1]GHG Dashboard Data - Inventory'!EP12</f>
        <v/>
      </c>
      <c r="EM27" s="307" t="str">
        <f>'[1]GHG Dashboard Data - Inventory'!EQ12</f>
        <v/>
      </c>
      <c r="EN27" s="307">
        <f>'[1]GHG Dashboard Data - Inventory'!ER12</f>
        <v>180305.70319909687</v>
      </c>
      <c r="EO27" s="307" t="str">
        <f>'[1]GHG Dashboard Data - Inventory'!ES12</f>
        <v/>
      </c>
      <c r="EP27" s="307" t="str">
        <f>'[1]GHG Dashboard Data - Inventory'!ET12</f>
        <v/>
      </c>
      <c r="EQ27" s="307">
        <f>'[1]GHG Dashboard Data - Inventory'!EU12</f>
        <v>8731.5322367583449</v>
      </c>
      <c r="ER27" s="307">
        <f>'[1]GHG Dashboard Data - Inventory'!EV12</f>
        <v>1560701.9518465886</v>
      </c>
      <c r="ES27" s="307">
        <f>'[1]GHG Dashboard Data - Inventory'!EW12</f>
        <v>398015.68738316087</v>
      </c>
      <c r="ET27" s="307">
        <f>'[1]GHG Dashboard Data - Inventory'!EX12</f>
        <v>538286.61074842711</v>
      </c>
      <c r="EU27" s="307">
        <f>'[1]GHG Dashboard Data - Inventory'!EY12</f>
        <v>-379665.23884779948</v>
      </c>
      <c r="EV27" s="307">
        <f>'[1]GHG Dashboard Data - Inventory'!EZ12</f>
        <v>-7879.8712450676621</v>
      </c>
      <c r="EW27" s="308">
        <f t="shared" si="103"/>
        <v>916339.80576532881</v>
      </c>
      <c r="EX27" s="309">
        <f>'[1]GHG Dashboard Data - Inventory'!FA12</f>
        <v>3371296.7427182342</v>
      </c>
      <c r="EY27" s="309">
        <f>'[1]GHG Dashboard Data - Inventory'!FB12</f>
        <v>3898644.2863039817</v>
      </c>
      <c r="EZ27" s="309">
        <f>'[1]GHG Dashboard Data - Inventory'!FC12</f>
        <v>282048.38290748495</v>
      </c>
      <c r="FA27" s="309">
        <f>'[1]GHG Dashboard Data - Inventory'!FD12</f>
        <v>3481279.9463015785</v>
      </c>
      <c r="FB27" s="309">
        <f>'[1]GHG Dashboard Data - Inventory'!FE12</f>
        <v>4200547.2948015518</v>
      </c>
      <c r="FC27" s="309">
        <f>'[1]GHG Dashboard Data - Inventory'!FF12</f>
        <v>282048.38290748495</v>
      </c>
      <c r="FD27" s="309">
        <f>'[1]GHG Dashboard Data - Inventory'!FG12</f>
        <v>1958717.6392297496</v>
      </c>
      <c r="FE27" s="309">
        <f>'[1]GHG Dashboard Data - Inventory'!FH12</f>
        <v>150741.50065555997</v>
      </c>
      <c r="FF27" s="309" t="str">
        <f>'[1]GHG Dashboard Data - Inventory'!B12</f>
        <v>No</v>
      </c>
      <c r="FG27" s="31" t="str">
        <f>IFERROR(VLOOKUP(E27,'Climate data-must not modify'!A:D,4,FALSE),"")</f>
        <v>Highlands</v>
      </c>
      <c r="FH27" s="31">
        <f t="shared" si="104"/>
        <v>30187.839734121124</v>
      </c>
      <c r="FI27" s="31">
        <f t="shared" si="105"/>
        <v>290.49856967715573</v>
      </c>
      <c r="FJ27" s="35"/>
    </row>
    <row r="28" spans="1:166" s="31" customFormat="1">
      <c r="A28" s="31">
        <f t="shared" si="99"/>
        <v>8</v>
      </c>
      <c r="B28" s="31">
        <f t="shared" si="100"/>
        <v>13</v>
      </c>
      <c r="C28" s="34" t="str">
        <f t="shared" si="101"/>
        <v>Auckland_1990</v>
      </c>
      <c r="D28" s="231">
        <f>'[1]GHG Dashboard Data - Inventory'!H13</f>
        <v>1990</v>
      </c>
      <c r="E28" s="156" t="str">
        <f>'[1]GHG Dashboard Data - Inventory'!C13</f>
        <v>Auckland</v>
      </c>
      <c r="F28" s="156" t="str">
        <f>'[1]GHG Dashboard Data - Inventory'!D13</f>
        <v>New Zealand</v>
      </c>
      <c r="G28" s="156" t="str">
        <f>'[1]GHG Dashboard Data - Inventory'!E13</f>
        <v>East Asia and Oceania</v>
      </c>
      <c r="H28" s="156">
        <f>'[1]GHG Dashboard Data - Inventory'!K13</f>
        <v>930736.2</v>
      </c>
      <c r="I28" s="156">
        <f>'[1]GHG Dashboard Data - Inventory'!L13</f>
        <v>4894</v>
      </c>
      <c r="J28" s="156">
        <f>'[1]GHG Dashboard Data - Inventory'!M13/1000000</f>
        <v>0</v>
      </c>
      <c r="K28" s="156" t="str">
        <f>'[1]GHG Dashboard Data - Inventory'!J13</f>
        <v>BASIC+</v>
      </c>
      <c r="L28" s="148">
        <f>'[1]GHG Dashboard Data - Inventory'!N13</f>
        <v>223061.24699903594</v>
      </c>
      <c r="M28" s="148">
        <f>'[1]GHG Dashboard Data - Inventory'!O13</f>
        <v>336778.50303516584</v>
      </c>
      <c r="N28" s="149">
        <f>'[1]GHG Dashboard Data - Inventory'!P13</f>
        <v>25784.763522146939</v>
      </c>
      <c r="O28" s="148">
        <f>'[1]GHG Dashboard Data - Inventory'!Q13</f>
        <v>319458.71519921196</v>
      </c>
      <c r="P28" s="148">
        <f>'[1]GHG Dashboard Data - Inventory'!R13</f>
        <v>91848.682645954323</v>
      </c>
      <c r="Q28" s="149">
        <f>'[1]GHG Dashboard Data - Inventory'!S13</f>
        <v>7032.2082333128019</v>
      </c>
      <c r="R28" s="148">
        <f>'[1]GHG Dashboard Data - Inventory'!T13</f>
        <v>811349.4890559488</v>
      </c>
      <c r="S28" s="148">
        <f>'[1]GHG Dashboard Data - Inventory'!U13</f>
        <v>336544.98696350347</v>
      </c>
      <c r="T28" s="149">
        <f>'[1]GHG Dashboard Data - Inventory'!V13</f>
        <v>25022.052386280247</v>
      </c>
      <c r="U28" s="148" t="str">
        <f>'[1]GHG Dashboard Data - Inventory'!W13</f>
        <v>IE</v>
      </c>
      <c r="V28" s="148" t="str">
        <f>'[1]GHG Dashboard Data - Inventory'!X13</f>
        <v>IE</v>
      </c>
      <c r="W28" s="149" t="str">
        <f>'[1]GHG Dashboard Data - Inventory'!Y13</f>
        <v>IE</v>
      </c>
      <c r="X28" s="150">
        <f>'[1]GHG Dashboard Data - Inventory'!Z13</f>
        <v>0</v>
      </c>
      <c r="Y28" s="148">
        <f>'[1]GHG Dashboard Data - Inventory'!AA13</f>
        <v>191093.56031228983</v>
      </c>
      <c r="Z28" s="148">
        <f>'[1]GHG Dashboard Data - Inventory'!AB13</f>
        <v>83156.508365918096</v>
      </c>
      <c r="AA28" s="149">
        <f>'[1]GHG Dashboard Data - Inventory'!AC13</f>
        <v>6366.709526346287</v>
      </c>
      <c r="AB28" s="148" t="str">
        <f>'[1]GHG Dashboard Data - Inventory'!AD13</f>
        <v>NO</v>
      </c>
      <c r="AC28" s="148" t="str">
        <f>'[1]GHG Dashboard Data - Inventory'!AE13</f>
        <v>NO</v>
      </c>
      <c r="AD28" s="149" t="str">
        <f>'[1]GHG Dashboard Data - Inventory'!AF13</f>
        <v>NO</v>
      </c>
      <c r="AE28" s="148" t="str">
        <f>'[1]GHG Dashboard Data - Inventory'!AG13</f>
        <v>NO</v>
      </c>
      <c r="AF28" s="148">
        <f>'[1]GHG Dashboard Data - Inventory'!AH13</f>
        <v>191517.71988018948</v>
      </c>
      <c r="AG28" s="148">
        <f>'[1]GHG Dashboard Data - Inventory'!AI13</f>
        <v>2294404.2626716984</v>
      </c>
      <c r="AH28" s="148" t="str">
        <f>'[1]GHG Dashboard Data - Inventory'!AJ13</f>
        <v>NO</v>
      </c>
      <c r="AI28" s="149" t="str">
        <f>'[1]GHG Dashboard Data - Inventory'!AK13</f>
        <v>IE</v>
      </c>
      <c r="AJ28" s="148">
        <f>'[1]GHG Dashboard Data - Inventory'!AL13</f>
        <v>31972.93436734474</v>
      </c>
      <c r="AK28" s="148">
        <f>'[1]GHG Dashboard Data - Inventory'!AM13</f>
        <v>0</v>
      </c>
      <c r="AL28" s="149">
        <f>'[1]GHG Dashboard Data - Inventory'!AN13</f>
        <v>0</v>
      </c>
      <c r="AM28" s="148">
        <f>'[1]GHG Dashboard Data - Inventory'!AO13</f>
        <v>11073.482774697928</v>
      </c>
      <c r="AN28" s="148" t="str">
        <f>'[1]GHG Dashboard Data - Inventory'!AP13</f>
        <v>IE</v>
      </c>
      <c r="AO28" s="149">
        <f>'[1]GHG Dashboard Data - Inventory'!AQ13</f>
        <v>132174.05823460943</v>
      </c>
      <c r="AP28" s="148" t="str">
        <f>'[1]GHG Dashboard Data - Inventory'!AR13</f>
        <v>IE</v>
      </c>
      <c r="AQ28" s="148" t="str">
        <f>'[1]GHG Dashboard Data - Inventory'!AS13</f>
        <v>IE</v>
      </c>
      <c r="AR28" s="149">
        <f>'[1]GHG Dashboard Data - Inventory'!AT13</f>
        <v>226015.16434348497</v>
      </c>
      <c r="AS28" s="148" t="str">
        <f>'[1]GHG Dashboard Data - Inventory'!AU13</f>
        <v>IE</v>
      </c>
      <c r="AT28" s="148" t="str">
        <f>'[1]GHG Dashboard Data - Inventory'!AV13</f>
        <v>NO</v>
      </c>
      <c r="AU28" s="149" t="str">
        <f>'[1]GHG Dashboard Data - Inventory'!AW13</f>
        <v>IE</v>
      </c>
      <c r="AV28" s="148">
        <f>'[1]GHG Dashboard Data - Inventory'!AX13</f>
        <v>400459.34444851073</v>
      </c>
      <c r="AW28" s="148">
        <f>'[1]GHG Dashboard Data - Inventory'!AY13</f>
        <v>206708.53726451026</v>
      </c>
      <c r="AX28" s="150" t="str">
        <f>'[1]GHG Dashboard Data - Inventory'!AZ13</f>
        <v>NO</v>
      </c>
      <c r="AY28" s="148" t="str">
        <f>'[1]GHG Dashboard Data - Inventory'!BA13</f>
        <v>NO</v>
      </c>
      <c r="AZ28" s="148" t="str">
        <f>'[1]GHG Dashboard Data - Inventory'!BB13</f>
        <v>NO</v>
      </c>
      <c r="BA28" s="150" t="str">
        <f>'[1]GHG Dashboard Data - Inventory'!BC13</f>
        <v>NO</v>
      </c>
      <c r="BB28" s="148" t="str">
        <f>'[1]GHG Dashboard Data - Inventory'!BD13</f>
        <v>NO</v>
      </c>
      <c r="BC28" s="148" t="str">
        <f>'[1]GHG Dashboard Data - Inventory'!BE13</f>
        <v>NO</v>
      </c>
      <c r="BD28" s="150" t="str">
        <f>'[1]GHG Dashboard Data - Inventory'!BF13</f>
        <v>NO</v>
      </c>
      <c r="BE28" s="148">
        <f>'[1]GHG Dashboard Data - Inventory'!BG13</f>
        <v>113862.88623138353</v>
      </c>
      <c r="BF28" s="148" t="str">
        <f>'[1]GHG Dashboard Data - Inventory'!BH13</f>
        <v>NO</v>
      </c>
      <c r="BG28" s="150" t="str">
        <f>'[1]GHG Dashboard Data - Inventory'!BI13</f>
        <v>NO</v>
      </c>
      <c r="BH28" s="149">
        <f>'[1]GHG Dashboard Data - Inventory'!BJ13</f>
        <v>1334202.3151601069</v>
      </c>
      <c r="BI28" s="149">
        <f>'[1]GHG Dashboard Data - Inventory'!BK13</f>
        <v>39850.721532078562</v>
      </c>
      <c r="BJ28" s="149">
        <f>'[1]GHG Dashboard Data - Inventory'!BL13</f>
        <v>1195752.737156102</v>
      </c>
      <c r="BK28" s="149">
        <f>'[1]GHG Dashboard Data - Inventory'!BM13</f>
        <v>-1195131.4618983814</v>
      </c>
      <c r="BL28" s="149">
        <f>'[1]GHG Dashboard Data - Inventory'!BN13</f>
        <v>-60178.709401386754</v>
      </c>
      <c r="BM28" s="151" t="str">
        <f>'[1]GHG Dashboard Data - Inventory'!BO13</f>
        <v>NE</v>
      </c>
      <c r="BN28" s="269">
        <f>'[1]GHG Dashboard Data - Inventory'!BP13</f>
        <v>0</v>
      </c>
      <c r="BO28" s="269">
        <f>'[1]GHG Dashboard Data - Inventory'!BQ13</f>
        <v>0</v>
      </c>
      <c r="BP28" s="269">
        <f>'[1]GHG Dashboard Data - Inventory'!BR13</f>
        <v>0</v>
      </c>
      <c r="BQ28" s="269">
        <f>'[1]GHG Dashboard Data - Inventory'!BS13</f>
        <v>0</v>
      </c>
      <c r="BR28" s="269">
        <f>'[1]GHG Dashboard Data - Inventory'!BT13</f>
        <v>0</v>
      </c>
      <c r="BS28" s="269">
        <f>'[1]GHG Dashboard Data - Inventory'!BU13</f>
        <v>0</v>
      </c>
      <c r="BT28" s="152" t="str">
        <f t="shared" si="102"/>
        <v>Auckland_1990</v>
      </c>
      <c r="BU28" s="152">
        <f>'[1]GHG Dashboard Data - Inventory'!BW13</f>
        <v>5643290.860215364</v>
      </c>
      <c r="BV28" s="152">
        <f>'[1]GHG Dashboard Data - Inventory'!BX13</f>
        <v>7380181.4190100636</v>
      </c>
      <c r="BW28" s="152">
        <f>'[1]GHG Dashboard Data - Inventory'!BY13</f>
        <v>7380181.4190100636</v>
      </c>
      <c r="BX28" s="152">
        <f>'[1]GHG Dashboard Data - Inventory'!BZ13</f>
        <v>5902749.2444888297</v>
      </c>
      <c r="BY28" s="302">
        <f>'[1]GHG Dashboard Data - Inventory'!CA13</f>
        <v>2584809.4124572179</v>
      </c>
      <c r="BZ28" s="302">
        <f>'[1]GHG Dashboard Data - Inventory'!CB13</f>
        <v>2337450.6798137408</v>
      </c>
      <c r="CA28" s="302">
        <f>'[1]GHG Dashboard Data - Inventory'!CC13</f>
        <v>721030.76794440451</v>
      </c>
      <c r="CB28" s="303">
        <f>'[1]GHG Dashboard Data - Inventory'!CD13</f>
        <v>2649015.1461253036</v>
      </c>
      <c r="CC28" s="303">
        <f>'[1]GHG Dashboard Data - Inventory'!CE13</f>
        <v>2695639.9023918356</v>
      </c>
      <c r="CD28" s="303">
        <f>'[1]GHG Dashboard Data - Inventory'!CF13</f>
        <v>721030.76794440451</v>
      </c>
      <c r="CE28" s="303">
        <f>'[1]GHG Dashboard Data - Inventory'!CG13</f>
        <v>1374053.0366921853</v>
      </c>
      <c r="CF28" s="303">
        <f>'[1]GHG Dashboard Data - Inventory'!CH13</f>
        <v>-59557.434143666142</v>
      </c>
      <c r="CG28" s="304">
        <f>'[1]GHG Dashboard Data - Inventory'!CI13</f>
        <v>1736480.731446676</v>
      </c>
      <c r="CH28" s="304">
        <f>'[1]GHG Dashboard Data - Inventory'!CK13</f>
        <v>2337450.6798137408</v>
      </c>
      <c r="CI28" s="304">
        <f>SUM('[1]GHG Dashboard Data - Inventory'!CL13:CM13)</f>
        <v>514322.23067989427</v>
      </c>
      <c r="CJ28" s="304">
        <f>'[1]GHG Dashboard Data - Inventory'!CN13</f>
        <v>1374053.0366921853</v>
      </c>
      <c r="CK28" s="304">
        <f>'[1]GHG Dashboard Data - Inventory'!CO13</f>
        <v>-59557.434143666142</v>
      </c>
      <c r="CL28" s="302">
        <f>'[1]GHG Dashboard Data - Inventory'!CP13</f>
        <v>559839.75003420177</v>
      </c>
      <c r="CM28" s="302">
        <f>'[1]GHG Dashboard Data - Inventory'!CQ13</f>
        <v>411307.39784516627</v>
      </c>
      <c r="CN28" s="302">
        <f>'[1]GHG Dashboard Data - Inventory'!CR13</f>
        <v>1147894.4760194523</v>
      </c>
      <c r="CO28" s="302" t="str">
        <f>'[1]GHG Dashboard Data - Inventory'!CS13</f>
        <v/>
      </c>
      <c r="CP28" s="302">
        <f>'[1]GHG Dashboard Data - Inventory'!CT13</f>
        <v>274250.06867820793</v>
      </c>
      <c r="CQ28" s="302" t="str">
        <f>'[1]GHG Dashboard Data - Inventory'!CU13</f>
        <v/>
      </c>
      <c r="CR28" s="302" t="str">
        <f>'[1]GHG Dashboard Data - Inventory'!CV13</f>
        <v/>
      </c>
      <c r="CS28" s="302">
        <f>'[1]GHG Dashboard Data - Inventory'!CW13</f>
        <v>191517.71988018948</v>
      </c>
      <c r="CT28" s="302">
        <f>'[1]GHG Dashboard Data - Inventory'!CX13</f>
        <v>2294404.2626716984</v>
      </c>
      <c r="CU28" s="302">
        <f>'[1]GHG Dashboard Data - Inventory'!CY13</f>
        <v>31972.93436734474</v>
      </c>
      <c r="CV28" s="302">
        <f>'[1]GHG Dashboard Data - Inventory'!CZ13</f>
        <v>11073.482774697928</v>
      </c>
      <c r="CW28" s="302" t="str">
        <f>'[1]GHG Dashboard Data - Inventory'!DA13</f>
        <v/>
      </c>
      <c r="CX28" s="302" t="str">
        <f>'[1]GHG Dashboard Data - Inventory'!DB13</f>
        <v/>
      </c>
      <c r="CY28" s="302">
        <f>'[1]GHG Dashboard Data - Inventory'!DC13</f>
        <v>607167.88171302096</v>
      </c>
      <c r="CZ28" s="302" t="str">
        <f>'[1]GHG Dashboard Data - Inventory'!DD13</f>
        <v/>
      </c>
      <c r="DA28" s="302" t="str">
        <f>'[1]GHG Dashboard Data - Inventory'!DE13</f>
        <v/>
      </c>
      <c r="DB28" s="302">
        <f>'[1]GHG Dashboard Data - Inventory'!DF13</f>
        <v>113862.88623138353</v>
      </c>
      <c r="DC28" s="305">
        <f>'[1]GHG Dashboard Data - Inventory'!DG13</f>
        <v>585624.51355634874</v>
      </c>
      <c r="DD28" s="305">
        <f>'[1]GHG Dashboard Data - Inventory'!DH13</f>
        <v>418339.60607847909</v>
      </c>
      <c r="DE28" s="305">
        <f>'[1]GHG Dashboard Data - Inventory'!DI13</f>
        <v>1172916.5284057325</v>
      </c>
      <c r="DF28" s="305" t="str">
        <f>'[1]GHG Dashboard Data - Inventory'!DJ13</f>
        <v/>
      </c>
      <c r="DG28" s="305">
        <f>'[1]GHG Dashboard Data - Inventory'!DK13</f>
        <v>280616.77820455423</v>
      </c>
      <c r="DH28" s="305" t="str">
        <f>'[1]GHG Dashboard Data - Inventory'!DL13</f>
        <v/>
      </c>
      <c r="DI28" s="305" t="str">
        <f>'[1]GHG Dashboard Data - Inventory'!DM13</f>
        <v/>
      </c>
      <c r="DJ28" s="305">
        <f>'[1]GHG Dashboard Data - Inventory'!DN13</f>
        <v>191517.71988018948</v>
      </c>
      <c r="DK28" s="305">
        <f>'[1]GHG Dashboard Data - Inventory'!DO13</f>
        <v>2294404.2626716984</v>
      </c>
      <c r="DL28" s="305">
        <f>'[1]GHG Dashboard Data - Inventory'!DP13</f>
        <v>31972.93436734474</v>
      </c>
      <c r="DM28" s="305">
        <f>'[1]GHG Dashboard Data - Inventory'!DQ13</f>
        <v>143247.54100930737</v>
      </c>
      <c r="DN28" s="305">
        <f>'[1]GHG Dashboard Data - Inventory'!DR13</f>
        <v>226015.16434348497</v>
      </c>
      <c r="DO28" s="305" t="str">
        <f>'[1]GHG Dashboard Data - Inventory'!DS13</f>
        <v/>
      </c>
      <c r="DP28" s="305">
        <f>'[1]GHG Dashboard Data - Inventory'!DT13</f>
        <v>607167.88171302096</v>
      </c>
      <c r="DQ28" s="305" t="str">
        <f>'[1]GHG Dashboard Data - Inventory'!DU13</f>
        <v/>
      </c>
      <c r="DR28" s="305" t="str">
        <f>'[1]GHG Dashboard Data - Inventory'!DV13</f>
        <v/>
      </c>
      <c r="DS28" s="305">
        <f>'[1]GHG Dashboard Data - Inventory'!DW13</f>
        <v>113862.88623138353</v>
      </c>
      <c r="DT28" s="305">
        <f>'[1]GHG Dashboard Data - Inventory'!DX13</f>
        <v>1334202.3151601069</v>
      </c>
      <c r="DU28" s="305">
        <f>'[1]GHG Dashboard Data - Inventory'!DY13</f>
        <v>39850.721532078562</v>
      </c>
      <c r="DV28" s="305">
        <f>'[1]GHG Dashboard Data - Inventory'!DZ13</f>
        <v>1195752.737156102</v>
      </c>
      <c r="DW28" s="305">
        <f>'[1]GHG Dashboard Data - Inventory'!EA13</f>
        <v>-1195131.4618983814</v>
      </c>
      <c r="DX28" s="305">
        <f>'[1]GHG Dashboard Data - Inventory'!EB13</f>
        <v>-60178.709401386754</v>
      </c>
      <c r="DY28" s="306" t="str">
        <f>'[1]GHG Dashboard Data - Inventory'!EC13</f>
        <v/>
      </c>
      <c r="DZ28" s="307">
        <f>'[1]GHG Dashboard Data - Inventory'!ED13</f>
        <v>223061.24699903594</v>
      </c>
      <c r="EA28" s="307">
        <f>'[1]GHG Dashboard Data - Inventory'!EE13</f>
        <v>319458.71519921196</v>
      </c>
      <c r="EB28" s="307">
        <f>'[1]GHG Dashboard Data - Inventory'!EF13</f>
        <v>811349.4890559488</v>
      </c>
      <c r="EC28" s="307" t="str">
        <f>'[1]GHG Dashboard Data - Inventory'!EG13</f>
        <v/>
      </c>
      <c r="ED28" s="307" t="str">
        <f>'[1]GHG Dashboard Data - Inventory'!EH13</f>
        <v/>
      </c>
      <c r="EE28" s="307">
        <f>'[1]GHG Dashboard Data - Inventory'!EI13</f>
        <v>191093.56031228983</v>
      </c>
      <c r="EF28" s="307" t="str">
        <f>'[1]GHG Dashboard Data - Inventory'!EJ13</f>
        <v/>
      </c>
      <c r="EG28" s="307" t="str">
        <f>'[1]GHG Dashboard Data - Inventory'!EK13</f>
        <v/>
      </c>
      <c r="EH28" s="307">
        <f>'[1]GHG Dashboard Data - Inventory'!EL13</f>
        <v>191517.71988018948</v>
      </c>
      <c r="EI28" s="307">
        <f>'[1]GHG Dashboard Data - Inventory'!EM13</f>
        <v>2294404.2626716984</v>
      </c>
      <c r="EJ28" s="307">
        <f>'[1]GHG Dashboard Data - Inventory'!EN13</f>
        <v>31972.93436734474</v>
      </c>
      <c r="EK28" s="307">
        <f>'[1]GHG Dashboard Data - Inventory'!EO13</f>
        <v>11073.482774697928</v>
      </c>
      <c r="EL28" s="307" t="str">
        <f>'[1]GHG Dashboard Data - Inventory'!EP13</f>
        <v/>
      </c>
      <c r="EM28" s="307" t="str">
        <f>'[1]GHG Dashboard Data - Inventory'!EQ13</f>
        <v/>
      </c>
      <c r="EN28" s="307">
        <f>'[1]GHG Dashboard Data - Inventory'!ER13</f>
        <v>400459.34444851073</v>
      </c>
      <c r="EO28" s="307" t="str">
        <f>'[1]GHG Dashboard Data - Inventory'!ES13</f>
        <v/>
      </c>
      <c r="EP28" s="307" t="str">
        <f>'[1]GHG Dashboard Data - Inventory'!ET13</f>
        <v/>
      </c>
      <c r="EQ28" s="307">
        <f>'[1]GHG Dashboard Data - Inventory'!EU13</f>
        <v>113862.88623138353</v>
      </c>
      <c r="ER28" s="307">
        <f>'[1]GHG Dashboard Data - Inventory'!EV13</f>
        <v>1334202.3151601069</v>
      </c>
      <c r="ES28" s="307">
        <f>'[1]GHG Dashboard Data - Inventory'!EW13</f>
        <v>39850.721532078562</v>
      </c>
      <c r="ET28" s="307">
        <f>'[1]GHG Dashboard Data - Inventory'!EX13</f>
        <v>1195752.737156102</v>
      </c>
      <c r="EU28" s="307">
        <f>'[1]GHG Dashboard Data - Inventory'!EY13</f>
        <v>-1195131.4618983814</v>
      </c>
      <c r="EV28" s="307">
        <f>'[1]GHG Dashboard Data - Inventory'!EZ13</f>
        <v>-60178.709401386754</v>
      </c>
      <c r="EW28" s="308">
        <f t="shared" si="103"/>
        <v>0</v>
      </c>
      <c r="EX28" s="309">
        <f>'[1]GHG Dashboard Data - Inventory'!FA13</f>
        <v>2584809.4124572179</v>
      </c>
      <c r="EY28" s="309">
        <f>'[1]GHG Dashboard Data - Inventory'!FB13</f>
        <v>2337450.6798137408</v>
      </c>
      <c r="EZ28" s="309">
        <f>'[1]GHG Dashboard Data - Inventory'!FC13</f>
        <v>721030.76794440451</v>
      </c>
      <c r="FA28" s="309">
        <f>'[1]GHG Dashboard Data - Inventory'!FD13</f>
        <v>2649015.1461253036</v>
      </c>
      <c r="FB28" s="309">
        <f>'[1]GHG Dashboard Data - Inventory'!FE13</f>
        <v>2695639.9023918356</v>
      </c>
      <c r="FC28" s="309">
        <f>'[1]GHG Dashboard Data - Inventory'!FF13</f>
        <v>721030.76794440451</v>
      </c>
      <c r="FD28" s="309">
        <f>'[1]GHG Dashboard Data - Inventory'!FG13</f>
        <v>1374053.0366921853</v>
      </c>
      <c r="FE28" s="309">
        <f>'[1]GHG Dashboard Data - Inventory'!FH13</f>
        <v>-59557.434143666142</v>
      </c>
      <c r="FF28" s="309" t="str">
        <f>'[1]GHG Dashboard Data - Inventory'!B13</f>
        <v>No</v>
      </c>
      <c r="FG28" s="31" t="str">
        <f>IFERROR(VLOOKUP(E28,'Climate data-must not modify'!A:D,4,FALSE),"")</f>
        <v>Highlands</v>
      </c>
      <c r="FH28" s="31" t="str">
        <f t="shared" si="104"/>
        <v/>
      </c>
      <c r="FI28" s="31">
        <f t="shared" si="105"/>
        <v>190.17903555373925</v>
      </c>
      <c r="FJ28" s="35"/>
    </row>
    <row r="29" spans="1:166" s="31" customFormat="1">
      <c r="A29" s="31">
        <f t="shared" si="99"/>
        <v>8</v>
      </c>
      <c r="B29" s="31">
        <f t="shared" si="100"/>
        <v>14</v>
      </c>
      <c r="C29" s="34" t="str">
        <f t="shared" si="101"/>
        <v>Bogotá_2012</v>
      </c>
      <c r="D29" s="231">
        <f>'[1]GHG Dashboard Data - Inventory'!H14</f>
        <v>2012</v>
      </c>
      <c r="E29" s="156" t="str">
        <f>'[1]GHG Dashboard Data - Inventory'!C14</f>
        <v>Bogotá</v>
      </c>
      <c r="F29" s="156" t="str">
        <f>'[1]GHG Dashboard Data - Inventory'!D14</f>
        <v xml:space="preserve">Colombia </v>
      </c>
      <c r="G29" s="156" t="str">
        <f>'[1]GHG Dashboard Data - Inventory'!E14</f>
        <v>Latin America</v>
      </c>
      <c r="H29" s="156">
        <f>'[1]GHG Dashboard Data - Inventory'!K14</f>
        <v>7571345</v>
      </c>
      <c r="I29" s="156">
        <f>'[1]GHG Dashboard Data - Inventory'!L14</f>
        <v>1636.6</v>
      </c>
      <c r="J29" s="156">
        <f>'[1]GHG Dashboard Data - Inventory'!M14/1000000</f>
        <v>68444.073455759601</v>
      </c>
      <c r="K29" s="156" t="str">
        <f>'[1]GHG Dashboard Data - Inventory'!J14</f>
        <v>BASIC</v>
      </c>
      <c r="L29" s="148">
        <f>'[1]GHG Dashboard Data - Inventory'!N14</f>
        <v>765140.46046302898</v>
      </c>
      <c r="M29" s="148">
        <f>'[1]GHG Dashboard Data - Inventory'!O14</f>
        <v>1394887.7965676526</v>
      </c>
      <c r="N29" s="149" t="str">
        <f>'[1]GHG Dashboard Data - Inventory'!P14</f>
        <v>NE</v>
      </c>
      <c r="O29" s="148">
        <f>'[1]GHG Dashboard Data - Inventory'!Q14</f>
        <v>1776265.5309885843</v>
      </c>
      <c r="P29" s="148">
        <f>'[1]GHG Dashboard Data - Inventory'!R14</f>
        <v>782986.45746494574</v>
      </c>
      <c r="Q29" s="149" t="str">
        <f>'[1]GHG Dashboard Data - Inventory'!S14</f>
        <v>NE</v>
      </c>
      <c r="R29" s="148">
        <f>'[1]GHG Dashboard Data - Inventory'!T14</f>
        <v>1672673.8942635136</v>
      </c>
      <c r="S29" s="148">
        <f>'[1]GHG Dashboard Data - Inventory'!U14</f>
        <v>223495.33346062616</v>
      </c>
      <c r="T29" s="149" t="str">
        <f>'[1]GHG Dashboard Data - Inventory'!V14</f>
        <v>NE</v>
      </c>
      <c r="U29" s="148" t="str">
        <f>'[1]GHG Dashboard Data - Inventory'!W14</f>
        <v>NO</v>
      </c>
      <c r="V29" s="148" t="str">
        <f>'[1]GHG Dashboard Data - Inventory'!X14</f>
        <v>NO</v>
      </c>
      <c r="W29" s="149" t="str">
        <f>'[1]GHG Dashboard Data - Inventory'!Y14</f>
        <v>NO</v>
      </c>
      <c r="X29" s="150" t="str">
        <f>'[1]GHG Dashboard Data - Inventory'!Z14</f>
        <v>NO</v>
      </c>
      <c r="Y29" s="148">
        <f>'[1]GHG Dashboard Data - Inventory'!AA14</f>
        <v>49732.085577456193</v>
      </c>
      <c r="Z29" s="148" t="str">
        <f>'[1]GHG Dashboard Data - Inventory'!AB14</f>
        <v>IE</v>
      </c>
      <c r="AA29" s="149" t="str">
        <f>'[1]GHG Dashboard Data - Inventory'!AC14</f>
        <v>NE</v>
      </c>
      <c r="AB29" s="148">
        <f>'[1]GHG Dashboard Data - Inventory'!AD14</f>
        <v>1374.7727342043763</v>
      </c>
      <c r="AC29" s="148">
        <f>'[1]GHG Dashboard Data - Inventory'!AE14</f>
        <v>80028.249042327559</v>
      </c>
      <c r="AD29" s="149" t="str">
        <f>'[1]GHG Dashboard Data - Inventory'!AF14</f>
        <v>NE</v>
      </c>
      <c r="AE29" s="148" t="str">
        <f>'[1]GHG Dashboard Data - Inventory'!AG14</f>
        <v>NO</v>
      </c>
      <c r="AF29" s="148">
        <f>'[1]GHG Dashboard Data - Inventory'!AH14</f>
        <v>38226.44732715407</v>
      </c>
      <c r="AG29" s="148">
        <f>'[1]GHG Dashboard Data - Inventory'!AI14</f>
        <v>4691955.43</v>
      </c>
      <c r="AH29" s="148" t="str">
        <f>'[1]GHG Dashboard Data - Inventory'!AJ14</f>
        <v>NO</v>
      </c>
      <c r="AI29" s="149" t="str">
        <f>'[1]GHG Dashboard Data - Inventory'!AK14</f>
        <v>NE</v>
      </c>
      <c r="AJ29" s="148">
        <f>'[1]GHG Dashboard Data - Inventory'!AL14</f>
        <v>213.26374879327605</v>
      </c>
      <c r="AK29" s="148" t="str">
        <f>'[1]GHG Dashboard Data - Inventory'!AM14</f>
        <v>NO</v>
      </c>
      <c r="AL29" s="149" t="str">
        <f>'[1]GHG Dashboard Data - Inventory'!AN14</f>
        <v>NE</v>
      </c>
      <c r="AM29" s="148" t="str">
        <f>'[1]GHG Dashboard Data - Inventory'!AO14</f>
        <v>NO</v>
      </c>
      <c r="AN29" s="148" t="str">
        <f>'[1]GHG Dashboard Data - Inventory'!AP14</f>
        <v>NO</v>
      </c>
      <c r="AO29" s="149" t="str">
        <f>'[1]GHG Dashboard Data - Inventory'!AQ14</f>
        <v>NO</v>
      </c>
      <c r="AP29" s="148" t="str">
        <f>'[1]GHG Dashboard Data - Inventory'!AR14</f>
        <v>NO</v>
      </c>
      <c r="AQ29" s="148" t="str">
        <f>'[1]GHG Dashboard Data - Inventory'!AS14</f>
        <v>NO</v>
      </c>
      <c r="AR29" s="149" t="str">
        <f>'[1]GHG Dashboard Data - Inventory'!AT14</f>
        <v>NE</v>
      </c>
      <c r="AS29" s="148" t="str">
        <f>'[1]GHG Dashboard Data - Inventory'!AU14</f>
        <v>IE</v>
      </c>
      <c r="AT29" s="148" t="str">
        <f>'[1]GHG Dashboard Data - Inventory'!AV14</f>
        <v>NO</v>
      </c>
      <c r="AU29" s="149" t="str">
        <f>'[1]GHG Dashboard Data - Inventory'!AW14</f>
        <v>NO</v>
      </c>
      <c r="AV29" s="148">
        <f>'[1]GHG Dashboard Data - Inventory'!AX14</f>
        <v>47973.854107185711</v>
      </c>
      <c r="AW29" s="148" t="str">
        <f>'[1]GHG Dashboard Data - Inventory'!AY14</f>
        <v>NO</v>
      </c>
      <c r="AX29" s="150">
        <f>'[1]GHG Dashboard Data - Inventory'!AZ14</f>
        <v>98.376299401197585</v>
      </c>
      <c r="AY29" s="148">
        <f>'[1]GHG Dashboard Data - Inventory'!BA14</f>
        <v>10.9619988</v>
      </c>
      <c r="AZ29" s="148" t="str">
        <f>'[1]GHG Dashboard Data - Inventory'!BB14</f>
        <v>NO</v>
      </c>
      <c r="BA29" s="150" t="str">
        <f>'[1]GHG Dashboard Data - Inventory'!BC14</f>
        <v>NO</v>
      </c>
      <c r="BB29" s="148">
        <f>'[1]GHG Dashboard Data - Inventory'!BD14</f>
        <v>9.59558</v>
      </c>
      <c r="BC29" s="148">
        <f>'[1]GHG Dashboard Data - Inventory'!BE14</f>
        <v>127.85769999999999</v>
      </c>
      <c r="BD29" s="150" t="str">
        <f>'[1]GHG Dashboard Data - Inventory'!BF14</f>
        <v>NO</v>
      </c>
      <c r="BE29" s="148">
        <f>'[1]GHG Dashboard Data - Inventory'!BG14</f>
        <v>884380.95173532935</v>
      </c>
      <c r="BF29" s="148" t="str">
        <f>'[1]GHG Dashboard Data - Inventory'!BH14</f>
        <v>NO</v>
      </c>
      <c r="BG29" s="150" t="str">
        <f>'[1]GHG Dashboard Data - Inventory'!BI14</f>
        <v>NO</v>
      </c>
      <c r="BH29" s="149">
        <f>'[1]GHG Dashboard Data - Inventory'!BJ14</f>
        <v>425.67</v>
      </c>
      <c r="BI29" s="149">
        <f>'[1]GHG Dashboard Data - Inventory'!BK14</f>
        <v>155136.10174985998</v>
      </c>
      <c r="BJ29" s="149">
        <f>'[1]GHG Dashboard Data - Inventory'!BL14</f>
        <v>65355.743233876252</v>
      </c>
      <c r="BK29" s="149">
        <f>'[1]GHG Dashboard Data - Inventory'!BM14</f>
        <v>294849.74570664071</v>
      </c>
      <c r="BL29" s="149">
        <f>'[1]GHG Dashboard Data - Inventory'!BN14</f>
        <v>5103569.7805090211</v>
      </c>
      <c r="BM29" s="151" t="str">
        <f>'[1]GHG Dashboard Data - Inventory'!BO14</f>
        <v>NE</v>
      </c>
      <c r="BN29" s="269">
        <f>'[1]GHG Dashboard Data - Inventory'!BP14</f>
        <v>0</v>
      </c>
      <c r="BO29" s="269">
        <f>'[1]GHG Dashboard Data - Inventory'!BQ14</f>
        <v>0</v>
      </c>
      <c r="BP29" s="269">
        <f>'[1]GHG Dashboard Data - Inventory'!BR14</f>
        <v>0</v>
      </c>
      <c r="BQ29" s="269">
        <f>'[1]GHG Dashboard Data - Inventory'!BS14</f>
        <v>0</v>
      </c>
      <c r="BR29" s="269">
        <f>'[1]GHG Dashboard Data - Inventory'!BT14</f>
        <v>0</v>
      </c>
      <c r="BS29" s="269">
        <f>'[1]GHG Dashboard Data - Inventory'!BU14</f>
        <v>0</v>
      </c>
      <c r="BT29" s="152" t="str">
        <f t="shared" si="102"/>
        <v>Bogotá_2012</v>
      </c>
      <c r="BU29" s="152">
        <f>'[1]GHG Dashboard Data - Inventory'!BW14</f>
        <v>12409482.9427596</v>
      </c>
      <c r="BV29" s="152">
        <f>'[1]GHG Dashboard Data - Inventory'!BX14</f>
        <v>18028819.983958997</v>
      </c>
      <c r="BW29" s="152">
        <f>'[1]GHG Dashboard Data - Inventory'!BY14</f>
        <v>18028819.983958997</v>
      </c>
      <c r="BX29" s="152">
        <f>'[1]GHG Dashboard Data - Inventory'!BZ14</f>
        <v>15547392.666022848</v>
      </c>
      <c r="BY29" s="302">
        <f>'[1]GHG Dashboard Data - Inventory'!CA14</f>
        <v>6784811.0278894929</v>
      </c>
      <c r="BZ29" s="302">
        <f>'[1]GHG Dashboard Data - Inventory'!CB14</f>
        <v>4692168.6937487926</v>
      </c>
      <c r="CA29" s="302">
        <f>'[1]GHG Dashboard Data - Inventory'!CC14</f>
        <v>932503.22112131503</v>
      </c>
      <c r="CB29" s="303">
        <f>'[1]GHG Dashboard Data - Inventory'!CD14</f>
        <v>6784811.0278894929</v>
      </c>
      <c r="CC29" s="303">
        <f>'[1]GHG Dashboard Data - Inventory'!CE14</f>
        <v>4692168.6937487926</v>
      </c>
      <c r="CD29" s="303">
        <f>'[1]GHG Dashboard Data - Inventory'!CF14</f>
        <v>932503.22112131503</v>
      </c>
      <c r="CE29" s="303">
        <f>'[1]GHG Dashboard Data - Inventory'!CG14</f>
        <v>155561.77174986</v>
      </c>
      <c r="CF29" s="303">
        <f>'[1]GHG Dashboard Data - Inventory'!CH14</f>
        <v>5463775.2694495376</v>
      </c>
      <c r="CG29" s="304">
        <f>'[1]GHG Dashboard Data - Inventory'!CI14</f>
        <v>4303413.1913539413</v>
      </c>
      <c r="CH29" s="304">
        <f>'[1]GHG Dashboard Data - Inventory'!CK14</f>
        <v>4692168.6937487926</v>
      </c>
      <c r="CI29" s="304">
        <f>SUM('[1]GHG Dashboard Data - Inventory'!CL14:CM14)</f>
        <v>932473.73972071626</v>
      </c>
      <c r="CJ29" s="304">
        <f>'[1]GHG Dashboard Data - Inventory'!CN14</f>
        <v>155561.77174986</v>
      </c>
      <c r="CK29" s="304">
        <f>'[1]GHG Dashboard Data - Inventory'!CO14</f>
        <v>5463775.2694495376</v>
      </c>
      <c r="CL29" s="302">
        <f>'[1]GHG Dashboard Data - Inventory'!CP14</f>
        <v>2160028.2570306817</v>
      </c>
      <c r="CM29" s="302">
        <f>'[1]GHG Dashboard Data - Inventory'!CQ14</f>
        <v>2559251.9884535298</v>
      </c>
      <c r="CN29" s="302">
        <f>'[1]GHG Dashboard Data - Inventory'!CR14</f>
        <v>1896169.2277241398</v>
      </c>
      <c r="CO29" s="302" t="str">
        <f>'[1]GHG Dashboard Data - Inventory'!CS14</f>
        <v/>
      </c>
      <c r="CP29" s="302">
        <f>'[1]GHG Dashboard Data - Inventory'!CT14</f>
        <v>49732.085577456193</v>
      </c>
      <c r="CQ29" s="302">
        <f>'[1]GHG Dashboard Data - Inventory'!CU14</f>
        <v>81403.021776531939</v>
      </c>
      <c r="CR29" s="302" t="str">
        <f>'[1]GHG Dashboard Data - Inventory'!CV14</f>
        <v/>
      </c>
      <c r="CS29" s="302">
        <f>'[1]GHG Dashboard Data - Inventory'!CW14</f>
        <v>38226.44732715407</v>
      </c>
      <c r="CT29" s="302">
        <f>'[1]GHG Dashboard Data - Inventory'!CX14</f>
        <v>4691955.43</v>
      </c>
      <c r="CU29" s="302">
        <f>'[1]GHG Dashboard Data - Inventory'!CY14</f>
        <v>213.26374879327605</v>
      </c>
      <c r="CV29" s="302" t="str">
        <f>'[1]GHG Dashboard Data - Inventory'!CZ14</f>
        <v/>
      </c>
      <c r="CW29" s="302" t="str">
        <f>'[1]GHG Dashboard Data - Inventory'!DA14</f>
        <v/>
      </c>
      <c r="CX29" s="302" t="str">
        <f>'[1]GHG Dashboard Data - Inventory'!DB14</f>
        <v/>
      </c>
      <c r="CY29" s="302">
        <f>'[1]GHG Dashboard Data - Inventory'!DC14</f>
        <v>47973.854107185711</v>
      </c>
      <c r="CZ29" s="302">
        <f>'[1]GHG Dashboard Data - Inventory'!DD14</f>
        <v>10.9619988</v>
      </c>
      <c r="DA29" s="302">
        <f>'[1]GHG Dashboard Data - Inventory'!DE14</f>
        <v>137.45328000000001</v>
      </c>
      <c r="DB29" s="302">
        <f>'[1]GHG Dashboard Data - Inventory'!DF14</f>
        <v>884380.95173532935</v>
      </c>
      <c r="DC29" s="305">
        <f>'[1]GHG Dashboard Data - Inventory'!DG14</f>
        <v>2160028.2570306817</v>
      </c>
      <c r="DD29" s="305">
        <f>'[1]GHG Dashboard Data - Inventory'!DH14</f>
        <v>2559251.9884535298</v>
      </c>
      <c r="DE29" s="305">
        <f>'[1]GHG Dashboard Data - Inventory'!DI14</f>
        <v>1896169.2277241398</v>
      </c>
      <c r="DF29" s="305" t="str">
        <f>'[1]GHG Dashboard Data - Inventory'!DJ14</f>
        <v/>
      </c>
      <c r="DG29" s="305">
        <f>'[1]GHG Dashboard Data - Inventory'!DK14</f>
        <v>49732.085577456193</v>
      </c>
      <c r="DH29" s="305">
        <f>'[1]GHG Dashboard Data - Inventory'!DL14</f>
        <v>81403.021776531939</v>
      </c>
      <c r="DI29" s="305" t="str">
        <f>'[1]GHG Dashboard Data - Inventory'!DM14</f>
        <v/>
      </c>
      <c r="DJ29" s="305">
        <f>'[1]GHG Dashboard Data - Inventory'!DN14</f>
        <v>38226.44732715407</v>
      </c>
      <c r="DK29" s="305">
        <f>'[1]GHG Dashboard Data - Inventory'!DO14</f>
        <v>4691955.43</v>
      </c>
      <c r="DL29" s="305">
        <f>'[1]GHG Dashboard Data - Inventory'!DP14</f>
        <v>213.26374879327605</v>
      </c>
      <c r="DM29" s="305" t="str">
        <f>'[1]GHG Dashboard Data - Inventory'!DQ14</f>
        <v/>
      </c>
      <c r="DN29" s="305" t="str">
        <f>'[1]GHG Dashboard Data - Inventory'!DR14</f>
        <v/>
      </c>
      <c r="DO29" s="305" t="str">
        <f>'[1]GHG Dashboard Data - Inventory'!DS14</f>
        <v/>
      </c>
      <c r="DP29" s="305">
        <f>'[1]GHG Dashboard Data - Inventory'!DT14</f>
        <v>47973.854107185711</v>
      </c>
      <c r="DQ29" s="305">
        <f>'[1]GHG Dashboard Data - Inventory'!DU14</f>
        <v>10.9619988</v>
      </c>
      <c r="DR29" s="305">
        <f>'[1]GHG Dashboard Data - Inventory'!DV14</f>
        <v>137.45328000000001</v>
      </c>
      <c r="DS29" s="305">
        <f>'[1]GHG Dashboard Data - Inventory'!DW14</f>
        <v>884380.95173532935</v>
      </c>
      <c r="DT29" s="305">
        <f>'[1]GHG Dashboard Data - Inventory'!DX14</f>
        <v>425.67</v>
      </c>
      <c r="DU29" s="305">
        <f>'[1]GHG Dashboard Data - Inventory'!DY14</f>
        <v>155136.10174985998</v>
      </c>
      <c r="DV29" s="305">
        <f>'[1]GHG Dashboard Data - Inventory'!DZ14</f>
        <v>65355.743233876252</v>
      </c>
      <c r="DW29" s="305">
        <f>'[1]GHG Dashboard Data - Inventory'!EA14</f>
        <v>294849.74570664071</v>
      </c>
      <c r="DX29" s="305">
        <f>'[1]GHG Dashboard Data - Inventory'!EB14</f>
        <v>5103569.7805090211</v>
      </c>
      <c r="DY29" s="306" t="str">
        <f>'[1]GHG Dashboard Data - Inventory'!EC14</f>
        <v/>
      </c>
      <c r="DZ29" s="307">
        <f>'[1]GHG Dashboard Data - Inventory'!ED14</f>
        <v>765140.46046302898</v>
      </c>
      <c r="EA29" s="307">
        <f>'[1]GHG Dashboard Data - Inventory'!EE14</f>
        <v>1776265.5309885843</v>
      </c>
      <c r="EB29" s="307">
        <f>'[1]GHG Dashboard Data - Inventory'!EF14</f>
        <v>1672673.8942635136</v>
      </c>
      <c r="EC29" s="307" t="str">
        <f>'[1]GHG Dashboard Data - Inventory'!EG14</f>
        <v/>
      </c>
      <c r="ED29" s="307" t="str">
        <f>'[1]GHG Dashboard Data - Inventory'!EH14</f>
        <v/>
      </c>
      <c r="EE29" s="307">
        <f>'[1]GHG Dashboard Data - Inventory'!EI14</f>
        <v>49732.085577456193</v>
      </c>
      <c r="EF29" s="307">
        <f>'[1]GHG Dashboard Data - Inventory'!EJ14</f>
        <v>1374.7727342043763</v>
      </c>
      <c r="EG29" s="307" t="str">
        <f>'[1]GHG Dashboard Data - Inventory'!EK14</f>
        <v/>
      </c>
      <c r="EH29" s="307">
        <f>'[1]GHG Dashboard Data - Inventory'!EL14</f>
        <v>38226.44732715407</v>
      </c>
      <c r="EI29" s="307">
        <f>'[1]GHG Dashboard Data - Inventory'!EM14</f>
        <v>4691955.43</v>
      </c>
      <c r="EJ29" s="307">
        <f>'[1]GHG Dashboard Data - Inventory'!EN14</f>
        <v>213.26374879327605</v>
      </c>
      <c r="EK29" s="307" t="str">
        <f>'[1]GHG Dashboard Data - Inventory'!EO14</f>
        <v/>
      </c>
      <c r="EL29" s="307" t="str">
        <f>'[1]GHG Dashboard Data - Inventory'!EP14</f>
        <v/>
      </c>
      <c r="EM29" s="307" t="str">
        <f>'[1]GHG Dashboard Data - Inventory'!EQ14</f>
        <v/>
      </c>
      <c r="EN29" s="307">
        <f>'[1]GHG Dashboard Data - Inventory'!ER14</f>
        <v>48072.23040658691</v>
      </c>
      <c r="EO29" s="307">
        <f>'[1]GHG Dashboard Data - Inventory'!ES14</f>
        <v>10.9619988</v>
      </c>
      <c r="EP29" s="307">
        <f>'[1]GHG Dashboard Data - Inventory'!ET14</f>
        <v>9.59558</v>
      </c>
      <c r="EQ29" s="307">
        <f>'[1]GHG Dashboard Data - Inventory'!EU14</f>
        <v>884380.95173532935</v>
      </c>
      <c r="ER29" s="307">
        <f>'[1]GHG Dashboard Data - Inventory'!EV14</f>
        <v>425.67</v>
      </c>
      <c r="ES29" s="307">
        <f>'[1]GHG Dashboard Data - Inventory'!EW14</f>
        <v>155136.10174985998</v>
      </c>
      <c r="ET29" s="307">
        <f>'[1]GHG Dashboard Data - Inventory'!EX14</f>
        <v>65355.743233876252</v>
      </c>
      <c r="EU29" s="307">
        <f>'[1]GHG Dashboard Data - Inventory'!EY14</f>
        <v>294849.74570664071</v>
      </c>
      <c r="EV29" s="307">
        <f>'[1]GHG Dashboard Data - Inventory'!EZ14</f>
        <v>5103569.7805090211</v>
      </c>
      <c r="EW29" s="308">
        <f t="shared" si="103"/>
        <v>0</v>
      </c>
      <c r="EX29" s="309">
        <f>'[1]GHG Dashboard Data - Inventory'!FA14</f>
        <v>6784811.0278894929</v>
      </c>
      <c r="EY29" s="309">
        <f>'[1]GHG Dashboard Data - Inventory'!FB14</f>
        <v>4692168.6937487926</v>
      </c>
      <c r="EZ29" s="309">
        <f>'[1]GHG Dashboard Data - Inventory'!FC14</f>
        <v>932503.22112131503</v>
      </c>
      <c r="FA29" s="309">
        <f>'[1]GHG Dashboard Data - Inventory'!FD14</f>
        <v>6784811.0278894929</v>
      </c>
      <c r="FB29" s="309">
        <f>'[1]GHG Dashboard Data - Inventory'!FE14</f>
        <v>4692168.6937487926</v>
      </c>
      <c r="FC29" s="309">
        <f>'[1]GHG Dashboard Data - Inventory'!FF14</f>
        <v>932503.22112131503</v>
      </c>
      <c r="FD29" s="309">
        <f>'[1]GHG Dashboard Data - Inventory'!FG14</f>
        <v>155561.77174986</v>
      </c>
      <c r="FE29" s="309">
        <f>'[1]GHG Dashboard Data - Inventory'!FH14</f>
        <v>5463775.2694495376</v>
      </c>
      <c r="FF29" s="309" t="str">
        <f>'[1]GHG Dashboard Data - Inventory'!B14</f>
        <v>YES</v>
      </c>
      <c r="FG29" s="31" t="str">
        <f>IFERROR(VLOOKUP(E29,'Climate data-must not modify'!A:D,4,FALSE),"")</f>
        <v>Highlands</v>
      </c>
      <c r="FH29" s="31">
        <f t="shared" si="104"/>
        <v>9039.8830664511515</v>
      </c>
      <c r="FI29" s="31">
        <f t="shared" si="105"/>
        <v>4626.2648173041671</v>
      </c>
      <c r="FJ29" s="35"/>
    </row>
    <row r="30" spans="1:166" s="31" customFormat="1">
      <c r="A30" s="31">
        <f t="shared" si="99"/>
        <v>8</v>
      </c>
      <c r="B30" s="31">
        <f t="shared" si="100"/>
        <v>15</v>
      </c>
      <c r="C30" s="34" t="str">
        <f t="shared" si="101"/>
        <v>Boston_2005</v>
      </c>
      <c r="D30" s="231">
        <f>'[1]GHG Dashboard Data - Inventory'!H15</f>
        <v>2005</v>
      </c>
      <c r="E30" s="156" t="str">
        <f>'[1]GHG Dashboard Data - Inventory'!C15</f>
        <v>Boston</v>
      </c>
      <c r="F30" s="156" t="str">
        <f>'[1]GHG Dashboard Data - Inventory'!D15</f>
        <v>USA</v>
      </c>
      <c r="G30" s="156" t="str">
        <f>'[1]GHG Dashboard Data - Inventory'!E15</f>
        <v>North America</v>
      </c>
      <c r="H30" s="156">
        <f>'[1]GHG Dashboard Data - Inventory'!K15</f>
        <v>520702</v>
      </c>
      <c r="I30" s="156">
        <f>'[1]GHG Dashboard Data - Inventory'!L15</f>
        <v>125</v>
      </c>
      <c r="J30" s="156">
        <f>'[1]GHG Dashboard Data - Inventory'!M15/1000000</f>
        <v>90975</v>
      </c>
      <c r="K30" s="156" t="str">
        <f>'[1]GHG Dashboard Data - Inventory'!J15</f>
        <v>BASIC</v>
      </c>
      <c r="L30" s="148">
        <f>'[1]GHG Dashboard Data - Inventory'!N15</f>
        <v>990351.80889684008</v>
      </c>
      <c r="M30" s="148">
        <f>'[1]GHG Dashboard Data - Inventory'!O15</f>
        <v>583302.62199506711</v>
      </c>
      <c r="N30" s="149" t="str">
        <f>'[1]GHG Dashboard Data - Inventory'!P15</f>
        <v>NE</v>
      </c>
      <c r="O30" s="148">
        <f>'[1]GHG Dashboard Data - Inventory'!Q15</f>
        <v>1482093.8752621873</v>
      </c>
      <c r="P30" s="148">
        <f>'[1]GHG Dashboard Data - Inventory'!R15</f>
        <v>2580310.8520708899</v>
      </c>
      <c r="Q30" s="149" t="str">
        <f>'[1]GHG Dashboard Data - Inventory'!S15</f>
        <v>NE</v>
      </c>
      <c r="R30" s="148" t="str">
        <f>'[1]GHG Dashboard Data - Inventory'!T15</f>
        <v>IE</v>
      </c>
      <c r="S30" s="148" t="str">
        <f>'[1]GHG Dashboard Data - Inventory'!U15</f>
        <v>IE</v>
      </c>
      <c r="T30" s="149" t="str">
        <f>'[1]GHG Dashboard Data - Inventory'!V15</f>
        <v>NE</v>
      </c>
      <c r="U30" s="148" t="str">
        <f>'[1]GHG Dashboard Data - Inventory'!W15</f>
        <v>NO</v>
      </c>
      <c r="V30" s="148" t="str">
        <f>'[1]GHG Dashboard Data - Inventory'!X15</f>
        <v>NO</v>
      </c>
      <c r="W30" s="149" t="str">
        <f>'[1]GHG Dashboard Data - Inventory'!Y15</f>
        <v>NO</v>
      </c>
      <c r="X30" s="150">
        <f>'[1]GHG Dashboard Data - Inventory'!Z15</f>
        <v>0</v>
      </c>
      <c r="Y30" s="148" t="str">
        <f>'[1]GHG Dashboard Data - Inventory'!AA15</f>
        <v>NO</v>
      </c>
      <c r="Z30" s="148" t="str">
        <f>'[1]GHG Dashboard Data - Inventory'!AB15</f>
        <v>NO</v>
      </c>
      <c r="AA30" s="149" t="str">
        <f>'[1]GHG Dashboard Data - Inventory'!AC15</f>
        <v>NE</v>
      </c>
      <c r="AB30" s="148" t="str">
        <f>'[1]GHG Dashboard Data - Inventory'!AD15</f>
        <v>NO</v>
      </c>
      <c r="AC30" s="148" t="str">
        <f>'[1]GHG Dashboard Data - Inventory'!AE15</f>
        <v>NO</v>
      </c>
      <c r="AD30" s="149" t="str">
        <f>'[1]GHG Dashboard Data - Inventory'!AF15</f>
        <v>NO</v>
      </c>
      <c r="AE30" s="148" t="str">
        <f>'[1]GHG Dashboard Data - Inventory'!AG15</f>
        <v>NO</v>
      </c>
      <c r="AF30" s="148">
        <f>'[1]GHG Dashboard Data - Inventory'!AH15</f>
        <v>21948.259881035512</v>
      </c>
      <c r="AG30" s="148">
        <f>'[1]GHG Dashboard Data - Inventory'!AI15</f>
        <v>1589725.2480165195</v>
      </c>
      <c r="AH30" s="148" t="str">
        <f>'[1]GHG Dashboard Data - Inventory'!AJ15</f>
        <v>NO</v>
      </c>
      <c r="AI30" s="149" t="str">
        <f>'[1]GHG Dashboard Data - Inventory'!AK15</f>
        <v>NE</v>
      </c>
      <c r="AJ30" s="148">
        <f>'[1]GHG Dashboard Data - Inventory'!AL15</f>
        <v>24250.336128719999</v>
      </c>
      <c r="AK30" s="148">
        <f>'[1]GHG Dashboard Data - Inventory'!AM15</f>
        <v>71496.82165089577</v>
      </c>
      <c r="AL30" s="149" t="str">
        <f>'[1]GHG Dashboard Data - Inventory'!AN15</f>
        <v>NE</v>
      </c>
      <c r="AM30" s="148">
        <f>'[1]GHG Dashboard Data - Inventory'!AO15</f>
        <v>256.05938874000003</v>
      </c>
      <c r="AN30" s="148" t="str">
        <f>'[1]GHG Dashboard Data - Inventory'!AP15</f>
        <v>NO</v>
      </c>
      <c r="AO30" s="149" t="str">
        <f>'[1]GHG Dashboard Data - Inventory'!AQ15</f>
        <v>NE</v>
      </c>
      <c r="AP30" s="148" t="str">
        <f>'[1]GHG Dashboard Data - Inventory'!AR15</f>
        <v>NO</v>
      </c>
      <c r="AQ30" s="148" t="str">
        <f>'[1]GHG Dashboard Data - Inventory'!AS15</f>
        <v>NO</v>
      </c>
      <c r="AR30" s="149" t="str">
        <f>'[1]GHG Dashboard Data - Inventory'!AT15</f>
        <v>NE</v>
      </c>
      <c r="AS30" s="148">
        <f>'[1]GHG Dashboard Data - Inventory'!AU15</f>
        <v>10181.802562251425</v>
      </c>
      <c r="AT30" s="148" t="str">
        <f>'[1]GHG Dashboard Data - Inventory'!AV15</f>
        <v>NO</v>
      </c>
      <c r="AU30" s="149" t="str">
        <f>'[1]GHG Dashboard Data - Inventory'!AW15</f>
        <v>NE</v>
      </c>
      <c r="AV30" s="148" t="str">
        <f>'[1]GHG Dashboard Data - Inventory'!AX15</f>
        <v>NO</v>
      </c>
      <c r="AW30" s="148" t="str">
        <f>'[1]GHG Dashboard Data - Inventory'!AY15</f>
        <v>NO</v>
      </c>
      <c r="AX30" s="150" t="str">
        <f>'[1]GHG Dashboard Data - Inventory'!AZ15</f>
        <v>NO</v>
      </c>
      <c r="AY30" s="148" t="str">
        <f>'[1]GHG Dashboard Data - Inventory'!BA15</f>
        <v>NO</v>
      </c>
      <c r="AZ30" s="148" t="str">
        <f>'[1]GHG Dashboard Data - Inventory'!BB15</f>
        <v>NO</v>
      </c>
      <c r="BA30" s="150" t="str">
        <f>'[1]GHG Dashboard Data - Inventory'!BC15</f>
        <v>NO</v>
      </c>
      <c r="BB30" s="148" t="str">
        <f>'[1]GHG Dashboard Data - Inventory'!BD15</f>
        <v>NO</v>
      </c>
      <c r="BC30" s="148">
        <f>'[1]GHG Dashboard Data - Inventory'!BE15</f>
        <v>0</v>
      </c>
      <c r="BD30" s="150">
        <f>'[1]GHG Dashboard Data - Inventory'!BF15</f>
        <v>0</v>
      </c>
      <c r="BE30" s="148">
        <f>'[1]GHG Dashboard Data - Inventory'!BG15</f>
        <v>16820.57</v>
      </c>
      <c r="BF30" s="148" t="str">
        <f>'[1]GHG Dashboard Data - Inventory'!BH15</f>
        <v>NO</v>
      </c>
      <c r="BG30" s="150">
        <f>'[1]GHG Dashboard Data - Inventory'!BI15</f>
        <v>35656</v>
      </c>
      <c r="BH30" s="149" t="str">
        <f>'[1]GHG Dashboard Data - Inventory'!BJ15</f>
        <v>NE</v>
      </c>
      <c r="BI30" s="149" t="str">
        <f>'[1]GHG Dashboard Data - Inventory'!BK15</f>
        <v>NE</v>
      </c>
      <c r="BJ30" s="149" t="str">
        <f>'[1]GHG Dashboard Data - Inventory'!BL15</f>
        <v>NE</v>
      </c>
      <c r="BK30" s="149" t="str">
        <f>'[1]GHG Dashboard Data - Inventory'!BM15</f>
        <v>NE</v>
      </c>
      <c r="BL30" s="149" t="str">
        <f>'[1]GHG Dashboard Data - Inventory'!BN15</f>
        <v>NE</v>
      </c>
      <c r="BM30" s="151" t="str">
        <f>'[1]GHG Dashboard Data - Inventory'!BO15</f>
        <v>NE</v>
      </c>
      <c r="BN30" s="269">
        <f>'[1]GHG Dashboard Data - Inventory'!BP15</f>
        <v>0</v>
      </c>
      <c r="BO30" s="269">
        <f>'[1]GHG Dashboard Data - Inventory'!BQ15</f>
        <v>0</v>
      </c>
      <c r="BP30" s="269">
        <f>'[1]GHG Dashboard Data - Inventory'!BR15</f>
        <v>0</v>
      </c>
      <c r="BQ30" s="269">
        <f>'[1]GHG Dashboard Data - Inventory'!BS15</f>
        <v>0</v>
      </c>
      <c r="BR30" s="269">
        <f>'[1]GHG Dashboard Data - Inventory'!BT15</f>
        <v>0</v>
      </c>
      <c r="BS30" s="269">
        <f>'[1]GHG Dashboard Data - Inventory'!BU15</f>
        <v>0</v>
      </c>
      <c r="BT30" s="152" t="str">
        <f t="shared" si="102"/>
        <v>Boston_2005</v>
      </c>
      <c r="BU30" s="152">
        <f>'[1]GHG Dashboard Data - Inventory'!BW15</f>
        <v>7370738.2558531472</v>
      </c>
      <c r="BV30" s="152">
        <f>'[1]GHG Dashboard Data - Inventory'!BX15</f>
        <v>7370738.2558531472</v>
      </c>
      <c r="BW30" s="152">
        <f>'[1]GHG Dashboard Data - Inventory'!BY15</f>
        <v>7370738.2558531472</v>
      </c>
      <c r="BX30" s="152">
        <f>'[1]GHG Dashboard Data - Inventory'!BZ15</f>
        <v>4171283.9601362939</v>
      </c>
      <c r="BY30" s="302">
        <f>'[1]GHG Dashboard Data - Inventory'!CA15</f>
        <v>5658007.4181060204</v>
      </c>
      <c r="BZ30" s="302">
        <f>'[1]GHG Dashboard Data - Inventory'!CB15</f>
        <v>1695910.2677471268</v>
      </c>
      <c r="CA30" s="302">
        <f>'[1]GHG Dashboard Data - Inventory'!CC15</f>
        <v>16820.57</v>
      </c>
      <c r="CB30" s="303">
        <f>'[1]GHG Dashboard Data - Inventory'!CD15</f>
        <v>5658007.4181060204</v>
      </c>
      <c r="CC30" s="303">
        <f>'[1]GHG Dashboard Data - Inventory'!CE15</f>
        <v>1695910.2677471268</v>
      </c>
      <c r="CD30" s="303">
        <f>'[1]GHG Dashboard Data - Inventory'!CF15</f>
        <v>16820.57</v>
      </c>
      <c r="CE30" s="303" t="str">
        <f>'[1]GHG Dashboard Data - Inventory'!CG15</f>
        <v/>
      </c>
      <c r="CF30" s="303" t="str">
        <f>'[1]GHG Dashboard Data - Inventory'!CH15</f>
        <v/>
      </c>
      <c r="CG30" s="304">
        <f>'[1]GHG Dashboard Data - Inventory'!CI15</f>
        <v>2494393.9440400628</v>
      </c>
      <c r="CH30" s="304">
        <f>'[1]GHG Dashboard Data - Inventory'!CK15</f>
        <v>1624413.446096231</v>
      </c>
      <c r="CI30" s="304">
        <f>SUM('[1]GHG Dashboard Data - Inventory'!CL15:CM15)</f>
        <v>52476.57</v>
      </c>
      <c r="CJ30" s="304" t="str">
        <f>'[1]GHG Dashboard Data - Inventory'!CN15</f>
        <v/>
      </c>
      <c r="CK30" s="304" t="str">
        <f>'[1]GHG Dashboard Data - Inventory'!CO15</f>
        <v/>
      </c>
      <c r="CL30" s="302">
        <f>'[1]GHG Dashboard Data - Inventory'!CP15</f>
        <v>1573654.4308919073</v>
      </c>
      <c r="CM30" s="302">
        <f>'[1]GHG Dashboard Data - Inventory'!CQ15</f>
        <v>4062404.7273330772</v>
      </c>
      <c r="CN30" s="302" t="str">
        <f>'[1]GHG Dashboard Data - Inventory'!CR15</f>
        <v/>
      </c>
      <c r="CO30" s="302" t="str">
        <f>'[1]GHG Dashboard Data - Inventory'!CS15</f>
        <v/>
      </c>
      <c r="CP30" s="302" t="str">
        <f>'[1]GHG Dashboard Data - Inventory'!CT15</f>
        <v/>
      </c>
      <c r="CQ30" s="302" t="str">
        <f>'[1]GHG Dashboard Data - Inventory'!CU15</f>
        <v/>
      </c>
      <c r="CR30" s="302" t="str">
        <f>'[1]GHG Dashboard Data - Inventory'!CV15</f>
        <v/>
      </c>
      <c r="CS30" s="302">
        <f>'[1]GHG Dashboard Data - Inventory'!CW15</f>
        <v>21948.259881035512</v>
      </c>
      <c r="CT30" s="302">
        <f>'[1]GHG Dashboard Data - Inventory'!CX15</f>
        <v>1589725.2480165195</v>
      </c>
      <c r="CU30" s="302">
        <f>'[1]GHG Dashboard Data - Inventory'!CY15</f>
        <v>95747.157779615765</v>
      </c>
      <c r="CV30" s="302">
        <f>'[1]GHG Dashboard Data - Inventory'!CZ15</f>
        <v>256.05938874000003</v>
      </c>
      <c r="CW30" s="302" t="str">
        <f>'[1]GHG Dashboard Data - Inventory'!DA15</f>
        <v/>
      </c>
      <c r="CX30" s="302">
        <f>'[1]GHG Dashboard Data - Inventory'!DB15</f>
        <v>10181.802562251425</v>
      </c>
      <c r="CY30" s="302" t="str">
        <f>'[1]GHG Dashboard Data - Inventory'!DC15</f>
        <v/>
      </c>
      <c r="CZ30" s="302" t="str">
        <f>'[1]GHG Dashboard Data - Inventory'!DD15</f>
        <v/>
      </c>
      <c r="DA30" s="302" t="str">
        <f>'[1]GHG Dashboard Data - Inventory'!DE15</f>
        <v/>
      </c>
      <c r="DB30" s="302">
        <f>'[1]GHG Dashboard Data - Inventory'!DF15</f>
        <v>16820.57</v>
      </c>
      <c r="DC30" s="305">
        <f>'[1]GHG Dashboard Data - Inventory'!DG15</f>
        <v>1573654.4308919073</v>
      </c>
      <c r="DD30" s="305">
        <f>'[1]GHG Dashboard Data - Inventory'!DH15</f>
        <v>4062404.7273330772</v>
      </c>
      <c r="DE30" s="305" t="str">
        <f>'[1]GHG Dashboard Data - Inventory'!DI15</f>
        <v/>
      </c>
      <c r="DF30" s="305" t="str">
        <f>'[1]GHG Dashboard Data - Inventory'!DJ15</f>
        <v/>
      </c>
      <c r="DG30" s="305" t="str">
        <f>'[1]GHG Dashboard Data - Inventory'!DK15</f>
        <v/>
      </c>
      <c r="DH30" s="305" t="str">
        <f>'[1]GHG Dashboard Data - Inventory'!DL15</f>
        <v/>
      </c>
      <c r="DI30" s="305" t="str">
        <f>'[1]GHG Dashboard Data - Inventory'!DM15</f>
        <v/>
      </c>
      <c r="DJ30" s="305">
        <f>'[1]GHG Dashboard Data - Inventory'!DN15</f>
        <v>21948.259881035512</v>
      </c>
      <c r="DK30" s="305">
        <f>'[1]GHG Dashboard Data - Inventory'!DO15</f>
        <v>1589725.2480165195</v>
      </c>
      <c r="DL30" s="305">
        <f>'[1]GHG Dashboard Data - Inventory'!DP15</f>
        <v>95747.157779615765</v>
      </c>
      <c r="DM30" s="305">
        <f>'[1]GHG Dashboard Data - Inventory'!DQ15</f>
        <v>256.05938874000003</v>
      </c>
      <c r="DN30" s="305" t="str">
        <f>'[1]GHG Dashboard Data - Inventory'!DR15</f>
        <v/>
      </c>
      <c r="DO30" s="305">
        <f>'[1]GHG Dashboard Data - Inventory'!DS15</f>
        <v>10181.802562251425</v>
      </c>
      <c r="DP30" s="305" t="str">
        <f>'[1]GHG Dashboard Data - Inventory'!DT15</f>
        <v/>
      </c>
      <c r="DQ30" s="305" t="str">
        <f>'[1]GHG Dashboard Data - Inventory'!DU15</f>
        <v/>
      </c>
      <c r="DR30" s="305" t="str">
        <f>'[1]GHG Dashboard Data - Inventory'!DV15</f>
        <v/>
      </c>
      <c r="DS30" s="305">
        <f>'[1]GHG Dashboard Data - Inventory'!DW15</f>
        <v>16820.57</v>
      </c>
      <c r="DT30" s="305" t="str">
        <f>'[1]GHG Dashboard Data - Inventory'!DX15</f>
        <v/>
      </c>
      <c r="DU30" s="305" t="str">
        <f>'[1]GHG Dashboard Data - Inventory'!DY15</f>
        <v/>
      </c>
      <c r="DV30" s="305" t="str">
        <f>'[1]GHG Dashboard Data - Inventory'!DZ15</f>
        <v/>
      </c>
      <c r="DW30" s="305" t="str">
        <f>'[1]GHG Dashboard Data - Inventory'!EA15</f>
        <v/>
      </c>
      <c r="DX30" s="305" t="str">
        <f>'[1]GHG Dashboard Data - Inventory'!EB15</f>
        <v/>
      </c>
      <c r="DY30" s="306" t="str">
        <f>'[1]GHG Dashboard Data - Inventory'!EC15</f>
        <v/>
      </c>
      <c r="DZ30" s="307">
        <f>'[1]GHG Dashboard Data - Inventory'!ED15</f>
        <v>990351.80889684008</v>
      </c>
      <c r="EA30" s="307">
        <f>'[1]GHG Dashboard Data - Inventory'!EE15</f>
        <v>1482093.8752621873</v>
      </c>
      <c r="EB30" s="307" t="str">
        <f>'[1]GHG Dashboard Data - Inventory'!EF15</f>
        <v/>
      </c>
      <c r="EC30" s="307" t="str">
        <f>'[1]GHG Dashboard Data - Inventory'!EG15</f>
        <v/>
      </c>
      <c r="ED30" s="307" t="str">
        <f>'[1]GHG Dashboard Data - Inventory'!EH15</f>
        <v/>
      </c>
      <c r="EE30" s="307" t="str">
        <f>'[1]GHG Dashboard Data - Inventory'!EI15</f>
        <v/>
      </c>
      <c r="EF30" s="307" t="str">
        <f>'[1]GHG Dashboard Data - Inventory'!EJ15</f>
        <v/>
      </c>
      <c r="EG30" s="307" t="str">
        <f>'[1]GHG Dashboard Data - Inventory'!EK15</f>
        <v/>
      </c>
      <c r="EH30" s="307">
        <f>'[1]GHG Dashboard Data - Inventory'!EL15</f>
        <v>21948.259881035512</v>
      </c>
      <c r="EI30" s="307">
        <f>'[1]GHG Dashboard Data - Inventory'!EM15</f>
        <v>1589725.2480165195</v>
      </c>
      <c r="EJ30" s="307">
        <f>'[1]GHG Dashboard Data - Inventory'!EN15</f>
        <v>24250.336128719999</v>
      </c>
      <c r="EK30" s="307">
        <f>'[1]GHG Dashboard Data - Inventory'!EO15</f>
        <v>256.05938874000003</v>
      </c>
      <c r="EL30" s="307" t="str">
        <f>'[1]GHG Dashboard Data - Inventory'!EP15</f>
        <v/>
      </c>
      <c r="EM30" s="307">
        <f>'[1]GHG Dashboard Data - Inventory'!EQ15</f>
        <v>10181.802562251425</v>
      </c>
      <c r="EN30" s="307" t="str">
        <f>'[1]GHG Dashboard Data - Inventory'!ER15</f>
        <v/>
      </c>
      <c r="EO30" s="307" t="str">
        <f>'[1]GHG Dashboard Data - Inventory'!ES15</f>
        <v/>
      </c>
      <c r="EP30" s="307" t="str">
        <f>'[1]GHG Dashboard Data - Inventory'!ET15</f>
        <v/>
      </c>
      <c r="EQ30" s="307">
        <f>'[1]GHG Dashboard Data - Inventory'!EU15</f>
        <v>52476.57</v>
      </c>
      <c r="ER30" s="307" t="str">
        <f>'[1]GHG Dashboard Data - Inventory'!EV15</f>
        <v/>
      </c>
      <c r="ES30" s="307" t="str">
        <f>'[1]GHG Dashboard Data - Inventory'!EW15</f>
        <v/>
      </c>
      <c r="ET30" s="307" t="str">
        <f>'[1]GHG Dashboard Data - Inventory'!EX15</f>
        <v/>
      </c>
      <c r="EU30" s="307" t="str">
        <f>'[1]GHG Dashboard Data - Inventory'!EY15</f>
        <v/>
      </c>
      <c r="EV30" s="307" t="str">
        <f>'[1]GHG Dashboard Data - Inventory'!EZ15</f>
        <v/>
      </c>
      <c r="EW30" s="308">
        <f t="shared" si="103"/>
        <v>0</v>
      </c>
      <c r="EX30" s="309">
        <f>'[1]GHG Dashboard Data - Inventory'!FA15</f>
        <v>5658007.4181060204</v>
      </c>
      <c r="EY30" s="309">
        <f>'[1]GHG Dashboard Data - Inventory'!FB15</f>
        <v>1695910.2677471268</v>
      </c>
      <c r="EZ30" s="309">
        <f>'[1]GHG Dashboard Data - Inventory'!FC15</f>
        <v>16820.57</v>
      </c>
      <c r="FA30" s="309">
        <f>'[1]GHG Dashboard Data - Inventory'!FD15</f>
        <v>5658007.4181060204</v>
      </c>
      <c r="FB30" s="309">
        <f>'[1]GHG Dashboard Data - Inventory'!FE15</f>
        <v>1695910.2677471268</v>
      </c>
      <c r="FC30" s="309">
        <f>'[1]GHG Dashboard Data - Inventory'!FF15</f>
        <v>16820.57</v>
      </c>
      <c r="FD30" s="309" t="str">
        <f>'[1]GHG Dashboard Data - Inventory'!FG15</f>
        <v/>
      </c>
      <c r="FE30" s="309" t="str">
        <f>'[1]GHG Dashboard Data - Inventory'!FH15</f>
        <v/>
      </c>
      <c r="FF30" s="309" t="str">
        <f>'[1]GHG Dashboard Data - Inventory'!B15</f>
        <v>No</v>
      </c>
      <c r="FG30" s="31" t="str">
        <f>IFERROR(VLOOKUP(E30,'Climate data-must not modify'!A:D,4,FALSE),"")</f>
        <v>Continental</v>
      </c>
      <c r="FH30" s="31">
        <f t="shared" si="104"/>
        <v>174716.05640078202</v>
      </c>
      <c r="FI30" s="31">
        <f t="shared" si="105"/>
        <v>4165.616</v>
      </c>
      <c r="FJ30" s="35"/>
    </row>
    <row r="31" spans="1:166" s="31" customFormat="1">
      <c r="A31" s="31">
        <f t="shared" si="99"/>
        <v>8</v>
      </c>
      <c r="B31" s="31">
        <f t="shared" si="100"/>
        <v>16</v>
      </c>
      <c r="C31" s="34" t="str">
        <f t="shared" si="101"/>
        <v>Boston_2006</v>
      </c>
      <c r="D31" s="231">
        <f>'[1]GHG Dashboard Data - Inventory'!H16</f>
        <v>2006</v>
      </c>
      <c r="E31" s="156" t="str">
        <f>'[1]GHG Dashboard Data - Inventory'!C16</f>
        <v>Boston</v>
      </c>
      <c r="F31" s="156" t="str">
        <f>'[1]GHG Dashboard Data - Inventory'!D16</f>
        <v>USA</v>
      </c>
      <c r="G31" s="156" t="str">
        <f>'[1]GHG Dashboard Data - Inventory'!E16</f>
        <v>North America</v>
      </c>
      <c r="H31" s="156">
        <f>'[1]GHG Dashboard Data - Inventory'!K16</f>
        <v>575187</v>
      </c>
      <c r="I31" s="156">
        <f>'[1]GHG Dashboard Data - Inventory'!L16</f>
        <v>125</v>
      </c>
      <c r="J31" s="156">
        <f>'[1]GHG Dashboard Data - Inventory'!M16/1000000</f>
        <v>92760</v>
      </c>
      <c r="K31" s="156" t="str">
        <f>'[1]GHG Dashboard Data - Inventory'!J16</f>
        <v>BASIC</v>
      </c>
      <c r="L31" s="148">
        <f>'[1]GHG Dashboard Data - Inventory'!N16</f>
        <v>936730.8467772</v>
      </c>
      <c r="M31" s="148">
        <f>'[1]GHG Dashboard Data - Inventory'!O16</f>
        <v>487672.6284587282</v>
      </c>
      <c r="N31" s="149" t="str">
        <f>'[1]GHG Dashboard Data - Inventory'!P16</f>
        <v>NE</v>
      </c>
      <c r="O31" s="148">
        <f>'[1]GHG Dashboard Data - Inventory'!Q16</f>
        <v>1343238.2886119878</v>
      </c>
      <c r="P31" s="148">
        <f>'[1]GHG Dashboard Data - Inventory'!R16</f>
        <v>2213474.7378287418</v>
      </c>
      <c r="Q31" s="149" t="str">
        <f>'[1]GHG Dashboard Data - Inventory'!S16</f>
        <v>NE</v>
      </c>
      <c r="R31" s="148" t="str">
        <f>'[1]GHG Dashboard Data - Inventory'!T16</f>
        <v>IE</v>
      </c>
      <c r="S31" s="148" t="str">
        <f>'[1]GHG Dashboard Data - Inventory'!U16</f>
        <v>IE</v>
      </c>
      <c r="T31" s="149" t="str">
        <f>'[1]GHG Dashboard Data - Inventory'!V16</f>
        <v>NE</v>
      </c>
      <c r="U31" s="148" t="str">
        <f>'[1]GHG Dashboard Data - Inventory'!W16</f>
        <v>NO</v>
      </c>
      <c r="V31" s="148" t="str">
        <f>'[1]GHG Dashboard Data - Inventory'!X16</f>
        <v>NO</v>
      </c>
      <c r="W31" s="149" t="str">
        <f>'[1]GHG Dashboard Data - Inventory'!Y16</f>
        <v>NO</v>
      </c>
      <c r="X31" s="150">
        <f>'[1]GHG Dashboard Data - Inventory'!Z16</f>
        <v>162441.3163339264</v>
      </c>
      <c r="Y31" s="148" t="str">
        <f>'[1]GHG Dashboard Data - Inventory'!AA16</f>
        <v>NO</v>
      </c>
      <c r="Z31" s="148" t="str">
        <f>'[1]GHG Dashboard Data - Inventory'!AB16</f>
        <v>NO</v>
      </c>
      <c r="AA31" s="149" t="str">
        <f>'[1]GHG Dashboard Data - Inventory'!AC16</f>
        <v>NE</v>
      </c>
      <c r="AB31" s="148" t="str">
        <f>'[1]GHG Dashboard Data - Inventory'!AD16</f>
        <v>NO</v>
      </c>
      <c r="AC31" s="148" t="str">
        <f>'[1]GHG Dashboard Data - Inventory'!AE16</f>
        <v>NO</v>
      </c>
      <c r="AD31" s="149" t="str">
        <f>'[1]GHG Dashboard Data - Inventory'!AF16</f>
        <v>NO</v>
      </c>
      <c r="AE31" s="148" t="str">
        <f>'[1]GHG Dashboard Data - Inventory'!AG16</f>
        <v>NO</v>
      </c>
      <c r="AF31" s="148">
        <f>'[1]GHG Dashboard Data - Inventory'!AH16</f>
        <v>20970.617238692288</v>
      </c>
      <c r="AG31" s="148">
        <f>'[1]GHG Dashboard Data - Inventory'!AI16</f>
        <v>1584977.7472136947</v>
      </c>
      <c r="AH31" s="148" t="str">
        <f>'[1]GHG Dashboard Data - Inventory'!AJ16</f>
        <v>NO</v>
      </c>
      <c r="AI31" s="149" t="str">
        <f>'[1]GHG Dashboard Data - Inventory'!AK16</f>
        <v>NE</v>
      </c>
      <c r="AJ31" s="148">
        <f>'[1]GHG Dashboard Data - Inventory'!AL16</f>
        <v>26787.824921520005</v>
      </c>
      <c r="AK31" s="148">
        <f>'[1]GHG Dashboard Data - Inventory'!AM16</f>
        <v>57169.24643813118</v>
      </c>
      <c r="AL31" s="149" t="str">
        <f>'[1]GHG Dashboard Data - Inventory'!AN16</f>
        <v>NE</v>
      </c>
      <c r="AM31" s="148">
        <f>'[1]GHG Dashboard Data - Inventory'!AO16</f>
        <v>282.85185094000002</v>
      </c>
      <c r="AN31" s="148" t="str">
        <f>'[1]GHG Dashboard Data - Inventory'!AP16</f>
        <v>NO</v>
      </c>
      <c r="AO31" s="149" t="str">
        <f>'[1]GHG Dashboard Data - Inventory'!AQ16</f>
        <v>NE</v>
      </c>
      <c r="AP31" s="148" t="str">
        <f>'[1]GHG Dashboard Data - Inventory'!AR16</f>
        <v>NO</v>
      </c>
      <c r="AQ31" s="148" t="str">
        <f>'[1]GHG Dashboard Data - Inventory'!AS16</f>
        <v>NO</v>
      </c>
      <c r="AR31" s="149" t="str">
        <f>'[1]GHG Dashboard Data - Inventory'!AT16</f>
        <v>NE</v>
      </c>
      <c r="AS31" s="148">
        <f>'[1]GHG Dashboard Data - Inventory'!AU16</f>
        <v>11240.265219307101</v>
      </c>
      <c r="AT31" s="148" t="str">
        <f>'[1]GHG Dashboard Data - Inventory'!AV16</f>
        <v>NO</v>
      </c>
      <c r="AU31" s="149" t="str">
        <f>'[1]GHG Dashboard Data - Inventory'!AW16</f>
        <v>NE</v>
      </c>
      <c r="AV31" s="148" t="str">
        <f>'[1]GHG Dashboard Data - Inventory'!AX16</f>
        <v>NO</v>
      </c>
      <c r="AW31" s="148" t="str">
        <f>'[1]GHG Dashboard Data - Inventory'!AY16</f>
        <v>NO</v>
      </c>
      <c r="AX31" s="150" t="str">
        <f>'[1]GHG Dashboard Data - Inventory'!AZ16</f>
        <v>NO</v>
      </c>
      <c r="AY31" s="148" t="str">
        <f>'[1]GHG Dashboard Data - Inventory'!BA16</f>
        <v>NO</v>
      </c>
      <c r="AZ31" s="148" t="str">
        <f>'[1]GHG Dashboard Data - Inventory'!BB16</f>
        <v>NO</v>
      </c>
      <c r="BA31" s="150" t="str">
        <f>'[1]GHG Dashboard Data - Inventory'!BC16</f>
        <v>NO</v>
      </c>
      <c r="BB31" s="148" t="str">
        <f>'[1]GHG Dashboard Data - Inventory'!BD16</f>
        <v>NO</v>
      </c>
      <c r="BC31" s="148">
        <f>'[1]GHG Dashboard Data - Inventory'!BE16</f>
        <v>0</v>
      </c>
      <c r="BD31" s="150">
        <f>'[1]GHG Dashboard Data - Inventory'!BF16</f>
        <v>0</v>
      </c>
      <c r="BE31" s="148">
        <f>'[1]GHG Dashboard Data - Inventory'!BG16</f>
        <v>16692.57</v>
      </c>
      <c r="BF31" s="148" t="str">
        <f>'[1]GHG Dashboard Data - Inventory'!BH16</f>
        <v>NO</v>
      </c>
      <c r="BG31" s="150">
        <f>'[1]GHG Dashboard Data - Inventory'!BI16</f>
        <v>32985</v>
      </c>
      <c r="BH31" s="149" t="str">
        <f>'[1]GHG Dashboard Data - Inventory'!BJ16</f>
        <v>NE</v>
      </c>
      <c r="BI31" s="149" t="str">
        <f>'[1]GHG Dashboard Data - Inventory'!BK16</f>
        <v>NE</v>
      </c>
      <c r="BJ31" s="149" t="str">
        <f>'[1]GHG Dashboard Data - Inventory'!BL16</f>
        <v>NE</v>
      </c>
      <c r="BK31" s="149" t="str">
        <f>'[1]GHG Dashboard Data - Inventory'!BM16</f>
        <v>NE</v>
      </c>
      <c r="BL31" s="149" t="str">
        <f>'[1]GHG Dashboard Data - Inventory'!BN16</f>
        <v>NE</v>
      </c>
      <c r="BM31" s="151" t="str">
        <f>'[1]GHG Dashboard Data - Inventory'!BO16</f>
        <v>NE</v>
      </c>
      <c r="BN31" s="269">
        <f>'[1]GHG Dashboard Data - Inventory'!BP16</f>
        <v>0</v>
      </c>
      <c r="BO31" s="269">
        <f>'[1]GHG Dashboard Data - Inventory'!BQ16</f>
        <v>0</v>
      </c>
      <c r="BP31" s="269">
        <f>'[1]GHG Dashboard Data - Inventory'!BR16</f>
        <v>0</v>
      </c>
      <c r="BQ31" s="269">
        <f>'[1]GHG Dashboard Data - Inventory'!BS16</f>
        <v>0</v>
      </c>
      <c r="BR31" s="269">
        <f>'[1]GHG Dashboard Data - Inventory'!BT16</f>
        <v>0</v>
      </c>
      <c r="BS31" s="269">
        <f>'[1]GHG Dashboard Data - Inventory'!BU16</f>
        <v>0</v>
      </c>
      <c r="BT31" s="152" t="str">
        <f t="shared" si="102"/>
        <v>Boston_2006</v>
      </c>
      <c r="BU31" s="152">
        <f>'[1]GHG Dashboard Data - Inventory'!BW16</f>
        <v>6699237.6245589433</v>
      </c>
      <c r="BV31" s="152">
        <f>'[1]GHG Dashboard Data - Inventory'!BX16</f>
        <v>6699237.6245589433</v>
      </c>
      <c r="BW31" s="152">
        <f>'[1]GHG Dashboard Data - Inventory'!BY16</f>
        <v>6699237.6245589433</v>
      </c>
      <c r="BX31" s="152">
        <f>'[1]GHG Dashboard Data - Inventory'!BZ16</f>
        <v>4136347.3281672681</v>
      </c>
      <c r="BY31" s="302">
        <f>'[1]GHG Dashboard Data - Inventory'!CA16</f>
        <v>5002087.1189153502</v>
      </c>
      <c r="BZ31" s="302">
        <f>'[1]GHG Dashboard Data - Inventory'!CB16</f>
        <v>1680457.9356435928</v>
      </c>
      <c r="CA31" s="302">
        <f>'[1]GHG Dashboard Data - Inventory'!CC16</f>
        <v>16692.57</v>
      </c>
      <c r="CB31" s="303">
        <f>'[1]GHG Dashboard Data - Inventory'!CD16</f>
        <v>5002087.1189153502</v>
      </c>
      <c r="CC31" s="303">
        <f>'[1]GHG Dashboard Data - Inventory'!CE16</f>
        <v>1680457.9356435928</v>
      </c>
      <c r="CD31" s="303">
        <f>'[1]GHG Dashboard Data - Inventory'!CF16</f>
        <v>16692.57</v>
      </c>
      <c r="CE31" s="303" t="str">
        <f>'[1]GHG Dashboard Data - Inventory'!CG16</f>
        <v/>
      </c>
      <c r="CF31" s="303" t="str">
        <f>'[1]GHG Dashboard Data - Inventory'!CH16</f>
        <v/>
      </c>
      <c r="CG31" s="304">
        <f>'[1]GHG Dashboard Data - Inventory'!CI16</f>
        <v>2463381.0689618066</v>
      </c>
      <c r="CH31" s="304">
        <f>'[1]GHG Dashboard Data - Inventory'!CK16</f>
        <v>1623288.6892054616</v>
      </c>
      <c r="CI31" s="304">
        <f>SUM('[1]GHG Dashboard Data - Inventory'!CL16:CM16)</f>
        <v>49677.57</v>
      </c>
      <c r="CJ31" s="304" t="str">
        <f>'[1]GHG Dashboard Data - Inventory'!CN16</f>
        <v/>
      </c>
      <c r="CK31" s="304" t="str">
        <f>'[1]GHG Dashboard Data - Inventory'!CO16</f>
        <v/>
      </c>
      <c r="CL31" s="302">
        <f>'[1]GHG Dashboard Data - Inventory'!CP16</f>
        <v>1424403.4752359283</v>
      </c>
      <c r="CM31" s="302">
        <f>'[1]GHG Dashboard Data - Inventory'!CQ16</f>
        <v>3556713.0264407294</v>
      </c>
      <c r="CN31" s="302" t="str">
        <f>'[1]GHG Dashboard Data - Inventory'!CR16</f>
        <v/>
      </c>
      <c r="CO31" s="302" t="str">
        <f>'[1]GHG Dashboard Data - Inventory'!CS16</f>
        <v/>
      </c>
      <c r="CP31" s="302" t="str">
        <f>'[1]GHG Dashboard Data - Inventory'!CT16</f>
        <v/>
      </c>
      <c r="CQ31" s="302" t="str">
        <f>'[1]GHG Dashboard Data - Inventory'!CU16</f>
        <v/>
      </c>
      <c r="CR31" s="302" t="str">
        <f>'[1]GHG Dashboard Data - Inventory'!CV16</f>
        <v/>
      </c>
      <c r="CS31" s="302">
        <f>'[1]GHG Dashboard Data - Inventory'!CW16</f>
        <v>20970.617238692288</v>
      </c>
      <c r="CT31" s="302">
        <f>'[1]GHG Dashboard Data - Inventory'!CX16</f>
        <v>1584977.7472136947</v>
      </c>
      <c r="CU31" s="302">
        <f>'[1]GHG Dashboard Data - Inventory'!CY16</f>
        <v>83957.071359651192</v>
      </c>
      <c r="CV31" s="302">
        <f>'[1]GHG Dashboard Data - Inventory'!CZ16</f>
        <v>282.85185094000002</v>
      </c>
      <c r="CW31" s="302" t="str">
        <f>'[1]GHG Dashboard Data - Inventory'!DA16</f>
        <v/>
      </c>
      <c r="CX31" s="302">
        <f>'[1]GHG Dashboard Data - Inventory'!DB16</f>
        <v>11240.265219307101</v>
      </c>
      <c r="CY31" s="302" t="str">
        <f>'[1]GHG Dashboard Data - Inventory'!DC16</f>
        <v/>
      </c>
      <c r="CZ31" s="302" t="str">
        <f>'[1]GHG Dashboard Data - Inventory'!DD16</f>
        <v/>
      </c>
      <c r="DA31" s="302" t="str">
        <f>'[1]GHG Dashboard Data - Inventory'!DE16</f>
        <v/>
      </c>
      <c r="DB31" s="302">
        <f>'[1]GHG Dashboard Data - Inventory'!DF16</f>
        <v>16692.57</v>
      </c>
      <c r="DC31" s="305">
        <f>'[1]GHG Dashboard Data - Inventory'!DG16</f>
        <v>1424403.4752359283</v>
      </c>
      <c r="DD31" s="305">
        <f>'[1]GHG Dashboard Data - Inventory'!DH16</f>
        <v>3556713.0264407294</v>
      </c>
      <c r="DE31" s="305" t="str">
        <f>'[1]GHG Dashboard Data - Inventory'!DI16</f>
        <v/>
      </c>
      <c r="DF31" s="305" t="str">
        <f>'[1]GHG Dashboard Data - Inventory'!DJ16</f>
        <v/>
      </c>
      <c r="DG31" s="305" t="str">
        <f>'[1]GHG Dashboard Data - Inventory'!DK16</f>
        <v/>
      </c>
      <c r="DH31" s="305" t="str">
        <f>'[1]GHG Dashboard Data - Inventory'!DL16</f>
        <v/>
      </c>
      <c r="DI31" s="305" t="str">
        <f>'[1]GHG Dashboard Data - Inventory'!DM16</f>
        <v/>
      </c>
      <c r="DJ31" s="305">
        <f>'[1]GHG Dashboard Data - Inventory'!DN16</f>
        <v>20970.617238692288</v>
      </c>
      <c r="DK31" s="305">
        <f>'[1]GHG Dashboard Data - Inventory'!DO16</f>
        <v>1584977.7472136947</v>
      </c>
      <c r="DL31" s="305">
        <f>'[1]GHG Dashboard Data - Inventory'!DP16</f>
        <v>83957.071359651192</v>
      </c>
      <c r="DM31" s="305">
        <f>'[1]GHG Dashboard Data - Inventory'!DQ16</f>
        <v>282.85185094000002</v>
      </c>
      <c r="DN31" s="305" t="str">
        <f>'[1]GHG Dashboard Data - Inventory'!DR16</f>
        <v/>
      </c>
      <c r="DO31" s="305">
        <f>'[1]GHG Dashboard Data - Inventory'!DS16</f>
        <v>11240.265219307101</v>
      </c>
      <c r="DP31" s="305" t="str">
        <f>'[1]GHG Dashboard Data - Inventory'!DT16</f>
        <v/>
      </c>
      <c r="DQ31" s="305" t="str">
        <f>'[1]GHG Dashboard Data - Inventory'!DU16</f>
        <v/>
      </c>
      <c r="DR31" s="305" t="str">
        <f>'[1]GHG Dashboard Data - Inventory'!DV16</f>
        <v/>
      </c>
      <c r="DS31" s="305">
        <f>'[1]GHG Dashboard Data - Inventory'!DW16</f>
        <v>16692.57</v>
      </c>
      <c r="DT31" s="305" t="str">
        <f>'[1]GHG Dashboard Data - Inventory'!DX16</f>
        <v/>
      </c>
      <c r="DU31" s="305" t="str">
        <f>'[1]GHG Dashboard Data - Inventory'!DY16</f>
        <v/>
      </c>
      <c r="DV31" s="305" t="str">
        <f>'[1]GHG Dashboard Data - Inventory'!DZ16</f>
        <v/>
      </c>
      <c r="DW31" s="305" t="str">
        <f>'[1]GHG Dashboard Data - Inventory'!EA16</f>
        <v/>
      </c>
      <c r="DX31" s="305" t="str">
        <f>'[1]GHG Dashboard Data - Inventory'!EB16</f>
        <v/>
      </c>
      <c r="DY31" s="306" t="str">
        <f>'[1]GHG Dashboard Data - Inventory'!EC16</f>
        <v/>
      </c>
      <c r="DZ31" s="307">
        <f>'[1]GHG Dashboard Data - Inventory'!ED16</f>
        <v>936730.8467772</v>
      </c>
      <c r="EA31" s="307">
        <f>'[1]GHG Dashboard Data - Inventory'!EE16</f>
        <v>1343238.2886119878</v>
      </c>
      <c r="EB31" s="307" t="str">
        <f>'[1]GHG Dashboard Data - Inventory'!EF16</f>
        <v/>
      </c>
      <c r="EC31" s="307" t="str">
        <f>'[1]GHG Dashboard Data - Inventory'!EG16</f>
        <v/>
      </c>
      <c r="ED31" s="307">
        <f>'[1]GHG Dashboard Data - Inventory'!EH16</f>
        <v>162441.3163339264</v>
      </c>
      <c r="EE31" s="307" t="str">
        <f>'[1]GHG Dashboard Data - Inventory'!EI16</f>
        <v/>
      </c>
      <c r="EF31" s="307" t="str">
        <f>'[1]GHG Dashboard Data - Inventory'!EJ16</f>
        <v/>
      </c>
      <c r="EG31" s="307" t="str">
        <f>'[1]GHG Dashboard Data - Inventory'!EK16</f>
        <v/>
      </c>
      <c r="EH31" s="307">
        <f>'[1]GHG Dashboard Data - Inventory'!EL16</f>
        <v>20970.617238692288</v>
      </c>
      <c r="EI31" s="307">
        <f>'[1]GHG Dashboard Data - Inventory'!EM16</f>
        <v>1584977.7472136947</v>
      </c>
      <c r="EJ31" s="307">
        <f>'[1]GHG Dashboard Data - Inventory'!EN16</f>
        <v>26787.824921520005</v>
      </c>
      <c r="EK31" s="307">
        <f>'[1]GHG Dashboard Data - Inventory'!EO16</f>
        <v>282.85185094000002</v>
      </c>
      <c r="EL31" s="307" t="str">
        <f>'[1]GHG Dashboard Data - Inventory'!EP16</f>
        <v/>
      </c>
      <c r="EM31" s="307">
        <f>'[1]GHG Dashboard Data - Inventory'!EQ16</f>
        <v>11240.265219307101</v>
      </c>
      <c r="EN31" s="307" t="str">
        <f>'[1]GHG Dashboard Data - Inventory'!ER16</f>
        <v/>
      </c>
      <c r="EO31" s="307" t="str">
        <f>'[1]GHG Dashboard Data - Inventory'!ES16</f>
        <v/>
      </c>
      <c r="EP31" s="307" t="str">
        <f>'[1]GHG Dashboard Data - Inventory'!ET16</f>
        <v/>
      </c>
      <c r="EQ31" s="307">
        <f>'[1]GHG Dashboard Data - Inventory'!EU16</f>
        <v>49677.57</v>
      </c>
      <c r="ER31" s="307" t="str">
        <f>'[1]GHG Dashboard Data - Inventory'!EV16</f>
        <v/>
      </c>
      <c r="ES31" s="307" t="str">
        <f>'[1]GHG Dashboard Data - Inventory'!EW16</f>
        <v/>
      </c>
      <c r="ET31" s="307" t="str">
        <f>'[1]GHG Dashboard Data - Inventory'!EX16</f>
        <v/>
      </c>
      <c r="EU31" s="307" t="str">
        <f>'[1]GHG Dashboard Data - Inventory'!EY16</f>
        <v/>
      </c>
      <c r="EV31" s="307" t="str">
        <f>'[1]GHG Dashboard Data - Inventory'!EZ16</f>
        <v/>
      </c>
      <c r="EW31" s="308">
        <f t="shared" si="103"/>
        <v>162441.3163339264</v>
      </c>
      <c r="EX31" s="309">
        <f>'[1]GHG Dashboard Data - Inventory'!FA16</f>
        <v>5002087.1189153502</v>
      </c>
      <c r="EY31" s="309">
        <f>'[1]GHG Dashboard Data - Inventory'!FB16</f>
        <v>1680457.9356435928</v>
      </c>
      <c r="EZ31" s="309">
        <f>'[1]GHG Dashboard Data - Inventory'!FC16</f>
        <v>16692.57</v>
      </c>
      <c r="FA31" s="309">
        <f>'[1]GHG Dashboard Data - Inventory'!FD16</f>
        <v>5002087.1189153502</v>
      </c>
      <c r="FB31" s="309">
        <f>'[1]GHG Dashboard Data - Inventory'!FE16</f>
        <v>1680457.9356435928</v>
      </c>
      <c r="FC31" s="309">
        <f>'[1]GHG Dashboard Data - Inventory'!FF16</f>
        <v>16692.57</v>
      </c>
      <c r="FD31" s="309" t="str">
        <f>'[1]GHG Dashboard Data - Inventory'!FG16</f>
        <v/>
      </c>
      <c r="FE31" s="309" t="str">
        <f>'[1]GHG Dashboard Data - Inventory'!FH16</f>
        <v/>
      </c>
      <c r="FF31" s="309" t="str">
        <f>'[1]GHG Dashboard Data - Inventory'!B16</f>
        <v>No</v>
      </c>
      <c r="FG31" s="31" t="str">
        <f>IFERROR(VLOOKUP(E31,'Climate data-must not modify'!A:D,4,FALSE),"")</f>
        <v>Continental</v>
      </c>
      <c r="FH31" s="31">
        <f t="shared" si="104"/>
        <v>161269.29155213869</v>
      </c>
      <c r="FI31" s="31">
        <f t="shared" si="105"/>
        <v>4601.4960000000001</v>
      </c>
      <c r="FJ31" s="35"/>
    </row>
    <row r="32" spans="1:166" s="31" customFormat="1">
      <c r="A32" s="31">
        <f t="shared" si="99"/>
        <v>8</v>
      </c>
      <c r="B32" s="31">
        <f t="shared" si="100"/>
        <v>17</v>
      </c>
      <c r="C32" s="34" t="str">
        <f t="shared" si="101"/>
        <v>Boston_2007</v>
      </c>
      <c r="D32" s="231">
        <f>'[1]GHG Dashboard Data - Inventory'!H17</f>
        <v>2007</v>
      </c>
      <c r="E32" s="156" t="str">
        <f>'[1]GHG Dashboard Data - Inventory'!C17</f>
        <v>Boston</v>
      </c>
      <c r="F32" s="156" t="str">
        <f>'[1]GHG Dashboard Data - Inventory'!D17</f>
        <v>USA</v>
      </c>
      <c r="G32" s="156" t="str">
        <f>'[1]GHG Dashboard Data - Inventory'!E17</f>
        <v>North America</v>
      </c>
      <c r="H32" s="156">
        <f>'[1]GHG Dashboard Data - Inventory'!K17</f>
        <v>613117</v>
      </c>
      <c r="I32" s="156">
        <f>'[1]GHG Dashboard Data - Inventory'!L17</f>
        <v>125</v>
      </c>
      <c r="J32" s="156">
        <f>'[1]GHG Dashboard Data - Inventory'!M17/1000000</f>
        <v>96176</v>
      </c>
      <c r="K32" s="156" t="str">
        <f>'[1]GHG Dashboard Data - Inventory'!J17</f>
        <v>BASIC</v>
      </c>
      <c r="L32" s="148">
        <f>'[1]GHG Dashboard Data - Inventory'!N17</f>
        <v>944058.46894662001</v>
      </c>
      <c r="M32" s="148">
        <f>'[1]GHG Dashboard Data - Inventory'!O17</f>
        <v>541835.81506359845</v>
      </c>
      <c r="N32" s="149" t="str">
        <f>'[1]GHG Dashboard Data - Inventory'!P17</f>
        <v>NE</v>
      </c>
      <c r="O32" s="148">
        <f>'[1]GHG Dashboard Data - Inventory'!Q17</f>
        <v>1395822.9824537823</v>
      </c>
      <c r="P32" s="148">
        <f>'[1]GHG Dashboard Data - Inventory'!R17</f>
        <v>2473376.8319331924</v>
      </c>
      <c r="Q32" s="149" t="str">
        <f>'[1]GHG Dashboard Data - Inventory'!S17</f>
        <v>NE</v>
      </c>
      <c r="R32" s="148" t="str">
        <f>'[1]GHG Dashboard Data - Inventory'!T17</f>
        <v>IE</v>
      </c>
      <c r="S32" s="148" t="str">
        <f>'[1]GHG Dashboard Data - Inventory'!U17</f>
        <v>IE</v>
      </c>
      <c r="T32" s="149" t="str">
        <f>'[1]GHG Dashboard Data - Inventory'!V17</f>
        <v>NE</v>
      </c>
      <c r="U32" s="148" t="str">
        <f>'[1]GHG Dashboard Data - Inventory'!W17</f>
        <v>NO</v>
      </c>
      <c r="V32" s="148" t="str">
        <f>'[1]GHG Dashboard Data - Inventory'!X17</f>
        <v>NO</v>
      </c>
      <c r="W32" s="149" t="str">
        <f>'[1]GHG Dashboard Data - Inventory'!Y17</f>
        <v>NO</v>
      </c>
      <c r="X32" s="150">
        <f>'[1]GHG Dashboard Data - Inventory'!Z17</f>
        <v>133119.10365400405</v>
      </c>
      <c r="Y32" s="148" t="str">
        <f>'[1]GHG Dashboard Data - Inventory'!AA17</f>
        <v>NO</v>
      </c>
      <c r="Z32" s="148" t="str">
        <f>'[1]GHG Dashboard Data - Inventory'!AB17</f>
        <v>NO</v>
      </c>
      <c r="AA32" s="149" t="str">
        <f>'[1]GHG Dashboard Data - Inventory'!AC17</f>
        <v>NE</v>
      </c>
      <c r="AB32" s="148" t="str">
        <f>'[1]GHG Dashboard Data - Inventory'!AD17</f>
        <v>NO</v>
      </c>
      <c r="AC32" s="148" t="str">
        <f>'[1]GHG Dashboard Data - Inventory'!AE17</f>
        <v>NO</v>
      </c>
      <c r="AD32" s="149" t="str">
        <f>'[1]GHG Dashboard Data - Inventory'!AF17</f>
        <v>NO</v>
      </c>
      <c r="AE32" s="148" t="str">
        <f>'[1]GHG Dashboard Data - Inventory'!AG17</f>
        <v>NO</v>
      </c>
      <c r="AF32" s="148">
        <f>'[1]GHG Dashboard Data - Inventory'!AH17</f>
        <v>22287.926164649089</v>
      </c>
      <c r="AG32" s="148">
        <f>'[1]GHG Dashboard Data - Inventory'!AI17</f>
        <v>1626836.0182398001</v>
      </c>
      <c r="AH32" s="148" t="str">
        <f>'[1]GHG Dashboard Data - Inventory'!AJ17</f>
        <v>NO</v>
      </c>
      <c r="AI32" s="149" t="str">
        <f>'[1]GHG Dashboard Data - Inventory'!AK17</f>
        <v>NE</v>
      </c>
      <c r="AJ32" s="148">
        <f>'[1]GHG Dashboard Data - Inventory'!AL17</f>
        <v>28554.318205920001</v>
      </c>
      <c r="AK32" s="148">
        <f>'[1]GHG Dashboard Data - Inventory'!AM17</f>
        <v>67414.361137208383</v>
      </c>
      <c r="AL32" s="149" t="str">
        <f>'[1]GHG Dashboard Data - Inventory'!AN17</f>
        <v>NE</v>
      </c>
      <c r="AM32" s="148">
        <f>'[1]GHG Dashboard Data - Inventory'!AO17</f>
        <v>301.50312868000003</v>
      </c>
      <c r="AN32" s="148" t="str">
        <f>'[1]GHG Dashboard Data - Inventory'!AP17</f>
        <v>NO</v>
      </c>
      <c r="AO32" s="149" t="str">
        <f>'[1]GHG Dashboard Data - Inventory'!AQ17</f>
        <v>NE</v>
      </c>
      <c r="AP32" s="148" t="str">
        <f>'[1]GHG Dashboard Data - Inventory'!AR17</f>
        <v>NO</v>
      </c>
      <c r="AQ32" s="148" t="str">
        <f>'[1]GHG Dashboard Data - Inventory'!AS17</f>
        <v>NO</v>
      </c>
      <c r="AR32" s="149" t="str">
        <f>'[1]GHG Dashboard Data - Inventory'!AT17</f>
        <v>NE</v>
      </c>
      <c r="AS32" s="148">
        <f>'[1]GHG Dashboard Data - Inventory'!AU17</f>
        <v>11977.124497984603</v>
      </c>
      <c r="AT32" s="148" t="str">
        <f>'[1]GHG Dashboard Data - Inventory'!AV17</f>
        <v>NO</v>
      </c>
      <c r="AU32" s="149" t="str">
        <f>'[1]GHG Dashboard Data - Inventory'!AW17</f>
        <v>NE</v>
      </c>
      <c r="AV32" s="148" t="str">
        <f>'[1]GHG Dashboard Data - Inventory'!AX17</f>
        <v>NO</v>
      </c>
      <c r="AW32" s="148" t="str">
        <f>'[1]GHG Dashboard Data - Inventory'!AY17</f>
        <v>NO</v>
      </c>
      <c r="AX32" s="150" t="str">
        <f>'[1]GHG Dashboard Data - Inventory'!AZ17</f>
        <v>NO</v>
      </c>
      <c r="AY32" s="148" t="str">
        <f>'[1]GHG Dashboard Data - Inventory'!BA17</f>
        <v>NO</v>
      </c>
      <c r="AZ32" s="148" t="str">
        <f>'[1]GHG Dashboard Data - Inventory'!BB17</f>
        <v>NO</v>
      </c>
      <c r="BA32" s="150" t="str">
        <f>'[1]GHG Dashboard Data - Inventory'!BC17</f>
        <v>NO</v>
      </c>
      <c r="BB32" s="148" t="str">
        <f>'[1]GHG Dashboard Data - Inventory'!BD17</f>
        <v>NO</v>
      </c>
      <c r="BC32" s="148">
        <f>'[1]GHG Dashboard Data - Inventory'!BE17</f>
        <v>0</v>
      </c>
      <c r="BD32" s="150">
        <f>'[1]GHG Dashboard Data - Inventory'!BF17</f>
        <v>0</v>
      </c>
      <c r="BE32" s="148">
        <f>'[1]GHG Dashboard Data - Inventory'!BG17</f>
        <v>16893.559999999998</v>
      </c>
      <c r="BF32" s="148" t="str">
        <f>'[1]GHG Dashboard Data - Inventory'!BH17</f>
        <v>NO</v>
      </c>
      <c r="BG32" s="150">
        <f>'[1]GHG Dashboard Data - Inventory'!BI17</f>
        <v>33560</v>
      </c>
      <c r="BH32" s="149" t="str">
        <f>'[1]GHG Dashboard Data - Inventory'!BJ17</f>
        <v>NE</v>
      </c>
      <c r="BI32" s="149" t="str">
        <f>'[1]GHG Dashboard Data - Inventory'!BK17</f>
        <v>NE</v>
      </c>
      <c r="BJ32" s="149" t="str">
        <f>'[1]GHG Dashboard Data - Inventory'!BL17</f>
        <v>NE</v>
      </c>
      <c r="BK32" s="149" t="str">
        <f>'[1]GHG Dashboard Data - Inventory'!BM17</f>
        <v>NE</v>
      </c>
      <c r="BL32" s="149" t="str">
        <f>'[1]GHG Dashboard Data - Inventory'!BN17</f>
        <v>NE</v>
      </c>
      <c r="BM32" s="151" t="str">
        <f>'[1]GHG Dashboard Data - Inventory'!BO17</f>
        <v>NE</v>
      </c>
      <c r="BN32" s="269">
        <f>'[1]GHG Dashboard Data - Inventory'!BP17</f>
        <v>0</v>
      </c>
      <c r="BO32" s="269">
        <f>'[1]GHG Dashboard Data - Inventory'!BQ17</f>
        <v>0</v>
      </c>
      <c r="BP32" s="269">
        <f>'[1]GHG Dashboard Data - Inventory'!BR17</f>
        <v>0</v>
      </c>
      <c r="BQ32" s="269">
        <f>'[1]GHG Dashboard Data - Inventory'!BS17</f>
        <v>0</v>
      </c>
      <c r="BR32" s="269">
        <f>'[1]GHG Dashboard Data - Inventory'!BT17</f>
        <v>0</v>
      </c>
      <c r="BS32" s="269">
        <f>'[1]GHG Dashboard Data - Inventory'!BU17</f>
        <v>0</v>
      </c>
      <c r="BT32" s="152" t="str">
        <f t="shared" si="102"/>
        <v>Boston_2007</v>
      </c>
      <c r="BU32" s="152">
        <f>'[1]GHG Dashboard Data - Inventory'!BW17</f>
        <v>7129358.9097714359</v>
      </c>
      <c r="BV32" s="152">
        <f>'[1]GHG Dashboard Data - Inventory'!BX17</f>
        <v>7129358.9097714359</v>
      </c>
      <c r="BW32" s="152">
        <f>'[1]GHG Dashboard Data - Inventory'!BY17</f>
        <v>7129358.9097714359</v>
      </c>
      <c r="BX32" s="152">
        <f>'[1]GHG Dashboard Data - Inventory'!BZ17</f>
        <v>4213411.0052914396</v>
      </c>
      <c r="BY32" s="302">
        <f>'[1]GHG Dashboard Data - Inventory'!CA17</f>
        <v>5377382.0245618429</v>
      </c>
      <c r="BZ32" s="302">
        <f>'[1]GHG Dashboard Data - Inventory'!CB17</f>
        <v>1735083.3252095929</v>
      </c>
      <c r="CA32" s="302">
        <f>'[1]GHG Dashboard Data - Inventory'!CC17</f>
        <v>16893.559999999998</v>
      </c>
      <c r="CB32" s="303">
        <f>'[1]GHG Dashboard Data - Inventory'!CD17</f>
        <v>5377382.0245618429</v>
      </c>
      <c r="CC32" s="303">
        <f>'[1]GHG Dashboard Data - Inventory'!CE17</f>
        <v>1735083.3252095929</v>
      </c>
      <c r="CD32" s="303">
        <f>'[1]GHG Dashboard Data - Inventory'!CF17</f>
        <v>16893.559999999998</v>
      </c>
      <c r="CE32" s="303" t="str">
        <f>'[1]GHG Dashboard Data - Inventory'!CG17</f>
        <v/>
      </c>
      <c r="CF32" s="303" t="str">
        <f>'[1]GHG Dashboard Data - Inventory'!CH17</f>
        <v/>
      </c>
      <c r="CG32" s="304">
        <f>'[1]GHG Dashboard Data - Inventory'!CI17</f>
        <v>2495288.4812190556</v>
      </c>
      <c r="CH32" s="304">
        <f>'[1]GHG Dashboard Data - Inventory'!CK17</f>
        <v>1667668.9640723846</v>
      </c>
      <c r="CI32" s="304">
        <f>SUM('[1]GHG Dashboard Data - Inventory'!CL17:CM17)</f>
        <v>50453.56</v>
      </c>
      <c r="CJ32" s="304" t="str">
        <f>'[1]GHG Dashboard Data - Inventory'!CN17</f>
        <v/>
      </c>
      <c r="CK32" s="304" t="str">
        <f>'[1]GHG Dashboard Data - Inventory'!CO17</f>
        <v/>
      </c>
      <c r="CL32" s="302">
        <f>'[1]GHG Dashboard Data - Inventory'!CP17</f>
        <v>1485894.2840102185</v>
      </c>
      <c r="CM32" s="302">
        <f>'[1]GHG Dashboard Data - Inventory'!CQ17</f>
        <v>3869199.814386975</v>
      </c>
      <c r="CN32" s="302" t="str">
        <f>'[1]GHG Dashboard Data - Inventory'!CR17</f>
        <v/>
      </c>
      <c r="CO32" s="302" t="str">
        <f>'[1]GHG Dashboard Data - Inventory'!CS17</f>
        <v/>
      </c>
      <c r="CP32" s="302" t="str">
        <f>'[1]GHG Dashboard Data - Inventory'!CT17</f>
        <v/>
      </c>
      <c r="CQ32" s="302" t="str">
        <f>'[1]GHG Dashboard Data - Inventory'!CU17</f>
        <v/>
      </c>
      <c r="CR32" s="302" t="str">
        <f>'[1]GHG Dashboard Data - Inventory'!CV17</f>
        <v/>
      </c>
      <c r="CS32" s="302">
        <f>'[1]GHG Dashboard Data - Inventory'!CW17</f>
        <v>22287.926164649089</v>
      </c>
      <c r="CT32" s="302">
        <f>'[1]GHG Dashboard Data - Inventory'!CX17</f>
        <v>1626836.0182398001</v>
      </c>
      <c r="CU32" s="302">
        <f>'[1]GHG Dashboard Data - Inventory'!CY17</f>
        <v>95968.679343128388</v>
      </c>
      <c r="CV32" s="302">
        <f>'[1]GHG Dashboard Data - Inventory'!CZ17</f>
        <v>301.50312868000003</v>
      </c>
      <c r="CW32" s="302" t="str">
        <f>'[1]GHG Dashboard Data - Inventory'!DA17</f>
        <v/>
      </c>
      <c r="CX32" s="302">
        <f>'[1]GHG Dashboard Data - Inventory'!DB17</f>
        <v>11977.124497984603</v>
      </c>
      <c r="CY32" s="302" t="str">
        <f>'[1]GHG Dashboard Data - Inventory'!DC17</f>
        <v/>
      </c>
      <c r="CZ32" s="302" t="str">
        <f>'[1]GHG Dashboard Data - Inventory'!DD17</f>
        <v/>
      </c>
      <c r="DA32" s="302" t="str">
        <f>'[1]GHG Dashboard Data - Inventory'!DE17</f>
        <v/>
      </c>
      <c r="DB32" s="302">
        <f>'[1]GHG Dashboard Data - Inventory'!DF17</f>
        <v>16893.559999999998</v>
      </c>
      <c r="DC32" s="305">
        <f>'[1]GHG Dashboard Data - Inventory'!DG17</f>
        <v>1485894.2840102185</v>
      </c>
      <c r="DD32" s="305">
        <f>'[1]GHG Dashboard Data - Inventory'!DH17</f>
        <v>3869199.814386975</v>
      </c>
      <c r="DE32" s="305" t="str">
        <f>'[1]GHG Dashboard Data - Inventory'!DI17</f>
        <v/>
      </c>
      <c r="DF32" s="305" t="str">
        <f>'[1]GHG Dashboard Data - Inventory'!DJ17</f>
        <v/>
      </c>
      <c r="DG32" s="305" t="str">
        <f>'[1]GHG Dashboard Data - Inventory'!DK17</f>
        <v/>
      </c>
      <c r="DH32" s="305" t="str">
        <f>'[1]GHG Dashboard Data - Inventory'!DL17</f>
        <v/>
      </c>
      <c r="DI32" s="305" t="str">
        <f>'[1]GHG Dashboard Data - Inventory'!DM17</f>
        <v/>
      </c>
      <c r="DJ32" s="305">
        <f>'[1]GHG Dashboard Data - Inventory'!DN17</f>
        <v>22287.926164649089</v>
      </c>
      <c r="DK32" s="305">
        <f>'[1]GHG Dashboard Data - Inventory'!DO17</f>
        <v>1626836.0182398001</v>
      </c>
      <c r="DL32" s="305">
        <f>'[1]GHG Dashboard Data - Inventory'!DP17</f>
        <v>95968.679343128388</v>
      </c>
      <c r="DM32" s="305">
        <f>'[1]GHG Dashboard Data - Inventory'!DQ17</f>
        <v>301.50312868000003</v>
      </c>
      <c r="DN32" s="305" t="str">
        <f>'[1]GHG Dashboard Data - Inventory'!DR17</f>
        <v/>
      </c>
      <c r="DO32" s="305">
        <f>'[1]GHG Dashboard Data - Inventory'!DS17</f>
        <v>11977.124497984603</v>
      </c>
      <c r="DP32" s="305" t="str">
        <f>'[1]GHG Dashboard Data - Inventory'!DT17</f>
        <v/>
      </c>
      <c r="DQ32" s="305" t="str">
        <f>'[1]GHG Dashboard Data - Inventory'!DU17</f>
        <v/>
      </c>
      <c r="DR32" s="305" t="str">
        <f>'[1]GHG Dashboard Data - Inventory'!DV17</f>
        <v/>
      </c>
      <c r="DS32" s="305">
        <f>'[1]GHG Dashboard Data - Inventory'!DW17</f>
        <v>16893.559999999998</v>
      </c>
      <c r="DT32" s="305" t="str">
        <f>'[1]GHG Dashboard Data - Inventory'!DX17</f>
        <v/>
      </c>
      <c r="DU32" s="305" t="str">
        <f>'[1]GHG Dashboard Data - Inventory'!DY17</f>
        <v/>
      </c>
      <c r="DV32" s="305" t="str">
        <f>'[1]GHG Dashboard Data - Inventory'!DZ17</f>
        <v/>
      </c>
      <c r="DW32" s="305" t="str">
        <f>'[1]GHG Dashboard Data - Inventory'!EA17</f>
        <v/>
      </c>
      <c r="DX32" s="305" t="str">
        <f>'[1]GHG Dashboard Data - Inventory'!EB17</f>
        <v/>
      </c>
      <c r="DY32" s="306" t="str">
        <f>'[1]GHG Dashboard Data - Inventory'!EC17</f>
        <v/>
      </c>
      <c r="DZ32" s="307">
        <f>'[1]GHG Dashboard Data - Inventory'!ED17</f>
        <v>944058.46894662001</v>
      </c>
      <c r="EA32" s="307">
        <f>'[1]GHG Dashboard Data - Inventory'!EE17</f>
        <v>1395822.9824537823</v>
      </c>
      <c r="EB32" s="307" t="str">
        <f>'[1]GHG Dashboard Data - Inventory'!EF17</f>
        <v/>
      </c>
      <c r="EC32" s="307" t="str">
        <f>'[1]GHG Dashboard Data - Inventory'!EG17</f>
        <v/>
      </c>
      <c r="ED32" s="307">
        <f>'[1]GHG Dashboard Data - Inventory'!EH17</f>
        <v>133119.10365400405</v>
      </c>
      <c r="EE32" s="307" t="str">
        <f>'[1]GHG Dashboard Data - Inventory'!EI17</f>
        <v/>
      </c>
      <c r="EF32" s="307" t="str">
        <f>'[1]GHG Dashboard Data - Inventory'!EJ17</f>
        <v/>
      </c>
      <c r="EG32" s="307" t="str">
        <f>'[1]GHG Dashboard Data - Inventory'!EK17</f>
        <v/>
      </c>
      <c r="EH32" s="307">
        <f>'[1]GHG Dashboard Data - Inventory'!EL17</f>
        <v>22287.926164649089</v>
      </c>
      <c r="EI32" s="307">
        <f>'[1]GHG Dashboard Data - Inventory'!EM17</f>
        <v>1626836.0182398001</v>
      </c>
      <c r="EJ32" s="307">
        <f>'[1]GHG Dashboard Data - Inventory'!EN17</f>
        <v>28554.318205920001</v>
      </c>
      <c r="EK32" s="307">
        <f>'[1]GHG Dashboard Data - Inventory'!EO17</f>
        <v>301.50312868000003</v>
      </c>
      <c r="EL32" s="307" t="str">
        <f>'[1]GHG Dashboard Data - Inventory'!EP17</f>
        <v/>
      </c>
      <c r="EM32" s="307">
        <f>'[1]GHG Dashboard Data - Inventory'!EQ17</f>
        <v>11977.124497984603</v>
      </c>
      <c r="EN32" s="307" t="str">
        <f>'[1]GHG Dashboard Data - Inventory'!ER17</f>
        <v/>
      </c>
      <c r="EO32" s="307" t="str">
        <f>'[1]GHG Dashboard Data - Inventory'!ES17</f>
        <v/>
      </c>
      <c r="EP32" s="307" t="str">
        <f>'[1]GHG Dashboard Data - Inventory'!ET17</f>
        <v/>
      </c>
      <c r="EQ32" s="307">
        <f>'[1]GHG Dashboard Data - Inventory'!EU17</f>
        <v>50453.56</v>
      </c>
      <c r="ER32" s="307" t="str">
        <f>'[1]GHG Dashboard Data - Inventory'!EV17</f>
        <v/>
      </c>
      <c r="ES32" s="307" t="str">
        <f>'[1]GHG Dashboard Data - Inventory'!EW17</f>
        <v/>
      </c>
      <c r="ET32" s="307" t="str">
        <f>'[1]GHG Dashboard Data - Inventory'!EX17</f>
        <v/>
      </c>
      <c r="EU32" s="307" t="str">
        <f>'[1]GHG Dashboard Data - Inventory'!EY17</f>
        <v/>
      </c>
      <c r="EV32" s="307" t="str">
        <f>'[1]GHG Dashboard Data - Inventory'!EZ17</f>
        <v/>
      </c>
      <c r="EW32" s="308">
        <f t="shared" si="103"/>
        <v>133119.10365400405</v>
      </c>
      <c r="EX32" s="309">
        <f>'[1]GHG Dashboard Data - Inventory'!FA17</f>
        <v>5377382.0245618429</v>
      </c>
      <c r="EY32" s="309">
        <f>'[1]GHG Dashboard Data - Inventory'!FB17</f>
        <v>1735083.3252095929</v>
      </c>
      <c r="EZ32" s="309">
        <f>'[1]GHG Dashboard Data - Inventory'!FC17</f>
        <v>16893.559999999998</v>
      </c>
      <c r="FA32" s="309">
        <f>'[1]GHG Dashboard Data - Inventory'!FD17</f>
        <v>5377382.0245618429</v>
      </c>
      <c r="FB32" s="309">
        <f>'[1]GHG Dashboard Data - Inventory'!FE17</f>
        <v>1735083.3252095929</v>
      </c>
      <c r="FC32" s="309">
        <f>'[1]GHG Dashboard Data - Inventory'!FF17</f>
        <v>16893.559999999998</v>
      </c>
      <c r="FD32" s="309" t="str">
        <f>'[1]GHG Dashboard Data - Inventory'!FG17</f>
        <v/>
      </c>
      <c r="FE32" s="309" t="str">
        <f>'[1]GHG Dashboard Data - Inventory'!FH17</f>
        <v/>
      </c>
      <c r="FF32" s="309" t="str">
        <f>'[1]GHG Dashboard Data - Inventory'!B17</f>
        <v>No</v>
      </c>
      <c r="FG32" s="31" t="str">
        <f>IFERROR(VLOOKUP(E32,'Climate data-must not modify'!A:D,4,FALSE),"")</f>
        <v>Continental</v>
      </c>
      <c r="FH32" s="31">
        <f t="shared" si="104"/>
        <v>156864.02432162213</v>
      </c>
      <c r="FI32" s="31">
        <f t="shared" si="105"/>
        <v>4904.9359999999997</v>
      </c>
      <c r="FJ32" s="35"/>
    </row>
    <row r="33" spans="1:166" s="31" customFormat="1">
      <c r="A33" s="31">
        <f t="shared" si="99"/>
        <v>8</v>
      </c>
      <c r="B33" s="31">
        <f t="shared" si="100"/>
        <v>18</v>
      </c>
      <c r="C33" s="34" t="str">
        <f t="shared" si="101"/>
        <v>Boston_2008</v>
      </c>
      <c r="D33" s="231">
        <f>'[1]GHG Dashboard Data - Inventory'!H18</f>
        <v>2008</v>
      </c>
      <c r="E33" s="156" t="str">
        <f>'[1]GHG Dashboard Data - Inventory'!C18</f>
        <v>Boston</v>
      </c>
      <c r="F33" s="156" t="str">
        <f>'[1]GHG Dashboard Data - Inventory'!D18</f>
        <v>USA</v>
      </c>
      <c r="G33" s="156" t="str">
        <f>'[1]GHG Dashboard Data - Inventory'!E18</f>
        <v>North America</v>
      </c>
      <c r="H33" s="156">
        <f>'[1]GHG Dashboard Data - Inventory'!K18</f>
        <v>613411</v>
      </c>
      <c r="I33" s="156">
        <f>'[1]GHG Dashboard Data - Inventory'!L18</f>
        <v>125</v>
      </c>
      <c r="J33" s="156">
        <f>'[1]GHG Dashboard Data - Inventory'!M18/1000000</f>
        <v>95565</v>
      </c>
      <c r="K33" s="156" t="str">
        <f>'[1]GHG Dashboard Data - Inventory'!J18</f>
        <v>BASIC</v>
      </c>
      <c r="L33" s="148">
        <f>'[1]GHG Dashboard Data - Inventory'!N18</f>
        <v>956613.34203118016</v>
      </c>
      <c r="M33" s="148">
        <f>'[1]GHG Dashboard Data - Inventory'!O18</f>
        <v>529434.98274168395</v>
      </c>
      <c r="N33" s="149" t="str">
        <f>'[1]GHG Dashboard Data - Inventory'!P18</f>
        <v>NE</v>
      </c>
      <c r="O33" s="148">
        <f>'[1]GHG Dashboard Data - Inventory'!Q18</f>
        <v>1386312.3023372015</v>
      </c>
      <c r="P33" s="148">
        <f>'[1]GHG Dashboard Data - Inventory'!R18</f>
        <v>2419515.3352682106</v>
      </c>
      <c r="Q33" s="149" t="str">
        <f>'[1]GHG Dashboard Data - Inventory'!S18</f>
        <v>NE</v>
      </c>
      <c r="R33" s="148" t="str">
        <f>'[1]GHG Dashboard Data - Inventory'!T18</f>
        <v>IE</v>
      </c>
      <c r="S33" s="148" t="str">
        <f>'[1]GHG Dashboard Data - Inventory'!U18</f>
        <v>IE</v>
      </c>
      <c r="T33" s="149" t="str">
        <f>'[1]GHG Dashboard Data - Inventory'!V18</f>
        <v>NE</v>
      </c>
      <c r="U33" s="148" t="str">
        <f>'[1]GHG Dashboard Data - Inventory'!W18</f>
        <v>NO</v>
      </c>
      <c r="V33" s="148" t="str">
        <f>'[1]GHG Dashboard Data - Inventory'!X18</f>
        <v>NO</v>
      </c>
      <c r="W33" s="149" t="str">
        <f>'[1]GHG Dashboard Data - Inventory'!Y18</f>
        <v>NO</v>
      </c>
      <c r="X33" s="150">
        <f>'[1]GHG Dashboard Data - Inventory'!Z18</f>
        <v>134428.80008014833</v>
      </c>
      <c r="Y33" s="148" t="str">
        <f>'[1]GHG Dashboard Data - Inventory'!AA18</f>
        <v>NO</v>
      </c>
      <c r="Z33" s="148" t="str">
        <f>'[1]GHG Dashboard Data - Inventory'!AB18</f>
        <v>NO</v>
      </c>
      <c r="AA33" s="149" t="str">
        <f>'[1]GHG Dashboard Data - Inventory'!AC18</f>
        <v>NE</v>
      </c>
      <c r="AB33" s="148" t="str">
        <f>'[1]GHG Dashboard Data - Inventory'!AD18</f>
        <v>NO</v>
      </c>
      <c r="AC33" s="148" t="str">
        <f>'[1]GHG Dashboard Data - Inventory'!AE18</f>
        <v>NO</v>
      </c>
      <c r="AD33" s="149" t="str">
        <f>'[1]GHG Dashboard Data - Inventory'!AF18</f>
        <v>NO</v>
      </c>
      <c r="AE33" s="148" t="str">
        <f>'[1]GHG Dashboard Data - Inventory'!AG18</f>
        <v>NO</v>
      </c>
      <c r="AF33" s="148">
        <f>'[1]GHG Dashboard Data - Inventory'!AH18</f>
        <v>25079.966980048324</v>
      </c>
      <c r="AG33" s="148">
        <f>'[1]GHG Dashboard Data - Inventory'!AI18</f>
        <v>1561322.57685489</v>
      </c>
      <c r="AH33" s="148" t="str">
        <f>'[1]GHG Dashboard Data - Inventory'!AJ18</f>
        <v>NO</v>
      </c>
      <c r="AI33" s="149" t="str">
        <f>'[1]GHG Dashboard Data - Inventory'!AK18</f>
        <v>NE</v>
      </c>
      <c r="AJ33" s="148">
        <f>'[1]GHG Dashboard Data - Inventory'!AL18</f>
        <v>28573.890989479998</v>
      </c>
      <c r="AK33" s="148">
        <f>'[1]GHG Dashboard Data - Inventory'!AM18</f>
        <v>67433.221943813493</v>
      </c>
      <c r="AL33" s="149" t="str">
        <f>'[1]GHG Dashboard Data - Inventory'!AN18</f>
        <v>NE</v>
      </c>
      <c r="AM33" s="148">
        <f>'[1]GHG Dashboard Data - Inventory'!AO18</f>
        <v>301.67769600000003</v>
      </c>
      <c r="AN33" s="148" t="str">
        <f>'[1]GHG Dashboard Data - Inventory'!AP18</f>
        <v>NO</v>
      </c>
      <c r="AO33" s="149" t="str">
        <f>'[1]GHG Dashboard Data - Inventory'!AQ18</f>
        <v>NE</v>
      </c>
      <c r="AP33" s="148" t="str">
        <f>'[1]GHG Dashboard Data - Inventory'!AR18</f>
        <v>NO</v>
      </c>
      <c r="AQ33" s="148" t="str">
        <f>'[1]GHG Dashboard Data - Inventory'!AS18</f>
        <v>NO</v>
      </c>
      <c r="AR33" s="149" t="str">
        <f>'[1]GHG Dashboard Data - Inventory'!AT18</f>
        <v>NE</v>
      </c>
      <c r="AS33" s="148">
        <f>'[1]GHG Dashboard Data - Inventory'!AU18</f>
        <v>11359.248682423307</v>
      </c>
      <c r="AT33" s="148" t="str">
        <f>'[1]GHG Dashboard Data - Inventory'!AV18</f>
        <v>NO</v>
      </c>
      <c r="AU33" s="149" t="str">
        <f>'[1]GHG Dashboard Data - Inventory'!AW18</f>
        <v>NE</v>
      </c>
      <c r="AV33" s="148" t="str">
        <f>'[1]GHG Dashboard Data - Inventory'!AX18</f>
        <v>NO</v>
      </c>
      <c r="AW33" s="148" t="str">
        <f>'[1]GHG Dashboard Data - Inventory'!AY18</f>
        <v>NO</v>
      </c>
      <c r="AX33" s="150" t="str">
        <f>'[1]GHG Dashboard Data - Inventory'!AZ18</f>
        <v>NO</v>
      </c>
      <c r="AY33" s="148" t="str">
        <f>'[1]GHG Dashboard Data - Inventory'!BA18</f>
        <v>NO</v>
      </c>
      <c r="AZ33" s="148" t="str">
        <f>'[1]GHG Dashboard Data - Inventory'!BB18</f>
        <v>NO</v>
      </c>
      <c r="BA33" s="150" t="str">
        <f>'[1]GHG Dashboard Data - Inventory'!BC18</f>
        <v>NO</v>
      </c>
      <c r="BB33" s="148" t="str">
        <f>'[1]GHG Dashboard Data - Inventory'!BD18</f>
        <v>NO</v>
      </c>
      <c r="BC33" s="148">
        <f>'[1]GHG Dashboard Data - Inventory'!BE18</f>
        <v>0</v>
      </c>
      <c r="BD33" s="150">
        <f>'[1]GHG Dashboard Data - Inventory'!BF18</f>
        <v>0</v>
      </c>
      <c r="BE33" s="148">
        <f>'[1]GHG Dashboard Data - Inventory'!BG18</f>
        <v>17088.32</v>
      </c>
      <c r="BF33" s="148" t="str">
        <f>'[1]GHG Dashboard Data - Inventory'!BH18</f>
        <v>NO</v>
      </c>
      <c r="BG33" s="150">
        <f>'[1]GHG Dashboard Data - Inventory'!BI18</f>
        <v>33981</v>
      </c>
      <c r="BH33" s="149" t="str">
        <f>'[1]GHG Dashboard Data - Inventory'!BJ18</f>
        <v>NE</v>
      </c>
      <c r="BI33" s="149" t="str">
        <f>'[1]GHG Dashboard Data - Inventory'!BK18</f>
        <v>NE</v>
      </c>
      <c r="BJ33" s="149" t="str">
        <f>'[1]GHG Dashboard Data - Inventory'!BL18</f>
        <v>NE</v>
      </c>
      <c r="BK33" s="149" t="str">
        <f>'[1]GHG Dashboard Data - Inventory'!BM18</f>
        <v>NE</v>
      </c>
      <c r="BL33" s="149" t="str">
        <f>'[1]GHG Dashboard Data - Inventory'!BN18</f>
        <v>NE</v>
      </c>
      <c r="BM33" s="151" t="str">
        <f>'[1]GHG Dashboard Data - Inventory'!BO18</f>
        <v>NE</v>
      </c>
      <c r="BN33" s="269">
        <f>'[1]GHG Dashboard Data - Inventory'!BP18</f>
        <v>0</v>
      </c>
      <c r="BO33" s="269">
        <f>'[1]GHG Dashboard Data - Inventory'!BQ18</f>
        <v>0</v>
      </c>
      <c r="BP33" s="269">
        <f>'[1]GHG Dashboard Data - Inventory'!BR18</f>
        <v>0</v>
      </c>
      <c r="BQ33" s="269">
        <f>'[1]GHG Dashboard Data - Inventory'!BS18</f>
        <v>0</v>
      </c>
      <c r="BR33" s="269">
        <f>'[1]GHG Dashboard Data - Inventory'!BT18</f>
        <v>0</v>
      </c>
      <c r="BS33" s="269">
        <f>'[1]GHG Dashboard Data - Inventory'!BU18</f>
        <v>0</v>
      </c>
      <c r="BT33" s="152" t="str">
        <f t="shared" si="102"/>
        <v>Boston_2008</v>
      </c>
      <c r="BU33" s="152">
        <f>'[1]GHG Dashboard Data - Inventory'!BW18</f>
        <v>7003034.8655249318</v>
      </c>
      <c r="BV33" s="152">
        <f>'[1]GHG Dashboard Data - Inventory'!BX18</f>
        <v>7003034.8655249318</v>
      </c>
      <c r="BW33" s="152">
        <f>'[1]GHG Dashboard Data - Inventory'!BY18</f>
        <v>7003034.8655249318</v>
      </c>
      <c r="BX33" s="152">
        <f>'[1]GHG Dashboard Data - Inventory'!BZ18</f>
        <v>4155061.1256513721</v>
      </c>
      <c r="BY33" s="302">
        <f>'[1]GHG Dashboard Data - Inventory'!CA18</f>
        <v>5316955.929358325</v>
      </c>
      <c r="BZ33" s="302">
        <f>'[1]GHG Dashboard Data - Inventory'!CB18</f>
        <v>1668990.6161666068</v>
      </c>
      <c r="CA33" s="302">
        <f>'[1]GHG Dashboard Data - Inventory'!CC18</f>
        <v>17088.32</v>
      </c>
      <c r="CB33" s="303">
        <f>'[1]GHG Dashboard Data - Inventory'!CD18</f>
        <v>5316955.929358325</v>
      </c>
      <c r="CC33" s="303">
        <f>'[1]GHG Dashboard Data - Inventory'!CE18</f>
        <v>1668990.6161666068</v>
      </c>
      <c r="CD33" s="303">
        <f>'[1]GHG Dashboard Data - Inventory'!CF18</f>
        <v>17088.32</v>
      </c>
      <c r="CE33" s="303" t="str">
        <f>'[1]GHG Dashboard Data - Inventory'!CG18</f>
        <v/>
      </c>
      <c r="CF33" s="303" t="str">
        <f>'[1]GHG Dashboard Data - Inventory'!CH18</f>
        <v/>
      </c>
      <c r="CG33" s="304">
        <f>'[1]GHG Dashboard Data - Inventory'!CI18</f>
        <v>2502434.4114285787</v>
      </c>
      <c r="CH33" s="304">
        <f>'[1]GHG Dashboard Data - Inventory'!CK18</f>
        <v>1601557.3942227934</v>
      </c>
      <c r="CI33" s="304">
        <f>SUM('[1]GHG Dashboard Data - Inventory'!CL18:CM18)</f>
        <v>51069.32</v>
      </c>
      <c r="CJ33" s="304" t="str">
        <f>'[1]GHG Dashboard Data - Inventory'!CN18</f>
        <v/>
      </c>
      <c r="CK33" s="304" t="str">
        <f>'[1]GHG Dashboard Data - Inventory'!CO18</f>
        <v/>
      </c>
      <c r="CL33" s="302">
        <f>'[1]GHG Dashboard Data - Inventory'!CP18</f>
        <v>1486048.3247728641</v>
      </c>
      <c r="CM33" s="302">
        <f>'[1]GHG Dashboard Data - Inventory'!CQ18</f>
        <v>3805827.6376054119</v>
      </c>
      <c r="CN33" s="302" t="str">
        <f>'[1]GHG Dashboard Data - Inventory'!CR18</f>
        <v/>
      </c>
      <c r="CO33" s="302" t="str">
        <f>'[1]GHG Dashboard Data - Inventory'!CS18</f>
        <v/>
      </c>
      <c r="CP33" s="302" t="str">
        <f>'[1]GHG Dashboard Data - Inventory'!CT18</f>
        <v/>
      </c>
      <c r="CQ33" s="302" t="str">
        <f>'[1]GHG Dashboard Data - Inventory'!CU18</f>
        <v/>
      </c>
      <c r="CR33" s="302" t="str">
        <f>'[1]GHG Dashboard Data - Inventory'!CV18</f>
        <v/>
      </c>
      <c r="CS33" s="302">
        <f>'[1]GHG Dashboard Data - Inventory'!CW18</f>
        <v>25079.966980048324</v>
      </c>
      <c r="CT33" s="302">
        <f>'[1]GHG Dashboard Data - Inventory'!CX18</f>
        <v>1561322.57685489</v>
      </c>
      <c r="CU33" s="302">
        <f>'[1]GHG Dashboard Data - Inventory'!CY18</f>
        <v>96007.112933293494</v>
      </c>
      <c r="CV33" s="302">
        <f>'[1]GHG Dashboard Data - Inventory'!CZ18</f>
        <v>301.67769600000003</v>
      </c>
      <c r="CW33" s="302" t="str">
        <f>'[1]GHG Dashboard Data - Inventory'!DA18</f>
        <v/>
      </c>
      <c r="CX33" s="302">
        <f>'[1]GHG Dashboard Data - Inventory'!DB18</f>
        <v>11359.248682423307</v>
      </c>
      <c r="CY33" s="302" t="str">
        <f>'[1]GHG Dashboard Data - Inventory'!DC18</f>
        <v/>
      </c>
      <c r="CZ33" s="302" t="str">
        <f>'[1]GHG Dashboard Data - Inventory'!DD18</f>
        <v/>
      </c>
      <c r="DA33" s="302" t="str">
        <f>'[1]GHG Dashboard Data - Inventory'!DE18</f>
        <v/>
      </c>
      <c r="DB33" s="302">
        <f>'[1]GHG Dashboard Data - Inventory'!DF18</f>
        <v>17088.32</v>
      </c>
      <c r="DC33" s="305">
        <f>'[1]GHG Dashboard Data - Inventory'!DG18</f>
        <v>1486048.3247728641</v>
      </c>
      <c r="DD33" s="305">
        <f>'[1]GHG Dashboard Data - Inventory'!DH18</f>
        <v>3805827.6376054119</v>
      </c>
      <c r="DE33" s="305" t="str">
        <f>'[1]GHG Dashboard Data - Inventory'!DI18</f>
        <v/>
      </c>
      <c r="DF33" s="305" t="str">
        <f>'[1]GHG Dashboard Data - Inventory'!DJ18</f>
        <v/>
      </c>
      <c r="DG33" s="305" t="str">
        <f>'[1]GHG Dashboard Data - Inventory'!DK18</f>
        <v/>
      </c>
      <c r="DH33" s="305" t="str">
        <f>'[1]GHG Dashboard Data - Inventory'!DL18</f>
        <v/>
      </c>
      <c r="DI33" s="305" t="str">
        <f>'[1]GHG Dashboard Data - Inventory'!DM18</f>
        <v/>
      </c>
      <c r="DJ33" s="305">
        <f>'[1]GHG Dashboard Data - Inventory'!DN18</f>
        <v>25079.966980048324</v>
      </c>
      <c r="DK33" s="305">
        <f>'[1]GHG Dashboard Data - Inventory'!DO18</f>
        <v>1561322.57685489</v>
      </c>
      <c r="DL33" s="305">
        <f>'[1]GHG Dashboard Data - Inventory'!DP18</f>
        <v>96007.112933293494</v>
      </c>
      <c r="DM33" s="305">
        <f>'[1]GHG Dashboard Data - Inventory'!DQ18</f>
        <v>301.67769600000003</v>
      </c>
      <c r="DN33" s="305" t="str">
        <f>'[1]GHG Dashboard Data - Inventory'!DR18</f>
        <v/>
      </c>
      <c r="DO33" s="305">
        <f>'[1]GHG Dashboard Data - Inventory'!DS18</f>
        <v>11359.248682423307</v>
      </c>
      <c r="DP33" s="305" t="str">
        <f>'[1]GHG Dashboard Data - Inventory'!DT18</f>
        <v/>
      </c>
      <c r="DQ33" s="305" t="str">
        <f>'[1]GHG Dashboard Data - Inventory'!DU18</f>
        <v/>
      </c>
      <c r="DR33" s="305" t="str">
        <f>'[1]GHG Dashboard Data - Inventory'!DV18</f>
        <v/>
      </c>
      <c r="DS33" s="305">
        <f>'[1]GHG Dashboard Data - Inventory'!DW18</f>
        <v>17088.32</v>
      </c>
      <c r="DT33" s="305" t="str">
        <f>'[1]GHG Dashboard Data - Inventory'!DX18</f>
        <v/>
      </c>
      <c r="DU33" s="305" t="str">
        <f>'[1]GHG Dashboard Data - Inventory'!DY18</f>
        <v/>
      </c>
      <c r="DV33" s="305" t="str">
        <f>'[1]GHG Dashboard Data - Inventory'!DZ18</f>
        <v/>
      </c>
      <c r="DW33" s="305" t="str">
        <f>'[1]GHG Dashboard Data - Inventory'!EA18</f>
        <v/>
      </c>
      <c r="DX33" s="305" t="str">
        <f>'[1]GHG Dashboard Data - Inventory'!EB18</f>
        <v/>
      </c>
      <c r="DY33" s="306" t="str">
        <f>'[1]GHG Dashboard Data - Inventory'!EC18</f>
        <v/>
      </c>
      <c r="DZ33" s="307">
        <f>'[1]GHG Dashboard Data - Inventory'!ED18</f>
        <v>956613.34203118016</v>
      </c>
      <c r="EA33" s="307">
        <f>'[1]GHG Dashboard Data - Inventory'!EE18</f>
        <v>1386312.3023372015</v>
      </c>
      <c r="EB33" s="307" t="str">
        <f>'[1]GHG Dashboard Data - Inventory'!EF18</f>
        <v/>
      </c>
      <c r="EC33" s="307" t="str">
        <f>'[1]GHG Dashboard Data - Inventory'!EG18</f>
        <v/>
      </c>
      <c r="ED33" s="307">
        <f>'[1]GHG Dashboard Data - Inventory'!EH18</f>
        <v>134428.80008014833</v>
      </c>
      <c r="EE33" s="307" t="str">
        <f>'[1]GHG Dashboard Data - Inventory'!EI18</f>
        <v/>
      </c>
      <c r="EF33" s="307" t="str">
        <f>'[1]GHG Dashboard Data - Inventory'!EJ18</f>
        <v/>
      </c>
      <c r="EG33" s="307" t="str">
        <f>'[1]GHG Dashboard Data - Inventory'!EK18</f>
        <v/>
      </c>
      <c r="EH33" s="307">
        <f>'[1]GHG Dashboard Data - Inventory'!EL18</f>
        <v>25079.966980048324</v>
      </c>
      <c r="EI33" s="307">
        <f>'[1]GHG Dashboard Data - Inventory'!EM18</f>
        <v>1561322.57685489</v>
      </c>
      <c r="EJ33" s="307">
        <f>'[1]GHG Dashboard Data - Inventory'!EN18</f>
        <v>28573.890989479998</v>
      </c>
      <c r="EK33" s="307">
        <f>'[1]GHG Dashboard Data - Inventory'!EO18</f>
        <v>301.67769600000003</v>
      </c>
      <c r="EL33" s="307" t="str">
        <f>'[1]GHG Dashboard Data - Inventory'!EP18</f>
        <v/>
      </c>
      <c r="EM33" s="307">
        <f>'[1]GHG Dashboard Data - Inventory'!EQ18</f>
        <v>11359.248682423307</v>
      </c>
      <c r="EN33" s="307" t="str">
        <f>'[1]GHG Dashboard Data - Inventory'!ER18</f>
        <v/>
      </c>
      <c r="EO33" s="307" t="str">
        <f>'[1]GHG Dashboard Data - Inventory'!ES18</f>
        <v/>
      </c>
      <c r="EP33" s="307" t="str">
        <f>'[1]GHG Dashboard Data - Inventory'!ET18</f>
        <v/>
      </c>
      <c r="EQ33" s="307">
        <f>'[1]GHG Dashboard Data - Inventory'!EU18</f>
        <v>51069.32</v>
      </c>
      <c r="ER33" s="307" t="str">
        <f>'[1]GHG Dashboard Data - Inventory'!EV18</f>
        <v/>
      </c>
      <c r="ES33" s="307" t="str">
        <f>'[1]GHG Dashboard Data - Inventory'!EW18</f>
        <v/>
      </c>
      <c r="ET33" s="307" t="str">
        <f>'[1]GHG Dashboard Data - Inventory'!EX18</f>
        <v/>
      </c>
      <c r="EU33" s="307" t="str">
        <f>'[1]GHG Dashboard Data - Inventory'!EY18</f>
        <v/>
      </c>
      <c r="EV33" s="307" t="str">
        <f>'[1]GHG Dashboard Data - Inventory'!EZ18</f>
        <v/>
      </c>
      <c r="EW33" s="308">
        <f t="shared" si="103"/>
        <v>134428.80008014833</v>
      </c>
      <c r="EX33" s="309">
        <f>'[1]GHG Dashboard Data - Inventory'!FA18</f>
        <v>5316955.929358325</v>
      </c>
      <c r="EY33" s="309">
        <f>'[1]GHG Dashboard Data - Inventory'!FB18</f>
        <v>1668990.6161666068</v>
      </c>
      <c r="EZ33" s="309">
        <f>'[1]GHG Dashboard Data - Inventory'!FC18</f>
        <v>17088.32</v>
      </c>
      <c r="FA33" s="309">
        <f>'[1]GHG Dashboard Data - Inventory'!FD18</f>
        <v>5316955.929358325</v>
      </c>
      <c r="FB33" s="309">
        <f>'[1]GHG Dashboard Data - Inventory'!FE18</f>
        <v>1668990.6161666068</v>
      </c>
      <c r="FC33" s="309">
        <f>'[1]GHG Dashboard Data - Inventory'!FF18</f>
        <v>17088.32</v>
      </c>
      <c r="FD33" s="309" t="str">
        <f>'[1]GHG Dashboard Data - Inventory'!FG18</f>
        <v/>
      </c>
      <c r="FE33" s="309" t="str">
        <f>'[1]GHG Dashboard Data - Inventory'!FH18</f>
        <v/>
      </c>
      <c r="FF33" s="309" t="str">
        <f>'[1]GHG Dashboard Data - Inventory'!B18</f>
        <v>No</v>
      </c>
      <c r="FG33" s="31" t="str">
        <f>IFERROR(VLOOKUP(E33,'Climate data-must not modify'!A:D,4,FALSE),"")</f>
        <v>Continental</v>
      </c>
      <c r="FH33" s="31">
        <f t="shared" si="104"/>
        <v>155792.77189355914</v>
      </c>
      <c r="FI33" s="31">
        <f t="shared" si="105"/>
        <v>4907.2879999999996</v>
      </c>
      <c r="FJ33" s="35"/>
    </row>
    <row r="34" spans="1:166" s="31" customFormat="1">
      <c r="A34" s="31">
        <f t="shared" si="99"/>
        <v>8</v>
      </c>
      <c r="B34" s="31">
        <f t="shared" si="100"/>
        <v>19</v>
      </c>
      <c r="C34" s="34" t="str">
        <f t="shared" si="101"/>
        <v>Boston_2009</v>
      </c>
      <c r="D34" s="231">
        <f>'[1]GHG Dashboard Data - Inventory'!H19</f>
        <v>2009</v>
      </c>
      <c r="E34" s="156" t="str">
        <f>'[1]GHG Dashboard Data - Inventory'!C19</f>
        <v>Boston</v>
      </c>
      <c r="F34" s="156" t="str">
        <f>'[1]GHG Dashboard Data - Inventory'!D19</f>
        <v>USA</v>
      </c>
      <c r="G34" s="156" t="str">
        <f>'[1]GHG Dashboard Data - Inventory'!E19</f>
        <v>North America</v>
      </c>
      <c r="H34" s="156">
        <f>'[1]GHG Dashboard Data - Inventory'!K19</f>
        <v>645187</v>
      </c>
      <c r="I34" s="156">
        <f>'[1]GHG Dashboard Data - Inventory'!L19</f>
        <v>125</v>
      </c>
      <c r="J34" s="156">
        <f>'[1]GHG Dashboard Data - Inventory'!M19/1000000</f>
        <v>91196</v>
      </c>
      <c r="K34" s="156" t="str">
        <f>'[1]GHG Dashboard Data - Inventory'!J19</f>
        <v>BASIC</v>
      </c>
      <c r="L34" s="148">
        <f>'[1]GHG Dashboard Data - Inventory'!N19</f>
        <v>959912.38048287993</v>
      </c>
      <c r="M34" s="148">
        <f>'[1]GHG Dashboard Data - Inventory'!O19</f>
        <v>485181.24622369971</v>
      </c>
      <c r="N34" s="149" t="str">
        <f>'[1]GHG Dashboard Data - Inventory'!P19</f>
        <v>NE</v>
      </c>
      <c r="O34" s="148">
        <f>'[1]GHG Dashboard Data - Inventory'!Q19</f>
        <v>1362938.2214978242</v>
      </c>
      <c r="P34" s="148">
        <f>'[1]GHG Dashboard Data - Inventory'!R19</f>
        <v>2188688.1059791786</v>
      </c>
      <c r="Q34" s="149" t="str">
        <f>'[1]GHG Dashboard Data - Inventory'!S19</f>
        <v>NE</v>
      </c>
      <c r="R34" s="148" t="str">
        <f>'[1]GHG Dashboard Data - Inventory'!T19</f>
        <v>IE</v>
      </c>
      <c r="S34" s="148" t="str">
        <f>'[1]GHG Dashboard Data - Inventory'!U19</f>
        <v>IE</v>
      </c>
      <c r="T34" s="149" t="str">
        <f>'[1]GHG Dashboard Data - Inventory'!V19</f>
        <v>NE</v>
      </c>
      <c r="U34" s="148" t="str">
        <f>'[1]GHG Dashboard Data - Inventory'!W19</f>
        <v>NO</v>
      </c>
      <c r="V34" s="148" t="str">
        <f>'[1]GHG Dashboard Data - Inventory'!X19</f>
        <v>NO</v>
      </c>
      <c r="W34" s="149" t="str">
        <f>'[1]GHG Dashboard Data - Inventory'!Y19</f>
        <v>NO</v>
      </c>
      <c r="X34" s="150">
        <f>'[1]GHG Dashboard Data - Inventory'!Z19</f>
        <v>110971.02993621044</v>
      </c>
      <c r="Y34" s="148" t="str">
        <f>'[1]GHG Dashboard Data - Inventory'!AA19</f>
        <v>NO</v>
      </c>
      <c r="Z34" s="148" t="str">
        <f>'[1]GHG Dashboard Data - Inventory'!AB19</f>
        <v>NO</v>
      </c>
      <c r="AA34" s="149" t="str">
        <f>'[1]GHG Dashboard Data - Inventory'!AC19</f>
        <v>NE</v>
      </c>
      <c r="AB34" s="148" t="str">
        <f>'[1]GHG Dashboard Data - Inventory'!AD19</f>
        <v>NO</v>
      </c>
      <c r="AC34" s="148" t="str">
        <f>'[1]GHG Dashboard Data - Inventory'!AE19</f>
        <v>NO</v>
      </c>
      <c r="AD34" s="149" t="str">
        <f>'[1]GHG Dashboard Data - Inventory'!AF19</f>
        <v>NO</v>
      </c>
      <c r="AE34" s="148" t="str">
        <f>'[1]GHG Dashboard Data - Inventory'!AG19</f>
        <v>NO</v>
      </c>
      <c r="AF34" s="148">
        <f>'[1]GHG Dashboard Data - Inventory'!AH19</f>
        <v>23944.890084275939</v>
      </c>
      <c r="AG34" s="148">
        <f>'[1]GHG Dashboard Data - Inventory'!AI19</f>
        <v>1524796.0691524744</v>
      </c>
      <c r="AH34" s="148" t="str">
        <f>'[1]GHG Dashboard Data - Inventory'!AJ19</f>
        <v>NO</v>
      </c>
      <c r="AI34" s="149" t="str">
        <f>'[1]GHG Dashboard Data - Inventory'!AK19</f>
        <v>NE</v>
      </c>
      <c r="AJ34" s="148">
        <f>'[1]GHG Dashboard Data - Inventory'!AL19</f>
        <v>30054.076039920001</v>
      </c>
      <c r="AK34" s="148">
        <f>'[1]GHG Dashboard Data - Inventory'!AM19</f>
        <v>62025.435962466836</v>
      </c>
      <c r="AL34" s="149" t="str">
        <f>'[1]GHG Dashboard Data - Inventory'!AN19</f>
        <v>NE</v>
      </c>
      <c r="AM34" s="148">
        <f>'[1]GHG Dashboard Data - Inventory'!AO19</f>
        <v>317.3098976</v>
      </c>
      <c r="AN34" s="148" t="str">
        <f>'[1]GHG Dashboard Data - Inventory'!AP19</f>
        <v>NO</v>
      </c>
      <c r="AO34" s="149" t="str">
        <f>'[1]GHG Dashboard Data - Inventory'!AQ19</f>
        <v>NE</v>
      </c>
      <c r="AP34" s="148" t="str">
        <f>'[1]GHG Dashboard Data - Inventory'!AR19</f>
        <v>NO</v>
      </c>
      <c r="AQ34" s="148" t="str">
        <f>'[1]GHG Dashboard Data - Inventory'!AS19</f>
        <v>NO</v>
      </c>
      <c r="AR34" s="149" t="str">
        <f>'[1]GHG Dashboard Data - Inventory'!AT19</f>
        <v>NE</v>
      </c>
      <c r="AS34" s="148">
        <f>'[1]GHG Dashboard Data - Inventory'!AU19</f>
        <v>16600.539229734499</v>
      </c>
      <c r="AT34" s="148" t="str">
        <f>'[1]GHG Dashboard Data - Inventory'!AV19</f>
        <v>NO</v>
      </c>
      <c r="AU34" s="149" t="str">
        <f>'[1]GHG Dashboard Data - Inventory'!AW19</f>
        <v>NE</v>
      </c>
      <c r="AV34" s="148" t="str">
        <f>'[1]GHG Dashboard Data - Inventory'!AX19</f>
        <v>NO</v>
      </c>
      <c r="AW34" s="148" t="str">
        <f>'[1]GHG Dashboard Data - Inventory'!AY19</f>
        <v>NO</v>
      </c>
      <c r="AX34" s="150" t="str">
        <f>'[1]GHG Dashboard Data - Inventory'!AZ19</f>
        <v>NO</v>
      </c>
      <c r="AY34" s="148" t="str">
        <f>'[1]GHG Dashboard Data - Inventory'!BA19</f>
        <v>NO</v>
      </c>
      <c r="AZ34" s="148" t="str">
        <f>'[1]GHG Dashboard Data - Inventory'!BB19</f>
        <v>NO</v>
      </c>
      <c r="BA34" s="150" t="str">
        <f>'[1]GHG Dashboard Data - Inventory'!BC19</f>
        <v>NO</v>
      </c>
      <c r="BB34" s="148" t="str">
        <f>'[1]GHG Dashboard Data - Inventory'!BD19</f>
        <v>NO</v>
      </c>
      <c r="BC34" s="148">
        <f>'[1]GHG Dashboard Data - Inventory'!BE19</f>
        <v>0</v>
      </c>
      <c r="BD34" s="150">
        <f>'[1]GHG Dashboard Data - Inventory'!BF19</f>
        <v>0</v>
      </c>
      <c r="BE34" s="148">
        <f>'[1]GHG Dashboard Data - Inventory'!BG19</f>
        <v>17383.79</v>
      </c>
      <c r="BF34" s="148" t="str">
        <f>'[1]GHG Dashboard Data - Inventory'!BH19</f>
        <v>NO</v>
      </c>
      <c r="BG34" s="150">
        <f>'[1]GHG Dashboard Data - Inventory'!BI19</f>
        <v>34571</v>
      </c>
      <c r="BH34" s="149" t="str">
        <f>'[1]GHG Dashboard Data - Inventory'!BJ19</f>
        <v>NE</v>
      </c>
      <c r="BI34" s="149" t="str">
        <f>'[1]GHG Dashboard Data - Inventory'!BK19</f>
        <v>NE</v>
      </c>
      <c r="BJ34" s="149" t="str">
        <f>'[1]GHG Dashboard Data - Inventory'!BL19</f>
        <v>NE</v>
      </c>
      <c r="BK34" s="149" t="str">
        <f>'[1]GHG Dashboard Data - Inventory'!BM19</f>
        <v>NE</v>
      </c>
      <c r="BL34" s="149" t="str">
        <f>'[1]GHG Dashboard Data - Inventory'!BN19</f>
        <v>NE</v>
      </c>
      <c r="BM34" s="151" t="str">
        <f>'[1]GHG Dashboard Data - Inventory'!BO19</f>
        <v>NE</v>
      </c>
      <c r="BN34" s="269">
        <f>'[1]GHG Dashboard Data - Inventory'!BP19</f>
        <v>0</v>
      </c>
      <c r="BO34" s="269">
        <f>'[1]GHG Dashboard Data - Inventory'!BQ19</f>
        <v>0</v>
      </c>
      <c r="BP34" s="269">
        <f>'[1]GHG Dashboard Data - Inventory'!BR19</f>
        <v>0</v>
      </c>
      <c r="BQ34" s="269">
        <f>'[1]GHG Dashboard Data - Inventory'!BS19</f>
        <v>0</v>
      </c>
      <c r="BR34" s="269">
        <f>'[1]GHG Dashboard Data - Inventory'!BT19</f>
        <v>0</v>
      </c>
      <c r="BS34" s="269">
        <f>'[1]GHG Dashboard Data - Inventory'!BU19</f>
        <v>0</v>
      </c>
      <c r="BT34" s="152" t="str">
        <f t="shared" si="102"/>
        <v>Boston_2009</v>
      </c>
      <c r="BU34" s="152">
        <f>'[1]GHG Dashboard Data - Inventory'!BW19</f>
        <v>6671842.0645500543</v>
      </c>
      <c r="BV34" s="152">
        <f>'[1]GHG Dashboard Data - Inventory'!BX19</f>
        <v>6671842.0645500543</v>
      </c>
      <c r="BW34" s="152">
        <f>'[1]GHG Dashboard Data - Inventory'!BY19</f>
        <v>6671842.0645500543</v>
      </c>
      <c r="BX34" s="152">
        <f>'[1]GHG Dashboard Data - Inventory'!BZ19</f>
        <v>4081489.3063209192</v>
      </c>
      <c r="BY34" s="302">
        <f>'[1]GHG Dashboard Data - Inventory'!CA19</f>
        <v>5020664.8442678582</v>
      </c>
      <c r="BZ34" s="302">
        <f>'[1]GHG Dashboard Data - Inventory'!CB19</f>
        <v>1633793.4302821958</v>
      </c>
      <c r="CA34" s="302">
        <f>'[1]GHG Dashboard Data - Inventory'!CC19</f>
        <v>17383.79</v>
      </c>
      <c r="CB34" s="303">
        <f>'[1]GHG Dashboard Data - Inventory'!CD19</f>
        <v>5020664.8442678582</v>
      </c>
      <c r="CC34" s="303">
        <f>'[1]GHG Dashboard Data - Inventory'!CE19</f>
        <v>1633793.4302821958</v>
      </c>
      <c r="CD34" s="303">
        <f>'[1]GHG Dashboard Data - Inventory'!CF19</f>
        <v>17383.79</v>
      </c>
      <c r="CE34" s="303" t="str">
        <f>'[1]GHG Dashboard Data - Inventory'!CG19</f>
        <v/>
      </c>
      <c r="CF34" s="303" t="str">
        <f>'[1]GHG Dashboard Data - Inventory'!CH19</f>
        <v/>
      </c>
      <c r="CG34" s="304">
        <f>'[1]GHG Dashboard Data - Inventory'!CI19</f>
        <v>2457766.5220011901</v>
      </c>
      <c r="CH34" s="304">
        <f>'[1]GHG Dashboard Data - Inventory'!CK19</f>
        <v>1571767.994319729</v>
      </c>
      <c r="CI34" s="304">
        <f>SUM('[1]GHG Dashboard Data - Inventory'!CL19:CM19)</f>
        <v>51954.79</v>
      </c>
      <c r="CJ34" s="304" t="str">
        <f>'[1]GHG Dashboard Data - Inventory'!CN19</f>
        <v/>
      </c>
      <c r="CK34" s="304" t="str">
        <f>'[1]GHG Dashboard Data - Inventory'!CO19</f>
        <v/>
      </c>
      <c r="CL34" s="302">
        <f>'[1]GHG Dashboard Data - Inventory'!CP19</f>
        <v>1445093.6267065797</v>
      </c>
      <c r="CM34" s="302">
        <f>'[1]GHG Dashboard Data - Inventory'!CQ19</f>
        <v>3551626.3274770025</v>
      </c>
      <c r="CN34" s="302" t="str">
        <f>'[1]GHG Dashboard Data - Inventory'!CR19</f>
        <v/>
      </c>
      <c r="CO34" s="302" t="str">
        <f>'[1]GHG Dashboard Data - Inventory'!CS19</f>
        <v/>
      </c>
      <c r="CP34" s="302" t="str">
        <f>'[1]GHG Dashboard Data - Inventory'!CT19</f>
        <v/>
      </c>
      <c r="CQ34" s="302" t="str">
        <f>'[1]GHG Dashboard Data - Inventory'!CU19</f>
        <v/>
      </c>
      <c r="CR34" s="302" t="str">
        <f>'[1]GHG Dashboard Data - Inventory'!CV19</f>
        <v/>
      </c>
      <c r="CS34" s="302">
        <f>'[1]GHG Dashboard Data - Inventory'!CW19</f>
        <v>23944.890084275939</v>
      </c>
      <c r="CT34" s="302">
        <f>'[1]GHG Dashboard Data - Inventory'!CX19</f>
        <v>1524796.0691524744</v>
      </c>
      <c r="CU34" s="302">
        <f>'[1]GHG Dashboard Data - Inventory'!CY19</f>
        <v>92079.512002386837</v>
      </c>
      <c r="CV34" s="302">
        <f>'[1]GHG Dashboard Data - Inventory'!CZ19</f>
        <v>317.3098976</v>
      </c>
      <c r="CW34" s="302" t="str">
        <f>'[1]GHG Dashboard Data - Inventory'!DA19</f>
        <v/>
      </c>
      <c r="CX34" s="302">
        <f>'[1]GHG Dashboard Data - Inventory'!DB19</f>
        <v>16600.539229734499</v>
      </c>
      <c r="CY34" s="302" t="str">
        <f>'[1]GHG Dashboard Data - Inventory'!DC19</f>
        <v/>
      </c>
      <c r="CZ34" s="302" t="str">
        <f>'[1]GHG Dashboard Data - Inventory'!DD19</f>
        <v/>
      </c>
      <c r="DA34" s="302" t="str">
        <f>'[1]GHG Dashboard Data - Inventory'!DE19</f>
        <v/>
      </c>
      <c r="DB34" s="302">
        <f>'[1]GHG Dashboard Data - Inventory'!DF19</f>
        <v>17383.79</v>
      </c>
      <c r="DC34" s="305">
        <f>'[1]GHG Dashboard Data - Inventory'!DG19</f>
        <v>1445093.6267065797</v>
      </c>
      <c r="DD34" s="305">
        <f>'[1]GHG Dashboard Data - Inventory'!DH19</f>
        <v>3551626.3274770025</v>
      </c>
      <c r="DE34" s="305" t="str">
        <f>'[1]GHG Dashboard Data - Inventory'!DI19</f>
        <v/>
      </c>
      <c r="DF34" s="305" t="str">
        <f>'[1]GHG Dashboard Data - Inventory'!DJ19</f>
        <v/>
      </c>
      <c r="DG34" s="305" t="str">
        <f>'[1]GHG Dashboard Data - Inventory'!DK19</f>
        <v/>
      </c>
      <c r="DH34" s="305" t="str">
        <f>'[1]GHG Dashboard Data - Inventory'!DL19</f>
        <v/>
      </c>
      <c r="DI34" s="305" t="str">
        <f>'[1]GHG Dashboard Data - Inventory'!DM19</f>
        <v/>
      </c>
      <c r="DJ34" s="305">
        <f>'[1]GHG Dashboard Data - Inventory'!DN19</f>
        <v>23944.890084275939</v>
      </c>
      <c r="DK34" s="305">
        <f>'[1]GHG Dashboard Data - Inventory'!DO19</f>
        <v>1524796.0691524744</v>
      </c>
      <c r="DL34" s="305">
        <f>'[1]GHG Dashboard Data - Inventory'!DP19</f>
        <v>92079.512002386837</v>
      </c>
      <c r="DM34" s="305">
        <f>'[1]GHG Dashboard Data - Inventory'!DQ19</f>
        <v>317.3098976</v>
      </c>
      <c r="DN34" s="305" t="str">
        <f>'[1]GHG Dashboard Data - Inventory'!DR19</f>
        <v/>
      </c>
      <c r="DO34" s="305">
        <f>'[1]GHG Dashboard Data - Inventory'!DS19</f>
        <v>16600.539229734499</v>
      </c>
      <c r="DP34" s="305" t="str">
        <f>'[1]GHG Dashboard Data - Inventory'!DT19</f>
        <v/>
      </c>
      <c r="DQ34" s="305" t="str">
        <f>'[1]GHG Dashboard Data - Inventory'!DU19</f>
        <v/>
      </c>
      <c r="DR34" s="305" t="str">
        <f>'[1]GHG Dashboard Data - Inventory'!DV19</f>
        <v/>
      </c>
      <c r="DS34" s="305">
        <f>'[1]GHG Dashboard Data - Inventory'!DW19</f>
        <v>17383.79</v>
      </c>
      <c r="DT34" s="305" t="str">
        <f>'[1]GHG Dashboard Data - Inventory'!DX19</f>
        <v/>
      </c>
      <c r="DU34" s="305" t="str">
        <f>'[1]GHG Dashboard Data - Inventory'!DY19</f>
        <v/>
      </c>
      <c r="DV34" s="305" t="str">
        <f>'[1]GHG Dashboard Data - Inventory'!DZ19</f>
        <v/>
      </c>
      <c r="DW34" s="305" t="str">
        <f>'[1]GHG Dashboard Data - Inventory'!EA19</f>
        <v/>
      </c>
      <c r="DX34" s="305" t="str">
        <f>'[1]GHG Dashboard Data - Inventory'!EB19</f>
        <v/>
      </c>
      <c r="DY34" s="306" t="str">
        <f>'[1]GHG Dashboard Data - Inventory'!EC19</f>
        <v/>
      </c>
      <c r="DZ34" s="307">
        <f>'[1]GHG Dashboard Data - Inventory'!ED19</f>
        <v>959912.38048287993</v>
      </c>
      <c r="EA34" s="307">
        <f>'[1]GHG Dashboard Data - Inventory'!EE19</f>
        <v>1362938.2214978242</v>
      </c>
      <c r="EB34" s="307" t="str">
        <f>'[1]GHG Dashboard Data - Inventory'!EF19</f>
        <v/>
      </c>
      <c r="EC34" s="307" t="str">
        <f>'[1]GHG Dashboard Data - Inventory'!EG19</f>
        <v/>
      </c>
      <c r="ED34" s="307">
        <f>'[1]GHG Dashboard Data - Inventory'!EH19</f>
        <v>110971.02993621044</v>
      </c>
      <c r="EE34" s="307" t="str">
        <f>'[1]GHG Dashboard Data - Inventory'!EI19</f>
        <v/>
      </c>
      <c r="EF34" s="307" t="str">
        <f>'[1]GHG Dashboard Data - Inventory'!EJ19</f>
        <v/>
      </c>
      <c r="EG34" s="307" t="str">
        <f>'[1]GHG Dashboard Data - Inventory'!EK19</f>
        <v/>
      </c>
      <c r="EH34" s="307">
        <f>'[1]GHG Dashboard Data - Inventory'!EL19</f>
        <v>23944.890084275939</v>
      </c>
      <c r="EI34" s="307">
        <f>'[1]GHG Dashboard Data - Inventory'!EM19</f>
        <v>1524796.0691524744</v>
      </c>
      <c r="EJ34" s="307">
        <f>'[1]GHG Dashboard Data - Inventory'!EN19</f>
        <v>30054.076039920001</v>
      </c>
      <c r="EK34" s="307">
        <f>'[1]GHG Dashboard Data - Inventory'!EO19</f>
        <v>317.3098976</v>
      </c>
      <c r="EL34" s="307" t="str">
        <f>'[1]GHG Dashboard Data - Inventory'!EP19</f>
        <v/>
      </c>
      <c r="EM34" s="307">
        <f>'[1]GHG Dashboard Data - Inventory'!EQ19</f>
        <v>16600.539229734499</v>
      </c>
      <c r="EN34" s="307" t="str">
        <f>'[1]GHG Dashboard Data - Inventory'!ER19</f>
        <v/>
      </c>
      <c r="EO34" s="307" t="str">
        <f>'[1]GHG Dashboard Data - Inventory'!ES19</f>
        <v/>
      </c>
      <c r="EP34" s="307" t="str">
        <f>'[1]GHG Dashboard Data - Inventory'!ET19</f>
        <v/>
      </c>
      <c r="EQ34" s="307">
        <f>'[1]GHG Dashboard Data - Inventory'!EU19</f>
        <v>51954.79</v>
      </c>
      <c r="ER34" s="307" t="str">
        <f>'[1]GHG Dashboard Data - Inventory'!EV19</f>
        <v/>
      </c>
      <c r="ES34" s="307" t="str">
        <f>'[1]GHG Dashboard Data - Inventory'!EW19</f>
        <v/>
      </c>
      <c r="ET34" s="307" t="str">
        <f>'[1]GHG Dashboard Data - Inventory'!EX19</f>
        <v/>
      </c>
      <c r="EU34" s="307" t="str">
        <f>'[1]GHG Dashboard Data - Inventory'!EY19</f>
        <v/>
      </c>
      <c r="EV34" s="307" t="str">
        <f>'[1]GHG Dashboard Data - Inventory'!EZ19</f>
        <v/>
      </c>
      <c r="EW34" s="308">
        <f t="shared" si="103"/>
        <v>110971.02993621044</v>
      </c>
      <c r="EX34" s="309">
        <f>'[1]GHG Dashboard Data - Inventory'!FA19</f>
        <v>5020664.8442678582</v>
      </c>
      <c r="EY34" s="309">
        <f>'[1]GHG Dashboard Data - Inventory'!FB19</f>
        <v>1633793.4302821958</v>
      </c>
      <c r="EZ34" s="309">
        <f>'[1]GHG Dashboard Data - Inventory'!FC19</f>
        <v>17383.79</v>
      </c>
      <c r="FA34" s="309">
        <f>'[1]GHG Dashboard Data - Inventory'!FD19</f>
        <v>5020664.8442678582</v>
      </c>
      <c r="FB34" s="309">
        <f>'[1]GHG Dashboard Data - Inventory'!FE19</f>
        <v>1633793.4302821958</v>
      </c>
      <c r="FC34" s="309">
        <f>'[1]GHG Dashboard Data - Inventory'!FF19</f>
        <v>17383.79</v>
      </c>
      <c r="FD34" s="309" t="str">
        <f>'[1]GHG Dashboard Data - Inventory'!FG19</f>
        <v/>
      </c>
      <c r="FE34" s="309" t="str">
        <f>'[1]GHG Dashboard Data - Inventory'!FH19</f>
        <v/>
      </c>
      <c r="FF34" s="309" t="str">
        <f>'[1]GHG Dashboard Data - Inventory'!B19</f>
        <v>No</v>
      </c>
      <c r="FG34" s="31" t="str">
        <f>IFERROR(VLOOKUP(E34,'Climate data-must not modify'!A:D,4,FALSE),"")</f>
        <v>Continental</v>
      </c>
      <c r="FH34" s="31">
        <f t="shared" si="104"/>
        <v>141348.16727553407</v>
      </c>
      <c r="FI34" s="31">
        <f t="shared" si="105"/>
        <v>5161.4960000000001</v>
      </c>
      <c r="FJ34" s="35"/>
    </row>
    <row r="35" spans="1:166" s="31" customFormat="1">
      <c r="A35" s="31">
        <f t="shared" si="99"/>
        <v>8</v>
      </c>
      <c r="B35" s="31">
        <f t="shared" si="100"/>
        <v>20</v>
      </c>
      <c r="C35" s="34" t="str">
        <f t="shared" si="101"/>
        <v>Boston_2010</v>
      </c>
      <c r="D35" s="231">
        <f>'[1]GHG Dashboard Data - Inventory'!H20</f>
        <v>2010</v>
      </c>
      <c r="E35" s="156" t="str">
        <f>'[1]GHG Dashboard Data - Inventory'!C20</f>
        <v>Boston</v>
      </c>
      <c r="F35" s="156" t="str">
        <f>'[1]GHG Dashboard Data - Inventory'!D20</f>
        <v>USA</v>
      </c>
      <c r="G35" s="156" t="str">
        <f>'[1]GHG Dashboard Data - Inventory'!E20</f>
        <v>North America</v>
      </c>
      <c r="H35" s="156">
        <f>'[1]GHG Dashboard Data - Inventory'!K20</f>
        <v>617594</v>
      </c>
      <c r="I35" s="156">
        <f>'[1]GHG Dashboard Data - Inventory'!L20</f>
        <v>125</v>
      </c>
      <c r="J35" s="156">
        <f>'[1]GHG Dashboard Data - Inventory'!M20/1000000</f>
        <v>91914</v>
      </c>
      <c r="K35" s="156" t="str">
        <f>'[1]GHG Dashboard Data - Inventory'!J20</f>
        <v>BASIC</v>
      </c>
      <c r="L35" s="148">
        <f>'[1]GHG Dashboard Data - Inventory'!N20</f>
        <v>926777.29911377991</v>
      </c>
      <c r="M35" s="148">
        <f>'[1]GHG Dashboard Data - Inventory'!O20</f>
        <v>513620.38273537083</v>
      </c>
      <c r="N35" s="149" t="str">
        <f>'[1]GHG Dashboard Data - Inventory'!P20</f>
        <v>NE</v>
      </c>
      <c r="O35" s="148">
        <f>'[1]GHG Dashboard Data - Inventory'!Q20</f>
        <v>1558484.6910600017</v>
      </c>
      <c r="P35" s="148">
        <f>'[1]GHG Dashboard Data - Inventory'!R20</f>
        <v>2190085.1336821434</v>
      </c>
      <c r="Q35" s="149" t="str">
        <f>'[1]GHG Dashboard Data - Inventory'!S20</f>
        <v>NE</v>
      </c>
      <c r="R35" s="148" t="str">
        <f>'[1]GHG Dashboard Data - Inventory'!T20</f>
        <v>IE</v>
      </c>
      <c r="S35" s="148" t="str">
        <f>'[1]GHG Dashboard Data - Inventory'!U20</f>
        <v>IE</v>
      </c>
      <c r="T35" s="149" t="str">
        <f>'[1]GHG Dashboard Data - Inventory'!V20</f>
        <v>NE</v>
      </c>
      <c r="U35" s="148" t="str">
        <f>'[1]GHG Dashboard Data - Inventory'!W20</f>
        <v>NO</v>
      </c>
      <c r="V35" s="148" t="str">
        <f>'[1]GHG Dashboard Data - Inventory'!X20</f>
        <v>NO</v>
      </c>
      <c r="W35" s="149" t="str">
        <f>'[1]GHG Dashboard Data - Inventory'!Y20</f>
        <v>NO</v>
      </c>
      <c r="X35" s="150">
        <f>'[1]GHG Dashboard Data - Inventory'!Z20</f>
        <v>95332.516506918517</v>
      </c>
      <c r="Y35" s="148" t="str">
        <f>'[1]GHG Dashboard Data - Inventory'!AA20</f>
        <v>NO</v>
      </c>
      <c r="Z35" s="148" t="str">
        <f>'[1]GHG Dashboard Data - Inventory'!AB20</f>
        <v>NO</v>
      </c>
      <c r="AA35" s="149" t="str">
        <f>'[1]GHG Dashboard Data - Inventory'!AC20</f>
        <v>NE</v>
      </c>
      <c r="AB35" s="148" t="str">
        <f>'[1]GHG Dashboard Data - Inventory'!AD20</f>
        <v>NO</v>
      </c>
      <c r="AC35" s="148" t="str">
        <f>'[1]GHG Dashboard Data - Inventory'!AE20</f>
        <v>NO</v>
      </c>
      <c r="AD35" s="149" t="str">
        <f>'[1]GHG Dashboard Data - Inventory'!AF20</f>
        <v>NO</v>
      </c>
      <c r="AE35" s="148" t="str">
        <f>'[1]GHG Dashboard Data - Inventory'!AG20</f>
        <v>NO</v>
      </c>
      <c r="AF35" s="148">
        <f>'[1]GHG Dashboard Data - Inventory'!AH20</f>
        <v>23792.203333900685</v>
      </c>
      <c r="AG35" s="148">
        <f>'[1]GHG Dashboard Data - Inventory'!AI20</f>
        <v>1539534.8846906798</v>
      </c>
      <c r="AH35" s="148" t="str">
        <f>'[1]GHG Dashboard Data - Inventory'!AJ20</f>
        <v>NO</v>
      </c>
      <c r="AI35" s="149" t="str">
        <f>'[1]GHG Dashboard Data - Inventory'!AK20</f>
        <v>NE</v>
      </c>
      <c r="AJ35" s="148">
        <f>'[1]GHG Dashboard Data - Inventory'!AL20</f>
        <v>28768.743591400002</v>
      </c>
      <c r="AK35" s="148">
        <f>'[1]GHG Dashboard Data - Inventory'!AM20</f>
        <v>62064.121348263085</v>
      </c>
      <c r="AL35" s="149" t="str">
        <f>'[1]GHG Dashboard Data - Inventory'!AN20</f>
        <v>NE</v>
      </c>
      <c r="AM35" s="148">
        <f>'[1]GHG Dashboard Data - Inventory'!AO20</f>
        <v>303.73647040000003</v>
      </c>
      <c r="AN35" s="148" t="str">
        <f>'[1]GHG Dashboard Data - Inventory'!AP20</f>
        <v>NO</v>
      </c>
      <c r="AO35" s="149" t="str">
        <f>'[1]GHG Dashboard Data - Inventory'!AQ20</f>
        <v>NE</v>
      </c>
      <c r="AP35" s="148" t="str">
        <f>'[1]GHG Dashboard Data - Inventory'!AR20</f>
        <v>NO</v>
      </c>
      <c r="AQ35" s="148" t="str">
        <f>'[1]GHG Dashboard Data - Inventory'!AS20</f>
        <v>NO</v>
      </c>
      <c r="AR35" s="149" t="str">
        <f>'[1]GHG Dashboard Data - Inventory'!AT20</f>
        <v>NE</v>
      </c>
      <c r="AS35" s="148">
        <f>'[1]GHG Dashboard Data - Inventory'!AU20</f>
        <v>11893.428112723604</v>
      </c>
      <c r="AT35" s="148" t="str">
        <f>'[1]GHG Dashboard Data - Inventory'!AV20</f>
        <v>NO</v>
      </c>
      <c r="AU35" s="149" t="str">
        <f>'[1]GHG Dashboard Data - Inventory'!AW20</f>
        <v>NE</v>
      </c>
      <c r="AV35" s="148" t="str">
        <f>'[1]GHG Dashboard Data - Inventory'!AX20</f>
        <v>NO</v>
      </c>
      <c r="AW35" s="148" t="str">
        <f>'[1]GHG Dashboard Data - Inventory'!AY20</f>
        <v>NO</v>
      </c>
      <c r="AX35" s="150" t="str">
        <f>'[1]GHG Dashboard Data - Inventory'!AZ20</f>
        <v>NO</v>
      </c>
      <c r="AY35" s="148" t="str">
        <f>'[1]GHG Dashboard Data - Inventory'!BA20</f>
        <v>NO</v>
      </c>
      <c r="AZ35" s="148" t="str">
        <f>'[1]GHG Dashboard Data - Inventory'!BB20</f>
        <v>NO</v>
      </c>
      <c r="BA35" s="150" t="str">
        <f>'[1]GHG Dashboard Data - Inventory'!BC20</f>
        <v>NO</v>
      </c>
      <c r="BB35" s="148" t="str">
        <f>'[1]GHG Dashboard Data - Inventory'!BD20</f>
        <v>NO</v>
      </c>
      <c r="BC35" s="148">
        <f>'[1]GHG Dashboard Data - Inventory'!BE20</f>
        <v>0</v>
      </c>
      <c r="BD35" s="150">
        <f>'[1]GHG Dashboard Data - Inventory'!BF20</f>
        <v>0</v>
      </c>
      <c r="BE35" s="148">
        <f>'[1]GHG Dashboard Data - Inventory'!BG20</f>
        <v>17281.72</v>
      </c>
      <c r="BF35" s="148" t="str">
        <f>'[1]GHG Dashboard Data - Inventory'!BH20</f>
        <v>NO</v>
      </c>
      <c r="BG35" s="150">
        <f>'[1]GHG Dashboard Data - Inventory'!BI20</f>
        <v>34222</v>
      </c>
      <c r="BH35" s="149" t="str">
        <f>'[1]GHG Dashboard Data - Inventory'!BJ20</f>
        <v>NE</v>
      </c>
      <c r="BI35" s="149" t="str">
        <f>'[1]GHG Dashboard Data - Inventory'!BK20</f>
        <v>NE</v>
      </c>
      <c r="BJ35" s="149" t="str">
        <f>'[1]GHG Dashboard Data - Inventory'!BL20</f>
        <v>NE</v>
      </c>
      <c r="BK35" s="149" t="str">
        <f>'[1]GHG Dashboard Data - Inventory'!BM20</f>
        <v>NE</v>
      </c>
      <c r="BL35" s="149" t="str">
        <f>'[1]GHG Dashboard Data - Inventory'!BN20</f>
        <v>NE</v>
      </c>
      <c r="BM35" s="151" t="str">
        <f>'[1]GHG Dashboard Data - Inventory'!BO20</f>
        <v>NE</v>
      </c>
      <c r="BN35" s="269">
        <f>'[1]GHG Dashboard Data - Inventory'!BP20</f>
        <v>0</v>
      </c>
      <c r="BO35" s="269">
        <f>'[1]GHG Dashboard Data - Inventory'!BQ20</f>
        <v>0</v>
      </c>
      <c r="BP35" s="269">
        <f>'[1]GHG Dashboard Data - Inventory'!BR20</f>
        <v>0</v>
      </c>
      <c r="BQ35" s="269">
        <f>'[1]GHG Dashboard Data - Inventory'!BS20</f>
        <v>0</v>
      </c>
      <c r="BR35" s="269">
        <f>'[1]GHG Dashboard Data - Inventory'!BT20</f>
        <v>0</v>
      </c>
      <c r="BS35" s="269">
        <f>'[1]GHG Dashboard Data - Inventory'!BU20</f>
        <v>0</v>
      </c>
      <c r="BT35" s="152" t="str">
        <f t="shared" si="102"/>
        <v>Boston_2010</v>
      </c>
      <c r="BU35" s="152">
        <f>'[1]GHG Dashboard Data - Inventory'!BW20</f>
        <v>6872606.3441386623</v>
      </c>
      <c r="BV35" s="152">
        <f>'[1]GHG Dashboard Data - Inventory'!BX20</f>
        <v>6872606.3441386623</v>
      </c>
      <c r="BW35" s="152">
        <f>'[1]GHG Dashboard Data - Inventory'!BY20</f>
        <v>6872606.3441386623</v>
      </c>
      <c r="BX35" s="152">
        <f>'[1]GHG Dashboard Data - Inventory'!BZ20</f>
        <v>4236391.2228798047</v>
      </c>
      <c r="BY35" s="302">
        <f>'[1]GHG Dashboard Data - Inventory'!CA20</f>
        <v>5212759.7099251961</v>
      </c>
      <c r="BZ35" s="302">
        <f>'[1]GHG Dashboard Data - Inventory'!CB20</f>
        <v>1642564.9142134665</v>
      </c>
      <c r="CA35" s="302">
        <f>'[1]GHG Dashboard Data - Inventory'!CC20</f>
        <v>17281.72</v>
      </c>
      <c r="CB35" s="303">
        <f>'[1]GHG Dashboard Data - Inventory'!CD20</f>
        <v>5212759.7099251961</v>
      </c>
      <c r="CC35" s="303">
        <f>'[1]GHG Dashboard Data - Inventory'!CE20</f>
        <v>1642564.9142134665</v>
      </c>
      <c r="CD35" s="303">
        <f>'[1]GHG Dashboard Data - Inventory'!CF20</f>
        <v>17281.72</v>
      </c>
      <c r="CE35" s="303" t="str">
        <f>'[1]GHG Dashboard Data - Inventory'!CG20</f>
        <v/>
      </c>
      <c r="CF35" s="303" t="str">
        <f>'[1]GHG Dashboard Data - Inventory'!CH20</f>
        <v/>
      </c>
      <c r="CG35" s="304">
        <f>'[1]GHG Dashboard Data - Inventory'!CI20</f>
        <v>2604386.7100146012</v>
      </c>
      <c r="CH35" s="304">
        <f>'[1]GHG Dashboard Data - Inventory'!CK20</f>
        <v>1580500.7928652035</v>
      </c>
      <c r="CI35" s="304">
        <f>SUM('[1]GHG Dashboard Data - Inventory'!CL20:CM20)</f>
        <v>51503.72</v>
      </c>
      <c r="CJ35" s="304" t="str">
        <f>'[1]GHG Dashboard Data - Inventory'!CN20</f>
        <v/>
      </c>
      <c r="CK35" s="304" t="str">
        <f>'[1]GHG Dashboard Data - Inventory'!CO20</f>
        <v/>
      </c>
      <c r="CL35" s="302">
        <f>'[1]GHG Dashboard Data - Inventory'!CP20</f>
        <v>1440397.6818491507</v>
      </c>
      <c r="CM35" s="302">
        <f>'[1]GHG Dashboard Data - Inventory'!CQ20</f>
        <v>3748569.8247421449</v>
      </c>
      <c r="CN35" s="302" t="str">
        <f>'[1]GHG Dashboard Data - Inventory'!CR20</f>
        <v/>
      </c>
      <c r="CO35" s="302" t="str">
        <f>'[1]GHG Dashboard Data - Inventory'!CS20</f>
        <v/>
      </c>
      <c r="CP35" s="302" t="str">
        <f>'[1]GHG Dashboard Data - Inventory'!CT20</f>
        <v/>
      </c>
      <c r="CQ35" s="302" t="str">
        <f>'[1]GHG Dashboard Data - Inventory'!CU20</f>
        <v/>
      </c>
      <c r="CR35" s="302" t="str">
        <f>'[1]GHG Dashboard Data - Inventory'!CV20</f>
        <v/>
      </c>
      <c r="CS35" s="302">
        <f>'[1]GHG Dashboard Data - Inventory'!CW20</f>
        <v>23792.203333900685</v>
      </c>
      <c r="CT35" s="302">
        <f>'[1]GHG Dashboard Data - Inventory'!CX20</f>
        <v>1539534.8846906798</v>
      </c>
      <c r="CU35" s="302">
        <f>'[1]GHG Dashboard Data - Inventory'!CY20</f>
        <v>90832.864939663094</v>
      </c>
      <c r="CV35" s="302">
        <f>'[1]GHG Dashboard Data - Inventory'!CZ20</f>
        <v>303.73647040000003</v>
      </c>
      <c r="CW35" s="302" t="str">
        <f>'[1]GHG Dashboard Data - Inventory'!DA20</f>
        <v/>
      </c>
      <c r="CX35" s="302">
        <f>'[1]GHG Dashboard Data - Inventory'!DB20</f>
        <v>11893.428112723604</v>
      </c>
      <c r="CY35" s="302" t="str">
        <f>'[1]GHG Dashboard Data - Inventory'!DC20</f>
        <v/>
      </c>
      <c r="CZ35" s="302" t="str">
        <f>'[1]GHG Dashboard Data - Inventory'!DD20</f>
        <v/>
      </c>
      <c r="DA35" s="302" t="str">
        <f>'[1]GHG Dashboard Data - Inventory'!DE20</f>
        <v/>
      </c>
      <c r="DB35" s="302">
        <f>'[1]GHG Dashboard Data - Inventory'!DF20</f>
        <v>17281.72</v>
      </c>
      <c r="DC35" s="305">
        <f>'[1]GHG Dashboard Data - Inventory'!DG20</f>
        <v>1440397.6818491507</v>
      </c>
      <c r="DD35" s="305">
        <f>'[1]GHG Dashboard Data - Inventory'!DH20</f>
        <v>3748569.8247421449</v>
      </c>
      <c r="DE35" s="305" t="str">
        <f>'[1]GHG Dashboard Data - Inventory'!DI20</f>
        <v/>
      </c>
      <c r="DF35" s="305" t="str">
        <f>'[1]GHG Dashboard Data - Inventory'!DJ20</f>
        <v/>
      </c>
      <c r="DG35" s="305" t="str">
        <f>'[1]GHG Dashboard Data - Inventory'!DK20</f>
        <v/>
      </c>
      <c r="DH35" s="305" t="str">
        <f>'[1]GHG Dashboard Data - Inventory'!DL20</f>
        <v/>
      </c>
      <c r="DI35" s="305" t="str">
        <f>'[1]GHG Dashboard Data - Inventory'!DM20</f>
        <v/>
      </c>
      <c r="DJ35" s="305">
        <f>'[1]GHG Dashboard Data - Inventory'!DN20</f>
        <v>23792.203333900685</v>
      </c>
      <c r="DK35" s="305">
        <f>'[1]GHG Dashboard Data - Inventory'!DO20</f>
        <v>1539534.8846906798</v>
      </c>
      <c r="DL35" s="305">
        <f>'[1]GHG Dashboard Data - Inventory'!DP20</f>
        <v>90832.864939663094</v>
      </c>
      <c r="DM35" s="305">
        <f>'[1]GHG Dashboard Data - Inventory'!DQ20</f>
        <v>303.73647040000003</v>
      </c>
      <c r="DN35" s="305" t="str">
        <f>'[1]GHG Dashboard Data - Inventory'!DR20</f>
        <v/>
      </c>
      <c r="DO35" s="305">
        <f>'[1]GHG Dashboard Data - Inventory'!DS20</f>
        <v>11893.428112723604</v>
      </c>
      <c r="DP35" s="305" t="str">
        <f>'[1]GHG Dashboard Data - Inventory'!DT20</f>
        <v/>
      </c>
      <c r="DQ35" s="305" t="str">
        <f>'[1]GHG Dashboard Data - Inventory'!DU20</f>
        <v/>
      </c>
      <c r="DR35" s="305" t="str">
        <f>'[1]GHG Dashboard Data - Inventory'!DV20</f>
        <v/>
      </c>
      <c r="DS35" s="305">
        <f>'[1]GHG Dashboard Data - Inventory'!DW20</f>
        <v>17281.72</v>
      </c>
      <c r="DT35" s="305" t="str">
        <f>'[1]GHG Dashboard Data - Inventory'!DX20</f>
        <v/>
      </c>
      <c r="DU35" s="305" t="str">
        <f>'[1]GHG Dashboard Data - Inventory'!DY20</f>
        <v/>
      </c>
      <c r="DV35" s="305" t="str">
        <f>'[1]GHG Dashboard Data - Inventory'!DZ20</f>
        <v/>
      </c>
      <c r="DW35" s="305" t="str">
        <f>'[1]GHG Dashboard Data - Inventory'!EA20</f>
        <v/>
      </c>
      <c r="DX35" s="305" t="str">
        <f>'[1]GHG Dashboard Data - Inventory'!EB20</f>
        <v/>
      </c>
      <c r="DY35" s="306" t="str">
        <f>'[1]GHG Dashboard Data - Inventory'!EC20</f>
        <v/>
      </c>
      <c r="DZ35" s="307">
        <f>'[1]GHG Dashboard Data - Inventory'!ED20</f>
        <v>926777.29911377991</v>
      </c>
      <c r="EA35" s="307">
        <f>'[1]GHG Dashboard Data - Inventory'!EE20</f>
        <v>1558484.6910600017</v>
      </c>
      <c r="EB35" s="307" t="str">
        <f>'[1]GHG Dashboard Data - Inventory'!EF20</f>
        <v/>
      </c>
      <c r="EC35" s="307" t="str">
        <f>'[1]GHG Dashboard Data - Inventory'!EG20</f>
        <v/>
      </c>
      <c r="ED35" s="307">
        <f>'[1]GHG Dashboard Data - Inventory'!EH20</f>
        <v>95332.516506918517</v>
      </c>
      <c r="EE35" s="307" t="str">
        <f>'[1]GHG Dashboard Data - Inventory'!EI20</f>
        <v/>
      </c>
      <c r="EF35" s="307" t="str">
        <f>'[1]GHG Dashboard Data - Inventory'!EJ20</f>
        <v/>
      </c>
      <c r="EG35" s="307" t="str">
        <f>'[1]GHG Dashboard Data - Inventory'!EK20</f>
        <v/>
      </c>
      <c r="EH35" s="307">
        <f>'[1]GHG Dashboard Data - Inventory'!EL20</f>
        <v>23792.203333900685</v>
      </c>
      <c r="EI35" s="307">
        <f>'[1]GHG Dashboard Data - Inventory'!EM20</f>
        <v>1539534.8846906798</v>
      </c>
      <c r="EJ35" s="307">
        <f>'[1]GHG Dashboard Data - Inventory'!EN20</f>
        <v>28768.743591400002</v>
      </c>
      <c r="EK35" s="307">
        <f>'[1]GHG Dashboard Data - Inventory'!EO20</f>
        <v>303.73647040000003</v>
      </c>
      <c r="EL35" s="307" t="str">
        <f>'[1]GHG Dashboard Data - Inventory'!EP20</f>
        <v/>
      </c>
      <c r="EM35" s="307">
        <f>'[1]GHG Dashboard Data - Inventory'!EQ20</f>
        <v>11893.428112723604</v>
      </c>
      <c r="EN35" s="307" t="str">
        <f>'[1]GHG Dashboard Data - Inventory'!ER20</f>
        <v/>
      </c>
      <c r="EO35" s="307" t="str">
        <f>'[1]GHG Dashboard Data - Inventory'!ES20</f>
        <v/>
      </c>
      <c r="EP35" s="307" t="str">
        <f>'[1]GHG Dashboard Data - Inventory'!ET20</f>
        <v/>
      </c>
      <c r="EQ35" s="307">
        <f>'[1]GHG Dashboard Data - Inventory'!EU20</f>
        <v>51503.72</v>
      </c>
      <c r="ER35" s="307" t="str">
        <f>'[1]GHG Dashboard Data - Inventory'!EV20</f>
        <v/>
      </c>
      <c r="ES35" s="307" t="str">
        <f>'[1]GHG Dashboard Data - Inventory'!EW20</f>
        <v/>
      </c>
      <c r="ET35" s="307" t="str">
        <f>'[1]GHG Dashboard Data - Inventory'!EX20</f>
        <v/>
      </c>
      <c r="EU35" s="307" t="str">
        <f>'[1]GHG Dashboard Data - Inventory'!EY20</f>
        <v/>
      </c>
      <c r="EV35" s="307" t="str">
        <f>'[1]GHG Dashboard Data - Inventory'!EZ20</f>
        <v/>
      </c>
      <c r="EW35" s="308">
        <f t="shared" si="103"/>
        <v>95332.516506918517</v>
      </c>
      <c r="EX35" s="309">
        <f>'[1]GHG Dashboard Data - Inventory'!FA20</f>
        <v>5212759.7099251961</v>
      </c>
      <c r="EY35" s="309">
        <f>'[1]GHG Dashboard Data - Inventory'!FB20</f>
        <v>1642564.9142134665</v>
      </c>
      <c r="EZ35" s="309">
        <f>'[1]GHG Dashboard Data - Inventory'!FC20</f>
        <v>17281.72</v>
      </c>
      <c r="FA35" s="309">
        <f>'[1]GHG Dashboard Data - Inventory'!FD20</f>
        <v>5212759.7099251961</v>
      </c>
      <c r="FB35" s="309">
        <f>'[1]GHG Dashboard Data - Inventory'!FE20</f>
        <v>1642564.9142134665</v>
      </c>
      <c r="FC35" s="309">
        <f>'[1]GHG Dashboard Data - Inventory'!FF20</f>
        <v>17281.72</v>
      </c>
      <c r="FD35" s="309" t="str">
        <f>'[1]GHG Dashboard Data - Inventory'!FG20</f>
        <v/>
      </c>
      <c r="FE35" s="309" t="str">
        <f>'[1]GHG Dashboard Data - Inventory'!FH20</f>
        <v/>
      </c>
      <c r="FF35" s="309" t="str">
        <f>'[1]GHG Dashboard Data - Inventory'!B20</f>
        <v>No</v>
      </c>
      <c r="FG35" s="31" t="str">
        <f>IFERROR(VLOOKUP(E35,'Climate data-must not modify'!A:D,4,FALSE),"")</f>
        <v>Continental</v>
      </c>
      <c r="FH35" s="31">
        <f t="shared" si="104"/>
        <v>148825.9277130283</v>
      </c>
      <c r="FI35" s="31">
        <f t="shared" si="105"/>
        <v>4940.7520000000004</v>
      </c>
      <c r="FJ35" s="35"/>
    </row>
    <row r="36" spans="1:166" s="31" customFormat="1">
      <c r="A36" s="31">
        <f t="shared" si="99"/>
        <v>8</v>
      </c>
      <c r="B36" s="31">
        <f t="shared" si="100"/>
        <v>21</v>
      </c>
      <c r="C36" s="34" t="str">
        <f t="shared" si="101"/>
        <v>Boston_2011</v>
      </c>
      <c r="D36" s="231">
        <f>'[1]GHG Dashboard Data - Inventory'!H21</f>
        <v>2011</v>
      </c>
      <c r="E36" s="156" t="str">
        <f>'[1]GHG Dashboard Data - Inventory'!C21</f>
        <v>Boston</v>
      </c>
      <c r="F36" s="156" t="str">
        <f>'[1]GHG Dashboard Data - Inventory'!D21</f>
        <v>USA</v>
      </c>
      <c r="G36" s="156" t="str">
        <f>'[1]GHG Dashboard Data - Inventory'!E21</f>
        <v>North America</v>
      </c>
      <c r="H36" s="156">
        <f>'[1]GHG Dashboard Data - Inventory'!K21</f>
        <v>624969</v>
      </c>
      <c r="I36" s="156">
        <f>'[1]GHG Dashboard Data - Inventory'!L21</f>
        <v>125</v>
      </c>
      <c r="J36" s="156">
        <f>'[1]GHG Dashboard Data - Inventory'!M21/1000000</f>
        <v>94888</v>
      </c>
      <c r="K36" s="156" t="str">
        <f>'[1]GHG Dashboard Data - Inventory'!J21</f>
        <v>BASIC</v>
      </c>
      <c r="L36" s="148">
        <f>'[1]GHG Dashboard Data - Inventory'!N21</f>
        <v>856400.6065716201</v>
      </c>
      <c r="M36" s="148">
        <f>'[1]GHG Dashboard Data - Inventory'!O21</f>
        <v>491051.06256224186</v>
      </c>
      <c r="N36" s="149" t="str">
        <f>'[1]GHG Dashboard Data - Inventory'!P21</f>
        <v>NE</v>
      </c>
      <c r="O36" s="148">
        <f>'[1]GHG Dashboard Data - Inventory'!Q21</f>
        <v>1435398.6739615614</v>
      </c>
      <c r="P36" s="148">
        <f>'[1]GHG Dashboard Data - Inventory'!R21</f>
        <v>2095844.3275455697</v>
      </c>
      <c r="Q36" s="149" t="str">
        <f>'[1]GHG Dashboard Data - Inventory'!S21</f>
        <v>NE</v>
      </c>
      <c r="R36" s="148" t="str">
        <f>'[1]GHG Dashboard Data - Inventory'!T21</f>
        <v>IE</v>
      </c>
      <c r="S36" s="148" t="str">
        <f>'[1]GHG Dashboard Data - Inventory'!U21</f>
        <v>IE</v>
      </c>
      <c r="T36" s="149" t="str">
        <f>'[1]GHG Dashboard Data - Inventory'!V21</f>
        <v>NE</v>
      </c>
      <c r="U36" s="148" t="str">
        <f>'[1]GHG Dashboard Data - Inventory'!W21</f>
        <v>NO</v>
      </c>
      <c r="V36" s="148" t="str">
        <f>'[1]GHG Dashboard Data - Inventory'!X21</f>
        <v>NO</v>
      </c>
      <c r="W36" s="149" t="str">
        <f>'[1]GHG Dashboard Data - Inventory'!Y21</f>
        <v>NO</v>
      </c>
      <c r="X36" s="150">
        <f>'[1]GHG Dashboard Data - Inventory'!Z21</f>
        <v>118138.68192463589</v>
      </c>
      <c r="Y36" s="148" t="str">
        <f>'[1]GHG Dashboard Data - Inventory'!AA21</f>
        <v>NO</v>
      </c>
      <c r="Z36" s="148" t="str">
        <f>'[1]GHG Dashboard Data - Inventory'!AB21</f>
        <v>NO</v>
      </c>
      <c r="AA36" s="149" t="str">
        <f>'[1]GHG Dashboard Data - Inventory'!AC21</f>
        <v>NE</v>
      </c>
      <c r="AB36" s="148" t="str">
        <f>'[1]GHG Dashboard Data - Inventory'!AD21</f>
        <v>NO</v>
      </c>
      <c r="AC36" s="148" t="str">
        <f>'[1]GHG Dashboard Data - Inventory'!AE21</f>
        <v>NO</v>
      </c>
      <c r="AD36" s="149" t="str">
        <f>'[1]GHG Dashboard Data - Inventory'!AF21</f>
        <v>NO</v>
      </c>
      <c r="AE36" s="148" t="str">
        <f>'[1]GHG Dashboard Data - Inventory'!AG21</f>
        <v>NO</v>
      </c>
      <c r="AF36" s="148">
        <f>'[1]GHG Dashboard Data - Inventory'!AH21</f>
        <v>24561.703487417493</v>
      </c>
      <c r="AG36" s="148">
        <f>'[1]GHG Dashboard Data - Inventory'!AI21</f>
        <v>1541665.4859102792</v>
      </c>
      <c r="AH36" s="148" t="str">
        <f>'[1]GHG Dashboard Data - Inventory'!AJ21</f>
        <v>NO</v>
      </c>
      <c r="AI36" s="149" t="str">
        <f>'[1]GHG Dashboard Data - Inventory'!AK21</f>
        <v>NE</v>
      </c>
      <c r="AJ36" s="148">
        <f>'[1]GHG Dashboard Data - Inventory'!AL21</f>
        <v>26462.702628400002</v>
      </c>
      <c r="AK36" s="148">
        <f>'[1]GHG Dashboard Data - Inventory'!AM21</f>
        <v>58507.380993184437</v>
      </c>
      <c r="AL36" s="149" t="str">
        <f>'[1]GHG Dashboard Data - Inventory'!AN21</f>
        <v>NE</v>
      </c>
      <c r="AM36" s="148">
        <f>'[1]GHG Dashboard Data - Inventory'!AO21</f>
        <v>390.32914240000002</v>
      </c>
      <c r="AN36" s="148" t="str">
        <f>'[1]GHG Dashboard Data - Inventory'!AP21</f>
        <v>NO</v>
      </c>
      <c r="AO36" s="149" t="str">
        <f>'[1]GHG Dashboard Data - Inventory'!AQ21</f>
        <v>NE</v>
      </c>
      <c r="AP36" s="148" t="str">
        <f>'[1]GHG Dashboard Data - Inventory'!AR21</f>
        <v>NO</v>
      </c>
      <c r="AQ36" s="148" t="str">
        <f>'[1]GHG Dashboard Data - Inventory'!AS21</f>
        <v>NO</v>
      </c>
      <c r="AR36" s="149" t="str">
        <f>'[1]GHG Dashboard Data - Inventory'!AT21</f>
        <v>NE</v>
      </c>
      <c r="AS36" s="148">
        <f>'[1]GHG Dashboard Data - Inventory'!AU21</f>
        <v>9013.6657510808418</v>
      </c>
      <c r="AT36" s="148" t="str">
        <f>'[1]GHG Dashboard Data - Inventory'!AV21</f>
        <v>NO</v>
      </c>
      <c r="AU36" s="149" t="str">
        <f>'[1]GHG Dashboard Data - Inventory'!AW21</f>
        <v>NE</v>
      </c>
      <c r="AV36" s="148" t="str">
        <f>'[1]GHG Dashboard Data - Inventory'!AX21</f>
        <v>NO</v>
      </c>
      <c r="AW36" s="148" t="str">
        <f>'[1]GHG Dashboard Data - Inventory'!AY21</f>
        <v>NO</v>
      </c>
      <c r="AX36" s="150" t="str">
        <f>'[1]GHG Dashboard Data - Inventory'!AZ21</f>
        <v>NO</v>
      </c>
      <c r="AY36" s="148" t="str">
        <f>'[1]GHG Dashboard Data - Inventory'!BA21</f>
        <v>NO</v>
      </c>
      <c r="AZ36" s="148" t="str">
        <f>'[1]GHG Dashboard Data - Inventory'!BB21</f>
        <v>NO</v>
      </c>
      <c r="BA36" s="150" t="str">
        <f>'[1]GHG Dashboard Data - Inventory'!BC21</f>
        <v>NO</v>
      </c>
      <c r="BB36" s="148" t="str">
        <f>'[1]GHG Dashboard Data - Inventory'!BD21</f>
        <v>NO</v>
      </c>
      <c r="BC36" s="148">
        <f>'[1]GHG Dashboard Data - Inventory'!BE21</f>
        <v>0</v>
      </c>
      <c r="BD36" s="150">
        <f>'[1]GHG Dashboard Data - Inventory'!BF21</f>
        <v>0</v>
      </c>
      <c r="BE36" s="148">
        <f>'[1]GHG Dashboard Data - Inventory'!BG21</f>
        <v>17413.57</v>
      </c>
      <c r="BF36" s="148" t="str">
        <f>'[1]GHG Dashboard Data - Inventory'!BH21</f>
        <v>NO</v>
      </c>
      <c r="BG36" s="150">
        <f>'[1]GHG Dashboard Data - Inventory'!BI21</f>
        <v>34575</v>
      </c>
      <c r="BH36" s="149" t="str">
        <f>'[1]GHG Dashboard Data - Inventory'!BJ21</f>
        <v>NE</v>
      </c>
      <c r="BI36" s="149" t="str">
        <f>'[1]GHG Dashboard Data - Inventory'!BK21</f>
        <v>NE</v>
      </c>
      <c r="BJ36" s="149" t="str">
        <f>'[1]GHG Dashboard Data - Inventory'!BL21</f>
        <v>NE</v>
      </c>
      <c r="BK36" s="149" t="str">
        <f>'[1]GHG Dashboard Data - Inventory'!BM21</f>
        <v>NE</v>
      </c>
      <c r="BL36" s="149" t="str">
        <f>'[1]GHG Dashboard Data - Inventory'!BN21</f>
        <v>NE</v>
      </c>
      <c r="BM36" s="151" t="str">
        <f>'[1]GHG Dashboard Data - Inventory'!BO21</f>
        <v>NE</v>
      </c>
      <c r="BN36" s="269">
        <f>'[1]GHG Dashboard Data - Inventory'!BP21</f>
        <v>0</v>
      </c>
      <c r="BO36" s="269">
        <f>'[1]GHG Dashboard Data - Inventory'!BQ21</f>
        <v>0</v>
      </c>
      <c r="BP36" s="269">
        <f>'[1]GHG Dashboard Data - Inventory'!BR21</f>
        <v>0</v>
      </c>
      <c r="BQ36" s="269">
        <f>'[1]GHG Dashboard Data - Inventory'!BS21</f>
        <v>0</v>
      </c>
      <c r="BR36" s="269">
        <f>'[1]GHG Dashboard Data - Inventory'!BT21</f>
        <v>0</v>
      </c>
      <c r="BS36" s="269">
        <f>'[1]GHG Dashboard Data - Inventory'!BU21</f>
        <v>0</v>
      </c>
      <c r="BT36" s="152" t="str">
        <f t="shared" si="102"/>
        <v>Boston_2011</v>
      </c>
      <c r="BU36" s="152">
        <f>'[1]GHG Dashboard Data - Inventory'!BW21</f>
        <v>6556709.5085537564</v>
      </c>
      <c r="BV36" s="152">
        <f>'[1]GHG Dashboard Data - Inventory'!BX21</f>
        <v>6556709.5085537564</v>
      </c>
      <c r="BW36" s="152">
        <f>'[1]GHG Dashboard Data - Inventory'!BY21</f>
        <v>6556709.5085537564</v>
      </c>
      <c r="BX36" s="152">
        <f>'[1]GHG Dashboard Data - Inventory'!BZ21</f>
        <v>4064020.419377395</v>
      </c>
      <c r="BY36" s="302">
        <f>'[1]GHG Dashboard Data - Inventory'!CA21</f>
        <v>4903256.3741284115</v>
      </c>
      <c r="BZ36" s="302">
        <f>'[1]GHG Dashboard Data - Inventory'!CB21</f>
        <v>1636039.5644253443</v>
      </c>
      <c r="CA36" s="302">
        <f>'[1]GHG Dashboard Data - Inventory'!CC21</f>
        <v>17413.57</v>
      </c>
      <c r="CB36" s="303">
        <f>'[1]GHG Dashboard Data - Inventory'!CD21</f>
        <v>4903256.3741284115</v>
      </c>
      <c r="CC36" s="303">
        <f>'[1]GHG Dashboard Data - Inventory'!CE21</f>
        <v>1636039.5644253443</v>
      </c>
      <c r="CD36" s="303">
        <f>'[1]GHG Dashboard Data - Inventory'!CF21</f>
        <v>17413.57</v>
      </c>
      <c r="CE36" s="303" t="str">
        <f>'[1]GHG Dashboard Data - Inventory'!CG21</f>
        <v/>
      </c>
      <c r="CF36" s="303" t="str">
        <f>'[1]GHG Dashboard Data - Inventory'!CH21</f>
        <v/>
      </c>
      <c r="CG36" s="304">
        <f>'[1]GHG Dashboard Data - Inventory'!CI21</f>
        <v>2434499.6659452352</v>
      </c>
      <c r="CH36" s="304">
        <f>'[1]GHG Dashboard Data - Inventory'!CK21</f>
        <v>1577532.1834321599</v>
      </c>
      <c r="CI36" s="304">
        <f>SUM('[1]GHG Dashboard Data - Inventory'!CL21:CM21)</f>
        <v>51988.57</v>
      </c>
      <c r="CJ36" s="304" t="str">
        <f>'[1]GHG Dashboard Data - Inventory'!CN21</f>
        <v/>
      </c>
      <c r="CK36" s="304" t="str">
        <f>'[1]GHG Dashboard Data - Inventory'!CO21</f>
        <v/>
      </c>
      <c r="CL36" s="302">
        <f>'[1]GHG Dashboard Data - Inventory'!CP21</f>
        <v>1347451.669133862</v>
      </c>
      <c r="CM36" s="302">
        <f>'[1]GHG Dashboard Data - Inventory'!CQ21</f>
        <v>3531243.0015071314</v>
      </c>
      <c r="CN36" s="302" t="str">
        <f>'[1]GHG Dashboard Data - Inventory'!CR21</f>
        <v/>
      </c>
      <c r="CO36" s="302" t="str">
        <f>'[1]GHG Dashboard Data - Inventory'!CS21</f>
        <v/>
      </c>
      <c r="CP36" s="302" t="str">
        <f>'[1]GHG Dashboard Data - Inventory'!CT21</f>
        <v/>
      </c>
      <c r="CQ36" s="302" t="str">
        <f>'[1]GHG Dashboard Data - Inventory'!CU21</f>
        <v/>
      </c>
      <c r="CR36" s="302" t="str">
        <f>'[1]GHG Dashboard Data - Inventory'!CV21</f>
        <v/>
      </c>
      <c r="CS36" s="302">
        <f>'[1]GHG Dashboard Data - Inventory'!CW21</f>
        <v>24561.703487417493</v>
      </c>
      <c r="CT36" s="302">
        <f>'[1]GHG Dashboard Data - Inventory'!CX21</f>
        <v>1541665.4859102792</v>
      </c>
      <c r="CU36" s="302">
        <f>'[1]GHG Dashboard Data - Inventory'!CY21</f>
        <v>84970.083621584432</v>
      </c>
      <c r="CV36" s="302">
        <f>'[1]GHG Dashboard Data - Inventory'!CZ21</f>
        <v>390.32914240000002</v>
      </c>
      <c r="CW36" s="302" t="str">
        <f>'[1]GHG Dashboard Data - Inventory'!DA21</f>
        <v/>
      </c>
      <c r="CX36" s="302">
        <f>'[1]GHG Dashboard Data - Inventory'!DB21</f>
        <v>9013.6657510808418</v>
      </c>
      <c r="CY36" s="302" t="str">
        <f>'[1]GHG Dashboard Data - Inventory'!DC21</f>
        <v/>
      </c>
      <c r="CZ36" s="302" t="str">
        <f>'[1]GHG Dashboard Data - Inventory'!DD21</f>
        <v/>
      </c>
      <c r="DA36" s="302" t="str">
        <f>'[1]GHG Dashboard Data - Inventory'!DE21</f>
        <v/>
      </c>
      <c r="DB36" s="302">
        <f>'[1]GHG Dashboard Data - Inventory'!DF21</f>
        <v>17413.57</v>
      </c>
      <c r="DC36" s="305">
        <f>'[1]GHG Dashboard Data - Inventory'!DG21</f>
        <v>1347451.669133862</v>
      </c>
      <c r="DD36" s="305">
        <f>'[1]GHG Dashboard Data - Inventory'!DH21</f>
        <v>3531243.0015071314</v>
      </c>
      <c r="DE36" s="305" t="str">
        <f>'[1]GHG Dashboard Data - Inventory'!DI21</f>
        <v/>
      </c>
      <c r="DF36" s="305" t="str">
        <f>'[1]GHG Dashboard Data - Inventory'!DJ21</f>
        <v/>
      </c>
      <c r="DG36" s="305" t="str">
        <f>'[1]GHG Dashboard Data - Inventory'!DK21</f>
        <v/>
      </c>
      <c r="DH36" s="305" t="str">
        <f>'[1]GHG Dashboard Data - Inventory'!DL21</f>
        <v/>
      </c>
      <c r="DI36" s="305" t="str">
        <f>'[1]GHG Dashboard Data - Inventory'!DM21</f>
        <v/>
      </c>
      <c r="DJ36" s="305">
        <f>'[1]GHG Dashboard Data - Inventory'!DN21</f>
        <v>24561.703487417493</v>
      </c>
      <c r="DK36" s="305">
        <f>'[1]GHG Dashboard Data - Inventory'!DO21</f>
        <v>1541665.4859102792</v>
      </c>
      <c r="DL36" s="305">
        <f>'[1]GHG Dashboard Data - Inventory'!DP21</f>
        <v>84970.083621584432</v>
      </c>
      <c r="DM36" s="305">
        <f>'[1]GHG Dashboard Data - Inventory'!DQ21</f>
        <v>390.32914240000002</v>
      </c>
      <c r="DN36" s="305" t="str">
        <f>'[1]GHG Dashboard Data - Inventory'!DR21</f>
        <v/>
      </c>
      <c r="DO36" s="305">
        <f>'[1]GHG Dashboard Data - Inventory'!DS21</f>
        <v>9013.6657510808418</v>
      </c>
      <c r="DP36" s="305" t="str">
        <f>'[1]GHG Dashboard Data - Inventory'!DT21</f>
        <v/>
      </c>
      <c r="DQ36" s="305" t="str">
        <f>'[1]GHG Dashboard Data - Inventory'!DU21</f>
        <v/>
      </c>
      <c r="DR36" s="305" t="str">
        <f>'[1]GHG Dashboard Data - Inventory'!DV21</f>
        <v/>
      </c>
      <c r="DS36" s="305">
        <f>'[1]GHG Dashboard Data - Inventory'!DW21</f>
        <v>17413.57</v>
      </c>
      <c r="DT36" s="305" t="str">
        <f>'[1]GHG Dashboard Data - Inventory'!DX21</f>
        <v/>
      </c>
      <c r="DU36" s="305" t="str">
        <f>'[1]GHG Dashboard Data - Inventory'!DY21</f>
        <v/>
      </c>
      <c r="DV36" s="305" t="str">
        <f>'[1]GHG Dashboard Data - Inventory'!DZ21</f>
        <v/>
      </c>
      <c r="DW36" s="305" t="str">
        <f>'[1]GHG Dashboard Data - Inventory'!EA21</f>
        <v/>
      </c>
      <c r="DX36" s="305" t="str">
        <f>'[1]GHG Dashboard Data - Inventory'!EB21</f>
        <v/>
      </c>
      <c r="DY36" s="306" t="str">
        <f>'[1]GHG Dashboard Data - Inventory'!EC21</f>
        <v/>
      </c>
      <c r="DZ36" s="307">
        <f>'[1]GHG Dashboard Data - Inventory'!ED21</f>
        <v>856400.6065716201</v>
      </c>
      <c r="EA36" s="307">
        <f>'[1]GHG Dashboard Data - Inventory'!EE21</f>
        <v>1435398.6739615614</v>
      </c>
      <c r="EB36" s="307" t="str">
        <f>'[1]GHG Dashboard Data - Inventory'!EF21</f>
        <v/>
      </c>
      <c r="EC36" s="307" t="str">
        <f>'[1]GHG Dashboard Data - Inventory'!EG21</f>
        <v/>
      </c>
      <c r="ED36" s="307">
        <f>'[1]GHG Dashboard Data - Inventory'!EH21</f>
        <v>118138.68192463589</v>
      </c>
      <c r="EE36" s="307" t="str">
        <f>'[1]GHG Dashboard Data - Inventory'!EI21</f>
        <v/>
      </c>
      <c r="EF36" s="307" t="str">
        <f>'[1]GHG Dashboard Data - Inventory'!EJ21</f>
        <v/>
      </c>
      <c r="EG36" s="307" t="str">
        <f>'[1]GHG Dashboard Data - Inventory'!EK21</f>
        <v/>
      </c>
      <c r="EH36" s="307">
        <f>'[1]GHG Dashboard Data - Inventory'!EL21</f>
        <v>24561.703487417493</v>
      </c>
      <c r="EI36" s="307">
        <f>'[1]GHG Dashboard Data - Inventory'!EM21</f>
        <v>1541665.4859102792</v>
      </c>
      <c r="EJ36" s="307">
        <f>'[1]GHG Dashboard Data - Inventory'!EN21</f>
        <v>26462.702628400002</v>
      </c>
      <c r="EK36" s="307">
        <f>'[1]GHG Dashboard Data - Inventory'!EO21</f>
        <v>390.32914240000002</v>
      </c>
      <c r="EL36" s="307" t="str">
        <f>'[1]GHG Dashboard Data - Inventory'!EP21</f>
        <v/>
      </c>
      <c r="EM36" s="307">
        <f>'[1]GHG Dashboard Data - Inventory'!EQ21</f>
        <v>9013.6657510808418</v>
      </c>
      <c r="EN36" s="307" t="str">
        <f>'[1]GHG Dashboard Data - Inventory'!ER21</f>
        <v/>
      </c>
      <c r="EO36" s="307" t="str">
        <f>'[1]GHG Dashboard Data - Inventory'!ES21</f>
        <v/>
      </c>
      <c r="EP36" s="307" t="str">
        <f>'[1]GHG Dashboard Data - Inventory'!ET21</f>
        <v/>
      </c>
      <c r="EQ36" s="307">
        <f>'[1]GHG Dashboard Data - Inventory'!EU21</f>
        <v>51988.57</v>
      </c>
      <c r="ER36" s="307" t="str">
        <f>'[1]GHG Dashboard Data - Inventory'!EV21</f>
        <v/>
      </c>
      <c r="ES36" s="307" t="str">
        <f>'[1]GHG Dashboard Data - Inventory'!EW21</f>
        <v/>
      </c>
      <c r="ET36" s="307" t="str">
        <f>'[1]GHG Dashboard Data - Inventory'!EX21</f>
        <v/>
      </c>
      <c r="EU36" s="307" t="str">
        <f>'[1]GHG Dashboard Data - Inventory'!EY21</f>
        <v/>
      </c>
      <c r="EV36" s="307" t="str">
        <f>'[1]GHG Dashboard Data - Inventory'!EZ21</f>
        <v/>
      </c>
      <c r="EW36" s="308">
        <f t="shared" si="103"/>
        <v>118138.68192463589</v>
      </c>
      <c r="EX36" s="309">
        <f>'[1]GHG Dashboard Data - Inventory'!FA21</f>
        <v>4903256.3741284115</v>
      </c>
      <c r="EY36" s="309">
        <f>'[1]GHG Dashboard Data - Inventory'!FB21</f>
        <v>1636039.5644253443</v>
      </c>
      <c r="EZ36" s="309">
        <f>'[1]GHG Dashboard Data - Inventory'!FC21</f>
        <v>17413.57</v>
      </c>
      <c r="FA36" s="309">
        <f>'[1]GHG Dashboard Data - Inventory'!FD21</f>
        <v>4903256.3741284115</v>
      </c>
      <c r="FB36" s="309">
        <f>'[1]GHG Dashboard Data - Inventory'!FE21</f>
        <v>1636039.5644253443</v>
      </c>
      <c r="FC36" s="309">
        <f>'[1]GHG Dashboard Data - Inventory'!FF21</f>
        <v>17413.57</v>
      </c>
      <c r="FD36" s="309" t="str">
        <f>'[1]GHG Dashboard Data - Inventory'!FG21</f>
        <v/>
      </c>
      <c r="FE36" s="309" t="str">
        <f>'[1]GHG Dashboard Data - Inventory'!FH21</f>
        <v/>
      </c>
      <c r="FF36" s="309" t="str">
        <f>'[1]GHG Dashboard Data - Inventory'!B21</f>
        <v>No</v>
      </c>
      <c r="FG36" s="31" t="str">
        <f>IFERROR(VLOOKUP(E36,'Climate data-must not modify'!A:D,4,FALSE),"")</f>
        <v>Continental</v>
      </c>
      <c r="FH36" s="31">
        <f t="shared" si="104"/>
        <v>151828.33068520197</v>
      </c>
      <c r="FI36" s="31">
        <f t="shared" si="105"/>
        <v>4999.7520000000004</v>
      </c>
      <c r="FJ36" s="35"/>
    </row>
    <row r="37" spans="1:166" s="31" customFormat="1">
      <c r="A37" s="31">
        <f t="shared" si="99"/>
        <v>8</v>
      </c>
      <c r="B37" s="31">
        <f t="shared" si="100"/>
        <v>22</v>
      </c>
      <c r="C37" s="34" t="str">
        <f t="shared" si="101"/>
        <v>Boston_2012</v>
      </c>
      <c r="D37" s="231">
        <f>'[1]GHG Dashboard Data - Inventory'!H22</f>
        <v>2012</v>
      </c>
      <c r="E37" s="156" t="str">
        <f>'[1]GHG Dashboard Data - Inventory'!C22</f>
        <v>Boston</v>
      </c>
      <c r="F37" s="156" t="str">
        <f>'[1]GHG Dashboard Data - Inventory'!D22</f>
        <v>USA</v>
      </c>
      <c r="G37" s="156" t="str">
        <f>'[1]GHG Dashboard Data - Inventory'!E22</f>
        <v>North America</v>
      </c>
      <c r="H37" s="156">
        <f>'[1]GHG Dashboard Data - Inventory'!K22</f>
        <v>637516</v>
      </c>
      <c r="I37" s="156">
        <f>'[1]GHG Dashboard Data - Inventory'!L22</f>
        <v>125</v>
      </c>
      <c r="J37" s="156">
        <f>'[1]GHG Dashboard Data - Inventory'!M22/1000000</f>
        <v>98648</v>
      </c>
      <c r="K37" s="156" t="str">
        <f>'[1]GHG Dashboard Data - Inventory'!J22</f>
        <v>BASIC</v>
      </c>
      <c r="L37" s="148">
        <f>'[1]GHG Dashboard Data - Inventory'!N22</f>
        <v>750120.67966174008</v>
      </c>
      <c r="M37" s="148">
        <f>'[1]GHG Dashboard Data - Inventory'!O22</f>
        <v>446753.48268660571</v>
      </c>
      <c r="N37" s="149" t="str">
        <f>'[1]GHG Dashboard Data - Inventory'!P22</f>
        <v>NE</v>
      </c>
      <c r="O37" s="148">
        <f>'[1]GHG Dashboard Data - Inventory'!Q22</f>
        <v>1237251.1099929775</v>
      </c>
      <c r="P37" s="148">
        <f>'[1]GHG Dashboard Data - Inventory'!R22</f>
        <v>1846952.5904039494</v>
      </c>
      <c r="Q37" s="149" t="str">
        <f>'[1]GHG Dashboard Data - Inventory'!S22</f>
        <v>NE</v>
      </c>
      <c r="R37" s="148" t="str">
        <f>'[1]GHG Dashboard Data - Inventory'!T22</f>
        <v>IE</v>
      </c>
      <c r="S37" s="148" t="str">
        <f>'[1]GHG Dashboard Data - Inventory'!U22</f>
        <v>IE</v>
      </c>
      <c r="T37" s="149" t="str">
        <f>'[1]GHG Dashboard Data - Inventory'!V22</f>
        <v>NE</v>
      </c>
      <c r="U37" s="148" t="str">
        <f>'[1]GHG Dashboard Data - Inventory'!W22</f>
        <v>NO</v>
      </c>
      <c r="V37" s="148" t="str">
        <f>'[1]GHG Dashboard Data - Inventory'!X22</f>
        <v>NO</v>
      </c>
      <c r="W37" s="149" t="str">
        <f>'[1]GHG Dashboard Data - Inventory'!Y22</f>
        <v>NO</v>
      </c>
      <c r="X37" s="150">
        <f>'[1]GHG Dashboard Data - Inventory'!Z22</f>
        <v>105758.19212644646</v>
      </c>
      <c r="Y37" s="148" t="str">
        <f>'[1]GHG Dashboard Data - Inventory'!AA22</f>
        <v>NO</v>
      </c>
      <c r="Z37" s="148" t="str">
        <f>'[1]GHG Dashboard Data - Inventory'!AB22</f>
        <v>NO</v>
      </c>
      <c r="AA37" s="149" t="str">
        <f>'[1]GHG Dashboard Data - Inventory'!AC22</f>
        <v>NE</v>
      </c>
      <c r="AB37" s="148" t="str">
        <f>'[1]GHG Dashboard Data - Inventory'!AD22</f>
        <v>NO</v>
      </c>
      <c r="AC37" s="148" t="str">
        <f>'[1]GHG Dashboard Data - Inventory'!AE22</f>
        <v>NO</v>
      </c>
      <c r="AD37" s="149" t="str">
        <f>'[1]GHG Dashboard Data - Inventory'!AF22</f>
        <v>NO</v>
      </c>
      <c r="AE37" s="148" t="str">
        <f>'[1]GHG Dashboard Data - Inventory'!AG22</f>
        <v>NO</v>
      </c>
      <c r="AF37" s="148">
        <f>'[1]GHG Dashboard Data - Inventory'!AH22</f>
        <v>22168.957320407255</v>
      </c>
      <c r="AG37" s="148">
        <f>'[1]GHG Dashboard Data - Inventory'!AI22</f>
        <v>1495077.1100904976</v>
      </c>
      <c r="AH37" s="148" t="str">
        <f>'[1]GHG Dashboard Data - Inventory'!AJ22</f>
        <v>NO</v>
      </c>
      <c r="AI37" s="149" t="str">
        <f>'[1]GHG Dashboard Data - Inventory'!AK22</f>
        <v>NE</v>
      </c>
      <c r="AJ37" s="148">
        <f>'[1]GHG Dashboard Data - Inventory'!AL22</f>
        <v>26270.395974040002</v>
      </c>
      <c r="AK37" s="148">
        <f>'[1]GHG Dashboard Data - Inventory'!AM22</f>
        <v>54740.318464984128</v>
      </c>
      <c r="AL37" s="149" t="str">
        <f>'[1]GHG Dashboard Data - Inventory'!AN22</f>
        <v>NE</v>
      </c>
      <c r="AM37" s="148">
        <f>'[1]GHG Dashboard Data - Inventory'!AO22</f>
        <v>400.1264256</v>
      </c>
      <c r="AN37" s="148" t="str">
        <f>'[1]GHG Dashboard Data - Inventory'!AP22</f>
        <v>NO</v>
      </c>
      <c r="AO37" s="149" t="str">
        <f>'[1]GHG Dashboard Data - Inventory'!AQ22</f>
        <v>NE</v>
      </c>
      <c r="AP37" s="148" t="str">
        <f>'[1]GHG Dashboard Data - Inventory'!AR22</f>
        <v>NO</v>
      </c>
      <c r="AQ37" s="148" t="str">
        <f>'[1]GHG Dashboard Data - Inventory'!AS22</f>
        <v>NO</v>
      </c>
      <c r="AR37" s="149" t="str">
        <f>'[1]GHG Dashboard Data - Inventory'!AT22</f>
        <v>NE</v>
      </c>
      <c r="AS37" s="148">
        <f>'[1]GHG Dashboard Data - Inventory'!AU22</f>
        <v>10103.466549327373</v>
      </c>
      <c r="AT37" s="148" t="str">
        <f>'[1]GHG Dashboard Data - Inventory'!AV22</f>
        <v>NO</v>
      </c>
      <c r="AU37" s="149" t="str">
        <f>'[1]GHG Dashboard Data - Inventory'!AW22</f>
        <v>NE</v>
      </c>
      <c r="AV37" s="148" t="str">
        <f>'[1]GHG Dashboard Data - Inventory'!AX22</f>
        <v>NO</v>
      </c>
      <c r="AW37" s="148" t="str">
        <f>'[1]GHG Dashboard Data - Inventory'!AY22</f>
        <v>NO</v>
      </c>
      <c r="AX37" s="150" t="str">
        <f>'[1]GHG Dashboard Data - Inventory'!AZ22</f>
        <v>NO</v>
      </c>
      <c r="AY37" s="148" t="str">
        <f>'[1]GHG Dashboard Data - Inventory'!BA22</f>
        <v>NO</v>
      </c>
      <c r="AZ37" s="148" t="str">
        <f>'[1]GHG Dashboard Data - Inventory'!BB22</f>
        <v>NO</v>
      </c>
      <c r="BA37" s="150" t="str">
        <f>'[1]GHG Dashboard Data - Inventory'!BC22</f>
        <v>NO</v>
      </c>
      <c r="BB37" s="148" t="str">
        <f>'[1]GHG Dashboard Data - Inventory'!BD22</f>
        <v>NO</v>
      </c>
      <c r="BC37" s="148">
        <f>'[1]GHG Dashboard Data - Inventory'!BE22</f>
        <v>0</v>
      </c>
      <c r="BD37" s="150">
        <f>'[1]GHG Dashboard Data - Inventory'!BF22</f>
        <v>0</v>
      </c>
      <c r="BE37" s="148">
        <f>'[1]GHG Dashboard Data - Inventory'!BG22</f>
        <v>17635.59</v>
      </c>
      <c r="BF37" s="148" t="str">
        <f>'[1]GHG Dashboard Data - Inventory'!BH22</f>
        <v>NO</v>
      </c>
      <c r="BG37" s="150">
        <f>'[1]GHG Dashboard Data - Inventory'!BI22</f>
        <v>35002</v>
      </c>
      <c r="BH37" s="149" t="str">
        <f>'[1]GHG Dashboard Data - Inventory'!BJ22</f>
        <v>NE</v>
      </c>
      <c r="BI37" s="149" t="str">
        <f>'[1]GHG Dashboard Data - Inventory'!BK22</f>
        <v>NE</v>
      </c>
      <c r="BJ37" s="149" t="str">
        <f>'[1]GHG Dashboard Data - Inventory'!BL22</f>
        <v>NE</v>
      </c>
      <c r="BK37" s="149" t="str">
        <f>'[1]GHG Dashboard Data - Inventory'!BM22</f>
        <v>NE</v>
      </c>
      <c r="BL37" s="149" t="str">
        <f>'[1]GHG Dashboard Data - Inventory'!BN22</f>
        <v>NE</v>
      </c>
      <c r="BM37" s="151" t="str">
        <f>'[1]GHG Dashboard Data - Inventory'!BO22</f>
        <v>NE</v>
      </c>
      <c r="BN37" s="269">
        <f>'[1]GHG Dashboard Data - Inventory'!BP22</f>
        <v>0</v>
      </c>
      <c r="BO37" s="269">
        <f>'[1]GHG Dashboard Data - Inventory'!BQ22</f>
        <v>0</v>
      </c>
      <c r="BP37" s="269">
        <f>'[1]GHG Dashboard Data - Inventory'!BR22</f>
        <v>0</v>
      </c>
      <c r="BQ37" s="269">
        <f>'[1]GHG Dashboard Data - Inventory'!BS22</f>
        <v>0</v>
      </c>
      <c r="BR37" s="269">
        <f>'[1]GHG Dashboard Data - Inventory'!BT22</f>
        <v>0</v>
      </c>
      <c r="BS37" s="269">
        <f>'[1]GHG Dashboard Data - Inventory'!BU22</f>
        <v>0</v>
      </c>
      <c r="BT37" s="152" t="str">
        <f t="shared" si="102"/>
        <v>Boston_2012</v>
      </c>
      <c r="BU37" s="152">
        <f>'[1]GHG Dashboard Data - Inventory'!BW22</f>
        <v>5907473.8275701292</v>
      </c>
      <c r="BV37" s="152">
        <f>'[1]GHG Dashboard Data - Inventory'!BX22</f>
        <v>5907473.8275701292</v>
      </c>
      <c r="BW37" s="152">
        <f>'[1]GHG Dashboard Data - Inventory'!BY22</f>
        <v>5907473.8275701292</v>
      </c>
      <c r="BX37" s="152">
        <f>'[1]GHG Dashboard Data - Inventory'!BZ22</f>
        <v>3699787.6281410363</v>
      </c>
      <c r="BY37" s="302">
        <f>'[1]GHG Dashboard Data - Inventory'!CA22</f>
        <v>4303246.82006568</v>
      </c>
      <c r="BZ37" s="302">
        <f>'[1]GHG Dashboard Data - Inventory'!CB22</f>
        <v>1586591.4175044491</v>
      </c>
      <c r="CA37" s="302">
        <f>'[1]GHG Dashboard Data - Inventory'!CC22</f>
        <v>17635.59</v>
      </c>
      <c r="CB37" s="303">
        <f>'[1]GHG Dashboard Data - Inventory'!CD22</f>
        <v>4303246.82006568</v>
      </c>
      <c r="CC37" s="303">
        <f>'[1]GHG Dashboard Data - Inventory'!CE22</f>
        <v>1586591.4175044491</v>
      </c>
      <c r="CD37" s="303">
        <f>'[1]GHG Dashboard Data - Inventory'!CF22</f>
        <v>17635.59</v>
      </c>
      <c r="CE37" s="303" t="str">
        <f>'[1]GHG Dashboard Data - Inventory'!CG22</f>
        <v/>
      </c>
      <c r="CF37" s="303" t="str">
        <f>'[1]GHG Dashboard Data - Inventory'!CH22</f>
        <v/>
      </c>
      <c r="CG37" s="304">
        <f>'[1]GHG Dashboard Data - Inventory'!CI22</f>
        <v>2115298.9391015712</v>
      </c>
      <c r="CH37" s="304">
        <f>'[1]GHG Dashboard Data - Inventory'!CK22</f>
        <v>1531851.099039465</v>
      </c>
      <c r="CI37" s="304">
        <f>SUM('[1]GHG Dashboard Data - Inventory'!CL22:CM22)</f>
        <v>52637.59</v>
      </c>
      <c r="CJ37" s="304" t="str">
        <f>'[1]GHG Dashboard Data - Inventory'!CN22</f>
        <v/>
      </c>
      <c r="CK37" s="304" t="str">
        <f>'[1]GHG Dashboard Data - Inventory'!CO22</f>
        <v/>
      </c>
      <c r="CL37" s="302">
        <f>'[1]GHG Dashboard Data - Inventory'!CP22</f>
        <v>1196874.1623483459</v>
      </c>
      <c r="CM37" s="302">
        <f>'[1]GHG Dashboard Data - Inventory'!CQ22</f>
        <v>3084203.7003969271</v>
      </c>
      <c r="CN37" s="302" t="str">
        <f>'[1]GHG Dashboard Data - Inventory'!CR22</f>
        <v/>
      </c>
      <c r="CO37" s="302" t="str">
        <f>'[1]GHG Dashboard Data - Inventory'!CS22</f>
        <v/>
      </c>
      <c r="CP37" s="302" t="str">
        <f>'[1]GHG Dashboard Data - Inventory'!CT22</f>
        <v/>
      </c>
      <c r="CQ37" s="302" t="str">
        <f>'[1]GHG Dashboard Data - Inventory'!CU22</f>
        <v/>
      </c>
      <c r="CR37" s="302" t="str">
        <f>'[1]GHG Dashboard Data - Inventory'!CV22</f>
        <v/>
      </c>
      <c r="CS37" s="302">
        <f>'[1]GHG Dashboard Data - Inventory'!CW22</f>
        <v>22168.957320407255</v>
      </c>
      <c r="CT37" s="302">
        <f>'[1]GHG Dashboard Data - Inventory'!CX22</f>
        <v>1495077.1100904976</v>
      </c>
      <c r="CU37" s="302">
        <f>'[1]GHG Dashboard Data - Inventory'!CY22</f>
        <v>81010.71443902413</v>
      </c>
      <c r="CV37" s="302">
        <f>'[1]GHG Dashboard Data - Inventory'!CZ22</f>
        <v>400.1264256</v>
      </c>
      <c r="CW37" s="302" t="str">
        <f>'[1]GHG Dashboard Data - Inventory'!DA22</f>
        <v/>
      </c>
      <c r="CX37" s="302">
        <f>'[1]GHG Dashboard Data - Inventory'!DB22</f>
        <v>10103.466549327373</v>
      </c>
      <c r="CY37" s="302" t="str">
        <f>'[1]GHG Dashboard Data - Inventory'!DC22</f>
        <v/>
      </c>
      <c r="CZ37" s="302" t="str">
        <f>'[1]GHG Dashboard Data - Inventory'!DD22</f>
        <v/>
      </c>
      <c r="DA37" s="302" t="str">
        <f>'[1]GHG Dashboard Data - Inventory'!DE22</f>
        <v/>
      </c>
      <c r="DB37" s="302">
        <f>'[1]GHG Dashboard Data - Inventory'!DF22</f>
        <v>17635.59</v>
      </c>
      <c r="DC37" s="305">
        <f>'[1]GHG Dashboard Data - Inventory'!DG22</f>
        <v>1196874.1623483459</v>
      </c>
      <c r="DD37" s="305">
        <f>'[1]GHG Dashboard Data - Inventory'!DH22</f>
        <v>3084203.7003969271</v>
      </c>
      <c r="DE37" s="305" t="str">
        <f>'[1]GHG Dashboard Data - Inventory'!DI22</f>
        <v/>
      </c>
      <c r="DF37" s="305" t="str">
        <f>'[1]GHG Dashboard Data - Inventory'!DJ22</f>
        <v/>
      </c>
      <c r="DG37" s="305" t="str">
        <f>'[1]GHG Dashboard Data - Inventory'!DK22</f>
        <v/>
      </c>
      <c r="DH37" s="305" t="str">
        <f>'[1]GHG Dashboard Data - Inventory'!DL22</f>
        <v/>
      </c>
      <c r="DI37" s="305" t="str">
        <f>'[1]GHG Dashboard Data - Inventory'!DM22</f>
        <v/>
      </c>
      <c r="DJ37" s="305">
        <f>'[1]GHG Dashboard Data - Inventory'!DN22</f>
        <v>22168.957320407255</v>
      </c>
      <c r="DK37" s="305">
        <f>'[1]GHG Dashboard Data - Inventory'!DO22</f>
        <v>1495077.1100904976</v>
      </c>
      <c r="DL37" s="305">
        <f>'[1]GHG Dashboard Data - Inventory'!DP22</f>
        <v>81010.71443902413</v>
      </c>
      <c r="DM37" s="305">
        <f>'[1]GHG Dashboard Data - Inventory'!DQ22</f>
        <v>400.1264256</v>
      </c>
      <c r="DN37" s="305" t="str">
        <f>'[1]GHG Dashboard Data - Inventory'!DR22</f>
        <v/>
      </c>
      <c r="DO37" s="305">
        <f>'[1]GHG Dashboard Data - Inventory'!DS22</f>
        <v>10103.466549327373</v>
      </c>
      <c r="DP37" s="305" t="str">
        <f>'[1]GHG Dashboard Data - Inventory'!DT22</f>
        <v/>
      </c>
      <c r="DQ37" s="305" t="str">
        <f>'[1]GHG Dashboard Data - Inventory'!DU22</f>
        <v/>
      </c>
      <c r="DR37" s="305" t="str">
        <f>'[1]GHG Dashboard Data - Inventory'!DV22</f>
        <v/>
      </c>
      <c r="DS37" s="305">
        <f>'[1]GHG Dashboard Data - Inventory'!DW22</f>
        <v>17635.59</v>
      </c>
      <c r="DT37" s="305" t="str">
        <f>'[1]GHG Dashboard Data - Inventory'!DX22</f>
        <v/>
      </c>
      <c r="DU37" s="305" t="str">
        <f>'[1]GHG Dashboard Data - Inventory'!DY22</f>
        <v/>
      </c>
      <c r="DV37" s="305" t="str">
        <f>'[1]GHG Dashboard Data - Inventory'!DZ22</f>
        <v/>
      </c>
      <c r="DW37" s="305" t="str">
        <f>'[1]GHG Dashboard Data - Inventory'!EA22</f>
        <v/>
      </c>
      <c r="DX37" s="305" t="str">
        <f>'[1]GHG Dashboard Data - Inventory'!EB22</f>
        <v/>
      </c>
      <c r="DY37" s="306" t="str">
        <f>'[1]GHG Dashboard Data - Inventory'!EC22</f>
        <v/>
      </c>
      <c r="DZ37" s="307">
        <f>'[1]GHG Dashboard Data - Inventory'!ED22</f>
        <v>750120.67966174008</v>
      </c>
      <c r="EA37" s="307">
        <f>'[1]GHG Dashboard Data - Inventory'!EE22</f>
        <v>1237251.1099929775</v>
      </c>
      <c r="EB37" s="307" t="str">
        <f>'[1]GHG Dashboard Data - Inventory'!EF22</f>
        <v/>
      </c>
      <c r="EC37" s="307" t="str">
        <f>'[1]GHG Dashboard Data - Inventory'!EG22</f>
        <v/>
      </c>
      <c r="ED37" s="307">
        <f>'[1]GHG Dashboard Data - Inventory'!EH22</f>
        <v>105758.19212644646</v>
      </c>
      <c r="EE37" s="307" t="str">
        <f>'[1]GHG Dashboard Data - Inventory'!EI22</f>
        <v/>
      </c>
      <c r="EF37" s="307" t="str">
        <f>'[1]GHG Dashboard Data - Inventory'!EJ22</f>
        <v/>
      </c>
      <c r="EG37" s="307" t="str">
        <f>'[1]GHG Dashboard Data - Inventory'!EK22</f>
        <v/>
      </c>
      <c r="EH37" s="307">
        <f>'[1]GHG Dashboard Data - Inventory'!EL22</f>
        <v>22168.957320407255</v>
      </c>
      <c r="EI37" s="307">
        <f>'[1]GHG Dashboard Data - Inventory'!EM22</f>
        <v>1495077.1100904976</v>
      </c>
      <c r="EJ37" s="307">
        <f>'[1]GHG Dashboard Data - Inventory'!EN22</f>
        <v>26270.395974040002</v>
      </c>
      <c r="EK37" s="307">
        <f>'[1]GHG Dashboard Data - Inventory'!EO22</f>
        <v>400.1264256</v>
      </c>
      <c r="EL37" s="307" t="str">
        <f>'[1]GHG Dashboard Data - Inventory'!EP22</f>
        <v/>
      </c>
      <c r="EM37" s="307">
        <f>'[1]GHG Dashboard Data - Inventory'!EQ22</f>
        <v>10103.466549327373</v>
      </c>
      <c r="EN37" s="307" t="str">
        <f>'[1]GHG Dashboard Data - Inventory'!ER22</f>
        <v/>
      </c>
      <c r="EO37" s="307" t="str">
        <f>'[1]GHG Dashboard Data - Inventory'!ES22</f>
        <v/>
      </c>
      <c r="EP37" s="307" t="str">
        <f>'[1]GHG Dashboard Data - Inventory'!ET22</f>
        <v/>
      </c>
      <c r="EQ37" s="307">
        <f>'[1]GHG Dashboard Data - Inventory'!EU22</f>
        <v>52637.59</v>
      </c>
      <c r="ER37" s="307" t="str">
        <f>'[1]GHG Dashboard Data - Inventory'!EV22</f>
        <v/>
      </c>
      <c r="ES37" s="307" t="str">
        <f>'[1]GHG Dashboard Data - Inventory'!EW22</f>
        <v/>
      </c>
      <c r="ET37" s="307" t="str">
        <f>'[1]GHG Dashboard Data - Inventory'!EX22</f>
        <v/>
      </c>
      <c r="EU37" s="307" t="str">
        <f>'[1]GHG Dashboard Data - Inventory'!EY22</f>
        <v/>
      </c>
      <c r="EV37" s="307" t="str">
        <f>'[1]GHG Dashboard Data - Inventory'!EZ22</f>
        <v/>
      </c>
      <c r="EW37" s="308">
        <f t="shared" si="103"/>
        <v>105758.19212644646</v>
      </c>
      <c r="EX37" s="309">
        <f>'[1]GHG Dashboard Data - Inventory'!FA22</f>
        <v>4303246.82006568</v>
      </c>
      <c r="EY37" s="309">
        <f>'[1]GHG Dashboard Data - Inventory'!FB22</f>
        <v>1586591.4175044491</v>
      </c>
      <c r="EZ37" s="309">
        <f>'[1]GHG Dashboard Data - Inventory'!FC22</f>
        <v>17635.59</v>
      </c>
      <c r="FA37" s="309">
        <f>'[1]GHG Dashboard Data - Inventory'!FD22</f>
        <v>4303246.82006568</v>
      </c>
      <c r="FB37" s="309">
        <f>'[1]GHG Dashboard Data - Inventory'!FE22</f>
        <v>1586591.4175044491</v>
      </c>
      <c r="FC37" s="309">
        <f>'[1]GHG Dashboard Data - Inventory'!FF22</f>
        <v>17635.59</v>
      </c>
      <c r="FD37" s="309" t="str">
        <f>'[1]GHG Dashboard Data - Inventory'!FG22</f>
        <v/>
      </c>
      <c r="FE37" s="309" t="str">
        <f>'[1]GHG Dashboard Data - Inventory'!FH22</f>
        <v/>
      </c>
      <c r="FF37" s="309" t="str">
        <f>'[1]GHG Dashboard Data - Inventory'!B22</f>
        <v>No</v>
      </c>
      <c r="FG37" s="31" t="str">
        <f>IFERROR(VLOOKUP(E37,'Climate data-must not modify'!A:D,4,FALSE),"")</f>
        <v>Continental</v>
      </c>
      <c r="FH37" s="31">
        <f t="shared" si="104"/>
        <v>154738.07716198495</v>
      </c>
      <c r="FI37" s="31">
        <f t="shared" si="105"/>
        <v>5100.1279999999997</v>
      </c>
      <c r="FJ37" s="35"/>
    </row>
    <row r="38" spans="1:166" s="31" customFormat="1">
      <c r="A38" s="31">
        <f t="shared" si="99"/>
        <v>8</v>
      </c>
      <c r="B38" s="31">
        <f t="shared" si="100"/>
        <v>23</v>
      </c>
      <c r="C38" s="34" t="str">
        <f t="shared" si="101"/>
        <v>Boston_2013</v>
      </c>
      <c r="D38" s="231">
        <f>'[1]GHG Dashboard Data - Inventory'!H23</f>
        <v>2013</v>
      </c>
      <c r="E38" s="156" t="str">
        <f>'[1]GHG Dashboard Data - Inventory'!C23</f>
        <v>Boston</v>
      </c>
      <c r="F38" s="156" t="str">
        <f>'[1]GHG Dashboard Data - Inventory'!D23</f>
        <v>USA</v>
      </c>
      <c r="G38" s="156" t="str">
        <f>'[1]GHG Dashboard Data - Inventory'!E23</f>
        <v>North America</v>
      </c>
      <c r="H38" s="156">
        <f>'[1]GHG Dashboard Data - Inventory'!K23</f>
        <v>644710</v>
      </c>
      <c r="I38" s="156">
        <f>'[1]GHG Dashboard Data - Inventory'!L23</f>
        <v>125</v>
      </c>
      <c r="J38" s="156">
        <f>'[1]GHG Dashboard Data - Inventory'!M23/1000000</f>
        <v>97843.157368343323</v>
      </c>
      <c r="K38" s="156" t="str">
        <f>'[1]GHG Dashboard Data - Inventory'!J23</f>
        <v>BASIC</v>
      </c>
      <c r="L38" s="148">
        <f>'[1]GHG Dashboard Data - Inventory'!N23</f>
        <v>835785.2789264</v>
      </c>
      <c r="M38" s="148">
        <f>'[1]GHG Dashboard Data - Inventory'!O23</f>
        <v>453026.13390925678</v>
      </c>
      <c r="N38" s="149" t="str">
        <f>'[1]GHG Dashboard Data - Inventory'!P23</f>
        <v>NE</v>
      </c>
      <c r="O38" s="148">
        <f>'[1]GHG Dashboard Data - Inventory'!Q23</f>
        <v>1362086.6259986914</v>
      </c>
      <c r="P38" s="148">
        <f>'[1]GHG Dashboard Data - Inventory'!R23</f>
        <v>1885620.7241158725</v>
      </c>
      <c r="Q38" s="149" t="str">
        <f>'[1]GHG Dashboard Data - Inventory'!S23</f>
        <v>NE</v>
      </c>
      <c r="R38" s="148" t="str">
        <f>'[1]GHG Dashboard Data - Inventory'!T23</f>
        <v>IE</v>
      </c>
      <c r="S38" s="148" t="str">
        <f>'[1]GHG Dashboard Data - Inventory'!U23</f>
        <v>IE</v>
      </c>
      <c r="T38" s="149" t="str">
        <f>'[1]GHG Dashboard Data - Inventory'!V23</f>
        <v>NE</v>
      </c>
      <c r="U38" s="148" t="str">
        <f>'[1]GHG Dashboard Data - Inventory'!W23</f>
        <v>NO</v>
      </c>
      <c r="V38" s="148" t="str">
        <f>'[1]GHG Dashboard Data - Inventory'!X23</f>
        <v>NO</v>
      </c>
      <c r="W38" s="149" t="str">
        <f>'[1]GHG Dashboard Data - Inventory'!Y23</f>
        <v>NO</v>
      </c>
      <c r="X38" s="150">
        <f>'[1]GHG Dashboard Data - Inventory'!Z23</f>
        <v>184998.88686706795</v>
      </c>
      <c r="Y38" s="148" t="str">
        <f>'[1]GHG Dashboard Data - Inventory'!AA23</f>
        <v>NO</v>
      </c>
      <c r="Z38" s="148" t="str">
        <f>'[1]GHG Dashboard Data - Inventory'!AB23</f>
        <v>NO</v>
      </c>
      <c r="AA38" s="149" t="str">
        <f>'[1]GHG Dashboard Data - Inventory'!AC23</f>
        <v>NO</v>
      </c>
      <c r="AB38" s="148" t="str">
        <f>'[1]GHG Dashboard Data - Inventory'!AD23</f>
        <v>NO</v>
      </c>
      <c r="AC38" s="148" t="str">
        <f>'[1]GHG Dashboard Data - Inventory'!AE23</f>
        <v>NO</v>
      </c>
      <c r="AD38" s="149" t="str">
        <f>'[1]GHG Dashboard Data - Inventory'!AF23</f>
        <v>NO</v>
      </c>
      <c r="AE38" s="148" t="str">
        <f>'[1]GHG Dashboard Data - Inventory'!AG23</f>
        <v>NO</v>
      </c>
      <c r="AF38" s="148">
        <f>'[1]GHG Dashboard Data - Inventory'!AH23</f>
        <v>25139.949052636111</v>
      </c>
      <c r="AG38" s="148">
        <f>'[1]GHG Dashboard Data - Inventory'!AI23</f>
        <v>1509189.3825669126</v>
      </c>
      <c r="AH38" s="148" t="str">
        <f>'[1]GHG Dashboard Data - Inventory'!AJ23</f>
        <v>NO</v>
      </c>
      <c r="AI38" s="149" t="str">
        <f>'[1]GHG Dashboard Data - Inventory'!AK23</f>
        <v>NE</v>
      </c>
      <c r="AJ38" s="148">
        <f>'[1]GHG Dashboard Data - Inventory'!AL23</f>
        <v>28543.473615999996</v>
      </c>
      <c r="AK38" s="148">
        <f>'[1]GHG Dashboard Data - Inventory'!AM23</f>
        <v>55725.43989665265</v>
      </c>
      <c r="AL38" s="149" t="str">
        <f>'[1]GHG Dashboard Data - Inventory'!AN23</f>
        <v>NE</v>
      </c>
      <c r="AM38" s="148">
        <f>'[1]GHG Dashboard Data - Inventory'!AO23</f>
        <v>343.23597119999999</v>
      </c>
      <c r="AN38" s="148" t="str">
        <f>'[1]GHG Dashboard Data - Inventory'!AP23</f>
        <v>NO</v>
      </c>
      <c r="AO38" s="149" t="str">
        <f>'[1]GHG Dashboard Data - Inventory'!AQ23</f>
        <v>NE</v>
      </c>
      <c r="AP38" s="148" t="str">
        <f>'[1]GHG Dashboard Data - Inventory'!AR23</f>
        <v>NO</v>
      </c>
      <c r="AQ38" s="148" t="str">
        <f>'[1]GHG Dashboard Data - Inventory'!AS23</f>
        <v>NO</v>
      </c>
      <c r="AR38" s="149" t="str">
        <f>'[1]GHG Dashboard Data - Inventory'!AT23</f>
        <v>NE</v>
      </c>
      <c r="AS38" s="148">
        <f>'[1]GHG Dashboard Data - Inventory'!AU23</f>
        <v>19820.841214647266</v>
      </c>
      <c r="AT38" s="148" t="str">
        <f>'[1]GHG Dashboard Data - Inventory'!AV23</f>
        <v>NO</v>
      </c>
      <c r="AU38" s="149" t="str">
        <f>'[1]GHG Dashboard Data - Inventory'!AW23</f>
        <v>NE</v>
      </c>
      <c r="AV38" s="148" t="str">
        <f>'[1]GHG Dashboard Data - Inventory'!AX23</f>
        <v>NO</v>
      </c>
      <c r="AW38" s="148" t="str">
        <f>'[1]GHG Dashboard Data - Inventory'!AY23</f>
        <v>NO</v>
      </c>
      <c r="AX38" s="150" t="str">
        <f>'[1]GHG Dashboard Data - Inventory'!AZ23</f>
        <v>NO</v>
      </c>
      <c r="AY38" s="148" t="str">
        <f>'[1]GHG Dashboard Data - Inventory'!BA23</f>
        <v>NO</v>
      </c>
      <c r="AZ38" s="148" t="str">
        <f>'[1]GHG Dashboard Data - Inventory'!BB23</f>
        <v>NO</v>
      </c>
      <c r="BA38" s="150" t="str">
        <f>'[1]GHG Dashboard Data - Inventory'!BC23</f>
        <v>NO</v>
      </c>
      <c r="BB38" s="148" t="str">
        <f>'[1]GHG Dashboard Data - Inventory'!BD23</f>
        <v>NO</v>
      </c>
      <c r="BC38" s="148">
        <f>'[1]GHG Dashboard Data - Inventory'!BE23</f>
        <v>0</v>
      </c>
      <c r="BD38" s="150" t="str">
        <f>'[1]GHG Dashboard Data - Inventory'!BF23</f>
        <v>NO</v>
      </c>
      <c r="BE38" s="148">
        <f>'[1]GHG Dashboard Data - Inventory'!BG23</f>
        <v>17380.087135111604</v>
      </c>
      <c r="BF38" s="148" t="str">
        <f>'[1]GHG Dashboard Data - Inventory'!BH23</f>
        <v>NO</v>
      </c>
      <c r="BG38" s="150">
        <f>'[1]GHG Dashboard Data - Inventory'!BI23</f>
        <v>34501.116304620526</v>
      </c>
      <c r="BH38" s="149" t="str">
        <f>'[1]GHG Dashboard Data - Inventory'!BJ23</f>
        <v>NE</v>
      </c>
      <c r="BI38" s="149" t="str">
        <f>'[1]GHG Dashboard Data - Inventory'!BK23</f>
        <v>NE</v>
      </c>
      <c r="BJ38" s="149" t="str">
        <f>'[1]GHG Dashboard Data - Inventory'!BL23</f>
        <v>NE</v>
      </c>
      <c r="BK38" s="149" t="str">
        <f>'[1]GHG Dashboard Data - Inventory'!BM23</f>
        <v>NE</v>
      </c>
      <c r="BL38" s="149" t="str">
        <f>'[1]GHG Dashboard Data - Inventory'!BN23</f>
        <v>NE</v>
      </c>
      <c r="BM38" s="151" t="str">
        <f>'[1]GHG Dashboard Data - Inventory'!BO23</f>
        <v>NE</v>
      </c>
      <c r="BN38" s="269">
        <f>'[1]GHG Dashboard Data - Inventory'!BP23</f>
        <v>0</v>
      </c>
      <c r="BO38" s="269">
        <f>'[1]GHG Dashboard Data - Inventory'!BQ23</f>
        <v>0</v>
      </c>
      <c r="BP38" s="269">
        <f>'[1]GHG Dashboard Data - Inventory'!BR23</f>
        <v>0</v>
      </c>
      <c r="BQ38" s="269">
        <f>'[1]GHG Dashboard Data - Inventory'!BS23</f>
        <v>0</v>
      </c>
      <c r="BR38" s="269">
        <f>'[1]GHG Dashboard Data - Inventory'!BT23</f>
        <v>0</v>
      </c>
      <c r="BS38" s="269">
        <f>'[1]GHG Dashboard Data - Inventory'!BU23</f>
        <v>0</v>
      </c>
      <c r="BT38" s="152" t="str">
        <f t="shared" si="102"/>
        <v>Boston_2013</v>
      </c>
      <c r="BU38" s="152">
        <f>'[1]GHG Dashboard Data - Inventory'!BW23</f>
        <v>6192661.1724033821</v>
      </c>
      <c r="BV38" s="152">
        <f>'[1]GHG Dashboard Data - Inventory'!BX23</f>
        <v>6192661.1724033821</v>
      </c>
      <c r="BW38" s="152">
        <f>'[1]GHG Dashboard Data - Inventory'!BY23</f>
        <v>6192661.1724033821</v>
      </c>
      <c r="BX38" s="152">
        <f>'[1]GHG Dashboard Data - Inventory'!BZ23</f>
        <v>4017788.8776532868</v>
      </c>
      <c r="BY38" s="302">
        <f>'[1]GHG Dashboard Data - Inventory'!CA23</f>
        <v>4561658.7120028576</v>
      </c>
      <c r="BZ38" s="302">
        <f>'[1]GHG Dashboard Data - Inventory'!CB23</f>
        <v>1613622.3732654126</v>
      </c>
      <c r="CA38" s="302">
        <f>'[1]GHG Dashboard Data - Inventory'!CC23</f>
        <v>17380.087135111604</v>
      </c>
      <c r="CB38" s="303">
        <f>'[1]GHG Dashboard Data - Inventory'!CD23</f>
        <v>4561658.7120028576</v>
      </c>
      <c r="CC38" s="303">
        <f>'[1]GHG Dashboard Data - Inventory'!CE23</f>
        <v>1613622.3732654126</v>
      </c>
      <c r="CD38" s="303">
        <f>'[1]GHG Dashboard Data - Inventory'!CF23</f>
        <v>17380.087135111604</v>
      </c>
      <c r="CE38" s="303" t="str">
        <f>'[1]GHG Dashboard Data - Inventory'!CG23</f>
        <v/>
      </c>
      <c r="CF38" s="303" t="str">
        <f>'[1]GHG Dashboard Data - Inventory'!CH23</f>
        <v/>
      </c>
      <c r="CG38" s="304">
        <f>'[1]GHG Dashboard Data - Inventory'!CI23</f>
        <v>2408010.740844795</v>
      </c>
      <c r="CH38" s="304">
        <f>'[1]GHG Dashboard Data - Inventory'!CK23</f>
        <v>1557896.9333687599</v>
      </c>
      <c r="CI38" s="304">
        <f>SUM('[1]GHG Dashboard Data - Inventory'!CL23:CM23)</f>
        <v>51881.203439732126</v>
      </c>
      <c r="CJ38" s="304" t="str">
        <f>'[1]GHG Dashboard Data - Inventory'!CN23</f>
        <v/>
      </c>
      <c r="CK38" s="304" t="str">
        <f>'[1]GHG Dashboard Data - Inventory'!CO23</f>
        <v/>
      </c>
      <c r="CL38" s="302">
        <f>'[1]GHG Dashboard Data - Inventory'!CP23</f>
        <v>1288811.4128356567</v>
      </c>
      <c r="CM38" s="302">
        <f>'[1]GHG Dashboard Data - Inventory'!CQ23</f>
        <v>3247707.3501145639</v>
      </c>
      <c r="CN38" s="302" t="str">
        <f>'[1]GHG Dashboard Data - Inventory'!CR23</f>
        <v/>
      </c>
      <c r="CO38" s="302" t="str">
        <f>'[1]GHG Dashboard Data - Inventory'!CS23</f>
        <v/>
      </c>
      <c r="CP38" s="302" t="str">
        <f>'[1]GHG Dashboard Data - Inventory'!CT23</f>
        <v/>
      </c>
      <c r="CQ38" s="302" t="str">
        <f>'[1]GHG Dashboard Data - Inventory'!CU23</f>
        <v/>
      </c>
      <c r="CR38" s="302" t="str">
        <f>'[1]GHG Dashboard Data - Inventory'!CV23</f>
        <v/>
      </c>
      <c r="CS38" s="302">
        <f>'[1]GHG Dashboard Data - Inventory'!CW23</f>
        <v>25139.949052636111</v>
      </c>
      <c r="CT38" s="302">
        <f>'[1]GHG Dashboard Data - Inventory'!CX23</f>
        <v>1509189.3825669126</v>
      </c>
      <c r="CU38" s="302">
        <f>'[1]GHG Dashboard Data - Inventory'!CY23</f>
        <v>84268.913512652653</v>
      </c>
      <c r="CV38" s="302">
        <f>'[1]GHG Dashboard Data - Inventory'!CZ23</f>
        <v>343.23597119999999</v>
      </c>
      <c r="CW38" s="302" t="str">
        <f>'[1]GHG Dashboard Data - Inventory'!DA23</f>
        <v/>
      </c>
      <c r="CX38" s="302">
        <f>'[1]GHG Dashboard Data - Inventory'!DB23</f>
        <v>19820.841214647266</v>
      </c>
      <c r="CY38" s="302" t="str">
        <f>'[1]GHG Dashboard Data - Inventory'!DC23</f>
        <v/>
      </c>
      <c r="CZ38" s="302" t="str">
        <f>'[1]GHG Dashboard Data - Inventory'!DD23</f>
        <v/>
      </c>
      <c r="DA38" s="302" t="str">
        <f>'[1]GHG Dashboard Data - Inventory'!DE23</f>
        <v/>
      </c>
      <c r="DB38" s="302">
        <f>'[1]GHG Dashboard Data - Inventory'!DF23</f>
        <v>17380.087135111604</v>
      </c>
      <c r="DC38" s="305">
        <f>'[1]GHG Dashboard Data - Inventory'!DG23</f>
        <v>1288811.4128356567</v>
      </c>
      <c r="DD38" s="305">
        <f>'[1]GHG Dashboard Data - Inventory'!DH23</f>
        <v>3247707.3501145639</v>
      </c>
      <c r="DE38" s="305" t="str">
        <f>'[1]GHG Dashboard Data - Inventory'!DI23</f>
        <v/>
      </c>
      <c r="DF38" s="305" t="str">
        <f>'[1]GHG Dashboard Data - Inventory'!DJ23</f>
        <v/>
      </c>
      <c r="DG38" s="305" t="str">
        <f>'[1]GHG Dashboard Data - Inventory'!DK23</f>
        <v/>
      </c>
      <c r="DH38" s="305" t="str">
        <f>'[1]GHG Dashboard Data - Inventory'!DL23</f>
        <v/>
      </c>
      <c r="DI38" s="305" t="str">
        <f>'[1]GHG Dashboard Data - Inventory'!DM23</f>
        <v/>
      </c>
      <c r="DJ38" s="305">
        <f>'[1]GHG Dashboard Data - Inventory'!DN23</f>
        <v>25139.949052636111</v>
      </c>
      <c r="DK38" s="305">
        <f>'[1]GHG Dashboard Data - Inventory'!DO23</f>
        <v>1509189.3825669126</v>
      </c>
      <c r="DL38" s="305">
        <f>'[1]GHG Dashboard Data - Inventory'!DP23</f>
        <v>84268.913512652653</v>
      </c>
      <c r="DM38" s="305">
        <f>'[1]GHG Dashboard Data - Inventory'!DQ23</f>
        <v>343.23597119999999</v>
      </c>
      <c r="DN38" s="305" t="str">
        <f>'[1]GHG Dashboard Data - Inventory'!DR23</f>
        <v/>
      </c>
      <c r="DO38" s="305">
        <f>'[1]GHG Dashboard Data - Inventory'!DS23</f>
        <v>19820.841214647266</v>
      </c>
      <c r="DP38" s="305" t="str">
        <f>'[1]GHG Dashboard Data - Inventory'!DT23</f>
        <v/>
      </c>
      <c r="DQ38" s="305" t="str">
        <f>'[1]GHG Dashboard Data - Inventory'!DU23</f>
        <v/>
      </c>
      <c r="DR38" s="305" t="str">
        <f>'[1]GHG Dashboard Data - Inventory'!DV23</f>
        <v/>
      </c>
      <c r="DS38" s="305">
        <f>'[1]GHG Dashboard Data - Inventory'!DW23</f>
        <v>17380.087135111604</v>
      </c>
      <c r="DT38" s="305" t="str">
        <f>'[1]GHG Dashboard Data - Inventory'!DX23</f>
        <v/>
      </c>
      <c r="DU38" s="305" t="str">
        <f>'[1]GHG Dashboard Data - Inventory'!DY23</f>
        <v/>
      </c>
      <c r="DV38" s="305" t="str">
        <f>'[1]GHG Dashboard Data - Inventory'!DZ23</f>
        <v/>
      </c>
      <c r="DW38" s="305" t="str">
        <f>'[1]GHG Dashboard Data - Inventory'!EA23</f>
        <v/>
      </c>
      <c r="DX38" s="305" t="str">
        <f>'[1]GHG Dashboard Data - Inventory'!EB23</f>
        <v/>
      </c>
      <c r="DY38" s="306" t="str">
        <f>'[1]GHG Dashboard Data - Inventory'!EC23</f>
        <v/>
      </c>
      <c r="DZ38" s="307">
        <f>'[1]GHG Dashboard Data - Inventory'!ED23</f>
        <v>835785.2789264</v>
      </c>
      <c r="EA38" s="307">
        <f>'[1]GHG Dashboard Data - Inventory'!EE23</f>
        <v>1362086.6259986914</v>
      </c>
      <c r="EB38" s="307" t="str">
        <f>'[1]GHG Dashboard Data - Inventory'!EF23</f>
        <v/>
      </c>
      <c r="EC38" s="307" t="str">
        <f>'[1]GHG Dashboard Data - Inventory'!EG23</f>
        <v/>
      </c>
      <c r="ED38" s="307">
        <f>'[1]GHG Dashboard Data - Inventory'!EH23</f>
        <v>184998.88686706795</v>
      </c>
      <c r="EE38" s="307" t="str">
        <f>'[1]GHG Dashboard Data - Inventory'!EI23</f>
        <v/>
      </c>
      <c r="EF38" s="307" t="str">
        <f>'[1]GHG Dashboard Data - Inventory'!EJ23</f>
        <v/>
      </c>
      <c r="EG38" s="307" t="str">
        <f>'[1]GHG Dashboard Data - Inventory'!EK23</f>
        <v/>
      </c>
      <c r="EH38" s="307">
        <f>'[1]GHG Dashboard Data - Inventory'!EL23</f>
        <v>25139.949052636111</v>
      </c>
      <c r="EI38" s="307">
        <f>'[1]GHG Dashboard Data - Inventory'!EM23</f>
        <v>1509189.3825669126</v>
      </c>
      <c r="EJ38" s="307">
        <f>'[1]GHG Dashboard Data - Inventory'!EN23</f>
        <v>28543.473615999996</v>
      </c>
      <c r="EK38" s="307">
        <f>'[1]GHG Dashboard Data - Inventory'!EO23</f>
        <v>343.23597119999999</v>
      </c>
      <c r="EL38" s="307" t="str">
        <f>'[1]GHG Dashboard Data - Inventory'!EP23</f>
        <v/>
      </c>
      <c r="EM38" s="307">
        <f>'[1]GHG Dashboard Data - Inventory'!EQ23</f>
        <v>19820.841214647266</v>
      </c>
      <c r="EN38" s="307" t="str">
        <f>'[1]GHG Dashboard Data - Inventory'!ER23</f>
        <v/>
      </c>
      <c r="EO38" s="307" t="str">
        <f>'[1]GHG Dashboard Data - Inventory'!ES23</f>
        <v/>
      </c>
      <c r="EP38" s="307" t="str">
        <f>'[1]GHG Dashboard Data - Inventory'!ET23</f>
        <v/>
      </c>
      <c r="EQ38" s="307">
        <f>'[1]GHG Dashboard Data - Inventory'!EU23</f>
        <v>51881.203439732126</v>
      </c>
      <c r="ER38" s="307" t="str">
        <f>'[1]GHG Dashboard Data - Inventory'!EV23</f>
        <v/>
      </c>
      <c r="ES38" s="307" t="str">
        <f>'[1]GHG Dashboard Data - Inventory'!EW23</f>
        <v/>
      </c>
      <c r="ET38" s="307" t="str">
        <f>'[1]GHG Dashboard Data - Inventory'!EX23</f>
        <v/>
      </c>
      <c r="EU38" s="307" t="str">
        <f>'[1]GHG Dashboard Data - Inventory'!EY23</f>
        <v/>
      </c>
      <c r="EV38" s="307" t="str">
        <f>'[1]GHG Dashboard Data - Inventory'!EZ23</f>
        <v/>
      </c>
      <c r="EW38" s="308">
        <f t="shared" si="103"/>
        <v>184998.88686706795</v>
      </c>
      <c r="EX38" s="309">
        <f>'[1]GHG Dashboard Data - Inventory'!FA23</f>
        <v>4561658.7120028576</v>
      </c>
      <c r="EY38" s="309">
        <f>'[1]GHG Dashboard Data - Inventory'!FB23</f>
        <v>1613622.3732654126</v>
      </c>
      <c r="EZ38" s="309">
        <f>'[1]GHG Dashboard Data - Inventory'!FC23</f>
        <v>17380.087135111604</v>
      </c>
      <c r="FA38" s="309">
        <f>'[1]GHG Dashboard Data - Inventory'!FD23</f>
        <v>4561658.7120028576</v>
      </c>
      <c r="FB38" s="309">
        <f>'[1]GHG Dashboard Data - Inventory'!FE23</f>
        <v>1613622.3732654126</v>
      </c>
      <c r="FC38" s="309">
        <f>'[1]GHG Dashboard Data - Inventory'!FF23</f>
        <v>17380.087135111604</v>
      </c>
      <c r="FD38" s="309" t="str">
        <f>'[1]GHG Dashboard Data - Inventory'!FG23</f>
        <v/>
      </c>
      <c r="FE38" s="309" t="str">
        <f>'[1]GHG Dashboard Data - Inventory'!FH23</f>
        <v/>
      </c>
      <c r="FF38" s="309" t="str">
        <f>'[1]GHG Dashboard Data - Inventory'!B23</f>
        <v>No</v>
      </c>
      <c r="FG38" s="31" t="str">
        <f>IFERROR(VLOOKUP(E38,'Climate data-must not modify'!A:D,4,FALSE),"")</f>
        <v>Continental</v>
      </c>
      <c r="FH38" s="31">
        <f t="shared" si="104"/>
        <v>151763.05217592922</v>
      </c>
      <c r="FI38" s="31">
        <f t="shared" si="105"/>
        <v>5157.68</v>
      </c>
      <c r="FJ38" s="35"/>
    </row>
    <row r="39" spans="1:166" s="31" customFormat="1">
      <c r="A39" s="31">
        <f t="shared" si="99"/>
        <v>8</v>
      </c>
      <c r="B39" s="31">
        <f t="shared" si="100"/>
        <v>24</v>
      </c>
      <c r="C39" s="34" t="str">
        <f t="shared" si="101"/>
        <v>Boston_2014</v>
      </c>
      <c r="D39" s="231">
        <f>'[1]GHG Dashboard Data - Inventory'!H24</f>
        <v>2014</v>
      </c>
      <c r="E39" s="156" t="str">
        <f>'[1]GHG Dashboard Data - Inventory'!C24</f>
        <v>Boston</v>
      </c>
      <c r="F39" s="156" t="str">
        <f>'[1]GHG Dashboard Data - Inventory'!D24</f>
        <v>USA</v>
      </c>
      <c r="G39" s="156" t="str">
        <f>'[1]GHG Dashboard Data - Inventory'!E24</f>
        <v>North America</v>
      </c>
      <c r="H39" s="156">
        <f>'[1]GHG Dashboard Data - Inventory'!K24</f>
        <v>656051</v>
      </c>
      <c r="I39" s="156">
        <f>'[1]GHG Dashboard Data - Inventory'!L24</f>
        <v>125</v>
      </c>
      <c r="J39" s="156">
        <f>'[1]GHG Dashboard Data - Inventory'!M24/1000000</f>
        <v>103067.100435727</v>
      </c>
      <c r="K39" s="156" t="str">
        <f>'[1]GHG Dashboard Data - Inventory'!J24</f>
        <v>BASIC</v>
      </c>
      <c r="L39" s="148">
        <f>'[1]GHG Dashboard Data - Inventory'!N24</f>
        <v>861823.96253352007</v>
      </c>
      <c r="M39" s="148">
        <f>'[1]GHG Dashboard Data - Inventory'!O24</f>
        <v>447182.80795439659</v>
      </c>
      <c r="N39" s="149" t="str">
        <f>'[1]GHG Dashboard Data - Inventory'!P24</f>
        <v>NE</v>
      </c>
      <c r="O39" s="148">
        <f>'[1]GHG Dashboard Data - Inventory'!Q24</f>
        <v>1463628.518033796</v>
      </c>
      <c r="P39" s="148">
        <f>'[1]GHG Dashboard Data - Inventory'!R24</f>
        <v>1921518.6126274755</v>
      </c>
      <c r="Q39" s="149" t="str">
        <f>'[1]GHG Dashboard Data - Inventory'!S24</f>
        <v>NE</v>
      </c>
      <c r="R39" s="148" t="str">
        <f>'[1]GHG Dashboard Data - Inventory'!T24</f>
        <v>IE</v>
      </c>
      <c r="S39" s="148" t="str">
        <f>'[1]GHG Dashboard Data - Inventory'!U24</f>
        <v>IE</v>
      </c>
      <c r="T39" s="149" t="str">
        <f>'[1]GHG Dashboard Data - Inventory'!V24</f>
        <v>NE</v>
      </c>
      <c r="U39" s="148" t="str">
        <f>'[1]GHG Dashboard Data - Inventory'!W24</f>
        <v>NO</v>
      </c>
      <c r="V39" s="148" t="str">
        <f>'[1]GHG Dashboard Data - Inventory'!X24</f>
        <v>NO</v>
      </c>
      <c r="W39" s="149" t="str">
        <f>'[1]GHG Dashboard Data - Inventory'!Y24</f>
        <v>NO</v>
      </c>
      <c r="X39" s="150">
        <f>'[1]GHG Dashboard Data - Inventory'!Z24</f>
        <v>134046.26392498348</v>
      </c>
      <c r="Y39" s="148" t="str">
        <f>'[1]GHG Dashboard Data - Inventory'!AA24</f>
        <v>NO</v>
      </c>
      <c r="Z39" s="148" t="str">
        <f>'[1]GHG Dashboard Data - Inventory'!AB24</f>
        <v>NO</v>
      </c>
      <c r="AA39" s="149" t="str">
        <f>'[1]GHG Dashboard Data - Inventory'!AC24</f>
        <v>NO</v>
      </c>
      <c r="AB39" s="148" t="str">
        <f>'[1]GHG Dashboard Data - Inventory'!AD24</f>
        <v>NO</v>
      </c>
      <c r="AC39" s="148" t="str">
        <f>'[1]GHG Dashboard Data - Inventory'!AE24</f>
        <v>NO</v>
      </c>
      <c r="AD39" s="149" t="str">
        <f>'[1]GHG Dashboard Data - Inventory'!AF24</f>
        <v>NE</v>
      </c>
      <c r="AE39" s="148" t="str">
        <f>'[1]GHG Dashboard Data - Inventory'!AG24</f>
        <v>NO</v>
      </c>
      <c r="AF39" s="148">
        <f>'[1]GHG Dashboard Data - Inventory'!AH24</f>
        <v>26583.589365038857</v>
      </c>
      <c r="AG39" s="148">
        <f>'[1]GHG Dashboard Data - Inventory'!AI24</f>
        <v>1440805.5985925531</v>
      </c>
      <c r="AH39" s="148" t="str">
        <f>'[1]GHG Dashboard Data - Inventory'!AJ24</f>
        <v>NO</v>
      </c>
      <c r="AI39" s="149" t="str">
        <f>'[1]GHG Dashboard Data - Inventory'!AK24</f>
        <v>NE</v>
      </c>
      <c r="AJ39" s="148">
        <f>'[1]GHG Dashboard Data - Inventory'!AL24</f>
        <v>30560.142385480001</v>
      </c>
      <c r="AK39" s="148">
        <f>'[1]GHG Dashboard Data - Inventory'!AM24</f>
        <v>56397.208118474518</v>
      </c>
      <c r="AL39" s="149" t="str">
        <f>'[1]GHG Dashboard Data - Inventory'!AN24</f>
        <v>NE</v>
      </c>
      <c r="AM39" s="148">
        <f>'[1]GHG Dashboard Data - Inventory'!AO24</f>
        <v>322.64822720000001</v>
      </c>
      <c r="AN39" s="148" t="str">
        <f>'[1]GHG Dashboard Data - Inventory'!AP24</f>
        <v>NO</v>
      </c>
      <c r="AO39" s="149" t="str">
        <f>'[1]GHG Dashboard Data - Inventory'!AQ24</f>
        <v>NE</v>
      </c>
      <c r="AP39" s="148" t="str">
        <f>'[1]GHG Dashboard Data - Inventory'!AR24</f>
        <v>NO</v>
      </c>
      <c r="AQ39" s="148" t="str">
        <f>'[1]GHG Dashboard Data - Inventory'!AS24</f>
        <v>NO</v>
      </c>
      <c r="AR39" s="149" t="str">
        <f>'[1]GHG Dashboard Data - Inventory'!AT24</f>
        <v>NE</v>
      </c>
      <c r="AS39" s="148">
        <f>'[1]GHG Dashboard Data - Inventory'!AU24</f>
        <v>21239.153438962916</v>
      </c>
      <c r="AT39" s="148" t="str">
        <f>'[1]GHG Dashboard Data - Inventory'!AV24</f>
        <v>NO</v>
      </c>
      <c r="AU39" s="149" t="str">
        <f>'[1]GHG Dashboard Data - Inventory'!AW24</f>
        <v>NE</v>
      </c>
      <c r="AV39" s="148" t="str">
        <f>'[1]GHG Dashboard Data - Inventory'!AX24</f>
        <v>NO</v>
      </c>
      <c r="AW39" s="148" t="str">
        <f>'[1]GHG Dashboard Data - Inventory'!AY24</f>
        <v>NO</v>
      </c>
      <c r="AX39" s="150" t="str">
        <f>'[1]GHG Dashboard Data - Inventory'!AZ24</f>
        <v>NO</v>
      </c>
      <c r="AY39" s="148" t="str">
        <f>'[1]GHG Dashboard Data - Inventory'!BA24</f>
        <v>NO</v>
      </c>
      <c r="AZ39" s="148" t="str">
        <f>'[1]GHG Dashboard Data - Inventory'!BB24</f>
        <v>NO</v>
      </c>
      <c r="BA39" s="150" t="str">
        <f>'[1]GHG Dashboard Data - Inventory'!BC24</f>
        <v>NO</v>
      </c>
      <c r="BB39" s="148" t="str">
        <f>'[1]GHG Dashboard Data - Inventory'!BD24</f>
        <v>NO</v>
      </c>
      <c r="BC39" s="148">
        <f>'[1]GHG Dashboard Data - Inventory'!BE24</f>
        <v>0</v>
      </c>
      <c r="BD39" s="150" t="str">
        <f>'[1]GHG Dashboard Data - Inventory'!BF24</f>
        <v>NO</v>
      </c>
      <c r="BE39" s="148">
        <f>'[1]GHG Dashboard Data - Inventory'!BG24</f>
        <v>17413.087135111604</v>
      </c>
      <c r="BF39" s="148" t="str">
        <f>'[1]GHG Dashboard Data - Inventory'!BH24</f>
        <v>NO</v>
      </c>
      <c r="BG39" s="150">
        <f>'[1]GHG Dashboard Data - Inventory'!BI24</f>
        <v>34501.1132</v>
      </c>
      <c r="BH39" s="149" t="str">
        <f>'[1]GHG Dashboard Data - Inventory'!BJ24</f>
        <v>NE</v>
      </c>
      <c r="BI39" s="149" t="str">
        <f>'[1]GHG Dashboard Data - Inventory'!BK24</f>
        <v>NE</v>
      </c>
      <c r="BJ39" s="149" t="str">
        <f>'[1]GHG Dashboard Data - Inventory'!BL24</f>
        <v>NE</v>
      </c>
      <c r="BK39" s="149" t="str">
        <f>'[1]GHG Dashboard Data - Inventory'!BM24</f>
        <v>NE</v>
      </c>
      <c r="BL39" s="149" t="str">
        <f>'[1]GHG Dashboard Data - Inventory'!BN24</f>
        <v>NE</v>
      </c>
      <c r="BM39" s="151" t="str">
        <f>'[1]GHG Dashboard Data - Inventory'!BO24</f>
        <v>NE</v>
      </c>
      <c r="BN39" s="269">
        <f>'[1]GHG Dashboard Data - Inventory'!BP24</f>
        <v>0</v>
      </c>
      <c r="BO39" s="269">
        <f>'[1]GHG Dashboard Data - Inventory'!BQ24</f>
        <v>0</v>
      </c>
      <c r="BP39" s="269">
        <f>'[1]GHG Dashboard Data - Inventory'!BR24</f>
        <v>0</v>
      </c>
      <c r="BQ39" s="269">
        <f>'[1]GHG Dashboard Data - Inventory'!BS24</f>
        <v>0</v>
      </c>
      <c r="BR39" s="269">
        <f>'[1]GHG Dashboard Data - Inventory'!BT24</f>
        <v>0</v>
      </c>
      <c r="BS39" s="269">
        <f>'[1]GHG Dashboard Data - Inventory'!BU24</f>
        <v>0</v>
      </c>
      <c r="BT39" s="152" t="str">
        <f t="shared" si="102"/>
        <v>Boston_2014</v>
      </c>
      <c r="BU39" s="152">
        <f>'[1]GHG Dashboard Data - Inventory'!BW24</f>
        <v>6287475.3284120094</v>
      </c>
      <c r="BV39" s="152">
        <f>'[1]GHG Dashboard Data - Inventory'!BX24</f>
        <v>6287475.3284120094</v>
      </c>
      <c r="BW39" s="152">
        <f>'[1]GHG Dashboard Data - Inventory'!BY24</f>
        <v>6287475.3284120094</v>
      </c>
      <c r="BX39" s="152">
        <f>'[1]GHG Dashboard Data - Inventory'!BZ24</f>
        <v>4030924.0768366456</v>
      </c>
      <c r="BY39" s="302">
        <f>'[1]GHG Dashboard Data - Inventory'!CA24</f>
        <v>4720737.4905142272</v>
      </c>
      <c r="BZ39" s="302">
        <f>'[1]GHG Dashboard Data - Inventory'!CB24</f>
        <v>1549324.7507626705</v>
      </c>
      <c r="CA39" s="302">
        <f>'[1]GHG Dashboard Data - Inventory'!CC24</f>
        <v>17413.087135111604</v>
      </c>
      <c r="CB39" s="303">
        <f>'[1]GHG Dashboard Data - Inventory'!CD24</f>
        <v>4720737.4905142272</v>
      </c>
      <c r="CC39" s="303">
        <f>'[1]GHG Dashboard Data - Inventory'!CE24</f>
        <v>1549324.7507626705</v>
      </c>
      <c r="CD39" s="303">
        <f>'[1]GHG Dashboard Data - Inventory'!CF24</f>
        <v>17413.087135111604</v>
      </c>
      <c r="CE39" s="303" t="str">
        <f>'[1]GHG Dashboard Data - Inventory'!CG24</f>
        <v/>
      </c>
      <c r="CF39" s="303" t="str">
        <f>'[1]GHG Dashboard Data - Inventory'!CH24</f>
        <v/>
      </c>
      <c r="CG39" s="304">
        <f>'[1]GHG Dashboard Data - Inventory'!CI24</f>
        <v>2486082.3338573384</v>
      </c>
      <c r="CH39" s="304">
        <f>'[1]GHG Dashboard Data - Inventory'!CK24</f>
        <v>1492927.542644196</v>
      </c>
      <c r="CI39" s="304">
        <f>SUM('[1]GHG Dashboard Data - Inventory'!CL24:CM24)</f>
        <v>51914.2003351116</v>
      </c>
      <c r="CJ39" s="304" t="str">
        <f>'[1]GHG Dashboard Data - Inventory'!CN24</f>
        <v/>
      </c>
      <c r="CK39" s="304" t="str">
        <f>'[1]GHG Dashboard Data - Inventory'!CO24</f>
        <v/>
      </c>
      <c r="CL39" s="302">
        <f>'[1]GHG Dashboard Data - Inventory'!CP24</f>
        <v>1309006.7704879167</v>
      </c>
      <c r="CM39" s="302">
        <f>'[1]GHG Dashboard Data - Inventory'!CQ24</f>
        <v>3385147.1306612715</v>
      </c>
      <c r="CN39" s="302" t="str">
        <f>'[1]GHG Dashboard Data - Inventory'!CR24</f>
        <v/>
      </c>
      <c r="CO39" s="302" t="str">
        <f>'[1]GHG Dashboard Data - Inventory'!CS24</f>
        <v/>
      </c>
      <c r="CP39" s="302" t="str">
        <f>'[1]GHG Dashboard Data - Inventory'!CT24</f>
        <v/>
      </c>
      <c r="CQ39" s="302" t="str">
        <f>'[1]GHG Dashboard Data - Inventory'!CU24</f>
        <v/>
      </c>
      <c r="CR39" s="302" t="str">
        <f>'[1]GHG Dashboard Data - Inventory'!CV24</f>
        <v/>
      </c>
      <c r="CS39" s="302">
        <f>'[1]GHG Dashboard Data - Inventory'!CW24</f>
        <v>26583.589365038857</v>
      </c>
      <c r="CT39" s="302">
        <f>'[1]GHG Dashboard Data - Inventory'!CX24</f>
        <v>1440805.5985925531</v>
      </c>
      <c r="CU39" s="302">
        <f>'[1]GHG Dashboard Data - Inventory'!CY24</f>
        <v>86957.350503954513</v>
      </c>
      <c r="CV39" s="302">
        <f>'[1]GHG Dashboard Data - Inventory'!CZ24</f>
        <v>322.64822720000001</v>
      </c>
      <c r="CW39" s="302" t="str">
        <f>'[1]GHG Dashboard Data - Inventory'!DA24</f>
        <v/>
      </c>
      <c r="CX39" s="302">
        <f>'[1]GHG Dashboard Data - Inventory'!DB24</f>
        <v>21239.153438962916</v>
      </c>
      <c r="CY39" s="302" t="str">
        <f>'[1]GHG Dashboard Data - Inventory'!DC24</f>
        <v/>
      </c>
      <c r="CZ39" s="302" t="str">
        <f>'[1]GHG Dashboard Data - Inventory'!DD24</f>
        <v/>
      </c>
      <c r="DA39" s="302" t="str">
        <f>'[1]GHG Dashboard Data - Inventory'!DE24</f>
        <v/>
      </c>
      <c r="DB39" s="302">
        <f>'[1]GHG Dashboard Data - Inventory'!DF24</f>
        <v>17413.087135111604</v>
      </c>
      <c r="DC39" s="305">
        <f>'[1]GHG Dashboard Data - Inventory'!DG24</f>
        <v>1309006.7704879167</v>
      </c>
      <c r="DD39" s="305">
        <f>'[1]GHG Dashboard Data - Inventory'!DH24</f>
        <v>3385147.1306612715</v>
      </c>
      <c r="DE39" s="305" t="str">
        <f>'[1]GHG Dashboard Data - Inventory'!DI24</f>
        <v/>
      </c>
      <c r="DF39" s="305" t="str">
        <f>'[1]GHG Dashboard Data - Inventory'!DJ24</f>
        <v/>
      </c>
      <c r="DG39" s="305" t="str">
        <f>'[1]GHG Dashboard Data - Inventory'!DK24</f>
        <v/>
      </c>
      <c r="DH39" s="305" t="str">
        <f>'[1]GHG Dashboard Data - Inventory'!DL24</f>
        <v/>
      </c>
      <c r="DI39" s="305" t="str">
        <f>'[1]GHG Dashboard Data - Inventory'!DM24</f>
        <v/>
      </c>
      <c r="DJ39" s="305">
        <f>'[1]GHG Dashboard Data - Inventory'!DN24</f>
        <v>26583.589365038857</v>
      </c>
      <c r="DK39" s="305">
        <f>'[1]GHG Dashboard Data - Inventory'!DO24</f>
        <v>1440805.5985925531</v>
      </c>
      <c r="DL39" s="305">
        <f>'[1]GHG Dashboard Data - Inventory'!DP24</f>
        <v>86957.350503954513</v>
      </c>
      <c r="DM39" s="305">
        <f>'[1]GHG Dashboard Data - Inventory'!DQ24</f>
        <v>322.64822720000001</v>
      </c>
      <c r="DN39" s="305" t="str">
        <f>'[1]GHG Dashboard Data - Inventory'!DR24</f>
        <v/>
      </c>
      <c r="DO39" s="305">
        <f>'[1]GHG Dashboard Data - Inventory'!DS24</f>
        <v>21239.153438962916</v>
      </c>
      <c r="DP39" s="305" t="str">
        <f>'[1]GHG Dashboard Data - Inventory'!DT24</f>
        <v/>
      </c>
      <c r="DQ39" s="305" t="str">
        <f>'[1]GHG Dashboard Data - Inventory'!DU24</f>
        <v/>
      </c>
      <c r="DR39" s="305" t="str">
        <f>'[1]GHG Dashboard Data - Inventory'!DV24</f>
        <v/>
      </c>
      <c r="DS39" s="305">
        <f>'[1]GHG Dashboard Data - Inventory'!DW24</f>
        <v>17413.087135111604</v>
      </c>
      <c r="DT39" s="305" t="str">
        <f>'[1]GHG Dashboard Data - Inventory'!DX24</f>
        <v/>
      </c>
      <c r="DU39" s="305" t="str">
        <f>'[1]GHG Dashboard Data - Inventory'!DY24</f>
        <v/>
      </c>
      <c r="DV39" s="305" t="str">
        <f>'[1]GHG Dashboard Data - Inventory'!DZ24</f>
        <v/>
      </c>
      <c r="DW39" s="305" t="str">
        <f>'[1]GHG Dashboard Data - Inventory'!EA24</f>
        <v/>
      </c>
      <c r="DX39" s="305" t="str">
        <f>'[1]GHG Dashboard Data - Inventory'!EB24</f>
        <v/>
      </c>
      <c r="DY39" s="306" t="str">
        <f>'[1]GHG Dashboard Data - Inventory'!EC24</f>
        <v/>
      </c>
      <c r="DZ39" s="307">
        <f>'[1]GHG Dashboard Data - Inventory'!ED24</f>
        <v>861823.96253352007</v>
      </c>
      <c r="EA39" s="307">
        <f>'[1]GHG Dashboard Data - Inventory'!EE24</f>
        <v>1463628.518033796</v>
      </c>
      <c r="EB39" s="307" t="str">
        <f>'[1]GHG Dashboard Data - Inventory'!EF24</f>
        <v/>
      </c>
      <c r="EC39" s="307" t="str">
        <f>'[1]GHG Dashboard Data - Inventory'!EG24</f>
        <v/>
      </c>
      <c r="ED39" s="307">
        <f>'[1]GHG Dashboard Data - Inventory'!EH24</f>
        <v>134046.26392498348</v>
      </c>
      <c r="EE39" s="307" t="str">
        <f>'[1]GHG Dashboard Data - Inventory'!EI24</f>
        <v/>
      </c>
      <c r="EF39" s="307" t="str">
        <f>'[1]GHG Dashboard Data - Inventory'!EJ24</f>
        <v/>
      </c>
      <c r="EG39" s="307" t="str">
        <f>'[1]GHG Dashboard Data - Inventory'!EK24</f>
        <v/>
      </c>
      <c r="EH39" s="307">
        <f>'[1]GHG Dashboard Data - Inventory'!EL24</f>
        <v>26583.589365038857</v>
      </c>
      <c r="EI39" s="307">
        <f>'[1]GHG Dashboard Data - Inventory'!EM24</f>
        <v>1440805.5985925531</v>
      </c>
      <c r="EJ39" s="307">
        <f>'[1]GHG Dashboard Data - Inventory'!EN24</f>
        <v>30560.142385480001</v>
      </c>
      <c r="EK39" s="307">
        <f>'[1]GHG Dashboard Data - Inventory'!EO24</f>
        <v>322.64822720000001</v>
      </c>
      <c r="EL39" s="307" t="str">
        <f>'[1]GHG Dashboard Data - Inventory'!EP24</f>
        <v/>
      </c>
      <c r="EM39" s="307">
        <f>'[1]GHG Dashboard Data - Inventory'!EQ24</f>
        <v>21239.153438962916</v>
      </c>
      <c r="EN39" s="307" t="str">
        <f>'[1]GHG Dashboard Data - Inventory'!ER24</f>
        <v/>
      </c>
      <c r="EO39" s="307" t="str">
        <f>'[1]GHG Dashboard Data - Inventory'!ES24</f>
        <v/>
      </c>
      <c r="EP39" s="307" t="str">
        <f>'[1]GHG Dashboard Data - Inventory'!ET24</f>
        <v/>
      </c>
      <c r="EQ39" s="307">
        <f>'[1]GHG Dashboard Data - Inventory'!EU24</f>
        <v>51914.2003351116</v>
      </c>
      <c r="ER39" s="307" t="str">
        <f>'[1]GHG Dashboard Data - Inventory'!EV24</f>
        <v/>
      </c>
      <c r="ES39" s="307" t="str">
        <f>'[1]GHG Dashboard Data - Inventory'!EW24</f>
        <v/>
      </c>
      <c r="ET39" s="307" t="str">
        <f>'[1]GHG Dashboard Data - Inventory'!EX24</f>
        <v/>
      </c>
      <c r="EU39" s="307" t="str">
        <f>'[1]GHG Dashboard Data - Inventory'!EY24</f>
        <v/>
      </c>
      <c r="EV39" s="307" t="str">
        <f>'[1]GHG Dashboard Data - Inventory'!EZ24</f>
        <v/>
      </c>
      <c r="EW39" s="308">
        <f t="shared" si="103"/>
        <v>134046.26392498348</v>
      </c>
      <c r="EX39" s="309">
        <f>'[1]GHG Dashboard Data - Inventory'!FA24</f>
        <v>4720737.4905142272</v>
      </c>
      <c r="EY39" s="309">
        <f>'[1]GHG Dashboard Data - Inventory'!FB24</f>
        <v>1549324.7507626705</v>
      </c>
      <c r="EZ39" s="309">
        <f>'[1]GHG Dashboard Data - Inventory'!FC24</f>
        <v>17413.087135111604</v>
      </c>
      <c r="FA39" s="309">
        <f>'[1]GHG Dashboard Data - Inventory'!FD24</f>
        <v>4720737.4905142272</v>
      </c>
      <c r="FB39" s="309">
        <f>'[1]GHG Dashboard Data - Inventory'!FE24</f>
        <v>1549324.7507626705</v>
      </c>
      <c r="FC39" s="309">
        <f>'[1]GHG Dashboard Data - Inventory'!FF24</f>
        <v>17413.087135111604</v>
      </c>
      <c r="FD39" s="309" t="str">
        <f>'[1]GHG Dashboard Data - Inventory'!FG24</f>
        <v/>
      </c>
      <c r="FE39" s="309" t="str">
        <f>'[1]GHG Dashboard Data - Inventory'!FH24</f>
        <v/>
      </c>
      <c r="FF39" s="309" t="str">
        <f>'[1]GHG Dashboard Data - Inventory'!B24</f>
        <v>No</v>
      </c>
      <c r="FG39" s="31" t="str">
        <f>IFERROR(VLOOKUP(E39,'Climate data-must not modify'!A:D,4,FALSE),"")</f>
        <v>Continental</v>
      </c>
      <c r="FH39" s="31">
        <f t="shared" si="104"/>
        <v>157102.26862808989</v>
      </c>
      <c r="FI39" s="31">
        <f t="shared" si="105"/>
        <v>5248.4080000000004</v>
      </c>
      <c r="FJ39" s="35"/>
    </row>
    <row r="40" spans="1:166" s="31" customFormat="1">
      <c r="A40" s="31">
        <f t="shared" si="99"/>
        <v>8</v>
      </c>
      <c r="B40" s="31">
        <f t="shared" si="100"/>
        <v>25</v>
      </c>
      <c r="C40" s="34" t="str">
        <f t="shared" si="101"/>
        <v>Boston_2015</v>
      </c>
      <c r="D40" s="231">
        <f>'[1]GHG Dashboard Data - Inventory'!H25</f>
        <v>2015</v>
      </c>
      <c r="E40" s="156" t="str">
        <f>'[1]GHG Dashboard Data - Inventory'!C25</f>
        <v>Boston</v>
      </c>
      <c r="F40" s="156" t="str">
        <f>'[1]GHG Dashboard Data - Inventory'!D25</f>
        <v>USA</v>
      </c>
      <c r="G40" s="156" t="str">
        <f>'[1]GHG Dashboard Data - Inventory'!E25</f>
        <v>North America</v>
      </c>
      <c r="H40" s="156">
        <f>'[1]GHG Dashboard Data - Inventory'!K25</f>
        <v>669469</v>
      </c>
      <c r="I40" s="156">
        <f>'[1]GHG Dashboard Data - Inventory'!L25</f>
        <v>125</v>
      </c>
      <c r="J40" s="156">
        <f>'[1]GHG Dashboard Data - Inventory'!M25/1000000</f>
        <v>109500</v>
      </c>
      <c r="K40" s="156" t="str">
        <f>'[1]GHG Dashboard Data - Inventory'!J25</f>
        <v>BASIC</v>
      </c>
      <c r="L40" s="148">
        <f>'[1]GHG Dashboard Data - Inventory'!N25</f>
        <v>874517.98728349991</v>
      </c>
      <c r="M40" s="148">
        <f>'[1]GHG Dashboard Data - Inventory'!O25</f>
        <v>457228.14646390313</v>
      </c>
      <c r="N40" s="149" t="str">
        <f>'[1]GHG Dashboard Data - Inventory'!P25</f>
        <v>NE</v>
      </c>
      <c r="O40" s="148">
        <f>'[1]GHG Dashboard Data - Inventory'!Q25</f>
        <v>1566202.9269721177</v>
      </c>
      <c r="P40" s="148">
        <f>'[1]GHG Dashboard Data - Inventory'!R25</f>
        <v>1912247.9563082692</v>
      </c>
      <c r="Q40" s="149" t="str">
        <f>'[1]GHG Dashboard Data - Inventory'!S25</f>
        <v>NE</v>
      </c>
      <c r="R40" s="148" t="str">
        <f>'[1]GHG Dashboard Data - Inventory'!T25</f>
        <v>IE</v>
      </c>
      <c r="S40" s="148" t="str">
        <f>'[1]GHG Dashboard Data - Inventory'!U25</f>
        <v>IE</v>
      </c>
      <c r="T40" s="149" t="str">
        <f>'[1]GHG Dashboard Data - Inventory'!V25</f>
        <v>NE</v>
      </c>
      <c r="U40" s="148" t="str">
        <f>'[1]GHG Dashboard Data - Inventory'!W25</f>
        <v>NO</v>
      </c>
      <c r="V40" s="148" t="str">
        <f>'[1]GHG Dashboard Data - Inventory'!X25</f>
        <v>NO</v>
      </c>
      <c r="W40" s="149" t="str">
        <f>'[1]GHG Dashboard Data - Inventory'!Y25</f>
        <v>NO</v>
      </c>
      <c r="X40" s="150">
        <f>'[1]GHG Dashboard Data - Inventory'!Z25</f>
        <v>72751.3026811983</v>
      </c>
      <c r="Y40" s="148" t="str">
        <f>'[1]GHG Dashboard Data - Inventory'!AA25</f>
        <v>NO</v>
      </c>
      <c r="Z40" s="148" t="str">
        <f>'[1]GHG Dashboard Data - Inventory'!AB25</f>
        <v>NO</v>
      </c>
      <c r="AA40" s="149" t="str">
        <f>'[1]GHG Dashboard Data - Inventory'!AC25</f>
        <v>NE</v>
      </c>
      <c r="AB40" s="148" t="str">
        <f>'[1]GHG Dashboard Data - Inventory'!AD25</f>
        <v>NO</v>
      </c>
      <c r="AC40" s="148" t="str">
        <f>'[1]GHG Dashboard Data - Inventory'!AE25</f>
        <v>NO</v>
      </c>
      <c r="AD40" s="149" t="str">
        <f>'[1]GHG Dashboard Data - Inventory'!AF25</f>
        <v>NO</v>
      </c>
      <c r="AE40" s="148" t="str">
        <f>'[1]GHG Dashboard Data - Inventory'!AG25</f>
        <v>NO</v>
      </c>
      <c r="AF40" s="148">
        <f>'[1]GHG Dashboard Data - Inventory'!AH25</f>
        <v>31325.4436497768</v>
      </c>
      <c r="AG40" s="148">
        <f>'[1]GHG Dashboard Data - Inventory'!AI25</f>
        <v>1470749.4493496858</v>
      </c>
      <c r="AH40" s="148" t="str">
        <f>'[1]GHG Dashboard Data - Inventory'!AJ25</f>
        <v>NO</v>
      </c>
      <c r="AI40" s="149" t="str">
        <f>'[1]GHG Dashboard Data - Inventory'!AK25</f>
        <v>NE</v>
      </c>
      <c r="AJ40" s="148">
        <f>'[1]GHG Dashboard Data - Inventory'!AL25</f>
        <v>30002.793782500001</v>
      </c>
      <c r="AK40" s="148">
        <f>'[1]GHG Dashboard Data - Inventory'!AM25</f>
        <v>56115.715550213194</v>
      </c>
      <c r="AL40" s="149" t="str">
        <f>'[1]GHG Dashboard Data - Inventory'!AN25</f>
        <v>NE</v>
      </c>
      <c r="AM40" s="148">
        <f>'[1]GHG Dashboard Data - Inventory'!AO25</f>
        <v>347.31553567000003</v>
      </c>
      <c r="AN40" s="148" t="str">
        <f>'[1]GHG Dashboard Data - Inventory'!AP25</f>
        <v>NO</v>
      </c>
      <c r="AO40" s="149" t="str">
        <f>'[1]GHG Dashboard Data - Inventory'!AQ25</f>
        <v>NE</v>
      </c>
      <c r="AP40" s="148" t="str">
        <f>'[1]GHG Dashboard Data - Inventory'!AR25</f>
        <v>NO</v>
      </c>
      <c r="AQ40" s="148" t="str">
        <f>'[1]GHG Dashboard Data - Inventory'!AS25</f>
        <v>NO</v>
      </c>
      <c r="AR40" s="149" t="str">
        <f>'[1]GHG Dashboard Data - Inventory'!AT25</f>
        <v>NE</v>
      </c>
      <c r="AS40" s="148">
        <f>'[1]GHG Dashboard Data - Inventory'!AU25</f>
        <v>13391.377072945272</v>
      </c>
      <c r="AT40" s="148" t="str">
        <f>'[1]GHG Dashboard Data - Inventory'!AV25</f>
        <v>NO</v>
      </c>
      <c r="AU40" s="149" t="str">
        <f>'[1]GHG Dashboard Data - Inventory'!AW25</f>
        <v>NE</v>
      </c>
      <c r="AV40" s="148" t="str">
        <f>'[1]GHG Dashboard Data - Inventory'!AX25</f>
        <v>NO</v>
      </c>
      <c r="AW40" s="148" t="str">
        <f>'[1]GHG Dashboard Data - Inventory'!AY25</f>
        <v>NO</v>
      </c>
      <c r="AX40" s="150" t="str">
        <f>'[1]GHG Dashboard Data - Inventory'!AZ25</f>
        <v>NO</v>
      </c>
      <c r="AY40" s="148" t="str">
        <f>'[1]GHG Dashboard Data - Inventory'!BA25</f>
        <v>NO</v>
      </c>
      <c r="AZ40" s="148" t="str">
        <f>'[1]GHG Dashboard Data - Inventory'!BB25</f>
        <v>NO</v>
      </c>
      <c r="BA40" s="150" t="str">
        <f>'[1]GHG Dashboard Data - Inventory'!BC25</f>
        <v>NO</v>
      </c>
      <c r="BB40" s="148" t="str">
        <f>'[1]GHG Dashboard Data - Inventory'!BD25</f>
        <v>NO</v>
      </c>
      <c r="BC40" s="148">
        <f>'[1]GHG Dashboard Data - Inventory'!BE25</f>
        <v>0</v>
      </c>
      <c r="BD40" s="150">
        <f>'[1]GHG Dashboard Data - Inventory'!BF25</f>
        <v>0</v>
      </c>
      <c r="BE40" s="148">
        <f>'[1]GHG Dashboard Data - Inventory'!BG25</f>
        <v>17922.93</v>
      </c>
      <c r="BF40" s="148" t="str">
        <f>'[1]GHG Dashboard Data - Inventory'!BH25</f>
        <v>NO</v>
      </c>
      <c r="BG40" s="150">
        <f>'[1]GHG Dashboard Data - Inventory'!BI25</f>
        <v>35656</v>
      </c>
      <c r="BH40" s="149" t="str">
        <f>'[1]GHG Dashboard Data - Inventory'!BJ25</f>
        <v>NE</v>
      </c>
      <c r="BI40" s="149" t="str">
        <f>'[1]GHG Dashboard Data - Inventory'!BK25</f>
        <v>NE</v>
      </c>
      <c r="BJ40" s="149" t="str">
        <f>'[1]GHG Dashboard Data - Inventory'!BL25</f>
        <v>NE</v>
      </c>
      <c r="BK40" s="149" t="str">
        <f>'[1]GHG Dashboard Data - Inventory'!BM25</f>
        <v>NE</v>
      </c>
      <c r="BL40" s="149" t="str">
        <f>'[1]GHG Dashboard Data - Inventory'!BN25</f>
        <v>NE</v>
      </c>
      <c r="BM40" s="151" t="str">
        <f>'[1]GHG Dashboard Data - Inventory'!BO25</f>
        <v>NE</v>
      </c>
      <c r="BN40" s="269">
        <f>'[1]GHG Dashboard Data - Inventory'!BP25</f>
        <v>0</v>
      </c>
      <c r="BO40" s="269">
        <f>'[1]GHG Dashboard Data - Inventory'!BQ25</f>
        <v>0</v>
      </c>
      <c r="BP40" s="269">
        <f>'[1]GHG Dashboard Data - Inventory'!BR25</f>
        <v>0</v>
      </c>
      <c r="BQ40" s="269">
        <f>'[1]GHG Dashboard Data - Inventory'!BS25</f>
        <v>0</v>
      </c>
      <c r="BR40" s="269">
        <f>'[1]GHG Dashboard Data - Inventory'!BT25</f>
        <v>0</v>
      </c>
      <c r="BS40" s="269">
        <f>'[1]GHG Dashboard Data - Inventory'!BU25</f>
        <v>0</v>
      </c>
      <c r="BT40" s="152" t="str">
        <f t="shared" si="102"/>
        <v>Boston_2015</v>
      </c>
      <c r="BU40" s="152">
        <f>'[1]GHG Dashboard Data - Inventory'!BW25</f>
        <v>6430052.0419685803</v>
      </c>
      <c r="BV40" s="152">
        <f>'[1]GHG Dashboard Data - Inventory'!BX25</f>
        <v>6430052.0419685803</v>
      </c>
      <c r="BW40" s="152">
        <f>'[1]GHG Dashboard Data - Inventory'!BY25</f>
        <v>6430052.0419685803</v>
      </c>
      <c r="BX40" s="152">
        <f>'[1]GHG Dashboard Data - Inventory'!BZ25</f>
        <v>4112867.5263273939</v>
      </c>
      <c r="BY40" s="302">
        <f>'[1]GHG Dashboard Data - Inventory'!CA25</f>
        <v>4841522.4606775669</v>
      </c>
      <c r="BZ40" s="302">
        <f>'[1]GHG Dashboard Data - Inventory'!CB25</f>
        <v>1570606.6512910142</v>
      </c>
      <c r="CA40" s="302">
        <f>'[1]GHG Dashboard Data - Inventory'!CC25</f>
        <v>17922.93</v>
      </c>
      <c r="CB40" s="303">
        <f>'[1]GHG Dashboard Data - Inventory'!CD25</f>
        <v>4841522.4606775669</v>
      </c>
      <c r="CC40" s="303">
        <f>'[1]GHG Dashboard Data - Inventory'!CE25</f>
        <v>1570606.6512910142</v>
      </c>
      <c r="CD40" s="303">
        <f>'[1]GHG Dashboard Data - Inventory'!CF25</f>
        <v>17922.93</v>
      </c>
      <c r="CE40" s="303" t="str">
        <f>'[1]GHG Dashboard Data - Inventory'!CG25</f>
        <v/>
      </c>
      <c r="CF40" s="303" t="str">
        <f>'[1]GHG Dashboard Data - Inventory'!CH25</f>
        <v/>
      </c>
      <c r="CG40" s="304">
        <f>'[1]GHG Dashboard Data - Inventory'!CI25</f>
        <v>2544797.6605865927</v>
      </c>
      <c r="CH40" s="304">
        <f>'[1]GHG Dashboard Data - Inventory'!CK25</f>
        <v>1514490.935740801</v>
      </c>
      <c r="CI40" s="304">
        <f>SUM('[1]GHG Dashboard Data - Inventory'!CL25:CM25)</f>
        <v>53578.93</v>
      </c>
      <c r="CJ40" s="304" t="str">
        <f>'[1]GHG Dashboard Data - Inventory'!CN25</f>
        <v/>
      </c>
      <c r="CK40" s="304" t="str">
        <f>'[1]GHG Dashboard Data - Inventory'!CO25</f>
        <v/>
      </c>
      <c r="CL40" s="302">
        <f>'[1]GHG Dashboard Data - Inventory'!CP25</f>
        <v>1331746.133747403</v>
      </c>
      <c r="CM40" s="302">
        <f>'[1]GHG Dashboard Data - Inventory'!CQ25</f>
        <v>3478450.8832803871</v>
      </c>
      <c r="CN40" s="302" t="str">
        <f>'[1]GHG Dashboard Data - Inventory'!CR25</f>
        <v/>
      </c>
      <c r="CO40" s="302" t="str">
        <f>'[1]GHG Dashboard Data - Inventory'!CS25</f>
        <v/>
      </c>
      <c r="CP40" s="302" t="str">
        <f>'[1]GHG Dashboard Data - Inventory'!CT25</f>
        <v/>
      </c>
      <c r="CQ40" s="302" t="str">
        <f>'[1]GHG Dashboard Data - Inventory'!CU25</f>
        <v/>
      </c>
      <c r="CR40" s="302" t="str">
        <f>'[1]GHG Dashboard Data - Inventory'!CV25</f>
        <v/>
      </c>
      <c r="CS40" s="302">
        <f>'[1]GHG Dashboard Data - Inventory'!CW25</f>
        <v>31325.4436497768</v>
      </c>
      <c r="CT40" s="302">
        <f>'[1]GHG Dashboard Data - Inventory'!CX25</f>
        <v>1470749.4493496858</v>
      </c>
      <c r="CU40" s="302">
        <f>'[1]GHG Dashboard Data - Inventory'!CY25</f>
        <v>86118.509332713191</v>
      </c>
      <c r="CV40" s="302">
        <f>'[1]GHG Dashboard Data - Inventory'!CZ25</f>
        <v>347.31553567000003</v>
      </c>
      <c r="CW40" s="302" t="str">
        <f>'[1]GHG Dashboard Data - Inventory'!DA25</f>
        <v/>
      </c>
      <c r="CX40" s="302">
        <f>'[1]GHG Dashboard Data - Inventory'!DB25</f>
        <v>13391.377072945272</v>
      </c>
      <c r="CY40" s="302" t="str">
        <f>'[1]GHG Dashboard Data - Inventory'!DC25</f>
        <v/>
      </c>
      <c r="CZ40" s="302" t="str">
        <f>'[1]GHG Dashboard Data - Inventory'!DD25</f>
        <v/>
      </c>
      <c r="DA40" s="302" t="str">
        <f>'[1]GHG Dashboard Data - Inventory'!DE25</f>
        <v/>
      </c>
      <c r="DB40" s="302">
        <f>'[1]GHG Dashboard Data - Inventory'!DF25</f>
        <v>17922.93</v>
      </c>
      <c r="DC40" s="305">
        <f>'[1]GHG Dashboard Data - Inventory'!DG25</f>
        <v>1331746.133747403</v>
      </c>
      <c r="DD40" s="305">
        <f>'[1]GHG Dashboard Data - Inventory'!DH25</f>
        <v>3478450.8832803871</v>
      </c>
      <c r="DE40" s="305" t="str">
        <f>'[1]GHG Dashboard Data - Inventory'!DI25</f>
        <v/>
      </c>
      <c r="DF40" s="305" t="str">
        <f>'[1]GHG Dashboard Data - Inventory'!DJ25</f>
        <v/>
      </c>
      <c r="DG40" s="305" t="str">
        <f>'[1]GHG Dashboard Data - Inventory'!DK25</f>
        <v/>
      </c>
      <c r="DH40" s="305" t="str">
        <f>'[1]GHG Dashboard Data - Inventory'!DL25</f>
        <v/>
      </c>
      <c r="DI40" s="305" t="str">
        <f>'[1]GHG Dashboard Data - Inventory'!DM25</f>
        <v/>
      </c>
      <c r="DJ40" s="305">
        <f>'[1]GHG Dashboard Data - Inventory'!DN25</f>
        <v>31325.4436497768</v>
      </c>
      <c r="DK40" s="305">
        <f>'[1]GHG Dashboard Data - Inventory'!DO25</f>
        <v>1470749.4493496858</v>
      </c>
      <c r="DL40" s="305">
        <f>'[1]GHG Dashboard Data - Inventory'!DP25</f>
        <v>86118.509332713191</v>
      </c>
      <c r="DM40" s="305">
        <f>'[1]GHG Dashboard Data - Inventory'!DQ25</f>
        <v>347.31553567000003</v>
      </c>
      <c r="DN40" s="305" t="str">
        <f>'[1]GHG Dashboard Data - Inventory'!DR25</f>
        <v/>
      </c>
      <c r="DO40" s="305">
        <f>'[1]GHG Dashboard Data - Inventory'!DS25</f>
        <v>13391.377072945272</v>
      </c>
      <c r="DP40" s="305" t="str">
        <f>'[1]GHG Dashboard Data - Inventory'!DT25</f>
        <v/>
      </c>
      <c r="DQ40" s="305" t="str">
        <f>'[1]GHG Dashboard Data - Inventory'!DU25</f>
        <v/>
      </c>
      <c r="DR40" s="305" t="str">
        <f>'[1]GHG Dashboard Data - Inventory'!DV25</f>
        <v/>
      </c>
      <c r="DS40" s="305">
        <f>'[1]GHG Dashboard Data - Inventory'!DW25</f>
        <v>17922.93</v>
      </c>
      <c r="DT40" s="305" t="str">
        <f>'[1]GHG Dashboard Data - Inventory'!DX25</f>
        <v/>
      </c>
      <c r="DU40" s="305" t="str">
        <f>'[1]GHG Dashboard Data - Inventory'!DY25</f>
        <v/>
      </c>
      <c r="DV40" s="305" t="str">
        <f>'[1]GHG Dashboard Data - Inventory'!DZ25</f>
        <v/>
      </c>
      <c r="DW40" s="305" t="str">
        <f>'[1]GHG Dashboard Data - Inventory'!EA25</f>
        <v/>
      </c>
      <c r="DX40" s="305" t="str">
        <f>'[1]GHG Dashboard Data - Inventory'!EB25</f>
        <v/>
      </c>
      <c r="DY40" s="306" t="str">
        <f>'[1]GHG Dashboard Data - Inventory'!EC25</f>
        <v/>
      </c>
      <c r="DZ40" s="307">
        <f>'[1]GHG Dashboard Data - Inventory'!ED25</f>
        <v>874517.98728349991</v>
      </c>
      <c r="EA40" s="307">
        <f>'[1]GHG Dashboard Data - Inventory'!EE25</f>
        <v>1566202.9269721177</v>
      </c>
      <c r="EB40" s="307" t="str">
        <f>'[1]GHG Dashboard Data - Inventory'!EF25</f>
        <v/>
      </c>
      <c r="EC40" s="307" t="str">
        <f>'[1]GHG Dashboard Data - Inventory'!EG25</f>
        <v/>
      </c>
      <c r="ED40" s="307">
        <f>'[1]GHG Dashboard Data - Inventory'!EH25</f>
        <v>72751.3026811983</v>
      </c>
      <c r="EE40" s="307" t="str">
        <f>'[1]GHG Dashboard Data - Inventory'!EI25</f>
        <v/>
      </c>
      <c r="EF40" s="307" t="str">
        <f>'[1]GHG Dashboard Data - Inventory'!EJ25</f>
        <v/>
      </c>
      <c r="EG40" s="307" t="str">
        <f>'[1]GHG Dashboard Data - Inventory'!EK25</f>
        <v/>
      </c>
      <c r="EH40" s="307">
        <f>'[1]GHG Dashboard Data - Inventory'!EL25</f>
        <v>31325.4436497768</v>
      </c>
      <c r="EI40" s="307">
        <f>'[1]GHG Dashboard Data - Inventory'!EM25</f>
        <v>1470749.4493496858</v>
      </c>
      <c r="EJ40" s="307">
        <f>'[1]GHG Dashboard Data - Inventory'!EN25</f>
        <v>30002.793782500001</v>
      </c>
      <c r="EK40" s="307">
        <f>'[1]GHG Dashboard Data - Inventory'!EO25</f>
        <v>347.31553567000003</v>
      </c>
      <c r="EL40" s="307" t="str">
        <f>'[1]GHG Dashboard Data - Inventory'!EP25</f>
        <v/>
      </c>
      <c r="EM40" s="307">
        <f>'[1]GHG Dashboard Data - Inventory'!EQ25</f>
        <v>13391.377072945272</v>
      </c>
      <c r="EN40" s="307" t="str">
        <f>'[1]GHG Dashboard Data - Inventory'!ER25</f>
        <v/>
      </c>
      <c r="EO40" s="307" t="str">
        <f>'[1]GHG Dashboard Data - Inventory'!ES25</f>
        <v/>
      </c>
      <c r="EP40" s="307" t="str">
        <f>'[1]GHG Dashboard Data - Inventory'!ET25</f>
        <v/>
      </c>
      <c r="EQ40" s="307">
        <f>'[1]GHG Dashboard Data - Inventory'!EU25</f>
        <v>53578.93</v>
      </c>
      <c r="ER40" s="307" t="str">
        <f>'[1]GHG Dashboard Data - Inventory'!EV25</f>
        <v/>
      </c>
      <c r="ES40" s="307" t="str">
        <f>'[1]GHG Dashboard Data - Inventory'!EW25</f>
        <v/>
      </c>
      <c r="ET40" s="307" t="str">
        <f>'[1]GHG Dashboard Data - Inventory'!EX25</f>
        <v/>
      </c>
      <c r="EU40" s="307" t="str">
        <f>'[1]GHG Dashboard Data - Inventory'!EY25</f>
        <v/>
      </c>
      <c r="EV40" s="307" t="str">
        <f>'[1]GHG Dashboard Data - Inventory'!EZ25</f>
        <v/>
      </c>
      <c r="EW40" s="308">
        <f t="shared" si="103"/>
        <v>72751.3026811983</v>
      </c>
      <c r="EX40" s="309">
        <f>'[1]GHG Dashboard Data - Inventory'!FA25</f>
        <v>4841522.4606775669</v>
      </c>
      <c r="EY40" s="309">
        <f>'[1]GHG Dashboard Data - Inventory'!FB25</f>
        <v>1570606.6512910142</v>
      </c>
      <c r="EZ40" s="309">
        <f>'[1]GHG Dashboard Data - Inventory'!FC25</f>
        <v>17922.93</v>
      </c>
      <c r="FA40" s="309">
        <f>'[1]GHG Dashboard Data - Inventory'!FD25</f>
        <v>4841522.4606775669</v>
      </c>
      <c r="FB40" s="309">
        <f>'[1]GHG Dashboard Data - Inventory'!FE25</f>
        <v>1570606.6512910142</v>
      </c>
      <c r="FC40" s="309">
        <f>'[1]GHG Dashboard Data - Inventory'!FF25</f>
        <v>17922.93</v>
      </c>
      <c r="FD40" s="309" t="str">
        <f>'[1]GHG Dashboard Data - Inventory'!FG25</f>
        <v/>
      </c>
      <c r="FE40" s="309" t="str">
        <f>'[1]GHG Dashboard Data - Inventory'!FH25</f>
        <v/>
      </c>
      <c r="FF40" s="309" t="str">
        <f>'[1]GHG Dashboard Data - Inventory'!B25</f>
        <v>No</v>
      </c>
      <c r="FG40" s="31" t="str">
        <f>IFERROR(VLOOKUP(E40,'Climate data-must not modify'!A:D,4,FALSE),"")</f>
        <v>Continental</v>
      </c>
      <c r="FH40" s="31">
        <f t="shared" si="104"/>
        <v>163562.46517762585</v>
      </c>
      <c r="FI40" s="31">
        <f t="shared" si="105"/>
        <v>5355.7520000000004</v>
      </c>
      <c r="FJ40" s="35"/>
    </row>
    <row r="41" spans="1:166" s="31" customFormat="1">
      <c r="A41" s="31">
        <f t="shared" si="99"/>
        <v>8</v>
      </c>
      <c r="B41" s="31">
        <f t="shared" si="100"/>
        <v>26</v>
      </c>
      <c r="C41" s="34" t="str">
        <f t="shared" si="101"/>
        <v>Boston_2016</v>
      </c>
      <c r="D41" s="231">
        <f>'[1]GHG Dashboard Data - Inventory'!H26</f>
        <v>2016</v>
      </c>
      <c r="E41" s="156" t="str">
        <f>'[1]GHG Dashboard Data - Inventory'!C26</f>
        <v>Boston</v>
      </c>
      <c r="F41" s="156" t="str">
        <f>'[1]GHG Dashboard Data - Inventory'!D26</f>
        <v>USA</v>
      </c>
      <c r="G41" s="156" t="str">
        <f>'[1]GHG Dashboard Data - Inventory'!E26</f>
        <v>North America</v>
      </c>
      <c r="H41" s="156">
        <f>'[1]GHG Dashboard Data - Inventory'!K26</f>
        <v>672840</v>
      </c>
      <c r="I41" s="156">
        <f>'[1]GHG Dashboard Data - Inventory'!L26</f>
        <v>125</v>
      </c>
      <c r="J41" s="156">
        <f>'[1]GHG Dashboard Data - Inventory'!M26/1000000</f>
        <v>119100</v>
      </c>
      <c r="K41" s="156" t="str">
        <f>'[1]GHG Dashboard Data - Inventory'!J26</f>
        <v>BASIC</v>
      </c>
      <c r="L41" s="148">
        <f>'[1]GHG Dashboard Data - Inventory'!N26</f>
        <v>800451.13194424997</v>
      </c>
      <c r="M41" s="148">
        <f>'[1]GHG Dashboard Data - Inventory'!O26</f>
        <v>422963.32785062055</v>
      </c>
      <c r="N41" s="149" t="str">
        <f>'[1]GHG Dashboard Data - Inventory'!P26</f>
        <v>NE</v>
      </c>
      <c r="O41" s="148">
        <f>'[1]GHG Dashboard Data - Inventory'!Q26</f>
        <v>1381090.3118758367</v>
      </c>
      <c r="P41" s="148">
        <f>'[1]GHG Dashboard Data - Inventory'!R26</f>
        <v>1918244.2833258412</v>
      </c>
      <c r="Q41" s="149" t="str">
        <f>'[1]GHG Dashboard Data - Inventory'!S26</f>
        <v>NE</v>
      </c>
      <c r="R41" s="148" t="str">
        <f>'[1]GHG Dashboard Data - Inventory'!T26</f>
        <v>IE</v>
      </c>
      <c r="S41" s="148" t="str">
        <f>'[1]GHG Dashboard Data - Inventory'!U26</f>
        <v>IE</v>
      </c>
      <c r="T41" s="149" t="str">
        <f>'[1]GHG Dashboard Data - Inventory'!V26</f>
        <v>NE</v>
      </c>
      <c r="U41" s="148" t="str">
        <f>'[1]GHG Dashboard Data - Inventory'!W26</f>
        <v>NO</v>
      </c>
      <c r="V41" s="148" t="str">
        <f>'[1]GHG Dashboard Data - Inventory'!X26</f>
        <v>NO</v>
      </c>
      <c r="W41" s="149" t="str">
        <f>'[1]GHG Dashboard Data - Inventory'!Y26</f>
        <v>NO</v>
      </c>
      <c r="X41" s="150">
        <f>'[1]GHG Dashboard Data - Inventory'!Z26</f>
        <v>133942.67658543205</v>
      </c>
      <c r="Y41" s="148" t="str">
        <f>'[1]GHG Dashboard Data - Inventory'!AA26</f>
        <v>NO</v>
      </c>
      <c r="Z41" s="148" t="str">
        <f>'[1]GHG Dashboard Data - Inventory'!AB26</f>
        <v>NO</v>
      </c>
      <c r="AA41" s="149" t="str">
        <f>'[1]GHG Dashboard Data - Inventory'!AC26</f>
        <v>NE</v>
      </c>
      <c r="AB41" s="148" t="str">
        <f>'[1]GHG Dashboard Data - Inventory'!AD26</f>
        <v>NO</v>
      </c>
      <c r="AC41" s="148" t="str">
        <f>'[1]GHG Dashboard Data - Inventory'!AE26</f>
        <v>NO</v>
      </c>
      <c r="AD41" s="149" t="str">
        <f>'[1]GHG Dashboard Data - Inventory'!AF26</f>
        <v>NO</v>
      </c>
      <c r="AE41" s="148" t="str">
        <f>'[1]GHG Dashboard Data - Inventory'!AG26</f>
        <v>NO</v>
      </c>
      <c r="AF41" s="148">
        <f>'[1]GHG Dashboard Data - Inventory'!AH26</f>
        <v>30471.098010637867</v>
      </c>
      <c r="AG41" s="148">
        <f>'[1]GHG Dashboard Data - Inventory'!AI26</f>
        <v>1454549.4985095435</v>
      </c>
      <c r="AH41" s="148" t="str">
        <f>'[1]GHG Dashboard Data - Inventory'!AJ26</f>
        <v>NE</v>
      </c>
      <c r="AI41" s="149" t="str">
        <f>'[1]GHG Dashboard Data - Inventory'!AK26</f>
        <v>NE</v>
      </c>
      <c r="AJ41" s="148">
        <f>'[1]GHG Dashboard Data - Inventory'!AL26</f>
        <v>26966.248677600004</v>
      </c>
      <c r="AK41" s="148">
        <f>'[1]GHG Dashboard Data - Inventory'!AM26</f>
        <v>53090.039651238316</v>
      </c>
      <c r="AL41" s="149" t="str">
        <f>'[1]GHG Dashboard Data - Inventory'!AN26</f>
        <v>NE</v>
      </c>
      <c r="AM41" s="148">
        <f>'[1]GHG Dashboard Data - Inventory'!AO26</f>
        <v>360.20853631</v>
      </c>
      <c r="AN41" s="148" t="str">
        <f>'[1]GHG Dashboard Data - Inventory'!AP26</f>
        <v>NO</v>
      </c>
      <c r="AO41" s="149" t="str">
        <f>'[1]GHG Dashboard Data - Inventory'!AQ26</f>
        <v>NE</v>
      </c>
      <c r="AP41" s="148" t="str">
        <f>'[1]GHG Dashboard Data - Inventory'!AR26</f>
        <v>NO</v>
      </c>
      <c r="AQ41" s="148" t="str">
        <f>'[1]GHG Dashboard Data - Inventory'!AS26</f>
        <v>NO</v>
      </c>
      <c r="AR41" s="149" t="str">
        <f>'[1]GHG Dashboard Data - Inventory'!AT26</f>
        <v>NE</v>
      </c>
      <c r="AS41" s="148">
        <f>'[1]GHG Dashboard Data - Inventory'!AU26</f>
        <v>11053.599475193058</v>
      </c>
      <c r="AT41" s="148" t="str">
        <f>'[1]GHG Dashboard Data - Inventory'!AV26</f>
        <v>NO</v>
      </c>
      <c r="AU41" s="149" t="str">
        <f>'[1]GHG Dashboard Data - Inventory'!AW26</f>
        <v>NE</v>
      </c>
      <c r="AV41" s="148" t="str">
        <f>'[1]GHG Dashboard Data - Inventory'!AX26</f>
        <v>NO</v>
      </c>
      <c r="AW41" s="148" t="str">
        <f>'[1]GHG Dashboard Data - Inventory'!AY26</f>
        <v>NO</v>
      </c>
      <c r="AX41" s="150" t="str">
        <f>'[1]GHG Dashboard Data - Inventory'!AZ26</f>
        <v>NO</v>
      </c>
      <c r="AY41" s="148" t="str">
        <f>'[1]GHG Dashboard Data - Inventory'!BA26</f>
        <v>NO</v>
      </c>
      <c r="AZ41" s="148" t="str">
        <f>'[1]GHG Dashboard Data - Inventory'!BB26</f>
        <v>NO</v>
      </c>
      <c r="BA41" s="150" t="str">
        <f>'[1]GHG Dashboard Data - Inventory'!BC26</f>
        <v>NO</v>
      </c>
      <c r="BB41" s="148" t="str">
        <f>'[1]GHG Dashboard Data - Inventory'!BD26</f>
        <v>NO</v>
      </c>
      <c r="BC41" s="148">
        <f>'[1]GHG Dashboard Data - Inventory'!BE26</f>
        <v>0</v>
      </c>
      <c r="BD41" s="150">
        <f>'[1]GHG Dashboard Data - Inventory'!BF26</f>
        <v>0</v>
      </c>
      <c r="BE41" s="148">
        <f>'[1]GHG Dashboard Data - Inventory'!BG26</f>
        <v>17404.23</v>
      </c>
      <c r="BF41" s="148" t="str">
        <f>'[1]GHG Dashboard Data - Inventory'!BH26</f>
        <v>NO</v>
      </c>
      <c r="BG41" s="150">
        <f>'[1]GHG Dashboard Data - Inventory'!BI26</f>
        <v>34501</v>
      </c>
      <c r="BH41" s="149" t="str">
        <f>'[1]GHG Dashboard Data - Inventory'!BJ26</f>
        <v>NE</v>
      </c>
      <c r="BI41" s="149" t="str">
        <f>'[1]GHG Dashboard Data - Inventory'!BK26</f>
        <v>NE</v>
      </c>
      <c r="BJ41" s="149" t="str">
        <f>'[1]GHG Dashboard Data - Inventory'!BL26</f>
        <v>NE</v>
      </c>
      <c r="BK41" s="149" t="str">
        <f>'[1]GHG Dashboard Data - Inventory'!BM26</f>
        <v>NE</v>
      </c>
      <c r="BL41" s="149" t="str">
        <f>'[1]GHG Dashboard Data - Inventory'!BN26</f>
        <v>NE</v>
      </c>
      <c r="BM41" s="151" t="str">
        <f>'[1]GHG Dashboard Data - Inventory'!BO26</f>
        <v>NE</v>
      </c>
      <c r="BN41" s="269">
        <f>'[1]GHG Dashboard Data - Inventory'!BP26</f>
        <v>0</v>
      </c>
      <c r="BO41" s="269">
        <f>'[1]GHG Dashboard Data - Inventory'!BQ26</f>
        <v>0</v>
      </c>
      <c r="BP41" s="269">
        <f>'[1]GHG Dashboard Data - Inventory'!BR26</f>
        <v>0</v>
      </c>
      <c r="BQ41" s="269">
        <f>'[1]GHG Dashboard Data - Inventory'!BS26</f>
        <v>0</v>
      </c>
      <c r="BR41" s="269">
        <f>'[1]GHG Dashboard Data - Inventory'!BT26</f>
        <v>0</v>
      </c>
      <c r="BS41" s="269">
        <f>'[1]GHG Dashboard Data - Inventory'!BU26</f>
        <v>0</v>
      </c>
      <c r="BT41" s="152" t="str">
        <f t="shared" si="102"/>
        <v>Boston_2016</v>
      </c>
      <c r="BU41" s="152">
        <f>'[1]GHG Dashboard Data - Inventory'!BW26</f>
        <v>6116643.977857071</v>
      </c>
      <c r="BV41" s="152">
        <f>'[1]GHG Dashboard Data - Inventory'!BX26</f>
        <v>6116643.977857071</v>
      </c>
      <c r="BW41" s="152">
        <f>'[1]GHG Dashboard Data - Inventory'!BY26</f>
        <v>6116643.977857071</v>
      </c>
      <c r="BX41" s="152">
        <f>'[1]GHG Dashboard Data - Inventory'!BZ26</f>
        <v>3890790.0036148033</v>
      </c>
      <c r="BY41" s="302">
        <f>'[1]GHG Dashboard Data - Inventory'!CA26</f>
        <v>4553220.153007186</v>
      </c>
      <c r="BZ41" s="302">
        <f>'[1]GHG Dashboard Data - Inventory'!CB26</f>
        <v>1546019.5948498847</v>
      </c>
      <c r="CA41" s="302">
        <f>'[1]GHG Dashboard Data - Inventory'!CC26</f>
        <v>17404.23</v>
      </c>
      <c r="CB41" s="303">
        <f>'[1]GHG Dashboard Data - Inventory'!CD26</f>
        <v>4553220.153007186</v>
      </c>
      <c r="CC41" s="303">
        <f>'[1]GHG Dashboard Data - Inventory'!CE26</f>
        <v>1546019.5948498847</v>
      </c>
      <c r="CD41" s="303">
        <f>'[1]GHG Dashboard Data - Inventory'!CF26</f>
        <v>17404.23</v>
      </c>
      <c r="CE41" s="303" t="str">
        <f>'[1]GHG Dashboard Data - Inventory'!CG26</f>
        <v/>
      </c>
      <c r="CF41" s="303" t="str">
        <f>'[1]GHG Dashboard Data - Inventory'!CH26</f>
        <v/>
      </c>
      <c r="CG41" s="304">
        <f>'[1]GHG Dashboard Data - Inventory'!CI26</f>
        <v>2345955.2184161567</v>
      </c>
      <c r="CH41" s="304">
        <f>'[1]GHG Dashboard Data - Inventory'!CK26</f>
        <v>1492929.5551986464</v>
      </c>
      <c r="CI41" s="304">
        <f>SUM('[1]GHG Dashboard Data - Inventory'!CL26:CM26)</f>
        <v>51905.229999999996</v>
      </c>
      <c r="CJ41" s="304" t="str">
        <f>'[1]GHG Dashboard Data - Inventory'!CN26</f>
        <v/>
      </c>
      <c r="CK41" s="304" t="str">
        <f>'[1]GHG Dashboard Data - Inventory'!CO26</f>
        <v/>
      </c>
      <c r="CL41" s="302">
        <f>'[1]GHG Dashboard Data - Inventory'!CP26</f>
        <v>1223414.4597948706</v>
      </c>
      <c r="CM41" s="302">
        <f>'[1]GHG Dashboard Data - Inventory'!CQ26</f>
        <v>3299334.5952016776</v>
      </c>
      <c r="CN41" s="302" t="str">
        <f>'[1]GHG Dashboard Data - Inventory'!CR26</f>
        <v/>
      </c>
      <c r="CO41" s="302" t="str">
        <f>'[1]GHG Dashboard Data - Inventory'!CS26</f>
        <v/>
      </c>
      <c r="CP41" s="302" t="str">
        <f>'[1]GHG Dashboard Data - Inventory'!CT26</f>
        <v/>
      </c>
      <c r="CQ41" s="302" t="str">
        <f>'[1]GHG Dashboard Data - Inventory'!CU26</f>
        <v/>
      </c>
      <c r="CR41" s="302" t="str">
        <f>'[1]GHG Dashboard Data - Inventory'!CV26</f>
        <v/>
      </c>
      <c r="CS41" s="302">
        <f>'[1]GHG Dashboard Data - Inventory'!CW26</f>
        <v>30471.098010637867</v>
      </c>
      <c r="CT41" s="302">
        <f>'[1]GHG Dashboard Data - Inventory'!CX26</f>
        <v>1454549.4985095435</v>
      </c>
      <c r="CU41" s="302">
        <f>'[1]GHG Dashboard Data - Inventory'!CY26</f>
        <v>80056.288328838316</v>
      </c>
      <c r="CV41" s="302">
        <f>'[1]GHG Dashboard Data - Inventory'!CZ26</f>
        <v>360.20853631</v>
      </c>
      <c r="CW41" s="302" t="str">
        <f>'[1]GHG Dashboard Data - Inventory'!DA26</f>
        <v/>
      </c>
      <c r="CX41" s="302">
        <f>'[1]GHG Dashboard Data - Inventory'!DB26</f>
        <v>11053.599475193058</v>
      </c>
      <c r="CY41" s="302" t="str">
        <f>'[1]GHG Dashboard Data - Inventory'!DC26</f>
        <v/>
      </c>
      <c r="CZ41" s="302" t="str">
        <f>'[1]GHG Dashboard Data - Inventory'!DD26</f>
        <v/>
      </c>
      <c r="DA41" s="302" t="str">
        <f>'[1]GHG Dashboard Data - Inventory'!DE26</f>
        <v/>
      </c>
      <c r="DB41" s="302">
        <f>'[1]GHG Dashboard Data - Inventory'!DF26</f>
        <v>17404.23</v>
      </c>
      <c r="DC41" s="305">
        <f>'[1]GHG Dashboard Data - Inventory'!DG26</f>
        <v>1223414.4597948706</v>
      </c>
      <c r="DD41" s="305">
        <f>'[1]GHG Dashboard Data - Inventory'!DH26</f>
        <v>3299334.5952016776</v>
      </c>
      <c r="DE41" s="305" t="str">
        <f>'[1]GHG Dashboard Data - Inventory'!DI26</f>
        <v/>
      </c>
      <c r="DF41" s="305" t="str">
        <f>'[1]GHG Dashboard Data - Inventory'!DJ26</f>
        <v/>
      </c>
      <c r="DG41" s="305" t="str">
        <f>'[1]GHG Dashboard Data - Inventory'!DK26</f>
        <v/>
      </c>
      <c r="DH41" s="305" t="str">
        <f>'[1]GHG Dashboard Data - Inventory'!DL26</f>
        <v/>
      </c>
      <c r="DI41" s="305" t="str">
        <f>'[1]GHG Dashboard Data - Inventory'!DM26</f>
        <v/>
      </c>
      <c r="DJ41" s="305">
        <f>'[1]GHG Dashboard Data - Inventory'!DN26</f>
        <v>30471.098010637867</v>
      </c>
      <c r="DK41" s="305">
        <f>'[1]GHG Dashboard Data - Inventory'!DO26</f>
        <v>1454549.4985095435</v>
      </c>
      <c r="DL41" s="305">
        <f>'[1]GHG Dashboard Data - Inventory'!DP26</f>
        <v>80056.288328838316</v>
      </c>
      <c r="DM41" s="305">
        <f>'[1]GHG Dashboard Data - Inventory'!DQ26</f>
        <v>360.20853631</v>
      </c>
      <c r="DN41" s="305" t="str">
        <f>'[1]GHG Dashboard Data - Inventory'!DR26</f>
        <v/>
      </c>
      <c r="DO41" s="305">
        <f>'[1]GHG Dashboard Data - Inventory'!DS26</f>
        <v>11053.599475193058</v>
      </c>
      <c r="DP41" s="305" t="str">
        <f>'[1]GHG Dashboard Data - Inventory'!DT26</f>
        <v/>
      </c>
      <c r="DQ41" s="305" t="str">
        <f>'[1]GHG Dashboard Data - Inventory'!DU26</f>
        <v/>
      </c>
      <c r="DR41" s="305" t="str">
        <f>'[1]GHG Dashboard Data - Inventory'!DV26</f>
        <v/>
      </c>
      <c r="DS41" s="305">
        <f>'[1]GHG Dashboard Data - Inventory'!DW26</f>
        <v>17404.23</v>
      </c>
      <c r="DT41" s="305" t="str">
        <f>'[1]GHG Dashboard Data - Inventory'!DX26</f>
        <v/>
      </c>
      <c r="DU41" s="305" t="str">
        <f>'[1]GHG Dashboard Data - Inventory'!DY26</f>
        <v/>
      </c>
      <c r="DV41" s="305" t="str">
        <f>'[1]GHG Dashboard Data - Inventory'!DZ26</f>
        <v/>
      </c>
      <c r="DW41" s="305" t="str">
        <f>'[1]GHG Dashboard Data - Inventory'!EA26</f>
        <v/>
      </c>
      <c r="DX41" s="305" t="str">
        <f>'[1]GHG Dashboard Data - Inventory'!EB26</f>
        <v/>
      </c>
      <c r="DY41" s="306" t="str">
        <f>'[1]GHG Dashboard Data - Inventory'!EC26</f>
        <v/>
      </c>
      <c r="DZ41" s="307">
        <f>'[1]GHG Dashboard Data - Inventory'!ED26</f>
        <v>800451.13194424997</v>
      </c>
      <c r="EA41" s="307">
        <f>'[1]GHG Dashboard Data - Inventory'!EE26</f>
        <v>1381090.3118758367</v>
      </c>
      <c r="EB41" s="307" t="str">
        <f>'[1]GHG Dashboard Data - Inventory'!EF26</f>
        <v/>
      </c>
      <c r="EC41" s="307" t="str">
        <f>'[1]GHG Dashboard Data - Inventory'!EG26</f>
        <v/>
      </c>
      <c r="ED41" s="307">
        <f>'[1]GHG Dashboard Data - Inventory'!EH26</f>
        <v>133942.67658543205</v>
      </c>
      <c r="EE41" s="307" t="str">
        <f>'[1]GHG Dashboard Data - Inventory'!EI26</f>
        <v/>
      </c>
      <c r="EF41" s="307" t="str">
        <f>'[1]GHG Dashboard Data - Inventory'!EJ26</f>
        <v/>
      </c>
      <c r="EG41" s="307" t="str">
        <f>'[1]GHG Dashboard Data - Inventory'!EK26</f>
        <v/>
      </c>
      <c r="EH41" s="307">
        <f>'[1]GHG Dashboard Data - Inventory'!EL26</f>
        <v>30471.098010637867</v>
      </c>
      <c r="EI41" s="307">
        <f>'[1]GHG Dashboard Data - Inventory'!EM26</f>
        <v>1454549.4985095435</v>
      </c>
      <c r="EJ41" s="307">
        <f>'[1]GHG Dashboard Data - Inventory'!EN26</f>
        <v>26966.248677600004</v>
      </c>
      <c r="EK41" s="307">
        <f>'[1]GHG Dashboard Data - Inventory'!EO26</f>
        <v>360.20853631</v>
      </c>
      <c r="EL41" s="307" t="str">
        <f>'[1]GHG Dashboard Data - Inventory'!EP26</f>
        <v/>
      </c>
      <c r="EM41" s="307">
        <f>'[1]GHG Dashboard Data - Inventory'!EQ26</f>
        <v>11053.599475193058</v>
      </c>
      <c r="EN41" s="307" t="str">
        <f>'[1]GHG Dashboard Data - Inventory'!ER26</f>
        <v/>
      </c>
      <c r="EO41" s="307" t="str">
        <f>'[1]GHG Dashboard Data - Inventory'!ES26</f>
        <v/>
      </c>
      <c r="EP41" s="307" t="str">
        <f>'[1]GHG Dashboard Data - Inventory'!ET26</f>
        <v/>
      </c>
      <c r="EQ41" s="307">
        <f>'[1]GHG Dashboard Data - Inventory'!EU26</f>
        <v>51905.229999999996</v>
      </c>
      <c r="ER41" s="307" t="str">
        <f>'[1]GHG Dashboard Data - Inventory'!EV26</f>
        <v/>
      </c>
      <c r="ES41" s="307" t="str">
        <f>'[1]GHG Dashboard Data - Inventory'!EW26</f>
        <v/>
      </c>
      <c r="ET41" s="307" t="str">
        <f>'[1]GHG Dashboard Data - Inventory'!EX26</f>
        <v/>
      </c>
      <c r="EU41" s="307" t="str">
        <f>'[1]GHG Dashboard Data - Inventory'!EY26</f>
        <v/>
      </c>
      <c r="EV41" s="307" t="str">
        <f>'[1]GHG Dashboard Data - Inventory'!EZ26</f>
        <v/>
      </c>
      <c r="EW41" s="308">
        <f t="shared" si="103"/>
        <v>133942.67658543205</v>
      </c>
      <c r="EX41" s="309">
        <f>'[1]GHG Dashboard Data - Inventory'!FA26</f>
        <v>4553220.153007186</v>
      </c>
      <c r="EY41" s="309">
        <f>'[1]GHG Dashboard Data - Inventory'!FB26</f>
        <v>1546019.5948498847</v>
      </c>
      <c r="EZ41" s="309">
        <f>'[1]GHG Dashboard Data - Inventory'!FC26</f>
        <v>17404.23</v>
      </c>
      <c r="FA41" s="309">
        <f>'[1]GHG Dashboard Data - Inventory'!FD26</f>
        <v>4553220.153007186</v>
      </c>
      <c r="FB41" s="309">
        <f>'[1]GHG Dashboard Data - Inventory'!FE26</f>
        <v>1546019.5948498847</v>
      </c>
      <c r="FC41" s="309">
        <f>'[1]GHG Dashboard Data - Inventory'!FF26</f>
        <v>17404.23</v>
      </c>
      <c r="FD41" s="309" t="str">
        <f>'[1]GHG Dashboard Data - Inventory'!FG26</f>
        <v/>
      </c>
      <c r="FE41" s="309" t="str">
        <f>'[1]GHG Dashboard Data - Inventory'!FH26</f>
        <v/>
      </c>
      <c r="FF41" s="309" t="str">
        <f>'[1]GHG Dashboard Data - Inventory'!B26</f>
        <v>Yes</v>
      </c>
      <c r="FG41" s="31" t="str">
        <f>IFERROR(VLOOKUP(E41,'Climate data-must not modify'!A:D,4,FALSE),"")</f>
        <v>Continental</v>
      </c>
      <c r="FH41" s="31">
        <f t="shared" si="104"/>
        <v>177010.87925807026</v>
      </c>
      <c r="FI41" s="31">
        <f t="shared" si="105"/>
        <v>5382.72</v>
      </c>
      <c r="FJ41" s="35"/>
    </row>
    <row r="42" spans="1:166" s="31" customFormat="1">
      <c r="A42" s="31">
        <f t="shared" si="99"/>
        <v>8</v>
      </c>
      <c r="B42" s="31">
        <f t="shared" si="100"/>
        <v>27</v>
      </c>
      <c r="C42" s="34" t="str">
        <f t="shared" si="101"/>
        <v>Buenos Aires_2000</v>
      </c>
      <c r="D42" s="231">
        <f>'[1]GHG Dashboard Data - Inventory'!H27</f>
        <v>2000</v>
      </c>
      <c r="E42" s="156" t="str">
        <f>'[1]GHG Dashboard Data - Inventory'!C27</f>
        <v>Buenos Aires</v>
      </c>
      <c r="F42" s="156" t="str">
        <f>'[1]GHG Dashboard Data - Inventory'!D27</f>
        <v>Argentina</v>
      </c>
      <c r="G42" s="156" t="str">
        <f>'[1]GHG Dashboard Data - Inventory'!E27</f>
        <v>Latin America</v>
      </c>
      <c r="H42" s="156">
        <f>'[1]GHG Dashboard Data - Inventory'!K27</f>
        <v>2776138</v>
      </c>
      <c r="I42" s="156">
        <f>'[1]GHG Dashboard Data - Inventory'!L27</f>
        <v>200</v>
      </c>
      <c r="J42" s="156">
        <f>'[1]GHG Dashboard Data - Inventory'!M27/1000000</f>
        <v>67308</v>
      </c>
      <c r="K42" s="156" t="str">
        <f>'[1]GHG Dashboard Data - Inventory'!J27</f>
        <v>BASIC</v>
      </c>
      <c r="L42" s="148">
        <f>'[1]GHG Dashboard Data - Inventory'!N27</f>
        <v>2533397.3735006335</v>
      </c>
      <c r="M42" s="148">
        <f>'[1]GHG Dashboard Data - Inventory'!O27</f>
        <v>795442.16308997246</v>
      </c>
      <c r="N42" s="149">
        <f>'[1]GHG Dashboard Data - Inventory'!P27</f>
        <v>112515.46010449388</v>
      </c>
      <c r="O42" s="148">
        <f>'[1]GHG Dashboard Data - Inventory'!Q27</f>
        <v>674344.43541879649</v>
      </c>
      <c r="P42" s="148">
        <f>'[1]GHG Dashboard Data - Inventory'!R27</f>
        <v>1177321.7055848117</v>
      </c>
      <c r="Q42" s="149">
        <f>'[1]GHG Dashboard Data - Inventory'!S27</f>
        <v>159015.8876930933</v>
      </c>
      <c r="R42" s="148">
        <f>'[1]GHG Dashboard Data - Inventory'!T27</f>
        <v>377339.94099906366</v>
      </c>
      <c r="S42" s="148">
        <f>'[1]GHG Dashboard Data - Inventory'!U27</f>
        <v>187316.17264907216</v>
      </c>
      <c r="T42" s="149">
        <f>'[1]GHG Dashboard Data - Inventory'!V27</f>
        <v>52132.957403808679</v>
      </c>
      <c r="U42" s="148" t="str">
        <f>'[1]GHG Dashboard Data - Inventory'!W27</f>
        <v>IE</v>
      </c>
      <c r="V42" s="148" t="str">
        <f>'[1]GHG Dashboard Data - Inventory'!X27</f>
        <v>IE</v>
      </c>
      <c r="W42" s="149" t="str">
        <f>'[1]GHG Dashboard Data - Inventory'!Y27</f>
        <v>IE</v>
      </c>
      <c r="X42" s="150">
        <f>'[1]GHG Dashboard Data - Inventory'!Z27</f>
        <v>7414772.2799189473</v>
      </c>
      <c r="Y42" s="148" t="str">
        <f>'[1]GHG Dashboard Data - Inventory'!AA27</f>
        <v>NO</v>
      </c>
      <c r="Z42" s="148" t="str">
        <f>'[1]GHG Dashboard Data - Inventory'!AB27</f>
        <v>NO</v>
      </c>
      <c r="AA42" s="149" t="str">
        <f>'[1]GHG Dashboard Data - Inventory'!AC27</f>
        <v>NO</v>
      </c>
      <c r="AB42" s="148" t="str">
        <f>'[1]GHG Dashboard Data - Inventory'!AD27</f>
        <v>NO</v>
      </c>
      <c r="AC42" s="148" t="str">
        <f>'[1]GHG Dashboard Data - Inventory'!AE27</f>
        <v>NO</v>
      </c>
      <c r="AD42" s="149" t="str">
        <f>'[1]GHG Dashboard Data - Inventory'!AF27</f>
        <v>NO</v>
      </c>
      <c r="AE42" s="148" t="str">
        <f>'[1]GHG Dashboard Data - Inventory'!AG27</f>
        <v>NO</v>
      </c>
      <c r="AF42" s="148">
        <f>'[1]GHG Dashboard Data - Inventory'!AH27</f>
        <v>192672.93556368872</v>
      </c>
      <c r="AG42" s="148">
        <f>'[1]GHG Dashboard Data - Inventory'!AI27</f>
        <v>3387268.2338042296</v>
      </c>
      <c r="AH42" s="148" t="str">
        <f>'[1]GHG Dashboard Data - Inventory'!AJ27</f>
        <v>NO</v>
      </c>
      <c r="AI42" s="149" t="str">
        <f>'[1]GHG Dashboard Data - Inventory'!AK27</f>
        <v>NE</v>
      </c>
      <c r="AJ42" s="148">
        <f>'[1]GHG Dashboard Data - Inventory'!AL27</f>
        <v>16673.39406628548</v>
      </c>
      <c r="AK42" s="148">
        <f>'[1]GHG Dashboard Data - Inventory'!AM27</f>
        <v>48979.230869947707</v>
      </c>
      <c r="AL42" s="149">
        <f>'[1]GHG Dashboard Data - Inventory'!AN27</f>
        <v>14181.503274701905</v>
      </c>
      <c r="AM42" s="148" t="str">
        <f>'[1]GHG Dashboard Data - Inventory'!AO27</f>
        <v>NO</v>
      </c>
      <c r="AN42" s="148" t="str">
        <f>'[1]GHG Dashboard Data - Inventory'!AP27</f>
        <v>NO</v>
      </c>
      <c r="AO42" s="149" t="str">
        <f>'[1]GHG Dashboard Data - Inventory'!AQ27</f>
        <v>NO</v>
      </c>
      <c r="AP42" s="148" t="str">
        <f>'[1]GHG Dashboard Data - Inventory'!AR27</f>
        <v>NO</v>
      </c>
      <c r="AQ42" s="148" t="str">
        <f>'[1]GHG Dashboard Data - Inventory'!AS27</f>
        <v>NO</v>
      </c>
      <c r="AR42" s="149" t="str">
        <f>'[1]GHG Dashboard Data - Inventory'!AT27</f>
        <v>NO</v>
      </c>
      <c r="AS42" s="148" t="str">
        <f>'[1]GHG Dashboard Data - Inventory'!AU27</f>
        <v>IE</v>
      </c>
      <c r="AT42" s="148" t="str">
        <f>'[1]GHG Dashboard Data - Inventory'!AV27</f>
        <v>NO</v>
      </c>
      <c r="AU42" s="149" t="str">
        <f>'[1]GHG Dashboard Data - Inventory'!AW27</f>
        <v>NO</v>
      </c>
      <c r="AV42" s="148" t="str">
        <f>'[1]GHG Dashboard Data - Inventory'!AX27</f>
        <v>NO</v>
      </c>
      <c r="AW42" s="148">
        <f>'[1]GHG Dashboard Data - Inventory'!AY27</f>
        <v>1538885.4405184214</v>
      </c>
      <c r="AX42" s="150" t="str">
        <f>'[1]GHG Dashboard Data - Inventory'!AZ27</f>
        <v>NO</v>
      </c>
      <c r="AY42" s="148" t="str">
        <f>'[1]GHG Dashboard Data - Inventory'!BA27</f>
        <v>NO</v>
      </c>
      <c r="AZ42" s="148" t="str">
        <f>'[1]GHG Dashboard Data - Inventory'!BB27</f>
        <v>NO</v>
      </c>
      <c r="BA42" s="150" t="str">
        <f>'[1]GHG Dashboard Data - Inventory'!BC27</f>
        <v>NO</v>
      </c>
      <c r="BB42" s="148" t="str">
        <f>'[1]GHG Dashboard Data - Inventory'!BD27</f>
        <v>NO</v>
      </c>
      <c r="BC42" s="148" t="str">
        <f>'[1]GHG Dashboard Data - Inventory'!BE27</f>
        <v>NO</v>
      </c>
      <c r="BD42" s="150" t="str">
        <f>'[1]GHG Dashboard Data - Inventory'!BF27</f>
        <v>NO</v>
      </c>
      <c r="BE42" s="148">
        <f>'[1]GHG Dashboard Data - Inventory'!BG27</f>
        <v>41193.978317688132</v>
      </c>
      <c r="BF42" s="148">
        <f>'[1]GHG Dashboard Data - Inventory'!BH27</f>
        <v>84148.092491360265</v>
      </c>
      <c r="BG42" s="150" t="str">
        <f>'[1]GHG Dashboard Data - Inventory'!BI27</f>
        <v>NO</v>
      </c>
      <c r="BH42" s="149" t="str">
        <f>'[1]GHG Dashboard Data - Inventory'!BJ27</f>
        <v>NE</v>
      </c>
      <c r="BI42" s="149" t="str">
        <f>'[1]GHG Dashboard Data - Inventory'!BK27</f>
        <v>NE</v>
      </c>
      <c r="BJ42" s="149" t="str">
        <f>'[1]GHG Dashboard Data - Inventory'!BL27</f>
        <v>NO</v>
      </c>
      <c r="BK42" s="149" t="str">
        <f>'[1]GHG Dashboard Data - Inventory'!BM27</f>
        <v>NO</v>
      </c>
      <c r="BL42" s="149" t="str">
        <f>'[1]GHG Dashboard Data - Inventory'!BN27</f>
        <v>NO</v>
      </c>
      <c r="BM42" s="151" t="str">
        <f>'[1]GHG Dashboard Data - Inventory'!BO27</f>
        <v>NE</v>
      </c>
      <c r="BN42" s="269">
        <f>'[1]GHG Dashboard Data - Inventory'!BP27</f>
        <v>0</v>
      </c>
      <c r="BO42" s="269">
        <f>'[1]GHG Dashboard Data - Inventory'!BQ27</f>
        <v>0</v>
      </c>
      <c r="BP42" s="269">
        <f>'[1]GHG Dashboard Data - Inventory'!BR27</f>
        <v>0</v>
      </c>
      <c r="BQ42" s="269">
        <f>'[1]GHG Dashboard Data - Inventory'!BS27</f>
        <v>0</v>
      </c>
      <c r="BR42" s="269">
        <f>'[1]GHG Dashboard Data - Inventory'!BT27</f>
        <v>0</v>
      </c>
      <c r="BS42" s="269">
        <f>'[1]GHG Dashboard Data - Inventory'!BU27</f>
        <v>0</v>
      </c>
      <c r="BT42" s="152" t="str">
        <f t="shared" si="102"/>
        <v>Buenos Aires_2000</v>
      </c>
      <c r="BU42" s="152">
        <f>'[1]GHG Dashboard Data - Inventory'!BW27</f>
        <v>11054983.096873973</v>
      </c>
      <c r="BV42" s="152">
        <f>'[1]GHG Dashboard Data - Inventory'!BX27</f>
        <v>11392828.90535007</v>
      </c>
      <c r="BW42" s="152">
        <f>'[1]GHG Dashboard Data - Inventory'!BY27</f>
        <v>11392828.90535007</v>
      </c>
      <c r="BX42" s="152">
        <f>'[1]GHG Dashboard Data - Inventory'!BZ27</f>
        <v>14637662.571589332</v>
      </c>
      <c r="BY42" s="302">
        <f>'[1]GHG Dashboard Data - Inventory'!CA27</f>
        <v>5937834.7268060399</v>
      </c>
      <c r="BZ42" s="302">
        <f>'[1]GHG Dashboard Data - Inventory'!CB27</f>
        <v>3452920.8587404629</v>
      </c>
      <c r="CA42" s="302">
        <f>'[1]GHG Dashboard Data - Inventory'!CC27</f>
        <v>1664227.5113274697</v>
      </c>
      <c r="CB42" s="303">
        <f>'[1]GHG Dashboard Data - Inventory'!CD27</f>
        <v>6261499.0320074353</v>
      </c>
      <c r="CC42" s="303">
        <f>'[1]GHG Dashboard Data - Inventory'!CE27</f>
        <v>3467102.3620151649</v>
      </c>
      <c r="CD42" s="303">
        <f>'[1]GHG Dashboard Data - Inventory'!CF27</f>
        <v>1664227.5113274697</v>
      </c>
      <c r="CE42" s="303" t="str">
        <f>'[1]GHG Dashboard Data - Inventory'!CG27</f>
        <v/>
      </c>
      <c r="CF42" s="303" t="str">
        <f>'[1]GHG Dashboard Data - Inventory'!CH27</f>
        <v/>
      </c>
      <c r="CG42" s="304">
        <f>'[1]GHG Dashboard Data - Inventory'!CI27</f>
        <v>11192526.96540113</v>
      </c>
      <c r="CH42" s="304">
        <f>'[1]GHG Dashboard Data - Inventory'!CK27</f>
        <v>3403941.627870515</v>
      </c>
      <c r="CI42" s="304">
        <f>SUM('[1]GHG Dashboard Data - Inventory'!CL27:CM27)</f>
        <v>41193.978317688132</v>
      </c>
      <c r="CJ42" s="304" t="str">
        <f>'[1]GHG Dashboard Data - Inventory'!CN27</f>
        <v/>
      </c>
      <c r="CK42" s="304" t="str">
        <f>'[1]GHG Dashboard Data - Inventory'!CO27</f>
        <v/>
      </c>
      <c r="CL42" s="302">
        <f>'[1]GHG Dashboard Data - Inventory'!CP27</f>
        <v>3328839.536590606</v>
      </c>
      <c r="CM42" s="302">
        <f>'[1]GHG Dashboard Data - Inventory'!CQ27</f>
        <v>1851666.1410036082</v>
      </c>
      <c r="CN42" s="302">
        <f>'[1]GHG Dashboard Data - Inventory'!CR27</f>
        <v>564656.1136481358</v>
      </c>
      <c r="CO42" s="302" t="str">
        <f>'[1]GHG Dashboard Data - Inventory'!CS27</f>
        <v/>
      </c>
      <c r="CP42" s="302" t="str">
        <f>'[1]GHG Dashboard Data - Inventory'!CT27</f>
        <v/>
      </c>
      <c r="CQ42" s="302" t="str">
        <f>'[1]GHG Dashboard Data - Inventory'!CU27</f>
        <v/>
      </c>
      <c r="CR42" s="302" t="str">
        <f>'[1]GHG Dashboard Data - Inventory'!CV27</f>
        <v/>
      </c>
      <c r="CS42" s="302">
        <f>'[1]GHG Dashboard Data - Inventory'!CW27</f>
        <v>192672.93556368872</v>
      </c>
      <c r="CT42" s="302">
        <f>'[1]GHG Dashboard Data - Inventory'!CX27</f>
        <v>3387268.2338042296</v>
      </c>
      <c r="CU42" s="302">
        <f>'[1]GHG Dashboard Data - Inventory'!CY27</f>
        <v>65652.624936233187</v>
      </c>
      <c r="CV42" s="302" t="str">
        <f>'[1]GHG Dashboard Data - Inventory'!CZ27</f>
        <v/>
      </c>
      <c r="CW42" s="302" t="str">
        <f>'[1]GHG Dashboard Data - Inventory'!DA27</f>
        <v/>
      </c>
      <c r="CX42" s="302" t="str">
        <f>'[1]GHG Dashboard Data - Inventory'!DB27</f>
        <v/>
      </c>
      <c r="CY42" s="302">
        <f>'[1]GHG Dashboard Data - Inventory'!DC27</f>
        <v>1538885.4405184214</v>
      </c>
      <c r="CZ42" s="302" t="str">
        <f>'[1]GHG Dashboard Data - Inventory'!DD27</f>
        <v/>
      </c>
      <c r="DA42" s="302" t="str">
        <f>'[1]GHG Dashboard Data - Inventory'!DE27</f>
        <v/>
      </c>
      <c r="DB42" s="302">
        <f>'[1]GHG Dashboard Data - Inventory'!DF27</f>
        <v>125342.0708090484</v>
      </c>
      <c r="DC42" s="305">
        <f>'[1]GHG Dashboard Data - Inventory'!DG27</f>
        <v>3441354.9966950999</v>
      </c>
      <c r="DD42" s="305">
        <f>'[1]GHG Dashboard Data - Inventory'!DH27</f>
        <v>2010682.0286967016</v>
      </c>
      <c r="DE42" s="305">
        <f>'[1]GHG Dashboard Data - Inventory'!DI27</f>
        <v>616789.07105194451</v>
      </c>
      <c r="DF42" s="305" t="str">
        <f>'[1]GHG Dashboard Data - Inventory'!DJ27</f>
        <v/>
      </c>
      <c r="DG42" s="305" t="str">
        <f>'[1]GHG Dashboard Data - Inventory'!DK27</f>
        <v/>
      </c>
      <c r="DH42" s="305" t="str">
        <f>'[1]GHG Dashboard Data - Inventory'!DL27</f>
        <v/>
      </c>
      <c r="DI42" s="305" t="str">
        <f>'[1]GHG Dashboard Data - Inventory'!DM27</f>
        <v/>
      </c>
      <c r="DJ42" s="305">
        <f>'[1]GHG Dashboard Data - Inventory'!DN27</f>
        <v>192672.93556368872</v>
      </c>
      <c r="DK42" s="305">
        <f>'[1]GHG Dashboard Data - Inventory'!DO27</f>
        <v>3387268.2338042296</v>
      </c>
      <c r="DL42" s="305">
        <f>'[1]GHG Dashboard Data - Inventory'!DP27</f>
        <v>79834.128210935087</v>
      </c>
      <c r="DM42" s="305" t="str">
        <f>'[1]GHG Dashboard Data - Inventory'!DQ27</f>
        <v/>
      </c>
      <c r="DN42" s="305" t="str">
        <f>'[1]GHG Dashboard Data - Inventory'!DR27</f>
        <v/>
      </c>
      <c r="DO42" s="305" t="str">
        <f>'[1]GHG Dashboard Data - Inventory'!DS27</f>
        <v/>
      </c>
      <c r="DP42" s="305">
        <f>'[1]GHG Dashboard Data - Inventory'!DT27</f>
        <v>1538885.4405184214</v>
      </c>
      <c r="DQ42" s="305" t="str">
        <f>'[1]GHG Dashboard Data - Inventory'!DU27</f>
        <v/>
      </c>
      <c r="DR42" s="305" t="str">
        <f>'[1]GHG Dashboard Data - Inventory'!DV27</f>
        <v/>
      </c>
      <c r="DS42" s="305">
        <f>'[1]GHG Dashboard Data - Inventory'!DW27</f>
        <v>125342.0708090484</v>
      </c>
      <c r="DT42" s="305" t="str">
        <f>'[1]GHG Dashboard Data - Inventory'!DX27</f>
        <v/>
      </c>
      <c r="DU42" s="305" t="str">
        <f>'[1]GHG Dashboard Data - Inventory'!DY27</f>
        <v/>
      </c>
      <c r="DV42" s="305" t="str">
        <f>'[1]GHG Dashboard Data - Inventory'!DZ27</f>
        <v/>
      </c>
      <c r="DW42" s="305" t="str">
        <f>'[1]GHG Dashboard Data - Inventory'!EA27</f>
        <v/>
      </c>
      <c r="DX42" s="305" t="str">
        <f>'[1]GHG Dashboard Data - Inventory'!EB27</f>
        <v/>
      </c>
      <c r="DY42" s="306" t="str">
        <f>'[1]GHG Dashboard Data - Inventory'!EC27</f>
        <v/>
      </c>
      <c r="DZ42" s="307">
        <f>'[1]GHG Dashboard Data - Inventory'!ED27</f>
        <v>2533397.3735006335</v>
      </c>
      <c r="EA42" s="307">
        <f>'[1]GHG Dashboard Data - Inventory'!EE27</f>
        <v>674344.43541879649</v>
      </c>
      <c r="EB42" s="307">
        <f>'[1]GHG Dashboard Data - Inventory'!EF27</f>
        <v>377339.94099906366</v>
      </c>
      <c r="EC42" s="307" t="str">
        <f>'[1]GHG Dashboard Data - Inventory'!EG27</f>
        <v/>
      </c>
      <c r="ED42" s="307">
        <f>'[1]GHG Dashboard Data - Inventory'!EH27</f>
        <v>7414772.2799189473</v>
      </c>
      <c r="EE42" s="307" t="str">
        <f>'[1]GHG Dashboard Data - Inventory'!EI27</f>
        <v/>
      </c>
      <c r="EF42" s="307" t="str">
        <f>'[1]GHG Dashboard Data - Inventory'!EJ27</f>
        <v/>
      </c>
      <c r="EG42" s="307" t="str">
        <f>'[1]GHG Dashboard Data - Inventory'!EK27</f>
        <v/>
      </c>
      <c r="EH42" s="307">
        <f>'[1]GHG Dashboard Data - Inventory'!EL27</f>
        <v>192672.93556368872</v>
      </c>
      <c r="EI42" s="307">
        <f>'[1]GHG Dashboard Data - Inventory'!EM27</f>
        <v>3387268.2338042296</v>
      </c>
      <c r="EJ42" s="307">
        <f>'[1]GHG Dashboard Data - Inventory'!EN27</f>
        <v>16673.39406628548</v>
      </c>
      <c r="EK42" s="307" t="str">
        <f>'[1]GHG Dashboard Data - Inventory'!EO27</f>
        <v/>
      </c>
      <c r="EL42" s="307" t="str">
        <f>'[1]GHG Dashboard Data - Inventory'!EP27</f>
        <v/>
      </c>
      <c r="EM42" s="307" t="str">
        <f>'[1]GHG Dashboard Data - Inventory'!EQ27</f>
        <v/>
      </c>
      <c r="EN42" s="307" t="str">
        <f>'[1]GHG Dashboard Data - Inventory'!ER27</f>
        <v/>
      </c>
      <c r="EO42" s="307" t="str">
        <f>'[1]GHG Dashboard Data - Inventory'!ES27</f>
        <v/>
      </c>
      <c r="EP42" s="307" t="str">
        <f>'[1]GHG Dashboard Data - Inventory'!ET27</f>
        <v/>
      </c>
      <c r="EQ42" s="307">
        <f>'[1]GHG Dashboard Data - Inventory'!EU27</f>
        <v>41193.978317688132</v>
      </c>
      <c r="ER42" s="307" t="str">
        <f>'[1]GHG Dashboard Data - Inventory'!EV27</f>
        <v/>
      </c>
      <c r="ES42" s="307" t="str">
        <f>'[1]GHG Dashboard Data - Inventory'!EW27</f>
        <v/>
      </c>
      <c r="ET42" s="307" t="str">
        <f>'[1]GHG Dashboard Data - Inventory'!EX27</f>
        <v/>
      </c>
      <c r="EU42" s="307" t="str">
        <f>'[1]GHG Dashboard Data - Inventory'!EY27</f>
        <v/>
      </c>
      <c r="EV42" s="307" t="str">
        <f>'[1]GHG Dashboard Data - Inventory'!EZ27</f>
        <v/>
      </c>
      <c r="EW42" s="308">
        <f t="shared" si="103"/>
        <v>7414772.2799189473</v>
      </c>
      <c r="EX42" s="309">
        <f>'[1]GHG Dashboard Data - Inventory'!FA27</f>
        <v>5937834.7268060399</v>
      </c>
      <c r="EY42" s="309">
        <f>'[1]GHG Dashboard Data - Inventory'!FB27</f>
        <v>3452920.8587404629</v>
      </c>
      <c r="EZ42" s="309">
        <f>'[1]GHG Dashboard Data - Inventory'!FC27</f>
        <v>1664227.5113274697</v>
      </c>
      <c r="FA42" s="309">
        <f>'[1]GHG Dashboard Data - Inventory'!FD27</f>
        <v>6261499.0320074353</v>
      </c>
      <c r="FB42" s="309">
        <f>'[1]GHG Dashboard Data - Inventory'!FE27</f>
        <v>3467102.3620151649</v>
      </c>
      <c r="FC42" s="309">
        <f>'[1]GHG Dashboard Data - Inventory'!FF27</f>
        <v>1664227.5113274697</v>
      </c>
      <c r="FD42" s="309" t="str">
        <f>'[1]GHG Dashboard Data - Inventory'!FG27</f>
        <v/>
      </c>
      <c r="FE42" s="309" t="str">
        <f>'[1]GHG Dashboard Data - Inventory'!FH27</f>
        <v/>
      </c>
      <c r="FF42" s="309" t="str">
        <f>'[1]GHG Dashboard Data - Inventory'!B27</f>
        <v>No</v>
      </c>
      <c r="FG42" s="31" t="str">
        <f>IFERROR(VLOOKUP(E42,'Climate data-must not modify'!A:D,4,FALSE),"")</f>
        <v>Sub-tropical</v>
      </c>
      <c r="FH42" s="31">
        <f t="shared" si="104"/>
        <v>24245.192421990549</v>
      </c>
      <c r="FI42" s="31">
        <f t="shared" si="105"/>
        <v>13880.69</v>
      </c>
      <c r="FJ42" s="35"/>
    </row>
    <row r="43" spans="1:166" s="31" customFormat="1">
      <c r="A43" s="31">
        <f t="shared" si="99"/>
        <v>8</v>
      </c>
      <c r="B43" s="31">
        <f t="shared" si="100"/>
        <v>28</v>
      </c>
      <c r="C43" s="34" t="str">
        <f t="shared" si="101"/>
        <v>Buenos Aires_2001</v>
      </c>
      <c r="D43" s="231">
        <f>'[1]GHG Dashboard Data - Inventory'!H28</f>
        <v>2001</v>
      </c>
      <c r="E43" s="156" t="str">
        <f>'[1]GHG Dashboard Data - Inventory'!C28</f>
        <v>Buenos Aires</v>
      </c>
      <c r="F43" s="156" t="str">
        <f>'[1]GHG Dashboard Data - Inventory'!D28</f>
        <v>Argentina</v>
      </c>
      <c r="G43" s="156" t="str">
        <f>'[1]GHG Dashboard Data - Inventory'!E28</f>
        <v>Latin America</v>
      </c>
      <c r="H43" s="156">
        <f>'[1]GHG Dashboard Data - Inventory'!K28</f>
        <v>2776138</v>
      </c>
      <c r="I43" s="156">
        <f>'[1]GHG Dashboard Data - Inventory'!L28</f>
        <v>200</v>
      </c>
      <c r="J43" s="156">
        <f>'[1]GHG Dashboard Data - Inventory'!M28/1000000</f>
        <v>63216</v>
      </c>
      <c r="K43" s="156" t="str">
        <f>'[1]GHG Dashboard Data - Inventory'!J28</f>
        <v>BASIC</v>
      </c>
      <c r="L43" s="148">
        <f>'[1]GHG Dashboard Data - Inventory'!N28</f>
        <v>2377261.4437662787</v>
      </c>
      <c r="M43" s="148">
        <f>'[1]GHG Dashboard Data - Inventory'!O28</f>
        <v>610415.13527176774</v>
      </c>
      <c r="N43" s="149">
        <f>'[1]GHG Dashboard Data - Inventory'!P28</f>
        <v>88924.863515260993</v>
      </c>
      <c r="O43" s="148">
        <f>'[1]GHG Dashboard Data - Inventory'!Q28</f>
        <v>818344.28469138336</v>
      </c>
      <c r="P43" s="148">
        <f>'[1]GHG Dashboard Data - Inventory'!R28</f>
        <v>887487.70638262667</v>
      </c>
      <c r="Q43" s="149">
        <f>'[1]GHG Dashboard Data - Inventory'!S28</f>
        <v>120699.68250125808</v>
      </c>
      <c r="R43" s="148">
        <f>'[1]GHG Dashboard Data - Inventory'!T28</f>
        <v>389049.30428291549</v>
      </c>
      <c r="S43" s="148">
        <f>'[1]GHG Dashboard Data - Inventory'!U28</f>
        <v>118199.43786482982</v>
      </c>
      <c r="T43" s="149">
        <f>'[1]GHG Dashboard Data - Inventory'!V28</f>
        <v>14880.807806804945</v>
      </c>
      <c r="U43" s="148" t="str">
        <f>'[1]GHG Dashboard Data - Inventory'!W28</f>
        <v>IE</v>
      </c>
      <c r="V43" s="148" t="str">
        <f>'[1]GHG Dashboard Data - Inventory'!X28</f>
        <v>IE</v>
      </c>
      <c r="W43" s="149" t="str">
        <f>'[1]GHG Dashboard Data - Inventory'!Y28</f>
        <v>IE</v>
      </c>
      <c r="X43" s="150">
        <f>'[1]GHG Dashboard Data - Inventory'!Z28</f>
        <v>4417300.8379969103</v>
      </c>
      <c r="Y43" s="148" t="str">
        <f>'[1]GHG Dashboard Data - Inventory'!AA28</f>
        <v>NO</v>
      </c>
      <c r="Z43" s="148" t="str">
        <f>'[1]GHG Dashboard Data - Inventory'!AB28</f>
        <v>NO</v>
      </c>
      <c r="AA43" s="149" t="str">
        <f>'[1]GHG Dashboard Data - Inventory'!AC28</f>
        <v>NO</v>
      </c>
      <c r="AB43" s="148" t="str">
        <f>'[1]GHG Dashboard Data - Inventory'!AD28</f>
        <v>NO</v>
      </c>
      <c r="AC43" s="148" t="str">
        <f>'[1]GHG Dashboard Data - Inventory'!AE28</f>
        <v>NO</v>
      </c>
      <c r="AD43" s="149" t="str">
        <f>'[1]GHG Dashboard Data - Inventory'!AF28</f>
        <v>NO</v>
      </c>
      <c r="AE43" s="148" t="str">
        <f>'[1]GHG Dashboard Data - Inventory'!AG28</f>
        <v>NO</v>
      </c>
      <c r="AF43" s="148">
        <f>'[1]GHG Dashboard Data - Inventory'!AH28</f>
        <v>156153.00916450922</v>
      </c>
      <c r="AG43" s="148">
        <f>'[1]GHG Dashboard Data - Inventory'!AI28</f>
        <v>3540689.8526685298</v>
      </c>
      <c r="AH43" s="148" t="str">
        <f>'[1]GHG Dashboard Data - Inventory'!AJ28</f>
        <v>NO</v>
      </c>
      <c r="AI43" s="149" t="str">
        <f>'[1]GHG Dashboard Data - Inventory'!AK28</f>
        <v>NE</v>
      </c>
      <c r="AJ43" s="148">
        <f>'[1]GHG Dashboard Data - Inventory'!AL28</f>
        <v>16772.638560571733</v>
      </c>
      <c r="AK43" s="148">
        <f>'[1]GHG Dashboard Data - Inventory'!AM28</f>
        <v>33957.473529885974</v>
      </c>
      <c r="AL43" s="149">
        <f>'[1]GHG Dashboard Data - Inventory'!AN28</f>
        <v>11893.806943032003</v>
      </c>
      <c r="AM43" s="148" t="str">
        <f>'[1]GHG Dashboard Data - Inventory'!AO28</f>
        <v>NO</v>
      </c>
      <c r="AN43" s="148" t="str">
        <f>'[1]GHG Dashboard Data - Inventory'!AP28</f>
        <v>NO</v>
      </c>
      <c r="AO43" s="149" t="str">
        <f>'[1]GHG Dashboard Data - Inventory'!AQ28</f>
        <v>NO</v>
      </c>
      <c r="AP43" s="148" t="str">
        <f>'[1]GHG Dashboard Data - Inventory'!AR28</f>
        <v>NO</v>
      </c>
      <c r="AQ43" s="148" t="str">
        <f>'[1]GHG Dashboard Data - Inventory'!AS28</f>
        <v>NO</v>
      </c>
      <c r="AR43" s="149" t="str">
        <f>'[1]GHG Dashboard Data - Inventory'!AT28</f>
        <v>NO</v>
      </c>
      <c r="AS43" s="148" t="str">
        <f>'[1]GHG Dashboard Data - Inventory'!AU28</f>
        <v>IE</v>
      </c>
      <c r="AT43" s="148" t="str">
        <f>'[1]GHG Dashboard Data - Inventory'!AV28</f>
        <v>NO</v>
      </c>
      <c r="AU43" s="149" t="str">
        <f>'[1]GHG Dashboard Data - Inventory'!AW28</f>
        <v>NO</v>
      </c>
      <c r="AV43" s="148" t="str">
        <f>'[1]GHG Dashboard Data - Inventory'!AX28</f>
        <v>NO</v>
      </c>
      <c r="AW43" s="148">
        <f>'[1]GHG Dashboard Data - Inventory'!AY28</f>
        <v>1550449.3459607209</v>
      </c>
      <c r="AX43" s="150" t="str">
        <f>'[1]GHG Dashboard Data - Inventory'!AZ28</f>
        <v>NO</v>
      </c>
      <c r="AY43" s="148" t="str">
        <f>'[1]GHG Dashboard Data - Inventory'!BA28</f>
        <v>NO</v>
      </c>
      <c r="AZ43" s="148" t="str">
        <f>'[1]GHG Dashboard Data - Inventory'!BB28</f>
        <v>NO</v>
      </c>
      <c r="BA43" s="150" t="str">
        <f>'[1]GHG Dashboard Data - Inventory'!BC28</f>
        <v>NO</v>
      </c>
      <c r="BB43" s="148" t="str">
        <f>'[1]GHG Dashboard Data - Inventory'!BD28</f>
        <v>NO</v>
      </c>
      <c r="BC43" s="148" t="str">
        <f>'[1]GHG Dashboard Data - Inventory'!BE28</f>
        <v>NO</v>
      </c>
      <c r="BD43" s="150" t="str">
        <f>'[1]GHG Dashboard Data - Inventory'!BF28</f>
        <v>NO</v>
      </c>
      <c r="BE43" s="148">
        <f>'[1]GHG Dashboard Data - Inventory'!BG28</f>
        <v>40452.397908779094</v>
      </c>
      <c r="BF43" s="148">
        <f>'[1]GHG Dashboard Data - Inventory'!BH28</f>
        <v>77918.643798551377</v>
      </c>
      <c r="BG43" s="150" t="str">
        <f>'[1]GHG Dashboard Data - Inventory'!BI28</f>
        <v>NO</v>
      </c>
      <c r="BH43" s="149" t="str">
        <f>'[1]GHG Dashboard Data - Inventory'!BJ28</f>
        <v>NE</v>
      </c>
      <c r="BI43" s="149" t="str">
        <f>'[1]GHG Dashboard Data - Inventory'!BK28</f>
        <v>NE</v>
      </c>
      <c r="BJ43" s="149" t="str">
        <f>'[1]GHG Dashboard Data - Inventory'!BL28</f>
        <v>NO</v>
      </c>
      <c r="BK43" s="149" t="str">
        <f>'[1]GHG Dashboard Data - Inventory'!BM28</f>
        <v>NO</v>
      </c>
      <c r="BL43" s="149" t="str">
        <f>'[1]GHG Dashboard Data - Inventory'!BN28</f>
        <v>NO</v>
      </c>
      <c r="BM43" s="151" t="str">
        <f>'[1]GHG Dashboard Data - Inventory'!BO28</f>
        <v>NE</v>
      </c>
      <c r="BN43" s="269">
        <f>'[1]GHG Dashboard Data - Inventory'!BP28</f>
        <v>0</v>
      </c>
      <c r="BO43" s="269">
        <f>'[1]GHG Dashboard Data - Inventory'!BQ28</f>
        <v>0</v>
      </c>
      <c r="BP43" s="269">
        <f>'[1]GHG Dashboard Data - Inventory'!BR28</f>
        <v>0</v>
      </c>
      <c r="BQ43" s="269">
        <f>'[1]GHG Dashboard Data - Inventory'!BS28</f>
        <v>0</v>
      </c>
      <c r="BR43" s="269">
        <f>'[1]GHG Dashboard Data - Inventory'!BT28</f>
        <v>0</v>
      </c>
      <c r="BS43" s="269">
        <f>'[1]GHG Dashboard Data - Inventory'!BU28</f>
        <v>0</v>
      </c>
      <c r="BT43" s="152" t="str">
        <f t="shared" si="102"/>
        <v>Buenos Aires_2001</v>
      </c>
      <c r="BU43" s="152">
        <f>'[1]GHG Dashboard Data - Inventory'!BW28</f>
        <v>10617150.673851348</v>
      </c>
      <c r="BV43" s="152">
        <f>'[1]GHG Dashboard Data - Inventory'!BX28</f>
        <v>10853549.834617704</v>
      </c>
      <c r="BW43" s="152">
        <f>'[1]GHG Dashboard Data - Inventory'!BY28</f>
        <v>10853549.834617704</v>
      </c>
      <c r="BX43" s="152">
        <f>'[1]GHG Dashboard Data - Inventory'!BZ28</f>
        <v>11756023.769039877</v>
      </c>
      <c r="BY43" s="302">
        <f>'[1]GHG Dashboard Data - Inventory'!CA28</f>
        <v>5356910.321424311</v>
      </c>
      <c r="BZ43" s="302">
        <f>'[1]GHG Dashboard Data - Inventory'!CB28</f>
        <v>3591419.9647589875</v>
      </c>
      <c r="CA43" s="302">
        <f>'[1]GHG Dashboard Data - Inventory'!CC28</f>
        <v>1668820.3876680513</v>
      </c>
      <c r="CB43" s="303">
        <f>'[1]GHG Dashboard Data - Inventory'!CD28</f>
        <v>5581415.6752476348</v>
      </c>
      <c r="CC43" s="303">
        <f>'[1]GHG Dashboard Data - Inventory'!CE28</f>
        <v>3603313.7717020195</v>
      </c>
      <c r="CD43" s="303">
        <f>'[1]GHG Dashboard Data - Inventory'!CF28</f>
        <v>1668820.3876680513</v>
      </c>
      <c r="CE43" s="303" t="str">
        <f>'[1]GHG Dashboard Data - Inventory'!CG28</f>
        <v/>
      </c>
      <c r="CF43" s="303" t="str">
        <f>'[1]GHG Dashboard Data - Inventory'!CH28</f>
        <v/>
      </c>
      <c r="CG43" s="304">
        <f>'[1]GHG Dashboard Data - Inventory'!CI28</f>
        <v>8158108.8799019968</v>
      </c>
      <c r="CH43" s="304">
        <f>'[1]GHG Dashboard Data - Inventory'!CK28</f>
        <v>3557462.4912291015</v>
      </c>
      <c r="CI43" s="304">
        <f>SUM('[1]GHG Dashboard Data - Inventory'!CL28:CM28)</f>
        <v>40452.397908779094</v>
      </c>
      <c r="CJ43" s="304" t="str">
        <f>'[1]GHG Dashboard Data - Inventory'!CN28</f>
        <v/>
      </c>
      <c r="CK43" s="304" t="str">
        <f>'[1]GHG Dashboard Data - Inventory'!CO28</f>
        <v/>
      </c>
      <c r="CL43" s="302">
        <f>'[1]GHG Dashboard Data - Inventory'!CP28</f>
        <v>2987676.5790380463</v>
      </c>
      <c r="CM43" s="302">
        <f>'[1]GHG Dashboard Data - Inventory'!CQ28</f>
        <v>1705831.99107401</v>
      </c>
      <c r="CN43" s="302">
        <f>'[1]GHG Dashboard Data - Inventory'!CR28</f>
        <v>507248.74214774533</v>
      </c>
      <c r="CO43" s="302" t="str">
        <f>'[1]GHG Dashboard Data - Inventory'!CS28</f>
        <v/>
      </c>
      <c r="CP43" s="302" t="str">
        <f>'[1]GHG Dashboard Data - Inventory'!CT28</f>
        <v/>
      </c>
      <c r="CQ43" s="302" t="str">
        <f>'[1]GHG Dashboard Data - Inventory'!CU28</f>
        <v/>
      </c>
      <c r="CR43" s="302" t="str">
        <f>'[1]GHG Dashboard Data - Inventory'!CV28</f>
        <v/>
      </c>
      <c r="CS43" s="302">
        <f>'[1]GHG Dashboard Data - Inventory'!CW28</f>
        <v>156153.00916450922</v>
      </c>
      <c r="CT43" s="302">
        <f>'[1]GHG Dashboard Data - Inventory'!CX28</f>
        <v>3540689.8526685298</v>
      </c>
      <c r="CU43" s="302">
        <f>'[1]GHG Dashboard Data - Inventory'!CY28</f>
        <v>50730.112090457711</v>
      </c>
      <c r="CV43" s="302" t="str">
        <f>'[1]GHG Dashboard Data - Inventory'!CZ28</f>
        <v/>
      </c>
      <c r="CW43" s="302" t="str">
        <f>'[1]GHG Dashboard Data - Inventory'!DA28</f>
        <v/>
      </c>
      <c r="CX43" s="302" t="str">
        <f>'[1]GHG Dashboard Data - Inventory'!DB28</f>
        <v/>
      </c>
      <c r="CY43" s="302">
        <f>'[1]GHG Dashboard Data - Inventory'!DC28</f>
        <v>1550449.3459607209</v>
      </c>
      <c r="CZ43" s="302" t="str">
        <f>'[1]GHG Dashboard Data - Inventory'!DD28</f>
        <v/>
      </c>
      <c r="DA43" s="302" t="str">
        <f>'[1]GHG Dashboard Data - Inventory'!DE28</f>
        <v/>
      </c>
      <c r="DB43" s="302">
        <f>'[1]GHG Dashboard Data - Inventory'!DF28</f>
        <v>118371.04170733047</v>
      </c>
      <c r="DC43" s="305">
        <f>'[1]GHG Dashboard Data - Inventory'!DG28</f>
        <v>3076601.4425533074</v>
      </c>
      <c r="DD43" s="305">
        <f>'[1]GHG Dashboard Data - Inventory'!DH28</f>
        <v>1826531.6735752681</v>
      </c>
      <c r="DE43" s="305">
        <f>'[1]GHG Dashboard Data - Inventory'!DI28</f>
        <v>522129.54995455028</v>
      </c>
      <c r="DF43" s="305" t="str">
        <f>'[1]GHG Dashboard Data - Inventory'!DJ28</f>
        <v/>
      </c>
      <c r="DG43" s="305" t="str">
        <f>'[1]GHG Dashboard Data - Inventory'!DK28</f>
        <v/>
      </c>
      <c r="DH43" s="305" t="str">
        <f>'[1]GHG Dashboard Data - Inventory'!DL28</f>
        <v/>
      </c>
      <c r="DI43" s="305" t="str">
        <f>'[1]GHG Dashboard Data - Inventory'!DM28</f>
        <v/>
      </c>
      <c r="DJ43" s="305">
        <f>'[1]GHG Dashboard Data - Inventory'!DN28</f>
        <v>156153.00916450922</v>
      </c>
      <c r="DK43" s="305">
        <f>'[1]GHG Dashboard Data - Inventory'!DO28</f>
        <v>3540689.8526685298</v>
      </c>
      <c r="DL43" s="305">
        <f>'[1]GHG Dashboard Data - Inventory'!DP28</f>
        <v>62623.919033489714</v>
      </c>
      <c r="DM43" s="305" t="str">
        <f>'[1]GHG Dashboard Data - Inventory'!DQ28</f>
        <v/>
      </c>
      <c r="DN43" s="305" t="str">
        <f>'[1]GHG Dashboard Data - Inventory'!DR28</f>
        <v/>
      </c>
      <c r="DO43" s="305" t="str">
        <f>'[1]GHG Dashboard Data - Inventory'!DS28</f>
        <v/>
      </c>
      <c r="DP43" s="305">
        <f>'[1]GHG Dashboard Data - Inventory'!DT28</f>
        <v>1550449.3459607209</v>
      </c>
      <c r="DQ43" s="305" t="str">
        <f>'[1]GHG Dashboard Data - Inventory'!DU28</f>
        <v/>
      </c>
      <c r="DR43" s="305" t="str">
        <f>'[1]GHG Dashboard Data - Inventory'!DV28</f>
        <v/>
      </c>
      <c r="DS43" s="305">
        <f>'[1]GHG Dashboard Data - Inventory'!DW28</f>
        <v>118371.04170733047</v>
      </c>
      <c r="DT43" s="305" t="str">
        <f>'[1]GHG Dashboard Data - Inventory'!DX28</f>
        <v/>
      </c>
      <c r="DU43" s="305" t="str">
        <f>'[1]GHG Dashboard Data - Inventory'!DY28</f>
        <v/>
      </c>
      <c r="DV43" s="305" t="str">
        <f>'[1]GHG Dashboard Data - Inventory'!DZ28</f>
        <v/>
      </c>
      <c r="DW43" s="305" t="str">
        <f>'[1]GHG Dashboard Data - Inventory'!EA28</f>
        <v/>
      </c>
      <c r="DX43" s="305" t="str">
        <f>'[1]GHG Dashboard Data - Inventory'!EB28</f>
        <v/>
      </c>
      <c r="DY43" s="306" t="str">
        <f>'[1]GHG Dashboard Data - Inventory'!EC28</f>
        <v/>
      </c>
      <c r="DZ43" s="307">
        <f>'[1]GHG Dashboard Data - Inventory'!ED28</f>
        <v>2377261.4437662787</v>
      </c>
      <c r="EA43" s="307">
        <f>'[1]GHG Dashboard Data - Inventory'!EE28</f>
        <v>818344.28469138336</v>
      </c>
      <c r="EB43" s="307">
        <f>'[1]GHG Dashboard Data - Inventory'!EF28</f>
        <v>389049.30428291549</v>
      </c>
      <c r="EC43" s="307" t="str">
        <f>'[1]GHG Dashboard Data - Inventory'!EG28</f>
        <v/>
      </c>
      <c r="ED43" s="307">
        <f>'[1]GHG Dashboard Data - Inventory'!EH28</f>
        <v>4417300.8379969103</v>
      </c>
      <c r="EE43" s="307" t="str">
        <f>'[1]GHG Dashboard Data - Inventory'!EI28</f>
        <v/>
      </c>
      <c r="EF43" s="307" t="str">
        <f>'[1]GHG Dashboard Data - Inventory'!EJ28</f>
        <v/>
      </c>
      <c r="EG43" s="307" t="str">
        <f>'[1]GHG Dashboard Data - Inventory'!EK28</f>
        <v/>
      </c>
      <c r="EH43" s="307">
        <f>'[1]GHG Dashboard Data - Inventory'!EL28</f>
        <v>156153.00916450922</v>
      </c>
      <c r="EI43" s="307">
        <f>'[1]GHG Dashboard Data - Inventory'!EM28</f>
        <v>3540689.8526685298</v>
      </c>
      <c r="EJ43" s="307">
        <f>'[1]GHG Dashboard Data - Inventory'!EN28</f>
        <v>16772.638560571733</v>
      </c>
      <c r="EK43" s="307" t="str">
        <f>'[1]GHG Dashboard Data - Inventory'!EO28</f>
        <v/>
      </c>
      <c r="EL43" s="307" t="str">
        <f>'[1]GHG Dashboard Data - Inventory'!EP28</f>
        <v/>
      </c>
      <c r="EM43" s="307" t="str">
        <f>'[1]GHG Dashboard Data - Inventory'!EQ28</f>
        <v/>
      </c>
      <c r="EN43" s="307" t="str">
        <f>'[1]GHG Dashboard Data - Inventory'!ER28</f>
        <v/>
      </c>
      <c r="EO43" s="307" t="str">
        <f>'[1]GHG Dashboard Data - Inventory'!ES28</f>
        <v/>
      </c>
      <c r="EP43" s="307" t="str">
        <f>'[1]GHG Dashboard Data - Inventory'!ET28</f>
        <v/>
      </c>
      <c r="EQ43" s="307">
        <f>'[1]GHG Dashboard Data - Inventory'!EU28</f>
        <v>40452.397908779094</v>
      </c>
      <c r="ER43" s="307" t="str">
        <f>'[1]GHG Dashboard Data - Inventory'!EV28</f>
        <v/>
      </c>
      <c r="ES43" s="307" t="str">
        <f>'[1]GHG Dashboard Data - Inventory'!EW28</f>
        <v/>
      </c>
      <c r="ET43" s="307" t="str">
        <f>'[1]GHG Dashboard Data - Inventory'!EX28</f>
        <v/>
      </c>
      <c r="EU43" s="307" t="str">
        <f>'[1]GHG Dashboard Data - Inventory'!EY28</f>
        <v/>
      </c>
      <c r="EV43" s="307" t="str">
        <f>'[1]GHG Dashboard Data - Inventory'!EZ28</f>
        <v/>
      </c>
      <c r="EW43" s="308">
        <f t="shared" si="103"/>
        <v>4417300.8379969103</v>
      </c>
      <c r="EX43" s="309">
        <f>'[1]GHG Dashboard Data - Inventory'!FA28</f>
        <v>5356910.321424311</v>
      </c>
      <c r="EY43" s="309">
        <f>'[1]GHG Dashboard Data - Inventory'!FB28</f>
        <v>3591419.9647589875</v>
      </c>
      <c r="EZ43" s="309">
        <f>'[1]GHG Dashboard Data - Inventory'!FC28</f>
        <v>1668820.3876680513</v>
      </c>
      <c r="FA43" s="309">
        <f>'[1]GHG Dashboard Data - Inventory'!FD28</f>
        <v>5581415.6752476348</v>
      </c>
      <c r="FB43" s="309">
        <f>'[1]GHG Dashboard Data - Inventory'!FE28</f>
        <v>3603313.7717020195</v>
      </c>
      <c r="FC43" s="309">
        <f>'[1]GHG Dashboard Data - Inventory'!FF28</f>
        <v>1668820.3876680513</v>
      </c>
      <c r="FD43" s="309" t="str">
        <f>'[1]GHG Dashboard Data - Inventory'!FG28</f>
        <v/>
      </c>
      <c r="FE43" s="309" t="str">
        <f>'[1]GHG Dashboard Data - Inventory'!FH28</f>
        <v/>
      </c>
      <c r="FF43" s="309" t="str">
        <f>'[1]GHG Dashboard Data - Inventory'!B28</f>
        <v>No</v>
      </c>
      <c r="FG43" s="31" t="str">
        <f>IFERROR(VLOOKUP(E43,'Climate data-must not modify'!A:D,4,FALSE),"")</f>
        <v>Sub-tropical</v>
      </c>
      <c r="FH43" s="31">
        <f t="shared" si="104"/>
        <v>22771.202296139458</v>
      </c>
      <c r="FI43" s="31">
        <f t="shared" si="105"/>
        <v>13880.69</v>
      </c>
      <c r="FJ43" s="35"/>
    </row>
    <row r="44" spans="1:166" s="31" customFormat="1">
      <c r="A44" s="31">
        <f t="shared" si="99"/>
        <v>8</v>
      </c>
      <c r="B44" s="31">
        <f t="shared" si="100"/>
        <v>29</v>
      </c>
      <c r="C44" s="34" t="str">
        <f t="shared" si="101"/>
        <v>Buenos Aires_2002</v>
      </c>
      <c r="D44" s="231">
        <f>'[1]GHG Dashboard Data - Inventory'!H29</f>
        <v>2002</v>
      </c>
      <c r="E44" s="156" t="str">
        <f>'[1]GHG Dashboard Data - Inventory'!C29</f>
        <v>Buenos Aires</v>
      </c>
      <c r="F44" s="156" t="str">
        <f>'[1]GHG Dashboard Data - Inventory'!D29</f>
        <v>Argentina</v>
      </c>
      <c r="G44" s="156" t="str">
        <f>'[1]GHG Dashboard Data - Inventory'!E29</f>
        <v>Latin America</v>
      </c>
      <c r="H44" s="156">
        <f>'[1]GHG Dashboard Data - Inventory'!K29</f>
        <v>2836903</v>
      </c>
      <c r="I44" s="156">
        <f>'[1]GHG Dashboard Data - Inventory'!L29</f>
        <v>200</v>
      </c>
      <c r="J44" s="156">
        <f>'[1]GHG Dashboard Data - Inventory'!M29/1000000</f>
        <v>23068.382944489102</v>
      </c>
      <c r="K44" s="156" t="str">
        <f>'[1]GHG Dashboard Data - Inventory'!J29</f>
        <v>BASIC</v>
      </c>
      <c r="L44" s="148">
        <f>'[1]GHG Dashboard Data - Inventory'!N29</f>
        <v>2325991.2393138986</v>
      </c>
      <c r="M44" s="148">
        <f>'[1]GHG Dashboard Data - Inventory'!O29</f>
        <v>516723.24285925273</v>
      </c>
      <c r="N44" s="149">
        <f>'[1]GHG Dashboard Data - Inventory'!P29</f>
        <v>84957.122539433636</v>
      </c>
      <c r="O44" s="148">
        <f>'[1]GHG Dashboard Data - Inventory'!Q29</f>
        <v>770516.31286679138</v>
      </c>
      <c r="P44" s="148">
        <f>'[1]GHG Dashboard Data - Inventory'!R29</f>
        <v>724056.89846006653</v>
      </c>
      <c r="Q44" s="149">
        <f>'[1]GHG Dashboard Data - Inventory'!S29</f>
        <v>110646.78875920632</v>
      </c>
      <c r="R44" s="148">
        <f>'[1]GHG Dashboard Data - Inventory'!T29</f>
        <v>360678.96993653546</v>
      </c>
      <c r="S44" s="148">
        <f>'[1]GHG Dashboard Data - Inventory'!U29</f>
        <v>105322.8515968326</v>
      </c>
      <c r="T44" s="149">
        <f>'[1]GHG Dashboard Data - Inventory'!V29</f>
        <v>15647.449668887093</v>
      </c>
      <c r="U44" s="148" t="str">
        <f>'[1]GHG Dashboard Data - Inventory'!W29</f>
        <v>IE</v>
      </c>
      <c r="V44" s="148" t="str">
        <f>'[1]GHG Dashboard Data - Inventory'!X29</f>
        <v>IE</v>
      </c>
      <c r="W44" s="149" t="str">
        <f>'[1]GHG Dashboard Data - Inventory'!Y29</f>
        <v>IE</v>
      </c>
      <c r="X44" s="150">
        <f>'[1]GHG Dashboard Data - Inventory'!Z29</f>
        <v>2587005.2732805484</v>
      </c>
      <c r="Y44" s="148" t="str">
        <f>'[1]GHG Dashboard Data - Inventory'!AA29</f>
        <v>NO</v>
      </c>
      <c r="Z44" s="148" t="str">
        <f>'[1]GHG Dashboard Data - Inventory'!AB29</f>
        <v>NO</v>
      </c>
      <c r="AA44" s="149" t="str">
        <f>'[1]GHG Dashboard Data - Inventory'!AC29</f>
        <v>NO</v>
      </c>
      <c r="AB44" s="148" t="str">
        <f>'[1]GHG Dashboard Data - Inventory'!AD29</f>
        <v>NO</v>
      </c>
      <c r="AC44" s="148" t="str">
        <f>'[1]GHG Dashboard Data - Inventory'!AE29</f>
        <v>NO</v>
      </c>
      <c r="AD44" s="149" t="str">
        <f>'[1]GHG Dashboard Data - Inventory'!AF29</f>
        <v>NO</v>
      </c>
      <c r="AE44" s="148" t="str">
        <f>'[1]GHG Dashboard Data - Inventory'!AG29</f>
        <v>NO</v>
      </c>
      <c r="AF44" s="148">
        <f>'[1]GHG Dashboard Data - Inventory'!AH29</f>
        <v>117680.55272821469</v>
      </c>
      <c r="AG44" s="148">
        <f>'[1]GHG Dashboard Data - Inventory'!AI29</f>
        <v>3439544.9051083159</v>
      </c>
      <c r="AH44" s="148" t="str">
        <f>'[1]GHG Dashboard Data - Inventory'!AJ29</f>
        <v>NO</v>
      </c>
      <c r="AI44" s="149" t="str">
        <f>'[1]GHG Dashboard Data - Inventory'!AK29</f>
        <v>NE</v>
      </c>
      <c r="AJ44" s="148">
        <f>'[1]GHG Dashboard Data - Inventory'!AL29</f>
        <v>14766.39269568041</v>
      </c>
      <c r="AK44" s="148">
        <f>'[1]GHG Dashboard Data - Inventory'!AM29</f>
        <v>30799.977359740678</v>
      </c>
      <c r="AL44" s="149">
        <f>'[1]GHG Dashboard Data - Inventory'!AN29</f>
        <v>10519.71176398145</v>
      </c>
      <c r="AM44" s="148" t="str">
        <f>'[1]GHG Dashboard Data - Inventory'!AO29</f>
        <v>NO</v>
      </c>
      <c r="AN44" s="148" t="str">
        <f>'[1]GHG Dashboard Data - Inventory'!AP29</f>
        <v>NO</v>
      </c>
      <c r="AO44" s="149" t="str">
        <f>'[1]GHG Dashboard Data - Inventory'!AQ29</f>
        <v>NO</v>
      </c>
      <c r="AP44" s="148" t="str">
        <f>'[1]GHG Dashboard Data - Inventory'!AR29</f>
        <v>NO</v>
      </c>
      <c r="AQ44" s="148" t="str">
        <f>'[1]GHG Dashboard Data - Inventory'!AS29</f>
        <v>NO</v>
      </c>
      <c r="AR44" s="149" t="str">
        <f>'[1]GHG Dashboard Data - Inventory'!AT29</f>
        <v>NO</v>
      </c>
      <c r="AS44" s="148" t="str">
        <f>'[1]GHG Dashboard Data - Inventory'!AU29</f>
        <v>IE</v>
      </c>
      <c r="AT44" s="148" t="str">
        <f>'[1]GHG Dashboard Data - Inventory'!AV29</f>
        <v>NO</v>
      </c>
      <c r="AU44" s="149" t="str">
        <f>'[1]GHG Dashboard Data - Inventory'!AW29</f>
        <v>NO</v>
      </c>
      <c r="AV44" s="148" t="str">
        <f>'[1]GHG Dashboard Data - Inventory'!AX29</f>
        <v>NO</v>
      </c>
      <c r="AW44" s="148">
        <f>'[1]GHG Dashboard Data - Inventory'!AY29</f>
        <v>1556646.1823828348</v>
      </c>
      <c r="AX44" s="150" t="str">
        <f>'[1]GHG Dashboard Data - Inventory'!AZ29</f>
        <v>NO</v>
      </c>
      <c r="AY44" s="148" t="str">
        <f>'[1]GHG Dashboard Data - Inventory'!BA29</f>
        <v>NO</v>
      </c>
      <c r="AZ44" s="148" t="str">
        <f>'[1]GHG Dashboard Data - Inventory'!BB29</f>
        <v>NO</v>
      </c>
      <c r="BA44" s="150" t="str">
        <f>'[1]GHG Dashboard Data - Inventory'!BC29</f>
        <v>NO</v>
      </c>
      <c r="BB44" s="148" t="str">
        <f>'[1]GHG Dashboard Data - Inventory'!BD29</f>
        <v>NO</v>
      </c>
      <c r="BC44" s="148" t="str">
        <f>'[1]GHG Dashboard Data - Inventory'!BE29</f>
        <v>NO</v>
      </c>
      <c r="BD44" s="150" t="str">
        <f>'[1]GHG Dashboard Data - Inventory'!BF29</f>
        <v>NO</v>
      </c>
      <c r="BE44" s="148">
        <f>'[1]GHG Dashboard Data - Inventory'!BG29</f>
        <v>39465.788986091793</v>
      </c>
      <c r="BF44" s="148">
        <f>'[1]GHG Dashboard Data - Inventory'!BH29</f>
        <v>79624.159111579735</v>
      </c>
      <c r="BG44" s="150" t="str">
        <f>'[1]GHG Dashboard Data - Inventory'!BI29</f>
        <v>NO</v>
      </c>
      <c r="BH44" s="149" t="str">
        <f>'[1]GHG Dashboard Data - Inventory'!BJ29</f>
        <v>NE</v>
      </c>
      <c r="BI44" s="149" t="str">
        <f>'[1]GHG Dashboard Data - Inventory'!BK29</f>
        <v>NE</v>
      </c>
      <c r="BJ44" s="149" t="str">
        <f>'[1]GHG Dashboard Data - Inventory'!BL29</f>
        <v>NO</v>
      </c>
      <c r="BK44" s="149" t="str">
        <f>'[1]GHG Dashboard Data - Inventory'!BM29</f>
        <v>NO</v>
      </c>
      <c r="BL44" s="149" t="str">
        <f>'[1]GHG Dashboard Data - Inventory'!BN29</f>
        <v>NO</v>
      </c>
      <c r="BM44" s="151" t="str">
        <f>'[1]GHG Dashboard Data - Inventory'!BO29</f>
        <v>NE</v>
      </c>
      <c r="BN44" s="269">
        <f>'[1]GHG Dashboard Data - Inventory'!BP29</f>
        <v>0</v>
      </c>
      <c r="BO44" s="269">
        <f>'[1]GHG Dashboard Data - Inventory'!BQ29</f>
        <v>0</v>
      </c>
      <c r="BP44" s="269">
        <f>'[1]GHG Dashboard Data - Inventory'!BR29</f>
        <v>0</v>
      </c>
      <c r="BQ44" s="269">
        <f>'[1]GHG Dashboard Data - Inventory'!BS29</f>
        <v>0</v>
      </c>
      <c r="BR44" s="269">
        <f>'[1]GHG Dashboard Data - Inventory'!BT29</f>
        <v>0</v>
      </c>
      <c r="BS44" s="269">
        <f>'[1]GHG Dashboard Data - Inventory'!BU29</f>
        <v>0</v>
      </c>
      <c r="BT44" s="152" t="str">
        <f t="shared" si="102"/>
        <v>Buenos Aires_2002</v>
      </c>
      <c r="BU44" s="152">
        <f>'[1]GHG Dashboard Data - Inventory'!BW29</f>
        <v>10081817.473405834</v>
      </c>
      <c r="BV44" s="152">
        <f>'[1]GHG Dashboard Data - Inventory'!BX29</f>
        <v>10303588.546137344</v>
      </c>
      <c r="BW44" s="152">
        <f>'[1]GHG Dashboard Data - Inventory'!BY29</f>
        <v>10303588.546137344</v>
      </c>
      <c r="BX44" s="152">
        <f>'[1]GHG Dashboard Data - Inventory'!BZ29</f>
        <v>9655649.4349160772</v>
      </c>
      <c r="BY44" s="302">
        <f>'[1]GHG Dashboard Data - Inventory'!CA29</f>
        <v>4920970.0677615916</v>
      </c>
      <c r="BZ44" s="302">
        <f>'[1]GHG Dashboard Data - Inventory'!CB29</f>
        <v>3485111.2751637371</v>
      </c>
      <c r="CA44" s="302">
        <f>'[1]GHG Dashboard Data - Inventory'!CC29</f>
        <v>1675736.1304805065</v>
      </c>
      <c r="CB44" s="303">
        <f>'[1]GHG Dashboard Data - Inventory'!CD29</f>
        <v>5132221.4287291188</v>
      </c>
      <c r="CC44" s="303">
        <f>'[1]GHG Dashboard Data - Inventory'!CE29</f>
        <v>3495630.9869277184</v>
      </c>
      <c r="CD44" s="303">
        <f>'[1]GHG Dashboard Data - Inventory'!CF29</f>
        <v>1675736.1304805065</v>
      </c>
      <c r="CE44" s="303" t="str">
        <f>'[1]GHG Dashboard Data - Inventory'!CG29</f>
        <v/>
      </c>
      <c r="CF44" s="303" t="str">
        <f>'[1]GHG Dashboard Data - Inventory'!CH29</f>
        <v/>
      </c>
      <c r="CG44" s="304">
        <f>'[1]GHG Dashboard Data - Inventory'!CI29</f>
        <v>6161872.3481259877</v>
      </c>
      <c r="CH44" s="304">
        <f>'[1]GHG Dashboard Data - Inventory'!CK29</f>
        <v>3454311.2978039961</v>
      </c>
      <c r="CI44" s="304">
        <f>SUM('[1]GHG Dashboard Data - Inventory'!CL29:CM29)</f>
        <v>39465.788986091793</v>
      </c>
      <c r="CJ44" s="304" t="str">
        <f>'[1]GHG Dashboard Data - Inventory'!CN29</f>
        <v/>
      </c>
      <c r="CK44" s="304" t="str">
        <f>'[1]GHG Dashboard Data - Inventory'!CO29</f>
        <v/>
      </c>
      <c r="CL44" s="302">
        <f>'[1]GHG Dashboard Data - Inventory'!CP29</f>
        <v>2842714.4821731513</v>
      </c>
      <c r="CM44" s="302">
        <f>'[1]GHG Dashboard Data - Inventory'!CQ29</f>
        <v>1494573.211326858</v>
      </c>
      <c r="CN44" s="302">
        <f>'[1]GHG Dashboard Data - Inventory'!CR29</f>
        <v>466001.82153336809</v>
      </c>
      <c r="CO44" s="302" t="str">
        <f>'[1]GHG Dashboard Data - Inventory'!CS29</f>
        <v/>
      </c>
      <c r="CP44" s="302" t="str">
        <f>'[1]GHG Dashboard Data - Inventory'!CT29</f>
        <v/>
      </c>
      <c r="CQ44" s="302" t="str">
        <f>'[1]GHG Dashboard Data - Inventory'!CU29</f>
        <v/>
      </c>
      <c r="CR44" s="302" t="str">
        <f>'[1]GHG Dashboard Data - Inventory'!CV29</f>
        <v/>
      </c>
      <c r="CS44" s="302">
        <f>'[1]GHG Dashboard Data - Inventory'!CW29</f>
        <v>117680.55272821469</v>
      </c>
      <c r="CT44" s="302">
        <f>'[1]GHG Dashboard Data - Inventory'!CX29</f>
        <v>3439544.9051083159</v>
      </c>
      <c r="CU44" s="302">
        <f>'[1]GHG Dashboard Data - Inventory'!CY29</f>
        <v>45566.370055421088</v>
      </c>
      <c r="CV44" s="302" t="str">
        <f>'[1]GHG Dashboard Data - Inventory'!CZ29</f>
        <v/>
      </c>
      <c r="CW44" s="302" t="str">
        <f>'[1]GHG Dashboard Data - Inventory'!DA29</f>
        <v/>
      </c>
      <c r="CX44" s="302" t="str">
        <f>'[1]GHG Dashboard Data - Inventory'!DB29</f>
        <v/>
      </c>
      <c r="CY44" s="302">
        <f>'[1]GHG Dashboard Data - Inventory'!DC29</f>
        <v>1556646.1823828348</v>
      </c>
      <c r="CZ44" s="302" t="str">
        <f>'[1]GHG Dashboard Data - Inventory'!DD29</f>
        <v/>
      </c>
      <c r="DA44" s="302" t="str">
        <f>'[1]GHG Dashboard Data - Inventory'!DE29</f>
        <v/>
      </c>
      <c r="DB44" s="302">
        <f>'[1]GHG Dashboard Data - Inventory'!DF29</f>
        <v>119089.94809767153</v>
      </c>
      <c r="DC44" s="305">
        <f>'[1]GHG Dashboard Data - Inventory'!DG29</f>
        <v>2927671.604712585</v>
      </c>
      <c r="DD44" s="305">
        <f>'[1]GHG Dashboard Data - Inventory'!DH29</f>
        <v>1605220.0000860645</v>
      </c>
      <c r="DE44" s="305">
        <f>'[1]GHG Dashboard Data - Inventory'!DI29</f>
        <v>481649.27120225516</v>
      </c>
      <c r="DF44" s="305" t="str">
        <f>'[1]GHG Dashboard Data - Inventory'!DJ29</f>
        <v/>
      </c>
      <c r="DG44" s="305" t="str">
        <f>'[1]GHG Dashboard Data - Inventory'!DK29</f>
        <v/>
      </c>
      <c r="DH44" s="305" t="str">
        <f>'[1]GHG Dashboard Data - Inventory'!DL29</f>
        <v/>
      </c>
      <c r="DI44" s="305" t="str">
        <f>'[1]GHG Dashboard Data - Inventory'!DM29</f>
        <v/>
      </c>
      <c r="DJ44" s="305">
        <f>'[1]GHG Dashboard Data - Inventory'!DN29</f>
        <v>117680.55272821469</v>
      </c>
      <c r="DK44" s="305">
        <f>'[1]GHG Dashboard Data - Inventory'!DO29</f>
        <v>3439544.9051083159</v>
      </c>
      <c r="DL44" s="305">
        <f>'[1]GHG Dashboard Data - Inventory'!DP29</f>
        <v>56086.081819402534</v>
      </c>
      <c r="DM44" s="305" t="str">
        <f>'[1]GHG Dashboard Data - Inventory'!DQ29</f>
        <v/>
      </c>
      <c r="DN44" s="305" t="str">
        <f>'[1]GHG Dashboard Data - Inventory'!DR29</f>
        <v/>
      </c>
      <c r="DO44" s="305" t="str">
        <f>'[1]GHG Dashboard Data - Inventory'!DS29</f>
        <v/>
      </c>
      <c r="DP44" s="305">
        <f>'[1]GHG Dashboard Data - Inventory'!DT29</f>
        <v>1556646.1823828348</v>
      </c>
      <c r="DQ44" s="305" t="str">
        <f>'[1]GHG Dashboard Data - Inventory'!DU29</f>
        <v/>
      </c>
      <c r="DR44" s="305" t="str">
        <f>'[1]GHG Dashboard Data - Inventory'!DV29</f>
        <v/>
      </c>
      <c r="DS44" s="305">
        <f>'[1]GHG Dashboard Data - Inventory'!DW29</f>
        <v>119089.94809767153</v>
      </c>
      <c r="DT44" s="305" t="str">
        <f>'[1]GHG Dashboard Data - Inventory'!DX29</f>
        <v/>
      </c>
      <c r="DU44" s="305" t="str">
        <f>'[1]GHG Dashboard Data - Inventory'!DY29</f>
        <v/>
      </c>
      <c r="DV44" s="305" t="str">
        <f>'[1]GHG Dashboard Data - Inventory'!DZ29</f>
        <v/>
      </c>
      <c r="DW44" s="305" t="str">
        <f>'[1]GHG Dashboard Data - Inventory'!EA29</f>
        <v/>
      </c>
      <c r="DX44" s="305" t="str">
        <f>'[1]GHG Dashboard Data - Inventory'!EB29</f>
        <v/>
      </c>
      <c r="DY44" s="306" t="str">
        <f>'[1]GHG Dashboard Data - Inventory'!EC29</f>
        <v/>
      </c>
      <c r="DZ44" s="307">
        <f>'[1]GHG Dashboard Data - Inventory'!ED29</f>
        <v>2325991.2393138986</v>
      </c>
      <c r="EA44" s="307">
        <f>'[1]GHG Dashboard Data - Inventory'!EE29</f>
        <v>770516.31286679138</v>
      </c>
      <c r="EB44" s="307">
        <f>'[1]GHG Dashboard Data - Inventory'!EF29</f>
        <v>360678.96993653546</v>
      </c>
      <c r="EC44" s="307" t="str">
        <f>'[1]GHG Dashboard Data - Inventory'!EG29</f>
        <v/>
      </c>
      <c r="ED44" s="307">
        <f>'[1]GHG Dashboard Data - Inventory'!EH29</f>
        <v>2587005.2732805484</v>
      </c>
      <c r="EE44" s="307" t="str">
        <f>'[1]GHG Dashboard Data - Inventory'!EI29</f>
        <v/>
      </c>
      <c r="EF44" s="307" t="str">
        <f>'[1]GHG Dashboard Data - Inventory'!EJ29</f>
        <v/>
      </c>
      <c r="EG44" s="307" t="str">
        <f>'[1]GHG Dashboard Data - Inventory'!EK29</f>
        <v/>
      </c>
      <c r="EH44" s="307">
        <f>'[1]GHG Dashboard Data - Inventory'!EL29</f>
        <v>117680.55272821469</v>
      </c>
      <c r="EI44" s="307">
        <f>'[1]GHG Dashboard Data - Inventory'!EM29</f>
        <v>3439544.9051083159</v>
      </c>
      <c r="EJ44" s="307">
        <f>'[1]GHG Dashboard Data - Inventory'!EN29</f>
        <v>14766.39269568041</v>
      </c>
      <c r="EK44" s="307" t="str">
        <f>'[1]GHG Dashboard Data - Inventory'!EO29</f>
        <v/>
      </c>
      <c r="EL44" s="307" t="str">
        <f>'[1]GHG Dashboard Data - Inventory'!EP29</f>
        <v/>
      </c>
      <c r="EM44" s="307" t="str">
        <f>'[1]GHG Dashboard Data - Inventory'!EQ29</f>
        <v/>
      </c>
      <c r="EN44" s="307" t="str">
        <f>'[1]GHG Dashboard Data - Inventory'!ER29</f>
        <v/>
      </c>
      <c r="EO44" s="307" t="str">
        <f>'[1]GHG Dashboard Data - Inventory'!ES29</f>
        <v/>
      </c>
      <c r="EP44" s="307" t="str">
        <f>'[1]GHG Dashboard Data - Inventory'!ET29</f>
        <v/>
      </c>
      <c r="EQ44" s="307">
        <f>'[1]GHG Dashboard Data - Inventory'!EU29</f>
        <v>39465.788986091793</v>
      </c>
      <c r="ER44" s="307" t="str">
        <f>'[1]GHG Dashboard Data - Inventory'!EV29</f>
        <v/>
      </c>
      <c r="ES44" s="307" t="str">
        <f>'[1]GHG Dashboard Data - Inventory'!EW29</f>
        <v/>
      </c>
      <c r="ET44" s="307" t="str">
        <f>'[1]GHG Dashboard Data - Inventory'!EX29</f>
        <v/>
      </c>
      <c r="EU44" s="307" t="str">
        <f>'[1]GHG Dashboard Data - Inventory'!EY29</f>
        <v/>
      </c>
      <c r="EV44" s="307" t="str">
        <f>'[1]GHG Dashboard Data - Inventory'!EZ29</f>
        <v/>
      </c>
      <c r="EW44" s="308">
        <f t="shared" si="103"/>
        <v>2587005.2732805484</v>
      </c>
      <c r="EX44" s="309">
        <f>'[1]GHG Dashboard Data - Inventory'!FA29</f>
        <v>4920970.0677615916</v>
      </c>
      <c r="EY44" s="309">
        <f>'[1]GHG Dashboard Data - Inventory'!FB29</f>
        <v>3485111.2751637371</v>
      </c>
      <c r="EZ44" s="309">
        <f>'[1]GHG Dashboard Data - Inventory'!FC29</f>
        <v>1675736.1304805065</v>
      </c>
      <c r="FA44" s="309">
        <f>'[1]GHG Dashboard Data - Inventory'!FD29</f>
        <v>5132221.4287291188</v>
      </c>
      <c r="FB44" s="309">
        <f>'[1]GHG Dashboard Data - Inventory'!FE29</f>
        <v>3495630.9869277184</v>
      </c>
      <c r="FC44" s="309">
        <f>'[1]GHG Dashboard Data - Inventory'!FF29</f>
        <v>1675736.1304805065</v>
      </c>
      <c r="FD44" s="309" t="str">
        <f>'[1]GHG Dashboard Data - Inventory'!FG29</f>
        <v/>
      </c>
      <c r="FE44" s="309" t="str">
        <f>'[1]GHG Dashboard Data - Inventory'!FH29</f>
        <v/>
      </c>
      <c r="FF44" s="309" t="str">
        <f>'[1]GHG Dashboard Data - Inventory'!B29</f>
        <v>No</v>
      </c>
      <c r="FG44" s="31" t="str">
        <f>IFERROR(VLOOKUP(E44,'Climate data-must not modify'!A:D,4,FALSE),"")</f>
        <v>Sub-tropical</v>
      </c>
      <c r="FH44" s="31">
        <f t="shared" si="104"/>
        <v>8131.5374351851651</v>
      </c>
      <c r="FI44" s="31">
        <f t="shared" si="105"/>
        <v>14184.514999999999</v>
      </c>
      <c r="FJ44" s="35"/>
    </row>
    <row r="45" spans="1:166" s="31" customFormat="1">
      <c r="A45" s="31">
        <f t="shared" si="99"/>
        <v>8</v>
      </c>
      <c r="B45" s="31">
        <f t="shared" si="100"/>
        <v>30</v>
      </c>
      <c r="C45" s="34" t="str">
        <f t="shared" si="101"/>
        <v>Buenos Aires_2003</v>
      </c>
      <c r="D45" s="231">
        <f>'[1]GHG Dashboard Data - Inventory'!H30</f>
        <v>2003</v>
      </c>
      <c r="E45" s="156" t="str">
        <f>'[1]GHG Dashboard Data - Inventory'!C30</f>
        <v>Buenos Aires</v>
      </c>
      <c r="F45" s="156" t="str">
        <f>'[1]GHG Dashboard Data - Inventory'!D30</f>
        <v>Argentina</v>
      </c>
      <c r="G45" s="156" t="str">
        <f>'[1]GHG Dashboard Data - Inventory'!E30</f>
        <v>Latin America</v>
      </c>
      <c r="H45" s="156">
        <f>'[1]GHG Dashboard Data - Inventory'!K30</f>
        <v>2897669</v>
      </c>
      <c r="I45" s="156">
        <f>'[1]GHG Dashboard Data - Inventory'!L30</f>
        <v>200</v>
      </c>
      <c r="J45" s="156">
        <f>'[1]GHG Dashboard Data - Inventory'!M30/1000000</f>
        <v>28381.325132792801</v>
      </c>
      <c r="K45" s="156" t="str">
        <f>'[1]GHG Dashboard Data - Inventory'!J30</f>
        <v>BASIC</v>
      </c>
      <c r="L45" s="148">
        <f>'[1]GHG Dashboard Data - Inventory'!N30</f>
        <v>2404406.0210373946</v>
      </c>
      <c r="M45" s="148">
        <f>'[1]GHG Dashboard Data - Inventory'!O30</f>
        <v>654762.09891899128</v>
      </c>
      <c r="N45" s="149">
        <f>'[1]GHG Dashboard Data - Inventory'!P30</f>
        <v>107897.97189493586</v>
      </c>
      <c r="O45" s="148">
        <f>'[1]GHG Dashboard Data - Inventory'!Q30</f>
        <v>838374.21572306694</v>
      </c>
      <c r="P45" s="148">
        <f>'[1]GHG Dashboard Data - Inventory'!R30</f>
        <v>920193.48130428314</v>
      </c>
      <c r="Q45" s="149">
        <f>'[1]GHG Dashboard Data - Inventory'!S30</f>
        <v>131091.95651503719</v>
      </c>
      <c r="R45" s="148">
        <f>'[1]GHG Dashboard Data - Inventory'!T30</f>
        <v>387139.76643028553</v>
      </c>
      <c r="S45" s="148">
        <f>'[1]GHG Dashboard Data - Inventory'!U30</f>
        <v>141322.43559394451</v>
      </c>
      <c r="T45" s="149">
        <f>'[1]GHG Dashboard Data - Inventory'!V30</f>
        <v>20629.051515122257</v>
      </c>
      <c r="U45" s="148" t="str">
        <f>'[1]GHG Dashboard Data - Inventory'!W30</f>
        <v>IE</v>
      </c>
      <c r="V45" s="148" t="str">
        <f>'[1]GHG Dashboard Data - Inventory'!X30</f>
        <v>IE</v>
      </c>
      <c r="W45" s="149" t="str">
        <f>'[1]GHG Dashboard Data - Inventory'!Y30</f>
        <v>IE</v>
      </c>
      <c r="X45" s="150">
        <f>'[1]GHG Dashboard Data - Inventory'!Z30</f>
        <v>3294058.930897241</v>
      </c>
      <c r="Y45" s="148" t="str">
        <f>'[1]GHG Dashboard Data - Inventory'!AA30</f>
        <v>NO</v>
      </c>
      <c r="Z45" s="148" t="str">
        <f>'[1]GHG Dashboard Data - Inventory'!AB30</f>
        <v>NO</v>
      </c>
      <c r="AA45" s="149" t="str">
        <f>'[1]GHG Dashboard Data - Inventory'!AC30</f>
        <v>NO</v>
      </c>
      <c r="AB45" s="148" t="str">
        <f>'[1]GHG Dashboard Data - Inventory'!AD30</f>
        <v>NO</v>
      </c>
      <c r="AC45" s="148" t="str">
        <f>'[1]GHG Dashboard Data - Inventory'!AE30</f>
        <v>NO</v>
      </c>
      <c r="AD45" s="149" t="str">
        <f>'[1]GHG Dashboard Data - Inventory'!AF30</f>
        <v>NO</v>
      </c>
      <c r="AE45" s="148" t="str">
        <f>'[1]GHG Dashboard Data - Inventory'!AG30</f>
        <v>NO</v>
      </c>
      <c r="AF45" s="148">
        <f>'[1]GHG Dashboard Data - Inventory'!AH30</f>
        <v>133070.64863659765</v>
      </c>
      <c r="AG45" s="148">
        <f>'[1]GHG Dashboard Data - Inventory'!AI30</f>
        <v>3524207.3653921317</v>
      </c>
      <c r="AH45" s="148" t="str">
        <f>'[1]GHG Dashboard Data - Inventory'!AJ30</f>
        <v>NO</v>
      </c>
      <c r="AI45" s="149" t="str">
        <f>'[1]GHG Dashboard Data - Inventory'!AK30</f>
        <v>NE</v>
      </c>
      <c r="AJ45" s="148">
        <f>'[1]GHG Dashboard Data - Inventory'!AL30</f>
        <v>13989.214384731495</v>
      </c>
      <c r="AK45" s="148">
        <f>'[1]GHG Dashboard Data - Inventory'!AM30</f>
        <v>35359.761283611457</v>
      </c>
      <c r="AL45" s="149">
        <f>'[1]GHG Dashboard Data - Inventory'!AN30</f>
        <v>11241.088071727849</v>
      </c>
      <c r="AM45" s="148" t="str">
        <f>'[1]GHG Dashboard Data - Inventory'!AO30</f>
        <v>NO</v>
      </c>
      <c r="AN45" s="148" t="str">
        <f>'[1]GHG Dashboard Data - Inventory'!AP30</f>
        <v>NO</v>
      </c>
      <c r="AO45" s="149" t="str">
        <f>'[1]GHG Dashboard Data - Inventory'!AQ30</f>
        <v>NO</v>
      </c>
      <c r="AP45" s="148" t="str">
        <f>'[1]GHG Dashboard Data - Inventory'!AR30</f>
        <v>NO</v>
      </c>
      <c r="AQ45" s="148" t="str">
        <f>'[1]GHG Dashboard Data - Inventory'!AS30</f>
        <v>NO</v>
      </c>
      <c r="AR45" s="149" t="str">
        <f>'[1]GHG Dashboard Data - Inventory'!AT30</f>
        <v>NO</v>
      </c>
      <c r="AS45" s="148" t="str">
        <f>'[1]GHG Dashboard Data - Inventory'!AU30</f>
        <v>IE</v>
      </c>
      <c r="AT45" s="148" t="str">
        <f>'[1]GHG Dashboard Data - Inventory'!AV30</f>
        <v>NO</v>
      </c>
      <c r="AU45" s="149" t="str">
        <f>'[1]GHG Dashboard Data - Inventory'!AW30</f>
        <v>NO</v>
      </c>
      <c r="AV45" s="148" t="str">
        <f>'[1]GHG Dashboard Data - Inventory'!AX30</f>
        <v>NO</v>
      </c>
      <c r="AW45" s="148">
        <f>'[1]GHG Dashboard Data - Inventory'!AY30</f>
        <v>1527518.0437479285</v>
      </c>
      <c r="AX45" s="150" t="str">
        <f>'[1]GHG Dashboard Data - Inventory'!AZ30</f>
        <v>NO</v>
      </c>
      <c r="AY45" s="148" t="str">
        <f>'[1]GHG Dashboard Data - Inventory'!BA30</f>
        <v>NO</v>
      </c>
      <c r="AZ45" s="148" t="str">
        <f>'[1]GHG Dashboard Data - Inventory'!BB30</f>
        <v>NO</v>
      </c>
      <c r="BA45" s="150" t="str">
        <f>'[1]GHG Dashboard Data - Inventory'!BC30</f>
        <v>NO</v>
      </c>
      <c r="BB45" s="148" t="str">
        <f>'[1]GHG Dashboard Data - Inventory'!BD30</f>
        <v>NO</v>
      </c>
      <c r="BC45" s="148" t="str">
        <f>'[1]GHG Dashboard Data - Inventory'!BE30</f>
        <v>NO</v>
      </c>
      <c r="BD45" s="150" t="str">
        <f>'[1]GHG Dashboard Data - Inventory'!BF30</f>
        <v>NO</v>
      </c>
      <c r="BE45" s="148">
        <f>'[1]GHG Dashboard Data - Inventory'!BG30</f>
        <v>41859.184121817634</v>
      </c>
      <c r="BF45" s="148">
        <f>'[1]GHG Dashboard Data - Inventory'!BH30</f>
        <v>81329.674424608107</v>
      </c>
      <c r="BG45" s="150" t="str">
        <f>'[1]GHG Dashboard Data - Inventory'!BI30</f>
        <v>NO</v>
      </c>
      <c r="BH45" s="149" t="str">
        <f>'[1]GHG Dashboard Data - Inventory'!BJ30</f>
        <v>NE</v>
      </c>
      <c r="BI45" s="149" t="str">
        <f>'[1]GHG Dashboard Data - Inventory'!BK30</f>
        <v>NE</v>
      </c>
      <c r="BJ45" s="149" t="str">
        <f>'[1]GHG Dashboard Data - Inventory'!BL30</f>
        <v>NO</v>
      </c>
      <c r="BK45" s="149" t="str">
        <f>'[1]GHG Dashboard Data - Inventory'!BM30</f>
        <v>NO</v>
      </c>
      <c r="BL45" s="149" t="str">
        <f>'[1]GHG Dashboard Data - Inventory'!BN30</f>
        <v>NO</v>
      </c>
      <c r="BM45" s="151" t="str">
        <f>'[1]GHG Dashboard Data - Inventory'!BO30</f>
        <v>NE</v>
      </c>
      <c r="BN45" s="269">
        <f>'[1]GHG Dashboard Data - Inventory'!BP30</f>
        <v>0</v>
      </c>
      <c r="BO45" s="269">
        <f>'[1]GHG Dashboard Data - Inventory'!BQ30</f>
        <v>0</v>
      </c>
      <c r="BP45" s="269">
        <f>'[1]GHG Dashboard Data - Inventory'!BR30</f>
        <v>0</v>
      </c>
      <c r="BQ45" s="269">
        <f>'[1]GHG Dashboard Data - Inventory'!BS30</f>
        <v>0</v>
      </c>
      <c r="BR45" s="269">
        <f>'[1]GHG Dashboard Data - Inventory'!BT30</f>
        <v>0</v>
      </c>
      <c r="BS45" s="269">
        <f>'[1]GHG Dashboard Data - Inventory'!BU30</f>
        <v>0</v>
      </c>
      <c r="BT45" s="152" t="str">
        <f t="shared" si="102"/>
        <v>Buenos Aires_2003</v>
      </c>
      <c r="BU45" s="152">
        <f>'[1]GHG Dashboard Data - Inventory'!BW30</f>
        <v>10703531.910999393</v>
      </c>
      <c r="BV45" s="152">
        <f>'[1]GHG Dashboard Data - Inventory'!BX30</f>
        <v>10974391.978996215</v>
      </c>
      <c r="BW45" s="152">
        <f>'[1]GHG Dashboard Data - Inventory'!BY30</f>
        <v>10974391.978996215</v>
      </c>
      <c r="BX45" s="152">
        <f>'[1]GHG Dashboard Data - Inventory'!BZ30</f>
        <v>10637105.346623266</v>
      </c>
      <c r="BY45" s="302">
        <f>'[1]GHG Dashboard Data - Inventory'!CA30</f>
        <v>5479268.6676445631</v>
      </c>
      <c r="BZ45" s="302">
        <f>'[1]GHG Dashboard Data - Inventory'!CB30</f>
        <v>3573556.3410604745</v>
      </c>
      <c r="CA45" s="302">
        <f>'[1]GHG Dashboard Data - Inventory'!CC30</f>
        <v>1650706.9022943543</v>
      </c>
      <c r="CB45" s="303">
        <f>'[1]GHG Dashboard Data - Inventory'!CD30</f>
        <v>5738887.6475696582</v>
      </c>
      <c r="CC45" s="303">
        <f>'[1]GHG Dashboard Data - Inventory'!CE30</f>
        <v>3584797.4291322026</v>
      </c>
      <c r="CD45" s="303">
        <f>'[1]GHG Dashboard Data - Inventory'!CF30</f>
        <v>1650706.9022943543</v>
      </c>
      <c r="CE45" s="303" t="str">
        <f>'[1]GHG Dashboard Data - Inventory'!CG30</f>
        <v/>
      </c>
      <c r="CF45" s="303" t="str">
        <f>'[1]GHG Dashboard Data - Inventory'!CH30</f>
        <v/>
      </c>
      <c r="CG45" s="304">
        <f>'[1]GHG Dashboard Data - Inventory'!CI30</f>
        <v>7057049.5827245852</v>
      </c>
      <c r="CH45" s="304">
        <f>'[1]GHG Dashboard Data - Inventory'!CK30</f>
        <v>3538196.5797768631</v>
      </c>
      <c r="CI45" s="304">
        <f>SUM('[1]GHG Dashboard Data - Inventory'!CL30:CM30)</f>
        <v>41859.184121817634</v>
      </c>
      <c r="CJ45" s="304" t="str">
        <f>'[1]GHG Dashboard Data - Inventory'!CN30</f>
        <v/>
      </c>
      <c r="CK45" s="304" t="str">
        <f>'[1]GHG Dashboard Data - Inventory'!CO30</f>
        <v/>
      </c>
      <c r="CL45" s="302">
        <f>'[1]GHG Dashboard Data - Inventory'!CP30</f>
        <v>3059168.1199563858</v>
      </c>
      <c r="CM45" s="302">
        <f>'[1]GHG Dashboard Data - Inventory'!CQ30</f>
        <v>1758567.6970273501</v>
      </c>
      <c r="CN45" s="302">
        <f>'[1]GHG Dashboard Data - Inventory'!CR30</f>
        <v>528462.20202423004</v>
      </c>
      <c r="CO45" s="302" t="str">
        <f>'[1]GHG Dashboard Data - Inventory'!CS30</f>
        <v/>
      </c>
      <c r="CP45" s="302" t="str">
        <f>'[1]GHG Dashboard Data - Inventory'!CT30</f>
        <v/>
      </c>
      <c r="CQ45" s="302" t="str">
        <f>'[1]GHG Dashboard Data - Inventory'!CU30</f>
        <v/>
      </c>
      <c r="CR45" s="302" t="str">
        <f>'[1]GHG Dashboard Data - Inventory'!CV30</f>
        <v/>
      </c>
      <c r="CS45" s="302">
        <f>'[1]GHG Dashboard Data - Inventory'!CW30</f>
        <v>133070.64863659765</v>
      </c>
      <c r="CT45" s="302">
        <f>'[1]GHG Dashboard Data - Inventory'!CX30</f>
        <v>3524207.3653921317</v>
      </c>
      <c r="CU45" s="302">
        <f>'[1]GHG Dashboard Data - Inventory'!CY30</f>
        <v>49348.975668342951</v>
      </c>
      <c r="CV45" s="302" t="str">
        <f>'[1]GHG Dashboard Data - Inventory'!CZ30</f>
        <v/>
      </c>
      <c r="CW45" s="302" t="str">
        <f>'[1]GHG Dashboard Data - Inventory'!DA30</f>
        <v/>
      </c>
      <c r="CX45" s="302" t="str">
        <f>'[1]GHG Dashboard Data - Inventory'!DB30</f>
        <v/>
      </c>
      <c r="CY45" s="302">
        <f>'[1]GHG Dashboard Data - Inventory'!DC30</f>
        <v>1527518.0437479285</v>
      </c>
      <c r="CZ45" s="302" t="str">
        <f>'[1]GHG Dashboard Data - Inventory'!DD30</f>
        <v/>
      </c>
      <c r="DA45" s="302" t="str">
        <f>'[1]GHG Dashboard Data - Inventory'!DE30</f>
        <v/>
      </c>
      <c r="DB45" s="302">
        <f>'[1]GHG Dashboard Data - Inventory'!DF30</f>
        <v>123188.85854642573</v>
      </c>
      <c r="DC45" s="305">
        <f>'[1]GHG Dashboard Data - Inventory'!DG30</f>
        <v>3167066.0918513215</v>
      </c>
      <c r="DD45" s="305">
        <f>'[1]GHG Dashboard Data - Inventory'!DH30</f>
        <v>1889659.6535423873</v>
      </c>
      <c r="DE45" s="305">
        <f>'[1]GHG Dashboard Data - Inventory'!DI30</f>
        <v>549091.25353935233</v>
      </c>
      <c r="DF45" s="305" t="str">
        <f>'[1]GHG Dashboard Data - Inventory'!DJ30</f>
        <v/>
      </c>
      <c r="DG45" s="305" t="str">
        <f>'[1]GHG Dashboard Data - Inventory'!DK30</f>
        <v/>
      </c>
      <c r="DH45" s="305" t="str">
        <f>'[1]GHG Dashboard Data - Inventory'!DL30</f>
        <v/>
      </c>
      <c r="DI45" s="305" t="str">
        <f>'[1]GHG Dashboard Data - Inventory'!DM30</f>
        <v/>
      </c>
      <c r="DJ45" s="305">
        <f>'[1]GHG Dashboard Data - Inventory'!DN30</f>
        <v>133070.64863659765</v>
      </c>
      <c r="DK45" s="305">
        <f>'[1]GHG Dashboard Data - Inventory'!DO30</f>
        <v>3524207.3653921317</v>
      </c>
      <c r="DL45" s="305">
        <f>'[1]GHG Dashboard Data - Inventory'!DP30</f>
        <v>60590.0637400708</v>
      </c>
      <c r="DM45" s="305" t="str">
        <f>'[1]GHG Dashboard Data - Inventory'!DQ30</f>
        <v/>
      </c>
      <c r="DN45" s="305" t="str">
        <f>'[1]GHG Dashboard Data - Inventory'!DR30</f>
        <v/>
      </c>
      <c r="DO45" s="305" t="str">
        <f>'[1]GHG Dashboard Data - Inventory'!DS30</f>
        <v/>
      </c>
      <c r="DP45" s="305">
        <f>'[1]GHG Dashboard Data - Inventory'!DT30</f>
        <v>1527518.0437479285</v>
      </c>
      <c r="DQ45" s="305" t="str">
        <f>'[1]GHG Dashboard Data - Inventory'!DU30</f>
        <v/>
      </c>
      <c r="DR45" s="305" t="str">
        <f>'[1]GHG Dashboard Data - Inventory'!DV30</f>
        <v/>
      </c>
      <c r="DS45" s="305">
        <f>'[1]GHG Dashboard Data - Inventory'!DW30</f>
        <v>123188.85854642573</v>
      </c>
      <c r="DT45" s="305" t="str">
        <f>'[1]GHG Dashboard Data - Inventory'!DX30</f>
        <v/>
      </c>
      <c r="DU45" s="305" t="str">
        <f>'[1]GHG Dashboard Data - Inventory'!DY30</f>
        <v/>
      </c>
      <c r="DV45" s="305" t="str">
        <f>'[1]GHG Dashboard Data - Inventory'!DZ30</f>
        <v/>
      </c>
      <c r="DW45" s="305" t="str">
        <f>'[1]GHG Dashboard Data - Inventory'!EA30</f>
        <v/>
      </c>
      <c r="DX45" s="305" t="str">
        <f>'[1]GHG Dashboard Data - Inventory'!EB30</f>
        <v/>
      </c>
      <c r="DY45" s="306" t="str">
        <f>'[1]GHG Dashboard Data - Inventory'!EC30</f>
        <v/>
      </c>
      <c r="DZ45" s="307">
        <f>'[1]GHG Dashboard Data - Inventory'!ED30</f>
        <v>2404406.0210373946</v>
      </c>
      <c r="EA45" s="307">
        <f>'[1]GHG Dashboard Data - Inventory'!EE30</f>
        <v>838374.21572306694</v>
      </c>
      <c r="EB45" s="307">
        <f>'[1]GHG Dashboard Data - Inventory'!EF30</f>
        <v>387139.76643028553</v>
      </c>
      <c r="EC45" s="307" t="str">
        <f>'[1]GHG Dashboard Data - Inventory'!EG30</f>
        <v/>
      </c>
      <c r="ED45" s="307">
        <f>'[1]GHG Dashboard Data - Inventory'!EH30</f>
        <v>3294058.930897241</v>
      </c>
      <c r="EE45" s="307" t="str">
        <f>'[1]GHG Dashboard Data - Inventory'!EI30</f>
        <v/>
      </c>
      <c r="EF45" s="307" t="str">
        <f>'[1]GHG Dashboard Data - Inventory'!EJ30</f>
        <v/>
      </c>
      <c r="EG45" s="307" t="str">
        <f>'[1]GHG Dashboard Data - Inventory'!EK30</f>
        <v/>
      </c>
      <c r="EH45" s="307">
        <f>'[1]GHG Dashboard Data - Inventory'!EL30</f>
        <v>133070.64863659765</v>
      </c>
      <c r="EI45" s="307">
        <f>'[1]GHG Dashboard Data - Inventory'!EM30</f>
        <v>3524207.3653921317</v>
      </c>
      <c r="EJ45" s="307">
        <f>'[1]GHG Dashboard Data - Inventory'!EN30</f>
        <v>13989.214384731495</v>
      </c>
      <c r="EK45" s="307" t="str">
        <f>'[1]GHG Dashboard Data - Inventory'!EO30</f>
        <v/>
      </c>
      <c r="EL45" s="307" t="str">
        <f>'[1]GHG Dashboard Data - Inventory'!EP30</f>
        <v/>
      </c>
      <c r="EM45" s="307" t="str">
        <f>'[1]GHG Dashboard Data - Inventory'!EQ30</f>
        <v/>
      </c>
      <c r="EN45" s="307" t="str">
        <f>'[1]GHG Dashboard Data - Inventory'!ER30</f>
        <v/>
      </c>
      <c r="EO45" s="307" t="str">
        <f>'[1]GHG Dashboard Data - Inventory'!ES30</f>
        <v/>
      </c>
      <c r="EP45" s="307" t="str">
        <f>'[1]GHG Dashboard Data - Inventory'!ET30</f>
        <v/>
      </c>
      <c r="EQ45" s="307">
        <f>'[1]GHG Dashboard Data - Inventory'!EU30</f>
        <v>41859.184121817634</v>
      </c>
      <c r="ER45" s="307" t="str">
        <f>'[1]GHG Dashboard Data - Inventory'!EV30</f>
        <v/>
      </c>
      <c r="ES45" s="307" t="str">
        <f>'[1]GHG Dashboard Data - Inventory'!EW30</f>
        <v/>
      </c>
      <c r="ET45" s="307" t="str">
        <f>'[1]GHG Dashboard Data - Inventory'!EX30</f>
        <v/>
      </c>
      <c r="EU45" s="307" t="str">
        <f>'[1]GHG Dashboard Data - Inventory'!EY30</f>
        <v/>
      </c>
      <c r="EV45" s="307" t="str">
        <f>'[1]GHG Dashboard Data - Inventory'!EZ30</f>
        <v/>
      </c>
      <c r="EW45" s="308">
        <f t="shared" si="103"/>
        <v>3294058.930897241</v>
      </c>
      <c r="EX45" s="309">
        <f>'[1]GHG Dashboard Data - Inventory'!FA30</f>
        <v>5479268.6676445631</v>
      </c>
      <c r="EY45" s="309">
        <f>'[1]GHG Dashboard Data - Inventory'!FB30</f>
        <v>3573556.3410604745</v>
      </c>
      <c r="EZ45" s="309">
        <f>'[1]GHG Dashboard Data - Inventory'!FC30</f>
        <v>1650706.9022943543</v>
      </c>
      <c r="FA45" s="309">
        <f>'[1]GHG Dashboard Data - Inventory'!FD30</f>
        <v>5738887.6475696582</v>
      </c>
      <c r="FB45" s="309">
        <f>'[1]GHG Dashboard Data - Inventory'!FE30</f>
        <v>3584797.4291322026</v>
      </c>
      <c r="FC45" s="309">
        <f>'[1]GHG Dashboard Data - Inventory'!FF30</f>
        <v>1650706.9022943543</v>
      </c>
      <c r="FD45" s="309" t="str">
        <f>'[1]GHG Dashboard Data - Inventory'!FG30</f>
        <v/>
      </c>
      <c r="FE45" s="309" t="str">
        <f>'[1]GHG Dashboard Data - Inventory'!FH30</f>
        <v/>
      </c>
      <c r="FF45" s="309" t="str">
        <f>'[1]GHG Dashboard Data - Inventory'!B30</f>
        <v>No</v>
      </c>
      <c r="FG45" s="31" t="str">
        <f>IFERROR(VLOOKUP(E45,'Climate data-must not modify'!A:D,4,FALSE),"")</f>
        <v>Sub-tropical</v>
      </c>
      <c r="FH45" s="31">
        <f t="shared" si="104"/>
        <v>9794.5366198806005</v>
      </c>
      <c r="FI45" s="31">
        <f t="shared" si="105"/>
        <v>14488.344999999999</v>
      </c>
      <c r="FJ45" s="35"/>
    </row>
    <row r="46" spans="1:166" s="31" customFormat="1">
      <c r="A46" s="31">
        <f t="shared" si="99"/>
        <v>8</v>
      </c>
      <c r="B46" s="31">
        <f t="shared" si="100"/>
        <v>31</v>
      </c>
      <c r="C46" s="34" t="str">
        <f t="shared" si="101"/>
        <v>Buenos Aires_2004</v>
      </c>
      <c r="D46" s="231">
        <f>'[1]GHG Dashboard Data - Inventory'!H31</f>
        <v>2004</v>
      </c>
      <c r="E46" s="156" t="str">
        <f>'[1]GHG Dashboard Data - Inventory'!C31</f>
        <v>Buenos Aires</v>
      </c>
      <c r="F46" s="156" t="str">
        <f>'[1]GHG Dashboard Data - Inventory'!D31</f>
        <v>Argentina</v>
      </c>
      <c r="G46" s="156" t="str">
        <f>'[1]GHG Dashboard Data - Inventory'!E31</f>
        <v>Latin America</v>
      </c>
      <c r="H46" s="156">
        <f>'[1]GHG Dashboard Data - Inventory'!K31</f>
        <v>2958434</v>
      </c>
      <c r="I46" s="156">
        <f>'[1]GHG Dashboard Data - Inventory'!L31</f>
        <v>200</v>
      </c>
      <c r="J46" s="156">
        <f>'[1]GHG Dashboard Data - Inventory'!M31/1000000</f>
        <v>34496.511034208903</v>
      </c>
      <c r="K46" s="156" t="str">
        <f>'[1]GHG Dashboard Data - Inventory'!J31</f>
        <v>BASIC</v>
      </c>
      <c r="L46" s="148">
        <f>'[1]GHG Dashboard Data - Inventory'!N31</f>
        <v>2350406.7097273632</v>
      </c>
      <c r="M46" s="148">
        <f>'[1]GHG Dashboard Data - Inventory'!O31</f>
        <v>816347.91264795372</v>
      </c>
      <c r="N46" s="149">
        <f>'[1]GHG Dashboard Data - Inventory'!P31</f>
        <v>127707.64271560001</v>
      </c>
      <c r="O46" s="148">
        <f>'[1]GHG Dashboard Data - Inventory'!Q31</f>
        <v>1024832.069204927</v>
      </c>
      <c r="P46" s="148">
        <f>'[1]GHG Dashboard Data - Inventory'!R31</f>
        <v>1236506.8934822427</v>
      </c>
      <c r="Q46" s="149">
        <f>'[1]GHG Dashboard Data - Inventory'!S31</f>
        <v>172545.58194977438</v>
      </c>
      <c r="R46" s="148">
        <f>'[1]GHG Dashboard Data - Inventory'!T31</f>
        <v>507357.84454412159</v>
      </c>
      <c r="S46" s="148">
        <f>'[1]GHG Dashboard Data - Inventory'!U31</f>
        <v>211737.82261663504</v>
      </c>
      <c r="T46" s="149">
        <f>'[1]GHG Dashboard Data - Inventory'!V31</f>
        <v>30344.50533557768</v>
      </c>
      <c r="U46" s="148" t="str">
        <f>'[1]GHG Dashboard Data - Inventory'!W31</f>
        <v>IE</v>
      </c>
      <c r="V46" s="148" t="str">
        <f>'[1]GHG Dashboard Data - Inventory'!X31</f>
        <v>IE</v>
      </c>
      <c r="W46" s="149" t="str">
        <f>'[1]GHG Dashboard Data - Inventory'!Y31</f>
        <v>IE</v>
      </c>
      <c r="X46" s="150">
        <f>'[1]GHG Dashboard Data - Inventory'!Z31</f>
        <v>8473248.5664179232</v>
      </c>
      <c r="Y46" s="148" t="str">
        <f>'[1]GHG Dashboard Data - Inventory'!AA31</f>
        <v>NO</v>
      </c>
      <c r="Z46" s="148" t="str">
        <f>'[1]GHG Dashboard Data - Inventory'!AB31</f>
        <v>NO</v>
      </c>
      <c r="AA46" s="149" t="str">
        <f>'[1]GHG Dashboard Data - Inventory'!AC31</f>
        <v>NO</v>
      </c>
      <c r="AB46" s="148" t="str">
        <f>'[1]GHG Dashboard Data - Inventory'!AD31</f>
        <v>NO</v>
      </c>
      <c r="AC46" s="148" t="str">
        <f>'[1]GHG Dashboard Data - Inventory'!AE31</f>
        <v>NO</v>
      </c>
      <c r="AD46" s="149" t="str">
        <f>'[1]GHG Dashboard Data - Inventory'!AF31</f>
        <v>NO</v>
      </c>
      <c r="AE46" s="148" t="str">
        <f>'[1]GHG Dashboard Data - Inventory'!AG31</f>
        <v>NO</v>
      </c>
      <c r="AF46" s="148">
        <f>'[1]GHG Dashboard Data - Inventory'!AH31</f>
        <v>170188.57656519717</v>
      </c>
      <c r="AG46" s="148">
        <f>'[1]GHG Dashboard Data - Inventory'!AI31</f>
        <v>3475623.5949497893</v>
      </c>
      <c r="AH46" s="148" t="str">
        <f>'[1]GHG Dashboard Data - Inventory'!AJ31</f>
        <v>NO</v>
      </c>
      <c r="AI46" s="149" t="str">
        <f>'[1]GHG Dashboard Data - Inventory'!AK31</f>
        <v>NE</v>
      </c>
      <c r="AJ46" s="148">
        <f>'[1]GHG Dashboard Data - Inventory'!AL31</f>
        <v>13999.508268856005</v>
      </c>
      <c r="AK46" s="148">
        <f>'[1]GHG Dashboard Data - Inventory'!AM31</f>
        <v>53312.843408583693</v>
      </c>
      <c r="AL46" s="149">
        <f>'[1]GHG Dashboard Data - Inventory'!AN31</f>
        <v>13794.457495610881</v>
      </c>
      <c r="AM46" s="148" t="str">
        <f>'[1]GHG Dashboard Data - Inventory'!AO31</f>
        <v>NO</v>
      </c>
      <c r="AN46" s="148" t="str">
        <f>'[1]GHG Dashboard Data - Inventory'!AP31</f>
        <v>NO</v>
      </c>
      <c r="AO46" s="149" t="str">
        <f>'[1]GHG Dashboard Data - Inventory'!AQ31</f>
        <v>NO</v>
      </c>
      <c r="AP46" s="148" t="str">
        <f>'[1]GHG Dashboard Data - Inventory'!AR31</f>
        <v>NO</v>
      </c>
      <c r="AQ46" s="148" t="str">
        <f>'[1]GHG Dashboard Data - Inventory'!AS31</f>
        <v>NO</v>
      </c>
      <c r="AR46" s="149" t="str">
        <f>'[1]GHG Dashboard Data - Inventory'!AT31</f>
        <v>NO</v>
      </c>
      <c r="AS46" s="148" t="str">
        <f>'[1]GHG Dashboard Data - Inventory'!AU31</f>
        <v>IE</v>
      </c>
      <c r="AT46" s="148" t="str">
        <f>'[1]GHG Dashboard Data - Inventory'!AV31</f>
        <v>NO</v>
      </c>
      <c r="AU46" s="149" t="str">
        <f>'[1]GHG Dashboard Data - Inventory'!AW31</f>
        <v>NO</v>
      </c>
      <c r="AV46" s="148" t="str">
        <f>'[1]GHG Dashboard Data - Inventory'!AX31</f>
        <v>NO</v>
      </c>
      <c r="AW46" s="148">
        <f>'[1]GHG Dashboard Data - Inventory'!AY31</f>
        <v>1504184.8934269866</v>
      </c>
      <c r="AX46" s="150" t="str">
        <f>'[1]GHG Dashboard Data - Inventory'!AZ31</f>
        <v>NO</v>
      </c>
      <c r="AY46" s="148" t="str">
        <f>'[1]GHG Dashboard Data - Inventory'!BA31</f>
        <v>NO</v>
      </c>
      <c r="AZ46" s="148" t="str">
        <f>'[1]GHG Dashboard Data - Inventory'!BB31</f>
        <v>NO</v>
      </c>
      <c r="BA46" s="150" t="str">
        <f>'[1]GHG Dashboard Data - Inventory'!BC31</f>
        <v>NO</v>
      </c>
      <c r="BB46" s="148" t="str">
        <f>'[1]GHG Dashboard Data - Inventory'!BD31</f>
        <v>NO</v>
      </c>
      <c r="BC46" s="148" t="str">
        <f>'[1]GHG Dashboard Data - Inventory'!BE31</f>
        <v>NO</v>
      </c>
      <c r="BD46" s="150" t="str">
        <f>'[1]GHG Dashboard Data - Inventory'!BF31</f>
        <v>NO</v>
      </c>
      <c r="BE46" s="148">
        <f>'[1]GHG Dashboard Data - Inventory'!BG31</f>
        <v>43859.457277900547</v>
      </c>
      <c r="BF46" s="148">
        <f>'[1]GHG Dashboard Data - Inventory'!BH31</f>
        <v>83035.189737636465</v>
      </c>
      <c r="BG46" s="150" t="str">
        <f>'[1]GHG Dashboard Data - Inventory'!BI31</f>
        <v>NO</v>
      </c>
      <c r="BH46" s="149" t="str">
        <f>'[1]GHG Dashboard Data - Inventory'!BJ31</f>
        <v>NE</v>
      </c>
      <c r="BI46" s="149" t="str">
        <f>'[1]GHG Dashboard Data - Inventory'!BK31</f>
        <v>NE</v>
      </c>
      <c r="BJ46" s="149" t="str">
        <f>'[1]GHG Dashboard Data - Inventory'!BL31</f>
        <v>NO</v>
      </c>
      <c r="BK46" s="149" t="str">
        <f>'[1]GHG Dashboard Data - Inventory'!BM31</f>
        <v>NO</v>
      </c>
      <c r="BL46" s="149" t="str">
        <f>'[1]GHG Dashboard Data - Inventory'!BN31</f>
        <v>NO</v>
      </c>
      <c r="BM46" s="151" t="str">
        <f>'[1]GHG Dashboard Data - Inventory'!BO31</f>
        <v>NE</v>
      </c>
      <c r="BN46" s="269">
        <f>'[1]GHG Dashboard Data - Inventory'!BP31</f>
        <v>0</v>
      </c>
      <c r="BO46" s="269">
        <f>'[1]GHG Dashboard Data - Inventory'!BQ31</f>
        <v>0</v>
      </c>
      <c r="BP46" s="269">
        <f>'[1]GHG Dashboard Data - Inventory'!BR31</f>
        <v>0</v>
      </c>
      <c r="BQ46" s="269">
        <f>'[1]GHG Dashboard Data - Inventory'!BS31</f>
        <v>0</v>
      </c>
      <c r="BR46" s="269">
        <f>'[1]GHG Dashboard Data - Inventory'!BT31</f>
        <v>0</v>
      </c>
      <c r="BS46" s="269">
        <f>'[1]GHG Dashboard Data - Inventory'!BU31</f>
        <v>0</v>
      </c>
      <c r="BT46" s="152" t="str">
        <f t="shared" si="102"/>
        <v>Buenos Aires_2004</v>
      </c>
      <c r="BU46" s="152">
        <f>'[1]GHG Dashboard Data - Inventory'!BW31</f>
        <v>11491393.315858193</v>
      </c>
      <c r="BV46" s="152">
        <f>'[1]GHG Dashboard Data - Inventory'!BX31</f>
        <v>11835785.503354754</v>
      </c>
      <c r="BW46" s="152">
        <f>'[1]GHG Dashboard Data - Inventory'!BY31</f>
        <v>11835785.503354754</v>
      </c>
      <c r="BX46" s="152">
        <f>'[1]GHG Dashboard Data - Inventory'!BZ31</f>
        <v>16059516.326956078</v>
      </c>
      <c r="BY46" s="302">
        <f>'[1]GHG Dashboard Data - Inventory'!CA31</f>
        <v>6317377.8287884407</v>
      </c>
      <c r="BZ46" s="302">
        <f>'[1]GHG Dashboard Data - Inventory'!CB31</f>
        <v>3542935.946627229</v>
      </c>
      <c r="CA46" s="302">
        <f>'[1]GHG Dashboard Data - Inventory'!CC31</f>
        <v>1631079.5404425235</v>
      </c>
      <c r="CB46" s="303">
        <f>'[1]GHG Dashboard Data - Inventory'!CD31</f>
        <v>6647975.558789392</v>
      </c>
      <c r="CC46" s="303">
        <f>'[1]GHG Dashboard Data - Inventory'!CE31</f>
        <v>3556730.4041228401</v>
      </c>
      <c r="CD46" s="303">
        <f>'[1]GHG Dashboard Data - Inventory'!CF31</f>
        <v>1631079.5404425235</v>
      </c>
      <c r="CE46" s="303" t="str">
        <f>'[1]GHG Dashboard Data - Inventory'!CG31</f>
        <v/>
      </c>
      <c r="CF46" s="303" t="str">
        <f>'[1]GHG Dashboard Data - Inventory'!CH31</f>
        <v/>
      </c>
      <c r="CG46" s="304">
        <f>'[1]GHG Dashboard Data - Inventory'!CI31</f>
        <v>12526033.766459532</v>
      </c>
      <c r="CH46" s="304">
        <f>'[1]GHG Dashboard Data - Inventory'!CK31</f>
        <v>3489623.1032186453</v>
      </c>
      <c r="CI46" s="304">
        <f>SUM('[1]GHG Dashboard Data - Inventory'!CL31:CM31)</f>
        <v>43859.457277900547</v>
      </c>
      <c r="CJ46" s="304" t="str">
        <f>'[1]GHG Dashboard Data - Inventory'!CN31</f>
        <v/>
      </c>
      <c r="CK46" s="304" t="str">
        <f>'[1]GHG Dashboard Data - Inventory'!CO31</f>
        <v/>
      </c>
      <c r="CL46" s="302">
        <f>'[1]GHG Dashboard Data - Inventory'!CP31</f>
        <v>3166754.6223753169</v>
      </c>
      <c r="CM46" s="302">
        <f>'[1]GHG Dashboard Data - Inventory'!CQ31</f>
        <v>2261338.9626871697</v>
      </c>
      <c r="CN46" s="302">
        <f>'[1]GHG Dashboard Data - Inventory'!CR31</f>
        <v>719095.66716075665</v>
      </c>
      <c r="CO46" s="302" t="str">
        <f>'[1]GHG Dashboard Data - Inventory'!CS31</f>
        <v/>
      </c>
      <c r="CP46" s="302" t="str">
        <f>'[1]GHG Dashboard Data - Inventory'!CT31</f>
        <v/>
      </c>
      <c r="CQ46" s="302" t="str">
        <f>'[1]GHG Dashboard Data - Inventory'!CU31</f>
        <v/>
      </c>
      <c r="CR46" s="302" t="str">
        <f>'[1]GHG Dashboard Data - Inventory'!CV31</f>
        <v/>
      </c>
      <c r="CS46" s="302">
        <f>'[1]GHG Dashboard Data - Inventory'!CW31</f>
        <v>170188.57656519717</v>
      </c>
      <c r="CT46" s="302">
        <f>'[1]GHG Dashboard Data - Inventory'!CX31</f>
        <v>3475623.5949497893</v>
      </c>
      <c r="CU46" s="302">
        <f>'[1]GHG Dashboard Data - Inventory'!CY31</f>
        <v>67312.351677439699</v>
      </c>
      <c r="CV46" s="302" t="str">
        <f>'[1]GHG Dashboard Data - Inventory'!CZ31</f>
        <v/>
      </c>
      <c r="CW46" s="302" t="str">
        <f>'[1]GHG Dashboard Data - Inventory'!DA31</f>
        <v/>
      </c>
      <c r="CX46" s="302" t="str">
        <f>'[1]GHG Dashboard Data - Inventory'!DB31</f>
        <v/>
      </c>
      <c r="CY46" s="302">
        <f>'[1]GHG Dashboard Data - Inventory'!DC31</f>
        <v>1504184.8934269866</v>
      </c>
      <c r="CZ46" s="302" t="str">
        <f>'[1]GHG Dashboard Data - Inventory'!DD31</f>
        <v/>
      </c>
      <c r="DA46" s="302" t="str">
        <f>'[1]GHG Dashboard Data - Inventory'!DE31</f>
        <v/>
      </c>
      <c r="DB46" s="302">
        <f>'[1]GHG Dashboard Data - Inventory'!DF31</f>
        <v>126894.64701553702</v>
      </c>
      <c r="DC46" s="305">
        <f>'[1]GHG Dashboard Data - Inventory'!DG31</f>
        <v>3294462.2650909168</v>
      </c>
      <c r="DD46" s="305">
        <f>'[1]GHG Dashboard Data - Inventory'!DH31</f>
        <v>2433884.5446369438</v>
      </c>
      <c r="DE46" s="305">
        <f>'[1]GHG Dashboard Data - Inventory'!DI31</f>
        <v>749440.1724963343</v>
      </c>
      <c r="DF46" s="305" t="str">
        <f>'[1]GHG Dashboard Data - Inventory'!DJ31</f>
        <v/>
      </c>
      <c r="DG46" s="305" t="str">
        <f>'[1]GHG Dashboard Data - Inventory'!DK31</f>
        <v/>
      </c>
      <c r="DH46" s="305" t="str">
        <f>'[1]GHG Dashboard Data - Inventory'!DL31</f>
        <v/>
      </c>
      <c r="DI46" s="305" t="str">
        <f>'[1]GHG Dashboard Data - Inventory'!DM31</f>
        <v/>
      </c>
      <c r="DJ46" s="305">
        <f>'[1]GHG Dashboard Data - Inventory'!DN31</f>
        <v>170188.57656519717</v>
      </c>
      <c r="DK46" s="305">
        <f>'[1]GHG Dashboard Data - Inventory'!DO31</f>
        <v>3475623.5949497893</v>
      </c>
      <c r="DL46" s="305">
        <f>'[1]GHG Dashboard Data - Inventory'!DP31</f>
        <v>81106.809173050584</v>
      </c>
      <c r="DM46" s="305" t="str">
        <f>'[1]GHG Dashboard Data - Inventory'!DQ31</f>
        <v/>
      </c>
      <c r="DN46" s="305" t="str">
        <f>'[1]GHG Dashboard Data - Inventory'!DR31</f>
        <v/>
      </c>
      <c r="DO46" s="305" t="str">
        <f>'[1]GHG Dashboard Data - Inventory'!DS31</f>
        <v/>
      </c>
      <c r="DP46" s="305">
        <f>'[1]GHG Dashboard Data - Inventory'!DT31</f>
        <v>1504184.8934269866</v>
      </c>
      <c r="DQ46" s="305" t="str">
        <f>'[1]GHG Dashboard Data - Inventory'!DU31</f>
        <v/>
      </c>
      <c r="DR46" s="305" t="str">
        <f>'[1]GHG Dashboard Data - Inventory'!DV31</f>
        <v/>
      </c>
      <c r="DS46" s="305">
        <f>'[1]GHG Dashboard Data - Inventory'!DW31</f>
        <v>126894.64701553702</v>
      </c>
      <c r="DT46" s="305" t="str">
        <f>'[1]GHG Dashboard Data - Inventory'!DX31</f>
        <v/>
      </c>
      <c r="DU46" s="305" t="str">
        <f>'[1]GHG Dashboard Data - Inventory'!DY31</f>
        <v/>
      </c>
      <c r="DV46" s="305" t="str">
        <f>'[1]GHG Dashboard Data - Inventory'!DZ31</f>
        <v/>
      </c>
      <c r="DW46" s="305" t="str">
        <f>'[1]GHG Dashboard Data - Inventory'!EA31</f>
        <v/>
      </c>
      <c r="DX46" s="305" t="str">
        <f>'[1]GHG Dashboard Data - Inventory'!EB31</f>
        <v/>
      </c>
      <c r="DY46" s="306" t="str">
        <f>'[1]GHG Dashboard Data - Inventory'!EC31</f>
        <v/>
      </c>
      <c r="DZ46" s="307">
        <f>'[1]GHG Dashboard Data - Inventory'!ED31</f>
        <v>2350406.7097273632</v>
      </c>
      <c r="EA46" s="307">
        <f>'[1]GHG Dashboard Data - Inventory'!EE31</f>
        <v>1024832.069204927</v>
      </c>
      <c r="EB46" s="307">
        <f>'[1]GHG Dashboard Data - Inventory'!EF31</f>
        <v>507357.84454412159</v>
      </c>
      <c r="EC46" s="307" t="str">
        <f>'[1]GHG Dashboard Data - Inventory'!EG31</f>
        <v/>
      </c>
      <c r="ED46" s="307">
        <f>'[1]GHG Dashboard Data - Inventory'!EH31</f>
        <v>8473248.5664179232</v>
      </c>
      <c r="EE46" s="307" t="str">
        <f>'[1]GHG Dashboard Data - Inventory'!EI31</f>
        <v/>
      </c>
      <c r="EF46" s="307" t="str">
        <f>'[1]GHG Dashboard Data - Inventory'!EJ31</f>
        <v/>
      </c>
      <c r="EG46" s="307" t="str">
        <f>'[1]GHG Dashboard Data - Inventory'!EK31</f>
        <v/>
      </c>
      <c r="EH46" s="307">
        <f>'[1]GHG Dashboard Data - Inventory'!EL31</f>
        <v>170188.57656519717</v>
      </c>
      <c r="EI46" s="307">
        <f>'[1]GHG Dashboard Data - Inventory'!EM31</f>
        <v>3475623.5949497893</v>
      </c>
      <c r="EJ46" s="307">
        <f>'[1]GHG Dashboard Data - Inventory'!EN31</f>
        <v>13999.508268856005</v>
      </c>
      <c r="EK46" s="307" t="str">
        <f>'[1]GHG Dashboard Data - Inventory'!EO31</f>
        <v/>
      </c>
      <c r="EL46" s="307" t="str">
        <f>'[1]GHG Dashboard Data - Inventory'!EP31</f>
        <v/>
      </c>
      <c r="EM46" s="307" t="str">
        <f>'[1]GHG Dashboard Data - Inventory'!EQ31</f>
        <v/>
      </c>
      <c r="EN46" s="307" t="str">
        <f>'[1]GHG Dashboard Data - Inventory'!ER31</f>
        <v/>
      </c>
      <c r="EO46" s="307" t="str">
        <f>'[1]GHG Dashboard Data - Inventory'!ES31</f>
        <v/>
      </c>
      <c r="EP46" s="307" t="str">
        <f>'[1]GHG Dashboard Data - Inventory'!ET31</f>
        <v/>
      </c>
      <c r="EQ46" s="307">
        <f>'[1]GHG Dashboard Data - Inventory'!EU31</f>
        <v>43859.457277900547</v>
      </c>
      <c r="ER46" s="307" t="str">
        <f>'[1]GHG Dashboard Data - Inventory'!EV31</f>
        <v/>
      </c>
      <c r="ES46" s="307" t="str">
        <f>'[1]GHG Dashboard Data - Inventory'!EW31</f>
        <v/>
      </c>
      <c r="ET46" s="307" t="str">
        <f>'[1]GHG Dashboard Data - Inventory'!EX31</f>
        <v/>
      </c>
      <c r="EU46" s="307" t="str">
        <f>'[1]GHG Dashboard Data - Inventory'!EY31</f>
        <v/>
      </c>
      <c r="EV46" s="307" t="str">
        <f>'[1]GHG Dashboard Data - Inventory'!EZ31</f>
        <v/>
      </c>
      <c r="EW46" s="308">
        <f t="shared" si="103"/>
        <v>8473248.5664179232</v>
      </c>
      <c r="EX46" s="309">
        <f>'[1]GHG Dashboard Data - Inventory'!FA31</f>
        <v>6317377.8287884407</v>
      </c>
      <c r="EY46" s="309">
        <f>'[1]GHG Dashboard Data - Inventory'!FB31</f>
        <v>3542935.946627229</v>
      </c>
      <c r="EZ46" s="309">
        <f>'[1]GHG Dashboard Data - Inventory'!FC31</f>
        <v>1631079.5404425235</v>
      </c>
      <c r="FA46" s="309">
        <f>'[1]GHG Dashboard Data - Inventory'!FD31</f>
        <v>6647975.558789392</v>
      </c>
      <c r="FB46" s="309">
        <f>'[1]GHG Dashboard Data - Inventory'!FE31</f>
        <v>3556730.4041228401</v>
      </c>
      <c r="FC46" s="309">
        <f>'[1]GHG Dashboard Data - Inventory'!FF31</f>
        <v>1631079.5404425235</v>
      </c>
      <c r="FD46" s="309" t="str">
        <f>'[1]GHG Dashboard Data - Inventory'!FG31</f>
        <v/>
      </c>
      <c r="FE46" s="309" t="str">
        <f>'[1]GHG Dashboard Data - Inventory'!FH31</f>
        <v/>
      </c>
      <c r="FF46" s="309" t="str">
        <f>'[1]GHG Dashboard Data - Inventory'!B31</f>
        <v>No</v>
      </c>
      <c r="FG46" s="31" t="str">
        <f>IFERROR(VLOOKUP(E46,'Climate data-must not modify'!A:D,4,FALSE),"")</f>
        <v>Sub-tropical</v>
      </c>
      <c r="FH46" s="31">
        <f t="shared" si="104"/>
        <v>11660.395680352814</v>
      </c>
      <c r="FI46" s="31">
        <f t="shared" si="105"/>
        <v>14792.17</v>
      </c>
      <c r="FJ46" s="35"/>
    </row>
    <row r="47" spans="1:166" s="31" customFormat="1">
      <c r="A47" s="31">
        <f t="shared" si="99"/>
        <v>8</v>
      </c>
      <c r="B47" s="31">
        <f t="shared" si="100"/>
        <v>32</v>
      </c>
      <c r="C47" s="34" t="str">
        <f t="shared" si="101"/>
        <v>Buenos Aires_2005</v>
      </c>
      <c r="D47" s="231">
        <f>'[1]GHG Dashboard Data - Inventory'!H32</f>
        <v>2005</v>
      </c>
      <c r="E47" s="156" t="str">
        <f>'[1]GHG Dashboard Data - Inventory'!C32</f>
        <v>Buenos Aires</v>
      </c>
      <c r="F47" s="156" t="str">
        <f>'[1]GHG Dashboard Data - Inventory'!D32</f>
        <v>Argentina</v>
      </c>
      <c r="G47" s="156" t="str">
        <f>'[1]GHG Dashboard Data - Inventory'!E32</f>
        <v>Latin America</v>
      </c>
      <c r="H47" s="156">
        <f>'[1]GHG Dashboard Data - Inventory'!K32</f>
        <v>3019199</v>
      </c>
      <c r="I47" s="156">
        <f>'[1]GHG Dashboard Data - Inventory'!L32</f>
        <v>200</v>
      </c>
      <c r="J47" s="156">
        <f>'[1]GHG Dashboard Data - Inventory'!M32/1000000</f>
        <v>38525.1275619281</v>
      </c>
      <c r="K47" s="156" t="str">
        <f>'[1]GHG Dashboard Data - Inventory'!J32</f>
        <v>BASIC</v>
      </c>
      <c r="L47" s="148">
        <f>'[1]GHG Dashboard Data - Inventory'!N32</f>
        <v>2348674.891305503</v>
      </c>
      <c r="M47" s="148">
        <f>'[1]GHG Dashboard Data - Inventory'!O32</f>
        <v>897782.06668863865</v>
      </c>
      <c r="N47" s="149">
        <f>'[1]GHG Dashboard Data - Inventory'!P32</f>
        <v>137173.35061014479</v>
      </c>
      <c r="O47" s="148">
        <f>'[1]GHG Dashboard Data - Inventory'!Q32</f>
        <v>921065.91993611073</v>
      </c>
      <c r="P47" s="148">
        <f>'[1]GHG Dashboard Data - Inventory'!R32</f>
        <v>1341334.3212207989</v>
      </c>
      <c r="Q47" s="149">
        <f>'[1]GHG Dashboard Data - Inventory'!S32</f>
        <v>183186.90720002327</v>
      </c>
      <c r="R47" s="148">
        <f>'[1]GHG Dashboard Data - Inventory'!T32</f>
        <v>453329.831334655</v>
      </c>
      <c r="S47" s="148">
        <f>'[1]GHG Dashboard Data - Inventory'!U32</f>
        <v>249408.24185026082</v>
      </c>
      <c r="T47" s="149">
        <f>'[1]GHG Dashboard Data - Inventory'!V32</f>
        <v>34197.123873770171</v>
      </c>
      <c r="U47" s="148" t="str">
        <f>'[1]GHG Dashboard Data - Inventory'!W32</f>
        <v>IE</v>
      </c>
      <c r="V47" s="148" t="str">
        <f>'[1]GHG Dashboard Data - Inventory'!X32</f>
        <v>IE</v>
      </c>
      <c r="W47" s="149" t="str">
        <f>'[1]GHG Dashboard Data - Inventory'!Y32</f>
        <v>IE</v>
      </c>
      <c r="X47" s="150">
        <f>'[1]GHG Dashboard Data - Inventory'!Z32</f>
        <v>7138995.9675675137</v>
      </c>
      <c r="Y47" s="148" t="str">
        <f>'[1]GHG Dashboard Data - Inventory'!AA32</f>
        <v>NO</v>
      </c>
      <c r="Z47" s="148" t="str">
        <f>'[1]GHG Dashboard Data - Inventory'!AB32</f>
        <v>NO</v>
      </c>
      <c r="AA47" s="149" t="str">
        <f>'[1]GHG Dashboard Data - Inventory'!AC32</f>
        <v>NO</v>
      </c>
      <c r="AB47" s="148" t="str">
        <f>'[1]GHG Dashboard Data - Inventory'!AD32</f>
        <v>NO</v>
      </c>
      <c r="AC47" s="148" t="str">
        <f>'[1]GHG Dashboard Data - Inventory'!AE32</f>
        <v>NO</v>
      </c>
      <c r="AD47" s="149" t="str">
        <f>'[1]GHG Dashboard Data - Inventory'!AF32</f>
        <v>NO</v>
      </c>
      <c r="AE47" s="148" t="str">
        <f>'[1]GHG Dashboard Data - Inventory'!AG32</f>
        <v>NO</v>
      </c>
      <c r="AF47" s="148">
        <f>'[1]GHG Dashboard Data - Inventory'!AH32</f>
        <v>165862.06977224781</v>
      </c>
      <c r="AG47" s="148">
        <f>'[1]GHG Dashboard Data - Inventory'!AI32</f>
        <v>3361473.6509233587</v>
      </c>
      <c r="AH47" s="148" t="str">
        <f>'[1]GHG Dashboard Data - Inventory'!AJ32</f>
        <v>NO</v>
      </c>
      <c r="AI47" s="149" t="str">
        <f>'[1]GHG Dashboard Data - Inventory'!AK32</f>
        <v>NE</v>
      </c>
      <c r="AJ47" s="148">
        <f>'[1]GHG Dashboard Data - Inventory'!AL32</f>
        <v>14305.829181017658</v>
      </c>
      <c r="AK47" s="148">
        <f>'[1]GHG Dashboard Data - Inventory'!AM32</f>
        <v>60212.155021955492</v>
      </c>
      <c r="AL47" s="149">
        <f>'[1]GHG Dashboard Data - Inventory'!AN32</f>
        <v>14847.656142624164</v>
      </c>
      <c r="AM47" s="148" t="str">
        <f>'[1]GHG Dashboard Data - Inventory'!AO32</f>
        <v>NO</v>
      </c>
      <c r="AN47" s="148" t="str">
        <f>'[1]GHG Dashboard Data - Inventory'!AP32</f>
        <v>NO</v>
      </c>
      <c r="AO47" s="149" t="str">
        <f>'[1]GHG Dashboard Data - Inventory'!AQ32</f>
        <v>NO</v>
      </c>
      <c r="AP47" s="148" t="str">
        <f>'[1]GHG Dashboard Data - Inventory'!AR32</f>
        <v>NO</v>
      </c>
      <c r="AQ47" s="148" t="str">
        <f>'[1]GHG Dashboard Data - Inventory'!AS32</f>
        <v>NO</v>
      </c>
      <c r="AR47" s="149" t="str">
        <f>'[1]GHG Dashboard Data - Inventory'!AT32</f>
        <v>NO</v>
      </c>
      <c r="AS47" s="148" t="str">
        <f>'[1]GHG Dashboard Data - Inventory'!AU32</f>
        <v>IE</v>
      </c>
      <c r="AT47" s="148" t="str">
        <f>'[1]GHG Dashboard Data - Inventory'!AV32</f>
        <v>NO</v>
      </c>
      <c r="AU47" s="149" t="str">
        <f>'[1]GHG Dashboard Data - Inventory'!AW32</f>
        <v>NO</v>
      </c>
      <c r="AV47" s="148" t="str">
        <f>'[1]GHG Dashboard Data - Inventory'!AX32</f>
        <v>NO</v>
      </c>
      <c r="AW47" s="148">
        <f>'[1]GHG Dashboard Data - Inventory'!AY32</f>
        <v>1496152.1305061786</v>
      </c>
      <c r="AX47" s="150" t="str">
        <f>'[1]GHG Dashboard Data - Inventory'!AZ32</f>
        <v>NO</v>
      </c>
      <c r="AY47" s="148" t="str">
        <f>'[1]GHG Dashboard Data - Inventory'!BA32</f>
        <v>NO</v>
      </c>
      <c r="AZ47" s="148" t="str">
        <f>'[1]GHG Dashboard Data - Inventory'!BB32</f>
        <v>NO</v>
      </c>
      <c r="BA47" s="150" t="str">
        <f>'[1]GHG Dashboard Data - Inventory'!BC32</f>
        <v>NO</v>
      </c>
      <c r="BB47" s="148" t="str">
        <f>'[1]GHG Dashboard Data - Inventory'!BD32</f>
        <v>NO</v>
      </c>
      <c r="BC47" s="148" t="str">
        <f>'[1]GHG Dashboard Data - Inventory'!BE32</f>
        <v>NO</v>
      </c>
      <c r="BD47" s="150" t="str">
        <f>'[1]GHG Dashboard Data - Inventory'!BF32</f>
        <v>NO</v>
      </c>
      <c r="BE47" s="148">
        <f>'[1]GHG Dashboard Data - Inventory'!BG32</f>
        <v>45041.57955463144</v>
      </c>
      <c r="BF47" s="148">
        <f>'[1]GHG Dashboard Data - Inventory'!BH32</f>
        <v>84740.705050664808</v>
      </c>
      <c r="BG47" s="150" t="str">
        <f>'[1]GHG Dashboard Data - Inventory'!BI32</f>
        <v>NO</v>
      </c>
      <c r="BH47" s="149" t="str">
        <f>'[1]GHG Dashboard Data - Inventory'!BJ32</f>
        <v>NE</v>
      </c>
      <c r="BI47" s="149" t="str">
        <f>'[1]GHG Dashboard Data - Inventory'!BK32</f>
        <v>NE</v>
      </c>
      <c r="BJ47" s="149" t="str">
        <f>'[1]GHG Dashboard Data - Inventory'!BL32</f>
        <v>NO</v>
      </c>
      <c r="BK47" s="149" t="str">
        <f>'[1]GHG Dashboard Data - Inventory'!BM32</f>
        <v>NO</v>
      </c>
      <c r="BL47" s="149" t="str">
        <f>'[1]GHG Dashboard Data - Inventory'!BN32</f>
        <v>NO</v>
      </c>
      <c r="BM47" s="151" t="str">
        <f>'[1]GHG Dashboard Data - Inventory'!BO32</f>
        <v>NE</v>
      </c>
      <c r="BN47" s="269">
        <f>'[1]GHG Dashboard Data - Inventory'!BP32</f>
        <v>0</v>
      </c>
      <c r="BO47" s="269">
        <f>'[1]GHG Dashboard Data - Inventory'!BQ32</f>
        <v>0</v>
      </c>
      <c r="BP47" s="269">
        <f>'[1]GHG Dashboard Data - Inventory'!BR32</f>
        <v>0</v>
      </c>
      <c r="BQ47" s="269">
        <f>'[1]GHG Dashboard Data - Inventory'!BS32</f>
        <v>0</v>
      </c>
      <c r="BR47" s="269">
        <f>'[1]GHG Dashboard Data - Inventory'!BT32</f>
        <v>0</v>
      </c>
      <c r="BS47" s="269">
        <f>'[1]GHG Dashboard Data - Inventory'!BU32</f>
        <v>0</v>
      </c>
      <c r="BT47" s="152" t="str">
        <f t="shared" si="102"/>
        <v>Buenos Aires_2005</v>
      </c>
      <c r="BU47" s="152">
        <f>'[1]GHG Dashboard Data - Inventory'!BW32</f>
        <v>11439383.392346021</v>
      </c>
      <c r="BV47" s="152">
        <f>'[1]GHG Dashboard Data - Inventory'!BX32</f>
        <v>11808788.430172585</v>
      </c>
      <c r="BW47" s="152">
        <f>'[1]GHG Dashboard Data - Inventory'!BY32</f>
        <v>11808788.430172585</v>
      </c>
      <c r="BX47" s="152">
        <f>'[1]GHG Dashboard Data - Inventory'!BZ32</f>
        <v>14448749.73957504</v>
      </c>
      <c r="BY47" s="302">
        <f>'[1]GHG Dashboard Data - Inventory'!CA32</f>
        <v>6377457.3421082152</v>
      </c>
      <c r="BZ47" s="302">
        <f>'[1]GHG Dashboard Data - Inventory'!CB32</f>
        <v>3435991.6351263318</v>
      </c>
      <c r="CA47" s="302">
        <f>'[1]GHG Dashboard Data - Inventory'!CC32</f>
        <v>1625934.4151114749</v>
      </c>
      <c r="CB47" s="303">
        <f>'[1]GHG Dashboard Data - Inventory'!CD32</f>
        <v>6732014.7237921534</v>
      </c>
      <c r="CC47" s="303">
        <f>'[1]GHG Dashboard Data - Inventory'!CE32</f>
        <v>3450839.2912689559</v>
      </c>
      <c r="CD47" s="303">
        <f>'[1]GHG Dashboard Data - Inventory'!CF32</f>
        <v>1625934.4151114749</v>
      </c>
      <c r="CE47" s="303" t="str">
        <f>'[1]GHG Dashboard Data - Inventory'!CG32</f>
        <v/>
      </c>
      <c r="CF47" s="303" t="str">
        <f>'[1]GHG Dashboard Data - Inventory'!CH32</f>
        <v/>
      </c>
      <c r="CG47" s="304">
        <f>'[1]GHG Dashboard Data - Inventory'!CI32</f>
        <v>11027928.67991603</v>
      </c>
      <c r="CH47" s="304">
        <f>'[1]GHG Dashboard Data - Inventory'!CK32</f>
        <v>3375779.4801043766</v>
      </c>
      <c r="CI47" s="304">
        <f>SUM('[1]GHG Dashboard Data - Inventory'!CL32:CM32)</f>
        <v>45041.57955463144</v>
      </c>
      <c r="CJ47" s="304" t="str">
        <f>'[1]GHG Dashboard Data - Inventory'!CN32</f>
        <v/>
      </c>
      <c r="CK47" s="304" t="str">
        <f>'[1]GHG Dashboard Data - Inventory'!CO32</f>
        <v/>
      </c>
      <c r="CL47" s="302">
        <f>'[1]GHG Dashboard Data - Inventory'!CP32</f>
        <v>3246456.9579941416</v>
      </c>
      <c r="CM47" s="302">
        <f>'[1]GHG Dashboard Data - Inventory'!CQ32</f>
        <v>2262400.2411569096</v>
      </c>
      <c r="CN47" s="302">
        <f>'[1]GHG Dashboard Data - Inventory'!CR32</f>
        <v>702738.07318491582</v>
      </c>
      <c r="CO47" s="302" t="str">
        <f>'[1]GHG Dashboard Data - Inventory'!CS32</f>
        <v/>
      </c>
      <c r="CP47" s="302" t="str">
        <f>'[1]GHG Dashboard Data - Inventory'!CT32</f>
        <v/>
      </c>
      <c r="CQ47" s="302" t="str">
        <f>'[1]GHG Dashboard Data - Inventory'!CU32</f>
        <v/>
      </c>
      <c r="CR47" s="302" t="str">
        <f>'[1]GHG Dashboard Data - Inventory'!CV32</f>
        <v/>
      </c>
      <c r="CS47" s="302">
        <f>'[1]GHG Dashboard Data - Inventory'!CW32</f>
        <v>165862.06977224781</v>
      </c>
      <c r="CT47" s="302">
        <f>'[1]GHG Dashboard Data - Inventory'!CX32</f>
        <v>3361473.6509233587</v>
      </c>
      <c r="CU47" s="302">
        <f>'[1]GHG Dashboard Data - Inventory'!CY32</f>
        <v>74517.984202973152</v>
      </c>
      <c r="CV47" s="302" t="str">
        <f>'[1]GHG Dashboard Data - Inventory'!CZ32</f>
        <v/>
      </c>
      <c r="CW47" s="302" t="str">
        <f>'[1]GHG Dashboard Data - Inventory'!DA32</f>
        <v/>
      </c>
      <c r="CX47" s="302" t="str">
        <f>'[1]GHG Dashboard Data - Inventory'!DB32</f>
        <v/>
      </c>
      <c r="CY47" s="302">
        <f>'[1]GHG Dashboard Data - Inventory'!DC32</f>
        <v>1496152.1305061786</v>
      </c>
      <c r="CZ47" s="302" t="str">
        <f>'[1]GHG Dashboard Data - Inventory'!DD32</f>
        <v/>
      </c>
      <c r="DA47" s="302" t="str">
        <f>'[1]GHG Dashboard Data - Inventory'!DE32</f>
        <v/>
      </c>
      <c r="DB47" s="302">
        <f>'[1]GHG Dashboard Data - Inventory'!DF32</f>
        <v>129782.28460529624</v>
      </c>
      <c r="DC47" s="305">
        <f>'[1]GHG Dashboard Data - Inventory'!DG32</f>
        <v>3383630.3086042865</v>
      </c>
      <c r="DD47" s="305">
        <f>'[1]GHG Dashboard Data - Inventory'!DH32</f>
        <v>2445587.1483569327</v>
      </c>
      <c r="DE47" s="305">
        <f>'[1]GHG Dashboard Data - Inventory'!DI32</f>
        <v>736935.19705868594</v>
      </c>
      <c r="DF47" s="305" t="str">
        <f>'[1]GHG Dashboard Data - Inventory'!DJ32</f>
        <v/>
      </c>
      <c r="DG47" s="305" t="str">
        <f>'[1]GHG Dashboard Data - Inventory'!DK32</f>
        <v/>
      </c>
      <c r="DH47" s="305" t="str">
        <f>'[1]GHG Dashboard Data - Inventory'!DL32</f>
        <v/>
      </c>
      <c r="DI47" s="305" t="str">
        <f>'[1]GHG Dashboard Data - Inventory'!DM32</f>
        <v/>
      </c>
      <c r="DJ47" s="305">
        <f>'[1]GHG Dashboard Data - Inventory'!DN32</f>
        <v>165862.06977224781</v>
      </c>
      <c r="DK47" s="305">
        <f>'[1]GHG Dashboard Data - Inventory'!DO32</f>
        <v>3361473.6509233587</v>
      </c>
      <c r="DL47" s="305">
        <f>'[1]GHG Dashboard Data - Inventory'!DP32</f>
        <v>89365.64034559732</v>
      </c>
      <c r="DM47" s="305" t="str">
        <f>'[1]GHG Dashboard Data - Inventory'!DQ32</f>
        <v/>
      </c>
      <c r="DN47" s="305" t="str">
        <f>'[1]GHG Dashboard Data - Inventory'!DR32</f>
        <v/>
      </c>
      <c r="DO47" s="305" t="str">
        <f>'[1]GHG Dashboard Data - Inventory'!DS32</f>
        <v/>
      </c>
      <c r="DP47" s="305">
        <f>'[1]GHG Dashboard Data - Inventory'!DT32</f>
        <v>1496152.1305061786</v>
      </c>
      <c r="DQ47" s="305" t="str">
        <f>'[1]GHG Dashboard Data - Inventory'!DU32</f>
        <v/>
      </c>
      <c r="DR47" s="305" t="str">
        <f>'[1]GHG Dashboard Data - Inventory'!DV32</f>
        <v/>
      </c>
      <c r="DS47" s="305">
        <f>'[1]GHG Dashboard Data - Inventory'!DW32</f>
        <v>129782.28460529624</v>
      </c>
      <c r="DT47" s="305" t="str">
        <f>'[1]GHG Dashboard Data - Inventory'!DX32</f>
        <v/>
      </c>
      <c r="DU47" s="305" t="str">
        <f>'[1]GHG Dashboard Data - Inventory'!DY32</f>
        <v/>
      </c>
      <c r="DV47" s="305" t="str">
        <f>'[1]GHG Dashboard Data - Inventory'!DZ32</f>
        <v/>
      </c>
      <c r="DW47" s="305" t="str">
        <f>'[1]GHG Dashboard Data - Inventory'!EA32</f>
        <v/>
      </c>
      <c r="DX47" s="305" t="str">
        <f>'[1]GHG Dashboard Data - Inventory'!EB32</f>
        <v/>
      </c>
      <c r="DY47" s="306" t="str">
        <f>'[1]GHG Dashboard Data - Inventory'!EC32</f>
        <v/>
      </c>
      <c r="DZ47" s="307">
        <f>'[1]GHG Dashboard Data - Inventory'!ED32</f>
        <v>2348674.891305503</v>
      </c>
      <c r="EA47" s="307">
        <f>'[1]GHG Dashboard Data - Inventory'!EE32</f>
        <v>921065.91993611073</v>
      </c>
      <c r="EB47" s="307">
        <f>'[1]GHG Dashboard Data - Inventory'!EF32</f>
        <v>453329.831334655</v>
      </c>
      <c r="EC47" s="307" t="str">
        <f>'[1]GHG Dashboard Data - Inventory'!EG32</f>
        <v/>
      </c>
      <c r="ED47" s="307">
        <f>'[1]GHG Dashboard Data - Inventory'!EH32</f>
        <v>7138995.9675675137</v>
      </c>
      <c r="EE47" s="307" t="str">
        <f>'[1]GHG Dashboard Data - Inventory'!EI32</f>
        <v/>
      </c>
      <c r="EF47" s="307" t="str">
        <f>'[1]GHG Dashboard Data - Inventory'!EJ32</f>
        <v/>
      </c>
      <c r="EG47" s="307" t="str">
        <f>'[1]GHG Dashboard Data - Inventory'!EK32</f>
        <v/>
      </c>
      <c r="EH47" s="307">
        <f>'[1]GHG Dashboard Data - Inventory'!EL32</f>
        <v>165862.06977224781</v>
      </c>
      <c r="EI47" s="307">
        <f>'[1]GHG Dashboard Data - Inventory'!EM32</f>
        <v>3361473.6509233587</v>
      </c>
      <c r="EJ47" s="307">
        <f>'[1]GHG Dashboard Data - Inventory'!EN32</f>
        <v>14305.829181017658</v>
      </c>
      <c r="EK47" s="307" t="str">
        <f>'[1]GHG Dashboard Data - Inventory'!EO32</f>
        <v/>
      </c>
      <c r="EL47" s="307" t="str">
        <f>'[1]GHG Dashboard Data - Inventory'!EP32</f>
        <v/>
      </c>
      <c r="EM47" s="307" t="str">
        <f>'[1]GHG Dashboard Data - Inventory'!EQ32</f>
        <v/>
      </c>
      <c r="EN47" s="307" t="str">
        <f>'[1]GHG Dashboard Data - Inventory'!ER32</f>
        <v/>
      </c>
      <c r="EO47" s="307" t="str">
        <f>'[1]GHG Dashboard Data - Inventory'!ES32</f>
        <v/>
      </c>
      <c r="EP47" s="307" t="str">
        <f>'[1]GHG Dashboard Data - Inventory'!ET32</f>
        <v/>
      </c>
      <c r="EQ47" s="307">
        <f>'[1]GHG Dashboard Data - Inventory'!EU32</f>
        <v>45041.57955463144</v>
      </c>
      <c r="ER47" s="307" t="str">
        <f>'[1]GHG Dashboard Data - Inventory'!EV32</f>
        <v/>
      </c>
      <c r="ES47" s="307" t="str">
        <f>'[1]GHG Dashboard Data - Inventory'!EW32</f>
        <v/>
      </c>
      <c r="ET47" s="307" t="str">
        <f>'[1]GHG Dashboard Data - Inventory'!EX32</f>
        <v/>
      </c>
      <c r="EU47" s="307" t="str">
        <f>'[1]GHG Dashboard Data - Inventory'!EY32</f>
        <v/>
      </c>
      <c r="EV47" s="307" t="str">
        <f>'[1]GHG Dashboard Data - Inventory'!EZ32</f>
        <v/>
      </c>
      <c r="EW47" s="308">
        <f t="shared" si="103"/>
        <v>7138995.9675675137</v>
      </c>
      <c r="EX47" s="309">
        <f>'[1]GHG Dashboard Data - Inventory'!FA32</f>
        <v>6377457.3421082152</v>
      </c>
      <c r="EY47" s="309">
        <f>'[1]GHG Dashboard Data - Inventory'!FB32</f>
        <v>3435991.6351263318</v>
      </c>
      <c r="EZ47" s="309">
        <f>'[1]GHG Dashboard Data - Inventory'!FC32</f>
        <v>1625934.4151114749</v>
      </c>
      <c r="FA47" s="309">
        <f>'[1]GHG Dashboard Data - Inventory'!FD32</f>
        <v>6732014.7237921534</v>
      </c>
      <c r="FB47" s="309">
        <f>'[1]GHG Dashboard Data - Inventory'!FE32</f>
        <v>3450839.2912689559</v>
      </c>
      <c r="FC47" s="309">
        <f>'[1]GHG Dashboard Data - Inventory'!FF32</f>
        <v>1625934.4151114749</v>
      </c>
      <c r="FD47" s="309" t="str">
        <f>'[1]GHG Dashboard Data - Inventory'!FG32</f>
        <v/>
      </c>
      <c r="FE47" s="309" t="str">
        <f>'[1]GHG Dashboard Data - Inventory'!FH32</f>
        <v/>
      </c>
      <c r="FF47" s="309" t="str">
        <f>'[1]GHG Dashboard Data - Inventory'!B32</f>
        <v>No</v>
      </c>
      <c r="FG47" s="31" t="str">
        <f>IFERROR(VLOOKUP(E47,'Climate data-must not modify'!A:D,4,FALSE),"")</f>
        <v>Sub-tropical</v>
      </c>
      <c r="FH47" s="31">
        <f t="shared" si="104"/>
        <v>12760.04912625107</v>
      </c>
      <c r="FI47" s="31">
        <f t="shared" si="105"/>
        <v>15095.995000000001</v>
      </c>
      <c r="FJ47" s="35"/>
    </row>
    <row r="48" spans="1:166" s="31" customFormat="1">
      <c r="A48" s="31">
        <f t="shared" si="99"/>
        <v>8</v>
      </c>
      <c r="B48" s="31">
        <f t="shared" si="100"/>
        <v>33</v>
      </c>
      <c r="C48" s="34" t="str">
        <f t="shared" si="101"/>
        <v>Buenos Aires_2006</v>
      </c>
      <c r="D48" s="231">
        <f>'[1]GHG Dashboard Data - Inventory'!H33</f>
        <v>2006</v>
      </c>
      <c r="E48" s="156" t="str">
        <f>'[1]GHG Dashboard Data - Inventory'!C33</f>
        <v>Buenos Aires</v>
      </c>
      <c r="F48" s="156" t="str">
        <f>'[1]GHG Dashboard Data - Inventory'!D33</f>
        <v>Argentina</v>
      </c>
      <c r="G48" s="156" t="str">
        <f>'[1]GHG Dashboard Data - Inventory'!E33</f>
        <v>Latin America</v>
      </c>
      <c r="H48" s="156">
        <f>'[1]GHG Dashboard Data - Inventory'!K33</f>
        <v>3021055</v>
      </c>
      <c r="I48" s="156">
        <f>'[1]GHG Dashboard Data - Inventory'!L33</f>
        <v>200</v>
      </c>
      <c r="J48" s="156">
        <f>'[1]GHG Dashboard Data - Inventory'!M33/1000000</f>
        <v>47003.908794788302</v>
      </c>
      <c r="K48" s="156" t="str">
        <f>'[1]GHG Dashboard Data - Inventory'!J33</f>
        <v>BASIC</v>
      </c>
      <c r="L48" s="148">
        <f>'[1]GHG Dashboard Data - Inventory'!N33</f>
        <v>2206670.161114525</v>
      </c>
      <c r="M48" s="148">
        <f>'[1]GHG Dashboard Data - Inventory'!O33</f>
        <v>991129.73699836503</v>
      </c>
      <c r="N48" s="149">
        <f>'[1]GHG Dashboard Data - Inventory'!P33</f>
        <v>149794.14932924401</v>
      </c>
      <c r="O48" s="148">
        <f>'[1]GHG Dashboard Data - Inventory'!Q33</f>
        <v>784002.9558113073</v>
      </c>
      <c r="P48" s="148">
        <f>'[1]GHG Dashboard Data - Inventory'!R33</f>
        <v>1480972.3534243247</v>
      </c>
      <c r="Q48" s="149">
        <f>'[1]GHG Dashboard Data - Inventory'!S33</f>
        <v>201293.81449158493</v>
      </c>
      <c r="R48" s="148">
        <f>'[1]GHG Dashboard Data - Inventory'!T33</f>
        <v>476838.83962003887</v>
      </c>
      <c r="S48" s="148">
        <f>'[1]GHG Dashboard Data - Inventory'!U33</f>
        <v>286060.93056485319</v>
      </c>
      <c r="T48" s="149">
        <f>'[1]GHG Dashboard Data - Inventory'!V33</f>
        <v>34958.27642870244</v>
      </c>
      <c r="U48" s="148" t="str">
        <f>'[1]GHG Dashboard Data - Inventory'!W33</f>
        <v>IE</v>
      </c>
      <c r="V48" s="148" t="str">
        <f>'[1]GHG Dashboard Data - Inventory'!X33</f>
        <v>IE</v>
      </c>
      <c r="W48" s="149" t="str">
        <f>'[1]GHG Dashboard Data - Inventory'!Y33</f>
        <v>IE</v>
      </c>
      <c r="X48" s="150">
        <f>'[1]GHG Dashboard Data - Inventory'!Z33</f>
        <v>4417300.8379969103</v>
      </c>
      <c r="Y48" s="148" t="str">
        <f>'[1]GHG Dashboard Data - Inventory'!AA33</f>
        <v>NO</v>
      </c>
      <c r="Z48" s="148" t="str">
        <f>'[1]GHG Dashboard Data - Inventory'!AB33</f>
        <v>NO</v>
      </c>
      <c r="AA48" s="149" t="str">
        <f>'[1]GHG Dashboard Data - Inventory'!AC33</f>
        <v>NO</v>
      </c>
      <c r="AB48" s="148" t="str">
        <f>'[1]GHG Dashboard Data - Inventory'!AD33</f>
        <v>NO</v>
      </c>
      <c r="AC48" s="148" t="str">
        <f>'[1]GHG Dashboard Data - Inventory'!AE33</f>
        <v>NO</v>
      </c>
      <c r="AD48" s="149" t="str">
        <f>'[1]GHG Dashboard Data - Inventory'!AF33</f>
        <v>NO</v>
      </c>
      <c r="AE48" s="148" t="str">
        <f>'[1]GHG Dashboard Data - Inventory'!AG33</f>
        <v>NO</v>
      </c>
      <c r="AF48" s="148">
        <f>'[1]GHG Dashboard Data - Inventory'!AH33</f>
        <v>172522.1326549582</v>
      </c>
      <c r="AG48" s="148">
        <f>'[1]GHG Dashboard Data - Inventory'!AI33</f>
        <v>3213591.9372828985</v>
      </c>
      <c r="AH48" s="148" t="str">
        <f>'[1]GHG Dashboard Data - Inventory'!AJ33</f>
        <v>NO</v>
      </c>
      <c r="AI48" s="149" t="str">
        <f>'[1]GHG Dashboard Data - Inventory'!AK33</f>
        <v>NE</v>
      </c>
      <c r="AJ48" s="148">
        <f>'[1]GHG Dashboard Data - Inventory'!AL33</f>
        <v>15774.77422458693</v>
      </c>
      <c r="AK48" s="148">
        <f>'[1]GHG Dashboard Data - Inventory'!AM33</f>
        <v>50477.154355412626</v>
      </c>
      <c r="AL48" s="149">
        <f>'[1]GHG Dashboard Data - Inventory'!AN33</f>
        <v>13752.028649428456</v>
      </c>
      <c r="AM48" s="148" t="str">
        <f>'[1]GHG Dashboard Data - Inventory'!AO33</f>
        <v>NO</v>
      </c>
      <c r="AN48" s="148" t="str">
        <f>'[1]GHG Dashboard Data - Inventory'!AP33</f>
        <v>NO</v>
      </c>
      <c r="AO48" s="149" t="str">
        <f>'[1]GHG Dashboard Data - Inventory'!AQ33</f>
        <v>NO</v>
      </c>
      <c r="AP48" s="148" t="str">
        <f>'[1]GHG Dashboard Data - Inventory'!AR33</f>
        <v>NO</v>
      </c>
      <c r="AQ48" s="148" t="str">
        <f>'[1]GHG Dashboard Data - Inventory'!AS33</f>
        <v>NO</v>
      </c>
      <c r="AR48" s="149" t="str">
        <f>'[1]GHG Dashboard Data - Inventory'!AT33</f>
        <v>NO</v>
      </c>
      <c r="AS48" s="148" t="str">
        <f>'[1]GHG Dashboard Data - Inventory'!AU33</f>
        <v>IE</v>
      </c>
      <c r="AT48" s="148" t="str">
        <f>'[1]GHG Dashboard Data - Inventory'!AV33</f>
        <v>NO</v>
      </c>
      <c r="AU48" s="149" t="str">
        <f>'[1]GHG Dashboard Data - Inventory'!AW33</f>
        <v>NO</v>
      </c>
      <c r="AV48" s="148" t="str">
        <f>'[1]GHG Dashboard Data - Inventory'!AX33</f>
        <v>NO</v>
      </c>
      <c r="AW48" s="148">
        <f>'[1]GHG Dashboard Data - Inventory'!AY33</f>
        <v>1487114.6657788004</v>
      </c>
      <c r="AX48" s="150" t="str">
        <f>'[1]GHG Dashboard Data - Inventory'!AZ33</f>
        <v>NO</v>
      </c>
      <c r="AY48" s="148" t="str">
        <f>'[1]GHG Dashboard Data - Inventory'!BA33</f>
        <v>NO</v>
      </c>
      <c r="AZ48" s="148" t="str">
        <f>'[1]GHG Dashboard Data - Inventory'!BB33</f>
        <v>NO</v>
      </c>
      <c r="BA48" s="150" t="str">
        <f>'[1]GHG Dashboard Data - Inventory'!BC33</f>
        <v>NO</v>
      </c>
      <c r="BB48" s="148" t="str">
        <f>'[1]GHG Dashboard Data - Inventory'!BD33</f>
        <v>NO</v>
      </c>
      <c r="BC48" s="148" t="str">
        <f>'[1]GHG Dashboard Data - Inventory'!BE33</f>
        <v>NO</v>
      </c>
      <c r="BD48" s="150" t="str">
        <f>'[1]GHG Dashboard Data - Inventory'!BF33</f>
        <v>NO</v>
      </c>
      <c r="BE48" s="148">
        <f>'[1]GHG Dashboard Data - Inventory'!BG33</f>
        <v>46816.600603532963</v>
      </c>
      <c r="BF48" s="148">
        <f>'[1]GHG Dashboard Data - Inventory'!BH33</f>
        <v>84792.809150081943</v>
      </c>
      <c r="BG48" s="150" t="str">
        <f>'[1]GHG Dashboard Data - Inventory'!BI33</f>
        <v>NO</v>
      </c>
      <c r="BH48" s="149" t="str">
        <f>'[1]GHG Dashboard Data - Inventory'!BJ33</f>
        <v>NE</v>
      </c>
      <c r="BI48" s="149" t="str">
        <f>'[1]GHG Dashboard Data - Inventory'!BK33</f>
        <v>NE</v>
      </c>
      <c r="BJ48" s="149" t="str">
        <f>'[1]GHG Dashboard Data - Inventory'!BL33</f>
        <v>NO</v>
      </c>
      <c r="BK48" s="149" t="str">
        <f>'[1]GHG Dashboard Data - Inventory'!BM33</f>
        <v>NO</v>
      </c>
      <c r="BL48" s="149" t="str">
        <f>'[1]GHG Dashboard Data - Inventory'!BN33</f>
        <v>NO</v>
      </c>
      <c r="BM48" s="151" t="str">
        <f>'[1]GHG Dashboard Data - Inventory'!BO33</f>
        <v>NE</v>
      </c>
      <c r="BN48" s="269">
        <f>'[1]GHG Dashboard Data - Inventory'!BP33</f>
        <v>0</v>
      </c>
      <c r="BO48" s="269">
        <f>'[1]GHG Dashboard Data - Inventory'!BQ33</f>
        <v>0</v>
      </c>
      <c r="BP48" s="269">
        <f>'[1]GHG Dashboard Data - Inventory'!BR33</f>
        <v>0</v>
      </c>
      <c r="BQ48" s="269">
        <f>'[1]GHG Dashboard Data - Inventory'!BS33</f>
        <v>0</v>
      </c>
      <c r="BR48" s="269">
        <f>'[1]GHG Dashboard Data - Inventory'!BT33</f>
        <v>0</v>
      </c>
      <c r="BS48" s="269">
        <f>'[1]GHG Dashboard Data - Inventory'!BU33</f>
        <v>0</v>
      </c>
      <c r="BT48" s="152" t="str">
        <f t="shared" si="102"/>
        <v>Buenos Aires_2006</v>
      </c>
      <c r="BU48" s="152">
        <f>'[1]GHG Dashboard Data - Inventory'!BW33</f>
        <v>11296765.051583687</v>
      </c>
      <c r="BV48" s="152">
        <f>'[1]GHG Dashboard Data - Inventory'!BX33</f>
        <v>11696563.320482647</v>
      </c>
      <c r="BW48" s="152">
        <f>'[1]GHG Dashboard Data - Inventory'!BY33</f>
        <v>11696563.320482647</v>
      </c>
      <c r="BX48" s="152">
        <f>'[1]GHG Dashboard Data - Inventory'!BZ33</f>
        <v>11333518.239308758</v>
      </c>
      <c r="BY48" s="302">
        <f>'[1]GHG Dashboard Data - Inventory'!CA33</f>
        <v>6398197.1101883724</v>
      </c>
      <c r="BZ48" s="302">
        <f>'[1]GHG Dashboard Data - Inventory'!CB33</f>
        <v>3279843.8658628981</v>
      </c>
      <c r="CA48" s="302">
        <f>'[1]GHG Dashboard Data - Inventory'!CC33</f>
        <v>1618724.0755324154</v>
      </c>
      <c r="CB48" s="303">
        <f>'[1]GHG Dashboard Data - Inventory'!CD33</f>
        <v>6784243.3504379047</v>
      </c>
      <c r="CC48" s="303">
        <f>'[1]GHG Dashboard Data - Inventory'!CE33</f>
        <v>3293595.8945123265</v>
      </c>
      <c r="CD48" s="303">
        <f>'[1]GHG Dashboard Data - Inventory'!CF33</f>
        <v>1618724.0755324154</v>
      </c>
      <c r="CE48" s="303" t="str">
        <f>'[1]GHG Dashboard Data - Inventory'!CG33</f>
        <v/>
      </c>
      <c r="CF48" s="303" t="str">
        <f>'[1]GHG Dashboard Data - Inventory'!CH33</f>
        <v/>
      </c>
      <c r="CG48" s="304">
        <f>'[1]GHG Dashboard Data - Inventory'!CI33</f>
        <v>8057334.9271977404</v>
      </c>
      <c r="CH48" s="304">
        <f>'[1]GHG Dashboard Data - Inventory'!CK33</f>
        <v>3229366.7115074852</v>
      </c>
      <c r="CI48" s="304">
        <f>SUM('[1]GHG Dashboard Data - Inventory'!CL33:CM33)</f>
        <v>46816.600603532963</v>
      </c>
      <c r="CJ48" s="304" t="str">
        <f>'[1]GHG Dashboard Data - Inventory'!CN33</f>
        <v/>
      </c>
      <c r="CK48" s="304" t="str">
        <f>'[1]GHG Dashboard Data - Inventory'!CO33</f>
        <v/>
      </c>
      <c r="CL48" s="302">
        <f>'[1]GHG Dashboard Data - Inventory'!CP33</f>
        <v>3197799.8981128903</v>
      </c>
      <c r="CM48" s="302">
        <f>'[1]GHG Dashboard Data - Inventory'!CQ33</f>
        <v>2264975.309235632</v>
      </c>
      <c r="CN48" s="302">
        <f>'[1]GHG Dashboard Data - Inventory'!CR33</f>
        <v>762899.770184892</v>
      </c>
      <c r="CO48" s="302" t="str">
        <f>'[1]GHG Dashboard Data - Inventory'!CS33</f>
        <v/>
      </c>
      <c r="CP48" s="302" t="str">
        <f>'[1]GHG Dashboard Data - Inventory'!CT33</f>
        <v/>
      </c>
      <c r="CQ48" s="302" t="str">
        <f>'[1]GHG Dashboard Data - Inventory'!CU33</f>
        <v/>
      </c>
      <c r="CR48" s="302" t="str">
        <f>'[1]GHG Dashboard Data - Inventory'!CV33</f>
        <v/>
      </c>
      <c r="CS48" s="302">
        <f>'[1]GHG Dashboard Data - Inventory'!CW33</f>
        <v>172522.1326549582</v>
      </c>
      <c r="CT48" s="302">
        <f>'[1]GHG Dashboard Data - Inventory'!CX33</f>
        <v>3213591.9372828985</v>
      </c>
      <c r="CU48" s="302">
        <f>'[1]GHG Dashboard Data - Inventory'!CY33</f>
        <v>66251.928579999556</v>
      </c>
      <c r="CV48" s="302" t="str">
        <f>'[1]GHG Dashboard Data - Inventory'!CZ33</f>
        <v/>
      </c>
      <c r="CW48" s="302" t="str">
        <f>'[1]GHG Dashboard Data - Inventory'!DA33</f>
        <v/>
      </c>
      <c r="CX48" s="302" t="str">
        <f>'[1]GHG Dashboard Data - Inventory'!DB33</f>
        <v/>
      </c>
      <c r="CY48" s="302">
        <f>'[1]GHG Dashboard Data - Inventory'!DC33</f>
        <v>1487114.6657788004</v>
      </c>
      <c r="CZ48" s="302" t="str">
        <f>'[1]GHG Dashboard Data - Inventory'!DD33</f>
        <v/>
      </c>
      <c r="DA48" s="302" t="str">
        <f>'[1]GHG Dashboard Data - Inventory'!DE33</f>
        <v/>
      </c>
      <c r="DB48" s="302">
        <f>'[1]GHG Dashboard Data - Inventory'!DF33</f>
        <v>131609.40975361492</v>
      </c>
      <c r="DC48" s="305">
        <f>'[1]GHG Dashboard Data - Inventory'!DG33</f>
        <v>3347594.0474421345</v>
      </c>
      <c r="DD48" s="305">
        <f>'[1]GHG Dashboard Data - Inventory'!DH33</f>
        <v>2466269.1237272169</v>
      </c>
      <c r="DE48" s="305">
        <f>'[1]GHG Dashboard Data - Inventory'!DI33</f>
        <v>797858.0466135944</v>
      </c>
      <c r="DF48" s="305" t="str">
        <f>'[1]GHG Dashboard Data - Inventory'!DJ33</f>
        <v/>
      </c>
      <c r="DG48" s="305" t="str">
        <f>'[1]GHG Dashboard Data - Inventory'!DK33</f>
        <v/>
      </c>
      <c r="DH48" s="305" t="str">
        <f>'[1]GHG Dashboard Data - Inventory'!DL33</f>
        <v/>
      </c>
      <c r="DI48" s="305" t="str">
        <f>'[1]GHG Dashboard Data - Inventory'!DM33</f>
        <v/>
      </c>
      <c r="DJ48" s="305">
        <f>'[1]GHG Dashboard Data - Inventory'!DN33</f>
        <v>172522.1326549582</v>
      </c>
      <c r="DK48" s="305">
        <f>'[1]GHG Dashboard Data - Inventory'!DO33</f>
        <v>3213591.9372828985</v>
      </c>
      <c r="DL48" s="305">
        <f>'[1]GHG Dashboard Data - Inventory'!DP33</f>
        <v>80003.957229428008</v>
      </c>
      <c r="DM48" s="305" t="str">
        <f>'[1]GHG Dashboard Data - Inventory'!DQ33</f>
        <v/>
      </c>
      <c r="DN48" s="305" t="str">
        <f>'[1]GHG Dashboard Data - Inventory'!DR33</f>
        <v/>
      </c>
      <c r="DO48" s="305" t="str">
        <f>'[1]GHG Dashboard Data - Inventory'!DS33</f>
        <v/>
      </c>
      <c r="DP48" s="305">
        <f>'[1]GHG Dashboard Data - Inventory'!DT33</f>
        <v>1487114.6657788004</v>
      </c>
      <c r="DQ48" s="305" t="str">
        <f>'[1]GHG Dashboard Data - Inventory'!DU33</f>
        <v/>
      </c>
      <c r="DR48" s="305" t="str">
        <f>'[1]GHG Dashboard Data - Inventory'!DV33</f>
        <v/>
      </c>
      <c r="DS48" s="305">
        <f>'[1]GHG Dashboard Data - Inventory'!DW33</f>
        <v>131609.40975361492</v>
      </c>
      <c r="DT48" s="305" t="str">
        <f>'[1]GHG Dashboard Data - Inventory'!DX33</f>
        <v/>
      </c>
      <c r="DU48" s="305" t="str">
        <f>'[1]GHG Dashboard Data - Inventory'!DY33</f>
        <v/>
      </c>
      <c r="DV48" s="305" t="str">
        <f>'[1]GHG Dashboard Data - Inventory'!DZ33</f>
        <v/>
      </c>
      <c r="DW48" s="305" t="str">
        <f>'[1]GHG Dashboard Data - Inventory'!EA33</f>
        <v/>
      </c>
      <c r="DX48" s="305" t="str">
        <f>'[1]GHG Dashboard Data - Inventory'!EB33</f>
        <v/>
      </c>
      <c r="DY48" s="306" t="str">
        <f>'[1]GHG Dashboard Data - Inventory'!EC33</f>
        <v/>
      </c>
      <c r="DZ48" s="307">
        <f>'[1]GHG Dashboard Data - Inventory'!ED33</f>
        <v>2206670.161114525</v>
      </c>
      <c r="EA48" s="307">
        <f>'[1]GHG Dashboard Data - Inventory'!EE33</f>
        <v>784002.9558113073</v>
      </c>
      <c r="EB48" s="307">
        <f>'[1]GHG Dashboard Data - Inventory'!EF33</f>
        <v>476838.83962003887</v>
      </c>
      <c r="EC48" s="307" t="str">
        <f>'[1]GHG Dashboard Data - Inventory'!EG33</f>
        <v/>
      </c>
      <c r="ED48" s="307">
        <f>'[1]GHG Dashboard Data - Inventory'!EH33</f>
        <v>4417300.8379969103</v>
      </c>
      <c r="EE48" s="307" t="str">
        <f>'[1]GHG Dashboard Data - Inventory'!EI33</f>
        <v/>
      </c>
      <c r="EF48" s="307" t="str">
        <f>'[1]GHG Dashboard Data - Inventory'!EJ33</f>
        <v/>
      </c>
      <c r="EG48" s="307" t="str">
        <f>'[1]GHG Dashboard Data - Inventory'!EK33</f>
        <v/>
      </c>
      <c r="EH48" s="307">
        <f>'[1]GHG Dashboard Data - Inventory'!EL33</f>
        <v>172522.1326549582</v>
      </c>
      <c r="EI48" s="307">
        <f>'[1]GHG Dashboard Data - Inventory'!EM33</f>
        <v>3213591.9372828985</v>
      </c>
      <c r="EJ48" s="307">
        <f>'[1]GHG Dashboard Data - Inventory'!EN33</f>
        <v>15774.77422458693</v>
      </c>
      <c r="EK48" s="307" t="str">
        <f>'[1]GHG Dashboard Data - Inventory'!EO33</f>
        <v/>
      </c>
      <c r="EL48" s="307" t="str">
        <f>'[1]GHG Dashboard Data - Inventory'!EP33</f>
        <v/>
      </c>
      <c r="EM48" s="307" t="str">
        <f>'[1]GHG Dashboard Data - Inventory'!EQ33</f>
        <v/>
      </c>
      <c r="EN48" s="307" t="str">
        <f>'[1]GHG Dashboard Data - Inventory'!ER33</f>
        <v/>
      </c>
      <c r="EO48" s="307" t="str">
        <f>'[1]GHG Dashboard Data - Inventory'!ES33</f>
        <v/>
      </c>
      <c r="EP48" s="307" t="str">
        <f>'[1]GHG Dashboard Data - Inventory'!ET33</f>
        <v/>
      </c>
      <c r="EQ48" s="307">
        <f>'[1]GHG Dashboard Data - Inventory'!EU33</f>
        <v>46816.600603532963</v>
      </c>
      <c r="ER48" s="307" t="str">
        <f>'[1]GHG Dashboard Data - Inventory'!EV33</f>
        <v/>
      </c>
      <c r="ES48" s="307" t="str">
        <f>'[1]GHG Dashboard Data - Inventory'!EW33</f>
        <v/>
      </c>
      <c r="ET48" s="307" t="str">
        <f>'[1]GHG Dashboard Data - Inventory'!EX33</f>
        <v/>
      </c>
      <c r="EU48" s="307" t="str">
        <f>'[1]GHG Dashboard Data - Inventory'!EY33</f>
        <v/>
      </c>
      <c r="EV48" s="307" t="str">
        <f>'[1]GHG Dashboard Data - Inventory'!EZ33</f>
        <v/>
      </c>
      <c r="EW48" s="308">
        <f t="shared" si="103"/>
        <v>4417300.8379969103</v>
      </c>
      <c r="EX48" s="309">
        <f>'[1]GHG Dashboard Data - Inventory'!FA33</f>
        <v>6398197.1101883724</v>
      </c>
      <c r="EY48" s="309">
        <f>'[1]GHG Dashboard Data - Inventory'!FB33</f>
        <v>3279843.8658628981</v>
      </c>
      <c r="EZ48" s="309">
        <f>'[1]GHG Dashboard Data - Inventory'!FC33</f>
        <v>1618724.0755324154</v>
      </c>
      <c r="FA48" s="309">
        <f>'[1]GHG Dashboard Data - Inventory'!FD33</f>
        <v>6784243.3504379047</v>
      </c>
      <c r="FB48" s="309">
        <f>'[1]GHG Dashboard Data - Inventory'!FE33</f>
        <v>3293595.8945123265</v>
      </c>
      <c r="FC48" s="309">
        <f>'[1]GHG Dashboard Data - Inventory'!FF33</f>
        <v>1618724.0755324154</v>
      </c>
      <c r="FD48" s="309" t="str">
        <f>'[1]GHG Dashboard Data - Inventory'!FG33</f>
        <v/>
      </c>
      <c r="FE48" s="309" t="str">
        <f>'[1]GHG Dashboard Data - Inventory'!FH33</f>
        <v/>
      </c>
      <c r="FF48" s="309" t="str">
        <f>'[1]GHG Dashboard Data - Inventory'!B33</f>
        <v>No</v>
      </c>
      <c r="FG48" s="31" t="str">
        <f>IFERROR(VLOOKUP(E48,'Climate data-must not modify'!A:D,4,FALSE),"")</f>
        <v>Sub-tropical</v>
      </c>
      <c r="FH48" s="31">
        <f t="shared" si="104"/>
        <v>15558.772943487722</v>
      </c>
      <c r="FI48" s="31">
        <f t="shared" si="105"/>
        <v>15105.275</v>
      </c>
      <c r="FJ48" s="35"/>
    </row>
    <row r="49" spans="1:166" s="31" customFormat="1">
      <c r="A49" s="31">
        <f t="shared" si="99"/>
        <v>8</v>
      </c>
      <c r="B49" s="31">
        <f t="shared" si="100"/>
        <v>34</v>
      </c>
      <c r="C49" s="34" t="str">
        <f t="shared" si="101"/>
        <v>Buenos Aires_2007</v>
      </c>
      <c r="D49" s="231">
        <f>'[1]GHG Dashboard Data - Inventory'!H34</f>
        <v>2007</v>
      </c>
      <c r="E49" s="156" t="str">
        <f>'[1]GHG Dashboard Data - Inventory'!C34</f>
        <v>Buenos Aires</v>
      </c>
      <c r="F49" s="156" t="str">
        <f>'[1]GHG Dashboard Data - Inventory'!D34</f>
        <v>Argentina</v>
      </c>
      <c r="G49" s="156" t="str">
        <f>'[1]GHG Dashboard Data - Inventory'!E34</f>
        <v>Latin America</v>
      </c>
      <c r="H49" s="156">
        <f>'[1]GHG Dashboard Data - Inventory'!K34</f>
        <v>3022912</v>
      </c>
      <c r="I49" s="156">
        <f>'[1]GHG Dashboard Data - Inventory'!L34</f>
        <v>200</v>
      </c>
      <c r="J49" s="156">
        <f>'[1]GHG Dashboard Data - Inventory'!M34/1000000</f>
        <v>58853.548387096802</v>
      </c>
      <c r="K49" s="156" t="str">
        <f>'[1]GHG Dashboard Data - Inventory'!J34</f>
        <v>BASIC</v>
      </c>
      <c r="L49" s="148">
        <f>'[1]GHG Dashboard Data - Inventory'!N34</f>
        <v>2544145.7913116873</v>
      </c>
      <c r="M49" s="148">
        <f>'[1]GHG Dashboard Data - Inventory'!O34</f>
        <v>1248317.8483245408</v>
      </c>
      <c r="N49" s="149">
        <f>'[1]GHG Dashboard Data - Inventory'!P34</f>
        <v>188066.83263690618</v>
      </c>
      <c r="O49" s="148">
        <f>'[1]GHG Dashboard Data - Inventory'!Q34</f>
        <v>863366.86080322182</v>
      </c>
      <c r="P49" s="148">
        <f>'[1]GHG Dashboard Data - Inventory'!R34</f>
        <v>1732797.0981469494</v>
      </c>
      <c r="Q49" s="149">
        <f>'[1]GHG Dashboard Data - Inventory'!S34</f>
        <v>234056.17453154738</v>
      </c>
      <c r="R49" s="148">
        <f>'[1]GHG Dashboard Data - Inventory'!T34</f>
        <v>470050.61194819794</v>
      </c>
      <c r="S49" s="148">
        <f>'[1]GHG Dashboard Data - Inventory'!U34</f>
        <v>314438.46700331138</v>
      </c>
      <c r="T49" s="149">
        <f>'[1]GHG Dashboard Data - Inventory'!V34</f>
        <v>41755.460830535842</v>
      </c>
      <c r="U49" s="148" t="str">
        <f>'[1]GHG Dashboard Data - Inventory'!W34</f>
        <v>IE</v>
      </c>
      <c r="V49" s="148" t="str">
        <f>'[1]GHG Dashboard Data - Inventory'!X34</f>
        <v>IE</v>
      </c>
      <c r="W49" s="149" t="str">
        <f>'[1]GHG Dashboard Data - Inventory'!Y34</f>
        <v>IE</v>
      </c>
      <c r="X49" s="150">
        <f>'[1]GHG Dashboard Data - Inventory'!Z34</f>
        <v>9596263.2074683011</v>
      </c>
      <c r="Y49" s="148" t="str">
        <f>'[1]GHG Dashboard Data - Inventory'!AA34</f>
        <v>NO</v>
      </c>
      <c r="Z49" s="148" t="str">
        <f>'[1]GHG Dashboard Data - Inventory'!AB34</f>
        <v>NO</v>
      </c>
      <c r="AA49" s="149" t="str">
        <f>'[1]GHG Dashboard Data - Inventory'!AC34</f>
        <v>NO</v>
      </c>
      <c r="AB49" s="148" t="str">
        <f>'[1]GHG Dashboard Data - Inventory'!AD34</f>
        <v>NO</v>
      </c>
      <c r="AC49" s="148" t="str">
        <f>'[1]GHG Dashboard Data - Inventory'!AE34</f>
        <v>NO</v>
      </c>
      <c r="AD49" s="149" t="str">
        <f>'[1]GHG Dashboard Data - Inventory'!AF34</f>
        <v>NO</v>
      </c>
      <c r="AE49" s="148" t="str">
        <f>'[1]GHG Dashboard Data - Inventory'!AG34</f>
        <v>NO</v>
      </c>
      <c r="AF49" s="148">
        <f>'[1]GHG Dashboard Data - Inventory'!AH34</f>
        <v>176941.81884564908</v>
      </c>
      <c r="AG49" s="148">
        <f>'[1]GHG Dashboard Data - Inventory'!AI34</f>
        <v>3473423.5495127053</v>
      </c>
      <c r="AH49" s="148" t="str">
        <f>'[1]GHG Dashboard Data - Inventory'!AJ34</f>
        <v>NO</v>
      </c>
      <c r="AI49" s="149" t="str">
        <f>'[1]GHG Dashboard Data - Inventory'!AK34</f>
        <v>NE</v>
      </c>
      <c r="AJ49" s="148">
        <f>'[1]GHG Dashboard Data - Inventory'!AL34</f>
        <v>16486.041923923702</v>
      </c>
      <c r="AK49" s="148">
        <f>'[1]GHG Dashboard Data - Inventory'!AM34</f>
        <v>77908.1503950841</v>
      </c>
      <c r="AL49" s="149">
        <f>'[1]GHG Dashboard Data - Inventory'!AN34</f>
        <v>17735.797933101632</v>
      </c>
      <c r="AM49" s="148" t="str">
        <f>'[1]GHG Dashboard Data - Inventory'!AO34</f>
        <v>NO</v>
      </c>
      <c r="AN49" s="148" t="str">
        <f>'[1]GHG Dashboard Data - Inventory'!AP34</f>
        <v>NO</v>
      </c>
      <c r="AO49" s="149" t="str">
        <f>'[1]GHG Dashboard Data - Inventory'!AQ34</f>
        <v>NO</v>
      </c>
      <c r="AP49" s="148" t="str">
        <f>'[1]GHG Dashboard Data - Inventory'!AR34</f>
        <v>NO</v>
      </c>
      <c r="AQ49" s="148" t="str">
        <f>'[1]GHG Dashboard Data - Inventory'!AS34</f>
        <v>NO</v>
      </c>
      <c r="AR49" s="149" t="str">
        <f>'[1]GHG Dashboard Data - Inventory'!AT34</f>
        <v>NO</v>
      </c>
      <c r="AS49" s="148" t="str">
        <f>'[1]GHG Dashboard Data - Inventory'!AU34</f>
        <v>IE</v>
      </c>
      <c r="AT49" s="148" t="str">
        <f>'[1]GHG Dashboard Data - Inventory'!AV34</f>
        <v>NO</v>
      </c>
      <c r="AU49" s="149" t="str">
        <f>'[1]GHG Dashboard Data - Inventory'!AW34</f>
        <v>NO</v>
      </c>
      <c r="AV49" s="148" t="str">
        <f>'[1]GHG Dashboard Data - Inventory'!AX34</f>
        <v>NO</v>
      </c>
      <c r="AW49" s="148">
        <f>'[1]GHG Dashboard Data - Inventory'!AY34</f>
        <v>1493792.1429550294</v>
      </c>
      <c r="AX49" s="150" t="str">
        <f>'[1]GHG Dashboard Data - Inventory'!AZ34</f>
        <v>NO</v>
      </c>
      <c r="AY49" s="148" t="str">
        <f>'[1]GHG Dashboard Data - Inventory'!BA34</f>
        <v>NO</v>
      </c>
      <c r="AZ49" s="148" t="str">
        <f>'[1]GHG Dashboard Data - Inventory'!BB34</f>
        <v>NO</v>
      </c>
      <c r="BA49" s="150" t="str">
        <f>'[1]GHG Dashboard Data - Inventory'!BC34</f>
        <v>NO</v>
      </c>
      <c r="BB49" s="148" t="str">
        <f>'[1]GHG Dashboard Data - Inventory'!BD34</f>
        <v>NO</v>
      </c>
      <c r="BC49" s="148" t="str">
        <f>'[1]GHG Dashboard Data - Inventory'!BE34</f>
        <v>NO</v>
      </c>
      <c r="BD49" s="150" t="str">
        <f>'[1]GHG Dashboard Data - Inventory'!BF34</f>
        <v>NO</v>
      </c>
      <c r="BE49" s="148">
        <f>'[1]GHG Dashboard Data - Inventory'!BG34</f>
        <v>50794.753230261682</v>
      </c>
      <c r="BF49" s="148">
        <f>'[1]GHG Dashboard Data - Inventory'!BH34</f>
        <v>87357.651987839097</v>
      </c>
      <c r="BG49" s="150" t="str">
        <f>'[1]GHG Dashboard Data - Inventory'!BI34</f>
        <v>NO</v>
      </c>
      <c r="BH49" s="149" t="str">
        <f>'[1]GHG Dashboard Data - Inventory'!BJ34</f>
        <v>NE</v>
      </c>
      <c r="BI49" s="149" t="str">
        <f>'[1]GHG Dashboard Data - Inventory'!BK34</f>
        <v>NE</v>
      </c>
      <c r="BJ49" s="149" t="str">
        <f>'[1]GHG Dashboard Data - Inventory'!BL34</f>
        <v>NO</v>
      </c>
      <c r="BK49" s="149" t="str">
        <f>'[1]GHG Dashboard Data - Inventory'!BM34</f>
        <v>NO</v>
      </c>
      <c r="BL49" s="149" t="str">
        <f>'[1]GHG Dashboard Data - Inventory'!BN34</f>
        <v>NO</v>
      </c>
      <c r="BM49" s="151" t="str">
        <f>'[1]GHG Dashboard Data - Inventory'!BO34</f>
        <v>NE</v>
      </c>
      <c r="BN49" s="269">
        <f>'[1]GHG Dashboard Data - Inventory'!BP34</f>
        <v>0</v>
      </c>
      <c r="BO49" s="269">
        <f>'[1]GHG Dashboard Data - Inventory'!BQ34</f>
        <v>0</v>
      </c>
      <c r="BP49" s="269">
        <f>'[1]GHG Dashboard Data - Inventory'!BR34</f>
        <v>0</v>
      </c>
      <c r="BQ49" s="269">
        <f>'[1]GHG Dashboard Data - Inventory'!BS34</f>
        <v>0</v>
      </c>
      <c r="BR49" s="269">
        <f>'[1]GHG Dashboard Data - Inventory'!BT34</f>
        <v>0</v>
      </c>
      <c r="BS49" s="269">
        <f>'[1]GHG Dashboard Data - Inventory'!BU34</f>
        <v>0</v>
      </c>
      <c r="BT49" s="152" t="str">
        <f t="shared" si="102"/>
        <v>Buenos Aires_2007</v>
      </c>
      <c r="BU49" s="152">
        <f>'[1]GHG Dashboard Data - Inventory'!BW34</f>
        <v>12549820.786388401</v>
      </c>
      <c r="BV49" s="152">
        <f>'[1]GHG Dashboard Data - Inventory'!BX34</f>
        <v>13031435.052320492</v>
      </c>
      <c r="BW49" s="152">
        <f>'[1]GHG Dashboard Data - Inventory'!BY34</f>
        <v>13031435.052320492</v>
      </c>
      <c r="BX49" s="152">
        <f>'[1]GHG Dashboard Data - Inventory'!BZ34</f>
        <v>17191472.635043949</v>
      </c>
      <c r="BY49" s="302">
        <f>'[1]GHG Dashboard Data - Inventory'!CA34</f>
        <v>7350058.496383558</v>
      </c>
      <c r="BZ49" s="302">
        <f>'[1]GHG Dashboard Data - Inventory'!CB34</f>
        <v>3567817.7418317129</v>
      </c>
      <c r="CA49" s="302">
        <f>'[1]GHG Dashboard Data - Inventory'!CC34</f>
        <v>1631944.5481731303</v>
      </c>
      <c r="CB49" s="303">
        <f>'[1]GHG Dashboard Data - Inventory'!CD34</f>
        <v>7813936.964382547</v>
      </c>
      <c r="CC49" s="303">
        <f>'[1]GHG Dashboard Data - Inventory'!CE34</f>
        <v>3585553.5397648145</v>
      </c>
      <c r="CD49" s="303">
        <f>'[1]GHG Dashboard Data - Inventory'!CF34</f>
        <v>1631944.5481731303</v>
      </c>
      <c r="CE49" s="303" t="str">
        <f>'[1]GHG Dashboard Data - Inventory'!CG34</f>
        <v/>
      </c>
      <c r="CF49" s="303" t="str">
        <f>'[1]GHG Dashboard Data - Inventory'!CH34</f>
        <v/>
      </c>
      <c r="CG49" s="304">
        <f>'[1]GHG Dashboard Data - Inventory'!CI34</f>
        <v>13650768.290377056</v>
      </c>
      <c r="CH49" s="304">
        <f>'[1]GHG Dashboard Data - Inventory'!CK34</f>
        <v>3489909.5914366292</v>
      </c>
      <c r="CI49" s="304">
        <f>SUM('[1]GHG Dashboard Data - Inventory'!CL34:CM34)</f>
        <v>50794.753230261682</v>
      </c>
      <c r="CJ49" s="304" t="str">
        <f>'[1]GHG Dashboard Data - Inventory'!CN34</f>
        <v/>
      </c>
      <c r="CK49" s="304" t="str">
        <f>'[1]GHG Dashboard Data - Inventory'!CO34</f>
        <v/>
      </c>
      <c r="CL49" s="302">
        <f>'[1]GHG Dashboard Data - Inventory'!CP34</f>
        <v>3792463.6396362279</v>
      </c>
      <c r="CM49" s="302">
        <f>'[1]GHG Dashboard Data - Inventory'!CQ34</f>
        <v>2596163.9589501712</v>
      </c>
      <c r="CN49" s="302">
        <f>'[1]GHG Dashboard Data - Inventory'!CR34</f>
        <v>784489.07895150932</v>
      </c>
      <c r="CO49" s="302" t="str">
        <f>'[1]GHG Dashboard Data - Inventory'!CS34</f>
        <v/>
      </c>
      <c r="CP49" s="302" t="str">
        <f>'[1]GHG Dashboard Data - Inventory'!CT34</f>
        <v/>
      </c>
      <c r="CQ49" s="302" t="str">
        <f>'[1]GHG Dashboard Data - Inventory'!CU34</f>
        <v/>
      </c>
      <c r="CR49" s="302" t="str">
        <f>'[1]GHG Dashboard Data - Inventory'!CV34</f>
        <v/>
      </c>
      <c r="CS49" s="302">
        <f>'[1]GHG Dashboard Data - Inventory'!CW34</f>
        <v>176941.81884564908</v>
      </c>
      <c r="CT49" s="302">
        <f>'[1]GHG Dashboard Data - Inventory'!CX34</f>
        <v>3473423.5495127053</v>
      </c>
      <c r="CU49" s="302">
        <f>'[1]GHG Dashboard Data - Inventory'!CY34</f>
        <v>94394.192319007794</v>
      </c>
      <c r="CV49" s="302" t="str">
        <f>'[1]GHG Dashboard Data - Inventory'!CZ34</f>
        <v/>
      </c>
      <c r="CW49" s="302" t="str">
        <f>'[1]GHG Dashboard Data - Inventory'!DA34</f>
        <v/>
      </c>
      <c r="CX49" s="302" t="str">
        <f>'[1]GHG Dashboard Data - Inventory'!DB34</f>
        <v/>
      </c>
      <c r="CY49" s="302">
        <f>'[1]GHG Dashboard Data - Inventory'!DC34</f>
        <v>1493792.1429550294</v>
      </c>
      <c r="CZ49" s="302" t="str">
        <f>'[1]GHG Dashboard Data - Inventory'!DD34</f>
        <v/>
      </c>
      <c r="DA49" s="302" t="str">
        <f>'[1]GHG Dashboard Data - Inventory'!DE34</f>
        <v/>
      </c>
      <c r="DB49" s="302">
        <f>'[1]GHG Dashboard Data - Inventory'!DF34</f>
        <v>138152.40521810079</v>
      </c>
      <c r="DC49" s="305">
        <f>'[1]GHG Dashboard Data - Inventory'!DG34</f>
        <v>3980530.4722731342</v>
      </c>
      <c r="DD49" s="305">
        <f>'[1]GHG Dashboard Data - Inventory'!DH34</f>
        <v>2830220.1334817186</v>
      </c>
      <c r="DE49" s="305">
        <f>'[1]GHG Dashboard Data - Inventory'!DI34</f>
        <v>826244.53978204518</v>
      </c>
      <c r="DF49" s="305" t="str">
        <f>'[1]GHG Dashboard Data - Inventory'!DJ34</f>
        <v/>
      </c>
      <c r="DG49" s="305" t="str">
        <f>'[1]GHG Dashboard Data - Inventory'!DK34</f>
        <v/>
      </c>
      <c r="DH49" s="305" t="str">
        <f>'[1]GHG Dashboard Data - Inventory'!DL34</f>
        <v/>
      </c>
      <c r="DI49" s="305" t="str">
        <f>'[1]GHG Dashboard Data - Inventory'!DM34</f>
        <v/>
      </c>
      <c r="DJ49" s="305">
        <f>'[1]GHG Dashboard Data - Inventory'!DN34</f>
        <v>176941.81884564908</v>
      </c>
      <c r="DK49" s="305">
        <f>'[1]GHG Dashboard Data - Inventory'!DO34</f>
        <v>3473423.5495127053</v>
      </c>
      <c r="DL49" s="305">
        <f>'[1]GHG Dashboard Data - Inventory'!DP34</f>
        <v>112129.99025210942</v>
      </c>
      <c r="DM49" s="305" t="str">
        <f>'[1]GHG Dashboard Data - Inventory'!DQ34</f>
        <v/>
      </c>
      <c r="DN49" s="305" t="str">
        <f>'[1]GHG Dashboard Data - Inventory'!DR34</f>
        <v/>
      </c>
      <c r="DO49" s="305" t="str">
        <f>'[1]GHG Dashboard Data - Inventory'!DS34</f>
        <v/>
      </c>
      <c r="DP49" s="305">
        <f>'[1]GHG Dashboard Data - Inventory'!DT34</f>
        <v>1493792.1429550294</v>
      </c>
      <c r="DQ49" s="305" t="str">
        <f>'[1]GHG Dashboard Data - Inventory'!DU34</f>
        <v/>
      </c>
      <c r="DR49" s="305" t="str">
        <f>'[1]GHG Dashboard Data - Inventory'!DV34</f>
        <v/>
      </c>
      <c r="DS49" s="305">
        <f>'[1]GHG Dashboard Data - Inventory'!DW34</f>
        <v>138152.40521810079</v>
      </c>
      <c r="DT49" s="305" t="str">
        <f>'[1]GHG Dashboard Data - Inventory'!DX34</f>
        <v/>
      </c>
      <c r="DU49" s="305" t="str">
        <f>'[1]GHG Dashboard Data - Inventory'!DY34</f>
        <v/>
      </c>
      <c r="DV49" s="305" t="str">
        <f>'[1]GHG Dashboard Data - Inventory'!DZ34</f>
        <v/>
      </c>
      <c r="DW49" s="305" t="str">
        <f>'[1]GHG Dashboard Data - Inventory'!EA34</f>
        <v/>
      </c>
      <c r="DX49" s="305" t="str">
        <f>'[1]GHG Dashboard Data - Inventory'!EB34</f>
        <v/>
      </c>
      <c r="DY49" s="306" t="str">
        <f>'[1]GHG Dashboard Data - Inventory'!EC34</f>
        <v/>
      </c>
      <c r="DZ49" s="307">
        <f>'[1]GHG Dashboard Data - Inventory'!ED34</f>
        <v>2544145.7913116873</v>
      </c>
      <c r="EA49" s="307">
        <f>'[1]GHG Dashboard Data - Inventory'!EE34</f>
        <v>863366.86080322182</v>
      </c>
      <c r="EB49" s="307">
        <f>'[1]GHG Dashboard Data - Inventory'!EF34</f>
        <v>470050.61194819794</v>
      </c>
      <c r="EC49" s="307" t="str">
        <f>'[1]GHG Dashboard Data - Inventory'!EG34</f>
        <v/>
      </c>
      <c r="ED49" s="307">
        <f>'[1]GHG Dashboard Data - Inventory'!EH34</f>
        <v>9596263.2074683011</v>
      </c>
      <c r="EE49" s="307" t="str">
        <f>'[1]GHG Dashboard Data - Inventory'!EI34</f>
        <v/>
      </c>
      <c r="EF49" s="307" t="str">
        <f>'[1]GHG Dashboard Data - Inventory'!EJ34</f>
        <v/>
      </c>
      <c r="EG49" s="307" t="str">
        <f>'[1]GHG Dashboard Data - Inventory'!EK34</f>
        <v/>
      </c>
      <c r="EH49" s="307">
        <f>'[1]GHG Dashboard Data - Inventory'!EL34</f>
        <v>176941.81884564908</v>
      </c>
      <c r="EI49" s="307">
        <f>'[1]GHG Dashboard Data - Inventory'!EM34</f>
        <v>3473423.5495127053</v>
      </c>
      <c r="EJ49" s="307">
        <f>'[1]GHG Dashboard Data - Inventory'!EN34</f>
        <v>16486.041923923702</v>
      </c>
      <c r="EK49" s="307" t="str">
        <f>'[1]GHG Dashboard Data - Inventory'!EO34</f>
        <v/>
      </c>
      <c r="EL49" s="307" t="str">
        <f>'[1]GHG Dashboard Data - Inventory'!EP34</f>
        <v/>
      </c>
      <c r="EM49" s="307" t="str">
        <f>'[1]GHG Dashboard Data - Inventory'!EQ34</f>
        <v/>
      </c>
      <c r="EN49" s="307" t="str">
        <f>'[1]GHG Dashboard Data - Inventory'!ER34</f>
        <v/>
      </c>
      <c r="EO49" s="307" t="str">
        <f>'[1]GHG Dashboard Data - Inventory'!ES34</f>
        <v/>
      </c>
      <c r="EP49" s="307" t="str">
        <f>'[1]GHG Dashboard Data - Inventory'!ET34</f>
        <v/>
      </c>
      <c r="EQ49" s="307">
        <f>'[1]GHG Dashboard Data - Inventory'!EU34</f>
        <v>50794.753230261682</v>
      </c>
      <c r="ER49" s="307" t="str">
        <f>'[1]GHG Dashboard Data - Inventory'!EV34</f>
        <v/>
      </c>
      <c r="ES49" s="307" t="str">
        <f>'[1]GHG Dashboard Data - Inventory'!EW34</f>
        <v/>
      </c>
      <c r="ET49" s="307" t="str">
        <f>'[1]GHG Dashboard Data - Inventory'!EX34</f>
        <v/>
      </c>
      <c r="EU49" s="307" t="str">
        <f>'[1]GHG Dashboard Data - Inventory'!EY34</f>
        <v/>
      </c>
      <c r="EV49" s="307" t="str">
        <f>'[1]GHG Dashboard Data - Inventory'!EZ34</f>
        <v/>
      </c>
      <c r="EW49" s="308">
        <f t="shared" si="103"/>
        <v>9596263.2074683011</v>
      </c>
      <c r="EX49" s="309">
        <f>'[1]GHG Dashboard Data - Inventory'!FA34</f>
        <v>7350058.496383558</v>
      </c>
      <c r="EY49" s="309">
        <f>'[1]GHG Dashboard Data - Inventory'!FB34</f>
        <v>3567817.7418317129</v>
      </c>
      <c r="EZ49" s="309">
        <f>'[1]GHG Dashboard Data - Inventory'!FC34</f>
        <v>1631944.5481731303</v>
      </c>
      <c r="FA49" s="309">
        <f>'[1]GHG Dashboard Data - Inventory'!FD34</f>
        <v>7813936.964382547</v>
      </c>
      <c r="FB49" s="309">
        <f>'[1]GHG Dashboard Data - Inventory'!FE34</f>
        <v>3585553.5397648145</v>
      </c>
      <c r="FC49" s="309">
        <f>'[1]GHG Dashboard Data - Inventory'!FF34</f>
        <v>1631944.5481731303</v>
      </c>
      <c r="FD49" s="309" t="str">
        <f>'[1]GHG Dashboard Data - Inventory'!FG34</f>
        <v/>
      </c>
      <c r="FE49" s="309" t="str">
        <f>'[1]GHG Dashboard Data - Inventory'!FH34</f>
        <v/>
      </c>
      <c r="FF49" s="309" t="str">
        <f>'[1]GHG Dashboard Data - Inventory'!B34</f>
        <v>No</v>
      </c>
      <c r="FG49" s="31" t="str">
        <f>IFERROR(VLOOKUP(E49,'Climate data-must not modify'!A:D,4,FALSE),"")</f>
        <v>Sub-tropical</v>
      </c>
      <c r="FH49" s="31">
        <f t="shared" si="104"/>
        <v>19469.15702048118</v>
      </c>
      <c r="FI49" s="31">
        <f t="shared" si="105"/>
        <v>15114.56</v>
      </c>
      <c r="FJ49" s="35"/>
    </row>
    <row r="50" spans="1:166" s="31" customFormat="1">
      <c r="A50" s="31">
        <f t="shared" si="99"/>
        <v>8</v>
      </c>
      <c r="B50" s="31">
        <f t="shared" si="100"/>
        <v>35</v>
      </c>
      <c r="C50" s="34" t="str">
        <f t="shared" si="101"/>
        <v>Buenos Aires_2008</v>
      </c>
      <c r="D50" s="231">
        <f>'[1]GHG Dashboard Data - Inventory'!H35</f>
        <v>2008</v>
      </c>
      <c r="E50" s="156" t="str">
        <f>'[1]GHG Dashboard Data - Inventory'!C35</f>
        <v>Buenos Aires</v>
      </c>
      <c r="F50" s="156" t="str">
        <f>'[1]GHG Dashboard Data - Inventory'!D35</f>
        <v>Argentina</v>
      </c>
      <c r="G50" s="156" t="str">
        <f>'[1]GHG Dashboard Data - Inventory'!E35</f>
        <v>Latin America</v>
      </c>
      <c r="H50" s="156">
        <f>'[1]GHG Dashboard Data - Inventory'!K35</f>
        <v>3024768</v>
      </c>
      <c r="I50" s="156">
        <f>'[1]GHG Dashboard Data - Inventory'!L35</f>
        <v>200</v>
      </c>
      <c r="J50" s="156">
        <f>'[1]GHG Dashboard Data - Inventory'!M35/1000000</f>
        <v>72739.614617940199</v>
      </c>
      <c r="K50" s="156" t="str">
        <f>'[1]GHG Dashboard Data - Inventory'!J35</f>
        <v>BASIC</v>
      </c>
      <c r="L50" s="148">
        <f>'[1]GHG Dashboard Data - Inventory'!N35</f>
        <v>2238801.5308766123</v>
      </c>
      <c r="M50" s="148">
        <f>'[1]GHG Dashboard Data - Inventory'!O35</f>
        <v>1360029.6882300565</v>
      </c>
      <c r="N50" s="149">
        <f>'[1]GHG Dashboard Data - Inventory'!P35</f>
        <v>197415.86659399173</v>
      </c>
      <c r="O50" s="148">
        <f>'[1]GHG Dashboard Data - Inventory'!Q35</f>
        <v>979804.05195507151</v>
      </c>
      <c r="P50" s="148">
        <f>'[1]GHG Dashboard Data - Inventory'!R35</f>
        <v>1944122.9191961091</v>
      </c>
      <c r="Q50" s="149">
        <f>'[1]GHG Dashboard Data - Inventory'!S35</f>
        <v>254916.42400776455</v>
      </c>
      <c r="R50" s="148">
        <f>'[1]GHG Dashboard Data - Inventory'!T35</f>
        <v>483230.32707815891</v>
      </c>
      <c r="S50" s="148">
        <f>'[1]GHG Dashboard Data - Inventory'!U35</f>
        <v>335062.48377291008</v>
      </c>
      <c r="T50" s="149">
        <f>'[1]GHG Dashboard Data - Inventory'!V35</f>
        <v>44372.794167816835</v>
      </c>
      <c r="U50" s="148" t="str">
        <f>'[1]GHG Dashboard Data - Inventory'!W35</f>
        <v>IE</v>
      </c>
      <c r="V50" s="148" t="str">
        <f>'[1]GHG Dashboard Data - Inventory'!X35</f>
        <v>IE</v>
      </c>
      <c r="W50" s="149" t="str">
        <f>'[1]GHG Dashboard Data - Inventory'!Y35</f>
        <v>IE</v>
      </c>
      <c r="X50" s="150">
        <f>'[1]GHG Dashboard Data - Inventory'!Z35</f>
        <v>10086222.509201957</v>
      </c>
      <c r="Y50" s="148" t="str">
        <f>'[1]GHG Dashboard Data - Inventory'!AA35</f>
        <v>NO</v>
      </c>
      <c r="Z50" s="148" t="str">
        <f>'[1]GHG Dashboard Data - Inventory'!AB35</f>
        <v>NO</v>
      </c>
      <c r="AA50" s="149" t="str">
        <f>'[1]GHG Dashboard Data - Inventory'!AC35</f>
        <v>NO</v>
      </c>
      <c r="AB50" s="148" t="str">
        <f>'[1]GHG Dashboard Data - Inventory'!AD35</f>
        <v>NO</v>
      </c>
      <c r="AC50" s="148" t="str">
        <f>'[1]GHG Dashboard Data - Inventory'!AE35</f>
        <v>NO</v>
      </c>
      <c r="AD50" s="149" t="str">
        <f>'[1]GHG Dashboard Data - Inventory'!AF35</f>
        <v>NO</v>
      </c>
      <c r="AE50" s="148" t="str">
        <f>'[1]GHG Dashboard Data - Inventory'!AG35</f>
        <v>NO</v>
      </c>
      <c r="AF50" s="148">
        <f>'[1]GHG Dashboard Data - Inventory'!AH35</f>
        <v>167556.95441266513</v>
      </c>
      <c r="AG50" s="148">
        <f>'[1]GHG Dashboard Data - Inventory'!AI35</f>
        <v>3541427.822372721</v>
      </c>
      <c r="AH50" s="148" t="str">
        <f>'[1]GHG Dashboard Data - Inventory'!AJ35</f>
        <v>NO</v>
      </c>
      <c r="AI50" s="149" t="str">
        <f>'[1]GHG Dashboard Data - Inventory'!AK35</f>
        <v>NE</v>
      </c>
      <c r="AJ50" s="148">
        <f>'[1]GHG Dashboard Data - Inventory'!AL35</f>
        <v>16666.908166837744</v>
      </c>
      <c r="AK50" s="148">
        <f>'[1]GHG Dashboard Data - Inventory'!AM35</f>
        <v>90152.081223463276</v>
      </c>
      <c r="AL50" s="149">
        <f>'[1]GHG Dashboard Data - Inventory'!AN35</f>
        <v>19349.38733321257</v>
      </c>
      <c r="AM50" s="148" t="str">
        <f>'[1]GHG Dashboard Data - Inventory'!AO35</f>
        <v>NO</v>
      </c>
      <c r="AN50" s="148" t="str">
        <f>'[1]GHG Dashboard Data - Inventory'!AP35</f>
        <v>NO</v>
      </c>
      <c r="AO50" s="149" t="str">
        <f>'[1]GHG Dashboard Data - Inventory'!AQ35</f>
        <v>NO</v>
      </c>
      <c r="AP50" s="148" t="str">
        <f>'[1]GHG Dashboard Data - Inventory'!AR35</f>
        <v>NO</v>
      </c>
      <c r="AQ50" s="148" t="str">
        <f>'[1]GHG Dashboard Data - Inventory'!AS35</f>
        <v>NO</v>
      </c>
      <c r="AR50" s="149" t="str">
        <f>'[1]GHG Dashboard Data - Inventory'!AT35</f>
        <v>NO</v>
      </c>
      <c r="AS50" s="148" t="str">
        <f>'[1]GHG Dashboard Data - Inventory'!AU35</f>
        <v>IE</v>
      </c>
      <c r="AT50" s="148" t="str">
        <f>'[1]GHG Dashboard Data - Inventory'!AV35</f>
        <v>NO</v>
      </c>
      <c r="AU50" s="149" t="str">
        <f>'[1]GHG Dashboard Data - Inventory'!AW35</f>
        <v>NO</v>
      </c>
      <c r="AV50" s="148" t="str">
        <f>'[1]GHG Dashboard Data - Inventory'!AX35</f>
        <v>NO</v>
      </c>
      <c r="AW50" s="148">
        <f>'[1]GHG Dashboard Data - Inventory'!AY35</f>
        <v>1441973.9150905348</v>
      </c>
      <c r="AX50" s="150" t="str">
        <f>'[1]GHG Dashboard Data - Inventory'!AZ35</f>
        <v>NO</v>
      </c>
      <c r="AY50" s="148" t="str">
        <f>'[1]GHG Dashboard Data - Inventory'!BA35</f>
        <v>NO</v>
      </c>
      <c r="AZ50" s="148" t="str">
        <f>'[1]GHG Dashboard Data - Inventory'!BB35</f>
        <v>NO</v>
      </c>
      <c r="BA50" s="150" t="str">
        <f>'[1]GHG Dashboard Data - Inventory'!BC35</f>
        <v>NO</v>
      </c>
      <c r="BB50" s="148" t="str">
        <f>'[1]GHG Dashboard Data - Inventory'!BD35</f>
        <v>NO</v>
      </c>
      <c r="BC50" s="148" t="str">
        <f>'[1]GHG Dashboard Data - Inventory'!BE35</f>
        <v>NO</v>
      </c>
      <c r="BD50" s="150" t="str">
        <f>'[1]GHG Dashboard Data - Inventory'!BF35</f>
        <v>NO</v>
      </c>
      <c r="BE50" s="148">
        <f>'[1]GHG Dashboard Data - Inventory'!BG35</f>
        <v>54327.940596350163</v>
      </c>
      <c r="BF50" s="148">
        <f>'[1]GHG Dashboard Data - Inventory'!BH35</f>
        <v>87207.213439986954</v>
      </c>
      <c r="BG50" s="150" t="str">
        <f>'[1]GHG Dashboard Data - Inventory'!BI35</f>
        <v>NO</v>
      </c>
      <c r="BH50" s="149" t="str">
        <f>'[1]GHG Dashboard Data - Inventory'!BJ35</f>
        <v>NE</v>
      </c>
      <c r="BI50" s="149" t="str">
        <f>'[1]GHG Dashboard Data - Inventory'!BK35</f>
        <v>NE</v>
      </c>
      <c r="BJ50" s="149" t="str">
        <f>'[1]GHG Dashboard Data - Inventory'!BL35</f>
        <v>NO</v>
      </c>
      <c r="BK50" s="149" t="str">
        <f>'[1]GHG Dashboard Data - Inventory'!BM35</f>
        <v>NO</v>
      </c>
      <c r="BL50" s="149" t="str">
        <f>'[1]GHG Dashboard Data - Inventory'!BN35</f>
        <v>NO</v>
      </c>
      <c r="BM50" s="151" t="str">
        <f>'[1]GHG Dashboard Data - Inventory'!BO35</f>
        <v>NE</v>
      </c>
      <c r="BN50" s="269">
        <f>'[1]GHG Dashboard Data - Inventory'!BP35</f>
        <v>0</v>
      </c>
      <c r="BO50" s="269">
        <f>'[1]GHG Dashboard Data - Inventory'!BQ35</f>
        <v>0</v>
      </c>
      <c r="BP50" s="269">
        <f>'[1]GHG Dashboard Data - Inventory'!BR35</f>
        <v>0</v>
      </c>
      <c r="BQ50" s="269">
        <f>'[1]GHG Dashboard Data - Inventory'!BS35</f>
        <v>0</v>
      </c>
      <c r="BR50" s="269">
        <f>'[1]GHG Dashboard Data - Inventory'!BT35</f>
        <v>0</v>
      </c>
      <c r="BS50" s="269">
        <f>'[1]GHG Dashboard Data - Inventory'!BU35</f>
        <v>0</v>
      </c>
      <c r="BT50" s="152" t="str">
        <f t="shared" si="102"/>
        <v>Buenos Aires_2008</v>
      </c>
      <c r="BU50" s="152">
        <f>'[1]GHG Dashboard Data - Inventory'!BW35</f>
        <v>12740363.836411478</v>
      </c>
      <c r="BV50" s="152">
        <f>'[1]GHG Dashboard Data - Inventory'!BX35</f>
        <v>13256418.308514263</v>
      </c>
      <c r="BW50" s="152">
        <f>'[1]GHG Dashboard Data - Inventory'!BY35</f>
        <v>13256418.308514263</v>
      </c>
      <c r="BX50" s="152">
        <f>'[1]GHG Dashboard Data - Inventory'!BZ35</f>
        <v>17568038.044660375</v>
      </c>
      <c r="BY50" s="302">
        <f>'[1]GHG Dashboard Data - Inventory'!CA35</f>
        <v>7508607.9555215836</v>
      </c>
      <c r="BZ50" s="302">
        <f>'[1]GHG Dashboard Data - Inventory'!CB35</f>
        <v>3648246.8117630221</v>
      </c>
      <c r="CA50" s="302">
        <f>'[1]GHG Dashboard Data - Inventory'!CC35</f>
        <v>1583509.0691268719</v>
      </c>
      <c r="CB50" s="303">
        <f>'[1]GHG Dashboard Data - Inventory'!CD35</f>
        <v>8005313.0402911566</v>
      </c>
      <c r="CC50" s="303">
        <f>'[1]GHG Dashboard Data - Inventory'!CE35</f>
        <v>3667596.1990962345</v>
      </c>
      <c r="CD50" s="303">
        <f>'[1]GHG Dashboard Data - Inventory'!CF35</f>
        <v>1583509.0691268719</v>
      </c>
      <c r="CE50" s="303" t="str">
        <f>'[1]GHG Dashboard Data - Inventory'!CG35</f>
        <v/>
      </c>
      <c r="CF50" s="303" t="str">
        <f>'[1]GHG Dashboard Data - Inventory'!CH35</f>
        <v/>
      </c>
      <c r="CG50" s="304">
        <f>'[1]GHG Dashboard Data - Inventory'!CI35</f>
        <v>13955615.373524465</v>
      </c>
      <c r="CH50" s="304">
        <f>'[1]GHG Dashboard Data - Inventory'!CK35</f>
        <v>3558094.7305395589</v>
      </c>
      <c r="CI50" s="304">
        <f>SUM('[1]GHG Dashboard Data - Inventory'!CL35:CM35)</f>
        <v>54327.940596350163</v>
      </c>
      <c r="CJ50" s="304" t="str">
        <f>'[1]GHG Dashboard Data - Inventory'!CN35</f>
        <v/>
      </c>
      <c r="CK50" s="304" t="str">
        <f>'[1]GHG Dashboard Data - Inventory'!CO35</f>
        <v/>
      </c>
      <c r="CL50" s="302">
        <f>'[1]GHG Dashboard Data - Inventory'!CP35</f>
        <v>3598831.2191066686</v>
      </c>
      <c r="CM50" s="302">
        <f>'[1]GHG Dashboard Data - Inventory'!CQ35</f>
        <v>2923926.9711511806</v>
      </c>
      <c r="CN50" s="302">
        <f>'[1]GHG Dashboard Data - Inventory'!CR35</f>
        <v>818292.81085106893</v>
      </c>
      <c r="CO50" s="302" t="str">
        <f>'[1]GHG Dashboard Data - Inventory'!CS35</f>
        <v/>
      </c>
      <c r="CP50" s="302" t="str">
        <f>'[1]GHG Dashboard Data - Inventory'!CT35</f>
        <v/>
      </c>
      <c r="CQ50" s="302" t="str">
        <f>'[1]GHG Dashboard Data - Inventory'!CU35</f>
        <v/>
      </c>
      <c r="CR50" s="302" t="str">
        <f>'[1]GHG Dashboard Data - Inventory'!CV35</f>
        <v/>
      </c>
      <c r="CS50" s="302">
        <f>'[1]GHG Dashboard Data - Inventory'!CW35</f>
        <v>167556.95441266513</v>
      </c>
      <c r="CT50" s="302">
        <f>'[1]GHG Dashboard Data - Inventory'!CX35</f>
        <v>3541427.822372721</v>
      </c>
      <c r="CU50" s="302">
        <f>'[1]GHG Dashboard Data - Inventory'!CY35</f>
        <v>106818.98939030102</v>
      </c>
      <c r="CV50" s="302" t="str">
        <f>'[1]GHG Dashboard Data - Inventory'!CZ35</f>
        <v/>
      </c>
      <c r="CW50" s="302" t="str">
        <f>'[1]GHG Dashboard Data - Inventory'!DA35</f>
        <v/>
      </c>
      <c r="CX50" s="302" t="str">
        <f>'[1]GHG Dashboard Data - Inventory'!DB35</f>
        <v/>
      </c>
      <c r="CY50" s="302">
        <f>'[1]GHG Dashboard Data - Inventory'!DC35</f>
        <v>1441973.9150905348</v>
      </c>
      <c r="CZ50" s="302" t="str">
        <f>'[1]GHG Dashboard Data - Inventory'!DD35</f>
        <v/>
      </c>
      <c r="DA50" s="302" t="str">
        <f>'[1]GHG Dashboard Data - Inventory'!DE35</f>
        <v/>
      </c>
      <c r="DB50" s="302">
        <f>'[1]GHG Dashboard Data - Inventory'!DF35</f>
        <v>141535.1540363371</v>
      </c>
      <c r="DC50" s="305">
        <f>'[1]GHG Dashboard Data - Inventory'!DG35</f>
        <v>3796247.0857006605</v>
      </c>
      <c r="DD50" s="305">
        <f>'[1]GHG Dashboard Data - Inventory'!DH35</f>
        <v>3178843.3951589451</v>
      </c>
      <c r="DE50" s="305">
        <f>'[1]GHG Dashboard Data - Inventory'!DI35</f>
        <v>862665.60501888581</v>
      </c>
      <c r="DF50" s="305" t="str">
        <f>'[1]GHG Dashboard Data - Inventory'!DJ35</f>
        <v/>
      </c>
      <c r="DG50" s="305" t="str">
        <f>'[1]GHG Dashboard Data - Inventory'!DK35</f>
        <v/>
      </c>
      <c r="DH50" s="305" t="str">
        <f>'[1]GHG Dashboard Data - Inventory'!DL35</f>
        <v/>
      </c>
      <c r="DI50" s="305" t="str">
        <f>'[1]GHG Dashboard Data - Inventory'!DM35</f>
        <v/>
      </c>
      <c r="DJ50" s="305">
        <f>'[1]GHG Dashboard Data - Inventory'!DN35</f>
        <v>167556.95441266513</v>
      </c>
      <c r="DK50" s="305">
        <f>'[1]GHG Dashboard Data - Inventory'!DO35</f>
        <v>3541427.822372721</v>
      </c>
      <c r="DL50" s="305">
        <f>'[1]GHG Dashboard Data - Inventory'!DP35</f>
        <v>126168.37672351359</v>
      </c>
      <c r="DM50" s="305" t="str">
        <f>'[1]GHG Dashboard Data - Inventory'!DQ35</f>
        <v/>
      </c>
      <c r="DN50" s="305" t="str">
        <f>'[1]GHG Dashboard Data - Inventory'!DR35</f>
        <v/>
      </c>
      <c r="DO50" s="305" t="str">
        <f>'[1]GHG Dashboard Data - Inventory'!DS35</f>
        <v/>
      </c>
      <c r="DP50" s="305">
        <f>'[1]GHG Dashboard Data - Inventory'!DT35</f>
        <v>1441973.9150905348</v>
      </c>
      <c r="DQ50" s="305" t="str">
        <f>'[1]GHG Dashboard Data - Inventory'!DU35</f>
        <v/>
      </c>
      <c r="DR50" s="305" t="str">
        <f>'[1]GHG Dashboard Data - Inventory'!DV35</f>
        <v/>
      </c>
      <c r="DS50" s="305">
        <f>'[1]GHG Dashboard Data - Inventory'!DW35</f>
        <v>141535.1540363371</v>
      </c>
      <c r="DT50" s="305" t="str">
        <f>'[1]GHG Dashboard Data - Inventory'!DX35</f>
        <v/>
      </c>
      <c r="DU50" s="305" t="str">
        <f>'[1]GHG Dashboard Data - Inventory'!DY35</f>
        <v/>
      </c>
      <c r="DV50" s="305" t="str">
        <f>'[1]GHG Dashboard Data - Inventory'!DZ35</f>
        <v/>
      </c>
      <c r="DW50" s="305" t="str">
        <f>'[1]GHG Dashboard Data - Inventory'!EA35</f>
        <v/>
      </c>
      <c r="DX50" s="305" t="str">
        <f>'[1]GHG Dashboard Data - Inventory'!EB35</f>
        <v/>
      </c>
      <c r="DY50" s="306" t="str">
        <f>'[1]GHG Dashboard Data - Inventory'!EC35</f>
        <v/>
      </c>
      <c r="DZ50" s="307">
        <f>'[1]GHG Dashboard Data - Inventory'!ED35</f>
        <v>2238801.5308766123</v>
      </c>
      <c r="EA50" s="307">
        <f>'[1]GHG Dashboard Data - Inventory'!EE35</f>
        <v>979804.05195507151</v>
      </c>
      <c r="EB50" s="307">
        <f>'[1]GHG Dashboard Data - Inventory'!EF35</f>
        <v>483230.32707815891</v>
      </c>
      <c r="EC50" s="307" t="str">
        <f>'[1]GHG Dashboard Data - Inventory'!EG35</f>
        <v/>
      </c>
      <c r="ED50" s="307">
        <f>'[1]GHG Dashboard Data - Inventory'!EH35</f>
        <v>10086222.509201957</v>
      </c>
      <c r="EE50" s="307" t="str">
        <f>'[1]GHG Dashboard Data - Inventory'!EI35</f>
        <v/>
      </c>
      <c r="EF50" s="307" t="str">
        <f>'[1]GHG Dashboard Data - Inventory'!EJ35</f>
        <v/>
      </c>
      <c r="EG50" s="307" t="str">
        <f>'[1]GHG Dashboard Data - Inventory'!EK35</f>
        <v/>
      </c>
      <c r="EH50" s="307">
        <f>'[1]GHG Dashboard Data - Inventory'!EL35</f>
        <v>167556.95441266513</v>
      </c>
      <c r="EI50" s="307">
        <f>'[1]GHG Dashboard Data - Inventory'!EM35</f>
        <v>3541427.822372721</v>
      </c>
      <c r="EJ50" s="307">
        <f>'[1]GHG Dashboard Data - Inventory'!EN35</f>
        <v>16666.908166837744</v>
      </c>
      <c r="EK50" s="307" t="str">
        <f>'[1]GHG Dashboard Data - Inventory'!EO35</f>
        <v/>
      </c>
      <c r="EL50" s="307" t="str">
        <f>'[1]GHG Dashboard Data - Inventory'!EP35</f>
        <v/>
      </c>
      <c r="EM50" s="307" t="str">
        <f>'[1]GHG Dashboard Data - Inventory'!EQ35</f>
        <v/>
      </c>
      <c r="EN50" s="307" t="str">
        <f>'[1]GHG Dashboard Data - Inventory'!ER35</f>
        <v/>
      </c>
      <c r="EO50" s="307" t="str">
        <f>'[1]GHG Dashboard Data - Inventory'!ES35</f>
        <v/>
      </c>
      <c r="EP50" s="307" t="str">
        <f>'[1]GHG Dashboard Data - Inventory'!ET35</f>
        <v/>
      </c>
      <c r="EQ50" s="307">
        <f>'[1]GHG Dashboard Data - Inventory'!EU35</f>
        <v>54327.940596350163</v>
      </c>
      <c r="ER50" s="307" t="str">
        <f>'[1]GHG Dashboard Data - Inventory'!EV35</f>
        <v/>
      </c>
      <c r="ES50" s="307" t="str">
        <f>'[1]GHG Dashboard Data - Inventory'!EW35</f>
        <v/>
      </c>
      <c r="ET50" s="307" t="str">
        <f>'[1]GHG Dashboard Data - Inventory'!EX35</f>
        <v/>
      </c>
      <c r="EU50" s="307" t="str">
        <f>'[1]GHG Dashboard Data - Inventory'!EY35</f>
        <v/>
      </c>
      <c r="EV50" s="307" t="str">
        <f>'[1]GHG Dashboard Data - Inventory'!EZ35</f>
        <v/>
      </c>
      <c r="EW50" s="308">
        <f t="shared" si="103"/>
        <v>10086222.509201957</v>
      </c>
      <c r="EX50" s="309">
        <f>'[1]GHG Dashboard Data - Inventory'!FA35</f>
        <v>7508607.9555215836</v>
      </c>
      <c r="EY50" s="309">
        <f>'[1]GHG Dashboard Data - Inventory'!FB35</f>
        <v>3648246.8117630221</v>
      </c>
      <c r="EZ50" s="309">
        <f>'[1]GHG Dashboard Data - Inventory'!FC35</f>
        <v>1583509.0691268719</v>
      </c>
      <c r="FA50" s="309">
        <f>'[1]GHG Dashboard Data - Inventory'!FD35</f>
        <v>8005313.0402911566</v>
      </c>
      <c r="FB50" s="309">
        <f>'[1]GHG Dashboard Data - Inventory'!FE35</f>
        <v>3667596.1990962345</v>
      </c>
      <c r="FC50" s="309">
        <f>'[1]GHG Dashboard Data - Inventory'!FF35</f>
        <v>1583509.0691268719</v>
      </c>
      <c r="FD50" s="309" t="str">
        <f>'[1]GHG Dashboard Data - Inventory'!FG35</f>
        <v/>
      </c>
      <c r="FE50" s="309" t="str">
        <f>'[1]GHG Dashboard Data - Inventory'!FH35</f>
        <v/>
      </c>
      <c r="FF50" s="309" t="str">
        <f>'[1]GHG Dashboard Data - Inventory'!B35</f>
        <v>No</v>
      </c>
      <c r="FG50" s="31" t="str">
        <f>IFERROR(VLOOKUP(E50,'Climate data-must not modify'!A:D,4,FALSE),"")</f>
        <v>Sub-tropical</v>
      </c>
      <c r="FH50" s="31">
        <f t="shared" si="104"/>
        <v>24047.99793502847</v>
      </c>
      <c r="FI50" s="31">
        <f t="shared" si="105"/>
        <v>15123.84</v>
      </c>
      <c r="FJ50" s="35"/>
    </row>
    <row r="51" spans="1:166" s="31" customFormat="1">
      <c r="A51" s="31">
        <f t="shared" si="99"/>
        <v>8</v>
      </c>
      <c r="B51" s="31">
        <f t="shared" si="100"/>
        <v>36</v>
      </c>
      <c r="C51" s="34" t="str">
        <f t="shared" si="101"/>
        <v>Buenos Aires_2009</v>
      </c>
      <c r="D51" s="231">
        <f>'[1]GHG Dashboard Data - Inventory'!H36</f>
        <v>2009</v>
      </c>
      <c r="E51" s="156" t="str">
        <f>'[1]GHG Dashboard Data - Inventory'!C36</f>
        <v>Buenos Aires</v>
      </c>
      <c r="F51" s="156" t="str">
        <f>'[1]GHG Dashboard Data - Inventory'!D36</f>
        <v>Argentina</v>
      </c>
      <c r="G51" s="156" t="str">
        <f>'[1]GHG Dashboard Data - Inventory'!E36</f>
        <v>Latin America</v>
      </c>
      <c r="H51" s="156">
        <f>'[1]GHG Dashboard Data - Inventory'!K36</f>
        <v>3026625</v>
      </c>
      <c r="I51" s="156">
        <f>'[1]GHG Dashboard Data - Inventory'!L36</f>
        <v>200</v>
      </c>
      <c r="J51" s="156">
        <f>'[1]GHG Dashboard Data - Inventory'!M36/1000000</f>
        <v>70693.144208037789</v>
      </c>
      <c r="K51" s="156" t="str">
        <f>'[1]GHG Dashboard Data - Inventory'!J36</f>
        <v>BASIC</v>
      </c>
      <c r="L51" s="148">
        <f>'[1]GHG Dashboard Data - Inventory'!N36</f>
        <v>2375962.9203622066</v>
      </c>
      <c r="M51" s="148">
        <f>'[1]GHG Dashboard Data - Inventory'!O36</f>
        <v>1244761.5023396974</v>
      </c>
      <c r="N51" s="149">
        <f>'[1]GHG Dashboard Data - Inventory'!P36</f>
        <v>189491.27617192201</v>
      </c>
      <c r="O51" s="148">
        <f>'[1]GHG Dashboard Data - Inventory'!Q36</f>
        <v>785405.01647495746</v>
      </c>
      <c r="P51" s="148">
        <f>'[1]GHG Dashboard Data - Inventory'!R36</f>
        <v>1839647.183922223</v>
      </c>
      <c r="Q51" s="149">
        <f>'[1]GHG Dashboard Data - Inventory'!S36</f>
        <v>249739.3841398707</v>
      </c>
      <c r="R51" s="148">
        <f>'[1]GHG Dashboard Data - Inventory'!T36</f>
        <v>428378.1673305193</v>
      </c>
      <c r="S51" s="148">
        <f>'[1]GHG Dashboard Data - Inventory'!U36</f>
        <v>297809.49892820796</v>
      </c>
      <c r="T51" s="149">
        <f>'[1]GHG Dashboard Data - Inventory'!V36</f>
        <v>39773.982667404562</v>
      </c>
      <c r="U51" s="148" t="str">
        <f>'[1]GHG Dashboard Data - Inventory'!W36</f>
        <v>IE</v>
      </c>
      <c r="V51" s="148" t="str">
        <f>'[1]GHG Dashboard Data - Inventory'!X36</f>
        <v>IE</v>
      </c>
      <c r="W51" s="149" t="str">
        <f>'[1]GHG Dashboard Data - Inventory'!Y36</f>
        <v>IE</v>
      </c>
      <c r="X51" s="150">
        <f>'[1]GHG Dashboard Data - Inventory'!Z36</f>
        <v>8423441.6816633008</v>
      </c>
      <c r="Y51" s="148" t="str">
        <f>'[1]GHG Dashboard Data - Inventory'!AA36</f>
        <v>NO</v>
      </c>
      <c r="Z51" s="148" t="str">
        <f>'[1]GHG Dashboard Data - Inventory'!AB36</f>
        <v>NO</v>
      </c>
      <c r="AA51" s="149" t="str">
        <f>'[1]GHG Dashboard Data - Inventory'!AC36</f>
        <v>NO</v>
      </c>
      <c r="AB51" s="148" t="str">
        <f>'[1]GHG Dashboard Data - Inventory'!AD36</f>
        <v>NO</v>
      </c>
      <c r="AC51" s="148" t="str">
        <f>'[1]GHG Dashboard Data - Inventory'!AE36</f>
        <v>NO</v>
      </c>
      <c r="AD51" s="149" t="str">
        <f>'[1]GHG Dashboard Data - Inventory'!AF36</f>
        <v>NO</v>
      </c>
      <c r="AE51" s="148" t="str">
        <f>'[1]GHG Dashboard Data - Inventory'!AG36</f>
        <v>NO</v>
      </c>
      <c r="AF51" s="148">
        <f>'[1]GHG Dashboard Data - Inventory'!AH36</f>
        <v>166019.34895185073</v>
      </c>
      <c r="AG51" s="148">
        <f>'[1]GHG Dashboard Data - Inventory'!AI36</f>
        <v>3513766.426761332</v>
      </c>
      <c r="AH51" s="148" t="str">
        <f>'[1]GHG Dashboard Data - Inventory'!AJ36</f>
        <v>NO</v>
      </c>
      <c r="AI51" s="149" t="str">
        <f>'[1]GHG Dashboard Data - Inventory'!AK36</f>
        <v>NE</v>
      </c>
      <c r="AJ51" s="148">
        <f>'[1]GHG Dashboard Data - Inventory'!AL36</f>
        <v>16755.159297463488</v>
      </c>
      <c r="AK51" s="148">
        <f>'[1]GHG Dashboard Data - Inventory'!AM36</f>
        <v>82954.023389039372</v>
      </c>
      <c r="AL51" s="149">
        <f>'[1]GHG Dashboard Data - Inventory'!AN36</f>
        <v>18789.462475856672</v>
      </c>
      <c r="AM51" s="148" t="str">
        <f>'[1]GHG Dashboard Data - Inventory'!AO36</f>
        <v>NO</v>
      </c>
      <c r="AN51" s="148" t="str">
        <f>'[1]GHG Dashboard Data - Inventory'!AP36</f>
        <v>NO</v>
      </c>
      <c r="AO51" s="149" t="str">
        <f>'[1]GHG Dashboard Data - Inventory'!AQ36</f>
        <v>NO</v>
      </c>
      <c r="AP51" s="148" t="str">
        <f>'[1]GHG Dashboard Data - Inventory'!AR36</f>
        <v>NO</v>
      </c>
      <c r="AQ51" s="148" t="str">
        <f>'[1]GHG Dashboard Data - Inventory'!AS36</f>
        <v>NO</v>
      </c>
      <c r="AR51" s="149" t="str">
        <f>'[1]GHG Dashboard Data - Inventory'!AT36</f>
        <v>NO</v>
      </c>
      <c r="AS51" s="148" t="str">
        <f>'[1]GHG Dashboard Data - Inventory'!AU36</f>
        <v>IE</v>
      </c>
      <c r="AT51" s="148" t="str">
        <f>'[1]GHG Dashboard Data - Inventory'!AV36</f>
        <v>NO</v>
      </c>
      <c r="AU51" s="149" t="str">
        <f>'[1]GHG Dashboard Data - Inventory'!AW36</f>
        <v>NO</v>
      </c>
      <c r="AV51" s="148" t="str">
        <f>'[1]GHG Dashboard Data - Inventory'!AX36</f>
        <v>NO</v>
      </c>
      <c r="AW51" s="148">
        <f>'[1]GHG Dashboard Data - Inventory'!AY36</f>
        <v>1403990.7949316553</v>
      </c>
      <c r="AX51" s="150" t="str">
        <f>'[1]GHG Dashboard Data - Inventory'!AZ36</f>
        <v>NO</v>
      </c>
      <c r="AY51" s="148" t="str">
        <f>'[1]GHG Dashboard Data - Inventory'!BA36</f>
        <v>NO</v>
      </c>
      <c r="AZ51" s="148" t="str">
        <f>'[1]GHG Dashboard Data - Inventory'!BB36</f>
        <v>NO</v>
      </c>
      <c r="BA51" s="150" t="str">
        <f>'[1]GHG Dashboard Data - Inventory'!BC36</f>
        <v>NO</v>
      </c>
      <c r="BB51" s="148" t="str">
        <f>'[1]GHG Dashboard Data - Inventory'!BD36</f>
        <v>NO</v>
      </c>
      <c r="BC51" s="148" t="str">
        <f>'[1]GHG Dashboard Data - Inventory'!BE36</f>
        <v>NO</v>
      </c>
      <c r="BD51" s="150" t="str">
        <f>'[1]GHG Dashboard Data - Inventory'!BF36</f>
        <v>NO</v>
      </c>
      <c r="BE51" s="148">
        <f>'[1]GHG Dashboard Data - Inventory'!BG36</f>
        <v>54744.206647979307</v>
      </c>
      <c r="BF51" s="148">
        <f>'[1]GHG Dashboard Data - Inventory'!BH36</f>
        <v>85553.373026396192</v>
      </c>
      <c r="BG51" s="150" t="str">
        <f>'[1]GHG Dashboard Data - Inventory'!BI36</f>
        <v>NO</v>
      </c>
      <c r="BH51" s="149" t="str">
        <f>'[1]GHG Dashboard Data - Inventory'!BJ36</f>
        <v>NE</v>
      </c>
      <c r="BI51" s="149" t="str">
        <f>'[1]GHG Dashboard Data - Inventory'!BK36</f>
        <v>NE</v>
      </c>
      <c r="BJ51" s="149" t="str">
        <f>'[1]GHG Dashboard Data - Inventory'!BL36</f>
        <v>NO</v>
      </c>
      <c r="BK51" s="149" t="str">
        <f>'[1]GHG Dashboard Data - Inventory'!BM36</f>
        <v>NO</v>
      </c>
      <c r="BL51" s="149" t="str">
        <f>'[1]GHG Dashboard Data - Inventory'!BN36</f>
        <v>NO</v>
      </c>
      <c r="BM51" s="151" t="str">
        <f>'[1]GHG Dashboard Data - Inventory'!BO36</f>
        <v>NE</v>
      </c>
      <c r="BN51" s="269">
        <f>'[1]GHG Dashboard Data - Inventory'!BP36</f>
        <v>0</v>
      </c>
      <c r="BO51" s="269">
        <f>'[1]GHG Dashboard Data - Inventory'!BQ36</f>
        <v>0</v>
      </c>
      <c r="BP51" s="269">
        <f>'[1]GHG Dashboard Data - Inventory'!BR36</f>
        <v>0</v>
      </c>
      <c r="BQ51" s="269">
        <f>'[1]GHG Dashboard Data - Inventory'!BS36</f>
        <v>0</v>
      </c>
      <c r="BR51" s="269">
        <f>'[1]GHG Dashboard Data - Inventory'!BT36</f>
        <v>0</v>
      </c>
      <c r="BS51" s="269">
        <f>'[1]GHG Dashboard Data - Inventory'!BU36</f>
        <v>0</v>
      </c>
      <c r="BT51" s="152" t="str">
        <f t="shared" si="102"/>
        <v>Buenos Aires_2009</v>
      </c>
      <c r="BU51" s="152">
        <f>'[1]GHG Dashboard Data - Inventory'!BW36</f>
        <v>12295747.622363528</v>
      </c>
      <c r="BV51" s="152">
        <f>'[1]GHG Dashboard Data - Inventory'!BX36</f>
        <v>12793541.72781858</v>
      </c>
      <c r="BW51" s="152">
        <f>'[1]GHG Dashboard Data - Inventory'!BY36</f>
        <v>12793541.72781858</v>
      </c>
      <c r="BX51" s="152">
        <f>'[1]GHG Dashboard Data - Inventory'!BZ36</f>
        <v>15764472.927489609</v>
      </c>
      <c r="BY51" s="302">
        <f>'[1]GHG Dashboard Data - Inventory'!CA36</f>
        <v>7137983.6383096632</v>
      </c>
      <c r="BZ51" s="302">
        <f>'[1]GHG Dashboard Data - Inventory'!CB36</f>
        <v>3613475.609447835</v>
      </c>
      <c r="CA51" s="302">
        <f>'[1]GHG Dashboard Data - Inventory'!CC36</f>
        <v>1544288.3746060308</v>
      </c>
      <c r="CB51" s="303">
        <f>'[1]GHG Dashboard Data - Inventory'!CD36</f>
        <v>7616988.2812888594</v>
      </c>
      <c r="CC51" s="303">
        <f>'[1]GHG Dashboard Data - Inventory'!CE36</f>
        <v>3632265.0719236913</v>
      </c>
      <c r="CD51" s="303">
        <f>'[1]GHG Dashboard Data - Inventory'!CF36</f>
        <v>1544288.3746060308</v>
      </c>
      <c r="CE51" s="303" t="str">
        <f>'[1]GHG Dashboard Data - Inventory'!CG36</f>
        <v/>
      </c>
      <c r="CF51" s="303" t="str">
        <f>'[1]GHG Dashboard Data - Inventory'!CH36</f>
        <v/>
      </c>
      <c r="CG51" s="304">
        <f>'[1]GHG Dashboard Data - Inventory'!CI36</f>
        <v>12179207.134782834</v>
      </c>
      <c r="CH51" s="304">
        <f>'[1]GHG Dashboard Data - Inventory'!CK36</f>
        <v>3530521.5860587955</v>
      </c>
      <c r="CI51" s="304">
        <f>SUM('[1]GHG Dashboard Data - Inventory'!CL36:CM36)</f>
        <v>54744.206647979307</v>
      </c>
      <c r="CJ51" s="304" t="str">
        <f>'[1]GHG Dashboard Data - Inventory'!CN36</f>
        <v/>
      </c>
      <c r="CK51" s="304" t="str">
        <f>'[1]GHG Dashboard Data - Inventory'!CO36</f>
        <v/>
      </c>
      <c r="CL51" s="302">
        <f>'[1]GHG Dashboard Data - Inventory'!CP36</f>
        <v>3620724.4227019041</v>
      </c>
      <c r="CM51" s="302">
        <f>'[1]GHG Dashboard Data - Inventory'!CQ36</f>
        <v>2625052.2003971804</v>
      </c>
      <c r="CN51" s="302">
        <f>'[1]GHG Dashboard Data - Inventory'!CR36</f>
        <v>726187.6662587272</v>
      </c>
      <c r="CO51" s="302" t="str">
        <f>'[1]GHG Dashboard Data - Inventory'!CS36</f>
        <v/>
      </c>
      <c r="CP51" s="302" t="str">
        <f>'[1]GHG Dashboard Data - Inventory'!CT36</f>
        <v/>
      </c>
      <c r="CQ51" s="302" t="str">
        <f>'[1]GHG Dashboard Data - Inventory'!CU36</f>
        <v/>
      </c>
      <c r="CR51" s="302" t="str">
        <f>'[1]GHG Dashboard Data - Inventory'!CV36</f>
        <v/>
      </c>
      <c r="CS51" s="302">
        <f>'[1]GHG Dashboard Data - Inventory'!CW36</f>
        <v>166019.34895185073</v>
      </c>
      <c r="CT51" s="302">
        <f>'[1]GHG Dashboard Data - Inventory'!CX36</f>
        <v>3513766.426761332</v>
      </c>
      <c r="CU51" s="302">
        <f>'[1]GHG Dashboard Data - Inventory'!CY36</f>
        <v>99709.182686502856</v>
      </c>
      <c r="CV51" s="302" t="str">
        <f>'[1]GHG Dashboard Data - Inventory'!CZ36</f>
        <v/>
      </c>
      <c r="CW51" s="302" t="str">
        <f>'[1]GHG Dashboard Data - Inventory'!DA36</f>
        <v/>
      </c>
      <c r="CX51" s="302" t="str">
        <f>'[1]GHG Dashboard Data - Inventory'!DB36</f>
        <v/>
      </c>
      <c r="CY51" s="302">
        <f>'[1]GHG Dashboard Data - Inventory'!DC36</f>
        <v>1403990.7949316553</v>
      </c>
      <c r="CZ51" s="302" t="str">
        <f>'[1]GHG Dashboard Data - Inventory'!DD36</f>
        <v/>
      </c>
      <c r="DA51" s="302" t="str">
        <f>'[1]GHG Dashboard Data - Inventory'!DE36</f>
        <v/>
      </c>
      <c r="DB51" s="302">
        <f>'[1]GHG Dashboard Data - Inventory'!DF36</f>
        <v>140297.57967437551</v>
      </c>
      <c r="DC51" s="305">
        <f>'[1]GHG Dashboard Data - Inventory'!DG36</f>
        <v>3810215.6988738263</v>
      </c>
      <c r="DD51" s="305">
        <f>'[1]GHG Dashboard Data - Inventory'!DH36</f>
        <v>2874791.5845370512</v>
      </c>
      <c r="DE51" s="305">
        <f>'[1]GHG Dashboard Data - Inventory'!DI36</f>
        <v>765961.64892613178</v>
      </c>
      <c r="DF51" s="305" t="str">
        <f>'[1]GHG Dashboard Data - Inventory'!DJ36</f>
        <v/>
      </c>
      <c r="DG51" s="305" t="str">
        <f>'[1]GHG Dashboard Data - Inventory'!DK36</f>
        <v/>
      </c>
      <c r="DH51" s="305" t="str">
        <f>'[1]GHG Dashboard Data - Inventory'!DL36</f>
        <v/>
      </c>
      <c r="DI51" s="305" t="str">
        <f>'[1]GHG Dashboard Data - Inventory'!DM36</f>
        <v/>
      </c>
      <c r="DJ51" s="305">
        <f>'[1]GHG Dashboard Data - Inventory'!DN36</f>
        <v>166019.34895185073</v>
      </c>
      <c r="DK51" s="305">
        <f>'[1]GHG Dashboard Data - Inventory'!DO36</f>
        <v>3513766.426761332</v>
      </c>
      <c r="DL51" s="305">
        <f>'[1]GHG Dashboard Data - Inventory'!DP36</f>
        <v>118498.64516235952</v>
      </c>
      <c r="DM51" s="305" t="str">
        <f>'[1]GHG Dashboard Data - Inventory'!DQ36</f>
        <v/>
      </c>
      <c r="DN51" s="305" t="str">
        <f>'[1]GHG Dashboard Data - Inventory'!DR36</f>
        <v/>
      </c>
      <c r="DO51" s="305" t="str">
        <f>'[1]GHG Dashboard Data - Inventory'!DS36</f>
        <v/>
      </c>
      <c r="DP51" s="305">
        <f>'[1]GHG Dashboard Data - Inventory'!DT36</f>
        <v>1403990.7949316553</v>
      </c>
      <c r="DQ51" s="305" t="str">
        <f>'[1]GHG Dashboard Data - Inventory'!DU36</f>
        <v/>
      </c>
      <c r="DR51" s="305" t="str">
        <f>'[1]GHG Dashboard Data - Inventory'!DV36</f>
        <v/>
      </c>
      <c r="DS51" s="305">
        <f>'[1]GHG Dashboard Data - Inventory'!DW36</f>
        <v>140297.57967437551</v>
      </c>
      <c r="DT51" s="305" t="str">
        <f>'[1]GHG Dashboard Data - Inventory'!DX36</f>
        <v/>
      </c>
      <c r="DU51" s="305" t="str">
        <f>'[1]GHG Dashboard Data - Inventory'!DY36</f>
        <v/>
      </c>
      <c r="DV51" s="305" t="str">
        <f>'[1]GHG Dashboard Data - Inventory'!DZ36</f>
        <v/>
      </c>
      <c r="DW51" s="305" t="str">
        <f>'[1]GHG Dashboard Data - Inventory'!EA36</f>
        <v/>
      </c>
      <c r="DX51" s="305" t="str">
        <f>'[1]GHG Dashboard Data - Inventory'!EB36</f>
        <v/>
      </c>
      <c r="DY51" s="306" t="str">
        <f>'[1]GHG Dashboard Data - Inventory'!EC36</f>
        <v/>
      </c>
      <c r="DZ51" s="307">
        <f>'[1]GHG Dashboard Data - Inventory'!ED36</f>
        <v>2375962.9203622066</v>
      </c>
      <c r="EA51" s="307">
        <f>'[1]GHG Dashboard Data - Inventory'!EE36</f>
        <v>785405.01647495746</v>
      </c>
      <c r="EB51" s="307">
        <f>'[1]GHG Dashboard Data - Inventory'!EF36</f>
        <v>428378.1673305193</v>
      </c>
      <c r="EC51" s="307" t="str">
        <f>'[1]GHG Dashboard Data - Inventory'!EG36</f>
        <v/>
      </c>
      <c r="ED51" s="307">
        <f>'[1]GHG Dashboard Data - Inventory'!EH36</f>
        <v>8423441.6816633008</v>
      </c>
      <c r="EE51" s="307" t="str">
        <f>'[1]GHG Dashboard Data - Inventory'!EI36</f>
        <v/>
      </c>
      <c r="EF51" s="307" t="str">
        <f>'[1]GHG Dashboard Data - Inventory'!EJ36</f>
        <v/>
      </c>
      <c r="EG51" s="307" t="str">
        <f>'[1]GHG Dashboard Data - Inventory'!EK36</f>
        <v/>
      </c>
      <c r="EH51" s="307">
        <f>'[1]GHG Dashboard Data - Inventory'!EL36</f>
        <v>166019.34895185073</v>
      </c>
      <c r="EI51" s="307">
        <f>'[1]GHG Dashboard Data - Inventory'!EM36</f>
        <v>3513766.426761332</v>
      </c>
      <c r="EJ51" s="307">
        <f>'[1]GHG Dashboard Data - Inventory'!EN36</f>
        <v>16755.159297463488</v>
      </c>
      <c r="EK51" s="307" t="str">
        <f>'[1]GHG Dashboard Data - Inventory'!EO36</f>
        <v/>
      </c>
      <c r="EL51" s="307" t="str">
        <f>'[1]GHG Dashboard Data - Inventory'!EP36</f>
        <v/>
      </c>
      <c r="EM51" s="307" t="str">
        <f>'[1]GHG Dashboard Data - Inventory'!EQ36</f>
        <v/>
      </c>
      <c r="EN51" s="307" t="str">
        <f>'[1]GHG Dashboard Data - Inventory'!ER36</f>
        <v/>
      </c>
      <c r="EO51" s="307" t="str">
        <f>'[1]GHG Dashboard Data - Inventory'!ES36</f>
        <v/>
      </c>
      <c r="EP51" s="307" t="str">
        <f>'[1]GHG Dashboard Data - Inventory'!ET36</f>
        <v/>
      </c>
      <c r="EQ51" s="307">
        <f>'[1]GHG Dashboard Data - Inventory'!EU36</f>
        <v>54744.206647979307</v>
      </c>
      <c r="ER51" s="307" t="str">
        <f>'[1]GHG Dashboard Data - Inventory'!EV36</f>
        <v/>
      </c>
      <c r="ES51" s="307" t="str">
        <f>'[1]GHG Dashboard Data - Inventory'!EW36</f>
        <v/>
      </c>
      <c r="ET51" s="307" t="str">
        <f>'[1]GHG Dashboard Data - Inventory'!EX36</f>
        <v/>
      </c>
      <c r="EU51" s="307" t="str">
        <f>'[1]GHG Dashboard Data - Inventory'!EY36</f>
        <v/>
      </c>
      <c r="EV51" s="307" t="str">
        <f>'[1]GHG Dashboard Data - Inventory'!EZ36</f>
        <v/>
      </c>
      <c r="EW51" s="308">
        <f t="shared" si="103"/>
        <v>8423441.6816633008</v>
      </c>
      <c r="EX51" s="309">
        <f>'[1]GHG Dashboard Data - Inventory'!FA36</f>
        <v>7137983.6383096632</v>
      </c>
      <c r="EY51" s="309">
        <f>'[1]GHG Dashboard Data - Inventory'!FB36</f>
        <v>3613475.609447835</v>
      </c>
      <c r="EZ51" s="309">
        <f>'[1]GHG Dashboard Data - Inventory'!FC36</f>
        <v>1544288.3746060308</v>
      </c>
      <c r="FA51" s="309">
        <f>'[1]GHG Dashboard Data - Inventory'!FD36</f>
        <v>7616988.2812888594</v>
      </c>
      <c r="FB51" s="309">
        <f>'[1]GHG Dashboard Data - Inventory'!FE36</f>
        <v>3632265.0719236913</v>
      </c>
      <c r="FC51" s="309">
        <f>'[1]GHG Dashboard Data - Inventory'!FF36</f>
        <v>1544288.3746060308</v>
      </c>
      <c r="FD51" s="309" t="str">
        <f>'[1]GHG Dashboard Data - Inventory'!FG36</f>
        <v/>
      </c>
      <c r="FE51" s="309" t="str">
        <f>'[1]GHG Dashboard Data - Inventory'!FH36</f>
        <v/>
      </c>
      <c r="FF51" s="309" t="str">
        <f>'[1]GHG Dashboard Data - Inventory'!B36</f>
        <v>No</v>
      </c>
      <c r="FG51" s="31" t="str">
        <f>IFERROR(VLOOKUP(E51,'Climate data-must not modify'!A:D,4,FALSE),"")</f>
        <v>Sub-tropical</v>
      </c>
      <c r="FH51" s="31">
        <f t="shared" si="104"/>
        <v>23357.087253306174</v>
      </c>
      <c r="FI51" s="31">
        <f t="shared" si="105"/>
        <v>15133.125</v>
      </c>
      <c r="FJ51" s="35"/>
    </row>
    <row r="52" spans="1:166" s="31" customFormat="1">
      <c r="A52" s="31">
        <f t="shared" si="99"/>
        <v>8</v>
      </c>
      <c r="B52" s="31">
        <f t="shared" si="100"/>
        <v>37</v>
      </c>
      <c r="C52" s="34" t="str">
        <f t="shared" si="101"/>
        <v>Buenos Aires_2010</v>
      </c>
      <c r="D52" s="231">
        <f>'[1]GHG Dashboard Data - Inventory'!H37</f>
        <v>2010</v>
      </c>
      <c r="E52" s="156" t="str">
        <f>'[1]GHG Dashboard Data - Inventory'!C37</f>
        <v>Buenos Aires</v>
      </c>
      <c r="F52" s="156" t="str">
        <f>'[1]GHG Dashboard Data - Inventory'!D37</f>
        <v>Argentina</v>
      </c>
      <c r="G52" s="156" t="str">
        <f>'[1]GHG Dashboard Data - Inventory'!E37</f>
        <v>Latin America</v>
      </c>
      <c r="H52" s="156">
        <f>'[1]GHG Dashboard Data - Inventory'!K37</f>
        <v>2890151</v>
      </c>
      <c r="I52" s="156">
        <f>'[1]GHG Dashboard Data - Inventory'!L37</f>
        <v>200</v>
      </c>
      <c r="J52" s="156">
        <f>'[1]GHG Dashboard Data - Inventory'!M37/1000000</f>
        <v>83791.226193023802</v>
      </c>
      <c r="K52" s="156" t="str">
        <f>'[1]GHG Dashboard Data - Inventory'!J37</f>
        <v>BASIC</v>
      </c>
      <c r="L52" s="148">
        <f>'[1]GHG Dashboard Data - Inventory'!N37</f>
        <v>2356617.081604531</v>
      </c>
      <c r="M52" s="148">
        <f>'[1]GHG Dashboard Data - Inventory'!O37</f>
        <v>1300038.6827679602</v>
      </c>
      <c r="N52" s="149">
        <f>'[1]GHG Dashboard Data - Inventory'!P37</f>
        <v>191659.35209695657</v>
      </c>
      <c r="O52" s="148">
        <f>'[1]GHG Dashboard Data - Inventory'!Q37</f>
        <v>804221.36833337543</v>
      </c>
      <c r="P52" s="148">
        <f>'[1]GHG Dashboard Data - Inventory'!R37</f>
        <v>1909668.3285905698</v>
      </c>
      <c r="Q52" s="149">
        <f>'[1]GHG Dashboard Data - Inventory'!S37</f>
        <v>248717.43743157052</v>
      </c>
      <c r="R52" s="148">
        <f>'[1]GHG Dashboard Data - Inventory'!T37</f>
        <v>405866.0074516859</v>
      </c>
      <c r="S52" s="148">
        <f>'[1]GHG Dashboard Data - Inventory'!U37</f>
        <v>315400.1844501709</v>
      </c>
      <c r="T52" s="149">
        <f>'[1]GHG Dashboard Data - Inventory'!V37</f>
        <v>42776.260768837834</v>
      </c>
      <c r="U52" s="148" t="str">
        <f>'[1]GHG Dashboard Data - Inventory'!W37</f>
        <v>IE</v>
      </c>
      <c r="V52" s="148" t="str">
        <f>'[1]GHG Dashboard Data - Inventory'!X37</f>
        <v>IE</v>
      </c>
      <c r="W52" s="149" t="str">
        <f>'[1]GHG Dashboard Data - Inventory'!Y37</f>
        <v>IE</v>
      </c>
      <c r="X52" s="150">
        <f>'[1]GHG Dashboard Data - Inventory'!Z37</f>
        <v>8660026.9539544769</v>
      </c>
      <c r="Y52" s="148" t="str">
        <f>'[1]GHG Dashboard Data - Inventory'!AA37</f>
        <v>NO</v>
      </c>
      <c r="Z52" s="148" t="str">
        <f>'[1]GHG Dashboard Data - Inventory'!AB37</f>
        <v>NO</v>
      </c>
      <c r="AA52" s="149" t="str">
        <f>'[1]GHG Dashboard Data - Inventory'!AC37</f>
        <v>NO</v>
      </c>
      <c r="AB52" s="148" t="str">
        <f>'[1]GHG Dashboard Data - Inventory'!AD37</f>
        <v>NO</v>
      </c>
      <c r="AC52" s="148" t="str">
        <f>'[1]GHG Dashboard Data - Inventory'!AE37</f>
        <v>NO</v>
      </c>
      <c r="AD52" s="149" t="str">
        <f>'[1]GHG Dashboard Data - Inventory'!AF37</f>
        <v>NO</v>
      </c>
      <c r="AE52" s="148" t="str">
        <f>'[1]GHG Dashboard Data - Inventory'!AG37</f>
        <v>NO</v>
      </c>
      <c r="AF52" s="148">
        <f>'[1]GHG Dashboard Data - Inventory'!AH37</f>
        <v>143770.45175737119</v>
      </c>
      <c r="AG52" s="148">
        <f>'[1]GHG Dashboard Data - Inventory'!AI37</f>
        <v>4089785.6328594266</v>
      </c>
      <c r="AH52" s="148" t="str">
        <f>'[1]GHG Dashboard Data - Inventory'!AJ37</f>
        <v>NO</v>
      </c>
      <c r="AI52" s="149" t="str">
        <f>'[1]GHG Dashboard Data - Inventory'!AK37</f>
        <v>NE</v>
      </c>
      <c r="AJ52" s="148">
        <f>'[1]GHG Dashboard Data - Inventory'!AL37</f>
        <v>17277.151732722738</v>
      </c>
      <c r="AK52" s="148">
        <f>'[1]GHG Dashboard Data - Inventory'!AM37</f>
        <v>87876.889685604183</v>
      </c>
      <c r="AL52" s="149">
        <f>'[1]GHG Dashboard Data - Inventory'!AN37</f>
        <v>19171.579271756269</v>
      </c>
      <c r="AM52" s="148" t="str">
        <f>'[1]GHG Dashboard Data - Inventory'!AO37</f>
        <v>NO</v>
      </c>
      <c r="AN52" s="148" t="str">
        <f>'[1]GHG Dashboard Data - Inventory'!AP37</f>
        <v>NO</v>
      </c>
      <c r="AO52" s="149" t="str">
        <f>'[1]GHG Dashboard Data - Inventory'!AQ37</f>
        <v>NO</v>
      </c>
      <c r="AP52" s="148" t="str">
        <f>'[1]GHG Dashboard Data - Inventory'!AR37</f>
        <v>NO</v>
      </c>
      <c r="AQ52" s="148" t="str">
        <f>'[1]GHG Dashboard Data - Inventory'!AS37</f>
        <v>NO</v>
      </c>
      <c r="AR52" s="149" t="str">
        <f>'[1]GHG Dashboard Data - Inventory'!AT37</f>
        <v>NO</v>
      </c>
      <c r="AS52" s="148" t="str">
        <f>'[1]GHG Dashboard Data - Inventory'!AU37</f>
        <v>IE</v>
      </c>
      <c r="AT52" s="148" t="str">
        <f>'[1]GHG Dashboard Data - Inventory'!AV37</f>
        <v>NO</v>
      </c>
      <c r="AU52" s="149" t="str">
        <f>'[1]GHG Dashboard Data - Inventory'!AW37</f>
        <v>NO</v>
      </c>
      <c r="AV52" s="148" t="str">
        <f>'[1]GHG Dashboard Data - Inventory'!AX37</f>
        <v>NO</v>
      </c>
      <c r="AW52" s="148">
        <f>'[1]GHG Dashboard Data - Inventory'!AY37</f>
        <v>1351372.1151852638</v>
      </c>
      <c r="AX52" s="150" t="str">
        <f>'[1]GHG Dashboard Data - Inventory'!AZ37</f>
        <v>NO</v>
      </c>
      <c r="AY52" s="148" t="str">
        <f>'[1]GHG Dashboard Data - Inventory'!BA37</f>
        <v>NO</v>
      </c>
      <c r="AZ52" s="148" t="str">
        <f>'[1]GHG Dashboard Data - Inventory'!BB37</f>
        <v>NO</v>
      </c>
      <c r="BA52" s="150" t="str">
        <f>'[1]GHG Dashboard Data - Inventory'!BC37</f>
        <v>NO</v>
      </c>
      <c r="BB52" s="148" t="str">
        <f>'[1]GHG Dashboard Data - Inventory'!BD37</f>
        <v>NO</v>
      </c>
      <c r="BC52" s="148" t="str">
        <f>'[1]GHG Dashboard Data - Inventory'!BE37</f>
        <v>NO</v>
      </c>
      <c r="BD52" s="150" t="str">
        <f>'[1]GHG Dashboard Data - Inventory'!BF37</f>
        <v>NO</v>
      </c>
      <c r="BE52" s="148">
        <f>'[1]GHG Dashboard Data - Inventory'!BG37</f>
        <v>55521.266915144464</v>
      </c>
      <c r="BF52" s="148">
        <f>'[1]GHG Dashboard Data - Inventory'!BH37</f>
        <v>85022.474757352931</v>
      </c>
      <c r="BG52" s="150" t="str">
        <f>'[1]GHG Dashboard Data - Inventory'!BI37</f>
        <v>NO</v>
      </c>
      <c r="BH52" s="149" t="str">
        <f>'[1]GHG Dashboard Data - Inventory'!BJ37</f>
        <v>NE</v>
      </c>
      <c r="BI52" s="149" t="str">
        <f>'[1]GHG Dashboard Data - Inventory'!BK37</f>
        <v>NE</v>
      </c>
      <c r="BJ52" s="149" t="str">
        <f>'[1]GHG Dashboard Data - Inventory'!BL37</f>
        <v>NO</v>
      </c>
      <c r="BK52" s="149" t="str">
        <f>'[1]GHG Dashboard Data - Inventory'!BM37</f>
        <v>NO</v>
      </c>
      <c r="BL52" s="149" t="str">
        <f>'[1]GHG Dashboard Data - Inventory'!BN37</f>
        <v>NO</v>
      </c>
      <c r="BM52" s="151" t="str">
        <f>'[1]GHG Dashboard Data - Inventory'!BO37</f>
        <v>NE</v>
      </c>
      <c r="BN52" s="269">
        <f>'[1]GHG Dashboard Data - Inventory'!BP37</f>
        <v>0</v>
      </c>
      <c r="BO52" s="269">
        <f>'[1]GHG Dashboard Data - Inventory'!BQ37</f>
        <v>0</v>
      </c>
      <c r="BP52" s="269">
        <f>'[1]GHG Dashboard Data - Inventory'!BR37</f>
        <v>0</v>
      </c>
      <c r="BQ52" s="269">
        <f>'[1]GHG Dashboard Data - Inventory'!BS37</f>
        <v>0</v>
      </c>
      <c r="BR52" s="269">
        <f>'[1]GHG Dashboard Data - Inventory'!BT37</f>
        <v>0</v>
      </c>
      <c r="BS52" s="269">
        <f>'[1]GHG Dashboard Data - Inventory'!BU37</f>
        <v>0</v>
      </c>
      <c r="BT52" s="152" t="str">
        <f t="shared" si="102"/>
        <v>Buenos Aires_2010</v>
      </c>
      <c r="BU52" s="152">
        <f>'[1]GHG Dashboard Data - Inventory'!BW37</f>
        <v>12922437.63609118</v>
      </c>
      <c r="BV52" s="152">
        <f>'[1]GHG Dashboard Data - Inventory'!BX37</f>
        <v>13424762.265660301</v>
      </c>
      <c r="BW52" s="152">
        <f>'[1]GHG Dashboard Data - Inventory'!BY37</f>
        <v>13424762.265660301</v>
      </c>
      <c r="BX52" s="152">
        <f>'[1]GHG Dashboard Data - Inventory'!BZ37</f>
        <v>16533085.914608736</v>
      </c>
      <c r="BY52" s="302">
        <f>'[1]GHG Dashboard Data - Inventory'!CA37</f>
        <v>7235582.1049556648</v>
      </c>
      <c r="BZ52" s="302">
        <f>'[1]GHG Dashboard Data - Inventory'!CB37</f>
        <v>4194939.6742777536</v>
      </c>
      <c r="CA52" s="302">
        <f>'[1]GHG Dashboard Data - Inventory'!CC37</f>
        <v>1491915.8568577613</v>
      </c>
      <c r="CB52" s="303">
        <f>'[1]GHG Dashboard Data - Inventory'!CD37</f>
        <v>7718735.1552530294</v>
      </c>
      <c r="CC52" s="303">
        <f>'[1]GHG Dashboard Data - Inventory'!CE37</f>
        <v>4214111.2535495097</v>
      </c>
      <c r="CD52" s="303">
        <f>'[1]GHG Dashboard Data - Inventory'!CF37</f>
        <v>1491915.8568577613</v>
      </c>
      <c r="CE52" s="303" t="str">
        <f>'[1]GHG Dashboard Data - Inventory'!CG37</f>
        <v/>
      </c>
      <c r="CF52" s="303" t="str">
        <f>'[1]GHG Dashboard Data - Inventory'!CH37</f>
        <v/>
      </c>
      <c r="CG52" s="304">
        <f>'[1]GHG Dashboard Data - Inventory'!CI37</f>
        <v>12370501.863101441</v>
      </c>
      <c r="CH52" s="304">
        <f>'[1]GHG Dashboard Data - Inventory'!CK37</f>
        <v>4107062.7845921493</v>
      </c>
      <c r="CI52" s="304">
        <f>SUM('[1]GHG Dashboard Data - Inventory'!CL37:CM37)</f>
        <v>55521.266915144464</v>
      </c>
      <c r="CJ52" s="304" t="str">
        <f>'[1]GHG Dashboard Data - Inventory'!CN37</f>
        <v/>
      </c>
      <c r="CK52" s="304" t="str">
        <f>'[1]GHG Dashboard Data - Inventory'!CO37</f>
        <v/>
      </c>
      <c r="CL52" s="302">
        <f>'[1]GHG Dashboard Data - Inventory'!CP37</f>
        <v>3656655.7643724913</v>
      </c>
      <c r="CM52" s="302">
        <f>'[1]GHG Dashboard Data - Inventory'!CQ37</f>
        <v>2713889.6969239451</v>
      </c>
      <c r="CN52" s="302">
        <f>'[1]GHG Dashboard Data - Inventory'!CR37</f>
        <v>721266.1919018568</v>
      </c>
      <c r="CO52" s="302" t="str">
        <f>'[1]GHG Dashboard Data - Inventory'!CS37</f>
        <v/>
      </c>
      <c r="CP52" s="302" t="str">
        <f>'[1]GHG Dashboard Data - Inventory'!CT37</f>
        <v/>
      </c>
      <c r="CQ52" s="302" t="str">
        <f>'[1]GHG Dashboard Data - Inventory'!CU37</f>
        <v/>
      </c>
      <c r="CR52" s="302" t="str">
        <f>'[1]GHG Dashboard Data - Inventory'!CV37</f>
        <v/>
      </c>
      <c r="CS52" s="302">
        <f>'[1]GHG Dashboard Data - Inventory'!CW37</f>
        <v>143770.45175737119</v>
      </c>
      <c r="CT52" s="302">
        <f>'[1]GHG Dashboard Data - Inventory'!CX37</f>
        <v>4089785.6328594266</v>
      </c>
      <c r="CU52" s="302">
        <f>'[1]GHG Dashboard Data - Inventory'!CY37</f>
        <v>105154.04141832692</v>
      </c>
      <c r="CV52" s="302" t="str">
        <f>'[1]GHG Dashboard Data - Inventory'!CZ37</f>
        <v/>
      </c>
      <c r="CW52" s="302" t="str">
        <f>'[1]GHG Dashboard Data - Inventory'!DA37</f>
        <v/>
      </c>
      <c r="CX52" s="302" t="str">
        <f>'[1]GHG Dashboard Data - Inventory'!DB37</f>
        <v/>
      </c>
      <c r="CY52" s="302">
        <f>'[1]GHG Dashboard Data - Inventory'!DC37</f>
        <v>1351372.1151852638</v>
      </c>
      <c r="CZ52" s="302" t="str">
        <f>'[1]GHG Dashboard Data - Inventory'!DD37</f>
        <v/>
      </c>
      <c r="DA52" s="302" t="str">
        <f>'[1]GHG Dashboard Data - Inventory'!DE37</f>
        <v/>
      </c>
      <c r="DB52" s="302">
        <f>'[1]GHG Dashboard Data - Inventory'!DF37</f>
        <v>140543.74167249739</v>
      </c>
      <c r="DC52" s="305">
        <f>'[1]GHG Dashboard Data - Inventory'!DG37</f>
        <v>3848315.116469448</v>
      </c>
      <c r="DD52" s="305">
        <f>'[1]GHG Dashboard Data - Inventory'!DH37</f>
        <v>2962607.1343555157</v>
      </c>
      <c r="DE52" s="305">
        <f>'[1]GHG Dashboard Data - Inventory'!DI37</f>
        <v>764042.45267069468</v>
      </c>
      <c r="DF52" s="305" t="str">
        <f>'[1]GHG Dashboard Data - Inventory'!DJ37</f>
        <v/>
      </c>
      <c r="DG52" s="305" t="str">
        <f>'[1]GHG Dashboard Data - Inventory'!DK37</f>
        <v/>
      </c>
      <c r="DH52" s="305" t="str">
        <f>'[1]GHG Dashboard Data - Inventory'!DL37</f>
        <v/>
      </c>
      <c r="DI52" s="305" t="str">
        <f>'[1]GHG Dashboard Data - Inventory'!DM37</f>
        <v/>
      </c>
      <c r="DJ52" s="305">
        <f>'[1]GHG Dashboard Data - Inventory'!DN37</f>
        <v>143770.45175737119</v>
      </c>
      <c r="DK52" s="305">
        <f>'[1]GHG Dashboard Data - Inventory'!DO37</f>
        <v>4089785.6328594266</v>
      </c>
      <c r="DL52" s="305">
        <f>'[1]GHG Dashboard Data - Inventory'!DP37</f>
        <v>124325.62069008319</v>
      </c>
      <c r="DM52" s="305" t="str">
        <f>'[1]GHG Dashboard Data - Inventory'!DQ37</f>
        <v/>
      </c>
      <c r="DN52" s="305" t="str">
        <f>'[1]GHG Dashboard Data - Inventory'!DR37</f>
        <v/>
      </c>
      <c r="DO52" s="305" t="str">
        <f>'[1]GHG Dashboard Data - Inventory'!DS37</f>
        <v/>
      </c>
      <c r="DP52" s="305">
        <f>'[1]GHG Dashboard Data - Inventory'!DT37</f>
        <v>1351372.1151852638</v>
      </c>
      <c r="DQ52" s="305" t="str">
        <f>'[1]GHG Dashboard Data - Inventory'!DU37</f>
        <v/>
      </c>
      <c r="DR52" s="305" t="str">
        <f>'[1]GHG Dashboard Data - Inventory'!DV37</f>
        <v/>
      </c>
      <c r="DS52" s="305">
        <f>'[1]GHG Dashboard Data - Inventory'!DW37</f>
        <v>140543.74167249739</v>
      </c>
      <c r="DT52" s="305" t="str">
        <f>'[1]GHG Dashboard Data - Inventory'!DX37</f>
        <v/>
      </c>
      <c r="DU52" s="305" t="str">
        <f>'[1]GHG Dashboard Data - Inventory'!DY37</f>
        <v/>
      </c>
      <c r="DV52" s="305" t="str">
        <f>'[1]GHG Dashboard Data - Inventory'!DZ37</f>
        <v/>
      </c>
      <c r="DW52" s="305" t="str">
        <f>'[1]GHG Dashboard Data - Inventory'!EA37</f>
        <v/>
      </c>
      <c r="DX52" s="305" t="str">
        <f>'[1]GHG Dashboard Data - Inventory'!EB37</f>
        <v/>
      </c>
      <c r="DY52" s="306" t="str">
        <f>'[1]GHG Dashboard Data - Inventory'!EC37</f>
        <v/>
      </c>
      <c r="DZ52" s="307">
        <f>'[1]GHG Dashboard Data - Inventory'!ED37</f>
        <v>2356617.081604531</v>
      </c>
      <c r="EA52" s="307">
        <f>'[1]GHG Dashboard Data - Inventory'!EE37</f>
        <v>804221.36833337543</v>
      </c>
      <c r="EB52" s="307">
        <f>'[1]GHG Dashboard Data - Inventory'!EF37</f>
        <v>405866.0074516859</v>
      </c>
      <c r="EC52" s="307" t="str">
        <f>'[1]GHG Dashboard Data - Inventory'!EG37</f>
        <v/>
      </c>
      <c r="ED52" s="307">
        <f>'[1]GHG Dashboard Data - Inventory'!EH37</f>
        <v>8660026.9539544769</v>
      </c>
      <c r="EE52" s="307" t="str">
        <f>'[1]GHG Dashboard Data - Inventory'!EI37</f>
        <v/>
      </c>
      <c r="EF52" s="307" t="str">
        <f>'[1]GHG Dashboard Data - Inventory'!EJ37</f>
        <v/>
      </c>
      <c r="EG52" s="307" t="str">
        <f>'[1]GHG Dashboard Data - Inventory'!EK37</f>
        <v/>
      </c>
      <c r="EH52" s="307">
        <f>'[1]GHG Dashboard Data - Inventory'!EL37</f>
        <v>143770.45175737119</v>
      </c>
      <c r="EI52" s="307">
        <f>'[1]GHG Dashboard Data - Inventory'!EM37</f>
        <v>4089785.6328594266</v>
      </c>
      <c r="EJ52" s="307">
        <f>'[1]GHG Dashboard Data - Inventory'!EN37</f>
        <v>17277.151732722738</v>
      </c>
      <c r="EK52" s="307" t="str">
        <f>'[1]GHG Dashboard Data - Inventory'!EO37</f>
        <v/>
      </c>
      <c r="EL52" s="307" t="str">
        <f>'[1]GHG Dashboard Data - Inventory'!EP37</f>
        <v/>
      </c>
      <c r="EM52" s="307" t="str">
        <f>'[1]GHG Dashboard Data - Inventory'!EQ37</f>
        <v/>
      </c>
      <c r="EN52" s="307" t="str">
        <f>'[1]GHG Dashboard Data - Inventory'!ER37</f>
        <v/>
      </c>
      <c r="EO52" s="307" t="str">
        <f>'[1]GHG Dashboard Data - Inventory'!ES37</f>
        <v/>
      </c>
      <c r="EP52" s="307" t="str">
        <f>'[1]GHG Dashboard Data - Inventory'!ET37</f>
        <v/>
      </c>
      <c r="EQ52" s="307">
        <f>'[1]GHG Dashboard Data - Inventory'!EU37</f>
        <v>55521.266915144464</v>
      </c>
      <c r="ER52" s="307" t="str">
        <f>'[1]GHG Dashboard Data - Inventory'!EV37</f>
        <v/>
      </c>
      <c r="ES52" s="307" t="str">
        <f>'[1]GHG Dashboard Data - Inventory'!EW37</f>
        <v/>
      </c>
      <c r="ET52" s="307" t="str">
        <f>'[1]GHG Dashboard Data - Inventory'!EX37</f>
        <v/>
      </c>
      <c r="EU52" s="307" t="str">
        <f>'[1]GHG Dashboard Data - Inventory'!EY37</f>
        <v/>
      </c>
      <c r="EV52" s="307" t="str">
        <f>'[1]GHG Dashboard Data - Inventory'!EZ37</f>
        <v/>
      </c>
      <c r="EW52" s="308">
        <f t="shared" si="103"/>
        <v>8660026.9539544769</v>
      </c>
      <c r="EX52" s="309">
        <f>'[1]GHG Dashboard Data - Inventory'!FA37</f>
        <v>7235582.1049556648</v>
      </c>
      <c r="EY52" s="309">
        <f>'[1]GHG Dashboard Data - Inventory'!FB37</f>
        <v>4194939.6742777536</v>
      </c>
      <c r="EZ52" s="309">
        <f>'[1]GHG Dashboard Data - Inventory'!FC37</f>
        <v>1491915.8568577613</v>
      </c>
      <c r="FA52" s="309">
        <f>'[1]GHG Dashboard Data - Inventory'!FD37</f>
        <v>7718735.1552530294</v>
      </c>
      <c r="FB52" s="309">
        <f>'[1]GHG Dashboard Data - Inventory'!FE37</f>
        <v>4214111.2535495097</v>
      </c>
      <c r="FC52" s="309">
        <f>'[1]GHG Dashboard Data - Inventory'!FF37</f>
        <v>1491915.8568577613</v>
      </c>
      <c r="FD52" s="309" t="str">
        <f>'[1]GHG Dashboard Data - Inventory'!FG37</f>
        <v/>
      </c>
      <c r="FE52" s="309" t="str">
        <f>'[1]GHG Dashboard Data - Inventory'!FH37</f>
        <v/>
      </c>
      <c r="FF52" s="309" t="str">
        <f>'[1]GHG Dashboard Data - Inventory'!B37</f>
        <v>No</v>
      </c>
      <c r="FG52" s="31" t="str">
        <f>IFERROR(VLOOKUP(E52,'Climate data-must not modify'!A:D,4,FALSE),"")</f>
        <v>Sub-tropical</v>
      </c>
      <c r="FH52" s="31">
        <f t="shared" si="104"/>
        <v>28991.989066669459</v>
      </c>
      <c r="FI52" s="31">
        <f t="shared" si="105"/>
        <v>14450.754999999999</v>
      </c>
      <c r="FJ52" s="35"/>
    </row>
    <row r="53" spans="1:166" s="31" customFormat="1">
      <c r="A53" s="31">
        <f t="shared" si="99"/>
        <v>8</v>
      </c>
      <c r="B53" s="31">
        <f t="shared" si="100"/>
        <v>38</v>
      </c>
      <c r="C53" s="34" t="str">
        <f t="shared" si="101"/>
        <v>Buenos Aires_2011</v>
      </c>
      <c r="D53" s="231">
        <f>'[1]GHG Dashboard Data - Inventory'!H38</f>
        <v>2011</v>
      </c>
      <c r="E53" s="156" t="str">
        <f>'[1]GHG Dashboard Data - Inventory'!C38</f>
        <v>Buenos Aires</v>
      </c>
      <c r="F53" s="156" t="str">
        <f>'[1]GHG Dashboard Data - Inventory'!D38</f>
        <v>Argentina</v>
      </c>
      <c r="G53" s="156" t="str">
        <f>'[1]GHG Dashboard Data - Inventory'!E38</f>
        <v>Latin America</v>
      </c>
      <c r="H53" s="156">
        <f>'[1]GHG Dashboard Data - Inventory'!K38</f>
        <v>3033639</v>
      </c>
      <c r="I53" s="156">
        <f>'[1]GHG Dashboard Data - Inventory'!L38</f>
        <v>200</v>
      </c>
      <c r="J53" s="156">
        <f>'[1]GHG Dashboard Data - Inventory'!M38/1000000</f>
        <v>102089.19987830901</v>
      </c>
      <c r="K53" s="156" t="str">
        <f>'[1]GHG Dashboard Data - Inventory'!J38</f>
        <v>BASIC</v>
      </c>
      <c r="L53" s="148">
        <f>'[1]GHG Dashboard Data - Inventory'!N38</f>
        <v>2519102.0593163576</v>
      </c>
      <c r="M53" s="148">
        <f>'[1]GHG Dashboard Data - Inventory'!O38</f>
        <v>1462259.8234107646</v>
      </c>
      <c r="N53" s="149">
        <f>'[1]GHG Dashboard Data - Inventory'!P38</f>
        <v>211637.80744148858</v>
      </c>
      <c r="O53" s="148">
        <f>'[1]GHG Dashboard Data - Inventory'!Q38</f>
        <v>646465.05292974925</v>
      </c>
      <c r="P53" s="148">
        <f>'[1]GHG Dashboard Data - Inventory'!R38</f>
        <v>2107994.7033968735</v>
      </c>
      <c r="Q53" s="149">
        <f>'[1]GHG Dashboard Data - Inventory'!S38</f>
        <v>276977.13400984317</v>
      </c>
      <c r="R53" s="148">
        <f>'[1]GHG Dashboard Data - Inventory'!T38</f>
        <v>307880.70960968861</v>
      </c>
      <c r="S53" s="148">
        <f>'[1]GHG Dashboard Data - Inventory'!U38</f>
        <v>342798.24405019841</v>
      </c>
      <c r="T53" s="149">
        <f>'[1]GHG Dashboard Data - Inventory'!V38</f>
        <v>46748.839019701925</v>
      </c>
      <c r="U53" s="148" t="str">
        <f>'[1]GHG Dashboard Data - Inventory'!W38</f>
        <v>IE</v>
      </c>
      <c r="V53" s="148" t="str">
        <f>'[1]GHG Dashboard Data - Inventory'!X38</f>
        <v>IE</v>
      </c>
      <c r="W53" s="149" t="str">
        <f>'[1]GHG Dashboard Data - Inventory'!Y38</f>
        <v>IE</v>
      </c>
      <c r="X53" s="150">
        <f>'[1]GHG Dashboard Data - Inventory'!Z38</f>
        <v>9996639.5940594766</v>
      </c>
      <c r="Y53" s="148" t="str">
        <f>'[1]GHG Dashboard Data - Inventory'!AA38</f>
        <v>NO</v>
      </c>
      <c r="Z53" s="148" t="str">
        <f>'[1]GHG Dashboard Data - Inventory'!AB38</f>
        <v>NO</v>
      </c>
      <c r="AA53" s="149" t="str">
        <f>'[1]GHG Dashboard Data - Inventory'!AC38</f>
        <v>NO</v>
      </c>
      <c r="AB53" s="148" t="str">
        <f>'[1]GHG Dashboard Data - Inventory'!AD38</f>
        <v>NO</v>
      </c>
      <c r="AC53" s="148" t="str">
        <f>'[1]GHG Dashboard Data - Inventory'!AE38</f>
        <v>NO</v>
      </c>
      <c r="AD53" s="149" t="str">
        <f>'[1]GHG Dashboard Data - Inventory'!AF38</f>
        <v>NO</v>
      </c>
      <c r="AE53" s="148" t="str">
        <f>'[1]GHG Dashboard Data - Inventory'!AG38</f>
        <v>NO</v>
      </c>
      <c r="AF53" s="148">
        <f>'[1]GHG Dashboard Data - Inventory'!AH38</f>
        <v>151106.90650545264</v>
      </c>
      <c r="AG53" s="148">
        <f>'[1]GHG Dashboard Data - Inventory'!AI38</f>
        <v>3597586.2754746121</v>
      </c>
      <c r="AH53" s="148" t="str">
        <f>'[1]GHG Dashboard Data - Inventory'!AJ38</f>
        <v>NO</v>
      </c>
      <c r="AI53" s="149" t="str">
        <f>'[1]GHG Dashboard Data - Inventory'!AK38</f>
        <v>NE</v>
      </c>
      <c r="AJ53" s="148">
        <f>'[1]GHG Dashboard Data - Inventory'!AL38</f>
        <v>16460.80085526079</v>
      </c>
      <c r="AK53" s="148">
        <f>'[1]GHG Dashboard Data - Inventory'!AM38</f>
        <v>99044.917555908498</v>
      </c>
      <c r="AL53" s="149">
        <f>'[1]GHG Dashboard Data - Inventory'!AN38</f>
        <v>22496.784568777126</v>
      </c>
      <c r="AM53" s="148" t="str">
        <f>'[1]GHG Dashboard Data - Inventory'!AO38</f>
        <v>NO</v>
      </c>
      <c r="AN53" s="148" t="str">
        <f>'[1]GHG Dashboard Data - Inventory'!AP38</f>
        <v>NO</v>
      </c>
      <c r="AO53" s="149" t="str">
        <f>'[1]GHG Dashboard Data - Inventory'!AQ38</f>
        <v>NO</v>
      </c>
      <c r="AP53" s="148" t="str">
        <f>'[1]GHG Dashboard Data - Inventory'!AR38</f>
        <v>NO</v>
      </c>
      <c r="AQ53" s="148" t="str">
        <f>'[1]GHG Dashboard Data - Inventory'!AS38</f>
        <v>NO</v>
      </c>
      <c r="AR53" s="149" t="str">
        <f>'[1]GHG Dashboard Data - Inventory'!AT38</f>
        <v>NO</v>
      </c>
      <c r="AS53" s="148" t="str">
        <f>'[1]GHG Dashboard Data - Inventory'!AU38</f>
        <v>IE</v>
      </c>
      <c r="AT53" s="148" t="str">
        <f>'[1]GHG Dashboard Data - Inventory'!AV38</f>
        <v>NO</v>
      </c>
      <c r="AU53" s="149" t="str">
        <f>'[1]GHG Dashboard Data - Inventory'!AW38</f>
        <v>NO</v>
      </c>
      <c r="AV53" s="148" t="str">
        <f>'[1]GHG Dashboard Data - Inventory'!AX38</f>
        <v>NO</v>
      </c>
      <c r="AW53" s="148">
        <f>'[1]GHG Dashboard Data - Inventory'!AY38</f>
        <v>1400218.0613990068</v>
      </c>
      <c r="AX53" s="150" t="str">
        <f>'[1]GHG Dashboard Data - Inventory'!AZ38</f>
        <v>NO</v>
      </c>
      <c r="AY53" s="148" t="str">
        <f>'[1]GHG Dashboard Data - Inventory'!BA38</f>
        <v>NO</v>
      </c>
      <c r="AZ53" s="148" t="str">
        <f>'[1]GHG Dashboard Data - Inventory'!BB38</f>
        <v>NO</v>
      </c>
      <c r="BA53" s="150" t="str">
        <f>'[1]GHG Dashboard Data - Inventory'!BC38</f>
        <v>NO</v>
      </c>
      <c r="BB53" s="148" t="str">
        <f>'[1]GHG Dashboard Data - Inventory'!BD38</f>
        <v>NO</v>
      </c>
      <c r="BC53" s="148" t="str">
        <f>'[1]GHG Dashboard Data - Inventory'!BE38</f>
        <v>NO</v>
      </c>
      <c r="BD53" s="150" t="str">
        <f>'[1]GHG Dashboard Data - Inventory'!BF38</f>
        <v>NO</v>
      </c>
      <c r="BE53" s="148">
        <f>'[1]GHG Dashboard Data - Inventory'!BG38</f>
        <v>56663.134516278529</v>
      </c>
      <c r="BF53" s="148">
        <f>'[1]GHG Dashboard Data - Inventory'!BH38</f>
        <v>83594.007992113344</v>
      </c>
      <c r="BG53" s="150" t="str">
        <f>'[1]GHG Dashboard Data - Inventory'!BI38</f>
        <v>NO</v>
      </c>
      <c r="BH53" s="149" t="str">
        <f>'[1]GHG Dashboard Data - Inventory'!BJ38</f>
        <v>NE</v>
      </c>
      <c r="BI53" s="149" t="str">
        <f>'[1]GHG Dashboard Data - Inventory'!BK38</f>
        <v>NE</v>
      </c>
      <c r="BJ53" s="149" t="str">
        <f>'[1]GHG Dashboard Data - Inventory'!BL38</f>
        <v>NO</v>
      </c>
      <c r="BK53" s="149" t="str">
        <f>'[1]GHG Dashboard Data - Inventory'!BM38</f>
        <v>NO</v>
      </c>
      <c r="BL53" s="149" t="str">
        <f>'[1]GHG Dashboard Data - Inventory'!BN38</f>
        <v>NO</v>
      </c>
      <c r="BM53" s="151" t="str">
        <f>'[1]GHG Dashboard Data - Inventory'!BO38</f>
        <v>NE</v>
      </c>
      <c r="BN53" s="269">
        <f>'[1]GHG Dashboard Data - Inventory'!BP38</f>
        <v>0</v>
      </c>
      <c r="BO53" s="269">
        <f>'[1]GHG Dashboard Data - Inventory'!BQ38</f>
        <v>0</v>
      </c>
      <c r="BP53" s="269">
        <f>'[1]GHG Dashboard Data - Inventory'!BR38</f>
        <v>0</v>
      </c>
      <c r="BQ53" s="269">
        <f>'[1]GHG Dashboard Data - Inventory'!BS38</f>
        <v>0</v>
      </c>
      <c r="BR53" s="269">
        <f>'[1]GHG Dashboard Data - Inventory'!BT38</f>
        <v>0</v>
      </c>
      <c r="BS53" s="269">
        <f>'[1]GHG Dashboard Data - Inventory'!BU38</f>
        <v>0</v>
      </c>
      <c r="BT53" s="152" t="str">
        <f t="shared" si="102"/>
        <v>Buenos Aires_2011</v>
      </c>
      <c r="BU53" s="152">
        <f>'[1]GHG Dashboard Data - Inventory'!BW38</f>
        <v>12791174.697012264</v>
      </c>
      <c r="BV53" s="152">
        <f>'[1]GHG Dashboard Data - Inventory'!BX38</f>
        <v>13349035.262052076</v>
      </c>
      <c r="BW53" s="152">
        <f>'[1]GHG Dashboard Data - Inventory'!BY38</f>
        <v>13349035.262052076</v>
      </c>
      <c r="BX53" s="152">
        <f>'[1]GHG Dashboard Data - Inventory'!BZ38</f>
        <v>17291904.53326688</v>
      </c>
      <c r="BY53" s="302">
        <f>'[1]GHG Dashboard Data - Inventory'!CA38</f>
        <v>7537607.4992190842</v>
      </c>
      <c r="BZ53" s="302">
        <f>'[1]GHG Dashboard Data - Inventory'!CB38</f>
        <v>3713091.9938857816</v>
      </c>
      <c r="CA53" s="302">
        <f>'[1]GHG Dashboard Data - Inventory'!CC38</f>
        <v>1540475.2039073985</v>
      </c>
      <c r="CB53" s="303">
        <f>'[1]GHG Dashboard Data - Inventory'!CD38</f>
        <v>8072971.2796901185</v>
      </c>
      <c r="CC53" s="303">
        <f>'[1]GHG Dashboard Data - Inventory'!CE38</f>
        <v>3735588.7784545585</v>
      </c>
      <c r="CD53" s="303">
        <f>'[1]GHG Dashboard Data - Inventory'!CF38</f>
        <v>1540475.2039073985</v>
      </c>
      <c r="CE53" s="303" t="str">
        <f>'[1]GHG Dashboard Data - Inventory'!CG38</f>
        <v/>
      </c>
      <c r="CF53" s="303" t="str">
        <f>'[1]GHG Dashboard Data - Inventory'!CH38</f>
        <v/>
      </c>
      <c r="CG53" s="304">
        <f>'[1]GHG Dashboard Data - Inventory'!CI38</f>
        <v>13621194.322420726</v>
      </c>
      <c r="CH53" s="304">
        <f>'[1]GHG Dashboard Data - Inventory'!CK38</f>
        <v>3614047.0763298729</v>
      </c>
      <c r="CI53" s="304">
        <f>SUM('[1]GHG Dashboard Data - Inventory'!CL38:CM38)</f>
        <v>56663.134516278529</v>
      </c>
      <c r="CJ53" s="304" t="str">
        <f>'[1]GHG Dashboard Data - Inventory'!CN38</f>
        <v/>
      </c>
      <c r="CK53" s="304" t="str">
        <f>'[1]GHG Dashboard Data - Inventory'!CO38</f>
        <v/>
      </c>
      <c r="CL53" s="302">
        <f>'[1]GHG Dashboard Data - Inventory'!CP38</f>
        <v>3981361.8827271219</v>
      </c>
      <c r="CM53" s="302">
        <f>'[1]GHG Dashboard Data - Inventory'!CQ38</f>
        <v>2754459.7563266228</v>
      </c>
      <c r="CN53" s="302">
        <f>'[1]GHG Dashboard Data - Inventory'!CR38</f>
        <v>650678.95365988696</v>
      </c>
      <c r="CO53" s="302" t="str">
        <f>'[1]GHG Dashboard Data - Inventory'!CS38</f>
        <v/>
      </c>
      <c r="CP53" s="302" t="str">
        <f>'[1]GHG Dashboard Data - Inventory'!CT38</f>
        <v/>
      </c>
      <c r="CQ53" s="302" t="str">
        <f>'[1]GHG Dashboard Data - Inventory'!CU38</f>
        <v/>
      </c>
      <c r="CR53" s="302" t="str">
        <f>'[1]GHG Dashboard Data - Inventory'!CV38</f>
        <v/>
      </c>
      <c r="CS53" s="302">
        <f>'[1]GHG Dashboard Data - Inventory'!CW38</f>
        <v>151106.90650545264</v>
      </c>
      <c r="CT53" s="302">
        <f>'[1]GHG Dashboard Data - Inventory'!CX38</f>
        <v>3597586.2754746121</v>
      </c>
      <c r="CU53" s="302">
        <f>'[1]GHG Dashboard Data - Inventory'!CY38</f>
        <v>115505.71841116929</v>
      </c>
      <c r="CV53" s="302" t="str">
        <f>'[1]GHG Dashboard Data - Inventory'!CZ38</f>
        <v/>
      </c>
      <c r="CW53" s="302" t="str">
        <f>'[1]GHG Dashboard Data - Inventory'!DA38</f>
        <v/>
      </c>
      <c r="CX53" s="302" t="str">
        <f>'[1]GHG Dashboard Data - Inventory'!DB38</f>
        <v/>
      </c>
      <c r="CY53" s="302">
        <f>'[1]GHG Dashboard Data - Inventory'!DC38</f>
        <v>1400218.0613990068</v>
      </c>
      <c r="CZ53" s="302" t="str">
        <f>'[1]GHG Dashboard Data - Inventory'!DD38</f>
        <v/>
      </c>
      <c r="DA53" s="302" t="str">
        <f>'[1]GHG Dashboard Data - Inventory'!DE38</f>
        <v/>
      </c>
      <c r="DB53" s="302">
        <f>'[1]GHG Dashboard Data - Inventory'!DF38</f>
        <v>140257.14250839187</v>
      </c>
      <c r="DC53" s="305">
        <f>'[1]GHG Dashboard Data - Inventory'!DG38</f>
        <v>4192999.6901686103</v>
      </c>
      <c r="DD53" s="305">
        <f>'[1]GHG Dashboard Data - Inventory'!DH38</f>
        <v>3031436.890336466</v>
      </c>
      <c r="DE53" s="305">
        <f>'[1]GHG Dashboard Data - Inventory'!DI38</f>
        <v>697427.79267958889</v>
      </c>
      <c r="DF53" s="305" t="str">
        <f>'[1]GHG Dashboard Data - Inventory'!DJ38</f>
        <v/>
      </c>
      <c r="DG53" s="305" t="str">
        <f>'[1]GHG Dashboard Data - Inventory'!DK38</f>
        <v/>
      </c>
      <c r="DH53" s="305" t="str">
        <f>'[1]GHG Dashboard Data - Inventory'!DL38</f>
        <v/>
      </c>
      <c r="DI53" s="305" t="str">
        <f>'[1]GHG Dashboard Data - Inventory'!DM38</f>
        <v/>
      </c>
      <c r="DJ53" s="305">
        <f>'[1]GHG Dashboard Data - Inventory'!DN38</f>
        <v>151106.90650545264</v>
      </c>
      <c r="DK53" s="305">
        <f>'[1]GHG Dashboard Data - Inventory'!DO38</f>
        <v>3597586.2754746121</v>
      </c>
      <c r="DL53" s="305">
        <f>'[1]GHG Dashboard Data - Inventory'!DP38</f>
        <v>138002.50297994641</v>
      </c>
      <c r="DM53" s="305" t="str">
        <f>'[1]GHG Dashboard Data - Inventory'!DQ38</f>
        <v/>
      </c>
      <c r="DN53" s="305" t="str">
        <f>'[1]GHG Dashboard Data - Inventory'!DR38</f>
        <v/>
      </c>
      <c r="DO53" s="305" t="str">
        <f>'[1]GHG Dashboard Data - Inventory'!DS38</f>
        <v/>
      </c>
      <c r="DP53" s="305">
        <f>'[1]GHG Dashboard Data - Inventory'!DT38</f>
        <v>1400218.0613990068</v>
      </c>
      <c r="DQ53" s="305" t="str">
        <f>'[1]GHG Dashboard Data - Inventory'!DU38</f>
        <v/>
      </c>
      <c r="DR53" s="305" t="str">
        <f>'[1]GHG Dashboard Data - Inventory'!DV38</f>
        <v/>
      </c>
      <c r="DS53" s="305">
        <f>'[1]GHG Dashboard Data - Inventory'!DW38</f>
        <v>140257.14250839187</v>
      </c>
      <c r="DT53" s="305" t="str">
        <f>'[1]GHG Dashboard Data - Inventory'!DX38</f>
        <v/>
      </c>
      <c r="DU53" s="305" t="str">
        <f>'[1]GHG Dashboard Data - Inventory'!DY38</f>
        <v/>
      </c>
      <c r="DV53" s="305" t="str">
        <f>'[1]GHG Dashboard Data - Inventory'!DZ38</f>
        <v/>
      </c>
      <c r="DW53" s="305" t="str">
        <f>'[1]GHG Dashboard Data - Inventory'!EA38</f>
        <v/>
      </c>
      <c r="DX53" s="305" t="str">
        <f>'[1]GHG Dashboard Data - Inventory'!EB38</f>
        <v/>
      </c>
      <c r="DY53" s="306" t="str">
        <f>'[1]GHG Dashboard Data - Inventory'!EC38</f>
        <v/>
      </c>
      <c r="DZ53" s="307">
        <f>'[1]GHG Dashboard Data - Inventory'!ED38</f>
        <v>2519102.0593163576</v>
      </c>
      <c r="EA53" s="307">
        <f>'[1]GHG Dashboard Data - Inventory'!EE38</f>
        <v>646465.05292974925</v>
      </c>
      <c r="EB53" s="307">
        <f>'[1]GHG Dashboard Data - Inventory'!EF38</f>
        <v>307880.70960968861</v>
      </c>
      <c r="EC53" s="307" t="str">
        <f>'[1]GHG Dashboard Data - Inventory'!EG38</f>
        <v/>
      </c>
      <c r="ED53" s="307">
        <f>'[1]GHG Dashboard Data - Inventory'!EH38</f>
        <v>9996639.5940594766</v>
      </c>
      <c r="EE53" s="307" t="str">
        <f>'[1]GHG Dashboard Data - Inventory'!EI38</f>
        <v/>
      </c>
      <c r="EF53" s="307" t="str">
        <f>'[1]GHG Dashboard Data - Inventory'!EJ38</f>
        <v/>
      </c>
      <c r="EG53" s="307" t="str">
        <f>'[1]GHG Dashboard Data - Inventory'!EK38</f>
        <v/>
      </c>
      <c r="EH53" s="307">
        <f>'[1]GHG Dashboard Data - Inventory'!EL38</f>
        <v>151106.90650545264</v>
      </c>
      <c r="EI53" s="307">
        <f>'[1]GHG Dashboard Data - Inventory'!EM38</f>
        <v>3597586.2754746121</v>
      </c>
      <c r="EJ53" s="307">
        <f>'[1]GHG Dashboard Data - Inventory'!EN38</f>
        <v>16460.80085526079</v>
      </c>
      <c r="EK53" s="307" t="str">
        <f>'[1]GHG Dashboard Data - Inventory'!EO38</f>
        <v/>
      </c>
      <c r="EL53" s="307" t="str">
        <f>'[1]GHG Dashboard Data - Inventory'!EP38</f>
        <v/>
      </c>
      <c r="EM53" s="307" t="str">
        <f>'[1]GHG Dashboard Data - Inventory'!EQ38</f>
        <v/>
      </c>
      <c r="EN53" s="307" t="str">
        <f>'[1]GHG Dashboard Data - Inventory'!ER38</f>
        <v/>
      </c>
      <c r="EO53" s="307" t="str">
        <f>'[1]GHG Dashboard Data - Inventory'!ES38</f>
        <v/>
      </c>
      <c r="EP53" s="307" t="str">
        <f>'[1]GHG Dashboard Data - Inventory'!ET38</f>
        <v/>
      </c>
      <c r="EQ53" s="307">
        <f>'[1]GHG Dashboard Data - Inventory'!EU38</f>
        <v>56663.134516278529</v>
      </c>
      <c r="ER53" s="307" t="str">
        <f>'[1]GHG Dashboard Data - Inventory'!EV38</f>
        <v/>
      </c>
      <c r="ES53" s="307" t="str">
        <f>'[1]GHG Dashboard Data - Inventory'!EW38</f>
        <v/>
      </c>
      <c r="ET53" s="307" t="str">
        <f>'[1]GHG Dashboard Data - Inventory'!EX38</f>
        <v/>
      </c>
      <c r="EU53" s="307" t="str">
        <f>'[1]GHG Dashboard Data - Inventory'!EY38</f>
        <v/>
      </c>
      <c r="EV53" s="307" t="str">
        <f>'[1]GHG Dashboard Data - Inventory'!EZ38</f>
        <v/>
      </c>
      <c r="EW53" s="308">
        <f t="shared" si="103"/>
        <v>9996639.5940594766</v>
      </c>
      <c r="EX53" s="309">
        <f>'[1]GHG Dashboard Data - Inventory'!FA38</f>
        <v>7537607.4992190842</v>
      </c>
      <c r="EY53" s="309">
        <f>'[1]GHG Dashboard Data - Inventory'!FB38</f>
        <v>3713091.9938857816</v>
      </c>
      <c r="EZ53" s="309">
        <f>'[1]GHG Dashboard Data - Inventory'!FC38</f>
        <v>1540475.2039073985</v>
      </c>
      <c r="FA53" s="309">
        <f>'[1]GHG Dashboard Data - Inventory'!FD38</f>
        <v>8072971.2796901185</v>
      </c>
      <c r="FB53" s="309">
        <f>'[1]GHG Dashboard Data - Inventory'!FE38</f>
        <v>3735588.7784545585</v>
      </c>
      <c r="FC53" s="309">
        <f>'[1]GHG Dashboard Data - Inventory'!FF38</f>
        <v>1540475.2039073985</v>
      </c>
      <c r="FD53" s="309" t="str">
        <f>'[1]GHG Dashboard Data - Inventory'!FG38</f>
        <v/>
      </c>
      <c r="FE53" s="309" t="str">
        <f>'[1]GHG Dashboard Data - Inventory'!FH38</f>
        <v/>
      </c>
      <c r="FF53" s="309" t="str">
        <f>'[1]GHG Dashboard Data - Inventory'!B38</f>
        <v>No</v>
      </c>
      <c r="FG53" s="31" t="str">
        <f>IFERROR(VLOOKUP(E53,'Climate data-must not modify'!A:D,4,FALSE),"")</f>
        <v>Sub-tropical</v>
      </c>
      <c r="FH53" s="31">
        <f t="shared" si="104"/>
        <v>33652.389054303763</v>
      </c>
      <c r="FI53" s="31">
        <f t="shared" si="105"/>
        <v>15168.195</v>
      </c>
      <c r="FJ53" s="35"/>
    </row>
    <row r="54" spans="1:166" s="31" customFormat="1">
      <c r="A54" s="31">
        <f t="shared" si="99"/>
        <v>8</v>
      </c>
      <c r="B54" s="31">
        <f t="shared" si="100"/>
        <v>39</v>
      </c>
      <c r="C54" s="34" t="str">
        <f t="shared" si="101"/>
        <v>Buenos Aires_2012</v>
      </c>
      <c r="D54" s="231">
        <f>'[1]GHG Dashboard Data - Inventory'!H39</f>
        <v>2012</v>
      </c>
      <c r="E54" s="156" t="str">
        <f>'[1]GHG Dashboard Data - Inventory'!C39</f>
        <v>Buenos Aires</v>
      </c>
      <c r="F54" s="156" t="str">
        <f>'[1]GHG Dashboard Data - Inventory'!D39</f>
        <v>Argentina</v>
      </c>
      <c r="G54" s="156" t="str">
        <f>'[1]GHG Dashboard Data - Inventory'!E39</f>
        <v>Latin America</v>
      </c>
      <c r="H54" s="156">
        <f>'[1]GHG Dashboard Data - Inventory'!K39</f>
        <v>3038860</v>
      </c>
      <c r="I54" s="156">
        <f>'[1]GHG Dashboard Data - Inventory'!L39</f>
        <v>200</v>
      </c>
      <c r="J54" s="156">
        <f>'[1]GHG Dashboard Data - Inventory'!M39/1000000</f>
        <v>114561.626617375</v>
      </c>
      <c r="K54" s="156" t="str">
        <f>'[1]GHG Dashboard Data - Inventory'!J39</f>
        <v>BASIC</v>
      </c>
      <c r="L54" s="148">
        <f>'[1]GHG Dashboard Data - Inventory'!N39</f>
        <v>2397679.7801811467</v>
      </c>
      <c r="M54" s="148">
        <f>'[1]GHG Dashboard Data - Inventory'!O39</f>
        <v>1518686.0896447806</v>
      </c>
      <c r="N54" s="149">
        <f>'[1]GHG Dashboard Data - Inventory'!P39</f>
        <v>219041.09280404804</v>
      </c>
      <c r="O54" s="148">
        <f>'[1]GHG Dashboard Data - Inventory'!Q39</f>
        <v>899473.71827443712</v>
      </c>
      <c r="P54" s="148">
        <f>'[1]GHG Dashboard Data - Inventory'!R39</f>
        <v>2202349.4802210354</v>
      </c>
      <c r="Q54" s="149">
        <f>'[1]GHG Dashboard Data - Inventory'!S39</f>
        <v>271880.66450329294</v>
      </c>
      <c r="R54" s="148">
        <f>'[1]GHG Dashboard Data - Inventory'!T39</f>
        <v>420835.89654956048</v>
      </c>
      <c r="S54" s="148">
        <f>'[1]GHG Dashboard Data - Inventory'!U39</f>
        <v>334366.20569052047</v>
      </c>
      <c r="T54" s="149">
        <f>'[1]GHG Dashboard Data - Inventory'!V39</f>
        <v>46469.412304323763</v>
      </c>
      <c r="U54" s="148" t="str">
        <f>'[1]GHG Dashboard Data - Inventory'!W39</f>
        <v>IE</v>
      </c>
      <c r="V54" s="148" t="str">
        <f>'[1]GHG Dashboard Data - Inventory'!X39</f>
        <v>IE</v>
      </c>
      <c r="W54" s="149" t="str">
        <f>'[1]GHG Dashboard Data - Inventory'!Y39</f>
        <v>IE</v>
      </c>
      <c r="X54" s="150">
        <f>'[1]GHG Dashboard Data - Inventory'!Z39</f>
        <v>9596263.2074683011</v>
      </c>
      <c r="Y54" s="148" t="str">
        <f>'[1]GHG Dashboard Data - Inventory'!AA39</f>
        <v>NO</v>
      </c>
      <c r="Z54" s="148" t="str">
        <f>'[1]GHG Dashboard Data - Inventory'!AB39</f>
        <v>NO</v>
      </c>
      <c r="AA54" s="149" t="str">
        <f>'[1]GHG Dashboard Data - Inventory'!AC39</f>
        <v>NO</v>
      </c>
      <c r="AB54" s="148" t="str">
        <f>'[1]GHG Dashboard Data - Inventory'!AD39</f>
        <v>NO</v>
      </c>
      <c r="AC54" s="148" t="str">
        <f>'[1]GHG Dashboard Data - Inventory'!AE39</f>
        <v>NO</v>
      </c>
      <c r="AD54" s="149" t="str">
        <f>'[1]GHG Dashboard Data - Inventory'!AF39</f>
        <v>NO</v>
      </c>
      <c r="AE54" s="148" t="str">
        <f>'[1]GHG Dashboard Data - Inventory'!AG39</f>
        <v>NO</v>
      </c>
      <c r="AF54" s="148">
        <f>'[1]GHG Dashboard Data - Inventory'!AH39</f>
        <v>155704.72611456329</v>
      </c>
      <c r="AG54" s="148">
        <f>'[1]GHG Dashboard Data - Inventory'!AI39</f>
        <v>3690476.6587418485</v>
      </c>
      <c r="AH54" s="148" t="str">
        <f>'[1]GHG Dashboard Data - Inventory'!AJ39</f>
        <v>NO</v>
      </c>
      <c r="AI54" s="149" t="str">
        <f>'[1]GHG Dashboard Data - Inventory'!AK39</f>
        <v>NE</v>
      </c>
      <c r="AJ54" s="148">
        <f>'[1]GHG Dashboard Data - Inventory'!AL39</f>
        <v>15921.927700273967</v>
      </c>
      <c r="AK54" s="148">
        <f>'[1]GHG Dashboard Data - Inventory'!AM39</f>
        <v>95875.171415328616</v>
      </c>
      <c r="AL54" s="149">
        <f>'[1]GHG Dashboard Data - Inventory'!AN39</f>
        <v>19286.666517939419</v>
      </c>
      <c r="AM54" s="148" t="str">
        <f>'[1]GHG Dashboard Data - Inventory'!AO39</f>
        <v>NO</v>
      </c>
      <c r="AN54" s="148" t="str">
        <f>'[1]GHG Dashboard Data - Inventory'!AP39</f>
        <v>NO</v>
      </c>
      <c r="AO54" s="149" t="str">
        <f>'[1]GHG Dashboard Data - Inventory'!AQ39</f>
        <v>NO</v>
      </c>
      <c r="AP54" s="148" t="str">
        <f>'[1]GHG Dashboard Data - Inventory'!AR39</f>
        <v>NO</v>
      </c>
      <c r="AQ54" s="148" t="str">
        <f>'[1]GHG Dashboard Data - Inventory'!AS39</f>
        <v>NO</v>
      </c>
      <c r="AR54" s="149" t="str">
        <f>'[1]GHG Dashboard Data - Inventory'!AT39</f>
        <v>NO</v>
      </c>
      <c r="AS54" s="148" t="str">
        <f>'[1]GHG Dashboard Data - Inventory'!AU39</f>
        <v>IE</v>
      </c>
      <c r="AT54" s="148" t="str">
        <f>'[1]GHG Dashboard Data - Inventory'!AV39</f>
        <v>NO</v>
      </c>
      <c r="AU54" s="149" t="str">
        <f>'[1]GHG Dashboard Data - Inventory'!AW39</f>
        <v>NO</v>
      </c>
      <c r="AV54" s="148" t="str">
        <f>'[1]GHG Dashboard Data - Inventory'!AX39</f>
        <v>NO</v>
      </c>
      <c r="AW54" s="148">
        <f>'[1]GHG Dashboard Data - Inventory'!AY39</f>
        <v>1519608.9748564279</v>
      </c>
      <c r="AX54" s="150" t="str">
        <f>'[1]GHG Dashboard Data - Inventory'!AZ39</f>
        <v>NO</v>
      </c>
      <c r="AY54" s="148" t="str">
        <f>'[1]GHG Dashboard Data - Inventory'!BA39</f>
        <v>NO</v>
      </c>
      <c r="AZ54" s="148" t="str">
        <f>'[1]GHG Dashboard Data - Inventory'!BB39</f>
        <v>NO</v>
      </c>
      <c r="BA54" s="150" t="str">
        <f>'[1]GHG Dashboard Data - Inventory'!BC39</f>
        <v>NO</v>
      </c>
      <c r="BB54" s="148" t="str">
        <f>'[1]GHG Dashboard Data - Inventory'!BD39</f>
        <v>NO</v>
      </c>
      <c r="BC54" s="148" t="str">
        <f>'[1]GHG Dashboard Data - Inventory'!BE39</f>
        <v>NO</v>
      </c>
      <c r="BD54" s="150" t="str">
        <f>'[1]GHG Dashboard Data - Inventory'!BF39</f>
        <v>NO</v>
      </c>
      <c r="BE54" s="148">
        <f>'[1]GHG Dashboard Data - Inventory'!BG39</f>
        <v>57237.779101412998</v>
      </c>
      <c r="BF54" s="148">
        <f>'[1]GHG Dashboard Data - Inventory'!BH39</f>
        <v>80338.303377437289</v>
      </c>
      <c r="BG54" s="150" t="str">
        <f>'[1]GHG Dashboard Data - Inventory'!BI39</f>
        <v>NO</v>
      </c>
      <c r="BH54" s="149" t="str">
        <f>'[1]GHG Dashboard Data - Inventory'!BJ39</f>
        <v>NE</v>
      </c>
      <c r="BI54" s="149" t="str">
        <f>'[1]GHG Dashboard Data - Inventory'!BK39</f>
        <v>NE</v>
      </c>
      <c r="BJ54" s="149" t="str">
        <f>'[1]GHG Dashboard Data - Inventory'!BL39</f>
        <v>NO</v>
      </c>
      <c r="BK54" s="149" t="str">
        <f>'[1]GHG Dashboard Data - Inventory'!BM39</f>
        <v>NO</v>
      </c>
      <c r="BL54" s="149" t="str">
        <f>'[1]GHG Dashboard Data - Inventory'!BN39</f>
        <v>NO</v>
      </c>
      <c r="BM54" s="151" t="str">
        <f>'[1]GHG Dashboard Data - Inventory'!BO39</f>
        <v>NE</v>
      </c>
      <c r="BN54" s="269">
        <f>'[1]GHG Dashboard Data - Inventory'!BP39</f>
        <v>0</v>
      </c>
      <c r="BO54" s="269">
        <f>'[1]GHG Dashboard Data - Inventory'!BQ39</f>
        <v>0</v>
      </c>
      <c r="BP54" s="269">
        <f>'[1]GHG Dashboard Data - Inventory'!BR39</f>
        <v>0</v>
      </c>
      <c r="BQ54" s="269">
        <f>'[1]GHG Dashboard Data - Inventory'!BS39</f>
        <v>0</v>
      </c>
      <c r="BR54" s="269">
        <f>'[1]GHG Dashboard Data - Inventory'!BT39</f>
        <v>0</v>
      </c>
      <c r="BS54" s="269">
        <f>'[1]GHG Dashboard Data - Inventory'!BU39</f>
        <v>0</v>
      </c>
      <c r="BT54" s="152" t="str">
        <f t="shared" si="102"/>
        <v>Buenos Aires_2012</v>
      </c>
      <c r="BU54" s="152">
        <f>'[1]GHG Dashboard Data - Inventory'!BW39</f>
        <v>13388554.711868774</v>
      </c>
      <c r="BV54" s="152">
        <f>'[1]GHG Dashboard Data - Inventory'!BX39</f>
        <v>13945232.547998378</v>
      </c>
      <c r="BW54" s="152">
        <f>'[1]GHG Dashboard Data - Inventory'!BY39</f>
        <v>13945232.547998378</v>
      </c>
      <c r="BX54" s="152">
        <f>'[1]GHG Dashboard Data - Inventory'!BZ39</f>
        <v>17233593.694131546</v>
      </c>
      <c r="BY54" s="302">
        <f>'[1]GHG Dashboard Data - Inventory'!CA39</f>
        <v>7929095.8966760449</v>
      </c>
      <c r="BZ54" s="302">
        <f>'[1]GHG Dashboard Data - Inventory'!CB39</f>
        <v>3802273.7578574512</v>
      </c>
      <c r="CA54" s="302">
        <f>'[1]GHG Dashboard Data - Inventory'!CC39</f>
        <v>1657185.0573352783</v>
      </c>
      <c r="CB54" s="303">
        <f>'[1]GHG Dashboard Data - Inventory'!CD39</f>
        <v>8466487.0662877094</v>
      </c>
      <c r="CC54" s="303">
        <f>'[1]GHG Dashboard Data - Inventory'!CE39</f>
        <v>3821560.4243753906</v>
      </c>
      <c r="CD54" s="303">
        <f>'[1]GHG Dashboard Data - Inventory'!CF39</f>
        <v>1657185.0573352783</v>
      </c>
      <c r="CE54" s="303" t="str">
        <f>'[1]GHG Dashboard Data - Inventory'!CG39</f>
        <v/>
      </c>
      <c r="CF54" s="303" t="str">
        <f>'[1]GHG Dashboard Data - Inventory'!CH39</f>
        <v/>
      </c>
      <c r="CG54" s="304">
        <f>'[1]GHG Dashboard Data - Inventory'!CI39</f>
        <v>13469957.328588009</v>
      </c>
      <c r="CH54" s="304">
        <f>'[1]GHG Dashboard Data - Inventory'!CK39</f>
        <v>3706398.5864421227</v>
      </c>
      <c r="CI54" s="304">
        <f>SUM('[1]GHG Dashboard Data - Inventory'!CL39:CM39)</f>
        <v>57237.779101412998</v>
      </c>
      <c r="CJ54" s="304" t="str">
        <f>'[1]GHG Dashboard Data - Inventory'!CN39</f>
        <v/>
      </c>
      <c r="CK54" s="304" t="str">
        <f>'[1]GHG Dashboard Data - Inventory'!CO39</f>
        <v/>
      </c>
      <c r="CL54" s="302">
        <f>'[1]GHG Dashboard Data - Inventory'!CP39</f>
        <v>3916365.8698259275</v>
      </c>
      <c r="CM54" s="302">
        <f>'[1]GHG Dashboard Data - Inventory'!CQ39</f>
        <v>3101823.1984954728</v>
      </c>
      <c r="CN54" s="302">
        <f>'[1]GHG Dashboard Data - Inventory'!CR39</f>
        <v>755202.10224008095</v>
      </c>
      <c r="CO54" s="302" t="str">
        <f>'[1]GHG Dashboard Data - Inventory'!CS39</f>
        <v/>
      </c>
      <c r="CP54" s="302" t="str">
        <f>'[1]GHG Dashboard Data - Inventory'!CT39</f>
        <v/>
      </c>
      <c r="CQ54" s="302" t="str">
        <f>'[1]GHG Dashboard Data - Inventory'!CU39</f>
        <v/>
      </c>
      <c r="CR54" s="302" t="str">
        <f>'[1]GHG Dashboard Data - Inventory'!CV39</f>
        <v/>
      </c>
      <c r="CS54" s="302">
        <f>'[1]GHG Dashboard Data - Inventory'!CW39</f>
        <v>155704.72611456329</v>
      </c>
      <c r="CT54" s="302">
        <f>'[1]GHG Dashboard Data - Inventory'!CX39</f>
        <v>3690476.6587418485</v>
      </c>
      <c r="CU54" s="302">
        <f>'[1]GHG Dashboard Data - Inventory'!CY39</f>
        <v>111797.09911560258</v>
      </c>
      <c r="CV54" s="302" t="str">
        <f>'[1]GHG Dashboard Data - Inventory'!CZ39</f>
        <v/>
      </c>
      <c r="CW54" s="302" t="str">
        <f>'[1]GHG Dashboard Data - Inventory'!DA39</f>
        <v/>
      </c>
      <c r="CX54" s="302" t="str">
        <f>'[1]GHG Dashboard Data - Inventory'!DB39</f>
        <v/>
      </c>
      <c r="CY54" s="302">
        <f>'[1]GHG Dashboard Data - Inventory'!DC39</f>
        <v>1519608.9748564279</v>
      </c>
      <c r="CZ54" s="302" t="str">
        <f>'[1]GHG Dashboard Data - Inventory'!DD39</f>
        <v/>
      </c>
      <c r="DA54" s="302" t="str">
        <f>'[1]GHG Dashboard Data - Inventory'!DE39</f>
        <v/>
      </c>
      <c r="DB54" s="302">
        <f>'[1]GHG Dashboard Data - Inventory'!DF39</f>
        <v>137576.08247885029</v>
      </c>
      <c r="DC54" s="305">
        <f>'[1]GHG Dashboard Data - Inventory'!DG39</f>
        <v>4135406.9626299758</v>
      </c>
      <c r="DD54" s="305">
        <f>'[1]GHG Dashboard Data - Inventory'!DH39</f>
        <v>3373703.8629987659</v>
      </c>
      <c r="DE54" s="305">
        <f>'[1]GHG Dashboard Data - Inventory'!DI39</f>
        <v>801671.51454440469</v>
      </c>
      <c r="DF54" s="305" t="str">
        <f>'[1]GHG Dashboard Data - Inventory'!DJ39</f>
        <v/>
      </c>
      <c r="DG54" s="305" t="str">
        <f>'[1]GHG Dashboard Data - Inventory'!DK39</f>
        <v/>
      </c>
      <c r="DH54" s="305" t="str">
        <f>'[1]GHG Dashboard Data - Inventory'!DL39</f>
        <v/>
      </c>
      <c r="DI54" s="305" t="str">
        <f>'[1]GHG Dashboard Data - Inventory'!DM39</f>
        <v/>
      </c>
      <c r="DJ54" s="305">
        <f>'[1]GHG Dashboard Data - Inventory'!DN39</f>
        <v>155704.72611456329</v>
      </c>
      <c r="DK54" s="305">
        <f>'[1]GHG Dashboard Data - Inventory'!DO39</f>
        <v>3690476.6587418485</v>
      </c>
      <c r="DL54" s="305">
        <f>'[1]GHG Dashboard Data - Inventory'!DP39</f>
        <v>131083.765633542</v>
      </c>
      <c r="DM54" s="305" t="str">
        <f>'[1]GHG Dashboard Data - Inventory'!DQ39</f>
        <v/>
      </c>
      <c r="DN54" s="305" t="str">
        <f>'[1]GHG Dashboard Data - Inventory'!DR39</f>
        <v/>
      </c>
      <c r="DO54" s="305" t="str">
        <f>'[1]GHG Dashboard Data - Inventory'!DS39</f>
        <v/>
      </c>
      <c r="DP54" s="305">
        <f>'[1]GHG Dashboard Data - Inventory'!DT39</f>
        <v>1519608.9748564279</v>
      </c>
      <c r="DQ54" s="305" t="str">
        <f>'[1]GHG Dashboard Data - Inventory'!DU39</f>
        <v/>
      </c>
      <c r="DR54" s="305" t="str">
        <f>'[1]GHG Dashboard Data - Inventory'!DV39</f>
        <v/>
      </c>
      <c r="DS54" s="305">
        <f>'[1]GHG Dashboard Data - Inventory'!DW39</f>
        <v>137576.08247885029</v>
      </c>
      <c r="DT54" s="305" t="str">
        <f>'[1]GHG Dashboard Data - Inventory'!DX39</f>
        <v/>
      </c>
      <c r="DU54" s="305" t="str">
        <f>'[1]GHG Dashboard Data - Inventory'!DY39</f>
        <v/>
      </c>
      <c r="DV54" s="305" t="str">
        <f>'[1]GHG Dashboard Data - Inventory'!DZ39</f>
        <v/>
      </c>
      <c r="DW54" s="305" t="str">
        <f>'[1]GHG Dashboard Data - Inventory'!EA39</f>
        <v/>
      </c>
      <c r="DX54" s="305" t="str">
        <f>'[1]GHG Dashboard Data - Inventory'!EB39</f>
        <v/>
      </c>
      <c r="DY54" s="306" t="str">
        <f>'[1]GHG Dashboard Data - Inventory'!EC39</f>
        <v/>
      </c>
      <c r="DZ54" s="307">
        <f>'[1]GHG Dashboard Data - Inventory'!ED39</f>
        <v>2397679.7801811467</v>
      </c>
      <c r="EA54" s="307">
        <f>'[1]GHG Dashboard Data - Inventory'!EE39</f>
        <v>899473.71827443712</v>
      </c>
      <c r="EB54" s="307">
        <f>'[1]GHG Dashboard Data - Inventory'!EF39</f>
        <v>420835.89654956048</v>
      </c>
      <c r="EC54" s="307" t="str">
        <f>'[1]GHG Dashboard Data - Inventory'!EG39</f>
        <v/>
      </c>
      <c r="ED54" s="307">
        <f>'[1]GHG Dashboard Data - Inventory'!EH39</f>
        <v>9596263.2074683011</v>
      </c>
      <c r="EE54" s="307" t="str">
        <f>'[1]GHG Dashboard Data - Inventory'!EI39</f>
        <v/>
      </c>
      <c r="EF54" s="307" t="str">
        <f>'[1]GHG Dashboard Data - Inventory'!EJ39</f>
        <v/>
      </c>
      <c r="EG54" s="307" t="str">
        <f>'[1]GHG Dashboard Data - Inventory'!EK39</f>
        <v/>
      </c>
      <c r="EH54" s="307">
        <f>'[1]GHG Dashboard Data - Inventory'!EL39</f>
        <v>155704.72611456329</v>
      </c>
      <c r="EI54" s="307">
        <f>'[1]GHG Dashboard Data - Inventory'!EM39</f>
        <v>3690476.6587418485</v>
      </c>
      <c r="EJ54" s="307">
        <f>'[1]GHG Dashboard Data - Inventory'!EN39</f>
        <v>15921.927700273967</v>
      </c>
      <c r="EK54" s="307" t="str">
        <f>'[1]GHG Dashboard Data - Inventory'!EO39</f>
        <v/>
      </c>
      <c r="EL54" s="307" t="str">
        <f>'[1]GHG Dashboard Data - Inventory'!EP39</f>
        <v/>
      </c>
      <c r="EM54" s="307" t="str">
        <f>'[1]GHG Dashboard Data - Inventory'!EQ39</f>
        <v/>
      </c>
      <c r="EN54" s="307" t="str">
        <f>'[1]GHG Dashboard Data - Inventory'!ER39</f>
        <v/>
      </c>
      <c r="EO54" s="307" t="str">
        <f>'[1]GHG Dashboard Data - Inventory'!ES39</f>
        <v/>
      </c>
      <c r="EP54" s="307" t="str">
        <f>'[1]GHG Dashboard Data - Inventory'!ET39</f>
        <v/>
      </c>
      <c r="EQ54" s="307">
        <f>'[1]GHG Dashboard Data - Inventory'!EU39</f>
        <v>57237.779101412998</v>
      </c>
      <c r="ER54" s="307" t="str">
        <f>'[1]GHG Dashboard Data - Inventory'!EV39</f>
        <v/>
      </c>
      <c r="ES54" s="307" t="str">
        <f>'[1]GHG Dashboard Data - Inventory'!EW39</f>
        <v/>
      </c>
      <c r="ET54" s="307" t="str">
        <f>'[1]GHG Dashboard Data - Inventory'!EX39</f>
        <v/>
      </c>
      <c r="EU54" s="307" t="str">
        <f>'[1]GHG Dashboard Data - Inventory'!EY39</f>
        <v/>
      </c>
      <c r="EV54" s="307" t="str">
        <f>'[1]GHG Dashboard Data - Inventory'!EZ39</f>
        <v/>
      </c>
      <c r="EW54" s="308">
        <f t="shared" si="103"/>
        <v>9596263.2074683011</v>
      </c>
      <c r="EX54" s="309">
        <f>'[1]GHG Dashboard Data - Inventory'!FA39</f>
        <v>7929095.8966760449</v>
      </c>
      <c r="EY54" s="309">
        <f>'[1]GHG Dashboard Data - Inventory'!FB39</f>
        <v>3802273.7578574512</v>
      </c>
      <c r="EZ54" s="309">
        <f>'[1]GHG Dashboard Data - Inventory'!FC39</f>
        <v>1657185.0573352783</v>
      </c>
      <c r="FA54" s="309">
        <f>'[1]GHG Dashboard Data - Inventory'!FD39</f>
        <v>8466487.0662877094</v>
      </c>
      <c r="FB54" s="309">
        <f>'[1]GHG Dashboard Data - Inventory'!FE39</f>
        <v>3821560.4243753906</v>
      </c>
      <c r="FC54" s="309">
        <f>'[1]GHG Dashboard Data - Inventory'!FF39</f>
        <v>1657185.0573352783</v>
      </c>
      <c r="FD54" s="309" t="str">
        <f>'[1]GHG Dashboard Data - Inventory'!FG39</f>
        <v/>
      </c>
      <c r="FE54" s="309" t="str">
        <f>'[1]GHG Dashboard Data - Inventory'!FH39</f>
        <v/>
      </c>
      <c r="FF54" s="309" t="str">
        <f>'[1]GHG Dashboard Data - Inventory'!B39</f>
        <v>No</v>
      </c>
      <c r="FG54" s="31" t="str">
        <f>IFERROR(VLOOKUP(E54,'Climate data-must not modify'!A:D,4,FALSE),"")</f>
        <v>Sub-tropical</v>
      </c>
      <c r="FH54" s="31">
        <f t="shared" si="104"/>
        <v>37698.882678825285</v>
      </c>
      <c r="FI54" s="31">
        <f t="shared" si="105"/>
        <v>15194.3</v>
      </c>
      <c r="FJ54" s="35"/>
    </row>
    <row r="55" spans="1:166" s="31" customFormat="1">
      <c r="A55" s="31">
        <f t="shared" si="99"/>
        <v>8</v>
      </c>
      <c r="B55" s="31">
        <f t="shared" si="100"/>
        <v>40</v>
      </c>
      <c r="C55" s="34" t="str">
        <f t="shared" si="101"/>
        <v>Buenos Aires_2013</v>
      </c>
      <c r="D55" s="231">
        <f>'[1]GHG Dashboard Data - Inventory'!H40</f>
        <v>2013</v>
      </c>
      <c r="E55" s="156" t="str">
        <f>'[1]GHG Dashboard Data - Inventory'!C40</f>
        <v>Buenos Aires</v>
      </c>
      <c r="F55" s="156" t="str">
        <f>'[1]GHG Dashboard Data - Inventory'!D40</f>
        <v>Argentina</v>
      </c>
      <c r="G55" s="156" t="str">
        <f>'[1]GHG Dashboard Data - Inventory'!E40</f>
        <v>Latin America</v>
      </c>
      <c r="H55" s="156">
        <f>'[1]GHG Dashboard Data - Inventory'!K40</f>
        <v>3079071</v>
      </c>
      <c r="I55" s="156">
        <f>'[1]GHG Dashboard Data - Inventory'!L40</f>
        <v>202.04</v>
      </c>
      <c r="J55" s="156">
        <f>'[1]GHG Dashboard Data - Inventory'!M40/1000000</f>
        <v>79384</v>
      </c>
      <c r="K55" s="156" t="str">
        <f>'[1]GHG Dashboard Data - Inventory'!J40</f>
        <v>BASIC</v>
      </c>
      <c r="L55" s="148">
        <f>'[1]GHG Dashboard Data - Inventory'!N40</f>
        <v>2394807.3141091089</v>
      </c>
      <c r="M55" s="148">
        <f>'[1]GHG Dashboard Data - Inventory'!O40</f>
        <v>1454197.0477896938</v>
      </c>
      <c r="N55" s="149">
        <f>'[1]GHG Dashboard Data - Inventory'!P40</f>
        <v>214828.84228037242</v>
      </c>
      <c r="O55" s="148">
        <f>'[1]GHG Dashboard Data - Inventory'!Q40</f>
        <v>846725.14632999885</v>
      </c>
      <c r="P55" s="148">
        <f>'[1]GHG Dashboard Data - Inventory'!R40</f>
        <v>2075330.0732117784</v>
      </c>
      <c r="Q55" s="149">
        <f>'[1]GHG Dashboard Data - Inventory'!S40</f>
        <v>254434.50119400752</v>
      </c>
      <c r="R55" s="148">
        <f>'[1]GHG Dashboard Data - Inventory'!T40</f>
        <v>370560.2434413209</v>
      </c>
      <c r="S55" s="148">
        <f>'[1]GHG Dashboard Data - Inventory'!U40</f>
        <v>369535.32667138078</v>
      </c>
      <c r="T55" s="149">
        <f>'[1]GHG Dashboard Data - Inventory'!V40</f>
        <v>49271.372881174597</v>
      </c>
      <c r="U55" s="148" t="str">
        <f>'[1]GHG Dashboard Data - Inventory'!W40</f>
        <v>IE</v>
      </c>
      <c r="V55" s="148" t="str">
        <f>'[1]GHG Dashboard Data - Inventory'!X40</f>
        <v>IE</v>
      </c>
      <c r="W55" s="149" t="str">
        <f>'[1]GHG Dashboard Data - Inventory'!Y40</f>
        <v>IE</v>
      </c>
      <c r="X55" s="150">
        <f>'[1]GHG Dashboard Data - Inventory'!Z40</f>
        <v>9574078.306376053</v>
      </c>
      <c r="Y55" s="148" t="str">
        <f>'[1]GHG Dashboard Data - Inventory'!AA40</f>
        <v>NO</v>
      </c>
      <c r="Z55" s="148" t="str">
        <f>'[1]GHG Dashboard Data - Inventory'!AB40</f>
        <v>NO</v>
      </c>
      <c r="AA55" s="149" t="str">
        <f>'[1]GHG Dashboard Data - Inventory'!AC40</f>
        <v>NO</v>
      </c>
      <c r="AB55" s="148" t="str">
        <f>'[1]GHG Dashboard Data - Inventory'!AD40</f>
        <v>NO</v>
      </c>
      <c r="AC55" s="148" t="str">
        <f>'[1]GHG Dashboard Data - Inventory'!AE40</f>
        <v>NO</v>
      </c>
      <c r="AD55" s="149" t="str">
        <f>'[1]GHG Dashboard Data - Inventory'!AF40</f>
        <v>NO</v>
      </c>
      <c r="AE55" s="148" t="str">
        <f>'[1]GHG Dashboard Data - Inventory'!AG40</f>
        <v>NO</v>
      </c>
      <c r="AF55" s="148">
        <f>'[1]GHG Dashboard Data - Inventory'!AH40</f>
        <v>147197.6506580743</v>
      </c>
      <c r="AG55" s="148">
        <f>'[1]GHG Dashboard Data - Inventory'!AI40</f>
        <v>3994892.8588032145</v>
      </c>
      <c r="AH55" s="148" t="str">
        <f>'[1]GHG Dashboard Data - Inventory'!AJ40</f>
        <v>NO</v>
      </c>
      <c r="AI55" s="149" t="str">
        <f>'[1]GHG Dashboard Data - Inventory'!AK40</f>
        <v>NE</v>
      </c>
      <c r="AJ55" s="148">
        <f>'[1]GHG Dashboard Data - Inventory'!AL40</f>
        <v>17541.769469090708</v>
      </c>
      <c r="AK55" s="148">
        <f>'[1]GHG Dashboard Data - Inventory'!AM40</f>
        <v>78892.884675146299</v>
      </c>
      <c r="AL55" s="149">
        <f>'[1]GHG Dashboard Data - Inventory'!AN40</f>
        <v>17033.43541626689</v>
      </c>
      <c r="AM55" s="148" t="str">
        <f>'[1]GHG Dashboard Data - Inventory'!AO40</f>
        <v>NO</v>
      </c>
      <c r="AN55" s="148" t="str">
        <f>'[1]GHG Dashboard Data - Inventory'!AP40</f>
        <v>NO</v>
      </c>
      <c r="AO55" s="149" t="str">
        <f>'[1]GHG Dashboard Data - Inventory'!AQ40</f>
        <v>NE</v>
      </c>
      <c r="AP55" s="148" t="str">
        <f>'[1]GHG Dashboard Data - Inventory'!AR40</f>
        <v>NO</v>
      </c>
      <c r="AQ55" s="148" t="str">
        <f>'[1]GHG Dashboard Data - Inventory'!AS40</f>
        <v>NO</v>
      </c>
      <c r="AR55" s="149" t="str">
        <f>'[1]GHG Dashboard Data - Inventory'!AT40</f>
        <v>NE</v>
      </c>
      <c r="AS55" s="148" t="str">
        <f>'[1]GHG Dashboard Data - Inventory'!AU40</f>
        <v>IE</v>
      </c>
      <c r="AT55" s="148" t="str">
        <f>'[1]GHG Dashboard Data - Inventory'!AV40</f>
        <v>NO</v>
      </c>
      <c r="AU55" s="149" t="str">
        <f>'[1]GHG Dashboard Data - Inventory'!AW40</f>
        <v>NE</v>
      </c>
      <c r="AV55" s="148" t="str">
        <f>'[1]GHG Dashboard Data - Inventory'!AX40</f>
        <v>NO</v>
      </c>
      <c r="AW55" s="148">
        <f>'[1]GHG Dashboard Data - Inventory'!AY40</f>
        <v>1637774</v>
      </c>
      <c r="AX55" s="150" t="str">
        <f>'[1]GHG Dashboard Data - Inventory'!AZ40</f>
        <v>NO</v>
      </c>
      <c r="AY55" s="148" t="str">
        <f>'[1]GHG Dashboard Data - Inventory'!BA40</f>
        <v>NO</v>
      </c>
      <c r="AZ55" s="148">
        <f>'[1]GHG Dashboard Data - Inventory'!BB40</f>
        <v>5261.6500000000005</v>
      </c>
      <c r="BA55" s="150" t="str">
        <f>'[1]GHG Dashboard Data - Inventory'!BC40</f>
        <v>NO</v>
      </c>
      <c r="BB55" s="148" t="str">
        <f>'[1]GHG Dashboard Data - Inventory'!BD40</f>
        <v>NO</v>
      </c>
      <c r="BC55" s="148" t="str">
        <f>'[1]GHG Dashboard Data - Inventory'!BE40</f>
        <v>NO</v>
      </c>
      <c r="BD55" s="150" t="str">
        <f>'[1]GHG Dashboard Data - Inventory'!BF40</f>
        <v>NO</v>
      </c>
      <c r="BE55" s="148">
        <f>'[1]GHG Dashboard Data - Inventory'!BG40</f>
        <v>55390.376263450562</v>
      </c>
      <c r="BF55" s="148">
        <f>'[1]GHG Dashboard Data - Inventory'!BH40</f>
        <v>83186</v>
      </c>
      <c r="BG55" s="150" t="str">
        <f>'[1]GHG Dashboard Data - Inventory'!BI40</f>
        <v>NO</v>
      </c>
      <c r="BH55" s="149" t="str">
        <f>'[1]GHG Dashboard Data - Inventory'!BJ40</f>
        <v>NO</v>
      </c>
      <c r="BI55" s="149" t="str">
        <f>'[1]GHG Dashboard Data - Inventory'!BK40</f>
        <v>NE</v>
      </c>
      <c r="BJ55" s="149" t="str">
        <f>'[1]GHG Dashboard Data - Inventory'!BL40</f>
        <v>NO</v>
      </c>
      <c r="BK55" s="149" t="str">
        <f>'[1]GHG Dashboard Data - Inventory'!BM40</f>
        <v>NO</v>
      </c>
      <c r="BL55" s="149" t="str">
        <f>'[1]GHG Dashboard Data - Inventory'!BN40</f>
        <v>NO</v>
      </c>
      <c r="BM55" s="151" t="str">
        <f>'[1]GHG Dashboard Data - Inventory'!BO40</f>
        <v>NO</v>
      </c>
      <c r="BN55" s="269">
        <f>'[1]GHG Dashboard Data - Inventory'!BP40</f>
        <v>0</v>
      </c>
      <c r="BO55" s="269">
        <f>'[1]GHG Dashboard Data - Inventory'!BQ40</f>
        <v>0</v>
      </c>
      <c r="BP55" s="269">
        <f>'[1]GHG Dashboard Data - Inventory'!BR40</f>
        <v>0</v>
      </c>
      <c r="BQ55" s="269">
        <f>'[1]GHG Dashboard Data - Inventory'!BS40</f>
        <v>0</v>
      </c>
      <c r="BR55" s="269">
        <f>'[1]GHG Dashboard Data - Inventory'!BT40</f>
        <v>0</v>
      </c>
      <c r="BS55" s="269">
        <f>'[1]GHG Dashboard Data - Inventory'!BU40</f>
        <v>0</v>
      </c>
      <c r="BT55" s="152" t="str">
        <f t="shared" si="102"/>
        <v>Buenos Aires_2013</v>
      </c>
      <c r="BU55" s="152">
        <f>'[1]GHG Dashboard Data - Inventory'!BW40</f>
        <v>13531292.341422258</v>
      </c>
      <c r="BV55" s="152">
        <f>'[1]GHG Dashboard Data - Inventory'!BX40</f>
        <v>14066860.493194079</v>
      </c>
      <c r="BW55" s="152">
        <f>'[1]GHG Dashboard Data - Inventory'!BY40</f>
        <v>14066860.493194079</v>
      </c>
      <c r="BX55" s="152">
        <f>'[1]GHG Dashboard Data - Inventory'!BZ40</f>
        <v>17401193.665450312</v>
      </c>
      <c r="BY55" s="302">
        <f>'[1]GHG Dashboard Data - Inventory'!CA40</f>
        <v>7658352.8022113554</v>
      </c>
      <c r="BZ55" s="302">
        <f>'[1]GHG Dashboard Data - Inventory'!CB40</f>
        <v>4091327.5129474513</v>
      </c>
      <c r="CA55" s="302">
        <f>'[1]GHG Dashboard Data - Inventory'!CC40</f>
        <v>1781612.0262634505</v>
      </c>
      <c r="CB55" s="303">
        <f>'[1]GHG Dashboard Data - Inventory'!CD40</f>
        <v>8176887.5185669102</v>
      </c>
      <c r="CC55" s="303">
        <f>'[1]GHG Dashboard Data - Inventory'!CE40</f>
        <v>4108360.9483637186</v>
      </c>
      <c r="CD55" s="303">
        <f>'[1]GHG Dashboard Data - Inventory'!CF40</f>
        <v>1781612.0262634505</v>
      </c>
      <c r="CE55" s="303" t="str">
        <f>'[1]GHG Dashboard Data - Inventory'!CG40</f>
        <v/>
      </c>
      <c r="CF55" s="303" t="str">
        <f>'[1]GHG Dashboard Data - Inventory'!CH40</f>
        <v/>
      </c>
      <c r="CG55" s="304">
        <f>'[1]GHG Dashboard Data - Inventory'!CI40</f>
        <v>13333368.660914557</v>
      </c>
      <c r="CH55" s="304">
        <f>'[1]GHG Dashboard Data - Inventory'!CK40</f>
        <v>4012434.6282723052</v>
      </c>
      <c r="CI55" s="304">
        <f>SUM('[1]GHG Dashboard Data - Inventory'!CL40:CM40)</f>
        <v>55390.376263450562</v>
      </c>
      <c r="CJ55" s="304" t="str">
        <f>'[1]GHG Dashboard Data - Inventory'!CN40</f>
        <v/>
      </c>
      <c r="CK55" s="304" t="str">
        <f>'[1]GHG Dashboard Data - Inventory'!CO40</f>
        <v/>
      </c>
      <c r="CL55" s="302">
        <f>'[1]GHG Dashboard Data - Inventory'!CP40</f>
        <v>3849004.3618988027</v>
      </c>
      <c r="CM55" s="302">
        <f>'[1]GHG Dashboard Data - Inventory'!CQ40</f>
        <v>2922055.2195417774</v>
      </c>
      <c r="CN55" s="302">
        <f>'[1]GHG Dashboard Data - Inventory'!CR40</f>
        <v>740095.57011270174</v>
      </c>
      <c r="CO55" s="302" t="str">
        <f>'[1]GHG Dashboard Data - Inventory'!CS40</f>
        <v/>
      </c>
      <c r="CP55" s="302" t="str">
        <f>'[1]GHG Dashboard Data - Inventory'!CT40</f>
        <v/>
      </c>
      <c r="CQ55" s="302" t="str">
        <f>'[1]GHG Dashboard Data - Inventory'!CU40</f>
        <v/>
      </c>
      <c r="CR55" s="302" t="str">
        <f>'[1]GHG Dashboard Data - Inventory'!CV40</f>
        <v/>
      </c>
      <c r="CS55" s="302">
        <f>'[1]GHG Dashboard Data - Inventory'!CW40</f>
        <v>147197.6506580743</v>
      </c>
      <c r="CT55" s="302">
        <f>'[1]GHG Dashboard Data - Inventory'!CX40</f>
        <v>3994892.8588032145</v>
      </c>
      <c r="CU55" s="302">
        <f>'[1]GHG Dashboard Data - Inventory'!CY40</f>
        <v>96434.654144237007</v>
      </c>
      <c r="CV55" s="302" t="str">
        <f>'[1]GHG Dashboard Data - Inventory'!CZ40</f>
        <v/>
      </c>
      <c r="CW55" s="302" t="str">
        <f>'[1]GHG Dashboard Data - Inventory'!DA40</f>
        <v/>
      </c>
      <c r="CX55" s="302" t="str">
        <f>'[1]GHG Dashboard Data - Inventory'!DB40</f>
        <v/>
      </c>
      <c r="CY55" s="302">
        <f>'[1]GHG Dashboard Data - Inventory'!DC40</f>
        <v>1637774</v>
      </c>
      <c r="CZ55" s="302">
        <f>'[1]GHG Dashboard Data - Inventory'!DD40</f>
        <v>5261.6500000000005</v>
      </c>
      <c r="DA55" s="302" t="str">
        <f>'[1]GHG Dashboard Data - Inventory'!DE40</f>
        <v/>
      </c>
      <c r="DB55" s="302">
        <f>'[1]GHG Dashboard Data - Inventory'!DF40</f>
        <v>138576.37626345057</v>
      </c>
      <c r="DC55" s="305">
        <f>'[1]GHG Dashboard Data - Inventory'!DG40</f>
        <v>4063833.2041791752</v>
      </c>
      <c r="DD55" s="305">
        <f>'[1]GHG Dashboard Data - Inventory'!DH40</f>
        <v>3176489.7207357851</v>
      </c>
      <c r="DE55" s="305">
        <f>'[1]GHG Dashboard Data - Inventory'!DI40</f>
        <v>789366.94299387629</v>
      </c>
      <c r="DF55" s="305" t="str">
        <f>'[1]GHG Dashboard Data - Inventory'!DJ40</f>
        <v/>
      </c>
      <c r="DG55" s="305" t="str">
        <f>'[1]GHG Dashboard Data - Inventory'!DK40</f>
        <v/>
      </c>
      <c r="DH55" s="305" t="str">
        <f>'[1]GHG Dashboard Data - Inventory'!DL40</f>
        <v/>
      </c>
      <c r="DI55" s="305" t="str">
        <f>'[1]GHG Dashboard Data - Inventory'!DM40</f>
        <v/>
      </c>
      <c r="DJ55" s="305">
        <f>'[1]GHG Dashboard Data - Inventory'!DN40</f>
        <v>147197.6506580743</v>
      </c>
      <c r="DK55" s="305">
        <f>'[1]GHG Dashboard Data - Inventory'!DO40</f>
        <v>3994892.8588032145</v>
      </c>
      <c r="DL55" s="305">
        <f>'[1]GHG Dashboard Data - Inventory'!DP40</f>
        <v>113468.0895605039</v>
      </c>
      <c r="DM55" s="305" t="str">
        <f>'[1]GHG Dashboard Data - Inventory'!DQ40</f>
        <v/>
      </c>
      <c r="DN55" s="305" t="str">
        <f>'[1]GHG Dashboard Data - Inventory'!DR40</f>
        <v/>
      </c>
      <c r="DO55" s="305" t="str">
        <f>'[1]GHG Dashboard Data - Inventory'!DS40</f>
        <v/>
      </c>
      <c r="DP55" s="305">
        <f>'[1]GHG Dashboard Data - Inventory'!DT40</f>
        <v>1637774</v>
      </c>
      <c r="DQ55" s="305">
        <f>'[1]GHG Dashboard Data - Inventory'!DU40</f>
        <v>5261.6500000000005</v>
      </c>
      <c r="DR55" s="305" t="str">
        <f>'[1]GHG Dashboard Data - Inventory'!DV40</f>
        <v/>
      </c>
      <c r="DS55" s="305">
        <f>'[1]GHG Dashboard Data - Inventory'!DW40</f>
        <v>138576.37626345057</v>
      </c>
      <c r="DT55" s="305" t="str">
        <f>'[1]GHG Dashboard Data - Inventory'!DX40</f>
        <v/>
      </c>
      <c r="DU55" s="305" t="str">
        <f>'[1]GHG Dashboard Data - Inventory'!DY40</f>
        <v/>
      </c>
      <c r="DV55" s="305" t="str">
        <f>'[1]GHG Dashboard Data - Inventory'!DZ40</f>
        <v/>
      </c>
      <c r="DW55" s="305" t="str">
        <f>'[1]GHG Dashboard Data - Inventory'!EA40</f>
        <v/>
      </c>
      <c r="DX55" s="305" t="str">
        <f>'[1]GHG Dashboard Data - Inventory'!EB40</f>
        <v/>
      </c>
      <c r="DY55" s="306" t="str">
        <f>'[1]GHG Dashboard Data - Inventory'!EC40</f>
        <v/>
      </c>
      <c r="DZ55" s="307">
        <f>'[1]GHG Dashboard Data - Inventory'!ED40</f>
        <v>2394807.3141091089</v>
      </c>
      <c r="EA55" s="307">
        <f>'[1]GHG Dashboard Data - Inventory'!EE40</f>
        <v>846725.14632999885</v>
      </c>
      <c r="EB55" s="307">
        <f>'[1]GHG Dashboard Data - Inventory'!EF40</f>
        <v>370560.2434413209</v>
      </c>
      <c r="EC55" s="307" t="str">
        <f>'[1]GHG Dashboard Data - Inventory'!EG40</f>
        <v/>
      </c>
      <c r="ED55" s="307">
        <f>'[1]GHG Dashboard Data - Inventory'!EH40</f>
        <v>9574078.306376053</v>
      </c>
      <c r="EE55" s="307" t="str">
        <f>'[1]GHG Dashboard Data - Inventory'!EI40</f>
        <v/>
      </c>
      <c r="EF55" s="307" t="str">
        <f>'[1]GHG Dashboard Data - Inventory'!EJ40</f>
        <v/>
      </c>
      <c r="EG55" s="307" t="str">
        <f>'[1]GHG Dashboard Data - Inventory'!EK40</f>
        <v/>
      </c>
      <c r="EH55" s="307">
        <f>'[1]GHG Dashboard Data - Inventory'!EL40</f>
        <v>147197.6506580743</v>
      </c>
      <c r="EI55" s="307">
        <f>'[1]GHG Dashboard Data - Inventory'!EM40</f>
        <v>3994892.8588032145</v>
      </c>
      <c r="EJ55" s="307">
        <f>'[1]GHG Dashboard Data - Inventory'!EN40</f>
        <v>17541.769469090708</v>
      </c>
      <c r="EK55" s="307" t="str">
        <f>'[1]GHG Dashboard Data - Inventory'!EO40</f>
        <v/>
      </c>
      <c r="EL55" s="307" t="str">
        <f>'[1]GHG Dashboard Data - Inventory'!EP40</f>
        <v/>
      </c>
      <c r="EM55" s="307" t="str">
        <f>'[1]GHG Dashboard Data - Inventory'!EQ40</f>
        <v/>
      </c>
      <c r="EN55" s="307" t="str">
        <f>'[1]GHG Dashboard Data - Inventory'!ER40</f>
        <v/>
      </c>
      <c r="EO55" s="307" t="str">
        <f>'[1]GHG Dashboard Data - Inventory'!ES40</f>
        <v/>
      </c>
      <c r="EP55" s="307" t="str">
        <f>'[1]GHG Dashboard Data - Inventory'!ET40</f>
        <v/>
      </c>
      <c r="EQ55" s="307">
        <f>'[1]GHG Dashboard Data - Inventory'!EU40</f>
        <v>55390.376263450562</v>
      </c>
      <c r="ER55" s="307" t="str">
        <f>'[1]GHG Dashboard Data - Inventory'!EV40</f>
        <v/>
      </c>
      <c r="ES55" s="307" t="str">
        <f>'[1]GHG Dashboard Data - Inventory'!EW40</f>
        <v/>
      </c>
      <c r="ET55" s="307" t="str">
        <f>'[1]GHG Dashboard Data - Inventory'!EX40</f>
        <v/>
      </c>
      <c r="EU55" s="307" t="str">
        <f>'[1]GHG Dashboard Data - Inventory'!EY40</f>
        <v/>
      </c>
      <c r="EV55" s="307" t="str">
        <f>'[1]GHG Dashboard Data - Inventory'!EZ40</f>
        <v/>
      </c>
      <c r="EW55" s="308">
        <f t="shared" si="103"/>
        <v>9574078.306376053</v>
      </c>
      <c r="EX55" s="309">
        <f>'[1]GHG Dashboard Data - Inventory'!FA40</f>
        <v>7658352.8022113554</v>
      </c>
      <c r="EY55" s="309">
        <f>'[1]GHG Dashboard Data - Inventory'!FB40</f>
        <v>4091327.5129474513</v>
      </c>
      <c r="EZ55" s="309">
        <f>'[1]GHG Dashboard Data - Inventory'!FC40</f>
        <v>1781612.0262634505</v>
      </c>
      <c r="FA55" s="309">
        <f>'[1]GHG Dashboard Data - Inventory'!FD40</f>
        <v>8176887.5185669102</v>
      </c>
      <c r="FB55" s="309">
        <f>'[1]GHG Dashboard Data - Inventory'!FE40</f>
        <v>4108360.9483637186</v>
      </c>
      <c r="FC55" s="309">
        <f>'[1]GHG Dashboard Data - Inventory'!FF40</f>
        <v>1781612.0262634505</v>
      </c>
      <c r="FD55" s="309" t="str">
        <f>'[1]GHG Dashboard Data - Inventory'!FG40</f>
        <v/>
      </c>
      <c r="FE55" s="309" t="str">
        <f>'[1]GHG Dashboard Data - Inventory'!FH40</f>
        <v/>
      </c>
      <c r="FF55" s="309" t="str">
        <f>'[1]GHG Dashboard Data - Inventory'!B40</f>
        <v>No</v>
      </c>
      <c r="FG55" s="31" t="str">
        <f>IFERROR(VLOOKUP(E55,'Climate data-must not modify'!A:D,4,FALSE),"")</f>
        <v>Sub-tropical</v>
      </c>
      <c r="FH55" s="31">
        <f t="shared" si="104"/>
        <v>25781.802368311739</v>
      </c>
      <c r="FI55" s="31">
        <f t="shared" si="105"/>
        <v>15239.907939021976</v>
      </c>
      <c r="FJ55" s="35"/>
    </row>
    <row r="56" spans="1:166" s="31" customFormat="1">
      <c r="A56" s="31">
        <f t="shared" si="99"/>
        <v>8</v>
      </c>
      <c r="B56" s="31">
        <f t="shared" si="100"/>
        <v>41</v>
      </c>
      <c r="C56" s="34" t="str">
        <f t="shared" si="101"/>
        <v>Buenos Aires_2014</v>
      </c>
      <c r="D56" s="231">
        <f>'[1]GHG Dashboard Data - Inventory'!H41</f>
        <v>2014</v>
      </c>
      <c r="E56" s="156" t="str">
        <f>'[1]GHG Dashboard Data - Inventory'!C41</f>
        <v>Buenos Aires</v>
      </c>
      <c r="F56" s="156" t="str">
        <f>'[1]GHG Dashboard Data - Inventory'!D41</f>
        <v>Argentina</v>
      </c>
      <c r="G56" s="156" t="str">
        <f>'[1]GHG Dashboard Data - Inventory'!E41</f>
        <v>Latin America</v>
      </c>
      <c r="H56" s="156">
        <f>'[1]GHG Dashboard Data - Inventory'!K41</f>
        <v>3049229</v>
      </c>
      <c r="I56" s="156">
        <f>'[1]GHG Dashboard Data - Inventory'!L41</f>
        <v>202.04</v>
      </c>
      <c r="J56" s="156">
        <f>'[1]GHG Dashboard Data - Inventory'!M41/1000000</f>
        <v>78326.876512999996</v>
      </c>
      <c r="K56" s="156" t="str">
        <f>'[1]GHG Dashboard Data - Inventory'!J41</f>
        <v>BASIC</v>
      </c>
      <c r="L56" s="148">
        <f>'[1]GHG Dashboard Data - Inventory'!N41</f>
        <v>2118497.339179154</v>
      </c>
      <c r="M56" s="148">
        <f>'[1]GHG Dashboard Data - Inventory'!O41</f>
        <v>1636359.6435349612</v>
      </c>
      <c r="N56" s="149">
        <f>'[1]GHG Dashboard Data - Inventory'!P41</f>
        <v>238140.57182780156</v>
      </c>
      <c r="O56" s="148">
        <f>'[1]GHG Dashboard Data - Inventory'!Q41</f>
        <v>845343.3944133058</v>
      </c>
      <c r="P56" s="148">
        <f>'[1]GHG Dashboard Data - Inventory'!R41</f>
        <v>2065400.6845900198</v>
      </c>
      <c r="Q56" s="149">
        <f>'[1]GHG Dashboard Data - Inventory'!S41</f>
        <v>256920.96404839866</v>
      </c>
      <c r="R56" s="148">
        <f>'[1]GHG Dashboard Data - Inventory'!T41</f>
        <v>355450.71092982369</v>
      </c>
      <c r="S56" s="148">
        <f>'[1]GHG Dashboard Data - Inventory'!U41</f>
        <v>323179.6388037086</v>
      </c>
      <c r="T56" s="149">
        <f>'[1]GHG Dashboard Data - Inventory'!V41</f>
        <v>43486.117475965373</v>
      </c>
      <c r="U56" s="148" t="str">
        <f>'[1]GHG Dashboard Data - Inventory'!W41</f>
        <v>IE</v>
      </c>
      <c r="V56" s="148" t="str">
        <f>'[1]GHG Dashboard Data - Inventory'!X41</f>
        <v>IE</v>
      </c>
      <c r="W56" s="149" t="str">
        <f>'[1]GHG Dashboard Data - Inventory'!Y41</f>
        <v>IE</v>
      </c>
      <c r="X56" s="150">
        <f>'[1]GHG Dashboard Data - Inventory'!Z41</f>
        <v>8473248.5664179232</v>
      </c>
      <c r="Y56" s="148" t="str">
        <f>'[1]GHG Dashboard Data - Inventory'!AA41</f>
        <v>NO</v>
      </c>
      <c r="Z56" s="148" t="str">
        <f>'[1]GHG Dashboard Data - Inventory'!AB41</f>
        <v>NO</v>
      </c>
      <c r="AA56" s="149" t="str">
        <f>'[1]GHG Dashboard Data - Inventory'!AC41</f>
        <v>NO</v>
      </c>
      <c r="AB56" s="148" t="str">
        <f>'[1]GHG Dashboard Data - Inventory'!AD41</f>
        <v>NO</v>
      </c>
      <c r="AC56" s="148" t="str">
        <f>'[1]GHG Dashboard Data - Inventory'!AE41</f>
        <v>NO</v>
      </c>
      <c r="AD56" s="149" t="str">
        <f>'[1]GHG Dashboard Data - Inventory'!AF41</f>
        <v>NO</v>
      </c>
      <c r="AE56" s="148" t="str">
        <f>'[1]GHG Dashboard Data - Inventory'!AG41</f>
        <v>NO</v>
      </c>
      <c r="AF56" s="148">
        <f>'[1]GHG Dashboard Data - Inventory'!AH41</f>
        <v>137385.81437935372</v>
      </c>
      <c r="AG56" s="148">
        <f>'[1]GHG Dashboard Data - Inventory'!AI41</f>
        <v>3554953.150397358</v>
      </c>
      <c r="AH56" s="148" t="str">
        <f>'[1]GHG Dashboard Data - Inventory'!AJ41</f>
        <v>NO</v>
      </c>
      <c r="AI56" s="149" t="str">
        <f>'[1]GHG Dashboard Data - Inventory'!AK41</f>
        <v>NE</v>
      </c>
      <c r="AJ56" s="148">
        <f>'[1]GHG Dashboard Data - Inventory'!AL41</f>
        <v>18903.877227256682</v>
      </c>
      <c r="AK56" s="148">
        <f>'[1]GHG Dashboard Data - Inventory'!AM41</f>
        <v>81031.155540135631</v>
      </c>
      <c r="AL56" s="149">
        <f>'[1]GHG Dashboard Data - Inventory'!AN41</f>
        <v>17853.407061321541</v>
      </c>
      <c r="AM56" s="148" t="str">
        <f>'[1]GHG Dashboard Data - Inventory'!AO41</f>
        <v>NO</v>
      </c>
      <c r="AN56" s="148" t="str">
        <f>'[1]GHG Dashboard Data - Inventory'!AP41</f>
        <v>NO</v>
      </c>
      <c r="AO56" s="149" t="str">
        <f>'[1]GHG Dashboard Data - Inventory'!AQ41</f>
        <v>NE</v>
      </c>
      <c r="AP56" s="148" t="str">
        <f>'[1]GHG Dashboard Data - Inventory'!AR41</f>
        <v>NO</v>
      </c>
      <c r="AQ56" s="148" t="str">
        <f>'[1]GHG Dashboard Data - Inventory'!AS41</f>
        <v>NO</v>
      </c>
      <c r="AR56" s="149" t="str">
        <f>'[1]GHG Dashboard Data - Inventory'!AT41</f>
        <v>NE</v>
      </c>
      <c r="AS56" s="148" t="str">
        <f>'[1]GHG Dashboard Data - Inventory'!AU41</f>
        <v>IE</v>
      </c>
      <c r="AT56" s="148" t="str">
        <f>'[1]GHG Dashboard Data - Inventory'!AV41</f>
        <v>NO</v>
      </c>
      <c r="AU56" s="149" t="str">
        <f>'[1]GHG Dashboard Data - Inventory'!AW41</f>
        <v>NE</v>
      </c>
      <c r="AV56" s="148" t="str">
        <f>'[1]GHG Dashboard Data - Inventory'!AX41</f>
        <v>NO</v>
      </c>
      <c r="AW56" s="148">
        <f>'[1]GHG Dashboard Data - Inventory'!AY41</f>
        <v>1640696.9548320831</v>
      </c>
      <c r="AX56" s="150" t="str">
        <f>'[1]GHG Dashboard Data - Inventory'!AZ41</f>
        <v>NO</v>
      </c>
      <c r="AY56" s="148" t="str">
        <f>'[1]GHG Dashboard Data - Inventory'!BA41</f>
        <v>NO</v>
      </c>
      <c r="AZ56" s="148">
        <f>'[1]GHG Dashboard Data - Inventory'!BB41</f>
        <v>10741.95</v>
      </c>
      <c r="BA56" s="150" t="str">
        <f>'[1]GHG Dashboard Data - Inventory'!BC41</f>
        <v>NO</v>
      </c>
      <c r="BB56" s="148" t="str">
        <f>'[1]GHG Dashboard Data - Inventory'!BD41</f>
        <v>NO</v>
      </c>
      <c r="BC56" s="148" t="str">
        <f>'[1]GHG Dashboard Data - Inventory'!BE41</f>
        <v>NO</v>
      </c>
      <c r="BD56" s="150" t="str">
        <f>'[1]GHG Dashboard Data - Inventory'!BF41</f>
        <v>NO</v>
      </c>
      <c r="BE56" s="148">
        <f>'[1]GHG Dashboard Data - Inventory'!BG41</f>
        <v>57374.675130731499</v>
      </c>
      <c r="BF56" s="148">
        <f>'[1]GHG Dashboard Data - Inventory'!BH41</f>
        <v>83327.155148865699</v>
      </c>
      <c r="BG56" s="150" t="str">
        <f>'[1]GHG Dashboard Data - Inventory'!BI41</f>
        <v>NO</v>
      </c>
      <c r="BH56" s="149" t="str">
        <f>'[1]GHG Dashboard Data - Inventory'!BJ41</f>
        <v>NO</v>
      </c>
      <c r="BI56" s="149" t="str">
        <f>'[1]GHG Dashboard Data - Inventory'!BK41</f>
        <v>NE</v>
      </c>
      <c r="BJ56" s="149" t="str">
        <f>'[1]GHG Dashboard Data - Inventory'!BL41</f>
        <v>NO</v>
      </c>
      <c r="BK56" s="149" t="str">
        <f>'[1]GHG Dashboard Data - Inventory'!BM41</f>
        <v>NO</v>
      </c>
      <c r="BL56" s="149" t="str">
        <f>'[1]GHG Dashboard Data - Inventory'!BN41</f>
        <v>NO</v>
      </c>
      <c r="BM56" s="151" t="str">
        <f>'[1]GHG Dashboard Data - Inventory'!BO41</f>
        <v>NO</v>
      </c>
      <c r="BN56" s="269">
        <f>'[1]GHG Dashboard Data - Inventory'!BP41</f>
        <v>0</v>
      </c>
      <c r="BO56" s="269">
        <f>'[1]GHG Dashboard Data - Inventory'!BQ41</f>
        <v>0</v>
      </c>
      <c r="BP56" s="269">
        <f>'[1]GHG Dashboard Data - Inventory'!BR41</f>
        <v>0</v>
      </c>
      <c r="BQ56" s="269">
        <f>'[1]GHG Dashboard Data - Inventory'!BS41</f>
        <v>0</v>
      </c>
      <c r="BR56" s="269">
        <f>'[1]GHG Dashboard Data - Inventory'!BT41</f>
        <v>0</v>
      </c>
      <c r="BS56" s="269">
        <f>'[1]GHG Dashboard Data - Inventory'!BU41</f>
        <v>0</v>
      </c>
      <c r="BT56" s="152" t="str">
        <f t="shared" si="102"/>
        <v>Buenos Aires_2014</v>
      </c>
      <c r="BU56" s="152">
        <f>'[1]GHG Dashboard Data - Inventory'!BW41</f>
        <v>12928646.144106757</v>
      </c>
      <c r="BV56" s="152">
        <f>'[1]GHG Dashboard Data - Inventory'!BX41</f>
        <v>13485047.204520244</v>
      </c>
      <c r="BW56" s="152">
        <f>'[1]GHG Dashboard Data - Inventory'!BY41</f>
        <v>13485047.204520244</v>
      </c>
      <c r="BX56" s="152">
        <f>'[1]GHG Dashboard Data - Inventory'!BZ41</f>
        <v>15561157.528074907</v>
      </c>
      <c r="BY56" s="302">
        <f>'[1]GHG Dashboard Data - Inventory'!CA41</f>
        <v>7481617.2258303277</v>
      </c>
      <c r="BZ56" s="302">
        <f>'[1]GHG Dashboard Data - Inventory'!CB41</f>
        <v>3654888.1831647502</v>
      </c>
      <c r="CA56" s="302">
        <f>'[1]GHG Dashboard Data - Inventory'!CC41</f>
        <v>1792140.7351116803</v>
      </c>
      <c r="CB56" s="303">
        <f>'[1]GHG Dashboard Data - Inventory'!CD41</f>
        <v>8020164.8791824924</v>
      </c>
      <c r="CC56" s="303">
        <f>'[1]GHG Dashboard Data - Inventory'!CE41</f>
        <v>3672741.5902260719</v>
      </c>
      <c r="CD56" s="303">
        <f>'[1]GHG Dashboard Data - Inventory'!CF41</f>
        <v>1792140.7351116803</v>
      </c>
      <c r="CE56" s="303" t="str">
        <f>'[1]GHG Dashboard Data - Inventory'!CG41</f>
        <v/>
      </c>
      <c r="CF56" s="303" t="str">
        <f>'[1]GHG Dashboard Data - Inventory'!CH41</f>
        <v/>
      </c>
      <c r="CG56" s="304">
        <f>'[1]GHG Dashboard Data - Inventory'!CI41</f>
        <v>11929925.82531956</v>
      </c>
      <c r="CH56" s="304">
        <f>'[1]GHG Dashboard Data - Inventory'!CK41</f>
        <v>3573857.0276246145</v>
      </c>
      <c r="CI56" s="304">
        <f>SUM('[1]GHG Dashboard Data - Inventory'!CL41:CM41)</f>
        <v>57374.675130731499</v>
      </c>
      <c r="CJ56" s="304" t="str">
        <f>'[1]GHG Dashboard Data - Inventory'!CN41</f>
        <v/>
      </c>
      <c r="CK56" s="304" t="str">
        <f>'[1]GHG Dashboard Data - Inventory'!CO41</f>
        <v/>
      </c>
      <c r="CL56" s="302">
        <f>'[1]GHG Dashboard Data - Inventory'!CP41</f>
        <v>3754856.9827141152</v>
      </c>
      <c r="CM56" s="302">
        <f>'[1]GHG Dashboard Data - Inventory'!CQ41</f>
        <v>2910744.0790033257</v>
      </c>
      <c r="CN56" s="302">
        <f>'[1]GHG Dashboard Data - Inventory'!CR41</f>
        <v>678630.34973353229</v>
      </c>
      <c r="CO56" s="302" t="str">
        <f>'[1]GHG Dashboard Data - Inventory'!CS41</f>
        <v/>
      </c>
      <c r="CP56" s="302" t="str">
        <f>'[1]GHG Dashboard Data - Inventory'!CT41</f>
        <v/>
      </c>
      <c r="CQ56" s="302" t="str">
        <f>'[1]GHG Dashboard Data - Inventory'!CU41</f>
        <v/>
      </c>
      <c r="CR56" s="302" t="str">
        <f>'[1]GHG Dashboard Data - Inventory'!CV41</f>
        <v/>
      </c>
      <c r="CS56" s="302">
        <f>'[1]GHG Dashboard Data - Inventory'!CW41</f>
        <v>137385.81437935372</v>
      </c>
      <c r="CT56" s="302">
        <f>'[1]GHG Dashboard Data - Inventory'!CX41</f>
        <v>3554953.150397358</v>
      </c>
      <c r="CU56" s="302">
        <f>'[1]GHG Dashboard Data - Inventory'!CY41</f>
        <v>99935.032767392317</v>
      </c>
      <c r="CV56" s="302" t="str">
        <f>'[1]GHG Dashboard Data - Inventory'!CZ41</f>
        <v/>
      </c>
      <c r="CW56" s="302" t="str">
        <f>'[1]GHG Dashboard Data - Inventory'!DA41</f>
        <v/>
      </c>
      <c r="CX56" s="302" t="str">
        <f>'[1]GHG Dashboard Data - Inventory'!DB41</f>
        <v/>
      </c>
      <c r="CY56" s="302">
        <f>'[1]GHG Dashboard Data - Inventory'!DC41</f>
        <v>1640696.9548320831</v>
      </c>
      <c r="CZ56" s="302">
        <f>'[1]GHG Dashboard Data - Inventory'!DD41</f>
        <v>10741.95</v>
      </c>
      <c r="DA56" s="302" t="str">
        <f>'[1]GHG Dashboard Data - Inventory'!DE41</f>
        <v/>
      </c>
      <c r="DB56" s="302">
        <f>'[1]GHG Dashboard Data - Inventory'!DF41</f>
        <v>140701.8302795972</v>
      </c>
      <c r="DC56" s="305">
        <f>'[1]GHG Dashboard Data - Inventory'!DG41</f>
        <v>3992997.5545419166</v>
      </c>
      <c r="DD56" s="305">
        <f>'[1]GHG Dashboard Data - Inventory'!DH41</f>
        <v>3167665.0430517243</v>
      </c>
      <c r="DE56" s="305">
        <f>'[1]GHG Dashboard Data - Inventory'!DI41</f>
        <v>722116.4672094977</v>
      </c>
      <c r="DF56" s="305" t="str">
        <f>'[1]GHG Dashboard Data - Inventory'!DJ41</f>
        <v/>
      </c>
      <c r="DG56" s="305" t="str">
        <f>'[1]GHG Dashboard Data - Inventory'!DK41</f>
        <v/>
      </c>
      <c r="DH56" s="305" t="str">
        <f>'[1]GHG Dashboard Data - Inventory'!DL41</f>
        <v/>
      </c>
      <c r="DI56" s="305" t="str">
        <f>'[1]GHG Dashboard Data - Inventory'!DM41</f>
        <v/>
      </c>
      <c r="DJ56" s="305">
        <f>'[1]GHG Dashboard Data - Inventory'!DN41</f>
        <v>137385.81437935372</v>
      </c>
      <c r="DK56" s="305">
        <f>'[1]GHG Dashboard Data - Inventory'!DO41</f>
        <v>3554953.150397358</v>
      </c>
      <c r="DL56" s="305">
        <f>'[1]GHG Dashboard Data - Inventory'!DP41</f>
        <v>117788.43982871386</v>
      </c>
      <c r="DM56" s="305" t="str">
        <f>'[1]GHG Dashboard Data - Inventory'!DQ41</f>
        <v/>
      </c>
      <c r="DN56" s="305" t="str">
        <f>'[1]GHG Dashboard Data - Inventory'!DR41</f>
        <v/>
      </c>
      <c r="DO56" s="305" t="str">
        <f>'[1]GHG Dashboard Data - Inventory'!DS41</f>
        <v/>
      </c>
      <c r="DP56" s="305">
        <f>'[1]GHG Dashboard Data - Inventory'!DT41</f>
        <v>1640696.9548320831</v>
      </c>
      <c r="DQ56" s="305">
        <f>'[1]GHG Dashboard Data - Inventory'!DU41</f>
        <v>10741.95</v>
      </c>
      <c r="DR56" s="305" t="str">
        <f>'[1]GHG Dashboard Data - Inventory'!DV41</f>
        <v/>
      </c>
      <c r="DS56" s="305">
        <f>'[1]GHG Dashboard Data - Inventory'!DW41</f>
        <v>140701.8302795972</v>
      </c>
      <c r="DT56" s="305" t="str">
        <f>'[1]GHG Dashboard Data - Inventory'!DX41</f>
        <v/>
      </c>
      <c r="DU56" s="305" t="str">
        <f>'[1]GHG Dashboard Data - Inventory'!DY41</f>
        <v/>
      </c>
      <c r="DV56" s="305" t="str">
        <f>'[1]GHG Dashboard Data - Inventory'!DZ41</f>
        <v/>
      </c>
      <c r="DW56" s="305" t="str">
        <f>'[1]GHG Dashboard Data - Inventory'!EA41</f>
        <v/>
      </c>
      <c r="DX56" s="305" t="str">
        <f>'[1]GHG Dashboard Data - Inventory'!EB41</f>
        <v/>
      </c>
      <c r="DY56" s="306" t="str">
        <f>'[1]GHG Dashboard Data - Inventory'!EC41</f>
        <v/>
      </c>
      <c r="DZ56" s="307">
        <f>'[1]GHG Dashboard Data - Inventory'!ED41</f>
        <v>2118497.339179154</v>
      </c>
      <c r="EA56" s="307">
        <f>'[1]GHG Dashboard Data - Inventory'!EE41</f>
        <v>845343.3944133058</v>
      </c>
      <c r="EB56" s="307">
        <f>'[1]GHG Dashboard Data - Inventory'!EF41</f>
        <v>355450.71092982369</v>
      </c>
      <c r="EC56" s="307" t="str">
        <f>'[1]GHG Dashboard Data - Inventory'!EG41</f>
        <v/>
      </c>
      <c r="ED56" s="307">
        <f>'[1]GHG Dashboard Data - Inventory'!EH41</f>
        <v>8473248.5664179232</v>
      </c>
      <c r="EE56" s="307" t="str">
        <f>'[1]GHG Dashboard Data - Inventory'!EI41</f>
        <v/>
      </c>
      <c r="EF56" s="307" t="str">
        <f>'[1]GHG Dashboard Data - Inventory'!EJ41</f>
        <v/>
      </c>
      <c r="EG56" s="307" t="str">
        <f>'[1]GHG Dashboard Data - Inventory'!EK41</f>
        <v/>
      </c>
      <c r="EH56" s="307">
        <f>'[1]GHG Dashboard Data - Inventory'!EL41</f>
        <v>137385.81437935372</v>
      </c>
      <c r="EI56" s="307">
        <f>'[1]GHG Dashboard Data - Inventory'!EM41</f>
        <v>3554953.150397358</v>
      </c>
      <c r="EJ56" s="307">
        <f>'[1]GHG Dashboard Data - Inventory'!EN41</f>
        <v>18903.877227256682</v>
      </c>
      <c r="EK56" s="307" t="str">
        <f>'[1]GHG Dashboard Data - Inventory'!EO41</f>
        <v/>
      </c>
      <c r="EL56" s="307" t="str">
        <f>'[1]GHG Dashboard Data - Inventory'!EP41</f>
        <v/>
      </c>
      <c r="EM56" s="307" t="str">
        <f>'[1]GHG Dashboard Data - Inventory'!EQ41</f>
        <v/>
      </c>
      <c r="EN56" s="307" t="str">
        <f>'[1]GHG Dashboard Data - Inventory'!ER41</f>
        <v/>
      </c>
      <c r="EO56" s="307" t="str">
        <f>'[1]GHG Dashboard Data - Inventory'!ES41</f>
        <v/>
      </c>
      <c r="EP56" s="307" t="str">
        <f>'[1]GHG Dashboard Data - Inventory'!ET41</f>
        <v/>
      </c>
      <c r="EQ56" s="307">
        <f>'[1]GHG Dashboard Data - Inventory'!EU41</f>
        <v>57374.675130731499</v>
      </c>
      <c r="ER56" s="307" t="str">
        <f>'[1]GHG Dashboard Data - Inventory'!EV41</f>
        <v/>
      </c>
      <c r="ES56" s="307" t="str">
        <f>'[1]GHG Dashboard Data - Inventory'!EW41</f>
        <v/>
      </c>
      <c r="ET56" s="307" t="str">
        <f>'[1]GHG Dashboard Data - Inventory'!EX41</f>
        <v/>
      </c>
      <c r="EU56" s="307" t="str">
        <f>'[1]GHG Dashboard Data - Inventory'!EY41</f>
        <v/>
      </c>
      <c r="EV56" s="307" t="str">
        <f>'[1]GHG Dashboard Data - Inventory'!EZ41</f>
        <v/>
      </c>
      <c r="EW56" s="308">
        <f t="shared" si="103"/>
        <v>8473248.5664179232</v>
      </c>
      <c r="EX56" s="309">
        <f>'[1]GHG Dashboard Data - Inventory'!FA41</f>
        <v>7481617.2258303277</v>
      </c>
      <c r="EY56" s="309">
        <f>'[1]GHG Dashboard Data - Inventory'!FB41</f>
        <v>3654888.1831647502</v>
      </c>
      <c r="EZ56" s="309">
        <f>'[1]GHG Dashboard Data - Inventory'!FC41</f>
        <v>1792140.7351116803</v>
      </c>
      <c r="FA56" s="309">
        <f>'[1]GHG Dashboard Data - Inventory'!FD41</f>
        <v>8020164.8791824924</v>
      </c>
      <c r="FB56" s="309">
        <f>'[1]GHG Dashboard Data - Inventory'!FE41</f>
        <v>3672741.5902260719</v>
      </c>
      <c r="FC56" s="309">
        <f>'[1]GHG Dashboard Data - Inventory'!FF41</f>
        <v>1792140.7351116803</v>
      </c>
      <c r="FD56" s="309" t="str">
        <f>'[1]GHG Dashboard Data - Inventory'!FG41</f>
        <v/>
      </c>
      <c r="FE56" s="309" t="str">
        <f>'[1]GHG Dashboard Data - Inventory'!FH41</f>
        <v/>
      </c>
      <c r="FF56" s="309" t="str">
        <f>'[1]GHG Dashboard Data - Inventory'!B41</f>
        <v>No</v>
      </c>
      <c r="FG56" s="31" t="str">
        <f>IFERROR(VLOOKUP(E56,'Climate data-must not modify'!A:D,4,FALSE),"")</f>
        <v>Sub-tropical</v>
      </c>
      <c r="FH56" s="31">
        <f t="shared" si="104"/>
        <v>25687.43656609589</v>
      </c>
      <c r="FI56" s="31">
        <f t="shared" si="105"/>
        <v>15092.204513957633</v>
      </c>
      <c r="FJ56" s="35"/>
    </row>
    <row r="57" spans="1:166" s="31" customFormat="1">
      <c r="A57" s="31">
        <f t="shared" si="99"/>
        <v>8</v>
      </c>
      <c r="B57" s="31">
        <f t="shared" si="100"/>
        <v>42</v>
      </c>
      <c r="C57" s="34" t="str">
        <f t="shared" si="101"/>
        <v>Buenos Aires_2015</v>
      </c>
      <c r="D57" s="231">
        <f>'[1]GHG Dashboard Data - Inventory'!H42</f>
        <v>2015</v>
      </c>
      <c r="E57" s="156" t="str">
        <f>'[1]GHG Dashboard Data - Inventory'!C42</f>
        <v>Buenos Aires</v>
      </c>
      <c r="F57" s="156" t="str">
        <f>'[1]GHG Dashboard Data - Inventory'!D42</f>
        <v>Argentina</v>
      </c>
      <c r="G57" s="156" t="str">
        <f>'[1]GHG Dashboard Data - Inventory'!E42</f>
        <v>Latin America</v>
      </c>
      <c r="H57" s="156">
        <f>'[1]GHG Dashboard Data - Inventory'!K42</f>
        <v>3054267</v>
      </c>
      <c r="I57" s="156">
        <f>'[1]GHG Dashboard Data - Inventory'!L42</f>
        <v>202</v>
      </c>
      <c r="J57" s="156">
        <f>'[1]GHG Dashboard Data - Inventory'!M42/1000000</f>
        <v>129885.462172</v>
      </c>
      <c r="K57" s="156" t="str">
        <f>'[1]GHG Dashboard Data - Inventory'!J42</f>
        <v>BASIC</v>
      </c>
      <c r="L57" s="148">
        <f>'[1]GHG Dashboard Data - Inventory'!N42</f>
        <v>2174504.7827906897</v>
      </c>
      <c r="M57" s="148">
        <f>'[1]GHG Dashboard Data - Inventory'!O42</f>
        <v>1611550.606320831</v>
      </c>
      <c r="N57" s="149">
        <f>'[1]GHG Dashboard Data - Inventory'!P42</f>
        <v>245563.46521399118</v>
      </c>
      <c r="O57" s="148">
        <f>'[1]GHG Dashboard Data - Inventory'!Q42</f>
        <v>796660.46317271003</v>
      </c>
      <c r="P57" s="148">
        <f>'[1]GHG Dashboard Data - Inventory'!R42</f>
        <v>2161212.3325836686</v>
      </c>
      <c r="Q57" s="149">
        <f>'[1]GHG Dashboard Data - Inventory'!S42</f>
        <v>275633.53033552039</v>
      </c>
      <c r="R57" s="148">
        <f>'[1]GHG Dashboard Data - Inventory'!T42</f>
        <v>342238.38990610244</v>
      </c>
      <c r="S57" s="148">
        <f>'[1]GHG Dashboard Data - Inventory'!U42</f>
        <v>319814.96571689908</v>
      </c>
      <c r="T57" s="149">
        <f>'[1]GHG Dashboard Data - Inventory'!V42</f>
        <v>45373.344473476289</v>
      </c>
      <c r="U57" s="148" t="str">
        <f>'[1]GHG Dashboard Data - Inventory'!W42</f>
        <v>IE</v>
      </c>
      <c r="V57" s="148" t="str">
        <f>'[1]GHG Dashboard Data - Inventory'!X42</f>
        <v>IE</v>
      </c>
      <c r="W57" s="149" t="str">
        <f>'[1]GHG Dashboard Data - Inventory'!Y42</f>
        <v>IE</v>
      </c>
      <c r="X57" s="150">
        <f>'[1]GHG Dashboard Data - Inventory'!Z42</f>
        <v>9200519.8313475531</v>
      </c>
      <c r="Y57" s="148" t="str">
        <f>'[1]GHG Dashboard Data - Inventory'!AA42</f>
        <v>NO</v>
      </c>
      <c r="Z57" s="148" t="str">
        <f>'[1]GHG Dashboard Data - Inventory'!AB42</f>
        <v>NO</v>
      </c>
      <c r="AA57" s="149" t="str">
        <f>'[1]GHG Dashboard Data - Inventory'!AC42</f>
        <v>NO</v>
      </c>
      <c r="AB57" s="148" t="str">
        <f>'[1]GHG Dashboard Data - Inventory'!AD42</f>
        <v>NO</v>
      </c>
      <c r="AC57" s="148" t="str">
        <f>'[1]GHG Dashboard Data - Inventory'!AE42</f>
        <v>NO</v>
      </c>
      <c r="AD57" s="149" t="str">
        <f>'[1]GHG Dashboard Data - Inventory'!AF42</f>
        <v>NO</v>
      </c>
      <c r="AE57" s="148" t="str">
        <f>'[1]GHG Dashboard Data - Inventory'!AG42</f>
        <v>NO</v>
      </c>
      <c r="AF57" s="148">
        <f>'[1]GHG Dashboard Data - Inventory'!AH42</f>
        <v>138632.9560198343</v>
      </c>
      <c r="AG57" s="148">
        <f>'[1]GHG Dashboard Data - Inventory'!AI42</f>
        <v>3611202.6120811617</v>
      </c>
      <c r="AH57" s="148" t="str">
        <f>'[1]GHG Dashboard Data - Inventory'!AJ42</f>
        <v>NO</v>
      </c>
      <c r="AI57" s="149" t="str">
        <f>'[1]GHG Dashboard Data - Inventory'!AK42</f>
        <v>NE</v>
      </c>
      <c r="AJ57" s="148">
        <f>'[1]GHG Dashboard Data - Inventory'!AL42</f>
        <v>15735.083767174779</v>
      </c>
      <c r="AK57" s="148">
        <f>'[1]GHG Dashboard Data - Inventory'!AM42</f>
        <v>80190.723425547403</v>
      </c>
      <c r="AL57" s="149">
        <f>'[1]GHG Dashboard Data - Inventory'!AN42</f>
        <v>18086.468083349733</v>
      </c>
      <c r="AM57" s="148" t="str">
        <f>'[1]GHG Dashboard Data - Inventory'!AO42</f>
        <v>NO</v>
      </c>
      <c r="AN57" s="148" t="str">
        <f>'[1]GHG Dashboard Data - Inventory'!AP42</f>
        <v>NO</v>
      </c>
      <c r="AO57" s="149" t="str">
        <f>'[1]GHG Dashboard Data - Inventory'!AQ42</f>
        <v>NE</v>
      </c>
      <c r="AP57" s="148" t="str">
        <f>'[1]GHG Dashboard Data - Inventory'!AR42</f>
        <v>NO</v>
      </c>
      <c r="AQ57" s="148" t="str">
        <f>'[1]GHG Dashboard Data - Inventory'!AS42</f>
        <v>NO</v>
      </c>
      <c r="AR57" s="149" t="str">
        <f>'[1]GHG Dashboard Data - Inventory'!AT42</f>
        <v>NE</v>
      </c>
      <c r="AS57" s="148" t="str">
        <f>'[1]GHG Dashboard Data - Inventory'!AU42</f>
        <v>IE</v>
      </c>
      <c r="AT57" s="148" t="str">
        <f>'[1]GHG Dashboard Data - Inventory'!AV42</f>
        <v>NO</v>
      </c>
      <c r="AU57" s="149" t="str">
        <f>'[1]GHG Dashboard Data - Inventory'!AW42</f>
        <v>NE</v>
      </c>
      <c r="AV57" s="148" t="str">
        <f>'[1]GHG Dashboard Data - Inventory'!AX42</f>
        <v>NO</v>
      </c>
      <c r="AW57" s="148">
        <f>'[1]GHG Dashboard Data - Inventory'!AY42</f>
        <v>1710860.2740012654</v>
      </c>
      <c r="AX57" s="150" t="str">
        <f>'[1]GHG Dashboard Data - Inventory'!AZ42</f>
        <v>NO</v>
      </c>
      <c r="AY57" s="148" t="str">
        <f>'[1]GHG Dashboard Data - Inventory'!BA42</f>
        <v>NO</v>
      </c>
      <c r="AZ57" s="148">
        <f>'[1]GHG Dashboard Data - Inventory'!BB42</f>
        <v>9030.2908200000002</v>
      </c>
      <c r="BA57" s="150" t="str">
        <f>'[1]GHG Dashboard Data - Inventory'!BC42</f>
        <v>NO</v>
      </c>
      <c r="BB57" s="148" t="str">
        <f>'[1]GHG Dashboard Data - Inventory'!BD42</f>
        <v>NO</v>
      </c>
      <c r="BC57" s="148" t="str">
        <f>'[1]GHG Dashboard Data - Inventory'!BE42</f>
        <v>NO</v>
      </c>
      <c r="BD57" s="150" t="str">
        <f>'[1]GHG Dashboard Data - Inventory'!BF42</f>
        <v>NO</v>
      </c>
      <c r="BE57" s="148">
        <f>'[1]GHG Dashboard Data - Inventory'!BG42</f>
        <v>59011.447052903401</v>
      </c>
      <c r="BF57" s="148">
        <f>'[1]GHG Dashboard Data - Inventory'!BH42</f>
        <v>83028.001449937263</v>
      </c>
      <c r="BG57" s="150" t="str">
        <f>'[1]GHG Dashboard Data - Inventory'!BI42</f>
        <v>NO</v>
      </c>
      <c r="BH57" s="149" t="str">
        <f>'[1]GHG Dashboard Data - Inventory'!BJ42</f>
        <v>NO</v>
      </c>
      <c r="BI57" s="149" t="str">
        <f>'[1]GHG Dashboard Data - Inventory'!BK42</f>
        <v>NE</v>
      </c>
      <c r="BJ57" s="149" t="str">
        <f>'[1]GHG Dashboard Data - Inventory'!BL42</f>
        <v>NO</v>
      </c>
      <c r="BK57" s="149" t="str">
        <f>'[1]GHG Dashboard Data - Inventory'!BM42</f>
        <v>NO</v>
      </c>
      <c r="BL57" s="149" t="str">
        <f>'[1]GHG Dashboard Data - Inventory'!BN42</f>
        <v>NO</v>
      </c>
      <c r="BM57" s="151" t="str">
        <f>'[1]GHG Dashboard Data - Inventory'!BO42</f>
        <v>NO</v>
      </c>
      <c r="BN57" s="269">
        <f>'[1]GHG Dashboard Data - Inventory'!BP42</f>
        <v>0</v>
      </c>
      <c r="BO57" s="269">
        <f>'[1]GHG Dashboard Data - Inventory'!BQ42</f>
        <v>0</v>
      </c>
      <c r="BP57" s="269">
        <f>'[1]GHG Dashboard Data - Inventory'!BR42</f>
        <v>0</v>
      </c>
      <c r="BQ57" s="269">
        <f>'[1]GHG Dashboard Data - Inventory'!BS42</f>
        <v>0</v>
      </c>
      <c r="BR57" s="269">
        <f>'[1]GHG Dashboard Data - Inventory'!BT42</f>
        <v>0</v>
      </c>
      <c r="BS57" s="269">
        <f>'[1]GHG Dashboard Data - Inventory'!BU42</f>
        <v>0</v>
      </c>
      <c r="BT57" s="152" t="str">
        <f t="shared" si="102"/>
        <v>Buenos Aires_2015</v>
      </c>
      <c r="BU57" s="152">
        <f>'[1]GHG Dashboard Data - Inventory'!BW42</f>
        <v>13113672.929108726</v>
      </c>
      <c r="BV57" s="152">
        <f>'[1]GHG Dashboard Data - Inventory'!BX42</f>
        <v>13698329.737215063</v>
      </c>
      <c r="BW57" s="152">
        <f>'[1]GHG Dashboard Data - Inventory'!BY42</f>
        <v>13698329.737215063</v>
      </c>
      <c r="BX57" s="152">
        <f>'[1]GHG Dashboard Data - Inventory'!BZ42</f>
        <v>16338505.566138128</v>
      </c>
      <c r="BY57" s="302">
        <f>'[1]GHG Dashboard Data - Inventory'!CA42</f>
        <v>7544614.4965107357</v>
      </c>
      <c r="BZ57" s="302">
        <f>'[1]GHG Dashboard Data - Inventory'!CB42</f>
        <v>3707128.419273884</v>
      </c>
      <c r="CA57" s="302">
        <f>'[1]GHG Dashboard Data - Inventory'!CC42</f>
        <v>1861930.0133241061</v>
      </c>
      <c r="CB57" s="303">
        <f>'[1]GHG Dashboard Data - Inventory'!CD42</f>
        <v>8111184.8365337234</v>
      </c>
      <c r="CC57" s="303">
        <f>'[1]GHG Dashboard Data - Inventory'!CE42</f>
        <v>3725214.8873572336</v>
      </c>
      <c r="CD57" s="303">
        <f>'[1]GHG Dashboard Data - Inventory'!CF42</f>
        <v>1861930.0133241061</v>
      </c>
      <c r="CE57" s="303" t="str">
        <f>'[1]GHG Dashboard Data - Inventory'!CG42</f>
        <v/>
      </c>
      <c r="CF57" s="303" t="str">
        <f>'[1]GHG Dashboard Data - Inventory'!CH42</f>
        <v/>
      </c>
      <c r="CG57" s="304">
        <f>'[1]GHG Dashboard Data - Inventory'!CI42</f>
        <v>12652556.423236888</v>
      </c>
      <c r="CH57" s="304">
        <f>'[1]GHG Dashboard Data - Inventory'!CK42</f>
        <v>3626937.6958483364</v>
      </c>
      <c r="CI57" s="304">
        <f>SUM('[1]GHG Dashboard Data - Inventory'!CL42:CM42)</f>
        <v>59011.447052903401</v>
      </c>
      <c r="CJ57" s="304" t="str">
        <f>'[1]GHG Dashboard Data - Inventory'!CN42</f>
        <v/>
      </c>
      <c r="CK57" s="304" t="str">
        <f>'[1]GHG Dashboard Data - Inventory'!CO42</f>
        <v/>
      </c>
      <c r="CL57" s="302">
        <f>'[1]GHG Dashboard Data - Inventory'!CP42</f>
        <v>3786055.3891115207</v>
      </c>
      <c r="CM57" s="302">
        <f>'[1]GHG Dashboard Data - Inventory'!CQ42</f>
        <v>2957872.7957563787</v>
      </c>
      <c r="CN57" s="302">
        <f>'[1]GHG Dashboard Data - Inventory'!CR42</f>
        <v>662053.35562300147</v>
      </c>
      <c r="CO57" s="302" t="str">
        <f>'[1]GHG Dashboard Data - Inventory'!CS42</f>
        <v/>
      </c>
      <c r="CP57" s="302" t="str">
        <f>'[1]GHG Dashboard Data - Inventory'!CT42</f>
        <v/>
      </c>
      <c r="CQ57" s="302" t="str">
        <f>'[1]GHG Dashboard Data - Inventory'!CU42</f>
        <v/>
      </c>
      <c r="CR57" s="302" t="str">
        <f>'[1]GHG Dashboard Data - Inventory'!CV42</f>
        <v/>
      </c>
      <c r="CS57" s="302">
        <f>'[1]GHG Dashboard Data - Inventory'!CW42</f>
        <v>138632.9560198343</v>
      </c>
      <c r="CT57" s="302">
        <f>'[1]GHG Dashboard Data - Inventory'!CX42</f>
        <v>3611202.6120811617</v>
      </c>
      <c r="CU57" s="302">
        <f>'[1]GHG Dashboard Data - Inventory'!CY42</f>
        <v>95925.80719272219</v>
      </c>
      <c r="CV57" s="302" t="str">
        <f>'[1]GHG Dashboard Data - Inventory'!CZ42</f>
        <v/>
      </c>
      <c r="CW57" s="302" t="str">
        <f>'[1]GHG Dashboard Data - Inventory'!DA42</f>
        <v/>
      </c>
      <c r="CX57" s="302" t="str">
        <f>'[1]GHG Dashboard Data - Inventory'!DB42</f>
        <v/>
      </c>
      <c r="CY57" s="302">
        <f>'[1]GHG Dashboard Data - Inventory'!DC42</f>
        <v>1710860.2740012654</v>
      </c>
      <c r="CZ57" s="302">
        <f>'[1]GHG Dashboard Data - Inventory'!DD42</f>
        <v>9030.2908200000002</v>
      </c>
      <c r="DA57" s="302" t="str">
        <f>'[1]GHG Dashboard Data - Inventory'!DE42</f>
        <v/>
      </c>
      <c r="DB57" s="302">
        <f>'[1]GHG Dashboard Data - Inventory'!DF42</f>
        <v>142039.44850284065</v>
      </c>
      <c r="DC57" s="305">
        <f>'[1]GHG Dashboard Data - Inventory'!DG42</f>
        <v>4031618.854325512</v>
      </c>
      <c r="DD57" s="305">
        <f>'[1]GHG Dashboard Data - Inventory'!DH42</f>
        <v>3233506.3260918991</v>
      </c>
      <c r="DE57" s="305">
        <f>'[1]GHG Dashboard Data - Inventory'!DI42</f>
        <v>707426.70009647775</v>
      </c>
      <c r="DF57" s="305" t="str">
        <f>'[1]GHG Dashboard Data - Inventory'!DJ42</f>
        <v/>
      </c>
      <c r="DG57" s="305" t="str">
        <f>'[1]GHG Dashboard Data - Inventory'!DK42</f>
        <v/>
      </c>
      <c r="DH57" s="305" t="str">
        <f>'[1]GHG Dashboard Data - Inventory'!DL42</f>
        <v/>
      </c>
      <c r="DI57" s="305" t="str">
        <f>'[1]GHG Dashboard Data - Inventory'!DM42</f>
        <v/>
      </c>
      <c r="DJ57" s="305">
        <f>'[1]GHG Dashboard Data - Inventory'!DN42</f>
        <v>138632.9560198343</v>
      </c>
      <c r="DK57" s="305">
        <f>'[1]GHG Dashboard Data - Inventory'!DO42</f>
        <v>3611202.6120811617</v>
      </c>
      <c r="DL57" s="305">
        <f>'[1]GHG Dashboard Data - Inventory'!DP42</f>
        <v>114012.27527607192</v>
      </c>
      <c r="DM57" s="305" t="str">
        <f>'[1]GHG Dashboard Data - Inventory'!DQ42</f>
        <v/>
      </c>
      <c r="DN57" s="305" t="str">
        <f>'[1]GHG Dashboard Data - Inventory'!DR42</f>
        <v/>
      </c>
      <c r="DO57" s="305" t="str">
        <f>'[1]GHG Dashboard Data - Inventory'!DS42</f>
        <v/>
      </c>
      <c r="DP57" s="305">
        <f>'[1]GHG Dashboard Data - Inventory'!DT42</f>
        <v>1710860.2740012654</v>
      </c>
      <c r="DQ57" s="305">
        <f>'[1]GHG Dashboard Data - Inventory'!DU42</f>
        <v>9030.2908200000002</v>
      </c>
      <c r="DR57" s="305" t="str">
        <f>'[1]GHG Dashboard Data - Inventory'!DV42</f>
        <v/>
      </c>
      <c r="DS57" s="305">
        <f>'[1]GHG Dashboard Data - Inventory'!DW42</f>
        <v>142039.44850284065</v>
      </c>
      <c r="DT57" s="305" t="str">
        <f>'[1]GHG Dashboard Data - Inventory'!DX42</f>
        <v/>
      </c>
      <c r="DU57" s="305" t="str">
        <f>'[1]GHG Dashboard Data - Inventory'!DY42</f>
        <v/>
      </c>
      <c r="DV57" s="305" t="str">
        <f>'[1]GHG Dashboard Data - Inventory'!DZ42</f>
        <v/>
      </c>
      <c r="DW57" s="305" t="str">
        <f>'[1]GHG Dashboard Data - Inventory'!EA42</f>
        <v/>
      </c>
      <c r="DX57" s="305" t="str">
        <f>'[1]GHG Dashboard Data - Inventory'!EB42</f>
        <v/>
      </c>
      <c r="DY57" s="306" t="str">
        <f>'[1]GHG Dashboard Data - Inventory'!EC42</f>
        <v/>
      </c>
      <c r="DZ57" s="307">
        <f>'[1]GHG Dashboard Data - Inventory'!ED42</f>
        <v>2174504.7827906897</v>
      </c>
      <c r="EA57" s="307">
        <f>'[1]GHG Dashboard Data - Inventory'!EE42</f>
        <v>796660.46317271003</v>
      </c>
      <c r="EB57" s="307">
        <f>'[1]GHG Dashboard Data - Inventory'!EF42</f>
        <v>342238.38990610244</v>
      </c>
      <c r="EC57" s="307" t="str">
        <f>'[1]GHG Dashboard Data - Inventory'!EG42</f>
        <v/>
      </c>
      <c r="ED57" s="307">
        <f>'[1]GHG Dashboard Data - Inventory'!EH42</f>
        <v>9200519.8313475531</v>
      </c>
      <c r="EE57" s="307" t="str">
        <f>'[1]GHG Dashboard Data - Inventory'!EI42</f>
        <v/>
      </c>
      <c r="EF57" s="307" t="str">
        <f>'[1]GHG Dashboard Data - Inventory'!EJ42</f>
        <v/>
      </c>
      <c r="EG57" s="307" t="str">
        <f>'[1]GHG Dashboard Data - Inventory'!EK42</f>
        <v/>
      </c>
      <c r="EH57" s="307">
        <f>'[1]GHG Dashboard Data - Inventory'!EL42</f>
        <v>138632.9560198343</v>
      </c>
      <c r="EI57" s="307">
        <f>'[1]GHG Dashboard Data - Inventory'!EM42</f>
        <v>3611202.6120811617</v>
      </c>
      <c r="EJ57" s="307">
        <f>'[1]GHG Dashboard Data - Inventory'!EN42</f>
        <v>15735.083767174779</v>
      </c>
      <c r="EK57" s="307" t="str">
        <f>'[1]GHG Dashboard Data - Inventory'!EO42</f>
        <v/>
      </c>
      <c r="EL57" s="307" t="str">
        <f>'[1]GHG Dashboard Data - Inventory'!EP42</f>
        <v/>
      </c>
      <c r="EM57" s="307" t="str">
        <f>'[1]GHG Dashboard Data - Inventory'!EQ42</f>
        <v/>
      </c>
      <c r="EN57" s="307" t="str">
        <f>'[1]GHG Dashboard Data - Inventory'!ER42</f>
        <v/>
      </c>
      <c r="EO57" s="307" t="str">
        <f>'[1]GHG Dashboard Data - Inventory'!ES42</f>
        <v/>
      </c>
      <c r="EP57" s="307" t="str">
        <f>'[1]GHG Dashboard Data - Inventory'!ET42</f>
        <v/>
      </c>
      <c r="EQ57" s="307">
        <f>'[1]GHG Dashboard Data - Inventory'!EU42</f>
        <v>59011.447052903401</v>
      </c>
      <c r="ER57" s="307" t="str">
        <f>'[1]GHG Dashboard Data - Inventory'!EV42</f>
        <v/>
      </c>
      <c r="ES57" s="307" t="str">
        <f>'[1]GHG Dashboard Data - Inventory'!EW42</f>
        <v/>
      </c>
      <c r="ET57" s="307" t="str">
        <f>'[1]GHG Dashboard Data - Inventory'!EX42</f>
        <v/>
      </c>
      <c r="EU57" s="307" t="str">
        <f>'[1]GHG Dashboard Data - Inventory'!EY42</f>
        <v/>
      </c>
      <c r="EV57" s="307" t="str">
        <f>'[1]GHG Dashboard Data - Inventory'!EZ42</f>
        <v/>
      </c>
      <c r="EW57" s="308">
        <f t="shared" si="103"/>
        <v>9200519.8313475531</v>
      </c>
      <c r="EX57" s="309">
        <f>'[1]GHG Dashboard Data - Inventory'!FA42</f>
        <v>7544614.4965107357</v>
      </c>
      <c r="EY57" s="309">
        <f>'[1]GHG Dashboard Data - Inventory'!FB42</f>
        <v>3707128.419273884</v>
      </c>
      <c r="EZ57" s="309">
        <f>'[1]GHG Dashboard Data - Inventory'!FC42</f>
        <v>1861930.0133241061</v>
      </c>
      <c r="FA57" s="309">
        <f>'[1]GHG Dashboard Data - Inventory'!FD42</f>
        <v>8111184.8365337234</v>
      </c>
      <c r="FB57" s="309">
        <f>'[1]GHG Dashboard Data - Inventory'!FE42</f>
        <v>3725214.8873572336</v>
      </c>
      <c r="FC57" s="309">
        <f>'[1]GHG Dashboard Data - Inventory'!FF42</f>
        <v>1861930.0133241061</v>
      </c>
      <c r="FD57" s="309" t="str">
        <f>'[1]GHG Dashboard Data - Inventory'!FG42</f>
        <v/>
      </c>
      <c r="FE57" s="309" t="str">
        <f>'[1]GHG Dashboard Data - Inventory'!FH42</f>
        <v/>
      </c>
      <c r="FF57" s="309" t="str">
        <f>'[1]GHG Dashboard Data - Inventory'!B42</f>
        <v>Yes</v>
      </c>
      <c r="FG57" s="31" t="str">
        <f>IFERROR(VLOOKUP(E57,'Climate data-must not modify'!A:D,4,FALSE),"")</f>
        <v>Sub-tropical</v>
      </c>
      <c r="FH57" s="31">
        <f t="shared" si="104"/>
        <v>42525.902998002464</v>
      </c>
      <c r="FI57" s="31">
        <f t="shared" si="105"/>
        <v>15120.133663366336</v>
      </c>
      <c r="FJ57" s="35"/>
    </row>
    <row r="58" spans="1:166" s="31" customFormat="1">
      <c r="A58" s="31">
        <f t="shared" si="99"/>
        <v>8</v>
      </c>
      <c r="B58" s="31">
        <f t="shared" si="100"/>
        <v>43</v>
      </c>
      <c r="C58" s="34" t="str">
        <f t="shared" si="101"/>
        <v>Cape Town_2012</v>
      </c>
      <c r="D58" s="231">
        <f>'[1]GHG Dashboard Data - Inventory'!H43</f>
        <v>2012</v>
      </c>
      <c r="E58" s="156" t="str">
        <f>'[1]GHG Dashboard Data - Inventory'!C43</f>
        <v>Cape Town</v>
      </c>
      <c r="F58" s="156" t="str">
        <f>'[1]GHG Dashboard Data - Inventory'!D43</f>
        <v>South Africa</v>
      </c>
      <c r="G58" s="156" t="str">
        <f>'[1]GHG Dashboard Data - Inventory'!E43</f>
        <v>Africa</v>
      </c>
      <c r="H58" s="156">
        <f>'[1]GHG Dashboard Data - Inventory'!K43</f>
        <v>3837414</v>
      </c>
      <c r="I58" s="156">
        <f>'[1]GHG Dashboard Data - Inventory'!L43</f>
        <v>2455</v>
      </c>
      <c r="J58" s="156">
        <f>'[1]GHG Dashboard Data - Inventory'!M43/1000000</f>
        <v>24398.784308374801</v>
      </c>
      <c r="K58" s="156" t="str">
        <f>'[1]GHG Dashboard Data - Inventory'!J43</f>
        <v>BASIC</v>
      </c>
      <c r="L58" s="148">
        <f>'[1]GHG Dashboard Data - Inventory'!N43</f>
        <v>153682</v>
      </c>
      <c r="M58" s="148">
        <f>'[1]GHG Dashboard Data - Inventory'!O43</f>
        <v>4652332</v>
      </c>
      <c r="N58" s="149">
        <f>'[1]GHG Dashboard Data - Inventory'!P43</f>
        <v>228377</v>
      </c>
      <c r="O58" s="148">
        <f>'[1]GHG Dashboard Data - Inventory'!Q43</f>
        <v>69968</v>
      </c>
      <c r="P58" s="148">
        <f>'[1]GHG Dashboard Data - Inventory'!R43</f>
        <v>5652332</v>
      </c>
      <c r="Q58" s="149">
        <f>'[1]GHG Dashboard Data - Inventory'!S43</f>
        <v>228377</v>
      </c>
      <c r="R58" s="148">
        <f>'[1]GHG Dashboard Data - Inventory'!T43</f>
        <v>663784</v>
      </c>
      <c r="S58" s="148">
        <f>'[1]GHG Dashboard Data - Inventory'!U43</f>
        <v>1433450</v>
      </c>
      <c r="T58" s="149">
        <f>'[1]GHG Dashboard Data - Inventory'!V43</f>
        <v>57917</v>
      </c>
      <c r="U58" s="148" t="str">
        <f>'[1]GHG Dashboard Data - Inventory'!W43</f>
        <v>IE</v>
      </c>
      <c r="V58" s="148" t="str">
        <f>'[1]GHG Dashboard Data - Inventory'!X43</f>
        <v>IE</v>
      </c>
      <c r="W58" s="149" t="str">
        <f>'[1]GHG Dashboard Data - Inventory'!Y43</f>
        <v>IE</v>
      </c>
      <c r="X58" s="150">
        <f>'[1]GHG Dashboard Data - Inventory'!Z43</f>
        <v>729084</v>
      </c>
      <c r="Y58" s="148">
        <f>'[1]GHG Dashboard Data - Inventory'!AA43</f>
        <v>23</v>
      </c>
      <c r="Z58" s="148">
        <f>'[1]GHG Dashboard Data - Inventory'!AB43</f>
        <v>209157</v>
      </c>
      <c r="AA58" s="149">
        <f>'[1]GHG Dashboard Data - Inventory'!AC43</f>
        <v>8451</v>
      </c>
      <c r="AB58" s="148" t="str">
        <f>'[1]GHG Dashboard Data - Inventory'!AD43</f>
        <v>NO</v>
      </c>
      <c r="AC58" s="148">
        <f>'[1]GHG Dashboard Data - Inventory'!AE43</f>
        <v>1042806</v>
      </c>
      <c r="AD58" s="149">
        <f>'[1]GHG Dashboard Data - Inventory'!AF43</f>
        <v>42134</v>
      </c>
      <c r="AE58" s="148" t="str">
        <f>'[1]GHG Dashboard Data - Inventory'!AG43</f>
        <v>NO</v>
      </c>
      <c r="AF58" s="148" t="str">
        <f>'[1]GHG Dashboard Data - Inventory'!AH43</f>
        <v>NO</v>
      </c>
      <c r="AG58" s="148">
        <f>'[1]GHG Dashboard Data - Inventory'!AI43</f>
        <v>5743301.3041220009</v>
      </c>
      <c r="AH58" s="148" t="str">
        <f>'[1]GHG Dashboard Data - Inventory'!AJ43</f>
        <v>NO</v>
      </c>
      <c r="AI58" s="149" t="str">
        <f>'[1]GHG Dashboard Data - Inventory'!AK43</f>
        <v>NE</v>
      </c>
      <c r="AJ58" s="148" t="str">
        <f>'[1]GHG Dashboard Data - Inventory'!AL43</f>
        <v>NO</v>
      </c>
      <c r="AK58" s="148">
        <f>'[1]GHG Dashboard Data - Inventory'!AM43</f>
        <v>102152.22336</v>
      </c>
      <c r="AL58" s="149">
        <f>'[1]GHG Dashboard Data - Inventory'!AN43</f>
        <v>4127.3625600000005</v>
      </c>
      <c r="AM58" s="148" t="str">
        <f>'[1]GHG Dashboard Data - Inventory'!AO43</f>
        <v>IE</v>
      </c>
      <c r="AN58" s="148" t="str">
        <f>'[1]GHG Dashboard Data - Inventory'!AP43</f>
        <v>NO</v>
      </c>
      <c r="AO58" s="149">
        <f>'[1]GHG Dashboard Data - Inventory'!AQ43</f>
        <v>531665.96062999999</v>
      </c>
      <c r="AP58" s="148" t="str">
        <f>'[1]GHG Dashboard Data - Inventory'!AR43</f>
        <v>IE</v>
      </c>
      <c r="AQ58" s="148" t="str">
        <f>'[1]GHG Dashboard Data - Inventory'!AS43</f>
        <v>NO</v>
      </c>
      <c r="AR58" s="149">
        <f>'[1]GHG Dashboard Data - Inventory'!AT43</f>
        <v>740101.58374100004</v>
      </c>
      <c r="AS58" s="148" t="str">
        <f>'[1]GHG Dashboard Data - Inventory'!AU43</f>
        <v>IE</v>
      </c>
      <c r="AT58" s="148" t="str">
        <f>'[1]GHG Dashboard Data - Inventory'!AV43</f>
        <v>NO</v>
      </c>
      <c r="AU58" s="149" t="str">
        <f>'[1]GHG Dashboard Data - Inventory'!AW43</f>
        <v>NE</v>
      </c>
      <c r="AV58" s="148">
        <f>'[1]GHG Dashboard Data - Inventory'!AX43</f>
        <v>2286195.1755999997</v>
      </c>
      <c r="AW58" s="148" t="str">
        <f>'[1]GHG Dashboard Data - Inventory'!AY43</f>
        <v>NO</v>
      </c>
      <c r="AX58" s="150" t="str">
        <f>'[1]GHG Dashboard Data - Inventory'!AZ43</f>
        <v>IE</v>
      </c>
      <c r="AY58" s="148" t="str">
        <f>'[1]GHG Dashboard Data - Inventory'!BA43</f>
        <v>NO</v>
      </c>
      <c r="AZ58" s="148" t="str">
        <f>'[1]GHG Dashboard Data - Inventory'!BB43</f>
        <v>NO</v>
      </c>
      <c r="BA58" s="150" t="str">
        <f>'[1]GHG Dashboard Data - Inventory'!BC43</f>
        <v>NO</v>
      </c>
      <c r="BB58" s="148" t="str">
        <f>'[1]GHG Dashboard Data - Inventory'!BD43</f>
        <v>NO</v>
      </c>
      <c r="BC58" s="148" t="str">
        <f>'[1]GHG Dashboard Data - Inventory'!BE43</f>
        <v>NO</v>
      </c>
      <c r="BD58" s="150" t="str">
        <f>'[1]GHG Dashboard Data - Inventory'!BF43</f>
        <v>NO</v>
      </c>
      <c r="BE58" s="148">
        <f>'[1]GHG Dashboard Data - Inventory'!BG43</f>
        <v>137697</v>
      </c>
      <c r="BF58" s="148" t="str">
        <f>'[1]GHG Dashboard Data - Inventory'!BH43</f>
        <v>NO</v>
      </c>
      <c r="BG58" s="150" t="str">
        <f>'[1]GHG Dashboard Data - Inventory'!BI43</f>
        <v>IE</v>
      </c>
      <c r="BH58" s="149" t="str">
        <f>'[1]GHG Dashboard Data - Inventory'!BJ43</f>
        <v>NE</v>
      </c>
      <c r="BI58" s="149" t="str">
        <f>'[1]GHG Dashboard Data - Inventory'!BK43</f>
        <v>NE</v>
      </c>
      <c r="BJ58" s="149" t="str">
        <f>'[1]GHG Dashboard Data - Inventory'!BL43</f>
        <v>NE</v>
      </c>
      <c r="BK58" s="149" t="str">
        <f>'[1]GHG Dashboard Data - Inventory'!BM43</f>
        <v>NE</v>
      </c>
      <c r="BL58" s="149" t="str">
        <f>'[1]GHG Dashboard Data - Inventory'!BN43</f>
        <v>NE</v>
      </c>
      <c r="BM58" s="151" t="str">
        <f>'[1]GHG Dashboard Data - Inventory'!BO43</f>
        <v>NE</v>
      </c>
      <c r="BN58" s="269">
        <f>'[1]GHG Dashboard Data - Inventory'!BP43</f>
        <v>0</v>
      </c>
      <c r="BO58" s="269">
        <f>'[1]GHG Dashboard Data - Inventory'!BQ43</f>
        <v>0</v>
      </c>
      <c r="BP58" s="269">
        <f>'[1]GHG Dashboard Data - Inventory'!BR43</f>
        <v>0</v>
      </c>
      <c r="BQ58" s="269">
        <f>'[1]GHG Dashboard Data - Inventory'!BS43</f>
        <v>0</v>
      </c>
      <c r="BR58" s="269">
        <f>'[1]GHG Dashboard Data - Inventory'!BT43</f>
        <v>0</v>
      </c>
      <c r="BS58" s="269">
        <f>'[1]GHG Dashboard Data - Inventory'!BU43</f>
        <v>0</v>
      </c>
      <c r="BT58" s="152" t="str">
        <f t="shared" si="102"/>
        <v>Cape Town_2012</v>
      </c>
      <c r="BU58" s="152">
        <f>'[1]GHG Dashboard Data - Inventory'!BW43</f>
        <v>22146879.703082003</v>
      </c>
      <c r="BV58" s="152">
        <f>'[1]GHG Dashboard Data - Inventory'!BX43</f>
        <v>23988030.610013001</v>
      </c>
      <c r="BW58" s="152">
        <f>'[1]GHG Dashboard Data - Inventory'!BY43</f>
        <v>23988030.610013001</v>
      </c>
      <c r="BX58" s="152">
        <f>'[1]GHG Dashboard Data - Inventory'!BZ43</f>
        <v>9783734.4797220007</v>
      </c>
      <c r="BY58" s="302">
        <f>'[1]GHG Dashboard Data - Inventory'!CA43</f>
        <v>13877534</v>
      </c>
      <c r="BZ58" s="302">
        <f>'[1]GHG Dashboard Data - Inventory'!CB43</f>
        <v>5845453.5274820011</v>
      </c>
      <c r="CA58" s="302">
        <f>'[1]GHG Dashboard Data - Inventory'!CC43</f>
        <v>2423892.1755999997</v>
      </c>
      <c r="CB58" s="303">
        <f>'[1]GHG Dashboard Data - Inventory'!CD43</f>
        <v>14442790</v>
      </c>
      <c r="CC58" s="303">
        <f>'[1]GHG Dashboard Data - Inventory'!CE43</f>
        <v>7121348.4344130009</v>
      </c>
      <c r="CD58" s="303">
        <f>'[1]GHG Dashboard Data - Inventory'!CF43</f>
        <v>2423892.1755999997</v>
      </c>
      <c r="CE58" s="303" t="str">
        <f>'[1]GHG Dashboard Data - Inventory'!CG43</f>
        <v/>
      </c>
      <c r="CF58" s="303" t="str">
        <f>'[1]GHG Dashboard Data - Inventory'!CH43</f>
        <v/>
      </c>
      <c r="CG58" s="304">
        <f>'[1]GHG Dashboard Data - Inventory'!CI43</f>
        <v>1616541</v>
      </c>
      <c r="CH58" s="304">
        <f>'[1]GHG Dashboard Data - Inventory'!CK43</f>
        <v>5743301.3041220009</v>
      </c>
      <c r="CI58" s="304">
        <f>SUM('[1]GHG Dashboard Data - Inventory'!CL43:CM43)</f>
        <v>2423892.1755999997</v>
      </c>
      <c r="CJ58" s="304" t="str">
        <f>'[1]GHG Dashboard Data - Inventory'!CN43</f>
        <v/>
      </c>
      <c r="CK58" s="304" t="str">
        <f>'[1]GHG Dashboard Data - Inventory'!CO43</f>
        <v/>
      </c>
      <c r="CL58" s="302">
        <f>'[1]GHG Dashboard Data - Inventory'!CP43</f>
        <v>4806014</v>
      </c>
      <c r="CM58" s="302">
        <f>'[1]GHG Dashboard Data - Inventory'!CQ43</f>
        <v>5722300</v>
      </c>
      <c r="CN58" s="302">
        <f>'[1]GHG Dashboard Data - Inventory'!CR43</f>
        <v>2097234</v>
      </c>
      <c r="CO58" s="302" t="str">
        <f>'[1]GHG Dashboard Data - Inventory'!CS43</f>
        <v/>
      </c>
      <c r="CP58" s="302">
        <f>'[1]GHG Dashboard Data - Inventory'!CT43</f>
        <v>209180</v>
      </c>
      <c r="CQ58" s="302">
        <f>'[1]GHG Dashboard Data - Inventory'!CU43</f>
        <v>1042806</v>
      </c>
      <c r="CR58" s="302" t="str">
        <f>'[1]GHG Dashboard Data - Inventory'!CV43</f>
        <v/>
      </c>
      <c r="CS58" s="302" t="str">
        <f>'[1]GHG Dashboard Data - Inventory'!CW43</f>
        <v/>
      </c>
      <c r="CT58" s="302">
        <f>'[1]GHG Dashboard Data - Inventory'!CX43</f>
        <v>5743301.3041220009</v>
      </c>
      <c r="CU58" s="302">
        <f>'[1]GHG Dashboard Data - Inventory'!CY43</f>
        <v>102152.22336</v>
      </c>
      <c r="CV58" s="302" t="str">
        <f>'[1]GHG Dashboard Data - Inventory'!CZ43</f>
        <v/>
      </c>
      <c r="CW58" s="302" t="str">
        <f>'[1]GHG Dashboard Data - Inventory'!DA43</f>
        <v/>
      </c>
      <c r="CX58" s="302" t="str">
        <f>'[1]GHG Dashboard Data - Inventory'!DB43</f>
        <v/>
      </c>
      <c r="CY58" s="302">
        <f>'[1]GHG Dashboard Data - Inventory'!DC43</f>
        <v>2286195.1755999997</v>
      </c>
      <c r="CZ58" s="302" t="str">
        <f>'[1]GHG Dashboard Data - Inventory'!DD43</f>
        <v/>
      </c>
      <c r="DA58" s="302" t="str">
        <f>'[1]GHG Dashboard Data - Inventory'!DE43</f>
        <v/>
      </c>
      <c r="DB58" s="302">
        <f>'[1]GHG Dashboard Data - Inventory'!DF43</f>
        <v>137697</v>
      </c>
      <c r="DC58" s="305">
        <f>'[1]GHG Dashboard Data - Inventory'!DG43</f>
        <v>5034391</v>
      </c>
      <c r="DD58" s="305">
        <f>'[1]GHG Dashboard Data - Inventory'!DH43</f>
        <v>5950677</v>
      </c>
      <c r="DE58" s="305">
        <f>'[1]GHG Dashboard Data - Inventory'!DI43</f>
        <v>2155151</v>
      </c>
      <c r="DF58" s="305" t="str">
        <f>'[1]GHG Dashboard Data - Inventory'!DJ43</f>
        <v/>
      </c>
      <c r="DG58" s="305">
        <f>'[1]GHG Dashboard Data - Inventory'!DK43</f>
        <v>217631</v>
      </c>
      <c r="DH58" s="305">
        <f>'[1]GHG Dashboard Data - Inventory'!DL43</f>
        <v>1084940</v>
      </c>
      <c r="DI58" s="305" t="str">
        <f>'[1]GHG Dashboard Data - Inventory'!DM43</f>
        <v/>
      </c>
      <c r="DJ58" s="305" t="str">
        <f>'[1]GHG Dashboard Data - Inventory'!DN43</f>
        <v/>
      </c>
      <c r="DK58" s="305">
        <f>'[1]GHG Dashboard Data - Inventory'!DO43</f>
        <v>5743301.3041220009</v>
      </c>
      <c r="DL58" s="305">
        <f>'[1]GHG Dashboard Data - Inventory'!DP43</f>
        <v>106279.58592</v>
      </c>
      <c r="DM58" s="305">
        <f>'[1]GHG Dashboard Data - Inventory'!DQ43</f>
        <v>531665.96062999999</v>
      </c>
      <c r="DN58" s="305">
        <f>'[1]GHG Dashboard Data - Inventory'!DR43</f>
        <v>740101.58374100004</v>
      </c>
      <c r="DO58" s="305" t="str">
        <f>'[1]GHG Dashboard Data - Inventory'!DS43</f>
        <v/>
      </c>
      <c r="DP58" s="305">
        <f>'[1]GHG Dashboard Data - Inventory'!DT43</f>
        <v>2286195.1755999997</v>
      </c>
      <c r="DQ58" s="305" t="str">
        <f>'[1]GHG Dashboard Data - Inventory'!DU43</f>
        <v/>
      </c>
      <c r="DR58" s="305" t="str">
        <f>'[1]GHG Dashboard Data - Inventory'!DV43</f>
        <v/>
      </c>
      <c r="DS58" s="305">
        <f>'[1]GHG Dashboard Data - Inventory'!DW43</f>
        <v>137697</v>
      </c>
      <c r="DT58" s="305" t="str">
        <f>'[1]GHG Dashboard Data - Inventory'!DX43</f>
        <v/>
      </c>
      <c r="DU58" s="305" t="str">
        <f>'[1]GHG Dashboard Data - Inventory'!DY43</f>
        <v/>
      </c>
      <c r="DV58" s="305" t="str">
        <f>'[1]GHG Dashboard Data - Inventory'!DZ43</f>
        <v/>
      </c>
      <c r="DW58" s="305" t="str">
        <f>'[1]GHG Dashboard Data - Inventory'!EA43</f>
        <v/>
      </c>
      <c r="DX58" s="305" t="str">
        <f>'[1]GHG Dashboard Data - Inventory'!EB43</f>
        <v/>
      </c>
      <c r="DY58" s="306" t="str">
        <f>'[1]GHG Dashboard Data - Inventory'!EC43</f>
        <v/>
      </c>
      <c r="DZ58" s="307">
        <f>'[1]GHG Dashboard Data - Inventory'!ED43</f>
        <v>153682</v>
      </c>
      <c r="EA58" s="307">
        <f>'[1]GHG Dashboard Data - Inventory'!EE43</f>
        <v>69968</v>
      </c>
      <c r="EB58" s="307">
        <f>'[1]GHG Dashboard Data - Inventory'!EF43</f>
        <v>663784</v>
      </c>
      <c r="EC58" s="307" t="str">
        <f>'[1]GHG Dashboard Data - Inventory'!EG43</f>
        <v/>
      </c>
      <c r="ED58" s="307">
        <f>'[1]GHG Dashboard Data - Inventory'!EH43</f>
        <v>729084</v>
      </c>
      <c r="EE58" s="307">
        <f>'[1]GHG Dashboard Data - Inventory'!EI43</f>
        <v>23</v>
      </c>
      <c r="EF58" s="307" t="str">
        <f>'[1]GHG Dashboard Data - Inventory'!EJ43</f>
        <v/>
      </c>
      <c r="EG58" s="307" t="str">
        <f>'[1]GHG Dashboard Data - Inventory'!EK43</f>
        <v/>
      </c>
      <c r="EH58" s="307" t="str">
        <f>'[1]GHG Dashboard Data - Inventory'!EL43</f>
        <v/>
      </c>
      <c r="EI58" s="307">
        <f>'[1]GHG Dashboard Data - Inventory'!EM43</f>
        <v>5743301.3041220009</v>
      </c>
      <c r="EJ58" s="307" t="str">
        <f>'[1]GHG Dashboard Data - Inventory'!EN43</f>
        <v/>
      </c>
      <c r="EK58" s="307" t="str">
        <f>'[1]GHG Dashboard Data - Inventory'!EO43</f>
        <v/>
      </c>
      <c r="EL58" s="307" t="str">
        <f>'[1]GHG Dashboard Data - Inventory'!EP43</f>
        <v/>
      </c>
      <c r="EM58" s="307" t="str">
        <f>'[1]GHG Dashboard Data - Inventory'!EQ43</f>
        <v/>
      </c>
      <c r="EN58" s="307">
        <f>'[1]GHG Dashboard Data - Inventory'!ER43</f>
        <v>2286195.1755999997</v>
      </c>
      <c r="EO58" s="307" t="str">
        <f>'[1]GHG Dashboard Data - Inventory'!ES43</f>
        <v/>
      </c>
      <c r="EP58" s="307" t="str">
        <f>'[1]GHG Dashboard Data - Inventory'!ET43</f>
        <v/>
      </c>
      <c r="EQ58" s="307">
        <f>'[1]GHG Dashboard Data - Inventory'!EU43</f>
        <v>137697</v>
      </c>
      <c r="ER58" s="307" t="str">
        <f>'[1]GHG Dashboard Data - Inventory'!EV43</f>
        <v/>
      </c>
      <c r="ES58" s="307" t="str">
        <f>'[1]GHG Dashboard Data - Inventory'!EW43</f>
        <v/>
      </c>
      <c r="ET58" s="307" t="str">
        <f>'[1]GHG Dashboard Data - Inventory'!EX43</f>
        <v/>
      </c>
      <c r="EU58" s="307" t="str">
        <f>'[1]GHG Dashboard Data - Inventory'!EY43</f>
        <v/>
      </c>
      <c r="EV58" s="307" t="str">
        <f>'[1]GHG Dashboard Data - Inventory'!EZ43</f>
        <v/>
      </c>
      <c r="EW58" s="308">
        <f t="shared" si="103"/>
        <v>729084</v>
      </c>
      <c r="EX58" s="309">
        <f>'[1]GHG Dashboard Data - Inventory'!FA43</f>
        <v>13877534</v>
      </c>
      <c r="EY58" s="309">
        <f>'[1]GHG Dashboard Data - Inventory'!FB43</f>
        <v>5845453.5274820011</v>
      </c>
      <c r="EZ58" s="309">
        <f>'[1]GHG Dashboard Data - Inventory'!FC43</f>
        <v>2423892.1755999997</v>
      </c>
      <c r="FA58" s="309">
        <f>'[1]GHG Dashboard Data - Inventory'!FD43</f>
        <v>14442790</v>
      </c>
      <c r="FB58" s="309">
        <f>'[1]GHG Dashboard Data - Inventory'!FE43</f>
        <v>7121348.4344130009</v>
      </c>
      <c r="FC58" s="309">
        <f>'[1]GHG Dashboard Data - Inventory'!FF43</f>
        <v>2423892.1755999997</v>
      </c>
      <c r="FD58" s="309" t="str">
        <f>'[1]GHG Dashboard Data - Inventory'!FG43</f>
        <v/>
      </c>
      <c r="FE58" s="309" t="str">
        <f>'[1]GHG Dashboard Data - Inventory'!FH43</f>
        <v/>
      </c>
      <c r="FF58" s="309" t="str">
        <f>'[1]GHG Dashboard Data - Inventory'!B43</f>
        <v>No</v>
      </c>
      <c r="FG58" s="31" t="str">
        <f>IFERROR(VLOOKUP(E58,'Climate data-must not modify'!A:D,4,FALSE),"")</f>
        <v>Mediterranean</v>
      </c>
      <c r="FH58" s="31">
        <f t="shared" si="104"/>
        <v>6358.131884747072</v>
      </c>
      <c r="FI58" s="31">
        <f t="shared" si="105"/>
        <v>1563.1014256619144</v>
      </c>
      <c r="FJ58" s="35"/>
    </row>
    <row r="59" spans="1:166" s="31" customFormat="1">
      <c r="A59" s="31">
        <f t="shared" si="99"/>
        <v>8</v>
      </c>
      <c r="B59" s="31">
        <f t="shared" si="100"/>
        <v>44</v>
      </c>
      <c r="C59" s="34" t="str">
        <f t="shared" si="101"/>
        <v>Cape Town_2015</v>
      </c>
      <c r="D59" s="231">
        <f>'[1]GHG Dashboard Data - Inventory'!H44</f>
        <v>2015</v>
      </c>
      <c r="E59" s="156" t="str">
        <f>'[1]GHG Dashboard Data - Inventory'!C44</f>
        <v>Cape Town</v>
      </c>
      <c r="F59" s="156" t="str">
        <f>'[1]GHG Dashboard Data - Inventory'!D44</f>
        <v>South Africa</v>
      </c>
      <c r="G59" s="156" t="str">
        <f>'[1]GHG Dashboard Data - Inventory'!E44</f>
        <v>Africa</v>
      </c>
      <c r="H59" s="156">
        <f>'[1]GHG Dashboard Data - Inventory'!K44</f>
        <v>3957798</v>
      </c>
      <c r="I59" s="156">
        <f>'[1]GHG Dashboard Data - Inventory'!L44</f>
        <v>2455</v>
      </c>
      <c r="J59" s="156">
        <f>'[1]GHG Dashboard Data - Inventory'!M44/1000000</f>
        <v>30015.000067755798</v>
      </c>
      <c r="K59" s="156" t="str">
        <f>'[1]GHG Dashboard Data - Inventory'!J44</f>
        <v>BASIC</v>
      </c>
      <c r="L59" s="148">
        <f>'[1]GHG Dashboard Data - Inventory'!N44</f>
        <v>168863</v>
      </c>
      <c r="M59" s="148">
        <f>'[1]GHG Dashboard Data - Inventory'!O44</f>
        <v>4082754</v>
      </c>
      <c r="N59" s="149">
        <f>'[1]GHG Dashboard Data - Inventory'!P44</f>
        <v>164960</v>
      </c>
      <c r="O59" s="148">
        <f>'[1]GHG Dashboard Data - Inventory'!Q44</f>
        <v>105879</v>
      </c>
      <c r="P59" s="148">
        <f>'[1]GHG Dashboard Data - Inventory'!R44</f>
        <v>5453294</v>
      </c>
      <c r="Q59" s="149">
        <f>'[1]GHG Dashboard Data - Inventory'!S44</f>
        <v>220335</v>
      </c>
      <c r="R59" s="148">
        <f>'[1]GHG Dashboard Data - Inventory'!T44</f>
        <v>724175</v>
      </c>
      <c r="S59" s="148">
        <f>'[1]GHG Dashboard Data - Inventory'!U44</f>
        <v>1361862</v>
      </c>
      <c r="T59" s="149">
        <f>'[1]GHG Dashboard Data - Inventory'!V44</f>
        <v>55025</v>
      </c>
      <c r="U59" s="148" t="str">
        <f>'[1]GHG Dashboard Data - Inventory'!W44</f>
        <v>IE</v>
      </c>
      <c r="V59" s="148" t="str">
        <f>'[1]GHG Dashboard Data - Inventory'!X44</f>
        <v>IE</v>
      </c>
      <c r="W59" s="149" t="str">
        <f>'[1]GHG Dashboard Data - Inventory'!Y44</f>
        <v>IE</v>
      </c>
      <c r="X59" s="150">
        <f>'[1]GHG Dashboard Data - Inventory'!Z44</f>
        <v>2147736</v>
      </c>
      <c r="Y59" s="148">
        <f>'[1]GHG Dashboard Data - Inventory'!AA44</f>
        <v>49</v>
      </c>
      <c r="Z59" s="148">
        <f>'[1]GHG Dashboard Data - Inventory'!AB44</f>
        <v>198066</v>
      </c>
      <c r="AA59" s="149">
        <f>'[1]GHG Dashboard Data - Inventory'!AC44</f>
        <v>8003</v>
      </c>
      <c r="AB59" s="148" t="str">
        <f>'[1]GHG Dashboard Data - Inventory'!AD44</f>
        <v>NO</v>
      </c>
      <c r="AC59" s="148">
        <f>'[1]GHG Dashboard Data - Inventory'!AE44</f>
        <v>1042806</v>
      </c>
      <c r="AD59" s="149">
        <f>'[1]GHG Dashboard Data - Inventory'!AF44</f>
        <v>42134</v>
      </c>
      <c r="AE59" s="148" t="str">
        <f>'[1]GHG Dashboard Data - Inventory'!AG44</f>
        <v>NO</v>
      </c>
      <c r="AF59" s="148" t="str">
        <f>'[1]GHG Dashboard Data - Inventory'!AH44</f>
        <v>NO</v>
      </c>
      <c r="AG59" s="148">
        <f>'[1]GHG Dashboard Data - Inventory'!AI44</f>
        <v>5498366</v>
      </c>
      <c r="AH59" s="148" t="str">
        <f>'[1]GHG Dashboard Data - Inventory'!AJ44</f>
        <v>NO</v>
      </c>
      <c r="AI59" s="149" t="str">
        <f>'[1]GHG Dashboard Data - Inventory'!AK44</f>
        <v>NE</v>
      </c>
      <c r="AJ59" s="148" t="str">
        <f>'[1]GHG Dashboard Data - Inventory'!AL44</f>
        <v>NO</v>
      </c>
      <c r="AK59" s="148">
        <f>'[1]GHG Dashboard Data - Inventory'!AM44</f>
        <v>102152</v>
      </c>
      <c r="AL59" s="149">
        <f>'[1]GHG Dashboard Data - Inventory'!AN44</f>
        <v>4127</v>
      </c>
      <c r="AM59" s="148" t="str">
        <f>'[1]GHG Dashboard Data - Inventory'!AO44</f>
        <v>IE</v>
      </c>
      <c r="AN59" s="148" t="str">
        <f>'[1]GHG Dashboard Data - Inventory'!AP44</f>
        <v>NO</v>
      </c>
      <c r="AO59" s="149">
        <f>'[1]GHG Dashboard Data - Inventory'!AQ44</f>
        <v>166592</v>
      </c>
      <c r="AP59" s="148" t="str">
        <f>'[1]GHG Dashboard Data - Inventory'!AR44</f>
        <v>IE</v>
      </c>
      <c r="AQ59" s="148" t="str">
        <f>'[1]GHG Dashboard Data - Inventory'!AS44</f>
        <v>NO</v>
      </c>
      <c r="AR59" s="149">
        <f>'[1]GHG Dashboard Data - Inventory'!AT44</f>
        <v>786991</v>
      </c>
      <c r="AS59" s="148" t="str">
        <f>'[1]GHG Dashboard Data - Inventory'!AU44</f>
        <v>IE</v>
      </c>
      <c r="AT59" s="148" t="str">
        <f>'[1]GHG Dashboard Data - Inventory'!AV44</f>
        <v>NO</v>
      </c>
      <c r="AU59" s="149" t="str">
        <f>'[1]GHG Dashboard Data - Inventory'!AW44</f>
        <v>NE</v>
      </c>
      <c r="AV59" s="148">
        <f>'[1]GHG Dashboard Data - Inventory'!AX44</f>
        <v>2357915</v>
      </c>
      <c r="AW59" s="148" t="str">
        <f>'[1]GHG Dashboard Data - Inventory'!AY44</f>
        <v>NO</v>
      </c>
      <c r="AX59" s="150" t="str">
        <f>'[1]GHG Dashboard Data - Inventory'!AZ44</f>
        <v>IE</v>
      </c>
      <c r="AY59" s="148" t="str">
        <f>'[1]GHG Dashboard Data - Inventory'!BA44</f>
        <v>NO</v>
      </c>
      <c r="AZ59" s="148" t="str">
        <f>'[1]GHG Dashboard Data - Inventory'!BB44</f>
        <v>NO</v>
      </c>
      <c r="BA59" s="150" t="str">
        <f>'[1]GHG Dashboard Data - Inventory'!BC44</f>
        <v>NO</v>
      </c>
      <c r="BB59" s="148" t="str">
        <f>'[1]GHG Dashboard Data - Inventory'!BD44</f>
        <v>NO</v>
      </c>
      <c r="BC59" s="148" t="str">
        <f>'[1]GHG Dashboard Data - Inventory'!BE44</f>
        <v>NO</v>
      </c>
      <c r="BD59" s="150" t="str">
        <f>'[1]GHG Dashboard Data - Inventory'!BF44</f>
        <v>NO</v>
      </c>
      <c r="BE59" s="148">
        <f>'[1]GHG Dashboard Data - Inventory'!BG44</f>
        <v>137697</v>
      </c>
      <c r="BF59" s="148" t="str">
        <f>'[1]GHG Dashboard Data - Inventory'!BH44</f>
        <v>NO</v>
      </c>
      <c r="BG59" s="150" t="str">
        <f>'[1]GHG Dashboard Data - Inventory'!BI44</f>
        <v>IE</v>
      </c>
      <c r="BH59" s="149" t="str">
        <f>'[1]GHG Dashboard Data - Inventory'!BJ44</f>
        <v>NE</v>
      </c>
      <c r="BI59" s="149" t="str">
        <f>'[1]GHG Dashboard Data - Inventory'!BK44</f>
        <v>NE</v>
      </c>
      <c r="BJ59" s="149" t="str">
        <f>'[1]GHG Dashboard Data - Inventory'!BL44</f>
        <v>NE</v>
      </c>
      <c r="BK59" s="149" t="str">
        <f>'[1]GHG Dashboard Data - Inventory'!BM44</f>
        <v>NE</v>
      </c>
      <c r="BL59" s="149" t="str">
        <f>'[1]GHG Dashboard Data - Inventory'!BN44</f>
        <v>NE</v>
      </c>
      <c r="BM59" s="151" t="str">
        <f>'[1]GHG Dashboard Data - Inventory'!BO44</f>
        <v>NE</v>
      </c>
      <c r="BN59" s="269">
        <f>'[1]GHG Dashboard Data - Inventory'!BP44</f>
        <v>0</v>
      </c>
      <c r="BO59" s="269">
        <f>'[1]GHG Dashboard Data - Inventory'!BQ44</f>
        <v>0</v>
      </c>
      <c r="BP59" s="269">
        <f>'[1]GHG Dashboard Data - Inventory'!BR44</f>
        <v>0</v>
      </c>
      <c r="BQ59" s="269">
        <f>'[1]GHG Dashboard Data - Inventory'!BS44</f>
        <v>0</v>
      </c>
      <c r="BR59" s="269">
        <f>'[1]GHG Dashboard Data - Inventory'!BT44</f>
        <v>0</v>
      </c>
      <c r="BS59" s="269">
        <f>'[1]GHG Dashboard Data - Inventory'!BU44</f>
        <v>0</v>
      </c>
      <c r="BT59" s="152" t="str">
        <f t="shared" si="102"/>
        <v>Cape Town_2015</v>
      </c>
      <c r="BU59" s="152">
        <f>'[1]GHG Dashboard Data - Inventory'!BW44</f>
        <v>21233878</v>
      </c>
      <c r="BV59" s="152">
        <f>'[1]GHG Dashboard Data - Inventory'!BX44</f>
        <v>22682045</v>
      </c>
      <c r="BW59" s="152">
        <f>'[1]GHG Dashboard Data - Inventory'!BY44</f>
        <v>22682045</v>
      </c>
      <c r="BX59" s="152">
        <f>'[1]GHG Dashboard Data - Inventory'!BZ44</f>
        <v>11140680</v>
      </c>
      <c r="BY59" s="302">
        <f>'[1]GHG Dashboard Data - Inventory'!CA44</f>
        <v>13137748</v>
      </c>
      <c r="BZ59" s="302">
        <f>'[1]GHG Dashboard Data - Inventory'!CB44</f>
        <v>5600518</v>
      </c>
      <c r="CA59" s="302">
        <f>'[1]GHG Dashboard Data - Inventory'!CC44</f>
        <v>2495612</v>
      </c>
      <c r="CB59" s="303">
        <f>'[1]GHG Dashboard Data - Inventory'!CD44</f>
        <v>13628205</v>
      </c>
      <c r="CC59" s="303">
        <f>'[1]GHG Dashboard Data - Inventory'!CE44</f>
        <v>6558228</v>
      </c>
      <c r="CD59" s="303">
        <f>'[1]GHG Dashboard Data - Inventory'!CF44</f>
        <v>2495612</v>
      </c>
      <c r="CE59" s="303" t="str">
        <f>'[1]GHG Dashboard Data - Inventory'!CG44</f>
        <v/>
      </c>
      <c r="CF59" s="303" t="str">
        <f>'[1]GHG Dashboard Data - Inventory'!CH44</f>
        <v/>
      </c>
      <c r="CG59" s="304">
        <f>'[1]GHG Dashboard Data - Inventory'!CI44</f>
        <v>3146702</v>
      </c>
      <c r="CH59" s="304">
        <f>'[1]GHG Dashboard Data - Inventory'!CK44</f>
        <v>5498366</v>
      </c>
      <c r="CI59" s="304">
        <f>SUM('[1]GHG Dashboard Data - Inventory'!CL44:CM44)</f>
        <v>2495612</v>
      </c>
      <c r="CJ59" s="304" t="str">
        <f>'[1]GHG Dashboard Data - Inventory'!CN44</f>
        <v/>
      </c>
      <c r="CK59" s="304" t="str">
        <f>'[1]GHG Dashboard Data - Inventory'!CO44</f>
        <v/>
      </c>
      <c r="CL59" s="302">
        <f>'[1]GHG Dashboard Data - Inventory'!CP44</f>
        <v>4251617</v>
      </c>
      <c r="CM59" s="302">
        <f>'[1]GHG Dashboard Data - Inventory'!CQ44</f>
        <v>5559173</v>
      </c>
      <c r="CN59" s="302">
        <f>'[1]GHG Dashboard Data - Inventory'!CR44</f>
        <v>2086037</v>
      </c>
      <c r="CO59" s="302" t="str">
        <f>'[1]GHG Dashboard Data - Inventory'!CS44</f>
        <v/>
      </c>
      <c r="CP59" s="302">
        <f>'[1]GHG Dashboard Data - Inventory'!CT44</f>
        <v>198115</v>
      </c>
      <c r="CQ59" s="302">
        <f>'[1]GHG Dashboard Data - Inventory'!CU44</f>
        <v>1042806</v>
      </c>
      <c r="CR59" s="302" t="str">
        <f>'[1]GHG Dashboard Data - Inventory'!CV44</f>
        <v/>
      </c>
      <c r="CS59" s="302" t="str">
        <f>'[1]GHG Dashboard Data - Inventory'!CW44</f>
        <v/>
      </c>
      <c r="CT59" s="302">
        <f>'[1]GHG Dashboard Data - Inventory'!CX44</f>
        <v>5498366</v>
      </c>
      <c r="CU59" s="302">
        <f>'[1]GHG Dashboard Data - Inventory'!CY44</f>
        <v>102152</v>
      </c>
      <c r="CV59" s="302" t="str">
        <f>'[1]GHG Dashboard Data - Inventory'!CZ44</f>
        <v/>
      </c>
      <c r="CW59" s="302" t="str">
        <f>'[1]GHG Dashboard Data - Inventory'!DA44</f>
        <v/>
      </c>
      <c r="CX59" s="302" t="str">
        <f>'[1]GHG Dashboard Data - Inventory'!DB44</f>
        <v/>
      </c>
      <c r="CY59" s="302">
        <f>'[1]GHG Dashboard Data - Inventory'!DC44</f>
        <v>2357915</v>
      </c>
      <c r="CZ59" s="302" t="str">
        <f>'[1]GHG Dashboard Data - Inventory'!DD44</f>
        <v/>
      </c>
      <c r="DA59" s="302" t="str">
        <f>'[1]GHG Dashboard Data - Inventory'!DE44</f>
        <v/>
      </c>
      <c r="DB59" s="302">
        <f>'[1]GHG Dashboard Data - Inventory'!DF44</f>
        <v>137697</v>
      </c>
      <c r="DC59" s="305">
        <f>'[1]GHG Dashboard Data - Inventory'!DG44</f>
        <v>4416577</v>
      </c>
      <c r="DD59" s="305">
        <f>'[1]GHG Dashboard Data - Inventory'!DH44</f>
        <v>5779508</v>
      </c>
      <c r="DE59" s="305">
        <f>'[1]GHG Dashboard Data - Inventory'!DI44</f>
        <v>2141062</v>
      </c>
      <c r="DF59" s="305" t="str">
        <f>'[1]GHG Dashboard Data - Inventory'!DJ44</f>
        <v/>
      </c>
      <c r="DG59" s="305">
        <f>'[1]GHG Dashboard Data - Inventory'!DK44</f>
        <v>206118</v>
      </c>
      <c r="DH59" s="305">
        <f>'[1]GHG Dashboard Data - Inventory'!DL44</f>
        <v>1084940</v>
      </c>
      <c r="DI59" s="305" t="str">
        <f>'[1]GHG Dashboard Data - Inventory'!DM44</f>
        <v/>
      </c>
      <c r="DJ59" s="305" t="str">
        <f>'[1]GHG Dashboard Data - Inventory'!DN44</f>
        <v/>
      </c>
      <c r="DK59" s="305">
        <f>'[1]GHG Dashboard Data - Inventory'!DO44</f>
        <v>5498366</v>
      </c>
      <c r="DL59" s="305">
        <f>'[1]GHG Dashboard Data - Inventory'!DP44</f>
        <v>106279</v>
      </c>
      <c r="DM59" s="305">
        <f>'[1]GHG Dashboard Data - Inventory'!DQ44</f>
        <v>166592</v>
      </c>
      <c r="DN59" s="305">
        <f>'[1]GHG Dashboard Data - Inventory'!DR44</f>
        <v>786991</v>
      </c>
      <c r="DO59" s="305" t="str">
        <f>'[1]GHG Dashboard Data - Inventory'!DS44</f>
        <v/>
      </c>
      <c r="DP59" s="305">
        <f>'[1]GHG Dashboard Data - Inventory'!DT44</f>
        <v>2357915</v>
      </c>
      <c r="DQ59" s="305" t="str">
        <f>'[1]GHG Dashboard Data - Inventory'!DU44</f>
        <v/>
      </c>
      <c r="DR59" s="305" t="str">
        <f>'[1]GHG Dashboard Data - Inventory'!DV44</f>
        <v/>
      </c>
      <c r="DS59" s="305">
        <f>'[1]GHG Dashboard Data - Inventory'!DW44</f>
        <v>137697</v>
      </c>
      <c r="DT59" s="305" t="str">
        <f>'[1]GHG Dashboard Data - Inventory'!DX44</f>
        <v/>
      </c>
      <c r="DU59" s="305" t="str">
        <f>'[1]GHG Dashboard Data - Inventory'!DY44</f>
        <v/>
      </c>
      <c r="DV59" s="305" t="str">
        <f>'[1]GHG Dashboard Data - Inventory'!DZ44</f>
        <v/>
      </c>
      <c r="DW59" s="305" t="str">
        <f>'[1]GHG Dashboard Data - Inventory'!EA44</f>
        <v/>
      </c>
      <c r="DX59" s="305" t="str">
        <f>'[1]GHG Dashboard Data - Inventory'!EB44</f>
        <v/>
      </c>
      <c r="DY59" s="306" t="str">
        <f>'[1]GHG Dashboard Data - Inventory'!EC44</f>
        <v/>
      </c>
      <c r="DZ59" s="307">
        <f>'[1]GHG Dashboard Data - Inventory'!ED44</f>
        <v>168863</v>
      </c>
      <c r="EA59" s="307">
        <f>'[1]GHG Dashboard Data - Inventory'!EE44</f>
        <v>105879</v>
      </c>
      <c r="EB59" s="307">
        <f>'[1]GHG Dashboard Data - Inventory'!EF44</f>
        <v>724175</v>
      </c>
      <c r="EC59" s="307" t="str">
        <f>'[1]GHG Dashboard Data - Inventory'!EG44</f>
        <v/>
      </c>
      <c r="ED59" s="307">
        <f>'[1]GHG Dashboard Data - Inventory'!EH44</f>
        <v>2147736</v>
      </c>
      <c r="EE59" s="307">
        <f>'[1]GHG Dashboard Data - Inventory'!EI44</f>
        <v>49</v>
      </c>
      <c r="EF59" s="307" t="str">
        <f>'[1]GHG Dashboard Data - Inventory'!EJ44</f>
        <v/>
      </c>
      <c r="EG59" s="307" t="str">
        <f>'[1]GHG Dashboard Data - Inventory'!EK44</f>
        <v/>
      </c>
      <c r="EH59" s="307" t="str">
        <f>'[1]GHG Dashboard Data - Inventory'!EL44</f>
        <v/>
      </c>
      <c r="EI59" s="307">
        <f>'[1]GHG Dashboard Data - Inventory'!EM44</f>
        <v>5498366</v>
      </c>
      <c r="EJ59" s="307" t="str">
        <f>'[1]GHG Dashboard Data - Inventory'!EN44</f>
        <v/>
      </c>
      <c r="EK59" s="307" t="str">
        <f>'[1]GHG Dashboard Data - Inventory'!EO44</f>
        <v/>
      </c>
      <c r="EL59" s="307" t="str">
        <f>'[1]GHG Dashboard Data - Inventory'!EP44</f>
        <v/>
      </c>
      <c r="EM59" s="307" t="str">
        <f>'[1]GHG Dashboard Data - Inventory'!EQ44</f>
        <v/>
      </c>
      <c r="EN59" s="307">
        <f>'[1]GHG Dashboard Data - Inventory'!ER44</f>
        <v>2357915</v>
      </c>
      <c r="EO59" s="307" t="str">
        <f>'[1]GHG Dashboard Data - Inventory'!ES44</f>
        <v/>
      </c>
      <c r="EP59" s="307" t="str">
        <f>'[1]GHG Dashboard Data - Inventory'!ET44</f>
        <v/>
      </c>
      <c r="EQ59" s="307">
        <f>'[1]GHG Dashboard Data - Inventory'!EU44</f>
        <v>137697</v>
      </c>
      <c r="ER59" s="307" t="str">
        <f>'[1]GHG Dashboard Data - Inventory'!EV44</f>
        <v/>
      </c>
      <c r="ES59" s="307" t="str">
        <f>'[1]GHG Dashboard Data - Inventory'!EW44</f>
        <v/>
      </c>
      <c r="ET59" s="307" t="str">
        <f>'[1]GHG Dashboard Data - Inventory'!EX44</f>
        <v/>
      </c>
      <c r="EU59" s="307" t="str">
        <f>'[1]GHG Dashboard Data - Inventory'!EY44</f>
        <v/>
      </c>
      <c r="EV59" s="307" t="str">
        <f>'[1]GHG Dashboard Data - Inventory'!EZ44</f>
        <v/>
      </c>
      <c r="EW59" s="308">
        <f t="shared" si="103"/>
        <v>2147736</v>
      </c>
      <c r="EX59" s="309">
        <f>'[1]GHG Dashboard Data - Inventory'!FA44</f>
        <v>13137748</v>
      </c>
      <c r="EY59" s="309">
        <f>'[1]GHG Dashboard Data - Inventory'!FB44</f>
        <v>5600518</v>
      </c>
      <c r="EZ59" s="309">
        <f>'[1]GHG Dashboard Data - Inventory'!FC44</f>
        <v>2495612</v>
      </c>
      <c r="FA59" s="309">
        <f>'[1]GHG Dashboard Data - Inventory'!FD44</f>
        <v>13628205</v>
      </c>
      <c r="FB59" s="309">
        <f>'[1]GHG Dashboard Data - Inventory'!FE44</f>
        <v>6558228</v>
      </c>
      <c r="FC59" s="309">
        <f>'[1]GHG Dashboard Data - Inventory'!FF44</f>
        <v>2495612</v>
      </c>
      <c r="FD59" s="309" t="str">
        <f>'[1]GHG Dashboard Data - Inventory'!FG44</f>
        <v/>
      </c>
      <c r="FE59" s="309" t="str">
        <f>'[1]GHG Dashboard Data - Inventory'!FH44</f>
        <v/>
      </c>
      <c r="FF59" s="309" t="str">
        <f>'[1]GHG Dashboard Data - Inventory'!B44</f>
        <v>No</v>
      </c>
      <c r="FG59" s="31" t="str">
        <f>IFERROR(VLOOKUP(E59,'Climate data-must not modify'!A:D,4,FALSE),"")</f>
        <v>Mediterranean</v>
      </c>
      <c r="FH59" s="31">
        <f t="shared" si="104"/>
        <v>7583.7625032292699</v>
      </c>
      <c r="FI59" s="31">
        <f t="shared" si="105"/>
        <v>1612.1376782077393</v>
      </c>
      <c r="FJ59" s="35"/>
    </row>
    <row r="60" spans="1:166" s="31" customFormat="1">
      <c r="A60" s="31">
        <f t="shared" si="99"/>
        <v>8</v>
      </c>
      <c r="B60" s="31">
        <f t="shared" si="100"/>
        <v>45</v>
      </c>
      <c r="C60" s="34" t="str">
        <f t="shared" si="101"/>
        <v>Cape Town_2016</v>
      </c>
      <c r="D60" s="231">
        <f>'[1]GHG Dashboard Data - Inventory'!H45</f>
        <v>2016</v>
      </c>
      <c r="E60" s="156" t="str">
        <f>'[1]GHG Dashboard Data - Inventory'!C45</f>
        <v>Cape Town</v>
      </c>
      <c r="F60" s="156" t="str">
        <f>'[1]GHG Dashboard Data - Inventory'!D45</f>
        <v>South Africa</v>
      </c>
      <c r="G60" s="156" t="str">
        <f>'[1]GHG Dashboard Data - Inventory'!E45</f>
        <v>Africa</v>
      </c>
      <c r="H60" s="156">
        <f>'[1]GHG Dashboard Data - Inventory'!K45</f>
        <v>4004793</v>
      </c>
      <c r="I60" s="156">
        <f>'[1]GHG Dashboard Data - Inventory'!L45</f>
        <v>2455</v>
      </c>
      <c r="J60" s="156">
        <f>'[1]GHG Dashboard Data - Inventory'!M45/1000000</f>
        <v>32295.927692307701</v>
      </c>
      <c r="K60" s="156" t="str">
        <f>'[1]GHG Dashboard Data - Inventory'!J45</f>
        <v>BASIC</v>
      </c>
      <c r="L60" s="148">
        <f>'[1]GHG Dashboard Data - Inventory'!N45</f>
        <v>114280.73791954591</v>
      </c>
      <c r="M60" s="148">
        <f>'[1]GHG Dashboard Data - Inventory'!O45</f>
        <v>4050121.9573550001</v>
      </c>
      <c r="N60" s="149">
        <f>'[1]GHG Dashboard Data - Inventory'!P45</f>
        <v>40704.743290000006</v>
      </c>
      <c r="O60" s="148">
        <f>'[1]GHG Dashboard Data - Inventory'!Q45</f>
        <v>97768.993360134438</v>
      </c>
      <c r="P60" s="148">
        <f>'[1]GHG Dashboard Data - Inventory'!R45</f>
        <v>5615715.7697649999</v>
      </c>
      <c r="Q60" s="149">
        <f>'[1]GHG Dashboard Data - Inventory'!S45</f>
        <v>56439.354470000006</v>
      </c>
      <c r="R60" s="148">
        <f>'[1]GHG Dashboard Data - Inventory'!T45</f>
        <v>798514.7673242623</v>
      </c>
      <c r="S60" s="148">
        <f>'[1]GHG Dashboard Data - Inventory'!U45</f>
        <v>1404946.7222200001</v>
      </c>
      <c r="T60" s="149">
        <f>'[1]GHG Dashboard Data - Inventory'!V45</f>
        <v>14120.067560000001</v>
      </c>
      <c r="U60" s="148" t="str">
        <f>'[1]GHG Dashboard Data - Inventory'!W45</f>
        <v>IE</v>
      </c>
      <c r="V60" s="148" t="str">
        <f>'[1]GHG Dashboard Data - Inventory'!X45</f>
        <v>IE</v>
      </c>
      <c r="W60" s="149" t="str">
        <f>'[1]GHG Dashboard Data - Inventory'!Y45</f>
        <v>IE</v>
      </c>
      <c r="X60" s="150">
        <f>'[1]GHG Dashboard Data - Inventory'!Z45</f>
        <v>561098.44811549992</v>
      </c>
      <c r="Y60" s="148">
        <f>'[1]GHG Dashboard Data - Inventory'!AA45</f>
        <v>371.77168</v>
      </c>
      <c r="Z60" s="148">
        <f>'[1]GHG Dashboard Data - Inventory'!AB45</f>
        <v>201187.64481</v>
      </c>
      <c r="AA60" s="149">
        <f>'[1]GHG Dashboard Data - Inventory'!AC45</f>
        <v>2021.9863800000001</v>
      </c>
      <c r="AB60" s="148" t="str">
        <f>'[1]GHG Dashboard Data - Inventory'!AD45</f>
        <v>NO</v>
      </c>
      <c r="AC60" s="148">
        <f>'[1]GHG Dashboard Data - Inventory'!AE45</f>
        <v>994020.84284993226</v>
      </c>
      <c r="AD60" s="149">
        <f>'[1]GHG Dashboard Data - Inventory'!AF45</f>
        <v>9990.1592246224354</v>
      </c>
      <c r="AE60" s="148" t="str">
        <f>'[1]GHG Dashboard Data - Inventory'!AG45</f>
        <v>NO</v>
      </c>
      <c r="AF60" s="148" t="str">
        <f>'[1]GHG Dashboard Data - Inventory'!AH45</f>
        <v>NE</v>
      </c>
      <c r="AG60" s="148">
        <f>'[1]GHG Dashboard Data - Inventory'!AI45</f>
        <v>5865976.5150167067</v>
      </c>
      <c r="AH60" s="148" t="str">
        <f>'[1]GHG Dashboard Data - Inventory'!AJ45</f>
        <v>NO</v>
      </c>
      <c r="AI60" s="149" t="str">
        <f>'[1]GHG Dashboard Data - Inventory'!AK45</f>
        <v>NE</v>
      </c>
      <c r="AJ60" s="148" t="str">
        <f>'[1]GHG Dashboard Data - Inventory'!AL45</f>
        <v>NO</v>
      </c>
      <c r="AK60" s="148">
        <f>'[1]GHG Dashboard Data - Inventory'!AM45</f>
        <v>102668.14367999999</v>
      </c>
      <c r="AL60" s="149">
        <f>'[1]GHG Dashboard Data - Inventory'!AN45</f>
        <v>1031.8406400000001</v>
      </c>
      <c r="AM60" s="148" t="str">
        <f>'[1]GHG Dashboard Data - Inventory'!AO45</f>
        <v>IE</v>
      </c>
      <c r="AN60" s="148">
        <f>'[1]GHG Dashboard Data - Inventory'!AP45</f>
        <v>0</v>
      </c>
      <c r="AO60" s="149">
        <f>'[1]GHG Dashboard Data - Inventory'!AQ45</f>
        <v>185017.90175399999</v>
      </c>
      <c r="AP60" s="148" t="str">
        <f>'[1]GHG Dashboard Data - Inventory'!AR45</f>
        <v>IE</v>
      </c>
      <c r="AQ60" s="148" t="str">
        <f>'[1]GHG Dashboard Data - Inventory'!AS45</f>
        <v>NO</v>
      </c>
      <c r="AR60" s="149">
        <f>'[1]GHG Dashboard Data - Inventory'!AT45</f>
        <v>868748.64906700002</v>
      </c>
      <c r="AS60" s="148" t="str">
        <f>'[1]GHG Dashboard Data - Inventory'!AU45</f>
        <v>IE</v>
      </c>
      <c r="AT60" s="148" t="str">
        <f>'[1]GHG Dashboard Data - Inventory'!AV45</f>
        <v>NO</v>
      </c>
      <c r="AU60" s="149" t="str">
        <f>'[1]GHG Dashboard Data - Inventory'!AW45</f>
        <v>NE</v>
      </c>
      <c r="AV60" s="148">
        <f>'[1]GHG Dashboard Data - Inventory'!AX45</f>
        <v>2146577.6552220001</v>
      </c>
      <c r="AW60" s="148">
        <f>'[1]GHG Dashboard Data - Inventory'!AY45</f>
        <v>0</v>
      </c>
      <c r="AX60" s="150">
        <f>'[1]GHG Dashboard Data - Inventory'!AZ45</f>
        <v>0</v>
      </c>
      <c r="AY60" s="148" t="str">
        <f>'[1]GHG Dashboard Data - Inventory'!BA45</f>
        <v>NE</v>
      </c>
      <c r="AZ60" s="148">
        <f>'[1]GHG Dashboard Data - Inventory'!BB45</f>
        <v>0</v>
      </c>
      <c r="BA60" s="150">
        <f>'[1]GHG Dashboard Data - Inventory'!BC45</f>
        <v>0</v>
      </c>
      <c r="BB60" s="148">
        <f>'[1]GHG Dashboard Data - Inventory'!BD45</f>
        <v>0</v>
      </c>
      <c r="BC60" s="148">
        <f>'[1]GHG Dashboard Data - Inventory'!BE45</f>
        <v>0</v>
      </c>
      <c r="BD60" s="150">
        <f>'[1]GHG Dashboard Data - Inventory'!BF45</f>
        <v>0</v>
      </c>
      <c r="BE60" s="148">
        <f>'[1]GHG Dashboard Data - Inventory'!BG45</f>
        <v>116986</v>
      </c>
      <c r="BF60" s="148" t="str">
        <f>'[1]GHG Dashboard Data - Inventory'!BH45</f>
        <v>NO</v>
      </c>
      <c r="BG60" s="150" t="str">
        <f>'[1]GHG Dashboard Data - Inventory'!BI45</f>
        <v>IE</v>
      </c>
      <c r="BH60" s="149" t="str">
        <f>'[1]GHG Dashboard Data - Inventory'!BJ45</f>
        <v>NE</v>
      </c>
      <c r="BI60" s="149">
        <f>'[1]GHG Dashboard Data - Inventory'!BK45</f>
        <v>0</v>
      </c>
      <c r="BJ60" s="149" t="str">
        <f>'[1]GHG Dashboard Data - Inventory'!BL45</f>
        <v>NE</v>
      </c>
      <c r="BK60" s="149" t="str">
        <f>'[1]GHG Dashboard Data - Inventory'!BM45</f>
        <v>NE</v>
      </c>
      <c r="BL60" s="149" t="str">
        <f>'[1]GHG Dashboard Data - Inventory'!BN45</f>
        <v>NE</v>
      </c>
      <c r="BM60" s="151" t="str">
        <f>'[1]GHG Dashboard Data - Inventory'!BO45</f>
        <v>NE</v>
      </c>
      <c r="BN60" s="269">
        <f>'[1]GHG Dashboard Data - Inventory'!BP45</f>
        <v>0</v>
      </c>
      <c r="BO60" s="269">
        <f>'[1]GHG Dashboard Data - Inventory'!BQ45</f>
        <v>0</v>
      </c>
      <c r="BP60" s="269">
        <f>'[1]GHG Dashboard Data - Inventory'!BR45</f>
        <v>0</v>
      </c>
      <c r="BQ60" s="269">
        <f>'[1]GHG Dashboard Data - Inventory'!BS45</f>
        <v>0</v>
      </c>
      <c r="BR60" s="269">
        <f>'[1]GHG Dashboard Data - Inventory'!BT45</f>
        <v>0</v>
      </c>
      <c r="BS60" s="269">
        <f>'[1]GHG Dashboard Data - Inventory'!BU45</f>
        <v>0</v>
      </c>
      <c r="BT60" s="152" t="str">
        <f t="shared" si="102"/>
        <v>Cape Town_2016</v>
      </c>
      <c r="BU60" s="152">
        <f>'[1]GHG Dashboard Data - Inventory'!BW45</f>
        <v>21509137.521202579</v>
      </c>
      <c r="BV60" s="152">
        <f>'[1]GHG Dashboard Data - Inventory'!BX45</f>
        <v>22687212.223588198</v>
      </c>
      <c r="BW60" s="152">
        <f>'[1]GHG Dashboard Data - Inventory'!BY45</f>
        <v>22687212.223588198</v>
      </c>
      <c r="BX60" s="152">
        <f>'[1]GHG Dashboard Data - Inventory'!BZ45</f>
        <v>9701574.8886381499</v>
      </c>
      <c r="BY60" s="302">
        <f>'[1]GHG Dashboard Data - Inventory'!CA45</f>
        <v>13276929.207283873</v>
      </c>
      <c r="BZ60" s="302">
        <f>'[1]GHG Dashboard Data - Inventory'!CB45</f>
        <v>5968644.6586967064</v>
      </c>
      <c r="CA60" s="302">
        <f>'[1]GHG Dashboard Data - Inventory'!CC45</f>
        <v>2263563.6552220001</v>
      </c>
      <c r="CB60" s="303">
        <f>'[1]GHG Dashboard Data - Inventory'!CD45</f>
        <v>13400205.518208494</v>
      </c>
      <c r="CC60" s="303">
        <f>'[1]GHG Dashboard Data - Inventory'!CE45</f>
        <v>7023443.0501577072</v>
      </c>
      <c r="CD60" s="303">
        <f>'[1]GHG Dashboard Data - Inventory'!CF45</f>
        <v>2263563.6552220001</v>
      </c>
      <c r="CE60" s="303" t="str">
        <f>'[1]GHG Dashboard Data - Inventory'!CG45</f>
        <v/>
      </c>
      <c r="CF60" s="303" t="str">
        <f>'[1]GHG Dashboard Data - Inventory'!CH45</f>
        <v/>
      </c>
      <c r="CG60" s="304">
        <f>'[1]GHG Dashboard Data - Inventory'!CI45</f>
        <v>1572034.7183994425</v>
      </c>
      <c r="CH60" s="304">
        <f>'[1]GHG Dashboard Data - Inventory'!CK45</f>
        <v>5865976.5150167067</v>
      </c>
      <c r="CI60" s="304">
        <f>SUM('[1]GHG Dashboard Data - Inventory'!CL45:CM45)</f>
        <v>2263563.6552220001</v>
      </c>
      <c r="CJ60" s="304" t="str">
        <f>'[1]GHG Dashboard Data - Inventory'!CN45</f>
        <v/>
      </c>
      <c r="CK60" s="304" t="str">
        <f>'[1]GHG Dashboard Data - Inventory'!CO45</f>
        <v/>
      </c>
      <c r="CL60" s="302">
        <f>'[1]GHG Dashboard Data - Inventory'!CP45</f>
        <v>4164402.6952745458</v>
      </c>
      <c r="CM60" s="302">
        <f>'[1]GHG Dashboard Data - Inventory'!CQ45</f>
        <v>5713484.7631251346</v>
      </c>
      <c r="CN60" s="302">
        <f>'[1]GHG Dashboard Data - Inventory'!CR45</f>
        <v>2203461.4895442622</v>
      </c>
      <c r="CO60" s="302" t="str">
        <f>'[1]GHG Dashboard Data - Inventory'!CS45</f>
        <v/>
      </c>
      <c r="CP60" s="302">
        <f>'[1]GHG Dashboard Data - Inventory'!CT45</f>
        <v>201559.41649</v>
      </c>
      <c r="CQ60" s="302">
        <f>'[1]GHG Dashboard Data - Inventory'!CU45</f>
        <v>994020.84284993226</v>
      </c>
      <c r="CR60" s="302" t="str">
        <f>'[1]GHG Dashboard Data - Inventory'!CV45</f>
        <v/>
      </c>
      <c r="CS60" s="302" t="str">
        <f>'[1]GHG Dashboard Data - Inventory'!CW45</f>
        <v/>
      </c>
      <c r="CT60" s="302">
        <f>'[1]GHG Dashboard Data - Inventory'!CX45</f>
        <v>5865976.5150167067</v>
      </c>
      <c r="CU60" s="302">
        <f>'[1]GHG Dashboard Data - Inventory'!CY45</f>
        <v>102668.14367999999</v>
      </c>
      <c r="CV60" s="302" t="str">
        <f>'[1]GHG Dashboard Data - Inventory'!CZ45</f>
        <v/>
      </c>
      <c r="CW60" s="302" t="str">
        <f>'[1]GHG Dashboard Data - Inventory'!DA45</f>
        <v/>
      </c>
      <c r="CX60" s="302" t="str">
        <f>'[1]GHG Dashboard Data - Inventory'!DB45</f>
        <v/>
      </c>
      <c r="CY60" s="302">
        <f>'[1]GHG Dashboard Data - Inventory'!DC45</f>
        <v>2146577.6552220001</v>
      </c>
      <c r="CZ60" s="302" t="str">
        <f>'[1]GHG Dashboard Data - Inventory'!DD45</f>
        <v/>
      </c>
      <c r="DA60" s="302" t="str">
        <f>'[1]GHG Dashboard Data - Inventory'!DE45</f>
        <v/>
      </c>
      <c r="DB60" s="302">
        <f>'[1]GHG Dashboard Data - Inventory'!DF45</f>
        <v>116986</v>
      </c>
      <c r="DC60" s="305">
        <f>'[1]GHG Dashboard Data - Inventory'!DG45</f>
        <v>4205107.4385645455</v>
      </c>
      <c r="DD60" s="305">
        <f>'[1]GHG Dashboard Data - Inventory'!DH45</f>
        <v>5769924.1175951343</v>
      </c>
      <c r="DE60" s="305">
        <f>'[1]GHG Dashboard Data - Inventory'!DI45</f>
        <v>2217581.5571042621</v>
      </c>
      <c r="DF60" s="305" t="str">
        <f>'[1]GHG Dashboard Data - Inventory'!DJ45</f>
        <v/>
      </c>
      <c r="DG60" s="305">
        <f>'[1]GHG Dashboard Data - Inventory'!DK45</f>
        <v>203581.40286999999</v>
      </c>
      <c r="DH60" s="305">
        <f>'[1]GHG Dashboard Data - Inventory'!DL45</f>
        <v>1004011.0020745547</v>
      </c>
      <c r="DI60" s="305" t="str">
        <f>'[1]GHG Dashboard Data - Inventory'!DM45</f>
        <v/>
      </c>
      <c r="DJ60" s="305" t="str">
        <f>'[1]GHG Dashboard Data - Inventory'!DN45</f>
        <v/>
      </c>
      <c r="DK60" s="305">
        <f>'[1]GHG Dashboard Data - Inventory'!DO45</f>
        <v>5865976.5150167067</v>
      </c>
      <c r="DL60" s="305">
        <f>'[1]GHG Dashboard Data - Inventory'!DP45</f>
        <v>103699.98431999999</v>
      </c>
      <c r="DM60" s="305">
        <f>'[1]GHG Dashboard Data - Inventory'!DQ45</f>
        <v>185017.90175399999</v>
      </c>
      <c r="DN60" s="305">
        <f>'[1]GHG Dashboard Data - Inventory'!DR45</f>
        <v>868748.64906700002</v>
      </c>
      <c r="DO60" s="305" t="str">
        <f>'[1]GHG Dashboard Data - Inventory'!DS45</f>
        <v/>
      </c>
      <c r="DP60" s="305">
        <f>'[1]GHG Dashboard Data - Inventory'!DT45</f>
        <v>2146577.6552220001</v>
      </c>
      <c r="DQ60" s="305" t="str">
        <f>'[1]GHG Dashboard Data - Inventory'!DU45</f>
        <v/>
      </c>
      <c r="DR60" s="305" t="str">
        <f>'[1]GHG Dashboard Data - Inventory'!DV45</f>
        <v/>
      </c>
      <c r="DS60" s="305">
        <f>'[1]GHG Dashboard Data - Inventory'!DW45</f>
        <v>116986</v>
      </c>
      <c r="DT60" s="305" t="str">
        <f>'[1]GHG Dashboard Data - Inventory'!DX45</f>
        <v/>
      </c>
      <c r="DU60" s="305" t="str">
        <f>'[1]GHG Dashboard Data - Inventory'!DY45</f>
        <v/>
      </c>
      <c r="DV60" s="305" t="str">
        <f>'[1]GHG Dashboard Data - Inventory'!DZ45</f>
        <v/>
      </c>
      <c r="DW60" s="305" t="str">
        <f>'[1]GHG Dashboard Data - Inventory'!EA45</f>
        <v/>
      </c>
      <c r="DX60" s="305" t="str">
        <f>'[1]GHG Dashboard Data - Inventory'!EB45</f>
        <v/>
      </c>
      <c r="DY60" s="306" t="str">
        <f>'[1]GHG Dashboard Data - Inventory'!EC45</f>
        <v/>
      </c>
      <c r="DZ60" s="307">
        <f>'[1]GHG Dashboard Data - Inventory'!ED45</f>
        <v>114280.73791954591</v>
      </c>
      <c r="EA60" s="307">
        <f>'[1]GHG Dashboard Data - Inventory'!EE45</f>
        <v>97768.993360134438</v>
      </c>
      <c r="EB60" s="307">
        <f>'[1]GHG Dashboard Data - Inventory'!EF45</f>
        <v>798514.7673242623</v>
      </c>
      <c r="EC60" s="307" t="str">
        <f>'[1]GHG Dashboard Data - Inventory'!EG45</f>
        <v/>
      </c>
      <c r="ED60" s="307">
        <f>'[1]GHG Dashboard Data - Inventory'!EH45</f>
        <v>561098.44811549992</v>
      </c>
      <c r="EE60" s="307">
        <f>'[1]GHG Dashboard Data - Inventory'!EI45</f>
        <v>371.77168</v>
      </c>
      <c r="EF60" s="307" t="str">
        <f>'[1]GHG Dashboard Data - Inventory'!EJ45</f>
        <v/>
      </c>
      <c r="EG60" s="307" t="str">
        <f>'[1]GHG Dashboard Data - Inventory'!EK45</f>
        <v/>
      </c>
      <c r="EH60" s="307" t="str">
        <f>'[1]GHG Dashboard Data - Inventory'!EL45</f>
        <v/>
      </c>
      <c r="EI60" s="307">
        <f>'[1]GHG Dashboard Data - Inventory'!EM45</f>
        <v>5865976.5150167067</v>
      </c>
      <c r="EJ60" s="307" t="str">
        <f>'[1]GHG Dashboard Data - Inventory'!EN45</f>
        <v/>
      </c>
      <c r="EK60" s="307" t="str">
        <f>'[1]GHG Dashboard Data - Inventory'!EO45</f>
        <v/>
      </c>
      <c r="EL60" s="307" t="str">
        <f>'[1]GHG Dashboard Data - Inventory'!EP45</f>
        <v/>
      </c>
      <c r="EM60" s="307" t="str">
        <f>'[1]GHG Dashboard Data - Inventory'!EQ45</f>
        <v/>
      </c>
      <c r="EN60" s="307">
        <f>'[1]GHG Dashboard Data - Inventory'!ER45</f>
        <v>2146577.6552220001</v>
      </c>
      <c r="EO60" s="307" t="str">
        <f>'[1]GHG Dashboard Data - Inventory'!ES45</f>
        <v/>
      </c>
      <c r="EP60" s="307" t="str">
        <f>'[1]GHG Dashboard Data - Inventory'!ET45</f>
        <v/>
      </c>
      <c r="EQ60" s="307">
        <f>'[1]GHG Dashboard Data - Inventory'!EU45</f>
        <v>116986</v>
      </c>
      <c r="ER60" s="307" t="str">
        <f>'[1]GHG Dashboard Data - Inventory'!EV45</f>
        <v/>
      </c>
      <c r="ES60" s="307" t="str">
        <f>'[1]GHG Dashboard Data - Inventory'!EW45</f>
        <v/>
      </c>
      <c r="ET60" s="307" t="str">
        <f>'[1]GHG Dashboard Data - Inventory'!EX45</f>
        <v/>
      </c>
      <c r="EU60" s="307" t="str">
        <f>'[1]GHG Dashboard Data - Inventory'!EY45</f>
        <v/>
      </c>
      <c r="EV60" s="307" t="str">
        <f>'[1]GHG Dashboard Data - Inventory'!EZ45</f>
        <v/>
      </c>
      <c r="EW60" s="308">
        <f t="shared" si="103"/>
        <v>561098.44811549992</v>
      </c>
      <c r="EX60" s="309">
        <f>'[1]GHG Dashboard Data - Inventory'!FA45</f>
        <v>13276929.207283873</v>
      </c>
      <c r="EY60" s="309">
        <f>'[1]GHG Dashboard Data - Inventory'!FB45</f>
        <v>5968644.6586967064</v>
      </c>
      <c r="EZ60" s="309">
        <f>'[1]GHG Dashboard Data - Inventory'!FC45</f>
        <v>2263563.6552220001</v>
      </c>
      <c r="FA60" s="309">
        <f>'[1]GHG Dashboard Data - Inventory'!FD45</f>
        <v>13400205.518208494</v>
      </c>
      <c r="FB60" s="309">
        <f>'[1]GHG Dashboard Data - Inventory'!FE45</f>
        <v>7023443.0501577072</v>
      </c>
      <c r="FC60" s="309">
        <f>'[1]GHG Dashboard Data - Inventory'!FF45</f>
        <v>2263563.6552220001</v>
      </c>
      <c r="FD60" s="309" t="str">
        <f>'[1]GHG Dashboard Data - Inventory'!FG45</f>
        <v/>
      </c>
      <c r="FE60" s="309" t="str">
        <f>'[1]GHG Dashboard Data - Inventory'!FH45</f>
        <v/>
      </c>
      <c r="FF60" s="309" t="str">
        <f>'[1]GHG Dashboard Data - Inventory'!B45</f>
        <v>Yes</v>
      </c>
      <c r="FG60" s="31" t="str">
        <f>IFERROR(VLOOKUP(E60,'Climate data-must not modify'!A:D,4,FALSE),"")</f>
        <v>Mediterranean</v>
      </c>
      <c r="FH60" s="31">
        <f t="shared" si="104"/>
        <v>8064.3188530113048</v>
      </c>
      <c r="FI60" s="31">
        <f t="shared" si="105"/>
        <v>1631.2802443991854</v>
      </c>
      <c r="FJ60" s="35"/>
    </row>
    <row r="61" spans="1:166" s="31" customFormat="1">
      <c r="A61" s="31">
        <f t="shared" si="99"/>
        <v>8</v>
      </c>
      <c r="B61" s="31">
        <f t="shared" si="100"/>
        <v>46</v>
      </c>
      <c r="C61" s="34" t="str">
        <f t="shared" si="101"/>
        <v>Melbourne_2013</v>
      </c>
      <c r="D61" s="231">
        <f>'[1]GHG Dashboard Data - Inventory'!H46</f>
        <v>2013</v>
      </c>
      <c r="E61" s="156" t="str">
        <f>'[1]GHG Dashboard Data - Inventory'!C46</f>
        <v>Melbourne</v>
      </c>
      <c r="F61" s="156" t="str">
        <f>'[1]GHG Dashboard Data - Inventory'!D46</f>
        <v>Australia</v>
      </c>
      <c r="G61" s="156" t="str">
        <f>'[1]GHG Dashboard Data - Inventory'!E46</f>
        <v>East Asia and Oceania</v>
      </c>
      <c r="H61" s="156">
        <f>'[1]GHG Dashboard Data - Inventory'!K46</f>
        <v>116431</v>
      </c>
      <c r="I61" s="156">
        <f>'[1]GHG Dashboard Data - Inventory'!L46</f>
        <v>37.6</v>
      </c>
      <c r="J61" s="156">
        <f>'[1]GHG Dashboard Data - Inventory'!M46/1000000</f>
        <v>67700</v>
      </c>
      <c r="K61" s="156" t="str">
        <f>'[1]GHG Dashboard Data - Inventory'!J46</f>
        <v>BASIC</v>
      </c>
      <c r="L61" s="148">
        <f>'[1]GHG Dashboard Data - Inventory'!N46</f>
        <v>43262.172687650542</v>
      </c>
      <c r="M61" s="148">
        <f>'[1]GHG Dashboard Data - Inventory'!O46</f>
        <v>288605.99992000003</v>
      </c>
      <c r="N61" s="149">
        <f>'[1]GHG Dashboard Data - Inventory'!P46</f>
        <v>36785.925578988645</v>
      </c>
      <c r="O61" s="148">
        <f>'[1]GHG Dashboard Data - Inventory'!Q46</f>
        <v>112602.27730931039</v>
      </c>
      <c r="P61" s="148">
        <f>'[1]GHG Dashboard Data - Inventory'!R46</f>
        <v>2804047.1376248677</v>
      </c>
      <c r="Q61" s="149">
        <f>'[1]GHG Dashboard Data - Inventory'!S46</f>
        <v>334025.16093248251</v>
      </c>
      <c r="R61" s="148">
        <f>'[1]GHG Dashboard Data - Inventory'!T46</f>
        <v>120654.11276590444</v>
      </c>
      <c r="S61" s="148">
        <f>'[1]GHG Dashboard Data - Inventory'!U46</f>
        <v>397489.47705600003</v>
      </c>
      <c r="T61" s="149">
        <f>'[1]GHG Dashboard Data - Inventory'!V46</f>
        <v>55304.345412186784</v>
      </c>
      <c r="U61" s="148" t="str">
        <f>'[1]GHG Dashboard Data - Inventory'!W46</f>
        <v>NO</v>
      </c>
      <c r="V61" s="148" t="str">
        <f>'[1]GHG Dashboard Data - Inventory'!X46</f>
        <v>NO</v>
      </c>
      <c r="W61" s="149" t="str">
        <f>'[1]GHG Dashboard Data - Inventory'!Y46</f>
        <v>NO</v>
      </c>
      <c r="X61" s="150" t="str">
        <f>'[1]GHG Dashboard Data - Inventory'!Z46</f>
        <v>NO</v>
      </c>
      <c r="Y61" s="148" t="str">
        <f>'[1]GHG Dashboard Data - Inventory'!AA46</f>
        <v>NO</v>
      </c>
      <c r="Z61" s="148" t="str">
        <f>'[1]GHG Dashboard Data - Inventory'!AB46</f>
        <v>NO</v>
      </c>
      <c r="AA61" s="149" t="str">
        <f>'[1]GHG Dashboard Data - Inventory'!AC46</f>
        <v>NO</v>
      </c>
      <c r="AB61" s="148" t="str">
        <f>'[1]GHG Dashboard Data - Inventory'!AD46</f>
        <v>IE</v>
      </c>
      <c r="AC61" s="148" t="str">
        <f>'[1]GHG Dashboard Data - Inventory'!AE46</f>
        <v>IE</v>
      </c>
      <c r="AD61" s="149" t="str">
        <f>'[1]GHG Dashboard Data - Inventory'!AF46</f>
        <v>IE</v>
      </c>
      <c r="AE61" s="148" t="str">
        <f>'[1]GHG Dashboard Data - Inventory'!AG46</f>
        <v>NO</v>
      </c>
      <c r="AF61" s="148" t="str">
        <f>'[1]GHG Dashboard Data - Inventory'!AH46</f>
        <v>NO</v>
      </c>
      <c r="AG61" s="148">
        <f>'[1]GHG Dashboard Data - Inventory'!AI46</f>
        <v>440949.78685292392</v>
      </c>
      <c r="AH61" s="148" t="str">
        <f>'[1]GHG Dashboard Data - Inventory'!AJ46</f>
        <v>IE</v>
      </c>
      <c r="AI61" s="149">
        <f>'[1]GHG Dashboard Data - Inventory'!AK46</f>
        <v>34762.095822923831</v>
      </c>
      <c r="AJ61" s="148" t="str">
        <f>'[1]GHG Dashboard Data - Inventory'!AL46</f>
        <v>NO</v>
      </c>
      <c r="AK61" s="148">
        <f>'[1]GHG Dashboard Data - Inventory'!AM46</f>
        <v>193396.61087797265</v>
      </c>
      <c r="AL61" s="149">
        <f>'[1]GHG Dashboard Data - Inventory'!AN46</f>
        <v>22447.820905478966</v>
      </c>
      <c r="AM61" s="148" t="str">
        <f>'[1]GHG Dashboard Data - Inventory'!AO46</f>
        <v>NO</v>
      </c>
      <c r="AN61" s="148" t="str">
        <f>'[1]GHG Dashboard Data - Inventory'!AP46</f>
        <v>IE</v>
      </c>
      <c r="AO61" s="149">
        <f>'[1]GHG Dashboard Data - Inventory'!AQ46</f>
        <v>228119</v>
      </c>
      <c r="AP61" s="148" t="str">
        <f>'[1]GHG Dashboard Data - Inventory'!AR46</f>
        <v>NO</v>
      </c>
      <c r="AQ61" s="148" t="str">
        <f>'[1]GHG Dashboard Data - Inventory'!AS46</f>
        <v>NO</v>
      </c>
      <c r="AR61" s="149" t="str">
        <f>'[1]GHG Dashboard Data - Inventory'!AT46</f>
        <v>NE</v>
      </c>
      <c r="AS61" s="148">
        <f>'[1]GHG Dashboard Data - Inventory'!AU46</f>
        <v>314.97253000000001</v>
      </c>
      <c r="AT61" s="148" t="str">
        <f>'[1]GHG Dashboard Data - Inventory'!AV46</f>
        <v>NO</v>
      </c>
      <c r="AU61" s="149">
        <f>'[1]GHG Dashboard Data - Inventory'!AW46</f>
        <v>24.167999999999999</v>
      </c>
      <c r="AV61" s="148" t="str">
        <f>'[1]GHG Dashboard Data - Inventory'!AX46</f>
        <v>NO</v>
      </c>
      <c r="AW61" s="148">
        <f>'[1]GHG Dashboard Data - Inventory'!AY46</f>
        <v>152336.4</v>
      </c>
      <c r="AX61" s="150" t="str">
        <f>'[1]GHG Dashboard Data - Inventory'!AZ46</f>
        <v>NO</v>
      </c>
      <c r="AY61" s="148" t="str">
        <f>'[1]GHG Dashboard Data - Inventory'!BA46</f>
        <v>NO</v>
      </c>
      <c r="AZ61" s="148" t="str">
        <f>'[1]GHG Dashboard Data - Inventory'!BB46</f>
        <v>NO</v>
      </c>
      <c r="BA61" s="150" t="str">
        <f>'[1]GHG Dashboard Data - Inventory'!BC46</f>
        <v>NO</v>
      </c>
      <c r="BB61" s="148" t="str">
        <f>'[1]GHG Dashboard Data - Inventory'!BD46</f>
        <v>NO</v>
      </c>
      <c r="BC61" s="148" t="str">
        <f>'[1]GHG Dashboard Data - Inventory'!BE46</f>
        <v>NO</v>
      </c>
      <c r="BD61" s="150" t="str">
        <f>'[1]GHG Dashboard Data - Inventory'!BF46</f>
        <v>NO</v>
      </c>
      <c r="BE61" s="148" t="str">
        <f>'[1]GHG Dashboard Data - Inventory'!BG46</f>
        <v>NO</v>
      </c>
      <c r="BF61" s="148">
        <f>'[1]GHG Dashboard Data - Inventory'!BH46</f>
        <v>2898</v>
      </c>
      <c r="BG61" s="150" t="str">
        <f>'[1]GHG Dashboard Data - Inventory'!BI46</f>
        <v>NO</v>
      </c>
      <c r="BH61" s="149" t="str">
        <f>'[1]GHG Dashboard Data - Inventory'!BJ46</f>
        <v>NO</v>
      </c>
      <c r="BI61" s="149" t="str">
        <f>'[1]GHG Dashboard Data - Inventory'!BK46</f>
        <v>NO</v>
      </c>
      <c r="BJ61" s="149" t="str">
        <f>'[1]GHG Dashboard Data - Inventory'!BL46</f>
        <v>NO</v>
      </c>
      <c r="BK61" s="149" t="str">
        <f>'[1]GHG Dashboard Data - Inventory'!BM46</f>
        <v>NO</v>
      </c>
      <c r="BL61" s="149" t="str">
        <f>'[1]GHG Dashboard Data - Inventory'!BN46</f>
        <v>NO</v>
      </c>
      <c r="BM61" s="151" t="str">
        <f>'[1]GHG Dashboard Data - Inventory'!BO46</f>
        <v>NE</v>
      </c>
      <c r="BN61" s="269">
        <f>'[1]GHG Dashboard Data - Inventory'!BP46</f>
        <v>0</v>
      </c>
      <c r="BO61" s="269">
        <f>'[1]GHG Dashboard Data - Inventory'!BQ46</f>
        <v>0</v>
      </c>
      <c r="BP61" s="269">
        <f>'[1]GHG Dashboard Data - Inventory'!BR46</f>
        <v>0</v>
      </c>
      <c r="BQ61" s="269">
        <f>'[1]GHG Dashboard Data - Inventory'!BS46</f>
        <v>0</v>
      </c>
      <c r="BR61" s="269">
        <f>'[1]GHG Dashboard Data - Inventory'!BT46</f>
        <v>0</v>
      </c>
      <c r="BS61" s="269">
        <f>'[1]GHG Dashboard Data - Inventory'!BU46</f>
        <v>0</v>
      </c>
      <c r="BT61" s="152" t="str">
        <f t="shared" si="102"/>
        <v>Melbourne_2013</v>
      </c>
      <c r="BU61" s="152">
        <f>'[1]GHG Dashboard Data - Inventory'!BW46</f>
        <v>4556556.9476246294</v>
      </c>
      <c r="BV61" s="152">
        <f>'[1]GHG Dashboard Data - Inventory'!BX46</f>
        <v>5268025.464276691</v>
      </c>
      <c r="BW61" s="152">
        <f>'[1]GHG Dashboard Data - Inventory'!BY46</f>
        <v>5268025.464276691</v>
      </c>
      <c r="BX61" s="152">
        <f>'[1]GHG Dashboard Data - Inventory'!BZ46</f>
        <v>717783.3221457894</v>
      </c>
      <c r="BY61" s="302">
        <f>'[1]GHG Dashboard Data - Inventory'!CA46</f>
        <v>3766661.1773637328</v>
      </c>
      <c r="BZ61" s="302">
        <f>'[1]GHG Dashboard Data - Inventory'!CB46</f>
        <v>634661.37026089663</v>
      </c>
      <c r="CA61" s="302">
        <f>'[1]GHG Dashboard Data - Inventory'!CC46</f>
        <v>155234.4</v>
      </c>
      <c r="CB61" s="303">
        <f>'[1]GHG Dashboard Data - Inventory'!CD46</f>
        <v>4192776.609287391</v>
      </c>
      <c r="CC61" s="303">
        <f>'[1]GHG Dashboard Data - Inventory'!CE46</f>
        <v>920014.45498929929</v>
      </c>
      <c r="CD61" s="303">
        <f>'[1]GHG Dashboard Data - Inventory'!CF46</f>
        <v>155234.4</v>
      </c>
      <c r="CE61" s="303" t="str">
        <f>'[1]GHG Dashboard Data - Inventory'!CG46</f>
        <v/>
      </c>
      <c r="CF61" s="303" t="str">
        <f>'[1]GHG Dashboard Data - Inventory'!CH46</f>
        <v/>
      </c>
      <c r="CG61" s="304">
        <f>'[1]GHG Dashboard Data - Inventory'!CI46</f>
        <v>276518.56276286539</v>
      </c>
      <c r="CH61" s="304">
        <f>'[1]GHG Dashboard Data - Inventory'!CK46</f>
        <v>441264.75938292395</v>
      </c>
      <c r="CI61" s="304">
        <f>SUM('[1]GHG Dashboard Data - Inventory'!CL46:CM46)</f>
        <v>0</v>
      </c>
      <c r="CJ61" s="304" t="str">
        <f>'[1]GHG Dashboard Data - Inventory'!CN46</f>
        <v/>
      </c>
      <c r="CK61" s="304" t="str">
        <f>'[1]GHG Dashboard Data - Inventory'!CO46</f>
        <v/>
      </c>
      <c r="CL61" s="302">
        <f>'[1]GHG Dashboard Data - Inventory'!CP46</f>
        <v>331868.17260765057</v>
      </c>
      <c r="CM61" s="302">
        <f>'[1]GHG Dashboard Data - Inventory'!CQ46</f>
        <v>2916649.4149341779</v>
      </c>
      <c r="CN61" s="302">
        <f>'[1]GHG Dashboard Data - Inventory'!CR46</f>
        <v>518143.58982190449</v>
      </c>
      <c r="CO61" s="302" t="str">
        <f>'[1]GHG Dashboard Data - Inventory'!CS46</f>
        <v/>
      </c>
      <c r="CP61" s="302" t="str">
        <f>'[1]GHG Dashboard Data - Inventory'!CT46</f>
        <v/>
      </c>
      <c r="CQ61" s="302" t="str">
        <f>'[1]GHG Dashboard Data - Inventory'!CU46</f>
        <v/>
      </c>
      <c r="CR61" s="302" t="str">
        <f>'[1]GHG Dashboard Data - Inventory'!CV46</f>
        <v/>
      </c>
      <c r="CS61" s="302" t="str">
        <f>'[1]GHG Dashboard Data - Inventory'!CW46</f>
        <v/>
      </c>
      <c r="CT61" s="302">
        <f>'[1]GHG Dashboard Data - Inventory'!CX46</f>
        <v>440949.78685292392</v>
      </c>
      <c r="CU61" s="302">
        <f>'[1]GHG Dashboard Data - Inventory'!CY46</f>
        <v>193396.61087797265</v>
      </c>
      <c r="CV61" s="302" t="str">
        <f>'[1]GHG Dashboard Data - Inventory'!CZ46</f>
        <v/>
      </c>
      <c r="CW61" s="302" t="str">
        <f>'[1]GHG Dashboard Data - Inventory'!DA46</f>
        <v/>
      </c>
      <c r="CX61" s="302">
        <f>'[1]GHG Dashboard Data - Inventory'!DB46</f>
        <v>314.97253000000001</v>
      </c>
      <c r="CY61" s="302">
        <f>'[1]GHG Dashboard Data - Inventory'!DC46</f>
        <v>152336.4</v>
      </c>
      <c r="CZ61" s="302" t="str">
        <f>'[1]GHG Dashboard Data - Inventory'!DD46</f>
        <v/>
      </c>
      <c r="DA61" s="302" t="str">
        <f>'[1]GHG Dashboard Data - Inventory'!DE46</f>
        <v/>
      </c>
      <c r="DB61" s="302">
        <f>'[1]GHG Dashboard Data - Inventory'!DF46</f>
        <v>2898</v>
      </c>
      <c r="DC61" s="305">
        <f>'[1]GHG Dashboard Data - Inventory'!DG46</f>
        <v>368654.0981866392</v>
      </c>
      <c r="DD61" s="305">
        <f>'[1]GHG Dashboard Data - Inventory'!DH46</f>
        <v>3250674.5758666606</v>
      </c>
      <c r="DE61" s="305">
        <f>'[1]GHG Dashboard Data - Inventory'!DI46</f>
        <v>573447.93523409124</v>
      </c>
      <c r="DF61" s="305" t="str">
        <f>'[1]GHG Dashboard Data - Inventory'!DJ46</f>
        <v/>
      </c>
      <c r="DG61" s="305" t="str">
        <f>'[1]GHG Dashboard Data - Inventory'!DK46</f>
        <v/>
      </c>
      <c r="DH61" s="305" t="str">
        <f>'[1]GHG Dashboard Data - Inventory'!DL46</f>
        <v/>
      </c>
      <c r="DI61" s="305" t="str">
        <f>'[1]GHG Dashboard Data - Inventory'!DM46</f>
        <v/>
      </c>
      <c r="DJ61" s="305" t="str">
        <f>'[1]GHG Dashboard Data - Inventory'!DN46</f>
        <v/>
      </c>
      <c r="DK61" s="305">
        <f>'[1]GHG Dashboard Data - Inventory'!DO46</f>
        <v>475711.88267584774</v>
      </c>
      <c r="DL61" s="305">
        <f>'[1]GHG Dashboard Data - Inventory'!DP46</f>
        <v>215844.43178345161</v>
      </c>
      <c r="DM61" s="305">
        <f>'[1]GHG Dashboard Data - Inventory'!DQ46</f>
        <v>228119</v>
      </c>
      <c r="DN61" s="305" t="str">
        <f>'[1]GHG Dashboard Data - Inventory'!DR46</f>
        <v/>
      </c>
      <c r="DO61" s="305">
        <f>'[1]GHG Dashboard Data - Inventory'!DS46</f>
        <v>339.14053000000001</v>
      </c>
      <c r="DP61" s="305">
        <f>'[1]GHG Dashboard Data - Inventory'!DT46</f>
        <v>152336.4</v>
      </c>
      <c r="DQ61" s="305" t="str">
        <f>'[1]GHG Dashboard Data - Inventory'!DU46</f>
        <v/>
      </c>
      <c r="DR61" s="305" t="str">
        <f>'[1]GHG Dashboard Data - Inventory'!DV46</f>
        <v/>
      </c>
      <c r="DS61" s="305">
        <f>'[1]GHG Dashboard Data - Inventory'!DW46</f>
        <v>2898</v>
      </c>
      <c r="DT61" s="305" t="str">
        <f>'[1]GHG Dashboard Data - Inventory'!DX46</f>
        <v/>
      </c>
      <c r="DU61" s="305" t="str">
        <f>'[1]GHG Dashboard Data - Inventory'!DY46</f>
        <v/>
      </c>
      <c r="DV61" s="305" t="str">
        <f>'[1]GHG Dashboard Data - Inventory'!DZ46</f>
        <v/>
      </c>
      <c r="DW61" s="305" t="str">
        <f>'[1]GHG Dashboard Data - Inventory'!EA46</f>
        <v/>
      </c>
      <c r="DX61" s="305" t="str">
        <f>'[1]GHG Dashboard Data - Inventory'!EB46</f>
        <v/>
      </c>
      <c r="DY61" s="306" t="str">
        <f>'[1]GHG Dashboard Data - Inventory'!EC46</f>
        <v/>
      </c>
      <c r="DZ61" s="307">
        <f>'[1]GHG Dashboard Data - Inventory'!ED46</f>
        <v>43262.172687650542</v>
      </c>
      <c r="EA61" s="307">
        <f>'[1]GHG Dashboard Data - Inventory'!EE46</f>
        <v>112602.27730931039</v>
      </c>
      <c r="EB61" s="307">
        <f>'[1]GHG Dashboard Data - Inventory'!EF46</f>
        <v>120654.11276590444</v>
      </c>
      <c r="EC61" s="307" t="str">
        <f>'[1]GHG Dashboard Data - Inventory'!EG46</f>
        <v/>
      </c>
      <c r="ED61" s="307" t="str">
        <f>'[1]GHG Dashboard Data - Inventory'!EH46</f>
        <v/>
      </c>
      <c r="EE61" s="307" t="str">
        <f>'[1]GHG Dashboard Data - Inventory'!EI46</f>
        <v/>
      </c>
      <c r="EF61" s="307" t="str">
        <f>'[1]GHG Dashboard Data - Inventory'!EJ46</f>
        <v/>
      </c>
      <c r="EG61" s="307" t="str">
        <f>'[1]GHG Dashboard Data - Inventory'!EK46</f>
        <v/>
      </c>
      <c r="EH61" s="307" t="str">
        <f>'[1]GHG Dashboard Data - Inventory'!EL46</f>
        <v/>
      </c>
      <c r="EI61" s="307">
        <f>'[1]GHG Dashboard Data - Inventory'!EM46</f>
        <v>440949.78685292392</v>
      </c>
      <c r="EJ61" s="307" t="str">
        <f>'[1]GHG Dashboard Data - Inventory'!EN46</f>
        <v/>
      </c>
      <c r="EK61" s="307" t="str">
        <f>'[1]GHG Dashboard Data - Inventory'!EO46</f>
        <v/>
      </c>
      <c r="EL61" s="307" t="str">
        <f>'[1]GHG Dashboard Data - Inventory'!EP46</f>
        <v/>
      </c>
      <c r="EM61" s="307">
        <f>'[1]GHG Dashboard Data - Inventory'!EQ46</f>
        <v>314.97253000000001</v>
      </c>
      <c r="EN61" s="307" t="str">
        <f>'[1]GHG Dashboard Data - Inventory'!ER46</f>
        <v/>
      </c>
      <c r="EO61" s="307" t="str">
        <f>'[1]GHG Dashboard Data - Inventory'!ES46</f>
        <v/>
      </c>
      <c r="EP61" s="307" t="str">
        <f>'[1]GHG Dashboard Data - Inventory'!ET46</f>
        <v/>
      </c>
      <c r="EQ61" s="307" t="str">
        <f>'[1]GHG Dashboard Data - Inventory'!EU46</f>
        <v/>
      </c>
      <c r="ER61" s="307" t="str">
        <f>'[1]GHG Dashboard Data - Inventory'!EV46</f>
        <v/>
      </c>
      <c r="ES61" s="307" t="str">
        <f>'[1]GHG Dashboard Data - Inventory'!EW46</f>
        <v/>
      </c>
      <c r="ET61" s="307" t="str">
        <f>'[1]GHG Dashboard Data - Inventory'!EX46</f>
        <v/>
      </c>
      <c r="EU61" s="307" t="str">
        <f>'[1]GHG Dashboard Data - Inventory'!EY46</f>
        <v/>
      </c>
      <c r="EV61" s="307" t="str">
        <f>'[1]GHG Dashboard Data - Inventory'!EZ46</f>
        <v/>
      </c>
      <c r="EW61" s="308">
        <f t="shared" si="103"/>
        <v>0</v>
      </c>
      <c r="EX61" s="309">
        <f>'[1]GHG Dashboard Data - Inventory'!FA46</f>
        <v>3766661.1773637328</v>
      </c>
      <c r="EY61" s="309">
        <f>'[1]GHG Dashboard Data - Inventory'!FB46</f>
        <v>634661.37026089663</v>
      </c>
      <c r="EZ61" s="309">
        <f>'[1]GHG Dashboard Data - Inventory'!FC46</f>
        <v>155234.4</v>
      </c>
      <c r="FA61" s="309">
        <f>'[1]GHG Dashboard Data - Inventory'!FD46</f>
        <v>4192776.609287391</v>
      </c>
      <c r="FB61" s="309">
        <f>'[1]GHG Dashboard Data - Inventory'!FE46</f>
        <v>920014.45498929929</v>
      </c>
      <c r="FC61" s="309">
        <f>'[1]GHG Dashboard Data - Inventory'!FF46</f>
        <v>155234.4</v>
      </c>
      <c r="FD61" s="309" t="str">
        <f>'[1]GHG Dashboard Data - Inventory'!FG46</f>
        <v/>
      </c>
      <c r="FE61" s="309" t="str">
        <f>'[1]GHG Dashboard Data - Inventory'!FH46</f>
        <v/>
      </c>
      <c r="FF61" s="309" t="str">
        <f>'[1]GHG Dashboard Data - Inventory'!B46</f>
        <v>No</v>
      </c>
      <c r="FG61" s="31" t="str">
        <f>IFERROR(VLOOKUP(E61,'Climate data-must not modify'!A:D,4,FALSE),"")</f>
        <v/>
      </c>
      <c r="FH61" s="31">
        <f t="shared" si="104"/>
        <v>581460.26401903271</v>
      </c>
      <c r="FI61" s="31">
        <f t="shared" si="105"/>
        <v>3096.5691489361702</v>
      </c>
      <c r="FJ61" s="35"/>
    </row>
    <row r="62" spans="1:166" s="31" customFormat="1">
      <c r="A62" s="31">
        <f t="shared" si="99"/>
        <v>8</v>
      </c>
      <c r="B62" s="31">
        <f t="shared" si="100"/>
        <v>47</v>
      </c>
      <c r="C62" s="34" t="str">
        <f t="shared" si="101"/>
        <v>Melbourne_2014</v>
      </c>
      <c r="D62" s="231">
        <f>'[1]GHG Dashboard Data - Inventory'!H47</f>
        <v>2014</v>
      </c>
      <c r="E62" s="156" t="str">
        <f>'[1]GHG Dashboard Data - Inventory'!C47</f>
        <v>Melbourne</v>
      </c>
      <c r="F62" s="156" t="str">
        <f>'[1]GHG Dashboard Data - Inventory'!D47</f>
        <v>Australia</v>
      </c>
      <c r="G62" s="156" t="str">
        <f>'[1]GHG Dashboard Data - Inventory'!E47</f>
        <v>East Asia and Oceania</v>
      </c>
      <c r="H62" s="156">
        <f>'[1]GHG Dashboard Data - Inventory'!K47</f>
        <v>122207</v>
      </c>
      <c r="I62" s="156">
        <f>'[1]GHG Dashboard Data - Inventory'!L47</f>
        <v>37.700000000000003</v>
      </c>
      <c r="J62" s="156">
        <f>'[1]GHG Dashboard Data - Inventory'!M47/1000000</f>
        <v>68859.472500000003</v>
      </c>
      <c r="K62" s="156" t="str">
        <f>'[1]GHG Dashboard Data - Inventory'!J47</f>
        <v>BASIC</v>
      </c>
      <c r="L62" s="148">
        <f>'[1]GHG Dashboard Data - Inventory'!N47</f>
        <v>35636.844224727574</v>
      </c>
      <c r="M62" s="148">
        <f>'[1]GHG Dashboard Data - Inventory'!O47</f>
        <v>264951.24844356003</v>
      </c>
      <c r="N62" s="149">
        <f>'[1]GHG Dashboard Data - Inventory'!P47</f>
        <v>33450.411233611732</v>
      </c>
      <c r="O62" s="148">
        <f>'[1]GHG Dashboard Data - Inventory'!Q47</f>
        <v>131662.22984191988</v>
      </c>
      <c r="P62" s="148">
        <f>'[1]GHG Dashboard Data - Inventory'!R47</f>
        <v>2680347.1747797206</v>
      </c>
      <c r="Q62" s="149">
        <f>'[1]GHG Dashboard Data - Inventory'!S47</f>
        <v>321076.45873903856</v>
      </c>
      <c r="R62" s="148">
        <f>'[1]GHG Dashboard Data - Inventory'!T47</f>
        <v>149987.37972475518</v>
      </c>
      <c r="S62" s="148">
        <f>'[1]GHG Dashboard Data - Inventory'!U47</f>
        <v>451745.02945600008</v>
      </c>
      <c r="T62" s="149">
        <f>'[1]GHG Dashboard Data - Inventory'!V47</f>
        <v>63786.345895257436</v>
      </c>
      <c r="U62" s="148" t="str">
        <f>'[1]GHG Dashboard Data - Inventory'!W47</f>
        <v>NO</v>
      </c>
      <c r="V62" s="148" t="str">
        <f>'[1]GHG Dashboard Data - Inventory'!X47</f>
        <v>NO</v>
      </c>
      <c r="W62" s="149" t="str">
        <f>'[1]GHG Dashboard Data - Inventory'!Y47</f>
        <v>NO</v>
      </c>
      <c r="X62" s="150" t="str">
        <f>'[1]GHG Dashboard Data - Inventory'!Z47</f>
        <v>NO</v>
      </c>
      <c r="Y62" s="148" t="str">
        <f>'[1]GHG Dashboard Data - Inventory'!AA47</f>
        <v>NO</v>
      </c>
      <c r="Z62" s="148" t="str">
        <f>'[1]GHG Dashboard Data - Inventory'!AB47</f>
        <v>NO</v>
      </c>
      <c r="AA62" s="149" t="str">
        <f>'[1]GHG Dashboard Data - Inventory'!AC47</f>
        <v>NO</v>
      </c>
      <c r="AB62" s="148" t="str">
        <f>'[1]GHG Dashboard Data - Inventory'!AD47</f>
        <v>NO</v>
      </c>
      <c r="AC62" s="148" t="str">
        <f>'[1]GHG Dashboard Data - Inventory'!AE47</f>
        <v>NO</v>
      </c>
      <c r="AD62" s="149" t="str">
        <f>'[1]GHG Dashboard Data - Inventory'!AF47</f>
        <v>NO</v>
      </c>
      <c r="AE62" s="148" t="str">
        <f>'[1]GHG Dashboard Data - Inventory'!AG47</f>
        <v>NO</v>
      </c>
      <c r="AF62" s="148" t="str">
        <f>'[1]GHG Dashboard Data - Inventory'!AH47</f>
        <v>IE</v>
      </c>
      <c r="AG62" s="148">
        <f>'[1]GHG Dashboard Data - Inventory'!AI47</f>
        <v>466982.10548584885</v>
      </c>
      <c r="AH62" s="148" t="str">
        <f>'[1]GHG Dashboard Data - Inventory'!AJ47</f>
        <v>IE</v>
      </c>
      <c r="AI62" s="149">
        <f>'[1]GHG Dashboard Data - Inventory'!AK47</f>
        <v>24237.260497569474</v>
      </c>
      <c r="AJ62" s="148" t="str">
        <f>'[1]GHG Dashboard Data - Inventory'!AL47</f>
        <v>NO</v>
      </c>
      <c r="AK62" s="148">
        <f>'[1]GHG Dashboard Data - Inventory'!AM47</f>
        <v>235387.8805999998</v>
      </c>
      <c r="AL62" s="149">
        <f>'[1]GHG Dashboard Data - Inventory'!AN47</f>
        <v>27321.807569642835</v>
      </c>
      <c r="AM62" s="148" t="str">
        <f>'[1]GHG Dashboard Data - Inventory'!AO47</f>
        <v>IE</v>
      </c>
      <c r="AN62" s="148" t="str">
        <f>'[1]GHG Dashboard Data - Inventory'!AP47</f>
        <v>IE</v>
      </c>
      <c r="AO62" s="149">
        <f>'[1]GHG Dashboard Data - Inventory'!AQ47</f>
        <v>247391.38112692299</v>
      </c>
      <c r="AP62" s="148" t="str">
        <f>'[1]GHG Dashboard Data - Inventory'!AR47</f>
        <v>NO</v>
      </c>
      <c r="AQ62" s="148" t="str">
        <f>'[1]GHG Dashboard Data - Inventory'!AS47</f>
        <v>NO</v>
      </c>
      <c r="AR62" s="149" t="str">
        <f>'[1]GHG Dashboard Data - Inventory'!AT47</f>
        <v>NE</v>
      </c>
      <c r="AS62" s="148">
        <f>'[1]GHG Dashboard Data - Inventory'!AU47</f>
        <v>1057.5204800000001</v>
      </c>
      <c r="AT62" s="148" t="str">
        <f>'[1]GHG Dashboard Data - Inventory'!AV47</f>
        <v>IE</v>
      </c>
      <c r="AU62" s="149" t="str">
        <f>'[1]GHG Dashboard Data - Inventory'!AW47</f>
        <v>NE</v>
      </c>
      <c r="AV62" s="148" t="str">
        <f>'[1]GHG Dashboard Data - Inventory'!AX47</f>
        <v>NO</v>
      </c>
      <c r="AW62" s="148">
        <f>'[1]GHG Dashboard Data - Inventory'!AY47</f>
        <v>180947.242</v>
      </c>
      <c r="AX62" s="150" t="str">
        <f>'[1]GHG Dashboard Data - Inventory'!AZ47</f>
        <v>NO</v>
      </c>
      <c r="AY62" s="148" t="str">
        <f>'[1]GHG Dashboard Data - Inventory'!BA47</f>
        <v>NO</v>
      </c>
      <c r="AZ62" s="148" t="str">
        <f>'[1]GHG Dashboard Data - Inventory'!BB47</f>
        <v>NO</v>
      </c>
      <c r="BA62" s="150" t="str">
        <f>'[1]GHG Dashboard Data - Inventory'!BC47</f>
        <v>NO</v>
      </c>
      <c r="BB62" s="148" t="str">
        <f>'[1]GHG Dashboard Data - Inventory'!BD47</f>
        <v>NO</v>
      </c>
      <c r="BC62" s="148" t="str">
        <f>'[1]GHG Dashboard Data - Inventory'!BE47</f>
        <v>NO</v>
      </c>
      <c r="BD62" s="150" t="str">
        <f>'[1]GHG Dashboard Data - Inventory'!BF47</f>
        <v>NO</v>
      </c>
      <c r="BE62" s="148" t="str">
        <f>'[1]GHG Dashboard Data - Inventory'!BG47</f>
        <v>NO</v>
      </c>
      <c r="BF62" s="148">
        <f>'[1]GHG Dashboard Data - Inventory'!BH47</f>
        <v>3041.7662478205939</v>
      </c>
      <c r="BG62" s="150" t="str">
        <f>'[1]GHG Dashboard Data - Inventory'!BI47</f>
        <v>NO</v>
      </c>
      <c r="BH62" s="149" t="str">
        <f>'[1]GHG Dashboard Data - Inventory'!BJ47</f>
        <v>NE</v>
      </c>
      <c r="BI62" s="149" t="str">
        <f>'[1]GHG Dashboard Data - Inventory'!BK47</f>
        <v>NE</v>
      </c>
      <c r="BJ62" s="149" t="str">
        <f>'[1]GHG Dashboard Data - Inventory'!BL47</f>
        <v>NE</v>
      </c>
      <c r="BK62" s="149" t="str">
        <f>'[1]GHG Dashboard Data - Inventory'!BM47</f>
        <v>NE</v>
      </c>
      <c r="BL62" s="149" t="str">
        <f>'[1]GHG Dashboard Data - Inventory'!BN47</f>
        <v>NE</v>
      </c>
      <c r="BM62" s="151" t="str">
        <f>'[1]GHG Dashboard Data - Inventory'!BO47</f>
        <v>NE</v>
      </c>
      <c r="BN62" s="269">
        <f>'[1]GHG Dashboard Data - Inventory'!BP47</f>
        <v>0</v>
      </c>
      <c r="BO62" s="269">
        <f>'[1]GHG Dashboard Data - Inventory'!BQ47</f>
        <v>0</v>
      </c>
      <c r="BP62" s="269">
        <f>'[1]GHG Dashboard Data - Inventory'!BR47</f>
        <v>0</v>
      </c>
      <c r="BQ62" s="269">
        <f>'[1]GHG Dashboard Data - Inventory'!BS47</f>
        <v>0</v>
      </c>
      <c r="BR62" s="269">
        <f>'[1]GHG Dashboard Data - Inventory'!BT47</f>
        <v>0</v>
      </c>
      <c r="BS62" s="269">
        <f>'[1]GHG Dashboard Data - Inventory'!BU47</f>
        <v>0</v>
      </c>
      <c r="BT62" s="152" t="str">
        <f t="shared" si="102"/>
        <v>Melbourne_2014</v>
      </c>
      <c r="BU62" s="152">
        <f>'[1]GHG Dashboard Data - Inventory'!BW47</f>
        <v>4601746.4212843524</v>
      </c>
      <c r="BV62" s="152">
        <f>'[1]GHG Dashboard Data - Inventory'!BX47</f>
        <v>5319010.0863463953</v>
      </c>
      <c r="BW62" s="152">
        <f>'[1]GHG Dashboard Data - Inventory'!BY47</f>
        <v>5319010.0863463953</v>
      </c>
      <c r="BX62" s="152">
        <f>'[1]GHG Dashboard Data - Inventory'!BZ47</f>
        <v>785326.07975725154</v>
      </c>
      <c r="BY62" s="302">
        <f>'[1]GHG Dashboard Data - Inventory'!CA47</f>
        <v>3714329.9064706834</v>
      </c>
      <c r="BZ62" s="302">
        <f>'[1]GHG Dashboard Data - Inventory'!CB47</f>
        <v>703427.5065658486</v>
      </c>
      <c r="CA62" s="302">
        <f>'[1]GHG Dashboard Data - Inventory'!CC47</f>
        <v>183989.0082478206</v>
      </c>
      <c r="CB62" s="303">
        <f>'[1]GHG Dashboard Data - Inventory'!CD47</f>
        <v>4132643.1223385911</v>
      </c>
      <c r="CC62" s="303">
        <f>'[1]GHG Dashboard Data - Inventory'!CE47</f>
        <v>1002377.955759984</v>
      </c>
      <c r="CD62" s="303">
        <f>'[1]GHG Dashboard Data - Inventory'!CF47</f>
        <v>183989.0082478206</v>
      </c>
      <c r="CE62" s="303" t="str">
        <f>'[1]GHG Dashboard Data - Inventory'!CG47</f>
        <v/>
      </c>
      <c r="CF62" s="303" t="str">
        <f>'[1]GHG Dashboard Data - Inventory'!CH47</f>
        <v/>
      </c>
      <c r="CG62" s="304">
        <f>'[1]GHG Dashboard Data - Inventory'!CI47</f>
        <v>317286.45379140263</v>
      </c>
      <c r="CH62" s="304">
        <f>'[1]GHG Dashboard Data - Inventory'!CK47</f>
        <v>468039.62596584886</v>
      </c>
      <c r="CI62" s="304">
        <f>SUM('[1]GHG Dashboard Data - Inventory'!CL47:CM47)</f>
        <v>0</v>
      </c>
      <c r="CJ62" s="304" t="str">
        <f>'[1]GHG Dashboard Data - Inventory'!CN47</f>
        <v/>
      </c>
      <c r="CK62" s="304" t="str">
        <f>'[1]GHG Dashboard Data - Inventory'!CO47</f>
        <v/>
      </c>
      <c r="CL62" s="302">
        <f>'[1]GHG Dashboard Data - Inventory'!CP47</f>
        <v>300588.09266828763</v>
      </c>
      <c r="CM62" s="302">
        <f>'[1]GHG Dashboard Data - Inventory'!CQ47</f>
        <v>2812009.4046216407</v>
      </c>
      <c r="CN62" s="302">
        <f>'[1]GHG Dashboard Data - Inventory'!CR47</f>
        <v>601732.40918075526</v>
      </c>
      <c r="CO62" s="302" t="str">
        <f>'[1]GHG Dashboard Data - Inventory'!CS47</f>
        <v/>
      </c>
      <c r="CP62" s="302" t="str">
        <f>'[1]GHG Dashboard Data - Inventory'!CT47</f>
        <v/>
      </c>
      <c r="CQ62" s="302" t="str">
        <f>'[1]GHG Dashboard Data - Inventory'!CU47</f>
        <v/>
      </c>
      <c r="CR62" s="302" t="str">
        <f>'[1]GHG Dashboard Data - Inventory'!CV47</f>
        <v/>
      </c>
      <c r="CS62" s="302" t="str">
        <f>'[1]GHG Dashboard Data - Inventory'!CW47</f>
        <v/>
      </c>
      <c r="CT62" s="302">
        <f>'[1]GHG Dashboard Data - Inventory'!CX47</f>
        <v>466982.10548584885</v>
      </c>
      <c r="CU62" s="302">
        <f>'[1]GHG Dashboard Data - Inventory'!CY47</f>
        <v>235387.8805999998</v>
      </c>
      <c r="CV62" s="302" t="str">
        <f>'[1]GHG Dashboard Data - Inventory'!CZ47</f>
        <v/>
      </c>
      <c r="CW62" s="302" t="str">
        <f>'[1]GHG Dashboard Data - Inventory'!DA47</f>
        <v/>
      </c>
      <c r="CX62" s="302">
        <f>'[1]GHG Dashboard Data - Inventory'!DB47</f>
        <v>1057.5204800000001</v>
      </c>
      <c r="CY62" s="302">
        <f>'[1]GHG Dashboard Data - Inventory'!DC47</f>
        <v>180947.242</v>
      </c>
      <c r="CZ62" s="302" t="str">
        <f>'[1]GHG Dashboard Data - Inventory'!DD47</f>
        <v/>
      </c>
      <c r="DA62" s="302" t="str">
        <f>'[1]GHG Dashboard Data - Inventory'!DE47</f>
        <v/>
      </c>
      <c r="DB62" s="302">
        <f>'[1]GHG Dashboard Data - Inventory'!DF47</f>
        <v>3041.7662478205939</v>
      </c>
      <c r="DC62" s="305">
        <f>'[1]GHG Dashboard Data - Inventory'!DG47</f>
        <v>334038.50390189938</v>
      </c>
      <c r="DD62" s="305">
        <f>'[1]GHG Dashboard Data - Inventory'!DH47</f>
        <v>3133085.8633606792</v>
      </c>
      <c r="DE62" s="305">
        <f>'[1]GHG Dashboard Data - Inventory'!DI47</f>
        <v>665518.75507601269</v>
      </c>
      <c r="DF62" s="305" t="str">
        <f>'[1]GHG Dashboard Data - Inventory'!DJ47</f>
        <v/>
      </c>
      <c r="DG62" s="305" t="str">
        <f>'[1]GHG Dashboard Data - Inventory'!DK47</f>
        <v/>
      </c>
      <c r="DH62" s="305" t="str">
        <f>'[1]GHG Dashboard Data - Inventory'!DL47</f>
        <v/>
      </c>
      <c r="DI62" s="305" t="str">
        <f>'[1]GHG Dashboard Data - Inventory'!DM47</f>
        <v/>
      </c>
      <c r="DJ62" s="305" t="str">
        <f>'[1]GHG Dashboard Data - Inventory'!DN47</f>
        <v/>
      </c>
      <c r="DK62" s="305">
        <f>'[1]GHG Dashboard Data - Inventory'!DO47</f>
        <v>491219.36598341831</v>
      </c>
      <c r="DL62" s="305">
        <f>'[1]GHG Dashboard Data - Inventory'!DP47</f>
        <v>262709.68816964264</v>
      </c>
      <c r="DM62" s="305">
        <f>'[1]GHG Dashboard Data - Inventory'!DQ47</f>
        <v>247391.38112692299</v>
      </c>
      <c r="DN62" s="305" t="str">
        <f>'[1]GHG Dashboard Data - Inventory'!DR47</f>
        <v/>
      </c>
      <c r="DO62" s="305">
        <f>'[1]GHG Dashboard Data - Inventory'!DS47</f>
        <v>1057.5204800000001</v>
      </c>
      <c r="DP62" s="305">
        <f>'[1]GHG Dashboard Data - Inventory'!DT47</f>
        <v>180947.242</v>
      </c>
      <c r="DQ62" s="305" t="str">
        <f>'[1]GHG Dashboard Data - Inventory'!DU47</f>
        <v/>
      </c>
      <c r="DR62" s="305" t="str">
        <f>'[1]GHG Dashboard Data - Inventory'!DV47</f>
        <v/>
      </c>
      <c r="DS62" s="305">
        <f>'[1]GHG Dashboard Data - Inventory'!DW47</f>
        <v>3041.7662478205939</v>
      </c>
      <c r="DT62" s="305" t="str">
        <f>'[1]GHG Dashboard Data - Inventory'!DX47</f>
        <v/>
      </c>
      <c r="DU62" s="305" t="str">
        <f>'[1]GHG Dashboard Data - Inventory'!DY47</f>
        <v/>
      </c>
      <c r="DV62" s="305" t="str">
        <f>'[1]GHG Dashboard Data - Inventory'!DZ47</f>
        <v/>
      </c>
      <c r="DW62" s="305" t="str">
        <f>'[1]GHG Dashboard Data - Inventory'!EA47</f>
        <v/>
      </c>
      <c r="DX62" s="305" t="str">
        <f>'[1]GHG Dashboard Data - Inventory'!EB47</f>
        <v/>
      </c>
      <c r="DY62" s="306" t="str">
        <f>'[1]GHG Dashboard Data - Inventory'!EC47</f>
        <v/>
      </c>
      <c r="DZ62" s="307">
        <f>'[1]GHG Dashboard Data - Inventory'!ED47</f>
        <v>35636.844224727574</v>
      </c>
      <c r="EA62" s="307">
        <f>'[1]GHG Dashboard Data - Inventory'!EE47</f>
        <v>131662.22984191988</v>
      </c>
      <c r="EB62" s="307">
        <f>'[1]GHG Dashboard Data - Inventory'!EF47</f>
        <v>149987.37972475518</v>
      </c>
      <c r="EC62" s="307" t="str">
        <f>'[1]GHG Dashboard Data - Inventory'!EG47</f>
        <v/>
      </c>
      <c r="ED62" s="307" t="str">
        <f>'[1]GHG Dashboard Data - Inventory'!EH47</f>
        <v/>
      </c>
      <c r="EE62" s="307" t="str">
        <f>'[1]GHG Dashboard Data - Inventory'!EI47</f>
        <v/>
      </c>
      <c r="EF62" s="307" t="str">
        <f>'[1]GHG Dashboard Data - Inventory'!EJ47</f>
        <v/>
      </c>
      <c r="EG62" s="307" t="str">
        <f>'[1]GHG Dashboard Data - Inventory'!EK47</f>
        <v/>
      </c>
      <c r="EH62" s="307" t="str">
        <f>'[1]GHG Dashboard Data - Inventory'!EL47</f>
        <v/>
      </c>
      <c r="EI62" s="307">
        <f>'[1]GHG Dashboard Data - Inventory'!EM47</f>
        <v>466982.10548584885</v>
      </c>
      <c r="EJ62" s="307" t="str">
        <f>'[1]GHG Dashboard Data - Inventory'!EN47</f>
        <v/>
      </c>
      <c r="EK62" s="307" t="str">
        <f>'[1]GHG Dashboard Data - Inventory'!EO47</f>
        <v/>
      </c>
      <c r="EL62" s="307" t="str">
        <f>'[1]GHG Dashboard Data - Inventory'!EP47</f>
        <v/>
      </c>
      <c r="EM62" s="307">
        <f>'[1]GHG Dashboard Data - Inventory'!EQ47</f>
        <v>1057.5204800000001</v>
      </c>
      <c r="EN62" s="307" t="str">
        <f>'[1]GHG Dashboard Data - Inventory'!ER47</f>
        <v/>
      </c>
      <c r="EO62" s="307" t="str">
        <f>'[1]GHG Dashboard Data - Inventory'!ES47</f>
        <v/>
      </c>
      <c r="EP62" s="307" t="str">
        <f>'[1]GHG Dashboard Data - Inventory'!ET47</f>
        <v/>
      </c>
      <c r="EQ62" s="307" t="str">
        <f>'[1]GHG Dashboard Data - Inventory'!EU47</f>
        <v/>
      </c>
      <c r="ER62" s="307" t="str">
        <f>'[1]GHG Dashboard Data - Inventory'!EV47</f>
        <v/>
      </c>
      <c r="ES62" s="307" t="str">
        <f>'[1]GHG Dashboard Data - Inventory'!EW47</f>
        <v/>
      </c>
      <c r="ET62" s="307" t="str">
        <f>'[1]GHG Dashboard Data - Inventory'!EX47</f>
        <v/>
      </c>
      <c r="EU62" s="307" t="str">
        <f>'[1]GHG Dashboard Data - Inventory'!EY47</f>
        <v/>
      </c>
      <c r="EV62" s="307" t="str">
        <f>'[1]GHG Dashboard Data - Inventory'!EZ47</f>
        <v/>
      </c>
      <c r="EW62" s="308">
        <f t="shared" si="103"/>
        <v>0</v>
      </c>
      <c r="EX62" s="309">
        <f>'[1]GHG Dashboard Data - Inventory'!FA47</f>
        <v>3714329.9064706834</v>
      </c>
      <c r="EY62" s="309">
        <f>'[1]GHG Dashboard Data - Inventory'!FB47</f>
        <v>703427.5065658486</v>
      </c>
      <c r="EZ62" s="309">
        <f>'[1]GHG Dashboard Data - Inventory'!FC47</f>
        <v>183989.0082478206</v>
      </c>
      <c r="FA62" s="309">
        <f>'[1]GHG Dashboard Data - Inventory'!FD47</f>
        <v>4132643.1223385911</v>
      </c>
      <c r="FB62" s="309">
        <f>'[1]GHG Dashboard Data - Inventory'!FE47</f>
        <v>1002377.955759984</v>
      </c>
      <c r="FC62" s="309">
        <f>'[1]GHG Dashboard Data - Inventory'!FF47</f>
        <v>183989.0082478206</v>
      </c>
      <c r="FD62" s="309" t="str">
        <f>'[1]GHG Dashboard Data - Inventory'!FG47</f>
        <v/>
      </c>
      <c r="FE62" s="309" t="str">
        <f>'[1]GHG Dashboard Data - Inventory'!FH47</f>
        <v/>
      </c>
      <c r="FF62" s="309" t="str">
        <f>'[1]GHG Dashboard Data - Inventory'!B47</f>
        <v>Yes</v>
      </c>
      <c r="FG62" s="31" t="str">
        <f>IFERROR(VLOOKUP(E62,'Climate data-must not modify'!A:D,4,FALSE),"")</f>
        <v/>
      </c>
      <c r="FH62" s="31">
        <f t="shared" si="104"/>
        <v>563465.86120271345</v>
      </c>
      <c r="FI62" s="31">
        <f t="shared" si="105"/>
        <v>3241.5649867374004</v>
      </c>
      <c r="FJ62" s="35"/>
    </row>
    <row r="63" spans="1:166" s="31" customFormat="1">
      <c r="A63" s="31">
        <f t="shared" si="99"/>
        <v>8</v>
      </c>
      <c r="B63" s="31">
        <f t="shared" si="100"/>
        <v>48</v>
      </c>
      <c r="C63" s="34" t="str">
        <f t="shared" si="101"/>
        <v>Sydney_2005</v>
      </c>
      <c r="D63" s="231">
        <f>'[1]GHG Dashboard Data - Inventory'!H48</f>
        <v>2005</v>
      </c>
      <c r="E63" s="156" t="str">
        <f>'[1]GHG Dashboard Data - Inventory'!C48</f>
        <v>Sydney</v>
      </c>
      <c r="F63" s="156" t="str">
        <f>'[1]GHG Dashboard Data - Inventory'!D48</f>
        <v>Australia</v>
      </c>
      <c r="G63" s="156" t="str">
        <f>'[1]GHG Dashboard Data - Inventory'!E48</f>
        <v>East Asia and Oceania</v>
      </c>
      <c r="H63" s="156">
        <f>'[1]GHG Dashboard Data - Inventory'!K48</f>
        <v>164597</v>
      </c>
      <c r="I63" s="156">
        <f>'[1]GHG Dashboard Data - Inventory'!L48</f>
        <v>26.15</v>
      </c>
      <c r="J63" s="156">
        <f>'[1]GHG Dashboard Data - Inventory'!M48/1000000</f>
        <v>62758.74231288</v>
      </c>
      <c r="K63" s="156" t="str">
        <f>'[1]GHG Dashboard Data - Inventory'!J48</f>
        <v>BASIC</v>
      </c>
      <c r="L63" s="148">
        <f>'[1]GHG Dashboard Data - Inventory'!N48</f>
        <v>49496.0297416471</v>
      </c>
      <c r="M63" s="148">
        <f>'[1]GHG Dashboard Data - Inventory'!O48</f>
        <v>380334.80343974999</v>
      </c>
      <c r="N63" s="149" t="str">
        <f>'[1]GHG Dashboard Data - Inventory'!P48</f>
        <v>IE</v>
      </c>
      <c r="O63" s="148">
        <f>'[1]GHG Dashboard Data - Inventory'!Q48</f>
        <v>107595.93371324601</v>
      </c>
      <c r="P63" s="148">
        <f>'[1]GHG Dashboard Data - Inventory'!R48</f>
        <v>3321563.9790988099</v>
      </c>
      <c r="Q63" s="149" t="str">
        <f>'[1]GHG Dashboard Data - Inventory'!S48</f>
        <v>IE</v>
      </c>
      <c r="R63" s="148" t="str">
        <f>'[1]GHG Dashboard Data - Inventory'!T48</f>
        <v>IE</v>
      </c>
      <c r="S63" s="148" t="str">
        <f>'[1]GHG Dashboard Data - Inventory'!U48</f>
        <v>IE</v>
      </c>
      <c r="T63" s="149" t="str">
        <f>'[1]GHG Dashboard Data - Inventory'!V48</f>
        <v>IE</v>
      </c>
      <c r="U63" s="148" t="str">
        <f>'[1]GHG Dashboard Data - Inventory'!W48</f>
        <v>NO</v>
      </c>
      <c r="V63" s="148" t="str">
        <f>'[1]GHG Dashboard Data - Inventory'!X48</f>
        <v>NO</v>
      </c>
      <c r="W63" s="149" t="str">
        <f>'[1]GHG Dashboard Data - Inventory'!Y48</f>
        <v>NO</v>
      </c>
      <c r="X63" s="150" t="str">
        <f>'[1]GHG Dashboard Data - Inventory'!Z48</f>
        <v>NO</v>
      </c>
      <c r="Y63" s="148" t="str">
        <f>'[1]GHG Dashboard Data - Inventory'!AA48</f>
        <v>NO</v>
      </c>
      <c r="Z63" s="148" t="str">
        <f>'[1]GHG Dashboard Data - Inventory'!AB48</f>
        <v>NO</v>
      </c>
      <c r="AA63" s="149" t="str">
        <f>'[1]GHG Dashboard Data - Inventory'!AC48</f>
        <v>NO</v>
      </c>
      <c r="AB63" s="148" t="str">
        <f>'[1]GHG Dashboard Data - Inventory'!AD48</f>
        <v>NO</v>
      </c>
      <c r="AC63" s="148" t="str">
        <f>'[1]GHG Dashboard Data - Inventory'!AE48</f>
        <v>NO</v>
      </c>
      <c r="AD63" s="149" t="str">
        <f>'[1]GHG Dashboard Data - Inventory'!AF48</f>
        <v>NO</v>
      </c>
      <c r="AE63" s="148" t="str">
        <f>'[1]GHG Dashboard Data - Inventory'!AG48</f>
        <v>NO</v>
      </c>
      <c r="AF63" s="148" t="str">
        <f>'[1]GHG Dashboard Data - Inventory'!AH48</f>
        <v>IE</v>
      </c>
      <c r="AG63" s="148">
        <f>'[1]GHG Dashboard Data - Inventory'!AI48</f>
        <v>121459.21786396268</v>
      </c>
      <c r="AH63" s="148" t="str">
        <f>'[1]GHG Dashboard Data - Inventory'!AJ48</f>
        <v>NO</v>
      </c>
      <c r="AI63" s="149">
        <f>'[1]GHG Dashboard Data - Inventory'!AK48</f>
        <v>278254.96369506972</v>
      </c>
      <c r="AJ63" s="148" t="str">
        <f>'[1]GHG Dashboard Data - Inventory'!AL48</f>
        <v>NO</v>
      </c>
      <c r="AK63" s="148">
        <f>'[1]GHG Dashboard Data - Inventory'!AM48</f>
        <v>48471.08093352439</v>
      </c>
      <c r="AL63" s="149">
        <f>'[1]GHG Dashboard Data - Inventory'!AN48</f>
        <v>96942.160545110295</v>
      </c>
      <c r="AM63" s="148">
        <f>'[1]GHG Dashboard Data - Inventory'!AO48</f>
        <v>3568.28392346072</v>
      </c>
      <c r="AN63" s="148" t="str">
        <f>'[1]GHG Dashboard Data - Inventory'!AP48</f>
        <v>IE</v>
      </c>
      <c r="AO63" s="149">
        <f>'[1]GHG Dashboard Data - Inventory'!AQ48</f>
        <v>7136.5678185266197</v>
      </c>
      <c r="AP63" s="148" t="str">
        <f>'[1]GHG Dashboard Data - Inventory'!AR48</f>
        <v>NO</v>
      </c>
      <c r="AQ63" s="148" t="str">
        <f>'[1]GHG Dashboard Data - Inventory'!AS48</f>
        <v>NO</v>
      </c>
      <c r="AR63" s="149" t="str">
        <f>'[1]GHG Dashboard Data - Inventory'!AT48</f>
        <v>NE</v>
      </c>
      <c r="AS63" s="148" t="str">
        <f>'[1]GHG Dashboard Data - Inventory'!AU48</f>
        <v>IE</v>
      </c>
      <c r="AT63" s="148" t="str">
        <f>'[1]GHG Dashboard Data - Inventory'!AV48</f>
        <v>NO</v>
      </c>
      <c r="AU63" s="149" t="str">
        <f>'[1]GHG Dashboard Data - Inventory'!AW48</f>
        <v>NE</v>
      </c>
      <c r="AV63" s="148" t="str">
        <f>'[1]GHG Dashboard Data - Inventory'!AX48</f>
        <v>NO</v>
      </c>
      <c r="AW63" s="148">
        <f>'[1]GHG Dashboard Data - Inventory'!AY48</f>
        <v>627661.80806166003</v>
      </c>
      <c r="AX63" s="150" t="str">
        <f>'[1]GHG Dashboard Data - Inventory'!AZ48</f>
        <v>NO</v>
      </c>
      <c r="AY63" s="148" t="str">
        <f>'[1]GHG Dashboard Data - Inventory'!BA48</f>
        <v>NO</v>
      </c>
      <c r="AZ63" s="148" t="str">
        <f>'[1]GHG Dashboard Data - Inventory'!BB48</f>
        <v>NO</v>
      </c>
      <c r="BA63" s="150" t="str">
        <f>'[1]GHG Dashboard Data - Inventory'!BC48</f>
        <v>NO</v>
      </c>
      <c r="BB63" s="148" t="str">
        <f>'[1]GHG Dashboard Data - Inventory'!BD48</f>
        <v>NO</v>
      </c>
      <c r="BC63" s="148" t="str">
        <f>'[1]GHG Dashboard Data - Inventory'!BE48</f>
        <v>NO</v>
      </c>
      <c r="BD63" s="150" t="str">
        <f>'[1]GHG Dashboard Data - Inventory'!BF48</f>
        <v>NO</v>
      </c>
      <c r="BE63" s="148" t="str">
        <f>'[1]GHG Dashboard Data - Inventory'!BG48</f>
        <v>NO</v>
      </c>
      <c r="BF63" s="148">
        <f>'[1]GHG Dashboard Data - Inventory'!BH48</f>
        <v>4096.2557498719998</v>
      </c>
      <c r="BG63" s="150" t="str">
        <f>'[1]GHG Dashboard Data - Inventory'!BI48</f>
        <v>NO</v>
      </c>
      <c r="BH63" s="149" t="str">
        <f>'[1]GHG Dashboard Data - Inventory'!BJ48</f>
        <v>NE</v>
      </c>
      <c r="BI63" s="149" t="str">
        <f>'[1]GHG Dashboard Data - Inventory'!BK48</f>
        <v>NE</v>
      </c>
      <c r="BJ63" s="149" t="str">
        <f>'[1]GHG Dashboard Data - Inventory'!BL48</f>
        <v>NE</v>
      </c>
      <c r="BK63" s="149" t="str">
        <f>'[1]GHG Dashboard Data - Inventory'!BM48</f>
        <v>NE</v>
      </c>
      <c r="BL63" s="149" t="str">
        <f>'[1]GHG Dashboard Data - Inventory'!BN48</f>
        <v>NE</v>
      </c>
      <c r="BM63" s="151">
        <f>'[1]GHG Dashboard Data - Inventory'!BO48</f>
        <v>768942.02521478012</v>
      </c>
      <c r="BN63" s="269">
        <f>'[1]GHG Dashboard Data - Inventory'!BP48</f>
        <v>0</v>
      </c>
      <c r="BO63" s="269">
        <f>'[1]GHG Dashboard Data - Inventory'!BQ48</f>
        <v>0</v>
      </c>
      <c r="BP63" s="269">
        <f>'[1]GHG Dashboard Data - Inventory'!BR48</f>
        <v>0</v>
      </c>
      <c r="BQ63" s="269">
        <f>'[1]GHG Dashboard Data - Inventory'!BS48</f>
        <v>0</v>
      </c>
      <c r="BR63" s="269">
        <f>'[1]GHG Dashboard Data - Inventory'!BT48</f>
        <v>0</v>
      </c>
      <c r="BS63" s="269">
        <f>'[1]GHG Dashboard Data - Inventory'!BU48</f>
        <v>0</v>
      </c>
      <c r="BT63" s="152" t="str">
        <f t="shared" si="102"/>
        <v>Sydney_2005</v>
      </c>
      <c r="BU63" s="152">
        <f>'[1]GHG Dashboard Data - Inventory'!BW48</f>
        <v>4664247.3925259328</v>
      </c>
      <c r="BV63" s="152">
        <f>'[1]GHG Dashboard Data - Inventory'!BX48</f>
        <v>5046581.0845846394</v>
      </c>
      <c r="BW63" s="152">
        <f>'[1]GHG Dashboard Data - Inventory'!BY48</f>
        <v>5815523.1097994195</v>
      </c>
      <c r="BX63" s="152">
        <f>'[1]GHG Dashboard Data - Inventory'!BZ48</f>
        <v>282119.46524231648</v>
      </c>
      <c r="BY63" s="302">
        <f>'[1]GHG Dashboard Data - Inventory'!CA48</f>
        <v>3858990.7459934531</v>
      </c>
      <c r="BZ63" s="302">
        <f>'[1]GHG Dashboard Data - Inventory'!CB48</f>
        <v>173498.5827209478</v>
      </c>
      <c r="CA63" s="302">
        <f>'[1]GHG Dashboard Data - Inventory'!CC48</f>
        <v>631758.06381153199</v>
      </c>
      <c r="CB63" s="303">
        <f>'[1]GHG Dashboard Data - Inventory'!CD48</f>
        <v>3858990.7459934531</v>
      </c>
      <c r="CC63" s="303">
        <f>'[1]GHG Dashboard Data - Inventory'!CE48</f>
        <v>555832.27477965434</v>
      </c>
      <c r="CD63" s="303">
        <f>'[1]GHG Dashboard Data - Inventory'!CF48</f>
        <v>631758.06381153199</v>
      </c>
      <c r="CE63" s="303" t="str">
        <f>'[1]GHG Dashboard Data - Inventory'!CG48</f>
        <v/>
      </c>
      <c r="CF63" s="303" t="str">
        <f>'[1]GHG Dashboard Data - Inventory'!CH48</f>
        <v/>
      </c>
      <c r="CG63" s="304">
        <f>'[1]GHG Dashboard Data - Inventory'!CI48</f>
        <v>157091.96345489309</v>
      </c>
      <c r="CH63" s="304">
        <f>'[1]GHG Dashboard Data - Inventory'!CK48</f>
        <v>125027.5017874234</v>
      </c>
      <c r="CI63" s="304">
        <f>SUM('[1]GHG Dashboard Data - Inventory'!CL48:CM48)</f>
        <v>0</v>
      </c>
      <c r="CJ63" s="304" t="str">
        <f>'[1]GHG Dashboard Data - Inventory'!CN48</f>
        <v/>
      </c>
      <c r="CK63" s="304" t="str">
        <f>'[1]GHG Dashboard Data - Inventory'!CO48</f>
        <v/>
      </c>
      <c r="CL63" s="302">
        <f>'[1]GHG Dashboard Data - Inventory'!CP48</f>
        <v>429830.83318139706</v>
      </c>
      <c r="CM63" s="302">
        <f>'[1]GHG Dashboard Data - Inventory'!CQ48</f>
        <v>3429159.912812056</v>
      </c>
      <c r="CN63" s="302" t="str">
        <f>'[1]GHG Dashboard Data - Inventory'!CR48</f>
        <v/>
      </c>
      <c r="CO63" s="302" t="str">
        <f>'[1]GHG Dashboard Data - Inventory'!CS48</f>
        <v/>
      </c>
      <c r="CP63" s="302" t="str">
        <f>'[1]GHG Dashboard Data - Inventory'!CT48</f>
        <v/>
      </c>
      <c r="CQ63" s="302" t="str">
        <f>'[1]GHG Dashboard Data - Inventory'!CU48</f>
        <v/>
      </c>
      <c r="CR63" s="302" t="str">
        <f>'[1]GHG Dashboard Data - Inventory'!CV48</f>
        <v/>
      </c>
      <c r="CS63" s="302" t="str">
        <f>'[1]GHG Dashboard Data - Inventory'!CW48</f>
        <v/>
      </c>
      <c r="CT63" s="302">
        <f>'[1]GHG Dashboard Data - Inventory'!CX48</f>
        <v>121459.21786396268</v>
      </c>
      <c r="CU63" s="302">
        <f>'[1]GHG Dashboard Data - Inventory'!CY48</f>
        <v>48471.08093352439</v>
      </c>
      <c r="CV63" s="302">
        <f>'[1]GHG Dashboard Data - Inventory'!CZ48</f>
        <v>3568.28392346072</v>
      </c>
      <c r="CW63" s="302" t="str">
        <f>'[1]GHG Dashboard Data - Inventory'!DA48</f>
        <v/>
      </c>
      <c r="CX63" s="302" t="str">
        <f>'[1]GHG Dashboard Data - Inventory'!DB48</f>
        <v/>
      </c>
      <c r="CY63" s="302">
        <f>'[1]GHG Dashboard Data - Inventory'!DC48</f>
        <v>627661.80806166003</v>
      </c>
      <c r="CZ63" s="302" t="str">
        <f>'[1]GHG Dashboard Data - Inventory'!DD48</f>
        <v/>
      </c>
      <c r="DA63" s="302" t="str">
        <f>'[1]GHG Dashboard Data - Inventory'!DE48</f>
        <v/>
      </c>
      <c r="DB63" s="302">
        <f>'[1]GHG Dashboard Data - Inventory'!DF48</f>
        <v>4096.2557498719998</v>
      </c>
      <c r="DC63" s="305">
        <f>'[1]GHG Dashboard Data - Inventory'!DG48</f>
        <v>429830.83318139706</v>
      </c>
      <c r="DD63" s="305">
        <f>'[1]GHG Dashboard Data - Inventory'!DH48</f>
        <v>3429159.912812056</v>
      </c>
      <c r="DE63" s="305" t="str">
        <f>'[1]GHG Dashboard Data - Inventory'!DI48</f>
        <v/>
      </c>
      <c r="DF63" s="305" t="str">
        <f>'[1]GHG Dashboard Data - Inventory'!DJ48</f>
        <v/>
      </c>
      <c r="DG63" s="305" t="str">
        <f>'[1]GHG Dashboard Data - Inventory'!DK48</f>
        <v/>
      </c>
      <c r="DH63" s="305" t="str">
        <f>'[1]GHG Dashboard Data - Inventory'!DL48</f>
        <v/>
      </c>
      <c r="DI63" s="305" t="str">
        <f>'[1]GHG Dashboard Data - Inventory'!DM48</f>
        <v/>
      </c>
      <c r="DJ63" s="305" t="str">
        <f>'[1]GHG Dashboard Data - Inventory'!DN48</f>
        <v/>
      </c>
      <c r="DK63" s="305">
        <f>'[1]GHG Dashboard Data - Inventory'!DO48</f>
        <v>399714.18155903241</v>
      </c>
      <c r="DL63" s="305">
        <f>'[1]GHG Dashboard Data - Inventory'!DP48</f>
        <v>145413.24147863468</v>
      </c>
      <c r="DM63" s="305">
        <f>'[1]GHG Dashboard Data - Inventory'!DQ48</f>
        <v>10704.851741987339</v>
      </c>
      <c r="DN63" s="305" t="str">
        <f>'[1]GHG Dashboard Data - Inventory'!DR48</f>
        <v/>
      </c>
      <c r="DO63" s="305" t="str">
        <f>'[1]GHG Dashboard Data - Inventory'!DS48</f>
        <v/>
      </c>
      <c r="DP63" s="305">
        <f>'[1]GHG Dashboard Data - Inventory'!DT48</f>
        <v>627661.80806166003</v>
      </c>
      <c r="DQ63" s="305" t="str">
        <f>'[1]GHG Dashboard Data - Inventory'!DU48</f>
        <v/>
      </c>
      <c r="DR63" s="305" t="str">
        <f>'[1]GHG Dashboard Data - Inventory'!DV48</f>
        <v/>
      </c>
      <c r="DS63" s="305">
        <f>'[1]GHG Dashboard Data - Inventory'!DW48</f>
        <v>4096.2557498719998</v>
      </c>
      <c r="DT63" s="305" t="str">
        <f>'[1]GHG Dashboard Data - Inventory'!DX48</f>
        <v/>
      </c>
      <c r="DU63" s="305" t="str">
        <f>'[1]GHG Dashboard Data - Inventory'!DY48</f>
        <v/>
      </c>
      <c r="DV63" s="305" t="str">
        <f>'[1]GHG Dashboard Data - Inventory'!DZ48</f>
        <v/>
      </c>
      <c r="DW63" s="305" t="str">
        <f>'[1]GHG Dashboard Data - Inventory'!EA48</f>
        <v/>
      </c>
      <c r="DX63" s="305" t="str">
        <f>'[1]GHG Dashboard Data - Inventory'!EB48</f>
        <v/>
      </c>
      <c r="DY63" s="306">
        <f>'[1]GHG Dashboard Data - Inventory'!EC48</f>
        <v>768942.02521478012</v>
      </c>
      <c r="DZ63" s="307">
        <f>'[1]GHG Dashboard Data - Inventory'!ED48</f>
        <v>49496.0297416471</v>
      </c>
      <c r="EA63" s="307">
        <f>'[1]GHG Dashboard Data - Inventory'!EE48</f>
        <v>107595.93371324601</v>
      </c>
      <c r="EB63" s="307" t="str">
        <f>'[1]GHG Dashboard Data - Inventory'!EF48</f>
        <v/>
      </c>
      <c r="EC63" s="307" t="str">
        <f>'[1]GHG Dashboard Data - Inventory'!EG48</f>
        <v/>
      </c>
      <c r="ED63" s="307" t="str">
        <f>'[1]GHG Dashboard Data - Inventory'!EH48</f>
        <v/>
      </c>
      <c r="EE63" s="307" t="str">
        <f>'[1]GHG Dashboard Data - Inventory'!EI48</f>
        <v/>
      </c>
      <c r="EF63" s="307" t="str">
        <f>'[1]GHG Dashboard Data - Inventory'!EJ48</f>
        <v/>
      </c>
      <c r="EG63" s="307" t="str">
        <f>'[1]GHG Dashboard Data - Inventory'!EK48</f>
        <v/>
      </c>
      <c r="EH63" s="307" t="str">
        <f>'[1]GHG Dashboard Data - Inventory'!EL48</f>
        <v/>
      </c>
      <c r="EI63" s="307">
        <f>'[1]GHG Dashboard Data - Inventory'!EM48</f>
        <v>121459.21786396268</v>
      </c>
      <c r="EJ63" s="307" t="str">
        <f>'[1]GHG Dashboard Data - Inventory'!EN48</f>
        <v/>
      </c>
      <c r="EK63" s="307">
        <f>'[1]GHG Dashboard Data - Inventory'!EO48</f>
        <v>3568.28392346072</v>
      </c>
      <c r="EL63" s="307" t="str">
        <f>'[1]GHG Dashboard Data - Inventory'!EP48</f>
        <v/>
      </c>
      <c r="EM63" s="307" t="str">
        <f>'[1]GHG Dashboard Data - Inventory'!EQ48</f>
        <v/>
      </c>
      <c r="EN63" s="307" t="str">
        <f>'[1]GHG Dashboard Data - Inventory'!ER48</f>
        <v/>
      </c>
      <c r="EO63" s="307" t="str">
        <f>'[1]GHG Dashboard Data - Inventory'!ES48</f>
        <v/>
      </c>
      <c r="EP63" s="307" t="str">
        <f>'[1]GHG Dashboard Data - Inventory'!ET48</f>
        <v/>
      </c>
      <c r="EQ63" s="307" t="str">
        <f>'[1]GHG Dashboard Data - Inventory'!EU48</f>
        <v/>
      </c>
      <c r="ER63" s="307" t="str">
        <f>'[1]GHG Dashboard Data - Inventory'!EV48</f>
        <v/>
      </c>
      <c r="ES63" s="307" t="str">
        <f>'[1]GHG Dashboard Data - Inventory'!EW48</f>
        <v/>
      </c>
      <c r="ET63" s="307" t="str">
        <f>'[1]GHG Dashboard Data - Inventory'!EX48</f>
        <v/>
      </c>
      <c r="EU63" s="307" t="str">
        <f>'[1]GHG Dashboard Data - Inventory'!EY48</f>
        <v/>
      </c>
      <c r="EV63" s="307" t="str">
        <f>'[1]GHG Dashboard Data - Inventory'!EZ48</f>
        <v/>
      </c>
      <c r="EW63" s="308">
        <f t="shared" si="103"/>
        <v>0</v>
      </c>
      <c r="EX63" s="309">
        <f>'[1]GHG Dashboard Data - Inventory'!FA48</f>
        <v>3858990.7459934531</v>
      </c>
      <c r="EY63" s="309">
        <f>'[1]GHG Dashboard Data - Inventory'!FB48</f>
        <v>173498.5827209478</v>
      </c>
      <c r="EZ63" s="309">
        <f>'[1]GHG Dashboard Data - Inventory'!FC48</f>
        <v>631758.06381153199</v>
      </c>
      <c r="FA63" s="309">
        <f>'[1]GHG Dashboard Data - Inventory'!FD48</f>
        <v>3858990.7459934531</v>
      </c>
      <c r="FB63" s="309">
        <f>'[1]GHG Dashboard Data - Inventory'!FE48</f>
        <v>555832.27477965434</v>
      </c>
      <c r="FC63" s="309">
        <f>'[1]GHG Dashboard Data - Inventory'!FF48</f>
        <v>631758.06381153199</v>
      </c>
      <c r="FD63" s="309" t="str">
        <f>'[1]GHG Dashboard Data - Inventory'!FG48</f>
        <v/>
      </c>
      <c r="FE63" s="309" t="str">
        <f>'[1]GHG Dashboard Data - Inventory'!FH48</f>
        <v/>
      </c>
      <c r="FF63" s="309" t="str">
        <f>'[1]GHG Dashboard Data - Inventory'!B48</f>
        <v>NO</v>
      </c>
      <c r="FG63" s="31" t="str">
        <f>IFERROR(VLOOKUP(E63,'Climate data-must not modify'!A:D,4,FALSE),"")</f>
        <v/>
      </c>
      <c r="FH63" s="31">
        <f t="shared" si="104"/>
        <v>381287.2793117736</v>
      </c>
      <c r="FI63" s="31">
        <f t="shared" si="105"/>
        <v>6294.3403441682603</v>
      </c>
      <c r="FJ63" s="35"/>
    </row>
    <row r="64" spans="1:166" s="31" customFormat="1">
      <c r="A64" s="31">
        <f t="shared" si="99"/>
        <v>8</v>
      </c>
      <c r="B64" s="31">
        <f t="shared" si="100"/>
        <v>49</v>
      </c>
      <c r="C64" s="34" t="str">
        <f t="shared" si="101"/>
        <v>Sydney_2006</v>
      </c>
      <c r="D64" s="231">
        <f>'[1]GHG Dashboard Data - Inventory'!H49</f>
        <v>2006</v>
      </c>
      <c r="E64" s="156" t="str">
        <f>'[1]GHG Dashboard Data - Inventory'!C49</f>
        <v>Sydney</v>
      </c>
      <c r="F64" s="156" t="str">
        <f>'[1]GHG Dashboard Data - Inventory'!D49</f>
        <v>Australia</v>
      </c>
      <c r="G64" s="156" t="str">
        <f>'[1]GHG Dashboard Data - Inventory'!E49</f>
        <v>East Asia and Oceania</v>
      </c>
      <c r="H64" s="156">
        <f>'[1]GHG Dashboard Data - Inventory'!K49</f>
        <v>169056</v>
      </c>
      <c r="I64" s="156">
        <f>'[1]GHG Dashboard Data - Inventory'!L49</f>
        <v>26.15</v>
      </c>
      <c r="J64" s="156">
        <f>'[1]GHG Dashboard Data - Inventory'!M49/1000000</f>
        <v>65731.201595999999</v>
      </c>
      <c r="K64" s="156" t="str">
        <f>'[1]GHG Dashboard Data - Inventory'!J49</f>
        <v>BASIC</v>
      </c>
      <c r="L64" s="148">
        <f>'[1]GHG Dashboard Data - Inventory'!N49</f>
        <v>50024.3544879494</v>
      </c>
      <c r="M64" s="148">
        <f>'[1]GHG Dashboard Data - Inventory'!O49</f>
        <v>387052.17761689902</v>
      </c>
      <c r="N64" s="149" t="str">
        <f>'[1]GHG Dashboard Data - Inventory'!P49</f>
        <v>IE</v>
      </c>
      <c r="O64" s="148">
        <f>'[1]GHG Dashboard Data - Inventory'!Q49</f>
        <v>108460.554271972</v>
      </c>
      <c r="P64" s="148">
        <f>'[1]GHG Dashboard Data - Inventory'!R49</f>
        <v>3350783.9751880202</v>
      </c>
      <c r="Q64" s="149" t="str">
        <f>'[1]GHG Dashboard Data - Inventory'!S49</f>
        <v>IE</v>
      </c>
      <c r="R64" s="148" t="str">
        <f>'[1]GHG Dashboard Data - Inventory'!T49</f>
        <v>IE</v>
      </c>
      <c r="S64" s="148" t="str">
        <f>'[1]GHG Dashboard Data - Inventory'!U49</f>
        <v>IE</v>
      </c>
      <c r="T64" s="149" t="str">
        <f>'[1]GHG Dashboard Data - Inventory'!V49</f>
        <v>IE</v>
      </c>
      <c r="U64" s="148" t="str">
        <f>'[1]GHG Dashboard Data - Inventory'!W49</f>
        <v>NO</v>
      </c>
      <c r="V64" s="148" t="str">
        <f>'[1]GHG Dashboard Data - Inventory'!X49</f>
        <v>NO</v>
      </c>
      <c r="W64" s="149" t="str">
        <f>'[1]GHG Dashboard Data - Inventory'!Y49</f>
        <v>NO</v>
      </c>
      <c r="X64" s="150" t="str">
        <f>'[1]GHG Dashboard Data - Inventory'!Z49</f>
        <v>NO</v>
      </c>
      <c r="Y64" s="148" t="str">
        <f>'[1]GHG Dashboard Data - Inventory'!AA49</f>
        <v>NO</v>
      </c>
      <c r="Z64" s="148" t="str">
        <f>'[1]GHG Dashboard Data - Inventory'!AB49</f>
        <v>NO</v>
      </c>
      <c r="AA64" s="149" t="str">
        <f>'[1]GHG Dashboard Data - Inventory'!AC49</f>
        <v>NO</v>
      </c>
      <c r="AB64" s="148" t="str">
        <f>'[1]GHG Dashboard Data - Inventory'!AD49</f>
        <v>NO</v>
      </c>
      <c r="AC64" s="148" t="str">
        <f>'[1]GHG Dashboard Data - Inventory'!AE49</f>
        <v>NO</v>
      </c>
      <c r="AD64" s="149" t="str">
        <f>'[1]GHG Dashboard Data - Inventory'!AF49</f>
        <v>NO</v>
      </c>
      <c r="AE64" s="148" t="str">
        <f>'[1]GHG Dashboard Data - Inventory'!AG49</f>
        <v>NO</v>
      </c>
      <c r="AF64" s="148" t="str">
        <f>'[1]GHG Dashboard Data - Inventory'!AH49</f>
        <v>IE</v>
      </c>
      <c r="AG64" s="148">
        <f>'[1]GHG Dashboard Data - Inventory'!AI49</f>
        <v>125736.61126256599</v>
      </c>
      <c r="AH64" s="148" t="str">
        <f>'[1]GHG Dashboard Data - Inventory'!AJ49</f>
        <v>NO</v>
      </c>
      <c r="AI64" s="149">
        <f>'[1]GHG Dashboard Data - Inventory'!AK49</f>
        <v>288184.15313297394</v>
      </c>
      <c r="AJ64" s="148" t="str">
        <f>'[1]GHG Dashboard Data - Inventory'!AL49</f>
        <v>NO</v>
      </c>
      <c r="AK64" s="148">
        <f>'[1]GHG Dashboard Data - Inventory'!AM49</f>
        <v>48935.866745537816</v>
      </c>
      <c r="AL64" s="149">
        <f>'[1]GHG Dashboard Data - Inventory'!AN49</f>
        <v>97871.732156461192</v>
      </c>
      <c r="AM64" s="148">
        <f>'[1]GHG Dashboard Data - Inventory'!AO49</f>
        <v>3598.33042101111</v>
      </c>
      <c r="AN64" s="148" t="str">
        <f>'[1]GHG Dashboard Data - Inventory'!AP49</f>
        <v>IE</v>
      </c>
      <c r="AO64" s="149">
        <f>'[1]GHG Dashboard Data - Inventory'!AQ49</f>
        <v>7196.6608133883001</v>
      </c>
      <c r="AP64" s="148" t="str">
        <f>'[1]GHG Dashboard Data - Inventory'!AR49</f>
        <v>NO</v>
      </c>
      <c r="AQ64" s="148" t="str">
        <f>'[1]GHG Dashboard Data - Inventory'!AS49</f>
        <v>NO</v>
      </c>
      <c r="AR64" s="149" t="str">
        <f>'[1]GHG Dashboard Data - Inventory'!AT49</f>
        <v>NE</v>
      </c>
      <c r="AS64" s="148" t="str">
        <f>'[1]GHG Dashboard Data - Inventory'!AU49</f>
        <v>IE</v>
      </c>
      <c r="AT64" s="148" t="str">
        <f>'[1]GHG Dashboard Data - Inventory'!AV49</f>
        <v>NO</v>
      </c>
      <c r="AU64" s="149" t="str">
        <f>'[1]GHG Dashboard Data - Inventory'!AW49</f>
        <v>NE</v>
      </c>
      <c r="AV64" s="148" t="str">
        <f>'[1]GHG Dashboard Data - Inventory'!AX49</f>
        <v>NO</v>
      </c>
      <c r="AW64" s="148">
        <f>'[1]GHG Dashboard Data - Inventory'!AY49</f>
        <v>635090.91475128208</v>
      </c>
      <c r="AX64" s="150" t="str">
        <f>'[1]GHG Dashboard Data - Inventory'!AZ49</f>
        <v>NO</v>
      </c>
      <c r="AY64" s="148" t="str">
        <f>'[1]GHG Dashboard Data - Inventory'!BA49</f>
        <v>NO</v>
      </c>
      <c r="AZ64" s="148" t="str">
        <f>'[1]GHG Dashboard Data - Inventory'!BB49</f>
        <v>NO</v>
      </c>
      <c r="BA64" s="150" t="str">
        <f>'[1]GHG Dashboard Data - Inventory'!BC49</f>
        <v>NO</v>
      </c>
      <c r="BB64" s="148" t="str">
        <f>'[1]GHG Dashboard Data - Inventory'!BD49</f>
        <v>NO</v>
      </c>
      <c r="BC64" s="148" t="str">
        <f>'[1]GHG Dashboard Data - Inventory'!BE49</f>
        <v>NO</v>
      </c>
      <c r="BD64" s="150" t="str">
        <f>'[1]GHG Dashboard Data - Inventory'!BF49</f>
        <v>NO</v>
      </c>
      <c r="BE64" s="148" t="str">
        <f>'[1]GHG Dashboard Data - Inventory'!BG49</f>
        <v>NO</v>
      </c>
      <c r="BF64" s="148">
        <f>'[1]GHG Dashboard Data - Inventory'!BH49</f>
        <v>4207.2249922560004</v>
      </c>
      <c r="BG64" s="150" t="str">
        <f>'[1]GHG Dashboard Data - Inventory'!BI49</f>
        <v>NO</v>
      </c>
      <c r="BH64" s="149" t="str">
        <f>'[1]GHG Dashboard Data - Inventory'!BJ49</f>
        <v>NE</v>
      </c>
      <c r="BI64" s="149" t="str">
        <f>'[1]GHG Dashboard Data - Inventory'!BK49</f>
        <v>NE</v>
      </c>
      <c r="BJ64" s="149" t="str">
        <f>'[1]GHG Dashboard Data - Inventory'!BL49</f>
        <v>NE</v>
      </c>
      <c r="BK64" s="149" t="str">
        <f>'[1]GHG Dashboard Data - Inventory'!BM49</f>
        <v>NE</v>
      </c>
      <c r="BL64" s="149" t="str">
        <f>'[1]GHG Dashboard Data - Inventory'!BN49</f>
        <v>NE</v>
      </c>
      <c r="BM64" s="151">
        <f>'[1]GHG Dashboard Data - Inventory'!BO49</f>
        <v>776071.50979412976</v>
      </c>
      <c r="BN64" s="269">
        <f>'[1]GHG Dashboard Data - Inventory'!BP49</f>
        <v>0</v>
      </c>
      <c r="BO64" s="269">
        <f>'[1]GHG Dashboard Data - Inventory'!BQ49</f>
        <v>0</v>
      </c>
      <c r="BP64" s="269">
        <f>'[1]GHG Dashboard Data - Inventory'!BR49</f>
        <v>0</v>
      </c>
      <c r="BQ64" s="269">
        <f>'[1]GHG Dashboard Data - Inventory'!BS49</f>
        <v>0</v>
      </c>
      <c r="BR64" s="269">
        <f>'[1]GHG Dashboard Data - Inventory'!BT49</f>
        <v>0</v>
      </c>
      <c r="BS64" s="269">
        <f>'[1]GHG Dashboard Data - Inventory'!BU49</f>
        <v>0</v>
      </c>
      <c r="BT64" s="152" t="str">
        <f t="shared" si="102"/>
        <v>Sydney_2006</v>
      </c>
      <c r="BU64" s="152">
        <f>'[1]GHG Dashboard Data - Inventory'!BW49</f>
        <v>4713890.0097374935</v>
      </c>
      <c r="BV64" s="152">
        <f>'[1]GHG Dashboard Data - Inventory'!BX49</f>
        <v>5107142.5558403172</v>
      </c>
      <c r="BW64" s="152">
        <f>'[1]GHG Dashboard Data - Inventory'!BY49</f>
        <v>5883214.0656344471</v>
      </c>
      <c r="BX64" s="152">
        <f>'[1]GHG Dashboard Data - Inventory'!BZ49</f>
        <v>287819.85044349846</v>
      </c>
      <c r="BY64" s="302">
        <f>'[1]GHG Dashboard Data - Inventory'!CA49</f>
        <v>3896321.0615648404</v>
      </c>
      <c r="BZ64" s="302">
        <f>'[1]GHG Dashboard Data - Inventory'!CB49</f>
        <v>178270.8084291149</v>
      </c>
      <c r="CA64" s="302">
        <f>'[1]GHG Dashboard Data - Inventory'!CC49</f>
        <v>639298.13974353811</v>
      </c>
      <c r="CB64" s="303">
        <f>'[1]GHG Dashboard Data - Inventory'!CD49</f>
        <v>3896321.0615648404</v>
      </c>
      <c r="CC64" s="303">
        <f>'[1]GHG Dashboard Data - Inventory'!CE49</f>
        <v>571523.35453193833</v>
      </c>
      <c r="CD64" s="303">
        <f>'[1]GHG Dashboard Data - Inventory'!CF49</f>
        <v>639298.13974353811</v>
      </c>
      <c r="CE64" s="303" t="str">
        <f>'[1]GHG Dashboard Data - Inventory'!CG49</f>
        <v/>
      </c>
      <c r="CF64" s="303" t="str">
        <f>'[1]GHG Dashboard Data - Inventory'!CH49</f>
        <v/>
      </c>
      <c r="CG64" s="304">
        <f>'[1]GHG Dashboard Data - Inventory'!CI49</f>
        <v>158484.90875992138</v>
      </c>
      <c r="CH64" s="304">
        <f>'[1]GHG Dashboard Data - Inventory'!CK49</f>
        <v>129334.9416835771</v>
      </c>
      <c r="CI64" s="304">
        <f>SUM('[1]GHG Dashboard Data - Inventory'!CL49:CM49)</f>
        <v>0</v>
      </c>
      <c r="CJ64" s="304" t="str">
        <f>'[1]GHG Dashboard Data - Inventory'!CN49</f>
        <v/>
      </c>
      <c r="CK64" s="304" t="str">
        <f>'[1]GHG Dashboard Data - Inventory'!CO49</f>
        <v/>
      </c>
      <c r="CL64" s="302">
        <f>'[1]GHG Dashboard Data - Inventory'!CP49</f>
        <v>437076.53210484842</v>
      </c>
      <c r="CM64" s="302">
        <f>'[1]GHG Dashboard Data - Inventory'!CQ49</f>
        <v>3459244.529459992</v>
      </c>
      <c r="CN64" s="302" t="str">
        <f>'[1]GHG Dashboard Data - Inventory'!CR49</f>
        <v/>
      </c>
      <c r="CO64" s="302" t="str">
        <f>'[1]GHG Dashboard Data - Inventory'!CS49</f>
        <v/>
      </c>
      <c r="CP64" s="302" t="str">
        <f>'[1]GHG Dashboard Data - Inventory'!CT49</f>
        <v/>
      </c>
      <c r="CQ64" s="302" t="str">
        <f>'[1]GHG Dashboard Data - Inventory'!CU49</f>
        <v/>
      </c>
      <c r="CR64" s="302" t="str">
        <f>'[1]GHG Dashboard Data - Inventory'!CV49</f>
        <v/>
      </c>
      <c r="CS64" s="302" t="str">
        <f>'[1]GHG Dashboard Data - Inventory'!CW49</f>
        <v/>
      </c>
      <c r="CT64" s="302">
        <f>'[1]GHG Dashboard Data - Inventory'!CX49</f>
        <v>125736.61126256599</v>
      </c>
      <c r="CU64" s="302">
        <f>'[1]GHG Dashboard Data - Inventory'!CY49</f>
        <v>48935.866745537816</v>
      </c>
      <c r="CV64" s="302">
        <f>'[1]GHG Dashboard Data - Inventory'!CZ49</f>
        <v>3598.33042101111</v>
      </c>
      <c r="CW64" s="302" t="str">
        <f>'[1]GHG Dashboard Data - Inventory'!DA49</f>
        <v/>
      </c>
      <c r="CX64" s="302" t="str">
        <f>'[1]GHG Dashboard Data - Inventory'!DB49</f>
        <v/>
      </c>
      <c r="CY64" s="302">
        <f>'[1]GHG Dashboard Data - Inventory'!DC49</f>
        <v>635090.91475128208</v>
      </c>
      <c r="CZ64" s="302" t="str">
        <f>'[1]GHG Dashboard Data - Inventory'!DD49</f>
        <v/>
      </c>
      <c r="DA64" s="302" t="str">
        <f>'[1]GHG Dashboard Data - Inventory'!DE49</f>
        <v/>
      </c>
      <c r="DB64" s="302">
        <f>'[1]GHG Dashboard Data - Inventory'!DF49</f>
        <v>4207.2249922560004</v>
      </c>
      <c r="DC64" s="305">
        <f>'[1]GHG Dashboard Data - Inventory'!DG49</f>
        <v>437076.53210484842</v>
      </c>
      <c r="DD64" s="305">
        <f>'[1]GHG Dashboard Data - Inventory'!DH49</f>
        <v>3459244.529459992</v>
      </c>
      <c r="DE64" s="305" t="str">
        <f>'[1]GHG Dashboard Data - Inventory'!DI49</f>
        <v/>
      </c>
      <c r="DF64" s="305" t="str">
        <f>'[1]GHG Dashboard Data - Inventory'!DJ49</f>
        <v/>
      </c>
      <c r="DG64" s="305" t="str">
        <f>'[1]GHG Dashboard Data - Inventory'!DK49</f>
        <v/>
      </c>
      <c r="DH64" s="305" t="str">
        <f>'[1]GHG Dashboard Data - Inventory'!DL49</f>
        <v/>
      </c>
      <c r="DI64" s="305" t="str">
        <f>'[1]GHG Dashboard Data - Inventory'!DM49</f>
        <v/>
      </c>
      <c r="DJ64" s="305" t="str">
        <f>'[1]GHG Dashboard Data - Inventory'!DN49</f>
        <v/>
      </c>
      <c r="DK64" s="305">
        <f>'[1]GHG Dashboard Data - Inventory'!DO49</f>
        <v>413920.76439553994</v>
      </c>
      <c r="DL64" s="305">
        <f>'[1]GHG Dashboard Data - Inventory'!DP49</f>
        <v>146807.59890199901</v>
      </c>
      <c r="DM64" s="305">
        <f>'[1]GHG Dashboard Data - Inventory'!DQ49</f>
        <v>10794.991234399411</v>
      </c>
      <c r="DN64" s="305" t="str">
        <f>'[1]GHG Dashboard Data - Inventory'!DR49</f>
        <v/>
      </c>
      <c r="DO64" s="305" t="str">
        <f>'[1]GHG Dashboard Data - Inventory'!DS49</f>
        <v/>
      </c>
      <c r="DP64" s="305">
        <f>'[1]GHG Dashboard Data - Inventory'!DT49</f>
        <v>635090.91475128208</v>
      </c>
      <c r="DQ64" s="305" t="str">
        <f>'[1]GHG Dashboard Data - Inventory'!DU49</f>
        <v/>
      </c>
      <c r="DR64" s="305" t="str">
        <f>'[1]GHG Dashboard Data - Inventory'!DV49</f>
        <v/>
      </c>
      <c r="DS64" s="305">
        <f>'[1]GHG Dashboard Data - Inventory'!DW49</f>
        <v>4207.2249922560004</v>
      </c>
      <c r="DT64" s="305" t="str">
        <f>'[1]GHG Dashboard Data - Inventory'!DX49</f>
        <v/>
      </c>
      <c r="DU64" s="305" t="str">
        <f>'[1]GHG Dashboard Data - Inventory'!DY49</f>
        <v/>
      </c>
      <c r="DV64" s="305" t="str">
        <f>'[1]GHG Dashboard Data - Inventory'!DZ49</f>
        <v/>
      </c>
      <c r="DW64" s="305" t="str">
        <f>'[1]GHG Dashboard Data - Inventory'!EA49</f>
        <v/>
      </c>
      <c r="DX64" s="305" t="str">
        <f>'[1]GHG Dashboard Data - Inventory'!EB49</f>
        <v/>
      </c>
      <c r="DY64" s="306">
        <f>'[1]GHG Dashboard Data - Inventory'!EC49</f>
        <v>776071.50979412976</v>
      </c>
      <c r="DZ64" s="307">
        <f>'[1]GHG Dashboard Data - Inventory'!ED49</f>
        <v>50024.3544879494</v>
      </c>
      <c r="EA64" s="307">
        <f>'[1]GHG Dashboard Data - Inventory'!EE49</f>
        <v>108460.554271972</v>
      </c>
      <c r="EB64" s="307" t="str">
        <f>'[1]GHG Dashboard Data - Inventory'!EF49</f>
        <v/>
      </c>
      <c r="EC64" s="307" t="str">
        <f>'[1]GHG Dashboard Data - Inventory'!EG49</f>
        <v/>
      </c>
      <c r="ED64" s="307" t="str">
        <f>'[1]GHG Dashboard Data - Inventory'!EH49</f>
        <v/>
      </c>
      <c r="EE64" s="307" t="str">
        <f>'[1]GHG Dashboard Data - Inventory'!EI49</f>
        <v/>
      </c>
      <c r="EF64" s="307" t="str">
        <f>'[1]GHG Dashboard Data - Inventory'!EJ49</f>
        <v/>
      </c>
      <c r="EG64" s="307" t="str">
        <f>'[1]GHG Dashboard Data - Inventory'!EK49</f>
        <v/>
      </c>
      <c r="EH64" s="307" t="str">
        <f>'[1]GHG Dashboard Data - Inventory'!EL49</f>
        <v/>
      </c>
      <c r="EI64" s="307">
        <f>'[1]GHG Dashboard Data - Inventory'!EM49</f>
        <v>125736.61126256599</v>
      </c>
      <c r="EJ64" s="307" t="str">
        <f>'[1]GHG Dashboard Data - Inventory'!EN49</f>
        <v/>
      </c>
      <c r="EK64" s="307">
        <f>'[1]GHG Dashboard Data - Inventory'!EO49</f>
        <v>3598.33042101111</v>
      </c>
      <c r="EL64" s="307" t="str">
        <f>'[1]GHG Dashboard Data - Inventory'!EP49</f>
        <v/>
      </c>
      <c r="EM64" s="307" t="str">
        <f>'[1]GHG Dashboard Data - Inventory'!EQ49</f>
        <v/>
      </c>
      <c r="EN64" s="307" t="str">
        <f>'[1]GHG Dashboard Data - Inventory'!ER49</f>
        <v/>
      </c>
      <c r="EO64" s="307" t="str">
        <f>'[1]GHG Dashboard Data - Inventory'!ES49</f>
        <v/>
      </c>
      <c r="EP64" s="307" t="str">
        <f>'[1]GHG Dashboard Data - Inventory'!ET49</f>
        <v/>
      </c>
      <c r="EQ64" s="307" t="str">
        <f>'[1]GHG Dashboard Data - Inventory'!EU49</f>
        <v/>
      </c>
      <c r="ER64" s="307" t="str">
        <f>'[1]GHG Dashboard Data - Inventory'!EV49</f>
        <v/>
      </c>
      <c r="ES64" s="307" t="str">
        <f>'[1]GHG Dashboard Data - Inventory'!EW49</f>
        <v/>
      </c>
      <c r="ET64" s="307" t="str">
        <f>'[1]GHG Dashboard Data - Inventory'!EX49</f>
        <v/>
      </c>
      <c r="EU64" s="307" t="str">
        <f>'[1]GHG Dashboard Data - Inventory'!EY49</f>
        <v/>
      </c>
      <c r="EV64" s="307" t="str">
        <f>'[1]GHG Dashboard Data - Inventory'!EZ49</f>
        <v/>
      </c>
      <c r="EW64" s="308">
        <f t="shared" si="103"/>
        <v>0</v>
      </c>
      <c r="EX64" s="309">
        <f>'[1]GHG Dashboard Data - Inventory'!FA49</f>
        <v>3896321.0615648404</v>
      </c>
      <c r="EY64" s="309">
        <f>'[1]GHG Dashboard Data - Inventory'!FB49</f>
        <v>178270.8084291149</v>
      </c>
      <c r="EZ64" s="309">
        <f>'[1]GHG Dashboard Data - Inventory'!FC49</f>
        <v>639298.13974353811</v>
      </c>
      <c r="FA64" s="309">
        <f>'[1]GHG Dashboard Data - Inventory'!FD49</f>
        <v>3896321.0615648404</v>
      </c>
      <c r="FB64" s="309">
        <f>'[1]GHG Dashboard Data - Inventory'!FE49</f>
        <v>571523.35453193833</v>
      </c>
      <c r="FC64" s="309">
        <f>'[1]GHG Dashboard Data - Inventory'!FF49</f>
        <v>639298.13974353811</v>
      </c>
      <c r="FD64" s="309" t="str">
        <f>'[1]GHG Dashboard Data - Inventory'!FG49</f>
        <v/>
      </c>
      <c r="FE64" s="309" t="str">
        <f>'[1]GHG Dashboard Data - Inventory'!FH49</f>
        <v/>
      </c>
      <c r="FF64" s="309" t="str">
        <f>'[1]GHG Dashboard Data - Inventory'!B49</f>
        <v>NO</v>
      </c>
      <c r="FG64" s="31" t="str">
        <f>IFERROR(VLOOKUP(E64,'Climate data-must not modify'!A:D,4,FALSE),"")</f>
        <v/>
      </c>
      <c r="FH64" s="31">
        <f t="shared" si="104"/>
        <v>388813.18377342419</v>
      </c>
      <c r="FI64" s="31">
        <f t="shared" si="105"/>
        <v>6464.8565965583175</v>
      </c>
      <c r="FJ64" s="35"/>
    </row>
    <row r="65" spans="1:166" s="31" customFormat="1">
      <c r="A65" s="31">
        <f t="shared" si="99"/>
        <v>8</v>
      </c>
      <c r="B65" s="31">
        <f t="shared" si="100"/>
        <v>50</v>
      </c>
      <c r="C65" s="34" t="str">
        <f t="shared" si="101"/>
        <v>Sydney_2007</v>
      </c>
      <c r="D65" s="231">
        <f>'[1]GHG Dashboard Data - Inventory'!H50</f>
        <v>2007</v>
      </c>
      <c r="E65" s="156" t="str">
        <f>'[1]GHG Dashboard Data - Inventory'!C50</f>
        <v>Sydney</v>
      </c>
      <c r="F65" s="156" t="str">
        <f>'[1]GHG Dashboard Data - Inventory'!D50</f>
        <v>Australia</v>
      </c>
      <c r="G65" s="156" t="str">
        <f>'[1]GHG Dashboard Data - Inventory'!E50</f>
        <v>East Asia and Oceania</v>
      </c>
      <c r="H65" s="156">
        <f>'[1]GHG Dashboard Data - Inventory'!K50</f>
        <v>172985</v>
      </c>
      <c r="I65" s="156">
        <f>'[1]GHG Dashboard Data - Inventory'!L50</f>
        <v>26.15</v>
      </c>
      <c r="J65" s="156">
        <f>'[1]GHG Dashboard Data - Inventory'!M50/1000000</f>
        <v>76056.907620149999</v>
      </c>
      <c r="K65" s="156" t="str">
        <f>'[1]GHG Dashboard Data - Inventory'!J50</f>
        <v>BASIC</v>
      </c>
      <c r="L65" s="148">
        <f>'[1]GHG Dashboard Data - Inventory'!N50</f>
        <v>52354.1175189063</v>
      </c>
      <c r="M65" s="148">
        <f>'[1]GHG Dashboard Data - Inventory'!O50</f>
        <v>385199.30118175002</v>
      </c>
      <c r="N65" s="149" t="str">
        <f>'[1]GHG Dashboard Data - Inventory'!P50</f>
        <v>IE</v>
      </c>
      <c r="O65" s="148">
        <f>'[1]GHG Dashboard Data - Inventory'!Q50</f>
        <v>109018.03206743801</v>
      </c>
      <c r="P65" s="148">
        <f>'[1]GHG Dashboard Data - Inventory'!R50</f>
        <v>3385780.7704336299</v>
      </c>
      <c r="Q65" s="149" t="str">
        <f>'[1]GHG Dashboard Data - Inventory'!S50</f>
        <v>IE</v>
      </c>
      <c r="R65" s="148" t="str">
        <f>'[1]GHG Dashboard Data - Inventory'!T50</f>
        <v>IE</v>
      </c>
      <c r="S65" s="148" t="str">
        <f>'[1]GHG Dashboard Data - Inventory'!U50</f>
        <v>IE</v>
      </c>
      <c r="T65" s="149" t="str">
        <f>'[1]GHG Dashboard Data - Inventory'!V50</f>
        <v>IE</v>
      </c>
      <c r="U65" s="148" t="str">
        <f>'[1]GHG Dashboard Data - Inventory'!W50</f>
        <v>NO</v>
      </c>
      <c r="V65" s="148" t="str">
        <f>'[1]GHG Dashboard Data - Inventory'!X50</f>
        <v>NO</v>
      </c>
      <c r="W65" s="149" t="str">
        <f>'[1]GHG Dashboard Data - Inventory'!Y50</f>
        <v>NO</v>
      </c>
      <c r="X65" s="150" t="str">
        <f>'[1]GHG Dashboard Data - Inventory'!Z50</f>
        <v>NO</v>
      </c>
      <c r="Y65" s="148" t="str">
        <f>'[1]GHG Dashboard Data - Inventory'!AA50</f>
        <v>NO</v>
      </c>
      <c r="Z65" s="148" t="str">
        <f>'[1]GHG Dashboard Data - Inventory'!AB50</f>
        <v>NO</v>
      </c>
      <c r="AA65" s="149" t="str">
        <f>'[1]GHG Dashboard Data - Inventory'!AC50</f>
        <v>NO</v>
      </c>
      <c r="AB65" s="148" t="str">
        <f>'[1]GHG Dashboard Data - Inventory'!AD50</f>
        <v>NO</v>
      </c>
      <c r="AC65" s="148" t="str">
        <f>'[1]GHG Dashboard Data - Inventory'!AE50</f>
        <v>NO</v>
      </c>
      <c r="AD65" s="149" t="str">
        <f>'[1]GHG Dashboard Data - Inventory'!AF50</f>
        <v>NO</v>
      </c>
      <c r="AE65" s="148" t="str">
        <f>'[1]GHG Dashboard Data - Inventory'!AG50</f>
        <v>NO</v>
      </c>
      <c r="AF65" s="148" t="str">
        <f>'[1]GHG Dashboard Data - Inventory'!AH50</f>
        <v>IE</v>
      </c>
      <c r="AG65" s="148">
        <f>'[1]GHG Dashboard Data - Inventory'!AI50</f>
        <v>127211.63792127688</v>
      </c>
      <c r="AH65" s="148" t="str">
        <f>'[1]GHG Dashboard Data - Inventory'!AJ50</f>
        <v>NO</v>
      </c>
      <c r="AI65" s="149">
        <f>'[1]GHG Dashboard Data - Inventory'!AK50</f>
        <v>291516.77891237679</v>
      </c>
      <c r="AJ65" s="148" t="str">
        <f>'[1]GHG Dashboard Data - Inventory'!AL50</f>
        <v>NO</v>
      </c>
      <c r="AK65" s="148">
        <f>'[1]GHG Dashboard Data - Inventory'!AM50</f>
        <v>50218.469598313452</v>
      </c>
      <c r="AL65" s="149">
        <f>'[1]GHG Dashboard Data - Inventory'!AN50</f>
        <v>100436.93782703229</v>
      </c>
      <c r="AM65" s="148">
        <f>'[1]GHG Dashboard Data - Inventory'!AO50</f>
        <v>3681.84782271825</v>
      </c>
      <c r="AN65" s="148" t="str">
        <f>'[1]GHG Dashboard Data - Inventory'!AP50</f>
        <v>IE</v>
      </c>
      <c r="AO65" s="149">
        <f>'[1]GHG Dashboard Data - Inventory'!AQ50</f>
        <v>7363.6956161379803</v>
      </c>
      <c r="AP65" s="148" t="str">
        <f>'[1]GHG Dashboard Data - Inventory'!AR50</f>
        <v>NO</v>
      </c>
      <c r="AQ65" s="148" t="str">
        <f>'[1]GHG Dashboard Data - Inventory'!AS50</f>
        <v>NO</v>
      </c>
      <c r="AR65" s="149" t="str">
        <f>'[1]GHG Dashboard Data - Inventory'!AT50</f>
        <v>NE</v>
      </c>
      <c r="AS65" s="148" t="str">
        <f>'[1]GHG Dashboard Data - Inventory'!AU50</f>
        <v>IE</v>
      </c>
      <c r="AT65" s="148" t="str">
        <f>'[1]GHG Dashboard Data - Inventory'!AV50</f>
        <v>NO</v>
      </c>
      <c r="AU65" s="149" t="str">
        <f>'[1]GHG Dashboard Data - Inventory'!AW50</f>
        <v>NE</v>
      </c>
      <c r="AV65" s="148" t="str">
        <f>'[1]GHG Dashboard Data - Inventory'!AX50</f>
        <v>NO</v>
      </c>
      <c r="AW65" s="148">
        <f>'[1]GHG Dashboard Data - Inventory'!AY50</f>
        <v>643148.86225943686</v>
      </c>
      <c r="AX65" s="150" t="str">
        <f>'[1]GHG Dashboard Data - Inventory'!AZ50</f>
        <v>NO</v>
      </c>
      <c r="AY65" s="148" t="str">
        <f>'[1]GHG Dashboard Data - Inventory'!BA50</f>
        <v>NO</v>
      </c>
      <c r="AZ65" s="148" t="str">
        <f>'[1]GHG Dashboard Data - Inventory'!BB50</f>
        <v>NO</v>
      </c>
      <c r="BA65" s="150" t="str">
        <f>'[1]GHG Dashboard Data - Inventory'!BC50</f>
        <v>NO</v>
      </c>
      <c r="BB65" s="148" t="str">
        <f>'[1]GHG Dashboard Data - Inventory'!BD50</f>
        <v>NO</v>
      </c>
      <c r="BC65" s="148" t="str">
        <f>'[1]GHG Dashboard Data - Inventory'!BE50</f>
        <v>NO</v>
      </c>
      <c r="BD65" s="150" t="str">
        <f>'[1]GHG Dashboard Data - Inventory'!BF50</f>
        <v>NO</v>
      </c>
      <c r="BE65" s="148" t="str">
        <f>'[1]GHG Dashboard Data - Inventory'!BG50</f>
        <v>NO</v>
      </c>
      <c r="BF65" s="148">
        <f>'[1]GHG Dashboard Data - Inventory'!BH50</f>
        <v>4305.0043493599997</v>
      </c>
      <c r="BG65" s="150" t="str">
        <f>'[1]GHG Dashboard Data - Inventory'!BI50</f>
        <v>NO</v>
      </c>
      <c r="BH65" s="149" t="str">
        <f>'[1]GHG Dashboard Data - Inventory'!BJ50</f>
        <v>NE</v>
      </c>
      <c r="BI65" s="149" t="str">
        <f>'[1]GHG Dashboard Data - Inventory'!BK50</f>
        <v>NE</v>
      </c>
      <c r="BJ65" s="149" t="str">
        <f>'[1]GHG Dashboard Data - Inventory'!BL50</f>
        <v>NE</v>
      </c>
      <c r="BK65" s="149" t="str">
        <f>'[1]GHG Dashboard Data - Inventory'!BM50</f>
        <v>NE</v>
      </c>
      <c r="BL65" s="149" t="str">
        <f>'[1]GHG Dashboard Data - Inventory'!BN50</f>
        <v>NE</v>
      </c>
      <c r="BM65" s="151">
        <f>'[1]GHG Dashboard Data - Inventory'!BO50</f>
        <v>769160.20740195422</v>
      </c>
      <c r="BN65" s="269">
        <f>'[1]GHG Dashboard Data - Inventory'!BP50</f>
        <v>0</v>
      </c>
      <c r="BO65" s="269">
        <f>'[1]GHG Dashboard Data - Inventory'!BQ50</f>
        <v>0</v>
      </c>
      <c r="BP65" s="269">
        <f>'[1]GHG Dashboard Data - Inventory'!BR50</f>
        <v>0</v>
      </c>
      <c r="BQ65" s="269">
        <f>'[1]GHG Dashboard Data - Inventory'!BS50</f>
        <v>0</v>
      </c>
      <c r="BR65" s="269">
        <f>'[1]GHG Dashboard Data - Inventory'!BT50</f>
        <v>0</v>
      </c>
      <c r="BS65" s="269">
        <f>'[1]GHG Dashboard Data - Inventory'!BU50</f>
        <v>0</v>
      </c>
      <c r="BT65" s="152" t="str">
        <f t="shared" si="102"/>
        <v>Sydney_2007</v>
      </c>
      <c r="BU65" s="152">
        <f>'[1]GHG Dashboard Data - Inventory'!BW50</f>
        <v>4760918.0431528296</v>
      </c>
      <c r="BV65" s="152">
        <f>'[1]GHG Dashboard Data - Inventory'!BX50</f>
        <v>5160235.4555083765</v>
      </c>
      <c r="BW65" s="152">
        <f>'[1]GHG Dashboard Data - Inventory'!BY50</f>
        <v>5929395.662910331</v>
      </c>
      <c r="BX65" s="152">
        <f>'[1]GHG Dashboard Data - Inventory'!BZ50</f>
        <v>292265.63533033943</v>
      </c>
      <c r="BY65" s="302">
        <f>'[1]GHG Dashboard Data - Inventory'!CA50</f>
        <v>3932352.2212017244</v>
      </c>
      <c r="BZ65" s="302">
        <f>'[1]GHG Dashboard Data - Inventory'!CB50</f>
        <v>181111.95534230859</v>
      </c>
      <c r="CA65" s="302">
        <f>'[1]GHG Dashboard Data - Inventory'!CC50</f>
        <v>647453.86660879687</v>
      </c>
      <c r="CB65" s="303">
        <f>'[1]GHG Dashboard Data - Inventory'!CD50</f>
        <v>3932352.2212017244</v>
      </c>
      <c r="CC65" s="303">
        <f>'[1]GHG Dashboard Data - Inventory'!CE50</f>
        <v>580429.36769785569</v>
      </c>
      <c r="CD65" s="303">
        <f>'[1]GHG Dashboard Data - Inventory'!CF50</f>
        <v>647453.86660879687</v>
      </c>
      <c r="CE65" s="303" t="str">
        <f>'[1]GHG Dashboard Data - Inventory'!CG50</f>
        <v/>
      </c>
      <c r="CF65" s="303" t="str">
        <f>'[1]GHG Dashboard Data - Inventory'!CH50</f>
        <v/>
      </c>
      <c r="CG65" s="304">
        <f>'[1]GHG Dashboard Data - Inventory'!CI50</f>
        <v>161372.14958634431</v>
      </c>
      <c r="CH65" s="304">
        <f>'[1]GHG Dashboard Data - Inventory'!CK50</f>
        <v>130893.48574399513</v>
      </c>
      <c r="CI65" s="304">
        <f>SUM('[1]GHG Dashboard Data - Inventory'!CL50:CM50)</f>
        <v>0</v>
      </c>
      <c r="CJ65" s="304" t="str">
        <f>'[1]GHG Dashboard Data - Inventory'!CN50</f>
        <v/>
      </c>
      <c r="CK65" s="304" t="str">
        <f>'[1]GHG Dashboard Data - Inventory'!CO50</f>
        <v/>
      </c>
      <c r="CL65" s="302">
        <f>'[1]GHG Dashboard Data - Inventory'!CP50</f>
        <v>437553.41870065633</v>
      </c>
      <c r="CM65" s="302">
        <f>'[1]GHG Dashboard Data - Inventory'!CQ50</f>
        <v>3494798.802501068</v>
      </c>
      <c r="CN65" s="302" t="str">
        <f>'[1]GHG Dashboard Data - Inventory'!CR50</f>
        <v/>
      </c>
      <c r="CO65" s="302" t="str">
        <f>'[1]GHG Dashboard Data - Inventory'!CS50</f>
        <v/>
      </c>
      <c r="CP65" s="302" t="str">
        <f>'[1]GHG Dashboard Data - Inventory'!CT50</f>
        <v/>
      </c>
      <c r="CQ65" s="302" t="str">
        <f>'[1]GHG Dashboard Data - Inventory'!CU50</f>
        <v/>
      </c>
      <c r="CR65" s="302" t="str">
        <f>'[1]GHG Dashboard Data - Inventory'!CV50</f>
        <v/>
      </c>
      <c r="CS65" s="302" t="str">
        <f>'[1]GHG Dashboard Data - Inventory'!CW50</f>
        <v/>
      </c>
      <c r="CT65" s="302">
        <f>'[1]GHG Dashboard Data - Inventory'!CX50</f>
        <v>127211.63792127688</v>
      </c>
      <c r="CU65" s="302">
        <f>'[1]GHG Dashboard Data - Inventory'!CY50</f>
        <v>50218.469598313452</v>
      </c>
      <c r="CV65" s="302">
        <f>'[1]GHG Dashboard Data - Inventory'!CZ50</f>
        <v>3681.84782271825</v>
      </c>
      <c r="CW65" s="302" t="str">
        <f>'[1]GHG Dashboard Data - Inventory'!DA50</f>
        <v/>
      </c>
      <c r="CX65" s="302" t="str">
        <f>'[1]GHG Dashboard Data - Inventory'!DB50</f>
        <v/>
      </c>
      <c r="CY65" s="302">
        <f>'[1]GHG Dashboard Data - Inventory'!DC50</f>
        <v>643148.86225943686</v>
      </c>
      <c r="CZ65" s="302" t="str">
        <f>'[1]GHG Dashboard Data - Inventory'!DD50</f>
        <v/>
      </c>
      <c r="DA65" s="302" t="str">
        <f>'[1]GHG Dashboard Data - Inventory'!DE50</f>
        <v/>
      </c>
      <c r="DB65" s="302">
        <f>'[1]GHG Dashboard Data - Inventory'!DF50</f>
        <v>4305.0043493599997</v>
      </c>
      <c r="DC65" s="305">
        <f>'[1]GHG Dashboard Data - Inventory'!DG50</f>
        <v>437553.41870065633</v>
      </c>
      <c r="DD65" s="305">
        <f>'[1]GHG Dashboard Data - Inventory'!DH50</f>
        <v>3494798.802501068</v>
      </c>
      <c r="DE65" s="305" t="str">
        <f>'[1]GHG Dashboard Data - Inventory'!DI50</f>
        <v/>
      </c>
      <c r="DF65" s="305" t="str">
        <f>'[1]GHG Dashboard Data - Inventory'!DJ50</f>
        <v/>
      </c>
      <c r="DG65" s="305" t="str">
        <f>'[1]GHG Dashboard Data - Inventory'!DK50</f>
        <v/>
      </c>
      <c r="DH65" s="305" t="str">
        <f>'[1]GHG Dashboard Data - Inventory'!DL50</f>
        <v/>
      </c>
      <c r="DI65" s="305" t="str">
        <f>'[1]GHG Dashboard Data - Inventory'!DM50</f>
        <v/>
      </c>
      <c r="DJ65" s="305" t="str">
        <f>'[1]GHG Dashboard Data - Inventory'!DN50</f>
        <v/>
      </c>
      <c r="DK65" s="305">
        <f>'[1]GHG Dashboard Data - Inventory'!DO50</f>
        <v>418728.4168336537</v>
      </c>
      <c r="DL65" s="305">
        <f>'[1]GHG Dashboard Data - Inventory'!DP50</f>
        <v>150655.40742534574</v>
      </c>
      <c r="DM65" s="305">
        <f>'[1]GHG Dashboard Data - Inventory'!DQ50</f>
        <v>11045.54343885623</v>
      </c>
      <c r="DN65" s="305" t="str">
        <f>'[1]GHG Dashboard Data - Inventory'!DR50</f>
        <v/>
      </c>
      <c r="DO65" s="305" t="str">
        <f>'[1]GHG Dashboard Data - Inventory'!DS50</f>
        <v/>
      </c>
      <c r="DP65" s="305">
        <f>'[1]GHG Dashboard Data - Inventory'!DT50</f>
        <v>643148.86225943686</v>
      </c>
      <c r="DQ65" s="305" t="str">
        <f>'[1]GHG Dashboard Data - Inventory'!DU50</f>
        <v/>
      </c>
      <c r="DR65" s="305" t="str">
        <f>'[1]GHG Dashboard Data - Inventory'!DV50</f>
        <v/>
      </c>
      <c r="DS65" s="305">
        <f>'[1]GHG Dashboard Data - Inventory'!DW50</f>
        <v>4305.0043493599997</v>
      </c>
      <c r="DT65" s="305" t="str">
        <f>'[1]GHG Dashboard Data - Inventory'!DX50</f>
        <v/>
      </c>
      <c r="DU65" s="305" t="str">
        <f>'[1]GHG Dashboard Data - Inventory'!DY50</f>
        <v/>
      </c>
      <c r="DV65" s="305" t="str">
        <f>'[1]GHG Dashboard Data - Inventory'!DZ50</f>
        <v/>
      </c>
      <c r="DW65" s="305" t="str">
        <f>'[1]GHG Dashboard Data - Inventory'!EA50</f>
        <v/>
      </c>
      <c r="DX65" s="305" t="str">
        <f>'[1]GHG Dashboard Data - Inventory'!EB50</f>
        <v/>
      </c>
      <c r="DY65" s="306">
        <f>'[1]GHG Dashboard Data - Inventory'!EC50</f>
        <v>769160.20740195422</v>
      </c>
      <c r="DZ65" s="307">
        <f>'[1]GHG Dashboard Data - Inventory'!ED50</f>
        <v>52354.1175189063</v>
      </c>
      <c r="EA65" s="307">
        <f>'[1]GHG Dashboard Data - Inventory'!EE50</f>
        <v>109018.03206743801</v>
      </c>
      <c r="EB65" s="307" t="str">
        <f>'[1]GHG Dashboard Data - Inventory'!EF50</f>
        <v/>
      </c>
      <c r="EC65" s="307" t="str">
        <f>'[1]GHG Dashboard Data - Inventory'!EG50</f>
        <v/>
      </c>
      <c r="ED65" s="307" t="str">
        <f>'[1]GHG Dashboard Data - Inventory'!EH50</f>
        <v/>
      </c>
      <c r="EE65" s="307" t="str">
        <f>'[1]GHG Dashboard Data - Inventory'!EI50</f>
        <v/>
      </c>
      <c r="EF65" s="307" t="str">
        <f>'[1]GHG Dashboard Data - Inventory'!EJ50</f>
        <v/>
      </c>
      <c r="EG65" s="307" t="str">
        <f>'[1]GHG Dashboard Data - Inventory'!EK50</f>
        <v/>
      </c>
      <c r="EH65" s="307" t="str">
        <f>'[1]GHG Dashboard Data - Inventory'!EL50</f>
        <v/>
      </c>
      <c r="EI65" s="307">
        <f>'[1]GHG Dashboard Data - Inventory'!EM50</f>
        <v>127211.63792127688</v>
      </c>
      <c r="EJ65" s="307" t="str">
        <f>'[1]GHG Dashboard Data - Inventory'!EN50</f>
        <v/>
      </c>
      <c r="EK65" s="307">
        <f>'[1]GHG Dashboard Data - Inventory'!EO50</f>
        <v>3681.84782271825</v>
      </c>
      <c r="EL65" s="307" t="str">
        <f>'[1]GHG Dashboard Data - Inventory'!EP50</f>
        <v/>
      </c>
      <c r="EM65" s="307" t="str">
        <f>'[1]GHG Dashboard Data - Inventory'!EQ50</f>
        <v/>
      </c>
      <c r="EN65" s="307" t="str">
        <f>'[1]GHG Dashboard Data - Inventory'!ER50</f>
        <v/>
      </c>
      <c r="EO65" s="307" t="str">
        <f>'[1]GHG Dashboard Data - Inventory'!ES50</f>
        <v/>
      </c>
      <c r="EP65" s="307" t="str">
        <f>'[1]GHG Dashboard Data - Inventory'!ET50</f>
        <v/>
      </c>
      <c r="EQ65" s="307" t="str">
        <f>'[1]GHG Dashboard Data - Inventory'!EU50</f>
        <v/>
      </c>
      <c r="ER65" s="307" t="str">
        <f>'[1]GHG Dashboard Data - Inventory'!EV50</f>
        <v/>
      </c>
      <c r="ES65" s="307" t="str">
        <f>'[1]GHG Dashboard Data - Inventory'!EW50</f>
        <v/>
      </c>
      <c r="ET65" s="307" t="str">
        <f>'[1]GHG Dashboard Data - Inventory'!EX50</f>
        <v/>
      </c>
      <c r="EU65" s="307" t="str">
        <f>'[1]GHG Dashboard Data - Inventory'!EY50</f>
        <v/>
      </c>
      <c r="EV65" s="307" t="str">
        <f>'[1]GHG Dashboard Data - Inventory'!EZ50</f>
        <v/>
      </c>
      <c r="EW65" s="308">
        <f t="shared" si="103"/>
        <v>0</v>
      </c>
      <c r="EX65" s="309">
        <f>'[1]GHG Dashboard Data - Inventory'!FA50</f>
        <v>3932352.2212017244</v>
      </c>
      <c r="EY65" s="309">
        <f>'[1]GHG Dashboard Data - Inventory'!FB50</f>
        <v>181111.95534230859</v>
      </c>
      <c r="EZ65" s="309">
        <f>'[1]GHG Dashboard Data - Inventory'!FC50</f>
        <v>647453.86660879687</v>
      </c>
      <c r="FA65" s="309">
        <f>'[1]GHG Dashboard Data - Inventory'!FD50</f>
        <v>3932352.2212017244</v>
      </c>
      <c r="FB65" s="309">
        <f>'[1]GHG Dashboard Data - Inventory'!FE50</f>
        <v>580429.36769785569</v>
      </c>
      <c r="FC65" s="309">
        <f>'[1]GHG Dashboard Data - Inventory'!FF50</f>
        <v>647453.86660879687</v>
      </c>
      <c r="FD65" s="309" t="str">
        <f>'[1]GHG Dashboard Data - Inventory'!FG50</f>
        <v/>
      </c>
      <c r="FE65" s="309" t="str">
        <f>'[1]GHG Dashboard Data - Inventory'!FH50</f>
        <v/>
      </c>
      <c r="FF65" s="309" t="str">
        <f>'[1]GHG Dashboard Data - Inventory'!B50</f>
        <v>NO</v>
      </c>
      <c r="FG65" s="31" t="str">
        <f>IFERROR(VLOOKUP(E65,'Climate data-must not modify'!A:D,4,FALSE),"")</f>
        <v/>
      </c>
      <c r="FH65" s="31">
        <f t="shared" si="104"/>
        <v>439673.42613608111</v>
      </c>
      <c r="FI65" s="31">
        <f t="shared" si="105"/>
        <v>6615.1051625239006</v>
      </c>
      <c r="FJ65" s="35"/>
    </row>
    <row r="66" spans="1:166" s="31" customFormat="1">
      <c r="A66" s="31">
        <f t="shared" si="99"/>
        <v>8</v>
      </c>
      <c r="B66" s="31">
        <f t="shared" si="100"/>
        <v>51</v>
      </c>
      <c r="C66" s="34" t="str">
        <f t="shared" si="101"/>
        <v>Sydney_2008</v>
      </c>
      <c r="D66" s="231">
        <f>'[1]GHG Dashboard Data - Inventory'!H51</f>
        <v>2008</v>
      </c>
      <c r="E66" s="156" t="str">
        <f>'[1]GHG Dashboard Data - Inventory'!C51</f>
        <v>Sydney</v>
      </c>
      <c r="F66" s="156" t="str">
        <f>'[1]GHG Dashboard Data - Inventory'!D51</f>
        <v>Australia</v>
      </c>
      <c r="G66" s="156" t="str">
        <f>'[1]GHG Dashboard Data - Inventory'!E51</f>
        <v>East Asia and Oceania</v>
      </c>
      <c r="H66" s="156">
        <f>'[1]GHG Dashboard Data - Inventory'!K51</f>
        <v>177150</v>
      </c>
      <c r="I66" s="156">
        <f>'[1]GHG Dashboard Data - Inventory'!L51</f>
        <v>26.15</v>
      </c>
      <c r="J66" s="156">
        <f>'[1]GHG Dashboard Data - Inventory'!M51/1000000</f>
        <v>88629.960367680003</v>
      </c>
      <c r="K66" s="156" t="str">
        <f>'[1]GHG Dashboard Data - Inventory'!J51</f>
        <v>BASIC</v>
      </c>
      <c r="L66" s="148">
        <f>'[1]GHG Dashboard Data - Inventory'!N51</f>
        <v>54526.968345078501</v>
      </c>
      <c r="M66" s="148">
        <f>'[1]GHG Dashboard Data - Inventory'!O51</f>
        <v>391807.76036734902</v>
      </c>
      <c r="N66" s="149" t="str">
        <f>'[1]GHG Dashboard Data - Inventory'!P51</f>
        <v>IE</v>
      </c>
      <c r="O66" s="148">
        <f>'[1]GHG Dashboard Data - Inventory'!Q51</f>
        <v>109267.94068241199</v>
      </c>
      <c r="P66" s="148">
        <f>'[1]GHG Dashboard Data - Inventory'!R51</f>
        <v>3299828.3005686998</v>
      </c>
      <c r="Q66" s="149" t="str">
        <f>'[1]GHG Dashboard Data - Inventory'!S51</f>
        <v>IE</v>
      </c>
      <c r="R66" s="148" t="str">
        <f>'[1]GHG Dashboard Data - Inventory'!T51</f>
        <v>IE</v>
      </c>
      <c r="S66" s="148" t="str">
        <f>'[1]GHG Dashboard Data - Inventory'!U51</f>
        <v>IE</v>
      </c>
      <c r="T66" s="149" t="str">
        <f>'[1]GHG Dashboard Data - Inventory'!V51</f>
        <v>IE</v>
      </c>
      <c r="U66" s="148" t="str">
        <f>'[1]GHG Dashboard Data - Inventory'!W51</f>
        <v>NO</v>
      </c>
      <c r="V66" s="148" t="str">
        <f>'[1]GHG Dashboard Data - Inventory'!X51</f>
        <v>NO</v>
      </c>
      <c r="W66" s="149" t="str">
        <f>'[1]GHG Dashboard Data - Inventory'!Y51</f>
        <v>NO</v>
      </c>
      <c r="X66" s="150" t="str">
        <f>'[1]GHG Dashboard Data - Inventory'!Z51</f>
        <v>NO</v>
      </c>
      <c r="Y66" s="148" t="str">
        <f>'[1]GHG Dashboard Data - Inventory'!AA51</f>
        <v>NO</v>
      </c>
      <c r="Z66" s="148" t="str">
        <f>'[1]GHG Dashboard Data - Inventory'!AB51</f>
        <v>NO</v>
      </c>
      <c r="AA66" s="149" t="str">
        <f>'[1]GHG Dashboard Data - Inventory'!AC51</f>
        <v>NO</v>
      </c>
      <c r="AB66" s="148" t="str">
        <f>'[1]GHG Dashboard Data - Inventory'!AD51</f>
        <v>NO</v>
      </c>
      <c r="AC66" s="148" t="str">
        <f>'[1]GHG Dashboard Data - Inventory'!AE51</f>
        <v>NO</v>
      </c>
      <c r="AD66" s="149" t="str">
        <f>'[1]GHG Dashboard Data - Inventory'!AF51</f>
        <v>NO</v>
      </c>
      <c r="AE66" s="148" t="str">
        <f>'[1]GHG Dashboard Data - Inventory'!AG51</f>
        <v>NO</v>
      </c>
      <c r="AF66" s="148" t="str">
        <f>'[1]GHG Dashboard Data - Inventory'!AH51</f>
        <v>IE</v>
      </c>
      <c r="AG66" s="148">
        <f>'[1]GHG Dashboard Data - Inventory'!AI51</f>
        <v>128679.04583251958</v>
      </c>
      <c r="AH66" s="148" t="str">
        <f>'[1]GHG Dashboard Data - Inventory'!AJ51</f>
        <v>NO</v>
      </c>
      <c r="AI66" s="149">
        <f>'[1]GHG Dashboard Data - Inventory'!AK51</f>
        <v>283807.56587069068</v>
      </c>
      <c r="AJ66" s="148" t="str">
        <f>'[1]GHG Dashboard Data - Inventory'!AL51</f>
        <v>NO</v>
      </c>
      <c r="AK66" s="148">
        <f>'[1]GHG Dashboard Data - Inventory'!AM51</f>
        <v>51120.951741179255</v>
      </c>
      <c r="AL66" s="149">
        <f>'[1]GHG Dashboard Data - Inventory'!AN51</f>
        <v>102241.90208815079</v>
      </c>
      <c r="AM66" s="148">
        <f>'[1]GHG Dashboard Data - Inventory'!AO51</f>
        <v>3745.2458348758601</v>
      </c>
      <c r="AN66" s="148" t="str">
        <f>'[1]GHG Dashboard Data - Inventory'!AP51</f>
        <v>IE</v>
      </c>
      <c r="AO66" s="149">
        <f>'[1]GHG Dashboard Data - Inventory'!AQ51</f>
        <v>7490.4916399487101</v>
      </c>
      <c r="AP66" s="148" t="str">
        <f>'[1]GHG Dashboard Data - Inventory'!AR51</f>
        <v>NO</v>
      </c>
      <c r="AQ66" s="148" t="str">
        <f>'[1]GHG Dashboard Data - Inventory'!AS51</f>
        <v>NO</v>
      </c>
      <c r="AR66" s="149" t="str">
        <f>'[1]GHG Dashboard Data - Inventory'!AT51</f>
        <v>NE</v>
      </c>
      <c r="AS66" s="148" t="str">
        <f>'[1]GHG Dashboard Data - Inventory'!AU51</f>
        <v>IE</v>
      </c>
      <c r="AT66" s="148" t="str">
        <f>'[1]GHG Dashboard Data - Inventory'!AV51</f>
        <v>NO</v>
      </c>
      <c r="AU66" s="149" t="str">
        <f>'[1]GHG Dashboard Data - Inventory'!AW51</f>
        <v>NE</v>
      </c>
      <c r="AV66" s="148" t="str">
        <f>'[1]GHG Dashboard Data - Inventory'!AX51</f>
        <v>NO</v>
      </c>
      <c r="AW66" s="148">
        <f>'[1]GHG Dashboard Data - Inventory'!AY51</f>
        <v>589812.13493373094</v>
      </c>
      <c r="AX66" s="150" t="str">
        <f>'[1]GHG Dashboard Data - Inventory'!AZ51</f>
        <v>NO</v>
      </c>
      <c r="AY66" s="148" t="str">
        <f>'[1]GHG Dashboard Data - Inventory'!BA51</f>
        <v>NO</v>
      </c>
      <c r="AZ66" s="148" t="str">
        <f>'[1]GHG Dashboard Data - Inventory'!BB51</f>
        <v>NO</v>
      </c>
      <c r="BA66" s="150" t="str">
        <f>'[1]GHG Dashboard Data - Inventory'!BC51</f>
        <v>NO</v>
      </c>
      <c r="BB66" s="148" t="str">
        <f>'[1]GHG Dashboard Data - Inventory'!BD51</f>
        <v>NO</v>
      </c>
      <c r="BC66" s="148" t="str">
        <f>'[1]GHG Dashboard Data - Inventory'!BE51</f>
        <v>NO</v>
      </c>
      <c r="BD66" s="150" t="str">
        <f>'[1]GHG Dashboard Data - Inventory'!BF51</f>
        <v>NO</v>
      </c>
      <c r="BE66" s="148" t="str">
        <f>'[1]GHG Dashboard Data - Inventory'!BG51</f>
        <v>NO</v>
      </c>
      <c r="BF66" s="148">
        <f>'[1]GHG Dashboard Data - Inventory'!BH51</f>
        <v>4408.6569384000004</v>
      </c>
      <c r="BG66" s="150" t="str">
        <f>'[1]GHG Dashboard Data - Inventory'!BI51</f>
        <v>NO</v>
      </c>
      <c r="BH66" s="149" t="str">
        <f>'[1]GHG Dashboard Data - Inventory'!BJ51</f>
        <v>NE</v>
      </c>
      <c r="BI66" s="149" t="str">
        <f>'[1]GHG Dashboard Data - Inventory'!BK51</f>
        <v>NE</v>
      </c>
      <c r="BJ66" s="149" t="str">
        <f>'[1]GHG Dashboard Data - Inventory'!BL51</f>
        <v>NE</v>
      </c>
      <c r="BK66" s="149" t="str">
        <f>'[1]GHG Dashboard Data - Inventory'!BM51</f>
        <v>NE</v>
      </c>
      <c r="BL66" s="149" t="str">
        <f>'[1]GHG Dashboard Data - Inventory'!BN51</f>
        <v>NE</v>
      </c>
      <c r="BM66" s="151">
        <f>'[1]GHG Dashboard Data - Inventory'!BO51</f>
        <v>754651.11948681273</v>
      </c>
      <c r="BN66" s="269">
        <f>'[1]GHG Dashboard Data - Inventory'!BP51</f>
        <v>0</v>
      </c>
      <c r="BO66" s="269">
        <f>'[1]GHG Dashboard Data - Inventory'!BQ51</f>
        <v>0</v>
      </c>
      <c r="BP66" s="269">
        <f>'[1]GHG Dashboard Data - Inventory'!BR51</f>
        <v>0</v>
      </c>
      <c r="BQ66" s="269">
        <f>'[1]GHG Dashboard Data - Inventory'!BS51</f>
        <v>0</v>
      </c>
      <c r="BR66" s="269">
        <f>'[1]GHG Dashboard Data - Inventory'!BT51</f>
        <v>0</v>
      </c>
      <c r="BS66" s="269">
        <f>'[1]GHG Dashboard Data - Inventory'!BU51</f>
        <v>0</v>
      </c>
      <c r="BT66" s="152" t="str">
        <f t="shared" si="102"/>
        <v>Sydney_2008</v>
      </c>
      <c r="BU66" s="152">
        <f>'[1]GHG Dashboard Data - Inventory'!BW51</f>
        <v>4633197.0052442448</v>
      </c>
      <c r="BV66" s="152">
        <f>'[1]GHG Dashboard Data - Inventory'!BX51</f>
        <v>5026736.9648430347</v>
      </c>
      <c r="BW66" s="152">
        <f>'[1]GHG Dashboard Data - Inventory'!BY51</f>
        <v>5781388.0843298472</v>
      </c>
      <c r="BX66" s="152">
        <f>'[1]GHG Dashboard Data - Inventory'!BZ51</f>
        <v>296219.20069488592</v>
      </c>
      <c r="BY66" s="302">
        <f>'[1]GHG Dashboard Data - Inventory'!CA51</f>
        <v>3855430.9699635394</v>
      </c>
      <c r="BZ66" s="302">
        <f>'[1]GHG Dashboard Data - Inventory'!CB51</f>
        <v>183545.24340857469</v>
      </c>
      <c r="CA66" s="302">
        <f>'[1]GHG Dashboard Data - Inventory'!CC51</f>
        <v>594220.79187213094</v>
      </c>
      <c r="CB66" s="303">
        <f>'[1]GHG Dashboard Data - Inventory'!CD51</f>
        <v>3855430.9699635394</v>
      </c>
      <c r="CC66" s="303">
        <f>'[1]GHG Dashboard Data - Inventory'!CE51</f>
        <v>577085.20300736488</v>
      </c>
      <c r="CD66" s="303">
        <f>'[1]GHG Dashboard Data - Inventory'!CF51</f>
        <v>594220.79187213094</v>
      </c>
      <c r="CE66" s="303" t="str">
        <f>'[1]GHG Dashboard Data - Inventory'!CG51</f>
        <v/>
      </c>
      <c r="CF66" s="303" t="str">
        <f>'[1]GHG Dashboard Data - Inventory'!CH51</f>
        <v/>
      </c>
      <c r="CG66" s="304">
        <f>'[1]GHG Dashboard Data - Inventory'!CI51</f>
        <v>163794.9090274905</v>
      </c>
      <c r="CH66" s="304">
        <f>'[1]GHG Dashboard Data - Inventory'!CK51</f>
        <v>132424.29166739545</v>
      </c>
      <c r="CI66" s="304">
        <f>SUM('[1]GHG Dashboard Data - Inventory'!CL51:CM51)</f>
        <v>0</v>
      </c>
      <c r="CJ66" s="304" t="str">
        <f>'[1]GHG Dashboard Data - Inventory'!CN51</f>
        <v/>
      </c>
      <c r="CK66" s="304" t="str">
        <f>'[1]GHG Dashboard Data - Inventory'!CO51</f>
        <v/>
      </c>
      <c r="CL66" s="302">
        <f>'[1]GHG Dashboard Data - Inventory'!CP51</f>
        <v>446334.72871242755</v>
      </c>
      <c r="CM66" s="302">
        <f>'[1]GHG Dashboard Data - Inventory'!CQ51</f>
        <v>3409096.241251112</v>
      </c>
      <c r="CN66" s="302" t="str">
        <f>'[1]GHG Dashboard Data - Inventory'!CR51</f>
        <v/>
      </c>
      <c r="CO66" s="302" t="str">
        <f>'[1]GHG Dashboard Data - Inventory'!CS51</f>
        <v/>
      </c>
      <c r="CP66" s="302" t="str">
        <f>'[1]GHG Dashboard Data - Inventory'!CT51</f>
        <v/>
      </c>
      <c r="CQ66" s="302" t="str">
        <f>'[1]GHG Dashboard Data - Inventory'!CU51</f>
        <v/>
      </c>
      <c r="CR66" s="302" t="str">
        <f>'[1]GHG Dashboard Data - Inventory'!CV51</f>
        <v/>
      </c>
      <c r="CS66" s="302" t="str">
        <f>'[1]GHG Dashboard Data - Inventory'!CW51</f>
        <v/>
      </c>
      <c r="CT66" s="302">
        <f>'[1]GHG Dashboard Data - Inventory'!CX51</f>
        <v>128679.04583251958</v>
      </c>
      <c r="CU66" s="302">
        <f>'[1]GHG Dashboard Data - Inventory'!CY51</f>
        <v>51120.951741179255</v>
      </c>
      <c r="CV66" s="302">
        <f>'[1]GHG Dashboard Data - Inventory'!CZ51</f>
        <v>3745.2458348758601</v>
      </c>
      <c r="CW66" s="302" t="str">
        <f>'[1]GHG Dashboard Data - Inventory'!DA51</f>
        <v/>
      </c>
      <c r="CX66" s="302" t="str">
        <f>'[1]GHG Dashboard Data - Inventory'!DB51</f>
        <v/>
      </c>
      <c r="CY66" s="302">
        <f>'[1]GHG Dashboard Data - Inventory'!DC51</f>
        <v>589812.13493373094</v>
      </c>
      <c r="CZ66" s="302" t="str">
        <f>'[1]GHG Dashboard Data - Inventory'!DD51</f>
        <v/>
      </c>
      <c r="DA66" s="302" t="str">
        <f>'[1]GHG Dashboard Data - Inventory'!DE51</f>
        <v/>
      </c>
      <c r="DB66" s="302">
        <f>'[1]GHG Dashboard Data - Inventory'!DF51</f>
        <v>4408.6569384000004</v>
      </c>
      <c r="DC66" s="305">
        <f>'[1]GHG Dashboard Data - Inventory'!DG51</f>
        <v>446334.72871242755</v>
      </c>
      <c r="DD66" s="305">
        <f>'[1]GHG Dashboard Data - Inventory'!DH51</f>
        <v>3409096.241251112</v>
      </c>
      <c r="DE66" s="305" t="str">
        <f>'[1]GHG Dashboard Data - Inventory'!DI51</f>
        <v/>
      </c>
      <c r="DF66" s="305" t="str">
        <f>'[1]GHG Dashboard Data - Inventory'!DJ51</f>
        <v/>
      </c>
      <c r="DG66" s="305" t="str">
        <f>'[1]GHG Dashboard Data - Inventory'!DK51</f>
        <v/>
      </c>
      <c r="DH66" s="305" t="str">
        <f>'[1]GHG Dashboard Data - Inventory'!DL51</f>
        <v/>
      </c>
      <c r="DI66" s="305" t="str">
        <f>'[1]GHG Dashboard Data - Inventory'!DM51</f>
        <v/>
      </c>
      <c r="DJ66" s="305" t="str">
        <f>'[1]GHG Dashboard Data - Inventory'!DN51</f>
        <v/>
      </c>
      <c r="DK66" s="305">
        <f>'[1]GHG Dashboard Data - Inventory'!DO51</f>
        <v>412486.61170321028</v>
      </c>
      <c r="DL66" s="305">
        <f>'[1]GHG Dashboard Data - Inventory'!DP51</f>
        <v>153362.85382933004</v>
      </c>
      <c r="DM66" s="305">
        <f>'[1]GHG Dashboard Data - Inventory'!DQ51</f>
        <v>11235.737474824571</v>
      </c>
      <c r="DN66" s="305" t="str">
        <f>'[1]GHG Dashboard Data - Inventory'!DR51</f>
        <v/>
      </c>
      <c r="DO66" s="305" t="str">
        <f>'[1]GHG Dashboard Data - Inventory'!DS51</f>
        <v/>
      </c>
      <c r="DP66" s="305">
        <f>'[1]GHG Dashboard Data - Inventory'!DT51</f>
        <v>589812.13493373094</v>
      </c>
      <c r="DQ66" s="305" t="str">
        <f>'[1]GHG Dashboard Data - Inventory'!DU51</f>
        <v/>
      </c>
      <c r="DR66" s="305" t="str">
        <f>'[1]GHG Dashboard Data - Inventory'!DV51</f>
        <v/>
      </c>
      <c r="DS66" s="305">
        <f>'[1]GHG Dashboard Data - Inventory'!DW51</f>
        <v>4408.6569384000004</v>
      </c>
      <c r="DT66" s="305" t="str">
        <f>'[1]GHG Dashboard Data - Inventory'!DX51</f>
        <v/>
      </c>
      <c r="DU66" s="305" t="str">
        <f>'[1]GHG Dashboard Data - Inventory'!DY51</f>
        <v/>
      </c>
      <c r="DV66" s="305" t="str">
        <f>'[1]GHG Dashboard Data - Inventory'!DZ51</f>
        <v/>
      </c>
      <c r="DW66" s="305" t="str">
        <f>'[1]GHG Dashboard Data - Inventory'!EA51</f>
        <v/>
      </c>
      <c r="DX66" s="305" t="str">
        <f>'[1]GHG Dashboard Data - Inventory'!EB51</f>
        <v/>
      </c>
      <c r="DY66" s="306">
        <f>'[1]GHG Dashboard Data - Inventory'!EC51</f>
        <v>754651.11948681273</v>
      </c>
      <c r="DZ66" s="307">
        <f>'[1]GHG Dashboard Data - Inventory'!ED51</f>
        <v>54526.968345078501</v>
      </c>
      <c r="EA66" s="307">
        <f>'[1]GHG Dashboard Data - Inventory'!EE51</f>
        <v>109267.94068241199</v>
      </c>
      <c r="EB66" s="307" t="str">
        <f>'[1]GHG Dashboard Data - Inventory'!EF51</f>
        <v/>
      </c>
      <c r="EC66" s="307" t="str">
        <f>'[1]GHG Dashboard Data - Inventory'!EG51</f>
        <v/>
      </c>
      <c r="ED66" s="307" t="str">
        <f>'[1]GHG Dashboard Data - Inventory'!EH51</f>
        <v/>
      </c>
      <c r="EE66" s="307" t="str">
        <f>'[1]GHG Dashboard Data - Inventory'!EI51</f>
        <v/>
      </c>
      <c r="EF66" s="307" t="str">
        <f>'[1]GHG Dashboard Data - Inventory'!EJ51</f>
        <v/>
      </c>
      <c r="EG66" s="307" t="str">
        <f>'[1]GHG Dashboard Data - Inventory'!EK51</f>
        <v/>
      </c>
      <c r="EH66" s="307" t="str">
        <f>'[1]GHG Dashboard Data - Inventory'!EL51</f>
        <v/>
      </c>
      <c r="EI66" s="307">
        <f>'[1]GHG Dashboard Data - Inventory'!EM51</f>
        <v>128679.04583251958</v>
      </c>
      <c r="EJ66" s="307" t="str">
        <f>'[1]GHG Dashboard Data - Inventory'!EN51</f>
        <v/>
      </c>
      <c r="EK66" s="307">
        <f>'[1]GHG Dashboard Data - Inventory'!EO51</f>
        <v>3745.2458348758601</v>
      </c>
      <c r="EL66" s="307" t="str">
        <f>'[1]GHG Dashboard Data - Inventory'!EP51</f>
        <v/>
      </c>
      <c r="EM66" s="307" t="str">
        <f>'[1]GHG Dashboard Data - Inventory'!EQ51</f>
        <v/>
      </c>
      <c r="EN66" s="307" t="str">
        <f>'[1]GHG Dashboard Data - Inventory'!ER51</f>
        <v/>
      </c>
      <c r="EO66" s="307" t="str">
        <f>'[1]GHG Dashboard Data - Inventory'!ES51</f>
        <v/>
      </c>
      <c r="EP66" s="307" t="str">
        <f>'[1]GHG Dashboard Data - Inventory'!ET51</f>
        <v/>
      </c>
      <c r="EQ66" s="307" t="str">
        <f>'[1]GHG Dashboard Data - Inventory'!EU51</f>
        <v/>
      </c>
      <c r="ER66" s="307" t="str">
        <f>'[1]GHG Dashboard Data - Inventory'!EV51</f>
        <v/>
      </c>
      <c r="ES66" s="307" t="str">
        <f>'[1]GHG Dashboard Data - Inventory'!EW51</f>
        <v/>
      </c>
      <c r="ET66" s="307" t="str">
        <f>'[1]GHG Dashboard Data - Inventory'!EX51</f>
        <v/>
      </c>
      <c r="EU66" s="307" t="str">
        <f>'[1]GHG Dashboard Data - Inventory'!EY51</f>
        <v/>
      </c>
      <c r="EV66" s="307" t="str">
        <f>'[1]GHG Dashboard Data - Inventory'!EZ51</f>
        <v/>
      </c>
      <c r="EW66" s="308">
        <f t="shared" si="103"/>
        <v>0</v>
      </c>
      <c r="EX66" s="309">
        <f>'[1]GHG Dashboard Data - Inventory'!FA51</f>
        <v>3855430.9699635394</v>
      </c>
      <c r="EY66" s="309">
        <f>'[1]GHG Dashboard Data - Inventory'!FB51</f>
        <v>183545.24340857469</v>
      </c>
      <c r="EZ66" s="309">
        <f>'[1]GHG Dashboard Data - Inventory'!FC51</f>
        <v>594220.79187213094</v>
      </c>
      <c r="FA66" s="309">
        <f>'[1]GHG Dashboard Data - Inventory'!FD51</f>
        <v>3855430.9699635394</v>
      </c>
      <c r="FB66" s="309">
        <f>'[1]GHG Dashboard Data - Inventory'!FE51</f>
        <v>577085.20300736488</v>
      </c>
      <c r="FC66" s="309">
        <f>'[1]GHG Dashboard Data - Inventory'!FF51</f>
        <v>594220.79187213094</v>
      </c>
      <c r="FD66" s="309" t="str">
        <f>'[1]GHG Dashboard Data - Inventory'!FG51</f>
        <v/>
      </c>
      <c r="FE66" s="309" t="str">
        <f>'[1]GHG Dashboard Data - Inventory'!FH51</f>
        <v/>
      </c>
      <c r="FF66" s="309" t="str">
        <f>'[1]GHG Dashboard Data - Inventory'!B51</f>
        <v>NO</v>
      </c>
      <c r="FG66" s="31" t="str">
        <f>IFERROR(VLOOKUP(E66,'Climate data-must not modify'!A:D,4,FALSE),"")</f>
        <v/>
      </c>
      <c r="FH66" s="31">
        <f t="shared" si="104"/>
        <v>500310.247630144</v>
      </c>
      <c r="FI66" s="31">
        <f t="shared" si="105"/>
        <v>6774.3785850860422</v>
      </c>
      <c r="FJ66" s="35"/>
    </row>
    <row r="67" spans="1:166" s="31" customFormat="1">
      <c r="A67" s="31">
        <f t="shared" si="99"/>
        <v>8</v>
      </c>
      <c r="B67" s="31">
        <f t="shared" si="100"/>
        <v>52</v>
      </c>
      <c r="C67" s="34" t="str">
        <f t="shared" si="101"/>
        <v>Sydney_2009</v>
      </c>
      <c r="D67" s="231">
        <f>'[1]GHG Dashboard Data - Inventory'!H52</f>
        <v>2009</v>
      </c>
      <c r="E67" s="156" t="str">
        <f>'[1]GHG Dashboard Data - Inventory'!C52</f>
        <v>Sydney</v>
      </c>
      <c r="F67" s="156" t="str">
        <f>'[1]GHG Dashboard Data - Inventory'!D52</f>
        <v>Australia</v>
      </c>
      <c r="G67" s="156" t="str">
        <f>'[1]GHG Dashboard Data - Inventory'!E52</f>
        <v>East Asia and Oceania</v>
      </c>
      <c r="H67" s="156">
        <f>'[1]GHG Dashboard Data - Inventory'!K52</f>
        <v>180748</v>
      </c>
      <c r="I67" s="156">
        <f>'[1]GHG Dashboard Data - Inventory'!L52</f>
        <v>26.15</v>
      </c>
      <c r="J67" s="156">
        <f>'[1]GHG Dashboard Data - Inventory'!M52/1000000</f>
        <v>76681.148282619994</v>
      </c>
      <c r="K67" s="156" t="str">
        <f>'[1]GHG Dashboard Data - Inventory'!J52</f>
        <v>BASIC</v>
      </c>
      <c r="L67" s="148">
        <f>'[1]GHG Dashboard Data - Inventory'!N52</f>
        <v>54553.375587391201</v>
      </c>
      <c r="M67" s="148">
        <f>'[1]GHG Dashboard Data - Inventory'!O52</f>
        <v>385693.40386570001</v>
      </c>
      <c r="N67" s="149" t="str">
        <f>'[1]GHG Dashboard Data - Inventory'!P52</f>
        <v>IE</v>
      </c>
      <c r="O67" s="148">
        <f>'[1]GHG Dashboard Data - Inventory'!Q52</f>
        <v>109528.910433999</v>
      </c>
      <c r="P67" s="148">
        <f>'[1]GHG Dashboard Data - Inventory'!R52</f>
        <v>3257594.6294132601</v>
      </c>
      <c r="Q67" s="149" t="str">
        <f>'[1]GHG Dashboard Data - Inventory'!S52</f>
        <v>IE</v>
      </c>
      <c r="R67" s="148" t="str">
        <f>'[1]GHG Dashboard Data - Inventory'!T52</f>
        <v>IE</v>
      </c>
      <c r="S67" s="148" t="str">
        <f>'[1]GHG Dashboard Data - Inventory'!U52</f>
        <v>IE</v>
      </c>
      <c r="T67" s="149" t="str">
        <f>'[1]GHG Dashboard Data - Inventory'!V52</f>
        <v>IE</v>
      </c>
      <c r="U67" s="148" t="str">
        <f>'[1]GHG Dashboard Data - Inventory'!W52</f>
        <v>NO</v>
      </c>
      <c r="V67" s="148" t="str">
        <f>'[1]GHG Dashboard Data - Inventory'!X52</f>
        <v>NO</v>
      </c>
      <c r="W67" s="149" t="str">
        <f>'[1]GHG Dashboard Data - Inventory'!Y52</f>
        <v>NO</v>
      </c>
      <c r="X67" s="150" t="str">
        <f>'[1]GHG Dashboard Data - Inventory'!Z52</f>
        <v>NO</v>
      </c>
      <c r="Y67" s="148" t="str">
        <f>'[1]GHG Dashboard Data - Inventory'!AA52</f>
        <v>NO</v>
      </c>
      <c r="Z67" s="148" t="str">
        <f>'[1]GHG Dashboard Data - Inventory'!AB52</f>
        <v>NO</v>
      </c>
      <c r="AA67" s="149" t="str">
        <f>'[1]GHG Dashboard Data - Inventory'!AC52</f>
        <v>NO</v>
      </c>
      <c r="AB67" s="148" t="str">
        <f>'[1]GHG Dashboard Data - Inventory'!AD52</f>
        <v>NO</v>
      </c>
      <c r="AC67" s="148" t="str">
        <f>'[1]GHG Dashboard Data - Inventory'!AE52</f>
        <v>NO</v>
      </c>
      <c r="AD67" s="149" t="str">
        <f>'[1]GHG Dashboard Data - Inventory'!AF52</f>
        <v>NO</v>
      </c>
      <c r="AE67" s="148" t="str">
        <f>'[1]GHG Dashboard Data - Inventory'!AG52</f>
        <v>NO</v>
      </c>
      <c r="AF67" s="148" t="str">
        <f>'[1]GHG Dashboard Data - Inventory'!AH52</f>
        <v>IE</v>
      </c>
      <c r="AG67" s="148">
        <f>'[1]GHG Dashboard Data - Inventory'!AI52</f>
        <v>133275.42007599885</v>
      </c>
      <c r="AH67" s="148" t="str">
        <f>'[1]GHG Dashboard Data - Inventory'!AJ52</f>
        <v>NO</v>
      </c>
      <c r="AI67" s="149">
        <f>'[1]GHG Dashboard Data - Inventory'!AK52</f>
        <v>294041.43982656713</v>
      </c>
      <c r="AJ67" s="148" t="str">
        <f>'[1]GHG Dashboard Data - Inventory'!AL52</f>
        <v>NO</v>
      </c>
      <c r="AK67" s="148">
        <f>'[1]GHG Dashboard Data - Inventory'!AM52</f>
        <v>52172.558017017611</v>
      </c>
      <c r="AL67" s="149">
        <f>'[1]GHG Dashboard Data - Inventory'!AN52</f>
        <v>104345.11461114739</v>
      </c>
      <c r="AM67" s="148">
        <f>'[1]GHG Dashboard Data - Inventory'!AO52</f>
        <v>3818.7035424147598</v>
      </c>
      <c r="AN67" s="148" t="str">
        <f>'[1]GHG Dashboard Data - Inventory'!AP52</f>
        <v>IE</v>
      </c>
      <c r="AO67" s="149">
        <f>'[1]GHG Dashboard Data - Inventory'!AQ52</f>
        <v>7637.4070544419701</v>
      </c>
      <c r="AP67" s="148" t="str">
        <f>'[1]GHG Dashboard Data - Inventory'!AR52</f>
        <v>NO</v>
      </c>
      <c r="AQ67" s="148" t="str">
        <f>'[1]GHG Dashboard Data - Inventory'!AS52</f>
        <v>NO</v>
      </c>
      <c r="AR67" s="149" t="str">
        <f>'[1]GHG Dashboard Data - Inventory'!AT52</f>
        <v>NE</v>
      </c>
      <c r="AS67" s="148" t="str">
        <f>'[1]GHG Dashboard Data - Inventory'!AU52</f>
        <v>IE</v>
      </c>
      <c r="AT67" s="148" t="str">
        <f>'[1]GHG Dashboard Data - Inventory'!AV52</f>
        <v>NO</v>
      </c>
      <c r="AU67" s="149" t="str">
        <f>'[1]GHG Dashboard Data - Inventory'!AW52</f>
        <v>NE</v>
      </c>
      <c r="AV67" s="148" t="str">
        <f>'[1]GHG Dashboard Data - Inventory'!AX52</f>
        <v>NO</v>
      </c>
      <c r="AW67" s="148">
        <f>'[1]GHG Dashboard Data - Inventory'!AY52</f>
        <v>390515.08617782395</v>
      </c>
      <c r="AX67" s="150" t="str">
        <f>'[1]GHG Dashboard Data - Inventory'!AZ52</f>
        <v>NO</v>
      </c>
      <c r="AY67" s="148" t="str">
        <f>'[1]GHG Dashboard Data - Inventory'!BA52</f>
        <v>NO</v>
      </c>
      <c r="AZ67" s="148" t="str">
        <f>'[1]GHG Dashboard Data - Inventory'!BB52</f>
        <v>NO</v>
      </c>
      <c r="BA67" s="150" t="str">
        <f>'[1]GHG Dashboard Data - Inventory'!BC52</f>
        <v>NO</v>
      </c>
      <c r="BB67" s="148" t="str">
        <f>'[1]GHG Dashboard Data - Inventory'!BD52</f>
        <v>NO</v>
      </c>
      <c r="BC67" s="148" t="str">
        <f>'[1]GHG Dashboard Data - Inventory'!BE52</f>
        <v>NO</v>
      </c>
      <c r="BD67" s="150" t="str">
        <f>'[1]GHG Dashboard Data - Inventory'!BF52</f>
        <v>NO</v>
      </c>
      <c r="BE67" s="148" t="str">
        <f>'[1]GHG Dashboard Data - Inventory'!BG52</f>
        <v>NO</v>
      </c>
      <c r="BF67" s="148">
        <f>'[1]GHG Dashboard Data - Inventory'!BH52</f>
        <v>4498.1988388480004</v>
      </c>
      <c r="BG67" s="150" t="str">
        <f>'[1]GHG Dashboard Data - Inventory'!BI52</f>
        <v>NO</v>
      </c>
      <c r="BH67" s="149" t="str">
        <f>'[1]GHG Dashboard Data - Inventory'!BJ52</f>
        <v>NE</v>
      </c>
      <c r="BI67" s="149" t="str">
        <f>'[1]GHG Dashboard Data - Inventory'!BK52</f>
        <v>NE</v>
      </c>
      <c r="BJ67" s="149" t="str">
        <f>'[1]GHG Dashboard Data - Inventory'!BL52</f>
        <v>NE</v>
      </c>
      <c r="BK67" s="149" t="str">
        <f>'[1]GHG Dashboard Data - Inventory'!BM52</f>
        <v>NE</v>
      </c>
      <c r="BL67" s="149" t="str">
        <f>'[1]GHG Dashboard Data - Inventory'!BN52</f>
        <v>NE</v>
      </c>
      <c r="BM67" s="151">
        <f>'[1]GHG Dashboard Data - Inventory'!BO52</f>
        <v>791508.80628556549</v>
      </c>
      <c r="BN67" s="269">
        <f>'[1]GHG Dashboard Data - Inventory'!BP52</f>
        <v>0</v>
      </c>
      <c r="BO67" s="269">
        <f>'[1]GHG Dashboard Data - Inventory'!BQ52</f>
        <v>0</v>
      </c>
      <c r="BP67" s="269">
        <f>'[1]GHG Dashboard Data - Inventory'!BR52</f>
        <v>0</v>
      </c>
      <c r="BQ67" s="269">
        <f>'[1]GHG Dashboard Data - Inventory'!BS52</f>
        <v>0</v>
      </c>
      <c r="BR67" s="269">
        <f>'[1]GHG Dashboard Data - Inventory'!BT52</f>
        <v>0</v>
      </c>
      <c r="BS67" s="269">
        <f>'[1]GHG Dashboard Data - Inventory'!BU52</f>
        <v>0</v>
      </c>
      <c r="BT67" s="152" t="str">
        <f t="shared" si="102"/>
        <v>Sydney_2009</v>
      </c>
      <c r="BU67" s="152">
        <f>'[1]GHG Dashboard Data - Inventory'!BW52</f>
        <v>4391650.2859524535</v>
      </c>
      <c r="BV67" s="152">
        <f>'[1]GHG Dashboard Data - Inventory'!BX52</f>
        <v>4797674.2474446101</v>
      </c>
      <c r="BW67" s="152">
        <f>'[1]GHG Dashboard Data - Inventory'!BY52</f>
        <v>5589183.0537301758</v>
      </c>
      <c r="BX67" s="152">
        <f>'[1]GHG Dashboard Data - Inventory'!BZ52</f>
        <v>301176.40963980381</v>
      </c>
      <c r="BY67" s="302">
        <f>'[1]GHG Dashboard Data - Inventory'!CA52</f>
        <v>3807370.3193003503</v>
      </c>
      <c r="BZ67" s="302">
        <f>'[1]GHG Dashboard Data - Inventory'!CB52</f>
        <v>189266.68163543122</v>
      </c>
      <c r="CA67" s="302">
        <f>'[1]GHG Dashboard Data - Inventory'!CC52</f>
        <v>395013.28501667193</v>
      </c>
      <c r="CB67" s="303">
        <f>'[1]GHG Dashboard Data - Inventory'!CD52</f>
        <v>3807370.3193003503</v>
      </c>
      <c r="CC67" s="303">
        <f>'[1]GHG Dashboard Data - Inventory'!CE52</f>
        <v>595290.64312758762</v>
      </c>
      <c r="CD67" s="303">
        <f>'[1]GHG Dashboard Data - Inventory'!CF52</f>
        <v>395013.28501667193</v>
      </c>
      <c r="CE67" s="303" t="str">
        <f>'[1]GHG Dashboard Data - Inventory'!CG52</f>
        <v/>
      </c>
      <c r="CF67" s="303" t="str">
        <f>'[1]GHG Dashboard Data - Inventory'!CH52</f>
        <v/>
      </c>
      <c r="CG67" s="304">
        <f>'[1]GHG Dashboard Data - Inventory'!CI52</f>
        <v>164082.2860213902</v>
      </c>
      <c r="CH67" s="304">
        <f>'[1]GHG Dashboard Data - Inventory'!CK52</f>
        <v>137094.12361841361</v>
      </c>
      <c r="CI67" s="304">
        <f>SUM('[1]GHG Dashboard Data - Inventory'!CL52:CM52)</f>
        <v>0</v>
      </c>
      <c r="CJ67" s="304" t="str">
        <f>'[1]GHG Dashboard Data - Inventory'!CN52</f>
        <v/>
      </c>
      <c r="CK67" s="304" t="str">
        <f>'[1]GHG Dashboard Data - Inventory'!CO52</f>
        <v/>
      </c>
      <c r="CL67" s="302">
        <f>'[1]GHG Dashboard Data - Inventory'!CP52</f>
        <v>440246.77945309121</v>
      </c>
      <c r="CM67" s="302">
        <f>'[1]GHG Dashboard Data - Inventory'!CQ52</f>
        <v>3367123.5398472589</v>
      </c>
      <c r="CN67" s="302" t="str">
        <f>'[1]GHG Dashboard Data - Inventory'!CR52</f>
        <v/>
      </c>
      <c r="CO67" s="302" t="str">
        <f>'[1]GHG Dashboard Data - Inventory'!CS52</f>
        <v/>
      </c>
      <c r="CP67" s="302" t="str">
        <f>'[1]GHG Dashboard Data - Inventory'!CT52</f>
        <v/>
      </c>
      <c r="CQ67" s="302" t="str">
        <f>'[1]GHG Dashboard Data - Inventory'!CU52</f>
        <v/>
      </c>
      <c r="CR67" s="302" t="str">
        <f>'[1]GHG Dashboard Data - Inventory'!CV52</f>
        <v/>
      </c>
      <c r="CS67" s="302" t="str">
        <f>'[1]GHG Dashboard Data - Inventory'!CW52</f>
        <v/>
      </c>
      <c r="CT67" s="302">
        <f>'[1]GHG Dashboard Data - Inventory'!CX52</f>
        <v>133275.42007599885</v>
      </c>
      <c r="CU67" s="302">
        <f>'[1]GHG Dashboard Data - Inventory'!CY52</f>
        <v>52172.558017017611</v>
      </c>
      <c r="CV67" s="302">
        <f>'[1]GHG Dashboard Data - Inventory'!CZ52</f>
        <v>3818.7035424147598</v>
      </c>
      <c r="CW67" s="302" t="str">
        <f>'[1]GHG Dashboard Data - Inventory'!DA52</f>
        <v/>
      </c>
      <c r="CX67" s="302" t="str">
        <f>'[1]GHG Dashboard Data - Inventory'!DB52</f>
        <v/>
      </c>
      <c r="CY67" s="302">
        <f>'[1]GHG Dashboard Data - Inventory'!DC52</f>
        <v>390515.08617782395</v>
      </c>
      <c r="CZ67" s="302" t="str">
        <f>'[1]GHG Dashboard Data - Inventory'!DD52</f>
        <v/>
      </c>
      <c r="DA67" s="302" t="str">
        <f>'[1]GHG Dashboard Data - Inventory'!DE52</f>
        <v/>
      </c>
      <c r="DB67" s="302">
        <f>'[1]GHG Dashboard Data - Inventory'!DF52</f>
        <v>4498.1988388480004</v>
      </c>
      <c r="DC67" s="305">
        <f>'[1]GHG Dashboard Data - Inventory'!DG52</f>
        <v>440246.77945309121</v>
      </c>
      <c r="DD67" s="305">
        <f>'[1]GHG Dashboard Data - Inventory'!DH52</f>
        <v>3367123.5398472589</v>
      </c>
      <c r="DE67" s="305" t="str">
        <f>'[1]GHG Dashboard Data - Inventory'!DI52</f>
        <v/>
      </c>
      <c r="DF67" s="305" t="str">
        <f>'[1]GHG Dashboard Data - Inventory'!DJ52</f>
        <v/>
      </c>
      <c r="DG67" s="305" t="str">
        <f>'[1]GHG Dashboard Data - Inventory'!DK52</f>
        <v/>
      </c>
      <c r="DH67" s="305" t="str">
        <f>'[1]GHG Dashboard Data - Inventory'!DL52</f>
        <v/>
      </c>
      <c r="DI67" s="305" t="str">
        <f>'[1]GHG Dashboard Data - Inventory'!DM52</f>
        <v/>
      </c>
      <c r="DJ67" s="305" t="str">
        <f>'[1]GHG Dashboard Data - Inventory'!DN52</f>
        <v/>
      </c>
      <c r="DK67" s="305">
        <f>'[1]GHG Dashboard Data - Inventory'!DO52</f>
        <v>427316.85990256595</v>
      </c>
      <c r="DL67" s="305">
        <f>'[1]GHG Dashboard Data - Inventory'!DP52</f>
        <v>156517.67262816499</v>
      </c>
      <c r="DM67" s="305">
        <f>'[1]GHG Dashboard Data - Inventory'!DQ52</f>
        <v>11456.11059685673</v>
      </c>
      <c r="DN67" s="305" t="str">
        <f>'[1]GHG Dashboard Data - Inventory'!DR52</f>
        <v/>
      </c>
      <c r="DO67" s="305" t="str">
        <f>'[1]GHG Dashboard Data - Inventory'!DS52</f>
        <v/>
      </c>
      <c r="DP67" s="305">
        <f>'[1]GHG Dashboard Data - Inventory'!DT52</f>
        <v>390515.08617782395</v>
      </c>
      <c r="DQ67" s="305" t="str">
        <f>'[1]GHG Dashboard Data - Inventory'!DU52</f>
        <v/>
      </c>
      <c r="DR67" s="305" t="str">
        <f>'[1]GHG Dashboard Data - Inventory'!DV52</f>
        <v/>
      </c>
      <c r="DS67" s="305">
        <f>'[1]GHG Dashboard Data - Inventory'!DW52</f>
        <v>4498.1988388480004</v>
      </c>
      <c r="DT67" s="305" t="str">
        <f>'[1]GHG Dashboard Data - Inventory'!DX52</f>
        <v/>
      </c>
      <c r="DU67" s="305" t="str">
        <f>'[1]GHG Dashboard Data - Inventory'!DY52</f>
        <v/>
      </c>
      <c r="DV67" s="305" t="str">
        <f>'[1]GHG Dashboard Data - Inventory'!DZ52</f>
        <v/>
      </c>
      <c r="DW67" s="305" t="str">
        <f>'[1]GHG Dashboard Data - Inventory'!EA52</f>
        <v/>
      </c>
      <c r="DX67" s="305" t="str">
        <f>'[1]GHG Dashboard Data - Inventory'!EB52</f>
        <v/>
      </c>
      <c r="DY67" s="306">
        <f>'[1]GHG Dashboard Data - Inventory'!EC52</f>
        <v>791508.80628556549</v>
      </c>
      <c r="DZ67" s="307">
        <f>'[1]GHG Dashboard Data - Inventory'!ED52</f>
        <v>54553.375587391201</v>
      </c>
      <c r="EA67" s="307">
        <f>'[1]GHG Dashboard Data - Inventory'!EE52</f>
        <v>109528.910433999</v>
      </c>
      <c r="EB67" s="307" t="str">
        <f>'[1]GHG Dashboard Data - Inventory'!EF52</f>
        <v/>
      </c>
      <c r="EC67" s="307" t="str">
        <f>'[1]GHG Dashboard Data - Inventory'!EG52</f>
        <v/>
      </c>
      <c r="ED67" s="307" t="str">
        <f>'[1]GHG Dashboard Data - Inventory'!EH52</f>
        <v/>
      </c>
      <c r="EE67" s="307" t="str">
        <f>'[1]GHG Dashboard Data - Inventory'!EI52</f>
        <v/>
      </c>
      <c r="EF67" s="307" t="str">
        <f>'[1]GHG Dashboard Data - Inventory'!EJ52</f>
        <v/>
      </c>
      <c r="EG67" s="307" t="str">
        <f>'[1]GHG Dashboard Data - Inventory'!EK52</f>
        <v/>
      </c>
      <c r="EH67" s="307" t="str">
        <f>'[1]GHG Dashboard Data - Inventory'!EL52</f>
        <v/>
      </c>
      <c r="EI67" s="307">
        <f>'[1]GHG Dashboard Data - Inventory'!EM52</f>
        <v>133275.42007599885</v>
      </c>
      <c r="EJ67" s="307" t="str">
        <f>'[1]GHG Dashboard Data - Inventory'!EN52</f>
        <v/>
      </c>
      <c r="EK67" s="307">
        <f>'[1]GHG Dashboard Data - Inventory'!EO52</f>
        <v>3818.7035424147598</v>
      </c>
      <c r="EL67" s="307" t="str">
        <f>'[1]GHG Dashboard Data - Inventory'!EP52</f>
        <v/>
      </c>
      <c r="EM67" s="307" t="str">
        <f>'[1]GHG Dashboard Data - Inventory'!EQ52</f>
        <v/>
      </c>
      <c r="EN67" s="307" t="str">
        <f>'[1]GHG Dashboard Data - Inventory'!ER52</f>
        <v/>
      </c>
      <c r="EO67" s="307" t="str">
        <f>'[1]GHG Dashboard Data - Inventory'!ES52</f>
        <v/>
      </c>
      <c r="EP67" s="307" t="str">
        <f>'[1]GHG Dashboard Data - Inventory'!ET52</f>
        <v/>
      </c>
      <c r="EQ67" s="307" t="str">
        <f>'[1]GHG Dashboard Data - Inventory'!EU52</f>
        <v/>
      </c>
      <c r="ER67" s="307" t="str">
        <f>'[1]GHG Dashboard Data - Inventory'!EV52</f>
        <v/>
      </c>
      <c r="ES67" s="307" t="str">
        <f>'[1]GHG Dashboard Data - Inventory'!EW52</f>
        <v/>
      </c>
      <c r="ET67" s="307" t="str">
        <f>'[1]GHG Dashboard Data - Inventory'!EX52</f>
        <v/>
      </c>
      <c r="EU67" s="307" t="str">
        <f>'[1]GHG Dashboard Data - Inventory'!EY52</f>
        <v/>
      </c>
      <c r="EV67" s="307" t="str">
        <f>'[1]GHG Dashboard Data - Inventory'!EZ52</f>
        <v/>
      </c>
      <c r="EW67" s="308">
        <f t="shared" si="103"/>
        <v>0</v>
      </c>
      <c r="EX67" s="309">
        <f>'[1]GHG Dashboard Data - Inventory'!FA52</f>
        <v>3807370.3193003503</v>
      </c>
      <c r="EY67" s="309">
        <f>'[1]GHG Dashboard Data - Inventory'!FB52</f>
        <v>189266.68163543122</v>
      </c>
      <c r="EZ67" s="309">
        <f>'[1]GHG Dashboard Data - Inventory'!FC52</f>
        <v>395013.28501667193</v>
      </c>
      <c r="FA67" s="309">
        <f>'[1]GHG Dashboard Data - Inventory'!FD52</f>
        <v>3807370.3193003503</v>
      </c>
      <c r="FB67" s="309">
        <f>'[1]GHG Dashboard Data - Inventory'!FE52</f>
        <v>595290.64312758762</v>
      </c>
      <c r="FC67" s="309">
        <f>'[1]GHG Dashboard Data - Inventory'!FF52</f>
        <v>395013.28501667193</v>
      </c>
      <c r="FD67" s="309" t="str">
        <f>'[1]GHG Dashboard Data - Inventory'!FG52</f>
        <v/>
      </c>
      <c r="FE67" s="309" t="str">
        <f>'[1]GHG Dashboard Data - Inventory'!FH52</f>
        <v/>
      </c>
      <c r="FF67" s="309" t="str">
        <f>'[1]GHG Dashboard Data - Inventory'!B52</f>
        <v>NO</v>
      </c>
      <c r="FG67" s="31" t="str">
        <f>IFERROR(VLOOKUP(E67,'Climate data-must not modify'!A:D,4,FALSE),"")</f>
        <v/>
      </c>
      <c r="FH67" s="31">
        <f t="shared" si="104"/>
        <v>424243.41227908467</v>
      </c>
      <c r="FI67" s="31">
        <f t="shared" si="105"/>
        <v>6911.9694072657749</v>
      </c>
      <c r="FJ67" s="35"/>
    </row>
    <row r="68" spans="1:166" s="31" customFormat="1">
      <c r="A68" s="31">
        <f t="shared" si="99"/>
        <v>8</v>
      </c>
      <c r="B68" s="31">
        <f t="shared" si="100"/>
        <v>53</v>
      </c>
      <c r="C68" s="34" t="str">
        <f t="shared" si="101"/>
        <v>Sydney_2010</v>
      </c>
      <c r="D68" s="231">
        <f>'[1]GHG Dashboard Data - Inventory'!H53</f>
        <v>2010</v>
      </c>
      <c r="E68" s="156" t="str">
        <f>'[1]GHG Dashboard Data - Inventory'!C53</f>
        <v>Sydney</v>
      </c>
      <c r="F68" s="156" t="str">
        <f>'[1]GHG Dashboard Data - Inventory'!D53</f>
        <v>Australia</v>
      </c>
      <c r="G68" s="156" t="str">
        <f>'[1]GHG Dashboard Data - Inventory'!E53</f>
        <v>East Asia and Oceania</v>
      </c>
      <c r="H68" s="156">
        <f>'[1]GHG Dashboard Data - Inventory'!K53</f>
        <v>183281</v>
      </c>
      <c r="I68" s="156">
        <f>'[1]GHG Dashboard Data - Inventory'!L53</f>
        <v>26.15</v>
      </c>
      <c r="J68" s="156">
        <f>'[1]GHG Dashboard Data - Inventory'!M53/1000000</f>
        <v>81973.859992600002</v>
      </c>
      <c r="K68" s="156" t="str">
        <f>'[1]GHG Dashboard Data - Inventory'!J53</f>
        <v>BASIC</v>
      </c>
      <c r="L68" s="148">
        <f>'[1]GHG Dashboard Data - Inventory'!N53</f>
        <v>54552.566764408701</v>
      </c>
      <c r="M68" s="148">
        <f>'[1]GHG Dashboard Data - Inventory'!O53</f>
        <v>388580.51907899999</v>
      </c>
      <c r="N68" s="149" t="str">
        <f>'[1]GHG Dashboard Data - Inventory'!P53</f>
        <v>IE</v>
      </c>
      <c r="O68" s="148">
        <f>'[1]GHG Dashboard Data - Inventory'!Q53</f>
        <v>109530.7379831</v>
      </c>
      <c r="P68" s="148">
        <f>'[1]GHG Dashboard Data - Inventory'!R53</f>
        <v>3238649.3954502</v>
      </c>
      <c r="Q68" s="149" t="str">
        <f>'[1]GHG Dashboard Data - Inventory'!S53</f>
        <v>IE</v>
      </c>
      <c r="R68" s="148" t="str">
        <f>'[1]GHG Dashboard Data - Inventory'!T53</f>
        <v>IE</v>
      </c>
      <c r="S68" s="148" t="str">
        <f>'[1]GHG Dashboard Data - Inventory'!U53</f>
        <v>IE</v>
      </c>
      <c r="T68" s="149" t="str">
        <f>'[1]GHG Dashboard Data - Inventory'!V53</f>
        <v>IE</v>
      </c>
      <c r="U68" s="148" t="str">
        <f>'[1]GHG Dashboard Data - Inventory'!W53</f>
        <v>NO</v>
      </c>
      <c r="V68" s="148" t="str">
        <f>'[1]GHG Dashboard Data - Inventory'!X53</f>
        <v>NO</v>
      </c>
      <c r="W68" s="149" t="str">
        <f>'[1]GHG Dashboard Data - Inventory'!Y53</f>
        <v>NO</v>
      </c>
      <c r="X68" s="150" t="str">
        <f>'[1]GHG Dashboard Data - Inventory'!Z53</f>
        <v>NO</v>
      </c>
      <c r="Y68" s="148" t="str">
        <f>'[1]GHG Dashboard Data - Inventory'!AA53</f>
        <v>NO</v>
      </c>
      <c r="Z68" s="148" t="str">
        <f>'[1]GHG Dashboard Data - Inventory'!AB53</f>
        <v>NO</v>
      </c>
      <c r="AA68" s="149" t="str">
        <f>'[1]GHG Dashboard Data - Inventory'!AC53</f>
        <v>NO</v>
      </c>
      <c r="AB68" s="148" t="str">
        <f>'[1]GHG Dashboard Data - Inventory'!AD53</f>
        <v>NO</v>
      </c>
      <c r="AC68" s="148" t="str">
        <f>'[1]GHG Dashboard Data - Inventory'!AE53</f>
        <v>NO</v>
      </c>
      <c r="AD68" s="149" t="str">
        <f>'[1]GHG Dashboard Data - Inventory'!AF53</f>
        <v>NO</v>
      </c>
      <c r="AE68" s="148" t="str">
        <f>'[1]GHG Dashboard Data - Inventory'!AG53</f>
        <v>NO</v>
      </c>
      <c r="AF68" s="148" t="str">
        <f>'[1]GHG Dashboard Data - Inventory'!AH53</f>
        <v>IE</v>
      </c>
      <c r="AG68" s="148">
        <f>'[1]GHG Dashboard Data - Inventory'!AI53</f>
        <v>137871.79429993709</v>
      </c>
      <c r="AH68" s="148" t="str">
        <f>'[1]GHG Dashboard Data - Inventory'!AJ53</f>
        <v>NO</v>
      </c>
      <c r="AI68" s="149">
        <f>'[1]GHG Dashboard Data - Inventory'!AK53</f>
        <v>304275.31373874744</v>
      </c>
      <c r="AJ68" s="148" t="str">
        <f>'[1]GHG Dashboard Data - Inventory'!AL53</f>
        <v>NO</v>
      </c>
      <c r="AK68" s="148">
        <f>'[1]GHG Dashboard Data - Inventory'!AM53</f>
        <v>53224.164287265499</v>
      </c>
      <c r="AL68" s="149">
        <f>'[1]GHG Dashboard Data - Inventory'!AN53</f>
        <v>106448.3271229629</v>
      </c>
      <c r="AM68" s="148">
        <f>'[1]GHG Dashboard Data - Inventory'!AO53</f>
        <v>3892.1612502887501</v>
      </c>
      <c r="AN68" s="148" t="str">
        <f>'[1]GHG Dashboard Data - Inventory'!AP53</f>
        <v>IE</v>
      </c>
      <c r="AO68" s="149">
        <f>'[1]GHG Dashboard Data - Inventory'!AQ53</f>
        <v>7784.3224696054103</v>
      </c>
      <c r="AP68" s="148" t="str">
        <f>'[1]GHG Dashboard Data - Inventory'!AR53</f>
        <v>NO</v>
      </c>
      <c r="AQ68" s="148" t="str">
        <f>'[1]GHG Dashboard Data - Inventory'!AS53</f>
        <v>NO</v>
      </c>
      <c r="AR68" s="149" t="str">
        <f>'[1]GHG Dashboard Data - Inventory'!AT53</f>
        <v>NE</v>
      </c>
      <c r="AS68" s="148" t="str">
        <f>'[1]GHG Dashboard Data - Inventory'!AU53</f>
        <v>IE</v>
      </c>
      <c r="AT68" s="148" t="str">
        <f>'[1]GHG Dashboard Data - Inventory'!AV53</f>
        <v>NO</v>
      </c>
      <c r="AU68" s="149" t="str">
        <f>'[1]GHG Dashboard Data - Inventory'!AW53</f>
        <v>NE</v>
      </c>
      <c r="AV68" s="148" t="str">
        <f>'[1]GHG Dashboard Data - Inventory'!AX53</f>
        <v>NO</v>
      </c>
      <c r="AW68" s="148">
        <f>'[1]GHG Dashboard Data - Inventory'!AY53</f>
        <v>384992.75783500989</v>
      </c>
      <c r="AX68" s="150" t="str">
        <f>'[1]GHG Dashboard Data - Inventory'!AZ53</f>
        <v>NO</v>
      </c>
      <c r="AY68" s="148" t="str">
        <f>'[1]GHG Dashboard Data - Inventory'!BA53</f>
        <v>NO</v>
      </c>
      <c r="AZ68" s="148" t="str">
        <f>'[1]GHG Dashboard Data - Inventory'!BB53</f>
        <v>NO</v>
      </c>
      <c r="BA68" s="150" t="str">
        <f>'[1]GHG Dashboard Data - Inventory'!BC53</f>
        <v>NO</v>
      </c>
      <c r="BB68" s="148" t="str">
        <f>'[1]GHG Dashboard Data - Inventory'!BD53</f>
        <v>NO</v>
      </c>
      <c r="BC68" s="148" t="str">
        <f>'[1]GHG Dashboard Data - Inventory'!BE53</f>
        <v>NO</v>
      </c>
      <c r="BD68" s="150" t="str">
        <f>'[1]GHG Dashboard Data - Inventory'!BF53</f>
        <v>NO</v>
      </c>
      <c r="BE68" s="148" t="str">
        <f>'[1]GHG Dashboard Data - Inventory'!BG53</f>
        <v>NO</v>
      </c>
      <c r="BF68" s="148">
        <f>'[1]GHG Dashboard Data - Inventory'!BH53</f>
        <v>4561.236535856</v>
      </c>
      <c r="BG68" s="150" t="str">
        <f>'[1]GHG Dashboard Data - Inventory'!BI53</f>
        <v>NO</v>
      </c>
      <c r="BH68" s="149" t="str">
        <f>'[1]GHG Dashboard Data - Inventory'!BJ53</f>
        <v>NE</v>
      </c>
      <c r="BI68" s="149" t="str">
        <f>'[1]GHG Dashboard Data - Inventory'!BK53</f>
        <v>NE</v>
      </c>
      <c r="BJ68" s="149" t="str">
        <f>'[1]GHG Dashboard Data - Inventory'!BL53</f>
        <v>NE</v>
      </c>
      <c r="BK68" s="149" t="str">
        <f>'[1]GHG Dashboard Data - Inventory'!BM53</f>
        <v>NE</v>
      </c>
      <c r="BL68" s="149" t="str">
        <f>'[1]GHG Dashboard Data - Inventory'!BN53</f>
        <v>NE</v>
      </c>
      <c r="BM68" s="151">
        <f>'[1]GHG Dashboard Data - Inventory'!BO53</f>
        <v>732734.62900383933</v>
      </c>
      <c r="BN68" s="269">
        <f>'[1]GHG Dashboard Data - Inventory'!BP53</f>
        <v>0</v>
      </c>
      <c r="BO68" s="269">
        <f>'[1]GHG Dashboard Data - Inventory'!BQ53</f>
        <v>0</v>
      </c>
      <c r="BP68" s="269">
        <f>'[1]GHG Dashboard Data - Inventory'!BR53</f>
        <v>0</v>
      </c>
      <c r="BQ68" s="269">
        <f>'[1]GHG Dashboard Data - Inventory'!BS53</f>
        <v>0</v>
      </c>
      <c r="BR68" s="269">
        <f>'[1]GHG Dashboard Data - Inventory'!BT53</f>
        <v>0</v>
      </c>
      <c r="BS68" s="269">
        <f>'[1]GHG Dashboard Data - Inventory'!BU53</f>
        <v>0</v>
      </c>
      <c r="BT68" s="152" t="str">
        <f t="shared" si="102"/>
        <v>Sydney_2010</v>
      </c>
      <c r="BU68" s="152">
        <f>'[1]GHG Dashboard Data - Inventory'!BW53</f>
        <v>4375855.333485066</v>
      </c>
      <c r="BV68" s="152">
        <f>'[1]GHG Dashboard Data - Inventory'!BX53</f>
        <v>4794363.2968163816</v>
      </c>
      <c r="BW68" s="152">
        <f>'[1]GHG Dashboard Data - Inventory'!BY53</f>
        <v>5527097.9258202212</v>
      </c>
      <c r="BX68" s="152">
        <f>'[1]GHG Dashboard Data - Inventory'!BZ53</f>
        <v>305847.26029773452</v>
      </c>
      <c r="BY68" s="302">
        <f>'[1]GHG Dashboard Data - Inventory'!CA53</f>
        <v>3791313.2192767086</v>
      </c>
      <c r="BZ68" s="302">
        <f>'[1]GHG Dashboard Data - Inventory'!CB53</f>
        <v>194988.11983749134</v>
      </c>
      <c r="CA68" s="302">
        <f>'[1]GHG Dashboard Data - Inventory'!CC53</f>
        <v>389553.99437086587</v>
      </c>
      <c r="CB68" s="303">
        <f>'[1]GHG Dashboard Data - Inventory'!CD53</f>
        <v>3791313.2192767086</v>
      </c>
      <c r="CC68" s="303">
        <f>'[1]GHG Dashboard Data - Inventory'!CE53</f>
        <v>613496.08316880709</v>
      </c>
      <c r="CD68" s="303">
        <f>'[1]GHG Dashboard Data - Inventory'!CF53</f>
        <v>389553.99437086587</v>
      </c>
      <c r="CE68" s="303" t="str">
        <f>'[1]GHG Dashboard Data - Inventory'!CG53</f>
        <v/>
      </c>
      <c r="CF68" s="303" t="str">
        <f>'[1]GHG Dashboard Data - Inventory'!CH53</f>
        <v/>
      </c>
      <c r="CG68" s="304">
        <f>'[1]GHG Dashboard Data - Inventory'!CI53</f>
        <v>164083.30474750869</v>
      </c>
      <c r="CH68" s="304">
        <f>'[1]GHG Dashboard Data - Inventory'!CK53</f>
        <v>141763.95555022583</v>
      </c>
      <c r="CI68" s="304">
        <f>SUM('[1]GHG Dashboard Data - Inventory'!CL53:CM53)</f>
        <v>0</v>
      </c>
      <c r="CJ68" s="304" t="str">
        <f>'[1]GHG Dashboard Data - Inventory'!CN53</f>
        <v/>
      </c>
      <c r="CK68" s="304" t="str">
        <f>'[1]GHG Dashboard Data - Inventory'!CO53</f>
        <v/>
      </c>
      <c r="CL68" s="302">
        <f>'[1]GHG Dashboard Data - Inventory'!CP53</f>
        <v>443133.08584340871</v>
      </c>
      <c r="CM68" s="302">
        <f>'[1]GHG Dashboard Data - Inventory'!CQ53</f>
        <v>3348180.1334333001</v>
      </c>
      <c r="CN68" s="302" t="str">
        <f>'[1]GHG Dashboard Data - Inventory'!CR53</f>
        <v/>
      </c>
      <c r="CO68" s="302" t="str">
        <f>'[1]GHG Dashboard Data - Inventory'!CS53</f>
        <v/>
      </c>
      <c r="CP68" s="302" t="str">
        <f>'[1]GHG Dashboard Data - Inventory'!CT53</f>
        <v/>
      </c>
      <c r="CQ68" s="302" t="str">
        <f>'[1]GHG Dashboard Data - Inventory'!CU53</f>
        <v/>
      </c>
      <c r="CR68" s="302" t="str">
        <f>'[1]GHG Dashboard Data - Inventory'!CV53</f>
        <v/>
      </c>
      <c r="CS68" s="302" t="str">
        <f>'[1]GHG Dashboard Data - Inventory'!CW53</f>
        <v/>
      </c>
      <c r="CT68" s="302">
        <f>'[1]GHG Dashboard Data - Inventory'!CX53</f>
        <v>137871.79429993709</v>
      </c>
      <c r="CU68" s="302">
        <f>'[1]GHG Dashboard Data - Inventory'!CY53</f>
        <v>53224.164287265499</v>
      </c>
      <c r="CV68" s="302">
        <f>'[1]GHG Dashboard Data - Inventory'!CZ53</f>
        <v>3892.1612502887501</v>
      </c>
      <c r="CW68" s="302" t="str">
        <f>'[1]GHG Dashboard Data - Inventory'!DA53</f>
        <v/>
      </c>
      <c r="CX68" s="302" t="str">
        <f>'[1]GHG Dashboard Data - Inventory'!DB53</f>
        <v/>
      </c>
      <c r="CY68" s="302">
        <f>'[1]GHG Dashboard Data - Inventory'!DC53</f>
        <v>384992.75783500989</v>
      </c>
      <c r="CZ68" s="302" t="str">
        <f>'[1]GHG Dashboard Data - Inventory'!DD53</f>
        <v/>
      </c>
      <c r="DA68" s="302" t="str">
        <f>'[1]GHG Dashboard Data - Inventory'!DE53</f>
        <v/>
      </c>
      <c r="DB68" s="302">
        <f>'[1]GHG Dashboard Data - Inventory'!DF53</f>
        <v>4561.236535856</v>
      </c>
      <c r="DC68" s="305">
        <f>'[1]GHG Dashboard Data - Inventory'!DG53</f>
        <v>443133.08584340871</v>
      </c>
      <c r="DD68" s="305">
        <f>'[1]GHG Dashboard Data - Inventory'!DH53</f>
        <v>3348180.1334333001</v>
      </c>
      <c r="DE68" s="305" t="str">
        <f>'[1]GHG Dashboard Data - Inventory'!DI53</f>
        <v/>
      </c>
      <c r="DF68" s="305" t="str">
        <f>'[1]GHG Dashboard Data - Inventory'!DJ53</f>
        <v/>
      </c>
      <c r="DG68" s="305" t="str">
        <f>'[1]GHG Dashboard Data - Inventory'!DK53</f>
        <v/>
      </c>
      <c r="DH68" s="305" t="str">
        <f>'[1]GHG Dashboard Data - Inventory'!DL53</f>
        <v/>
      </c>
      <c r="DI68" s="305" t="str">
        <f>'[1]GHG Dashboard Data - Inventory'!DM53</f>
        <v/>
      </c>
      <c r="DJ68" s="305" t="str">
        <f>'[1]GHG Dashboard Data - Inventory'!DN53</f>
        <v/>
      </c>
      <c r="DK68" s="305">
        <f>'[1]GHG Dashboard Data - Inventory'!DO53</f>
        <v>442147.10803868453</v>
      </c>
      <c r="DL68" s="305">
        <f>'[1]GHG Dashboard Data - Inventory'!DP53</f>
        <v>159672.49141022839</v>
      </c>
      <c r="DM68" s="305">
        <f>'[1]GHG Dashboard Data - Inventory'!DQ53</f>
        <v>11676.48371989416</v>
      </c>
      <c r="DN68" s="305" t="str">
        <f>'[1]GHG Dashboard Data - Inventory'!DR53</f>
        <v/>
      </c>
      <c r="DO68" s="305" t="str">
        <f>'[1]GHG Dashboard Data - Inventory'!DS53</f>
        <v/>
      </c>
      <c r="DP68" s="305">
        <f>'[1]GHG Dashboard Data - Inventory'!DT53</f>
        <v>384992.75783500989</v>
      </c>
      <c r="DQ68" s="305" t="str">
        <f>'[1]GHG Dashboard Data - Inventory'!DU53</f>
        <v/>
      </c>
      <c r="DR68" s="305" t="str">
        <f>'[1]GHG Dashboard Data - Inventory'!DV53</f>
        <v/>
      </c>
      <c r="DS68" s="305">
        <f>'[1]GHG Dashboard Data - Inventory'!DW53</f>
        <v>4561.236535856</v>
      </c>
      <c r="DT68" s="305" t="str">
        <f>'[1]GHG Dashboard Data - Inventory'!DX53</f>
        <v/>
      </c>
      <c r="DU68" s="305" t="str">
        <f>'[1]GHG Dashboard Data - Inventory'!DY53</f>
        <v/>
      </c>
      <c r="DV68" s="305" t="str">
        <f>'[1]GHG Dashboard Data - Inventory'!DZ53</f>
        <v/>
      </c>
      <c r="DW68" s="305" t="str">
        <f>'[1]GHG Dashboard Data - Inventory'!EA53</f>
        <v/>
      </c>
      <c r="DX68" s="305" t="str">
        <f>'[1]GHG Dashboard Data - Inventory'!EB53</f>
        <v/>
      </c>
      <c r="DY68" s="306">
        <f>'[1]GHG Dashboard Data - Inventory'!EC53</f>
        <v>732734.62900383933</v>
      </c>
      <c r="DZ68" s="307">
        <f>'[1]GHG Dashboard Data - Inventory'!ED53</f>
        <v>54552.566764408701</v>
      </c>
      <c r="EA68" s="307">
        <f>'[1]GHG Dashboard Data - Inventory'!EE53</f>
        <v>109530.7379831</v>
      </c>
      <c r="EB68" s="307" t="str">
        <f>'[1]GHG Dashboard Data - Inventory'!EF53</f>
        <v/>
      </c>
      <c r="EC68" s="307" t="str">
        <f>'[1]GHG Dashboard Data - Inventory'!EG53</f>
        <v/>
      </c>
      <c r="ED68" s="307" t="str">
        <f>'[1]GHG Dashboard Data - Inventory'!EH53</f>
        <v/>
      </c>
      <c r="EE68" s="307" t="str">
        <f>'[1]GHG Dashboard Data - Inventory'!EI53</f>
        <v/>
      </c>
      <c r="EF68" s="307" t="str">
        <f>'[1]GHG Dashboard Data - Inventory'!EJ53</f>
        <v/>
      </c>
      <c r="EG68" s="307" t="str">
        <f>'[1]GHG Dashboard Data - Inventory'!EK53</f>
        <v/>
      </c>
      <c r="EH68" s="307" t="str">
        <f>'[1]GHG Dashboard Data - Inventory'!EL53</f>
        <v/>
      </c>
      <c r="EI68" s="307">
        <f>'[1]GHG Dashboard Data - Inventory'!EM53</f>
        <v>137871.79429993709</v>
      </c>
      <c r="EJ68" s="307" t="str">
        <f>'[1]GHG Dashboard Data - Inventory'!EN53</f>
        <v/>
      </c>
      <c r="EK68" s="307">
        <f>'[1]GHG Dashboard Data - Inventory'!EO53</f>
        <v>3892.1612502887501</v>
      </c>
      <c r="EL68" s="307" t="str">
        <f>'[1]GHG Dashboard Data - Inventory'!EP53</f>
        <v/>
      </c>
      <c r="EM68" s="307" t="str">
        <f>'[1]GHG Dashboard Data - Inventory'!EQ53</f>
        <v/>
      </c>
      <c r="EN68" s="307" t="str">
        <f>'[1]GHG Dashboard Data - Inventory'!ER53</f>
        <v/>
      </c>
      <c r="EO68" s="307" t="str">
        <f>'[1]GHG Dashboard Data - Inventory'!ES53</f>
        <v/>
      </c>
      <c r="EP68" s="307" t="str">
        <f>'[1]GHG Dashboard Data - Inventory'!ET53</f>
        <v/>
      </c>
      <c r="EQ68" s="307" t="str">
        <f>'[1]GHG Dashboard Data - Inventory'!EU53</f>
        <v/>
      </c>
      <c r="ER68" s="307" t="str">
        <f>'[1]GHG Dashboard Data - Inventory'!EV53</f>
        <v/>
      </c>
      <c r="ES68" s="307" t="str">
        <f>'[1]GHG Dashboard Data - Inventory'!EW53</f>
        <v/>
      </c>
      <c r="ET68" s="307" t="str">
        <f>'[1]GHG Dashboard Data - Inventory'!EX53</f>
        <v/>
      </c>
      <c r="EU68" s="307" t="str">
        <f>'[1]GHG Dashboard Data - Inventory'!EY53</f>
        <v/>
      </c>
      <c r="EV68" s="307" t="str">
        <f>'[1]GHG Dashboard Data - Inventory'!EZ53</f>
        <v/>
      </c>
      <c r="EW68" s="308">
        <f t="shared" si="103"/>
        <v>0</v>
      </c>
      <c r="EX68" s="309">
        <f>'[1]GHG Dashboard Data - Inventory'!FA53</f>
        <v>3791313.2192767086</v>
      </c>
      <c r="EY68" s="309">
        <f>'[1]GHG Dashboard Data - Inventory'!FB53</f>
        <v>194988.11983749134</v>
      </c>
      <c r="EZ68" s="309">
        <f>'[1]GHG Dashboard Data - Inventory'!FC53</f>
        <v>389553.99437086587</v>
      </c>
      <c r="FA68" s="309">
        <f>'[1]GHG Dashboard Data - Inventory'!FD53</f>
        <v>3791313.2192767086</v>
      </c>
      <c r="FB68" s="309">
        <f>'[1]GHG Dashboard Data - Inventory'!FE53</f>
        <v>613496.08316880709</v>
      </c>
      <c r="FC68" s="309">
        <f>'[1]GHG Dashboard Data - Inventory'!FF53</f>
        <v>389553.99437086587</v>
      </c>
      <c r="FD68" s="309" t="str">
        <f>'[1]GHG Dashboard Data - Inventory'!FG53</f>
        <v/>
      </c>
      <c r="FE68" s="309" t="str">
        <f>'[1]GHG Dashboard Data - Inventory'!FH53</f>
        <v/>
      </c>
      <c r="FF68" s="309" t="str">
        <f>'[1]GHG Dashboard Data - Inventory'!B53</f>
        <v>NO</v>
      </c>
      <c r="FG68" s="31" t="str">
        <f>IFERROR(VLOOKUP(E68,'Climate data-must not modify'!A:D,4,FALSE),"")</f>
        <v/>
      </c>
      <c r="FH68" s="31">
        <f t="shared" si="104"/>
        <v>447257.81719108915</v>
      </c>
      <c r="FI68" s="31">
        <f t="shared" si="105"/>
        <v>7008.8336520076482</v>
      </c>
      <c r="FJ68" s="35"/>
    </row>
    <row r="69" spans="1:166" s="31" customFormat="1">
      <c r="A69" s="31">
        <f t="shared" si="99"/>
        <v>8</v>
      </c>
      <c r="B69" s="31">
        <f t="shared" si="100"/>
        <v>54</v>
      </c>
      <c r="C69" s="34" t="str">
        <f t="shared" si="101"/>
        <v>Sydney_2011</v>
      </c>
      <c r="D69" s="231">
        <f>'[1]GHG Dashboard Data - Inventory'!H54</f>
        <v>2011</v>
      </c>
      <c r="E69" s="156" t="str">
        <f>'[1]GHG Dashboard Data - Inventory'!C54</f>
        <v>Sydney</v>
      </c>
      <c r="F69" s="156" t="str">
        <f>'[1]GHG Dashboard Data - Inventory'!D54</f>
        <v>Australia</v>
      </c>
      <c r="G69" s="156" t="str">
        <f>'[1]GHG Dashboard Data - Inventory'!E54</f>
        <v>East Asia and Oceania</v>
      </c>
      <c r="H69" s="156">
        <f>'[1]GHG Dashboard Data - Inventory'!K54</f>
        <v>189885</v>
      </c>
      <c r="I69" s="156">
        <f>'[1]GHG Dashboard Data - Inventory'!L54</f>
        <v>26.15</v>
      </c>
      <c r="J69" s="156">
        <f>'[1]GHG Dashboard Data - Inventory'!M54/1000000</f>
        <v>107996.55692111999</v>
      </c>
      <c r="K69" s="156" t="str">
        <f>'[1]GHG Dashboard Data - Inventory'!J54</f>
        <v>BASIC</v>
      </c>
      <c r="L69" s="148">
        <f>'[1]GHG Dashboard Data - Inventory'!N54</f>
        <v>56798.286222937801</v>
      </c>
      <c r="M69" s="148">
        <f>'[1]GHG Dashboard Data - Inventory'!O54</f>
        <v>365413.53715559898</v>
      </c>
      <c r="N69" s="149" t="str">
        <f>'[1]GHG Dashboard Data - Inventory'!P54</f>
        <v>IE</v>
      </c>
      <c r="O69" s="148">
        <f>'[1]GHG Dashboard Data - Inventory'!Q54</f>
        <v>110229.696630764</v>
      </c>
      <c r="P69" s="148">
        <f>'[1]GHG Dashboard Data - Inventory'!R54</f>
        <v>3104953.4948096899</v>
      </c>
      <c r="Q69" s="149" t="str">
        <f>'[1]GHG Dashboard Data - Inventory'!S54</f>
        <v>IE</v>
      </c>
      <c r="R69" s="148" t="str">
        <f>'[1]GHG Dashboard Data - Inventory'!T54</f>
        <v>IE</v>
      </c>
      <c r="S69" s="148" t="str">
        <f>'[1]GHG Dashboard Data - Inventory'!U54</f>
        <v>IE</v>
      </c>
      <c r="T69" s="149" t="str">
        <f>'[1]GHG Dashboard Data - Inventory'!V54</f>
        <v>IE</v>
      </c>
      <c r="U69" s="148" t="str">
        <f>'[1]GHG Dashboard Data - Inventory'!W54</f>
        <v>NO</v>
      </c>
      <c r="V69" s="148" t="str">
        <f>'[1]GHG Dashboard Data - Inventory'!X54</f>
        <v>NO</v>
      </c>
      <c r="W69" s="149" t="str">
        <f>'[1]GHG Dashboard Data - Inventory'!Y54</f>
        <v>NO</v>
      </c>
      <c r="X69" s="150" t="str">
        <f>'[1]GHG Dashboard Data - Inventory'!Z54</f>
        <v>NO</v>
      </c>
      <c r="Y69" s="148" t="str">
        <f>'[1]GHG Dashboard Data - Inventory'!AA54</f>
        <v>NO</v>
      </c>
      <c r="Z69" s="148" t="str">
        <f>'[1]GHG Dashboard Data - Inventory'!AB54</f>
        <v>NO</v>
      </c>
      <c r="AA69" s="149" t="str">
        <f>'[1]GHG Dashboard Data - Inventory'!AC54</f>
        <v>NO</v>
      </c>
      <c r="AB69" s="148" t="str">
        <f>'[1]GHG Dashboard Data - Inventory'!AD54</f>
        <v>NO</v>
      </c>
      <c r="AC69" s="148" t="str">
        <f>'[1]GHG Dashboard Data - Inventory'!AE54</f>
        <v>NO</v>
      </c>
      <c r="AD69" s="149" t="str">
        <f>'[1]GHG Dashboard Data - Inventory'!AF54</f>
        <v>NO</v>
      </c>
      <c r="AE69" s="148" t="str">
        <f>'[1]GHG Dashboard Data - Inventory'!AG54</f>
        <v>NO</v>
      </c>
      <c r="AF69" s="148" t="str">
        <f>'[1]GHG Dashboard Data - Inventory'!AH54</f>
        <v>IE</v>
      </c>
      <c r="AG69" s="148">
        <f>'[1]GHG Dashboard Data - Inventory'!AI54</f>
        <v>133445.74950630512</v>
      </c>
      <c r="AH69" s="148" t="str">
        <f>'[1]GHG Dashboard Data - Inventory'!AJ54</f>
        <v>NO</v>
      </c>
      <c r="AI69" s="149">
        <f>'[1]GHG Dashboard Data - Inventory'!AK54</f>
        <v>294263.18596948934</v>
      </c>
      <c r="AJ69" s="148" t="str">
        <f>'[1]GHG Dashboard Data - Inventory'!AL54</f>
        <v>NO</v>
      </c>
      <c r="AK69" s="148">
        <f>'[1]GHG Dashboard Data - Inventory'!AM54</f>
        <v>55350.977839312502</v>
      </c>
      <c r="AL69" s="149">
        <f>'[1]GHG Dashboard Data - Inventory'!AN54</f>
        <v>110701.954169053</v>
      </c>
      <c r="AM69" s="148">
        <f>'[1]GHG Dashboard Data - Inventory'!AO54</f>
        <v>3902.6921208844301</v>
      </c>
      <c r="AN69" s="148" t="str">
        <f>'[1]GHG Dashboard Data - Inventory'!AP54</f>
        <v>IE</v>
      </c>
      <c r="AO69" s="149">
        <f>'[1]GHG Dashboard Data - Inventory'!AQ54</f>
        <v>7805.3842107129603</v>
      </c>
      <c r="AP69" s="148" t="str">
        <f>'[1]GHG Dashboard Data - Inventory'!AR54</f>
        <v>NO</v>
      </c>
      <c r="AQ69" s="148" t="str">
        <f>'[1]GHG Dashboard Data - Inventory'!AS54</f>
        <v>NO</v>
      </c>
      <c r="AR69" s="149" t="str">
        <f>'[1]GHG Dashboard Data - Inventory'!AT54</f>
        <v>NE</v>
      </c>
      <c r="AS69" s="148" t="str">
        <f>'[1]GHG Dashboard Data - Inventory'!AU54</f>
        <v>IE</v>
      </c>
      <c r="AT69" s="148" t="str">
        <f>'[1]GHG Dashboard Data - Inventory'!AV54</f>
        <v>NO</v>
      </c>
      <c r="AU69" s="149" t="str">
        <f>'[1]GHG Dashboard Data - Inventory'!AW54</f>
        <v>NE</v>
      </c>
      <c r="AV69" s="148" t="str">
        <f>'[1]GHG Dashboard Data - Inventory'!AX54</f>
        <v>NO</v>
      </c>
      <c r="AW69" s="148">
        <f>'[1]GHG Dashboard Data - Inventory'!AY54</f>
        <v>384867.24204340897</v>
      </c>
      <c r="AX69" s="150" t="str">
        <f>'[1]GHG Dashboard Data - Inventory'!AZ54</f>
        <v>NO</v>
      </c>
      <c r="AY69" s="148" t="str">
        <f>'[1]GHG Dashboard Data - Inventory'!BA54</f>
        <v>NO</v>
      </c>
      <c r="AZ69" s="148" t="str">
        <f>'[1]GHG Dashboard Data - Inventory'!BB54</f>
        <v>NO</v>
      </c>
      <c r="BA69" s="150" t="str">
        <f>'[1]GHG Dashboard Data - Inventory'!BC54</f>
        <v>NO</v>
      </c>
      <c r="BB69" s="148" t="str">
        <f>'[1]GHG Dashboard Data - Inventory'!BD54</f>
        <v>NO</v>
      </c>
      <c r="BC69" s="148" t="str">
        <f>'[1]GHG Dashboard Data - Inventory'!BE54</f>
        <v>NO</v>
      </c>
      <c r="BD69" s="150" t="str">
        <f>'[1]GHG Dashboard Data - Inventory'!BF54</f>
        <v>NO</v>
      </c>
      <c r="BE69" s="148" t="str">
        <f>'[1]GHG Dashboard Data - Inventory'!BG54</f>
        <v>NO</v>
      </c>
      <c r="BF69" s="148">
        <f>'[1]GHG Dashboard Data - Inventory'!BH54</f>
        <v>4725.5874837600004</v>
      </c>
      <c r="BG69" s="150" t="str">
        <f>'[1]GHG Dashboard Data - Inventory'!BI54</f>
        <v>NO</v>
      </c>
      <c r="BH69" s="149" t="str">
        <f>'[1]GHG Dashboard Data - Inventory'!BJ54</f>
        <v>NE</v>
      </c>
      <c r="BI69" s="149" t="str">
        <f>'[1]GHG Dashboard Data - Inventory'!BK54</f>
        <v>NE</v>
      </c>
      <c r="BJ69" s="149" t="str">
        <f>'[1]GHG Dashboard Data - Inventory'!BL54</f>
        <v>NE</v>
      </c>
      <c r="BK69" s="149" t="str">
        <f>'[1]GHG Dashboard Data - Inventory'!BM54</f>
        <v>NE</v>
      </c>
      <c r="BL69" s="149" t="str">
        <f>'[1]GHG Dashboard Data - Inventory'!BN54</f>
        <v>NE</v>
      </c>
      <c r="BM69" s="151">
        <f>'[1]GHG Dashboard Data - Inventory'!BO54</f>
        <v>712143.00362543657</v>
      </c>
      <c r="BN69" s="269">
        <f>'[1]GHG Dashboard Data - Inventory'!BP54</f>
        <v>0</v>
      </c>
      <c r="BO69" s="269">
        <f>'[1]GHG Dashboard Data - Inventory'!BQ54</f>
        <v>0</v>
      </c>
      <c r="BP69" s="269">
        <f>'[1]GHG Dashboard Data - Inventory'!BR54</f>
        <v>0</v>
      </c>
      <c r="BQ69" s="269">
        <f>'[1]GHG Dashboard Data - Inventory'!BS54</f>
        <v>0</v>
      </c>
      <c r="BR69" s="269">
        <f>'[1]GHG Dashboard Data - Inventory'!BT54</f>
        <v>0</v>
      </c>
      <c r="BS69" s="269">
        <f>'[1]GHG Dashboard Data - Inventory'!BU54</f>
        <v>0</v>
      </c>
      <c r="BT69" s="152" t="str">
        <f t="shared" si="102"/>
        <v>Sydney_2011</v>
      </c>
      <c r="BU69" s="152">
        <f>'[1]GHG Dashboard Data - Inventory'!BW54</f>
        <v>4219687.2638126612</v>
      </c>
      <c r="BV69" s="152">
        <f>'[1]GHG Dashboard Data - Inventory'!BX54</f>
        <v>4632457.7881619167</v>
      </c>
      <c r="BW69" s="152">
        <f>'[1]GHG Dashboard Data - Inventory'!BY54</f>
        <v>5344600.7917873533</v>
      </c>
      <c r="BX69" s="152">
        <f>'[1]GHG Dashboard Data - Inventory'!BZ54</f>
        <v>304376.42448089132</v>
      </c>
      <c r="BY69" s="302">
        <f>'[1]GHG Dashboard Data - Inventory'!CA54</f>
        <v>3637395.0148189906</v>
      </c>
      <c r="BZ69" s="302">
        <f>'[1]GHG Dashboard Data - Inventory'!CB54</f>
        <v>192699.41946650203</v>
      </c>
      <c r="CA69" s="302">
        <f>'[1]GHG Dashboard Data - Inventory'!CC54</f>
        <v>389592.829527169</v>
      </c>
      <c r="CB69" s="303">
        <f>'[1]GHG Dashboard Data - Inventory'!CD54</f>
        <v>3637395.0148189906</v>
      </c>
      <c r="CC69" s="303">
        <f>'[1]GHG Dashboard Data - Inventory'!CE54</f>
        <v>605469.9438157574</v>
      </c>
      <c r="CD69" s="303">
        <f>'[1]GHG Dashboard Data - Inventory'!CF54</f>
        <v>389592.829527169</v>
      </c>
      <c r="CE69" s="303" t="str">
        <f>'[1]GHG Dashboard Data - Inventory'!CG54</f>
        <v/>
      </c>
      <c r="CF69" s="303" t="str">
        <f>'[1]GHG Dashboard Data - Inventory'!CH54</f>
        <v/>
      </c>
      <c r="CG69" s="304">
        <f>'[1]GHG Dashboard Data - Inventory'!CI54</f>
        <v>167027.9828537018</v>
      </c>
      <c r="CH69" s="304">
        <f>'[1]GHG Dashboard Data - Inventory'!CK54</f>
        <v>137348.44162718955</v>
      </c>
      <c r="CI69" s="304">
        <f>SUM('[1]GHG Dashboard Data - Inventory'!CL54:CM54)</f>
        <v>0</v>
      </c>
      <c r="CJ69" s="304" t="str">
        <f>'[1]GHG Dashboard Data - Inventory'!CN54</f>
        <v/>
      </c>
      <c r="CK69" s="304" t="str">
        <f>'[1]GHG Dashboard Data - Inventory'!CO54</f>
        <v/>
      </c>
      <c r="CL69" s="302">
        <f>'[1]GHG Dashboard Data - Inventory'!CP54</f>
        <v>422211.82337853679</v>
      </c>
      <c r="CM69" s="302">
        <f>'[1]GHG Dashboard Data - Inventory'!CQ54</f>
        <v>3215183.1914404538</v>
      </c>
      <c r="CN69" s="302" t="str">
        <f>'[1]GHG Dashboard Data - Inventory'!CR54</f>
        <v/>
      </c>
      <c r="CO69" s="302" t="str">
        <f>'[1]GHG Dashboard Data - Inventory'!CS54</f>
        <v/>
      </c>
      <c r="CP69" s="302" t="str">
        <f>'[1]GHG Dashboard Data - Inventory'!CT54</f>
        <v/>
      </c>
      <c r="CQ69" s="302" t="str">
        <f>'[1]GHG Dashboard Data - Inventory'!CU54</f>
        <v/>
      </c>
      <c r="CR69" s="302" t="str">
        <f>'[1]GHG Dashboard Data - Inventory'!CV54</f>
        <v/>
      </c>
      <c r="CS69" s="302" t="str">
        <f>'[1]GHG Dashboard Data - Inventory'!CW54</f>
        <v/>
      </c>
      <c r="CT69" s="302">
        <f>'[1]GHG Dashboard Data - Inventory'!CX54</f>
        <v>133445.74950630512</v>
      </c>
      <c r="CU69" s="302">
        <f>'[1]GHG Dashboard Data - Inventory'!CY54</f>
        <v>55350.977839312502</v>
      </c>
      <c r="CV69" s="302">
        <f>'[1]GHG Dashboard Data - Inventory'!CZ54</f>
        <v>3902.6921208844301</v>
      </c>
      <c r="CW69" s="302" t="str">
        <f>'[1]GHG Dashboard Data - Inventory'!DA54</f>
        <v/>
      </c>
      <c r="CX69" s="302" t="str">
        <f>'[1]GHG Dashboard Data - Inventory'!DB54</f>
        <v/>
      </c>
      <c r="CY69" s="302">
        <f>'[1]GHG Dashboard Data - Inventory'!DC54</f>
        <v>384867.24204340897</v>
      </c>
      <c r="CZ69" s="302" t="str">
        <f>'[1]GHG Dashboard Data - Inventory'!DD54</f>
        <v/>
      </c>
      <c r="DA69" s="302" t="str">
        <f>'[1]GHG Dashboard Data - Inventory'!DE54</f>
        <v/>
      </c>
      <c r="DB69" s="302">
        <f>'[1]GHG Dashboard Data - Inventory'!DF54</f>
        <v>4725.5874837600004</v>
      </c>
      <c r="DC69" s="305">
        <f>'[1]GHG Dashboard Data - Inventory'!DG54</f>
        <v>422211.82337853679</v>
      </c>
      <c r="DD69" s="305">
        <f>'[1]GHG Dashboard Data - Inventory'!DH54</f>
        <v>3215183.1914404538</v>
      </c>
      <c r="DE69" s="305" t="str">
        <f>'[1]GHG Dashboard Data - Inventory'!DI54</f>
        <v/>
      </c>
      <c r="DF69" s="305" t="str">
        <f>'[1]GHG Dashboard Data - Inventory'!DJ54</f>
        <v/>
      </c>
      <c r="DG69" s="305" t="str">
        <f>'[1]GHG Dashboard Data - Inventory'!DK54</f>
        <v/>
      </c>
      <c r="DH69" s="305" t="str">
        <f>'[1]GHG Dashboard Data - Inventory'!DL54</f>
        <v/>
      </c>
      <c r="DI69" s="305" t="str">
        <f>'[1]GHG Dashboard Data - Inventory'!DM54</f>
        <v/>
      </c>
      <c r="DJ69" s="305" t="str">
        <f>'[1]GHG Dashboard Data - Inventory'!DN54</f>
        <v/>
      </c>
      <c r="DK69" s="305">
        <f>'[1]GHG Dashboard Data - Inventory'!DO54</f>
        <v>427708.93547579448</v>
      </c>
      <c r="DL69" s="305">
        <f>'[1]GHG Dashboard Data - Inventory'!DP54</f>
        <v>166052.93200836552</v>
      </c>
      <c r="DM69" s="305">
        <f>'[1]GHG Dashboard Data - Inventory'!DQ54</f>
        <v>11708.076331597391</v>
      </c>
      <c r="DN69" s="305" t="str">
        <f>'[1]GHG Dashboard Data - Inventory'!DR54</f>
        <v/>
      </c>
      <c r="DO69" s="305" t="str">
        <f>'[1]GHG Dashboard Data - Inventory'!DS54</f>
        <v/>
      </c>
      <c r="DP69" s="305">
        <f>'[1]GHG Dashboard Data - Inventory'!DT54</f>
        <v>384867.24204340897</v>
      </c>
      <c r="DQ69" s="305" t="str">
        <f>'[1]GHG Dashboard Data - Inventory'!DU54</f>
        <v/>
      </c>
      <c r="DR69" s="305" t="str">
        <f>'[1]GHG Dashboard Data - Inventory'!DV54</f>
        <v/>
      </c>
      <c r="DS69" s="305">
        <f>'[1]GHG Dashboard Data - Inventory'!DW54</f>
        <v>4725.5874837600004</v>
      </c>
      <c r="DT69" s="305" t="str">
        <f>'[1]GHG Dashboard Data - Inventory'!DX54</f>
        <v/>
      </c>
      <c r="DU69" s="305" t="str">
        <f>'[1]GHG Dashboard Data - Inventory'!DY54</f>
        <v/>
      </c>
      <c r="DV69" s="305" t="str">
        <f>'[1]GHG Dashboard Data - Inventory'!DZ54</f>
        <v/>
      </c>
      <c r="DW69" s="305" t="str">
        <f>'[1]GHG Dashboard Data - Inventory'!EA54</f>
        <v/>
      </c>
      <c r="DX69" s="305" t="str">
        <f>'[1]GHG Dashboard Data - Inventory'!EB54</f>
        <v/>
      </c>
      <c r="DY69" s="306">
        <f>'[1]GHG Dashboard Data - Inventory'!EC54</f>
        <v>712143.00362543657</v>
      </c>
      <c r="DZ69" s="307">
        <f>'[1]GHG Dashboard Data - Inventory'!ED54</f>
        <v>56798.286222937801</v>
      </c>
      <c r="EA69" s="307">
        <f>'[1]GHG Dashboard Data - Inventory'!EE54</f>
        <v>110229.696630764</v>
      </c>
      <c r="EB69" s="307" t="str">
        <f>'[1]GHG Dashboard Data - Inventory'!EF54</f>
        <v/>
      </c>
      <c r="EC69" s="307" t="str">
        <f>'[1]GHG Dashboard Data - Inventory'!EG54</f>
        <v/>
      </c>
      <c r="ED69" s="307" t="str">
        <f>'[1]GHG Dashboard Data - Inventory'!EH54</f>
        <v/>
      </c>
      <c r="EE69" s="307" t="str">
        <f>'[1]GHG Dashboard Data - Inventory'!EI54</f>
        <v/>
      </c>
      <c r="EF69" s="307" t="str">
        <f>'[1]GHG Dashboard Data - Inventory'!EJ54</f>
        <v/>
      </c>
      <c r="EG69" s="307" t="str">
        <f>'[1]GHG Dashboard Data - Inventory'!EK54</f>
        <v/>
      </c>
      <c r="EH69" s="307" t="str">
        <f>'[1]GHG Dashboard Data - Inventory'!EL54</f>
        <v/>
      </c>
      <c r="EI69" s="307">
        <f>'[1]GHG Dashboard Data - Inventory'!EM54</f>
        <v>133445.74950630512</v>
      </c>
      <c r="EJ69" s="307" t="str">
        <f>'[1]GHG Dashboard Data - Inventory'!EN54</f>
        <v/>
      </c>
      <c r="EK69" s="307">
        <f>'[1]GHG Dashboard Data - Inventory'!EO54</f>
        <v>3902.6921208844301</v>
      </c>
      <c r="EL69" s="307" t="str">
        <f>'[1]GHG Dashboard Data - Inventory'!EP54</f>
        <v/>
      </c>
      <c r="EM69" s="307" t="str">
        <f>'[1]GHG Dashboard Data - Inventory'!EQ54</f>
        <v/>
      </c>
      <c r="EN69" s="307" t="str">
        <f>'[1]GHG Dashboard Data - Inventory'!ER54</f>
        <v/>
      </c>
      <c r="EO69" s="307" t="str">
        <f>'[1]GHG Dashboard Data - Inventory'!ES54</f>
        <v/>
      </c>
      <c r="EP69" s="307" t="str">
        <f>'[1]GHG Dashboard Data - Inventory'!ET54</f>
        <v/>
      </c>
      <c r="EQ69" s="307" t="str">
        <f>'[1]GHG Dashboard Data - Inventory'!EU54</f>
        <v/>
      </c>
      <c r="ER69" s="307" t="str">
        <f>'[1]GHG Dashboard Data - Inventory'!EV54</f>
        <v/>
      </c>
      <c r="ES69" s="307" t="str">
        <f>'[1]GHG Dashboard Data - Inventory'!EW54</f>
        <v/>
      </c>
      <c r="ET69" s="307" t="str">
        <f>'[1]GHG Dashboard Data - Inventory'!EX54</f>
        <v/>
      </c>
      <c r="EU69" s="307" t="str">
        <f>'[1]GHG Dashboard Data - Inventory'!EY54</f>
        <v/>
      </c>
      <c r="EV69" s="307" t="str">
        <f>'[1]GHG Dashboard Data - Inventory'!EZ54</f>
        <v/>
      </c>
      <c r="EW69" s="308">
        <f t="shared" si="103"/>
        <v>0</v>
      </c>
      <c r="EX69" s="309">
        <f>'[1]GHG Dashboard Data - Inventory'!FA54</f>
        <v>3637395.0148189906</v>
      </c>
      <c r="EY69" s="309">
        <f>'[1]GHG Dashboard Data - Inventory'!FB54</f>
        <v>192699.41946650203</v>
      </c>
      <c r="EZ69" s="309">
        <f>'[1]GHG Dashboard Data - Inventory'!FC54</f>
        <v>389592.829527169</v>
      </c>
      <c r="FA69" s="309">
        <f>'[1]GHG Dashboard Data - Inventory'!FD54</f>
        <v>3637395.0148189906</v>
      </c>
      <c r="FB69" s="309">
        <f>'[1]GHG Dashboard Data - Inventory'!FE54</f>
        <v>605469.9438157574</v>
      </c>
      <c r="FC69" s="309">
        <f>'[1]GHG Dashboard Data - Inventory'!FF54</f>
        <v>389592.829527169</v>
      </c>
      <c r="FD69" s="309" t="str">
        <f>'[1]GHG Dashboard Data - Inventory'!FG54</f>
        <v/>
      </c>
      <c r="FE69" s="309" t="str">
        <f>'[1]GHG Dashboard Data - Inventory'!FH54</f>
        <v/>
      </c>
      <c r="FF69" s="309" t="str">
        <f>'[1]GHG Dashboard Data - Inventory'!B54</f>
        <v>NO</v>
      </c>
      <c r="FG69" s="31" t="str">
        <f>IFERROR(VLOOKUP(E69,'Climate data-must not modify'!A:D,4,FALSE),"")</f>
        <v/>
      </c>
      <c r="FH69" s="31">
        <f t="shared" si="104"/>
        <v>568747.17287368665</v>
      </c>
      <c r="FI69" s="31">
        <f t="shared" si="105"/>
        <v>7261.376673040153</v>
      </c>
      <c r="FJ69" s="35"/>
    </row>
    <row r="70" spans="1:166" s="31" customFormat="1">
      <c r="A70" s="31">
        <f t="shared" si="99"/>
        <v>8</v>
      </c>
      <c r="B70" s="31">
        <f t="shared" si="100"/>
        <v>55</v>
      </c>
      <c r="C70" s="34" t="str">
        <f t="shared" si="101"/>
        <v>Sydney_2012</v>
      </c>
      <c r="D70" s="231">
        <f>'[1]GHG Dashboard Data - Inventory'!H55</f>
        <v>2012</v>
      </c>
      <c r="E70" s="156" t="str">
        <f>'[1]GHG Dashboard Data - Inventory'!C55</f>
        <v>Sydney</v>
      </c>
      <c r="F70" s="156" t="str">
        <f>'[1]GHG Dashboard Data - Inventory'!D55</f>
        <v>Australia</v>
      </c>
      <c r="G70" s="156" t="str">
        <f>'[1]GHG Dashboard Data - Inventory'!E55</f>
        <v>East Asia and Oceania</v>
      </c>
      <c r="H70" s="156">
        <f>'[1]GHG Dashboard Data - Inventory'!K55</f>
        <v>196949</v>
      </c>
      <c r="I70" s="156">
        <f>'[1]GHG Dashboard Data - Inventory'!L55</f>
        <v>26.15</v>
      </c>
      <c r="J70" s="156">
        <f>'[1]GHG Dashboard Data - Inventory'!M55/1000000</f>
        <v>99685.504162860001</v>
      </c>
      <c r="K70" s="156" t="str">
        <f>'[1]GHG Dashboard Data - Inventory'!J55</f>
        <v>BASIC</v>
      </c>
      <c r="L70" s="148">
        <f>'[1]GHG Dashboard Data - Inventory'!N55</f>
        <v>59966.350863000698</v>
      </c>
      <c r="M70" s="148">
        <f>'[1]GHG Dashboard Data - Inventory'!O55</f>
        <v>349688.23996480001</v>
      </c>
      <c r="N70" s="149" t="str">
        <f>'[1]GHG Dashboard Data - Inventory'!P55</f>
        <v>IE</v>
      </c>
      <c r="O70" s="148">
        <f>'[1]GHG Dashboard Data - Inventory'!Q55</f>
        <v>108997.937005057</v>
      </c>
      <c r="P70" s="148">
        <f>'[1]GHG Dashboard Data - Inventory'!R55</f>
        <v>2982940.4005244798</v>
      </c>
      <c r="Q70" s="149" t="str">
        <f>'[1]GHG Dashboard Data - Inventory'!S55</f>
        <v>IE</v>
      </c>
      <c r="R70" s="148" t="str">
        <f>'[1]GHG Dashboard Data - Inventory'!T55</f>
        <v>IE</v>
      </c>
      <c r="S70" s="148" t="str">
        <f>'[1]GHG Dashboard Data - Inventory'!U55</f>
        <v>IE</v>
      </c>
      <c r="T70" s="149" t="str">
        <f>'[1]GHG Dashboard Data - Inventory'!V55</f>
        <v>IE</v>
      </c>
      <c r="U70" s="148" t="str">
        <f>'[1]GHG Dashboard Data - Inventory'!W55</f>
        <v>NO</v>
      </c>
      <c r="V70" s="148" t="str">
        <f>'[1]GHG Dashboard Data - Inventory'!X55</f>
        <v>NO</v>
      </c>
      <c r="W70" s="149" t="str">
        <f>'[1]GHG Dashboard Data - Inventory'!Y55</f>
        <v>NO</v>
      </c>
      <c r="X70" s="150" t="str">
        <f>'[1]GHG Dashboard Data - Inventory'!Z55</f>
        <v>NO</v>
      </c>
      <c r="Y70" s="148" t="str">
        <f>'[1]GHG Dashboard Data - Inventory'!AA55</f>
        <v>NO</v>
      </c>
      <c r="Z70" s="148" t="str">
        <f>'[1]GHG Dashboard Data - Inventory'!AB55</f>
        <v>NO</v>
      </c>
      <c r="AA70" s="149" t="str">
        <f>'[1]GHG Dashboard Data - Inventory'!AC55</f>
        <v>NO</v>
      </c>
      <c r="AB70" s="148" t="str">
        <f>'[1]GHG Dashboard Data - Inventory'!AD55</f>
        <v>NO</v>
      </c>
      <c r="AC70" s="148" t="str">
        <f>'[1]GHG Dashboard Data - Inventory'!AE55</f>
        <v>NO</v>
      </c>
      <c r="AD70" s="149" t="str">
        <f>'[1]GHG Dashboard Data - Inventory'!AF55</f>
        <v>NO</v>
      </c>
      <c r="AE70" s="148" t="str">
        <f>'[1]GHG Dashboard Data - Inventory'!AG55</f>
        <v>NO</v>
      </c>
      <c r="AF70" s="148" t="str">
        <f>'[1]GHG Dashboard Data - Inventory'!AH55</f>
        <v>IE</v>
      </c>
      <c r="AG70" s="148">
        <f>'[1]GHG Dashboard Data - Inventory'!AI55</f>
        <v>135539.28662138482</v>
      </c>
      <c r="AH70" s="148" t="str">
        <f>'[1]GHG Dashboard Data - Inventory'!AJ55</f>
        <v>NO</v>
      </c>
      <c r="AI70" s="149">
        <f>'[1]GHG Dashboard Data - Inventory'!AK55</f>
        <v>299223.11309652729</v>
      </c>
      <c r="AJ70" s="148" t="str">
        <f>'[1]GHG Dashboard Data - Inventory'!AL55</f>
        <v>NO</v>
      </c>
      <c r="AK70" s="148">
        <f>'[1]GHG Dashboard Data - Inventory'!AM55</f>
        <v>55882.219068526596</v>
      </c>
      <c r="AL70" s="149">
        <f>'[1]GHG Dashboard Data - Inventory'!AN55</f>
        <v>111764.43661299259</v>
      </c>
      <c r="AM70" s="148">
        <f>'[1]GHG Dashboard Data - Inventory'!AO55</f>
        <v>3924.81887456502</v>
      </c>
      <c r="AN70" s="148" t="str">
        <f>'[1]GHG Dashboard Data - Inventory'!AP55</f>
        <v>IE</v>
      </c>
      <c r="AO70" s="149">
        <f>'[1]GHG Dashboard Data - Inventory'!AQ55</f>
        <v>7849.6377178980702</v>
      </c>
      <c r="AP70" s="148" t="str">
        <f>'[1]GHG Dashboard Data - Inventory'!AR55</f>
        <v>NO</v>
      </c>
      <c r="AQ70" s="148" t="str">
        <f>'[1]GHG Dashboard Data - Inventory'!AS55</f>
        <v>NO</v>
      </c>
      <c r="AR70" s="149" t="str">
        <f>'[1]GHG Dashboard Data - Inventory'!AT55</f>
        <v>NE</v>
      </c>
      <c r="AS70" s="148" t="str">
        <f>'[1]GHG Dashboard Data - Inventory'!AU55</f>
        <v>IE</v>
      </c>
      <c r="AT70" s="148" t="str">
        <f>'[1]GHG Dashboard Data - Inventory'!AV55</f>
        <v>NO</v>
      </c>
      <c r="AU70" s="149" t="str">
        <f>'[1]GHG Dashboard Data - Inventory'!AW55</f>
        <v>NE</v>
      </c>
      <c r="AV70" s="148" t="str">
        <f>'[1]GHG Dashboard Data - Inventory'!AX55</f>
        <v>NO</v>
      </c>
      <c r="AW70" s="148">
        <f>'[1]GHG Dashboard Data - Inventory'!AY55</f>
        <v>381982.2855243659</v>
      </c>
      <c r="AX70" s="150" t="str">
        <f>'[1]GHG Dashboard Data - Inventory'!AZ55</f>
        <v>NO</v>
      </c>
      <c r="AY70" s="148" t="str">
        <f>'[1]GHG Dashboard Data - Inventory'!BA55</f>
        <v>NO</v>
      </c>
      <c r="AZ70" s="148" t="str">
        <f>'[1]GHG Dashboard Data - Inventory'!BB55</f>
        <v>NO</v>
      </c>
      <c r="BA70" s="150" t="str">
        <f>'[1]GHG Dashboard Data - Inventory'!BC55</f>
        <v>NO</v>
      </c>
      <c r="BB70" s="148" t="str">
        <f>'[1]GHG Dashboard Data - Inventory'!BD55</f>
        <v>NO</v>
      </c>
      <c r="BC70" s="148" t="str">
        <f>'[1]GHG Dashboard Data - Inventory'!BE55</f>
        <v>NO</v>
      </c>
      <c r="BD70" s="150" t="str">
        <f>'[1]GHG Dashboard Data - Inventory'!BF55</f>
        <v>NO</v>
      </c>
      <c r="BE70" s="148" t="str">
        <f>'[1]GHG Dashboard Data - Inventory'!BG55</f>
        <v>NO</v>
      </c>
      <c r="BF70" s="148">
        <f>'[1]GHG Dashboard Data - Inventory'!BH55</f>
        <v>4901.3862566240005</v>
      </c>
      <c r="BG70" s="150" t="str">
        <f>'[1]GHG Dashboard Data - Inventory'!BI55</f>
        <v>NO</v>
      </c>
      <c r="BH70" s="149" t="str">
        <f>'[1]GHG Dashboard Data - Inventory'!BJ55</f>
        <v>NE</v>
      </c>
      <c r="BI70" s="149" t="str">
        <f>'[1]GHG Dashboard Data - Inventory'!BK55</f>
        <v>NE</v>
      </c>
      <c r="BJ70" s="149" t="str">
        <f>'[1]GHG Dashboard Data - Inventory'!BL55</f>
        <v>NE</v>
      </c>
      <c r="BK70" s="149" t="str">
        <f>'[1]GHG Dashboard Data - Inventory'!BM55</f>
        <v>NE</v>
      </c>
      <c r="BL70" s="149" t="str">
        <f>'[1]GHG Dashboard Data - Inventory'!BN55</f>
        <v>NE</v>
      </c>
      <c r="BM70" s="151">
        <f>'[1]GHG Dashboard Data - Inventory'!BO55</f>
        <v>731585.82756663812</v>
      </c>
      <c r="BN70" s="269">
        <f>'[1]GHG Dashboard Data - Inventory'!BP55</f>
        <v>0</v>
      </c>
      <c r="BO70" s="269">
        <f>'[1]GHG Dashboard Data - Inventory'!BQ55</f>
        <v>0</v>
      </c>
      <c r="BP70" s="269">
        <f>'[1]GHG Dashboard Data - Inventory'!BR55</f>
        <v>0</v>
      </c>
      <c r="BQ70" s="269">
        <f>'[1]GHG Dashboard Data - Inventory'!BS55</f>
        <v>0</v>
      </c>
      <c r="BR70" s="269">
        <f>'[1]GHG Dashboard Data - Inventory'!BT55</f>
        <v>0</v>
      </c>
      <c r="BS70" s="269">
        <f>'[1]GHG Dashboard Data - Inventory'!BU55</f>
        <v>0</v>
      </c>
      <c r="BT70" s="152" t="str">
        <f t="shared" si="102"/>
        <v>Sydney_2012</v>
      </c>
      <c r="BU70" s="152">
        <f>'[1]GHG Dashboard Data - Inventory'!BW55</f>
        <v>4083822.9247028041</v>
      </c>
      <c r="BV70" s="152">
        <f>'[1]GHG Dashboard Data - Inventory'!BX55</f>
        <v>4502660.1121302219</v>
      </c>
      <c r="BW70" s="152">
        <f>'[1]GHG Dashboard Data - Inventory'!BY55</f>
        <v>5234245.9396968596</v>
      </c>
      <c r="BX70" s="152">
        <f>'[1]GHG Dashboard Data - Inventory'!BZ55</f>
        <v>308428.39336400753</v>
      </c>
      <c r="BY70" s="302">
        <f>'[1]GHG Dashboard Data - Inventory'!CA55</f>
        <v>3501592.9283573376</v>
      </c>
      <c r="BZ70" s="302">
        <f>'[1]GHG Dashboard Data - Inventory'!CB55</f>
        <v>195346.32456447644</v>
      </c>
      <c r="CA70" s="302">
        <f>'[1]GHG Dashboard Data - Inventory'!CC55</f>
        <v>386883.67178098991</v>
      </c>
      <c r="CB70" s="303">
        <f>'[1]GHG Dashboard Data - Inventory'!CD55</f>
        <v>3501592.9283573376</v>
      </c>
      <c r="CC70" s="303">
        <f>'[1]GHG Dashboard Data - Inventory'!CE55</f>
        <v>614183.51199189434</v>
      </c>
      <c r="CD70" s="303">
        <f>'[1]GHG Dashboard Data - Inventory'!CF55</f>
        <v>386883.67178098991</v>
      </c>
      <c r="CE70" s="303" t="str">
        <f>'[1]GHG Dashboard Data - Inventory'!CG55</f>
        <v/>
      </c>
      <c r="CF70" s="303" t="str">
        <f>'[1]GHG Dashboard Data - Inventory'!CH55</f>
        <v/>
      </c>
      <c r="CG70" s="304">
        <f>'[1]GHG Dashboard Data - Inventory'!CI55</f>
        <v>168964.2878680577</v>
      </c>
      <c r="CH70" s="304">
        <f>'[1]GHG Dashboard Data - Inventory'!CK55</f>
        <v>139464.10549594983</v>
      </c>
      <c r="CI70" s="304">
        <f>SUM('[1]GHG Dashboard Data - Inventory'!CL55:CM55)</f>
        <v>0</v>
      </c>
      <c r="CJ70" s="304" t="str">
        <f>'[1]GHG Dashboard Data - Inventory'!CN55</f>
        <v/>
      </c>
      <c r="CK70" s="304" t="str">
        <f>'[1]GHG Dashboard Data - Inventory'!CO55</f>
        <v/>
      </c>
      <c r="CL70" s="302">
        <f>'[1]GHG Dashboard Data - Inventory'!CP55</f>
        <v>409654.59082780068</v>
      </c>
      <c r="CM70" s="302">
        <f>'[1]GHG Dashboard Data - Inventory'!CQ55</f>
        <v>3091938.3375295368</v>
      </c>
      <c r="CN70" s="302" t="str">
        <f>'[1]GHG Dashboard Data - Inventory'!CR55</f>
        <v/>
      </c>
      <c r="CO70" s="302" t="str">
        <f>'[1]GHG Dashboard Data - Inventory'!CS55</f>
        <v/>
      </c>
      <c r="CP70" s="302" t="str">
        <f>'[1]GHG Dashboard Data - Inventory'!CT55</f>
        <v/>
      </c>
      <c r="CQ70" s="302" t="str">
        <f>'[1]GHG Dashboard Data - Inventory'!CU55</f>
        <v/>
      </c>
      <c r="CR70" s="302" t="str">
        <f>'[1]GHG Dashboard Data - Inventory'!CV55</f>
        <v/>
      </c>
      <c r="CS70" s="302" t="str">
        <f>'[1]GHG Dashboard Data - Inventory'!CW55</f>
        <v/>
      </c>
      <c r="CT70" s="302">
        <f>'[1]GHG Dashboard Data - Inventory'!CX55</f>
        <v>135539.28662138482</v>
      </c>
      <c r="CU70" s="302">
        <f>'[1]GHG Dashboard Data - Inventory'!CY55</f>
        <v>55882.219068526596</v>
      </c>
      <c r="CV70" s="302">
        <f>'[1]GHG Dashboard Data - Inventory'!CZ55</f>
        <v>3924.81887456502</v>
      </c>
      <c r="CW70" s="302" t="str">
        <f>'[1]GHG Dashboard Data - Inventory'!DA55</f>
        <v/>
      </c>
      <c r="CX70" s="302" t="str">
        <f>'[1]GHG Dashboard Data - Inventory'!DB55</f>
        <v/>
      </c>
      <c r="CY70" s="302">
        <f>'[1]GHG Dashboard Data - Inventory'!DC55</f>
        <v>381982.2855243659</v>
      </c>
      <c r="CZ70" s="302" t="str">
        <f>'[1]GHG Dashboard Data - Inventory'!DD55</f>
        <v/>
      </c>
      <c r="DA70" s="302" t="str">
        <f>'[1]GHG Dashboard Data - Inventory'!DE55</f>
        <v/>
      </c>
      <c r="DB70" s="302">
        <f>'[1]GHG Dashboard Data - Inventory'!DF55</f>
        <v>4901.3862566240005</v>
      </c>
      <c r="DC70" s="305">
        <f>'[1]GHG Dashboard Data - Inventory'!DG55</f>
        <v>409654.59082780068</v>
      </c>
      <c r="DD70" s="305">
        <f>'[1]GHG Dashboard Data - Inventory'!DH55</f>
        <v>3091938.3375295368</v>
      </c>
      <c r="DE70" s="305" t="str">
        <f>'[1]GHG Dashboard Data - Inventory'!DI55</f>
        <v/>
      </c>
      <c r="DF70" s="305" t="str">
        <f>'[1]GHG Dashboard Data - Inventory'!DJ55</f>
        <v/>
      </c>
      <c r="DG70" s="305" t="str">
        <f>'[1]GHG Dashboard Data - Inventory'!DK55</f>
        <v/>
      </c>
      <c r="DH70" s="305" t="str">
        <f>'[1]GHG Dashboard Data - Inventory'!DL55</f>
        <v/>
      </c>
      <c r="DI70" s="305" t="str">
        <f>'[1]GHG Dashboard Data - Inventory'!DM55</f>
        <v/>
      </c>
      <c r="DJ70" s="305" t="str">
        <f>'[1]GHG Dashboard Data - Inventory'!DN55</f>
        <v/>
      </c>
      <c r="DK70" s="305">
        <f>'[1]GHG Dashboard Data - Inventory'!DO55</f>
        <v>434762.39971791208</v>
      </c>
      <c r="DL70" s="305">
        <f>'[1]GHG Dashboard Data - Inventory'!DP55</f>
        <v>167646.65568151919</v>
      </c>
      <c r="DM70" s="305">
        <f>'[1]GHG Dashboard Data - Inventory'!DQ55</f>
        <v>11774.45659246309</v>
      </c>
      <c r="DN70" s="305" t="str">
        <f>'[1]GHG Dashboard Data - Inventory'!DR55</f>
        <v/>
      </c>
      <c r="DO70" s="305" t="str">
        <f>'[1]GHG Dashboard Data - Inventory'!DS55</f>
        <v/>
      </c>
      <c r="DP70" s="305">
        <f>'[1]GHG Dashboard Data - Inventory'!DT55</f>
        <v>381982.2855243659</v>
      </c>
      <c r="DQ70" s="305" t="str">
        <f>'[1]GHG Dashboard Data - Inventory'!DU55</f>
        <v/>
      </c>
      <c r="DR70" s="305" t="str">
        <f>'[1]GHG Dashboard Data - Inventory'!DV55</f>
        <v/>
      </c>
      <c r="DS70" s="305">
        <f>'[1]GHG Dashboard Data - Inventory'!DW55</f>
        <v>4901.3862566240005</v>
      </c>
      <c r="DT70" s="305" t="str">
        <f>'[1]GHG Dashboard Data - Inventory'!DX55</f>
        <v/>
      </c>
      <c r="DU70" s="305" t="str">
        <f>'[1]GHG Dashboard Data - Inventory'!DY55</f>
        <v/>
      </c>
      <c r="DV70" s="305" t="str">
        <f>'[1]GHG Dashboard Data - Inventory'!DZ55</f>
        <v/>
      </c>
      <c r="DW70" s="305" t="str">
        <f>'[1]GHG Dashboard Data - Inventory'!EA55</f>
        <v/>
      </c>
      <c r="DX70" s="305" t="str">
        <f>'[1]GHG Dashboard Data - Inventory'!EB55</f>
        <v/>
      </c>
      <c r="DY70" s="306">
        <f>'[1]GHG Dashboard Data - Inventory'!EC55</f>
        <v>731585.82756663812</v>
      </c>
      <c r="DZ70" s="307">
        <f>'[1]GHG Dashboard Data - Inventory'!ED55</f>
        <v>59966.350863000698</v>
      </c>
      <c r="EA70" s="307">
        <f>'[1]GHG Dashboard Data - Inventory'!EE55</f>
        <v>108997.937005057</v>
      </c>
      <c r="EB70" s="307" t="str">
        <f>'[1]GHG Dashboard Data - Inventory'!EF55</f>
        <v/>
      </c>
      <c r="EC70" s="307" t="str">
        <f>'[1]GHG Dashboard Data - Inventory'!EG55</f>
        <v/>
      </c>
      <c r="ED70" s="307" t="str">
        <f>'[1]GHG Dashboard Data - Inventory'!EH55</f>
        <v/>
      </c>
      <c r="EE70" s="307" t="str">
        <f>'[1]GHG Dashboard Data - Inventory'!EI55</f>
        <v/>
      </c>
      <c r="EF70" s="307" t="str">
        <f>'[1]GHG Dashboard Data - Inventory'!EJ55</f>
        <v/>
      </c>
      <c r="EG70" s="307" t="str">
        <f>'[1]GHG Dashboard Data - Inventory'!EK55</f>
        <v/>
      </c>
      <c r="EH70" s="307" t="str">
        <f>'[1]GHG Dashboard Data - Inventory'!EL55</f>
        <v/>
      </c>
      <c r="EI70" s="307">
        <f>'[1]GHG Dashboard Data - Inventory'!EM55</f>
        <v>135539.28662138482</v>
      </c>
      <c r="EJ70" s="307" t="str">
        <f>'[1]GHG Dashboard Data - Inventory'!EN55</f>
        <v/>
      </c>
      <c r="EK70" s="307">
        <f>'[1]GHG Dashboard Data - Inventory'!EO55</f>
        <v>3924.81887456502</v>
      </c>
      <c r="EL70" s="307" t="str">
        <f>'[1]GHG Dashboard Data - Inventory'!EP55</f>
        <v/>
      </c>
      <c r="EM70" s="307" t="str">
        <f>'[1]GHG Dashboard Data - Inventory'!EQ55</f>
        <v/>
      </c>
      <c r="EN70" s="307" t="str">
        <f>'[1]GHG Dashboard Data - Inventory'!ER55</f>
        <v/>
      </c>
      <c r="EO70" s="307" t="str">
        <f>'[1]GHG Dashboard Data - Inventory'!ES55</f>
        <v/>
      </c>
      <c r="EP70" s="307" t="str">
        <f>'[1]GHG Dashboard Data - Inventory'!ET55</f>
        <v/>
      </c>
      <c r="EQ70" s="307" t="str">
        <f>'[1]GHG Dashboard Data - Inventory'!EU55</f>
        <v/>
      </c>
      <c r="ER70" s="307" t="str">
        <f>'[1]GHG Dashboard Data - Inventory'!EV55</f>
        <v/>
      </c>
      <c r="ES70" s="307" t="str">
        <f>'[1]GHG Dashboard Data - Inventory'!EW55</f>
        <v/>
      </c>
      <c r="ET70" s="307" t="str">
        <f>'[1]GHG Dashboard Data - Inventory'!EX55</f>
        <v/>
      </c>
      <c r="EU70" s="307" t="str">
        <f>'[1]GHG Dashboard Data - Inventory'!EY55</f>
        <v/>
      </c>
      <c r="EV70" s="307" t="str">
        <f>'[1]GHG Dashboard Data - Inventory'!EZ55</f>
        <v/>
      </c>
      <c r="EW70" s="308">
        <f t="shared" si="103"/>
        <v>0</v>
      </c>
      <c r="EX70" s="309">
        <f>'[1]GHG Dashboard Data - Inventory'!FA55</f>
        <v>3501592.9283573376</v>
      </c>
      <c r="EY70" s="309">
        <f>'[1]GHG Dashboard Data - Inventory'!FB55</f>
        <v>195346.32456447644</v>
      </c>
      <c r="EZ70" s="309">
        <f>'[1]GHG Dashboard Data - Inventory'!FC55</f>
        <v>386883.67178098991</v>
      </c>
      <c r="FA70" s="309">
        <f>'[1]GHG Dashboard Data - Inventory'!FD55</f>
        <v>3501592.9283573376</v>
      </c>
      <c r="FB70" s="309">
        <f>'[1]GHG Dashboard Data - Inventory'!FE55</f>
        <v>614183.51199189434</v>
      </c>
      <c r="FC70" s="309">
        <f>'[1]GHG Dashboard Data - Inventory'!FF55</f>
        <v>386883.67178098991</v>
      </c>
      <c r="FD70" s="309" t="str">
        <f>'[1]GHG Dashboard Data - Inventory'!FG55</f>
        <v/>
      </c>
      <c r="FE70" s="309" t="str">
        <f>'[1]GHG Dashboard Data - Inventory'!FH55</f>
        <v/>
      </c>
      <c r="FF70" s="309" t="str">
        <f>'[1]GHG Dashboard Data - Inventory'!B55</f>
        <v>NO</v>
      </c>
      <c r="FG70" s="31" t="str">
        <f>IFERROR(VLOOKUP(E70,'Climate data-must not modify'!A:D,4,FALSE),"")</f>
        <v/>
      </c>
      <c r="FH70" s="31">
        <f t="shared" si="104"/>
        <v>506148.82107987348</v>
      </c>
      <c r="FI70" s="31">
        <f t="shared" si="105"/>
        <v>7531.5105162523905</v>
      </c>
      <c r="FJ70" s="35"/>
    </row>
    <row r="71" spans="1:166" s="31" customFormat="1">
      <c r="A71" s="31">
        <f t="shared" si="99"/>
        <v>8</v>
      </c>
      <c r="B71" s="31">
        <f t="shared" si="100"/>
        <v>56</v>
      </c>
      <c r="C71" s="34" t="str">
        <f t="shared" si="101"/>
        <v>Sydney_2013</v>
      </c>
      <c r="D71" s="231">
        <f>'[1]GHG Dashboard Data - Inventory'!H56</f>
        <v>2013</v>
      </c>
      <c r="E71" s="156" t="str">
        <f>'[1]GHG Dashboard Data - Inventory'!C56</f>
        <v>Sydney</v>
      </c>
      <c r="F71" s="156" t="str">
        <f>'[1]GHG Dashboard Data - Inventory'!D56</f>
        <v>Australia</v>
      </c>
      <c r="G71" s="156" t="str">
        <f>'[1]GHG Dashboard Data - Inventory'!E56</f>
        <v>East Asia and Oceania</v>
      </c>
      <c r="H71" s="156">
        <f>'[1]GHG Dashboard Data - Inventory'!K56</f>
        <v>205541</v>
      </c>
      <c r="I71" s="156">
        <f>'[1]GHG Dashboard Data - Inventory'!L56</f>
        <v>26.15</v>
      </c>
      <c r="J71" s="156">
        <f>'[1]GHG Dashboard Data - Inventory'!M56/1000000</f>
        <v>101442</v>
      </c>
      <c r="K71" s="156" t="str">
        <f>'[1]GHG Dashboard Data - Inventory'!J56</f>
        <v>BASIC</v>
      </c>
      <c r="L71" s="148">
        <f>'[1]GHG Dashboard Data - Inventory'!N56</f>
        <v>62918.911359232603</v>
      </c>
      <c r="M71" s="148">
        <f>'[1]GHG Dashboard Data - Inventory'!O56</f>
        <v>328408.03813199903</v>
      </c>
      <c r="N71" s="149" t="str">
        <f>'[1]GHG Dashboard Data - Inventory'!P56</f>
        <v>IE</v>
      </c>
      <c r="O71" s="148">
        <f>'[1]GHG Dashboard Data - Inventory'!Q56</f>
        <v>108674.570657005</v>
      </c>
      <c r="P71" s="148">
        <f>'[1]GHG Dashboard Data - Inventory'!R56</f>
        <v>2830533.7173440899</v>
      </c>
      <c r="Q71" s="149" t="str">
        <f>'[1]GHG Dashboard Data - Inventory'!S56</f>
        <v>IE</v>
      </c>
      <c r="R71" s="148" t="str">
        <f>'[1]GHG Dashboard Data - Inventory'!T56</f>
        <v>IE</v>
      </c>
      <c r="S71" s="148" t="str">
        <f>'[1]GHG Dashboard Data - Inventory'!U56</f>
        <v>IE</v>
      </c>
      <c r="T71" s="149" t="str">
        <f>'[1]GHG Dashboard Data - Inventory'!V56</f>
        <v>IE</v>
      </c>
      <c r="U71" s="148" t="str">
        <f>'[1]GHG Dashboard Data - Inventory'!W56</f>
        <v>NO</v>
      </c>
      <c r="V71" s="148" t="str">
        <f>'[1]GHG Dashboard Data - Inventory'!X56</f>
        <v>NO</v>
      </c>
      <c r="W71" s="149" t="str">
        <f>'[1]GHG Dashboard Data - Inventory'!Y56</f>
        <v>NO</v>
      </c>
      <c r="X71" s="150" t="str">
        <f>'[1]GHG Dashboard Data - Inventory'!Z56</f>
        <v>NO</v>
      </c>
      <c r="Y71" s="148" t="str">
        <f>'[1]GHG Dashboard Data - Inventory'!AA56</f>
        <v>NO</v>
      </c>
      <c r="Z71" s="148" t="str">
        <f>'[1]GHG Dashboard Data - Inventory'!AB56</f>
        <v>NO</v>
      </c>
      <c r="AA71" s="149" t="str">
        <f>'[1]GHG Dashboard Data - Inventory'!AC56</f>
        <v>NO</v>
      </c>
      <c r="AB71" s="148" t="str">
        <f>'[1]GHG Dashboard Data - Inventory'!AD56</f>
        <v>NO</v>
      </c>
      <c r="AC71" s="148" t="str">
        <f>'[1]GHG Dashboard Data - Inventory'!AE56</f>
        <v>NO</v>
      </c>
      <c r="AD71" s="149" t="str">
        <f>'[1]GHG Dashboard Data - Inventory'!AF56</f>
        <v>NO</v>
      </c>
      <c r="AE71" s="148" t="str">
        <f>'[1]GHG Dashboard Data - Inventory'!AG56</f>
        <v>NO</v>
      </c>
      <c r="AF71" s="148" t="str">
        <f>'[1]GHG Dashboard Data - Inventory'!AH56</f>
        <v>IE</v>
      </c>
      <c r="AG71" s="148">
        <f>'[1]GHG Dashboard Data - Inventory'!AI56</f>
        <v>135583.95815117814</v>
      </c>
      <c r="AH71" s="148" t="str">
        <f>'[1]GHG Dashboard Data - Inventory'!AJ56</f>
        <v>NO</v>
      </c>
      <c r="AI71" s="149">
        <f>'[1]GHG Dashboard Data - Inventory'!AK56</f>
        <v>299264.16376332281</v>
      </c>
      <c r="AJ71" s="148" t="str">
        <f>'[1]GHG Dashboard Data - Inventory'!AL56</f>
        <v>NO</v>
      </c>
      <c r="AK71" s="148">
        <f>'[1]GHG Dashboard Data - Inventory'!AM56</f>
        <v>56512.927469623857</v>
      </c>
      <c r="AL71" s="149">
        <f>'[1]GHG Dashboard Data - Inventory'!AN56</f>
        <v>113025.85339798599</v>
      </c>
      <c r="AM71" s="148">
        <f>'[1]GHG Dashboard Data - Inventory'!AO56</f>
        <v>3958.0282169777201</v>
      </c>
      <c r="AN71" s="148" t="str">
        <f>'[1]GHG Dashboard Data - Inventory'!AP56</f>
        <v>IE</v>
      </c>
      <c r="AO71" s="149">
        <f>'[1]GHG Dashboard Data - Inventory'!AQ56</f>
        <v>7916.0564024592004</v>
      </c>
      <c r="AP71" s="148" t="str">
        <f>'[1]GHG Dashboard Data - Inventory'!AR56</f>
        <v>NO</v>
      </c>
      <c r="AQ71" s="148" t="str">
        <f>'[1]GHG Dashboard Data - Inventory'!AS56</f>
        <v>NO</v>
      </c>
      <c r="AR71" s="149" t="str">
        <f>'[1]GHG Dashboard Data - Inventory'!AT56</f>
        <v>NE</v>
      </c>
      <c r="AS71" s="148" t="str">
        <f>'[1]GHG Dashboard Data - Inventory'!AU56</f>
        <v>IE</v>
      </c>
      <c r="AT71" s="148" t="str">
        <f>'[1]GHG Dashboard Data - Inventory'!AV56</f>
        <v>NO</v>
      </c>
      <c r="AU71" s="149" t="str">
        <f>'[1]GHG Dashboard Data - Inventory'!AW56</f>
        <v>NE</v>
      </c>
      <c r="AV71" s="148" t="str">
        <f>'[1]GHG Dashboard Data - Inventory'!AX56</f>
        <v>NO</v>
      </c>
      <c r="AW71" s="148">
        <f>'[1]GHG Dashboard Data - Inventory'!AY56</f>
        <v>383827.75710764201</v>
      </c>
      <c r="AX71" s="150" t="str">
        <f>'[1]GHG Dashboard Data - Inventory'!AZ56</f>
        <v>NO</v>
      </c>
      <c r="AY71" s="148" t="str">
        <f>'[1]GHG Dashboard Data - Inventory'!BA56</f>
        <v>NO</v>
      </c>
      <c r="AZ71" s="148" t="str">
        <f>'[1]GHG Dashboard Data - Inventory'!BB56</f>
        <v>NO</v>
      </c>
      <c r="BA71" s="150" t="str">
        <f>'[1]GHG Dashboard Data - Inventory'!BC56</f>
        <v>NO</v>
      </c>
      <c r="BB71" s="148" t="str">
        <f>'[1]GHG Dashboard Data - Inventory'!BD56</f>
        <v>NO</v>
      </c>
      <c r="BC71" s="148" t="str">
        <f>'[1]GHG Dashboard Data - Inventory'!BE56</f>
        <v>NO</v>
      </c>
      <c r="BD71" s="150" t="str">
        <f>'[1]GHG Dashboard Data - Inventory'!BF56</f>
        <v>NO</v>
      </c>
      <c r="BE71" s="148" t="str">
        <f>'[1]GHG Dashboard Data - Inventory'!BG56</f>
        <v>NO</v>
      </c>
      <c r="BF71" s="148">
        <f>'[1]GHG Dashboard Data - Inventory'!BH56</f>
        <v>5115.211717616</v>
      </c>
      <c r="BG71" s="150" t="str">
        <f>'[1]GHG Dashboard Data - Inventory'!BI56</f>
        <v>NO</v>
      </c>
      <c r="BH71" s="149" t="str">
        <f>'[1]GHG Dashboard Data - Inventory'!BJ56</f>
        <v>NE</v>
      </c>
      <c r="BI71" s="149" t="str">
        <f>'[1]GHG Dashboard Data - Inventory'!BK56</f>
        <v>NE</v>
      </c>
      <c r="BJ71" s="149" t="str">
        <f>'[1]GHG Dashboard Data - Inventory'!BL56</f>
        <v>NE</v>
      </c>
      <c r="BK71" s="149" t="str">
        <f>'[1]GHG Dashboard Data - Inventory'!BM56</f>
        <v>NE</v>
      </c>
      <c r="BL71" s="149" t="str">
        <f>'[1]GHG Dashboard Data - Inventory'!BN56</f>
        <v>NE</v>
      </c>
      <c r="BM71" s="151">
        <f>'[1]GHG Dashboard Data - Inventory'!BO56</f>
        <v>735937.45400161599</v>
      </c>
      <c r="BN71" s="269">
        <f>'[1]GHG Dashboard Data - Inventory'!BP56</f>
        <v>0</v>
      </c>
      <c r="BO71" s="269">
        <f>'[1]GHG Dashboard Data - Inventory'!BQ56</f>
        <v>0</v>
      </c>
      <c r="BP71" s="269">
        <f>'[1]GHG Dashboard Data - Inventory'!BR56</f>
        <v>0</v>
      </c>
      <c r="BQ71" s="269">
        <f>'[1]GHG Dashboard Data - Inventory'!BS56</f>
        <v>0</v>
      </c>
      <c r="BR71" s="269">
        <f>'[1]GHG Dashboard Data - Inventory'!BT56</f>
        <v>0</v>
      </c>
      <c r="BS71" s="269">
        <f>'[1]GHG Dashboard Data - Inventory'!BU56</f>
        <v>0</v>
      </c>
      <c r="BT71" s="152" t="str">
        <f t="shared" si="102"/>
        <v>Sydney_2013</v>
      </c>
      <c r="BU71" s="152">
        <f>'[1]GHG Dashboard Data - Inventory'!BW56</f>
        <v>3915533.1201553643</v>
      </c>
      <c r="BV71" s="152">
        <f>'[1]GHG Dashboard Data - Inventory'!BX56</f>
        <v>4335739.1937191328</v>
      </c>
      <c r="BW71" s="152">
        <f>'[1]GHG Dashboard Data - Inventory'!BY56</f>
        <v>5071676.6477207486</v>
      </c>
      <c r="BX71" s="152">
        <f>'[1]GHG Dashboard Data - Inventory'!BZ56</f>
        <v>311135.46838439349</v>
      </c>
      <c r="BY71" s="302">
        <f>'[1]GHG Dashboard Data - Inventory'!CA56</f>
        <v>3330535.2374923266</v>
      </c>
      <c r="BZ71" s="302">
        <f>'[1]GHG Dashboard Data - Inventory'!CB56</f>
        <v>196054.91383777972</v>
      </c>
      <c r="CA71" s="302">
        <f>'[1]GHG Dashboard Data - Inventory'!CC56</f>
        <v>388942.96882525802</v>
      </c>
      <c r="CB71" s="303">
        <f>'[1]GHG Dashboard Data - Inventory'!CD56</f>
        <v>3330535.2374923266</v>
      </c>
      <c r="CC71" s="303">
        <f>'[1]GHG Dashboard Data - Inventory'!CE56</f>
        <v>616260.98740154761</v>
      </c>
      <c r="CD71" s="303">
        <f>'[1]GHG Dashboard Data - Inventory'!CF56</f>
        <v>388942.96882525802</v>
      </c>
      <c r="CE71" s="303" t="str">
        <f>'[1]GHG Dashboard Data - Inventory'!CG56</f>
        <v/>
      </c>
      <c r="CF71" s="303" t="str">
        <f>'[1]GHG Dashboard Data - Inventory'!CH56</f>
        <v/>
      </c>
      <c r="CG71" s="304">
        <f>'[1]GHG Dashboard Data - Inventory'!CI56</f>
        <v>171593.4820162376</v>
      </c>
      <c r="CH71" s="304">
        <f>'[1]GHG Dashboard Data - Inventory'!CK56</f>
        <v>139541.98636815586</v>
      </c>
      <c r="CI71" s="304">
        <f>SUM('[1]GHG Dashboard Data - Inventory'!CL56:CM56)</f>
        <v>0</v>
      </c>
      <c r="CJ71" s="304" t="str">
        <f>'[1]GHG Dashboard Data - Inventory'!CN56</f>
        <v/>
      </c>
      <c r="CK71" s="304" t="str">
        <f>'[1]GHG Dashboard Data - Inventory'!CO56</f>
        <v/>
      </c>
      <c r="CL71" s="302">
        <f>'[1]GHG Dashboard Data - Inventory'!CP56</f>
        <v>391326.94949123164</v>
      </c>
      <c r="CM71" s="302">
        <f>'[1]GHG Dashboard Data - Inventory'!CQ56</f>
        <v>2939208.2880010949</v>
      </c>
      <c r="CN71" s="302" t="str">
        <f>'[1]GHG Dashboard Data - Inventory'!CR56</f>
        <v/>
      </c>
      <c r="CO71" s="302" t="str">
        <f>'[1]GHG Dashboard Data - Inventory'!CS56</f>
        <v/>
      </c>
      <c r="CP71" s="302" t="str">
        <f>'[1]GHG Dashboard Data - Inventory'!CT56</f>
        <v/>
      </c>
      <c r="CQ71" s="302" t="str">
        <f>'[1]GHG Dashboard Data - Inventory'!CU56</f>
        <v/>
      </c>
      <c r="CR71" s="302" t="str">
        <f>'[1]GHG Dashboard Data - Inventory'!CV56</f>
        <v/>
      </c>
      <c r="CS71" s="302" t="str">
        <f>'[1]GHG Dashboard Data - Inventory'!CW56</f>
        <v/>
      </c>
      <c r="CT71" s="302">
        <f>'[1]GHG Dashboard Data - Inventory'!CX56</f>
        <v>135583.95815117814</v>
      </c>
      <c r="CU71" s="302">
        <f>'[1]GHG Dashboard Data - Inventory'!CY56</f>
        <v>56512.927469623857</v>
      </c>
      <c r="CV71" s="302">
        <f>'[1]GHG Dashboard Data - Inventory'!CZ56</f>
        <v>3958.0282169777201</v>
      </c>
      <c r="CW71" s="302" t="str">
        <f>'[1]GHG Dashboard Data - Inventory'!DA56</f>
        <v/>
      </c>
      <c r="CX71" s="302" t="str">
        <f>'[1]GHG Dashboard Data - Inventory'!DB56</f>
        <v/>
      </c>
      <c r="CY71" s="302">
        <f>'[1]GHG Dashboard Data - Inventory'!DC56</f>
        <v>383827.75710764201</v>
      </c>
      <c r="CZ71" s="302" t="str">
        <f>'[1]GHG Dashboard Data - Inventory'!DD56</f>
        <v/>
      </c>
      <c r="DA71" s="302" t="str">
        <f>'[1]GHG Dashboard Data - Inventory'!DE56</f>
        <v/>
      </c>
      <c r="DB71" s="302">
        <f>'[1]GHG Dashboard Data - Inventory'!DF56</f>
        <v>5115.211717616</v>
      </c>
      <c r="DC71" s="305">
        <f>'[1]GHG Dashboard Data - Inventory'!DG56</f>
        <v>391326.94949123164</v>
      </c>
      <c r="DD71" s="305">
        <f>'[1]GHG Dashboard Data - Inventory'!DH56</f>
        <v>2939208.2880010949</v>
      </c>
      <c r="DE71" s="305" t="str">
        <f>'[1]GHG Dashboard Data - Inventory'!DI56</f>
        <v/>
      </c>
      <c r="DF71" s="305" t="str">
        <f>'[1]GHG Dashboard Data - Inventory'!DJ56</f>
        <v/>
      </c>
      <c r="DG71" s="305" t="str">
        <f>'[1]GHG Dashboard Data - Inventory'!DK56</f>
        <v/>
      </c>
      <c r="DH71" s="305" t="str">
        <f>'[1]GHG Dashboard Data - Inventory'!DL56</f>
        <v/>
      </c>
      <c r="DI71" s="305" t="str">
        <f>'[1]GHG Dashboard Data - Inventory'!DM56</f>
        <v/>
      </c>
      <c r="DJ71" s="305" t="str">
        <f>'[1]GHG Dashboard Data - Inventory'!DN56</f>
        <v/>
      </c>
      <c r="DK71" s="305">
        <f>'[1]GHG Dashboard Data - Inventory'!DO56</f>
        <v>434848.12191450095</v>
      </c>
      <c r="DL71" s="305">
        <f>'[1]GHG Dashboard Data - Inventory'!DP56</f>
        <v>169538.78086760984</v>
      </c>
      <c r="DM71" s="305">
        <f>'[1]GHG Dashboard Data - Inventory'!DQ56</f>
        <v>11874.084619436921</v>
      </c>
      <c r="DN71" s="305" t="str">
        <f>'[1]GHG Dashboard Data - Inventory'!DR56</f>
        <v/>
      </c>
      <c r="DO71" s="305" t="str">
        <f>'[1]GHG Dashboard Data - Inventory'!DS56</f>
        <v/>
      </c>
      <c r="DP71" s="305">
        <f>'[1]GHG Dashboard Data - Inventory'!DT56</f>
        <v>383827.75710764201</v>
      </c>
      <c r="DQ71" s="305" t="str">
        <f>'[1]GHG Dashboard Data - Inventory'!DU56</f>
        <v/>
      </c>
      <c r="DR71" s="305" t="str">
        <f>'[1]GHG Dashboard Data - Inventory'!DV56</f>
        <v/>
      </c>
      <c r="DS71" s="305">
        <f>'[1]GHG Dashboard Data - Inventory'!DW56</f>
        <v>5115.211717616</v>
      </c>
      <c r="DT71" s="305" t="str">
        <f>'[1]GHG Dashboard Data - Inventory'!DX56</f>
        <v/>
      </c>
      <c r="DU71" s="305" t="str">
        <f>'[1]GHG Dashboard Data - Inventory'!DY56</f>
        <v/>
      </c>
      <c r="DV71" s="305" t="str">
        <f>'[1]GHG Dashboard Data - Inventory'!DZ56</f>
        <v/>
      </c>
      <c r="DW71" s="305" t="str">
        <f>'[1]GHG Dashboard Data - Inventory'!EA56</f>
        <v/>
      </c>
      <c r="DX71" s="305" t="str">
        <f>'[1]GHG Dashboard Data - Inventory'!EB56</f>
        <v/>
      </c>
      <c r="DY71" s="306">
        <f>'[1]GHG Dashboard Data - Inventory'!EC56</f>
        <v>735937.45400161599</v>
      </c>
      <c r="DZ71" s="307">
        <f>'[1]GHG Dashboard Data - Inventory'!ED56</f>
        <v>62918.911359232603</v>
      </c>
      <c r="EA71" s="307">
        <f>'[1]GHG Dashboard Data - Inventory'!EE56</f>
        <v>108674.570657005</v>
      </c>
      <c r="EB71" s="307" t="str">
        <f>'[1]GHG Dashboard Data - Inventory'!EF56</f>
        <v/>
      </c>
      <c r="EC71" s="307" t="str">
        <f>'[1]GHG Dashboard Data - Inventory'!EG56</f>
        <v/>
      </c>
      <c r="ED71" s="307" t="str">
        <f>'[1]GHG Dashboard Data - Inventory'!EH56</f>
        <v/>
      </c>
      <c r="EE71" s="307" t="str">
        <f>'[1]GHG Dashboard Data - Inventory'!EI56</f>
        <v/>
      </c>
      <c r="EF71" s="307" t="str">
        <f>'[1]GHG Dashboard Data - Inventory'!EJ56</f>
        <v/>
      </c>
      <c r="EG71" s="307" t="str">
        <f>'[1]GHG Dashboard Data - Inventory'!EK56</f>
        <v/>
      </c>
      <c r="EH71" s="307" t="str">
        <f>'[1]GHG Dashboard Data - Inventory'!EL56</f>
        <v/>
      </c>
      <c r="EI71" s="307">
        <f>'[1]GHG Dashboard Data - Inventory'!EM56</f>
        <v>135583.95815117814</v>
      </c>
      <c r="EJ71" s="307" t="str">
        <f>'[1]GHG Dashboard Data - Inventory'!EN56</f>
        <v/>
      </c>
      <c r="EK71" s="307">
        <f>'[1]GHG Dashboard Data - Inventory'!EO56</f>
        <v>3958.0282169777201</v>
      </c>
      <c r="EL71" s="307" t="str">
        <f>'[1]GHG Dashboard Data - Inventory'!EP56</f>
        <v/>
      </c>
      <c r="EM71" s="307" t="str">
        <f>'[1]GHG Dashboard Data - Inventory'!EQ56</f>
        <v/>
      </c>
      <c r="EN71" s="307" t="str">
        <f>'[1]GHG Dashboard Data - Inventory'!ER56</f>
        <v/>
      </c>
      <c r="EO71" s="307" t="str">
        <f>'[1]GHG Dashboard Data - Inventory'!ES56</f>
        <v/>
      </c>
      <c r="EP71" s="307" t="str">
        <f>'[1]GHG Dashboard Data - Inventory'!ET56</f>
        <v/>
      </c>
      <c r="EQ71" s="307" t="str">
        <f>'[1]GHG Dashboard Data - Inventory'!EU56</f>
        <v/>
      </c>
      <c r="ER71" s="307" t="str">
        <f>'[1]GHG Dashboard Data - Inventory'!EV56</f>
        <v/>
      </c>
      <c r="ES71" s="307" t="str">
        <f>'[1]GHG Dashboard Data - Inventory'!EW56</f>
        <v/>
      </c>
      <c r="ET71" s="307" t="str">
        <f>'[1]GHG Dashboard Data - Inventory'!EX56</f>
        <v/>
      </c>
      <c r="EU71" s="307" t="str">
        <f>'[1]GHG Dashboard Data - Inventory'!EY56</f>
        <v/>
      </c>
      <c r="EV71" s="307" t="str">
        <f>'[1]GHG Dashboard Data - Inventory'!EZ56</f>
        <v/>
      </c>
      <c r="EW71" s="308">
        <f t="shared" si="103"/>
        <v>0</v>
      </c>
      <c r="EX71" s="309">
        <f>'[1]GHG Dashboard Data - Inventory'!FA56</f>
        <v>3330535.2374923266</v>
      </c>
      <c r="EY71" s="309">
        <f>'[1]GHG Dashboard Data - Inventory'!FB56</f>
        <v>196054.91383777972</v>
      </c>
      <c r="EZ71" s="309">
        <f>'[1]GHG Dashboard Data - Inventory'!FC56</f>
        <v>388942.96882525802</v>
      </c>
      <c r="FA71" s="309">
        <f>'[1]GHG Dashboard Data - Inventory'!FD56</f>
        <v>3330535.2374923266</v>
      </c>
      <c r="FB71" s="309">
        <f>'[1]GHG Dashboard Data - Inventory'!FE56</f>
        <v>616260.98740154761</v>
      </c>
      <c r="FC71" s="309">
        <f>'[1]GHG Dashboard Data - Inventory'!FF56</f>
        <v>388942.96882525802</v>
      </c>
      <c r="FD71" s="309" t="str">
        <f>'[1]GHG Dashboard Data - Inventory'!FG56</f>
        <v/>
      </c>
      <c r="FE71" s="309" t="str">
        <f>'[1]GHG Dashboard Data - Inventory'!FH56</f>
        <v/>
      </c>
      <c r="FF71" s="309" t="str">
        <f>'[1]GHG Dashboard Data - Inventory'!B56</f>
        <v>NO</v>
      </c>
      <c r="FG71" s="31" t="str">
        <f>IFERROR(VLOOKUP(E71,'Climate data-must not modify'!A:D,4,FALSE),"")</f>
        <v/>
      </c>
      <c r="FH71" s="31">
        <f t="shared" si="104"/>
        <v>493536.56934626179</v>
      </c>
      <c r="FI71" s="31">
        <f t="shared" si="105"/>
        <v>7860.0764818355647</v>
      </c>
      <c r="FJ71" s="35"/>
    </row>
    <row r="72" spans="1:166" s="31" customFormat="1">
      <c r="A72" s="31">
        <f t="shared" si="99"/>
        <v>8</v>
      </c>
      <c r="B72" s="31">
        <f t="shared" si="100"/>
        <v>57</v>
      </c>
      <c r="C72" s="34" t="str">
        <f t="shared" si="101"/>
        <v>Sydney_2014</v>
      </c>
      <c r="D72" s="231">
        <f>'[1]GHG Dashboard Data - Inventory'!H57</f>
        <v>2014</v>
      </c>
      <c r="E72" s="156" t="str">
        <f>'[1]GHG Dashboard Data - Inventory'!C57</f>
        <v>Sydney</v>
      </c>
      <c r="F72" s="156" t="str">
        <f>'[1]GHG Dashboard Data - Inventory'!D57</f>
        <v>Australia</v>
      </c>
      <c r="G72" s="156" t="str">
        <f>'[1]GHG Dashboard Data - Inventory'!E57</f>
        <v>East Asia and Oceania</v>
      </c>
      <c r="H72" s="156">
        <f>'[1]GHG Dashboard Data - Inventory'!K57</f>
        <v>215421</v>
      </c>
      <c r="I72" s="156">
        <f>'[1]GHG Dashboard Data - Inventory'!L57</f>
        <v>26.15</v>
      </c>
      <c r="J72" s="156">
        <f>'[1]GHG Dashboard Data - Inventory'!M57/1000000</f>
        <v>102459.06</v>
      </c>
      <c r="K72" s="156" t="str">
        <f>'[1]GHG Dashboard Data - Inventory'!J57</f>
        <v>BASIC</v>
      </c>
      <c r="L72" s="148">
        <f>'[1]GHG Dashboard Data - Inventory'!N57</f>
        <v>68201.214473184606</v>
      </c>
      <c r="M72" s="148">
        <f>'[1]GHG Dashboard Data - Inventory'!O57</f>
        <v>345461.01178259897</v>
      </c>
      <c r="N72" s="149" t="str">
        <f>'[1]GHG Dashboard Data - Inventory'!P57</f>
        <v>IE</v>
      </c>
      <c r="O72" s="148">
        <f>'[1]GHG Dashboard Data - Inventory'!Q57</f>
        <v>111975.405610734</v>
      </c>
      <c r="P72" s="148">
        <f>'[1]GHG Dashboard Data - Inventory'!R57</f>
        <v>2766482.27097419</v>
      </c>
      <c r="Q72" s="149" t="str">
        <f>'[1]GHG Dashboard Data - Inventory'!S57</f>
        <v>IE</v>
      </c>
      <c r="R72" s="148" t="str">
        <f>'[1]GHG Dashboard Data - Inventory'!T57</f>
        <v>IE</v>
      </c>
      <c r="S72" s="148" t="str">
        <f>'[1]GHG Dashboard Data - Inventory'!U57</f>
        <v>IE</v>
      </c>
      <c r="T72" s="149" t="str">
        <f>'[1]GHG Dashboard Data - Inventory'!V57</f>
        <v>IE</v>
      </c>
      <c r="U72" s="148" t="str">
        <f>'[1]GHG Dashboard Data - Inventory'!W57</f>
        <v>NO</v>
      </c>
      <c r="V72" s="148" t="str">
        <f>'[1]GHG Dashboard Data - Inventory'!X57</f>
        <v>NO</v>
      </c>
      <c r="W72" s="149" t="str">
        <f>'[1]GHG Dashboard Data - Inventory'!Y57</f>
        <v>NO</v>
      </c>
      <c r="X72" s="150" t="str">
        <f>'[1]GHG Dashboard Data - Inventory'!Z57</f>
        <v>NO</v>
      </c>
      <c r="Y72" s="148" t="str">
        <f>'[1]GHG Dashboard Data - Inventory'!AA57</f>
        <v>NO</v>
      </c>
      <c r="Z72" s="148" t="str">
        <f>'[1]GHG Dashboard Data - Inventory'!AB57</f>
        <v>NO</v>
      </c>
      <c r="AA72" s="149" t="str">
        <f>'[1]GHG Dashboard Data - Inventory'!AC57</f>
        <v>NO</v>
      </c>
      <c r="AB72" s="148" t="str">
        <f>'[1]GHG Dashboard Data - Inventory'!AD57</f>
        <v>NO</v>
      </c>
      <c r="AC72" s="148" t="str">
        <f>'[1]GHG Dashboard Data - Inventory'!AE57</f>
        <v>NO</v>
      </c>
      <c r="AD72" s="149" t="str">
        <f>'[1]GHG Dashboard Data - Inventory'!AF57</f>
        <v>NO</v>
      </c>
      <c r="AE72" s="148" t="str">
        <f>'[1]GHG Dashboard Data - Inventory'!AG57</f>
        <v>NO</v>
      </c>
      <c r="AF72" s="148" t="str">
        <f>'[1]GHG Dashboard Data - Inventory'!AH57</f>
        <v>IE</v>
      </c>
      <c r="AG72" s="148">
        <f>'[1]GHG Dashboard Data - Inventory'!AI57</f>
        <v>137735.79937621608</v>
      </c>
      <c r="AH72" s="148" t="str">
        <f>'[1]GHG Dashboard Data - Inventory'!AJ57</f>
        <v>NO</v>
      </c>
      <c r="AI72" s="149">
        <f>'[1]GHG Dashboard Data - Inventory'!AK57</f>
        <v>304018.97412675142</v>
      </c>
      <c r="AJ72" s="148" t="str">
        <f>'[1]GHG Dashboard Data - Inventory'!AL57</f>
        <v>NO</v>
      </c>
      <c r="AK72" s="148">
        <f>'[1]GHG Dashboard Data - Inventory'!AM57</f>
        <v>57153.777692361007</v>
      </c>
      <c r="AL72" s="149">
        <f>'[1]GHG Dashboard Data - Inventory'!AN57</f>
        <v>114307.5538259827</v>
      </c>
      <c r="AM72" s="148">
        <f>'[1]GHG Dashboard Data - Inventory'!AO57</f>
        <v>3991.5261514573199</v>
      </c>
      <c r="AN72" s="148" t="str">
        <f>'[1]GHG Dashboard Data - Inventory'!AP57</f>
        <v>IE</v>
      </c>
      <c r="AO72" s="149">
        <f>'[1]GHG Dashboard Data - Inventory'!AQ57</f>
        <v>7983.0522711518497</v>
      </c>
      <c r="AP72" s="148" t="str">
        <f>'[1]GHG Dashboard Data - Inventory'!AR57</f>
        <v>NO</v>
      </c>
      <c r="AQ72" s="148" t="str">
        <f>'[1]GHG Dashboard Data - Inventory'!AS57</f>
        <v>NO</v>
      </c>
      <c r="AR72" s="149" t="str">
        <f>'[1]GHG Dashboard Data - Inventory'!AT57</f>
        <v>NE</v>
      </c>
      <c r="AS72" s="148" t="str">
        <f>'[1]GHG Dashboard Data - Inventory'!AU57</f>
        <v>IE</v>
      </c>
      <c r="AT72" s="148" t="str">
        <f>'[1]GHG Dashboard Data - Inventory'!AV57</f>
        <v>NO</v>
      </c>
      <c r="AU72" s="149" t="str">
        <f>'[1]GHG Dashboard Data - Inventory'!AW57</f>
        <v>NE</v>
      </c>
      <c r="AV72" s="148" t="str">
        <f>'[1]GHG Dashboard Data - Inventory'!AX57</f>
        <v>NO</v>
      </c>
      <c r="AW72" s="148">
        <f>'[1]GHG Dashboard Data - Inventory'!AY57</f>
        <v>387006.67842907889</v>
      </c>
      <c r="AX72" s="150" t="str">
        <f>'[1]GHG Dashboard Data - Inventory'!AZ57</f>
        <v>NO</v>
      </c>
      <c r="AY72" s="148" t="str">
        <f>'[1]GHG Dashboard Data - Inventory'!BA57</f>
        <v>NO</v>
      </c>
      <c r="AZ72" s="148" t="str">
        <f>'[1]GHG Dashboard Data - Inventory'!BB57</f>
        <v>NO</v>
      </c>
      <c r="BA72" s="150" t="str">
        <f>'[1]GHG Dashboard Data - Inventory'!BC57</f>
        <v>NO</v>
      </c>
      <c r="BB72" s="148" t="str">
        <f>'[1]GHG Dashboard Data - Inventory'!BD57</f>
        <v>NO</v>
      </c>
      <c r="BC72" s="148" t="str">
        <f>'[1]GHG Dashboard Data - Inventory'!BE57</f>
        <v>NO</v>
      </c>
      <c r="BD72" s="150" t="str">
        <f>'[1]GHG Dashboard Data - Inventory'!BF57</f>
        <v>NO</v>
      </c>
      <c r="BE72" s="148" t="str">
        <f>'[1]GHG Dashboard Data - Inventory'!BG57</f>
        <v>NO</v>
      </c>
      <c r="BF72" s="148">
        <f>'[1]GHG Dashboard Data - Inventory'!BH57</f>
        <v>5361.0910884960003</v>
      </c>
      <c r="BG72" s="150" t="str">
        <f>'[1]GHG Dashboard Data - Inventory'!BI57</f>
        <v>NO</v>
      </c>
      <c r="BH72" s="149" t="str">
        <f>'[1]GHG Dashboard Data - Inventory'!BJ57</f>
        <v>NE</v>
      </c>
      <c r="BI72" s="149" t="str">
        <f>'[1]GHG Dashboard Data - Inventory'!BK57</f>
        <v>NE</v>
      </c>
      <c r="BJ72" s="149" t="str">
        <f>'[1]GHG Dashboard Data - Inventory'!BL57</f>
        <v>NE</v>
      </c>
      <c r="BK72" s="149" t="str">
        <f>'[1]GHG Dashboard Data - Inventory'!BM57</f>
        <v>NE</v>
      </c>
      <c r="BL72" s="149" t="str">
        <f>'[1]GHG Dashboard Data - Inventory'!BN57</f>
        <v>NE</v>
      </c>
      <c r="BM72" s="151">
        <f>'[1]GHG Dashboard Data - Inventory'!BO57</f>
        <v>518701.44547135907</v>
      </c>
      <c r="BN72" s="269">
        <f>'[1]GHG Dashboard Data - Inventory'!BP57</f>
        <v>0</v>
      </c>
      <c r="BO72" s="269">
        <f>'[1]GHG Dashboard Data - Inventory'!BQ57</f>
        <v>0</v>
      </c>
      <c r="BP72" s="269">
        <f>'[1]GHG Dashboard Data - Inventory'!BR57</f>
        <v>0</v>
      </c>
      <c r="BQ72" s="269">
        <f>'[1]GHG Dashboard Data - Inventory'!BS57</f>
        <v>0</v>
      </c>
      <c r="BR72" s="269">
        <f>'[1]GHG Dashboard Data - Inventory'!BT57</f>
        <v>0</v>
      </c>
      <c r="BS72" s="269">
        <f>'[1]GHG Dashboard Data - Inventory'!BU57</f>
        <v>0</v>
      </c>
      <c r="BT72" s="152" t="str">
        <f t="shared" si="102"/>
        <v>Sydney_2014</v>
      </c>
      <c r="BU72" s="152">
        <f>'[1]GHG Dashboard Data - Inventory'!BW57</f>
        <v>3883368.7755783168</v>
      </c>
      <c r="BV72" s="152">
        <f>'[1]GHG Dashboard Data - Inventory'!BX57</f>
        <v>4309678.3558022026</v>
      </c>
      <c r="BW72" s="152">
        <f>'[1]GHG Dashboard Data - Inventory'!BY57</f>
        <v>4828379.801273562</v>
      </c>
      <c r="BX72" s="152">
        <f>'[1]GHG Dashboard Data - Inventory'!BZ57</f>
        <v>321903.94561159203</v>
      </c>
      <c r="BY72" s="302">
        <f>'[1]GHG Dashboard Data - Inventory'!CA57</f>
        <v>3292119.9028407075</v>
      </c>
      <c r="BZ72" s="302">
        <f>'[1]GHG Dashboard Data - Inventory'!CB57</f>
        <v>198881.10322003439</v>
      </c>
      <c r="CA72" s="302">
        <f>'[1]GHG Dashboard Data - Inventory'!CC57</f>
        <v>392367.76951757487</v>
      </c>
      <c r="CB72" s="303">
        <f>'[1]GHG Dashboard Data - Inventory'!CD57</f>
        <v>3292119.9028407075</v>
      </c>
      <c r="CC72" s="303">
        <f>'[1]GHG Dashboard Data - Inventory'!CE57</f>
        <v>625190.68344392034</v>
      </c>
      <c r="CD72" s="303">
        <f>'[1]GHG Dashboard Data - Inventory'!CF57</f>
        <v>392367.76951757487</v>
      </c>
      <c r="CE72" s="303" t="str">
        <f>'[1]GHG Dashboard Data - Inventory'!CG57</f>
        <v/>
      </c>
      <c r="CF72" s="303" t="str">
        <f>'[1]GHG Dashboard Data - Inventory'!CH57</f>
        <v/>
      </c>
      <c r="CG72" s="304">
        <f>'[1]GHG Dashboard Data - Inventory'!CI57</f>
        <v>180176.62008391862</v>
      </c>
      <c r="CH72" s="304">
        <f>'[1]GHG Dashboard Data - Inventory'!CK57</f>
        <v>141727.32552767338</v>
      </c>
      <c r="CI72" s="304">
        <f>SUM('[1]GHG Dashboard Data - Inventory'!CL57:CM57)</f>
        <v>0</v>
      </c>
      <c r="CJ72" s="304" t="str">
        <f>'[1]GHG Dashboard Data - Inventory'!CN57</f>
        <v/>
      </c>
      <c r="CK72" s="304" t="str">
        <f>'[1]GHG Dashboard Data - Inventory'!CO57</f>
        <v/>
      </c>
      <c r="CL72" s="302">
        <f>'[1]GHG Dashboard Data - Inventory'!CP57</f>
        <v>413662.22625578358</v>
      </c>
      <c r="CM72" s="302">
        <f>'[1]GHG Dashboard Data - Inventory'!CQ57</f>
        <v>2878457.6765849241</v>
      </c>
      <c r="CN72" s="302" t="str">
        <f>'[1]GHG Dashboard Data - Inventory'!CR57</f>
        <v/>
      </c>
      <c r="CO72" s="302" t="str">
        <f>'[1]GHG Dashboard Data - Inventory'!CS57</f>
        <v/>
      </c>
      <c r="CP72" s="302" t="str">
        <f>'[1]GHG Dashboard Data - Inventory'!CT57</f>
        <v/>
      </c>
      <c r="CQ72" s="302" t="str">
        <f>'[1]GHG Dashboard Data - Inventory'!CU57</f>
        <v/>
      </c>
      <c r="CR72" s="302" t="str">
        <f>'[1]GHG Dashboard Data - Inventory'!CV57</f>
        <v/>
      </c>
      <c r="CS72" s="302" t="str">
        <f>'[1]GHG Dashboard Data - Inventory'!CW57</f>
        <v/>
      </c>
      <c r="CT72" s="302">
        <f>'[1]GHG Dashboard Data - Inventory'!CX57</f>
        <v>137735.79937621608</v>
      </c>
      <c r="CU72" s="302">
        <f>'[1]GHG Dashboard Data - Inventory'!CY57</f>
        <v>57153.777692361007</v>
      </c>
      <c r="CV72" s="302">
        <f>'[1]GHG Dashboard Data - Inventory'!CZ57</f>
        <v>3991.5261514573199</v>
      </c>
      <c r="CW72" s="302" t="str">
        <f>'[1]GHG Dashboard Data - Inventory'!DA57</f>
        <v/>
      </c>
      <c r="CX72" s="302" t="str">
        <f>'[1]GHG Dashboard Data - Inventory'!DB57</f>
        <v/>
      </c>
      <c r="CY72" s="302">
        <f>'[1]GHG Dashboard Data - Inventory'!DC57</f>
        <v>387006.67842907889</v>
      </c>
      <c r="CZ72" s="302" t="str">
        <f>'[1]GHG Dashboard Data - Inventory'!DD57</f>
        <v/>
      </c>
      <c r="DA72" s="302" t="str">
        <f>'[1]GHG Dashboard Data - Inventory'!DE57</f>
        <v/>
      </c>
      <c r="DB72" s="302">
        <f>'[1]GHG Dashboard Data - Inventory'!DF57</f>
        <v>5361.0910884960003</v>
      </c>
      <c r="DC72" s="305">
        <f>'[1]GHG Dashboard Data - Inventory'!DG57</f>
        <v>413662.22625578358</v>
      </c>
      <c r="DD72" s="305">
        <f>'[1]GHG Dashboard Data - Inventory'!DH57</f>
        <v>2878457.6765849241</v>
      </c>
      <c r="DE72" s="305" t="str">
        <f>'[1]GHG Dashboard Data - Inventory'!DI57</f>
        <v/>
      </c>
      <c r="DF72" s="305" t="str">
        <f>'[1]GHG Dashboard Data - Inventory'!DJ57</f>
        <v/>
      </c>
      <c r="DG72" s="305" t="str">
        <f>'[1]GHG Dashboard Data - Inventory'!DK57</f>
        <v/>
      </c>
      <c r="DH72" s="305" t="str">
        <f>'[1]GHG Dashboard Data - Inventory'!DL57</f>
        <v/>
      </c>
      <c r="DI72" s="305" t="str">
        <f>'[1]GHG Dashboard Data - Inventory'!DM57</f>
        <v/>
      </c>
      <c r="DJ72" s="305" t="str">
        <f>'[1]GHG Dashboard Data - Inventory'!DN57</f>
        <v/>
      </c>
      <c r="DK72" s="305">
        <f>'[1]GHG Dashboard Data - Inventory'!DO57</f>
        <v>441754.7735029675</v>
      </c>
      <c r="DL72" s="305">
        <f>'[1]GHG Dashboard Data - Inventory'!DP57</f>
        <v>171461.33151834371</v>
      </c>
      <c r="DM72" s="305">
        <f>'[1]GHG Dashboard Data - Inventory'!DQ57</f>
        <v>11974.578422609169</v>
      </c>
      <c r="DN72" s="305" t="str">
        <f>'[1]GHG Dashboard Data - Inventory'!DR57</f>
        <v/>
      </c>
      <c r="DO72" s="305" t="str">
        <f>'[1]GHG Dashboard Data - Inventory'!DS57</f>
        <v/>
      </c>
      <c r="DP72" s="305">
        <f>'[1]GHG Dashboard Data - Inventory'!DT57</f>
        <v>387006.67842907889</v>
      </c>
      <c r="DQ72" s="305" t="str">
        <f>'[1]GHG Dashboard Data - Inventory'!DU57</f>
        <v/>
      </c>
      <c r="DR72" s="305" t="str">
        <f>'[1]GHG Dashboard Data - Inventory'!DV57</f>
        <v/>
      </c>
      <c r="DS72" s="305">
        <f>'[1]GHG Dashboard Data - Inventory'!DW57</f>
        <v>5361.0910884960003</v>
      </c>
      <c r="DT72" s="305" t="str">
        <f>'[1]GHG Dashboard Data - Inventory'!DX57</f>
        <v/>
      </c>
      <c r="DU72" s="305" t="str">
        <f>'[1]GHG Dashboard Data - Inventory'!DY57</f>
        <v/>
      </c>
      <c r="DV72" s="305" t="str">
        <f>'[1]GHG Dashboard Data - Inventory'!DZ57</f>
        <v/>
      </c>
      <c r="DW72" s="305" t="str">
        <f>'[1]GHG Dashboard Data - Inventory'!EA57</f>
        <v/>
      </c>
      <c r="DX72" s="305" t="str">
        <f>'[1]GHG Dashboard Data - Inventory'!EB57</f>
        <v/>
      </c>
      <c r="DY72" s="306">
        <f>'[1]GHG Dashboard Data - Inventory'!EC57</f>
        <v>518701.44547135907</v>
      </c>
      <c r="DZ72" s="307">
        <f>'[1]GHG Dashboard Data - Inventory'!ED57</f>
        <v>68201.214473184606</v>
      </c>
      <c r="EA72" s="307">
        <f>'[1]GHG Dashboard Data - Inventory'!EE57</f>
        <v>111975.405610734</v>
      </c>
      <c r="EB72" s="307" t="str">
        <f>'[1]GHG Dashboard Data - Inventory'!EF57</f>
        <v/>
      </c>
      <c r="EC72" s="307" t="str">
        <f>'[1]GHG Dashboard Data - Inventory'!EG57</f>
        <v/>
      </c>
      <c r="ED72" s="307" t="str">
        <f>'[1]GHG Dashboard Data - Inventory'!EH57</f>
        <v/>
      </c>
      <c r="EE72" s="307" t="str">
        <f>'[1]GHG Dashboard Data - Inventory'!EI57</f>
        <v/>
      </c>
      <c r="EF72" s="307" t="str">
        <f>'[1]GHG Dashboard Data - Inventory'!EJ57</f>
        <v/>
      </c>
      <c r="EG72" s="307" t="str">
        <f>'[1]GHG Dashboard Data - Inventory'!EK57</f>
        <v/>
      </c>
      <c r="EH72" s="307" t="str">
        <f>'[1]GHG Dashboard Data - Inventory'!EL57</f>
        <v/>
      </c>
      <c r="EI72" s="307">
        <f>'[1]GHG Dashboard Data - Inventory'!EM57</f>
        <v>137735.79937621608</v>
      </c>
      <c r="EJ72" s="307" t="str">
        <f>'[1]GHG Dashboard Data - Inventory'!EN57</f>
        <v/>
      </c>
      <c r="EK72" s="307">
        <f>'[1]GHG Dashboard Data - Inventory'!EO57</f>
        <v>3991.5261514573199</v>
      </c>
      <c r="EL72" s="307" t="str">
        <f>'[1]GHG Dashboard Data - Inventory'!EP57</f>
        <v/>
      </c>
      <c r="EM72" s="307" t="str">
        <f>'[1]GHG Dashboard Data - Inventory'!EQ57</f>
        <v/>
      </c>
      <c r="EN72" s="307" t="str">
        <f>'[1]GHG Dashboard Data - Inventory'!ER57</f>
        <v/>
      </c>
      <c r="EO72" s="307" t="str">
        <f>'[1]GHG Dashboard Data - Inventory'!ES57</f>
        <v/>
      </c>
      <c r="EP72" s="307" t="str">
        <f>'[1]GHG Dashboard Data - Inventory'!ET57</f>
        <v/>
      </c>
      <c r="EQ72" s="307" t="str">
        <f>'[1]GHG Dashboard Data - Inventory'!EU57</f>
        <v/>
      </c>
      <c r="ER72" s="307" t="str">
        <f>'[1]GHG Dashboard Data - Inventory'!EV57</f>
        <v/>
      </c>
      <c r="ES72" s="307" t="str">
        <f>'[1]GHG Dashboard Data - Inventory'!EW57</f>
        <v/>
      </c>
      <c r="ET72" s="307" t="str">
        <f>'[1]GHG Dashboard Data - Inventory'!EX57</f>
        <v/>
      </c>
      <c r="EU72" s="307" t="str">
        <f>'[1]GHG Dashboard Data - Inventory'!EY57</f>
        <v/>
      </c>
      <c r="EV72" s="307" t="str">
        <f>'[1]GHG Dashboard Data - Inventory'!EZ57</f>
        <v/>
      </c>
      <c r="EW72" s="308">
        <f t="shared" si="103"/>
        <v>0</v>
      </c>
      <c r="EX72" s="309">
        <f>'[1]GHG Dashboard Data - Inventory'!FA57</f>
        <v>3292119.9028407075</v>
      </c>
      <c r="EY72" s="309">
        <f>'[1]GHG Dashboard Data - Inventory'!FB57</f>
        <v>198881.10322003439</v>
      </c>
      <c r="EZ72" s="309">
        <f>'[1]GHG Dashboard Data - Inventory'!FC57</f>
        <v>392367.76951757487</v>
      </c>
      <c r="FA72" s="309">
        <f>'[1]GHG Dashboard Data - Inventory'!FD57</f>
        <v>3292119.9028407075</v>
      </c>
      <c r="FB72" s="309">
        <f>'[1]GHG Dashboard Data - Inventory'!FE57</f>
        <v>625190.68344392034</v>
      </c>
      <c r="FC72" s="309">
        <f>'[1]GHG Dashboard Data - Inventory'!FF57</f>
        <v>392367.76951757487</v>
      </c>
      <c r="FD72" s="309" t="str">
        <f>'[1]GHG Dashboard Data - Inventory'!FG57</f>
        <v/>
      </c>
      <c r="FE72" s="309" t="str">
        <f>'[1]GHG Dashboard Data - Inventory'!FH57</f>
        <v/>
      </c>
      <c r="FF72" s="309" t="str">
        <f>'[1]GHG Dashboard Data - Inventory'!B57</f>
        <v>NO</v>
      </c>
      <c r="FG72" s="31" t="str">
        <f>IFERROR(VLOOKUP(E72,'Climate data-must not modify'!A:D,4,FALSE),"")</f>
        <v/>
      </c>
      <c r="FH72" s="31">
        <f t="shared" si="104"/>
        <v>475622.43235339172</v>
      </c>
      <c r="FI72" s="31">
        <f t="shared" si="105"/>
        <v>8237.8967495219895</v>
      </c>
      <c r="FJ72" s="35"/>
    </row>
    <row r="73" spans="1:166" s="31" customFormat="1">
      <c r="A73" s="31">
        <f t="shared" si="99"/>
        <v>8</v>
      </c>
      <c r="B73" s="31">
        <f t="shared" si="100"/>
        <v>58</v>
      </c>
      <c r="C73" s="34" t="str">
        <f t="shared" si="101"/>
        <v>Sydney_2015</v>
      </c>
      <c r="D73" s="231">
        <f>'[1]GHG Dashboard Data - Inventory'!H58</f>
        <v>2015</v>
      </c>
      <c r="E73" s="156" t="str">
        <f>'[1]GHG Dashboard Data - Inventory'!C58</f>
        <v>Sydney</v>
      </c>
      <c r="F73" s="156" t="str">
        <f>'[1]GHG Dashboard Data - Inventory'!D58</f>
        <v>Australia</v>
      </c>
      <c r="G73" s="156" t="str">
        <f>'[1]GHG Dashboard Data - Inventory'!E58</f>
        <v>East Asia and Oceania</v>
      </c>
      <c r="H73" s="156">
        <f>'[1]GHG Dashboard Data - Inventory'!K58</f>
        <v>224211</v>
      </c>
      <c r="I73" s="156">
        <f>'[1]GHG Dashboard Data - Inventory'!L58</f>
        <v>26.15</v>
      </c>
      <c r="J73" s="156">
        <f>'[1]GHG Dashboard Data - Inventory'!M58/1000000</f>
        <v>89801.575989999998</v>
      </c>
      <c r="K73" s="156" t="str">
        <f>'[1]GHG Dashboard Data - Inventory'!J58</f>
        <v>BASIC</v>
      </c>
      <c r="L73" s="148">
        <f>'[1]GHG Dashboard Data - Inventory'!N58</f>
        <v>75363.422182685405</v>
      </c>
      <c r="M73" s="148">
        <f>'[1]GHG Dashboard Data - Inventory'!O58</f>
        <v>342490.61280839902</v>
      </c>
      <c r="N73" s="149" t="str">
        <f>'[1]GHG Dashboard Data - Inventory'!P58</f>
        <v>IE</v>
      </c>
      <c r="O73" s="148">
        <f>'[1]GHG Dashboard Data - Inventory'!Q58</f>
        <v>108368.97967518801</v>
      </c>
      <c r="P73" s="148">
        <f>'[1]GHG Dashboard Data - Inventory'!R58</f>
        <v>2669777.66465759</v>
      </c>
      <c r="Q73" s="149" t="str">
        <f>'[1]GHG Dashboard Data - Inventory'!S58</f>
        <v>IE</v>
      </c>
      <c r="R73" s="148" t="str">
        <f>'[1]GHG Dashboard Data - Inventory'!T58</f>
        <v>IE</v>
      </c>
      <c r="S73" s="148" t="str">
        <f>'[1]GHG Dashboard Data - Inventory'!U58</f>
        <v>IE</v>
      </c>
      <c r="T73" s="149" t="str">
        <f>'[1]GHG Dashboard Data - Inventory'!V58</f>
        <v>IE</v>
      </c>
      <c r="U73" s="148" t="str">
        <f>'[1]GHG Dashboard Data - Inventory'!W58</f>
        <v>NO</v>
      </c>
      <c r="V73" s="148" t="str">
        <f>'[1]GHG Dashboard Data - Inventory'!X58</f>
        <v>NO</v>
      </c>
      <c r="W73" s="149" t="str">
        <f>'[1]GHG Dashboard Data - Inventory'!Y58</f>
        <v>NO</v>
      </c>
      <c r="X73" s="150" t="str">
        <f>'[1]GHG Dashboard Data - Inventory'!Z58</f>
        <v>NO</v>
      </c>
      <c r="Y73" s="148" t="str">
        <f>'[1]GHG Dashboard Data - Inventory'!AA58</f>
        <v>NO</v>
      </c>
      <c r="Z73" s="148" t="str">
        <f>'[1]GHG Dashboard Data - Inventory'!AB58</f>
        <v>NO</v>
      </c>
      <c r="AA73" s="149" t="str">
        <f>'[1]GHG Dashboard Data - Inventory'!AC58</f>
        <v>NO</v>
      </c>
      <c r="AB73" s="148" t="str">
        <f>'[1]GHG Dashboard Data - Inventory'!AD58</f>
        <v>NO</v>
      </c>
      <c r="AC73" s="148" t="str">
        <f>'[1]GHG Dashboard Data - Inventory'!AE58</f>
        <v>NO</v>
      </c>
      <c r="AD73" s="149" t="str">
        <f>'[1]GHG Dashboard Data - Inventory'!AF58</f>
        <v>NO</v>
      </c>
      <c r="AE73" s="148" t="str">
        <f>'[1]GHG Dashboard Data - Inventory'!AG58</f>
        <v>NO</v>
      </c>
      <c r="AF73" s="148" t="str">
        <f>'[1]GHG Dashboard Data - Inventory'!AH58</f>
        <v>IE</v>
      </c>
      <c r="AG73" s="148">
        <f>'[1]GHG Dashboard Data - Inventory'!AI58</f>
        <v>131440.09848135567</v>
      </c>
      <c r="AH73" s="148" t="str">
        <f>'[1]GHG Dashboard Data - Inventory'!AJ58</f>
        <v>NO</v>
      </c>
      <c r="AI73" s="149">
        <f>'[1]GHG Dashboard Data - Inventory'!AK58</f>
        <v>289863.56156751385</v>
      </c>
      <c r="AJ73" s="148" t="str">
        <f>'[1]GHG Dashboard Data - Inventory'!AL58</f>
        <v>NO</v>
      </c>
      <c r="AK73" s="148">
        <f>'[1]GHG Dashboard Data - Inventory'!AM58</f>
        <v>57934.73497974666</v>
      </c>
      <c r="AL73" s="149">
        <f>'[1]GHG Dashboard Data - Inventory'!AN58</f>
        <v>115869.46837945499</v>
      </c>
      <c r="AM73" s="148">
        <f>'[1]GHG Dashboard Data - Inventory'!AO58</f>
        <v>4036.3437524450101</v>
      </c>
      <c r="AN73" s="148" t="str">
        <f>'[1]GHG Dashboard Data - Inventory'!AP58</f>
        <v>IE</v>
      </c>
      <c r="AO73" s="149">
        <f>'[1]GHG Dashboard Data - Inventory'!AQ58</f>
        <v>8072.6874727705699</v>
      </c>
      <c r="AP73" s="148" t="str">
        <f>'[1]GHG Dashboard Data - Inventory'!AR58</f>
        <v>NO</v>
      </c>
      <c r="AQ73" s="148" t="str">
        <f>'[1]GHG Dashboard Data - Inventory'!AS58</f>
        <v>NO</v>
      </c>
      <c r="AR73" s="149" t="str">
        <f>'[1]GHG Dashboard Data - Inventory'!AT58</f>
        <v>NE</v>
      </c>
      <c r="AS73" s="148" t="str">
        <f>'[1]GHG Dashboard Data - Inventory'!AU58</f>
        <v>IE</v>
      </c>
      <c r="AT73" s="148" t="str">
        <f>'[1]GHG Dashboard Data - Inventory'!AV58</f>
        <v>NO</v>
      </c>
      <c r="AU73" s="149" t="str">
        <f>'[1]GHG Dashboard Data - Inventory'!AW58</f>
        <v>NE</v>
      </c>
      <c r="AV73" s="148" t="str">
        <f>'[1]GHG Dashboard Data - Inventory'!AX58</f>
        <v>NO</v>
      </c>
      <c r="AW73" s="148">
        <f>'[1]GHG Dashboard Data - Inventory'!AY58</f>
        <v>391095.69462723791</v>
      </c>
      <c r="AX73" s="150" t="str">
        <f>'[1]GHG Dashboard Data - Inventory'!AZ58</f>
        <v>NO</v>
      </c>
      <c r="AY73" s="148" t="str">
        <f>'[1]GHG Dashboard Data - Inventory'!BA58</f>
        <v>NO</v>
      </c>
      <c r="AZ73" s="148" t="str">
        <f>'[1]GHG Dashboard Data - Inventory'!BB58</f>
        <v>NO</v>
      </c>
      <c r="BA73" s="150" t="str">
        <f>'[1]GHG Dashboard Data - Inventory'!BC58</f>
        <v>NO</v>
      </c>
      <c r="BB73" s="148" t="str">
        <f>'[1]GHG Dashboard Data - Inventory'!BD58</f>
        <v>NO</v>
      </c>
      <c r="BC73" s="148" t="str">
        <f>'[1]GHG Dashboard Data - Inventory'!BE58</f>
        <v>NO</v>
      </c>
      <c r="BD73" s="150" t="str">
        <f>'[1]GHG Dashboard Data - Inventory'!BF58</f>
        <v>NO</v>
      </c>
      <c r="BE73" s="148" t="str">
        <f>'[1]GHG Dashboard Data - Inventory'!BG58</f>
        <v>NO</v>
      </c>
      <c r="BF73" s="148">
        <f>'[1]GHG Dashboard Data - Inventory'!BH58</f>
        <v>5579.8440915359997</v>
      </c>
      <c r="BG73" s="150" t="str">
        <f>'[1]GHG Dashboard Data - Inventory'!BI58</f>
        <v>NO</v>
      </c>
      <c r="BH73" s="149" t="str">
        <f>'[1]GHG Dashboard Data - Inventory'!BJ58</f>
        <v>NE</v>
      </c>
      <c r="BI73" s="149" t="str">
        <f>'[1]GHG Dashboard Data - Inventory'!BK58</f>
        <v>NE</v>
      </c>
      <c r="BJ73" s="149" t="str">
        <f>'[1]GHG Dashboard Data - Inventory'!BL58</f>
        <v>NE</v>
      </c>
      <c r="BK73" s="149" t="str">
        <f>'[1]GHG Dashboard Data - Inventory'!BM58</f>
        <v>NE</v>
      </c>
      <c r="BL73" s="149" t="str">
        <f>'[1]GHG Dashboard Data - Inventory'!BN58</f>
        <v>NE</v>
      </c>
      <c r="BM73" s="151">
        <f>'[1]GHG Dashboard Data - Inventory'!BO58</f>
        <v>479421.8729310761</v>
      </c>
      <c r="BN73" s="269">
        <f>'[1]GHG Dashboard Data - Inventory'!BP58</f>
        <v>0</v>
      </c>
      <c r="BO73" s="269">
        <f>'[1]GHG Dashboard Data - Inventory'!BQ58</f>
        <v>0</v>
      </c>
      <c r="BP73" s="269">
        <f>'[1]GHG Dashboard Data - Inventory'!BR58</f>
        <v>0</v>
      </c>
      <c r="BQ73" s="269">
        <f>'[1]GHG Dashboard Data - Inventory'!BS58</f>
        <v>0</v>
      </c>
      <c r="BR73" s="269">
        <f>'[1]GHG Dashboard Data - Inventory'!BT58</f>
        <v>0</v>
      </c>
      <c r="BS73" s="269">
        <f>'[1]GHG Dashboard Data - Inventory'!BU58</f>
        <v>0</v>
      </c>
      <c r="BT73" s="152" t="str">
        <f t="shared" si="102"/>
        <v>Sydney_2015</v>
      </c>
      <c r="BU73" s="152">
        <f>'[1]GHG Dashboard Data - Inventory'!BW58</f>
        <v>3786087.395256184</v>
      </c>
      <c r="BV73" s="152">
        <f>'[1]GHG Dashboard Data - Inventory'!BX58</f>
        <v>4199893.1126759229</v>
      </c>
      <c r="BW73" s="152">
        <f>'[1]GHG Dashboard Data - Inventory'!BY58</f>
        <v>4679314.9856069991</v>
      </c>
      <c r="BX73" s="152">
        <f>'[1]GHG Dashboard Data - Inventory'!BZ58</f>
        <v>319208.84409167408</v>
      </c>
      <c r="BY73" s="302">
        <f>'[1]GHG Dashboard Data - Inventory'!CA58</f>
        <v>3196000.6793238628</v>
      </c>
      <c r="BZ73" s="302">
        <f>'[1]GHG Dashboard Data - Inventory'!CB58</f>
        <v>193411.17721354734</v>
      </c>
      <c r="CA73" s="302">
        <f>'[1]GHG Dashboard Data - Inventory'!CC58</f>
        <v>396675.53871877393</v>
      </c>
      <c r="CB73" s="303">
        <f>'[1]GHG Dashboard Data - Inventory'!CD58</f>
        <v>3196000.6793238628</v>
      </c>
      <c r="CC73" s="303">
        <f>'[1]GHG Dashboard Data - Inventory'!CE58</f>
        <v>607216.89463328675</v>
      </c>
      <c r="CD73" s="303">
        <f>'[1]GHG Dashboard Data - Inventory'!CF58</f>
        <v>396675.53871877393</v>
      </c>
      <c r="CE73" s="303" t="str">
        <f>'[1]GHG Dashboard Data - Inventory'!CG58</f>
        <v/>
      </c>
      <c r="CF73" s="303" t="str">
        <f>'[1]GHG Dashboard Data - Inventory'!CH58</f>
        <v/>
      </c>
      <c r="CG73" s="304">
        <f>'[1]GHG Dashboard Data - Inventory'!CI58</f>
        <v>183732.40185787342</v>
      </c>
      <c r="CH73" s="304">
        <f>'[1]GHG Dashboard Data - Inventory'!CK58</f>
        <v>135476.44223380068</v>
      </c>
      <c r="CI73" s="304">
        <f>SUM('[1]GHG Dashboard Data - Inventory'!CL58:CM58)</f>
        <v>0</v>
      </c>
      <c r="CJ73" s="304" t="str">
        <f>'[1]GHG Dashboard Data - Inventory'!CN58</f>
        <v/>
      </c>
      <c r="CK73" s="304" t="str">
        <f>'[1]GHG Dashboard Data - Inventory'!CO58</f>
        <v/>
      </c>
      <c r="CL73" s="302">
        <f>'[1]GHG Dashboard Data - Inventory'!CP58</f>
        <v>417854.03499108442</v>
      </c>
      <c r="CM73" s="302">
        <f>'[1]GHG Dashboard Data - Inventory'!CQ58</f>
        <v>2778146.6443327782</v>
      </c>
      <c r="CN73" s="302" t="str">
        <f>'[1]GHG Dashboard Data - Inventory'!CR58</f>
        <v/>
      </c>
      <c r="CO73" s="302" t="str">
        <f>'[1]GHG Dashboard Data - Inventory'!CS58</f>
        <v/>
      </c>
      <c r="CP73" s="302" t="str">
        <f>'[1]GHG Dashboard Data - Inventory'!CT58</f>
        <v/>
      </c>
      <c r="CQ73" s="302" t="str">
        <f>'[1]GHG Dashboard Data - Inventory'!CU58</f>
        <v/>
      </c>
      <c r="CR73" s="302" t="str">
        <f>'[1]GHG Dashboard Data - Inventory'!CV58</f>
        <v/>
      </c>
      <c r="CS73" s="302" t="str">
        <f>'[1]GHG Dashboard Data - Inventory'!CW58</f>
        <v/>
      </c>
      <c r="CT73" s="302">
        <f>'[1]GHG Dashboard Data - Inventory'!CX58</f>
        <v>131440.09848135567</v>
      </c>
      <c r="CU73" s="302">
        <f>'[1]GHG Dashboard Data - Inventory'!CY58</f>
        <v>57934.73497974666</v>
      </c>
      <c r="CV73" s="302">
        <f>'[1]GHG Dashboard Data - Inventory'!CZ58</f>
        <v>4036.3437524450101</v>
      </c>
      <c r="CW73" s="302" t="str">
        <f>'[1]GHG Dashboard Data - Inventory'!DA58</f>
        <v/>
      </c>
      <c r="CX73" s="302" t="str">
        <f>'[1]GHG Dashboard Data - Inventory'!DB58</f>
        <v/>
      </c>
      <c r="CY73" s="302">
        <f>'[1]GHG Dashboard Data - Inventory'!DC58</f>
        <v>391095.69462723791</v>
      </c>
      <c r="CZ73" s="302" t="str">
        <f>'[1]GHG Dashboard Data - Inventory'!DD58</f>
        <v/>
      </c>
      <c r="DA73" s="302" t="str">
        <f>'[1]GHG Dashboard Data - Inventory'!DE58</f>
        <v/>
      </c>
      <c r="DB73" s="302">
        <f>'[1]GHG Dashboard Data - Inventory'!DF58</f>
        <v>5579.8440915359997</v>
      </c>
      <c r="DC73" s="305">
        <f>'[1]GHG Dashboard Data - Inventory'!DG58</f>
        <v>417854.03499108442</v>
      </c>
      <c r="DD73" s="305">
        <f>'[1]GHG Dashboard Data - Inventory'!DH58</f>
        <v>2778146.6443327782</v>
      </c>
      <c r="DE73" s="305" t="str">
        <f>'[1]GHG Dashboard Data - Inventory'!DI58</f>
        <v/>
      </c>
      <c r="DF73" s="305" t="str">
        <f>'[1]GHG Dashboard Data - Inventory'!DJ58</f>
        <v/>
      </c>
      <c r="DG73" s="305" t="str">
        <f>'[1]GHG Dashboard Data - Inventory'!DK58</f>
        <v/>
      </c>
      <c r="DH73" s="305" t="str">
        <f>'[1]GHG Dashboard Data - Inventory'!DL58</f>
        <v/>
      </c>
      <c r="DI73" s="305" t="str">
        <f>'[1]GHG Dashboard Data - Inventory'!DM58</f>
        <v/>
      </c>
      <c r="DJ73" s="305" t="str">
        <f>'[1]GHG Dashboard Data - Inventory'!DN58</f>
        <v/>
      </c>
      <c r="DK73" s="305">
        <f>'[1]GHG Dashboard Data - Inventory'!DO58</f>
        <v>421303.66004886955</v>
      </c>
      <c r="DL73" s="305">
        <f>'[1]GHG Dashboard Data - Inventory'!DP58</f>
        <v>173804.20335920167</v>
      </c>
      <c r="DM73" s="305">
        <f>'[1]GHG Dashboard Data - Inventory'!DQ58</f>
        <v>12109.03122521558</v>
      </c>
      <c r="DN73" s="305" t="str">
        <f>'[1]GHG Dashboard Data - Inventory'!DR58</f>
        <v/>
      </c>
      <c r="DO73" s="305" t="str">
        <f>'[1]GHG Dashboard Data - Inventory'!DS58</f>
        <v/>
      </c>
      <c r="DP73" s="305">
        <f>'[1]GHG Dashboard Data - Inventory'!DT58</f>
        <v>391095.69462723791</v>
      </c>
      <c r="DQ73" s="305" t="str">
        <f>'[1]GHG Dashboard Data - Inventory'!DU58</f>
        <v/>
      </c>
      <c r="DR73" s="305" t="str">
        <f>'[1]GHG Dashboard Data - Inventory'!DV58</f>
        <v/>
      </c>
      <c r="DS73" s="305">
        <f>'[1]GHG Dashboard Data - Inventory'!DW58</f>
        <v>5579.8440915359997</v>
      </c>
      <c r="DT73" s="305" t="str">
        <f>'[1]GHG Dashboard Data - Inventory'!DX58</f>
        <v/>
      </c>
      <c r="DU73" s="305" t="str">
        <f>'[1]GHG Dashboard Data - Inventory'!DY58</f>
        <v/>
      </c>
      <c r="DV73" s="305" t="str">
        <f>'[1]GHG Dashboard Data - Inventory'!DZ58</f>
        <v/>
      </c>
      <c r="DW73" s="305" t="str">
        <f>'[1]GHG Dashboard Data - Inventory'!EA58</f>
        <v/>
      </c>
      <c r="DX73" s="305" t="str">
        <f>'[1]GHG Dashboard Data - Inventory'!EB58</f>
        <v/>
      </c>
      <c r="DY73" s="306">
        <f>'[1]GHG Dashboard Data - Inventory'!EC58</f>
        <v>479421.8729310761</v>
      </c>
      <c r="DZ73" s="307">
        <f>'[1]GHG Dashboard Data - Inventory'!ED58</f>
        <v>75363.422182685405</v>
      </c>
      <c r="EA73" s="307">
        <f>'[1]GHG Dashboard Data - Inventory'!EE58</f>
        <v>108368.97967518801</v>
      </c>
      <c r="EB73" s="307" t="str">
        <f>'[1]GHG Dashboard Data - Inventory'!EF58</f>
        <v/>
      </c>
      <c r="EC73" s="307" t="str">
        <f>'[1]GHG Dashboard Data - Inventory'!EG58</f>
        <v/>
      </c>
      <c r="ED73" s="307" t="str">
        <f>'[1]GHG Dashboard Data - Inventory'!EH58</f>
        <v/>
      </c>
      <c r="EE73" s="307" t="str">
        <f>'[1]GHG Dashboard Data - Inventory'!EI58</f>
        <v/>
      </c>
      <c r="EF73" s="307" t="str">
        <f>'[1]GHG Dashboard Data - Inventory'!EJ58</f>
        <v/>
      </c>
      <c r="EG73" s="307" t="str">
        <f>'[1]GHG Dashboard Data - Inventory'!EK58</f>
        <v/>
      </c>
      <c r="EH73" s="307" t="str">
        <f>'[1]GHG Dashboard Data - Inventory'!EL58</f>
        <v/>
      </c>
      <c r="EI73" s="307">
        <f>'[1]GHG Dashboard Data - Inventory'!EM58</f>
        <v>131440.09848135567</v>
      </c>
      <c r="EJ73" s="307" t="str">
        <f>'[1]GHG Dashboard Data - Inventory'!EN58</f>
        <v/>
      </c>
      <c r="EK73" s="307">
        <f>'[1]GHG Dashboard Data - Inventory'!EO58</f>
        <v>4036.3437524450101</v>
      </c>
      <c r="EL73" s="307" t="str">
        <f>'[1]GHG Dashboard Data - Inventory'!EP58</f>
        <v/>
      </c>
      <c r="EM73" s="307" t="str">
        <f>'[1]GHG Dashboard Data - Inventory'!EQ58</f>
        <v/>
      </c>
      <c r="EN73" s="307" t="str">
        <f>'[1]GHG Dashboard Data - Inventory'!ER58</f>
        <v/>
      </c>
      <c r="EO73" s="307" t="str">
        <f>'[1]GHG Dashboard Data - Inventory'!ES58</f>
        <v/>
      </c>
      <c r="EP73" s="307" t="str">
        <f>'[1]GHG Dashboard Data - Inventory'!ET58</f>
        <v/>
      </c>
      <c r="EQ73" s="307" t="str">
        <f>'[1]GHG Dashboard Data - Inventory'!EU58</f>
        <v/>
      </c>
      <c r="ER73" s="307" t="str">
        <f>'[1]GHG Dashboard Data - Inventory'!EV58</f>
        <v/>
      </c>
      <c r="ES73" s="307" t="str">
        <f>'[1]GHG Dashboard Data - Inventory'!EW58</f>
        <v/>
      </c>
      <c r="ET73" s="307" t="str">
        <f>'[1]GHG Dashboard Data - Inventory'!EX58</f>
        <v/>
      </c>
      <c r="EU73" s="307" t="str">
        <f>'[1]GHG Dashboard Data - Inventory'!EY58</f>
        <v/>
      </c>
      <c r="EV73" s="307" t="str">
        <f>'[1]GHG Dashboard Data - Inventory'!EZ58</f>
        <v/>
      </c>
      <c r="EW73" s="308">
        <f t="shared" si="103"/>
        <v>0</v>
      </c>
      <c r="EX73" s="309">
        <f>'[1]GHG Dashboard Data - Inventory'!FA58</f>
        <v>3196000.6793238628</v>
      </c>
      <c r="EY73" s="309">
        <f>'[1]GHG Dashboard Data - Inventory'!FB58</f>
        <v>193411.17721354734</v>
      </c>
      <c r="EZ73" s="309">
        <f>'[1]GHG Dashboard Data - Inventory'!FC58</f>
        <v>396675.53871877393</v>
      </c>
      <c r="FA73" s="309">
        <f>'[1]GHG Dashboard Data - Inventory'!FD58</f>
        <v>3196000.6793238628</v>
      </c>
      <c r="FB73" s="309">
        <f>'[1]GHG Dashboard Data - Inventory'!FE58</f>
        <v>607216.89463328675</v>
      </c>
      <c r="FC73" s="309">
        <f>'[1]GHG Dashboard Data - Inventory'!FF58</f>
        <v>396675.53871877393</v>
      </c>
      <c r="FD73" s="309" t="str">
        <f>'[1]GHG Dashboard Data - Inventory'!FG58</f>
        <v/>
      </c>
      <c r="FE73" s="309" t="str">
        <f>'[1]GHG Dashboard Data - Inventory'!FH58</f>
        <v/>
      </c>
      <c r="FF73" s="309" t="str">
        <f>'[1]GHG Dashboard Data - Inventory'!B58</f>
        <v>NO</v>
      </c>
      <c r="FG73" s="31" t="str">
        <f>IFERROR(VLOOKUP(E73,'Climate data-must not modify'!A:D,4,FALSE),"")</f>
        <v/>
      </c>
      <c r="FH73" s="31">
        <f t="shared" si="104"/>
        <v>400522.61481372459</v>
      </c>
      <c r="FI73" s="31">
        <f t="shared" si="105"/>
        <v>8574.0344168260035</v>
      </c>
      <c r="FJ73" s="35"/>
    </row>
    <row r="74" spans="1:166" s="31" customFormat="1">
      <c r="A74" s="31">
        <f t="shared" si="99"/>
        <v>8</v>
      </c>
      <c r="B74" s="31">
        <f t="shared" si="100"/>
        <v>59</v>
      </c>
      <c r="C74" s="34" t="str">
        <f t="shared" si="101"/>
        <v>Sydney_2016</v>
      </c>
      <c r="D74" s="231">
        <f>'[1]GHG Dashboard Data - Inventory'!H59</f>
        <v>2016</v>
      </c>
      <c r="E74" s="156" t="str">
        <f>'[1]GHG Dashboard Data - Inventory'!C59</f>
        <v>Sydney</v>
      </c>
      <c r="F74" s="156" t="str">
        <f>'[1]GHG Dashboard Data - Inventory'!D59</f>
        <v>Australia</v>
      </c>
      <c r="G74" s="156" t="str">
        <f>'[1]GHG Dashboard Data - Inventory'!E59</f>
        <v>East Asia and Oceania</v>
      </c>
      <c r="H74" s="156">
        <f>'[1]GHG Dashboard Data - Inventory'!K59</f>
        <v>224211</v>
      </c>
      <c r="I74" s="156">
        <f>'[1]GHG Dashboard Data - Inventory'!L59</f>
        <v>26.15</v>
      </c>
      <c r="J74" s="156" t="e">
        <f>'[1]GHG Dashboard Data - Inventory'!M59/1000000</f>
        <v>#VALUE!</v>
      </c>
      <c r="K74" s="156" t="str">
        <f>'[1]GHG Dashboard Data - Inventory'!J59</f>
        <v>BASIC</v>
      </c>
      <c r="L74" s="148">
        <f>'[1]GHG Dashboard Data - Inventory'!N59</f>
        <v>78262.862568594996</v>
      </c>
      <c r="M74" s="148">
        <f>'[1]GHG Dashboard Data - Inventory'!O59</f>
        <v>348833.10602280003</v>
      </c>
      <c r="N74" s="149" t="str">
        <f>'[1]GHG Dashboard Data - Inventory'!P59</f>
        <v>IE</v>
      </c>
      <c r="O74" s="148">
        <f>'[1]GHG Dashboard Data - Inventory'!Q59</f>
        <v>103226.338279492</v>
      </c>
      <c r="P74" s="148">
        <f>'[1]GHG Dashboard Data - Inventory'!R59</f>
        <v>2598505.9329599901</v>
      </c>
      <c r="Q74" s="149" t="str">
        <f>'[1]GHG Dashboard Data - Inventory'!S59</f>
        <v>IE</v>
      </c>
      <c r="R74" s="148" t="str">
        <f>'[1]GHG Dashboard Data - Inventory'!T59</f>
        <v>IE</v>
      </c>
      <c r="S74" s="148" t="str">
        <f>'[1]GHG Dashboard Data - Inventory'!U59</f>
        <v>IE</v>
      </c>
      <c r="T74" s="149" t="str">
        <f>'[1]GHG Dashboard Data - Inventory'!V59</f>
        <v>IE</v>
      </c>
      <c r="U74" s="148" t="str">
        <f>'[1]GHG Dashboard Data - Inventory'!W59</f>
        <v>NO</v>
      </c>
      <c r="V74" s="148" t="str">
        <f>'[1]GHG Dashboard Data - Inventory'!X59</f>
        <v>NO</v>
      </c>
      <c r="W74" s="149" t="str">
        <f>'[1]GHG Dashboard Data - Inventory'!Y59</f>
        <v>NO</v>
      </c>
      <c r="X74" s="150" t="str">
        <f>'[1]GHG Dashboard Data - Inventory'!Z59</f>
        <v>NO</v>
      </c>
      <c r="Y74" s="148" t="str">
        <f>'[1]GHG Dashboard Data - Inventory'!AA59</f>
        <v>NO</v>
      </c>
      <c r="Z74" s="148" t="str">
        <f>'[1]GHG Dashboard Data - Inventory'!AB59</f>
        <v>NO</v>
      </c>
      <c r="AA74" s="149" t="str">
        <f>'[1]GHG Dashboard Data - Inventory'!AC59</f>
        <v>NO</v>
      </c>
      <c r="AB74" s="148" t="str">
        <f>'[1]GHG Dashboard Data - Inventory'!AD59</f>
        <v>NO</v>
      </c>
      <c r="AC74" s="148" t="str">
        <f>'[1]GHG Dashboard Data - Inventory'!AE59</f>
        <v>NO</v>
      </c>
      <c r="AD74" s="149" t="str">
        <f>'[1]GHG Dashboard Data - Inventory'!AF59</f>
        <v>NO</v>
      </c>
      <c r="AE74" s="148" t="str">
        <f>'[1]GHG Dashboard Data - Inventory'!AG59</f>
        <v>NO</v>
      </c>
      <c r="AF74" s="148" t="str">
        <f>'[1]GHG Dashboard Data - Inventory'!AH59</f>
        <v>IE</v>
      </c>
      <c r="AG74" s="148">
        <f>'[1]GHG Dashboard Data - Inventory'!AI59</f>
        <v>149740.88401864495</v>
      </c>
      <c r="AH74" s="148" t="str">
        <f>'[1]GHG Dashboard Data - Inventory'!AJ59</f>
        <v>NO</v>
      </c>
      <c r="AI74" s="149">
        <f>'[1]GHG Dashboard Data - Inventory'!AK59</f>
        <v>320551.39640315523</v>
      </c>
      <c r="AJ74" s="148" t="str">
        <f>'[1]GHG Dashboard Data - Inventory'!AL59</f>
        <v>NO</v>
      </c>
      <c r="AK74" s="148">
        <f>'[1]GHG Dashboard Data - Inventory'!AM59</f>
        <v>58507.521163391852</v>
      </c>
      <c r="AL74" s="149">
        <f>'[1]GHG Dashboard Data - Inventory'!AN59</f>
        <v>117015.0407311236</v>
      </c>
      <c r="AM74" s="148">
        <f>'[1]GHG Dashboard Data - Inventory'!AO59</f>
        <v>4059.39907955133</v>
      </c>
      <c r="AN74" s="148" t="str">
        <f>'[1]GHG Dashboard Data - Inventory'!AP59</f>
        <v>IE</v>
      </c>
      <c r="AO74" s="149">
        <f>'[1]GHG Dashboard Data - Inventory'!AQ59</f>
        <v>8118.7981267997602</v>
      </c>
      <c r="AP74" s="148" t="str">
        <f>'[1]GHG Dashboard Data - Inventory'!AR59</f>
        <v>NO</v>
      </c>
      <c r="AQ74" s="148" t="str">
        <f>'[1]GHG Dashboard Data - Inventory'!AS59</f>
        <v>NO</v>
      </c>
      <c r="AR74" s="149" t="str">
        <f>'[1]GHG Dashboard Data - Inventory'!AT59</f>
        <v>NE</v>
      </c>
      <c r="AS74" s="148" t="str">
        <f>'[1]GHG Dashboard Data - Inventory'!AU59</f>
        <v>IE</v>
      </c>
      <c r="AT74" s="148" t="str">
        <f>'[1]GHG Dashboard Data - Inventory'!AV59</f>
        <v>NO</v>
      </c>
      <c r="AU74" s="149" t="str">
        <f>'[1]GHG Dashboard Data - Inventory'!AW59</f>
        <v>NE</v>
      </c>
      <c r="AV74" s="148" t="str">
        <f>'[1]GHG Dashboard Data - Inventory'!AX59</f>
        <v>NO</v>
      </c>
      <c r="AW74" s="148">
        <f>'[1]GHG Dashboard Data - Inventory'!AY59</f>
        <v>433503.71298359887</v>
      </c>
      <c r="AX74" s="150" t="str">
        <f>'[1]GHG Dashboard Data - Inventory'!AZ59</f>
        <v>NO</v>
      </c>
      <c r="AY74" s="148" t="str">
        <f>'[1]GHG Dashboard Data - Inventory'!BA59</f>
        <v>NO</v>
      </c>
      <c r="AZ74" s="148" t="str">
        <f>'[1]GHG Dashboard Data - Inventory'!BB59</f>
        <v>NO</v>
      </c>
      <c r="BA74" s="150" t="str">
        <f>'[1]GHG Dashboard Data - Inventory'!BC59</f>
        <v>NO</v>
      </c>
      <c r="BB74" s="148" t="str">
        <f>'[1]GHG Dashboard Data - Inventory'!BD59</f>
        <v>NO</v>
      </c>
      <c r="BC74" s="148" t="str">
        <f>'[1]GHG Dashboard Data - Inventory'!BE59</f>
        <v>NO</v>
      </c>
      <c r="BD74" s="150" t="str">
        <f>'[1]GHG Dashboard Data - Inventory'!BF59</f>
        <v>NO</v>
      </c>
      <c r="BE74" s="148" t="str">
        <f>'[1]GHG Dashboard Data - Inventory'!BG59</f>
        <v>NO</v>
      </c>
      <c r="BF74" s="148">
        <f>'[1]GHG Dashboard Data - Inventory'!BH59</f>
        <v>5748.7226044385197</v>
      </c>
      <c r="BG74" s="150" t="str">
        <f>'[1]GHG Dashboard Data - Inventory'!BI59</f>
        <v>NO</v>
      </c>
      <c r="BH74" s="149" t="str">
        <f>'[1]GHG Dashboard Data - Inventory'!BJ59</f>
        <v>NE</v>
      </c>
      <c r="BI74" s="149" t="str">
        <f>'[1]GHG Dashboard Data - Inventory'!BK59</f>
        <v>NE</v>
      </c>
      <c r="BJ74" s="149" t="str">
        <f>'[1]GHG Dashboard Data - Inventory'!BL59</f>
        <v>NE</v>
      </c>
      <c r="BK74" s="149" t="str">
        <f>'[1]GHG Dashboard Data - Inventory'!BM59</f>
        <v>NE</v>
      </c>
      <c r="BL74" s="149" t="str">
        <f>'[1]GHG Dashboard Data - Inventory'!BN59</f>
        <v>NE</v>
      </c>
      <c r="BM74" s="151">
        <f>'[1]GHG Dashboard Data - Inventory'!BO59</f>
        <v>469712.66104301799</v>
      </c>
      <c r="BN74" s="269">
        <f>'[1]GHG Dashboard Data - Inventory'!BP59</f>
        <v>0</v>
      </c>
      <c r="BO74" s="269">
        <f>'[1]GHG Dashboard Data - Inventory'!BQ59</f>
        <v>0</v>
      </c>
      <c r="BP74" s="269">
        <f>'[1]GHG Dashboard Data - Inventory'!BR59</f>
        <v>0</v>
      </c>
      <c r="BQ74" s="269">
        <f>'[1]GHG Dashboard Data - Inventory'!BS59</f>
        <v>0</v>
      </c>
      <c r="BR74" s="269">
        <f>'[1]GHG Dashboard Data - Inventory'!BT59</f>
        <v>0</v>
      </c>
      <c r="BS74" s="269">
        <f>'[1]GHG Dashboard Data - Inventory'!BU59</f>
        <v>0</v>
      </c>
      <c r="BT74" s="152" t="str">
        <f t="shared" si="102"/>
        <v>Sydney_2016</v>
      </c>
      <c r="BU74" s="152">
        <f>'[1]GHG Dashboard Data - Inventory'!BW59</f>
        <v>3780388.4796805028</v>
      </c>
      <c r="BV74" s="152">
        <f>'[1]GHG Dashboard Data - Inventory'!BX59</f>
        <v>4226073.7149415817</v>
      </c>
      <c r="BW74" s="152">
        <f>'[1]GHG Dashboard Data - Inventory'!BY59</f>
        <v>4695786.3759845998</v>
      </c>
      <c r="BX74" s="152">
        <f>'[1]GHG Dashboard Data - Inventory'!BZ59</f>
        <v>335289.48394628329</v>
      </c>
      <c r="BY74" s="302">
        <f>'[1]GHG Dashboard Data - Inventory'!CA59</f>
        <v>3128828.2398308772</v>
      </c>
      <c r="BZ74" s="302">
        <f>'[1]GHG Dashboard Data - Inventory'!CB59</f>
        <v>212307.80426158814</v>
      </c>
      <c r="CA74" s="302">
        <f>'[1]GHG Dashboard Data - Inventory'!CC59</f>
        <v>439252.43558803742</v>
      </c>
      <c r="CB74" s="303">
        <f>'[1]GHG Dashboard Data - Inventory'!CD59</f>
        <v>3128828.2398308772</v>
      </c>
      <c r="CC74" s="303">
        <f>'[1]GHG Dashboard Data - Inventory'!CE59</f>
        <v>657993.03952266683</v>
      </c>
      <c r="CD74" s="303">
        <f>'[1]GHG Dashboard Data - Inventory'!CF59</f>
        <v>439252.43558803742</v>
      </c>
      <c r="CE74" s="303" t="str">
        <f>'[1]GHG Dashboard Data - Inventory'!CG59</f>
        <v/>
      </c>
      <c r="CF74" s="303" t="str">
        <f>'[1]GHG Dashboard Data - Inventory'!CH59</f>
        <v/>
      </c>
      <c r="CG74" s="304">
        <f>'[1]GHG Dashboard Data - Inventory'!CI59</f>
        <v>181489.200848087</v>
      </c>
      <c r="CH74" s="304">
        <f>'[1]GHG Dashboard Data - Inventory'!CK59</f>
        <v>153800.28309819629</v>
      </c>
      <c r="CI74" s="304">
        <f>SUM('[1]GHG Dashboard Data - Inventory'!CL59:CM59)</f>
        <v>0</v>
      </c>
      <c r="CJ74" s="304" t="str">
        <f>'[1]GHG Dashboard Data - Inventory'!CN59</f>
        <v/>
      </c>
      <c r="CK74" s="304" t="str">
        <f>'[1]GHG Dashboard Data - Inventory'!CO59</f>
        <v/>
      </c>
      <c r="CL74" s="302">
        <f>'[1]GHG Dashboard Data - Inventory'!CP59</f>
        <v>427095.96859139501</v>
      </c>
      <c r="CM74" s="302">
        <f>'[1]GHG Dashboard Data - Inventory'!CQ59</f>
        <v>2701732.2712394823</v>
      </c>
      <c r="CN74" s="302" t="str">
        <f>'[1]GHG Dashboard Data - Inventory'!CR59</f>
        <v/>
      </c>
      <c r="CO74" s="302" t="str">
        <f>'[1]GHG Dashboard Data - Inventory'!CS59</f>
        <v/>
      </c>
      <c r="CP74" s="302" t="str">
        <f>'[1]GHG Dashboard Data - Inventory'!CT59</f>
        <v/>
      </c>
      <c r="CQ74" s="302" t="str">
        <f>'[1]GHG Dashboard Data - Inventory'!CU59</f>
        <v/>
      </c>
      <c r="CR74" s="302" t="str">
        <f>'[1]GHG Dashboard Data - Inventory'!CV59</f>
        <v/>
      </c>
      <c r="CS74" s="302" t="str">
        <f>'[1]GHG Dashboard Data - Inventory'!CW59</f>
        <v/>
      </c>
      <c r="CT74" s="302">
        <f>'[1]GHG Dashboard Data - Inventory'!CX59</f>
        <v>149740.88401864495</v>
      </c>
      <c r="CU74" s="302">
        <f>'[1]GHG Dashboard Data - Inventory'!CY59</f>
        <v>58507.521163391852</v>
      </c>
      <c r="CV74" s="302">
        <f>'[1]GHG Dashboard Data - Inventory'!CZ59</f>
        <v>4059.39907955133</v>
      </c>
      <c r="CW74" s="302" t="str">
        <f>'[1]GHG Dashboard Data - Inventory'!DA59</f>
        <v/>
      </c>
      <c r="CX74" s="302" t="str">
        <f>'[1]GHG Dashboard Data - Inventory'!DB59</f>
        <v/>
      </c>
      <c r="CY74" s="302">
        <f>'[1]GHG Dashboard Data - Inventory'!DC59</f>
        <v>433503.71298359887</v>
      </c>
      <c r="CZ74" s="302" t="str">
        <f>'[1]GHG Dashboard Data - Inventory'!DD59</f>
        <v/>
      </c>
      <c r="DA74" s="302" t="str">
        <f>'[1]GHG Dashboard Data - Inventory'!DE59</f>
        <v/>
      </c>
      <c r="DB74" s="302">
        <f>'[1]GHG Dashboard Data - Inventory'!DF59</f>
        <v>5748.7226044385197</v>
      </c>
      <c r="DC74" s="305">
        <f>'[1]GHG Dashboard Data - Inventory'!DG59</f>
        <v>427095.96859139501</v>
      </c>
      <c r="DD74" s="305">
        <f>'[1]GHG Dashboard Data - Inventory'!DH59</f>
        <v>2701732.2712394823</v>
      </c>
      <c r="DE74" s="305" t="str">
        <f>'[1]GHG Dashboard Data - Inventory'!DI59</f>
        <v/>
      </c>
      <c r="DF74" s="305" t="str">
        <f>'[1]GHG Dashboard Data - Inventory'!DJ59</f>
        <v/>
      </c>
      <c r="DG74" s="305" t="str">
        <f>'[1]GHG Dashboard Data - Inventory'!DK59</f>
        <v/>
      </c>
      <c r="DH74" s="305" t="str">
        <f>'[1]GHG Dashboard Data - Inventory'!DL59</f>
        <v/>
      </c>
      <c r="DI74" s="305" t="str">
        <f>'[1]GHG Dashboard Data - Inventory'!DM59</f>
        <v/>
      </c>
      <c r="DJ74" s="305" t="str">
        <f>'[1]GHG Dashboard Data - Inventory'!DN59</f>
        <v/>
      </c>
      <c r="DK74" s="305">
        <f>'[1]GHG Dashboard Data - Inventory'!DO59</f>
        <v>470292.28042180021</v>
      </c>
      <c r="DL74" s="305">
        <f>'[1]GHG Dashboard Data - Inventory'!DP59</f>
        <v>175522.56189451547</v>
      </c>
      <c r="DM74" s="305">
        <f>'[1]GHG Dashboard Data - Inventory'!DQ59</f>
        <v>12178.197206351091</v>
      </c>
      <c r="DN74" s="305" t="str">
        <f>'[1]GHG Dashboard Data - Inventory'!DR59</f>
        <v/>
      </c>
      <c r="DO74" s="305" t="str">
        <f>'[1]GHG Dashboard Data - Inventory'!DS59</f>
        <v/>
      </c>
      <c r="DP74" s="305">
        <f>'[1]GHG Dashboard Data - Inventory'!DT59</f>
        <v>433503.71298359887</v>
      </c>
      <c r="DQ74" s="305" t="str">
        <f>'[1]GHG Dashboard Data - Inventory'!DU59</f>
        <v/>
      </c>
      <c r="DR74" s="305" t="str">
        <f>'[1]GHG Dashboard Data - Inventory'!DV59</f>
        <v/>
      </c>
      <c r="DS74" s="305">
        <f>'[1]GHG Dashboard Data - Inventory'!DW59</f>
        <v>5748.7226044385197</v>
      </c>
      <c r="DT74" s="305" t="str">
        <f>'[1]GHG Dashboard Data - Inventory'!DX59</f>
        <v/>
      </c>
      <c r="DU74" s="305" t="str">
        <f>'[1]GHG Dashboard Data - Inventory'!DY59</f>
        <v/>
      </c>
      <c r="DV74" s="305" t="str">
        <f>'[1]GHG Dashboard Data - Inventory'!DZ59</f>
        <v/>
      </c>
      <c r="DW74" s="305" t="str">
        <f>'[1]GHG Dashboard Data - Inventory'!EA59</f>
        <v/>
      </c>
      <c r="DX74" s="305" t="str">
        <f>'[1]GHG Dashboard Data - Inventory'!EB59</f>
        <v/>
      </c>
      <c r="DY74" s="306">
        <f>'[1]GHG Dashboard Data - Inventory'!EC59</f>
        <v>469712.66104301799</v>
      </c>
      <c r="DZ74" s="307">
        <f>'[1]GHG Dashboard Data - Inventory'!ED59</f>
        <v>78262.862568594996</v>
      </c>
      <c r="EA74" s="307">
        <f>'[1]GHG Dashboard Data - Inventory'!EE59</f>
        <v>103226.338279492</v>
      </c>
      <c r="EB74" s="307" t="str">
        <f>'[1]GHG Dashboard Data - Inventory'!EF59</f>
        <v/>
      </c>
      <c r="EC74" s="307" t="str">
        <f>'[1]GHG Dashboard Data - Inventory'!EG59</f>
        <v/>
      </c>
      <c r="ED74" s="307" t="str">
        <f>'[1]GHG Dashboard Data - Inventory'!EH59</f>
        <v/>
      </c>
      <c r="EE74" s="307" t="str">
        <f>'[1]GHG Dashboard Data - Inventory'!EI59</f>
        <v/>
      </c>
      <c r="EF74" s="307" t="str">
        <f>'[1]GHG Dashboard Data - Inventory'!EJ59</f>
        <v/>
      </c>
      <c r="EG74" s="307" t="str">
        <f>'[1]GHG Dashboard Data - Inventory'!EK59</f>
        <v/>
      </c>
      <c r="EH74" s="307" t="str">
        <f>'[1]GHG Dashboard Data - Inventory'!EL59</f>
        <v/>
      </c>
      <c r="EI74" s="307">
        <f>'[1]GHG Dashboard Data - Inventory'!EM59</f>
        <v>149740.88401864495</v>
      </c>
      <c r="EJ74" s="307" t="str">
        <f>'[1]GHG Dashboard Data - Inventory'!EN59</f>
        <v/>
      </c>
      <c r="EK74" s="307">
        <f>'[1]GHG Dashboard Data - Inventory'!EO59</f>
        <v>4059.39907955133</v>
      </c>
      <c r="EL74" s="307" t="str">
        <f>'[1]GHG Dashboard Data - Inventory'!EP59</f>
        <v/>
      </c>
      <c r="EM74" s="307" t="str">
        <f>'[1]GHG Dashboard Data - Inventory'!EQ59</f>
        <v/>
      </c>
      <c r="EN74" s="307" t="str">
        <f>'[1]GHG Dashboard Data - Inventory'!ER59</f>
        <v/>
      </c>
      <c r="EO74" s="307" t="str">
        <f>'[1]GHG Dashboard Data - Inventory'!ES59</f>
        <v/>
      </c>
      <c r="EP74" s="307" t="str">
        <f>'[1]GHG Dashboard Data - Inventory'!ET59</f>
        <v/>
      </c>
      <c r="EQ74" s="307" t="str">
        <f>'[1]GHG Dashboard Data - Inventory'!EU59</f>
        <v/>
      </c>
      <c r="ER74" s="307" t="str">
        <f>'[1]GHG Dashboard Data - Inventory'!EV59</f>
        <v/>
      </c>
      <c r="ES74" s="307" t="str">
        <f>'[1]GHG Dashboard Data - Inventory'!EW59</f>
        <v/>
      </c>
      <c r="ET74" s="307" t="str">
        <f>'[1]GHG Dashboard Data - Inventory'!EX59</f>
        <v/>
      </c>
      <c r="EU74" s="307" t="str">
        <f>'[1]GHG Dashboard Data - Inventory'!EY59</f>
        <v/>
      </c>
      <c r="EV74" s="307" t="str">
        <f>'[1]GHG Dashboard Data - Inventory'!EZ59</f>
        <v/>
      </c>
      <c r="EW74" s="308">
        <f t="shared" si="103"/>
        <v>0</v>
      </c>
      <c r="EX74" s="309">
        <f>'[1]GHG Dashboard Data - Inventory'!FA59</f>
        <v>3128828.2398308772</v>
      </c>
      <c r="EY74" s="309">
        <f>'[1]GHG Dashboard Data - Inventory'!FB59</f>
        <v>212307.80426158814</v>
      </c>
      <c r="EZ74" s="309">
        <f>'[1]GHG Dashboard Data - Inventory'!FC59</f>
        <v>439252.43558803742</v>
      </c>
      <c r="FA74" s="309">
        <f>'[1]GHG Dashboard Data - Inventory'!FD59</f>
        <v>3128828.2398308772</v>
      </c>
      <c r="FB74" s="309">
        <f>'[1]GHG Dashboard Data - Inventory'!FE59</f>
        <v>657993.03952266683</v>
      </c>
      <c r="FC74" s="309">
        <f>'[1]GHG Dashboard Data - Inventory'!FF59</f>
        <v>439252.43558803742</v>
      </c>
      <c r="FD74" s="309" t="str">
        <f>'[1]GHG Dashboard Data - Inventory'!FG59</f>
        <v/>
      </c>
      <c r="FE74" s="309" t="str">
        <f>'[1]GHG Dashboard Data - Inventory'!FH59</f>
        <v/>
      </c>
      <c r="FF74" s="309" t="str">
        <f>'[1]GHG Dashboard Data - Inventory'!B59</f>
        <v>Yes</v>
      </c>
      <c r="FG74" s="31" t="str">
        <f>IFERROR(VLOOKUP(E74,'Climate data-must not modify'!A:D,4,FALSE),"")</f>
        <v/>
      </c>
      <c r="FH74" s="31" t="str">
        <f t="shared" si="104"/>
        <v/>
      </c>
      <c r="FI74" s="31">
        <f t="shared" si="105"/>
        <v>8574.0344168260035</v>
      </c>
      <c r="FJ74" s="35"/>
    </row>
    <row r="75" spans="1:166" s="31" customFormat="1">
      <c r="A75" s="31">
        <f t="shared" si="99"/>
        <v>8</v>
      </c>
      <c r="B75" s="31">
        <f t="shared" si="100"/>
        <v>60</v>
      </c>
      <c r="C75" s="34" t="str">
        <f t="shared" si="101"/>
        <v>Vancouver_2007</v>
      </c>
      <c r="D75" s="231">
        <f>'[1]GHG Dashboard Data - Inventory'!H60</f>
        <v>2007</v>
      </c>
      <c r="E75" s="156" t="str">
        <f>'[1]GHG Dashboard Data - Inventory'!C60</f>
        <v>Vancouver</v>
      </c>
      <c r="F75" s="156" t="str">
        <f>'[1]GHG Dashboard Data - Inventory'!D60</f>
        <v>Canada</v>
      </c>
      <c r="G75" s="156" t="str">
        <f>'[1]GHG Dashboard Data - Inventory'!E60</f>
        <v>North America</v>
      </c>
      <c r="H75" s="156">
        <f>'[1]GHG Dashboard Data - Inventory'!K60</f>
        <v>583133.19999999995</v>
      </c>
      <c r="I75" s="156">
        <f>'[1]GHG Dashboard Data - Inventory'!L60</f>
        <v>114.97</v>
      </c>
      <c r="J75" s="156">
        <f>'[1]GHG Dashboard Data - Inventory'!M60/1000000</f>
        <v>0</v>
      </c>
      <c r="K75" s="156" t="str">
        <f>'[1]GHG Dashboard Data - Inventory'!J60</f>
        <v>BASIC</v>
      </c>
      <c r="L75" s="148">
        <f>'[1]GHG Dashboard Data - Inventory'!N60</f>
        <v>522630.43003398064</v>
      </c>
      <c r="M75" s="148">
        <f>'[1]GHG Dashboard Data - Inventory'!O60</f>
        <v>40651.824318879997</v>
      </c>
      <c r="N75" s="149">
        <f>'[1]GHG Dashboard Data - Inventory'!P60</f>
        <v>0</v>
      </c>
      <c r="O75" s="148">
        <f>'[1]GHG Dashboard Data - Inventory'!Q60</f>
        <v>536770.95272330113</v>
      </c>
      <c r="P75" s="148">
        <f>'[1]GHG Dashboard Data - Inventory'!R60</f>
        <v>70114.68275801999</v>
      </c>
      <c r="Q75" s="149">
        <f>'[1]GHG Dashboard Data - Inventory'!S60</f>
        <v>0</v>
      </c>
      <c r="R75" s="148">
        <f>'[1]GHG Dashboard Data - Inventory'!T60</f>
        <v>408946.57378155348</v>
      </c>
      <c r="S75" s="148">
        <f>'[1]GHG Dashboard Data - Inventory'!U60</f>
        <v>6639.8978654200009</v>
      </c>
      <c r="T75" s="149">
        <f>'[1]GHG Dashboard Data - Inventory'!V60</f>
        <v>0</v>
      </c>
      <c r="U75" s="148" t="str">
        <f>'[1]GHG Dashboard Data - Inventory'!W60</f>
        <v>IE</v>
      </c>
      <c r="V75" s="148" t="str">
        <f>'[1]GHG Dashboard Data - Inventory'!X60</f>
        <v>IE</v>
      </c>
      <c r="W75" s="149" t="str">
        <f>'[1]GHG Dashboard Data - Inventory'!Y60</f>
        <v>NO</v>
      </c>
      <c r="X75" s="150">
        <f>'[1]GHG Dashboard Data - Inventory'!Z60</f>
        <v>0</v>
      </c>
      <c r="Y75" s="148" t="str">
        <f>'[1]GHG Dashboard Data - Inventory'!AA60</f>
        <v>NO</v>
      </c>
      <c r="Z75" s="148" t="str">
        <f>'[1]GHG Dashboard Data - Inventory'!AB60</f>
        <v>NO</v>
      </c>
      <c r="AA75" s="149" t="str">
        <f>'[1]GHG Dashboard Data - Inventory'!AC60</f>
        <v>NO</v>
      </c>
      <c r="AB75" s="148" t="str">
        <f>'[1]GHG Dashboard Data - Inventory'!AD60</f>
        <v>NO</v>
      </c>
      <c r="AC75" s="148" t="str">
        <f>'[1]GHG Dashboard Data - Inventory'!AE60</f>
        <v>NO</v>
      </c>
      <c r="AD75" s="149" t="str">
        <f>'[1]GHG Dashboard Data - Inventory'!AF60</f>
        <v>NO</v>
      </c>
      <c r="AE75" s="148" t="str">
        <f>'[1]GHG Dashboard Data - Inventory'!AG60</f>
        <v>NO</v>
      </c>
      <c r="AF75" s="148">
        <f>'[1]GHG Dashboard Data - Inventory'!AH60</f>
        <v>21219.7951810308</v>
      </c>
      <c r="AG75" s="148">
        <f>'[1]GHG Dashboard Data - Inventory'!AI60</f>
        <v>1004813.1886927732</v>
      </c>
      <c r="AH75" s="148" t="str">
        <f>'[1]GHG Dashboard Data - Inventory'!AJ60</f>
        <v>IE</v>
      </c>
      <c r="AI75" s="149">
        <f>'[1]GHG Dashboard Data - Inventory'!AK60</f>
        <v>0</v>
      </c>
      <c r="AJ75" s="148">
        <f>'[1]GHG Dashboard Data - Inventory'!AL60</f>
        <v>11003.269459799731</v>
      </c>
      <c r="AK75" s="148" t="str">
        <f>'[1]GHG Dashboard Data - Inventory'!AM60</f>
        <v>IE</v>
      </c>
      <c r="AL75" s="149" t="str">
        <f>'[1]GHG Dashboard Data - Inventory'!AN60</f>
        <v>NE</v>
      </c>
      <c r="AM75" s="148" t="str">
        <f>'[1]GHG Dashboard Data - Inventory'!AO60</f>
        <v>NO</v>
      </c>
      <c r="AN75" s="148" t="str">
        <f>'[1]GHG Dashboard Data - Inventory'!AP60</f>
        <v>NO</v>
      </c>
      <c r="AO75" s="149" t="str">
        <f>'[1]GHG Dashboard Data - Inventory'!AQ60</f>
        <v>NE</v>
      </c>
      <c r="AP75" s="148" t="str">
        <f>'[1]GHG Dashboard Data - Inventory'!AR60</f>
        <v>NO</v>
      </c>
      <c r="AQ75" s="148" t="str">
        <f>'[1]GHG Dashboard Data - Inventory'!AS60</f>
        <v>NO</v>
      </c>
      <c r="AR75" s="149" t="str">
        <f>'[1]GHG Dashboard Data - Inventory'!AT60</f>
        <v>NE</v>
      </c>
      <c r="AS75" s="148">
        <f>'[1]GHG Dashboard Data - Inventory'!AU60</f>
        <v>14776.808886694644</v>
      </c>
      <c r="AT75" s="148" t="str">
        <f>'[1]GHG Dashboard Data - Inventory'!AV60</f>
        <v>NO</v>
      </c>
      <c r="AU75" s="149" t="str">
        <f>'[1]GHG Dashboard Data - Inventory'!AW60</f>
        <v>NE</v>
      </c>
      <c r="AV75" s="148" t="str">
        <f>'[1]GHG Dashboard Data - Inventory'!AX60</f>
        <v>NO</v>
      </c>
      <c r="AW75" s="148">
        <f>'[1]GHG Dashboard Data - Inventory'!AY60</f>
        <v>200186.91663059898</v>
      </c>
      <c r="AX75" s="150" t="str">
        <f>'[1]GHG Dashboard Data - Inventory'!AZ60</f>
        <v>NO</v>
      </c>
      <c r="AY75" s="148" t="str">
        <f>'[1]GHG Dashboard Data - Inventory'!BA60</f>
        <v>NO</v>
      </c>
      <c r="AZ75" s="148">
        <f>'[1]GHG Dashboard Data - Inventory'!BB60</f>
        <v>11364</v>
      </c>
      <c r="BA75" s="150" t="str">
        <f>'[1]GHG Dashboard Data - Inventory'!BC60</f>
        <v>NO</v>
      </c>
      <c r="BB75" s="148" t="str">
        <f>'[1]GHG Dashboard Data - Inventory'!BD60</f>
        <v>NO</v>
      </c>
      <c r="BC75" s="148" t="str">
        <f>'[1]GHG Dashboard Data - Inventory'!BE60</f>
        <v>IE</v>
      </c>
      <c r="BD75" s="150" t="str">
        <f>'[1]GHG Dashboard Data - Inventory'!BF60</f>
        <v>NO</v>
      </c>
      <c r="BE75" s="148" t="str">
        <f>'[1]GHG Dashboard Data - Inventory'!BG60</f>
        <v>NO</v>
      </c>
      <c r="BF75" s="148">
        <f>'[1]GHG Dashboard Data - Inventory'!BH60</f>
        <v>5159.2243062969683</v>
      </c>
      <c r="BG75" s="150" t="str">
        <f>'[1]GHG Dashboard Data - Inventory'!BI60</f>
        <v>NO</v>
      </c>
      <c r="BH75" s="149" t="str">
        <f>'[1]GHG Dashboard Data - Inventory'!BJ60</f>
        <v>NE</v>
      </c>
      <c r="BI75" s="149" t="str">
        <f>'[1]GHG Dashboard Data - Inventory'!BK60</f>
        <v>NE</v>
      </c>
      <c r="BJ75" s="149" t="str">
        <f>'[1]GHG Dashboard Data - Inventory'!BL60</f>
        <v>NE</v>
      </c>
      <c r="BK75" s="149" t="str">
        <f>'[1]GHG Dashboard Data - Inventory'!BM60</f>
        <v>NE</v>
      </c>
      <c r="BL75" s="149" t="str">
        <f>'[1]GHG Dashboard Data - Inventory'!BN60</f>
        <v>NE</v>
      </c>
      <c r="BM75" s="151" t="str">
        <f>'[1]GHG Dashboard Data - Inventory'!BO60</f>
        <v>NE</v>
      </c>
      <c r="BN75" s="269">
        <f>'[1]GHG Dashboard Data - Inventory'!BP60</f>
        <v>0</v>
      </c>
      <c r="BO75" s="269">
        <f>'[1]GHG Dashboard Data - Inventory'!BQ60</f>
        <v>0</v>
      </c>
      <c r="BP75" s="269">
        <f>'[1]GHG Dashboard Data - Inventory'!BR60</f>
        <v>0</v>
      </c>
      <c r="BQ75" s="269">
        <f>'[1]GHG Dashboard Data - Inventory'!BS60</f>
        <v>0</v>
      </c>
      <c r="BR75" s="269">
        <f>'[1]GHG Dashboard Data - Inventory'!BT60</f>
        <v>0</v>
      </c>
      <c r="BS75" s="269">
        <f>'[1]GHG Dashboard Data - Inventory'!BU60</f>
        <v>0</v>
      </c>
      <c r="BT75" s="152" t="str">
        <f t="shared" si="102"/>
        <v>Vancouver_2007</v>
      </c>
      <c r="BU75" s="152">
        <f>'[1]GHG Dashboard Data - Inventory'!BW60</f>
        <v>2854277.5646383497</v>
      </c>
      <c r="BV75" s="152">
        <f>'[1]GHG Dashboard Data - Inventory'!BX60</f>
        <v>2854277.5646383497</v>
      </c>
      <c r="BW75" s="152">
        <f>'[1]GHG Dashboard Data - Inventory'!BY60</f>
        <v>2854277.5646383497</v>
      </c>
      <c r="BX75" s="152">
        <f>'[1]GHG Dashboard Data - Inventory'!BZ60</f>
        <v>2520161.0187591338</v>
      </c>
      <c r="BY75" s="302">
        <f>'[1]GHG Dashboard Data - Inventory'!CA60</f>
        <v>1606974.1566621861</v>
      </c>
      <c r="BZ75" s="302">
        <f>'[1]GHG Dashboard Data - Inventory'!CB60</f>
        <v>1030593.2670392676</v>
      </c>
      <c r="CA75" s="302">
        <f>'[1]GHG Dashboard Data - Inventory'!CC60</f>
        <v>216710.14093689594</v>
      </c>
      <c r="CB75" s="303">
        <f>'[1]GHG Dashboard Data - Inventory'!CD60</f>
        <v>1606974.1566621861</v>
      </c>
      <c r="CC75" s="303">
        <f>'[1]GHG Dashboard Data - Inventory'!CE60</f>
        <v>1030593.2670392676</v>
      </c>
      <c r="CD75" s="303">
        <f>'[1]GHG Dashboard Data - Inventory'!CF60</f>
        <v>216710.14093689594</v>
      </c>
      <c r="CE75" s="303" t="str">
        <f>'[1]GHG Dashboard Data - Inventory'!CG60</f>
        <v/>
      </c>
      <c r="CF75" s="303" t="str">
        <f>'[1]GHG Dashboard Data - Inventory'!CH60</f>
        <v/>
      </c>
      <c r="CG75" s="304">
        <f>'[1]GHG Dashboard Data - Inventory'!CI60</f>
        <v>1489567.7517198662</v>
      </c>
      <c r="CH75" s="304">
        <f>'[1]GHG Dashboard Data - Inventory'!CK60</f>
        <v>1030593.2670392676</v>
      </c>
      <c r="CI75" s="304">
        <f>SUM('[1]GHG Dashboard Data - Inventory'!CL60:CM60)</f>
        <v>0</v>
      </c>
      <c r="CJ75" s="304" t="str">
        <f>'[1]GHG Dashboard Data - Inventory'!CN60</f>
        <v/>
      </c>
      <c r="CK75" s="304" t="str">
        <f>'[1]GHG Dashboard Data - Inventory'!CO60</f>
        <v/>
      </c>
      <c r="CL75" s="302">
        <f>'[1]GHG Dashboard Data - Inventory'!CP60</f>
        <v>563282.25435286062</v>
      </c>
      <c r="CM75" s="302">
        <f>'[1]GHG Dashboard Data - Inventory'!CQ60</f>
        <v>606885.63548132114</v>
      </c>
      <c r="CN75" s="302">
        <f>'[1]GHG Dashboard Data - Inventory'!CR60</f>
        <v>415586.47164697346</v>
      </c>
      <c r="CO75" s="302" t="str">
        <f>'[1]GHG Dashboard Data - Inventory'!CS60</f>
        <v/>
      </c>
      <c r="CP75" s="302" t="str">
        <f>'[1]GHG Dashboard Data - Inventory'!CT60</f>
        <v/>
      </c>
      <c r="CQ75" s="302" t="str">
        <f>'[1]GHG Dashboard Data - Inventory'!CU60</f>
        <v/>
      </c>
      <c r="CR75" s="302" t="str">
        <f>'[1]GHG Dashboard Data - Inventory'!CV60</f>
        <v/>
      </c>
      <c r="CS75" s="302">
        <f>'[1]GHG Dashboard Data - Inventory'!CW60</f>
        <v>21219.7951810308</v>
      </c>
      <c r="CT75" s="302">
        <f>'[1]GHG Dashboard Data - Inventory'!CX60</f>
        <v>1004813.1886927732</v>
      </c>
      <c r="CU75" s="302">
        <f>'[1]GHG Dashboard Data - Inventory'!CY60</f>
        <v>11003.269459799731</v>
      </c>
      <c r="CV75" s="302" t="str">
        <f>'[1]GHG Dashboard Data - Inventory'!CZ60</f>
        <v/>
      </c>
      <c r="CW75" s="302" t="str">
        <f>'[1]GHG Dashboard Data - Inventory'!DA60</f>
        <v/>
      </c>
      <c r="CX75" s="302">
        <f>'[1]GHG Dashboard Data - Inventory'!DB60</f>
        <v>14776.808886694644</v>
      </c>
      <c r="CY75" s="302">
        <f>'[1]GHG Dashboard Data - Inventory'!DC60</f>
        <v>200186.91663059898</v>
      </c>
      <c r="CZ75" s="302">
        <f>'[1]GHG Dashboard Data - Inventory'!DD60</f>
        <v>11364</v>
      </c>
      <c r="DA75" s="302" t="str">
        <f>'[1]GHG Dashboard Data - Inventory'!DE60</f>
        <v/>
      </c>
      <c r="DB75" s="302">
        <f>'[1]GHG Dashboard Data - Inventory'!DF60</f>
        <v>5159.2243062969683</v>
      </c>
      <c r="DC75" s="305">
        <f>'[1]GHG Dashboard Data - Inventory'!DG60</f>
        <v>563282.25435286062</v>
      </c>
      <c r="DD75" s="305">
        <f>'[1]GHG Dashboard Data - Inventory'!DH60</f>
        <v>606885.63548132114</v>
      </c>
      <c r="DE75" s="305">
        <f>'[1]GHG Dashboard Data - Inventory'!DI60</f>
        <v>415586.47164697346</v>
      </c>
      <c r="DF75" s="305" t="str">
        <f>'[1]GHG Dashboard Data - Inventory'!DJ60</f>
        <v/>
      </c>
      <c r="DG75" s="305" t="str">
        <f>'[1]GHG Dashboard Data - Inventory'!DK60</f>
        <v/>
      </c>
      <c r="DH75" s="305" t="str">
        <f>'[1]GHG Dashboard Data - Inventory'!DL60</f>
        <v/>
      </c>
      <c r="DI75" s="305" t="str">
        <f>'[1]GHG Dashboard Data - Inventory'!DM60</f>
        <v/>
      </c>
      <c r="DJ75" s="305">
        <f>'[1]GHG Dashboard Data - Inventory'!DN60</f>
        <v>21219.7951810308</v>
      </c>
      <c r="DK75" s="305">
        <f>'[1]GHG Dashboard Data - Inventory'!DO60</f>
        <v>1004813.1886927732</v>
      </c>
      <c r="DL75" s="305">
        <f>'[1]GHG Dashboard Data - Inventory'!DP60</f>
        <v>11003.269459799731</v>
      </c>
      <c r="DM75" s="305" t="str">
        <f>'[1]GHG Dashboard Data - Inventory'!DQ60</f>
        <v/>
      </c>
      <c r="DN75" s="305" t="str">
        <f>'[1]GHG Dashboard Data - Inventory'!DR60</f>
        <v/>
      </c>
      <c r="DO75" s="305">
        <f>'[1]GHG Dashboard Data - Inventory'!DS60</f>
        <v>14776.808886694644</v>
      </c>
      <c r="DP75" s="305">
        <f>'[1]GHG Dashboard Data - Inventory'!DT60</f>
        <v>200186.91663059898</v>
      </c>
      <c r="DQ75" s="305">
        <f>'[1]GHG Dashboard Data - Inventory'!DU60</f>
        <v>11364</v>
      </c>
      <c r="DR75" s="305" t="str">
        <f>'[1]GHG Dashboard Data - Inventory'!DV60</f>
        <v/>
      </c>
      <c r="DS75" s="305">
        <f>'[1]GHG Dashboard Data - Inventory'!DW60</f>
        <v>5159.2243062969683</v>
      </c>
      <c r="DT75" s="305" t="str">
        <f>'[1]GHG Dashboard Data - Inventory'!DX60</f>
        <v/>
      </c>
      <c r="DU75" s="305" t="str">
        <f>'[1]GHG Dashboard Data - Inventory'!DY60</f>
        <v/>
      </c>
      <c r="DV75" s="305" t="str">
        <f>'[1]GHG Dashboard Data - Inventory'!DZ60</f>
        <v/>
      </c>
      <c r="DW75" s="305" t="str">
        <f>'[1]GHG Dashboard Data - Inventory'!EA60</f>
        <v/>
      </c>
      <c r="DX75" s="305" t="str">
        <f>'[1]GHG Dashboard Data - Inventory'!EB60</f>
        <v/>
      </c>
      <c r="DY75" s="306" t="str">
        <f>'[1]GHG Dashboard Data - Inventory'!EC60</f>
        <v/>
      </c>
      <c r="DZ75" s="307">
        <f>'[1]GHG Dashboard Data - Inventory'!ED60</f>
        <v>522630.43003398064</v>
      </c>
      <c r="EA75" s="307">
        <f>'[1]GHG Dashboard Data - Inventory'!EE60</f>
        <v>536770.95272330113</v>
      </c>
      <c r="EB75" s="307">
        <f>'[1]GHG Dashboard Data - Inventory'!EF60</f>
        <v>408946.57378155348</v>
      </c>
      <c r="EC75" s="307" t="str">
        <f>'[1]GHG Dashboard Data - Inventory'!EG60</f>
        <v/>
      </c>
      <c r="ED75" s="307" t="str">
        <f>'[1]GHG Dashboard Data - Inventory'!EH60</f>
        <v/>
      </c>
      <c r="EE75" s="307" t="str">
        <f>'[1]GHG Dashboard Data - Inventory'!EI60</f>
        <v/>
      </c>
      <c r="EF75" s="307" t="str">
        <f>'[1]GHG Dashboard Data - Inventory'!EJ60</f>
        <v/>
      </c>
      <c r="EG75" s="307" t="str">
        <f>'[1]GHG Dashboard Data - Inventory'!EK60</f>
        <v/>
      </c>
      <c r="EH75" s="307">
        <f>'[1]GHG Dashboard Data - Inventory'!EL60</f>
        <v>21219.7951810308</v>
      </c>
      <c r="EI75" s="307">
        <f>'[1]GHG Dashboard Data - Inventory'!EM60</f>
        <v>1004813.1886927732</v>
      </c>
      <c r="EJ75" s="307">
        <f>'[1]GHG Dashboard Data - Inventory'!EN60</f>
        <v>11003.269459799731</v>
      </c>
      <c r="EK75" s="307" t="str">
        <f>'[1]GHG Dashboard Data - Inventory'!EO60</f>
        <v/>
      </c>
      <c r="EL75" s="307" t="str">
        <f>'[1]GHG Dashboard Data - Inventory'!EP60</f>
        <v/>
      </c>
      <c r="EM75" s="307">
        <f>'[1]GHG Dashboard Data - Inventory'!EQ60</f>
        <v>14776.808886694644</v>
      </c>
      <c r="EN75" s="307" t="str">
        <f>'[1]GHG Dashboard Data - Inventory'!ER60</f>
        <v/>
      </c>
      <c r="EO75" s="307" t="str">
        <f>'[1]GHG Dashboard Data - Inventory'!ES60</f>
        <v/>
      </c>
      <c r="EP75" s="307" t="str">
        <f>'[1]GHG Dashboard Data - Inventory'!ET60</f>
        <v/>
      </c>
      <c r="EQ75" s="307" t="str">
        <f>'[1]GHG Dashboard Data - Inventory'!EU60</f>
        <v/>
      </c>
      <c r="ER75" s="307" t="str">
        <f>'[1]GHG Dashboard Data - Inventory'!EV60</f>
        <v/>
      </c>
      <c r="ES75" s="307" t="str">
        <f>'[1]GHG Dashboard Data - Inventory'!EW60</f>
        <v/>
      </c>
      <c r="ET75" s="307" t="str">
        <f>'[1]GHG Dashboard Data - Inventory'!EX60</f>
        <v/>
      </c>
      <c r="EU75" s="307" t="str">
        <f>'[1]GHG Dashboard Data - Inventory'!EY60</f>
        <v/>
      </c>
      <c r="EV75" s="307" t="str">
        <f>'[1]GHG Dashboard Data - Inventory'!EZ60</f>
        <v/>
      </c>
      <c r="EW75" s="308">
        <f t="shared" si="103"/>
        <v>0</v>
      </c>
      <c r="EX75" s="309">
        <f>'[1]GHG Dashboard Data - Inventory'!FA60</f>
        <v>1606974.1566621861</v>
      </c>
      <c r="EY75" s="309">
        <f>'[1]GHG Dashboard Data - Inventory'!FB60</f>
        <v>1030593.2670392676</v>
      </c>
      <c r="EZ75" s="309">
        <f>'[1]GHG Dashboard Data - Inventory'!FC60</f>
        <v>216710.14093689594</v>
      </c>
      <c r="FA75" s="309">
        <f>'[1]GHG Dashboard Data - Inventory'!FD60</f>
        <v>1606974.1566621861</v>
      </c>
      <c r="FB75" s="309">
        <f>'[1]GHG Dashboard Data - Inventory'!FE60</f>
        <v>1030593.2670392676</v>
      </c>
      <c r="FC75" s="309">
        <f>'[1]GHG Dashboard Data - Inventory'!FF60</f>
        <v>216710.14093689594</v>
      </c>
      <c r="FD75" s="309" t="str">
        <f>'[1]GHG Dashboard Data - Inventory'!FG60</f>
        <v/>
      </c>
      <c r="FE75" s="309" t="str">
        <f>'[1]GHG Dashboard Data - Inventory'!FH60</f>
        <v/>
      </c>
      <c r="FF75" s="309" t="str">
        <f>'[1]GHG Dashboard Data - Inventory'!B60</f>
        <v>NO</v>
      </c>
      <c r="FG75" s="31" t="str">
        <f>IFERROR(VLOOKUP(E75,'Climate data-must not modify'!A:D,4,FALSE),"")</f>
        <v>Highlands</v>
      </c>
      <c r="FH75" s="31" t="str">
        <f t="shared" si="104"/>
        <v/>
      </c>
      <c r="FI75" s="31">
        <f t="shared" si="105"/>
        <v>5072.0466208576145</v>
      </c>
      <c r="FJ75" s="35"/>
    </row>
    <row r="76" spans="1:166" s="31" customFormat="1">
      <c r="A76" s="31">
        <f t="shared" si="99"/>
        <v>8</v>
      </c>
      <c r="B76" s="31">
        <f t="shared" si="100"/>
        <v>61</v>
      </c>
      <c r="C76" s="34" t="str">
        <f t="shared" si="101"/>
        <v>Vancouver_2008</v>
      </c>
      <c r="D76" s="231">
        <f>'[1]GHG Dashboard Data - Inventory'!H61</f>
        <v>2008</v>
      </c>
      <c r="E76" s="156" t="str">
        <f>'[1]GHG Dashboard Data - Inventory'!C61</f>
        <v>Vancouver</v>
      </c>
      <c r="F76" s="156" t="str">
        <f>'[1]GHG Dashboard Data - Inventory'!D61</f>
        <v>Canada</v>
      </c>
      <c r="G76" s="156" t="str">
        <f>'[1]GHG Dashboard Data - Inventory'!E61</f>
        <v>North America</v>
      </c>
      <c r="H76" s="156">
        <f>'[1]GHG Dashboard Data - Inventory'!K61</f>
        <v>588225.39999999991</v>
      </c>
      <c r="I76" s="156">
        <f>'[1]GHG Dashboard Data - Inventory'!L61</f>
        <v>114.97</v>
      </c>
      <c r="J76" s="156">
        <f>'[1]GHG Dashboard Data - Inventory'!M61/1000000</f>
        <v>0</v>
      </c>
      <c r="K76" s="156" t="str">
        <f>'[1]GHG Dashboard Data - Inventory'!J61</f>
        <v>BASIC</v>
      </c>
      <c r="L76" s="148">
        <f>'[1]GHG Dashboard Data - Inventory'!N61</f>
        <v>520054.23467145843</v>
      </c>
      <c r="M76" s="148">
        <f>'[1]GHG Dashboard Data - Inventory'!O61</f>
        <v>51050.657452090622</v>
      </c>
      <c r="N76" s="149">
        <f>'[1]GHG Dashboard Data - Inventory'!P61</f>
        <v>0</v>
      </c>
      <c r="O76" s="148">
        <f>'[1]GHG Dashboard Data - Inventory'!Q61</f>
        <v>552330.62580318865</v>
      </c>
      <c r="P76" s="148">
        <f>'[1]GHG Dashboard Data - Inventory'!R61</f>
        <v>77623.41240460542</v>
      </c>
      <c r="Q76" s="149">
        <f>'[1]GHG Dashboard Data - Inventory'!S61</f>
        <v>0</v>
      </c>
      <c r="R76" s="148">
        <f>'[1]GHG Dashboard Data - Inventory'!T61</f>
        <v>415111.0150113696</v>
      </c>
      <c r="S76" s="148">
        <f>'[1]GHG Dashboard Data - Inventory'!U61</f>
        <v>12933.49877571441</v>
      </c>
      <c r="T76" s="149">
        <f>'[1]GHG Dashboard Data - Inventory'!V61</f>
        <v>0</v>
      </c>
      <c r="U76" s="148" t="str">
        <f>'[1]GHG Dashboard Data - Inventory'!W61</f>
        <v>IE</v>
      </c>
      <c r="V76" s="148" t="str">
        <f>'[1]GHG Dashboard Data - Inventory'!X61</f>
        <v>IE</v>
      </c>
      <c r="W76" s="149" t="str">
        <f>'[1]GHG Dashboard Data - Inventory'!Y61</f>
        <v>NO</v>
      </c>
      <c r="X76" s="150">
        <f>'[1]GHG Dashboard Data - Inventory'!Z61</f>
        <v>0</v>
      </c>
      <c r="Y76" s="148" t="str">
        <f>'[1]GHG Dashboard Data - Inventory'!AA61</f>
        <v>NO</v>
      </c>
      <c r="Z76" s="148" t="str">
        <f>'[1]GHG Dashboard Data - Inventory'!AB61</f>
        <v>NO</v>
      </c>
      <c r="AA76" s="149" t="str">
        <f>'[1]GHG Dashboard Data - Inventory'!AC61</f>
        <v>NO</v>
      </c>
      <c r="AB76" s="148" t="str">
        <f>'[1]GHG Dashboard Data - Inventory'!AD61</f>
        <v>NO</v>
      </c>
      <c r="AC76" s="148" t="str">
        <f>'[1]GHG Dashboard Data - Inventory'!AE61</f>
        <v>NO</v>
      </c>
      <c r="AD76" s="149" t="str">
        <f>'[1]GHG Dashboard Data - Inventory'!AF61</f>
        <v>NO</v>
      </c>
      <c r="AE76" s="148" t="str">
        <f>'[1]GHG Dashboard Data - Inventory'!AG61</f>
        <v>NO</v>
      </c>
      <c r="AF76" s="148">
        <f>'[1]GHG Dashboard Data - Inventory'!AH61</f>
        <v>21581.120596486799</v>
      </c>
      <c r="AG76" s="148">
        <f>'[1]GHG Dashboard Data - Inventory'!AI61</f>
        <v>1001761.3070992216</v>
      </c>
      <c r="AH76" s="148" t="str">
        <f>'[1]GHG Dashboard Data - Inventory'!AJ61</f>
        <v>IE</v>
      </c>
      <c r="AI76" s="149">
        <f>'[1]GHG Dashboard Data - Inventory'!AK61</f>
        <v>0</v>
      </c>
      <c r="AJ76" s="148">
        <f>'[1]GHG Dashboard Data - Inventory'!AL61</f>
        <v>11003.269459799731</v>
      </c>
      <c r="AK76" s="148" t="str">
        <f>'[1]GHG Dashboard Data - Inventory'!AM61</f>
        <v>IE</v>
      </c>
      <c r="AL76" s="149" t="str">
        <f>'[1]GHG Dashboard Data - Inventory'!AN61</f>
        <v>NE</v>
      </c>
      <c r="AM76" s="148" t="str">
        <f>'[1]GHG Dashboard Data - Inventory'!AO61</f>
        <v>NO</v>
      </c>
      <c r="AN76" s="148" t="str">
        <f>'[1]GHG Dashboard Data - Inventory'!AP61</f>
        <v>NO</v>
      </c>
      <c r="AO76" s="149" t="str">
        <f>'[1]GHG Dashboard Data - Inventory'!AQ61</f>
        <v>NE</v>
      </c>
      <c r="AP76" s="148" t="str">
        <f>'[1]GHG Dashboard Data - Inventory'!AR61</f>
        <v>NO</v>
      </c>
      <c r="AQ76" s="148" t="str">
        <f>'[1]GHG Dashboard Data - Inventory'!AS61</f>
        <v>NO</v>
      </c>
      <c r="AR76" s="149" t="str">
        <f>'[1]GHG Dashboard Data - Inventory'!AT61</f>
        <v>NE</v>
      </c>
      <c r="AS76" s="148">
        <f>'[1]GHG Dashboard Data - Inventory'!AU61</f>
        <v>15304.205924463096</v>
      </c>
      <c r="AT76" s="148" t="str">
        <f>'[1]GHG Dashboard Data - Inventory'!AV61</f>
        <v>NO</v>
      </c>
      <c r="AU76" s="149" t="str">
        <f>'[1]GHG Dashboard Data - Inventory'!AW61</f>
        <v>NE</v>
      </c>
      <c r="AV76" s="148" t="str">
        <f>'[1]GHG Dashboard Data - Inventory'!AX61</f>
        <v>NO</v>
      </c>
      <c r="AW76" s="148">
        <f>'[1]GHG Dashboard Data - Inventory'!AY61</f>
        <v>285073.56686754571</v>
      </c>
      <c r="AX76" s="150" t="str">
        <f>'[1]GHG Dashboard Data - Inventory'!AZ61</f>
        <v>NO</v>
      </c>
      <c r="AY76" s="148" t="str">
        <f>'[1]GHG Dashboard Data - Inventory'!BA61</f>
        <v>NO</v>
      </c>
      <c r="AZ76" s="148">
        <f>'[1]GHG Dashboard Data - Inventory'!BB61</f>
        <v>11364</v>
      </c>
      <c r="BA76" s="150" t="str">
        <f>'[1]GHG Dashboard Data - Inventory'!BC61</f>
        <v>NO</v>
      </c>
      <c r="BB76" s="148" t="str">
        <f>'[1]GHG Dashboard Data - Inventory'!BD61</f>
        <v>NO</v>
      </c>
      <c r="BC76" s="148" t="str">
        <f>'[1]GHG Dashboard Data - Inventory'!BE61</f>
        <v>IE</v>
      </c>
      <c r="BD76" s="150" t="str">
        <f>'[1]GHG Dashboard Data - Inventory'!BF61</f>
        <v>NO</v>
      </c>
      <c r="BE76" s="148" t="str">
        <f>'[1]GHG Dashboard Data - Inventory'!BG61</f>
        <v>NO</v>
      </c>
      <c r="BF76" s="148">
        <f>'[1]GHG Dashboard Data - Inventory'!BH61</f>
        <v>5235.7000846599631</v>
      </c>
      <c r="BG76" s="150" t="str">
        <f>'[1]GHG Dashboard Data - Inventory'!BI61</f>
        <v>NO</v>
      </c>
      <c r="BH76" s="149" t="str">
        <f>'[1]GHG Dashboard Data - Inventory'!BJ61</f>
        <v>NE</v>
      </c>
      <c r="BI76" s="149" t="str">
        <f>'[1]GHG Dashboard Data - Inventory'!BK61</f>
        <v>NE</v>
      </c>
      <c r="BJ76" s="149" t="str">
        <f>'[1]GHG Dashboard Data - Inventory'!BL61</f>
        <v>NE</v>
      </c>
      <c r="BK76" s="149" t="str">
        <f>'[1]GHG Dashboard Data - Inventory'!BM61</f>
        <v>NE</v>
      </c>
      <c r="BL76" s="149" t="str">
        <f>'[1]GHG Dashboard Data - Inventory'!BN61</f>
        <v>NE</v>
      </c>
      <c r="BM76" s="151" t="str">
        <f>'[1]GHG Dashboard Data - Inventory'!BO61</f>
        <v>NE</v>
      </c>
      <c r="BN76" s="269">
        <f>'[1]GHG Dashboard Data - Inventory'!BP61</f>
        <v>0</v>
      </c>
      <c r="BO76" s="269">
        <f>'[1]GHG Dashboard Data - Inventory'!BQ61</f>
        <v>0</v>
      </c>
      <c r="BP76" s="269">
        <f>'[1]GHG Dashboard Data - Inventory'!BR61</f>
        <v>0</v>
      </c>
      <c r="BQ76" s="269">
        <f>'[1]GHG Dashboard Data - Inventory'!BS61</f>
        <v>0</v>
      </c>
      <c r="BR76" s="269">
        <f>'[1]GHG Dashboard Data - Inventory'!BT61</f>
        <v>0</v>
      </c>
      <c r="BS76" s="269">
        <f>'[1]GHG Dashboard Data - Inventory'!BU61</f>
        <v>0</v>
      </c>
      <c r="BT76" s="152" t="str">
        <f t="shared" si="102"/>
        <v>Vancouver_2008</v>
      </c>
      <c r="BU76" s="152">
        <f>'[1]GHG Dashboard Data - Inventory'!BW61</f>
        <v>2980426.6141506042</v>
      </c>
      <c r="BV76" s="152">
        <f>'[1]GHG Dashboard Data - Inventory'!BX61</f>
        <v>2980426.6141506042</v>
      </c>
      <c r="BW76" s="152">
        <f>'[1]GHG Dashboard Data - Inventory'!BY61</f>
        <v>2980426.6141506042</v>
      </c>
      <c r="BX76" s="152">
        <f>'[1]GHG Dashboard Data - Inventory'!BZ61</f>
        <v>2537145.7785659879</v>
      </c>
      <c r="BY76" s="302">
        <f>'[1]GHG Dashboard Data - Inventory'!CA61</f>
        <v>1650684.564714914</v>
      </c>
      <c r="BZ76" s="302">
        <f>'[1]GHG Dashboard Data - Inventory'!CB61</f>
        <v>1028068.7824834845</v>
      </c>
      <c r="CA76" s="302">
        <f>'[1]GHG Dashboard Data - Inventory'!CC61</f>
        <v>301673.26695220568</v>
      </c>
      <c r="CB76" s="303">
        <f>'[1]GHG Dashboard Data - Inventory'!CD61</f>
        <v>1650684.564714914</v>
      </c>
      <c r="CC76" s="303">
        <f>'[1]GHG Dashboard Data - Inventory'!CE61</f>
        <v>1028068.7824834845</v>
      </c>
      <c r="CD76" s="303">
        <f>'[1]GHG Dashboard Data - Inventory'!CF61</f>
        <v>301673.26695220568</v>
      </c>
      <c r="CE76" s="303" t="str">
        <f>'[1]GHG Dashboard Data - Inventory'!CG61</f>
        <v/>
      </c>
      <c r="CF76" s="303" t="str">
        <f>'[1]GHG Dashboard Data - Inventory'!CH61</f>
        <v/>
      </c>
      <c r="CG76" s="304">
        <f>'[1]GHG Dashboard Data - Inventory'!CI61</f>
        <v>1509076.9960825036</v>
      </c>
      <c r="CH76" s="304">
        <f>'[1]GHG Dashboard Data - Inventory'!CK61</f>
        <v>1028068.7824834845</v>
      </c>
      <c r="CI76" s="304">
        <f>SUM('[1]GHG Dashboard Data - Inventory'!CL61:CM61)</f>
        <v>0</v>
      </c>
      <c r="CJ76" s="304" t="str">
        <f>'[1]GHG Dashboard Data - Inventory'!CN61</f>
        <v/>
      </c>
      <c r="CK76" s="304" t="str">
        <f>'[1]GHG Dashboard Data - Inventory'!CO61</f>
        <v/>
      </c>
      <c r="CL76" s="302">
        <f>'[1]GHG Dashboard Data - Inventory'!CP61</f>
        <v>571104.89212354901</v>
      </c>
      <c r="CM76" s="302">
        <f>'[1]GHG Dashboard Data - Inventory'!CQ61</f>
        <v>629954.03820779407</v>
      </c>
      <c r="CN76" s="302">
        <f>'[1]GHG Dashboard Data - Inventory'!CR61</f>
        <v>428044.51378708403</v>
      </c>
      <c r="CO76" s="302" t="str">
        <f>'[1]GHG Dashboard Data - Inventory'!CS61</f>
        <v/>
      </c>
      <c r="CP76" s="302" t="str">
        <f>'[1]GHG Dashboard Data - Inventory'!CT61</f>
        <v/>
      </c>
      <c r="CQ76" s="302" t="str">
        <f>'[1]GHG Dashboard Data - Inventory'!CU61</f>
        <v/>
      </c>
      <c r="CR76" s="302" t="str">
        <f>'[1]GHG Dashboard Data - Inventory'!CV61</f>
        <v/>
      </c>
      <c r="CS76" s="302">
        <f>'[1]GHG Dashboard Data - Inventory'!CW61</f>
        <v>21581.120596486799</v>
      </c>
      <c r="CT76" s="302">
        <f>'[1]GHG Dashboard Data - Inventory'!CX61</f>
        <v>1001761.3070992216</v>
      </c>
      <c r="CU76" s="302">
        <f>'[1]GHG Dashboard Data - Inventory'!CY61</f>
        <v>11003.269459799731</v>
      </c>
      <c r="CV76" s="302" t="str">
        <f>'[1]GHG Dashboard Data - Inventory'!CZ61</f>
        <v/>
      </c>
      <c r="CW76" s="302" t="str">
        <f>'[1]GHG Dashboard Data - Inventory'!DA61</f>
        <v/>
      </c>
      <c r="CX76" s="302">
        <f>'[1]GHG Dashboard Data - Inventory'!DB61</f>
        <v>15304.205924463096</v>
      </c>
      <c r="CY76" s="302">
        <f>'[1]GHG Dashboard Data - Inventory'!DC61</f>
        <v>285073.56686754571</v>
      </c>
      <c r="CZ76" s="302">
        <f>'[1]GHG Dashboard Data - Inventory'!DD61</f>
        <v>11364</v>
      </c>
      <c r="DA76" s="302" t="str">
        <f>'[1]GHG Dashboard Data - Inventory'!DE61</f>
        <v/>
      </c>
      <c r="DB76" s="302">
        <f>'[1]GHG Dashboard Data - Inventory'!DF61</f>
        <v>5235.7000846599631</v>
      </c>
      <c r="DC76" s="305">
        <f>'[1]GHG Dashboard Data - Inventory'!DG61</f>
        <v>571104.89212354901</v>
      </c>
      <c r="DD76" s="305">
        <f>'[1]GHG Dashboard Data - Inventory'!DH61</f>
        <v>629954.03820779407</v>
      </c>
      <c r="DE76" s="305">
        <f>'[1]GHG Dashboard Data - Inventory'!DI61</f>
        <v>428044.51378708403</v>
      </c>
      <c r="DF76" s="305" t="str">
        <f>'[1]GHG Dashboard Data - Inventory'!DJ61</f>
        <v/>
      </c>
      <c r="DG76" s="305" t="str">
        <f>'[1]GHG Dashboard Data - Inventory'!DK61</f>
        <v/>
      </c>
      <c r="DH76" s="305" t="str">
        <f>'[1]GHG Dashboard Data - Inventory'!DL61</f>
        <v/>
      </c>
      <c r="DI76" s="305" t="str">
        <f>'[1]GHG Dashboard Data - Inventory'!DM61</f>
        <v/>
      </c>
      <c r="DJ76" s="305">
        <f>'[1]GHG Dashboard Data - Inventory'!DN61</f>
        <v>21581.120596486799</v>
      </c>
      <c r="DK76" s="305">
        <f>'[1]GHG Dashboard Data - Inventory'!DO61</f>
        <v>1001761.3070992216</v>
      </c>
      <c r="DL76" s="305">
        <f>'[1]GHG Dashboard Data - Inventory'!DP61</f>
        <v>11003.269459799731</v>
      </c>
      <c r="DM76" s="305" t="str">
        <f>'[1]GHG Dashboard Data - Inventory'!DQ61</f>
        <v/>
      </c>
      <c r="DN76" s="305" t="str">
        <f>'[1]GHG Dashboard Data - Inventory'!DR61</f>
        <v/>
      </c>
      <c r="DO76" s="305">
        <f>'[1]GHG Dashboard Data - Inventory'!DS61</f>
        <v>15304.205924463096</v>
      </c>
      <c r="DP76" s="305">
        <f>'[1]GHG Dashboard Data - Inventory'!DT61</f>
        <v>285073.56686754571</v>
      </c>
      <c r="DQ76" s="305">
        <f>'[1]GHG Dashboard Data - Inventory'!DU61</f>
        <v>11364</v>
      </c>
      <c r="DR76" s="305" t="str">
        <f>'[1]GHG Dashboard Data - Inventory'!DV61</f>
        <v/>
      </c>
      <c r="DS76" s="305">
        <f>'[1]GHG Dashboard Data - Inventory'!DW61</f>
        <v>5235.7000846599631</v>
      </c>
      <c r="DT76" s="305" t="str">
        <f>'[1]GHG Dashboard Data - Inventory'!DX61</f>
        <v/>
      </c>
      <c r="DU76" s="305" t="str">
        <f>'[1]GHG Dashboard Data - Inventory'!DY61</f>
        <v/>
      </c>
      <c r="DV76" s="305" t="str">
        <f>'[1]GHG Dashboard Data - Inventory'!DZ61</f>
        <v/>
      </c>
      <c r="DW76" s="305" t="str">
        <f>'[1]GHG Dashboard Data - Inventory'!EA61</f>
        <v/>
      </c>
      <c r="DX76" s="305" t="str">
        <f>'[1]GHG Dashboard Data - Inventory'!EB61</f>
        <v/>
      </c>
      <c r="DY76" s="306" t="str">
        <f>'[1]GHG Dashboard Data - Inventory'!EC61</f>
        <v/>
      </c>
      <c r="DZ76" s="307">
        <f>'[1]GHG Dashboard Data - Inventory'!ED61</f>
        <v>520054.23467145843</v>
      </c>
      <c r="EA76" s="307">
        <f>'[1]GHG Dashboard Data - Inventory'!EE61</f>
        <v>552330.62580318865</v>
      </c>
      <c r="EB76" s="307">
        <f>'[1]GHG Dashboard Data - Inventory'!EF61</f>
        <v>415111.0150113696</v>
      </c>
      <c r="EC76" s="307" t="str">
        <f>'[1]GHG Dashboard Data - Inventory'!EG61</f>
        <v/>
      </c>
      <c r="ED76" s="307" t="str">
        <f>'[1]GHG Dashboard Data - Inventory'!EH61</f>
        <v/>
      </c>
      <c r="EE76" s="307" t="str">
        <f>'[1]GHG Dashboard Data - Inventory'!EI61</f>
        <v/>
      </c>
      <c r="EF76" s="307" t="str">
        <f>'[1]GHG Dashboard Data - Inventory'!EJ61</f>
        <v/>
      </c>
      <c r="EG76" s="307" t="str">
        <f>'[1]GHG Dashboard Data - Inventory'!EK61</f>
        <v/>
      </c>
      <c r="EH76" s="307">
        <f>'[1]GHG Dashboard Data - Inventory'!EL61</f>
        <v>21581.120596486799</v>
      </c>
      <c r="EI76" s="307">
        <f>'[1]GHG Dashboard Data - Inventory'!EM61</f>
        <v>1001761.3070992216</v>
      </c>
      <c r="EJ76" s="307">
        <f>'[1]GHG Dashboard Data - Inventory'!EN61</f>
        <v>11003.269459799731</v>
      </c>
      <c r="EK76" s="307" t="str">
        <f>'[1]GHG Dashboard Data - Inventory'!EO61</f>
        <v/>
      </c>
      <c r="EL76" s="307" t="str">
        <f>'[1]GHG Dashboard Data - Inventory'!EP61</f>
        <v/>
      </c>
      <c r="EM76" s="307">
        <f>'[1]GHG Dashboard Data - Inventory'!EQ61</f>
        <v>15304.205924463096</v>
      </c>
      <c r="EN76" s="307" t="str">
        <f>'[1]GHG Dashboard Data - Inventory'!ER61</f>
        <v/>
      </c>
      <c r="EO76" s="307" t="str">
        <f>'[1]GHG Dashboard Data - Inventory'!ES61</f>
        <v/>
      </c>
      <c r="EP76" s="307" t="str">
        <f>'[1]GHG Dashboard Data - Inventory'!ET61</f>
        <v/>
      </c>
      <c r="EQ76" s="307" t="str">
        <f>'[1]GHG Dashboard Data - Inventory'!EU61</f>
        <v/>
      </c>
      <c r="ER76" s="307" t="str">
        <f>'[1]GHG Dashboard Data - Inventory'!EV61</f>
        <v/>
      </c>
      <c r="ES76" s="307" t="str">
        <f>'[1]GHG Dashboard Data - Inventory'!EW61</f>
        <v/>
      </c>
      <c r="ET76" s="307" t="str">
        <f>'[1]GHG Dashboard Data - Inventory'!EX61</f>
        <v/>
      </c>
      <c r="EU76" s="307" t="str">
        <f>'[1]GHG Dashboard Data - Inventory'!EY61</f>
        <v/>
      </c>
      <c r="EV76" s="307" t="str">
        <f>'[1]GHG Dashboard Data - Inventory'!EZ61</f>
        <v/>
      </c>
      <c r="EW76" s="308">
        <f t="shared" si="103"/>
        <v>0</v>
      </c>
      <c r="EX76" s="309">
        <f>'[1]GHG Dashboard Data - Inventory'!FA61</f>
        <v>1650684.564714914</v>
      </c>
      <c r="EY76" s="309">
        <f>'[1]GHG Dashboard Data - Inventory'!FB61</f>
        <v>1028068.7824834845</v>
      </c>
      <c r="EZ76" s="309">
        <f>'[1]GHG Dashboard Data - Inventory'!FC61</f>
        <v>301673.26695220568</v>
      </c>
      <c r="FA76" s="309">
        <f>'[1]GHG Dashboard Data - Inventory'!FD61</f>
        <v>1650684.564714914</v>
      </c>
      <c r="FB76" s="309">
        <f>'[1]GHG Dashboard Data - Inventory'!FE61</f>
        <v>1028068.7824834845</v>
      </c>
      <c r="FC76" s="309">
        <f>'[1]GHG Dashboard Data - Inventory'!FF61</f>
        <v>301673.26695220568</v>
      </c>
      <c r="FD76" s="309" t="str">
        <f>'[1]GHG Dashboard Data - Inventory'!FG61</f>
        <v/>
      </c>
      <c r="FE76" s="309" t="str">
        <f>'[1]GHG Dashboard Data - Inventory'!FH61</f>
        <v/>
      </c>
      <c r="FF76" s="309" t="str">
        <f>'[1]GHG Dashboard Data - Inventory'!B61</f>
        <v>NO</v>
      </c>
      <c r="FG76" s="31" t="str">
        <f>IFERROR(VLOOKUP(E76,'Climate data-must not modify'!A:D,4,FALSE),"")</f>
        <v>Highlands</v>
      </c>
      <c r="FH76" s="31" t="str">
        <f t="shared" si="104"/>
        <v/>
      </c>
      <c r="FI76" s="31">
        <f t="shared" si="105"/>
        <v>5116.3381751761317</v>
      </c>
      <c r="FJ76" s="35"/>
    </row>
    <row r="77" spans="1:166" s="31" customFormat="1">
      <c r="A77" s="31">
        <f t="shared" si="99"/>
        <v>8</v>
      </c>
      <c r="B77" s="31">
        <f t="shared" si="100"/>
        <v>62</v>
      </c>
      <c r="C77" s="34" t="str">
        <f t="shared" si="101"/>
        <v>Vancouver_2009</v>
      </c>
      <c r="D77" s="231">
        <f>'[1]GHG Dashboard Data - Inventory'!H62</f>
        <v>2009</v>
      </c>
      <c r="E77" s="156" t="str">
        <f>'[1]GHG Dashboard Data - Inventory'!C62</f>
        <v>Vancouver</v>
      </c>
      <c r="F77" s="156" t="str">
        <f>'[1]GHG Dashboard Data - Inventory'!D62</f>
        <v>Canada</v>
      </c>
      <c r="G77" s="156" t="str">
        <f>'[1]GHG Dashboard Data - Inventory'!E62</f>
        <v>North America</v>
      </c>
      <c r="H77" s="156">
        <f>'[1]GHG Dashboard Data - Inventory'!K62</f>
        <v>593317.59999999986</v>
      </c>
      <c r="I77" s="156">
        <f>'[1]GHG Dashboard Data - Inventory'!L62</f>
        <v>114.97</v>
      </c>
      <c r="J77" s="156">
        <f>'[1]GHG Dashboard Data - Inventory'!M62/1000000</f>
        <v>0</v>
      </c>
      <c r="K77" s="156" t="str">
        <f>'[1]GHG Dashboard Data - Inventory'!J62</f>
        <v>BASIC</v>
      </c>
      <c r="L77" s="148">
        <f>'[1]GHG Dashboard Data - Inventory'!N62</f>
        <v>540254.85891009634</v>
      </c>
      <c r="M77" s="148">
        <f>'[1]GHG Dashboard Data - Inventory'!O62</f>
        <v>46307.159462262505</v>
      </c>
      <c r="N77" s="149">
        <f>'[1]GHG Dashboard Data - Inventory'!P62</f>
        <v>0</v>
      </c>
      <c r="O77" s="148">
        <f>'[1]GHG Dashboard Data - Inventory'!Q62</f>
        <v>554880.13819802238</v>
      </c>
      <c r="P77" s="148">
        <f>'[1]GHG Dashboard Data - Inventory'!R62</f>
        <v>71115.214569500007</v>
      </c>
      <c r="Q77" s="149">
        <f>'[1]GHG Dashboard Data - Inventory'!S62</f>
        <v>0</v>
      </c>
      <c r="R77" s="148">
        <f>'[1]GHG Dashboard Data - Inventory'!T62</f>
        <v>402430.92156232119</v>
      </c>
      <c r="S77" s="148">
        <f>'[1]GHG Dashboard Data - Inventory'!U62</f>
        <v>11811.338247000002</v>
      </c>
      <c r="T77" s="149">
        <f>'[1]GHG Dashboard Data - Inventory'!V62</f>
        <v>0</v>
      </c>
      <c r="U77" s="148" t="str">
        <f>'[1]GHG Dashboard Data - Inventory'!W62</f>
        <v>IE</v>
      </c>
      <c r="V77" s="148" t="str">
        <f>'[1]GHG Dashboard Data - Inventory'!X62</f>
        <v>IE</v>
      </c>
      <c r="W77" s="149" t="str">
        <f>'[1]GHG Dashboard Data - Inventory'!Y62</f>
        <v>NO</v>
      </c>
      <c r="X77" s="150">
        <f>'[1]GHG Dashboard Data - Inventory'!Z62</f>
        <v>0</v>
      </c>
      <c r="Y77" s="148" t="str">
        <f>'[1]GHG Dashboard Data - Inventory'!AA62</f>
        <v>NO</v>
      </c>
      <c r="Z77" s="148" t="str">
        <f>'[1]GHG Dashboard Data - Inventory'!AB62</f>
        <v>NO</v>
      </c>
      <c r="AA77" s="149" t="str">
        <f>'[1]GHG Dashboard Data - Inventory'!AC62</f>
        <v>NO</v>
      </c>
      <c r="AB77" s="148" t="str">
        <f>'[1]GHG Dashboard Data - Inventory'!AD62</f>
        <v>NO</v>
      </c>
      <c r="AC77" s="148" t="str">
        <f>'[1]GHG Dashboard Data - Inventory'!AE62</f>
        <v>NO</v>
      </c>
      <c r="AD77" s="149" t="str">
        <f>'[1]GHG Dashboard Data - Inventory'!AF62</f>
        <v>NO</v>
      </c>
      <c r="AE77" s="148" t="str">
        <f>'[1]GHG Dashboard Data - Inventory'!AG62</f>
        <v>NO</v>
      </c>
      <c r="AF77" s="148">
        <f>'[1]GHG Dashboard Data - Inventory'!AH62</f>
        <v>21540.681409177199</v>
      </c>
      <c r="AG77" s="148">
        <f>'[1]GHG Dashboard Data - Inventory'!AI62</f>
        <v>1038457.6475636304</v>
      </c>
      <c r="AH77" s="148" t="str">
        <f>'[1]GHG Dashboard Data - Inventory'!AJ62</f>
        <v>IE</v>
      </c>
      <c r="AI77" s="149">
        <f>'[1]GHG Dashboard Data - Inventory'!AK62</f>
        <v>0</v>
      </c>
      <c r="AJ77" s="148">
        <f>'[1]GHG Dashboard Data - Inventory'!AL62</f>
        <v>11003.269459799731</v>
      </c>
      <c r="AK77" s="148" t="str">
        <f>'[1]GHG Dashboard Data - Inventory'!AM62</f>
        <v>IE</v>
      </c>
      <c r="AL77" s="149" t="str">
        <f>'[1]GHG Dashboard Data - Inventory'!AN62</f>
        <v>NE</v>
      </c>
      <c r="AM77" s="148" t="str">
        <f>'[1]GHG Dashboard Data - Inventory'!AO62</f>
        <v>NO</v>
      </c>
      <c r="AN77" s="148" t="str">
        <f>'[1]GHG Dashboard Data - Inventory'!AP62</f>
        <v>NO</v>
      </c>
      <c r="AO77" s="149" t="str">
        <f>'[1]GHG Dashboard Data - Inventory'!AQ62</f>
        <v>NE</v>
      </c>
      <c r="AP77" s="148" t="str">
        <f>'[1]GHG Dashboard Data - Inventory'!AR62</f>
        <v>NO</v>
      </c>
      <c r="AQ77" s="148" t="str">
        <f>'[1]GHG Dashboard Data - Inventory'!AS62</f>
        <v>NO</v>
      </c>
      <c r="AR77" s="149" t="str">
        <f>'[1]GHG Dashboard Data - Inventory'!AT62</f>
        <v>NE</v>
      </c>
      <c r="AS77" s="148">
        <f>'[1]GHG Dashboard Data - Inventory'!AU62</f>
        <v>15831.602962231549</v>
      </c>
      <c r="AT77" s="148" t="str">
        <f>'[1]GHG Dashboard Data - Inventory'!AV62</f>
        <v>NO</v>
      </c>
      <c r="AU77" s="149" t="str">
        <f>'[1]GHG Dashboard Data - Inventory'!AW62</f>
        <v>NE</v>
      </c>
      <c r="AV77" s="148" t="str">
        <f>'[1]GHG Dashboard Data - Inventory'!AX62</f>
        <v>NO</v>
      </c>
      <c r="AW77" s="148">
        <f>'[1]GHG Dashboard Data - Inventory'!AY62</f>
        <v>259838.9478486744</v>
      </c>
      <c r="AX77" s="150" t="str">
        <f>'[1]GHG Dashboard Data - Inventory'!AZ62</f>
        <v>NO</v>
      </c>
      <c r="AY77" s="148" t="str">
        <f>'[1]GHG Dashboard Data - Inventory'!BA62</f>
        <v>NO</v>
      </c>
      <c r="AZ77" s="148">
        <f>'[1]GHG Dashboard Data - Inventory'!BB62</f>
        <v>11742.8</v>
      </c>
      <c r="BA77" s="150" t="str">
        <f>'[1]GHG Dashboard Data - Inventory'!BC62</f>
        <v>NO</v>
      </c>
      <c r="BB77" s="148" t="str">
        <f>'[1]GHG Dashboard Data - Inventory'!BD62</f>
        <v>NO</v>
      </c>
      <c r="BC77" s="148" t="str">
        <f>'[1]GHG Dashboard Data - Inventory'!BE62</f>
        <v>IE</v>
      </c>
      <c r="BD77" s="150" t="str">
        <f>'[1]GHG Dashboard Data - Inventory'!BF62</f>
        <v>NO</v>
      </c>
      <c r="BE77" s="148" t="str">
        <f>'[1]GHG Dashboard Data - Inventory'!BG62</f>
        <v>NO</v>
      </c>
      <c r="BF77" s="148">
        <f>'[1]GHG Dashboard Data - Inventory'!BH62</f>
        <v>5214.3343882117861</v>
      </c>
      <c r="BG77" s="150" t="str">
        <f>'[1]GHG Dashboard Data - Inventory'!BI62</f>
        <v>NO</v>
      </c>
      <c r="BH77" s="149" t="str">
        <f>'[1]GHG Dashboard Data - Inventory'!BJ62</f>
        <v>NE</v>
      </c>
      <c r="BI77" s="149" t="str">
        <f>'[1]GHG Dashboard Data - Inventory'!BK62</f>
        <v>NE</v>
      </c>
      <c r="BJ77" s="149" t="str">
        <f>'[1]GHG Dashboard Data - Inventory'!BL62</f>
        <v>NE</v>
      </c>
      <c r="BK77" s="149" t="str">
        <f>'[1]GHG Dashboard Data - Inventory'!BM62</f>
        <v>NE</v>
      </c>
      <c r="BL77" s="149" t="str">
        <f>'[1]GHG Dashboard Data - Inventory'!BN62</f>
        <v>NE</v>
      </c>
      <c r="BM77" s="151" t="str">
        <f>'[1]GHG Dashboard Data - Inventory'!BO62</f>
        <v>NE</v>
      </c>
      <c r="BN77" s="269">
        <f>'[1]GHG Dashboard Data - Inventory'!BP62</f>
        <v>0</v>
      </c>
      <c r="BO77" s="269">
        <f>'[1]GHG Dashboard Data - Inventory'!BQ62</f>
        <v>0</v>
      </c>
      <c r="BP77" s="269">
        <f>'[1]GHG Dashboard Data - Inventory'!BR62</f>
        <v>0</v>
      </c>
      <c r="BQ77" s="269">
        <f>'[1]GHG Dashboard Data - Inventory'!BS62</f>
        <v>0</v>
      </c>
      <c r="BR77" s="269">
        <f>'[1]GHG Dashboard Data - Inventory'!BT62</f>
        <v>0</v>
      </c>
      <c r="BS77" s="269">
        <f>'[1]GHG Dashboard Data - Inventory'!BU62</f>
        <v>0</v>
      </c>
      <c r="BT77" s="152" t="str">
        <f t="shared" si="102"/>
        <v>Vancouver_2009</v>
      </c>
      <c r="BU77" s="152">
        <f>'[1]GHG Dashboard Data - Inventory'!BW62</f>
        <v>2990428.9145809272</v>
      </c>
      <c r="BV77" s="152">
        <f>'[1]GHG Dashboard Data - Inventory'!BX62</f>
        <v>2990428.9145809272</v>
      </c>
      <c r="BW77" s="152">
        <f>'[1]GHG Dashboard Data - Inventory'!BY62</f>
        <v>2990428.9145809272</v>
      </c>
      <c r="BX77" s="152">
        <f>'[1]GHG Dashboard Data - Inventory'!BZ62</f>
        <v>2584399.1200652784</v>
      </c>
      <c r="BY77" s="302">
        <f>'[1]GHG Dashboard Data - Inventory'!CA62</f>
        <v>1648340.3123583796</v>
      </c>
      <c r="BZ77" s="302">
        <f>'[1]GHG Dashboard Data - Inventory'!CB62</f>
        <v>1065292.5199856616</v>
      </c>
      <c r="CA77" s="302">
        <f>'[1]GHG Dashboard Data - Inventory'!CC62</f>
        <v>276796.0822368862</v>
      </c>
      <c r="CB77" s="303">
        <f>'[1]GHG Dashboard Data - Inventory'!CD62</f>
        <v>1648340.3123583796</v>
      </c>
      <c r="CC77" s="303">
        <f>'[1]GHG Dashboard Data - Inventory'!CE62</f>
        <v>1065292.5199856616</v>
      </c>
      <c r="CD77" s="303">
        <f>'[1]GHG Dashboard Data - Inventory'!CF62</f>
        <v>276796.0822368862</v>
      </c>
      <c r="CE77" s="303" t="str">
        <f>'[1]GHG Dashboard Data - Inventory'!CG62</f>
        <v/>
      </c>
      <c r="CF77" s="303" t="str">
        <f>'[1]GHG Dashboard Data - Inventory'!CH62</f>
        <v/>
      </c>
      <c r="CG77" s="304">
        <f>'[1]GHG Dashboard Data - Inventory'!CI62</f>
        <v>1519106.600079617</v>
      </c>
      <c r="CH77" s="304">
        <f>'[1]GHG Dashboard Data - Inventory'!CK62</f>
        <v>1065292.5199856616</v>
      </c>
      <c r="CI77" s="304">
        <f>SUM('[1]GHG Dashboard Data - Inventory'!CL62:CM62)</f>
        <v>0</v>
      </c>
      <c r="CJ77" s="304" t="str">
        <f>'[1]GHG Dashboard Data - Inventory'!CN62</f>
        <v/>
      </c>
      <c r="CK77" s="304" t="str">
        <f>'[1]GHG Dashboard Data - Inventory'!CO62</f>
        <v/>
      </c>
      <c r="CL77" s="302">
        <f>'[1]GHG Dashboard Data - Inventory'!CP62</f>
        <v>586562.01837235887</v>
      </c>
      <c r="CM77" s="302">
        <f>'[1]GHG Dashboard Data - Inventory'!CQ62</f>
        <v>625995.35276752245</v>
      </c>
      <c r="CN77" s="302">
        <f>'[1]GHG Dashboard Data - Inventory'!CR62</f>
        <v>414242.2598093212</v>
      </c>
      <c r="CO77" s="302" t="str">
        <f>'[1]GHG Dashboard Data - Inventory'!CS62</f>
        <v/>
      </c>
      <c r="CP77" s="302" t="str">
        <f>'[1]GHG Dashboard Data - Inventory'!CT62</f>
        <v/>
      </c>
      <c r="CQ77" s="302" t="str">
        <f>'[1]GHG Dashboard Data - Inventory'!CU62</f>
        <v/>
      </c>
      <c r="CR77" s="302" t="str">
        <f>'[1]GHG Dashboard Data - Inventory'!CV62</f>
        <v/>
      </c>
      <c r="CS77" s="302">
        <f>'[1]GHG Dashboard Data - Inventory'!CW62</f>
        <v>21540.681409177199</v>
      </c>
      <c r="CT77" s="302">
        <f>'[1]GHG Dashboard Data - Inventory'!CX62</f>
        <v>1038457.6475636304</v>
      </c>
      <c r="CU77" s="302">
        <f>'[1]GHG Dashboard Data - Inventory'!CY62</f>
        <v>11003.269459799731</v>
      </c>
      <c r="CV77" s="302" t="str">
        <f>'[1]GHG Dashboard Data - Inventory'!CZ62</f>
        <v/>
      </c>
      <c r="CW77" s="302" t="str">
        <f>'[1]GHG Dashboard Data - Inventory'!DA62</f>
        <v/>
      </c>
      <c r="CX77" s="302">
        <f>'[1]GHG Dashboard Data - Inventory'!DB62</f>
        <v>15831.602962231549</v>
      </c>
      <c r="CY77" s="302">
        <f>'[1]GHG Dashboard Data - Inventory'!DC62</f>
        <v>259838.9478486744</v>
      </c>
      <c r="CZ77" s="302">
        <f>'[1]GHG Dashboard Data - Inventory'!DD62</f>
        <v>11742.8</v>
      </c>
      <c r="DA77" s="302" t="str">
        <f>'[1]GHG Dashboard Data - Inventory'!DE62</f>
        <v/>
      </c>
      <c r="DB77" s="302">
        <f>'[1]GHG Dashboard Data - Inventory'!DF62</f>
        <v>5214.3343882117861</v>
      </c>
      <c r="DC77" s="305">
        <f>'[1]GHG Dashboard Data - Inventory'!DG62</f>
        <v>586562.01837235887</v>
      </c>
      <c r="DD77" s="305">
        <f>'[1]GHG Dashboard Data - Inventory'!DH62</f>
        <v>625995.35276752245</v>
      </c>
      <c r="DE77" s="305">
        <f>'[1]GHG Dashboard Data - Inventory'!DI62</f>
        <v>414242.2598093212</v>
      </c>
      <c r="DF77" s="305" t="str">
        <f>'[1]GHG Dashboard Data - Inventory'!DJ62</f>
        <v/>
      </c>
      <c r="DG77" s="305" t="str">
        <f>'[1]GHG Dashboard Data - Inventory'!DK62</f>
        <v/>
      </c>
      <c r="DH77" s="305" t="str">
        <f>'[1]GHG Dashboard Data - Inventory'!DL62</f>
        <v/>
      </c>
      <c r="DI77" s="305" t="str">
        <f>'[1]GHG Dashboard Data - Inventory'!DM62</f>
        <v/>
      </c>
      <c r="DJ77" s="305">
        <f>'[1]GHG Dashboard Data - Inventory'!DN62</f>
        <v>21540.681409177199</v>
      </c>
      <c r="DK77" s="305">
        <f>'[1]GHG Dashboard Data - Inventory'!DO62</f>
        <v>1038457.6475636304</v>
      </c>
      <c r="DL77" s="305">
        <f>'[1]GHG Dashboard Data - Inventory'!DP62</f>
        <v>11003.269459799731</v>
      </c>
      <c r="DM77" s="305" t="str">
        <f>'[1]GHG Dashboard Data - Inventory'!DQ62</f>
        <v/>
      </c>
      <c r="DN77" s="305" t="str">
        <f>'[1]GHG Dashboard Data - Inventory'!DR62</f>
        <v/>
      </c>
      <c r="DO77" s="305">
        <f>'[1]GHG Dashboard Data - Inventory'!DS62</f>
        <v>15831.602962231549</v>
      </c>
      <c r="DP77" s="305">
        <f>'[1]GHG Dashboard Data - Inventory'!DT62</f>
        <v>259838.9478486744</v>
      </c>
      <c r="DQ77" s="305">
        <f>'[1]GHG Dashboard Data - Inventory'!DU62</f>
        <v>11742.8</v>
      </c>
      <c r="DR77" s="305" t="str">
        <f>'[1]GHG Dashboard Data - Inventory'!DV62</f>
        <v/>
      </c>
      <c r="DS77" s="305">
        <f>'[1]GHG Dashboard Data - Inventory'!DW62</f>
        <v>5214.3343882117861</v>
      </c>
      <c r="DT77" s="305" t="str">
        <f>'[1]GHG Dashboard Data - Inventory'!DX62</f>
        <v/>
      </c>
      <c r="DU77" s="305" t="str">
        <f>'[1]GHG Dashboard Data - Inventory'!DY62</f>
        <v/>
      </c>
      <c r="DV77" s="305" t="str">
        <f>'[1]GHG Dashboard Data - Inventory'!DZ62</f>
        <v/>
      </c>
      <c r="DW77" s="305" t="str">
        <f>'[1]GHG Dashboard Data - Inventory'!EA62</f>
        <v/>
      </c>
      <c r="DX77" s="305" t="str">
        <f>'[1]GHG Dashboard Data - Inventory'!EB62</f>
        <v/>
      </c>
      <c r="DY77" s="306" t="str">
        <f>'[1]GHG Dashboard Data - Inventory'!EC62</f>
        <v/>
      </c>
      <c r="DZ77" s="307">
        <f>'[1]GHG Dashboard Data - Inventory'!ED62</f>
        <v>540254.85891009634</v>
      </c>
      <c r="EA77" s="307">
        <f>'[1]GHG Dashboard Data - Inventory'!EE62</f>
        <v>554880.13819802238</v>
      </c>
      <c r="EB77" s="307">
        <f>'[1]GHG Dashboard Data - Inventory'!EF62</f>
        <v>402430.92156232119</v>
      </c>
      <c r="EC77" s="307" t="str">
        <f>'[1]GHG Dashboard Data - Inventory'!EG62</f>
        <v/>
      </c>
      <c r="ED77" s="307" t="str">
        <f>'[1]GHG Dashboard Data - Inventory'!EH62</f>
        <v/>
      </c>
      <c r="EE77" s="307" t="str">
        <f>'[1]GHG Dashboard Data - Inventory'!EI62</f>
        <v/>
      </c>
      <c r="EF77" s="307" t="str">
        <f>'[1]GHG Dashboard Data - Inventory'!EJ62</f>
        <v/>
      </c>
      <c r="EG77" s="307" t="str">
        <f>'[1]GHG Dashboard Data - Inventory'!EK62</f>
        <v/>
      </c>
      <c r="EH77" s="307">
        <f>'[1]GHG Dashboard Data - Inventory'!EL62</f>
        <v>21540.681409177199</v>
      </c>
      <c r="EI77" s="307">
        <f>'[1]GHG Dashboard Data - Inventory'!EM62</f>
        <v>1038457.6475636304</v>
      </c>
      <c r="EJ77" s="307">
        <f>'[1]GHG Dashboard Data - Inventory'!EN62</f>
        <v>11003.269459799731</v>
      </c>
      <c r="EK77" s="307" t="str">
        <f>'[1]GHG Dashboard Data - Inventory'!EO62</f>
        <v/>
      </c>
      <c r="EL77" s="307" t="str">
        <f>'[1]GHG Dashboard Data - Inventory'!EP62</f>
        <v/>
      </c>
      <c r="EM77" s="307">
        <f>'[1]GHG Dashboard Data - Inventory'!EQ62</f>
        <v>15831.602962231549</v>
      </c>
      <c r="EN77" s="307" t="str">
        <f>'[1]GHG Dashboard Data - Inventory'!ER62</f>
        <v/>
      </c>
      <c r="EO77" s="307" t="str">
        <f>'[1]GHG Dashboard Data - Inventory'!ES62</f>
        <v/>
      </c>
      <c r="EP77" s="307" t="str">
        <f>'[1]GHG Dashboard Data - Inventory'!ET62</f>
        <v/>
      </c>
      <c r="EQ77" s="307" t="str">
        <f>'[1]GHG Dashboard Data - Inventory'!EU62</f>
        <v/>
      </c>
      <c r="ER77" s="307" t="str">
        <f>'[1]GHG Dashboard Data - Inventory'!EV62</f>
        <v/>
      </c>
      <c r="ES77" s="307" t="str">
        <f>'[1]GHG Dashboard Data - Inventory'!EW62</f>
        <v/>
      </c>
      <c r="ET77" s="307" t="str">
        <f>'[1]GHG Dashboard Data - Inventory'!EX62</f>
        <v/>
      </c>
      <c r="EU77" s="307" t="str">
        <f>'[1]GHG Dashboard Data - Inventory'!EY62</f>
        <v/>
      </c>
      <c r="EV77" s="307" t="str">
        <f>'[1]GHG Dashboard Data - Inventory'!EZ62</f>
        <v/>
      </c>
      <c r="EW77" s="308">
        <f t="shared" si="103"/>
        <v>0</v>
      </c>
      <c r="EX77" s="309">
        <f>'[1]GHG Dashboard Data - Inventory'!FA62</f>
        <v>1648340.3123583796</v>
      </c>
      <c r="EY77" s="309">
        <f>'[1]GHG Dashboard Data - Inventory'!FB62</f>
        <v>1065292.5199856616</v>
      </c>
      <c r="EZ77" s="309">
        <f>'[1]GHG Dashboard Data - Inventory'!FC62</f>
        <v>276796.0822368862</v>
      </c>
      <c r="FA77" s="309">
        <f>'[1]GHG Dashboard Data - Inventory'!FD62</f>
        <v>1648340.3123583796</v>
      </c>
      <c r="FB77" s="309">
        <f>'[1]GHG Dashboard Data - Inventory'!FE62</f>
        <v>1065292.5199856616</v>
      </c>
      <c r="FC77" s="309">
        <f>'[1]GHG Dashboard Data - Inventory'!FF62</f>
        <v>276796.0822368862</v>
      </c>
      <c r="FD77" s="309" t="str">
        <f>'[1]GHG Dashboard Data - Inventory'!FG62</f>
        <v/>
      </c>
      <c r="FE77" s="309" t="str">
        <f>'[1]GHG Dashboard Data - Inventory'!FH62</f>
        <v/>
      </c>
      <c r="FF77" s="309" t="str">
        <f>'[1]GHG Dashboard Data - Inventory'!B62</f>
        <v>NO</v>
      </c>
      <c r="FG77" s="31" t="str">
        <f>IFERROR(VLOOKUP(E77,'Climate data-must not modify'!A:D,4,FALSE),"")</f>
        <v>Highlands</v>
      </c>
      <c r="FH77" s="31" t="str">
        <f t="shared" si="104"/>
        <v/>
      </c>
      <c r="FI77" s="31">
        <f t="shared" si="105"/>
        <v>5160.6297294946498</v>
      </c>
      <c r="FJ77" s="35"/>
    </row>
    <row r="78" spans="1:166" s="31" customFormat="1">
      <c r="A78" s="31">
        <f t="shared" si="99"/>
        <v>8</v>
      </c>
      <c r="B78" s="31">
        <f t="shared" si="100"/>
        <v>63</v>
      </c>
      <c r="C78" s="34" t="str">
        <f t="shared" si="101"/>
        <v>Vancouver_2010</v>
      </c>
      <c r="D78" s="231">
        <f>'[1]GHG Dashboard Data - Inventory'!H63</f>
        <v>2010</v>
      </c>
      <c r="E78" s="156" t="str">
        <f>'[1]GHG Dashboard Data - Inventory'!C63</f>
        <v>Vancouver</v>
      </c>
      <c r="F78" s="156" t="str">
        <f>'[1]GHG Dashboard Data - Inventory'!D63</f>
        <v>Canada</v>
      </c>
      <c r="G78" s="156" t="str">
        <f>'[1]GHG Dashboard Data - Inventory'!E63</f>
        <v>North America</v>
      </c>
      <c r="H78" s="156">
        <f>'[1]GHG Dashboard Data - Inventory'!K63</f>
        <v>598409.79999999981</v>
      </c>
      <c r="I78" s="156">
        <f>'[1]GHG Dashboard Data - Inventory'!L63</f>
        <v>114.97</v>
      </c>
      <c r="J78" s="156">
        <f>'[1]GHG Dashboard Data - Inventory'!M63/1000000</f>
        <v>0</v>
      </c>
      <c r="K78" s="156" t="str">
        <f>'[1]GHG Dashboard Data - Inventory'!J63</f>
        <v>BASIC</v>
      </c>
      <c r="L78" s="148">
        <f>'[1]GHG Dashboard Data - Inventory'!N63</f>
        <v>478220.40617393568</v>
      </c>
      <c r="M78" s="148">
        <f>'[1]GHG Dashboard Data - Inventory'!O63</f>
        <v>44898.334824095</v>
      </c>
      <c r="N78" s="149">
        <f>'[1]GHG Dashboard Data - Inventory'!P63</f>
        <v>0</v>
      </c>
      <c r="O78" s="148">
        <f>'[1]GHG Dashboard Data - Inventory'!Q63</f>
        <v>526863.40395379032</v>
      </c>
      <c r="P78" s="148">
        <f>'[1]GHG Dashboard Data - Inventory'!R63</f>
        <v>71842.172642049933</v>
      </c>
      <c r="Q78" s="149">
        <f>'[1]GHG Dashboard Data - Inventory'!S63</f>
        <v>0</v>
      </c>
      <c r="R78" s="148">
        <f>'[1]GHG Dashboard Data - Inventory'!T63</f>
        <v>378488.94136124098</v>
      </c>
      <c r="S78" s="148">
        <f>'[1]GHG Dashboard Data - Inventory'!U63</f>
        <v>12354.899999999998</v>
      </c>
      <c r="T78" s="149">
        <f>'[1]GHG Dashboard Data - Inventory'!V63</f>
        <v>0</v>
      </c>
      <c r="U78" s="148" t="str">
        <f>'[1]GHG Dashboard Data - Inventory'!W63</f>
        <v>IE</v>
      </c>
      <c r="V78" s="148" t="str">
        <f>'[1]GHG Dashboard Data - Inventory'!X63</f>
        <v>IE</v>
      </c>
      <c r="W78" s="149" t="str">
        <f>'[1]GHG Dashboard Data - Inventory'!Y63</f>
        <v>NO</v>
      </c>
      <c r="X78" s="150">
        <f>'[1]GHG Dashboard Data - Inventory'!Z63</f>
        <v>538.54278479995685</v>
      </c>
      <c r="Y78" s="148" t="str">
        <f>'[1]GHG Dashboard Data - Inventory'!AA63</f>
        <v>NO</v>
      </c>
      <c r="Z78" s="148" t="str">
        <f>'[1]GHG Dashboard Data - Inventory'!AB63</f>
        <v>NO</v>
      </c>
      <c r="AA78" s="149" t="str">
        <f>'[1]GHG Dashboard Data - Inventory'!AC63</f>
        <v>NO</v>
      </c>
      <c r="AB78" s="148" t="str">
        <f>'[1]GHG Dashboard Data - Inventory'!AD63</f>
        <v>NO</v>
      </c>
      <c r="AC78" s="148" t="str">
        <f>'[1]GHG Dashboard Data - Inventory'!AE63</f>
        <v>NO</v>
      </c>
      <c r="AD78" s="149" t="str">
        <f>'[1]GHG Dashboard Data - Inventory'!AF63</f>
        <v>NO</v>
      </c>
      <c r="AE78" s="148" t="str">
        <f>'[1]GHG Dashboard Data - Inventory'!AG63</f>
        <v>NO</v>
      </c>
      <c r="AF78" s="148">
        <f>'[1]GHG Dashboard Data - Inventory'!AH63</f>
        <v>19947.633663781198</v>
      </c>
      <c r="AG78" s="148">
        <f>'[1]GHG Dashboard Data - Inventory'!AI63</f>
        <v>1021246.0285129792</v>
      </c>
      <c r="AH78" s="148" t="str">
        <f>'[1]GHG Dashboard Data - Inventory'!AJ63</f>
        <v>IE</v>
      </c>
      <c r="AI78" s="149">
        <f>'[1]GHG Dashboard Data - Inventory'!AK63</f>
        <v>0</v>
      </c>
      <c r="AJ78" s="148">
        <f>'[1]GHG Dashboard Data - Inventory'!AL63</f>
        <v>11003.269459799731</v>
      </c>
      <c r="AK78" s="148" t="str">
        <f>'[1]GHG Dashboard Data - Inventory'!AM63</f>
        <v>IE</v>
      </c>
      <c r="AL78" s="149" t="str">
        <f>'[1]GHG Dashboard Data - Inventory'!AN63</f>
        <v>NE</v>
      </c>
      <c r="AM78" s="148" t="str">
        <f>'[1]GHG Dashboard Data - Inventory'!AO63</f>
        <v>NO</v>
      </c>
      <c r="AN78" s="148" t="str">
        <f>'[1]GHG Dashboard Data - Inventory'!AP63</f>
        <v>NO</v>
      </c>
      <c r="AO78" s="149" t="str">
        <f>'[1]GHG Dashboard Data - Inventory'!AQ63</f>
        <v>NE</v>
      </c>
      <c r="AP78" s="148" t="str">
        <f>'[1]GHG Dashboard Data - Inventory'!AR63</f>
        <v>NO</v>
      </c>
      <c r="AQ78" s="148" t="str">
        <f>'[1]GHG Dashboard Data - Inventory'!AS63</f>
        <v>NO</v>
      </c>
      <c r="AR78" s="149" t="str">
        <f>'[1]GHG Dashboard Data - Inventory'!AT63</f>
        <v>NE</v>
      </c>
      <c r="AS78" s="148">
        <f>'[1]GHG Dashboard Data - Inventory'!AU63</f>
        <v>16359</v>
      </c>
      <c r="AT78" s="148" t="str">
        <f>'[1]GHG Dashboard Data - Inventory'!AV63</f>
        <v>NO</v>
      </c>
      <c r="AU78" s="149" t="str">
        <f>'[1]GHG Dashboard Data - Inventory'!AW63</f>
        <v>NE</v>
      </c>
      <c r="AV78" s="148" t="str">
        <f>'[1]GHG Dashboard Data - Inventory'!AX63</f>
        <v>NO</v>
      </c>
      <c r="AW78" s="148">
        <f>'[1]GHG Dashboard Data - Inventory'!AY63</f>
        <v>224120.22163268575</v>
      </c>
      <c r="AX78" s="150" t="str">
        <f>'[1]GHG Dashboard Data - Inventory'!AZ63</f>
        <v>NO</v>
      </c>
      <c r="AY78" s="148" t="str">
        <f>'[1]GHG Dashboard Data - Inventory'!BA63</f>
        <v>NO</v>
      </c>
      <c r="AZ78" s="148">
        <f>'[1]GHG Dashboard Data - Inventory'!BB63</f>
        <v>13636.8</v>
      </c>
      <c r="BA78" s="150" t="str">
        <f>'[1]GHG Dashboard Data - Inventory'!BC63</f>
        <v>NO</v>
      </c>
      <c r="BB78" s="148" t="str">
        <f>'[1]GHG Dashboard Data - Inventory'!BD63</f>
        <v>NO</v>
      </c>
      <c r="BC78" s="148" t="str">
        <f>'[1]GHG Dashboard Data - Inventory'!BE63</f>
        <v>IE</v>
      </c>
      <c r="BD78" s="150" t="str">
        <f>'[1]GHG Dashboard Data - Inventory'!BF63</f>
        <v>NO</v>
      </c>
      <c r="BE78" s="148" t="str">
        <f>'[1]GHG Dashboard Data - Inventory'!BG63</f>
        <v>NO</v>
      </c>
      <c r="BF78" s="148">
        <f>'[1]GHG Dashboard Data - Inventory'!BH63</f>
        <v>5079.2773553567604</v>
      </c>
      <c r="BG78" s="150" t="str">
        <f>'[1]GHG Dashboard Data - Inventory'!BI63</f>
        <v>NO</v>
      </c>
      <c r="BH78" s="149" t="str">
        <f>'[1]GHG Dashboard Data - Inventory'!BJ63</f>
        <v>NE</v>
      </c>
      <c r="BI78" s="149" t="str">
        <f>'[1]GHG Dashboard Data - Inventory'!BK63</f>
        <v>NE</v>
      </c>
      <c r="BJ78" s="149" t="str">
        <f>'[1]GHG Dashboard Data - Inventory'!BL63</f>
        <v>NE</v>
      </c>
      <c r="BK78" s="149" t="str">
        <f>'[1]GHG Dashboard Data - Inventory'!BM63</f>
        <v>NE</v>
      </c>
      <c r="BL78" s="149" t="str">
        <f>'[1]GHG Dashboard Data - Inventory'!BN63</f>
        <v>NE</v>
      </c>
      <c r="BM78" s="151" t="str">
        <f>'[1]GHG Dashboard Data - Inventory'!BO63</f>
        <v>NE</v>
      </c>
      <c r="BN78" s="269">
        <f>'[1]GHG Dashboard Data - Inventory'!BP63</f>
        <v>0</v>
      </c>
      <c r="BO78" s="269">
        <f>'[1]GHG Dashboard Data - Inventory'!BQ63</f>
        <v>0</v>
      </c>
      <c r="BP78" s="269">
        <f>'[1]GHG Dashboard Data - Inventory'!BR63</f>
        <v>0</v>
      </c>
      <c r="BQ78" s="269">
        <f>'[1]GHG Dashboard Data - Inventory'!BS63</f>
        <v>0</v>
      </c>
      <c r="BR78" s="269">
        <f>'[1]GHG Dashboard Data - Inventory'!BT63</f>
        <v>0</v>
      </c>
      <c r="BS78" s="269">
        <f>'[1]GHG Dashboard Data - Inventory'!BU63</f>
        <v>0</v>
      </c>
      <c r="BT78" s="152" t="str">
        <f t="shared" si="102"/>
        <v>Vancouver_2010</v>
      </c>
      <c r="BU78" s="152">
        <f>'[1]GHG Dashboard Data - Inventory'!BW63</f>
        <v>2824060.3895797143</v>
      </c>
      <c r="BV78" s="152">
        <f>'[1]GHG Dashboard Data - Inventory'!BX63</f>
        <v>2824060.3895797143</v>
      </c>
      <c r="BW78" s="152">
        <f>'[1]GHG Dashboard Data - Inventory'!BY63</f>
        <v>2824060.3895797143</v>
      </c>
      <c r="BX78" s="152">
        <f>'[1]GHG Dashboard Data - Inventory'!BZ63</f>
        <v>2452667.2259103274</v>
      </c>
      <c r="BY78" s="302">
        <f>'[1]GHG Dashboard Data - Inventory'!CA63</f>
        <v>1532615.7926188931</v>
      </c>
      <c r="BZ78" s="302">
        <f>'[1]GHG Dashboard Data - Inventory'!CB63</f>
        <v>1048608.2979727788</v>
      </c>
      <c r="CA78" s="302">
        <f>'[1]GHG Dashboard Data - Inventory'!CC63</f>
        <v>242836.29898804249</v>
      </c>
      <c r="CB78" s="303">
        <f>'[1]GHG Dashboard Data - Inventory'!CD63</f>
        <v>1532615.7926188931</v>
      </c>
      <c r="CC78" s="303">
        <f>'[1]GHG Dashboard Data - Inventory'!CE63</f>
        <v>1048608.2979727788</v>
      </c>
      <c r="CD78" s="303">
        <f>'[1]GHG Dashboard Data - Inventory'!CF63</f>
        <v>242836.29898804249</v>
      </c>
      <c r="CE78" s="303" t="str">
        <f>'[1]GHG Dashboard Data - Inventory'!CG63</f>
        <v/>
      </c>
      <c r="CF78" s="303" t="str">
        <f>'[1]GHG Dashboard Data - Inventory'!CH63</f>
        <v/>
      </c>
      <c r="CG78" s="304">
        <f>'[1]GHG Dashboard Data - Inventory'!CI63</f>
        <v>1404058.9279375484</v>
      </c>
      <c r="CH78" s="304">
        <f>'[1]GHG Dashboard Data - Inventory'!CK63</f>
        <v>1048608.2979727788</v>
      </c>
      <c r="CI78" s="304">
        <f>SUM('[1]GHG Dashboard Data - Inventory'!CL63:CM63)</f>
        <v>0</v>
      </c>
      <c r="CJ78" s="304" t="str">
        <f>'[1]GHG Dashboard Data - Inventory'!CN63</f>
        <v/>
      </c>
      <c r="CK78" s="304" t="str">
        <f>'[1]GHG Dashboard Data - Inventory'!CO63</f>
        <v/>
      </c>
      <c r="CL78" s="302">
        <f>'[1]GHG Dashboard Data - Inventory'!CP63</f>
        <v>523118.7409980307</v>
      </c>
      <c r="CM78" s="302">
        <f>'[1]GHG Dashboard Data - Inventory'!CQ63</f>
        <v>598705.57659584028</v>
      </c>
      <c r="CN78" s="302">
        <f>'[1]GHG Dashboard Data - Inventory'!CR63</f>
        <v>390843.84136124101</v>
      </c>
      <c r="CO78" s="302" t="str">
        <f>'[1]GHG Dashboard Data - Inventory'!CS63</f>
        <v/>
      </c>
      <c r="CP78" s="302" t="str">
        <f>'[1]GHG Dashboard Data - Inventory'!CT63</f>
        <v/>
      </c>
      <c r="CQ78" s="302" t="str">
        <f>'[1]GHG Dashboard Data - Inventory'!CU63</f>
        <v/>
      </c>
      <c r="CR78" s="302" t="str">
        <f>'[1]GHG Dashboard Data - Inventory'!CV63</f>
        <v/>
      </c>
      <c r="CS78" s="302">
        <f>'[1]GHG Dashboard Data - Inventory'!CW63</f>
        <v>19947.633663781198</v>
      </c>
      <c r="CT78" s="302">
        <f>'[1]GHG Dashboard Data - Inventory'!CX63</f>
        <v>1021246.0285129792</v>
      </c>
      <c r="CU78" s="302">
        <f>'[1]GHG Dashboard Data - Inventory'!CY63</f>
        <v>11003.269459799731</v>
      </c>
      <c r="CV78" s="302" t="str">
        <f>'[1]GHG Dashboard Data - Inventory'!CZ63</f>
        <v/>
      </c>
      <c r="CW78" s="302" t="str">
        <f>'[1]GHG Dashboard Data - Inventory'!DA63</f>
        <v/>
      </c>
      <c r="CX78" s="302">
        <f>'[1]GHG Dashboard Data - Inventory'!DB63</f>
        <v>16359</v>
      </c>
      <c r="CY78" s="302">
        <f>'[1]GHG Dashboard Data - Inventory'!DC63</f>
        <v>224120.22163268575</v>
      </c>
      <c r="CZ78" s="302">
        <f>'[1]GHG Dashboard Data - Inventory'!DD63</f>
        <v>13636.8</v>
      </c>
      <c r="DA78" s="302" t="str">
        <f>'[1]GHG Dashboard Data - Inventory'!DE63</f>
        <v/>
      </c>
      <c r="DB78" s="302">
        <f>'[1]GHG Dashboard Data - Inventory'!DF63</f>
        <v>5079.2773553567604</v>
      </c>
      <c r="DC78" s="305">
        <f>'[1]GHG Dashboard Data - Inventory'!DG63</f>
        <v>523118.7409980307</v>
      </c>
      <c r="DD78" s="305">
        <f>'[1]GHG Dashboard Data - Inventory'!DH63</f>
        <v>598705.57659584028</v>
      </c>
      <c r="DE78" s="305">
        <f>'[1]GHG Dashboard Data - Inventory'!DI63</f>
        <v>390843.84136124101</v>
      </c>
      <c r="DF78" s="305" t="str">
        <f>'[1]GHG Dashboard Data - Inventory'!DJ63</f>
        <v/>
      </c>
      <c r="DG78" s="305" t="str">
        <f>'[1]GHG Dashboard Data - Inventory'!DK63</f>
        <v/>
      </c>
      <c r="DH78" s="305" t="str">
        <f>'[1]GHG Dashboard Data - Inventory'!DL63</f>
        <v/>
      </c>
      <c r="DI78" s="305" t="str">
        <f>'[1]GHG Dashboard Data - Inventory'!DM63</f>
        <v/>
      </c>
      <c r="DJ78" s="305">
        <f>'[1]GHG Dashboard Data - Inventory'!DN63</f>
        <v>19947.633663781198</v>
      </c>
      <c r="DK78" s="305">
        <f>'[1]GHG Dashboard Data - Inventory'!DO63</f>
        <v>1021246.0285129792</v>
      </c>
      <c r="DL78" s="305">
        <f>'[1]GHG Dashboard Data - Inventory'!DP63</f>
        <v>11003.269459799731</v>
      </c>
      <c r="DM78" s="305" t="str">
        <f>'[1]GHG Dashboard Data - Inventory'!DQ63</f>
        <v/>
      </c>
      <c r="DN78" s="305" t="str">
        <f>'[1]GHG Dashboard Data - Inventory'!DR63</f>
        <v/>
      </c>
      <c r="DO78" s="305">
        <f>'[1]GHG Dashboard Data - Inventory'!DS63</f>
        <v>16359</v>
      </c>
      <c r="DP78" s="305">
        <f>'[1]GHG Dashboard Data - Inventory'!DT63</f>
        <v>224120.22163268575</v>
      </c>
      <c r="DQ78" s="305">
        <f>'[1]GHG Dashboard Data - Inventory'!DU63</f>
        <v>13636.8</v>
      </c>
      <c r="DR78" s="305" t="str">
        <f>'[1]GHG Dashboard Data - Inventory'!DV63</f>
        <v/>
      </c>
      <c r="DS78" s="305">
        <f>'[1]GHG Dashboard Data - Inventory'!DW63</f>
        <v>5079.2773553567604</v>
      </c>
      <c r="DT78" s="305" t="str">
        <f>'[1]GHG Dashboard Data - Inventory'!DX63</f>
        <v/>
      </c>
      <c r="DU78" s="305" t="str">
        <f>'[1]GHG Dashboard Data - Inventory'!DY63</f>
        <v/>
      </c>
      <c r="DV78" s="305" t="str">
        <f>'[1]GHG Dashboard Data - Inventory'!DZ63</f>
        <v/>
      </c>
      <c r="DW78" s="305" t="str">
        <f>'[1]GHG Dashboard Data - Inventory'!EA63</f>
        <v/>
      </c>
      <c r="DX78" s="305" t="str">
        <f>'[1]GHG Dashboard Data - Inventory'!EB63</f>
        <v/>
      </c>
      <c r="DY78" s="306" t="str">
        <f>'[1]GHG Dashboard Data - Inventory'!EC63</f>
        <v/>
      </c>
      <c r="DZ78" s="307">
        <f>'[1]GHG Dashboard Data - Inventory'!ED63</f>
        <v>478220.40617393568</v>
      </c>
      <c r="EA78" s="307">
        <f>'[1]GHG Dashboard Data - Inventory'!EE63</f>
        <v>526863.40395379032</v>
      </c>
      <c r="EB78" s="307">
        <f>'[1]GHG Dashboard Data - Inventory'!EF63</f>
        <v>378488.94136124098</v>
      </c>
      <c r="EC78" s="307" t="str">
        <f>'[1]GHG Dashboard Data - Inventory'!EG63</f>
        <v/>
      </c>
      <c r="ED78" s="307">
        <f>'[1]GHG Dashboard Data - Inventory'!EH63</f>
        <v>538.54278479995685</v>
      </c>
      <c r="EE78" s="307" t="str">
        <f>'[1]GHG Dashboard Data - Inventory'!EI63</f>
        <v/>
      </c>
      <c r="EF78" s="307" t="str">
        <f>'[1]GHG Dashboard Data - Inventory'!EJ63</f>
        <v/>
      </c>
      <c r="EG78" s="307" t="str">
        <f>'[1]GHG Dashboard Data - Inventory'!EK63</f>
        <v/>
      </c>
      <c r="EH78" s="307">
        <f>'[1]GHG Dashboard Data - Inventory'!EL63</f>
        <v>19947.633663781198</v>
      </c>
      <c r="EI78" s="307">
        <f>'[1]GHG Dashboard Data - Inventory'!EM63</f>
        <v>1021246.0285129792</v>
      </c>
      <c r="EJ78" s="307">
        <f>'[1]GHG Dashboard Data - Inventory'!EN63</f>
        <v>11003.269459799731</v>
      </c>
      <c r="EK78" s="307" t="str">
        <f>'[1]GHG Dashboard Data - Inventory'!EO63</f>
        <v/>
      </c>
      <c r="EL78" s="307" t="str">
        <f>'[1]GHG Dashboard Data - Inventory'!EP63</f>
        <v/>
      </c>
      <c r="EM78" s="307">
        <f>'[1]GHG Dashboard Data - Inventory'!EQ63</f>
        <v>16359</v>
      </c>
      <c r="EN78" s="307" t="str">
        <f>'[1]GHG Dashboard Data - Inventory'!ER63</f>
        <v/>
      </c>
      <c r="EO78" s="307" t="str">
        <f>'[1]GHG Dashboard Data - Inventory'!ES63</f>
        <v/>
      </c>
      <c r="EP78" s="307" t="str">
        <f>'[1]GHG Dashboard Data - Inventory'!ET63</f>
        <v/>
      </c>
      <c r="EQ78" s="307" t="str">
        <f>'[1]GHG Dashboard Data - Inventory'!EU63</f>
        <v/>
      </c>
      <c r="ER78" s="307" t="str">
        <f>'[1]GHG Dashboard Data - Inventory'!EV63</f>
        <v/>
      </c>
      <c r="ES78" s="307" t="str">
        <f>'[1]GHG Dashboard Data - Inventory'!EW63</f>
        <v/>
      </c>
      <c r="ET78" s="307" t="str">
        <f>'[1]GHG Dashboard Data - Inventory'!EX63</f>
        <v/>
      </c>
      <c r="EU78" s="307" t="str">
        <f>'[1]GHG Dashboard Data - Inventory'!EY63</f>
        <v/>
      </c>
      <c r="EV78" s="307" t="str">
        <f>'[1]GHG Dashboard Data - Inventory'!EZ63</f>
        <v/>
      </c>
      <c r="EW78" s="308">
        <f t="shared" si="103"/>
        <v>538.54278479995685</v>
      </c>
      <c r="EX78" s="309">
        <f>'[1]GHG Dashboard Data - Inventory'!FA63</f>
        <v>1532615.7926188931</v>
      </c>
      <c r="EY78" s="309">
        <f>'[1]GHG Dashboard Data - Inventory'!FB63</f>
        <v>1048608.2979727788</v>
      </c>
      <c r="EZ78" s="309">
        <f>'[1]GHG Dashboard Data - Inventory'!FC63</f>
        <v>242836.29898804249</v>
      </c>
      <c r="FA78" s="309">
        <f>'[1]GHG Dashboard Data - Inventory'!FD63</f>
        <v>1532615.7926188931</v>
      </c>
      <c r="FB78" s="309">
        <f>'[1]GHG Dashboard Data - Inventory'!FE63</f>
        <v>1048608.2979727788</v>
      </c>
      <c r="FC78" s="309">
        <f>'[1]GHG Dashboard Data - Inventory'!FF63</f>
        <v>242836.29898804249</v>
      </c>
      <c r="FD78" s="309" t="str">
        <f>'[1]GHG Dashboard Data - Inventory'!FG63</f>
        <v/>
      </c>
      <c r="FE78" s="309" t="str">
        <f>'[1]GHG Dashboard Data - Inventory'!FH63</f>
        <v/>
      </c>
      <c r="FF78" s="309" t="str">
        <f>'[1]GHG Dashboard Data - Inventory'!B63</f>
        <v>NO</v>
      </c>
      <c r="FG78" s="31" t="str">
        <f>IFERROR(VLOOKUP(E78,'Climate data-must not modify'!A:D,4,FALSE),"")</f>
        <v>Highlands</v>
      </c>
      <c r="FH78" s="31" t="str">
        <f t="shared" si="104"/>
        <v/>
      </c>
      <c r="FI78" s="31">
        <f t="shared" si="105"/>
        <v>5204.9212838131671</v>
      </c>
      <c r="FJ78" s="35"/>
    </row>
    <row r="79" spans="1:166" s="31" customFormat="1">
      <c r="A79" s="31">
        <f t="shared" si="99"/>
        <v>8</v>
      </c>
      <c r="B79" s="31">
        <f t="shared" si="100"/>
        <v>64</v>
      </c>
      <c r="C79" s="34" t="str">
        <f t="shared" si="101"/>
        <v>Vancouver_2011</v>
      </c>
      <c r="D79" s="231">
        <f>'[1]GHG Dashboard Data - Inventory'!H64</f>
        <v>2011</v>
      </c>
      <c r="E79" s="156" t="str">
        <f>'[1]GHG Dashboard Data - Inventory'!C64</f>
        <v>Vancouver</v>
      </c>
      <c r="F79" s="156" t="str">
        <f>'[1]GHG Dashboard Data - Inventory'!D64</f>
        <v>Canada</v>
      </c>
      <c r="G79" s="156" t="str">
        <f>'[1]GHG Dashboard Data - Inventory'!E64</f>
        <v>North America</v>
      </c>
      <c r="H79" s="156">
        <f>'[1]GHG Dashboard Data - Inventory'!K64</f>
        <v>603502</v>
      </c>
      <c r="I79" s="156">
        <f>'[1]GHG Dashboard Data - Inventory'!L64</f>
        <v>114.97</v>
      </c>
      <c r="J79" s="156">
        <f>'[1]GHG Dashboard Data - Inventory'!M64/1000000</f>
        <v>0</v>
      </c>
      <c r="K79" s="156" t="str">
        <f>'[1]GHG Dashboard Data - Inventory'!J64</f>
        <v>BASIC</v>
      </c>
      <c r="L79" s="148">
        <f>'[1]GHG Dashboard Data - Inventory'!N64</f>
        <v>532817.98951581947</v>
      </c>
      <c r="M79" s="148">
        <f>'[1]GHG Dashboard Data - Inventory'!O64</f>
        <v>46437.663750000007</v>
      </c>
      <c r="N79" s="149">
        <f>'[1]GHG Dashboard Data - Inventory'!P64</f>
        <v>0</v>
      </c>
      <c r="O79" s="148">
        <f>'[1]GHG Dashboard Data - Inventory'!Q64</f>
        <v>567097.51768231334</v>
      </c>
      <c r="P79" s="148">
        <f>'[1]GHG Dashboard Data - Inventory'!R64</f>
        <v>79188.823352399937</v>
      </c>
      <c r="Q79" s="149">
        <f>'[1]GHG Dashboard Data - Inventory'!S64</f>
        <v>0</v>
      </c>
      <c r="R79" s="148">
        <f>'[1]GHG Dashboard Data - Inventory'!T64</f>
        <v>396448.37636034761</v>
      </c>
      <c r="S79" s="148">
        <f>'[1]GHG Dashboard Data - Inventory'!U64</f>
        <v>6229.3215750000018</v>
      </c>
      <c r="T79" s="149">
        <f>'[1]GHG Dashboard Data - Inventory'!V64</f>
        <v>0</v>
      </c>
      <c r="U79" s="148" t="str">
        <f>'[1]GHG Dashboard Data - Inventory'!W64</f>
        <v>IE</v>
      </c>
      <c r="V79" s="148" t="str">
        <f>'[1]GHG Dashboard Data - Inventory'!X64</f>
        <v>IE</v>
      </c>
      <c r="W79" s="149" t="str">
        <f>'[1]GHG Dashboard Data - Inventory'!Y64</f>
        <v>NO</v>
      </c>
      <c r="X79" s="150">
        <f>'[1]GHG Dashboard Data - Inventory'!Z64</f>
        <v>1001.6440199999198</v>
      </c>
      <c r="Y79" s="148" t="str">
        <f>'[1]GHG Dashboard Data - Inventory'!AA64</f>
        <v>NO</v>
      </c>
      <c r="Z79" s="148" t="str">
        <f>'[1]GHG Dashboard Data - Inventory'!AB64</f>
        <v>NO</v>
      </c>
      <c r="AA79" s="149" t="str">
        <f>'[1]GHG Dashboard Data - Inventory'!AC64</f>
        <v>NO</v>
      </c>
      <c r="AB79" s="148" t="str">
        <f>'[1]GHG Dashboard Data - Inventory'!AD64</f>
        <v>NO</v>
      </c>
      <c r="AC79" s="148" t="str">
        <f>'[1]GHG Dashboard Data - Inventory'!AE64</f>
        <v>NO</v>
      </c>
      <c r="AD79" s="149" t="str">
        <f>'[1]GHG Dashboard Data - Inventory'!AF64</f>
        <v>NO</v>
      </c>
      <c r="AE79" s="148" t="str">
        <f>'[1]GHG Dashboard Data - Inventory'!AG64</f>
        <v>NO</v>
      </c>
      <c r="AF79" s="148">
        <f>'[1]GHG Dashboard Data - Inventory'!AH64</f>
        <v>21596.200349091603</v>
      </c>
      <c r="AG79" s="148">
        <f>'[1]GHG Dashboard Data - Inventory'!AI64</f>
        <v>975622.09219160106</v>
      </c>
      <c r="AH79" s="148" t="str">
        <f>'[1]GHG Dashboard Data - Inventory'!AJ64</f>
        <v>IE</v>
      </c>
      <c r="AI79" s="149">
        <f>'[1]GHG Dashboard Data - Inventory'!AK64</f>
        <v>0</v>
      </c>
      <c r="AJ79" s="148">
        <f>'[1]GHG Dashboard Data - Inventory'!AL64</f>
        <v>11003.269459799731</v>
      </c>
      <c r="AK79" s="148" t="str">
        <f>'[1]GHG Dashboard Data - Inventory'!AM64</f>
        <v>IE</v>
      </c>
      <c r="AL79" s="149" t="str">
        <f>'[1]GHG Dashboard Data - Inventory'!AN64</f>
        <v>NE</v>
      </c>
      <c r="AM79" s="148" t="str">
        <f>'[1]GHG Dashboard Data - Inventory'!AO64</f>
        <v>NO</v>
      </c>
      <c r="AN79" s="148" t="str">
        <f>'[1]GHG Dashboard Data - Inventory'!AP64</f>
        <v>NO</v>
      </c>
      <c r="AO79" s="149" t="str">
        <f>'[1]GHG Dashboard Data - Inventory'!AQ64</f>
        <v>NE</v>
      </c>
      <c r="AP79" s="148" t="str">
        <f>'[1]GHG Dashboard Data - Inventory'!AR64</f>
        <v>NO</v>
      </c>
      <c r="AQ79" s="148" t="str">
        <f>'[1]GHG Dashboard Data - Inventory'!AS64</f>
        <v>NO</v>
      </c>
      <c r="AR79" s="149" t="str">
        <f>'[1]GHG Dashboard Data - Inventory'!AT64</f>
        <v>NE</v>
      </c>
      <c r="AS79" s="148">
        <f>'[1]GHG Dashboard Data - Inventory'!AU64</f>
        <v>16922.529158877991</v>
      </c>
      <c r="AT79" s="148" t="str">
        <f>'[1]GHG Dashboard Data - Inventory'!AV64</f>
        <v>NO</v>
      </c>
      <c r="AU79" s="149" t="str">
        <f>'[1]GHG Dashboard Data - Inventory'!AW64</f>
        <v>NE</v>
      </c>
      <c r="AV79" s="148" t="str">
        <f>'[1]GHG Dashboard Data - Inventory'!AX64</f>
        <v>NO</v>
      </c>
      <c r="AW79" s="148">
        <f>'[1]GHG Dashboard Data - Inventory'!AY64</f>
        <v>233627.69123903202</v>
      </c>
      <c r="AX79" s="150" t="str">
        <f>'[1]GHG Dashboard Data - Inventory'!AZ64</f>
        <v>NO</v>
      </c>
      <c r="AY79" s="148" t="str">
        <f>'[1]GHG Dashboard Data - Inventory'!BA64</f>
        <v>NO</v>
      </c>
      <c r="AZ79" s="148">
        <f>'[1]GHG Dashboard Data - Inventory'!BB64</f>
        <v>11932.2</v>
      </c>
      <c r="BA79" s="150" t="str">
        <f>'[1]GHG Dashboard Data - Inventory'!BC64</f>
        <v>NO</v>
      </c>
      <c r="BB79" s="148" t="str">
        <f>'[1]GHG Dashboard Data - Inventory'!BD64</f>
        <v>NO</v>
      </c>
      <c r="BC79" s="148" t="str">
        <f>'[1]GHG Dashboard Data - Inventory'!BE64</f>
        <v>IE</v>
      </c>
      <c r="BD79" s="150" t="str">
        <f>'[1]GHG Dashboard Data - Inventory'!BF64</f>
        <v>NO</v>
      </c>
      <c r="BE79" s="148" t="str">
        <f>'[1]GHG Dashboard Data - Inventory'!BG64</f>
        <v>NO</v>
      </c>
      <c r="BF79" s="148">
        <f>'[1]GHG Dashboard Data - Inventory'!BH64</f>
        <v>5141.4162902859343</v>
      </c>
      <c r="BG79" s="150" t="str">
        <f>'[1]GHG Dashboard Data - Inventory'!BI64</f>
        <v>NO</v>
      </c>
      <c r="BH79" s="149" t="str">
        <f>'[1]GHG Dashboard Data - Inventory'!BJ64</f>
        <v>NE</v>
      </c>
      <c r="BI79" s="149" t="str">
        <f>'[1]GHG Dashboard Data - Inventory'!BK64</f>
        <v>NE</v>
      </c>
      <c r="BJ79" s="149" t="str">
        <f>'[1]GHG Dashboard Data - Inventory'!BL64</f>
        <v>NE</v>
      </c>
      <c r="BK79" s="149" t="str">
        <f>'[1]GHG Dashboard Data - Inventory'!BM64</f>
        <v>NE</v>
      </c>
      <c r="BL79" s="149" t="str">
        <f>'[1]GHG Dashboard Data - Inventory'!BN64</f>
        <v>NE</v>
      </c>
      <c r="BM79" s="151" t="str">
        <f>'[1]GHG Dashboard Data - Inventory'!BO64</f>
        <v>NE</v>
      </c>
      <c r="BN79" s="269">
        <f>'[1]GHG Dashboard Data - Inventory'!BP64</f>
        <v>0</v>
      </c>
      <c r="BO79" s="269">
        <f>'[1]GHG Dashboard Data - Inventory'!BQ64</f>
        <v>0</v>
      </c>
      <c r="BP79" s="269">
        <f>'[1]GHG Dashboard Data - Inventory'!BR64</f>
        <v>0</v>
      </c>
      <c r="BQ79" s="269">
        <f>'[1]GHG Dashboard Data - Inventory'!BS64</f>
        <v>0</v>
      </c>
      <c r="BR79" s="269">
        <f>'[1]GHG Dashboard Data - Inventory'!BT64</f>
        <v>0</v>
      </c>
      <c r="BS79" s="269">
        <f>'[1]GHG Dashboard Data - Inventory'!BU64</f>
        <v>0</v>
      </c>
      <c r="BT79" s="152" t="str">
        <f t="shared" si="102"/>
        <v>Vancouver_2011</v>
      </c>
      <c r="BU79" s="152">
        <f>'[1]GHG Dashboard Data - Inventory'!BW64</f>
        <v>2904065.0909245689</v>
      </c>
      <c r="BV79" s="152">
        <f>'[1]GHG Dashboard Data - Inventory'!BX64</f>
        <v>2904065.0909245689</v>
      </c>
      <c r="BW79" s="152">
        <f>'[1]GHG Dashboard Data - Inventory'!BY64</f>
        <v>2904065.0909245689</v>
      </c>
      <c r="BX79" s="152">
        <f>'[1]GHG Dashboard Data - Inventory'!BZ64</f>
        <v>2522509.6187378508</v>
      </c>
      <c r="BY79" s="302">
        <f>'[1]GHG Dashboard Data - Inventory'!CA64</f>
        <v>1649815.8925849719</v>
      </c>
      <c r="BZ79" s="302">
        <f>'[1]GHG Dashboard Data - Inventory'!CB64</f>
        <v>1003547.8908102788</v>
      </c>
      <c r="CA79" s="302">
        <f>'[1]GHG Dashboard Data - Inventory'!CC64</f>
        <v>250701.30752931797</v>
      </c>
      <c r="CB79" s="303">
        <f>'[1]GHG Dashboard Data - Inventory'!CD64</f>
        <v>1649815.8925849719</v>
      </c>
      <c r="CC79" s="303">
        <f>'[1]GHG Dashboard Data - Inventory'!CE64</f>
        <v>1003547.8908102788</v>
      </c>
      <c r="CD79" s="303">
        <f>'[1]GHG Dashboard Data - Inventory'!CF64</f>
        <v>250701.30752931797</v>
      </c>
      <c r="CE79" s="303" t="str">
        <f>'[1]GHG Dashboard Data - Inventory'!CG64</f>
        <v/>
      </c>
      <c r="CF79" s="303" t="str">
        <f>'[1]GHG Dashboard Data - Inventory'!CH64</f>
        <v/>
      </c>
      <c r="CG79" s="304">
        <f>'[1]GHG Dashboard Data - Inventory'!CI64</f>
        <v>1518961.7279275721</v>
      </c>
      <c r="CH79" s="304">
        <f>'[1]GHG Dashboard Data - Inventory'!CK64</f>
        <v>1003547.8908102788</v>
      </c>
      <c r="CI79" s="304">
        <f>SUM('[1]GHG Dashboard Data - Inventory'!CL64:CM64)</f>
        <v>0</v>
      </c>
      <c r="CJ79" s="304" t="str">
        <f>'[1]GHG Dashboard Data - Inventory'!CN64</f>
        <v/>
      </c>
      <c r="CK79" s="304" t="str">
        <f>'[1]GHG Dashboard Data - Inventory'!CO64</f>
        <v/>
      </c>
      <c r="CL79" s="302">
        <f>'[1]GHG Dashboard Data - Inventory'!CP64</f>
        <v>579255.65326581942</v>
      </c>
      <c r="CM79" s="302">
        <f>'[1]GHG Dashboard Data - Inventory'!CQ64</f>
        <v>646286.34103471332</v>
      </c>
      <c r="CN79" s="302">
        <f>'[1]GHG Dashboard Data - Inventory'!CR64</f>
        <v>402677.69793534762</v>
      </c>
      <c r="CO79" s="302" t="str">
        <f>'[1]GHG Dashboard Data - Inventory'!CS64</f>
        <v/>
      </c>
      <c r="CP79" s="302" t="str">
        <f>'[1]GHG Dashboard Data - Inventory'!CT64</f>
        <v/>
      </c>
      <c r="CQ79" s="302" t="str">
        <f>'[1]GHG Dashboard Data - Inventory'!CU64</f>
        <v/>
      </c>
      <c r="CR79" s="302" t="str">
        <f>'[1]GHG Dashboard Data - Inventory'!CV64</f>
        <v/>
      </c>
      <c r="CS79" s="302">
        <f>'[1]GHG Dashboard Data - Inventory'!CW64</f>
        <v>21596.200349091603</v>
      </c>
      <c r="CT79" s="302">
        <f>'[1]GHG Dashboard Data - Inventory'!CX64</f>
        <v>975622.09219160106</v>
      </c>
      <c r="CU79" s="302">
        <f>'[1]GHG Dashboard Data - Inventory'!CY64</f>
        <v>11003.269459799731</v>
      </c>
      <c r="CV79" s="302" t="str">
        <f>'[1]GHG Dashboard Data - Inventory'!CZ64</f>
        <v/>
      </c>
      <c r="CW79" s="302" t="str">
        <f>'[1]GHG Dashboard Data - Inventory'!DA64</f>
        <v/>
      </c>
      <c r="CX79" s="302">
        <f>'[1]GHG Dashboard Data - Inventory'!DB64</f>
        <v>16922.529158877991</v>
      </c>
      <c r="CY79" s="302">
        <f>'[1]GHG Dashboard Data - Inventory'!DC64</f>
        <v>233627.69123903202</v>
      </c>
      <c r="CZ79" s="302">
        <f>'[1]GHG Dashboard Data - Inventory'!DD64</f>
        <v>11932.2</v>
      </c>
      <c r="DA79" s="302" t="str">
        <f>'[1]GHG Dashboard Data - Inventory'!DE64</f>
        <v/>
      </c>
      <c r="DB79" s="302">
        <f>'[1]GHG Dashboard Data - Inventory'!DF64</f>
        <v>5141.4162902859343</v>
      </c>
      <c r="DC79" s="305">
        <f>'[1]GHG Dashboard Data - Inventory'!DG64</f>
        <v>579255.65326581942</v>
      </c>
      <c r="DD79" s="305">
        <f>'[1]GHG Dashboard Data - Inventory'!DH64</f>
        <v>646286.34103471332</v>
      </c>
      <c r="DE79" s="305">
        <f>'[1]GHG Dashboard Data - Inventory'!DI64</f>
        <v>402677.69793534762</v>
      </c>
      <c r="DF79" s="305" t="str">
        <f>'[1]GHG Dashboard Data - Inventory'!DJ64</f>
        <v/>
      </c>
      <c r="DG79" s="305" t="str">
        <f>'[1]GHG Dashboard Data - Inventory'!DK64</f>
        <v/>
      </c>
      <c r="DH79" s="305" t="str">
        <f>'[1]GHG Dashboard Data - Inventory'!DL64</f>
        <v/>
      </c>
      <c r="DI79" s="305" t="str">
        <f>'[1]GHG Dashboard Data - Inventory'!DM64</f>
        <v/>
      </c>
      <c r="DJ79" s="305">
        <f>'[1]GHG Dashboard Data - Inventory'!DN64</f>
        <v>21596.200349091603</v>
      </c>
      <c r="DK79" s="305">
        <f>'[1]GHG Dashboard Data - Inventory'!DO64</f>
        <v>975622.09219160106</v>
      </c>
      <c r="DL79" s="305">
        <f>'[1]GHG Dashboard Data - Inventory'!DP64</f>
        <v>11003.269459799731</v>
      </c>
      <c r="DM79" s="305" t="str">
        <f>'[1]GHG Dashboard Data - Inventory'!DQ64</f>
        <v/>
      </c>
      <c r="DN79" s="305" t="str">
        <f>'[1]GHG Dashboard Data - Inventory'!DR64</f>
        <v/>
      </c>
      <c r="DO79" s="305">
        <f>'[1]GHG Dashboard Data - Inventory'!DS64</f>
        <v>16922.529158877991</v>
      </c>
      <c r="DP79" s="305">
        <f>'[1]GHG Dashboard Data - Inventory'!DT64</f>
        <v>233627.69123903202</v>
      </c>
      <c r="DQ79" s="305">
        <f>'[1]GHG Dashboard Data - Inventory'!DU64</f>
        <v>11932.2</v>
      </c>
      <c r="DR79" s="305" t="str">
        <f>'[1]GHG Dashboard Data - Inventory'!DV64</f>
        <v/>
      </c>
      <c r="DS79" s="305">
        <f>'[1]GHG Dashboard Data - Inventory'!DW64</f>
        <v>5141.4162902859343</v>
      </c>
      <c r="DT79" s="305" t="str">
        <f>'[1]GHG Dashboard Data - Inventory'!DX64</f>
        <v/>
      </c>
      <c r="DU79" s="305" t="str">
        <f>'[1]GHG Dashboard Data - Inventory'!DY64</f>
        <v/>
      </c>
      <c r="DV79" s="305" t="str">
        <f>'[1]GHG Dashboard Data - Inventory'!DZ64</f>
        <v/>
      </c>
      <c r="DW79" s="305" t="str">
        <f>'[1]GHG Dashboard Data - Inventory'!EA64</f>
        <v/>
      </c>
      <c r="DX79" s="305" t="str">
        <f>'[1]GHG Dashboard Data - Inventory'!EB64</f>
        <v/>
      </c>
      <c r="DY79" s="306" t="str">
        <f>'[1]GHG Dashboard Data - Inventory'!EC64</f>
        <v/>
      </c>
      <c r="DZ79" s="307">
        <f>'[1]GHG Dashboard Data - Inventory'!ED64</f>
        <v>532817.98951581947</v>
      </c>
      <c r="EA79" s="307">
        <f>'[1]GHG Dashboard Data - Inventory'!EE64</f>
        <v>567097.51768231334</v>
      </c>
      <c r="EB79" s="307">
        <f>'[1]GHG Dashboard Data - Inventory'!EF64</f>
        <v>396448.37636034761</v>
      </c>
      <c r="EC79" s="307" t="str">
        <f>'[1]GHG Dashboard Data - Inventory'!EG64</f>
        <v/>
      </c>
      <c r="ED79" s="307">
        <f>'[1]GHG Dashboard Data - Inventory'!EH64</f>
        <v>1001.6440199999198</v>
      </c>
      <c r="EE79" s="307" t="str">
        <f>'[1]GHG Dashboard Data - Inventory'!EI64</f>
        <v/>
      </c>
      <c r="EF79" s="307" t="str">
        <f>'[1]GHG Dashboard Data - Inventory'!EJ64</f>
        <v/>
      </c>
      <c r="EG79" s="307" t="str">
        <f>'[1]GHG Dashboard Data - Inventory'!EK64</f>
        <v/>
      </c>
      <c r="EH79" s="307">
        <f>'[1]GHG Dashboard Data - Inventory'!EL64</f>
        <v>21596.200349091603</v>
      </c>
      <c r="EI79" s="307">
        <f>'[1]GHG Dashboard Data - Inventory'!EM64</f>
        <v>975622.09219160106</v>
      </c>
      <c r="EJ79" s="307">
        <f>'[1]GHG Dashboard Data - Inventory'!EN64</f>
        <v>11003.269459799731</v>
      </c>
      <c r="EK79" s="307" t="str">
        <f>'[1]GHG Dashboard Data - Inventory'!EO64</f>
        <v/>
      </c>
      <c r="EL79" s="307" t="str">
        <f>'[1]GHG Dashboard Data - Inventory'!EP64</f>
        <v/>
      </c>
      <c r="EM79" s="307">
        <f>'[1]GHG Dashboard Data - Inventory'!EQ64</f>
        <v>16922.529158877991</v>
      </c>
      <c r="EN79" s="307" t="str">
        <f>'[1]GHG Dashboard Data - Inventory'!ER64</f>
        <v/>
      </c>
      <c r="EO79" s="307" t="str">
        <f>'[1]GHG Dashboard Data - Inventory'!ES64</f>
        <v/>
      </c>
      <c r="EP79" s="307" t="str">
        <f>'[1]GHG Dashboard Data - Inventory'!ET64</f>
        <v/>
      </c>
      <c r="EQ79" s="307" t="str">
        <f>'[1]GHG Dashboard Data - Inventory'!EU64</f>
        <v/>
      </c>
      <c r="ER79" s="307" t="str">
        <f>'[1]GHG Dashboard Data - Inventory'!EV64</f>
        <v/>
      </c>
      <c r="ES79" s="307" t="str">
        <f>'[1]GHG Dashboard Data - Inventory'!EW64</f>
        <v/>
      </c>
      <c r="ET79" s="307" t="str">
        <f>'[1]GHG Dashboard Data - Inventory'!EX64</f>
        <v/>
      </c>
      <c r="EU79" s="307" t="str">
        <f>'[1]GHG Dashboard Data - Inventory'!EY64</f>
        <v/>
      </c>
      <c r="EV79" s="307" t="str">
        <f>'[1]GHG Dashboard Data - Inventory'!EZ64</f>
        <v/>
      </c>
      <c r="EW79" s="308">
        <f t="shared" si="103"/>
        <v>1001.6440199999198</v>
      </c>
      <c r="EX79" s="309">
        <f>'[1]GHG Dashboard Data - Inventory'!FA64</f>
        <v>1649815.8925849719</v>
      </c>
      <c r="EY79" s="309">
        <f>'[1]GHG Dashboard Data - Inventory'!FB64</f>
        <v>1003547.8908102788</v>
      </c>
      <c r="EZ79" s="309">
        <f>'[1]GHG Dashboard Data - Inventory'!FC64</f>
        <v>250701.30752931797</v>
      </c>
      <c r="FA79" s="309">
        <f>'[1]GHG Dashboard Data - Inventory'!FD64</f>
        <v>1649815.8925849719</v>
      </c>
      <c r="FB79" s="309">
        <f>'[1]GHG Dashboard Data - Inventory'!FE64</f>
        <v>1003547.8908102788</v>
      </c>
      <c r="FC79" s="309">
        <f>'[1]GHG Dashboard Data - Inventory'!FF64</f>
        <v>250701.30752931797</v>
      </c>
      <c r="FD79" s="309" t="str">
        <f>'[1]GHG Dashboard Data - Inventory'!FG64</f>
        <v/>
      </c>
      <c r="FE79" s="309" t="str">
        <f>'[1]GHG Dashboard Data - Inventory'!FH64</f>
        <v/>
      </c>
      <c r="FF79" s="309" t="str">
        <f>'[1]GHG Dashboard Data - Inventory'!B64</f>
        <v>NO</v>
      </c>
      <c r="FG79" s="31" t="str">
        <f>IFERROR(VLOOKUP(E79,'Climate data-must not modify'!A:D,4,FALSE),"")</f>
        <v>Highlands</v>
      </c>
      <c r="FH79" s="31" t="str">
        <f t="shared" si="104"/>
        <v/>
      </c>
      <c r="FI79" s="31">
        <f t="shared" si="105"/>
        <v>5249.212838131687</v>
      </c>
      <c r="FJ79" s="35"/>
    </row>
    <row r="80" spans="1:166" s="31" customFormat="1">
      <c r="A80" s="31">
        <f t="shared" si="99"/>
        <v>8</v>
      </c>
      <c r="B80" s="31">
        <f t="shared" si="100"/>
        <v>65</v>
      </c>
      <c r="C80" s="34" t="str">
        <f t="shared" si="101"/>
        <v>Vancouver_2012</v>
      </c>
      <c r="D80" s="231">
        <f>'[1]GHG Dashboard Data - Inventory'!H65</f>
        <v>2012</v>
      </c>
      <c r="E80" s="156" t="str">
        <f>'[1]GHG Dashboard Data - Inventory'!C65</f>
        <v>Vancouver</v>
      </c>
      <c r="F80" s="156" t="str">
        <f>'[1]GHG Dashboard Data - Inventory'!D65</f>
        <v>Canada</v>
      </c>
      <c r="G80" s="156" t="str">
        <f>'[1]GHG Dashboard Data - Inventory'!E65</f>
        <v>North America</v>
      </c>
      <c r="H80" s="156">
        <f>'[1]GHG Dashboard Data - Inventory'!K65</f>
        <v>609098.80000000005</v>
      </c>
      <c r="I80" s="156">
        <f>'[1]GHG Dashboard Data - Inventory'!L65</f>
        <v>114.97</v>
      </c>
      <c r="J80" s="156">
        <f>'[1]GHG Dashboard Data - Inventory'!M65/1000000</f>
        <v>44669.071523999999</v>
      </c>
      <c r="K80" s="156" t="str">
        <f>'[1]GHG Dashboard Data - Inventory'!J65</f>
        <v>BASIC</v>
      </c>
      <c r="L80" s="148">
        <f>'[1]GHG Dashboard Data - Inventory'!N65</f>
        <v>498659.07424440002</v>
      </c>
      <c r="M80" s="148">
        <f>'[1]GHG Dashboard Data - Inventory'!O65</f>
        <v>45613.20402125</v>
      </c>
      <c r="N80" s="149">
        <f>'[1]GHG Dashboard Data - Inventory'!P65</f>
        <v>0</v>
      </c>
      <c r="O80" s="148">
        <f>'[1]GHG Dashboard Data - Inventory'!Q65</f>
        <v>535852.18583239999</v>
      </c>
      <c r="P80" s="148">
        <f>'[1]GHG Dashboard Data - Inventory'!R65</f>
        <v>78651.75832814991</v>
      </c>
      <c r="Q80" s="149">
        <f>'[1]GHG Dashboard Data - Inventory'!S65</f>
        <v>0</v>
      </c>
      <c r="R80" s="148">
        <f>'[1]GHG Dashboard Data - Inventory'!T65</f>
        <v>382359.72152199998</v>
      </c>
      <c r="S80" s="148">
        <f>'[1]GHG Dashboard Data - Inventory'!U65</f>
        <v>6393.6798517500001</v>
      </c>
      <c r="T80" s="149">
        <f>'[1]GHG Dashboard Data - Inventory'!V65</f>
        <v>0</v>
      </c>
      <c r="U80" s="148" t="str">
        <f>'[1]GHG Dashboard Data - Inventory'!W65</f>
        <v>IE</v>
      </c>
      <c r="V80" s="148" t="str">
        <f>'[1]GHG Dashboard Data - Inventory'!X65</f>
        <v>IE</v>
      </c>
      <c r="W80" s="149" t="str">
        <f>'[1]GHG Dashboard Data - Inventory'!Y65</f>
        <v>NO</v>
      </c>
      <c r="X80" s="150">
        <f>'[1]GHG Dashboard Data - Inventory'!Z65</f>
        <v>1117.2853295999105</v>
      </c>
      <c r="Y80" s="148" t="str">
        <f>'[1]GHG Dashboard Data - Inventory'!AA65</f>
        <v>NO</v>
      </c>
      <c r="Z80" s="148" t="str">
        <f>'[1]GHG Dashboard Data - Inventory'!AB65</f>
        <v>NO</v>
      </c>
      <c r="AA80" s="149" t="str">
        <f>'[1]GHG Dashboard Data - Inventory'!AC65</f>
        <v>NO</v>
      </c>
      <c r="AB80" s="148" t="str">
        <f>'[1]GHG Dashboard Data - Inventory'!AD65</f>
        <v>NO</v>
      </c>
      <c r="AC80" s="148" t="str">
        <f>'[1]GHG Dashboard Data - Inventory'!AE65</f>
        <v>NO</v>
      </c>
      <c r="AD80" s="149" t="str">
        <f>'[1]GHG Dashboard Data - Inventory'!AF65</f>
        <v>NO</v>
      </c>
      <c r="AE80" s="148" t="str">
        <f>'[1]GHG Dashboard Data - Inventory'!AG65</f>
        <v>NO</v>
      </c>
      <c r="AF80" s="148">
        <f>'[1]GHG Dashboard Data - Inventory'!AH65</f>
        <v>20379.638566450802</v>
      </c>
      <c r="AG80" s="148">
        <f>'[1]GHG Dashboard Data - Inventory'!AI65</f>
        <v>955628.33478957857</v>
      </c>
      <c r="AH80" s="148" t="str">
        <f>'[1]GHG Dashboard Data - Inventory'!AJ65</f>
        <v>IE</v>
      </c>
      <c r="AI80" s="149">
        <f>'[1]GHG Dashboard Data - Inventory'!AK65</f>
        <v>0</v>
      </c>
      <c r="AJ80" s="148">
        <f>'[1]GHG Dashboard Data - Inventory'!AL65</f>
        <v>11003.269459799731</v>
      </c>
      <c r="AK80" s="148" t="str">
        <f>'[1]GHG Dashboard Data - Inventory'!AM65</f>
        <v>IE</v>
      </c>
      <c r="AL80" s="149" t="str">
        <f>'[1]GHG Dashboard Data - Inventory'!AN65</f>
        <v>NE</v>
      </c>
      <c r="AM80" s="148" t="str">
        <f>'[1]GHG Dashboard Data - Inventory'!AO65</f>
        <v>NO</v>
      </c>
      <c r="AN80" s="148" t="str">
        <f>'[1]GHG Dashboard Data - Inventory'!AP65</f>
        <v>NO</v>
      </c>
      <c r="AO80" s="149" t="str">
        <f>'[1]GHG Dashboard Data - Inventory'!AQ65</f>
        <v>NE</v>
      </c>
      <c r="AP80" s="148" t="str">
        <f>'[1]GHG Dashboard Data - Inventory'!AR65</f>
        <v>NO</v>
      </c>
      <c r="AQ80" s="148" t="str">
        <f>'[1]GHG Dashboard Data - Inventory'!AS65</f>
        <v>NO</v>
      </c>
      <c r="AR80" s="149" t="str">
        <f>'[1]GHG Dashboard Data - Inventory'!AT65</f>
        <v>NE</v>
      </c>
      <c r="AS80" s="148">
        <f>'[1]GHG Dashboard Data - Inventory'!AU65</f>
        <v>17486.058317755982</v>
      </c>
      <c r="AT80" s="148" t="str">
        <f>'[1]GHG Dashboard Data - Inventory'!AV65</f>
        <v>NO</v>
      </c>
      <c r="AU80" s="149" t="str">
        <f>'[1]GHG Dashboard Data - Inventory'!AW65</f>
        <v>NE</v>
      </c>
      <c r="AV80" s="148" t="str">
        <f>'[1]GHG Dashboard Data - Inventory'!AX65</f>
        <v>NO</v>
      </c>
      <c r="AW80" s="148">
        <f>'[1]GHG Dashboard Data - Inventory'!AY65</f>
        <v>148065.1579902558</v>
      </c>
      <c r="AX80" s="150" t="str">
        <f>'[1]GHG Dashboard Data - Inventory'!AZ65</f>
        <v>NO</v>
      </c>
      <c r="AY80" s="148" t="str">
        <f>'[1]GHG Dashboard Data - Inventory'!BA65</f>
        <v>NO</v>
      </c>
      <c r="AZ80" s="148">
        <f>'[1]GHG Dashboard Data - Inventory'!BB65</f>
        <v>15341.400000000001</v>
      </c>
      <c r="BA80" s="150" t="str">
        <f>'[1]GHG Dashboard Data - Inventory'!BC65</f>
        <v>NO</v>
      </c>
      <c r="BB80" s="148" t="str">
        <f>'[1]GHG Dashboard Data - Inventory'!BD65</f>
        <v>NO</v>
      </c>
      <c r="BC80" s="148" t="str">
        <f>'[1]GHG Dashboard Data - Inventory'!BE65</f>
        <v>IE</v>
      </c>
      <c r="BD80" s="150" t="str">
        <f>'[1]GHG Dashboard Data - Inventory'!BF65</f>
        <v>NO</v>
      </c>
      <c r="BE80" s="148" t="str">
        <f>'[1]GHG Dashboard Data - Inventory'!BG65</f>
        <v>NO</v>
      </c>
      <c r="BF80" s="148">
        <f>'[1]GHG Dashboard Data - Inventory'!BH65</f>
        <v>5245.9648222631722</v>
      </c>
      <c r="BG80" s="150" t="str">
        <f>'[1]GHG Dashboard Data - Inventory'!BI65</f>
        <v>NO</v>
      </c>
      <c r="BH80" s="149" t="str">
        <f>'[1]GHG Dashboard Data - Inventory'!BJ65</f>
        <v>NE</v>
      </c>
      <c r="BI80" s="149" t="str">
        <f>'[1]GHG Dashboard Data - Inventory'!BK65</f>
        <v>NE</v>
      </c>
      <c r="BJ80" s="149" t="str">
        <f>'[1]GHG Dashboard Data - Inventory'!BL65</f>
        <v>NE</v>
      </c>
      <c r="BK80" s="149" t="str">
        <f>'[1]GHG Dashboard Data - Inventory'!BM65</f>
        <v>NE</v>
      </c>
      <c r="BL80" s="149" t="str">
        <f>'[1]GHG Dashboard Data - Inventory'!BN65</f>
        <v>NE</v>
      </c>
      <c r="BM80" s="151" t="str">
        <f>'[1]GHG Dashboard Data - Inventory'!BO65</f>
        <v>NE</v>
      </c>
      <c r="BN80" s="269">
        <f>'[1]GHG Dashboard Data - Inventory'!BP65</f>
        <v>0</v>
      </c>
      <c r="BO80" s="269">
        <f>'[1]GHG Dashboard Data - Inventory'!BQ65</f>
        <v>0</v>
      </c>
      <c r="BP80" s="269">
        <f>'[1]GHG Dashboard Data - Inventory'!BR65</f>
        <v>0</v>
      </c>
      <c r="BQ80" s="269">
        <f>'[1]GHG Dashboard Data - Inventory'!BS65</f>
        <v>0</v>
      </c>
      <c r="BR80" s="269">
        <f>'[1]GHG Dashboard Data - Inventory'!BT65</f>
        <v>0</v>
      </c>
      <c r="BS80" s="269">
        <f>'[1]GHG Dashboard Data - Inventory'!BU65</f>
        <v>0</v>
      </c>
      <c r="BT80" s="152" t="str">
        <f t="shared" si="102"/>
        <v>Vancouver_2012</v>
      </c>
      <c r="BU80" s="152">
        <f>'[1]GHG Dashboard Data - Inventory'!BW65</f>
        <v>2720679.4477460538</v>
      </c>
      <c r="BV80" s="152">
        <f>'[1]GHG Dashboard Data - Inventory'!BX65</f>
        <v>2720679.4477460538</v>
      </c>
      <c r="BW80" s="152">
        <f>'[1]GHG Dashboard Data - Inventory'!BY65</f>
        <v>2720679.4477460538</v>
      </c>
      <c r="BX80" s="152">
        <f>'[1]GHG Dashboard Data - Inventory'!BZ65</f>
        <v>2422485.5680619851</v>
      </c>
      <c r="BY80" s="302">
        <f>'[1]GHG Dashboard Data - Inventory'!CA65</f>
        <v>1567909.2623664008</v>
      </c>
      <c r="BZ80" s="302">
        <f>'[1]GHG Dashboard Data - Inventory'!CB65</f>
        <v>984117.66256713425</v>
      </c>
      <c r="CA80" s="302">
        <f>'[1]GHG Dashboard Data - Inventory'!CC65</f>
        <v>168652.52281251896</v>
      </c>
      <c r="CB80" s="303">
        <f>'[1]GHG Dashboard Data - Inventory'!CD65</f>
        <v>1567909.2623664008</v>
      </c>
      <c r="CC80" s="303">
        <f>'[1]GHG Dashboard Data - Inventory'!CE65</f>
        <v>984117.66256713425</v>
      </c>
      <c r="CD80" s="303">
        <f>'[1]GHG Dashboard Data - Inventory'!CF65</f>
        <v>168652.52281251896</v>
      </c>
      <c r="CE80" s="303" t="str">
        <f>'[1]GHG Dashboard Data - Inventory'!CG65</f>
        <v/>
      </c>
      <c r="CF80" s="303" t="str">
        <f>'[1]GHG Dashboard Data - Inventory'!CH65</f>
        <v/>
      </c>
      <c r="CG80" s="304">
        <f>'[1]GHG Dashboard Data - Inventory'!CI65</f>
        <v>1438367.9054948508</v>
      </c>
      <c r="CH80" s="304">
        <f>'[1]GHG Dashboard Data - Inventory'!CK65</f>
        <v>984117.66256713425</v>
      </c>
      <c r="CI80" s="304">
        <f>SUM('[1]GHG Dashboard Data - Inventory'!CL65:CM65)</f>
        <v>0</v>
      </c>
      <c r="CJ80" s="304" t="str">
        <f>'[1]GHG Dashboard Data - Inventory'!CN65</f>
        <v/>
      </c>
      <c r="CK80" s="304" t="str">
        <f>'[1]GHG Dashboard Data - Inventory'!CO65</f>
        <v/>
      </c>
      <c r="CL80" s="302">
        <f>'[1]GHG Dashboard Data - Inventory'!CP65</f>
        <v>544272.27826565003</v>
      </c>
      <c r="CM80" s="302">
        <f>'[1]GHG Dashboard Data - Inventory'!CQ65</f>
        <v>614503.9441605499</v>
      </c>
      <c r="CN80" s="302">
        <f>'[1]GHG Dashboard Data - Inventory'!CR65</f>
        <v>388753.40137375001</v>
      </c>
      <c r="CO80" s="302" t="str">
        <f>'[1]GHG Dashboard Data - Inventory'!CS65</f>
        <v/>
      </c>
      <c r="CP80" s="302" t="str">
        <f>'[1]GHG Dashboard Data - Inventory'!CT65</f>
        <v/>
      </c>
      <c r="CQ80" s="302" t="str">
        <f>'[1]GHG Dashboard Data - Inventory'!CU65</f>
        <v/>
      </c>
      <c r="CR80" s="302" t="str">
        <f>'[1]GHG Dashboard Data - Inventory'!CV65</f>
        <v/>
      </c>
      <c r="CS80" s="302">
        <f>'[1]GHG Dashboard Data - Inventory'!CW65</f>
        <v>20379.638566450802</v>
      </c>
      <c r="CT80" s="302">
        <f>'[1]GHG Dashboard Data - Inventory'!CX65</f>
        <v>955628.33478957857</v>
      </c>
      <c r="CU80" s="302">
        <f>'[1]GHG Dashboard Data - Inventory'!CY65</f>
        <v>11003.269459799731</v>
      </c>
      <c r="CV80" s="302" t="str">
        <f>'[1]GHG Dashboard Data - Inventory'!CZ65</f>
        <v/>
      </c>
      <c r="CW80" s="302" t="str">
        <f>'[1]GHG Dashboard Data - Inventory'!DA65</f>
        <v/>
      </c>
      <c r="CX80" s="302">
        <f>'[1]GHG Dashboard Data - Inventory'!DB65</f>
        <v>17486.058317755982</v>
      </c>
      <c r="CY80" s="302">
        <f>'[1]GHG Dashboard Data - Inventory'!DC65</f>
        <v>148065.1579902558</v>
      </c>
      <c r="CZ80" s="302">
        <f>'[1]GHG Dashboard Data - Inventory'!DD65</f>
        <v>15341.400000000001</v>
      </c>
      <c r="DA80" s="302" t="str">
        <f>'[1]GHG Dashboard Data - Inventory'!DE65</f>
        <v/>
      </c>
      <c r="DB80" s="302">
        <f>'[1]GHG Dashboard Data - Inventory'!DF65</f>
        <v>5245.9648222631722</v>
      </c>
      <c r="DC80" s="305">
        <f>'[1]GHG Dashboard Data - Inventory'!DG65</f>
        <v>544272.27826565003</v>
      </c>
      <c r="DD80" s="305">
        <f>'[1]GHG Dashboard Data - Inventory'!DH65</f>
        <v>614503.9441605499</v>
      </c>
      <c r="DE80" s="305">
        <f>'[1]GHG Dashboard Data - Inventory'!DI65</f>
        <v>388753.40137375001</v>
      </c>
      <c r="DF80" s="305" t="str">
        <f>'[1]GHG Dashboard Data - Inventory'!DJ65</f>
        <v/>
      </c>
      <c r="DG80" s="305" t="str">
        <f>'[1]GHG Dashboard Data - Inventory'!DK65</f>
        <v/>
      </c>
      <c r="DH80" s="305" t="str">
        <f>'[1]GHG Dashboard Data - Inventory'!DL65</f>
        <v/>
      </c>
      <c r="DI80" s="305" t="str">
        <f>'[1]GHG Dashboard Data - Inventory'!DM65</f>
        <v/>
      </c>
      <c r="DJ80" s="305">
        <f>'[1]GHG Dashboard Data - Inventory'!DN65</f>
        <v>20379.638566450802</v>
      </c>
      <c r="DK80" s="305">
        <f>'[1]GHG Dashboard Data - Inventory'!DO65</f>
        <v>955628.33478957857</v>
      </c>
      <c r="DL80" s="305">
        <f>'[1]GHG Dashboard Data - Inventory'!DP65</f>
        <v>11003.269459799731</v>
      </c>
      <c r="DM80" s="305" t="str">
        <f>'[1]GHG Dashboard Data - Inventory'!DQ65</f>
        <v/>
      </c>
      <c r="DN80" s="305" t="str">
        <f>'[1]GHG Dashboard Data - Inventory'!DR65</f>
        <v/>
      </c>
      <c r="DO80" s="305">
        <f>'[1]GHG Dashboard Data - Inventory'!DS65</f>
        <v>17486.058317755982</v>
      </c>
      <c r="DP80" s="305">
        <f>'[1]GHG Dashboard Data - Inventory'!DT65</f>
        <v>148065.1579902558</v>
      </c>
      <c r="DQ80" s="305">
        <f>'[1]GHG Dashboard Data - Inventory'!DU65</f>
        <v>15341.400000000001</v>
      </c>
      <c r="DR80" s="305" t="str">
        <f>'[1]GHG Dashboard Data - Inventory'!DV65</f>
        <v/>
      </c>
      <c r="DS80" s="305">
        <f>'[1]GHG Dashboard Data - Inventory'!DW65</f>
        <v>5245.9648222631722</v>
      </c>
      <c r="DT80" s="305" t="str">
        <f>'[1]GHG Dashboard Data - Inventory'!DX65</f>
        <v/>
      </c>
      <c r="DU80" s="305" t="str">
        <f>'[1]GHG Dashboard Data - Inventory'!DY65</f>
        <v/>
      </c>
      <c r="DV80" s="305" t="str">
        <f>'[1]GHG Dashboard Data - Inventory'!DZ65</f>
        <v/>
      </c>
      <c r="DW80" s="305" t="str">
        <f>'[1]GHG Dashboard Data - Inventory'!EA65</f>
        <v/>
      </c>
      <c r="DX80" s="305" t="str">
        <f>'[1]GHG Dashboard Data - Inventory'!EB65</f>
        <v/>
      </c>
      <c r="DY80" s="306" t="str">
        <f>'[1]GHG Dashboard Data - Inventory'!EC65</f>
        <v/>
      </c>
      <c r="DZ80" s="307">
        <f>'[1]GHG Dashboard Data - Inventory'!ED65</f>
        <v>498659.07424440002</v>
      </c>
      <c r="EA80" s="307">
        <f>'[1]GHG Dashboard Data - Inventory'!EE65</f>
        <v>535852.18583239999</v>
      </c>
      <c r="EB80" s="307">
        <f>'[1]GHG Dashboard Data - Inventory'!EF65</f>
        <v>382359.72152199998</v>
      </c>
      <c r="EC80" s="307" t="str">
        <f>'[1]GHG Dashboard Data - Inventory'!EG65</f>
        <v/>
      </c>
      <c r="ED80" s="307">
        <f>'[1]GHG Dashboard Data - Inventory'!EH65</f>
        <v>1117.2853295999105</v>
      </c>
      <c r="EE80" s="307" t="str">
        <f>'[1]GHG Dashboard Data - Inventory'!EI65</f>
        <v/>
      </c>
      <c r="EF80" s="307" t="str">
        <f>'[1]GHG Dashboard Data - Inventory'!EJ65</f>
        <v/>
      </c>
      <c r="EG80" s="307" t="str">
        <f>'[1]GHG Dashboard Data - Inventory'!EK65</f>
        <v/>
      </c>
      <c r="EH80" s="307">
        <f>'[1]GHG Dashboard Data - Inventory'!EL65</f>
        <v>20379.638566450802</v>
      </c>
      <c r="EI80" s="307">
        <f>'[1]GHG Dashboard Data - Inventory'!EM65</f>
        <v>955628.33478957857</v>
      </c>
      <c r="EJ80" s="307">
        <f>'[1]GHG Dashboard Data - Inventory'!EN65</f>
        <v>11003.269459799731</v>
      </c>
      <c r="EK80" s="307" t="str">
        <f>'[1]GHG Dashboard Data - Inventory'!EO65</f>
        <v/>
      </c>
      <c r="EL80" s="307" t="str">
        <f>'[1]GHG Dashboard Data - Inventory'!EP65</f>
        <v/>
      </c>
      <c r="EM80" s="307">
        <f>'[1]GHG Dashboard Data - Inventory'!EQ65</f>
        <v>17486.058317755982</v>
      </c>
      <c r="EN80" s="307" t="str">
        <f>'[1]GHG Dashboard Data - Inventory'!ER65</f>
        <v/>
      </c>
      <c r="EO80" s="307" t="str">
        <f>'[1]GHG Dashboard Data - Inventory'!ES65</f>
        <v/>
      </c>
      <c r="EP80" s="307" t="str">
        <f>'[1]GHG Dashboard Data - Inventory'!ET65</f>
        <v/>
      </c>
      <c r="EQ80" s="307" t="str">
        <f>'[1]GHG Dashboard Data - Inventory'!EU65</f>
        <v/>
      </c>
      <c r="ER80" s="307" t="str">
        <f>'[1]GHG Dashboard Data - Inventory'!EV65</f>
        <v/>
      </c>
      <c r="ES80" s="307" t="str">
        <f>'[1]GHG Dashboard Data - Inventory'!EW65</f>
        <v/>
      </c>
      <c r="ET80" s="307" t="str">
        <f>'[1]GHG Dashboard Data - Inventory'!EX65</f>
        <v/>
      </c>
      <c r="EU80" s="307" t="str">
        <f>'[1]GHG Dashboard Data - Inventory'!EY65</f>
        <v/>
      </c>
      <c r="EV80" s="307" t="str">
        <f>'[1]GHG Dashboard Data - Inventory'!EZ65</f>
        <v/>
      </c>
      <c r="EW80" s="308">
        <f t="shared" si="103"/>
        <v>1117.2853295999105</v>
      </c>
      <c r="EX80" s="309">
        <f>'[1]GHG Dashboard Data - Inventory'!FA65</f>
        <v>1567909.2623664008</v>
      </c>
      <c r="EY80" s="309">
        <f>'[1]GHG Dashboard Data - Inventory'!FB65</f>
        <v>984117.66256713425</v>
      </c>
      <c r="EZ80" s="309">
        <f>'[1]GHG Dashboard Data - Inventory'!FC65</f>
        <v>168652.52281251896</v>
      </c>
      <c r="FA80" s="309">
        <f>'[1]GHG Dashboard Data - Inventory'!FD65</f>
        <v>1567909.2623664008</v>
      </c>
      <c r="FB80" s="309">
        <f>'[1]GHG Dashboard Data - Inventory'!FE65</f>
        <v>984117.66256713425</v>
      </c>
      <c r="FC80" s="309">
        <f>'[1]GHG Dashboard Data - Inventory'!FF65</f>
        <v>168652.52281251896</v>
      </c>
      <c r="FD80" s="309" t="str">
        <f>'[1]GHG Dashboard Data - Inventory'!FG65</f>
        <v/>
      </c>
      <c r="FE80" s="309" t="str">
        <f>'[1]GHG Dashboard Data - Inventory'!FH65</f>
        <v/>
      </c>
      <c r="FF80" s="309" t="str">
        <f>'[1]GHG Dashboard Data - Inventory'!B65</f>
        <v>NO</v>
      </c>
      <c r="FG80" s="31" t="str">
        <f>IFERROR(VLOOKUP(E80,'Climate data-must not modify'!A:D,4,FALSE),"")</f>
        <v>Highlands</v>
      </c>
      <c r="FH80" s="31">
        <f t="shared" si="104"/>
        <v>73336.331517973755</v>
      </c>
      <c r="FI80" s="31">
        <f t="shared" si="105"/>
        <v>5297.8933634861269</v>
      </c>
      <c r="FJ80" s="35"/>
    </row>
    <row r="81" spans="1:166" s="31" customFormat="1">
      <c r="A81" s="31">
        <f t="shared" si="99"/>
        <v>8</v>
      </c>
      <c r="B81" s="31">
        <f t="shared" si="100"/>
        <v>66</v>
      </c>
      <c r="C81" s="34" t="str">
        <f t="shared" si="101"/>
        <v>Vancouver_2013</v>
      </c>
      <c r="D81" s="231">
        <f>'[1]GHG Dashboard Data - Inventory'!H66</f>
        <v>2013</v>
      </c>
      <c r="E81" s="156" t="str">
        <f>'[1]GHG Dashboard Data - Inventory'!C66</f>
        <v>Vancouver</v>
      </c>
      <c r="F81" s="156" t="str">
        <f>'[1]GHG Dashboard Data - Inventory'!D66</f>
        <v>Canada</v>
      </c>
      <c r="G81" s="156" t="str">
        <f>'[1]GHG Dashboard Data - Inventory'!E66</f>
        <v>North America</v>
      </c>
      <c r="H81" s="156">
        <f>'[1]GHG Dashboard Data - Inventory'!K66</f>
        <v>614695.60000000009</v>
      </c>
      <c r="I81" s="156">
        <f>'[1]GHG Dashboard Data - Inventory'!L66</f>
        <v>114.97</v>
      </c>
      <c r="J81" s="156">
        <f>'[1]GHG Dashboard Data - Inventory'!M66/1000000</f>
        <v>44592.354689599997</v>
      </c>
      <c r="K81" s="156" t="str">
        <f>'[1]GHG Dashboard Data - Inventory'!J66</f>
        <v>BASIC</v>
      </c>
      <c r="L81" s="148">
        <f>'[1]GHG Dashboard Data - Inventory'!N66</f>
        <v>507535.56073359994</v>
      </c>
      <c r="M81" s="148">
        <f>'[1]GHG Dashboard Data - Inventory'!O66</f>
        <v>25346.256767999999</v>
      </c>
      <c r="N81" s="149">
        <f>'[1]GHG Dashboard Data - Inventory'!P66</f>
        <v>0</v>
      </c>
      <c r="O81" s="148">
        <f>'[1]GHG Dashboard Data - Inventory'!Q66</f>
        <v>550011.03417759994</v>
      </c>
      <c r="P81" s="148">
        <f>'[1]GHG Dashboard Data - Inventory'!R66</f>
        <v>44429.335836799888</v>
      </c>
      <c r="Q81" s="149">
        <f>'[1]GHG Dashboard Data - Inventory'!S66</f>
        <v>0</v>
      </c>
      <c r="R81" s="148">
        <f>'[1]GHG Dashboard Data - Inventory'!T66</f>
        <v>361848.27811359998</v>
      </c>
      <c r="S81" s="148">
        <f>'[1]GHG Dashboard Data - Inventory'!U66</f>
        <v>3449.738292</v>
      </c>
      <c r="T81" s="149">
        <f>'[1]GHG Dashboard Data - Inventory'!V66</f>
        <v>0</v>
      </c>
      <c r="U81" s="148" t="str">
        <f>'[1]GHG Dashboard Data - Inventory'!W66</f>
        <v>IE</v>
      </c>
      <c r="V81" s="148" t="str">
        <f>'[1]GHG Dashboard Data - Inventory'!X66</f>
        <v>IE</v>
      </c>
      <c r="W81" s="149" t="str">
        <f>'[1]GHG Dashboard Data - Inventory'!Y66</f>
        <v>NO</v>
      </c>
      <c r="X81" s="150">
        <f>'[1]GHG Dashboard Data - Inventory'!Z66</f>
        <v>1489.5351071998807</v>
      </c>
      <c r="Y81" s="148" t="str">
        <f>'[1]GHG Dashboard Data - Inventory'!AA66</f>
        <v>NO</v>
      </c>
      <c r="Z81" s="148" t="str">
        <f>'[1]GHG Dashboard Data - Inventory'!AB66</f>
        <v>NO</v>
      </c>
      <c r="AA81" s="149" t="str">
        <f>'[1]GHG Dashboard Data - Inventory'!AC66</f>
        <v>NO</v>
      </c>
      <c r="AB81" s="148" t="str">
        <f>'[1]GHG Dashboard Data - Inventory'!AD66</f>
        <v>NO</v>
      </c>
      <c r="AC81" s="148" t="str">
        <f>'[1]GHG Dashboard Data - Inventory'!AE66</f>
        <v>NO</v>
      </c>
      <c r="AD81" s="149" t="str">
        <f>'[1]GHG Dashboard Data - Inventory'!AF66</f>
        <v>NO</v>
      </c>
      <c r="AE81" s="148" t="str">
        <f>'[1]GHG Dashboard Data - Inventory'!AG66</f>
        <v>NO</v>
      </c>
      <c r="AF81" s="148">
        <f>'[1]GHG Dashboard Data - Inventory'!AH66</f>
        <v>20485.378622746801</v>
      </c>
      <c r="AG81" s="148">
        <f>'[1]GHG Dashboard Data - Inventory'!AI66</f>
        <v>947250.07859083544</v>
      </c>
      <c r="AH81" s="148" t="str">
        <f>'[1]GHG Dashboard Data - Inventory'!AJ66</f>
        <v>IE</v>
      </c>
      <c r="AI81" s="149">
        <f>'[1]GHG Dashboard Data - Inventory'!AK66</f>
        <v>0</v>
      </c>
      <c r="AJ81" s="148">
        <f>'[1]GHG Dashboard Data - Inventory'!AL66</f>
        <v>11003.269459799731</v>
      </c>
      <c r="AK81" s="148" t="str">
        <f>'[1]GHG Dashboard Data - Inventory'!AM66</f>
        <v>IE</v>
      </c>
      <c r="AL81" s="149" t="str">
        <f>'[1]GHG Dashboard Data - Inventory'!AN66</f>
        <v>NE</v>
      </c>
      <c r="AM81" s="148" t="str">
        <f>'[1]GHG Dashboard Data - Inventory'!AO66</f>
        <v>NO</v>
      </c>
      <c r="AN81" s="148" t="str">
        <f>'[1]GHG Dashboard Data - Inventory'!AP66</f>
        <v>NO</v>
      </c>
      <c r="AO81" s="149" t="str">
        <f>'[1]GHG Dashboard Data - Inventory'!AQ66</f>
        <v>NE</v>
      </c>
      <c r="AP81" s="148" t="str">
        <f>'[1]GHG Dashboard Data - Inventory'!AR66</f>
        <v>NO</v>
      </c>
      <c r="AQ81" s="148" t="str">
        <f>'[1]GHG Dashboard Data - Inventory'!AS66</f>
        <v>NO</v>
      </c>
      <c r="AR81" s="149" t="str">
        <f>'[1]GHG Dashboard Data - Inventory'!AT66</f>
        <v>NE</v>
      </c>
      <c r="AS81" s="148">
        <f>'[1]GHG Dashboard Data - Inventory'!AU66</f>
        <v>18049.587476633973</v>
      </c>
      <c r="AT81" s="148" t="str">
        <f>'[1]GHG Dashboard Data - Inventory'!AV66</f>
        <v>NO</v>
      </c>
      <c r="AU81" s="149" t="str">
        <f>'[1]GHG Dashboard Data - Inventory'!AW66</f>
        <v>NE</v>
      </c>
      <c r="AV81" s="148" t="str">
        <f>'[1]GHG Dashboard Data - Inventory'!AX66</f>
        <v>NO</v>
      </c>
      <c r="AW81" s="148">
        <f>'[1]GHG Dashboard Data - Inventory'!AY66</f>
        <v>104008.92634554865</v>
      </c>
      <c r="AX81" s="150" t="str">
        <f>'[1]GHG Dashboard Data - Inventory'!AZ66</f>
        <v>NO</v>
      </c>
      <c r="AY81" s="148" t="str">
        <f>'[1]GHG Dashboard Data - Inventory'!BA66</f>
        <v>NO</v>
      </c>
      <c r="AZ81" s="148">
        <f>'[1]GHG Dashboard Data - Inventory'!BB66</f>
        <v>14583.8</v>
      </c>
      <c r="BA81" s="150" t="str">
        <f>'[1]GHG Dashboard Data - Inventory'!BC66</f>
        <v>NO</v>
      </c>
      <c r="BB81" s="148" t="str">
        <f>'[1]GHG Dashboard Data - Inventory'!BD66</f>
        <v>NO</v>
      </c>
      <c r="BC81" s="148" t="str">
        <f>'[1]GHG Dashboard Data - Inventory'!BE66</f>
        <v>IE</v>
      </c>
      <c r="BD81" s="150" t="str">
        <f>'[1]GHG Dashboard Data - Inventory'!BF66</f>
        <v>NO</v>
      </c>
      <c r="BE81" s="148" t="str">
        <f>'[1]GHG Dashboard Data - Inventory'!BG66</f>
        <v>NO</v>
      </c>
      <c r="BF81" s="148">
        <f>'[1]GHG Dashboard Data - Inventory'!BH66</f>
        <v>5352.4091486674242</v>
      </c>
      <c r="BG81" s="150" t="str">
        <f>'[1]GHG Dashboard Data - Inventory'!BI66</f>
        <v>NO</v>
      </c>
      <c r="BH81" s="149" t="str">
        <f>'[1]GHG Dashboard Data - Inventory'!BJ66</f>
        <v>NE</v>
      </c>
      <c r="BI81" s="149" t="str">
        <f>'[1]GHG Dashboard Data - Inventory'!BK66</f>
        <v>NE</v>
      </c>
      <c r="BJ81" s="149" t="str">
        <f>'[1]GHG Dashboard Data - Inventory'!BL66</f>
        <v>NE</v>
      </c>
      <c r="BK81" s="149" t="str">
        <f>'[1]GHG Dashboard Data - Inventory'!BM66</f>
        <v>NE</v>
      </c>
      <c r="BL81" s="149" t="str">
        <f>'[1]GHG Dashboard Data - Inventory'!BN66</f>
        <v>NE</v>
      </c>
      <c r="BM81" s="151" t="str">
        <f>'[1]GHG Dashboard Data - Inventory'!BO66</f>
        <v>NE</v>
      </c>
      <c r="BN81" s="269">
        <f>'[1]GHG Dashboard Data - Inventory'!BP66</f>
        <v>0</v>
      </c>
      <c r="BO81" s="269">
        <f>'[1]GHG Dashboard Data - Inventory'!BQ66</f>
        <v>0</v>
      </c>
      <c r="BP81" s="269">
        <f>'[1]GHG Dashboard Data - Inventory'!BR66</f>
        <v>0</v>
      </c>
      <c r="BQ81" s="269">
        <f>'[1]GHG Dashboard Data - Inventory'!BS66</f>
        <v>0</v>
      </c>
      <c r="BR81" s="269">
        <f>'[1]GHG Dashboard Data - Inventory'!BT66</f>
        <v>0</v>
      </c>
      <c r="BS81" s="269">
        <f>'[1]GHG Dashboard Data - Inventory'!BU66</f>
        <v>0</v>
      </c>
      <c r="BT81" s="152" t="str">
        <f t="shared" si="102"/>
        <v>Vancouver_2013</v>
      </c>
      <c r="BU81" s="152">
        <f>'[1]GHG Dashboard Data - Inventory'!BW66</f>
        <v>2613353.6535658315</v>
      </c>
      <c r="BV81" s="152">
        <f>'[1]GHG Dashboard Data - Inventory'!BX66</f>
        <v>2613353.6535658315</v>
      </c>
      <c r="BW81" s="152">
        <f>'[1]GHG Dashboard Data - Inventory'!BY66</f>
        <v>2613353.6535658315</v>
      </c>
      <c r="BX81" s="152">
        <f>'[1]GHG Dashboard Data - Inventory'!BZ66</f>
        <v>2417672.7222820157</v>
      </c>
      <c r="BY81" s="302">
        <f>'[1]GHG Dashboard Data - Inventory'!CA66</f>
        <v>1513105.5825443466</v>
      </c>
      <c r="BZ81" s="302">
        <f>'[1]GHG Dashboard Data - Inventory'!CB66</f>
        <v>976302.93552726915</v>
      </c>
      <c r="CA81" s="302">
        <f>'[1]GHG Dashboard Data - Inventory'!CC66</f>
        <v>123945.13549421608</v>
      </c>
      <c r="CB81" s="303">
        <f>'[1]GHG Dashboard Data - Inventory'!CD66</f>
        <v>1513105.5825443466</v>
      </c>
      <c r="CC81" s="303">
        <f>'[1]GHG Dashboard Data - Inventory'!CE66</f>
        <v>976302.93552726915</v>
      </c>
      <c r="CD81" s="303">
        <f>'[1]GHG Dashboard Data - Inventory'!CF66</f>
        <v>123945.13549421608</v>
      </c>
      <c r="CE81" s="303" t="str">
        <f>'[1]GHG Dashboard Data - Inventory'!CG66</f>
        <v/>
      </c>
      <c r="CF81" s="303" t="str">
        <f>'[1]GHG Dashboard Data - Inventory'!CH66</f>
        <v/>
      </c>
      <c r="CG81" s="304">
        <f>'[1]GHG Dashboard Data - Inventory'!CI66</f>
        <v>1441369.7867547465</v>
      </c>
      <c r="CH81" s="304">
        <f>'[1]GHG Dashboard Data - Inventory'!CK66</f>
        <v>976302.93552726915</v>
      </c>
      <c r="CI81" s="304">
        <f>SUM('[1]GHG Dashboard Data - Inventory'!CL66:CM66)</f>
        <v>0</v>
      </c>
      <c r="CJ81" s="304" t="str">
        <f>'[1]GHG Dashboard Data - Inventory'!CN66</f>
        <v/>
      </c>
      <c r="CK81" s="304" t="str">
        <f>'[1]GHG Dashboard Data - Inventory'!CO66</f>
        <v/>
      </c>
      <c r="CL81" s="302">
        <f>'[1]GHG Dashboard Data - Inventory'!CP66</f>
        <v>532881.8175015999</v>
      </c>
      <c r="CM81" s="302">
        <f>'[1]GHG Dashboard Data - Inventory'!CQ66</f>
        <v>594440.37001439987</v>
      </c>
      <c r="CN81" s="302">
        <f>'[1]GHG Dashboard Data - Inventory'!CR66</f>
        <v>365298.01640560001</v>
      </c>
      <c r="CO81" s="302" t="str">
        <f>'[1]GHG Dashboard Data - Inventory'!CS66</f>
        <v/>
      </c>
      <c r="CP81" s="302" t="str">
        <f>'[1]GHG Dashboard Data - Inventory'!CT66</f>
        <v/>
      </c>
      <c r="CQ81" s="302" t="str">
        <f>'[1]GHG Dashboard Data - Inventory'!CU66</f>
        <v/>
      </c>
      <c r="CR81" s="302" t="str">
        <f>'[1]GHG Dashboard Data - Inventory'!CV66</f>
        <v/>
      </c>
      <c r="CS81" s="302">
        <f>'[1]GHG Dashboard Data - Inventory'!CW66</f>
        <v>20485.378622746801</v>
      </c>
      <c r="CT81" s="302">
        <f>'[1]GHG Dashboard Data - Inventory'!CX66</f>
        <v>947250.07859083544</v>
      </c>
      <c r="CU81" s="302">
        <f>'[1]GHG Dashboard Data - Inventory'!CY66</f>
        <v>11003.269459799731</v>
      </c>
      <c r="CV81" s="302" t="str">
        <f>'[1]GHG Dashboard Data - Inventory'!CZ66</f>
        <v/>
      </c>
      <c r="CW81" s="302" t="str">
        <f>'[1]GHG Dashboard Data - Inventory'!DA66</f>
        <v/>
      </c>
      <c r="CX81" s="302">
        <f>'[1]GHG Dashboard Data - Inventory'!DB66</f>
        <v>18049.587476633973</v>
      </c>
      <c r="CY81" s="302">
        <f>'[1]GHG Dashboard Data - Inventory'!DC66</f>
        <v>104008.92634554865</v>
      </c>
      <c r="CZ81" s="302">
        <f>'[1]GHG Dashboard Data - Inventory'!DD66</f>
        <v>14583.8</v>
      </c>
      <c r="DA81" s="302" t="str">
        <f>'[1]GHG Dashboard Data - Inventory'!DE66</f>
        <v/>
      </c>
      <c r="DB81" s="302">
        <f>'[1]GHG Dashboard Data - Inventory'!DF66</f>
        <v>5352.4091486674242</v>
      </c>
      <c r="DC81" s="305">
        <f>'[1]GHG Dashboard Data - Inventory'!DG66</f>
        <v>532881.8175015999</v>
      </c>
      <c r="DD81" s="305">
        <f>'[1]GHG Dashboard Data - Inventory'!DH66</f>
        <v>594440.37001439987</v>
      </c>
      <c r="DE81" s="305">
        <f>'[1]GHG Dashboard Data - Inventory'!DI66</f>
        <v>365298.01640560001</v>
      </c>
      <c r="DF81" s="305" t="str">
        <f>'[1]GHG Dashboard Data - Inventory'!DJ66</f>
        <v/>
      </c>
      <c r="DG81" s="305" t="str">
        <f>'[1]GHG Dashboard Data - Inventory'!DK66</f>
        <v/>
      </c>
      <c r="DH81" s="305" t="str">
        <f>'[1]GHG Dashboard Data - Inventory'!DL66</f>
        <v/>
      </c>
      <c r="DI81" s="305" t="str">
        <f>'[1]GHG Dashboard Data - Inventory'!DM66</f>
        <v/>
      </c>
      <c r="DJ81" s="305">
        <f>'[1]GHG Dashboard Data - Inventory'!DN66</f>
        <v>20485.378622746801</v>
      </c>
      <c r="DK81" s="305">
        <f>'[1]GHG Dashboard Data - Inventory'!DO66</f>
        <v>947250.07859083544</v>
      </c>
      <c r="DL81" s="305">
        <f>'[1]GHG Dashboard Data - Inventory'!DP66</f>
        <v>11003.269459799731</v>
      </c>
      <c r="DM81" s="305" t="str">
        <f>'[1]GHG Dashboard Data - Inventory'!DQ66</f>
        <v/>
      </c>
      <c r="DN81" s="305" t="str">
        <f>'[1]GHG Dashboard Data - Inventory'!DR66</f>
        <v/>
      </c>
      <c r="DO81" s="305">
        <f>'[1]GHG Dashboard Data - Inventory'!DS66</f>
        <v>18049.587476633973</v>
      </c>
      <c r="DP81" s="305">
        <f>'[1]GHG Dashboard Data - Inventory'!DT66</f>
        <v>104008.92634554865</v>
      </c>
      <c r="DQ81" s="305">
        <f>'[1]GHG Dashboard Data - Inventory'!DU66</f>
        <v>14583.8</v>
      </c>
      <c r="DR81" s="305" t="str">
        <f>'[1]GHG Dashboard Data - Inventory'!DV66</f>
        <v/>
      </c>
      <c r="DS81" s="305">
        <f>'[1]GHG Dashboard Data - Inventory'!DW66</f>
        <v>5352.4091486674242</v>
      </c>
      <c r="DT81" s="305" t="str">
        <f>'[1]GHG Dashboard Data - Inventory'!DX66</f>
        <v/>
      </c>
      <c r="DU81" s="305" t="str">
        <f>'[1]GHG Dashboard Data - Inventory'!DY66</f>
        <v/>
      </c>
      <c r="DV81" s="305" t="str">
        <f>'[1]GHG Dashboard Data - Inventory'!DZ66</f>
        <v/>
      </c>
      <c r="DW81" s="305" t="str">
        <f>'[1]GHG Dashboard Data - Inventory'!EA66</f>
        <v/>
      </c>
      <c r="DX81" s="305" t="str">
        <f>'[1]GHG Dashboard Data - Inventory'!EB66</f>
        <v/>
      </c>
      <c r="DY81" s="306" t="str">
        <f>'[1]GHG Dashboard Data - Inventory'!EC66</f>
        <v/>
      </c>
      <c r="DZ81" s="307">
        <f>'[1]GHG Dashboard Data - Inventory'!ED66</f>
        <v>507535.56073359994</v>
      </c>
      <c r="EA81" s="307">
        <f>'[1]GHG Dashboard Data - Inventory'!EE66</f>
        <v>550011.03417759994</v>
      </c>
      <c r="EB81" s="307">
        <f>'[1]GHG Dashboard Data - Inventory'!EF66</f>
        <v>361848.27811359998</v>
      </c>
      <c r="EC81" s="307" t="str">
        <f>'[1]GHG Dashboard Data - Inventory'!EG66</f>
        <v/>
      </c>
      <c r="ED81" s="307">
        <f>'[1]GHG Dashboard Data - Inventory'!EH66</f>
        <v>1489.5351071998807</v>
      </c>
      <c r="EE81" s="307" t="str">
        <f>'[1]GHG Dashboard Data - Inventory'!EI66</f>
        <v/>
      </c>
      <c r="EF81" s="307" t="str">
        <f>'[1]GHG Dashboard Data - Inventory'!EJ66</f>
        <v/>
      </c>
      <c r="EG81" s="307" t="str">
        <f>'[1]GHG Dashboard Data - Inventory'!EK66</f>
        <v/>
      </c>
      <c r="EH81" s="307">
        <f>'[1]GHG Dashboard Data - Inventory'!EL66</f>
        <v>20485.378622746801</v>
      </c>
      <c r="EI81" s="307">
        <f>'[1]GHG Dashboard Data - Inventory'!EM66</f>
        <v>947250.07859083544</v>
      </c>
      <c r="EJ81" s="307">
        <f>'[1]GHG Dashboard Data - Inventory'!EN66</f>
        <v>11003.269459799731</v>
      </c>
      <c r="EK81" s="307" t="str">
        <f>'[1]GHG Dashboard Data - Inventory'!EO66</f>
        <v/>
      </c>
      <c r="EL81" s="307" t="str">
        <f>'[1]GHG Dashboard Data - Inventory'!EP66</f>
        <v/>
      </c>
      <c r="EM81" s="307">
        <f>'[1]GHG Dashboard Data - Inventory'!EQ66</f>
        <v>18049.587476633973</v>
      </c>
      <c r="EN81" s="307" t="str">
        <f>'[1]GHG Dashboard Data - Inventory'!ER66</f>
        <v/>
      </c>
      <c r="EO81" s="307" t="str">
        <f>'[1]GHG Dashboard Data - Inventory'!ES66</f>
        <v/>
      </c>
      <c r="EP81" s="307" t="str">
        <f>'[1]GHG Dashboard Data - Inventory'!ET66</f>
        <v/>
      </c>
      <c r="EQ81" s="307" t="str">
        <f>'[1]GHG Dashboard Data - Inventory'!EU66</f>
        <v/>
      </c>
      <c r="ER81" s="307" t="str">
        <f>'[1]GHG Dashboard Data - Inventory'!EV66</f>
        <v/>
      </c>
      <c r="ES81" s="307" t="str">
        <f>'[1]GHG Dashboard Data - Inventory'!EW66</f>
        <v/>
      </c>
      <c r="ET81" s="307" t="str">
        <f>'[1]GHG Dashboard Data - Inventory'!EX66</f>
        <v/>
      </c>
      <c r="EU81" s="307" t="str">
        <f>'[1]GHG Dashboard Data - Inventory'!EY66</f>
        <v/>
      </c>
      <c r="EV81" s="307" t="str">
        <f>'[1]GHG Dashboard Data - Inventory'!EZ66</f>
        <v/>
      </c>
      <c r="EW81" s="308">
        <f t="shared" si="103"/>
        <v>1489.5351071998807</v>
      </c>
      <c r="EX81" s="309">
        <f>'[1]GHG Dashboard Data - Inventory'!FA66</f>
        <v>1513105.5825443466</v>
      </c>
      <c r="EY81" s="309">
        <f>'[1]GHG Dashboard Data - Inventory'!FB66</f>
        <v>976302.93552726915</v>
      </c>
      <c r="EZ81" s="309">
        <f>'[1]GHG Dashboard Data - Inventory'!FC66</f>
        <v>123945.13549421608</v>
      </c>
      <c r="FA81" s="309">
        <f>'[1]GHG Dashboard Data - Inventory'!FD66</f>
        <v>1513105.5825443466</v>
      </c>
      <c r="FB81" s="309">
        <f>'[1]GHG Dashboard Data - Inventory'!FE66</f>
        <v>976302.93552726915</v>
      </c>
      <c r="FC81" s="309">
        <f>'[1]GHG Dashboard Data - Inventory'!FF66</f>
        <v>123945.13549421608</v>
      </c>
      <c r="FD81" s="309" t="str">
        <f>'[1]GHG Dashboard Data - Inventory'!FG66</f>
        <v/>
      </c>
      <c r="FE81" s="309" t="str">
        <f>'[1]GHG Dashboard Data - Inventory'!FH66</f>
        <v/>
      </c>
      <c r="FF81" s="309" t="str">
        <f>'[1]GHG Dashboard Data - Inventory'!B66</f>
        <v>NO</v>
      </c>
      <c r="FG81" s="31" t="str">
        <f>IFERROR(VLOOKUP(E81,'Climate data-must not modify'!A:D,4,FALSE),"")</f>
        <v>Highlands</v>
      </c>
      <c r="FH81" s="31">
        <f t="shared" si="104"/>
        <v>72543.80003631064</v>
      </c>
      <c r="FI81" s="31">
        <f t="shared" si="105"/>
        <v>5346.5738888405676</v>
      </c>
      <c r="FJ81" s="35"/>
    </row>
    <row r="82" spans="1:166" s="31" customFormat="1">
      <c r="A82" s="31">
        <f t="shared" ref="A82:A145" si="106">IF(K82="BASIC+",MAX(1,A81+1),A81)</f>
        <v>8</v>
      </c>
      <c r="B82" s="31">
        <f t="shared" ref="B82:B145" si="107">IF(E82="",B81,B81+1)</f>
        <v>67</v>
      </c>
      <c r="C82" s="34" t="str">
        <f t="shared" ref="C82:C145" si="108">E82&amp;"_"&amp;D82</f>
        <v>Vancouver_2014</v>
      </c>
      <c r="D82" s="231">
        <f>'[1]GHG Dashboard Data - Inventory'!H67</f>
        <v>2014</v>
      </c>
      <c r="E82" s="156" t="str">
        <f>'[1]GHG Dashboard Data - Inventory'!C67</f>
        <v>Vancouver</v>
      </c>
      <c r="F82" s="156" t="str">
        <f>'[1]GHG Dashboard Data - Inventory'!D67</f>
        <v>Canada</v>
      </c>
      <c r="G82" s="156" t="str">
        <f>'[1]GHG Dashboard Data - Inventory'!E67</f>
        <v>North America</v>
      </c>
      <c r="H82" s="156">
        <f>'[1]GHG Dashboard Data - Inventory'!K67</f>
        <v>620292.40000000014</v>
      </c>
      <c r="I82" s="156">
        <f>'[1]GHG Dashboard Data - Inventory'!L67</f>
        <v>114.97</v>
      </c>
      <c r="J82" s="156">
        <f>'[1]GHG Dashboard Data - Inventory'!M67/1000000</f>
        <v>42911.239615999999</v>
      </c>
      <c r="K82" s="156" t="str">
        <f>'[1]GHG Dashboard Data - Inventory'!J67</f>
        <v>BASIC</v>
      </c>
      <c r="L82" s="148">
        <f>'[1]GHG Dashboard Data - Inventory'!N67</f>
        <v>466982.6893956</v>
      </c>
      <c r="M82" s="148">
        <f>'[1]GHG Dashboard Data - Inventory'!O67</f>
        <v>17699.568710000003</v>
      </c>
      <c r="N82" s="149">
        <f>'[1]GHG Dashboard Data - Inventory'!P67</f>
        <v>0</v>
      </c>
      <c r="O82" s="148">
        <f>'[1]GHG Dashboard Data - Inventory'!Q67</f>
        <v>522081.42295680003</v>
      </c>
      <c r="P82" s="148">
        <f>'[1]GHG Dashboard Data - Inventory'!R67</f>
        <v>32645.029959999851</v>
      </c>
      <c r="Q82" s="149">
        <f>'[1]GHG Dashboard Data - Inventory'!S67</f>
        <v>0</v>
      </c>
      <c r="R82" s="148">
        <f>'[1]GHG Dashboard Data - Inventory'!T67</f>
        <v>344905.79996880004</v>
      </c>
      <c r="S82" s="148">
        <f>'[1]GHG Dashboard Data - Inventory'!U67</f>
        <v>2364.4690299999997</v>
      </c>
      <c r="T82" s="149">
        <f>'[1]GHG Dashboard Data - Inventory'!V67</f>
        <v>0</v>
      </c>
      <c r="U82" s="148" t="str">
        <f>'[1]GHG Dashboard Data - Inventory'!W67</f>
        <v>IE</v>
      </c>
      <c r="V82" s="148" t="str">
        <f>'[1]GHG Dashboard Data - Inventory'!X67</f>
        <v>IE</v>
      </c>
      <c r="W82" s="149" t="str">
        <f>'[1]GHG Dashboard Data - Inventory'!Y67</f>
        <v>NO</v>
      </c>
      <c r="X82" s="150">
        <f>'[1]GHG Dashboard Data - Inventory'!Z67</f>
        <v>1995.5383199998405</v>
      </c>
      <c r="Y82" s="148" t="str">
        <f>'[1]GHG Dashboard Data - Inventory'!AA67</f>
        <v>NO</v>
      </c>
      <c r="Z82" s="148" t="str">
        <f>'[1]GHG Dashboard Data - Inventory'!AB67</f>
        <v>NO</v>
      </c>
      <c r="AA82" s="149" t="str">
        <f>'[1]GHG Dashboard Data - Inventory'!AC67</f>
        <v>NO</v>
      </c>
      <c r="AB82" s="148" t="str">
        <f>'[1]GHG Dashboard Data - Inventory'!AD67</f>
        <v>NO</v>
      </c>
      <c r="AC82" s="148" t="str">
        <f>'[1]GHG Dashboard Data - Inventory'!AE67</f>
        <v>NO</v>
      </c>
      <c r="AD82" s="149" t="str">
        <f>'[1]GHG Dashboard Data - Inventory'!AF67</f>
        <v>NO</v>
      </c>
      <c r="AE82" s="148" t="str">
        <f>'[1]GHG Dashboard Data - Inventory'!AG67</f>
        <v>NO</v>
      </c>
      <c r="AF82" s="148">
        <f>'[1]GHG Dashboard Data - Inventory'!AH67</f>
        <v>19341.485896669197</v>
      </c>
      <c r="AG82" s="148">
        <f>'[1]GHG Dashboard Data - Inventory'!AI67</f>
        <v>958599.69652572856</v>
      </c>
      <c r="AH82" s="148" t="str">
        <f>'[1]GHG Dashboard Data - Inventory'!AJ67</f>
        <v>IE</v>
      </c>
      <c r="AI82" s="149">
        <f>'[1]GHG Dashboard Data - Inventory'!AK67</f>
        <v>0</v>
      </c>
      <c r="AJ82" s="148">
        <f>'[1]GHG Dashboard Data - Inventory'!AL67</f>
        <v>11003.269459799731</v>
      </c>
      <c r="AK82" s="148" t="str">
        <f>'[1]GHG Dashboard Data - Inventory'!AM67</f>
        <v>IE</v>
      </c>
      <c r="AL82" s="149" t="str">
        <f>'[1]GHG Dashboard Data - Inventory'!AN67</f>
        <v>NE</v>
      </c>
      <c r="AM82" s="148" t="str">
        <f>'[1]GHG Dashboard Data - Inventory'!AO67</f>
        <v>NO</v>
      </c>
      <c r="AN82" s="148" t="str">
        <f>'[1]GHG Dashboard Data - Inventory'!AP67</f>
        <v>NO</v>
      </c>
      <c r="AO82" s="149" t="str">
        <f>'[1]GHG Dashboard Data - Inventory'!AQ67</f>
        <v>NE</v>
      </c>
      <c r="AP82" s="148" t="str">
        <f>'[1]GHG Dashboard Data - Inventory'!AR67</f>
        <v>NO</v>
      </c>
      <c r="AQ82" s="148" t="str">
        <f>'[1]GHG Dashboard Data - Inventory'!AS67</f>
        <v>NO</v>
      </c>
      <c r="AR82" s="149" t="str">
        <f>'[1]GHG Dashboard Data - Inventory'!AT67</f>
        <v>NE</v>
      </c>
      <c r="AS82" s="148">
        <f>'[1]GHG Dashboard Data - Inventory'!AU67</f>
        <v>18613.116635511964</v>
      </c>
      <c r="AT82" s="148" t="str">
        <f>'[1]GHG Dashboard Data - Inventory'!AV67</f>
        <v>NO</v>
      </c>
      <c r="AU82" s="149" t="str">
        <f>'[1]GHG Dashboard Data - Inventory'!AW67</f>
        <v>NE</v>
      </c>
      <c r="AV82" s="148" t="str">
        <f>'[1]GHG Dashboard Data - Inventory'!AX67</f>
        <v>NO</v>
      </c>
      <c r="AW82" s="148">
        <f>'[1]GHG Dashboard Data - Inventory'!AY67</f>
        <v>90578.468309921431</v>
      </c>
      <c r="AX82" s="150" t="str">
        <f>'[1]GHG Dashboard Data - Inventory'!AZ67</f>
        <v>NO</v>
      </c>
      <c r="AY82" s="148" t="str">
        <f>'[1]GHG Dashboard Data - Inventory'!BA67</f>
        <v>NO</v>
      </c>
      <c r="AZ82" s="148">
        <f>'[1]GHG Dashboard Data - Inventory'!BB67</f>
        <v>14015.599999999999</v>
      </c>
      <c r="BA82" s="150" t="str">
        <f>'[1]GHG Dashboard Data - Inventory'!BC67</f>
        <v>NO</v>
      </c>
      <c r="BB82" s="148" t="str">
        <f>'[1]GHG Dashboard Data - Inventory'!BD67</f>
        <v>NO</v>
      </c>
      <c r="BC82" s="148" t="str">
        <f>'[1]GHG Dashboard Data - Inventory'!BE67</f>
        <v>IE</v>
      </c>
      <c r="BD82" s="150" t="str">
        <f>'[1]GHG Dashboard Data - Inventory'!BF67</f>
        <v>NO</v>
      </c>
      <c r="BE82" s="148" t="str">
        <f>'[1]GHG Dashboard Data - Inventory'!BG67</f>
        <v>NO</v>
      </c>
      <c r="BF82" s="148">
        <f>'[1]GHG Dashboard Data - Inventory'!BH67</f>
        <v>5363.0736579076829</v>
      </c>
      <c r="BG82" s="150" t="str">
        <f>'[1]GHG Dashboard Data - Inventory'!BI67</f>
        <v>NO</v>
      </c>
      <c r="BH82" s="149" t="str">
        <f>'[1]GHG Dashboard Data - Inventory'!BJ67</f>
        <v>NE</v>
      </c>
      <c r="BI82" s="149" t="str">
        <f>'[1]GHG Dashboard Data - Inventory'!BK67</f>
        <v>NE</v>
      </c>
      <c r="BJ82" s="149" t="str">
        <f>'[1]GHG Dashboard Data - Inventory'!BL67</f>
        <v>NE</v>
      </c>
      <c r="BK82" s="149" t="str">
        <f>'[1]GHG Dashboard Data - Inventory'!BM67</f>
        <v>NE</v>
      </c>
      <c r="BL82" s="149" t="str">
        <f>'[1]GHG Dashboard Data - Inventory'!BN67</f>
        <v>NE</v>
      </c>
      <c r="BM82" s="151" t="str">
        <f>'[1]GHG Dashboard Data - Inventory'!BO67</f>
        <v>NE</v>
      </c>
      <c r="BN82" s="269">
        <f>'[1]GHG Dashboard Data - Inventory'!BP67</f>
        <v>0</v>
      </c>
      <c r="BO82" s="269">
        <f>'[1]GHG Dashboard Data - Inventory'!BQ67</f>
        <v>0</v>
      </c>
      <c r="BP82" s="269">
        <f>'[1]GHG Dashboard Data - Inventory'!BR67</f>
        <v>0</v>
      </c>
      <c r="BQ82" s="269">
        <f>'[1]GHG Dashboard Data - Inventory'!BS67</f>
        <v>0</v>
      </c>
      <c r="BR82" s="269">
        <f>'[1]GHG Dashboard Data - Inventory'!BT67</f>
        <v>0</v>
      </c>
      <c r="BS82" s="269">
        <f>'[1]GHG Dashboard Data - Inventory'!BU67</f>
        <v>0</v>
      </c>
      <c r="BT82" s="152" t="str">
        <f t="shared" ref="BT82:BT145" si="109">C82</f>
        <v>Vancouver_2014</v>
      </c>
      <c r="BU82" s="152">
        <f>'[1]GHG Dashboard Data - Inventory'!BW67</f>
        <v>2504193.6905067386</v>
      </c>
      <c r="BV82" s="152">
        <f>'[1]GHG Dashboard Data - Inventory'!BX67</f>
        <v>2504193.6905067386</v>
      </c>
      <c r="BW82" s="152">
        <f>'[1]GHG Dashboard Data - Inventory'!BY67</f>
        <v>2504193.6905067386</v>
      </c>
      <c r="BX82" s="152">
        <f>'[1]GHG Dashboard Data - Inventory'!BZ67</f>
        <v>2343523.0191589091</v>
      </c>
      <c r="BY82" s="302">
        <f>'[1]GHG Dashboard Data - Inventory'!CA67</f>
        <v>1406020.465917869</v>
      </c>
      <c r="BZ82" s="302">
        <f>'[1]GHG Dashboard Data - Inventory'!CB67</f>
        <v>988216.08262104029</v>
      </c>
      <c r="CA82" s="302">
        <f>'[1]GHG Dashboard Data - Inventory'!CC67</f>
        <v>109957.1419678291</v>
      </c>
      <c r="CB82" s="303">
        <f>'[1]GHG Dashboard Data - Inventory'!CD67</f>
        <v>1406020.465917869</v>
      </c>
      <c r="CC82" s="303">
        <f>'[1]GHG Dashboard Data - Inventory'!CE67</f>
        <v>988216.08262104029</v>
      </c>
      <c r="CD82" s="303">
        <f>'[1]GHG Dashboard Data - Inventory'!CF67</f>
        <v>109957.1419678291</v>
      </c>
      <c r="CE82" s="303" t="str">
        <f>'[1]GHG Dashboard Data - Inventory'!CG67</f>
        <v/>
      </c>
      <c r="CF82" s="303" t="str">
        <f>'[1]GHG Dashboard Data - Inventory'!CH67</f>
        <v/>
      </c>
      <c r="CG82" s="304">
        <f>'[1]GHG Dashboard Data - Inventory'!CI67</f>
        <v>1355306.936537869</v>
      </c>
      <c r="CH82" s="304">
        <f>'[1]GHG Dashboard Data - Inventory'!CK67</f>
        <v>988216.08262104029</v>
      </c>
      <c r="CI82" s="304">
        <f>SUM('[1]GHG Dashboard Data - Inventory'!CL67:CM67)</f>
        <v>0</v>
      </c>
      <c r="CJ82" s="304" t="str">
        <f>'[1]GHG Dashboard Data - Inventory'!CN67</f>
        <v/>
      </c>
      <c r="CK82" s="304" t="str">
        <f>'[1]GHG Dashboard Data - Inventory'!CO67</f>
        <v/>
      </c>
      <c r="CL82" s="302">
        <f>'[1]GHG Dashboard Data - Inventory'!CP67</f>
        <v>484682.25810560002</v>
      </c>
      <c r="CM82" s="302">
        <f>'[1]GHG Dashboard Data - Inventory'!CQ67</f>
        <v>554726.45291679993</v>
      </c>
      <c r="CN82" s="302">
        <f>'[1]GHG Dashboard Data - Inventory'!CR67</f>
        <v>347270.26899880002</v>
      </c>
      <c r="CO82" s="302" t="str">
        <f>'[1]GHG Dashboard Data - Inventory'!CS67</f>
        <v/>
      </c>
      <c r="CP82" s="302" t="str">
        <f>'[1]GHG Dashboard Data - Inventory'!CT67</f>
        <v/>
      </c>
      <c r="CQ82" s="302" t="str">
        <f>'[1]GHG Dashboard Data - Inventory'!CU67</f>
        <v/>
      </c>
      <c r="CR82" s="302" t="str">
        <f>'[1]GHG Dashboard Data - Inventory'!CV67</f>
        <v/>
      </c>
      <c r="CS82" s="302">
        <f>'[1]GHG Dashboard Data - Inventory'!CW67</f>
        <v>19341.485896669197</v>
      </c>
      <c r="CT82" s="302">
        <f>'[1]GHG Dashboard Data - Inventory'!CX67</f>
        <v>958599.69652572856</v>
      </c>
      <c r="CU82" s="302">
        <f>'[1]GHG Dashboard Data - Inventory'!CY67</f>
        <v>11003.269459799731</v>
      </c>
      <c r="CV82" s="302" t="str">
        <f>'[1]GHG Dashboard Data - Inventory'!CZ67</f>
        <v/>
      </c>
      <c r="CW82" s="302" t="str">
        <f>'[1]GHG Dashboard Data - Inventory'!DA67</f>
        <v/>
      </c>
      <c r="CX82" s="302">
        <f>'[1]GHG Dashboard Data - Inventory'!DB67</f>
        <v>18613.116635511964</v>
      </c>
      <c r="CY82" s="302">
        <f>'[1]GHG Dashboard Data - Inventory'!DC67</f>
        <v>90578.468309921431</v>
      </c>
      <c r="CZ82" s="302">
        <f>'[1]GHG Dashboard Data - Inventory'!DD67</f>
        <v>14015.599999999999</v>
      </c>
      <c r="DA82" s="302" t="str">
        <f>'[1]GHG Dashboard Data - Inventory'!DE67</f>
        <v/>
      </c>
      <c r="DB82" s="302">
        <f>'[1]GHG Dashboard Data - Inventory'!DF67</f>
        <v>5363.0736579076829</v>
      </c>
      <c r="DC82" s="305">
        <f>'[1]GHG Dashboard Data - Inventory'!DG67</f>
        <v>484682.25810560002</v>
      </c>
      <c r="DD82" s="305">
        <f>'[1]GHG Dashboard Data - Inventory'!DH67</f>
        <v>554726.45291679993</v>
      </c>
      <c r="DE82" s="305">
        <f>'[1]GHG Dashboard Data - Inventory'!DI67</f>
        <v>347270.26899880002</v>
      </c>
      <c r="DF82" s="305" t="str">
        <f>'[1]GHG Dashboard Data - Inventory'!DJ67</f>
        <v/>
      </c>
      <c r="DG82" s="305" t="str">
        <f>'[1]GHG Dashboard Data - Inventory'!DK67</f>
        <v/>
      </c>
      <c r="DH82" s="305" t="str">
        <f>'[1]GHG Dashboard Data - Inventory'!DL67</f>
        <v/>
      </c>
      <c r="DI82" s="305" t="str">
        <f>'[1]GHG Dashboard Data - Inventory'!DM67</f>
        <v/>
      </c>
      <c r="DJ82" s="305">
        <f>'[1]GHG Dashboard Data - Inventory'!DN67</f>
        <v>19341.485896669197</v>
      </c>
      <c r="DK82" s="305">
        <f>'[1]GHG Dashboard Data - Inventory'!DO67</f>
        <v>958599.69652572856</v>
      </c>
      <c r="DL82" s="305">
        <f>'[1]GHG Dashboard Data - Inventory'!DP67</f>
        <v>11003.269459799731</v>
      </c>
      <c r="DM82" s="305" t="str">
        <f>'[1]GHG Dashboard Data - Inventory'!DQ67</f>
        <v/>
      </c>
      <c r="DN82" s="305" t="str">
        <f>'[1]GHG Dashboard Data - Inventory'!DR67</f>
        <v/>
      </c>
      <c r="DO82" s="305">
        <f>'[1]GHG Dashboard Data - Inventory'!DS67</f>
        <v>18613.116635511964</v>
      </c>
      <c r="DP82" s="305">
        <f>'[1]GHG Dashboard Data - Inventory'!DT67</f>
        <v>90578.468309921431</v>
      </c>
      <c r="DQ82" s="305">
        <f>'[1]GHG Dashboard Data - Inventory'!DU67</f>
        <v>14015.599999999999</v>
      </c>
      <c r="DR82" s="305" t="str">
        <f>'[1]GHG Dashboard Data - Inventory'!DV67</f>
        <v/>
      </c>
      <c r="DS82" s="305">
        <f>'[1]GHG Dashboard Data - Inventory'!DW67</f>
        <v>5363.0736579076829</v>
      </c>
      <c r="DT82" s="305" t="str">
        <f>'[1]GHG Dashboard Data - Inventory'!DX67</f>
        <v/>
      </c>
      <c r="DU82" s="305" t="str">
        <f>'[1]GHG Dashboard Data - Inventory'!DY67</f>
        <v/>
      </c>
      <c r="DV82" s="305" t="str">
        <f>'[1]GHG Dashboard Data - Inventory'!DZ67</f>
        <v/>
      </c>
      <c r="DW82" s="305" t="str">
        <f>'[1]GHG Dashboard Data - Inventory'!EA67</f>
        <v/>
      </c>
      <c r="DX82" s="305" t="str">
        <f>'[1]GHG Dashboard Data - Inventory'!EB67</f>
        <v/>
      </c>
      <c r="DY82" s="306" t="str">
        <f>'[1]GHG Dashboard Data - Inventory'!EC67</f>
        <v/>
      </c>
      <c r="DZ82" s="307">
        <f>'[1]GHG Dashboard Data - Inventory'!ED67</f>
        <v>466982.6893956</v>
      </c>
      <c r="EA82" s="307">
        <f>'[1]GHG Dashboard Data - Inventory'!EE67</f>
        <v>522081.42295680003</v>
      </c>
      <c r="EB82" s="307">
        <f>'[1]GHG Dashboard Data - Inventory'!EF67</f>
        <v>344905.79996880004</v>
      </c>
      <c r="EC82" s="307" t="str">
        <f>'[1]GHG Dashboard Data - Inventory'!EG67</f>
        <v/>
      </c>
      <c r="ED82" s="307">
        <f>'[1]GHG Dashboard Data - Inventory'!EH67</f>
        <v>1995.5383199998405</v>
      </c>
      <c r="EE82" s="307" t="str">
        <f>'[1]GHG Dashboard Data - Inventory'!EI67</f>
        <v/>
      </c>
      <c r="EF82" s="307" t="str">
        <f>'[1]GHG Dashboard Data - Inventory'!EJ67</f>
        <v/>
      </c>
      <c r="EG82" s="307" t="str">
        <f>'[1]GHG Dashboard Data - Inventory'!EK67</f>
        <v/>
      </c>
      <c r="EH82" s="307">
        <f>'[1]GHG Dashboard Data - Inventory'!EL67</f>
        <v>19341.485896669197</v>
      </c>
      <c r="EI82" s="307">
        <f>'[1]GHG Dashboard Data - Inventory'!EM67</f>
        <v>958599.69652572856</v>
      </c>
      <c r="EJ82" s="307">
        <f>'[1]GHG Dashboard Data - Inventory'!EN67</f>
        <v>11003.269459799731</v>
      </c>
      <c r="EK82" s="307" t="str">
        <f>'[1]GHG Dashboard Data - Inventory'!EO67</f>
        <v/>
      </c>
      <c r="EL82" s="307" t="str">
        <f>'[1]GHG Dashboard Data - Inventory'!EP67</f>
        <v/>
      </c>
      <c r="EM82" s="307">
        <f>'[1]GHG Dashboard Data - Inventory'!EQ67</f>
        <v>18613.116635511964</v>
      </c>
      <c r="EN82" s="307" t="str">
        <f>'[1]GHG Dashboard Data - Inventory'!ER67</f>
        <v/>
      </c>
      <c r="EO82" s="307" t="str">
        <f>'[1]GHG Dashboard Data - Inventory'!ES67</f>
        <v/>
      </c>
      <c r="EP82" s="307" t="str">
        <f>'[1]GHG Dashboard Data - Inventory'!ET67</f>
        <v/>
      </c>
      <c r="EQ82" s="307" t="str">
        <f>'[1]GHG Dashboard Data - Inventory'!EU67</f>
        <v/>
      </c>
      <c r="ER82" s="307" t="str">
        <f>'[1]GHG Dashboard Data - Inventory'!EV67</f>
        <v/>
      </c>
      <c r="ES82" s="307" t="str">
        <f>'[1]GHG Dashboard Data - Inventory'!EW67</f>
        <v/>
      </c>
      <c r="ET82" s="307" t="str">
        <f>'[1]GHG Dashboard Data - Inventory'!EX67</f>
        <v/>
      </c>
      <c r="EU82" s="307" t="str">
        <f>'[1]GHG Dashboard Data - Inventory'!EY67</f>
        <v/>
      </c>
      <c r="EV82" s="307" t="str">
        <f>'[1]GHG Dashboard Data - Inventory'!EZ67</f>
        <v/>
      </c>
      <c r="EW82" s="308">
        <f t="shared" ref="EW82:EW145" si="110">SUM(EC82:ED82)</f>
        <v>1995.5383199998405</v>
      </c>
      <c r="EX82" s="309">
        <f>'[1]GHG Dashboard Data - Inventory'!FA67</f>
        <v>1406020.465917869</v>
      </c>
      <c r="EY82" s="309">
        <f>'[1]GHG Dashboard Data - Inventory'!FB67</f>
        <v>988216.08262104029</v>
      </c>
      <c r="EZ82" s="309">
        <f>'[1]GHG Dashboard Data - Inventory'!FC67</f>
        <v>109957.1419678291</v>
      </c>
      <c r="FA82" s="309">
        <f>'[1]GHG Dashboard Data - Inventory'!FD67</f>
        <v>1406020.465917869</v>
      </c>
      <c r="FB82" s="309">
        <f>'[1]GHG Dashboard Data - Inventory'!FE67</f>
        <v>988216.08262104029</v>
      </c>
      <c r="FC82" s="309">
        <f>'[1]GHG Dashboard Data - Inventory'!FF67</f>
        <v>109957.1419678291</v>
      </c>
      <c r="FD82" s="309" t="str">
        <f>'[1]GHG Dashboard Data - Inventory'!FG67</f>
        <v/>
      </c>
      <c r="FE82" s="309" t="str">
        <f>'[1]GHG Dashboard Data - Inventory'!FH67</f>
        <v/>
      </c>
      <c r="FF82" s="309" t="str">
        <f>'[1]GHG Dashboard Data - Inventory'!B67</f>
        <v>NO</v>
      </c>
      <c r="FG82" s="31" t="str">
        <f>IFERROR(VLOOKUP(E82,'Climate data-must not modify'!A:D,4,FALSE),"")</f>
        <v>Highlands</v>
      </c>
      <c r="FH82" s="31">
        <f t="shared" ref="FH82:FH145" si="111">IFERROR(IF(J82*1000000/H82=0,"",J82*1000000/H82),"")</f>
        <v>69179.051066883927</v>
      </c>
      <c r="FI82" s="31">
        <f t="shared" ref="FI82:FI145" si="112">IFERROR(IF(H82/I82=0,"",H82/I82),"")</f>
        <v>5395.2544141950084</v>
      </c>
      <c r="FJ82" s="35"/>
    </row>
    <row r="83" spans="1:166" s="31" customFormat="1">
      <c r="A83" s="31">
        <f t="shared" si="106"/>
        <v>8</v>
      </c>
      <c r="B83" s="31">
        <f t="shared" si="107"/>
        <v>68</v>
      </c>
      <c r="C83" s="34" t="str">
        <f t="shared" si="108"/>
        <v>Vancouver_2015</v>
      </c>
      <c r="D83" s="231">
        <f>'[1]GHG Dashboard Data - Inventory'!H68</f>
        <v>2015</v>
      </c>
      <c r="E83" s="156" t="str">
        <f>'[1]GHG Dashboard Data - Inventory'!C68</f>
        <v>Vancouver</v>
      </c>
      <c r="F83" s="156" t="str">
        <f>'[1]GHG Dashboard Data - Inventory'!D68</f>
        <v>Canada</v>
      </c>
      <c r="G83" s="156" t="str">
        <f>'[1]GHG Dashboard Data - Inventory'!E68</f>
        <v>North America</v>
      </c>
      <c r="H83" s="156">
        <f>'[1]GHG Dashboard Data - Inventory'!K68</f>
        <v>625889.20000000019</v>
      </c>
      <c r="I83" s="156">
        <f>'[1]GHG Dashboard Data - Inventory'!L68</f>
        <v>114.97</v>
      </c>
      <c r="J83" s="156">
        <f>'[1]GHG Dashboard Data - Inventory'!M68/1000000</f>
        <v>38613.720275200001</v>
      </c>
      <c r="K83" s="156" t="str">
        <f>'[1]GHG Dashboard Data - Inventory'!J68</f>
        <v>BASIC</v>
      </c>
      <c r="L83" s="148">
        <f>'[1]GHG Dashboard Data - Inventory'!N68</f>
        <v>429583.65673440002</v>
      </c>
      <c r="M83" s="148">
        <f>'[1]GHG Dashboard Data - Inventory'!O68</f>
        <v>17140.619254000001</v>
      </c>
      <c r="N83" s="149">
        <f>'[1]GHG Dashboard Data - Inventory'!P68</f>
        <v>0</v>
      </c>
      <c r="O83" s="148">
        <f>'[1]GHG Dashboard Data - Inventory'!Q68</f>
        <v>486454.10174760001</v>
      </c>
      <c r="P83" s="148">
        <f>'[1]GHG Dashboard Data - Inventory'!R68</f>
        <v>32584.207834999997</v>
      </c>
      <c r="Q83" s="149">
        <f>'[1]GHG Dashboard Data - Inventory'!S68</f>
        <v>0</v>
      </c>
      <c r="R83" s="148">
        <f>'[1]GHG Dashboard Data - Inventory'!T68</f>
        <v>328177.43079240003</v>
      </c>
      <c r="S83" s="148">
        <f>'[1]GHG Dashboard Data - Inventory'!U68</f>
        <v>2398.4733149000003</v>
      </c>
      <c r="T83" s="149">
        <f>'[1]GHG Dashboard Data - Inventory'!V68</f>
        <v>0</v>
      </c>
      <c r="U83" s="148" t="str">
        <f>'[1]GHG Dashboard Data - Inventory'!W68</f>
        <v>IE</v>
      </c>
      <c r="V83" s="148" t="str">
        <f>'[1]GHG Dashboard Data - Inventory'!X68</f>
        <v>IE</v>
      </c>
      <c r="W83" s="149" t="str">
        <f>'[1]GHG Dashboard Data - Inventory'!Y68</f>
        <v>NO</v>
      </c>
      <c r="X83" s="150">
        <f>'[1]GHG Dashboard Data - Inventory'!Z68</f>
        <v>2112.0400000000004</v>
      </c>
      <c r="Y83" s="148" t="str">
        <f>'[1]GHG Dashboard Data - Inventory'!AA68</f>
        <v>NO</v>
      </c>
      <c r="Z83" s="148" t="str">
        <f>'[1]GHG Dashboard Data - Inventory'!AB68</f>
        <v>NO</v>
      </c>
      <c r="AA83" s="149" t="str">
        <f>'[1]GHG Dashboard Data - Inventory'!AC68</f>
        <v>NO</v>
      </c>
      <c r="AB83" s="148" t="str">
        <f>'[1]GHG Dashboard Data - Inventory'!AD68</f>
        <v>NO</v>
      </c>
      <c r="AC83" s="148" t="str">
        <f>'[1]GHG Dashboard Data - Inventory'!AE68</f>
        <v>NO</v>
      </c>
      <c r="AD83" s="149" t="str">
        <f>'[1]GHG Dashboard Data - Inventory'!AF68</f>
        <v>NO</v>
      </c>
      <c r="AE83" s="148" t="str">
        <f>'[1]GHG Dashboard Data - Inventory'!AG68</f>
        <v>NO</v>
      </c>
      <c r="AF83" s="148">
        <f>'[1]GHG Dashboard Data - Inventory'!AH68</f>
        <v>18040.114933250403</v>
      </c>
      <c r="AG83" s="148">
        <f>'[1]GHG Dashboard Data - Inventory'!AI68</f>
        <v>1005973.5524610876</v>
      </c>
      <c r="AH83" s="148" t="str">
        <f>'[1]GHG Dashboard Data - Inventory'!AJ68</f>
        <v>IE</v>
      </c>
      <c r="AI83" s="149">
        <f>'[1]GHG Dashboard Data - Inventory'!AK68</f>
        <v>0</v>
      </c>
      <c r="AJ83" s="148">
        <f>'[1]GHG Dashboard Data - Inventory'!AL68</f>
        <v>11003.269459799731</v>
      </c>
      <c r="AK83" s="148" t="str">
        <f>'[1]GHG Dashboard Data - Inventory'!AM68</f>
        <v>IE</v>
      </c>
      <c r="AL83" s="149" t="str">
        <f>'[1]GHG Dashboard Data - Inventory'!AN68</f>
        <v>NE</v>
      </c>
      <c r="AM83" s="148" t="str">
        <f>'[1]GHG Dashboard Data - Inventory'!AO68</f>
        <v>NO</v>
      </c>
      <c r="AN83" s="148" t="str">
        <f>'[1]GHG Dashboard Data - Inventory'!AP68</f>
        <v>NO</v>
      </c>
      <c r="AO83" s="149" t="str">
        <f>'[1]GHG Dashboard Data - Inventory'!AQ68</f>
        <v>NE</v>
      </c>
      <c r="AP83" s="148" t="str">
        <f>'[1]GHG Dashboard Data - Inventory'!AR68</f>
        <v>NO</v>
      </c>
      <c r="AQ83" s="148" t="str">
        <f>'[1]GHG Dashboard Data - Inventory'!AS68</f>
        <v>NO</v>
      </c>
      <c r="AR83" s="149" t="str">
        <f>'[1]GHG Dashboard Data - Inventory'!AT68</f>
        <v>NE</v>
      </c>
      <c r="AS83" s="148">
        <f>'[1]GHG Dashboard Data - Inventory'!AU68</f>
        <v>19176.645794389955</v>
      </c>
      <c r="AT83" s="148" t="str">
        <f>'[1]GHG Dashboard Data - Inventory'!AV68</f>
        <v>NO</v>
      </c>
      <c r="AU83" s="149" t="str">
        <f>'[1]GHG Dashboard Data - Inventory'!AW68</f>
        <v>NE</v>
      </c>
      <c r="AV83" s="148" t="str">
        <f>'[1]GHG Dashboard Data - Inventory'!AX68</f>
        <v>NO</v>
      </c>
      <c r="AW83" s="148">
        <f>'[1]GHG Dashboard Data - Inventory'!AY68</f>
        <v>83416.784411699031</v>
      </c>
      <c r="AX83" s="150" t="str">
        <f>'[1]GHG Dashboard Data - Inventory'!AZ68</f>
        <v>NO</v>
      </c>
      <c r="AY83" s="148" t="str">
        <f>'[1]GHG Dashboard Data - Inventory'!BA68</f>
        <v>NO</v>
      </c>
      <c r="AZ83" s="148">
        <f>'[1]GHG Dashboard Data - Inventory'!BB68</f>
        <v>13447.400000000001</v>
      </c>
      <c r="BA83" s="150" t="str">
        <f>'[1]GHG Dashboard Data - Inventory'!BC68</f>
        <v>NO</v>
      </c>
      <c r="BB83" s="148" t="str">
        <f>'[1]GHG Dashboard Data - Inventory'!BD68</f>
        <v>NO</v>
      </c>
      <c r="BC83" s="148" t="str">
        <f>'[1]GHG Dashboard Data - Inventory'!BE68</f>
        <v>IE</v>
      </c>
      <c r="BD83" s="150" t="str">
        <f>'[1]GHG Dashboard Data - Inventory'!BF68</f>
        <v>NO</v>
      </c>
      <c r="BE83" s="148" t="str">
        <f>'[1]GHG Dashboard Data - Inventory'!BG68</f>
        <v>NO</v>
      </c>
      <c r="BF83" s="148">
        <f>'[1]GHG Dashboard Data - Inventory'!BH68</f>
        <v>5293.483236512222</v>
      </c>
      <c r="BG83" s="150" t="str">
        <f>'[1]GHG Dashboard Data - Inventory'!BI68</f>
        <v>NO</v>
      </c>
      <c r="BH83" s="149" t="str">
        <f>'[1]GHG Dashboard Data - Inventory'!BJ68</f>
        <v>NE</v>
      </c>
      <c r="BI83" s="149" t="str">
        <f>'[1]GHG Dashboard Data - Inventory'!BK68</f>
        <v>NE</v>
      </c>
      <c r="BJ83" s="149" t="str">
        <f>'[1]GHG Dashboard Data - Inventory'!BL68</f>
        <v>NE</v>
      </c>
      <c r="BK83" s="149" t="str">
        <f>'[1]GHG Dashboard Data - Inventory'!BM68</f>
        <v>NE</v>
      </c>
      <c r="BL83" s="149" t="str">
        <f>'[1]GHG Dashboard Data - Inventory'!BN68</f>
        <v>NE</v>
      </c>
      <c r="BM83" s="151" t="str">
        <f>'[1]GHG Dashboard Data - Inventory'!BO68</f>
        <v>NE</v>
      </c>
      <c r="BN83" s="269">
        <f>'[1]GHG Dashboard Data - Inventory'!BP68</f>
        <v>0</v>
      </c>
      <c r="BO83" s="269">
        <f>'[1]GHG Dashboard Data - Inventory'!BQ68</f>
        <v>0</v>
      </c>
      <c r="BP83" s="269">
        <f>'[1]GHG Dashboard Data - Inventory'!BR68</f>
        <v>0</v>
      </c>
      <c r="BQ83" s="269">
        <f>'[1]GHG Dashboard Data - Inventory'!BS68</f>
        <v>0</v>
      </c>
      <c r="BR83" s="269">
        <f>'[1]GHG Dashboard Data - Inventory'!BT68</f>
        <v>0</v>
      </c>
      <c r="BS83" s="269">
        <f>'[1]GHG Dashboard Data - Inventory'!BU68</f>
        <v>0</v>
      </c>
      <c r="BT83" s="152" t="str">
        <f t="shared" si="109"/>
        <v>Vancouver_2015</v>
      </c>
      <c r="BU83" s="152">
        <f>'[1]GHG Dashboard Data - Inventory'!BW68</f>
        <v>2452689.7399750389</v>
      </c>
      <c r="BV83" s="152">
        <f>'[1]GHG Dashboard Data - Inventory'!BX68</f>
        <v>2452689.7399750389</v>
      </c>
      <c r="BW83" s="152">
        <f>'[1]GHG Dashboard Data - Inventory'!BY68</f>
        <v>2452689.7399750389</v>
      </c>
      <c r="BX83" s="152">
        <f>'[1]GHG Dashboard Data - Inventory'!BZ68</f>
        <v>2300520.8119229279</v>
      </c>
      <c r="BY83" s="302">
        <f>'[1]GHG Dashboard Data - Inventory'!CA68</f>
        <v>1314378.6046115507</v>
      </c>
      <c r="BZ83" s="302">
        <f>'[1]GHG Dashboard Data - Inventory'!CB68</f>
        <v>1036153.4677152773</v>
      </c>
      <c r="CA83" s="302">
        <f>'[1]GHG Dashboard Data - Inventory'!CC68</f>
        <v>102157.66764821127</v>
      </c>
      <c r="CB83" s="303">
        <f>'[1]GHG Dashboard Data - Inventory'!CD68</f>
        <v>1314378.6046115507</v>
      </c>
      <c r="CC83" s="303">
        <f>'[1]GHG Dashboard Data - Inventory'!CE68</f>
        <v>1036153.4677152773</v>
      </c>
      <c r="CD83" s="303">
        <f>'[1]GHG Dashboard Data - Inventory'!CF68</f>
        <v>102157.66764821127</v>
      </c>
      <c r="CE83" s="303" t="str">
        <f>'[1]GHG Dashboard Data - Inventory'!CG68</f>
        <v/>
      </c>
      <c r="CF83" s="303" t="str">
        <f>'[1]GHG Dashboard Data - Inventory'!CH68</f>
        <v/>
      </c>
      <c r="CG83" s="304">
        <f>'[1]GHG Dashboard Data - Inventory'!CI68</f>
        <v>1264367.3442076505</v>
      </c>
      <c r="CH83" s="304">
        <f>'[1]GHG Dashboard Data - Inventory'!CK68</f>
        <v>1036153.4677152773</v>
      </c>
      <c r="CI83" s="304">
        <f>SUM('[1]GHG Dashboard Data - Inventory'!CL68:CM68)</f>
        <v>0</v>
      </c>
      <c r="CJ83" s="304" t="str">
        <f>'[1]GHG Dashboard Data - Inventory'!CN68</f>
        <v/>
      </c>
      <c r="CK83" s="304" t="str">
        <f>'[1]GHG Dashboard Data - Inventory'!CO68</f>
        <v/>
      </c>
      <c r="CL83" s="302">
        <f>'[1]GHG Dashboard Data - Inventory'!CP68</f>
        <v>446724.27598840004</v>
      </c>
      <c r="CM83" s="302">
        <f>'[1]GHG Dashboard Data - Inventory'!CQ68</f>
        <v>519038.30958260002</v>
      </c>
      <c r="CN83" s="302">
        <f>'[1]GHG Dashboard Data - Inventory'!CR68</f>
        <v>330575.90410730004</v>
      </c>
      <c r="CO83" s="302" t="str">
        <f>'[1]GHG Dashboard Data - Inventory'!CS68</f>
        <v/>
      </c>
      <c r="CP83" s="302" t="str">
        <f>'[1]GHG Dashboard Data - Inventory'!CT68</f>
        <v/>
      </c>
      <c r="CQ83" s="302" t="str">
        <f>'[1]GHG Dashboard Data - Inventory'!CU68</f>
        <v/>
      </c>
      <c r="CR83" s="302" t="str">
        <f>'[1]GHG Dashboard Data - Inventory'!CV68</f>
        <v/>
      </c>
      <c r="CS83" s="302">
        <f>'[1]GHG Dashboard Data - Inventory'!CW68</f>
        <v>18040.114933250403</v>
      </c>
      <c r="CT83" s="302">
        <f>'[1]GHG Dashboard Data - Inventory'!CX68</f>
        <v>1005973.5524610876</v>
      </c>
      <c r="CU83" s="302">
        <f>'[1]GHG Dashboard Data - Inventory'!CY68</f>
        <v>11003.269459799731</v>
      </c>
      <c r="CV83" s="302" t="str">
        <f>'[1]GHG Dashboard Data - Inventory'!CZ68</f>
        <v/>
      </c>
      <c r="CW83" s="302" t="str">
        <f>'[1]GHG Dashboard Data - Inventory'!DA68</f>
        <v/>
      </c>
      <c r="CX83" s="302">
        <f>'[1]GHG Dashboard Data - Inventory'!DB68</f>
        <v>19176.645794389955</v>
      </c>
      <c r="CY83" s="302">
        <f>'[1]GHG Dashboard Data - Inventory'!DC68</f>
        <v>83416.784411699031</v>
      </c>
      <c r="CZ83" s="302">
        <f>'[1]GHG Dashboard Data - Inventory'!DD68</f>
        <v>13447.400000000001</v>
      </c>
      <c r="DA83" s="302" t="str">
        <f>'[1]GHG Dashboard Data - Inventory'!DE68</f>
        <v/>
      </c>
      <c r="DB83" s="302">
        <f>'[1]GHG Dashboard Data - Inventory'!DF68</f>
        <v>5293.483236512222</v>
      </c>
      <c r="DC83" s="305">
        <f>'[1]GHG Dashboard Data - Inventory'!DG68</f>
        <v>446724.27598840004</v>
      </c>
      <c r="DD83" s="305">
        <f>'[1]GHG Dashboard Data - Inventory'!DH68</f>
        <v>519038.30958260002</v>
      </c>
      <c r="DE83" s="305">
        <f>'[1]GHG Dashboard Data - Inventory'!DI68</f>
        <v>330575.90410730004</v>
      </c>
      <c r="DF83" s="305" t="str">
        <f>'[1]GHG Dashboard Data - Inventory'!DJ68</f>
        <v/>
      </c>
      <c r="DG83" s="305" t="str">
        <f>'[1]GHG Dashboard Data - Inventory'!DK68</f>
        <v/>
      </c>
      <c r="DH83" s="305" t="str">
        <f>'[1]GHG Dashboard Data - Inventory'!DL68</f>
        <v/>
      </c>
      <c r="DI83" s="305" t="str">
        <f>'[1]GHG Dashboard Data - Inventory'!DM68</f>
        <v/>
      </c>
      <c r="DJ83" s="305">
        <f>'[1]GHG Dashboard Data - Inventory'!DN68</f>
        <v>18040.114933250403</v>
      </c>
      <c r="DK83" s="305">
        <f>'[1]GHG Dashboard Data - Inventory'!DO68</f>
        <v>1005973.5524610876</v>
      </c>
      <c r="DL83" s="305">
        <f>'[1]GHG Dashboard Data - Inventory'!DP68</f>
        <v>11003.269459799731</v>
      </c>
      <c r="DM83" s="305" t="str">
        <f>'[1]GHG Dashboard Data - Inventory'!DQ68</f>
        <v/>
      </c>
      <c r="DN83" s="305" t="str">
        <f>'[1]GHG Dashboard Data - Inventory'!DR68</f>
        <v/>
      </c>
      <c r="DO83" s="305">
        <f>'[1]GHG Dashboard Data - Inventory'!DS68</f>
        <v>19176.645794389955</v>
      </c>
      <c r="DP83" s="305">
        <f>'[1]GHG Dashboard Data - Inventory'!DT68</f>
        <v>83416.784411699031</v>
      </c>
      <c r="DQ83" s="305">
        <f>'[1]GHG Dashboard Data - Inventory'!DU68</f>
        <v>13447.400000000001</v>
      </c>
      <c r="DR83" s="305" t="str">
        <f>'[1]GHG Dashboard Data - Inventory'!DV68</f>
        <v/>
      </c>
      <c r="DS83" s="305">
        <f>'[1]GHG Dashboard Data - Inventory'!DW68</f>
        <v>5293.483236512222</v>
      </c>
      <c r="DT83" s="305" t="str">
        <f>'[1]GHG Dashboard Data - Inventory'!DX68</f>
        <v/>
      </c>
      <c r="DU83" s="305" t="str">
        <f>'[1]GHG Dashboard Data - Inventory'!DY68</f>
        <v/>
      </c>
      <c r="DV83" s="305" t="str">
        <f>'[1]GHG Dashboard Data - Inventory'!DZ68</f>
        <v/>
      </c>
      <c r="DW83" s="305" t="str">
        <f>'[1]GHG Dashboard Data - Inventory'!EA68</f>
        <v/>
      </c>
      <c r="DX83" s="305" t="str">
        <f>'[1]GHG Dashboard Data - Inventory'!EB68</f>
        <v/>
      </c>
      <c r="DY83" s="306" t="str">
        <f>'[1]GHG Dashboard Data - Inventory'!EC68</f>
        <v/>
      </c>
      <c r="DZ83" s="307">
        <f>'[1]GHG Dashboard Data - Inventory'!ED68</f>
        <v>429583.65673440002</v>
      </c>
      <c r="EA83" s="307">
        <f>'[1]GHG Dashboard Data - Inventory'!EE68</f>
        <v>486454.10174760001</v>
      </c>
      <c r="EB83" s="307">
        <f>'[1]GHG Dashboard Data - Inventory'!EF68</f>
        <v>328177.43079240003</v>
      </c>
      <c r="EC83" s="307" t="str">
        <f>'[1]GHG Dashboard Data - Inventory'!EG68</f>
        <v/>
      </c>
      <c r="ED83" s="307">
        <f>'[1]GHG Dashboard Data - Inventory'!EH68</f>
        <v>2112.0400000000004</v>
      </c>
      <c r="EE83" s="307" t="str">
        <f>'[1]GHG Dashboard Data - Inventory'!EI68</f>
        <v/>
      </c>
      <c r="EF83" s="307" t="str">
        <f>'[1]GHG Dashboard Data - Inventory'!EJ68</f>
        <v/>
      </c>
      <c r="EG83" s="307" t="str">
        <f>'[1]GHG Dashboard Data - Inventory'!EK68</f>
        <v/>
      </c>
      <c r="EH83" s="307">
        <f>'[1]GHG Dashboard Data - Inventory'!EL68</f>
        <v>18040.114933250403</v>
      </c>
      <c r="EI83" s="307">
        <f>'[1]GHG Dashboard Data - Inventory'!EM68</f>
        <v>1005973.5524610876</v>
      </c>
      <c r="EJ83" s="307">
        <f>'[1]GHG Dashboard Data - Inventory'!EN68</f>
        <v>11003.269459799731</v>
      </c>
      <c r="EK83" s="307" t="str">
        <f>'[1]GHG Dashboard Data - Inventory'!EO68</f>
        <v/>
      </c>
      <c r="EL83" s="307" t="str">
        <f>'[1]GHG Dashboard Data - Inventory'!EP68</f>
        <v/>
      </c>
      <c r="EM83" s="307">
        <f>'[1]GHG Dashboard Data - Inventory'!EQ68</f>
        <v>19176.645794389955</v>
      </c>
      <c r="EN83" s="307" t="str">
        <f>'[1]GHG Dashboard Data - Inventory'!ER68</f>
        <v/>
      </c>
      <c r="EO83" s="307" t="str">
        <f>'[1]GHG Dashboard Data - Inventory'!ES68</f>
        <v/>
      </c>
      <c r="EP83" s="307" t="str">
        <f>'[1]GHG Dashboard Data - Inventory'!ET68</f>
        <v/>
      </c>
      <c r="EQ83" s="307" t="str">
        <f>'[1]GHG Dashboard Data - Inventory'!EU68</f>
        <v/>
      </c>
      <c r="ER83" s="307" t="str">
        <f>'[1]GHG Dashboard Data - Inventory'!EV68</f>
        <v/>
      </c>
      <c r="ES83" s="307" t="str">
        <f>'[1]GHG Dashboard Data - Inventory'!EW68</f>
        <v/>
      </c>
      <c r="ET83" s="307" t="str">
        <f>'[1]GHG Dashboard Data - Inventory'!EX68</f>
        <v/>
      </c>
      <c r="EU83" s="307" t="str">
        <f>'[1]GHG Dashboard Data - Inventory'!EY68</f>
        <v/>
      </c>
      <c r="EV83" s="307" t="str">
        <f>'[1]GHG Dashboard Data - Inventory'!EZ68</f>
        <v/>
      </c>
      <c r="EW83" s="308">
        <f t="shared" si="110"/>
        <v>2112.0400000000004</v>
      </c>
      <c r="EX83" s="309">
        <f>'[1]GHG Dashboard Data - Inventory'!FA68</f>
        <v>1314378.6046115507</v>
      </c>
      <c r="EY83" s="309">
        <f>'[1]GHG Dashboard Data - Inventory'!FB68</f>
        <v>1036153.4677152773</v>
      </c>
      <c r="EZ83" s="309">
        <f>'[1]GHG Dashboard Data - Inventory'!FC68</f>
        <v>102157.66764821127</v>
      </c>
      <c r="FA83" s="309">
        <f>'[1]GHG Dashboard Data - Inventory'!FD68</f>
        <v>1314378.6046115507</v>
      </c>
      <c r="FB83" s="309">
        <f>'[1]GHG Dashboard Data - Inventory'!FE68</f>
        <v>1036153.4677152773</v>
      </c>
      <c r="FC83" s="309">
        <f>'[1]GHG Dashboard Data - Inventory'!FF68</f>
        <v>102157.66764821127</v>
      </c>
      <c r="FD83" s="309" t="str">
        <f>'[1]GHG Dashboard Data - Inventory'!FG68</f>
        <v/>
      </c>
      <c r="FE83" s="309" t="str">
        <f>'[1]GHG Dashboard Data - Inventory'!FH68</f>
        <v/>
      </c>
      <c r="FF83" s="309" t="str">
        <f>'[1]GHG Dashboard Data - Inventory'!B68</f>
        <v>NO</v>
      </c>
      <c r="FG83" s="31" t="str">
        <f>IFERROR(VLOOKUP(E83,'Climate data-must not modify'!A:D,4,FALSE),"")</f>
        <v>Highlands</v>
      </c>
      <c r="FH83" s="31">
        <f t="shared" si="111"/>
        <v>61694.178898118058</v>
      </c>
      <c r="FI83" s="31">
        <f t="shared" si="112"/>
        <v>5443.9349395494492</v>
      </c>
      <c r="FJ83" s="35"/>
    </row>
    <row r="84" spans="1:166" s="31" customFormat="1">
      <c r="A84" s="31">
        <f t="shared" si="106"/>
        <v>8</v>
      </c>
      <c r="B84" s="31">
        <f t="shared" si="107"/>
        <v>69</v>
      </c>
      <c r="C84" s="34" t="str">
        <f t="shared" si="108"/>
        <v>Vancouver_2016</v>
      </c>
      <c r="D84" s="231">
        <f>'[1]GHG Dashboard Data - Inventory'!H69</f>
        <v>2016</v>
      </c>
      <c r="E84" s="156" t="str">
        <f>'[1]GHG Dashboard Data - Inventory'!C69</f>
        <v>Vancouver</v>
      </c>
      <c r="F84" s="156" t="str">
        <f>'[1]GHG Dashboard Data - Inventory'!D69</f>
        <v>Canada</v>
      </c>
      <c r="G84" s="156" t="str">
        <f>'[1]GHG Dashboard Data - Inventory'!E69</f>
        <v>North America</v>
      </c>
      <c r="H84" s="156">
        <f>'[1]GHG Dashboard Data - Inventory'!K69</f>
        <v>631486</v>
      </c>
      <c r="I84" s="156">
        <f>'[1]GHG Dashboard Data - Inventory'!L69</f>
        <v>114.97</v>
      </c>
      <c r="J84" s="156">
        <f>'[1]GHG Dashboard Data - Inventory'!M69/1000000</f>
        <v>38739.103399599997</v>
      </c>
      <c r="K84" s="156" t="str">
        <f>'[1]GHG Dashboard Data - Inventory'!J69</f>
        <v>BASIC</v>
      </c>
      <c r="L84" s="148">
        <f>'[1]GHG Dashboard Data - Inventory'!N69</f>
        <v>459813.5979996</v>
      </c>
      <c r="M84" s="148">
        <f>'[1]GHG Dashboard Data - Inventory'!O69</f>
        <v>18552.821287466668</v>
      </c>
      <c r="N84" s="149">
        <f>'[1]GHG Dashboard Data - Inventory'!P69</f>
        <v>0</v>
      </c>
      <c r="O84" s="148">
        <f>'[1]GHG Dashboard Data - Inventory'!Q69</f>
        <v>856410.27171959996</v>
      </c>
      <c r="P84" s="148">
        <f>'[1]GHG Dashboard Data - Inventory'!R69</f>
        <v>35076.402676266669</v>
      </c>
      <c r="Q84" s="149">
        <f>'[1]GHG Dashboard Data - Inventory'!S69</f>
        <v>0</v>
      </c>
      <c r="R84" s="148">
        <f>'[1]GHG Dashboard Data - Inventory'!T69</f>
        <v>0</v>
      </c>
      <c r="S84" s="148">
        <f>'[1]GHG Dashboard Data - Inventory'!U69</f>
        <v>2697.9526731733336</v>
      </c>
      <c r="T84" s="149">
        <f>'[1]GHG Dashboard Data - Inventory'!V69</f>
        <v>0</v>
      </c>
      <c r="U84" s="148" t="str">
        <f>'[1]GHG Dashboard Data - Inventory'!W69</f>
        <v>IE</v>
      </c>
      <c r="V84" s="148" t="str">
        <f>'[1]GHG Dashboard Data - Inventory'!X69</f>
        <v>IE</v>
      </c>
      <c r="W84" s="149" t="str">
        <f>'[1]GHG Dashboard Data - Inventory'!Y69</f>
        <v>NO</v>
      </c>
      <c r="X84" s="150">
        <f>'[1]GHG Dashboard Data - Inventory'!Z69</f>
        <v>2509.9140000000002</v>
      </c>
      <c r="Y84" s="148" t="str">
        <f>'[1]GHG Dashboard Data - Inventory'!AA69</f>
        <v>NO</v>
      </c>
      <c r="Z84" s="148" t="str">
        <f>'[1]GHG Dashboard Data - Inventory'!AB69</f>
        <v>NO</v>
      </c>
      <c r="AA84" s="149" t="str">
        <f>'[1]GHG Dashboard Data - Inventory'!AC69</f>
        <v>NO</v>
      </c>
      <c r="AB84" s="148" t="str">
        <f>'[1]GHG Dashboard Data - Inventory'!AD69</f>
        <v>NO</v>
      </c>
      <c r="AC84" s="148" t="str">
        <f>'[1]GHG Dashboard Data - Inventory'!AE69</f>
        <v>NO</v>
      </c>
      <c r="AD84" s="149" t="str">
        <f>'[1]GHG Dashboard Data - Inventory'!AF69</f>
        <v>NO</v>
      </c>
      <c r="AE84" s="148" t="str">
        <f>'[1]GHG Dashboard Data - Inventory'!AG69</f>
        <v>NO</v>
      </c>
      <c r="AF84" s="148">
        <f>'[1]GHG Dashboard Data - Inventory'!AH69</f>
        <v>19038.2641299672</v>
      </c>
      <c r="AG84" s="148">
        <f>'[1]GHG Dashboard Data - Inventory'!AI69</f>
        <v>1035581.7583615313</v>
      </c>
      <c r="AH84" s="148" t="str">
        <f>'[1]GHG Dashboard Data - Inventory'!AJ69</f>
        <v>IE</v>
      </c>
      <c r="AI84" s="149">
        <f>'[1]GHG Dashboard Data - Inventory'!AK69</f>
        <v>0</v>
      </c>
      <c r="AJ84" s="148">
        <f>'[1]GHG Dashboard Data - Inventory'!AL69</f>
        <v>11003.269459799731</v>
      </c>
      <c r="AK84" s="148" t="str">
        <f>'[1]GHG Dashboard Data - Inventory'!AM69</f>
        <v>IE</v>
      </c>
      <c r="AL84" s="149" t="str">
        <f>'[1]GHG Dashboard Data - Inventory'!AN69</f>
        <v>NE</v>
      </c>
      <c r="AM84" s="148" t="str">
        <f>'[1]GHG Dashboard Data - Inventory'!AO69</f>
        <v>NO</v>
      </c>
      <c r="AN84" s="148" t="str">
        <f>'[1]GHG Dashboard Data - Inventory'!AP69</f>
        <v>NO</v>
      </c>
      <c r="AO84" s="149" t="str">
        <f>'[1]GHG Dashboard Data - Inventory'!AQ69</f>
        <v>NE</v>
      </c>
      <c r="AP84" s="148" t="str">
        <f>'[1]GHG Dashboard Data - Inventory'!AR69</f>
        <v>NO</v>
      </c>
      <c r="AQ84" s="148" t="str">
        <f>'[1]GHG Dashboard Data - Inventory'!AS69</f>
        <v>NO</v>
      </c>
      <c r="AR84" s="149" t="str">
        <f>'[1]GHG Dashboard Data - Inventory'!AT69</f>
        <v>NE</v>
      </c>
      <c r="AS84" s="148">
        <f>'[1]GHG Dashboard Data - Inventory'!AU69</f>
        <v>19740.174953267946</v>
      </c>
      <c r="AT84" s="148" t="str">
        <f>'[1]GHG Dashboard Data - Inventory'!AV69</f>
        <v>NO</v>
      </c>
      <c r="AU84" s="149" t="str">
        <f>'[1]GHG Dashboard Data - Inventory'!AW69</f>
        <v>NE</v>
      </c>
      <c r="AV84" s="148" t="str">
        <f>'[1]GHG Dashboard Data - Inventory'!AX69</f>
        <v>NO</v>
      </c>
      <c r="AW84" s="148">
        <f>'[1]GHG Dashboard Data - Inventory'!AY69</f>
        <v>84673.245512077629</v>
      </c>
      <c r="AX84" s="150" t="str">
        <f>'[1]GHG Dashboard Data - Inventory'!AZ69</f>
        <v>NO</v>
      </c>
      <c r="AY84" s="148" t="str">
        <f>'[1]GHG Dashboard Data - Inventory'!BA69</f>
        <v>NO</v>
      </c>
      <c r="AZ84" s="148">
        <f>'[1]GHG Dashboard Data - Inventory'!BB69</f>
        <v>17235.400000000001</v>
      </c>
      <c r="BA84" s="150" t="str">
        <f>'[1]GHG Dashboard Data - Inventory'!BC69</f>
        <v>NO</v>
      </c>
      <c r="BB84" s="148" t="str">
        <f>'[1]GHG Dashboard Data - Inventory'!BD69</f>
        <v>NO</v>
      </c>
      <c r="BC84" s="148" t="str">
        <f>'[1]GHG Dashboard Data - Inventory'!BE69</f>
        <v>IE</v>
      </c>
      <c r="BD84" s="150" t="str">
        <f>'[1]GHG Dashboard Data - Inventory'!BF69</f>
        <v>NO</v>
      </c>
      <c r="BE84" s="148" t="str">
        <f>'[1]GHG Dashboard Data - Inventory'!BG69</f>
        <v>NO</v>
      </c>
      <c r="BF84" s="148">
        <f>'[1]GHG Dashboard Data - Inventory'!BH69</f>
        <v>5334.9580778000418</v>
      </c>
      <c r="BG84" s="150" t="str">
        <f>'[1]GHG Dashboard Data - Inventory'!BI69</f>
        <v>NO</v>
      </c>
      <c r="BH84" s="149" t="str">
        <f>'[1]GHG Dashboard Data - Inventory'!BJ69</f>
        <v>NE</v>
      </c>
      <c r="BI84" s="149" t="str">
        <f>'[1]GHG Dashboard Data - Inventory'!BK69</f>
        <v>NE</v>
      </c>
      <c r="BJ84" s="149" t="str">
        <f>'[1]GHG Dashboard Data - Inventory'!BL69</f>
        <v>NE</v>
      </c>
      <c r="BK84" s="149" t="str">
        <f>'[1]GHG Dashboard Data - Inventory'!BM69</f>
        <v>NE</v>
      </c>
      <c r="BL84" s="149" t="str">
        <f>'[1]GHG Dashboard Data - Inventory'!BN69</f>
        <v>NE</v>
      </c>
      <c r="BM84" s="151" t="str">
        <f>'[1]GHG Dashboard Data - Inventory'!BO69</f>
        <v>NE</v>
      </c>
      <c r="BN84" s="269">
        <f>'[1]GHG Dashboard Data - Inventory'!BP69</f>
        <v>0</v>
      </c>
      <c r="BO84" s="269">
        <f>'[1]GHG Dashboard Data - Inventory'!BQ69</f>
        <v>0</v>
      </c>
      <c r="BP84" s="269">
        <f>'[1]GHG Dashboard Data - Inventory'!BR69</f>
        <v>0</v>
      </c>
      <c r="BQ84" s="269">
        <f>'[1]GHG Dashboard Data - Inventory'!BS69</f>
        <v>0</v>
      </c>
      <c r="BR84" s="269">
        <f>'[1]GHG Dashboard Data - Inventory'!BT69</f>
        <v>0</v>
      </c>
      <c r="BS84" s="269">
        <f>'[1]GHG Dashboard Data - Inventory'!BU69</f>
        <v>0</v>
      </c>
      <c r="BT84" s="152" t="str">
        <f t="shared" si="109"/>
        <v>Vancouver_2016</v>
      </c>
      <c r="BU84" s="152">
        <f>'[1]GHG Dashboard Data - Inventory'!BW69</f>
        <v>2565158.1168505503</v>
      </c>
      <c r="BV84" s="152">
        <f>'[1]GHG Dashboard Data - Inventory'!BX69</f>
        <v>2565158.1168505503</v>
      </c>
      <c r="BW84" s="152">
        <f>'[1]GHG Dashboard Data - Inventory'!BY69</f>
        <v>2565158.1168505503</v>
      </c>
      <c r="BX84" s="152">
        <f>'[1]GHG Dashboard Data - Inventory'!BZ69</f>
        <v>2404097.2506237663</v>
      </c>
      <c r="BY84" s="302">
        <f>'[1]GHG Dashboard Data - Inventory'!CA69</f>
        <v>1391589.3104860736</v>
      </c>
      <c r="BZ84" s="302">
        <f>'[1]GHG Dashboard Data - Inventory'!CB69</f>
        <v>1066325.202774599</v>
      </c>
      <c r="CA84" s="302">
        <f>'[1]GHG Dashboard Data - Inventory'!CC69</f>
        <v>107243.60358987768</v>
      </c>
      <c r="CB84" s="303">
        <f>'[1]GHG Dashboard Data - Inventory'!CD69</f>
        <v>1391589.3104860736</v>
      </c>
      <c r="CC84" s="303">
        <f>'[1]GHG Dashboard Data - Inventory'!CE69</f>
        <v>1066325.202774599</v>
      </c>
      <c r="CD84" s="303">
        <f>'[1]GHG Dashboard Data - Inventory'!CF69</f>
        <v>107243.60358987768</v>
      </c>
      <c r="CE84" s="303" t="str">
        <f>'[1]GHG Dashboard Data - Inventory'!CG69</f>
        <v/>
      </c>
      <c r="CF84" s="303" t="str">
        <f>'[1]GHG Dashboard Data - Inventory'!CH69</f>
        <v/>
      </c>
      <c r="CG84" s="304">
        <f>'[1]GHG Dashboard Data - Inventory'!CI69</f>
        <v>1337772.0478491671</v>
      </c>
      <c r="CH84" s="304">
        <f>'[1]GHG Dashboard Data - Inventory'!CK69</f>
        <v>1066325.202774599</v>
      </c>
      <c r="CI84" s="304">
        <f>SUM('[1]GHG Dashboard Data - Inventory'!CL69:CM69)</f>
        <v>0</v>
      </c>
      <c r="CJ84" s="304" t="str">
        <f>'[1]GHG Dashboard Data - Inventory'!CN69</f>
        <v/>
      </c>
      <c r="CK84" s="304" t="str">
        <f>'[1]GHG Dashboard Data - Inventory'!CO69</f>
        <v/>
      </c>
      <c r="CL84" s="302">
        <f>'[1]GHG Dashboard Data - Inventory'!CP69</f>
        <v>478366.41928706667</v>
      </c>
      <c r="CM84" s="302">
        <f>'[1]GHG Dashboard Data - Inventory'!CQ69</f>
        <v>891486.67439586658</v>
      </c>
      <c r="CN84" s="302">
        <f>'[1]GHG Dashboard Data - Inventory'!CR69</f>
        <v>2697.9526731733336</v>
      </c>
      <c r="CO84" s="302" t="str">
        <f>'[1]GHG Dashboard Data - Inventory'!CS69</f>
        <v/>
      </c>
      <c r="CP84" s="302" t="str">
        <f>'[1]GHG Dashboard Data - Inventory'!CT69</f>
        <v/>
      </c>
      <c r="CQ84" s="302" t="str">
        <f>'[1]GHG Dashboard Data - Inventory'!CU69</f>
        <v/>
      </c>
      <c r="CR84" s="302" t="str">
        <f>'[1]GHG Dashboard Data - Inventory'!CV69</f>
        <v/>
      </c>
      <c r="CS84" s="302">
        <f>'[1]GHG Dashboard Data - Inventory'!CW69</f>
        <v>19038.2641299672</v>
      </c>
      <c r="CT84" s="302">
        <f>'[1]GHG Dashboard Data - Inventory'!CX69</f>
        <v>1035581.7583615313</v>
      </c>
      <c r="CU84" s="302">
        <f>'[1]GHG Dashboard Data - Inventory'!CY69</f>
        <v>11003.269459799731</v>
      </c>
      <c r="CV84" s="302" t="str">
        <f>'[1]GHG Dashboard Data - Inventory'!CZ69</f>
        <v/>
      </c>
      <c r="CW84" s="302" t="str">
        <f>'[1]GHG Dashboard Data - Inventory'!DA69</f>
        <v/>
      </c>
      <c r="CX84" s="302">
        <f>'[1]GHG Dashboard Data - Inventory'!DB69</f>
        <v>19740.174953267946</v>
      </c>
      <c r="CY84" s="302">
        <f>'[1]GHG Dashboard Data - Inventory'!DC69</f>
        <v>84673.245512077629</v>
      </c>
      <c r="CZ84" s="302">
        <f>'[1]GHG Dashboard Data - Inventory'!DD69</f>
        <v>17235.400000000001</v>
      </c>
      <c r="DA84" s="302" t="str">
        <f>'[1]GHG Dashboard Data - Inventory'!DE69</f>
        <v/>
      </c>
      <c r="DB84" s="302">
        <f>'[1]GHG Dashboard Data - Inventory'!DF69</f>
        <v>5334.9580778000418</v>
      </c>
      <c r="DC84" s="305">
        <f>'[1]GHG Dashboard Data - Inventory'!DG69</f>
        <v>478366.41928706667</v>
      </c>
      <c r="DD84" s="305">
        <f>'[1]GHG Dashboard Data - Inventory'!DH69</f>
        <v>891486.67439586658</v>
      </c>
      <c r="DE84" s="305">
        <f>'[1]GHG Dashboard Data - Inventory'!DI69</f>
        <v>2697.9526731733336</v>
      </c>
      <c r="DF84" s="305" t="str">
        <f>'[1]GHG Dashboard Data - Inventory'!DJ69</f>
        <v/>
      </c>
      <c r="DG84" s="305" t="str">
        <f>'[1]GHG Dashboard Data - Inventory'!DK69</f>
        <v/>
      </c>
      <c r="DH84" s="305" t="str">
        <f>'[1]GHG Dashboard Data - Inventory'!DL69</f>
        <v/>
      </c>
      <c r="DI84" s="305" t="str">
        <f>'[1]GHG Dashboard Data - Inventory'!DM69</f>
        <v/>
      </c>
      <c r="DJ84" s="305">
        <f>'[1]GHG Dashboard Data - Inventory'!DN69</f>
        <v>19038.2641299672</v>
      </c>
      <c r="DK84" s="305">
        <f>'[1]GHG Dashboard Data - Inventory'!DO69</f>
        <v>1035581.7583615313</v>
      </c>
      <c r="DL84" s="305">
        <f>'[1]GHG Dashboard Data - Inventory'!DP69</f>
        <v>11003.269459799731</v>
      </c>
      <c r="DM84" s="305" t="str">
        <f>'[1]GHG Dashboard Data - Inventory'!DQ69</f>
        <v/>
      </c>
      <c r="DN84" s="305" t="str">
        <f>'[1]GHG Dashboard Data - Inventory'!DR69</f>
        <v/>
      </c>
      <c r="DO84" s="305">
        <f>'[1]GHG Dashboard Data - Inventory'!DS69</f>
        <v>19740.174953267946</v>
      </c>
      <c r="DP84" s="305">
        <f>'[1]GHG Dashboard Data - Inventory'!DT69</f>
        <v>84673.245512077629</v>
      </c>
      <c r="DQ84" s="305">
        <f>'[1]GHG Dashboard Data - Inventory'!DU69</f>
        <v>17235.400000000001</v>
      </c>
      <c r="DR84" s="305" t="str">
        <f>'[1]GHG Dashboard Data - Inventory'!DV69</f>
        <v/>
      </c>
      <c r="DS84" s="305">
        <f>'[1]GHG Dashboard Data - Inventory'!DW69</f>
        <v>5334.9580778000418</v>
      </c>
      <c r="DT84" s="305" t="str">
        <f>'[1]GHG Dashboard Data - Inventory'!DX69</f>
        <v/>
      </c>
      <c r="DU84" s="305" t="str">
        <f>'[1]GHG Dashboard Data - Inventory'!DY69</f>
        <v/>
      </c>
      <c r="DV84" s="305" t="str">
        <f>'[1]GHG Dashboard Data - Inventory'!DZ69</f>
        <v/>
      </c>
      <c r="DW84" s="305" t="str">
        <f>'[1]GHG Dashboard Data - Inventory'!EA69</f>
        <v/>
      </c>
      <c r="DX84" s="305" t="str">
        <f>'[1]GHG Dashboard Data - Inventory'!EB69</f>
        <v/>
      </c>
      <c r="DY84" s="306" t="str">
        <f>'[1]GHG Dashboard Data - Inventory'!EC69</f>
        <v/>
      </c>
      <c r="DZ84" s="307">
        <f>'[1]GHG Dashboard Data - Inventory'!ED69</f>
        <v>459813.5979996</v>
      </c>
      <c r="EA84" s="307">
        <f>'[1]GHG Dashboard Data - Inventory'!EE69</f>
        <v>856410.27171959996</v>
      </c>
      <c r="EB84" s="307" t="str">
        <f>'[1]GHG Dashboard Data - Inventory'!EF69</f>
        <v/>
      </c>
      <c r="EC84" s="307" t="str">
        <f>'[1]GHG Dashboard Data - Inventory'!EG69</f>
        <v/>
      </c>
      <c r="ED84" s="307">
        <f>'[1]GHG Dashboard Data - Inventory'!EH69</f>
        <v>2509.9140000000002</v>
      </c>
      <c r="EE84" s="307" t="str">
        <f>'[1]GHG Dashboard Data - Inventory'!EI69</f>
        <v/>
      </c>
      <c r="EF84" s="307" t="str">
        <f>'[1]GHG Dashboard Data - Inventory'!EJ69</f>
        <v/>
      </c>
      <c r="EG84" s="307" t="str">
        <f>'[1]GHG Dashboard Data - Inventory'!EK69</f>
        <v/>
      </c>
      <c r="EH84" s="307">
        <f>'[1]GHG Dashboard Data - Inventory'!EL69</f>
        <v>19038.2641299672</v>
      </c>
      <c r="EI84" s="307">
        <f>'[1]GHG Dashboard Data - Inventory'!EM69</f>
        <v>1035581.7583615313</v>
      </c>
      <c r="EJ84" s="307">
        <f>'[1]GHG Dashboard Data - Inventory'!EN69</f>
        <v>11003.269459799731</v>
      </c>
      <c r="EK84" s="307" t="str">
        <f>'[1]GHG Dashboard Data - Inventory'!EO69</f>
        <v/>
      </c>
      <c r="EL84" s="307" t="str">
        <f>'[1]GHG Dashboard Data - Inventory'!EP69</f>
        <v/>
      </c>
      <c r="EM84" s="307">
        <f>'[1]GHG Dashboard Data - Inventory'!EQ69</f>
        <v>19740.174953267946</v>
      </c>
      <c r="EN84" s="307" t="str">
        <f>'[1]GHG Dashboard Data - Inventory'!ER69</f>
        <v/>
      </c>
      <c r="EO84" s="307" t="str">
        <f>'[1]GHG Dashboard Data - Inventory'!ES69</f>
        <v/>
      </c>
      <c r="EP84" s="307" t="str">
        <f>'[1]GHG Dashboard Data - Inventory'!ET69</f>
        <v/>
      </c>
      <c r="EQ84" s="307" t="str">
        <f>'[1]GHG Dashboard Data - Inventory'!EU69</f>
        <v/>
      </c>
      <c r="ER84" s="307" t="str">
        <f>'[1]GHG Dashboard Data - Inventory'!EV69</f>
        <v/>
      </c>
      <c r="ES84" s="307" t="str">
        <f>'[1]GHG Dashboard Data - Inventory'!EW69</f>
        <v/>
      </c>
      <c r="ET84" s="307" t="str">
        <f>'[1]GHG Dashboard Data - Inventory'!EX69</f>
        <v/>
      </c>
      <c r="EU84" s="307" t="str">
        <f>'[1]GHG Dashboard Data - Inventory'!EY69</f>
        <v/>
      </c>
      <c r="EV84" s="307" t="str">
        <f>'[1]GHG Dashboard Data - Inventory'!EZ69</f>
        <v/>
      </c>
      <c r="EW84" s="308">
        <f t="shared" si="110"/>
        <v>2509.9140000000002</v>
      </c>
      <c r="EX84" s="309">
        <f>'[1]GHG Dashboard Data - Inventory'!FA69</f>
        <v>1391589.3104860736</v>
      </c>
      <c r="EY84" s="309">
        <f>'[1]GHG Dashboard Data - Inventory'!FB69</f>
        <v>1066325.202774599</v>
      </c>
      <c r="EZ84" s="309">
        <f>'[1]GHG Dashboard Data - Inventory'!FC69</f>
        <v>107243.60358987768</v>
      </c>
      <c r="FA84" s="309">
        <f>'[1]GHG Dashboard Data - Inventory'!FD69</f>
        <v>1391589.3104860736</v>
      </c>
      <c r="FB84" s="309">
        <f>'[1]GHG Dashboard Data - Inventory'!FE69</f>
        <v>1066325.202774599</v>
      </c>
      <c r="FC84" s="309">
        <f>'[1]GHG Dashboard Data - Inventory'!FF69</f>
        <v>107243.60358987768</v>
      </c>
      <c r="FD84" s="309" t="str">
        <f>'[1]GHG Dashboard Data - Inventory'!FG69</f>
        <v/>
      </c>
      <c r="FE84" s="309" t="str">
        <f>'[1]GHG Dashboard Data - Inventory'!FH69</f>
        <v/>
      </c>
      <c r="FF84" s="309" t="str">
        <f>'[1]GHG Dashboard Data - Inventory'!B69</f>
        <v>NO</v>
      </c>
      <c r="FG84" s="31" t="str">
        <f>IFERROR(VLOOKUP(E84,'Climate data-must not modify'!A:D,4,FALSE),"")</f>
        <v>Highlands</v>
      </c>
      <c r="FH84" s="31">
        <f t="shared" si="111"/>
        <v>61345.941793800652</v>
      </c>
      <c r="FI84" s="31">
        <f t="shared" si="112"/>
        <v>5492.6154649038881</v>
      </c>
      <c r="FJ84" s="35"/>
    </row>
    <row r="85" spans="1:166" s="31" customFormat="1">
      <c r="A85" s="31">
        <f t="shared" si="106"/>
        <v>8</v>
      </c>
      <c r="B85" s="31">
        <f t="shared" si="107"/>
        <v>70</v>
      </c>
      <c r="C85" s="34" t="str">
        <f t="shared" si="108"/>
        <v>Vancouver_2017</v>
      </c>
      <c r="D85" s="231">
        <f>'[1]GHG Dashboard Data - Inventory'!H70</f>
        <v>2017</v>
      </c>
      <c r="E85" s="156" t="str">
        <f>'[1]GHG Dashboard Data - Inventory'!C70</f>
        <v>Vancouver</v>
      </c>
      <c r="F85" s="156" t="str">
        <f>'[1]GHG Dashboard Data - Inventory'!D70</f>
        <v>Canada</v>
      </c>
      <c r="G85" s="156" t="str">
        <f>'[1]GHG Dashboard Data - Inventory'!E70</f>
        <v>North America</v>
      </c>
      <c r="H85" s="156">
        <f>'[1]GHG Dashboard Data - Inventory'!K70</f>
        <v>637086</v>
      </c>
      <c r="I85" s="156">
        <f>'[1]GHG Dashboard Data - Inventory'!L70</f>
        <v>114.97</v>
      </c>
      <c r="J85" s="156">
        <f>'[1]GHG Dashboard Data - Inventory'!M70/1000000</f>
        <v>41340.715199999999</v>
      </c>
      <c r="K85" s="156" t="str">
        <f>'[1]GHG Dashboard Data - Inventory'!J70</f>
        <v>BASIC</v>
      </c>
      <c r="L85" s="148">
        <f>'[1]GHG Dashboard Data - Inventory'!N70</f>
        <v>512416.55772839999</v>
      </c>
      <c r="M85" s="148">
        <f>'[1]GHG Dashboard Data - Inventory'!O70</f>
        <v>19355.018442666667</v>
      </c>
      <c r="N85" s="149">
        <f>'[1]GHG Dashboard Data - Inventory'!P70</f>
        <v>0</v>
      </c>
      <c r="O85" s="148">
        <f>'[1]GHG Dashboard Data - Inventory'!Q70</f>
        <v>941821.96695600008</v>
      </c>
      <c r="P85" s="148">
        <f>'[1]GHG Dashboard Data - Inventory'!R70</f>
        <v>36066.524773333338</v>
      </c>
      <c r="Q85" s="149">
        <f>'[1]GHG Dashboard Data - Inventory'!S70</f>
        <v>0</v>
      </c>
      <c r="R85" s="148">
        <f>'[1]GHG Dashboard Data - Inventory'!T70</f>
        <v>0</v>
      </c>
      <c r="S85" s="148">
        <f>'[1]GHG Dashboard Data - Inventory'!U70</f>
        <v>2782.3397013333333</v>
      </c>
      <c r="T85" s="149">
        <f>'[1]GHG Dashboard Data - Inventory'!V70</f>
        <v>0</v>
      </c>
      <c r="U85" s="148" t="str">
        <f>'[1]GHG Dashboard Data - Inventory'!W70</f>
        <v>IE</v>
      </c>
      <c r="V85" s="148" t="str">
        <f>'[1]GHG Dashboard Data - Inventory'!X70</f>
        <v>IE</v>
      </c>
      <c r="W85" s="149" t="str">
        <f>'[1]GHG Dashboard Data - Inventory'!Y70</f>
        <v>NO</v>
      </c>
      <c r="X85" s="150">
        <f>'[1]GHG Dashboard Data - Inventory'!Z70</f>
        <v>3036.5280000000002</v>
      </c>
      <c r="Y85" s="148" t="str">
        <f>'[1]GHG Dashboard Data - Inventory'!AA70</f>
        <v>NO</v>
      </c>
      <c r="Z85" s="148" t="str">
        <f>'[1]GHG Dashboard Data - Inventory'!AB70</f>
        <v>NO</v>
      </c>
      <c r="AA85" s="149" t="str">
        <f>'[1]GHG Dashboard Data - Inventory'!AC70</f>
        <v>NO</v>
      </c>
      <c r="AB85" s="148" t="str">
        <f>'[1]GHG Dashboard Data - Inventory'!AD70</f>
        <v>NO</v>
      </c>
      <c r="AC85" s="148" t="str">
        <f>'[1]GHG Dashboard Data - Inventory'!AE70</f>
        <v>NO</v>
      </c>
      <c r="AD85" s="149" t="str">
        <f>'[1]GHG Dashboard Data - Inventory'!AF70</f>
        <v>NO</v>
      </c>
      <c r="AE85" s="148" t="str">
        <f>'[1]GHG Dashboard Data - Inventory'!AG70</f>
        <v>NO</v>
      </c>
      <c r="AF85" s="148">
        <f>'[1]GHG Dashboard Data - Inventory'!AH70</f>
        <v>21034.550259920401</v>
      </c>
      <c r="AG85" s="148">
        <f>'[1]GHG Dashboard Data - Inventory'!AI70</f>
        <v>1027375.71809164</v>
      </c>
      <c r="AH85" s="148" t="str">
        <f>'[1]GHG Dashboard Data - Inventory'!AJ70</f>
        <v>IE</v>
      </c>
      <c r="AI85" s="149">
        <f>'[1]GHG Dashboard Data - Inventory'!AK70</f>
        <v>0</v>
      </c>
      <c r="AJ85" s="148">
        <f>'[1]GHG Dashboard Data - Inventory'!AL70</f>
        <v>11003.269459799731</v>
      </c>
      <c r="AK85" s="148" t="str">
        <f>'[1]GHG Dashboard Data - Inventory'!AM70</f>
        <v>IE</v>
      </c>
      <c r="AL85" s="149" t="str">
        <f>'[1]GHG Dashboard Data - Inventory'!AN70</f>
        <v>NE</v>
      </c>
      <c r="AM85" s="148" t="str">
        <f>'[1]GHG Dashboard Data - Inventory'!AO70</f>
        <v>NO</v>
      </c>
      <c r="AN85" s="148" t="str">
        <f>'[1]GHG Dashboard Data - Inventory'!AP70</f>
        <v>NO</v>
      </c>
      <c r="AO85" s="149" t="str">
        <f>'[1]GHG Dashboard Data - Inventory'!AQ70</f>
        <v>NE</v>
      </c>
      <c r="AP85" s="148" t="str">
        <f>'[1]GHG Dashboard Data - Inventory'!AR70</f>
        <v>NO</v>
      </c>
      <c r="AQ85" s="148" t="str">
        <f>'[1]GHG Dashboard Data - Inventory'!AS70</f>
        <v>NO</v>
      </c>
      <c r="AR85" s="149" t="str">
        <f>'[1]GHG Dashboard Data - Inventory'!AT70</f>
        <v>NE</v>
      </c>
      <c r="AS85" s="148">
        <f>'[1]GHG Dashboard Data - Inventory'!AU70</f>
        <v>20303.704112145937</v>
      </c>
      <c r="AT85" s="148" t="str">
        <f>'[1]GHG Dashboard Data - Inventory'!AV70</f>
        <v>NO</v>
      </c>
      <c r="AU85" s="149" t="str">
        <f>'[1]GHG Dashboard Data - Inventory'!AW70</f>
        <v>NE</v>
      </c>
      <c r="AV85" s="148" t="str">
        <f>'[1]GHG Dashboard Data - Inventory'!AX70</f>
        <v>NO</v>
      </c>
      <c r="AW85" s="148">
        <f>'[1]GHG Dashboard Data - Inventory'!AY70</f>
        <v>83406.276919519616</v>
      </c>
      <c r="AX85" s="150" t="str">
        <f>'[1]GHG Dashboard Data - Inventory'!AZ70</f>
        <v>NO</v>
      </c>
      <c r="AY85" s="148" t="str">
        <f>'[1]GHG Dashboard Data - Inventory'!BA70</f>
        <v>NO</v>
      </c>
      <c r="AZ85" s="148">
        <f>'[1]GHG Dashboard Data - Inventory'!BB70</f>
        <v>17235.400000000001</v>
      </c>
      <c r="BA85" s="150" t="str">
        <f>'[1]GHG Dashboard Data - Inventory'!BC70</f>
        <v>NO</v>
      </c>
      <c r="BB85" s="148" t="str">
        <f>'[1]GHG Dashboard Data - Inventory'!BD70</f>
        <v>NO</v>
      </c>
      <c r="BC85" s="148" t="str">
        <f>'[1]GHG Dashboard Data - Inventory'!BE70</f>
        <v>IE</v>
      </c>
      <c r="BD85" s="150" t="str">
        <f>'[1]GHG Dashboard Data - Inventory'!BF70</f>
        <v>NO</v>
      </c>
      <c r="BE85" s="148" t="str">
        <f>'[1]GHG Dashboard Data - Inventory'!BG70</f>
        <v>NO</v>
      </c>
      <c r="BF85" s="148">
        <f>'[1]GHG Dashboard Data - Inventory'!BH70</f>
        <v>5295.3835169267104</v>
      </c>
      <c r="BG85" s="150" t="str">
        <f>'[1]GHG Dashboard Data - Inventory'!BI70</f>
        <v>NO</v>
      </c>
      <c r="BH85" s="149" t="str">
        <f>'[1]GHG Dashboard Data - Inventory'!BJ70</f>
        <v>NE</v>
      </c>
      <c r="BI85" s="149" t="str">
        <f>'[1]GHG Dashboard Data - Inventory'!BK70</f>
        <v>NE</v>
      </c>
      <c r="BJ85" s="149" t="str">
        <f>'[1]GHG Dashboard Data - Inventory'!BL70</f>
        <v>NE</v>
      </c>
      <c r="BK85" s="149" t="str">
        <f>'[1]GHG Dashboard Data - Inventory'!BM70</f>
        <v>NE</v>
      </c>
      <c r="BL85" s="149" t="str">
        <f>'[1]GHG Dashboard Data - Inventory'!BN70</f>
        <v>NE</v>
      </c>
      <c r="BM85" s="151" t="str">
        <f>'[1]GHG Dashboard Data - Inventory'!BO70</f>
        <v>NE</v>
      </c>
      <c r="BN85" s="269">
        <f>'[1]GHG Dashboard Data - Inventory'!BP70</f>
        <v>0</v>
      </c>
      <c r="BO85" s="269">
        <f>'[1]GHG Dashboard Data - Inventory'!BQ70</f>
        <v>0</v>
      </c>
      <c r="BP85" s="269">
        <f>'[1]GHG Dashboard Data - Inventory'!BR70</f>
        <v>0</v>
      </c>
      <c r="BQ85" s="269">
        <f>'[1]GHG Dashboard Data - Inventory'!BS70</f>
        <v>0</v>
      </c>
      <c r="BR85" s="269">
        <f>'[1]GHG Dashboard Data - Inventory'!BT70</f>
        <v>0</v>
      </c>
      <c r="BS85" s="269">
        <f>'[1]GHG Dashboard Data - Inventory'!BU70</f>
        <v>0</v>
      </c>
      <c r="BT85" s="152" t="str">
        <f t="shared" si="109"/>
        <v>Vancouver_2017</v>
      </c>
      <c r="BU85" s="152">
        <f>'[1]GHG Dashboard Data - Inventory'!BW70</f>
        <v>2698096.7099616858</v>
      </c>
      <c r="BV85" s="152">
        <f>'[1]GHG Dashboard Data - Inventory'!BX70</f>
        <v>2698096.7099616858</v>
      </c>
      <c r="BW85" s="152">
        <f>'[1]GHG Dashboard Data - Inventory'!BY70</f>
        <v>2698096.7099616858</v>
      </c>
      <c r="BX85" s="152">
        <f>'[1]GHG Dashboard Data - Inventory'!BZ70</f>
        <v>2536992.2946079061</v>
      </c>
      <c r="BY85" s="302">
        <f>'[1]GHG Dashboard Data - Inventory'!CA70</f>
        <v>1533476.9578616538</v>
      </c>
      <c r="BZ85" s="302">
        <f>'[1]GHG Dashboard Data - Inventory'!CB70</f>
        <v>1058682.6916635858</v>
      </c>
      <c r="CA85" s="302">
        <f>'[1]GHG Dashboard Data - Inventory'!CC70</f>
        <v>105937.06043644632</v>
      </c>
      <c r="CB85" s="303">
        <f>'[1]GHG Dashboard Data - Inventory'!CD70</f>
        <v>1533476.9578616538</v>
      </c>
      <c r="CC85" s="303">
        <f>'[1]GHG Dashboard Data - Inventory'!CE70</f>
        <v>1058682.6916635858</v>
      </c>
      <c r="CD85" s="303">
        <f>'[1]GHG Dashboard Data - Inventory'!CF70</f>
        <v>105937.06043644632</v>
      </c>
      <c r="CE85" s="303" t="str">
        <f>'[1]GHG Dashboard Data - Inventory'!CG70</f>
        <v/>
      </c>
      <c r="CF85" s="303" t="str">
        <f>'[1]GHG Dashboard Data - Inventory'!CH70</f>
        <v/>
      </c>
      <c r="CG85" s="304">
        <f>'[1]GHG Dashboard Data - Inventory'!CI70</f>
        <v>1478309.6029443203</v>
      </c>
      <c r="CH85" s="304">
        <f>'[1]GHG Dashboard Data - Inventory'!CK70</f>
        <v>1058682.6916635858</v>
      </c>
      <c r="CI85" s="304">
        <f>SUM('[1]GHG Dashboard Data - Inventory'!CL70:CM70)</f>
        <v>0</v>
      </c>
      <c r="CJ85" s="304" t="str">
        <f>'[1]GHG Dashboard Data - Inventory'!CN70</f>
        <v/>
      </c>
      <c r="CK85" s="304" t="str">
        <f>'[1]GHG Dashboard Data - Inventory'!CO70</f>
        <v/>
      </c>
      <c r="CL85" s="302">
        <f>'[1]GHG Dashboard Data - Inventory'!CP70</f>
        <v>531771.57617106661</v>
      </c>
      <c r="CM85" s="302">
        <f>'[1]GHG Dashboard Data - Inventory'!CQ70</f>
        <v>977888.49172933341</v>
      </c>
      <c r="CN85" s="302">
        <f>'[1]GHG Dashboard Data - Inventory'!CR70</f>
        <v>2782.3397013333333</v>
      </c>
      <c r="CO85" s="302" t="str">
        <f>'[1]GHG Dashboard Data - Inventory'!CS70</f>
        <v/>
      </c>
      <c r="CP85" s="302" t="str">
        <f>'[1]GHG Dashboard Data - Inventory'!CT70</f>
        <v/>
      </c>
      <c r="CQ85" s="302" t="str">
        <f>'[1]GHG Dashboard Data - Inventory'!CU70</f>
        <v/>
      </c>
      <c r="CR85" s="302" t="str">
        <f>'[1]GHG Dashboard Data - Inventory'!CV70</f>
        <v/>
      </c>
      <c r="CS85" s="302">
        <f>'[1]GHG Dashboard Data - Inventory'!CW70</f>
        <v>21034.550259920401</v>
      </c>
      <c r="CT85" s="302">
        <f>'[1]GHG Dashboard Data - Inventory'!CX70</f>
        <v>1027375.71809164</v>
      </c>
      <c r="CU85" s="302">
        <f>'[1]GHG Dashboard Data - Inventory'!CY70</f>
        <v>11003.269459799731</v>
      </c>
      <c r="CV85" s="302" t="str">
        <f>'[1]GHG Dashboard Data - Inventory'!CZ70</f>
        <v/>
      </c>
      <c r="CW85" s="302" t="str">
        <f>'[1]GHG Dashboard Data - Inventory'!DA70</f>
        <v/>
      </c>
      <c r="CX85" s="302">
        <f>'[1]GHG Dashboard Data - Inventory'!DB70</f>
        <v>20303.704112145937</v>
      </c>
      <c r="CY85" s="302">
        <f>'[1]GHG Dashboard Data - Inventory'!DC70</f>
        <v>83406.276919519616</v>
      </c>
      <c r="CZ85" s="302">
        <f>'[1]GHG Dashboard Data - Inventory'!DD70</f>
        <v>17235.400000000001</v>
      </c>
      <c r="DA85" s="302" t="str">
        <f>'[1]GHG Dashboard Data - Inventory'!DE70</f>
        <v/>
      </c>
      <c r="DB85" s="302">
        <f>'[1]GHG Dashboard Data - Inventory'!DF70</f>
        <v>5295.3835169267104</v>
      </c>
      <c r="DC85" s="305">
        <f>'[1]GHG Dashboard Data - Inventory'!DG70</f>
        <v>531771.57617106661</v>
      </c>
      <c r="DD85" s="305">
        <f>'[1]GHG Dashboard Data - Inventory'!DH70</f>
        <v>977888.49172933341</v>
      </c>
      <c r="DE85" s="305">
        <f>'[1]GHG Dashboard Data - Inventory'!DI70</f>
        <v>2782.3397013333333</v>
      </c>
      <c r="DF85" s="305" t="str">
        <f>'[1]GHG Dashboard Data - Inventory'!DJ70</f>
        <v/>
      </c>
      <c r="DG85" s="305" t="str">
        <f>'[1]GHG Dashboard Data - Inventory'!DK70</f>
        <v/>
      </c>
      <c r="DH85" s="305" t="str">
        <f>'[1]GHG Dashboard Data - Inventory'!DL70</f>
        <v/>
      </c>
      <c r="DI85" s="305" t="str">
        <f>'[1]GHG Dashboard Data - Inventory'!DM70</f>
        <v/>
      </c>
      <c r="DJ85" s="305">
        <f>'[1]GHG Dashboard Data - Inventory'!DN70</f>
        <v>21034.550259920401</v>
      </c>
      <c r="DK85" s="305">
        <f>'[1]GHG Dashboard Data - Inventory'!DO70</f>
        <v>1027375.71809164</v>
      </c>
      <c r="DL85" s="305">
        <f>'[1]GHG Dashboard Data - Inventory'!DP70</f>
        <v>11003.269459799731</v>
      </c>
      <c r="DM85" s="305" t="str">
        <f>'[1]GHG Dashboard Data - Inventory'!DQ70</f>
        <v/>
      </c>
      <c r="DN85" s="305" t="str">
        <f>'[1]GHG Dashboard Data - Inventory'!DR70</f>
        <v/>
      </c>
      <c r="DO85" s="305">
        <f>'[1]GHG Dashboard Data - Inventory'!DS70</f>
        <v>20303.704112145937</v>
      </c>
      <c r="DP85" s="305">
        <f>'[1]GHG Dashboard Data - Inventory'!DT70</f>
        <v>83406.276919519616</v>
      </c>
      <c r="DQ85" s="305">
        <f>'[1]GHG Dashboard Data - Inventory'!DU70</f>
        <v>17235.400000000001</v>
      </c>
      <c r="DR85" s="305" t="str">
        <f>'[1]GHG Dashboard Data - Inventory'!DV70</f>
        <v/>
      </c>
      <c r="DS85" s="305">
        <f>'[1]GHG Dashboard Data - Inventory'!DW70</f>
        <v>5295.3835169267104</v>
      </c>
      <c r="DT85" s="305" t="str">
        <f>'[1]GHG Dashboard Data - Inventory'!DX70</f>
        <v/>
      </c>
      <c r="DU85" s="305" t="str">
        <f>'[1]GHG Dashboard Data - Inventory'!DY70</f>
        <v/>
      </c>
      <c r="DV85" s="305" t="str">
        <f>'[1]GHG Dashboard Data - Inventory'!DZ70</f>
        <v/>
      </c>
      <c r="DW85" s="305" t="str">
        <f>'[1]GHG Dashboard Data - Inventory'!EA70</f>
        <v/>
      </c>
      <c r="DX85" s="305" t="str">
        <f>'[1]GHG Dashboard Data - Inventory'!EB70</f>
        <v/>
      </c>
      <c r="DY85" s="306" t="str">
        <f>'[1]GHG Dashboard Data - Inventory'!EC70</f>
        <v/>
      </c>
      <c r="DZ85" s="307">
        <f>'[1]GHG Dashboard Data - Inventory'!ED70</f>
        <v>512416.55772839999</v>
      </c>
      <c r="EA85" s="307">
        <f>'[1]GHG Dashboard Data - Inventory'!EE70</f>
        <v>941821.96695600008</v>
      </c>
      <c r="EB85" s="307" t="str">
        <f>'[1]GHG Dashboard Data - Inventory'!EF70</f>
        <v/>
      </c>
      <c r="EC85" s="307" t="str">
        <f>'[1]GHG Dashboard Data - Inventory'!EG70</f>
        <v/>
      </c>
      <c r="ED85" s="307">
        <f>'[1]GHG Dashboard Data - Inventory'!EH70</f>
        <v>3036.5280000000002</v>
      </c>
      <c r="EE85" s="307" t="str">
        <f>'[1]GHG Dashboard Data - Inventory'!EI70</f>
        <v/>
      </c>
      <c r="EF85" s="307" t="str">
        <f>'[1]GHG Dashboard Data - Inventory'!EJ70</f>
        <v/>
      </c>
      <c r="EG85" s="307" t="str">
        <f>'[1]GHG Dashboard Data - Inventory'!EK70</f>
        <v/>
      </c>
      <c r="EH85" s="307">
        <f>'[1]GHG Dashboard Data - Inventory'!EL70</f>
        <v>21034.550259920401</v>
      </c>
      <c r="EI85" s="307">
        <f>'[1]GHG Dashboard Data - Inventory'!EM70</f>
        <v>1027375.71809164</v>
      </c>
      <c r="EJ85" s="307">
        <f>'[1]GHG Dashboard Data - Inventory'!EN70</f>
        <v>11003.269459799731</v>
      </c>
      <c r="EK85" s="307" t="str">
        <f>'[1]GHG Dashboard Data - Inventory'!EO70</f>
        <v/>
      </c>
      <c r="EL85" s="307" t="str">
        <f>'[1]GHG Dashboard Data - Inventory'!EP70</f>
        <v/>
      </c>
      <c r="EM85" s="307">
        <f>'[1]GHG Dashboard Data - Inventory'!EQ70</f>
        <v>20303.704112145937</v>
      </c>
      <c r="EN85" s="307" t="str">
        <f>'[1]GHG Dashboard Data - Inventory'!ER70</f>
        <v/>
      </c>
      <c r="EO85" s="307" t="str">
        <f>'[1]GHG Dashboard Data - Inventory'!ES70</f>
        <v/>
      </c>
      <c r="EP85" s="307" t="str">
        <f>'[1]GHG Dashboard Data - Inventory'!ET70</f>
        <v/>
      </c>
      <c r="EQ85" s="307" t="str">
        <f>'[1]GHG Dashboard Data - Inventory'!EU70</f>
        <v/>
      </c>
      <c r="ER85" s="307" t="str">
        <f>'[1]GHG Dashboard Data - Inventory'!EV70</f>
        <v/>
      </c>
      <c r="ES85" s="307" t="str">
        <f>'[1]GHG Dashboard Data - Inventory'!EW70</f>
        <v/>
      </c>
      <c r="ET85" s="307" t="str">
        <f>'[1]GHG Dashboard Data - Inventory'!EX70</f>
        <v/>
      </c>
      <c r="EU85" s="307" t="str">
        <f>'[1]GHG Dashboard Data - Inventory'!EY70</f>
        <v/>
      </c>
      <c r="EV85" s="307" t="str">
        <f>'[1]GHG Dashboard Data - Inventory'!EZ70</f>
        <v/>
      </c>
      <c r="EW85" s="308">
        <f t="shared" si="110"/>
        <v>3036.5280000000002</v>
      </c>
      <c r="EX85" s="309">
        <f>'[1]GHG Dashboard Data - Inventory'!FA70</f>
        <v>1533476.9578616538</v>
      </c>
      <c r="EY85" s="309">
        <f>'[1]GHG Dashboard Data - Inventory'!FB70</f>
        <v>1058682.6916635858</v>
      </c>
      <c r="EZ85" s="309">
        <f>'[1]GHG Dashboard Data - Inventory'!FC70</f>
        <v>105937.06043644632</v>
      </c>
      <c r="FA85" s="309">
        <f>'[1]GHG Dashboard Data - Inventory'!FD70</f>
        <v>1533476.9578616538</v>
      </c>
      <c r="FB85" s="309">
        <f>'[1]GHG Dashboard Data - Inventory'!FE70</f>
        <v>1058682.6916635858</v>
      </c>
      <c r="FC85" s="309">
        <f>'[1]GHG Dashboard Data - Inventory'!FF70</f>
        <v>105937.06043644632</v>
      </c>
      <c r="FD85" s="309" t="str">
        <f>'[1]GHG Dashboard Data - Inventory'!FG70</f>
        <v/>
      </c>
      <c r="FE85" s="309" t="str">
        <f>'[1]GHG Dashboard Data - Inventory'!FH70</f>
        <v/>
      </c>
      <c r="FF85" s="309" t="str">
        <f>'[1]GHG Dashboard Data - Inventory'!B70</f>
        <v>Yes</v>
      </c>
      <c r="FG85" s="31" t="str">
        <f>IFERROR(VLOOKUP(E85,'Climate data-must not modify'!A:D,4,FALSE),"")</f>
        <v>Highlands</v>
      </c>
      <c r="FH85" s="31">
        <f t="shared" si="111"/>
        <v>64890.321243913691</v>
      </c>
      <c r="FI85" s="31">
        <f t="shared" si="112"/>
        <v>5541.3238236061579</v>
      </c>
      <c r="FJ85" s="35"/>
    </row>
    <row r="86" spans="1:166" s="31" customFormat="1">
      <c r="A86" s="31">
        <f t="shared" si="106"/>
        <v>8</v>
      </c>
      <c r="B86" s="31">
        <f t="shared" si="107"/>
        <v>71</v>
      </c>
      <c r="C86" s="34" t="str">
        <f t="shared" si="108"/>
        <v>Copenhagen_2014</v>
      </c>
      <c r="D86" s="231">
        <f>'[1]GHG Dashboard Data - Inventory'!H71</f>
        <v>2014</v>
      </c>
      <c r="E86" s="156" t="str">
        <f>'[1]GHG Dashboard Data - Inventory'!C71</f>
        <v>Copenhagen</v>
      </c>
      <c r="F86" s="156" t="str">
        <f>'[1]GHG Dashboard Data - Inventory'!D71</f>
        <v>Denmark</v>
      </c>
      <c r="G86" s="156" t="str">
        <f>'[1]GHG Dashboard Data - Inventory'!E71</f>
        <v>Europe</v>
      </c>
      <c r="H86" s="156">
        <f>'[1]GHG Dashboard Data - Inventory'!K71</f>
        <v>580184</v>
      </c>
      <c r="I86" s="156">
        <f>'[1]GHG Dashboard Data - Inventory'!L71</f>
        <v>86.22</v>
      </c>
      <c r="J86" s="156">
        <f>'[1]GHG Dashboard Data - Inventory'!M71/1000000</f>
        <v>51910.27</v>
      </c>
      <c r="K86" s="156" t="str">
        <f>'[1]GHG Dashboard Data - Inventory'!J71</f>
        <v>BASIC</v>
      </c>
      <c r="L86" s="148">
        <f>'[1]GHG Dashboard Data - Inventory'!N71</f>
        <v>18042.118571428571</v>
      </c>
      <c r="M86" s="148">
        <f>'[1]GHG Dashboard Data - Inventory'!O71</f>
        <v>423356.77251277125</v>
      </c>
      <c r="N86" s="149">
        <f>'[1]GHG Dashboard Data - Inventory'!P71</f>
        <v>48721.384733215884</v>
      </c>
      <c r="O86" s="148">
        <f>'[1]GHG Dashboard Data - Inventory'!Q71</f>
        <v>9077.5999999999985</v>
      </c>
      <c r="P86" s="148">
        <f>'[1]GHG Dashboard Data - Inventory'!R71</f>
        <v>577454.55220211134</v>
      </c>
      <c r="Q86" s="149">
        <f>'[1]GHG Dashboard Data - Inventory'!S71</f>
        <v>43996.499556875096</v>
      </c>
      <c r="R86" s="148">
        <f>'[1]GHG Dashboard Data - Inventory'!T71</f>
        <v>10672</v>
      </c>
      <c r="S86" s="148">
        <f>'[1]GHG Dashboard Data - Inventory'!U71</f>
        <v>91105.080029116914</v>
      </c>
      <c r="T86" s="149">
        <f>'[1]GHG Dashboard Data - Inventory'!V71</f>
        <v>6213.2441789566346</v>
      </c>
      <c r="U86" s="148" t="str">
        <f>'[1]GHG Dashboard Data - Inventory'!W71</f>
        <v>IE</v>
      </c>
      <c r="V86" s="148" t="str">
        <f>'[1]GHG Dashboard Data - Inventory'!X71</f>
        <v>IE</v>
      </c>
      <c r="W86" s="149" t="str">
        <f>'[1]GHG Dashboard Data - Inventory'!Y71</f>
        <v>IE</v>
      </c>
      <c r="X86" s="150">
        <f>'[1]GHG Dashboard Data - Inventory'!Z71</f>
        <v>1755238.487</v>
      </c>
      <c r="Y86" s="148" t="str">
        <f>'[1]GHG Dashboard Data - Inventory'!AA71</f>
        <v>IE</v>
      </c>
      <c r="Z86" s="148">
        <f>'[1]GHG Dashboard Data - Inventory'!AB71</f>
        <v>64.129779990392024</v>
      </c>
      <c r="AA86" s="149">
        <f>'[1]GHG Dashboard Data - Inventory'!AC71</f>
        <v>3.3150000000000004</v>
      </c>
      <c r="AB86" s="148" t="str">
        <f>'[1]GHG Dashboard Data - Inventory'!AD71</f>
        <v>NO</v>
      </c>
      <c r="AC86" s="148" t="str">
        <f>'[1]GHG Dashboard Data - Inventory'!AE71</f>
        <v>NO</v>
      </c>
      <c r="AD86" s="149" t="str">
        <f>'[1]GHG Dashboard Data - Inventory'!AF71</f>
        <v>NE</v>
      </c>
      <c r="AE86" s="148" t="str">
        <f>'[1]GHG Dashboard Data - Inventory'!AG71</f>
        <v>NO</v>
      </c>
      <c r="AF86" s="148" t="str">
        <f>'[1]GHG Dashboard Data - Inventory'!AH71</f>
        <v>NO</v>
      </c>
      <c r="AG86" s="148">
        <f>'[1]GHG Dashboard Data - Inventory'!AI71</f>
        <v>349230.57939226693</v>
      </c>
      <c r="AH86" s="148" t="str">
        <f>'[1]GHG Dashboard Data - Inventory'!AJ71</f>
        <v>IE</v>
      </c>
      <c r="AI86" s="149" t="str">
        <f>'[1]GHG Dashboard Data - Inventory'!AK71</f>
        <v>NE</v>
      </c>
      <c r="AJ86" s="148">
        <f>'[1]GHG Dashboard Data - Inventory'!AL71</f>
        <v>2930.6437489999998</v>
      </c>
      <c r="AK86" s="148">
        <f>'[1]GHG Dashboard Data - Inventory'!AM71</f>
        <v>25544.033381946716</v>
      </c>
      <c r="AL86" s="149">
        <f>'[1]GHG Dashboard Data - Inventory'!AN71</f>
        <v>1320.4235329333728</v>
      </c>
      <c r="AM86" s="148">
        <f>'[1]GHG Dashboard Data - Inventory'!AO71</f>
        <v>140000</v>
      </c>
      <c r="AN86" s="148" t="str">
        <f>'[1]GHG Dashboard Data - Inventory'!AP71</f>
        <v>NO</v>
      </c>
      <c r="AO86" s="149" t="str">
        <f>'[1]GHG Dashboard Data - Inventory'!AQ71</f>
        <v>NE</v>
      </c>
      <c r="AP86" s="148" t="str">
        <f>'[1]GHG Dashboard Data - Inventory'!AR71</f>
        <v>NO</v>
      </c>
      <c r="AQ86" s="148" t="str">
        <f>'[1]GHG Dashboard Data - Inventory'!AS71</f>
        <v>NO</v>
      </c>
      <c r="AR86" s="149">
        <f>'[1]GHG Dashboard Data - Inventory'!AT71</f>
        <v>14400</v>
      </c>
      <c r="AS86" s="148">
        <f>'[1]GHG Dashboard Data - Inventory'!AU71</f>
        <v>62470</v>
      </c>
      <c r="AT86" s="148" t="str">
        <f>'[1]GHG Dashboard Data - Inventory'!AV71</f>
        <v>IE</v>
      </c>
      <c r="AU86" s="149" t="str">
        <f>'[1]GHG Dashboard Data - Inventory'!AW71</f>
        <v>NO</v>
      </c>
      <c r="AV86" s="148" t="str">
        <f>'[1]GHG Dashboard Data - Inventory'!AX71</f>
        <v>NO</v>
      </c>
      <c r="AW86" s="148">
        <f>'[1]GHG Dashboard Data - Inventory'!AY71</f>
        <v>750</v>
      </c>
      <c r="AX86" s="150" t="str">
        <f>'[1]GHG Dashboard Data - Inventory'!AZ71</f>
        <v>NO</v>
      </c>
      <c r="AY86" s="148" t="str">
        <f>'[1]GHG Dashboard Data - Inventory'!BA71</f>
        <v>NO</v>
      </c>
      <c r="AZ86" s="148" t="str">
        <f>'[1]GHG Dashboard Data - Inventory'!BB71</f>
        <v>NO</v>
      </c>
      <c r="BA86" s="150" t="str">
        <f>'[1]GHG Dashboard Data - Inventory'!BC71</f>
        <v>NO</v>
      </c>
      <c r="BB86" s="148" t="str">
        <f>'[1]GHG Dashboard Data - Inventory'!BD71</f>
        <v>IE</v>
      </c>
      <c r="BC86" s="148" t="str">
        <f>'[1]GHG Dashboard Data - Inventory'!BE71</f>
        <v>IE</v>
      </c>
      <c r="BD86" s="150" t="str">
        <f>'[1]GHG Dashboard Data - Inventory'!BF71</f>
        <v>IE</v>
      </c>
      <c r="BE86" s="148">
        <f>'[1]GHG Dashboard Data - Inventory'!BG71</f>
        <v>16588</v>
      </c>
      <c r="BF86" s="148" t="str">
        <f>'[1]GHG Dashboard Data - Inventory'!BH71</f>
        <v>NO</v>
      </c>
      <c r="BG86" s="150" t="str">
        <f>'[1]GHG Dashboard Data - Inventory'!BI71</f>
        <v>NO</v>
      </c>
      <c r="BH86" s="149">
        <f>'[1]GHG Dashboard Data - Inventory'!BJ71</f>
        <v>3733.4</v>
      </c>
      <c r="BI86" s="149">
        <f>'[1]GHG Dashboard Data - Inventory'!BK71</f>
        <v>80384</v>
      </c>
      <c r="BJ86" s="149" t="str">
        <f>'[1]GHG Dashboard Data - Inventory'!BL71</f>
        <v>NO</v>
      </c>
      <c r="BK86" s="149">
        <f>'[1]GHG Dashboard Data - Inventory'!BM71</f>
        <v>-2218.8294000000001</v>
      </c>
      <c r="BL86" s="149">
        <f>'[1]GHG Dashboard Data - Inventory'!BN71</f>
        <v>25</v>
      </c>
      <c r="BM86" s="151" t="str">
        <f>'[1]GHG Dashboard Data - Inventory'!BO71</f>
        <v>NE</v>
      </c>
      <c r="BN86" s="269">
        <f>'[1]GHG Dashboard Data - Inventory'!BP71</f>
        <v>-143811</v>
      </c>
      <c r="BO86" s="269">
        <f>'[1]GHG Dashboard Data - Inventory'!BQ71</f>
        <v>0</v>
      </c>
      <c r="BP86" s="269">
        <f>'[1]GHG Dashboard Data - Inventory'!BR71</f>
        <v>0</v>
      </c>
      <c r="BQ86" s="269">
        <f>'[1]GHG Dashboard Data - Inventory'!BS71</f>
        <v>0</v>
      </c>
      <c r="BR86" s="269">
        <f>'[1]GHG Dashboard Data - Inventory'!BT71</f>
        <v>0</v>
      </c>
      <c r="BS86" s="269">
        <f>'[1]GHG Dashboard Data - Inventory'!BU71</f>
        <v>0</v>
      </c>
      <c r="BT86" s="152" t="str">
        <f t="shared" si="109"/>
        <v>Copenhagen_2014</v>
      </c>
      <c r="BU86" s="152">
        <f>'[1]GHG Dashboard Data - Inventory'!BW71</f>
        <v>1727285.509618632</v>
      </c>
      <c r="BV86" s="152">
        <f>'[1]GHG Dashboard Data - Inventory'!BX71</f>
        <v>1923863.9472206132</v>
      </c>
      <c r="BW86" s="152">
        <f>'[1]GHG Dashboard Data - Inventory'!BY71</f>
        <v>1923863.9472206132</v>
      </c>
      <c r="BX86" s="152">
        <f>'[1]GHG Dashboard Data - Inventory'!BZ71</f>
        <v>2446172.9993126956</v>
      </c>
      <c r="BY86" s="302">
        <f>'[1]GHG Dashboard Data - Inventory'!CA71</f>
        <v>1129772.2530954184</v>
      </c>
      <c r="BZ86" s="302">
        <f>'[1]GHG Dashboard Data - Inventory'!CB71</f>
        <v>580175.25652321358</v>
      </c>
      <c r="CA86" s="302">
        <f>'[1]GHG Dashboard Data - Inventory'!CC71</f>
        <v>17338</v>
      </c>
      <c r="CB86" s="303">
        <f>'[1]GHG Dashboard Data - Inventory'!CD71</f>
        <v>1228706.6965644662</v>
      </c>
      <c r="CC86" s="303">
        <f>'[1]GHG Dashboard Data - Inventory'!CE71</f>
        <v>595895.68005614704</v>
      </c>
      <c r="CD86" s="303">
        <f>'[1]GHG Dashboard Data - Inventory'!CF71</f>
        <v>17338</v>
      </c>
      <c r="CE86" s="303">
        <f>'[1]GHG Dashboard Data - Inventory'!CG71</f>
        <v>84117.4</v>
      </c>
      <c r="CF86" s="303">
        <f>'[1]GHG Dashboard Data - Inventory'!CH71</f>
        <v>-2193.8294000000001</v>
      </c>
      <c r="CG86" s="304">
        <f>'[1]GHG Dashboard Data - Inventory'!CI71</f>
        <v>1793030.2055714286</v>
      </c>
      <c r="CH86" s="304">
        <f>'[1]GHG Dashboard Data - Inventory'!CK71</f>
        <v>554631.22314126696</v>
      </c>
      <c r="CI86" s="304">
        <f>SUM('[1]GHG Dashboard Data - Inventory'!CL71:CM71)</f>
        <v>16588</v>
      </c>
      <c r="CJ86" s="304">
        <f>'[1]GHG Dashboard Data - Inventory'!CN71</f>
        <v>84117.4</v>
      </c>
      <c r="CK86" s="304">
        <f>'[1]GHG Dashboard Data - Inventory'!CO71</f>
        <v>-2193.8294000000001</v>
      </c>
      <c r="CL86" s="302">
        <f>'[1]GHG Dashboard Data - Inventory'!CP71</f>
        <v>441398.89108419983</v>
      </c>
      <c r="CM86" s="302">
        <f>'[1]GHG Dashboard Data - Inventory'!CQ71</f>
        <v>586532.15220211132</v>
      </c>
      <c r="CN86" s="302">
        <f>'[1]GHG Dashboard Data - Inventory'!CR71</f>
        <v>101777.08002911691</v>
      </c>
      <c r="CO86" s="302" t="str">
        <f>'[1]GHG Dashboard Data - Inventory'!CS71</f>
        <v/>
      </c>
      <c r="CP86" s="302">
        <f>'[1]GHG Dashboard Data - Inventory'!CT71</f>
        <v>64.129779990392024</v>
      </c>
      <c r="CQ86" s="302" t="str">
        <f>'[1]GHG Dashboard Data - Inventory'!CU71</f>
        <v/>
      </c>
      <c r="CR86" s="302" t="str">
        <f>'[1]GHG Dashboard Data - Inventory'!CV71</f>
        <v/>
      </c>
      <c r="CS86" s="302" t="str">
        <f>'[1]GHG Dashboard Data - Inventory'!CW71</f>
        <v/>
      </c>
      <c r="CT86" s="302">
        <f>'[1]GHG Dashboard Data - Inventory'!CX71</f>
        <v>349230.57939226693</v>
      </c>
      <c r="CU86" s="302">
        <f>'[1]GHG Dashboard Data - Inventory'!CY71</f>
        <v>28474.677130946715</v>
      </c>
      <c r="CV86" s="302">
        <f>'[1]GHG Dashboard Data - Inventory'!CZ71</f>
        <v>140000</v>
      </c>
      <c r="CW86" s="302" t="str">
        <f>'[1]GHG Dashboard Data - Inventory'!DA71</f>
        <v/>
      </c>
      <c r="CX86" s="302">
        <f>'[1]GHG Dashboard Data - Inventory'!DB71</f>
        <v>62470</v>
      </c>
      <c r="CY86" s="302">
        <f>'[1]GHG Dashboard Data - Inventory'!DC71</f>
        <v>750</v>
      </c>
      <c r="CZ86" s="302" t="str">
        <f>'[1]GHG Dashboard Data - Inventory'!DD71</f>
        <v/>
      </c>
      <c r="DA86" s="302" t="str">
        <f>'[1]GHG Dashboard Data - Inventory'!DE71</f>
        <v/>
      </c>
      <c r="DB86" s="302">
        <f>'[1]GHG Dashboard Data - Inventory'!DF71</f>
        <v>16588</v>
      </c>
      <c r="DC86" s="305">
        <f>'[1]GHG Dashboard Data - Inventory'!DG71</f>
        <v>490120.27581741574</v>
      </c>
      <c r="DD86" s="305">
        <f>'[1]GHG Dashboard Data - Inventory'!DH71</f>
        <v>630528.65175898641</v>
      </c>
      <c r="DE86" s="305">
        <f>'[1]GHG Dashboard Data - Inventory'!DI71</f>
        <v>107990.32420807355</v>
      </c>
      <c r="DF86" s="305" t="str">
        <f>'[1]GHG Dashboard Data - Inventory'!DJ71</f>
        <v/>
      </c>
      <c r="DG86" s="305">
        <f>'[1]GHG Dashboard Data - Inventory'!DK71</f>
        <v>67.444779990392021</v>
      </c>
      <c r="DH86" s="305" t="str">
        <f>'[1]GHG Dashboard Data - Inventory'!DL71</f>
        <v/>
      </c>
      <c r="DI86" s="305" t="str">
        <f>'[1]GHG Dashboard Data - Inventory'!DM71</f>
        <v/>
      </c>
      <c r="DJ86" s="305" t="str">
        <f>'[1]GHG Dashboard Data - Inventory'!DN71</f>
        <v/>
      </c>
      <c r="DK86" s="305">
        <f>'[1]GHG Dashboard Data - Inventory'!DO71</f>
        <v>349230.57939226693</v>
      </c>
      <c r="DL86" s="305">
        <f>'[1]GHG Dashboard Data - Inventory'!DP71</f>
        <v>29795.100663880086</v>
      </c>
      <c r="DM86" s="305">
        <f>'[1]GHG Dashboard Data - Inventory'!DQ71</f>
        <v>140000</v>
      </c>
      <c r="DN86" s="305">
        <f>'[1]GHG Dashboard Data - Inventory'!DR71</f>
        <v>14400</v>
      </c>
      <c r="DO86" s="305">
        <f>'[1]GHG Dashboard Data - Inventory'!DS71</f>
        <v>62470</v>
      </c>
      <c r="DP86" s="305">
        <f>'[1]GHG Dashboard Data - Inventory'!DT71</f>
        <v>750</v>
      </c>
      <c r="DQ86" s="305" t="str">
        <f>'[1]GHG Dashboard Data - Inventory'!DU71</f>
        <v/>
      </c>
      <c r="DR86" s="305" t="str">
        <f>'[1]GHG Dashboard Data - Inventory'!DV71</f>
        <v/>
      </c>
      <c r="DS86" s="305">
        <f>'[1]GHG Dashboard Data - Inventory'!DW71</f>
        <v>16588</v>
      </c>
      <c r="DT86" s="305">
        <f>'[1]GHG Dashboard Data - Inventory'!DX71</f>
        <v>3733.4</v>
      </c>
      <c r="DU86" s="305">
        <f>'[1]GHG Dashboard Data - Inventory'!DY71</f>
        <v>80384</v>
      </c>
      <c r="DV86" s="305" t="str">
        <f>'[1]GHG Dashboard Data - Inventory'!DZ71</f>
        <v/>
      </c>
      <c r="DW86" s="305">
        <f>'[1]GHG Dashboard Data - Inventory'!EA71</f>
        <v>-2218.8294000000001</v>
      </c>
      <c r="DX86" s="305">
        <f>'[1]GHG Dashboard Data - Inventory'!EB71</f>
        <v>25</v>
      </c>
      <c r="DY86" s="306" t="str">
        <f>'[1]GHG Dashboard Data - Inventory'!EC71</f>
        <v/>
      </c>
      <c r="DZ86" s="307">
        <f>'[1]GHG Dashboard Data - Inventory'!ED71</f>
        <v>18042.118571428571</v>
      </c>
      <c r="EA86" s="307">
        <f>'[1]GHG Dashboard Data - Inventory'!EE71</f>
        <v>9077.5999999999985</v>
      </c>
      <c r="EB86" s="307">
        <f>'[1]GHG Dashboard Data - Inventory'!EF71</f>
        <v>10672</v>
      </c>
      <c r="EC86" s="307" t="str">
        <f>'[1]GHG Dashboard Data - Inventory'!EG71</f>
        <v/>
      </c>
      <c r="ED86" s="307">
        <f>'[1]GHG Dashboard Data - Inventory'!EH71</f>
        <v>1755238.487</v>
      </c>
      <c r="EE86" s="307" t="str">
        <f>'[1]GHG Dashboard Data - Inventory'!EI71</f>
        <v/>
      </c>
      <c r="EF86" s="307" t="str">
        <f>'[1]GHG Dashboard Data - Inventory'!EJ71</f>
        <v/>
      </c>
      <c r="EG86" s="307" t="str">
        <f>'[1]GHG Dashboard Data - Inventory'!EK71</f>
        <v/>
      </c>
      <c r="EH86" s="307" t="str">
        <f>'[1]GHG Dashboard Data - Inventory'!EL71</f>
        <v/>
      </c>
      <c r="EI86" s="307">
        <f>'[1]GHG Dashboard Data - Inventory'!EM71</f>
        <v>349230.57939226693</v>
      </c>
      <c r="EJ86" s="307">
        <f>'[1]GHG Dashboard Data - Inventory'!EN71</f>
        <v>2930.6437489999998</v>
      </c>
      <c r="EK86" s="307">
        <f>'[1]GHG Dashboard Data - Inventory'!EO71</f>
        <v>140000</v>
      </c>
      <c r="EL86" s="307" t="str">
        <f>'[1]GHG Dashboard Data - Inventory'!EP71</f>
        <v/>
      </c>
      <c r="EM86" s="307">
        <f>'[1]GHG Dashboard Data - Inventory'!EQ71</f>
        <v>62470</v>
      </c>
      <c r="EN86" s="307" t="str">
        <f>'[1]GHG Dashboard Data - Inventory'!ER71</f>
        <v/>
      </c>
      <c r="EO86" s="307" t="str">
        <f>'[1]GHG Dashboard Data - Inventory'!ES71</f>
        <v/>
      </c>
      <c r="EP86" s="307" t="str">
        <f>'[1]GHG Dashboard Data - Inventory'!ET71</f>
        <v/>
      </c>
      <c r="EQ86" s="307">
        <f>'[1]GHG Dashboard Data - Inventory'!EU71</f>
        <v>16588</v>
      </c>
      <c r="ER86" s="307">
        <f>'[1]GHG Dashboard Data - Inventory'!EV71</f>
        <v>3733.4</v>
      </c>
      <c r="ES86" s="307">
        <f>'[1]GHG Dashboard Data - Inventory'!EW71</f>
        <v>80384</v>
      </c>
      <c r="ET86" s="307" t="str">
        <f>'[1]GHG Dashboard Data - Inventory'!EX71</f>
        <v/>
      </c>
      <c r="EU86" s="307">
        <f>'[1]GHG Dashboard Data - Inventory'!EY71</f>
        <v>-2218.8294000000001</v>
      </c>
      <c r="EV86" s="307">
        <f>'[1]GHG Dashboard Data - Inventory'!EZ71</f>
        <v>25</v>
      </c>
      <c r="EW86" s="308">
        <f t="shared" si="110"/>
        <v>1755238.487</v>
      </c>
      <c r="EX86" s="309">
        <f>'[1]GHG Dashboard Data - Inventory'!FA71</f>
        <v>985961.25309541845</v>
      </c>
      <c r="EY86" s="309">
        <f>'[1]GHG Dashboard Data - Inventory'!FB71</f>
        <v>580175.25652321358</v>
      </c>
      <c r="EZ86" s="309">
        <f>'[1]GHG Dashboard Data - Inventory'!FC71</f>
        <v>17338</v>
      </c>
      <c r="FA86" s="309">
        <f>'[1]GHG Dashboard Data - Inventory'!FD71</f>
        <v>1084895.6965644662</v>
      </c>
      <c r="FB86" s="309">
        <f>'[1]GHG Dashboard Data - Inventory'!FE71</f>
        <v>595895.68005614704</v>
      </c>
      <c r="FC86" s="309">
        <f>'[1]GHG Dashboard Data - Inventory'!FF71</f>
        <v>17338</v>
      </c>
      <c r="FD86" s="309">
        <f>'[1]GHG Dashboard Data - Inventory'!FG71</f>
        <v>84117.4</v>
      </c>
      <c r="FE86" s="309">
        <f>'[1]GHG Dashboard Data - Inventory'!FH71</f>
        <v>-2193.8294000000001</v>
      </c>
      <c r="FF86" s="309" t="str">
        <f>'[1]GHG Dashboard Data - Inventory'!B71</f>
        <v>No</v>
      </c>
      <c r="FG86" s="31" t="str">
        <f>IFERROR(VLOOKUP(E86,'Climate data-must not modify'!A:D,4,FALSE),"")</f>
        <v>Highlands</v>
      </c>
      <c r="FH86" s="31">
        <f t="shared" si="111"/>
        <v>89472.081270769268</v>
      </c>
      <c r="FI86" s="31">
        <f t="shared" si="112"/>
        <v>6729.1115750405943</v>
      </c>
      <c r="FJ86" s="35"/>
    </row>
    <row r="87" spans="1:166" s="31" customFormat="1">
      <c r="A87" s="31">
        <f t="shared" si="106"/>
        <v>8</v>
      </c>
      <c r="B87" s="31">
        <f t="shared" si="107"/>
        <v>72</v>
      </c>
      <c r="C87" s="34" t="str">
        <f t="shared" si="108"/>
        <v>Copenhagen_2015</v>
      </c>
      <c r="D87" s="231">
        <f>'[1]GHG Dashboard Data - Inventory'!H72</f>
        <v>2015</v>
      </c>
      <c r="E87" s="156" t="str">
        <f>'[1]GHG Dashboard Data - Inventory'!C72</f>
        <v>Copenhagen</v>
      </c>
      <c r="F87" s="156" t="str">
        <f>'[1]GHG Dashboard Data - Inventory'!D72</f>
        <v>Denmark</v>
      </c>
      <c r="G87" s="156" t="str">
        <f>'[1]GHG Dashboard Data - Inventory'!E72</f>
        <v>Europe</v>
      </c>
      <c r="H87" s="156">
        <f>'[1]GHG Dashboard Data - Inventory'!K72</f>
        <v>591481</v>
      </c>
      <c r="I87" s="156">
        <f>'[1]GHG Dashboard Data - Inventory'!L72</f>
        <v>86.22</v>
      </c>
      <c r="J87" s="156">
        <f>'[1]GHG Dashboard Data - Inventory'!M72/1000000</f>
        <v>53220</v>
      </c>
      <c r="K87" s="156" t="str">
        <f>'[1]GHG Dashboard Data - Inventory'!J72</f>
        <v>BASIC</v>
      </c>
      <c r="L87" s="148">
        <f>'[1]GHG Dashboard Data - Inventory'!N72</f>
        <v>14601.887142857144</v>
      </c>
      <c r="M87" s="148">
        <f>'[1]GHG Dashboard Data - Inventory'!O72</f>
        <v>389268.26683362474</v>
      </c>
      <c r="N87" s="149">
        <f>'[1]GHG Dashboard Data - Inventory'!P72</f>
        <v>48114.14793281936</v>
      </c>
      <c r="O87" s="148">
        <f>'[1]GHG Dashboard Data - Inventory'!Q72</f>
        <v>7598</v>
      </c>
      <c r="P87" s="148">
        <f>'[1]GHG Dashboard Data - Inventory'!R72</f>
        <v>429713.69753480825</v>
      </c>
      <c r="Q87" s="149">
        <f>'[1]GHG Dashboard Data - Inventory'!S72</f>
        <v>34569.929405919065</v>
      </c>
      <c r="R87" s="148">
        <f>'[1]GHG Dashboard Data - Inventory'!T72</f>
        <v>9622</v>
      </c>
      <c r="S87" s="148">
        <f>'[1]GHG Dashboard Data - Inventory'!U72</f>
        <v>75119.801238649699</v>
      </c>
      <c r="T87" s="149">
        <f>'[1]GHG Dashboard Data - Inventory'!V72</f>
        <v>5145.9326140742596</v>
      </c>
      <c r="U87" s="148" t="str">
        <f>'[1]GHG Dashboard Data - Inventory'!W72</f>
        <v>IE</v>
      </c>
      <c r="V87" s="148" t="str">
        <f>'[1]GHG Dashboard Data - Inventory'!X72</f>
        <v>IE</v>
      </c>
      <c r="W87" s="149" t="str">
        <f>'[1]GHG Dashboard Data - Inventory'!Y72</f>
        <v>IE</v>
      </c>
      <c r="X87" s="150">
        <f>'[1]GHG Dashboard Data - Inventory'!Z72</f>
        <v>1194409.9620000001</v>
      </c>
      <c r="Y87" s="148" t="str">
        <f>'[1]GHG Dashboard Data - Inventory'!AA72</f>
        <v>IE</v>
      </c>
      <c r="Z87" s="148">
        <f>'[1]GHG Dashboard Data - Inventory'!AB72</f>
        <v>41.375838261192577</v>
      </c>
      <c r="AA87" s="149">
        <f>'[1]GHG Dashboard Data - Inventory'!AC72</f>
        <v>2.1255960000000003</v>
      </c>
      <c r="AB87" s="148" t="str">
        <f>'[1]GHG Dashboard Data - Inventory'!AD72</f>
        <v>NO</v>
      </c>
      <c r="AC87" s="148" t="str">
        <f>'[1]GHG Dashboard Data - Inventory'!AE72</f>
        <v>NO</v>
      </c>
      <c r="AD87" s="149" t="str">
        <f>'[1]GHG Dashboard Data - Inventory'!AF72</f>
        <v>NE</v>
      </c>
      <c r="AE87" s="148" t="str">
        <f>'[1]GHG Dashboard Data - Inventory'!AG72</f>
        <v>NO</v>
      </c>
      <c r="AF87" s="148" t="str">
        <f>'[1]GHG Dashboard Data - Inventory'!AH72</f>
        <v>NO</v>
      </c>
      <c r="AG87" s="148">
        <f>'[1]GHG Dashboard Data - Inventory'!AI72</f>
        <v>344687.5863179937</v>
      </c>
      <c r="AH87" s="148" t="str">
        <f>'[1]GHG Dashboard Data - Inventory'!AJ72</f>
        <v>IE</v>
      </c>
      <c r="AI87" s="149" t="str">
        <f>'[1]GHG Dashboard Data - Inventory'!AK72</f>
        <v>NE</v>
      </c>
      <c r="AJ87" s="148">
        <f>'[1]GHG Dashboard Data - Inventory'!AL72</f>
        <v>2874.3494239999995</v>
      </c>
      <c r="AK87" s="148">
        <f>'[1]GHG Dashboard Data - Inventory'!AM72</f>
        <v>17674.667947828544</v>
      </c>
      <c r="AL87" s="149">
        <f>'[1]GHG Dashboard Data - Inventory'!AN72</f>
        <v>907.99860667643895</v>
      </c>
      <c r="AM87" s="148">
        <f>'[1]GHG Dashboard Data - Inventory'!AO72</f>
        <v>140000</v>
      </c>
      <c r="AN87" s="148" t="str">
        <f>'[1]GHG Dashboard Data - Inventory'!AP72</f>
        <v>NO</v>
      </c>
      <c r="AO87" s="149" t="str">
        <f>'[1]GHG Dashboard Data - Inventory'!AQ72</f>
        <v>NE</v>
      </c>
      <c r="AP87" s="148" t="str">
        <f>'[1]GHG Dashboard Data - Inventory'!AR72</f>
        <v>NO</v>
      </c>
      <c r="AQ87" s="148" t="str">
        <f>'[1]GHG Dashboard Data - Inventory'!AS72</f>
        <v>NO</v>
      </c>
      <c r="AR87" s="149">
        <f>'[1]GHG Dashboard Data - Inventory'!AT72</f>
        <v>14400</v>
      </c>
      <c r="AS87" s="148">
        <f>'[1]GHG Dashboard Data - Inventory'!AU72</f>
        <v>62470</v>
      </c>
      <c r="AT87" s="148" t="str">
        <f>'[1]GHG Dashboard Data - Inventory'!AV72</f>
        <v>IE</v>
      </c>
      <c r="AU87" s="149" t="str">
        <f>'[1]GHG Dashboard Data - Inventory'!AW72</f>
        <v>NO</v>
      </c>
      <c r="AV87" s="148" t="str">
        <f>'[1]GHG Dashboard Data - Inventory'!AX72</f>
        <v>NO</v>
      </c>
      <c r="AW87" s="148">
        <f>'[1]GHG Dashboard Data - Inventory'!AY72</f>
        <v>750</v>
      </c>
      <c r="AX87" s="150" t="str">
        <f>'[1]GHG Dashboard Data - Inventory'!AZ72</f>
        <v>NO</v>
      </c>
      <c r="AY87" s="148" t="str">
        <f>'[1]GHG Dashboard Data - Inventory'!BA72</f>
        <v>NO</v>
      </c>
      <c r="AZ87" s="148" t="str">
        <f>'[1]GHG Dashboard Data - Inventory'!BB72</f>
        <v>NO</v>
      </c>
      <c r="BA87" s="150" t="str">
        <f>'[1]GHG Dashboard Data - Inventory'!BC72</f>
        <v>NO</v>
      </c>
      <c r="BB87" s="148" t="str">
        <f>'[1]GHG Dashboard Data - Inventory'!BD72</f>
        <v>IE</v>
      </c>
      <c r="BC87" s="148" t="str">
        <f>'[1]GHG Dashboard Data - Inventory'!BE72</f>
        <v>IE</v>
      </c>
      <c r="BD87" s="150" t="str">
        <f>'[1]GHG Dashboard Data - Inventory'!BF72</f>
        <v>IE</v>
      </c>
      <c r="BE87" s="148">
        <f>'[1]GHG Dashboard Data - Inventory'!BG72</f>
        <v>20200</v>
      </c>
      <c r="BF87" s="148" t="str">
        <f>'[1]GHG Dashboard Data - Inventory'!BH72</f>
        <v>NO</v>
      </c>
      <c r="BG87" s="150" t="str">
        <f>'[1]GHG Dashboard Data - Inventory'!BI72</f>
        <v>NO</v>
      </c>
      <c r="BH87" s="149">
        <f>'[1]GHG Dashboard Data - Inventory'!BJ72</f>
        <v>3089.68</v>
      </c>
      <c r="BI87" s="149">
        <f>'[1]GHG Dashboard Data - Inventory'!BK72</f>
        <v>79975</v>
      </c>
      <c r="BJ87" s="149" t="str">
        <f>'[1]GHG Dashboard Data - Inventory'!BL72</f>
        <v>NO</v>
      </c>
      <c r="BK87" s="149">
        <f>'[1]GHG Dashboard Data - Inventory'!BM72</f>
        <v>-2218.8294000000001</v>
      </c>
      <c r="BL87" s="149">
        <f>'[1]GHG Dashboard Data - Inventory'!BN72</f>
        <v>24</v>
      </c>
      <c r="BM87" s="151" t="str">
        <f>'[1]GHG Dashboard Data - Inventory'!BO72</f>
        <v>NE</v>
      </c>
      <c r="BN87" s="269">
        <f>'[1]GHG Dashboard Data - Inventory'!BP72</f>
        <v>-101540</v>
      </c>
      <c r="BO87" s="269">
        <f>'[1]GHG Dashboard Data - Inventory'!BQ72</f>
        <v>0</v>
      </c>
      <c r="BP87" s="269">
        <f>'[1]GHG Dashboard Data - Inventory'!BR72</f>
        <v>0</v>
      </c>
      <c r="BQ87" s="269">
        <f>'[1]GHG Dashboard Data - Inventory'!BS72</f>
        <v>0</v>
      </c>
      <c r="BR87" s="269">
        <f>'[1]GHG Dashboard Data - Inventory'!BT72</f>
        <v>0</v>
      </c>
      <c r="BS87" s="269">
        <f>'[1]GHG Dashboard Data - Inventory'!BU72</f>
        <v>0</v>
      </c>
      <c r="BT87" s="152" t="str">
        <f t="shared" si="109"/>
        <v>Copenhagen_2015</v>
      </c>
      <c r="BU87" s="152">
        <f>'[1]GHG Dashboard Data - Inventory'!BW72</f>
        <v>1514621.6322780233</v>
      </c>
      <c r="BV87" s="152">
        <f>'[1]GHG Dashboard Data - Inventory'!BX72</f>
        <v>1698631.6170335123</v>
      </c>
      <c r="BW87" s="152">
        <f>'[1]GHG Dashboard Data - Inventory'!BY72</f>
        <v>1698631.6170335123</v>
      </c>
      <c r="BX87" s="152">
        <f>'[1]GHG Dashboard Data - Inventory'!BZ72</f>
        <v>1877333.635484851</v>
      </c>
      <c r="BY87" s="302">
        <f>'[1]GHG Dashboard Data - Inventory'!CA72</f>
        <v>925965.02858820104</v>
      </c>
      <c r="BZ87" s="302">
        <f>'[1]GHG Dashboard Data - Inventory'!CB72</f>
        <v>567706.60368982225</v>
      </c>
      <c r="CA87" s="302">
        <f>'[1]GHG Dashboard Data - Inventory'!CC72</f>
        <v>20950</v>
      </c>
      <c r="CB87" s="303">
        <f>'[1]GHG Dashboard Data - Inventory'!CD72</f>
        <v>1013797.1641370137</v>
      </c>
      <c r="CC87" s="303">
        <f>'[1]GHG Dashboard Data - Inventory'!CE72</f>
        <v>583014.6022964986</v>
      </c>
      <c r="CD87" s="303">
        <f>'[1]GHG Dashboard Data - Inventory'!CF72</f>
        <v>20950</v>
      </c>
      <c r="CE87" s="303">
        <f>'[1]GHG Dashboard Data - Inventory'!CG72</f>
        <v>83064.679999999993</v>
      </c>
      <c r="CF87" s="303">
        <f>'[1]GHG Dashboard Data - Inventory'!CH72</f>
        <v>-2194.8294000000001</v>
      </c>
      <c r="CG87" s="304">
        <f>'[1]GHG Dashboard Data - Inventory'!CI72</f>
        <v>1226231.8491428571</v>
      </c>
      <c r="CH87" s="304">
        <f>'[1]GHG Dashboard Data - Inventory'!CK72</f>
        <v>550031.93574199372</v>
      </c>
      <c r="CI87" s="304">
        <f>SUM('[1]GHG Dashboard Data - Inventory'!CL72:CM72)</f>
        <v>20200</v>
      </c>
      <c r="CJ87" s="304">
        <f>'[1]GHG Dashboard Data - Inventory'!CN72</f>
        <v>83064.679999999993</v>
      </c>
      <c r="CK87" s="304">
        <f>'[1]GHG Dashboard Data - Inventory'!CO72</f>
        <v>-2194.8294000000001</v>
      </c>
      <c r="CL87" s="302">
        <f>'[1]GHG Dashboard Data - Inventory'!CP72</f>
        <v>403870.15397648187</v>
      </c>
      <c r="CM87" s="302">
        <f>'[1]GHG Dashboard Data - Inventory'!CQ72</f>
        <v>437311.69753480825</v>
      </c>
      <c r="CN87" s="302">
        <f>'[1]GHG Dashboard Data - Inventory'!CR72</f>
        <v>84741.801238649699</v>
      </c>
      <c r="CO87" s="302" t="str">
        <f>'[1]GHG Dashboard Data - Inventory'!CS72</f>
        <v/>
      </c>
      <c r="CP87" s="302">
        <f>'[1]GHG Dashboard Data - Inventory'!CT72</f>
        <v>41.375838261192577</v>
      </c>
      <c r="CQ87" s="302" t="str">
        <f>'[1]GHG Dashboard Data - Inventory'!CU72</f>
        <v/>
      </c>
      <c r="CR87" s="302" t="str">
        <f>'[1]GHG Dashboard Data - Inventory'!CV72</f>
        <v/>
      </c>
      <c r="CS87" s="302" t="str">
        <f>'[1]GHG Dashboard Data - Inventory'!CW72</f>
        <v/>
      </c>
      <c r="CT87" s="302">
        <f>'[1]GHG Dashboard Data - Inventory'!CX72</f>
        <v>344687.5863179937</v>
      </c>
      <c r="CU87" s="302">
        <f>'[1]GHG Dashboard Data - Inventory'!CY72</f>
        <v>20549.017371828544</v>
      </c>
      <c r="CV87" s="302">
        <f>'[1]GHG Dashboard Data - Inventory'!CZ72</f>
        <v>140000</v>
      </c>
      <c r="CW87" s="302" t="str">
        <f>'[1]GHG Dashboard Data - Inventory'!DA72</f>
        <v/>
      </c>
      <c r="CX87" s="302">
        <f>'[1]GHG Dashboard Data - Inventory'!DB72</f>
        <v>62470</v>
      </c>
      <c r="CY87" s="302">
        <f>'[1]GHG Dashboard Data - Inventory'!DC72</f>
        <v>750</v>
      </c>
      <c r="CZ87" s="302" t="str">
        <f>'[1]GHG Dashboard Data - Inventory'!DD72</f>
        <v/>
      </c>
      <c r="DA87" s="302" t="str">
        <f>'[1]GHG Dashboard Data - Inventory'!DE72</f>
        <v/>
      </c>
      <c r="DB87" s="302">
        <f>'[1]GHG Dashboard Data - Inventory'!DF72</f>
        <v>20200</v>
      </c>
      <c r="DC87" s="305">
        <f>'[1]GHG Dashboard Data - Inventory'!DG72</f>
        <v>451984.30190930126</v>
      </c>
      <c r="DD87" s="305">
        <f>'[1]GHG Dashboard Data - Inventory'!DH72</f>
        <v>471881.62694072729</v>
      </c>
      <c r="DE87" s="305">
        <f>'[1]GHG Dashboard Data - Inventory'!DI72</f>
        <v>89887.733852723963</v>
      </c>
      <c r="DF87" s="305" t="str">
        <f>'[1]GHG Dashboard Data - Inventory'!DJ72</f>
        <v/>
      </c>
      <c r="DG87" s="305">
        <f>'[1]GHG Dashboard Data - Inventory'!DK72</f>
        <v>43.501434261192578</v>
      </c>
      <c r="DH87" s="305" t="str">
        <f>'[1]GHG Dashboard Data - Inventory'!DL72</f>
        <v/>
      </c>
      <c r="DI87" s="305" t="str">
        <f>'[1]GHG Dashboard Data - Inventory'!DM72</f>
        <v/>
      </c>
      <c r="DJ87" s="305" t="str">
        <f>'[1]GHG Dashboard Data - Inventory'!DN72</f>
        <v/>
      </c>
      <c r="DK87" s="305">
        <f>'[1]GHG Dashboard Data - Inventory'!DO72</f>
        <v>344687.5863179937</v>
      </c>
      <c r="DL87" s="305">
        <f>'[1]GHG Dashboard Data - Inventory'!DP72</f>
        <v>21457.015978504984</v>
      </c>
      <c r="DM87" s="305">
        <f>'[1]GHG Dashboard Data - Inventory'!DQ72</f>
        <v>140000</v>
      </c>
      <c r="DN87" s="305">
        <f>'[1]GHG Dashboard Data - Inventory'!DR72</f>
        <v>14400</v>
      </c>
      <c r="DO87" s="305">
        <f>'[1]GHG Dashboard Data - Inventory'!DS72</f>
        <v>62470</v>
      </c>
      <c r="DP87" s="305">
        <f>'[1]GHG Dashboard Data - Inventory'!DT72</f>
        <v>750</v>
      </c>
      <c r="DQ87" s="305" t="str">
        <f>'[1]GHG Dashboard Data - Inventory'!DU72</f>
        <v/>
      </c>
      <c r="DR87" s="305" t="str">
        <f>'[1]GHG Dashboard Data - Inventory'!DV72</f>
        <v/>
      </c>
      <c r="DS87" s="305">
        <f>'[1]GHG Dashboard Data - Inventory'!DW72</f>
        <v>20200</v>
      </c>
      <c r="DT87" s="305">
        <f>'[1]GHG Dashboard Data - Inventory'!DX72</f>
        <v>3089.68</v>
      </c>
      <c r="DU87" s="305">
        <f>'[1]GHG Dashboard Data - Inventory'!DY72</f>
        <v>79975</v>
      </c>
      <c r="DV87" s="305" t="str">
        <f>'[1]GHG Dashboard Data - Inventory'!DZ72</f>
        <v/>
      </c>
      <c r="DW87" s="305">
        <f>'[1]GHG Dashboard Data - Inventory'!EA72</f>
        <v>-2218.8294000000001</v>
      </c>
      <c r="DX87" s="305">
        <f>'[1]GHG Dashboard Data - Inventory'!EB72</f>
        <v>24</v>
      </c>
      <c r="DY87" s="306" t="str">
        <f>'[1]GHG Dashboard Data - Inventory'!EC72</f>
        <v/>
      </c>
      <c r="DZ87" s="307">
        <f>'[1]GHG Dashboard Data - Inventory'!ED72</f>
        <v>14601.887142857144</v>
      </c>
      <c r="EA87" s="307">
        <f>'[1]GHG Dashboard Data - Inventory'!EE72</f>
        <v>7598</v>
      </c>
      <c r="EB87" s="307">
        <f>'[1]GHG Dashboard Data - Inventory'!EF72</f>
        <v>9622</v>
      </c>
      <c r="EC87" s="307" t="str">
        <f>'[1]GHG Dashboard Data - Inventory'!EG72</f>
        <v/>
      </c>
      <c r="ED87" s="307">
        <f>'[1]GHG Dashboard Data - Inventory'!EH72</f>
        <v>1194409.9620000001</v>
      </c>
      <c r="EE87" s="307" t="str">
        <f>'[1]GHG Dashboard Data - Inventory'!EI72</f>
        <v/>
      </c>
      <c r="EF87" s="307" t="str">
        <f>'[1]GHG Dashboard Data - Inventory'!EJ72</f>
        <v/>
      </c>
      <c r="EG87" s="307" t="str">
        <f>'[1]GHG Dashboard Data - Inventory'!EK72</f>
        <v/>
      </c>
      <c r="EH87" s="307" t="str">
        <f>'[1]GHG Dashboard Data - Inventory'!EL72</f>
        <v/>
      </c>
      <c r="EI87" s="307">
        <f>'[1]GHG Dashboard Data - Inventory'!EM72</f>
        <v>344687.5863179937</v>
      </c>
      <c r="EJ87" s="307">
        <f>'[1]GHG Dashboard Data - Inventory'!EN72</f>
        <v>2874.3494239999995</v>
      </c>
      <c r="EK87" s="307">
        <f>'[1]GHG Dashboard Data - Inventory'!EO72</f>
        <v>140000</v>
      </c>
      <c r="EL87" s="307" t="str">
        <f>'[1]GHG Dashboard Data - Inventory'!EP72</f>
        <v/>
      </c>
      <c r="EM87" s="307">
        <f>'[1]GHG Dashboard Data - Inventory'!EQ72</f>
        <v>62470</v>
      </c>
      <c r="EN87" s="307" t="str">
        <f>'[1]GHG Dashboard Data - Inventory'!ER72</f>
        <v/>
      </c>
      <c r="EO87" s="307" t="str">
        <f>'[1]GHG Dashboard Data - Inventory'!ES72</f>
        <v/>
      </c>
      <c r="EP87" s="307" t="str">
        <f>'[1]GHG Dashboard Data - Inventory'!ET72</f>
        <v/>
      </c>
      <c r="EQ87" s="307">
        <f>'[1]GHG Dashboard Data - Inventory'!EU72</f>
        <v>20200</v>
      </c>
      <c r="ER87" s="307">
        <f>'[1]GHG Dashboard Data - Inventory'!EV72</f>
        <v>3089.68</v>
      </c>
      <c r="ES87" s="307">
        <f>'[1]GHG Dashboard Data - Inventory'!EW72</f>
        <v>79975</v>
      </c>
      <c r="ET87" s="307" t="str">
        <f>'[1]GHG Dashboard Data - Inventory'!EX72</f>
        <v/>
      </c>
      <c r="EU87" s="307">
        <f>'[1]GHG Dashboard Data - Inventory'!EY72</f>
        <v>-2218.8294000000001</v>
      </c>
      <c r="EV87" s="307">
        <f>'[1]GHG Dashboard Data - Inventory'!EZ72</f>
        <v>24</v>
      </c>
      <c r="EW87" s="308">
        <f t="shared" si="110"/>
        <v>1194409.9620000001</v>
      </c>
      <c r="EX87" s="309">
        <f>'[1]GHG Dashboard Data - Inventory'!FA72</f>
        <v>824425.02858820104</v>
      </c>
      <c r="EY87" s="309">
        <f>'[1]GHG Dashboard Data - Inventory'!FB72</f>
        <v>567706.60368982225</v>
      </c>
      <c r="EZ87" s="309">
        <f>'[1]GHG Dashboard Data - Inventory'!FC72</f>
        <v>20950</v>
      </c>
      <c r="FA87" s="309">
        <f>'[1]GHG Dashboard Data - Inventory'!FD72</f>
        <v>912257.16413701372</v>
      </c>
      <c r="FB87" s="309">
        <f>'[1]GHG Dashboard Data - Inventory'!FE72</f>
        <v>583014.6022964986</v>
      </c>
      <c r="FC87" s="309">
        <f>'[1]GHG Dashboard Data - Inventory'!FF72</f>
        <v>20950</v>
      </c>
      <c r="FD87" s="309">
        <f>'[1]GHG Dashboard Data - Inventory'!FG72</f>
        <v>83064.679999999993</v>
      </c>
      <c r="FE87" s="309">
        <f>'[1]GHG Dashboard Data - Inventory'!FH72</f>
        <v>-2194.8294000000001</v>
      </c>
      <c r="FF87" s="309" t="str">
        <f>'[1]GHG Dashboard Data - Inventory'!B72</f>
        <v>Yes</v>
      </c>
      <c r="FG87" s="31" t="str">
        <f>IFERROR(VLOOKUP(E87,'Climate data-must not modify'!A:D,4,FALSE),"")</f>
        <v>Highlands</v>
      </c>
      <c r="FH87" s="31">
        <f t="shared" si="111"/>
        <v>89977.530977326402</v>
      </c>
      <c r="FI87" s="31">
        <f t="shared" si="112"/>
        <v>6860.1368591974024</v>
      </c>
      <c r="FJ87" s="35"/>
    </row>
    <row r="88" spans="1:166" s="31" customFormat="1">
      <c r="A88" s="31">
        <f t="shared" si="106"/>
        <v>8</v>
      </c>
      <c r="B88" s="31">
        <f t="shared" si="107"/>
        <v>73</v>
      </c>
      <c r="C88" s="34" t="str">
        <f t="shared" si="108"/>
        <v>Washington, DC_2013</v>
      </c>
      <c r="D88" s="231">
        <f>'[1]GHG Dashboard Data - Inventory'!H73</f>
        <v>2013</v>
      </c>
      <c r="E88" s="156" t="str">
        <f>'[1]GHG Dashboard Data - Inventory'!C73</f>
        <v>Washington, DC</v>
      </c>
      <c r="F88" s="156" t="str">
        <f>'[1]GHG Dashboard Data - Inventory'!D73</f>
        <v>USA</v>
      </c>
      <c r="G88" s="156" t="str">
        <f>'[1]GHG Dashboard Data - Inventory'!E73</f>
        <v>North America</v>
      </c>
      <c r="H88" s="156">
        <f>'[1]GHG Dashboard Data - Inventory'!K73</f>
        <v>649111</v>
      </c>
      <c r="I88" s="156">
        <f>'[1]GHG Dashboard Data - Inventory'!L73</f>
        <v>158</v>
      </c>
      <c r="J88" s="156">
        <f>'[1]GHG Dashboard Data - Inventory'!M73/1000000</f>
        <v>113362</v>
      </c>
      <c r="K88" s="156" t="str">
        <f>'[1]GHG Dashboard Data - Inventory'!J73</f>
        <v>BASIC</v>
      </c>
      <c r="L88" s="148">
        <f>'[1]GHG Dashboard Data - Inventory'!N73</f>
        <v>599518.31000000006</v>
      </c>
      <c r="M88" s="148">
        <f>'[1]GHG Dashboard Data - Inventory'!O73</f>
        <v>716150.82</v>
      </c>
      <c r="N88" s="149">
        <f>'[1]GHG Dashboard Data - Inventory'!P73</f>
        <v>65671</v>
      </c>
      <c r="O88" s="148">
        <f>'[1]GHG Dashboard Data - Inventory'!Q73</f>
        <v>1011310.34</v>
      </c>
      <c r="P88" s="148">
        <f>'[1]GHG Dashboard Data - Inventory'!R73</f>
        <v>3429238.47</v>
      </c>
      <c r="Q88" s="149">
        <f>'[1]GHG Dashboard Data - Inventory'!S73</f>
        <v>314461</v>
      </c>
      <c r="R88" s="148" t="str">
        <f>'[1]GHG Dashboard Data - Inventory'!T73</f>
        <v>NO</v>
      </c>
      <c r="S88" s="148" t="str">
        <f>'[1]GHG Dashboard Data - Inventory'!U73</f>
        <v>NO</v>
      </c>
      <c r="T88" s="149" t="str">
        <f>'[1]GHG Dashboard Data - Inventory'!V73</f>
        <v>NO</v>
      </c>
      <c r="U88" s="148" t="str">
        <f>'[1]GHG Dashboard Data - Inventory'!W73</f>
        <v>NO</v>
      </c>
      <c r="V88" s="148" t="str">
        <f>'[1]GHG Dashboard Data - Inventory'!X73</f>
        <v>NO</v>
      </c>
      <c r="W88" s="149" t="str">
        <f>'[1]GHG Dashboard Data - Inventory'!Y73</f>
        <v>NO</v>
      </c>
      <c r="X88" s="150" t="str">
        <f>'[1]GHG Dashboard Data - Inventory'!Z73</f>
        <v>NO</v>
      </c>
      <c r="Y88" s="148" t="str">
        <f>'[1]GHG Dashboard Data - Inventory'!AA73</f>
        <v>NO</v>
      </c>
      <c r="Z88" s="148" t="str">
        <f>'[1]GHG Dashboard Data - Inventory'!AB73</f>
        <v>NO</v>
      </c>
      <c r="AA88" s="149" t="str">
        <f>'[1]GHG Dashboard Data - Inventory'!AC73</f>
        <v>NO</v>
      </c>
      <c r="AB88" s="148" t="str">
        <f>'[1]GHG Dashboard Data - Inventory'!AD73</f>
        <v>NO</v>
      </c>
      <c r="AC88" s="148" t="str">
        <f>'[1]GHG Dashboard Data - Inventory'!AE73</f>
        <v>NO</v>
      </c>
      <c r="AD88" s="149">
        <f>'[1]GHG Dashboard Data - Inventory'!AF73</f>
        <v>390053.48</v>
      </c>
      <c r="AE88" s="148" t="str">
        <f>'[1]GHG Dashboard Data - Inventory'!AG73</f>
        <v>NO</v>
      </c>
      <c r="AF88" s="148">
        <f>'[1]GHG Dashboard Data - Inventory'!AH73</f>
        <v>21897</v>
      </c>
      <c r="AG88" s="148">
        <f>'[1]GHG Dashboard Data - Inventory'!AI73</f>
        <v>1514856.75</v>
      </c>
      <c r="AH88" s="148" t="str">
        <f>'[1]GHG Dashboard Data - Inventory'!AJ73</f>
        <v>IE</v>
      </c>
      <c r="AI88" s="149" t="str">
        <f>'[1]GHG Dashboard Data - Inventory'!AK73</f>
        <v>NE</v>
      </c>
      <c r="AJ88" s="148" t="str">
        <f>'[1]GHG Dashboard Data - Inventory'!AL73</f>
        <v>NO</v>
      </c>
      <c r="AK88" s="148">
        <f>'[1]GHG Dashboard Data - Inventory'!AM73</f>
        <v>107679.55</v>
      </c>
      <c r="AL88" s="149">
        <f>'[1]GHG Dashboard Data - Inventory'!AN73</f>
        <v>9921</v>
      </c>
      <c r="AM88" s="148" t="str">
        <f>'[1]GHG Dashboard Data - Inventory'!AO73</f>
        <v>NO</v>
      </c>
      <c r="AN88" s="148" t="str">
        <f>'[1]GHG Dashboard Data - Inventory'!AP73</f>
        <v>NO</v>
      </c>
      <c r="AO88" s="149" t="str">
        <f>'[1]GHG Dashboard Data - Inventory'!AQ73</f>
        <v>NO</v>
      </c>
      <c r="AP88" s="148" t="str">
        <f>'[1]GHG Dashboard Data - Inventory'!AR73</f>
        <v>NO</v>
      </c>
      <c r="AQ88" s="148" t="str">
        <f>'[1]GHG Dashboard Data - Inventory'!AS73</f>
        <v>NO</v>
      </c>
      <c r="AR88" s="149" t="str">
        <f>'[1]GHG Dashboard Data - Inventory'!AT73</f>
        <v>NE</v>
      </c>
      <c r="AS88" s="148" t="str">
        <f>'[1]GHG Dashboard Data - Inventory'!AU73</f>
        <v>IE</v>
      </c>
      <c r="AT88" s="148" t="str">
        <f>'[1]GHG Dashboard Data - Inventory'!AV73</f>
        <v>NO</v>
      </c>
      <c r="AU88" s="149" t="str">
        <f>'[1]GHG Dashboard Data - Inventory'!AW73</f>
        <v>NE</v>
      </c>
      <c r="AV88" s="148" t="str">
        <f>'[1]GHG Dashboard Data - Inventory'!AX73</f>
        <v>NO</v>
      </c>
      <c r="AW88" s="148">
        <f>'[1]GHG Dashboard Data - Inventory'!AY73</f>
        <v>181384.58</v>
      </c>
      <c r="AX88" s="150" t="str">
        <f>'[1]GHG Dashboard Data - Inventory'!AZ73</f>
        <v>NO</v>
      </c>
      <c r="AY88" s="148" t="str">
        <f>'[1]GHG Dashboard Data - Inventory'!BA73</f>
        <v>NO</v>
      </c>
      <c r="AZ88" s="148" t="str">
        <f>'[1]GHG Dashboard Data - Inventory'!BB73</f>
        <v>NO</v>
      </c>
      <c r="BA88" s="150" t="str">
        <f>'[1]GHG Dashboard Data - Inventory'!BC73</f>
        <v>NO</v>
      </c>
      <c r="BB88" s="148" t="str">
        <f>'[1]GHG Dashboard Data - Inventory'!BD73</f>
        <v>NO</v>
      </c>
      <c r="BC88" s="148">
        <f>'[1]GHG Dashboard Data - Inventory'!BE73</f>
        <v>71670.22</v>
      </c>
      <c r="BD88" s="150" t="str">
        <f>'[1]GHG Dashboard Data - Inventory'!BF73</f>
        <v>NO</v>
      </c>
      <c r="BE88" s="148">
        <f>'[1]GHG Dashboard Data - Inventory'!BG73</f>
        <v>20110.169999999998</v>
      </c>
      <c r="BF88" s="148" t="str">
        <f>'[1]GHG Dashboard Data - Inventory'!BH73</f>
        <v>NO</v>
      </c>
      <c r="BG88" s="150" t="str">
        <f>'[1]GHG Dashboard Data - Inventory'!BI73</f>
        <v>IE</v>
      </c>
      <c r="BH88" s="149" t="str">
        <f>'[1]GHG Dashboard Data - Inventory'!BJ73</f>
        <v>NO</v>
      </c>
      <c r="BI88" s="149" t="str">
        <f>'[1]GHG Dashboard Data - Inventory'!BK73</f>
        <v>NE</v>
      </c>
      <c r="BJ88" s="149" t="str">
        <f>'[1]GHG Dashboard Data - Inventory'!BL73</f>
        <v>NO</v>
      </c>
      <c r="BK88" s="149" t="str">
        <f>'[1]GHG Dashboard Data - Inventory'!BM73</f>
        <v>NE</v>
      </c>
      <c r="BL88" s="149" t="str">
        <f>'[1]GHG Dashboard Data - Inventory'!BN73</f>
        <v>NO</v>
      </c>
      <c r="BM88" s="151" t="str">
        <f>'[1]GHG Dashboard Data - Inventory'!BO73</f>
        <v/>
      </c>
      <c r="BN88" s="269">
        <f>'[1]GHG Dashboard Data - Inventory'!BP73</f>
        <v>0</v>
      </c>
      <c r="BO88" s="269">
        <f>'[1]GHG Dashboard Data - Inventory'!BQ73</f>
        <v>0</v>
      </c>
      <c r="BP88" s="269">
        <f>'[1]GHG Dashboard Data - Inventory'!BR73</f>
        <v>0</v>
      </c>
      <c r="BQ88" s="269">
        <f>'[1]GHG Dashboard Data - Inventory'!BS73</f>
        <v>0</v>
      </c>
      <c r="BR88" s="269">
        <f>'[1]GHG Dashboard Data - Inventory'!BT73</f>
        <v>0</v>
      </c>
      <c r="BS88" s="269">
        <f>'[1]GHG Dashboard Data - Inventory'!BU73</f>
        <v>0</v>
      </c>
      <c r="BT88" s="152" t="str">
        <f t="shared" si="109"/>
        <v>Washington, DC_2013</v>
      </c>
      <c r="BU88" s="152">
        <f>'[1]GHG Dashboard Data - Inventory'!BW73</f>
        <v>7673816.21</v>
      </c>
      <c r="BV88" s="152">
        <f>'[1]GHG Dashboard Data - Inventory'!BX73</f>
        <v>8453922.6899999995</v>
      </c>
      <c r="BW88" s="152">
        <f>'[1]GHG Dashboard Data - Inventory'!BY73</f>
        <v>8453922.6899999995</v>
      </c>
      <c r="BX88" s="152">
        <f>'[1]GHG Dashboard Data - Inventory'!BZ73</f>
        <v>3167692.57</v>
      </c>
      <c r="BY88" s="302">
        <f>'[1]GHG Dashboard Data - Inventory'!CA73</f>
        <v>5778114.9400000004</v>
      </c>
      <c r="BZ88" s="302">
        <f>'[1]GHG Dashboard Data - Inventory'!CB73</f>
        <v>1622536.3</v>
      </c>
      <c r="CA88" s="302">
        <f>'[1]GHG Dashboard Data - Inventory'!CC73</f>
        <v>273164.96999999997</v>
      </c>
      <c r="CB88" s="303">
        <f>'[1]GHG Dashboard Data - Inventory'!CD73</f>
        <v>6548300.4199999999</v>
      </c>
      <c r="CC88" s="303">
        <f>'[1]GHG Dashboard Data - Inventory'!CE73</f>
        <v>1632457.3</v>
      </c>
      <c r="CD88" s="303">
        <f>'[1]GHG Dashboard Data - Inventory'!CF73</f>
        <v>273164.96999999997</v>
      </c>
      <c r="CE88" s="303" t="str">
        <f>'[1]GHG Dashboard Data - Inventory'!CG73</f>
        <v/>
      </c>
      <c r="CF88" s="303" t="str">
        <f>'[1]GHG Dashboard Data - Inventory'!CH73</f>
        <v/>
      </c>
      <c r="CG88" s="304">
        <f>'[1]GHG Dashboard Data - Inventory'!CI73</f>
        <v>1632725.65</v>
      </c>
      <c r="CH88" s="304">
        <f>'[1]GHG Dashboard Data - Inventory'!CK73</f>
        <v>1514856.75</v>
      </c>
      <c r="CI88" s="304">
        <f>SUM('[1]GHG Dashboard Data - Inventory'!CL73:CM73)</f>
        <v>20110.169999999998</v>
      </c>
      <c r="CJ88" s="304" t="str">
        <f>'[1]GHG Dashboard Data - Inventory'!CN73</f>
        <v/>
      </c>
      <c r="CK88" s="304" t="str">
        <f>'[1]GHG Dashboard Data - Inventory'!CO73</f>
        <v/>
      </c>
      <c r="CL88" s="302">
        <f>'[1]GHG Dashboard Data - Inventory'!CP73</f>
        <v>1315669.1299999999</v>
      </c>
      <c r="CM88" s="302">
        <f>'[1]GHG Dashboard Data - Inventory'!CQ73</f>
        <v>4440548.8100000005</v>
      </c>
      <c r="CN88" s="302" t="str">
        <f>'[1]GHG Dashboard Data - Inventory'!CR73</f>
        <v/>
      </c>
      <c r="CO88" s="302" t="str">
        <f>'[1]GHG Dashboard Data - Inventory'!CS73</f>
        <v/>
      </c>
      <c r="CP88" s="302" t="str">
        <f>'[1]GHG Dashboard Data - Inventory'!CT73</f>
        <v/>
      </c>
      <c r="CQ88" s="302" t="str">
        <f>'[1]GHG Dashboard Data - Inventory'!CU73</f>
        <v/>
      </c>
      <c r="CR88" s="302" t="str">
        <f>'[1]GHG Dashboard Data - Inventory'!CV73</f>
        <v/>
      </c>
      <c r="CS88" s="302">
        <f>'[1]GHG Dashboard Data - Inventory'!CW73</f>
        <v>21897</v>
      </c>
      <c r="CT88" s="302">
        <f>'[1]GHG Dashboard Data - Inventory'!CX73</f>
        <v>1514856.75</v>
      </c>
      <c r="CU88" s="302">
        <f>'[1]GHG Dashboard Data - Inventory'!CY73</f>
        <v>107679.55</v>
      </c>
      <c r="CV88" s="302" t="str">
        <f>'[1]GHG Dashboard Data - Inventory'!CZ73</f>
        <v/>
      </c>
      <c r="CW88" s="302" t="str">
        <f>'[1]GHG Dashboard Data - Inventory'!DA73</f>
        <v/>
      </c>
      <c r="CX88" s="302" t="str">
        <f>'[1]GHG Dashboard Data - Inventory'!DB73</f>
        <v/>
      </c>
      <c r="CY88" s="302">
        <f>'[1]GHG Dashboard Data - Inventory'!DC73</f>
        <v>181384.58</v>
      </c>
      <c r="CZ88" s="302" t="str">
        <f>'[1]GHG Dashboard Data - Inventory'!DD73</f>
        <v/>
      </c>
      <c r="DA88" s="302">
        <f>'[1]GHG Dashboard Data - Inventory'!DE73</f>
        <v>71670.22</v>
      </c>
      <c r="DB88" s="302">
        <f>'[1]GHG Dashboard Data - Inventory'!DF73</f>
        <v>20110.169999999998</v>
      </c>
      <c r="DC88" s="305">
        <f>'[1]GHG Dashboard Data - Inventory'!DG73</f>
        <v>1381340.13</v>
      </c>
      <c r="DD88" s="305">
        <f>'[1]GHG Dashboard Data - Inventory'!DH73</f>
        <v>4755009.8100000005</v>
      </c>
      <c r="DE88" s="305" t="str">
        <f>'[1]GHG Dashboard Data - Inventory'!DI73</f>
        <v/>
      </c>
      <c r="DF88" s="305" t="str">
        <f>'[1]GHG Dashboard Data - Inventory'!DJ73</f>
        <v/>
      </c>
      <c r="DG88" s="305" t="str">
        <f>'[1]GHG Dashboard Data - Inventory'!DK73</f>
        <v/>
      </c>
      <c r="DH88" s="305">
        <f>'[1]GHG Dashboard Data - Inventory'!DL73</f>
        <v>390053.48</v>
      </c>
      <c r="DI88" s="305" t="str">
        <f>'[1]GHG Dashboard Data - Inventory'!DM73</f>
        <v/>
      </c>
      <c r="DJ88" s="305">
        <f>'[1]GHG Dashboard Data - Inventory'!DN73</f>
        <v>21897</v>
      </c>
      <c r="DK88" s="305">
        <f>'[1]GHG Dashboard Data - Inventory'!DO73</f>
        <v>1514856.75</v>
      </c>
      <c r="DL88" s="305">
        <f>'[1]GHG Dashboard Data - Inventory'!DP73</f>
        <v>117600.55</v>
      </c>
      <c r="DM88" s="305" t="str">
        <f>'[1]GHG Dashboard Data - Inventory'!DQ73</f>
        <v/>
      </c>
      <c r="DN88" s="305" t="str">
        <f>'[1]GHG Dashboard Data - Inventory'!DR73</f>
        <v/>
      </c>
      <c r="DO88" s="305" t="str">
        <f>'[1]GHG Dashboard Data - Inventory'!DS73</f>
        <v/>
      </c>
      <c r="DP88" s="305">
        <f>'[1]GHG Dashboard Data - Inventory'!DT73</f>
        <v>181384.58</v>
      </c>
      <c r="DQ88" s="305" t="str">
        <f>'[1]GHG Dashboard Data - Inventory'!DU73</f>
        <v/>
      </c>
      <c r="DR88" s="305">
        <f>'[1]GHG Dashboard Data - Inventory'!DV73</f>
        <v>71670.22</v>
      </c>
      <c r="DS88" s="305">
        <f>'[1]GHG Dashboard Data - Inventory'!DW73</f>
        <v>20110.169999999998</v>
      </c>
      <c r="DT88" s="305" t="str">
        <f>'[1]GHG Dashboard Data - Inventory'!DX73</f>
        <v/>
      </c>
      <c r="DU88" s="305" t="str">
        <f>'[1]GHG Dashboard Data - Inventory'!DY73</f>
        <v/>
      </c>
      <c r="DV88" s="305" t="str">
        <f>'[1]GHG Dashboard Data - Inventory'!DZ73</f>
        <v/>
      </c>
      <c r="DW88" s="305" t="str">
        <f>'[1]GHG Dashboard Data - Inventory'!EA73</f>
        <v/>
      </c>
      <c r="DX88" s="305" t="str">
        <f>'[1]GHG Dashboard Data - Inventory'!EB73</f>
        <v/>
      </c>
      <c r="DY88" s="306" t="str">
        <f>'[1]GHG Dashboard Data - Inventory'!EC73</f>
        <v/>
      </c>
      <c r="DZ88" s="307">
        <f>'[1]GHG Dashboard Data - Inventory'!ED73</f>
        <v>599518.31000000006</v>
      </c>
      <c r="EA88" s="307">
        <f>'[1]GHG Dashboard Data - Inventory'!EE73</f>
        <v>1011310.34</v>
      </c>
      <c r="EB88" s="307" t="str">
        <f>'[1]GHG Dashboard Data - Inventory'!EF73</f>
        <v/>
      </c>
      <c r="EC88" s="307" t="str">
        <f>'[1]GHG Dashboard Data - Inventory'!EG73</f>
        <v/>
      </c>
      <c r="ED88" s="307" t="str">
        <f>'[1]GHG Dashboard Data - Inventory'!EH73</f>
        <v/>
      </c>
      <c r="EE88" s="307" t="str">
        <f>'[1]GHG Dashboard Data - Inventory'!EI73</f>
        <v/>
      </c>
      <c r="EF88" s="307" t="str">
        <f>'[1]GHG Dashboard Data - Inventory'!EJ73</f>
        <v/>
      </c>
      <c r="EG88" s="307" t="str">
        <f>'[1]GHG Dashboard Data - Inventory'!EK73</f>
        <v/>
      </c>
      <c r="EH88" s="307">
        <f>'[1]GHG Dashboard Data - Inventory'!EL73</f>
        <v>21897</v>
      </c>
      <c r="EI88" s="307">
        <f>'[1]GHG Dashboard Data - Inventory'!EM73</f>
        <v>1514856.75</v>
      </c>
      <c r="EJ88" s="307" t="str">
        <f>'[1]GHG Dashboard Data - Inventory'!EN73</f>
        <v/>
      </c>
      <c r="EK88" s="307" t="str">
        <f>'[1]GHG Dashboard Data - Inventory'!EO73</f>
        <v/>
      </c>
      <c r="EL88" s="307" t="str">
        <f>'[1]GHG Dashboard Data - Inventory'!EP73</f>
        <v/>
      </c>
      <c r="EM88" s="307" t="str">
        <f>'[1]GHG Dashboard Data - Inventory'!EQ73</f>
        <v/>
      </c>
      <c r="EN88" s="307" t="str">
        <f>'[1]GHG Dashboard Data - Inventory'!ER73</f>
        <v/>
      </c>
      <c r="EO88" s="307" t="str">
        <f>'[1]GHG Dashboard Data - Inventory'!ES73</f>
        <v/>
      </c>
      <c r="EP88" s="307" t="str">
        <f>'[1]GHG Dashboard Data - Inventory'!ET73</f>
        <v/>
      </c>
      <c r="EQ88" s="307">
        <f>'[1]GHG Dashboard Data - Inventory'!EU73</f>
        <v>20110.169999999998</v>
      </c>
      <c r="ER88" s="307" t="str">
        <f>'[1]GHG Dashboard Data - Inventory'!EV73</f>
        <v/>
      </c>
      <c r="ES88" s="307" t="str">
        <f>'[1]GHG Dashboard Data - Inventory'!EW73</f>
        <v/>
      </c>
      <c r="ET88" s="307" t="str">
        <f>'[1]GHG Dashboard Data - Inventory'!EX73</f>
        <v/>
      </c>
      <c r="EU88" s="307" t="str">
        <f>'[1]GHG Dashboard Data - Inventory'!EY73</f>
        <v/>
      </c>
      <c r="EV88" s="307" t="str">
        <f>'[1]GHG Dashboard Data - Inventory'!EZ73</f>
        <v/>
      </c>
      <c r="EW88" s="308">
        <f t="shared" si="110"/>
        <v>0</v>
      </c>
      <c r="EX88" s="309">
        <f>'[1]GHG Dashboard Data - Inventory'!FA73</f>
        <v>5778114.9400000004</v>
      </c>
      <c r="EY88" s="309">
        <f>'[1]GHG Dashboard Data - Inventory'!FB73</f>
        <v>1622536.3</v>
      </c>
      <c r="EZ88" s="309">
        <f>'[1]GHG Dashboard Data - Inventory'!FC73</f>
        <v>273164.96999999997</v>
      </c>
      <c r="FA88" s="309">
        <f>'[1]GHG Dashboard Data - Inventory'!FD73</f>
        <v>6548300.4199999999</v>
      </c>
      <c r="FB88" s="309">
        <f>'[1]GHG Dashboard Data - Inventory'!FE73</f>
        <v>1632457.3</v>
      </c>
      <c r="FC88" s="309">
        <f>'[1]GHG Dashboard Data - Inventory'!FF73</f>
        <v>273164.96999999997</v>
      </c>
      <c r="FD88" s="309" t="str">
        <f>'[1]GHG Dashboard Data - Inventory'!FG73</f>
        <v/>
      </c>
      <c r="FE88" s="309" t="str">
        <f>'[1]GHG Dashboard Data - Inventory'!FH73</f>
        <v/>
      </c>
      <c r="FF88" s="309" t="str">
        <f>'[1]GHG Dashboard Data - Inventory'!B73</f>
        <v>No</v>
      </c>
      <c r="FG88" s="31" t="str">
        <f>IFERROR(VLOOKUP(E88,'Climate data-must not modify'!A:D,4,FALSE),"")</f>
        <v>Sub-tropical</v>
      </c>
      <c r="FH88" s="31">
        <f t="shared" si="111"/>
        <v>174641.93335192287</v>
      </c>
      <c r="FI88" s="31">
        <f t="shared" si="112"/>
        <v>4108.2974683544307</v>
      </c>
      <c r="FJ88" s="35"/>
    </row>
    <row r="89" spans="1:166" s="31" customFormat="1">
      <c r="A89" s="31">
        <f t="shared" si="106"/>
        <v>8</v>
      </c>
      <c r="B89" s="31">
        <f t="shared" si="107"/>
        <v>74</v>
      </c>
      <c r="C89" s="34" t="str">
        <f t="shared" si="108"/>
        <v>Washington, DC_2014</v>
      </c>
      <c r="D89" s="231">
        <f>'[1]GHG Dashboard Data - Inventory'!H74</f>
        <v>2014</v>
      </c>
      <c r="E89" s="156" t="str">
        <f>'[1]GHG Dashboard Data - Inventory'!C74</f>
        <v>Washington, DC</v>
      </c>
      <c r="F89" s="156" t="str">
        <f>'[1]GHG Dashboard Data - Inventory'!D74</f>
        <v>USA</v>
      </c>
      <c r="G89" s="156" t="str">
        <f>'[1]GHG Dashboard Data - Inventory'!E74</f>
        <v>North America</v>
      </c>
      <c r="H89" s="156">
        <f>'[1]GHG Dashboard Data - Inventory'!K74</f>
        <v>658893</v>
      </c>
      <c r="I89" s="156">
        <f>'[1]GHG Dashboard Data - Inventory'!L74</f>
        <v>158</v>
      </c>
      <c r="J89" s="156">
        <f>'[1]GHG Dashboard Data - Inventory'!M74/1000000</f>
        <v>105042</v>
      </c>
      <c r="K89" s="156" t="str">
        <f>'[1]GHG Dashboard Data - Inventory'!J74</f>
        <v>BASIC</v>
      </c>
      <c r="L89" s="148">
        <f>'[1]GHG Dashboard Data - Inventory'!N74</f>
        <v>640534.31000000006</v>
      </c>
      <c r="M89" s="148">
        <f>'[1]GHG Dashboard Data - Inventory'!O74</f>
        <v>692856.03</v>
      </c>
      <c r="N89" s="149">
        <f>'[1]GHG Dashboard Data - Inventory'!P74</f>
        <v>34434.94</v>
      </c>
      <c r="O89" s="148">
        <f>'[1]GHG Dashboard Data - Inventory'!Q74</f>
        <v>1000728.58</v>
      </c>
      <c r="P89" s="148">
        <f>'[1]GHG Dashboard Data - Inventory'!R74</f>
        <v>3299737.54</v>
      </c>
      <c r="Q89" s="149">
        <f>'[1]GHG Dashboard Data - Inventory'!S74</f>
        <v>159481</v>
      </c>
      <c r="R89" s="148" t="str">
        <f>'[1]GHG Dashboard Data - Inventory'!T74</f>
        <v>NO</v>
      </c>
      <c r="S89" s="148" t="str">
        <f>'[1]GHG Dashboard Data - Inventory'!U74</f>
        <v>NO</v>
      </c>
      <c r="T89" s="149" t="str">
        <f>'[1]GHG Dashboard Data - Inventory'!V74</f>
        <v>NO</v>
      </c>
      <c r="U89" s="148" t="str">
        <f>'[1]GHG Dashboard Data - Inventory'!W74</f>
        <v>NO</v>
      </c>
      <c r="V89" s="148" t="str">
        <f>'[1]GHG Dashboard Data - Inventory'!X74</f>
        <v>NO</v>
      </c>
      <c r="W89" s="149" t="str">
        <f>'[1]GHG Dashboard Data - Inventory'!Y74</f>
        <v>NO</v>
      </c>
      <c r="X89" s="150" t="str">
        <f>'[1]GHG Dashboard Data - Inventory'!Z74</f>
        <v>NO</v>
      </c>
      <c r="Y89" s="148" t="str">
        <f>'[1]GHG Dashboard Data - Inventory'!AA74</f>
        <v>NO</v>
      </c>
      <c r="Z89" s="148" t="str">
        <f>'[1]GHG Dashboard Data - Inventory'!AB74</f>
        <v>NO</v>
      </c>
      <c r="AA89" s="149" t="str">
        <f>'[1]GHG Dashboard Data - Inventory'!AC74</f>
        <v>NO</v>
      </c>
      <c r="AB89" s="148" t="str">
        <f>'[1]GHG Dashboard Data - Inventory'!AD74</f>
        <v>NO</v>
      </c>
      <c r="AC89" s="148" t="str">
        <f>'[1]GHG Dashboard Data - Inventory'!AE74</f>
        <v>NO</v>
      </c>
      <c r="AD89" s="149" t="str">
        <f>'[1]GHG Dashboard Data - Inventory'!AF74</f>
        <v>NO</v>
      </c>
      <c r="AE89" s="148" t="str">
        <f>'[1]GHG Dashboard Data - Inventory'!AG74</f>
        <v>NO</v>
      </c>
      <c r="AF89" s="148">
        <f>'[1]GHG Dashboard Data - Inventory'!AH74</f>
        <v>45970.16</v>
      </c>
      <c r="AG89" s="148">
        <f>'[1]GHG Dashboard Data - Inventory'!AI74</f>
        <v>1680605.15</v>
      </c>
      <c r="AH89" s="148" t="str">
        <f>'[1]GHG Dashboard Data - Inventory'!AJ74</f>
        <v>IE</v>
      </c>
      <c r="AI89" s="149" t="str">
        <f>'[1]GHG Dashboard Data - Inventory'!AK74</f>
        <v>NE</v>
      </c>
      <c r="AJ89" s="148" t="str">
        <f>'[1]GHG Dashboard Data - Inventory'!AL74</f>
        <v>NO</v>
      </c>
      <c r="AK89" s="148">
        <f>'[1]GHG Dashboard Data - Inventory'!AM74</f>
        <v>108816.18</v>
      </c>
      <c r="AL89" s="149">
        <f>'[1]GHG Dashboard Data - Inventory'!AN74</f>
        <v>5408.2</v>
      </c>
      <c r="AM89" s="148" t="str">
        <f>'[1]GHG Dashboard Data - Inventory'!AO74</f>
        <v>NO</v>
      </c>
      <c r="AN89" s="148" t="str">
        <f>'[1]GHG Dashboard Data - Inventory'!AP74</f>
        <v>NO</v>
      </c>
      <c r="AO89" s="149" t="str">
        <f>'[1]GHG Dashboard Data - Inventory'!AQ74</f>
        <v>NO</v>
      </c>
      <c r="AP89" s="148" t="str">
        <f>'[1]GHG Dashboard Data - Inventory'!AR74</f>
        <v>NO</v>
      </c>
      <c r="AQ89" s="148" t="str">
        <f>'[1]GHG Dashboard Data - Inventory'!AS74</f>
        <v>NO</v>
      </c>
      <c r="AR89" s="149" t="str">
        <f>'[1]GHG Dashboard Data - Inventory'!AT74</f>
        <v>NE</v>
      </c>
      <c r="AS89" s="148" t="str">
        <f>'[1]GHG Dashboard Data - Inventory'!AU74</f>
        <v>IE</v>
      </c>
      <c r="AT89" s="148" t="str">
        <f>'[1]GHG Dashboard Data - Inventory'!AV74</f>
        <v>NO</v>
      </c>
      <c r="AU89" s="149" t="str">
        <f>'[1]GHG Dashboard Data - Inventory'!AW74</f>
        <v>NE</v>
      </c>
      <c r="AV89" s="148" t="str">
        <f>'[1]GHG Dashboard Data - Inventory'!AX74</f>
        <v>NO</v>
      </c>
      <c r="AW89" s="148">
        <f>'[1]GHG Dashboard Data - Inventory'!AY74</f>
        <v>188346.02</v>
      </c>
      <c r="AX89" s="150" t="str">
        <f>'[1]GHG Dashboard Data - Inventory'!AZ74</f>
        <v>NO</v>
      </c>
      <c r="AY89" s="148" t="str">
        <f>'[1]GHG Dashboard Data - Inventory'!BA74</f>
        <v>NO</v>
      </c>
      <c r="AZ89" s="148" t="str">
        <f>'[1]GHG Dashboard Data - Inventory'!BB74</f>
        <v>NO</v>
      </c>
      <c r="BA89" s="150" t="str">
        <f>'[1]GHG Dashboard Data - Inventory'!BC74</f>
        <v>NO</v>
      </c>
      <c r="BB89" s="148" t="str">
        <f>'[1]GHG Dashboard Data - Inventory'!BD74</f>
        <v>NO</v>
      </c>
      <c r="BC89" s="148">
        <f>'[1]GHG Dashboard Data - Inventory'!BE74</f>
        <v>67324.52</v>
      </c>
      <c r="BD89" s="150" t="str">
        <f>'[1]GHG Dashboard Data - Inventory'!BF74</f>
        <v>NO</v>
      </c>
      <c r="BE89" s="148">
        <f>'[1]GHG Dashboard Data - Inventory'!BG74</f>
        <v>24780.33</v>
      </c>
      <c r="BF89" s="148" t="str">
        <f>'[1]GHG Dashboard Data - Inventory'!BH74</f>
        <v>NO</v>
      </c>
      <c r="BG89" s="150" t="str">
        <f>'[1]GHG Dashboard Data - Inventory'!BI74</f>
        <v>IE</v>
      </c>
      <c r="BH89" s="149" t="str">
        <f>'[1]GHG Dashboard Data - Inventory'!BJ74</f>
        <v>NO</v>
      </c>
      <c r="BI89" s="149" t="str">
        <f>'[1]GHG Dashboard Data - Inventory'!BK74</f>
        <v>NE</v>
      </c>
      <c r="BJ89" s="149" t="str">
        <f>'[1]GHG Dashboard Data - Inventory'!BL74</f>
        <v>NO</v>
      </c>
      <c r="BK89" s="149" t="str">
        <f>'[1]GHG Dashboard Data - Inventory'!BM74</f>
        <v>NE</v>
      </c>
      <c r="BL89" s="149" t="str">
        <f>'[1]GHG Dashboard Data - Inventory'!BN74</f>
        <v>NO</v>
      </c>
      <c r="BM89" s="151" t="str">
        <f>'[1]GHG Dashboard Data - Inventory'!BO74</f>
        <v/>
      </c>
      <c r="BN89" s="269">
        <f>'[1]GHG Dashboard Data - Inventory'!BP74</f>
        <v>0</v>
      </c>
      <c r="BO89" s="269">
        <f>'[1]GHG Dashboard Data - Inventory'!BQ74</f>
        <v>0</v>
      </c>
      <c r="BP89" s="269">
        <f>'[1]GHG Dashboard Data - Inventory'!BR74</f>
        <v>0</v>
      </c>
      <c r="BQ89" s="269">
        <f>'[1]GHG Dashboard Data - Inventory'!BS74</f>
        <v>0</v>
      </c>
      <c r="BR89" s="269">
        <f>'[1]GHG Dashboard Data - Inventory'!BT74</f>
        <v>0</v>
      </c>
      <c r="BS89" s="269">
        <f>'[1]GHG Dashboard Data - Inventory'!BU74</f>
        <v>0</v>
      </c>
      <c r="BT89" s="152" t="str">
        <f t="shared" si="109"/>
        <v>Washington, DC_2014</v>
      </c>
      <c r="BU89" s="152">
        <f>'[1]GHG Dashboard Data - Inventory'!BW74</f>
        <v>7749698.8200000003</v>
      </c>
      <c r="BV89" s="152">
        <f>'[1]GHG Dashboard Data - Inventory'!BX74</f>
        <v>7949022.96</v>
      </c>
      <c r="BW89" s="152">
        <f>'[1]GHG Dashboard Data - Inventory'!BY74</f>
        <v>7949022.96</v>
      </c>
      <c r="BX89" s="152">
        <f>'[1]GHG Dashboard Data - Inventory'!BZ74</f>
        <v>3392618.5300000003</v>
      </c>
      <c r="BY89" s="302">
        <f>'[1]GHG Dashboard Data - Inventory'!CA74</f>
        <v>5679826.6200000001</v>
      </c>
      <c r="BZ89" s="302">
        <f>'[1]GHG Dashboard Data - Inventory'!CB74</f>
        <v>1789421.3299999998</v>
      </c>
      <c r="CA89" s="302">
        <f>'[1]GHG Dashboard Data - Inventory'!CC74</f>
        <v>280450.87</v>
      </c>
      <c r="CB89" s="303">
        <f>'[1]GHG Dashboard Data - Inventory'!CD74</f>
        <v>5873742.5600000005</v>
      </c>
      <c r="CC89" s="303">
        <f>'[1]GHG Dashboard Data - Inventory'!CE74</f>
        <v>1794829.5299999998</v>
      </c>
      <c r="CD89" s="303">
        <f>'[1]GHG Dashboard Data - Inventory'!CF74</f>
        <v>280450.87</v>
      </c>
      <c r="CE89" s="303" t="str">
        <f>'[1]GHG Dashboard Data - Inventory'!CG74</f>
        <v/>
      </c>
      <c r="CF89" s="303" t="str">
        <f>'[1]GHG Dashboard Data - Inventory'!CH74</f>
        <v/>
      </c>
      <c r="CG89" s="304">
        <f>'[1]GHG Dashboard Data - Inventory'!CI74</f>
        <v>1687233.05</v>
      </c>
      <c r="CH89" s="304">
        <f>'[1]GHG Dashboard Data - Inventory'!CK74</f>
        <v>1680605.15</v>
      </c>
      <c r="CI89" s="304">
        <f>SUM('[1]GHG Dashboard Data - Inventory'!CL74:CM74)</f>
        <v>24780.33</v>
      </c>
      <c r="CJ89" s="304" t="str">
        <f>'[1]GHG Dashboard Data - Inventory'!CN74</f>
        <v/>
      </c>
      <c r="CK89" s="304" t="str">
        <f>'[1]GHG Dashboard Data - Inventory'!CO74</f>
        <v/>
      </c>
      <c r="CL89" s="302">
        <f>'[1]GHG Dashboard Data - Inventory'!CP74</f>
        <v>1333390.3400000001</v>
      </c>
      <c r="CM89" s="302">
        <f>'[1]GHG Dashboard Data - Inventory'!CQ74</f>
        <v>4300466.12</v>
      </c>
      <c r="CN89" s="302" t="str">
        <f>'[1]GHG Dashboard Data - Inventory'!CR74</f>
        <v/>
      </c>
      <c r="CO89" s="302" t="str">
        <f>'[1]GHG Dashboard Data - Inventory'!CS74</f>
        <v/>
      </c>
      <c r="CP89" s="302" t="str">
        <f>'[1]GHG Dashboard Data - Inventory'!CT74</f>
        <v/>
      </c>
      <c r="CQ89" s="302" t="str">
        <f>'[1]GHG Dashboard Data - Inventory'!CU74</f>
        <v/>
      </c>
      <c r="CR89" s="302" t="str">
        <f>'[1]GHG Dashboard Data - Inventory'!CV74</f>
        <v/>
      </c>
      <c r="CS89" s="302">
        <f>'[1]GHG Dashboard Data - Inventory'!CW74</f>
        <v>45970.16</v>
      </c>
      <c r="CT89" s="302">
        <f>'[1]GHG Dashboard Data - Inventory'!CX74</f>
        <v>1680605.15</v>
      </c>
      <c r="CU89" s="302">
        <f>'[1]GHG Dashboard Data - Inventory'!CY74</f>
        <v>108816.18</v>
      </c>
      <c r="CV89" s="302" t="str">
        <f>'[1]GHG Dashboard Data - Inventory'!CZ74</f>
        <v/>
      </c>
      <c r="CW89" s="302" t="str">
        <f>'[1]GHG Dashboard Data - Inventory'!DA74</f>
        <v/>
      </c>
      <c r="CX89" s="302" t="str">
        <f>'[1]GHG Dashboard Data - Inventory'!DB74</f>
        <v/>
      </c>
      <c r="CY89" s="302">
        <f>'[1]GHG Dashboard Data - Inventory'!DC74</f>
        <v>188346.02</v>
      </c>
      <c r="CZ89" s="302" t="str">
        <f>'[1]GHG Dashboard Data - Inventory'!DD74</f>
        <v/>
      </c>
      <c r="DA89" s="302">
        <f>'[1]GHG Dashboard Data - Inventory'!DE74</f>
        <v>67324.52</v>
      </c>
      <c r="DB89" s="302">
        <f>'[1]GHG Dashboard Data - Inventory'!DF74</f>
        <v>24780.33</v>
      </c>
      <c r="DC89" s="305">
        <f>'[1]GHG Dashboard Data - Inventory'!DG74</f>
        <v>1367825.28</v>
      </c>
      <c r="DD89" s="305">
        <f>'[1]GHG Dashboard Data - Inventory'!DH74</f>
        <v>4459947.12</v>
      </c>
      <c r="DE89" s="305" t="str">
        <f>'[1]GHG Dashboard Data - Inventory'!DI74</f>
        <v/>
      </c>
      <c r="DF89" s="305" t="str">
        <f>'[1]GHG Dashboard Data - Inventory'!DJ74</f>
        <v/>
      </c>
      <c r="DG89" s="305" t="str">
        <f>'[1]GHG Dashboard Data - Inventory'!DK74</f>
        <v/>
      </c>
      <c r="DH89" s="305" t="str">
        <f>'[1]GHG Dashboard Data - Inventory'!DL74</f>
        <v/>
      </c>
      <c r="DI89" s="305" t="str">
        <f>'[1]GHG Dashboard Data - Inventory'!DM74</f>
        <v/>
      </c>
      <c r="DJ89" s="305">
        <f>'[1]GHG Dashboard Data - Inventory'!DN74</f>
        <v>45970.16</v>
      </c>
      <c r="DK89" s="305">
        <f>'[1]GHG Dashboard Data - Inventory'!DO74</f>
        <v>1680605.15</v>
      </c>
      <c r="DL89" s="305">
        <f>'[1]GHG Dashboard Data - Inventory'!DP74</f>
        <v>114224.37999999999</v>
      </c>
      <c r="DM89" s="305" t="str">
        <f>'[1]GHG Dashboard Data - Inventory'!DQ74</f>
        <v/>
      </c>
      <c r="DN89" s="305" t="str">
        <f>'[1]GHG Dashboard Data - Inventory'!DR74</f>
        <v/>
      </c>
      <c r="DO89" s="305" t="str">
        <f>'[1]GHG Dashboard Data - Inventory'!DS74</f>
        <v/>
      </c>
      <c r="DP89" s="305">
        <f>'[1]GHG Dashboard Data - Inventory'!DT74</f>
        <v>188346.02</v>
      </c>
      <c r="DQ89" s="305" t="str">
        <f>'[1]GHG Dashboard Data - Inventory'!DU74</f>
        <v/>
      </c>
      <c r="DR89" s="305">
        <f>'[1]GHG Dashboard Data - Inventory'!DV74</f>
        <v>67324.52</v>
      </c>
      <c r="DS89" s="305">
        <f>'[1]GHG Dashboard Data - Inventory'!DW74</f>
        <v>24780.33</v>
      </c>
      <c r="DT89" s="305" t="str">
        <f>'[1]GHG Dashboard Data - Inventory'!DX74</f>
        <v/>
      </c>
      <c r="DU89" s="305" t="str">
        <f>'[1]GHG Dashboard Data - Inventory'!DY74</f>
        <v/>
      </c>
      <c r="DV89" s="305" t="str">
        <f>'[1]GHG Dashboard Data - Inventory'!DZ74</f>
        <v/>
      </c>
      <c r="DW89" s="305" t="str">
        <f>'[1]GHG Dashboard Data - Inventory'!EA74</f>
        <v/>
      </c>
      <c r="DX89" s="305" t="str">
        <f>'[1]GHG Dashboard Data - Inventory'!EB74</f>
        <v/>
      </c>
      <c r="DY89" s="306" t="str">
        <f>'[1]GHG Dashboard Data - Inventory'!EC74</f>
        <v/>
      </c>
      <c r="DZ89" s="307">
        <f>'[1]GHG Dashboard Data - Inventory'!ED74</f>
        <v>640534.31000000006</v>
      </c>
      <c r="EA89" s="307">
        <f>'[1]GHG Dashboard Data - Inventory'!EE74</f>
        <v>1000728.58</v>
      </c>
      <c r="EB89" s="307" t="str">
        <f>'[1]GHG Dashboard Data - Inventory'!EF74</f>
        <v/>
      </c>
      <c r="EC89" s="307" t="str">
        <f>'[1]GHG Dashboard Data - Inventory'!EG74</f>
        <v/>
      </c>
      <c r="ED89" s="307" t="str">
        <f>'[1]GHG Dashboard Data - Inventory'!EH74</f>
        <v/>
      </c>
      <c r="EE89" s="307" t="str">
        <f>'[1]GHG Dashboard Data - Inventory'!EI74</f>
        <v/>
      </c>
      <c r="EF89" s="307" t="str">
        <f>'[1]GHG Dashboard Data - Inventory'!EJ74</f>
        <v/>
      </c>
      <c r="EG89" s="307" t="str">
        <f>'[1]GHG Dashboard Data - Inventory'!EK74</f>
        <v/>
      </c>
      <c r="EH89" s="307">
        <f>'[1]GHG Dashboard Data - Inventory'!EL74</f>
        <v>45970.16</v>
      </c>
      <c r="EI89" s="307">
        <f>'[1]GHG Dashboard Data - Inventory'!EM74</f>
        <v>1680605.15</v>
      </c>
      <c r="EJ89" s="307" t="str">
        <f>'[1]GHG Dashboard Data - Inventory'!EN74</f>
        <v/>
      </c>
      <c r="EK89" s="307" t="str">
        <f>'[1]GHG Dashboard Data - Inventory'!EO74</f>
        <v/>
      </c>
      <c r="EL89" s="307" t="str">
        <f>'[1]GHG Dashboard Data - Inventory'!EP74</f>
        <v/>
      </c>
      <c r="EM89" s="307" t="str">
        <f>'[1]GHG Dashboard Data - Inventory'!EQ74</f>
        <v/>
      </c>
      <c r="EN89" s="307" t="str">
        <f>'[1]GHG Dashboard Data - Inventory'!ER74</f>
        <v/>
      </c>
      <c r="EO89" s="307" t="str">
        <f>'[1]GHG Dashboard Data - Inventory'!ES74</f>
        <v/>
      </c>
      <c r="EP89" s="307" t="str">
        <f>'[1]GHG Dashboard Data - Inventory'!ET74</f>
        <v/>
      </c>
      <c r="EQ89" s="307">
        <f>'[1]GHG Dashboard Data - Inventory'!EU74</f>
        <v>24780.33</v>
      </c>
      <c r="ER89" s="307" t="str">
        <f>'[1]GHG Dashboard Data - Inventory'!EV74</f>
        <v/>
      </c>
      <c r="ES89" s="307" t="str">
        <f>'[1]GHG Dashboard Data - Inventory'!EW74</f>
        <v/>
      </c>
      <c r="ET89" s="307" t="str">
        <f>'[1]GHG Dashboard Data - Inventory'!EX74</f>
        <v/>
      </c>
      <c r="EU89" s="307" t="str">
        <f>'[1]GHG Dashboard Data - Inventory'!EY74</f>
        <v/>
      </c>
      <c r="EV89" s="307" t="str">
        <f>'[1]GHG Dashboard Data - Inventory'!EZ74</f>
        <v/>
      </c>
      <c r="EW89" s="308">
        <f t="shared" si="110"/>
        <v>0</v>
      </c>
      <c r="EX89" s="309">
        <f>'[1]GHG Dashboard Data - Inventory'!FA74</f>
        <v>5679826.6200000001</v>
      </c>
      <c r="EY89" s="309">
        <f>'[1]GHG Dashboard Data - Inventory'!FB74</f>
        <v>1789421.3299999998</v>
      </c>
      <c r="EZ89" s="309">
        <f>'[1]GHG Dashboard Data - Inventory'!FC74</f>
        <v>280450.87</v>
      </c>
      <c r="FA89" s="309">
        <f>'[1]GHG Dashboard Data - Inventory'!FD74</f>
        <v>5873742.5600000005</v>
      </c>
      <c r="FB89" s="309">
        <f>'[1]GHG Dashboard Data - Inventory'!FE74</f>
        <v>1794829.5299999998</v>
      </c>
      <c r="FC89" s="309">
        <f>'[1]GHG Dashboard Data - Inventory'!FF74</f>
        <v>280450.87</v>
      </c>
      <c r="FD89" s="309" t="str">
        <f>'[1]GHG Dashboard Data - Inventory'!FG74</f>
        <v/>
      </c>
      <c r="FE89" s="309" t="str">
        <f>'[1]GHG Dashboard Data - Inventory'!FH74</f>
        <v/>
      </c>
      <c r="FF89" s="309" t="str">
        <f>'[1]GHG Dashboard Data - Inventory'!B74</f>
        <v>No</v>
      </c>
      <c r="FG89" s="31" t="str">
        <f>IFERROR(VLOOKUP(E89,'Climate data-must not modify'!A:D,4,FALSE),"")</f>
        <v>Sub-tropical</v>
      </c>
      <c r="FH89" s="31">
        <f t="shared" si="111"/>
        <v>159421.93952584107</v>
      </c>
      <c r="FI89" s="31">
        <f t="shared" si="112"/>
        <v>4170.2088607594933</v>
      </c>
      <c r="FJ89" s="35"/>
    </row>
    <row r="90" spans="1:166" s="31" customFormat="1">
      <c r="A90" s="31">
        <f t="shared" si="106"/>
        <v>8</v>
      </c>
      <c r="B90" s="31">
        <f t="shared" si="107"/>
        <v>75</v>
      </c>
      <c r="C90" s="34" t="str">
        <f t="shared" si="108"/>
        <v>Washington, DC_2015</v>
      </c>
      <c r="D90" s="231">
        <f>'[1]GHG Dashboard Data - Inventory'!H75</f>
        <v>2015</v>
      </c>
      <c r="E90" s="156" t="str">
        <f>'[1]GHG Dashboard Data - Inventory'!C75</f>
        <v>Washington, DC</v>
      </c>
      <c r="F90" s="156" t="str">
        <f>'[1]GHG Dashboard Data - Inventory'!D75</f>
        <v>USA</v>
      </c>
      <c r="G90" s="156" t="str">
        <f>'[1]GHG Dashboard Data - Inventory'!E75</f>
        <v>North America</v>
      </c>
      <c r="H90" s="156">
        <f>'[1]GHG Dashboard Data - Inventory'!K75</f>
        <v>672228</v>
      </c>
      <c r="I90" s="156">
        <f>'[1]GHG Dashboard Data - Inventory'!L75</f>
        <v>158</v>
      </c>
      <c r="J90" s="156">
        <f>'[1]GHG Dashboard Data - Inventory'!M75/1000000</f>
        <v>106742</v>
      </c>
      <c r="K90" s="156" t="str">
        <f>'[1]GHG Dashboard Data - Inventory'!J75</f>
        <v>BASIC</v>
      </c>
      <c r="L90" s="148">
        <f>'[1]GHG Dashboard Data - Inventory'!N75</f>
        <v>627058.27</v>
      </c>
      <c r="M90" s="148">
        <f>'[1]GHG Dashboard Data - Inventory'!O75</f>
        <v>852235.05</v>
      </c>
      <c r="N90" s="149">
        <f>'[1]GHG Dashboard Data - Inventory'!P75</f>
        <v>42356.08</v>
      </c>
      <c r="O90" s="148">
        <f>'[1]GHG Dashboard Data - Inventory'!Q75</f>
        <v>1019992.76</v>
      </c>
      <c r="P90" s="148">
        <f>'[1]GHG Dashboard Data - Inventory'!R75</f>
        <v>3212621.15</v>
      </c>
      <c r="Q90" s="149">
        <f>'[1]GHG Dashboard Data - Inventory'!S75</f>
        <v>159667</v>
      </c>
      <c r="R90" s="148" t="str">
        <f>'[1]GHG Dashboard Data - Inventory'!T75</f>
        <v>NO</v>
      </c>
      <c r="S90" s="148" t="str">
        <f>'[1]GHG Dashboard Data - Inventory'!U75</f>
        <v>NO</v>
      </c>
      <c r="T90" s="149" t="str">
        <f>'[1]GHG Dashboard Data - Inventory'!V75</f>
        <v>NO</v>
      </c>
      <c r="U90" s="148" t="str">
        <f>'[1]GHG Dashboard Data - Inventory'!W75</f>
        <v>NO</v>
      </c>
      <c r="V90" s="148" t="str">
        <f>'[1]GHG Dashboard Data - Inventory'!X75</f>
        <v>NO</v>
      </c>
      <c r="W90" s="149" t="str">
        <f>'[1]GHG Dashboard Data - Inventory'!Y75</f>
        <v>NO</v>
      </c>
      <c r="X90" s="150" t="str">
        <f>'[1]GHG Dashboard Data - Inventory'!Z75</f>
        <v>NO</v>
      </c>
      <c r="Y90" s="148" t="str">
        <f>'[1]GHG Dashboard Data - Inventory'!AA75</f>
        <v>NO</v>
      </c>
      <c r="Z90" s="148" t="str">
        <f>'[1]GHG Dashboard Data - Inventory'!AB75</f>
        <v>NO</v>
      </c>
      <c r="AA90" s="149" t="str">
        <f>'[1]GHG Dashboard Data - Inventory'!AC75</f>
        <v>NO</v>
      </c>
      <c r="AB90" s="148" t="str">
        <f>'[1]GHG Dashboard Data - Inventory'!AD75</f>
        <v>NO</v>
      </c>
      <c r="AC90" s="148" t="str">
        <f>'[1]GHG Dashboard Data - Inventory'!AE75</f>
        <v>NO</v>
      </c>
      <c r="AD90" s="149" t="str">
        <f>'[1]GHG Dashboard Data - Inventory'!AF75</f>
        <v>NO</v>
      </c>
      <c r="AE90" s="148" t="str">
        <f>'[1]GHG Dashboard Data - Inventory'!AG75</f>
        <v>NO</v>
      </c>
      <c r="AF90" s="148">
        <f>'[1]GHG Dashboard Data - Inventory'!AH75</f>
        <v>43863.39</v>
      </c>
      <c r="AG90" s="148">
        <f>'[1]GHG Dashboard Data - Inventory'!AI75</f>
        <v>1689425.69</v>
      </c>
      <c r="AH90" s="148" t="str">
        <f>'[1]GHG Dashboard Data - Inventory'!AJ75</f>
        <v>IE</v>
      </c>
      <c r="AI90" s="149" t="str">
        <f>'[1]GHG Dashboard Data - Inventory'!AK75</f>
        <v>NE</v>
      </c>
      <c r="AJ90" s="148" t="str">
        <f>'[1]GHG Dashboard Data - Inventory'!AL75</f>
        <v>NO</v>
      </c>
      <c r="AK90" s="148">
        <f>'[1]GHG Dashboard Data - Inventory'!AM75</f>
        <v>111040.23</v>
      </c>
      <c r="AL90" s="149">
        <f>'[1]GHG Dashboard Data - Inventory'!AN75</f>
        <v>5518.7</v>
      </c>
      <c r="AM90" s="148" t="str">
        <f>'[1]GHG Dashboard Data - Inventory'!AO75</f>
        <v>NO</v>
      </c>
      <c r="AN90" s="148" t="str">
        <f>'[1]GHG Dashboard Data - Inventory'!AP75</f>
        <v>NO</v>
      </c>
      <c r="AO90" s="149" t="str">
        <f>'[1]GHG Dashboard Data - Inventory'!AQ75</f>
        <v>NO</v>
      </c>
      <c r="AP90" s="148" t="str">
        <f>'[1]GHG Dashboard Data - Inventory'!AR75</f>
        <v>NO</v>
      </c>
      <c r="AQ90" s="148" t="str">
        <f>'[1]GHG Dashboard Data - Inventory'!AS75</f>
        <v>NO</v>
      </c>
      <c r="AR90" s="149" t="str">
        <f>'[1]GHG Dashboard Data - Inventory'!AT75</f>
        <v>NE</v>
      </c>
      <c r="AS90" s="148" t="str">
        <f>'[1]GHG Dashboard Data - Inventory'!AU75</f>
        <v>IE</v>
      </c>
      <c r="AT90" s="148" t="str">
        <f>'[1]GHG Dashboard Data - Inventory'!AV75</f>
        <v>NO</v>
      </c>
      <c r="AU90" s="149" t="str">
        <f>'[1]GHG Dashboard Data - Inventory'!AW75</f>
        <v>NE</v>
      </c>
      <c r="AV90" s="148" t="str">
        <f>'[1]GHG Dashboard Data - Inventory'!AX75</f>
        <v>NO</v>
      </c>
      <c r="AW90" s="148">
        <f>'[1]GHG Dashboard Data - Inventory'!AY75</f>
        <v>201860.25</v>
      </c>
      <c r="AX90" s="150" t="str">
        <f>'[1]GHG Dashboard Data - Inventory'!AZ75</f>
        <v>NO</v>
      </c>
      <c r="AY90" s="148" t="str">
        <f>'[1]GHG Dashboard Data - Inventory'!BA75</f>
        <v>NO</v>
      </c>
      <c r="AZ90" s="148" t="str">
        <f>'[1]GHG Dashboard Data - Inventory'!BB75</f>
        <v>NO</v>
      </c>
      <c r="BA90" s="150" t="str">
        <f>'[1]GHG Dashboard Data - Inventory'!BC75</f>
        <v>NO</v>
      </c>
      <c r="BB90" s="148" t="str">
        <f>'[1]GHG Dashboard Data - Inventory'!BD75</f>
        <v>NO</v>
      </c>
      <c r="BC90" s="148">
        <f>'[1]GHG Dashboard Data - Inventory'!BE75</f>
        <v>67972.3</v>
      </c>
      <c r="BD90" s="150" t="str">
        <f>'[1]GHG Dashboard Data - Inventory'!BF75</f>
        <v>NO</v>
      </c>
      <c r="BE90" s="148">
        <f>'[1]GHG Dashboard Data - Inventory'!BG75</f>
        <v>31428.74</v>
      </c>
      <c r="BF90" s="148" t="str">
        <f>'[1]GHG Dashboard Data - Inventory'!BH75</f>
        <v>NO</v>
      </c>
      <c r="BG90" s="150" t="str">
        <f>'[1]GHG Dashboard Data - Inventory'!BI75</f>
        <v>IE</v>
      </c>
      <c r="BH90" s="149" t="str">
        <f>'[1]GHG Dashboard Data - Inventory'!BJ75</f>
        <v>NO</v>
      </c>
      <c r="BI90" s="149" t="str">
        <f>'[1]GHG Dashboard Data - Inventory'!BK75</f>
        <v>NE</v>
      </c>
      <c r="BJ90" s="149" t="str">
        <f>'[1]GHG Dashboard Data - Inventory'!BL75</f>
        <v>NO</v>
      </c>
      <c r="BK90" s="149" t="str">
        <f>'[1]GHG Dashboard Data - Inventory'!BM75</f>
        <v>NE</v>
      </c>
      <c r="BL90" s="149" t="str">
        <f>'[1]GHG Dashboard Data - Inventory'!BN75</f>
        <v>NO</v>
      </c>
      <c r="BM90" s="151" t="str">
        <f>'[1]GHG Dashboard Data - Inventory'!BO75</f>
        <v/>
      </c>
      <c r="BN90" s="269">
        <f>'[1]GHG Dashboard Data - Inventory'!BP75</f>
        <v>0</v>
      </c>
      <c r="BO90" s="269">
        <f>'[1]GHG Dashboard Data - Inventory'!BQ75</f>
        <v>0</v>
      </c>
      <c r="BP90" s="269">
        <f>'[1]GHG Dashboard Data - Inventory'!BR75</f>
        <v>0</v>
      </c>
      <c r="BQ90" s="269">
        <f>'[1]GHG Dashboard Data - Inventory'!BS75</f>
        <v>0</v>
      </c>
      <c r="BR90" s="269">
        <f>'[1]GHG Dashboard Data - Inventory'!BT75</f>
        <v>0</v>
      </c>
      <c r="BS90" s="269">
        <f>'[1]GHG Dashboard Data - Inventory'!BU75</f>
        <v>0</v>
      </c>
      <c r="BT90" s="152" t="str">
        <f t="shared" si="109"/>
        <v>Washington, DC_2015</v>
      </c>
      <c r="BU90" s="152">
        <f>'[1]GHG Dashboard Data - Inventory'!BW75</f>
        <v>7857497.8300000001</v>
      </c>
      <c r="BV90" s="152">
        <f>'[1]GHG Dashboard Data - Inventory'!BX75</f>
        <v>8065039.6100000003</v>
      </c>
      <c r="BW90" s="152">
        <f>'[1]GHG Dashboard Data - Inventory'!BY75</f>
        <v>8065039.6100000003</v>
      </c>
      <c r="BX90" s="152">
        <f>'[1]GHG Dashboard Data - Inventory'!BZ75</f>
        <v>3411768.85</v>
      </c>
      <c r="BY90" s="302">
        <f>'[1]GHG Dashboard Data - Inventory'!CA75</f>
        <v>5755770.6200000001</v>
      </c>
      <c r="BZ90" s="302">
        <f>'[1]GHG Dashboard Data - Inventory'!CB75</f>
        <v>1800465.92</v>
      </c>
      <c r="CA90" s="302">
        <f>'[1]GHG Dashboard Data - Inventory'!CC75</f>
        <v>301261.28999999998</v>
      </c>
      <c r="CB90" s="303">
        <f>'[1]GHG Dashboard Data - Inventory'!CD75</f>
        <v>5957793.7000000002</v>
      </c>
      <c r="CC90" s="303">
        <f>'[1]GHG Dashboard Data - Inventory'!CE75</f>
        <v>1805984.6199999999</v>
      </c>
      <c r="CD90" s="303">
        <f>'[1]GHG Dashboard Data - Inventory'!CF75</f>
        <v>301261.28999999998</v>
      </c>
      <c r="CE90" s="303" t="str">
        <f>'[1]GHG Dashboard Data - Inventory'!CG75</f>
        <v/>
      </c>
      <c r="CF90" s="303" t="str">
        <f>'[1]GHG Dashboard Data - Inventory'!CH75</f>
        <v/>
      </c>
      <c r="CG90" s="304">
        <f>'[1]GHG Dashboard Data - Inventory'!CI75</f>
        <v>1690914.42</v>
      </c>
      <c r="CH90" s="304">
        <f>'[1]GHG Dashboard Data - Inventory'!CK75</f>
        <v>1689425.69</v>
      </c>
      <c r="CI90" s="304">
        <f>SUM('[1]GHG Dashboard Data - Inventory'!CL75:CM75)</f>
        <v>31428.74</v>
      </c>
      <c r="CJ90" s="304" t="str">
        <f>'[1]GHG Dashboard Data - Inventory'!CN75</f>
        <v/>
      </c>
      <c r="CK90" s="304" t="str">
        <f>'[1]GHG Dashboard Data - Inventory'!CO75</f>
        <v/>
      </c>
      <c r="CL90" s="302">
        <f>'[1]GHG Dashboard Data - Inventory'!CP75</f>
        <v>1479293.32</v>
      </c>
      <c r="CM90" s="302">
        <f>'[1]GHG Dashboard Data - Inventory'!CQ75</f>
        <v>4232613.91</v>
      </c>
      <c r="CN90" s="302" t="str">
        <f>'[1]GHG Dashboard Data - Inventory'!CR75</f>
        <v/>
      </c>
      <c r="CO90" s="302" t="str">
        <f>'[1]GHG Dashboard Data - Inventory'!CS75</f>
        <v/>
      </c>
      <c r="CP90" s="302" t="str">
        <f>'[1]GHG Dashboard Data - Inventory'!CT75</f>
        <v/>
      </c>
      <c r="CQ90" s="302" t="str">
        <f>'[1]GHG Dashboard Data - Inventory'!CU75</f>
        <v/>
      </c>
      <c r="CR90" s="302" t="str">
        <f>'[1]GHG Dashboard Data - Inventory'!CV75</f>
        <v/>
      </c>
      <c r="CS90" s="302">
        <f>'[1]GHG Dashboard Data - Inventory'!CW75</f>
        <v>43863.39</v>
      </c>
      <c r="CT90" s="302">
        <f>'[1]GHG Dashboard Data - Inventory'!CX75</f>
        <v>1689425.69</v>
      </c>
      <c r="CU90" s="302">
        <f>'[1]GHG Dashboard Data - Inventory'!CY75</f>
        <v>111040.23</v>
      </c>
      <c r="CV90" s="302" t="str">
        <f>'[1]GHG Dashboard Data - Inventory'!CZ75</f>
        <v/>
      </c>
      <c r="CW90" s="302" t="str">
        <f>'[1]GHG Dashboard Data - Inventory'!DA75</f>
        <v/>
      </c>
      <c r="CX90" s="302" t="str">
        <f>'[1]GHG Dashboard Data - Inventory'!DB75</f>
        <v/>
      </c>
      <c r="CY90" s="302">
        <f>'[1]GHG Dashboard Data - Inventory'!DC75</f>
        <v>201860.25</v>
      </c>
      <c r="CZ90" s="302" t="str">
        <f>'[1]GHG Dashboard Data - Inventory'!DD75</f>
        <v/>
      </c>
      <c r="DA90" s="302">
        <f>'[1]GHG Dashboard Data - Inventory'!DE75</f>
        <v>67972.3</v>
      </c>
      <c r="DB90" s="302">
        <f>'[1]GHG Dashboard Data - Inventory'!DF75</f>
        <v>31428.74</v>
      </c>
      <c r="DC90" s="305">
        <f>'[1]GHG Dashboard Data - Inventory'!DG75</f>
        <v>1521649.4000000001</v>
      </c>
      <c r="DD90" s="305">
        <f>'[1]GHG Dashboard Data - Inventory'!DH75</f>
        <v>4392280.91</v>
      </c>
      <c r="DE90" s="305" t="str">
        <f>'[1]GHG Dashboard Data - Inventory'!DI75</f>
        <v/>
      </c>
      <c r="DF90" s="305" t="str">
        <f>'[1]GHG Dashboard Data - Inventory'!DJ75</f>
        <v/>
      </c>
      <c r="DG90" s="305" t="str">
        <f>'[1]GHG Dashboard Data - Inventory'!DK75</f>
        <v/>
      </c>
      <c r="DH90" s="305" t="str">
        <f>'[1]GHG Dashboard Data - Inventory'!DL75</f>
        <v/>
      </c>
      <c r="DI90" s="305" t="str">
        <f>'[1]GHG Dashboard Data - Inventory'!DM75</f>
        <v/>
      </c>
      <c r="DJ90" s="305">
        <f>'[1]GHG Dashboard Data - Inventory'!DN75</f>
        <v>43863.39</v>
      </c>
      <c r="DK90" s="305">
        <f>'[1]GHG Dashboard Data - Inventory'!DO75</f>
        <v>1689425.69</v>
      </c>
      <c r="DL90" s="305">
        <f>'[1]GHG Dashboard Data - Inventory'!DP75</f>
        <v>116558.93</v>
      </c>
      <c r="DM90" s="305" t="str">
        <f>'[1]GHG Dashboard Data - Inventory'!DQ75</f>
        <v/>
      </c>
      <c r="DN90" s="305" t="str">
        <f>'[1]GHG Dashboard Data - Inventory'!DR75</f>
        <v/>
      </c>
      <c r="DO90" s="305" t="str">
        <f>'[1]GHG Dashboard Data - Inventory'!DS75</f>
        <v/>
      </c>
      <c r="DP90" s="305">
        <f>'[1]GHG Dashboard Data - Inventory'!DT75</f>
        <v>201860.25</v>
      </c>
      <c r="DQ90" s="305" t="str">
        <f>'[1]GHG Dashboard Data - Inventory'!DU75</f>
        <v/>
      </c>
      <c r="DR90" s="305">
        <f>'[1]GHG Dashboard Data - Inventory'!DV75</f>
        <v>67972.3</v>
      </c>
      <c r="DS90" s="305">
        <f>'[1]GHG Dashboard Data - Inventory'!DW75</f>
        <v>31428.74</v>
      </c>
      <c r="DT90" s="305" t="str">
        <f>'[1]GHG Dashboard Data - Inventory'!DX75</f>
        <v/>
      </c>
      <c r="DU90" s="305" t="str">
        <f>'[1]GHG Dashboard Data - Inventory'!DY75</f>
        <v/>
      </c>
      <c r="DV90" s="305" t="str">
        <f>'[1]GHG Dashboard Data - Inventory'!DZ75</f>
        <v/>
      </c>
      <c r="DW90" s="305" t="str">
        <f>'[1]GHG Dashboard Data - Inventory'!EA75</f>
        <v/>
      </c>
      <c r="DX90" s="305" t="str">
        <f>'[1]GHG Dashboard Data - Inventory'!EB75</f>
        <v/>
      </c>
      <c r="DY90" s="306" t="str">
        <f>'[1]GHG Dashboard Data - Inventory'!EC75</f>
        <v/>
      </c>
      <c r="DZ90" s="307">
        <f>'[1]GHG Dashboard Data - Inventory'!ED75</f>
        <v>627058.27</v>
      </c>
      <c r="EA90" s="307">
        <f>'[1]GHG Dashboard Data - Inventory'!EE75</f>
        <v>1019992.76</v>
      </c>
      <c r="EB90" s="307" t="str">
        <f>'[1]GHG Dashboard Data - Inventory'!EF75</f>
        <v/>
      </c>
      <c r="EC90" s="307" t="str">
        <f>'[1]GHG Dashboard Data - Inventory'!EG75</f>
        <v/>
      </c>
      <c r="ED90" s="307" t="str">
        <f>'[1]GHG Dashboard Data - Inventory'!EH75</f>
        <v/>
      </c>
      <c r="EE90" s="307" t="str">
        <f>'[1]GHG Dashboard Data - Inventory'!EI75</f>
        <v/>
      </c>
      <c r="EF90" s="307" t="str">
        <f>'[1]GHG Dashboard Data - Inventory'!EJ75</f>
        <v/>
      </c>
      <c r="EG90" s="307" t="str">
        <f>'[1]GHG Dashboard Data - Inventory'!EK75</f>
        <v/>
      </c>
      <c r="EH90" s="307">
        <f>'[1]GHG Dashboard Data - Inventory'!EL75</f>
        <v>43863.39</v>
      </c>
      <c r="EI90" s="307">
        <f>'[1]GHG Dashboard Data - Inventory'!EM75</f>
        <v>1689425.69</v>
      </c>
      <c r="EJ90" s="307" t="str">
        <f>'[1]GHG Dashboard Data - Inventory'!EN75</f>
        <v/>
      </c>
      <c r="EK90" s="307" t="str">
        <f>'[1]GHG Dashboard Data - Inventory'!EO75</f>
        <v/>
      </c>
      <c r="EL90" s="307" t="str">
        <f>'[1]GHG Dashboard Data - Inventory'!EP75</f>
        <v/>
      </c>
      <c r="EM90" s="307" t="str">
        <f>'[1]GHG Dashboard Data - Inventory'!EQ75</f>
        <v/>
      </c>
      <c r="EN90" s="307" t="str">
        <f>'[1]GHG Dashboard Data - Inventory'!ER75</f>
        <v/>
      </c>
      <c r="EO90" s="307" t="str">
        <f>'[1]GHG Dashboard Data - Inventory'!ES75</f>
        <v/>
      </c>
      <c r="EP90" s="307" t="str">
        <f>'[1]GHG Dashboard Data - Inventory'!ET75</f>
        <v/>
      </c>
      <c r="EQ90" s="307">
        <f>'[1]GHG Dashboard Data - Inventory'!EU75</f>
        <v>31428.74</v>
      </c>
      <c r="ER90" s="307" t="str">
        <f>'[1]GHG Dashboard Data - Inventory'!EV75</f>
        <v/>
      </c>
      <c r="ES90" s="307" t="str">
        <f>'[1]GHG Dashboard Data - Inventory'!EW75</f>
        <v/>
      </c>
      <c r="ET90" s="307" t="str">
        <f>'[1]GHG Dashboard Data - Inventory'!EX75</f>
        <v/>
      </c>
      <c r="EU90" s="307" t="str">
        <f>'[1]GHG Dashboard Data - Inventory'!EY75</f>
        <v/>
      </c>
      <c r="EV90" s="307" t="str">
        <f>'[1]GHG Dashboard Data - Inventory'!EZ75</f>
        <v/>
      </c>
      <c r="EW90" s="308">
        <f t="shared" si="110"/>
        <v>0</v>
      </c>
      <c r="EX90" s="309">
        <f>'[1]GHG Dashboard Data - Inventory'!FA75</f>
        <v>5755770.6200000001</v>
      </c>
      <c r="EY90" s="309">
        <f>'[1]GHG Dashboard Data - Inventory'!FB75</f>
        <v>1800465.92</v>
      </c>
      <c r="EZ90" s="309">
        <f>'[1]GHG Dashboard Data - Inventory'!FC75</f>
        <v>301261.28999999998</v>
      </c>
      <c r="FA90" s="309">
        <f>'[1]GHG Dashboard Data - Inventory'!FD75</f>
        <v>5957793.7000000002</v>
      </c>
      <c r="FB90" s="309">
        <f>'[1]GHG Dashboard Data - Inventory'!FE75</f>
        <v>1805984.6199999999</v>
      </c>
      <c r="FC90" s="309">
        <f>'[1]GHG Dashboard Data - Inventory'!FF75</f>
        <v>301261.28999999998</v>
      </c>
      <c r="FD90" s="309" t="str">
        <f>'[1]GHG Dashboard Data - Inventory'!FG75</f>
        <v/>
      </c>
      <c r="FE90" s="309" t="str">
        <f>'[1]GHG Dashboard Data - Inventory'!FH75</f>
        <v/>
      </c>
      <c r="FF90" s="309" t="str">
        <f>'[1]GHG Dashboard Data - Inventory'!B75</f>
        <v>No</v>
      </c>
      <c r="FG90" s="31" t="str">
        <f>IFERROR(VLOOKUP(E90,'Climate data-must not modify'!A:D,4,FALSE),"")</f>
        <v>Sub-tropical</v>
      </c>
      <c r="FH90" s="31">
        <f t="shared" si="111"/>
        <v>158788.38727336557</v>
      </c>
      <c r="FI90" s="31">
        <f t="shared" si="112"/>
        <v>4254.6075949367087</v>
      </c>
      <c r="FJ90" s="35"/>
    </row>
    <row r="91" spans="1:166" s="31" customFormat="1">
      <c r="A91" s="31">
        <f t="shared" si="106"/>
        <v>8</v>
      </c>
      <c r="B91" s="31">
        <f t="shared" si="107"/>
        <v>76</v>
      </c>
      <c r="C91" s="34" t="str">
        <f t="shared" si="108"/>
        <v>Washington, DC_2016</v>
      </c>
      <c r="D91" s="231">
        <f>'[1]GHG Dashboard Data - Inventory'!H76</f>
        <v>2016</v>
      </c>
      <c r="E91" s="156" t="str">
        <f>'[1]GHG Dashboard Data - Inventory'!C76</f>
        <v>Washington, DC</v>
      </c>
      <c r="F91" s="156" t="str">
        <f>'[1]GHG Dashboard Data - Inventory'!D76</f>
        <v>USA</v>
      </c>
      <c r="G91" s="156" t="str">
        <f>'[1]GHG Dashboard Data - Inventory'!E76</f>
        <v>North America</v>
      </c>
      <c r="H91" s="156">
        <f>'[1]GHG Dashboard Data - Inventory'!K76</f>
        <v>684336</v>
      </c>
      <c r="I91" s="156">
        <f>'[1]GHG Dashboard Data - Inventory'!L76</f>
        <v>158</v>
      </c>
      <c r="J91" s="156">
        <f>'[1]GHG Dashboard Data - Inventory'!M76/1000000</f>
        <v>110763</v>
      </c>
      <c r="K91" s="156" t="str">
        <f>'[1]GHG Dashboard Data - Inventory'!J76</f>
        <v>BASIC</v>
      </c>
      <c r="L91" s="148">
        <f>'[1]GHG Dashboard Data - Inventory'!N76</f>
        <v>463526.81</v>
      </c>
      <c r="M91" s="148">
        <f>'[1]GHG Dashboard Data - Inventory'!O76</f>
        <v>747327.09</v>
      </c>
      <c r="N91" s="149">
        <f>'[1]GHG Dashboard Data - Inventory'!P76</f>
        <v>33361.06</v>
      </c>
      <c r="O91" s="148">
        <f>'[1]GHG Dashboard Data - Inventory'!Q76</f>
        <v>928101.69</v>
      </c>
      <c r="P91" s="148">
        <f>'[1]GHG Dashboard Data - Inventory'!R76</f>
        <v>3136060.64</v>
      </c>
      <c r="Q91" s="149">
        <f>'[1]GHG Dashboard Data - Inventory'!S76</f>
        <v>140809.12</v>
      </c>
      <c r="R91" s="148" t="str">
        <f>'[1]GHG Dashboard Data - Inventory'!T76</f>
        <v>NO</v>
      </c>
      <c r="S91" s="148" t="str">
        <f>'[1]GHG Dashboard Data - Inventory'!U76</f>
        <v>NO</v>
      </c>
      <c r="T91" s="149" t="str">
        <f>'[1]GHG Dashboard Data - Inventory'!V76</f>
        <v>NO</v>
      </c>
      <c r="U91" s="148" t="str">
        <f>'[1]GHG Dashboard Data - Inventory'!W76</f>
        <v>NO</v>
      </c>
      <c r="V91" s="148" t="str">
        <f>'[1]GHG Dashboard Data - Inventory'!X76</f>
        <v>NO</v>
      </c>
      <c r="W91" s="149" t="str">
        <f>'[1]GHG Dashboard Data - Inventory'!Y76</f>
        <v>NO</v>
      </c>
      <c r="X91" s="150" t="str">
        <f>'[1]GHG Dashboard Data - Inventory'!Z76</f>
        <v>NO</v>
      </c>
      <c r="Y91" s="148" t="str">
        <f>'[1]GHG Dashboard Data - Inventory'!AA76</f>
        <v>NO</v>
      </c>
      <c r="Z91" s="148" t="str">
        <f>'[1]GHG Dashboard Data - Inventory'!AB76</f>
        <v>NO</v>
      </c>
      <c r="AA91" s="149" t="str">
        <f>'[1]GHG Dashboard Data - Inventory'!AC76</f>
        <v>NO</v>
      </c>
      <c r="AB91" s="148" t="str">
        <f>'[1]GHG Dashboard Data - Inventory'!AD76</f>
        <v>NO</v>
      </c>
      <c r="AC91" s="148" t="str">
        <f>'[1]GHG Dashboard Data - Inventory'!AE76</f>
        <v>NO</v>
      </c>
      <c r="AD91" s="149" t="str">
        <f>'[1]GHG Dashboard Data - Inventory'!AF76</f>
        <v>NO</v>
      </c>
      <c r="AE91" s="148" t="str">
        <f>'[1]GHG Dashboard Data - Inventory'!AG76</f>
        <v>NO</v>
      </c>
      <c r="AF91" s="148">
        <f>'[1]GHG Dashboard Data - Inventory'!AH76</f>
        <v>38365.300000000003</v>
      </c>
      <c r="AG91" s="148">
        <f>'[1]GHG Dashboard Data - Inventory'!AI76</f>
        <v>1486787.56</v>
      </c>
      <c r="AH91" s="148" t="str">
        <f>'[1]GHG Dashboard Data - Inventory'!AJ76</f>
        <v>IE</v>
      </c>
      <c r="AI91" s="149" t="str">
        <f>'[1]GHG Dashboard Data - Inventory'!AK76</f>
        <v>NE</v>
      </c>
      <c r="AJ91" s="148" t="str">
        <f>'[1]GHG Dashboard Data - Inventory'!AL76</f>
        <v>NO</v>
      </c>
      <c r="AK91" s="148">
        <f>'[1]GHG Dashboard Data - Inventory'!AM76</f>
        <v>96156.21</v>
      </c>
      <c r="AL91" s="149">
        <f>'[1]GHG Dashboard Data - Inventory'!AN76</f>
        <v>4317.45</v>
      </c>
      <c r="AM91" s="148" t="str">
        <f>'[1]GHG Dashboard Data - Inventory'!AO76</f>
        <v>NO</v>
      </c>
      <c r="AN91" s="148" t="str">
        <f>'[1]GHG Dashboard Data - Inventory'!AP76</f>
        <v>NO</v>
      </c>
      <c r="AO91" s="149" t="str">
        <f>'[1]GHG Dashboard Data - Inventory'!AQ76</f>
        <v>NO</v>
      </c>
      <c r="AP91" s="148" t="str">
        <f>'[1]GHG Dashboard Data - Inventory'!AR76</f>
        <v>NO</v>
      </c>
      <c r="AQ91" s="148" t="str">
        <f>'[1]GHG Dashboard Data - Inventory'!AS76</f>
        <v>NO</v>
      </c>
      <c r="AR91" s="149" t="str">
        <f>'[1]GHG Dashboard Data - Inventory'!AT76</f>
        <v>NE</v>
      </c>
      <c r="AS91" s="148" t="str">
        <f>'[1]GHG Dashboard Data - Inventory'!AU76</f>
        <v>IE</v>
      </c>
      <c r="AT91" s="148" t="str">
        <f>'[1]GHG Dashboard Data - Inventory'!AV76</f>
        <v>NO</v>
      </c>
      <c r="AU91" s="149" t="str">
        <f>'[1]GHG Dashboard Data - Inventory'!AW76</f>
        <v>NE</v>
      </c>
      <c r="AV91" s="148" t="str">
        <f>'[1]GHG Dashboard Data - Inventory'!AX76</f>
        <v>NO</v>
      </c>
      <c r="AW91" s="148">
        <f>'[1]GHG Dashboard Data - Inventory'!AY76</f>
        <v>215788.98</v>
      </c>
      <c r="AX91" s="150" t="str">
        <f>'[1]GHG Dashboard Data - Inventory'!AZ76</f>
        <v>NO</v>
      </c>
      <c r="AY91" s="148" t="str">
        <f>'[1]GHG Dashboard Data - Inventory'!BA76</f>
        <v>NO</v>
      </c>
      <c r="AZ91" s="148" t="str">
        <f>'[1]GHG Dashboard Data - Inventory'!BB76</f>
        <v>NO</v>
      </c>
      <c r="BA91" s="150" t="str">
        <f>'[1]GHG Dashboard Data - Inventory'!BC76</f>
        <v>NO</v>
      </c>
      <c r="BB91" s="148" t="str">
        <f>'[1]GHG Dashboard Data - Inventory'!BD76</f>
        <v>NO</v>
      </c>
      <c r="BC91" s="148">
        <f>'[1]GHG Dashboard Data - Inventory'!BE76</f>
        <v>48571.45</v>
      </c>
      <c r="BD91" s="150" t="str">
        <f>'[1]GHG Dashboard Data - Inventory'!BF76</f>
        <v>NO</v>
      </c>
      <c r="BE91" s="148">
        <f>'[1]GHG Dashboard Data - Inventory'!BG76</f>
        <v>36122.83</v>
      </c>
      <c r="BF91" s="148" t="str">
        <f>'[1]GHG Dashboard Data - Inventory'!BH76</f>
        <v>NO</v>
      </c>
      <c r="BG91" s="150" t="str">
        <f>'[1]GHG Dashboard Data - Inventory'!BI76</f>
        <v>IE</v>
      </c>
      <c r="BH91" s="149" t="str">
        <f>'[1]GHG Dashboard Data - Inventory'!BJ76</f>
        <v>NO</v>
      </c>
      <c r="BI91" s="149" t="str">
        <f>'[1]GHG Dashboard Data - Inventory'!BK76</f>
        <v>NE</v>
      </c>
      <c r="BJ91" s="149" t="str">
        <f>'[1]GHG Dashboard Data - Inventory'!BL76</f>
        <v>NO</v>
      </c>
      <c r="BK91" s="149" t="str">
        <f>'[1]GHG Dashboard Data - Inventory'!BM76</f>
        <v>NE</v>
      </c>
      <c r="BL91" s="149" t="str">
        <f>'[1]GHG Dashboard Data - Inventory'!BN76</f>
        <v>NO</v>
      </c>
      <c r="BM91" s="151" t="str">
        <f>'[1]GHG Dashboard Data - Inventory'!BO76</f>
        <v/>
      </c>
      <c r="BN91" s="269">
        <f>'[1]GHG Dashboard Data - Inventory'!BP76</f>
        <v>0</v>
      </c>
      <c r="BO91" s="269">
        <f>'[1]GHG Dashboard Data - Inventory'!BQ76</f>
        <v>0</v>
      </c>
      <c r="BP91" s="269">
        <f>'[1]GHG Dashboard Data - Inventory'!BR76</f>
        <v>0</v>
      </c>
      <c r="BQ91" s="269">
        <f>'[1]GHG Dashboard Data - Inventory'!BS76</f>
        <v>0</v>
      </c>
      <c r="BR91" s="269">
        <f>'[1]GHG Dashboard Data - Inventory'!BT76</f>
        <v>0</v>
      </c>
      <c r="BS91" s="269">
        <f>'[1]GHG Dashboard Data - Inventory'!BU76</f>
        <v>0</v>
      </c>
      <c r="BT91" s="152" t="str">
        <f t="shared" si="109"/>
        <v>Washington, DC_2016</v>
      </c>
      <c r="BU91" s="152">
        <f>'[1]GHG Dashboard Data - Inventory'!BW76</f>
        <v>7196808.5600000005</v>
      </c>
      <c r="BV91" s="152">
        <f>'[1]GHG Dashboard Data - Inventory'!BX76</f>
        <v>7375296.1899999995</v>
      </c>
      <c r="BW91" s="152">
        <f>'[1]GHG Dashboard Data - Inventory'!BY76</f>
        <v>7375296.1899999995</v>
      </c>
      <c r="BX91" s="152">
        <f>'[1]GHG Dashboard Data - Inventory'!BZ76</f>
        <v>2952904.1900000004</v>
      </c>
      <c r="BY91" s="302">
        <f>'[1]GHG Dashboard Data - Inventory'!CA76</f>
        <v>5313381.53</v>
      </c>
      <c r="BZ91" s="302">
        <f>'[1]GHG Dashboard Data - Inventory'!CB76</f>
        <v>1582943.77</v>
      </c>
      <c r="CA91" s="302">
        <f>'[1]GHG Dashboard Data - Inventory'!CC76</f>
        <v>300483.26</v>
      </c>
      <c r="CB91" s="303">
        <f>'[1]GHG Dashboard Data - Inventory'!CD76</f>
        <v>5487551.71</v>
      </c>
      <c r="CC91" s="303">
        <f>'[1]GHG Dashboard Data - Inventory'!CE76</f>
        <v>1587261.22</v>
      </c>
      <c r="CD91" s="303">
        <f>'[1]GHG Dashboard Data - Inventory'!CF76</f>
        <v>300483.26</v>
      </c>
      <c r="CE91" s="303" t="str">
        <f>'[1]GHG Dashboard Data - Inventory'!CG76</f>
        <v/>
      </c>
      <c r="CF91" s="303" t="str">
        <f>'[1]GHG Dashboard Data - Inventory'!CH76</f>
        <v/>
      </c>
      <c r="CG91" s="304">
        <f>'[1]GHG Dashboard Data - Inventory'!CI76</f>
        <v>1429993.8</v>
      </c>
      <c r="CH91" s="304">
        <f>'[1]GHG Dashboard Data - Inventory'!CK76</f>
        <v>1486787.56</v>
      </c>
      <c r="CI91" s="304">
        <f>SUM('[1]GHG Dashboard Data - Inventory'!CL76:CM76)</f>
        <v>36122.83</v>
      </c>
      <c r="CJ91" s="304" t="str">
        <f>'[1]GHG Dashboard Data - Inventory'!CN76</f>
        <v/>
      </c>
      <c r="CK91" s="304" t="str">
        <f>'[1]GHG Dashboard Data - Inventory'!CO76</f>
        <v/>
      </c>
      <c r="CL91" s="302">
        <f>'[1]GHG Dashboard Data - Inventory'!CP76</f>
        <v>1210853.8999999999</v>
      </c>
      <c r="CM91" s="302">
        <f>'[1]GHG Dashboard Data - Inventory'!CQ76</f>
        <v>4064162.33</v>
      </c>
      <c r="CN91" s="302" t="str">
        <f>'[1]GHG Dashboard Data - Inventory'!CR76</f>
        <v/>
      </c>
      <c r="CO91" s="302" t="str">
        <f>'[1]GHG Dashboard Data - Inventory'!CS76</f>
        <v/>
      </c>
      <c r="CP91" s="302" t="str">
        <f>'[1]GHG Dashboard Data - Inventory'!CT76</f>
        <v/>
      </c>
      <c r="CQ91" s="302" t="str">
        <f>'[1]GHG Dashboard Data - Inventory'!CU76</f>
        <v/>
      </c>
      <c r="CR91" s="302" t="str">
        <f>'[1]GHG Dashboard Data - Inventory'!CV76</f>
        <v/>
      </c>
      <c r="CS91" s="302">
        <f>'[1]GHG Dashboard Data - Inventory'!CW76</f>
        <v>38365.300000000003</v>
      </c>
      <c r="CT91" s="302">
        <f>'[1]GHG Dashboard Data - Inventory'!CX76</f>
        <v>1486787.56</v>
      </c>
      <c r="CU91" s="302">
        <f>'[1]GHG Dashboard Data - Inventory'!CY76</f>
        <v>96156.21</v>
      </c>
      <c r="CV91" s="302" t="str">
        <f>'[1]GHG Dashboard Data - Inventory'!CZ76</f>
        <v/>
      </c>
      <c r="CW91" s="302" t="str">
        <f>'[1]GHG Dashboard Data - Inventory'!DA76</f>
        <v/>
      </c>
      <c r="CX91" s="302" t="str">
        <f>'[1]GHG Dashboard Data - Inventory'!DB76</f>
        <v/>
      </c>
      <c r="CY91" s="302">
        <f>'[1]GHG Dashboard Data - Inventory'!DC76</f>
        <v>215788.98</v>
      </c>
      <c r="CZ91" s="302" t="str">
        <f>'[1]GHG Dashboard Data - Inventory'!DD76</f>
        <v/>
      </c>
      <c r="DA91" s="302">
        <f>'[1]GHG Dashboard Data - Inventory'!DE76</f>
        <v>48571.45</v>
      </c>
      <c r="DB91" s="302">
        <f>'[1]GHG Dashboard Data - Inventory'!DF76</f>
        <v>36122.83</v>
      </c>
      <c r="DC91" s="305">
        <f>'[1]GHG Dashboard Data - Inventory'!DG76</f>
        <v>1244214.96</v>
      </c>
      <c r="DD91" s="305">
        <f>'[1]GHG Dashboard Data - Inventory'!DH76</f>
        <v>4204971.45</v>
      </c>
      <c r="DE91" s="305" t="str">
        <f>'[1]GHG Dashboard Data - Inventory'!DI76</f>
        <v/>
      </c>
      <c r="DF91" s="305" t="str">
        <f>'[1]GHG Dashboard Data - Inventory'!DJ76</f>
        <v/>
      </c>
      <c r="DG91" s="305" t="str">
        <f>'[1]GHG Dashboard Data - Inventory'!DK76</f>
        <v/>
      </c>
      <c r="DH91" s="305" t="str">
        <f>'[1]GHG Dashboard Data - Inventory'!DL76</f>
        <v/>
      </c>
      <c r="DI91" s="305" t="str">
        <f>'[1]GHG Dashboard Data - Inventory'!DM76</f>
        <v/>
      </c>
      <c r="DJ91" s="305">
        <f>'[1]GHG Dashboard Data - Inventory'!DN76</f>
        <v>38365.300000000003</v>
      </c>
      <c r="DK91" s="305">
        <f>'[1]GHG Dashboard Data - Inventory'!DO76</f>
        <v>1486787.56</v>
      </c>
      <c r="DL91" s="305">
        <f>'[1]GHG Dashboard Data - Inventory'!DP76</f>
        <v>100473.66</v>
      </c>
      <c r="DM91" s="305" t="str">
        <f>'[1]GHG Dashboard Data - Inventory'!DQ76</f>
        <v/>
      </c>
      <c r="DN91" s="305" t="str">
        <f>'[1]GHG Dashboard Data - Inventory'!DR76</f>
        <v/>
      </c>
      <c r="DO91" s="305" t="str">
        <f>'[1]GHG Dashboard Data - Inventory'!DS76</f>
        <v/>
      </c>
      <c r="DP91" s="305">
        <f>'[1]GHG Dashboard Data - Inventory'!DT76</f>
        <v>215788.98</v>
      </c>
      <c r="DQ91" s="305" t="str">
        <f>'[1]GHG Dashboard Data - Inventory'!DU76</f>
        <v/>
      </c>
      <c r="DR91" s="305">
        <f>'[1]GHG Dashboard Data - Inventory'!DV76</f>
        <v>48571.45</v>
      </c>
      <c r="DS91" s="305">
        <f>'[1]GHG Dashboard Data - Inventory'!DW76</f>
        <v>36122.83</v>
      </c>
      <c r="DT91" s="305" t="str">
        <f>'[1]GHG Dashboard Data - Inventory'!DX76</f>
        <v/>
      </c>
      <c r="DU91" s="305" t="str">
        <f>'[1]GHG Dashboard Data - Inventory'!DY76</f>
        <v/>
      </c>
      <c r="DV91" s="305" t="str">
        <f>'[1]GHG Dashboard Data - Inventory'!DZ76</f>
        <v/>
      </c>
      <c r="DW91" s="305" t="str">
        <f>'[1]GHG Dashboard Data - Inventory'!EA76</f>
        <v/>
      </c>
      <c r="DX91" s="305" t="str">
        <f>'[1]GHG Dashboard Data - Inventory'!EB76</f>
        <v/>
      </c>
      <c r="DY91" s="306" t="str">
        <f>'[1]GHG Dashboard Data - Inventory'!EC76</f>
        <v/>
      </c>
      <c r="DZ91" s="307">
        <f>'[1]GHG Dashboard Data - Inventory'!ED76</f>
        <v>463526.81</v>
      </c>
      <c r="EA91" s="307">
        <f>'[1]GHG Dashboard Data - Inventory'!EE76</f>
        <v>928101.69</v>
      </c>
      <c r="EB91" s="307" t="str">
        <f>'[1]GHG Dashboard Data - Inventory'!EF76</f>
        <v/>
      </c>
      <c r="EC91" s="307" t="str">
        <f>'[1]GHG Dashboard Data - Inventory'!EG76</f>
        <v/>
      </c>
      <c r="ED91" s="307" t="str">
        <f>'[1]GHG Dashboard Data - Inventory'!EH76</f>
        <v/>
      </c>
      <c r="EE91" s="307" t="str">
        <f>'[1]GHG Dashboard Data - Inventory'!EI76</f>
        <v/>
      </c>
      <c r="EF91" s="307" t="str">
        <f>'[1]GHG Dashboard Data - Inventory'!EJ76</f>
        <v/>
      </c>
      <c r="EG91" s="307" t="str">
        <f>'[1]GHG Dashboard Data - Inventory'!EK76</f>
        <v/>
      </c>
      <c r="EH91" s="307">
        <f>'[1]GHG Dashboard Data - Inventory'!EL76</f>
        <v>38365.300000000003</v>
      </c>
      <c r="EI91" s="307">
        <f>'[1]GHG Dashboard Data - Inventory'!EM76</f>
        <v>1486787.56</v>
      </c>
      <c r="EJ91" s="307" t="str">
        <f>'[1]GHG Dashboard Data - Inventory'!EN76</f>
        <v/>
      </c>
      <c r="EK91" s="307" t="str">
        <f>'[1]GHG Dashboard Data - Inventory'!EO76</f>
        <v/>
      </c>
      <c r="EL91" s="307" t="str">
        <f>'[1]GHG Dashboard Data - Inventory'!EP76</f>
        <v/>
      </c>
      <c r="EM91" s="307" t="str">
        <f>'[1]GHG Dashboard Data - Inventory'!EQ76</f>
        <v/>
      </c>
      <c r="EN91" s="307" t="str">
        <f>'[1]GHG Dashboard Data - Inventory'!ER76</f>
        <v/>
      </c>
      <c r="EO91" s="307" t="str">
        <f>'[1]GHG Dashboard Data - Inventory'!ES76</f>
        <v/>
      </c>
      <c r="EP91" s="307" t="str">
        <f>'[1]GHG Dashboard Data - Inventory'!ET76</f>
        <v/>
      </c>
      <c r="EQ91" s="307">
        <f>'[1]GHG Dashboard Data - Inventory'!EU76</f>
        <v>36122.83</v>
      </c>
      <c r="ER91" s="307" t="str">
        <f>'[1]GHG Dashboard Data - Inventory'!EV76</f>
        <v/>
      </c>
      <c r="ES91" s="307" t="str">
        <f>'[1]GHG Dashboard Data - Inventory'!EW76</f>
        <v/>
      </c>
      <c r="ET91" s="307" t="str">
        <f>'[1]GHG Dashboard Data - Inventory'!EX76</f>
        <v/>
      </c>
      <c r="EU91" s="307" t="str">
        <f>'[1]GHG Dashboard Data - Inventory'!EY76</f>
        <v/>
      </c>
      <c r="EV91" s="307" t="str">
        <f>'[1]GHG Dashboard Data - Inventory'!EZ76</f>
        <v/>
      </c>
      <c r="EW91" s="308">
        <f t="shared" si="110"/>
        <v>0</v>
      </c>
      <c r="EX91" s="309">
        <f>'[1]GHG Dashboard Data - Inventory'!FA76</f>
        <v>5313381.53</v>
      </c>
      <c r="EY91" s="309">
        <f>'[1]GHG Dashboard Data - Inventory'!FB76</f>
        <v>1582943.77</v>
      </c>
      <c r="EZ91" s="309">
        <f>'[1]GHG Dashboard Data - Inventory'!FC76</f>
        <v>300483.26</v>
      </c>
      <c r="FA91" s="309">
        <f>'[1]GHG Dashboard Data - Inventory'!FD76</f>
        <v>5487551.71</v>
      </c>
      <c r="FB91" s="309">
        <f>'[1]GHG Dashboard Data - Inventory'!FE76</f>
        <v>1587261.22</v>
      </c>
      <c r="FC91" s="309">
        <f>'[1]GHG Dashboard Data - Inventory'!FF76</f>
        <v>300483.26</v>
      </c>
      <c r="FD91" s="309" t="str">
        <f>'[1]GHG Dashboard Data - Inventory'!FG76</f>
        <v/>
      </c>
      <c r="FE91" s="309" t="str">
        <f>'[1]GHG Dashboard Data - Inventory'!FH76</f>
        <v/>
      </c>
      <c r="FF91" s="309" t="str">
        <f>'[1]GHG Dashboard Data - Inventory'!B76</f>
        <v>Yes</v>
      </c>
      <c r="FG91" s="31" t="str">
        <f>IFERROR(VLOOKUP(E91,'Climate data-must not modify'!A:D,4,FALSE),"")</f>
        <v>Sub-tropical</v>
      </c>
      <c r="FH91" s="31">
        <f t="shared" si="111"/>
        <v>161854.70295293539</v>
      </c>
      <c r="FI91" s="31">
        <f t="shared" si="112"/>
        <v>4331.2405063291135</v>
      </c>
      <c r="FJ91" s="35"/>
    </row>
    <row r="92" spans="1:166" s="31" customFormat="1">
      <c r="A92" s="31">
        <f t="shared" si="106"/>
        <v>8</v>
      </c>
      <c r="B92" s="31">
        <f t="shared" si="107"/>
        <v>77</v>
      </c>
      <c r="C92" s="34" t="str">
        <f t="shared" si="108"/>
        <v>Johannesburg_2014</v>
      </c>
      <c r="D92" s="231">
        <f>'[1]GHG Dashboard Data - Inventory'!H77</f>
        <v>2014</v>
      </c>
      <c r="E92" s="156" t="str">
        <f>'[1]GHG Dashboard Data - Inventory'!C77</f>
        <v>Johannesburg</v>
      </c>
      <c r="F92" s="156" t="str">
        <f>'[1]GHG Dashboard Data - Inventory'!D77</f>
        <v>South Africa</v>
      </c>
      <c r="G92" s="156" t="str">
        <f>'[1]GHG Dashboard Data - Inventory'!E77</f>
        <v>Africa</v>
      </c>
      <c r="H92" s="156">
        <f>'[1]GHG Dashboard Data - Inventory'!K77</f>
        <v>4765329</v>
      </c>
      <c r="I92" s="156">
        <f>'[1]GHG Dashboard Data - Inventory'!L77</f>
        <v>1648</v>
      </c>
      <c r="J92" s="156">
        <f>'[1]GHG Dashboard Data - Inventory'!M77/1000000</f>
        <v>35684.773914663499</v>
      </c>
      <c r="K92" s="156" t="str">
        <f>'[1]GHG Dashboard Data - Inventory'!J77</f>
        <v>BASIC</v>
      </c>
      <c r="L92" s="148">
        <f>'[1]GHG Dashboard Data - Inventory'!N77</f>
        <v>111086.04174139972</v>
      </c>
      <c r="M92" s="148">
        <f>'[1]GHG Dashboard Data - Inventory'!O77</f>
        <v>7064517.8217781894</v>
      </c>
      <c r="N92" s="149">
        <f>'[1]GHG Dashboard Data - Inventory'!P77</f>
        <v>467706.93777428096</v>
      </c>
      <c r="O92" s="148">
        <f>'[1]GHG Dashboard Data - Inventory'!Q77</f>
        <v>120611.9438723268</v>
      </c>
      <c r="P92" s="148">
        <f>'[1]GHG Dashboard Data - Inventory'!R77</f>
        <v>8227790.7469278369</v>
      </c>
      <c r="Q92" s="149">
        <f>'[1]GHG Dashboard Data - Inventory'!S77</f>
        <v>657948.26290984929</v>
      </c>
      <c r="R92" s="148">
        <f>'[1]GHG Dashboard Data - Inventory'!T77</f>
        <v>207194.00789240401</v>
      </c>
      <c r="S92" s="148">
        <f>'[1]GHG Dashboard Data - Inventory'!U77</f>
        <v>38550.671549999999</v>
      </c>
      <c r="T92" s="149" t="str">
        <f>'[1]GHG Dashboard Data - Inventory'!V77</f>
        <v>IE</v>
      </c>
      <c r="U92" s="148" t="str">
        <f>'[1]GHG Dashboard Data - Inventory'!W77</f>
        <v>IE</v>
      </c>
      <c r="V92" s="148" t="str">
        <f>'[1]GHG Dashboard Data - Inventory'!X77</f>
        <v>IE</v>
      </c>
      <c r="W92" s="149" t="str">
        <f>'[1]GHG Dashboard Data - Inventory'!Y77</f>
        <v>NE</v>
      </c>
      <c r="X92" s="150" t="str">
        <f>'[1]GHG Dashboard Data - Inventory'!Z77</f>
        <v>NO</v>
      </c>
      <c r="Y92" s="148" t="str">
        <f>'[1]GHG Dashboard Data - Inventory'!AA77</f>
        <v>NO</v>
      </c>
      <c r="Z92" s="148" t="str">
        <f>'[1]GHG Dashboard Data - Inventory'!AB77</f>
        <v>NO</v>
      </c>
      <c r="AA92" s="149" t="str">
        <f>'[1]GHG Dashboard Data - Inventory'!AC77</f>
        <v>NO</v>
      </c>
      <c r="AB92" s="148" t="str">
        <f>'[1]GHG Dashboard Data - Inventory'!AD77</f>
        <v>NO</v>
      </c>
      <c r="AC92" s="148" t="str">
        <f>'[1]GHG Dashboard Data - Inventory'!AE77</f>
        <v>NO</v>
      </c>
      <c r="AD92" s="149" t="str">
        <f>'[1]GHG Dashboard Data - Inventory'!AF77</f>
        <v>NO</v>
      </c>
      <c r="AE92" s="148" t="str">
        <f>'[1]GHG Dashboard Data - Inventory'!AG77</f>
        <v>NO</v>
      </c>
      <c r="AF92" s="148">
        <f>'[1]GHG Dashboard Data - Inventory'!AH77</f>
        <v>3222.5977544956122</v>
      </c>
      <c r="AG92" s="148">
        <f>'[1]GHG Dashboard Data - Inventory'!AI77</f>
        <v>6875121.110458347</v>
      </c>
      <c r="AH92" s="148" t="str">
        <f>'[1]GHG Dashboard Data - Inventory'!AJ77</f>
        <v>NO</v>
      </c>
      <c r="AI92" s="149" t="str">
        <f>'[1]GHG Dashboard Data - Inventory'!AK77</f>
        <v>NE</v>
      </c>
      <c r="AJ92" s="148" t="str">
        <f>'[1]GHG Dashboard Data - Inventory'!AL77</f>
        <v>NO</v>
      </c>
      <c r="AK92" s="148">
        <f>'[1]GHG Dashboard Data - Inventory'!AM77</f>
        <v>330171.96207917598</v>
      </c>
      <c r="AL92" s="149">
        <f>'[1]GHG Dashboard Data - Inventory'!AN77</f>
        <v>14049.514396056868</v>
      </c>
      <c r="AM92" s="148" t="str">
        <f>'[1]GHG Dashboard Data - Inventory'!AO77</f>
        <v>NO</v>
      </c>
      <c r="AN92" s="148" t="str">
        <f>'[1]GHG Dashboard Data - Inventory'!AP77</f>
        <v>NO</v>
      </c>
      <c r="AO92" s="149" t="str">
        <f>'[1]GHG Dashboard Data - Inventory'!AQ77</f>
        <v>NO</v>
      </c>
      <c r="AP92" s="148" t="str">
        <f>'[1]GHG Dashboard Data - Inventory'!AR77</f>
        <v>NO</v>
      </c>
      <c r="AQ92" s="148" t="str">
        <f>'[1]GHG Dashboard Data - Inventory'!AS77</f>
        <v>NO</v>
      </c>
      <c r="AR92" s="149">
        <f>'[1]GHG Dashboard Data - Inventory'!AT77</f>
        <v>1494181.5135538871</v>
      </c>
      <c r="AS92" s="148" t="str">
        <f>'[1]GHG Dashboard Data - Inventory'!AU77</f>
        <v>IE</v>
      </c>
      <c r="AT92" s="148" t="str">
        <f>'[1]GHG Dashboard Data - Inventory'!AV77</f>
        <v>NO</v>
      </c>
      <c r="AU92" s="149" t="str">
        <f>'[1]GHG Dashboard Data - Inventory'!AW77</f>
        <v>NO</v>
      </c>
      <c r="AV92" s="148">
        <f>'[1]GHG Dashboard Data - Inventory'!AX77</f>
        <v>1619552.25</v>
      </c>
      <c r="AW92" s="148" t="str">
        <f>'[1]GHG Dashboard Data - Inventory'!AY77</f>
        <v>NO</v>
      </c>
      <c r="AX92" s="150" t="str">
        <f>'[1]GHG Dashboard Data - Inventory'!AZ77</f>
        <v>NO</v>
      </c>
      <c r="AY92" s="148">
        <f>'[1]GHG Dashboard Data - Inventory'!BA77</f>
        <v>3315</v>
      </c>
      <c r="AZ92" s="148" t="str">
        <f>'[1]GHG Dashboard Data - Inventory'!BB77</f>
        <v>NO</v>
      </c>
      <c r="BA92" s="150" t="str">
        <f>'[1]GHG Dashboard Data - Inventory'!BC77</f>
        <v>NO</v>
      </c>
      <c r="BB92" s="148">
        <f>'[1]GHG Dashboard Data - Inventory'!BD77</f>
        <v>7228</v>
      </c>
      <c r="BC92" s="148" t="str">
        <f>'[1]GHG Dashboard Data - Inventory'!BE77</f>
        <v>NO</v>
      </c>
      <c r="BD92" s="150" t="str">
        <f>'[1]GHG Dashboard Data - Inventory'!BF77</f>
        <v>NO</v>
      </c>
      <c r="BE92" s="148">
        <f>'[1]GHG Dashboard Data - Inventory'!BG77</f>
        <v>108350.70945459536</v>
      </c>
      <c r="BF92" s="148" t="str">
        <f>'[1]GHG Dashboard Data - Inventory'!BH77</f>
        <v>NO</v>
      </c>
      <c r="BG92" s="150">
        <f>'[1]GHG Dashboard Data - Inventory'!BI77</f>
        <v>12675.890545404634</v>
      </c>
      <c r="BH92" s="149" t="str">
        <f>'[1]GHG Dashboard Data - Inventory'!BJ77</f>
        <v>NE</v>
      </c>
      <c r="BI92" s="149" t="str">
        <f>'[1]GHG Dashboard Data - Inventory'!BK77</f>
        <v>NE</v>
      </c>
      <c r="BJ92" s="149" t="str">
        <f>'[1]GHG Dashboard Data - Inventory'!BL77</f>
        <v>NE</v>
      </c>
      <c r="BK92" s="149" t="str">
        <f>'[1]GHG Dashboard Data - Inventory'!BM77</f>
        <v>NE</v>
      </c>
      <c r="BL92" s="149" t="str">
        <f>'[1]GHG Dashboard Data - Inventory'!BN77</f>
        <v>NE</v>
      </c>
      <c r="BM92" s="151" t="str">
        <f>'[1]GHG Dashboard Data - Inventory'!BO77</f>
        <v>NE</v>
      </c>
      <c r="BN92" s="269">
        <f>'[1]GHG Dashboard Data - Inventory'!BP77</f>
        <v>0</v>
      </c>
      <c r="BO92" s="269">
        <f>'[1]GHG Dashboard Data - Inventory'!BQ77</f>
        <v>0</v>
      </c>
      <c r="BP92" s="269">
        <f>'[1]GHG Dashboard Data - Inventory'!BR77</f>
        <v>0</v>
      </c>
      <c r="BQ92" s="269">
        <f>'[1]GHG Dashboard Data - Inventory'!BS77</f>
        <v>0</v>
      </c>
      <c r="BR92" s="269">
        <f>'[1]GHG Dashboard Data - Inventory'!BT77</f>
        <v>0</v>
      </c>
      <c r="BS92" s="269">
        <f>'[1]GHG Dashboard Data - Inventory'!BU77</f>
        <v>0</v>
      </c>
      <c r="BT92" s="152" t="str">
        <f t="shared" si="109"/>
        <v>Johannesburg_2014</v>
      </c>
      <c r="BU92" s="152">
        <f>'[1]GHG Dashboard Data - Inventory'!BW77</f>
        <v>24716712.863508772</v>
      </c>
      <c r="BV92" s="152">
        <f>'[1]GHG Dashboard Data - Inventory'!BX77</f>
        <v>27350599.09214285</v>
      </c>
      <c r="BW92" s="152">
        <f>'[1]GHG Dashboard Data - Inventory'!BY77</f>
        <v>27350599.09214285</v>
      </c>
      <c r="BX92" s="152">
        <f>'[1]GHG Dashboard Data - Inventory'!BZ77</f>
        <v>9068357.5517189745</v>
      </c>
      <c r="BY92" s="302">
        <f>'[1]GHG Dashboard Data - Inventory'!CA77</f>
        <v>15772973.831516653</v>
      </c>
      <c r="BZ92" s="302">
        <f>'[1]GHG Dashboard Data - Inventory'!CB77</f>
        <v>7205293.0725375228</v>
      </c>
      <c r="CA92" s="302">
        <f>'[1]GHG Dashboard Data - Inventory'!CC77</f>
        <v>1738445.9594545953</v>
      </c>
      <c r="CB92" s="303">
        <f>'[1]GHG Dashboard Data - Inventory'!CD77</f>
        <v>16898629.032200787</v>
      </c>
      <c r="CC92" s="303">
        <f>'[1]GHG Dashboard Data - Inventory'!CE77</f>
        <v>8713524.1004874669</v>
      </c>
      <c r="CD92" s="303">
        <f>'[1]GHG Dashboard Data - Inventory'!CF77</f>
        <v>1738445.9594545953</v>
      </c>
      <c r="CE92" s="303" t="str">
        <f>'[1]GHG Dashboard Data - Inventory'!CG77</f>
        <v/>
      </c>
      <c r="CF92" s="303" t="str">
        <f>'[1]GHG Dashboard Data - Inventory'!CH77</f>
        <v/>
      </c>
      <c r="CG92" s="304">
        <f>'[1]GHG Dashboard Data - Inventory'!CI77</f>
        <v>442114.59126062616</v>
      </c>
      <c r="CH92" s="304">
        <f>'[1]GHG Dashboard Data - Inventory'!CK77</f>
        <v>6875121.110458347</v>
      </c>
      <c r="CI92" s="304">
        <f>SUM('[1]GHG Dashboard Data - Inventory'!CL77:CM77)</f>
        <v>1751121.85</v>
      </c>
      <c r="CJ92" s="304" t="str">
        <f>'[1]GHG Dashboard Data - Inventory'!CN77</f>
        <v/>
      </c>
      <c r="CK92" s="304" t="str">
        <f>'[1]GHG Dashboard Data - Inventory'!CO77</f>
        <v/>
      </c>
      <c r="CL92" s="302">
        <f>'[1]GHG Dashboard Data - Inventory'!CP77</f>
        <v>7175603.8635195894</v>
      </c>
      <c r="CM92" s="302">
        <f>'[1]GHG Dashboard Data - Inventory'!CQ77</f>
        <v>8348402.6908001639</v>
      </c>
      <c r="CN92" s="302">
        <f>'[1]GHG Dashboard Data - Inventory'!CR77</f>
        <v>245744.67944240401</v>
      </c>
      <c r="CO92" s="302" t="str">
        <f>'[1]GHG Dashboard Data - Inventory'!CS77</f>
        <v/>
      </c>
      <c r="CP92" s="302" t="str">
        <f>'[1]GHG Dashboard Data - Inventory'!CT77</f>
        <v/>
      </c>
      <c r="CQ92" s="302" t="str">
        <f>'[1]GHG Dashboard Data - Inventory'!CU77</f>
        <v/>
      </c>
      <c r="CR92" s="302" t="str">
        <f>'[1]GHG Dashboard Data - Inventory'!CV77</f>
        <v/>
      </c>
      <c r="CS92" s="302">
        <f>'[1]GHG Dashboard Data - Inventory'!CW77</f>
        <v>3222.5977544956122</v>
      </c>
      <c r="CT92" s="302">
        <f>'[1]GHG Dashboard Data - Inventory'!CX77</f>
        <v>6875121.110458347</v>
      </c>
      <c r="CU92" s="302">
        <f>'[1]GHG Dashboard Data - Inventory'!CY77</f>
        <v>330171.96207917598</v>
      </c>
      <c r="CV92" s="302" t="str">
        <f>'[1]GHG Dashboard Data - Inventory'!CZ77</f>
        <v/>
      </c>
      <c r="CW92" s="302" t="str">
        <f>'[1]GHG Dashboard Data - Inventory'!DA77</f>
        <v/>
      </c>
      <c r="CX92" s="302" t="str">
        <f>'[1]GHG Dashboard Data - Inventory'!DB77</f>
        <v/>
      </c>
      <c r="CY92" s="302">
        <f>'[1]GHG Dashboard Data - Inventory'!DC77</f>
        <v>1619552.25</v>
      </c>
      <c r="CZ92" s="302">
        <f>'[1]GHG Dashboard Data - Inventory'!DD77</f>
        <v>3315</v>
      </c>
      <c r="DA92" s="302">
        <f>'[1]GHG Dashboard Data - Inventory'!DE77</f>
        <v>7228</v>
      </c>
      <c r="DB92" s="302">
        <f>'[1]GHG Dashboard Data - Inventory'!DF77</f>
        <v>108350.70945459536</v>
      </c>
      <c r="DC92" s="305">
        <f>'[1]GHG Dashboard Data - Inventory'!DG77</f>
        <v>7643310.8012938704</v>
      </c>
      <c r="DD92" s="305">
        <f>'[1]GHG Dashboard Data - Inventory'!DH77</f>
        <v>9006350.953710014</v>
      </c>
      <c r="DE92" s="305">
        <f>'[1]GHG Dashboard Data - Inventory'!DI77</f>
        <v>245744.67944240401</v>
      </c>
      <c r="DF92" s="305" t="str">
        <f>'[1]GHG Dashboard Data - Inventory'!DJ77</f>
        <v/>
      </c>
      <c r="DG92" s="305" t="str">
        <f>'[1]GHG Dashboard Data - Inventory'!DK77</f>
        <v/>
      </c>
      <c r="DH92" s="305" t="str">
        <f>'[1]GHG Dashboard Data - Inventory'!DL77</f>
        <v/>
      </c>
      <c r="DI92" s="305" t="str">
        <f>'[1]GHG Dashboard Data - Inventory'!DM77</f>
        <v/>
      </c>
      <c r="DJ92" s="305">
        <f>'[1]GHG Dashboard Data - Inventory'!DN77</f>
        <v>3222.5977544956122</v>
      </c>
      <c r="DK92" s="305">
        <f>'[1]GHG Dashboard Data - Inventory'!DO77</f>
        <v>6875121.110458347</v>
      </c>
      <c r="DL92" s="305">
        <f>'[1]GHG Dashboard Data - Inventory'!DP77</f>
        <v>344221.47647523286</v>
      </c>
      <c r="DM92" s="305" t="str">
        <f>'[1]GHG Dashboard Data - Inventory'!DQ77</f>
        <v/>
      </c>
      <c r="DN92" s="305">
        <f>'[1]GHG Dashboard Data - Inventory'!DR77</f>
        <v>1494181.5135538871</v>
      </c>
      <c r="DO92" s="305" t="str">
        <f>'[1]GHG Dashboard Data - Inventory'!DS77</f>
        <v/>
      </c>
      <c r="DP92" s="305">
        <f>'[1]GHG Dashboard Data - Inventory'!DT77</f>
        <v>1619552.25</v>
      </c>
      <c r="DQ92" s="305">
        <f>'[1]GHG Dashboard Data - Inventory'!DU77</f>
        <v>3315</v>
      </c>
      <c r="DR92" s="305">
        <f>'[1]GHG Dashboard Data - Inventory'!DV77</f>
        <v>7228</v>
      </c>
      <c r="DS92" s="305">
        <f>'[1]GHG Dashboard Data - Inventory'!DW77</f>
        <v>108350.70945459536</v>
      </c>
      <c r="DT92" s="305" t="str">
        <f>'[1]GHG Dashboard Data - Inventory'!DX77</f>
        <v/>
      </c>
      <c r="DU92" s="305" t="str">
        <f>'[1]GHG Dashboard Data - Inventory'!DY77</f>
        <v/>
      </c>
      <c r="DV92" s="305" t="str">
        <f>'[1]GHG Dashboard Data - Inventory'!DZ77</f>
        <v/>
      </c>
      <c r="DW92" s="305" t="str">
        <f>'[1]GHG Dashboard Data - Inventory'!EA77</f>
        <v/>
      </c>
      <c r="DX92" s="305" t="str">
        <f>'[1]GHG Dashboard Data - Inventory'!EB77</f>
        <v/>
      </c>
      <c r="DY92" s="306" t="str">
        <f>'[1]GHG Dashboard Data - Inventory'!EC77</f>
        <v/>
      </c>
      <c r="DZ92" s="307">
        <f>'[1]GHG Dashboard Data - Inventory'!ED77</f>
        <v>111086.04174139972</v>
      </c>
      <c r="EA92" s="307">
        <f>'[1]GHG Dashboard Data - Inventory'!EE77</f>
        <v>120611.9438723268</v>
      </c>
      <c r="EB92" s="307">
        <f>'[1]GHG Dashboard Data - Inventory'!EF77</f>
        <v>207194.00789240401</v>
      </c>
      <c r="EC92" s="307" t="str">
        <f>'[1]GHG Dashboard Data - Inventory'!EG77</f>
        <v/>
      </c>
      <c r="ED92" s="307" t="str">
        <f>'[1]GHG Dashboard Data - Inventory'!EH77</f>
        <v/>
      </c>
      <c r="EE92" s="307" t="str">
        <f>'[1]GHG Dashboard Data - Inventory'!EI77</f>
        <v/>
      </c>
      <c r="EF92" s="307" t="str">
        <f>'[1]GHG Dashboard Data - Inventory'!EJ77</f>
        <v/>
      </c>
      <c r="EG92" s="307" t="str">
        <f>'[1]GHG Dashboard Data - Inventory'!EK77</f>
        <v/>
      </c>
      <c r="EH92" s="307">
        <f>'[1]GHG Dashboard Data - Inventory'!EL77</f>
        <v>3222.5977544956122</v>
      </c>
      <c r="EI92" s="307">
        <f>'[1]GHG Dashboard Data - Inventory'!EM77</f>
        <v>6875121.110458347</v>
      </c>
      <c r="EJ92" s="307" t="str">
        <f>'[1]GHG Dashboard Data - Inventory'!EN77</f>
        <v/>
      </c>
      <c r="EK92" s="307" t="str">
        <f>'[1]GHG Dashboard Data - Inventory'!EO77</f>
        <v/>
      </c>
      <c r="EL92" s="307" t="str">
        <f>'[1]GHG Dashboard Data - Inventory'!EP77</f>
        <v/>
      </c>
      <c r="EM92" s="307" t="str">
        <f>'[1]GHG Dashboard Data - Inventory'!EQ77</f>
        <v/>
      </c>
      <c r="EN92" s="307">
        <f>'[1]GHG Dashboard Data - Inventory'!ER77</f>
        <v>1619552.25</v>
      </c>
      <c r="EO92" s="307">
        <f>'[1]GHG Dashboard Data - Inventory'!ES77</f>
        <v>3315</v>
      </c>
      <c r="EP92" s="307">
        <f>'[1]GHG Dashboard Data - Inventory'!ET77</f>
        <v>7228</v>
      </c>
      <c r="EQ92" s="307">
        <f>'[1]GHG Dashboard Data - Inventory'!EU77</f>
        <v>121026.59999999999</v>
      </c>
      <c r="ER92" s="307" t="str">
        <f>'[1]GHG Dashboard Data - Inventory'!EV77</f>
        <v/>
      </c>
      <c r="ES92" s="307" t="str">
        <f>'[1]GHG Dashboard Data - Inventory'!EW77</f>
        <v/>
      </c>
      <c r="ET92" s="307" t="str">
        <f>'[1]GHG Dashboard Data - Inventory'!EX77</f>
        <v/>
      </c>
      <c r="EU92" s="307" t="str">
        <f>'[1]GHG Dashboard Data - Inventory'!EY77</f>
        <v/>
      </c>
      <c r="EV92" s="307" t="str">
        <f>'[1]GHG Dashboard Data - Inventory'!EZ77</f>
        <v/>
      </c>
      <c r="EW92" s="308">
        <f t="shared" si="110"/>
        <v>0</v>
      </c>
      <c r="EX92" s="309">
        <f>'[1]GHG Dashboard Data - Inventory'!FA77</f>
        <v>15772973.831516653</v>
      </c>
      <c r="EY92" s="309">
        <f>'[1]GHG Dashboard Data - Inventory'!FB77</f>
        <v>7205293.0725375228</v>
      </c>
      <c r="EZ92" s="309">
        <f>'[1]GHG Dashboard Data - Inventory'!FC77</f>
        <v>1738445.9594545953</v>
      </c>
      <c r="FA92" s="309">
        <f>'[1]GHG Dashboard Data - Inventory'!FD77</f>
        <v>16898629.032200787</v>
      </c>
      <c r="FB92" s="309">
        <f>'[1]GHG Dashboard Data - Inventory'!FE77</f>
        <v>8713524.1004874669</v>
      </c>
      <c r="FC92" s="309">
        <f>'[1]GHG Dashboard Data - Inventory'!FF77</f>
        <v>1738445.9594545953</v>
      </c>
      <c r="FD92" s="309" t="str">
        <f>'[1]GHG Dashboard Data - Inventory'!FG77</f>
        <v/>
      </c>
      <c r="FE92" s="309" t="str">
        <f>'[1]GHG Dashboard Data - Inventory'!FH77</f>
        <v/>
      </c>
      <c r="FF92" s="309" t="str">
        <f>'[1]GHG Dashboard Data - Inventory'!B77</f>
        <v>Yes</v>
      </c>
      <c r="FG92" s="31" t="str">
        <f>IFERROR(VLOOKUP(E92,'Climate data-must not modify'!A:D,4,FALSE),"")</f>
        <v>Highlands</v>
      </c>
      <c r="FH92" s="31">
        <f t="shared" si="111"/>
        <v>7488.4176758128342</v>
      </c>
      <c r="FI92" s="31">
        <f t="shared" si="112"/>
        <v>2891.5831310679609</v>
      </c>
      <c r="FJ92" s="35"/>
    </row>
    <row r="93" spans="1:166" s="31" customFormat="1">
      <c r="A93" s="31">
        <f t="shared" si="106"/>
        <v>8</v>
      </c>
      <c r="B93" s="31">
        <f t="shared" si="107"/>
        <v>78</v>
      </c>
      <c r="C93" s="34" t="str">
        <f t="shared" si="108"/>
        <v>London_2013</v>
      </c>
      <c r="D93" s="231">
        <f>'[1]GHG Dashboard Data - Inventory'!H78</f>
        <v>2013</v>
      </c>
      <c r="E93" s="156" t="str">
        <f>'[1]GHG Dashboard Data - Inventory'!C78</f>
        <v>London</v>
      </c>
      <c r="F93" s="156" t="str">
        <f>'[1]GHG Dashboard Data - Inventory'!D78</f>
        <v>United Kingdom</v>
      </c>
      <c r="G93" s="156" t="str">
        <f>'[1]GHG Dashboard Data - Inventory'!E78</f>
        <v>Europe</v>
      </c>
      <c r="H93" s="156">
        <f>'[1]GHG Dashboard Data - Inventory'!K78</f>
        <v>8416500</v>
      </c>
      <c r="I93" s="156">
        <f>'[1]GHG Dashboard Data - Inventory'!L78</f>
        <v>1595</v>
      </c>
      <c r="J93" s="156">
        <f>'[1]GHG Dashboard Data - Inventory'!M78/1000000</f>
        <v>481061.89049999998</v>
      </c>
      <c r="K93" s="156" t="str">
        <f>'[1]GHG Dashboard Data - Inventory'!J78</f>
        <v>BASIC</v>
      </c>
      <c r="L93" s="148">
        <f>'[1]GHG Dashboard Data - Inventory'!N78</f>
        <v>8332650.5438481253</v>
      </c>
      <c r="M93" s="148">
        <f>'[1]GHG Dashboard Data - Inventory'!O78</f>
        <v>5836566.4188330807</v>
      </c>
      <c r="N93" s="149">
        <f>'[1]GHG Dashboard Data - Inventory'!P78</f>
        <v>499045.55736139003</v>
      </c>
      <c r="O93" s="148">
        <f>'[1]GHG Dashboard Data - Inventory'!Q78</f>
        <v>5371230.7406843342</v>
      </c>
      <c r="P93" s="148">
        <f>'[1]GHG Dashboard Data - Inventory'!R78</f>
        <v>11130687.466505319</v>
      </c>
      <c r="Q93" s="149">
        <f>'[1]GHG Dashboard Data - Inventory'!S78</f>
        <v>951710.25769773626</v>
      </c>
      <c r="R93" s="148" t="str">
        <f>'[1]GHG Dashboard Data - Inventory'!T78</f>
        <v>IE</v>
      </c>
      <c r="S93" s="148" t="str">
        <f>'[1]GHG Dashboard Data - Inventory'!U78</f>
        <v>IE</v>
      </c>
      <c r="T93" s="149" t="str">
        <f>'[1]GHG Dashboard Data - Inventory'!V78</f>
        <v>IE</v>
      </c>
      <c r="U93" s="148" t="str">
        <f>'[1]GHG Dashboard Data - Inventory'!W78</f>
        <v>IE</v>
      </c>
      <c r="V93" s="148" t="str">
        <f>'[1]GHG Dashboard Data - Inventory'!X78</f>
        <v>IE</v>
      </c>
      <c r="W93" s="149" t="str">
        <f>'[1]GHG Dashboard Data - Inventory'!Y78</f>
        <v>NE</v>
      </c>
      <c r="X93" s="150">
        <f>'[1]GHG Dashboard Data - Inventory'!Z78</f>
        <v>2558703.7892530733</v>
      </c>
      <c r="Y93" s="148" t="str">
        <f>'[1]GHG Dashboard Data - Inventory'!AA78</f>
        <v>IE</v>
      </c>
      <c r="Z93" s="148" t="str">
        <f>'[1]GHG Dashboard Data - Inventory'!AB78</f>
        <v>IE</v>
      </c>
      <c r="AA93" s="149" t="str">
        <f>'[1]GHG Dashboard Data - Inventory'!AC78</f>
        <v>IE</v>
      </c>
      <c r="AB93" s="148" t="str">
        <f>'[1]GHG Dashboard Data - Inventory'!AD78</f>
        <v>NO</v>
      </c>
      <c r="AC93" s="148" t="str">
        <f>'[1]GHG Dashboard Data - Inventory'!AE78</f>
        <v>NO</v>
      </c>
      <c r="AD93" s="149" t="str">
        <f>'[1]GHG Dashboard Data - Inventory'!AF78</f>
        <v>NO</v>
      </c>
      <c r="AE93" s="148" t="str">
        <f>'[1]GHG Dashboard Data - Inventory'!AG78</f>
        <v>NO</v>
      </c>
      <c r="AF93" s="148">
        <f>'[1]GHG Dashboard Data - Inventory'!AH78</f>
        <v>11787.7</v>
      </c>
      <c r="AG93" s="148">
        <f>'[1]GHG Dashboard Data - Inventory'!AI78</f>
        <v>6034654.4213315966</v>
      </c>
      <c r="AH93" s="148" t="str">
        <f>'[1]GHG Dashboard Data - Inventory'!AJ78</f>
        <v>IE</v>
      </c>
      <c r="AI93" s="149" t="str">
        <f>'[1]GHG Dashboard Data - Inventory'!AK78</f>
        <v>IE</v>
      </c>
      <c r="AJ93" s="148">
        <f>'[1]GHG Dashboard Data - Inventory'!AL78</f>
        <v>133889.96835635888</v>
      </c>
      <c r="AK93" s="148">
        <f>'[1]GHG Dashboard Data - Inventory'!AM78</f>
        <v>1064893.3006678231</v>
      </c>
      <c r="AL93" s="149">
        <f>'[1]GHG Dashboard Data - Inventory'!AN78</f>
        <v>91051.867249792107</v>
      </c>
      <c r="AM93" s="148">
        <f>'[1]GHG Dashboard Data - Inventory'!AO78</f>
        <v>20258.495851789849</v>
      </c>
      <c r="AN93" s="148" t="str">
        <f>'[1]GHG Dashboard Data - Inventory'!AP78</f>
        <v>IE</v>
      </c>
      <c r="AO93" s="149" t="str">
        <f>'[1]GHG Dashboard Data - Inventory'!AQ78</f>
        <v>NE</v>
      </c>
      <c r="AP93" s="148" t="str">
        <f>'[1]GHG Dashboard Data - Inventory'!AR78</f>
        <v>IE</v>
      </c>
      <c r="AQ93" s="148" t="str">
        <f>'[1]GHG Dashboard Data - Inventory'!AS78</f>
        <v>NO</v>
      </c>
      <c r="AR93" s="149">
        <f>'[1]GHG Dashboard Data - Inventory'!AT78</f>
        <v>943023.180779282</v>
      </c>
      <c r="AS93" s="148">
        <f>'[1]GHG Dashboard Data - Inventory'!AU78</f>
        <v>36153</v>
      </c>
      <c r="AT93" s="148" t="str">
        <f>'[1]GHG Dashboard Data - Inventory'!AV78</f>
        <v>IE</v>
      </c>
      <c r="AU93" s="149" t="str">
        <f>'[1]GHG Dashboard Data - Inventory'!AW78</f>
        <v>NO</v>
      </c>
      <c r="AV93" s="148">
        <f>'[1]GHG Dashboard Data - Inventory'!AX78</f>
        <v>290890.71849776397</v>
      </c>
      <c r="AW93" s="148">
        <f>'[1]GHG Dashboard Data - Inventory'!AY78</f>
        <v>1219506.3215999999</v>
      </c>
      <c r="AX93" s="150" t="str">
        <f>'[1]GHG Dashboard Data - Inventory'!AZ78</f>
        <v>NO</v>
      </c>
      <c r="AY93" s="148">
        <f>'[1]GHG Dashboard Data - Inventory'!BA78</f>
        <v>23.876478112901914</v>
      </c>
      <c r="AZ93" s="148">
        <f>'[1]GHG Dashboard Data - Inventory'!BB78</f>
        <v>55.71178226343779</v>
      </c>
      <c r="BA93" s="150" t="str">
        <f>'[1]GHG Dashboard Data - Inventory'!BC78</f>
        <v>NO</v>
      </c>
      <c r="BB93" s="148">
        <f>'[1]GHG Dashboard Data - Inventory'!BD78</f>
        <v>100585.61477551328</v>
      </c>
      <c r="BC93" s="148">
        <f>'[1]GHG Dashboard Data - Inventory'!BE78</f>
        <v>234699.76780953095</v>
      </c>
      <c r="BD93" s="150" t="str">
        <f>'[1]GHG Dashboard Data - Inventory'!BF78</f>
        <v>NO</v>
      </c>
      <c r="BE93" s="148">
        <f>'[1]GHG Dashboard Data - Inventory'!BG78</f>
        <v>5516.8898455531235</v>
      </c>
      <c r="BF93" s="148">
        <f>'[1]GHG Dashboard Data - Inventory'!BH78</f>
        <v>1112.8895495167251</v>
      </c>
      <c r="BG93" s="150" t="str">
        <f>'[1]GHG Dashboard Data - Inventory'!BI78</f>
        <v>NO</v>
      </c>
      <c r="BH93" s="149" t="str">
        <f>'[1]GHG Dashboard Data - Inventory'!BJ78</f>
        <v>NE</v>
      </c>
      <c r="BI93" s="149" t="str">
        <f>'[1]GHG Dashboard Data - Inventory'!BK78</f>
        <v>NE</v>
      </c>
      <c r="BJ93" s="149" t="str">
        <f>'[1]GHG Dashboard Data - Inventory'!BL78</f>
        <v>NE</v>
      </c>
      <c r="BK93" s="149" t="str">
        <f>'[1]GHG Dashboard Data - Inventory'!BM78</f>
        <v>NE</v>
      </c>
      <c r="BL93" s="149" t="str">
        <f>'[1]GHG Dashboard Data - Inventory'!BN78</f>
        <v>NE</v>
      </c>
      <c r="BM93" s="151" t="str">
        <f>'[1]GHG Dashboard Data - Inventory'!BO78</f>
        <v>NE</v>
      </c>
      <c r="BN93" s="269">
        <f>'[1]GHG Dashboard Data - Inventory'!BP78</f>
        <v>0</v>
      </c>
      <c r="BO93" s="269">
        <f>'[1]GHG Dashboard Data - Inventory'!BQ78</f>
        <v>0</v>
      </c>
      <c r="BP93" s="269">
        <f>'[1]GHG Dashboard Data - Inventory'!BR78</f>
        <v>0</v>
      </c>
      <c r="BQ93" s="269">
        <f>'[1]GHG Dashboard Data - Inventory'!BS78</f>
        <v>0</v>
      </c>
      <c r="BR93" s="269">
        <f>'[1]GHG Dashboard Data - Inventory'!BT78</f>
        <v>0</v>
      </c>
      <c r="BS93" s="269">
        <f>'[1]GHG Dashboard Data - Inventory'!BU78</f>
        <v>0</v>
      </c>
      <c r="BT93" s="152" t="str">
        <f t="shared" si="109"/>
        <v>London_2013</v>
      </c>
      <c r="BU93" s="152">
        <f>'[1]GHG Dashboard Data - Inventory'!BW78</f>
        <v>39825163.846416682</v>
      </c>
      <c r="BV93" s="152">
        <f>'[1]GHG Dashboard Data - Inventory'!BX78</f>
        <v>42309994.70950488</v>
      </c>
      <c r="BW93" s="152">
        <f>'[1]GHG Dashboard Data - Inventory'!BY78</f>
        <v>42309994.70950488</v>
      </c>
      <c r="BX93" s="152">
        <f>'[1]GHG Dashboard Data - Inventory'!BZ78</f>
        <v>22896345.758922219</v>
      </c>
      <c r="BY93" s="302">
        <f>'[1]GHG Dashboard Data - Inventory'!CA78</f>
        <v>30682922.86987086</v>
      </c>
      <c r="BZ93" s="302">
        <f>'[1]GHG Dashboard Data - Inventory'!CB78</f>
        <v>7289849.1862075683</v>
      </c>
      <c r="CA93" s="302">
        <f>'[1]GHG Dashboard Data - Inventory'!CC78</f>
        <v>1852391.7903382543</v>
      </c>
      <c r="CB93" s="303">
        <f>'[1]GHG Dashboard Data - Inventory'!CD78</f>
        <v>32133678.684929986</v>
      </c>
      <c r="CC93" s="303">
        <f>'[1]GHG Dashboard Data - Inventory'!CE78</f>
        <v>8323924.2342366418</v>
      </c>
      <c r="CD93" s="303">
        <f>'[1]GHG Dashboard Data - Inventory'!CF78</f>
        <v>1852391.7903382543</v>
      </c>
      <c r="CE93" s="303" t="str">
        <f>'[1]GHG Dashboard Data - Inventory'!CG78</f>
        <v/>
      </c>
      <c r="CF93" s="303" t="str">
        <f>'[1]GHG Dashboard Data - Inventory'!CH78</f>
        <v/>
      </c>
      <c r="CG93" s="304">
        <f>'[1]GHG Dashboard Data - Inventory'!CI78</f>
        <v>16274372.773785532</v>
      </c>
      <c r="CH93" s="304">
        <f>'[1]GHG Dashboard Data - Inventory'!CK78</f>
        <v>6224955.885539745</v>
      </c>
      <c r="CI93" s="304">
        <f>SUM('[1]GHG Dashboard Data - Inventory'!CL78:CM78)</f>
        <v>397017.0995969433</v>
      </c>
      <c r="CJ93" s="304" t="str">
        <f>'[1]GHG Dashboard Data - Inventory'!CN78</f>
        <v/>
      </c>
      <c r="CK93" s="304" t="str">
        <f>'[1]GHG Dashboard Data - Inventory'!CO78</f>
        <v/>
      </c>
      <c r="CL93" s="302">
        <f>'[1]GHG Dashboard Data - Inventory'!CP78</f>
        <v>14169216.962681206</v>
      </c>
      <c r="CM93" s="302">
        <f>'[1]GHG Dashboard Data - Inventory'!CQ78</f>
        <v>16501918.207189653</v>
      </c>
      <c r="CN93" s="302" t="str">
        <f>'[1]GHG Dashboard Data - Inventory'!CR78</f>
        <v/>
      </c>
      <c r="CO93" s="302" t="str">
        <f>'[1]GHG Dashboard Data - Inventory'!CS78</f>
        <v/>
      </c>
      <c r="CP93" s="302" t="str">
        <f>'[1]GHG Dashboard Data - Inventory'!CT78</f>
        <v/>
      </c>
      <c r="CQ93" s="302" t="str">
        <f>'[1]GHG Dashboard Data - Inventory'!CU78</f>
        <v/>
      </c>
      <c r="CR93" s="302" t="str">
        <f>'[1]GHG Dashboard Data - Inventory'!CV78</f>
        <v/>
      </c>
      <c r="CS93" s="302">
        <f>'[1]GHG Dashboard Data - Inventory'!CW78</f>
        <v>11787.7</v>
      </c>
      <c r="CT93" s="302">
        <f>'[1]GHG Dashboard Data - Inventory'!CX78</f>
        <v>6034654.4213315966</v>
      </c>
      <c r="CU93" s="302">
        <f>'[1]GHG Dashboard Data - Inventory'!CY78</f>
        <v>1198783.2690241819</v>
      </c>
      <c r="CV93" s="302">
        <f>'[1]GHG Dashboard Data - Inventory'!CZ78</f>
        <v>20258.495851789849</v>
      </c>
      <c r="CW93" s="302" t="str">
        <f>'[1]GHG Dashboard Data - Inventory'!DA78</f>
        <v/>
      </c>
      <c r="CX93" s="302">
        <f>'[1]GHG Dashboard Data - Inventory'!DB78</f>
        <v>36153</v>
      </c>
      <c r="CY93" s="302">
        <f>'[1]GHG Dashboard Data - Inventory'!DC78</f>
        <v>1510397.0400977638</v>
      </c>
      <c r="CZ93" s="302">
        <f>'[1]GHG Dashboard Data - Inventory'!DD78</f>
        <v>79.588260376339704</v>
      </c>
      <c r="DA93" s="302">
        <f>'[1]GHG Dashboard Data - Inventory'!DE78</f>
        <v>335285.38258504425</v>
      </c>
      <c r="DB93" s="302">
        <f>'[1]GHG Dashboard Data - Inventory'!DF78</f>
        <v>6629.7793950698488</v>
      </c>
      <c r="DC93" s="305">
        <f>'[1]GHG Dashboard Data - Inventory'!DG78</f>
        <v>14668262.520042596</v>
      </c>
      <c r="DD93" s="305">
        <f>'[1]GHG Dashboard Data - Inventory'!DH78</f>
        <v>17453628.464887388</v>
      </c>
      <c r="DE93" s="305" t="str">
        <f>'[1]GHG Dashboard Data - Inventory'!DI78</f>
        <v/>
      </c>
      <c r="DF93" s="305" t="str">
        <f>'[1]GHG Dashboard Data - Inventory'!DJ78</f>
        <v/>
      </c>
      <c r="DG93" s="305" t="str">
        <f>'[1]GHG Dashboard Data - Inventory'!DK78</f>
        <v/>
      </c>
      <c r="DH93" s="305" t="str">
        <f>'[1]GHG Dashboard Data - Inventory'!DL78</f>
        <v/>
      </c>
      <c r="DI93" s="305" t="str">
        <f>'[1]GHG Dashboard Data - Inventory'!DM78</f>
        <v/>
      </c>
      <c r="DJ93" s="305">
        <f>'[1]GHG Dashboard Data - Inventory'!DN78</f>
        <v>11787.7</v>
      </c>
      <c r="DK93" s="305">
        <f>'[1]GHG Dashboard Data - Inventory'!DO78</f>
        <v>6034654.4213315966</v>
      </c>
      <c r="DL93" s="305">
        <f>'[1]GHG Dashboard Data - Inventory'!DP78</f>
        <v>1289835.1362739741</v>
      </c>
      <c r="DM93" s="305">
        <f>'[1]GHG Dashboard Data - Inventory'!DQ78</f>
        <v>20258.495851789849</v>
      </c>
      <c r="DN93" s="305">
        <f>'[1]GHG Dashboard Data - Inventory'!DR78</f>
        <v>943023.180779282</v>
      </c>
      <c r="DO93" s="305">
        <f>'[1]GHG Dashboard Data - Inventory'!DS78</f>
        <v>36153</v>
      </c>
      <c r="DP93" s="305">
        <f>'[1]GHG Dashboard Data - Inventory'!DT78</f>
        <v>1510397.0400977638</v>
      </c>
      <c r="DQ93" s="305">
        <f>'[1]GHG Dashboard Data - Inventory'!DU78</f>
        <v>79.588260376339704</v>
      </c>
      <c r="DR93" s="305">
        <f>'[1]GHG Dashboard Data - Inventory'!DV78</f>
        <v>335285.38258504425</v>
      </c>
      <c r="DS93" s="305">
        <f>'[1]GHG Dashboard Data - Inventory'!DW78</f>
        <v>6629.7793950698488</v>
      </c>
      <c r="DT93" s="305" t="str">
        <f>'[1]GHG Dashboard Data - Inventory'!DX78</f>
        <v/>
      </c>
      <c r="DU93" s="305" t="str">
        <f>'[1]GHG Dashboard Data - Inventory'!DY78</f>
        <v/>
      </c>
      <c r="DV93" s="305" t="str">
        <f>'[1]GHG Dashboard Data - Inventory'!DZ78</f>
        <v/>
      </c>
      <c r="DW93" s="305" t="str">
        <f>'[1]GHG Dashboard Data - Inventory'!EA78</f>
        <v/>
      </c>
      <c r="DX93" s="305" t="str">
        <f>'[1]GHG Dashboard Data - Inventory'!EB78</f>
        <v/>
      </c>
      <c r="DY93" s="306" t="str">
        <f>'[1]GHG Dashboard Data - Inventory'!EC78</f>
        <v/>
      </c>
      <c r="DZ93" s="307">
        <f>'[1]GHG Dashboard Data - Inventory'!ED78</f>
        <v>8332650.5438481253</v>
      </c>
      <c r="EA93" s="307">
        <f>'[1]GHG Dashboard Data - Inventory'!EE78</f>
        <v>5371230.7406843342</v>
      </c>
      <c r="EB93" s="307" t="str">
        <f>'[1]GHG Dashboard Data - Inventory'!EF78</f>
        <v/>
      </c>
      <c r="EC93" s="307" t="str">
        <f>'[1]GHG Dashboard Data - Inventory'!EG78</f>
        <v/>
      </c>
      <c r="ED93" s="307">
        <f>'[1]GHG Dashboard Data - Inventory'!EH78</f>
        <v>2558703.7892530733</v>
      </c>
      <c r="EE93" s="307" t="str">
        <f>'[1]GHG Dashboard Data - Inventory'!EI78</f>
        <v/>
      </c>
      <c r="EF93" s="307" t="str">
        <f>'[1]GHG Dashboard Data - Inventory'!EJ78</f>
        <v/>
      </c>
      <c r="EG93" s="307" t="str">
        <f>'[1]GHG Dashboard Data - Inventory'!EK78</f>
        <v/>
      </c>
      <c r="EH93" s="307">
        <f>'[1]GHG Dashboard Data - Inventory'!EL78</f>
        <v>11787.7</v>
      </c>
      <c r="EI93" s="307">
        <f>'[1]GHG Dashboard Data - Inventory'!EM78</f>
        <v>6034654.4213315966</v>
      </c>
      <c r="EJ93" s="307">
        <f>'[1]GHG Dashboard Data - Inventory'!EN78</f>
        <v>133889.96835635888</v>
      </c>
      <c r="EK93" s="307">
        <f>'[1]GHG Dashboard Data - Inventory'!EO78</f>
        <v>20258.495851789849</v>
      </c>
      <c r="EL93" s="307" t="str">
        <f>'[1]GHG Dashboard Data - Inventory'!EP78</f>
        <v/>
      </c>
      <c r="EM93" s="307">
        <f>'[1]GHG Dashboard Data - Inventory'!EQ78</f>
        <v>36153</v>
      </c>
      <c r="EN93" s="307">
        <f>'[1]GHG Dashboard Data - Inventory'!ER78</f>
        <v>290890.71849776397</v>
      </c>
      <c r="EO93" s="307">
        <f>'[1]GHG Dashboard Data - Inventory'!ES78</f>
        <v>23.876478112901914</v>
      </c>
      <c r="EP93" s="307">
        <f>'[1]GHG Dashboard Data - Inventory'!ET78</f>
        <v>100585.61477551328</v>
      </c>
      <c r="EQ93" s="307">
        <f>'[1]GHG Dashboard Data - Inventory'!EU78</f>
        <v>5516.8898455531235</v>
      </c>
      <c r="ER93" s="307" t="str">
        <f>'[1]GHG Dashboard Data - Inventory'!EV78</f>
        <v/>
      </c>
      <c r="ES93" s="307" t="str">
        <f>'[1]GHG Dashboard Data - Inventory'!EW78</f>
        <v/>
      </c>
      <c r="ET93" s="307" t="str">
        <f>'[1]GHG Dashboard Data - Inventory'!EX78</f>
        <v/>
      </c>
      <c r="EU93" s="307" t="str">
        <f>'[1]GHG Dashboard Data - Inventory'!EY78</f>
        <v/>
      </c>
      <c r="EV93" s="307" t="str">
        <f>'[1]GHG Dashboard Data - Inventory'!EZ78</f>
        <v/>
      </c>
      <c r="EW93" s="308">
        <f t="shared" si="110"/>
        <v>2558703.7892530733</v>
      </c>
      <c r="EX93" s="309">
        <f>'[1]GHG Dashboard Data - Inventory'!FA78</f>
        <v>30682922.86987086</v>
      </c>
      <c r="EY93" s="309">
        <f>'[1]GHG Dashboard Data - Inventory'!FB78</f>
        <v>7289849.1862075683</v>
      </c>
      <c r="EZ93" s="309">
        <f>'[1]GHG Dashboard Data - Inventory'!FC78</f>
        <v>1852391.7903382543</v>
      </c>
      <c r="FA93" s="309">
        <f>'[1]GHG Dashboard Data - Inventory'!FD78</f>
        <v>32133678.684929986</v>
      </c>
      <c r="FB93" s="309">
        <f>'[1]GHG Dashboard Data - Inventory'!FE78</f>
        <v>8323924.2342366418</v>
      </c>
      <c r="FC93" s="309">
        <f>'[1]GHG Dashboard Data - Inventory'!FF78</f>
        <v>1852391.7903382543</v>
      </c>
      <c r="FD93" s="309" t="str">
        <f>'[1]GHG Dashboard Data - Inventory'!FG78</f>
        <v/>
      </c>
      <c r="FE93" s="309" t="str">
        <f>'[1]GHG Dashboard Data - Inventory'!FH78</f>
        <v/>
      </c>
      <c r="FF93" s="309" t="str">
        <f>'[1]GHG Dashboard Data - Inventory'!B78</f>
        <v>No</v>
      </c>
      <c r="FG93" s="31" t="str">
        <f>IFERROR(VLOOKUP(E93,'Climate data-must not modify'!A:D,4,FALSE),"")</f>
        <v>Highlands</v>
      </c>
      <c r="FH93" s="31">
        <f t="shared" si="111"/>
        <v>57157</v>
      </c>
      <c r="FI93" s="31">
        <f t="shared" si="112"/>
        <v>5276.802507836991</v>
      </c>
      <c r="FJ93" s="35"/>
    </row>
    <row r="94" spans="1:166" s="31" customFormat="1">
      <c r="A94" s="31">
        <f t="shared" si="106"/>
        <v>8</v>
      </c>
      <c r="B94" s="31">
        <f t="shared" si="107"/>
        <v>79</v>
      </c>
      <c r="C94" s="34" t="str">
        <f t="shared" si="108"/>
        <v>London_2015</v>
      </c>
      <c r="D94" s="231">
        <f>'[1]GHG Dashboard Data - Inventory'!H79</f>
        <v>2015</v>
      </c>
      <c r="E94" s="156" t="str">
        <f>'[1]GHG Dashboard Data - Inventory'!C79</f>
        <v>London</v>
      </c>
      <c r="F94" s="156" t="str">
        <f>'[1]GHG Dashboard Data - Inventory'!D79</f>
        <v>United Kingdom</v>
      </c>
      <c r="G94" s="156" t="str">
        <f>'[1]GHG Dashboard Data - Inventory'!E79</f>
        <v>Europe</v>
      </c>
      <c r="H94" s="156">
        <f>'[1]GHG Dashboard Data - Inventory'!K79</f>
        <v>8673713</v>
      </c>
      <c r="I94" s="156">
        <f>'[1]GHG Dashboard Data - Inventory'!L79</f>
        <v>1595</v>
      </c>
      <c r="J94" s="156">
        <f>'[1]GHG Dashboard Data - Inventory'!M79/1000000</f>
        <v>495763.41394100001</v>
      </c>
      <c r="K94" s="156" t="str">
        <f>'[1]GHG Dashboard Data - Inventory'!J79</f>
        <v>BASIC</v>
      </c>
      <c r="L94" s="148">
        <f>'[1]GHG Dashboard Data - Inventory'!N79</f>
        <v>7139582.4735508664</v>
      </c>
      <c r="M94" s="148">
        <f>'[1]GHG Dashboard Data - Inventory'!O79</f>
        <v>4562807.9230812397</v>
      </c>
      <c r="N94" s="149">
        <f>'[1]GHG Dashboard Data - Inventory'!P79</f>
        <v>426611.37908658659</v>
      </c>
      <c r="O94" s="148">
        <f>'[1]GHG Dashboard Data - Inventory'!Q79</f>
        <v>4240806.3689644719</v>
      </c>
      <c r="P94" s="148">
        <f>'[1]GHG Dashboard Data - Inventory'!R79</f>
        <v>8675718.924754234</v>
      </c>
      <c r="Q94" s="149">
        <f>'[1]GHG Dashboard Data - Inventory'!S79</f>
        <v>811158.4965771751</v>
      </c>
      <c r="R94" s="148" t="str">
        <f>'[1]GHG Dashboard Data - Inventory'!T79</f>
        <v>IE</v>
      </c>
      <c r="S94" s="148" t="str">
        <f>'[1]GHG Dashboard Data - Inventory'!U79</f>
        <v>IE</v>
      </c>
      <c r="T94" s="149" t="str">
        <f>'[1]GHG Dashboard Data - Inventory'!V79</f>
        <v>IE</v>
      </c>
      <c r="U94" s="148" t="str">
        <f>'[1]GHG Dashboard Data - Inventory'!W79</f>
        <v>IE</v>
      </c>
      <c r="V94" s="148" t="str">
        <f>'[1]GHG Dashboard Data - Inventory'!X79</f>
        <v>IE</v>
      </c>
      <c r="W94" s="149" t="str">
        <f>'[1]GHG Dashboard Data - Inventory'!Y79</f>
        <v>NE</v>
      </c>
      <c r="X94" s="150">
        <f>'[1]GHG Dashboard Data - Inventory'!Z79</f>
        <v>2888223</v>
      </c>
      <c r="Y94" s="148" t="str">
        <f>'[1]GHG Dashboard Data - Inventory'!AA79</f>
        <v>IE</v>
      </c>
      <c r="Z94" s="148" t="str">
        <f>'[1]GHG Dashboard Data - Inventory'!AB79</f>
        <v>IE</v>
      </c>
      <c r="AA94" s="149" t="str">
        <f>'[1]GHG Dashboard Data - Inventory'!AC79</f>
        <v>IE</v>
      </c>
      <c r="AB94" s="148" t="str">
        <f>'[1]GHG Dashboard Data - Inventory'!AD79</f>
        <v>NO</v>
      </c>
      <c r="AC94" s="148" t="str">
        <f>'[1]GHG Dashboard Data - Inventory'!AE79</f>
        <v>NO</v>
      </c>
      <c r="AD94" s="149" t="str">
        <f>'[1]GHG Dashboard Data - Inventory'!AF79</f>
        <v>NO</v>
      </c>
      <c r="AE94" s="148" t="str">
        <f>'[1]GHG Dashboard Data - Inventory'!AG79</f>
        <v>NO</v>
      </c>
      <c r="AF94" s="148">
        <f>'[1]GHG Dashboard Data - Inventory'!AH79</f>
        <v>9784</v>
      </c>
      <c r="AG94" s="148">
        <f>'[1]GHG Dashboard Data - Inventory'!AI79</f>
        <v>6381617.3653676827</v>
      </c>
      <c r="AH94" s="148" t="str">
        <f>'[1]GHG Dashboard Data - Inventory'!AJ79</f>
        <v>IE</v>
      </c>
      <c r="AI94" s="149" t="str">
        <f>'[1]GHG Dashboard Data - Inventory'!AK79</f>
        <v>IE</v>
      </c>
      <c r="AJ94" s="148">
        <f>'[1]GHG Dashboard Data - Inventory'!AL79</f>
        <v>83818.115465061579</v>
      </c>
      <c r="AK94" s="148">
        <f>'[1]GHG Dashboard Data - Inventory'!AM79</f>
        <v>702344.12783864967</v>
      </c>
      <c r="AL94" s="149">
        <f>'[1]GHG Dashboard Data - Inventory'!AN79</f>
        <v>65667.457850882958</v>
      </c>
      <c r="AM94" s="148">
        <f>'[1]GHG Dashboard Data - Inventory'!AO79</f>
        <v>31963.1</v>
      </c>
      <c r="AN94" s="148" t="str">
        <f>'[1]GHG Dashboard Data - Inventory'!AP79</f>
        <v>IE</v>
      </c>
      <c r="AO94" s="149" t="str">
        <f>'[1]GHG Dashboard Data - Inventory'!AQ79</f>
        <v>NE</v>
      </c>
      <c r="AP94" s="148" t="str">
        <f>'[1]GHG Dashboard Data - Inventory'!AR79</f>
        <v>IE</v>
      </c>
      <c r="AQ94" s="148" t="str">
        <f>'[1]GHG Dashboard Data - Inventory'!AS79</f>
        <v>NO</v>
      </c>
      <c r="AR94" s="149">
        <f>'[1]GHG Dashboard Data - Inventory'!AT79</f>
        <v>906238</v>
      </c>
      <c r="AS94" s="148" t="str">
        <f>'[1]GHG Dashboard Data - Inventory'!AU79</f>
        <v>IE</v>
      </c>
      <c r="AT94" s="148" t="str">
        <f>'[1]GHG Dashboard Data - Inventory'!AV79</f>
        <v>IE</v>
      </c>
      <c r="AU94" s="149" t="str">
        <f>'[1]GHG Dashboard Data - Inventory'!AW79</f>
        <v>NO</v>
      </c>
      <c r="AV94" s="148">
        <f>'[1]GHG Dashboard Data - Inventory'!AX79</f>
        <v>247666.96079999997</v>
      </c>
      <c r="AW94" s="148">
        <f>'[1]GHG Dashboard Data - Inventory'!AY79</f>
        <v>989219.49839999992</v>
      </c>
      <c r="AX94" s="150" t="str">
        <f>'[1]GHG Dashboard Data - Inventory'!AZ79</f>
        <v>NO</v>
      </c>
      <c r="AY94" s="148">
        <f>'[1]GHG Dashboard Data - Inventory'!BA79</f>
        <v>19.090176</v>
      </c>
      <c r="AZ94" s="148">
        <f>'[1]GHG Dashboard Data - Inventory'!BB79</f>
        <v>44.543743999999997</v>
      </c>
      <c r="BA94" s="150" t="str">
        <f>'[1]GHG Dashboard Data - Inventory'!BC79</f>
        <v>NO</v>
      </c>
      <c r="BB94" s="148">
        <f>'[1]GHG Dashboard Data - Inventory'!BD79</f>
        <v>153607.40820000001</v>
      </c>
      <c r="BC94" s="148">
        <f>'[1]GHG Dashboard Data - Inventory'!BE79</f>
        <v>358417.28580000001</v>
      </c>
      <c r="BD94" s="150" t="str">
        <f>'[1]GHG Dashboard Data - Inventory'!BF79</f>
        <v>NO</v>
      </c>
      <c r="BE94" s="148">
        <f>'[1]GHG Dashboard Data - Inventory'!BG79</f>
        <v>5570</v>
      </c>
      <c r="BF94" s="148">
        <f>'[1]GHG Dashboard Data - Inventory'!BH79</f>
        <v>1124</v>
      </c>
      <c r="BG94" s="150" t="str">
        <f>'[1]GHG Dashboard Data - Inventory'!BI79</f>
        <v>NO</v>
      </c>
      <c r="BH94" s="149" t="str">
        <f>'[1]GHG Dashboard Data - Inventory'!BJ79</f>
        <v>NE</v>
      </c>
      <c r="BI94" s="149" t="str">
        <f>'[1]GHG Dashboard Data - Inventory'!BK79</f>
        <v>NE</v>
      </c>
      <c r="BJ94" s="149" t="str">
        <f>'[1]GHG Dashboard Data - Inventory'!BL79</f>
        <v>NE</v>
      </c>
      <c r="BK94" s="149" t="str">
        <f>'[1]GHG Dashboard Data - Inventory'!BM79</f>
        <v>NE</v>
      </c>
      <c r="BL94" s="149" t="str">
        <f>'[1]GHG Dashboard Data - Inventory'!BN79</f>
        <v>NE</v>
      </c>
      <c r="BM94" s="151" t="str">
        <f>'[1]GHG Dashboard Data - Inventory'!BO79</f>
        <v>NE</v>
      </c>
      <c r="BN94" s="269">
        <f>'[1]GHG Dashboard Data - Inventory'!BP79</f>
        <v>0</v>
      </c>
      <c r="BO94" s="269">
        <f>'[1]GHG Dashboard Data - Inventory'!BQ79</f>
        <v>0</v>
      </c>
      <c r="BP94" s="269">
        <f>'[1]GHG Dashboard Data - Inventory'!BR79</f>
        <v>0</v>
      </c>
      <c r="BQ94" s="269">
        <f>'[1]GHG Dashboard Data - Inventory'!BS79</f>
        <v>0</v>
      </c>
      <c r="BR94" s="269">
        <f>'[1]GHG Dashboard Data - Inventory'!BT79</f>
        <v>0</v>
      </c>
      <c r="BS94" s="269">
        <f>'[1]GHG Dashboard Data - Inventory'!BU79</f>
        <v>0</v>
      </c>
      <c r="BT94" s="152" t="str">
        <f t="shared" si="109"/>
        <v>London_2015</v>
      </c>
      <c r="BU94" s="152">
        <f>'[1]GHG Dashboard Data - Inventory'!BW79</f>
        <v>33584111.186142206</v>
      </c>
      <c r="BV94" s="152">
        <f>'[1]GHG Dashboard Data - Inventory'!BX79</f>
        <v>35793786.519656852</v>
      </c>
      <c r="BW94" s="152">
        <f>'[1]GHG Dashboard Data - Inventory'!BY79</f>
        <v>35793786.519656852</v>
      </c>
      <c r="BX94" s="152">
        <f>'[1]GHG Dashboard Data - Inventory'!BZ79</f>
        <v>21182657.882524084</v>
      </c>
      <c r="BY94" s="302">
        <f>'[1]GHG Dashboard Data - Inventory'!CA79</f>
        <v>24628699.690350812</v>
      </c>
      <c r="BZ94" s="302">
        <f>'[1]GHG Dashboard Data - Inventory'!CB79</f>
        <v>7199742.7086713938</v>
      </c>
      <c r="CA94" s="302">
        <f>'[1]GHG Dashboard Data - Inventory'!CC79</f>
        <v>1755668.78712</v>
      </c>
      <c r="CB94" s="303">
        <f>'[1]GHG Dashboard Data - Inventory'!CD79</f>
        <v>25866469.566014573</v>
      </c>
      <c r="CC94" s="303">
        <f>'[1]GHG Dashboard Data - Inventory'!CE79</f>
        <v>8171648.1665222766</v>
      </c>
      <c r="CD94" s="303">
        <f>'[1]GHG Dashboard Data - Inventory'!CF79</f>
        <v>1755668.78712</v>
      </c>
      <c r="CE94" s="303" t="str">
        <f>'[1]GHG Dashboard Data - Inventory'!CG79</f>
        <v/>
      </c>
      <c r="CF94" s="303" t="str">
        <f>'[1]GHG Dashboard Data - Inventory'!CH79</f>
        <v/>
      </c>
      <c r="CG94" s="304">
        <f>'[1]GHG Dashboard Data - Inventory'!CI79</f>
        <v>14278395.842515338</v>
      </c>
      <c r="CH94" s="304">
        <f>'[1]GHG Dashboard Data - Inventory'!CK79</f>
        <v>6497398.580832744</v>
      </c>
      <c r="CI94" s="304">
        <f>SUM('[1]GHG Dashboard Data - Inventory'!CL79:CM79)</f>
        <v>406863.45917599997</v>
      </c>
      <c r="CJ94" s="304" t="str">
        <f>'[1]GHG Dashboard Data - Inventory'!CN79</f>
        <v/>
      </c>
      <c r="CK94" s="304" t="str">
        <f>'[1]GHG Dashboard Data - Inventory'!CO79</f>
        <v/>
      </c>
      <c r="CL94" s="302">
        <f>'[1]GHG Dashboard Data - Inventory'!CP79</f>
        <v>11702390.396632105</v>
      </c>
      <c r="CM94" s="302">
        <f>'[1]GHG Dashboard Data - Inventory'!CQ79</f>
        <v>12916525.293718707</v>
      </c>
      <c r="CN94" s="302" t="str">
        <f>'[1]GHG Dashboard Data - Inventory'!CR79</f>
        <v/>
      </c>
      <c r="CO94" s="302" t="str">
        <f>'[1]GHG Dashboard Data - Inventory'!CS79</f>
        <v/>
      </c>
      <c r="CP94" s="302" t="str">
        <f>'[1]GHG Dashboard Data - Inventory'!CT79</f>
        <v/>
      </c>
      <c r="CQ94" s="302" t="str">
        <f>'[1]GHG Dashboard Data - Inventory'!CU79</f>
        <v/>
      </c>
      <c r="CR94" s="302" t="str">
        <f>'[1]GHG Dashboard Data - Inventory'!CV79</f>
        <v/>
      </c>
      <c r="CS94" s="302">
        <f>'[1]GHG Dashboard Data - Inventory'!CW79</f>
        <v>9784</v>
      </c>
      <c r="CT94" s="302">
        <f>'[1]GHG Dashboard Data - Inventory'!CX79</f>
        <v>6381617.3653676827</v>
      </c>
      <c r="CU94" s="302">
        <f>'[1]GHG Dashboard Data - Inventory'!CY79</f>
        <v>786162.24330371129</v>
      </c>
      <c r="CV94" s="302">
        <f>'[1]GHG Dashboard Data - Inventory'!CZ79</f>
        <v>31963.1</v>
      </c>
      <c r="CW94" s="302" t="str">
        <f>'[1]GHG Dashboard Data - Inventory'!DA79</f>
        <v/>
      </c>
      <c r="CX94" s="302" t="str">
        <f>'[1]GHG Dashboard Data - Inventory'!DB79</f>
        <v/>
      </c>
      <c r="CY94" s="302">
        <f>'[1]GHG Dashboard Data - Inventory'!DC79</f>
        <v>1236886.4591999999</v>
      </c>
      <c r="CZ94" s="302">
        <f>'[1]GHG Dashboard Data - Inventory'!DD79</f>
        <v>63.633919999999996</v>
      </c>
      <c r="DA94" s="302">
        <f>'[1]GHG Dashboard Data - Inventory'!DE79</f>
        <v>512024.69400000002</v>
      </c>
      <c r="DB94" s="302">
        <f>'[1]GHG Dashboard Data - Inventory'!DF79</f>
        <v>6694</v>
      </c>
      <c r="DC94" s="305">
        <f>'[1]GHG Dashboard Data - Inventory'!DG79</f>
        <v>12129001.775718691</v>
      </c>
      <c r="DD94" s="305">
        <f>'[1]GHG Dashboard Data - Inventory'!DH79</f>
        <v>13727683.790295882</v>
      </c>
      <c r="DE94" s="305" t="str">
        <f>'[1]GHG Dashboard Data - Inventory'!DI79</f>
        <v/>
      </c>
      <c r="DF94" s="305" t="str">
        <f>'[1]GHG Dashboard Data - Inventory'!DJ79</f>
        <v/>
      </c>
      <c r="DG94" s="305" t="str">
        <f>'[1]GHG Dashboard Data - Inventory'!DK79</f>
        <v/>
      </c>
      <c r="DH94" s="305" t="str">
        <f>'[1]GHG Dashboard Data - Inventory'!DL79</f>
        <v/>
      </c>
      <c r="DI94" s="305" t="str">
        <f>'[1]GHG Dashboard Data - Inventory'!DM79</f>
        <v/>
      </c>
      <c r="DJ94" s="305">
        <f>'[1]GHG Dashboard Data - Inventory'!DN79</f>
        <v>9784</v>
      </c>
      <c r="DK94" s="305">
        <f>'[1]GHG Dashboard Data - Inventory'!DO79</f>
        <v>6381617.3653676827</v>
      </c>
      <c r="DL94" s="305">
        <f>'[1]GHG Dashboard Data - Inventory'!DP79</f>
        <v>851829.70115459431</v>
      </c>
      <c r="DM94" s="305">
        <f>'[1]GHG Dashboard Data - Inventory'!DQ79</f>
        <v>31963.1</v>
      </c>
      <c r="DN94" s="305">
        <f>'[1]GHG Dashboard Data - Inventory'!DR79</f>
        <v>906238</v>
      </c>
      <c r="DO94" s="305" t="str">
        <f>'[1]GHG Dashboard Data - Inventory'!DS79</f>
        <v/>
      </c>
      <c r="DP94" s="305">
        <f>'[1]GHG Dashboard Data - Inventory'!DT79</f>
        <v>1236886.4591999999</v>
      </c>
      <c r="DQ94" s="305">
        <f>'[1]GHG Dashboard Data - Inventory'!DU79</f>
        <v>63.633919999999996</v>
      </c>
      <c r="DR94" s="305">
        <f>'[1]GHG Dashboard Data - Inventory'!DV79</f>
        <v>512024.69400000002</v>
      </c>
      <c r="DS94" s="305">
        <f>'[1]GHG Dashboard Data - Inventory'!DW79</f>
        <v>6694</v>
      </c>
      <c r="DT94" s="305" t="str">
        <f>'[1]GHG Dashboard Data - Inventory'!DX79</f>
        <v/>
      </c>
      <c r="DU94" s="305" t="str">
        <f>'[1]GHG Dashboard Data - Inventory'!DY79</f>
        <v/>
      </c>
      <c r="DV94" s="305" t="str">
        <f>'[1]GHG Dashboard Data - Inventory'!DZ79</f>
        <v/>
      </c>
      <c r="DW94" s="305" t="str">
        <f>'[1]GHG Dashboard Data - Inventory'!EA79</f>
        <v/>
      </c>
      <c r="DX94" s="305" t="str">
        <f>'[1]GHG Dashboard Data - Inventory'!EB79</f>
        <v/>
      </c>
      <c r="DY94" s="306" t="str">
        <f>'[1]GHG Dashboard Data - Inventory'!EC79</f>
        <v/>
      </c>
      <c r="DZ94" s="307">
        <f>'[1]GHG Dashboard Data - Inventory'!ED79</f>
        <v>7139582.4735508664</v>
      </c>
      <c r="EA94" s="307">
        <f>'[1]GHG Dashboard Data - Inventory'!EE79</f>
        <v>4240806.3689644719</v>
      </c>
      <c r="EB94" s="307" t="str">
        <f>'[1]GHG Dashboard Data - Inventory'!EF79</f>
        <v/>
      </c>
      <c r="EC94" s="307" t="str">
        <f>'[1]GHG Dashboard Data - Inventory'!EG79</f>
        <v/>
      </c>
      <c r="ED94" s="307">
        <f>'[1]GHG Dashboard Data - Inventory'!EH79</f>
        <v>2888223</v>
      </c>
      <c r="EE94" s="307" t="str">
        <f>'[1]GHG Dashboard Data - Inventory'!EI79</f>
        <v/>
      </c>
      <c r="EF94" s="307" t="str">
        <f>'[1]GHG Dashboard Data - Inventory'!EJ79</f>
        <v/>
      </c>
      <c r="EG94" s="307" t="str">
        <f>'[1]GHG Dashboard Data - Inventory'!EK79</f>
        <v/>
      </c>
      <c r="EH94" s="307">
        <f>'[1]GHG Dashboard Data - Inventory'!EL79</f>
        <v>9784</v>
      </c>
      <c r="EI94" s="307">
        <f>'[1]GHG Dashboard Data - Inventory'!EM79</f>
        <v>6381617.3653676827</v>
      </c>
      <c r="EJ94" s="307">
        <f>'[1]GHG Dashboard Data - Inventory'!EN79</f>
        <v>83818.115465061579</v>
      </c>
      <c r="EK94" s="307">
        <f>'[1]GHG Dashboard Data - Inventory'!EO79</f>
        <v>31963.1</v>
      </c>
      <c r="EL94" s="307" t="str">
        <f>'[1]GHG Dashboard Data - Inventory'!EP79</f>
        <v/>
      </c>
      <c r="EM94" s="307" t="str">
        <f>'[1]GHG Dashboard Data - Inventory'!EQ79</f>
        <v/>
      </c>
      <c r="EN94" s="307">
        <f>'[1]GHG Dashboard Data - Inventory'!ER79</f>
        <v>247666.96079999997</v>
      </c>
      <c r="EO94" s="307">
        <f>'[1]GHG Dashboard Data - Inventory'!ES79</f>
        <v>19.090176</v>
      </c>
      <c r="EP94" s="307">
        <f>'[1]GHG Dashboard Data - Inventory'!ET79</f>
        <v>153607.40820000001</v>
      </c>
      <c r="EQ94" s="307">
        <f>'[1]GHG Dashboard Data - Inventory'!EU79</f>
        <v>5570</v>
      </c>
      <c r="ER94" s="307" t="str">
        <f>'[1]GHG Dashboard Data - Inventory'!EV79</f>
        <v/>
      </c>
      <c r="ES94" s="307" t="str">
        <f>'[1]GHG Dashboard Data - Inventory'!EW79</f>
        <v/>
      </c>
      <c r="ET94" s="307" t="str">
        <f>'[1]GHG Dashboard Data - Inventory'!EX79</f>
        <v/>
      </c>
      <c r="EU94" s="307" t="str">
        <f>'[1]GHG Dashboard Data - Inventory'!EY79</f>
        <v/>
      </c>
      <c r="EV94" s="307" t="str">
        <f>'[1]GHG Dashboard Data - Inventory'!EZ79</f>
        <v/>
      </c>
      <c r="EW94" s="308">
        <f t="shared" si="110"/>
        <v>2888223</v>
      </c>
      <c r="EX94" s="309">
        <f>'[1]GHG Dashboard Data - Inventory'!FA79</f>
        <v>24628699.690350812</v>
      </c>
      <c r="EY94" s="309">
        <f>'[1]GHG Dashboard Data - Inventory'!FB79</f>
        <v>7199742.7086713938</v>
      </c>
      <c r="EZ94" s="309">
        <f>'[1]GHG Dashboard Data - Inventory'!FC79</f>
        <v>1755668.78712</v>
      </c>
      <c r="FA94" s="309">
        <f>'[1]GHG Dashboard Data - Inventory'!FD79</f>
        <v>25866469.566014573</v>
      </c>
      <c r="FB94" s="309">
        <f>'[1]GHG Dashboard Data - Inventory'!FE79</f>
        <v>8171648.1665222766</v>
      </c>
      <c r="FC94" s="309">
        <f>'[1]GHG Dashboard Data - Inventory'!FF79</f>
        <v>1755668.78712</v>
      </c>
      <c r="FD94" s="309" t="str">
        <f>'[1]GHG Dashboard Data - Inventory'!FG79</f>
        <v/>
      </c>
      <c r="FE94" s="309" t="str">
        <f>'[1]GHG Dashboard Data - Inventory'!FH79</f>
        <v/>
      </c>
      <c r="FF94" s="309" t="str">
        <f>'[1]GHG Dashboard Data - Inventory'!B79</f>
        <v>Yes</v>
      </c>
      <c r="FG94" s="31" t="str">
        <f>IFERROR(VLOOKUP(E94,'Climate data-must not modify'!A:D,4,FALSE),"")</f>
        <v>Highlands</v>
      </c>
      <c r="FH94" s="31">
        <f t="shared" si="111"/>
        <v>57157</v>
      </c>
      <c r="FI94" s="31">
        <f t="shared" si="112"/>
        <v>5438.0645768025079</v>
      </c>
      <c r="FJ94" s="35"/>
    </row>
    <row r="95" spans="1:166" s="31" customFormat="1">
      <c r="A95" s="31">
        <f t="shared" si="106"/>
        <v>8</v>
      </c>
      <c r="B95" s="31">
        <f t="shared" si="107"/>
        <v>80</v>
      </c>
      <c r="C95" s="34" t="str">
        <f t="shared" si="108"/>
        <v>Madrid_2013</v>
      </c>
      <c r="D95" s="231">
        <f>'[1]GHG Dashboard Data - Inventory'!H80</f>
        <v>2013</v>
      </c>
      <c r="E95" s="156" t="str">
        <f>'[1]GHG Dashboard Data - Inventory'!C80</f>
        <v>Madrid</v>
      </c>
      <c r="F95" s="156" t="str">
        <f>'[1]GHG Dashboard Data - Inventory'!D80</f>
        <v>Spain</v>
      </c>
      <c r="G95" s="156" t="str">
        <f>'[1]GHG Dashboard Data - Inventory'!E80</f>
        <v>Europe</v>
      </c>
      <c r="H95" s="156">
        <f>'[1]GHG Dashboard Data - Inventory'!K80</f>
        <v>3207247</v>
      </c>
      <c r="I95" s="156">
        <f>'[1]GHG Dashboard Data - Inventory'!L80</f>
        <v>606</v>
      </c>
      <c r="J95" s="156">
        <f>'[1]GHG Dashboard Data - Inventory'!M80/1000000</f>
        <v>103261</v>
      </c>
      <c r="K95" s="156" t="str">
        <f>'[1]GHG Dashboard Data - Inventory'!J80</f>
        <v>BASIC</v>
      </c>
      <c r="L95" s="148">
        <f>'[1]GHG Dashboard Data - Inventory'!N80</f>
        <v>1690972.4176907854</v>
      </c>
      <c r="M95" s="148">
        <f>'[1]GHG Dashboard Data - Inventory'!O80</f>
        <v>1115983.2500104399</v>
      </c>
      <c r="N95" s="149">
        <f>'[1]GHG Dashboard Data - Inventory'!P80</f>
        <v>139838.35649208806</v>
      </c>
      <c r="O95" s="148">
        <f>'[1]GHG Dashboard Data - Inventory'!Q80</f>
        <v>712706.49062100879</v>
      </c>
      <c r="P95" s="148">
        <f>'[1]GHG Dashboard Data - Inventory'!R80</f>
        <v>1686344.2572374691</v>
      </c>
      <c r="Q95" s="149">
        <f>'[1]GHG Dashboard Data - Inventory'!S80</f>
        <v>211307.48101259817</v>
      </c>
      <c r="R95" s="148">
        <f>'[1]GHG Dashboard Data - Inventory'!T80</f>
        <v>323384.91365221376</v>
      </c>
      <c r="S95" s="148">
        <f>'[1]GHG Dashboard Data - Inventory'!U80</f>
        <v>181414.07972758432</v>
      </c>
      <c r="T95" s="149">
        <f>'[1]GHG Dashboard Data - Inventory'!V80</f>
        <v>22732.103509073902</v>
      </c>
      <c r="U95" s="148">
        <f>'[1]GHG Dashboard Data - Inventory'!W80</f>
        <v>37818.168982663905</v>
      </c>
      <c r="V95" s="148" t="str">
        <f>'[1]GHG Dashboard Data - Inventory'!X80</f>
        <v>NO</v>
      </c>
      <c r="W95" s="149" t="str">
        <f>'[1]GHG Dashboard Data - Inventory'!Y80</f>
        <v>NO</v>
      </c>
      <c r="X95" s="150">
        <f>'[1]GHG Dashboard Data - Inventory'!Z80</f>
        <v>190899.55310656875</v>
      </c>
      <c r="Y95" s="148">
        <f>'[1]GHG Dashboard Data - Inventory'!AA80</f>
        <v>27971.650063522313</v>
      </c>
      <c r="Z95" s="148">
        <f>'[1]GHG Dashboard Data - Inventory'!AB80</f>
        <v>1311.1932314670059</v>
      </c>
      <c r="AA95" s="149">
        <f>'[1]GHG Dashboard Data - Inventory'!AC80</f>
        <v>164.29915639879081</v>
      </c>
      <c r="AB95" s="148">
        <f>'[1]GHG Dashboard Data - Inventory'!AD80</f>
        <v>49379.37165943643</v>
      </c>
      <c r="AC95" s="148" t="str">
        <f>'[1]GHG Dashboard Data - Inventory'!AE80</f>
        <v>NO</v>
      </c>
      <c r="AD95" s="149" t="str">
        <f>'[1]GHG Dashboard Data - Inventory'!AF80</f>
        <v>NO</v>
      </c>
      <c r="AE95" s="148" t="str">
        <f>'[1]GHG Dashboard Data - Inventory'!AG80</f>
        <v>NO</v>
      </c>
      <c r="AF95" s="148">
        <f>'[1]GHG Dashboard Data - Inventory'!AH80</f>
        <v>17964.392896713704</v>
      </c>
      <c r="AG95" s="148">
        <f>'[1]GHG Dashboard Data - Inventory'!AI80</f>
        <v>2149069.2879714854</v>
      </c>
      <c r="AH95" s="148">
        <f>'[1]GHG Dashboard Data - Inventory'!AJ80</f>
        <v>95.588835299722717</v>
      </c>
      <c r="AI95" s="149">
        <f>'[1]GHG Dashboard Data - Inventory'!AK80</f>
        <v>11.977765461247801</v>
      </c>
      <c r="AJ95" s="148">
        <f>'[1]GHG Dashboard Data - Inventory'!AL80</f>
        <v>4676.4334073592154</v>
      </c>
      <c r="AK95" s="148">
        <f>'[1]GHG Dashboard Data - Inventory'!AM80</f>
        <v>265654.99018543016</v>
      </c>
      <c r="AL95" s="149">
        <f>'[1]GHG Dashboard Data - Inventory'!AN80</f>
        <v>33287.916481815308</v>
      </c>
      <c r="AM95" s="148" t="str">
        <f>'[1]GHG Dashboard Data - Inventory'!AO80</f>
        <v>NO</v>
      </c>
      <c r="AN95" s="148" t="str">
        <f>'[1]GHG Dashboard Data - Inventory'!AP80</f>
        <v>NO</v>
      </c>
      <c r="AO95" s="149" t="str">
        <f>'[1]GHG Dashboard Data - Inventory'!AQ80</f>
        <v>NO</v>
      </c>
      <c r="AP95" s="148">
        <f>'[1]GHG Dashboard Data - Inventory'!AR80</f>
        <v>506167.72730000003</v>
      </c>
      <c r="AQ95" s="148" t="str">
        <f>'[1]GHG Dashboard Data - Inventory'!AS80</f>
        <v>NO</v>
      </c>
      <c r="AR95" s="149" t="str">
        <f>'[1]GHG Dashboard Data - Inventory'!AT80</f>
        <v>NE</v>
      </c>
      <c r="AS95" s="148" t="str">
        <f>'[1]GHG Dashboard Data - Inventory'!AU80</f>
        <v>NO</v>
      </c>
      <c r="AT95" s="148" t="str">
        <f>'[1]GHG Dashboard Data - Inventory'!AV80</f>
        <v>NO</v>
      </c>
      <c r="AU95" s="149" t="str">
        <f>'[1]GHG Dashboard Data - Inventory'!AW80</f>
        <v>NO</v>
      </c>
      <c r="AV95" s="148">
        <f>'[1]GHG Dashboard Data - Inventory'!AX80</f>
        <v>338011.17891383066</v>
      </c>
      <c r="AW95" s="148" t="str">
        <f>'[1]GHG Dashboard Data - Inventory'!AY80</f>
        <v>NO</v>
      </c>
      <c r="AX95" s="150">
        <f>'[1]GHG Dashboard Data - Inventory'!AZ80</f>
        <v>5775.6181913673263</v>
      </c>
      <c r="AY95" s="148">
        <f>'[1]GHG Dashboard Data - Inventory'!BA80</f>
        <v>3675.2000000000003</v>
      </c>
      <c r="AZ95" s="148" t="str">
        <f>'[1]GHG Dashboard Data - Inventory'!BB80</f>
        <v>NO</v>
      </c>
      <c r="BA95" s="150" t="str">
        <f>'[1]GHG Dashboard Data - Inventory'!BC80</f>
        <v>IE</v>
      </c>
      <c r="BB95" s="148">
        <f>'[1]GHG Dashboard Data - Inventory'!BD80</f>
        <v>374.96522800000008</v>
      </c>
      <c r="BC95" s="148" t="str">
        <f>'[1]GHG Dashboard Data - Inventory'!BE80</f>
        <v>NO</v>
      </c>
      <c r="BD95" s="150" t="str">
        <f>'[1]GHG Dashboard Data - Inventory'!BF80</f>
        <v>IE</v>
      </c>
      <c r="BE95" s="148">
        <f>'[1]GHG Dashboard Data - Inventory'!BG80</f>
        <v>89419.992247772228</v>
      </c>
      <c r="BF95" s="148" t="str">
        <f>'[1]GHG Dashboard Data - Inventory'!BH80</f>
        <v>NO</v>
      </c>
      <c r="BG95" s="150" t="str">
        <f>'[1]GHG Dashboard Data - Inventory'!BI80</f>
        <v>NO</v>
      </c>
      <c r="BH95" s="149">
        <f>'[1]GHG Dashboard Data - Inventory'!BJ80</f>
        <v>1175.1687465468124</v>
      </c>
      <c r="BI95" s="149">
        <f>'[1]GHG Dashboard Data - Inventory'!BK80</f>
        <v>678567.17631955422</v>
      </c>
      <c r="BJ95" s="149">
        <f>'[1]GHG Dashboard Data - Inventory'!BL80</f>
        <v>2268.4796248140938</v>
      </c>
      <c r="BK95" s="149">
        <f>'[1]GHG Dashboard Data - Inventory'!BM80</f>
        <v>-43398.890789941084</v>
      </c>
      <c r="BL95" s="149">
        <f>'[1]GHG Dashboard Data - Inventory'!BN80</f>
        <v>8698.028993038899</v>
      </c>
      <c r="BM95" s="151" t="str">
        <f>'[1]GHG Dashboard Data - Inventory'!BO80</f>
        <v>NE</v>
      </c>
      <c r="BN95" s="269">
        <f>'[1]GHG Dashboard Data - Inventory'!BP80</f>
        <v>0</v>
      </c>
      <c r="BO95" s="269">
        <f>'[1]GHG Dashboard Data - Inventory'!BQ80</f>
        <v>0</v>
      </c>
      <c r="BP95" s="269">
        <f>'[1]GHG Dashboard Data - Inventory'!BR80</f>
        <v>0</v>
      </c>
      <c r="BQ95" s="269">
        <f>'[1]GHG Dashboard Data - Inventory'!BS80</f>
        <v>0</v>
      </c>
      <c r="BR95" s="269">
        <f>'[1]GHG Dashboard Data - Inventory'!BT80</f>
        <v>0</v>
      </c>
      <c r="BS95" s="269">
        <f>'[1]GHG Dashboard Data - Inventory'!BU80</f>
        <v>0</v>
      </c>
      <c r="BT95" s="152" t="str">
        <f t="shared" si="109"/>
        <v>Madrid_2013</v>
      </c>
      <c r="BU95" s="152">
        <f>'[1]GHG Dashboard Data - Inventory'!BW80</f>
        <v>9202395.5498624835</v>
      </c>
      <c r="BV95" s="152">
        <f>'[1]GHG Dashboard Data - Inventory'!BX80</f>
        <v>10257047.64717393</v>
      </c>
      <c r="BW95" s="152">
        <f>'[1]GHG Dashboard Data - Inventory'!BY80</f>
        <v>10257047.64717393</v>
      </c>
      <c r="BX95" s="152">
        <f>'[1]GHG Dashboard Data - Inventory'!BZ80</f>
        <v>6795577.3248267407</v>
      </c>
      <c r="BY95" s="302">
        <f>'[1]GHG Dashboard Data - Inventory'!CA80</f>
        <v>5845250.1857733047</v>
      </c>
      <c r="BZ95" s="302">
        <f>'[1]GHG Dashboard Data - Inventory'!CB80</f>
        <v>2925664.0276995748</v>
      </c>
      <c r="CA95" s="302">
        <f>'[1]GHG Dashboard Data - Inventory'!CC80</f>
        <v>431481.33638960292</v>
      </c>
      <c r="CB95" s="303">
        <f>'[1]GHG Dashboard Data - Inventory'!CD80</f>
        <v>6219292.4259434631</v>
      </c>
      <c r="CC95" s="303">
        <f>'[1]GHG Dashboard Data - Inventory'!CE80</f>
        <v>2958963.9219468515</v>
      </c>
      <c r="CD95" s="303">
        <f>'[1]GHG Dashboard Data - Inventory'!CF80</f>
        <v>431481.33638960292</v>
      </c>
      <c r="CE95" s="303">
        <f>'[1]GHG Dashboard Data - Inventory'!CG80</f>
        <v>679742.34506610106</v>
      </c>
      <c r="CF95" s="303">
        <f>'[1]GHG Dashboard Data - Inventory'!CH80</f>
        <v>-32432.382172088095</v>
      </c>
      <c r="CG95" s="304">
        <f>'[1]GHG Dashboard Data - Inventory'!CI80</f>
        <v>3051096.9586729128</v>
      </c>
      <c r="CH95" s="304">
        <f>'[1]GHG Dashboard Data - Inventory'!CK80</f>
        <v>2659913.4486788446</v>
      </c>
      <c r="CI95" s="304">
        <f>SUM('[1]GHG Dashboard Data - Inventory'!CL80:CM80)</f>
        <v>437256.95458097022</v>
      </c>
      <c r="CJ95" s="304">
        <f>'[1]GHG Dashboard Data - Inventory'!CN80</f>
        <v>679742.34506610106</v>
      </c>
      <c r="CK95" s="304">
        <f>'[1]GHG Dashboard Data - Inventory'!CO80</f>
        <v>-32432.382172088095</v>
      </c>
      <c r="CL95" s="302">
        <f>'[1]GHG Dashboard Data - Inventory'!CP80</f>
        <v>2806955.6677012253</v>
      </c>
      <c r="CM95" s="302">
        <f>'[1]GHG Dashboard Data - Inventory'!CQ80</f>
        <v>2399050.7478584778</v>
      </c>
      <c r="CN95" s="302">
        <f>'[1]GHG Dashboard Data - Inventory'!CR80</f>
        <v>504798.99337979808</v>
      </c>
      <c r="CO95" s="302">
        <f>'[1]GHG Dashboard Data - Inventory'!CS80</f>
        <v>37818.168982663905</v>
      </c>
      <c r="CP95" s="302">
        <f>'[1]GHG Dashboard Data - Inventory'!CT80</f>
        <v>29282.843294989318</v>
      </c>
      <c r="CQ95" s="302">
        <f>'[1]GHG Dashboard Data - Inventory'!CU80</f>
        <v>49379.37165943643</v>
      </c>
      <c r="CR95" s="302" t="str">
        <f>'[1]GHG Dashboard Data - Inventory'!CV80</f>
        <v/>
      </c>
      <c r="CS95" s="302">
        <f>'[1]GHG Dashboard Data - Inventory'!CW80</f>
        <v>17964.392896713704</v>
      </c>
      <c r="CT95" s="302">
        <f>'[1]GHG Dashboard Data - Inventory'!CX80</f>
        <v>2149164.8768067854</v>
      </c>
      <c r="CU95" s="302">
        <f>'[1]GHG Dashboard Data - Inventory'!CY80</f>
        <v>270331.42359278939</v>
      </c>
      <c r="CV95" s="302" t="str">
        <f>'[1]GHG Dashboard Data - Inventory'!CZ80</f>
        <v/>
      </c>
      <c r="CW95" s="302">
        <f>'[1]GHG Dashboard Data - Inventory'!DA80</f>
        <v>506167.72730000003</v>
      </c>
      <c r="CX95" s="302" t="str">
        <f>'[1]GHG Dashboard Data - Inventory'!DB80</f>
        <v/>
      </c>
      <c r="CY95" s="302">
        <f>'[1]GHG Dashboard Data - Inventory'!DC80</f>
        <v>338011.17891383066</v>
      </c>
      <c r="CZ95" s="302">
        <f>'[1]GHG Dashboard Data - Inventory'!DD80</f>
        <v>3675.2000000000003</v>
      </c>
      <c r="DA95" s="302">
        <f>'[1]GHG Dashboard Data - Inventory'!DE80</f>
        <v>374.96522800000008</v>
      </c>
      <c r="DB95" s="302">
        <f>'[1]GHG Dashboard Data - Inventory'!DF80</f>
        <v>89419.992247772228</v>
      </c>
      <c r="DC95" s="305">
        <f>'[1]GHG Dashboard Data - Inventory'!DG80</f>
        <v>2946794.0241933134</v>
      </c>
      <c r="DD95" s="305">
        <f>'[1]GHG Dashboard Data - Inventory'!DH80</f>
        <v>2610358.2288710759</v>
      </c>
      <c r="DE95" s="305">
        <f>'[1]GHG Dashboard Data - Inventory'!DI80</f>
        <v>527531.09688887198</v>
      </c>
      <c r="DF95" s="305">
        <f>'[1]GHG Dashboard Data - Inventory'!DJ80</f>
        <v>37818.168982663905</v>
      </c>
      <c r="DG95" s="305">
        <f>'[1]GHG Dashboard Data - Inventory'!DK80</f>
        <v>29447.14245138811</v>
      </c>
      <c r="DH95" s="305">
        <f>'[1]GHG Dashboard Data - Inventory'!DL80</f>
        <v>49379.37165943643</v>
      </c>
      <c r="DI95" s="305" t="str">
        <f>'[1]GHG Dashboard Data - Inventory'!DM80</f>
        <v/>
      </c>
      <c r="DJ95" s="305">
        <f>'[1]GHG Dashboard Data - Inventory'!DN80</f>
        <v>17964.392896713704</v>
      </c>
      <c r="DK95" s="305">
        <f>'[1]GHG Dashboard Data - Inventory'!DO80</f>
        <v>2149176.8545722468</v>
      </c>
      <c r="DL95" s="305">
        <f>'[1]GHG Dashboard Data - Inventory'!DP80</f>
        <v>303619.34007460473</v>
      </c>
      <c r="DM95" s="305" t="str">
        <f>'[1]GHG Dashboard Data - Inventory'!DQ80</f>
        <v/>
      </c>
      <c r="DN95" s="305">
        <f>'[1]GHG Dashboard Data - Inventory'!DR80</f>
        <v>506167.72730000003</v>
      </c>
      <c r="DO95" s="305" t="str">
        <f>'[1]GHG Dashboard Data - Inventory'!DS80</f>
        <v/>
      </c>
      <c r="DP95" s="305">
        <f>'[1]GHG Dashboard Data - Inventory'!DT80</f>
        <v>338011.17891383066</v>
      </c>
      <c r="DQ95" s="305">
        <f>'[1]GHG Dashboard Data - Inventory'!DU80</f>
        <v>3675.2000000000003</v>
      </c>
      <c r="DR95" s="305">
        <f>'[1]GHG Dashboard Data - Inventory'!DV80</f>
        <v>374.96522800000008</v>
      </c>
      <c r="DS95" s="305">
        <f>'[1]GHG Dashboard Data - Inventory'!DW80</f>
        <v>89419.992247772228</v>
      </c>
      <c r="DT95" s="305">
        <f>'[1]GHG Dashboard Data - Inventory'!DX80</f>
        <v>1175.1687465468124</v>
      </c>
      <c r="DU95" s="305">
        <f>'[1]GHG Dashboard Data - Inventory'!DY80</f>
        <v>678567.17631955422</v>
      </c>
      <c r="DV95" s="305">
        <f>'[1]GHG Dashboard Data - Inventory'!DZ80</f>
        <v>2268.4796248140938</v>
      </c>
      <c r="DW95" s="305">
        <f>'[1]GHG Dashboard Data - Inventory'!EA80</f>
        <v>-43398.890789941084</v>
      </c>
      <c r="DX95" s="305">
        <f>'[1]GHG Dashboard Data - Inventory'!EB80</f>
        <v>8698.028993038899</v>
      </c>
      <c r="DY95" s="306" t="str">
        <f>'[1]GHG Dashboard Data - Inventory'!EC80</f>
        <v/>
      </c>
      <c r="DZ95" s="307">
        <f>'[1]GHG Dashboard Data - Inventory'!ED80</f>
        <v>1690972.4176907854</v>
      </c>
      <c r="EA95" s="307">
        <f>'[1]GHG Dashboard Data - Inventory'!EE80</f>
        <v>712706.49062100879</v>
      </c>
      <c r="EB95" s="307">
        <f>'[1]GHG Dashboard Data - Inventory'!EF80</f>
        <v>323384.91365221376</v>
      </c>
      <c r="EC95" s="307">
        <f>'[1]GHG Dashboard Data - Inventory'!EG80</f>
        <v>37818.168982663905</v>
      </c>
      <c r="ED95" s="307">
        <f>'[1]GHG Dashboard Data - Inventory'!EH80</f>
        <v>190899.55310656875</v>
      </c>
      <c r="EE95" s="307">
        <f>'[1]GHG Dashboard Data - Inventory'!EI80</f>
        <v>27971.650063522313</v>
      </c>
      <c r="EF95" s="307">
        <f>'[1]GHG Dashboard Data - Inventory'!EJ80</f>
        <v>49379.37165943643</v>
      </c>
      <c r="EG95" s="307" t="str">
        <f>'[1]GHG Dashboard Data - Inventory'!EK80</f>
        <v/>
      </c>
      <c r="EH95" s="307">
        <f>'[1]GHG Dashboard Data - Inventory'!EL80</f>
        <v>17964.392896713704</v>
      </c>
      <c r="EI95" s="307">
        <f>'[1]GHG Dashboard Data - Inventory'!EM80</f>
        <v>2149069.2879714854</v>
      </c>
      <c r="EJ95" s="307">
        <f>'[1]GHG Dashboard Data - Inventory'!EN80</f>
        <v>4676.4334073592154</v>
      </c>
      <c r="EK95" s="307" t="str">
        <f>'[1]GHG Dashboard Data - Inventory'!EO80</f>
        <v/>
      </c>
      <c r="EL95" s="307">
        <f>'[1]GHG Dashboard Data - Inventory'!EP80</f>
        <v>506167.72730000003</v>
      </c>
      <c r="EM95" s="307" t="str">
        <f>'[1]GHG Dashboard Data - Inventory'!EQ80</f>
        <v/>
      </c>
      <c r="EN95" s="307">
        <f>'[1]GHG Dashboard Data - Inventory'!ER80</f>
        <v>343786.79710519797</v>
      </c>
      <c r="EO95" s="307">
        <f>'[1]GHG Dashboard Data - Inventory'!ES80</f>
        <v>3675.2000000000003</v>
      </c>
      <c r="EP95" s="307">
        <f>'[1]GHG Dashboard Data - Inventory'!ET80</f>
        <v>374.96522800000008</v>
      </c>
      <c r="EQ95" s="307">
        <f>'[1]GHG Dashboard Data - Inventory'!EU80</f>
        <v>89419.992247772228</v>
      </c>
      <c r="ER95" s="307">
        <f>'[1]GHG Dashboard Data - Inventory'!EV80</f>
        <v>1175.1687465468124</v>
      </c>
      <c r="ES95" s="307">
        <f>'[1]GHG Dashboard Data - Inventory'!EW80</f>
        <v>678567.17631955422</v>
      </c>
      <c r="ET95" s="307">
        <f>'[1]GHG Dashboard Data - Inventory'!EX80</f>
        <v>2268.4796248140938</v>
      </c>
      <c r="EU95" s="307">
        <f>'[1]GHG Dashboard Data - Inventory'!EY80</f>
        <v>-43398.890789941084</v>
      </c>
      <c r="EV95" s="307">
        <f>'[1]GHG Dashboard Data - Inventory'!EZ80</f>
        <v>8698.028993038899</v>
      </c>
      <c r="EW95" s="308">
        <f t="shared" si="110"/>
        <v>228717.72208923264</v>
      </c>
      <c r="EX95" s="309">
        <f>'[1]GHG Dashboard Data - Inventory'!FA80</f>
        <v>5845250.1857733047</v>
      </c>
      <c r="EY95" s="309">
        <f>'[1]GHG Dashboard Data - Inventory'!FB80</f>
        <v>2925664.0276995748</v>
      </c>
      <c r="EZ95" s="309">
        <f>'[1]GHG Dashboard Data - Inventory'!FC80</f>
        <v>431481.33638960292</v>
      </c>
      <c r="FA95" s="309">
        <f>'[1]GHG Dashboard Data - Inventory'!FD80</f>
        <v>6219292.4259434631</v>
      </c>
      <c r="FB95" s="309">
        <f>'[1]GHG Dashboard Data - Inventory'!FE80</f>
        <v>2958963.9219468515</v>
      </c>
      <c r="FC95" s="309">
        <f>'[1]GHG Dashboard Data - Inventory'!FF80</f>
        <v>431481.33638960292</v>
      </c>
      <c r="FD95" s="309">
        <f>'[1]GHG Dashboard Data - Inventory'!FG80</f>
        <v>679742.34506610106</v>
      </c>
      <c r="FE95" s="309">
        <f>'[1]GHG Dashboard Data - Inventory'!FH80</f>
        <v>-32432.382172088095</v>
      </c>
      <c r="FF95" s="309" t="str">
        <f>'[1]GHG Dashboard Data - Inventory'!B80</f>
        <v>No</v>
      </c>
      <c r="FG95" s="31" t="str">
        <f>IFERROR(VLOOKUP(E95,'Climate data-must not modify'!A:D,4,FALSE),"")</f>
        <v>Mediterranean</v>
      </c>
      <c r="FH95" s="31">
        <f t="shared" si="111"/>
        <v>32196.148285429841</v>
      </c>
      <c r="FI95" s="31">
        <f t="shared" si="112"/>
        <v>5292.4867986798681</v>
      </c>
      <c r="FJ95" s="35"/>
    </row>
    <row r="96" spans="1:166" s="31" customFormat="1">
      <c r="A96" s="31">
        <f t="shared" si="106"/>
        <v>8</v>
      </c>
      <c r="B96" s="31">
        <f t="shared" si="107"/>
        <v>81</v>
      </c>
      <c r="C96" s="34" t="str">
        <f t="shared" si="108"/>
        <v>Madrid_2014</v>
      </c>
      <c r="D96" s="231">
        <f>'[1]GHG Dashboard Data - Inventory'!H81</f>
        <v>2014</v>
      </c>
      <c r="E96" s="156" t="str">
        <f>'[1]GHG Dashboard Data - Inventory'!C81</f>
        <v>Madrid</v>
      </c>
      <c r="F96" s="156" t="str">
        <f>'[1]GHG Dashboard Data - Inventory'!D81</f>
        <v>Spain</v>
      </c>
      <c r="G96" s="156" t="str">
        <f>'[1]GHG Dashboard Data - Inventory'!E81</f>
        <v>Europe</v>
      </c>
      <c r="H96" s="156">
        <f>'[1]GHG Dashboard Data - Inventory'!K81</f>
        <v>3165235</v>
      </c>
      <c r="I96" s="156">
        <f>'[1]GHG Dashboard Data - Inventory'!L81</f>
        <v>606</v>
      </c>
      <c r="J96" s="156">
        <f>'[1]GHG Dashboard Data - Inventory'!M81/1000000</f>
        <v>103406.99586700001</v>
      </c>
      <c r="K96" s="156" t="str">
        <f>'[1]GHG Dashboard Data - Inventory'!J81</f>
        <v>BASIC</v>
      </c>
      <c r="L96" s="148">
        <f>'[1]GHG Dashboard Data - Inventory'!N81</f>
        <v>1519932.0443972778</v>
      </c>
      <c r="M96" s="148">
        <f>'[1]GHG Dashboard Data - Inventory'!O81</f>
        <v>1170524.9523154572</v>
      </c>
      <c r="N96" s="149">
        <f>'[1]GHG Dashboard Data - Inventory'!P81</f>
        <v>146672.70818199284</v>
      </c>
      <c r="O96" s="148">
        <f>'[1]GHG Dashboard Data - Inventory'!Q81</f>
        <v>640254.05481074227</v>
      </c>
      <c r="P96" s="148">
        <f>'[1]GHG Dashboard Data - Inventory'!R81</f>
        <v>1769274.0884298873</v>
      </c>
      <c r="Q96" s="149">
        <f>'[1]GHG Dashboard Data - Inventory'!S81</f>
        <v>221699.00910946296</v>
      </c>
      <c r="R96" s="148">
        <f>'[1]GHG Dashboard Data - Inventory'!T81</f>
        <v>328089.84324736474</v>
      </c>
      <c r="S96" s="148">
        <f>'[1]GHG Dashboard Data - Inventory'!U81</f>
        <v>190096.31302785879</v>
      </c>
      <c r="T96" s="149">
        <f>'[1]GHG Dashboard Data - Inventory'!V81</f>
        <v>23820.031338976267</v>
      </c>
      <c r="U96" s="148">
        <f>'[1]GHG Dashboard Data - Inventory'!W81</f>
        <v>52326.166039767537</v>
      </c>
      <c r="V96" s="148" t="str">
        <f>'[1]GHG Dashboard Data - Inventory'!X81</f>
        <v>NO</v>
      </c>
      <c r="W96" s="149" t="str">
        <f>'[1]GHG Dashboard Data - Inventory'!Y81</f>
        <v>NO</v>
      </c>
      <c r="X96" s="150">
        <f>'[1]GHG Dashboard Data - Inventory'!Z81</f>
        <v>140005.88669466661</v>
      </c>
      <c r="Y96" s="148">
        <f>'[1]GHG Dashboard Data - Inventory'!AA81</f>
        <v>24443.181675979813</v>
      </c>
      <c r="Z96" s="148">
        <f>'[1]GHG Dashboard Data - Inventory'!AB81</f>
        <v>1381.5788808526115</v>
      </c>
      <c r="AA96" s="149">
        <f>'[1]GHG Dashboard Data - Inventory'!AC81</f>
        <v>173.11883494738839</v>
      </c>
      <c r="AB96" s="148">
        <f>'[1]GHG Dashboard Data - Inventory'!AD81</f>
        <v>44568.682563420218</v>
      </c>
      <c r="AC96" s="148" t="str">
        <f>'[1]GHG Dashboard Data - Inventory'!AE81</f>
        <v>NO</v>
      </c>
      <c r="AD96" s="149" t="str">
        <f>'[1]GHG Dashboard Data - Inventory'!AF81</f>
        <v>NO</v>
      </c>
      <c r="AE96" s="148" t="str">
        <f>'[1]GHG Dashboard Data - Inventory'!AG81</f>
        <v>NO</v>
      </c>
      <c r="AF96" s="148">
        <f>'[1]GHG Dashboard Data - Inventory'!AH81</f>
        <v>15496.533362257314</v>
      </c>
      <c r="AG96" s="148">
        <f>'[1]GHG Dashboard Data - Inventory'!AI81</f>
        <v>2240039.7959196889</v>
      </c>
      <c r="AH96" s="148">
        <f>'[1]GHG Dashboard Data - Inventory'!AJ81</f>
        <v>99.190784958465187</v>
      </c>
      <c r="AI96" s="149">
        <f>'[1]GHG Dashboard Data - Inventory'!AK81</f>
        <v>12.429108006434806</v>
      </c>
      <c r="AJ96" s="148">
        <f>'[1]GHG Dashboard Data - Inventory'!AL81</f>
        <v>4492.3430638843402</v>
      </c>
      <c r="AK96" s="148">
        <f>'[1]GHG Dashboard Data - Inventory'!AM81</f>
        <v>277047.51487073611</v>
      </c>
      <c r="AL96" s="149">
        <f>'[1]GHG Dashboard Data - Inventory'!AN81</f>
        <v>34715.457556713889</v>
      </c>
      <c r="AM96" s="148" t="str">
        <f>'[1]GHG Dashboard Data - Inventory'!AO81</f>
        <v>NO</v>
      </c>
      <c r="AN96" s="148" t="str">
        <f>'[1]GHG Dashboard Data - Inventory'!AP81</f>
        <v>NO</v>
      </c>
      <c r="AO96" s="149" t="str">
        <f>'[1]GHG Dashboard Data - Inventory'!AQ81</f>
        <v>NO</v>
      </c>
      <c r="AP96" s="148">
        <f>'[1]GHG Dashboard Data - Inventory'!AR81</f>
        <v>537068.69458054227</v>
      </c>
      <c r="AQ96" s="148" t="str">
        <f>'[1]GHG Dashboard Data - Inventory'!AS81</f>
        <v>NO</v>
      </c>
      <c r="AR96" s="149" t="str">
        <f>'[1]GHG Dashboard Data - Inventory'!AT81</f>
        <v>NE</v>
      </c>
      <c r="AS96" s="148" t="str">
        <f>'[1]GHG Dashboard Data - Inventory'!AU81</f>
        <v>NO</v>
      </c>
      <c r="AT96" s="148" t="str">
        <f>'[1]GHG Dashboard Data - Inventory'!AV81</f>
        <v>NO</v>
      </c>
      <c r="AU96" s="149" t="str">
        <f>'[1]GHG Dashboard Data - Inventory'!AW81</f>
        <v>NO</v>
      </c>
      <c r="AV96" s="148">
        <f>'[1]GHG Dashboard Data - Inventory'!AX81</f>
        <v>305147.15536994633</v>
      </c>
      <c r="AW96" s="148" t="str">
        <f>'[1]GHG Dashboard Data - Inventory'!AY81</f>
        <v>NO</v>
      </c>
      <c r="AX96" s="150">
        <f>'[1]GHG Dashboard Data - Inventory'!AZ81</f>
        <v>5150.9485246503045</v>
      </c>
      <c r="AY96" s="148">
        <f>'[1]GHG Dashboard Data - Inventory'!BA81</f>
        <v>26970.159199999998</v>
      </c>
      <c r="AZ96" s="148" t="str">
        <f>'[1]GHG Dashboard Data - Inventory'!BB81</f>
        <v>NO</v>
      </c>
      <c r="BA96" s="150" t="str">
        <f>'[1]GHG Dashboard Data - Inventory'!BC81</f>
        <v>IE</v>
      </c>
      <c r="BB96" s="148">
        <f>'[1]GHG Dashboard Data - Inventory'!BD81</f>
        <v>379.23599999999999</v>
      </c>
      <c r="BC96" s="148" t="str">
        <f>'[1]GHG Dashboard Data - Inventory'!BE81</f>
        <v>NO</v>
      </c>
      <c r="BD96" s="150" t="str">
        <f>'[1]GHG Dashboard Data - Inventory'!BF81</f>
        <v>IE</v>
      </c>
      <c r="BE96" s="148">
        <f>'[1]GHG Dashboard Data - Inventory'!BG81</f>
        <v>88564.421555672641</v>
      </c>
      <c r="BF96" s="148" t="str">
        <f>'[1]GHG Dashboard Data - Inventory'!BH81</f>
        <v>NO</v>
      </c>
      <c r="BG96" s="150" t="str">
        <f>'[1]GHG Dashboard Data - Inventory'!BI81</f>
        <v>NO</v>
      </c>
      <c r="BH96" s="149">
        <f>'[1]GHG Dashboard Data - Inventory'!BJ81</f>
        <v>1319.2260540907139</v>
      </c>
      <c r="BI96" s="149">
        <f>'[1]GHG Dashboard Data - Inventory'!BK81</f>
        <v>1127210.1906056334</v>
      </c>
      <c r="BJ96" s="149">
        <f>'[1]GHG Dashboard Data - Inventory'!BL81</f>
        <v>2206.2391162772929</v>
      </c>
      <c r="BK96" s="149">
        <f>'[1]GHG Dashboard Data - Inventory'!BM81</f>
        <v>-42525.361387334044</v>
      </c>
      <c r="BL96" s="149">
        <f>'[1]GHG Dashboard Data - Inventory'!BN81</f>
        <v>8643.6884358726711</v>
      </c>
      <c r="BM96" s="151" t="str">
        <f>'[1]GHG Dashboard Data - Inventory'!BO81</f>
        <v>NE</v>
      </c>
      <c r="BN96" s="269">
        <f>'[1]GHG Dashboard Data - Inventory'!BP81</f>
        <v>0</v>
      </c>
      <c r="BO96" s="269">
        <f>'[1]GHG Dashboard Data - Inventory'!BQ81</f>
        <v>0</v>
      </c>
      <c r="BP96" s="269">
        <f>'[1]GHG Dashboard Data - Inventory'!BR81</f>
        <v>0</v>
      </c>
      <c r="BQ96" s="269">
        <f>'[1]GHG Dashboard Data - Inventory'!BS81</f>
        <v>0</v>
      </c>
      <c r="BR96" s="269">
        <f>'[1]GHG Dashboard Data - Inventory'!BT81</f>
        <v>0</v>
      </c>
      <c r="BS96" s="269">
        <f>'[1]GHG Dashboard Data - Inventory'!BU81</f>
        <v>0</v>
      </c>
      <c r="BT96" s="152" t="str">
        <f t="shared" si="109"/>
        <v>Madrid_2014</v>
      </c>
      <c r="BU96" s="152">
        <f>'[1]GHG Dashboard Data - Inventory'!BW81</f>
        <v>9236195.9500962961</v>
      </c>
      <c r="BV96" s="152">
        <f>'[1]GHG Dashboard Data - Inventory'!BX81</f>
        <v>10760142.687050937</v>
      </c>
      <c r="BW96" s="152">
        <f>'[1]GHG Dashboard Data - Inventory'!BY81</f>
        <v>10760142.687050937</v>
      </c>
      <c r="BX96" s="152">
        <f>'[1]GHG Dashboard Data - Inventory'!BZ81</f>
        <v>7069783.1298304005</v>
      </c>
      <c r="BY96" s="302">
        <f>'[1]GHG Dashboard Data - Inventory'!CA81</f>
        <v>5756387.4387508668</v>
      </c>
      <c r="BZ96" s="302">
        <f>'[1]GHG Dashboard Data - Inventory'!CB81</f>
        <v>3058747.5392198102</v>
      </c>
      <c r="CA96" s="302">
        <f>'[1]GHG Dashboard Data - Inventory'!CC81</f>
        <v>421060.97212561895</v>
      </c>
      <c r="CB96" s="303">
        <f>'[1]GHG Dashboard Data - Inventory'!CD81</f>
        <v>6148752.3062162455</v>
      </c>
      <c r="CC96" s="303">
        <f>'[1]GHG Dashboard Data - Inventory'!CE81</f>
        <v>3093475.4258845309</v>
      </c>
      <c r="CD96" s="303">
        <f>'[1]GHG Dashboard Data - Inventory'!CF81</f>
        <v>421060.97212561895</v>
      </c>
      <c r="CE96" s="303">
        <f>'[1]GHG Dashboard Data - Inventory'!CG81</f>
        <v>1128529.4166597242</v>
      </c>
      <c r="CF96" s="303">
        <f>'[1]GHG Dashboard Data - Inventory'!CH81</f>
        <v>-31675.433835184082</v>
      </c>
      <c r="CG96" s="304">
        <f>'[1]GHG Dashboard Data - Inventory'!CI81</f>
        <v>2765116.3927914766</v>
      </c>
      <c r="CH96" s="304">
        <f>'[1]GHG Dashboard Data - Inventory'!CK81</f>
        <v>2781600.8335641157</v>
      </c>
      <c r="CI96" s="304">
        <f>SUM('[1]GHG Dashboard Data - Inventory'!CL81:CM81)</f>
        <v>426211.92065026925</v>
      </c>
      <c r="CJ96" s="304">
        <f>'[1]GHG Dashboard Data - Inventory'!CN81</f>
        <v>1128529.4166597242</v>
      </c>
      <c r="CK96" s="304">
        <f>'[1]GHG Dashboard Data - Inventory'!CO81</f>
        <v>-31675.433835184082</v>
      </c>
      <c r="CL96" s="302">
        <f>'[1]GHG Dashboard Data - Inventory'!CP81</f>
        <v>2690456.9967127349</v>
      </c>
      <c r="CM96" s="302">
        <f>'[1]GHG Dashboard Data - Inventory'!CQ81</f>
        <v>2409528.1432406297</v>
      </c>
      <c r="CN96" s="302">
        <f>'[1]GHG Dashboard Data - Inventory'!CR81</f>
        <v>518186.15627522353</v>
      </c>
      <c r="CO96" s="302">
        <f>'[1]GHG Dashboard Data - Inventory'!CS81</f>
        <v>52326.166039767537</v>
      </c>
      <c r="CP96" s="302">
        <f>'[1]GHG Dashboard Data - Inventory'!CT81</f>
        <v>25824.760556832425</v>
      </c>
      <c r="CQ96" s="302">
        <f>'[1]GHG Dashboard Data - Inventory'!CU81</f>
        <v>44568.682563420218</v>
      </c>
      <c r="CR96" s="302" t="str">
        <f>'[1]GHG Dashboard Data - Inventory'!CV81</f>
        <v/>
      </c>
      <c r="CS96" s="302">
        <f>'[1]GHG Dashboard Data - Inventory'!CW81</f>
        <v>15496.533362257314</v>
      </c>
      <c r="CT96" s="302">
        <f>'[1]GHG Dashboard Data - Inventory'!CX81</f>
        <v>2240138.9867046475</v>
      </c>
      <c r="CU96" s="302">
        <f>'[1]GHG Dashboard Data - Inventory'!CY81</f>
        <v>281539.85793462046</v>
      </c>
      <c r="CV96" s="302" t="str">
        <f>'[1]GHG Dashboard Data - Inventory'!CZ81</f>
        <v/>
      </c>
      <c r="CW96" s="302">
        <f>'[1]GHG Dashboard Data - Inventory'!DA81</f>
        <v>537068.69458054227</v>
      </c>
      <c r="CX96" s="302" t="str">
        <f>'[1]GHG Dashboard Data - Inventory'!DB81</f>
        <v/>
      </c>
      <c r="CY96" s="302">
        <f>'[1]GHG Dashboard Data - Inventory'!DC81</f>
        <v>305147.15536994633</v>
      </c>
      <c r="CZ96" s="302">
        <f>'[1]GHG Dashboard Data - Inventory'!DD81</f>
        <v>26970.159199999998</v>
      </c>
      <c r="DA96" s="302">
        <f>'[1]GHG Dashboard Data - Inventory'!DE81</f>
        <v>379.23599999999999</v>
      </c>
      <c r="DB96" s="302">
        <f>'[1]GHG Dashboard Data - Inventory'!DF81</f>
        <v>88564.421555672641</v>
      </c>
      <c r="DC96" s="305">
        <f>'[1]GHG Dashboard Data - Inventory'!DG81</f>
        <v>2837129.7048947276</v>
      </c>
      <c r="DD96" s="305">
        <f>'[1]GHG Dashboard Data - Inventory'!DH81</f>
        <v>2631227.1523500928</v>
      </c>
      <c r="DE96" s="305">
        <f>'[1]GHG Dashboard Data - Inventory'!DI81</f>
        <v>542006.18761419982</v>
      </c>
      <c r="DF96" s="305">
        <f>'[1]GHG Dashboard Data - Inventory'!DJ81</f>
        <v>52326.166039767537</v>
      </c>
      <c r="DG96" s="305">
        <f>'[1]GHG Dashboard Data - Inventory'!DK81</f>
        <v>25997.879391779814</v>
      </c>
      <c r="DH96" s="305">
        <f>'[1]GHG Dashboard Data - Inventory'!DL81</f>
        <v>44568.682563420218</v>
      </c>
      <c r="DI96" s="305" t="str">
        <f>'[1]GHG Dashboard Data - Inventory'!DM81</f>
        <v/>
      </c>
      <c r="DJ96" s="305">
        <f>'[1]GHG Dashboard Data - Inventory'!DN81</f>
        <v>15496.533362257314</v>
      </c>
      <c r="DK96" s="305">
        <f>'[1]GHG Dashboard Data - Inventory'!DO81</f>
        <v>2240151.415812654</v>
      </c>
      <c r="DL96" s="305">
        <f>'[1]GHG Dashboard Data - Inventory'!DP81</f>
        <v>316255.31549133436</v>
      </c>
      <c r="DM96" s="305" t="str">
        <f>'[1]GHG Dashboard Data - Inventory'!DQ81</f>
        <v/>
      </c>
      <c r="DN96" s="305">
        <f>'[1]GHG Dashboard Data - Inventory'!DR81</f>
        <v>537068.69458054227</v>
      </c>
      <c r="DO96" s="305" t="str">
        <f>'[1]GHG Dashboard Data - Inventory'!DS81</f>
        <v/>
      </c>
      <c r="DP96" s="305">
        <f>'[1]GHG Dashboard Data - Inventory'!DT81</f>
        <v>305147.15536994633</v>
      </c>
      <c r="DQ96" s="305">
        <f>'[1]GHG Dashboard Data - Inventory'!DU81</f>
        <v>26970.159199999998</v>
      </c>
      <c r="DR96" s="305">
        <f>'[1]GHG Dashboard Data - Inventory'!DV81</f>
        <v>379.23599999999999</v>
      </c>
      <c r="DS96" s="305">
        <f>'[1]GHG Dashboard Data - Inventory'!DW81</f>
        <v>88564.421555672641</v>
      </c>
      <c r="DT96" s="305">
        <f>'[1]GHG Dashboard Data - Inventory'!DX81</f>
        <v>1319.2260540907139</v>
      </c>
      <c r="DU96" s="305">
        <f>'[1]GHG Dashboard Data - Inventory'!DY81</f>
        <v>1127210.1906056334</v>
      </c>
      <c r="DV96" s="305">
        <f>'[1]GHG Dashboard Data - Inventory'!DZ81</f>
        <v>2206.2391162772929</v>
      </c>
      <c r="DW96" s="305">
        <f>'[1]GHG Dashboard Data - Inventory'!EA81</f>
        <v>-42525.361387334044</v>
      </c>
      <c r="DX96" s="305">
        <f>'[1]GHG Dashboard Data - Inventory'!EB81</f>
        <v>8643.6884358726711</v>
      </c>
      <c r="DY96" s="306" t="str">
        <f>'[1]GHG Dashboard Data - Inventory'!EC81</f>
        <v/>
      </c>
      <c r="DZ96" s="307">
        <f>'[1]GHG Dashboard Data - Inventory'!ED81</f>
        <v>1519932.0443972778</v>
      </c>
      <c r="EA96" s="307">
        <f>'[1]GHG Dashboard Data - Inventory'!EE81</f>
        <v>640254.05481074227</v>
      </c>
      <c r="EB96" s="307">
        <f>'[1]GHG Dashboard Data - Inventory'!EF81</f>
        <v>328089.84324736474</v>
      </c>
      <c r="EC96" s="307">
        <f>'[1]GHG Dashboard Data - Inventory'!EG81</f>
        <v>52326.166039767537</v>
      </c>
      <c r="ED96" s="307">
        <f>'[1]GHG Dashboard Data - Inventory'!EH81</f>
        <v>140005.88669466661</v>
      </c>
      <c r="EE96" s="307">
        <f>'[1]GHG Dashboard Data - Inventory'!EI81</f>
        <v>24443.181675979813</v>
      </c>
      <c r="EF96" s="307">
        <f>'[1]GHG Dashboard Data - Inventory'!EJ81</f>
        <v>44568.682563420218</v>
      </c>
      <c r="EG96" s="307" t="str">
        <f>'[1]GHG Dashboard Data - Inventory'!EK81</f>
        <v/>
      </c>
      <c r="EH96" s="307">
        <f>'[1]GHG Dashboard Data - Inventory'!EL81</f>
        <v>15496.533362257314</v>
      </c>
      <c r="EI96" s="307">
        <f>'[1]GHG Dashboard Data - Inventory'!EM81</f>
        <v>2240039.7959196889</v>
      </c>
      <c r="EJ96" s="307">
        <f>'[1]GHG Dashboard Data - Inventory'!EN81</f>
        <v>4492.3430638843402</v>
      </c>
      <c r="EK96" s="307" t="str">
        <f>'[1]GHG Dashboard Data - Inventory'!EO81</f>
        <v/>
      </c>
      <c r="EL96" s="307">
        <f>'[1]GHG Dashboard Data - Inventory'!EP81</f>
        <v>537068.69458054227</v>
      </c>
      <c r="EM96" s="307" t="str">
        <f>'[1]GHG Dashboard Data - Inventory'!EQ81</f>
        <v/>
      </c>
      <c r="EN96" s="307">
        <f>'[1]GHG Dashboard Data - Inventory'!ER81</f>
        <v>310298.10389459663</v>
      </c>
      <c r="EO96" s="307">
        <f>'[1]GHG Dashboard Data - Inventory'!ES81</f>
        <v>26970.159199999998</v>
      </c>
      <c r="EP96" s="307">
        <f>'[1]GHG Dashboard Data - Inventory'!ET81</f>
        <v>379.23599999999999</v>
      </c>
      <c r="EQ96" s="307">
        <f>'[1]GHG Dashboard Data - Inventory'!EU81</f>
        <v>88564.421555672641</v>
      </c>
      <c r="ER96" s="307">
        <f>'[1]GHG Dashboard Data - Inventory'!EV81</f>
        <v>1319.2260540907139</v>
      </c>
      <c r="ES96" s="307">
        <f>'[1]GHG Dashboard Data - Inventory'!EW81</f>
        <v>1127210.1906056334</v>
      </c>
      <c r="ET96" s="307">
        <f>'[1]GHG Dashboard Data - Inventory'!EX81</f>
        <v>2206.2391162772929</v>
      </c>
      <c r="EU96" s="307">
        <f>'[1]GHG Dashboard Data - Inventory'!EY81</f>
        <v>-42525.361387334044</v>
      </c>
      <c r="EV96" s="307">
        <f>'[1]GHG Dashboard Data - Inventory'!EZ81</f>
        <v>8643.6884358726711</v>
      </c>
      <c r="EW96" s="308">
        <f t="shared" si="110"/>
        <v>192332.05273443414</v>
      </c>
      <c r="EX96" s="309">
        <f>'[1]GHG Dashboard Data - Inventory'!FA81</f>
        <v>5756387.4387508668</v>
      </c>
      <c r="EY96" s="309">
        <f>'[1]GHG Dashboard Data - Inventory'!FB81</f>
        <v>3058747.5392198102</v>
      </c>
      <c r="EZ96" s="309">
        <f>'[1]GHG Dashboard Data - Inventory'!FC81</f>
        <v>421060.97212561895</v>
      </c>
      <c r="FA96" s="309">
        <f>'[1]GHG Dashboard Data - Inventory'!FD81</f>
        <v>6148752.3062162455</v>
      </c>
      <c r="FB96" s="309">
        <f>'[1]GHG Dashboard Data - Inventory'!FE81</f>
        <v>3093475.4258845309</v>
      </c>
      <c r="FC96" s="309">
        <f>'[1]GHG Dashboard Data - Inventory'!FF81</f>
        <v>421060.97212561895</v>
      </c>
      <c r="FD96" s="309">
        <f>'[1]GHG Dashboard Data - Inventory'!FG81</f>
        <v>1128529.4166597242</v>
      </c>
      <c r="FE96" s="309">
        <f>'[1]GHG Dashboard Data - Inventory'!FH81</f>
        <v>-31675.433835184082</v>
      </c>
      <c r="FF96" s="309" t="str">
        <f>'[1]GHG Dashboard Data - Inventory'!B81</f>
        <v>No</v>
      </c>
      <c r="FG96" s="31" t="str">
        <f>IFERROR(VLOOKUP(E96,'Climate data-must not modify'!A:D,4,FALSE),"")</f>
        <v>Mediterranean</v>
      </c>
      <c r="FH96" s="31">
        <f t="shared" si="111"/>
        <v>32669.610903139892</v>
      </c>
      <c r="FI96" s="31">
        <f t="shared" si="112"/>
        <v>5223.1600660066006</v>
      </c>
      <c r="FJ96" s="35"/>
    </row>
    <row r="97" spans="1:166" s="31" customFormat="1">
      <c r="A97" s="31">
        <f t="shared" si="106"/>
        <v>8</v>
      </c>
      <c r="B97" s="31">
        <f t="shared" si="107"/>
        <v>82</v>
      </c>
      <c r="C97" s="34" t="str">
        <f t="shared" si="108"/>
        <v>Madrid_2015</v>
      </c>
      <c r="D97" s="231">
        <f>'[1]GHG Dashboard Data - Inventory'!H82</f>
        <v>2015</v>
      </c>
      <c r="E97" s="156" t="str">
        <f>'[1]GHG Dashboard Data - Inventory'!C82</f>
        <v>Madrid</v>
      </c>
      <c r="F97" s="156" t="str">
        <f>'[1]GHG Dashboard Data - Inventory'!D82</f>
        <v>Spain</v>
      </c>
      <c r="G97" s="156" t="str">
        <f>'[1]GHG Dashboard Data - Inventory'!E82</f>
        <v>Europe</v>
      </c>
      <c r="H97" s="156">
        <f>'[1]GHG Dashboard Data - Inventory'!K82</f>
        <v>3141991</v>
      </c>
      <c r="I97" s="156">
        <f>'[1]GHG Dashboard Data - Inventory'!L82</f>
        <v>606</v>
      </c>
      <c r="J97" s="156">
        <f>'[1]GHG Dashboard Data - Inventory'!M82/1000000</f>
        <v>105711.96</v>
      </c>
      <c r="K97" s="156" t="str">
        <f>'[1]GHG Dashboard Data - Inventory'!J82</f>
        <v>BASIC</v>
      </c>
      <c r="L97" s="148">
        <f>'[1]GHG Dashboard Data - Inventory'!N82</f>
        <v>1475963.1078198648</v>
      </c>
      <c r="M97" s="148">
        <f>'[1]GHG Dashboard Data - Inventory'!O82</f>
        <v>1373530.335509476</v>
      </c>
      <c r="N97" s="149">
        <f>'[1]GHG Dashboard Data - Inventory'!P82</f>
        <v>172110.31142974101</v>
      </c>
      <c r="O97" s="148">
        <f>'[1]GHG Dashboard Data - Inventory'!Q82</f>
        <v>622476.43449749018</v>
      </c>
      <c r="P97" s="148">
        <f>'[1]GHG Dashboard Data - Inventory'!R82</f>
        <v>2049728.0585761827</v>
      </c>
      <c r="Q97" s="149">
        <f>'[1]GHG Dashboard Data - Inventory'!S82</f>
        <v>256841.31277447959</v>
      </c>
      <c r="R97" s="148">
        <f>'[1]GHG Dashboard Data - Inventory'!T82</f>
        <v>339568.22507728665</v>
      </c>
      <c r="S97" s="148">
        <f>'[1]GHG Dashboard Data - Inventory'!U82</f>
        <v>221137.5436972079</v>
      </c>
      <c r="T97" s="149">
        <f>'[1]GHG Dashboard Data - Inventory'!V82</f>
        <v>27709.654843856802</v>
      </c>
      <c r="U97" s="148">
        <f>'[1]GHG Dashboard Data - Inventory'!W82</f>
        <v>51533.09457253672</v>
      </c>
      <c r="V97" s="148" t="str">
        <f>'[1]GHG Dashboard Data - Inventory'!X82</f>
        <v>NO</v>
      </c>
      <c r="W97" s="149" t="str">
        <f>'[1]GHG Dashboard Data - Inventory'!Y82</f>
        <v>NO</v>
      </c>
      <c r="X97" s="150">
        <f>'[1]GHG Dashboard Data - Inventory'!Z82</f>
        <v>135764.19821948785</v>
      </c>
      <c r="Y97" s="148">
        <f>'[1]GHG Dashboard Data - Inventory'!AA82</f>
        <v>24369.095257180612</v>
      </c>
      <c r="Z97" s="148">
        <f>'[1]GHG Dashboard Data - Inventory'!AB82</f>
        <v>1599.0966898404993</v>
      </c>
      <c r="AA97" s="149">
        <f>'[1]GHG Dashboard Data - Inventory'!AC82</f>
        <v>200.37491868909476</v>
      </c>
      <c r="AB97" s="148">
        <f>'[1]GHG Dashboard Data - Inventory'!AD82</f>
        <v>55864.025502248427</v>
      </c>
      <c r="AC97" s="148" t="str">
        <f>'[1]GHG Dashboard Data - Inventory'!AE82</f>
        <v>NO</v>
      </c>
      <c r="AD97" s="149" t="str">
        <f>'[1]GHG Dashboard Data - Inventory'!AF82</f>
        <v>NO</v>
      </c>
      <c r="AE97" s="148" t="str">
        <f>'[1]GHG Dashboard Data - Inventory'!AG82</f>
        <v>NO</v>
      </c>
      <c r="AF97" s="148">
        <f>'[1]GHG Dashboard Data - Inventory'!AH82</f>
        <v>15148.524729990873</v>
      </c>
      <c r="AG97" s="148">
        <f>'[1]GHG Dashboard Data - Inventory'!AI82</f>
        <v>2371916.5815023012</v>
      </c>
      <c r="AH97" s="148">
        <f>'[1]GHG Dashboard Data - Inventory'!AJ82</f>
        <v>101.85577879839337</v>
      </c>
      <c r="AI97" s="149">
        <f>'[1]GHG Dashboard Data - Inventory'!AK82</f>
        <v>12.763045239483429</v>
      </c>
      <c r="AJ97" s="148">
        <f>'[1]GHG Dashboard Data - Inventory'!AL82</f>
        <v>3418.8955839868622</v>
      </c>
      <c r="AK97" s="148">
        <f>'[1]GHG Dashboard Data - Inventory'!AM82</f>
        <v>325684.88111844059</v>
      </c>
      <c r="AL97" s="149">
        <f>'[1]GHG Dashboard Data - Inventory'!AN82</f>
        <v>40809.966018305146</v>
      </c>
      <c r="AM97" s="148" t="str">
        <f>'[1]GHG Dashboard Data - Inventory'!AO82</f>
        <v>NO</v>
      </c>
      <c r="AN97" s="148" t="str">
        <f>'[1]GHG Dashboard Data - Inventory'!AP82</f>
        <v>NO</v>
      </c>
      <c r="AO97" s="149" t="str">
        <f>'[1]GHG Dashboard Data - Inventory'!AQ82</f>
        <v>NO</v>
      </c>
      <c r="AP97" s="148">
        <f>'[1]GHG Dashboard Data - Inventory'!AR82</f>
        <v>581469.30796770728</v>
      </c>
      <c r="AQ97" s="148" t="str">
        <f>'[1]GHG Dashboard Data - Inventory'!AS82</f>
        <v>NO</v>
      </c>
      <c r="AR97" s="149" t="str">
        <f>'[1]GHG Dashboard Data - Inventory'!AT82</f>
        <v>NE</v>
      </c>
      <c r="AS97" s="148" t="str">
        <f>'[1]GHG Dashboard Data - Inventory'!AU82</f>
        <v>NO</v>
      </c>
      <c r="AT97" s="148" t="str">
        <f>'[1]GHG Dashboard Data - Inventory'!AV82</f>
        <v>NO</v>
      </c>
      <c r="AU97" s="149" t="str">
        <f>'[1]GHG Dashboard Data - Inventory'!AW82</f>
        <v>NO</v>
      </c>
      <c r="AV97" s="148">
        <f>'[1]GHG Dashboard Data - Inventory'!AX82</f>
        <v>307308.10601183772</v>
      </c>
      <c r="AW97" s="148" t="str">
        <f>'[1]GHG Dashboard Data - Inventory'!AY82</f>
        <v>NO</v>
      </c>
      <c r="AX97" s="150">
        <f>'[1]GHG Dashboard Data - Inventory'!AZ82</f>
        <v>5193.0762738517496</v>
      </c>
      <c r="AY97" s="148">
        <f>'[1]GHG Dashboard Data - Inventory'!BA82</f>
        <v>24552.986097800003</v>
      </c>
      <c r="AZ97" s="148" t="str">
        <f>'[1]GHG Dashboard Data - Inventory'!BB82</f>
        <v>NO</v>
      </c>
      <c r="BA97" s="150" t="str">
        <f>'[1]GHG Dashboard Data - Inventory'!BC82</f>
        <v>IE</v>
      </c>
      <c r="BB97" s="148">
        <f>'[1]GHG Dashboard Data - Inventory'!BD82</f>
        <v>399.00900000000007</v>
      </c>
      <c r="BC97" s="148" t="str">
        <f>'[1]GHG Dashboard Data - Inventory'!BE82</f>
        <v>NO</v>
      </c>
      <c r="BD97" s="150" t="str">
        <f>'[1]GHG Dashboard Data - Inventory'!BF82</f>
        <v>IE</v>
      </c>
      <c r="BE97" s="148">
        <f>'[1]GHG Dashboard Data - Inventory'!BG82</f>
        <v>88050.085285399357</v>
      </c>
      <c r="BF97" s="148" t="str">
        <f>'[1]GHG Dashboard Data - Inventory'!BH82</f>
        <v>NO</v>
      </c>
      <c r="BG97" s="150" t="str">
        <f>'[1]GHG Dashboard Data - Inventory'!BI82</f>
        <v>NO</v>
      </c>
      <c r="BH97" s="149">
        <f>'[1]GHG Dashboard Data - Inventory'!BJ82</f>
        <v>1028.9923058513382</v>
      </c>
      <c r="BI97" s="149">
        <f>'[1]GHG Dashboard Data - Inventory'!BK82</f>
        <v>680660.35628750478</v>
      </c>
      <c r="BJ97" s="149">
        <f>'[1]GHG Dashboard Data - Inventory'!BL82</f>
        <v>2582.7899983049556</v>
      </c>
      <c r="BK97" s="149">
        <f>'[1]GHG Dashboard Data - Inventory'!BM82</f>
        <v>-42366.817860517702</v>
      </c>
      <c r="BL97" s="149">
        <f>'[1]GHG Dashboard Data - Inventory'!BN82</f>
        <v>8571.0764296298694</v>
      </c>
      <c r="BM97" s="151" t="str">
        <f>'[1]GHG Dashboard Data - Inventory'!BO82</f>
        <v>NE</v>
      </c>
      <c r="BN97" s="269">
        <f>'[1]GHG Dashboard Data - Inventory'!BP82</f>
        <v>0</v>
      </c>
      <c r="BO97" s="269">
        <f>'[1]GHG Dashboard Data - Inventory'!BQ82</f>
        <v>0</v>
      </c>
      <c r="BP97" s="269">
        <f>'[1]GHG Dashboard Data - Inventory'!BR82</f>
        <v>0</v>
      </c>
      <c r="BQ97" s="269">
        <f>'[1]GHG Dashboard Data - Inventory'!BS82</f>
        <v>0</v>
      </c>
      <c r="BR97" s="269">
        <f>'[1]GHG Dashboard Data - Inventory'!BT82</f>
        <v>0</v>
      </c>
      <c r="BS97" s="269">
        <f>'[1]GHG Dashboard Data - Inventory'!BU82</f>
        <v>0</v>
      </c>
      <c r="BT97" s="152" t="str">
        <f t="shared" si="109"/>
        <v>Madrid_2015</v>
      </c>
      <c r="BU97" s="152">
        <f>'[1]GHG Dashboard Data - Inventory'!BW82</f>
        <v>9933819.2502755783</v>
      </c>
      <c r="BV97" s="152">
        <f>'[1]GHG Dashboard Data - Inventory'!BX82</f>
        <v>11081980.030466663</v>
      </c>
      <c r="BW97" s="152">
        <f>'[1]GHG Dashboard Data - Inventory'!BY82</f>
        <v>11081980.030466663</v>
      </c>
      <c r="BX97" s="152">
        <f>'[1]GHG Dashboard Data - Inventory'!BZ82</f>
        <v>6753471.1505597439</v>
      </c>
      <c r="BY97" s="302">
        <f>'[1]GHG Dashboard Data - Inventory'!CA82</f>
        <v>6230917.5419293065</v>
      </c>
      <c r="BZ97" s="302">
        <f>'[1]GHG Dashboard Data - Inventory'!CB82</f>
        <v>3282591.521951234</v>
      </c>
      <c r="CA97" s="302">
        <f>'[1]GHG Dashboard Data - Inventory'!CC82</f>
        <v>420310.1863950371</v>
      </c>
      <c r="CB97" s="303">
        <f>'[1]GHG Dashboard Data - Inventory'!CD82</f>
        <v>6687779.1958960723</v>
      </c>
      <c r="CC97" s="303">
        <f>'[1]GHG Dashboard Data - Inventory'!CE82</f>
        <v>3323414.2510147784</v>
      </c>
      <c r="CD97" s="303">
        <f>'[1]GHG Dashboard Data - Inventory'!CF82</f>
        <v>420310.1863950371</v>
      </c>
      <c r="CE97" s="303">
        <f>'[1]GHG Dashboard Data - Inventory'!CG82</f>
        <v>681689.34859335609</v>
      </c>
      <c r="CF97" s="303">
        <f>'[1]GHG Dashboard Data - Inventory'!CH82</f>
        <v>-31212.951432582875</v>
      </c>
      <c r="CG97" s="304">
        <f>'[1]GHG Dashboard Data - Inventory'!CI82</f>
        <v>2720686.7056760862</v>
      </c>
      <c r="CH97" s="304">
        <f>'[1]GHG Dashboard Data - Inventory'!CK82</f>
        <v>2956804.7850539954</v>
      </c>
      <c r="CI97" s="304">
        <f>SUM('[1]GHG Dashboard Data - Inventory'!CL82:CM82)</f>
        <v>425503.26266888884</v>
      </c>
      <c r="CJ97" s="304">
        <f>'[1]GHG Dashboard Data - Inventory'!CN82</f>
        <v>681689.34859335609</v>
      </c>
      <c r="CK97" s="304">
        <f>'[1]GHG Dashboard Data - Inventory'!CO82</f>
        <v>-31212.951432582875</v>
      </c>
      <c r="CL97" s="302">
        <f>'[1]GHG Dashboard Data - Inventory'!CP82</f>
        <v>2849493.4433293408</v>
      </c>
      <c r="CM97" s="302">
        <f>'[1]GHG Dashboard Data - Inventory'!CQ82</f>
        <v>2672204.493073673</v>
      </c>
      <c r="CN97" s="302">
        <f>'[1]GHG Dashboard Data - Inventory'!CR82</f>
        <v>560705.76877449453</v>
      </c>
      <c r="CO97" s="302">
        <f>'[1]GHG Dashboard Data - Inventory'!CS82</f>
        <v>51533.09457253672</v>
      </c>
      <c r="CP97" s="302">
        <f>'[1]GHG Dashboard Data - Inventory'!CT82</f>
        <v>25968.191947021111</v>
      </c>
      <c r="CQ97" s="302">
        <f>'[1]GHG Dashboard Data - Inventory'!CU82</f>
        <v>55864.025502248427</v>
      </c>
      <c r="CR97" s="302" t="str">
        <f>'[1]GHG Dashboard Data - Inventory'!CV82</f>
        <v/>
      </c>
      <c r="CS97" s="302">
        <f>'[1]GHG Dashboard Data - Inventory'!CW82</f>
        <v>15148.524729990873</v>
      </c>
      <c r="CT97" s="302">
        <f>'[1]GHG Dashboard Data - Inventory'!CX82</f>
        <v>2372018.4372810996</v>
      </c>
      <c r="CU97" s="302">
        <f>'[1]GHG Dashboard Data - Inventory'!CY82</f>
        <v>329103.77670242748</v>
      </c>
      <c r="CV97" s="302" t="str">
        <f>'[1]GHG Dashboard Data - Inventory'!CZ82</f>
        <v/>
      </c>
      <c r="CW97" s="302">
        <f>'[1]GHG Dashboard Data - Inventory'!DA82</f>
        <v>581469.30796770728</v>
      </c>
      <c r="CX97" s="302" t="str">
        <f>'[1]GHG Dashboard Data - Inventory'!DB82</f>
        <v/>
      </c>
      <c r="CY97" s="302">
        <f>'[1]GHG Dashboard Data - Inventory'!DC82</f>
        <v>307308.10601183772</v>
      </c>
      <c r="CZ97" s="302">
        <f>'[1]GHG Dashboard Data - Inventory'!DD82</f>
        <v>24552.986097800003</v>
      </c>
      <c r="DA97" s="302">
        <f>'[1]GHG Dashboard Data - Inventory'!DE82</f>
        <v>399.00900000000007</v>
      </c>
      <c r="DB97" s="302">
        <f>'[1]GHG Dashboard Data - Inventory'!DF82</f>
        <v>88050.085285399357</v>
      </c>
      <c r="DC97" s="305">
        <f>'[1]GHG Dashboard Data - Inventory'!DG82</f>
        <v>3021603.7547590816</v>
      </c>
      <c r="DD97" s="305">
        <f>'[1]GHG Dashboard Data - Inventory'!DH82</f>
        <v>2929045.8058481524</v>
      </c>
      <c r="DE97" s="305">
        <f>'[1]GHG Dashboard Data - Inventory'!DI82</f>
        <v>588415.42361835134</v>
      </c>
      <c r="DF97" s="305">
        <f>'[1]GHG Dashboard Data - Inventory'!DJ82</f>
        <v>51533.09457253672</v>
      </c>
      <c r="DG97" s="305">
        <f>'[1]GHG Dashboard Data - Inventory'!DK82</f>
        <v>26168.566865710207</v>
      </c>
      <c r="DH97" s="305">
        <f>'[1]GHG Dashboard Data - Inventory'!DL82</f>
        <v>55864.025502248427</v>
      </c>
      <c r="DI97" s="305" t="str">
        <f>'[1]GHG Dashboard Data - Inventory'!DM82</f>
        <v/>
      </c>
      <c r="DJ97" s="305">
        <f>'[1]GHG Dashboard Data - Inventory'!DN82</f>
        <v>15148.524729990873</v>
      </c>
      <c r="DK97" s="305">
        <f>'[1]GHG Dashboard Data - Inventory'!DO82</f>
        <v>2372031.2003263389</v>
      </c>
      <c r="DL97" s="305">
        <f>'[1]GHG Dashboard Data - Inventory'!DP82</f>
        <v>369913.74272073264</v>
      </c>
      <c r="DM97" s="305" t="str">
        <f>'[1]GHG Dashboard Data - Inventory'!DQ82</f>
        <v/>
      </c>
      <c r="DN97" s="305">
        <f>'[1]GHG Dashboard Data - Inventory'!DR82</f>
        <v>581469.30796770728</v>
      </c>
      <c r="DO97" s="305" t="str">
        <f>'[1]GHG Dashboard Data - Inventory'!DS82</f>
        <v/>
      </c>
      <c r="DP97" s="305">
        <f>'[1]GHG Dashboard Data - Inventory'!DT82</f>
        <v>307308.10601183772</v>
      </c>
      <c r="DQ97" s="305">
        <f>'[1]GHG Dashboard Data - Inventory'!DU82</f>
        <v>24552.986097800003</v>
      </c>
      <c r="DR97" s="305">
        <f>'[1]GHG Dashboard Data - Inventory'!DV82</f>
        <v>399.00900000000007</v>
      </c>
      <c r="DS97" s="305">
        <f>'[1]GHG Dashboard Data - Inventory'!DW82</f>
        <v>88050.085285399357</v>
      </c>
      <c r="DT97" s="305">
        <f>'[1]GHG Dashboard Data - Inventory'!DX82</f>
        <v>1028.9923058513382</v>
      </c>
      <c r="DU97" s="305">
        <f>'[1]GHG Dashboard Data - Inventory'!DY82</f>
        <v>680660.35628750478</v>
      </c>
      <c r="DV97" s="305">
        <f>'[1]GHG Dashboard Data - Inventory'!DZ82</f>
        <v>2582.7899983049556</v>
      </c>
      <c r="DW97" s="305">
        <f>'[1]GHG Dashboard Data - Inventory'!EA82</f>
        <v>-42366.817860517702</v>
      </c>
      <c r="DX97" s="305">
        <f>'[1]GHG Dashboard Data - Inventory'!EB82</f>
        <v>8571.0764296298694</v>
      </c>
      <c r="DY97" s="306" t="str">
        <f>'[1]GHG Dashboard Data - Inventory'!EC82</f>
        <v/>
      </c>
      <c r="DZ97" s="307">
        <f>'[1]GHG Dashboard Data - Inventory'!ED82</f>
        <v>1475963.1078198648</v>
      </c>
      <c r="EA97" s="307">
        <f>'[1]GHG Dashboard Data - Inventory'!EE82</f>
        <v>622476.43449749018</v>
      </c>
      <c r="EB97" s="307">
        <f>'[1]GHG Dashboard Data - Inventory'!EF82</f>
        <v>339568.22507728665</v>
      </c>
      <c r="EC97" s="307">
        <f>'[1]GHG Dashboard Data - Inventory'!EG82</f>
        <v>51533.09457253672</v>
      </c>
      <c r="ED97" s="307">
        <f>'[1]GHG Dashboard Data - Inventory'!EH82</f>
        <v>135764.19821948785</v>
      </c>
      <c r="EE97" s="307">
        <f>'[1]GHG Dashboard Data - Inventory'!EI82</f>
        <v>24369.095257180612</v>
      </c>
      <c r="EF97" s="307">
        <f>'[1]GHG Dashboard Data - Inventory'!EJ82</f>
        <v>55864.025502248427</v>
      </c>
      <c r="EG97" s="307" t="str">
        <f>'[1]GHG Dashboard Data - Inventory'!EK82</f>
        <v/>
      </c>
      <c r="EH97" s="307">
        <f>'[1]GHG Dashboard Data - Inventory'!EL82</f>
        <v>15148.524729990873</v>
      </c>
      <c r="EI97" s="307">
        <f>'[1]GHG Dashboard Data - Inventory'!EM82</f>
        <v>2371916.5815023012</v>
      </c>
      <c r="EJ97" s="307">
        <f>'[1]GHG Dashboard Data - Inventory'!EN82</f>
        <v>3418.8955839868622</v>
      </c>
      <c r="EK97" s="307" t="str">
        <f>'[1]GHG Dashboard Data - Inventory'!EO82</f>
        <v/>
      </c>
      <c r="EL97" s="307">
        <f>'[1]GHG Dashboard Data - Inventory'!EP82</f>
        <v>581469.30796770728</v>
      </c>
      <c r="EM97" s="307" t="str">
        <f>'[1]GHG Dashboard Data - Inventory'!EQ82</f>
        <v/>
      </c>
      <c r="EN97" s="307">
        <f>'[1]GHG Dashboard Data - Inventory'!ER82</f>
        <v>312501.18228568946</v>
      </c>
      <c r="EO97" s="307">
        <f>'[1]GHG Dashboard Data - Inventory'!ES82</f>
        <v>24552.986097800003</v>
      </c>
      <c r="EP97" s="307">
        <f>'[1]GHG Dashboard Data - Inventory'!ET82</f>
        <v>399.00900000000007</v>
      </c>
      <c r="EQ97" s="307">
        <f>'[1]GHG Dashboard Data - Inventory'!EU82</f>
        <v>88050.085285399357</v>
      </c>
      <c r="ER97" s="307">
        <f>'[1]GHG Dashboard Data - Inventory'!EV82</f>
        <v>1028.9923058513382</v>
      </c>
      <c r="ES97" s="307">
        <f>'[1]GHG Dashboard Data - Inventory'!EW82</f>
        <v>680660.35628750478</v>
      </c>
      <c r="ET97" s="307">
        <f>'[1]GHG Dashboard Data - Inventory'!EX82</f>
        <v>2582.7899983049556</v>
      </c>
      <c r="EU97" s="307">
        <f>'[1]GHG Dashboard Data - Inventory'!EY82</f>
        <v>-42366.817860517702</v>
      </c>
      <c r="EV97" s="307">
        <f>'[1]GHG Dashboard Data - Inventory'!EZ82</f>
        <v>8571.0764296298694</v>
      </c>
      <c r="EW97" s="308">
        <f t="shared" si="110"/>
        <v>187297.29279202456</v>
      </c>
      <c r="EX97" s="309">
        <f>'[1]GHG Dashboard Data - Inventory'!FA82</f>
        <v>6230917.5419293065</v>
      </c>
      <c r="EY97" s="309">
        <f>'[1]GHG Dashboard Data - Inventory'!FB82</f>
        <v>3282591.521951234</v>
      </c>
      <c r="EZ97" s="309">
        <f>'[1]GHG Dashboard Data - Inventory'!FC82</f>
        <v>420310.1863950371</v>
      </c>
      <c r="FA97" s="309">
        <f>'[1]GHG Dashboard Data - Inventory'!FD82</f>
        <v>6687779.1958960723</v>
      </c>
      <c r="FB97" s="309">
        <f>'[1]GHG Dashboard Data - Inventory'!FE82</f>
        <v>3323414.2510147784</v>
      </c>
      <c r="FC97" s="309">
        <f>'[1]GHG Dashboard Data - Inventory'!FF82</f>
        <v>420310.1863950371</v>
      </c>
      <c r="FD97" s="309">
        <f>'[1]GHG Dashboard Data - Inventory'!FG82</f>
        <v>681689.34859335609</v>
      </c>
      <c r="FE97" s="309">
        <f>'[1]GHG Dashboard Data - Inventory'!FH82</f>
        <v>-31212.951432582875</v>
      </c>
      <c r="FF97" s="309" t="str">
        <f>'[1]GHG Dashboard Data - Inventory'!B82</f>
        <v>Yes</v>
      </c>
      <c r="FG97" s="31" t="str">
        <f>IFERROR(VLOOKUP(E97,'Climate data-must not modify'!A:D,4,FALSE),"")</f>
        <v>Mediterranean</v>
      </c>
      <c r="FH97" s="31">
        <f t="shared" si="111"/>
        <v>33644.895863801008</v>
      </c>
      <c r="FI97" s="31">
        <f t="shared" si="112"/>
        <v>5184.8036303630361</v>
      </c>
      <c r="FJ97" s="35"/>
    </row>
    <row r="98" spans="1:166" s="31" customFormat="1">
      <c r="A98" s="31">
        <f t="shared" si="106"/>
        <v>9</v>
      </c>
      <c r="B98" s="31">
        <f t="shared" si="107"/>
        <v>83</v>
      </c>
      <c r="C98" s="34" t="str">
        <f t="shared" si="108"/>
        <v>Ciudad de México_2012</v>
      </c>
      <c r="D98" s="231">
        <f>'[1]GHG Dashboard Data - Inventory'!H83</f>
        <v>2012</v>
      </c>
      <c r="E98" s="156" t="str">
        <f>'[1]GHG Dashboard Data - Inventory'!C83</f>
        <v>Ciudad de México</v>
      </c>
      <c r="F98" s="156" t="str">
        <f>'[1]GHG Dashboard Data - Inventory'!D83</f>
        <v>Mexico</v>
      </c>
      <c r="G98" s="156" t="str">
        <f>'[1]GHG Dashboard Data - Inventory'!E83</f>
        <v>Latin America</v>
      </c>
      <c r="H98" s="156">
        <f>'[1]GHG Dashboard Data - Inventory'!K83</f>
        <v>8911665</v>
      </c>
      <c r="I98" s="156">
        <f>'[1]GHG Dashboard Data - Inventory'!L83</f>
        <v>1485</v>
      </c>
      <c r="J98" s="156">
        <f>'[1]GHG Dashboard Data - Inventory'!M83/1000000</f>
        <v>169784.92307700001</v>
      </c>
      <c r="K98" s="156" t="str">
        <f>'[1]GHG Dashboard Data - Inventory'!J83</f>
        <v>BASIC+</v>
      </c>
      <c r="L98" s="148">
        <f>'[1]GHG Dashboard Data - Inventory'!N83</f>
        <v>1974692.4294502581</v>
      </c>
      <c r="M98" s="148">
        <f>'[1]GHG Dashboard Data - Inventory'!O83</f>
        <v>2024295.6656560001</v>
      </c>
      <c r="N98" s="149">
        <f>'[1]GHG Dashboard Data - Inventory'!P83</f>
        <v>402917.14333200001</v>
      </c>
      <c r="O98" s="148">
        <f>'[1]GHG Dashboard Data - Inventory'!Q83</f>
        <v>341201.14</v>
      </c>
      <c r="P98" s="148">
        <f>'[1]GHG Dashboard Data - Inventory'!R83</f>
        <v>2077054.7976772001</v>
      </c>
      <c r="Q98" s="149">
        <f>'[1]GHG Dashboard Data - Inventory'!S83</f>
        <v>413419.04779120005</v>
      </c>
      <c r="R98" s="148">
        <f>'[1]GHG Dashboard Data - Inventory'!T83</f>
        <v>1259693.4803487947</v>
      </c>
      <c r="S98" s="148">
        <f>'[1]GHG Dashboard Data - Inventory'!U83</f>
        <v>4107954.6661934</v>
      </c>
      <c r="T98" s="149">
        <f>'[1]GHG Dashboard Data - Inventory'!V83</f>
        <v>679119.15038218687</v>
      </c>
      <c r="U98" s="148">
        <f>'[1]GHG Dashboard Data - Inventory'!W83</f>
        <v>24036.725211199999</v>
      </c>
      <c r="V98" s="148" t="str">
        <f>'[1]GHG Dashboard Data - Inventory'!X83</f>
        <v>NO</v>
      </c>
      <c r="W98" s="149" t="str">
        <f>'[1]GHG Dashboard Data - Inventory'!Y83</f>
        <v>NO</v>
      </c>
      <c r="X98" s="150">
        <f>'[1]GHG Dashboard Data - Inventory'!Z83</f>
        <v>0</v>
      </c>
      <c r="Y98" s="148">
        <f>'[1]GHG Dashboard Data - Inventory'!AA83</f>
        <v>5503.1675999999998</v>
      </c>
      <c r="Z98" s="148">
        <f>'[1]GHG Dashboard Data - Inventory'!AB83</f>
        <v>944.20432700000003</v>
      </c>
      <c r="AA98" s="149">
        <f>'[1]GHG Dashboard Data - Inventory'!AC83</f>
        <v>188.1874368</v>
      </c>
      <c r="AB98" s="148" t="str">
        <f>'[1]GHG Dashboard Data - Inventory'!AD83</f>
        <v>NO</v>
      </c>
      <c r="AC98" s="148" t="str">
        <f>'[1]GHG Dashboard Data - Inventory'!AE83</f>
        <v>NO</v>
      </c>
      <c r="AD98" s="149" t="str">
        <f>'[1]GHG Dashboard Data - Inventory'!AF83</f>
        <v>NO</v>
      </c>
      <c r="AE98" s="148" t="str">
        <f>'[1]GHG Dashboard Data - Inventory'!AG83</f>
        <v>NO</v>
      </c>
      <c r="AF98" s="148">
        <f>'[1]GHG Dashboard Data - Inventory'!AH83</f>
        <v>600</v>
      </c>
      <c r="AG98" s="148">
        <f>'[1]GHG Dashboard Data - Inventory'!AI83</f>
        <v>11457963</v>
      </c>
      <c r="AH98" s="148">
        <f>'[1]GHG Dashboard Data - Inventory'!AJ83</f>
        <v>30843.136777200001</v>
      </c>
      <c r="AI98" s="149">
        <f>'[1]GHG Dashboard Data - Inventory'!AK83</f>
        <v>2759361.9616970001</v>
      </c>
      <c r="AJ98" s="148">
        <f>'[1]GHG Dashboard Data - Inventory'!AL83</f>
        <v>5108.3471456332591</v>
      </c>
      <c r="AK98" s="148">
        <f>'[1]GHG Dashboard Data - Inventory'!AM83</f>
        <v>668562.65980460017</v>
      </c>
      <c r="AL98" s="149">
        <f>'[1]GHG Dashboard Data - Inventory'!AN83</f>
        <v>133071.38781860002</v>
      </c>
      <c r="AM98" s="148" t="str">
        <f>'[1]GHG Dashboard Data - Inventory'!AO83</f>
        <v>NO</v>
      </c>
      <c r="AN98" s="148" t="str">
        <f>'[1]GHG Dashboard Data - Inventory'!AP83</f>
        <v>NO</v>
      </c>
      <c r="AO98" s="149" t="str">
        <f>'[1]GHG Dashboard Data - Inventory'!AQ83</f>
        <v>NO</v>
      </c>
      <c r="AP98" s="148">
        <f>'[1]GHG Dashboard Data - Inventory'!AR83</f>
        <v>1398451.1388702944</v>
      </c>
      <c r="AQ98" s="148" t="str">
        <f>'[1]GHG Dashboard Data - Inventory'!AS83</f>
        <v>NO</v>
      </c>
      <c r="AR98" s="149">
        <f>'[1]GHG Dashboard Data - Inventory'!AT83</f>
        <v>1766282.4095717589</v>
      </c>
      <c r="AS98" s="148">
        <f>'[1]GHG Dashboard Data - Inventory'!AU83</f>
        <v>115264.06240507808</v>
      </c>
      <c r="AT98" s="148" t="str">
        <f>'[1]GHG Dashboard Data - Inventory'!AV83</f>
        <v>NO</v>
      </c>
      <c r="AU98" s="149" t="str">
        <f>'[1]GHG Dashboard Data - Inventory'!AW83</f>
        <v>NO</v>
      </c>
      <c r="AV98" s="148">
        <f>'[1]GHG Dashboard Data - Inventory'!AX83</f>
        <v>114575</v>
      </c>
      <c r="AW98" s="148">
        <f>'[1]GHG Dashboard Data - Inventory'!AY83</f>
        <v>3731450</v>
      </c>
      <c r="AX98" s="150" t="str">
        <f>'[1]GHG Dashboard Data - Inventory'!AZ83</f>
        <v>NO</v>
      </c>
      <c r="AY98" s="148">
        <f>'[1]GHG Dashboard Data - Inventory'!BA83</f>
        <v>616.87819999999999</v>
      </c>
      <c r="AZ98" s="148">
        <f>'[1]GHG Dashboard Data - Inventory'!BB83</f>
        <v>164578.9448</v>
      </c>
      <c r="BA98" s="150" t="str">
        <f>'[1]GHG Dashboard Data - Inventory'!BC83</f>
        <v>NO</v>
      </c>
      <c r="BB98" s="148" t="str">
        <f>'[1]GHG Dashboard Data - Inventory'!BD83</f>
        <v>NO</v>
      </c>
      <c r="BC98" s="148" t="str">
        <f>'[1]GHG Dashboard Data - Inventory'!BE83</f>
        <v>NO</v>
      </c>
      <c r="BD98" s="150" t="str">
        <f>'[1]GHG Dashboard Data - Inventory'!BF83</f>
        <v>NO</v>
      </c>
      <c r="BE98" s="148">
        <f>'[1]GHG Dashboard Data - Inventory'!BG83</f>
        <v>54269.285432995624</v>
      </c>
      <c r="BF98" s="148">
        <f>'[1]GHG Dashboard Data - Inventory'!BH83</f>
        <v>615828.14132365957</v>
      </c>
      <c r="BG98" s="150" t="str">
        <f>'[1]GHG Dashboard Data - Inventory'!BI83</f>
        <v>NO</v>
      </c>
      <c r="BH98" s="149">
        <f>'[1]GHG Dashboard Data - Inventory'!BJ83</f>
        <v>40098.843749312669</v>
      </c>
      <c r="BI98" s="149">
        <f>'[1]GHG Dashboard Data - Inventory'!BK83</f>
        <v>98347.229883404259</v>
      </c>
      <c r="BJ98" s="149">
        <f>'[1]GHG Dashboard Data - Inventory'!BL83</f>
        <v>19082.815994528086</v>
      </c>
      <c r="BK98" s="149">
        <f>'[1]GHG Dashboard Data - Inventory'!BM83</f>
        <v>0</v>
      </c>
      <c r="BL98" s="149">
        <f>'[1]GHG Dashboard Data - Inventory'!BN83</f>
        <v>8642</v>
      </c>
      <c r="BM98" s="151">
        <f>'[1]GHG Dashboard Data - Inventory'!BO83</f>
        <v>1080.1224319999999</v>
      </c>
      <c r="BN98" s="269">
        <f>'[1]GHG Dashboard Data - Inventory'!BP83</f>
        <v>0</v>
      </c>
      <c r="BO98" s="269">
        <f>'[1]GHG Dashboard Data - Inventory'!BQ83</f>
        <v>0</v>
      </c>
      <c r="BP98" s="269">
        <f>'[1]GHG Dashboard Data - Inventory'!BR83</f>
        <v>0</v>
      </c>
      <c r="BQ98" s="269">
        <f>'[1]GHG Dashboard Data - Inventory'!BS83</f>
        <v>0</v>
      </c>
      <c r="BR98" s="269">
        <f>'[1]GHG Dashboard Data - Inventory'!BT83</f>
        <v>0</v>
      </c>
      <c r="BS98" s="269">
        <f>'[1]GHG Dashboard Data - Inventory'!BU83</f>
        <v>0</v>
      </c>
      <c r="BT98" s="152" t="str">
        <f t="shared" si="109"/>
        <v>Ciudad de México_2012</v>
      </c>
      <c r="BU98" s="152">
        <f>'[1]GHG Dashboard Data - Inventory'!BW83</f>
        <v>30173486.871223316</v>
      </c>
      <c r="BV98" s="152">
        <f>'[1]GHG Dashboard Data - Inventory'!BX83</f>
        <v>36494017.048880115</v>
      </c>
      <c r="BW98" s="152">
        <f>'[1]GHG Dashboard Data - Inventory'!BY83</f>
        <v>36495097.171312116</v>
      </c>
      <c r="BX98" s="152">
        <f>'[1]GHG Dashboard Data - Inventory'!BZ83</f>
        <v>16918145.5442915</v>
      </c>
      <c r="BY98" s="302">
        <f>'[1]GHG Dashboard Data - Inventory'!CA83</f>
        <v>11815976.276463853</v>
      </c>
      <c r="BZ98" s="302">
        <f>'[1]GHG Dashboard Data - Inventory'!CB83</f>
        <v>13676192.345002806</v>
      </c>
      <c r="CA98" s="302">
        <f>'[1]GHG Dashboard Data - Inventory'!CC83</f>
        <v>4681318.2497566547</v>
      </c>
      <c r="CB98" s="303">
        <f>'[1]GHG Dashboard Data - Inventory'!CD83</f>
        <v>13311619.80540604</v>
      </c>
      <c r="CC98" s="303">
        <f>'[1]GHG Dashboard Data - Inventory'!CE83</f>
        <v>18334908.104090169</v>
      </c>
      <c r="CD98" s="303">
        <f>'[1]GHG Dashboard Data - Inventory'!CF83</f>
        <v>4681318.2497566547</v>
      </c>
      <c r="CE98" s="303">
        <f>'[1]GHG Dashboard Data - Inventory'!CG83</f>
        <v>138446.07363271693</v>
      </c>
      <c r="CF98" s="303">
        <f>'[1]GHG Dashboard Data - Inventory'!CH83</f>
        <v>27724.815994528086</v>
      </c>
      <c r="CG98" s="304">
        <f>'[1]GHG Dashboard Data - Inventory'!CI83</f>
        <v>3605726.9426102526</v>
      </c>
      <c r="CH98" s="304">
        <f>'[1]GHG Dashboard Data - Inventory'!CK83</f>
        <v>12976786.548421007</v>
      </c>
      <c r="CI98" s="304">
        <f>SUM('[1]GHG Dashboard Data - Inventory'!CL83:CM83)</f>
        <v>169461.16363299562</v>
      </c>
      <c r="CJ98" s="304">
        <f>'[1]GHG Dashboard Data - Inventory'!CN83</f>
        <v>138446.07363271693</v>
      </c>
      <c r="CK98" s="304">
        <f>'[1]GHG Dashboard Data - Inventory'!CO83</f>
        <v>27724.815994528086</v>
      </c>
      <c r="CL98" s="302">
        <f>'[1]GHG Dashboard Data - Inventory'!CP83</f>
        <v>3998988.0951062581</v>
      </c>
      <c r="CM98" s="302">
        <f>'[1]GHG Dashboard Data - Inventory'!CQ83</f>
        <v>2418255.9376772</v>
      </c>
      <c r="CN98" s="302">
        <f>'[1]GHG Dashboard Data - Inventory'!CR83</f>
        <v>5367648.1465421952</v>
      </c>
      <c r="CO98" s="302">
        <f>'[1]GHG Dashboard Data - Inventory'!CS83</f>
        <v>24036.725211199999</v>
      </c>
      <c r="CP98" s="302">
        <f>'[1]GHG Dashboard Data - Inventory'!CT83</f>
        <v>6447.3719270000001</v>
      </c>
      <c r="CQ98" s="302" t="str">
        <f>'[1]GHG Dashboard Data - Inventory'!CU83</f>
        <v/>
      </c>
      <c r="CR98" s="302" t="str">
        <f>'[1]GHG Dashboard Data - Inventory'!CV83</f>
        <v/>
      </c>
      <c r="CS98" s="302">
        <f>'[1]GHG Dashboard Data - Inventory'!CW83</f>
        <v>600</v>
      </c>
      <c r="CT98" s="302">
        <f>'[1]GHG Dashboard Data - Inventory'!CX83</f>
        <v>11488806.1367772</v>
      </c>
      <c r="CU98" s="302">
        <f>'[1]GHG Dashboard Data - Inventory'!CY83</f>
        <v>673671.00695023348</v>
      </c>
      <c r="CV98" s="302" t="str">
        <f>'[1]GHG Dashboard Data - Inventory'!CZ83</f>
        <v/>
      </c>
      <c r="CW98" s="302">
        <f>'[1]GHG Dashboard Data - Inventory'!DA83</f>
        <v>1398451.1388702944</v>
      </c>
      <c r="CX98" s="302">
        <f>'[1]GHG Dashboard Data - Inventory'!DB83</f>
        <v>115264.06240507808</v>
      </c>
      <c r="CY98" s="302">
        <f>'[1]GHG Dashboard Data - Inventory'!DC83</f>
        <v>3846025</v>
      </c>
      <c r="CZ98" s="302">
        <f>'[1]GHG Dashboard Data - Inventory'!DD83</f>
        <v>165195.823</v>
      </c>
      <c r="DA98" s="302" t="str">
        <f>'[1]GHG Dashboard Data - Inventory'!DE83</f>
        <v/>
      </c>
      <c r="DB98" s="302">
        <f>'[1]GHG Dashboard Data - Inventory'!DF83</f>
        <v>670097.42675665522</v>
      </c>
      <c r="DC98" s="305">
        <f>'[1]GHG Dashboard Data - Inventory'!DG83</f>
        <v>4401905.2384382579</v>
      </c>
      <c r="DD98" s="305">
        <f>'[1]GHG Dashboard Data - Inventory'!DH83</f>
        <v>2831674.9854684002</v>
      </c>
      <c r="DE98" s="305">
        <f>'[1]GHG Dashboard Data - Inventory'!DI83</f>
        <v>6046767.2969243824</v>
      </c>
      <c r="DF98" s="305">
        <f>'[1]GHG Dashboard Data - Inventory'!DJ83</f>
        <v>24036.725211199999</v>
      </c>
      <c r="DG98" s="305">
        <f>'[1]GHG Dashboard Data - Inventory'!DK83</f>
        <v>6635.5593638</v>
      </c>
      <c r="DH98" s="305" t="str">
        <f>'[1]GHG Dashboard Data - Inventory'!DL83</f>
        <v/>
      </c>
      <c r="DI98" s="305" t="str">
        <f>'[1]GHG Dashboard Data - Inventory'!DM83</f>
        <v/>
      </c>
      <c r="DJ98" s="305">
        <f>'[1]GHG Dashboard Data - Inventory'!DN83</f>
        <v>600</v>
      </c>
      <c r="DK98" s="305">
        <f>'[1]GHG Dashboard Data - Inventory'!DO83</f>
        <v>14248168.098474201</v>
      </c>
      <c r="DL98" s="305">
        <f>'[1]GHG Dashboard Data - Inventory'!DP83</f>
        <v>806742.39476883353</v>
      </c>
      <c r="DM98" s="305" t="str">
        <f>'[1]GHG Dashboard Data - Inventory'!DQ83</f>
        <v/>
      </c>
      <c r="DN98" s="305">
        <f>'[1]GHG Dashboard Data - Inventory'!DR83</f>
        <v>3164733.5484420536</v>
      </c>
      <c r="DO98" s="305">
        <f>'[1]GHG Dashboard Data - Inventory'!DS83</f>
        <v>115264.06240507808</v>
      </c>
      <c r="DP98" s="305">
        <f>'[1]GHG Dashboard Data - Inventory'!DT83</f>
        <v>3846025</v>
      </c>
      <c r="DQ98" s="305">
        <f>'[1]GHG Dashboard Data - Inventory'!DU83</f>
        <v>165195.823</v>
      </c>
      <c r="DR98" s="305" t="str">
        <f>'[1]GHG Dashboard Data - Inventory'!DV83</f>
        <v/>
      </c>
      <c r="DS98" s="305">
        <f>'[1]GHG Dashboard Data - Inventory'!DW83</f>
        <v>670097.42675665522</v>
      </c>
      <c r="DT98" s="305">
        <f>'[1]GHG Dashboard Data - Inventory'!DX83</f>
        <v>40098.843749312669</v>
      </c>
      <c r="DU98" s="305">
        <f>'[1]GHG Dashboard Data - Inventory'!DY83</f>
        <v>98347.229883404259</v>
      </c>
      <c r="DV98" s="305">
        <f>'[1]GHG Dashboard Data - Inventory'!DZ83</f>
        <v>19082.815994528086</v>
      </c>
      <c r="DW98" s="305" t="str">
        <f>'[1]GHG Dashboard Data - Inventory'!EA83</f>
        <v/>
      </c>
      <c r="DX98" s="305">
        <f>'[1]GHG Dashboard Data - Inventory'!EB83</f>
        <v>8642</v>
      </c>
      <c r="DY98" s="306">
        <f>'[1]GHG Dashboard Data - Inventory'!EC83</f>
        <v>1080.1224319999999</v>
      </c>
      <c r="DZ98" s="307">
        <f>'[1]GHG Dashboard Data - Inventory'!ED83</f>
        <v>1974692.4294502581</v>
      </c>
      <c r="EA98" s="307">
        <f>'[1]GHG Dashboard Data - Inventory'!EE83</f>
        <v>341201.14</v>
      </c>
      <c r="EB98" s="307">
        <f>'[1]GHG Dashboard Data - Inventory'!EF83</f>
        <v>1259693.4803487947</v>
      </c>
      <c r="EC98" s="307">
        <f>'[1]GHG Dashboard Data - Inventory'!EG83</f>
        <v>24036.725211199999</v>
      </c>
      <c r="ED98" s="307" t="str">
        <f>'[1]GHG Dashboard Data - Inventory'!EH83</f>
        <v/>
      </c>
      <c r="EE98" s="307">
        <f>'[1]GHG Dashboard Data - Inventory'!EI83</f>
        <v>5503.1675999999998</v>
      </c>
      <c r="EF98" s="307" t="str">
        <f>'[1]GHG Dashboard Data - Inventory'!EJ83</f>
        <v/>
      </c>
      <c r="EG98" s="307" t="str">
        <f>'[1]GHG Dashboard Data - Inventory'!EK83</f>
        <v/>
      </c>
      <c r="EH98" s="307">
        <f>'[1]GHG Dashboard Data - Inventory'!EL83</f>
        <v>600</v>
      </c>
      <c r="EI98" s="307">
        <f>'[1]GHG Dashboard Data - Inventory'!EM83</f>
        <v>11457963</v>
      </c>
      <c r="EJ98" s="307">
        <f>'[1]GHG Dashboard Data - Inventory'!EN83</f>
        <v>5108.3471456332591</v>
      </c>
      <c r="EK98" s="307" t="str">
        <f>'[1]GHG Dashboard Data - Inventory'!EO83</f>
        <v/>
      </c>
      <c r="EL98" s="307">
        <f>'[1]GHG Dashboard Data - Inventory'!EP83</f>
        <v>1398451.1388702944</v>
      </c>
      <c r="EM98" s="307">
        <f>'[1]GHG Dashboard Data - Inventory'!EQ83</f>
        <v>115264.06240507808</v>
      </c>
      <c r="EN98" s="307">
        <f>'[1]GHG Dashboard Data - Inventory'!ER83</f>
        <v>114575</v>
      </c>
      <c r="EO98" s="307">
        <f>'[1]GHG Dashboard Data - Inventory'!ES83</f>
        <v>616.87819999999999</v>
      </c>
      <c r="EP98" s="307" t="str">
        <f>'[1]GHG Dashboard Data - Inventory'!ET83</f>
        <v/>
      </c>
      <c r="EQ98" s="307">
        <f>'[1]GHG Dashboard Data - Inventory'!EU83</f>
        <v>54269.285432995624</v>
      </c>
      <c r="ER98" s="307">
        <f>'[1]GHG Dashboard Data - Inventory'!EV83</f>
        <v>40098.843749312669</v>
      </c>
      <c r="ES98" s="307">
        <f>'[1]GHG Dashboard Data - Inventory'!EW83</f>
        <v>98347.229883404259</v>
      </c>
      <c r="ET98" s="307">
        <f>'[1]GHG Dashboard Data - Inventory'!EX83</f>
        <v>19082.815994528086</v>
      </c>
      <c r="EU98" s="307" t="str">
        <f>'[1]GHG Dashboard Data - Inventory'!EY83</f>
        <v/>
      </c>
      <c r="EV98" s="307">
        <f>'[1]GHG Dashboard Data - Inventory'!EZ83</f>
        <v>8642</v>
      </c>
      <c r="EW98" s="308">
        <f t="shared" si="110"/>
        <v>24036.725211199999</v>
      </c>
      <c r="EX98" s="309">
        <f>'[1]GHG Dashboard Data - Inventory'!FA83</f>
        <v>11815976.276463853</v>
      </c>
      <c r="EY98" s="309">
        <f>'[1]GHG Dashboard Data - Inventory'!FB83</f>
        <v>13676192.345002806</v>
      </c>
      <c r="EZ98" s="309">
        <f>'[1]GHG Dashboard Data - Inventory'!FC83</f>
        <v>4681318.2497566547</v>
      </c>
      <c r="FA98" s="309">
        <f>'[1]GHG Dashboard Data - Inventory'!FD83</f>
        <v>13311619.80540604</v>
      </c>
      <c r="FB98" s="309">
        <f>'[1]GHG Dashboard Data - Inventory'!FE83</f>
        <v>18334908.104090169</v>
      </c>
      <c r="FC98" s="309">
        <f>'[1]GHG Dashboard Data - Inventory'!FF83</f>
        <v>4681318.2497566547</v>
      </c>
      <c r="FD98" s="309">
        <f>'[1]GHG Dashboard Data - Inventory'!FG83</f>
        <v>138446.07363271693</v>
      </c>
      <c r="FE98" s="309">
        <f>'[1]GHG Dashboard Data - Inventory'!FH83</f>
        <v>27724.815994528086</v>
      </c>
      <c r="FF98" s="309" t="str">
        <f>'[1]GHG Dashboard Data - Inventory'!B83</f>
        <v>No</v>
      </c>
      <c r="FG98" s="31" t="str">
        <f>IFERROR(VLOOKUP(E98,'Climate data-must not modify'!A:D,4,FALSE),"")</f>
        <v>Highlands</v>
      </c>
      <c r="FH98" s="31">
        <f t="shared" si="111"/>
        <v>19051.98670248489</v>
      </c>
      <c r="FI98" s="31">
        <f t="shared" si="112"/>
        <v>6001.121212121212</v>
      </c>
      <c r="FJ98" s="35"/>
    </row>
    <row r="99" spans="1:166" s="31" customFormat="1">
      <c r="A99" s="31">
        <f t="shared" si="106"/>
        <v>10</v>
      </c>
      <c r="B99" s="31">
        <f t="shared" si="107"/>
        <v>84</v>
      </c>
      <c r="C99" s="34" t="str">
        <f t="shared" si="108"/>
        <v>Ciudad de México_2014</v>
      </c>
      <c r="D99" s="231">
        <f>'[1]GHG Dashboard Data - Inventory'!H84</f>
        <v>2014</v>
      </c>
      <c r="E99" s="156" t="str">
        <f>'[1]GHG Dashboard Data - Inventory'!C84</f>
        <v>Ciudad de México</v>
      </c>
      <c r="F99" s="156" t="str">
        <f>'[1]GHG Dashboard Data - Inventory'!D84</f>
        <v>Mexico</v>
      </c>
      <c r="G99" s="156" t="str">
        <f>'[1]GHG Dashboard Data - Inventory'!E84</f>
        <v>Latin America</v>
      </c>
      <c r="H99" s="156">
        <f>'[1]GHG Dashboard Data - Inventory'!K84</f>
        <v>8874724</v>
      </c>
      <c r="I99" s="156">
        <f>'[1]GHG Dashboard Data - Inventory'!L84</f>
        <v>1485</v>
      </c>
      <c r="J99" s="156">
        <f>'[1]GHG Dashboard Data - Inventory'!M84/1000000</f>
        <v>196963.523392</v>
      </c>
      <c r="K99" s="156" t="str">
        <f>'[1]GHG Dashboard Data - Inventory'!J84</f>
        <v>BASIC+</v>
      </c>
      <c r="L99" s="148">
        <f>'[1]GHG Dashboard Data - Inventory'!N84</f>
        <v>1825590.5764739271</v>
      </c>
      <c r="M99" s="148">
        <f>'[1]GHG Dashboard Data - Inventory'!O84</f>
        <v>1744238.9743629459</v>
      </c>
      <c r="N99" s="149">
        <f>'[1]GHG Dashboard Data - Inventory'!P84</f>
        <v>272638.07211465237</v>
      </c>
      <c r="O99" s="148">
        <f>'[1]GHG Dashboard Data - Inventory'!Q84</f>
        <v>577481.21249930444</v>
      </c>
      <c r="P99" s="148">
        <f>'[1]GHG Dashboard Data - Inventory'!R84</f>
        <v>1679589.8765241164</v>
      </c>
      <c r="Q99" s="149">
        <f>'[1]GHG Dashboard Data - Inventory'!S84</f>
        <v>262532.9169966919</v>
      </c>
      <c r="R99" s="148">
        <f>'[1]GHG Dashboard Data - Inventory'!T84</f>
        <v>988612.49694384844</v>
      </c>
      <c r="S99" s="148">
        <f>'[1]GHG Dashboard Data - Inventory'!U84</f>
        <v>2957902.6918905769</v>
      </c>
      <c r="T99" s="149">
        <f>'[1]GHG Dashboard Data - Inventory'!V84</f>
        <v>409669.52282684494</v>
      </c>
      <c r="U99" s="148">
        <f>'[1]GHG Dashboard Data - Inventory'!W84</f>
        <v>39712.987378971331</v>
      </c>
      <c r="V99" s="148" t="str">
        <f>'[1]GHG Dashboard Data - Inventory'!X84</f>
        <v>NO</v>
      </c>
      <c r="W99" s="149" t="str">
        <f>'[1]GHG Dashboard Data - Inventory'!Y84</f>
        <v>NO</v>
      </c>
      <c r="X99" s="150">
        <f>'[1]GHG Dashboard Data - Inventory'!Z84</f>
        <v>224577.64730874679</v>
      </c>
      <c r="Y99" s="148">
        <f>'[1]GHG Dashboard Data - Inventory'!AA84</f>
        <v>5044.6830346222623</v>
      </c>
      <c r="Z99" s="148">
        <f>'[1]GHG Dashboard Data - Inventory'!AB84</f>
        <v>435.18266388608936</v>
      </c>
      <c r="AA99" s="149">
        <f>'[1]GHG Dashboard Data - Inventory'!AC84</f>
        <v>68.022423672166923</v>
      </c>
      <c r="AB99" s="148" t="str">
        <f>'[1]GHG Dashboard Data - Inventory'!AD84</f>
        <v>NO</v>
      </c>
      <c r="AC99" s="148" t="str">
        <f>'[1]GHG Dashboard Data - Inventory'!AE84</f>
        <v>NO</v>
      </c>
      <c r="AD99" s="149" t="str">
        <f>'[1]GHG Dashboard Data - Inventory'!AF84</f>
        <v>NO</v>
      </c>
      <c r="AE99" s="148" t="str">
        <f>'[1]GHG Dashboard Data - Inventory'!AG84</f>
        <v>NO</v>
      </c>
      <c r="AF99" s="148">
        <f>'[1]GHG Dashboard Data - Inventory'!AH84</f>
        <v>533.13563306723984</v>
      </c>
      <c r="AG99" s="148">
        <f>'[1]GHG Dashboard Data - Inventory'!AI84</f>
        <v>13403926.33486134</v>
      </c>
      <c r="AH99" s="148">
        <f>'[1]GHG Dashboard Data - Inventory'!AJ84</f>
        <v>19713.263154</v>
      </c>
      <c r="AI99" s="149">
        <f>'[1]GHG Dashboard Data - Inventory'!AK84</f>
        <v>3741319.7925092364</v>
      </c>
      <c r="AJ99" s="148">
        <f>'[1]GHG Dashboard Data - Inventory'!AL84</f>
        <v>11343.620906998674</v>
      </c>
      <c r="AK99" s="148">
        <f>'[1]GHG Dashboard Data - Inventory'!AM84</f>
        <v>410737.52296875347</v>
      </c>
      <c r="AL99" s="149">
        <f>'[1]GHG Dashboard Data - Inventory'!AN84</f>
        <v>64201.458660931792</v>
      </c>
      <c r="AM99" s="148" t="str">
        <f>'[1]GHG Dashboard Data - Inventory'!AO84</f>
        <v xml:space="preserve">NO </v>
      </c>
      <c r="AN99" s="148" t="str">
        <f>'[1]GHG Dashboard Data - Inventory'!AP84</f>
        <v xml:space="preserve">NO </v>
      </c>
      <c r="AO99" s="149" t="str">
        <f>'[1]GHG Dashboard Data - Inventory'!AQ84</f>
        <v>NO</v>
      </c>
      <c r="AP99" s="148">
        <f>'[1]GHG Dashboard Data - Inventory'!AR84</f>
        <v>1627231.2220049081</v>
      </c>
      <c r="AQ99" s="148" t="str">
        <f>'[1]GHG Dashboard Data - Inventory'!AS84</f>
        <v>NO</v>
      </c>
      <c r="AR99" s="149">
        <f>'[1]GHG Dashboard Data - Inventory'!AT84</f>
        <v>2175427.9905210687</v>
      </c>
      <c r="AS99" s="148">
        <f>'[1]GHG Dashboard Data - Inventory'!AU84</f>
        <v>182668.74701961048</v>
      </c>
      <c r="AT99" s="148" t="str">
        <f>'[1]GHG Dashboard Data - Inventory'!AV84</f>
        <v>NO</v>
      </c>
      <c r="AU99" s="149" t="str">
        <f>'[1]GHG Dashboard Data - Inventory'!AW84</f>
        <v>NO</v>
      </c>
      <c r="AV99" s="148">
        <f>'[1]GHG Dashboard Data - Inventory'!AX84</f>
        <v>411873.83999999997</v>
      </c>
      <c r="AW99" s="148">
        <f>'[1]GHG Dashboard Data - Inventory'!AY84</f>
        <v>3738839.5088099949</v>
      </c>
      <c r="AX99" s="150" t="str">
        <f>'[1]GHG Dashboard Data - Inventory'!AZ84</f>
        <v>NO</v>
      </c>
      <c r="AY99" s="148">
        <f>'[1]GHG Dashboard Data - Inventory'!BA84</f>
        <v>1750.31</v>
      </c>
      <c r="AZ99" s="148">
        <f>'[1]GHG Dashboard Data - Inventory'!BB84</f>
        <v>58899.8465</v>
      </c>
      <c r="BA99" s="150" t="str">
        <f>'[1]GHG Dashboard Data - Inventory'!BC84</f>
        <v>NO</v>
      </c>
      <c r="BB99" s="148" t="str">
        <f>'[1]GHG Dashboard Data - Inventory'!BD84</f>
        <v>NO</v>
      </c>
      <c r="BC99" s="148" t="str">
        <f>'[1]GHG Dashboard Data - Inventory'!BE84</f>
        <v>NO</v>
      </c>
      <c r="BD99" s="150" t="str">
        <f>'[1]GHG Dashboard Data - Inventory'!BF84</f>
        <v>NO</v>
      </c>
      <c r="BE99" s="148">
        <f>'[1]GHG Dashboard Data - Inventory'!BG84</f>
        <v>66760.956823389031</v>
      </c>
      <c r="BF99" s="148">
        <f>'[1]GHG Dashboard Data - Inventory'!BH84</f>
        <v>1117283.4025398351</v>
      </c>
      <c r="BG99" s="150" t="str">
        <f>'[1]GHG Dashboard Data - Inventory'!BI84</f>
        <v>NO</v>
      </c>
      <c r="BH99" s="149">
        <f>'[1]GHG Dashboard Data - Inventory'!BJ84</f>
        <v>39191.691411329994</v>
      </c>
      <c r="BI99" s="149">
        <f>'[1]GHG Dashboard Data - Inventory'!BK84</f>
        <v>95654.158019198177</v>
      </c>
      <c r="BJ99" s="149">
        <f>'[1]GHG Dashboard Data - Inventory'!BL84</f>
        <v>26185.899761423716</v>
      </c>
      <c r="BK99" s="149">
        <f>'[1]GHG Dashboard Data - Inventory'!BM84</f>
        <v>0</v>
      </c>
      <c r="BL99" s="149">
        <f>'[1]GHG Dashboard Data - Inventory'!BN84</f>
        <v>7241.7244727567077</v>
      </c>
      <c r="BM99" s="151">
        <f>'[1]GHG Dashboard Data - Inventory'!BO84</f>
        <v>910.235816</v>
      </c>
      <c r="BN99" s="269">
        <f>'[1]GHG Dashboard Data - Inventory'!BP84</f>
        <v>-9950</v>
      </c>
      <c r="BO99" s="269">
        <f>'[1]GHG Dashboard Data - Inventory'!BQ84</f>
        <v>0</v>
      </c>
      <c r="BP99" s="269">
        <f>'[1]GHG Dashboard Data - Inventory'!BR84</f>
        <v>0</v>
      </c>
      <c r="BQ99" s="269">
        <f>'[1]GHG Dashboard Data - Inventory'!BS84</f>
        <v>0</v>
      </c>
      <c r="BR99" s="269">
        <f>'[1]GHG Dashboard Data - Inventory'!BT84</f>
        <v>-90</v>
      </c>
      <c r="BS99" s="269">
        <f>'[1]GHG Dashboard Data - Inventory'!BU84</f>
        <v>0</v>
      </c>
      <c r="BT99" s="152" t="str">
        <f t="shared" si="109"/>
        <v>Ciudad de México_2014</v>
      </c>
      <c r="BU99" s="152">
        <f>'[1]GHG Dashboard Data - Inventory'!BW84</f>
        <v>30870170.392994098</v>
      </c>
      <c r="BV99" s="152">
        <f>'[1]GHG Dashboard Data - Inventory'!BX84</f>
        <v>37964301.642711908</v>
      </c>
      <c r="BW99" s="152">
        <f>'[1]GHG Dashboard Data - Inventory'!BY84</f>
        <v>37965211.87852791</v>
      </c>
      <c r="BX99" s="152">
        <f>'[1]GHG Dashboard Data - Inventory'!BZ84</f>
        <v>19535381.244553443</v>
      </c>
      <c r="BY99" s="302">
        <f>'[1]GHG Dashboard Data - Inventory'!CA84</f>
        <v>9819141.8174052685</v>
      </c>
      <c r="BZ99" s="302">
        <f>'[1]GHG Dashboard Data - Inventory'!CB84</f>
        <v>15655620.71091561</v>
      </c>
      <c r="CA99" s="302">
        <f>'[1]GHG Dashboard Data - Inventory'!CC84</f>
        <v>5395407.8646732187</v>
      </c>
      <c r="CB99" s="303">
        <f>'[1]GHG Dashboard Data - Inventory'!CD84</f>
        <v>10764050.351767128</v>
      </c>
      <c r="CC99" s="303">
        <f>'[1]GHG Dashboard Data - Inventory'!CE84</f>
        <v>21636569.952606849</v>
      </c>
      <c r="CD99" s="303">
        <f>'[1]GHG Dashboard Data - Inventory'!CF84</f>
        <v>5395407.8646732187</v>
      </c>
      <c r="CE99" s="303">
        <f>'[1]GHG Dashboard Data - Inventory'!CG84</f>
        <v>134845.84943052818</v>
      </c>
      <c r="CF99" s="303">
        <f>'[1]GHG Dashboard Data - Inventory'!CH84</f>
        <v>33427.624234180425</v>
      </c>
      <c r="CG99" s="304">
        <f>'[1]GHG Dashboard Data - Inventory'!CI84</f>
        <v>3661552.7392724873</v>
      </c>
      <c r="CH99" s="304">
        <f>'[1]GHG Dashboard Data - Inventory'!CK84</f>
        <v>15225169.92479286</v>
      </c>
      <c r="CI99" s="304">
        <f>SUM('[1]GHG Dashboard Data - Inventory'!CL84:CM84)</f>
        <v>480385.10682338901</v>
      </c>
      <c r="CJ99" s="304">
        <f>'[1]GHG Dashboard Data - Inventory'!CN84</f>
        <v>134845.84943052818</v>
      </c>
      <c r="CK99" s="304">
        <f>'[1]GHG Dashboard Data - Inventory'!CO84</f>
        <v>33427.624234180425</v>
      </c>
      <c r="CL99" s="302">
        <f>'[1]GHG Dashboard Data - Inventory'!CP84</f>
        <v>3569829.5508368732</v>
      </c>
      <c r="CM99" s="302">
        <f>'[1]GHG Dashboard Data - Inventory'!CQ84</f>
        <v>2257071.0890234206</v>
      </c>
      <c r="CN99" s="302">
        <f>'[1]GHG Dashboard Data - Inventory'!CR84</f>
        <v>3946515.1888344251</v>
      </c>
      <c r="CO99" s="302">
        <f>'[1]GHG Dashboard Data - Inventory'!CS84</f>
        <v>39712.987378971331</v>
      </c>
      <c r="CP99" s="302">
        <f>'[1]GHG Dashboard Data - Inventory'!CT84</f>
        <v>5479.8656985083517</v>
      </c>
      <c r="CQ99" s="302" t="str">
        <f>'[1]GHG Dashboard Data - Inventory'!CU84</f>
        <v/>
      </c>
      <c r="CR99" s="302" t="str">
        <f>'[1]GHG Dashboard Data - Inventory'!CV84</f>
        <v/>
      </c>
      <c r="CS99" s="302">
        <f>'[1]GHG Dashboard Data - Inventory'!CW84</f>
        <v>533.13563306723984</v>
      </c>
      <c r="CT99" s="302">
        <f>'[1]GHG Dashboard Data - Inventory'!CX84</f>
        <v>13423639.59801534</v>
      </c>
      <c r="CU99" s="302">
        <f>'[1]GHG Dashboard Data - Inventory'!CY84</f>
        <v>422081.14387575217</v>
      </c>
      <c r="CV99" s="302" t="str">
        <f>'[1]GHG Dashboard Data - Inventory'!CZ84</f>
        <v/>
      </c>
      <c r="CW99" s="302">
        <f>'[1]GHG Dashboard Data - Inventory'!DA84</f>
        <v>1627231.2220049081</v>
      </c>
      <c r="CX99" s="302">
        <f>'[1]GHG Dashboard Data - Inventory'!DB84</f>
        <v>182668.74701961048</v>
      </c>
      <c r="CY99" s="302">
        <f>'[1]GHG Dashboard Data - Inventory'!DC84</f>
        <v>4150713.3488099948</v>
      </c>
      <c r="CZ99" s="302">
        <f>'[1]GHG Dashboard Data - Inventory'!DD84</f>
        <v>60650.156499999997</v>
      </c>
      <c r="DA99" s="302" t="str">
        <f>'[1]GHG Dashboard Data - Inventory'!DE84</f>
        <v/>
      </c>
      <c r="DB99" s="302">
        <f>'[1]GHG Dashboard Data - Inventory'!DF84</f>
        <v>1184044.3593632241</v>
      </c>
      <c r="DC99" s="305">
        <f>'[1]GHG Dashboard Data - Inventory'!DG84</f>
        <v>3842467.6229515257</v>
      </c>
      <c r="DD99" s="305">
        <f>'[1]GHG Dashboard Data - Inventory'!DH84</f>
        <v>2519604.0060201124</v>
      </c>
      <c r="DE99" s="305">
        <f>'[1]GHG Dashboard Data - Inventory'!DI84</f>
        <v>4356184.7116612699</v>
      </c>
      <c r="DF99" s="305">
        <f>'[1]GHG Dashboard Data - Inventory'!DJ84</f>
        <v>39712.987378971331</v>
      </c>
      <c r="DG99" s="305">
        <f>'[1]GHG Dashboard Data - Inventory'!DK84</f>
        <v>5547.8881221805186</v>
      </c>
      <c r="DH99" s="305" t="str">
        <f>'[1]GHG Dashboard Data - Inventory'!DL84</f>
        <v/>
      </c>
      <c r="DI99" s="305" t="str">
        <f>'[1]GHG Dashboard Data - Inventory'!DM84</f>
        <v/>
      </c>
      <c r="DJ99" s="305">
        <f>'[1]GHG Dashboard Data - Inventory'!DN84</f>
        <v>533.13563306723984</v>
      </c>
      <c r="DK99" s="305">
        <f>'[1]GHG Dashboard Data - Inventory'!DO84</f>
        <v>17164959.390524577</v>
      </c>
      <c r="DL99" s="305">
        <f>'[1]GHG Dashboard Data - Inventory'!DP84</f>
        <v>486282.60253668396</v>
      </c>
      <c r="DM99" s="305" t="str">
        <f>'[1]GHG Dashboard Data - Inventory'!DQ84</f>
        <v/>
      </c>
      <c r="DN99" s="305">
        <f>'[1]GHG Dashboard Data - Inventory'!DR84</f>
        <v>3802659.2125259768</v>
      </c>
      <c r="DO99" s="305">
        <f>'[1]GHG Dashboard Data - Inventory'!DS84</f>
        <v>182668.74701961048</v>
      </c>
      <c r="DP99" s="305">
        <f>'[1]GHG Dashboard Data - Inventory'!DT84</f>
        <v>4150713.3488099948</v>
      </c>
      <c r="DQ99" s="305">
        <f>'[1]GHG Dashboard Data - Inventory'!DU84</f>
        <v>60650.156499999997</v>
      </c>
      <c r="DR99" s="305" t="str">
        <f>'[1]GHG Dashboard Data - Inventory'!DV84</f>
        <v/>
      </c>
      <c r="DS99" s="305">
        <f>'[1]GHG Dashboard Data - Inventory'!DW84</f>
        <v>1184044.3593632241</v>
      </c>
      <c r="DT99" s="305">
        <f>'[1]GHG Dashboard Data - Inventory'!DX84</f>
        <v>39191.691411329994</v>
      </c>
      <c r="DU99" s="305">
        <f>'[1]GHG Dashboard Data - Inventory'!DY84</f>
        <v>95654.158019198177</v>
      </c>
      <c r="DV99" s="305">
        <f>'[1]GHG Dashboard Data - Inventory'!DZ84</f>
        <v>26185.899761423716</v>
      </c>
      <c r="DW99" s="305" t="str">
        <f>'[1]GHG Dashboard Data - Inventory'!EA84</f>
        <v/>
      </c>
      <c r="DX99" s="305">
        <f>'[1]GHG Dashboard Data - Inventory'!EB84</f>
        <v>7241.7244727567077</v>
      </c>
      <c r="DY99" s="306">
        <f>'[1]GHG Dashboard Data - Inventory'!EC84</f>
        <v>910.235816</v>
      </c>
      <c r="DZ99" s="307">
        <f>'[1]GHG Dashboard Data - Inventory'!ED84</f>
        <v>1825590.5764739271</v>
      </c>
      <c r="EA99" s="307">
        <f>'[1]GHG Dashboard Data - Inventory'!EE84</f>
        <v>577481.21249930444</v>
      </c>
      <c r="EB99" s="307">
        <f>'[1]GHG Dashboard Data - Inventory'!EF84</f>
        <v>988612.49694384844</v>
      </c>
      <c r="EC99" s="307">
        <f>'[1]GHG Dashboard Data - Inventory'!EG84</f>
        <v>39712.987378971331</v>
      </c>
      <c r="ED99" s="307">
        <f>'[1]GHG Dashboard Data - Inventory'!EH84</f>
        <v>224577.64730874679</v>
      </c>
      <c r="EE99" s="307">
        <f>'[1]GHG Dashboard Data - Inventory'!EI84</f>
        <v>5044.6830346222623</v>
      </c>
      <c r="EF99" s="307" t="str">
        <f>'[1]GHG Dashboard Data - Inventory'!EJ84</f>
        <v/>
      </c>
      <c r="EG99" s="307" t="str">
        <f>'[1]GHG Dashboard Data - Inventory'!EK84</f>
        <v/>
      </c>
      <c r="EH99" s="307">
        <f>'[1]GHG Dashboard Data - Inventory'!EL84</f>
        <v>533.13563306723984</v>
      </c>
      <c r="EI99" s="307">
        <f>'[1]GHG Dashboard Data - Inventory'!EM84</f>
        <v>13403926.33486134</v>
      </c>
      <c r="EJ99" s="307">
        <f>'[1]GHG Dashboard Data - Inventory'!EN84</f>
        <v>11343.620906998674</v>
      </c>
      <c r="EK99" s="307" t="str">
        <f>'[1]GHG Dashboard Data - Inventory'!EO84</f>
        <v xml:space="preserve">NO </v>
      </c>
      <c r="EL99" s="307">
        <f>'[1]GHG Dashboard Data - Inventory'!EP84</f>
        <v>1627231.2220049081</v>
      </c>
      <c r="EM99" s="307">
        <f>'[1]GHG Dashboard Data - Inventory'!EQ84</f>
        <v>182668.74701961048</v>
      </c>
      <c r="EN99" s="307">
        <f>'[1]GHG Dashboard Data - Inventory'!ER84</f>
        <v>411873.83999999997</v>
      </c>
      <c r="EO99" s="307">
        <f>'[1]GHG Dashboard Data - Inventory'!ES84</f>
        <v>1750.31</v>
      </c>
      <c r="EP99" s="307" t="str">
        <f>'[1]GHG Dashboard Data - Inventory'!ET84</f>
        <v/>
      </c>
      <c r="EQ99" s="307">
        <f>'[1]GHG Dashboard Data - Inventory'!EU84</f>
        <v>66760.956823389031</v>
      </c>
      <c r="ER99" s="307">
        <f>'[1]GHG Dashboard Data - Inventory'!EV84</f>
        <v>39191.691411329994</v>
      </c>
      <c r="ES99" s="307">
        <f>'[1]GHG Dashboard Data - Inventory'!EW84</f>
        <v>95654.158019198177</v>
      </c>
      <c r="ET99" s="307">
        <f>'[1]GHG Dashboard Data - Inventory'!EX84</f>
        <v>26185.899761423716</v>
      </c>
      <c r="EU99" s="307" t="str">
        <f>'[1]GHG Dashboard Data - Inventory'!EY84</f>
        <v/>
      </c>
      <c r="EV99" s="307">
        <f>'[1]GHG Dashboard Data - Inventory'!EZ84</f>
        <v>7241.7244727567077</v>
      </c>
      <c r="EW99" s="308">
        <f t="shared" si="110"/>
        <v>264290.63468771812</v>
      </c>
      <c r="EX99" s="309">
        <f>'[1]GHG Dashboard Data - Inventory'!FA84</f>
        <v>9809191.8174052685</v>
      </c>
      <c r="EY99" s="309">
        <f>'[1]GHG Dashboard Data - Inventory'!FB84</f>
        <v>15655620.71091561</v>
      </c>
      <c r="EZ99" s="309">
        <f>'[1]GHG Dashboard Data - Inventory'!FC84</f>
        <v>5395407.8646732187</v>
      </c>
      <c r="FA99" s="309">
        <f>'[1]GHG Dashboard Data - Inventory'!FD84</f>
        <v>10754100.351767128</v>
      </c>
      <c r="FB99" s="309">
        <f>'[1]GHG Dashboard Data - Inventory'!FE84</f>
        <v>21636569.952606849</v>
      </c>
      <c r="FC99" s="309">
        <f>'[1]GHG Dashboard Data - Inventory'!FF84</f>
        <v>5395407.8646732187</v>
      </c>
      <c r="FD99" s="309">
        <f>'[1]GHG Dashboard Data - Inventory'!FG84</f>
        <v>134845.84943052818</v>
      </c>
      <c r="FE99" s="309">
        <f>'[1]GHG Dashboard Data - Inventory'!FH84</f>
        <v>33337.624234180425</v>
      </c>
      <c r="FF99" s="309" t="str">
        <f>'[1]GHG Dashboard Data - Inventory'!B84</f>
        <v>No</v>
      </c>
      <c r="FG99" s="31" t="str">
        <f>IFERROR(VLOOKUP(E99,'Climate data-must not modify'!A:D,4,FALSE),"")</f>
        <v>Highlands</v>
      </c>
      <c r="FH99" s="31">
        <f t="shared" si="111"/>
        <v>22193.76325303187</v>
      </c>
      <c r="FI99" s="31">
        <f t="shared" si="112"/>
        <v>5976.2451178451174</v>
      </c>
      <c r="FJ99" s="35"/>
    </row>
    <row r="100" spans="1:166" s="31" customFormat="1">
      <c r="A100" s="31">
        <f t="shared" si="106"/>
        <v>11</v>
      </c>
      <c r="B100" s="31">
        <f t="shared" si="107"/>
        <v>85</v>
      </c>
      <c r="C100" s="34" t="str">
        <f t="shared" si="108"/>
        <v>Ciudad de México_2016</v>
      </c>
      <c r="D100" s="231">
        <f>'[1]GHG Dashboard Data - Inventory'!H85</f>
        <v>2016</v>
      </c>
      <c r="E100" s="156" t="str">
        <f>'[1]GHG Dashboard Data - Inventory'!C85</f>
        <v>Ciudad de México</v>
      </c>
      <c r="F100" s="156" t="str">
        <f>'[1]GHG Dashboard Data - Inventory'!D85</f>
        <v>Mexico</v>
      </c>
      <c r="G100" s="156" t="str">
        <f>'[1]GHG Dashboard Data - Inventory'!E85</f>
        <v>Latin America</v>
      </c>
      <c r="H100" s="156">
        <f>'[1]GHG Dashboard Data - Inventory'!K85</f>
        <v>8833416</v>
      </c>
      <c r="I100" s="156">
        <f>'[1]GHG Dashboard Data - Inventory'!L85</f>
        <v>1485</v>
      </c>
      <c r="J100" s="156">
        <f>'[1]GHG Dashboard Data - Inventory'!M85/1000000</f>
        <v>0</v>
      </c>
      <c r="K100" s="156" t="str">
        <f>'[1]GHG Dashboard Data - Inventory'!J85</f>
        <v>BASIC+</v>
      </c>
      <c r="L100" s="148">
        <f>'[1]GHG Dashboard Data - Inventory'!N85</f>
        <v>1661050.9556407125</v>
      </c>
      <c r="M100" s="148">
        <f>'[1]GHG Dashboard Data - Inventory'!O85</f>
        <v>1496634.0733338755</v>
      </c>
      <c r="N100" s="149">
        <f>'[1]GHG Dashboard Data - Inventory'!P85</f>
        <v>231240.23890564774</v>
      </c>
      <c r="O100" s="148">
        <f>'[1]GHG Dashboard Data - Inventory'!Q85</f>
        <v>522024.91089878848</v>
      </c>
      <c r="P100" s="148">
        <f>'[1]GHG Dashboard Data - Inventory'!R85</f>
        <v>1688031.6526378966</v>
      </c>
      <c r="Q100" s="149">
        <f>'[1]GHG Dashboard Data - Inventory'!S85</f>
        <v>260812.47887585929</v>
      </c>
      <c r="R100" s="148">
        <f>'[1]GHG Dashboard Data - Inventory'!T85</f>
        <v>1231776.5960794217</v>
      </c>
      <c r="S100" s="148">
        <f>'[1]GHG Dashboard Data - Inventory'!U85</f>
        <v>2865828.5005148379</v>
      </c>
      <c r="T100" s="149">
        <f>'[1]GHG Dashboard Data - Inventory'!V85</f>
        <v>442790.17759194667</v>
      </c>
      <c r="U100" s="148">
        <f>'[1]GHG Dashboard Data - Inventory'!W85</f>
        <v>39712.987378971331</v>
      </c>
      <c r="V100" s="148" t="str">
        <f>'[1]GHG Dashboard Data - Inventory'!X85</f>
        <v>NO</v>
      </c>
      <c r="W100" s="149" t="str">
        <f>'[1]GHG Dashboard Data - Inventory'!Y85</f>
        <v>NO</v>
      </c>
      <c r="X100" s="150">
        <f>'[1]GHG Dashboard Data - Inventory'!Z85</f>
        <v>224577.64730874679</v>
      </c>
      <c r="Y100" s="148">
        <f>'[1]GHG Dashboard Data - Inventory'!AA85</f>
        <v>7061.2926075562382</v>
      </c>
      <c r="Z100" s="148">
        <f>'[1]GHG Dashboard Data - Inventory'!AB85</f>
        <v>338.25672102407071</v>
      </c>
      <c r="AA100" s="149">
        <f>'[1]GHG Dashboard Data - Inventory'!AC85</f>
        <v>52.262985571889907</v>
      </c>
      <c r="AB100" s="148" t="str">
        <f>'[1]GHG Dashboard Data - Inventory'!AD85</f>
        <v>NO</v>
      </c>
      <c r="AC100" s="148" t="str">
        <f>'[1]GHG Dashboard Data - Inventory'!AE85</f>
        <v>NO</v>
      </c>
      <c r="AD100" s="149" t="str">
        <f>'[1]GHG Dashboard Data - Inventory'!AF85</f>
        <v>NO</v>
      </c>
      <c r="AE100" s="148" t="str">
        <f>'[1]GHG Dashboard Data - Inventory'!AG85</f>
        <v>NO</v>
      </c>
      <c r="AF100" s="148">
        <f>'[1]GHG Dashboard Data - Inventory'!AH85</f>
        <v>50.259346254754284</v>
      </c>
      <c r="AG100" s="148">
        <f>'[1]GHG Dashboard Data - Inventory'!AI85</f>
        <v>16164506.840518821</v>
      </c>
      <c r="AH100" s="148">
        <f>'[1]GHG Dashboard Data - Inventory'!AJ85</f>
        <v>22767.187859877904</v>
      </c>
      <c r="AI100" s="149">
        <f>'[1]GHG Dashboard Data - Inventory'!AK85</f>
        <v>4909942.7213707613</v>
      </c>
      <c r="AJ100" s="148">
        <f>'[1]GHG Dashboard Data - Inventory'!AL85</f>
        <v>5251.5916668644004</v>
      </c>
      <c r="AK100" s="148">
        <f>'[1]GHG Dashboard Data - Inventory'!AM85</f>
        <v>373271.48391367804</v>
      </c>
      <c r="AL100" s="149">
        <f>'[1]GHG Dashboard Data - Inventory'!AN85</f>
        <v>57673.006818954695</v>
      </c>
      <c r="AM100" s="148" t="str">
        <f>'[1]GHG Dashboard Data - Inventory'!AO85</f>
        <v xml:space="preserve">NO </v>
      </c>
      <c r="AN100" s="148" t="str">
        <f>'[1]GHG Dashboard Data - Inventory'!AP85</f>
        <v xml:space="preserve">NO </v>
      </c>
      <c r="AO100" s="149" t="str">
        <f>'[1]GHG Dashboard Data - Inventory'!AQ85</f>
        <v>NO</v>
      </c>
      <c r="AP100" s="148">
        <f>'[1]GHG Dashboard Data - Inventory'!AR85</f>
        <v>894359.79447040055</v>
      </c>
      <c r="AQ100" s="148" t="str">
        <f>'[1]GHG Dashboard Data - Inventory'!AS85</f>
        <v>NO</v>
      </c>
      <c r="AR100" s="149">
        <f>'[1]GHG Dashboard Data - Inventory'!AT85</f>
        <v>2339179.4233839656</v>
      </c>
      <c r="AS100" s="148">
        <f>'[1]GHG Dashboard Data - Inventory'!AU85</f>
        <v>70130.512633035032</v>
      </c>
      <c r="AT100" s="148" t="str">
        <f>'[1]GHG Dashboard Data - Inventory'!AV85</f>
        <v>NO</v>
      </c>
      <c r="AU100" s="149" t="str">
        <f>'[1]GHG Dashboard Data - Inventory'!AW85</f>
        <v>NO</v>
      </c>
      <c r="AV100" s="148">
        <f>'[1]GHG Dashboard Data - Inventory'!AX85</f>
        <v>189338.16814746393</v>
      </c>
      <c r="AW100" s="148">
        <f>'[1]GHG Dashboard Data - Inventory'!AY85</f>
        <v>4222227.6525599081</v>
      </c>
      <c r="AX100" s="150" t="str">
        <f>'[1]GHG Dashboard Data - Inventory'!AZ85</f>
        <v>NO</v>
      </c>
      <c r="AY100" s="148">
        <f>'[1]GHG Dashboard Data - Inventory'!BA85</f>
        <v>4321.7719999999999</v>
      </c>
      <c r="AZ100" s="148">
        <f>'[1]GHG Dashboard Data - Inventory'!BB85</f>
        <v>88531.216</v>
      </c>
      <c r="BA100" s="150" t="str">
        <f>'[1]GHG Dashboard Data - Inventory'!BC85</f>
        <v>NO</v>
      </c>
      <c r="BB100" s="148">
        <f>'[1]GHG Dashboard Data - Inventory'!BD85</f>
        <v>7290.9485596800005</v>
      </c>
      <c r="BC100" s="148" t="str">
        <f>'[1]GHG Dashboard Data - Inventory'!BE85</f>
        <v>NO</v>
      </c>
      <c r="BD100" s="150" t="str">
        <f>'[1]GHG Dashboard Data - Inventory'!BF85</f>
        <v>NO</v>
      </c>
      <c r="BE100" s="148">
        <f>'[1]GHG Dashboard Data - Inventory'!BG85</f>
        <v>148511.62130654679</v>
      </c>
      <c r="BF100" s="148">
        <f>'[1]GHG Dashboard Data - Inventory'!BH85</f>
        <v>384675.3259827781</v>
      </c>
      <c r="BG100" s="150" t="str">
        <f>'[1]GHG Dashboard Data - Inventory'!BI85</f>
        <v>NO</v>
      </c>
      <c r="BH100" s="149">
        <f>'[1]GHG Dashboard Data - Inventory'!BJ85</f>
        <v>39191.691411329994</v>
      </c>
      <c r="BI100" s="149">
        <f>'[1]GHG Dashboard Data - Inventory'!BK85</f>
        <v>85690.373011801435</v>
      </c>
      <c r="BJ100" s="149">
        <f>'[1]GHG Dashboard Data - Inventory'!BL85</f>
        <v>25805.724025500102</v>
      </c>
      <c r="BK100" s="149">
        <f>'[1]GHG Dashboard Data - Inventory'!BM85</f>
        <v>0</v>
      </c>
      <c r="BL100" s="149">
        <f>'[1]GHG Dashboard Data - Inventory'!BN85</f>
        <v>7241.7244727567077</v>
      </c>
      <c r="BM100" s="151">
        <f>'[1]GHG Dashboard Data - Inventory'!BO85</f>
        <v>913.78867359999981</v>
      </c>
      <c r="BN100" s="269">
        <f>'[1]GHG Dashboard Data - Inventory'!BP85</f>
        <v>-9950</v>
      </c>
      <c r="BO100" s="269">
        <f>'[1]GHG Dashboard Data - Inventory'!BQ85</f>
        <v>0</v>
      </c>
      <c r="BP100" s="269">
        <f>'[1]GHG Dashboard Data - Inventory'!BR85</f>
        <v>0</v>
      </c>
      <c r="BQ100" s="269">
        <f>'[1]GHG Dashboard Data - Inventory'!BS85</f>
        <v>0</v>
      </c>
      <c r="BR100" s="269">
        <f>'[1]GHG Dashboard Data - Inventory'!BT85</f>
        <v>-90</v>
      </c>
      <c r="BS100" s="269">
        <f>'[1]GHG Dashboard Data - Inventory'!BU85</f>
        <v>0</v>
      </c>
      <c r="BT100" s="152" t="str">
        <f t="shared" si="109"/>
        <v>Ciudad de México_2016</v>
      </c>
      <c r="BU100" s="152">
        <f>'[1]GHG Dashboard Data - Inventory'!BW85</f>
        <v>32087693.600778393</v>
      </c>
      <c r="BV100" s="152">
        <f>'[1]GHG Dashboard Data - Inventory'!BX85</f>
        <v>40487313.423632488</v>
      </c>
      <c r="BW100" s="152">
        <f>'[1]GHG Dashboard Data - Inventory'!BY85</f>
        <v>40488227.21230609</v>
      </c>
      <c r="BX100" s="152">
        <f>'[1]GHG Dashboard Data - Inventory'!BZ85</f>
        <v>21327895.411484655</v>
      </c>
      <c r="BY100" s="302">
        <f>'[1]GHG Dashboard Data - Inventory'!CA85</f>
        <v>9512509.4851593394</v>
      </c>
      <c r="BZ100" s="302">
        <f>'[1]GHG Dashboard Data - Inventory'!CB85</f>
        <v>17530287.41106268</v>
      </c>
      <c r="CA100" s="302">
        <f>'[1]GHG Dashboard Data - Inventory'!CC85</f>
        <v>5044896.7045563776</v>
      </c>
      <c r="CB100" s="303">
        <f>'[1]GHG Dashboard Data - Inventory'!CD85</f>
        <v>10447404.643518364</v>
      </c>
      <c r="CC100" s="303">
        <f>'[1]GHG Dashboard Data - Inventory'!CE85</f>
        <v>24837082.562636361</v>
      </c>
      <c r="CD100" s="303">
        <f>'[1]GHG Dashboard Data - Inventory'!CF85</f>
        <v>5044896.7045563776</v>
      </c>
      <c r="CE100" s="303">
        <f>'[1]GHG Dashboard Data - Inventory'!CG85</f>
        <v>124882.06442313144</v>
      </c>
      <c r="CF100" s="303">
        <f>'[1]GHG Dashboard Data - Inventory'!CH85</f>
        <v>33047.44849825681</v>
      </c>
      <c r="CG100" s="304">
        <f>'[1]GHG Dashboard Data - Inventory'!CI85</f>
        <v>3686254.6492604516</v>
      </c>
      <c r="CH100" s="304">
        <f>'[1]GHG Dashboard Data - Inventory'!CK85</f>
        <v>17134248.739289124</v>
      </c>
      <c r="CI100" s="304">
        <f>SUM('[1]GHG Dashboard Data - Inventory'!CL85:CM85)</f>
        <v>349462.51001369068</v>
      </c>
      <c r="CJ100" s="304">
        <f>'[1]GHG Dashboard Data - Inventory'!CN85</f>
        <v>124882.06442313144</v>
      </c>
      <c r="CK100" s="304">
        <f>'[1]GHG Dashboard Data - Inventory'!CO85</f>
        <v>33047.44849825681</v>
      </c>
      <c r="CL100" s="302">
        <f>'[1]GHG Dashboard Data - Inventory'!CP85</f>
        <v>3157685.028974588</v>
      </c>
      <c r="CM100" s="302">
        <f>'[1]GHG Dashboard Data - Inventory'!CQ85</f>
        <v>2210056.563536685</v>
      </c>
      <c r="CN100" s="302">
        <f>'[1]GHG Dashboard Data - Inventory'!CR85</f>
        <v>4097605.0965942596</v>
      </c>
      <c r="CO100" s="302">
        <f>'[1]GHG Dashboard Data - Inventory'!CS85</f>
        <v>39712.987378971331</v>
      </c>
      <c r="CP100" s="302">
        <f>'[1]GHG Dashboard Data - Inventory'!CT85</f>
        <v>7399.5493285803086</v>
      </c>
      <c r="CQ100" s="302" t="str">
        <f>'[1]GHG Dashboard Data - Inventory'!CU85</f>
        <v/>
      </c>
      <c r="CR100" s="302" t="str">
        <f>'[1]GHG Dashboard Data - Inventory'!CV85</f>
        <v/>
      </c>
      <c r="CS100" s="302">
        <f>'[1]GHG Dashboard Data - Inventory'!CW85</f>
        <v>50.259346254754284</v>
      </c>
      <c r="CT100" s="302">
        <f>'[1]GHG Dashboard Data - Inventory'!CX85</f>
        <v>16187274.028378699</v>
      </c>
      <c r="CU100" s="302">
        <f>'[1]GHG Dashboard Data - Inventory'!CY85</f>
        <v>378523.07558054244</v>
      </c>
      <c r="CV100" s="302" t="str">
        <f>'[1]GHG Dashboard Data - Inventory'!CZ85</f>
        <v/>
      </c>
      <c r="CW100" s="302">
        <f>'[1]GHG Dashboard Data - Inventory'!DA85</f>
        <v>894359.79447040055</v>
      </c>
      <c r="CX100" s="302">
        <f>'[1]GHG Dashboard Data - Inventory'!DB85</f>
        <v>70130.512633035032</v>
      </c>
      <c r="CY100" s="302">
        <f>'[1]GHG Dashboard Data - Inventory'!DC85</f>
        <v>4411565.8207073724</v>
      </c>
      <c r="CZ100" s="302">
        <f>'[1]GHG Dashboard Data - Inventory'!DD85</f>
        <v>92852.987999999998</v>
      </c>
      <c r="DA100" s="302">
        <f>'[1]GHG Dashboard Data - Inventory'!DE85</f>
        <v>7290.9485596800005</v>
      </c>
      <c r="DB100" s="302">
        <f>'[1]GHG Dashboard Data - Inventory'!DF85</f>
        <v>533186.94728932483</v>
      </c>
      <c r="DC100" s="305">
        <f>'[1]GHG Dashboard Data - Inventory'!DG85</f>
        <v>3388925.2678802358</v>
      </c>
      <c r="DD100" s="305">
        <f>'[1]GHG Dashboard Data - Inventory'!DH85</f>
        <v>2470869.0424125441</v>
      </c>
      <c r="DE100" s="305">
        <f>'[1]GHG Dashboard Data - Inventory'!DI85</f>
        <v>4540395.2741862061</v>
      </c>
      <c r="DF100" s="305">
        <f>'[1]GHG Dashboard Data - Inventory'!DJ85</f>
        <v>39712.987378971331</v>
      </c>
      <c r="DG100" s="305">
        <f>'[1]GHG Dashboard Data - Inventory'!DK85</f>
        <v>7451.8123141521983</v>
      </c>
      <c r="DH100" s="305" t="str">
        <f>'[1]GHG Dashboard Data - Inventory'!DL85</f>
        <v/>
      </c>
      <c r="DI100" s="305" t="str">
        <f>'[1]GHG Dashboard Data - Inventory'!DM85</f>
        <v/>
      </c>
      <c r="DJ100" s="305">
        <f>'[1]GHG Dashboard Data - Inventory'!DN85</f>
        <v>50.259346254754284</v>
      </c>
      <c r="DK100" s="305">
        <f>'[1]GHG Dashboard Data - Inventory'!DO85</f>
        <v>21097216.749749459</v>
      </c>
      <c r="DL100" s="305">
        <f>'[1]GHG Dashboard Data - Inventory'!DP85</f>
        <v>436196.08239949716</v>
      </c>
      <c r="DM100" s="305" t="str">
        <f>'[1]GHG Dashboard Data - Inventory'!DQ85</f>
        <v/>
      </c>
      <c r="DN100" s="305">
        <f>'[1]GHG Dashboard Data - Inventory'!DR85</f>
        <v>3233539.2178543662</v>
      </c>
      <c r="DO100" s="305">
        <f>'[1]GHG Dashboard Data - Inventory'!DS85</f>
        <v>70130.512633035032</v>
      </c>
      <c r="DP100" s="305">
        <f>'[1]GHG Dashboard Data - Inventory'!DT85</f>
        <v>4411565.8207073724</v>
      </c>
      <c r="DQ100" s="305">
        <f>'[1]GHG Dashboard Data - Inventory'!DU85</f>
        <v>92852.987999999998</v>
      </c>
      <c r="DR100" s="305">
        <f>'[1]GHG Dashboard Data - Inventory'!DV85</f>
        <v>7290.9485596800005</v>
      </c>
      <c r="DS100" s="305">
        <f>'[1]GHG Dashboard Data - Inventory'!DW85</f>
        <v>533186.94728932483</v>
      </c>
      <c r="DT100" s="305">
        <f>'[1]GHG Dashboard Data - Inventory'!DX85</f>
        <v>39191.691411329994</v>
      </c>
      <c r="DU100" s="305">
        <f>'[1]GHG Dashboard Data - Inventory'!DY85</f>
        <v>85690.373011801435</v>
      </c>
      <c r="DV100" s="305">
        <f>'[1]GHG Dashboard Data - Inventory'!DZ85</f>
        <v>25805.724025500102</v>
      </c>
      <c r="DW100" s="305" t="str">
        <f>'[1]GHG Dashboard Data - Inventory'!EA85</f>
        <v/>
      </c>
      <c r="DX100" s="305">
        <f>'[1]GHG Dashboard Data - Inventory'!EB85</f>
        <v>7241.7244727567077</v>
      </c>
      <c r="DY100" s="306">
        <f>'[1]GHG Dashboard Data - Inventory'!EC85</f>
        <v>913.78867359999981</v>
      </c>
      <c r="DZ100" s="307">
        <f>'[1]GHG Dashboard Data - Inventory'!ED85</f>
        <v>1661050.9556407125</v>
      </c>
      <c r="EA100" s="307">
        <f>'[1]GHG Dashboard Data - Inventory'!EE85</f>
        <v>522024.91089878848</v>
      </c>
      <c r="EB100" s="307">
        <f>'[1]GHG Dashboard Data - Inventory'!EF85</f>
        <v>1231776.5960794217</v>
      </c>
      <c r="EC100" s="307">
        <f>'[1]GHG Dashboard Data - Inventory'!EG85</f>
        <v>39712.987378971331</v>
      </c>
      <c r="ED100" s="307">
        <f>'[1]GHG Dashboard Data - Inventory'!EH85</f>
        <v>224577.64730874679</v>
      </c>
      <c r="EE100" s="307">
        <f>'[1]GHG Dashboard Data - Inventory'!EI85</f>
        <v>7061.2926075562382</v>
      </c>
      <c r="EF100" s="307" t="str">
        <f>'[1]GHG Dashboard Data - Inventory'!EJ85</f>
        <v/>
      </c>
      <c r="EG100" s="307" t="str">
        <f>'[1]GHG Dashboard Data - Inventory'!EK85</f>
        <v/>
      </c>
      <c r="EH100" s="307">
        <f>'[1]GHG Dashboard Data - Inventory'!EL85</f>
        <v>50.259346254754284</v>
      </c>
      <c r="EI100" s="307">
        <f>'[1]GHG Dashboard Data - Inventory'!EM85</f>
        <v>16164506.840518821</v>
      </c>
      <c r="EJ100" s="307">
        <f>'[1]GHG Dashboard Data - Inventory'!EN85</f>
        <v>5251.5916668644004</v>
      </c>
      <c r="EK100" s="307" t="str">
        <f>'[1]GHG Dashboard Data - Inventory'!EO85</f>
        <v xml:space="preserve">NO </v>
      </c>
      <c r="EL100" s="307">
        <f>'[1]GHG Dashboard Data - Inventory'!EP85</f>
        <v>894359.79447040055</v>
      </c>
      <c r="EM100" s="307">
        <f>'[1]GHG Dashboard Data - Inventory'!EQ85</f>
        <v>70130.512633035032</v>
      </c>
      <c r="EN100" s="307">
        <f>'[1]GHG Dashboard Data - Inventory'!ER85</f>
        <v>189338.16814746393</v>
      </c>
      <c r="EO100" s="307">
        <f>'[1]GHG Dashboard Data - Inventory'!ES85</f>
        <v>4321.7719999999999</v>
      </c>
      <c r="EP100" s="307">
        <f>'[1]GHG Dashboard Data - Inventory'!ET85</f>
        <v>7290.9485596800005</v>
      </c>
      <c r="EQ100" s="307">
        <f>'[1]GHG Dashboard Data - Inventory'!EU85</f>
        <v>148511.62130654679</v>
      </c>
      <c r="ER100" s="307">
        <f>'[1]GHG Dashboard Data - Inventory'!EV85</f>
        <v>39191.691411329994</v>
      </c>
      <c r="ES100" s="307">
        <f>'[1]GHG Dashboard Data - Inventory'!EW85</f>
        <v>85690.373011801435</v>
      </c>
      <c r="ET100" s="307">
        <f>'[1]GHG Dashboard Data - Inventory'!EX85</f>
        <v>25805.724025500102</v>
      </c>
      <c r="EU100" s="307" t="str">
        <f>'[1]GHG Dashboard Data - Inventory'!EY85</f>
        <v/>
      </c>
      <c r="EV100" s="307">
        <f>'[1]GHG Dashboard Data - Inventory'!EZ85</f>
        <v>7241.7244727567077</v>
      </c>
      <c r="EW100" s="308">
        <f t="shared" si="110"/>
        <v>264290.63468771812</v>
      </c>
      <c r="EX100" s="309">
        <f>'[1]GHG Dashboard Data - Inventory'!FA85</f>
        <v>9502559.4851593394</v>
      </c>
      <c r="EY100" s="309">
        <f>'[1]GHG Dashboard Data - Inventory'!FB85</f>
        <v>17530287.41106268</v>
      </c>
      <c r="EZ100" s="309">
        <f>'[1]GHG Dashboard Data - Inventory'!FC85</f>
        <v>5044896.7045563776</v>
      </c>
      <c r="FA100" s="309">
        <f>'[1]GHG Dashboard Data - Inventory'!FD85</f>
        <v>10437454.643518364</v>
      </c>
      <c r="FB100" s="309">
        <f>'[1]GHG Dashboard Data - Inventory'!FE85</f>
        <v>24837082.562636361</v>
      </c>
      <c r="FC100" s="309">
        <f>'[1]GHG Dashboard Data - Inventory'!FF85</f>
        <v>5044896.7045563776</v>
      </c>
      <c r="FD100" s="309">
        <f>'[1]GHG Dashboard Data - Inventory'!FG85</f>
        <v>124882.06442313144</v>
      </c>
      <c r="FE100" s="309">
        <f>'[1]GHG Dashboard Data - Inventory'!FH85</f>
        <v>32957.44849825681</v>
      </c>
      <c r="FF100" s="309" t="str">
        <f>'[1]GHG Dashboard Data - Inventory'!B85</f>
        <v>Yes</v>
      </c>
      <c r="FG100" s="31" t="str">
        <f>IFERROR(VLOOKUP(E100,'Climate data-must not modify'!A:D,4,FALSE),"")</f>
        <v>Highlands</v>
      </c>
      <c r="FH100" s="31" t="str">
        <f t="shared" si="111"/>
        <v/>
      </c>
      <c r="FI100" s="31">
        <f t="shared" si="112"/>
        <v>5948.428282828283</v>
      </c>
      <c r="FJ100" s="35"/>
    </row>
    <row r="101" spans="1:166" s="31" customFormat="1">
      <c r="A101" s="31">
        <f t="shared" si="106"/>
        <v>11</v>
      </c>
      <c r="B101" s="31">
        <f t="shared" si="107"/>
        <v>86</v>
      </c>
      <c r="C101" s="34" t="str">
        <f t="shared" si="108"/>
        <v>New York City_2014</v>
      </c>
      <c r="D101" s="231">
        <f>'[1]GHG Dashboard Data - Inventory'!H86</f>
        <v>2014</v>
      </c>
      <c r="E101" s="156" t="str">
        <f>'[1]GHG Dashboard Data - Inventory'!C86</f>
        <v>New York City</v>
      </c>
      <c r="F101" s="156" t="str">
        <f>'[1]GHG Dashboard Data - Inventory'!D86</f>
        <v>USA</v>
      </c>
      <c r="G101" s="156" t="str">
        <f>'[1]GHG Dashboard Data - Inventory'!E86</f>
        <v>North America</v>
      </c>
      <c r="H101" s="156">
        <f>'[1]GHG Dashboard Data - Inventory'!K86</f>
        <v>8491079</v>
      </c>
      <c r="I101" s="156">
        <f>'[1]GHG Dashboard Data - Inventory'!L86</f>
        <v>783.8</v>
      </c>
      <c r="J101" s="156">
        <f>'[1]GHG Dashboard Data - Inventory'!M86/1000000</f>
        <v>778000</v>
      </c>
      <c r="K101" s="156" t="str">
        <f>'[1]GHG Dashboard Data - Inventory'!J86</f>
        <v>BASIC</v>
      </c>
      <c r="L101" s="148">
        <f>'[1]GHG Dashboard Data - Inventory'!N86</f>
        <v>12473016.674175525</v>
      </c>
      <c r="M101" s="148">
        <f>'[1]GHG Dashboard Data - Inventory'!O86</f>
        <v>4948626.6313407924</v>
      </c>
      <c r="N101" s="149" t="str">
        <f>'[1]GHG Dashboard Data - Inventory'!P86</f>
        <v>NE</v>
      </c>
      <c r="O101" s="148">
        <f>'[1]GHG Dashboard Data - Inventory'!Q86</f>
        <v>6726920.5643910356</v>
      </c>
      <c r="P101" s="148">
        <f>'[1]GHG Dashboard Data - Inventory'!R86</f>
        <v>7968472.6632246189</v>
      </c>
      <c r="Q101" s="149" t="str">
        <f>'[1]GHG Dashboard Data - Inventory'!S86</f>
        <v>NE</v>
      </c>
      <c r="R101" s="148">
        <f>'[1]GHG Dashboard Data - Inventory'!T86</f>
        <v>1574821.8984741361</v>
      </c>
      <c r="S101" s="148">
        <f>'[1]GHG Dashboard Data - Inventory'!U86</f>
        <v>2894286.7229397646</v>
      </c>
      <c r="T101" s="149" t="str">
        <f>'[1]GHG Dashboard Data - Inventory'!V86</f>
        <v>NE</v>
      </c>
      <c r="U101" s="148" t="str">
        <f>'[1]GHG Dashboard Data - Inventory'!W86</f>
        <v>IE</v>
      </c>
      <c r="V101" s="148" t="str">
        <f>'[1]GHG Dashboard Data - Inventory'!X86</f>
        <v>IE</v>
      </c>
      <c r="W101" s="149" t="str">
        <f>'[1]GHG Dashboard Data - Inventory'!Y86</f>
        <v>NE</v>
      </c>
      <c r="X101" s="150">
        <f>'[1]GHG Dashboard Data - Inventory'!Z86</f>
        <v>11501119.360133234</v>
      </c>
      <c r="Y101" s="148" t="str">
        <f>'[1]GHG Dashboard Data - Inventory'!AA86</f>
        <v>NO</v>
      </c>
      <c r="Z101" s="148" t="str">
        <f>'[1]GHG Dashboard Data - Inventory'!AB86</f>
        <v>NO</v>
      </c>
      <c r="AA101" s="149" t="str">
        <f>'[1]GHG Dashboard Data - Inventory'!AC86</f>
        <v>NO</v>
      </c>
      <c r="AB101" s="148" t="str">
        <f>'[1]GHG Dashboard Data - Inventory'!AD86</f>
        <v>NO</v>
      </c>
      <c r="AC101" s="148" t="str">
        <f>'[1]GHG Dashboard Data - Inventory'!AE86</f>
        <v>NO</v>
      </c>
      <c r="AD101" s="149" t="str">
        <f>'[1]GHG Dashboard Data - Inventory'!AF86</f>
        <v>NO</v>
      </c>
      <c r="AE101" s="148" t="str">
        <f>'[1]GHG Dashboard Data - Inventory'!AG86</f>
        <v>NO</v>
      </c>
      <c r="AF101" s="148">
        <f>'[1]GHG Dashboard Data - Inventory'!AH86</f>
        <v>220859.4716810603</v>
      </c>
      <c r="AG101" s="148">
        <f>'[1]GHG Dashboard Data - Inventory'!AI86</f>
        <v>10909755.63631295</v>
      </c>
      <c r="AH101" s="148" t="str">
        <f>'[1]GHG Dashboard Data - Inventory'!AJ86</f>
        <v>IE</v>
      </c>
      <c r="AI101" s="149">
        <f>'[1]GHG Dashboard Data - Inventory'!AK86</f>
        <v>592.23559614710268</v>
      </c>
      <c r="AJ101" s="148">
        <f>'[1]GHG Dashboard Data - Inventory'!AL86</f>
        <v>14801.209979342193</v>
      </c>
      <c r="AK101" s="148">
        <f>'[1]GHG Dashboard Data - Inventory'!AM86</f>
        <v>854337.52940495266</v>
      </c>
      <c r="AL101" s="149">
        <f>'[1]GHG Dashboard Data - Inventory'!AN86</f>
        <v>75451.635895589992</v>
      </c>
      <c r="AM101" s="148">
        <f>'[1]GHG Dashboard Data - Inventory'!AO86</f>
        <v>37815.617446276767</v>
      </c>
      <c r="AN101" s="148" t="str">
        <f>'[1]GHG Dashboard Data - Inventory'!AP86</f>
        <v>NO</v>
      </c>
      <c r="AO101" s="149" t="str">
        <f>'[1]GHG Dashboard Data - Inventory'!AQ86</f>
        <v>NO</v>
      </c>
      <c r="AP101" s="148">
        <f>'[1]GHG Dashboard Data - Inventory'!AR86</f>
        <v>2338.0227676172349</v>
      </c>
      <c r="AQ101" s="148" t="str">
        <f>'[1]GHG Dashboard Data - Inventory'!AS86</f>
        <v>NO</v>
      </c>
      <c r="AR101" s="149">
        <f>'[1]GHG Dashboard Data - Inventory'!AT86</f>
        <v>16013185.586246293</v>
      </c>
      <c r="AS101" s="148" t="str">
        <f>'[1]GHG Dashboard Data - Inventory'!AU86</f>
        <v>NO</v>
      </c>
      <c r="AT101" s="148" t="str">
        <f>'[1]GHG Dashboard Data - Inventory'!AV86</f>
        <v>IE</v>
      </c>
      <c r="AU101" s="149" t="str">
        <f>'[1]GHG Dashboard Data - Inventory'!AW86</f>
        <v>NE</v>
      </c>
      <c r="AV101" s="148">
        <f>'[1]GHG Dashboard Data - Inventory'!AX86</f>
        <v>76625.640066178064</v>
      </c>
      <c r="AW101" s="148">
        <f>'[1]GHG Dashboard Data - Inventory'!AY86</f>
        <v>2228483.5187383043</v>
      </c>
      <c r="AX101" s="150" t="str">
        <f>'[1]GHG Dashboard Data - Inventory'!AZ86</f>
        <v>NO</v>
      </c>
      <c r="AY101" s="148" t="str">
        <f>'[1]GHG Dashboard Data - Inventory'!BA86</f>
        <v>NO</v>
      </c>
      <c r="AZ101" s="148" t="str">
        <f>'[1]GHG Dashboard Data - Inventory'!BB86</f>
        <v>NO</v>
      </c>
      <c r="BA101" s="150" t="str">
        <f>'[1]GHG Dashboard Data - Inventory'!BC86</f>
        <v>NO</v>
      </c>
      <c r="BB101" s="148" t="str">
        <f>'[1]GHG Dashboard Data - Inventory'!BD86</f>
        <v>NO</v>
      </c>
      <c r="BC101" s="148">
        <f>'[1]GHG Dashboard Data - Inventory'!BE86</f>
        <v>162459.47862631147</v>
      </c>
      <c r="BD101" s="150" t="str">
        <f>'[1]GHG Dashboard Data - Inventory'!BF86</f>
        <v>NO</v>
      </c>
      <c r="BE101" s="148">
        <f>'[1]GHG Dashboard Data - Inventory'!BG86</f>
        <v>217357.21084569639</v>
      </c>
      <c r="BF101" s="148" t="str">
        <f>'[1]GHG Dashboard Data - Inventory'!BH86</f>
        <v>NO</v>
      </c>
      <c r="BG101" s="150" t="str">
        <f>'[1]GHG Dashboard Data - Inventory'!BI86</f>
        <v>NO</v>
      </c>
      <c r="BH101" s="149" t="str">
        <f>'[1]GHG Dashboard Data - Inventory'!BJ86</f>
        <v>NE</v>
      </c>
      <c r="BI101" s="149">
        <f>'[1]GHG Dashboard Data - Inventory'!BK86</f>
        <v>172383.9346463336</v>
      </c>
      <c r="BJ101" s="149" t="str">
        <f>'[1]GHG Dashboard Data - Inventory'!BL86</f>
        <v>NE</v>
      </c>
      <c r="BK101" s="149" t="str">
        <f>'[1]GHG Dashboard Data - Inventory'!BM86</f>
        <v>NE</v>
      </c>
      <c r="BL101" s="149" t="str">
        <f>'[1]GHG Dashboard Data - Inventory'!BN86</f>
        <v>NE</v>
      </c>
      <c r="BM101" s="151" t="str">
        <f>'[1]GHG Dashboard Data - Inventory'!BO86</f>
        <v>NE</v>
      </c>
      <c r="BN101" s="269">
        <f>'[1]GHG Dashboard Data - Inventory'!BP86</f>
        <v>0</v>
      </c>
      <c r="BO101" s="269">
        <f>'[1]GHG Dashboard Data - Inventory'!BQ86</f>
        <v>0</v>
      </c>
      <c r="BP101" s="269">
        <f>'[1]GHG Dashboard Data - Inventory'!BR86</f>
        <v>0</v>
      </c>
      <c r="BQ101" s="269">
        <f>'[1]GHG Dashboard Data - Inventory'!BS86</f>
        <v>0</v>
      </c>
      <c r="BR101" s="269">
        <f>'[1]GHG Dashboard Data - Inventory'!BT86</f>
        <v>0</v>
      </c>
      <c r="BS101" s="269">
        <f>'[1]GHG Dashboard Data - Inventory'!BU86</f>
        <v>0</v>
      </c>
      <c r="BT101" s="152" t="str">
        <f t="shared" si="109"/>
        <v>New York City_2014</v>
      </c>
      <c r="BU101" s="152">
        <f>'[1]GHG Dashboard Data - Inventory'!BW86</f>
        <v>51310978.49041456</v>
      </c>
      <c r="BV101" s="152">
        <f>'[1]GHG Dashboard Data - Inventory'!BX86</f>
        <v>67572591.882798925</v>
      </c>
      <c r="BW101" s="152">
        <f>'[1]GHG Dashboard Data - Inventory'!BY86</f>
        <v>67572591.882798925</v>
      </c>
      <c r="BX101" s="152">
        <f>'[1]GHG Dashboard Data - Inventory'!BZ86</f>
        <v>43927815.240919389</v>
      </c>
      <c r="BY101" s="302">
        <f>'[1]GHG Dashboard Data - Inventory'!CA86</f>
        <v>36807004.626226932</v>
      </c>
      <c r="BZ101" s="302">
        <f>'[1]GHG Dashboard Data - Inventory'!CB86</f>
        <v>11819048.01591114</v>
      </c>
      <c r="CA101" s="302">
        <f>'[1]GHG Dashboard Data - Inventory'!CC86</f>
        <v>2684925.8482764899</v>
      </c>
      <c r="CB101" s="303">
        <f>'[1]GHG Dashboard Data - Inventory'!CD86</f>
        <v>36807004.626226932</v>
      </c>
      <c r="CC101" s="303">
        <f>'[1]GHG Dashboard Data - Inventory'!CE86</f>
        <v>27908277.473649167</v>
      </c>
      <c r="CD101" s="303">
        <f>'[1]GHG Dashboard Data - Inventory'!CF86</f>
        <v>2684925.8482764899</v>
      </c>
      <c r="CE101" s="303">
        <f>'[1]GHG Dashboard Data - Inventory'!CG86</f>
        <v>172383.9346463336</v>
      </c>
      <c r="CF101" s="303" t="str">
        <f>'[1]GHG Dashboard Data - Inventory'!CH86</f>
        <v/>
      </c>
      <c r="CG101" s="304">
        <f>'[1]GHG Dashboard Data - Inventory'!CI86</f>
        <v>32496737.968854994</v>
      </c>
      <c r="CH101" s="304">
        <f>'[1]GHG Dashboard Data - Inventory'!CK86</f>
        <v>10964710.486506186</v>
      </c>
      <c r="CI101" s="304">
        <f>SUM('[1]GHG Dashboard Data - Inventory'!CL86:CM86)</f>
        <v>293982.85091187444</v>
      </c>
      <c r="CJ101" s="304">
        <f>'[1]GHG Dashboard Data - Inventory'!CN86</f>
        <v>172383.9346463336</v>
      </c>
      <c r="CK101" s="304" t="str">
        <f>'[1]GHG Dashboard Data - Inventory'!CO86</f>
        <v/>
      </c>
      <c r="CL101" s="302">
        <f>'[1]GHG Dashboard Data - Inventory'!CP86</f>
        <v>17421643.305516317</v>
      </c>
      <c r="CM101" s="302">
        <f>'[1]GHG Dashboard Data - Inventory'!CQ86</f>
        <v>14695393.227615654</v>
      </c>
      <c r="CN101" s="302">
        <f>'[1]GHG Dashboard Data - Inventory'!CR86</f>
        <v>4469108.6214139005</v>
      </c>
      <c r="CO101" s="302" t="str">
        <f>'[1]GHG Dashboard Data - Inventory'!CS86</f>
        <v/>
      </c>
      <c r="CP101" s="302" t="str">
        <f>'[1]GHG Dashboard Data - Inventory'!CT86</f>
        <v/>
      </c>
      <c r="CQ101" s="302" t="str">
        <f>'[1]GHG Dashboard Data - Inventory'!CU86</f>
        <v/>
      </c>
      <c r="CR101" s="302" t="str">
        <f>'[1]GHG Dashboard Data - Inventory'!CV86</f>
        <v/>
      </c>
      <c r="CS101" s="302">
        <f>'[1]GHG Dashboard Data - Inventory'!CW86</f>
        <v>220859.4716810603</v>
      </c>
      <c r="CT101" s="302">
        <f>'[1]GHG Dashboard Data - Inventory'!CX86</f>
        <v>10909755.63631295</v>
      </c>
      <c r="CU101" s="302">
        <f>'[1]GHG Dashboard Data - Inventory'!CY86</f>
        <v>869138.73938429484</v>
      </c>
      <c r="CV101" s="302">
        <f>'[1]GHG Dashboard Data - Inventory'!CZ86</f>
        <v>37815.617446276767</v>
      </c>
      <c r="CW101" s="302">
        <f>'[1]GHG Dashboard Data - Inventory'!DA86</f>
        <v>2338.0227676172349</v>
      </c>
      <c r="CX101" s="302" t="str">
        <f>'[1]GHG Dashboard Data - Inventory'!DB86</f>
        <v/>
      </c>
      <c r="CY101" s="302">
        <f>'[1]GHG Dashboard Data - Inventory'!DC86</f>
        <v>2305109.1588044823</v>
      </c>
      <c r="CZ101" s="302" t="str">
        <f>'[1]GHG Dashboard Data - Inventory'!DD86</f>
        <v/>
      </c>
      <c r="DA101" s="302">
        <f>'[1]GHG Dashboard Data - Inventory'!DE86</f>
        <v>162459.47862631147</v>
      </c>
      <c r="DB101" s="302">
        <f>'[1]GHG Dashboard Data - Inventory'!DF86</f>
        <v>217357.21084569639</v>
      </c>
      <c r="DC101" s="305">
        <f>'[1]GHG Dashboard Data - Inventory'!DG86</f>
        <v>17421643.305516317</v>
      </c>
      <c r="DD101" s="305">
        <f>'[1]GHG Dashboard Data - Inventory'!DH86</f>
        <v>14695393.227615654</v>
      </c>
      <c r="DE101" s="305">
        <f>'[1]GHG Dashboard Data - Inventory'!DI86</f>
        <v>4469108.6214139005</v>
      </c>
      <c r="DF101" s="305" t="str">
        <f>'[1]GHG Dashboard Data - Inventory'!DJ86</f>
        <v/>
      </c>
      <c r="DG101" s="305" t="str">
        <f>'[1]GHG Dashboard Data - Inventory'!DK86</f>
        <v/>
      </c>
      <c r="DH101" s="305" t="str">
        <f>'[1]GHG Dashboard Data - Inventory'!DL86</f>
        <v/>
      </c>
      <c r="DI101" s="305" t="str">
        <f>'[1]GHG Dashboard Data - Inventory'!DM86</f>
        <v/>
      </c>
      <c r="DJ101" s="305">
        <f>'[1]GHG Dashboard Data - Inventory'!DN86</f>
        <v>220859.4716810603</v>
      </c>
      <c r="DK101" s="305">
        <f>'[1]GHG Dashboard Data - Inventory'!DO86</f>
        <v>10910347.871909097</v>
      </c>
      <c r="DL101" s="305">
        <f>'[1]GHG Dashboard Data - Inventory'!DP86</f>
        <v>944590.37527988479</v>
      </c>
      <c r="DM101" s="305">
        <f>'[1]GHG Dashboard Data - Inventory'!DQ86</f>
        <v>37815.617446276767</v>
      </c>
      <c r="DN101" s="305">
        <f>'[1]GHG Dashboard Data - Inventory'!DR86</f>
        <v>16015523.609013909</v>
      </c>
      <c r="DO101" s="305" t="str">
        <f>'[1]GHG Dashboard Data - Inventory'!DS86</f>
        <v/>
      </c>
      <c r="DP101" s="305">
        <f>'[1]GHG Dashboard Data - Inventory'!DT86</f>
        <v>2305109.1588044823</v>
      </c>
      <c r="DQ101" s="305" t="str">
        <f>'[1]GHG Dashboard Data - Inventory'!DU86</f>
        <v/>
      </c>
      <c r="DR101" s="305">
        <f>'[1]GHG Dashboard Data - Inventory'!DV86</f>
        <v>162459.47862631147</v>
      </c>
      <c r="DS101" s="305">
        <f>'[1]GHG Dashboard Data - Inventory'!DW86</f>
        <v>217357.21084569639</v>
      </c>
      <c r="DT101" s="305" t="str">
        <f>'[1]GHG Dashboard Data - Inventory'!DX86</f>
        <v/>
      </c>
      <c r="DU101" s="305">
        <f>'[1]GHG Dashboard Data - Inventory'!DY86</f>
        <v>172383.9346463336</v>
      </c>
      <c r="DV101" s="305" t="str">
        <f>'[1]GHG Dashboard Data - Inventory'!DZ86</f>
        <v/>
      </c>
      <c r="DW101" s="305" t="str">
        <f>'[1]GHG Dashboard Data - Inventory'!EA86</f>
        <v/>
      </c>
      <c r="DX101" s="305" t="str">
        <f>'[1]GHG Dashboard Data - Inventory'!EB86</f>
        <v/>
      </c>
      <c r="DY101" s="306" t="str">
        <f>'[1]GHG Dashboard Data - Inventory'!EC86</f>
        <v/>
      </c>
      <c r="DZ101" s="307">
        <f>'[1]GHG Dashboard Data - Inventory'!ED86</f>
        <v>12473016.674175525</v>
      </c>
      <c r="EA101" s="307">
        <f>'[1]GHG Dashboard Data - Inventory'!EE86</f>
        <v>6726920.5643910356</v>
      </c>
      <c r="EB101" s="307">
        <f>'[1]GHG Dashboard Data - Inventory'!EF86</f>
        <v>1574821.8984741361</v>
      </c>
      <c r="EC101" s="307" t="str">
        <f>'[1]GHG Dashboard Data - Inventory'!EG86</f>
        <v/>
      </c>
      <c r="ED101" s="307">
        <f>'[1]GHG Dashboard Data - Inventory'!EH86</f>
        <v>11501119.360133234</v>
      </c>
      <c r="EE101" s="307" t="str">
        <f>'[1]GHG Dashboard Data - Inventory'!EI86</f>
        <v/>
      </c>
      <c r="EF101" s="307" t="str">
        <f>'[1]GHG Dashboard Data - Inventory'!EJ86</f>
        <v/>
      </c>
      <c r="EG101" s="307" t="str">
        <f>'[1]GHG Dashboard Data - Inventory'!EK86</f>
        <v/>
      </c>
      <c r="EH101" s="307">
        <f>'[1]GHG Dashboard Data - Inventory'!EL86</f>
        <v>220859.4716810603</v>
      </c>
      <c r="EI101" s="307">
        <f>'[1]GHG Dashboard Data - Inventory'!EM86</f>
        <v>10909755.63631295</v>
      </c>
      <c r="EJ101" s="307">
        <f>'[1]GHG Dashboard Data - Inventory'!EN86</f>
        <v>14801.209979342193</v>
      </c>
      <c r="EK101" s="307">
        <f>'[1]GHG Dashboard Data - Inventory'!EO86</f>
        <v>37815.617446276767</v>
      </c>
      <c r="EL101" s="307">
        <f>'[1]GHG Dashboard Data - Inventory'!EP86</f>
        <v>2338.0227676172349</v>
      </c>
      <c r="EM101" s="307" t="str">
        <f>'[1]GHG Dashboard Data - Inventory'!EQ86</f>
        <v/>
      </c>
      <c r="EN101" s="307">
        <f>'[1]GHG Dashboard Data - Inventory'!ER86</f>
        <v>76625.640066178064</v>
      </c>
      <c r="EO101" s="307" t="str">
        <f>'[1]GHG Dashboard Data - Inventory'!ES86</f>
        <v/>
      </c>
      <c r="EP101" s="307" t="str">
        <f>'[1]GHG Dashboard Data - Inventory'!ET86</f>
        <v/>
      </c>
      <c r="EQ101" s="307">
        <f>'[1]GHG Dashboard Data - Inventory'!EU86</f>
        <v>217357.21084569639</v>
      </c>
      <c r="ER101" s="307" t="str">
        <f>'[1]GHG Dashboard Data - Inventory'!EV86</f>
        <v/>
      </c>
      <c r="ES101" s="307">
        <f>'[1]GHG Dashboard Data - Inventory'!EW86</f>
        <v>172383.9346463336</v>
      </c>
      <c r="ET101" s="307" t="str">
        <f>'[1]GHG Dashboard Data - Inventory'!EX86</f>
        <v/>
      </c>
      <c r="EU101" s="307" t="str">
        <f>'[1]GHG Dashboard Data - Inventory'!EY86</f>
        <v/>
      </c>
      <c r="EV101" s="307" t="str">
        <f>'[1]GHG Dashboard Data - Inventory'!EZ86</f>
        <v/>
      </c>
      <c r="EW101" s="308">
        <f t="shared" si="110"/>
        <v>11501119.360133234</v>
      </c>
      <c r="EX101" s="309">
        <f>'[1]GHG Dashboard Data - Inventory'!FA86</f>
        <v>36807004.626226932</v>
      </c>
      <c r="EY101" s="309">
        <f>'[1]GHG Dashboard Data - Inventory'!FB86</f>
        <v>11819048.01591114</v>
      </c>
      <c r="EZ101" s="309">
        <f>'[1]GHG Dashboard Data - Inventory'!FC86</f>
        <v>2684925.8482764899</v>
      </c>
      <c r="FA101" s="309">
        <f>'[1]GHG Dashboard Data - Inventory'!FD86</f>
        <v>36807004.626226932</v>
      </c>
      <c r="FB101" s="309">
        <f>'[1]GHG Dashboard Data - Inventory'!FE86</f>
        <v>27908277.473649167</v>
      </c>
      <c r="FC101" s="309">
        <f>'[1]GHG Dashboard Data - Inventory'!FF86</f>
        <v>2684925.8482764899</v>
      </c>
      <c r="FD101" s="309">
        <f>'[1]GHG Dashboard Data - Inventory'!FG86</f>
        <v>172383.9346463336</v>
      </c>
      <c r="FE101" s="309" t="str">
        <f>'[1]GHG Dashboard Data - Inventory'!FH86</f>
        <v/>
      </c>
      <c r="FF101" s="309" t="str">
        <f>'[1]GHG Dashboard Data - Inventory'!B86</f>
        <v>No</v>
      </c>
      <c r="FG101" s="31" t="str">
        <f>IFERROR(VLOOKUP(E101,'Climate data-must not modify'!A:D,4,FALSE),"")</f>
        <v>Sub-tropical</v>
      </c>
      <c r="FH101" s="31">
        <f t="shared" si="111"/>
        <v>91625.575501064115</v>
      </c>
      <c r="FI101" s="31">
        <f t="shared" si="112"/>
        <v>10833.221485072723</v>
      </c>
      <c r="FJ101" s="35"/>
    </row>
    <row r="102" spans="1:166" s="31" customFormat="1">
      <c r="A102" s="31">
        <f t="shared" si="106"/>
        <v>11</v>
      </c>
      <c r="B102" s="31">
        <f t="shared" si="107"/>
        <v>87</v>
      </c>
      <c r="C102" s="34" t="str">
        <f t="shared" si="108"/>
        <v>New York City_2016</v>
      </c>
      <c r="D102" s="231">
        <f>'[1]GHG Dashboard Data - Inventory'!H87</f>
        <v>2016</v>
      </c>
      <c r="E102" s="156" t="str">
        <f>'[1]GHG Dashboard Data - Inventory'!C87</f>
        <v>New York City</v>
      </c>
      <c r="F102" s="156" t="str">
        <f>'[1]GHG Dashboard Data - Inventory'!D87</f>
        <v>USA</v>
      </c>
      <c r="G102" s="156" t="str">
        <f>'[1]GHG Dashboard Data - Inventory'!E87</f>
        <v>North America</v>
      </c>
      <c r="H102" s="156">
        <f>'[1]GHG Dashboard Data - Inventory'!K87</f>
        <v>8615426</v>
      </c>
      <c r="I102" s="156">
        <f>'[1]GHG Dashboard Data - Inventory'!L87</f>
        <v>783.83400200000005</v>
      </c>
      <c r="J102" s="156">
        <f>'[1]GHG Dashboard Data - Inventory'!M87/1000000</f>
        <v>678300</v>
      </c>
      <c r="K102" s="156" t="str">
        <f>'[1]GHG Dashboard Data - Inventory'!J87</f>
        <v>BASIC</v>
      </c>
      <c r="L102" s="148">
        <f>'[1]GHG Dashboard Data - Inventory'!N87</f>
        <v>11582416.130255116</v>
      </c>
      <c r="M102" s="148">
        <f>'[1]GHG Dashboard Data - Inventory'!O87</f>
        <v>4022670.8117170618</v>
      </c>
      <c r="N102" s="149" t="str">
        <f>'[1]GHG Dashboard Data - Inventory'!P87</f>
        <v>NE</v>
      </c>
      <c r="O102" s="148">
        <f>'[1]GHG Dashboard Data - Inventory'!Q87</f>
        <v>6585680.7823882755</v>
      </c>
      <c r="P102" s="148">
        <f>'[1]GHG Dashboard Data - Inventory'!R87</f>
        <v>6291360.0405873414</v>
      </c>
      <c r="Q102" s="149" t="str">
        <f>'[1]GHG Dashboard Data - Inventory'!S87</f>
        <v>NE</v>
      </c>
      <c r="R102" s="148">
        <f>'[1]GHG Dashboard Data - Inventory'!T87</f>
        <v>1657170.188884099</v>
      </c>
      <c r="S102" s="148">
        <f>'[1]GHG Dashboard Data - Inventory'!U87</f>
        <v>2346033.9719665949</v>
      </c>
      <c r="T102" s="149" t="str">
        <f>'[1]GHG Dashboard Data - Inventory'!V87</f>
        <v>NE</v>
      </c>
      <c r="U102" s="148" t="str">
        <f>'[1]GHG Dashboard Data - Inventory'!W87</f>
        <v>IE</v>
      </c>
      <c r="V102" s="148" t="str">
        <f>'[1]GHG Dashboard Data - Inventory'!X87</f>
        <v>IE</v>
      </c>
      <c r="W102" s="149" t="str">
        <f>'[1]GHG Dashboard Data - Inventory'!Y87</f>
        <v>NE</v>
      </c>
      <c r="X102" s="150">
        <f>'[1]GHG Dashboard Data - Inventory'!Z87</f>
        <v>5417345.9363300027</v>
      </c>
      <c r="Y102" s="148" t="str">
        <f>'[1]GHG Dashboard Data - Inventory'!AA87</f>
        <v>NO</v>
      </c>
      <c r="Z102" s="148" t="str">
        <f>'[1]GHG Dashboard Data - Inventory'!AB87</f>
        <v>NO</v>
      </c>
      <c r="AA102" s="149" t="str">
        <f>'[1]GHG Dashboard Data - Inventory'!AC87</f>
        <v>NE</v>
      </c>
      <c r="AB102" s="148" t="str">
        <f>'[1]GHG Dashboard Data - Inventory'!AD87</f>
        <v>NO</v>
      </c>
      <c r="AC102" s="148" t="str">
        <f>'[1]GHG Dashboard Data - Inventory'!AE87</f>
        <v>NO</v>
      </c>
      <c r="AD102" s="149" t="str">
        <f>'[1]GHG Dashboard Data - Inventory'!AF87</f>
        <v>NE</v>
      </c>
      <c r="AE102" s="148" t="str">
        <f>'[1]GHG Dashboard Data - Inventory'!AG87</f>
        <v>NO</v>
      </c>
      <c r="AF102" s="148">
        <f>'[1]GHG Dashboard Data - Inventory'!AH87</f>
        <v>213350.55841353096</v>
      </c>
      <c r="AG102" s="148">
        <f>'[1]GHG Dashboard Data - Inventory'!AI87</f>
        <v>14877908</v>
      </c>
      <c r="AH102" s="148" t="str">
        <f>'[1]GHG Dashboard Data - Inventory'!AJ87</f>
        <v>IE</v>
      </c>
      <c r="AI102" s="149" t="str">
        <f>'[1]GHG Dashboard Data - Inventory'!AK87</f>
        <v>NE</v>
      </c>
      <c r="AJ102" s="148">
        <f>'[1]GHG Dashboard Data - Inventory'!AL87</f>
        <v>13606.341072947771</v>
      </c>
      <c r="AK102" s="148">
        <f>'[1]GHG Dashboard Data - Inventory'!AM87</f>
        <v>554345.26439822232</v>
      </c>
      <c r="AL102" s="149" t="str">
        <f>'[1]GHG Dashboard Data - Inventory'!AN87</f>
        <v>NE</v>
      </c>
      <c r="AM102" s="148">
        <f>'[1]GHG Dashboard Data - Inventory'!AO87</f>
        <v>86815.671066996714</v>
      </c>
      <c r="AN102" s="148" t="str">
        <f>'[1]GHG Dashboard Data - Inventory'!AP87</f>
        <v>NO</v>
      </c>
      <c r="AO102" s="149" t="str">
        <f>'[1]GHG Dashboard Data - Inventory'!AQ87</f>
        <v>NE</v>
      </c>
      <c r="AP102" s="148">
        <f>'[1]GHG Dashboard Data - Inventory'!AR87</f>
        <v>2425.6952058680004</v>
      </c>
      <c r="AQ102" s="148" t="str">
        <f>'[1]GHG Dashboard Data - Inventory'!AS87</f>
        <v>NO</v>
      </c>
      <c r="AR102" s="149" t="str">
        <f>'[1]GHG Dashboard Data - Inventory'!AT87</f>
        <v>NE</v>
      </c>
      <c r="AS102" s="148" t="str">
        <f>'[1]GHG Dashboard Data - Inventory'!AU87</f>
        <v>NO</v>
      </c>
      <c r="AT102" s="148" t="str">
        <f>'[1]GHG Dashboard Data - Inventory'!AV87</f>
        <v>IE</v>
      </c>
      <c r="AU102" s="149" t="str">
        <f>'[1]GHG Dashboard Data - Inventory'!AW87</f>
        <v>NE</v>
      </c>
      <c r="AV102" s="148" t="str">
        <f>'[1]GHG Dashboard Data - Inventory'!AX87</f>
        <v>NO</v>
      </c>
      <c r="AW102" s="148">
        <f>'[1]GHG Dashboard Data - Inventory'!AY87</f>
        <v>1690922.6911688817</v>
      </c>
      <c r="AX102" s="150" t="str">
        <f>'[1]GHG Dashboard Data - Inventory'!AZ87</f>
        <v>NO</v>
      </c>
      <c r="AY102" s="148">
        <f>'[1]GHG Dashboard Data - Inventory'!BA87</f>
        <v>8292.5687627999996</v>
      </c>
      <c r="AZ102" s="148" t="str">
        <f>'[1]GHG Dashboard Data - Inventory'!BB87</f>
        <v>NO</v>
      </c>
      <c r="BA102" s="150" t="str">
        <f>'[1]GHG Dashboard Data - Inventory'!BC87</f>
        <v>NO</v>
      </c>
      <c r="BB102" s="148" t="str">
        <f>'[1]GHG Dashboard Data - Inventory'!BD87</f>
        <v>NO</v>
      </c>
      <c r="BC102" s="148" t="str">
        <f>'[1]GHG Dashboard Data - Inventory'!BE87</f>
        <v>NO</v>
      </c>
      <c r="BD102" s="150" t="str">
        <f>'[1]GHG Dashboard Data - Inventory'!BF87</f>
        <v>NO</v>
      </c>
      <c r="BE102" s="148">
        <f>'[1]GHG Dashboard Data - Inventory'!BG87</f>
        <v>175476</v>
      </c>
      <c r="BF102" s="148" t="str">
        <f>'[1]GHG Dashboard Data - Inventory'!BH87</f>
        <v>NO</v>
      </c>
      <c r="BG102" s="150" t="str">
        <f>'[1]GHG Dashboard Data - Inventory'!BI87</f>
        <v>NO</v>
      </c>
      <c r="BH102" s="149" t="str">
        <f>'[1]GHG Dashboard Data - Inventory'!BJ87</f>
        <v>NE</v>
      </c>
      <c r="BI102" s="149" t="str">
        <f>'[1]GHG Dashboard Data - Inventory'!BK87</f>
        <v>NE</v>
      </c>
      <c r="BJ102" s="149" t="str">
        <f>'[1]GHG Dashboard Data - Inventory'!BL87</f>
        <v>NE</v>
      </c>
      <c r="BK102" s="149" t="str">
        <f>'[1]GHG Dashboard Data - Inventory'!BM87</f>
        <v>NE</v>
      </c>
      <c r="BL102" s="149" t="str">
        <f>'[1]GHG Dashboard Data - Inventory'!BN87</f>
        <v>NE</v>
      </c>
      <c r="BM102" s="151" t="str">
        <f>'[1]GHG Dashboard Data - Inventory'!BO87</f>
        <v>NE</v>
      </c>
      <c r="BN102" s="269">
        <f>'[1]GHG Dashboard Data - Inventory'!BP87</f>
        <v>0</v>
      </c>
      <c r="BO102" s="269">
        <f>'[1]GHG Dashboard Data - Inventory'!BQ87</f>
        <v>0</v>
      </c>
      <c r="BP102" s="269">
        <f>'[1]GHG Dashboard Data - Inventory'!BR87</f>
        <v>0</v>
      </c>
      <c r="BQ102" s="269">
        <f>'[1]GHG Dashboard Data - Inventory'!BS87</f>
        <v>0</v>
      </c>
      <c r="BR102" s="269">
        <f>'[1]GHG Dashboard Data - Inventory'!BT87</f>
        <v>0</v>
      </c>
      <c r="BS102" s="269">
        <f>'[1]GHG Dashboard Data - Inventory'!BU87</f>
        <v>0</v>
      </c>
      <c r="BT102" s="152" t="str">
        <f t="shared" si="109"/>
        <v>New York City_2016</v>
      </c>
      <c r="BU102" s="152">
        <f>'[1]GHG Dashboard Data - Inventory'!BW87</f>
        <v>50108474.71588774</v>
      </c>
      <c r="BV102" s="152">
        <f>'[1]GHG Dashboard Data - Inventory'!BX87</f>
        <v>50108474.71588774</v>
      </c>
      <c r="BW102" s="152">
        <f>'[1]GHG Dashboard Data - Inventory'!BY87</f>
        <v>50108474.71588774</v>
      </c>
      <c r="BX102" s="152">
        <f>'[1]GHG Dashboard Data - Inventory'!BZ87</f>
        <v>40620487.872379638</v>
      </c>
      <c r="BY102" s="302">
        <f>'[1]GHG Dashboard Data - Inventory'!CA87</f>
        <v>32698682.484212019</v>
      </c>
      <c r="BZ102" s="302">
        <f>'[1]GHG Dashboard Data - Inventory'!CB87</f>
        <v>15535100.971744034</v>
      </c>
      <c r="CA102" s="302">
        <f>'[1]GHG Dashboard Data - Inventory'!CC87</f>
        <v>1874691.2599316817</v>
      </c>
      <c r="CB102" s="303">
        <f>'[1]GHG Dashboard Data - Inventory'!CD87</f>
        <v>32698682.484212019</v>
      </c>
      <c r="CC102" s="303">
        <f>'[1]GHG Dashboard Data - Inventory'!CE87</f>
        <v>15535100.971744034</v>
      </c>
      <c r="CD102" s="303">
        <f>'[1]GHG Dashboard Data - Inventory'!CF87</f>
        <v>1874691.2599316817</v>
      </c>
      <c r="CE102" s="303" t="str">
        <f>'[1]GHG Dashboard Data - Inventory'!CG87</f>
        <v/>
      </c>
      <c r="CF102" s="303" t="str">
        <f>'[1]GHG Dashboard Data - Inventory'!CH87</f>
        <v/>
      </c>
      <c r="CG102" s="304">
        <f>'[1]GHG Dashboard Data - Inventory'!CI87</f>
        <v>25455963.596271023</v>
      </c>
      <c r="CH102" s="304">
        <f>'[1]GHG Dashboard Data - Inventory'!CK87</f>
        <v>14980755.707345814</v>
      </c>
      <c r="CI102" s="304">
        <f>SUM('[1]GHG Dashboard Data - Inventory'!CL87:CM87)</f>
        <v>183768.56876279999</v>
      </c>
      <c r="CJ102" s="304" t="str">
        <f>'[1]GHG Dashboard Data - Inventory'!CN87</f>
        <v/>
      </c>
      <c r="CK102" s="304" t="str">
        <f>'[1]GHG Dashboard Data - Inventory'!CO87</f>
        <v/>
      </c>
      <c r="CL102" s="302">
        <f>'[1]GHG Dashboard Data - Inventory'!CP87</f>
        <v>15605086.941972177</v>
      </c>
      <c r="CM102" s="302">
        <f>'[1]GHG Dashboard Data - Inventory'!CQ87</f>
        <v>12877040.822975617</v>
      </c>
      <c r="CN102" s="302">
        <f>'[1]GHG Dashboard Data - Inventory'!CR87</f>
        <v>4003204.1608506939</v>
      </c>
      <c r="CO102" s="302" t="str">
        <f>'[1]GHG Dashboard Data - Inventory'!CS87</f>
        <v/>
      </c>
      <c r="CP102" s="302" t="str">
        <f>'[1]GHG Dashboard Data - Inventory'!CT87</f>
        <v/>
      </c>
      <c r="CQ102" s="302" t="str">
        <f>'[1]GHG Dashboard Data - Inventory'!CU87</f>
        <v/>
      </c>
      <c r="CR102" s="302" t="str">
        <f>'[1]GHG Dashboard Data - Inventory'!CV87</f>
        <v/>
      </c>
      <c r="CS102" s="302">
        <f>'[1]GHG Dashboard Data - Inventory'!CW87</f>
        <v>213350.55841353096</v>
      </c>
      <c r="CT102" s="302">
        <f>'[1]GHG Dashboard Data - Inventory'!CX87</f>
        <v>14877908</v>
      </c>
      <c r="CU102" s="302">
        <f>'[1]GHG Dashboard Data - Inventory'!CY87</f>
        <v>567951.60547117004</v>
      </c>
      <c r="CV102" s="302">
        <f>'[1]GHG Dashboard Data - Inventory'!CZ87</f>
        <v>86815.671066996714</v>
      </c>
      <c r="CW102" s="302">
        <f>'[1]GHG Dashboard Data - Inventory'!DA87</f>
        <v>2425.6952058680004</v>
      </c>
      <c r="CX102" s="302" t="str">
        <f>'[1]GHG Dashboard Data - Inventory'!DB87</f>
        <v/>
      </c>
      <c r="CY102" s="302">
        <f>'[1]GHG Dashboard Data - Inventory'!DC87</f>
        <v>1690922.6911688817</v>
      </c>
      <c r="CZ102" s="302">
        <f>'[1]GHG Dashboard Data - Inventory'!DD87</f>
        <v>8292.5687627999996</v>
      </c>
      <c r="DA102" s="302" t="str">
        <f>'[1]GHG Dashboard Data - Inventory'!DE87</f>
        <v/>
      </c>
      <c r="DB102" s="302">
        <f>'[1]GHG Dashboard Data - Inventory'!DF87</f>
        <v>175476</v>
      </c>
      <c r="DC102" s="305">
        <f>'[1]GHG Dashboard Data - Inventory'!DG87</f>
        <v>15605086.941972177</v>
      </c>
      <c r="DD102" s="305">
        <f>'[1]GHG Dashboard Data - Inventory'!DH87</f>
        <v>12877040.822975617</v>
      </c>
      <c r="DE102" s="305">
        <f>'[1]GHG Dashboard Data - Inventory'!DI87</f>
        <v>4003204.1608506939</v>
      </c>
      <c r="DF102" s="305" t="str">
        <f>'[1]GHG Dashboard Data - Inventory'!DJ87</f>
        <v/>
      </c>
      <c r="DG102" s="305" t="str">
        <f>'[1]GHG Dashboard Data - Inventory'!DK87</f>
        <v/>
      </c>
      <c r="DH102" s="305" t="str">
        <f>'[1]GHG Dashboard Data - Inventory'!DL87</f>
        <v/>
      </c>
      <c r="DI102" s="305" t="str">
        <f>'[1]GHG Dashboard Data - Inventory'!DM87</f>
        <v/>
      </c>
      <c r="DJ102" s="305">
        <f>'[1]GHG Dashboard Data - Inventory'!DN87</f>
        <v>213350.55841353096</v>
      </c>
      <c r="DK102" s="305">
        <f>'[1]GHG Dashboard Data - Inventory'!DO87</f>
        <v>14877908</v>
      </c>
      <c r="DL102" s="305">
        <f>'[1]GHG Dashboard Data - Inventory'!DP87</f>
        <v>567951.60547117004</v>
      </c>
      <c r="DM102" s="305">
        <f>'[1]GHG Dashboard Data - Inventory'!DQ87</f>
        <v>86815.671066996714</v>
      </c>
      <c r="DN102" s="305">
        <f>'[1]GHG Dashboard Data - Inventory'!DR87</f>
        <v>2425.6952058680004</v>
      </c>
      <c r="DO102" s="305" t="str">
        <f>'[1]GHG Dashboard Data - Inventory'!DS87</f>
        <v/>
      </c>
      <c r="DP102" s="305">
        <f>'[1]GHG Dashboard Data - Inventory'!DT87</f>
        <v>1690922.6911688817</v>
      </c>
      <c r="DQ102" s="305">
        <f>'[1]GHG Dashboard Data - Inventory'!DU87</f>
        <v>8292.5687627999996</v>
      </c>
      <c r="DR102" s="305" t="str">
        <f>'[1]GHG Dashboard Data - Inventory'!DV87</f>
        <v/>
      </c>
      <c r="DS102" s="305">
        <f>'[1]GHG Dashboard Data - Inventory'!DW87</f>
        <v>175476</v>
      </c>
      <c r="DT102" s="305" t="str">
        <f>'[1]GHG Dashboard Data - Inventory'!DX87</f>
        <v/>
      </c>
      <c r="DU102" s="305" t="str">
        <f>'[1]GHG Dashboard Data - Inventory'!DY87</f>
        <v/>
      </c>
      <c r="DV102" s="305" t="str">
        <f>'[1]GHG Dashboard Data - Inventory'!DZ87</f>
        <v/>
      </c>
      <c r="DW102" s="305" t="str">
        <f>'[1]GHG Dashboard Data - Inventory'!EA87</f>
        <v/>
      </c>
      <c r="DX102" s="305" t="str">
        <f>'[1]GHG Dashboard Data - Inventory'!EB87</f>
        <v/>
      </c>
      <c r="DY102" s="306" t="str">
        <f>'[1]GHG Dashboard Data - Inventory'!EC87</f>
        <v/>
      </c>
      <c r="DZ102" s="307">
        <f>'[1]GHG Dashboard Data - Inventory'!ED87</f>
        <v>11582416.130255116</v>
      </c>
      <c r="EA102" s="307">
        <f>'[1]GHG Dashboard Data - Inventory'!EE87</f>
        <v>6585680.7823882755</v>
      </c>
      <c r="EB102" s="307">
        <f>'[1]GHG Dashboard Data - Inventory'!EF87</f>
        <v>1657170.188884099</v>
      </c>
      <c r="EC102" s="307" t="str">
        <f>'[1]GHG Dashboard Data - Inventory'!EG87</f>
        <v/>
      </c>
      <c r="ED102" s="307">
        <f>'[1]GHG Dashboard Data - Inventory'!EH87</f>
        <v>5417345.9363300027</v>
      </c>
      <c r="EE102" s="307" t="str">
        <f>'[1]GHG Dashboard Data - Inventory'!EI87</f>
        <v/>
      </c>
      <c r="EF102" s="307" t="str">
        <f>'[1]GHG Dashboard Data - Inventory'!EJ87</f>
        <v/>
      </c>
      <c r="EG102" s="307" t="str">
        <f>'[1]GHG Dashboard Data - Inventory'!EK87</f>
        <v/>
      </c>
      <c r="EH102" s="307">
        <f>'[1]GHG Dashboard Data - Inventory'!EL87</f>
        <v>213350.55841353096</v>
      </c>
      <c r="EI102" s="307">
        <f>'[1]GHG Dashboard Data - Inventory'!EM87</f>
        <v>14877908</v>
      </c>
      <c r="EJ102" s="307">
        <f>'[1]GHG Dashboard Data - Inventory'!EN87</f>
        <v>13606.341072947771</v>
      </c>
      <c r="EK102" s="307">
        <f>'[1]GHG Dashboard Data - Inventory'!EO87</f>
        <v>86815.671066996714</v>
      </c>
      <c r="EL102" s="307">
        <f>'[1]GHG Dashboard Data - Inventory'!EP87</f>
        <v>2425.6952058680004</v>
      </c>
      <c r="EM102" s="307" t="str">
        <f>'[1]GHG Dashboard Data - Inventory'!EQ87</f>
        <v/>
      </c>
      <c r="EN102" s="307" t="str">
        <f>'[1]GHG Dashboard Data - Inventory'!ER87</f>
        <v/>
      </c>
      <c r="EO102" s="307">
        <f>'[1]GHG Dashboard Data - Inventory'!ES87</f>
        <v>8292.5687627999996</v>
      </c>
      <c r="EP102" s="307" t="str">
        <f>'[1]GHG Dashboard Data - Inventory'!ET87</f>
        <v/>
      </c>
      <c r="EQ102" s="307">
        <f>'[1]GHG Dashboard Data - Inventory'!EU87</f>
        <v>175476</v>
      </c>
      <c r="ER102" s="307" t="str">
        <f>'[1]GHG Dashboard Data - Inventory'!EV87</f>
        <v/>
      </c>
      <c r="ES102" s="307" t="str">
        <f>'[1]GHG Dashboard Data - Inventory'!EW87</f>
        <v/>
      </c>
      <c r="ET102" s="307" t="str">
        <f>'[1]GHG Dashboard Data - Inventory'!EX87</f>
        <v/>
      </c>
      <c r="EU102" s="307" t="str">
        <f>'[1]GHG Dashboard Data - Inventory'!EY87</f>
        <v/>
      </c>
      <c r="EV102" s="307" t="str">
        <f>'[1]GHG Dashboard Data - Inventory'!EZ87</f>
        <v/>
      </c>
      <c r="EW102" s="308">
        <f t="shared" si="110"/>
        <v>5417345.9363300027</v>
      </c>
      <c r="EX102" s="309">
        <f>'[1]GHG Dashboard Data - Inventory'!FA87</f>
        <v>32698682.484212019</v>
      </c>
      <c r="EY102" s="309">
        <f>'[1]GHG Dashboard Data - Inventory'!FB87</f>
        <v>15535100.971744034</v>
      </c>
      <c r="EZ102" s="309">
        <f>'[1]GHG Dashboard Data - Inventory'!FC87</f>
        <v>1874691.2599316817</v>
      </c>
      <c r="FA102" s="309">
        <f>'[1]GHG Dashboard Data - Inventory'!FD87</f>
        <v>32698682.484212019</v>
      </c>
      <c r="FB102" s="309">
        <f>'[1]GHG Dashboard Data - Inventory'!FE87</f>
        <v>15535100.971744034</v>
      </c>
      <c r="FC102" s="309">
        <f>'[1]GHG Dashboard Data - Inventory'!FF87</f>
        <v>1874691.2599316817</v>
      </c>
      <c r="FD102" s="309" t="str">
        <f>'[1]GHG Dashboard Data - Inventory'!FG87</f>
        <v/>
      </c>
      <c r="FE102" s="309" t="str">
        <f>'[1]GHG Dashboard Data - Inventory'!FH87</f>
        <v/>
      </c>
      <c r="FF102" s="309" t="str">
        <f>'[1]GHG Dashboard Data - Inventory'!B87</f>
        <v>Yes</v>
      </c>
      <c r="FG102" s="31" t="str">
        <f>IFERROR(VLOOKUP(E102,'Climate data-must not modify'!A:D,4,FALSE),"")</f>
        <v>Sub-tropical</v>
      </c>
      <c r="FH102" s="31">
        <f t="shared" si="111"/>
        <v>78730.871810633631</v>
      </c>
      <c r="FI102" s="31">
        <f t="shared" si="112"/>
        <v>10991.391006280945</v>
      </c>
      <c r="FJ102" s="35"/>
    </row>
    <row r="103" spans="1:166" s="31" customFormat="1">
      <c r="A103" s="31">
        <f t="shared" si="106"/>
        <v>11</v>
      </c>
      <c r="B103" s="31">
        <f t="shared" si="107"/>
        <v>88</v>
      </c>
      <c r="C103" s="34" t="str">
        <f t="shared" si="108"/>
        <v>Oslo_2013</v>
      </c>
      <c r="D103" s="231">
        <f>'[1]GHG Dashboard Data - Inventory'!H88</f>
        <v>2013</v>
      </c>
      <c r="E103" s="156" t="str">
        <f>'[1]GHG Dashboard Data - Inventory'!C88</f>
        <v>Oslo</v>
      </c>
      <c r="F103" s="156" t="str">
        <f>'[1]GHG Dashboard Data - Inventory'!D88</f>
        <v>Norway</v>
      </c>
      <c r="G103" s="156" t="str">
        <f>'[1]GHG Dashboard Data - Inventory'!E88</f>
        <v>Europe</v>
      </c>
      <c r="H103" s="156">
        <f>'[1]GHG Dashboard Data - Inventory'!K88</f>
        <v>623966</v>
      </c>
      <c r="I103" s="156">
        <f>'[1]GHG Dashboard Data - Inventory'!L88</f>
        <v>454</v>
      </c>
      <c r="J103" s="156">
        <f>'[1]GHG Dashboard Data - Inventory'!M88/1000000</f>
        <v>54510.377468999999</v>
      </c>
      <c r="K103" s="156" t="str">
        <f>'[1]GHG Dashboard Data - Inventory'!J88</f>
        <v>BASIC</v>
      </c>
      <c r="L103" s="148">
        <f>'[1]GHG Dashboard Data - Inventory'!N88</f>
        <v>238000.00048000002</v>
      </c>
      <c r="M103" s="148">
        <f>'[1]GHG Dashboard Data - Inventory'!O88</f>
        <v>84242.568383999998</v>
      </c>
      <c r="N103" s="149" t="str">
        <f>'[1]GHG Dashboard Data - Inventory'!P88</f>
        <v>NE</v>
      </c>
      <c r="O103" s="148" t="str">
        <f>'[1]GHG Dashboard Data - Inventory'!Q88</f>
        <v>IE</v>
      </c>
      <c r="P103" s="148">
        <f>'[1]GHG Dashboard Data - Inventory'!R88</f>
        <v>161757.43165399999</v>
      </c>
      <c r="Q103" s="149" t="str">
        <f>'[1]GHG Dashboard Data - Inventory'!S88</f>
        <v>NE</v>
      </c>
      <c r="R103" s="148">
        <f>'[1]GHG Dashboard Data - Inventory'!T88</f>
        <v>23999.998960000001</v>
      </c>
      <c r="S103" s="148">
        <f>'[1]GHG Dashboard Data - Inventory'!U88</f>
        <v>0</v>
      </c>
      <c r="T103" s="149" t="str">
        <f>'[1]GHG Dashboard Data - Inventory'!V88</f>
        <v>NE</v>
      </c>
      <c r="U103" s="148" t="str">
        <f>'[1]GHG Dashboard Data - Inventory'!W88</f>
        <v>NO</v>
      </c>
      <c r="V103" s="148">
        <f>'[1]GHG Dashboard Data - Inventory'!X88</f>
        <v>0</v>
      </c>
      <c r="W103" s="149" t="str">
        <f>'[1]GHG Dashboard Data - Inventory'!Y88</f>
        <v>NE</v>
      </c>
      <c r="X103" s="150">
        <f>'[1]GHG Dashboard Data - Inventory'!Z88</f>
        <v>245008.4995495991</v>
      </c>
      <c r="Y103" s="148" t="str">
        <f>'[1]GHG Dashboard Data - Inventory'!AA88</f>
        <v>IE</v>
      </c>
      <c r="Z103" s="148">
        <f>'[1]GHG Dashboard Data - Inventory'!AB88</f>
        <v>0</v>
      </c>
      <c r="AA103" s="149" t="str">
        <f>'[1]GHG Dashboard Data - Inventory'!AC88</f>
        <v>NE</v>
      </c>
      <c r="AB103" s="148" t="str">
        <f>'[1]GHG Dashboard Data - Inventory'!AD88</f>
        <v>NO</v>
      </c>
      <c r="AC103" s="148" t="str">
        <f>'[1]GHG Dashboard Data - Inventory'!AE88</f>
        <v>NO</v>
      </c>
      <c r="AD103" s="149" t="str">
        <f>'[1]GHG Dashboard Data - Inventory'!AF88</f>
        <v>NE</v>
      </c>
      <c r="AE103" s="148" t="str">
        <f>'[1]GHG Dashboard Data - Inventory'!AG88</f>
        <v>NO</v>
      </c>
      <c r="AF103" s="148" t="str">
        <f>'[1]GHG Dashboard Data - Inventory'!AH88</f>
        <v>NO</v>
      </c>
      <c r="AG103" s="148">
        <f>'[1]GHG Dashboard Data - Inventory'!AI88</f>
        <v>498000</v>
      </c>
      <c r="AH103" s="148" t="str">
        <f>'[1]GHG Dashboard Data - Inventory'!AJ88</f>
        <v>IE</v>
      </c>
      <c r="AI103" s="149" t="str">
        <f>'[1]GHG Dashboard Data - Inventory'!AK88</f>
        <v>NE</v>
      </c>
      <c r="AJ103" s="148" t="str">
        <f>'[1]GHG Dashboard Data - Inventory'!AL88</f>
        <v>NO</v>
      </c>
      <c r="AK103" s="148">
        <f>'[1]GHG Dashboard Data - Inventory'!AM88</f>
        <v>0</v>
      </c>
      <c r="AL103" s="149" t="str">
        <f>'[1]GHG Dashboard Data - Inventory'!AN88</f>
        <v>NE</v>
      </c>
      <c r="AM103" s="148">
        <f>'[1]GHG Dashboard Data - Inventory'!AO88</f>
        <v>34992.997379</v>
      </c>
      <c r="AN103" s="148">
        <f>'[1]GHG Dashboard Data - Inventory'!AP88</f>
        <v>0</v>
      </c>
      <c r="AO103" s="149" t="str">
        <f>'[1]GHG Dashboard Data - Inventory'!AQ88</f>
        <v>NE</v>
      </c>
      <c r="AP103" s="148" t="str">
        <f>'[1]GHG Dashboard Data - Inventory'!AR88</f>
        <v>NO</v>
      </c>
      <c r="AQ103" s="148" t="str">
        <f>'[1]GHG Dashboard Data - Inventory'!AS88</f>
        <v>NO</v>
      </c>
      <c r="AR103" s="149" t="str">
        <f>'[1]GHG Dashboard Data - Inventory'!AT88</f>
        <v>NE</v>
      </c>
      <c r="AS103" s="148">
        <f>'[1]GHG Dashboard Data - Inventory'!AU88</f>
        <v>244999.99982600001</v>
      </c>
      <c r="AT103" s="148" t="str">
        <f>'[1]GHG Dashboard Data - Inventory'!AV88</f>
        <v>NO</v>
      </c>
      <c r="AU103" s="149" t="str">
        <f>'[1]GHG Dashboard Data - Inventory'!AW88</f>
        <v>NE</v>
      </c>
      <c r="AV103" s="148">
        <f>'[1]GHG Dashboard Data - Inventory'!AX88</f>
        <v>16000</v>
      </c>
      <c r="AW103" s="148" t="str">
        <f>'[1]GHG Dashboard Data - Inventory'!AY88</f>
        <v>NO</v>
      </c>
      <c r="AX103" s="150" t="str">
        <f>'[1]GHG Dashboard Data - Inventory'!AZ88</f>
        <v>NO</v>
      </c>
      <c r="AY103" s="148">
        <f>'[1]GHG Dashboard Data - Inventory'!BA88</f>
        <v>9429.3119999999999</v>
      </c>
      <c r="AZ103" s="148" t="str">
        <f>'[1]GHG Dashboard Data - Inventory'!BB88</f>
        <v>IE</v>
      </c>
      <c r="BA103" s="150" t="str">
        <f>'[1]GHG Dashboard Data - Inventory'!BC88</f>
        <v>NO</v>
      </c>
      <c r="BB103" s="148" t="str">
        <f>'[1]GHG Dashboard Data - Inventory'!BD88</f>
        <v>IE</v>
      </c>
      <c r="BC103" s="148" t="str">
        <f>'[1]GHG Dashboard Data - Inventory'!BE88</f>
        <v>NO</v>
      </c>
      <c r="BD103" s="150" t="str">
        <f>'[1]GHG Dashboard Data - Inventory'!BF88</f>
        <v>IE</v>
      </c>
      <c r="BE103" s="148">
        <f>'[1]GHG Dashboard Data - Inventory'!BG88</f>
        <v>29000</v>
      </c>
      <c r="BF103" s="148" t="str">
        <f>'[1]GHG Dashboard Data - Inventory'!BH88</f>
        <v>IE</v>
      </c>
      <c r="BG103" s="150" t="str">
        <f>'[1]GHG Dashboard Data - Inventory'!BI88</f>
        <v>NO</v>
      </c>
      <c r="BH103" s="149" t="str">
        <f>'[1]GHG Dashboard Data - Inventory'!BJ88</f>
        <v>NE</v>
      </c>
      <c r="BI103" s="149" t="str">
        <f>'[1]GHG Dashboard Data - Inventory'!BK88</f>
        <v>NE</v>
      </c>
      <c r="BJ103" s="149" t="str">
        <f>'[1]GHG Dashboard Data - Inventory'!BL88</f>
        <v>NE</v>
      </c>
      <c r="BK103" s="149" t="str">
        <f>'[1]GHG Dashboard Data - Inventory'!BM88</f>
        <v>NE</v>
      </c>
      <c r="BL103" s="149" t="str">
        <f>'[1]GHG Dashboard Data - Inventory'!BN88</f>
        <v>NE</v>
      </c>
      <c r="BM103" s="151">
        <f>'[1]GHG Dashboard Data - Inventory'!BO88</f>
        <v>65000</v>
      </c>
      <c r="BN103" s="269">
        <f>'[1]GHG Dashboard Data - Inventory'!BP88</f>
        <v>0</v>
      </c>
      <c r="BO103" s="269">
        <f>'[1]GHG Dashboard Data - Inventory'!BQ88</f>
        <v>0</v>
      </c>
      <c r="BP103" s="269">
        <f>'[1]GHG Dashboard Data - Inventory'!BR88</f>
        <v>0</v>
      </c>
      <c r="BQ103" s="269">
        <f>'[1]GHG Dashboard Data - Inventory'!BS88</f>
        <v>0</v>
      </c>
      <c r="BR103" s="269">
        <f>'[1]GHG Dashboard Data - Inventory'!BT88</f>
        <v>0</v>
      </c>
      <c r="BS103" s="269">
        <f>'[1]GHG Dashboard Data - Inventory'!BU88</f>
        <v>0</v>
      </c>
      <c r="BT103" s="152" t="str">
        <f t="shared" si="109"/>
        <v>Oslo_2013</v>
      </c>
      <c r="BU103" s="152">
        <f>'[1]GHG Dashboard Data - Inventory'!BW88</f>
        <v>1340422.3086829998</v>
      </c>
      <c r="BV103" s="152">
        <f>'[1]GHG Dashboard Data - Inventory'!BX88</f>
        <v>1340422.3086829998</v>
      </c>
      <c r="BW103" s="152">
        <f>'[1]GHG Dashboard Data - Inventory'!BY88</f>
        <v>1405422.3086829998</v>
      </c>
      <c r="BX103" s="152">
        <f>'[1]GHG Dashboard Data - Inventory'!BZ88</f>
        <v>1339430.8081945989</v>
      </c>
      <c r="BY103" s="302">
        <f>'[1]GHG Dashboard Data - Inventory'!CA88</f>
        <v>507999.99947799998</v>
      </c>
      <c r="BZ103" s="302">
        <f>'[1]GHG Dashboard Data - Inventory'!CB88</f>
        <v>777992.99720499991</v>
      </c>
      <c r="CA103" s="302">
        <f>'[1]GHG Dashboard Data - Inventory'!CC88</f>
        <v>54429.311999999998</v>
      </c>
      <c r="CB103" s="303">
        <f>'[1]GHG Dashboard Data - Inventory'!CD88</f>
        <v>507999.99947799998</v>
      </c>
      <c r="CC103" s="303">
        <f>'[1]GHG Dashboard Data - Inventory'!CE88</f>
        <v>777992.99720499991</v>
      </c>
      <c r="CD103" s="303">
        <f>'[1]GHG Dashboard Data - Inventory'!CF88</f>
        <v>54429.311999999998</v>
      </c>
      <c r="CE103" s="303" t="str">
        <f>'[1]GHG Dashboard Data - Inventory'!CG88</f>
        <v/>
      </c>
      <c r="CF103" s="303" t="str">
        <f>'[1]GHG Dashboard Data - Inventory'!CH88</f>
        <v/>
      </c>
      <c r="CG103" s="304">
        <f>'[1]GHG Dashboard Data - Inventory'!CI88</f>
        <v>507008.49898959912</v>
      </c>
      <c r="CH103" s="304">
        <f>'[1]GHG Dashboard Data - Inventory'!CK88</f>
        <v>777992.99720499991</v>
      </c>
      <c r="CI103" s="304">
        <f>SUM('[1]GHG Dashboard Data - Inventory'!CL88:CM88)</f>
        <v>54429.311999999998</v>
      </c>
      <c r="CJ103" s="304" t="str">
        <f>'[1]GHG Dashboard Data - Inventory'!CN88</f>
        <v/>
      </c>
      <c r="CK103" s="304" t="str">
        <f>'[1]GHG Dashboard Data - Inventory'!CO88</f>
        <v/>
      </c>
      <c r="CL103" s="302">
        <f>'[1]GHG Dashboard Data - Inventory'!CP88</f>
        <v>322242.56886400003</v>
      </c>
      <c r="CM103" s="302">
        <f>'[1]GHG Dashboard Data - Inventory'!CQ88</f>
        <v>161757.43165399999</v>
      </c>
      <c r="CN103" s="302">
        <f>'[1]GHG Dashboard Data - Inventory'!CR88</f>
        <v>23999.998960000001</v>
      </c>
      <c r="CO103" s="302" t="str">
        <f>'[1]GHG Dashboard Data - Inventory'!CS88</f>
        <v/>
      </c>
      <c r="CP103" s="302" t="str">
        <f>'[1]GHG Dashboard Data - Inventory'!CT88</f>
        <v/>
      </c>
      <c r="CQ103" s="302" t="str">
        <f>'[1]GHG Dashboard Data - Inventory'!CU88</f>
        <v/>
      </c>
      <c r="CR103" s="302" t="str">
        <f>'[1]GHG Dashboard Data - Inventory'!CV88</f>
        <v/>
      </c>
      <c r="CS103" s="302" t="str">
        <f>'[1]GHG Dashboard Data - Inventory'!CW88</f>
        <v/>
      </c>
      <c r="CT103" s="302">
        <f>'[1]GHG Dashboard Data - Inventory'!CX88</f>
        <v>498000</v>
      </c>
      <c r="CU103" s="302" t="str">
        <f>'[1]GHG Dashboard Data - Inventory'!CY88</f>
        <v/>
      </c>
      <c r="CV103" s="302">
        <f>'[1]GHG Dashboard Data - Inventory'!CZ88</f>
        <v>34992.997379</v>
      </c>
      <c r="CW103" s="302" t="str">
        <f>'[1]GHG Dashboard Data - Inventory'!DA88</f>
        <v/>
      </c>
      <c r="CX103" s="302">
        <f>'[1]GHG Dashboard Data - Inventory'!DB88</f>
        <v>244999.99982600001</v>
      </c>
      <c r="CY103" s="302">
        <f>'[1]GHG Dashboard Data - Inventory'!DC88</f>
        <v>16000</v>
      </c>
      <c r="CZ103" s="302">
        <f>'[1]GHG Dashboard Data - Inventory'!DD88</f>
        <v>9429.3119999999999</v>
      </c>
      <c r="DA103" s="302" t="str">
        <f>'[1]GHG Dashboard Data - Inventory'!DE88</f>
        <v/>
      </c>
      <c r="DB103" s="302">
        <f>'[1]GHG Dashboard Data - Inventory'!DF88</f>
        <v>29000</v>
      </c>
      <c r="DC103" s="305">
        <f>'[1]GHG Dashboard Data - Inventory'!DG88</f>
        <v>322242.56886400003</v>
      </c>
      <c r="DD103" s="305">
        <f>'[1]GHG Dashboard Data - Inventory'!DH88</f>
        <v>161757.43165399999</v>
      </c>
      <c r="DE103" s="305">
        <f>'[1]GHG Dashboard Data - Inventory'!DI88</f>
        <v>23999.998960000001</v>
      </c>
      <c r="DF103" s="305" t="str">
        <f>'[1]GHG Dashboard Data - Inventory'!DJ88</f>
        <v/>
      </c>
      <c r="DG103" s="305" t="str">
        <f>'[1]GHG Dashboard Data - Inventory'!DK88</f>
        <v/>
      </c>
      <c r="DH103" s="305" t="str">
        <f>'[1]GHG Dashboard Data - Inventory'!DL88</f>
        <v/>
      </c>
      <c r="DI103" s="305" t="str">
        <f>'[1]GHG Dashboard Data - Inventory'!DM88</f>
        <v/>
      </c>
      <c r="DJ103" s="305" t="str">
        <f>'[1]GHG Dashboard Data - Inventory'!DN88</f>
        <v/>
      </c>
      <c r="DK103" s="305">
        <f>'[1]GHG Dashboard Data - Inventory'!DO88</f>
        <v>498000</v>
      </c>
      <c r="DL103" s="305" t="str">
        <f>'[1]GHG Dashboard Data - Inventory'!DP88</f>
        <v/>
      </c>
      <c r="DM103" s="305">
        <f>'[1]GHG Dashboard Data - Inventory'!DQ88</f>
        <v>34992.997379</v>
      </c>
      <c r="DN103" s="305" t="str">
        <f>'[1]GHG Dashboard Data - Inventory'!DR88</f>
        <v/>
      </c>
      <c r="DO103" s="305">
        <f>'[1]GHG Dashboard Data - Inventory'!DS88</f>
        <v>244999.99982600001</v>
      </c>
      <c r="DP103" s="305">
        <f>'[1]GHG Dashboard Data - Inventory'!DT88</f>
        <v>16000</v>
      </c>
      <c r="DQ103" s="305">
        <f>'[1]GHG Dashboard Data - Inventory'!DU88</f>
        <v>9429.3119999999999</v>
      </c>
      <c r="DR103" s="305" t="str">
        <f>'[1]GHG Dashboard Data - Inventory'!DV88</f>
        <v/>
      </c>
      <c r="DS103" s="305">
        <f>'[1]GHG Dashboard Data - Inventory'!DW88</f>
        <v>29000</v>
      </c>
      <c r="DT103" s="305" t="str">
        <f>'[1]GHG Dashboard Data - Inventory'!DX88</f>
        <v/>
      </c>
      <c r="DU103" s="305" t="str">
        <f>'[1]GHG Dashboard Data - Inventory'!DY88</f>
        <v/>
      </c>
      <c r="DV103" s="305" t="str">
        <f>'[1]GHG Dashboard Data - Inventory'!DZ88</f>
        <v/>
      </c>
      <c r="DW103" s="305" t="str">
        <f>'[1]GHG Dashboard Data - Inventory'!EA88</f>
        <v/>
      </c>
      <c r="DX103" s="305" t="str">
        <f>'[1]GHG Dashboard Data - Inventory'!EB88</f>
        <v/>
      </c>
      <c r="DY103" s="306">
        <f>'[1]GHG Dashboard Data - Inventory'!EC88</f>
        <v>65000</v>
      </c>
      <c r="DZ103" s="307">
        <f>'[1]GHG Dashboard Data - Inventory'!ED88</f>
        <v>238000.00048000002</v>
      </c>
      <c r="EA103" s="307" t="str">
        <f>'[1]GHG Dashboard Data - Inventory'!EE88</f>
        <v/>
      </c>
      <c r="EB103" s="307">
        <f>'[1]GHG Dashboard Data - Inventory'!EF88</f>
        <v>23999.998960000001</v>
      </c>
      <c r="EC103" s="307" t="str">
        <f>'[1]GHG Dashboard Data - Inventory'!EG88</f>
        <v/>
      </c>
      <c r="ED103" s="307">
        <f>'[1]GHG Dashboard Data - Inventory'!EH88</f>
        <v>245008.4995495991</v>
      </c>
      <c r="EE103" s="307" t="str">
        <f>'[1]GHG Dashboard Data - Inventory'!EI88</f>
        <v/>
      </c>
      <c r="EF103" s="307" t="str">
        <f>'[1]GHG Dashboard Data - Inventory'!EJ88</f>
        <v/>
      </c>
      <c r="EG103" s="307" t="str">
        <f>'[1]GHG Dashboard Data - Inventory'!EK88</f>
        <v/>
      </c>
      <c r="EH103" s="307" t="str">
        <f>'[1]GHG Dashboard Data - Inventory'!EL88</f>
        <v/>
      </c>
      <c r="EI103" s="307">
        <f>'[1]GHG Dashboard Data - Inventory'!EM88</f>
        <v>498000</v>
      </c>
      <c r="EJ103" s="307" t="str">
        <f>'[1]GHG Dashboard Data - Inventory'!EN88</f>
        <v/>
      </c>
      <c r="EK103" s="307">
        <f>'[1]GHG Dashboard Data - Inventory'!EO88</f>
        <v>34992.997379</v>
      </c>
      <c r="EL103" s="307" t="str">
        <f>'[1]GHG Dashboard Data - Inventory'!EP88</f>
        <v/>
      </c>
      <c r="EM103" s="307">
        <f>'[1]GHG Dashboard Data - Inventory'!EQ88</f>
        <v>244999.99982600001</v>
      </c>
      <c r="EN103" s="307">
        <f>'[1]GHG Dashboard Data - Inventory'!ER88</f>
        <v>16000</v>
      </c>
      <c r="EO103" s="307">
        <f>'[1]GHG Dashboard Data - Inventory'!ES88</f>
        <v>9429.3119999999999</v>
      </c>
      <c r="EP103" s="307" t="str">
        <f>'[1]GHG Dashboard Data - Inventory'!ET88</f>
        <v/>
      </c>
      <c r="EQ103" s="307">
        <f>'[1]GHG Dashboard Data - Inventory'!EU88</f>
        <v>29000</v>
      </c>
      <c r="ER103" s="307" t="str">
        <f>'[1]GHG Dashboard Data - Inventory'!EV88</f>
        <v/>
      </c>
      <c r="ES103" s="307" t="str">
        <f>'[1]GHG Dashboard Data - Inventory'!EW88</f>
        <v/>
      </c>
      <c r="ET103" s="307" t="str">
        <f>'[1]GHG Dashboard Data - Inventory'!EX88</f>
        <v/>
      </c>
      <c r="EU103" s="307" t="str">
        <f>'[1]GHG Dashboard Data - Inventory'!EY88</f>
        <v/>
      </c>
      <c r="EV103" s="307" t="str">
        <f>'[1]GHG Dashboard Data - Inventory'!EZ88</f>
        <v/>
      </c>
      <c r="EW103" s="308">
        <f t="shared" si="110"/>
        <v>245008.4995495991</v>
      </c>
      <c r="EX103" s="309">
        <f>'[1]GHG Dashboard Data - Inventory'!FA88</f>
        <v>507999.99947799998</v>
      </c>
      <c r="EY103" s="309">
        <f>'[1]GHG Dashboard Data - Inventory'!FB88</f>
        <v>777992.99720499991</v>
      </c>
      <c r="EZ103" s="309">
        <f>'[1]GHG Dashboard Data - Inventory'!FC88</f>
        <v>54429.311999999998</v>
      </c>
      <c r="FA103" s="309">
        <f>'[1]GHG Dashboard Data - Inventory'!FD88</f>
        <v>507999.99947799998</v>
      </c>
      <c r="FB103" s="309">
        <f>'[1]GHG Dashboard Data - Inventory'!FE88</f>
        <v>777992.99720499991</v>
      </c>
      <c r="FC103" s="309">
        <f>'[1]GHG Dashboard Data - Inventory'!FF88</f>
        <v>54429.311999999998</v>
      </c>
      <c r="FD103" s="309" t="str">
        <f>'[1]GHG Dashboard Data - Inventory'!FG88</f>
        <v/>
      </c>
      <c r="FE103" s="309" t="str">
        <f>'[1]GHG Dashboard Data - Inventory'!FH88</f>
        <v/>
      </c>
      <c r="FF103" s="309" t="str">
        <f>'[1]GHG Dashboard Data - Inventory'!B88</f>
        <v>Yes</v>
      </c>
      <c r="FG103" s="31" t="str">
        <f>IFERROR(VLOOKUP(E103,'Climate data-must not modify'!A:D,4,FALSE),"")</f>
        <v>Continental</v>
      </c>
      <c r="FH103" s="31">
        <f t="shared" si="111"/>
        <v>87361.134210838412</v>
      </c>
      <c r="FI103" s="31">
        <f t="shared" si="112"/>
        <v>1374.3744493392071</v>
      </c>
      <c r="FJ103" s="35"/>
    </row>
    <row r="104" spans="1:166" s="31" customFormat="1">
      <c r="A104" s="31">
        <f t="shared" si="106"/>
        <v>11</v>
      </c>
      <c r="B104" s="31">
        <f t="shared" si="107"/>
        <v>89</v>
      </c>
      <c r="C104" s="34" t="str">
        <f t="shared" si="108"/>
        <v>Paris_2004</v>
      </c>
      <c r="D104" s="231">
        <f>'[1]GHG Dashboard Data - Inventory'!H89</f>
        <v>2004</v>
      </c>
      <c r="E104" s="156" t="str">
        <f>'[1]GHG Dashboard Data - Inventory'!C89</f>
        <v>Paris</v>
      </c>
      <c r="F104" s="156" t="str">
        <f>'[1]GHG Dashboard Data - Inventory'!D89</f>
        <v>France</v>
      </c>
      <c r="G104" s="156" t="str">
        <f>'[1]GHG Dashboard Data - Inventory'!E89</f>
        <v>Europe</v>
      </c>
      <c r="H104" s="156">
        <f>'[1]GHG Dashboard Data - Inventory'!K89</f>
        <v>2125000</v>
      </c>
      <c r="I104" s="156">
        <f>'[1]GHG Dashboard Data - Inventory'!L89</f>
        <v>105</v>
      </c>
      <c r="J104" s="156">
        <f>'[1]GHG Dashboard Data - Inventory'!M89/1000000</f>
        <v>0</v>
      </c>
      <c r="K104" s="156" t="str">
        <f>'[1]GHG Dashboard Data - Inventory'!J89</f>
        <v>BASIC</v>
      </c>
      <c r="L104" s="148">
        <f>'[1]GHG Dashboard Data - Inventory'!N89</f>
        <v>1771613</v>
      </c>
      <c r="M104" s="148">
        <f>'[1]GHG Dashboard Data - Inventory'!O89</f>
        <v>713195</v>
      </c>
      <c r="N104" s="149">
        <f>'[1]GHG Dashboard Data - Inventory'!P89</f>
        <v>409216</v>
      </c>
      <c r="O104" s="148">
        <f>'[1]GHG Dashboard Data - Inventory'!Q89</f>
        <v>1521354</v>
      </c>
      <c r="P104" s="148">
        <f>'[1]GHG Dashboard Data - Inventory'!R89</f>
        <v>921950</v>
      </c>
      <c r="Q104" s="149">
        <f>'[1]GHG Dashboard Data - Inventory'!S89</f>
        <v>385356</v>
      </c>
      <c r="R104" s="148" t="str">
        <f>'[1]GHG Dashboard Data - Inventory'!T89</f>
        <v> NO</v>
      </c>
      <c r="S104" s="148" t="str">
        <f>'[1]GHG Dashboard Data - Inventory'!U89</f>
        <v>NO</v>
      </c>
      <c r="T104" s="149" t="str">
        <f>'[1]GHG Dashboard Data - Inventory'!V89</f>
        <v>NO</v>
      </c>
      <c r="U104" s="148" t="str">
        <f>'[1]GHG Dashboard Data - Inventory'!W89</f>
        <v> NO</v>
      </c>
      <c r="V104" s="148" t="str">
        <f>'[1]GHG Dashboard Data - Inventory'!X89</f>
        <v>NO</v>
      </c>
      <c r="W104" s="149" t="str">
        <f>'[1]GHG Dashboard Data - Inventory'!Y89</f>
        <v>NO</v>
      </c>
      <c r="X104" s="150">
        <f>'[1]GHG Dashboard Data - Inventory'!Z89</f>
        <v>165998</v>
      </c>
      <c r="Y104" s="148" t="str">
        <f>'[1]GHG Dashboard Data - Inventory'!AA89</f>
        <v> NO</v>
      </c>
      <c r="Z104" s="148" t="str">
        <f>'[1]GHG Dashboard Data - Inventory'!AB89</f>
        <v>NO</v>
      </c>
      <c r="AA104" s="149" t="str">
        <f>'[1]GHG Dashboard Data - Inventory'!AC89</f>
        <v>NO</v>
      </c>
      <c r="AB104" s="148" t="str">
        <f>'[1]GHG Dashboard Data - Inventory'!AD89</f>
        <v> NO</v>
      </c>
      <c r="AC104" s="148" t="str">
        <f>'[1]GHG Dashboard Data - Inventory'!AE89</f>
        <v>NO</v>
      </c>
      <c r="AD104" s="149" t="str">
        <f>'[1]GHG Dashboard Data - Inventory'!AF89</f>
        <v>NO</v>
      </c>
      <c r="AE104" s="148" t="str">
        <f>'[1]GHG Dashboard Data - Inventory'!AG89</f>
        <v>NO</v>
      </c>
      <c r="AF104" s="148" t="str">
        <f>'[1]GHG Dashboard Data - Inventory'!AH89</f>
        <v>IE</v>
      </c>
      <c r="AG104" s="148">
        <f>'[1]GHG Dashboard Data - Inventory'!AI89</f>
        <v>602475</v>
      </c>
      <c r="AH104" s="148" t="str">
        <f>'[1]GHG Dashboard Data - Inventory'!AJ89</f>
        <v>NO</v>
      </c>
      <c r="AI104" s="149">
        <f>'[1]GHG Dashboard Data - Inventory'!AK89</f>
        <v>2385558</v>
      </c>
      <c r="AJ104" s="148">
        <f>'[1]GHG Dashboard Data - Inventory'!AL89</f>
        <v>13324</v>
      </c>
      <c r="AK104" s="148">
        <f>'[1]GHG Dashboard Data - Inventory'!AM89</f>
        <v>191531</v>
      </c>
      <c r="AL104" s="149">
        <f>'[1]GHG Dashboard Data - Inventory'!AN89</f>
        <v>7700</v>
      </c>
      <c r="AM104" s="148" t="str">
        <f>'[1]GHG Dashboard Data - Inventory'!AO89</f>
        <v> NO</v>
      </c>
      <c r="AN104" s="148" t="str">
        <f>'[1]GHG Dashboard Data - Inventory'!AP89</f>
        <v>NO</v>
      </c>
      <c r="AO104" s="149">
        <f>'[1]GHG Dashboard Data - Inventory'!AQ89</f>
        <v>8055</v>
      </c>
      <c r="AP104" s="148">
        <f>'[1]GHG Dashboard Data - Inventory'!AR89</f>
        <v>8191</v>
      </c>
      <c r="AQ104" s="148" t="str">
        <f>'[1]GHG Dashboard Data - Inventory'!AS89</f>
        <v>NO</v>
      </c>
      <c r="AR104" s="149">
        <f>'[1]GHG Dashboard Data - Inventory'!AT89</f>
        <v>1699</v>
      </c>
      <c r="AS104" s="148" t="str">
        <f>'[1]GHG Dashboard Data - Inventory'!AU89</f>
        <v> IE</v>
      </c>
      <c r="AT104" s="148" t="str">
        <f>'[1]GHG Dashboard Data - Inventory'!AV89</f>
        <v>NO</v>
      </c>
      <c r="AU104" s="149" t="str">
        <f>'[1]GHG Dashboard Data - Inventory'!AW89</f>
        <v>NO</v>
      </c>
      <c r="AV104" s="148" t="str">
        <f>'[1]GHG Dashboard Data - Inventory'!AX89</f>
        <v>NO</v>
      </c>
      <c r="AW104" s="148">
        <f>'[1]GHG Dashboard Data - Inventory'!AY89</f>
        <v>62898</v>
      </c>
      <c r="AX104" s="150" t="str">
        <f>'[1]GHG Dashboard Data - Inventory'!AZ89</f>
        <v>NO</v>
      </c>
      <c r="AY104" s="148" t="str">
        <f>'[1]GHG Dashboard Data - Inventory'!BA89</f>
        <v>NO</v>
      </c>
      <c r="AZ104" s="148">
        <f>'[1]GHG Dashboard Data - Inventory'!BB89</f>
        <v>4735</v>
      </c>
      <c r="BA104" s="150" t="str">
        <f>'[1]GHG Dashboard Data - Inventory'!BC89</f>
        <v>NO</v>
      </c>
      <c r="BB104" s="148" t="str">
        <f>'[1]GHG Dashboard Data - Inventory'!BD89</f>
        <v>NO</v>
      </c>
      <c r="BC104" s="148">
        <f>'[1]GHG Dashboard Data - Inventory'!BE89</f>
        <v>431851</v>
      </c>
      <c r="BD104" s="150" t="str">
        <f>'[1]GHG Dashboard Data - Inventory'!BF89</f>
        <v>NO</v>
      </c>
      <c r="BE104" s="148" t="str">
        <f>'[1]GHG Dashboard Data - Inventory'!BG89</f>
        <v>NO</v>
      </c>
      <c r="BF104" s="148">
        <f>'[1]GHG Dashboard Data - Inventory'!BH89</f>
        <v>16309</v>
      </c>
      <c r="BG104" s="150" t="str">
        <f>'[1]GHG Dashboard Data - Inventory'!BI89</f>
        <v>NO</v>
      </c>
      <c r="BH104" s="149">
        <f>'[1]GHG Dashboard Data - Inventory'!BJ89</f>
        <v>2234</v>
      </c>
      <c r="BI104" s="149" t="str">
        <f>'[1]GHG Dashboard Data - Inventory'!BK89</f>
        <v>NE</v>
      </c>
      <c r="BJ104" s="149" t="str">
        <f>'[1]GHG Dashboard Data - Inventory'!BL89</f>
        <v>NO</v>
      </c>
      <c r="BK104" s="149">
        <f>'[1]GHG Dashboard Data - Inventory'!BM89</f>
        <v>-11000</v>
      </c>
      <c r="BL104" s="149" t="str">
        <f>'[1]GHG Dashboard Data - Inventory'!BN89</f>
        <v>NO</v>
      </c>
      <c r="BM104" s="151">
        <f>'[1]GHG Dashboard Data - Inventory'!BO89</f>
        <v>5285573</v>
      </c>
      <c r="BN104" s="269">
        <f>'[1]GHG Dashboard Data - Inventory'!BP89</f>
        <v>0</v>
      </c>
      <c r="BO104" s="269">
        <f>'[1]GHG Dashboard Data - Inventory'!BQ89</f>
        <v>0</v>
      </c>
      <c r="BP104" s="269">
        <f>'[1]GHG Dashboard Data - Inventory'!BR89</f>
        <v>0</v>
      </c>
      <c r="BQ104" s="269">
        <f>'[1]GHG Dashboard Data - Inventory'!BS89</f>
        <v>0</v>
      </c>
      <c r="BR104" s="269">
        <f>'[1]GHG Dashboard Data - Inventory'!BT89</f>
        <v>0</v>
      </c>
      <c r="BS104" s="269">
        <f>'[1]GHG Dashboard Data - Inventory'!BU89</f>
        <v>0</v>
      </c>
      <c r="BT104" s="152" t="str">
        <f t="shared" si="109"/>
        <v>Paris_2004</v>
      </c>
      <c r="BU104" s="152">
        <f>'[1]GHG Dashboard Data - Inventory'!BW89</f>
        <v>6259426</v>
      </c>
      <c r="BV104" s="152">
        <f>'[1]GHG Dashboard Data - Inventory'!BX89</f>
        <v>9448244</v>
      </c>
      <c r="BW104" s="152">
        <f>'[1]GHG Dashboard Data - Inventory'!BY89</f>
        <v>14733817</v>
      </c>
      <c r="BX104" s="152">
        <f>'[1]GHG Dashboard Data - Inventory'!BZ89</f>
        <v>4074189</v>
      </c>
      <c r="BY104" s="302">
        <f>'[1]GHG Dashboard Data - Inventory'!CA89</f>
        <v>4928112</v>
      </c>
      <c r="BZ104" s="302">
        <f>'[1]GHG Dashboard Data - Inventory'!CB89</f>
        <v>815521</v>
      </c>
      <c r="CA104" s="302">
        <f>'[1]GHG Dashboard Data - Inventory'!CC89</f>
        <v>515793</v>
      </c>
      <c r="CB104" s="303">
        <f>'[1]GHG Dashboard Data - Inventory'!CD89</f>
        <v>5722684</v>
      </c>
      <c r="CC104" s="303">
        <f>'[1]GHG Dashboard Data - Inventory'!CE89</f>
        <v>3218533</v>
      </c>
      <c r="CD104" s="303">
        <f>'[1]GHG Dashboard Data - Inventory'!CF89</f>
        <v>515793</v>
      </c>
      <c r="CE104" s="303">
        <f>'[1]GHG Dashboard Data - Inventory'!CG89</f>
        <v>2234</v>
      </c>
      <c r="CF104" s="303">
        <f>'[1]GHG Dashboard Data - Inventory'!CH89</f>
        <v>-11000</v>
      </c>
      <c r="CG104" s="304">
        <f>'[1]GHG Dashboard Data - Inventory'!CI89</f>
        <v>3458965</v>
      </c>
      <c r="CH104" s="304">
        <f>'[1]GHG Dashboard Data - Inventory'!CK89</f>
        <v>623990</v>
      </c>
      <c r="CI104" s="304">
        <f>SUM('[1]GHG Dashboard Data - Inventory'!CL89:CM89)</f>
        <v>0</v>
      </c>
      <c r="CJ104" s="304">
        <f>'[1]GHG Dashboard Data - Inventory'!CN89</f>
        <v>2234</v>
      </c>
      <c r="CK104" s="304">
        <f>'[1]GHG Dashboard Data - Inventory'!CO89</f>
        <v>-11000</v>
      </c>
      <c r="CL104" s="302">
        <f>'[1]GHG Dashboard Data - Inventory'!CP89</f>
        <v>2484808</v>
      </c>
      <c r="CM104" s="302">
        <f>'[1]GHG Dashboard Data - Inventory'!CQ89</f>
        <v>2443304</v>
      </c>
      <c r="CN104" s="302" t="str">
        <f>'[1]GHG Dashboard Data - Inventory'!CR89</f>
        <v/>
      </c>
      <c r="CO104" s="302" t="str">
        <f>'[1]GHG Dashboard Data - Inventory'!CS89</f>
        <v/>
      </c>
      <c r="CP104" s="302" t="str">
        <f>'[1]GHG Dashboard Data - Inventory'!CT89</f>
        <v/>
      </c>
      <c r="CQ104" s="302" t="str">
        <f>'[1]GHG Dashboard Data - Inventory'!CU89</f>
        <v/>
      </c>
      <c r="CR104" s="302" t="str">
        <f>'[1]GHG Dashboard Data - Inventory'!CV89</f>
        <v/>
      </c>
      <c r="CS104" s="302" t="str">
        <f>'[1]GHG Dashboard Data - Inventory'!CW89</f>
        <v/>
      </c>
      <c r="CT104" s="302">
        <f>'[1]GHG Dashboard Data - Inventory'!CX89</f>
        <v>602475</v>
      </c>
      <c r="CU104" s="302">
        <f>'[1]GHG Dashboard Data - Inventory'!CY89</f>
        <v>204855</v>
      </c>
      <c r="CV104" s="302" t="str">
        <f>'[1]GHG Dashboard Data - Inventory'!CZ89</f>
        <v/>
      </c>
      <c r="CW104" s="302">
        <f>'[1]GHG Dashboard Data - Inventory'!DA89</f>
        <v>8191</v>
      </c>
      <c r="CX104" s="302" t="str">
        <f>'[1]GHG Dashboard Data - Inventory'!DB89</f>
        <v/>
      </c>
      <c r="CY104" s="302">
        <f>'[1]GHG Dashboard Data - Inventory'!DC89</f>
        <v>62898</v>
      </c>
      <c r="CZ104" s="302">
        <f>'[1]GHG Dashboard Data - Inventory'!DD89</f>
        <v>4735</v>
      </c>
      <c r="DA104" s="302">
        <f>'[1]GHG Dashboard Data - Inventory'!DE89</f>
        <v>431851</v>
      </c>
      <c r="DB104" s="302">
        <f>'[1]GHG Dashboard Data - Inventory'!DF89</f>
        <v>16309</v>
      </c>
      <c r="DC104" s="305">
        <f>'[1]GHG Dashboard Data - Inventory'!DG89</f>
        <v>2894024</v>
      </c>
      <c r="DD104" s="305">
        <f>'[1]GHG Dashboard Data - Inventory'!DH89</f>
        <v>2828660</v>
      </c>
      <c r="DE104" s="305" t="str">
        <f>'[1]GHG Dashboard Data - Inventory'!DI89</f>
        <v/>
      </c>
      <c r="DF104" s="305" t="str">
        <f>'[1]GHG Dashboard Data - Inventory'!DJ89</f>
        <v/>
      </c>
      <c r="DG104" s="305" t="str">
        <f>'[1]GHG Dashboard Data - Inventory'!DK89</f>
        <v/>
      </c>
      <c r="DH104" s="305" t="str">
        <f>'[1]GHG Dashboard Data - Inventory'!DL89</f>
        <v/>
      </c>
      <c r="DI104" s="305" t="str">
        <f>'[1]GHG Dashboard Data - Inventory'!DM89</f>
        <v/>
      </c>
      <c r="DJ104" s="305" t="str">
        <f>'[1]GHG Dashboard Data - Inventory'!DN89</f>
        <v/>
      </c>
      <c r="DK104" s="305">
        <f>'[1]GHG Dashboard Data - Inventory'!DO89</f>
        <v>2988033</v>
      </c>
      <c r="DL104" s="305">
        <f>'[1]GHG Dashboard Data - Inventory'!DP89</f>
        <v>212555</v>
      </c>
      <c r="DM104" s="305">
        <f>'[1]GHG Dashboard Data - Inventory'!DQ89</f>
        <v>8055</v>
      </c>
      <c r="DN104" s="305">
        <f>'[1]GHG Dashboard Data - Inventory'!DR89</f>
        <v>9890</v>
      </c>
      <c r="DO104" s="305" t="str">
        <f>'[1]GHG Dashboard Data - Inventory'!DS89</f>
        <v/>
      </c>
      <c r="DP104" s="305">
        <f>'[1]GHG Dashboard Data - Inventory'!DT89</f>
        <v>62898</v>
      </c>
      <c r="DQ104" s="305">
        <f>'[1]GHG Dashboard Data - Inventory'!DU89</f>
        <v>4735</v>
      </c>
      <c r="DR104" s="305">
        <f>'[1]GHG Dashboard Data - Inventory'!DV89</f>
        <v>431851</v>
      </c>
      <c r="DS104" s="305">
        <f>'[1]GHG Dashboard Data - Inventory'!DW89</f>
        <v>16309</v>
      </c>
      <c r="DT104" s="305">
        <f>'[1]GHG Dashboard Data - Inventory'!DX89</f>
        <v>2234</v>
      </c>
      <c r="DU104" s="305" t="str">
        <f>'[1]GHG Dashboard Data - Inventory'!DY89</f>
        <v/>
      </c>
      <c r="DV104" s="305" t="str">
        <f>'[1]GHG Dashboard Data - Inventory'!DZ89</f>
        <v/>
      </c>
      <c r="DW104" s="305">
        <f>'[1]GHG Dashboard Data - Inventory'!EA89</f>
        <v>-11000</v>
      </c>
      <c r="DX104" s="305" t="str">
        <f>'[1]GHG Dashboard Data - Inventory'!EB89</f>
        <v/>
      </c>
      <c r="DY104" s="306">
        <f>'[1]GHG Dashboard Data - Inventory'!EC89</f>
        <v>5285573</v>
      </c>
      <c r="DZ104" s="307">
        <f>'[1]GHG Dashboard Data - Inventory'!ED89</f>
        <v>1771613</v>
      </c>
      <c r="EA104" s="307">
        <f>'[1]GHG Dashboard Data - Inventory'!EE89</f>
        <v>1521354</v>
      </c>
      <c r="EB104" s="307" t="str">
        <f>'[1]GHG Dashboard Data - Inventory'!EF89</f>
        <v> NO</v>
      </c>
      <c r="EC104" s="307" t="str">
        <f>'[1]GHG Dashboard Data - Inventory'!EG89</f>
        <v> NO</v>
      </c>
      <c r="ED104" s="307">
        <f>'[1]GHG Dashboard Data - Inventory'!EH89</f>
        <v>165998</v>
      </c>
      <c r="EE104" s="307" t="str">
        <f>'[1]GHG Dashboard Data - Inventory'!EI89</f>
        <v> NO</v>
      </c>
      <c r="EF104" s="307" t="str">
        <f>'[1]GHG Dashboard Data - Inventory'!EJ89</f>
        <v> NO</v>
      </c>
      <c r="EG104" s="307" t="str">
        <f>'[1]GHG Dashboard Data - Inventory'!EK89</f>
        <v/>
      </c>
      <c r="EH104" s="307" t="str">
        <f>'[1]GHG Dashboard Data - Inventory'!EL89</f>
        <v/>
      </c>
      <c r="EI104" s="307">
        <f>'[1]GHG Dashboard Data - Inventory'!EM89</f>
        <v>602475</v>
      </c>
      <c r="EJ104" s="307">
        <f>'[1]GHG Dashboard Data - Inventory'!EN89</f>
        <v>13324</v>
      </c>
      <c r="EK104" s="307" t="str">
        <f>'[1]GHG Dashboard Data - Inventory'!EO89</f>
        <v> NO</v>
      </c>
      <c r="EL104" s="307">
        <f>'[1]GHG Dashboard Data - Inventory'!EP89</f>
        <v>8191</v>
      </c>
      <c r="EM104" s="307" t="str">
        <f>'[1]GHG Dashboard Data - Inventory'!EQ89</f>
        <v> IE</v>
      </c>
      <c r="EN104" s="307" t="str">
        <f>'[1]GHG Dashboard Data - Inventory'!ER89</f>
        <v/>
      </c>
      <c r="EO104" s="307" t="str">
        <f>'[1]GHG Dashboard Data - Inventory'!ES89</f>
        <v/>
      </c>
      <c r="EP104" s="307" t="str">
        <f>'[1]GHG Dashboard Data - Inventory'!ET89</f>
        <v/>
      </c>
      <c r="EQ104" s="307" t="str">
        <f>'[1]GHG Dashboard Data - Inventory'!EU89</f>
        <v/>
      </c>
      <c r="ER104" s="307">
        <f>'[1]GHG Dashboard Data - Inventory'!EV89</f>
        <v>2234</v>
      </c>
      <c r="ES104" s="307" t="str">
        <f>'[1]GHG Dashboard Data - Inventory'!EW89</f>
        <v/>
      </c>
      <c r="ET104" s="307" t="str">
        <f>'[1]GHG Dashboard Data - Inventory'!EX89</f>
        <v/>
      </c>
      <c r="EU104" s="307">
        <f>'[1]GHG Dashboard Data - Inventory'!EY89</f>
        <v>-11000</v>
      </c>
      <c r="EV104" s="307" t="str">
        <f>'[1]GHG Dashboard Data - Inventory'!EZ89</f>
        <v/>
      </c>
      <c r="EW104" s="308">
        <f t="shared" si="110"/>
        <v>165998</v>
      </c>
      <c r="EX104" s="309">
        <f>'[1]GHG Dashboard Data - Inventory'!FA89</f>
        <v>4928112</v>
      </c>
      <c r="EY104" s="309">
        <f>'[1]GHG Dashboard Data - Inventory'!FB89</f>
        <v>815521</v>
      </c>
      <c r="EZ104" s="309">
        <f>'[1]GHG Dashboard Data - Inventory'!FC89</f>
        <v>515793</v>
      </c>
      <c r="FA104" s="309">
        <f>'[1]GHG Dashboard Data - Inventory'!FD89</f>
        <v>5722684</v>
      </c>
      <c r="FB104" s="309">
        <f>'[1]GHG Dashboard Data - Inventory'!FE89</f>
        <v>3218533</v>
      </c>
      <c r="FC104" s="309">
        <f>'[1]GHG Dashboard Data - Inventory'!FF89</f>
        <v>515793</v>
      </c>
      <c r="FD104" s="309">
        <f>'[1]GHG Dashboard Data - Inventory'!FG89</f>
        <v>2234</v>
      </c>
      <c r="FE104" s="309">
        <f>'[1]GHG Dashboard Data - Inventory'!FH89</f>
        <v>-11000</v>
      </c>
      <c r="FF104" s="309" t="str">
        <f>'[1]GHG Dashboard Data - Inventory'!B89</f>
        <v>No</v>
      </c>
      <c r="FG104" s="31" t="str">
        <f>IFERROR(VLOOKUP(E104,'Climate data-must not modify'!A:D,4,FALSE),"")</f>
        <v>Highlands</v>
      </c>
      <c r="FH104" s="31" t="str">
        <f t="shared" si="111"/>
        <v/>
      </c>
      <c r="FI104" s="31">
        <f t="shared" si="112"/>
        <v>20238.095238095237</v>
      </c>
      <c r="FJ104" s="35"/>
    </row>
    <row r="105" spans="1:166" s="31" customFormat="1">
      <c r="A105" s="31">
        <f t="shared" si="106"/>
        <v>11</v>
      </c>
      <c r="B105" s="31">
        <f t="shared" si="107"/>
        <v>90</v>
      </c>
      <c r="C105" s="34" t="str">
        <f t="shared" si="108"/>
        <v>Paris_2009</v>
      </c>
      <c r="D105" s="231">
        <f>'[1]GHG Dashboard Data - Inventory'!H90</f>
        <v>2009</v>
      </c>
      <c r="E105" s="156" t="str">
        <f>'[1]GHG Dashboard Data - Inventory'!C90</f>
        <v>Paris</v>
      </c>
      <c r="F105" s="156" t="str">
        <f>'[1]GHG Dashboard Data - Inventory'!D90</f>
        <v>France</v>
      </c>
      <c r="G105" s="156" t="str">
        <f>'[1]GHG Dashboard Data - Inventory'!E90</f>
        <v>Europe</v>
      </c>
      <c r="H105" s="156">
        <f>'[1]GHG Dashboard Data - Inventory'!K90</f>
        <v>0</v>
      </c>
      <c r="I105" s="156">
        <f>'[1]GHG Dashboard Data - Inventory'!L90</f>
        <v>0</v>
      </c>
      <c r="J105" s="156">
        <f>'[1]GHG Dashboard Data - Inventory'!M90/1000000</f>
        <v>715000</v>
      </c>
      <c r="K105" s="156" t="str">
        <f>'[1]GHG Dashboard Data - Inventory'!J90</f>
        <v>BASIC</v>
      </c>
      <c r="L105" s="148">
        <f>'[1]GHG Dashboard Data - Inventory'!N90</f>
        <v>1512902</v>
      </c>
      <c r="M105" s="148">
        <f>'[1]GHG Dashboard Data - Inventory'!O90</f>
        <v>780120</v>
      </c>
      <c r="N105" s="149">
        <f>'[1]GHG Dashboard Data - Inventory'!P90</f>
        <v>327450</v>
      </c>
      <c r="O105" s="148">
        <f>'[1]GHG Dashboard Data - Inventory'!Q90</f>
        <v>1340493</v>
      </c>
      <c r="P105" s="148">
        <f>'[1]GHG Dashboard Data - Inventory'!R90</f>
        <v>1050890</v>
      </c>
      <c r="Q105" s="149">
        <f>'[1]GHG Dashboard Data - Inventory'!S90</f>
        <v>294229</v>
      </c>
      <c r="R105" s="148" t="str">
        <f>'[1]GHG Dashboard Data - Inventory'!T90</f>
        <v> NO</v>
      </c>
      <c r="S105" s="148" t="str">
        <f>'[1]GHG Dashboard Data - Inventory'!U90</f>
        <v> NO</v>
      </c>
      <c r="T105" s="149" t="str">
        <f>'[1]GHG Dashboard Data - Inventory'!V90</f>
        <v> NO</v>
      </c>
      <c r="U105" s="148" t="str">
        <f>'[1]GHG Dashboard Data - Inventory'!W90</f>
        <v> NO</v>
      </c>
      <c r="V105" s="148" t="str">
        <f>'[1]GHG Dashboard Data - Inventory'!X90</f>
        <v> NO</v>
      </c>
      <c r="W105" s="149" t="str">
        <f>'[1]GHG Dashboard Data - Inventory'!Y90</f>
        <v> NO</v>
      </c>
      <c r="X105" s="150">
        <f>'[1]GHG Dashboard Data - Inventory'!Z90</f>
        <v>163580</v>
      </c>
      <c r="Y105" s="148" t="str">
        <f>'[1]GHG Dashboard Data - Inventory'!AA90</f>
        <v> NO</v>
      </c>
      <c r="Z105" s="148" t="str">
        <f>'[1]GHG Dashboard Data - Inventory'!AB90</f>
        <v>NO</v>
      </c>
      <c r="AA105" s="149" t="str">
        <f>'[1]GHG Dashboard Data - Inventory'!AC90</f>
        <v>NO</v>
      </c>
      <c r="AB105" s="148" t="str">
        <f>'[1]GHG Dashboard Data - Inventory'!AD90</f>
        <v> NO</v>
      </c>
      <c r="AC105" s="148" t="str">
        <f>'[1]GHG Dashboard Data - Inventory'!AE90</f>
        <v>NO</v>
      </c>
      <c r="AD105" s="149" t="str">
        <f>'[1]GHG Dashboard Data - Inventory'!AF90</f>
        <v>NO</v>
      </c>
      <c r="AE105" s="148" t="str">
        <f>'[1]GHG Dashboard Data - Inventory'!AG90</f>
        <v>NO</v>
      </c>
      <c r="AF105" s="148" t="str">
        <f>'[1]GHG Dashboard Data - Inventory'!AH90</f>
        <v>IE</v>
      </c>
      <c r="AG105" s="148">
        <f>'[1]GHG Dashboard Data - Inventory'!AI90</f>
        <v>505691</v>
      </c>
      <c r="AH105" s="148" t="str">
        <f>'[1]GHG Dashboard Data - Inventory'!AJ90</f>
        <v>NO</v>
      </c>
      <c r="AI105" s="149">
        <f>'[1]GHG Dashboard Data - Inventory'!AK90</f>
        <v>2033257</v>
      </c>
      <c r="AJ105" s="148">
        <f>'[1]GHG Dashboard Data - Inventory'!AL90</f>
        <v>77760</v>
      </c>
      <c r="AK105" s="148">
        <f>'[1]GHG Dashboard Data - Inventory'!AM90</f>
        <v>150421</v>
      </c>
      <c r="AL105" s="149">
        <f>'[1]GHG Dashboard Data - Inventory'!AN90</f>
        <v>105</v>
      </c>
      <c r="AM105" s="148" t="str">
        <f>'[1]GHG Dashboard Data - Inventory'!AO90</f>
        <v> NO</v>
      </c>
      <c r="AN105" s="148" t="str">
        <f>'[1]GHG Dashboard Data - Inventory'!AP90</f>
        <v>NO</v>
      </c>
      <c r="AO105" s="149">
        <f>'[1]GHG Dashboard Data - Inventory'!AQ90</f>
        <v>10152</v>
      </c>
      <c r="AP105" s="148">
        <f>'[1]GHG Dashboard Data - Inventory'!AR90</f>
        <v>4949</v>
      </c>
      <c r="AQ105" s="148" t="str">
        <f>'[1]GHG Dashboard Data - Inventory'!AS90</f>
        <v>NO</v>
      </c>
      <c r="AR105" s="149">
        <f>'[1]GHG Dashboard Data - Inventory'!AT90</f>
        <v>433</v>
      </c>
      <c r="AS105" s="148" t="str">
        <f>'[1]GHG Dashboard Data - Inventory'!AU90</f>
        <v> IE</v>
      </c>
      <c r="AT105" s="148" t="str">
        <f>'[1]GHG Dashboard Data - Inventory'!AV90</f>
        <v>NO</v>
      </c>
      <c r="AU105" s="149" t="str">
        <f>'[1]GHG Dashboard Data - Inventory'!AW90</f>
        <v>NO</v>
      </c>
      <c r="AV105" s="148" t="str">
        <f>'[1]GHG Dashboard Data - Inventory'!AX90</f>
        <v>NO</v>
      </c>
      <c r="AW105" s="148">
        <f>'[1]GHG Dashboard Data - Inventory'!AY90</f>
        <v>58783</v>
      </c>
      <c r="AX105" s="150" t="str">
        <f>'[1]GHG Dashboard Data - Inventory'!AZ90</f>
        <v>NO</v>
      </c>
      <c r="AY105" s="148" t="str">
        <f>'[1]GHG Dashboard Data - Inventory'!BA90</f>
        <v>NO</v>
      </c>
      <c r="AZ105" s="148">
        <f>'[1]GHG Dashboard Data - Inventory'!BB90</f>
        <v>4426</v>
      </c>
      <c r="BA105" s="150" t="str">
        <f>'[1]GHG Dashboard Data - Inventory'!BC90</f>
        <v>NO</v>
      </c>
      <c r="BB105" s="148" t="str">
        <f>'[1]GHG Dashboard Data - Inventory'!BD90</f>
        <v>NO</v>
      </c>
      <c r="BC105" s="148">
        <f>'[1]GHG Dashboard Data - Inventory'!BE90</f>
        <v>403600</v>
      </c>
      <c r="BD105" s="150" t="str">
        <f>'[1]GHG Dashboard Data - Inventory'!BF90</f>
        <v>NO</v>
      </c>
      <c r="BE105" s="148" t="str">
        <f>'[1]GHG Dashboard Data - Inventory'!BG90</f>
        <v>NO</v>
      </c>
      <c r="BF105" s="148">
        <f>'[1]GHG Dashboard Data - Inventory'!BH90</f>
        <v>709</v>
      </c>
      <c r="BG105" s="150" t="str">
        <f>'[1]GHG Dashboard Data - Inventory'!BI90</f>
        <v>NO</v>
      </c>
      <c r="BH105" s="149">
        <f>'[1]GHG Dashboard Data - Inventory'!BJ90</f>
        <v>2233</v>
      </c>
      <c r="BI105" s="149" t="str">
        <f>'[1]GHG Dashboard Data - Inventory'!BK90</f>
        <v>NE</v>
      </c>
      <c r="BJ105" s="149" t="str">
        <f>'[1]GHG Dashboard Data - Inventory'!BL90</f>
        <v> NO</v>
      </c>
      <c r="BK105" s="149">
        <f>'[1]GHG Dashboard Data - Inventory'!BM90</f>
        <v>-11000</v>
      </c>
      <c r="BL105" s="149" t="str">
        <f>'[1]GHG Dashboard Data - Inventory'!BN90</f>
        <v> NO</v>
      </c>
      <c r="BM105" s="151">
        <f>'[1]GHG Dashboard Data - Inventory'!BO90</f>
        <v>5309820</v>
      </c>
      <c r="BN105" s="269">
        <f>'[1]GHG Dashboard Data - Inventory'!BP90</f>
        <v>0</v>
      </c>
      <c r="BO105" s="269">
        <f>'[1]GHG Dashboard Data - Inventory'!BQ90</f>
        <v>0</v>
      </c>
      <c r="BP105" s="269">
        <f>'[1]GHG Dashboard Data - Inventory'!BR90</f>
        <v>0</v>
      </c>
      <c r="BQ105" s="269">
        <f>'[1]GHG Dashboard Data - Inventory'!BS90</f>
        <v>0</v>
      </c>
      <c r="BR105" s="269">
        <f>'[1]GHG Dashboard Data - Inventory'!BT90</f>
        <v>0</v>
      </c>
      <c r="BS105" s="269">
        <f>'[1]GHG Dashboard Data - Inventory'!BU90</f>
        <v>0</v>
      </c>
      <c r="BT105" s="152" t="str">
        <f t="shared" si="109"/>
        <v>Paris_2009</v>
      </c>
      <c r="BU105" s="152">
        <f>'[1]GHG Dashboard Data - Inventory'!BW90</f>
        <v>5890744</v>
      </c>
      <c r="BV105" s="152">
        <f>'[1]GHG Dashboard Data - Inventory'!BX90</f>
        <v>8547603</v>
      </c>
      <c r="BW105" s="152">
        <f>'[1]GHG Dashboard Data - Inventory'!BY90</f>
        <v>13857423</v>
      </c>
      <c r="BX105" s="152">
        <f>'[1]GHG Dashboard Data - Inventory'!BZ90</f>
        <v>3596608</v>
      </c>
      <c r="BY105" s="302">
        <f>'[1]GHG Dashboard Data - Inventory'!CA90</f>
        <v>4684405</v>
      </c>
      <c r="BZ105" s="302">
        <f>'[1]GHG Dashboard Data - Inventory'!CB90</f>
        <v>738821</v>
      </c>
      <c r="CA105" s="302">
        <f>'[1]GHG Dashboard Data - Inventory'!CC90</f>
        <v>467518</v>
      </c>
      <c r="CB105" s="303">
        <f>'[1]GHG Dashboard Data - Inventory'!CD90</f>
        <v>5306084</v>
      </c>
      <c r="CC105" s="303">
        <f>'[1]GHG Dashboard Data - Inventory'!CE90</f>
        <v>2782768</v>
      </c>
      <c r="CD105" s="303">
        <f>'[1]GHG Dashboard Data - Inventory'!CF90</f>
        <v>467518</v>
      </c>
      <c r="CE105" s="303">
        <f>'[1]GHG Dashboard Data - Inventory'!CG90</f>
        <v>2233</v>
      </c>
      <c r="CF105" s="303">
        <f>'[1]GHG Dashboard Data - Inventory'!CH90</f>
        <v>-11000</v>
      </c>
      <c r="CG105" s="304">
        <f>'[1]GHG Dashboard Data - Inventory'!CI90</f>
        <v>3016975</v>
      </c>
      <c r="CH105" s="304">
        <f>'[1]GHG Dashboard Data - Inventory'!CK90</f>
        <v>588400</v>
      </c>
      <c r="CI105" s="304">
        <f>SUM('[1]GHG Dashboard Data - Inventory'!CL90:CM90)</f>
        <v>0</v>
      </c>
      <c r="CJ105" s="304">
        <f>'[1]GHG Dashboard Data - Inventory'!CN90</f>
        <v>2233</v>
      </c>
      <c r="CK105" s="304">
        <f>'[1]GHG Dashboard Data - Inventory'!CO90</f>
        <v>-11000</v>
      </c>
      <c r="CL105" s="302">
        <f>'[1]GHG Dashboard Data - Inventory'!CP90</f>
        <v>2293022</v>
      </c>
      <c r="CM105" s="302">
        <f>'[1]GHG Dashboard Data - Inventory'!CQ90</f>
        <v>2391383</v>
      </c>
      <c r="CN105" s="302" t="str">
        <f>'[1]GHG Dashboard Data - Inventory'!CR90</f>
        <v/>
      </c>
      <c r="CO105" s="302" t="str">
        <f>'[1]GHG Dashboard Data - Inventory'!CS90</f>
        <v/>
      </c>
      <c r="CP105" s="302" t="str">
        <f>'[1]GHG Dashboard Data - Inventory'!CT90</f>
        <v/>
      </c>
      <c r="CQ105" s="302" t="str">
        <f>'[1]GHG Dashboard Data - Inventory'!CU90</f>
        <v/>
      </c>
      <c r="CR105" s="302" t="str">
        <f>'[1]GHG Dashboard Data - Inventory'!CV90</f>
        <v/>
      </c>
      <c r="CS105" s="302" t="str">
        <f>'[1]GHG Dashboard Data - Inventory'!CW90</f>
        <v/>
      </c>
      <c r="CT105" s="302">
        <f>'[1]GHG Dashboard Data - Inventory'!CX90</f>
        <v>505691</v>
      </c>
      <c r="CU105" s="302">
        <f>'[1]GHG Dashboard Data - Inventory'!CY90</f>
        <v>228181</v>
      </c>
      <c r="CV105" s="302" t="str">
        <f>'[1]GHG Dashboard Data - Inventory'!CZ90</f>
        <v/>
      </c>
      <c r="CW105" s="302">
        <f>'[1]GHG Dashboard Data - Inventory'!DA90</f>
        <v>4949</v>
      </c>
      <c r="CX105" s="302" t="str">
        <f>'[1]GHG Dashboard Data - Inventory'!DB90</f>
        <v/>
      </c>
      <c r="CY105" s="302">
        <f>'[1]GHG Dashboard Data - Inventory'!DC90</f>
        <v>58783</v>
      </c>
      <c r="CZ105" s="302">
        <f>'[1]GHG Dashboard Data - Inventory'!DD90</f>
        <v>4426</v>
      </c>
      <c r="DA105" s="302">
        <f>'[1]GHG Dashboard Data - Inventory'!DE90</f>
        <v>403600</v>
      </c>
      <c r="DB105" s="302">
        <f>'[1]GHG Dashboard Data - Inventory'!DF90</f>
        <v>709</v>
      </c>
      <c r="DC105" s="305">
        <f>'[1]GHG Dashboard Data - Inventory'!DG90</f>
        <v>2620472</v>
      </c>
      <c r="DD105" s="305">
        <f>'[1]GHG Dashboard Data - Inventory'!DH90</f>
        <v>2685612</v>
      </c>
      <c r="DE105" s="305" t="str">
        <f>'[1]GHG Dashboard Data - Inventory'!DI90</f>
        <v/>
      </c>
      <c r="DF105" s="305" t="str">
        <f>'[1]GHG Dashboard Data - Inventory'!DJ90</f>
        <v/>
      </c>
      <c r="DG105" s="305" t="str">
        <f>'[1]GHG Dashboard Data - Inventory'!DK90</f>
        <v/>
      </c>
      <c r="DH105" s="305" t="str">
        <f>'[1]GHG Dashboard Data - Inventory'!DL90</f>
        <v/>
      </c>
      <c r="DI105" s="305" t="str">
        <f>'[1]GHG Dashboard Data - Inventory'!DM90</f>
        <v/>
      </c>
      <c r="DJ105" s="305" t="str">
        <f>'[1]GHG Dashboard Data - Inventory'!DN90</f>
        <v/>
      </c>
      <c r="DK105" s="305">
        <f>'[1]GHG Dashboard Data - Inventory'!DO90</f>
        <v>2538948</v>
      </c>
      <c r="DL105" s="305">
        <f>'[1]GHG Dashboard Data - Inventory'!DP90</f>
        <v>228286</v>
      </c>
      <c r="DM105" s="305">
        <f>'[1]GHG Dashboard Data - Inventory'!DQ90</f>
        <v>10152</v>
      </c>
      <c r="DN105" s="305">
        <f>'[1]GHG Dashboard Data - Inventory'!DR90</f>
        <v>5382</v>
      </c>
      <c r="DO105" s="305" t="str">
        <f>'[1]GHG Dashboard Data - Inventory'!DS90</f>
        <v/>
      </c>
      <c r="DP105" s="305">
        <f>'[1]GHG Dashboard Data - Inventory'!DT90</f>
        <v>58783</v>
      </c>
      <c r="DQ105" s="305">
        <f>'[1]GHG Dashboard Data - Inventory'!DU90</f>
        <v>4426</v>
      </c>
      <c r="DR105" s="305">
        <f>'[1]GHG Dashboard Data - Inventory'!DV90</f>
        <v>403600</v>
      </c>
      <c r="DS105" s="305">
        <f>'[1]GHG Dashboard Data - Inventory'!DW90</f>
        <v>709</v>
      </c>
      <c r="DT105" s="305">
        <f>'[1]GHG Dashboard Data - Inventory'!DX90</f>
        <v>2233</v>
      </c>
      <c r="DU105" s="305" t="str">
        <f>'[1]GHG Dashboard Data - Inventory'!DY90</f>
        <v/>
      </c>
      <c r="DV105" s="305" t="str">
        <f>'[1]GHG Dashboard Data - Inventory'!DZ90</f>
        <v> NO</v>
      </c>
      <c r="DW105" s="305">
        <f>'[1]GHG Dashboard Data - Inventory'!EA90</f>
        <v>-11000</v>
      </c>
      <c r="DX105" s="305" t="str">
        <f>'[1]GHG Dashboard Data - Inventory'!EB90</f>
        <v> NO</v>
      </c>
      <c r="DY105" s="306">
        <f>'[1]GHG Dashboard Data - Inventory'!EC90</f>
        <v>5309820</v>
      </c>
      <c r="DZ105" s="307">
        <f>'[1]GHG Dashboard Data - Inventory'!ED90</f>
        <v>1512902</v>
      </c>
      <c r="EA105" s="307">
        <f>'[1]GHG Dashboard Data - Inventory'!EE90</f>
        <v>1340493</v>
      </c>
      <c r="EB105" s="307" t="str">
        <f>'[1]GHG Dashboard Data - Inventory'!EF90</f>
        <v> NO</v>
      </c>
      <c r="EC105" s="307" t="str">
        <f>'[1]GHG Dashboard Data - Inventory'!EG90</f>
        <v> NO</v>
      </c>
      <c r="ED105" s="307">
        <f>'[1]GHG Dashboard Data - Inventory'!EH90</f>
        <v>163580</v>
      </c>
      <c r="EE105" s="307" t="str">
        <f>'[1]GHG Dashboard Data - Inventory'!EI90</f>
        <v> NO</v>
      </c>
      <c r="EF105" s="307" t="str">
        <f>'[1]GHG Dashboard Data - Inventory'!EJ90</f>
        <v> NO</v>
      </c>
      <c r="EG105" s="307" t="str">
        <f>'[1]GHG Dashboard Data - Inventory'!EK90</f>
        <v/>
      </c>
      <c r="EH105" s="307" t="str">
        <f>'[1]GHG Dashboard Data - Inventory'!EL90</f>
        <v/>
      </c>
      <c r="EI105" s="307">
        <f>'[1]GHG Dashboard Data - Inventory'!EM90</f>
        <v>505691</v>
      </c>
      <c r="EJ105" s="307">
        <f>'[1]GHG Dashboard Data - Inventory'!EN90</f>
        <v>77760</v>
      </c>
      <c r="EK105" s="307" t="str">
        <f>'[1]GHG Dashboard Data - Inventory'!EO90</f>
        <v> NO</v>
      </c>
      <c r="EL105" s="307">
        <f>'[1]GHG Dashboard Data - Inventory'!EP90</f>
        <v>4949</v>
      </c>
      <c r="EM105" s="307" t="str">
        <f>'[1]GHG Dashboard Data - Inventory'!EQ90</f>
        <v> IE</v>
      </c>
      <c r="EN105" s="307" t="str">
        <f>'[1]GHG Dashboard Data - Inventory'!ER90</f>
        <v/>
      </c>
      <c r="EO105" s="307" t="str">
        <f>'[1]GHG Dashboard Data - Inventory'!ES90</f>
        <v/>
      </c>
      <c r="EP105" s="307" t="str">
        <f>'[1]GHG Dashboard Data - Inventory'!ET90</f>
        <v/>
      </c>
      <c r="EQ105" s="307" t="str">
        <f>'[1]GHG Dashboard Data - Inventory'!EU90</f>
        <v/>
      </c>
      <c r="ER105" s="307">
        <f>'[1]GHG Dashboard Data - Inventory'!EV90</f>
        <v>2233</v>
      </c>
      <c r="ES105" s="307" t="str">
        <f>'[1]GHG Dashboard Data - Inventory'!EW90</f>
        <v/>
      </c>
      <c r="ET105" s="307" t="str">
        <f>'[1]GHG Dashboard Data - Inventory'!EX90</f>
        <v> NO</v>
      </c>
      <c r="EU105" s="307">
        <f>'[1]GHG Dashboard Data - Inventory'!EY90</f>
        <v>-11000</v>
      </c>
      <c r="EV105" s="307" t="str">
        <f>'[1]GHG Dashboard Data - Inventory'!EZ90</f>
        <v> NO</v>
      </c>
      <c r="EW105" s="308">
        <f t="shared" si="110"/>
        <v>163580</v>
      </c>
      <c r="EX105" s="309">
        <f>'[1]GHG Dashboard Data - Inventory'!FA90</f>
        <v>4684405</v>
      </c>
      <c r="EY105" s="309">
        <f>'[1]GHG Dashboard Data - Inventory'!FB90</f>
        <v>738821</v>
      </c>
      <c r="EZ105" s="309">
        <f>'[1]GHG Dashboard Data - Inventory'!FC90</f>
        <v>467518</v>
      </c>
      <c r="FA105" s="309">
        <f>'[1]GHG Dashboard Data - Inventory'!FD90</f>
        <v>5306084</v>
      </c>
      <c r="FB105" s="309">
        <f>'[1]GHG Dashboard Data - Inventory'!FE90</f>
        <v>2782768</v>
      </c>
      <c r="FC105" s="309">
        <f>'[1]GHG Dashboard Data - Inventory'!FF90</f>
        <v>467518</v>
      </c>
      <c r="FD105" s="309">
        <f>'[1]GHG Dashboard Data - Inventory'!FG90</f>
        <v>2233</v>
      </c>
      <c r="FE105" s="309">
        <f>'[1]GHG Dashboard Data - Inventory'!FH90</f>
        <v>-11000</v>
      </c>
      <c r="FF105" s="309" t="str">
        <f>'[1]GHG Dashboard Data - Inventory'!B90</f>
        <v>No</v>
      </c>
      <c r="FG105" s="31" t="str">
        <f>IFERROR(VLOOKUP(E105,'Climate data-must not modify'!A:D,4,FALSE),"")</f>
        <v>Highlands</v>
      </c>
      <c r="FH105" s="31" t="str">
        <f t="shared" si="111"/>
        <v/>
      </c>
      <c r="FI105" s="31" t="str">
        <f t="shared" si="112"/>
        <v/>
      </c>
      <c r="FJ105" s="35"/>
    </row>
    <row r="106" spans="1:166" s="31" customFormat="1">
      <c r="A106" s="31">
        <f t="shared" si="106"/>
        <v>11</v>
      </c>
      <c r="B106" s="31">
        <f t="shared" si="107"/>
        <v>91</v>
      </c>
      <c r="C106" s="34" t="str">
        <f t="shared" si="108"/>
        <v>Paris_2014</v>
      </c>
      <c r="D106" s="231">
        <f>'[1]GHG Dashboard Data - Inventory'!H91</f>
        <v>2014</v>
      </c>
      <c r="E106" s="156" t="str">
        <f>'[1]GHG Dashboard Data - Inventory'!C91</f>
        <v>Paris</v>
      </c>
      <c r="F106" s="156" t="str">
        <f>'[1]GHG Dashboard Data - Inventory'!D91</f>
        <v>France</v>
      </c>
      <c r="G106" s="156" t="str">
        <f>'[1]GHG Dashboard Data - Inventory'!E91</f>
        <v>Europe</v>
      </c>
      <c r="H106" s="156">
        <f>'[1]GHG Dashboard Data - Inventory'!K91</f>
        <v>2270000</v>
      </c>
      <c r="I106" s="156">
        <f>'[1]GHG Dashboard Data - Inventory'!L91</f>
        <v>105</v>
      </c>
      <c r="J106" s="156">
        <f>'[1]GHG Dashboard Data - Inventory'!M91/1000000</f>
        <v>715000</v>
      </c>
      <c r="K106" s="156" t="str">
        <f>'[1]GHG Dashboard Data - Inventory'!J91</f>
        <v>BASIC</v>
      </c>
      <c r="L106" s="148">
        <f>'[1]GHG Dashboard Data - Inventory'!N91</f>
        <v>1437105.1048576359</v>
      </c>
      <c r="M106" s="148">
        <f>'[1]GHG Dashboard Data - Inventory'!O91</f>
        <v>736265.62111841096</v>
      </c>
      <c r="N106" s="149">
        <f>'[1]GHG Dashboard Data - Inventory'!P91</f>
        <v>342399.76608816243</v>
      </c>
      <c r="O106" s="148">
        <f>'[1]GHG Dashboard Data - Inventory'!Q91</f>
        <v>1248509.2610357592</v>
      </c>
      <c r="P106" s="148">
        <f>'[1]GHG Dashboard Data - Inventory'!R91</f>
        <v>923564.31127141113</v>
      </c>
      <c r="Q106" s="149">
        <f>'[1]GHG Dashboard Data - Inventory'!S91</f>
        <v>328528.61915965838</v>
      </c>
      <c r="R106" s="148" t="str">
        <f>'[1]GHG Dashboard Data - Inventory'!T91</f>
        <v>NO</v>
      </c>
      <c r="S106" s="148" t="str">
        <f>'[1]GHG Dashboard Data - Inventory'!U91</f>
        <v>NO</v>
      </c>
      <c r="T106" s="149" t="str">
        <f>'[1]GHG Dashboard Data - Inventory'!V91</f>
        <v>NO</v>
      </c>
      <c r="U106" s="148" t="str">
        <f>'[1]GHG Dashboard Data - Inventory'!W91</f>
        <v>NO</v>
      </c>
      <c r="V106" s="148" t="str">
        <f>'[1]GHG Dashboard Data - Inventory'!X91</f>
        <v>NO</v>
      </c>
      <c r="W106" s="149" t="str">
        <f>'[1]GHG Dashboard Data - Inventory'!Y91</f>
        <v>NO</v>
      </c>
      <c r="X106" s="150">
        <f>'[1]GHG Dashboard Data - Inventory'!Z91</f>
        <v>163999.85086665818</v>
      </c>
      <c r="Y106" s="148" t="str">
        <f>'[1]GHG Dashboard Data - Inventory'!AA91</f>
        <v>NO</v>
      </c>
      <c r="Z106" s="148" t="str">
        <f>'[1]GHG Dashboard Data - Inventory'!AB91</f>
        <v>NO</v>
      </c>
      <c r="AA106" s="149" t="str">
        <f>'[1]GHG Dashboard Data - Inventory'!AC91</f>
        <v>NO</v>
      </c>
      <c r="AB106" s="148" t="str">
        <f>'[1]GHG Dashboard Data - Inventory'!AD91</f>
        <v>NO</v>
      </c>
      <c r="AC106" s="148" t="str">
        <f>'[1]GHG Dashboard Data - Inventory'!AE91</f>
        <v>NO</v>
      </c>
      <c r="AD106" s="149" t="str">
        <f>'[1]GHG Dashboard Data - Inventory'!AF91</f>
        <v>NO</v>
      </c>
      <c r="AE106" s="148" t="str">
        <f>'[1]GHG Dashboard Data - Inventory'!AG91</f>
        <v>NO</v>
      </c>
      <c r="AF106" s="148" t="str">
        <f>'[1]GHG Dashboard Data - Inventory'!AH91</f>
        <v>IE</v>
      </c>
      <c r="AG106" s="148">
        <f>'[1]GHG Dashboard Data - Inventory'!AI91</f>
        <v>500343.23950418161</v>
      </c>
      <c r="AH106" s="148" t="str">
        <f>'[1]GHG Dashboard Data - Inventory'!AJ91</f>
        <v>NO</v>
      </c>
      <c r="AI106" s="149">
        <f>'[1]GHG Dashboard Data - Inventory'!AK91</f>
        <v>1790044.2173072775</v>
      </c>
      <c r="AJ106" s="148">
        <f>'[1]GHG Dashboard Data - Inventory'!AL91</f>
        <v>13324.214667801149</v>
      </c>
      <c r="AK106" s="148">
        <f>'[1]GHG Dashboard Data - Inventory'!AM91</f>
        <v>176591.24549638253</v>
      </c>
      <c r="AL106" s="149">
        <f>'[1]GHG Dashboard Data - Inventory'!AN91</f>
        <v>104.5</v>
      </c>
      <c r="AM106" s="148" t="str">
        <f>'[1]GHG Dashboard Data - Inventory'!AO91</f>
        <v>NO</v>
      </c>
      <c r="AN106" s="148" t="str">
        <f>'[1]GHG Dashboard Data - Inventory'!AP91</f>
        <v>NO</v>
      </c>
      <c r="AO106" s="149">
        <f>'[1]GHG Dashboard Data - Inventory'!AQ91</f>
        <v>6953.0361978584069</v>
      </c>
      <c r="AP106" s="148">
        <f>'[1]GHG Dashboard Data - Inventory'!AR91</f>
        <v>4725.600000001501</v>
      </c>
      <c r="AQ106" s="148" t="str">
        <f>'[1]GHG Dashboard Data - Inventory'!AS91</f>
        <v>NO</v>
      </c>
      <c r="AR106" s="149">
        <f>'[1]GHG Dashboard Data - Inventory'!AT91</f>
        <v>980.10000000225</v>
      </c>
      <c r="AS106" s="148" t="str">
        <f>'[1]GHG Dashboard Data - Inventory'!AU91</f>
        <v>IE</v>
      </c>
      <c r="AT106" s="148" t="str">
        <f>'[1]GHG Dashboard Data - Inventory'!AV91</f>
        <v>NO</v>
      </c>
      <c r="AU106" s="149" t="str">
        <f>'[1]GHG Dashboard Data - Inventory'!AW91</f>
        <v>NO</v>
      </c>
      <c r="AV106" s="148" t="str">
        <f>'[1]GHG Dashboard Data - Inventory'!AX91</f>
        <v>NO</v>
      </c>
      <c r="AW106" s="148">
        <f>'[1]GHG Dashboard Data - Inventory'!AY91</f>
        <v>24636.300000000003</v>
      </c>
      <c r="AX106" s="150" t="str">
        <f>'[1]GHG Dashboard Data - Inventory'!AZ91</f>
        <v>NO</v>
      </c>
      <c r="AY106" s="148" t="str">
        <f>'[1]GHG Dashboard Data - Inventory'!BA91</f>
        <v>NO</v>
      </c>
      <c r="AZ106" s="148">
        <f>'[1]GHG Dashboard Data - Inventory'!BB91</f>
        <v>2250.1999999999998</v>
      </c>
      <c r="BA106" s="150" t="str">
        <f>'[1]GHG Dashboard Data - Inventory'!BC91</f>
        <v>NO</v>
      </c>
      <c r="BB106" s="148" t="str">
        <f>'[1]GHG Dashboard Data - Inventory'!BD91</f>
        <v>NO</v>
      </c>
      <c r="BC106" s="148">
        <f>'[1]GHG Dashboard Data - Inventory'!BE91</f>
        <v>403413.1</v>
      </c>
      <c r="BD106" s="150" t="str">
        <f>'[1]GHG Dashboard Data - Inventory'!BF91</f>
        <v>NO</v>
      </c>
      <c r="BE106" s="148" t="str">
        <f>'[1]GHG Dashboard Data - Inventory'!BG91</f>
        <v>NO</v>
      </c>
      <c r="BF106" s="148">
        <f>'[1]GHG Dashboard Data - Inventory'!BH91</f>
        <v>18521</v>
      </c>
      <c r="BG106" s="150" t="str">
        <f>'[1]GHG Dashboard Data - Inventory'!BI91</f>
        <v>NO</v>
      </c>
      <c r="BH106" s="149">
        <f>'[1]GHG Dashboard Data - Inventory'!BJ91</f>
        <v>2234.4666666666699</v>
      </c>
      <c r="BI106" s="149" t="str">
        <f>'[1]GHG Dashboard Data - Inventory'!BK91</f>
        <v>NE</v>
      </c>
      <c r="BJ106" s="149" t="str">
        <f>'[1]GHG Dashboard Data - Inventory'!BL91</f>
        <v>NO</v>
      </c>
      <c r="BK106" s="149">
        <f>'[1]GHG Dashboard Data - Inventory'!BM91</f>
        <v>-11000</v>
      </c>
      <c r="BL106" s="149" t="str">
        <f>'[1]GHG Dashboard Data - Inventory'!BN91</f>
        <v>NO</v>
      </c>
      <c r="BM106" s="151">
        <f>'[1]GHG Dashboard Data - Inventory'!BO91</f>
        <v>5663845.3517955719</v>
      </c>
      <c r="BN106" s="269">
        <f>'[1]GHG Dashboard Data - Inventory'!BP91</f>
        <v>0</v>
      </c>
      <c r="BO106" s="269">
        <f>'[1]GHG Dashboard Data - Inventory'!BQ91</f>
        <v>0</v>
      </c>
      <c r="BP106" s="269">
        <f>'[1]GHG Dashboard Data - Inventory'!BR91</f>
        <v>0</v>
      </c>
      <c r="BQ106" s="269">
        <f>'[1]GHG Dashboard Data - Inventory'!BS91</f>
        <v>0</v>
      </c>
      <c r="BR106" s="269">
        <f>'[1]GHG Dashboard Data - Inventory'!BT91</f>
        <v>0</v>
      </c>
      <c r="BS106" s="269">
        <f>'[1]GHG Dashboard Data - Inventory'!BU91</f>
        <v>0</v>
      </c>
      <c r="BT106" s="152" t="str">
        <f t="shared" si="109"/>
        <v>Paris_2014</v>
      </c>
      <c r="BU106" s="152">
        <f>'[1]GHG Dashboard Data - Inventory'!BW91</f>
        <v>5489249.1979515841</v>
      </c>
      <c r="BV106" s="152">
        <f>'[1]GHG Dashboard Data - Inventory'!BX91</f>
        <v>7949493.9033712102</v>
      </c>
      <c r="BW106" s="152">
        <f>'[1]GHG Dashboard Data - Inventory'!BY91</f>
        <v>13613339.255166782</v>
      </c>
      <c r="BX106" s="152">
        <f>'[1]GHG Dashboard Data - Inventory'!BZ91</f>
        <v>3359241.7375987042</v>
      </c>
      <c r="BY106" s="302">
        <f>'[1]GHG Dashboard Data - Inventory'!CA91</f>
        <v>4345444.2982832175</v>
      </c>
      <c r="BZ106" s="302">
        <f>'[1]GHG Dashboard Data - Inventory'!CB91</f>
        <v>694984.29966836679</v>
      </c>
      <c r="CA106" s="302">
        <f>'[1]GHG Dashboard Data - Inventory'!CC91</f>
        <v>448820.6</v>
      </c>
      <c r="CB106" s="303">
        <f>'[1]GHG Dashboard Data - Inventory'!CD91</f>
        <v>5016372.6835310385</v>
      </c>
      <c r="CC106" s="303">
        <f>'[1]GHG Dashboard Data - Inventory'!CE91</f>
        <v>2493066.1531735053</v>
      </c>
      <c r="CD106" s="303">
        <f>'[1]GHG Dashboard Data - Inventory'!CF91</f>
        <v>448820.6</v>
      </c>
      <c r="CE106" s="303">
        <f>'[1]GHG Dashboard Data - Inventory'!CG91</f>
        <v>2234.4666666666699</v>
      </c>
      <c r="CF106" s="303">
        <f>'[1]GHG Dashboard Data - Inventory'!CH91</f>
        <v>-11000</v>
      </c>
      <c r="CG106" s="304">
        <f>'[1]GHG Dashboard Data - Inventory'!CI91</f>
        <v>2849614.2167600533</v>
      </c>
      <c r="CH106" s="304">
        <f>'[1]GHG Dashboard Data - Inventory'!CK91</f>
        <v>518393.05417198426</v>
      </c>
      <c r="CI106" s="304">
        <f>SUM('[1]GHG Dashboard Data - Inventory'!CL91:CM91)</f>
        <v>0</v>
      </c>
      <c r="CJ106" s="304">
        <f>'[1]GHG Dashboard Data - Inventory'!CN91</f>
        <v>2234.4666666666699</v>
      </c>
      <c r="CK106" s="304">
        <f>'[1]GHG Dashboard Data - Inventory'!CO91</f>
        <v>-11000</v>
      </c>
      <c r="CL106" s="302">
        <f>'[1]GHG Dashboard Data - Inventory'!CP91</f>
        <v>2173370.7259760471</v>
      </c>
      <c r="CM106" s="302">
        <f>'[1]GHG Dashboard Data - Inventory'!CQ91</f>
        <v>2172073.5723071704</v>
      </c>
      <c r="CN106" s="302" t="str">
        <f>'[1]GHG Dashboard Data - Inventory'!CR91</f>
        <v/>
      </c>
      <c r="CO106" s="302" t="str">
        <f>'[1]GHG Dashboard Data - Inventory'!CS91</f>
        <v/>
      </c>
      <c r="CP106" s="302" t="str">
        <f>'[1]GHG Dashboard Data - Inventory'!CT91</f>
        <v/>
      </c>
      <c r="CQ106" s="302" t="str">
        <f>'[1]GHG Dashboard Data - Inventory'!CU91</f>
        <v/>
      </c>
      <c r="CR106" s="302" t="str">
        <f>'[1]GHG Dashboard Data - Inventory'!CV91</f>
        <v/>
      </c>
      <c r="CS106" s="302" t="str">
        <f>'[1]GHG Dashboard Data - Inventory'!CW91</f>
        <v/>
      </c>
      <c r="CT106" s="302">
        <f>'[1]GHG Dashboard Data - Inventory'!CX91</f>
        <v>500343.23950418161</v>
      </c>
      <c r="CU106" s="302">
        <f>'[1]GHG Dashboard Data - Inventory'!CY91</f>
        <v>189915.46016418369</v>
      </c>
      <c r="CV106" s="302" t="str">
        <f>'[1]GHG Dashboard Data - Inventory'!CZ91</f>
        <v/>
      </c>
      <c r="CW106" s="302">
        <f>'[1]GHG Dashboard Data - Inventory'!DA91</f>
        <v>4725.600000001501</v>
      </c>
      <c r="CX106" s="302" t="str">
        <f>'[1]GHG Dashboard Data - Inventory'!DB91</f>
        <v/>
      </c>
      <c r="CY106" s="302">
        <f>'[1]GHG Dashboard Data - Inventory'!DC91</f>
        <v>24636.300000000003</v>
      </c>
      <c r="CZ106" s="302">
        <f>'[1]GHG Dashboard Data - Inventory'!DD91</f>
        <v>2250.1999999999998</v>
      </c>
      <c r="DA106" s="302">
        <f>'[1]GHG Dashboard Data - Inventory'!DE91</f>
        <v>403413.1</v>
      </c>
      <c r="DB106" s="302">
        <f>'[1]GHG Dashboard Data - Inventory'!DF91</f>
        <v>18521</v>
      </c>
      <c r="DC106" s="305">
        <f>'[1]GHG Dashboard Data - Inventory'!DG91</f>
        <v>2515770.4920642097</v>
      </c>
      <c r="DD106" s="305">
        <f>'[1]GHG Dashboard Data - Inventory'!DH91</f>
        <v>2500602.1914668288</v>
      </c>
      <c r="DE106" s="305" t="str">
        <f>'[1]GHG Dashboard Data - Inventory'!DI91</f>
        <v/>
      </c>
      <c r="DF106" s="305" t="str">
        <f>'[1]GHG Dashboard Data - Inventory'!DJ91</f>
        <v/>
      </c>
      <c r="DG106" s="305" t="str">
        <f>'[1]GHG Dashboard Data - Inventory'!DK91</f>
        <v/>
      </c>
      <c r="DH106" s="305" t="str">
        <f>'[1]GHG Dashboard Data - Inventory'!DL91</f>
        <v/>
      </c>
      <c r="DI106" s="305" t="str">
        <f>'[1]GHG Dashboard Data - Inventory'!DM91</f>
        <v/>
      </c>
      <c r="DJ106" s="305" t="str">
        <f>'[1]GHG Dashboard Data - Inventory'!DN91</f>
        <v/>
      </c>
      <c r="DK106" s="305">
        <f>'[1]GHG Dashboard Data - Inventory'!DO91</f>
        <v>2290387.4568114593</v>
      </c>
      <c r="DL106" s="305">
        <f>'[1]GHG Dashboard Data - Inventory'!DP91</f>
        <v>190019.96016418369</v>
      </c>
      <c r="DM106" s="305">
        <f>'[1]GHG Dashboard Data - Inventory'!DQ91</f>
        <v>6953.0361978584069</v>
      </c>
      <c r="DN106" s="305">
        <f>'[1]GHG Dashboard Data - Inventory'!DR91</f>
        <v>5705.7000000037515</v>
      </c>
      <c r="DO106" s="305" t="str">
        <f>'[1]GHG Dashboard Data - Inventory'!DS91</f>
        <v/>
      </c>
      <c r="DP106" s="305">
        <f>'[1]GHG Dashboard Data - Inventory'!DT91</f>
        <v>24636.300000000003</v>
      </c>
      <c r="DQ106" s="305">
        <f>'[1]GHG Dashboard Data - Inventory'!DU91</f>
        <v>2250.1999999999998</v>
      </c>
      <c r="DR106" s="305">
        <f>'[1]GHG Dashboard Data - Inventory'!DV91</f>
        <v>403413.1</v>
      </c>
      <c r="DS106" s="305">
        <f>'[1]GHG Dashboard Data - Inventory'!DW91</f>
        <v>18521</v>
      </c>
      <c r="DT106" s="305">
        <f>'[1]GHG Dashboard Data - Inventory'!DX91</f>
        <v>2234.4666666666699</v>
      </c>
      <c r="DU106" s="305" t="str">
        <f>'[1]GHG Dashboard Data - Inventory'!DY91</f>
        <v/>
      </c>
      <c r="DV106" s="305" t="str">
        <f>'[1]GHG Dashboard Data - Inventory'!DZ91</f>
        <v/>
      </c>
      <c r="DW106" s="305">
        <f>'[1]GHG Dashboard Data - Inventory'!EA91</f>
        <v>-11000</v>
      </c>
      <c r="DX106" s="305" t="str">
        <f>'[1]GHG Dashboard Data - Inventory'!EB91</f>
        <v/>
      </c>
      <c r="DY106" s="306">
        <f>'[1]GHG Dashboard Data - Inventory'!EC91</f>
        <v>5663845.3517955719</v>
      </c>
      <c r="DZ106" s="307">
        <f>'[1]GHG Dashboard Data - Inventory'!ED91</f>
        <v>1437105.1048576359</v>
      </c>
      <c r="EA106" s="307">
        <f>'[1]GHG Dashboard Data - Inventory'!EE91</f>
        <v>1248509.2610357592</v>
      </c>
      <c r="EB106" s="307" t="str">
        <f>'[1]GHG Dashboard Data - Inventory'!EF91</f>
        <v/>
      </c>
      <c r="EC106" s="307" t="str">
        <f>'[1]GHG Dashboard Data - Inventory'!EG91</f>
        <v/>
      </c>
      <c r="ED106" s="307">
        <f>'[1]GHG Dashboard Data - Inventory'!EH91</f>
        <v>163999.85086665818</v>
      </c>
      <c r="EE106" s="307" t="str">
        <f>'[1]GHG Dashboard Data - Inventory'!EI91</f>
        <v/>
      </c>
      <c r="EF106" s="307" t="str">
        <f>'[1]GHG Dashboard Data - Inventory'!EJ91</f>
        <v/>
      </c>
      <c r="EG106" s="307" t="str">
        <f>'[1]GHG Dashboard Data - Inventory'!EK91</f>
        <v/>
      </c>
      <c r="EH106" s="307" t="str">
        <f>'[1]GHG Dashboard Data - Inventory'!EL91</f>
        <v/>
      </c>
      <c r="EI106" s="307">
        <f>'[1]GHG Dashboard Data - Inventory'!EM91</f>
        <v>500343.23950418161</v>
      </c>
      <c r="EJ106" s="307">
        <f>'[1]GHG Dashboard Data - Inventory'!EN91</f>
        <v>13324.214667801149</v>
      </c>
      <c r="EK106" s="307" t="str">
        <f>'[1]GHG Dashboard Data - Inventory'!EO91</f>
        <v/>
      </c>
      <c r="EL106" s="307">
        <f>'[1]GHG Dashboard Data - Inventory'!EP91</f>
        <v>4725.600000001501</v>
      </c>
      <c r="EM106" s="307" t="str">
        <f>'[1]GHG Dashboard Data - Inventory'!EQ91</f>
        <v/>
      </c>
      <c r="EN106" s="307" t="str">
        <f>'[1]GHG Dashboard Data - Inventory'!ER91</f>
        <v/>
      </c>
      <c r="EO106" s="307" t="str">
        <f>'[1]GHG Dashboard Data - Inventory'!ES91</f>
        <v/>
      </c>
      <c r="EP106" s="307" t="str">
        <f>'[1]GHG Dashboard Data - Inventory'!ET91</f>
        <v/>
      </c>
      <c r="EQ106" s="307" t="str">
        <f>'[1]GHG Dashboard Data - Inventory'!EU91</f>
        <v/>
      </c>
      <c r="ER106" s="307">
        <f>'[1]GHG Dashboard Data - Inventory'!EV91</f>
        <v>2234.4666666666699</v>
      </c>
      <c r="ES106" s="307" t="str">
        <f>'[1]GHG Dashboard Data - Inventory'!EW91</f>
        <v/>
      </c>
      <c r="ET106" s="307" t="str">
        <f>'[1]GHG Dashboard Data - Inventory'!EX91</f>
        <v/>
      </c>
      <c r="EU106" s="307">
        <f>'[1]GHG Dashboard Data - Inventory'!EY91</f>
        <v>-11000</v>
      </c>
      <c r="EV106" s="307" t="str">
        <f>'[1]GHG Dashboard Data - Inventory'!EZ91</f>
        <v/>
      </c>
      <c r="EW106" s="308">
        <f t="shared" si="110"/>
        <v>163999.85086665818</v>
      </c>
      <c r="EX106" s="309">
        <f>'[1]GHG Dashboard Data - Inventory'!FA91</f>
        <v>4345444.2982832175</v>
      </c>
      <c r="EY106" s="309">
        <f>'[1]GHG Dashboard Data - Inventory'!FB91</f>
        <v>694984.29966836679</v>
      </c>
      <c r="EZ106" s="309">
        <f>'[1]GHG Dashboard Data - Inventory'!FC91</f>
        <v>448820.6</v>
      </c>
      <c r="FA106" s="309">
        <f>'[1]GHG Dashboard Data - Inventory'!FD91</f>
        <v>5016372.6835310385</v>
      </c>
      <c r="FB106" s="309">
        <f>'[1]GHG Dashboard Data - Inventory'!FE91</f>
        <v>2493066.1531735053</v>
      </c>
      <c r="FC106" s="309">
        <f>'[1]GHG Dashboard Data - Inventory'!FF91</f>
        <v>448820.6</v>
      </c>
      <c r="FD106" s="309">
        <f>'[1]GHG Dashboard Data - Inventory'!FG91</f>
        <v>2234.4666666666699</v>
      </c>
      <c r="FE106" s="309">
        <f>'[1]GHG Dashboard Data - Inventory'!FH91</f>
        <v>-11000</v>
      </c>
      <c r="FF106" s="309" t="str">
        <f>'[1]GHG Dashboard Data - Inventory'!B91</f>
        <v>Yes</v>
      </c>
      <c r="FG106" s="31" t="str">
        <f>IFERROR(VLOOKUP(E106,'Climate data-must not modify'!A:D,4,FALSE),"")</f>
        <v>Highlands</v>
      </c>
      <c r="FH106" s="31">
        <f t="shared" si="111"/>
        <v>314977.97356828192</v>
      </c>
      <c r="FI106" s="31">
        <f t="shared" si="112"/>
        <v>21619.047619047618</v>
      </c>
      <c r="FJ106" s="35"/>
    </row>
    <row r="107" spans="1:166" s="31" customFormat="1">
      <c r="A107" s="31">
        <f t="shared" si="106"/>
        <v>11</v>
      </c>
      <c r="B107" s="31">
        <f t="shared" si="107"/>
        <v>92</v>
      </c>
      <c r="C107" s="34" t="str">
        <f t="shared" si="108"/>
        <v>Philadelphia_2012</v>
      </c>
      <c r="D107" s="231">
        <f>'[1]GHG Dashboard Data - Inventory'!H92</f>
        <v>2012</v>
      </c>
      <c r="E107" s="156" t="str">
        <f>'[1]GHG Dashboard Data - Inventory'!C92</f>
        <v>Philadelphia</v>
      </c>
      <c r="F107" s="156" t="str">
        <f>'[1]GHG Dashboard Data - Inventory'!D92</f>
        <v>USA</v>
      </c>
      <c r="G107" s="156" t="str">
        <f>'[1]GHG Dashboard Data - Inventory'!E92</f>
        <v>North America</v>
      </c>
      <c r="H107" s="156">
        <f>'[1]GHG Dashboard Data - Inventory'!K92</f>
        <v>1547607</v>
      </c>
      <c r="I107" s="156">
        <f>'[1]GHG Dashboard Data - Inventory'!L92</f>
        <v>347.31741</v>
      </c>
      <c r="J107" s="156">
        <f>'[1]GHG Dashboard Data - Inventory'!M92/1000000</f>
        <v>367916</v>
      </c>
      <c r="K107" s="156" t="str">
        <f>'[1]GHG Dashboard Data - Inventory'!J92</f>
        <v>BASIC</v>
      </c>
      <c r="L107" s="148">
        <f>'[1]GHG Dashboard Data - Inventory'!N92</f>
        <v>1923615.8201678949</v>
      </c>
      <c r="M107" s="148">
        <f>'[1]GHG Dashboard Data - Inventory'!O92</f>
        <v>1765192.6269305907</v>
      </c>
      <c r="N107" s="149" t="str">
        <f>'[1]GHG Dashboard Data - Inventory'!P92</f>
        <v>NE</v>
      </c>
      <c r="O107" s="148">
        <f>'[1]GHG Dashboard Data - Inventory'!Q92</f>
        <v>2153170.932409496</v>
      </c>
      <c r="P107" s="148">
        <f>'[1]GHG Dashboard Data - Inventory'!R92</f>
        <v>4451926.4292392386</v>
      </c>
      <c r="Q107" s="149" t="str">
        <f>'[1]GHG Dashboard Data - Inventory'!S92</f>
        <v>NE</v>
      </c>
      <c r="R107" s="148">
        <f>'[1]GHG Dashboard Data - Inventory'!T92</f>
        <v>2711505</v>
      </c>
      <c r="S107" s="148" t="str">
        <f>'[1]GHG Dashboard Data - Inventory'!U92</f>
        <v>IE</v>
      </c>
      <c r="T107" s="149" t="str">
        <f>'[1]GHG Dashboard Data - Inventory'!V92</f>
        <v>NE</v>
      </c>
      <c r="U107" s="148" t="str">
        <f>'[1]GHG Dashboard Data - Inventory'!W92</f>
        <v>IE</v>
      </c>
      <c r="V107" s="148" t="str">
        <f>'[1]GHG Dashboard Data - Inventory'!X92</f>
        <v>IE</v>
      </c>
      <c r="W107" s="149" t="str">
        <f>'[1]GHG Dashboard Data - Inventory'!Y92</f>
        <v>NE</v>
      </c>
      <c r="X107" s="150">
        <f>'[1]GHG Dashboard Data - Inventory'!Z92</f>
        <v>695301.23</v>
      </c>
      <c r="Y107" s="148" t="str">
        <f>'[1]GHG Dashboard Data - Inventory'!AA92</f>
        <v>NO</v>
      </c>
      <c r="Z107" s="148" t="str">
        <f>'[1]GHG Dashboard Data - Inventory'!AB92</f>
        <v>NO</v>
      </c>
      <c r="AA107" s="149" t="str">
        <f>'[1]GHG Dashboard Data - Inventory'!AC92</f>
        <v>NO</v>
      </c>
      <c r="AB107" s="148" t="str">
        <f>'[1]GHG Dashboard Data - Inventory'!AD92</f>
        <v>NO</v>
      </c>
      <c r="AC107" s="148" t="str">
        <f>'[1]GHG Dashboard Data - Inventory'!AE92</f>
        <v>NO</v>
      </c>
      <c r="AD107" s="149" t="str">
        <f>'[1]GHG Dashboard Data - Inventory'!AF92</f>
        <v>NO</v>
      </c>
      <c r="AE107" s="148" t="str">
        <f>'[1]GHG Dashboard Data - Inventory'!AG92</f>
        <v>NO</v>
      </c>
      <c r="AF107" s="148">
        <f>'[1]GHG Dashboard Data - Inventory'!AH92</f>
        <v>487098</v>
      </c>
      <c r="AG107" s="148">
        <f>'[1]GHG Dashboard Data - Inventory'!AI92</f>
        <v>2966057.44</v>
      </c>
      <c r="AH107" s="148" t="str">
        <f>'[1]GHG Dashboard Data - Inventory'!AJ92</f>
        <v>IE</v>
      </c>
      <c r="AI107" s="149" t="str">
        <f>'[1]GHG Dashboard Data - Inventory'!AK92</f>
        <v>NE</v>
      </c>
      <c r="AJ107" s="148" t="str">
        <f>'[1]GHG Dashboard Data - Inventory'!AL92</f>
        <v>NO</v>
      </c>
      <c r="AK107" s="148">
        <f>'[1]GHG Dashboard Data - Inventory'!AM92</f>
        <v>328280.05796384555</v>
      </c>
      <c r="AL107" s="149" t="str">
        <f>'[1]GHG Dashboard Data - Inventory'!AN92</f>
        <v>NE</v>
      </c>
      <c r="AM107" s="148" t="str">
        <f>'[1]GHG Dashboard Data - Inventory'!AO92</f>
        <v>NO</v>
      </c>
      <c r="AN107" s="148" t="str">
        <f>'[1]GHG Dashboard Data - Inventory'!AP92</f>
        <v>NO</v>
      </c>
      <c r="AO107" s="149" t="str">
        <f>'[1]GHG Dashboard Data - Inventory'!AQ92</f>
        <v>NO</v>
      </c>
      <c r="AP107" s="148" t="str">
        <f>'[1]GHG Dashboard Data - Inventory'!AR92</f>
        <v>NO</v>
      </c>
      <c r="AQ107" s="148" t="str">
        <f>'[1]GHG Dashboard Data - Inventory'!AS92</f>
        <v>NO</v>
      </c>
      <c r="AR107" s="149" t="str">
        <f>'[1]GHG Dashboard Data - Inventory'!AT92</f>
        <v>NE</v>
      </c>
      <c r="AS107" s="148" t="str">
        <f>'[1]GHG Dashboard Data - Inventory'!AU92</f>
        <v>IE</v>
      </c>
      <c r="AT107" s="148" t="str">
        <f>'[1]GHG Dashboard Data - Inventory'!AV92</f>
        <v>IE</v>
      </c>
      <c r="AU107" s="149" t="str">
        <f>'[1]GHG Dashboard Data - Inventory'!AW92</f>
        <v>NO</v>
      </c>
      <c r="AV107" s="148" t="str">
        <f>'[1]GHG Dashboard Data - Inventory'!AX92</f>
        <v>NO</v>
      </c>
      <c r="AW107" s="148">
        <f>'[1]GHG Dashboard Data - Inventory'!AY92</f>
        <v>1454390.9211399693</v>
      </c>
      <c r="AX107" s="150" t="str">
        <f>'[1]GHG Dashboard Data - Inventory'!AZ92</f>
        <v>NO</v>
      </c>
      <c r="AY107" s="148" t="str">
        <f>'[1]GHG Dashboard Data - Inventory'!BA92</f>
        <v>NO</v>
      </c>
      <c r="AZ107" s="148" t="str">
        <f>'[1]GHG Dashboard Data - Inventory'!BB92</f>
        <v>NO</v>
      </c>
      <c r="BA107" s="150" t="str">
        <f>'[1]GHG Dashboard Data - Inventory'!BC92</f>
        <v>NO</v>
      </c>
      <c r="BB107" s="148" t="str">
        <f>'[1]GHG Dashboard Data - Inventory'!BD92</f>
        <v>NO</v>
      </c>
      <c r="BC107" s="148">
        <f>'[1]GHG Dashboard Data - Inventory'!BE92</f>
        <v>216697.97588422181</v>
      </c>
      <c r="BD107" s="150" t="str">
        <f>'[1]GHG Dashboard Data - Inventory'!BF92</f>
        <v>NO</v>
      </c>
      <c r="BE107" s="148">
        <f>'[1]GHG Dashboard Data - Inventory'!BG92</f>
        <v>29977</v>
      </c>
      <c r="BF107" s="148" t="str">
        <f>'[1]GHG Dashboard Data - Inventory'!BH92</f>
        <v>NO</v>
      </c>
      <c r="BG107" s="150" t="str">
        <f>'[1]GHG Dashboard Data - Inventory'!BI92</f>
        <v>NO</v>
      </c>
      <c r="BH107" s="149">
        <f>'[1]GHG Dashboard Data - Inventory'!BJ92</f>
        <v>1596444</v>
      </c>
      <c r="BI107" s="149">
        <f>'[1]GHG Dashboard Data - Inventory'!BK92</f>
        <v>10873</v>
      </c>
      <c r="BJ107" s="149" t="str">
        <f>'[1]GHG Dashboard Data - Inventory'!BL92</f>
        <v>NE</v>
      </c>
      <c r="BK107" s="149" t="str">
        <f>'[1]GHG Dashboard Data - Inventory'!BM92</f>
        <v>NE</v>
      </c>
      <c r="BL107" s="149" t="str">
        <f>'[1]GHG Dashboard Data - Inventory'!BN92</f>
        <v>NE</v>
      </c>
      <c r="BM107" s="151" t="str">
        <f>'[1]GHG Dashboard Data - Inventory'!BO92</f>
        <v>NE</v>
      </c>
      <c r="BN107" s="269">
        <f>'[1]GHG Dashboard Data - Inventory'!BP92</f>
        <v>0</v>
      </c>
      <c r="BO107" s="269">
        <f>'[1]GHG Dashboard Data - Inventory'!BQ92</f>
        <v>0</v>
      </c>
      <c r="BP107" s="269">
        <f>'[1]GHG Dashboard Data - Inventory'!BR92</f>
        <v>0</v>
      </c>
      <c r="BQ107" s="269">
        <f>'[1]GHG Dashboard Data - Inventory'!BS92</f>
        <v>0</v>
      </c>
      <c r="BR107" s="269">
        <f>'[1]GHG Dashboard Data - Inventory'!BT92</f>
        <v>0</v>
      </c>
      <c r="BS107" s="269">
        <f>'[1]GHG Dashboard Data - Inventory'!BU92</f>
        <v>0</v>
      </c>
      <c r="BT107" s="152" t="str">
        <f t="shared" si="109"/>
        <v>Philadelphia_2012</v>
      </c>
      <c r="BU107" s="152">
        <f>'[1]GHG Dashboard Data - Inventory'!BW92</f>
        <v>18487912.203735258</v>
      </c>
      <c r="BV107" s="152">
        <f>'[1]GHG Dashboard Data - Inventory'!BX92</f>
        <v>20095229.203735258</v>
      </c>
      <c r="BW107" s="152">
        <f>'[1]GHG Dashboard Data - Inventory'!BY92</f>
        <v>20095229.203735258</v>
      </c>
      <c r="BX107" s="152">
        <f>'[1]GHG Dashboard Data - Inventory'!BZ92</f>
        <v>12574042.42257739</v>
      </c>
      <c r="BY107" s="302">
        <f>'[1]GHG Dashboard Data - Inventory'!CA92</f>
        <v>13492508.808747221</v>
      </c>
      <c r="BZ107" s="302">
        <f>'[1]GHG Dashboard Data - Inventory'!CB92</f>
        <v>3294337.4979638457</v>
      </c>
      <c r="CA107" s="302">
        <f>'[1]GHG Dashboard Data - Inventory'!CC92</f>
        <v>1701065.897024191</v>
      </c>
      <c r="CB107" s="303">
        <f>'[1]GHG Dashboard Data - Inventory'!CD92</f>
        <v>13492508.808747221</v>
      </c>
      <c r="CC107" s="303">
        <f>'[1]GHG Dashboard Data - Inventory'!CE92</f>
        <v>3294337.4979638457</v>
      </c>
      <c r="CD107" s="303">
        <f>'[1]GHG Dashboard Data - Inventory'!CF92</f>
        <v>1701065.897024191</v>
      </c>
      <c r="CE107" s="303">
        <f>'[1]GHG Dashboard Data - Inventory'!CG92</f>
        <v>1607317</v>
      </c>
      <c r="CF107" s="303" t="str">
        <f>'[1]GHG Dashboard Data - Inventory'!CH92</f>
        <v/>
      </c>
      <c r="CG107" s="304">
        <f>'[1]GHG Dashboard Data - Inventory'!CI92</f>
        <v>7970690.982577391</v>
      </c>
      <c r="CH107" s="304">
        <f>'[1]GHG Dashboard Data - Inventory'!CK92</f>
        <v>2966057.44</v>
      </c>
      <c r="CI107" s="304">
        <f>SUM('[1]GHG Dashboard Data - Inventory'!CL92:CM92)</f>
        <v>29977</v>
      </c>
      <c r="CJ107" s="304">
        <f>'[1]GHG Dashboard Data - Inventory'!CN92</f>
        <v>1607317</v>
      </c>
      <c r="CK107" s="304" t="str">
        <f>'[1]GHG Dashboard Data - Inventory'!CO92</f>
        <v/>
      </c>
      <c r="CL107" s="302">
        <f>'[1]GHG Dashboard Data - Inventory'!CP92</f>
        <v>3688808.4470984857</v>
      </c>
      <c r="CM107" s="302">
        <f>'[1]GHG Dashboard Data - Inventory'!CQ92</f>
        <v>6605097.3616487347</v>
      </c>
      <c r="CN107" s="302">
        <f>'[1]GHG Dashboard Data - Inventory'!CR92</f>
        <v>2711505</v>
      </c>
      <c r="CO107" s="302" t="str">
        <f>'[1]GHG Dashboard Data - Inventory'!CS92</f>
        <v/>
      </c>
      <c r="CP107" s="302" t="str">
        <f>'[1]GHG Dashboard Data - Inventory'!CT92</f>
        <v/>
      </c>
      <c r="CQ107" s="302" t="str">
        <f>'[1]GHG Dashboard Data - Inventory'!CU92</f>
        <v/>
      </c>
      <c r="CR107" s="302" t="str">
        <f>'[1]GHG Dashboard Data - Inventory'!CV92</f>
        <v/>
      </c>
      <c r="CS107" s="302">
        <f>'[1]GHG Dashboard Data - Inventory'!CW92</f>
        <v>487098</v>
      </c>
      <c r="CT107" s="302">
        <f>'[1]GHG Dashboard Data - Inventory'!CX92</f>
        <v>2966057.44</v>
      </c>
      <c r="CU107" s="302">
        <f>'[1]GHG Dashboard Data - Inventory'!CY92</f>
        <v>328280.05796384555</v>
      </c>
      <c r="CV107" s="302" t="str">
        <f>'[1]GHG Dashboard Data - Inventory'!CZ92</f>
        <v/>
      </c>
      <c r="CW107" s="302" t="str">
        <f>'[1]GHG Dashboard Data - Inventory'!DA92</f>
        <v/>
      </c>
      <c r="CX107" s="302" t="str">
        <f>'[1]GHG Dashboard Data - Inventory'!DB92</f>
        <v/>
      </c>
      <c r="CY107" s="302">
        <f>'[1]GHG Dashboard Data - Inventory'!DC92</f>
        <v>1454390.9211399693</v>
      </c>
      <c r="CZ107" s="302" t="str">
        <f>'[1]GHG Dashboard Data - Inventory'!DD92</f>
        <v/>
      </c>
      <c r="DA107" s="302">
        <f>'[1]GHG Dashboard Data - Inventory'!DE92</f>
        <v>216697.97588422181</v>
      </c>
      <c r="DB107" s="302">
        <f>'[1]GHG Dashboard Data - Inventory'!DF92</f>
        <v>29977</v>
      </c>
      <c r="DC107" s="305">
        <f>'[1]GHG Dashboard Data - Inventory'!DG92</f>
        <v>3688808.4470984857</v>
      </c>
      <c r="DD107" s="305">
        <f>'[1]GHG Dashboard Data - Inventory'!DH92</f>
        <v>6605097.3616487347</v>
      </c>
      <c r="DE107" s="305">
        <f>'[1]GHG Dashboard Data - Inventory'!DI92</f>
        <v>2711505</v>
      </c>
      <c r="DF107" s="305" t="str">
        <f>'[1]GHG Dashboard Data - Inventory'!DJ92</f>
        <v/>
      </c>
      <c r="DG107" s="305" t="str">
        <f>'[1]GHG Dashboard Data - Inventory'!DK92</f>
        <v/>
      </c>
      <c r="DH107" s="305" t="str">
        <f>'[1]GHG Dashboard Data - Inventory'!DL92</f>
        <v/>
      </c>
      <c r="DI107" s="305" t="str">
        <f>'[1]GHG Dashboard Data - Inventory'!DM92</f>
        <v/>
      </c>
      <c r="DJ107" s="305">
        <f>'[1]GHG Dashboard Data - Inventory'!DN92</f>
        <v>487098</v>
      </c>
      <c r="DK107" s="305">
        <f>'[1]GHG Dashboard Data - Inventory'!DO92</f>
        <v>2966057.44</v>
      </c>
      <c r="DL107" s="305">
        <f>'[1]GHG Dashboard Data - Inventory'!DP92</f>
        <v>328280.05796384555</v>
      </c>
      <c r="DM107" s="305" t="str">
        <f>'[1]GHG Dashboard Data - Inventory'!DQ92</f>
        <v/>
      </c>
      <c r="DN107" s="305" t="str">
        <f>'[1]GHG Dashboard Data - Inventory'!DR92</f>
        <v/>
      </c>
      <c r="DO107" s="305" t="str">
        <f>'[1]GHG Dashboard Data - Inventory'!DS92</f>
        <v/>
      </c>
      <c r="DP107" s="305">
        <f>'[1]GHG Dashboard Data - Inventory'!DT92</f>
        <v>1454390.9211399693</v>
      </c>
      <c r="DQ107" s="305" t="str">
        <f>'[1]GHG Dashboard Data - Inventory'!DU92</f>
        <v/>
      </c>
      <c r="DR107" s="305">
        <f>'[1]GHG Dashboard Data - Inventory'!DV92</f>
        <v>216697.97588422181</v>
      </c>
      <c r="DS107" s="305">
        <f>'[1]GHG Dashboard Data - Inventory'!DW92</f>
        <v>29977</v>
      </c>
      <c r="DT107" s="305">
        <f>'[1]GHG Dashboard Data - Inventory'!DX92</f>
        <v>1596444</v>
      </c>
      <c r="DU107" s="305">
        <f>'[1]GHG Dashboard Data - Inventory'!DY92</f>
        <v>10873</v>
      </c>
      <c r="DV107" s="305" t="str">
        <f>'[1]GHG Dashboard Data - Inventory'!DZ92</f>
        <v/>
      </c>
      <c r="DW107" s="305" t="str">
        <f>'[1]GHG Dashboard Data - Inventory'!EA92</f>
        <v/>
      </c>
      <c r="DX107" s="305" t="str">
        <f>'[1]GHG Dashboard Data - Inventory'!EB92</f>
        <v/>
      </c>
      <c r="DY107" s="306" t="str">
        <f>'[1]GHG Dashboard Data - Inventory'!EC92</f>
        <v/>
      </c>
      <c r="DZ107" s="307">
        <f>'[1]GHG Dashboard Data - Inventory'!ED92</f>
        <v>1923615.8201678949</v>
      </c>
      <c r="EA107" s="307">
        <f>'[1]GHG Dashboard Data - Inventory'!EE92</f>
        <v>2153170.932409496</v>
      </c>
      <c r="EB107" s="307">
        <f>'[1]GHG Dashboard Data - Inventory'!EF92</f>
        <v>2711505</v>
      </c>
      <c r="EC107" s="307" t="str">
        <f>'[1]GHG Dashboard Data - Inventory'!EG92</f>
        <v/>
      </c>
      <c r="ED107" s="307">
        <f>'[1]GHG Dashboard Data - Inventory'!EH92</f>
        <v>695301.23</v>
      </c>
      <c r="EE107" s="307" t="str">
        <f>'[1]GHG Dashboard Data - Inventory'!EI92</f>
        <v/>
      </c>
      <c r="EF107" s="307" t="str">
        <f>'[1]GHG Dashboard Data - Inventory'!EJ92</f>
        <v/>
      </c>
      <c r="EG107" s="307" t="str">
        <f>'[1]GHG Dashboard Data - Inventory'!EK92</f>
        <v/>
      </c>
      <c r="EH107" s="307">
        <f>'[1]GHG Dashboard Data - Inventory'!EL92</f>
        <v>487098</v>
      </c>
      <c r="EI107" s="307">
        <f>'[1]GHG Dashboard Data - Inventory'!EM92</f>
        <v>2966057.44</v>
      </c>
      <c r="EJ107" s="307" t="str">
        <f>'[1]GHG Dashboard Data - Inventory'!EN92</f>
        <v/>
      </c>
      <c r="EK107" s="307" t="str">
        <f>'[1]GHG Dashboard Data - Inventory'!EO92</f>
        <v/>
      </c>
      <c r="EL107" s="307" t="str">
        <f>'[1]GHG Dashboard Data - Inventory'!EP92</f>
        <v/>
      </c>
      <c r="EM107" s="307" t="str">
        <f>'[1]GHG Dashboard Data - Inventory'!EQ92</f>
        <v/>
      </c>
      <c r="EN107" s="307" t="str">
        <f>'[1]GHG Dashboard Data - Inventory'!ER92</f>
        <v/>
      </c>
      <c r="EO107" s="307" t="str">
        <f>'[1]GHG Dashboard Data - Inventory'!ES92</f>
        <v/>
      </c>
      <c r="EP107" s="307" t="str">
        <f>'[1]GHG Dashboard Data - Inventory'!ET92</f>
        <v/>
      </c>
      <c r="EQ107" s="307">
        <f>'[1]GHG Dashboard Data - Inventory'!EU92</f>
        <v>29977</v>
      </c>
      <c r="ER107" s="307">
        <f>'[1]GHG Dashboard Data - Inventory'!EV92</f>
        <v>1596444</v>
      </c>
      <c r="ES107" s="307">
        <f>'[1]GHG Dashboard Data - Inventory'!EW92</f>
        <v>10873</v>
      </c>
      <c r="ET107" s="307" t="str">
        <f>'[1]GHG Dashboard Data - Inventory'!EX92</f>
        <v/>
      </c>
      <c r="EU107" s="307" t="str">
        <f>'[1]GHG Dashboard Data - Inventory'!EY92</f>
        <v/>
      </c>
      <c r="EV107" s="307" t="str">
        <f>'[1]GHG Dashboard Data - Inventory'!EZ92</f>
        <v/>
      </c>
      <c r="EW107" s="308">
        <f t="shared" si="110"/>
        <v>695301.23</v>
      </c>
      <c r="EX107" s="309">
        <f>'[1]GHG Dashboard Data - Inventory'!FA92</f>
        <v>13492508.808747221</v>
      </c>
      <c r="EY107" s="309">
        <f>'[1]GHG Dashboard Data - Inventory'!FB92</f>
        <v>3294337.4979638457</v>
      </c>
      <c r="EZ107" s="309">
        <f>'[1]GHG Dashboard Data - Inventory'!FC92</f>
        <v>1701065.897024191</v>
      </c>
      <c r="FA107" s="309">
        <f>'[1]GHG Dashboard Data - Inventory'!FD92</f>
        <v>13492508.808747221</v>
      </c>
      <c r="FB107" s="309">
        <f>'[1]GHG Dashboard Data - Inventory'!FE92</f>
        <v>3294337.4979638457</v>
      </c>
      <c r="FC107" s="309">
        <f>'[1]GHG Dashboard Data - Inventory'!FF92</f>
        <v>1701065.897024191</v>
      </c>
      <c r="FD107" s="309">
        <f>'[1]GHG Dashboard Data - Inventory'!FG92</f>
        <v>1607317</v>
      </c>
      <c r="FE107" s="309" t="str">
        <f>'[1]GHG Dashboard Data - Inventory'!FH92</f>
        <v/>
      </c>
      <c r="FF107" s="309" t="str">
        <f>'[1]GHG Dashboard Data - Inventory'!B92</f>
        <v>No</v>
      </c>
      <c r="FG107" s="31" t="str">
        <f>IFERROR(VLOOKUP(E107,'Climate data-must not modify'!A:D,4,FALSE),"")</f>
        <v>Sub-tropical</v>
      </c>
      <c r="FH107" s="31">
        <f t="shared" si="111"/>
        <v>237732.18911519527</v>
      </c>
      <c r="FI107" s="31">
        <f t="shared" si="112"/>
        <v>4455.8866196773724</v>
      </c>
      <c r="FJ107" s="35"/>
    </row>
    <row r="108" spans="1:166" s="31" customFormat="1">
      <c r="A108" s="31">
        <f t="shared" si="106"/>
        <v>11</v>
      </c>
      <c r="B108" s="31">
        <f t="shared" si="107"/>
        <v>93</v>
      </c>
      <c r="C108" s="34" t="str">
        <f t="shared" si="108"/>
        <v>Philadelphia_2014</v>
      </c>
      <c r="D108" s="231">
        <f>'[1]GHG Dashboard Data - Inventory'!H93</f>
        <v>2014</v>
      </c>
      <c r="E108" s="156" t="str">
        <f>'[1]GHG Dashboard Data - Inventory'!C93</f>
        <v>Philadelphia</v>
      </c>
      <c r="F108" s="156" t="str">
        <f>'[1]GHG Dashboard Data - Inventory'!D93</f>
        <v>USA</v>
      </c>
      <c r="G108" s="156" t="str">
        <f>'[1]GHG Dashboard Data - Inventory'!E93</f>
        <v>North America</v>
      </c>
      <c r="H108" s="156">
        <f>'[1]GHG Dashboard Data - Inventory'!K93</f>
        <v>1547607</v>
      </c>
      <c r="I108" s="156">
        <f>'[1]GHG Dashboard Data - Inventory'!L93</f>
        <v>347.31741</v>
      </c>
      <c r="J108" s="156">
        <f>'[1]GHG Dashboard Data - Inventory'!M93/1000000</f>
        <v>367916</v>
      </c>
      <c r="K108" s="156" t="str">
        <f>'[1]GHG Dashboard Data - Inventory'!J93</f>
        <v>BASIC</v>
      </c>
      <c r="L108" s="148">
        <f>'[1]GHG Dashboard Data - Inventory'!N93</f>
        <v>2450710.3227457837</v>
      </c>
      <c r="M108" s="148">
        <f>'[1]GHG Dashboard Data - Inventory'!O93</f>
        <v>1518564.859364534</v>
      </c>
      <c r="N108" s="149" t="str">
        <f>'[1]GHG Dashboard Data - Inventory'!P93</f>
        <v>NE</v>
      </c>
      <c r="O108" s="148">
        <f>'[1]GHG Dashboard Data - Inventory'!Q93</f>
        <v>2226949.2536050119</v>
      </c>
      <c r="P108" s="148">
        <f>'[1]GHG Dashboard Data - Inventory'!R93</f>
        <v>3780212.8054697528</v>
      </c>
      <c r="Q108" s="149" t="str">
        <f>'[1]GHG Dashboard Data - Inventory'!S93</f>
        <v>NE</v>
      </c>
      <c r="R108" s="148">
        <f>'[1]GHG Dashboard Data - Inventory'!T93</f>
        <v>3064390</v>
      </c>
      <c r="S108" s="148" t="str">
        <f>'[1]GHG Dashboard Data - Inventory'!U93</f>
        <v>IE</v>
      </c>
      <c r="T108" s="149" t="str">
        <f>'[1]GHG Dashboard Data - Inventory'!V93</f>
        <v>NE</v>
      </c>
      <c r="U108" s="148" t="str">
        <f>'[1]GHG Dashboard Data - Inventory'!W93</f>
        <v>IE</v>
      </c>
      <c r="V108" s="148" t="str">
        <f>'[1]GHG Dashboard Data - Inventory'!X93</f>
        <v>IE</v>
      </c>
      <c r="W108" s="149" t="str">
        <f>'[1]GHG Dashboard Data - Inventory'!Y93</f>
        <v>NE</v>
      </c>
      <c r="X108" s="150">
        <f>'[1]GHG Dashboard Data - Inventory'!Z93</f>
        <v>757217</v>
      </c>
      <c r="Y108" s="148" t="str">
        <f>'[1]GHG Dashboard Data - Inventory'!AA93</f>
        <v>NO</v>
      </c>
      <c r="Z108" s="148" t="str">
        <f>'[1]GHG Dashboard Data - Inventory'!AB93</f>
        <v>NO</v>
      </c>
      <c r="AA108" s="149" t="str">
        <f>'[1]GHG Dashboard Data - Inventory'!AC93</f>
        <v>NO</v>
      </c>
      <c r="AB108" s="148" t="str">
        <f>'[1]GHG Dashboard Data - Inventory'!AD93</f>
        <v>NO</v>
      </c>
      <c r="AC108" s="148" t="str">
        <f>'[1]GHG Dashboard Data - Inventory'!AE93</f>
        <v>NO</v>
      </c>
      <c r="AD108" s="149" t="str">
        <f>'[1]GHG Dashboard Data - Inventory'!AF93</f>
        <v>NO</v>
      </c>
      <c r="AE108" s="148" t="str">
        <f>'[1]GHG Dashboard Data - Inventory'!AG93</f>
        <v>NO</v>
      </c>
      <c r="AF108" s="148">
        <f>'[1]GHG Dashboard Data - Inventory'!AH93</f>
        <v>479598</v>
      </c>
      <c r="AG108" s="148">
        <f>'[1]GHG Dashboard Data - Inventory'!AI93</f>
        <v>2921427.56</v>
      </c>
      <c r="AH108" s="148" t="str">
        <f>'[1]GHG Dashboard Data - Inventory'!AJ93</f>
        <v>IE</v>
      </c>
      <c r="AI108" s="149" t="str">
        <f>'[1]GHG Dashboard Data - Inventory'!AK93</f>
        <v>NE</v>
      </c>
      <c r="AJ108" s="148" t="str">
        <f>'[1]GHG Dashboard Data - Inventory'!AL93</f>
        <v>NO</v>
      </c>
      <c r="AK108" s="148">
        <f>'[1]GHG Dashboard Data - Inventory'!AM93</f>
        <v>279345.64867521665</v>
      </c>
      <c r="AL108" s="149" t="str">
        <f>'[1]GHG Dashboard Data - Inventory'!AN93</f>
        <v>NE</v>
      </c>
      <c r="AM108" s="148" t="str">
        <f>'[1]GHG Dashboard Data - Inventory'!AO93</f>
        <v>NO</v>
      </c>
      <c r="AN108" s="148" t="str">
        <f>'[1]GHG Dashboard Data - Inventory'!AP93</f>
        <v>NO</v>
      </c>
      <c r="AO108" s="149" t="str">
        <f>'[1]GHG Dashboard Data - Inventory'!AQ93</f>
        <v>NO</v>
      </c>
      <c r="AP108" s="148" t="str">
        <f>'[1]GHG Dashboard Data - Inventory'!AR93</f>
        <v>NO</v>
      </c>
      <c r="AQ108" s="148" t="str">
        <f>'[1]GHG Dashboard Data - Inventory'!AS93</f>
        <v>NO</v>
      </c>
      <c r="AR108" s="149" t="str">
        <f>'[1]GHG Dashboard Data - Inventory'!AT93</f>
        <v>NE</v>
      </c>
      <c r="AS108" s="148" t="str">
        <f>'[1]GHG Dashboard Data - Inventory'!AU93</f>
        <v>IE</v>
      </c>
      <c r="AT108" s="148" t="str">
        <f>'[1]GHG Dashboard Data - Inventory'!AV93</f>
        <v>IE</v>
      </c>
      <c r="AU108" s="149" t="str">
        <f>'[1]GHG Dashboard Data - Inventory'!AW93</f>
        <v>NO</v>
      </c>
      <c r="AV108" s="148" t="str">
        <f>'[1]GHG Dashboard Data - Inventory'!AX93</f>
        <v>NO</v>
      </c>
      <c r="AW108" s="148">
        <f>'[1]GHG Dashboard Data - Inventory'!AY93</f>
        <v>115567</v>
      </c>
      <c r="AX108" s="150" t="str">
        <f>'[1]GHG Dashboard Data - Inventory'!AZ93</f>
        <v>NO</v>
      </c>
      <c r="AY108" s="148" t="str">
        <f>'[1]GHG Dashboard Data - Inventory'!BA93</f>
        <v>NO</v>
      </c>
      <c r="AZ108" s="148" t="str">
        <f>'[1]GHG Dashboard Data - Inventory'!BB93</f>
        <v>NO</v>
      </c>
      <c r="BA108" s="150" t="str">
        <f>'[1]GHG Dashboard Data - Inventory'!BC93</f>
        <v>NO</v>
      </c>
      <c r="BB108" s="148" t="str">
        <f>'[1]GHG Dashboard Data - Inventory'!BD93</f>
        <v>NO</v>
      </c>
      <c r="BC108" s="148">
        <f>'[1]GHG Dashboard Data - Inventory'!BE93</f>
        <v>493005</v>
      </c>
      <c r="BD108" s="150" t="str">
        <f>'[1]GHG Dashboard Data - Inventory'!BF93</f>
        <v>NO</v>
      </c>
      <c r="BE108" s="148">
        <f>'[1]GHG Dashboard Data - Inventory'!BG93</f>
        <v>25708.5</v>
      </c>
      <c r="BF108" s="148" t="str">
        <f>'[1]GHG Dashboard Data - Inventory'!BH93</f>
        <v>NO</v>
      </c>
      <c r="BG108" s="150" t="str">
        <f>'[1]GHG Dashboard Data - Inventory'!BI93</f>
        <v>NO</v>
      </c>
      <c r="BH108" s="149">
        <f>'[1]GHG Dashboard Data - Inventory'!BJ93</f>
        <v>1286721</v>
      </c>
      <c r="BI108" s="149">
        <f>'[1]GHG Dashboard Data - Inventory'!BK93</f>
        <v>33141</v>
      </c>
      <c r="BJ108" s="149" t="str">
        <f>'[1]GHG Dashboard Data - Inventory'!BL93</f>
        <v>NE</v>
      </c>
      <c r="BK108" s="149" t="str">
        <f>'[1]GHG Dashboard Data - Inventory'!BM93</f>
        <v>NE</v>
      </c>
      <c r="BL108" s="149" t="str">
        <f>'[1]GHG Dashboard Data - Inventory'!BN93</f>
        <v>NE</v>
      </c>
      <c r="BM108" s="151" t="str">
        <f>'[1]GHG Dashboard Data - Inventory'!BO93</f>
        <v>NE</v>
      </c>
      <c r="BN108" s="269">
        <f>'[1]GHG Dashboard Data - Inventory'!BP93</f>
        <v>0</v>
      </c>
      <c r="BO108" s="269">
        <f>'[1]GHG Dashboard Data - Inventory'!BQ93</f>
        <v>0</v>
      </c>
      <c r="BP108" s="269">
        <f>'[1]GHG Dashboard Data - Inventory'!BR93</f>
        <v>0</v>
      </c>
      <c r="BQ108" s="269">
        <f>'[1]GHG Dashboard Data - Inventory'!BS93</f>
        <v>0</v>
      </c>
      <c r="BR108" s="269">
        <f>'[1]GHG Dashboard Data - Inventory'!BT93</f>
        <v>0</v>
      </c>
      <c r="BS108" s="269">
        <f>'[1]GHG Dashboard Data - Inventory'!BU93</f>
        <v>0</v>
      </c>
      <c r="BT108" s="152" t="str">
        <f t="shared" si="109"/>
        <v>Philadelphia_2014</v>
      </c>
      <c r="BU108" s="152">
        <f>'[1]GHG Dashboard Data - Inventory'!BW93</f>
        <v>17355478.949860301</v>
      </c>
      <c r="BV108" s="152">
        <f>'[1]GHG Dashboard Data - Inventory'!BX93</f>
        <v>18675340.949860301</v>
      </c>
      <c r="BW108" s="152">
        <f>'[1]GHG Dashboard Data - Inventory'!BY93</f>
        <v>18675340.949860301</v>
      </c>
      <c r="BX108" s="152">
        <f>'[1]GHG Dashboard Data - Inventory'!BZ93</f>
        <v>13245862.636350796</v>
      </c>
      <c r="BY108" s="302">
        <f>'[1]GHG Dashboard Data - Inventory'!CA93</f>
        <v>13520425.241185084</v>
      </c>
      <c r="BZ108" s="302">
        <f>'[1]GHG Dashboard Data - Inventory'!CB93</f>
        <v>3200773.2086752169</v>
      </c>
      <c r="CA108" s="302">
        <f>'[1]GHG Dashboard Data - Inventory'!CC93</f>
        <v>634280.5</v>
      </c>
      <c r="CB108" s="303">
        <f>'[1]GHG Dashboard Data - Inventory'!CD93</f>
        <v>13520425.241185084</v>
      </c>
      <c r="CC108" s="303">
        <f>'[1]GHG Dashboard Data - Inventory'!CE93</f>
        <v>3200773.2086752169</v>
      </c>
      <c r="CD108" s="303">
        <f>'[1]GHG Dashboard Data - Inventory'!CF93</f>
        <v>634280.5</v>
      </c>
      <c r="CE108" s="303">
        <f>'[1]GHG Dashboard Data - Inventory'!CG93</f>
        <v>1319862</v>
      </c>
      <c r="CF108" s="303" t="str">
        <f>'[1]GHG Dashboard Data - Inventory'!CH93</f>
        <v/>
      </c>
      <c r="CG108" s="304">
        <f>'[1]GHG Dashboard Data - Inventory'!CI93</f>
        <v>8978864.5763507951</v>
      </c>
      <c r="CH108" s="304">
        <f>'[1]GHG Dashboard Data - Inventory'!CK93</f>
        <v>2921427.56</v>
      </c>
      <c r="CI108" s="304">
        <f>SUM('[1]GHG Dashboard Data - Inventory'!CL93:CM93)</f>
        <v>25708.5</v>
      </c>
      <c r="CJ108" s="304">
        <f>'[1]GHG Dashboard Data - Inventory'!CN93</f>
        <v>1319862</v>
      </c>
      <c r="CK108" s="304" t="str">
        <f>'[1]GHG Dashboard Data - Inventory'!CO93</f>
        <v/>
      </c>
      <c r="CL108" s="302">
        <f>'[1]GHG Dashboard Data - Inventory'!CP93</f>
        <v>3969275.182110318</v>
      </c>
      <c r="CM108" s="302">
        <f>'[1]GHG Dashboard Data - Inventory'!CQ93</f>
        <v>6007162.0590747651</v>
      </c>
      <c r="CN108" s="302">
        <f>'[1]GHG Dashboard Data - Inventory'!CR93</f>
        <v>3064390</v>
      </c>
      <c r="CO108" s="302" t="str">
        <f>'[1]GHG Dashboard Data - Inventory'!CS93</f>
        <v/>
      </c>
      <c r="CP108" s="302" t="str">
        <f>'[1]GHG Dashboard Data - Inventory'!CT93</f>
        <v/>
      </c>
      <c r="CQ108" s="302" t="str">
        <f>'[1]GHG Dashboard Data - Inventory'!CU93</f>
        <v/>
      </c>
      <c r="CR108" s="302" t="str">
        <f>'[1]GHG Dashboard Data - Inventory'!CV93</f>
        <v/>
      </c>
      <c r="CS108" s="302">
        <f>'[1]GHG Dashboard Data - Inventory'!CW93</f>
        <v>479598</v>
      </c>
      <c r="CT108" s="302">
        <f>'[1]GHG Dashboard Data - Inventory'!CX93</f>
        <v>2921427.56</v>
      </c>
      <c r="CU108" s="302">
        <f>'[1]GHG Dashboard Data - Inventory'!CY93</f>
        <v>279345.64867521665</v>
      </c>
      <c r="CV108" s="302" t="str">
        <f>'[1]GHG Dashboard Data - Inventory'!CZ93</f>
        <v/>
      </c>
      <c r="CW108" s="302" t="str">
        <f>'[1]GHG Dashboard Data - Inventory'!DA93</f>
        <v/>
      </c>
      <c r="CX108" s="302" t="str">
        <f>'[1]GHG Dashboard Data - Inventory'!DB93</f>
        <v/>
      </c>
      <c r="CY108" s="302">
        <f>'[1]GHG Dashboard Data - Inventory'!DC93</f>
        <v>115567</v>
      </c>
      <c r="CZ108" s="302" t="str">
        <f>'[1]GHG Dashboard Data - Inventory'!DD93</f>
        <v/>
      </c>
      <c r="DA108" s="302">
        <f>'[1]GHG Dashboard Data - Inventory'!DE93</f>
        <v>493005</v>
      </c>
      <c r="DB108" s="302">
        <f>'[1]GHG Dashboard Data - Inventory'!DF93</f>
        <v>25708.5</v>
      </c>
      <c r="DC108" s="305">
        <f>'[1]GHG Dashboard Data - Inventory'!DG93</f>
        <v>3969275.182110318</v>
      </c>
      <c r="DD108" s="305">
        <f>'[1]GHG Dashboard Data - Inventory'!DH93</f>
        <v>6007162.0590747651</v>
      </c>
      <c r="DE108" s="305">
        <f>'[1]GHG Dashboard Data - Inventory'!DI93</f>
        <v>3064390</v>
      </c>
      <c r="DF108" s="305" t="str">
        <f>'[1]GHG Dashboard Data - Inventory'!DJ93</f>
        <v/>
      </c>
      <c r="DG108" s="305" t="str">
        <f>'[1]GHG Dashboard Data - Inventory'!DK93</f>
        <v/>
      </c>
      <c r="DH108" s="305" t="str">
        <f>'[1]GHG Dashboard Data - Inventory'!DL93</f>
        <v/>
      </c>
      <c r="DI108" s="305" t="str">
        <f>'[1]GHG Dashboard Data - Inventory'!DM93</f>
        <v/>
      </c>
      <c r="DJ108" s="305">
        <f>'[1]GHG Dashboard Data - Inventory'!DN93</f>
        <v>479598</v>
      </c>
      <c r="DK108" s="305">
        <f>'[1]GHG Dashboard Data - Inventory'!DO93</f>
        <v>2921427.56</v>
      </c>
      <c r="DL108" s="305">
        <f>'[1]GHG Dashboard Data - Inventory'!DP93</f>
        <v>279345.64867521665</v>
      </c>
      <c r="DM108" s="305" t="str">
        <f>'[1]GHG Dashboard Data - Inventory'!DQ93</f>
        <v/>
      </c>
      <c r="DN108" s="305" t="str">
        <f>'[1]GHG Dashboard Data - Inventory'!DR93</f>
        <v/>
      </c>
      <c r="DO108" s="305" t="str">
        <f>'[1]GHG Dashboard Data - Inventory'!DS93</f>
        <v/>
      </c>
      <c r="DP108" s="305">
        <f>'[1]GHG Dashboard Data - Inventory'!DT93</f>
        <v>115567</v>
      </c>
      <c r="DQ108" s="305" t="str">
        <f>'[1]GHG Dashboard Data - Inventory'!DU93</f>
        <v/>
      </c>
      <c r="DR108" s="305">
        <f>'[1]GHG Dashboard Data - Inventory'!DV93</f>
        <v>493005</v>
      </c>
      <c r="DS108" s="305">
        <f>'[1]GHG Dashboard Data - Inventory'!DW93</f>
        <v>25708.5</v>
      </c>
      <c r="DT108" s="305">
        <f>'[1]GHG Dashboard Data - Inventory'!DX93</f>
        <v>1286721</v>
      </c>
      <c r="DU108" s="305">
        <f>'[1]GHG Dashboard Data - Inventory'!DY93</f>
        <v>33141</v>
      </c>
      <c r="DV108" s="305" t="str">
        <f>'[1]GHG Dashboard Data - Inventory'!DZ93</f>
        <v/>
      </c>
      <c r="DW108" s="305" t="str">
        <f>'[1]GHG Dashboard Data - Inventory'!EA93</f>
        <v/>
      </c>
      <c r="DX108" s="305" t="str">
        <f>'[1]GHG Dashboard Data - Inventory'!EB93</f>
        <v/>
      </c>
      <c r="DY108" s="306" t="str">
        <f>'[1]GHG Dashboard Data - Inventory'!EC93</f>
        <v/>
      </c>
      <c r="DZ108" s="307">
        <f>'[1]GHG Dashboard Data - Inventory'!ED93</f>
        <v>2450710.3227457837</v>
      </c>
      <c r="EA108" s="307">
        <f>'[1]GHG Dashboard Data - Inventory'!EE93</f>
        <v>2226949.2536050119</v>
      </c>
      <c r="EB108" s="307">
        <f>'[1]GHG Dashboard Data - Inventory'!EF93</f>
        <v>3064390</v>
      </c>
      <c r="EC108" s="307" t="str">
        <f>'[1]GHG Dashboard Data - Inventory'!EG93</f>
        <v/>
      </c>
      <c r="ED108" s="307">
        <f>'[1]GHG Dashboard Data - Inventory'!EH93</f>
        <v>757217</v>
      </c>
      <c r="EE108" s="307" t="str">
        <f>'[1]GHG Dashboard Data - Inventory'!EI93</f>
        <v/>
      </c>
      <c r="EF108" s="307" t="str">
        <f>'[1]GHG Dashboard Data - Inventory'!EJ93</f>
        <v/>
      </c>
      <c r="EG108" s="307" t="str">
        <f>'[1]GHG Dashboard Data - Inventory'!EK93</f>
        <v/>
      </c>
      <c r="EH108" s="307">
        <f>'[1]GHG Dashboard Data - Inventory'!EL93</f>
        <v>479598</v>
      </c>
      <c r="EI108" s="307">
        <f>'[1]GHG Dashboard Data - Inventory'!EM93</f>
        <v>2921427.56</v>
      </c>
      <c r="EJ108" s="307" t="str">
        <f>'[1]GHG Dashboard Data - Inventory'!EN93</f>
        <v/>
      </c>
      <c r="EK108" s="307" t="str">
        <f>'[1]GHG Dashboard Data - Inventory'!EO93</f>
        <v/>
      </c>
      <c r="EL108" s="307" t="str">
        <f>'[1]GHG Dashboard Data - Inventory'!EP93</f>
        <v/>
      </c>
      <c r="EM108" s="307" t="str">
        <f>'[1]GHG Dashboard Data - Inventory'!EQ93</f>
        <v/>
      </c>
      <c r="EN108" s="307" t="str">
        <f>'[1]GHG Dashboard Data - Inventory'!ER93</f>
        <v/>
      </c>
      <c r="EO108" s="307" t="str">
        <f>'[1]GHG Dashboard Data - Inventory'!ES93</f>
        <v/>
      </c>
      <c r="EP108" s="307" t="str">
        <f>'[1]GHG Dashboard Data - Inventory'!ET93</f>
        <v/>
      </c>
      <c r="EQ108" s="307">
        <f>'[1]GHG Dashboard Data - Inventory'!EU93</f>
        <v>25708.5</v>
      </c>
      <c r="ER108" s="307">
        <f>'[1]GHG Dashboard Data - Inventory'!EV93</f>
        <v>1286721</v>
      </c>
      <c r="ES108" s="307">
        <f>'[1]GHG Dashboard Data - Inventory'!EW93</f>
        <v>33141</v>
      </c>
      <c r="ET108" s="307" t="str">
        <f>'[1]GHG Dashboard Data - Inventory'!EX93</f>
        <v/>
      </c>
      <c r="EU108" s="307" t="str">
        <f>'[1]GHG Dashboard Data - Inventory'!EY93</f>
        <v/>
      </c>
      <c r="EV108" s="307" t="str">
        <f>'[1]GHG Dashboard Data - Inventory'!EZ93</f>
        <v/>
      </c>
      <c r="EW108" s="308">
        <f t="shared" si="110"/>
        <v>757217</v>
      </c>
      <c r="EX108" s="309">
        <f>'[1]GHG Dashboard Data - Inventory'!FA93</f>
        <v>13520425.241185084</v>
      </c>
      <c r="EY108" s="309">
        <f>'[1]GHG Dashboard Data - Inventory'!FB93</f>
        <v>3200773.2086752169</v>
      </c>
      <c r="EZ108" s="309">
        <f>'[1]GHG Dashboard Data - Inventory'!FC93</f>
        <v>634280.5</v>
      </c>
      <c r="FA108" s="309">
        <f>'[1]GHG Dashboard Data - Inventory'!FD93</f>
        <v>13520425.241185084</v>
      </c>
      <c r="FB108" s="309">
        <f>'[1]GHG Dashboard Data - Inventory'!FE93</f>
        <v>3200773.2086752169</v>
      </c>
      <c r="FC108" s="309">
        <f>'[1]GHG Dashboard Data - Inventory'!FF93</f>
        <v>634280.5</v>
      </c>
      <c r="FD108" s="309">
        <f>'[1]GHG Dashboard Data - Inventory'!FG93</f>
        <v>1319862</v>
      </c>
      <c r="FE108" s="309" t="str">
        <f>'[1]GHG Dashboard Data - Inventory'!FH93</f>
        <v/>
      </c>
      <c r="FF108" s="309" t="str">
        <f>'[1]GHG Dashboard Data - Inventory'!B93</f>
        <v>Yes</v>
      </c>
      <c r="FG108" s="31" t="str">
        <f>IFERROR(VLOOKUP(E108,'Climate data-must not modify'!A:D,4,FALSE),"")</f>
        <v>Sub-tropical</v>
      </c>
      <c r="FH108" s="31">
        <f t="shared" si="111"/>
        <v>237732.18911519527</v>
      </c>
      <c r="FI108" s="31">
        <f t="shared" si="112"/>
        <v>4455.8866196773724</v>
      </c>
      <c r="FJ108" s="35"/>
    </row>
    <row r="109" spans="1:166" s="31" customFormat="1">
      <c r="A109" s="31">
        <f t="shared" si="106"/>
        <v>11</v>
      </c>
      <c r="B109" s="31">
        <f t="shared" si="107"/>
        <v>94</v>
      </c>
      <c r="C109" s="34" t="str">
        <f t="shared" si="108"/>
        <v>Portland_2015</v>
      </c>
      <c r="D109" s="231">
        <f>'[1]GHG Dashboard Data - Inventory'!H94</f>
        <v>2015</v>
      </c>
      <c r="E109" s="156" t="str">
        <f>'[1]GHG Dashboard Data - Inventory'!C94</f>
        <v>Portland</v>
      </c>
      <c r="F109" s="156" t="str">
        <f>'[1]GHG Dashboard Data - Inventory'!D94</f>
        <v>USA</v>
      </c>
      <c r="G109" s="156" t="str">
        <f>'[1]GHG Dashboard Data - Inventory'!E94</f>
        <v>North America</v>
      </c>
      <c r="H109" s="156">
        <f>'[1]GHG Dashboard Data - Inventory'!K94</f>
        <v>790294</v>
      </c>
      <c r="I109" s="156">
        <f>'[1]GHG Dashboard Data - Inventory'!L94</f>
        <v>1207</v>
      </c>
      <c r="J109" s="156">
        <f>'[1]GHG Dashboard Data - Inventory'!M94/1000000</f>
        <v>52876.978999999999</v>
      </c>
      <c r="K109" s="156" t="str">
        <f>'[1]GHG Dashboard Data - Inventory'!J94</f>
        <v>BASIC</v>
      </c>
      <c r="L109" s="148">
        <f>'[1]GHG Dashboard Data - Inventory'!N94</f>
        <v>520187.49</v>
      </c>
      <c r="M109" s="148">
        <f>'[1]GHG Dashboard Data - Inventory'!O94</f>
        <v>917532.37</v>
      </c>
      <c r="N109" s="149" t="str">
        <f>'[1]GHG Dashboard Data - Inventory'!P94</f>
        <v>NE</v>
      </c>
      <c r="O109" s="148">
        <f>'[1]GHG Dashboard Data - Inventory'!Q94</f>
        <v>493778.03</v>
      </c>
      <c r="P109" s="148">
        <f>'[1]GHG Dashboard Data - Inventory'!R94</f>
        <v>1510531.75</v>
      </c>
      <c r="Q109" s="149" t="str">
        <f>'[1]GHG Dashboard Data - Inventory'!S94</f>
        <v>NE</v>
      </c>
      <c r="R109" s="148" t="str">
        <f>'[1]GHG Dashboard Data - Inventory'!T94</f>
        <v>IE</v>
      </c>
      <c r="S109" s="148" t="str">
        <f>'[1]GHG Dashboard Data - Inventory'!U94</f>
        <v>IE</v>
      </c>
      <c r="T109" s="149" t="str">
        <f>'[1]GHG Dashboard Data - Inventory'!V94</f>
        <v>NE</v>
      </c>
      <c r="U109" s="148" t="str">
        <f>'[1]GHG Dashboard Data - Inventory'!W94</f>
        <v>NO</v>
      </c>
      <c r="V109" s="148" t="str">
        <f>'[1]GHG Dashboard Data - Inventory'!X94</f>
        <v>NO</v>
      </c>
      <c r="W109" s="149" t="str">
        <f>'[1]GHG Dashboard Data - Inventory'!Y94</f>
        <v>NO</v>
      </c>
      <c r="X109" s="150" t="str">
        <f>'[1]GHG Dashboard Data - Inventory'!Z94</f>
        <v>NO</v>
      </c>
      <c r="Y109" s="148" t="str">
        <f>'[1]GHG Dashboard Data - Inventory'!AA94</f>
        <v>NO; IE</v>
      </c>
      <c r="Z109" s="148" t="str">
        <f>'[1]GHG Dashboard Data - Inventory'!AB94</f>
        <v>NO; IE</v>
      </c>
      <c r="AA109" s="149" t="str">
        <f>'[1]GHG Dashboard Data - Inventory'!AC94</f>
        <v>NE; NE</v>
      </c>
      <c r="AB109" s="148" t="str">
        <f>'[1]GHG Dashboard Data - Inventory'!AD94</f>
        <v>IE</v>
      </c>
      <c r="AC109" s="148" t="str">
        <f>'[1]GHG Dashboard Data - Inventory'!AE94</f>
        <v>IE</v>
      </c>
      <c r="AD109" s="149" t="str">
        <f>'[1]GHG Dashboard Data - Inventory'!AF94</f>
        <v>NE</v>
      </c>
      <c r="AE109" s="148" t="str">
        <f>'[1]GHG Dashboard Data - Inventory'!AG94</f>
        <v>NO</v>
      </c>
      <c r="AF109" s="148">
        <f>'[1]GHG Dashboard Data - Inventory'!AH94</f>
        <v>14389</v>
      </c>
      <c r="AG109" s="148">
        <f>'[1]GHG Dashboard Data - Inventory'!AI94</f>
        <v>2959154.94</v>
      </c>
      <c r="AH109" s="148" t="str">
        <f>'[1]GHG Dashboard Data - Inventory'!AJ94</f>
        <v>IE</v>
      </c>
      <c r="AI109" s="149" t="str">
        <f>'[1]GHG Dashboard Data - Inventory'!AK94</f>
        <v>NE</v>
      </c>
      <c r="AJ109" s="148" t="str">
        <f>'[1]GHG Dashboard Data - Inventory'!AL94</f>
        <v>IE</v>
      </c>
      <c r="AK109" s="148" t="str">
        <f>'[1]GHG Dashboard Data - Inventory'!AM94</f>
        <v>IE</v>
      </c>
      <c r="AL109" s="149" t="str">
        <f>'[1]GHG Dashboard Data - Inventory'!AN94</f>
        <v>NE</v>
      </c>
      <c r="AM109" s="148" t="str">
        <f>'[1]GHG Dashboard Data - Inventory'!AO94</f>
        <v>NO</v>
      </c>
      <c r="AN109" s="148" t="str">
        <f>'[1]GHG Dashboard Data - Inventory'!AP94</f>
        <v>NO</v>
      </c>
      <c r="AO109" s="149" t="str">
        <f>'[1]GHG Dashboard Data - Inventory'!AQ94</f>
        <v>NE</v>
      </c>
      <c r="AP109" s="148" t="str">
        <f>'[1]GHG Dashboard Data - Inventory'!AR94</f>
        <v>NO</v>
      </c>
      <c r="AQ109" s="148" t="str">
        <f>'[1]GHG Dashboard Data - Inventory'!AS94</f>
        <v>NO</v>
      </c>
      <c r="AR109" s="149" t="str">
        <f>'[1]GHG Dashboard Data - Inventory'!AT94</f>
        <v>NE</v>
      </c>
      <c r="AS109" s="148" t="str">
        <f>'[1]GHG Dashboard Data - Inventory'!AU94</f>
        <v>IE</v>
      </c>
      <c r="AT109" s="148" t="str">
        <f>'[1]GHG Dashboard Data - Inventory'!AV94</f>
        <v>IE</v>
      </c>
      <c r="AU109" s="149" t="str">
        <f>'[1]GHG Dashboard Data - Inventory'!AW94</f>
        <v>NE</v>
      </c>
      <c r="AV109" s="148" t="str">
        <f>'[1]GHG Dashboard Data - Inventory'!AX94</f>
        <v>NO</v>
      </c>
      <c r="AW109" s="148">
        <f>'[1]GHG Dashboard Data - Inventory'!AY94</f>
        <v>104247.8</v>
      </c>
      <c r="AX109" s="150" t="str">
        <f>'[1]GHG Dashboard Data - Inventory'!AZ94</f>
        <v>NO</v>
      </c>
      <c r="AY109" s="148" t="str">
        <f>'[1]GHG Dashboard Data - Inventory'!BA94</f>
        <v>NO</v>
      </c>
      <c r="AZ109" s="148" t="str">
        <f>'[1]GHG Dashboard Data - Inventory'!BB94</f>
        <v>NE</v>
      </c>
      <c r="BA109" s="150" t="str">
        <f>'[1]GHG Dashboard Data - Inventory'!BC94</f>
        <v>NO</v>
      </c>
      <c r="BB109" s="148" t="str">
        <f>'[1]GHG Dashboard Data - Inventory'!BD94</f>
        <v>NO</v>
      </c>
      <c r="BC109" s="148" t="str">
        <f>'[1]GHG Dashboard Data - Inventory'!BE94</f>
        <v>NO</v>
      </c>
      <c r="BD109" s="150" t="str">
        <f>'[1]GHG Dashboard Data - Inventory'!BF94</f>
        <v>NO</v>
      </c>
      <c r="BE109" s="148">
        <f>'[1]GHG Dashboard Data - Inventory'!BG94</f>
        <v>17787.759999999998</v>
      </c>
      <c r="BF109" s="148" t="str">
        <f>'[1]GHG Dashboard Data - Inventory'!BH94</f>
        <v>NO</v>
      </c>
      <c r="BG109" s="150" t="str">
        <f>'[1]GHG Dashboard Data - Inventory'!BI94</f>
        <v>IE</v>
      </c>
      <c r="BH109" s="149" t="str">
        <f>'[1]GHG Dashboard Data - Inventory'!BJ94</f>
        <v>NE</v>
      </c>
      <c r="BI109" s="149">
        <f>'[1]GHG Dashboard Data - Inventory'!BK94</f>
        <v>14077.05</v>
      </c>
      <c r="BJ109" s="149" t="str">
        <f>'[1]GHG Dashboard Data - Inventory'!BL94</f>
        <v>NO</v>
      </c>
      <c r="BK109" s="149" t="str">
        <f>'[1]GHG Dashboard Data - Inventory'!BM94</f>
        <v>NO</v>
      </c>
      <c r="BL109" s="149" t="str">
        <f>'[1]GHG Dashboard Data - Inventory'!BN94</f>
        <v>NO</v>
      </c>
      <c r="BM109" s="151">
        <f>'[1]GHG Dashboard Data - Inventory'!BO94</f>
        <v>0</v>
      </c>
      <c r="BN109" s="269">
        <f>'[1]GHG Dashboard Data - Inventory'!BP94</f>
        <v>0</v>
      </c>
      <c r="BO109" s="269">
        <f>'[1]GHG Dashboard Data - Inventory'!BQ94</f>
        <v>0</v>
      </c>
      <c r="BP109" s="269">
        <f>'[1]GHG Dashboard Data - Inventory'!BR94</f>
        <v>0</v>
      </c>
      <c r="BQ109" s="269">
        <f>'[1]GHG Dashboard Data - Inventory'!BS94</f>
        <v>0</v>
      </c>
      <c r="BR109" s="269">
        <f>'[1]GHG Dashboard Data - Inventory'!BT94</f>
        <v>0</v>
      </c>
      <c r="BS109" s="269">
        <f>'[1]GHG Dashboard Data - Inventory'!BU94</f>
        <v>0</v>
      </c>
      <c r="BT109" s="152" t="str">
        <f t="shared" si="109"/>
        <v>Portland_2015</v>
      </c>
      <c r="BU109" s="152">
        <f>'[1]GHG Dashboard Data - Inventory'!BW94</f>
        <v>6537609.1399999997</v>
      </c>
      <c r="BV109" s="152">
        <f>'[1]GHG Dashboard Data - Inventory'!BX94</f>
        <v>6551686.1899999995</v>
      </c>
      <c r="BW109" s="152">
        <f>'[1]GHG Dashboard Data - Inventory'!BY94</f>
        <v>6551686.1899999995</v>
      </c>
      <c r="BX109" s="152">
        <f>'[1]GHG Dashboard Data - Inventory'!BZ94</f>
        <v>4019374.2699999996</v>
      </c>
      <c r="BY109" s="302">
        <f>'[1]GHG Dashboard Data - Inventory'!CA94</f>
        <v>3456418.6399999997</v>
      </c>
      <c r="BZ109" s="302">
        <f>'[1]GHG Dashboard Data - Inventory'!CB94</f>
        <v>2959154.94</v>
      </c>
      <c r="CA109" s="302">
        <f>'[1]GHG Dashboard Data - Inventory'!CC94</f>
        <v>122035.56</v>
      </c>
      <c r="CB109" s="303">
        <f>'[1]GHG Dashboard Data - Inventory'!CD94</f>
        <v>3456418.6399999997</v>
      </c>
      <c r="CC109" s="303">
        <f>'[1]GHG Dashboard Data - Inventory'!CE94</f>
        <v>2959154.94</v>
      </c>
      <c r="CD109" s="303">
        <f>'[1]GHG Dashboard Data - Inventory'!CF94</f>
        <v>122035.56</v>
      </c>
      <c r="CE109" s="303">
        <f>'[1]GHG Dashboard Data - Inventory'!CG94</f>
        <v>14077.05</v>
      </c>
      <c r="CF109" s="303" t="str">
        <f>'[1]GHG Dashboard Data - Inventory'!CH94</f>
        <v/>
      </c>
      <c r="CG109" s="304">
        <f>'[1]GHG Dashboard Data - Inventory'!CI94</f>
        <v>1028354.52</v>
      </c>
      <c r="CH109" s="304">
        <f>'[1]GHG Dashboard Data - Inventory'!CK94</f>
        <v>2959154.94</v>
      </c>
      <c r="CI109" s="304">
        <f>SUM('[1]GHG Dashboard Data - Inventory'!CL94:CM94)</f>
        <v>17787.759999999998</v>
      </c>
      <c r="CJ109" s="304">
        <f>'[1]GHG Dashboard Data - Inventory'!CN94</f>
        <v>14077.05</v>
      </c>
      <c r="CK109" s="304" t="str">
        <f>'[1]GHG Dashboard Data - Inventory'!CO94</f>
        <v/>
      </c>
      <c r="CL109" s="302">
        <f>'[1]GHG Dashboard Data - Inventory'!CP94</f>
        <v>1437719.8599999999</v>
      </c>
      <c r="CM109" s="302">
        <f>'[1]GHG Dashboard Data - Inventory'!CQ94</f>
        <v>2004309.78</v>
      </c>
      <c r="CN109" s="302" t="str">
        <f>'[1]GHG Dashboard Data - Inventory'!CR94</f>
        <v/>
      </c>
      <c r="CO109" s="302" t="str">
        <f>'[1]GHG Dashboard Data - Inventory'!CS94</f>
        <v/>
      </c>
      <c r="CP109" s="302" t="str">
        <f>'[1]GHG Dashboard Data - Inventory'!CT94</f>
        <v/>
      </c>
      <c r="CQ109" s="302" t="str">
        <f>'[1]GHG Dashboard Data - Inventory'!CU94</f>
        <v/>
      </c>
      <c r="CR109" s="302" t="str">
        <f>'[1]GHG Dashboard Data - Inventory'!CV94</f>
        <v/>
      </c>
      <c r="CS109" s="302">
        <f>'[1]GHG Dashboard Data - Inventory'!CW94</f>
        <v>14389</v>
      </c>
      <c r="CT109" s="302">
        <f>'[1]GHG Dashboard Data - Inventory'!CX94</f>
        <v>2959154.94</v>
      </c>
      <c r="CU109" s="302" t="str">
        <f>'[1]GHG Dashboard Data - Inventory'!CY94</f>
        <v/>
      </c>
      <c r="CV109" s="302" t="str">
        <f>'[1]GHG Dashboard Data - Inventory'!CZ94</f>
        <v/>
      </c>
      <c r="CW109" s="302" t="str">
        <f>'[1]GHG Dashboard Data - Inventory'!DA94</f>
        <v/>
      </c>
      <c r="CX109" s="302" t="str">
        <f>'[1]GHG Dashboard Data - Inventory'!DB94</f>
        <v/>
      </c>
      <c r="CY109" s="302">
        <f>'[1]GHG Dashboard Data - Inventory'!DC94</f>
        <v>104247.8</v>
      </c>
      <c r="CZ109" s="302" t="str">
        <f>'[1]GHG Dashboard Data - Inventory'!DD94</f>
        <v/>
      </c>
      <c r="DA109" s="302" t="str">
        <f>'[1]GHG Dashboard Data - Inventory'!DE94</f>
        <v/>
      </c>
      <c r="DB109" s="302">
        <f>'[1]GHG Dashboard Data - Inventory'!DF94</f>
        <v>17787.759999999998</v>
      </c>
      <c r="DC109" s="305">
        <f>'[1]GHG Dashboard Data - Inventory'!DG94</f>
        <v>1437719.8599999999</v>
      </c>
      <c r="DD109" s="305">
        <f>'[1]GHG Dashboard Data - Inventory'!DH94</f>
        <v>2004309.78</v>
      </c>
      <c r="DE109" s="305" t="str">
        <f>'[1]GHG Dashboard Data - Inventory'!DI94</f>
        <v/>
      </c>
      <c r="DF109" s="305" t="str">
        <f>'[1]GHG Dashboard Data - Inventory'!DJ94</f>
        <v/>
      </c>
      <c r="DG109" s="305" t="str">
        <f>'[1]GHG Dashboard Data - Inventory'!DK94</f>
        <v/>
      </c>
      <c r="DH109" s="305" t="str">
        <f>'[1]GHG Dashboard Data - Inventory'!DL94</f>
        <v/>
      </c>
      <c r="DI109" s="305" t="str">
        <f>'[1]GHG Dashboard Data - Inventory'!DM94</f>
        <v/>
      </c>
      <c r="DJ109" s="305">
        <f>'[1]GHG Dashboard Data - Inventory'!DN94</f>
        <v>14389</v>
      </c>
      <c r="DK109" s="305">
        <f>'[1]GHG Dashboard Data - Inventory'!DO94</f>
        <v>2959154.94</v>
      </c>
      <c r="DL109" s="305" t="str">
        <f>'[1]GHG Dashboard Data - Inventory'!DP94</f>
        <v/>
      </c>
      <c r="DM109" s="305" t="str">
        <f>'[1]GHG Dashboard Data - Inventory'!DQ94</f>
        <v/>
      </c>
      <c r="DN109" s="305" t="str">
        <f>'[1]GHG Dashboard Data - Inventory'!DR94</f>
        <v/>
      </c>
      <c r="DO109" s="305" t="str">
        <f>'[1]GHG Dashboard Data - Inventory'!DS94</f>
        <v/>
      </c>
      <c r="DP109" s="305">
        <f>'[1]GHG Dashboard Data - Inventory'!DT94</f>
        <v>104247.8</v>
      </c>
      <c r="DQ109" s="305" t="str">
        <f>'[1]GHG Dashboard Data - Inventory'!DU94</f>
        <v/>
      </c>
      <c r="DR109" s="305" t="str">
        <f>'[1]GHG Dashboard Data - Inventory'!DV94</f>
        <v/>
      </c>
      <c r="DS109" s="305">
        <f>'[1]GHG Dashboard Data - Inventory'!DW94</f>
        <v>17787.759999999998</v>
      </c>
      <c r="DT109" s="305" t="str">
        <f>'[1]GHG Dashboard Data - Inventory'!DX94</f>
        <v/>
      </c>
      <c r="DU109" s="305">
        <f>'[1]GHG Dashboard Data - Inventory'!DY94</f>
        <v>14077.05</v>
      </c>
      <c r="DV109" s="305" t="str">
        <f>'[1]GHG Dashboard Data - Inventory'!DZ94</f>
        <v/>
      </c>
      <c r="DW109" s="305" t="str">
        <f>'[1]GHG Dashboard Data - Inventory'!EA94</f>
        <v/>
      </c>
      <c r="DX109" s="305" t="str">
        <f>'[1]GHG Dashboard Data - Inventory'!EB94</f>
        <v/>
      </c>
      <c r="DY109" s="306" t="str">
        <f>'[1]GHG Dashboard Data - Inventory'!EC94</f>
        <v/>
      </c>
      <c r="DZ109" s="307">
        <f>'[1]GHG Dashboard Data - Inventory'!ED94</f>
        <v>520187.49</v>
      </c>
      <c r="EA109" s="307">
        <f>'[1]GHG Dashboard Data - Inventory'!EE94</f>
        <v>493778.03</v>
      </c>
      <c r="EB109" s="307" t="str">
        <f>'[1]GHG Dashboard Data - Inventory'!EF94</f>
        <v/>
      </c>
      <c r="EC109" s="307" t="str">
        <f>'[1]GHG Dashboard Data - Inventory'!EG94</f>
        <v/>
      </c>
      <c r="ED109" s="307" t="str">
        <f>'[1]GHG Dashboard Data - Inventory'!EH94</f>
        <v/>
      </c>
      <c r="EE109" s="307" t="str">
        <f>'[1]GHG Dashboard Data - Inventory'!EI94</f>
        <v>NO; IE</v>
      </c>
      <c r="EF109" s="307" t="str">
        <f>'[1]GHG Dashboard Data - Inventory'!EJ94</f>
        <v/>
      </c>
      <c r="EG109" s="307" t="str">
        <f>'[1]GHG Dashboard Data - Inventory'!EK94</f>
        <v/>
      </c>
      <c r="EH109" s="307">
        <f>'[1]GHG Dashboard Data - Inventory'!EL94</f>
        <v>14389</v>
      </c>
      <c r="EI109" s="307">
        <f>'[1]GHG Dashboard Data - Inventory'!EM94</f>
        <v>2959154.94</v>
      </c>
      <c r="EJ109" s="307" t="str">
        <f>'[1]GHG Dashboard Data - Inventory'!EN94</f>
        <v/>
      </c>
      <c r="EK109" s="307" t="str">
        <f>'[1]GHG Dashboard Data - Inventory'!EO94</f>
        <v/>
      </c>
      <c r="EL109" s="307" t="str">
        <f>'[1]GHG Dashboard Data - Inventory'!EP94</f>
        <v/>
      </c>
      <c r="EM109" s="307" t="str">
        <f>'[1]GHG Dashboard Data - Inventory'!EQ94</f>
        <v/>
      </c>
      <c r="EN109" s="307" t="str">
        <f>'[1]GHG Dashboard Data - Inventory'!ER94</f>
        <v/>
      </c>
      <c r="EO109" s="307" t="str">
        <f>'[1]GHG Dashboard Data - Inventory'!ES94</f>
        <v/>
      </c>
      <c r="EP109" s="307" t="str">
        <f>'[1]GHG Dashboard Data - Inventory'!ET94</f>
        <v/>
      </c>
      <c r="EQ109" s="307">
        <f>'[1]GHG Dashboard Data - Inventory'!EU94</f>
        <v>17787.759999999998</v>
      </c>
      <c r="ER109" s="307" t="str">
        <f>'[1]GHG Dashboard Data - Inventory'!EV94</f>
        <v/>
      </c>
      <c r="ES109" s="307">
        <f>'[1]GHG Dashboard Data - Inventory'!EW94</f>
        <v>14077.05</v>
      </c>
      <c r="ET109" s="307" t="str">
        <f>'[1]GHG Dashboard Data - Inventory'!EX94</f>
        <v/>
      </c>
      <c r="EU109" s="307" t="str">
        <f>'[1]GHG Dashboard Data - Inventory'!EY94</f>
        <v/>
      </c>
      <c r="EV109" s="307" t="str">
        <f>'[1]GHG Dashboard Data - Inventory'!EZ94</f>
        <v/>
      </c>
      <c r="EW109" s="308">
        <f t="shared" si="110"/>
        <v>0</v>
      </c>
      <c r="EX109" s="309">
        <f>'[1]GHG Dashboard Data - Inventory'!FA94</f>
        <v>3456418.6399999997</v>
      </c>
      <c r="EY109" s="309">
        <f>'[1]GHG Dashboard Data - Inventory'!FB94</f>
        <v>2959154.94</v>
      </c>
      <c r="EZ109" s="309">
        <f>'[1]GHG Dashboard Data - Inventory'!FC94</f>
        <v>122035.56</v>
      </c>
      <c r="FA109" s="309">
        <f>'[1]GHG Dashboard Data - Inventory'!FD94</f>
        <v>3456418.6399999997</v>
      </c>
      <c r="FB109" s="309">
        <f>'[1]GHG Dashboard Data - Inventory'!FE94</f>
        <v>2959154.94</v>
      </c>
      <c r="FC109" s="309">
        <f>'[1]GHG Dashboard Data - Inventory'!FF94</f>
        <v>122035.56</v>
      </c>
      <c r="FD109" s="309">
        <f>'[1]GHG Dashboard Data - Inventory'!FG94</f>
        <v>14077.05</v>
      </c>
      <c r="FE109" s="309" t="str">
        <f>'[1]GHG Dashboard Data - Inventory'!FH94</f>
        <v/>
      </c>
      <c r="FF109" s="309" t="str">
        <f>'[1]GHG Dashboard Data - Inventory'!B94</f>
        <v>No</v>
      </c>
      <c r="FG109" s="31" t="str">
        <f>IFERROR(VLOOKUP(E109,'Climate data-must not modify'!A:D,4,FALSE),"")</f>
        <v>Mediterranean</v>
      </c>
      <c r="FH109" s="31">
        <f t="shared" si="111"/>
        <v>66907.984876514311</v>
      </c>
      <c r="FI109" s="31">
        <f t="shared" si="112"/>
        <v>654.75890637945315</v>
      </c>
      <c r="FJ109" s="35"/>
    </row>
    <row r="110" spans="1:166" s="31" customFormat="1">
      <c r="A110" s="31">
        <f t="shared" si="106"/>
        <v>11</v>
      </c>
      <c r="B110" s="31">
        <f t="shared" si="107"/>
        <v>95</v>
      </c>
      <c r="C110" s="34" t="str">
        <f t="shared" si="108"/>
        <v>Portland_2014</v>
      </c>
      <c r="D110" s="231">
        <f>'[1]GHG Dashboard Data - Inventory'!H95</f>
        <v>2014</v>
      </c>
      <c r="E110" s="156" t="str">
        <f>'[1]GHG Dashboard Data - Inventory'!C95</f>
        <v>Portland</v>
      </c>
      <c r="F110" s="156" t="str">
        <f>'[1]GHG Dashboard Data - Inventory'!D95</f>
        <v>USA</v>
      </c>
      <c r="G110" s="156" t="str">
        <f>'[1]GHG Dashboard Data - Inventory'!E95</f>
        <v>North America</v>
      </c>
      <c r="H110" s="156">
        <f>'[1]GHG Dashboard Data - Inventory'!K95</f>
        <v>776712</v>
      </c>
      <c r="I110" s="156">
        <f>'[1]GHG Dashboard Data - Inventory'!L95</f>
        <v>1207</v>
      </c>
      <c r="J110" s="156">
        <f>'[1]GHG Dashboard Data - Inventory'!M95/1000000</f>
        <v>50986.449000000001</v>
      </c>
      <c r="K110" s="156" t="str">
        <f>'[1]GHG Dashboard Data - Inventory'!J95</f>
        <v>BASIC</v>
      </c>
      <c r="L110" s="148">
        <f>'[1]GHG Dashboard Data - Inventory'!N95</f>
        <v>602021.98</v>
      </c>
      <c r="M110" s="148">
        <f>'[1]GHG Dashboard Data - Inventory'!O95</f>
        <v>991710.41</v>
      </c>
      <c r="N110" s="149" t="str">
        <f>'[1]GHG Dashboard Data - Inventory'!P95</f>
        <v>NE</v>
      </c>
      <c r="O110" s="148">
        <f>'[1]GHG Dashboard Data - Inventory'!Q95</f>
        <v>474933.74</v>
      </c>
      <c r="P110" s="148">
        <f>'[1]GHG Dashboard Data - Inventory'!R95</f>
        <v>1534919.73</v>
      </c>
      <c r="Q110" s="149" t="str">
        <f>'[1]GHG Dashboard Data - Inventory'!S95</f>
        <v>NE</v>
      </c>
      <c r="R110" s="148" t="str">
        <f>'[1]GHG Dashboard Data - Inventory'!T95</f>
        <v>IE</v>
      </c>
      <c r="S110" s="148" t="str">
        <f>'[1]GHG Dashboard Data - Inventory'!U95</f>
        <v>IE</v>
      </c>
      <c r="T110" s="149" t="str">
        <f>'[1]GHG Dashboard Data - Inventory'!V95</f>
        <v>NE</v>
      </c>
      <c r="U110" s="148" t="str">
        <f>'[1]GHG Dashboard Data - Inventory'!W95</f>
        <v>NO</v>
      </c>
      <c r="V110" s="148" t="str">
        <f>'[1]GHG Dashboard Data - Inventory'!X95</f>
        <v>NO</v>
      </c>
      <c r="W110" s="149" t="str">
        <f>'[1]GHG Dashboard Data - Inventory'!Y95</f>
        <v>NO</v>
      </c>
      <c r="X110" s="150" t="str">
        <f>'[1]GHG Dashboard Data - Inventory'!Z95</f>
        <v>NO</v>
      </c>
      <c r="Y110" s="148" t="str">
        <f>'[1]GHG Dashboard Data - Inventory'!AA95</f>
        <v>NO; IE</v>
      </c>
      <c r="Z110" s="148" t="str">
        <f>'[1]GHG Dashboard Data - Inventory'!AB95</f>
        <v>NO; IE</v>
      </c>
      <c r="AA110" s="149" t="str">
        <f>'[1]GHG Dashboard Data - Inventory'!AC95</f>
        <v>NE; NE</v>
      </c>
      <c r="AB110" s="148" t="str">
        <f>'[1]GHG Dashboard Data - Inventory'!AD95</f>
        <v>IE</v>
      </c>
      <c r="AC110" s="148" t="str">
        <f>'[1]GHG Dashboard Data - Inventory'!AE95</f>
        <v>IE</v>
      </c>
      <c r="AD110" s="149" t="str">
        <f>'[1]GHG Dashboard Data - Inventory'!AF95</f>
        <v>NE</v>
      </c>
      <c r="AE110" s="148" t="str">
        <f>'[1]GHG Dashboard Data - Inventory'!AG95</f>
        <v>NO</v>
      </c>
      <c r="AF110" s="148">
        <f>'[1]GHG Dashboard Data - Inventory'!AH95</f>
        <v>14389</v>
      </c>
      <c r="AG110" s="148">
        <f>'[1]GHG Dashboard Data - Inventory'!AI95</f>
        <v>2836099.41</v>
      </c>
      <c r="AH110" s="148" t="str">
        <f>'[1]GHG Dashboard Data - Inventory'!AJ95</f>
        <v>IE</v>
      </c>
      <c r="AI110" s="149" t="str">
        <f>'[1]GHG Dashboard Data - Inventory'!AK95</f>
        <v>NE</v>
      </c>
      <c r="AJ110" s="148" t="str">
        <f>'[1]GHG Dashboard Data - Inventory'!AL95</f>
        <v>IE</v>
      </c>
      <c r="AK110" s="148" t="str">
        <f>'[1]GHG Dashboard Data - Inventory'!AM95</f>
        <v>IE</v>
      </c>
      <c r="AL110" s="149" t="str">
        <f>'[1]GHG Dashboard Data - Inventory'!AN95</f>
        <v>NE</v>
      </c>
      <c r="AM110" s="148" t="str">
        <f>'[1]GHG Dashboard Data - Inventory'!AO95</f>
        <v>NO</v>
      </c>
      <c r="AN110" s="148" t="str">
        <f>'[1]GHG Dashboard Data - Inventory'!AP95</f>
        <v>NO</v>
      </c>
      <c r="AO110" s="149" t="str">
        <f>'[1]GHG Dashboard Data - Inventory'!AQ95</f>
        <v>NE</v>
      </c>
      <c r="AP110" s="148" t="str">
        <f>'[1]GHG Dashboard Data - Inventory'!AR95</f>
        <v>NO</v>
      </c>
      <c r="AQ110" s="148" t="str">
        <f>'[1]GHG Dashboard Data - Inventory'!AS95</f>
        <v>NO</v>
      </c>
      <c r="AR110" s="149" t="str">
        <f>'[1]GHG Dashboard Data - Inventory'!AT95</f>
        <v/>
      </c>
      <c r="AS110" s="148" t="str">
        <f>'[1]GHG Dashboard Data - Inventory'!AU95</f>
        <v>IE</v>
      </c>
      <c r="AT110" s="148" t="str">
        <f>'[1]GHG Dashboard Data - Inventory'!AV95</f>
        <v>IE</v>
      </c>
      <c r="AU110" s="149" t="str">
        <f>'[1]GHG Dashboard Data - Inventory'!AW95</f>
        <v>NE</v>
      </c>
      <c r="AV110" s="148" t="str">
        <f>'[1]GHG Dashboard Data - Inventory'!AX95</f>
        <v>NO</v>
      </c>
      <c r="AW110" s="148">
        <f>'[1]GHG Dashboard Data - Inventory'!AY95</f>
        <v>89496.91</v>
      </c>
      <c r="AX110" s="150" t="str">
        <f>'[1]GHG Dashboard Data - Inventory'!AZ95</f>
        <v>NO</v>
      </c>
      <c r="AY110" s="148" t="str">
        <f>'[1]GHG Dashboard Data - Inventory'!BA95</f>
        <v>NO</v>
      </c>
      <c r="AZ110" s="148" t="str">
        <f>'[1]GHG Dashboard Data - Inventory'!BB95</f>
        <v>NE</v>
      </c>
      <c r="BA110" s="150" t="str">
        <f>'[1]GHG Dashboard Data - Inventory'!BC95</f>
        <v>NO</v>
      </c>
      <c r="BB110" s="148" t="str">
        <f>'[1]GHG Dashboard Data - Inventory'!BD95</f>
        <v>NO</v>
      </c>
      <c r="BC110" s="148" t="str">
        <f>'[1]GHG Dashboard Data - Inventory'!BE95</f>
        <v>NO</v>
      </c>
      <c r="BD110" s="150" t="str">
        <f>'[1]GHG Dashboard Data - Inventory'!BF95</f>
        <v>NO</v>
      </c>
      <c r="BE110" s="148">
        <f>'[1]GHG Dashboard Data - Inventory'!BG95</f>
        <v>18190.060000000001</v>
      </c>
      <c r="BF110" s="148" t="str">
        <f>'[1]GHG Dashboard Data - Inventory'!BH95</f>
        <v>NO</v>
      </c>
      <c r="BG110" s="150" t="str">
        <f>'[1]GHG Dashboard Data - Inventory'!BI95</f>
        <v>IE</v>
      </c>
      <c r="BH110" s="149" t="str">
        <f>'[1]GHG Dashboard Data - Inventory'!BJ95</f>
        <v>NE</v>
      </c>
      <c r="BI110" s="149">
        <f>'[1]GHG Dashboard Data - Inventory'!BK95</f>
        <v>14778</v>
      </c>
      <c r="BJ110" s="149" t="str">
        <f>'[1]GHG Dashboard Data - Inventory'!BL95</f>
        <v>NO</v>
      </c>
      <c r="BK110" s="149" t="str">
        <f>'[1]GHG Dashboard Data - Inventory'!BM95</f>
        <v>NO</v>
      </c>
      <c r="BL110" s="149" t="str">
        <f>'[1]GHG Dashboard Data - Inventory'!BN95</f>
        <v>NO</v>
      </c>
      <c r="BM110" s="151">
        <f>'[1]GHG Dashboard Data - Inventory'!BO95</f>
        <v>0</v>
      </c>
      <c r="BN110" s="269">
        <f>'[1]GHG Dashboard Data - Inventory'!BP95</f>
        <v>0</v>
      </c>
      <c r="BO110" s="269">
        <f>'[1]GHG Dashboard Data - Inventory'!BQ95</f>
        <v>0</v>
      </c>
      <c r="BP110" s="269">
        <f>'[1]GHG Dashboard Data - Inventory'!BR95</f>
        <v>0</v>
      </c>
      <c r="BQ110" s="269">
        <f>'[1]GHG Dashboard Data - Inventory'!BS95</f>
        <v>0</v>
      </c>
      <c r="BR110" s="269">
        <f>'[1]GHG Dashboard Data - Inventory'!BT95</f>
        <v>0</v>
      </c>
      <c r="BS110" s="269">
        <f>'[1]GHG Dashboard Data - Inventory'!BU95</f>
        <v>0</v>
      </c>
      <c r="BT110" s="152" t="str">
        <f t="shared" si="109"/>
        <v>Portland_2014</v>
      </c>
      <c r="BU110" s="152">
        <f>'[1]GHG Dashboard Data - Inventory'!BW95</f>
        <v>6561761.2400000002</v>
      </c>
      <c r="BV110" s="152">
        <f>'[1]GHG Dashboard Data - Inventory'!BX95</f>
        <v>6576539.2400000002</v>
      </c>
      <c r="BW110" s="152">
        <f>'[1]GHG Dashboard Data - Inventory'!BY95</f>
        <v>6576539.2400000002</v>
      </c>
      <c r="BX110" s="152">
        <f>'[1]GHG Dashboard Data - Inventory'!BZ95</f>
        <v>3960412.19</v>
      </c>
      <c r="BY110" s="302">
        <f>'[1]GHG Dashboard Data - Inventory'!CA95</f>
        <v>3617974.8600000003</v>
      </c>
      <c r="BZ110" s="302">
        <f>'[1]GHG Dashboard Data - Inventory'!CB95</f>
        <v>2836099.41</v>
      </c>
      <c r="CA110" s="302">
        <f>'[1]GHG Dashboard Data - Inventory'!CC95</f>
        <v>107686.97</v>
      </c>
      <c r="CB110" s="303">
        <f>'[1]GHG Dashboard Data - Inventory'!CD95</f>
        <v>3617974.8600000003</v>
      </c>
      <c r="CC110" s="303">
        <f>'[1]GHG Dashboard Data - Inventory'!CE95</f>
        <v>2836099.41</v>
      </c>
      <c r="CD110" s="303">
        <f>'[1]GHG Dashboard Data - Inventory'!CF95</f>
        <v>107686.97</v>
      </c>
      <c r="CE110" s="303">
        <f>'[1]GHG Dashboard Data - Inventory'!CG95</f>
        <v>14778</v>
      </c>
      <c r="CF110" s="303" t="str">
        <f>'[1]GHG Dashboard Data - Inventory'!CH95</f>
        <v/>
      </c>
      <c r="CG110" s="304">
        <f>'[1]GHG Dashboard Data - Inventory'!CI95</f>
        <v>1091344.72</v>
      </c>
      <c r="CH110" s="304">
        <f>'[1]GHG Dashboard Data - Inventory'!CK95</f>
        <v>2836099.41</v>
      </c>
      <c r="CI110" s="304">
        <f>SUM('[1]GHG Dashboard Data - Inventory'!CL95:CM95)</f>
        <v>18190.060000000001</v>
      </c>
      <c r="CJ110" s="304">
        <f>'[1]GHG Dashboard Data - Inventory'!CN95</f>
        <v>14778</v>
      </c>
      <c r="CK110" s="304" t="str">
        <f>'[1]GHG Dashboard Data - Inventory'!CO95</f>
        <v/>
      </c>
      <c r="CL110" s="302">
        <f>'[1]GHG Dashboard Data - Inventory'!CP95</f>
        <v>1593732.3900000001</v>
      </c>
      <c r="CM110" s="302">
        <f>'[1]GHG Dashboard Data - Inventory'!CQ95</f>
        <v>2009853.47</v>
      </c>
      <c r="CN110" s="302" t="str">
        <f>'[1]GHG Dashboard Data - Inventory'!CR95</f>
        <v/>
      </c>
      <c r="CO110" s="302" t="str">
        <f>'[1]GHG Dashboard Data - Inventory'!CS95</f>
        <v/>
      </c>
      <c r="CP110" s="302" t="str">
        <f>'[1]GHG Dashboard Data - Inventory'!CT95</f>
        <v/>
      </c>
      <c r="CQ110" s="302" t="str">
        <f>'[1]GHG Dashboard Data - Inventory'!CU95</f>
        <v/>
      </c>
      <c r="CR110" s="302" t="str">
        <f>'[1]GHG Dashboard Data - Inventory'!CV95</f>
        <v/>
      </c>
      <c r="CS110" s="302">
        <f>'[1]GHG Dashboard Data - Inventory'!CW95</f>
        <v>14389</v>
      </c>
      <c r="CT110" s="302">
        <f>'[1]GHG Dashboard Data - Inventory'!CX95</f>
        <v>2836099.41</v>
      </c>
      <c r="CU110" s="302" t="str">
        <f>'[1]GHG Dashboard Data - Inventory'!CY95</f>
        <v/>
      </c>
      <c r="CV110" s="302" t="str">
        <f>'[1]GHG Dashboard Data - Inventory'!CZ95</f>
        <v/>
      </c>
      <c r="CW110" s="302" t="str">
        <f>'[1]GHG Dashboard Data - Inventory'!DA95</f>
        <v/>
      </c>
      <c r="CX110" s="302" t="str">
        <f>'[1]GHG Dashboard Data - Inventory'!DB95</f>
        <v/>
      </c>
      <c r="CY110" s="302">
        <f>'[1]GHG Dashboard Data - Inventory'!DC95</f>
        <v>89496.91</v>
      </c>
      <c r="CZ110" s="302" t="str">
        <f>'[1]GHG Dashboard Data - Inventory'!DD95</f>
        <v/>
      </c>
      <c r="DA110" s="302" t="str">
        <f>'[1]GHG Dashboard Data - Inventory'!DE95</f>
        <v/>
      </c>
      <c r="DB110" s="302">
        <f>'[1]GHG Dashboard Data - Inventory'!DF95</f>
        <v>18190.060000000001</v>
      </c>
      <c r="DC110" s="305">
        <f>'[1]GHG Dashboard Data - Inventory'!DG95</f>
        <v>1593732.3900000001</v>
      </c>
      <c r="DD110" s="305">
        <f>'[1]GHG Dashboard Data - Inventory'!DH95</f>
        <v>2009853.47</v>
      </c>
      <c r="DE110" s="305" t="str">
        <f>'[1]GHG Dashboard Data - Inventory'!DI95</f>
        <v/>
      </c>
      <c r="DF110" s="305" t="str">
        <f>'[1]GHG Dashboard Data - Inventory'!DJ95</f>
        <v/>
      </c>
      <c r="DG110" s="305" t="str">
        <f>'[1]GHG Dashboard Data - Inventory'!DK95</f>
        <v/>
      </c>
      <c r="DH110" s="305" t="str">
        <f>'[1]GHG Dashboard Data - Inventory'!DL95</f>
        <v/>
      </c>
      <c r="DI110" s="305" t="str">
        <f>'[1]GHG Dashboard Data - Inventory'!DM95</f>
        <v/>
      </c>
      <c r="DJ110" s="305">
        <f>'[1]GHG Dashboard Data - Inventory'!DN95</f>
        <v>14389</v>
      </c>
      <c r="DK110" s="305">
        <f>'[1]GHG Dashboard Data - Inventory'!DO95</f>
        <v>2836099.41</v>
      </c>
      <c r="DL110" s="305" t="str">
        <f>'[1]GHG Dashboard Data - Inventory'!DP95</f>
        <v/>
      </c>
      <c r="DM110" s="305" t="str">
        <f>'[1]GHG Dashboard Data - Inventory'!DQ95</f>
        <v/>
      </c>
      <c r="DN110" s="305" t="str">
        <f>'[1]GHG Dashboard Data - Inventory'!DR95</f>
        <v/>
      </c>
      <c r="DO110" s="305" t="str">
        <f>'[1]GHG Dashboard Data - Inventory'!DS95</f>
        <v/>
      </c>
      <c r="DP110" s="305">
        <f>'[1]GHG Dashboard Data - Inventory'!DT95</f>
        <v>89496.91</v>
      </c>
      <c r="DQ110" s="305" t="str">
        <f>'[1]GHG Dashboard Data - Inventory'!DU95</f>
        <v/>
      </c>
      <c r="DR110" s="305" t="str">
        <f>'[1]GHG Dashboard Data - Inventory'!DV95</f>
        <v/>
      </c>
      <c r="DS110" s="305">
        <f>'[1]GHG Dashboard Data - Inventory'!DW95</f>
        <v>18190.060000000001</v>
      </c>
      <c r="DT110" s="305" t="str">
        <f>'[1]GHG Dashboard Data - Inventory'!DX95</f>
        <v/>
      </c>
      <c r="DU110" s="305">
        <f>'[1]GHG Dashboard Data - Inventory'!DY95</f>
        <v>14778</v>
      </c>
      <c r="DV110" s="305" t="str">
        <f>'[1]GHG Dashboard Data - Inventory'!DZ95</f>
        <v/>
      </c>
      <c r="DW110" s="305" t="str">
        <f>'[1]GHG Dashboard Data - Inventory'!EA95</f>
        <v/>
      </c>
      <c r="DX110" s="305" t="str">
        <f>'[1]GHG Dashboard Data - Inventory'!EB95</f>
        <v/>
      </c>
      <c r="DY110" s="306" t="str">
        <f>'[1]GHG Dashboard Data - Inventory'!EC95</f>
        <v/>
      </c>
      <c r="DZ110" s="307">
        <f>'[1]GHG Dashboard Data - Inventory'!ED95</f>
        <v>602021.98</v>
      </c>
      <c r="EA110" s="307">
        <f>'[1]GHG Dashboard Data - Inventory'!EE95</f>
        <v>474933.74</v>
      </c>
      <c r="EB110" s="307" t="str">
        <f>'[1]GHG Dashboard Data - Inventory'!EF95</f>
        <v/>
      </c>
      <c r="EC110" s="307" t="str">
        <f>'[1]GHG Dashboard Data - Inventory'!EG95</f>
        <v/>
      </c>
      <c r="ED110" s="307" t="str">
        <f>'[1]GHG Dashboard Data - Inventory'!EH95</f>
        <v/>
      </c>
      <c r="EE110" s="307" t="str">
        <f>'[1]GHG Dashboard Data - Inventory'!EI95</f>
        <v>NO; IE</v>
      </c>
      <c r="EF110" s="307" t="str">
        <f>'[1]GHG Dashboard Data - Inventory'!EJ95</f>
        <v/>
      </c>
      <c r="EG110" s="307" t="str">
        <f>'[1]GHG Dashboard Data - Inventory'!EK95</f>
        <v/>
      </c>
      <c r="EH110" s="307">
        <f>'[1]GHG Dashboard Data - Inventory'!EL95</f>
        <v>14389</v>
      </c>
      <c r="EI110" s="307">
        <f>'[1]GHG Dashboard Data - Inventory'!EM95</f>
        <v>2836099.41</v>
      </c>
      <c r="EJ110" s="307" t="str">
        <f>'[1]GHG Dashboard Data - Inventory'!EN95</f>
        <v/>
      </c>
      <c r="EK110" s="307" t="str">
        <f>'[1]GHG Dashboard Data - Inventory'!EO95</f>
        <v/>
      </c>
      <c r="EL110" s="307" t="str">
        <f>'[1]GHG Dashboard Data - Inventory'!EP95</f>
        <v/>
      </c>
      <c r="EM110" s="307" t="str">
        <f>'[1]GHG Dashboard Data - Inventory'!EQ95</f>
        <v/>
      </c>
      <c r="EN110" s="307" t="str">
        <f>'[1]GHG Dashboard Data - Inventory'!ER95</f>
        <v/>
      </c>
      <c r="EO110" s="307" t="str">
        <f>'[1]GHG Dashboard Data - Inventory'!ES95</f>
        <v/>
      </c>
      <c r="EP110" s="307" t="str">
        <f>'[1]GHG Dashboard Data - Inventory'!ET95</f>
        <v/>
      </c>
      <c r="EQ110" s="307">
        <f>'[1]GHG Dashboard Data - Inventory'!EU95</f>
        <v>18190.060000000001</v>
      </c>
      <c r="ER110" s="307" t="str">
        <f>'[1]GHG Dashboard Data - Inventory'!EV95</f>
        <v/>
      </c>
      <c r="ES110" s="307">
        <f>'[1]GHG Dashboard Data - Inventory'!EW95</f>
        <v>14778</v>
      </c>
      <c r="ET110" s="307" t="str">
        <f>'[1]GHG Dashboard Data - Inventory'!EX95</f>
        <v/>
      </c>
      <c r="EU110" s="307" t="str">
        <f>'[1]GHG Dashboard Data - Inventory'!EY95</f>
        <v/>
      </c>
      <c r="EV110" s="307" t="str">
        <f>'[1]GHG Dashboard Data - Inventory'!EZ95</f>
        <v/>
      </c>
      <c r="EW110" s="308">
        <f t="shared" si="110"/>
        <v>0</v>
      </c>
      <c r="EX110" s="309">
        <f>'[1]GHG Dashboard Data - Inventory'!FA95</f>
        <v>3617974.8600000003</v>
      </c>
      <c r="EY110" s="309">
        <f>'[1]GHG Dashboard Data - Inventory'!FB95</f>
        <v>2836099.41</v>
      </c>
      <c r="EZ110" s="309">
        <f>'[1]GHG Dashboard Data - Inventory'!FC95</f>
        <v>107686.97</v>
      </c>
      <c r="FA110" s="309">
        <f>'[1]GHG Dashboard Data - Inventory'!FD95</f>
        <v>3617974.8600000003</v>
      </c>
      <c r="FB110" s="309">
        <f>'[1]GHG Dashboard Data - Inventory'!FE95</f>
        <v>2836099.41</v>
      </c>
      <c r="FC110" s="309">
        <f>'[1]GHG Dashboard Data - Inventory'!FF95</f>
        <v>107686.97</v>
      </c>
      <c r="FD110" s="309">
        <f>'[1]GHG Dashboard Data - Inventory'!FG95</f>
        <v>14778</v>
      </c>
      <c r="FE110" s="309" t="str">
        <f>'[1]GHG Dashboard Data - Inventory'!FH95</f>
        <v/>
      </c>
      <c r="FF110" s="309" t="str">
        <f>'[1]GHG Dashboard Data - Inventory'!B95</f>
        <v>No</v>
      </c>
      <c r="FG110" s="31" t="str">
        <f>IFERROR(VLOOKUP(E110,'Climate data-must not modify'!A:D,4,FALSE),"")</f>
        <v>Mediterranean</v>
      </c>
      <c r="FH110" s="31">
        <f t="shared" si="111"/>
        <v>65643.956833420889</v>
      </c>
      <c r="FI110" s="31">
        <f t="shared" si="112"/>
        <v>643.50621375310686</v>
      </c>
      <c r="FJ110" s="35"/>
    </row>
    <row r="111" spans="1:166" s="31" customFormat="1">
      <c r="A111" s="31">
        <f t="shared" si="106"/>
        <v>11</v>
      </c>
      <c r="B111" s="31">
        <f t="shared" si="107"/>
        <v>96</v>
      </c>
      <c r="C111" s="34" t="str">
        <f t="shared" si="108"/>
        <v>Portland_2013</v>
      </c>
      <c r="D111" s="231">
        <f>'[1]GHG Dashboard Data - Inventory'!H96</f>
        <v>2013</v>
      </c>
      <c r="E111" s="156" t="str">
        <f>'[1]GHG Dashboard Data - Inventory'!C96</f>
        <v>Portland</v>
      </c>
      <c r="F111" s="156" t="str">
        <f>'[1]GHG Dashboard Data - Inventory'!D96</f>
        <v>USA</v>
      </c>
      <c r="G111" s="156" t="str">
        <f>'[1]GHG Dashboard Data - Inventory'!E96</f>
        <v>North America</v>
      </c>
      <c r="H111" s="156">
        <f>'[1]GHG Dashboard Data - Inventory'!K96</f>
        <v>766082</v>
      </c>
      <c r="I111" s="156">
        <f>'[1]GHG Dashboard Data - Inventory'!L96</f>
        <v>1207</v>
      </c>
      <c r="J111" s="156">
        <f>'[1]GHG Dashboard Data - Inventory'!M96/1000000</f>
        <v>51320.408000000003</v>
      </c>
      <c r="K111" s="156" t="str">
        <f>'[1]GHG Dashboard Data - Inventory'!J96</f>
        <v>BASIC</v>
      </c>
      <c r="L111" s="148">
        <f>'[1]GHG Dashboard Data - Inventory'!N96</f>
        <v>628480.93999999994</v>
      </c>
      <c r="M111" s="148">
        <f>'[1]GHG Dashboard Data - Inventory'!O96</f>
        <v>738904.2</v>
      </c>
      <c r="N111" s="149" t="str">
        <f>'[1]GHG Dashboard Data - Inventory'!P96</f>
        <v>NE</v>
      </c>
      <c r="O111" s="148">
        <f>'[1]GHG Dashboard Data - Inventory'!Q96</f>
        <v>474254.19</v>
      </c>
      <c r="P111" s="148">
        <f>'[1]GHG Dashboard Data - Inventory'!R96</f>
        <v>1110586.6499999999</v>
      </c>
      <c r="Q111" s="149" t="str">
        <f>'[1]GHG Dashboard Data - Inventory'!S96</f>
        <v>NE</v>
      </c>
      <c r="R111" s="148" t="str">
        <f>'[1]GHG Dashboard Data - Inventory'!T96</f>
        <v>IE</v>
      </c>
      <c r="S111" s="148" t="str">
        <f>'[1]GHG Dashboard Data - Inventory'!U96</f>
        <v>IE</v>
      </c>
      <c r="T111" s="149" t="str">
        <f>'[1]GHG Dashboard Data - Inventory'!V96</f>
        <v>NE</v>
      </c>
      <c r="U111" s="148" t="str">
        <f>'[1]GHG Dashboard Data - Inventory'!W96</f>
        <v>NO</v>
      </c>
      <c r="V111" s="148" t="str">
        <f>'[1]GHG Dashboard Data - Inventory'!X96</f>
        <v>NO</v>
      </c>
      <c r="W111" s="149" t="str">
        <f>'[1]GHG Dashboard Data - Inventory'!Y96</f>
        <v>NO</v>
      </c>
      <c r="X111" s="150" t="str">
        <f>'[1]GHG Dashboard Data - Inventory'!Z96</f>
        <v>NO</v>
      </c>
      <c r="Y111" s="148" t="str">
        <f>'[1]GHG Dashboard Data - Inventory'!AA96</f>
        <v>NO; IE</v>
      </c>
      <c r="Z111" s="148" t="str">
        <f>'[1]GHG Dashboard Data - Inventory'!AB96</f>
        <v>NO; IE</v>
      </c>
      <c r="AA111" s="149" t="str">
        <f>'[1]GHG Dashboard Data - Inventory'!AC96</f>
        <v>NE; NE</v>
      </c>
      <c r="AB111" s="148" t="str">
        <f>'[1]GHG Dashboard Data - Inventory'!AD96</f>
        <v>IE</v>
      </c>
      <c r="AC111" s="148" t="str">
        <f>'[1]GHG Dashboard Data - Inventory'!AE96</f>
        <v>IE</v>
      </c>
      <c r="AD111" s="149" t="str">
        <f>'[1]GHG Dashboard Data - Inventory'!AF96</f>
        <v>NE</v>
      </c>
      <c r="AE111" s="148" t="str">
        <f>'[1]GHG Dashboard Data - Inventory'!AG96</f>
        <v>NO</v>
      </c>
      <c r="AF111" s="148">
        <f>'[1]GHG Dashboard Data - Inventory'!AH96</f>
        <v>14389</v>
      </c>
      <c r="AG111" s="148">
        <f>'[1]GHG Dashboard Data - Inventory'!AI96</f>
        <v>2832632.08</v>
      </c>
      <c r="AH111" s="148" t="str">
        <f>'[1]GHG Dashboard Data - Inventory'!AJ96</f>
        <v>IE</v>
      </c>
      <c r="AI111" s="149" t="str">
        <f>'[1]GHG Dashboard Data - Inventory'!AK96</f>
        <v>NE</v>
      </c>
      <c r="AJ111" s="148" t="str">
        <f>'[1]GHG Dashboard Data - Inventory'!AL96</f>
        <v>IE</v>
      </c>
      <c r="AK111" s="148" t="str">
        <f>'[1]GHG Dashboard Data - Inventory'!AM96</f>
        <v>IE</v>
      </c>
      <c r="AL111" s="149" t="str">
        <f>'[1]GHG Dashboard Data - Inventory'!AN96</f>
        <v>NE</v>
      </c>
      <c r="AM111" s="148" t="str">
        <f>'[1]GHG Dashboard Data - Inventory'!AO96</f>
        <v>NO</v>
      </c>
      <c r="AN111" s="148" t="str">
        <f>'[1]GHG Dashboard Data - Inventory'!AP96</f>
        <v>NO</v>
      </c>
      <c r="AO111" s="149" t="str">
        <f>'[1]GHG Dashboard Data - Inventory'!AQ96</f>
        <v>NE</v>
      </c>
      <c r="AP111" s="148" t="str">
        <f>'[1]GHG Dashboard Data - Inventory'!AR96</f>
        <v>NO</v>
      </c>
      <c r="AQ111" s="148" t="str">
        <f>'[1]GHG Dashboard Data - Inventory'!AS96</f>
        <v>NO</v>
      </c>
      <c r="AR111" s="149" t="str">
        <f>'[1]GHG Dashboard Data - Inventory'!AT96</f>
        <v>NE</v>
      </c>
      <c r="AS111" s="148" t="str">
        <f>'[1]GHG Dashboard Data - Inventory'!AU96</f>
        <v>IE</v>
      </c>
      <c r="AT111" s="148" t="str">
        <f>'[1]GHG Dashboard Data - Inventory'!AV96</f>
        <v>IE</v>
      </c>
      <c r="AU111" s="149" t="str">
        <f>'[1]GHG Dashboard Data - Inventory'!AW96</f>
        <v>NE</v>
      </c>
      <c r="AV111" s="148" t="str">
        <f>'[1]GHG Dashboard Data - Inventory'!AX96</f>
        <v>NO</v>
      </c>
      <c r="AW111" s="148">
        <f>'[1]GHG Dashboard Data - Inventory'!AY96</f>
        <v>93380.15</v>
      </c>
      <c r="AX111" s="150" t="str">
        <f>'[1]GHG Dashboard Data - Inventory'!AZ96</f>
        <v>NO</v>
      </c>
      <c r="AY111" s="148" t="str">
        <f>'[1]GHG Dashboard Data - Inventory'!BA96</f>
        <v>NO</v>
      </c>
      <c r="AZ111" s="148" t="str">
        <f>'[1]GHG Dashboard Data - Inventory'!BB96</f>
        <v>NE</v>
      </c>
      <c r="BA111" s="150" t="str">
        <f>'[1]GHG Dashboard Data - Inventory'!BC96</f>
        <v>NO</v>
      </c>
      <c r="BB111" s="148" t="str">
        <f>'[1]GHG Dashboard Data - Inventory'!BD96</f>
        <v>NO</v>
      </c>
      <c r="BC111" s="148" t="str">
        <f>'[1]GHG Dashboard Data - Inventory'!BE96</f>
        <v>NO</v>
      </c>
      <c r="BD111" s="150" t="str">
        <f>'[1]GHG Dashboard Data - Inventory'!BF96</f>
        <v>NO</v>
      </c>
      <c r="BE111" s="148">
        <f>'[1]GHG Dashboard Data - Inventory'!BG96</f>
        <v>17158</v>
      </c>
      <c r="BF111" s="148" t="str">
        <f>'[1]GHG Dashboard Data - Inventory'!BH96</f>
        <v>NO</v>
      </c>
      <c r="BG111" s="150" t="str">
        <f>'[1]GHG Dashboard Data - Inventory'!BI96</f>
        <v>IE</v>
      </c>
      <c r="BH111" s="149" t="str">
        <f>'[1]GHG Dashboard Data - Inventory'!BJ96</f>
        <v>NE</v>
      </c>
      <c r="BI111" s="149">
        <f>'[1]GHG Dashboard Data - Inventory'!BK96</f>
        <v>14823.7</v>
      </c>
      <c r="BJ111" s="149" t="str">
        <f>'[1]GHG Dashboard Data - Inventory'!BL96</f>
        <v>NO</v>
      </c>
      <c r="BK111" s="149" t="str">
        <f>'[1]GHG Dashboard Data - Inventory'!BM96</f>
        <v>NO</v>
      </c>
      <c r="BL111" s="149" t="str">
        <f>'[1]GHG Dashboard Data - Inventory'!BN96</f>
        <v>NO</v>
      </c>
      <c r="BM111" s="151">
        <f>'[1]GHG Dashboard Data - Inventory'!BO96</f>
        <v>0</v>
      </c>
      <c r="BN111" s="269">
        <f>'[1]GHG Dashboard Data - Inventory'!BP96</f>
        <v>0</v>
      </c>
      <c r="BO111" s="269">
        <f>'[1]GHG Dashboard Data - Inventory'!BQ96</f>
        <v>0</v>
      </c>
      <c r="BP111" s="269">
        <f>'[1]GHG Dashboard Data - Inventory'!BR96</f>
        <v>0</v>
      </c>
      <c r="BQ111" s="269">
        <f>'[1]GHG Dashboard Data - Inventory'!BS96</f>
        <v>0</v>
      </c>
      <c r="BR111" s="269">
        <f>'[1]GHG Dashboard Data - Inventory'!BT96</f>
        <v>0</v>
      </c>
      <c r="BS111" s="269">
        <f>'[1]GHG Dashboard Data - Inventory'!BU96</f>
        <v>0</v>
      </c>
      <c r="BT111" s="152" t="str">
        <f t="shared" si="109"/>
        <v>Portland_2013</v>
      </c>
      <c r="BU111" s="152">
        <f>'[1]GHG Dashboard Data - Inventory'!BW96</f>
        <v>5909785.21</v>
      </c>
      <c r="BV111" s="152">
        <f>'[1]GHG Dashboard Data - Inventory'!BX96</f>
        <v>5924608.9100000001</v>
      </c>
      <c r="BW111" s="152">
        <f>'[1]GHG Dashboard Data - Inventory'!BY96</f>
        <v>5924608.9100000001</v>
      </c>
      <c r="BX111" s="152">
        <f>'[1]GHG Dashboard Data - Inventory'!BZ96</f>
        <v>3981737.91</v>
      </c>
      <c r="BY111" s="302">
        <f>'[1]GHG Dashboard Data - Inventory'!CA96</f>
        <v>2966614.9799999995</v>
      </c>
      <c r="BZ111" s="302">
        <f>'[1]GHG Dashboard Data - Inventory'!CB96</f>
        <v>2832632.08</v>
      </c>
      <c r="CA111" s="302">
        <f>'[1]GHG Dashboard Data - Inventory'!CC96</f>
        <v>110538.15</v>
      </c>
      <c r="CB111" s="303">
        <f>'[1]GHG Dashboard Data - Inventory'!CD96</f>
        <v>2966614.9799999995</v>
      </c>
      <c r="CC111" s="303">
        <f>'[1]GHG Dashboard Data - Inventory'!CE96</f>
        <v>2832632.08</v>
      </c>
      <c r="CD111" s="303">
        <f>'[1]GHG Dashboard Data - Inventory'!CF96</f>
        <v>110538.15</v>
      </c>
      <c r="CE111" s="303">
        <f>'[1]GHG Dashboard Data - Inventory'!CG96</f>
        <v>14823.7</v>
      </c>
      <c r="CF111" s="303" t="str">
        <f>'[1]GHG Dashboard Data - Inventory'!CH96</f>
        <v/>
      </c>
      <c r="CG111" s="304">
        <f>'[1]GHG Dashboard Data - Inventory'!CI96</f>
        <v>1117124.1299999999</v>
      </c>
      <c r="CH111" s="304">
        <f>'[1]GHG Dashboard Data - Inventory'!CK96</f>
        <v>2832632.08</v>
      </c>
      <c r="CI111" s="304">
        <f>SUM('[1]GHG Dashboard Data - Inventory'!CL96:CM96)</f>
        <v>17158</v>
      </c>
      <c r="CJ111" s="304">
        <f>'[1]GHG Dashboard Data - Inventory'!CN96</f>
        <v>14823.7</v>
      </c>
      <c r="CK111" s="304" t="str">
        <f>'[1]GHG Dashboard Data - Inventory'!CO96</f>
        <v/>
      </c>
      <c r="CL111" s="302">
        <f>'[1]GHG Dashboard Data - Inventory'!CP96</f>
        <v>1367385.14</v>
      </c>
      <c r="CM111" s="302">
        <f>'[1]GHG Dashboard Data - Inventory'!CQ96</f>
        <v>1584840.8399999999</v>
      </c>
      <c r="CN111" s="302" t="str">
        <f>'[1]GHG Dashboard Data - Inventory'!CR96</f>
        <v/>
      </c>
      <c r="CO111" s="302" t="str">
        <f>'[1]GHG Dashboard Data - Inventory'!CS96</f>
        <v/>
      </c>
      <c r="CP111" s="302" t="str">
        <f>'[1]GHG Dashboard Data - Inventory'!CT96</f>
        <v/>
      </c>
      <c r="CQ111" s="302" t="str">
        <f>'[1]GHG Dashboard Data - Inventory'!CU96</f>
        <v/>
      </c>
      <c r="CR111" s="302" t="str">
        <f>'[1]GHG Dashboard Data - Inventory'!CV96</f>
        <v/>
      </c>
      <c r="CS111" s="302">
        <f>'[1]GHG Dashboard Data - Inventory'!CW96</f>
        <v>14389</v>
      </c>
      <c r="CT111" s="302">
        <f>'[1]GHG Dashboard Data - Inventory'!CX96</f>
        <v>2832632.08</v>
      </c>
      <c r="CU111" s="302" t="str">
        <f>'[1]GHG Dashboard Data - Inventory'!CY96</f>
        <v/>
      </c>
      <c r="CV111" s="302" t="str">
        <f>'[1]GHG Dashboard Data - Inventory'!CZ96</f>
        <v/>
      </c>
      <c r="CW111" s="302" t="str">
        <f>'[1]GHG Dashboard Data - Inventory'!DA96</f>
        <v/>
      </c>
      <c r="CX111" s="302" t="str">
        <f>'[1]GHG Dashboard Data - Inventory'!DB96</f>
        <v/>
      </c>
      <c r="CY111" s="302">
        <f>'[1]GHG Dashboard Data - Inventory'!DC96</f>
        <v>93380.15</v>
      </c>
      <c r="CZ111" s="302" t="str">
        <f>'[1]GHG Dashboard Data - Inventory'!DD96</f>
        <v/>
      </c>
      <c r="DA111" s="302" t="str">
        <f>'[1]GHG Dashboard Data - Inventory'!DE96</f>
        <v/>
      </c>
      <c r="DB111" s="302">
        <f>'[1]GHG Dashboard Data - Inventory'!DF96</f>
        <v>17158</v>
      </c>
      <c r="DC111" s="305">
        <f>'[1]GHG Dashboard Data - Inventory'!DG96</f>
        <v>1367385.14</v>
      </c>
      <c r="DD111" s="305">
        <f>'[1]GHG Dashboard Data - Inventory'!DH96</f>
        <v>1584840.8399999999</v>
      </c>
      <c r="DE111" s="305" t="str">
        <f>'[1]GHG Dashboard Data - Inventory'!DI96</f>
        <v/>
      </c>
      <c r="DF111" s="305" t="str">
        <f>'[1]GHG Dashboard Data - Inventory'!DJ96</f>
        <v/>
      </c>
      <c r="DG111" s="305" t="str">
        <f>'[1]GHG Dashboard Data - Inventory'!DK96</f>
        <v/>
      </c>
      <c r="DH111" s="305" t="str">
        <f>'[1]GHG Dashboard Data - Inventory'!DL96</f>
        <v/>
      </c>
      <c r="DI111" s="305" t="str">
        <f>'[1]GHG Dashboard Data - Inventory'!DM96</f>
        <v/>
      </c>
      <c r="DJ111" s="305">
        <f>'[1]GHG Dashboard Data - Inventory'!DN96</f>
        <v>14389</v>
      </c>
      <c r="DK111" s="305">
        <f>'[1]GHG Dashboard Data - Inventory'!DO96</f>
        <v>2832632.08</v>
      </c>
      <c r="DL111" s="305" t="str">
        <f>'[1]GHG Dashboard Data - Inventory'!DP96</f>
        <v/>
      </c>
      <c r="DM111" s="305" t="str">
        <f>'[1]GHG Dashboard Data - Inventory'!DQ96</f>
        <v/>
      </c>
      <c r="DN111" s="305" t="str">
        <f>'[1]GHG Dashboard Data - Inventory'!DR96</f>
        <v/>
      </c>
      <c r="DO111" s="305" t="str">
        <f>'[1]GHG Dashboard Data - Inventory'!DS96</f>
        <v/>
      </c>
      <c r="DP111" s="305">
        <f>'[1]GHG Dashboard Data - Inventory'!DT96</f>
        <v>93380.15</v>
      </c>
      <c r="DQ111" s="305" t="str">
        <f>'[1]GHG Dashboard Data - Inventory'!DU96</f>
        <v/>
      </c>
      <c r="DR111" s="305" t="str">
        <f>'[1]GHG Dashboard Data - Inventory'!DV96</f>
        <v/>
      </c>
      <c r="DS111" s="305">
        <f>'[1]GHG Dashboard Data - Inventory'!DW96</f>
        <v>17158</v>
      </c>
      <c r="DT111" s="305" t="str">
        <f>'[1]GHG Dashboard Data - Inventory'!DX96</f>
        <v/>
      </c>
      <c r="DU111" s="305">
        <f>'[1]GHG Dashboard Data - Inventory'!DY96</f>
        <v>14823.7</v>
      </c>
      <c r="DV111" s="305" t="str">
        <f>'[1]GHG Dashboard Data - Inventory'!DZ96</f>
        <v/>
      </c>
      <c r="DW111" s="305" t="str">
        <f>'[1]GHG Dashboard Data - Inventory'!EA96</f>
        <v/>
      </c>
      <c r="DX111" s="305" t="str">
        <f>'[1]GHG Dashboard Data - Inventory'!EB96</f>
        <v/>
      </c>
      <c r="DY111" s="306" t="str">
        <f>'[1]GHG Dashboard Data - Inventory'!EC96</f>
        <v/>
      </c>
      <c r="DZ111" s="307">
        <f>'[1]GHG Dashboard Data - Inventory'!ED96</f>
        <v>628480.93999999994</v>
      </c>
      <c r="EA111" s="307">
        <f>'[1]GHG Dashboard Data - Inventory'!EE96</f>
        <v>474254.19</v>
      </c>
      <c r="EB111" s="307" t="str">
        <f>'[1]GHG Dashboard Data - Inventory'!EF96</f>
        <v/>
      </c>
      <c r="EC111" s="307" t="str">
        <f>'[1]GHG Dashboard Data - Inventory'!EG96</f>
        <v/>
      </c>
      <c r="ED111" s="307" t="str">
        <f>'[1]GHG Dashboard Data - Inventory'!EH96</f>
        <v/>
      </c>
      <c r="EE111" s="307" t="str">
        <f>'[1]GHG Dashboard Data - Inventory'!EI96</f>
        <v>NO; IE</v>
      </c>
      <c r="EF111" s="307" t="str">
        <f>'[1]GHG Dashboard Data - Inventory'!EJ96</f>
        <v/>
      </c>
      <c r="EG111" s="307" t="str">
        <f>'[1]GHG Dashboard Data - Inventory'!EK96</f>
        <v/>
      </c>
      <c r="EH111" s="307">
        <f>'[1]GHG Dashboard Data - Inventory'!EL96</f>
        <v>14389</v>
      </c>
      <c r="EI111" s="307">
        <f>'[1]GHG Dashboard Data - Inventory'!EM96</f>
        <v>2832632.08</v>
      </c>
      <c r="EJ111" s="307" t="str">
        <f>'[1]GHG Dashboard Data - Inventory'!EN96</f>
        <v/>
      </c>
      <c r="EK111" s="307" t="str">
        <f>'[1]GHG Dashboard Data - Inventory'!EO96</f>
        <v/>
      </c>
      <c r="EL111" s="307" t="str">
        <f>'[1]GHG Dashboard Data - Inventory'!EP96</f>
        <v/>
      </c>
      <c r="EM111" s="307" t="str">
        <f>'[1]GHG Dashboard Data - Inventory'!EQ96</f>
        <v/>
      </c>
      <c r="EN111" s="307" t="str">
        <f>'[1]GHG Dashboard Data - Inventory'!ER96</f>
        <v/>
      </c>
      <c r="EO111" s="307" t="str">
        <f>'[1]GHG Dashboard Data - Inventory'!ES96</f>
        <v/>
      </c>
      <c r="EP111" s="307" t="str">
        <f>'[1]GHG Dashboard Data - Inventory'!ET96</f>
        <v/>
      </c>
      <c r="EQ111" s="307">
        <f>'[1]GHG Dashboard Data - Inventory'!EU96</f>
        <v>17158</v>
      </c>
      <c r="ER111" s="307" t="str">
        <f>'[1]GHG Dashboard Data - Inventory'!EV96</f>
        <v/>
      </c>
      <c r="ES111" s="307">
        <f>'[1]GHG Dashboard Data - Inventory'!EW96</f>
        <v>14823.7</v>
      </c>
      <c r="ET111" s="307" t="str">
        <f>'[1]GHG Dashboard Data - Inventory'!EX96</f>
        <v/>
      </c>
      <c r="EU111" s="307" t="str">
        <f>'[1]GHG Dashboard Data - Inventory'!EY96</f>
        <v/>
      </c>
      <c r="EV111" s="307" t="str">
        <f>'[1]GHG Dashboard Data - Inventory'!EZ96</f>
        <v/>
      </c>
      <c r="EW111" s="308">
        <f t="shared" si="110"/>
        <v>0</v>
      </c>
      <c r="EX111" s="309">
        <f>'[1]GHG Dashboard Data - Inventory'!FA96</f>
        <v>2966614.9799999995</v>
      </c>
      <c r="EY111" s="309">
        <f>'[1]GHG Dashboard Data - Inventory'!FB96</f>
        <v>2832632.08</v>
      </c>
      <c r="EZ111" s="309">
        <f>'[1]GHG Dashboard Data - Inventory'!FC96</f>
        <v>110538.15</v>
      </c>
      <c r="FA111" s="309">
        <f>'[1]GHG Dashboard Data - Inventory'!FD96</f>
        <v>2966614.9799999995</v>
      </c>
      <c r="FB111" s="309">
        <f>'[1]GHG Dashboard Data - Inventory'!FE96</f>
        <v>2832632.08</v>
      </c>
      <c r="FC111" s="309">
        <f>'[1]GHG Dashboard Data - Inventory'!FF96</f>
        <v>110538.15</v>
      </c>
      <c r="FD111" s="309">
        <f>'[1]GHG Dashboard Data - Inventory'!FG96</f>
        <v>14823.7</v>
      </c>
      <c r="FE111" s="309" t="str">
        <f>'[1]GHG Dashboard Data - Inventory'!FH96</f>
        <v/>
      </c>
      <c r="FF111" s="309" t="str">
        <f>'[1]GHG Dashboard Data - Inventory'!B96</f>
        <v>No</v>
      </c>
      <c r="FG111" s="31" t="str">
        <f>IFERROR(VLOOKUP(E111,'Climate data-must not modify'!A:D,4,FALSE),"")</f>
        <v>Mediterranean</v>
      </c>
      <c r="FH111" s="31">
        <f t="shared" si="111"/>
        <v>66990.750337431236</v>
      </c>
      <c r="FI111" s="31">
        <f t="shared" si="112"/>
        <v>634.69925434962715</v>
      </c>
      <c r="FJ111" s="35"/>
    </row>
    <row r="112" spans="1:166" s="31" customFormat="1">
      <c r="A112" s="31">
        <f t="shared" si="106"/>
        <v>11</v>
      </c>
      <c r="B112" s="31">
        <f t="shared" si="107"/>
        <v>97</v>
      </c>
      <c r="C112" s="34" t="str">
        <f t="shared" si="108"/>
        <v>Portland_2016</v>
      </c>
      <c r="D112" s="231">
        <f>'[1]GHG Dashboard Data - Inventory'!H97</f>
        <v>2016</v>
      </c>
      <c r="E112" s="156" t="str">
        <f>'[1]GHG Dashboard Data - Inventory'!C97</f>
        <v>Portland</v>
      </c>
      <c r="F112" s="156" t="str">
        <f>'[1]GHG Dashboard Data - Inventory'!D97</f>
        <v>USA</v>
      </c>
      <c r="G112" s="156" t="str">
        <f>'[1]GHG Dashboard Data - Inventory'!E97</f>
        <v>North America</v>
      </c>
      <c r="H112" s="156">
        <f>'[1]GHG Dashboard Data - Inventory'!K97</f>
        <v>799766</v>
      </c>
      <c r="I112" s="156">
        <f>'[1]GHG Dashboard Data - Inventory'!L97</f>
        <v>1207</v>
      </c>
      <c r="J112" s="156">
        <f>'[1]GHG Dashboard Data - Inventory'!M97/1000000</f>
        <v>55146.966</v>
      </c>
      <c r="K112" s="156" t="str">
        <f>'[1]GHG Dashboard Data - Inventory'!J97</f>
        <v>BASIC</v>
      </c>
      <c r="L112" s="148">
        <f>'[1]GHG Dashboard Data - Inventory'!N97</f>
        <v>559060.79</v>
      </c>
      <c r="M112" s="148">
        <f>'[1]GHG Dashboard Data - Inventory'!O97</f>
        <v>630589.28</v>
      </c>
      <c r="N112" s="149" t="str">
        <f>'[1]GHG Dashboard Data - Inventory'!P97</f>
        <v>NE</v>
      </c>
      <c r="O112" s="148">
        <f>'[1]GHG Dashboard Data - Inventory'!Q97</f>
        <v>518768.91</v>
      </c>
      <c r="P112" s="148">
        <f>'[1]GHG Dashboard Data - Inventory'!R97</f>
        <v>1060517.76</v>
      </c>
      <c r="Q112" s="149" t="str">
        <f>'[1]GHG Dashboard Data - Inventory'!S97</f>
        <v>NE</v>
      </c>
      <c r="R112" s="148" t="str">
        <f>'[1]GHG Dashboard Data - Inventory'!T97</f>
        <v>IE</v>
      </c>
      <c r="S112" s="148" t="str">
        <f>'[1]GHG Dashboard Data - Inventory'!U97</f>
        <v>IE</v>
      </c>
      <c r="T112" s="149" t="str">
        <f>'[1]GHG Dashboard Data - Inventory'!V97</f>
        <v>NE</v>
      </c>
      <c r="U112" s="148" t="str">
        <f>'[1]GHG Dashboard Data - Inventory'!W97</f>
        <v>NO</v>
      </c>
      <c r="V112" s="148" t="str">
        <f>'[1]GHG Dashboard Data - Inventory'!X97</f>
        <v>NO</v>
      </c>
      <c r="W112" s="149" t="str">
        <f>'[1]GHG Dashboard Data - Inventory'!Y97</f>
        <v>NO</v>
      </c>
      <c r="X112" s="150" t="str">
        <f>'[1]GHG Dashboard Data - Inventory'!Z97</f>
        <v>NO</v>
      </c>
      <c r="Y112" s="148" t="str">
        <f>'[1]GHG Dashboard Data - Inventory'!AA97</f>
        <v>NO; IE</v>
      </c>
      <c r="Z112" s="148" t="str">
        <f>'[1]GHG Dashboard Data - Inventory'!AB97</f>
        <v>NO; IE</v>
      </c>
      <c r="AA112" s="149" t="str">
        <f>'[1]GHG Dashboard Data - Inventory'!AC97</f>
        <v>NE; NE</v>
      </c>
      <c r="AB112" s="148" t="str">
        <f>'[1]GHG Dashboard Data - Inventory'!AD97</f>
        <v>IE</v>
      </c>
      <c r="AC112" s="148" t="str">
        <f>'[1]GHG Dashboard Data - Inventory'!AE97</f>
        <v>IE</v>
      </c>
      <c r="AD112" s="149" t="str">
        <f>'[1]GHG Dashboard Data - Inventory'!AF97</f>
        <v>NE</v>
      </c>
      <c r="AE112" s="148" t="str">
        <f>'[1]GHG Dashboard Data - Inventory'!AG97</f>
        <v>NO</v>
      </c>
      <c r="AF112" s="148">
        <f>'[1]GHG Dashboard Data - Inventory'!AH97</f>
        <v>14389</v>
      </c>
      <c r="AG112" s="148">
        <f>'[1]GHG Dashboard Data - Inventory'!AI97</f>
        <v>3018203.07</v>
      </c>
      <c r="AH112" s="148" t="str">
        <f>'[1]GHG Dashboard Data - Inventory'!AJ97</f>
        <v>IE</v>
      </c>
      <c r="AI112" s="149" t="str">
        <f>'[1]GHG Dashboard Data - Inventory'!AK97</f>
        <v>NE</v>
      </c>
      <c r="AJ112" s="148" t="str">
        <f>'[1]GHG Dashboard Data - Inventory'!AL97</f>
        <v>IE</v>
      </c>
      <c r="AK112" s="148" t="str">
        <f>'[1]GHG Dashboard Data - Inventory'!AM97</f>
        <v>IE</v>
      </c>
      <c r="AL112" s="149" t="str">
        <f>'[1]GHG Dashboard Data - Inventory'!AN97</f>
        <v>NE</v>
      </c>
      <c r="AM112" s="148" t="str">
        <f>'[1]GHG Dashboard Data - Inventory'!AO97</f>
        <v>NO</v>
      </c>
      <c r="AN112" s="148" t="str">
        <f>'[1]GHG Dashboard Data - Inventory'!AP97</f>
        <v>NO</v>
      </c>
      <c r="AO112" s="149" t="str">
        <f>'[1]GHG Dashboard Data - Inventory'!AQ97</f>
        <v>NE</v>
      </c>
      <c r="AP112" s="148" t="str">
        <f>'[1]GHG Dashboard Data - Inventory'!AR97</f>
        <v>NO</v>
      </c>
      <c r="AQ112" s="148" t="str">
        <f>'[1]GHG Dashboard Data - Inventory'!AS97</f>
        <v>NO</v>
      </c>
      <c r="AR112" s="149" t="str">
        <f>'[1]GHG Dashboard Data - Inventory'!AT97</f>
        <v>NE</v>
      </c>
      <c r="AS112" s="148" t="str">
        <f>'[1]GHG Dashboard Data - Inventory'!AU97</f>
        <v>IE</v>
      </c>
      <c r="AT112" s="148" t="str">
        <f>'[1]GHG Dashboard Data - Inventory'!AV97</f>
        <v>IE</v>
      </c>
      <c r="AU112" s="149" t="str">
        <f>'[1]GHG Dashboard Data - Inventory'!AW97</f>
        <v>NE</v>
      </c>
      <c r="AV112" s="148" t="str">
        <f>'[1]GHG Dashboard Data - Inventory'!AX97</f>
        <v>NO</v>
      </c>
      <c r="AW112" s="148">
        <f>'[1]GHG Dashboard Data - Inventory'!AY97</f>
        <v>111709.37</v>
      </c>
      <c r="AX112" s="150" t="str">
        <f>'[1]GHG Dashboard Data - Inventory'!AZ97</f>
        <v>NO</v>
      </c>
      <c r="AY112" s="148" t="str">
        <f>'[1]GHG Dashboard Data - Inventory'!BA97</f>
        <v>NO</v>
      </c>
      <c r="AZ112" s="148" t="str">
        <f>'[1]GHG Dashboard Data - Inventory'!BB97</f>
        <v>NE</v>
      </c>
      <c r="BA112" s="150" t="str">
        <f>'[1]GHG Dashboard Data - Inventory'!BC97</f>
        <v>NO</v>
      </c>
      <c r="BB112" s="148" t="str">
        <f>'[1]GHG Dashboard Data - Inventory'!BD97</f>
        <v>NO</v>
      </c>
      <c r="BC112" s="148" t="str">
        <f>'[1]GHG Dashboard Data - Inventory'!BE97</f>
        <v>NO</v>
      </c>
      <c r="BD112" s="150" t="str">
        <f>'[1]GHG Dashboard Data - Inventory'!BF97</f>
        <v>NO</v>
      </c>
      <c r="BE112" s="148">
        <f>'[1]GHG Dashboard Data - Inventory'!BG97</f>
        <v>16630.96</v>
      </c>
      <c r="BF112" s="148" t="str">
        <f>'[1]GHG Dashboard Data - Inventory'!BH97</f>
        <v>NO</v>
      </c>
      <c r="BG112" s="150" t="str">
        <f>'[1]GHG Dashboard Data - Inventory'!BI97</f>
        <v>IE</v>
      </c>
      <c r="BH112" s="149" t="str">
        <f>'[1]GHG Dashboard Data - Inventory'!BJ97</f>
        <v>NE</v>
      </c>
      <c r="BI112" s="149">
        <f>'[1]GHG Dashboard Data - Inventory'!BK97</f>
        <v>14389</v>
      </c>
      <c r="BJ112" s="149" t="str">
        <f>'[1]GHG Dashboard Data - Inventory'!BL97</f>
        <v>NO</v>
      </c>
      <c r="BK112" s="149" t="str">
        <f>'[1]GHG Dashboard Data - Inventory'!BM97</f>
        <v>NO</v>
      </c>
      <c r="BL112" s="149" t="str">
        <f>'[1]GHG Dashboard Data - Inventory'!BN97</f>
        <v>NO</v>
      </c>
      <c r="BM112" s="151" t="str">
        <f>'[1]GHG Dashboard Data - Inventory'!BO97</f>
        <v/>
      </c>
      <c r="BN112" s="269" t="str">
        <f>'[1]GHG Dashboard Data - Inventory'!BP97</f>
        <v/>
      </c>
      <c r="BO112" s="269" t="str">
        <f>'[1]GHG Dashboard Data - Inventory'!BQ97</f>
        <v/>
      </c>
      <c r="BP112" s="269" t="str">
        <f>'[1]GHG Dashboard Data - Inventory'!BR97</f>
        <v/>
      </c>
      <c r="BQ112" s="269" t="str">
        <f>'[1]GHG Dashboard Data - Inventory'!BS97</f>
        <v/>
      </c>
      <c r="BR112" s="269" t="str">
        <f>'[1]GHG Dashboard Data - Inventory'!BT97</f>
        <v/>
      </c>
      <c r="BS112" s="269" t="str">
        <f>'[1]GHG Dashboard Data - Inventory'!BU97</f>
        <v/>
      </c>
      <c r="BT112" s="152" t="str">
        <f t="shared" si="109"/>
        <v>Portland_2016</v>
      </c>
      <c r="BU112" s="152">
        <f>'[1]GHG Dashboard Data - Inventory'!BW97</f>
        <v>5929869.1400000006</v>
      </c>
      <c r="BV112" s="152">
        <f>'[1]GHG Dashboard Data - Inventory'!BX97</f>
        <v>5944258.1400000006</v>
      </c>
      <c r="BW112" s="152">
        <f>'[1]GHG Dashboard Data - Inventory'!BY97</f>
        <v>5944258.1400000006</v>
      </c>
      <c r="BX112" s="152">
        <f>'[1]GHG Dashboard Data - Inventory'!BZ97</f>
        <v>4141441.7299999995</v>
      </c>
      <c r="BY112" s="302">
        <f>'[1]GHG Dashboard Data - Inventory'!CA97</f>
        <v>2783325.74</v>
      </c>
      <c r="BZ112" s="302">
        <f>'[1]GHG Dashboard Data - Inventory'!CB97</f>
        <v>3018203.07</v>
      </c>
      <c r="CA112" s="302">
        <f>'[1]GHG Dashboard Data - Inventory'!CC97</f>
        <v>128340.32999999999</v>
      </c>
      <c r="CB112" s="303">
        <f>'[1]GHG Dashboard Data - Inventory'!CD97</f>
        <v>2783325.74</v>
      </c>
      <c r="CC112" s="303">
        <f>'[1]GHG Dashboard Data - Inventory'!CE97</f>
        <v>3018203.07</v>
      </c>
      <c r="CD112" s="303">
        <f>'[1]GHG Dashboard Data - Inventory'!CF97</f>
        <v>128340.32999999999</v>
      </c>
      <c r="CE112" s="303">
        <f>'[1]GHG Dashboard Data - Inventory'!CG97</f>
        <v>14389</v>
      </c>
      <c r="CF112" s="303" t="str">
        <f>'[1]GHG Dashboard Data - Inventory'!CH97</f>
        <v/>
      </c>
      <c r="CG112" s="304">
        <f>'[1]GHG Dashboard Data - Inventory'!CI97</f>
        <v>1092218.7</v>
      </c>
      <c r="CH112" s="304">
        <f>'[1]GHG Dashboard Data - Inventory'!CK97</f>
        <v>3018203.07</v>
      </c>
      <c r="CI112" s="304">
        <f>SUM('[1]GHG Dashboard Data - Inventory'!CL97:CM97)</f>
        <v>16630.96</v>
      </c>
      <c r="CJ112" s="304">
        <f>'[1]GHG Dashboard Data - Inventory'!CN97</f>
        <v>14389</v>
      </c>
      <c r="CK112" s="304" t="str">
        <f>'[1]GHG Dashboard Data - Inventory'!CO97</f>
        <v/>
      </c>
      <c r="CL112" s="302">
        <f>'[1]GHG Dashboard Data - Inventory'!CP97</f>
        <v>1189650.07</v>
      </c>
      <c r="CM112" s="302">
        <f>'[1]GHG Dashboard Data - Inventory'!CQ97</f>
        <v>1579286.67</v>
      </c>
      <c r="CN112" s="302" t="str">
        <f>'[1]GHG Dashboard Data - Inventory'!CR97</f>
        <v/>
      </c>
      <c r="CO112" s="302" t="str">
        <f>'[1]GHG Dashboard Data - Inventory'!CS97</f>
        <v/>
      </c>
      <c r="CP112" s="302" t="str">
        <f>'[1]GHG Dashboard Data - Inventory'!CT97</f>
        <v/>
      </c>
      <c r="CQ112" s="302" t="str">
        <f>'[1]GHG Dashboard Data - Inventory'!CU97</f>
        <v/>
      </c>
      <c r="CR112" s="302" t="str">
        <f>'[1]GHG Dashboard Data - Inventory'!CV97</f>
        <v/>
      </c>
      <c r="CS112" s="302">
        <f>'[1]GHG Dashboard Data - Inventory'!CW97</f>
        <v>14389</v>
      </c>
      <c r="CT112" s="302">
        <f>'[1]GHG Dashboard Data - Inventory'!CX97</f>
        <v>3018203.07</v>
      </c>
      <c r="CU112" s="302" t="str">
        <f>'[1]GHG Dashboard Data - Inventory'!CY97</f>
        <v/>
      </c>
      <c r="CV112" s="302" t="str">
        <f>'[1]GHG Dashboard Data - Inventory'!CZ97</f>
        <v/>
      </c>
      <c r="CW112" s="302" t="str">
        <f>'[1]GHG Dashboard Data - Inventory'!DA97</f>
        <v/>
      </c>
      <c r="CX112" s="302" t="str">
        <f>'[1]GHG Dashboard Data - Inventory'!DB97</f>
        <v/>
      </c>
      <c r="CY112" s="302">
        <f>'[1]GHG Dashboard Data - Inventory'!DC97</f>
        <v>111709.37</v>
      </c>
      <c r="CZ112" s="302" t="str">
        <f>'[1]GHG Dashboard Data - Inventory'!DD97</f>
        <v/>
      </c>
      <c r="DA112" s="302" t="str">
        <f>'[1]GHG Dashboard Data - Inventory'!DE97</f>
        <v/>
      </c>
      <c r="DB112" s="302">
        <f>'[1]GHG Dashboard Data - Inventory'!DF97</f>
        <v>16630.96</v>
      </c>
      <c r="DC112" s="305">
        <f>'[1]GHG Dashboard Data - Inventory'!DG97</f>
        <v>1189650.07</v>
      </c>
      <c r="DD112" s="305">
        <f>'[1]GHG Dashboard Data - Inventory'!DH97</f>
        <v>1579286.67</v>
      </c>
      <c r="DE112" s="305" t="str">
        <f>'[1]GHG Dashboard Data - Inventory'!DI97</f>
        <v/>
      </c>
      <c r="DF112" s="305" t="str">
        <f>'[1]GHG Dashboard Data - Inventory'!DJ97</f>
        <v/>
      </c>
      <c r="DG112" s="305" t="str">
        <f>'[1]GHG Dashboard Data - Inventory'!DK97</f>
        <v/>
      </c>
      <c r="DH112" s="305" t="str">
        <f>'[1]GHG Dashboard Data - Inventory'!DL97</f>
        <v/>
      </c>
      <c r="DI112" s="305" t="str">
        <f>'[1]GHG Dashboard Data - Inventory'!DM97</f>
        <v/>
      </c>
      <c r="DJ112" s="305">
        <f>'[1]GHG Dashboard Data - Inventory'!DN97</f>
        <v>14389</v>
      </c>
      <c r="DK112" s="305">
        <f>'[1]GHG Dashboard Data - Inventory'!DO97</f>
        <v>3018203.07</v>
      </c>
      <c r="DL112" s="305" t="str">
        <f>'[1]GHG Dashboard Data - Inventory'!DP97</f>
        <v/>
      </c>
      <c r="DM112" s="305" t="str">
        <f>'[1]GHG Dashboard Data - Inventory'!DQ97</f>
        <v/>
      </c>
      <c r="DN112" s="305" t="str">
        <f>'[1]GHG Dashboard Data - Inventory'!DR97</f>
        <v/>
      </c>
      <c r="DO112" s="305" t="str">
        <f>'[1]GHG Dashboard Data - Inventory'!DS97</f>
        <v/>
      </c>
      <c r="DP112" s="305">
        <f>'[1]GHG Dashboard Data - Inventory'!DT97</f>
        <v>111709.37</v>
      </c>
      <c r="DQ112" s="305" t="str">
        <f>'[1]GHG Dashboard Data - Inventory'!DU97</f>
        <v/>
      </c>
      <c r="DR112" s="305" t="str">
        <f>'[1]GHG Dashboard Data - Inventory'!DV97</f>
        <v/>
      </c>
      <c r="DS112" s="305">
        <f>'[1]GHG Dashboard Data - Inventory'!DW97</f>
        <v>16630.96</v>
      </c>
      <c r="DT112" s="305" t="str">
        <f>'[1]GHG Dashboard Data - Inventory'!DX97</f>
        <v/>
      </c>
      <c r="DU112" s="305">
        <f>'[1]GHG Dashboard Data - Inventory'!DY97</f>
        <v>14389</v>
      </c>
      <c r="DV112" s="305" t="str">
        <f>'[1]GHG Dashboard Data - Inventory'!DZ97</f>
        <v/>
      </c>
      <c r="DW112" s="305" t="str">
        <f>'[1]GHG Dashboard Data - Inventory'!EA97</f>
        <v/>
      </c>
      <c r="DX112" s="305" t="str">
        <f>'[1]GHG Dashboard Data - Inventory'!EB97</f>
        <v/>
      </c>
      <c r="DY112" s="306" t="str">
        <f>'[1]GHG Dashboard Data - Inventory'!EC97</f>
        <v/>
      </c>
      <c r="DZ112" s="307">
        <f>'[1]GHG Dashboard Data - Inventory'!ED97</f>
        <v>559060.79</v>
      </c>
      <c r="EA112" s="307">
        <f>'[1]GHG Dashboard Data - Inventory'!EE97</f>
        <v>518768.91</v>
      </c>
      <c r="EB112" s="307" t="str">
        <f>'[1]GHG Dashboard Data - Inventory'!EF97</f>
        <v/>
      </c>
      <c r="EC112" s="307" t="str">
        <f>'[1]GHG Dashboard Data - Inventory'!EG97</f>
        <v/>
      </c>
      <c r="ED112" s="307" t="str">
        <f>'[1]GHG Dashboard Data - Inventory'!EH97</f>
        <v/>
      </c>
      <c r="EE112" s="307" t="str">
        <f>'[1]GHG Dashboard Data - Inventory'!EI97</f>
        <v>NO; IE</v>
      </c>
      <c r="EF112" s="307" t="str">
        <f>'[1]GHG Dashboard Data - Inventory'!EJ97</f>
        <v/>
      </c>
      <c r="EG112" s="307" t="str">
        <f>'[1]GHG Dashboard Data - Inventory'!EK97</f>
        <v/>
      </c>
      <c r="EH112" s="307">
        <f>'[1]GHG Dashboard Data - Inventory'!EL97</f>
        <v>14389</v>
      </c>
      <c r="EI112" s="307">
        <f>'[1]GHG Dashboard Data - Inventory'!EM97</f>
        <v>3018203.07</v>
      </c>
      <c r="EJ112" s="307" t="str">
        <f>'[1]GHG Dashboard Data - Inventory'!EN97</f>
        <v/>
      </c>
      <c r="EK112" s="307" t="str">
        <f>'[1]GHG Dashboard Data - Inventory'!EO97</f>
        <v/>
      </c>
      <c r="EL112" s="307" t="str">
        <f>'[1]GHG Dashboard Data - Inventory'!EP97</f>
        <v/>
      </c>
      <c r="EM112" s="307" t="str">
        <f>'[1]GHG Dashboard Data - Inventory'!EQ97</f>
        <v/>
      </c>
      <c r="EN112" s="307" t="str">
        <f>'[1]GHG Dashboard Data - Inventory'!ER97</f>
        <v/>
      </c>
      <c r="EO112" s="307" t="str">
        <f>'[1]GHG Dashboard Data - Inventory'!ES97</f>
        <v/>
      </c>
      <c r="EP112" s="307" t="str">
        <f>'[1]GHG Dashboard Data - Inventory'!ET97</f>
        <v/>
      </c>
      <c r="EQ112" s="307">
        <f>'[1]GHG Dashboard Data - Inventory'!EU97</f>
        <v>16630.96</v>
      </c>
      <c r="ER112" s="307" t="str">
        <f>'[1]GHG Dashboard Data - Inventory'!EV97</f>
        <v/>
      </c>
      <c r="ES112" s="307">
        <f>'[1]GHG Dashboard Data - Inventory'!EW97</f>
        <v>14389</v>
      </c>
      <c r="ET112" s="307" t="str">
        <f>'[1]GHG Dashboard Data - Inventory'!EX97</f>
        <v/>
      </c>
      <c r="EU112" s="307" t="str">
        <f>'[1]GHG Dashboard Data - Inventory'!EY97</f>
        <v/>
      </c>
      <c r="EV112" s="307" t="str">
        <f>'[1]GHG Dashboard Data - Inventory'!EZ97</f>
        <v/>
      </c>
      <c r="EW112" s="308">
        <f t="shared" si="110"/>
        <v>0</v>
      </c>
      <c r="EX112" s="309" t="str">
        <f>'[1]GHG Dashboard Data - Inventory'!FA97</f>
        <v/>
      </c>
      <c r="EY112" s="309" t="str">
        <f>'[1]GHG Dashboard Data - Inventory'!FB97</f>
        <v/>
      </c>
      <c r="EZ112" s="309" t="str">
        <f>'[1]GHG Dashboard Data - Inventory'!FC97</f>
        <v/>
      </c>
      <c r="FA112" s="309" t="str">
        <f>'[1]GHG Dashboard Data - Inventory'!FD97</f>
        <v/>
      </c>
      <c r="FB112" s="309" t="str">
        <f>'[1]GHG Dashboard Data - Inventory'!FE97</f>
        <v/>
      </c>
      <c r="FC112" s="309" t="str">
        <f>'[1]GHG Dashboard Data - Inventory'!FF97</f>
        <v/>
      </c>
      <c r="FD112" s="309" t="str">
        <f>'[1]GHG Dashboard Data - Inventory'!FG97</f>
        <v/>
      </c>
      <c r="FE112" s="309" t="str">
        <f>'[1]GHG Dashboard Data - Inventory'!FH97</f>
        <v/>
      </c>
      <c r="FF112" s="309" t="str">
        <f>'[1]GHG Dashboard Data - Inventory'!B97</f>
        <v>Yes</v>
      </c>
      <c r="FG112" s="31" t="str">
        <f>IFERROR(VLOOKUP(E112,'Climate data-must not modify'!A:D,4,FALSE),"")</f>
        <v>Mediterranean</v>
      </c>
      <c r="FH112" s="31">
        <f t="shared" si="111"/>
        <v>68953.87650887885</v>
      </c>
      <c r="FI112" s="31">
        <f t="shared" si="112"/>
        <v>662.60646230323118</v>
      </c>
      <c r="FJ112" s="35"/>
    </row>
    <row r="113" spans="1:166" s="31" customFormat="1">
      <c r="A113" s="31">
        <f t="shared" si="106"/>
        <v>11</v>
      </c>
      <c r="B113" s="31">
        <f t="shared" si="107"/>
        <v>98</v>
      </c>
      <c r="C113" s="34" t="str">
        <f t="shared" si="108"/>
        <v>Rio de Janeiro_2012</v>
      </c>
      <c r="D113" s="231">
        <f>'[1]GHG Dashboard Data - Inventory'!H98</f>
        <v>2012</v>
      </c>
      <c r="E113" s="156" t="str">
        <f>'[1]GHG Dashboard Data - Inventory'!C98</f>
        <v>Rio de Janeiro</v>
      </c>
      <c r="F113" s="156" t="str">
        <f>'[1]GHG Dashboard Data - Inventory'!D98</f>
        <v>Brazil</v>
      </c>
      <c r="G113" s="156" t="str">
        <f>'[1]GHG Dashboard Data - Inventory'!E98</f>
        <v>Latin America</v>
      </c>
      <c r="H113" s="156">
        <f>'[1]GHG Dashboard Data - Inventory'!K98</f>
        <v>6390290</v>
      </c>
      <c r="I113" s="156">
        <f>'[1]GHG Dashboard Data - Inventory'!L98</f>
        <v>1224.56</v>
      </c>
      <c r="J113" s="156">
        <f>'[1]GHG Dashboard Data - Inventory'!M98/1000000</f>
        <v>75060.683634000001</v>
      </c>
      <c r="K113" s="156" t="str">
        <f>'[1]GHG Dashboard Data - Inventory'!J98</f>
        <v>BASIC</v>
      </c>
      <c r="L113" s="148">
        <f>'[1]GHG Dashboard Data - Inventory'!N98</f>
        <v>619474.94239871937</v>
      </c>
      <c r="M113" s="148">
        <f>'[1]GHG Dashboard Data - Inventory'!O98</f>
        <v>1364648.2412052159</v>
      </c>
      <c r="N113" s="149" t="str">
        <f>'[1]GHG Dashboard Data - Inventory'!P98</f>
        <v>NE</v>
      </c>
      <c r="O113" s="148">
        <f>'[1]GHG Dashboard Data - Inventory'!Q98</f>
        <v>120117.16649917484</v>
      </c>
      <c r="P113" s="148">
        <f>'[1]GHG Dashboard Data - Inventory'!R98</f>
        <v>2024690.3877564943</v>
      </c>
      <c r="Q113" s="149" t="str">
        <f>'[1]GHG Dashboard Data - Inventory'!S98</f>
        <v>NE</v>
      </c>
      <c r="R113" s="148">
        <f>'[1]GHG Dashboard Data - Inventory'!T98</f>
        <v>2064286.2352058045</v>
      </c>
      <c r="S113" s="148">
        <f>'[1]GHG Dashboard Data - Inventory'!U98</f>
        <v>601627.26418700593</v>
      </c>
      <c r="T113" s="149" t="str">
        <f>'[1]GHG Dashboard Data - Inventory'!V98</f>
        <v>NE</v>
      </c>
      <c r="U113" s="148">
        <f>'[1]GHG Dashboard Data - Inventory'!W98</f>
        <v>1353546.5242982078</v>
      </c>
      <c r="V113" s="148" t="str">
        <f>'[1]GHG Dashboard Data - Inventory'!X98</f>
        <v>NO</v>
      </c>
      <c r="W113" s="149" t="str">
        <f>'[1]GHG Dashboard Data - Inventory'!Y98</f>
        <v>NE</v>
      </c>
      <c r="X113" s="150">
        <f>'[1]GHG Dashboard Data - Inventory'!Z98</f>
        <v>3251638.0102933897</v>
      </c>
      <c r="Y113" s="148">
        <f>'[1]GHG Dashboard Data - Inventory'!AA98</f>
        <v>62.053308308700011</v>
      </c>
      <c r="Z113" s="148">
        <f>'[1]GHG Dashboard Data - Inventory'!AB98</f>
        <v>601.32194827916567</v>
      </c>
      <c r="AA113" s="149" t="str">
        <f>'[1]GHG Dashboard Data - Inventory'!AC98</f>
        <v>NE</v>
      </c>
      <c r="AB113" s="148">
        <f>'[1]GHG Dashboard Data - Inventory'!AD98</f>
        <v>29300.692913167924</v>
      </c>
      <c r="AC113" s="148">
        <f>'[1]GHG Dashboard Data - Inventory'!AE98</f>
        <v>17850.596525771925</v>
      </c>
      <c r="AD113" s="149">
        <f>'[1]GHG Dashboard Data - Inventory'!AF98</f>
        <v>1495373.8418812777</v>
      </c>
      <c r="AE113" s="148">
        <f>'[1]GHG Dashboard Data - Inventory'!AG98</f>
        <v>921414</v>
      </c>
      <c r="AF113" s="148">
        <f>'[1]GHG Dashboard Data - Inventory'!AH98</f>
        <v>121122.44316930753</v>
      </c>
      <c r="AG113" s="148">
        <f>'[1]GHG Dashboard Data - Inventory'!AI98</f>
        <v>5336331.6780053079</v>
      </c>
      <c r="AH113" s="148" t="str">
        <f>'[1]GHG Dashboard Data - Inventory'!AJ98</f>
        <v>NO</v>
      </c>
      <c r="AI113" s="149" t="str">
        <f>'[1]GHG Dashboard Data - Inventory'!AK98</f>
        <v>NE</v>
      </c>
      <c r="AJ113" s="148">
        <f>'[1]GHG Dashboard Data - Inventory'!AL98</f>
        <v>3699.7513027709656</v>
      </c>
      <c r="AK113" s="148">
        <f>'[1]GHG Dashboard Data - Inventory'!AM98</f>
        <v>87093.65962275854</v>
      </c>
      <c r="AL113" s="149" t="str">
        <f>'[1]GHG Dashboard Data - Inventory'!AN98</f>
        <v>NE</v>
      </c>
      <c r="AM113" s="148">
        <f>'[1]GHG Dashboard Data - Inventory'!AO98</f>
        <v>9935.8456347251777</v>
      </c>
      <c r="AN113" s="148" t="str">
        <f>'[1]GHG Dashboard Data - Inventory'!AP98</f>
        <v>NO</v>
      </c>
      <c r="AO113" s="149" t="str">
        <f>'[1]GHG Dashboard Data - Inventory'!AQ98</f>
        <v>NE</v>
      </c>
      <c r="AP113" s="148">
        <f>'[1]GHG Dashboard Data - Inventory'!AR98</f>
        <v>0</v>
      </c>
      <c r="AQ113" s="148" t="str">
        <f>'[1]GHG Dashboard Data - Inventory'!AS98</f>
        <v>NO</v>
      </c>
      <c r="AR113" s="149">
        <f>'[1]GHG Dashboard Data - Inventory'!AT98</f>
        <v>1665804.7248953958</v>
      </c>
      <c r="AS113" s="148" t="str">
        <f>'[1]GHG Dashboard Data - Inventory'!AU98</f>
        <v>IE</v>
      </c>
      <c r="AT113" s="148" t="str">
        <f>'[1]GHG Dashboard Data - Inventory'!AV98</f>
        <v>NO</v>
      </c>
      <c r="AU113" s="149" t="str">
        <f>'[1]GHG Dashboard Data - Inventory'!AW98</f>
        <v>NE</v>
      </c>
      <c r="AV113" s="148">
        <f>'[1]GHG Dashboard Data - Inventory'!AX98</f>
        <v>462950.67</v>
      </c>
      <c r="AW113" s="148">
        <f>'[1]GHG Dashboard Data - Inventory'!AY98</f>
        <v>1242450.5599999998</v>
      </c>
      <c r="AX113" s="150" t="str">
        <f>'[1]GHG Dashboard Data - Inventory'!AZ98</f>
        <v>NO</v>
      </c>
      <c r="AY113" s="148">
        <f>'[1]GHG Dashboard Data - Inventory'!BA98</f>
        <v>731.53</v>
      </c>
      <c r="AZ113" s="148" t="str">
        <f>'[1]GHG Dashboard Data - Inventory'!BB98</f>
        <v>NO</v>
      </c>
      <c r="BA113" s="150" t="str">
        <f>'[1]GHG Dashboard Data - Inventory'!BC98</f>
        <v>NO</v>
      </c>
      <c r="BB113" s="148">
        <f>'[1]GHG Dashboard Data - Inventory'!BD98</f>
        <v>449.87899999999996</v>
      </c>
      <c r="BC113" s="148" t="str">
        <f>'[1]GHG Dashboard Data - Inventory'!BE98</f>
        <v>NO</v>
      </c>
      <c r="BD113" s="150" t="str">
        <f>'[1]GHG Dashboard Data - Inventory'!BF98</f>
        <v>NO</v>
      </c>
      <c r="BE113" s="148">
        <f>'[1]GHG Dashboard Data - Inventory'!BG98</f>
        <v>624256.30000000005</v>
      </c>
      <c r="BF113" s="148" t="str">
        <f>'[1]GHG Dashboard Data - Inventory'!BH98</f>
        <v>NO</v>
      </c>
      <c r="BG113" s="150" t="str">
        <f>'[1]GHG Dashboard Data - Inventory'!BI98</f>
        <v>NO</v>
      </c>
      <c r="BH113" s="149">
        <f>'[1]GHG Dashboard Data - Inventory'!BJ98</f>
        <v>2304249.9363226704</v>
      </c>
      <c r="BI113" s="149">
        <f>'[1]GHG Dashboard Data - Inventory'!BK98</f>
        <v>94078.038122067665</v>
      </c>
      <c r="BJ113" s="149">
        <f>'[1]GHG Dashboard Data - Inventory'!BL98</f>
        <v>14423.946378742858</v>
      </c>
      <c r="BK113" s="149">
        <f>'[1]GHG Dashboard Data - Inventory'!BM98</f>
        <v>-11639.27708005071</v>
      </c>
      <c r="BL113" s="149">
        <f>'[1]GHG Dashboard Data - Inventory'!BN98</f>
        <v>5801.7343736654757</v>
      </c>
      <c r="BM113" s="151">
        <f>'[1]GHG Dashboard Data - Inventory'!BO98</f>
        <v>1028166.6173436131</v>
      </c>
      <c r="BN113" s="269">
        <f>'[1]GHG Dashboard Data - Inventory'!BP98</f>
        <v>0</v>
      </c>
      <c r="BO113" s="269">
        <f>'[1]GHG Dashboard Data - Inventory'!BQ98</f>
        <v>0</v>
      </c>
      <c r="BP113" s="269">
        <f>'[1]GHG Dashboard Data - Inventory'!BR98</f>
        <v>0</v>
      </c>
      <c r="BQ113" s="269">
        <f>'[1]GHG Dashboard Data - Inventory'!BS98</f>
        <v>0</v>
      </c>
      <c r="BR113" s="269">
        <f>'[1]GHG Dashboard Data - Inventory'!BT98</f>
        <v>0</v>
      </c>
      <c r="BS113" s="269">
        <f>'[1]GHG Dashboard Data - Inventory'!BU98</f>
        <v>0</v>
      </c>
      <c r="BT113" s="152" t="str">
        <f t="shared" si="109"/>
        <v>Rio de Janeiro_2012</v>
      </c>
      <c r="BU113" s="152">
        <f>'[1]GHG Dashboard Data - Inventory'!BW98</f>
        <v>17006641.74298102</v>
      </c>
      <c r="BV113" s="152">
        <f>'[1]GHG Dashboard Data - Inventory'!BX98</f>
        <v>22574734.687874787</v>
      </c>
      <c r="BW113" s="152">
        <f>'[1]GHG Dashboard Data - Inventory'!BY98</f>
        <v>23602901.305218399</v>
      </c>
      <c r="BX113" s="152">
        <f>'[1]GHG Dashboard Data - Inventory'!BZ98</f>
        <v>17326232.100145981</v>
      </c>
      <c r="BY113" s="302">
        <f>'[1]GHG Dashboard Data - Inventory'!CA98</f>
        <v>9238741.8694154564</v>
      </c>
      <c r="BZ113" s="302">
        <f>'[1]GHG Dashboard Data - Inventory'!CB98</f>
        <v>5437060.9345655628</v>
      </c>
      <c r="CA113" s="302">
        <f>'[1]GHG Dashboard Data - Inventory'!CC98</f>
        <v>2330838.9389999998</v>
      </c>
      <c r="CB113" s="303">
        <f>'[1]GHG Dashboard Data - Inventory'!CD98</f>
        <v>10734115.711296733</v>
      </c>
      <c r="CC113" s="303">
        <f>'[1]GHG Dashboard Data - Inventory'!CE98</f>
        <v>7102865.6594609581</v>
      </c>
      <c r="CD113" s="303">
        <f>'[1]GHG Dashboard Data - Inventory'!CF98</f>
        <v>2330838.9389999998</v>
      </c>
      <c r="CE113" s="303">
        <f>'[1]GHG Dashboard Data - Inventory'!CG98</f>
        <v>2398327.9744447381</v>
      </c>
      <c r="CF113" s="303">
        <f>'[1]GHG Dashboard Data - Inventory'!CH98</f>
        <v>8586.4036723576246</v>
      </c>
      <c r="CG113" s="304">
        <f>'[1]GHG Dashboard Data - Inventory'!CI98</f>
        <v>8480962.0680860803</v>
      </c>
      <c r="CH113" s="304">
        <f>'[1]GHG Dashboard Data - Inventory'!CK98</f>
        <v>5349967.2749428041</v>
      </c>
      <c r="CI113" s="304">
        <f>SUM('[1]GHG Dashboard Data - Inventory'!CL98:CM98)</f>
        <v>1088388.3790000002</v>
      </c>
      <c r="CJ113" s="304">
        <f>'[1]GHG Dashboard Data - Inventory'!CN98</f>
        <v>2398327.9744447381</v>
      </c>
      <c r="CK113" s="304">
        <f>'[1]GHG Dashboard Data - Inventory'!CO98</f>
        <v>8586.4036723576246</v>
      </c>
      <c r="CL113" s="302">
        <f>'[1]GHG Dashboard Data - Inventory'!CP98</f>
        <v>1984123.1836039354</v>
      </c>
      <c r="CM113" s="302">
        <f>'[1]GHG Dashboard Data - Inventory'!CQ98</f>
        <v>2144807.554255669</v>
      </c>
      <c r="CN113" s="302">
        <f>'[1]GHG Dashboard Data - Inventory'!CR98</f>
        <v>2665913.4993928103</v>
      </c>
      <c r="CO113" s="302">
        <f>'[1]GHG Dashboard Data - Inventory'!CS98</f>
        <v>1353546.5242982078</v>
      </c>
      <c r="CP113" s="302">
        <f>'[1]GHG Dashboard Data - Inventory'!CT98</f>
        <v>663.37525658786569</v>
      </c>
      <c r="CQ113" s="302">
        <f>'[1]GHG Dashboard Data - Inventory'!CU98</f>
        <v>47151.28943893985</v>
      </c>
      <c r="CR113" s="302">
        <f>'[1]GHG Dashboard Data - Inventory'!CV98</f>
        <v>921414</v>
      </c>
      <c r="CS113" s="302">
        <f>'[1]GHG Dashboard Data - Inventory'!CW98</f>
        <v>121122.44316930753</v>
      </c>
      <c r="CT113" s="302">
        <f>'[1]GHG Dashboard Data - Inventory'!CX98</f>
        <v>5336331.6780053079</v>
      </c>
      <c r="CU113" s="302">
        <f>'[1]GHG Dashboard Data - Inventory'!CY98</f>
        <v>90793.410925529504</v>
      </c>
      <c r="CV113" s="302">
        <f>'[1]GHG Dashboard Data - Inventory'!CZ98</f>
        <v>9935.8456347251777</v>
      </c>
      <c r="CW113" s="302" t="str">
        <f>'[1]GHG Dashboard Data - Inventory'!DA98</f>
        <v/>
      </c>
      <c r="CX113" s="302" t="str">
        <f>'[1]GHG Dashboard Data - Inventory'!DB98</f>
        <v/>
      </c>
      <c r="CY113" s="302">
        <f>'[1]GHG Dashboard Data - Inventory'!DC98</f>
        <v>1705401.2299999997</v>
      </c>
      <c r="CZ113" s="302">
        <f>'[1]GHG Dashboard Data - Inventory'!DD98</f>
        <v>731.53</v>
      </c>
      <c r="DA113" s="302">
        <f>'[1]GHG Dashboard Data - Inventory'!DE98</f>
        <v>449.87899999999996</v>
      </c>
      <c r="DB113" s="302">
        <f>'[1]GHG Dashboard Data - Inventory'!DF98</f>
        <v>624256.30000000005</v>
      </c>
      <c r="DC113" s="305">
        <f>'[1]GHG Dashboard Data - Inventory'!DG98</f>
        <v>1984123.1836039354</v>
      </c>
      <c r="DD113" s="305">
        <f>'[1]GHG Dashboard Data - Inventory'!DH98</f>
        <v>2144807.554255669</v>
      </c>
      <c r="DE113" s="305">
        <f>'[1]GHG Dashboard Data - Inventory'!DI98</f>
        <v>2665913.4993928103</v>
      </c>
      <c r="DF113" s="305">
        <f>'[1]GHG Dashboard Data - Inventory'!DJ98</f>
        <v>1353546.5242982078</v>
      </c>
      <c r="DG113" s="305">
        <f>'[1]GHG Dashboard Data - Inventory'!DK98</f>
        <v>663.37525658786569</v>
      </c>
      <c r="DH113" s="305">
        <f>'[1]GHG Dashboard Data - Inventory'!DL98</f>
        <v>1542525.1313202176</v>
      </c>
      <c r="DI113" s="305">
        <f>'[1]GHG Dashboard Data - Inventory'!DM98</f>
        <v>921414</v>
      </c>
      <c r="DJ113" s="305">
        <f>'[1]GHG Dashboard Data - Inventory'!DN98</f>
        <v>121122.44316930753</v>
      </c>
      <c r="DK113" s="305">
        <f>'[1]GHG Dashboard Data - Inventory'!DO98</f>
        <v>5336331.6780053079</v>
      </c>
      <c r="DL113" s="305">
        <f>'[1]GHG Dashboard Data - Inventory'!DP98</f>
        <v>90793.410925529504</v>
      </c>
      <c r="DM113" s="305">
        <f>'[1]GHG Dashboard Data - Inventory'!DQ98</f>
        <v>9935.8456347251777</v>
      </c>
      <c r="DN113" s="305">
        <f>'[1]GHG Dashboard Data - Inventory'!DR98</f>
        <v>1665804.7248953958</v>
      </c>
      <c r="DO113" s="305" t="str">
        <f>'[1]GHG Dashboard Data - Inventory'!DS98</f>
        <v/>
      </c>
      <c r="DP113" s="305">
        <f>'[1]GHG Dashboard Data - Inventory'!DT98</f>
        <v>1705401.2299999997</v>
      </c>
      <c r="DQ113" s="305">
        <f>'[1]GHG Dashboard Data - Inventory'!DU98</f>
        <v>731.53</v>
      </c>
      <c r="DR113" s="305">
        <f>'[1]GHG Dashboard Data - Inventory'!DV98</f>
        <v>449.87899999999996</v>
      </c>
      <c r="DS113" s="305">
        <f>'[1]GHG Dashboard Data - Inventory'!DW98</f>
        <v>624256.30000000005</v>
      </c>
      <c r="DT113" s="305">
        <f>'[1]GHG Dashboard Data - Inventory'!DX98</f>
        <v>2304249.9363226704</v>
      </c>
      <c r="DU113" s="305">
        <f>'[1]GHG Dashboard Data - Inventory'!DY98</f>
        <v>94078.038122067665</v>
      </c>
      <c r="DV113" s="305">
        <f>'[1]GHG Dashboard Data - Inventory'!DZ98</f>
        <v>14423.946378742858</v>
      </c>
      <c r="DW113" s="305">
        <f>'[1]GHG Dashboard Data - Inventory'!EA98</f>
        <v>-11639.27708005071</v>
      </c>
      <c r="DX113" s="305">
        <f>'[1]GHG Dashboard Data - Inventory'!EB98</f>
        <v>5801.7343736654757</v>
      </c>
      <c r="DY113" s="306">
        <f>'[1]GHG Dashboard Data - Inventory'!EC98</f>
        <v>1028166.6173436131</v>
      </c>
      <c r="DZ113" s="307">
        <f>'[1]GHG Dashboard Data - Inventory'!ED98</f>
        <v>619474.94239871937</v>
      </c>
      <c r="EA113" s="307">
        <f>'[1]GHG Dashboard Data - Inventory'!EE98</f>
        <v>120117.16649917484</v>
      </c>
      <c r="EB113" s="307">
        <f>'[1]GHG Dashboard Data - Inventory'!EF98</f>
        <v>2064286.2352058045</v>
      </c>
      <c r="EC113" s="307">
        <f>'[1]GHG Dashboard Data - Inventory'!EG98</f>
        <v>1353546.5242982078</v>
      </c>
      <c r="ED113" s="307">
        <f>'[1]GHG Dashboard Data - Inventory'!EH98</f>
        <v>3251638.0102933897</v>
      </c>
      <c r="EE113" s="307">
        <f>'[1]GHG Dashboard Data - Inventory'!EI98</f>
        <v>62.053308308700011</v>
      </c>
      <c r="EF113" s="307">
        <f>'[1]GHG Dashboard Data - Inventory'!EJ98</f>
        <v>29300.692913167924</v>
      </c>
      <c r="EG113" s="307">
        <f>'[1]GHG Dashboard Data - Inventory'!EK98</f>
        <v>921414</v>
      </c>
      <c r="EH113" s="307">
        <f>'[1]GHG Dashboard Data - Inventory'!EL98</f>
        <v>121122.44316930753</v>
      </c>
      <c r="EI113" s="307">
        <f>'[1]GHG Dashboard Data - Inventory'!EM98</f>
        <v>5336331.6780053079</v>
      </c>
      <c r="EJ113" s="307">
        <f>'[1]GHG Dashboard Data - Inventory'!EN98</f>
        <v>3699.7513027709656</v>
      </c>
      <c r="EK113" s="307">
        <f>'[1]GHG Dashboard Data - Inventory'!EO98</f>
        <v>9935.8456347251777</v>
      </c>
      <c r="EL113" s="307" t="str">
        <f>'[1]GHG Dashboard Data - Inventory'!EP98</f>
        <v/>
      </c>
      <c r="EM113" s="307" t="str">
        <f>'[1]GHG Dashboard Data - Inventory'!EQ98</f>
        <v/>
      </c>
      <c r="EN113" s="307">
        <f>'[1]GHG Dashboard Data - Inventory'!ER98</f>
        <v>462950.67</v>
      </c>
      <c r="EO113" s="307">
        <f>'[1]GHG Dashboard Data - Inventory'!ES98</f>
        <v>731.53</v>
      </c>
      <c r="EP113" s="307">
        <f>'[1]GHG Dashboard Data - Inventory'!ET98</f>
        <v>449.87899999999996</v>
      </c>
      <c r="EQ113" s="307">
        <f>'[1]GHG Dashboard Data - Inventory'!EU98</f>
        <v>624256.30000000005</v>
      </c>
      <c r="ER113" s="307">
        <f>'[1]GHG Dashboard Data - Inventory'!EV98</f>
        <v>2304249.9363226704</v>
      </c>
      <c r="ES113" s="307">
        <f>'[1]GHG Dashboard Data - Inventory'!EW98</f>
        <v>94078.038122067665</v>
      </c>
      <c r="ET113" s="307">
        <f>'[1]GHG Dashboard Data - Inventory'!EX98</f>
        <v>14423.946378742858</v>
      </c>
      <c r="EU113" s="307">
        <f>'[1]GHG Dashboard Data - Inventory'!EY98</f>
        <v>-11639.27708005071</v>
      </c>
      <c r="EV113" s="307">
        <f>'[1]GHG Dashboard Data - Inventory'!EZ98</f>
        <v>5801.7343736654757</v>
      </c>
      <c r="EW113" s="308">
        <f t="shared" si="110"/>
        <v>4605184.5345915975</v>
      </c>
      <c r="EX113" s="309">
        <f>'[1]GHG Dashboard Data - Inventory'!FA98</f>
        <v>9238741.8694154564</v>
      </c>
      <c r="EY113" s="309">
        <f>'[1]GHG Dashboard Data - Inventory'!FB98</f>
        <v>5437060.9345655628</v>
      </c>
      <c r="EZ113" s="309">
        <f>'[1]GHG Dashboard Data - Inventory'!FC98</f>
        <v>2330838.9389999998</v>
      </c>
      <c r="FA113" s="309">
        <f>'[1]GHG Dashboard Data - Inventory'!FD98</f>
        <v>10734115.711296733</v>
      </c>
      <c r="FB113" s="309">
        <f>'[1]GHG Dashboard Data - Inventory'!FE98</f>
        <v>7102865.6594609581</v>
      </c>
      <c r="FC113" s="309">
        <f>'[1]GHG Dashboard Data - Inventory'!FF98</f>
        <v>2330838.9389999998</v>
      </c>
      <c r="FD113" s="309">
        <f>'[1]GHG Dashboard Data - Inventory'!FG98</f>
        <v>2398327.9744447381</v>
      </c>
      <c r="FE113" s="309">
        <f>'[1]GHG Dashboard Data - Inventory'!FH98</f>
        <v>8586.4036723576246</v>
      </c>
      <c r="FF113" s="309" t="str">
        <f>'[1]GHG Dashboard Data - Inventory'!B98</f>
        <v>Yes</v>
      </c>
      <c r="FG113" s="31" t="str">
        <f>IFERROR(VLOOKUP(E113,'Climate data-must not modify'!A:D,4,FALSE),"")</f>
        <v>Tropical</v>
      </c>
      <c r="FH113" s="31">
        <f t="shared" si="111"/>
        <v>11746.052782268098</v>
      </c>
      <c r="FI113" s="31">
        <f t="shared" si="112"/>
        <v>5218.4376429084732</v>
      </c>
      <c r="FJ113" s="35"/>
    </row>
    <row r="114" spans="1:166" s="31" customFormat="1">
      <c r="A114" s="31">
        <f t="shared" si="106"/>
        <v>11</v>
      </c>
      <c r="B114" s="31">
        <f t="shared" si="107"/>
        <v>99</v>
      </c>
      <c r="C114" s="34" t="str">
        <f t="shared" si="108"/>
        <v>San Francisco_2012</v>
      </c>
      <c r="D114" s="231">
        <f>'[1]GHG Dashboard Data - Inventory'!H99</f>
        <v>2012</v>
      </c>
      <c r="E114" s="156" t="str">
        <f>'[1]GHG Dashboard Data - Inventory'!C99</f>
        <v>San Francisco</v>
      </c>
      <c r="F114" s="156" t="str">
        <f>'[1]GHG Dashboard Data - Inventory'!D99</f>
        <v>USA</v>
      </c>
      <c r="G114" s="156" t="str">
        <f>'[1]GHG Dashboard Data - Inventory'!E99</f>
        <v>North America</v>
      </c>
      <c r="H114" s="156">
        <f>'[1]GHG Dashboard Data - Inventory'!K99</f>
        <v>827420</v>
      </c>
      <c r="I114" s="156">
        <f>'[1]GHG Dashboard Data - Inventory'!L99</f>
        <v>121</v>
      </c>
      <c r="J114" s="156">
        <f>'[1]GHG Dashboard Data - Inventory'!M99/1000000</f>
        <v>89205.218999999997</v>
      </c>
      <c r="K114" s="156" t="str">
        <f>'[1]GHG Dashboard Data - Inventory'!J99</f>
        <v>BASIC</v>
      </c>
      <c r="L114" s="148">
        <f>'[1]GHG Dashboard Data - Inventory'!N99</f>
        <v>767434.603626</v>
      </c>
      <c r="M114" s="148">
        <f>'[1]GHG Dashboard Data - Inventory'!O99</f>
        <v>283079.60335203569</v>
      </c>
      <c r="N114" s="149">
        <f>'[1]GHG Dashboard Data - Inventory'!P99</f>
        <v>26539.097051081186</v>
      </c>
      <c r="O114" s="148">
        <f>'[1]GHG Dashboard Data - Inventory'!Q99</f>
        <v>684387.22342888103</v>
      </c>
      <c r="P114" s="148">
        <f>'[1]GHG Dashboard Data - Inventory'!R99</f>
        <v>791168.20160823897</v>
      </c>
      <c r="Q114" s="149">
        <f>'[1]GHG Dashboard Data - Inventory'!S99</f>
        <v>64480.793143729476</v>
      </c>
      <c r="R114" s="148" t="str">
        <f>'[1]GHG Dashboard Data - Inventory'!T99</f>
        <v>IE</v>
      </c>
      <c r="S114" s="148" t="str">
        <f>'[1]GHG Dashboard Data - Inventory'!U99</f>
        <v>IE</v>
      </c>
      <c r="T114" s="149" t="str">
        <f>'[1]GHG Dashboard Data - Inventory'!V99</f>
        <v>IE</v>
      </c>
      <c r="U114" s="148">
        <f>'[1]GHG Dashboard Data - Inventory'!W99</f>
        <v>70.5</v>
      </c>
      <c r="V114" s="148" t="str">
        <f>'[1]GHG Dashboard Data - Inventory'!X99</f>
        <v>NO</v>
      </c>
      <c r="W114" s="149" t="str">
        <f>'[1]GHG Dashboard Data - Inventory'!Y99</f>
        <v>NO</v>
      </c>
      <c r="X114" s="150">
        <f>'[1]GHG Dashboard Data - Inventory'!Z99</f>
        <v>64223.613422818788</v>
      </c>
      <c r="Y114" s="148">
        <f>'[1]GHG Dashboard Data - Inventory'!AA99</f>
        <v>109</v>
      </c>
      <c r="Z114" s="148" t="str">
        <f>'[1]GHG Dashboard Data - Inventory'!AB99</f>
        <v>NO</v>
      </c>
      <c r="AA114" s="149" t="str">
        <f>'[1]GHG Dashboard Data - Inventory'!AC99</f>
        <v>NO</v>
      </c>
      <c r="AB114" s="148">
        <f>'[1]GHG Dashboard Data - Inventory'!AD99</f>
        <v>169081</v>
      </c>
      <c r="AC114" s="148" t="str">
        <f>'[1]GHG Dashboard Data - Inventory'!AE99</f>
        <v>NO</v>
      </c>
      <c r="AD114" s="149" t="str">
        <f>'[1]GHG Dashboard Data - Inventory'!AF99</f>
        <v>NO</v>
      </c>
      <c r="AE114" s="148">
        <f>'[1]GHG Dashboard Data - Inventory'!AG99</f>
        <v>0</v>
      </c>
      <c r="AF114" s="148">
        <f>'[1]GHG Dashboard Data - Inventory'!AH99</f>
        <v>13279.46497460359</v>
      </c>
      <c r="AG114" s="148">
        <f>'[1]GHG Dashboard Data - Inventory'!AI99</f>
        <v>1970894.4880138319</v>
      </c>
      <c r="AH114" s="148" t="str">
        <f>'[1]GHG Dashboard Data - Inventory'!AJ99</f>
        <v>IE</v>
      </c>
      <c r="AI114" s="149" t="str">
        <f>'[1]GHG Dashboard Data - Inventory'!AK99</f>
        <v>IE</v>
      </c>
      <c r="AJ114" s="148">
        <f>'[1]GHG Dashboard Data - Inventory'!AL99</f>
        <v>11521.719372400403</v>
      </c>
      <c r="AK114" s="148">
        <f>'[1]GHG Dashboard Data - Inventory'!AM99</f>
        <v>57103.92393852731</v>
      </c>
      <c r="AL114" s="149" t="str">
        <f>'[1]GHG Dashboard Data - Inventory'!AN99</f>
        <v>NE</v>
      </c>
      <c r="AM114" s="148">
        <f>'[1]GHG Dashboard Data - Inventory'!AO99</f>
        <v>554661</v>
      </c>
      <c r="AN114" s="148" t="str">
        <f>'[1]GHG Dashboard Data - Inventory'!AP99</f>
        <v>NO</v>
      </c>
      <c r="AO114" s="149" t="str">
        <f>'[1]GHG Dashboard Data - Inventory'!AQ99</f>
        <v>NE</v>
      </c>
      <c r="AP114" s="148" t="str">
        <f>'[1]GHG Dashboard Data - Inventory'!AR99</f>
        <v>NO</v>
      </c>
      <c r="AQ114" s="148" t="str">
        <f>'[1]GHG Dashboard Data - Inventory'!AS99</f>
        <v>NO</v>
      </c>
      <c r="AR114" s="149" t="str">
        <f>'[1]GHG Dashboard Data - Inventory'!AT99</f>
        <v>NE</v>
      </c>
      <c r="AS114" s="148" t="str">
        <f>'[1]GHG Dashboard Data - Inventory'!AU99</f>
        <v>NO</v>
      </c>
      <c r="AT114" s="148" t="str">
        <f>'[1]GHG Dashboard Data - Inventory'!AV99</f>
        <v>NO</v>
      </c>
      <c r="AU114" s="149" t="str">
        <f>'[1]GHG Dashboard Data - Inventory'!AW99</f>
        <v>NE</v>
      </c>
      <c r="AV114" s="148" t="str">
        <f>'[1]GHG Dashboard Data - Inventory'!AX99</f>
        <v>NO</v>
      </c>
      <c r="AW114" s="148">
        <f>'[1]GHG Dashboard Data - Inventory'!AY99</f>
        <v>180397.52506944002</v>
      </c>
      <c r="AX114" s="150" t="str">
        <f>'[1]GHG Dashboard Data - Inventory'!AZ99</f>
        <v>NO</v>
      </c>
      <c r="AY114" s="148" t="str">
        <f>'[1]GHG Dashboard Data - Inventory'!BA99</f>
        <v>NO</v>
      </c>
      <c r="AZ114" s="148" t="str">
        <f>'[1]GHG Dashboard Data - Inventory'!BB99</f>
        <v>NO</v>
      </c>
      <c r="BA114" s="150" t="str">
        <f>'[1]GHG Dashboard Data - Inventory'!BC99</f>
        <v>NO</v>
      </c>
      <c r="BB114" s="148" t="str">
        <f>'[1]GHG Dashboard Data - Inventory'!BD99</f>
        <v>NO</v>
      </c>
      <c r="BC114" s="148" t="str">
        <f>'[1]GHG Dashboard Data - Inventory'!BE99</f>
        <v>NO</v>
      </c>
      <c r="BD114" s="150" t="str">
        <f>'[1]GHG Dashboard Data - Inventory'!BF99</f>
        <v>NO</v>
      </c>
      <c r="BE114" s="148">
        <f>'[1]GHG Dashboard Data - Inventory'!BG99</f>
        <v>9324.9940362863308</v>
      </c>
      <c r="BF114" s="148" t="str">
        <f>'[1]GHG Dashboard Data - Inventory'!BH99</f>
        <v>NO</v>
      </c>
      <c r="BG114" s="150" t="str">
        <f>'[1]GHG Dashboard Data - Inventory'!BI99</f>
        <v>NO</v>
      </c>
      <c r="BH114" s="149" t="str">
        <f>'[1]GHG Dashboard Data - Inventory'!BJ99</f>
        <v>NO</v>
      </c>
      <c r="BI114" s="149" t="str">
        <f>'[1]GHG Dashboard Data - Inventory'!BK99</f>
        <v>NE</v>
      </c>
      <c r="BJ114" s="149" t="str">
        <f>'[1]GHG Dashboard Data - Inventory'!BL99</f>
        <v>NO</v>
      </c>
      <c r="BK114" s="149">
        <f>'[1]GHG Dashboard Data - Inventory'!BM99</f>
        <v>5346.9</v>
      </c>
      <c r="BL114" s="149" t="str">
        <f>'[1]GHG Dashboard Data - Inventory'!BN99</f>
        <v>NO</v>
      </c>
      <c r="BM114" s="151" t="str">
        <f>'[1]GHG Dashboard Data - Inventory'!BO99</f>
        <v>NE</v>
      </c>
      <c r="BN114" s="269">
        <f>'[1]GHG Dashboard Data - Inventory'!BP99</f>
        <v>0</v>
      </c>
      <c r="BO114" s="269">
        <f>'[1]GHG Dashboard Data - Inventory'!BQ99</f>
        <v>0</v>
      </c>
      <c r="BP114" s="269">
        <f>'[1]GHG Dashboard Data - Inventory'!BR99</f>
        <v>0</v>
      </c>
      <c r="BQ114" s="269">
        <f>'[1]GHG Dashboard Data - Inventory'!BS99</f>
        <v>0</v>
      </c>
      <c r="BR114" s="269">
        <f>'[1]GHG Dashboard Data - Inventory'!BT99</f>
        <v>0</v>
      </c>
      <c r="BS114" s="269">
        <f>'[1]GHG Dashboard Data - Inventory'!BU99</f>
        <v>0</v>
      </c>
      <c r="BT114" s="152" t="str">
        <f t="shared" si="109"/>
        <v>San Francisco_2012</v>
      </c>
      <c r="BU114" s="152">
        <f>'[1]GHG Dashboard Data - Inventory'!BW99</f>
        <v>5492513.2474202449</v>
      </c>
      <c r="BV114" s="152">
        <f>'[1]GHG Dashboard Data - Inventory'!BX99</f>
        <v>5588880.0376150561</v>
      </c>
      <c r="BW114" s="152">
        <f>'[1]GHG Dashboard Data - Inventory'!BY99</f>
        <v>5588880.0376150561</v>
      </c>
      <c r="BX114" s="152">
        <f>'[1]GHG Dashboard Data - Inventory'!BZ99</f>
        <v>4250334.5068748221</v>
      </c>
      <c r="BY114" s="302">
        <f>'[1]GHG Dashboard Data - Inventory'!CA99</f>
        <v>2708609.5969897592</v>
      </c>
      <c r="BZ114" s="302">
        <f>'[1]GHG Dashboard Data - Inventory'!CB99</f>
        <v>2594181.1313247597</v>
      </c>
      <c r="CA114" s="302">
        <f>'[1]GHG Dashboard Data - Inventory'!CC99</f>
        <v>189722.51910572636</v>
      </c>
      <c r="CB114" s="303">
        <f>'[1]GHG Dashboard Data - Inventory'!CD99</f>
        <v>2799629.4871845702</v>
      </c>
      <c r="CC114" s="303">
        <f>'[1]GHG Dashboard Data - Inventory'!CE99</f>
        <v>2594181.1313247597</v>
      </c>
      <c r="CD114" s="303">
        <f>'[1]GHG Dashboard Data - Inventory'!CF99</f>
        <v>189722.51910572636</v>
      </c>
      <c r="CE114" s="303" t="str">
        <f>'[1]GHG Dashboard Data - Inventory'!CG99</f>
        <v/>
      </c>
      <c r="CF114" s="303">
        <f>'[1]GHG Dashboard Data - Inventory'!CH99</f>
        <v>5346.9</v>
      </c>
      <c r="CG114" s="304">
        <f>'[1]GHG Dashboard Data - Inventory'!CI99</f>
        <v>1698585.4054523034</v>
      </c>
      <c r="CH114" s="304">
        <f>'[1]GHG Dashboard Data - Inventory'!CK99</f>
        <v>2537077.207386232</v>
      </c>
      <c r="CI114" s="304">
        <f>SUM('[1]GHG Dashboard Data - Inventory'!CL99:CM99)</f>
        <v>9324.9940362863308</v>
      </c>
      <c r="CJ114" s="304" t="str">
        <f>'[1]GHG Dashboard Data - Inventory'!CN99</f>
        <v/>
      </c>
      <c r="CK114" s="304">
        <f>'[1]GHG Dashboard Data - Inventory'!CO99</f>
        <v>5346.9</v>
      </c>
      <c r="CL114" s="302">
        <f>'[1]GHG Dashboard Data - Inventory'!CP99</f>
        <v>1050514.2069780356</v>
      </c>
      <c r="CM114" s="302">
        <f>'[1]GHG Dashboard Data - Inventory'!CQ99</f>
        <v>1475555.42503712</v>
      </c>
      <c r="CN114" s="302" t="str">
        <f>'[1]GHG Dashboard Data - Inventory'!CR99</f>
        <v/>
      </c>
      <c r="CO114" s="302">
        <f>'[1]GHG Dashboard Data - Inventory'!CS99</f>
        <v>70.5</v>
      </c>
      <c r="CP114" s="302">
        <f>'[1]GHG Dashboard Data - Inventory'!CT99</f>
        <v>109</v>
      </c>
      <c r="CQ114" s="302">
        <f>'[1]GHG Dashboard Data - Inventory'!CU99</f>
        <v>169081</v>
      </c>
      <c r="CR114" s="302" t="str">
        <f>'[1]GHG Dashboard Data - Inventory'!CV99</f>
        <v/>
      </c>
      <c r="CS114" s="302">
        <f>'[1]GHG Dashboard Data - Inventory'!CW99</f>
        <v>13279.46497460359</v>
      </c>
      <c r="CT114" s="302">
        <f>'[1]GHG Dashboard Data - Inventory'!CX99</f>
        <v>1970894.4880138319</v>
      </c>
      <c r="CU114" s="302">
        <f>'[1]GHG Dashboard Data - Inventory'!CY99</f>
        <v>68625.643310927713</v>
      </c>
      <c r="CV114" s="302">
        <f>'[1]GHG Dashboard Data - Inventory'!CZ99</f>
        <v>554661</v>
      </c>
      <c r="CW114" s="302" t="str">
        <f>'[1]GHG Dashboard Data - Inventory'!DA99</f>
        <v/>
      </c>
      <c r="CX114" s="302" t="str">
        <f>'[1]GHG Dashboard Data - Inventory'!DB99</f>
        <v/>
      </c>
      <c r="CY114" s="302">
        <f>'[1]GHG Dashboard Data - Inventory'!DC99</f>
        <v>180397.52506944002</v>
      </c>
      <c r="CZ114" s="302" t="str">
        <f>'[1]GHG Dashboard Data - Inventory'!DD99</f>
        <v/>
      </c>
      <c r="DA114" s="302" t="str">
        <f>'[1]GHG Dashboard Data - Inventory'!DE99</f>
        <v/>
      </c>
      <c r="DB114" s="302">
        <f>'[1]GHG Dashboard Data - Inventory'!DF99</f>
        <v>9324.9940362863308</v>
      </c>
      <c r="DC114" s="305">
        <f>'[1]GHG Dashboard Data - Inventory'!DG99</f>
        <v>1077053.3040291169</v>
      </c>
      <c r="DD114" s="305">
        <f>'[1]GHG Dashboard Data - Inventory'!DH99</f>
        <v>1540036.2181808494</v>
      </c>
      <c r="DE114" s="305" t="str">
        <f>'[1]GHG Dashboard Data - Inventory'!DI99</f>
        <v/>
      </c>
      <c r="DF114" s="305">
        <f>'[1]GHG Dashboard Data - Inventory'!DJ99</f>
        <v>70.5</v>
      </c>
      <c r="DG114" s="305">
        <f>'[1]GHG Dashboard Data - Inventory'!DK99</f>
        <v>109</v>
      </c>
      <c r="DH114" s="305">
        <f>'[1]GHG Dashboard Data - Inventory'!DL99</f>
        <v>169081</v>
      </c>
      <c r="DI114" s="305" t="str">
        <f>'[1]GHG Dashboard Data - Inventory'!DM99</f>
        <v/>
      </c>
      <c r="DJ114" s="305">
        <f>'[1]GHG Dashboard Data - Inventory'!DN99</f>
        <v>13279.46497460359</v>
      </c>
      <c r="DK114" s="305">
        <f>'[1]GHG Dashboard Data - Inventory'!DO99</f>
        <v>1970894.4880138319</v>
      </c>
      <c r="DL114" s="305">
        <f>'[1]GHG Dashboard Data - Inventory'!DP99</f>
        <v>68625.643310927713</v>
      </c>
      <c r="DM114" s="305">
        <f>'[1]GHG Dashboard Data - Inventory'!DQ99</f>
        <v>554661</v>
      </c>
      <c r="DN114" s="305" t="str">
        <f>'[1]GHG Dashboard Data - Inventory'!DR99</f>
        <v/>
      </c>
      <c r="DO114" s="305" t="str">
        <f>'[1]GHG Dashboard Data - Inventory'!DS99</f>
        <v/>
      </c>
      <c r="DP114" s="305">
        <f>'[1]GHG Dashboard Data - Inventory'!DT99</f>
        <v>180397.52506944002</v>
      </c>
      <c r="DQ114" s="305" t="str">
        <f>'[1]GHG Dashboard Data - Inventory'!DU99</f>
        <v/>
      </c>
      <c r="DR114" s="305" t="str">
        <f>'[1]GHG Dashboard Data - Inventory'!DV99</f>
        <v/>
      </c>
      <c r="DS114" s="305">
        <f>'[1]GHG Dashboard Data - Inventory'!DW99</f>
        <v>9324.9940362863308</v>
      </c>
      <c r="DT114" s="305" t="str">
        <f>'[1]GHG Dashboard Data - Inventory'!DX99</f>
        <v/>
      </c>
      <c r="DU114" s="305" t="str">
        <f>'[1]GHG Dashboard Data - Inventory'!DY99</f>
        <v/>
      </c>
      <c r="DV114" s="305" t="str">
        <f>'[1]GHG Dashboard Data - Inventory'!DZ99</f>
        <v/>
      </c>
      <c r="DW114" s="305">
        <f>'[1]GHG Dashboard Data - Inventory'!EA99</f>
        <v>5346.9</v>
      </c>
      <c r="DX114" s="305" t="str">
        <f>'[1]GHG Dashboard Data - Inventory'!EB99</f>
        <v/>
      </c>
      <c r="DY114" s="306" t="str">
        <f>'[1]GHG Dashboard Data - Inventory'!EC99</f>
        <v/>
      </c>
      <c r="DZ114" s="307">
        <f>'[1]GHG Dashboard Data - Inventory'!ED99</f>
        <v>767434.603626</v>
      </c>
      <c r="EA114" s="307">
        <f>'[1]GHG Dashboard Data - Inventory'!EE99</f>
        <v>684387.22342888103</v>
      </c>
      <c r="EB114" s="307" t="str">
        <f>'[1]GHG Dashboard Data - Inventory'!EF99</f>
        <v/>
      </c>
      <c r="EC114" s="307">
        <f>'[1]GHG Dashboard Data - Inventory'!EG99</f>
        <v>70.5</v>
      </c>
      <c r="ED114" s="307">
        <f>'[1]GHG Dashboard Data - Inventory'!EH99</f>
        <v>64223.613422818788</v>
      </c>
      <c r="EE114" s="307">
        <f>'[1]GHG Dashboard Data - Inventory'!EI99</f>
        <v>109</v>
      </c>
      <c r="EF114" s="307">
        <f>'[1]GHG Dashboard Data - Inventory'!EJ99</f>
        <v>169081</v>
      </c>
      <c r="EG114" s="307" t="str">
        <f>'[1]GHG Dashboard Data - Inventory'!EK99</f>
        <v/>
      </c>
      <c r="EH114" s="307">
        <f>'[1]GHG Dashboard Data - Inventory'!EL99</f>
        <v>13279.46497460359</v>
      </c>
      <c r="EI114" s="307">
        <f>'[1]GHG Dashboard Data - Inventory'!EM99</f>
        <v>1970894.4880138319</v>
      </c>
      <c r="EJ114" s="307">
        <f>'[1]GHG Dashboard Data - Inventory'!EN99</f>
        <v>11521.719372400403</v>
      </c>
      <c r="EK114" s="307">
        <f>'[1]GHG Dashboard Data - Inventory'!EO99</f>
        <v>554661</v>
      </c>
      <c r="EL114" s="307" t="str">
        <f>'[1]GHG Dashboard Data - Inventory'!EP99</f>
        <v/>
      </c>
      <c r="EM114" s="307" t="str">
        <f>'[1]GHG Dashboard Data - Inventory'!EQ99</f>
        <v/>
      </c>
      <c r="EN114" s="307" t="str">
        <f>'[1]GHG Dashboard Data - Inventory'!ER99</f>
        <v/>
      </c>
      <c r="EO114" s="307" t="str">
        <f>'[1]GHG Dashboard Data - Inventory'!ES99</f>
        <v/>
      </c>
      <c r="EP114" s="307" t="str">
        <f>'[1]GHG Dashboard Data - Inventory'!ET99</f>
        <v/>
      </c>
      <c r="EQ114" s="307">
        <f>'[1]GHG Dashboard Data - Inventory'!EU99</f>
        <v>9324.9940362863308</v>
      </c>
      <c r="ER114" s="307" t="str">
        <f>'[1]GHG Dashboard Data - Inventory'!EV99</f>
        <v/>
      </c>
      <c r="ES114" s="307" t="str">
        <f>'[1]GHG Dashboard Data - Inventory'!EW99</f>
        <v/>
      </c>
      <c r="ET114" s="307" t="str">
        <f>'[1]GHG Dashboard Data - Inventory'!EX99</f>
        <v/>
      </c>
      <c r="EU114" s="307">
        <f>'[1]GHG Dashboard Data - Inventory'!EY99</f>
        <v>5346.9</v>
      </c>
      <c r="EV114" s="307" t="str">
        <f>'[1]GHG Dashboard Data - Inventory'!EZ99</f>
        <v/>
      </c>
      <c r="EW114" s="308">
        <f t="shared" si="110"/>
        <v>64294.113422818788</v>
      </c>
      <c r="EX114" s="309">
        <f>'[1]GHG Dashboard Data - Inventory'!FA99</f>
        <v>2708609.5969897592</v>
      </c>
      <c r="EY114" s="309">
        <f>'[1]GHG Dashboard Data - Inventory'!FB99</f>
        <v>2594181.1313247597</v>
      </c>
      <c r="EZ114" s="309">
        <f>'[1]GHG Dashboard Data - Inventory'!FC99</f>
        <v>189722.51910572636</v>
      </c>
      <c r="FA114" s="309">
        <f>'[1]GHG Dashboard Data - Inventory'!FD99</f>
        <v>2799629.4871845702</v>
      </c>
      <c r="FB114" s="309">
        <f>'[1]GHG Dashboard Data - Inventory'!FE99</f>
        <v>2594181.1313247597</v>
      </c>
      <c r="FC114" s="309">
        <f>'[1]GHG Dashboard Data - Inventory'!FF99</f>
        <v>189722.51910572636</v>
      </c>
      <c r="FD114" s="309" t="str">
        <f>'[1]GHG Dashboard Data - Inventory'!FG99</f>
        <v/>
      </c>
      <c r="FE114" s="309">
        <f>'[1]GHG Dashboard Data - Inventory'!FH99</f>
        <v>5346.9</v>
      </c>
      <c r="FF114" s="309" t="str">
        <f>'[1]GHG Dashboard Data - Inventory'!B99</f>
        <v>No</v>
      </c>
      <c r="FG114" s="31" t="str">
        <f>IFERROR(VLOOKUP(E114,'Climate data-must not modify'!A:D,4,FALSE),"")</f>
        <v>Mediterranean</v>
      </c>
      <c r="FH114" s="31">
        <f t="shared" si="111"/>
        <v>107811.29172608833</v>
      </c>
      <c r="FI114" s="31">
        <f t="shared" si="112"/>
        <v>6838.181818181818</v>
      </c>
      <c r="FJ114" s="35"/>
    </row>
    <row r="115" spans="1:166" s="31" customFormat="1">
      <c r="A115" s="31">
        <f t="shared" si="106"/>
        <v>11</v>
      </c>
      <c r="B115" s="31">
        <f t="shared" si="107"/>
        <v>100</v>
      </c>
      <c r="C115" s="34" t="str">
        <f t="shared" si="108"/>
        <v>San Francisco_2015</v>
      </c>
      <c r="D115" s="231">
        <f>'[1]GHG Dashboard Data - Inventory'!H100</f>
        <v>2015</v>
      </c>
      <c r="E115" s="156" t="str">
        <f>'[1]GHG Dashboard Data - Inventory'!C100</f>
        <v>San Francisco</v>
      </c>
      <c r="F115" s="156" t="str">
        <f>'[1]GHG Dashboard Data - Inventory'!D100</f>
        <v>USA</v>
      </c>
      <c r="G115" s="156" t="str">
        <f>'[1]GHG Dashboard Data - Inventory'!E100</f>
        <v>North America</v>
      </c>
      <c r="H115" s="156">
        <f>'[1]GHG Dashboard Data - Inventory'!K100</f>
        <v>864816</v>
      </c>
      <c r="I115" s="156">
        <f>'[1]GHG Dashboard Data - Inventory'!L100</f>
        <v>121</v>
      </c>
      <c r="J115" s="156">
        <f>'[1]GHG Dashboard Data - Inventory'!M100/1000000</f>
        <v>89205.218999999997</v>
      </c>
      <c r="K115" s="156" t="str">
        <f>'[1]GHG Dashboard Data - Inventory'!J100</f>
        <v>BASIC</v>
      </c>
      <c r="L115" s="148">
        <f>'[1]GHG Dashboard Data - Inventory'!N100</f>
        <v>621344.93046325003</v>
      </c>
      <c r="M115" s="148">
        <f>'[1]GHG Dashboard Data - Inventory'!O100</f>
        <v>236796.83811436687</v>
      </c>
      <c r="N115" s="149">
        <f>'[1]GHG Dashboard Data - Inventory'!P100</f>
        <v>25950.258951160482</v>
      </c>
      <c r="O115" s="148">
        <f>'[1]GHG Dashboard Data - Inventory'!Q100</f>
        <v>599150.89546889684</v>
      </c>
      <c r="P115" s="148">
        <f>'[1]GHG Dashboard Data - Inventory'!R100</f>
        <v>736871.07048686373</v>
      </c>
      <c r="Q115" s="149">
        <f>'[1]GHG Dashboard Data - Inventory'!S100</f>
        <v>66653.793216028571</v>
      </c>
      <c r="R115" s="148" t="str">
        <f>'[1]GHG Dashboard Data - Inventory'!T100</f>
        <v>IE</v>
      </c>
      <c r="S115" s="148" t="str">
        <f>'[1]GHG Dashboard Data - Inventory'!U100</f>
        <v>IE</v>
      </c>
      <c r="T115" s="149" t="str">
        <f>'[1]GHG Dashboard Data - Inventory'!V100</f>
        <v>IE</v>
      </c>
      <c r="U115" s="148">
        <f>'[1]GHG Dashboard Data - Inventory'!W100</f>
        <v>93.3</v>
      </c>
      <c r="V115" s="148" t="str">
        <f>'[1]GHG Dashboard Data - Inventory'!X100</f>
        <v>NO</v>
      </c>
      <c r="W115" s="149" t="str">
        <f>'[1]GHG Dashboard Data - Inventory'!Y100</f>
        <v>NE</v>
      </c>
      <c r="X115" s="150">
        <f>'[1]GHG Dashboard Data - Inventory'!Z100</f>
        <v>56997.372375838931</v>
      </c>
      <c r="Y115" s="148">
        <f>'[1]GHG Dashboard Data - Inventory'!AA100</f>
        <v>15759</v>
      </c>
      <c r="Z115" s="148" t="str">
        <f>'[1]GHG Dashboard Data - Inventory'!AB100</f>
        <v>IE</v>
      </c>
      <c r="AA115" s="149" t="str">
        <f>'[1]GHG Dashboard Data - Inventory'!AC100</f>
        <v>IE</v>
      </c>
      <c r="AB115" s="148">
        <f>'[1]GHG Dashboard Data - Inventory'!AD100</f>
        <v>19259.654250229996</v>
      </c>
      <c r="AC115" s="148" t="str">
        <f>'[1]GHG Dashboard Data - Inventory'!AE100</f>
        <v>NO</v>
      </c>
      <c r="AD115" s="149" t="str">
        <f>'[1]GHG Dashboard Data - Inventory'!AF100</f>
        <v>NO</v>
      </c>
      <c r="AE115" s="148" t="str">
        <f>'[1]GHG Dashboard Data - Inventory'!AG100</f>
        <v>NO</v>
      </c>
      <c r="AF115" s="148">
        <f>'[1]GHG Dashboard Data - Inventory'!AH100</f>
        <v>11153.022730203684</v>
      </c>
      <c r="AG115" s="148">
        <f>'[1]GHG Dashboard Data - Inventory'!AI100</f>
        <v>1941026.9176042546</v>
      </c>
      <c r="AH115" s="148">
        <f>'[1]GHG Dashboard Data - Inventory'!AJ100</f>
        <v>0</v>
      </c>
      <c r="AI115" s="149" t="str">
        <f>'[1]GHG Dashboard Data - Inventory'!AK100</f>
        <v>IE</v>
      </c>
      <c r="AJ115" s="148">
        <f>'[1]GHG Dashboard Data - Inventory'!AL100</f>
        <v>13369.530490477397</v>
      </c>
      <c r="AK115" s="148">
        <f>'[1]GHG Dashboard Data - Inventory'!AM100</f>
        <v>102392.78753963263</v>
      </c>
      <c r="AL115" s="149" t="str">
        <f>'[1]GHG Dashboard Data - Inventory'!AN100</f>
        <v>NE</v>
      </c>
      <c r="AM115" s="148">
        <f>'[1]GHG Dashboard Data - Inventory'!AO100</f>
        <v>465820.49502173602</v>
      </c>
      <c r="AN115" s="148" t="str">
        <f>'[1]GHG Dashboard Data - Inventory'!AP100</f>
        <v>NO</v>
      </c>
      <c r="AO115" s="149" t="str">
        <f>'[1]GHG Dashboard Data - Inventory'!AQ100</f>
        <v>NE</v>
      </c>
      <c r="AP115" s="148" t="str">
        <f>'[1]GHG Dashboard Data - Inventory'!AR100</f>
        <v>NO</v>
      </c>
      <c r="AQ115" s="148" t="str">
        <f>'[1]GHG Dashboard Data - Inventory'!AS100</f>
        <v>NO</v>
      </c>
      <c r="AR115" s="149" t="str">
        <f>'[1]GHG Dashboard Data - Inventory'!AT100</f>
        <v>NE</v>
      </c>
      <c r="AS115" s="148" t="str">
        <f>'[1]GHG Dashboard Data - Inventory'!AU100</f>
        <v>NO</v>
      </c>
      <c r="AT115" s="148" t="str">
        <f>'[1]GHG Dashboard Data - Inventory'!AV100</f>
        <v>NO</v>
      </c>
      <c r="AU115" s="149" t="str">
        <f>'[1]GHG Dashboard Data - Inventory'!AW100</f>
        <v>NE</v>
      </c>
      <c r="AV115" s="148" t="str">
        <f>'[1]GHG Dashboard Data - Inventory'!AX100</f>
        <v>NO</v>
      </c>
      <c r="AW115" s="148">
        <f>'[1]GHG Dashboard Data - Inventory'!AY100</f>
        <v>287174.21999999997</v>
      </c>
      <c r="AX115" s="150" t="str">
        <f>'[1]GHG Dashboard Data - Inventory'!AZ100</f>
        <v>NO</v>
      </c>
      <c r="AY115" s="148" t="str">
        <f>'[1]GHG Dashboard Data - Inventory'!BA100</f>
        <v>NO</v>
      </c>
      <c r="AZ115" s="148" t="str">
        <f>'[1]GHG Dashboard Data - Inventory'!BB100</f>
        <v>NO</v>
      </c>
      <c r="BA115" s="150" t="str">
        <f>'[1]GHG Dashboard Data - Inventory'!BC100</f>
        <v>NO</v>
      </c>
      <c r="BB115" s="148" t="str">
        <f>'[1]GHG Dashboard Data - Inventory'!BD100</f>
        <v>NO</v>
      </c>
      <c r="BC115" s="148" t="str">
        <f>'[1]GHG Dashboard Data - Inventory'!BE100</f>
        <v>NO</v>
      </c>
      <c r="BD115" s="150" t="str">
        <f>'[1]GHG Dashboard Data - Inventory'!BF100</f>
        <v>NO</v>
      </c>
      <c r="BE115" s="148">
        <f>'[1]GHG Dashboard Data - Inventory'!BG100</f>
        <v>5672.4935852535154</v>
      </c>
      <c r="BF115" s="148" t="str">
        <f>'[1]GHG Dashboard Data - Inventory'!BH100</f>
        <v>NO</v>
      </c>
      <c r="BG115" s="150" t="str">
        <f>'[1]GHG Dashboard Data - Inventory'!BI100</f>
        <v>NO</v>
      </c>
      <c r="BH115" s="149" t="str">
        <f>'[1]GHG Dashboard Data - Inventory'!BJ100</f>
        <v>NE</v>
      </c>
      <c r="BI115" s="149" t="str">
        <f>'[1]GHG Dashboard Data - Inventory'!BK100</f>
        <v>NE</v>
      </c>
      <c r="BJ115" s="149" t="str">
        <f>'[1]GHG Dashboard Data - Inventory'!BL100</f>
        <v>NO</v>
      </c>
      <c r="BK115" s="149">
        <f>'[1]GHG Dashboard Data - Inventory'!BM100</f>
        <v>15759</v>
      </c>
      <c r="BL115" s="149" t="str">
        <f>'[1]GHG Dashboard Data - Inventory'!BN100</f>
        <v>NO</v>
      </c>
      <c r="BM115" s="151" t="str">
        <f>'[1]GHG Dashboard Data - Inventory'!BO100</f>
        <v>NE</v>
      </c>
      <c r="BN115" s="269">
        <f>'[1]GHG Dashboard Data - Inventory'!BP100</f>
        <v>0</v>
      </c>
      <c r="BO115" s="269">
        <f>'[1]GHG Dashboard Data - Inventory'!BQ100</f>
        <v>0</v>
      </c>
      <c r="BP115" s="269">
        <f>'[1]GHG Dashboard Data - Inventory'!BR100</f>
        <v>0</v>
      </c>
      <c r="BQ115" s="269">
        <f>'[1]GHG Dashboard Data - Inventory'!BS100</f>
        <v>0</v>
      </c>
      <c r="BR115" s="269">
        <f>'[1]GHG Dashboard Data - Inventory'!BT100</f>
        <v>0</v>
      </c>
      <c r="BS115" s="269">
        <f>'[1]GHG Dashboard Data - Inventory'!BU100</f>
        <v>0</v>
      </c>
      <c r="BT115" s="152" t="str">
        <f t="shared" si="109"/>
        <v>San Francisco_2015</v>
      </c>
      <c r="BU115" s="152">
        <f>'[1]GHG Dashboard Data - Inventory'!BW100</f>
        <v>5055885.155755166</v>
      </c>
      <c r="BV115" s="152">
        <f>'[1]GHG Dashboard Data - Inventory'!BX100</f>
        <v>5164248.2079223543</v>
      </c>
      <c r="BW115" s="152">
        <f>'[1]GHG Dashboard Data - Inventory'!BY100</f>
        <v>5164248.2079223543</v>
      </c>
      <c r="BX115" s="152">
        <f>'[1]GHG Dashboard Data - Inventory'!BZ100</f>
        <v>3765406.6119901412</v>
      </c>
      <c r="BY115" s="302">
        <f>'[1]GHG Dashboard Data - Inventory'!CA100</f>
        <v>2240428.7115138113</v>
      </c>
      <c r="BZ115" s="302">
        <f>'[1]GHG Dashboard Data - Inventory'!CB100</f>
        <v>2522609.7306561004</v>
      </c>
      <c r="CA115" s="302">
        <f>'[1]GHG Dashboard Data - Inventory'!CC100</f>
        <v>292846.71358525351</v>
      </c>
      <c r="CB115" s="303">
        <f>'[1]GHG Dashboard Data - Inventory'!CD100</f>
        <v>2333032.7636810001</v>
      </c>
      <c r="CC115" s="303">
        <f>'[1]GHG Dashboard Data - Inventory'!CE100</f>
        <v>2522609.7306561004</v>
      </c>
      <c r="CD115" s="303">
        <f>'[1]GHG Dashboard Data - Inventory'!CF100</f>
        <v>292846.71358525351</v>
      </c>
      <c r="CE115" s="303" t="str">
        <f>'[1]GHG Dashboard Data - Inventory'!CG100</f>
        <v/>
      </c>
      <c r="CF115" s="303">
        <f>'[1]GHG Dashboard Data - Inventory'!CH100</f>
        <v>15759</v>
      </c>
      <c r="CG115" s="304">
        <f>'[1]GHG Dashboard Data - Inventory'!CI100</f>
        <v>1323758.1752884195</v>
      </c>
      <c r="CH115" s="304">
        <f>'[1]GHG Dashboard Data - Inventory'!CK100</f>
        <v>2420216.9431164679</v>
      </c>
      <c r="CI115" s="304">
        <f>SUM('[1]GHG Dashboard Data - Inventory'!CL100:CM100)</f>
        <v>5672.4935852535154</v>
      </c>
      <c r="CJ115" s="304" t="str">
        <f>'[1]GHG Dashboard Data - Inventory'!CN100</f>
        <v/>
      </c>
      <c r="CK115" s="304">
        <f>'[1]GHG Dashboard Data - Inventory'!CO100</f>
        <v>15759</v>
      </c>
      <c r="CL115" s="302">
        <f>'[1]GHG Dashboard Data - Inventory'!CP100</f>
        <v>858141.76857761689</v>
      </c>
      <c r="CM115" s="302">
        <f>'[1]GHG Dashboard Data - Inventory'!CQ100</f>
        <v>1336021.9659557606</v>
      </c>
      <c r="CN115" s="302" t="str">
        <f>'[1]GHG Dashboard Data - Inventory'!CR100</f>
        <v/>
      </c>
      <c r="CO115" s="302">
        <f>'[1]GHG Dashboard Data - Inventory'!CS100</f>
        <v>93.3</v>
      </c>
      <c r="CP115" s="302">
        <f>'[1]GHG Dashboard Data - Inventory'!CT100</f>
        <v>15759</v>
      </c>
      <c r="CQ115" s="302">
        <f>'[1]GHG Dashboard Data - Inventory'!CU100</f>
        <v>19259.654250229996</v>
      </c>
      <c r="CR115" s="302" t="str">
        <f>'[1]GHG Dashboard Data - Inventory'!CV100</f>
        <v/>
      </c>
      <c r="CS115" s="302">
        <f>'[1]GHG Dashboard Data - Inventory'!CW100</f>
        <v>11153.022730203684</v>
      </c>
      <c r="CT115" s="302">
        <f>'[1]GHG Dashboard Data - Inventory'!CX100</f>
        <v>1941026.9176042546</v>
      </c>
      <c r="CU115" s="302">
        <f>'[1]GHG Dashboard Data - Inventory'!CY100</f>
        <v>115762.31803011002</v>
      </c>
      <c r="CV115" s="302">
        <f>'[1]GHG Dashboard Data - Inventory'!CZ100</f>
        <v>465820.49502173602</v>
      </c>
      <c r="CW115" s="302" t="str">
        <f>'[1]GHG Dashboard Data - Inventory'!DA100</f>
        <v/>
      </c>
      <c r="CX115" s="302" t="str">
        <f>'[1]GHG Dashboard Data - Inventory'!DB100</f>
        <v/>
      </c>
      <c r="CY115" s="302">
        <f>'[1]GHG Dashboard Data - Inventory'!DC100</f>
        <v>287174.21999999997</v>
      </c>
      <c r="CZ115" s="302" t="str">
        <f>'[1]GHG Dashboard Data - Inventory'!DD100</f>
        <v/>
      </c>
      <c r="DA115" s="302" t="str">
        <f>'[1]GHG Dashboard Data - Inventory'!DE100</f>
        <v/>
      </c>
      <c r="DB115" s="302">
        <f>'[1]GHG Dashboard Data - Inventory'!DF100</f>
        <v>5672.4935852535154</v>
      </c>
      <c r="DC115" s="305">
        <f>'[1]GHG Dashboard Data - Inventory'!DG100</f>
        <v>884092.02752877737</v>
      </c>
      <c r="DD115" s="305">
        <f>'[1]GHG Dashboard Data - Inventory'!DH100</f>
        <v>1402675.759171789</v>
      </c>
      <c r="DE115" s="305" t="str">
        <f>'[1]GHG Dashboard Data - Inventory'!DI100</f>
        <v/>
      </c>
      <c r="DF115" s="305">
        <f>'[1]GHG Dashboard Data - Inventory'!DJ100</f>
        <v>93.3</v>
      </c>
      <c r="DG115" s="305">
        <f>'[1]GHG Dashboard Data - Inventory'!DK100</f>
        <v>15759</v>
      </c>
      <c r="DH115" s="305">
        <f>'[1]GHG Dashboard Data - Inventory'!DL100</f>
        <v>19259.654250229996</v>
      </c>
      <c r="DI115" s="305" t="str">
        <f>'[1]GHG Dashboard Data - Inventory'!DM100</f>
        <v/>
      </c>
      <c r="DJ115" s="305">
        <f>'[1]GHG Dashboard Data - Inventory'!DN100</f>
        <v>11153.022730203684</v>
      </c>
      <c r="DK115" s="305">
        <f>'[1]GHG Dashboard Data - Inventory'!DO100</f>
        <v>1941026.9176042546</v>
      </c>
      <c r="DL115" s="305">
        <f>'[1]GHG Dashboard Data - Inventory'!DP100</f>
        <v>115762.31803011002</v>
      </c>
      <c r="DM115" s="305">
        <f>'[1]GHG Dashboard Data - Inventory'!DQ100</f>
        <v>465820.49502173602</v>
      </c>
      <c r="DN115" s="305" t="str">
        <f>'[1]GHG Dashboard Data - Inventory'!DR100</f>
        <v/>
      </c>
      <c r="DO115" s="305" t="str">
        <f>'[1]GHG Dashboard Data - Inventory'!DS100</f>
        <v/>
      </c>
      <c r="DP115" s="305">
        <f>'[1]GHG Dashboard Data - Inventory'!DT100</f>
        <v>287174.21999999997</v>
      </c>
      <c r="DQ115" s="305" t="str">
        <f>'[1]GHG Dashboard Data - Inventory'!DU100</f>
        <v/>
      </c>
      <c r="DR115" s="305" t="str">
        <f>'[1]GHG Dashboard Data - Inventory'!DV100</f>
        <v/>
      </c>
      <c r="DS115" s="305">
        <f>'[1]GHG Dashboard Data - Inventory'!DW100</f>
        <v>5672.4935852535154</v>
      </c>
      <c r="DT115" s="305" t="str">
        <f>'[1]GHG Dashboard Data - Inventory'!DX100</f>
        <v/>
      </c>
      <c r="DU115" s="305" t="str">
        <f>'[1]GHG Dashboard Data - Inventory'!DY100</f>
        <v/>
      </c>
      <c r="DV115" s="305" t="str">
        <f>'[1]GHG Dashboard Data - Inventory'!DZ100</f>
        <v/>
      </c>
      <c r="DW115" s="305">
        <f>'[1]GHG Dashboard Data - Inventory'!EA100</f>
        <v>15759</v>
      </c>
      <c r="DX115" s="305" t="str">
        <f>'[1]GHG Dashboard Data - Inventory'!EB100</f>
        <v/>
      </c>
      <c r="DY115" s="306" t="str">
        <f>'[1]GHG Dashboard Data - Inventory'!EC100</f>
        <v/>
      </c>
      <c r="DZ115" s="307">
        <f>'[1]GHG Dashboard Data - Inventory'!ED100</f>
        <v>621344.93046325003</v>
      </c>
      <c r="EA115" s="307">
        <f>'[1]GHG Dashboard Data - Inventory'!EE100</f>
        <v>599150.89546889684</v>
      </c>
      <c r="EB115" s="307" t="str">
        <f>'[1]GHG Dashboard Data - Inventory'!EF100</f>
        <v/>
      </c>
      <c r="EC115" s="307">
        <f>'[1]GHG Dashboard Data - Inventory'!EG100</f>
        <v>93.3</v>
      </c>
      <c r="ED115" s="307">
        <f>'[1]GHG Dashboard Data - Inventory'!EH100</f>
        <v>56997.372375838931</v>
      </c>
      <c r="EE115" s="307">
        <f>'[1]GHG Dashboard Data - Inventory'!EI100</f>
        <v>15759</v>
      </c>
      <c r="EF115" s="307">
        <f>'[1]GHG Dashboard Data - Inventory'!EJ100</f>
        <v>19259.654250229996</v>
      </c>
      <c r="EG115" s="307" t="str">
        <f>'[1]GHG Dashboard Data - Inventory'!EK100</f>
        <v/>
      </c>
      <c r="EH115" s="307">
        <f>'[1]GHG Dashboard Data - Inventory'!EL100</f>
        <v>11153.022730203684</v>
      </c>
      <c r="EI115" s="307">
        <f>'[1]GHG Dashboard Data - Inventory'!EM100</f>
        <v>1941026.9176042546</v>
      </c>
      <c r="EJ115" s="307">
        <f>'[1]GHG Dashboard Data - Inventory'!EN100</f>
        <v>13369.530490477397</v>
      </c>
      <c r="EK115" s="307">
        <f>'[1]GHG Dashboard Data - Inventory'!EO100</f>
        <v>465820.49502173602</v>
      </c>
      <c r="EL115" s="307" t="str">
        <f>'[1]GHG Dashboard Data - Inventory'!EP100</f>
        <v/>
      </c>
      <c r="EM115" s="307" t="str">
        <f>'[1]GHG Dashboard Data - Inventory'!EQ100</f>
        <v/>
      </c>
      <c r="EN115" s="307" t="str">
        <f>'[1]GHG Dashboard Data - Inventory'!ER100</f>
        <v/>
      </c>
      <c r="EO115" s="307" t="str">
        <f>'[1]GHG Dashboard Data - Inventory'!ES100</f>
        <v/>
      </c>
      <c r="EP115" s="307" t="str">
        <f>'[1]GHG Dashboard Data - Inventory'!ET100</f>
        <v/>
      </c>
      <c r="EQ115" s="307">
        <f>'[1]GHG Dashboard Data - Inventory'!EU100</f>
        <v>5672.4935852535154</v>
      </c>
      <c r="ER115" s="307" t="str">
        <f>'[1]GHG Dashboard Data - Inventory'!EV100</f>
        <v/>
      </c>
      <c r="ES115" s="307" t="str">
        <f>'[1]GHG Dashboard Data - Inventory'!EW100</f>
        <v/>
      </c>
      <c r="ET115" s="307" t="str">
        <f>'[1]GHG Dashboard Data - Inventory'!EX100</f>
        <v/>
      </c>
      <c r="EU115" s="307">
        <f>'[1]GHG Dashboard Data - Inventory'!EY100</f>
        <v>15759</v>
      </c>
      <c r="EV115" s="307" t="str">
        <f>'[1]GHG Dashboard Data - Inventory'!EZ100</f>
        <v/>
      </c>
      <c r="EW115" s="308">
        <f t="shared" si="110"/>
        <v>57090.672375838934</v>
      </c>
      <c r="EX115" s="309">
        <f>'[1]GHG Dashboard Data - Inventory'!FA100</f>
        <v>2240428.7115138113</v>
      </c>
      <c r="EY115" s="309">
        <f>'[1]GHG Dashboard Data - Inventory'!FB100</f>
        <v>2522609.7306561004</v>
      </c>
      <c r="EZ115" s="309">
        <f>'[1]GHG Dashboard Data - Inventory'!FC100</f>
        <v>292846.71358525351</v>
      </c>
      <c r="FA115" s="309">
        <f>'[1]GHG Dashboard Data - Inventory'!FD100</f>
        <v>2333032.7636810001</v>
      </c>
      <c r="FB115" s="309">
        <f>'[1]GHG Dashboard Data - Inventory'!FE100</f>
        <v>2522609.7306561004</v>
      </c>
      <c r="FC115" s="309">
        <f>'[1]GHG Dashboard Data - Inventory'!FF100</f>
        <v>292846.71358525351</v>
      </c>
      <c r="FD115" s="309" t="str">
        <f>'[1]GHG Dashboard Data - Inventory'!FG100</f>
        <v/>
      </c>
      <c r="FE115" s="309">
        <f>'[1]GHG Dashboard Data - Inventory'!FH100</f>
        <v>15759</v>
      </c>
      <c r="FF115" s="309" t="str">
        <f>'[1]GHG Dashboard Data - Inventory'!B100</f>
        <v>No</v>
      </c>
      <c r="FG115" s="31" t="str">
        <f>IFERROR(VLOOKUP(E115,'Climate data-must not modify'!A:D,4,FALSE),"")</f>
        <v>Mediterranean</v>
      </c>
      <c r="FH115" s="31">
        <f t="shared" si="111"/>
        <v>103149.36240772603</v>
      </c>
      <c r="FI115" s="31">
        <f t="shared" si="112"/>
        <v>7147.2396694214876</v>
      </c>
      <c r="FJ115" s="35"/>
    </row>
    <row r="116" spans="1:166" s="31" customFormat="1">
      <c r="A116" s="31">
        <f t="shared" si="106"/>
        <v>11</v>
      </c>
      <c r="B116" s="31">
        <f t="shared" si="107"/>
        <v>101</v>
      </c>
      <c r="C116" s="34" t="str">
        <f t="shared" si="108"/>
        <v>San Francisco_2016</v>
      </c>
      <c r="D116" s="231">
        <f>'[1]GHG Dashboard Data - Inventory'!H101</f>
        <v>2016</v>
      </c>
      <c r="E116" s="156" t="str">
        <f>'[1]GHG Dashboard Data - Inventory'!C101</f>
        <v>San Francisco</v>
      </c>
      <c r="F116" s="156" t="str">
        <f>'[1]GHG Dashboard Data - Inventory'!D101</f>
        <v>USA</v>
      </c>
      <c r="G116" s="156" t="str">
        <f>'[1]GHG Dashboard Data - Inventory'!E101</f>
        <v>North America</v>
      </c>
      <c r="H116" s="156">
        <f>'[1]GHG Dashboard Data - Inventory'!K101</f>
        <v>870887</v>
      </c>
      <c r="I116" s="156">
        <f>'[1]GHG Dashboard Data - Inventory'!L101</f>
        <v>121</v>
      </c>
      <c r="J116" s="156">
        <f>'[1]GHG Dashboard Data - Inventory'!M101/1000000</f>
        <v>139000</v>
      </c>
      <c r="K116" s="156" t="str">
        <f>'[1]GHG Dashboard Data - Inventory'!J101</f>
        <v>BASIC</v>
      </c>
      <c r="L116" s="148">
        <f>'[1]GHG Dashboard Data - Inventory'!N101</f>
        <v>658800.65082965011</v>
      </c>
      <c r="M116" s="148">
        <f>'[1]GHG Dashboard Data - Inventory'!O101</f>
        <v>173124.02169630947</v>
      </c>
      <c r="N116" s="149">
        <f>'[1]GHG Dashboard Data - Inventory'!P101</f>
        <v>13020.448295274344</v>
      </c>
      <c r="O116" s="148">
        <f>'[1]GHG Dashboard Data - Inventory'!Q101</f>
        <v>617870.73312979902</v>
      </c>
      <c r="P116" s="148">
        <f>'[1]GHG Dashboard Data - Inventory'!R101</f>
        <v>540052.21708817093</v>
      </c>
      <c r="Q116" s="149" t="str">
        <f>'[1]GHG Dashboard Data - Inventory'!S101</f>
        <v>NE</v>
      </c>
      <c r="R116" s="148" t="str">
        <f>'[1]GHG Dashboard Data - Inventory'!T101</f>
        <v>IE</v>
      </c>
      <c r="S116" s="148" t="str">
        <f>'[1]GHG Dashboard Data - Inventory'!U101</f>
        <v>IE</v>
      </c>
      <c r="T116" s="149" t="str">
        <f>'[1]GHG Dashboard Data - Inventory'!V101</f>
        <v>NE</v>
      </c>
      <c r="U116" s="148">
        <f>'[1]GHG Dashboard Data - Inventory'!W101</f>
        <v>88</v>
      </c>
      <c r="V116" s="148" t="str">
        <f>'[1]GHG Dashboard Data - Inventory'!X101</f>
        <v>NO</v>
      </c>
      <c r="W116" s="149" t="str">
        <f>'[1]GHG Dashboard Data - Inventory'!Y101</f>
        <v>NE</v>
      </c>
      <c r="X116" s="150">
        <f>'[1]GHG Dashboard Data - Inventory'!Z101</f>
        <v>58668.411275167789</v>
      </c>
      <c r="Y116" s="148">
        <f>'[1]GHG Dashboard Data - Inventory'!AA101</f>
        <v>0</v>
      </c>
      <c r="Z116" s="148" t="str">
        <f>'[1]GHG Dashboard Data - Inventory'!AB101</f>
        <v>IE</v>
      </c>
      <c r="AA116" s="149" t="str">
        <f>'[1]GHG Dashboard Data - Inventory'!AC101</f>
        <v>IE</v>
      </c>
      <c r="AB116" s="148">
        <f>'[1]GHG Dashboard Data - Inventory'!AD101</f>
        <v>150681</v>
      </c>
      <c r="AC116" s="148" t="str">
        <f>'[1]GHG Dashboard Data - Inventory'!AE101</f>
        <v>NO</v>
      </c>
      <c r="AD116" s="149" t="str">
        <f>'[1]GHG Dashboard Data - Inventory'!AF101</f>
        <v>NO</v>
      </c>
      <c r="AE116" s="148" t="str">
        <f>'[1]GHG Dashboard Data - Inventory'!AG101</f>
        <v>NO</v>
      </c>
      <c r="AF116" s="148">
        <f>'[1]GHG Dashboard Data - Inventory'!AH101</f>
        <v>247226.20051162859</v>
      </c>
      <c r="AG116" s="148">
        <f>'[1]GHG Dashboard Data - Inventory'!AI101</f>
        <v>1853170.7227586361</v>
      </c>
      <c r="AH116" s="148">
        <f>'[1]GHG Dashboard Data - Inventory'!AJ101</f>
        <v>0</v>
      </c>
      <c r="AI116" s="149" t="str">
        <f>'[1]GHG Dashboard Data - Inventory'!AK101</f>
        <v>NE</v>
      </c>
      <c r="AJ116" s="148">
        <f>'[1]GHG Dashboard Data - Inventory'!AL101</f>
        <v>12856.034597974673</v>
      </c>
      <c r="AK116" s="148">
        <f>'[1]GHG Dashboard Data - Inventory'!AM101</f>
        <v>90825.612658063823</v>
      </c>
      <c r="AL116" s="149" t="str">
        <f>'[1]GHG Dashboard Data - Inventory'!AN101</f>
        <v>NE</v>
      </c>
      <c r="AM116" s="148">
        <f>'[1]GHG Dashboard Data - Inventory'!AO101</f>
        <v>467402.06863412424</v>
      </c>
      <c r="AN116" s="148" t="str">
        <f>'[1]GHG Dashboard Data - Inventory'!AP101</f>
        <v>NO</v>
      </c>
      <c r="AO116" s="149" t="str">
        <f>'[1]GHG Dashboard Data - Inventory'!AQ101</f>
        <v>NE</v>
      </c>
      <c r="AP116" s="148" t="str">
        <f>'[1]GHG Dashboard Data - Inventory'!AR101</f>
        <v>NO</v>
      </c>
      <c r="AQ116" s="148" t="str">
        <f>'[1]GHG Dashboard Data - Inventory'!AS101</f>
        <v>NO</v>
      </c>
      <c r="AR116" s="149" t="str">
        <f>'[1]GHG Dashboard Data - Inventory'!AT101</f>
        <v>NE</v>
      </c>
      <c r="AS116" s="148" t="str">
        <f>'[1]GHG Dashboard Data - Inventory'!AU101</f>
        <v>IE</v>
      </c>
      <c r="AT116" s="148" t="str">
        <f>'[1]GHG Dashboard Data - Inventory'!AV101</f>
        <v>NO</v>
      </c>
      <c r="AU116" s="149" t="str">
        <f>'[1]GHG Dashboard Data - Inventory'!AW101</f>
        <v>NE</v>
      </c>
      <c r="AV116" s="148" t="str">
        <f>'[1]GHG Dashboard Data - Inventory'!AX101</f>
        <v>NO</v>
      </c>
      <c r="AW116" s="148">
        <f>'[1]GHG Dashboard Data - Inventory'!AY101</f>
        <v>290929.97819809872</v>
      </c>
      <c r="AX116" s="150" t="str">
        <f>'[1]GHG Dashboard Data - Inventory'!AZ101</f>
        <v>NO</v>
      </c>
      <c r="AY116" s="148" t="str">
        <f>'[1]GHG Dashboard Data - Inventory'!BA101</f>
        <v>NO</v>
      </c>
      <c r="AZ116" s="148" t="str">
        <f>'[1]GHG Dashboard Data - Inventory'!BB101</f>
        <v>NO</v>
      </c>
      <c r="BA116" s="150" t="str">
        <f>'[1]GHG Dashboard Data - Inventory'!BC101</f>
        <v>NE</v>
      </c>
      <c r="BB116" s="148" t="str">
        <f>'[1]GHG Dashboard Data - Inventory'!BD101</f>
        <v>NO</v>
      </c>
      <c r="BC116" s="148" t="str">
        <f>'[1]GHG Dashboard Data - Inventory'!BE101</f>
        <v>NO</v>
      </c>
      <c r="BD116" s="150" t="str">
        <f>'[1]GHG Dashboard Data - Inventory'!BF101</f>
        <v>NO</v>
      </c>
      <c r="BE116" s="148">
        <f>'[1]GHG Dashboard Data - Inventory'!BG101</f>
        <v>5036.5557552627424</v>
      </c>
      <c r="BF116" s="148" t="str">
        <f>'[1]GHG Dashboard Data - Inventory'!BH101</f>
        <v>NO</v>
      </c>
      <c r="BG116" s="150" t="str">
        <f>'[1]GHG Dashboard Data - Inventory'!BI101</f>
        <v>NO</v>
      </c>
      <c r="BH116" s="149" t="str">
        <f>'[1]GHG Dashboard Data - Inventory'!BJ101</f>
        <v>NE</v>
      </c>
      <c r="BI116" s="149" t="str">
        <f>'[1]GHG Dashboard Data - Inventory'!BK101</f>
        <v>NE</v>
      </c>
      <c r="BJ116" s="149" t="str">
        <f>'[1]GHG Dashboard Data - Inventory'!BL101</f>
        <v>NE</v>
      </c>
      <c r="BK116" s="149">
        <f>'[1]GHG Dashboard Data - Inventory'!BM101</f>
        <v>80077</v>
      </c>
      <c r="BL116" s="149" t="str">
        <f>'[1]GHG Dashboard Data - Inventory'!BN101</f>
        <v>NE</v>
      </c>
      <c r="BM116" s="151" t="str">
        <f>'[1]GHG Dashboard Data - Inventory'!BO101</f>
        <v>NE</v>
      </c>
      <c r="BN116" s="269">
        <f>'[1]GHG Dashboard Data - Inventory'!BP101</f>
        <v>0</v>
      </c>
      <c r="BO116" s="269">
        <f>'[1]GHG Dashboard Data - Inventory'!BQ101</f>
        <v>0</v>
      </c>
      <c r="BP116" s="269">
        <f>'[1]GHG Dashboard Data - Inventory'!BR101</f>
        <v>0</v>
      </c>
      <c r="BQ116" s="269">
        <f>'[1]GHG Dashboard Data - Inventory'!BS101</f>
        <v>0</v>
      </c>
      <c r="BR116" s="269">
        <f>'[1]GHG Dashboard Data - Inventory'!BT101</f>
        <v>0</v>
      </c>
      <c r="BS116" s="269">
        <f>'[1]GHG Dashboard Data - Inventory'!BU101</f>
        <v>0</v>
      </c>
      <c r="BT116" s="152" t="str">
        <f t="shared" si="109"/>
        <v>San Francisco_2016</v>
      </c>
      <c r="BU116" s="152">
        <f>'[1]GHG Dashboard Data - Inventory'!BW101</f>
        <v>5108063.7958577182</v>
      </c>
      <c r="BV116" s="152">
        <f>'[1]GHG Dashboard Data - Inventory'!BX101</f>
        <v>5201161.244152993</v>
      </c>
      <c r="BW116" s="152">
        <f>'[1]GHG Dashboard Data - Inventory'!BY101</f>
        <v>5201161.244152993</v>
      </c>
      <c r="BX116" s="152">
        <f>'[1]GHG Dashboard Data - Inventory'!BZ101</f>
        <v>4151877.377492243</v>
      </c>
      <c r="BY116" s="302">
        <f>'[1]GHG Dashboard Data - Inventory'!CA101</f>
        <v>2387842.8232555585</v>
      </c>
      <c r="BZ116" s="302">
        <f>'[1]GHG Dashboard Data - Inventory'!CB101</f>
        <v>2424254.4386487985</v>
      </c>
      <c r="CA116" s="302">
        <f>'[1]GHG Dashboard Data - Inventory'!CC101</f>
        <v>295966.53395336145</v>
      </c>
      <c r="CB116" s="303">
        <f>'[1]GHG Dashboard Data - Inventory'!CD101</f>
        <v>2400863.2715508328</v>
      </c>
      <c r="CC116" s="303">
        <f>'[1]GHG Dashboard Data - Inventory'!CE101</f>
        <v>2424254.4386487985</v>
      </c>
      <c r="CD116" s="303">
        <f>'[1]GHG Dashboard Data - Inventory'!CF101</f>
        <v>295966.53395336145</v>
      </c>
      <c r="CE116" s="303" t="str">
        <f>'[1]GHG Dashboard Data - Inventory'!CG101</f>
        <v/>
      </c>
      <c r="CF116" s="303">
        <f>'[1]GHG Dashboard Data - Inventory'!CH101</f>
        <v>80077</v>
      </c>
      <c r="CG116" s="304">
        <f>'[1]GHG Dashboard Data - Inventory'!CI101</f>
        <v>1733334.9957462454</v>
      </c>
      <c r="CH116" s="304">
        <f>'[1]GHG Dashboard Data - Inventory'!CK101</f>
        <v>2333428.8259907351</v>
      </c>
      <c r="CI116" s="304">
        <f>SUM('[1]GHG Dashboard Data - Inventory'!CL101:CM101)</f>
        <v>5036.5557552627424</v>
      </c>
      <c r="CJ116" s="304" t="str">
        <f>'[1]GHG Dashboard Data - Inventory'!CN101</f>
        <v/>
      </c>
      <c r="CK116" s="304">
        <f>'[1]GHG Dashboard Data - Inventory'!CO101</f>
        <v>80077</v>
      </c>
      <c r="CL116" s="302">
        <f>'[1]GHG Dashboard Data - Inventory'!CP101</f>
        <v>831924.67252595956</v>
      </c>
      <c r="CM116" s="302">
        <f>'[1]GHG Dashboard Data - Inventory'!CQ101</f>
        <v>1157922.9502179699</v>
      </c>
      <c r="CN116" s="302" t="str">
        <f>'[1]GHG Dashboard Data - Inventory'!CR101</f>
        <v/>
      </c>
      <c r="CO116" s="302">
        <f>'[1]GHG Dashboard Data - Inventory'!CS101</f>
        <v>88</v>
      </c>
      <c r="CP116" s="302" t="str">
        <f>'[1]GHG Dashboard Data - Inventory'!CT101</f>
        <v/>
      </c>
      <c r="CQ116" s="302">
        <f>'[1]GHG Dashboard Data - Inventory'!CU101</f>
        <v>150681</v>
      </c>
      <c r="CR116" s="302" t="str">
        <f>'[1]GHG Dashboard Data - Inventory'!CV101</f>
        <v/>
      </c>
      <c r="CS116" s="302">
        <f>'[1]GHG Dashboard Data - Inventory'!CW101</f>
        <v>247226.20051162859</v>
      </c>
      <c r="CT116" s="302">
        <f>'[1]GHG Dashboard Data - Inventory'!CX101</f>
        <v>1853170.7227586361</v>
      </c>
      <c r="CU116" s="302">
        <f>'[1]GHG Dashboard Data - Inventory'!CY101</f>
        <v>103681.6472560385</v>
      </c>
      <c r="CV116" s="302">
        <f>'[1]GHG Dashboard Data - Inventory'!CZ101</f>
        <v>467402.06863412424</v>
      </c>
      <c r="CW116" s="302" t="str">
        <f>'[1]GHG Dashboard Data - Inventory'!DA101</f>
        <v/>
      </c>
      <c r="CX116" s="302" t="str">
        <f>'[1]GHG Dashboard Data - Inventory'!DB101</f>
        <v/>
      </c>
      <c r="CY116" s="302">
        <f>'[1]GHG Dashboard Data - Inventory'!DC101</f>
        <v>290929.97819809872</v>
      </c>
      <c r="CZ116" s="302" t="str">
        <f>'[1]GHG Dashboard Data - Inventory'!DD101</f>
        <v/>
      </c>
      <c r="DA116" s="302" t="str">
        <f>'[1]GHG Dashboard Data - Inventory'!DE101</f>
        <v/>
      </c>
      <c r="DB116" s="302">
        <f>'[1]GHG Dashboard Data - Inventory'!DF101</f>
        <v>5036.5557552627424</v>
      </c>
      <c r="DC116" s="305">
        <f>'[1]GHG Dashboard Data - Inventory'!DG101</f>
        <v>844945.12082123396</v>
      </c>
      <c r="DD116" s="305">
        <f>'[1]GHG Dashboard Data - Inventory'!DH101</f>
        <v>1157922.9502179699</v>
      </c>
      <c r="DE116" s="305" t="str">
        <f>'[1]GHG Dashboard Data - Inventory'!DI101</f>
        <v/>
      </c>
      <c r="DF116" s="305">
        <f>'[1]GHG Dashboard Data - Inventory'!DJ101</f>
        <v>88</v>
      </c>
      <c r="DG116" s="305" t="str">
        <f>'[1]GHG Dashboard Data - Inventory'!DK101</f>
        <v/>
      </c>
      <c r="DH116" s="305">
        <f>'[1]GHG Dashboard Data - Inventory'!DL101</f>
        <v>150681</v>
      </c>
      <c r="DI116" s="305" t="str">
        <f>'[1]GHG Dashboard Data - Inventory'!DM101</f>
        <v/>
      </c>
      <c r="DJ116" s="305">
        <f>'[1]GHG Dashboard Data - Inventory'!DN101</f>
        <v>247226.20051162859</v>
      </c>
      <c r="DK116" s="305">
        <f>'[1]GHG Dashboard Data - Inventory'!DO101</f>
        <v>1853170.7227586361</v>
      </c>
      <c r="DL116" s="305">
        <f>'[1]GHG Dashboard Data - Inventory'!DP101</f>
        <v>103681.6472560385</v>
      </c>
      <c r="DM116" s="305">
        <f>'[1]GHG Dashboard Data - Inventory'!DQ101</f>
        <v>467402.06863412424</v>
      </c>
      <c r="DN116" s="305" t="str">
        <f>'[1]GHG Dashboard Data - Inventory'!DR101</f>
        <v/>
      </c>
      <c r="DO116" s="305" t="str">
        <f>'[1]GHG Dashboard Data - Inventory'!DS101</f>
        <v/>
      </c>
      <c r="DP116" s="305">
        <f>'[1]GHG Dashboard Data - Inventory'!DT101</f>
        <v>290929.97819809872</v>
      </c>
      <c r="DQ116" s="305" t="str">
        <f>'[1]GHG Dashboard Data - Inventory'!DU101</f>
        <v/>
      </c>
      <c r="DR116" s="305" t="str">
        <f>'[1]GHG Dashboard Data - Inventory'!DV101</f>
        <v/>
      </c>
      <c r="DS116" s="305">
        <f>'[1]GHG Dashboard Data - Inventory'!DW101</f>
        <v>5036.5557552627424</v>
      </c>
      <c r="DT116" s="305" t="str">
        <f>'[1]GHG Dashboard Data - Inventory'!DX101</f>
        <v/>
      </c>
      <c r="DU116" s="305" t="str">
        <f>'[1]GHG Dashboard Data - Inventory'!DY101</f>
        <v/>
      </c>
      <c r="DV116" s="305" t="str">
        <f>'[1]GHG Dashboard Data - Inventory'!DZ101</f>
        <v/>
      </c>
      <c r="DW116" s="305">
        <f>'[1]GHG Dashboard Data - Inventory'!EA101</f>
        <v>80077</v>
      </c>
      <c r="DX116" s="305" t="str">
        <f>'[1]GHG Dashboard Data - Inventory'!EB101</f>
        <v/>
      </c>
      <c r="DY116" s="306" t="str">
        <f>'[1]GHG Dashboard Data - Inventory'!EC101</f>
        <v/>
      </c>
      <c r="DZ116" s="307">
        <f>'[1]GHG Dashboard Data - Inventory'!ED101</f>
        <v>658800.65082965011</v>
      </c>
      <c r="EA116" s="307">
        <f>'[1]GHG Dashboard Data - Inventory'!EE101</f>
        <v>617870.73312979902</v>
      </c>
      <c r="EB116" s="307" t="str">
        <f>'[1]GHG Dashboard Data - Inventory'!EF101</f>
        <v/>
      </c>
      <c r="EC116" s="307">
        <f>'[1]GHG Dashboard Data - Inventory'!EG101</f>
        <v>88</v>
      </c>
      <c r="ED116" s="307">
        <f>'[1]GHG Dashboard Data - Inventory'!EH101</f>
        <v>58668.411275167789</v>
      </c>
      <c r="EE116" s="307" t="str">
        <f>'[1]GHG Dashboard Data - Inventory'!EI101</f>
        <v/>
      </c>
      <c r="EF116" s="307">
        <f>'[1]GHG Dashboard Data - Inventory'!EJ101</f>
        <v>150681</v>
      </c>
      <c r="EG116" s="307" t="str">
        <f>'[1]GHG Dashboard Data - Inventory'!EK101</f>
        <v/>
      </c>
      <c r="EH116" s="307">
        <f>'[1]GHG Dashboard Data - Inventory'!EL101</f>
        <v>247226.20051162859</v>
      </c>
      <c r="EI116" s="307">
        <f>'[1]GHG Dashboard Data - Inventory'!EM101</f>
        <v>1853170.7227586361</v>
      </c>
      <c r="EJ116" s="307">
        <f>'[1]GHG Dashboard Data - Inventory'!EN101</f>
        <v>12856.034597974673</v>
      </c>
      <c r="EK116" s="307">
        <f>'[1]GHG Dashboard Data - Inventory'!EO101</f>
        <v>467402.06863412424</v>
      </c>
      <c r="EL116" s="307" t="str">
        <f>'[1]GHG Dashboard Data - Inventory'!EP101</f>
        <v/>
      </c>
      <c r="EM116" s="307" t="str">
        <f>'[1]GHG Dashboard Data - Inventory'!EQ101</f>
        <v/>
      </c>
      <c r="EN116" s="307" t="str">
        <f>'[1]GHG Dashboard Data - Inventory'!ER101</f>
        <v/>
      </c>
      <c r="EO116" s="307" t="str">
        <f>'[1]GHG Dashboard Data - Inventory'!ES101</f>
        <v/>
      </c>
      <c r="EP116" s="307" t="str">
        <f>'[1]GHG Dashboard Data - Inventory'!ET101</f>
        <v/>
      </c>
      <c r="EQ116" s="307">
        <f>'[1]GHG Dashboard Data - Inventory'!EU101</f>
        <v>5036.5557552627424</v>
      </c>
      <c r="ER116" s="307" t="str">
        <f>'[1]GHG Dashboard Data - Inventory'!EV101</f>
        <v/>
      </c>
      <c r="ES116" s="307" t="str">
        <f>'[1]GHG Dashboard Data - Inventory'!EW101</f>
        <v/>
      </c>
      <c r="ET116" s="307" t="str">
        <f>'[1]GHG Dashboard Data - Inventory'!EX101</f>
        <v/>
      </c>
      <c r="EU116" s="307">
        <f>'[1]GHG Dashboard Data - Inventory'!EY101</f>
        <v>80077</v>
      </c>
      <c r="EV116" s="307" t="str">
        <f>'[1]GHG Dashboard Data - Inventory'!EZ101</f>
        <v/>
      </c>
      <c r="EW116" s="308">
        <f t="shared" si="110"/>
        <v>58756.411275167789</v>
      </c>
      <c r="EX116" s="309">
        <f>'[1]GHG Dashboard Data - Inventory'!FA101</f>
        <v>2387842.8232555585</v>
      </c>
      <c r="EY116" s="309">
        <f>'[1]GHG Dashboard Data - Inventory'!FB101</f>
        <v>2424254.4386487985</v>
      </c>
      <c r="EZ116" s="309">
        <f>'[1]GHG Dashboard Data - Inventory'!FC101</f>
        <v>295966.53395336145</v>
      </c>
      <c r="FA116" s="309">
        <f>'[1]GHG Dashboard Data - Inventory'!FD101</f>
        <v>2400863.2715508328</v>
      </c>
      <c r="FB116" s="309">
        <f>'[1]GHG Dashboard Data - Inventory'!FE101</f>
        <v>2424254.4386487985</v>
      </c>
      <c r="FC116" s="309">
        <f>'[1]GHG Dashboard Data - Inventory'!FF101</f>
        <v>295966.53395336145</v>
      </c>
      <c r="FD116" s="309" t="str">
        <f>'[1]GHG Dashboard Data - Inventory'!FG101</f>
        <v/>
      </c>
      <c r="FE116" s="309">
        <f>'[1]GHG Dashboard Data - Inventory'!FH101</f>
        <v>80077</v>
      </c>
      <c r="FF116" s="309" t="str">
        <f>'[1]GHG Dashboard Data - Inventory'!B101</f>
        <v>Yes</v>
      </c>
      <c r="FG116" s="31" t="str">
        <f>IFERROR(VLOOKUP(E116,'Climate data-must not modify'!A:D,4,FALSE),"")</f>
        <v>Mediterranean</v>
      </c>
      <c r="FH116" s="31">
        <f t="shared" si="111"/>
        <v>159607.38878867179</v>
      </c>
      <c r="FI116" s="31">
        <f t="shared" si="112"/>
        <v>7197.4132231404956</v>
      </c>
      <c r="FJ116" s="35"/>
    </row>
    <row r="117" spans="1:166" s="31" customFormat="1">
      <c r="A117" s="31">
        <f t="shared" si="106"/>
        <v>11</v>
      </c>
      <c r="B117" s="31">
        <f t="shared" si="107"/>
        <v>102</v>
      </c>
      <c r="C117" s="34" t="str">
        <f t="shared" si="108"/>
        <v>Seattle_2012</v>
      </c>
      <c r="D117" s="231">
        <f>'[1]GHG Dashboard Data - Inventory'!H102</f>
        <v>2012</v>
      </c>
      <c r="E117" s="156" t="str">
        <f>'[1]GHG Dashboard Data - Inventory'!C102</f>
        <v>Seattle</v>
      </c>
      <c r="F117" s="156" t="str">
        <f>'[1]GHG Dashboard Data - Inventory'!D102</f>
        <v>USA</v>
      </c>
      <c r="G117" s="156" t="str">
        <f>'[1]GHG Dashboard Data - Inventory'!E102</f>
        <v>North America</v>
      </c>
      <c r="H117" s="156">
        <f>'[1]GHG Dashboard Data - Inventory'!K102</f>
        <v>634535</v>
      </c>
      <c r="I117" s="156">
        <f>'[1]GHG Dashboard Data - Inventory'!L102</f>
        <v>215</v>
      </c>
      <c r="J117" s="156">
        <f>'[1]GHG Dashboard Data - Inventory'!M102/1000000</f>
        <v>48900</v>
      </c>
      <c r="K117" s="156" t="str">
        <f>'[1]GHG Dashboard Data - Inventory'!J102</f>
        <v>BASIC</v>
      </c>
      <c r="L117" s="148">
        <f>'[1]GHG Dashboard Data - Inventory'!N102</f>
        <v>528855.079794358</v>
      </c>
      <c r="M117" s="148">
        <f>'[1]GHG Dashboard Data - Inventory'!O102</f>
        <v>29183.962546194882</v>
      </c>
      <c r="N117" s="149" t="str">
        <f>'[1]GHG Dashboard Data - Inventory'!P102</f>
        <v>NE</v>
      </c>
      <c r="O117" s="148">
        <f>'[1]GHG Dashboard Data - Inventory'!Q102</f>
        <v>738344.41832332755</v>
      </c>
      <c r="P117" s="148">
        <f>'[1]GHG Dashboard Data - Inventory'!R102</f>
        <v>131044.14206086134</v>
      </c>
      <c r="Q117" s="149" t="str">
        <f>'[1]GHG Dashboard Data - Inventory'!S102</f>
        <v>NE</v>
      </c>
      <c r="R117" s="148">
        <f>'[1]GHG Dashboard Data - Inventory'!T102</f>
        <v>478144.64186621003</v>
      </c>
      <c r="S117" s="148">
        <f>'[1]GHG Dashboard Data - Inventory'!U102</f>
        <v>10711.95427714908</v>
      </c>
      <c r="T117" s="149" t="str">
        <f>'[1]GHG Dashboard Data - Inventory'!V102</f>
        <v>NE</v>
      </c>
      <c r="U117" s="148" t="str">
        <f>'[1]GHG Dashboard Data - Inventory'!W102</f>
        <v>NO</v>
      </c>
      <c r="V117" s="148" t="str">
        <f>'[1]GHG Dashboard Data - Inventory'!X102</f>
        <v>NO</v>
      </c>
      <c r="W117" s="149" t="str">
        <f>'[1]GHG Dashboard Data - Inventory'!Y102</f>
        <v>NO</v>
      </c>
      <c r="X117" s="150">
        <f>'[1]GHG Dashboard Data - Inventory'!Z102</f>
        <v>76135.31563087285</v>
      </c>
      <c r="Y117" s="148" t="str">
        <f>'[1]GHG Dashboard Data - Inventory'!AA102</f>
        <v>NO</v>
      </c>
      <c r="Z117" s="148" t="str">
        <f>'[1]GHG Dashboard Data - Inventory'!AB102</f>
        <v>NO</v>
      </c>
      <c r="AA117" s="149" t="str">
        <f>'[1]GHG Dashboard Data - Inventory'!AC102</f>
        <v>NO</v>
      </c>
      <c r="AB117" s="148" t="str">
        <f>'[1]GHG Dashboard Data - Inventory'!AD102</f>
        <v>NO</v>
      </c>
      <c r="AC117" s="148" t="str">
        <f>'[1]GHG Dashboard Data - Inventory'!AE102</f>
        <v>NO</v>
      </c>
      <c r="AD117" s="149" t="str">
        <f>'[1]GHG Dashboard Data - Inventory'!AF102</f>
        <v>NO</v>
      </c>
      <c r="AE117" s="148" t="str">
        <f>'[1]GHG Dashboard Data - Inventory'!AG102</f>
        <v>NO</v>
      </c>
      <c r="AF117" s="148">
        <f>'[1]GHG Dashboard Data - Inventory'!AH102</f>
        <v>14892.150118021164</v>
      </c>
      <c r="AG117" s="148">
        <f>'[1]GHG Dashboard Data - Inventory'!AI102</f>
        <v>2142773.5754222055</v>
      </c>
      <c r="AH117" s="148" t="str">
        <f>'[1]GHG Dashboard Data - Inventory'!AJ102</f>
        <v>NO</v>
      </c>
      <c r="AI117" s="149" t="str">
        <f>'[1]GHG Dashboard Data - Inventory'!AK102</f>
        <v>NE</v>
      </c>
      <c r="AJ117" s="148">
        <f>'[1]GHG Dashboard Data - Inventory'!AL102</f>
        <v>64352.532031178234</v>
      </c>
      <c r="AK117" s="148">
        <f>'[1]GHG Dashboard Data - Inventory'!AM102</f>
        <v>228.5609457331839</v>
      </c>
      <c r="AL117" s="149" t="str">
        <f>'[1]GHG Dashboard Data - Inventory'!AN102</f>
        <v>NE</v>
      </c>
      <c r="AM117" s="148">
        <f>'[1]GHG Dashboard Data - Inventory'!AO102</f>
        <v>179760.36383026894</v>
      </c>
      <c r="AN117" s="148" t="str">
        <f>'[1]GHG Dashboard Data - Inventory'!AP102</f>
        <v>NO</v>
      </c>
      <c r="AO117" s="149" t="str">
        <f>'[1]GHG Dashboard Data - Inventory'!AQ102</f>
        <v>NO</v>
      </c>
      <c r="AP117" s="148" t="str">
        <f>'[1]GHG Dashboard Data - Inventory'!AR102</f>
        <v>NO</v>
      </c>
      <c r="AQ117" s="148" t="str">
        <f>'[1]GHG Dashboard Data - Inventory'!AS102</f>
        <v>NO</v>
      </c>
      <c r="AR117" s="149">
        <f>'[1]GHG Dashboard Data - Inventory'!AT102</f>
        <v>913981.86843026942</v>
      </c>
      <c r="AS117" s="148" t="str">
        <f>'[1]GHG Dashboard Data - Inventory'!AU102</f>
        <v>NO</v>
      </c>
      <c r="AT117" s="148" t="str">
        <f>'[1]GHG Dashboard Data - Inventory'!AV102</f>
        <v>NO</v>
      </c>
      <c r="AU117" s="149" t="str">
        <f>'[1]GHG Dashboard Data - Inventory'!AW102</f>
        <v>NO</v>
      </c>
      <c r="AV117" s="148" t="str">
        <f>'[1]GHG Dashboard Data - Inventory'!AX102</f>
        <v>NO</v>
      </c>
      <c r="AW117" s="148">
        <f>'[1]GHG Dashboard Data - Inventory'!AY102</f>
        <v>45085</v>
      </c>
      <c r="AX117" s="150" t="str">
        <f>'[1]GHG Dashboard Data - Inventory'!AZ102</f>
        <v>NO</v>
      </c>
      <c r="AY117" s="148" t="str">
        <f>'[1]GHG Dashboard Data - Inventory'!BA102</f>
        <v>NO</v>
      </c>
      <c r="AZ117" s="148" t="str">
        <f>'[1]GHG Dashboard Data - Inventory'!BB102</f>
        <v>NO</v>
      </c>
      <c r="BA117" s="150" t="str">
        <f>'[1]GHG Dashboard Data - Inventory'!BC102</f>
        <v>NO</v>
      </c>
      <c r="BB117" s="148" t="str">
        <f>'[1]GHG Dashboard Data - Inventory'!BD102</f>
        <v>NO</v>
      </c>
      <c r="BC117" s="148" t="str">
        <f>'[1]GHG Dashboard Data - Inventory'!BE102</f>
        <v>NO</v>
      </c>
      <c r="BD117" s="150" t="str">
        <f>'[1]GHG Dashboard Data - Inventory'!BF102</f>
        <v>NO</v>
      </c>
      <c r="BE117" s="148">
        <f>'[1]GHG Dashboard Data - Inventory'!BG102</f>
        <v>1893.6372978030768</v>
      </c>
      <c r="BF117" s="148" t="str">
        <f>'[1]GHG Dashboard Data - Inventory'!BH102</f>
        <v>NO</v>
      </c>
      <c r="BG117" s="150" t="str">
        <f>'[1]GHG Dashboard Data - Inventory'!BI102</f>
        <v>NO</v>
      </c>
      <c r="BH117" s="149">
        <f>'[1]GHG Dashboard Data - Inventory'!BJ102</f>
        <v>408257</v>
      </c>
      <c r="BI117" s="149">
        <f>'[1]GHG Dashboard Data - Inventory'!BK102</f>
        <v>235454.56268919128</v>
      </c>
      <c r="BJ117" s="149" t="str">
        <f>'[1]GHG Dashboard Data - Inventory'!BL102</f>
        <v>NE</v>
      </c>
      <c r="BK117" s="149" t="str">
        <f>'[1]GHG Dashboard Data - Inventory'!BM102</f>
        <v>NE</v>
      </c>
      <c r="BL117" s="149" t="str">
        <f>'[1]GHG Dashboard Data - Inventory'!BN102</f>
        <v>NE</v>
      </c>
      <c r="BM117" s="151" t="str">
        <f>'[1]GHG Dashboard Data - Inventory'!BO102</f>
        <v>NE</v>
      </c>
      <c r="BN117" s="269">
        <f>'[1]GHG Dashboard Data - Inventory'!BP102</f>
        <v>0</v>
      </c>
      <c r="BO117" s="269">
        <f>'[1]GHG Dashboard Data - Inventory'!BQ102</f>
        <v>0</v>
      </c>
      <c r="BP117" s="269">
        <f>'[1]GHG Dashboard Data - Inventory'!BR102</f>
        <v>0</v>
      </c>
      <c r="BQ117" s="269">
        <f>'[1]GHG Dashboard Data - Inventory'!BS102</f>
        <v>0</v>
      </c>
      <c r="BR117" s="269">
        <f>'[1]GHG Dashboard Data - Inventory'!BT102</f>
        <v>0</v>
      </c>
      <c r="BS117" s="269">
        <f>'[1]GHG Dashboard Data - Inventory'!BU102</f>
        <v>0</v>
      </c>
      <c r="BT117" s="152" t="str">
        <f t="shared" si="109"/>
        <v>Seattle_2012</v>
      </c>
      <c r="BU117" s="152">
        <f>'[1]GHG Dashboard Data - Inventory'!BW102</f>
        <v>4365270.0185133107</v>
      </c>
      <c r="BV117" s="152">
        <f>'[1]GHG Dashboard Data - Inventory'!BX102</f>
        <v>5922963.4496327722</v>
      </c>
      <c r="BW117" s="152">
        <f>'[1]GHG Dashboard Data - Inventory'!BY102</f>
        <v>5922963.4496327722</v>
      </c>
      <c r="BX117" s="152">
        <f>'[1]GHG Dashboard Data - Inventory'!BZ102</f>
        <v>4868863.2770034373</v>
      </c>
      <c r="BY117" s="302">
        <f>'[1]GHG Dashboard Data - Inventory'!CA102</f>
        <v>1931176.3489861218</v>
      </c>
      <c r="BZ117" s="302">
        <f>'[1]GHG Dashboard Data - Inventory'!CB102</f>
        <v>2387115.0322293858</v>
      </c>
      <c r="CA117" s="302">
        <f>'[1]GHG Dashboard Data - Inventory'!CC102</f>
        <v>46978.637297803078</v>
      </c>
      <c r="CB117" s="303">
        <f>'[1]GHG Dashboard Data - Inventory'!CD102</f>
        <v>1931176.3489861218</v>
      </c>
      <c r="CC117" s="303">
        <f>'[1]GHG Dashboard Data - Inventory'!CE102</f>
        <v>3301096.9006596552</v>
      </c>
      <c r="CD117" s="303">
        <f>'[1]GHG Dashboard Data - Inventory'!CF102</f>
        <v>46978.637297803078</v>
      </c>
      <c r="CE117" s="303">
        <f>'[1]GHG Dashboard Data - Inventory'!CG102</f>
        <v>643711.56268919131</v>
      </c>
      <c r="CF117" s="303" t="str">
        <f>'[1]GHG Dashboard Data - Inventory'!CH102</f>
        <v/>
      </c>
      <c r="CG117" s="304">
        <f>'[1]GHG Dashboard Data - Inventory'!CI102</f>
        <v>1836371.6057327895</v>
      </c>
      <c r="CH117" s="304">
        <f>'[1]GHG Dashboard Data - Inventory'!CK102</f>
        <v>2386886.4712836524</v>
      </c>
      <c r="CI117" s="304">
        <f>SUM('[1]GHG Dashboard Data - Inventory'!CL102:CM102)</f>
        <v>1893.6372978030768</v>
      </c>
      <c r="CJ117" s="304">
        <f>'[1]GHG Dashboard Data - Inventory'!CN102</f>
        <v>643711.56268919131</v>
      </c>
      <c r="CK117" s="304" t="str">
        <f>'[1]GHG Dashboard Data - Inventory'!CO102</f>
        <v/>
      </c>
      <c r="CL117" s="302">
        <f>'[1]GHG Dashboard Data - Inventory'!CP102</f>
        <v>558039.0423405529</v>
      </c>
      <c r="CM117" s="302">
        <f>'[1]GHG Dashboard Data - Inventory'!CQ102</f>
        <v>869388.5603841889</v>
      </c>
      <c r="CN117" s="302">
        <f>'[1]GHG Dashboard Data - Inventory'!CR102</f>
        <v>488856.59614335909</v>
      </c>
      <c r="CO117" s="302" t="str">
        <f>'[1]GHG Dashboard Data - Inventory'!CS102</f>
        <v/>
      </c>
      <c r="CP117" s="302" t="str">
        <f>'[1]GHG Dashboard Data - Inventory'!CT102</f>
        <v/>
      </c>
      <c r="CQ117" s="302" t="str">
        <f>'[1]GHG Dashboard Data - Inventory'!CU102</f>
        <v/>
      </c>
      <c r="CR117" s="302" t="str">
        <f>'[1]GHG Dashboard Data - Inventory'!CV102</f>
        <v/>
      </c>
      <c r="CS117" s="302">
        <f>'[1]GHG Dashboard Data - Inventory'!CW102</f>
        <v>14892.150118021164</v>
      </c>
      <c r="CT117" s="302">
        <f>'[1]GHG Dashboard Data - Inventory'!CX102</f>
        <v>2142773.5754222055</v>
      </c>
      <c r="CU117" s="302">
        <f>'[1]GHG Dashboard Data - Inventory'!CY102</f>
        <v>64581.092976911415</v>
      </c>
      <c r="CV117" s="302">
        <f>'[1]GHG Dashboard Data - Inventory'!CZ102</f>
        <v>179760.36383026894</v>
      </c>
      <c r="CW117" s="302" t="str">
        <f>'[1]GHG Dashboard Data - Inventory'!DA102</f>
        <v/>
      </c>
      <c r="CX117" s="302" t="str">
        <f>'[1]GHG Dashboard Data - Inventory'!DB102</f>
        <v/>
      </c>
      <c r="CY117" s="302">
        <f>'[1]GHG Dashboard Data - Inventory'!DC102</f>
        <v>45085</v>
      </c>
      <c r="CZ117" s="302" t="str">
        <f>'[1]GHG Dashboard Data - Inventory'!DD102</f>
        <v/>
      </c>
      <c r="DA117" s="302" t="str">
        <f>'[1]GHG Dashboard Data - Inventory'!DE102</f>
        <v/>
      </c>
      <c r="DB117" s="302">
        <f>'[1]GHG Dashboard Data - Inventory'!DF102</f>
        <v>1893.6372978030768</v>
      </c>
      <c r="DC117" s="305">
        <f>'[1]GHG Dashboard Data - Inventory'!DG102</f>
        <v>558039.0423405529</v>
      </c>
      <c r="DD117" s="305">
        <f>'[1]GHG Dashboard Data - Inventory'!DH102</f>
        <v>869388.5603841889</v>
      </c>
      <c r="DE117" s="305">
        <f>'[1]GHG Dashboard Data - Inventory'!DI102</f>
        <v>488856.59614335909</v>
      </c>
      <c r="DF117" s="305" t="str">
        <f>'[1]GHG Dashboard Data - Inventory'!DJ102</f>
        <v/>
      </c>
      <c r="DG117" s="305" t="str">
        <f>'[1]GHG Dashboard Data - Inventory'!DK102</f>
        <v/>
      </c>
      <c r="DH117" s="305" t="str">
        <f>'[1]GHG Dashboard Data - Inventory'!DL102</f>
        <v/>
      </c>
      <c r="DI117" s="305" t="str">
        <f>'[1]GHG Dashboard Data - Inventory'!DM102</f>
        <v/>
      </c>
      <c r="DJ117" s="305">
        <f>'[1]GHG Dashboard Data - Inventory'!DN102</f>
        <v>14892.150118021164</v>
      </c>
      <c r="DK117" s="305">
        <f>'[1]GHG Dashboard Data - Inventory'!DO102</f>
        <v>2142773.5754222055</v>
      </c>
      <c r="DL117" s="305">
        <f>'[1]GHG Dashboard Data - Inventory'!DP102</f>
        <v>64581.092976911415</v>
      </c>
      <c r="DM117" s="305">
        <f>'[1]GHG Dashboard Data - Inventory'!DQ102</f>
        <v>179760.36383026894</v>
      </c>
      <c r="DN117" s="305">
        <f>'[1]GHG Dashboard Data - Inventory'!DR102</f>
        <v>913981.86843026942</v>
      </c>
      <c r="DO117" s="305" t="str">
        <f>'[1]GHG Dashboard Data - Inventory'!DS102</f>
        <v/>
      </c>
      <c r="DP117" s="305">
        <f>'[1]GHG Dashboard Data - Inventory'!DT102</f>
        <v>45085</v>
      </c>
      <c r="DQ117" s="305" t="str">
        <f>'[1]GHG Dashboard Data - Inventory'!DU102</f>
        <v/>
      </c>
      <c r="DR117" s="305" t="str">
        <f>'[1]GHG Dashboard Data - Inventory'!DV102</f>
        <v/>
      </c>
      <c r="DS117" s="305">
        <f>'[1]GHG Dashboard Data - Inventory'!DW102</f>
        <v>1893.6372978030768</v>
      </c>
      <c r="DT117" s="305">
        <f>'[1]GHG Dashboard Data - Inventory'!DX102</f>
        <v>408257</v>
      </c>
      <c r="DU117" s="305">
        <f>'[1]GHG Dashboard Data - Inventory'!DY102</f>
        <v>235454.56268919128</v>
      </c>
      <c r="DV117" s="305" t="str">
        <f>'[1]GHG Dashboard Data - Inventory'!DZ102</f>
        <v/>
      </c>
      <c r="DW117" s="305" t="str">
        <f>'[1]GHG Dashboard Data - Inventory'!EA102</f>
        <v/>
      </c>
      <c r="DX117" s="305" t="str">
        <f>'[1]GHG Dashboard Data - Inventory'!EB102</f>
        <v/>
      </c>
      <c r="DY117" s="306" t="str">
        <f>'[1]GHG Dashboard Data - Inventory'!EC102</f>
        <v/>
      </c>
      <c r="DZ117" s="307">
        <f>'[1]GHG Dashboard Data - Inventory'!ED102</f>
        <v>528855.079794358</v>
      </c>
      <c r="EA117" s="307">
        <f>'[1]GHG Dashboard Data - Inventory'!EE102</f>
        <v>738344.41832332755</v>
      </c>
      <c r="EB117" s="307">
        <f>'[1]GHG Dashboard Data - Inventory'!EF102</f>
        <v>478144.64186621003</v>
      </c>
      <c r="EC117" s="307" t="str">
        <f>'[1]GHG Dashboard Data - Inventory'!EG102</f>
        <v/>
      </c>
      <c r="ED117" s="307">
        <f>'[1]GHG Dashboard Data - Inventory'!EH102</f>
        <v>76135.31563087285</v>
      </c>
      <c r="EE117" s="307" t="str">
        <f>'[1]GHG Dashboard Data - Inventory'!EI102</f>
        <v/>
      </c>
      <c r="EF117" s="307" t="str">
        <f>'[1]GHG Dashboard Data - Inventory'!EJ102</f>
        <v/>
      </c>
      <c r="EG117" s="307" t="str">
        <f>'[1]GHG Dashboard Data - Inventory'!EK102</f>
        <v/>
      </c>
      <c r="EH117" s="307">
        <f>'[1]GHG Dashboard Data - Inventory'!EL102</f>
        <v>14892.150118021164</v>
      </c>
      <c r="EI117" s="307">
        <f>'[1]GHG Dashboard Data - Inventory'!EM102</f>
        <v>2142773.5754222055</v>
      </c>
      <c r="EJ117" s="307">
        <f>'[1]GHG Dashboard Data - Inventory'!EN102</f>
        <v>64352.532031178234</v>
      </c>
      <c r="EK117" s="307">
        <f>'[1]GHG Dashboard Data - Inventory'!EO102</f>
        <v>179760.36383026894</v>
      </c>
      <c r="EL117" s="307" t="str">
        <f>'[1]GHG Dashboard Data - Inventory'!EP102</f>
        <v/>
      </c>
      <c r="EM117" s="307" t="str">
        <f>'[1]GHG Dashboard Data - Inventory'!EQ102</f>
        <v/>
      </c>
      <c r="EN117" s="307" t="str">
        <f>'[1]GHG Dashboard Data - Inventory'!ER102</f>
        <v/>
      </c>
      <c r="EO117" s="307" t="str">
        <f>'[1]GHG Dashboard Data - Inventory'!ES102</f>
        <v/>
      </c>
      <c r="EP117" s="307" t="str">
        <f>'[1]GHG Dashboard Data - Inventory'!ET102</f>
        <v/>
      </c>
      <c r="EQ117" s="307">
        <f>'[1]GHG Dashboard Data - Inventory'!EU102</f>
        <v>1893.6372978030768</v>
      </c>
      <c r="ER117" s="307">
        <f>'[1]GHG Dashboard Data - Inventory'!EV102</f>
        <v>408257</v>
      </c>
      <c r="ES117" s="307">
        <f>'[1]GHG Dashboard Data - Inventory'!EW102</f>
        <v>235454.56268919128</v>
      </c>
      <c r="ET117" s="307" t="str">
        <f>'[1]GHG Dashboard Data - Inventory'!EX102</f>
        <v/>
      </c>
      <c r="EU117" s="307" t="str">
        <f>'[1]GHG Dashboard Data - Inventory'!EY102</f>
        <v/>
      </c>
      <c r="EV117" s="307" t="str">
        <f>'[1]GHG Dashboard Data - Inventory'!EZ102</f>
        <v/>
      </c>
      <c r="EW117" s="308">
        <f t="shared" si="110"/>
        <v>76135.31563087285</v>
      </c>
      <c r="EX117" s="309">
        <f>'[1]GHG Dashboard Data - Inventory'!FA102</f>
        <v>1931176.3489861218</v>
      </c>
      <c r="EY117" s="309">
        <f>'[1]GHG Dashboard Data - Inventory'!FB102</f>
        <v>2387115.0322293858</v>
      </c>
      <c r="EZ117" s="309">
        <f>'[1]GHG Dashboard Data - Inventory'!FC102</f>
        <v>46978.637297803078</v>
      </c>
      <c r="FA117" s="309">
        <f>'[1]GHG Dashboard Data - Inventory'!FD102</f>
        <v>1931176.3489861218</v>
      </c>
      <c r="FB117" s="309">
        <f>'[1]GHG Dashboard Data - Inventory'!FE102</f>
        <v>3301096.9006596552</v>
      </c>
      <c r="FC117" s="309">
        <f>'[1]GHG Dashboard Data - Inventory'!FF102</f>
        <v>46978.637297803078</v>
      </c>
      <c r="FD117" s="309">
        <f>'[1]GHG Dashboard Data - Inventory'!FG102</f>
        <v>643711.56268919131</v>
      </c>
      <c r="FE117" s="309" t="str">
        <f>'[1]GHG Dashboard Data - Inventory'!FH102</f>
        <v/>
      </c>
      <c r="FF117" s="309" t="str">
        <f>'[1]GHG Dashboard Data - Inventory'!B102</f>
        <v>No</v>
      </c>
      <c r="FG117" s="31" t="str">
        <f>IFERROR(VLOOKUP(E117,'Climate data-must not modify'!A:D,4,FALSE),"")</f>
        <v>Mediterranean</v>
      </c>
      <c r="FH117" s="31">
        <f t="shared" si="111"/>
        <v>77064.306933423693</v>
      </c>
      <c r="FI117" s="31">
        <f t="shared" si="112"/>
        <v>2951.3255813953488</v>
      </c>
      <c r="FJ117" s="35"/>
    </row>
    <row r="118" spans="1:166" s="31" customFormat="1">
      <c r="A118" s="31">
        <f t="shared" si="106"/>
        <v>11</v>
      </c>
      <c r="B118" s="31">
        <f t="shared" si="107"/>
        <v>103</v>
      </c>
      <c r="C118" s="34" t="str">
        <f t="shared" si="108"/>
        <v>Seattle_2014</v>
      </c>
      <c r="D118" s="231">
        <f>'[1]GHG Dashboard Data - Inventory'!H103</f>
        <v>2014</v>
      </c>
      <c r="E118" s="156" t="str">
        <f>'[1]GHG Dashboard Data - Inventory'!C103</f>
        <v>Seattle</v>
      </c>
      <c r="F118" s="156" t="str">
        <f>'[1]GHG Dashboard Data - Inventory'!D103</f>
        <v>USA</v>
      </c>
      <c r="G118" s="156" t="str">
        <f>'[1]GHG Dashboard Data - Inventory'!E103</f>
        <v>North America</v>
      </c>
      <c r="H118" s="156">
        <f>'[1]GHG Dashboard Data - Inventory'!K103</f>
        <v>668342</v>
      </c>
      <c r="I118" s="156">
        <f>'[1]GHG Dashboard Data - Inventory'!L103</f>
        <v>215</v>
      </c>
      <c r="J118" s="156">
        <f>'[1]GHG Dashboard Data - Inventory'!M103/1000000</f>
        <v>296028</v>
      </c>
      <c r="K118" s="156" t="str">
        <f>'[1]GHG Dashboard Data - Inventory'!J103</f>
        <v>BASIC</v>
      </c>
      <c r="L118" s="148">
        <f>'[1]GHG Dashboard Data - Inventory'!N103</f>
        <v>482260.59788324754</v>
      </c>
      <c r="M118" s="148">
        <f>'[1]GHG Dashboard Data - Inventory'!O103</f>
        <v>20604.854152960001</v>
      </c>
      <c r="N118" s="149">
        <f>'[1]GHG Dashboard Data - Inventory'!P103</f>
        <v>1176.1756070400002</v>
      </c>
      <c r="O118" s="148">
        <f>'[1]GHG Dashboard Data - Inventory'!Q103</f>
        <v>589649.07892597001</v>
      </c>
      <c r="P118" s="148">
        <f>'[1]GHG Dashboard Data - Inventory'!R103</f>
        <v>39659.829868119996</v>
      </c>
      <c r="Q118" s="149">
        <f>'[1]GHG Dashboard Data - Inventory'!S103</f>
        <v>2263.88035188</v>
      </c>
      <c r="R118" s="148">
        <f>'[1]GHG Dashboard Data - Inventory'!T103</f>
        <v>649024.2441378152</v>
      </c>
      <c r="S118" s="148">
        <f>'[1]GHG Dashboard Data - Inventory'!U103</f>
        <v>7899.813965119999</v>
      </c>
      <c r="T118" s="149">
        <f>'[1]GHG Dashboard Data - Inventory'!V103</f>
        <v>450.94075487999993</v>
      </c>
      <c r="U118" s="148" t="str">
        <f>'[1]GHG Dashboard Data - Inventory'!W103</f>
        <v>NO</v>
      </c>
      <c r="V118" s="148" t="str">
        <f>'[1]GHG Dashboard Data - Inventory'!X103</f>
        <v>NO</v>
      </c>
      <c r="W118" s="149" t="str">
        <f>'[1]GHG Dashboard Data - Inventory'!Y103</f>
        <v>NO</v>
      </c>
      <c r="X118" s="150">
        <f>'[1]GHG Dashboard Data - Inventory'!Z103</f>
        <v>138417.8274898681</v>
      </c>
      <c r="Y118" s="148" t="str">
        <f>'[1]GHG Dashboard Data - Inventory'!AA103</f>
        <v>NO</v>
      </c>
      <c r="Z118" s="148" t="str">
        <f>'[1]GHG Dashboard Data - Inventory'!AB103</f>
        <v>NO</v>
      </c>
      <c r="AA118" s="149" t="str">
        <f>'[1]GHG Dashboard Data - Inventory'!AC103</f>
        <v>NO</v>
      </c>
      <c r="AB118" s="148" t="str">
        <f>'[1]GHG Dashboard Data - Inventory'!AD103</f>
        <v>NO</v>
      </c>
      <c r="AC118" s="148" t="str">
        <f>'[1]GHG Dashboard Data - Inventory'!AE103</f>
        <v>NO</v>
      </c>
      <c r="AD118" s="149" t="str">
        <f>'[1]GHG Dashboard Data - Inventory'!AF103</f>
        <v>NO</v>
      </c>
      <c r="AE118" s="148" t="str">
        <f>'[1]GHG Dashboard Data - Inventory'!AG103</f>
        <v>NO</v>
      </c>
      <c r="AF118" s="148">
        <f>'[1]GHG Dashboard Data - Inventory'!AH103</f>
        <v>16183.894938024792</v>
      </c>
      <c r="AG118" s="148">
        <f>'[1]GHG Dashboard Data - Inventory'!AI103</f>
        <v>2296682.2150983894</v>
      </c>
      <c r="AH118" s="148" t="str">
        <f>'[1]GHG Dashboard Data - Inventory'!AJ103</f>
        <v>IE</v>
      </c>
      <c r="AI118" s="149" t="str">
        <f>'[1]GHG Dashboard Data - Inventory'!AK103</f>
        <v>NE</v>
      </c>
      <c r="AJ118" s="148">
        <f>'[1]GHG Dashboard Data - Inventory'!AL103</f>
        <v>52184.056137641266</v>
      </c>
      <c r="AK118" s="148" t="str">
        <f>'[1]GHG Dashboard Data - Inventory'!AM103</f>
        <v>IE</v>
      </c>
      <c r="AL118" s="149" t="str">
        <f>'[1]GHG Dashboard Data - Inventory'!AN103</f>
        <v>NE</v>
      </c>
      <c r="AM118" s="148">
        <f>'[1]GHG Dashboard Data - Inventory'!AO103</f>
        <v>170003.15587151708</v>
      </c>
      <c r="AN118" s="148" t="str">
        <f>'[1]GHG Dashboard Data - Inventory'!AP103</f>
        <v>NO</v>
      </c>
      <c r="AO118" s="149" t="str">
        <f>'[1]GHG Dashboard Data - Inventory'!AQ103</f>
        <v>NO</v>
      </c>
      <c r="AP118" s="148" t="str">
        <f>'[1]GHG Dashboard Data - Inventory'!AR103</f>
        <v>NO</v>
      </c>
      <c r="AQ118" s="148" t="str">
        <f>'[1]GHG Dashboard Data - Inventory'!AS103</f>
        <v>NO</v>
      </c>
      <c r="AR118" s="149">
        <f>'[1]GHG Dashboard Data - Inventory'!AT103</f>
        <v>1070812.1948284933</v>
      </c>
      <c r="AS118" s="148" t="str">
        <f>'[1]GHG Dashboard Data - Inventory'!AU103</f>
        <v>NO</v>
      </c>
      <c r="AT118" s="148" t="str">
        <f>'[1]GHG Dashboard Data - Inventory'!AV103</f>
        <v>NO</v>
      </c>
      <c r="AU118" s="149" t="str">
        <f>'[1]GHG Dashboard Data - Inventory'!AW103</f>
        <v>NO</v>
      </c>
      <c r="AV118" s="148" t="str">
        <f>'[1]GHG Dashboard Data - Inventory'!AX103</f>
        <v>NO</v>
      </c>
      <c r="AW118" s="148">
        <f>'[1]GHG Dashboard Data - Inventory'!AY103</f>
        <v>74764.291121779155</v>
      </c>
      <c r="AX118" s="150" t="str">
        <f>'[1]GHG Dashboard Data - Inventory'!AZ103</f>
        <v>NO</v>
      </c>
      <c r="AY118" s="148" t="str">
        <f>'[1]GHG Dashboard Data - Inventory'!BA103</f>
        <v>NO</v>
      </c>
      <c r="AZ118" s="148" t="str">
        <f>'[1]GHG Dashboard Data - Inventory'!BB103</f>
        <v>NO</v>
      </c>
      <c r="BA118" s="150" t="str">
        <f>'[1]GHG Dashboard Data - Inventory'!BC103</f>
        <v>NO</v>
      </c>
      <c r="BB118" s="148" t="str">
        <f>'[1]GHG Dashboard Data - Inventory'!BD103</f>
        <v>NO</v>
      </c>
      <c r="BC118" s="148" t="str">
        <f>'[1]GHG Dashboard Data - Inventory'!BE103</f>
        <v>NO</v>
      </c>
      <c r="BD118" s="150" t="str">
        <f>'[1]GHG Dashboard Data - Inventory'!BF103</f>
        <v>NO</v>
      </c>
      <c r="BE118" s="148">
        <f>'[1]GHG Dashboard Data - Inventory'!BG103</f>
        <v>2327.04419800508</v>
      </c>
      <c r="BF118" s="148" t="str">
        <f>'[1]GHG Dashboard Data - Inventory'!BH103</f>
        <v>NO</v>
      </c>
      <c r="BG118" s="150" t="str">
        <f>'[1]GHG Dashboard Data - Inventory'!BI103</f>
        <v>NO</v>
      </c>
      <c r="BH118" s="149">
        <f>'[1]GHG Dashboard Data - Inventory'!BJ103</f>
        <v>324906.19512138166</v>
      </c>
      <c r="BI118" s="149">
        <f>'[1]GHG Dashboard Data - Inventory'!BK103</f>
        <v>2801.1396</v>
      </c>
      <c r="BJ118" s="149" t="str">
        <f>'[1]GHG Dashboard Data - Inventory'!BL103</f>
        <v>NE</v>
      </c>
      <c r="BK118" s="149" t="str">
        <f>'[1]GHG Dashboard Data - Inventory'!BM103</f>
        <v>NE</v>
      </c>
      <c r="BL118" s="149" t="str">
        <f>'[1]GHG Dashboard Data - Inventory'!BN103</f>
        <v>NE</v>
      </c>
      <c r="BM118" s="151" t="str">
        <f>'[1]GHG Dashboard Data - Inventory'!BO103</f>
        <v>NE</v>
      </c>
      <c r="BN118" s="269">
        <f>'[1]GHG Dashboard Data - Inventory'!BP103</f>
        <v>0</v>
      </c>
      <c r="BO118" s="269">
        <f>'[1]GHG Dashboard Data - Inventory'!BQ103</f>
        <v>0</v>
      </c>
      <c r="BP118" s="269">
        <f>'[1]GHG Dashboard Data - Inventory'!BR103</f>
        <v>0</v>
      </c>
      <c r="BQ118" s="269">
        <f>'[1]GHG Dashboard Data - Inventory'!BS103</f>
        <v>0</v>
      </c>
      <c r="BR118" s="269">
        <f>'[1]GHG Dashboard Data - Inventory'!BT103</f>
        <v>0</v>
      </c>
      <c r="BS118" s="269">
        <f>'[1]GHG Dashboard Data - Inventory'!BU103</f>
        <v>0</v>
      </c>
      <c r="BT118" s="152" t="str">
        <f t="shared" si="109"/>
        <v>Seattle_2014</v>
      </c>
      <c r="BU118" s="152">
        <f>'[1]GHG Dashboard Data - Inventory'!BW103</f>
        <v>4401243.0762985898</v>
      </c>
      <c r="BV118" s="152">
        <f>'[1]GHG Dashboard Data - Inventory'!BX103</f>
        <v>5803653.6025622645</v>
      </c>
      <c r="BW118" s="152">
        <f>'[1]GHG Dashboard Data - Inventory'!BY103</f>
        <v>5803653.6025622645</v>
      </c>
      <c r="BX118" s="152">
        <f>'[1]GHG Dashboard Data - Inventory'!BZ103</f>
        <v>4724439.4494018611</v>
      </c>
      <c r="BY118" s="302">
        <f>'[1]GHG Dashboard Data - Inventory'!CA103</f>
        <v>1805282.3138712575</v>
      </c>
      <c r="BZ118" s="302">
        <f>'[1]GHG Dashboard Data - Inventory'!CB103</f>
        <v>2518869.4271075479</v>
      </c>
      <c r="CA118" s="302">
        <f>'[1]GHG Dashboard Data - Inventory'!CC103</f>
        <v>77091.335319784237</v>
      </c>
      <c r="CB118" s="303">
        <f>'[1]GHG Dashboard Data - Inventory'!CD103</f>
        <v>1809173.3105850574</v>
      </c>
      <c r="CC118" s="303">
        <f>'[1]GHG Dashboard Data - Inventory'!CE103</f>
        <v>3589681.6219360409</v>
      </c>
      <c r="CD118" s="303">
        <f>'[1]GHG Dashboard Data - Inventory'!CF103</f>
        <v>77091.335319784237</v>
      </c>
      <c r="CE118" s="303">
        <f>'[1]GHG Dashboard Data - Inventory'!CG103</f>
        <v>327707.33472138166</v>
      </c>
      <c r="CF118" s="303" t="str">
        <f>'[1]GHG Dashboard Data - Inventory'!CH103</f>
        <v/>
      </c>
      <c r="CG118" s="304">
        <f>'[1]GHG Dashboard Data - Inventory'!CI103</f>
        <v>1875535.6433749255</v>
      </c>
      <c r="CH118" s="304">
        <f>'[1]GHG Dashboard Data - Inventory'!CK103</f>
        <v>2518869.4271075479</v>
      </c>
      <c r="CI118" s="304">
        <f>SUM('[1]GHG Dashboard Data - Inventory'!CL103:CM103)</f>
        <v>2327.04419800508</v>
      </c>
      <c r="CJ118" s="304">
        <f>'[1]GHG Dashboard Data - Inventory'!CN103</f>
        <v>327707.33472138166</v>
      </c>
      <c r="CK118" s="304" t="str">
        <f>'[1]GHG Dashboard Data - Inventory'!CO103</f>
        <v/>
      </c>
      <c r="CL118" s="302">
        <f>'[1]GHG Dashboard Data - Inventory'!CP103</f>
        <v>502865.45203620754</v>
      </c>
      <c r="CM118" s="302">
        <f>'[1]GHG Dashboard Data - Inventory'!CQ103</f>
        <v>629308.90879409004</v>
      </c>
      <c r="CN118" s="302">
        <f>'[1]GHG Dashboard Data - Inventory'!CR103</f>
        <v>656924.0581029352</v>
      </c>
      <c r="CO118" s="302" t="str">
        <f>'[1]GHG Dashboard Data - Inventory'!CS103</f>
        <v/>
      </c>
      <c r="CP118" s="302" t="str">
        <f>'[1]GHG Dashboard Data - Inventory'!CT103</f>
        <v/>
      </c>
      <c r="CQ118" s="302" t="str">
        <f>'[1]GHG Dashboard Data - Inventory'!CU103</f>
        <v/>
      </c>
      <c r="CR118" s="302" t="str">
        <f>'[1]GHG Dashboard Data - Inventory'!CV103</f>
        <v/>
      </c>
      <c r="CS118" s="302">
        <f>'[1]GHG Dashboard Data - Inventory'!CW103</f>
        <v>16183.894938024792</v>
      </c>
      <c r="CT118" s="302">
        <f>'[1]GHG Dashboard Data - Inventory'!CX103</f>
        <v>2296682.2150983894</v>
      </c>
      <c r="CU118" s="302">
        <f>'[1]GHG Dashboard Data - Inventory'!CY103</f>
        <v>52184.056137641266</v>
      </c>
      <c r="CV118" s="302">
        <f>'[1]GHG Dashboard Data - Inventory'!CZ103</f>
        <v>170003.15587151708</v>
      </c>
      <c r="CW118" s="302" t="str">
        <f>'[1]GHG Dashboard Data - Inventory'!DA103</f>
        <v/>
      </c>
      <c r="CX118" s="302" t="str">
        <f>'[1]GHG Dashboard Data - Inventory'!DB103</f>
        <v/>
      </c>
      <c r="CY118" s="302">
        <f>'[1]GHG Dashboard Data - Inventory'!DC103</f>
        <v>74764.291121779155</v>
      </c>
      <c r="CZ118" s="302" t="str">
        <f>'[1]GHG Dashboard Data - Inventory'!DD103</f>
        <v/>
      </c>
      <c r="DA118" s="302" t="str">
        <f>'[1]GHG Dashboard Data - Inventory'!DE103</f>
        <v/>
      </c>
      <c r="DB118" s="302">
        <f>'[1]GHG Dashboard Data - Inventory'!DF103</f>
        <v>2327.04419800508</v>
      </c>
      <c r="DC118" s="305">
        <f>'[1]GHG Dashboard Data - Inventory'!DG103</f>
        <v>504041.62764324754</v>
      </c>
      <c r="DD118" s="305">
        <f>'[1]GHG Dashboard Data - Inventory'!DH103</f>
        <v>631572.78914597002</v>
      </c>
      <c r="DE118" s="305">
        <f>'[1]GHG Dashboard Data - Inventory'!DI103</f>
        <v>657374.99885781517</v>
      </c>
      <c r="DF118" s="305" t="str">
        <f>'[1]GHG Dashboard Data - Inventory'!DJ103</f>
        <v/>
      </c>
      <c r="DG118" s="305" t="str">
        <f>'[1]GHG Dashboard Data - Inventory'!DK103</f>
        <v/>
      </c>
      <c r="DH118" s="305" t="str">
        <f>'[1]GHG Dashboard Data - Inventory'!DL103</f>
        <v/>
      </c>
      <c r="DI118" s="305" t="str">
        <f>'[1]GHG Dashboard Data - Inventory'!DM103</f>
        <v/>
      </c>
      <c r="DJ118" s="305">
        <f>'[1]GHG Dashboard Data - Inventory'!DN103</f>
        <v>16183.894938024792</v>
      </c>
      <c r="DK118" s="305">
        <f>'[1]GHG Dashboard Data - Inventory'!DO103</f>
        <v>2296682.2150983894</v>
      </c>
      <c r="DL118" s="305">
        <f>'[1]GHG Dashboard Data - Inventory'!DP103</f>
        <v>52184.056137641266</v>
      </c>
      <c r="DM118" s="305">
        <f>'[1]GHG Dashboard Data - Inventory'!DQ103</f>
        <v>170003.15587151708</v>
      </c>
      <c r="DN118" s="305">
        <f>'[1]GHG Dashboard Data - Inventory'!DR103</f>
        <v>1070812.1948284933</v>
      </c>
      <c r="DO118" s="305" t="str">
        <f>'[1]GHG Dashboard Data - Inventory'!DS103</f>
        <v/>
      </c>
      <c r="DP118" s="305">
        <f>'[1]GHG Dashboard Data - Inventory'!DT103</f>
        <v>74764.291121779155</v>
      </c>
      <c r="DQ118" s="305" t="str">
        <f>'[1]GHG Dashboard Data - Inventory'!DU103</f>
        <v/>
      </c>
      <c r="DR118" s="305" t="str">
        <f>'[1]GHG Dashboard Data - Inventory'!DV103</f>
        <v/>
      </c>
      <c r="DS118" s="305">
        <f>'[1]GHG Dashboard Data - Inventory'!DW103</f>
        <v>2327.04419800508</v>
      </c>
      <c r="DT118" s="305">
        <f>'[1]GHG Dashboard Data - Inventory'!DX103</f>
        <v>324906.19512138166</v>
      </c>
      <c r="DU118" s="305">
        <f>'[1]GHG Dashboard Data - Inventory'!DY103</f>
        <v>2801.1396</v>
      </c>
      <c r="DV118" s="305" t="str">
        <f>'[1]GHG Dashboard Data - Inventory'!DZ103</f>
        <v/>
      </c>
      <c r="DW118" s="305" t="str">
        <f>'[1]GHG Dashboard Data - Inventory'!EA103</f>
        <v/>
      </c>
      <c r="DX118" s="305" t="str">
        <f>'[1]GHG Dashboard Data - Inventory'!EB103</f>
        <v/>
      </c>
      <c r="DY118" s="306" t="str">
        <f>'[1]GHG Dashboard Data - Inventory'!EC103</f>
        <v/>
      </c>
      <c r="DZ118" s="307">
        <f>'[1]GHG Dashboard Data - Inventory'!ED103</f>
        <v>482260.59788324754</v>
      </c>
      <c r="EA118" s="307">
        <f>'[1]GHG Dashboard Data - Inventory'!EE103</f>
        <v>589649.07892597001</v>
      </c>
      <c r="EB118" s="307">
        <f>'[1]GHG Dashboard Data - Inventory'!EF103</f>
        <v>649024.2441378152</v>
      </c>
      <c r="EC118" s="307" t="str">
        <f>'[1]GHG Dashboard Data - Inventory'!EG103</f>
        <v/>
      </c>
      <c r="ED118" s="307">
        <f>'[1]GHG Dashboard Data - Inventory'!EH103</f>
        <v>138417.8274898681</v>
      </c>
      <c r="EE118" s="307" t="str">
        <f>'[1]GHG Dashboard Data - Inventory'!EI103</f>
        <v/>
      </c>
      <c r="EF118" s="307" t="str">
        <f>'[1]GHG Dashboard Data - Inventory'!EJ103</f>
        <v/>
      </c>
      <c r="EG118" s="307" t="str">
        <f>'[1]GHG Dashboard Data - Inventory'!EK103</f>
        <v/>
      </c>
      <c r="EH118" s="307">
        <f>'[1]GHG Dashboard Data - Inventory'!EL103</f>
        <v>16183.894938024792</v>
      </c>
      <c r="EI118" s="307">
        <f>'[1]GHG Dashboard Data - Inventory'!EM103</f>
        <v>2296682.2150983894</v>
      </c>
      <c r="EJ118" s="307">
        <f>'[1]GHG Dashboard Data - Inventory'!EN103</f>
        <v>52184.056137641266</v>
      </c>
      <c r="EK118" s="307">
        <f>'[1]GHG Dashboard Data - Inventory'!EO103</f>
        <v>170003.15587151708</v>
      </c>
      <c r="EL118" s="307" t="str">
        <f>'[1]GHG Dashboard Data - Inventory'!EP103</f>
        <v/>
      </c>
      <c r="EM118" s="307" t="str">
        <f>'[1]GHG Dashboard Data - Inventory'!EQ103</f>
        <v/>
      </c>
      <c r="EN118" s="307" t="str">
        <f>'[1]GHG Dashboard Data - Inventory'!ER103</f>
        <v/>
      </c>
      <c r="EO118" s="307" t="str">
        <f>'[1]GHG Dashboard Data - Inventory'!ES103</f>
        <v/>
      </c>
      <c r="EP118" s="307" t="str">
        <f>'[1]GHG Dashboard Data - Inventory'!ET103</f>
        <v/>
      </c>
      <c r="EQ118" s="307">
        <f>'[1]GHG Dashboard Data - Inventory'!EU103</f>
        <v>2327.04419800508</v>
      </c>
      <c r="ER118" s="307">
        <f>'[1]GHG Dashboard Data - Inventory'!EV103</f>
        <v>324906.19512138166</v>
      </c>
      <c r="ES118" s="307">
        <f>'[1]GHG Dashboard Data - Inventory'!EW103</f>
        <v>2801.1396</v>
      </c>
      <c r="ET118" s="307" t="str">
        <f>'[1]GHG Dashboard Data - Inventory'!EX103</f>
        <v/>
      </c>
      <c r="EU118" s="307" t="str">
        <f>'[1]GHG Dashboard Data - Inventory'!EY103</f>
        <v/>
      </c>
      <c r="EV118" s="307" t="str">
        <f>'[1]GHG Dashboard Data - Inventory'!EZ103</f>
        <v/>
      </c>
      <c r="EW118" s="308">
        <f t="shared" si="110"/>
        <v>138417.8274898681</v>
      </c>
      <c r="EX118" s="309">
        <f>'[1]GHG Dashboard Data - Inventory'!FA103</f>
        <v>1805282.3138712575</v>
      </c>
      <c r="EY118" s="309">
        <f>'[1]GHG Dashboard Data - Inventory'!FB103</f>
        <v>2518869.4271075479</v>
      </c>
      <c r="EZ118" s="309">
        <f>'[1]GHG Dashboard Data - Inventory'!FC103</f>
        <v>77091.335319784237</v>
      </c>
      <c r="FA118" s="309">
        <f>'[1]GHG Dashboard Data - Inventory'!FD103</f>
        <v>1809173.3105850574</v>
      </c>
      <c r="FB118" s="309">
        <f>'[1]GHG Dashboard Data - Inventory'!FE103</f>
        <v>3589681.6219360409</v>
      </c>
      <c r="FC118" s="309">
        <f>'[1]GHG Dashboard Data - Inventory'!FF103</f>
        <v>77091.335319784237</v>
      </c>
      <c r="FD118" s="309">
        <f>'[1]GHG Dashboard Data - Inventory'!FG103</f>
        <v>327707.33472138166</v>
      </c>
      <c r="FE118" s="309" t="str">
        <f>'[1]GHG Dashboard Data - Inventory'!FH103</f>
        <v/>
      </c>
      <c r="FF118" s="309" t="str">
        <f>'[1]GHG Dashboard Data - Inventory'!B103</f>
        <v>Yes</v>
      </c>
      <c r="FG118" s="31" t="str">
        <f>IFERROR(VLOOKUP(E118,'Climate data-must not modify'!A:D,4,FALSE),"")</f>
        <v>Mediterranean</v>
      </c>
      <c r="FH118" s="31">
        <f t="shared" si="111"/>
        <v>442928.9196249824</v>
      </c>
      <c r="FI118" s="31">
        <f t="shared" si="112"/>
        <v>3108.5674418604649</v>
      </c>
      <c r="FJ118" s="35"/>
    </row>
    <row r="119" spans="1:166" s="31" customFormat="1">
      <c r="A119" s="31">
        <f t="shared" si="106"/>
        <v>11</v>
      </c>
      <c r="B119" s="31">
        <f t="shared" si="107"/>
        <v>104</v>
      </c>
      <c r="C119" s="34" t="str">
        <f t="shared" si="108"/>
        <v>Stockholm_2012</v>
      </c>
      <c r="D119" s="231">
        <f>'[1]GHG Dashboard Data - Inventory'!H104</f>
        <v>2012</v>
      </c>
      <c r="E119" s="156" t="str">
        <f>'[1]GHG Dashboard Data - Inventory'!C104</f>
        <v>Stockholm</v>
      </c>
      <c r="F119" s="156" t="str">
        <f>'[1]GHG Dashboard Data - Inventory'!D104</f>
        <v>Sweden</v>
      </c>
      <c r="G119" s="156" t="str">
        <f>'[1]GHG Dashboard Data - Inventory'!E104</f>
        <v>Europe</v>
      </c>
      <c r="H119" s="156">
        <f>'[1]GHG Dashboard Data - Inventory'!K104</f>
        <v>881235</v>
      </c>
      <c r="I119" s="156">
        <f>'[1]GHG Dashboard Data - Inventory'!L104</f>
        <v>216</v>
      </c>
      <c r="J119" s="156">
        <f>'[1]GHG Dashboard Data - Inventory'!M104/1000000</f>
        <v>416797</v>
      </c>
      <c r="K119" s="156" t="str">
        <f>'[1]GHG Dashboard Data - Inventory'!J104</f>
        <v>BASIC</v>
      </c>
      <c r="L119" s="148">
        <f>'[1]GHG Dashboard Data - Inventory'!N104</f>
        <v>81221.145000000004</v>
      </c>
      <c r="M119" s="148">
        <f>'[1]GHG Dashboard Data - Inventory'!O104</f>
        <v>613044.81095000007</v>
      </c>
      <c r="N119" s="149">
        <f>'[1]GHG Dashboard Data - Inventory'!P104</f>
        <v>31087.049449999995</v>
      </c>
      <c r="O119" s="148">
        <f>'[1]GHG Dashboard Data - Inventory'!Q104</f>
        <v>61503.056500000006</v>
      </c>
      <c r="P119" s="148">
        <f>'[1]GHG Dashboard Data - Inventory'!R104</f>
        <v>414504.66404999996</v>
      </c>
      <c r="Q119" s="149">
        <f>'[1]GHG Dashboard Data - Inventory'!S104</f>
        <v>21816.034950000001</v>
      </c>
      <c r="R119" s="148">
        <f>'[1]GHG Dashboard Data - Inventory'!T104</f>
        <v>13902.848499999998</v>
      </c>
      <c r="S119" s="148">
        <f>'[1]GHG Dashboard Data - Inventory'!U104</f>
        <v>36599.89</v>
      </c>
      <c r="T119" s="149">
        <f>'[1]GHG Dashboard Data - Inventory'!V104</f>
        <v>1926.31</v>
      </c>
      <c r="U119" s="148" t="str">
        <f>'[1]GHG Dashboard Data - Inventory'!W104</f>
        <v>IE</v>
      </c>
      <c r="V119" s="148" t="str">
        <f>'[1]GHG Dashboard Data - Inventory'!X104</f>
        <v>IE</v>
      </c>
      <c r="W119" s="149" t="str">
        <f>'[1]GHG Dashboard Data - Inventory'!Y104</f>
        <v>IE</v>
      </c>
      <c r="X119" s="150">
        <f>'[1]GHG Dashboard Data - Inventory'!Z104</f>
        <v>1006657.2699999998</v>
      </c>
      <c r="Y119" s="148" t="str">
        <f>'[1]GHG Dashboard Data - Inventory'!AA104</f>
        <v>NO</v>
      </c>
      <c r="Z119" s="148" t="str">
        <f>'[1]GHG Dashboard Data - Inventory'!AB104</f>
        <v>NO</v>
      </c>
      <c r="AA119" s="149" t="str">
        <f>'[1]GHG Dashboard Data - Inventory'!AC104</f>
        <v>NO</v>
      </c>
      <c r="AB119" s="148" t="str">
        <f>'[1]GHG Dashboard Data - Inventory'!AD104</f>
        <v>NO</v>
      </c>
      <c r="AC119" s="148" t="str">
        <f>'[1]GHG Dashboard Data - Inventory'!AE104</f>
        <v>NO</v>
      </c>
      <c r="AD119" s="149" t="str">
        <f>'[1]GHG Dashboard Data - Inventory'!AF104</f>
        <v>NO</v>
      </c>
      <c r="AE119" s="148" t="str">
        <f>'[1]GHG Dashboard Data - Inventory'!AG104</f>
        <v>NO</v>
      </c>
      <c r="AF119" s="148">
        <f>'[1]GHG Dashboard Data - Inventory'!AH104</f>
        <v>33</v>
      </c>
      <c r="AG119" s="148">
        <f>'[1]GHG Dashboard Data - Inventory'!AI104</f>
        <v>648378</v>
      </c>
      <c r="AH119" s="148" t="str">
        <f>'[1]GHG Dashboard Data - Inventory'!AJ104</f>
        <v>IE</v>
      </c>
      <c r="AI119" s="149" t="str">
        <f>'[1]GHG Dashboard Data - Inventory'!AK104</f>
        <v>NE</v>
      </c>
      <c r="AJ119" s="148" t="str">
        <f>'[1]GHG Dashboard Data - Inventory'!AL104</f>
        <v>NO</v>
      </c>
      <c r="AK119" s="148">
        <f>'[1]GHG Dashboard Data - Inventory'!AM104</f>
        <v>33190.625</v>
      </c>
      <c r="AL119" s="149">
        <f>'[1]GHG Dashboard Data - Inventory'!AN104</f>
        <v>1746.875</v>
      </c>
      <c r="AM119" s="148">
        <f>'[1]GHG Dashboard Data - Inventory'!AO104</f>
        <v>92000</v>
      </c>
      <c r="AN119" s="148" t="str">
        <f>'[1]GHG Dashboard Data - Inventory'!AP104</f>
        <v>IE</v>
      </c>
      <c r="AO119" s="149" t="str">
        <f>'[1]GHG Dashboard Data - Inventory'!AQ104</f>
        <v>NE</v>
      </c>
      <c r="AP119" s="148">
        <f>'[1]GHG Dashboard Data - Inventory'!AR104</f>
        <v>19900</v>
      </c>
      <c r="AQ119" s="148" t="str">
        <f>'[1]GHG Dashboard Data - Inventory'!AS104</f>
        <v>NO</v>
      </c>
      <c r="AR119" s="149" t="str">
        <f>'[1]GHG Dashboard Data - Inventory'!AT104</f>
        <v>NE</v>
      </c>
      <c r="AS119" s="148">
        <f>'[1]GHG Dashboard Data - Inventory'!AU104</f>
        <v>121400</v>
      </c>
      <c r="AT119" s="148" t="str">
        <f>'[1]GHG Dashboard Data - Inventory'!AV104</f>
        <v>IE</v>
      </c>
      <c r="AU119" s="149" t="str">
        <f>'[1]GHG Dashboard Data - Inventory'!AW104</f>
        <v>NO</v>
      </c>
      <c r="AV119" s="148" t="str">
        <f>'[1]GHG Dashboard Data - Inventory'!AX104</f>
        <v>NO</v>
      </c>
      <c r="AW119" s="148" t="str">
        <f>'[1]GHG Dashboard Data - Inventory'!AY104</f>
        <v>NO</v>
      </c>
      <c r="AX119" s="150" t="str">
        <f>'[1]GHG Dashboard Data - Inventory'!AZ104</f>
        <v>NO</v>
      </c>
      <c r="AY119" s="148" t="str">
        <f>'[1]GHG Dashboard Data - Inventory'!BA104</f>
        <v>IE</v>
      </c>
      <c r="AZ119" s="148" t="str">
        <f>'[1]GHG Dashboard Data - Inventory'!BB104</f>
        <v>IE</v>
      </c>
      <c r="BA119" s="150" t="str">
        <f>'[1]GHG Dashboard Data - Inventory'!BC104</f>
        <v>NO</v>
      </c>
      <c r="BB119" s="148" t="str">
        <f>'[1]GHG Dashboard Data - Inventory'!BD104</f>
        <v>IE</v>
      </c>
      <c r="BC119" s="148" t="str">
        <f>'[1]GHG Dashboard Data - Inventory'!BE104</f>
        <v>NO</v>
      </c>
      <c r="BD119" s="150" t="str">
        <f>'[1]GHG Dashboard Data - Inventory'!BF104</f>
        <v>IE</v>
      </c>
      <c r="BE119" s="148">
        <f>'[1]GHG Dashboard Data - Inventory'!BG104</f>
        <v>7763.3378900000007</v>
      </c>
      <c r="BF119" s="148" t="str">
        <f>'[1]GHG Dashboard Data - Inventory'!BH104</f>
        <v>IE</v>
      </c>
      <c r="BG119" s="150">
        <f>'[1]GHG Dashboard Data - Inventory'!BI104</f>
        <v>2318.9191100000003</v>
      </c>
      <c r="BH119" s="149" t="str">
        <f>'[1]GHG Dashboard Data - Inventory'!BJ104</f>
        <v>NE</v>
      </c>
      <c r="BI119" s="149" t="str">
        <f>'[1]GHG Dashboard Data - Inventory'!BK104</f>
        <v>NE</v>
      </c>
      <c r="BJ119" s="149" t="str">
        <f>'[1]GHG Dashboard Data - Inventory'!BL104</f>
        <v>NE</v>
      </c>
      <c r="BK119" s="149" t="str">
        <f>'[1]GHG Dashboard Data - Inventory'!BM104</f>
        <v>NE</v>
      </c>
      <c r="BL119" s="149" t="str">
        <f>'[1]GHG Dashboard Data - Inventory'!BN104</f>
        <v>NE</v>
      </c>
      <c r="BM119" s="151">
        <f>'[1]GHG Dashboard Data - Inventory'!BO104</f>
        <v>453622.99</v>
      </c>
      <c r="BN119" s="269">
        <f>'[1]GHG Dashboard Data - Inventory'!BP104</f>
        <v>0</v>
      </c>
      <c r="BO119" s="269">
        <f>'[1]GHG Dashboard Data - Inventory'!BQ104</f>
        <v>0</v>
      </c>
      <c r="BP119" s="269">
        <f>'[1]GHG Dashboard Data - Inventory'!BR104</f>
        <v>0</v>
      </c>
      <c r="BQ119" s="269">
        <f>'[1]GHG Dashboard Data - Inventory'!BS104</f>
        <v>0</v>
      </c>
      <c r="BR119" s="269">
        <f>'[1]GHG Dashboard Data - Inventory'!BT104</f>
        <v>0</v>
      </c>
      <c r="BS119" s="269">
        <f>'[1]GHG Dashboard Data - Inventory'!BU104</f>
        <v>0</v>
      </c>
      <c r="BT119" s="152" t="str">
        <f t="shared" si="109"/>
        <v>Stockholm_2012</v>
      </c>
      <c r="BU119" s="152">
        <f>'[1]GHG Dashboard Data - Inventory'!BW104</f>
        <v>2143441.3778900001</v>
      </c>
      <c r="BV119" s="152">
        <f>'[1]GHG Dashboard Data - Inventory'!BX104</f>
        <v>2200017.6472900002</v>
      </c>
      <c r="BW119" s="152">
        <f>'[1]GHG Dashboard Data - Inventory'!BY104</f>
        <v>2653640.63729</v>
      </c>
      <c r="BX119" s="152">
        <f>'[1]GHG Dashboard Data - Inventory'!BZ104</f>
        <v>2055077.5769999998</v>
      </c>
      <c r="BY119" s="302">
        <f>'[1]GHG Dashboard Data - Inventory'!CA104</f>
        <v>1220809.415</v>
      </c>
      <c r="BZ119" s="302">
        <f>'[1]GHG Dashboard Data - Inventory'!CB104</f>
        <v>914868.625</v>
      </c>
      <c r="CA119" s="302">
        <f>'[1]GHG Dashboard Data - Inventory'!CC104</f>
        <v>7763.3378900000007</v>
      </c>
      <c r="CB119" s="303">
        <f>'[1]GHG Dashboard Data - Inventory'!CD104</f>
        <v>1275638.8094000001</v>
      </c>
      <c r="CC119" s="303">
        <f>'[1]GHG Dashboard Data - Inventory'!CE104</f>
        <v>916615.5</v>
      </c>
      <c r="CD119" s="303">
        <f>'[1]GHG Dashboard Data - Inventory'!CF104</f>
        <v>7763.3378900000007</v>
      </c>
      <c r="CE119" s="303" t="str">
        <f>'[1]GHG Dashboard Data - Inventory'!CG104</f>
        <v/>
      </c>
      <c r="CF119" s="303" t="str">
        <f>'[1]GHG Dashboard Data - Inventory'!CH104</f>
        <v/>
      </c>
      <c r="CG119" s="304">
        <f>'[1]GHG Dashboard Data - Inventory'!CI104</f>
        <v>1163317.3199999998</v>
      </c>
      <c r="CH119" s="304">
        <f>'[1]GHG Dashboard Data - Inventory'!CK104</f>
        <v>881678</v>
      </c>
      <c r="CI119" s="304">
        <f>SUM('[1]GHG Dashboard Data - Inventory'!CL104:CM104)</f>
        <v>10082.257000000001</v>
      </c>
      <c r="CJ119" s="304" t="str">
        <f>'[1]GHG Dashboard Data - Inventory'!CN104</f>
        <v/>
      </c>
      <c r="CK119" s="304" t="str">
        <f>'[1]GHG Dashboard Data - Inventory'!CO104</f>
        <v/>
      </c>
      <c r="CL119" s="302">
        <f>'[1]GHG Dashboard Data - Inventory'!CP104</f>
        <v>694265.95595000009</v>
      </c>
      <c r="CM119" s="302">
        <f>'[1]GHG Dashboard Data - Inventory'!CQ104</f>
        <v>476007.72054999997</v>
      </c>
      <c r="CN119" s="302">
        <f>'[1]GHG Dashboard Data - Inventory'!CR104</f>
        <v>50502.738499999999</v>
      </c>
      <c r="CO119" s="302" t="str">
        <f>'[1]GHG Dashboard Data - Inventory'!CS104</f>
        <v/>
      </c>
      <c r="CP119" s="302" t="str">
        <f>'[1]GHG Dashboard Data - Inventory'!CT104</f>
        <v/>
      </c>
      <c r="CQ119" s="302" t="str">
        <f>'[1]GHG Dashboard Data - Inventory'!CU104</f>
        <v/>
      </c>
      <c r="CR119" s="302" t="str">
        <f>'[1]GHG Dashboard Data - Inventory'!CV104</f>
        <v/>
      </c>
      <c r="CS119" s="302">
        <f>'[1]GHG Dashboard Data - Inventory'!CW104</f>
        <v>33</v>
      </c>
      <c r="CT119" s="302">
        <f>'[1]GHG Dashboard Data - Inventory'!CX104</f>
        <v>648378</v>
      </c>
      <c r="CU119" s="302">
        <f>'[1]GHG Dashboard Data - Inventory'!CY104</f>
        <v>33190.625</v>
      </c>
      <c r="CV119" s="302">
        <f>'[1]GHG Dashboard Data - Inventory'!CZ104</f>
        <v>92000</v>
      </c>
      <c r="CW119" s="302">
        <f>'[1]GHG Dashboard Data - Inventory'!DA104</f>
        <v>19900</v>
      </c>
      <c r="CX119" s="302">
        <f>'[1]GHG Dashboard Data - Inventory'!DB104</f>
        <v>121400</v>
      </c>
      <c r="CY119" s="302" t="str">
        <f>'[1]GHG Dashboard Data - Inventory'!DC104</f>
        <v/>
      </c>
      <c r="CZ119" s="302" t="str">
        <f>'[1]GHG Dashboard Data - Inventory'!DD104</f>
        <v/>
      </c>
      <c r="DA119" s="302" t="str">
        <f>'[1]GHG Dashboard Data - Inventory'!DE104</f>
        <v/>
      </c>
      <c r="DB119" s="302">
        <f>'[1]GHG Dashboard Data - Inventory'!DF104</f>
        <v>7763.3378900000007</v>
      </c>
      <c r="DC119" s="305">
        <f>'[1]GHG Dashboard Data - Inventory'!DG104</f>
        <v>725353.00540000014</v>
      </c>
      <c r="DD119" s="305">
        <f>'[1]GHG Dashboard Data - Inventory'!DH104</f>
        <v>497823.75549999997</v>
      </c>
      <c r="DE119" s="305">
        <f>'[1]GHG Dashboard Data - Inventory'!DI104</f>
        <v>52429.048499999997</v>
      </c>
      <c r="DF119" s="305" t="str">
        <f>'[1]GHG Dashboard Data - Inventory'!DJ104</f>
        <v/>
      </c>
      <c r="DG119" s="305" t="str">
        <f>'[1]GHG Dashboard Data - Inventory'!DK104</f>
        <v/>
      </c>
      <c r="DH119" s="305" t="str">
        <f>'[1]GHG Dashboard Data - Inventory'!DL104</f>
        <v/>
      </c>
      <c r="DI119" s="305" t="str">
        <f>'[1]GHG Dashboard Data - Inventory'!DM104</f>
        <v/>
      </c>
      <c r="DJ119" s="305">
        <f>'[1]GHG Dashboard Data - Inventory'!DN104</f>
        <v>33</v>
      </c>
      <c r="DK119" s="305">
        <f>'[1]GHG Dashboard Data - Inventory'!DO104</f>
        <v>648378</v>
      </c>
      <c r="DL119" s="305">
        <f>'[1]GHG Dashboard Data - Inventory'!DP104</f>
        <v>34937.5</v>
      </c>
      <c r="DM119" s="305">
        <f>'[1]GHG Dashboard Data - Inventory'!DQ104</f>
        <v>92000</v>
      </c>
      <c r="DN119" s="305">
        <f>'[1]GHG Dashboard Data - Inventory'!DR104</f>
        <v>19900</v>
      </c>
      <c r="DO119" s="305">
        <f>'[1]GHG Dashboard Data - Inventory'!DS104</f>
        <v>121400</v>
      </c>
      <c r="DP119" s="305" t="str">
        <f>'[1]GHG Dashboard Data - Inventory'!DT104</f>
        <v/>
      </c>
      <c r="DQ119" s="305" t="str">
        <f>'[1]GHG Dashboard Data - Inventory'!DU104</f>
        <v/>
      </c>
      <c r="DR119" s="305" t="str">
        <f>'[1]GHG Dashboard Data - Inventory'!DV104</f>
        <v/>
      </c>
      <c r="DS119" s="305">
        <f>'[1]GHG Dashboard Data - Inventory'!DW104</f>
        <v>7763.3378900000007</v>
      </c>
      <c r="DT119" s="305" t="str">
        <f>'[1]GHG Dashboard Data - Inventory'!DX104</f>
        <v/>
      </c>
      <c r="DU119" s="305" t="str">
        <f>'[1]GHG Dashboard Data - Inventory'!DY104</f>
        <v/>
      </c>
      <c r="DV119" s="305" t="str">
        <f>'[1]GHG Dashboard Data - Inventory'!DZ104</f>
        <v/>
      </c>
      <c r="DW119" s="305" t="str">
        <f>'[1]GHG Dashboard Data - Inventory'!EA104</f>
        <v/>
      </c>
      <c r="DX119" s="305" t="str">
        <f>'[1]GHG Dashboard Data - Inventory'!EB104</f>
        <v/>
      </c>
      <c r="DY119" s="306">
        <f>'[1]GHG Dashboard Data - Inventory'!EC104</f>
        <v>453622.99</v>
      </c>
      <c r="DZ119" s="307">
        <f>'[1]GHG Dashboard Data - Inventory'!ED104</f>
        <v>81221.145000000004</v>
      </c>
      <c r="EA119" s="307">
        <f>'[1]GHG Dashboard Data - Inventory'!EE104</f>
        <v>61503.056500000006</v>
      </c>
      <c r="EB119" s="307">
        <f>'[1]GHG Dashboard Data - Inventory'!EF104</f>
        <v>13902.848499999998</v>
      </c>
      <c r="EC119" s="307" t="str">
        <f>'[1]GHG Dashboard Data - Inventory'!EG104</f>
        <v/>
      </c>
      <c r="ED119" s="307">
        <f>'[1]GHG Dashboard Data - Inventory'!EH104</f>
        <v>1006657.2699999998</v>
      </c>
      <c r="EE119" s="307" t="str">
        <f>'[1]GHG Dashboard Data - Inventory'!EI104</f>
        <v/>
      </c>
      <c r="EF119" s="307" t="str">
        <f>'[1]GHG Dashboard Data - Inventory'!EJ104</f>
        <v/>
      </c>
      <c r="EG119" s="307" t="str">
        <f>'[1]GHG Dashboard Data - Inventory'!EK104</f>
        <v/>
      </c>
      <c r="EH119" s="307">
        <f>'[1]GHG Dashboard Data - Inventory'!EL104</f>
        <v>33</v>
      </c>
      <c r="EI119" s="307">
        <f>'[1]GHG Dashboard Data - Inventory'!EM104</f>
        <v>648378</v>
      </c>
      <c r="EJ119" s="307" t="str">
        <f>'[1]GHG Dashboard Data - Inventory'!EN104</f>
        <v/>
      </c>
      <c r="EK119" s="307">
        <f>'[1]GHG Dashboard Data - Inventory'!EO104</f>
        <v>92000</v>
      </c>
      <c r="EL119" s="307">
        <f>'[1]GHG Dashboard Data - Inventory'!EP104</f>
        <v>19900</v>
      </c>
      <c r="EM119" s="307">
        <f>'[1]GHG Dashboard Data - Inventory'!EQ104</f>
        <v>121400</v>
      </c>
      <c r="EN119" s="307" t="str">
        <f>'[1]GHG Dashboard Data - Inventory'!ER104</f>
        <v/>
      </c>
      <c r="EO119" s="307" t="str">
        <f>'[1]GHG Dashboard Data - Inventory'!ES104</f>
        <v/>
      </c>
      <c r="EP119" s="307" t="str">
        <f>'[1]GHG Dashboard Data - Inventory'!ET104</f>
        <v/>
      </c>
      <c r="EQ119" s="307">
        <f>'[1]GHG Dashboard Data - Inventory'!EU104</f>
        <v>10082.257000000001</v>
      </c>
      <c r="ER119" s="307" t="str">
        <f>'[1]GHG Dashboard Data - Inventory'!EV104</f>
        <v/>
      </c>
      <c r="ES119" s="307" t="str">
        <f>'[1]GHG Dashboard Data - Inventory'!EW104</f>
        <v/>
      </c>
      <c r="ET119" s="307" t="str">
        <f>'[1]GHG Dashboard Data - Inventory'!EX104</f>
        <v/>
      </c>
      <c r="EU119" s="307" t="str">
        <f>'[1]GHG Dashboard Data - Inventory'!EY104</f>
        <v/>
      </c>
      <c r="EV119" s="307" t="str">
        <f>'[1]GHG Dashboard Data - Inventory'!EZ104</f>
        <v/>
      </c>
      <c r="EW119" s="308">
        <f t="shared" si="110"/>
        <v>1006657.2699999998</v>
      </c>
      <c r="EX119" s="309">
        <f>'[1]GHG Dashboard Data - Inventory'!FA104</f>
        <v>1220809.415</v>
      </c>
      <c r="EY119" s="309">
        <f>'[1]GHG Dashboard Data - Inventory'!FB104</f>
        <v>914868.625</v>
      </c>
      <c r="EZ119" s="309">
        <f>'[1]GHG Dashboard Data - Inventory'!FC104</f>
        <v>7763.3378900000007</v>
      </c>
      <c r="FA119" s="309">
        <f>'[1]GHG Dashboard Data - Inventory'!FD104</f>
        <v>1275638.8094000001</v>
      </c>
      <c r="FB119" s="309">
        <f>'[1]GHG Dashboard Data - Inventory'!FE104</f>
        <v>916615.5</v>
      </c>
      <c r="FC119" s="309">
        <f>'[1]GHG Dashboard Data - Inventory'!FF104</f>
        <v>7763.3378900000007</v>
      </c>
      <c r="FD119" s="309" t="str">
        <f>'[1]GHG Dashboard Data - Inventory'!FG104</f>
        <v/>
      </c>
      <c r="FE119" s="309" t="str">
        <f>'[1]GHG Dashboard Data - Inventory'!FH104</f>
        <v/>
      </c>
      <c r="FF119" s="309" t="str">
        <f>'[1]GHG Dashboard Data - Inventory'!B104</f>
        <v>No</v>
      </c>
      <c r="FG119" s="31" t="str">
        <f>IFERROR(VLOOKUP(E119,'Climate data-must not modify'!A:D,4,FALSE),"")</f>
        <v>Continental</v>
      </c>
      <c r="FH119" s="31">
        <f t="shared" si="111"/>
        <v>472969.18529109715</v>
      </c>
      <c r="FI119" s="31">
        <f t="shared" si="112"/>
        <v>4079.7916666666665</v>
      </c>
      <c r="FJ119" s="35"/>
    </row>
    <row r="120" spans="1:166" s="31" customFormat="1">
      <c r="A120" s="31">
        <f t="shared" si="106"/>
        <v>11</v>
      </c>
      <c r="B120" s="31">
        <f t="shared" si="107"/>
        <v>105</v>
      </c>
      <c r="C120" s="34" t="str">
        <f t="shared" si="108"/>
        <v>Stockholm_2015</v>
      </c>
      <c r="D120" s="231">
        <f>'[1]GHG Dashboard Data - Inventory'!H105</f>
        <v>2015</v>
      </c>
      <c r="E120" s="156" t="str">
        <f>'[1]GHG Dashboard Data - Inventory'!C105</f>
        <v>Stockholm</v>
      </c>
      <c r="F120" s="156" t="str">
        <f>'[1]GHG Dashboard Data - Inventory'!D105</f>
        <v>Sweden</v>
      </c>
      <c r="G120" s="156" t="str">
        <f>'[1]GHG Dashboard Data - Inventory'!E105</f>
        <v>Europe</v>
      </c>
      <c r="H120" s="156">
        <f>'[1]GHG Dashboard Data - Inventory'!K105</f>
        <v>923516</v>
      </c>
      <c r="I120" s="156">
        <f>'[1]GHG Dashboard Data - Inventory'!L105</f>
        <v>188</v>
      </c>
      <c r="J120" s="156">
        <f>'[1]GHG Dashboard Data - Inventory'!M105/1000000</f>
        <v>416797</v>
      </c>
      <c r="K120" s="156" t="str">
        <f>'[1]GHG Dashboard Data - Inventory'!J105</f>
        <v>BASIC</v>
      </c>
      <c r="L120" s="148">
        <f>'[1]GHG Dashboard Data - Inventory'!N105</f>
        <v>41000.210200000001</v>
      </c>
      <c r="M120" s="148">
        <f>'[1]GHG Dashboard Data - Inventory'!O105</f>
        <v>477289.39199999993</v>
      </c>
      <c r="N120" s="149">
        <f>'[1]GHG Dashboard Data - Inventory'!P105</f>
        <v>19750.944</v>
      </c>
      <c r="O120" s="148">
        <f>'[1]GHG Dashboard Data - Inventory'!Q105</f>
        <v>31178.083300000006</v>
      </c>
      <c r="P120" s="148">
        <f>'[1]GHG Dashboard Data - Inventory'!R105</f>
        <v>320159.98299999995</v>
      </c>
      <c r="Q120" s="149">
        <f>'[1]GHG Dashboard Data - Inventory'!S105</f>
        <v>13703.928</v>
      </c>
      <c r="R120" s="148">
        <f>'[1]GHG Dashboard Data - Inventory'!T105</f>
        <v>14918.470000000001</v>
      </c>
      <c r="S120" s="148">
        <f>'[1]GHG Dashboard Data - Inventory'!U105</f>
        <v>37769.5</v>
      </c>
      <c r="T120" s="149">
        <f>'[1]GHG Dashboard Data - Inventory'!V105</f>
        <v>1727.9</v>
      </c>
      <c r="U120" s="148" t="str">
        <f>'[1]GHG Dashboard Data - Inventory'!W105</f>
        <v>IE</v>
      </c>
      <c r="V120" s="148" t="str">
        <f>'[1]GHG Dashboard Data - Inventory'!X105</f>
        <v>IE</v>
      </c>
      <c r="W120" s="149" t="str">
        <f>'[1]GHG Dashboard Data - Inventory'!Y105</f>
        <v>IE</v>
      </c>
      <c r="X120" s="150">
        <f>'[1]GHG Dashboard Data - Inventory'!Z105</f>
        <v>894532.74</v>
      </c>
      <c r="Y120" s="148" t="str">
        <f>'[1]GHG Dashboard Data - Inventory'!AA105</f>
        <v>NO</v>
      </c>
      <c r="Z120" s="148" t="str">
        <f>'[1]GHG Dashboard Data - Inventory'!AB105</f>
        <v>NO</v>
      </c>
      <c r="AA120" s="149" t="str">
        <f>'[1]GHG Dashboard Data - Inventory'!AC105</f>
        <v>NO</v>
      </c>
      <c r="AB120" s="148" t="str">
        <f>'[1]GHG Dashboard Data - Inventory'!AD105</f>
        <v>NO</v>
      </c>
      <c r="AC120" s="148" t="str">
        <f>'[1]GHG Dashboard Data - Inventory'!AE105</f>
        <v>NO</v>
      </c>
      <c r="AD120" s="149" t="str">
        <f>'[1]GHG Dashboard Data - Inventory'!AF105</f>
        <v>NO</v>
      </c>
      <c r="AE120" s="148" t="str">
        <f>'[1]GHG Dashboard Data - Inventory'!AG105</f>
        <v>NO</v>
      </c>
      <c r="AF120" s="148">
        <f>'[1]GHG Dashboard Data - Inventory'!AH105</f>
        <v>33</v>
      </c>
      <c r="AG120" s="148">
        <f>'[1]GHG Dashboard Data - Inventory'!AI105</f>
        <v>600598</v>
      </c>
      <c r="AH120" s="148" t="str">
        <f>'[1]GHG Dashboard Data - Inventory'!AJ105</f>
        <v>IE</v>
      </c>
      <c r="AI120" s="149" t="str">
        <f>'[1]GHG Dashboard Data - Inventory'!AK105</f>
        <v>NE</v>
      </c>
      <c r="AJ120" s="148" t="str">
        <f>'[1]GHG Dashboard Data - Inventory'!AL105</f>
        <v>NO</v>
      </c>
      <c r="AK120" s="148">
        <f>'[1]GHG Dashboard Data - Inventory'!AM105</f>
        <v>23879.759999999998</v>
      </c>
      <c r="AL120" s="149">
        <f>'[1]GHG Dashboard Data - Inventory'!AN105</f>
        <v>1389.5550000000001</v>
      </c>
      <c r="AM120" s="148">
        <f>'[1]GHG Dashboard Data - Inventory'!AO105</f>
        <v>78100</v>
      </c>
      <c r="AN120" s="148" t="str">
        <f>'[1]GHG Dashboard Data - Inventory'!AP105</f>
        <v>IE</v>
      </c>
      <c r="AO120" s="149" t="str">
        <f>'[1]GHG Dashboard Data - Inventory'!AQ105</f>
        <v>NE</v>
      </c>
      <c r="AP120" s="148">
        <f>'[1]GHG Dashboard Data - Inventory'!AR105</f>
        <v>20000</v>
      </c>
      <c r="AQ120" s="148" t="str">
        <f>'[1]GHG Dashboard Data - Inventory'!AS105</f>
        <v>NO</v>
      </c>
      <c r="AR120" s="149" t="str">
        <f>'[1]GHG Dashboard Data - Inventory'!AT105</f>
        <v>NE</v>
      </c>
      <c r="AS120" s="148">
        <f>'[1]GHG Dashboard Data - Inventory'!AU105</f>
        <v>143900</v>
      </c>
      <c r="AT120" s="148" t="str">
        <f>'[1]GHG Dashboard Data - Inventory'!AV105</f>
        <v>IE</v>
      </c>
      <c r="AU120" s="149" t="str">
        <f>'[1]GHG Dashboard Data - Inventory'!AW105</f>
        <v>NO</v>
      </c>
      <c r="AV120" s="148" t="str">
        <f>'[1]GHG Dashboard Data - Inventory'!AX105</f>
        <v>NO</v>
      </c>
      <c r="AW120" s="148" t="str">
        <f>'[1]GHG Dashboard Data - Inventory'!AY105</f>
        <v>NO</v>
      </c>
      <c r="AX120" s="150" t="str">
        <f>'[1]GHG Dashboard Data - Inventory'!AZ105</f>
        <v>NO</v>
      </c>
      <c r="AY120" s="148" t="str">
        <f>'[1]GHG Dashboard Data - Inventory'!BA105</f>
        <v>IE</v>
      </c>
      <c r="AZ120" s="148" t="str">
        <f>'[1]GHG Dashboard Data - Inventory'!BB105</f>
        <v>IE</v>
      </c>
      <c r="BA120" s="150" t="str">
        <f>'[1]GHG Dashboard Data - Inventory'!BC105</f>
        <v>NO</v>
      </c>
      <c r="BB120" s="148" t="str">
        <f>'[1]GHG Dashboard Data - Inventory'!BD105</f>
        <v>IE</v>
      </c>
      <c r="BC120" s="148" t="str">
        <f>'[1]GHG Dashboard Data - Inventory'!BE105</f>
        <v>NO</v>
      </c>
      <c r="BD120" s="150" t="str">
        <f>'[1]GHG Dashboard Data - Inventory'!BF105</f>
        <v>IE</v>
      </c>
      <c r="BE120" s="148">
        <f>'[1]GHG Dashboard Data - Inventory'!BG105</f>
        <v>7763.3378900000007</v>
      </c>
      <c r="BF120" s="148" t="str">
        <f>'[1]GHG Dashboard Data - Inventory'!BH105</f>
        <v>IE</v>
      </c>
      <c r="BG120" s="150">
        <f>'[1]GHG Dashboard Data - Inventory'!BI105</f>
        <v>2318.9191100000003</v>
      </c>
      <c r="BH120" s="149" t="str">
        <f>'[1]GHG Dashboard Data - Inventory'!BJ105</f>
        <v>NE</v>
      </c>
      <c r="BI120" s="149" t="str">
        <f>'[1]GHG Dashboard Data - Inventory'!BK105</f>
        <v>NE</v>
      </c>
      <c r="BJ120" s="149" t="str">
        <f>'[1]GHG Dashboard Data - Inventory'!BL105</f>
        <v>NE</v>
      </c>
      <c r="BK120" s="149" t="str">
        <f>'[1]GHG Dashboard Data - Inventory'!BM105</f>
        <v>NE</v>
      </c>
      <c r="BL120" s="149" t="str">
        <f>'[1]GHG Dashboard Data - Inventory'!BN105</f>
        <v>NE</v>
      </c>
      <c r="BM120" s="151">
        <f>'[1]GHG Dashboard Data - Inventory'!BO105</f>
        <v>482863.11</v>
      </c>
      <c r="BN120" s="269">
        <f>'[1]GHG Dashboard Data - Inventory'!BP105</f>
        <v>0</v>
      </c>
      <c r="BO120" s="269">
        <f>'[1]GHG Dashboard Data - Inventory'!BQ105</f>
        <v>0</v>
      </c>
      <c r="BP120" s="269">
        <f>'[1]GHG Dashboard Data - Inventory'!BR105</f>
        <v>0</v>
      </c>
      <c r="BQ120" s="269">
        <f>'[1]GHG Dashboard Data - Inventory'!BS105</f>
        <v>0</v>
      </c>
      <c r="BR120" s="269">
        <f>'[1]GHG Dashboard Data - Inventory'!BT105</f>
        <v>0</v>
      </c>
      <c r="BS120" s="269">
        <f>'[1]GHG Dashboard Data - Inventory'!BU105</f>
        <v>0</v>
      </c>
      <c r="BT120" s="152" t="str">
        <f t="shared" si="109"/>
        <v>Stockholm_2015</v>
      </c>
      <c r="BU120" s="152">
        <f>'[1]GHG Dashboard Data - Inventory'!BW105</f>
        <v>1796589.73639</v>
      </c>
      <c r="BV120" s="152">
        <f>'[1]GHG Dashboard Data - Inventory'!BX105</f>
        <v>1833162.0633899998</v>
      </c>
      <c r="BW120" s="152">
        <f>'[1]GHG Dashboard Data - Inventory'!BY105</f>
        <v>2316025.1733899997</v>
      </c>
      <c r="BX120" s="152">
        <f>'[1]GHG Dashboard Data - Inventory'!BZ105</f>
        <v>1834342.7605000001</v>
      </c>
      <c r="BY120" s="302">
        <f>'[1]GHG Dashboard Data - Inventory'!CA105</f>
        <v>922348.63849999988</v>
      </c>
      <c r="BZ120" s="302">
        <f>'[1]GHG Dashboard Data - Inventory'!CB105</f>
        <v>866477.76</v>
      </c>
      <c r="CA120" s="302">
        <f>'[1]GHG Dashboard Data - Inventory'!CC105</f>
        <v>7763.3378900000007</v>
      </c>
      <c r="CB120" s="303">
        <f>'[1]GHG Dashboard Data - Inventory'!CD105</f>
        <v>957531.41049999988</v>
      </c>
      <c r="CC120" s="303">
        <f>'[1]GHG Dashboard Data - Inventory'!CE105</f>
        <v>867867.31499999994</v>
      </c>
      <c r="CD120" s="303">
        <f>'[1]GHG Dashboard Data - Inventory'!CF105</f>
        <v>7763.3378900000007</v>
      </c>
      <c r="CE120" s="303" t="str">
        <f>'[1]GHG Dashboard Data - Inventory'!CG105</f>
        <v/>
      </c>
      <c r="CF120" s="303" t="str">
        <f>'[1]GHG Dashboard Data - Inventory'!CH105</f>
        <v/>
      </c>
      <c r="CG120" s="304">
        <f>'[1]GHG Dashboard Data - Inventory'!CI105</f>
        <v>981662.50349999999</v>
      </c>
      <c r="CH120" s="304">
        <f>'[1]GHG Dashboard Data - Inventory'!CK105</f>
        <v>842598</v>
      </c>
      <c r="CI120" s="304">
        <f>SUM('[1]GHG Dashboard Data - Inventory'!CL105:CM105)</f>
        <v>10082.257000000001</v>
      </c>
      <c r="CJ120" s="304" t="str">
        <f>'[1]GHG Dashboard Data - Inventory'!CN105</f>
        <v/>
      </c>
      <c r="CK120" s="304" t="str">
        <f>'[1]GHG Dashboard Data - Inventory'!CO105</f>
        <v/>
      </c>
      <c r="CL120" s="302">
        <f>'[1]GHG Dashboard Data - Inventory'!CP105</f>
        <v>518289.60219999996</v>
      </c>
      <c r="CM120" s="302">
        <f>'[1]GHG Dashboard Data - Inventory'!CQ105</f>
        <v>351338.06629999995</v>
      </c>
      <c r="CN120" s="302">
        <f>'[1]GHG Dashboard Data - Inventory'!CR105</f>
        <v>52687.97</v>
      </c>
      <c r="CO120" s="302" t="str">
        <f>'[1]GHG Dashboard Data - Inventory'!CS105</f>
        <v/>
      </c>
      <c r="CP120" s="302" t="str">
        <f>'[1]GHG Dashboard Data - Inventory'!CT105</f>
        <v/>
      </c>
      <c r="CQ120" s="302" t="str">
        <f>'[1]GHG Dashboard Data - Inventory'!CU105</f>
        <v/>
      </c>
      <c r="CR120" s="302" t="str">
        <f>'[1]GHG Dashboard Data - Inventory'!CV105</f>
        <v/>
      </c>
      <c r="CS120" s="302">
        <f>'[1]GHG Dashboard Data - Inventory'!CW105</f>
        <v>33</v>
      </c>
      <c r="CT120" s="302">
        <f>'[1]GHG Dashboard Data - Inventory'!CX105</f>
        <v>600598</v>
      </c>
      <c r="CU120" s="302">
        <f>'[1]GHG Dashboard Data - Inventory'!CY105</f>
        <v>23879.759999999998</v>
      </c>
      <c r="CV120" s="302">
        <f>'[1]GHG Dashboard Data - Inventory'!CZ105</f>
        <v>78100</v>
      </c>
      <c r="CW120" s="302">
        <f>'[1]GHG Dashboard Data - Inventory'!DA105</f>
        <v>20000</v>
      </c>
      <c r="CX120" s="302">
        <f>'[1]GHG Dashboard Data - Inventory'!DB105</f>
        <v>143900</v>
      </c>
      <c r="CY120" s="302" t="str">
        <f>'[1]GHG Dashboard Data - Inventory'!DC105</f>
        <v/>
      </c>
      <c r="CZ120" s="302" t="str">
        <f>'[1]GHG Dashboard Data - Inventory'!DD105</f>
        <v/>
      </c>
      <c r="DA120" s="302" t="str">
        <f>'[1]GHG Dashboard Data - Inventory'!DE105</f>
        <v/>
      </c>
      <c r="DB120" s="302">
        <f>'[1]GHG Dashboard Data - Inventory'!DF105</f>
        <v>7763.3378900000007</v>
      </c>
      <c r="DC120" s="305">
        <f>'[1]GHG Dashboard Data - Inventory'!DG105</f>
        <v>538040.54619999998</v>
      </c>
      <c r="DD120" s="305">
        <f>'[1]GHG Dashboard Data - Inventory'!DH105</f>
        <v>365041.99429999996</v>
      </c>
      <c r="DE120" s="305">
        <f>'[1]GHG Dashboard Data - Inventory'!DI105</f>
        <v>54415.87</v>
      </c>
      <c r="DF120" s="305" t="str">
        <f>'[1]GHG Dashboard Data - Inventory'!DJ105</f>
        <v/>
      </c>
      <c r="DG120" s="305" t="str">
        <f>'[1]GHG Dashboard Data - Inventory'!DK105</f>
        <v/>
      </c>
      <c r="DH120" s="305" t="str">
        <f>'[1]GHG Dashboard Data - Inventory'!DL105</f>
        <v/>
      </c>
      <c r="DI120" s="305" t="str">
        <f>'[1]GHG Dashboard Data - Inventory'!DM105</f>
        <v/>
      </c>
      <c r="DJ120" s="305">
        <f>'[1]GHG Dashboard Data - Inventory'!DN105</f>
        <v>33</v>
      </c>
      <c r="DK120" s="305">
        <f>'[1]GHG Dashboard Data - Inventory'!DO105</f>
        <v>600598</v>
      </c>
      <c r="DL120" s="305">
        <f>'[1]GHG Dashboard Data - Inventory'!DP105</f>
        <v>25269.314999999999</v>
      </c>
      <c r="DM120" s="305">
        <f>'[1]GHG Dashboard Data - Inventory'!DQ105</f>
        <v>78100</v>
      </c>
      <c r="DN120" s="305">
        <f>'[1]GHG Dashboard Data - Inventory'!DR105</f>
        <v>20000</v>
      </c>
      <c r="DO120" s="305">
        <f>'[1]GHG Dashboard Data - Inventory'!DS105</f>
        <v>143900</v>
      </c>
      <c r="DP120" s="305" t="str">
        <f>'[1]GHG Dashboard Data - Inventory'!DT105</f>
        <v/>
      </c>
      <c r="DQ120" s="305" t="str">
        <f>'[1]GHG Dashboard Data - Inventory'!DU105</f>
        <v/>
      </c>
      <c r="DR120" s="305" t="str">
        <f>'[1]GHG Dashboard Data - Inventory'!DV105</f>
        <v/>
      </c>
      <c r="DS120" s="305">
        <f>'[1]GHG Dashboard Data - Inventory'!DW105</f>
        <v>7763.3378900000007</v>
      </c>
      <c r="DT120" s="305" t="str">
        <f>'[1]GHG Dashboard Data - Inventory'!DX105</f>
        <v/>
      </c>
      <c r="DU120" s="305" t="str">
        <f>'[1]GHG Dashboard Data - Inventory'!DY105</f>
        <v/>
      </c>
      <c r="DV120" s="305" t="str">
        <f>'[1]GHG Dashboard Data - Inventory'!DZ105</f>
        <v/>
      </c>
      <c r="DW120" s="305" t="str">
        <f>'[1]GHG Dashboard Data - Inventory'!EA105</f>
        <v/>
      </c>
      <c r="DX120" s="305" t="str">
        <f>'[1]GHG Dashboard Data - Inventory'!EB105</f>
        <v/>
      </c>
      <c r="DY120" s="306">
        <f>'[1]GHG Dashboard Data - Inventory'!EC105</f>
        <v>482863.11</v>
      </c>
      <c r="DZ120" s="307">
        <f>'[1]GHG Dashboard Data - Inventory'!ED105</f>
        <v>41000.210200000001</v>
      </c>
      <c r="EA120" s="307">
        <f>'[1]GHG Dashboard Data - Inventory'!EE105</f>
        <v>31178.083300000006</v>
      </c>
      <c r="EB120" s="307">
        <f>'[1]GHG Dashboard Data - Inventory'!EF105</f>
        <v>14918.470000000001</v>
      </c>
      <c r="EC120" s="307" t="str">
        <f>'[1]GHG Dashboard Data - Inventory'!EG105</f>
        <v/>
      </c>
      <c r="ED120" s="307">
        <f>'[1]GHG Dashboard Data - Inventory'!EH105</f>
        <v>894532.74</v>
      </c>
      <c r="EE120" s="307" t="str">
        <f>'[1]GHG Dashboard Data - Inventory'!EI105</f>
        <v/>
      </c>
      <c r="EF120" s="307" t="str">
        <f>'[1]GHG Dashboard Data - Inventory'!EJ105</f>
        <v/>
      </c>
      <c r="EG120" s="307" t="str">
        <f>'[1]GHG Dashboard Data - Inventory'!EK105</f>
        <v/>
      </c>
      <c r="EH120" s="307">
        <f>'[1]GHG Dashboard Data - Inventory'!EL105</f>
        <v>33</v>
      </c>
      <c r="EI120" s="307">
        <f>'[1]GHG Dashboard Data - Inventory'!EM105</f>
        <v>600598</v>
      </c>
      <c r="EJ120" s="307" t="str">
        <f>'[1]GHG Dashboard Data - Inventory'!EN105</f>
        <v/>
      </c>
      <c r="EK120" s="307">
        <f>'[1]GHG Dashboard Data - Inventory'!EO105</f>
        <v>78100</v>
      </c>
      <c r="EL120" s="307">
        <f>'[1]GHG Dashboard Data - Inventory'!EP105</f>
        <v>20000</v>
      </c>
      <c r="EM120" s="307">
        <f>'[1]GHG Dashboard Data - Inventory'!EQ105</f>
        <v>143900</v>
      </c>
      <c r="EN120" s="307" t="str">
        <f>'[1]GHG Dashboard Data - Inventory'!ER105</f>
        <v/>
      </c>
      <c r="EO120" s="307" t="str">
        <f>'[1]GHG Dashboard Data - Inventory'!ES105</f>
        <v/>
      </c>
      <c r="EP120" s="307" t="str">
        <f>'[1]GHG Dashboard Data - Inventory'!ET105</f>
        <v/>
      </c>
      <c r="EQ120" s="307">
        <f>'[1]GHG Dashboard Data - Inventory'!EU105</f>
        <v>10082.257000000001</v>
      </c>
      <c r="ER120" s="307" t="str">
        <f>'[1]GHG Dashboard Data - Inventory'!EV105</f>
        <v/>
      </c>
      <c r="ES120" s="307" t="str">
        <f>'[1]GHG Dashboard Data - Inventory'!EW105</f>
        <v/>
      </c>
      <c r="ET120" s="307" t="str">
        <f>'[1]GHG Dashboard Data - Inventory'!EX105</f>
        <v/>
      </c>
      <c r="EU120" s="307" t="str">
        <f>'[1]GHG Dashboard Data - Inventory'!EY105</f>
        <v/>
      </c>
      <c r="EV120" s="307" t="str">
        <f>'[1]GHG Dashboard Data - Inventory'!EZ105</f>
        <v/>
      </c>
      <c r="EW120" s="308">
        <f t="shared" si="110"/>
        <v>894532.74</v>
      </c>
      <c r="EX120" s="309">
        <f>'[1]GHG Dashboard Data - Inventory'!FA105</f>
        <v>922348.63849999988</v>
      </c>
      <c r="EY120" s="309">
        <f>'[1]GHG Dashboard Data - Inventory'!FB105</f>
        <v>866477.76</v>
      </c>
      <c r="EZ120" s="309">
        <f>'[1]GHG Dashboard Data - Inventory'!FC105</f>
        <v>7763.3378900000007</v>
      </c>
      <c r="FA120" s="309">
        <f>'[1]GHG Dashboard Data - Inventory'!FD105</f>
        <v>957531.41049999988</v>
      </c>
      <c r="FB120" s="309">
        <f>'[1]GHG Dashboard Data - Inventory'!FE105</f>
        <v>867867.31499999994</v>
      </c>
      <c r="FC120" s="309">
        <f>'[1]GHG Dashboard Data - Inventory'!FF105</f>
        <v>7763.3378900000007</v>
      </c>
      <c r="FD120" s="309" t="str">
        <f>'[1]GHG Dashboard Data - Inventory'!FG105</f>
        <v/>
      </c>
      <c r="FE120" s="309" t="str">
        <f>'[1]GHG Dashboard Data - Inventory'!FH105</f>
        <v/>
      </c>
      <c r="FF120" s="309" t="str">
        <f>'[1]GHG Dashboard Data - Inventory'!B105</f>
        <v>No</v>
      </c>
      <c r="FG120" s="31" t="str">
        <f>IFERROR(VLOOKUP(E120,'Climate data-must not modify'!A:D,4,FALSE),"")</f>
        <v>Continental</v>
      </c>
      <c r="FH120" s="31">
        <f t="shared" si="111"/>
        <v>451315.40763776697</v>
      </c>
      <c r="FI120" s="31">
        <f t="shared" si="112"/>
        <v>4912.3191489361698</v>
      </c>
      <c r="FJ120" s="35"/>
    </row>
    <row r="121" spans="1:166" s="31" customFormat="1">
      <c r="A121" s="31">
        <f t="shared" si="106"/>
        <v>11</v>
      </c>
      <c r="B121" s="31">
        <f t="shared" si="107"/>
        <v>106</v>
      </c>
      <c r="C121" s="34" t="str">
        <f t="shared" si="108"/>
        <v>Stockholm_2016</v>
      </c>
      <c r="D121" s="231">
        <f>'[1]GHG Dashboard Data - Inventory'!H106</f>
        <v>2016</v>
      </c>
      <c r="E121" s="156" t="str">
        <f>'[1]GHG Dashboard Data - Inventory'!C106</f>
        <v>Stockholm</v>
      </c>
      <c r="F121" s="156" t="str">
        <f>'[1]GHG Dashboard Data - Inventory'!D106</f>
        <v>Sweden</v>
      </c>
      <c r="G121" s="156" t="str">
        <f>'[1]GHG Dashboard Data - Inventory'!E106</f>
        <v>Europe</v>
      </c>
      <c r="H121" s="156">
        <f>'[1]GHG Dashboard Data - Inventory'!K106</f>
        <v>935619</v>
      </c>
      <c r="I121" s="156">
        <f>'[1]GHG Dashboard Data - Inventory'!L106</f>
        <v>188</v>
      </c>
      <c r="J121" s="156">
        <f>'[1]GHG Dashboard Data - Inventory'!M106/1000000</f>
        <v>416797</v>
      </c>
      <c r="K121" s="156" t="str">
        <f>'[1]GHG Dashboard Data - Inventory'!J106</f>
        <v>BASIC</v>
      </c>
      <c r="L121" s="148">
        <f>'[1]GHG Dashboard Data - Inventory'!N106</f>
        <v>75526.06259999999</v>
      </c>
      <c r="M121" s="148">
        <f>'[1]GHG Dashboard Data - Inventory'!O106</f>
        <v>447930.63899999991</v>
      </c>
      <c r="N121" s="149">
        <f>'[1]GHG Dashboard Data - Inventory'!P106</f>
        <v>22138.559999999998</v>
      </c>
      <c r="O121" s="148">
        <f>'[1]GHG Dashboard Data - Inventory'!Q106</f>
        <v>56860.897400000002</v>
      </c>
      <c r="P121" s="148">
        <f>'[1]GHG Dashboard Data - Inventory'!R106</f>
        <v>322892.67599999998</v>
      </c>
      <c r="Q121" s="149">
        <f>'[1]GHG Dashboard Data - Inventory'!S106</f>
        <v>15182.138999999999</v>
      </c>
      <c r="R121" s="148">
        <f>'[1]GHG Dashboard Data - Inventory'!T106</f>
        <v>13739.05</v>
      </c>
      <c r="S121" s="148">
        <f>'[1]GHG Dashboard Data - Inventory'!U106</f>
        <v>35102.800000000003</v>
      </c>
      <c r="T121" s="149">
        <f>'[1]GHG Dashboard Data - Inventory'!V106</f>
        <v>1742.4</v>
      </c>
      <c r="U121" s="148" t="str">
        <f>'[1]GHG Dashboard Data - Inventory'!W106</f>
        <v>IE</v>
      </c>
      <c r="V121" s="148" t="str">
        <f>'[1]GHG Dashboard Data - Inventory'!X106</f>
        <v>IE</v>
      </c>
      <c r="W121" s="149" t="str">
        <f>'[1]GHG Dashboard Data - Inventory'!Y106</f>
        <v>IE</v>
      </c>
      <c r="X121" s="150">
        <f>'[1]GHG Dashboard Data - Inventory'!Z106</f>
        <v>844754.39999999991</v>
      </c>
      <c r="Y121" s="148" t="str">
        <f>'[1]GHG Dashboard Data - Inventory'!AA106</f>
        <v>NO</v>
      </c>
      <c r="Z121" s="148" t="str">
        <f>'[1]GHG Dashboard Data - Inventory'!AB106</f>
        <v>NO</v>
      </c>
      <c r="AA121" s="149" t="str">
        <f>'[1]GHG Dashboard Data - Inventory'!AC106</f>
        <v>NO</v>
      </c>
      <c r="AB121" s="148" t="str">
        <f>'[1]GHG Dashboard Data - Inventory'!AD106</f>
        <v>NO</v>
      </c>
      <c r="AC121" s="148" t="str">
        <f>'[1]GHG Dashboard Data - Inventory'!AE106</f>
        <v>NO</v>
      </c>
      <c r="AD121" s="149" t="str">
        <f>'[1]GHG Dashboard Data - Inventory'!AF106</f>
        <v>NO</v>
      </c>
      <c r="AE121" s="148" t="str">
        <f>'[1]GHG Dashboard Data - Inventory'!AG106</f>
        <v>NO</v>
      </c>
      <c r="AF121" s="148">
        <f>'[1]GHG Dashboard Data - Inventory'!AH106</f>
        <v>33</v>
      </c>
      <c r="AG121" s="148">
        <f>'[1]GHG Dashboard Data - Inventory'!AI106</f>
        <v>632413.23808461905</v>
      </c>
      <c r="AH121" s="148" t="str">
        <f>'[1]GHG Dashboard Data - Inventory'!AJ106</f>
        <v>IE</v>
      </c>
      <c r="AI121" s="149" t="str">
        <f>'[1]GHG Dashboard Data - Inventory'!AK106</f>
        <v>NE</v>
      </c>
      <c r="AJ121" s="148" t="str">
        <f>'[1]GHG Dashboard Data - Inventory'!AL106</f>
        <v>NO</v>
      </c>
      <c r="AK121" s="148">
        <f>'[1]GHG Dashboard Data - Inventory'!AM106</f>
        <v>22438.739999999998</v>
      </c>
      <c r="AL121" s="149">
        <f>'[1]GHG Dashboard Data - Inventory'!AN106</f>
        <v>1389.5550000000001</v>
      </c>
      <c r="AM121" s="148">
        <f>'[1]GHG Dashboard Data - Inventory'!AO106</f>
        <v>85625</v>
      </c>
      <c r="AN121" s="148" t="str">
        <f>'[1]GHG Dashboard Data - Inventory'!AP106</f>
        <v>IE</v>
      </c>
      <c r="AO121" s="149" t="str">
        <f>'[1]GHG Dashboard Data - Inventory'!AQ106</f>
        <v>NE</v>
      </c>
      <c r="AP121" s="148">
        <f>'[1]GHG Dashboard Data - Inventory'!AR106</f>
        <v>19225</v>
      </c>
      <c r="AQ121" s="148" t="str">
        <f>'[1]GHG Dashboard Data - Inventory'!AS106</f>
        <v>NO</v>
      </c>
      <c r="AR121" s="149" t="str">
        <f>'[1]GHG Dashboard Data - Inventory'!AT106</f>
        <v>NE</v>
      </c>
      <c r="AS121" s="148">
        <f>'[1]GHG Dashboard Data - Inventory'!AU106</f>
        <v>103838</v>
      </c>
      <c r="AT121" s="148" t="str">
        <f>'[1]GHG Dashboard Data - Inventory'!AV106</f>
        <v>IE</v>
      </c>
      <c r="AU121" s="149" t="str">
        <f>'[1]GHG Dashboard Data - Inventory'!AW106</f>
        <v>NO</v>
      </c>
      <c r="AV121" s="148" t="str">
        <f>'[1]GHG Dashboard Data - Inventory'!AX106</f>
        <v>NO</v>
      </c>
      <c r="AW121" s="148" t="str">
        <f>'[1]GHG Dashboard Data - Inventory'!AY106</f>
        <v>NO</v>
      </c>
      <c r="AX121" s="150" t="str">
        <f>'[1]GHG Dashboard Data - Inventory'!AZ106</f>
        <v>NO</v>
      </c>
      <c r="AY121" s="148" t="str">
        <f>'[1]GHG Dashboard Data - Inventory'!BA106</f>
        <v>IE</v>
      </c>
      <c r="AZ121" s="148" t="str">
        <f>'[1]GHG Dashboard Data - Inventory'!BB106</f>
        <v>IE</v>
      </c>
      <c r="BA121" s="150" t="str">
        <f>'[1]GHG Dashboard Data - Inventory'!BC106</f>
        <v>NO</v>
      </c>
      <c r="BB121" s="148" t="str">
        <f>'[1]GHG Dashboard Data - Inventory'!BD106</f>
        <v>IE</v>
      </c>
      <c r="BC121" s="148" t="str">
        <f>'[1]GHG Dashboard Data - Inventory'!BE106</f>
        <v>NO</v>
      </c>
      <c r="BD121" s="150" t="str">
        <f>'[1]GHG Dashboard Data - Inventory'!BF106</f>
        <v>IE</v>
      </c>
      <c r="BE121" s="148">
        <f>'[1]GHG Dashboard Data - Inventory'!BG106</f>
        <v>7763.3378900000007</v>
      </c>
      <c r="BF121" s="148" t="str">
        <f>'[1]GHG Dashboard Data - Inventory'!BH106</f>
        <v>IE</v>
      </c>
      <c r="BG121" s="150">
        <f>'[1]GHG Dashboard Data - Inventory'!BI106</f>
        <v>2318.9191100000003</v>
      </c>
      <c r="BH121" s="149" t="str">
        <f>'[1]GHG Dashboard Data - Inventory'!BJ106</f>
        <v>NE</v>
      </c>
      <c r="BI121" s="149" t="str">
        <f>'[1]GHG Dashboard Data - Inventory'!BK106</f>
        <v>NE</v>
      </c>
      <c r="BJ121" s="149" t="str">
        <f>'[1]GHG Dashboard Data - Inventory'!BL106</f>
        <v>NE</v>
      </c>
      <c r="BK121" s="149" t="str">
        <f>'[1]GHG Dashboard Data - Inventory'!BM106</f>
        <v>NE</v>
      </c>
      <c r="BL121" s="149" t="str">
        <f>'[1]GHG Dashboard Data - Inventory'!BN106</f>
        <v>NE</v>
      </c>
      <c r="BM121" s="151">
        <f>'[1]GHG Dashboard Data - Inventory'!BO106</f>
        <v>486744.15935419674</v>
      </c>
      <c r="BN121" s="269">
        <f>'[1]GHG Dashboard Data - Inventory'!BP106</f>
        <v>0</v>
      </c>
      <c r="BO121" s="269">
        <f>'[1]GHG Dashboard Data - Inventory'!BQ106</f>
        <v>0</v>
      </c>
      <c r="BP121" s="269">
        <f>'[1]GHG Dashboard Data - Inventory'!BR106</f>
        <v>0</v>
      </c>
      <c r="BQ121" s="269">
        <f>'[1]GHG Dashboard Data - Inventory'!BS106</f>
        <v>0</v>
      </c>
      <c r="BR121" s="269">
        <f>'[1]GHG Dashboard Data - Inventory'!BT106</f>
        <v>0</v>
      </c>
      <c r="BS121" s="269">
        <f>'[1]GHG Dashboard Data - Inventory'!BU106</f>
        <v>0</v>
      </c>
      <c r="BT121" s="152" t="str">
        <f t="shared" si="109"/>
        <v>Stockholm_2016</v>
      </c>
      <c r="BU121" s="152">
        <f>'[1]GHG Dashboard Data - Inventory'!BW106</f>
        <v>1823388.440974619</v>
      </c>
      <c r="BV121" s="152">
        <f>'[1]GHG Dashboard Data - Inventory'!BX106</f>
        <v>1863841.0949746191</v>
      </c>
      <c r="BW121" s="152">
        <f>'[1]GHG Dashboard Data - Inventory'!BY106</f>
        <v>2350585.2543288157</v>
      </c>
      <c r="BX121" s="152">
        <f>'[1]GHG Dashboard Data - Inventory'!BZ106</f>
        <v>1842096.9050846191</v>
      </c>
      <c r="BY121" s="302">
        <f>'[1]GHG Dashboard Data - Inventory'!CA106</f>
        <v>952085.12499999988</v>
      </c>
      <c r="BZ121" s="302">
        <f>'[1]GHG Dashboard Data - Inventory'!CB106</f>
        <v>863539.97808461904</v>
      </c>
      <c r="CA121" s="302">
        <f>'[1]GHG Dashboard Data - Inventory'!CC106</f>
        <v>7763.3378900000007</v>
      </c>
      <c r="CB121" s="303">
        <f>'[1]GHG Dashboard Data - Inventory'!CD106</f>
        <v>991148.22399999993</v>
      </c>
      <c r="CC121" s="303">
        <f>'[1]GHG Dashboard Data - Inventory'!CE106</f>
        <v>864929.53308461909</v>
      </c>
      <c r="CD121" s="303">
        <f>'[1]GHG Dashboard Data - Inventory'!CF106</f>
        <v>7763.3378900000007</v>
      </c>
      <c r="CE121" s="303" t="str">
        <f>'[1]GHG Dashboard Data - Inventory'!CG106</f>
        <v/>
      </c>
      <c r="CF121" s="303" t="str">
        <f>'[1]GHG Dashboard Data - Inventory'!CH106</f>
        <v/>
      </c>
      <c r="CG121" s="304">
        <f>'[1]GHG Dashboard Data - Inventory'!CI106</f>
        <v>990913.40999999992</v>
      </c>
      <c r="CH121" s="304">
        <f>'[1]GHG Dashboard Data - Inventory'!CK106</f>
        <v>841101.23808461905</v>
      </c>
      <c r="CI121" s="304">
        <f>SUM('[1]GHG Dashboard Data - Inventory'!CL106:CM106)</f>
        <v>10082.257000000001</v>
      </c>
      <c r="CJ121" s="304" t="str">
        <f>'[1]GHG Dashboard Data - Inventory'!CN106</f>
        <v/>
      </c>
      <c r="CK121" s="304" t="str">
        <f>'[1]GHG Dashboard Data - Inventory'!CO106</f>
        <v/>
      </c>
      <c r="CL121" s="302">
        <f>'[1]GHG Dashboard Data - Inventory'!CP106</f>
        <v>523456.70159999991</v>
      </c>
      <c r="CM121" s="302">
        <f>'[1]GHG Dashboard Data - Inventory'!CQ106</f>
        <v>379753.57339999999</v>
      </c>
      <c r="CN121" s="302">
        <f>'[1]GHG Dashboard Data - Inventory'!CR106</f>
        <v>48841.850000000006</v>
      </c>
      <c r="CO121" s="302" t="str">
        <f>'[1]GHG Dashboard Data - Inventory'!CS106</f>
        <v/>
      </c>
      <c r="CP121" s="302" t="str">
        <f>'[1]GHG Dashboard Data - Inventory'!CT106</f>
        <v/>
      </c>
      <c r="CQ121" s="302" t="str">
        <f>'[1]GHG Dashboard Data - Inventory'!CU106</f>
        <v/>
      </c>
      <c r="CR121" s="302" t="str">
        <f>'[1]GHG Dashboard Data - Inventory'!CV106</f>
        <v/>
      </c>
      <c r="CS121" s="302">
        <f>'[1]GHG Dashboard Data - Inventory'!CW106</f>
        <v>33</v>
      </c>
      <c r="CT121" s="302">
        <f>'[1]GHG Dashboard Data - Inventory'!CX106</f>
        <v>632413.23808461905</v>
      </c>
      <c r="CU121" s="302">
        <f>'[1]GHG Dashboard Data - Inventory'!CY106</f>
        <v>22438.739999999998</v>
      </c>
      <c r="CV121" s="302">
        <f>'[1]GHG Dashboard Data - Inventory'!CZ106</f>
        <v>85625</v>
      </c>
      <c r="CW121" s="302">
        <f>'[1]GHG Dashboard Data - Inventory'!DA106</f>
        <v>19225</v>
      </c>
      <c r="CX121" s="302">
        <f>'[1]GHG Dashboard Data - Inventory'!DB106</f>
        <v>103838</v>
      </c>
      <c r="CY121" s="302" t="str">
        <f>'[1]GHG Dashboard Data - Inventory'!DC106</f>
        <v/>
      </c>
      <c r="CZ121" s="302" t="str">
        <f>'[1]GHG Dashboard Data - Inventory'!DD106</f>
        <v/>
      </c>
      <c r="DA121" s="302" t="str">
        <f>'[1]GHG Dashboard Data - Inventory'!DE106</f>
        <v/>
      </c>
      <c r="DB121" s="302">
        <f>'[1]GHG Dashboard Data - Inventory'!DF106</f>
        <v>7763.3378900000007</v>
      </c>
      <c r="DC121" s="305">
        <f>'[1]GHG Dashboard Data - Inventory'!DG106</f>
        <v>545595.26159999985</v>
      </c>
      <c r="DD121" s="305">
        <f>'[1]GHG Dashboard Data - Inventory'!DH106</f>
        <v>394935.71240000002</v>
      </c>
      <c r="DE121" s="305">
        <f>'[1]GHG Dashboard Data - Inventory'!DI106</f>
        <v>50584.250000000007</v>
      </c>
      <c r="DF121" s="305" t="str">
        <f>'[1]GHG Dashboard Data - Inventory'!DJ106</f>
        <v/>
      </c>
      <c r="DG121" s="305" t="str">
        <f>'[1]GHG Dashboard Data - Inventory'!DK106</f>
        <v/>
      </c>
      <c r="DH121" s="305" t="str">
        <f>'[1]GHG Dashboard Data - Inventory'!DL106</f>
        <v/>
      </c>
      <c r="DI121" s="305" t="str">
        <f>'[1]GHG Dashboard Data - Inventory'!DM106</f>
        <v/>
      </c>
      <c r="DJ121" s="305">
        <f>'[1]GHG Dashboard Data - Inventory'!DN106</f>
        <v>33</v>
      </c>
      <c r="DK121" s="305">
        <f>'[1]GHG Dashboard Data - Inventory'!DO106</f>
        <v>632413.23808461905</v>
      </c>
      <c r="DL121" s="305">
        <f>'[1]GHG Dashboard Data - Inventory'!DP106</f>
        <v>23828.294999999998</v>
      </c>
      <c r="DM121" s="305">
        <f>'[1]GHG Dashboard Data - Inventory'!DQ106</f>
        <v>85625</v>
      </c>
      <c r="DN121" s="305">
        <f>'[1]GHG Dashboard Data - Inventory'!DR106</f>
        <v>19225</v>
      </c>
      <c r="DO121" s="305">
        <f>'[1]GHG Dashboard Data - Inventory'!DS106</f>
        <v>103838</v>
      </c>
      <c r="DP121" s="305" t="str">
        <f>'[1]GHG Dashboard Data - Inventory'!DT106</f>
        <v/>
      </c>
      <c r="DQ121" s="305" t="str">
        <f>'[1]GHG Dashboard Data - Inventory'!DU106</f>
        <v/>
      </c>
      <c r="DR121" s="305" t="str">
        <f>'[1]GHG Dashboard Data - Inventory'!DV106</f>
        <v/>
      </c>
      <c r="DS121" s="305">
        <f>'[1]GHG Dashboard Data - Inventory'!DW106</f>
        <v>7763.3378900000007</v>
      </c>
      <c r="DT121" s="305" t="str">
        <f>'[1]GHG Dashboard Data - Inventory'!DX106</f>
        <v/>
      </c>
      <c r="DU121" s="305" t="str">
        <f>'[1]GHG Dashboard Data - Inventory'!DY106</f>
        <v/>
      </c>
      <c r="DV121" s="305" t="str">
        <f>'[1]GHG Dashboard Data - Inventory'!DZ106</f>
        <v/>
      </c>
      <c r="DW121" s="305" t="str">
        <f>'[1]GHG Dashboard Data - Inventory'!EA106</f>
        <v/>
      </c>
      <c r="DX121" s="305" t="str">
        <f>'[1]GHG Dashboard Data - Inventory'!EB106</f>
        <v/>
      </c>
      <c r="DY121" s="306">
        <f>'[1]GHG Dashboard Data - Inventory'!EC106</f>
        <v>486744.15935419674</v>
      </c>
      <c r="DZ121" s="307">
        <f>'[1]GHG Dashboard Data - Inventory'!ED106</f>
        <v>75526.06259999999</v>
      </c>
      <c r="EA121" s="307">
        <f>'[1]GHG Dashboard Data - Inventory'!EE106</f>
        <v>56860.897400000002</v>
      </c>
      <c r="EB121" s="307">
        <f>'[1]GHG Dashboard Data - Inventory'!EF106</f>
        <v>13739.05</v>
      </c>
      <c r="EC121" s="307" t="str">
        <f>'[1]GHG Dashboard Data - Inventory'!EG106</f>
        <v/>
      </c>
      <c r="ED121" s="307">
        <f>'[1]GHG Dashboard Data - Inventory'!EH106</f>
        <v>844754.39999999991</v>
      </c>
      <c r="EE121" s="307" t="str">
        <f>'[1]GHG Dashboard Data - Inventory'!EI106</f>
        <v/>
      </c>
      <c r="EF121" s="307" t="str">
        <f>'[1]GHG Dashboard Data - Inventory'!EJ106</f>
        <v/>
      </c>
      <c r="EG121" s="307" t="str">
        <f>'[1]GHG Dashboard Data - Inventory'!EK106</f>
        <v/>
      </c>
      <c r="EH121" s="307">
        <f>'[1]GHG Dashboard Data - Inventory'!EL106</f>
        <v>33</v>
      </c>
      <c r="EI121" s="307">
        <f>'[1]GHG Dashboard Data - Inventory'!EM106</f>
        <v>632413.23808461905</v>
      </c>
      <c r="EJ121" s="307" t="str">
        <f>'[1]GHG Dashboard Data - Inventory'!EN106</f>
        <v/>
      </c>
      <c r="EK121" s="307">
        <f>'[1]GHG Dashboard Data - Inventory'!EO106</f>
        <v>85625</v>
      </c>
      <c r="EL121" s="307">
        <f>'[1]GHG Dashboard Data - Inventory'!EP106</f>
        <v>19225</v>
      </c>
      <c r="EM121" s="307">
        <f>'[1]GHG Dashboard Data - Inventory'!EQ106</f>
        <v>103838</v>
      </c>
      <c r="EN121" s="307" t="str">
        <f>'[1]GHG Dashboard Data - Inventory'!ER106</f>
        <v/>
      </c>
      <c r="EO121" s="307" t="str">
        <f>'[1]GHG Dashboard Data - Inventory'!ES106</f>
        <v/>
      </c>
      <c r="EP121" s="307" t="str">
        <f>'[1]GHG Dashboard Data - Inventory'!ET106</f>
        <v/>
      </c>
      <c r="EQ121" s="307">
        <f>'[1]GHG Dashboard Data - Inventory'!EU106</f>
        <v>10082.257000000001</v>
      </c>
      <c r="ER121" s="307" t="str">
        <f>'[1]GHG Dashboard Data - Inventory'!EV106</f>
        <v/>
      </c>
      <c r="ES121" s="307" t="str">
        <f>'[1]GHG Dashboard Data - Inventory'!EW106</f>
        <v/>
      </c>
      <c r="ET121" s="307" t="str">
        <f>'[1]GHG Dashboard Data - Inventory'!EX106</f>
        <v/>
      </c>
      <c r="EU121" s="307" t="str">
        <f>'[1]GHG Dashboard Data - Inventory'!EY106</f>
        <v/>
      </c>
      <c r="EV121" s="307" t="str">
        <f>'[1]GHG Dashboard Data - Inventory'!EZ106</f>
        <v/>
      </c>
      <c r="EW121" s="308">
        <f t="shared" si="110"/>
        <v>844754.39999999991</v>
      </c>
      <c r="EX121" s="309">
        <f>'[1]GHG Dashboard Data - Inventory'!FA106</f>
        <v>952085.12499999988</v>
      </c>
      <c r="EY121" s="309">
        <f>'[1]GHG Dashboard Data - Inventory'!FB106</f>
        <v>863539.97808461904</v>
      </c>
      <c r="EZ121" s="309">
        <f>'[1]GHG Dashboard Data - Inventory'!FC106</f>
        <v>7763.3378900000007</v>
      </c>
      <c r="FA121" s="309">
        <f>'[1]GHG Dashboard Data - Inventory'!FD106</f>
        <v>991148.22399999993</v>
      </c>
      <c r="FB121" s="309">
        <f>'[1]GHG Dashboard Data - Inventory'!FE106</f>
        <v>864929.53308461909</v>
      </c>
      <c r="FC121" s="309">
        <f>'[1]GHG Dashboard Data - Inventory'!FF106</f>
        <v>7763.3378900000007</v>
      </c>
      <c r="FD121" s="309" t="str">
        <f>'[1]GHG Dashboard Data - Inventory'!FG106</f>
        <v/>
      </c>
      <c r="FE121" s="309" t="str">
        <f>'[1]GHG Dashboard Data - Inventory'!FH106</f>
        <v/>
      </c>
      <c r="FF121" s="309" t="str">
        <f>'[1]GHG Dashboard Data - Inventory'!B106</f>
        <v>Yes</v>
      </c>
      <c r="FG121" s="31" t="str">
        <f>IFERROR(VLOOKUP(E121,'Climate data-must not modify'!A:D,4,FALSE),"")</f>
        <v>Continental</v>
      </c>
      <c r="FH121" s="31">
        <f t="shared" si="111"/>
        <v>445477.27226574067</v>
      </c>
      <c r="FI121" s="31">
        <f t="shared" si="112"/>
        <v>4976.6968085106382</v>
      </c>
      <c r="FJ121" s="35"/>
    </row>
    <row r="122" spans="1:166" s="31" customFormat="1">
      <c r="A122" s="31">
        <f t="shared" si="106"/>
        <v>11</v>
      </c>
      <c r="B122" s="31">
        <f t="shared" si="107"/>
        <v>107</v>
      </c>
      <c r="C122" s="34" t="str">
        <f t="shared" si="108"/>
        <v>Toronto_2013</v>
      </c>
      <c r="D122" s="231">
        <f>'[1]GHG Dashboard Data - Inventory'!H107</f>
        <v>2013</v>
      </c>
      <c r="E122" s="156" t="str">
        <f>'[1]GHG Dashboard Data - Inventory'!C107</f>
        <v>Toronto</v>
      </c>
      <c r="F122" s="156" t="str">
        <f>'[1]GHG Dashboard Data - Inventory'!D107</f>
        <v>Canada</v>
      </c>
      <c r="G122" s="156" t="str">
        <f>'[1]GHG Dashboard Data - Inventory'!E107</f>
        <v>North America</v>
      </c>
      <c r="H122" s="156">
        <f>'[1]GHG Dashboard Data - Inventory'!K107</f>
        <v>2741280</v>
      </c>
      <c r="I122" s="156">
        <f>'[1]GHG Dashboard Data - Inventory'!L107</f>
        <v>641</v>
      </c>
      <c r="J122" s="156">
        <f>'[1]GHG Dashboard Data - Inventory'!M107/1000000</f>
        <v>157000</v>
      </c>
      <c r="K122" s="156" t="str">
        <f>'[1]GHG Dashboard Data - Inventory'!J107</f>
        <v>BASIC</v>
      </c>
      <c r="L122" s="148">
        <f>'[1]GHG Dashboard Data - Inventory'!N107</f>
        <v>4207619.0211084448</v>
      </c>
      <c r="M122" s="148">
        <f>'[1]GHG Dashboard Data - Inventory'!O107</f>
        <v>438697.77231659583</v>
      </c>
      <c r="N122" s="149" t="str">
        <f>'[1]GHG Dashboard Data - Inventory'!P107</f>
        <v>NE</v>
      </c>
      <c r="O122" s="148">
        <f>'[1]GHG Dashboard Data - Inventory'!Q107</f>
        <v>2538630.171705625</v>
      </c>
      <c r="P122" s="148">
        <f>'[1]GHG Dashboard Data - Inventory'!R107</f>
        <v>1486576.374048304</v>
      </c>
      <c r="Q122" s="149" t="str">
        <f>'[1]GHG Dashboard Data - Inventory'!S107</f>
        <v>NE</v>
      </c>
      <c r="R122" s="148">
        <f>'[1]GHG Dashboard Data - Inventory'!T107</f>
        <v>1021372.86724439</v>
      </c>
      <c r="S122" s="148">
        <f>'[1]GHG Dashboard Data - Inventory'!U107</f>
        <v>216616.62225834402</v>
      </c>
      <c r="T122" s="149" t="str">
        <f>'[1]GHG Dashboard Data - Inventory'!V107</f>
        <v>NE</v>
      </c>
      <c r="U122" s="148" t="str">
        <f>'[1]GHG Dashboard Data - Inventory'!W107</f>
        <v>IE</v>
      </c>
      <c r="V122" s="148" t="str">
        <f>'[1]GHG Dashboard Data - Inventory'!X107</f>
        <v>IE</v>
      </c>
      <c r="W122" s="149" t="str">
        <f>'[1]GHG Dashboard Data - Inventory'!Y107</f>
        <v>NE</v>
      </c>
      <c r="X122" s="150">
        <f>'[1]GHG Dashboard Data - Inventory'!Z107</f>
        <v>434466.1</v>
      </c>
      <c r="Y122" s="148" t="str">
        <f>'[1]GHG Dashboard Data - Inventory'!AA107</f>
        <v>NO</v>
      </c>
      <c r="Z122" s="148" t="str">
        <f>'[1]GHG Dashboard Data - Inventory'!AB107</f>
        <v>NO</v>
      </c>
      <c r="AA122" s="149" t="str">
        <f>'[1]GHG Dashboard Data - Inventory'!AC107</f>
        <v>NO</v>
      </c>
      <c r="AB122" s="148" t="str">
        <f>'[1]GHG Dashboard Data - Inventory'!AD107</f>
        <v>NO</v>
      </c>
      <c r="AC122" s="148" t="str">
        <f>'[1]GHG Dashboard Data - Inventory'!AE107</f>
        <v>NO</v>
      </c>
      <c r="AD122" s="149" t="str">
        <f>'[1]GHG Dashboard Data - Inventory'!AF107</f>
        <v>NO</v>
      </c>
      <c r="AE122" s="148" t="str">
        <f>'[1]GHG Dashboard Data - Inventory'!AG107</f>
        <v>NO</v>
      </c>
      <c r="AF122" s="148">
        <f>'[1]GHG Dashboard Data - Inventory'!AH107</f>
        <v>126168.572054652</v>
      </c>
      <c r="AG122" s="148">
        <f>'[1]GHG Dashboard Data - Inventory'!AI107</f>
        <v>6892923.9903200874</v>
      </c>
      <c r="AH122" s="148" t="str">
        <f>'[1]GHG Dashboard Data - Inventory'!AJ107</f>
        <v>IE</v>
      </c>
      <c r="AI122" s="149">
        <f>'[1]GHG Dashboard Data - Inventory'!AK107</f>
        <v>15197.340155400001</v>
      </c>
      <c r="AJ122" s="148">
        <f>'[1]GHG Dashboard Data - Inventory'!AL107</f>
        <v>127246.79618769999</v>
      </c>
      <c r="AK122" s="148">
        <f>'[1]GHG Dashboard Data - Inventory'!AM107</f>
        <v>28056.248958584001</v>
      </c>
      <c r="AL122" s="149" t="str">
        <f>'[1]GHG Dashboard Data - Inventory'!AN107</f>
        <v>NO</v>
      </c>
      <c r="AM122" s="148">
        <f>'[1]GHG Dashboard Data - Inventory'!AO107</f>
        <v>1429.0060386829998</v>
      </c>
      <c r="AN122" s="148" t="str">
        <f>'[1]GHG Dashboard Data - Inventory'!AP107</f>
        <v>NO</v>
      </c>
      <c r="AO122" s="149" t="str">
        <f>'[1]GHG Dashboard Data - Inventory'!AQ107</f>
        <v>NO</v>
      </c>
      <c r="AP122" s="148" t="str">
        <f>'[1]GHG Dashboard Data - Inventory'!AR107</f>
        <v>NO</v>
      </c>
      <c r="AQ122" s="148" t="str">
        <f>'[1]GHG Dashboard Data - Inventory'!AS107</f>
        <v>NO</v>
      </c>
      <c r="AR122" s="149" t="str">
        <f>'[1]GHG Dashboard Data - Inventory'!AT107</f>
        <v>NO</v>
      </c>
      <c r="AS122" s="148" t="str">
        <f>'[1]GHG Dashboard Data - Inventory'!AU107</f>
        <v>NO</v>
      </c>
      <c r="AT122" s="148" t="str">
        <f>'[1]GHG Dashboard Data - Inventory'!AV107</f>
        <v>NO</v>
      </c>
      <c r="AU122" s="149" t="str">
        <f>'[1]GHG Dashboard Data - Inventory'!AW107</f>
        <v>NO</v>
      </c>
      <c r="AV122" s="148">
        <f>'[1]GHG Dashboard Data - Inventory'!AX107</f>
        <v>332584.44035270449</v>
      </c>
      <c r="AW122" s="148">
        <f>'[1]GHG Dashboard Data - Inventory'!AY107</f>
        <v>1920253.28554313</v>
      </c>
      <c r="AX122" s="150" t="str">
        <f>'[1]GHG Dashboard Data - Inventory'!AZ107</f>
        <v>NO</v>
      </c>
      <c r="AY122" s="148" t="str">
        <f>'[1]GHG Dashboard Data - Inventory'!BA107</f>
        <v>NO</v>
      </c>
      <c r="AZ122" s="148">
        <f>'[1]GHG Dashboard Data - Inventory'!BB107</f>
        <v>348.2547291900384</v>
      </c>
      <c r="BA122" s="150" t="str">
        <f>'[1]GHG Dashboard Data - Inventory'!BC107</f>
        <v>NO</v>
      </c>
      <c r="BB122" s="148" t="str">
        <f>'[1]GHG Dashboard Data - Inventory'!BD107</f>
        <v>NO</v>
      </c>
      <c r="BC122" s="148" t="str">
        <f>'[1]GHG Dashboard Data - Inventory'!BE107</f>
        <v>NO</v>
      </c>
      <c r="BD122" s="150" t="str">
        <f>'[1]GHG Dashboard Data - Inventory'!BF107</f>
        <v>NO</v>
      </c>
      <c r="BE122" s="148">
        <f>'[1]GHG Dashboard Data - Inventory'!BG107</f>
        <v>26049.807611995813</v>
      </c>
      <c r="BF122" s="148" t="str">
        <f>'[1]GHG Dashboard Data - Inventory'!BH107</f>
        <v>NO</v>
      </c>
      <c r="BG122" s="150" t="str">
        <f>'[1]GHG Dashboard Data - Inventory'!BI107</f>
        <v>NO</v>
      </c>
      <c r="BH122" s="149" t="str">
        <f>'[1]GHG Dashboard Data - Inventory'!BJ107</f>
        <v>NE</v>
      </c>
      <c r="BI122" s="149" t="str">
        <f>'[1]GHG Dashboard Data - Inventory'!BK107</f>
        <v>NE</v>
      </c>
      <c r="BJ122" s="149" t="str">
        <f>'[1]GHG Dashboard Data - Inventory'!BL107</f>
        <v>NE</v>
      </c>
      <c r="BK122" s="149" t="str">
        <f>'[1]GHG Dashboard Data - Inventory'!BM107</f>
        <v>NE</v>
      </c>
      <c r="BL122" s="149" t="str">
        <f>'[1]GHG Dashboard Data - Inventory'!BN107</f>
        <v>NE</v>
      </c>
      <c r="BM122" s="151" t="str">
        <f>'[1]GHG Dashboard Data - Inventory'!BO107</f>
        <v>NE</v>
      </c>
      <c r="BN122" s="269">
        <f>'[1]GHG Dashboard Data - Inventory'!BP107</f>
        <v>0</v>
      </c>
      <c r="BO122" s="269">
        <f>'[1]GHG Dashboard Data - Inventory'!BQ107</f>
        <v>0</v>
      </c>
      <c r="BP122" s="269">
        <f>'[1]GHG Dashboard Data - Inventory'!BR107</f>
        <v>0</v>
      </c>
      <c r="BQ122" s="269">
        <f>'[1]GHG Dashboard Data - Inventory'!BS107</f>
        <v>0</v>
      </c>
      <c r="BR122" s="269">
        <f>'[1]GHG Dashboard Data - Inventory'!BT107</f>
        <v>0</v>
      </c>
      <c r="BS122" s="269">
        <f>'[1]GHG Dashboard Data - Inventory'!BU107</f>
        <v>0</v>
      </c>
      <c r="BT122" s="152" t="str">
        <f t="shared" si="109"/>
        <v>Toronto_2013</v>
      </c>
      <c r="BU122" s="152">
        <f>'[1]GHG Dashboard Data - Inventory'!BW107</f>
        <v>19364573.230478428</v>
      </c>
      <c r="BV122" s="152">
        <f>'[1]GHG Dashboard Data - Inventory'!BX107</f>
        <v>19379770.570633829</v>
      </c>
      <c r="BW122" s="152">
        <f>'[1]GHG Dashboard Data - Inventory'!BY107</f>
        <v>19379770.570633829</v>
      </c>
      <c r="BX122" s="152">
        <f>'[1]GHG Dashboard Data - Inventory'!BZ107</f>
        <v>15708490.772624282</v>
      </c>
      <c r="BY122" s="302">
        <f>'[1]GHG Dashboard Data - Inventory'!CA107</f>
        <v>10035681.400736354</v>
      </c>
      <c r="BZ122" s="302">
        <f>'[1]GHG Dashboard Data - Inventory'!CB107</f>
        <v>7049656.0415050536</v>
      </c>
      <c r="CA122" s="302">
        <f>'[1]GHG Dashboard Data - Inventory'!CC107</f>
        <v>2279235.7882370204</v>
      </c>
      <c r="CB122" s="303">
        <f>'[1]GHG Dashboard Data - Inventory'!CD107</f>
        <v>10035681.400736354</v>
      </c>
      <c r="CC122" s="303">
        <f>'[1]GHG Dashboard Data - Inventory'!CE107</f>
        <v>7064853.381660454</v>
      </c>
      <c r="CD122" s="303">
        <f>'[1]GHG Dashboard Data - Inventory'!CF107</f>
        <v>2279235.7882370204</v>
      </c>
      <c r="CE122" s="303" t="str">
        <f>'[1]GHG Dashboard Data - Inventory'!CG107</f>
        <v/>
      </c>
      <c r="CF122" s="303" t="str">
        <f>'[1]GHG Dashboard Data - Inventory'!CH107</f>
        <v/>
      </c>
      <c r="CG122" s="304">
        <f>'[1]GHG Dashboard Data - Inventory'!CI107</f>
        <v>8328256.7321131108</v>
      </c>
      <c r="CH122" s="304">
        <f>'[1]GHG Dashboard Data - Inventory'!CK107</f>
        <v>7021599.7925464697</v>
      </c>
      <c r="CI122" s="304">
        <f>SUM('[1]GHG Dashboard Data - Inventory'!CL107:CM107)</f>
        <v>358634.24796470033</v>
      </c>
      <c r="CJ122" s="304" t="str">
        <f>'[1]GHG Dashboard Data - Inventory'!CN107</f>
        <v/>
      </c>
      <c r="CK122" s="304" t="str">
        <f>'[1]GHG Dashboard Data - Inventory'!CO107</f>
        <v/>
      </c>
      <c r="CL122" s="302">
        <f>'[1]GHG Dashboard Data - Inventory'!CP107</f>
        <v>4646316.7934250403</v>
      </c>
      <c r="CM122" s="302">
        <f>'[1]GHG Dashboard Data - Inventory'!CQ107</f>
        <v>4025206.5457539288</v>
      </c>
      <c r="CN122" s="302">
        <f>'[1]GHG Dashboard Data - Inventory'!CR107</f>
        <v>1237989.489502734</v>
      </c>
      <c r="CO122" s="302" t="str">
        <f>'[1]GHG Dashboard Data - Inventory'!CS107</f>
        <v/>
      </c>
      <c r="CP122" s="302" t="str">
        <f>'[1]GHG Dashboard Data - Inventory'!CT107</f>
        <v/>
      </c>
      <c r="CQ122" s="302" t="str">
        <f>'[1]GHG Dashboard Data - Inventory'!CU107</f>
        <v/>
      </c>
      <c r="CR122" s="302" t="str">
        <f>'[1]GHG Dashboard Data - Inventory'!CV107</f>
        <v/>
      </c>
      <c r="CS122" s="302">
        <f>'[1]GHG Dashboard Data - Inventory'!CW107</f>
        <v>126168.572054652</v>
      </c>
      <c r="CT122" s="302">
        <f>'[1]GHG Dashboard Data - Inventory'!CX107</f>
        <v>6892923.9903200874</v>
      </c>
      <c r="CU122" s="302">
        <f>'[1]GHG Dashboard Data - Inventory'!CY107</f>
        <v>155303.04514628398</v>
      </c>
      <c r="CV122" s="302">
        <f>'[1]GHG Dashboard Data - Inventory'!CZ107</f>
        <v>1429.0060386829998</v>
      </c>
      <c r="CW122" s="302" t="str">
        <f>'[1]GHG Dashboard Data - Inventory'!DA107</f>
        <v/>
      </c>
      <c r="CX122" s="302" t="str">
        <f>'[1]GHG Dashboard Data - Inventory'!DB107</f>
        <v/>
      </c>
      <c r="CY122" s="302">
        <f>'[1]GHG Dashboard Data - Inventory'!DC107</f>
        <v>2252837.7258958346</v>
      </c>
      <c r="CZ122" s="302">
        <f>'[1]GHG Dashboard Data - Inventory'!DD107</f>
        <v>348.2547291900384</v>
      </c>
      <c r="DA122" s="302" t="str">
        <f>'[1]GHG Dashboard Data - Inventory'!DE107</f>
        <v/>
      </c>
      <c r="DB122" s="302">
        <f>'[1]GHG Dashboard Data - Inventory'!DF107</f>
        <v>26049.807611995813</v>
      </c>
      <c r="DC122" s="305">
        <f>'[1]GHG Dashboard Data - Inventory'!DG107</f>
        <v>4646316.7934250403</v>
      </c>
      <c r="DD122" s="305">
        <f>'[1]GHG Dashboard Data - Inventory'!DH107</f>
        <v>4025206.5457539288</v>
      </c>
      <c r="DE122" s="305">
        <f>'[1]GHG Dashboard Data - Inventory'!DI107</f>
        <v>1237989.489502734</v>
      </c>
      <c r="DF122" s="305" t="str">
        <f>'[1]GHG Dashboard Data - Inventory'!DJ107</f>
        <v/>
      </c>
      <c r="DG122" s="305" t="str">
        <f>'[1]GHG Dashboard Data - Inventory'!DK107</f>
        <v/>
      </c>
      <c r="DH122" s="305" t="str">
        <f>'[1]GHG Dashboard Data - Inventory'!DL107</f>
        <v/>
      </c>
      <c r="DI122" s="305" t="str">
        <f>'[1]GHG Dashboard Data - Inventory'!DM107</f>
        <v/>
      </c>
      <c r="DJ122" s="305">
        <f>'[1]GHG Dashboard Data - Inventory'!DN107</f>
        <v>126168.572054652</v>
      </c>
      <c r="DK122" s="305">
        <f>'[1]GHG Dashboard Data - Inventory'!DO107</f>
        <v>6908121.3304754877</v>
      </c>
      <c r="DL122" s="305">
        <f>'[1]GHG Dashboard Data - Inventory'!DP107</f>
        <v>155303.04514628398</v>
      </c>
      <c r="DM122" s="305">
        <f>'[1]GHG Dashboard Data - Inventory'!DQ107</f>
        <v>1429.0060386829998</v>
      </c>
      <c r="DN122" s="305" t="str">
        <f>'[1]GHG Dashboard Data - Inventory'!DR107</f>
        <v/>
      </c>
      <c r="DO122" s="305" t="str">
        <f>'[1]GHG Dashboard Data - Inventory'!DS107</f>
        <v/>
      </c>
      <c r="DP122" s="305">
        <f>'[1]GHG Dashboard Data - Inventory'!DT107</f>
        <v>2252837.7258958346</v>
      </c>
      <c r="DQ122" s="305">
        <f>'[1]GHG Dashboard Data - Inventory'!DU107</f>
        <v>348.2547291900384</v>
      </c>
      <c r="DR122" s="305" t="str">
        <f>'[1]GHG Dashboard Data - Inventory'!DV107</f>
        <v/>
      </c>
      <c r="DS122" s="305">
        <f>'[1]GHG Dashboard Data - Inventory'!DW107</f>
        <v>26049.807611995813</v>
      </c>
      <c r="DT122" s="305" t="str">
        <f>'[1]GHG Dashboard Data - Inventory'!DX107</f>
        <v/>
      </c>
      <c r="DU122" s="305" t="str">
        <f>'[1]GHG Dashboard Data - Inventory'!DY107</f>
        <v/>
      </c>
      <c r="DV122" s="305" t="str">
        <f>'[1]GHG Dashboard Data - Inventory'!DZ107</f>
        <v/>
      </c>
      <c r="DW122" s="305" t="str">
        <f>'[1]GHG Dashboard Data - Inventory'!EA107</f>
        <v/>
      </c>
      <c r="DX122" s="305" t="str">
        <f>'[1]GHG Dashboard Data - Inventory'!EB107</f>
        <v/>
      </c>
      <c r="DY122" s="306" t="str">
        <f>'[1]GHG Dashboard Data - Inventory'!EC107</f>
        <v/>
      </c>
      <c r="DZ122" s="307">
        <f>'[1]GHG Dashboard Data - Inventory'!ED107</f>
        <v>4207619.0211084448</v>
      </c>
      <c r="EA122" s="307">
        <f>'[1]GHG Dashboard Data - Inventory'!EE107</f>
        <v>2538630.171705625</v>
      </c>
      <c r="EB122" s="307">
        <f>'[1]GHG Dashboard Data - Inventory'!EF107</f>
        <v>1021372.86724439</v>
      </c>
      <c r="EC122" s="307" t="str">
        <f>'[1]GHG Dashboard Data - Inventory'!EG107</f>
        <v/>
      </c>
      <c r="ED122" s="307">
        <f>'[1]GHG Dashboard Data - Inventory'!EH107</f>
        <v>434466.1</v>
      </c>
      <c r="EE122" s="307" t="str">
        <f>'[1]GHG Dashboard Data - Inventory'!EI107</f>
        <v/>
      </c>
      <c r="EF122" s="307" t="str">
        <f>'[1]GHG Dashboard Data - Inventory'!EJ107</f>
        <v/>
      </c>
      <c r="EG122" s="307" t="str">
        <f>'[1]GHG Dashboard Data - Inventory'!EK107</f>
        <v/>
      </c>
      <c r="EH122" s="307">
        <f>'[1]GHG Dashboard Data - Inventory'!EL107</f>
        <v>126168.572054652</v>
      </c>
      <c r="EI122" s="307">
        <f>'[1]GHG Dashboard Data - Inventory'!EM107</f>
        <v>6892923.9903200874</v>
      </c>
      <c r="EJ122" s="307">
        <f>'[1]GHG Dashboard Data - Inventory'!EN107</f>
        <v>127246.79618769999</v>
      </c>
      <c r="EK122" s="307">
        <f>'[1]GHG Dashboard Data - Inventory'!EO107</f>
        <v>1429.0060386829998</v>
      </c>
      <c r="EL122" s="307" t="str">
        <f>'[1]GHG Dashboard Data - Inventory'!EP107</f>
        <v/>
      </c>
      <c r="EM122" s="307" t="str">
        <f>'[1]GHG Dashboard Data - Inventory'!EQ107</f>
        <v/>
      </c>
      <c r="EN122" s="307">
        <f>'[1]GHG Dashboard Data - Inventory'!ER107</f>
        <v>332584.44035270449</v>
      </c>
      <c r="EO122" s="307" t="str">
        <f>'[1]GHG Dashboard Data - Inventory'!ES107</f>
        <v/>
      </c>
      <c r="EP122" s="307" t="str">
        <f>'[1]GHG Dashboard Data - Inventory'!ET107</f>
        <v/>
      </c>
      <c r="EQ122" s="307">
        <f>'[1]GHG Dashboard Data - Inventory'!EU107</f>
        <v>26049.807611995813</v>
      </c>
      <c r="ER122" s="307" t="str">
        <f>'[1]GHG Dashboard Data - Inventory'!EV107</f>
        <v/>
      </c>
      <c r="ES122" s="307" t="str">
        <f>'[1]GHG Dashboard Data - Inventory'!EW107</f>
        <v/>
      </c>
      <c r="ET122" s="307" t="str">
        <f>'[1]GHG Dashboard Data - Inventory'!EX107</f>
        <v/>
      </c>
      <c r="EU122" s="307" t="str">
        <f>'[1]GHG Dashboard Data - Inventory'!EY107</f>
        <v/>
      </c>
      <c r="EV122" s="307" t="str">
        <f>'[1]GHG Dashboard Data - Inventory'!EZ107</f>
        <v/>
      </c>
      <c r="EW122" s="308">
        <f t="shared" si="110"/>
        <v>434466.1</v>
      </c>
      <c r="EX122" s="309">
        <f>'[1]GHG Dashboard Data - Inventory'!FA107</f>
        <v>10035681.400736354</v>
      </c>
      <c r="EY122" s="309">
        <f>'[1]GHG Dashboard Data - Inventory'!FB107</f>
        <v>7049656.0415050536</v>
      </c>
      <c r="EZ122" s="309">
        <f>'[1]GHG Dashboard Data - Inventory'!FC107</f>
        <v>2279235.7882370204</v>
      </c>
      <c r="FA122" s="309">
        <f>'[1]GHG Dashboard Data - Inventory'!FD107</f>
        <v>10035681.400736354</v>
      </c>
      <c r="FB122" s="309">
        <f>'[1]GHG Dashboard Data - Inventory'!FE107</f>
        <v>7064853.381660454</v>
      </c>
      <c r="FC122" s="309">
        <f>'[1]GHG Dashboard Data - Inventory'!FF107</f>
        <v>2279235.7882370204</v>
      </c>
      <c r="FD122" s="309" t="str">
        <f>'[1]GHG Dashboard Data - Inventory'!FG107</f>
        <v/>
      </c>
      <c r="FE122" s="309" t="str">
        <f>'[1]GHG Dashboard Data - Inventory'!FH107</f>
        <v/>
      </c>
      <c r="FF122" s="309" t="str">
        <f>'[1]GHG Dashboard Data - Inventory'!B107</f>
        <v>No</v>
      </c>
      <c r="FG122" s="31" t="str">
        <f>IFERROR(VLOOKUP(E122,'Climate data-must not modify'!A:D,4,FALSE),"")</f>
        <v>Continental</v>
      </c>
      <c r="FH122" s="31">
        <f t="shared" si="111"/>
        <v>57272.515029475282</v>
      </c>
      <c r="FI122" s="31">
        <f t="shared" si="112"/>
        <v>4276.5678627145089</v>
      </c>
      <c r="FJ122" s="35"/>
    </row>
    <row r="123" spans="1:166" s="31" customFormat="1">
      <c r="A123" s="31">
        <f t="shared" si="106"/>
        <v>11</v>
      </c>
      <c r="B123" s="31">
        <f t="shared" si="107"/>
        <v>108</v>
      </c>
      <c r="C123" s="34" t="str">
        <f t="shared" si="108"/>
        <v>Toronto_2014</v>
      </c>
      <c r="D123" s="231">
        <f>'[1]GHG Dashboard Data - Inventory'!H108</f>
        <v>2014</v>
      </c>
      <c r="E123" s="156" t="str">
        <f>'[1]GHG Dashboard Data - Inventory'!C108</f>
        <v>Toronto</v>
      </c>
      <c r="F123" s="156" t="str">
        <f>'[1]GHG Dashboard Data - Inventory'!D108</f>
        <v>Canada</v>
      </c>
      <c r="G123" s="156" t="str">
        <f>'[1]GHG Dashboard Data - Inventory'!E108</f>
        <v>North America</v>
      </c>
      <c r="H123" s="156">
        <f>'[1]GHG Dashboard Data - Inventory'!K108</f>
        <v>2806618</v>
      </c>
      <c r="I123" s="156">
        <f>'[1]GHG Dashboard Data - Inventory'!L108</f>
        <v>641</v>
      </c>
      <c r="J123" s="156">
        <f>'[1]GHG Dashboard Data - Inventory'!M108/1000000</f>
        <v>157000</v>
      </c>
      <c r="K123" s="156" t="str">
        <f>'[1]GHG Dashboard Data - Inventory'!J108</f>
        <v>BASIC</v>
      </c>
      <c r="L123" s="148">
        <f>'[1]GHG Dashboard Data - Inventory'!N108</f>
        <v>4675339.8971050195</v>
      </c>
      <c r="M123" s="148">
        <f>'[1]GHG Dashboard Data - Inventory'!O108</f>
        <v>208231.96285745691</v>
      </c>
      <c r="N123" s="149">
        <f>'[1]GHG Dashboard Data - Inventory'!P108</f>
        <v>45709.455261392985</v>
      </c>
      <c r="O123" s="148">
        <f>'[1]GHG Dashboard Data - Inventory'!Q108</f>
        <v>2628486.8683331697</v>
      </c>
      <c r="P123" s="148">
        <f>'[1]GHG Dashboard Data - Inventory'!R108</f>
        <v>733061.05339082098</v>
      </c>
      <c r="Q123" s="149">
        <f>'[1]GHG Dashboard Data - Inventory'!S108</f>
        <v>160915.84098822897</v>
      </c>
      <c r="R123" s="148">
        <f>'[1]GHG Dashboard Data - Inventory'!T108</f>
        <v>1046024.23213821</v>
      </c>
      <c r="S123" s="148">
        <f>'[1]GHG Dashboard Data - Inventory'!U108</f>
        <v>105400.96390643003</v>
      </c>
      <c r="T123" s="149">
        <f>'[1]GHG Dashboard Data - Inventory'!V108</f>
        <v>23136.796955070004</v>
      </c>
      <c r="U123" s="148" t="str">
        <f>'[1]GHG Dashboard Data - Inventory'!W108</f>
        <v>IE</v>
      </c>
      <c r="V123" s="148" t="str">
        <f>'[1]GHG Dashboard Data - Inventory'!X108</f>
        <v>IE</v>
      </c>
      <c r="W123" s="149" t="str">
        <f>'[1]GHG Dashboard Data - Inventory'!Y108</f>
        <v>NE</v>
      </c>
      <c r="X123" s="150">
        <f>'[1]GHG Dashboard Data - Inventory'!Z108</f>
        <v>371370.19</v>
      </c>
      <c r="Y123" s="148" t="str">
        <f>'[1]GHG Dashboard Data - Inventory'!AA108</f>
        <v>NO</v>
      </c>
      <c r="Z123" s="148" t="str">
        <f>'[1]GHG Dashboard Data - Inventory'!AB108</f>
        <v>NO</v>
      </c>
      <c r="AA123" s="149" t="str">
        <f>'[1]GHG Dashboard Data - Inventory'!AC108</f>
        <v>NO</v>
      </c>
      <c r="AB123" s="148" t="str">
        <f>'[1]GHG Dashboard Data - Inventory'!AD108</f>
        <v>NO</v>
      </c>
      <c r="AC123" s="148" t="str">
        <f>'[1]GHG Dashboard Data - Inventory'!AE108</f>
        <v>NO</v>
      </c>
      <c r="AD123" s="149" t="str">
        <f>'[1]GHG Dashboard Data - Inventory'!AF108</f>
        <v>NO</v>
      </c>
      <c r="AE123" s="148" t="str">
        <f>'[1]GHG Dashboard Data - Inventory'!AG108</f>
        <v>NO</v>
      </c>
      <c r="AF123" s="148">
        <f>'[1]GHG Dashboard Data - Inventory'!AH108</f>
        <v>100911.22979426001</v>
      </c>
      <c r="AG123" s="148">
        <f>'[1]GHG Dashboard Data - Inventory'!AI108</f>
        <v>6266014.1510662278</v>
      </c>
      <c r="AH123" s="148" t="str">
        <f>'[1]GHG Dashboard Data - Inventory'!AJ108</f>
        <v>IE</v>
      </c>
      <c r="AI123" s="149">
        <f>'[1]GHG Dashboard Data - Inventory'!AK108</f>
        <v>15466.950344555997</v>
      </c>
      <c r="AJ123" s="148">
        <f>'[1]GHG Dashboard Data - Inventory'!AL108</f>
        <v>56926.627395637006</v>
      </c>
      <c r="AK123" s="148">
        <f>'[1]GHG Dashboard Data - Inventory'!AM108</f>
        <v>13801.145937057961</v>
      </c>
      <c r="AL123" s="149" t="str">
        <f>'[1]GHG Dashboard Data - Inventory'!AN108</f>
        <v>NO</v>
      </c>
      <c r="AM123" s="148">
        <f>'[1]GHG Dashboard Data - Inventory'!AO108</f>
        <v>1438.1743315267997</v>
      </c>
      <c r="AN123" s="148" t="str">
        <f>'[1]GHG Dashboard Data - Inventory'!AP108</f>
        <v>NO</v>
      </c>
      <c r="AO123" s="149" t="str">
        <f>'[1]GHG Dashboard Data - Inventory'!AQ108</f>
        <v>NO</v>
      </c>
      <c r="AP123" s="148" t="str">
        <f>'[1]GHG Dashboard Data - Inventory'!AR108</f>
        <v>NO</v>
      </c>
      <c r="AQ123" s="148" t="str">
        <f>'[1]GHG Dashboard Data - Inventory'!AS108</f>
        <v>NO</v>
      </c>
      <c r="AR123" s="149" t="str">
        <f>'[1]GHG Dashboard Data - Inventory'!AT108</f>
        <v>NO</v>
      </c>
      <c r="AS123" s="148" t="str">
        <f>'[1]GHG Dashboard Data - Inventory'!AU108</f>
        <v>NO</v>
      </c>
      <c r="AT123" s="148" t="str">
        <f>'[1]GHG Dashboard Data - Inventory'!AV108</f>
        <v>NO</v>
      </c>
      <c r="AU123" s="149" t="str">
        <f>'[1]GHG Dashboard Data - Inventory'!AW108</f>
        <v>NO</v>
      </c>
      <c r="AV123" s="148">
        <f>'[1]GHG Dashboard Data - Inventory'!AX108</f>
        <v>665706.77187742677</v>
      </c>
      <c r="AW123" s="148">
        <f>'[1]GHG Dashboard Data - Inventory'!AY108</f>
        <v>2930736.6774564036</v>
      </c>
      <c r="AX123" s="150" t="str">
        <f>'[1]GHG Dashboard Data - Inventory'!AZ108</f>
        <v>NO</v>
      </c>
      <c r="AY123" s="148" t="str">
        <f>'[1]GHG Dashboard Data - Inventory'!BA108</f>
        <v>NO</v>
      </c>
      <c r="AZ123" s="148" t="str">
        <f>'[1]GHG Dashboard Data - Inventory'!BB108</f>
        <v>NO</v>
      </c>
      <c r="BA123" s="150" t="str">
        <f>'[1]GHG Dashboard Data - Inventory'!BC108</f>
        <v>NO</v>
      </c>
      <c r="BB123" s="148" t="str">
        <f>'[1]GHG Dashboard Data - Inventory'!BD108</f>
        <v>NO</v>
      </c>
      <c r="BC123" s="148" t="str">
        <f>'[1]GHG Dashboard Data - Inventory'!BE108</f>
        <v>NO</v>
      </c>
      <c r="BD123" s="150" t="str">
        <f>'[1]GHG Dashboard Data - Inventory'!BF108</f>
        <v>NO</v>
      </c>
      <c r="BE123" s="148">
        <f>'[1]GHG Dashboard Data - Inventory'!BG108</f>
        <v>29053.850066585321</v>
      </c>
      <c r="BF123" s="148" t="str">
        <f>'[1]GHG Dashboard Data - Inventory'!BH108</f>
        <v>NO</v>
      </c>
      <c r="BG123" s="150" t="str">
        <f>'[1]GHG Dashboard Data - Inventory'!BI108</f>
        <v>NO</v>
      </c>
      <c r="BH123" s="149" t="str">
        <f>'[1]GHG Dashboard Data - Inventory'!BJ108</f>
        <v>NE</v>
      </c>
      <c r="BI123" s="149" t="str">
        <f>'[1]GHG Dashboard Data - Inventory'!BK108</f>
        <v>NE</v>
      </c>
      <c r="BJ123" s="149" t="str">
        <f>'[1]GHG Dashboard Data - Inventory'!BL108</f>
        <v>NE</v>
      </c>
      <c r="BK123" s="149" t="str">
        <f>'[1]GHG Dashboard Data - Inventory'!BM108</f>
        <v>NE</v>
      </c>
      <c r="BL123" s="149" t="str">
        <f>'[1]GHG Dashboard Data - Inventory'!BN108</f>
        <v>NE</v>
      </c>
      <c r="BM123" s="151" t="str">
        <f>'[1]GHG Dashboard Data - Inventory'!BO108</f>
        <v>NE</v>
      </c>
      <c r="BN123" s="269">
        <f>'[1]GHG Dashboard Data - Inventory'!BP108</f>
        <v>0</v>
      </c>
      <c r="BO123" s="269">
        <f>'[1]GHG Dashboard Data - Inventory'!BQ108</f>
        <v>0</v>
      </c>
      <c r="BP123" s="269">
        <f>'[1]GHG Dashboard Data - Inventory'!BR108</f>
        <v>0</v>
      </c>
      <c r="BQ123" s="269">
        <f>'[1]GHG Dashboard Data - Inventory'!BS108</f>
        <v>0</v>
      </c>
      <c r="BR123" s="269">
        <f>'[1]GHG Dashboard Data - Inventory'!BT108</f>
        <v>0</v>
      </c>
      <c r="BS123" s="269">
        <f>'[1]GHG Dashboard Data - Inventory'!BU108</f>
        <v>0</v>
      </c>
      <c r="BT123" s="152" t="str">
        <f t="shared" si="109"/>
        <v>Toronto_2014</v>
      </c>
      <c r="BU123" s="152">
        <f>'[1]GHG Dashboard Data - Inventory'!BW108</f>
        <v>19461133.605656233</v>
      </c>
      <c r="BV123" s="152">
        <f>'[1]GHG Dashboard Data - Inventory'!BX108</f>
        <v>19706362.64920548</v>
      </c>
      <c r="BW123" s="152">
        <f>'[1]GHG Dashboard Data - Inventory'!BY108</f>
        <v>19706362.64920548</v>
      </c>
      <c r="BX123" s="152">
        <f>'[1]GHG Dashboard Data - Inventory'!BZ108</f>
        <v>15841271.992108064</v>
      </c>
      <c r="BY123" s="302">
        <f>'[1]GHG Dashboard Data - Inventory'!CA108</f>
        <v>9497456.2075253669</v>
      </c>
      <c r="BZ123" s="302">
        <f>'[1]GHG Dashboard Data - Inventory'!CB108</f>
        <v>6338180.0987304496</v>
      </c>
      <c r="CA123" s="302">
        <f>'[1]GHG Dashboard Data - Inventory'!CC108</f>
        <v>3625497.2994004157</v>
      </c>
      <c r="CB123" s="303">
        <f>'[1]GHG Dashboard Data - Inventory'!CD108</f>
        <v>9727218.3007300589</v>
      </c>
      <c r="CC123" s="303">
        <f>'[1]GHG Dashboard Data - Inventory'!CE108</f>
        <v>6353647.0490750056</v>
      </c>
      <c r="CD123" s="303">
        <f>'[1]GHG Dashboard Data - Inventory'!CF108</f>
        <v>3625497.2994004157</v>
      </c>
      <c r="CE123" s="303" t="str">
        <f>'[1]GHG Dashboard Data - Inventory'!CG108</f>
        <v/>
      </c>
      <c r="CF123" s="303" t="str">
        <f>'[1]GHG Dashboard Data - Inventory'!CH108</f>
        <v/>
      </c>
      <c r="CG123" s="304">
        <f>'[1]GHG Dashboard Data - Inventory'!CI108</f>
        <v>8822132.4173706602</v>
      </c>
      <c r="CH123" s="304">
        <f>'[1]GHG Dashboard Data - Inventory'!CK108</f>
        <v>6324378.9527933924</v>
      </c>
      <c r="CI123" s="304">
        <f>SUM('[1]GHG Dashboard Data - Inventory'!CL108:CM108)</f>
        <v>694760.62194401212</v>
      </c>
      <c r="CJ123" s="304" t="str">
        <f>'[1]GHG Dashboard Data - Inventory'!CN108</f>
        <v/>
      </c>
      <c r="CK123" s="304" t="str">
        <f>'[1]GHG Dashboard Data - Inventory'!CO108</f>
        <v/>
      </c>
      <c r="CL123" s="302">
        <f>'[1]GHG Dashboard Data - Inventory'!CP108</f>
        <v>4883571.8599624764</v>
      </c>
      <c r="CM123" s="302">
        <f>'[1]GHG Dashboard Data - Inventory'!CQ108</f>
        <v>3361547.9217239907</v>
      </c>
      <c r="CN123" s="302">
        <f>'[1]GHG Dashboard Data - Inventory'!CR108</f>
        <v>1151425.1960446399</v>
      </c>
      <c r="CO123" s="302" t="str">
        <f>'[1]GHG Dashboard Data - Inventory'!CS108</f>
        <v/>
      </c>
      <c r="CP123" s="302" t="str">
        <f>'[1]GHG Dashboard Data - Inventory'!CT108</f>
        <v/>
      </c>
      <c r="CQ123" s="302" t="str">
        <f>'[1]GHG Dashboard Data - Inventory'!CU108</f>
        <v/>
      </c>
      <c r="CR123" s="302" t="str">
        <f>'[1]GHG Dashboard Data - Inventory'!CV108</f>
        <v/>
      </c>
      <c r="CS123" s="302">
        <f>'[1]GHG Dashboard Data - Inventory'!CW108</f>
        <v>100911.22979426001</v>
      </c>
      <c r="CT123" s="302">
        <f>'[1]GHG Dashboard Data - Inventory'!CX108</f>
        <v>6266014.1510662278</v>
      </c>
      <c r="CU123" s="302">
        <f>'[1]GHG Dashboard Data - Inventory'!CY108</f>
        <v>70727.773332694967</v>
      </c>
      <c r="CV123" s="302">
        <f>'[1]GHG Dashboard Data - Inventory'!CZ108</f>
        <v>1438.1743315267997</v>
      </c>
      <c r="CW123" s="302" t="str">
        <f>'[1]GHG Dashboard Data - Inventory'!DA108</f>
        <v/>
      </c>
      <c r="CX123" s="302" t="str">
        <f>'[1]GHG Dashboard Data - Inventory'!DB108</f>
        <v/>
      </c>
      <c r="CY123" s="302">
        <f>'[1]GHG Dashboard Data - Inventory'!DC108</f>
        <v>3596443.4493338303</v>
      </c>
      <c r="CZ123" s="302" t="str">
        <f>'[1]GHG Dashboard Data - Inventory'!DD108</f>
        <v/>
      </c>
      <c r="DA123" s="302" t="str">
        <f>'[1]GHG Dashboard Data - Inventory'!DE108</f>
        <v/>
      </c>
      <c r="DB123" s="302">
        <f>'[1]GHG Dashboard Data - Inventory'!DF108</f>
        <v>29053.850066585321</v>
      </c>
      <c r="DC123" s="305">
        <f>'[1]GHG Dashboard Data - Inventory'!DG108</f>
        <v>4929281.3152238689</v>
      </c>
      <c r="DD123" s="305">
        <f>'[1]GHG Dashboard Data - Inventory'!DH108</f>
        <v>3522463.7627122197</v>
      </c>
      <c r="DE123" s="305">
        <f>'[1]GHG Dashboard Data - Inventory'!DI108</f>
        <v>1174561.9929997099</v>
      </c>
      <c r="DF123" s="305" t="str">
        <f>'[1]GHG Dashboard Data - Inventory'!DJ108</f>
        <v/>
      </c>
      <c r="DG123" s="305" t="str">
        <f>'[1]GHG Dashboard Data - Inventory'!DK108</f>
        <v/>
      </c>
      <c r="DH123" s="305" t="str">
        <f>'[1]GHG Dashboard Data - Inventory'!DL108</f>
        <v/>
      </c>
      <c r="DI123" s="305" t="str">
        <f>'[1]GHG Dashboard Data - Inventory'!DM108</f>
        <v/>
      </c>
      <c r="DJ123" s="305">
        <f>'[1]GHG Dashboard Data - Inventory'!DN108</f>
        <v>100911.22979426001</v>
      </c>
      <c r="DK123" s="305">
        <f>'[1]GHG Dashboard Data - Inventory'!DO108</f>
        <v>6281481.1014107838</v>
      </c>
      <c r="DL123" s="305">
        <f>'[1]GHG Dashboard Data - Inventory'!DP108</f>
        <v>70727.773332694967</v>
      </c>
      <c r="DM123" s="305">
        <f>'[1]GHG Dashboard Data - Inventory'!DQ108</f>
        <v>1438.1743315267997</v>
      </c>
      <c r="DN123" s="305" t="str">
        <f>'[1]GHG Dashboard Data - Inventory'!DR108</f>
        <v/>
      </c>
      <c r="DO123" s="305" t="str">
        <f>'[1]GHG Dashboard Data - Inventory'!DS108</f>
        <v/>
      </c>
      <c r="DP123" s="305">
        <f>'[1]GHG Dashboard Data - Inventory'!DT108</f>
        <v>3596443.4493338303</v>
      </c>
      <c r="DQ123" s="305" t="str">
        <f>'[1]GHG Dashboard Data - Inventory'!DU108</f>
        <v/>
      </c>
      <c r="DR123" s="305" t="str">
        <f>'[1]GHG Dashboard Data - Inventory'!DV108</f>
        <v/>
      </c>
      <c r="DS123" s="305">
        <f>'[1]GHG Dashboard Data - Inventory'!DW108</f>
        <v>29053.850066585321</v>
      </c>
      <c r="DT123" s="305" t="str">
        <f>'[1]GHG Dashboard Data - Inventory'!DX108</f>
        <v/>
      </c>
      <c r="DU123" s="305" t="str">
        <f>'[1]GHG Dashboard Data - Inventory'!DY108</f>
        <v/>
      </c>
      <c r="DV123" s="305" t="str">
        <f>'[1]GHG Dashboard Data - Inventory'!DZ108</f>
        <v/>
      </c>
      <c r="DW123" s="305" t="str">
        <f>'[1]GHG Dashboard Data - Inventory'!EA108</f>
        <v/>
      </c>
      <c r="DX123" s="305" t="str">
        <f>'[1]GHG Dashboard Data - Inventory'!EB108</f>
        <v/>
      </c>
      <c r="DY123" s="306" t="str">
        <f>'[1]GHG Dashboard Data - Inventory'!EC108</f>
        <v/>
      </c>
      <c r="DZ123" s="307">
        <f>'[1]GHG Dashboard Data - Inventory'!ED108</f>
        <v>4675339.8971050195</v>
      </c>
      <c r="EA123" s="307">
        <f>'[1]GHG Dashboard Data - Inventory'!EE108</f>
        <v>2628486.8683331697</v>
      </c>
      <c r="EB123" s="307">
        <f>'[1]GHG Dashboard Data - Inventory'!EF108</f>
        <v>1046024.23213821</v>
      </c>
      <c r="EC123" s="307" t="str">
        <f>'[1]GHG Dashboard Data - Inventory'!EG108</f>
        <v/>
      </c>
      <c r="ED123" s="307">
        <f>'[1]GHG Dashboard Data - Inventory'!EH108</f>
        <v>371370.19</v>
      </c>
      <c r="EE123" s="307" t="str">
        <f>'[1]GHG Dashboard Data - Inventory'!EI108</f>
        <v/>
      </c>
      <c r="EF123" s="307" t="str">
        <f>'[1]GHG Dashboard Data - Inventory'!EJ108</f>
        <v/>
      </c>
      <c r="EG123" s="307" t="str">
        <f>'[1]GHG Dashboard Data - Inventory'!EK108</f>
        <v/>
      </c>
      <c r="EH123" s="307">
        <f>'[1]GHG Dashboard Data - Inventory'!EL108</f>
        <v>100911.22979426001</v>
      </c>
      <c r="EI123" s="307">
        <f>'[1]GHG Dashboard Data - Inventory'!EM108</f>
        <v>6266014.1510662278</v>
      </c>
      <c r="EJ123" s="307">
        <f>'[1]GHG Dashboard Data - Inventory'!EN108</f>
        <v>56926.627395637006</v>
      </c>
      <c r="EK123" s="307">
        <f>'[1]GHG Dashboard Data - Inventory'!EO108</f>
        <v>1438.1743315267997</v>
      </c>
      <c r="EL123" s="307" t="str">
        <f>'[1]GHG Dashboard Data - Inventory'!EP108</f>
        <v/>
      </c>
      <c r="EM123" s="307" t="str">
        <f>'[1]GHG Dashboard Data - Inventory'!EQ108</f>
        <v/>
      </c>
      <c r="EN123" s="307">
        <f>'[1]GHG Dashboard Data - Inventory'!ER108</f>
        <v>665706.77187742677</v>
      </c>
      <c r="EO123" s="307" t="str">
        <f>'[1]GHG Dashboard Data - Inventory'!ES108</f>
        <v/>
      </c>
      <c r="EP123" s="307" t="str">
        <f>'[1]GHG Dashboard Data - Inventory'!ET108</f>
        <v/>
      </c>
      <c r="EQ123" s="307">
        <f>'[1]GHG Dashboard Data - Inventory'!EU108</f>
        <v>29053.850066585321</v>
      </c>
      <c r="ER123" s="307" t="str">
        <f>'[1]GHG Dashboard Data - Inventory'!EV108</f>
        <v/>
      </c>
      <c r="ES123" s="307" t="str">
        <f>'[1]GHG Dashboard Data - Inventory'!EW108</f>
        <v/>
      </c>
      <c r="ET123" s="307" t="str">
        <f>'[1]GHG Dashboard Data - Inventory'!EX108</f>
        <v/>
      </c>
      <c r="EU123" s="307" t="str">
        <f>'[1]GHG Dashboard Data - Inventory'!EY108</f>
        <v/>
      </c>
      <c r="EV123" s="307" t="str">
        <f>'[1]GHG Dashboard Data - Inventory'!EZ108</f>
        <v/>
      </c>
      <c r="EW123" s="308">
        <f t="shared" si="110"/>
        <v>371370.19</v>
      </c>
      <c r="EX123" s="309">
        <f>'[1]GHG Dashboard Data - Inventory'!FA108</f>
        <v>9497456.2075253669</v>
      </c>
      <c r="EY123" s="309">
        <f>'[1]GHG Dashboard Data - Inventory'!FB108</f>
        <v>6338180.0987304496</v>
      </c>
      <c r="EZ123" s="309">
        <f>'[1]GHG Dashboard Data - Inventory'!FC108</f>
        <v>3625497.2994004157</v>
      </c>
      <c r="FA123" s="309">
        <f>'[1]GHG Dashboard Data - Inventory'!FD108</f>
        <v>9727218.3007300589</v>
      </c>
      <c r="FB123" s="309">
        <f>'[1]GHG Dashboard Data - Inventory'!FE108</f>
        <v>6353647.0490750056</v>
      </c>
      <c r="FC123" s="309">
        <f>'[1]GHG Dashboard Data - Inventory'!FF108</f>
        <v>3625497.2994004157</v>
      </c>
      <c r="FD123" s="309" t="str">
        <f>'[1]GHG Dashboard Data - Inventory'!FG108</f>
        <v/>
      </c>
      <c r="FE123" s="309" t="str">
        <f>'[1]GHG Dashboard Data - Inventory'!FH108</f>
        <v/>
      </c>
      <c r="FF123" s="309" t="str">
        <f>'[1]GHG Dashboard Data - Inventory'!B108</f>
        <v>No</v>
      </c>
      <c r="FG123" s="31" t="str">
        <f>IFERROR(VLOOKUP(E123,'Climate data-must not modify'!A:D,4,FALSE),"")</f>
        <v>Continental</v>
      </c>
      <c r="FH123" s="31">
        <f t="shared" si="111"/>
        <v>55939.212247623298</v>
      </c>
      <c r="FI123" s="31">
        <f t="shared" si="112"/>
        <v>4378.4992199687986</v>
      </c>
      <c r="FJ123" s="35"/>
    </row>
    <row r="124" spans="1:166" s="31" customFormat="1">
      <c r="A124" s="31">
        <f t="shared" si="106"/>
        <v>11</v>
      </c>
      <c r="B124" s="31">
        <f t="shared" si="107"/>
        <v>109</v>
      </c>
      <c r="C124" s="34" t="str">
        <f t="shared" si="108"/>
        <v>Toronto_2015</v>
      </c>
      <c r="D124" s="231">
        <f>'[1]GHG Dashboard Data - Inventory'!H109</f>
        <v>2015</v>
      </c>
      <c r="E124" s="156" t="str">
        <f>'[1]GHG Dashboard Data - Inventory'!C109</f>
        <v>Toronto</v>
      </c>
      <c r="F124" s="156" t="str">
        <f>'[1]GHG Dashboard Data - Inventory'!D109</f>
        <v>Canada</v>
      </c>
      <c r="G124" s="156" t="str">
        <f>'[1]GHG Dashboard Data - Inventory'!E109</f>
        <v>North America</v>
      </c>
      <c r="H124" s="156">
        <f>'[1]GHG Dashboard Data - Inventory'!K109</f>
        <v>2825559</v>
      </c>
      <c r="I124" s="156">
        <f>'[1]GHG Dashboard Data - Inventory'!L109</f>
        <v>641</v>
      </c>
      <c r="J124" s="156">
        <f>'[1]GHG Dashboard Data - Inventory'!M109/1000000</f>
        <v>160040.95999999999</v>
      </c>
      <c r="K124" s="156" t="str">
        <f>'[1]GHG Dashboard Data - Inventory'!J109</f>
        <v>BASIC</v>
      </c>
      <c r="L124" s="148">
        <f>'[1]GHG Dashboard Data - Inventory'!N109</f>
        <v>4237923.5903748898</v>
      </c>
      <c r="M124" s="148">
        <f>'[1]GHG Dashboard Data - Inventory'!O109</f>
        <v>194056.60459435699</v>
      </c>
      <c r="N124" s="149">
        <f>'[1]GHG Dashboard Data - Inventory'!P109</f>
        <v>14554.245344576775</v>
      </c>
      <c r="O124" s="148">
        <f>'[1]GHG Dashboard Data - Inventory'!Q109</f>
        <v>2624694.5000889599</v>
      </c>
      <c r="P124" s="148">
        <f>'[1]GHG Dashboard Data - Inventory'!R109</f>
        <v>681910.34363158105</v>
      </c>
      <c r="Q124" s="149">
        <f>'[1]GHG Dashboard Data - Inventory'!S109</f>
        <v>51143.275772368586</v>
      </c>
      <c r="R124" s="148">
        <f>'[1]GHG Dashboard Data - Inventory'!T109</f>
        <v>979836.35017592995</v>
      </c>
      <c r="S124" s="148">
        <f>'[1]GHG Dashboard Data - Inventory'!U109</f>
        <v>98256.080102129388</v>
      </c>
      <c r="T124" s="149">
        <f>'[1]GHG Dashboard Data - Inventory'!V109</f>
        <v>7369.2060076597054</v>
      </c>
      <c r="U124" s="148" t="str">
        <f>'[1]GHG Dashboard Data - Inventory'!W109</f>
        <v>IE</v>
      </c>
      <c r="V124" s="148" t="str">
        <f>'[1]GHG Dashboard Data - Inventory'!X109</f>
        <v>IE</v>
      </c>
      <c r="W124" s="149" t="str">
        <f>'[1]GHG Dashboard Data - Inventory'!Y109</f>
        <v>NE</v>
      </c>
      <c r="X124" s="150">
        <f>'[1]GHG Dashboard Data - Inventory'!Z109</f>
        <v>390317.96</v>
      </c>
      <c r="Y124" s="148" t="str">
        <f>'[1]GHG Dashboard Data - Inventory'!AA109</f>
        <v>NO</v>
      </c>
      <c r="Z124" s="148" t="str">
        <f>'[1]GHG Dashboard Data - Inventory'!AB109</f>
        <v>NO</v>
      </c>
      <c r="AA124" s="149" t="str">
        <f>'[1]GHG Dashboard Data - Inventory'!AC109</f>
        <v>NO</v>
      </c>
      <c r="AB124" s="148" t="str">
        <f>'[1]GHG Dashboard Data - Inventory'!AD109</f>
        <v>NO</v>
      </c>
      <c r="AC124" s="148" t="str">
        <f>'[1]GHG Dashboard Data - Inventory'!AE109</f>
        <v>NO</v>
      </c>
      <c r="AD124" s="149" t="str">
        <f>'[1]GHG Dashboard Data - Inventory'!AF109</f>
        <v>NO</v>
      </c>
      <c r="AE124" s="148" t="str">
        <f>'[1]GHG Dashboard Data - Inventory'!AG109</f>
        <v>NO</v>
      </c>
      <c r="AF124" s="148">
        <f>'[1]GHG Dashboard Data - Inventory'!AH109</f>
        <v>94779.143057777008</v>
      </c>
      <c r="AG124" s="148">
        <f>'[1]GHG Dashboard Data - Inventory'!AI109</f>
        <v>6266014.1510662278</v>
      </c>
      <c r="AH124" s="148" t="str">
        <f>'[1]GHG Dashboard Data - Inventory'!AJ109</f>
        <v>IE</v>
      </c>
      <c r="AI124" s="149">
        <f>'[1]GHG Dashboard Data - Inventory'!AK109</f>
        <v>19806.4062586644</v>
      </c>
      <c r="AJ124" s="148">
        <f>'[1]GHG Dashboard Data - Inventory'!AL109</f>
        <v>57504.596099855371</v>
      </c>
      <c r="AK124" s="148">
        <f>'[1]GHG Dashboard Data - Inventory'!AM109</f>
        <v>13967.618436544439</v>
      </c>
      <c r="AL124" s="149" t="str">
        <f>'[1]GHG Dashboard Data - Inventory'!AN109</f>
        <v>NO</v>
      </c>
      <c r="AM124" s="148">
        <f>'[1]GHG Dashboard Data - Inventory'!AO109</f>
        <v>1519.1696857383197</v>
      </c>
      <c r="AN124" s="148" t="str">
        <f>'[1]GHG Dashboard Data - Inventory'!AP109</f>
        <v>NO</v>
      </c>
      <c r="AO124" s="149" t="str">
        <f>'[1]GHG Dashboard Data - Inventory'!AQ109</f>
        <v>NO</v>
      </c>
      <c r="AP124" s="148" t="str">
        <f>'[1]GHG Dashboard Data - Inventory'!AR109</f>
        <v>NO</v>
      </c>
      <c r="AQ124" s="148" t="str">
        <f>'[1]GHG Dashboard Data - Inventory'!AS109</f>
        <v>NO</v>
      </c>
      <c r="AR124" s="149" t="str">
        <f>'[1]GHG Dashboard Data - Inventory'!AT109</f>
        <v>NO</v>
      </c>
      <c r="AS124" s="148" t="str">
        <f>'[1]GHG Dashboard Data - Inventory'!AU109</f>
        <v>NO</v>
      </c>
      <c r="AT124" s="148" t="str">
        <f>'[1]GHG Dashboard Data - Inventory'!AV109</f>
        <v>NO</v>
      </c>
      <c r="AU124" s="149" t="str">
        <f>'[1]GHG Dashboard Data - Inventory'!AW109</f>
        <v>NO</v>
      </c>
      <c r="AV124" s="148">
        <f>'[1]GHG Dashboard Data - Inventory'!AX109</f>
        <v>842473.72490843618</v>
      </c>
      <c r="AW124" s="148">
        <f>'[1]GHG Dashboard Data - Inventory'!AY109</f>
        <v>3100477.5171568533</v>
      </c>
      <c r="AX124" s="150" t="str">
        <f>'[1]GHG Dashboard Data - Inventory'!AZ109</f>
        <v>NO</v>
      </c>
      <c r="AY124" s="148">
        <f>'[1]GHG Dashboard Data - Inventory'!BA109</f>
        <v>915.75629733806613</v>
      </c>
      <c r="AZ124" s="148" t="str">
        <f>'[1]GHG Dashboard Data - Inventory'!BB109</f>
        <v>NO</v>
      </c>
      <c r="BA124" s="150" t="str">
        <f>'[1]GHG Dashboard Data - Inventory'!BC109</f>
        <v>NO</v>
      </c>
      <c r="BB124" s="148" t="str">
        <f>'[1]GHG Dashboard Data - Inventory'!BD109</f>
        <v>NO</v>
      </c>
      <c r="BC124" s="148" t="str">
        <f>'[1]GHG Dashboard Data - Inventory'!BE109</f>
        <v>NO</v>
      </c>
      <c r="BD124" s="150" t="str">
        <f>'[1]GHG Dashboard Data - Inventory'!BF109</f>
        <v>NO</v>
      </c>
      <c r="BE124" s="148">
        <f>'[1]GHG Dashboard Data - Inventory'!BG109</f>
        <v>41428.715995312028</v>
      </c>
      <c r="BF124" s="148" t="str">
        <f>'[1]GHG Dashboard Data - Inventory'!BH109</f>
        <v>NO</v>
      </c>
      <c r="BG124" s="150" t="str">
        <f>'[1]GHG Dashboard Data - Inventory'!BI109</f>
        <v>NO</v>
      </c>
      <c r="BH124" s="149" t="str">
        <f>'[1]GHG Dashboard Data - Inventory'!BJ109</f>
        <v>NE</v>
      </c>
      <c r="BI124" s="149" t="str">
        <f>'[1]GHG Dashboard Data - Inventory'!BK109</f>
        <v>NE</v>
      </c>
      <c r="BJ124" s="149" t="str">
        <f>'[1]GHG Dashboard Data - Inventory'!BL109</f>
        <v>NE</v>
      </c>
      <c r="BK124" s="149" t="str">
        <f>'[1]GHG Dashboard Data - Inventory'!BM109</f>
        <v>NE</v>
      </c>
      <c r="BL124" s="149" t="str">
        <f>'[1]GHG Dashboard Data - Inventory'!BN109</f>
        <v>NE</v>
      </c>
      <c r="BM124" s="151" t="str">
        <f>'[1]GHG Dashboard Data - Inventory'!BO109</f>
        <v>NE</v>
      </c>
      <c r="BN124" s="269">
        <f>'[1]GHG Dashboard Data - Inventory'!BP109</f>
        <v>0</v>
      </c>
      <c r="BO124" s="269">
        <f>'[1]GHG Dashboard Data - Inventory'!BQ109</f>
        <v>0</v>
      </c>
      <c r="BP124" s="269">
        <f>'[1]GHG Dashboard Data - Inventory'!BR109</f>
        <v>0</v>
      </c>
      <c r="BQ124" s="269">
        <f>'[1]GHG Dashboard Data - Inventory'!BS109</f>
        <v>0</v>
      </c>
      <c r="BR124" s="269">
        <f>'[1]GHG Dashboard Data - Inventory'!BT109</f>
        <v>0</v>
      </c>
      <c r="BS124" s="269">
        <f>'[1]GHG Dashboard Data - Inventory'!BU109</f>
        <v>0</v>
      </c>
      <c r="BT124" s="152" t="str">
        <f t="shared" si="109"/>
        <v>Toronto_2015</v>
      </c>
      <c r="BU124" s="152">
        <f>'[1]GHG Dashboard Data - Inventory'!BW109</f>
        <v>19235757.861671928</v>
      </c>
      <c r="BV124" s="152">
        <f>'[1]GHG Dashboard Data - Inventory'!BX109</f>
        <v>19328630.995055195</v>
      </c>
      <c r="BW124" s="152">
        <f>'[1]GHG Dashboard Data - Inventory'!BY109</f>
        <v>19328630.995055195</v>
      </c>
      <c r="BX124" s="152">
        <f>'[1]GHG Dashboard Data - Inventory'!BZ109</f>
        <v>15537407.657750463</v>
      </c>
      <c r="BY124" s="302">
        <f>'[1]GHG Dashboard Data - Inventory'!CA109</f>
        <v>8911456.6120256241</v>
      </c>
      <c r="BZ124" s="302">
        <f>'[1]GHG Dashboard Data - Inventory'!CB109</f>
        <v>6339005.5352883656</v>
      </c>
      <c r="CA124" s="302">
        <f>'[1]GHG Dashboard Data - Inventory'!CC109</f>
        <v>3985295.71435794</v>
      </c>
      <c r="CB124" s="303">
        <f>'[1]GHG Dashboard Data - Inventory'!CD109</f>
        <v>8984523.3391502276</v>
      </c>
      <c r="CC124" s="303">
        <f>'[1]GHG Dashboard Data - Inventory'!CE109</f>
        <v>6358811.9415470297</v>
      </c>
      <c r="CD124" s="303">
        <f>'[1]GHG Dashboard Data - Inventory'!CF109</f>
        <v>3985295.71435794</v>
      </c>
      <c r="CE124" s="303" t="str">
        <f>'[1]GHG Dashboard Data - Inventory'!CG109</f>
        <v/>
      </c>
      <c r="CF124" s="303" t="str">
        <f>'[1]GHG Dashboard Data - Inventory'!CH109</f>
        <v/>
      </c>
      <c r="CG124" s="304">
        <f>'[1]GHG Dashboard Data - Inventory'!CI109</f>
        <v>8327551.5436975565</v>
      </c>
      <c r="CH124" s="304">
        <f>'[1]GHG Dashboard Data - Inventory'!CK109</f>
        <v>6325037.9168518214</v>
      </c>
      <c r="CI124" s="304">
        <f>SUM('[1]GHG Dashboard Data - Inventory'!CL109:CM109)</f>
        <v>884818.19720108621</v>
      </c>
      <c r="CJ124" s="304" t="str">
        <f>'[1]GHG Dashboard Data - Inventory'!CN109</f>
        <v/>
      </c>
      <c r="CK124" s="304" t="str">
        <f>'[1]GHG Dashboard Data - Inventory'!CO109</f>
        <v/>
      </c>
      <c r="CL124" s="302">
        <f>'[1]GHG Dashboard Data - Inventory'!CP109</f>
        <v>4431980.1949692471</v>
      </c>
      <c r="CM124" s="302">
        <f>'[1]GHG Dashboard Data - Inventory'!CQ109</f>
        <v>3306604.8437205409</v>
      </c>
      <c r="CN124" s="302">
        <f>'[1]GHG Dashboard Data - Inventory'!CR109</f>
        <v>1078092.4302780593</v>
      </c>
      <c r="CO124" s="302" t="str">
        <f>'[1]GHG Dashboard Data - Inventory'!CS109</f>
        <v/>
      </c>
      <c r="CP124" s="302" t="str">
        <f>'[1]GHG Dashboard Data - Inventory'!CT109</f>
        <v/>
      </c>
      <c r="CQ124" s="302" t="str">
        <f>'[1]GHG Dashboard Data - Inventory'!CU109</f>
        <v/>
      </c>
      <c r="CR124" s="302" t="str">
        <f>'[1]GHG Dashboard Data - Inventory'!CV109</f>
        <v/>
      </c>
      <c r="CS124" s="302">
        <f>'[1]GHG Dashboard Data - Inventory'!CW109</f>
        <v>94779.143057777008</v>
      </c>
      <c r="CT124" s="302">
        <f>'[1]GHG Dashboard Data - Inventory'!CX109</f>
        <v>6266014.1510662278</v>
      </c>
      <c r="CU124" s="302">
        <f>'[1]GHG Dashboard Data - Inventory'!CY109</f>
        <v>71472.214536399813</v>
      </c>
      <c r="CV124" s="302">
        <f>'[1]GHG Dashboard Data - Inventory'!CZ109</f>
        <v>1519.1696857383197</v>
      </c>
      <c r="CW124" s="302" t="str">
        <f>'[1]GHG Dashboard Data - Inventory'!DA109</f>
        <v/>
      </c>
      <c r="CX124" s="302" t="str">
        <f>'[1]GHG Dashboard Data - Inventory'!DB109</f>
        <v/>
      </c>
      <c r="CY124" s="302">
        <f>'[1]GHG Dashboard Data - Inventory'!DC109</f>
        <v>3942951.2420652895</v>
      </c>
      <c r="CZ124" s="302">
        <f>'[1]GHG Dashboard Data - Inventory'!DD109</f>
        <v>915.75629733806613</v>
      </c>
      <c r="DA124" s="302" t="str">
        <f>'[1]GHG Dashboard Data - Inventory'!DE109</f>
        <v/>
      </c>
      <c r="DB124" s="302">
        <f>'[1]GHG Dashboard Data - Inventory'!DF109</f>
        <v>41428.715995312028</v>
      </c>
      <c r="DC124" s="305">
        <f>'[1]GHG Dashboard Data - Inventory'!DG109</f>
        <v>4446534.4403138235</v>
      </c>
      <c r="DD124" s="305">
        <f>'[1]GHG Dashboard Data - Inventory'!DH109</f>
        <v>3357748.1194929094</v>
      </c>
      <c r="DE124" s="305">
        <f>'[1]GHG Dashboard Data - Inventory'!DI109</f>
        <v>1085461.636285719</v>
      </c>
      <c r="DF124" s="305" t="str">
        <f>'[1]GHG Dashboard Data - Inventory'!DJ109</f>
        <v/>
      </c>
      <c r="DG124" s="305" t="str">
        <f>'[1]GHG Dashboard Data - Inventory'!DK109</f>
        <v/>
      </c>
      <c r="DH124" s="305" t="str">
        <f>'[1]GHG Dashboard Data - Inventory'!DL109</f>
        <v/>
      </c>
      <c r="DI124" s="305" t="str">
        <f>'[1]GHG Dashboard Data - Inventory'!DM109</f>
        <v/>
      </c>
      <c r="DJ124" s="305">
        <f>'[1]GHG Dashboard Data - Inventory'!DN109</f>
        <v>94779.143057777008</v>
      </c>
      <c r="DK124" s="305">
        <f>'[1]GHG Dashboard Data - Inventory'!DO109</f>
        <v>6285820.5573248919</v>
      </c>
      <c r="DL124" s="305">
        <f>'[1]GHG Dashboard Data - Inventory'!DP109</f>
        <v>71472.214536399813</v>
      </c>
      <c r="DM124" s="305">
        <f>'[1]GHG Dashboard Data - Inventory'!DQ109</f>
        <v>1519.1696857383197</v>
      </c>
      <c r="DN124" s="305" t="str">
        <f>'[1]GHG Dashboard Data - Inventory'!DR109</f>
        <v/>
      </c>
      <c r="DO124" s="305" t="str">
        <f>'[1]GHG Dashboard Data - Inventory'!DS109</f>
        <v/>
      </c>
      <c r="DP124" s="305">
        <f>'[1]GHG Dashboard Data - Inventory'!DT109</f>
        <v>3942951.2420652895</v>
      </c>
      <c r="DQ124" s="305">
        <f>'[1]GHG Dashboard Data - Inventory'!DU109</f>
        <v>915.75629733806613</v>
      </c>
      <c r="DR124" s="305" t="str">
        <f>'[1]GHG Dashboard Data - Inventory'!DV109</f>
        <v/>
      </c>
      <c r="DS124" s="305">
        <f>'[1]GHG Dashboard Data - Inventory'!DW109</f>
        <v>41428.715995312028</v>
      </c>
      <c r="DT124" s="305" t="str">
        <f>'[1]GHG Dashboard Data - Inventory'!DX109</f>
        <v/>
      </c>
      <c r="DU124" s="305" t="str">
        <f>'[1]GHG Dashboard Data - Inventory'!DY109</f>
        <v/>
      </c>
      <c r="DV124" s="305" t="str">
        <f>'[1]GHG Dashboard Data - Inventory'!DZ109</f>
        <v/>
      </c>
      <c r="DW124" s="305" t="str">
        <f>'[1]GHG Dashboard Data - Inventory'!EA109</f>
        <v/>
      </c>
      <c r="DX124" s="305" t="str">
        <f>'[1]GHG Dashboard Data - Inventory'!EB109</f>
        <v/>
      </c>
      <c r="DY124" s="306" t="str">
        <f>'[1]GHG Dashboard Data - Inventory'!EC109</f>
        <v/>
      </c>
      <c r="DZ124" s="307">
        <f>'[1]GHG Dashboard Data - Inventory'!ED109</f>
        <v>4237923.5903748898</v>
      </c>
      <c r="EA124" s="307">
        <f>'[1]GHG Dashboard Data - Inventory'!EE109</f>
        <v>2624694.5000889599</v>
      </c>
      <c r="EB124" s="307">
        <f>'[1]GHG Dashboard Data - Inventory'!EF109</f>
        <v>979836.35017592995</v>
      </c>
      <c r="EC124" s="307" t="str">
        <f>'[1]GHG Dashboard Data - Inventory'!EG109</f>
        <v/>
      </c>
      <c r="ED124" s="307">
        <f>'[1]GHG Dashboard Data - Inventory'!EH109</f>
        <v>390317.96</v>
      </c>
      <c r="EE124" s="307" t="str">
        <f>'[1]GHG Dashboard Data - Inventory'!EI109</f>
        <v/>
      </c>
      <c r="EF124" s="307" t="str">
        <f>'[1]GHG Dashboard Data - Inventory'!EJ109</f>
        <v/>
      </c>
      <c r="EG124" s="307" t="str">
        <f>'[1]GHG Dashboard Data - Inventory'!EK109</f>
        <v/>
      </c>
      <c r="EH124" s="307">
        <f>'[1]GHG Dashboard Data - Inventory'!EL109</f>
        <v>94779.143057777008</v>
      </c>
      <c r="EI124" s="307">
        <f>'[1]GHG Dashboard Data - Inventory'!EM109</f>
        <v>6266014.1510662278</v>
      </c>
      <c r="EJ124" s="307">
        <f>'[1]GHG Dashboard Data - Inventory'!EN109</f>
        <v>57504.596099855371</v>
      </c>
      <c r="EK124" s="307">
        <f>'[1]GHG Dashboard Data - Inventory'!EO109</f>
        <v>1519.1696857383197</v>
      </c>
      <c r="EL124" s="307" t="str">
        <f>'[1]GHG Dashboard Data - Inventory'!EP109</f>
        <v/>
      </c>
      <c r="EM124" s="307" t="str">
        <f>'[1]GHG Dashboard Data - Inventory'!EQ109</f>
        <v/>
      </c>
      <c r="EN124" s="307">
        <f>'[1]GHG Dashboard Data - Inventory'!ER109</f>
        <v>842473.72490843618</v>
      </c>
      <c r="EO124" s="307">
        <f>'[1]GHG Dashboard Data - Inventory'!ES109</f>
        <v>915.75629733806613</v>
      </c>
      <c r="EP124" s="307" t="str">
        <f>'[1]GHG Dashboard Data - Inventory'!ET109</f>
        <v/>
      </c>
      <c r="EQ124" s="307">
        <f>'[1]GHG Dashboard Data - Inventory'!EU109</f>
        <v>41428.715995312028</v>
      </c>
      <c r="ER124" s="307" t="str">
        <f>'[1]GHG Dashboard Data - Inventory'!EV109</f>
        <v/>
      </c>
      <c r="ES124" s="307" t="str">
        <f>'[1]GHG Dashboard Data - Inventory'!EW109</f>
        <v/>
      </c>
      <c r="ET124" s="307" t="str">
        <f>'[1]GHG Dashboard Data - Inventory'!EX109</f>
        <v/>
      </c>
      <c r="EU124" s="307" t="str">
        <f>'[1]GHG Dashboard Data - Inventory'!EY109</f>
        <v/>
      </c>
      <c r="EV124" s="307" t="str">
        <f>'[1]GHG Dashboard Data - Inventory'!EZ109</f>
        <v/>
      </c>
      <c r="EW124" s="308">
        <f t="shared" si="110"/>
        <v>390317.96</v>
      </c>
      <c r="EX124" s="309">
        <f>'[1]GHG Dashboard Data - Inventory'!FA109</f>
        <v>8911456.6120256241</v>
      </c>
      <c r="EY124" s="309">
        <f>'[1]GHG Dashboard Data - Inventory'!FB109</f>
        <v>6339005.5352883656</v>
      </c>
      <c r="EZ124" s="309">
        <f>'[1]GHG Dashboard Data - Inventory'!FC109</f>
        <v>3985295.71435794</v>
      </c>
      <c r="FA124" s="309">
        <f>'[1]GHG Dashboard Data - Inventory'!FD109</f>
        <v>8984523.3391502276</v>
      </c>
      <c r="FB124" s="309">
        <f>'[1]GHG Dashboard Data - Inventory'!FE109</f>
        <v>6358811.9415470297</v>
      </c>
      <c r="FC124" s="309">
        <f>'[1]GHG Dashboard Data - Inventory'!FF109</f>
        <v>3985295.71435794</v>
      </c>
      <c r="FD124" s="309" t="str">
        <f>'[1]GHG Dashboard Data - Inventory'!FG109</f>
        <v/>
      </c>
      <c r="FE124" s="309" t="str">
        <f>'[1]GHG Dashboard Data - Inventory'!FH109</f>
        <v/>
      </c>
      <c r="FF124" s="309" t="str">
        <f>'[1]GHG Dashboard Data - Inventory'!B109</f>
        <v>No</v>
      </c>
      <c r="FG124" s="31" t="str">
        <f>IFERROR(VLOOKUP(E124,'Climate data-must not modify'!A:D,4,FALSE),"")</f>
        <v>Continental</v>
      </c>
      <c r="FH124" s="31">
        <f t="shared" si="111"/>
        <v>56640.459463065541</v>
      </c>
      <c r="FI124" s="31">
        <f t="shared" si="112"/>
        <v>4408.0483619344777</v>
      </c>
      <c r="FJ124" s="35"/>
    </row>
    <row r="125" spans="1:166" s="31" customFormat="1">
      <c r="A125" s="31">
        <f t="shared" si="106"/>
        <v>11</v>
      </c>
      <c r="B125" s="31">
        <f t="shared" si="107"/>
        <v>110</v>
      </c>
      <c r="C125" s="34" t="str">
        <f t="shared" si="108"/>
        <v>Toronto_2016</v>
      </c>
      <c r="D125" s="231">
        <f>'[1]GHG Dashboard Data - Inventory'!H110</f>
        <v>2016</v>
      </c>
      <c r="E125" s="156" t="str">
        <f>'[1]GHG Dashboard Data - Inventory'!C110</f>
        <v>Toronto</v>
      </c>
      <c r="F125" s="156" t="str">
        <f>'[1]GHG Dashboard Data - Inventory'!D110</f>
        <v>Canada</v>
      </c>
      <c r="G125" s="156" t="str">
        <f>'[1]GHG Dashboard Data - Inventory'!E110</f>
        <v>North America</v>
      </c>
      <c r="H125" s="156">
        <f>'[1]GHG Dashboard Data - Inventory'!K110</f>
        <v>2871146</v>
      </c>
      <c r="I125" s="156">
        <f>'[1]GHG Dashboard Data - Inventory'!L110</f>
        <v>641</v>
      </c>
      <c r="J125" s="156">
        <f>'[1]GHG Dashboard Data - Inventory'!M110/1000000</f>
        <v>160040.95999999999</v>
      </c>
      <c r="K125" s="156" t="str">
        <f>'[1]GHG Dashboard Data - Inventory'!J110</f>
        <v>BASIC</v>
      </c>
      <c r="L125" s="148">
        <f>'[1]GHG Dashboard Data - Inventory'!N110</f>
        <v>3768447.6326834997</v>
      </c>
      <c r="M125" s="148">
        <f>'[1]GHG Dashboard Data - Inventory'!O110</f>
        <v>181224.60570076032</v>
      </c>
      <c r="N125" s="149">
        <f>'[1]GHG Dashboard Data - Inventory'!P110</f>
        <v>20136.06730008448</v>
      </c>
      <c r="O125" s="148">
        <f>'[1]GHG Dashboard Data - Inventory'!Q110</f>
        <v>2380666.1775335399</v>
      </c>
      <c r="P125" s="148">
        <f>'[1]GHG Dashboard Data - Inventory'!R110</f>
        <v>608547.19811766467</v>
      </c>
      <c r="Q125" s="149">
        <f>'[1]GHG Dashboard Data - Inventory'!S110</f>
        <v>67616.355346407188</v>
      </c>
      <c r="R125" s="148">
        <f>'[1]GHG Dashboard Data - Inventory'!T110</f>
        <v>937501.4032839</v>
      </c>
      <c r="S125" s="148">
        <f>'[1]GHG Dashboard Data - Inventory'!U110</f>
        <v>89238.579013465001</v>
      </c>
      <c r="T125" s="149">
        <f>'[1]GHG Dashboard Data - Inventory'!V110</f>
        <v>9915.3976681627773</v>
      </c>
      <c r="U125" s="148" t="str">
        <f>'[1]GHG Dashboard Data - Inventory'!W110</f>
        <v>IE</v>
      </c>
      <c r="V125" s="148" t="str">
        <f>'[1]GHG Dashboard Data - Inventory'!X110</f>
        <v>IE</v>
      </c>
      <c r="W125" s="149" t="str">
        <f>'[1]GHG Dashboard Data - Inventory'!Y110</f>
        <v>NE</v>
      </c>
      <c r="X125" s="150">
        <f>'[1]GHG Dashboard Data - Inventory'!Z110</f>
        <v>388068.58</v>
      </c>
      <c r="Y125" s="148" t="str">
        <f>'[1]GHG Dashboard Data - Inventory'!AA110</f>
        <v>NO</v>
      </c>
      <c r="Z125" s="148" t="str">
        <f>'[1]GHG Dashboard Data - Inventory'!AB110</f>
        <v>NO</v>
      </c>
      <c r="AA125" s="149" t="str">
        <f>'[1]GHG Dashboard Data - Inventory'!AC110</f>
        <v>NO</v>
      </c>
      <c r="AB125" s="148" t="str">
        <f>'[1]GHG Dashboard Data - Inventory'!AD110</f>
        <v>NO</v>
      </c>
      <c r="AC125" s="148" t="str">
        <f>'[1]GHG Dashboard Data - Inventory'!AE110</f>
        <v>NO</v>
      </c>
      <c r="AD125" s="149" t="str">
        <f>'[1]GHG Dashboard Data - Inventory'!AF110</f>
        <v>NO</v>
      </c>
      <c r="AE125" s="148" t="str">
        <f>'[1]GHG Dashboard Data - Inventory'!AG110</f>
        <v>NO</v>
      </c>
      <c r="AF125" s="148">
        <f>'[1]GHG Dashboard Data - Inventory'!AH110</f>
        <v>85644.529043771006</v>
      </c>
      <c r="AG125" s="148">
        <f>'[1]GHG Dashboard Data - Inventory'!AI110</f>
        <v>6266014.1510662278</v>
      </c>
      <c r="AH125" s="148" t="str">
        <f>'[1]GHG Dashboard Data - Inventory'!AJ110</f>
        <v>IE</v>
      </c>
      <c r="AI125" s="149">
        <f>'[1]GHG Dashboard Data - Inventory'!AK110</f>
        <v>19066.071759883198</v>
      </c>
      <c r="AJ125" s="148">
        <f>'[1]GHG Dashboard Data - Inventory'!AL110</f>
        <v>56219.876648338621</v>
      </c>
      <c r="AK125" s="148">
        <f>'[1]GHG Dashboard Data - Inventory'!AM110</f>
        <v>12132.626345595507</v>
      </c>
      <c r="AL125" s="149" t="str">
        <f>'[1]GHG Dashboard Data - Inventory'!AN110</f>
        <v>NO</v>
      </c>
      <c r="AM125" s="148">
        <f>'[1]GHG Dashboard Data - Inventory'!AO110</f>
        <v>1403.6043211593999</v>
      </c>
      <c r="AN125" s="148" t="str">
        <f>'[1]GHG Dashboard Data - Inventory'!AP110</f>
        <v>NO</v>
      </c>
      <c r="AO125" s="149" t="str">
        <f>'[1]GHG Dashboard Data - Inventory'!AQ110</f>
        <v>NO</v>
      </c>
      <c r="AP125" s="148" t="str">
        <f>'[1]GHG Dashboard Data - Inventory'!AR110</f>
        <v>NO</v>
      </c>
      <c r="AQ125" s="148" t="str">
        <f>'[1]GHG Dashboard Data - Inventory'!AS110</f>
        <v>NO</v>
      </c>
      <c r="AR125" s="149" t="str">
        <f>'[1]GHG Dashboard Data - Inventory'!AT110</f>
        <v>NO</v>
      </c>
      <c r="AS125" s="148" t="str">
        <f>'[1]GHG Dashboard Data - Inventory'!AU110</f>
        <v>NO</v>
      </c>
      <c r="AT125" s="148" t="str">
        <f>'[1]GHG Dashboard Data - Inventory'!AV110</f>
        <v>NO</v>
      </c>
      <c r="AU125" s="149" t="str">
        <f>'[1]GHG Dashboard Data - Inventory'!AW110</f>
        <v>NO</v>
      </c>
      <c r="AV125" s="148">
        <f>'[1]GHG Dashboard Data - Inventory'!AX110</f>
        <v>796857.21099347039</v>
      </c>
      <c r="AW125" s="148">
        <f>'[1]GHG Dashboard Data - Inventory'!AY110</f>
        <v>2865997.246480362</v>
      </c>
      <c r="AX125" s="150" t="str">
        <f>'[1]GHG Dashboard Data - Inventory'!AZ110</f>
        <v>NO</v>
      </c>
      <c r="AY125" s="148">
        <f>'[1]GHG Dashboard Data - Inventory'!BA110</f>
        <v>936.13039406076132</v>
      </c>
      <c r="AZ125" s="148" t="str">
        <f>'[1]GHG Dashboard Data - Inventory'!BB110</f>
        <v>NO</v>
      </c>
      <c r="BA125" s="150" t="str">
        <f>'[1]GHG Dashboard Data - Inventory'!BC110</f>
        <v>NO</v>
      </c>
      <c r="BB125" s="148" t="str">
        <f>'[1]GHG Dashboard Data - Inventory'!BD110</f>
        <v>NO</v>
      </c>
      <c r="BC125" s="148" t="str">
        <f>'[1]GHG Dashboard Data - Inventory'!BE110</f>
        <v>NO</v>
      </c>
      <c r="BD125" s="150" t="str">
        <f>'[1]GHG Dashboard Data - Inventory'!BF110</f>
        <v>NO</v>
      </c>
      <c r="BE125" s="148">
        <f>'[1]GHG Dashboard Data - Inventory'!BG110</f>
        <v>27627.511390734508</v>
      </c>
      <c r="BF125" s="148" t="str">
        <f>'[1]GHG Dashboard Data - Inventory'!BH110</f>
        <v>NO</v>
      </c>
      <c r="BG125" s="150" t="str">
        <f>'[1]GHG Dashboard Data - Inventory'!BI110</f>
        <v>NO</v>
      </c>
      <c r="BH125" s="149" t="str">
        <f>'[1]GHG Dashboard Data - Inventory'!BJ110</f>
        <v>NE</v>
      </c>
      <c r="BI125" s="149" t="str">
        <f>'[1]GHG Dashboard Data - Inventory'!BK110</f>
        <v>NE</v>
      </c>
      <c r="BJ125" s="149" t="str">
        <f>'[1]GHG Dashboard Data - Inventory'!BL110</f>
        <v>NE</v>
      </c>
      <c r="BK125" s="149" t="str">
        <f>'[1]GHG Dashboard Data - Inventory'!BM110</f>
        <v>NE</v>
      </c>
      <c r="BL125" s="149" t="str">
        <f>'[1]GHG Dashboard Data - Inventory'!BN110</f>
        <v>NE</v>
      </c>
      <c r="BM125" s="151" t="str">
        <f>'[1]GHG Dashboard Data - Inventory'!BO110</f>
        <v>NE</v>
      </c>
      <c r="BN125" s="269">
        <f>'[1]GHG Dashboard Data - Inventory'!BP110</f>
        <v>0</v>
      </c>
      <c r="BO125" s="269">
        <f>'[1]GHG Dashboard Data - Inventory'!BQ110</f>
        <v>0</v>
      </c>
      <c r="BP125" s="269">
        <f>'[1]GHG Dashboard Data - Inventory'!BR110</f>
        <v>0</v>
      </c>
      <c r="BQ125" s="269">
        <f>'[1]GHG Dashboard Data - Inventory'!BS110</f>
        <v>0</v>
      </c>
      <c r="BR125" s="269">
        <f>'[1]GHG Dashboard Data - Inventory'!BT110</f>
        <v>0</v>
      </c>
      <c r="BS125" s="269">
        <f>'[1]GHG Dashboard Data - Inventory'!BU110</f>
        <v>0</v>
      </c>
      <c r="BT125" s="152" t="str">
        <f t="shared" si="109"/>
        <v>Toronto_2016</v>
      </c>
      <c r="BU125" s="152">
        <f>'[1]GHG Dashboard Data - Inventory'!BW110</f>
        <v>18078458.483016551</v>
      </c>
      <c r="BV125" s="152">
        <f>'[1]GHG Dashboard Data - Inventory'!BX110</f>
        <v>18195192.375091087</v>
      </c>
      <c r="BW125" s="152">
        <f>'[1]GHG Dashboard Data - Inventory'!BY110</f>
        <v>18195192.375091087</v>
      </c>
      <c r="BX125" s="152">
        <f>'[1]GHG Dashboard Data - Inventory'!BZ110</f>
        <v>14709386.807358703</v>
      </c>
      <c r="BY125" s="302">
        <f>'[1]GHG Dashboard Data - Inventory'!CA110</f>
        <v>8051270.1253766008</v>
      </c>
      <c r="BZ125" s="302">
        <f>'[1]GHG Dashboard Data - Inventory'!CB110</f>
        <v>6335770.2583813211</v>
      </c>
      <c r="CA125" s="302">
        <f>'[1]GHG Dashboard Data - Inventory'!CC110</f>
        <v>3691418.0992586273</v>
      </c>
      <c r="CB125" s="303">
        <f>'[1]GHG Dashboard Data - Inventory'!CD110</f>
        <v>8148937.9456912549</v>
      </c>
      <c r="CC125" s="303">
        <f>'[1]GHG Dashboard Data - Inventory'!CE110</f>
        <v>6354836.3301412044</v>
      </c>
      <c r="CD125" s="303">
        <f>'[1]GHG Dashboard Data - Inventory'!CF110</f>
        <v>3691418.0992586273</v>
      </c>
      <c r="CE125" s="303" t="str">
        <f>'[1]GHG Dashboard Data - Inventory'!CG110</f>
        <v/>
      </c>
      <c r="CF125" s="303" t="str">
        <f>'[1]GHG Dashboard Data - Inventory'!CH110</f>
        <v/>
      </c>
      <c r="CG125" s="304">
        <f>'[1]GHG Dashboard Data - Inventory'!CI110</f>
        <v>7560328.3225447107</v>
      </c>
      <c r="CH125" s="304">
        <f>'[1]GHG Dashboard Data - Inventory'!CK110</f>
        <v>6323637.6320357258</v>
      </c>
      <c r="CI125" s="304">
        <f>SUM('[1]GHG Dashboard Data - Inventory'!CL110:CM110)</f>
        <v>825420.8527782656</v>
      </c>
      <c r="CJ125" s="304" t="str">
        <f>'[1]GHG Dashboard Data - Inventory'!CN110</f>
        <v/>
      </c>
      <c r="CK125" s="304" t="str">
        <f>'[1]GHG Dashboard Data - Inventory'!CO110</f>
        <v/>
      </c>
      <c r="CL125" s="302">
        <f>'[1]GHG Dashboard Data - Inventory'!CP110</f>
        <v>3949672.2383842599</v>
      </c>
      <c r="CM125" s="302">
        <f>'[1]GHG Dashboard Data - Inventory'!CQ110</f>
        <v>2989213.3756512045</v>
      </c>
      <c r="CN125" s="302">
        <f>'[1]GHG Dashboard Data - Inventory'!CR110</f>
        <v>1026739.982297365</v>
      </c>
      <c r="CO125" s="302" t="str">
        <f>'[1]GHG Dashboard Data - Inventory'!CS110</f>
        <v/>
      </c>
      <c r="CP125" s="302" t="str">
        <f>'[1]GHG Dashboard Data - Inventory'!CT110</f>
        <v/>
      </c>
      <c r="CQ125" s="302" t="str">
        <f>'[1]GHG Dashboard Data - Inventory'!CU110</f>
        <v/>
      </c>
      <c r="CR125" s="302" t="str">
        <f>'[1]GHG Dashboard Data - Inventory'!CV110</f>
        <v/>
      </c>
      <c r="CS125" s="302">
        <f>'[1]GHG Dashboard Data - Inventory'!CW110</f>
        <v>85644.529043771006</v>
      </c>
      <c r="CT125" s="302">
        <f>'[1]GHG Dashboard Data - Inventory'!CX110</f>
        <v>6266014.1510662278</v>
      </c>
      <c r="CU125" s="302">
        <f>'[1]GHG Dashboard Data - Inventory'!CY110</f>
        <v>68352.502993934133</v>
      </c>
      <c r="CV125" s="302">
        <f>'[1]GHG Dashboard Data - Inventory'!CZ110</f>
        <v>1403.6043211593999</v>
      </c>
      <c r="CW125" s="302" t="str">
        <f>'[1]GHG Dashboard Data - Inventory'!DA110</f>
        <v/>
      </c>
      <c r="CX125" s="302" t="str">
        <f>'[1]GHG Dashboard Data - Inventory'!DB110</f>
        <v/>
      </c>
      <c r="CY125" s="302">
        <f>'[1]GHG Dashboard Data - Inventory'!DC110</f>
        <v>3662854.4574738322</v>
      </c>
      <c r="CZ125" s="302">
        <f>'[1]GHG Dashboard Data - Inventory'!DD110</f>
        <v>936.13039406076132</v>
      </c>
      <c r="DA125" s="302" t="str">
        <f>'[1]GHG Dashboard Data - Inventory'!DE110</f>
        <v/>
      </c>
      <c r="DB125" s="302">
        <f>'[1]GHG Dashboard Data - Inventory'!DF110</f>
        <v>27627.511390734508</v>
      </c>
      <c r="DC125" s="305">
        <f>'[1]GHG Dashboard Data - Inventory'!DG110</f>
        <v>3969808.3056843444</v>
      </c>
      <c r="DD125" s="305">
        <f>'[1]GHG Dashboard Data - Inventory'!DH110</f>
        <v>3056829.7309976118</v>
      </c>
      <c r="DE125" s="305">
        <f>'[1]GHG Dashboard Data - Inventory'!DI110</f>
        <v>1036655.3799655278</v>
      </c>
      <c r="DF125" s="305" t="str">
        <f>'[1]GHG Dashboard Data - Inventory'!DJ110</f>
        <v/>
      </c>
      <c r="DG125" s="305" t="str">
        <f>'[1]GHG Dashboard Data - Inventory'!DK110</f>
        <v/>
      </c>
      <c r="DH125" s="305" t="str">
        <f>'[1]GHG Dashboard Data - Inventory'!DL110</f>
        <v/>
      </c>
      <c r="DI125" s="305" t="str">
        <f>'[1]GHG Dashboard Data - Inventory'!DM110</f>
        <v/>
      </c>
      <c r="DJ125" s="305">
        <f>'[1]GHG Dashboard Data - Inventory'!DN110</f>
        <v>85644.529043771006</v>
      </c>
      <c r="DK125" s="305">
        <f>'[1]GHG Dashboard Data - Inventory'!DO110</f>
        <v>6285080.2228261111</v>
      </c>
      <c r="DL125" s="305">
        <f>'[1]GHG Dashboard Data - Inventory'!DP110</f>
        <v>68352.502993934133</v>
      </c>
      <c r="DM125" s="305">
        <f>'[1]GHG Dashboard Data - Inventory'!DQ110</f>
        <v>1403.6043211593999</v>
      </c>
      <c r="DN125" s="305" t="str">
        <f>'[1]GHG Dashboard Data - Inventory'!DR110</f>
        <v/>
      </c>
      <c r="DO125" s="305" t="str">
        <f>'[1]GHG Dashboard Data - Inventory'!DS110</f>
        <v/>
      </c>
      <c r="DP125" s="305">
        <f>'[1]GHG Dashboard Data - Inventory'!DT110</f>
        <v>3662854.4574738322</v>
      </c>
      <c r="DQ125" s="305">
        <f>'[1]GHG Dashboard Data - Inventory'!DU110</f>
        <v>936.13039406076132</v>
      </c>
      <c r="DR125" s="305" t="str">
        <f>'[1]GHG Dashboard Data - Inventory'!DV110</f>
        <v/>
      </c>
      <c r="DS125" s="305">
        <f>'[1]GHG Dashboard Data - Inventory'!DW110</f>
        <v>27627.511390734508</v>
      </c>
      <c r="DT125" s="305" t="str">
        <f>'[1]GHG Dashboard Data - Inventory'!DX110</f>
        <v/>
      </c>
      <c r="DU125" s="305" t="str">
        <f>'[1]GHG Dashboard Data - Inventory'!DY110</f>
        <v/>
      </c>
      <c r="DV125" s="305" t="str">
        <f>'[1]GHG Dashboard Data - Inventory'!DZ110</f>
        <v/>
      </c>
      <c r="DW125" s="305" t="str">
        <f>'[1]GHG Dashboard Data - Inventory'!EA110</f>
        <v/>
      </c>
      <c r="DX125" s="305" t="str">
        <f>'[1]GHG Dashboard Data - Inventory'!EB110</f>
        <v/>
      </c>
      <c r="DY125" s="306" t="str">
        <f>'[1]GHG Dashboard Data - Inventory'!EC110</f>
        <v/>
      </c>
      <c r="DZ125" s="307">
        <f>'[1]GHG Dashboard Data - Inventory'!ED110</f>
        <v>3768447.6326834997</v>
      </c>
      <c r="EA125" s="307">
        <f>'[1]GHG Dashboard Data - Inventory'!EE110</f>
        <v>2380666.1775335399</v>
      </c>
      <c r="EB125" s="307">
        <f>'[1]GHG Dashboard Data - Inventory'!EF110</f>
        <v>937501.4032839</v>
      </c>
      <c r="EC125" s="307" t="str">
        <f>'[1]GHG Dashboard Data - Inventory'!EG110</f>
        <v/>
      </c>
      <c r="ED125" s="307">
        <f>'[1]GHG Dashboard Data - Inventory'!EH110</f>
        <v>388068.58</v>
      </c>
      <c r="EE125" s="307" t="str">
        <f>'[1]GHG Dashboard Data - Inventory'!EI110</f>
        <v/>
      </c>
      <c r="EF125" s="307" t="str">
        <f>'[1]GHG Dashboard Data - Inventory'!EJ110</f>
        <v/>
      </c>
      <c r="EG125" s="307" t="str">
        <f>'[1]GHG Dashboard Data - Inventory'!EK110</f>
        <v/>
      </c>
      <c r="EH125" s="307">
        <f>'[1]GHG Dashboard Data - Inventory'!EL110</f>
        <v>85644.529043771006</v>
      </c>
      <c r="EI125" s="307">
        <f>'[1]GHG Dashboard Data - Inventory'!EM110</f>
        <v>6266014.1510662278</v>
      </c>
      <c r="EJ125" s="307">
        <f>'[1]GHG Dashboard Data - Inventory'!EN110</f>
        <v>56219.876648338621</v>
      </c>
      <c r="EK125" s="307">
        <f>'[1]GHG Dashboard Data - Inventory'!EO110</f>
        <v>1403.6043211593999</v>
      </c>
      <c r="EL125" s="307" t="str">
        <f>'[1]GHG Dashboard Data - Inventory'!EP110</f>
        <v/>
      </c>
      <c r="EM125" s="307" t="str">
        <f>'[1]GHG Dashboard Data - Inventory'!EQ110</f>
        <v/>
      </c>
      <c r="EN125" s="307">
        <f>'[1]GHG Dashboard Data - Inventory'!ER110</f>
        <v>796857.21099347039</v>
      </c>
      <c r="EO125" s="307">
        <f>'[1]GHG Dashboard Data - Inventory'!ES110</f>
        <v>936.13039406076132</v>
      </c>
      <c r="EP125" s="307" t="str">
        <f>'[1]GHG Dashboard Data - Inventory'!ET110</f>
        <v/>
      </c>
      <c r="EQ125" s="307">
        <f>'[1]GHG Dashboard Data - Inventory'!EU110</f>
        <v>27627.511390734508</v>
      </c>
      <c r="ER125" s="307" t="str">
        <f>'[1]GHG Dashboard Data - Inventory'!EV110</f>
        <v/>
      </c>
      <c r="ES125" s="307" t="str">
        <f>'[1]GHG Dashboard Data - Inventory'!EW110</f>
        <v/>
      </c>
      <c r="ET125" s="307" t="str">
        <f>'[1]GHG Dashboard Data - Inventory'!EX110</f>
        <v/>
      </c>
      <c r="EU125" s="307" t="str">
        <f>'[1]GHG Dashboard Data - Inventory'!EY110</f>
        <v/>
      </c>
      <c r="EV125" s="307" t="str">
        <f>'[1]GHG Dashboard Data - Inventory'!EZ110</f>
        <v/>
      </c>
      <c r="EW125" s="308">
        <f t="shared" si="110"/>
        <v>388068.58</v>
      </c>
      <c r="EX125" s="309">
        <f>'[1]GHG Dashboard Data - Inventory'!FA110</f>
        <v>8051270.1253766008</v>
      </c>
      <c r="EY125" s="309">
        <f>'[1]GHG Dashboard Data - Inventory'!FB110</f>
        <v>6335770.2583813211</v>
      </c>
      <c r="EZ125" s="309">
        <f>'[1]GHG Dashboard Data - Inventory'!FC110</f>
        <v>3691418.0992586273</v>
      </c>
      <c r="FA125" s="309">
        <f>'[1]GHG Dashboard Data - Inventory'!FD110</f>
        <v>8148937.9456912549</v>
      </c>
      <c r="FB125" s="309">
        <f>'[1]GHG Dashboard Data - Inventory'!FE110</f>
        <v>6354836.3301412044</v>
      </c>
      <c r="FC125" s="309">
        <f>'[1]GHG Dashboard Data - Inventory'!FF110</f>
        <v>3691418.0992586273</v>
      </c>
      <c r="FD125" s="309" t="str">
        <f>'[1]GHG Dashboard Data - Inventory'!FG110</f>
        <v/>
      </c>
      <c r="FE125" s="309" t="str">
        <f>'[1]GHG Dashboard Data - Inventory'!FH110</f>
        <v/>
      </c>
      <c r="FF125" s="309" t="str">
        <f>'[1]GHG Dashboard Data - Inventory'!B110</f>
        <v>Yes</v>
      </c>
      <c r="FG125" s="31" t="str">
        <f>IFERROR(VLOOKUP(E125,'Climate data-must not modify'!A:D,4,FALSE),"")</f>
        <v>Continental</v>
      </c>
      <c r="FH125" s="31">
        <f t="shared" si="111"/>
        <v>55741.143083632807</v>
      </c>
      <c r="FI125" s="31">
        <f t="shared" si="112"/>
        <v>4479.1669266770668</v>
      </c>
      <c r="FJ125" s="35"/>
    </row>
    <row r="126" spans="1:166" s="31" customFormat="1">
      <c r="A126" s="31">
        <f t="shared" si="106"/>
        <v>11</v>
      </c>
      <c r="B126" s="31">
        <f t="shared" si="107"/>
        <v>111</v>
      </c>
      <c r="C126" s="34" t="str">
        <f t="shared" si="108"/>
        <v>Durban (eThekwini)_2013</v>
      </c>
      <c r="D126" s="231">
        <f>'[1]GHG Dashboard Data - Inventory'!H111</f>
        <v>2013</v>
      </c>
      <c r="E126" s="156" t="str">
        <f>'[1]GHG Dashboard Data - Inventory'!C111</f>
        <v>Durban (eThekwini)</v>
      </c>
      <c r="F126" s="156" t="str">
        <f>'[1]GHG Dashboard Data - Inventory'!D111</f>
        <v>South Africa</v>
      </c>
      <c r="G126" s="156" t="str">
        <f>'[1]GHG Dashboard Data - Inventory'!E111</f>
        <v>Africa</v>
      </c>
      <c r="H126" s="156">
        <f>'[1]GHG Dashboard Data - Inventory'!K111</f>
        <v>3442361</v>
      </c>
      <c r="I126" s="156">
        <f>'[1]GHG Dashboard Data - Inventory'!L111</f>
        <v>2292</v>
      </c>
      <c r="J126" s="156">
        <f>'[1]GHG Dashboard Data - Inventory'!M111/1000000</f>
        <v>0</v>
      </c>
      <c r="K126" s="156" t="str">
        <f>'[1]GHG Dashboard Data - Inventory'!J111</f>
        <v>BASIC</v>
      </c>
      <c r="L126" s="148">
        <f>'[1]GHG Dashboard Data - Inventory'!N111</f>
        <v>232184</v>
      </c>
      <c r="M126" s="148">
        <f>'[1]GHG Dashboard Data - Inventory'!O111</f>
        <v>3718802</v>
      </c>
      <c r="N126" s="149">
        <f>'[1]GHG Dashboard Data - Inventory'!P111</f>
        <v>203881</v>
      </c>
      <c r="O126" s="148">
        <f>'[1]GHG Dashboard Data - Inventory'!Q111</f>
        <v>5883.8099999999995</v>
      </c>
      <c r="P126" s="148">
        <f>'[1]GHG Dashboard Data - Inventory'!R111</f>
        <v>2909439.1</v>
      </c>
      <c r="Q126" s="149">
        <f>'[1]GHG Dashboard Data - Inventory'!S111</f>
        <v>87610</v>
      </c>
      <c r="R126" s="148">
        <f>'[1]GHG Dashboard Data - Inventory'!T111</f>
        <v>2765800</v>
      </c>
      <c r="S126" s="148">
        <f>'[1]GHG Dashboard Data - Inventory'!U111</f>
        <v>4812446</v>
      </c>
      <c r="T126" s="149">
        <f>'[1]GHG Dashboard Data - Inventory'!V111</f>
        <v>118872</v>
      </c>
      <c r="U126" s="148">
        <f>'[1]GHG Dashboard Data - Inventory'!W111</f>
        <v>1469120</v>
      </c>
      <c r="V126" s="148">
        <f>'[1]GHG Dashboard Data - Inventory'!X111</f>
        <v>0</v>
      </c>
      <c r="W126" s="149">
        <f>'[1]GHG Dashboard Data - Inventory'!Y111</f>
        <v>0</v>
      </c>
      <c r="X126" s="150">
        <f>'[1]GHG Dashboard Data - Inventory'!Z111</f>
        <v>0</v>
      </c>
      <c r="Y126" s="148">
        <f>'[1]GHG Dashboard Data - Inventory'!AA111</f>
        <v>0</v>
      </c>
      <c r="Z126" s="148">
        <f>'[1]GHG Dashboard Data - Inventory'!AB111</f>
        <v>0</v>
      </c>
      <c r="AA126" s="149">
        <f>'[1]GHG Dashboard Data - Inventory'!AC111</f>
        <v>0</v>
      </c>
      <c r="AB126" s="148">
        <f>'[1]GHG Dashboard Data - Inventory'!AD111</f>
        <v>0</v>
      </c>
      <c r="AC126" s="148">
        <f>'[1]GHG Dashboard Data - Inventory'!AE111</f>
        <v>0</v>
      </c>
      <c r="AD126" s="149">
        <f>'[1]GHG Dashboard Data - Inventory'!AF111</f>
        <v>0</v>
      </c>
      <c r="AE126" s="148">
        <f>'[1]GHG Dashboard Data - Inventory'!AG111</f>
        <v>0</v>
      </c>
      <c r="AF126" s="148">
        <f>'[1]GHG Dashboard Data - Inventory'!AH111</f>
        <v>0</v>
      </c>
      <c r="AG126" s="148">
        <f>'[1]GHG Dashboard Data - Inventory'!AI111</f>
        <v>6421194</v>
      </c>
      <c r="AH126" s="148">
        <f>'[1]GHG Dashboard Data - Inventory'!AJ111</f>
        <v>0</v>
      </c>
      <c r="AI126" s="149">
        <f>'[1]GHG Dashboard Data - Inventory'!AK111</f>
        <v>0</v>
      </c>
      <c r="AJ126" s="148">
        <f>'[1]GHG Dashboard Data - Inventory'!AL111</f>
        <v>0</v>
      </c>
      <c r="AK126" s="148">
        <f>'[1]GHG Dashboard Data - Inventory'!AM111</f>
        <v>0</v>
      </c>
      <c r="AL126" s="149">
        <f>'[1]GHG Dashboard Data - Inventory'!AN111</f>
        <v>0</v>
      </c>
      <c r="AM126" s="148">
        <f>'[1]GHG Dashboard Data - Inventory'!AO111</f>
        <v>0</v>
      </c>
      <c r="AN126" s="148">
        <f>'[1]GHG Dashboard Data - Inventory'!AP111</f>
        <v>0</v>
      </c>
      <c r="AO126" s="149">
        <f>'[1]GHG Dashboard Data - Inventory'!AQ111</f>
        <v>4427757</v>
      </c>
      <c r="AP126" s="148">
        <f>'[1]GHG Dashboard Data - Inventory'!AR111</f>
        <v>0</v>
      </c>
      <c r="AQ126" s="148">
        <f>'[1]GHG Dashboard Data - Inventory'!AS111</f>
        <v>0</v>
      </c>
      <c r="AR126" s="149">
        <f>'[1]GHG Dashboard Data - Inventory'!AT111</f>
        <v>207341</v>
      </c>
      <c r="AS126" s="148">
        <f>'[1]GHG Dashboard Data - Inventory'!AU111</f>
        <v>0</v>
      </c>
      <c r="AT126" s="148">
        <f>'[1]GHG Dashboard Data - Inventory'!AV111</f>
        <v>0</v>
      </c>
      <c r="AU126" s="149">
        <f>'[1]GHG Dashboard Data - Inventory'!AW111</f>
        <v>0</v>
      </c>
      <c r="AV126" s="148">
        <f>'[1]GHG Dashboard Data - Inventory'!AX111</f>
        <v>298508</v>
      </c>
      <c r="AW126" s="148">
        <f>'[1]GHG Dashboard Data - Inventory'!AY111</f>
        <v>0</v>
      </c>
      <c r="AX126" s="150">
        <f>'[1]GHG Dashboard Data - Inventory'!AZ111</f>
        <v>0</v>
      </c>
      <c r="AY126" s="148">
        <f>'[1]GHG Dashboard Data - Inventory'!BA111</f>
        <v>0</v>
      </c>
      <c r="AZ126" s="148">
        <f>'[1]GHG Dashboard Data - Inventory'!BB111</f>
        <v>0</v>
      </c>
      <c r="BA126" s="150">
        <f>'[1]GHG Dashboard Data - Inventory'!BC111</f>
        <v>0</v>
      </c>
      <c r="BB126" s="148">
        <f>'[1]GHG Dashboard Data - Inventory'!BD111</f>
        <v>0</v>
      </c>
      <c r="BC126" s="148">
        <f>'[1]GHG Dashboard Data - Inventory'!BE111</f>
        <v>0</v>
      </c>
      <c r="BD126" s="150">
        <f>'[1]GHG Dashboard Data - Inventory'!BF111</f>
        <v>0</v>
      </c>
      <c r="BE126" s="148">
        <f>'[1]GHG Dashboard Data - Inventory'!BG111</f>
        <v>46529</v>
      </c>
      <c r="BF126" s="148">
        <f>'[1]GHG Dashboard Data - Inventory'!BH111</f>
        <v>0</v>
      </c>
      <c r="BG126" s="150">
        <f>'[1]GHG Dashboard Data - Inventory'!BI111</f>
        <v>0</v>
      </c>
      <c r="BH126" s="149">
        <f>'[1]GHG Dashboard Data - Inventory'!BJ111</f>
        <v>297174</v>
      </c>
      <c r="BI126" s="149">
        <f>'[1]GHG Dashboard Data - Inventory'!BK111</f>
        <v>47885</v>
      </c>
      <c r="BJ126" s="149">
        <f>'[1]GHG Dashboard Data - Inventory'!BL111</f>
        <v>21323</v>
      </c>
      <c r="BK126" s="149">
        <f>'[1]GHG Dashboard Data - Inventory'!BM111</f>
        <v>0</v>
      </c>
      <c r="BL126" s="149">
        <f>'[1]GHG Dashboard Data - Inventory'!BN111</f>
        <v>71310</v>
      </c>
      <c r="BM126" s="151">
        <f>'[1]GHG Dashboard Data - Inventory'!BO111</f>
        <v>976</v>
      </c>
      <c r="BN126" s="269">
        <f>'[1]GHG Dashboard Data - Inventory'!BP111</f>
        <v>0</v>
      </c>
      <c r="BO126" s="269">
        <f>'[1]GHG Dashboard Data - Inventory'!BQ111</f>
        <v>0</v>
      </c>
      <c r="BP126" s="269">
        <f>'[1]GHG Dashboard Data - Inventory'!BR111</f>
        <v>0</v>
      </c>
      <c r="BQ126" s="269">
        <f>'[1]GHG Dashboard Data - Inventory'!BS111</f>
        <v>0</v>
      </c>
      <c r="BR126" s="269">
        <f>'[1]GHG Dashboard Data - Inventory'!BT111</f>
        <v>0</v>
      </c>
      <c r="BS126" s="269">
        <f>'[1]GHG Dashboard Data - Inventory'!BU111</f>
        <v>0</v>
      </c>
      <c r="BT126" s="152" t="str">
        <f t="shared" si="109"/>
        <v>Durban (eThekwini)_2013</v>
      </c>
      <c r="BU126" s="152">
        <f>'[1]GHG Dashboard Data - Inventory'!BW111</f>
        <v>22679905.91</v>
      </c>
      <c r="BV126" s="152">
        <f>'[1]GHG Dashboard Data - Inventory'!BX111</f>
        <v>28163058.91</v>
      </c>
      <c r="BW126" s="152">
        <f>'[1]GHG Dashboard Data - Inventory'!BY111</f>
        <v>28164034.91</v>
      </c>
      <c r="BX126" s="152">
        <f>'[1]GHG Dashboard Data - Inventory'!BZ111</f>
        <v>11676910.810000001</v>
      </c>
      <c r="BY126" s="302">
        <f>'[1]GHG Dashboard Data - Inventory'!CA111</f>
        <v>15913674.91</v>
      </c>
      <c r="BZ126" s="302">
        <f>'[1]GHG Dashboard Data - Inventory'!CB111</f>
        <v>6421194</v>
      </c>
      <c r="CA126" s="302">
        <f>'[1]GHG Dashboard Data - Inventory'!CC111</f>
        <v>345037</v>
      </c>
      <c r="CB126" s="303">
        <f>'[1]GHG Dashboard Data - Inventory'!CD111</f>
        <v>16324037.91</v>
      </c>
      <c r="CC126" s="303">
        <f>'[1]GHG Dashboard Data - Inventory'!CE111</f>
        <v>11056292</v>
      </c>
      <c r="CD126" s="303">
        <f>'[1]GHG Dashboard Data - Inventory'!CF111</f>
        <v>345037</v>
      </c>
      <c r="CE126" s="303">
        <f>'[1]GHG Dashboard Data - Inventory'!CG111</f>
        <v>345059</v>
      </c>
      <c r="CF126" s="303">
        <f>'[1]GHG Dashboard Data - Inventory'!CH111</f>
        <v>92633</v>
      </c>
      <c r="CG126" s="304">
        <f>'[1]GHG Dashboard Data - Inventory'!CI111</f>
        <v>4472987.8100000005</v>
      </c>
      <c r="CH126" s="304">
        <f>'[1]GHG Dashboard Data - Inventory'!CK111</f>
        <v>6421194</v>
      </c>
      <c r="CI126" s="304">
        <f>SUM('[1]GHG Dashboard Data - Inventory'!CL111:CM111)</f>
        <v>345037</v>
      </c>
      <c r="CJ126" s="304">
        <f>'[1]GHG Dashboard Data - Inventory'!CN111</f>
        <v>345059</v>
      </c>
      <c r="CK126" s="304">
        <f>'[1]GHG Dashboard Data - Inventory'!CO111</f>
        <v>92633</v>
      </c>
      <c r="CL126" s="302">
        <f>'[1]GHG Dashboard Data - Inventory'!CP111</f>
        <v>3950986</v>
      </c>
      <c r="CM126" s="302">
        <f>'[1]GHG Dashboard Data - Inventory'!CQ111</f>
        <v>2915322.91</v>
      </c>
      <c r="CN126" s="302">
        <f>'[1]GHG Dashboard Data - Inventory'!CR111</f>
        <v>7578246</v>
      </c>
      <c r="CO126" s="302">
        <f>'[1]GHG Dashboard Data - Inventory'!CS111</f>
        <v>1469120</v>
      </c>
      <c r="CP126" s="302" t="str">
        <f>'[1]GHG Dashboard Data - Inventory'!CT111</f>
        <v/>
      </c>
      <c r="CQ126" s="302" t="str">
        <f>'[1]GHG Dashboard Data - Inventory'!CU111</f>
        <v/>
      </c>
      <c r="CR126" s="302" t="str">
        <f>'[1]GHG Dashboard Data - Inventory'!CV111</f>
        <v/>
      </c>
      <c r="CS126" s="302" t="str">
        <f>'[1]GHG Dashboard Data - Inventory'!CW111</f>
        <v/>
      </c>
      <c r="CT126" s="302">
        <f>'[1]GHG Dashboard Data - Inventory'!CX111</f>
        <v>6421194</v>
      </c>
      <c r="CU126" s="302" t="str">
        <f>'[1]GHG Dashboard Data - Inventory'!CY111</f>
        <v/>
      </c>
      <c r="CV126" s="302" t="str">
        <f>'[1]GHG Dashboard Data - Inventory'!CZ111</f>
        <v/>
      </c>
      <c r="CW126" s="302" t="str">
        <f>'[1]GHG Dashboard Data - Inventory'!DA111</f>
        <v/>
      </c>
      <c r="CX126" s="302" t="str">
        <f>'[1]GHG Dashboard Data - Inventory'!DB111</f>
        <v/>
      </c>
      <c r="CY126" s="302">
        <f>'[1]GHG Dashboard Data - Inventory'!DC111</f>
        <v>298508</v>
      </c>
      <c r="CZ126" s="302" t="str">
        <f>'[1]GHG Dashboard Data - Inventory'!DD111</f>
        <v/>
      </c>
      <c r="DA126" s="302" t="str">
        <f>'[1]GHG Dashboard Data - Inventory'!DE111</f>
        <v/>
      </c>
      <c r="DB126" s="302">
        <f>'[1]GHG Dashboard Data - Inventory'!DF111</f>
        <v>46529</v>
      </c>
      <c r="DC126" s="305">
        <f>'[1]GHG Dashboard Data - Inventory'!DG111</f>
        <v>4154867</v>
      </c>
      <c r="DD126" s="305">
        <f>'[1]GHG Dashboard Data - Inventory'!DH111</f>
        <v>3002932.91</v>
      </c>
      <c r="DE126" s="305">
        <f>'[1]GHG Dashboard Data - Inventory'!DI111</f>
        <v>7697118</v>
      </c>
      <c r="DF126" s="305">
        <f>'[1]GHG Dashboard Data - Inventory'!DJ111</f>
        <v>1469120</v>
      </c>
      <c r="DG126" s="305" t="str">
        <f>'[1]GHG Dashboard Data - Inventory'!DK111</f>
        <v/>
      </c>
      <c r="DH126" s="305" t="str">
        <f>'[1]GHG Dashboard Data - Inventory'!DL111</f>
        <v/>
      </c>
      <c r="DI126" s="305" t="str">
        <f>'[1]GHG Dashboard Data - Inventory'!DM111</f>
        <v/>
      </c>
      <c r="DJ126" s="305" t="str">
        <f>'[1]GHG Dashboard Data - Inventory'!DN111</f>
        <v/>
      </c>
      <c r="DK126" s="305">
        <f>'[1]GHG Dashboard Data - Inventory'!DO111</f>
        <v>6421194</v>
      </c>
      <c r="DL126" s="305" t="str">
        <f>'[1]GHG Dashboard Data - Inventory'!DP111</f>
        <v/>
      </c>
      <c r="DM126" s="305">
        <f>'[1]GHG Dashboard Data - Inventory'!DQ111</f>
        <v>4427757</v>
      </c>
      <c r="DN126" s="305">
        <f>'[1]GHG Dashboard Data - Inventory'!DR111</f>
        <v>207341</v>
      </c>
      <c r="DO126" s="305" t="str">
        <f>'[1]GHG Dashboard Data - Inventory'!DS111</f>
        <v/>
      </c>
      <c r="DP126" s="305">
        <f>'[1]GHG Dashboard Data - Inventory'!DT111</f>
        <v>298508</v>
      </c>
      <c r="DQ126" s="305" t="str">
        <f>'[1]GHG Dashboard Data - Inventory'!DU111</f>
        <v/>
      </c>
      <c r="DR126" s="305" t="str">
        <f>'[1]GHG Dashboard Data - Inventory'!DV111</f>
        <v/>
      </c>
      <c r="DS126" s="305">
        <f>'[1]GHG Dashboard Data - Inventory'!DW111</f>
        <v>46529</v>
      </c>
      <c r="DT126" s="305">
        <f>'[1]GHG Dashboard Data - Inventory'!DX111</f>
        <v>297174</v>
      </c>
      <c r="DU126" s="305">
        <f>'[1]GHG Dashboard Data - Inventory'!DY111</f>
        <v>47885</v>
      </c>
      <c r="DV126" s="305">
        <f>'[1]GHG Dashboard Data - Inventory'!DZ111</f>
        <v>21323</v>
      </c>
      <c r="DW126" s="305" t="str">
        <f>'[1]GHG Dashboard Data - Inventory'!EA111</f>
        <v/>
      </c>
      <c r="DX126" s="305">
        <f>'[1]GHG Dashboard Data - Inventory'!EB111</f>
        <v>71310</v>
      </c>
      <c r="DY126" s="306">
        <f>'[1]GHG Dashboard Data - Inventory'!EC111</f>
        <v>976</v>
      </c>
      <c r="DZ126" s="307">
        <f>'[1]GHG Dashboard Data - Inventory'!ED111</f>
        <v>232184</v>
      </c>
      <c r="EA126" s="307">
        <f>'[1]GHG Dashboard Data - Inventory'!EE111</f>
        <v>5883.8099999999995</v>
      </c>
      <c r="EB126" s="307">
        <f>'[1]GHG Dashboard Data - Inventory'!EF111</f>
        <v>2765800</v>
      </c>
      <c r="EC126" s="307">
        <f>'[1]GHG Dashboard Data - Inventory'!EG111</f>
        <v>1469120</v>
      </c>
      <c r="ED126" s="307" t="str">
        <f>'[1]GHG Dashboard Data - Inventory'!EH111</f>
        <v/>
      </c>
      <c r="EE126" s="307" t="str">
        <f>'[1]GHG Dashboard Data - Inventory'!EI111</f>
        <v/>
      </c>
      <c r="EF126" s="307" t="str">
        <f>'[1]GHG Dashboard Data - Inventory'!EJ111</f>
        <v/>
      </c>
      <c r="EG126" s="307" t="str">
        <f>'[1]GHG Dashboard Data - Inventory'!EK111</f>
        <v/>
      </c>
      <c r="EH126" s="307" t="str">
        <f>'[1]GHG Dashboard Data - Inventory'!EL111</f>
        <v/>
      </c>
      <c r="EI126" s="307">
        <f>'[1]GHG Dashboard Data - Inventory'!EM111</f>
        <v>6421194</v>
      </c>
      <c r="EJ126" s="307" t="str">
        <f>'[1]GHG Dashboard Data - Inventory'!EN111</f>
        <v/>
      </c>
      <c r="EK126" s="307" t="str">
        <f>'[1]GHG Dashboard Data - Inventory'!EO111</f>
        <v/>
      </c>
      <c r="EL126" s="307" t="str">
        <f>'[1]GHG Dashboard Data - Inventory'!EP111</f>
        <v/>
      </c>
      <c r="EM126" s="307" t="str">
        <f>'[1]GHG Dashboard Data - Inventory'!EQ111</f>
        <v/>
      </c>
      <c r="EN126" s="307">
        <f>'[1]GHG Dashboard Data - Inventory'!ER111</f>
        <v>298508</v>
      </c>
      <c r="EO126" s="307" t="str">
        <f>'[1]GHG Dashboard Data - Inventory'!ES111</f>
        <v/>
      </c>
      <c r="EP126" s="307" t="str">
        <f>'[1]GHG Dashboard Data - Inventory'!ET111</f>
        <v/>
      </c>
      <c r="EQ126" s="307">
        <f>'[1]GHG Dashboard Data - Inventory'!EU111</f>
        <v>46529</v>
      </c>
      <c r="ER126" s="307">
        <f>'[1]GHG Dashboard Data - Inventory'!EV111</f>
        <v>297174</v>
      </c>
      <c r="ES126" s="307">
        <f>'[1]GHG Dashboard Data - Inventory'!EW111</f>
        <v>47885</v>
      </c>
      <c r="ET126" s="307">
        <f>'[1]GHG Dashboard Data - Inventory'!EX111</f>
        <v>21323</v>
      </c>
      <c r="EU126" s="307" t="str">
        <f>'[1]GHG Dashboard Data - Inventory'!EY111</f>
        <v/>
      </c>
      <c r="EV126" s="307">
        <f>'[1]GHG Dashboard Data - Inventory'!EZ111</f>
        <v>71310</v>
      </c>
      <c r="EW126" s="308">
        <f t="shared" si="110"/>
        <v>1469120</v>
      </c>
      <c r="EX126" s="309">
        <f>'[1]GHG Dashboard Data - Inventory'!FA111</f>
        <v>15913674.91</v>
      </c>
      <c r="EY126" s="309">
        <f>'[1]GHG Dashboard Data - Inventory'!FB111</f>
        <v>6421194</v>
      </c>
      <c r="EZ126" s="309">
        <f>'[1]GHG Dashboard Data - Inventory'!FC111</f>
        <v>345037</v>
      </c>
      <c r="FA126" s="309">
        <f>'[1]GHG Dashboard Data - Inventory'!FD111</f>
        <v>16324037.91</v>
      </c>
      <c r="FB126" s="309">
        <f>'[1]GHG Dashboard Data - Inventory'!FE111</f>
        <v>11056292</v>
      </c>
      <c r="FC126" s="309">
        <f>'[1]GHG Dashboard Data - Inventory'!FF111</f>
        <v>345037</v>
      </c>
      <c r="FD126" s="309">
        <f>'[1]GHG Dashboard Data - Inventory'!FG111</f>
        <v>345059</v>
      </c>
      <c r="FE126" s="309">
        <f>'[1]GHG Dashboard Data - Inventory'!FH111</f>
        <v>92633</v>
      </c>
      <c r="FF126" s="309" t="str">
        <f>'[1]GHG Dashboard Data - Inventory'!B111</f>
        <v>Yes</v>
      </c>
      <c r="FG126" s="31" t="str">
        <f>IFERROR(VLOOKUP(E126,'Climate data-must not modify'!A:D,4,FALSE),"")</f>
        <v>Sub-tropical</v>
      </c>
      <c r="FH126" s="31" t="str">
        <f t="shared" si="111"/>
        <v/>
      </c>
      <c r="FI126" s="31">
        <f t="shared" si="112"/>
        <v>1501.9027050610821</v>
      </c>
      <c r="FJ126" s="35"/>
    </row>
    <row r="127" spans="1:166" s="31" customFormat="1">
      <c r="A127" s="31">
        <f t="shared" si="106"/>
        <v>11</v>
      </c>
      <c r="B127" s="31">
        <f t="shared" si="107"/>
        <v>112</v>
      </c>
      <c r="C127" s="34" t="str">
        <f t="shared" si="108"/>
        <v>Yokohama_2013</v>
      </c>
      <c r="D127" s="231">
        <f>'[1]GHG Dashboard Data - Inventory'!H112</f>
        <v>2013</v>
      </c>
      <c r="E127" s="156" t="str">
        <f>'[1]GHG Dashboard Data - Inventory'!C112</f>
        <v>Yokohama</v>
      </c>
      <c r="F127" s="156" t="str">
        <f>'[1]GHG Dashboard Data - Inventory'!D112</f>
        <v>Japan</v>
      </c>
      <c r="G127" s="156" t="str">
        <f>'[1]GHG Dashboard Data - Inventory'!E112</f>
        <v>East Asia and Oceania</v>
      </c>
      <c r="H127" s="156">
        <f>'[1]GHG Dashboard Data - Inventory'!K112</f>
        <v>3702551</v>
      </c>
      <c r="I127" s="156">
        <f>'[1]GHG Dashboard Data - Inventory'!L112</f>
        <v>435.23</v>
      </c>
      <c r="J127" s="156">
        <f>'[1]GHG Dashboard Data - Inventory'!M112/1000000</f>
        <v>126607.374</v>
      </c>
      <c r="K127" s="156" t="str">
        <f>'[1]GHG Dashboard Data - Inventory'!J112</f>
        <v>BASIC</v>
      </c>
      <c r="L127" s="148">
        <f>'[1]GHG Dashboard Data - Inventory'!N112</f>
        <v>1680503.04614554</v>
      </c>
      <c r="M127" s="148">
        <f>'[1]GHG Dashboard Data - Inventory'!O112</f>
        <v>3328424.2498737662</v>
      </c>
      <c r="N127" s="149" t="str">
        <f>'[1]GHG Dashboard Data - Inventory'!P112</f>
        <v>NE</v>
      </c>
      <c r="O127" s="148">
        <f>'[1]GHG Dashboard Data - Inventory'!Q112</f>
        <v>937902.01138605853</v>
      </c>
      <c r="P127" s="148">
        <f>'[1]GHG Dashboard Data - Inventory'!R112</f>
        <v>3926611.3778330036</v>
      </c>
      <c r="Q127" s="149" t="str">
        <f>'[1]GHG Dashboard Data - Inventory'!S112</f>
        <v>NE</v>
      </c>
      <c r="R127" s="148">
        <f>'[1]GHG Dashboard Data - Inventory'!T112</f>
        <v>703883.01282481453</v>
      </c>
      <c r="S127" s="148">
        <f>'[1]GHG Dashboard Data - Inventory'!U112</f>
        <v>1587225.1074652714</v>
      </c>
      <c r="T127" s="149" t="str">
        <f>'[1]GHG Dashboard Data - Inventory'!V112</f>
        <v>NE</v>
      </c>
      <c r="U127" s="148">
        <f>'[1]GHG Dashboard Data - Inventory'!W112</f>
        <v>4370097.3239124445</v>
      </c>
      <c r="V127" s="148">
        <f>'[1]GHG Dashboard Data - Inventory'!X112</f>
        <v>136873.15326958254</v>
      </c>
      <c r="W127" s="149" t="str">
        <f>'[1]GHG Dashboard Data - Inventory'!Y112</f>
        <v>NE</v>
      </c>
      <c r="X127" s="150" t="str">
        <f>'[1]GHG Dashboard Data - Inventory'!Z112</f>
        <v>NO</v>
      </c>
      <c r="Y127" s="148">
        <f>'[1]GHG Dashboard Data - Inventory'!AA112</f>
        <v>150370.574784731</v>
      </c>
      <c r="Z127" s="148">
        <f>'[1]GHG Dashboard Data - Inventory'!AB112</f>
        <v>9566.7141277385654</v>
      </c>
      <c r="AA127" s="149" t="str">
        <f>'[1]GHG Dashboard Data - Inventory'!AC112</f>
        <v>NE</v>
      </c>
      <c r="AB127" s="148" t="str">
        <f>'[1]GHG Dashboard Data - Inventory'!AD112</f>
        <v>NE</v>
      </c>
      <c r="AC127" s="148" t="str">
        <f>'[1]GHG Dashboard Data - Inventory'!AE112</f>
        <v>NE</v>
      </c>
      <c r="AD127" s="149" t="str">
        <f>'[1]GHG Dashboard Data - Inventory'!AF112</f>
        <v>NE</v>
      </c>
      <c r="AE127" s="148" t="str">
        <f>'[1]GHG Dashboard Data - Inventory'!AG112</f>
        <v>NE</v>
      </c>
      <c r="AF127" s="148" t="str">
        <f>'[1]GHG Dashboard Data - Inventory'!AH112</f>
        <v>NE</v>
      </c>
      <c r="AG127" s="148">
        <f>'[1]GHG Dashboard Data - Inventory'!AI112</f>
        <v>3692906</v>
      </c>
      <c r="AH127" s="148" t="str">
        <f>'[1]GHG Dashboard Data - Inventory'!AJ112</f>
        <v>IE</v>
      </c>
      <c r="AI127" s="149" t="str">
        <f>'[1]GHG Dashboard Data - Inventory'!AK112</f>
        <v>NE</v>
      </c>
      <c r="AJ127" s="148" t="str">
        <f>'[1]GHG Dashboard Data - Inventory'!AL112</f>
        <v>NO</v>
      </c>
      <c r="AK127" s="148">
        <f>'[1]GHG Dashboard Data - Inventory'!AM112</f>
        <v>441286</v>
      </c>
      <c r="AL127" s="149" t="str">
        <f>'[1]GHG Dashboard Data - Inventory'!AN112</f>
        <v>NE</v>
      </c>
      <c r="AM127" s="148" t="str">
        <f>'[1]GHG Dashboard Data - Inventory'!AO112</f>
        <v>NE</v>
      </c>
      <c r="AN127" s="148" t="str">
        <f>'[1]GHG Dashboard Data - Inventory'!AP112</f>
        <v>IE</v>
      </c>
      <c r="AO127" s="149">
        <f>'[1]GHG Dashboard Data - Inventory'!AQ112</f>
        <v>150161</v>
      </c>
      <c r="AP127" s="148" t="str">
        <f>'[1]GHG Dashboard Data - Inventory'!AR112</f>
        <v>NO</v>
      </c>
      <c r="AQ127" s="148" t="str">
        <f>'[1]GHG Dashboard Data - Inventory'!AS112</f>
        <v>NO</v>
      </c>
      <c r="AR127" s="149" t="str">
        <f>'[1]GHG Dashboard Data - Inventory'!AT112</f>
        <v>NE</v>
      </c>
      <c r="AS127" s="148" t="str">
        <f>'[1]GHG Dashboard Data - Inventory'!AU112</f>
        <v>NE</v>
      </c>
      <c r="AT127" s="148" t="str">
        <f>'[1]GHG Dashboard Data - Inventory'!AV112</f>
        <v>NE</v>
      </c>
      <c r="AU127" s="149" t="str">
        <f>'[1]GHG Dashboard Data - Inventory'!AW112</f>
        <v>NE</v>
      </c>
      <c r="AV127" s="148" t="str">
        <f>'[1]GHG Dashboard Data - Inventory'!AX112</f>
        <v>NE</v>
      </c>
      <c r="AW127" s="148" t="str">
        <f>'[1]GHG Dashboard Data - Inventory'!AY112</f>
        <v>NE</v>
      </c>
      <c r="AX127" s="150" t="str">
        <f>'[1]GHG Dashboard Data - Inventory'!AZ112</f>
        <v>NE</v>
      </c>
      <c r="AY127" s="148" t="str">
        <f>'[1]GHG Dashboard Data - Inventory'!BA112</f>
        <v>NE</v>
      </c>
      <c r="AZ127" s="148" t="str">
        <f>'[1]GHG Dashboard Data - Inventory'!BB112</f>
        <v>NE</v>
      </c>
      <c r="BA127" s="150" t="str">
        <f>'[1]GHG Dashboard Data - Inventory'!BC112</f>
        <v>NE</v>
      </c>
      <c r="BB127" s="148" t="str">
        <f>'[1]GHG Dashboard Data - Inventory'!BD112</f>
        <v>NE</v>
      </c>
      <c r="BC127" s="148" t="str">
        <f>'[1]GHG Dashboard Data - Inventory'!BE112</f>
        <v>NE</v>
      </c>
      <c r="BD127" s="150" t="str">
        <f>'[1]GHG Dashboard Data - Inventory'!BF112</f>
        <v>NE</v>
      </c>
      <c r="BE127" s="148" t="str">
        <f>'[1]GHG Dashboard Data - Inventory'!BG112</f>
        <v>NE</v>
      </c>
      <c r="BF127" s="148" t="str">
        <f>'[1]GHG Dashboard Data - Inventory'!BH112</f>
        <v>NE</v>
      </c>
      <c r="BG127" s="150" t="str">
        <f>'[1]GHG Dashboard Data - Inventory'!BI112</f>
        <v>NE</v>
      </c>
      <c r="BH127" s="149" t="str">
        <f>'[1]GHG Dashboard Data - Inventory'!BJ112</f>
        <v>NE</v>
      </c>
      <c r="BI127" s="149" t="str">
        <f>'[1]GHG Dashboard Data - Inventory'!BK112</f>
        <v>NE</v>
      </c>
      <c r="BJ127" s="149" t="str">
        <f>'[1]GHG Dashboard Data - Inventory'!BL112</f>
        <v>NE</v>
      </c>
      <c r="BK127" s="149" t="str">
        <f>'[1]GHG Dashboard Data - Inventory'!BM112</f>
        <v>NE</v>
      </c>
      <c r="BL127" s="149" t="str">
        <f>'[1]GHG Dashboard Data - Inventory'!BN112</f>
        <v>NE</v>
      </c>
      <c r="BM127" s="151" t="str">
        <f>'[1]GHG Dashboard Data - Inventory'!BO112</f>
        <v>NE</v>
      </c>
      <c r="BN127" s="269">
        <f>'[1]GHG Dashboard Data - Inventory'!BP112</f>
        <v>0</v>
      </c>
      <c r="BO127" s="269">
        <f>'[1]GHG Dashboard Data - Inventory'!BQ112</f>
        <v>0</v>
      </c>
      <c r="BP127" s="269">
        <f>'[1]GHG Dashboard Data - Inventory'!BR112</f>
        <v>0</v>
      </c>
      <c r="BQ127" s="269">
        <f>'[1]GHG Dashboard Data - Inventory'!BS112</f>
        <v>0</v>
      </c>
      <c r="BR127" s="269">
        <f>'[1]GHG Dashboard Data - Inventory'!BT112</f>
        <v>0</v>
      </c>
      <c r="BS127" s="269">
        <f>'[1]GHG Dashboard Data - Inventory'!BU112</f>
        <v>0</v>
      </c>
      <c r="BT127" s="152" t="str">
        <f t="shared" si="109"/>
        <v>Yokohama_2013</v>
      </c>
      <c r="BU127" s="152">
        <f>'[1]GHG Dashboard Data - Inventory'!BW112</f>
        <v>20965648.571622953</v>
      </c>
      <c r="BV127" s="152">
        <f>'[1]GHG Dashboard Data - Inventory'!BX112</f>
        <v>21115809.571622953</v>
      </c>
      <c r="BW127" s="152">
        <f>'[1]GHG Dashboard Data - Inventory'!BY112</f>
        <v>21115809.571622953</v>
      </c>
      <c r="BX127" s="152">
        <f>'[1]GHG Dashboard Data - Inventory'!BZ112</f>
        <v>11535661.969053589</v>
      </c>
      <c r="BY127" s="302">
        <f>'[1]GHG Dashboard Data - Inventory'!CA112</f>
        <v>16831456.571622953</v>
      </c>
      <c r="BZ127" s="302">
        <f>'[1]GHG Dashboard Data - Inventory'!CB112</f>
        <v>4134192</v>
      </c>
      <c r="CA127" s="302" t="str">
        <f>'[1]GHG Dashboard Data - Inventory'!CC112</f>
        <v/>
      </c>
      <c r="CB127" s="303">
        <f>'[1]GHG Dashboard Data - Inventory'!CD112</f>
        <v>16831456.571622953</v>
      </c>
      <c r="CC127" s="303">
        <f>'[1]GHG Dashboard Data - Inventory'!CE112</f>
        <v>4284353</v>
      </c>
      <c r="CD127" s="303" t="str">
        <f>'[1]GHG Dashboard Data - Inventory'!CF112</f>
        <v/>
      </c>
      <c r="CE127" s="303" t="str">
        <f>'[1]GHG Dashboard Data - Inventory'!CG112</f>
        <v/>
      </c>
      <c r="CF127" s="303" t="str">
        <f>'[1]GHG Dashboard Data - Inventory'!CH112</f>
        <v/>
      </c>
      <c r="CG127" s="304">
        <f>'[1]GHG Dashboard Data - Inventory'!CI112</f>
        <v>7842755.9690535879</v>
      </c>
      <c r="CH127" s="304">
        <f>'[1]GHG Dashboard Data - Inventory'!CK112</f>
        <v>3692906</v>
      </c>
      <c r="CI127" s="304">
        <f>SUM('[1]GHG Dashboard Data - Inventory'!CL112:CM112)</f>
        <v>0</v>
      </c>
      <c r="CJ127" s="304" t="str">
        <f>'[1]GHG Dashboard Data - Inventory'!CN112</f>
        <v/>
      </c>
      <c r="CK127" s="304" t="str">
        <f>'[1]GHG Dashboard Data - Inventory'!CO112</f>
        <v/>
      </c>
      <c r="CL127" s="302">
        <f>'[1]GHG Dashboard Data - Inventory'!CP112</f>
        <v>5008927.2960193064</v>
      </c>
      <c r="CM127" s="302">
        <f>'[1]GHG Dashboard Data - Inventory'!CQ112</f>
        <v>4864513.3892190624</v>
      </c>
      <c r="CN127" s="302">
        <f>'[1]GHG Dashboard Data - Inventory'!CR112</f>
        <v>2291108.1202900857</v>
      </c>
      <c r="CO127" s="302">
        <f>'[1]GHG Dashboard Data - Inventory'!CS112</f>
        <v>4506970.477182027</v>
      </c>
      <c r="CP127" s="302">
        <f>'[1]GHG Dashboard Data - Inventory'!CT112</f>
        <v>159937.28891246955</v>
      </c>
      <c r="CQ127" s="302" t="str">
        <f>'[1]GHG Dashboard Data - Inventory'!CU112</f>
        <v/>
      </c>
      <c r="CR127" s="302" t="str">
        <f>'[1]GHG Dashboard Data - Inventory'!CV112</f>
        <v/>
      </c>
      <c r="CS127" s="302" t="str">
        <f>'[1]GHG Dashboard Data - Inventory'!CW112</f>
        <v/>
      </c>
      <c r="CT127" s="302">
        <f>'[1]GHG Dashboard Data - Inventory'!CX112</f>
        <v>3692906</v>
      </c>
      <c r="CU127" s="302">
        <f>'[1]GHG Dashboard Data - Inventory'!CY112</f>
        <v>441286</v>
      </c>
      <c r="CV127" s="302" t="str">
        <f>'[1]GHG Dashboard Data - Inventory'!CZ112</f>
        <v/>
      </c>
      <c r="CW127" s="302" t="str">
        <f>'[1]GHG Dashboard Data - Inventory'!DA112</f>
        <v/>
      </c>
      <c r="CX127" s="302" t="str">
        <f>'[1]GHG Dashboard Data - Inventory'!DB112</f>
        <v/>
      </c>
      <c r="CY127" s="302" t="str">
        <f>'[1]GHG Dashboard Data - Inventory'!DC112</f>
        <v/>
      </c>
      <c r="CZ127" s="302" t="str">
        <f>'[1]GHG Dashboard Data - Inventory'!DD112</f>
        <v/>
      </c>
      <c r="DA127" s="302" t="str">
        <f>'[1]GHG Dashboard Data - Inventory'!DE112</f>
        <v/>
      </c>
      <c r="DB127" s="302" t="str">
        <f>'[1]GHG Dashboard Data - Inventory'!DF112</f>
        <v/>
      </c>
      <c r="DC127" s="305">
        <f>'[1]GHG Dashboard Data - Inventory'!DG112</f>
        <v>5008927.2960193064</v>
      </c>
      <c r="DD127" s="305">
        <f>'[1]GHG Dashboard Data - Inventory'!DH112</f>
        <v>4864513.3892190624</v>
      </c>
      <c r="DE127" s="305">
        <f>'[1]GHG Dashboard Data - Inventory'!DI112</f>
        <v>2291108.1202900857</v>
      </c>
      <c r="DF127" s="305">
        <f>'[1]GHG Dashboard Data - Inventory'!DJ112</f>
        <v>4506970.477182027</v>
      </c>
      <c r="DG127" s="305">
        <f>'[1]GHG Dashboard Data - Inventory'!DK112</f>
        <v>159937.28891246955</v>
      </c>
      <c r="DH127" s="305" t="str">
        <f>'[1]GHG Dashboard Data - Inventory'!DL112</f>
        <v/>
      </c>
      <c r="DI127" s="305" t="str">
        <f>'[1]GHG Dashboard Data - Inventory'!DM112</f>
        <v/>
      </c>
      <c r="DJ127" s="305" t="str">
        <f>'[1]GHG Dashboard Data - Inventory'!DN112</f>
        <v/>
      </c>
      <c r="DK127" s="305">
        <f>'[1]GHG Dashboard Data - Inventory'!DO112</f>
        <v>3692906</v>
      </c>
      <c r="DL127" s="305">
        <f>'[1]GHG Dashboard Data - Inventory'!DP112</f>
        <v>441286</v>
      </c>
      <c r="DM127" s="305">
        <f>'[1]GHG Dashboard Data - Inventory'!DQ112</f>
        <v>150161</v>
      </c>
      <c r="DN127" s="305" t="str">
        <f>'[1]GHG Dashboard Data - Inventory'!DR112</f>
        <v/>
      </c>
      <c r="DO127" s="305" t="str">
        <f>'[1]GHG Dashboard Data - Inventory'!DS112</f>
        <v/>
      </c>
      <c r="DP127" s="305" t="str">
        <f>'[1]GHG Dashboard Data - Inventory'!DT112</f>
        <v/>
      </c>
      <c r="DQ127" s="305" t="str">
        <f>'[1]GHG Dashboard Data - Inventory'!DU112</f>
        <v/>
      </c>
      <c r="DR127" s="305" t="str">
        <f>'[1]GHG Dashboard Data - Inventory'!DV112</f>
        <v/>
      </c>
      <c r="DS127" s="305" t="str">
        <f>'[1]GHG Dashboard Data - Inventory'!DW112</f>
        <v/>
      </c>
      <c r="DT127" s="305" t="str">
        <f>'[1]GHG Dashboard Data - Inventory'!DX112</f>
        <v/>
      </c>
      <c r="DU127" s="305" t="str">
        <f>'[1]GHG Dashboard Data - Inventory'!DY112</f>
        <v/>
      </c>
      <c r="DV127" s="305" t="str">
        <f>'[1]GHG Dashboard Data - Inventory'!DZ112</f>
        <v/>
      </c>
      <c r="DW127" s="305" t="str">
        <f>'[1]GHG Dashboard Data - Inventory'!EA112</f>
        <v/>
      </c>
      <c r="DX127" s="305" t="str">
        <f>'[1]GHG Dashboard Data - Inventory'!EB112</f>
        <v/>
      </c>
      <c r="DY127" s="306" t="str">
        <f>'[1]GHG Dashboard Data - Inventory'!EC112</f>
        <v/>
      </c>
      <c r="DZ127" s="307">
        <f>'[1]GHG Dashboard Data - Inventory'!ED112</f>
        <v>1680503.04614554</v>
      </c>
      <c r="EA127" s="307">
        <f>'[1]GHG Dashboard Data - Inventory'!EE112</f>
        <v>937902.01138605853</v>
      </c>
      <c r="EB127" s="307">
        <f>'[1]GHG Dashboard Data - Inventory'!EF112</f>
        <v>703883.01282481453</v>
      </c>
      <c r="EC127" s="307">
        <f>'[1]GHG Dashboard Data - Inventory'!EG112</f>
        <v>4370097.3239124445</v>
      </c>
      <c r="ED127" s="307" t="str">
        <f>'[1]GHG Dashboard Data - Inventory'!EH112</f>
        <v/>
      </c>
      <c r="EE127" s="307">
        <f>'[1]GHG Dashboard Data - Inventory'!EI112</f>
        <v>150370.574784731</v>
      </c>
      <c r="EF127" s="307" t="str">
        <f>'[1]GHG Dashboard Data - Inventory'!EJ112</f>
        <v/>
      </c>
      <c r="EG127" s="307" t="str">
        <f>'[1]GHG Dashboard Data - Inventory'!EK112</f>
        <v/>
      </c>
      <c r="EH127" s="307" t="str">
        <f>'[1]GHG Dashboard Data - Inventory'!EL112</f>
        <v/>
      </c>
      <c r="EI127" s="307">
        <f>'[1]GHG Dashboard Data - Inventory'!EM112</f>
        <v>3692906</v>
      </c>
      <c r="EJ127" s="307" t="str">
        <f>'[1]GHG Dashboard Data - Inventory'!EN112</f>
        <v/>
      </c>
      <c r="EK127" s="307" t="str">
        <f>'[1]GHG Dashboard Data - Inventory'!EO112</f>
        <v/>
      </c>
      <c r="EL127" s="307" t="str">
        <f>'[1]GHG Dashboard Data - Inventory'!EP112</f>
        <v/>
      </c>
      <c r="EM127" s="307" t="str">
        <f>'[1]GHG Dashboard Data - Inventory'!EQ112</f>
        <v/>
      </c>
      <c r="EN127" s="307" t="str">
        <f>'[1]GHG Dashboard Data - Inventory'!ER112</f>
        <v/>
      </c>
      <c r="EO127" s="307" t="str">
        <f>'[1]GHG Dashboard Data - Inventory'!ES112</f>
        <v/>
      </c>
      <c r="EP127" s="307" t="str">
        <f>'[1]GHG Dashboard Data - Inventory'!ET112</f>
        <v/>
      </c>
      <c r="EQ127" s="307" t="str">
        <f>'[1]GHG Dashboard Data - Inventory'!EU112</f>
        <v/>
      </c>
      <c r="ER127" s="307" t="str">
        <f>'[1]GHG Dashboard Data - Inventory'!EV112</f>
        <v/>
      </c>
      <c r="ES127" s="307" t="str">
        <f>'[1]GHG Dashboard Data - Inventory'!EW112</f>
        <v/>
      </c>
      <c r="ET127" s="307" t="str">
        <f>'[1]GHG Dashboard Data - Inventory'!EX112</f>
        <v/>
      </c>
      <c r="EU127" s="307" t="str">
        <f>'[1]GHG Dashboard Data - Inventory'!EY112</f>
        <v/>
      </c>
      <c r="EV127" s="307" t="str">
        <f>'[1]GHG Dashboard Data - Inventory'!EZ112</f>
        <v/>
      </c>
      <c r="EW127" s="308">
        <f t="shared" si="110"/>
        <v>4370097.3239124445</v>
      </c>
      <c r="EX127" s="309">
        <f>'[1]GHG Dashboard Data - Inventory'!FA112</f>
        <v>16831456.571622953</v>
      </c>
      <c r="EY127" s="309">
        <f>'[1]GHG Dashboard Data - Inventory'!FB112</f>
        <v>4134192</v>
      </c>
      <c r="EZ127" s="309" t="str">
        <f>'[1]GHG Dashboard Data - Inventory'!FC112</f>
        <v/>
      </c>
      <c r="FA127" s="309">
        <f>'[1]GHG Dashboard Data - Inventory'!FD112</f>
        <v>16831456.571622953</v>
      </c>
      <c r="FB127" s="309">
        <f>'[1]GHG Dashboard Data - Inventory'!FE112</f>
        <v>4284353</v>
      </c>
      <c r="FC127" s="309" t="str">
        <f>'[1]GHG Dashboard Data - Inventory'!FF112</f>
        <v/>
      </c>
      <c r="FD127" s="309" t="str">
        <f>'[1]GHG Dashboard Data - Inventory'!FG112</f>
        <v/>
      </c>
      <c r="FE127" s="309" t="str">
        <f>'[1]GHG Dashboard Data - Inventory'!FH112</f>
        <v/>
      </c>
      <c r="FF127" s="309" t="str">
        <f>'[1]GHG Dashboard Data - Inventory'!B112</f>
        <v>No</v>
      </c>
      <c r="FG127" s="31" t="str">
        <f>IFERROR(VLOOKUP(E127,'Climate data-must not modify'!A:D,4,FALSE),"")</f>
        <v>Sub-tropical</v>
      </c>
      <c r="FH127" s="31">
        <f t="shared" si="111"/>
        <v>34194.633375745536</v>
      </c>
      <c r="FI127" s="31">
        <f t="shared" si="112"/>
        <v>8507.1134802288434</v>
      </c>
      <c r="FJ127" s="35"/>
    </row>
    <row r="128" spans="1:166" s="31" customFormat="1">
      <c r="A128" s="31">
        <f t="shared" si="106"/>
        <v>11</v>
      </c>
      <c r="B128" s="31">
        <f t="shared" si="107"/>
        <v>113</v>
      </c>
      <c r="C128" s="34" t="str">
        <f t="shared" si="108"/>
        <v>Yokohama_2015</v>
      </c>
      <c r="D128" s="231">
        <f>'[1]GHG Dashboard Data - Inventory'!H113</f>
        <v>2015</v>
      </c>
      <c r="E128" s="156" t="str">
        <f>'[1]GHG Dashboard Data - Inventory'!C113</f>
        <v>Yokohama</v>
      </c>
      <c r="F128" s="156" t="str">
        <f>'[1]GHG Dashboard Data - Inventory'!D113</f>
        <v>Japan</v>
      </c>
      <c r="G128" s="156" t="str">
        <f>'[1]GHG Dashboard Data - Inventory'!E113</f>
        <v>East Asia and Oceania</v>
      </c>
      <c r="H128" s="156">
        <f>'[1]GHG Dashboard Data - Inventory'!K113</f>
        <v>3729729</v>
      </c>
      <c r="I128" s="156">
        <f>'[1]GHG Dashboard Data - Inventory'!L113</f>
        <v>435</v>
      </c>
      <c r="J128" s="156">
        <f>'[1]GHG Dashboard Data - Inventory'!M113/1000000</f>
        <v>107320</v>
      </c>
      <c r="K128" s="156" t="str">
        <f>'[1]GHG Dashboard Data - Inventory'!J113</f>
        <v>BASIC</v>
      </c>
      <c r="L128" s="148">
        <f>'[1]GHG Dashboard Data - Inventory'!N113</f>
        <v>1333250.5792096895</v>
      </c>
      <c r="M128" s="148">
        <f>'[1]GHG Dashboard Data - Inventory'!O113</f>
        <v>2952512.8210608885</v>
      </c>
      <c r="N128" s="149" t="str">
        <f>'[1]GHG Dashboard Data - Inventory'!P113</f>
        <v>NE</v>
      </c>
      <c r="O128" s="148">
        <f>'[1]GHG Dashboard Data - Inventory'!Q113</f>
        <v>873691.78038583044</v>
      </c>
      <c r="P128" s="148">
        <f>'[1]GHG Dashboard Data - Inventory'!R113</f>
        <v>3266810.3274955102</v>
      </c>
      <c r="Q128" s="149" t="str">
        <f>'[1]GHG Dashboard Data - Inventory'!S113</f>
        <v>NE</v>
      </c>
      <c r="R128" s="148">
        <f>'[1]GHG Dashboard Data - Inventory'!T113</f>
        <v>833981.48724806192</v>
      </c>
      <c r="S128" s="148">
        <f>'[1]GHG Dashboard Data - Inventory'!U113</f>
        <v>1366017.9485852744</v>
      </c>
      <c r="T128" s="149" t="str">
        <f>'[1]GHG Dashboard Data - Inventory'!V113</f>
        <v>NE</v>
      </c>
      <c r="U128" s="148">
        <f>'[1]GHG Dashboard Data - Inventory'!W113</f>
        <v>4236603.214886996</v>
      </c>
      <c r="V128" s="148">
        <f>'[1]GHG Dashboard Data - Inventory'!X113</f>
        <v>108446.65285304867</v>
      </c>
      <c r="W128" s="149" t="str">
        <f>'[1]GHG Dashboard Data - Inventory'!Y113</f>
        <v>NE</v>
      </c>
      <c r="X128" s="150" t="str">
        <f>'[1]GHG Dashboard Data - Inventory'!Z113</f>
        <v>IE</v>
      </c>
      <c r="Y128" s="148">
        <f>'[1]GHG Dashboard Data - Inventory'!AA113</f>
        <v>7210.8625901673768</v>
      </c>
      <c r="Z128" s="148">
        <f>'[1]GHG Dashboard Data - Inventory'!AB113</f>
        <v>437.03136923050948</v>
      </c>
      <c r="AA128" s="149" t="str">
        <f>'[1]GHG Dashboard Data - Inventory'!AC113</f>
        <v>NE</v>
      </c>
      <c r="AB128" s="148" t="str">
        <f>'[1]GHG Dashboard Data - Inventory'!AD113</f>
        <v>NO</v>
      </c>
      <c r="AC128" s="148" t="str">
        <f>'[1]GHG Dashboard Data - Inventory'!AE113</f>
        <v>NO</v>
      </c>
      <c r="AD128" s="149" t="str">
        <f>'[1]GHG Dashboard Data - Inventory'!AF113</f>
        <v>NE</v>
      </c>
      <c r="AE128" s="148" t="str">
        <f>'[1]GHG Dashboard Data - Inventory'!AG113</f>
        <v>NO</v>
      </c>
      <c r="AF128" s="148" t="str">
        <f>'[1]GHG Dashboard Data - Inventory'!AH113</f>
        <v>NO</v>
      </c>
      <c r="AG128" s="148">
        <f>'[1]GHG Dashboard Data - Inventory'!AI113</f>
        <v>3095662.3414765177</v>
      </c>
      <c r="AH128" s="148" t="str">
        <f>'[1]GHG Dashboard Data - Inventory'!AJ113</f>
        <v>IE</v>
      </c>
      <c r="AI128" s="149" t="str">
        <f>'[1]GHG Dashboard Data - Inventory'!AK113</f>
        <v>NE</v>
      </c>
      <c r="AJ128" s="148" t="str">
        <f>'[1]GHG Dashboard Data - Inventory'!AL113</f>
        <v>NO</v>
      </c>
      <c r="AK128" s="148">
        <f>'[1]GHG Dashboard Data - Inventory'!AM113</f>
        <v>414900.80199999997</v>
      </c>
      <c r="AL128" s="149" t="str">
        <f>'[1]GHG Dashboard Data - Inventory'!AN113</f>
        <v>NE</v>
      </c>
      <c r="AM128" s="148" t="str">
        <f>'[1]GHG Dashboard Data - Inventory'!AO113</f>
        <v>IE</v>
      </c>
      <c r="AN128" s="148" t="str">
        <f>'[1]GHG Dashboard Data - Inventory'!AP113</f>
        <v>IE</v>
      </c>
      <c r="AO128" s="149">
        <f>'[1]GHG Dashboard Data - Inventory'!AQ113</f>
        <v>168994.15308088623</v>
      </c>
      <c r="AP128" s="148" t="str">
        <f>'[1]GHG Dashboard Data - Inventory'!AR113</f>
        <v>NO</v>
      </c>
      <c r="AQ128" s="148" t="str">
        <f>'[1]GHG Dashboard Data - Inventory'!AS113</f>
        <v>NO</v>
      </c>
      <c r="AR128" s="149" t="str">
        <f>'[1]GHG Dashboard Data - Inventory'!AT113</f>
        <v>NE</v>
      </c>
      <c r="AS128" s="148" t="str">
        <f>'[1]GHG Dashboard Data - Inventory'!AU113</f>
        <v>NO</v>
      </c>
      <c r="AT128" s="148" t="str">
        <f>'[1]GHG Dashboard Data - Inventory'!AV113</f>
        <v>NO</v>
      </c>
      <c r="AU128" s="149" t="str">
        <f>'[1]GHG Dashboard Data - Inventory'!AW113</f>
        <v>NE</v>
      </c>
      <c r="AV128" s="148">
        <f>'[1]GHG Dashboard Data - Inventory'!AX113</f>
        <v>1867.3200000000002</v>
      </c>
      <c r="AW128" s="148">
        <f>'[1]GHG Dashboard Data - Inventory'!AY113</f>
        <v>342855.05882352934</v>
      </c>
      <c r="AX128" s="150" t="str">
        <f>'[1]GHG Dashboard Data - Inventory'!AZ113</f>
        <v>NE</v>
      </c>
      <c r="AY128" s="148" t="str">
        <f>'[1]GHG Dashboard Data - Inventory'!BA113</f>
        <v>NO</v>
      </c>
      <c r="AZ128" s="148" t="str">
        <f>'[1]GHG Dashboard Data - Inventory'!BB113</f>
        <v>NO</v>
      </c>
      <c r="BA128" s="150" t="str">
        <f>'[1]GHG Dashboard Data - Inventory'!BC113</f>
        <v>NO</v>
      </c>
      <c r="BB128" s="148">
        <f>'[1]GHG Dashboard Data - Inventory'!BD113</f>
        <v>526283.77439658693</v>
      </c>
      <c r="BC128" s="148">
        <f>'[1]GHG Dashboard Data - Inventory'!BE113</f>
        <v>1558816.7776253002</v>
      </c>
      <c r="BD128" s="150" t="str">
        <f>'[1]GHG Dashboard Data - Inventory'!BF113</f>
        <v>IE</v>
      </c>
      <c r="BE128" s="148">
        <f>'[1]GHG Dashboard Data - Inventory'!BG113</f>
        <v>41152.639759999998</v>
      </c>
      <c r="BF128" s="148" t="str">
        <f>'[1]GHG Dashboard Data - Inventory'!BH113</f>
        <v>NO</v>
      </c>
      <c r="BG128" s="150" t="str">
        <f>'[1]GHG Dashboard Data - Inventory'!BI113</f>
        <v>NO</v>
      </c>
      <c r="BH128" s="149" t="str">
        <f>'[1]GHG Dashboard Data - Inventory'!BJ113</f>
        <v>NE</v>
      </c>
      <c r="BI128" s="149">
        <f>'[1]GHG Dashboard Data - Inventory'!BK113</f>
        <v>108778.94245218208</v>
      </c>
      <c r="BJ128" s="149">
        <f>'[1]GHG Dashboard Data - Inventory'!BL113</f>
        <v>3702.4173454733632</v>
      </c>
      <c r="BK128" s="149" t="str">
        <f>'[1]GHG Dashboard Data - Inventory'!BM113</f>
        <v>NE</v>
      </c>
      <c r="BL128" s="149">
        <f>'[1]GHG Dashboard Data - Inventory'!BN113</f>
        <v>1717.2825607907496</v>
      </c>
      <c r="BM128" s="151" t="str">
        <f>'[1]GHG Dashboard Data - Inventory'!BO113</f>
        <v>NE</v>
      </c>
      <c r="BN128" s="269">
        <f>'[1]GHG Dashboard Data - Inventory'!BP113</f>
        <v>0</v>
      </c>
      <c r="BO128" s="269">
        <f>'[1]GHG Dashboard Data - Inventory'!BQ113</f>
        <v>0</v>
      </c>
      <c r="BP128" s="269">
        <f>'[1]GHG Dashboard Data - Inventory'!BR113</f>
        <v>0</v>
      </c>
      <c r="BQ128" s="269">
        <f>'[1]GHG Dashboard Data - Inventory'!BS113</f>
        <v>0</v>
      </c>
      <c r="BR128" s="269">
        <f>'[1]GHG Dashboard Data - Inventory'!BT113</f>
        <v>0</v>
      </c>
      <c r="BS128" s="269">
        <f>'[1]GHG Dashboard Data - Inventory'!BU113</f>
        <v>0</v>
      </c>
      <c r="BT128" s="152" t="str">
        <f t="shared" si="109"/>
        <v>Yokohama_2015</v>
      </c>
      <c r="BU128" s="152">
        <f>'[1]GHG Dashboard Data - Inventory'!BW113</f>
        <v>20960501.419766631</v>
      </c>
      <c r="BV128" s="152">
        <f>'[1]GHG Dashboard Data - Inventory'!BX113</f>
        <v>21243694.215205964</v>
      </c>
      <c r="BW128" s="152">
        <f>'[1]GHG Dashboard Data - Inventory'!BY113</f>
        <v>21243694.215205964</v>
      </c>
      <c r="BX128" s="152">
        <f>'[1]GHG Dashboard Data - Inventory'!BZ113</f>
        <v>11063902.642312296</v>
      </c>
      <c r="BY128" s="302">
        <f>'[1]GHG Dashboard Data - Inventory'!CA113</f>
        <v>14978962.705684697</v>
      </c>
      <c r="BZ128" s="302">
        <f>'[1]GHG Dashboard Data - Inventory'!CB113</f>
        <v>3510563.1434765179</v>
      </c>
      <c r="CA128" s="302">
        <f>'[1]GHG Dashboard Data - Inventory'!CC113</f>
        <v>2470975.5706054168</v>
      </c>
      <c r="CB128" s="303">
        <f>'[1]GHG Dashboard Data - Inventory'!CD113</f>
        <v>14978962.705684697</v>
      </c>
      <c r="CC128" s="303">
        <f>'[1]GHG Dashboard Data - Inventory'!CE113</f>
        <v>3679557.2965574041</v>
      </c>
      <c r="CD128" s="303">
        <f>'[1]GHG Dashboard Data - Inventory'!CF113</f>
        <v>2470975.5706054168</v>
      </c>
      <c r="CE128" s="303">
        <f>'[1]GHG Dashboard Data - Inventory'!CG113</f>
        <v>108778.94245218208</v>
      </c>
      <c r="CF128" s="303">
        <f>'[1]GHG Dashboard Data - Inventory'!CH113</f>
        <v>5419.6999062641125</v>
      </c>
      <c r="CG128" s="304">
        <f>'[1]GHG Dashboard Data - Inventory'!CI113</f>
        <v>7284737.9243207453</v>
      </c>
      <c r="CH128" s="304">
        <f>'[1]GHG Dashboard Data - Inventory'!CK113</f>
        <v>3095662.3414765177</v>
      </c>
      <c r="CI128" s="304">
        <f>SUM('[1]GHG Dashboard Data - Inventory'!CL113:CM113)</f>
        <v>569303.73415658693</v>
      </c>
      <c r="CJ128" s="304">
        <f>'[1]GHG Dashboard Data - Inventory'!CN113</f>
        <v>108778.94245218208</v>
      </c>
      <c r="CK128" s="304">
        <f>'[1]GHG Dashboard Data - Inventory'!CO113</f>
        <v>5419.6999062641125</v>
      </c>
      <c r="CL128" s="302">
        <f>'[1]GHG Dashboard Data - Inventory'!CP113</f>
        <v>4285763.4002705775</v>
      </c>
      <c r="CM128" s="302">
        <f>'[1]GHG Dashboard Data - Inventory'!CQ113</f>
        <v>4140502.1078813407</v>
      </c>
      <c r="CN128" s="302">
        <f>'[1]GHG Dashboard Data - Inventory'!CR113</f>
        <v>2199999.4358333363</v>
      </c>
      <c r="CO128" s="302">
        <f>'[1]GHG Dashboard Data - Inventory'!CS113</f>
        <v>4345049.8677400444</v>
      </c>
      <c r="CP128" s="302">
        <f>'[1]GHG Dashboard Data - Inventory'!CT113</f>
        <v>7647.8939593978866</v>
      </c>
      <c r="CQ128" s="302" t="str">
        <f>'[1]GHG Dashboard Data - Inventory'!CU113</f>
        <v/>
      </c>
      <c r="CR128" s="302" t="str">
        <f>'[1]GHG Dashboard Data - Inventory'!CV113</f>
        <v/>
      </c>
      <c r="CS128" s="302" t="str">
        <f>'[1]GHG Dashboard Data - Inventory'!CW113</f>
        <v/>
      </c>
      <c r="CT128" s="302">
        <f>'[1]GHG Dashboard Data - Inventory'!CX113</f>
        <v>3095662.3414765177</v>
      </c>
      <c r="CU128" s="302">
        <f>'[1]GHG Dashboard Data - Inventory'!CY113</f>
        <v>414900.80199999997</v>
      </c>
      <c r="CV128" s="302" t="str">
        <f>'[1]GHG Dashboard Data - Inventory'!CZ113</f>
        <v/>
      </c>
      <c r="CW128" s="302" t="str">
        <f>'[1]GHG Dashboard Data - Inventory'!DA113</f>
        <v/>
      </c>
      <c r="CX128" s="302" t="str">
        <f>'[1]GHG Dashboard Data - Inventory'!DB113</f>
        <v/>
      </c>
      <c r="CY128" s="302">
        <f>'[1]GHG Dashboard Data - Inventory'!DC113</f>
        <v>344722.37882352935</v>
      </c>
      <c r="CZ128" s="302" t="str">
        <f>'[1]GHG Dashboard Data - Inventory'!DD113</f>
        <v/>
      </c>
      <c r="DA128" s="302">
        <f>'[1]GHG Dashboard Data - Inventory'!DE113</f>
        <v>2085100.5520218872</v>
      </c>
      <c r="DB128" s="302">
        <f>'[1]GHG Dashboard Data - Inventory'!DF113</f>
        <v>41152.639759999998</v>
      </c>
      <c r="DC128" s="305">
        <f>'[1]GHG Dashboard Data - Inventory'!DG113</f>
        <v>4285763.4002705775</v>
      </c>
      <c r="DD128" s="305">
        <f>'[1]GHG Dashboard Data - Inventory'!DH113</f>
        <v>4140502.1078813407</v>
      </c>
      <c r="DE128" s="305">
        <f>'[1]GHG Dashboard Data - Inventory'!DI113</f>
        <v>2199999.4358333363</v>
      </c>
      <c r="DF128" s="305">
        <f>'[1]GHG Dashboard Data - Inventory'!DJ113</f>
        <v>4345049.8677400444</v>
      </c>
      <c r="DG128" s="305">
        <f>'[1]GHG Dashboard Data - Inventory'!DK113</f>
        <v>7647.8939593978866</v>
      </c>
      <c r="DH128" s="305" t="str">
        <f>'[1]GHG Dashboard Data - Inventory'!DL113</f>
        <v/>
      </c>
      <c r="DI128" s="305" t="str">
        <f>'[1]GHG Dashboard Data - Inventory'!DM113</f>
        <v/>
      </c>
      <c r="DJ128" s="305" t="str">
        <f>'[1]GHG Dashboard Data - Inventory'!DN113</f>
        <v/>
      </c>
      <c r="DK128" s="305">
        <f>'[1]GHG Dashboard Data - Inventory'!DO113</f>
        <v>3095662.3414765177</v>
      </c>
      <c r="DL128" s="305">
        <f>'[1]GHG Dashboard Data - Inventory'!DP113</f>
        <v>414900.80199999997</v>
      </c>
      <c r="DM128" s="305">
        <f>'[1]GHG Dashboard Data - Inventory'!DQ113</f>
        <v>168994.15308088623</v>
      </c>
      <c r="DN128" s="305" t="str">
        <f>'[1]GHG Dashboard Data - Inventory'!DR113</f>
        <v/>
      </c>
      <c r="DO128" s="305" t="str">
        <f>'[1]GHG Dashboard Data - Inventory'!DS113</f>
        <v/>
      </c>
      <c r="DP128" s="305">
        <f>'[1]GHG Dashboard Data - Inventory'!DT113</f>
        <v>344722.37882352935</v>
      </c>
      <c r="DQ128" s="305" t="str">
        <f>'[1]GHG Dashboard Data - Inventory'!DU113</f>
        <v/>
      </c>
      <c r="DR128" s="305">
        <f>'[1]GHG Dashboard Data - Inventory'!DV113</f>
        <v>2085100.5520218872</v>
      </c>
      <c r="DS128" s="305">
        <f>'[1]GHG Dashboard Data - Inventory'!DW113</f>
        <v>41152.639759999998</v>
      </c>
      <c r="DT128" s="305" t="str">
        <f>'[1]GHG Dashboard Data - Inventory'!DX113</f>
        <v/>
      </c>
      <c r="DU128" s="305">
        <f>'[1]GHG Dashboard Data - Inventory'!DY113</f>
        <v>108778.94245218208</v>
      </c>
      <c r="DV128" s="305">
        <f>'[1]GHG Dashboard Data - Inventory'!DZ113</f>
        <v>3702.4173454733632</v>
      </c>
      <c r="DW128" s="305" t="str">
        <f>'[1]GHG Dashboard Data - Inventory'!EA113</f>
        <v/>
      </c>
      <c r="DX128" s="305">
        <f>'[1]GHG Dashboard Data - Inventory'!EB113</f>
        <v>1717.2825607907496</v>
      </c>
      <c r="DY128" s="306" t="str">
        <f>'[1]GHG Dashboard Data - Inventory'!EC113</f>
        <v/>
      </c>
      <c r="DZ128" s="307">
        <f>'[1]GHG Dashboard Data - Inventory'!ED113</f>
        <v>1333250.5792096895</v>
      </c>
      <c r="EA128" s="307">
        <f>'[1]GHG Dashboard Data - Inventory'!EE113</f>
        <v>873691.78038583044</v>
      </c>
      <c r="EB128" s="307">
        <f>'[1]GHG Dashboard Data - Inventory'!EF113</f>
        <v>833981.48724806192</v>
      </c>
      <c r="EC128" s="307">
        <f>'[1]GHG Dashboard Data - Inventory'!EG113</f>
        <v>4236603.214886996</v>
      </c>
      <c r="ED128" s="307" t="str">
        <f>'[1]GHG Dashboard Data - Inventory'!EH113</f>
        <v/>
      </c>
      <c r="EE128" s="307">
        <f>'[1]GHG Dashboard Data - Inventory'!EI113</f>
        <v>7210.8625901673768</v>
      </c>
      <c r="EF128" s="307" t="str">
        <f>'[1]GHG Dashboard Data - Inventory'!EJ113</f>
        <v/>
      </c>
      <c r="EG128" s="307" t="str">
        <f>'[1]GHG Dashboard Data - Inventory'!EK113</f>
        <v/>
      </c>
      <c r="EH128" s="307" t="str">
        <f>'[1]GHG Dashboard Data - Inventory'!EL113</f>
        <v/>
      </c>
      <c r="EI128" s="307">
        <f>'[1]GHG Dashboard Data - Inventory'!EM113</f>
        <v>3095662.3414765177</v>
      </c>
      <c r="EJ128" s="307" t="str">
        <f>'[1]GHG Dashboard Data - Inventory'!EN113</f>
        <v/>
      </c>
      <c r="EK128" s="307" t="str">
        <f>'[1]GHG Dashboard Data - Inventory'!EO113</f>
        <v/>
      </c>
      <c r="EL128" s="307" t="str">
        <f>'[1]GHG Dashboard Data - Inventory'!EP113</f>
        <v/>
      </c>
      <c r="EM128" s="307" t="str">
        <f>'[1]GHG Dashboard Data - Inventory'!EQ113</f>
        <v/>
      </c>
      <c r="EN128" s="307">
        <f>'[1]GHG Dashboard Data - Inventory'!ER113</f>
        <v>1867.3200000000002</v>
      </c>
      <c r="EO128" s="307" t="str">
        <f>'[1]GHG Dashboard Data - Inventory'!ES113</f>
        <v/>
      </c>
      <c r="EP128" s="307">
        <f>'[1]GHG Dashboard Data - Inventory'!ET113</f>
        <v>526283.77439658693</v>
      </c>
      <c r="EQ128" s="307">
        <f>'[1]GHG Dashboard Data - Inventory'!EU113</f>
        <v>41152.639759999998</v>
      </c>
      <c r="ER128" s="307" t="str">
        <f>'[1]GHG Dashboard Data - Inventory'!EV113</f>
        <v/>
      </c>
      <c r="ES128" s="307">
        <f>'[1]GHG Dashboard Data - Inventory'!EW113</f>
        <v>108778.94245218208</v>
      </c>
      <c r="ET128" s="307">
        <f>'[1]GHG Dashboard Data - Inventory'!EX113</f>
        <v>3702.4173454733632</v>
      </c>
      <c r="EU128" s="307" t="str">
        <f>'[1]GHG Dashboard Data - Inventory'!EY113</f>
        <v/>
      </c>
      <c r="EV128" s="307">
        <f>'[1]GHG Dashboard Data - Inventory'!EZ113</f>
        <v>1717.2825607907496</v>
      </c>
      <c r="EW128" s="308">
        <f t="shared" si="110"/>
        <v>4236603.214886996</v>
      </c>
      <c r="EX128" s="309">
        <f>'[1]GHG Dashboard Data - Inventory'!FA113</f>
        <v>14978962.705684697</v>
      </c>
      <c r="EY128" s="309">
        <f>'[1]GHG Dashboard Data - Inventory'!FB113</f>
        <v>3510563.1434765179</v>
      </c>
      <c r="EZ128" s="309">
        <f>'[1]GHG Dashboard Data - Inventory'!FC113</f>
        <v>2470975.5706054168</v>
      </c>
      <c r="FA128" s="309">
        <f>'[1]GHG Dashboard Data - Inventory'!FD113</f>
        <v>14978962.705684697</v>
      </c>
      <c r="FB128" s="309">
        <f>'[1]GHG Dashboard Data - Inventory'!FE113</f>
        <v>3679557.2965574041</v>
      </c>
      <c r="FC128" s="309">
        <f>'[1]GHG Dashboard Data - Inventory'!FF113</f>
        <v>2470975.5706054168</v>
      </c>
      <c r="FD128" s="309">
        <f>'[1]GHG Dashboard Data - Inventory'!FG113</f>
        <v>108778.94245218208</v>
      </c>
      <c r="FE128" s="309">
        <f>'[1]GHG Dashboard Data - Inventory'!FH113</f>
        <v>5419.6999062641125</v>
      </c>
      <c r="FF128" s="309" t="str">
        <f>'[1]GHG Dashboard Data - Inventory'!B113</f>
        <v>Yes</v>
      </c>
      <c r="FG128" s="31" t="str">
        <f>IFERROR(VLOOKUP(E128,'Climate data-must not modify'!A:D,4,FALSE),"")</f>
        <v>Sub-tropical</v>
      </c>
      <c r="FH128" s="31">
        <f t="shared" si="111"/>
        <v>28774.208528287178</v>
      </c>
      <c r="FI128" s="31">
        <f t="shared" si="112"/>
        <v>8574.0896551724145</v>
      </c>
      <c r="FJ128" s="35"/>
    </row>
    <row r="129" spans="1:166" s="31" customFormat="1">
      <c r="A129" s="31">
        <f t="shared" si="106"/>
        <v>11</v>
      </c>
      <c r="B129" s="31">
        <f t="shared" si="107"/>
        <v>114</v>
      </c>
      <c r="C129" s="34" t="str">
        <f t="shared" si="108"/>
        <v>Seoul_2013</v>
      </c>
      <c r="D129" s="231">
        <f>'[1]GHG Dashboard Data - Inventory'!H114</f>
        <v>2013</v>
      </c>
      <c r="E129" s="156" t="str">
        <f>'[1]GHG Dashboard Data - Inventory'!C114</f>
        <v>Seoul</v>
      </c>
      <c r="F129" s="156" t="str">
        <f>'[1]GHG Dashboard Data - Inventory'!D114</f>
        <v>South Korea</v>
      </c>
      <c r="G129" s="156" t="str">
        <f>'[1]GHG Dashboard Data - Inventory'!E114</f>
        <v>East Asia and Oceania</v>
      </c>
      <c r="H129" s="156">
        <f>'[1]GHG Dashboard Data - Inventory'!K114</f>
        <v>10388055</v>
      </c>
      <c r="I129" s="156">
        <f>'[1]GHG Dashboard Data - Inventory'!L114</f>
        <v>605</v>
      </c>
      <c r="J129" s="156">
        <f>'[1]GHG Dashboard Data - Inventory'!M114/1000000</f>
        <v>0</v>
      </c>
      <c r="K129" s="156" t="str">
        <f>'[1]GHG Dashboard Data - Inventory'!J114</f>
        <v>BASIC</v>
      </c>
      <c r="L129" s="148">
        <f>'[1]GHG Dashboard Data - Inventory'!N114</f>
        <v>6579354</v>
      </c>
      <c r="M129" s="148">
        <f>'[1]GHG Dashboard Data - Inventory'!O114</f>
        <v>6933453</v>
      </c>
      <c r="N129" s="149" t="str">
        <f>'[1]GHG Dashboard Data - Inventory'!P114</f>
        <v>NE</v>
      </c>
      <c r="O129" s="148">
        <f>'[1]GHG Dashboard Data - Inventory'!Q114</f>
        <v>4353103</v>
      </c>
      <c r="P129" s="148">
        <f>'[1]GHG Dashboard Data - Inventory'!R114</f>
        <v>14418634</v>
      </c>
      <c r="Q129" s="149" t="str">
        <f>'[1]GHG Dashboard Data - Inventory'!S114</f>
        <v>NE</v>
      </c>
      <c r="R129" s="148">
        <f>'[1]GHG Dashboard Data - Inventory'!T114</f>
        <v>349353</v>
      </c>
      <c r="S129" s="148">
        <f>'[1]GHG Dashboard Data - Inventory'!U114</f>
        <v>956696</v>
      </c>
      <c r="T129" s="149" t="str">
        <f>'[1]GHG Dashboard Data - Inventory'!V114</f>
        <v>NE</v>
      </c>
      <c r="U129" s="148">
        <f>'[1]GHG Dashboard Data - Inventory'!W114</f>
        <v>1511258</v>
      </c>
      <c r="V129" s="148" t="str">
        <f>'[1]GHG Dashboard Data - Inventory'!X114</f>
        <v>IE</v>
      </c>
      <c r="W129" s="149" t="str">
        <f>'[1]GHG Dashboard Data - Inventory'!Y114</f>
        <v>NE</v>
      </c>
      <c r="X129" s="150">
        <f>'[1]GHG Dashboard Data - Inventory'!Z114</f>
        <v>1345533</v>
      </c>
      <c r="Y129" s="148">
        <f>'[1]GHG Dashboard Data - Inventory'!AA114</f>
        <v>664246</v>
      </c>
      <c r="Z129" s="148">
        <f>'[1]GHG Dashboard Data - Inventory'!AB114</f>
        <v>6385</v>
      </c>
      <c r="AA129" s="149" t="str">
        <f>'[1]GHG Dashboard Data - Inventory'!AC114</f>
        <v>NE</v>
      </c>
      <c r="AB129" s="148" t="str">
        <f>'[1]GHG Dashboard Data - Inventory'!AD114</f>
        <v>NO</v>
      </c>
      <c r="AC129" s="148" t="str">
        <f>'[1]GHG Dashboard Data - Inventory'!AE114</f>
        <v>NO</v>
      </c>
      <c r="AD129" s="149" t="str">
        <f>'[1]GHG Dashboard Data - Inventory'!AF114</f>
        <v>NE</v>
      </c>
      <c r="AE129" s="148" t="str">
        <f>'[1]GHG Dashboard Data - Inventory'!AG114</f>
        <v>NO</v>
      </c>
      <c r="AF129" s="148">
        <f>'[1]GHG Dashboard Data - Inventory'!AH114</f>
        <v>112276</v>
      </c>
      <c r="AG129" s="148">
        <f>'[1]GHG Dashboard Data - Inventory'!AI114</f>
        <v>9029341</v>
      </c>
      <c r="AH129" s="148" t="str">
        <f>'[1]GHG Dashboard Data - Inventory'!AJ114</f>
        <v>IE</v>
      </c>
      <c r="AI129" s="149" t="str">
        <f>'[1]GHG Dashboard Data - Inventory'!AK114</f>
        <v>NE</v>
      </c>
      <c r="AJ129" s="148">
        <f>'[1]GHG Dashboard Data - Inventory'!AL114</f>
        <v>20750</v>
      </c>
      <c r="AK129" s="148" t="str">
        <f>'[1]GHG Dashboard Data - Inventory'!AM114</f>
        <v>IE</v>
      </c>
      <c r="AL129" s="149" t="str">
        <f>'[1]GHG Dashboard Data - Inventory'!AN114</f>
        <v>NE</v>
      </c>
      <c r="AM129" s="148">
        <f>'[1]GHG Dashboard Data - Inventory'!AO114</f>
        <v>73173</v>
      </c>
      <c r="AN129" s="148" t="str">
        <f>'[1]GHG Dashboard Data - Inventory'!AP114</f>
        <v>IE</v>
      </c>
      <c r="AO129" s="149" t="str">
        <f>'[1]GHG Dashboard Data - Inventory'!AQ114</f>
        <v>NE</v>
      </c>
      <c r="AP129" s="148">
        <f>'[1]GHG Dashboard Data - Inventory'!AR114</f>
        <v>277401</v>
      </c>
      <c r="AQ129" s="148" t="str">
        <f>'[1]GHG Dashboard Data - Inventory'!AS114</f>
        <v>IE</v>
      </c>
      <c r="AR129" s="149" t="str">
        <f>'[1]GHG Dashboard Data - Inventory'!AT114</f>
        <v>NE</v>
      </c>
      <c r="AS129" s="148">
        <f>'[1]GHG Dashboard Data - Inventory'!AU114</f>
        <v>126086</v>
      </c>
      <c r="AT129" s="148" t="str">
        <f>'[1]GHG Dashboard Data - Inventory'!AV114</f>
        <v>IE</v>
      </c>
      <c r="AU129" s="149" t="str">
        <f>'[1]GHG Dashboard Data - Inventory'!AW114</f>
        <v>NE</v>
      </c>
      <c r="AV129" s="148">
        <f>'[1]GHG Dashboard Data - Inventory'!AX114</f>
        <v>556047</v>
      </c>
      <c r="AW129" s="148">
        <f>'[1]GHG Dashboard Data - Inventory'!AY114</f>
        <v>1560508</v>
      </c>
      <c r="AX129" s="150" t="str">
        <f>'[1]GHG Dashboard Data - Inventory'!AZ114</f>
        <v>NO</v>
      </c>
      <c r="AY129" s="148">
        <f>'[1]GHG Dashboard Data - Inventory'!BA114</f>
        <v>87827</v>
      </c>
      <c r="AZ129" s="148" t="str">
        <f>'[1]GHG Dashboard Data - Inventory'!BB114</f>
        <v>NE</v>
      </c>
      <c r="BA129" s="150" t="str">
        <f>'[1]GHG Dashboard Data - Inventory'!BC114</f>
        <v>IE</v>
      </c>
      <c r="BB129" s="148">
        <f>'[1]GHG Dashboard Data - Inventory'!BD114</f>
        <v>404000</v>
      </c>
      <c r="BC129" s="148" t="str">
        <f>'[1]GHG Dashboard Data - Inventory'!BE114</f>
        <v>NE</v>
      </c>
      <c r="BD129" s="150" t="str">
        <f>'[1]GHG Dashboard Data - Inventory'!BF114</f>
        <v>IE</v>
      </c>
      <c r="BE129" s="148">
        <f>'[1]GHG Dashboard Data - Inventory'!BG114</f>
        <v>164651</v>
      </c>
      <c r="BF129" s="148" t="str">
        <f>'[1]GHG Dashboard Data - Inventory'!BH114</f>
        <v>NE</v>
      </c>
      <c r="BG129" s="150" t="str">
        <f>'[1]GHG Dashboard Data - Inventory'!BI114</f>
        <v>IE</v>
      </c>
      <c r="BH129" s="149" t="str">
        <f>'[1]GHG Dashboard Data - Inventory'!BJ114</f>
        <v>NE</v>
      </c>
      <c r="BI129" s="149">
        <f>'[1]GHG Dashboard Data - Inventory'!BK114</f>
        <v>1452401</v>
      </c>
      <c r="BJ129" s="149">
        <f>'[1]GHG Dashboard Data - Inventory'!BL114</f>
        <v>708</v>
      </c>
      <c r="BK129" s="149">
        <f>'[1]GHG Dashboard Data - Inventory'!BM114</f>
        <v>0</v>
      </c>
      <c r="BL129" s="149">
        <f>'[1]GHG Dashboard Data - Inventory'!BN114</f>
        <v>23264</v>
      </c>
      <c r="BM129" s="151" t="str">
        <f>'[1]GHG Dashboard Data - Inventory'!BO114</f>
        <v>NE</v>
      </c>
      <c r="BN129" s="269">
        <f>'[1]GHG Dashboard Data - Inventory'!BP114</f>
        <v>0</v>
      </c>
      <c r="BO129" s="269">
        <f>'[1]GHG Dashboard Data - Inventory'!BQ114</f>
        <v>0</v>
      </c>
      <c r="BP129" s="269">
        <f>'[1]GHG Dashboard Data - Inventory'!BR114</f>
        <v>0</v>
      </c>
      <c r="BQ129" s="269">
        <f>'[1]GHG Dashboard Data - Inventory'!BS114</f>
        <v>0</v>
      </c>
      <c r="BR129" s="269">
        <f>'[1]GHG Dashboard Data - Inventory'!BT114</f>
        <v>0</v>
      </c>
      <c r="BS129" s="269">
        <f>'[1]GHG Dashboard Data - Inventory'!BU114</f>
        <v>0</v>
      </c>
      <c r="BT129" s="152" t="str">
        <f t="shared" si="109"/>
        <v>Seoul_2013</v>
      </c>
      <c r="BU129" s="152">
        <f>'[1]GHG Dashboard Data - Inventory'!BW114</f>
        <v>48184542</v>
      </c>
      <c r="BV129" s="152">
        <f>'[1]GHG Dashboard Data - Inventory'!BX114</f>
        <v>49660915</v>
      </c>
      <c r="BW129" s="152">
        <f>'[1]GHG Dashboard Data - Inventory'!BY114</f>
        <v>49660915</v>
      </c>
      <c r="BX129" s="152">
        <f>'[1]GHG Dashboard Data - Inventory'!BZ114</f>
        <v>27130772</v>
      </c>
      <c r="BY129" s="302">
        <f>'[1]GHG Dashboard Data - Inventory'!CA114</f>
        <v>35884758</v>
      </c>
      <c r="BZ129" s="302">
        <f>'[1]GHG Dashboard Data - Inventory'!CB114</f>
        <v>9526751</v>
      </c>
      <c r="CA129" s="302">
        <f>'[1]GHG Dashboard Data - Inventory'!CC114</f>
        <v>2773033</v>
      </c>
      <c r="CB129" s="303">
        <f>'[1]GHG Dashboard Data - Inventory'!CD114</f>
        <v>35884758</v>
      </c>
      <c r="CC129" s="303">
        <f>'[1]GHG Dashboard Data - Inventory'!CE114</f>
        <v>9526751</v>
      </c>
      <c r="CD129" s="303">
        <f>'[1]GHG Dashboard Data - Inventory'!CF114</f>
        <v>2773033</v>
      </c>
      <c r="CE129" s="303">
        <f>'[1]GHG Dashboard Data - Inventory'!CG114</f>
        <v>1452401</v>
      </c>
      <c r="CF129" s="303">
        <f>'[1]GHG Dashboard Data - Inventory'!CH114</f>
        <v>23972</v>
      </c>
      <c r="CG129" s="304">
        <f>'[1]GHG Dashboard Data - Inventory'!CI114</f>
        <v>14915123</v>
      </c>
      <c r="CH129" s="304">
        <f>'[1]GHG Dashboard Data - Inventory'!CK114</f>
        <v>9526751</v>
      </c>
      <c r="CI129" s="304">
        <f>SUM('[1]GHG Dashboard Data - Inventory'!CL114:CM114)</f>
        <v>1212525</v>
      </c>
      <c r="CJ129" s="304">
        <f>'[1]GHG Dashboard Data - Inventory'!CN114</f>
        <v>1452401</v>
      </c>
      <c r="CK129" s="304">
        <f>'[1]GHG Dashboard Data - Inventory'!CO114</f>
        <v>23972</v>
      </c>
      <c r="CL129" s="302">
        <f>'[1]GHG Dashboard Data - Inventory'!CP114</f>
        <v>13512807</v>
      </c>
      <c r="CM129" s="302">
        <f>'[1]GHG Dashboard Data - Inventory'!CQ114</f>
        <v>18771737</v>
      </c>
      <c r="CN129" s="302">
        <f>'[1]GHG Dashboard Data - Inventory'!CR114</f>
        <v>1306049</v>
      </c>
      <c r="CO129" s="302">
        <f>'[1]GHG Dashboard Data - Inventory'!CS114</f>
        <v>1511258</v>
      </c>
      <c r="CP129" s="302">
        <f>'[1]GHG Dashboard Data - Inventory'!CT114</f>
        <v>670631</v>
      </c>
      <c r="CQ129" s="302" t="str">
        <f>'[1]GHG Dashboard Data - Inventory'!CU114</f>
        <v/>
      </c>
      <c r="CR129" s="302" t="str">
        <f>'[1]GHG Dashboard Data - Inventory'!CV114</f>
        <v/>
      </c>
      <c r="CS129" s="302">
        <f>'[1]GHG Dashboard Data - Inventory'!CW114</f>
        <v>112276</v>
      </c>
      <c r="CT129" s="302">
        <f>'[1]GHG Dashboard Data - Inventory'!CX114</f>
        <v>9029341</v>
      </c>
      <c r="CU129" s="302">
        <f>'[1]GHG Dashboard Data - Inventory'!CY114</f>
        <v>20750</v>
      </c>
      <c r="CV129" s="302">
        <f>'[1]GHG Dashboard Data - Inventory'!CZ114</f>
        <v>73173</v>
      </c>
      <c r="CW129" s="302">
        <f>'[1]GHG Dashboard Data - Inventory'!DA114</f>
        <v>277401</v>
      </c>
      <c r="CX129" s="302">
        <f>'[1]GHG Dashboard Data - Inventory'!DB114</f>
        <v>126086</v>
      </c>
      <c r="CY129" s="302">
        <f>'[1]GHG Dashboard Data - Inventory'!DC114</f>
        <v>2116555</v>
      </c>
      <c r="CZ129" s="302">
        <f>'[1]GHG Dashboard Data - Inventory'!DD114</f>
        <v>87827</v>
      </c>
      <c r="DA129" s="302">
        <f>'[1]GHG Dashboard Data - Inventory'!DE114</f>
        <v>404000</v>
      </c>
      <c r="DB129" s="302">
        <f>'[1]GHG Dashboard Data - Inventory'!DF114</f>
        <v>164651</v>
      </c>
      <c r="DC129" s="305">
        <f>'[1]GHG Dashboard Data - Inventory'!DG114</f>
        <v>13512807</v>
      </c>
      <c r="DD129" s="305">
        <f>'[1]GHG Dashboard Data - Inventory'!DH114</f>
        <v>18771737</v>
      </c>
      <c r="DE129" s="305">
        <f>'[1]GHG Dashboard Data - Inventory'!DI114</f>
        <v>1306049</v>
      </c>
      <c r="DF129" s="305">
        <f>'[1]GHG Dashboard Data - Inventory'!DJ114</f>
        <v>1511258</v>
      </c>
      <c r="DG129" s="305">
        <f>'[1]GHG Dashboard Data - Inventory'!DK114</f>
        <v>670631</v>
      </c>
      <c r="DH129" s="305" t="str">
        <f>'[1]GHG Dashboard Data - Inventory'!DL114</f>
        <v/>
      </c>
      <c r="DI129" s="305" t="str">
        <f>'[1]GHG Dashboard Data - Inventory'!DM114</f>
        <v/>
      </c>
      <c r="DJ129" s="305">
        <f>'[1]GHG Dashboard Data - Inventory'!DN114</f>
        <v>112276</v>
      </c>
      <c r="DK129" s="305">
        <f>'[1]GHG Dashboard Data - Inventory'!DO114</f>
        <v>9029341</v>
      </c>
      <c r="DL129" s="305">
        <f>'[1]GHG Dashboard Data - Inventory'!DP114</f>
        <v>20750</v>
      </c>
      <c r="DM129" s="305">
        <f>'[1]GHG Dashboard Data - Inventory'!DQ114</f>
        <v>73173</v>
      </c>
      <c r="DN129" s="305">
        <f>'[1]GHG Dashboard Data - Inventory'!DR114</f>
        <v>277401</v>
      </c>
      <c r="DO129" s="305">
        <f>'[1]GHG Dashboard Data - Inventory'!DS114</f>
        <v>126086</v>
      </c>
      <c r="DP129" s="305">
        <f>'[1]GHG Dashboard Data - Inventory'!DT114</f>
        <v>2116555</v>
      </c>
      <c r="DQ129" s="305">
        <f>'[1]GHG Dashboard Data - Inventory'!DU114</f>
        <v>87827</v>
      </c>
      <c r="DR129" s="305">
        <f>'[1]GHG Dashboard Data - Inventory'!DV114</f>
        <v>404000</v>
      </c>
      <c r="DS129" s="305">
        <f>'[1]GHG Dashboard Data - Inventory'!DW114</f>
        <v>164651</v>
      </c>
      <c r="DT129" s="305" t="str">
        <f>'[1]GHG Dashboard Data - Inventory'!DX114</f>
        <v/>
      </c>
      <c r="DU129" s="305">
        <f>'[1]GHG Dashboard Data - Inventory'!DY114</f>
        <v>1452401</v>
      </c>
      <c r="DV129" s="305">
        <f>'[1]GHG Dashboard Data - Inventory'!DZ114</f>
        <v>708</v>
      </c>
      <c r="DW129" s="305" t="str">
        <f>'[1]GHG Dashboard Data - Inventory'!EA114</f>
        <v/>
      </c>
      <c r="DX129" s="305">
        <f>'[1]GHG Dashboard Data - Inventory'!EB114</f>
        <v>23264</v>
      </c>
      <c r="DY129" s="306" t="str">
        <f>'[1]GHG Dashboard Data - Inventory'!EC114</f>
        <v/>
      </c>
      <c r="DZ129" s="307">
        <f>'[1]GHG Dashboard Data - Inventory'!ED114</f>
        <v>6579354</v>
      </c>
      <c r="EA129" s="307">
        <f>'[1]GHG Dashboard Data - Inventory'!EE114</f>
        <v>4353103</v>
      </c>
      <c r="EB129" s="307">
        <f>'[1]GHG Dashboard Data - Inventory'!EF114</f>
        <v>349353</v>
      </c>
      <c r="EC129" s="307">
        <f>'[1]GHG Dashboard Data - Inventory'!EG114</f>
        <v>1511258</v>
      </c>
      <c r="ED129" s="307">
        <f>'[1]GHG Dashboard Data - Inventory'!EH114</f>
        <v>1345533</v>
      </c>
      <c r="EE129" s="307">
        <f>'[1]GHG Dashboard Data - Inventory'!EI114</f>
        <v>664246</v>
      </c>
      <c r="EF129" s="307" t="str">
        <f>'[1]GHG Dashboard Data - Inventory'!EJ114</f>
        <v/>
      </c>
      <c r="EG129" s="307" t="str">
        <f>'[1]GHG Dashboard Data - Inventory'!EK114</f>
        <v/>
      </c>
      <c r="EH129" s="307">
        <f>'[1]GHG Dashboard Data - Inventory'!EL114</f>
        <v>112276</v>
      </c>
      <c r="EI129" s="307">
        <f>'[1]GHG Dashboard Data - Inventory'!EM114</f>
        <v>9029341</v>
      </c>
      <c r="EJ129" s="307">
        <f>'[1]GHG Dashboard Data - Inventory'!EN114</f>
        <v>20750</v>
      </c>
      <c r="EK129" s="307">
        <f>'[1]GHG Dashboard Data - Inventory'!EO114</f>
        <v>73173</v>
      </c>
      <c r="EL129" s="307">
        <f>'[1]GHG Dashboard Data - Inventory'!EP114</f>
        <v>277401</v>
      </c>
      <c r="EM129" s="307">
        <f>'[1]GHG Dashboard Data - Inventory'!EQ114</f>
        <v>126086</v>
      </c>
      <c r="EN129" s="307">
        <f>'[1]GHG Dashboard Data - Inventory'!ER114</f>
        <v>556047</v>
      </c>
      <c r="EO129" s="307">
        <f>'[1]GHG Dashboard Data - Inventory'!ES114</f>
        <v>87827</v>
      </c>
      <c r="EP129" s="307">
        <f>'[1]GHG Dashboard Data - Inventory'!ET114</f>
        <v>404000</v>
      </c>
      <c r="EQ129" s="307">
        <f>'[1]GHG Dashboard Data - Inventory'!EU114</f>
        <v>164651</v>
      </c>
      <c r="ER129" s="307" t="str">
        <f>'[1]GHG Dashboard Data - Inventory'!EV114</f>
        <v/>
      </c>
      <c r="ES129" s="307">
        <f>'[1]GHG Dashboard Data - Inventory'!EW114</f>
        <v>1452401</v>
      </c>
      <c r="ET129" s="307">
        <f>'[1]GHG Dashboard Data - Inventory'!EX114</f>
        <v>708</v>
      </c>
      <c r="EU129" s="307" t="str">
        <f>'[1]GHG Dashboard Data - Inventory'!EY114</f>
        <v/>
      </c>
      <c r="EV129" s="307">
        <f>'[1]GHG Dashboard Data - Inventory'!EZ114</f>
        <v>23264</v>
      </c>
      <c r="EW129" s="308">
        <f t="shared" si="110"/>
        <v>2856791</v>
      </c>
      <c r="EX129" s="309">
        <f>'[1]GHG Dashboard Data - Inventory'!FA114</f>
        <v>35884758</v>
      </c>
      <c r="EY129" s="309">
        <f>'[1]GHG Dashboard Data - Inventory'!FB114</f>
        <v>9526751</v>
      </c>
      <c r="EZ129" s="309">
        <f>'[1]GHG Dashboard Data - Inventory'!FC114</f>
        <v>2773033</v>
      </c>
      <c r="FA129" s="309">
        <f>'[1]GHG Dashboard Data - Inventory'!FD114</f>
        <v>35884758</v>
      </c>
      <c r="FB129" s="309">
        <f>'[1]GHG Dashboard Data - Inventory'!FE114</f>
        <v>9526751</v>
      </c>
      <c r="FC129" s="309">
        <f>'[1]GHG Dashboard Data - Inventory'!FF114</f>
        <v>2773033</v>
      </c>
      <c r="FD129" s="309">
        <f>'[1]GHG Dashboard Data - Inventory'!FG114</f>
        <v>1452401</v>
      </c>
      <c r="FE129" s="309">
        <f>'[1]GHG Dashboard Data - Inventory'!FH114</f>
        <v>23972</v>
      </c>
      <c r="FF129" s="309" t="str">
        <f>'[1]GHG Dashboard Data - Inventory'!B114</f>
        <v>Yes</v>
      </c>
      <c r="FG129" s="31" t="str">
        <f>IFERROR(VLOOKUP(E129,'Climate data-must not modify'!A:D,4,FALSE),"")</f>
        <v>Continental</v>
      </c>
      <c r="FH129" s="31" t="str">
        <f t="shared" si="111"/>
        <v/>
      </c>
      <c r="FI129" s="31">
        <f t="shared" si="112"/>
        <v>17170.338842975205</v>
      </c>
      <c r="FJ129" s="35"/>
    </row>
    <row r="130" spans="1:166" s="31" customFormat="1">
      <c r="A130" s="31">
        <f t="shared" si="106"/>
        <v>11</v>
      </c>
      <c r="B130" s="31">
        <f t="shared" si="107"/>
        <v>115</v>
      </c>
      <c r="C130" s="34" t="str">
        <f t="shared" si="108"/>
        <v>Lima_2012</v>
      </c>
      <c r="D130" s="231">
        <f>'[1]GHG Dashboard Data - Inventory'!H115</f>
        <v>2012</v>
      </c>
      <c r="E130" s="156" t="str">
        <f>'[1]GHG Dashboard Data - Inventory'!C115</f>
        <v>Lima</v>
      </c>
      <c r="F130" s="156" t="str">
        <f>'[1]GHG Dashboard Data - Inventory'!D115</f>
        <v>Peru</v>
      </c>
      <c r="G130" s="156" t="str">
        <f>'[1]GHG Dashboard Data - Inventory'!E115</f>
        <v>Latin America</v>
      </c>
      <c r="H130" s="156">
        <f>'[1]GHG Dashboard Data - Inventory'!K115</f>
        <v>8481415</v>
      </c>
      <c r="I130" s="156">
        <f>'[1]GHG Dashboard Data - Inventory'!L115</f>
        <v>2645.4</v>
      </c>
      <c r="J130" s="156">
        <f>'[1]GHG Dashboard Data - Inventory'!M115/1000000</f>
        <v>65773.674852070995</v>
      </c>
      <c r="K130" s="156" t="str">
        <f>'[1]GHG Dashboard Data - Inventory'!J115</f>
        <v>BASIC</v>
      </c>
      <c r="L130" s="148">
        <f>'[1]GHG Dashboard Data - Inventory'!N115</f>
        <v>584101.53119885654</v>
      </c>
      <c r="M130" s="148">
        <f>'[1]GHG Dashboard Data - Inventory'!O115</f>
        <v>1106292.1045949808</v>
      </c>
      <c r="N130" s="149" t="str">
        <f>'[1]GHG Dashboard Data - Inventory'!P115</f>
        <v>NE</v>
      </c>
      <c r="O130" s="148">
        <f>'[1]GHG Dashboard Data - Inventory'!Q115</f>
        <v>1448.8024401492662</v>
      </c>
      <c r="P130" s="148">
        <f>'[1]GHG Dashboard Data - Inventory'!R115</f>
        <v>1104379.8115396309</v>
      </c>
      <c r="Q130" s="149" t="str">
        <f>'[1]GHG Dashboard Data - Inventory'!S115</f>
        <v>NE</v>
      </c>
      <c r="R130" s="148">
        <f>'[1]GHG Dashboard Data - Inventory'!T115</f>
        <v>1550846.9686782979</v>
      </c>
      <c r="S130" s="148">
        <f>'[1]GHG Dashboard Data - Inventory'!U115</f>
        <v>1012076.9175544772</v>
      </c>
      <c r="T130" s="149" t="str">
        <f>'[1]GHG Dashboard Data - Inventory'!V115</f>
        <v>NE</v>
      </c>
      <c r="U130" s="148" t="str">
        <f>'[1]GHG Dashboard Data - Inventory'!W115</f>
        <v>IE</v>
      </c>
      <c r="V130" s="148" t="str">
        <f>'[1]GHG Dashboard Data - Inventory'!X115</f>
        <v>IE</v>
      </c>
      <c r="W130" s="149" t="str">
        <f>'[1]GHG Dashboard Data - Inventory'!Y115</f>
        <v>NE</v>
      </c>
      <c r="X130" s="150">
        <f>'[1]GHG Dashboard Data - Inventory'!Z115</f>
        <v>785337.48931723414</v>
      </c>
      <c r="Y130" s="148" t="str">
        <f>'[1]GHG Dashboard Data - Inventory'!AA115</f>
        <v>IE</v>
      </c>
      <c r="Z130" s="148" t="str">
        <f>'[1]GHG Dashboard Data - Inventory'!AB115</f>
        <v>IE</v>
      </c>
      <c r="AA130" s="149" t="str">
        <f>'[1]GHG Dashboard Data - Inventory'!AC115</f>
        <v>NE</v>
      </c>
      <c r="AB130" s="148" t="str">
        <f>'[1]GHG Dashboard Data - Inventory'!AD115</f>
        <v>NO</v>
      </c>
      <c r="AC130" s="148" t="str">
        <f>'[1]GHG Dashboard Data - Inventory'!AE115</f>
        <v>NO</v>
      </c>
      <c r="AD130" s="149" t="str">
        <f>'[1]GHG Dashboard Data - Inventory'!AF115</f>
        <v>NO</v>
      </c>
      <c r="AE130" s="148" t="str">
        <f>'[1]GHG Dashboard Data - Inventory'!AG115</f>
        <v>NO</v>
      </c>
      <c r="AF130" s="148">
        <f>'[1]GHG Dashboard Data - Inventory'!AH115</f>
        <v>253.11881699999995</v>
      </c>
      <c r="AG130" s="148">
        <f>'[1]GHG Dashboard Data - Inventory'!AI115</f>
        <v>5370260.8374950951</v>
      </c>
      <c r="AH130" s="148" t="str">
        <f>'[1]GHG Dashboard Data - Inventory'!AJ115</f>
        <v>NO</v>
      </c>
      <c r="AI130" s="149" t="str">
        <f>'[1]GHG Dashboard Data - Inventory'!AK115</f>
        <v>NE</v>
      </c>
      <c r="AJ130" s="148" t="str">
        <f>'[1]GHG Dashboard Data - Inventory'!AL115</f>
        <v>NO</v>
      </c>
      <c r="AK130" s="148">
        <f>'[1]GHG Dashboard Data - Inventory'!AM115</f>
        <v>4439.754165651595</v>
      </c>
      <c r="AL130" s="149" t="str">
        <f>'[1]GHG Dashboard Data - Inventory'!AN115</f>
        <v>NE</v>
      </c>
      <c r="AM130" s="148" t="str">
        <f>'[1]GHG Dashboard Data - Inventory'!AO115</f>
        <v>NO</v>
      </c>
      <c r="AN130" s="148" t="str">
        <f>'[1]GHG Dashboard Data - Inventory'!AP115</f>
        <v>NO</v>
      </c>
      <c r="AO130" s="149">
        <f>'[1]GHG Dashboard Data - Inventory'!AQ115</f>
        <v>0</v>
      </c>
      <c r="AP130" s="148" t="str">
        <f>'[1]GHG Dashboard Data - Inventory'!AR115</f>
        <v>NO</v>
      </c>
      <c r="AQ130" s="148" t="str">
        <f>'[1]GHG Dashboard Data - Inventory'!AS115</f>
        <v>NO</v>
      </c>
      <c r="AR130" s="149">
        <f>'[1]GHG Dashboard Data - Inventory'!AT115</f>
        <v>2263665.4587740856</v>
      </c>
      <c r="AS130" s="148" t="str">
        <f>'[1]GHG Dashboard Data - Inventory'!AU115</f>
        <v>IE</v>
      </c>
      <c r="AT130" s="148" t="str">
        <f>'[1]GHG Dashboard Data - Inventory'!AV115</f>
        <v>NO</v>
      </c>
      <c r="AU130" s="149" t="str">
        <f>'[1]GHG Dashboard Data - Inventory'!AW115</f>
        <v>NE</v>
      </c>
      <c r="AV130" s="148">
        <f>'[1]GHG Dashboard Data - Inventory'!AX115</f>
        <v>949203.56966399995</v>
      </c>
      <c r="AW130" s="148">
        <f>'[1]GHG Dashboard Data - Inventory'!AY115</f>
        <v>1339397.0189264002</v>
      </c>
      <c r="AX130" s="150" t="str">
        <f>'[1]GHG Dashboard Data - Inventory'!AZ115</f>
        <v>NO</v>
      </c>
      <c r="AY130" s="148" t="str">
        <f>'[1]GHG Dashboard Data - Inventory'!BA115</f>
        <v>NO</v>
      </c>
      <c r="AZ130" s="148" t="str">
        <f>'[1]GHG Dashboard Data - Inventory'!BB115</f>
        <v>NO</v>
      </c>
      <c r="BA130" s="150" t="str">
        <f>'[1]GHG Dashboard Data - Inventory'!BC115</f>
        <v>NO</v>
      </c>
      <c r="BB130" s="148" t="str">
        <f>'[1]GHG Dashboard Data - Inventory'!BD115</f>
        <v>NO</v>
      </c>
      <c r="BC130" s="148" t="str">
        <f>'[1]GHG Dashboard Data - Inventory'!BE115</f>
        <v>NO</v>
      </c>
      <c r="BD130" s="150" t="str">
        <f>'[1]GHG Dashboard Data - Inventory'!BF115</f>
        <v>NO</v>
      </c>
      <c r="BE130" s="148">
        <f>'[1]GHG Dashboard Data - Inventory'!BG115</f>
        <v>146712.7690039445</v>
      </c>
      <c r="BF130" s="148" t="str">
        <f>'[1]GHG Dashboard Data - Inventory'!BH115</f>
        <v>NO</v>
      </c>
      <c r="BG130" s="150" t="str">
        <f>'[1]GHG Dashboard Data - Inventory'!BI115</f>
        <v>NO</v>
      </c>
      <c r="BH130" s="149">
        <f>'[1]GHG Dashboard Data - Inventory'!BJ115</f>
        <v>1751117.1600000001</v>
      </c>
      <c r="BI130" s="149" t="str">
        <f>'[1]GHG Dashboard Data - Inventory'!BK115</f>
        <v>NE</v>
      </c>
      <c r="BJ130" s="149" t="str">
        <f>'[1]GHG Dashboard Data - Inventory'!BL115</f>
        <v>NE</v>
      </c>
      <c r="BK130" s="149" t="str">
        <f>'[1]GHG Dashboard Data - Inventory'!BM115</f>
        <v>NE</v>
      </c>
      <c r="BL130" s="149" t="str">
        <f>'[1]GHG Dashboard Data - Inventory'!BN115</f>
        <v>NE</v>
      </c>
      <c r="BM130" s="151" t="str">
        <f>'[1]GHG Dashboard Data - Inventory'!BO115</f>
        <v>NE</v>
      </c>
      <c r="BN130" s="269">
        <f>'[1]GHG Dashboard Data - Inventory'!BP115</f>
        <v>0</v>
      </c>
      <c r="BO130" s="269">
        <f>'[1]GHG Dashboard Data - Inventory'!BQ115</f>
        <v>0</v>
      </c>
      <c r="BP130" s="269">
        <f>'[1]GHG Dashboard Data - Inventory'!BR115</f>
        <v>0</v>
      </c>
      <c r="BQ130" s="269">
        <f>'[1]GHG Dashboard Data - Inventory'!BS115</f>
        <v>0</v>
      </c>
      <c r="BR130" s="269">
        <f>'[1]GHG Dashboard Data - Inventory'!BT115</f>
        <v>0</v>
      </c>
      <c r="BS130" s="269">
        <f>'[1]GHG Dashboard Data - Inventory'!BU115</f>
        <v>0</v>
      </c>
      <c r="BT130" s="152" t="str">
        <f t="shared" si="109"/>
        <v>Lima_2012</v>
      </c>
      <c r="BU130" s="152">
        <f>'[1]GHG Dashboard Data - Inventory'!BW115</f>
        <v>13169413.204078484</v>
      </c>
      <c r="BV130" s="152">
        <f>'[1]GHG Dashboard Data - Inventory'!BX115</f>
        <v>17184195.822852567</v>
      </c>
      <c r="BW130" s="152">
        <f>'[1]GHG Dashboard Data - Inventory'!BY115</f>
        <v>17184195.822852567</v>
      </c>
      <c r="BX130" s="152">
        <f>'[1]GHG Dashboard Data - Inventory'!BZ115</f>
        <v>11139282.246614577</v>
      </c>
      <c r="BY130" s="302">
        <f>'[1]GHG Dashboard Data - Inventory'!CA115</f>
        <v>5359399.2548233923</v>
      </c>
      <c r="BZ130" s="302">
        <f>'[1]GHG Dashboard Data - Inventory'!CB115</f>
        <v>5374700.5916607464</v>
      </c>
      <c r="CA130" s="302">
        <f>'[1]GHG Dashboard Data - Inventory'!CC115</f>
        <v>2435313.3575943448</v>
      </c>
      <c r="CB130" s="303">
        <f>'[1]GHG Dashboard Data - Inventory'!CD115</f>
        <v>5359399.2548233923</v>
      </c>
      <c r="CC130" s="303">
        <f>'[1]GHG Dashboard Data - Inventory'!CE115</f>
        <v>7638366.0504348315</v>
      </c>
      <c r="CD130" s="303">
        <f>'[1]GHG Dashboard Data - Inventory'!CF115</f>
        <v>2435313.3575943448</v>
      </c>
      <c r="CE130" s="303">
        <f>'[1]GHG Dashboard Data - Inventory'!CG115</f>
        <v>1751117.1600000001</v>
      </c>
      <c r="CF130" s="303" t="str">
        <f>'[1]GHG Dashboard Data - Inventory'!CH115</f>
        <v/>
      </c>
      <c r="CG130" s="304">
        <f>'[1]GHG Dashboard Data - Inventory'!CI115</f>
        <v>2921987.9104515379</v>
      </c>
      <c r="CH130" s="304">
        <f>'[1]GHG Dashboard Data - Inventory'!CK115</f>
        <v>5370260.8374950951</v>
      </c>
      <c r="CI130" s="304">
        <f>SUM('[1]GHG Dashboard Data - Inventory'!CL115:CM115)</f>
        <v>1095916.3386679445</v>
      </c>
      <c r="CJ130" s="304">
        <f>'[1]GHG Dashboard Data - Inventory'!CN115</f>
        <v>1751117.1600000001</v>
      </c>
      <c r="CK130" s="304" t="str">
        <f>'[1]GHG Dashboard Data - Inventory'!CO115</f>
        <v/>
      </c>
      <c r="CL130" s="302">
        <f>'[1]GHG Dashboard Data - Inventory'!CP115</f>
        <v>1690393.6357938373</v>
      </c>
      <c r="CM130" s="302">
        <f>'[1]GHG Dashboard Data - Inventory'!CQ115</f>
        <v>1105828.6139797801</v>
      </c>
      <c r="CN130" s="302">
        <f>'[1]GHG Dashboard Data - Inventory'!CR115</f>
        <v>2562923.8862327752</v>
      </c>
      <c r="CO130" s="302" t="str">
        <f>'[1]GHG Dashboard Data - Inventory'!CS115</f>
        <v/>
      </c>
      <c r="CP130" s="302" t="str">
        <f>'[1]GHG Dashboard Data - Inventory'!CT115</f>
        <v/>
      </c>
      <c r="CQ130" s="302" t="str">
        <f>'[1]GHG Dashboard Data - Inventory'!CU115</f>
        <v/>
      </c>
      <c r="CR130" s="302" t="str">
        <f>'[1]GHG Dashboard Data - Inventory'!CV115</f>
        <v/>
      </c>
      <c r="CS130" s="302">
        <f>'[1]GHG Dashboard Data - Inventory'!CW115</f>
        <v>253.11881699999995</v>
      </c>
      <c r="CT130" s="302">
        <f>'[1]GHG Dashboard Data - Inventory'!CX115</f>
        <v>5370260.8374950951</v>
      </c>
      <c r="CU130" s="302">
        <f>'[1]GHG Dashboard Data - Inventory'!CY115</f>
        <v>4439.754165651595</v>
      </c>
      <c r="CV130" s="302" t="str">
        <f>'[1]GHG Dashboard Data - Inventory'!CZ115</f>
        <v/>
      </c>
      <c r="CW130" s="302" t="str">
        <f>'[1]GHG Dashboard Data - Inventory'!DA115</f>
        <v/>
      </c>
      <c r="CX130" s="302" t="str">
        <f>'[1]GHG Dashboard Data - Inventory'!DB115</f>
        <v/>
      </c>
      <c r="CY130" s="302">
        <f>'[1]GHG Dashboard Data - Inventory'!DC115</f>
        <v>2288600.5885904003</v>
      </c>
      <c r="CZ130" s="302" t="str">
        <f>'[1]GHG Dashboard Data - Inventory'!DD115</f>
        <v/>
      </c>
      <c r="DA130" s="302" t="str">
        <f>'[1]GHG Dashboard Data - Inventory'!DE115</f>
        <v/>
      </c>
      <c r="DB130" s="302">
        <f>'[1]GHG Dashboard Data - Inventory'!DF115</f>
        <v>146712.7690039445</v>
      </c>
      <c r="DC130" s="305">
        <f>'[1]GHG Dashboard Data - Inventory'!DG115</f>
        <v>1690393.6357938373</v>
      </c>
      <c r="DD130" s="305">
        <f>'[1]GHG Dashboard Data - Inventory'!DH115</f>
        <v>1105828.6139797801</v>
      </c>
      <c r="DE130" s="305">
        <f>'[1]GHG Dashboard Data - Inventory'!DI115</f>
        <v>2562923.8862327752</v>
      </c>
      <c r="DF130" s="305" t="str">
        <f>'[1]GHG Dashboard Data - Inventory'!DJ115</f>
        <v/>
      </c>
      <c r="DG130" s="305" t="str">
        <f>'[1]GHG Dashboard Data - Inventory'!DK115</f>
        <v/>
      </c>
      <c r="DH130" s="305" t="str">
        <f>'[1]GHG Dashboard Data - Inventory'!DL115</f>
        <v/>
      </c>
      <c r="DI130" s="305" t="str">
        <f>'[1]GHG Dashboard Data - Inventory'!DM115</f>
        <v/>
      </c>
      <c r="DJ130" s="305">
        <f>'[1]GHG Dashboard Data - Inventory'!DN115</f>
        <v>253.11881699999995</v>
      </c>
      <c r="DK130" s="305">
        <f>'[1]GHG Dashboard Data - Inventory'!DO115</f>
        <v>5370260.8374950951</v>
      </c>
      <c r="DL130" s="305">
        <f>'[1]GHG Dashboard Data - Inventory'!DP115</f>
        <v>4439.754165651595</v>
      </c>
      <c r="DM130" s="305" t="str">
        <f>'[1]GHG Dashboard Data - Inventory'!DQ115</f>
        <v/>
      </c>
      <c r="DN130" s="305">
        <f>'[1]GHG Dashboard Data - Inventory'!DR115</f>
        <v>2263665.4587740856</v>
      </c>
      <c r="DO130" s="305" t="str">
        <f>'[1]GHG Dashboard Data - Inventory'!DS115</f>
        <v/>
      </c>
      <c r="DP130" s="305">
        <f>'[1]GHG Dashboard Data - Inventory'!DT115</f>
        <v>2288600.5885904003</v>
      </c>
      <c r="DQ130" s="305" t="str">
        <f>'[1]GHG Dashboard Data - Inventory'!DU115</f>
        <v/>
      </c>
      <c r="DR130" s="305" t="str">
        <f>'[1]GHG Dashboard Data - Inventory'!DV115</f>
        <v/>
      </c>
      <c r="DS130" s="305">
        <f>'[1]GHG Dashboard Data - Inventory'!DW115</f>
        <v>146712.7690039445</v>
      </c>
      <c r="DT130" s="305">
        <f>'[1]GHG Dashboard Data - Inventory'!DX115</f>
        <v>1751117.1600000001</v>
      </c>
      <c r="DU130" s="305" t="str">
        <f>'[1]GHG Dashboard Data - Inventory'!DY115</f>
        <v/>
      </c>
      <c r="DV130" s="305" t="str">
        <f>'[1]GHG Dashboard Data - Inventory'!DZ115</f>
        <v/>
      </c>
      <c r="DW130" s="305" t="str">
        <f>'[1]GHG Dashboard Data - Inventory'!EA115</f>
        <v/>
      </c>
      <c r="DX130" s="305" t="str">
        <f>'[1]GHG Dashboard Data - Inventory'!EB115</f>
        <v/>
      </c>
      <c r="DY130" s="306" t="str">
        <f>'[1]GHG Dashboard Data - Inventory'!EC115</f>
        <v/>
      </c>
      <c r="DZ130" s="307">
        <f>'[1]GHG Dashboard Data - Inventory'!ED115</f>
        <v>584101.53119885654</v>
      </c>
      <c r="EA130" s="307">
        <f>'[1]GHG Dashboard Data - Inventory'!EE115</f>
        <v>1448.8024401492662</v>
      </c>
      <c r="EB130" s="307">
        <f>'[1]GHG Dashboard Data - Inventory'!EF115</f>
        <v>1550846.9686782979</v>
      </c>
      <c r="EC130" s="307" t="str">
        <f>'[1]GHG Dashboard Data - Inventory'!EG115</f>
        <v/>
      </c>
      <c r="ED130" s="307">
        <f>'[1]GHG Dashboard Data - Inventory'!EH115</f>
        <v>785337.48931723414</v>
      </c>
      <c r="EE130" s="307" t="str">
        <f>'[1]GHG Dashboard Data - Inventory'!EI115</f>
        <v/>
      </c>
      <c r="EF130" s="307" t="str">
        <f>'[1]GHG Dashboard Data - Inventory'!EJ115</f>
        <v/>
      </c>
      <c r="EG130" s="307" t="str">
        <f>'[1]GHG Dashboard Data - Inventory'!EK115</f>
        <v/>
      </c>
      <c r="EH130" s="307">
        <f>'[1]GHG Dashboard Data - Inventory'!EL115</f>
        <v>253.11881699999995</v>
      </c>
      <c r="EI130" s="307">
        <f>'[1]GHG Dashboard Data - Inventory'!EM115</f>
        <v>5370260.8374950951</v>
      </c>
      <c r="EJ130" s="307" t="str">
        <f>'[1]GHG Dashboard Data - Inventory'!EN115</f>
        <v/>
      </c>
      <c r="EK130" s="307" t="str">
        <f>'[1]GHG Dashboard Data - Inventory'!EO115</f>
        <v/>
      </c>
      <c r="EL130" s="307" t="str">
        <f>'[1]GHG Dashboard Data - Inventory'!EP115</f>
        <v/>
      </c>
      <c r="EM130" s="307" t="str">
        <f>'[1]GHG Dashboard Data - Inventory'!EQ115</f>
        <v/>
      </c>
      <c r="EN130" s="307">
        <f>'[1]GHG Dashboard Data - Inventory'!ER115</f>
        <v>949203.56966399995</v>
      </c>
      <c r="EO130" s="307" t="str">
        <f>'[1]GHG Dashboard Data - Inventory'!ES115</f>
        <v/>
      </c>
      <c r="EP130" s="307" t="str">
        <f>'[1]GHG Dashboard Data - Inventory'!ET115</f>
        <v/>
      </c>
      <c r="EQ130" s="307">
        <f>'[1]GHG Dashboard Data - Inventory'!EU115</f>
        <v>146712.7690039445</v>
      </c>
      <c r="ER130" s="307">
        <f>'[1]GHG Dashboard Data - Inventory'!EV115</f>
        <v>1751117.1600000001</v>
      </c>
      <c r="ES130" s="307" t="str">
        <f>'[1]GHG Dashboard Data - Inventory'!EW115</f>
        <v/>
      </c>
      <c r="ET130" s="307" t="str">
        <f>'[1]GHG Dashboard Data - Inventory'!EX115</f>
        <v/>
      </c>
      <c r="EU130" s="307" t="str">
        <f>'[1]GHG Dashboard Data - Inventory'!EY115</f>
        <v/>
      </c>
      <c r="EV130" s="307" t="str">
        <f>'[1]GHG Dashboard Data - Inventory'!EZ115</f>
        <v/>
      </c>
      <c r="EW130" s="308">
        <f t="shared" si="110"/>
        <v>785337.48931723414</v>
      </c>
      <c r="EX130" s="309">
        <f>'[1]GHG Dashboard Data - Inventory'!FA115</f>
        <v>5359399.2548233923</v>
      </c>
      <c r="EY130" s="309">
        <f>'[1]GHG Dashboard Data - Inventory'!FB115</f>
        <v>5374700.5916607464</v>
      </c>
      <c r="EZ130" s="309">
        <f>'[1]GHG Dashboard Data - Inventory'!FC115</f>
        <v>2435313.3575943448</v>
      </c>
      <c r="FA130" s="309">
        <f>'[1]GHG Dashboard Data - Inventory'!FD115</f>
        <v>5359399.2548233923</v>
      </c>
      <c r="FB130" s="309">
        <f>'[1]GHG Dashboard Data - Inventory'!FE115</f>
        <v>7638366.0504348315</v>
      </c>
      <c r="FC130" s="309">
        <f>'[1]GHG Dashboard Data - Inventory'!FF115</f>
        <v>2435313.3575943448</v>
      </c>
      <c r="FD130" s="309">
        <f>'[1]GHG Dashboard Data - Inventory'!FG115</f>
        <v>1751117.1600000001</v>
      </c>
      <c r="FE130" s="309" t="str">
        <f>'[1]GHG Dashboard Data - Inventory'!FH115</f>
        <v/>
      </c>
      <c r="FF130" s="309" t="str">
        <f>'[1]GHG Dashboard Data - Inventory'!B115</f>
        <v>No</v>
      </c>
      <c r="FG130" s="31" t="str">
        <f>IFERROR(VLOOKUP(E130,'Climate data-must not modify'!A:D,4,FALSE),"")</f>
        <v>Desert</v>
      </c>
      <c r="FH130" s="31">
        <f t="shared" si="111"/>
        <v>7755.0355515053789</v>
      </c>
      <c r="FI130" s="31">
        <f t="shared" si="112"/>
        <v>3206.0992666515458</v>
      </c>
      <c r="FJ130" s="35"/>
    </row>
    <row r="131" spans="1:166" s="31" customFormat="1">
      <c r="A131" s="31">
        <f t="shared" si="106"/>
        <v>11</v>
      </c>
      <c r="B131" s="31">
        <f t="shared" si="107"/>
        <v>116</v>
      </c>
      <c r="C131" s="34" t="str">
        <f t="shared" si="108"/>
        <v>Lima_2015</v>
      </c>
      <c r="D131" s="231">
        <f>'[1]GHG Dashboard Data - Inventory'!H116</f>
        <v>2015</v>
      </c>
      <c r="E131" s="156" t="str">
        <f>'[1]GHG Dashboard Data - Inventory'!C116</f>
        <v>Lima</v>
      </c>
      <c r="F131" s="156" t="str">
        <f>'[1]GHG Dashboard Data - Inventory'!D116</f>
        <v>Peru</v>
      </c>
      <c r="G131" s="156" t="str">
        <f>'[1]GHG Dashboard Data - Inventory'!E116</f>
        <v>Latin America</v>
      </c>
      <c r="H131" s="156">
        <f>'[1]GHG Dashboard Data - Inventory'!K116</f>
        <v>8890792</v>
      </c>
      <c r="I131" s="156">
        <f>'[1]GHG Dashboard Data - Inventory'!L116</f>
        <v>2645.4</v>
      </c>
      <c r="J131" s="156">
        <f>'[1]GHG Dashboard Data - Inventory'!M116/1000000</f>
        <v>82311.069230770008</v>
      </c>
      <c r="K131" s="156" t="str">
        <f>'[1]GHG Dashboard Data - Inventory'!J116</f>
        <v>BASIC</v>
      </c>
      <c r="L131" s="148">
        <f>'[1]GHG Dashboard Data - Inventory'!N116</f>
        <v>559129.88989362889</v>
      </c>
      <c r="M131" s="148">
        <f>'[1]GHG Dashboard Data - Inventory'!O116</f>
        <v>1128063.034954905</v>
      </c>
      <c r="N131" s="149" t="str">
        <f>'[1]GHG Dashboard Data - Inventory'!P116</f>
        <v>NE</v>
      </c>
      <c r="O131" s="148">
        <f>'[1]GHG Dashboard Data - Inventory'!Q116</f>
        <v>1962.8134585283344</v>
      </c>
      <c r="P131" s="148">
        <f>'[1]GHG Dashboard Data - Inventory'!R116</f>
        <v>1126491.7205815755</v>
      </c>
      <c r="Q131" s="149" t="str">
        <f>'[1]GHG Dashboard Data - Inventory'!S116</f>
        <v>NE</v>
      </c>
      <c r="R131" s="148">
        <f>'[1]GHG Dashboard Data - Inventory'!T116</f>
        <v>1867222.6484557893</v>
      </c>
      <c r="S131" s="148">
        <f>'[1]GHG Dashboard Data - Inventory'!U116</f>
        <v>1655038.8149181423</v>
      </c>
      <c r="T131" s="149" t="str">
        <f>'[1]GHG Dashboard Data - Inventory'!V116</f>
        <v>NE</v>
      </c>
      <c r="U131" s="148" t="str">
        <f>'[1]GHG Dashboard Data - Inventory'!W116</f>
        <v>IE</v>
      </c>
      <c r="V131" s="148" t="str">
        <f>'[1]GHG Dashboard Data - Inventory'!X116</f>
        <v>IE</v>
      </c>
      <c r="W131" s="149" t="str">
        <f>'[1]GHG Dashboard Data - Inventory'!Y116</f>
        <v>NE</v>
      </c>
      <c r="X131" s="150">
        <f>'[1]GHG Dashboard Data - Inventory'!Z116</f>
        <v>436878.02501387702</v>
      </c>
      <c r="Y131" s="148" t="str">
        <f>'[1]GHG Dashboard Data - Inventory'!AA116</f>
        <v>IE</v>
      </c>
      <c r="Z131" s="148" t="str">
        <f>'[1]GHG Dashboard Data - Inventory'!AB116</f>
        <v>IE</v>
      </c>
      <c r="AA131" s="149" t="str">
        <f>'[1]GHG Dashboard Data - Inventory'!AC116</f>
        <v>NE</v>
      </c>
      <c r="AB131" s="148" t="str">
        <f>'[1]GHG Dashboard Data - Inventory'!AD116</f>
        <v>NO</v>
      </c>
      <c r="AC131" s="148" t="str">
        <f>'[1]GHG Dashboard Data - Inventory'!AE116</f>
        <v>NO</v>
      </c>
      <c r="AD131" s="149" t="str">
        <f>'[1]GHG Dashboard Data - Inventory'!AF116</f>
        <v>NO</v>
      </c>
      <c r="AE131" s="148" t="str">
        <f>'[1]GHG Dashboard Data - Inventory'!AG116</f>
        <v>NO</v>
      </c>
      <c r="AF131" s="148">
        <f>'[1]GHG Dashboard Data - Inventory'!AH116</f>
        <v>2886.231736499999</v>
      </c>
      <c r="AG131" s="148">
        <f>'[1]GHG Dashboard Data - Inventory'!AI116</f>
        <v>6345503.8182211407</v>
      </c>
      <c r="AH131" s="148" t="str">
        <f>'[1]GHG Dashboard Data - Inventory'!AJ116</f>
        <v>NO</v>
      </c>
      <c r="AI131" s="149" t="str">
        <f>'[1]GHG Dashboard Data - Inventory'!AK116</f>
        <v>NE</v>
      </c>
      <c r="AJ131" s="148" t="str">
        <f>'[1]GHG Dashboard Data - Inventory'!AL116</f>
        <v>NO</v>
      </c>
      <c r="AK131" s="148">
        <f>'[1]GHG Dashboard Data - Inventory'!AM116</f>
        <v>10026.310447857066</v>
      </c>
      <c r="AL131" s="149" t="str">
        <f>'[1]GHG Dashboard Data - Inventory'!AN116</f>
        <v>NE</v>
      </c>
      <c r="AM131" s="148" t="str">
        <f>'[1]GHG Dashboard Data - Inventory'!AO116</f>
        <v>NO</v>
      </c>
      <c r="AN131" s="148" t="str">
        <f>'[1]GHG Dashboard Data - Inventory'!AP116</f>
        <v>NO</v>
      </c>
      <c r="AO131" s="149">
        <f>'[1]GHG Dashboard Data - Inventory'!AQ116</f>
        <v>460977.14318130107</v>
      </c>
      <c r="AP131" s="148" t="str">
        <f>'[1]GHG Dashboard Data - Inventory'!AR116</f>
        <v>NO</v>
      </c>
      <c r="AQ131" s="148" t="str">
        <f>'[1]GHG Dashboard Data - Inventory'!AS116</f>
        <v>NO</v>
      </c>
      <c r="AR131" s="149">
        <f>'[1]GHG Dashboard Data - Inventory'!AT116</f>
        <v>2521126.0102753881</v>
      </c>
      <c r="AS131" s="148" t="str">
        <f>'[1]GHG Dashboard Data - Inventory'!AU116</f>
        <v>IE</v>
      </c>
      <c r="AT131" s="148" t="str">
        <f>'[1]GHG Dashboard Data - Inventory'!AV116</f>
        <v>NO</v>
      </c>
      <c r="AU131" s="149" t="str">
        <f>'[1]GHG Dashboard Data - Inventory'!AW116</f>
        <v>NE</v>
      </c>
      <c r="AV131" s="148">
        <f>'[1]GHG Dashboard Data - Inventory'!AX116</f>
        <v>1200947.118336</v>
      </c>
      <c r="AW131" s="148">
        <f>'[1]GHG Dashboard Data - Inventory'!AY116</f>
        <v>1694625.9937192323</v>
      </c>
      <c r="AX131" s="150" t="str">
        <f>'[1]GHG Dashboard Data - Inventory'!AZ116</f>
        <v>NO</v>
      </c>
      <c r="AY131" s="148" t="str">
        <f>'[1]GHG Dashboard Data - Inventory'!BA116</f>
        <v>NO</v>
      </c>
      <c r="AZ131" s="148" t="str">
        <f>'[1]GHG Dashboard Data - Inventory'!BB116</f>
        <v>NO</v>
      </c>
      <c r="BA131" s="150" t="str">
        <f>'[1]GHG Dashboard Data - Inventory'!BC116</f>
        <v>NO</v>
      </c>
      <c r="BB131" s="148" t="str">
        <f>'[1]GHG Dashboard Data - Inventory'!BD116</f>
        <v>NO</v>
      </c>
      <c r="BC131" s="148" t="str">
        <f>'[1]GHG Dashboard Data - Inventory'!BE116</f>
        <v>NO</v>
      </c>
      <c r="BD131" s="150" t="str">
        <f>'[1]GHG Dashboard Data - Inventory'!BF116</f>
        <v>NO</v>
      </c>
      <c r="BE131" s="148">
        <f>'[1]GHG Dashboard Data - Inventory'!BG116</f>
        <v>197540</v>
      </c>
      <c r="BF131" s="148" t="str">
        <f>'[1]GHG Dashboard Data - Inventory'!BH116</f>
        <v>NO</v>
      </c>
      <c r="BG131" s="150" t="str">
        <f>'[1]GHG Dashboard Data - Inventory'!BI116</f>
        <v>NO</v>
      </c>
      <c r="BH131" s="149">
        <f>'[1]GHG Dashboard Data - Inventory'!BJ116</f>
        <v>2076685.52</v>
      </c>
      <c r="BI131" s="149" t="str">
        <f>'[1]GHG Dashboard Data - Inventory'!BK116</f>
        <v>NE</v>
      </c>
      <c r="BJ131" s="149" t="str">
        <f>'[1]GHG Dashboard Data - Inventory'!BL116</f>
        <v>NE</v>
      </c>
      <c r="BK131" s="149" t="str">
        <f>'[1]GHG Dashboard Data - Inventory'!BM116</f>
        <v>NE</v>
      </c>
      <c r="BL131" s="149" t="str">
        <f>'[1]GHG Dashboard Data - Inventory'!BN116</f>
        <v>NE</v>
      </c>
      <c r="BM131" s="151" t="str">
        <f>'[1]GHG Dashboard Data - Inventory'!BO116</f>
        <v>NE</v>
      </c>
      <c r="BN131" s="269">
        <f>'[1]GHG Dashboard Data - Inventory'!BP116</f>
        <v>0</v>
      </c>
      <c r="BO131" s="269">
        <f>'[1]GHG Dashboard Data - Inventory'!BQ116</f>
        <v>0</v>
      </c>
      <c r="BP131" s="269">
        <f>'[1]GHG Dashboard Data - Inventory'!BR116</f>
        <v>0</v>
      </c>
      <c r="BQ131" s="269">
        <f>'[1]GHG Dashboard Data - Inventory'!BS116</f>
        <v>0</v>
      </c>
      <c r="BR131" s="269">
        <f>'[1]GHG Dashboard Data - Inventory'!BT116</f>
        <v>0</v>
      </c>
      <c r="BS131" s="269">
        <f>'[1]GHG Dashboard Data - Inventory'!BU116</f>
        <v>0</v>
      </c>
      <c r="BT131" s="152" t="str">
        <f t="shared" si="109"/>
        <v>Lima_2015</v>
      </c>
      <c r="BU131" s="152">
        <f>'[1]GHG Dashboard Data - Inventory'!BW116</f>
        <v>15789438.3947233</v>
      </c>
      <c r="BV131" s="152">
        <f>'[1]GHG Dashboard Data - Inventory'!BX116</f>
        <v>20848227.068179987</v>
      </c>
      <c r="BW131" s="152">
        <f>'[1]GHG Dashboard Data - Inventory'!BY116</f>
        <v>20848227.068179987</v>
      </c>
      <c r="BX131" s="152">
        <f>'[1]GHG Dashboard Data - Inventory'!BZ116</f>
        <v>12688756.065115463</v>
      </c>
      <c r="BY131" s="302">
        <f>'[1]GHG Dashboard Data - Inventory'!CA116</f>
        <v>6340795.1539990697</v>
      </c>
      <c r="BZ131" s="302">
        <f>'[1]GHG Dashboard Data - Inventory'!CB116</f>
        <v>6355530.1286689974</v>
      </c>
      <c r="CA131" s="302">
        <f>'[1]GHG Dashboard Data - Inventory'!CC116</f>
        <v>3093113.1120552323</v>
      </c>
      <c r="CB131" s="303">
        <f>'[1]GHG Dashboard Data - Inventory'!CD116</f>
        <v>6340795.1539990697</v>
      </c>
      <c r="CC131" s="303">
        <f>'[1]GHG Dashboard Data - Inventory'!CE116</f>
        <v>9337633.2821256854</v>
      </c>
      <c r="CD131" s="303">
        <f>'[1]GHG Dashboard Data - Inventory'!CF116</f>
        <v>3093113.1120552323</v>
      </c>
      <c r="CE131" s="303">
        <f>'[1]GHG Dashboard Data - Inventory'!CG116</f>
        <v>2076685.52</v>
      </c>
      <c r="CF131" s="303" t="str">
        <f>'[1]GHG Dashboard Data - Inventory'!CH116</f>
        <v/>
      </c>
      <c r="CG131" s="304">
        <f>'[1]GHG Dashboard Data - Inventory'!CI116</f>
        <v>2868079.6085583232</v>
      </c>
      <c r="CH131" s="304">
        <f>'[1]GHG Dashboard Data - Inventory'!CK116</f>
        <v>6345503.8182211407</v>
      </c>
      <c r="CI131" s="304">
        <f>SUM('[1]GHG Dashboard Data - Inventory'!CL116:CM116)</f>
        <v>1398487.118336</v>
      </c>
      <c r="CJ131" s="304">
        <f>'[1]GHG Dashboard Data - Inventory'!CN116</f>
        <v>2076685.52</v>
      </c>
      <c r="CK131" s="304" t="str">
        <f>'[1]GHG Dashboard Data - Inventory'!CO116</f>
        <v/>
      </c>
      <c r="CL131" s="302">
        <f>'[1]GHG Dashboard Data - Inventory'!CP116</f>
        <v>1687192.9248485339</v>
      </c>
      <c r="CM131" s="302">
        <f>'[1]GHG Dashboard Data - Inventory'!CQ116</f>
        <v>1128454.5340401039</v>
      </c>
      <c r="CN131" s="302">
        <f>'[1]GHG Dashboard Data - Inventory'!CR116</f>
        <v>3522261.4633739316</v>
      </c>
      <c r="CO131" s="302" t="str">
        <f>'[1]GHG Dashboard Data - Inventory'!CS116</f>
        <v/>
      </c>
      <c r="CP131" s="302" t="str">
        <f>'[1]GHG Dashboard Data - Inventory'!CT116</f>
        <v/>
      </c>
      <c r="CQ131" s="302" t="str">
        <f>'[1]GHG Dashboard Data - Inventory'!CU116</f>
        <v/>
      </c>
      <c r="CR131" s="302" t="str">
        <f>'[1]GHG Dashboard Data - Inventory'!CV116</f>
        <v/>
      </c>
      <c r="CS131" s="302">
        <f>'[1]GHG Dashboard Data - Inventory'!CW116</f>
        <v>2886.231736499999</v>
      </c>
      <c r="CT131" s="302">
        <f>'[1]GHG Dashboard Data - Inventory'!CX116</f>
        <v>6345503.8182211407</v>
      </c>
      <c r="CU131" s="302">
        <f>'[1]GHG Dashboard Data - Inventory'!CY116</f>
        <v>10026.310447857066</v>
      </c>
      <c r="CV131" s="302" t="str">
        <f>'[1]GHG Dashboard Data - Inventory'!CZ116</f>
        <v/>
      </c>
      <c r="CW131" s="302" t="str">
        <f>'[1]GHG Dashboard Data - Inventory'!DA116</f>
        <v/>
      </c>
      <c r="CX131" s="302" t="str">
        <f>'[1]GHG Dashboard Data - Inventory'!DB116</f>
        <v/>
      </c>
      <c r="CY131" s="302">
        <f>'[1]GHG Dashboard Data - Inventory'!DC116</f>
        <v>2895573.1120552323</v>
      </c>
      <c r="CZ131" s="302" t="str">
        <f>'[1]GHG Dashboard Data - Inventory'!DD116</f>
        <v/>
      </c>
      <c r="DA131" s="302" t="str">
        <f>'[1]GHG Dashboard Data - Inventory'!DE116</f>
        <v/>
      </c>
      <c r="DB131" s="302">
        <f>'[1]GHG Dashboard Data - Inventory'!DF116</f>
        <v>197540</v>
      </c>
      <c r="DC131" s="305">
        <f>'[1]GHG Dashboard Data - Inventory'!DG116</f>
        <v>1687192.9248485339</v>
      </c>
      <c r="DD131" s="305">
        <f>'[1]GHG Dashboard Data - Inventory'!DH116</f>
        <v>1128454.5340401039</v>
      </c>
      <c r="DE131" s="305">
        <f>'[1]GHG Dashboard Data - Inventory'!DI116</f>
        <v>3522261.4633739316</v>
      </c>
      <c r="DF131" s="305" t="str">
        <f>'[1]GHG Dashboard Data - Inventory'!DJ116</f>
        <v/>
      </c>
      <c r="DG131" s="305" t="str">
        <f>'[1]GHG Dashboard Data - Inventory'!DK116</f>
        <v/>
      </c>
      <c r="DH131" s="305" t="str">
        <f>'[1]GHG Dashboard Data - Inventory'!DL116</f>
        <v/>
      </c>
      <c r="DI131" s="305" t="str">
        <f>'[1]GHG Dashboard Data - Inventory'!DM116</f>
        <v/>
      </c>
      <c r="DJ131" s="305">
        <f>'[1]GHG Dashboard Data - Inventory'!DN116</f>
        <v>2886.231736499999</v>
      </c>
      <c r="DK131" s="305">
        <f>'[1]GHG Dashboard Data - Inventory'!DO116</f>
        <v>6345503.8182211407</v>
      </c>
      <c r="DL131" s="305">
        <f>'[1]GHG Dashboard Data - Inventory'!DP116</f>
        <v>10026.310447857066</v>
      </c>
      <c r="DM131" s="305">
        <f>'[1]GHG Dashboard Data - Inventory'!DQ116</f>
        <v>460977.14318130107</v>
      </c>
      <c r="DN131" s="305">
        <f>'[1]GHG Dashboard Data - Inventory'!DR116</f>
        <v>2521126.0102753881</v>
      </c>
      <c r="DO131" s="305" t="str">
        <f>'[1]GHG Dashboard Data - Inventory'!DS116</f>
        <v/>
      </c>
      <c r="DP131" s="305">
        <f>'[1]GHG Dashboard Data - Inventory'!DT116</f>
        <v>2895573.1120552323</v>
      </c>
      <c r="DQ131" s="305" t="str">
        <f>'[1]GHG Dashboard Data - Inventory'!DU116</f>
        <v/>
      </c>
      <c r="DR131" s="305" t="str">
        <f>'[1]GHG Dashboard Data - Inventory'!DV116</f>
        <v/>
      </c>
      <c r="DS131" s="305">
        <f>'[1]GHG Dashboard Data - Inventory'!DW116</f>
        <v>197540</v>
      </c>
      <c r="DT131" s="305">
        <f>'[1]GHG Dashboard Data - Inventory'!DX116</f>
        <v>2076685.52</v>
      </c>
      <c r="DU131" s="305" t="str">
        <f>'[1]GHG Dashboard Data - Inventory'!DY116</f>
        <v/>
      </c>
      <c r="DV131" s="305" t="str">
        <f>'[1]GHG Dashboard Data - Inventory'!DZ116</f>
        <v/>
      </c>
      <c r="DW131" s="305" t="str">
        <f>'[1]GHG Dashboard Data - Inventory'!EA116</f>
        <v/>
      </c>
      <c r="DX131" s="305" t="str">
        <f>'[1]GHG Dashboard Data - Inventory'!EB116</f>
        <v/>
      </c>
      <c r="DY131" s="306" t="str">
        <f>'[1]GHG Dashboard Data - Inventory'!EC116</f>
        <v/>
      </c>
      <c r="DZ131" s="307">
        <f>'[1]GHG Dashboard Data - Inventory'!ED116</f>
        <v>559129.88989362889</v>
      </c>
      <c r="EA131" s="307">
        <f>'[1]GHG Dashboard Data - Inventory'!EE116</f>
        <v>1962.8134585283344</v>
      </c>
      <c r="EB131" s="307">
        <f>'[1]GHG Dashboard Data - Inventory'!EF116</f>
        <v>1867222.6484557893</v>
      </c>
      <c r="EC131" s="307" t="str">
        <f>'[1]GHG Dashboard Data - Inventory'!EG116</f>
        <v/>
      </c>
      <c r="ED131" s="307">
        <f>'[1]GHG Dashboard Data - Inventory'!EH116</f>
        <v>436878.02501387702</v>
      </c>
      <c r="EE131" s="307" t="str">
        <f>'[1]GHG Dashboard Data - Inventory'!EI116</f>
        <v/>
      </c>
      <c r="EF131" s="307" t="str">
        <f>'[1]GHG Dashboard Data - Inventory'!EJ116</f>
        <v/>
      </c>
      <c r="EG131" s="307" t="str">
        <f>'[1]GHG Dashboard Data - Inventory'!EK116</f>
        <v/>
      </c>
      <c r="EH131" s="307">
        <f>'[1]GHG Dashboard Data - Inventory'!EL116</f>
        <v>2886.231736499999</v>
      </c>
      <c r="EI131" s="307">
        <f>'[1]GHG Dashboard Data - Inventory'!EM116</f>
        <v>6345503.8182211407</v>
      </c>
      <c r="EJ131" s="307" t="str">
        <f>'[1]GHG Dashboard Data - Inventory'!EN116</f>
        <v/>
      </c>
      <c r="EK131" s="307" t="str">
        <f>'[1]GHG Dashboard Data - Inventory'!EO116</f>
        <v/>
      </c>
      <c r="EL131" s="307" t="str">
        <f>'[1]GHG Dashboard Data - Inventory'!EP116</f>
        <v/>
      </c>
      <c r="EM131" s="307" t="str">
        <f>'[1]GHG Dashboard Data - Inventory'!EQ116</f>
        <v/>
      </c>
      <c r="EN131" s="307">
        <f>'[1]GHG Dashboard Data - Inventory'!ER116</f>
        <v>1200947.118336</v>
      </c>
      <c r="EO131" s="307" t="str">
        <f>'[1]GHG Dashboard Data - Inventory'!ES116</f>
        <v/>
      </c>
      <c r="EP131" s="307" t="str">
        <f>'[1]GHG Dashboard Data - Inventory'!ET116</f>
        <v/>
      </c>
      <c r="EQ131" s="307">
        <f>'[1]GHG Dashboard Data - Inventory'!EU116</f>
        <v>197540</v>
      </c>
      <c r="ER131" s="307">
        <f>'[1]GHG Dashboard Data - Inventory'!EV116</f>
        <v>2076685.52</v>
      </c>
      <c r="ES131" s="307" t="str">
        <f>'[1]GHG Dashboard Data - Inventory'!EW116</f>
        <v/>
      </c>
      <c r="ET131" s="307" t="str">
        <f>'[1]GHG Dashboard Data - Inventory'!EX116</f>
        <v/>
      </c>
      <c r="EU131" s="307" t="str">
        <f>'[1]GHG Dashboard Data - Inventory'!EY116</f>
        <v/>
      </c>
      <c r="EV131" s="307" t="str">
        <f>'[1]GHG Dashboard Data - Inventory'!EZ116</f>
        <v/>
      </c>
      <c r="EW131" s="308">
        <f t="shared" si="110"/>
        <v>436878.02501387702</v>
      </c>
      <c r="EX131" s="309">
        <f>'[1]GHG Dashboard Data - Inventory'!FA116</f>
        <v>6340795.1539990697</v>
      </c>
      <c r="EY131" s="309">
        <f>'[1]GHG Dashboard Data - Inventory'!FB116</f>
        <v>6355530.1286689974</v>
      </c>
      <c r="EZ131" s="309">
        <f>'[1]GHG Dashboard Data - Inventory'!FC116</f>
        <v>3093113.1120552323</v>
      </c>
      <c r="FA131" s="309">
        <f>'[1]GHG Dashboard Data - Inventory'!FD116</f>
        <v>6340795.1539990697</v>
      </c>
      <c r="FB131" s="309">
        <f>'[1]GHG Dashboard Data - Inventory'!FE116</f>
        <v>9337633.2821256854</v>
      </c>
      <c r="FC131" s="309">
        <f>'[1]GHG Dashboard Data - Inventory'!FF116</f>
        <v>3093113.1120552323</v>
      </c>
      <c r="FD131" s="309">
        <f>'[1]GHG Dashboard Data - Inventory'!FG116</f>
        <v>2076685.52</v>
      </c>
      <c r="FE131" s="309" t="str">
        <f>'[1]GHG Dashboard Data - Inventory'!FH116</f>
        <v/>
      </c>
      <c r="FF131" s="309" t="str">
        <f>'[1]GHG Dashboard Data - Inventory'!B116</f>
        <v>Yes</v>
      </c>
      <c r="FG131" s="31" t="str">
        <f>IFERROR(VLOOKUP(E131,'Climate data-must not modify'!A:D,4,FALSE),"")</f>
        <v>Desert</v>
      </c>
      <c r="FH131" s="31">
        <f t="shared" si="111"/>
        <v>9258.0131478466719</v>
      </c>
      <c r="FI131" s="31">
        <f t="shared" si="112"/>
        <v>3360.8497769713463</v>
      </c>
      <c r="FJ131" s="35"/>
    </row>
    <row r="132" spans="1:166" s="31" customFormat="1">
      <c r="A132" s="31">
        <f t="shared" si="106"/>
        <v>11</v>
      </c>
      <c r="B132" s="31">
        <f t="shared" si="107"/>
        <v>117</v>
      </c>
      <c r="C132" s="34" t="str">
        <f t="shared" si="108"/>
        <v>Quito_2015</v>
      </c>
      <c r="D132" s="231">
        <f>'[1]GHG Dashboard Data - Inventory'!H117</f>
        <v>2015</v>
      </c>
      <c r="E132" s="156" t="str">
        <f>'[1]GHG Dashboard Data - Inventory'!C117</f>
        <v>Quito</v>
      </c>
      <c r="F132" s="156" t="str">
        <f>'[1]GHG Dashboard Data - Inventory'!D117</f>
        <v>Ecuador</v>
      </c>
      <c r="G132" s="156" t="str">
        <f>'[1]GHG Dashboard Data - Inventory'!E117</f>
        <v>Latin America</v>
      </c>
      <c r="H132" s="156">
        <f>'[1]GHG Dashboard Data - Inventory'!K117</f>
        <v>2551721</v>
      </c>
      <c r="I132" s="156">
        <f>'[1]GHG Dashboard Data - Inventory'!L117</f>
        <v>4217.95</v>
      </c>
      <c r="J132" s="156">
        <f>'[1]GHG Dashboard Data - Inventory'!M117/1000000</f>
        <v>22997.319</v>
      </c>
      <c r="K132" s="156" t="str">
        <f>'[1]GHG Dashboard Data - Inventory'!J117</f>
        <v>BASIC</v>
      </c>
      <c r="L132" s="148">
        <f>'[1]GHG Dashboard Data - Inventory'!N117</f>
        <v>499197.05335893744</v>
      </c>
      <c r="M132" s="148">
        <f>'[1]GHG Dashboard Data - Inventory'!O117</f>
        <v>397912.22427805571</v>
      </c>
      <c r="N132" s="149" t="str">
        <f>'[1]GHG Dashboard Data - Inventory'!P117</f>
        <v>NE</v>
      </c>
      <c r="O132" s="148">
        <f>'[1]GHG Dashboard Data - Inventory'!Q117</f>
        <v>8142.6286336947996</v>
      </c>
      <c r="P132" s="148">
        <f>'[1]GHG Dashboard Data - Inventory'!R117</f>
        <v>445191.27996524231</v>
      </c>
      <c r="Q132" s="149" t="str">
        <f>'[1]GHG Dashboard Data - Inventory'!S117</f>
        <v>NE</v>
      </c>
      <c r="R132" s="148">
        <f>'[1]GHG Dashboard Data - Inventory'!T117</f>
        <v>458354.79219736456</v>
      </c>
      <c r="S132" s="148">
        <f>'[1]GHG Dashboard Data - Inventory'!U117</f>
        <v>176763.13498608561</v>
      </c>
      <c r="T132" s="149" t="str">
        <f>'[1]GHG Dashboard Data - Inventory'!V117</f>
        <v>NE</v>
      </c>
      <c r="U132" s="148">
        <f>'[1]GHG Dashboard Data - Inventory'!W117</f>
        <v>2622.115606801689</v>
      </c>
      <c r="V132" s="148" t="str">
        <f>'[1]GHG Dashboard Data - Inventory'!X117</f>
        <v>IE</v>
      </c>
      <c r="W132" s="149" t="str">
        <f>'[1]GHG Dashboard Data - Inventory'!Y117</f>
        <v>NE</v>
      </c>
      <c r="X132" s="150">
        <f>'[1]GHG Dashboard Data - Inventory'!Z117</f>
        <v>299205.41056317574</v>
      </c>
      <c r="Y132" s="148">
        <f>'[1]GHG Dashboard Data - Inventory'!AA117</f>
        <v>122.71067848270002</v>
      </c>
      <c r="Z132" s="148" t="str">
        <f>'[1]GHG Dashboard Data - Inventory'!AB117</f>
        <v>IE</v>
      </c>
      <c r="AA132" s="149" t="str">
        <f>'[1]GHG Dashboard Data - Inventory'!AC117</f>
        <v>NE</v>
      </c>
      <c r="AB132" s="148" t="str">
        <f>'[1]GHG Dashboard Data - Inventory'!AD117</f>
        <v>NO</v>
      </c>
      <c r="AC132" s="148" t="str">
        <f>'[1]GHG Dashboard Data - Inventory'!AE117</f>
        <v>NO</v>
      </c>
      <c r="AD132" s="149" t="str">
        <f>'[1]GHG Dashboard Data - Inventory'!AF117</f>
        <v>NO</v>
      </c>
      <c r="AE132" s="148" t="str">
        <f>'[1]GHG Dashboard Data - Inventory'!AG117</f>
        <v>NO</v>
      </c>
      <c r="AF132" s="148" t="str">
        <f>'[1]GHG Dashboard Data - Inventory'!AH117</f>
        <v>NO</v>
      </c>
      <c r="AG132" s="148">
        <f>'[1]GHG Dashboard Data - Inventory'!AI117</f>
        <v>2997608.7250688458</v>
      </c>
      <c r="AH132" s="148">
        <f>'[1]GHG Dashboard Data - Inventory'!AJ117</f>
        <v>2402.7558887902583</v>
      </c>
      <c r="AI132" s="149" t="str">
        <f>'[1]GHG Dashboard Data - Inventory'!AK117</f>
        <v>NE</v>
      </c>
      <c r="AJ132" s="148" t="str">
        <f>'[1]GHG Dashboard Data - Inventory'!AL117</f>
        <v>NO</v>
      </c>
      <c r="AK132" s="148" t="str">
        <f>'[1]GHG Dashboard Data - Inventory'!AM117</f>
        <v>NO</v>
      </c>
      <c r="AL132" s="149" t="str">
        <f>'[1]GHG Dashboard Data - Inventory'!AN117</f>
        <v>NO</v>
      </c>
      <c r="AM132" s="148" t="str">
        <f>'[1]GHG Dashboard Data - Inventory'!AO117</f>
        <v>NO</v>
      </c>
      <c r="AN132" s="148" t="str">
        <f>'[1]GHG Dashboard Data - Inventory'!AP117</f>
        <v>NO</v>
      </c>
      <c r="AO132" s="149" t="str">
        <f>'[1]GHG Dashboard Data - Inventory'!AQ117</f>
        <v>NO</v>
      </c>
      <c r="AP132" s="148">
        <f>'[1]GHG Dashboard Data - Inventory'!AR117</f>
        <v>221.06983625309607</v>
      </c>
      <c r="AQ132" s="148" t="str">
        <f>'[1]GHG Dashboard Data - Inventory'!AS117</f>
        <v>NO</v>
      </c>
      <c r="AR132" s="149">
        <f>'[1]GHG Dashboard Data - Inventory'!AT117</f>
        <v>418039.66909159563</v>
      </c>
      <c r="AS132" s="148">
        <f>'[1]GHG Dashboard Data - Inventory'!AU117</f>
        <v>4063.067991897205</v>
      </c>
      <c r="AT132" s="148" t="str">
        <f>'[1]GHG Dashboard Data - Inventory'!AV117</f>
        <v>NO</v>
      </c>
      <c r="AU132" s="149" t="str">
        <f>'[1]GHG Dashboard Data - Inventory'!AW117</f>
        <v>NO</v>
      </c>
      <c r="AV132" s="148">
        <f>'[1]GHG Dashboard Data - Inventory'!AX117</f>
        <v>764468.27112037514</v>
      </c>
      <c r="AW132" s="148" t="str">
        <f>'[1]GHG Dashboard Data - Inventory'!AY117</f>
        <v>NO</v>
      </c>
      <c r="AX132" s="150">
        <f>'[1]GHG Dashboard Data - Inventory'!AZ117</f>
        <v>45838.084201398706</v>
      </c>
      <c r="AY132" s="148" t="str">
        <f>'[1]GHG Dashboard Data - Inventory'!BA117</f>
        <v>NO</v>
      </c>
      <c r="AZ132" s="148" t="str">
        <f>'[1]GHG Dashboard Data - Inventory'!BB117</f>
        <v>NO</v>
      </c>
      <c r="BA132" s="150" t="str">
        <f>'[1]GHG Dashboard Data - Inventory'!BC117</f>
        <v>NO</v>
      </c>
      <c r="BB132" s="148">
        <f>'[1]GHG Dashboard Data - Inventory'!BD117</f>
        <v>2119.0515727500001</v>
      </c>
      <c r="BC132" s="148" t="str">
        <f>'[1]GHG Dashboard Data - Inventory'!BE117</f>
        <v>NO</v>
      </c>
      <c r="BD132" s="150" t="str">
        <f>'[1]GHG Dashboard Data - Inventory'!BF117</f>
        <v>NO</v>
      </c>
      <c r="BE132" s="148" t="str">
        <f>'[1]GHG Dashboard Data - Inventory'!BG117</f>
        <v>NO</v>
      </c>
      <c r="BF132" s="148" t="str">
        <f>'[1]GHG Dashboard Data - Inventory'!BH117</f>
        <v>NO</v>
      </c>
      <c r="BG132" s="150" t="str">
        <f>'[1]GHG Dashboard Data - Inventory'!BI117</f>
        <v>NO</v>
      </c>
      <c r="BH132" s="149" t="str">
        <f>'[1]GHG Dashboard Data - Inventory'!BJ117</f>
        <v>NE</v>
      </c>
      <c r="BI132" s="149" t="str">
        <f>'[1]GHG Dashboard Data - Inventory'!BK117</f>
        <v>NE</v>
      </c>
      <c r="BJ132" s="149" t="str">
        <f>'[1]GHG Dashboard Data - Inventory'!BL117</f>
        <v>NE</v>
      </c>
      <c r="BK132" s="149" t="str">
        <f>'[1]GHG Dashboard Data - Inventory'!BM117</f>
        <v>NE</v>
      </c>
      <c r="BL132" s="149" t="str">
        <f>'[1]GHG Dashboard Data - Inventory'!BN117</f>
        <v>NE</v>
      </c>
      <c r="BM132" s="151" t="str">
        <f>'[1]GHG Dashboard Data - Inventory'!BO117</f>
        <v>NE</v>
      </c>
      <c r="BN132" s="269">
        <f>'[1]GHG Dashboard Data - Inventory'!BP117</f>
        <v>0</v>
      </c>
      <c r="BO132" s="269">
        <f>'[1]GHG Dashboard Data - Inventory'!BQ117</f>
        <v>0</v>
      </c>
      <c r="BP132" s="269">
        <f>'[1]GHG Dashboard Data - Inventory'!BR117</f>
        <v>0</v>
      </c>
      <c r="BQ132" s="269">
        <f>'[1]GHG Dashboard Data - Inventory'!BS117</f>
        <v>0</v>
      </c>
      <c r="BR132" s="269">
        <f>'[1]GHG Dashboard Data - Inventory'!BT117</f>
        <v>0</v>
      </c>
      <c r="BS132" s="269">
        <f>'[1]GHG Dashboard Data - Inventory'!BU117</f>
        <v>0</v>
      </c>
      <c r="BT132" s="152" t="str">
        <f t="shared" si="109"/>
        <v>Quito_2015</v>
      </c>
      <c r="BU132" s="152">
        <f>'[1]GHG Dashboard Data - Inventory'!BW117</f>
        <v>5759188.8811835768</v>
      </c>
      <c r="BV132" s="152">
        <f>'[1]GHG Dashboard Data - Inventory'!BX117</f>
        <v>6177228.5502751721</v>
      </c>
      <c r="BW132" s="152">
        <f>'[1]GHG Dashboard Data - Inventory'!BY117</f>
        <v>6177228.5502751721</v>
      </c>
      <c r="BX132" s="152">
        <f>'[1]GHG Dashboard Data - Inventory'!BZ117</f>
        <v>5081962.9808299765</v>
      </c>
      <c r="BY132" s="302">
        <f>'[1]GHG Dashboard Data - Inventory'!CA117</f>
        <v>1988305.9397046648</v>
      </c>
      <c r="BZ132" s="302">
        <f>'[1]GHG Dashboard Data - Inventory'!CB117</f>
        <v>3004295.6187857864</v>
      </c>
      <c r="CA132" s="302">
        <f>'[1]GHG Dashboard Data - Inventory'!CC117</f>
        <v>766587.32269312511</v>
      </c>
      <c r="CB132" s="303">
        <f>'[1]GHG Dashboard Data - Inventory'!CD117</f>
        <v>1988305.9397046648</v>
      </c>
      <c r="CC132" s="303">
        <f>'[1]GHG Dashboard Data - Inventory'!CE117</f>
        <v>3422335.2878773818</v>
      </c>
      <c r="CD132" s="303">
        <f>'[1]GHG Dashboard Data - Inventory'!CF117</f>
        <v>766587.32269312511</v>
      </c>
      <c r="CE132" s="303" t="str">
        <f>'[1]GHG Dashboard Data - Inventory'!CG117</f>
        <v/>
      </c>
      <c r="CF132" s="303" t="str">
        <f>'[1]GHG Dashboard Data - Inventory'!CH117</f>
        <v/>
      </c>
      <c r="CG132" s="304">
        <f>'[1]GHG Dashboard Data - Inventory'!CI117</f>
        <v>1267644.7110384568</v>
      </c>
      <c r="CH132" s="304">
        <f>'[1]GHG Dashboard Data - Inventory'!CK117</f>
        <v>3001892.8628969961</v>
      </c>
      <c r="CI132" s="304">
        <f>SUM('[1]GHG Dashboard Data - Inventory'!CL117:CM117)</f>
        <v>812425.40689452377</v>
      </c>
      <c r="CJ132" s="304" t="str">
        <f>'[1]GHG Dashboard Data - Inventory'!CN117</f>
        <v/>
      </c>
      <c r="CK132" s="304" t="str">
        <f>'[1]GHG Dashboard Data - Inventory'!CO117</f>
        <v/>
      </c>
      <c r="CL132" s="302">
        <f>'[1]GHG Dashboard Data - Inventory'!CP117</f>
        <v>897109.27763699321</v>
      </c>
      <c r="CM132" s="302">
        <f>'[1]GHG Dashboard Data - Inventory'!CQ117</f>
        <v>453333.90859893709</v>
      </c>
      <c r="CN132" s="302">
        <f>'[1]GHG Dashboard Data - Inventory'!CR117</f>
        <v>635117.9271834502</v>
      </c>
      <c r="CO132" s="302">
        <f>'[1]GHG Dashboard Data - Inventory'!CS117</f>
        <v>2622.115606801689</v>
      </c>
      <c r="CP132" s="302">
        <f>'[1]GHG Dashboard Data - Inventory'!CT117</f>
        <v>122.71067848270002</v>
      </c>
      <c r="CQ132" s="302" t="str">
        <f>'[1]GHG Dashboard Data - Inventory'!CU117</f>
        <v/>
      </c>
      <c r="CR132" s="302" t="str">
        <f>'[1]GHG Dashboard Data - Inventory'!CV117</f>
        <v/>
      </c>
      <c r="CS132" s="302" t="str">
        <f>'[1]GHG Dashboard Data - Inventory'!CW117</f>
        <v/>
      </c>
      <c r="CT132" s="302">
        <f>'[1]GHG Dashboard Data - Inventory'!CX117</f>
        <v>3000011.4809576361</v>
      </c>
      <c r="CU132" s="302" t="str">
        <f>'[1]GHG Dashboard Data - Inventory'!CY117</f>
        <v/>
      </c>
      <c r="CV132" s="302" t="str">
        <f>'[1]GHG Dashboard Data - Inventory'!CZ117</f>
        <v/>
      </c>
      <c r="CW132" s="302">
        <f>'[1]GHG Dashboard Data - Inventory'!DA117</f>
        <v>221.06983625309607</v>
      </c>
      <c r="CX132" s="302">
        <f>'[1]GHG Dashboard Data - Inventory'!DB117</f>
        <v>4063.067991897205</v>
      </c>
      <c r="CY132" s="302">
        <f>'[1]GHG Dashboard Data - Inventory'!DC117</f>
        <v>764468.27112037514</v>
      </c>
      <c r="CZ132" s="302" t="str">
        <f>'[1]GHG Dashboard Data - Inventory'!DD117</f>
        <v/>
      </c>
      <c r="DA132" s="302">
        <f>'[1]GHG Dashboard Data - Inventory'!DE117</f>
        <v>2119.0515727500001</v>
      </c>
      <c r="DB132" s="302" t="str">
        <f>'[1]GHG Dashboard Data - Inventory'!DF117</f>
        <v/>
      </c>
      <c r="DC132" s="305">
        <f>'[1]GHG Dashboard Data - Inventory'!DG117</f>
        <v>897109.27763699321</v>
      </c>
      <c r="DD132" s="305">
        <f>'[1]GHG Dashboard Data - Inventory'!DH117</f>
        <v>453333.90859893709</v>
      </c>
      <c r="DE132" s="305">
        <f>'[1]GHG Dashboard Data - Inventory'!DI117</f>
        <v>635117.9271834502</v>
      </c>
      <c r="DF132" s="305">
        <f>'[1]GHG Dashboard Data - Inventory'!DJ117</f>
        <v>2622.115606801689</v>
      </c>
      <c r="DG132" s="305">
        <f>'[1]GHG Dashboard Data - Inventory'!DK117</f>
        <v>122.71067848270002</v>
      </c>
      <c r="DH132" s="305" t="str">
        <f>'[1]GHG Dashboard Data - Inventory'!DL117</f>
        <v/>
      </c>
      <c r="DI132" s="305" t="str">
        <f>'[1]GHG Dashboard Data - Inventory'!DM117</f>
        <v/>
      </c>
      <c r="DJ132" s="305" t="str">
        <f>'[1]GHG Dashboard Data - Inventory'!DN117</f>
        <v/>
      </c>
      <c r="DK132" s="305">
        <f>'[1]GHG Dashboard Data - Inventory'!DO117</f>
        <v>3000011.4809576361</v>
      </c>
      <c r="DL132" s="305" t="str">
        <f>'[1]GHG Dashboard Data - Inventory'!DP117</f>
        <v/>
      </c>
      <c r="DM132" s="305" t="str">
        <f>'[1]GHG Dashboard Data - Inventory'!DQ117</f>
        <v/>
      </c>
      <c r="DN132" s="305">
        <f>'[1]GHG Dashboard Data - Inventory'!DR117</f>
        <v>418260.7389278487</v>
      </c>
      <c r="DO132" s="305">
        <f>'[1]GHG Dashboard Data - Inventory'!DS117</f>
        <v>4063.067991897205</v>
      </c>
      <c r="DP132" s="305">
        <f>'[1]GHG Dashboard Data - Inventory'!DT117</f>
        <v>764468.27112037514</v>
      </c>
      <c r="DQ132" s="305" t="str">
        <f>'[1]GHG Dashboard Data - Inventory'!DU117</f>
        <v/>
      </c>
      <c r="DR132" s="305">
        <f>'[1]GHG Dashboard Data - Inventory'!DV117</f>
        <v>2119.0515727500001</v>
      </c>
      <c r="DS132" s="305" t="str">
        <f>'[1]GHG Dashboard Data - Inventory'!DW117</f>
        <v/>
      </c>
      <c r="DT132" s="305" t="str">
        <f>'[1]GHG Dashboard Data - Inventory'!DX117</f>
        <v/>
      </c>
      <c r="DU132" s="305" t="str">
        <f>'[1]GHG Dashboard Data - Inventory'!DY117</f>
        <v/>
      </c>
      <c r="DV132" s="305" t="str">
        <f>'[1]GHG Dashboard Data - Inventory'!DZ117</f>
        <v/>
      </c>
      <c r="DW132" s="305" t="str">
        <f>'[1]GHG Dashboard Data - Inventory'!EA117</f>
        <v/>
      </c>
      <c r="DX132" s="305" t="str">
        <f>'[1]GHG Dashboard Data - Inventory'!EB117</f>
        <v/>
      </c>
      <c r="DY132" s="306" t="str">
        <f>'[1]GHG Dashboard Data - Inventory'!EC117</f>
        <v/>
      </c>
      <c r="DZ132" s="307">
        <f>'[1]GHG Dashboard Data - Inventory'!ED117</f>
        <v>499197.05335893744</v>
      </c>
      <c r="EA132" s="307">
        <f>'[1]GHG Dashboard Data - Inventory'!EE117</f>
        <v>8142.6286336947996</v>
      </c>
      <c r="EB132" s="307">
        <f>'[1]GHG Dashboard Data - Inventory'!EF117</f>
        <v>458354.79219736456</v>
      </c>
      <c r="EC132" s="307">
        <f>'[1]GHG Dashboard Data - Inventory'!EG117</f>
        <v>2622.115606801689</v>
      </c>
      <c r="ED132" s="307">
        <f>'[1]GHG Dashboard Data - Inventory'!EH117</f>
        <v>299205.41056317574</v>
      </c>
      <c r="EE132" s="307">
        <f>'[1]GHG Dashboard Data - Inventory'!EI117</f>
        <v>122.71067848270002</v>
      </c>
      <c r="EF132" s="307" t="str">
        <f>'[1]GHG Dashboard Data - Inventory'!EJ117</f>
        <v/>
      </c>
      <c r="EG132" s="307" t="str">
        <f>'[1]GHG Dashboard Data - Inventory'!EK117</f>
        <v/>
      </c>
      <c r="EH132" s="307" t="str">
        <f>'[1]GHG Dashboard Data - Inventory'!EL117</f>
        <v/>
      </c>
      <c r="EI132" s="307">
        <f>'[1]GHG Dashboard Data - Inventory'!EM117</f>
        <v>2997608.7250688458</v>
      </c>
      <c r="EJ132" s="307" t="str">
        <f>'[1]GHG Dashboard Data - Inventory'!EN117</f>
        <v/>
      </c>
      <c r="EK132" s="307" t="str">
        <f>'[1]GHG Dashboard Data - Inventory'!EO117</f>
        <v/>
      </c>
      <c r="EL132" s="307">
        <f>'[1]GHG Dashboard Data - Inventory'!EP117</f>
        <v>221.06983625309607</v>
      </c>
      <c r="EM132" s="307">
        <f>'[1]GHG Dashboard Data - Inventory'!EQ117</f>
        <v>4063.067991897205</v>
      </c>
      <c r="EN132" s="307">
        <f>'[1]GHG Dashboard Data - Inventory'!ER117</f>
        <v>810306.35532177379</v>
      </c>
      <c r="EO132" s="307" t="str">
        <f>'[1]GHG Dashboard Data - Inventory'!ES117</f>
        <v/>
      </c>
      <c r="EP132" s="307">
        <f>'[1]GHG Dashboard Data - Inventory'!ET117</f>
        <v>2119.0515727500001</v>
      </c>
      <c r="EQ132" s="307" t="str">
        <f>'[1]GHG Dashboard Data - Inventory'!EU117</f>
        <v/>
      </c>
      <c r="ER132" s="307" t="str">
        <f>'[1]GHG Dashboard Data - Inventory'!EV117</f>
        <v/>
      </c>
      <c r="ES132" s="307" t="str">
        <f>'[1]GHG Dashboard Data - Inventory'!EW117</f>
        <v/>
      </c>
      <c r="ET132" s="307" t="str">
        <f>'[1]GHG Dashboard Data - Inventory'!EX117</f>
        <v/>
      </c>
      <c r="EU132" s="307" t="str">
        <f>'[1]GHG Dashboard Data - Inventory'!EY117</f>
        <v/>
      </c>
      <c r="EV132" s="307" t="str">
        <f>'[1]GHG Dashboard Data - Inventory'!EZ117</f>
        <v/>
      </c>
      <c r="EW132" s="308">
        <f t="shared" si="110"/>
        <v>301827.52616997744</v>
      </c>
      <c r="EX132" s="309">
        <f>'[1]GHG Dashboard Data - Inventory'!FA117</f>
        <v>1988305.9397046648</v>
      </c>
      <c r="EY132" s="309">
        <f>'[1]GHG Dashboard Data - Inventory'!FB117</f>
        <v>3004295.6187857864</v>
      </c>
      <c r="EZ132" s="309">
        <f>'[1]GHG Dashboard Data - Inventory'!FC117</f>
        <v>766587.32269312511</v>
      </c>
      <c r="FA132" s="309">
        <f>'[1]GHG Dashboard Data - Inventory'!FD117</f>
        <v>1988305.9397046648</v>
      </c>
      <c r="FB132" s="309">
        <f>'[1]GHG Dashboard Data - Inventory'!FE117</f>
        <v>3422335.2878773818</v>
      </c>
      <c r="FC132" s="309">
        <f>'[1]GHG Dashboard Data - Inventory'!FF117</f>
        <v>766587.32269312511</v>
      </c>
      <c r="FD132" s="309" t="str">
        <f>'[1]GHG Dashboard Data - Inventory'!FG117</f>
        <v/>
      </c>
      <c r="FE132" s="309" t="str">
        <f>'[1]GHG Dashboard Data - Inventory'!FH117</f>
        <v/>
      </c>
      <c r="FF132" s="309" t="str">
        <f>'[1]GHG Dashboard Data - Inventory'!B117</f>
        <v>Yes</v>
      </c>
      <c r="FG132" s="31" t="str">
        <f>IFERROR(VLOOKUP(E132,'Climate data-must not modify'!A:D,4,FALSE),"")</f>
        <v>Highlands</v>
      </c>
      <c r="FH132" s="31">
        <f t="shared" si="111"/>
        <v>9012.4739342584871</v>
      </c>
      <c r="FI132" s="31">
        <f t="shared" si="112"/>
        <v>604.96710487322048</v>
      </c>
      <c r="FJ132" s="35"/>
    </row>
    <row r="133" spans="1:166" s="31" customFormat="1">
      <c r="A133" s="31">
        <f t="shared" si="106"/>
        <v>11</v>
      </c>
      <c r="B133" s="31">
        <f t="shared" si="107"/>
        <v>118</v>
      </c>
      <c r="C133" s="34" t="str">
        <f t="shared" si="108"/>
        <v>Jakarta_2014</v>
      </c>
      <c r="D133" s="231">
        <f>'[1]GHG Dashboard Data - Inventory'!H118</f>
        <v>2014</v>
      </c>
      <c r="E133" s="156" t="str">
        <f>'[1]GHG Dashboard Data - Inventory'!C118</f>
        <v>Jakarta</v>
      </c>
      <c r="F133" s="156" t="str">
        <f>'[1]GHG Dashboard Data - Inventory'!D118</f>
        <v>Indonesia</v>
      </c>
      <c r="G133" s="156" t="str">
        <f>'[1]GHG Dashboard Data - Inventory'!E118</f>
        <v>East Asia and Oceania</v>
      </c>
      <c r="H133" s="156">
        <f>'[1]GHG Dashboard Data - Inventory'!K118</f>
        <v>10000000</v>
      </c>
      <c r="I133" s="156">
        <f>'[1]GHG Dashboard Data - Inventory'!L118</f>
        <v>661.52</v>
      </c>
      <c r="J133" s="156">
        <f>'[1]GHG Dashboard Data - Inventory'!M118/1000000</f>
        <v>0</v>
      </c>
      <c r="K133" s="156" t="str">
        <f>'[1]GHG Dashboard Data - Inventory'!J118</f>
        <v>BASIC</v>
      </c>
      <c r="L133" s="148">
        <f>'[1]GHG Dashboard Data - Inventory'!N118</f>
        <v>5828579.8391833594</v>
      </c>
      <c r="M133" s="148">
        <f>'[1]GHG Dashboard Data - Inventory'!O118</f>
        <v>11958019.614399824</v>
      </c>
      <c r="N133" s="149" t="str">
        <f>'[1]GHG Dashboard Data - Inventory'!P118</f>
        <v>NE</v>
      </c>
      <c r="O133" s="148">
        <f>'[1]GHG Dashboard Data - Inventory'!Q118</f>
        <v>399410.48573600006</v>
      </c>
      <c r="P133" s="148">
        <f>'[1]GHG Dashboard Data - Inventory'!R118</f>
        <v>10428214.341284605</v>
      </c>
      <c r="Q133" s="149" t="str">
        <f>'[1]GHG Dashboard Data - Inventory'!S118</f>
        <v>NE</v>
      </c>
      <c r="R133" s="148">
        <f>'[1]GHG Dashboard Data - Inventory'!T118</f>
        <v>3214260.2407231429</v>
      </c>
      <c r="S133" s="148">
        <f>'[1]GHG Dashboard Data - Inventory'!U118</f>
        <v>9515171.8051209096</v>
      </c>
      <c r="T133" s="149" t="str">
        <f>'[1]GHG Dashboard Data - Inventory'!V118</f>
        <v>NE</v>
      </c>
      <c r="U133" s="148" t="str">
        <f>'[1]GHG Dashboard Data - Inventory'!W118</f>
        <v>NO</v>
      </c>
      <c r="V133" s="148" t="str">
        <f>'[1]GHG Dashboard Data - Inventory'!X118</f>
        <v>NO</v>
      </c>
      <c r="W133" s="149" t="str">
        <f>'[1]GHG Dashboard Data - Inventory'!Y118</f>
        <v>NO</v>
      </c>
      <c r="X133" s="150">
        <f>'[1]GHG Dashboard Data - Inventory'!Z118</f>
        <v>6047177.2335140007</v>
      </c>
      <c r="Y133" s="148" t="str">
        <f>'[1]GHG Dashboard Data - Inventory'!AA118</f>
        <v>NO</v>
      </c>
      <c r="Z133" s="148">
        <f>'[1]GHG Dashboard Data - Inventory'!AB118</f>
        <v>2433667.3084582556</v>
      </c>
      <c r="AA133" s="149" t="str">
        <f>'[1]GHG Dashboard Data - Inventory'!AC118</f>
        <v>NE</v>
      </c>
      <c r="AB133" s="148" t="str">
        <f>'[1]GHG Dashboard Data - Inventory'!AD118</f>
        <v>NO</v>
      </c>
      <c r="AC133" s="148" t="str">
        <f>'[1]GHG Dashboard Data - Inventory'!AE118</f>
        <v>NO</v>
      </c>
      <c r="AD133" s="149" t="str">
        <f>'[1]GHG Dashboard Data - Inventory'!AF118</f>
        <v>NE</v>
      </c>
      <c r="AE133" s="148" t="str">
        <f>'[1]GHG Dashboard Data - Inventory'!AG118</f>
        <v>NO</v>
      </c>
      <c r="AF133" s="148">
        <f>'[1]GHG Dashboard Data - Inventory'!AH118</f>
        <v>127323</v>
      </c>
      <c r="AG133" s="148">
        <f>'[1]GHG Dashboard Data - Inventory'!AI118</f>
        <v>8575599.5634300802</v>
      </c>
      <c r="AH133" s="148" t="str">
        <f>'[1]GHG Dashboard Data - Inventory'!AJ118</f>
        <v>NO</v>
      </c>
      <c r="AI133" s="149" t="str">
        <f>'[1]GHG Dashboard Data - Inventory'!AK118</f>
        <v>NE</v>
      </c>
      <c r="AJ133" s="148">
        <f>'[1]GHG Dashboard Data - Inventory'!AL118</f>
        <v>3355.4169013812002</v>
      </c>
      <c r="AK133" s="148">
        <f>'[1]GHG Dashboard Data - Inventory'!AM118</f>
        <v>107662.23689681584</v>
      </c>
      <c r="AL133" s="149" t="str">
        <f>'[1]GHG Dashboard Data - Inventory'!AN118</f>
        <v>NE</v>
      </c>
      <c r="AM133" s="148">
        <f>'[1]GHG Dashboard Data - Inventory'!AO118</f>
        <v>1447467.4451370023</v>
      </c>
      <c r="AN133" s="148" t="str">
        <f>'[1]GHG Dashboard Data - Inventory'!AP118</f>
        <v>NO</v>
      </c>
      <c r="AO133" s="149" t="str">
        <f>'[1]GHG Dashboard Data - Inventory'!AQ118</f>
        <v>NE</v>
      </c>
      <c r="AP133" s="148">
        <f>'[1]GHG Dashboard Data - Inventory'!AR118</f>
        <v>159296.54954062658</v>
      </c>
      <c r="AQ133" s="148" t="str">
        <f>'[1]GHG Dashboard Data - Inventory'!AS118</f>
        <v>NO</v>
      </c>
      <c r="AR133" s="149" t="str">
        <f>'[1]GHG Dashboard Data - Inventory'!AT118</f>
        <v>NE</v>
      </c>
      <c r="AS133" s="148" t="str">
        <f>'[1]GHG Dashboard Data - Inventory'!AU118</f>
        <v>NO</v>
      </c>
      <c r="AT133" s="148" t="str">
        <f>'[1]GHG Dashboard Data - Inventory'!AV118</f>
        <v>NO</v>
      </c>
      <c r="AU133" s="149" t="str">
        <f>'[1]GHG Dashboard Data - Inventory'!AW118</f>
        <v>NO</v>
      </c>
      <c r="AV133" s="148">
        <f>'[1]GHG Dashboard Data - Inventory'!AX118</f>
        <v>1003529.107</v>
      </c>
      <c r="AW133" s="148">
        <f>'[1]GHG Dashboard Data - Inventory'!AY118</f>
        <v>0</v>
      </c>
      <c r="AX133" s="150">
        <f>'[1]GHG Dashboard Data - Inventory'!AZ118</f>
        <v>0</v>
      </c>
      <c r="AY133" s="148">
        <f>'[1]GHG Dashboard Data - Inventory'!BA118</f>
        <v>15237.857051999999</v>
      </c>
      <c r="AZ133" s="148">
        <f>'[1]GHG Dashboard Data - Inventory'!BB118</f>
        <v>0</v>
      </c>
      <c r="BA133" s="150">
        <f>'[1]GHG Dashboard Data - Inventory'!BC118</f>
        <v>0</v>
      </c>
      <c r="BB133" s="148" t="str">
        <f>'[1]GHG Dashboard Data - Inventory'!BD118</f>
        <v>NO</v>
      </c>
      <c r="BC133" s="148" t="str">
        <f>'[1]GHG Dashboard Data - Inventory'!BE118</f>
        <v>NO</v>
      </c>
      <c r="BD133" s="150" t="str">
        <f>'[1]GHG Dashboard Data - Inventory'!BF118</f>
        <v>NO</v>
      </c>
      <c r="BE133" s="148">
        <f>'[1]GHG Dashboard Data - Inventory'!BG118</f>
        <v>959347.57519999996</v>
      </c>
      <c r="BF133" s="148">
        <f>'[1]GHG Dashboard Data - Inventory'!BH118</f>
        <v>0</v>
      </c>
      <c r="BG133" s="150">
        <f>'[1]GHG Dashboard Data - Inventory'!BI118</f>
        <v>0</v>
      </c>
      <c r="BH133" s="149" t="str">
        <f>'[1]GHG Dashboard Data - Inventory'!BJ118</f>
        <v>NE</v>
      </c>
      <c r="BI133" s="149" t="str">
        <f>'[1]GHG Dashboard Data - Inventory'!BK118</f>
        <v>NE</v>
      </c>
      <c r="BJ133" s="149" t="str">
        <f>'[1]GHG Dashboard Data - Inventory'!BL118</f>
        <v>NE</v>
      </c>
      <c r="BK133" s="149">
        <f>'[1]GHG Dashboard Data - Inventory'!BM118</f>
        <v>256000</v>
      </c>
      <c r="BL133" s="149">
        <f>'[1]GHG Dashboard Data - Inventory'!BN118</f>
        <v>169000</v>
      </c>
      <c r="BM133" s="151" t="str">
        <f>'[1]GHG Dashboard Data - Inventory'!BO118</f>
        <v>NE</v>
      </c>
      <c r="BN133" s="269">
        <f>'[1]GHG Dashboard Data - Inventory'!BP118</f>
        <v>0</v>
      </c>
      <c r="BO133" s="269">
        <f>'[1]GHG Dashboard Data - Inventory'!BQ118</f>
        <v>0</v>
      </c>
      <c r="BP133" s="269">
        <f>'[1]GHG Dashboard Data - Inventory'!BR118</f>
        <v>0</v>
      </c>
      <c r="BQ133" s="269">
        <f>'[1]GHG Dashboard Data - Inventory'!BS118</f>
        <v>0</v>
      </c>
      <c r="BR133" s="269">
        <f>'[1]GHG Dashboard Data - Inventory'!BT118</f>
        <v>0</v>
      </c>
      <c r="BS133" s="269">
        <f>'[1]GHG Dashboard Data - Inventory'!BU118</f>
        <v>0</v>
      </c>
      <c r="BT133" s="152" t="str">
        <f t="shared" si="109"/>
        <v>Jakarta_2014</v>
      </c>
      <c r="BU133" s="152">
        <f>'[1]GHG Dashboard Data - Inventory'!BW118</f>
        <v>56176142.386064</v>
      </c>
      <c r="BV133" s="152">
        <f>'[1]GHG Dashboard Data - Inventory'!BX118</f>
        <v>56601142.386064</v>
      </c>
      <c r="BW133" s="152">
        <f>'[1]GHG Dashboard Data - Inventory'!BY118</f>
        <v>56601142.386064</v>
      </c>
      <c r="BX133" s="152">
        <f>'[1]GHG Dashboard Data - Inventory'!BZ118</f>
        <v>28205584.313417591</v>
      </c>
      <c r="BY133" s="302">
        <f>'[1]GHG Dashboard Data - Inventory'!CA118</f>
        <v>43904646.634906098</v>
      </c>
      <c r="BZ133" s="302">
        <f>'[1]GHG Dashboard Data - Inventory'!CB118</f>
        <v>10293381.211905904</v>
      </c>
      <c r="CA133" s="302">
        <f>'[1]GHG Dashboard Data - Inventory'!CC118</f>
        <v>1978114.5392519999</v>
      </c>
      <c r="CB133" s="303">
        <f>'[1]GHG Dashboard Data - Inventory'!CD118</f>
        <v>43904646.634906098</v>
      </c>
      <c r="CC133" s="303">
        <f>'[1]GHG Dashboard Data - Inventory'!CE118</f>
        <v>10293381.211905904</v>
      </c>
      <c r="CD133" s="303">
        <f>'[1]GHG Dashboard Data - Inventory'!CF118</f>
        <v>1978114.5392519999</v>
      </c>
      <c r="CE133" s="303" t="str">
        <f>'[1]GHG Dashboard Data - Inventory'!CG118</f>
        <v/>
      </c>
      <c r="CF133" s="303">
        <f>'[1]GHG Dashboard Data - Inventory'!CH118</f>
        <v>425000</v>
      </c>
      <c r="CG133" s="304">
        <f>'[1]GHG Dashboard Data - Inventory'!CI118</f>
        <v>15616750.799156502</v>
      </c>
      <c r="CH133" s="304">
        <f>'[1]GHG Dashboard Data - Inventory'!CK118</f>
        <v>10185718.975009089</v>
      </c>
      <c r="CI133" s="304">
        <f>SUM('[1]GHG Dashboard Data - Inventory'!CL118:CM118)</f>
        <v>1978114.5392519999</v>
      </c>
      <c r="CJ133" s="304" t="str">
        <f>'[1]GHG Dashboard Data - Inventory'!CN118</f>
        <v/>
      </c>
      <c r="CK133" s="304">
        <f>'[1]GHG Dashboard Data - Inventory'!CO118</f>
        <v>425000</v>
      </c>
      <c r="CL133" s="302">
        <f>'[1]GHG Dashboard Data - Inventory'!CP118</f>
        <v>17786599.453583185</v>
      </c>
      <c r="CM133" s="302">
        <f>'[1]GHG Dashboard Data - Inventory'!CQ118</f>
        <v>10827624.827020604</v>
      </c>
      <c r="CN133" s="302">
        <f>'[1]GHG Dashboard Data - Inventory'!CR118</f>
        <v>12729432.045844052</v>
      </c>
      <c r="CO133" s="302" t="str">
        <f>'[1]GHG Dashboard Data - Inventory'!CS118</f>
        <v/>
      </c>
      <c r="CP133" s="302">
        <f>'[1]GHG Dashboard Data - Inventory'!CT118</f>
        <v>2433667.3084582556</v>
      </c>
      <c r="CQ133" s="302" t="str">
        <f>'[1]GHG Dashboard Data - Inventory'!CU118</f>
        <v/>
      </c>
      <c r="CR133" s="302" t="str">
        <f>'[1]GHG Dashboard Data - Inventory'!CV118</f>
        <v/>
      </c>
      <c r="CS133" s="302">
        <f>'[1]GHG Dashboard Data - Inventory'!CW118</f>
        <v>127323</v>
      </c>
      <c r="CT133" s="302">
        <f>'[1]GHG Dashboard Data - Inventory'!CX118</f>
        <v>8575599.5634300802</v>
      </c>
      <c r="CU133" s="302">
        <f>'[1]GHG Dashboard Data - Inventory'!CY118</f>
        <v>111017.65379819705</v>
      </c>
      <c r="CV133" s="302">
        <f>'[1]GHG Dashboard Data - Inventory'!CZ118</f>
        <v>1447467.4451370023</v>
      </c>
      <c r="CW133" s="302">
        <f>'[1]GHG Dashboard Data - Inventory'!DA118</f>
        <v>159296.54954062658</v>
      </c>
      <c r="CX133" s="302" t="str">
        <f>'[1]GHG Dashboard Data - Inventory'!DB118</f>
        <v/>
      </c>
      <c r="CY133" s="302">
        <f>'[1]GHG Dashboard Data - Inventory'!DC118</f>
        <v>1003529.107</v>
      </c>
      <c r="CZ133" s="302">
        <f>'[1]GHG Dashboard Data - Inventory'!DD118</f>
        <v>15237.857051999999</v>
      </c>
      <c r="DA133" s="302" t="str">
        <f>'[1]GHG Dashboard Data - Inventory'!DE118</f>
        <v/>
      </c>
      <c r="DB133" s="302">
        <f>'[1]GHG Dashboard Data - Inventory'!DF118</f>
        <v>959347.57519999996</v>
      </c>
      <c r="DC133" s="305">
        <f>'[1]GHG Dashboard Data - Inventory'!DG118</f>
        <v>17786599.453583185</v>
      </c>
      <c r="DD133" s="305">
        <f>'[1]GHG Dashboard Data - Inventory'!DH118</f>
        <v>10827624.827020604</v>
      </c>
      <c r="DE133" s="305">
        <f>'[1]GHG Dashboard Data - Inventory'!DI118</f>
        <v>12729432.045844052</v>
      </c>
      <c r="DF133" s="305" t="str">
        <f>'[1]GHG Dashboard Data - Inventory'!DJ118</f>
        <v/>
      </c>
      <c r="DG133" s="305">
        <f>'[1]GHG Dashboard Data - Inventory'!DK118</f>
        <v>2433667.3084582556</v>
      </c>
      <c r="DH133" s="305" t="str">
        <f>'[1]GHG Dashboard Data - Inventory'!DL118</f>
        <v/>
      </c>
      <c r="DI133" s="305" t="str">
        <f>'[1]GHG Dashboard Data - Inventory'!DM118</f>
        <v/>
      </c>
      <c r="DJ133" s="305">
        <f>'[1]GHG Dashboard Data - Inventory'!DN118</f>
        <v>127323</v>
      </c>
      <c r="DK133" s="305">
        <f>'[1]GHG Dashboard Data - Inventory'!DO118</f>
        <v>8575599.5634300802</v>
      </c>
      <c r="DL133" s="305">
        <f>'[1]GHG Dashboard Data - Inventory'!DP118</f>
        <v>111017.65379819705</v>
      </c>
      <c r="DM133" s="305">
        <f>'[1]GHG Dashboard Data - Inventory'!DQ118</f>
        <v>1447467.4451370023</v>
      </c>
      <c r="DN133" s="305">
        <f>'[1]GHG Dashboard Data - Inventory'!DR118</f>
        <v>159296.54954062658</v>
      </c>
      <c r="DO133" s="305" t="str">
        <f>'[1]GHG Dashboard Data - Inventory'!DS118</f>
        <v/>
      </c>
      <c r="DP133" s="305">
        <f>'[1]GHG Dashboard Data - Inventory'!DT118</f>
        <v>1003529.107</v>
      </c>
      <c r="DQ133" s="305">
        <f>'[1]GHG Dashboard Data - Inventory'!DU118</f>
        <v>15237.857051999999</v>
      </c>
      <c r="DR133" s="305" t="str">
        <f>'[1]GHG Dashboard Data - Inventory'!DV118</f>
        <v/>
      </c>
      <c r="DS133" s="305">
        <f>'[1]GHG Dashboard Data - Inventory'!DW118</f>
        <v>959347.57519999996</v>
      </c>
      <c r="DT133" s="305" t="str">
        <f>'[1]GHG Dashboard Data - Inventory'!DX118</f>
        <v/>
      </c>
      <c r="DU133" s="305" t="str">
        <f>'[1]GHG Dashboard Data - Inventory'!DY118</f>
        <v/>
      </c>
      <c r="DV133" s="305" t="str">
        <f>'[1]GHG Dashboard Data - Inventory'!DZ118</f>
        <v/>
      </c>
      <c r="DW133" s="305">
        <f>'[1]GHG Dashboard Data - Inventory'!EA118</f>
        <v>256000</v>
      </c>
      <c r="DX133" s="305">
        <f>'[1]GHG Dashboard Data - Inventory'!EB118</f>
        <v>169000</v>
      </c>
      <c r="DY133" s="306" t="str">
        <f>'[1]GHG Dashboard Data - Inventory'!EC118</f>
        <v/>
      </c>
      <c r="DZ133" s="307">
        <f>'[1]GHG Dashboard Data - Inventory'!ED118</f>
        <v>5828579.8391833594</v>
      </c>
      <c r="EA133" s="307">
        <f>'[1]GHG Dashboard Data - Inventory'!EE118</f>
        <v>399410.48573600006</v>
      </c>
      <c r="EB133" s="307">
        <f>'[1]GHG Dashboard Data - Inventory'!EF118</f>
        <v>3214260.2407231429</v>
      </c>
      <c r="EC133" s="307" t="str">
        <f>'[1]GHG Dashboard Data - Inventory'!EG118</f>
        <v/>
      </c>
      <c r="ED133" s="307">
        <f>'[1]GHG Dashboard Data - Inventory'!EH118</f>
        <v>6047177.2335140007</v>
      </c>
      <c r="EE133" s="307" t="str">
        <f>'[1]GHG Dashboard Data - Inventory'!EI118</f>
        <v/>
      </c>
      <c r="EF133" s="307" t="str">
        <f>'[1]GHG Dashboard Data - Inventory'!EJ118</f>
        <v/>
      </c>
      <c r="EG133" s="307" t="str">
        <f>'[1]GHG Dashboard Data - Inventory'!EK118</f>
        <v/>
      </c>
      <c r="EH133" s="307">
        <f>'[1]GHG Dashboard Data - Inventory'!EL118</f>
        <v>127323</v>
      </c>
      <c r="EI133" s="307">
        <f>'[1]GHG Dashboard Data - Inventory'!EM118</f>
        <v>8575599.5634300802</v>
      </c>
      <c r="EJ133" s="307">
        <f>'[1]GHG Dashboard Data - Inventory'!EN118</f>
        <v>3355.4169013812002</v>
      </c>
      <c r="EK133" s="307">
        <f>'[1]GHG Dashboard Data - Inventory'!EO118</f>
        <v>1447467.4451370023</v>
      </c>
      <c r="EL133" s="307">
        <f>'[1]GHG Dashboard Data - Inventory'!EP118</f>
        <v>159296.54954062658</v>
      </c>
      <c r="EM133" s="307" t="str">
        <f>'[1]GHG Dashboard Data - Inventory'!EQ118</f>
        <v/>
      </c>
      <c r="EN133" s="307">
        <f>'[1]GHG Dashboard Data - Inventory'!ER118</f>
        <v>1003529.107</v>
      </c>
      <c r="EO133" s="307">
        <f>'[1]GHG Dashboard Data - Inventory'!ES118</f>
        <v>15237.857051999999</v>
      </c>
      <c r="EP133" s="307" t="str">
        <f>'[1]GHG Dashboard Data - Inventory'!ET118</f>
        <v/>
      </c>
      <c r="EQ133" s="307">
        <f>'[1]GHG Dashboard Data - Inventory'!EU118</f>
        <v>959347.57519999996</v>
      </c>
      <c r="ER133" s="307" t="str">
        <f>'[1]GHG Dashboard Data - Inventory'!EV118</f>
        <v/>
      </c>
      <c r="ES133" s="307" t="str">
        <f>'[1]GHG Dashboard Data - Inventory'!EW118</f>
        <v/>
      </c>
      <c r="ET133" s="307" t="str">
        <f>'[1]GHG Dashboard Data - Inventory'!EX118</f>
        <v/>
      </c>
      <c r="EU133" s="307">
        <f>'[1]GHG Dashboard Data - Inventory'!EY118</f>
        <v>256000</v>
      </c>
      <c r="EV133" s="307">
        <f>'[1]GHG Dashboard Data - Inventory'!EZ118</f>
        <v>169000</v>
      </c>
      <c r="EW133" s="308">
        <f t="shared" si="110"/>
        <v>6047177.2335140007</v>
      </c>
      <c r="EX133" s="309">
        <f>'[1]GHG Dashboard Data - Inventory'!FA118</f>
        <v>43904646.634906098</v>
      </c>
      <c r="EY133" s="309">
        <f>'[1]GHG Dashboard Data - Inventory'!FB118</f>
        <v>10293381.211905904</v>
      </c>
      <c r="EZ133" s="309">
        <f>'[1]GHG Dashboard Data - Inventory'!FC118</f>
        <v>1978114.5392519999</v>
      </c>
      <c r="FA133" s="309">
        <f>'[1]GHG Dashboard Data - Inventory'!FD118</f>
        <v>43904646.634906098</v>
      </c>
      <c r="FB133" s="309">
        <f>'[1]GHG Dashboard Data - Inventory'!FE118</f>
        <v>10293381.211905904</v>
      </c>
      <c r="FC133" s="309">
        <f>'[1]GHG Dashboard Data - Inventory'!FF118</f>
        <v>1978114.5392519999</v>
      </c>
      <c r="FD133" s="309" t="str">
        <f>'[1]GHG Dashboard Data - Inventory'!FG118</f>
        <v/>
      </c>
      <c r="FE133" s="309">
        <f>'[1]GHG Dashboard Data - Inventory'!FH118</f>
        <v>425000</v>
      </c>
      <c r="FF133" s="309" t="str">
        <f>'[1]GHG Dashboard Data - Inventory'!B118</f>
        <v>Yes</v>
      </c>
      <c r="FG133" s="31" t="str">
        <f>IFERROR(VLOOKUP(E133,'Climate data-must not modify'!A:D,4,FALSE),"")</f>
        <v>Tropical</v>
      </c>
      <c r="FH133" s="31" t="str">
        <f t="shared" si="111"/>
        <v/>
      </c>
      <c r="FI133" s="31">
        <f t="shared" si="112"/>
        <v>15116.700931188778</v>
      </c>
      <c r="FJ133" s="35"/>
    </row>
    <row r="134" spans="1:166" s="31" customFormat="1">
      <c r="A134" s="31">
        <f t="shared" si="106"/>
        <v>11</v>
      </c>
      <c r="B134" s="31">
        <f t="shared" si="107"/>
        <v>119</v>
      </c>
      <c r="C134" s="34" t="str">
        <f t="shared" si="108"/>
        <v>Austin_2013</v>
      </c>
      <c r="D134" s="231">
        <f>'[1]GHG Dashboard Data - Inventory'!H119</f>
        <v>2013</v>
      </c>
      <c r="E134" s="156" t="str">
        <f>'[1]GHG Dashboard Data - Inventory'!C119</f>
        <v>Austin</v>
      </c>
      <c r="F134" s="156" t="str">
        <f>'[1]GHG Dashboard Data - Inventory'!D119</f>
        <v>USA</v>
      </c>
      <c r="G134" s="156" t="str">
        <f>'[1]GHG Dashboard Data - Inventory'!E119</f>
        <v>North America</v>
      </c>
      <c r="H134" s="156">
        <f>'[1]GHG Dashboard Data - Inventory'!K119</f>
        <v>1120954</v>
      </c>
      <c r="I134" s="156">
        <f>'[1]GHG Dashboard Data - Inventory'!L119</f>
        <v>2564</v>
      </c>
      <c r="J134" s="156">
        <f>'[1]GHG Dashboard Data - Inventory'!M119/1000000</f>
        <v>106981</v>
      </c>
      <c r="K134" s="156" t="str">
        <f>'[1]GHG Dashboard Data - Inventory'!J119</f>
        <v>BASIC</v>
      </c>
      <c r="L134" s="148">
        <f>'[1]GHG Dashboard Data - Inventory'!N119</f>
        <v>382514.78168037208</v>
      </c>
      <c r="M134" s="148">
        <f>'[1]GHG Dashboard Data - Inventory'!O119</f>
        <v>2521161.9030356589</v>
      </c>
      <c r="N134" s="149" t="str">
        <f>'[1]GHG Dashboard Data - Inventory'!P119</f>
        <v>NE</v>
      </c>
      <c r="O134" s="148">
        <f>'[1]GHG Dashboard Data - Inventory'!Q119</f>
        <v>165006.23034316476</v>
      </c>
      <c r="P134" s="148">
        <f>'[1]GHG Dashboard Data - Inventory'!R119</f>
        <v>2614723.7318945657</v>
      </c>
      <c r="Q134" s="149" t="str">
        <f>'[1]GHG Dashboard Data - Inventory'!S119</f>
        <v>NE</v>
      </c>
      <c r="R134" s="148">
        <f>'[1]GHG Dashboard Data - Inventory'!T119</f>
        <v>183398.55492328911</v>
      </c>
      <c r="S134" s="148">
        <f>'[1]GHG Dashboard Data - Inventory'!U119</f>
        <v>1444559.7843482567</v>
      </c>
      <c r="T134" s="149" t="str">
        <f>'[1]GHG Dashboard Data - Inventory'!V119</f>
        <v>NE</v>
      </c>
      <c r="U134" s="148">
        <f>'[1]GHG Dashboard Data - Inventory'!W119</f>
        <v>634.01900000000012</v>
      </c>
      <c r="V134" s="148" t="str">
        <f>'[1]GHG Dashboard Data - Inventory'!X119</f>
        <v>IE</v>
      </c>
      <c r="W134" s="149" t="str">
        <f>'[1]GHG Dashboard Data - Inventory'!Y119</f>
        <v>NE</v>
      </c>
      <c r="X134" s="150">
        <f>'[1]GHG Dashboard Data - Inventory'!Z119</f>
        <v>1166881.6242869275</v>
      </c>
      <c r="Y134" s="148" t="str">
        <f>'[1]GHG Dashboard Data - Inventory'!AA119</f>
        <v>NO</v>
      </c>
      <c r="Z134" s="148" t="str">
        <f>'[1]GHG Dashboard Data - Inventory'!AB119</f>
        <v>NO</v>
      </c>
      <c r="AA134" s="149" t="str">
        <f>'[1]GHG Dashboard Data - Inventory'!AC119</f>
        <v>NE</v>
      </c>
      <c r="AB134" s="148" t="str">
        <f>'[1]GHG Dashboard Data - Inventory'!AD119</f>
        <v>NO</v>
      </c>
      <c r="AC134" s="148" t="str">
        <f>'[1]GHG Dashboard Data - Inventory'!AE119</f>
        <v>NO</v>
      </c>
      <c r="AD134" s="149" t="str">
        <f>'[1]GHG Dashboard Data - Inventory'!AF119</f>
        <v>NO</v>
      </c>
      <c r="AE134" s="148" t="str">
        <f>'[1]GHG Dashboard Data - Inventory'!AG119</f>
        <v>NO</v>
      </c>
      <c r="AF134" s="148">
        <f>'[1]GHG Dashboard Data - Inventory'!AH119</f>
        <v>92682</v>
      </c>
      <c r="AG134" s="148">
        <f>'[1]GHG Dashboard Data - Inventory'!AI119</f>
        <v>4750150</v>
      </c>
      <c r="AH134" s="148" t="str">
        <f>'[1]GHG Dashboard Data - Inventory'!AJ119</f>
        <v>IE</v>
      </c>
      <c r="AI134" s="149" t="str">
        <f>'[1]GHG Dashboard Data - Inventory'!AK119</f>
        <v>NE</v>
      </c>
      <c r="AJ134" s="148">
        <f>'[1]GHG Dashboard Data - Inventory'!AL119</f>
        <v>29071.989653000004</v>
      </c>
      <c r="AK134" s="148" t="str">
        <f>'[1]GHG Dashboard Data - Inventory'!AM119</f>
        <v>NO</v>
      </c>
      <c r="AL134" s="149" t="str">
        <f>'[1]GHG Dashboard Data - Inventory'!AN119</f>
        <v>NE</v>
      </c>
      <c r="AM134" s="148" t="str">
        <f>'[1]GHG Dashboard Data - Inventory'!AO119</f>
        <v>NO</v>
      </c>
      <c r="AN134" s="148" t="str">
        <f>'[1]GHG Dashboard Data - Inventory'!AP119</f>
        <v>NO</v>
      </c>
      <c r="AO134" s="149" t="str">
        <f>'[1]GHG Dashboard Data - Inventory'!AQ119</f>
        <v>NO</v>
      </c>
      <c r="AP134" s="148" t="str">
        <f>'[1]GHG Dashboard Data - Inventory'!AR119</f>
        <v>NO</v>
      </c>
      <c r="AQ134" s="148" t="str">
        <f>'[1]GHG Dashboard Data - Inventory'!AS119</f>
        <v>NO</v>
      </c>
      <c r="AR134" s="149" t="str">
        <f>'[1]GHG Dashboard Data - Inventory'!AT119</f>
        <v>NE</v>
      </c>
      <c r="AS134" s="148">
        <f>'[1]GHG Dashboard Data - Inventory'!AU119</f>
        <v>152267.51509646999</v>
      </c>
      <c r="AT134" s="148" t="str">
        <f>'[1]GHG Dashboard Data - Inventory'!AV119</f>
        <v>NO</v>
      </c>
      <c r="AU134" s="149" t="str">
        <f>'[1]GHG Dashboard Data - Inventory'!AW119</f>
        <v>NE</v>
      </c>
      <c r="AV134" s="148">
        <f>'[1]GHG Dashboard Data - Inventory'!AX119</f>
        <v>650214</v>
      </c>
      <c r="AW134" s="148" t="str">
        <f>'[1]GHG Dashboard Data - Inventory'!AY119</f>
        <v>NO</v>
      </c>
      <c r="AX134" s="150" t="str">
        <f>'[1]GHG Dashboard Data - Inventory'!AZ119</f>
        <v>IE</v>
      </c>
      <c r="AY134" s="148">
        <f>'[1]GHG Dashboard Data - Inventory'!BA119</f>
        <v>3990.6156000000005</v>
      </c>
      <c r="AZ134" s="148" t="str">
        <f>'[1]GHG Dashboard Data - Inventory'!BB119</f>
        <v>NO</v>
      </c>
      <c r="BA134" s="150" t="str">
        <f>'[1]GHG Dashboard Data - Inventory'!BC119</f>
        <v>NO</v>
      </c>
      <c r="BB134" s="148" t="str">
        <f>'[1]GHG Dashboard Data - Inventory'!BD119</f>
        <v>NO</v>
      </c>
      <c r="BC134" s="148" t="str">
        <f>'[1]GHG Dashboard Data - Inventory'!BE119</f>
        <v>NO</v>
      </c>
      <c r="BD134" s="150" t="str">
        <f>'[1]GHG Dashboard Data - Inventory'!BF119</f>
        <v>NO</v>
      </c>
      <c r="BE134" s="148">
        <f>'[1]GHG Dashboard Data - Inventory'!BG119</f>
        <v>11456.311946599999</v>
      </c>
      <c r="BF134" s="148" t="str">
        <f>'[1]GHG Dashboard Data - Inventory'!BH119</f>
        <v>NO</v>
      </c>
      <c r="BG134" s="150" t="str">
        <f>'[1]GHG Dashboard Data - Inventory'!BI119</f>
        <v>NO</v>
      </c>
      <c r="BH134" s="149">
        <f>'[1]GHG Dashboard Data - Inventory'!BJ119</f>
        <v>588364.69999999995</v>
      </c>
      <c r="BI134" s="149" t="str">
        <f>'[1]GHG Dashboard Data - Inventory'!BK119</f>
        <v>NE</v>
      </c>
      <c r="BJ134" s="149" t="str">
        <f>'[1]GHG Dashboard Data - Inventory'!BL119</f>
        <v>NE</v>
      </c>
      <c r="BK134" s="149" t="str">
        <f>'[1]GHG Dashboard Data - Inventory'!BM119</f>
        <v>NE</v>
      </c>
      <c r="BL134" s="149" t="str">
        <f>'[1]GHG Dashboard Data - Inventory'!BN119</f>
        <v>NE</v>
      </c>
      <c r="BM134" s="151" t="str">
        <f>'[1]GHG Dashboard Data - Inventory'!BO119</f>
        <v>NE</v>
      </c>
      <c r="BN134" s="269">
        <f>'[1]GHG Dashboard Data - Inventory'!BP119</f>
        <v>0</v>
      </c>
      <c r="BO134" s="269">
        <f>'[1]GHG Dashboard Data - Inventory'!BQ119</f>
        <v>0</v>
      </c>
      <c r="BP134" s="269">
        <f>'[1]GHG Dashboard Data - Inventory'!BR119</f>
        <v>0</v>
      </c>
      <c r="BQ134" s="269">
        <f>'[1]GHG Dashboard Data - Inventory'!BS119</f>
        <v>0</v>
      </c>
      <c r="BR134" s="269">
        <f>'[1]GHG Dashboard Data - Inventory'!BT119</f>
        <v>0</v>
      </c>
      <c r="BS134" s="269">
        <f>'[1]GHG Dashboard Data - Inventory'!BU119</f>
        <v>0</v>
      </c>
      <c r="BT134" s="152" t="str">
        <f t="shared" si="109"/>
        <v>Austin_2013</v>
      </c>
      <c r="BU134" s="152">
        <f>'[1]GHG Dashboard Data - Inventory'!BW119</f>
        <v>13001831.437521378</v>
      </c>
      <c r="BV134" s="152">
        <f>'[1]GHG Dashboard Data - Inventory'!BX119</f>
        <v>13590196.137521377</v>
      </c>
      <c r="BW134" s="152">
        <f>'[1]GHG Dashboard Data - Inventory'!BY119</f>
        <v>13590196.137521377</v>
      </c>
      <c r="BX134" s="152">
        <f>'[1]GHG Dashboard Data - Inventory'!BZ119</f>
        <v>8176632.3425298231</v>
      </c>
      <c r="BY134" s="302">
        <f>'[1]GHG Dashboard Data - Inventory'!CA119</f>
        <v>7404681.0052253073</v>
      </c>
      <c r="BZ134" s="302">
        <f>'[1]GHG Dashboard Data - Inventory'!CB119</f>
        <v>4931489.5047494695</v>
      </c>
      <c r="CA134" s="302">
        <f>'[1]GHG Dashboard Data - Inventory'!CC119</f>
        <v>665660.9275466</v>
      </c>
      <c r="CB134" s="303">
        <f>'[1]GHG Dashboard Data - Inventory'!CD119</f>
        <v>7404681.0052253073</v>
      </c>
      <c r="CC134" s="303">
        <f>'[1]GHG Dashboard Data - Inventory'!CE119</f>
        <v>4931489.5047494695</v>
      </c>
      <c r="CD134" s="303">
        <f>'[1]GHG Dashboard Data - Inventory'!CF119</f>
        <v>665660.9275466</v>
      </c>
      <c r="CE134" s="303">
        <f>'[1]GHG Dashboard Data - Inventory'!CG119</f>
        <v>588364.69999999995</v>
      </c>
      <c r="CF134" s="303" t="str">
        <f>'[1]GHG Dashboard Data - Inventory'!CH119</f>
        <v/>
      </c>
      <c r="CG134" s="304">
        <f>'[1]GHG Dashboard Data - Inventory'!CI119</f>
        <v>1991117.2102337535</v>
      </c>
      <c r="CH134" s="304">
        <f>'[1]GHG Dashboard Data - Inventory'!CK119</f>
        <v>4931489.5047494695</v>
      </c>
      <c r="CI134" s="304">
        <f>SUM('[1]GHG Dashboard Data - Inventory'!CL119:CM119)</f>
        <v>665660.9275466</v>
      </c>
      <c r="CJ134" s="304">
        <f>'[1]GHG Dashboard Data - Inventory'!CN119</f>
        <v>588364.69999999995</v>
      </c>
      <c r="CK134" s="304" t="str">
        <f>'[1]GHG Dashboard Data - Inventory'!CO119</f>
        <v/>
      </c>
      <c r="CL134" s="302">
        <f>'[1]GHG Dashboard Data - Inventory'!CP119</f>
        <v>2903676.684716031</v>
      </c>
      <c r="CM134" s="302">
        <f>'[1]GHG Dashboard Data - Inventory'!CQ119</f>
        <v>2779729.9622377306</v>
      </c>
      <c r="CN134" s="302">
        <f>'[1]GHG Dashboard Data - Inventory'!CR119</f>
        <v>1627958.3392715459</v>
      </c>
      <c r="CO134" s="302">
        <f>'[1]GHG Dashboard Data - Inventory'!CS119</f>
        <v>634.01900000000012</v>
      </c>
      <c r="CP134" s="302" t="str">
        <f>'[1]GHG Dashboard Data - Inventory'!CT119</f>
        <v/>
      </c>
      <c r="CQ134" s="302" t="str">
        <f>'[1]GHG Dashboard Data - Inventory'!CU119</f>
        <v/>
      </c>
      <c r="CR134" s="302" t="str">
        <f>'[1]GHG Dashboard Data - Inventory'!CV119</f>
        <v/>
      </c>
      <c r="CS134" s="302">
        <f>'[1]GHG Dashboard Data - Inventory'!CW119</f>
        <v>92682</v>
      </c>
      <c r="CT134" s="302">
        <f>'[1]GHG Dashboard Data - Inventory'!CX119</f>
        <v>4750150</v>
      </c>
      <c r="CU134" s="302">
        <f>'[1]GHG Dashboard Data - Inventory'!CY119</f>
        <v>29071.989653000004</v>
      </c>
      <c r="CV134" s="302" t="str">
        <f>'[1]GHG Dashboard Data - Inventory'!CZ119</f>
        <v/>
      </c>
      <c r="CW134" s="302" t="str">
        <f>'[1]GHG Dashboard Data - Inventory'!DA119</f>
        <v/>
      </c>
      <c r="CX134" s="302">
        <f>'[1]GHG Dashboard Data - Inventory'!DB119</f>
        <v>152267.51509646999</v>
      </c>
      <c r="CY134" s="302">
        <f>'[1]GHG Dashboard Data - Inventory'!DC119</f>
        <v>650214</v>
      </c>
      <c r="CZ134" s="302">
        <f>'[1]GHG Dashboard Data - Inventory'!DD119</f>
        <v>3990.6156000000005</v>
      </c>
      <c r="DA134" s="302" t="str">
        <f>'[1]GHG Dashboard Data - Inventory'!DE119</f>
        <v/>
      </c>
      <c r="DB134" s="302">
        <f>'[1]GHG Dashboard Data - Inventory'!DF119</f>
        <v>11456.311946599999</v>
      </c>
      <c r="DC134" s="305">
        <f>'[1]GHG Dashboard Data - Inventory'!DG119</f>
        <v>2903676.684716031</v>
      </c>
      <c r="DD134" s="305">
        <f>'[1]GHG Dashboard Data - Inventory'!DH119</f>
        <v>2779729.9622377306</v>
      </c>
      <c r="DE134" s="305">
        <f>'[1]GHG Dashboard Data - Inventory'!DI119</f>
        <v>1627958.3392715459</v>
      </c>
      <c r="DF134" s="305">
        <f>'[1]GHG Dashboard Data - Inventory'!DJ119</f>
        <v>634.01900000000012</v>
      </c>
      <c r="DG134" s="305" t="str">
        <f>'[1]GHG Dashboard Data - Inventory'!DK119</f>
        <v/>
      </c>
      <c r="DH134" s="305" t="str">
        <f>'[1]GHG Dashboard Data - Inventory'!DL119</f>
        <v/>
      </c>
      <c r="DI134" s="305" t="str">
        <f>'[1]GHG Dashboard Data - Inventory'!DM119</f>
        <v/>
      </c>
      <c r="DJ134" s="305">
        <f>'[1]GHG Dashboard Data - Inventory'!DN119</f>
        <v>92682</v>
      </c>
      <c r="DK134" s="305">
        <f>'[1]GHG Dashboard Data - Inventory'!DO119</f>
        <v>4750150</v>
      </c>
      <c r="DL134" s="305">
        <f>'[1]GHG Dashboard Data - Inventory'!DP119</f>
        <v>29071.989653000004</v>
      </c>
      <c r="DM134" s="305" t="str">
        <f>'[1]GHG Dashboard Data - Inventory'!DQ119</f>
        <v/>
      </c>
      <c r="DN134" s="305" t="str">
        <f>'[1]GHG Dashboard Data - Inventory'!DR119</f>
        <v/>
      </c>
      <c r="DO134" s="305">
        <f>'[1]GHG Dashboard Data - Inventory'!DS119</f>
        <v>152267.51509646999</v>
      </c>
      <c r="DP134" s="305">
        <f>'[1]GHG Dashboard Data - Inventory'!DT119</f>
        <v>650214</v>
      </c>
      <c r="DQ134" s="305">
        <f>'[1]GHG Dashboard Data - Inventory'!DU119</f>
        <v>3990.6156000000005</v>
      </c>
      <c r="DR134" s="305" t="str">
        <f>'[1]GHG Dashboard Data - Inventory'!DV119</f>
        <v/>
      </c>
      <c r="DS134" s="305">
        <f>'[1]GHG Dashboard Data - Inventory'!DW119</f>
        <v>11456.311946599999</v>
      </c>
      <c r="DT134" s="305">
        <f>'[1]GHG Dashboard Data - Inventory'!DX119</f>
        <v>588364.69999999995</v>
      </c>
      <c r="DU134" s="305" t="str">
        <f>'[1]GHG Dashboard Data - Inventory'!DY119</f>
        <v/>
      </c>
      <c r="DV134" s="305" t="str">
        <f>'[1]GHG Dashboard Data - Inventory'!DZ119</f>
        <v/>
      </c>
      <c r="DW134" s="305" t="str">
        <f>'[1]GHG Dashboard Data - Inventory'!EA119</f>
        <v/>
      </c>
      <c r="DX134" s="305" t="str">
        <f>'[1]GHG Dashboard Data - Inventory'!EB119</f>
        <v/>
      </c>
      <c r="DY134" s="306" t="str">
        <f>'[1]GHG Dashboard Data - Inventory'!EC119</f>
        <v/>
      </c>
      <c r="DZ134" s="307">
        <f>'[1]GHG Dashboard Data - Inventory'!ED119</f>
        <v>382514.78168037208</v>
      </c>
      <c r="EA134" s="307">
        <f>'[1]GHG Dashboard Data - Inventory'!EE119</f>
        <v>165006.23034316476</v>
      </c>
      <c r="EB134" s="307">
        <f>'[1]GHG Dashboard Data - Inventory'!EF119</f>
        <v>183398.55492328911</v>
      </c>
      <c r="EC134" s="307">
        <f>'[1]GHG Dashboard Data - Inventory'!EG119</f>
        <v>634.01900000000012</v>
      </c>
      <c r="ED134" s="307">
        <f>'[1]GHG Dashboard Data - Inventory'!EH119</f>
        <v>1166881.6242869275</v>
      </c>
      <c r="EE134" s="307" t="str">
        <f>'[1]GHG Dashboard Data - Inventory'!EI119</f>
        <v/>
      </c>
      <c r="EF134" s="307" t="str">
        <f>'[1]GHG Dashboard Data - Inventory'!EJ119</f>
        <v/>
      </c>
      <c r="EG134" s="307" t="str">
        <f>'[1]GHG Dashboard Data - Inventory'!EK119</f>
        <v/>
      </c>
      <c r="EH134" s="307">
        <f>'[1]GHG Dashboard Data - Inventory'!EL119</f>
        <v>92682</v>
      </c>
      <c r="EI134" s="307">
        <f>'[1]GHG Dashboard Data - Inventory'!EM119</f>
        <v>4750150</v>
      </c>
      <c r="EJ134" s="307">
        <f>'[1]GHG Dashboard Data - Inventory'!EN119</f>
        <v>29071.989653000004</v>
      </c>
      <c r="EK134" s="307" t="str">
        <f>'[1]GHG Dashboard Data - Inventory'!EO119</f>
        <v/>
      </c>
      <c r="EL134" s="307" t="str">
        <f>'[1]GHG Dashboard Data - Inventory'!EP119</f>
        <v/>
      </c>
      <c r="EM134" s="307">
        <f>'[1]GHG Dashboard Data - Inventory'!EQ119</f>
        <v>152267.51509646999</v>
      </c>
      <c r="EN134" s="307">
        <f>'[1]GHG Dashboard Data - Inventory'!ER119</f>
        <v>650214</v>
      </c>
      <c r="EO134" s="307">
        <f>'[1]GHG Dashboard Data - Inventory'!ES119</f>
        <v>3990.6156000000005</v>
      </c>
      <c r="EP134" s="307" t="str">
        <f>'[1]GHG Dashboard Data - Inventory'!ET119</f>
        <v/>
      </c>
      <c r="EQ134" s="307">
        <f>'[1]GHG Dashboard Data - Inventory'!EU119</f>
        <v>11456.311946599999</v>
      </c>
      <c r="ER134" s="307">
        <f>'[1]GHG Dashboard Data - Inventory'!EV119</f>
        <v>588364.69999999995</v>
      </c>
      <c r="ES134" s="307" t="str">
        <f>'[1]GHG Dashboard Data - Inventory'!EW119</f>
        <v/>
      </c>
      <c r="ET134" s="307" t="str">
        <f>'[1]GHG Dashboard Data - Inventory'!EX119</f>
        <v/>
      </c>
      <c r="EU134" s="307" t="str">
        <f>'[1]GHG Dashboard Data - Inventory'!EY119</f>
        <v/>
      </c>
      <c r="EV134" s="307" t="str">
        <f>'[1]GHG Dashboard Data - Inventory'!EZ119</f>
        <v/>
      </c>
      <c r="EW134" s="308">
        <f t="shared" si="110"/>
        <v>1167515.6432869276</v>
      </c>
      <c r="EX134" s="309">
        <f>'[1]GHG Dashboard Data - Inventory'!FA119</f>
        <v>7404681.0052253073</v>
      </c>
      <c r="EY134" s="309">
        <f>'[1]GHG Dashboard Data - Inventory'!FB119</f>
        <v>4931489.5047494695</v>
      </c>
      <c r="EZ134" s="309">
        <f>'[1]GHG Dashboard Data - Inventory'!FC119</f>
        <v>665660.9275466</v>
      </c>
      <c r="FA134" s="309">
        <f>'[1]GHG Dashboard Data - Inventory'!FD119</f>
        <v>7404681.0052253073</v>
      </c>
      <c r="FB134" s="309">
        <f>'[1]GHG Dashboard Data - Inventory'!FE119</f>
        <v>4931489.5047494695</v>
      </c>
      <c r="FC134" s="309">
        <f>'[1]GHG Dashboard Data - Inventory'!FF119</f>
        <v>665660.9275466</v>
      </c>
      <c r="FD134" s="309">
        <f>'[1]GHG Dashboard Data - Inventory'!FG119</f>
        <v>588364.69999999995</v>
      </c>
      <c r="FE134" s="309" t="str">
        <f>'[1]GHG Dashboard Data - Inventory'!FH119</f>
        <v/>
      </c>
      <c r="FF134" s="309" t="str">
        <f>'[1]GHG Dashboard Data - Inventory'!B119</f>
        <v>No</v>
      </c>
      <c r="FG134" s="31" t="str">
        <f>IFERROR(VLOOKUP(E134,'Climate data-must not modify'!A:D,4,FALSE),"")</f>
        <v>Sub-tropical</v>
      </c>
      <c r="FH134" s="31">
        <f t="shared" si="111"/>
        <v>95437.457736891971</v>
      </c>
      <c r="FI134" s="31">
        <f t="shared" si="112"/>
        <v>437.1895475819033</v>
      </c>
      <c r="FJ134" s="35"/>
    </row>
    <row r="135" spans="1:166" s="31" customFormat="1">
      <c r="A135" s="31">
        <f t="shared" si="106"/>
        <v>11</v>
      </c>
      <c r="B135" s="31">
        <f t="shared" si="107"/>
        <v>120</v>
      </c>
      <c r="C135" s="34" t="str">
        <f t="shared" si="108"/>
        <v>Austin_2016</v>
      </c>
      <c r="D135" s="231">
        <f>'[1]GHG Dashboard Data - Inventory'!H120</f>
        <v>2016</v>
      </c>
      <c r="E135" s="156" t="str">
        <f>'[1]GHG Dashboard Data - Inventory'!C120</f>
        <v>Austin</v>
      </c>
      <c r="F135" s="156" t="str">
        <f>'[1]GHG Dashboard Data - Inventory'!D120</f>
        <v>USA</v>
      </c>
      <c r="G135" s="156" t="str">
        <f>'[1]GHG Dashboard Data - Inventory'!E120</f>
        <v>North America</v>
      </c>
      <c r="H135" s="156">
        <f>'[1]GHG Dashboard Data - Inventory'!K120</f>
        <v>1199323</v>
      </c>
      <c r="I135" s="156">
        <f>'[1]GHG Dashboard Data - Inventory'!L120</f>
        <v>2564</v>
      </c>
      <c r="J135" s="156">
        <f>'[1]GHG Dashboard Data - Inventory'!M120/1000000</f>
        <v>135010</v>
      </c>
      <c r="K135" s="156" t="str">
        <f>'[1]GHG Dashboard Data - Inventory'!J120</f>
        <v>BASIC</v>
      </c>
      <c r="L135" s="148">
        <f>'[1]GHG Dashboard Data - Inventory'!N120</f>
        <v>318549.66456121637</v>
      </c>
      <c r="M135" s="148">
        <f>'[1]GHG Dashboard Data - Inventory'!O120</f>
        <v>2385291.5738295661</v>
      </c>
      <c r="N135" s="149" t="str">
        <f>'[1]GHG Dashboard Data - Inventory'!P120</f>
        <v>NE</v>
      </c>
      <c r="O135" s="148">
        <f>'[1]GHG Dashboard Data - Inventory'!Q120</f>
        <v>165927.05701229002</v>
      </c>
      <c r="P135" s="148">
        <f>'[1]GHG Dashboard Data - Inventory'!R120</f>
        <v>2610454.7891221922</v>
      </c>
      <c r="Q135" s="149" t="str">
        <f>'[1]GHG Dashboard Data - Inventory'!S120</f>
        <v>NE</v>
      </c>
      <c r="R135" s="148">
        <f>'[1]GHG Dashboard Data - Inventory'!T120</f>
        <v>157894.80294564602</v>
      </c>
      <c r="S135" s="148">
        <f>'[1]GHG Dashboard Data - Inventory'!U120</f>
        <v>1347937.1468331264</v>
      </c>
      <c r="T135" s="149" t="str">
        <f>'[1]GHG Dashboard Data - Inventory'!V120</f>
        <v>NE</v>
      </c>
      <c r="U135" s="148">
        <f>'[1]GHG Dashboard Data - Inventory'!W120</f>
        <v>705.83</v>
      </c>
      <c r="V135" s="148" t="str">
        <f>'[1]GHG Dashboard Data - Inventory'!X120</f>
        <v>IE</v>
      </c>
      <c r="W135" s="149" t="str">
        <f>'[1]GHG Dashboard Data - Inventory'!Y120</f>
        <v>NE</v>
      </c>
      <c r="X135" s="150">
        <f>'[1]GHG Dashboard Data - Inventory'!Z120</f>
        <v>1108371.5</v>
      </c>
      <c r="Y135" s="148" t="str">
        <f>'[1]GHG Dashboard Data - Inventory'!AA120</f>
        <v>NO</v>
      </c>
      <c r="Z135" s="148" t="str">
        <f>'[1]GHG Dashboard Data - Inventory'!AB120</f>
        <v>NO</v>
      </c>
      <c r="AA135" s="149" t="str">
        <f>'[1]GHG Dashboard Data - Inventory'!AC120</f>
        <v>NE</v>
      </c>
      <c r="AB135" s="148" t="str">
        <f>'[1]GHG Dashboard Data - Inventory'!AD120</f>
        <v>NO</v>
      </c>
      <c r="AC135" s="148" t="str">
        <f>'[1]GHG Dashboard Data - Inventory'!AE120</f>
        <v>NO</v>
      </c>
      <c r="AD135" s="149" t="str">
        <f>'[1]GHG Dashboard Data - Inventory'!AF120</f>
        <v>NE</v>
      </c>
      <c r="AE135" s="148" t="str">
        <f>'[1]GHG Dashboard Data - Inventory'!AG120</f>
        <v>NO</v>
      </c>
      <c r="AF135" s="148">
        <f>'[1]GHG Dashboard Data - Inventory'!AH120</f>
        <v>83601.7</v>
      </c>
      <c r="AG135" s="148">
        <f>'[1]GHG Dashboard Data - Inventory'!AI120</f>
        <v>4765346.481559244</v>
      </c>
      <c r="AH135" s="148" t="str">
        <f>'[1]GHG Dashboard Data - Inventory'!AJ120</f>
        <v>IE</v>
      </c>
      <c r="AI135" s="149" t="str">
        <f>'[1]GHG Dashboard Data - Inventory'!AK120</f>
        <v>NE</v>
      </c>
      <c r="AJ135" s="148">
        <f>'[1]GHG Dashboard Data - Inventory'!AL120</f>
        <v>3251.5143989449998</v>
      </c>
      <c r="AK135" s="148" t="str">
        <f>'[1]GHG Dashboard Data - Inventory'!AM120</f>
        <v>IE</v>
      </c>
      <c r="AL135" s="149" t="str">
        <f>'[1]GHG Dashboard Data - Inventory'!AN120</f>
        <v>NE</v>
      </c>
      <c r="AM135" s="148" t="str">
        <f>'[1]GHG Dashboard Data - Inventory'!AO120</f>
        <v>NO</v>
      </c>
      <c r="AN135" s="148" t="str">
        <f>'[1]GHG Dashboard Data - Inventory'!AP120</f>
        <v>IE</v>
      </c>
      <c r="AO135" s="149" t="str">
        <f>'[1]GHG Dashboard Data - Inventory'!AQ120</f>
        <v>NE</v>
      </c>
      <c r="AP135" s="148">
        <f>'[1]GHG Dashboard Data - Inventory'!AR120</f>
        <v>978.05209934999993</v>
      </c>
      <c r="AQ135" s="148" t="str">
        <f>'[1]GHG Dashboard Data - Inventory'!AS120</f>
        <v>NO</v>
      </c>
      <c r="AR135" s="149" t="str">
        <f>'[1]GHG Dashboard Data - Inventory'!AT120</f>
        <v>NE</v>
      </c>
      <c r="AS135" s="148">
        <f>'[1]GHG Dashboard Data - Inventory'!AU120</f>
        <v>152168.52319133998</v>
      </c>
      <c r="AT135" s="148" t="str">
        <f>'[1]GHG Dashboard Data - Inventory'!AV120</f>
        <v>IE</v>
      </c>
      <c r="AU135" s="149" t="str">
        <f>'[1]GHG Dashboard Data - Inventory'!AW120</f>
        <v>NE</v>
      </c>
      <c r="AV135" s="148">
        <f>'[1]GHG Dashboard Data - Inventory'!AX120</f>
        <v>500271.8</v>
      </c>
      <c r="AW135" s="148" t="str">
        <f>'[1]GHG Dashboard Data - Inventory'!AY120</f>
        <v>NO</v>
      </c>
      <c r="AX135" s="150" t="str">
        <f>'[1]GHG Dashboard Data - Inventory'!AZ120</f>
        <v>IE</v>
      </c>
      <c r="AY135" s="148">
        <f>'[1]GHG Dashboard Data - Inventory'!BA120</f>
        <v>12999.347600000001</v>
      </c>
      <c r="AZ135" s="148" t="str">
        <f>'[1]GHG Dashboard Data - Inventory'!BB120</f>
        <v>NO</v>
      </c>
      <c r="BA135" s="150" t="str">
        <f>'[1]GHG Dashboard Data - Inventory'!BC120</f>
        <v>NO</v>
      </c>
      <c r="BB135" s="148" t="str">
        <f>'[1]GHG Dashboard Data - Inventory'!BD120</f>
        <v>NO</v>
      </c>
      <c r="BC135" s="148" t="str">
        <f>'[1]GHG Dashboard Data - Inventory'!BE120</f>
        <v>NO</v>
      </c>
      <c r="BD135" s="150" t="str">
        <f>'[1]GHG Dashboard Data - Inventory'!BF120</f>
        <v>NO</v>
      </c>
      <c r="BE135" s="148">
        <f>'[1]GHG Dashboard Data - Inventory'!BG120</f>
        <v>21898.649999999998</v>
      </c>
      <c r="BF135" s="148" t="str">
        <f>'[1]GHG Dashboard Data - Inventory'!BH120</f>
        <v>NO</v>
      </c>
      <c r="BG135" s="150" t="str">
        <f>'[1]GHG Dashboard Data - Inventory'!BI120</f>
        <v>NO</v>
      </c>
      <c r="BH135" s="149">
        <f>'[1]GHG Dashboard Data - Inventory'!BJ120</f>
        <v>959520</v>
      </c>
      <c r="BI135" s="149" t="str">
        <f>'[1]GHG Dashboard Data - Inventory'!BK120</f>
        <v>NE</v>
      </c>
      <c r="BJ135" s="149" t="str">
        <f>'[1]GHG Dashboard Data - Inventory'!BL120</f>
        <v>NE</v>
      </c>
      <c r="BK135" s="149" t="str">
        <f>'[1]GHG Dashboard Data - Inventory'!BM120</f>
        <v>NE</v>
      </c>
      <c r="BL135" s="149" t="str">
        <f>'[1]GHG Dashboard Data - Inventory'!BN120</f>
        <v>NE</v>
      </c>
      <c r="BM135" s="151" t="str">
        <f>'[1]GHG Dashboard Data - Inventory'!BO120</f>
        <v>NE</v>
      </c>
      <c r="BN135" s="269">
        <f>'[1]GHG Dashboard Data - Inventory'!BP120</f>
        <v>0</v>
      </c>
      <c r="BO135" s="269">
        <f>'[1]GHG Dashboard Data - Inventory'!BQ120</f>
        <v>0</v>
      </c>
      <c r="BP135" s="269">
        <f>'[1]GHG Dashboard Data - Inventory'!BR120</f>
        <v>0</v>
      </c>
      <c r="BQ135" s="269">
        <f>'[1]GHG Dashboard Data - Inventory'!BS120</f>
        <v>0</v>
      </c>
      <c r="BR135" s="269">
        <f>'[1]GHG Dashboard Data - Inventory'!BT120</f>
        <v>0</v>
      </c>
      <c r="BS135" s="269">
        <f>'[1]GHG Dashboard Data - Inventory'!BU120</f>
        <v>0</v>
      </c>
      <c r="BT135" s="152" t="str">
        <f t="shared" si="109"/>
        <v>Austin_2016</v>
      </c>
      <c r="BU135" s="152">
        <f>'[1]GHG Dashboard Data - Inventory'!BW120</f>
        <v>12527276.933152916</v>
      </c>
      <c r="BV135" s="152">
        <f>'[1]GHG Dashboard Data - Inventory'!BX120</f>
        <v>13486796.933152916</v>
      </c>
      <c r="BW135" s="152">
        <f>'[1]GHG Dashboard Data - Inventory'!BY120</f>
        <v>13486796.933152916</v>
      </c>
      <c r="BX135" s="152">
        <f>'[1]GHG Dashboard Data - Inventory'!BZ120</f>
        <v>8251484.9233680312</v>
      </c>
      <c r="BY135" s="302">
        <f>'[1]GHG Dashboard Data - Inventory'!CA120</f>
        <v>7070362.564304038</v>
      </c>
      <c r="BZ135" s="302">
        <f>'[1]GHG Dashboard Data - Inventory'!CB120</f>
        <v>4921744.5712488787</v>
      </c>
      <c r="CA135" s="302">
        <f>'[1]GHG Dashboard Data - Inventory'!CC120</f>
        <v>535169.79759999993</v>
      </c>
      <c r="CB135" s="303">
        <f>'[1]GHG Dashboard Data - Inventory'!CD120</f>
        <v>7070362.564304038</v>
      </c>
      <c r="CC135" s="303">
        <f>'[1]GHG Dashboard Data - Inventory'!CE120</f>
        <v>4921744.5712488787</v>
      </c>
      <c r="CD135" s="303">
        <f>'[1]GHG Dashboard Data - Inventory'!CF120</f>
        <v>535169.79759999993</v>
      </c>
      <c r="CE135" s="303">
        <f>'[1]GHG Dashboard Data - Inventory'!CG120</f>
        <v>959520</v>
      </c>
      <c r="CF135" s="303" t="str">
        <f>'[1]GHG Dashboard Data - Inventory'!CH120</f>
        <v/>
      </c>
      <c r="CG135" s="304">
        <f>'[1]GHG Dashboard Data - Inventory'!CI120</f>
        <v>1835050.5545191523</v>
      </c>
      <c r="CH135" s="304">
        <f>'[1]GHG Dashboard Data - Inventory'!CK120</f>
        <v>4921744.5712488787</v>
      </c>
      <c r="CI135" s="304">
        <f>SUM('[1]GHG Dashboard Data - Inventory'!CL120:CM120)</f>
        <v>535169.79759999993</v>
      </c>
      <c r="CJ135" s="304">
        <f>'[1]GHG Dashboard Data - Inventory'!CN120</f>
        <v>959520</v>
      </c>
      <c r="CK135" s="304" t="str">
        <f>'[1]GHG Dashboard Data - Inventory'!CO120</f>
        <v/>
      </c>
      <c r="CL135" s="302">
        <f>'[1]GHG Dashboard Data - Inventory'!CP120</f>
        <v>2703841.2383907824</v>
      </c>
      <c r="CM135" s="302">
        <f>'[1]GHG Dashboard Data - Inventory'!CQ120</f>
        <v>2776381.8461344824</v>
      </c>
      <c r="CN135" s="302">
        <f>'[1]GHG Dashboard Data - Inventory'!CR120</f>
        <v>1505831.9497787724</v>
      </c>
      <c r="CO135" s="302">
        <f>'[1]GHG Dashboard Data - Inventory'!CS120</f>
        <v>705.83</v>
      </c>
      <c r="CP135" s="302" t="str">
        <f>'[1]GHG Dashboard Data - Inventory'!CT120</f>
        <v/>
      </c>
      <c r="CQ135" s="302" t="str">
        <f>'[1]GHG Dashboard Data - Inventory'!CU120</f>
        <v/>
      </c>
      <c r="CR135" s="302" t="str">
        <f>'[1]GHG Dashboard Data - Inventory'!CV120</f>
        <v/>
      </c>
      <c r="CS135" s="302">
        <f>'[1]GHG Dashboard Data - Inventory'!CW120</f>
        <v>83601.7</v>
      </c>
      <c r="CT135" s="302">
        <f>'[1]GHG Dashboard Data - Inventory'!CX120</f>
        <v>4765346.481559244</v>
      </c>
      <c r="CU135" s="302">
        <f>'[1]GHG Dashboard Data - Inventory'!CY120</f>
        <v>3251.5143989449998</v>
      </c>
      <c r="CV135" s="302" t="str">
        <f>'[1]GHG Dashboard Data - Inventory'!CZ120</f>
        <v/>
      </c>
      <c r="CW135" s="302">
        <f>'[1]GHG Dashboard Data - Inventory'!DA120</f>
        <v>978.05209934999993</v>
      </c>
      <c r="CX135" s="302">
        <f>'[1]GHG Dashboard Data - Inventory'!DB120</f>
        <v>152168.52319133998</v>
      </c>
      <c r="CY135" s="302">
        <f>'[1]GHG Dashboard Data - Inventory'!DC120</f>
        <v>500271.8</v>
      </c>
      <c r="CZ135" s="302">
        <f>'[1]GHG Dashboard Data - Inventory'!DD120</f>
        <v>12999.347600000001</v>
      </c>
      <c r="DA135" s="302" t="str">
        <f>'[1]GHG Dashboard Data - Inventory'!DE120</f>
        <v/>
      </c>
      <c r="DB135" s="302">
        <f>'[1]GHG Dashboard Data - Inventory'!DF120</f>
        <v>21898.649999999998</v>
      </c>
      <c r="DC135" s="305">
        <f>'[1]GHG Dashboard Data - Inventory'!DG120</f>
        <v>2703841.2383907824</v>
      </c>
      <c r="DD135" s="305">
        <f>'[1]GHG Dashboard Data - Inventory'!DH120</f>
        <v>2776381.8461344824</v>
      </c>
      <c r="DE135" s="305">
        <f>'[1]GHG Dashboard Data - Inventory'!DI120</f>
        <v>1505831.9497787724</v>
      </c>
      <c r="DF135" s="305">
        <f>'[1]GHG Dashboard Data - Inventory'!DJ120</f>
        <v>705.83</v>
      </c>
      <c r="DG135" s="305" t="str">
        <f>'[1]GHG Dashboard Data - Inventory'!DK120</f>
        <v/>
      </c>
      <c r="DH135" s="305" t="str">
        <f>'[1]GHG Dashboard Data - Inventory'!DL120</f>
        <v/>
      </c>
      <c r="DI135" s="305" t="str">
        <f>'[1]GHG Dashboard Data - Inventory'!DM120</f>
        <v/>
      </c>
      <c r="DJ135" s="305">
        <f>'[1]GHG Dashboard Data - Inventory'!DN120</f>
        <v>83601.7</v>
      </c>
      <c r="DK135" s="305">
        <f>'[1]GHG Dashboard Data - Inventory'!DO120</f>
        <v>4765346.481559244</v>
      </c>
      <c r="DL135" s="305">
        <f>'[1]GHG Dashboard Data - Inventory'!DP120</f>
        <v>3251.5143989449998</v>
      </c>
      <c r="DM135" s="305" t="str">
        <f>'[1]GHG Dashboard Data - Inventory'!DQ120</f>
        <v/>
      </c>
      <c r="DN135" s="305">
        <f>'[1]GHG Dashboard Data - Inventory'!DR120</f>
        <v>978.05209934999993</v>
      </c>
      <c r="DO135" s="305">
        <f>'[1]GHG Dashboard Data - Inventory'!DS120</f>
        <v>152168.52319133998</v>
      </c>
      <c r="DP135" s="305">
        <f>'[1]GHG Dashboard Data - Inventory'!DT120</f>
        <v>500271.8</v>
      </c>
      <c r="DQ135" s="305">
        <f>'[1]GHG Dashboard Data - Inventory'!DU120</f>
        <v>12999.347600000001</v>
      </c>
      <c r="DR135" s="305" t="str">
        <f>'[1]GHG Dashboard Data - Inventory'!DV120</f>
        <v/>
      </c>
      <c r="DS135" s="305">
        <f>'[1]GHG Dashboard Data - Inventory'!DW120</f>
        <v>21898.649999999998</v>
      </c>
      <c r="DT135" s="305">
        <f>'[1]GHG Dashboard Data - Inventory'!DX120</f>
        <v>959520</v>
      </c>
      <c r="DU135" s="305" t="str">
        <f>'[1]GHG Dashboard Data - Inventory'!DY120</f>
        <v/>
      </c>
      <c r="DV135" s="305" t="str">
        <f>'[1]GHG Dashboard Data - Inventory'!DZ120</f>
        <v/>
      </c>
      <c r="DW135" s="305" t="str">
        <f>'[1]GHG Dashboard Data - Inventory'!EA120</f>
        <v/>
      </c>
      <c r="DX135" s="305" t="str">
        <f>'[1]GHG Dashboard Data - Inventory'!EB120</f>
        <v/>
      </c>
      <c r="DY135" s="306" t="str">
        <f>'[1]GHG Dashboard Data - Inventory'!EC120</f>
        <v/>
      </c>
      <c r="DZ135" s="307">
        <f>'[1]GHG Dashboard Data - Inventory'!ED120</f>
        <v>318549.66456121637</v>
      </c>
      <c r="EA135" s="307">
        <f>'[1]GHG Dashboard Data - Inventory'!EE120</f>
        <v>165927.05701229002</v>
      </c>
      <c r="EB135" s="307">
        <f>'[1]GHG Dashboard Data - Inventory'!EF120</f>
        <v>157894.80294564602</v>
      </c>
      <c r="EC135" s="307">
        <f>'[1]GHG Dashboard Data - Inventory'!EG120</f>
        <v>705.83</v>
      </c>
      <c r="ED135" s="307">
        <f>'[1]GHG Dashboard Data - Inventory'!EH120</f>
        <v>1108371.5</v>
      </c>
      <c r="EE135" s="307" t="str">
        <f>'[1]GHG Dashboard Data - Inventory'!EI120</f>
        <v/>
      </c>
      <c r="EF135" s="307" t="str">
        <f>'[1]GHG Dashboard Data - Inventory'!EJ120</f>
        <v/>
      </c>
      <c r="EG135" s="307" t="str">
        <f>'[1]GHG Dashboard Data - Inventory'!EK120</f>
        <v/>
      </c>
      <c r="EH135" s="307">
        <f>'[1]GHG Dashboard Data - Inventory'!EL120</f>
        <v>83601.7</v>
      </c>
      <c r="EI135" s="307">
        <f>'[1]GHG Dashboard Data - Inventory'!EM120</f>
        <v>4765346.481559244</v>
      </c>
      <c r="EJ135" s="307">
        <f>'[1]GHG Dashboard Data - Inventory'!EN120</f>
        <v>3251.5143989449998</v>
      </c>
      <c r="EK135" s="307" t="str">
        <f>'[1]GHG Dashboard Data - Inventory'!EO120</f>
        <v/>
      </c>
      <c r="EL135" s="307">
        <f>'[1]GHG Dashboard Data - Inventory'!EP120</f>
        <v>978.05209934999993</v>
      </c>
      <c r="EM135" s="307">
        <f>'[1]GHG Dashboard Data - Inventory'!EQ120</f>
        <v>152168.52319133998</v>
      </c>
      <c r="EN135" s="307">
        <f>'[1]GHG Dashboard Data - Inventory'!ER120</f>
        <v>500271.8</v>
      </c>
      <c r="EO135" s="307">
        <f>'[1]GHG Dashboard Data - Inventory'!ES120</f>
        <v>12999.347600000001</v>
      </c>
      <c r="EP135" s="307" t="str">
        <f>'[1]GHG Dashboard Data - Inventory'!ET120</f>
        <v/>
      </c>
      <c r="EQ135" s="307">
        <f>'[1]GHG Dashboard Data - Inventory'!EU120</f>
        <v>21898.649999999998</v>
      </c>
      <c r="ER135" s="307">
        <f>'[1]GHG Dashboard Data - Inventory'!EV120</f>
        <v>959520</v>
      </c>
      <c r="ES135" s="307" t="str">
        <f>'[1]GHG Dashboard Data - Inventory'!EW120</f>
        <v/>
      </c>
      <c r="ET135" s="307" t="str">
        <f>'[1]GHG Dashboard Data - Inventory'!EX120</f>
        <v/>
      </c>
      <c r="EU135" s="307" t="str">
        <f>'[1]GHG Dashboard Data - Inventory'!EY120</f>
        <v/>
      </c>
      <c r="EV135" s="307" t="str">
        <f>'[1]GHG Dashboard Data - Inventory'!EZ120</f>
        <v/>
      </c>
      <c r="EW135" s="308">
        <f t="shared" si="110"/>
        <v>1109077.33</v>
      </c>
      <c r="EX135" s="309">
        <f>'[1]GHG Dashboard Data - Inventory'!FA120</f>
        <v>7070362.564304038</v>
      </c>
      <c r="EY135" s="309">
        <f>'[1]GHG Dashboard Data - Inventory'!FB120</f>
        <v>4921744.5712488787</v>
      </c>
      <c r="EZ135" s="309">
        <f>'[1]GHG Dashboard Data - Inventory'!FC120</f>
        <v>535169.79759999993</v>
      </c>
      <c r="FA135" s="309">
        <f>'[1]GHG Dashboard Data - Inventory'!FD120</f>
        <v>7070362.564304038</v>
      </c>
      <c r="FB135" s="309">
        <f>'[1]GHG Dashboard Data - Inventory'!FE120</f>
        <v>4921744.5712488787</v>
      </c>
      <c r="FC135" s="309">
        <f>'[1]GHG Dashboard Data - Inventory'!FF120</f>
        <v>535169.79759999993</v>
      </c>
      <c r="FD135" s="309">
        <f>'[1]GHG Dashboard Data - Inventory'!FG120</f>
        <v>959520</v>
      </c>
      <c r="FE135" s="309" t="str">
        <f>'[1]GHG Dashboard Data - Inventory'!FH120</f>
        <v/>
      </c>
      <c r="FF135" s="309" t="str">
        <f>'[1]GHG Dashboard Data - Inventory'!B120</f>
        <v>Yes</v>
      </c>
      <c r="FG135" s="31" t="str">
        <f>IFERROR(VLOOKUP(E135,'Climate data-must not modify'!A:D,4,FALSE),"")</f>
        <v>Sub-tropical</v>
      </c>
      <c r="FH135" s="31">
        <f t="shared" si="111"/>
        <v>112571.8426145417</v>
      </c>
      <c r="FI135" s="31">
        <f t="shared" si="112"/>
        <v>467.7546801872075</v>
      </c>
      <c r="FJ135" s="35"/>
    </row>
    <row r="136" spans="1:166" s="31" customFormat="1">
      <c r="A136" s="31">
        <f t="shared" si="106"/>
        <v>11</v>
      </c>
      <c r="B136" s="31">
        <f t="shared" si="107"/>
        <v>121</v>
      </c>
      <c r="C136" s="34" t="str">
        <f t="shared" si="108"/>
        <v>Chicago_2015</v>
      </c>
      <c r="D136" s="231">
        <f>'[1]GHG Dashboard Data - Inventory'!H121</f>
        <v>2015</v>
      </c>
      <c r="E136" s="156" t="str">
        <f>'[1]GHG Dashboard Data - Inventory'!C121</f>
        <v>Chicago</v>
      </c>
      <c r="F136" s="156" t="str">
        <f>'[1]GHG Dashboard Data - Inventory'!D121</f>
        <v>USA</v>
      </c>
      <c r="G136" s="156" t="str">
        <f>'[1]GHG Dashboard Data - Inventory'!E121</f>
        <v>North America</v>
      </c>
      <c r="H136" s="156">
        <f>'[1]GHG Dashboard Data - Inventory'!K121</f>
        <v>2720546</v>
      </c>
      <c r="I136" s="156">
        <f>'[1]GHG Dashboard Data - Inventory'!L121</f>
        <v>589.55999999999995</v>
      </c>
      <c r="J136" s="156">
        <f>'[1]GHG Dashboard Data - Inventory'!M121/1000000</f>
        <v>561000</v>
      </c>
      <c r="K136" s="156" t="str">
        <f>'[1]GHG Dashboard Data - Inventory'!J121</f>
        <v>BASIC</v>
      </c>
      <c r="L136" s="148">
        <f>'[1]GHG Dashboard Data - Inventory'!N121</f>
        <v>5264148.2700397288</v>
      </c>
      <c r="M136" s="148">
        <f>'[1]GHG Dashboard Data - Inventory'!O121</f>
        <v>3863687.1057218686</v>
      </c>
      <c r="N136" s="149" t="str">
        <f>'[1]GHG Dashboard Data - Inventory'!P121</f>
        <v>NE</v>
      </c>
      <c r="O136" s="148">
        <f>'[1]GHG Dashboard Data - Inventory'!Q121</f>
        <v>2699359.104520218</v>
      </c>
      <c r="P136" s="148">
        <f>'[1]GHG Dashboard Data - Inventory'!R121</f>
        <v>5679496.9356419137</v>
      </c>
      <c r="Q136" s="149" t="str">
        <f>'[1]GHG Dashboard Data - Inventory'!S121</f>
        <v>NE</v>
      </c>
      <c r="R136" s="148">
        <f>'[1]GHG Dashboard Data - Inventory'!T121</f>
        <v>781710.15841905132</v>
      </c>
      <c r="S136" s="148">
        <f>'[1]GHG Dashboard Data - Inventory'!U121</f>
        <v>4811716.5168241682</v>
      </c>
      <c r="T136" s="149" t="str">
        <f>'[1]GHG Dashboard Data - Inventory'!V121</f>
        <v>NE</v>
      </c>
      <c r="U136" s="148">
        <f>'[1]GHG Dashboard Data - Inventory'!W121</f>
        <v>28.432621392830193</v>
      </c>
      <c r="V136" s="148" t="str">
        <f>'[1]GHG Dashboard Data - Inventory'!X121</f>
        <v>IE</v>
      </c>
      <c r="W136" s="149" t="str">
        <f>'[1]GHG Dashboard Data - Inventory'!Y121</f>
        <v>NE</v>
      </c>
      <c r="X136" s="150">
        <f>'[1]GHG Dashboard Data - Inventory'!Z121</f>
        <v>57630.934235465502</v>
      </c>
      <c r="Y136" s="148" t="str">
        <f>'[1]GHG Dashboard Data - Inventory'!AA121</f>
        <v>NO</v>
      </c>
      <c r="Z136" s="148" t="str">
        <f>'[1]GHG Dashboard Data - Inventory'!AB121</f>
        <v>NO</v>
      </c>
      <c r="AA136" s="149" t="str">
        <f>'[1]GHG Dashboard Data - Inventory'!AC121</f>
        <v>NO</v>
      </c>
      <c r="AB136" s="148">
        <f>'[1]GHG Dashboard Data - Inventory'!AD121</f>
        <v>49163.496783294991</v>
      </c>
      <c r="AC136" s="148">
        <f>'[1]GHG Dashboard Data - Inventory'!AE121</f>
        <v>126646.40762337224</v>
      </c>
      <c r="AD136" s="149" t="str">
        <f>'[1]GHG Dashboard Data - Inventory'!AF121</f>
        <v>NE</v>
      </c>
      <c r="AE136" s="148" t="str">
        <f>'[1]GHG Dashboard Data - Inventory'!AG121</f>
        <v>NO</v>
      </c>
      <c r="AF136" s="148">
        <f>'[1]GHG Dashboard Data - Inventory'!AH121</f>
        <v>224125.80500000002</v>
      </c>
      <c r="AG136" s="148">
        <f>'[1]GHG Dashboard Data - Inventory'!AI121</f>
        <v>5100065.955079386</v>
      </c>
      <c r="AH136" s="148" t="str">
        <f>'[1]GHG Dashboard Data - Inventory'!AJ121</f>
        <v>IE</v>
      </c>
      <c r="AI136" s="149" t="str">
        <f>'[1]GHG Dashboard Data - Inventory'!AK121</f>
        <v>NE</v>
      </c>
      <c r="AJ136" s="148">
        <f>'[1]GHG Dashboard Data - Inventory'!AL121</f>
        <v>109459.39562585196</v>
      </c>
      <c r="AK136" s="148">
        <f>'[1]GHG Dashboard Data - Inventory'!AM121</f>
        <v>284747.79821104236</v>
      </c>
      <c r="AL136" s="149" t="str">
        <f>'[1]GHG Dashboard Data - Inventory'!AN121</f>
        <v>NE</v>
      </c>
      <c r="AM136" s="148">
        <f>'[1]GHG Dashboard Data - Inventory'!AO121</f>
        <v>4365.5139084510001</v>
      </c>
      <c r="AN136" s="148" t="str">
        <f>'[1]GHG Dashboard Data - Inventory'!AP121</f>
        <v>NO</v>
      </c>
      <c r="AO136" s="149" t="str">
        <f>'[1]GHG Dashboard Data - Inventory'!AQ121</f>
        <v>NE</v>
      </c>
      <c r="AP136" s="148">
        <f>'[1]GHG Dashboard Data - Inventory'!AR121</f>
        <v>1551941.1769848051</v>
      </c>
      <c r="AQ136" s="148" t="str">
        <f>'[1]GHG Dashboard Data - Inventory'!AS121</f>
        <v>IE</v>
      </c>
      <c r="AR136" s="149">
        <f>'[1]GHG Dashboard Data - Inventory'!AT121</f>
        <v>12723042.70958906</v>
      </c>
      <c r="AS136" s="148">
        <f>'[1]GHG Dashboard Data - Inventory'!AU121</f>
        <v>997883.03275800473</v>
      </c>
      <c r="AT136" s="148" t="str">
        <f>'[1]GHG Dashboard Data - Inventory'!AV121</f>
        <v>IE</v>
      </c>
      <c r="AU136" s="149" t="str">
        <f>'[1]GHG Dashboard Data - Inventory'!AW121</f>
        <v>NE</v>
      </c>
      <c r="AV136" s="148" t="str">
        <f>'[1]GHG Dashboard Data - Inventory'!AX121</f>
        <v>NO</v>
      </c>
      <c r="AW136" s="148">
        <f>'[1]GHG Dashboard Data - Inventory'!AY121</f>
        <v>998888</v>
      </c>
      <c r="AX136" s="150" t="str">
        <f>'[1]GHG Dashboard Data - Inventory'!AZ121</f>
        <v>NO</v>
      </c>
      <c r="AY136" s="148" t="str">
        <f>'[1]GHG Dashboard Data - Inventory'!BA121</f>
        <v>NO</v>
      </c>
      <c r="AZ136" s="148">
        <f>'[1]GHG Dashboard Data - Inventory'!BB121</f>
        <v>111.566751</v>
      </c>
      <c r="BA136" s="150" t="str">
        <f>'[1]GHG Dashboard Data - Inventory'!BC121</f>
        <v>NO</v>
      </c>
      <c r="BB136" s="148" t="str">
        <f>'[1]GHG Dashboard Data - Inventory'!BD121</f>
        <v>NO</v>
      </c>
      <c r="BC136" s="148" t="str">
        <f>'[1]GHG Dashboard Data - Inventory'!BE121</f>
        <v>NO</v>
      </c>
      <c r="BD136" s="150" t="str">
        <f>'[1]GHG Dashboard Data - Inventory'!BF121</f>
        <v>NO</v>
      </c>
      <c r="BE136" s="148">
        <f>'[1]GHG Dashboard Data - Inventory'!BG121</f>
        <v>2235.3853182948019</v>
      </c>
      <c r="BF136" s="148">
        <f>'[1]GHG Dashboard Data - Inventory'!BH121</f>
        <v>101599.24388490988</v>
      </c>
      <c r="BG136" s="150">
        <f>'[1]GHG Dashboard Data - Inventory'!BI121</f>
        <v>5748.1336756152041</v>
      </c>
      <c r="BH136" s="149" t="str">
        <f>'[1]GHG Dashboard Data - Inventory'!BJ121</f>
        <v>NE</v>
      </c>
      <c r="BI136" s="149" t="str">
        <f>'[1]GHG Dashboard Data - Inventory'!BK121</f>
        <v>NE</v>
      </c>
      <c r="BJ136" s="149" t="str">
        <f>'[1]GHG Dashboard Data - Inventory'!BL121</f>
        <v>NE</v>
      </c>
      <c r="BK136" s="149" t="str">
        <f>'[1]GHG Dashboard Data - Inventory'!BM121</f>
        <v>NE</v>
      </c>
      <c r="BL136" s="149" t="str">
        <f>'[1]GHG Dashboard Data - Inventory'!BN121</f>
        <v>NE</v>
      </c>
      <c r="BM136" s="151" t="str">
        <f>'[1]GHG Dashboard Data - Inventory'!BO121</f>
        <v>NE</v>
      </c>
      <c r="BN136" s="269">
        <f>'[1]GHG Dashboard Data - Inventory'!BP121</f>
        <v>0</v>
      </c>
      <c r="BO136" s="269">
        <f>'[1]GHG Dashboard Data - Inventory'!BQ121</f>
        <v>0</v>
      </c>
      <c r="BP136" s="269">
        <f>'[1]GHG Dashboard Data - Inventory'!BR121</f>
        <v>0</v>
      </c>
      <c r="BQ136" s="269">
        <f>'[1]GHG Dashboard Data - Inventory'!BS121</f>
        <v>0</v>
      </c>
      <c r="BR136" s="269">
        <f>'[1]GHG Dashboard Data - Inventory'!BT121</f>
        <v>0</v>
      </c>
      <c r="BS136" s="269">
        <f>'[1]GHG Dashboard Data - Inventory'!BU121</f>
        <v>0</v>
      </c>
      <c r="BT136" s="152" t="str">
        <f t="shared" si="109"/>
        <v>Chicago_2015</v>
      </c>
      <c r="BU136" s="152">
        <f>'[1]GHG Dashboard Data - Inventory'!BW121</f>
        <v>32651379.301716756</v>
      </c>
      <c r="BV136" s="152">
        <f>'[1]GHG Dashboard Data - Inventory'!BX121</f>
        <v>45374422.011305816</v>
      </c>
      <c r="BW136" s="152">
        <f>'[1]GHG Dashboard Data - Inventory'!BY121</f>
        <v>45374422.011305816</v>
      </c>
      <c r="BX136" s="152">
        <f>'[1]GHG Dashboard Data - Inventory'!BZ121</f>
        <v>16847864.794969562</v>
      </c>
      <c r="BY136" s="302">
        <f>'[1]GHG Dashboard Data - Inventory'!CA121</f>
        <v>23500082.233195011</v>
      </c>
      <c r="BZ136" s="302">
        <f>'[1]GHG Dashboard Data - Inventory'!CB121</f>
        <v>8048462.8725675419</v>
      </c>
      <c r="CA136" s="302">
        <f>'[1]GHG Dashboard Data - Inventory'!CC121</f>
        <v>1102834.1959542048</v>
      </c>
      <c r="CB136" s="303">
        <f>'[1]GHG Dashboard Data - Inventory'!CD121</f>
        <v>23500082.233195011</v>
      </c>
      <c r="CC136" s="303">
        <f>'[1]GHG Dashboard Data - Inventory'!CE121</f>
        <v>20771505.582156602</v>
      </c>
      <c r="CD136" s="303">
        <f>'[1]GHG Dashboard Data - Inventory'!CF121</f>
        <v>1102834.1959542048</v>
      </c>
      <c r="CE136" s="303" t="str">
        <f>'[1]GHG Dashboard Data - Inventory'!CG121</f>
        <v/>
      </c>
      <c r="CF136" s="303" t="str">
        <f>'[1]GHG Dashboard Data - Inventory'!CH121</f>
        <v/>
      </c>
      <c r="CG136" s="304">
        <f>'[1]GHG Dashboard Data - Inventory'!CI121</f>
        <v>9076166.201619152</v>
      </c>
      <c r="CH136" s="304">
        <f>'[1]GHG Dashboard Data - Inventory'!CK121</f>
        <v>7763715.0743565001</v>
      </c>
      <c r="CI136" s="304">
        <f>SUM('[1]GHG Dashboard Data - Inventory'!CL121:CM121)</f>
        <v>7983.5189939100055</v>
      </c>
      <c r="CJ136" s="304" t="str">
        <f>'[1]GHG Dashboard Data - Inventory'!CN121</f>
        <v/>
      </c>
      <c r="CK136" s="304" t="str">
        <f>'[1]GHG Dashboard Data - Inventory'!CO121</f>
        <v/>
      </c>
      <c r="CL136" s="302">
        <f>'[1]GHG Dashboard Data - Inventory'!CP121</f>
        <v>9127835.3757615983</v>
      </c>
      <c r="CM136" s="302">
        <f>'[1]GHG Dashboard Data - Inventory'!CQ121</f>
        <v>8378856.0401621312</v>
      </c>
      <c r="CN136" s="302">
        <f>'[1]GHG Dashboard Data - Inventory'!CR121</f>
        <v>5593426.6752432194</v>
      </c>
      <c r="CO136" s="302">
        <f>'[1]GHG Dashboard Data - Inventory'!CS121</f>
        <v>28.432621392830193</v>
      </c>
      <c r="CP136" s="302" t="str">
        <f>'[1]GHG Dashboard Data - Inventory'!CT121</f>
        <v/>
      </c>
      <c r="CQ136" s="302">
        <f>'[1]GHG Dashboard Data - Inventory'!CU121</f>
        <v>175809.90440666722</v>
      </c>
      <c r="CR136" s="302" t="str">
        <f>'[1]GHG Dashboard Data - Inventory'!CV121</f>
        <v/>
      </c>
      <c r="CS136" s="302">
        <f>'[1]GHG Dashboard Data - Inventory'!CW121</f>
        <v>224125.80500000002</v>
      </c>
      <c r="CT136" s="302">
        <f>'[1]GHG Dashboard Data - Inventory'!CX121</f>
        <v>5100065.955079386</v>
      </c>
      <c r="CU136" s="302">
        <f>'[1]GHG Dashboard Data - Inventory'!CY121</f>
        <v>394207.19383689435</v>
      </c>
      <c r="CV136" s="302">
        <f>'[1]GHG Dashboard Data - Inventory'!CZ121</f>
        <v>4365.5139084510001</v>
      </c>
      <c r="CW136" s="302">
        <f>'[1]GHG Dashboard Data - Inventory'!DA121</f>
        <v>1551941.1769848051</v>
      </c>
      <c r="CX136" s="302">
        <f>'[1]GHG Dashboard Data - Inventory'!DB121</f>
        <v>997883.03275800473</v>
      </c>
      <c r="CY136" s="302">
        <f>'[1]GHG Dashboard Data - Inventory'!DC121</f>
        <v>998888</v>
      </c>
      <c r="CZ136" s="302">
        <f>'[1]GHG Dashboard Data - Inventory'!DD121</f>
        <v>111.566751</v>
      </c>
      <c r="DA136" s="302" t="str">
        <f>'[1]GHG Dashboard Data - Inventory'!DE121</f>
        <v/>
      </c>
      <c r="DB136" s="302">
        <f>'[1]GHG Dashboard Data - Inventory'!DF121</f>
        <v>103834.62920320469</v>
      </c>
      <c r="DC136" s="305">
        <f>'[1]GHG Dashboard Data - Inventory'!DG121</f>
        <v>9127835.3757615983</v>
      </c>
      <c r="DD136" s="305">
        <f>'[1]GHG Dashboard Data - Inventory'!DH121</f>
        <v>8378856.0401621312</v>
      </c>
      <c r="DE136" s="305">
        <f>'[1]GHG Dashboard Data - Inventory'!DI121</f>
        <v>5593426.6752432194</v>
      </c>
      <c r="DF136" s="305">
        <f>'[1]GHG Dashboard Data - Inventory'!DJ121</f>
        <v>28.432621392830193</v>
      </c>
      <c r="DG136" s="305" t="str">
        <f>'[1]GHG Dashboard Data - Inventory'!DK121</f>
        <v/>
      </c>
      <c r="DH136" s="305">
        <f>'[1]GHG Dashboard Data - Inventory'!DL121</f>
        <v>175809.90440666722</v>
      </c>
      <c r="DI136" s="305" t="str">
        <f>'[1]GHG Dashboard Data - Inventory'!DM121</f>
        <v/>
      </c>
      <c r="DJ136" s="305">
        <f>'[1]GHG Dashboard Data - Inventory'!DN121</f>
        <v>224125.80500000002</v>
      </c>
      <c r="DK136" s="305">
        <f>'[1]GHG Dashboard Data - Inventory'!DO121</f>
        <v>5100065.955079386</v>
      </c>
      <c r="DL136" s="305">
        <f>'[1]GHG Dashboard Data - Inventory'!DP121</f>
        <v>394207.19383689435</v>
      </c>
      <c r="DM136" s="305">
        <f>'[1]GHG Dashboard Data - Inventory'!DQ121</f>
        <v>4365.5139084510001</v>
      </c>
      <c r="DN136" s="305">
        <f>'[1]GHG Dashboard Data - Inventory'!DR121</f>
        <v>14274983.886573866</v>
      </c>
      <c r="DO136" s="305">
        <f>'[1]GHG Dashboard Data - Inventory'!DS121</f>
        <v>997883.03275800473</v>
      </c>
      <c r="DP136" s="305">
        <f>'[1]GHG Dashboard Data - Inventory'!DT121</f>
        <v>998888</v>
      </c>
      <c r="DQ136" s="305">
        <f>'[1]GHG Dashboard Data - Inventory'!DU121</f>
        <v>111.566751</v>
      </c>
      <c r="DR136" s="305" t="str">
        <f>'[1]GHG Dashboard Data - Inventory'!DV121</f>
        <v/>
      </c>
      <c r="DS136" s="305">
        <f>'[1]GHG Dashboard Data - Inventory'!DW121</f>
        <v>103834.62920320469</v>
      </c>
      <c r="DT136" s="305" t="str">
        <f>'[1]GHG Dashboard Data - Inventory'!DX121</f>
        <v/>
      </c>
      <c r="DU136" s="305" t="str">
        <f>'[1]GHG Dashboard Data - Inventory'!DY121</f>
        <v/>
      </c>
      <c r="DV136" s="305" t="str">
        <f>'[1]GHG Dashboard Data - Inventory'!DZ121</f>
        <v/>
      </c>
      <c r="DW136" s="305" t="str">
        <f>'[1]GHG Dashboard Data - Inventory'!EA121</f>
        <v/>
      </c>
      <c r="DX136" s="305" t="str">
        <f>'[1]GHG Dashboard Data - Inventory'!EB121</f>
        <v/>
      </c>
      <c r="DY136" s="306" t="str">
        <f>'[1]GHG Dashboard Data - Inventory'!EC121</f>
        <v/>
      </c>
      <c r="DZ136" s="307">
        <f>'[1]GHG Dashboard Data - Inventory'!ED121</f>
        <v>5264148.2700397288</v>
      </c>
      <c r="EA136" s="307">
        <f>'[1]GHG Dashboard Data - Inventory'!EE121</f>
        <v>2699359.104520218</v>
      </c>
      <c r="EB136" s="307">
        <f>'[1]GHG Dashboard Data - Inventory'!EF121</f>
        <v>781710.15841905132</v>
      </c>
      <c r="EC136" s="307">
        <f>'[1]GHG Dashboard Data - Inventory'!EG121</f>
        <v>28.432621392830193</v>
      </c>
      <c r="ED136" s="307">
        <f>'[1]GHG Dashboard Data - Inventory'!EH121</f>
        <v>57630.934235465502</v>
      </c>
      <c r="EE136" s="307" t="str">
        <f>'[1]GHG Dashboard Data - Inventory'!EI121</f>
        <v/>
      </c>
      <c r="EF136" s="307">
        <f>'[1]GHG Dashboard Data - Inventory'!EJ121</f>
        <v>49163.496783294991</v>
      </c>
      <c r="EG136" s="307" t="str">
        <f>'[1]GHG Dashboard Data - Inventory'!EK121</f>
        <v/>
      </c>
      <c r="EH136" s="307">
        <f>'[1]GHG Dashboard Data - Inventory'!EL121</f>
        <v>224125.80500000002</v>
      </c>
      <c r="EI136" s="307">
        <f>'[1]GHG Dashboard Data - Inventory'!EM121</f>
        <v>5100065.955079386</v>
      </c>
      <c r="EJ136" s="307">
        <f>'[1]GHG Dashboard Data - Inventory'!EN121</f>
        <v>109459.39562585196</v>
      </c>
      <c r="EK136" s="307">
        <f>'[1]GHG Dashboard Data - Inventory'!EO121</f>
        <v>4365.5139084510001</v>
      </c>
      <c r="EL136" s="307">
        <f>'[1]GHG Dashboard Data - Inventory'!EP121</f>
        <v>1551941.1769848051</v>
      </c>
      <c r="EM136" s="307">
        <f>'[1]GHG Dashboard Data - Inventory'!EQ121</f>
        <v>997883.03275800473</v>
      </c>
      <c r="EN136" s="307" t="str">
        <f>'[1]GHG Dashboard Data - Inventory'!ER121</f>
        <v/>
      </c>
      <c r="EO136" s="307" t="str">
        <f>'[1]GHG Dashboard Data - Inventory'!ES121</f>
        <v/>
      </c>
      <c r="EP136" s="307" t="str">
        <f>'[1]GHG Dashboard Data - Inventory'!ET121</f>
        <v/>
      </c>
      <c r="EQ136" s="307">
        <f>'[1]GHG Dashboard Data - Inventory'!EU121</f>
        <v>7983.5189939100055</v>
      </c>
      <c r="ER136" s="307" t="str">
        <f>'[1]GHG Dashboard Data - Inventory'!EV121</f>
        <v/>
      </c>
      <c r="ES136" s="307" t="str">
        <f>'[1]GHG Dashboard Data - Inventory'!EW121</f>
        <v/>
      </c>
      <c r="ET136" s="307" t="str">
        <f>'[1]GHG Dashboard Data - Inventory'!EX121</f>
        <v/>
      </c>
      <c r="EU136" s="307" t="str">
        <f>'[1]GHG Dashboard Data - Inventory'!EY121</f>
        <v/>
      </c>
      <c r="EV136" s="307" t="str">
        <f>'[1]GHG Dashboard Data - Inventory'!EZ121</f>
        <v/>
      </c>
      <c r="EW136" s="308">
        <f t="shared" si="110"/>
        <v>57659.366856858331</v>
      </c>
      <c r="EX136" s="309">
        <f>'[1]GHG Dashboard Data - Inventory'!FA121</f>
        <v>23500082.233195011</v>
      </c>
      <c r="EY136" s="309">
        <f>'[1]GHG Dashboard Data - Inventory'!FB121</f>
        <v>8048462.8725675419</v>
      </c>
      <c r="EZ136" s="309">
        <f>'[1]GHG Dashboard Data - Inventory'!FC121</f>
        <v>1102834.1959542048</v>
      </c>
      <c r="FA136" s="309">
        <f>'[1]GHG Dashboard Data - Inventory'!FD121</f>
        <v>23500082.233195011</v>
      </c>
      <c r="FB136" s="309">
        <f>'[1]GHG Dashboard Data - Inventory'!FE121</f>
        <v>20771505.582156602</v>
      </c>
      <c r="FC136" s="309">
        <f>'[1]GHG Dashboard Data - Inventory'!FF121</f>
        <v>1102834.1959542048</v>
      </c>
      <c r="FD136" s="309" t="str">
        <f>'[1]GHG Dashboard Data - Inventory'!FG121</f>
        <v/>
      </c>
      <c r="FE136" s="309" t="str">
        <f>'[1]GHG Dashboard Data - Inventory'!FH121</f>
        <v/>
      </c>
      <c r="FF136" s="309" t="str">
        <f>'[1]GHG Dashboard Data - Inventory'!B121</f>
        <v>Yes</v>
      </c>
      <c r="FG136" s="31" t="str">
        <f>IFERROR(VLOOKUP(E136,'Climate data-must not modify'!A:D,4,FALSE),"")</f>
        <v>Continental</v>
      </c>
      <c r="FH136" s="31">
        <f t="shared" si="111"/>
        <v>206208.60665469358</v>
      </c>
      <c r="FI136" s="31">
        <f t="shared" si="112"/>
        <v>4614.5362643327235</v>
      </c>
      <c r="FJ136" s="35"/>
    </row>
    <row r="137" spans="1:166" s="31" customFormat="1">
      <c r="A137" s="31">
        <f t="shared" si="106"/>
        <v>11</v>
      </c>
      <c r="B137" s="31">
        <f t="shared" si="107"/>
        <v>122</v>
      </c>
      <c r="C137" s="34" t="str">
        <f t="shared" si="108"/>
        <v>Chicago_2010</v>
      </c>
      <c r="D137" s="231">
        <f>'[1]GHG Dashboard Data - Inventory'!H122</f>
        <v>2010</v>
      </c>
      <c r="E137" s="156" t="str">
        <f>'[1]GHG Dashboard Data - Inventory'!C122</f>
        <v>Chicago</v>
      </c>
      <c r="F137" s="156" t="str">
        <f>'[1]GHG Dashboard Data - Inventory'!D122</f>
        <v>USA</v>
      </c>
      <c r="G137" s="156" t="str">
        <f>'[1]GHG Dashboard Data - Inventory'!E122</f>
        <v>North America</v>
      </c>
      <c r="H137" s="156">
        <f>'[1]GHG Dashboard Data - Inventory'!K122</f>
        <v>2695598</v>
      </c>
      <c r="I137" s="156">
        <f>'[1]GHG Dashboard Data - Inventory'!L122</f>
        <v>589.55999999999995</v>
      </c>
      <c r="J137" s="156">
        <f>'[1]GHG Dashboard Data - Inventory'!M122/1000000</f>
        <v>0</v>
      </c>
      <c r="K137" s="156" t="str">
        <f>'[1]GHG Dashboard Data - Inventory'!J122</f>
        <v>BASIC</v>
      </c>
      <c r="L137" s="148">
        <f>'[1]GHG Dashboard Data - Inventory'!N122</f>
        <v>5301154.3543688506</v>
      </c>
      <c r="M137" s="148">
        <f>'[1]GHG Dashboard Data - Inventory'!O122</f>
        <v>4513865.2843264388</v>
      </c>
      <c r="N137" s="149" t="str">
        <f>'[1]GHG Dashboard Data - Inventory'!P122</f>
        <v>NE</v>
      </c>
      <c r="O137" s="148">
        <f>'[1]GHG Dashboard Data - Inventory'!Q122</f>
        <v>2575641.7664590604</v>
      </c>
      <c r="P137" s="148">
        <f>'[1]GHG Dashboard Data - Inventory'!R122</f>
        <v>11693455.400024584</v>
      </c>
      <c r="Q137" s="149" t="str">
        <f>'[1]GHG Dashboard Data - Inventory'!S122</f>
        <v>NE</v>
      </c>
      <c r="R137" s="148">
        <f>'[1]GHG Dashboard Data - Inventory'!T122</f>
        <v>818945.15618994657</v>
      </c>
      <c r="S137" s="148">
        <f>'[1]GHG Dashboard Data - Inventory'!U122</f>
        <v>0</v>
      </c>
      <c r="T137" s="149" t="str">
        <f>'[1]GHG Dashboard Data - Inventory'!V122</f>
        <v>NE</v>
      </c>
      <c r="U137" s="148">
        <f>'[1]GHG Dashboard Data - Inventory'!W122</f>
        <v>20.88197013989863</v>
      </c>
      <c r="V137" s="148" t="str">
        <f>'[1]GHG Dashboard Data - Inventory'!X122</f>
        <v>IE</v>
      </c>
      <c r="W137" s="149" t="str">
        <f>'[1]GHG Dashboard Data - Inventory'!Y122</f>
        <v>NE</v>
      </c>
      <c r="X137" s="150">
        <f>'[1]GHG Dashboard Data - Inventory'!Z122</f>
        <v>4241076.6113070883</v>
      </c>
      <c r="Y137" s="148" t="str">
        <f>'[1]GHG Dashboard Data - Inventory'!AA122</f>
        <v>NO</v>
      </c>
      <c r="Z137" s="148" t="str">
        <f>'[1]GHG Dashboard Data - Inventory'!AB122</f>
        <v>NO</v>
      </c>
      <c r="AA137" s="149" t="str">
        <f>'[1]GHG Dashboard Data - Inventory'!AC122</f>
        <v>NO</v>
      </c>
      <c r="AB137" s="148">
        <f>'[1]GHG Dashboard Data - Inventory'!AD122</f>
        <v>82526.741227652805</v>
      </c>
      <c r="AC137" s="148">
        <f>'[1]GHG Dashboard Data - Inventory'!AE122</f>
        <v>154094.77699909353</v>
      </c>
      <c r="AD137" s="149" t="str">
        <f>'[1]GHG Dashboard Data - Inventory'!AF122</f>
        <v>NE</v>
      </c>
      <c r="AE137" s="148" t="str">
        <f>'[1]GHG Dashboard Data - Inventory'!AG122</f>
        <v>NO</v>
      </c>
      <c r="AF137" s="148">
        <f>'[1]GHG Dashboard Data - Inventory'!AH122</f>
        <v>223090.89108064337</v>
      </c>
      <c r="AG137" s="148">
        <f>'[1]GHG Dashboard Data - Inventory'!AI122</f>
        <v>5081091.7536560595</v>
      </c>
      <c r="AH137" s="148" t="str">
        <f>'[1]GHG Dashboard Data - Inventory'!AJ122</f>
        <v>IE</v>
      </c>
      <c r="AI137" s="149" t="str">
        <f>'[1]GHG Dashboard Data - Inventory'!AK122</f>
        <v>NE</v>
      </c>
      <c r="AJ137" s="148">
        <f>'[1]GHG Dashboard Data - Inventory'!AL122</f>
        <v>101741.03450693177</v>
      </c>
      <c r="AK137" s="148">
        <f>'[1]GHG Dashboard Data - Inventory'!AM122</f>
        <v>306464.61851784209</v>
      </c>
      <c r="AL137" s="149" t="str">
        <f>'[1]GHG Dashboard Data - Inventory'!AN122</f>
        <v>NE</v>
      </c>
      <c r="AM137" s="148">
        <f>'[1]GHG Dashboard Data - Inventory'!AO122</f>
        <v>4342.9147249029447</v>
      </c>
      <c r="AN137" s="148" t="str">
        <f>'[1]GHG Dashboard Data - Inventory'!AP122</f>
        <v>NO</v>
      </c>
      <c r="AO137" s="149" t="str">
        <f>'[1]GHG Dashboard Data - Inventory'!AQ122</f>
        <v>NE</v>
      </c>
      <c r="AP137" s="148">
        <f>'[1]GHG Dashboard Data - Inventory'!AR122</f>
        <v>1551246.783840419</v>
      </c>
      <c r="AQ137" s="148" t="str">
        <f>'[1]GHG Dashboard Data - Inventory'!AS122</f>
        <v>IE</v>
      </c>
      <c r="AR137" s="149">
        <f>'[1]GHG Dashboard Data - Inventory'!AT122</f>
        <v>12717349.972155267</v>
      </c>
      <c r="AS137" s="148">
        <f>'[1]GHG Dashboard Data - Inventory'!AU122</f>
        <v>903929.60290270683</v>
      </c>
      <c r="AT137" s="148" t="str">
        <f>'[1]GHG Dashboard Data - Inventory'!AV122</f>
        <v>IE</v>
      </c>
      <c r="AU137" s="149" t="str">
        <f>'[1]GHG Dashboard Data - Inventory'!AW122</f>
        <v>NE</v>
      </c>
      <c r="AV137" s="148" t="str">
        <f>'[1]GHG Dashboard Data - Inventory'!AX122</f>
        <v>NO</v>
      </c>
      <c r="AW137" s="148">
        <f>'[1]GHG Dashboard Data - Inventory'!AY122</f>
        <v>1542561</v>
      </c>
      <c r="AX137" s="150" t="str">
        <f>'[1]GHG Dashboard Data - Inventory'!AZ122</f>
        <v>NO</v>
      </c>
      <c r="AY137" s="148" t="str">
        <f>'[1]GHG Dashboard Data - Inventory'!BA122</f>
        <v>NO</v>
      </c>
      <c r="AZ137" s="148">
        <f>'[1]GHG Dashboard Data - Inventory'!BB122</f>
        <v>25.407454000000001</v>
      </c>
      <c r="BA137" s="150" t="str">
        <f>'[1]GHG Dashboard Data - Inventory'!BC122</f>
        <v>NO</v>
      </c>
      <c r="BB137" s="148" t="str">
        <f>'[1]GHG Dashboard Data - Inventory'!BD122</f>
        <v>NO</v>
      </c>
      <c r="BC137" s="148" t="str">
        <f>'[1]GHG Dashboard Data - Inventory'!BE122</f>
        <v>NO</v>
      </c>
      <c r="BD137" s="150" t="str">
        <f>'[1]GHG Dashboard Data - Inventory'!BF122</f>
        <v>NO</v>
      </c>
      <c r="BE137" s="148">
        <f>'[1]GHG Dashboard Data - Inventory'!BG122</f>
        <v>2021.4746123354514</v>
      </c>
      <c r="BF137" s="148">
        <f>'[1]GHG Dashboard Data - Inventory'!BH122</f>
        <v>165749.05972727871</v>
      </c>
      <c r="BG137" s="150">
        <f>'[1]GHG Dashboard Data - Inventory'!BI122</f>
        <v>5198.0775745768733</v>
      </c>
      <c r="BH137" s="149" t="str">
        <f>'[1]GHG Dashboard Data - Inventory'!BJ122</f>
        <v>NE</v>
      </c>
      <c r="BI137" s="149" t="str">
        <f>'[1]GHG Dashboard Data - Inventory'!BK122</f>
        <v>NE</v>
      </c>
      <c r="BJ137" s="149" t="str">
        <f>'[1]GHG Dashboard Data - Inventory'!BL122</f>
        <v>NE</v>
      </c>
      <c r="BK137" s="149" t="str">
        <f>'[1]GHG Dashboard Data - Inventory'!BM122</f>
        <v>NE</v>
      </c>
      <c r="BL137" s="149" t="str">
        <f>'[1]GHG Dashboard Data - Inventory'!BN122</f>
        <v>NE</v>
      </c>
      <c r="BM137" s="151" t="str">
        <f>'[1]GHG Dashboard Data - Inventory'!BO122</f>
        <v>NE</v>
      </c>
      <c r="BN137" s="269">
        <f>'[1]GHG Dashboard Data - Inventory'!BP122</f>
        <v>0</v>
      </c>
      <c r="BO137" s="269">
        <f>'[1]GHG Dashboard Data - Inventory'!BQ122</f>
        <v>0</v>
      </c>
      <c r="BP137" s="269">
        <f>'[1]GHG Dashboard Data - Inventory'!BR122</f>
        <v>0</v>
      </c>
      <c r="BQ137" s="269">
        <f>'[1]GHG Dashboard Data - Inventory'!BS122</f>
        <v>0</v>
      </c>
      <c r="BR137" s="269">
        <f>'[1]GHG Dashboard Data - Inventory'!BT122</f>
        <v>0</v>
      </c>
      <c r="BS137" s="269">
        <f>'[1]GHG Dashboard Data - Inventory'!BU122</f>
        <v>0</v>
      </c>
      <c r="BT137" s="152" t="str">
        <f t="shared" si="109"/>
        <v>Chicago_2010</v>
      </c>
      <c r="BU137" s="152">
        <f>'[1]GHG Dashboard Data - Inventory'!BW122</f>
        <v>35021968.902588889</v>
      </c>
      <c r="BV137" s="152">
        <f>'[1]GHG Dashboard Data - Inventory'!BX122</f>
        <v>47739318.874744155</v>
      </c>
      <c r="BW137" s="152">
        <f>'[1]GHG Dashboard Data - Inventory'!BY122</f>
        <v>47739318.874744155</v>
      </c>
      <c r="BX137" s="152">
        <f>'[1]GHG Dashboard Data - Inventory'!BZ122</f>
        <v>20892028.044421315</v>
      </c>
      <c r="BY137" s="302">
        <f>'[1]GHG Dashboard Data - Inventory'!CA122</f>
        <v>25362795.252646413</v>
      </c>
      <c r="BZ137" s="302">
        <f>'[1]GHG Dashboard Data - Inventory'!CB122</f>
        <v>7948816.7081488622</v>
      </c>
      <c r="CA137" s="302">
        <f>'[1]GHG Dashboard Data - Inventory'!CC122</f>
        <v>1710356.9417936143</v>
      </c>
      <c r="CB137" s="303">
        <f>'[1]GHG Dashboard Data - Inventory'!CD122</f>
        <v>25362795.252646413</v>
      </c>
      <c r="CC137" s="303">
        <f>'[1]GHG Dashboard Data - Inventory'!CE122</f>
        <v>20666166.680304129</v>
      </c>
      <c r="CD137" s="303">
        <f>'[1]GHG Dashboard Data - Inventory'!CF122</f>
        <v>1710356.9417936143</v>
      </c>
      <c r="CE137" s="303" t="str">
        <f>'[1]GHG Dashboard Data - Inventory'!CG122</f>
        <v/>
      </c>
      <c r="CF137" s="303" t="str">
        <f>'[1]GHG Dashboard Data - Inventory'!CH122</f>
        <v/>
      </c>
      <c r="CG137" s="304">
        <f>'[1]GHG Dashboard Data - Inventory'!CI122</f>
        <v>13242456.402603382</v>
      </c>
      <c r="CH137" s="304">
        <f>'[1]GHG Dashboard Data - Inventory'!CK122</f>
        <v>7642352.0896310201</v>
      </c>
      <c r="CI137" s="304">
        <f>SUM('[1]GHG Dashboard Data - Inventory'!CL122:CM122)</f>
        <v>7219.5521869123249</v>
      </c>
      <c r="CJ137" s="304" t="str">
        <f>'[1]GHG Dashboard Data - Inventory'!CN122</f>
        <v/>
      </c>
      <c r="CK137" s="304" t="str">
        <f>'[1]GHG Dashboard Data - Inventory'!CO122</f>
        <v/>
      </c>
      <c r="CL137" s="302">
        <f>'[1]GHG Dashboard Data - Inventory'!CP122</f>
        <v>9815019.6386952884</v>
      </c>
      <c r="CM137" s="302">
        <f>'[1]GHG Dashboard Data - Inventory'!CQ122</f>
        <v>14269097.166483644</v>
      </c>
      <c r="CN137" s="302">
        <f>'[1]GHG Dashboard Data - Inventory'!CR122</f>
        <v>818945.15618994657</v>
      </c>
      <c r="CO137" s="302">
        <f>'[1]GHG Dashboard Data - Inventory'!CS122</f>
        <v>20.88197013989863</v>
      </c>
      <c r="CP137" s="302" t="str">
        <f>'[1]GHG Dashboard Data - Inventory'!CT122</f>
        <v/>
      </c>
      <c r="CQ137" s="302">
        <f>'[1]GHG Dashboard Data - Inventory'!CU122</f>
        <v>236621.51822674635</v>
      </c>
      <c r="CR137" s="302" t="str">
        <f>'[1]GHG Dashboard Data - Inventory'!CV122</f>
        <v/>
      </c>
      <c r="CS137" s="302">
        <f>'[1]GHG Dashboard Data - Inventory'!CW122</f>
        <v>223090.89108064337</v>
      </c>
      <c r="CT137" s="302">
        <f>'[1]GHG Dashboard Data - Inventory'!CX122</f>
        <v>5081091.7536560595</v>
      </c>
      <c r="CU137" s="302">
        <f>'[1]GHG Dashboard Data - Inventory'!CY122</f>
        <v>408205.65302477387</v>
      </c>
      <c r="CV137" s="302">
        <f>'[1]GHG Dashboard Data - Inventory'!CZ122</f>
        <v>4342.9147249029447</v>
      </c>
      <c r="CW137" s="302">
        <f>'[1]GHG Dashboard Data - Inventory'!DA122</f>
        <v>1551246.783840419</v>
      </c>
      <c r="CX137" s="302">
        <f>'[1]GHG Dashboard Data - Inventory'!DB122</f>
        <v>903929.60290270683</v>
      </c>
      <c r="CY137" s="302">
        <f>'[1]GHG Dashboard Data - Inventory'!DC122</f>
        <v>1542561</v>
      </c>
      <c r="CZ137" s="302">
        <f>'[1]GHG Dashboard Data - Inventory'!DD122</f>
        <v>25.407454000000001</v>
      </c>
      <c r="DA137" s="302" t="str">
        <f>'[1]GHG Dashboard Data - Inventory'!DE122</f>
        <v/>
      </c>
      <c r="DB137" s="302">
        <f>'[1]GHG Dashboard Data - Inventory'!DF122</f>
        <v>167770.53433961415</v>
      </c>
      <c r="DC137" s="305">
        <f>'[1]GHG Dashboard Data - Inventory'!DG122</f>
        <v>9815019.6386952884</v>
      </c>
      <c r="DD137" s="305">
        <f>'[1]GHG Dashboard Data - Inventory'!DH122</f>
        <v>14269097.166483644</v>
      </c>
      <c r="DE137" s="305">
        <f>'[1]GHG Dashboard Data - Inventory'!DI122</f>
        <v>818945.15618994657</v>
      </c>
      <c r="DF137" s="305">
        <f>'[1]GHG Dashboard Data - Inventory'!DJ122</f>
        <v>20.88197013989863</v>
      </c>
      <c r="DG137" s="305" t="str">
        <f>'[1]GHG Dashboard Data - Inventory'!DK122</f>
        <v/>
      </c>
      <c r="DH137" s="305">
        <f>'[1]GHG Dashboard Data - Inventory'!DL122</f>
        <v>236621.51822674635</v>
      </c>
      <c r="DI137" s="305" t="str">
        <f>'[1]GHG Dashboard Data - Inventory'!DM122</f>
        <v/>
      </c>
      <c r="DJ137" s="305">
        <f>'[1]GHG Dashboard Data - Inventory'!DN122</f>
        <v>223090.89108064337</v>
      </c>
      <c r="DK137" s="305">
        <f>'[1]GHG Dashboard Data - Inventory'!DO122</f>
        <v>5081091.7536560595</v>
      </c>
      <c r="DL137" s="305">
        <f>'[1]GHG Dashboard Data - Inventory'!DP122</f>
        <v>408205.65302477387</v>
      </c>
      <c r="DM137" s="305">
        <f>'[1]GHG Dashboard Data - Inventory'!DQ122</f>
        <v>4342.9147249029447</v>
      </c>
      <c r="DN137" s="305">
        <f>'[1]GHG Dashboard Data - Inventory'!DR122</f>
        <v>14268596.755995687</v>
      </c>
      <c r="DO137" s="305">
        <f>'[1]GHG Dashboard Data - Inventory'!DS122</f>
        <v>903929.60290270683</v>
      </c>
      <c r="DP137" s="305">
        <f>'[1]GHG Dashboard Data - Inventory'!DT122</f>
        <v>1542561</v>
      </c>
      <c r="DQ137" s="305">
        <f>'[1]GHG Dashboard Data - Inventory'!DU122</f>
        <v>25.407454000000001</v>
      </c>
      <c r="DR137" s="305" t="str">
        <f>'[1]GHG Dashboard Data - Inventory'!DV122</f>
        <v/>
      </c>
      <c r="DS137" s="305">
        <f>'[1]GHG Dashboard Data - Inventory'!DW122</f>
        <v>167770.53433961415</v>
      </c>
      <c r="DT137" s="305" t="str">
        <f>'[1]GHG Dashboard Data - Inventory'!DX122</f>
        <v/>
      </c>
      <c r="DU137" s="305" t="str">
        <f>'[1]GHG Dashboard Data - Inventory'!DY122</f>
        <v/>
      </c>
      <c r="DV137" s="305" t="str">
        <f>'[1]GHG Dashboard Data - Inventory'!DZ122</f>
        <v/>
      </c>
      <c r="DW137" s="305" t="str">
        <f>'[1]GHG Dashboard Data - Inventory'!EA122</f>
        <v/>
      </c>
      <c r="DX137" s="305" t="str">
        <f>'[1]GHG Dashboard Data - Inventory'!EB122</f>
        <v/>
      </c>
      <c r="DY137" s="306" t="str">
        <f>'[1]GHG Dashboard Data - Inventory'!EC122</f>
        <v/>
      </c>
      <c r="DZ137" s="307">
        <f>'[1]GHG Dashboard Data - Inventory'!ED122</f>
        <v>5301154.3543688506</v>
      </c>
      <c r="EA137" s="307">
        <f>'[1]GHG Dashboard Data - Inventory'!EE122</f>
        <v>2575641.7664590604</v>
      </c>
      <c r="EB137" s="307">
        <f>'[1]GHG Dashboard Data - Inventory'!EF122</f>
        <v>818945.15618994657</v>
      </c>
      <c r="EC137" s="307">
        <f>'[1]GHG Dashboard Data - Inventory'!EG122</f>
        <v>20.88197013989863</v>
      </c>
      <c r="ED137" s="307">
        <f>'[1]GHG Dashboard Data - Inventory'!EH122</f>
        <v>4241076.6113070883</v>
      </c>
      <c r="EE137" s="307" t="str">
        <f>'[1]GHG Dashboard Data - Inventory'!EI122</f>
        <v/>
      </c>
      <c r="EF137" s="307">
        <f>'[1]GHG Dashboard Data - Inventory'!EJ122</f>
        <v>82526.741227652805</v>
      </c>
      <c r="EG137" s="307" t="str">
        <f>'[1]GHG Dashboard Data - Inventory'!EK122</f>
        <v/>
      </c>
      <c r="EH137" s="307">
        <f>'[1]GHG Dashboard Data - Inventory'!EL122</f>
        <v>223090.89108064337</v>
      </c>
      <c r="EI137" s="307">
        <f>'[1]GHG Dashboard Data - Inventory'!EM122</f>
        <v>5081091.7536560595</v>
      </c>
      <c r="EJ137" s="307">
        <f>'[1]GHG Dashboard Data - Inventory'!EN122</f>
        <v>101741.03450693177</v>
      </c>
      <c r="EK137" s="307">
        <f>'[1]GHG Dashboard Data - Inventory'!EO122</f>
        <v>4342.9147249029447</v>
      </c>
      <c r="EL137" s="307">
        <f>'[1]GHG Dashboard Data - Inventory'!EP122</f>
        <v>1551246.783840419</v>
      </c>
      <c r="EM137" s="307">
        <f>'[1]GHG Dashboard Data - Inventory'!EQ122</f>
        <v>903929.60290270683</v>
      </c>
      <c r="EN137" s="307" t="str">
        <f>'[1]GHG Dashboard Data - Inventory'!ER122</f>
        <v/>
      </c>
      <c r="EO137" s="307" t="str">
        <f>'[1]GHG Dashboard Data - Inventory'!ES122</f>
        <v/>
      </c>
      <c r="EP137" s="307" t="str">
        <f>'[1]GHG Dashboard Data - Inventory'!ET122</f>
        <v/>
      </c>
      <c r="EQ137" s="307">
        <f>'[1]GHG Dashboard Data - Inventory'!EU122</f>
        <v>7219.5521869123249</v>
      </c>
      <c r="ER137" s="307" t="str">
        <f>'[1]GHG Dashboard Data - Inventory'!EV122</f>
        <v/>
      </c>
      <c r="ES137" s="307" t="str">
        <f>'[1]GHG Dashboard Data - Inventory'!EW122</f>
        <v/>
      </c>
      <c r="ET137" s="307" t="str">
        <f>'[1]GHG Dashboard Data - Inventory'!EX122</f>
        <v/>
      </c>
      <c r="EU137" s="307" t="str">
        <f>'[1]GHG Dashboard Data - Inventory'!EY122</f>
        <v/>
      </c>
      <c r="EV137" s="307" t="str">
        <f>'[1]GHG Dashboard Data - Inventory'!EZ122</f>
        <v/>
      </c>
      <c r="EW137" s="308">
        <f t="shared" si="110"/>
        <v>4241097.4932772284</v>
      </c>
      <c r="EX137" s="309">
        <f>'[1]GHG Dashboard Data - Inventory'!FA122</f>
        <v>25362795.252646413</v>
      </c>
      <c r="EY137" s="309">
        <f>'[1]GHG Dashboard Data - Inventory'!FB122</f>
        <v>7948816.7081488622</v>
      </c>
      <c r="EZ137" s="309">
        <f>'[1]GHG Dashboard Data - Inventory'!FC122</f>
        <v>1710356.9417936143</v>
      </c>
      <c r="FA137" s="309">
        <f>'[1]GHG Dashboard Data - Inventory'!FD122</f>
        <v>25362795.252646413</v>
      </c>
      <c r="FB137" s="309">
        <f>'[1]GHG Dashboard Data - Inventory'!FE122</f>
        <v>20666166.680304129</v>
      </c>
      <c r="FC137" s="309">
        <f>'[1]GHG Dashboard Data - Inventory'!FF122</f>
        <v>1710356.9417936143</v>
      </c>
      <c r="FD137" s="309" t="str">
        <f>'[1]GHG Dashboard Data - Inventory'!FG122</f>
        <v/>
      </c>
      <c r="FE137" s="309" t="str">
        <f>'[1]GHG Dashboard Data - Inventory'!FH122</f>
        <v/>
      </c>
      <c r="FF137" s="309" t="str">
        <f>'[1]GHG Dashboard Data - Inventory'!B122</f>
        <v>No</v>
      </c>
      <c r="FG137" s="31" t="str">
        <f>IFERROR(VLOOKUP(E137,'Climate data-must not modify'!A:D,4,FALSE),"")</f>
        <v>Continental</v>
      </c>
      <c r="FH137" s="31" t="str">
        <f t="shared" si="111"/>
        <v/>
      </c>
      <c r="FI137" s="31">
        <f t="shared" si="112"/>
        <v>4572.2199606486201</v>
      </c>
      <c r="FJ137" s="35"/>
    </row>
    <row r="138" spans="1:166" s="31" customFormat="1">
      <c r="A138" s="31">
        <f t="shared" si="106"/>
        <v>11</v>
      </c>
      <c r="B138" s="31">
        <f t="shared" si="107"/>
        <v>123</v>
      </c>
      <c r="C138" s="34" t="str">
        <f t="shared" si="108"/>
        <v>Chicago_2005</v>
      </c>
      <c r="D138" s="231">
        <f>'[1]GHG Dashboard Data - Inventory'!H123</f>
        <v>2005</v>
      </c>
      <c r="E138" s="156" t="str">
        <f>'[1]GHG Dashboard Data - Inventory'!C123</f>
        <v>Chicago</v>
      </c>
      <c r="F138" s="156" t="str">
        <f>'[1]GHG Dashboard Data - Inventory'!D123</f>
        <v>USA</v>
      </c>
      <c r="G138" s="156" t="str">
        <f>'[1]GHG Dashboard Data - Inventory'!E123</f>
        <v>North America</v>
      </c>
      <c r="H138" s="156">
        <f>'[1]GHG Dashboard Data - Inventory'!K123</f>
        <v>2842518</v>
      </c>
      <c r="I138" s="156">
        <f>'[1]GHG Dashboard Data - Inventory'!L123</f>
        <v>589.55999999999995</v>
      </c>
      <c r="J138" s="156">
        <f>'[1]GHG Dashboard Data - Inventory'!M123/1000000</f>
        <v>0</v>
      </c>
      <c r="K138" s="156" t="str">
        <f>'[1]GHG Dashboard Data - Inventory'!J123</f>
        <v>BASIC</v>
      </c>
      <c r="L138" s="148">
        <f>'[1]GHG Dashboard Data - Inventory'!N123</f>
        <v>4004081.9790913453</v>
      </c>
      <c r="M138" s="148">
        <f>'[1]GHG Dashboard Data - Inventory'!O123</f>
        <v>4781158.2544732755</v>
      </c>
      <c r="N138" s="149" t="str">
        <f>'[1]GHG Dashboard Data - Inventory'!P123</f>
        <v>NE</v>
      </c>
      <c r="O138" s="148">
        <f>'[1]GHG Dashboard Data - Inventory'!Q123</f>
        <v>5882590.041165838</v>
      </c>
      <c r="P138" s="148">
        <f>'[1]GHG Dashboard Data - Inventory'!R123</f>
        <v>6409021.8760197815</v>
      </c>
      <c r="Q138" s="149" t="str">
        <f>'[1]GHG Dashboard Data - Inventory'!S123</f>
        <v>NE</v>
      </c>
      <c r="R138" s="148">
        <f>'[1]GHG Dashboard Data - Inventory'!T123</f>
        <v>141.35284836366353</v>
      </c>
      <c r="S138" s="148">
        <f>'[1]GHG Dashboard Data - Inventory'!U123</f>
        <v>5577225.0391672086</v>
      </c>
      <c r="T138" s="149" t="str">
        <f>'[1]GHG Dashboard Data - Inventory'!V123</f>
        <v>NE</v>
      </c>
      <c r="U138" s="148">
        <f>'[1]GHG Dashboard Data - Inventory'!W123</f>
        <v>30.227528482504564</v>
      </c>
      <c r="V138" s="148" t="str">
        <f>'[1]GHG Dashboard Data - Inventory'!X123</f>
        <v>IE</v>
      </c>
      <c r="W138" s="149" t="str">
        <f>'[1]GHG Dashboard Data - Inventory'!Y123</f>
        <v>NE</v>
      </c>
      <c r="X138" s="150">
        <f>'[1]GHG Dashboard Data - Inventory'!Z123</f>
        <v>4324656.6749734497</v>
      </c>
      <c r="Y138" s="148" t="str">
        <f>'[1]GHG Dashboard Data - Inventory'!AA123</f>
        <v>NO</v>
      </c>
      <c r="Z138" s="148" t="str">
        <f>'[1]GHG Dashboard Data - Inventory'!AB123</f>
        <v>NO</v>
      </c>
      <c r="AA138" s="149" t="str">
        <f>'[1]GHG Dashboard Data - Inventory'!AC123</f>
        <v>NO</v>
      </c>
      <c r="AB138" s="148">
        <f>'[1]GHG Dashboard Data - Inventory'!AD123</f>
        <v>4200.7248326260005</v>
      </c>
      <c r="AC138" s="148">
        <f>'[1]GHG Dashboard Data - Inventory'!AE123</f>
        <v>73506.958450924198</v>
      </c>
      <c r="AD138" s="149" t="str">
        <f>'[1]GHG Dashboard Data - Inventory'!AF123</f>
        <v>NE</v>
      </c>
      <c r="AE138" s="148" t="str">
        <f>'[1]GHG Dashboard Data - Inventory'!AG123</f>
        <v>NO</v>
      </c>
      <c r="AF138" s="148">
        <f>'[1]GHG Dashboard Data - Inventory'!AH123</f>
        <v>250975.24418948588</v>
      </c>
      <c r="AG138" s="148">
        <f>'[1]GHG Dashboard Data - Inventory'!AI123</f>
        <v>5230518.1471378636</v>
      </c>
      <c r="AH138" s="148" t="str">
        <f>'[1]GHG Dashboard Data - Inventory'!AJ123</f>
        <v>IE</v>
      </c>
      <c r="AI138" s="149" t="str">
        <f>'[1]GHG Dashboard Data - Inventory'!AK123</f>
        <v>NE</v>
      </c>
      <c r="AJ138" s="148">
        <f>'[1]GHG Dashboard Data - Inventory'!AL123</f>
        <v>97111.811065804912</v>
      </c>
      <c r="AK138" s="148">
        <f>'[1]GHG Dashboard Data - Inventory'!AM123</f>
        <v>310638.57019063778</v>
      </c>
      <c r="AL138" s="149" t="str">
        <f>'[1]GHG Dashboard Data - Inventory'!AN123</f>
        <v>NE</v>
      </c>
      <c r="AM138" s="148">
        <f>'[1]GHG Dashboard Data - Inventory'!AO123</f>
        <v>4566.2623852257102</v>
      </c>
      <c r="AN138" s="148" t="str">
        <f>'[1]GHG Dashboard Data - Inventory'!AP123</f>
        <v>NO</v>
      </c>
      <c r="AO138" s="149" t="str">
        <f>'[1]GHG Dashboard Data - Inventory'!AQ123</f>
        <v>NE</v>
      </c>
      <c r="AP138" s="148">
        <f>'[1]GHG Dashboard Data - Inventory'!AR123</f>
        <v>1736673.1290023637</v>
      </c>
      <c r="AQ138" s="148" t="str">
        <f>'[1]GHG Dashboard Data - Inventory'!AS123</f>
        <v>IE</v>
      </c>
      <c r="AR138" s="149">
        <f>'[1]GHG Dashboard Data - Inventory'!AT123</f>
        <v>14237502.503684834</v>
      </c>
      <c r="AS138" s="148">
        <f>'[1]GHG Dashboard Data - Inventory'!AU123</f>
        <v>817618.21931662585</v>
      </c>
      <c r="AT138" s="148" t="str">
        <f>'[1]GHG Dashboard Data - Inventory'!AV123</f>
        <v>IE</v>
      </c>
      <c r="AU138" s="149" t="str">
        <f>'[1]GHG Dashboard Data - Inventory'!AW123</f>
        <v>NE</v>
      </c>
      <c r="AV138" s="148" t="str">
        <f>'[1]GHG Dashboard Data - Inventory'!AX123</f>
        <v>NO</v>
      </c>
      <c r="AW138" s="148">
        <f>'[1]GHG Dashboard Data - Inventory'!AY123</f>
        <v>1317550</v>
      </c>
      <c r="AX138" s="150" t="str">
        <f>'[1]GHG Dashboard Data - Inventory'!AZ123</f>
        <v>NO</v>
      </c>
      <c r="AY138" s="148" t="str">
        <f>'[1]GHG Dashboard Data - Inventory'!BA123</f>
        <v>NO</v>
      </c>
      <c r="AZ138" s="148" t="str">
        <f>'[1]GHG Dashboard Data - Inventory'!BB123</f>
        <v>NO</v>
      </c>
      <c r="BA138" s="150" t="str">
        <f>'[1]GHG Dashboard Data - Inventory'!BC123</f>
        <v>NO</v>
      </c>
      <c r="BB138" s="148" t="str">
        <f>'[1]GHG Dashboard Data - Inventory'!BD123</f>
        <v>NO</v>
      </c>
      <c r="BC138" s="148" t="str">
        <f>'[1]GHG Dashboard Data - Inventory'!BE123</f>
        <v>NO</v>
      </c>
      <c r="BD138" s="150" t="str">
        <f>'[1]GHG Dashboard Data - Inventory'!BF123</f>
        <v>NO</v>
      </c>
      <c r="BE138" s="148">
        <f>'[1]GHG Dashboard Data - Inventory'!BG123</f>
        <v>2065.9266673098095</v>
      </c>
      <c r="BF138" s="148">
        <f>'[1]GHG Dashboard Data - Inventory'!BH123</f>
        <v>200353.65060369711</v>
      </c>
      <c r="BG138" s="150">
        <f>'[1]GHG Dashboard Data - Inventory'!BI123</f>
        <v>5312.38285879665</v>
      </c>
      <c r="BH138" s="149" t="str">
        <f>'[1]GHG Dashboard Data - Inventory'!BJ123</f>
        <v>NE</v>
      </c>
      <c r="BI138" s="149" t="str">
        <f>'[1]GHG Dashboard Data - Inventory'!BK123</f>
        <v>NE</v>
      </c>
      <c r="BJ138" s="149" t="str">
        <f>'[1]GHG Dashboard Data - Inventory'!BL123</f>
        <v>NE</v>
      </c>
      <c r="BK138" s="149" t="str">
        <f>'[1]GHG Dashboard Data - Inventory'!BM123</f>
        <v>NE</v>
      </c>
      <c r="BL138" s="149" t="str">
        <f>'[1]GHG Dashboard Data - Inventory'!BN123</f>
        <v>NE</v>
      </c>
      <c r="BM138" s="151" t="str">
        <f>'[1]GHG Dashboard Data - Inventory'!BO123</f>
        <v>NE</v>
      </c>
      <c r="BN138" s="269">
        <f>'[1]GHG Dashboard Data - Inventory'!BP123</f>
        <v>0</v>
      </c>
      <c r="BO138" s="269">
        <f>'[1]GHG Dashboard Data - Inventory'!BQ123</f>
        <v>0</v>
      </c>
      <c r="BP138" s="269">
        <f>'[1]GHG Dashboard Data - Inventory'!BR123</f>
        <v>0</v>
      </c>
      <c r="BQ138" s="269">
        <f>'[1]GHG Dashboard Data - Inventory'!BS123</f>
        <v>0</v>
      </c>
      <c r="BR138" s="269">
        <f>'[1]GHG Dashboard Data - Inventory'!BT123</f>
        <v>0</v>
      </c>
      <c r="BS138" s="269">
        <f>'[1]GHG Dashboard Data - Inventory'!BU123</f>
        <v>0</v>
      </c>
      <c r="BT138" s="152" t="str">
        <f t="shared" si="109"/>
        <v>Chicago_2005</v>
      </c>
      <c r="BU138" s="152">
        <f>'[1]GHG Dashboard Data - Inventory'!BW123</f>
        <v>36700027.414136864</v>
      </c>
      <c r="BV138" s="152">
        <f>'[1]GHG Dashboard Data - Inventory'!BX123</f>
        <v>50937529.917821698</v>
      </c>
      <c r="BW138" s="152">
        <f>'[1]GHG Dashboard Data - Inventory'!BY123</f>
        <v>50937529.917821698</v>
      </c>
      <c r="BX138" s="152">
        <f>'[1]GHG Dashboard Data - Inventory'!BZ123</f>
        <v>22360542.123063583</v>
      </c>
      <c r="BY138" s="302">
        <f>'[1]GHG Dashboard Data - Inventory'!CA123</f>
        <v>26982931.697767332</v>
      </c>
      <c r="BZ138" s="302">
        <f>'[1]GHG Dashboard Data - Inventory'!CB123</f>
        <v>8197126.1390985213</v>
      </c>
      <c r="CA138" s="302">
        <f>'[1]GHG Dashboard Data - Inventory'!CC123</f>
        <v>1519969.577271007</v>
      </c>
      <c r="CB138" s="303">
        <f>'[1]GHG Dashboard Data - Inventory'!CD123</f>
        <v>26982931.697767332</v>
      </c>
      <c r="CC138" s="303">
        <f>'[1]GHG Dashboard Data - Inventory'!CE123</f>
        <v>22434628.642783355</v>
      </c>
      <c r="CD138" s="303">
        <f>'[1]GHG Dashboard Data - Inventory'!CF123</f>
        <v>1519969.577271007</v>
      </c>
      <c r="CE138" s="303" t="str">
        <f>'[1]GHG Dashboard Data - Inventory'!CG123</f>
        <v/>
      </c>
      <c r="CF138" s="303" t="str">
        <f>'[1]GHG Dashboard Data - Inventory'!CH123</f>
        <v/>
      </c>
      <c r="CG138" s="304">
        <f>'[1]GHG Dashboard Data - Inventory'!CI123</f>
        <v>14466676.24462959</v>
      </c>
      <c r="CH138" s="304">
        <f>'[1]GHG Dashboard Data - Inventory'!CK123</f>
        <v>7886487.5689078839</v>
      </c>
      <c r="CI138" s="304">
        <f>SUM('[1]GHG Dashboard Data - Inventory'!CL123:CM123)</f>
        <v>7378.3095261064591</v>
      </c>
      <c r="CJ138" s="304" t="str">
        <f>'[1]GHG Dashboard Data - Inventory'!CN123</f>
        <v/>
      </c>
      <c r="CK138" s="304" t="str">
        <f>'[1]GHG Dashboard Data - Inventory'!CO123</f>
        <v/>
      </c>
      <c r="CL138" s="302">
        <f>'[1]GHG Dashboard Data - Inventory'!CP123</f>
        <v>8785240.2335646208</v>
      </c>
      <c r="CM138" s="302">
        <f>'[1]GHG Dashboard Data - Inventory'!CQ123</f>
        <v>12291611.917185619</v>
      </c>
      <c r="CN138" s="302">
        <f>'[1]GHG Dashboard Data - Inventory'!CR123</f>
        <v>5577366.3920155726</v>
      </c>
      <c r="CO138" s="302">
        <f>'[1]GHG Dashboard Data - Inventory'!CS123</f>
        <v>30.227528482504564</v>
      </c>
      <c r="CP138" s="302" t="str">
        <f>'[1]GHG Dashboard Data - Inventory'!CT123</f>
        <v/>
      </c>
      <c r="CQ138" s="302">
        <f>'[1]GHG Dashboard Data - Inventory'!CU123</f>
        <v>77707.683283550199</v>
      </c>
      <c r="CR138" s="302" t="str">
        <f>'[1]GHG Dashboard Data - Inventory'!CV123</f>
        <v/>
      </c>
      <c r="CS138" s="302">
        <f>'[1]GHG Dashboard Data - Inventory'!CW123</f>
        <v>250975.24418948588</v>
      </c>
      <c r="CT138" s="302">
        <f>'[1]GHG Dashboard Data - Inventory'!CX123</f>
        <v>5230518.1471378636</v>
      </c>
      <c r="CU138" s="302">
        <f>'[1]GHG Dashboard Data - Inventory'!CY123</f>
        <v>407750.38125644269</v>
      </c>
      <c r="CV138" s="302">
        <f>'[1]GHG Dashboard Data - Inventory'!CZ123</f>
        <v>4566.2623852257102</v>
      </c>
      <c r="CW138" s="302">
        <f>'[1]GHG Dashboard Data - Inventory'!DA123</f>
        <v>1736673.1290023637</v>
      </c>
      <c r="CX138" s="302">
        <f>'[1]GHG Dashboard Data - Inventory'!DB123</f>
        <v>817618.21931662585</v>
      </c>
      <c r="CY138" s="302">
        <f>'[1]GHG Dashboard Data - Inventory'!DC123</f>
        <v>1317550</v>
      </c>
      <c r="CZ138" s="302" t="str">
        <f>'[1]GHG Dashboard Data - Inventory'!DD123</f>
        <v/>
      </c>
      <c r="DA138" s="302" t="str">
        <f>'[1]GHG Dashboard Data - Inventory'!DE123</f>
        <v/>
      </c>
      <c r="DB138" s="302">
        <f>'[1]GHG Dashboard Data - Inventory'!DF123</f>
        <v>202419.57727100691</v>
      </c>
      <c r="DC138" s="305">
        <f>'[1]GHG Dashboard Data - Inventory'!DG123</f>
        <v>8785240.2335646208</v>
      </c>
      <c r="DD138" s="305">
        <f>'[1]GHG Dashboard Data - Inventory'!DH123</f>
        <v>12291611.917185619</v>
      </c>
      <c r="DE138" s="305">
        <f>'[1]GHG Dashboard Data - Inventory'!DI123</f>
        <v>5577366.3920155726</v>
      </c>
      <c r="DF138" s="305">
        <f>'[1]GHG Dashboard Data - Inventory'!DJ123</f>
        <v>30.227528482504564</v>
      </c>
      <c r="DG138" s="305" t="str">
        <f>'[1]GHG Dashboard Data - Inventory'!DK123</f>
        <v/>
      </c>
      <c r="DH138" s="305">
        <f>'[1]GHG Dashboard Data - Inventory'!DL123</f>
        <v>77707.683283550199</v>
      </c>
      <c r="DI138" s="305" t="str">
        <f>'[1]GHG Dashboard Data - Inventory'!DM123</f>
        <v/>
      </c>
      <c r="DJ138" s="305">
        <f>'[1]GHG Dashboard Data - Inventory'!DN123</f>
        <v>250975.24418948588</v>
      </c>
      <c r="DK138" s="305">
        <f>'[1]GHG Dashboard Data - Inventory'!DO123</f>
        <v>5230518.1471378636</v>
      </c>
      <c r="DL138" s="305">
        <f>'[1]GHG Dashboard Data - Inventory'!DP123</f>
        <v>407750.38125644269</v>
      </c>
      <c r="DM138" s="305">
        <f>'[1]GHG Dashboard Data - Inventory'!DQ123</f>
        <v>4566.2623852257102</v>
      </c>
      <c r="DN138" s="305">
        <f>'[1]GHG Dashboard Data - Inventory'!DR123</f>
        <v>15974175.632687198</v>
      </c>
      <c r="DO138" s="305">
        <f>'[1]GHG Dashboard Data - Inventory'!DS123</f>
        <v>817618.21931662585</v>
      </c>
      <c r="DP138" s="305">
        <f>'[1]GHG Dashboard Data - Inventory'!DT123</f>
        <v>1317550</v>
      </c>
      <c r="DQ138" s="305" t="str">
        <f>'[1]GHG Dashboard Data - Inventory'!DU123</f>
        <v/>
      </c>
      <c r="DR138" s="305" t="str">
        <f>'[1]GHG Dashboard Data - Inventory'!DV123</f>
        <v/>
      </c>
      <c r="DS138" s="305">
        <f>'[1]GHG Dashboard Data - Inventory'!DW123</f>
        <v>202419.57727100691</v>
      </c>
      <c r="DT138" s="305" t="str">
        <f>'[1]GHG Dashboard Data - Inventory'!DX123</f>
        <v/>
      </c>
      <c r="DU138" s="305" t="str">
        <f>'[1]GHG Dashboard Data - Inventory'!DY123</f>
        <v/>
      </c>
      <c r="DV138" s="305" t="str">
        <f>'[1]GHG Dashboard Data - Inventory'!DZ123</f>
        <v/>
      </c>
      <c r="DW138" s="305" t="str">
        <f>'[1]GHG Dashboard Data - Inventory'!EA123</f>
        <v/>
      </c>
      <c r="DX138" s="305" t="str">
        <f>'[1]GHG Dashboard Data - Inventory'!EB123</f>
        <v/>
      </c>
      <c r="DY138" s="306" t="str">
        <f>'[1]GHG Dashboard Data - Inventory'!EC123</f>
        <v/>
      </c>
      <c r="DZ138" s="307">
        <f>'[1]GHG Dashboard Data - Inventory'!ED123</f>
        <v>4004081.9790913453</v>
      </c>
      <c r="EA138" s="307">
        <f>'[1]GHG Dashboard Data - Inventory'!EE123</f>
        <v>5882590.041165838</v>
      </c>
      <c r="EB138" s="307">
        <f>'[1]GHG Dashboard Data - Inventory'!EF123</f>
        <v>141.35284836366353</v>
      </c>
      <c r="EC138" s="307">
        <f>'[1]GHG Dashboard Data - Inventory'!EG123</f>
        <v>30.227528482504564</v>
      </c>
      <c r="ED138" s="307">
        <f>'[1]GHG Dashboard Data - Inventory'!EH123</f>
        <v>4324656.6749734497</v>
      </c>
      <c r="EE138" s="307" t="str">
        <f>'[1]GHG Dashboard Data - Inventory'!EI123</f>
        <v/>
      </c>
      <c r="EF138" s="307">
        <f>'[1]GHG Dashboard Data - Inventory'!EJ123</f>
        <v>4200.7248326260005</v>
      </c>
      <c r="EG138" s="307" t="str">
        <f>'[1]GHG Dashboard Data - Inventory'!EK123</f>
        <v/>
      </c>
      <c r="EH138" s="307">
        <f>'[1]GHG Dashboard Data - Inventory'!EL123</f>
        <v>250975.24418948588</v>
      </c>
      <c r="EI138" s="307">
        <f>'[1]GHG Dashboard Data - Inventory'!EM123</f>
        <v>5230518.1471378636</v>
      </c>
      <c r="EJ138" s="307">
        <f>'[1]GHG Dashboard Data - Inventory'!EN123</f>
        <v>97111.811065804912</v>
      </c>
      <c r="EK138" s="307">
        <f>'[1]GHG Dashboard Data - Inventory'!EO123</f>
        <v>4566.2623852257102</v>
      </c>
      <c r="EL138" s="307">
        <f>'[1]GHG Dashboard Data - Inventory'!EP123</f>
        <v>1736673.1290023637</v>
      </c>
      <c r="EM138" s="307">
        <f>'[1]GHG Dashboard Data - Inventory'!EQ123</f>
        <v>817618.21931662585</v>
      </c>
      <c r="EN138" s="307" t="str">
        <f>'[1]GHG Dashboard Data - Inventory'!ER123</f>
        <v/>
      </c>
      <c r="EO138" s="307" t="str">
        <f>'[1]GHG Dashboard Data - Inventory'!ES123</f>
        <v/>
      </c>
      <c r="EP138" s="307" t="str">
        <f>'[1]GHG Dashboard Data - Inventory'!ET123</f>
        <v/>
      </c>
      <c r="EQ138" s="307">
        <f>'[1]GHG Dashboard Data - Inventory'!EU123</f>
        <v>7378.3095261064591</v>
      </c>
      <c r="ER138" s="307" t="str">
        <f>'[1]GHG Dashboard Data - Inventory'!EV123</f>
        <v/>
      </c>
      <c r="ES138" s="307" t="str">
        <f>'[1]GHG Dashboard Data - Inventory'!EW123</f>
        <v/>
      </c>
      <c r="ET138" s="307" t="str">
        <f>'[1]GHG Dashboard Data - Inventory'!EX123</f>
        <v/>
      </c>
      <c r="EU138" s="307" t="str">
        <f>'[1]GHG Dashboard Data - Inventory'!EY123</f>
        <v/>
      </c>
      <c r="EV138" s="307" t="str">
        <f>'[1]GHG Dashboard Data - Inventory'!EZ123</f>
        <v/>
      </c>
      <c r="EW138" s="308">
        <f t="shared" si="110"/>
        <v>4324686.9025019323</v>
      </c>
      <c r="EX138" s="309">
        <f>'[1]GHG Dashboard Data - Inventory'!FA123</f>
        <v>26982931.697767332</v>
      </c>
      <c r="EY138" s="309">
        <f>'[1]GHG Dashboard Data - Inventory'!FB123</f>
        <v>8197126.1390985213</v>
      </c>
      <c r="EZ138" s="309">
        <f>'[1]GHG Dashboard Data - Inventory'!FC123</f>
        <v>1519969.577271007</v>
      </c>
      <c r="FA138" s="309">
        <f>'[1]GHG Dashboard Data - Inventory'!FD123</f>
        <v>26982931.697767332</v>
      </c>
      <c r="FB138" s="309">
        <f>'[1]GHG Dashboard Data - Inventory'!FE123</f>
        <v>22434628.642783355</v>
      </c>
      <c r="FC138" s="309">
        <f>'[1]GHG Dashboard Data - Inventory'!FF123</f>
        <v>1519969.577271007</v>
      </c>
      <c r="FD138" s="309" t="str">
        <f>'[1]GHG Dashboard Data - Inventory'!FG123</f>
        <v/>
      </c>
      <c r="FE138" s="309" t="str">
        <f>'[1]GHG Dashboard Data - Inventory'!FH123</f>
        <v/>
      </c>
      <c r="FF138" s="309" t="str">
        <f>'[1]GHG Dashboard Data - Inventory'!B123</f>
        <v>No</v>
      </c>
      <c r="FG138" s="31" t="str">
        <f>IFERROR(VLOOKUP(E138,'Climate data-must not modify'!A:D,4,FALSE),"")</f>
        <v>Continental</v>
      </c>
      <c r="FH138" s="31" t="str">
        <f t="shared" si="111"/>
        <v/>
      </c>
      <c r="FI138" s="31">
        <f t="shared" si="112"/>
        <v>4821.422755953593</v>
      </c>
      <c r="FJ138" s="35"/>
    </row>
    <row r="139" spans="1:166" s="31" customFormat="1">
      <c r="A139" s="31">
        <f t="shared" si="106"/>
        <v>11</v>
      </c>
      <c r="B139" s="31">
        <f t="shared" si="107"/>
        <v>124</v>
      </c>
      <c r="C139" s="34" t="str">
        <f t="shared" si="108"/>
        <v>Los Angeles_2013</v>
      </c>
      <c r="D139" s="231">
        <f>'[1]GHG Dashboard Data - Inventory'!H124</f>
        <v>2013</v>
      </c>
      <c r="E139" s="156" t="str">
        <f>'[1]GHG Dashboard Data - Inventory'!C124</f>
        <v>Los Angeles</v>
      </c>
      <c r="F139" s="156" t="str">
        <f>'[1]GHG Dashboard Data - Inventory'!D124</f>
        <v>USA</v>
      </c>
      <c r="G139" s="156" t="str">
        <f>'[1]GHG Dashboard Data - Inventory'!E124</f>
        <v>North America</v>
      </c>
      <c r="H139" s="156">
        <f>'[1]GHG Dashboard Data - Inventory'!K124</f>
        <v>3884340</v>
      </c>
      <c r="I139" s="156">
        <f>'[1]GHG Dashboard Data - Inventory'!L124</f>
        <v>1214</v>
      </c>
      <c r="J139" s="156">
        <f>'[1]GHG Dashboard Data - Inventory'!M124/1000000</f>
        <v>866745</v>
      </c>
      <c r="K139" s="156" t="str">
        <f>'[1]GHG Dashboard Data - Inventory'!J124</f>
        <v>BASIC</v>
      </c>
      <c r="L139" s="148">
        <f>'[1]GHG Dashboard Data - Inventory'!N124</f>
        <v>2691920.589290272</v>
      </c>
      <c r="M139" s="148">
        <f>'[1]GHG Dashboard Data - Inventory'!O124</f>
        <v>4296194.3727109842</v>
      </c>
      <c r="N139" s="149">
        <f>'[1]GHG Dashboard Data - Inventory'!P124</f>
        <v>487618.0613026967</v>
      </c>
      <c r="O139" s="148">
        <f>'[1]GHG Dashboard Data - Inventory'!Q124</f>
        <v>1451993.5687419951</v>
      </c>
      <c r="P139" s="148">
        <f>'[1]GHG Dashboard Data - Inventory'!R124</f>
        <v>6548737.1188255679</v>
      </c>
      <c r="Q139" s="149">
        <f>'[1]GHG Dashboard Data - Inventory'!S124</f>
        <v>1042909.4324649322</v>
      </c>
      <c r="R139" s="148">
        <f>'[1]GHG Dashboard Data - Inventory'!T124</f>
        <v>3966209.05364019</v>
      </c>
      <c r="S139" s="148">
        <f>'[1]GHG Dashboard Data - Inventory'!U124</f>
        <v>995820.00225584325</v>
      </c>
      <c r="T139" s="149">
        <f>'[1]GHG Dashboard Data - Inventory'!V124</f>
        <v>113025.57025603819</v>
      </c>
      <c r="U139" s="148">
        <f>'[1]GHG Dashboard Data - Inventory'!W124</f>
        <v>784828.97117207083</v>
      </c>
      <c r="V139" s="148" t="str">
        <f>'[1]GHG Dashboard Data - Inventory'!X124</f>
        <v>IE</v>
      </c>
      <c r="W139" s="149" t="str">
        <f>'[1]GHG Dashboard Data - Inventory'!Y124</f>
        <v>IE</v>
      </c>
      <c r="X139" s="150">
        <f>'[1]GHG Dashboard Data - Inventory'!Z124</f>
        <v>1074067.8032722184</v>
      </c>
      <c r="Y139" s="148" t="str">
        <f>'[1]GHG Dashboard Data - Inventory'!AA124</f>
        <v>NO</v>
      </c>
      <c r="Z139" s="148" t="str">
        <f>'[1]GHG Dashboard Data - Inventory'!AB124</f>
        <v>NO</v>
      </c>
      <c r="AA139" s="149" t="str">
        <f>'[1]GHG Dashboard Data - Inventory'!AC124</f>
        <v>NO</v>
      </c>
      <c r="AB139" s="148" t="str">
        <f>'[1]GHG Dashboard Data - Inventory'!AD124</f>
        <v>NO</v>
      </c>
      <c r="AC139" s="148" t="str">
        <f>'[1]GHG Dashboard Data - Inventory'!AE124</f>
        <v>NO</v>
      </c>
      <c r="AD139" s="149" t="str">
        <f>'[1]GHG Dashboard Data - Inventory'!AF124</f>
        <v>NO</v>
      </c>
      <c r="AE139" s="148" t="str">
        <f>'[1]GHG Dashboard Data - Inventory'!AG124</f>
        <v>NO</v>
      </c>
      <c r="AF139" s="148">
        <f>'[1]GHG Dashboard Data - Inventory'!AH124</f>
        <v>95294.907091302361</v>
      </c>
      <c r="AG139" s="148">
        <f>'[1]GHG Dashboard Data - Inventory'!AI124</f>
        <v>4669171.8430184908</v>
      </c>
      <c r="AH139" s="148">
        <f>'[1]GHG Dashboard Data - Inventory'!AJ124</f>
        <v>8535.1817491204747</v>
      </c>
      <c r="AI139" s="149">
        <f>'[1]GHG Dashboard Data - Inventory'!AK124</f>
        <v>968.74312852517403</v>
      </c>
      <c r="AJ139" s="148">
        <f>'[1]GHG Dashboard Data - Inventory'!AL124</f>
        <v>45479.675970507044</v>
      </c>
      <c r="AK139" s="148">
        <f>'[1]GHG Dashboard Data - Inventory'!AM124</f>
        <v>67403.119111702457</v>
      </c>
      <c r="AL139" s="149">
        <f>'[1]GHG Dashboard Data - Inventory'!AN124</f>
        <v>7650.2540191782291</v>
      </c>
      <c r="AM139" s="148">
        <f>'[1]GHG Dashboard Data - Inventory'!AO124</f>
        <v>163457.5</v>
      </c>
      <c r="AN139" s="148" t="str">
        <f>'[1]GHG Dashboard Data - Inventory'!AP124</f>
        <v>IE</v>
      </c>
      <c r="AO139" s="149">
        <f>'[1]GHG Dashboard Data - Inventory'!AQ124</f>
        <v>80413</v>
      </c>
      <c r="AP139" s="148">
        <f>'[1]GHG Dashboard Data - Inventory'!AR124</f>
        <v>728048.1986863066</v>
      </c>
      <c r="AQ139" s="148" t="str">
        <f>'[1]GHG Dashboard Data - Inventory'!AS124</f>
        <v>IE</v>
      </c>
      <c r="AR139" s="149">
        <f>'[1]GHG Dashboard Data - Inventory'!AT124</f>
        <v>7482338.4386271695</v>
      </c>
      <c r="AS139" s="148">
        <f>'[1]GHG Dashboard Data - Inventory'!AU124</f>
        <v>127460.65800395914</v>
      </c>
      <c r="AT139" s="148" t="str">
        <f>'[1]GHG Dashboard Data - Inventory'!AV124</f>
        <v>NO</v>
      </c>
      <c r="AU139" s="149" t="str">
        <f>'[1]GHG Dashboard Data - Inventory'!AW124</f>
        <v>NE</v>
      </c>
      <c r="AV139" s="148" t="str">
        <f>'[1]GHG Dashboard Data - Inventory'!AX124</f>
        <v>NO</v>
      </c>
      <c r="AW139" s="148">
        <f>'[1]GHG Dashboard Data - Inventory'!AY124</f>
        <v>1019233.7874239858</v>
      </c>
      <c r="AX139" s="150" t="str">
        <f>'[1]GHG Dashboard Data - Inventory'!AZ124</f>
        <v>NO</v>
      </c>
      <c r="AY139" s="148" t="str">
        <f>'[1]GHG Dashboard Data - Inventory'!BA124</f>
        <v>NO</v>
      </c>
      <c r="AZ139" s="148" t="str">
        <f>'[1]GHG Dashboard Data - Inventory'!BB124</f>
        <v>NO</v>
      </c>
      <c r="BA139" s="150" t="str">
        <f>'[1]GHG Dashboard Data - Inventory'!BC124</f>
        <v>NO</v>
      </c>
      <c r="BB139" s="148" t="str">
        <f>'[1]GHG Dashboard Data - Inventory'!BD124</f>
        <v>NO</v>
      </c>
      <c r="BC139" s="148">
        <f>'[1]GHG Dashboard Data - Inventory'!BE124</f>
        <v>14828.568674121881</v>
      </c>
      <c r="BD139" s="150" t="str">
        <f>'[1]GHG Dashboard Data - Inventory'!BF124</f>
        <v>NO</v>
      </c>
      <c r="BE139" s="148">
        <f>'[1]GHG Dashboard Data - Inventory'!BG124</f>
        <v>30763.766168526927</v>
      </c>
      <c r="BF139" s="148" t="str">
        <f>'[1]GHG Dashboard Data - Inventory'!BH124</f>
        <v>NO</v>
      </c>
      <c r="BG139" s="150">
        <f>'[1]GHG Dashboard Data - Inventory'!BI124</f>
        <v>9984.3601378909043</v>
      </c>
      <c r="BH139" s="149" t="str">
        <f>'[1]GHG Dashboard Data - Inventory'!BJ124</f>
        <v>NE</v>
      </c>
      <c r="BI139" s="149" t="str">
        <f>'[1]GHG Dashboard Data - Inventory'!BK124</f>
        <v>NE</v>
      </c>
      <c r="BJ139" s="149" t="str">
        <f>'[1]GHG Dashboard Data - Inventory'!BL124</f>
        <v>NE</v>
      </c>
      <c r="BK139" s="149" t="str">
        <f>'[1]GHG Dashboard Data - Inventory'!BM124</f>
        <v>NE</v>
      </c>
      <c r="BL139" s="149">
        <f>'[1]GHG Dashboard Data - Inventory'!BN124</f>
        <v>180405.2000661731</v>
      </c>
      <c r="BM139" s="151" t="str">
        <f>'[1]GHG Dashboard Data - Inventory'!BO124</f>
        <v>NE</v>
      </c>
      <c r="BN139" s="269">
        <f>'[1]GHG Dashboard Data - Inventory'!BP124</f>
        <v>0</v>
      </c>
      <c r="BO139" s="269">
        <f>'[1]GHG Dashboard Data - Inventory'!BQ124</f>
        <v>0</v>
      </c>
      <c r="BP139" s="269">
        <f>'[1]GHG Dashboard Data - Inventory'!BR124</f>
        <v>0</v>
      </c>
      <c r="BQ139" s="269">
        <f>'[1]GHG Dashboard Data - Inventory'!BS124</f>
        <v>0</v>
      </c>
      <c r="BR139" s="269">
        <f>'[1]GHG Dashboard Data - Inventory'!BT124</f>
        <v>0</v>
      </c>
      <c r="BS139" s="269">
        <f>'[1]GHG Dashboard Data - Inventory'!BU124</f>
        <v>0</v>
      </c>
      <c r="BT139" s="152" t="str">
        <f t="shared" si="109"/>
        <v>Los Angeles_2013</v>
      </c>
      <c r="BU139" s="152">
        <f>'[1]GHG Dashboard Data - Inventory'!BW124</f>
        <v>27705380.882534944</v>
      </c>
      <c r="BV139" s="152">
        <f>'[1]GHG Dashboard Data - Inventory'!BX124</f>
        <v>37100709.582399659</v>
      </c>
      <c r="BW139" s="152">
        <f>'[1]GHG Dashboard Data - Inventory'!BY124</f>
        <v>37100709.582399659</v>
      </c>
      <c r="BX139" s="152">
        <f>'[1]GHG Dashboard Data - Inventory'!BZ124</f>
        <v>16019086.095259903</v>
      </c>
      <c r="BY139" s="302">
        <f>'[1]GHG Dashboard Data - Inventory'!CA124</f>
        <v>20830998.583728224</v>
      </c>
      <c r="BZ139" s="302">
        <f>'[1]GHG Dashboard Data - Inventory'!CB124</f>
        <v>5809556.176540086</v>
      </c>
      <c r="CA139" s="302">
        <f>'[1]GHG Dashboard Data - Inventory'!CC124</f>
        <v>1064826.1222666346</v>
      </c>
      <c r="CB139" s="303">
        <f>'[1]GHG Dashboard Data - Inventory'!CD124</f>
        <v>22474551.647751894</v>
      </c>
      <c r="CC139" s="303">
        <f>'[1]GHG Dashboard Data - Inventory'!CE124</f>
        <v>13380926.61231496</v>
      </c>
      <c r="CD139" s="303">
        <f>'[1]GHG Dashboard Data - Inventory'!CF124</f>
        <v>1064826.1222666346</v>
      </c>
      <c r="CE139" s="303" t="str">
        <f>'[1]GHG Dashboard Data - Inventory'!CG124</f>
        <v/>
      </c>
      <c r="CF139" s="303">
        <f>'[1]GHG Dashboard Data - Inventory'!CH124</f>
        <v>180405.2000661731</v>
      </c>
      <c r="CG139" s="304">
        <f>'[1]GHG Dashboard Data - Inventory'!CI124</f>
        <v>10064314.893208047</v>
      </c>
      <c r="CH139" s="304">
        <f>'[1]GHG Dashboard Data - Inventory'!CK124</f>
        <v>5733617.8756792629</v>
      </c>
      <c r="CI139" s="304">
        <f>SUM('[1]GHG Dashboard Data - Inventory'!CL124:CM124)</f>
        <v>40748.126306417835</v>
      </c>
      <c r="CJ139" s="304" t="str">
        <f>'[1]GHG Dashboard Data - Inventory'!CN124</f>
        <v/>
      </c>
      <c r="CK139" s="304">
        <f>'[1]GHG Dashboard Data - Inventory'!CO124</f>
        <v>180405.2000661731</v>
      </c>
      <c r="CL139" s="302">
        <f>'[1]GHG Dashboard Data - Inventory'!CP124</f>
        <v>6988114.9620012566</v>
      </c>
      <c r="CM139" s="302">
        <f>'[1]GHG Dashboard Data - Inventory'!CQ124</f>
        <v>8000730.6875675628</v>
      </c>
      <c r="CN139" s="302">
        <f>'[1]GHG Dashboard Data - Inventory'!CR124</f>
        <v>4962029.0558960335</v>
      </c>
      <c r="CO139" s="302">
        <f>'[1]GHG Dashboard Data - Inventory'!CS124</f>
        <v>784828.97117207083</v>
      </c>
      <c r="CP139" s="302" t="str">
        <f>'[1]GHG Dashboard Data - Inventory'!CT124</f>
        <v/>
      </c>
      <c r="CQ139" s="302" t="str">
        <f>'[1]GHG Dashboard Data - Inventory'!CU124</f>
        <v/>
      </c>
      <c r="CR139" s="302" t="str">
        <f>'[1]GHG Dashboard Data - Inventory'!CV124</f>
        <v/>
      </c>
      <c r="CS139" s="302">
        <f>'[1]GHG Dashboard Data - Inventory'!CW124</f>
        <v>95294.907091302361</v>
      </c>
      <c r="CT139" s="302">
        <f>'[1]GHG Dashboard Data - Inventory'!CX124</f>
        <v>4677707.0247676112</v>
      </c>
      <c r="CU139" s="302">
        <f>'[1]GHG Dashboard Data - Inventory'!CY124</f>
        <v>112882.7950822095</v>
      </c>
      <c r="CV139" s="302">
        <f>'[1]GHG Dashboard Data - Inventory'!CZ124</f>
        <v>163457.5</v>
      </c>
      <c r="CW139" s="302">
        <f>'[1]GHG Dashboard Data - Inventory'!DA124</f>
        <v>728048.1986863066</v>
      </c>
      <c r="CX139" s="302">
        <f>'[1]GHG Dashboard Data - Inventory'!DB124</f>
        <v>127460.65800395914</v>
      </c>
      <c r="CY139" s="302">
        <f>'[1]GHG Dashboard Data - Inventory'!DC124</f>
        <v>1019233.7874239858</v>
      </c>
      <c r="CZ139" s="302" t="str">
        <f>'[1]GHG Dashboard Data - Inventory'!DD124</f>
        <v/>
      </c>
      <c r="DA139" s="302">
        <f>'[1]GHG Dashboard Data - Inventory'!DE124</f>
        <v>14828.568674121881</v>
      </c>
      <c r="DB139" s="302">
        <f>'[1]GHG Dashboard Data - Inventory'!DF124</f>
        <v>30763.766168526927</v>
      </c>
      <c r="DC139" s="305">
        <f>'[1]GHG Dashboard Data - Inventory'!DG124</f>
        <v>7475733.023303953</v>
      </c>
      <c r="DD139" s="305">
        <f>'[1]GHG Dashboard Data - Inventory'!DH124</f>
        <v>9043640.1200324949</v>
      </c>
      <c r="DE139" s="305">
        <f>'[1]GHG Dashboard Data - Inventory'!DI124</f>
        <v>5075054.6261520721</v>
      </c>
      <c r="DF139" s="305">
        <f>'[1]GHG Dashboard Data - Inventory'!DJ124</f>
        <v>784828.97117207083</v>
      </c>
      <c r="DG139" s="305" t="str">
        <f>'[1]GHG Dashboard Data - Inventory'!DK124</f>
        <v/>
      </c>
      <c r="DH139" s="305" t="str">
        <f>'[1]GHG Dashboard Data - Inventory'!DL124</f>
        <v/>
      </c>
      <c r="DI139" s="305" t="str">
        <f>'[1]GHG Dashboard Data - Inventory'!DM124</f>
        <v/>
      </c>
      <c r="DJ139" s="305">
        <f>'[1]GHG Dashboard Data - Inventory'!DN124</f>
        <v>95294.907091302361</v>
      </c>
      <c r="DK139" s="305">
        <f>'[1]GHG Dashboard Data - Inventory'!DO124</f>
        <v>4678675.7678961363</v>
      </c>
      <c r="DL139" s="305">
        <f>'[1]GHG Dashboard Data - Inventory'!DP124</f>
        <v>120533.04910138773</v>
      </c>
      <c r="DM139" s="305">
        <f>'[1]GHG Dashboard Data - Inventory'!DQ124</f>
        <v>243870.5</v>
      </c>
      <c r="DN139" s="305">
        <f>'[1]GHG Dashboard Data - Inventory'!DR124</f>
        <v>8210386.6373134758</v>
      </c>
      <c r="DO139" s="305">
        <f>'[1]GHG Dashboard Data - Inventory'!DS124</f>
        <v>127460.65800395914</v>
      </c>
      <c r="DP139" s="305">
        <f>'[1]GHG Dashboard Data - Inventory'!DT124</f>
        <v>1019233.7874239858</v>
      </c>
      <c r="DQ139" s="305" t="str">
        <f>'[1]GHG Dashboard Data - Inventory'!DU124</f>
        <v/>
      </c>
      <c r="DR139" s="305">
        <f>'[1]GHG Dashboard Data - Inventory'!DV124</f>
        <v>14828.568674121881</v>
      </c>
      <c r="DS139" s="305">
        <f>'[1]GHG Dashboard Data - Inventory'!DW124</f>
        <v>30763.766168526927</v>
      </c>
      <c r="DT139" s="305" t="str">
        <f>'[1]GHG Dashboard Data - Inventory'!DX124</f>
        <v/>
      </c>
      <c r="DU139" s="305" t="str">
        <f>'[1]GHG Dashboard Data - Inventory'!DY124</f>
        <v/>
      </c>
      <c r="DV139" s="305" t="str">
        <f>'[1]GHG Dashboard Data - Inventory'!DZ124</f>
        <v/>
      </c>
      <c r="DW139" s="305" t="str">
        <f>'[1]GHG Dashboard Data - Inventory'!EA124</f>
        <v/>
      </c>
      <c r="DX139" s="305">
        <f>'[1]GHG Dashboard Data - Inventory'!EB124</f>
        <v>180405.2000661731</v>
      </c>
      <c r="DY139" s="306" t="str">
        <f>'[1]GHG Dashboard Data - Inventory'!EC124</f>
        <v/>
      </c>
      <c r="DZ139" s="307">
        <f>'[1]GHG Dashboard Data - Inventory'!ED124</f>
        <v>2691920.589290272</v>
      </c>
      <c r="EA139" s="307">
        <f>'[1]GHG Dashboard Data - Inventory'!EE124</f>
        <v>1451993.5687419951</v>
      </c>
      <c r="EB139" s="307">
        <f>'[1]GHG Dashboard Data - Inventory'!EF124</f>
        <v>3966209.05364019</v>
      </c>
      <c r="EC139" s="307">
        <f>'[1]GHG Dashboard Data - Inventory'!EG124</f>
        <v>784828.97117207083</v>
      </c>
      <c r="ED139" s="307">
        <f>'[1]GHG Dashboard Data - Inventory'!EH124</f>
        <v>1074067.8032722184</v>
      </c>
      <c r="EE139" s="307" t="str">
        <f>'[1]GHG Dashboard Data - Inventory'!EI124</f>
        <v/>
      </c>
      <c r="EF139" s="307" t="str">
        <f>'[1]GHG Dashboard Data - Inventory'!EJ124</f>
        <v/>
      </c>
      <c r="EG139" s="307" t="str">
        <f>'[1]GHG Dashboard Data - Inventory'!EK124</f>
        <v/>
      </c>
      <c r="EH139" s="307">
        <f>'[1]GHG Dashboard Data - Inventory'!EL124</f>
        <v>95294.907091302361</v>
      </c>
      <c r="EI139" s="307">
        <f>'[1]GHG Dashboard Data - Inventory'!EM124</f>
        <v>4669171.8430184908</v>
      </c>
      <c r="EJ139" s="307">
        <f>'[1]GHG Dashboard Data - Inventory'!EN124</f>
        <v>45479.675970507044</v>
      </c>
      <c r="EK139" s="307">
        <f>'[1]GHG Dashboard Data - Inventory'!EO124</f>
        <v>163457.5</v>
      </c>
      <c r="EL139" s="307">
        <f>'[1]GHG Dashboard Data - Inventory'!EP124</f>
        <v>728048.1986863066</v>
      </c>
      <c r="EM139" s="307">
        <f>'[1]GHG Dashboard Data - Inventory'!EQ124</f>
        <v>127460.65800395914</v>
      </c>
      <c r="EN139" s="307" t="str">
        <f>'[1]GHG Dashboard Data - Inventory'!ER124</f>
        <v/>
      </c>
      <c r="EO139" s="307" t="str">
        <f>'[1]GHG Dashboard Data - Inventory'!ES124</f>
        <v/>
      </c>
      <c r="EP139" s="307" t="str">
        <f>'[1]GHG Dashboard Data - Inventory'!ET124</f>
        <v/>
      </c>
      <c r="EQ139" s="307">
        <f>'[1]GHG Dashboard Data - Inventory'!EU124</f>
        <v>40748.126306417835</v>
      </c>
      <c r="ER139" s="307" t="str">
        <f>'[1]GHG Dashboard Data - Inventory'!EV124</f>
        <v/>
      </c>
      <c r="ES139" s="307" t="str">
        <f>'[1]GHG Dashboard Data - Inventory'!EW124</f>
        <v/>
      </c>
      <c r="ET139" s="307" t="str">
        <f>'[1]GHG Dashboard Data - Inventory'!EX124</f>
        <v/>
      </c>
      <c r="EU139" s="307" t="str">
        <f>'[1]GHG Dashboard Data - Inventory'!EY124</f>
        <v/>
      </c>
      <c r="EV139" s="307">
        <f>'[1]GHG Dashboard Data - Inventory'!EZ124</f>
        <v>180405.2000661731</v>
      </c>
      <c r="EW139" s="308">
        <f t="shared" si="110"/>
        <v>1858896.7744442893</v>
      </c>
      <c r="EX139" s="309">
        <f>'[1]GHG Dashboard Data - Inventory'!FA124</f>
        <v>20830998.583728224</v>
      </c>
      <c r="EY139" s="309">
        <f>'[1]GHG Dashboard Data - Inventory'!FB124</f>
        <v>5809556.176540086</v>
      </c>
      <c r="EZ139" s="309">
        <f>'[1]GHG Dashboard Data - Inventory'!FC124</f>
        <v>1064826.1222666346</v>
      </c>
      <c r="FA139" s="309">
        <f>'[1]GHG Dashboard Data - Inventory'!FD124</f>
        <v>22474551.647751894</v>
      </c>
      <c r="FB139" s="309">
        <f>'[1]GHG Dashboard Data - Inventory'!FE124</f>
        <v>13380926.61231496</v>
      </c>
      <c r="FC139" s="309">
        <f>'[1]GHG Dashboard Data - Inventory'!FF124</f>
        <v>1064826.1222666346</v>
      </c>
      <c r="FD139" s="309" t="str">
        <f>'[1]GHG Dashboard Data - Inventory'!FG124</f>
        <v/>
      </c>
      <c r="FE139" s="309">
        <f>'[1]GHG Dashboard Data - Inventory'!FH124</f>
        <v>180405.2000661731</v>
      </c>
      <c r="FF139" s="309" t="str">
        <f>'[1]GHG Dashboard Data - Inventory'!B124</f>
        <v>No</v>
      </c>
      <c r="FG139" s="31" t="str">
        <f>IFERROR(VLOOKUP(E139,'Climate data-must not modify'!A:D,4,FALSE),"")</f>
        <v>Mediterranean</v>
      </c>
      <c r="FH139" s="31">
        <f t="shared" si="111"/>
        <v>223138.29376419159</v>
      </c>
      <c r="FI139" s="31">
        <f t="shared" si="112"/>
        <v>3199.6210873146624</v>
      </c>
      <c r="FJ139" s="35"/>
    </row>
    <row r="140" spans="1:166" s="31" customFormat="1">
      <c r="A140" s="31">
        <f t="shared" si="106"/>
        <v>11</v>
      </c>
      <c r="B140" s="31">
        <f t="shared" si="107"/>
        <v>125</v>
      </c>
      <c r="C140" s="34" t="str">
        <f t="shared" si="108"/>
        <v>Los Angeles_2014</v>
      </c>
      <c r="D140" s="231">
        <f>'[1]GHG Dashboard Data - Inventory'!H125</f>
        <v>2014</v>
      </c>
      <c r="E140" s="156" t="str">
        <f>'[1]GHG Dashboard Data - Inventory'!C125</f>
        <v>Los Angeles</v>
      </c>
      <c r="F140" s="156" t="str">
        <f>'[1]GHG Dashboard Data - Inventory'!D125</f>
        <v>USA</v>
      </c>
      <c r="G140" s="156" t="str">
        <f>'[1]GHG Dashboard Data - Inventory'!E125</f>
        <v>North America</v>
      </c>
      <c r="H140" s="156">
        <f>'[1]GHG Dashboard Data - Inventory'!K125</f>
        <v>3920173</v>
      </c>
      <c r="I140" s="156">
        <f>'[1]GHG Dashboard Data - Inventory'!L125</f>
        <v>1214</v>
      </c>
      <c r="J140" s="156">
        <f>'[1]GHG Dashboard Data - Inventory'!M125/1000000</f>
        <v>866745</v>
      </c>
      <c r="K140" s="156" t="str">
        <f>'[1]GHG Dashboard Data - Inventory'!J125</f>
        <v>BASIC</v>
      </c>
      <c r="L140" s="148">
        <f>'[1]GHG Dashboard Data - Inventory'!N125</f>
        <v>2265753.6161286915</v>
      </c>
      <c r="M140" s="148">
        <f>'[1]GHG Dashboard Data - Inventory'!O125</f>
        <v>4274433.8249997282</v>
      </c>
      <c r="N140" s="149">
        <f>'[1]GHG Dashboard Data - Inventory'!P125</f>
        <v>609106.82006246119</v>
      </c>
      <c r="O140" s="148">
        <f>'[1]GHG Dashboard Data - Inventory'!Q125</f>
        <v>1378128.2344603871</v>
      </c>
      <c r="P140" s="148">
        <f>'[1]GHG Dashboard Data - Inventory'!R125</f>
        <v>7123967.7432848727</v>
      </c>
      <c r="Q140" s="149">
        <f>'[1]GHG Dashboard Data - Inventory'!S125</f>
        <v>1245136.9520180614</v>
      </c>
      <c r="R140" s="148">
        <f>'[1]GHG Dashboard Data - Inventory'!T125</f>
        <v>6603147.0001237411</v>
      </c>
      <c r="S140" s="148">
        <f>'[1]GHG Dashboard Data - Inventory'!U125</f>
        <v>957264.23349282611</v>
      </c>
      <c r="T140" s="149">
        <f>'[1]GHG Dashboard Data - Inventory'!V125</f>
        <v>136410.15327272774</v>
      </c>
      <c r="U140" s="148">
        <f>'[1]GHG Dashboard Data - Inventory'!W125</f>
        <v>949874.56771677022</v>
      </c>
      <c r="V140" s="148" t="str">
        <f>'[1]GHG Dashboard Data - Inventory'!X125</f>
        <v>IE</v>
      </c>
      <c r="W140" s="149" t="str">
        <f>'[1]GHG Dashboard Data - Inventory'!Y125</f>
        <v>IE</v>
      </c>
      <c r="X140" s="150">
        <f>'[1]GHG Dashboard Data - Inventory'!Z125</f>
        <v>1324686.8834378244</v>
      </c>
      <c r="Y140" s="148" t="str">
        <f>'[1]GHG Dashboard Data - Inventory'!AA125</f>
        <v>NO</v>
      </c>
      <c r="Z140" s="148" t="str">
        <f>'[1]GHG Dashboard Data - Inventory'!AB125</f>
        <v>NO</v>
      </c>
      <c r="AA140" s="149" t="str">
        <f>'[1]GHG Dashboard Data - Inventory'!AC125</f>
        <v>NO</v>
      </c>
      <c r="AB140" s="148" t="str">
        <f>'[1]GHG Dashboard Data - Inventory'!AD125</f>
        <v>NO</v>
      </c>
      <c r="AC140" s="148" t="str">
        <f>'[1]GHG Dashboard Data - Inventory'!AE125</f>
        <v>NO</v>
      </c>
      <c r="AD140" s="149" t="str">
        <f>'[1]GHG Dashboard Data - Inventory'!AF125</f>
        <v>NO</v>
      </c>
      <c r="AE140" s="148" t="str">
        <f>'[1]GHG Dashboard Data - Inventory'!AG125</f>
        <v>NO</v>
      </c>
      <c r="AF140" s="148">
        <f>'[1]GHG Dashboard Data - Inventory'!AH125</f>
        <v>89128.491785398059</v>
      </c>
      <c r="AG140" s="148">
        <f>'[1]GHG Dashboard Data - Inventory'!AI125</f>
        <v>4645518.9019935634</v>
      </c>
      <c r="AH140" s="148">
        <f>'[1]GHG Dashboard Data - Inventory'!AJ125</f>
        <v>13604.572532229744</v>
      </c>
      <c r="AI140" s="149">
        <f>'[1]GHG Dashboard Data - Inventory'!AK125</f>
        <v>1938.6515858427388</v>
      </c>
      <c r="AJ140" s="148">
        <f>'[1]GHG Dashboard Data - Inventory'!AL125</f>
        <v>48101.88666180872</v>
      </c>
      <c r="AK140" s="148">
        <f>'[1]GHG Dashboard Data - Inventory'!AM125</f>
        <v>60441.773607849136</v>
      </c>
      <c r="AL140" s="149">
        <f>'[1]GHG Dashboard Data - Inventory'!AN125</f>
        <v>8612.9527391185038</v>
      </c>
      <c r="AM140" s="148">
        <f>'[1]GHG Dashboard Data - Inventory'!AO125</f>
        <v>187454</v>
      </c>
      <c r="AN140" s="148" t="str">
        <f>'[1]GHG Dashboard Data - Inventory'!AP125</f>
        <v>IE</v>
      </c>
      <c r="AO140" s="149">
        <f>'[1]GHG Dashboard Data - Inventory'!AQ125</f>
        <v>83388</v>
      </c>
      <c r="AP140" s="148">
        <f>'[1]GHG Dashboard Data - Inventory'!AR125</f>
        <v>728048.1986863066</v>
      </c>
      <c r="AQ140" s="148" t="str">
        <f>'[1]GHG Dashboard Data - Inventory'!AS125</f>
        <v>IE</v>
      </c>
      <c r="AR140" s="149">
        <f>'[1]GHG Dashboard Data - Inventory'!AT125</f>
        <v>7079082.6365722939</v>
      </c>
      <c r="AS140" s="148">
        <f>'[1]GHG Dashboard Data - Inventory'!AU125</f>
        <v>127801.6446700402</v>
      </c>
      <c r="AT140" s="148" t="str">
        <f>'[1]GHG Dashboard Data - Inventory'!AV125</f>
        <v>NO</v>
      </c>
      <c r="AU140" s="149" t="str">
        <f>'[1]GHG Dashboard Data - Inventory'!AW125</f>
        <v>NE</v>
      </c>
      <c r="AV140" s="148" t="str">
        <f>'[1]GHG Dashboard Data - Inventory'!AX125</f>
        <v>NO</v>
      </c>
      <c r="AW140" s="148">
        <f>'[1]GHG Dashboard Data - Inventory'!AY125</f>
        <v>1249770.345424162</v>
      </c>
      <c r="AX140" s="150" t="str">
        <f>'[1]GHG Dashboard Data - Inventory'!AZ125</f>
        <v>NO</v>
      </c>
      <c r="AY140" s="148" t="str">
        <f>'[1]GHG Dashboard Data - Inventory'!BA125</f>
        <v>NO</v>
      </c>
      <c r="AZ140" s="148" t="str">
        <f>'[1]GHG Dashboard Data - Inventory'!BB125</f>
        <v>NO</v>
      </c>
      <c r="BA140" s="150" t="str">
        <f>'[1]GHG Dashboard Data - Inventory'!BC125</f>
        <v>NO</v>
      </c>
      <c r="BB140" s="148" t="str">
        <f>'[1]GHG Dashboard Data - Inventory'!BD125</f>
        <v>NO</v>
      </c>
      <c r="BC140" s="148">
        <f>'[1]GHG Dashboard Data - Inventory'!BE125</f>
        <v>14640.985394984764</v>
      </c>
      <c r="BD140" s="150" t="str">
        <f>'[1]GHG Dashboard Data - Inventory'!BF125</f>
        <v>NO</v>
      </c>
      <c r="BE140" s="148">
        <f>'[1]GHG Dashboard Data - Inventory'!BG125</f>
        <v>29185.06801160211</v>
      </c>
      <c r="BF140" s="148" t="str">
        <f>'[1]GHG Dashboard Data - Inventory'!BH125</f>
        <v>NO</v>
      </c>
      <c r="BG140" s="150">
        <f>'[1]GHG Dashboard Data - Inventory'!BI125</f>
        <v>9471.9946862288871</v>
      </c>
      <c r="BH140" s="149" t="str">
        <f>'[1]GHG Dashboard Data - Inventory'!BJ125</f>
        <v>NE</v>
      </c>
      <c r="BI140" s="149" t="str">
        <f>'[1]GHG Dashboard Data - Inventory'!BK125</f>
        <v>NE</v>
      </c>
      <c r="BJ140" s="149" t="str">
        <f>'[1]GHG Dashboard Data - Inventory'!BL125</f>
        <v>NE</v>
      </c>
      <c r="BK140" s="149" t="str">
        <f>'[1]GHG Dashboard Data - Inventory'!BM125</f>
        <v>NE</v>
      </c>
      <c r="BL140" s="149">
        <f>'[1]GHG Dashboard Data - Inventory'!BN125</f>
        <v>153174.72536557715</v>
      </c>
      <c r="BM140" s="151" t="str">
        <f>'[1]GHG Dashboard Data - Inventory'!BO125</f>
        <v>NE</v>
      </c>
      <c r="BN140" s="269">
        <f>'[1]GHG Dashboard Data - Inventory'!BP125</f>
        <v>0</v>
      </c>
      <c r="BO140" s="269">
        <f>'[1]GHG Dashboard Data - Inventory'!BQ125</f>
        <v>0</v>
      </c>
      <c r="BP140" s="269">
        <f>'[1]GHG Dashboard Data - Inventory'!BR125</f>
        <v>0</v>
      </c>
      <c r="BQ140" s="269">
        <f>'[1]GHG Dashboard Data - Inventory'!BS125</f>
        <v>0</v>
      </c>
      <c r="BR140" s="269">
        <f>'[1]GHG Dashboard Data - Inventory'!BT125</f>
        <v>0</v>
      </c>
      <c r="BS140" s="269">
        <f>'[1]GHG Dashboard Data - Inventory'!BU125</f>
        <v>0</v>
      </c>
      <c r="BT140" s="152" t="str">
        <f t="shared" si="109"/>
        <v>Los Angeles_2014</v>
      </c>
      <c r="BU140" s="152">
        <f>'[1]GHG Dashboard Data - Inventory'!BW125</f>
        <v>30746265.088974964</v>
      </c>
      <c r="BV140" s="152">
        <f>'[1]GHG Dashboard Data - Inventory'!BX125</f>
        <v>40063115.980591044</v>
      </c>
      <c r="BW140" s="152">
        <f>'[1]GHG Dashboard Data - Inventory'!BY125</f>
        <v>40063115.980591044</v>
      </c>
      <c r="BX140" s="152">
        <f>'[1]GHG Dashboard Data - Inventory'!BZ125</f>
        <v>18539475.213727932</v>
      </c>
      <c r="BY140" s="302">
        <f>'[1]GHG Dashboard Data - Inventory'!CA125</f>
        <v>23641697.711992417</v>
      </c>
      <c r="BZ140" s="302">
        <f>'[1]GHG Dashboard Data - Inventory'!CB125</f>
        <v>5810970.9781517982</v>
      </c>
      <c r="CA140" s="302">
        <f>'[1]GHG Dashboard Data - Inventory'!CC125</f>
        <v>1293596.3988307489</v>
      </c>
      <c r="CB140" s="303">
        <f>'[1]GHG Dashboard Data - Inventory'!CD125</f>
        <v>25632351.637345664</v>
      </c>
      <c r="CC140" s="303">
        <f>'[1]GHG Dashboard Data - Inventory'!CE125</f>
        <v>12983993.219049051</v>
      </c>
      <c r="CD140" s="303">
        <f>'[1]GHG Dashboard Data - Inventory'!CF125</f>
        <v>1293596.3988307489</v>
      </c>
      <c r="CE140" s="303" t="str">
        <f>'[1]GHG Dashboard Data - Inventory'!CG125</f>
        <v/>
      </c>
      <c r="CF140" s="303">
        <f>'[1]GHG Dashboard Data - Inventory'!CH125</f>
        <v>153174.72536557715</v>
      </c>
      <c r="CG140" s="304">
        <f>'[1]GHG Dashboard Data - Inventory'!CI125</f>
        <v>12610718.793652812</v>
      </c>
      <c r="CH140" s="304">
        <f>'[1]GHG Dashboard Data - Inventory'!CK125</f>
        <v>5736924.632011719</v>
      </c>
      <c r="CI140" s="304">
        <f>SUM('[1]GHG Dashboard Data - Inventory'!CL125:CM125)</f>
        <v>38657.062697830996</v>
      </c>
      <c r="CJ140" s="304" t="str">
        <f>'[1]GHG Dashboard Data - Inventory'!CN125</f>
        <v/>
      </c>
      <c r="CK140" s="304">
        <f>'[1]GHG Dashboard Data - Inventory'!CO125</f>
        <v>153174.72536557715</v>
      </c>
      <c r="CL140" s="302">
        <f>'[1]GHG Dashboard Data - Inventory'!CP125</f>
        <v>6540187.4411284197</v>
      </c>
      <c r="CM140" s="302">
        <f>'[1]GHG Dashboard Data - Inventory'!CQ125</f>
        <v>8502095.9777452592</v>
      </c>
      <c r="CN140" s="302">
        <f>'[1]GHG Dashboard Data - Inventory'!CR125</f>
        <v>7560411.2336165672</v>
      </c>
      <c r="CO140" s="302">
        <f>'[1]GHG Dashboard Data - Inventory'!CS125</f>
        <v>949874.56771677022</v>
      </c>
      <c r="CP140" s="302" t="str">
        <f>'[1]GHG Dashboard Data - Inventory'!CT125</f>
        <v/>
      </c>
      <c r="CQ140" s="302" t="str">
        <f>'[1]GHG Dashboard Data - Inventory'!CU125</f>
        <v/>
      </c>
      <c r="CR140" s="302" t="str">
        <f>'[1]GHG Dashboard Data - Inventory'!CV125</f>
        <v/>
      </c>
      <c r="CS140" s="302">
        <f>'[1]GHG Dashboard Data - Inventory'!CW125</f>
        <v>89128.491785398059</v>
      </c>
      <c r="CT140" s="302">
        <f>'[1]GHG Dashboard Data - Inventory'!CX125</f>
        <v>4659123.4745257935</v>
      </c>
      <c r="CU140" s="302">
        <f>'[1]GHG Dashboard Data - Inventory'!CY125</f>
        <v>108543.66026965785</v>
      </c>
      <c r="CV140" s="302">
        <f>'[1]GHG Dashboard Data - Inventory'!CZ125</f>
        <v>187454</v>
      </c>
      <c r="CW140" s="302">
        <f>'[1]GHG Dashboard Data - Inventory'!DA125</f>
        <v>728048.1986863066</v>
      </c>
      <c r="CX140" s="302">
        <f>'[1]GHG Dashboard Data - Inventory'!DB125</f>
        <v>127801.6446700402</v>
      </c>
      <c r="CY140" s="302">
        <f>'[1]GHG Dashboard Data - Inventory'!DC125</f>
        <v>1249770.345424162</v>
      </c>
      <c r="CZ140" s="302" t="str">
        <f>'[1]GHG Dashboard Data - Inventory'!DD125</f>
        <v/>
      </c>
      <c r="DA140" s="302">
        <f>'[1]GHG Dashboard Data - Inventory'!DE125</f>
        <v>14640.985394984764</v>
      </c>
      <c r="DB140" s="302">
        <f>'[1]GHG Dashboard Data - Inventory'!DF125</f>
        <v>29185.06801160211</v>
      </c>
      <c r="DC140" s="305">
        <f>'[1]GHG Dashboard Data - Inventory'!DG125</f>
        <v>7149294.261190881</v>
      </c>
      <c r="DD140" s="305">
        <f>'[1]GHG Dashboard Data - Inventory'!DH125</f>
        <v>9747232.9297633208</v>
      </c>
      <c r="DE140" s="305">
        <f>'[1]GHG Dashboard Data - Inventory'!DI125</f>
        <v>7696821.3868892947</v>
      </c>
      <c r="DF140" s="305">
        <f>'[1]GHG Dashboard Data - Inventory'!DJ125</f>
        <v>949874.56771677022</v>
      </c>
      <c r="DG140" s="305" t="str">
        <f>'[1]GHG Dashboard Data - Inventory'!DK125</f>
        <v/>
      </c>
      <c r="DH140" s="305" t="str">
        <f>'[1]GHG Dashboard Data - Inventory'!DL125</f>
        <v/>
      </c>
      <c r="DI140" s="305" t="str">
        <f>'[1]GHG Dashboard Data - Inventory'!DM125</f>
        <v/>
      </c>
      <c r="DJ140" s="305">
        <f>'[1]GHG Dashboard Data - Inventory'!DN125</f>
        <v>89128.491785398059</v>
      </c>
      <c r="DK140" s="305">
        <f>'[1]GHG Dashboard Data - Inventory'!DO125</f>
        <v>4661062.1261116359</v>
      </c>
      <c r="DL140" s="305">
        <f>'[1]GHG Dashboard Data - Inventory'!DP125</f>
        <v>117156.61300877636</v>
      </c>
      <c r="DM140" s="305">
        <f>'[1]GHG Dashboard Data - Inventory'!DQ125</f>
        <v>270842</v>
      </c>
      <c r="DN140" s="305">
        <f>'[1]GHG Dashboard Data - Inventory'!DR125</f>
        <v>7807130.8352586003</v>
      </c>
      <c r="DO140" s="305">
        <f>'[1]GHG Dashboard Data - Inventory'!DS125</f>
        <v>127801.6446700402</v>
      </c>
      <c r="DP140" s="305">
        <f>'[1]GHG Dashboard Data - Inventory'!DT125</f>
        <v>1249770.345424162</v>
      </c>
      <c r="DQ140" s="305" t="str">
        <f>'[1]GHG Dashboard Data - Inventory'!DU125</f>
        <v/>
      </c>
      <c r="DR140" s="305">
        <f>'[1]GHG Dashboard Data - Inventory'!DV125</f>
        <v>14640.985394984764</v>
      </c>
      <c r="DS140" s="305">
        <f>'[1]GHG Dashboard Data - Inventory'!DW125</f>
        <v>29185.06801160211</v>
      </c>
      <c r="DT140" s="305" t="str">
        <f>'[1]GHG Dashboard Data - Inventory'!DX125</f>
        <v/>
      </c>
      <c r="DU140" s="305" t="str">
        <f>'[1]GHG Dashboard Data - Inventory'!DY125</f>
        <v/>
      </c>
      <c r="DV140" s="305" t="str">
        <f>'[1]GHG Dashboard Data - Inventory'!DZ125</f>
        <v/>
      </c>
      <c r="DW140" s="305" t="str">
        <f>'[1]GHG Dashboard Data - Inventory'!EA125</f>
        <v/>
      </c>
      <c r="DX140" s="305">
        <f>'[1]GHG Dashboard Data - Inventory'!EB125</f>
        <v>153174.72536557715</v>
      </c>
      <c r="DY140" s="306" t="str">
        <f>'[1]GHG Dashboard Data - Inventory'!EC125</f>
        <v/>
      </c>
      <c r="DZ140" s="307">
        <f>'[1]GHG Dashboard Data - Inventory'!ED125</f>
        <v>2265753.6161286915</v>
      </c>
      <c r="EA140" s="307">
        <f>'[1]GHG Dashboard Data - Inventory'!EE125</f>
        <v>1378128.2344603871</v>
      </c>
      <c r="EB140" s="307">
        <f>'[1]GHG Dashboard Data - Inventory'!EF125</f>
        <v>6603147.0001237411</v>
      </c>
      <c r="EC140" s="307">
        <f>'[1]GHG Dashboard Data - Inventory'!EG125</f>
        <v>949874.56771677022</v>
      </c>
      <c r="ED140" s="307">
        <f>'[1]GHG Dashboard Data - Inventory'!EH125</f>
        <v>1324686.8834378244</v>
      </c>
      <c r="EE140" s="307" t="str">
        <f>'[1]GHG Dashboard Data - Inventory'!EI125</f>
        <v/>
      </c>
      <c r="EF140" s="307" t="str">
        <f>'[1]GHG Dashboard Data - Inventory'!EJ125</f>
        <v/>
      </c>
      <c r="EG140" s="307" t="str">
        <f>'[1]GHG Dashboard Data - Inventory'!EK125</f>
        <v/>
      </c>
      <c r="EH140" s="307">
        <f>'[1]GHG Dashboard Data - Inventory'!EL125</f>
        <v>89128.491785398059</v>
      </c>
      <c r="EI140" s="307">
        <f>'[1]GHG Dashboard Data - Inventory'!EM125</f>
        <v>4645518.9019935634</v>
      </c>
      <c r="EJ140" s="307">
        <f>'[1]GHG Dashboard Data - Inventory'!EN125</f>
        <v>48101.88666180872</v>
      </c>
      <c r="EK140" s="307">
        <f>'[1]GHG Dashboard Data - Inventory'!EO125</f>
        <v>187454</v>
      </c>
      <c r="EL140" s="307">
        <f>'[1]GHG Dashboard Data - Inventory'!EP125</f>
        <v>728048.1986863066</v>
      </c>
      <c r="EM140" s="307">
        <f>'[1]GHG Dashboard Data - Inventory'!EQ125</f>
        <v>127801.6446700402</v>
      </c>
      <c r="EN140" s="307" t="str">
        <f>'[1]GHG Dashboard Data - Inventory'!ER125</f>
        <v/>
      </c>
      <c r="EO140" s="307" t="str">
        <f>'[1]GHG Dashboard Data - Inventory'!ES125</f>
        <v/>
      </c>
      <c r="EP140" s="307" t="str">
        <f>'[1]GHG Dashboard Data - Inventory'!ET125</f>
        <v/>
      </c>
      <c r="EQ140" s="307">
        <f>'[1]GHG Dashboard Data - Inventory'!EU125</f>
        <v>38657.062697830996</v>
      </c>
      <c r="ER140" s="307" t="str">
        <f>'[1]GHG Dashboard Data - Inventory'!EV125</f>
        <v/>
      </c>
      <c r="ES140" s="307" t="str">
        <f>'[1]GHG Dashboard Data - Inventory'!EW125</f>
        <v/>
      </c>
      <c r="ET140" s="307" t="str">
        <f>'[1]GHG Dashboard Data - Inventory'!EX125</f>
        <v/>
      </c>
      <c r="EU140" s="307" t="str">
        <f>'[1]GHG Dashboard Data - Inventory'!EY125</f>
        <v/>
      </c>
      <c r="EV140" s="307">
        <f>'[1]GHG Dashboard Data - Inventory'!EZ125</f>
        <v>153174.72536557715</v>
      </c>
      <c r="EW140" s="308">
        <f t="shared" si="110"/>
        <v>2274561.4511545948</v>
      </c>
      <c r="EX140" s="309">
        <f>'[1]GHG Dashboard Data - Inventory'!FA125</f>
        <v>23641697.711992417</v>
      </c>
      <c r="EY140" s="309">
        <f>'[1]GHG Dashboard Data - Inventory'!FB125</f>
        <v>5810970.9781517982</v>
      </c>
      <c r="EZ140" s="309">
        <f>'[1]GHG Dashboard Data - Inventory'!FC125</f>
        <v>1293596.3988307489</v>
      </c>
      <c r="FA140" s="309">
        <f>'[1]GHG Dashboard Data - Inventory'!FD125</f>
        <v>25632351.637345664</v>
      </c>
      <c r="FB140" s="309">
        <f>'[1]GHG Dashboard Data - Inventory'!FE125</f>
        <v>12983993.219049051</v>
      </c>
      <c r="FC140" s="309">
        <f>'[1]GHG Dashboard Data - Inventory'!FF125</f>
        <v>1293596.3988307489</v>
      </c>
      <c r="FD140" s="309" t="str">
        <f>'[1]GHG Dashboard Data - Inventory'!FG125</f>
        <v/>
      </c>
      <c r="FE140" s="309">
        <f>'[1]GHG Dashboard Data - Inventory'!FH125</f>
        <v>153174.72536557715</v>
      </c>
      <c r="FF140" s="309" t="str">
        <f>'[1]GHG Dashboard Data - Inventory'!B125</f>
        <v>No</v>
      </c>
      <c r="FG140" s="31" t="str">
        <f>IFERROR(VLOOKUP(E140,'Climate data-must not modify'!A:D,4,FALSE),"")</f>
        <v>Mediterranean</v>
      </c>
      <c r="FH140" s="31">
        <f t="shared" si="111"/>
        <v>221098.66069686209</v>
      </c>
      <c r="FI140" s="31">
        <f t="shared" si="112"/>
        <v>3229.1375617792423</v>
      </c>
      <c r="FJ140" s="35"/>
    </row>
    <row r="141" spans="1:166" s="31" customFormat="1">
      <c r="A141" s="31">
        <f t="shared" si="106"/>
        <v>11</v>
      </c>
      <c r="B141" s="31">
        <f t="shared" si="107"/>
        <v>126</v>
      </c>
      <c r="C141" s="34" t="str">
        <f t="shared" si="108"/>
        <v>Los Angeles_2015</v>
      </c>
      <c r="D141" s="231">
        <f>'[1]GHG Dashboard Data - Inventory'!H126</f>
        <v>2015</v>
      </c>
      <c r="E141" s="156" t="str">
        <f>'[1]GHG Dashboard Data - Inventory'!C126</f>
        <v>Los Angeles</v>
      </c>
      <c r="F141" s="156" t="str">
        <f>'[1]GHG Dashboard Data - Inventory'!D126</f>
        <v>USA</v>
      </c>
      <c r="G141" s="156" t="str">
        <f>'[1]GHG Dashboard Data - Inventory'!E126</f>
        <v>North America</v>
      </c>
      <c r="H141" s="156">
        <f>'[1]GHG Dashboard Data - Inventory'!K126</f>
        <v>3884340</v>
      </c>
      <c r="I141" s="156">
        <f>'[1]GHG Dashboard Data - Inventory'!L126</f>
        <v>1214</v>
      </c>
      <c r="J141" s="156">
        <f>'[1]GHG Dashboard Data - Inventory'!M126/1000000</f>
        <v>866745</v>
      </c>
      <c r="K141" s="156" t="str">
        <f>'[1]GHG Dashboard Data - Inventory'!J126</f>
        <v>BASIC</v>
      </c>
      <c r="L141" s="148">
        <f>'[1]GHG Dashboard Data - Inventory'!N126</f>
        <v>2286483.5048283255</v>
      </c>
      <c r="M141" s="148">
        <f>'[1]GHG Dashboard Data - Inventory'!O126</f>
        <v>4236308.7584007168</v>
      </c>
      <c r="N141" s="149">
        <f>'[1]GHG Dashboard Data - Inventory'!P126</f>
        <v>546483.82983369241</v>
      </c>
      <c r="O141" s="148">
        <f>'[1]GHG Dashboard Data - Inventory'!Q126</f>
        <v>1388843.8495084082</v>
      </c>
      <c r="P141" s="148">
        <f>'[1]GHG Dashboard Data - Inventory'!R126</f>
        <v>6935917.2972545717</v>
      </c>
      <c r="Q141" s="149">
        <f>'[1]GHG Dashboard Data - Inventory'!S126</f>
        <v>1122149.2593839727</v>
      </c>
      <c r="R141" s="148">
        <f>'[1]GHG Dashboard Data - Inventory'!T126</f>
        <v>6256879.0106057478</v>
      </c>
      <c r="S141" s="148">
        <f>'[1]GHG Dashboard Data - Inventory'!U126</f>
        <v>861701.95646297478</v>
      </c>
      <c r="T141" s="149">
        <f>'[1]GHG Dashboard Data - Inventory'!V126</f>
        <v>111159.55238372373</v>
      </c>
      <c r="U141" s="148">
        <f>'[1]GHG Dashboard Data - Inventory'!W126</f>
        <v>897096.70923867763</v>
      </c>
      <c r="V141" s="148" t="str">
        <f>'[1]GHG Dashboard Data - Inventory'!X126</f>
        <v>IE</v>
      </c>
      <c r="W141" s="149" t="str">
        <f>'[1]GHG Dashboard Data - Inventory'!Y126</f>
        <v>NE</v>
      </c>
      <c r="X141" s="150">
        <f>'[1]GHG Dashboard Data - Inventory'!Z126</f>
        <v>1281730.8222047978</v>
      </c>
      <c r="Y141" s="148" t="str">
        <f>'[1]GHG Dashboard Data - Inventory'!AA126</f>
        <v>NO</v>
      </c>
      <c r="Z141" s="148" t="str">
        <f>'[1]GHG Dashboard Data - Inventory'!AB126</f>
        <v>NO</v>
      </c>
      <c r="AA141" s="149" t="str">
        <f>'[1]GHG Dashboard Data - Inventory'!AC126</f>
        <v>NE</v>
      </c>
      <c r="AB141" s="148" t="str">
        <f>'[1]GHG Dashboard Data - Inventory'!AD126</f>
        <v>NO</v>
      </c>
      <c r="AC141" s="148" t="str">
        <f>'[1]GHG Dashboard Data - Inventory'!AE126</f>
        <v>NO</v>
      </c>
      <c r="AD141" s="149" t="str">
        <f>'[1]GHG Dashboard Data - Inventory'!AF126</f>
        <v>NE</v>
      </c>
      <c r="AE141" s="148" t="str">
        <f>'[1]GHG Dashboard Data - Inventory'!AG126</f>
        <v>NO</v>
      </c>
      <c r="AF141" s="148">
        <f>'[1]GHG Dashboard Data - Inventory'!AH126</f>
        <v>87597.541018756005</v>
      </c>
      <c r="AG141" s="148">
        <f>'[1]GHG Dashboard Data - Inventory'!AI126</f>
        <v>4573697.8214987703</v>
      </c>
      <c r="AH141" s="148">
        <f>'[1]GHG Dashboard Data - Inventory'!AJ126</f>
        <v>24024.710687999428</v>
      </c>
      <c r="AI141" s="149">
        <f>'[1]GHG Dashboard Data - Inventory'!AK126</f>
        <v>3099.1876787519263</v>
      </c>
      <c r="AJ141" s="148">
        <f>'[1]GHG Dashboard Data - Inventory'!AL126</f>
        <v>48477.337387186955</v>
      </c>
      <c r="AK141" s="148">
        <f>'[1]GHG Dashboard Data - Inventory'!AM126</f>
        <v>60751.285496411721</v>
      </c>
      <c r="AL141" s="149">
        <f>'[1]GHG Dashboard Data - Inventory'!AN126</f>
        <v>7836.9158290371106</v>
      </c>
      <c r="AM141" s="148">
        <f>'[1]GHG Dashboard Data - Inventory'!AO126</f>
        <v>231804</v>
      </c>
      <c r="AN141" s="148">
        <f>'[1]GHG Dashboard Data - Inventory'!AP126</f>
        <v>0</v>
      </c>
      <c r="AO141" s="149">
        <f>'[1]GHG Dashboard Data - Inventory'!AQ126</f>
        <v>77640</v>
      </c>
      <c r="AP141" s="148">
        <f>'[1]GHG Dashboard Data - Inventory'!AR126</f>
        <v>728048.1986863066</v>
      </c>
      <c r="AQ141" s="148" t="str">
        <f>'[1]GHG Dashboard Data - Inventory'!AS126</f>
        <v>NO</v>
      </c>
      <c r="AR141" s="149">
        <f>'[1]GHG Dashboard Data - Inventory'!AT126</f>
        <v>7653955.783435504</v>
      </c>
      <c r="AS141" s="148">
        <f>'[1]GHG Dashboard Data - Inventory'!AU126</f>
        <v>132188.98565260274</v>
      </c>
      <c r="AT141" s="148" t="str">
        <f>'[1]GHG Dashboard Data - Inventory'!AV126</f>
        <v>NO</v>
      </c>
      <c r="AU141" s="149" t="str">
        <f>'[1]GHG Dashboard Data - Inventory'!AW126</f>
        <v>NE</v>
      </c>
      <c r="AV141" s="148">
        <f>'[1]GHG Dashboard Data - Inventory'!AX126</f>
        <v>0</v>
      </c>
      <c r="AW141" s="148">
        <f>'[1]GHG Dashboard Data - Inventory'!AY126</f>
        <v>1340222.7117816575</v>
      </c>
      <c r="AX141" s="150">
        <f>'[1]GHG Dashboard Data - Inventory'!AZ126</f>
        <v>0</v>
      </c>
      <c r="AY141" s="148">
        <f>'[1]GHG Dashboard Data - Inventory'!BA126</f>
        <v>0</v>
      </c>
      <c r="AZ141" s="148">
        <f>'[1]GHG Dashboard Data - Inventory'!BB126</f>
        <v>0</v>
      </c>
      <c r="BA141" s="150">
        <f>'[1]GHG Dashboard Data - Inventory'!BC126</f>
        <v>0</v>
      </c>
      <c r="BB141" s="148">
        <f>'[1]GHG Dashboard Data - Inventory'!BD126</f>
        <v>0</v>
      </c>
      <c r="BC141" s="148">
        <f>'[1]GHG Dashboard Data - Inventory'!BE126</f>
        <v>12054.449971356104</v>
      </c>
      <c r="BD141" s="150">
        <f>'[1]GHG Dashboard Data - Inventory'!BF126</f>
        <v>0</v>
      </c>
      <c r="BE141" s="148">
        <f>'[1]GHG Dashboard Data - Inventory'!BG126</f>
        <v>30420.092754813137</v>
      </c>
      <c r="BF141" s="148">
        <f>'[1]GHG Dashboard Data - Inventory'!BH126</f>
        <v>0</v>
      </c>
      <c r="BG141" s="150">
        <f>'[1]GHG Dashboard Data - Inventory'!BI126</f>
        <v>9872.8211568201332</v>
      </c>
      <c r="BH141" s="149" t="str">
        <f>'[1]GHG Dashboard Data - Inventory'!BJ126</f>
        <v>NE</v>
      </c>
      <c r="BI141" s="149" t="str">
        <f>'[1]GHG Dashboard Data - Inventory'!BK126</f>
        <v>NE</v>
      </c>
      <c r="BJ141" s="149" t="str">
        <f>'[1]GHG Dashboard Data - Inventory'!BL126</f>
        <v>NE</v>
      </c>
      <c r="BK141" s="149" t="str">
        <f>'[1]GHG Dashboard Data - Inventory'!BM126</f>
        <v>NE</v>
      </c>
      <c r="BL141" s="149">
        <f>'[1]GHG Dashboard Data - Inventory'!BN126</f>
        <v>206996.85016808932</v>
      </c>
      <c r="BM141" s="151" t="str">
        <f>'[1]GHG Dashboard Data - Inventory'!BO126</f>
        <v>NE</v>
      </c>
      <c r="BN141" s="269">
        <f>'[1]GHG Dashboard Data - Inventory'!BP126</f>
        <v>0</v>
      </c>
      <c r="BO141" s="269">
        <f>'[1]GHG Dashboard Data - Inventory'!BQ126</f>
        <v>0</v>
      </c>
      <c r="BP141" s="269">
        <f>'[1]GHG Dashboard Data - Inventory'!BR126</f>
        <v>0</v>
      </c>
      <c r="BQ141" s="269">
        <f>'[1]GHG Dashboard Data - Inventory'!BS126</f>
        <v>0</v>
      </c>
      <c r="BR141" s="269">
        <f>'[1]GHG Dashboard Data - Inventory'!BT126</f>
        <v>0</v>
      </c>
      <c r="BS141" s="269">
        <f>'[1]GHG Dashboard Data - Inventory'!BU126</f>
        <v>0</v>
      </c>
      <c r="BT141" s="152" t="str">
        <f t="shared" si="109"/>
        <v>Los Angeles_2015</v>
      </c>
      <c r="BU141" s="152">
        <f>'[1]GHG Dashboard Data - Inventory'!BW126</f>
        <v>30132518.221235283</v>
      </c>
      <c r="BV141" s="152">
        <f>'[1]GHG Dashboard Data - Inventory'!BX126</f>
        <v>39861839.599948049</v>
      </c>
      <c r="BW141" s="152">
        <f>'[1]GHG Dashboard Data - Inventory'!BY126</f>
        <v>39861839.599948049</v>
      </c>
      <c r="BX141" s="152">
        <f>'[1]GHG Dashboard Data - Inventory'!BZ126</f>
        <v>18160137.544709306</v>
      </c>
      <c r="BY141" s="302">
        <f>'[1]GHG Dashboard Data - Inventory'!CA126</f>
        <v>22950828.627318177</v>
      </c>
      <c r="BZ141" s="302">
        <f>'[1]GHG Dashboard Data - Inventory'!CB126</f>
        <v>5798992.3394092768</v>
      </c>
      <c r="CA141" s="302">
        <f>'[1]GHG Dashboard Data - Inventory'!CC126</f>
        <v>1382697.2545078269</v>
      </c>
      <c r="CB141" s="303">
        <f>'[1]GHG Dashboard Data - Inventory'!CD126</f>
        <v>24730621.268919565</v>
      </c>
      <c r="CC141" s="303">
        <f>'[1]GHG Dashboard Data - Inventory'!CE126</f>
        <v>13541524.226352571</v>
      </c>
      <c r="CD141" s="303">
        <f>'[1]GHG Dashboard Data - Inventory'!CF126</f>
        <v>1382697.2545078269</v>
      </c>
      <c r="CE141" s="303" t="str">
        <f>'[1]GHG Dashboard Data - Inventory'!CG126</f>
        <v/>
      </c>
      <c r="CF141" s="303">
        <f>'[1]GHG Dashboard Data - Inventory'!CH126</f>
        <v>206996.85016808932</v>
      </c>
      <c r="CG141" s="304">
        <f>'[1]GHG Dashboard Data - Inventory'!CI126</f>
        <v>12198631.437404715</v>
      </c>
      <c r="CH141" s="304">
        <f>'[1]GHG Dashboard Data - Inventory'!CK126</f>
        <v>5714216.3432248663</v>
      </c>
      <c r="CI141" s="304">
        <f>SUM('[1]GHG Dashboard Data - Inventory'!CL126:CM126)</f>
        <v>40292.913911633266</v>
      </c>
      <c r="CJ141" s="304" t="str">
        <f>'[1]GHG Dashboard Data - Inventory'!CN126</f>
        <v/>
      </c>
      <c r="CK141" s="304">
        <f>'[1]GHG Dashboard Data - Inventory'!CO126</f>
        <v>206996.85016808932</v>
      </c>
      <c r="CL141" s="302">
        <f>'[1]GHG Dashboard Data - Inventory'!CP126</f>
        <v>6522792.2632290423</v>
      </c>
      <c r="CM141" s="302">
        <f>'[1]GHG Dashboard Data - Inventory'!CQ126</f>
        <v>8324761.1467629801</v>
      </c>
      <c r="CN141" s="302">
        <f>'[1]GHG Dashboard Data - Inventory'!CR126</f>
        <v>7118580.9670687225</v>
      </c>
      <c r="CO141" s="302">
        <f>'[1]GHG Dashboard Data - Inventory'!CS126</f>
        <v>897096.70923867763</v>
      </c>
      <c r="CP141" s="302" t="str">
        <f>'[1]GHG Dashboard Data - Inventory'!CT126</f>
        <v/>
      </c>
      <c r="CQ141" s="302" t="str">
        <f>'[1]GHG Dashboard Data - Inventory'!CU126</f>
        <v/>
      </c>
      <c r="CR141" s="302" t="str">
        <f>'[1]GHG Dashboard Data - Inventory'!CV126</f>
        <v/>
      </c>
      <c r="CS141" s="302">
        <f>'[1]GHG Dashboard Data - Inventory'!CW126</f>
        <v>87597.541018756005</v>
      </c>
      <c r="CT141" s="302">
        <f>'[1]GHG Dashboard Data - Inventory'!CX126</f>
        <v>4597722.5321867699</v>
      </c>
      <c r="CU141" s="302">
        <f>'[1]GHG Dashboard Data - Inventory'!CY126</f>
        <v>109228.62288359867</v>
      </c>
      <c r="CV141" s="302">
        <f>'[1]GHG Dashboard Data - Inventory'!CZ126</f>
        <v>231804</v>
      </c>
      <c r="CW141" s="302">
        <f>'[1]GHG Dashboard Data - Inventory'!DA126</f>
        <v>728048.1986863066</v>
      </c>
      <c r="CX141" s="302">
        <f>'[1]GHG Dashboard Data - Inventory'!DB126</f>
        <v>132188.98565260274</v>
      </c>
      <c r="CY141" s="302">
        <f>'[1]GHG Dashboard Data - Inventory'!DC126</f>
        <v>1340222.7117816575</v>
      </c>
      <c r="CZ141" s="302" t="str">
        <f>'[1]GHG Dashboard Data - Inventory'!DD126</f>
        <v/>
      </c>
      <c r="DA141" s="302">
        <f>'[1]GHG Dashboard Data - Inventory'!DE126</f>
        <v>12054.449971356104</v>
      </c>
      <c r="DB141" s="302">
        <f>'[1]GHG Dashboard Data - Inventory'!DF126</f>
        <v>30420.092754813137</v>
      </c>
      <c r="DC141" s="305">
        <f>'[1]GHG Dashboard Data - Inventory'!DG126</f>
        <v>7069276.0930627342</v>
      </c>
      <c r="DD141" s="305">
        <f>'[1]GHG Dashboard Data - Inventory'!DH126</f>
        <v>9446910.4061469529</v>
      </c>
      <c r="DE141" s="305">
        <f>'[1]GHG Dashboard Data - Inventory'!DI126</f>
        <v>7229740.5194524461</v>
      </c>
      <c r="DF141" s="305">
        <f>'[1]GHG Dashboard Data - Inventory'!DJ126</f>
        <v>897096.70923867763</v>
      </c>
      <c r="DG141" s="305" t="str">
        <f>'[1]GHG Dashboard Data - Inventory'!DK126</f>
        <v/>
      </c>
      <c r="DH141" s="305" t="str">
        <f>'[1]GHG Dashboard Data - Inventory'!DL126</f>
        <v/>
      </c>
      <c r="DI141" s="305" t="str">
        <f>'[1]GHG Dashboard Data - Inventory'!DM126</f>
        <v/>
      </c>
      <c r="DJ141" s="305">
        <f>'[1]GHG Dashboard Data - Inventory'!DN126</f>
        <v>87597.541018756005</v>
      </c>
      <c r="DK141" s="305">
        <f>'[1]GHG Dashboard Data - Inventory'!DO126</f>
        <v>4600821.7198655214</v>
      </c>
      <c r="DL141" s="305">
        <f>'[1]GHG Dashboard Data - Inventory'!DP126</f>
        <v>117065.53871263578</v>
      </c>
      <c r="DM141" s="305">
        <f>'[1]GHG Dashboard Data - Inventory'!DQ126</f>
        <v>309444</v>
      </c>
      <c r="DN141" s="305">
        <f>'[1]GHG Dashboard Data - Inventory'!DR126</f>
        <v>8382003.9821218103</v>
      </c>
      <c r="DO141" s="305">
        <f>'[1]GHG Dashboard Data - Inventory'!DS126</f>
        <v>132188.98565260274</v>
      </c>
      <c r="DP141" s="305">
        <f>'[1]GHG Dashboard Data - Inventory'!DT126</f>
        <v>1340222.7117816575</v>
      </c>
      <c r="DQ141" s="305" t="str">
        <f>'[1]GHG Dashboard Data - Inventory'!DU126</f>
        <v/>
      </c>
      <c r="DR141" s="305">
        <f>'[1]GHG Dashboard Data - Inventory'!DV126</f>
        <v>12054.449971356104</v>
      </c>
      <c r="DS141" s="305">
        <f>'[1]GHG Dashboard Data - Inventory'!DW126</f>
        <v>30420.092754813137</v>
      </c>
      <c r="DT141" s="305" t="str">
        <f>'[1]GHG Dashboard Data - Inventory'!DX126</f>
        <v/>
      </c>
      <c r="DU141" s="305" t="str">
        <f>'[1]GHG Dashboard Data - Inventory'!DY126</f>
        <v/>
      </c>
      <c r="DV141" s="305" t="str">
        <f>'[1]GHG Dashboard Data - Inventory'!DZ126</f>
        <v/>
      </c>
      <c r="DW141" s="305" t="str">
        <f>'[1]GHG Dashboard Data - Inventory'!EA126</f>
        <v/>
      </c>
      <c r="DX141" s="305">
        <f>'[1]GHG Dashboard Data - Inventory'!EB126</f>
        <v>206996.85016808932</v>
      </c>
      <c r="DY141" s="306" t="str">
        <f>'[1]GHG Dashboard Data - Inventory'!EC126</f>
        <v/>
      </c>
      <c r="DZ141" s="307">
        <f>'[1]GHG Dashboard Data - Inventory'!ED126</f>
        <v>2286483.5048283255</v>
      </c>
      <c r="EA141" s="307">
        <f>'[1]GHG Dashboard Data - Inventory'!EE126</f>
        <v>1388843.8495084082</v>
      </c>
      <c r="EB141" s="307">
        <f>'[1]GHG Dashboard Data - Inventory'!EF126</f>
        <v>6256879.0106057478</v>
      </c>
      <c r="EC141" s="307">
        <f>'[1]GHG Dashboard Data - Inventory'!EG126</f>
        <v>897096.70923867763</v>
      </c>
      <c r="ED141" s="307">
        <f>'[1]GHG Dashboard Data - Inventory'!EH126</f>
        <v>1281730.8222047978</v>
      </c>
      <c r="EE141" s="307" t="str">
        <f>'[1]GHG Dashboard Data - Inventory'!EI126</f>
        <v/>
      </c>
      <c r="EF141" s="307" t="str">
        <f>'[1]GHG Dashboard Data - Inventory'!EJ126</f>
        <v/>
      </c>
      <c r="EG141" s="307" t="str">
        <f>'[1]GHG Dashboard Data - Inventory'!EK126</f>
        <v/>
      </c>
      <c r="EH141" s="307">
        <f>'[1]GHG Dashboard Data - Inventory'!EL126</f>
        <v>87597.541018756005</v>
      </c>
      <c r="EI141" s="307">
        <f>'[1]GHG Dashboard Data - Inventory'!EM126</f>
        <v>4573697.8214987703</v>
      </c>
      <c r="EJ141" s="307">
        <f>'[1]GHG Dashboard Data - Inventory'!EN126</f>
        <v>48477.337387186955</v>
      </c>
      <c r="EK141" s="307">
        <f>'[1]GHG Dashboard Data - Inventory'!EO126</f>
        <v>231804</v>
      </c>
      <c r="EL141" s="307">
        <f>'[1]GHG Dashboard Data - Inventory'!EP126</f>
        <v>728048.1986863066</v>
      </c>
      <c r="EM141" s="307">
        <f>'[1]GHG Dashboard Data - Inventory'!EQ126</f>
        <v>132188.98565260274</v>
      </c>
      <c r="EN141" s="307" t="str">
        <f>'[1]GHG Dashboard Data - Inventory'!ER126</f>
        <v/>
      </c>
      <c r="EO141" s="307" t="str">
        <f>'[1]GHG Dashboard Data - Inventory'!ES126</f>
        <v/>
      </c>
      <c r="EP141" s="307" t="str">
        <f>'[1]GHG Dashboard Data - Inventory'!ET126</f>
        <v/>
      </c>
      <c r="EQ141" s="307">
        <f>'[1]GHG Dashboard Data - Inventory'!EU126</f>
        <v>40292.913911633266</v>
      </c>
      <c r="ER141" s="307" t="str">
        <f>'[1]GHG Dashboard Data - Inventory'!EV126</f>
        <v/>
      </c>
      <c r="ES141" s="307" t="str">
        <f>'[1]GHG Dashboard Data - Inventory'!EW126</f>
        <v/>
      </c>
      <c r="ET141" s="307" t="str">
        <f>'[1]GHG Dashboard Data - Inventory'!EX126</f>
        <v/>
      </c>
      <c r="EU141" s="307" t="str">
        <f>'[1]GHG Dashboard Data - Inventory'!EY126</f>
        <v/>
      </c>
      <c r="EV141" s="307">
        <f>'[1]GHG Dashboard Data - Inventory'!EZ126</f>
        <v>206996.85016808932</v>
      </c>
      <c r="EW141" s="308">
        <f t="shared" si="110"/>
        <v>2178827.5314434753</v>
      </c>
      <c r="EX141" s="309">
        <f>'[1]GHG Dashboard Data - Inventory'!FA126</f>
        <v>22950828.627318177</v>
      </c>
      <c r="EY141" s="309">
        <f>'[1]GHG Dashboard Data - Inventory'!FB126</f>
        <v>5798992.3394092768</v>
      </c>
      <c r="EZ141" s="309">
        <f>'[1]GHG Dashboard Data - Inventory'!FC126</f>
        <v>1382697.2545078269</v>
      </c>
      <c r="FA141" s="309">
        <f>'[1]GHG Dashboard Data - Inventory'!FD126</f>
        <v>24730621.268919565</v>
      </c>
      <c r="FB141" s="309">
        <f>'[1]GHG Dashboard Data - Inventory'!FE126</f>
        <v>13541524.226352571</v>
      </c>
      <c r="FC141" s="309">
        <f>'[1]GHG Dashboard Data - Inventory'!FF126</f>
        <v>1382697.2545078269</v>
      </c>
      <c r="FD141" s="309" t="str">
        <f>'[1]GHG Dashboard Data - Inventory'!FG126</f>
        <v/>
      </c>
      <c r="FE141" s="309">
        <f>'[1]GHG Dashboard Data - Inventory'!FH126</f>
        <v>206996.85016808932</v>
      </c>
      <c r="FF141" s="309" t="str">
        <f>'[1]GHG Dashboard Data - Inventory'!B126</f>
        <v>No</v>
      </c>
      <c r="FG141" s="31" t="str">
        <f>IFERROR(VLOOKUP(E141,'Climate data-must not modify'!A:D,4,FALSE),"")</f>
        <v>Mediterranean</v>
      </c>
      <c r="FH141" s="31">
        <f t="shared" si="111"/>
        <v>223138.29376419159</v>
      </c>
      <c r="FI141" s="31">
        <f t="shared" si="112"/>
        <v>3199.6210873146624</v>
      </c>
      <c r="FJ141" s="35"/>
    </row>
    <row r="142" spans="1:166" s="31" customFormat="1">
      <c r="A142" s="31">
        <f t="shared" si="106"/>
        <v>11</v>
      </c>
      <c r="B142" s="31">
        <f t="shared" si="107"/>
        <v>127</v>
      </c>
      <c r="C142" s="34" t="str">
        <f t="shared" si="108"/>
        <v>Los Angeles_2016</v>
      </c>
      <c r="D142" s="231">
        <f>'[1]GHG Dashboard Data - Inventory'!H127</f>
        <v>2016</v>
      </c>
      <c r="E142" s="156" t="str">
        <f>'[1]GHG Dashboard Data - Inventory'!C127</f>
        <v>Los Angeles</v>
      </c>
      <c r="F142" s="156" t="str">
        <f>'[1]GHG Dashboard Data - Inventory'!D127</f>
        <v>USA</v>
      </c>
      <c r="G142" s="156" t="str">
        <f>'[1]GHG Dashboard Data - Inventory'!E127</f>
        <v>North America</v>
      </c>
      <c r="H142" s="156">
        <f>'[1]GHG Dashboard Data - Inventory'!K127</f>
        <v>3884340</v>
      </c>
      <c r="I142" s="156">
        <f>'[1]GHG Dashboard Data - Inventory'!L127</f>
        <v>1214</v>
      </c>
      <c r="J142" s="156">
        <f>'[1]GHG Dashboard Data - Inventory'!M127/1000000</f>
        <v>866745</v>
      </c>
      <c r="K142" s="156" t="str">
        <f>'[1]GHG Dashboard Data - Inventory'!J127</f>
        <v>BASIC</v>
      </c>
      <c r="L142" s="148">
        <f>'[1]GHG Dashboard Data - Inventory'!N127</f>
        <v>2374484.1751591903</v>
      </c>
      <c r="M142" s="148">
        <f>'[1]GHG Dashboard Data - Inventory'!O127</f>
        <v>3041357.5015548686</v>
      </c>
      <c r="N142" s="149">
        <f>'[1]GHG Dashboard Data - Inventory'!P127</f>
        <v>383211.04519591347</v>
      </c>
      <c r="O142" s="148">
        <f>'[1]GHG Dashboard Data - Inventory'!Q127</f>
        <v>1422784.9550785443</v>
      </c>
      <c r="P142" s="148">
        <f>'[1]GHG Dashboard Data - Inventory'!R127</f>
        <v>4933508.3748741327</v>
      </c>
      <c r="Q142" s="149">
        <f>'[1]GHG Dashboard Data - Inventory'!S127</f>
        <v>775627.91712975444</v>
      </c>
      <c r="R142" s="148">
        <f>'[1]GHG Dashboard Data - Inventory'!T127</f>
        <v>6181395.142649929</v>
      </c>
      <c r="S142" s="148">
        <f>'[1]GHG Dashboard Data - Inventory'!U127</f>
        <v>601946.59597373416</v>
      </c>
      <c r="T142" s="149">
        <f>'[1]GHG Dashboard Data - Inventory'!V127</f>
        <v>75845.271092690498</v>
      </c>
      <c r="U142" s="148">
        <f>'[1]GHG Dashboard Data - Inventory'!W127</f>
        <v>900281.21899435436</v>
      </c>
      <c r="V142" s="148">
        <f>'[1]GHG Dashboard Data - Inventory'!X127</f>
        <v>0</v>
      </c>
      <c r="W142" s="149" t="str">
        <f>'[1]GHG Dashboard Data - Inventory'!Y127</f>
        <v>NE</v>
      </c>
      <c r="X142" s="150">
        <f>'[1]GHG Dashboard Data - Inventory'!Z127</f>
        <v>1681513.9242565904</v>
      </c>
      <c r="Y142" s="148" t="str">
        <f>'[1]GHG Dashboard Data - Inventory'!AA127</f>
        <v>NO</v>
      </c>
      <c r="Z142" s="148" t="str">
        <f>'[1]GHG Dashboard Data - Inventory'!AB127</f>
        <v>NO</v>
      </c>
      <c r="AA142" s="149" t="str">
        <f>'[1]GHG Dashboard Data - Inventory'!AC127</f>
        <v>NE</v>
      </c>
      <c r="AB142" s="148" t="str">
        <f>'[1]GHG Dashboard Data - Inventory'!AD127</f>
        <v>NO</v>
      </c>
      <c r="AC142" s="148" t="str">
        <f>'[1]GHG Dashboard Data - Inventory'!AE127</f>
        <v>NO</v>
      </c>
      <c r="AD142" s="149" t="str">
        <f>'[1]GHG Dashboard Data - Inventory'!AF127</f>
        <v>NE</v>
      </c>
      <c r="AE142" s="148" t="str">
        <f>'[1]GHG Dashboard Data - Inventory'!AG127</f>
        <v>NO</v>
      </c>
      <c r="AF142" s="148">
        <f>'[1]GHG Dashboard Data - Inventory'!AH127</f>
        <v>35888.717096646222</v>
      </c>
      <c r="AG142" s="148">
        <f>'[1]GHG Dashboard Data - Inventory'!AI127</f>
        <v>4506479.9928804692</v>
      </c>
      <c r="AH142" s="148">
        <f>'[1]GHG Dashboard Data - Inventory'!AJ127</f>
        <v>55546.668168255026</v>
      </c>
      <c r="AI142" s="149">
        <f>'[1]GHG Dashboard Data - Inventory'!AK127</f>
        <v>6998.8801892001347</v>
      </c>
      <c r="AJ142" s="148">
        <f>'[1]GHG Dashboard Data - Inventory'!AL127</f>
        <v>49683.78530404123</v>
      </c>
      <c r="AK142" s="148">
        <f>'[1]GHG Dashboard Data - Inventory'!AM127</f>
        <v>50962.303449016268</v>
      </c>
      <c r="AL142" s="149">
        <f>'[1]GHG Dashboard Data - Inventory'!AN127</f>
        <v>6421.2502345760495</v>
      </c>
      <c r="AM142" s="148">
        <f>'[1]GHG Dashboard Data - Inventory'!AO127</f>
        <v>178846</v>
      </c>
      <c r="AN142" s="148">
        <f>'[1]GHG Dashboard Data - Inventory'!AP127</f>
        <v>0</v>
      </c>
      <c r="AO142" s="149">
        <f>'[1]GHG Dashboard Data - Inventory'!AQ127</f>
        <v>87195</v>
      </c>
      <c r="AP142" s="148">
        <f>'[1]GHG Dashboard Data - Inventory'!AR127</f>
        <v>728048.1986863066</v>
      </c>
      <c r="AQ142" s="148" t="str">
        <f>'[1]GHG Dashboard Data - Inventory'!AS127</f>
        <v>NO</v>
      </c>
      <c r="AR142" s="149">
        <f>'[1]GHG Dashboard Data - Inventory'!AT127</f>
        <v>8302008.7667397745</v>
      </c>
      <c r="AS142" s="148">
        <f>'[1]GHG Dashboard Data - Inventory'!AU127</f>
        <v>134902.25113841111</v>
      </c>
      <c r="AT142" s="148" t="str">
        <f>'[1]GHG Dashboard Data - Inventory'!AV127</f>
        <v>NO</v>
      </c>
      <c r="AU142" s="149" t="str">
        <f>'[1]GHG Dashboard Data - Inventory'!AW127</f>
        <v>NE</v>
      </c>
      <c r="AV142" s="148">
        <f>'[1]GHG Dashboard Data - Inventory'!AX127</f>
        <v>0</v>
      </c>
      <c r="AW142" s="148">
        <f>'[1]GHG Dashboard Data - Inventory'!AY127</f>
        <v>1449633.9305924848</v>
      </c>
      <c r="AX142" s="150">
        <f>'[1]GHG Dashboard Data - Inventory'!AZ127</f>
        <v>0</v>
      </c>
      <c r="AY142" s="148">
        <f>'[1]GHG Dashboard Data - Inventory'!BA127</f>
        <v>0</v>
      </c>
      <c r="AZ142" s="148">
        <f>'[1]GHG Dashboard Data - Inventory'!BB127</f>
        <v>0</v>
      </c>
      <c r="BA142" s="150">
        <f>'[1]GHG Dashboard Data - Inventory'!BC127</f>
        <v>0</v>
      </c>
      <c r="BB142" s="148">
        <f>'[1]GHG Dashboard Data - Inventory'!BD127</f>
        <v>0</v>
      </c>
      <c r="BC142" s="148">
        <f>'[1]GHG Dashboard Data - Inventory'!BE127</f>
        <v>12800.519869034155</v>
      </c>
      <c r="BD142" s="150">
        <f>'[1]GHG Dashboard Data - Inventory'!BF127</f>
        <v>0</v>
      </c>
      <c r="BE142" s="148">
        <f>'[1]GHG Dashboard Data - Inventory'!BG127</f>
        <v>28962.850814504425</v>
      </c>
      <c r="BF142" s="148">
        <f>'[1]GHG Dashboard Data - Inventory'!BH127</f>
        <v>0</v>
      </c>
      <c r="BG142" s="150">
        <f>'[1]GHG Dashboard Data - Inventory'!BI127</f>
        <v>9399.8742406208385</v>
      </c>
      <c r="BH142" s="149" t="str">
        <f>'[1]GHG Dashboard Data - Inventory'!BJ127</f>
        <v>NE</v>
      </c>
      <c r="BI142" s="149" t="str">
        <f>'[1]GHG Dashboard Data - Inventory'!BK127</f>
        <v>NE</v>
      </c>
      <c r="BJ142" s="149" t="str">
        <f>'[1]GHG Dashboard Data - Inventory'!BL127</f>
        <v>NE</v>
      </c>
      <c r="BK142" s="149" t="str">
        <f>'[1]GHG Dashboard Data - Inventory'!BM127</f>
        <v>NE</v>
      </c>
      <c r="BL142" s="149">
        <f>'[1]GHG Dashboard Data - Inventory'!BN127</f>
        <v>153306.42655129559</v>
      </c>
      <c r="BM142" s="151" t="str">
        <f>'[1]GHG Dashboard Data - Inventory'!BO127</f>
        <v>NE</v>
      </c>
      <c r="BN142" s="269">
        <f>'[1]GHG Dashboard Data - Inventory'!BP127</f>
        <v>0</v>
      </c>
      <c r="BO142" s="269">
        <f>'[1]GHG Dashboard Data - Inventory'!BQ127</f>
        <v>0</v>
      </c>
      <c r="BP142" s="269">
        <f>'[1]GHG Dashboard Data - Inventory'!BR127</f>
        <v>0</v>
      </c>
      <c r="BQ142" s="269">
        <f>'[1]GHG Dashboard Data - Inventory'!BS127</f>
        <v>0</v>
      </c>
      <c r="BR142" s="269">
        <f>'[1]GHG Dashboard Data - Inventory'!BT127</f>
        <v>0</v>
      </c>
      <c r="BS142" s="269">
        <f>'[1]GHG Dashboard Data - Inventory'!BU127</f>
        <v>0</v>
      </c>
      <c r="BT142" s="152" t="str">
        <f t="shared" si="109"/>
        <v>Los Angeles_2016</v>
      </c>
      <c r="BU142" s="152">
        <f>'[1]GHG Dashboard Data - Inventory'!BW127</f>
        <v>26687513.182283919</v>
      </c>
      <c r="BV142" s="152">
        <f>'[1]GHG Dashboard Data - Inventory'!BX127</f>
        <v>36478127.739417128</v>
      </c>
      <c r="BW142" s="152">
        <f>'[1]GHG Dashboard Data - Inventory'!BY127</f>
        <v>36478127.739417128</v>
      </c>
      <c r="BX142" s="152">
        <f>'[1]GHG Dashboard Data - Inventory'!BZ127</f>
        <v>18385977.512850907</v>
      </c>
      <c r="BY142" s="302">
        <f>'[1]GHG Dashboard Data - Inventory'!CA127</f>
        <v>19491646.681381397</v>
      </c>
      <c r="BZ142" s="302">
        <f>'[1]GHG Dashboard Data - Inventory'!CB127</f>
        <v>5704469.1996264998</v>
      </c>
      <c r="CA142" s="302">
        <f>'[1]GHG Dashboard Data - Inventory'!CC127</f>
        <v>1491397.3012760233</v>
      </c>
      <c r="CB142" s="303">
        <f>'[1]GHG Dashboard Data - Inventory'!CD127</f>
        <v>20726330.914799757</v>
      </c>
      <c r="CC142" s="303">
        <f>'[1]GHG Dashboard Data - Inventory'!CE127</f>
        <v>14107093.096790051</v>
      </c>
      <c r="CD142" s="303">
        <f>'[1]GHG Dashboard Data - Inventory'!CF127</f>
        <v>1491397.3012760233</v>
      </c>
      <c r="CE142" s="303" t="str">
        <f>'[1]GHG Dashboard Data - Inventory'!CG127</f>
        <v/>
      </c>
      <c r="CF142" s="303">
        <f>'[1]GHG Dashboard Data - Inventory'!CH127</f>
        <v>153306.42655129559</v>
      </c>
      <c r="CG142" s="304">
        <f>'[1]GHG Dashboard Data - Inventory'!CI127</f>
        <v>12596348.133235255</v>
      </c>
      <c r="CH142" s="304">
        <f>'[1]GHG Dashboard Data - Inventory'!CK127</f>
        <v>5597960.2280092286</v>
      </c>
      <c r="CI142" s="304">
        <f>SUM('[1]GHG Dashboard Data - Inventory'!CL127:CM127)</f>
        <v>38362.725055125265</v>
      </c>
      <c r="CJ142" s="304" t="str">
        <f>'[1]GHG Dashboard Data - Inventory'!CN127</f>
        <v/>
      </c>
      <c r="CK142" s="304">
        <f>'[1]GHG Dashboard Data - Inventory'!CO127</f>
        <v>153306.42655129559</v>
      </c>
      <c r="CL142" s="302">
        <f>'[1]GHG Dashboard Data - Inventory'!CP127</f>
        <v>5415841.676714059</v>
      </c>
      <c r="CM142" s="302">
        <f>'[1]GHG Dashboard Data - Inventory'!CQ127</f>
        <v>6356293.3299526768</v>
      </c>
      <c r="CN142" s="302">
        <f>'[1]GHG Dashboard Data - Inventory'!CR127</f>
        <v>6783341.7386236629</v>
      </c>
      <c r="CO142" s="302">
        <f>'[1]GHG Dashboard Data - Inventory'!CS127</f>
        <v>900281.21899435436</v>
      </c>
      <c r="CP142" s="302" t="str">
        <f>'[1]GHG Dashboard Data - Inventory'!CT127</f>
        <v/>
      </c>
      <c r="CQ142" s="302" t="str">
        <f>'[1]GHG Dashboard Data - Inventory'!CU127</f>
        <v/>
      </c>
      <c r="CR142" s="302" t="str">
        <f>'[1]GHG Dashboard Data - Inventory'!CV127</f>
        <v/>
      </c>
      <c r="CS142" s="302">
        <f>'[1]GHG Dashboard Data - Inventory'!CW127</f>
        <v>35888.717096646222</v>
      </c>
      <c r="CT142" s="302">
        <f>'[1]GHG Dashboard Data - Inventory'!CX127</f>
        <v>4562026.6610487243</v>
      </c>
      <c r="CU142" s="302">
        <f>'[1]GHG Dashboard Data - Inventory'!CY127</f>
        <v>100646.0887530575</v>
      </c>
      <c r="CV142" s="302">
        <f>'[1]GHG Dashboard Data - Inventory'!CZ127</f>
        <v>178846</v>
      </c>
      <c r="CW142" s="302">
        <f>'[1]GHG Dashboard Data - Inventory'!DA127</f>
        <v>728048.1986863066</v>
      </c>
      <c r="CX142" s="302">
        <f>'[1]GHG Dashboard Data - Inventory'!DB127</f>
        <v>134902.25113841111</v>
      </c>
      <c r="CY142" s="302">
        <f>'[1]GHG Dashboard Data - Inventory'!DC127</f>
        <v>1449633.9305924848</v>
      </c>
      <c r="CZ142" s="302" t="str">
        <f>'[1]GHG Dashboard Data - Inventory'!DD127</f>
        <v/>
      </c>
      <c r="DA142" s="302">
        <f>'[1]GHG Dashboard Data - Inventory'!DE127</f>
        <v>12800.519869034155</v>
      </c>
      <c r="DB142" s="302">
        <f>'[1]GHG Dashboard Data - Inventory'!DF127</f>
        <v>28962.850814504425</v>
      </c>
      <c r="DC142" s="305">
        <f>'[1]GHG Dashboard Data - Inventory'!DG127</f>
        <v>5799052.7219099728</v>
      </c>
      <c r="DD142" s="305">
        <f>'[1]GHG Dashboard Data - Inventory'!DH127</f>
        <v>7131921.2470824309</v>
      </c>
      <c r="DE142" s="305">
        <f>'[1]GHG Dashboard Data - Inventory'!DI127</f>
        <v>6859187.0097163534</v>
      </c>
      <c r="DF142" s="305">
        <f>'[1]GHG Dashboard Data - Inventory'!DJ127</f>
        <v>900281.21899435436</v>
      </c>
      <c r="DG142" s="305" t="str">
        <f>'[1]GHG Dashboard Data - Inventory'!DK127</f>
        <v/>
      </c>
      <c r="DH142" s="305" t="str">
        <f>'[1]GHG Dashboard Data - Inventory'!DL127</f>
        <v/>
      </c>
      <c r="DI142" s="305" t="str">
        <f>'[1]GHG Dashboard Data - Inventory'!DM127</f>
        <v/>
      </c>
      <c r="DJ142" s="305">
        <f>'[1]GHG Dashboard Data - Inventory'!DN127</f>
        <v>35888.717096646222</v>
      </c>
      <c r="DK142" s="305">
        <f>'[1]GHG Dashboard Data - Inventory'!DO127</f>
        <v>4569025.5412379242</v>
      </c>
      <c r="DL142" s="305">
        <f>'[1]GHG Dashboard Data - Inventory'!DP127</f>
        <v>107067.33898763354</v>
      </c>
      <c r="DM142" s="305">
        <f>'[1]GHG Dashboard Data - Inventory'!DQ127</f>
        <v>266041</v>
      </c>
      <c r="DN142" s="305">
        <f>'[1]GHG Dashboard Data - Inventory'!DR127</f>
        <v>9030056.9654260818</v>
      </c>
      <c r="DO142" s="305">
        <f>'[1]GHG Dashboard Data - Inventory'!DS127</f>
        <v>134902.25113841111</v>
      </c>
      <c r="DP142" s="305">
        <f>'[1]GHG Dashboard Data - Inventory'!DT127</f>
        <v>1449633.9305924848</v>
      </c>
      <c r="DQ142" s="305" t="str">
        <f>'[1]GHG Dashboard Data - Inventory'!DU127</f>
        <v/>
      </c>
      <c r="DR142" s="305">
        <f>'[1]GHG Dashboard Data - Inventory'!DV127</f>
        <v>12800.519869034155</v>
      </c>
      <c r="DS142" s="305">
        <f>'[1]GHG Dashboard Data - Inventory'!DW127</f>
        <v>28962.850814504425</v>
      </c>
      <c r="DT142" s="305" t="str">
        <f>'[1]GHG Dashboard Data - Inventory'!DX127</f>
        <v/>
      </c>
      <c r="DU142" s="305" t="str">
        <f>'[1]GHG Dashboard Data - Inventory'!DY127</f>
        <v/>
      </c>
      <c r="DV142" s="305" t="str">
        <f>'[1]GHG Dashboard Data - Inventory'!DZ127</f>
        <v/>
      </c>
      <c r="DW142" s="305" t="str">
        <f>'[1]GHG Dashboard Data - Inventory'!EA127</f>
        <v/>
      </c>
      <c r="DX142" s="305">
        <f>'[1]GHG Dashboard Data - Inventory'!EB127</f>
        <v>153306.42655129559</v>
      </c>
      <c r="DY142" s="306" t="str">
        <f>'[1]GHG Dashboard Data - Inventory'!EC127</f>
        <v/>
      </c>
      <c r="DZ142" s="307">
        <f>'[1]GHG Dashboard Data - Inventory'!ED127</f>
        <v>2374484.1751591903</v>
      </c>
      <c r="EA142" s="307">
        <f>'[1]GHG Dashboard Data - Inventory'!EE127</f>
        <v>1422784.9550785443</v>
      </c>
      <c r="EB142" s="307">
        <f>'[1]GHG Dashboard Data - Inventory'!EF127</f>
        <v>6181395.142649929</v>
      </c>
      <c r="EC142" s="307">
        <f>'[1]GHG Dashboard Data - Inventory'!EG127</f>
        <v>900281.21899435436</v>
      </c>
      <c r="ED142" s="307">
        <f>'[1]GHG Dashboard Data - Inventory'!EH127</f>
        <v>1681513.9242565904</v>
      </c>
      <c r="EE142" s="307" t="str">
        <f>'[1]GHG Dashboard Data - Inventory'!EI127</f>
        <v/>
      </c>
      <c r="EF142" s="307" t="str">
        <f>'[1]GHG Dashboard Data - Inventory'!EJ127</f>
        <v/>
      </c>
      <c r="EG142" s="307" t="str">
        <f>'[1]GHG Dashboard Data - Inventory'!EK127</f>
        <v/>
      </c>
      <c r="EH142" s="307">
        <f>'[1]GHG Dashboard Data - Inventory'!EL127</f>
        <v>35888.717096646222</v>
      </c>
      <c r="EI142" s="307">
        <f>'[1]GHG Dashboard Data - Inventory'!EM127</f>
        <v>4506479.9928804692</v>
      </c>
      <c r="EJ142" s="307">
        <f>'[1]GHG Dashboard Data - Inventory'!EN127</f>
        <v>49683.78530404123</v>
      </c>
      <c r="EK142" s="307">
        <f>'[1]GHG Dashboard Data - Inventory'!EO127</f>
        <v>178846</v>
      </c>
      <c r="EL142" s="307">
        <f>'[1]GHG Dashboard Data - Inventory'!EP127</f>
        <v>728048.1986863066</v>
      </c>
      <c r="EM142" s="307">
        <f>'[1]GHG Dashboard Data - Inventory'!EQ127</f>
        <v>134902.25113841111</v>
      </c>
      <c r="EN142" s="307" t="str">
        <f>'[1]GHG Dashboard Data - Inventory'!ER127</f>
        <v/>
      </c>
      <c r="EO142" s="307" t="str">
        <f>'[1]GHG Dashboard Data - Inventory'!ES127</f>
        <v/>
      </c>
      <c r="EP142" s="307" t="str">
        <f>'[1]GHG Dashboard Data - Inventory'!ET127</f>
        <v/>
      </c>
      <c r="EQ142" s="307">
        <f>'[1]GHG Dashboard Data - Inventory'!EU127</f>
        <v>38362.725055125265</v>
      </c>
      <c r="ER142" s="307" t="str">
        <f>'[1]GHG Dashboard Data - Inventory'!EV127</f>
        <v/>
      </c>
      <c r="ES142" s="307" t="str">
        <f>'[1]GHG Dashboard Data - Inventory'!EW127</f>
        <v/>
      </c>
      <c r="ET142" s="307" t="str">
        <f>'[1]GHG Dashboard Data - Inventory'!EX127</f>
        <v/>
      </c>
      <c r="EU142" s="307" t="str">
        <f>'[1]GHG Dashboard Data - Inventory'!EY127</f>
        <v/>
      </c>
      <c r="EV142" s="307">
        <f>'[1]GHG Dashboard Data - Inventory'!EZ127</f>
        <v>153306.42655129559</v>
      </c>
      <c r="EW142" s="308">
        <f t="shared" si="110"/>
        <v>2581795.143250945</v>
      </c>
      <c r="EX142" s="309">
        <f>'[1]GHG Dashboard Data - Inventory'!FA127</f>
        <v>19491646.681381397</v>
      </c>
      <c r="EY142" s="309">
        <f>'[1]GHG Dashboard Data - Inventory'!FB127</f>
        <v>5704469.1996264998</v>
      </c>
      <c r="EZ142" s="309">
        <f>'[1]GHG Dashboard Data - Inventory'!FC127</f>
        <v>1491397.3012760233</v>
      </c>
      <c r="FA142" s="309">
        <f>'[1]GHG Dashboard Data - Inventory'!FD127</f>
        <v>20726330.914799757</v>
      </c>
      <c r="FB142" s="309">
        <f>'[1]GHG Dashboard Data - Inventory'!FE127</f>
        <v>14107093.096790051</v>
      </c>
      <c r="FC142" s="309">
        <f>'[1]GHG Dashboard Data - Inventory'!FF127</f>
        <v>1491397.3012760233</v>
      </c>
      <c r="FD142" s="309" t="str">
        <f>'[1]GHG Dashboard Data - Inventory'!FG127</f>
        <v/>
      </c>
      <c r="FE142" s="309">
        <f>'[1]GHG Dashboard Data - Inventory'!FH127</f>
        <v>153306.42655129559</v>
      </c>
      <c r="FF142" s="309" t="str">
        <f>'[1]GHG Dashboard Data - Inventory'!B127</f>
        <v>Yes</v>
      </c>
      <c r="FG142" s="31" t="str">
        <f>IFERROR(VLOOKUP(E142,'Climate data-must not modify'!A:D,4,FALSE),"")</f>
        <v>Mediterranean</v>
      </c>
      <c r="FH142" s="31">
        <f t="shared" si="111"/>
        <v>223138.29376419159</v>
      </c>
      <c r="FI142" s="31">
        <f t="shared" si="112"/>
        <v>3199.6210873146624</v>
      </c>
      <c r="FJ142" s="35"/>
    </row>
    <row r="143" spans="1:166" s="31" customFormat="1">
      <c r="A143" s="31">
        <f t="shared" si="106"/>
        <v>11</v>
      </c>
      <c r="B143" s="31">
        <f t="shared" si="107"/>
        <v>128</v>
      </c>
      <c r="C143" s="34" t="str">
        <f t="shared" si="108"/>
        <v>New Orleans_2014</v>
      </c>
      <c r="D143" s="231">
        <f>'[1]GHG Dashboard Data - Inventory'!H128</f>
        <v>2014</v>
      </c>
      <c r="E143" s="156" t="str">
        <f>'[1]GHG Dashboard Data - Inventory'!C128</f>
        <v>New Orleans</v>
      </c>
      <c r="F143" s="156" t="str">
        <f>'[1]GHG Dashboard Data - Inventory'!D128</f>
        <v>USA</v>
      </c>
      <c r="G143" s="156" t="str">
        <f>'[1]GHG Dashboard Data - Inventory'!E128</f>
        <v>North America</v>
      </c>
      <c r="H143" s="156">
        <f>'[1]GHG Dashboard Data - Inventory'!K128</f>
        <v>384360</v>
      </c>
      <c r="I143" s="156">
        <f>'[1]GHG Dashboard Data - Inventory'!L128</f>
        <v>438</v>
      </c>
      <c r="J143" s="156">
        <f>'[1]GHG Dashboard Data - Inventory'!M128/1000000</f>
        <v>80278</v>
      </c>
      <c r="K143" s="156" t="str">
        <f>'[1]GHG Dashboard Data - Inventory'!J128</f>
        <v>BASIC</v>
      </c>
      <c r="L143" s="148">
        <f>'[1]GHG Dashboard Data - Inventory'!N128</f>
        <v>252525.7302429</v>
      </c>
      <c r="M143" s="148">
        <f>'[1]GHG Dashboard Data - Inventory'!O128</f>
        <v>502007.65556733648</v>
      </c>
      <c r="N143" s="149" t="str">
        <f>'[1]GHG Dashboard Data - Inventory'!P128</f>
        <v>NE</v>
      </c>
      <c r="O143" s="148">
        <f>'[1]GHG Dashboard Data - Inventory'!Q128</f>
        <v>286587.68331045</v>
      </c>
      <c r="P143" s="148">
        <f>'[1]GHG Dashboard Data - Inventory'!R128</f>
        <v>522258.50440479454</v>
      </c>
      <c r="Q143" s="149" t="str">
        <f>'[1]GHG Dashboard Data - Inventory'!S128</f>
        <v>NE</v>
      </c>
      <c r="R143" s="148">
        <f>'[1]GHG Dashboard Data - Inventory'!T128</f>
        <v>76478.019454549998</v>
      </c>
      <c r="S143" s="148">
        <f>'[1]GHG Dashboard Data - Inventory'!U128</f>
        <v>115693.34844663885</v>
      </c>
      <c r="T143" s="149" t="str">
        <f>'[1]GHG Dashboard Data - Inventory'!V128</f>
        <v>NE</v>
      </c>
      <c r="U143" s="148" t="str">
        <f>'[1]GHG Dashboard Data - Inventory'!W128</f>
        <v>IE</v>
      </c>
      <c r="V143" s="148" t="str">
        <f>'[1]GHG Dashboard Data - Inventory'!X128</f>
        <v>IE</v>
      </c>
      <c r="W143" s="149" t="str">
        <f>'[1]GHG Dashboard Data - Inventory'!Y128</f>
        <v>NE</v>
      </c>
      <c r="X143" s="150">
        <f>'[1]GHG Dashboard Data - Inventory'!Z128</f>
        <v>1163922.5360000001</v>
      </c>
      <c r="Y143" s="148" t="str">
        <f>'[1]GHG Dashboard Data - Inventory'!AA128</f>
        <v>NO</v>
      </c>
      <c r="Z143" s="148" t="str">
        <f>'[1]GHG Dashboard Data - Inventory'!AB128</f>
        <v>NO</v>
      </c>
      <c r="AA143" s="149" t="str">
        <f>'[1]GHG Dashboard Data - Inventory'!AC128</f>
        <v>NO</v>
      </c>
      <c r="AB143" s="148" t="str">
        <f>'[1]GHG Dashboard Data - Inventory'!AD128</f>
        <v>NO</v>
      </c>
      <c r="AC143" s="148" t="str">
        <f>'[1]GHG Dashboard Data - Inventory'!AE128</f>
        <v>NO</v>
      </c>
      <c r="AD143" s="149" t="str">
        <f>'[1]GHG Dashboard Data - Inventory'!AF128</f>
        <v>NO</v>
      </c>
      <c r="AE143" s="148" t="str">
        <f>'[1]GHG Dashboard Data - Inventory'!AG128</f>
        <v>NO</v>
      </c>
      <c r="AF143" s="148">
        <f>'[1]GHG Dashboard Data - Inventory'!AH128</f>
        <v>44539.3</v>
      </c>
      <c r="AG143" s="148">
        <f>'[1]GHG Dashboard Data - Inventory'!AI128</f>
        <v>1584567.2296788178</v>
      </c>
      <c r="AH143" s="148" t="str">
        <f>'[1]GHG Dashboard Data - Inventory'!AJ128</f>
        <v>IE</v>
      </c>
      <c r="AI143" s="149" t="str">
        <f>'[1]GHG Dashboard Data - Inventory'!AK128</f>
        <v>NE</v>
      </c>
      <c r="AJ143" s="148">
        <f>'[1]GHG Dashboard Data - Inventory'!AL128</f>
        <v>10809.473854948999</v>
      </c>
      <c r="AK143" s="148">
        <f>'[1]GHG Dashboard Data - Inventory'!AM128</f>
        <v>1001.2666857842693</v>
      </c>
      <c r="AL143" s="149" t="str">
        <f>'[1]GHG Dashboard Data - Inventory'!AN128</f>
        <v>NE</v>
      </c>
      <c r="AM143" s="148">
        <f>'[1]GHG Dashboard Data - Inventory'!AO128</f>
        <v>1747.0304352000001</v>
      </c>
      <c r="AN143" s="148" t="str">
        <f>'[1]GHG Dashboard Data - Inventory'!AP128</f>
        <v>NO</v>
      </c>
      <c r="AO143" s="149" t="str">
        <f>'[1]GHG Dashboard Data - Inventory'!AQ128</f>
        <v>NE</v>
      </c>
      <c r="AP143" s="148" t="str">
        <f>'[1]GHG Dashboard Data - Inventory'!AR128</f>
        <v>NO</v>
      </c>
      <c r="AQ143" s="148" t="str">
        <f>'[1]GHG Dashboard Data - Inventory'!AS128</f>
        <v>NO</v>
      </c>
      <c r="AR143" s="149" t="str">
        <f>'[1]GHG Dashboard Data - Inventory'!AT128</f>
        <v>NE</v>
      </c>
      <c r="AS143" s="148" t="str">
        <f>'[1]GHG Dashboard Data - Inventory'!AU128</f>
        <v>NO</v>
      </c>
      <c r="AT143" s="148" t="str">
        <f>'[1]GHG Dashboard Data - Inventory'!AV128</f>
        <v>NO</v>
      </c>
      <c r="AU143" s="149" t="str">
        <f>'[1]GHG Dashboard Data - Inventory'!AW128</f>
        <v>NE</v>
      </c>
      <c r="AV143" s="148">
        <f>'[1]GHG Dashboard Data - Inventory'!AX128</f>
        <v>93671</v>
      </c>
      <c r="AW143" s="148">
        <f>'[1]GHG Dashboard Data - Inventory'!AY128</f>
        <v>109191</v>
      </c>
      <c r="AX143" s="150" t="str">
        <f>'[1]GHG Dashboard Data - Inventory'!AZ128</f>
        <v>NO</v>
      </c>
      <c r="AY143" s="148" t="str">
        <f>'[1]GHG Dashboard Data - Inventory'!BA128</f>
        <v>NO</v>
      </c>
      <c r="AZ143" s="148" t="str">
        <f>'[1]GHG Dashboard Data - Inventory'!BB128</f>
        <v>NO</v>
      </c>
      <c r="BA143" s="150" t="str">
        <f>'[1]GHG Dashboard Data - Inventory'!BC128</f>
        <v>NO</v>
      </c>
      <c r="BB143" s="148">
        <f>'[1]GHG Dashboard Data - Inventory'!BD128</f>
        <v>1811.42</v>
      </c>
      <c r="BC143" s="148" t="str">
        <f>'[1]GHG Dashboard Data - Inventory'!BE128</f>
        <v>NO</v>
      </c>
      <c r="BD143" s="150" t="str">
        <f>'[1]GHG Dashboard Data - Inventory'!BF128</f>
        <v>NO</v>
      </c>
      <c r="BE143" s="148">
        <f>'[1]GHG Dashboard Data - Inventory'!BG128</f>
        <v>3310</v>
      </c>
      <c r="BF143" s="148" t="str">
        <f>'[1]GHG Dashboard Data - Inventory'!BH128</f>
        <v>NO</v>
      </c>
      <c r="BG143" s="150" t="str">
        <f>'[1]GHG Dashboard Data - Inventory'!BI128</f>
        <v>NO</v>
      </c>
      <c r="BH143" s="149" t="str">
        <f>'[1]GHG Dashboard Data - Inventory'!BJ128</f>
        <v>NE</v>
      </c>
      <c r="BI143" s="149" t="str">
        <f>'[1]GHG Dashboard Data - Inventory'!BK128</f>
        <v>NE</v>
      </c>
      <c r="BJ143" s="149" t="str">
        <f>'[1]GHG Dashboard Data - Inventory'!BL128</f>
        <v>NE</v>
      </c>
      <c r="BK143" s="149" t="str">
        <f>'[1]GHG Dashboard Data - Inventory'!BM128</f>
        <v>NE</v>
      </c>
      <c r="BL143" s="149" t="str">
        <f>'[1]GHG Dashboard Data - Inventory'!BN128</f>
        <v>NE</v>
      </c>
      <c r="BM143" s="151" t="str">
        <f>'[1]GHG Dashboard Data - Inventory'!BO128</f>
        <v>NE</v>
      </c>
      <c r="BN143" s="269">
        <f>'[1]GHG Dashboard Data - Inventory'!BP128</f>
        <v>0</v>
      </c>
      <c r="BO143" s="269">
        <f>'[1]GHG Dashboard Data - Inventory'!BQ128</f>
        <v>0</v>
      </c>
      <c r="BP143" s="269">
        <f>'[1]GHG Dashboard Data - Inventory'!BR128</f>
        <v>0</v>
      </c>
      <c r="BQ143" s="269">
        <f>'[1]GHG Dashboard Data - Inventory'!BS128</f>
        <v>0</v>
      </c>
      <c r="BR143" s="269">
        <f>'[1]GHG Dashboard Data - Inventory'!BT128</f>
        <v>0</v>
      </c>
      <c r="BS143" s="269">
        <f>'[1]GHG Dashboard Data - Inventory'!BU128</f>
        <v>0</v>
      </c>
      <c r="BT143" s="152" t="str">
        <f t="shared" si="109"/>
        <v>New Orleans_2014</v>
      </c>
      <c r="BU143" s="152">
        <f>'[1]GHG Dashboard Data - Inventory'!BW128</f>
        <v>3606198.6620814209</v>
      </c>
      <c r="BV143" s="152">
        <f>'[1]GHG Dashboard Data - Inventory'!BX128</f>
        <v>3606198.6620814209</v>
      </c>
      <c r="BW143" s="152">
        <f>'[1]GHG Dashboard Data - Inventory'!BY128</f>
        <v>3606198.6620814209</v>
      </c>
      <c r="BX143" s="152">
        <f>'[1]GHG Dashboard Data - Inventory'!BZ128</f>
        <v>3519969.4229768668</v>
      </c>
      <c r="BY143" s="302">
        <f>'[1]GHG Dashboard Data - Inventory'!CA128</f>
        <v>1800090.2414266698</v>
      </c>
      <c r="BZ143" s="302">
        <f>'[1]GHG Dashboard Data - Inventory'!CB128</f>
        <v>1598125.0006547512</v>
      </c>
      <c r="CA143" s="302">
        <f>'[1]GHG Dashboard Data - Inventory'!CC128</f>
        <v>207983.42</v>
      </c>
      <c r="CB143" s="303">
        <f>'[1]GHG Dashboard Data - Inventory'!CD128</f>
        <v>1800090.2414266698</v>
      </c>
      <c r="CC143" s="303">
        <f>'[1]GHG Dashboard Data - Inventory'!CE128</f>
        <v>1598125.0006547512</v>
      </c>
      <c r="CD143" s="303">
        <f>'[1]GHG Dashboard Data - Inventory'!CF128</f>
        <v>207983.42</v>
      </c>
      <c r="CE143" s="303" t="str">
        <f>'[1]GHG Dashboard Data - Inventory'!CG128</f>
        <v/>
      </c>
      <c r="CF143" s="303" t="str">
        <f>'[1]GHG Dashboard Data - Inventory'!CH128</f>
        <v/>
      </c>
      <c r="CG143" s="304">
        <f>'[1]GHG Dashboard Data - Inventory'!CI128</f>
        <v>1824053.2690079</v>
      </c>
      <c r="CH143" s="304">
        <f>'[1]GHG Dashboard Data - Inventory'!CK128</f>
        <v>1597123.7339689669</v>
      </c>
      <c r="CI143" s="304">
        <f>SUM('[1]GHG Dashboard Data - Inventory'!CL128:CM128)</f>
        <v>98792.42</v>
      </c>
      <c r="CJ143" s="304" t="str">
        <f>'[1]GHG Dashboard Data - Inventory'!CN128</f>
        <v/>
      </c>
      <c r="CK143" s="304" t="str">
        <f>'[1]GHG Dashboard Data - Inventory'!CO128</f>
        <v/>
      </c>
      <c r="CL143" s="302">
        <f>'[1]GHG Dashboard Data - Inventory'!CP128</f>
        <v>754533.38581023645</v>
      </c>
      <c r="CM143" s="302">
        <f>'[1]GHG Dashboard Data - Inventory'!CQ128</f>
        <v>808846.18771524448</v>
      </c>
      <c r="CN143" s="302">
        <f>'[1]GHG Dashboard Data - Inventory'!CR128</f>
        <v>192171.36790118885</v>
      </c>
      <c r="CO143" s="302" t="str">
        <f>'[1]GHG Dashboard Data - Inventory'!CS128</f>
        <v/>
      </c>
      <c r="CP143" s="302" t="str">
        <f>'[1]GHG Dashboard Data - Inventory'!CT128</f>
        <v/>
      </c>
      <c r="CQ143" s="302" t="str">
        <f>'[1]GHG Dashboard Data - Inventory'!CU128</f>
        <v/>
      </c>
      <c r="CR143" s="302" t="str">
        <f>'[1]GHG Dashboard Data - Inventory'!CV128</f>
        <v/>
      </c>
      <c r="CS143" s="302">
        <f>'[1]GHG Dashboard Data - Inventory'!CW128</f>
        <v>44539.3</v>
      </c>
      <c r="CT143" s="302">
        <f>'[1]GHG Dashboard Data - Inventory'!CX128</f>
        <v>1584567.2296788178</v>
      </c>
      <c r="CU143" s="302">
        <f>'[1]GHG Dashboard Data - Inventory'!CY128</f>
        <v>11810.740540733268</v>
      </c>
      <c r="CV143" s="302">
        <f>'[1]GHG Dashboard Data - Inventory'!CZ128</f>
        <v>1747.0304352000001</v>
      </c>
      <c r="CW143" s="302" t="str">
        <f>'[1]GHG Dashboard Data - Inventory'!DA128</f>
        <v/>
      </c>
      <c r="CX143" s="302" t="str">
        <f>'[1]GHG Dashboard Data - Inventory'!DB128</f>
        <v/>
      </c>
      <c r="CY143" s="302">
        <f>'[1]GHG Dashboard Data - Inventory'!DC128</f>
        <v>202862</v>
      </c>
      <c r="CZ143" s="302" t="str">
        <f>'[1]GHG Dashboard Data - Inventory'!DD128</f>
        <v/>
      </c>
      <c r="DA143" s="302">
        <f>'[1]GHG Dashboard Data - Inventory'!DE128</f>
        <v>1811.42</v>
      </c>
      <c r="DB143" s="302">
        <f>'[1]GHG Dashboard Data - Inventory'!DF128</f>
        <v>3310</v>
      </c>
      <c r="DC143" s="305">
        <f>'[1]GHG Dashboard Data - Inventory'!DG128</f>
        <v>754533.38581023645</v>
      </c>
      <c r="DD143" s="305">
        <f>'[1]GHG Dashboard Data - Inventory'!DH128</f>
        <v>808846.18771524448</v>
      </c>
      <c r="DE143" s="305">
        <f>'[1]GHG Dashboard Data - Inventory'!DI128</f>
        <v>192171.36790118885</v>
      </c>
      <c r="DF143" s="305" t="str">
        <f>'[1]GHG Dashboard Data - Inventory'!DJ128</f>
        <v/>
      </c>
      <c r="DG143" s="305" t="str">
        <f>'[1]GHG Dashboard Data - Inventory'!DK128</f>
        <v/>
      </c>
      <c r="DH143" s="305" t="str">
        <f>'[1]GHG Dashboard Data - Inventory'!DL128</f>
        <v/>
      </c>
      <c r="DI143" s="305" t="str">
        <f>'[1]GHG Dashboard Data - Inventory'!DM128</f>
        <v/>
      </c>
      <c r="DJ143" s="305">
        <f>'[1]GHG Dashboard Data - Inventory'!DN128</f>
        <v>44539.3</v>
      </c>
      <c r="DK143" s="305">
        <f>'[1]GHG Dashboard Data - Inventory'!DO128</f>
        <v>1584567.2296788178</v>
      </c>
      <c r="DL143" s="305">
        <f>'[1]GHG Dashboard Data - Inventory'!DP128</f>
        <v>11810.740540733268</v>
      </c>
      <c r="DM143" s="305">
        <f>'[1]GHG Dashboard Data - Inventory'!DQ128</f>
        <v>1747.0304352000001</v>
      </c>
      <c r="DN143" s="305" t="str">
        <f>'[1]GHG Dashboard Data - Inventory'!DR128</f>
        <v/>
      </c>
      <c r="DO143" s="305" t="str">
        <f>'[1]GHG Dashboard Data - Inventory'!DS128</f>
        <v/>
      </c>
      <c r="DP143" s="305">
        <f>'[1]GHG Dashboard Data - Inventory'!DT128</f>
        <v>202862</v>
      </c>
      <c r="DQ143" s="305" t="str">
        <f>'[1]GHG Dashboard Data - Inventory'!DU128</f>
        <v/>
      </c>
      <c r="DR143" s="305">
        <f>'[1]GHG Dashboard Data - Inventory'!DV128</f>
        <v>1811.42</v>
      </c>
      <c r="DS143" s="305">
        <f>'[1]GHG Dashboard Data - Inventory'!DW128</f>
        <v>3310</v>
      </c>
      <c r="DT143" s="305" t="str">
        <f>'[1]GHG Dashboard Data - Inventory'!DX128</f>
        <v/>
      </c>
      <c r="DU143" s="305" t="str">
        <f>'[1]GHG Dashboard Data - Inventory'!DY128</f>
        <v/>
      </c>
      <c r="DV143" s="305" t="str">
        <f>'[1]GHG Dashboard Data - Inventory'!DZ128</f>
        <v/>
      </c>
      <c r="DW143" s="305" t="str">
        <f>'[1]GHG Dashboard Data - Inventory'!EA128</f>
        <v/>
      </c>
      <c r="DX143" s="305" t="str">
        <f>'[1]GHG Dashboard Data - Inventory'!EB128</f>
        <v/>
      </c>
      <c r="DY143" s="306" t="str">
        <f>'[1]GHG Dashboard Data - Inventory'!EC128</f>
        <v/>
      </c>
      <c r="DZ143" s="307">
        <f>'[1]GHG Dashboard Data - Inventory'!ED128</f>
        <v>252525.7302429</v>
      </c>
      <c r="EA143" s="307">
        <f>'[1]GHG Dashboard Data - Inventory'!EE128</f>
        <v>286587.68331045</v>
      </c>
      <c r="EB143" s="307">
        <f>'[1]GHG Dashboard Data - Inventory'!EF128</f>
        <v>76478.019454549998</v>
      </c>
      <c r="EC143" s="307" t="str">
        <f>'[1]GHG Dashboard Data - Inventory'!EG128</f>
        <v/>
      </c>
      <c r="ED143" s="307">
        <f>'[1]GHG Dashboard Data - Inventory'!EH128</f>
        <v>1163922.5360000001</v>
      </c>
      <c r="EE143" s="307" t="str">
        <f>'[1]GHG Dashboard Data - Inventory'!EI128</f>
        <v/>
      </c>
      <c r="EF143" s="307" t="str">
        <f>'[1]GHG Dashboard Data - Inventory'!EJ128</f>
        <v/>
      </c>
      <c r="EG143" s="307" t="str">
        <f>'[1]GHG Dashboard Data - Inventory'!EK128</f>
        <v/>
      </c>
      <c r="EH143" s="307">
        <f>'[1]GHG Dashboard Data - Inventory'!EL128</f>
        <v>44539.3</v>
      </c>
      <c r="EI143" s="307">
        <f>'[1]GHG Dashboard Data - Inventory'!EM128</f>
        <v>1584567.2296788178</v>
      </c>
      <c r="EJ143" s="307">
        <f>'[1]GHG Dashboard Data - Inventory'!EN128</f>
        <v>10809.473854948999</v>
      </c>
      <c r="EK143" s="307">
        <f>'[1]GHG Dashboard Data - Inventory'!EO128</f>
        <v>1747.0304352000001</v>
      </c>
      <c r="EL143" s="307" t="str">
        <f>'[1]GHG Dashboard Data - Inventory'!EP128</f>
        <v/>
      </c>
      <c r="EM143" s="307" t="str">
        <f>'[1]GHG Dashboard Data - Inventory'!EQ128</f>
        <v/>
      </c>
      <c r="EN143" s="307">
        <f>'[1]GHG Dashboard Data - Inventory'!ER128</f>
        <v>93671</v>
      </c>
      <c r="EO143" s="307" t="str">
        <f>'[1]GHG Dashboard Data - Inventory'!ES128</f>
        <v/>
      </c>
      <c r="EP143" s="307">
        <f>'[1]GHG Dashboard Data - Inventory'!ET128</f>
        <v>1811.42</v>
      </c>
      <c r="EQ143" s="307">
        <f>'[1]GHG Dashboard Data - Inventory'!EU128</f>
        <v>3310</v>
      </c>
      <c r="ER143" s="307" t="str">
        <f>'[1]GHG Dashboard Data - Inventory'!EV128</f>
        <v/>
      </c>
      <c r="ES143" s="307" t="str">
        <f>'[1]GHG Dashboard Data - Inventory'!EW128</f>
        <v/>
      </c>
      <c r="ET143" s="307" t="str">
        <f>'[1]GHG Dashboard Data - Inventory'!EX128</f>
        <v/>
      </c>
      <c r="EU143" s="307" t="str">
        <f>'[1]GHG Dashboard Data - Inventory'!EY128</f>
        <v/>
      </c>
      <c r="EV143" s="307" t="str">
        <f>'[1]GHG Dashboard Data - Inventory'!EZ128</f>
        <v/>
      </c>
      <c r="EW143" s="308">
        <f t="shared" si="110"/>
        <v>1163922.5360000001</v>
      </c>
      <c r="EX143" s="309">
        <f>'[1]GHG Dashboard Data - Inventory'!FA128</f>
        <v>1800090.2414266698</v>
      </c>
      <c r="EY143" s="309">
        <f>'[1]GHG Dashboard Data - Inventory'!FB128</f>
        <v>1598125.0006547512</v>
      </c>
      <c r="EZ143" s="309">
        <f>'[1]GHG Dashboard Data - Inventory'!FC128</f>
        <v>207983.42</v>
      </c>
      <c r="FA143" s="309">
        <f>'[1]GHG Dashboard Data - Inventory'!FD128</f>
        <v>1800090.2414266698</v>
      </c>
      <c r="FB143" s="309">
        <f>'[1]GHG Dashboard Data - Inventory'!FE128</f>
        <v>1598125.0006547512</v>
      </c>
      <c r="FC143" s="309">
        <f>'[1]GHG Dashboard Data - Inventory'!FF128</f>
        <v>207983.42</v>
      </c>
      <c r="FD143" s="309" t="str">
        <f>'[1]GHG Dashboard Data - Inventory'!FG128</f>
        <v/>
      </c>
      <c r="FE143" s="309" t="str">
        <f>'[1]GHG Dashboard Data - Inventory'!FH128</f>
        <v/>
      </c>
      <c r="FF143" s="309" t="str">
        <f>'[1]GHG Dashboard Data - Inventory'!B128</f>
        <v>Yes</v>
      </c>
      <c r="FG143" s="31" t="str">
        <f>IFERROR(VLOOKUP(E143,'Climate data-must not modify'!A:D,4,FALSE),"")</f>
        <v>Sub-tropical</v>
      </c>
      <c r="FH143" s="31">
        <f t="shared" si="111"/>
        <v>208861.48402539286</v>
      </c>
      <c r="FI143" s="31">
        <f t="shared" si="112"/>
        <v>877.53424657534242</v>
      </c>
      <c r="FJ143" s="35"/>
    </row>
    <row r="144" spans="1:166" s="31" customFormat="1">
      <c r="A144" s="31">
        <f t="shared" si="106"/>
        <v>11</v>
      </c>
      <c r="B144" s="31">
        <f t="shared" si="107"/>
        <v>129</v>
      </c>
      <c r="C144" s="34" t="str">
        <f t="shared" si="108"/>
        <v>Basel_2014</v>
      </c>
      <c r="D144" s="231">
        <f>'[1]GHG Dashboard Data - Inventory'!H129</f>
        <v>2014</v>
      </c>
      <c r="E144" s="156" t="str">
        <f>'[1]GHG Dashboard Data - Inventory'!C129</f>
        <v>Basel</v>
      </c>
      <c r="F144" s="156" t="str">
        <f>'[1]GHG Dashboard Data - Inventory'!D129</f>
        <v>Switzerland</v>
      </c>
      <c r="G144" s="156" t="str">
        <f>'[1]GHG Dashboard Data - Inventory'!E129</f>
        <v>Europe</v>
      </c>
      <c r="H144" s="156">
        <f>'[1]GHG Dashboard Data - Inventory'!K129</f>
        <v>196086</v>
      </c>
      <c r="I144" s="156">
        <f>'[1]GHG Dashboard Data - Inventory'!L129</f>
        <v>36.957099999999997</v>
      </c>
      <c r="J144" s="156">
        <f>'[1]GHG Dashboard Data - Inventory'!M129/1000000</f>
        <v>31736.928240827288</v>
      </c>
      <c r="K144" s="156" t="str">
        <f>'[1]GHG Dashboard Data - Inventory'!J129</f>
        <v>BASIC</v>
      </c>
      <c r="L144" s="148">
        <f>'[1]GHG Dashboard Data - Inventory'!N129</f>
        <v>108761.84096527827</v>
      </c>
      <c r="M144" s="148">
        <f>'[1]GHG Dashboard Data - Inventory'!O129</f>
        <v>129106.80832833707</v>
      </c>
      <c r="N144" s="149">
        <f>'[1]GHG Dashboard Data - Inventory'!P129</f>
        <v>11270.94101230585</v>
      </c>
      <c r="O144" s="148">
        <f>'[1]GHG Dashboard Data - Inventory'!Q129</f>
        <v>149019.53462185815</v>
      </c>
      <c r="P144" s="148">
        <f>'[1]GHG Dashboard Data - Inventory'!R129</f>
        <v>170278.55234874354</v>
      </c>
      <c r="Q144" s="149">
        <f>'[1]GHG Dashboard Data - Inventory'!S129</f>
        <v>15163.248106090641</v>
      </c>
      <c r="R144" s="148">
        <f>'[1]GHG Dashboard Data - Inventory'!T129</f>
        <v>62009.621480936257</v>
      </c>
      <c r="S144" s="148">
        <f>'[1]GHG Dashboard Data - Inventory'!U129</f>
        <v>18919.839149860396</v>
      </c>
      <c r="T144" s="149">
        <f>'[1]GHG Dashboard Data - Inventory'!V129</f>
        <v>1684.8053451211813</v>
      </c>
      <c r="U144" s="148" t="str">
        <f>'[1]GHG Dashboard Data - Inventory'!W129</f>
        <v>IE</v>
      </c>
      <c r="V144" s="148" t="str">
        <f>'[1]GHG Dashboard Data - Inventory'!X129</f>
        <v>IE</v>
      </c>
      <c r="W144" s="149" t="str">
        <f>'[1]GHG Dashboard Data - Inventory'!Y129</f>
        <v>IE</v>
      </c>
      <c r="X144" s="150">
        <f>'[1]GHG Dashboard Data - Inventory'!Z129</f>
        <v>279558.4749500379</v>
      </c>
      <c r="Y144" s="148">
        <f>'[1]GHG Dashboard Data - Inventory'!AA129</f>
        <v>46</v>
      </c>
      <c r="Z144" s="148" t="str">
        <f>'[1]GHG Dashboard Data - Inventory'!AB129</f>
        <v>IE</v>
      </c>
      <c r="AA144" s="149" t="str">
        <f>'[1]GHG Dashboard Data - Inventory'!AC129</f>
        <v>IE</v>
      </c>
      <c r="AB144" s="148">
        <f>'[1]GHG Dashboard Data - Inventory'!AD129</f>
        <v>243</v>
      </c>
      <c r="AC144" s="148" t="str">
        <f>'[1]GHG Dashboard Data - Inventory'!AE129</f>
        <v>NO</v>
      </c>
      <c r="AD144" s="149" t="str">
        <f>'[1]GHG Dashboard Data - Inventory'!AF129</f>
        <v>NO</v>
      </c>
      <c r="AE144" s="148" t="str">
        <f>'[1]GHG Dashboard Data - Inventory'!AG129</f>
        <v>NO</v>
      </c>
      <c r="AF144" s="148">
        <f>'[1]GHG Dashboard Data - Inventory'!AH129</f>
        <v>13698.654339215998</v>
      </c>
      <c r="AG144" s="148">
        <f>'[1]GHG Dashboard Data - Inventory'!AI129</f>
        <v>159508.297616</v>
      </c>
      <c r="AH144" s="148">
        <f>'[1]GHG Dashboard Data - Inventory'!AJ129</f>
        <v>1353.2850000000001</v>
      </c>
      <c r="AI144" s="149" t="str">
        <f>'[1]GHG Dashboard Data - Inventory'!AK129</f>
        <v>NE</v>
      </c>
      <c r="AJ144" s="148">
        <f>'[1]GHG Dashboard Data - Inventory'!AL129</f>
        <v>782.45327784549147</v>
      </c>
      <c r="AK144" s="148">
        <f>'[1]GHG Dashboard Data - Inventory'!AM129</f>
        <v>2162.05711190785</v>
      </c>
      <c r="AL144" s="149" t="str">
        <f>'[1]GHG Dashboard Data - Inventory'!AN129</f>
        <v>NE</v>
      </c>
      <c r="AM144" s="148">
        <f>'[1]GHG Dashboard Data - Inventory'!AO129</f>
        <v>4273</v>
      </c>
      <c r="AN144" s="148" t="str">
        <f>'[1]GHG Dashboard Data - Inventory'!AP129</f>
        <v>NO</v>
      </c>
      <c r="AO144" s="149" t="str">
        <f>'[1]GHG Dashboard Data - Inventory'!AQ129</f>
        <v>NE</v>
      </c>
      <c r="AP144" s="148" t="str">
        <f>'[1]GHG Dashboard Data - Inventory'!AR129</f>
        <v>NO</v>
      </c>
      <c r="AQ144" s="148" t="str">
        <f>'[1]GHG Dashboard Data - Inventory'!AS129</f>
        <v>NO</v>
      </c>
      <c r="AR144" s="149" t="str">
        <f>'[1]GHG Dashboard Data - Inventory'!AT129</f>
        <v>NE</v>
      </c>
      <c r="AS144" s="148" t="str">
        <f>'[1]GHG Dashboard Data - Inventory'!AU129</f>
        <v>NO</v>
      </c>
      <c r="AT144" s="148" t="str">
        <f>'[1]GHG Dashboard Data - Inventory'!AV129</f>
        <v>IE</v>
      </c>
      <c r="AU144" s="149" t="str">
        <f>'[1]GHG Dashboard Data - Inventory'!AW129</f>
        <v>NO</v>
      </c>
      <c r="AV144" s="148" t="str">
        <f>'[1]GHG Dashboard Data - Inventory'!AX129</f>
        <v>NO</v>
      </c>
      <c r="AW144" s="148">
        <f>'[1]GHG Dashboard Data - Inventory'!AY129</f>
        <v>65.056477902941921</v>
      </c>
      <c r="AX144" s="150" t="str">
        <f>'[1]GHG Dashboard Data - Inventory'!AZ129</f>
        <v>NO</v>
      </c>
      <c r="AY144" s="148">
        <f>'[1]GHG Dashboard Data - Inventory'!BA129</f>
        <v>1758.9275</v>
      </c>
      <c r="AZ144" s="148">
        <f>'[1]GHG Dashboard Data - Inventory'!BB129</f>
        <v>544.36</v>
      </c>
      <c r="BA144" s="150" t="str">
        <f>'[1]GHG Dashboard Data - Inventory'!BC129</f>
        <v>NO</v>
      </c>
      <c r="BB144" s="148" t="str">
        <f>'[1]GHG Dashboard Data - Inventory'!BD129</f>
        <v>NO</v>
      </c>
      <c r="BC144" s="148" t="str">
        <f>'[1]GHG Dashboard Data - Inventory'!BE129</f>
        <v>NO</v>
      </c>
      <c r="BD144" s="150" t="str">
        <f>'[1]GHG Dashboard Data - Inventory'!BF129</f>
        <v>NO</v>
      </c>
      <c r="BE144" s="148">
        <f>'[1]GHG Dashboard Data - Inventory'!BG129</f>
        <v>3172.322784</v>
      </c>
      <c r="BF144" s="148" t="str">
        <f>'[1]GHG Dashboard Data - Inventory'!BH129</f>
        <v>NO</v>
      </c>
      <c r="BG144" s="150">
        <f>'[1]GHG Dashboard Data - Inventory'!BI129</f>
        <v>1099.44</v>
      </c>
      <c r="BH144" s="149" t="str">
        <f>'[1]GHG Dashboard Data - Inventory'!BJ129</f>
        <v>NE</v>
      </c>
      <c r="BI144" s="149" t="str">
        <f>'[1]GHG Dashboard Data - Inventory'!BK129</f>
        <v>NE</v>
      </c>
      <c r="BJ144" s="149" t="str">
        <f>'[1]GHG Dashboard Data - Inventory'!BL129</f>
        <v>NE</v>
      </c>
      <c r="BK144" s="149" t="str">
        <f>'[1]GHG Dashboard Data - Inventory'!BM129</f>
        <v>NE</v>
      </c>
      <c r="BL144" s="149" t="str">
        <f>'[1]GHG Dashboard Data - Inventory'!BN129</f>
        <v>NE</v>
      </c>
      <c r="BM144" s="151" t="str">
        <f>'[1]GHG Dashboard Data - Inventory'!BO129</f>
        <v>NE</v>
      </c>
      <c r="BN144" s="269">
        <f>'[1]GHG Dashboard Data - Inventory'!BP129</f>
        <v>0</v>
      </c>
      <c r="BO144" s="269">
        <f>'[1]GHG Dashboard Data - Inventory'!BQ129</f>
        <v>0</v>
      </c>
      <c r="BP144" s="269">
        <f>'[1]GHG Dashboard Data - Inventory'!BR129</f>
        <v>0</v>
      </c>
      <c r="BQ144" s="269">
        <f>'[1]GHG Dashboard Data - Inventory'!BS129</f>
        <v>0</v>
      </c>
      <c r="BR144" s="269">
        <f>'[1]GHG Dashboard Data - Inventory'!BT129</f>
        <v>0</v>
      </c>
      <c r="BS144" s="269">
        <f>'[1]GHG Dashboard Data - Inventory'!BU129</f>
        <v>0</v>
      </c>
      <c r="BT144" s="152" t="str">
        <f t="shared" si="109"/>
        <v>Basel_2014</v>
      </c>
      <c r="BU144" s="152">
        <f>'[1]GHG Dashboard Data - Inventory'!BW129</f>
        <v>825703.61100188596</v>
      </c>
      <c r="BV144" s="152">
        <f>'[1]GHG Dashboard Data - Inventory'!BX129</f>
        <v>853822.60546540364</v>
      </c>
      <c r="BW144" s="152">
        <f>'[1]GHG Dashboard Data - Inventory'!BY129</f>
        <v>853822.60546540364</v>
      </c>
      <c r="BX144" s="152">
        <f>'[1]GHG Dashboard Data - Inventory'!BZ129</f>
        <v>783931.56753517187</v>
      </c>
      <c r="BY144" s="302">
        <f>'[1]GHG Dashboard Data - Inventory'!CA129</f>
        <v>652083.85123422963</v>
      </c>
      <c r="BZ144" s="302">
        <f>'[1]GHG Dashboard Data - Inventory'!CB129</f>
        <v>168079.09300575336</v>
      </c>
      <c r="CA144" s="302">
        <f>'[1]GHG Dashboard Data - Inventory'!CC129</f>
        <v>5540.6667619029413</v>
      </c>
      <c r="CB144" s="303">
        <f>'[1]GHG Dashboard Data - Inventory'!CD129</f>
        <v>680202.84569774731</v>
      </c>
      <c r="CC144" s="303">
        <f>'[1]GHG Dashboard Data - Inventory'!CE129</f>
        <v>168079.09300575336</v>
      </c>
      <c r="CD144" s="303">
        <f>'[1]GHG Dashboard Data - Inventory'!CF129</f>
        <v>5540.6667619029413</v>
      </c>
      <c r="CE144" s="303" t="str">
        <f>'[1]GHG Dashboard Data - Inventory'!CG129</f>
        <v/>
      </c>
      <c r="CF144" s="303" t="str">
        <f>'[1]GHG Dashboard Data - Inventory'!CH129</f>
        <v/>
      </c>
      <c r="CG144" s="304">
        <f>'[1]GHG Dashboard Data - Inventory'!CI129</f>
        <v>613337.12635732652</v>
      </c>
      <c r="CH144" s="304">
        <f>'[1]GHG Dashboard Data - Inventory'!CK129</f>
        <v>164563.75089384548</v>
      </c>
      <c r="CI144" s="304">
        <f>SUM('[1]GHG Dashboard Data - Inventory'!CL129:CM129)</f>
        <v>6030.6902840000002</v>
      </c>
      <c r="CJ144" s="304" t="str">
        <f>'[1]GHG Dashboard Data - Inventory'!CN129</f>
        <v/>
      </c>
      <c r="CK144" s="304" t="str">
        <f>'[1]GHG Dashboard Data - Inventory'!CO129</f>
        <v/>
      </c>
      <c r="CL144" s="302">
        <f>'[1]GHG Dashboard Data - Inventory'!CP129</f>
        <v>237868.64929361534</v>
      </c>
      <c r="CM144" s="302">
        <f>'[1]GHG Dashboard Data - Inventory'!CQ129</f>
        <v>319298.0869706017</v>
      </c>
      <c r="CN144" s="302">
        <f>'[1]GHG Dashboard Data - Inventory'!CR129</f>
        <v>80929.460630796646</v>
      </c>
      <c r="CO144" s="302" t="str">
        <f>'[1]GHG Dashboard Data - Inventory'!CS129</f>
        <v/>
      </c>
      <c r="CP144" s="302">
        <f>'[1]GHG Dashboard Data - Inventory'!CT129</f>
        <v>46</v>
      </c>
      <c r="CQ144" s="302">
        <f>'[1]GHG Dashboard Data - Inventory'!CU129</f>
        <v>243</v>
      </c>
      <c r="CR144" s="302" t="str">
        <f>'[1]GHG Dashboard Data - Inventory'!CV129</f>
        <v/>
      </c>
      <c r="CS144" s="302">
        <f>'[1]GHG Dashboard Data - Inventory'!CW129</f>
        <v>13698.654339215998</v>
      </c>
      <c r="CT144" s="302">
        <f>'[1]GHG Dashboard Data - Inventory'!CX129</f>
        <v>160861.582616</v>
      </c>
      <c r="CU144" s="302">
        <f>'[1]GHG Dashboard Data - Inventory'!CY129</f>
        <v>2944.5103897533413</v>
      </c>
      <c r="CV144" s="302">
        <f>'[1]GHG Dashboard Data - Inventory'!CZ129</f>
        <v>4273</v>
      </c>
      <c r="CW144" s="302" t="str">
        <f>'[1]GHG Dashboard Data - Inventory'!DA129</f>
        <v/>
      </c>
      <c r="CX144" s="302" t="str">
        <f>'[1]GHG Dashboard Data - Inventory'!DB129</f>
        <v/>
      </c>
      <c r="CY144" s="302">
        <f>'[1]GHG Dashboard Data - Inventory'!DC129</f>
        <v>65.056477902941921</v>
      </c>
      <c r="CZ144" s="302">
        <f>'[1]GHG Dashboard Data - Inventory'!DD129</f>
        <v>2303.2874999999999</v>
      </c>
      <c r="DA144" s="302" t="str">
        <f>'[1]GHG Dashboard Data - Inventory'!DE129</f>
        <v/>
      </c>
      <c r="DB144" s="302">
        <f>'[1]GHG Dashboard Data - Inventory'!DF129</f>
        <v>3172.322784</v>
      </c>
      <c r="DC144" s="305">
        <f>'[1]GHG Dashboard Data - Inventory'!DG129</f>
        <v>249139.59030592119</v>
      </c>
      <c r="DD144" s="305">
        <f>'[1]GHG Dashboard Data - Inventory'!DH129</f>
        <v>334461.33507669234</v>
      </c>
      <c r="DE144" s="305">
        <f>'[1]GHG Dashboard Data - Inventory'!DI129</f>
        <v>82614.26597591782</v>
      </c>
      <c r="DF144" s="305" t="str">
        <f>'[1]GHG Dashboard Data - Inventory'!DJ129</f>
        <v/>
      </c>
      <c r="DG144" s="305">
        <f>'[1]GHG Dashboard Data - Inventory'!DK129</f>
        <v>46</v>
      </c>
      <c r="DH144" s="305">
        <f>'[1]GHG Dashboard Data - Inventory'!DL129</f>
        <v>243</v>
      </c>
      <c r="DI144" s="305" t="str">
        <f>'[1]GHG Dashboard Data - Inventory'!DM129</f>
        <v/>
      </c>
      <c r="DJ144" s="305">
        <f>'[1]GHG Dashboard Data - Inventory'!DN129</f>
        <v>13698.654339215998</v>
      </c>
      <c r="DK144" s="305">
        <f>'[1]GHG Dashboard Data - Inventory'!DO129</f>
        <v>160861.582616</v>
      </c>
      <c r="DL144" s="305">
        <f>'[1]GHG Dashboard Data - Inventory'!DP129</f>
        <v>2944.5103897533413</v>
      </c>
      <c r="DM144" s="305">
        <f>'[1]GHG Dashboard Data - Inventory'!DQ129</f>
        <v>4273</v>
      </c>
      <c r="DN144" s="305" t="str">
        <f>'[1]GHG Dashboard Data - Inventory'!DR129</f>
        <v/>
      </c>
      <c r="DO144" s="305" t="str">
        <f>'[1]GHG Dashboard Data - Inventory'!DS129</f>
        <v/>
      </c>
      <c r="DP144" s="305">
        <f>'[1]GHG Dashboard Data - Inventory'!DT129</f>
        <v>65.056477902941921</v>
      </c>
      <c r="DQ144" s="305">
        <f>'[1]GHG Dashboard Data - Inventory'!DU129</f>
        <v>2303.2874999999999</v>
      </c>
      <c r="DR144" s="305" t="str">
        <f>'[1]GHG Dashboard Data - Inventory'!DV129</f>
        <v/>
      </c>
      <c r="DS144" s="305">
        <f>'[1]GHG Dashboard Data - Inventory'!DW129</f>
        <v>3172.322784</v>
      </c>
      <c r="DT144" s="305" t="str">
        <f>'[1]GHG Dashboard Data - Inventory'!DX129</f>
        <v/>
      </c>
      <c r="DU144" s="305" t="str">
        <f>'[1]GHG Dashboard Data - Inventory'!DY129</f>
        <v/>
      </c>
      <c r="DV144" s="305" t="str">
        <f>'[1]GHG Dashboard Data - Inventory'!DZ129</f>
        <v/>
      </c>
      <c r="DW144" s="305" t="str">
        <f>'[1]GHG Dashboard Data - Inventory'!EA129</f>
        <v/>
      </c>
      <c r="DX144" s="305" t="str">
        <f>'[1]GHG Dashboard Data - Inventory'!EB129</f>
        <v/>
      </c>
      <c r="DY144" s="306" t="str">
        <f>'[1]GHG Dashboard Data - Inventory'!EC129</f>
        <v/>
      </c>
      <c r="DZ144" s="307">
        <f>'[1]GHG Dashboard Data - Inventory'!ED129</f>
        <v>108761.84096527827</v>
      </c>
      <c r="EA144" s="307">
        <f>'[1]GHG Dashboard Data - Inventory'!EE129</f>
        <v>149019.53462185815</v>
      </c>
      <c r="EB144" s="307">
        <f>'[1]GHG Dashboard Data - Inventory'!EF129</f>
        <v>62009.621480936257</v>
      </c>
      <c r="EC144" s="307" t="str">
        <f>'[1]GHG Dashboard Data - Inventory'!EG129</f>
        <v/>
      </c>
      <c r="ED144" s="307">
        <f>'[1]GHG Dashboard Data - Inventory'!EH129</f>
        <v>279558.4749500379</v>
      </c>
      <c r="EE144" s="307">
        <f>'[1]GHG Dashboard Data - Inventory'!EI129</f>
        <v>46</v>
      </c>
      <c r="EF144" s="307">
        <f>'[1]GHG Dashboard Data - Inventory'!EJ129</f>
        <v>243</v>
      </c>
      <c r="EG144" s="307" t="str">
        <f>'[1]GHG Dashboard Data - Inventory'!EK129</f>
        <v/>
      </c>
      <c r="EH144" s="307">
        <f>'[1]GHG Dashboard Data - Inventory'!EL129</f>
        <v>13698.654339215998</v>
      </c>
      <c r="EI144" s="307">
        <f>'[1]GHG Dashboard Data - Inventory'!EM129</f>
        <v>159508.297616</v>
      </c>
      <c r="EJ144" s="307">
        <f>'[1]GHG Dashboard Data - Inventory'!EN129</f>
        <v>782.45327784549147</v>
      </c>
      <c r="EK144" s="307">
        <f>'[1]GHG Dashboard Data - Inventory'!EO129</f>
        <v>4273</v>
      </c>
      <c r="EL144" s="307" t="str">
        <f>'[1]GHG Dashboard Data - Inventory'!EP129</f>
        <v/>
      </c>
      <c r="EM144" s="307" t="str">
        <f>'[1]GHG Dashboard Data - Inventory'!EQ129</f>
        <v/>
      </c>
      <c r="EN144" s="307" t="str">
        <f>'[1]GHG Dashboard Data - Inventory'!ER129</f>
        <v/>
      </c>
      <c r="EO144" s="307">
        <f>'[1]GHG Dashboard Data - Inventory'!ES129</f>
        <v>1758.9275</v>
      </c>
      <c r="EP144" s="307" t="str">
        <f>'[1]GHG Dashboard Data - Inventory'!ET129</f>
        <v/>
      </c>
      <c r="EQ144" s="307">
        <f>'[1]GHG Dashboard Data - Inventory'!EU129</f>
        <v>4271.7627840000005</v>
      </c>
      <c r="ER144" s="307" t="str">
        <f>'[1]GHG Dashboard Data - Inventory'!EV129</f>
        <v/>
      </c>
      <c r="ES144" s="307" t="str">
        <f>'[1]GHG Dashboard Data - Inventory'!EW129</f>
        <v/>
      </c>
      <c r="ET144" s="307" t="str">
        <f>'[1]GHG Dashboard Data - Inventory'!EX129</f>
        <v/>
      </c>
      <c r="EU144" s="307" t="str">
        <f>'[1]GHG Dashboard Data - Inventory'!EY129</f>
        <v/>
      </c>
      <c r="EV144" s="307" t="str">
        <f>'[1]GHG Dashboard Data - Inventory'!EZ129</f>
        <v/>
      </c>
      <c r="EW144" s="308">
        <f t="shared" si="110"/>
        <v>279558.4749500379</v>
      </c>
      <c r="EX144" s="309">
        <f>'[1]GHG Dashboard Data - Inventory'!FA129</f>
        <v>652083.85123422963</v>
      </c>
      <c r="EY144" s="309">
        <f>'[1]GHG Dashboard Data - Inventory'!FB129</f>
        <v>168079.09300575336</v>
      </c>
      <c r="EZ144" s="309">
        <f>'[1]GHG Dashboard Data - Inventory'!FC129</f>
        <v>5540.6667619029413</v>
      </c>
      <c r="FA144" s="309">
        <f>'[1]GHG Dashboard Data - Inventory'!FD129</f>
        <v>680202.84569774731</v>
      </c>
      <c r="FB144" s="309">
        <f>'[1]GHG Dashboard Data - Inventory'!FE129</f>
        <v>168079.09300575336</v>
      </c>
      <c r="FC144" s="309">
        <f>'[1]GHG Dashboard Data - Inventory'!FF129</f>
        <v>5540.6667619029413</v>
      </c>
      <c r="FD144" s="309" t="str">
        <f>'[1]GHG Dashboard Data - Inventory'!FG129</f>
        <v/>
      </c>
      <c r="FE144" s="309" t="str">
        <f>'[1]GHG Dashboard Data - Inventory'!FH129</f>
        <v/>
      </c>
      <c r="FF144" s="309" t="str">
        <f>'[1]GHG Dashboard Data - Inventory'!B129</f>
        <v>Yes</v>
      </c>
      <c r="FG144" s="31" t="str">
        <f>IFERROR(VLOOKUP(E144,'Climate data-must not modify'!A:D,4,FALSE),"")</f>
        <v>Highlands</v>
      </c>
      <c r="FH144" s="31">
        <f t="shared" si="111"/>
        <v>161852.08653767881</v>
      </c>
      <c r="FI144" s="31">
        <f t="shared" si="112"/>
        <v>5305.7734508389458</v>
      </c>
      <c r="FJ144" s="35"/>
    </row>
    <row r="145" spans="1:166" s="31" customFormat="1">
      <c r="A145" s="31">
        <f t="shared" si="106"/>
        <v>11</v>
      </c>
      <c r="B145" s="31">
        <f t="shared" si="107"/>
        <v>130</v>
      </c>
      <c r="C145" s="34" t="str">
        <f t="shared" si="108"/>
        <v>Heidelberg_2015</v>
      </c>
      <c r="D145" s="231">
        <f>'[1]GHG Dashboard Data - Inventory'!H130</f>
        <v>2015</v>
      </c>
      <c r="E145" s="156" t="str">
        <f>'[1]GHG Dashboard Data - Inventory'!C130</f>
        <v>Heidelberg</v>
      </c>
      <c r="F145" s="156" t="str">
        <f>'[1]GHG Dashboard Data - Inventory'!D130</f>
        <v>Germany</v>
      </c>
      <c r="G145" s="156" t="str">
        <f>'[1]GHG Dashboard Data - Inventory'!E130</f>
        <v>Europe</v>
      </c>
      <c r="H145" s="156">
        <f>'[1]GHG Dashboard Data - Inventory'!K130</f>
        <v>156267</v>
      </c>
      <c r="I145" s="156">
        <f>'[1]GHG Dashboard Data - Inventory'!L130</f>
        <v>108.84</v>
      </c>
      <c r="J145" s="156">
        <f>'[1]GHG Dashboard Data - Inventory'!M130/1000000</f>
        <v>9458.8336249999993</v>
      </c>
      <c r="K145" s="156" t="str">
        <f>'[1]GHG Dashboard Data - Inventory'!J130</f>
        <v>BASIC</v>
      </c>
      <c r="L145" s="148">
        <f>'[1]GHG Dashboard Data - Inventory'!N130</f>
        <v>118897.4</v>
      </c>
      <c r="M145" s="148">
        <f>'[1]GHG Dashboard Data - Inventory'!O130</f>
        <v>125562.8</v>
      </c>
      <c r="N145" s="149" t="str">
        <f>'[1]GHG Dashboard Data - Inventory'!P130</f>
        <v>NE</v>
      </c>
      <c r="O145" s="148">
        <f>'[1]GHG Dashboard Data - Inventory'!Q130</f>
        <v>128948.8</v>
      </c>
      <c r="P145" s="148">
        <f>'[1]GHG Dashboard Data - Inventory'!R130</f>
        <v>254208.3</v>
      </c>
      <c r="Q145" s="149" t="str">
        <f>'[1]GHG Dashboard Data - Inventory'!S130</f>
        <v>NE</v>
      </c>
      <c r="R145" s="148">
        <f>'[1]GHG Dashboard Data - Inventory'!T130</f>
        <v>7658</v>
      </c>
      <c r="S145" s="148">
        <f>'[1]GHG Dashboard Data - Inventory'!U130</f>
        <v>62522.5</v>
      </c>
      <c r="T145" s="149" t="str">
        <f>'[1]GHG Dashboard Data - Inventory'!V130</f>
        <v>NE</v>
      </c>
      <c r="U145" s="148" t="str">
        <f>'[1]GHG Dashboard Data - Inventory'!W130</f>
        <v>IE (I.1.1)</v>
      </c>
      <c r="V145" s="148" t="str">
        <f>'[1]GHG Dashboard Data - Inventory'!X130</f>
        <v>NO</v>
      </c>
      <c r="W145" s="149" t="str">
        <f>'[1]GHG Dashboard Data - Inventory'!Y130</f>
        <v>NO</v>
      </c>
      <c r="X145" s="150">
        <f>'[1]GHG Dashboard Data - Inventory'!Z130</f>
        <v>28525.84</v>
      </c>
      <c r="Y145" s="148" t="str">
        <f>'[1]GHG Dashboard Data - Inventory'!AA130</f>
        <v>IE</v>
      </c>
      <c r="Z145" s="148" t="str">
        <f>'[1]GHG Dashboard Data - Inventory'!AB130</f>
        <v>IE</v>
      </c>
      <c r="AA145" s="149" t="str">
        <f>'[1]GHG Dashboard Data - Inventory'!AC130</f>
        <v>NE</v>
      </c>
      <c r="AB145" s="148" t="str">
        <f>'[1]GHG Dashboard Data - Inventory'!AD130</f>
        <v>NO</v>
      </c>
      <c r="AC145" s="148" t="str">
        <f>'[1]GHG Dashboard Data - Inventory'!AE130</f>
        <v>NO</v>
      </c>
      <c r="AD145" s="149" t="str">
        <f>'[1]GHG Dashboard Data - Inventory'!AF130</f>
        <v>NE</v>
      </c>
      <c r="AE145" s="148" t="str">
        <f>'[1]GHG Dashboard Data - Inventory'!AG130</f>
        <v>NO</v>
      </c>
      <c r="AF145" s="148">
        <f>'[1]GHG Dashboard Data - Inventory'!AH130</f>
        <v>2925</v>
      </c>
      <c r="AG145" s="148">
        <f>'[1]GHG Dashboard Data - Inventory'!AI130</f>
        <v>251219.76849455893</v>
      </c>
      <c r="AH145" s="148">
        <f>'[1]GHG Dashboard Data - Inventory'!AJ130</f>
        <v>80.250000000000014</v>
      </c>
      <c r="AI145" s="149" t="str">
        <f>'[1]GHG Dashboard Data - Inventory'!AK130</f>
        <v>NE</v>
      </c>
      <c r="AJ145" s="148">
        <f>'[1]GHG Dashboard Data - Inventory'!AL130</f>
        <v>105</v>
      </c>
      <c r="AK145" s="148">
        <f>'[1]GHG Dashboard Data - Inventory'!AM130</f>
        <v>11453.28</v>
      </c>
      <c r="AL145" s="149" t="str">
        <f>'[1]GHG Dashboard Data - Inventory'!AN130</f>
        <v>NE</v>
      </c>
      <c r="AM145" s="148">
        <f>'[1]GHG Dashboard Data - Inventory'!AO130</f>
        <v>2221.26608977551</v>
      </c>
      <c r="AN145" s="148" t="str">
        <f>'[1]GHG Dashboard Data - Inventory'!AP130</f>
        <v>NO</v>
      </c>
      <c r="AO145" s="149" t="str">
        <f>'[1]GHG Dashboard Data - Inventory'!AQ130</f>
        <v>NE</v>
      </c>
      <c r="AP145" s="148" t="str">
        <f>'[1]GHG Dashboard Data - Inventory'!AR130</f>
        <v>NO</v>
      </c>
      <c r="AQ145" s="148" t="str">
        <f>'[1]GHG Dashboard Data - Inventory'!AS130</f>
        <v>NO</v>
      </c>
      <c r="AR145" s="149" t="str">
        <f>'[1]GHG Dashboard Data - Inventory'!AT130</f>
        <v>NE</v>
      </c>
      <c r="AS145" s="148" t="str">
        <f>'[1]GHG Dashboard Data - Inventory'!AU130</f>
        <v>NO</v>
      </c>
      <c r="AT145" s="148" t="str">
        <f>'[1]GHG Dashboard Data - Inventory'!AV130</f>
        <v>NO</v>
      </c>
      <c r="AU145" s="149" t="str">
        <f>'[1]GHG Dashboard Data - Inventory'!AW130</f>
        <v>NE</v>
      </c>
      <c r="AV145" s="148" t="str">
        <f>'[1]GHG Dashboard Data - Inventory'!AX130</f>
        <v>NO</v>
      </c>
      <c r="AW145" s="148" t="str">
        <f>'[1]GHG Dashboard Data - Inventory'!AY130</f>
        <v>NO</v>
      </c>
      <c r="AX145" s="150" t="str">
        <f>'[1]GHG Dashboard Data - Inventory'!AZ130</f>
        <v>NO</v>
      </c>
      <c r="AY145" s="148">
        <f>'[1]GHG Dashboard Data - Inventory'!BA130</f>
        <v>551.24700000000007</v>
      </c>
      <c r="AZ145" s="148" t="str">
        <f>'[1]GHG Dashboard Data - Inventory'!BB130</f>
        <v>NO</v>
      </c>
      <c r="BA145" s="150">
        <f>'[1]GHG Dashboard Data - Inventory'!BC130</f>
        <v>1443.7747839966469</v>
      </c>
      <c r="BB145" s="148" t="str">
        <f>'[1]GHG Dashboard Data - Inventory'!BD130</f>
        <v>NO</v>
      </c>
      <c r="BC145" s="148">
        <f>'[1]GHG Dashboard Data - Inventory'!BE130</f>
        <v>0</v>
      </c>
      <c r="BD145" s="150" t="str">
        <f>'[1]GHG Dashboard Data - Inventory'!BF130</f>
        <v>NO</v>
      </c>
      <c r="BE145" s="148">
        <f>'[1]GHG Dashboard Data - Inventory'!BG130</f>
        <v>1063</v>
      </c>
      <c r="BF145" s="148" t="str">
        <f>'[1]GHG Dashboard Data - Inventory'!BH130</f>
        <v>NO</v>
      </c>
      <c r="BG145" s="150">
        <f>'[1]GHG Dashboard Data - Inventory'!BI130</f>
        <v>1385</v>
      </c>
      <c r="BH145" s="149" t="str">
        <f>'[1]GHG Dashboard Data - Inventory'!BJ130</f>
        <v>NE</v>
      </c>
      <c r="BI145" s="149" t="str">
        <f>'[1]GHG Dashboard Data - Inventory'!BK130</f>
        <v>NE</v>
      </c>
      <c r="BJ145" s="149">
        <f>'[1]GHG Dashboard Data - Inventory'!BL130</f>
        <v>747</v>
      </c>
      <c r="BK145" s="149">
        <f>'[1]GHG Dashboard Data - Inventory'!BM130</f>
        <v>17826</v>
      </c>
      <c r="BL145" s="149" t="str">
        <f>'[1]GHG Dashboard Data - Inventory'!BN130</f>
        <v>NE</v>
      </c>
      <c r="BM145" s="151" t="str">
        <f>'[1]GHG Dashboard Data - Inventory'!BO130</f>
        <v>NE</v>
      </c>
      <c r="BN145" s="269">
        <f>'[1]GHG Dashboard Data - Inventory'!BP130</f>
        <v>0</v>
      </c>
      <c r="BO145" s="269">
        <f>'[1]GHG Dashboard Data - Inventory'!BQ130</f>
        <v>0</v>
      </c>
      <c r="BP145" s="269">
        <f>'[1]GHG Dashboard Data - Inventory'!BR130</f>
        <v>0</v>
      </c>
      <c r="BQ145" s="269">
        <f>'[1]GHG Dashboard Data - Inventory'!BS130</f>
        <v>0</v>
      </c>
      <c r="BR145" s="269">
        <f>'[1]GHG Dashboard Data - Inventory'!BT130</f>
        <v>0</v>
      </c>
      <c r="BS145" s="269">
        <f>'[1]GHG Dashboard Data - Inventory'!BU130</f>
        <v>0</v>
      </c>
      <c r="BT145" s="152" t="str">
        <f t="shared" si="109"/>
        <v>Heidelberg_2015</v>
      </c>
      <c r="BU145" s="152">
        <f>'[1]GHG Dashboard Data - Inventory'!BW130</f>
        <v>967416.6115843344</v>
      </c>
      <c r="BV145" s="152">
        <f>'[1]GHG Dashboard Data - Inventory'!BX130</f>
        <v>985989.6115843344</v>
      </c>
      <c r="BW145" s="152">
        <f>'[1]GHG Dashboard Data - Inventory'!BY130</f>
        <v>985989.6115843344</v>
      </c>
      <c r="BX145" s="152">
        <f>'[1]GHG Dashboard Data - Inventory'!BZ130</f>
        <v>563517.09636833111</v>
      </c>
      <c r="BY145" s="302">
        <f>'[1]GHG Dashboard Data - Inventory'!CA130</f>
        <v>700722.8</v>
      </c>
      <c r="BZ145" s="302">
        <f>'[1]GHG Dashboard Data - Inventory'!CB130</f>
        <v>265079.56458433444</v>
      </c>
      <c r="CA145" s="302">
        <f>'[1]GHG Dashboard Data - Inventory'!CC130</f>
        <v>1614.2470000000001</v>
      </c>
      <c r="CB145" s="303">
        <f>'[1]GHG Dashboard Data - Inventory'!CD130</f>
        <v>700722.8</v>
      </c>
      <c r="CC145" s="303">
        <f>'[1]GHG Dashboard Data - Inventory'!CE130</f>
        <v>265079.56458433444</v>
      </c>
      <c r="CD145" s="303">
        <f>'[1]GHG Dashboard Data - Inventory'!CF130</f>
        <v>1614.2470000000001</v>
      </c>
      <c r="CE145" s="303" t="str">
        <f>'[1]GHG Dashboard Data - Inventory'!CG130</f>
        <v/>
      </c>
      <c r="CF145" s="303">
        <f>'[1]GHG Dashboard Data - Inventory'!CH130</f>
        <v>18573</v>
      </c>
      <c r="CG145" s="304">
        <f>'[1]GHG Dashboard Data - Inventory'!CI130</f>
        <v>286955.04000000004</v>
      </c>
      <c r="CH145" s="304">
        <f>'[1]GHG Dashboard Data - Inventory'!CK130</f>
        <v>253546.03458433444</v>
      </c>
      <c r="CI145" s="304">
        <f>SUM('[1]GHG Dashboard Data - Inventory'!CL130:CM130)</f>
        <v>4443.0217839966472</v>
      </c>
      <c r="CJ145" s="304" t="str">
        <f>'[1]GHG Dashboard Data - Inventory'!CN130</f>
        <v/>
      </c>
      <c r="CK145" s="304">
        <f>'[1]GHG Dashboard Data - Inventory'!CO130</f>
        <v>18573</v>
      </c>
      <c r="CL145" s="302">
        <f>'[1]GHG Dashboard Data - Inventory'!CP130</f>
        <v>244460.2</v>
      </c>
      <c r="CM145" s="302">
        <f>'[1]GHG Dashboard Data - Inventory'!CQ130</f>
        <v>383157.1</v>
      </c>
      <c r="CN145" s="302">
        <f>'[1]GHG Dashboard Data - Inventory'!CR130</f>
        <v>70180.5</v>
      </c>
      <c r="CO145" s="302" t="str">
        <f>'[1]GHG Dashboard Data - Inventory'!CS130</f>
        <v/>
      </c>
      <c r="CP145" s="302" t="str">
        <f>'[1]GHG Dashboard Data - Inventory'!CT130</f>
        <v/>
      </c>
      <c r="CQ145" s="302" t="str">
        <f>'[1]GHG Dashboard Data - Inventory'!CU130</f>
        <v/>
      </c>
      <c r="CR145" s="302" t="str">
        <f>'[1]GHG Dashboard Data - Inventory'!CV130</f>
        <v/>
      </c>
      <c r="CS145" s="302">
        <f>'[1]GHG Dashboard Data - Inventory'!CW130</f>
        <v>2925</v>
      </c>
      <c r="CT145" s="302">
        <f>'[1]GHG Dashboard Data - Inventory'!CX130</f>
        <v>251300.01849455893</v>
      </c>
      <c r="CU145" s="302">
        <f>'[1]GHG Dashboard Data - Inventory'!CY130</f>
        <v>11558.28</v>
      </c>
      <c r="CV145" s="302">
        <f>'[1]GHG Dashboard Data - Inventory'!CZ130</f>
        <v>2221.26608977551</v>
      </c>
      <c r="CW145" s="302" t="str">
        <f>'[1]GHG Dashboard Data - Inventory'!DA130</f>
        <v/>
      </c>
      <c r="CX145" s="302" t="str">
        <f>'[1]GHG Dashboard Data - Inventory'!DB130</f>
        <v/>
      </c>
      <c r="CY145" s="302" t="str">
        <f>'[1]GHG Dashboard Data - Inventory'!DC130</f>
        <v/>
      </c>
      <c r="CZ145" s="302">
        <f>'[1]GHG Dashboard Data - Inventory'!DD130</f>
        <v>551.24700000000007</v>
      </c>
      <c r="DA145" s="302" t="str">
        <f>'[1]GHG Dashboard Data - Inventory'!DE130</f>
        <v/>
      </c>
      <c r="DB145" s="302">
        <f>'[1]GHG Dashboard Data - Inventory'!DF130</f>
        <v>1063</v>
      </c>
      <c r="DC145" s="305">
        <f>'[1]GHG Dashboard Data - Inventory'!DG130</f>
        <v>244460.2</v>
      </c>
      <c r="DD145" s="305">
        <f>'[1]GHG Dashboard Data - Inventory'!DH130</f>
        <v>383157.1</v>
      </c>
      <c r="DE145" s="305">
        <f>'[1]GHG Dashboard Data - Inventory'!DI130</f>
        <v>70180.5</v>
      </c>
      <c r="DF145" s="305" t="str">
        <f>'[1]GHG Dashboard Data - Inventory'!DJ130</f>
        <v/>
      </c>
      <c r="DG145" s="305" t="str">
        <f>'[1]GHG Dashboard Data - Inventory'!DK130</f>
        <v/>
      </c>
      <c r="DH145" s="305" t="str">
        <f>'[1]GHG Dashboard Data - Inventory'!DL130</f>
        <v/>
      </c>
      <c r="DI145" s="305" t="str">
        <f>'[1]GHG Dashboard Data - Inventory'!DM130</f>
        <v/>
      </c>
      <c r="DJ145" s="305">
        <f>'[1]GHG Dashboard Data - Inventory'!DN130</f>
        <v>2925</v>
      </c>
      <c r="DK145" s="305">
        <f>'[1]GHG Dashboard Data - Inventory'!DO130</f>
        <v>251300.01849455893</v>
      </c>
      <c r="DL145" s="305">
        <f>'[1]GHG Dashboard Data - Inventory'!DP130</f>
        <v>11558.28</v>
      </c>
      <c r="DM145" s="305">
        <f>'[1]GHG Dashboard Data - Inventory'!DQ130</f>
        <v>2221.26608977551</v>
      </c>
      <c r="DN145" s="305" t="str">
        <f>'[1]GHG Dashboard Data - Inventory'!DR130</f>
        <v/>
      </c>
      <c r="DO145" s="305" t="str">
        <f>'[1]GHG Dashboard Data - Inventory'!DS130</f>
        <v/>
      </c>
      <c r="DP145" s="305" t="str">
        <f>'[1]GHG Dashboard Data - Inventory'!DT130</f>
        <v/>
      </c>
      <c r="DQ145" s="305">
        <f>'[1]GHG Dashboard Data - Inventory'!DU130</f>
        <v>551.24700000000007</v>
      </c>
      <c r="DR145" s="305" t="str">
        <f>'[1]GHG Dashboard Data - Inventory'!DV130</f>
        <v/>
      </c>
      <c r="DS145" s="305">
        <f>'[1]GHG Dashboard Data - Inventory'!DW130</f>
        <v>1063</v>
      </c>
      <c r="DT145" s="305" t="str">
        <f>'[1]GHG Dashboard Data - Inventory'!DX130</f>
        <v/>
      </c>
      <c r="DU145" s="305" t="str">
        <f>'[1]GHG Dashboard Data - Inventory'!DY130</f>
        <v/>
      </c>
      <c r="DV145" s="305">
        <f>'[1]GHG Dashboard Data - Inventory'!DZ130</f>
        <v>747</v>
      </c>
      <c r="DW145" s="305">
        <f>'[1]GHG Dashboard Data - Inventory'!EA130</f>
        <v>17826</v>
      </c>
      <c r="DX145" s="305" t="str">
        <f>'[1]GHG Dashboard Data - Inventory'!EB130</f>
        <v/>
      </c>
      <c r="DY145" s="306" t="str">
        <f>'[1]GHG Dashboard Data - Inventory'!EC130</f>
        <v/>
      </c>
      <c r="DZ145" s="307">
        <f>'[1]GHG Dashboard Data - Inventory'!ED130</f>
        <v>118897.4</v>
      </c>
      <c r="EA145" s="307">
        <f>'[1]GHG Dashboard Data - Inventory'!EE130</f>
        <v>128948.8</v>
      </c>
      <c r="EB145" s="307">
        <f>'[1]GHG Dashboard Data - Inventory'!EF130</f>
        <v>7658</v>
      </c>
      <c r="EC145" s="307" t="str">
        <f>'[1]GHG Dashboard Data - Inventory'!EG130</f>
        <v>IE (I.1.1)</v>
      </c>
      <c r="ED145" s="307">
        <f>'[1]GHG Dashboard Data - Inventory'!EH130</f>
        <v>28525.84</v>
      </c>
      <c r="EE145" s="307" t="str">
        <f>'[1]GHG Dashboard Data - Inventory'!EI130</f>
        <v/>
      </c>
      <c r="EF145" s="307" t="str">
        <f>'[1]GHG Dashboard Data - Inventory'!EJ130</f>
        <v/>
      </c>
      <c r="EG145" s="307" t="str">
        <f>'[1]GHG Dashboard Data - Inventory'!EK130</f>
        <v/>
      </c>
      <c r="EH145" s="307">
        <f>'[1]GHG Dashboard Data - Inventory'!EL130</f>
        <v>2925</v>
      </c>
      <c r="EI145" s="307">
        <f>'[1]GHG Dashboard Data - Inventory'!EM130</f>
        <v>251219.76849455893</v>
      </c>
      <c r="EJ145" s="307">
        <f>'[1]GHG Dashboard Data - Inventory'!EN130</f>
        <v>105</v>
      </c>
      <c r="EK145" s="307">
        <f>'[1]GHG Dashboard Data - Inventory'!EO130</f>
        <v>2221.26608977551</v>
      </c>
      <c r="EL145" s="307" t="str">
        <f>'[1]GHG Dashboard Data - Inventory'!EP130</f>
        <v/>
      </c>
      <c r="EM145" s="307" t="str">
        <f>'[1]GHG Dashboard Data - Inventory'!EQ130</f>
        <v/>
      </c>
      <c r="EN145" s="307" t="str">
        <f>'[1]GHG Dashboard Data - Inventory'!ER130</f>
        <v/>
      </c>
      <c r="EO145" s="307">
        <f>'[1]GHG Dashboard Data - Inventory'!ES130</f>
        <v>1995.0217839966469</v>
      </c>
      <c r="EP145" s="307" t="str">
        <f>'[1]GHG Dashboard Data - Inventory'!ET130</f>
        <v/>
      </c>
      <c r="EQ145" s="307">
        <f>'[1]GHG Dashboard Data - Inventory'!EU130</f>
        <v>2448</v>
      </c>
      <c r="ER145" s="307" t="str">
        <f>'[1]GHG Dashboard Data - Inventory'!EV130</f>
        <v/>
      </c>
      <c r="ES145" s="307" t="str">
        <f>'[1]GHG Dashboard Data - Inventory'!EW130</f>
        <v/>
      </c>
      <c r="ET145" s="307">
        <f>'[1]GHG Dashboard Data - Inventory'!EX130</f>
        <v>747</v>
      </c>
      <c r="EU145" s="307">
        <f>'[1]GHG Dashboard Data - Inventory'!EY130</f>
        <v>17826</v>
      </c>
      <c r="EV145" s="307" t="str">
        <f>'[1]GHG Dashboard Data - Inventory'!EZ130</f>
        <v/>
      </c>
      <c r="EW145" s="308">
        <f t="shared" si="110"/>
        <v>28525.84</v>
      </c>
      <c r="EX145" s="309">
        <f>'[1]GHG Dashboard Data - Inventory'!FA130</f>
        <v>700722.8</v>
      </c>
      <c r="EY145" s="309">
        <f>'[1]GHG Dashboard Data - Inventory'!FB130</f>
        <v>265079.56458433444</v>
      </c>
      <c r="EZ145" s="309">
        <f>'[1]GHG Dashboard Data - Inventory'!FC130</f>
        <v>1614.2470000000001</v>
      </c>
      <c r="FA145" s="309">
        <f>'[1]GHG Dashboard Data - Inventory'!FD130</f>
        <v>700722.8</v>
      </c>
      <c r="FB145" s="309">
        <f>'[1]GHG Dashboard Data - Inventory'!FE130</f>
        <v>265079.56458433444</v>
      </c>
      <c r="FC145" s="309">
        <f>'[1]GHG Dashboard Data - Inventory'!FF130</f>
        <v>1614.2470000000001</v>
      </c>
      <c r="FD145" s="309" t="str">
        <f>'[1]GHG Dashboard Data - Inventory'!FG130</f>
        <v/>
      </c>
      <c r="FE145" s="309">
        <f>'[1]GHG Dashboard Data - Inventory'!FH130</f>
        <v>18573</v>
      </c>
      <c r="FF145" s="309" t="str">
        <f>'[1]GHG Dashboard Data - Inventory'!B130</f>
        <v>YES</v>
      </c>
      <c r="FG145" s="31" t="str">
        <f>IFERROR(VLOOKUP(E145,'Climate data-must not modify'!A:D,4,FALSE),"")</f>
        <v>Highlands</v>
      </c>
      <c r="FH145" s="31">
        <f t="shared" si="111"/>
        <v>60529.949541489885</v>
      </c>
      <c r="FI145" s="31">
        <f t="shared" si="112"/>
        <v>1435.7497243660418</v>
      </c>
      <c r="FJ145" s="35"/>
    </row>
    <row r="146" spans="1:166" s="31" customFormat="1">
      <c r="A146" s="31">
        <f t="shared" ref="A146:A209" si="113">IF(K146="BASIC+",MAX(1,A145+1),A145)</f>
        <v>11</v>
      </c>
      <c r="B146" s="31">
        <f t="shared" ref="B146:B209" si="114">IF(E146="",B145,B145+1)</f>
        <v>131</v>
      </c>
      <c r="C146" s="34" t="str">
        <f t="shared" ref="C146:C209" si="115">E146&amp;"_"&amp;D146</f>
        <v>Amsterdam_2015</v>
      </c>
      <c r="D146" s="231">
        <f>'[1]GHG Dashboard Data - Inventory'!H131</f>
        <v>2015</v>
      </c>
      <c r="E146" s="156" t="str">
        <f>'[1]GHG Dashboard Data - Inventory'!C131</f>
        <v>Amsterdam</v>
      </c>
      <c r="F146" s="156" t="str">
        <f>'[1]GHG Dashboard Data - Inventory'!D131</f>
        <v>The Netherlands</v>
      </c>
      <c r="G146" s="156" t="str">
        <f>'[1]GHG Dashboard Data - Inventory'!E131</f>
        <v>Europe</v>
      </c>
      <c r="H146" s="156">
        <f>'[1]GHG Dashboard Data - Inventory'!K131</f>
        <v>822272</v>
      </c>
      <c r="I146" s="156">
        <f>'[1]GHG Dashboard Data - Inventory'!L131</f>
        <v>164.76</v>
      </c>
      <c r="J146" s="156">
        <f>'[1]GHG Dashboard Data - Inventory'!M131/1000000</f>
        <v>65943</v>
      </c>
      <c r="K146" s="156" t="str">
        <f>'[1]GHG Dashboard Data - Inventory'!J131</f>
        <v>BASIC</v>
      </c>
      <c r="L146" s="148">
        <f>'[1]GHG Dashboard Data - Inventory'!N131</f>
        <v>531352.78926392726</v>
      </c>
      <c r="M146" s="148">
        <f>'[1]GHG Dashboard Data - Inventory'!O131</f>
        <v>428969.05429549678</v>
      </c>
      <c r="N146" s="149" t="str">
        <f>'[1]GHG Dashboard Data - Inventory'!P131</f>
        <v>NE</v>
      </c>
      <c r="O146" s="148">
        <f>'[1]GHG Dashboard Data - Inventory'!Q131</f>
        <v>729804.76372710825</v>
      </c>
      <c r="P146" s="148">
        <f>'[1]GHG Dashboard Data - Inventory'!R131</f>
        <v>1700467.9442543741</v>
      </c>
      <c r="Q146" s="149" t="str">
        <f>'[1]GHG Dashboard Data - Inventory'!S131</f>
        <v>NE</v>
      </c>
      <c r="R146" s="148">
        <f>'[1]GHG Dashboard Data - Inventory'!T131</f>
        <v>40334.394592568467</v>
      </c>
      <c r="S146" s="148">
        <f>'[1]GHG Dashboard Data - Inventory'!U131</f>
        <v>145094.43121519708</v>
      </c>
      <c r="T146" s="149" t="str">
        <f>'[1]GHG Dashboard Data - Inventory'!V131</f>
        <v>NE</v>
      </c>
      <c r="U146" s="148">
        <f>'[1]GHG Dashboard Data - Inventory'!W131</f>
        <v>7386.7136708191492</v>
      </c>
      <c r="V146" s="148">
        <f>'[1]GHG Dashboard Data - Inventory'!X131</f>
        <v>23218.531429871033</v>
      </c>
      <c r="W146" s="149" t="str">
        <f>'[1]GHG Dashboard Data - Inventory'!Y131</f>
        <v>NE</v>
      </c>
      <c r="X146" s="150">
        <f>'[1]GHG Dashboard Data - Inventory'!Z131</f>
        <v>4249207.5120000001</v>
      </c>
      <c r="Y146" s="148">
        <f>'[1]GHG Dashboard Data - Inventory'!AA131</f>
        <v>13386.237228425924</v>
      </c>
      <c r="Z146" s="148">
        <f>'[1]GHG Dashboard Data - Inventory'!AB131</f>
        <v>30427.982089360466</v>
      </c>
      <c r="AA146" s="149" t="str">
        <f>'[1]GHG Dashboard Data - Inventory'!AC131</f>
        <v>NE</v>
      </c>
      <c r="AB146" s="148" t="str">
        <f>'[1]GHG Dashboard Data - Inventory'!AD131</f>
        <v>NO</v>
      </c>
      <c r="AC146" s="148" t="str">
        <f>'[1]GHG Dashboard Data - Inventory'!AE131</f>
        <v>NO</v>
      </c>
      <c r="AD146" s="149" t="str">
        <f>'[1]GHG Dashboard Data - Inventory'!AF131</f>
        <v>NO</v>
      </c>
      <c r="AE146" s="148">
        <f>'[1]GHG Dashboard Data - Inventory'!AG131</f>
        <v>8.4527395838930719</v>
      </c>
      <c r="AF146" s="148">
        <f>'[1]GHG Dashboard Data - Inventory'!AH131</f>
        <v>15958.851095634043</v>
      </c>
      <c r="AG146" s="148">
        <f>'[1]GHG Dashboard Data - Inventory'!AI131</f>
        <v>849822.90062780969</v>
      </c>
      <c r="AH146" s="148" t="str">
        <f>'[1]GHG Dashboard Data - Inventory'!AJ131</f>
        <v>IE</v>
      </c>
      <c r="AI146" s="149" t="str">
        <f>'[1]GHG Dashboard Data - Inventory'!AK131</f>
        <v>NE</v>
      </c>
      <c r="AJ146" s="148" t="str">
        <f>'[1]GHG Dashboard Data - Inventory'!AL131</f>
        <v>NO</v>
      </c>
      <c r="AK146" s="148" t="str">
        <f>'[1]GHG Dashboard Data - Inventory'!AM131</f>
        <v>IE</v>
      </c>
      <c r="AL146" s="149" t="str">
        <f>'[1]GHG Dashboard Data - Inventory'!AN131</f>
        <v>NE</v>
      </c>
      <c r="AM146" s="148">
        <f>'[1]GHG Dashboard Data - Inventory'!AO131</f>
        <v>188844.32562506635</v>
      </c>
      <c r="AN146" s="148" t="str">
        <f>'[1]GHG Dashboard Data - Inventory'!AP131</f>
        <v>IE</v>
      </c>
      <c r="AO146" s="149" t="str">
        <f>'[1]GHG Dashboard Data - Inventory'!AQ131</f>
        <v>NE</v>
      </c>
      <c r="AP146" s="148">
        <f>'[1]GHG Dashboard Data - Inventory'!AR131</f>
        <v>423.71310720000008</v>
      </c>
      <c r="AQ146" s="148" t="str">
        <f>'[1]GHG Dashboard Data - Inventory'!AS131</f>
        <v>NO</v>
      </c>
      <c r="AR146" s="149" t="str">
        <f>'[1]GHG Dashboard Data - Inventory'!AT131</f>
        <v>NE</v>
      </c>
      <c r="AS146" s="148">
        <f>'[1]GHG Dashboard Data - Inventory'!AU131</f>
        <v>84700</v>
      </c>
      <c r="AT146" s="148" t="str">
        <f>'[1]GHG Dashboard Data - Inventory'!AV131</f>
        <v>IE</v>
      </c>
      <c r="AU146" s="149" t="str">
        <f>'[1]GHG Dashboard Data - Inventory'!AW131</f>
        <v>NE</v>
      </c>
      <c r="AV146" s="148" t="str">
        <f>'[1]GHG Dashboard Data - Inventory'!AX131</f>
        <v>NO</v>
      </c>
      <c r="AW146" s="148" t="str">
        <f>'[1]GHG Dashboard Data - Inventory'!AY131</f>
        <v>NO</v>
      </c>
      <c r="AX146" s="150" t="str">
        <f>'[1]GHG Dashboard Data - Inventory'!AZ131</f>
        <v>NO</v>
      </c>
      <c r="AY146" s="148" t="str">
        <f>'[1]GHG Dashboard Data - Inventory'!BA131</f>
        <v>NO</v>
      </c>
      <c r="AZ146" s="148" t="str">
        <f>'[1]GHG Dashboard Data - Inventory'!BB131</f>
        <v>NO</v>
      </c>
      <c r="BA146" s="150" t="str">
        <f>'[1]GHG Dashboard Data - Inventory'!BC131</f>
        <v>NO</v>
      </c>
      <c r="BB146" s="148" t="str">
        <f>'[1]GHG Dashboard Data - Inventory'!BD131</f>
        <v>NO</v>
      </c>
      <c r="BC146" s="148" t="str">
        <f>'[1]GHG Dashboard Data - Inventory'!BE131</f>
        <v>NO</v>
      </c>
      <c r="BD146" s="150" t="str">
        <f>'[1]GHG Dashboard Data - Inventory'!BF131</f>
        <v>NO</v>
      </c>
      <c r="BE146" s="148">
        <f>'[1]GHG Dashboard Data - Inventory'!BG131</f>
        <v>14157.564974772751</v>
      </c>
      <c r="BF146" s="148" t="str">
        <f>'[1]GHG Dashboard Data - Inventory'!BH131</f>
        <v>NO</v>
      </c>
      <c r="BG146" s="150" t="str">
        <f>'[1]GHG Dashboard Data - Inventory'!BI131</f>
        <v>NO</v>
      </c>
      <c r="BH146" s="149" t="str">
        <f>'[1]GHG Dashboard Data - Inventory'!BJ131</f>
        <v>NE</v>
      </c>
      <c r="BI146" s="149" t="str">
        <f>'[1]GHG Dashboard Data - Inventory'!BK131</f>
        <v>NE</v>
      </c>
      <c r="BJ146" s="149" t="str">
        <f>'[1]GHG Dashboard Data - Inventory'!BL131</f>
        <v>NE</v>
      </c>
      <c r="BK146" s="149" t="str">
        <f>'[1]GHG Dashboard Data - Inventory'!BM131</f>
        <v>NE</v>
      </c>
      <c r="BL146" s="149" t="str">
        <f>'[1]GHG Dashboard Data - Inventory'!BN131</f>
        <v>NE</v>
      </c>
      <c r="BM146" s="151">
        <f>'[1]GHG Dashboard Data - Inventory'!BO131</f>
        <v>0</v>
      </c>
      <c r="BN146" s="269">
        <f>'[1]GHG Dashboard Data - Inventory'!BP131</f>
        <v>0</v>
      </c>
      <c r="BO146" s="269">
        <f>'[1]GHG Dashboard Data - Inventory'!BQ131</f>
        <v>0</v>
      </c>
      <c r="BP146" s="269">
        <f>'[1]GHG Dashboard Data - Inventory'!BR131</f>
        <v>0</v>
      </c>
      <c r="BQ146" s="269">
        <f>'[1]GHG Dashboard Data - Inventory'!BS131</f>
        <v>0</v>
      </c>
      <c r="BR146" s="269">
        <f>'[1]GHG Dashboard Data - Inventory'!BT131</f>
        <v>0</v>
      </c>
      <c r="BS146" s="269">
        <f>'[1]GHG Dashboard Data - Inventory'!BU131</f>
        <v>0</v>
      </c>
      <c r="BT146" s="152" t="str">
        <f t="shared" ref="BT146:BT209" si="116">C146</f>
        <v>Amsterdam_2015</v>
      </c>
      <c r="BU146" s="152">
        <f>'[1]GHG Dashboard Data - Inventory'!BW131</f>
        <v>4804358.6499372153</v>
      </c>
      <c r="BV146" s="152">
        <f>'[1]GHG Dashboard Data - Inventory'!BX131</f>
        <v>4804358.6499372153</v>
      </c>
      <c r="BW146" s="152">
        <f>'[1]GHG Dashboard Data - Inventory'!BY131</f>
        <v>4804358.6499372153</v>
      </c>
      <c r="BX146" s="152">
        <f>'[1]GHG Dashboard Data - Inventory'!BZ131</f>
        <v>6725388.2186529161</v>
      </c>
      <c r="BY146" s="302">
        <f>'[1]GHG Dashboard Data - Inventory'!CA131</f>
        <v>3666410.145602366</v>
      </c>
      <c r="BZ146" s="302">
        <f>'[1]GHG Dashboard Data - Inventory'!CB131</f>
        <v>1123790.9393600761</v>
      </c>
      <c r="CA146" s="302">
        <f>'[1]GHG Dashboard Data - Inventory'!CC131</f>
        <v>14157.564974772751</v>
      </c>
      <c r="CB146" s="303">
        <f>'[1]GHG Dashboard Data - Inventory'!CD131</f>
        <v>3666410.145602366</v>
      </c>
      <c r="CC146" s="303">
        <f>'[1]GHG Dashboard Data - Inventory'!CE131</f>
        <v>1123790.9393600761</v>
      </c>
      <c r="CD146" s="303">
        <f>'[1]GHG Dashboard Data - Inventory'!CF131</f>
        <v>14157.564974772751</v>
      </c>
      <c r="CE146" s="303" t="str">
        <f>'[1]GHG Dashboard Data - Inventory'!CG131</f>
        <v/>
      </c>
      <c r="CF146" s="303" t="str">
        <f>'[1]GHG Dashboard Data - Inventory'!CH131</f>
        <v/>
      </c>
      <c r="CG146" s="304">
        <f>'[1]GHG Dashboard Data - Inventory'!CI131</f>
        <v>5587439.7143180668</v>
      </c>
      <c r="CH146" s="304">
        <f>'[1]GHG Dashboard Data - Inventory'!CK131</f>
        <v>1123790.9393600761</v>
      </c>
      <c r="CI146" s="304">
        <f>SUM('[1]GHG Dashboard Data - Inventory'!CL131:CM131)</f>
        <v>14157.564974772751</v>
      </c>
      <c r="CJ146" s="304" t="str">
        <f>'[1]GHG Dashboard Data - Inventory'!CN131</f>
        <v/>
      </c>
      <c r="CK146" s="304" t="str">
        <f>'[1]GHG Dashboard Data - Inventory'!CO131</f>
        <v/>
      </c>
      <c r="CL146" s="302">
        <f>'[1]GHG Dashboard Data - Inventory'!CP131</f>
        <v>960321.84355942404</v>
      </c>
      <c r="CM146" s="302">
        <f>'[1]GHG Dashboard Data - Inventory'!CQ131</f>
        <v>2430272.7079814821</v>
      </c>
      <c r="CN146" s="302">
        <f>'[1]GHG Dashboard Data - Inventory'!CR131</f>
        <v>185428.82580776553</v>
      </c>
      <c r="CO146" s="302">
        <f>'[1]GHG Dashboard Data - Inventory'!CS131</f>
        <v>30605.245100690183</v>
      </c>
      <c r="CP146" s="302">
        <f>'[1]GHG Dashboard Data - Inventory'!CT131</f>
        <v>43814.219317786388</v>
      </c>
      <c r="CQ146" s="302" t="str">
        <f>'[1]GHG Dashboard Data - Inventory'!CU131</f>
        <v/>
      </c>
      <c r="CR146" s="302">
        <f>'[1]GHG Dashboard Data - Inventory'!CV131</f>
        <v>8.4527395838930719</v>
      </c>
      <c r="CS146" s="302">
        <f>'[1]GHG Dashboard Data - Inventory'!CW131</f>
        <v>15958.851095634043</v>
      </c>
      <c r="CT146" s="302">
        <f>'[1]GHG Dashboard Data - Inventory'!CX131</f>
        <v>849822.90062780969</v>
      </c>
      <c r="CU146" s="302" t="str">
        <f>'[1]GHG Dashboard Data - Inventory'!CY131</f>
        <v/>
      </c>
      <c r="CV146" s="302">
        <f>'[1]GHG Dashboard Data - Inventory'!CZ131</f>
        <v>188844.32562506635</v>
      </c>
      <c r="CW146" s="302">
        <f>'[1]GHG Dashboard Data - Inventory'!DA131</f>
        <v>423.71310720000008</v>
      </c>
      <c r="CX146" s="302">
        <f>'[1]GHG Dashboard Data - Inventory'!DB131</f>
        <v>84700</v>
      </c>
      <c r="CY146" s="302" t="str">
        <f>'[1]GHG Dashboard Data - Inventory'!DC131</f>
        <v/>
      </c>
      <c r="CZ146" s="302" t="str">
        <f>'[1]GHG Dashboard Data - Inventory'!DD131</f>
        <v/>
      </c>
      <c r="DA146" s="302" t="str">
        <f>'[1]GHG Dashboard Data - Inventory'!DE131</f>
        <v/>
      </c>
      <c r="DB146" s="302">
        <f>'[1]GHG Dashboard Data - Inventory'!DF131</f>
        <v>14157.564974772751</v>
      </c>
      <c r="DC146" s="305">
        <f>'[1]GHG Dashboard Data - Inventory'!DG131</f>
        <v>960321.84355942404</v>
      </c>
      <c r="DD146" s="305">
        <f>'[1]GHG Dashboard Data - Inventory'!DH131</f>
        <v>2430272.7079814821</v>
      </c>
      <c r="DE146" s="305">
        <f>'[1]GHG Dashboard Data - Inventory'!DI131</f>
        <v>185428.82580776553</v>
      </c>
      <c r="DF146" s="305">
        <f>'[1]GHG Dashboard Data - Inventory'!DJ131</f>
        <v>30605.245100690183</v>
      </c>
      <c r="DG146" s="305">
        <f>'[1]GHG Dashboard Data - Inventory'!DK131</f>
        <v>43814.219317786388</v>
      </c>
      <c r="DH146" s="305" t="str">
        <f>'[1]GHG Dashboard Data - Inventory'!DL131</f>
        <v/>
      </c>
      <c r="DI146" s="305">
        <f>'[1]GHG Dashboard Data - Inventory'!DM131</f>
        <v>8.4527395838930719</v>
      </c>
      <c r="DJ146" s="305">
        <f>'[1]GHG Dashboard Data - Inventory'!DN131</f>
        <v>15958.851095634043</v>
      </c>
      <c r="DK146" s="305">
        <f>'[1]GHG Dashboard Data - Inventory'!DO131</f>
        <v>849822.90062780969</v>
      </c>
      <c r="DL146" s="305" t="str">
        <f>'[1]GHG Dashboard Data - Inventory'!DP131</f>
        <v/>
      </c>
      <c r="DM146" s="305">
        <f>'[1]GHG Dashboard Data - Inventory'!DQ131</f>
        <v>188844.32562506635</v>
      </c>
      <c r="DN146" s="305">
        <f>'[1]GHG Dashboard Data - Inventory'!DR131</f>
        <v>423.71310720000008</v>
      </c>
      <c r="DO146" s="305">
        <f>'[1]GHG Dashboard Data - Inventory'!DS131</f>
        <v>84700</v>
      </c>
      <c r="DP146" s="305" t="str">
        <f>'[1]GHG Dashboard Data - Inventory'!DT131</f>
        <v/>
      </c>
      <c r="DQ146" s="305" t="str">
        <f>'[1]GHG Dashboard Data - Inventory'!DU131</f>
        <v/>
      </c>
      <c r="DR146" s="305" t="str">
        <f>'[1]GHG Dashboard Data - Inventory'!DV131</f>
        <v/>
      </c>
      <c r="DS146" s="305">
        <f>'[1]GHG Dashboard Data - Inventory'!DW131</f>
        <v>14157.564974772751</v>
      </c>
      <c r="DT146" s="305" t="str">
        <f>'[1]GHG Dashboard Data - Inventory'!DX131</f>
        <v/>
      </c>
      <c r="DU146" s="305" t="str">
        <f>'[1]GHG Dashboard Data - Inventory'!DY131</f>
        <v/>
      </c>
      <c r="DV146" s="305" t="str">
        <f>'[1]GHG Dashboard Data - Inventory'!DZ131</f>
        <v/>
      </c>
      <c r="DW146" s="305" t="str">
        <f>'[1]GHG Dashboard Data - Inventory'!EA131</f>
        <v/>
      </c>
      <c r="DX146" s="305" t="str">
        <f>'[1]GHG Dashboard Data - Inventory'!EB131</f>
        <v/>
      </c>
      <c r="DY146" s="306" t="str">
        <f>'[1]GHG Dashboard Data - Inventory'!EC131</f>
        <v/>
      </c>
      <c r="DZ146" s="307">
        <f>'[1]GHG Dashboard Data - Inventory'!ED131</f>
        <v>531352.78926392726</v>
      </c>
      <c r="EA146" s="307">
        <f>'[1]GHG Dashboard Data - Inventory'!EE131</f>
        <v>729804.76372710825</v>
      </c>
      <c r="EB146" s="307">
        <f>'[1]GHG Dashboard Data - Inventory'!EF131</f>
        <v>40334.394592568467</v>
      </c>
      <c r="EC146" s="307">
        <f>'[1]GHG Dashboard Data - Inventory'!EG131</f>
        <v>7386.7136708191492</v>
      </c>
      <c r="ED146" s="307">
        <f>'[1]GHG Dashboard Data - Inventory'!EH131</f>
        <v>4249207.5120000001</v>
      </c>
      <c r="EE146" s="307">
        <f>'[1]GHG Dashboard Data - Inventory'!EI131</f>
        <v>13386.237228425924</v>
      </c>
      <c r="EF146" s="307" t="str">
        <f>'[1]GHG Dashboard Data - Inventory'!EJ131</f>
        <v/>
      </c>
      <c r="EG146" s="307">
        <f>'[1]GHG Dashboard Data - Inventory'!EK131</f>
        <v>8.4527395838930719</v>
      </c>
      <c r="EH146" s="307">
        <f>'[1]GHG Dashboard Data - Inventory'!EL131</f>
        <v>15958.851095634043</v>
      </c>
      <c r="EI146" s="307">
        <f>'[1]GHG Dashboard Data - Inventory'!EM131</f>
        <v>849822.90062780969</v>
      </c>
      <c r="EJ146" s="307" t="str">
        <f>'[1]GHG Dashboard Data - Inventory'!EN131</f>
        <v/>
      </c>
      <c r="EK146" s="307">
        <f>'[1]GHG Dashboard Data - Inventory'!EO131</f>
        <v>188844.32562506635</v>
      </c>
      <c r="EL146" s="307">
        <f>'[1]GHG Dashboard Data - Inventory'!EP131</f>
        <v>423.71310720000008</v>
      </c>
      <c r="EM146" s="307">
        <f>'[1]GHG Dashboard Data - Inventory'!EQ131</f>
        <v>84700</v>
      </c>
      <c r="EN146" s="307" t="str">
        <f>'[1]GHG Dashboard Data - Inventory'!ER131</f>
        <v/>
      </c>
      <c r="EO146" s="307" t="str">
        <f>'[1]GHG Dashboard Data - Inventory'!ES131</f>
        <v/>
      </c>
      <c r="EP146" s="307" t="str">
        <f>'[1]GHG Dashboard Data - Inventory'!ET131</f>
        <v/>
      </c>
      <c r="EQ146" s="307">
        <f>'[1]GHG Dashboard Data - Inventory'!EU131</f>
        <v>14157.564974772751</v>
      </c>
      <c r="ER146" s="307" t="str">
        <f>'[1]GHG Dashboard Data - Inventory'!EV131</f>
        <v/>
      </c>
      <c r="ES146" s="307" t="str">
        <f>'[1]GHG Dashboard Data - Inventory'!EW131</f>
        <v/>
      </c>
      <c r="ET146" s="307" t="str">
        <f>'[1]GHG Dashboard Data - Inventory'!EX131</f>
        <v/>
      </c>
      <c r="EU146" s="307" t="str">
        <f>'[1]GHG Dashboard Data - Inventory'!EY131</f>
        <v/>
      </c>
      <c r="EV146" s="307" t="str">
        <f>'[1]GHG Dashboard Data - Inventory'!EZ131</f>
        <v/>
      </c>
      <c r="EW146" s="308">
        <f t="shared" ref="EW146:EW209" si="117">SUM(EC146:ED146)</f>
        <v>4256594.2256708192</v>
      </c>
      <c r="EX146" s="309">
        <f>'[1]GHG Dashboard Data - Inventory'!FA131</f>
        <v>3666410.145602366</v>
      </c>
      <c r="EY146" s="309">
        <f>'[1]GHG Dashboard Data - Inventory'!FB131</f>
        <v>1123790.9393600761</v>
      </c>
      <c r="EZ146" s="309">
        <f>'[1]GHG Dashboard Data - Inventory'!FC131</f>
        <v>14157.564974772751</v>
      </c>
      <c r="FA146" s="309">
        <f>'[1]GHG Dashboard Data - Inventory'!FD131</f>
        <v>3666410.145602366</v>
      </c>
      <c r="FB146" s="309">
        <f>'[1]GHG Dashboard Data - Inventory'!FE131</f>
        <v>1123790.9393600761</v>
      </c>
      <c r="FC146" s="309">
        <f>'[1]GHG Dashboard Data - Inventory'!FF131</f>
        <v>14157.564974772751</v>
      </c>
      <c r="FD146" s="309" t="str">
        <f>'[1]GHG Dashboard Data - Inventory'!FG131</f>
        <v/>
      </c>
      <c r="FE146" s="309" t="str">
        <f>'[1]GHG Dashboard Data - Inventory'!FH131</f>
        <v/>
      </c>
      <c r="FF146" s="309" t="str">
        <f>'[1]GHG Dashboard Data - Inventory'!B131</f>
        <v>Yes</v>
      </c>
      <c r="FG146" s="31" t="str">
        <f>IFERROR(VLOOKUP(E146,'Climate data-must not modify'!A:D,4,FALSE),"")</f>
        <v>Highlands</v>
      </c>
      <c r="FH146" s="31">
        <f t="shared" ref="FH146:FH209" si="118">IFERROR(IF(J146*1000000/H146=0,"",J146*1000000/H146),"")</f>
        <v>80196.090831257781</v>
      </c>
      <c r="FI146" s="31">
        <f t="shared" ref="FI146:FI209" si="119">IFERROR(IF(H146/I146=0,"",H146/I146),"")</f>
        <v>4990.7259043457152</v>
      </c>
      <c r="FJ146" s="35"/>
    </row>
    <row r="147" spans="1:166" s="31" customFormat="1">
      <c r="A147" s="31">
        <f t="shared" si="113"/>
        <v>11</v>
      </c>
      <c r="B147" s="31">
        <f t="shared" si="114"/>
        <v>132</v>
      </c>
      <c r="C147" s="34" t="str">
        <f t="shared" si="115"/>
        <v>Tshwane_2014</v>
      </c>
      <c r="D147" s="231">
        <f>'[1]GHG Dashboard Data - Inventory'!H132</f>
        <v>2014</v>
      </c>
      <c r="E147" s="156" t="str">
        <f>'[1]GHG Dashboard Data - Inventory'!C132</f>
        <v>Tshwane</v>
      </c>
      <c r="F147" s="156" t="str">
        <f>'[1]GHG Dashboard Data - Inventory'!D132</f>
        <v>South Africa</v>
      </c>
      <c r="G147" s="156" t="str">
        <f>'[1]GHG Dashboard Data - Inventory'!E132</f>
        <v>Africa</v>
      </c>
      <c r="H147" s="156">
        <f>'[1]GHG Dashboard Data - Inventory'!K132</f>
        <v>3075380</v>
      </c>
      <c r="I147" s="156">
        <f>'[1]GHG Dashboard Data - Inventory'!L132</f>
        <v>6368</v>
      </c>
      <c r="J147" s="156">
        <f>'[1]GHG Dashboard Data - Inventory'!M132/1000000</f>
        <v>55836</v>
      </c>
      <c r="K147" s="156" t="str">
        <f>'[1]GHG Dashboard Data - Inventory'!J132</f>
        <v>BASIC</v>
      </c>
      <c r="L147" s="148">
        <f>'[1]GHG Dashboard Data - Inventory'!N132</f>
        <v>55103.24323271012</v>
      </c>
      <c r="M147" s="148">
        <f>'[1]GHG Dashboard Data - Inventory'!O132</f>
        <v>3120757.4271072596</v>
      </c>
      <c r="N147" s="149">
        <f>'[1]GHG Dashboard Data - Inventory'!P132</f>
        <v>85308.071747218768</v>
      </c>
      <c r="O147" s="148">
        <f>'[1]GHG Dashboard Data - Inventory'!Q132</f>
        <v>895.02644980539003</v>
      </c>
      <c r="P147" s="148">
        <f>'[1]GHG Dashboard Data - Inventory'!R132</f>
        <v>1705417.6844046335</v>
      </c>
      <c r="Q147" s="149">
        <f>'[1]GHG Dashboard Data - Inventory'!S132</f>
        <v>46618.776876555297</v>
      </c>
      <c r="R147" s="148">
        <f>'[1]GHG Dashboard Data - Inventory'!T132</f>
        <v>319008.54286682833</v>
      </c>
      <c r="S147" s="148">
        <f>'[1]GHG Dashboard Data - Inventory'!U132</f>
        <v>5178325.8863319214</v>
      </c>
      <c r="T147" s="149">
        <f>'[1]GHG Dashboard Data - Inventory'!V132</f>
        <v>141553.13463474164</v>
      </c>
      <c r="U147" s="148">
        <f>'[1]GHG Dashboard Data - Inventory'!W132</f>
        <v>2772.8264760000006</v>
      </c>
      <c r="V147" s="148" t="str">
        <f>'[1]GHG Dashboard Data - Inventory'!X132</f>
        <v>IE</v>
      </c>
      <c r="W147" s="149" t="str">
        <f>'[1]GHG Dashboard Data - Inventory'!Y132</f>
        <v>NE</v>
      </c>
      <c r="X147" s="150">
        <f>'[1]GHG Dashboard Data - Inventory'!Z132</f>
        <v>2332.8123455000004</v>
      </c>
      <c r="Y147" s="148" t="str">
        <f>'[1]GHG Dashboard Data - Inventory'!AA132</f>
        <v>IE</v>
      </c>
      <c r="Z147" s="148">
        <f>'[1]GHG Dashboard Data - Inventory'!AB132</f>
        <v>352025.35139020684</v>
      </c>
      <c r="AA147" s="149">
        <f>'[1]GHG Dashboard Data - Inventory'!AC132</f>
        <v>9622.8574744023226</v>
      </c>
      <c r="AB147" s="148" t="str">
        <f>'[1]GHG Dashboard Data - Inventory'!AD132</f>
        <v>NO</v>
      </c>
      <c r="AC147" s="148">
        <f>'[1]GHG Dashboard Data - Inventory'!AE132</f>
        <v>1590624.9215961376</v>
      </c>
      <c r="AD147" s="149">
        <f>'[1]GHG Dashboard Data - Inventory'!AF132</f>
        <v>43480.836977520645</v>
      </c>
      <c r="AE147" s="148" t="str">
        <f>'[1]GHG Dashboard Data - Inventory'!AG132</f>
        <v>NO</v>
      </c>
      <c r="AF147" s="148">
        <f>'[1]GHG Dashboard Data - Inventory'!AH132</f>
        <v>771.30905560267854</v>
      </c>
      <c r="AG147" s="148">
        <f>'[1]GHG Dashboard Data - Inventory'!AI132</f>
        <v>4480562.7585596619</v>
      </c>
      <c r="AH147" s="148" t="str">
        <f>'[1]GHG Dashboard Data - Inventory'!AJ132</f>
        <v>NO</v>
      </c>
      <c r="AI147" s="149" t="str">
        <f>'[1]GHG Dashboard Data - Inventory'!AK132</f>
        <v>NE</v>
      </c>
      <c r="AJ147" s="148" t="str">
        <f>'[1]GHG Dashboard Data - Inventory'!AL132</f>
        <v>IE</v>
      </c>
      <c r="AK147" s="148">
        <f>'[1]GHG Dashboard Data - Inventory'!AM132</f>
        <v>71694.063650699871</v>
      </c>
      <c r="AL147" s="149">
        <f>'[1]GHG Dashboard Data - Inventory'!AN132</f>
        <v>1959.8070239739159</v>
      </c>
      <c r="AM147" s="148" t="str">
        <f>'[1]GHG Dashboard Data - Inventory'!AO132</f>
        <v>NO</v>
      </c>
      <c r="AN147" s="148" t="str">
        <f>'[1]GHG Dashboard Data - Inventory'!AP132</f>
        <v>NO</v>
      </c>
      <c r="AO147" s="149" t="str">
        <f>'[1]GHG Dashboard Data - Inventory'!AQ132</f>
        <v>NO</v>
      </c>
      <c r="AP147" s="148" t="str">
        <f>'[1]GHG Dashboard Data - Inventory'!AR132</f>
        <v>IE</v>
      </c>
      <c r="AQ147" s="148" t="str">
        <f>'[1]GHG Dashboard Data - Inventory'!AS132</f>
        <v>IE</v>
      </c>
      <c r="AR147" s="149">
        <f>'[1]GHG Dashboard Data - Inventory'!AT132</f>
        <v>14271.087499734915</v>
      </c>
      <c r="AS147" s="148" t="str">
        <f>'[1]GHG Dashboard Data - Inventory'!AU132</f>
        <v>IE</v>
      </c>
      <c r="AT147" s="148" t="str">
        <f>'[1]GHG Dashboard Data - Inventory'!AV132</f>
        <v>IE</v>
      </c>
      <c r="AU147" s="149" t="str">
        <f>'[1]GHG Dashboard Data - Inventory'!AW132</f>
        <v>NE</v>
      </c>
      <c r="AV147" s="148">
        <f>'[1]GHG Dashboard Data - Inventory'!AX132</f>
        <v>10716878.592</v>
      </c>
      <c r="AW147" s="148" t="str">
        <f>'[1]GHG Dashboard Data - Inventory'!AY132</f>
        <v>NO</v>
      </c>
      <c r="AX147" s="150" t="str">
        <f>'[1]GHG Dashboard Data - Inventory'!AZ132</f>
        <v>IE</v>
      </c>
      <c r="AY147" s="148" t="str">
        <f>'[1]GHG Dashboard Data - Inventory'!BA132</f>
        <v>NO</v>
      </c>
      <c r="AZ147" s="148" t="str">
        <f>'[1]GHG Dashboard Data - Inventory'!BB132</f>
        <v>NO</v>
      </c>
      <c r="BA147" s="150" t="str">
        <f>'[1]GHG Dashboard Data - Inventory'!BC132</f>
        <v>NO</v>
      </c>
      <c r="BB147" s="148" t="str">
        <f>'[1]GHG Dashboard Data - Inventory'!BD132</f>
        <v>NO</v>
      </c>
      <c r="BC147" s="148" t="str">
        <f>'[1]GHG Dashboard Data - Inventory'!BE132</f>
        <v>NO</v>
      </c>
      <c r="BD147" s="150" t="str">
        <f>'[1]GHG Dashboard Data - Inventory'!BF132</f>
        <v>NO</v>
      </c>
      <c r="BE147" s="148">
        <f>'[1]GHG Dashboard Data - Inventory'!BG132</f>
        <v>131127.41289193652</v>
      </c>
      <c r="BF147" s="148" t="str">
        <f>'[1]GHG Dashboard Data - Inventory'!BH132</f>
        <v>NO</v>
      </c>
      <c r="BG147" s="150" t="str">
        <f>'[1]GHG Dashboard Data - Inventory'!BI132</f>
        <v>IE</v>
      </c>
      <c r="BH147" s="149" t="str">
        <f>'[1]GHG Dashboard Data - Inventory'!BJ132</f>
        <v>NE</v>
      </c>
      <c r="BI147" s="149" t="str">
        <f>'[1]GHG Dashboard Data - Inventory'!BK132</f>
        <v>NE</v>
      </c>
      <c r="BJ147" s="149" t="str">
        <f>'[1]GHG Dashboard Data - Inventory'!BL132</f>
        <v>NE</v>
      </c>
      <c r="BK147" s="149" t="str">
        <f>'[1]GHG Dashboard Data - Inventory'!BM132</f>
        <v>NE</v>
      </c>
      <c r="BL147" s="149" t="str">
        <f>'[1]GHG Dashboard Data - Inventory'!BN132</f>
        <v>NE</v>
      </c>
      <c r="BM147" s="151" t="str">
        <f>'[1]GHG Dashboard Data - Inventory'!BO132</f>
        <v>NE</v>
      </c>
      <c r="BN147" s="269">
        <f>'[1]GHG Dashboard Data - Inventory'!BP132</f>
        <v>0</v>
      </c>
      <c r="BO147" s="269">
        <f>'[1]GHG Dashboard Data - Inventory'!BQ132</f>
        <v>0</v>
      </c>
      <c r="BP147" s="269">
        <f>'[1]GHG Dashboard Data - Inventory'!BR132</f>
        <v>0</v>
      </c>
      <c r="BQ147" s="269">
        <f>'[1]GHG Dashboard Data - Inventory'!BS132</f>
        <v>0</v>
      </c>
      <c r="BR147" s="269">
        <f>'[1]GHG Dashboard Data - Inventory'!BT132</f>
        <v>0</v>
      </c>
      <c r="BS147" s="269">
        <f>'[1]GHG Dashboard Data - Inventory'!BU132</f>
        <v>0</v>
      </c>
      <c r="BT147" s="152" t="str">
        <f t="shared" si="116"/>
        <v>Tshwane_2014</v>
      </c>
      <c r="BU147" s="152">
        <f>'[1]GHG Dashboard Data - Inventory'!BW132</f>
        <v>27725965.046013407</v>
      </c>
      <c r="BV147" s="152">
        <f>'[1]GHG Dashboard Data - Inventory'!BX132</f>
        <v>28068779.618247554</v>
      </c>
      <c r="BW147" s="152">
        <f>'[1]GHG Dashboard Data - Inventory'!BY132</f>
        <v>28068779.618247554</v>
      </c>
      <c r="BX147" s="152">
        <f>'[1]GHG Dashboard Data - Inventory'!BZ132</f>
        <v>15709452.523878045</v>
      </c>
      <c r="BY147" s="302">
        <f>'[1]GHG Dashboard Data - Inventory'!CA132</f>
        <v>12325702.218911106</v>
      </c>
      <c r="BZ147" s="302">
        <f>'[1]GHG Dashboard Data - Inventory'!CB132</f>
        <v>4552256.8222103622</v>
      </c>
      <c r="CA147" s="302">
        <f>'[1]GHG Dashboard Data - Inventory'!CC132</f>
        <v>10848006.004891938</v>
      </c>
      <c r="CB147" s="303">
        <f>'[1]GHG Dashboard Data - Inventory'!CD132</f>
        <v>12652285.896621544</v>
      </c>
      <c r="CC147" s="303">
        <f>'[1]GHG Dashboard Data - Inventory'!CE132</f>
        <v>4568487.7167340703</v>
      </c>
      <c r="CD147" s="303">
        <f>'[1]GHG Dashboard Data - Inventory'!CF132</f>
        <v>10848006.004891938</v>
      </c>
      <c r="CE147" s="303" t="str">
        <f>'[1]GHG Dashboard Data - Inventory'!CG132</f>
        <v/>
      </c>
      <c r="CF147" s="303" t="str">
        <f>'[1]GHG Dashboard Data - Inventory'!CH132</f>
        <v/>
      </c>
      <c r="CG147" s="304">
        <f>'[1]GHG Dashboard Data - Inventory'!CI132</f>
        <v>380883.76042644656</v>
      </c>
      <c r="CH147" s="304">
        <f>'[1]GHG Dashboard Data - Inventory'!CK132</f>
        <v>4480562.7585596619</v>
      </c>
      <c r="CI147" s="304">
        <f>SUM('[1]GHG Dashboard Data - Inventory'!CL132:CM132)</f>
        <v>10848006.004891938</v>
      </c>
      <c r="CJ147" s="304" t="str">
        <f>'[1]GHG Dashboard Data - Inventory'!CN132</f>
        <v/>
      </c>
      <c r="CK147" s="304" t="str">
        <f>'[1]GHG Dashboard Data - Inventory'!CO132</f>
        <v/>
      </c>
      <c r="CL147" s="302">
        <f>'[1]GHG Dashboard Data - Inventory'!CP132</f>
        <v>3175860.6703399699</v>
      </c>
      <c r="CM147" s="302">
        <f>'[1]GHG Dashboard Data - Inventory'!CQ132</f>
        <v>1706312.7108544388</v>
      </c>
      <c r="CN147" s="302">
        <f>'[1]GHG Dashboard Data - Inventory'!CR132</f>
        <v>5497334.4291987494</v>
      </c>
      <c r="CO147" s="302">
        <f>'[1]GHG Dashboard Data - Inventory'!CS132</f>
        <v>2772.8264760000006</v>
      </c>
      <c r="CP147" s="302">
        <f>'[1]GHG Dashboard Data - Inventory'!CT132</f>
        <v>352025.35139020684</v>
      </c>
      <c r="CQ147" s="302">
        <f>'[1]GHG Dashboard Data - Inventory'!CU132</f>
        <v>1590624.9215961376</v>
      </c>
      <c r="CR147" s="302" t="str">
        <f>'[1]GHG Dashboard Data - Inventory'!CV132</f>
        <v/>
      </c>
      <c r="CS147" s="302">
        <f>'[1]GHG Dashboard Data - Inventory'!CW132</f>
        <v>771.30905560267854</v>
      </c>
      <c r="CT147" s="302">
        <f>'[1]GHG Dashboard Data - Inventory'!CX132</f>
        <v>4480562.7585596619</v>
      </c>
      <c r="CU147" s="302">
        <f>'[1]GHG Dashboard Data - Inventory'!CY132</f>
        <v>71694.063650699871</v>
      </c>
      <c r="CV147" s="302" t="str">
        <f>'[1]GHG Dashboard Data - Inventory'!CZ132</f>
        <v/>
      </c>
      <c r="CW147" s="302" t="str">
        <f>'[1]GHG Dashboard Data - Inventory'!DA132</f>
        <v/>
      </c>
      <c r="CX147" s="302" t="str">
        <f>'[1]GHG Dashboard Data - Inventory'!DB132</f>
        <v/>
      </c>
      <c r="CY147" s="302">
        <f>'[1]GHG Dashboard Data - Inventory'!DC132</f>
        <v>10716878.592</v>
      </c>
      <c r="CZ147" s="302" t="str">
        <f>'[1]GHG Dashboard Data - Inventory'!DD132</f>
        <v/>
      </c>
      <c r="DA147" s="302" t="str">
        <f>'[1]GHG Dashboard Data - Inventory'!DE132</f>
        <v/>
      </c>
      <c r="DB147" s="302">
        <f>'[1]GHG Dashboard Data - Inventory'!DF132</f>
        <v>131127.41289193652</v>
      </c>
      <c r="DC147" s="305">
        <f>'[1]GHG Dashboard Data - Inventory'!DG132</f>
        <v>3261168.7420871886</v>
      </c>
      <c r="DD147" s="305">
        <f>'[1]GHG Dashboard Data - Inventory'!DH132</f>
        <v>1752931.4877309941</v>
      </c>
      <c r="DE147" s="305">
        <f>'[1]GHG Dashboard Data - Inventory'!DI132</f>
        <v>5638887.5638334909</v>
      </c>
      <c r="DF147" s="305">
        <f>'[1]GHG Dashboard Data - Inventory'!DJ132</f>
        <v>2772.8264760000006</v>
      </c>
      <c r="DG147" s="305">
        <f>'[1]GHG Dashboard Data - Inventory'!DK132</f>
        <v>361648.20886460919</v>
      </c>
      <c r="DH147" s="305">
        <f>'[1]GHG Dashboard Data - Inventory'!DL132</f>
        <v>1634105.7585736583</v>
      </c>
      <c r="DI147" s="305" t="str">
        <f>'[1]GHG Dashboard Data - Inventory'!DM132</f>
        <v/>
      </c>
      <c r="DJ147" s="305">
        <f>'[1]GHG Dashboard Data - Inventory'!DN132</f>
        <v>771.30905560267854</v>
      </c>
      <c r="DK147" s="305">
        <f>'[1]GHG Dashboard Data - Inventory'!DO132</f>
        <v>4480562.7585596619</v>
      </c>
      <c r="DL147" s="305">
        <f>'[1]GHG Dashboard Data - Inventory'!DP132</f>
        <v>73653.870674673788</v>
      </c>
      <c r="DM147" s="305" t="str">
        <f>'[1]GHG Dashboard Data - Inventory'!DQ132</f>
        <v/>
      </c>
      <c r="DN147" s="305">
        <f>'[1]GHG Dashboard Data - Inventory'!DR132</f>
        <v>14271.087499734915</v>
      </c>
      <c r="DO147" s="305" t="str">
        <f>'[1]GHG Dashboard Data - Inventory'!DS132</f>
        <v/>
      </c>
      <c r="DP147" s="305">
        <f>'[1]GHG Dashboard Data - Inventory'!DT132</f>
        <v>10716878.592</v>
      </c>
      <c r="DQ147" s="305" t="str">
        <f>'[1]GHG Dashboard Data - Inventory'!DU132</f>
        <v/>
      </c>
      <c r="DR147" s="305" t="str">
        <f>'[1]GHG Dashboard Data - Inventory'!DV132</f>
        <v/>
      </c>
      <c r="DS147" s="305">
        <f>'[1]GHG Dashboard Data - Inventory'!DW132</f>
        <v>131127.41289193652</v>
      </c>
      <c r="DT147" s="305" t="str">
        <f>'[1]GHG Dashboard Data - Inventory'!DX132</f>
        <v/>
      </c>
      <c r="DU147" s="305" t="str">
        <f>'[1]GHG Dashboard Data - Inventory'!DY132</f>
        <v/>
      </c>
      <c r="DV147" s="305" t="str">
        <f>'[1]GHG Dashboard Data - Inventory'!DZ132</f>
        <v/>
      </c>
      <c r="DW147" s="305" t="str">
        <f>'[1]GHG Dashboard Data - Inventory'!EA132</f>
        <v/>
      </c>
      <c r="DX147" s="305" t="str">
        <f>'[1]GHG Dashboard Data - Inventory'!EB132</f>
        <v/>
      </c>
      <c r="DY147" s="306" t="str">
        <f>'[1]GHG Dashboard Data - Inventory'!EC132</f>
        <v/>
      </c>
      <c r="DZ147" s="307">
        <f>'[1]GHG Dashboard Data - Inventory'!ED132</f>
        <v>55103.24323271012</v>
      </c>
      <c r="EA147" s="307">
        <f>'[1]GHG Dashboard Data - Inventory'!EE132</f>
        <v>895.02644980539003</v>
      </c>
      <c r="EB147" s="307">
        <f>'[1]GHG Dashboard Data - Inventory'!EF132</f>
        <v>319008.54286682833</v>
      </c>
      <c r="EC147" s="307">
        <f>'[1]GHG Dashboard Data - Inventory'!EG132</f>
        <v>2772.8264760000006</v>
      </c>
      <c r="ED147" s="307">
        <f>'[1]GHG Dashboard Data - Inventory'!EH132</f>
        <v>2332.8123455000004</v>
      </c>
      <c r="EE147" s="307" t="str">
        <f>'[1]GHG Dashboard Data - Inventory'!EI132</f>
        <v/>
      </c>
      <c r="EF147" s="307" t="str">
        <f>'[1]GHG Dashboard Data - Inventory'!EJ132</f>
        <v/>
      </c>
      <c r="EG147" s="307" t="str">
        <f>'[1]GHG Dashboard Data - Inventory'!EK132</f>
        <v/>
      </c>
      <c r="EH147" s="307">
        <f>'[1]GHG Dashboard Data - Inventory'!EL132</f>
        <v>771.30905560267854</v>
      </c>
      <c r="EI147" s="307">
        <f>'[1]GHG Dashboard Data - Inventory'!EM132</f>
        <v>4480562.7585596619</v>
      </c>
      <c r="EJ147" s="307" t="str">
        <f>'[1]GHG Dashboard Data - Inventory'!EN132</f>
        <v/>
      </c>
      <c r="EK147" s="307" t="str">
        <f>'[1]GHG Dashboard Data - Inventory'!EO132</f>
        <v/>
      </c>
      <c r="EL147" s="307" t="str">
        <f>'[1]GHG Dashboard Data - Inventory'!EP132</f>
        <v/>
      </c>
      <c r="EM147" s="307" t="str">
        <f>'[1]GHG Dashboard Data - Inventory'!EQ132</f>
        <v/>
      </c>
      <c r="EN147" s="307">
        <f>'[1]GHG Dashboard Data - Inventory'!ER132</f>
        <v>10716878.592</v>
      </c>
      <c r="EO147" s="307" t="str">
        <f>'[1]GHG Dashboard Data - Inventory'!ES132</f>
        <v/>
      </c>
      <c r="EP147" s="307" t="str">
        <f>'[1]GHG Dashboard Data - Inventory'!ET132</f>
        <v/>
      </c>
      <c r="EQ147" s="307">
        <f>'[1]GHG Dashboard Data - Inventory'!EU132</f>
        <v>131127.41289193652</v>
      </c>
      <c r="ER147" s="307" t="str">
        <f>'[1]GHG Dashboard Data - Inventory'!EV132</f>
        <v/>
      </c>
      <c r="ES147" s="307" t="str">
        <f>'[1]GHG Dashboard Data - Inventory'!EW132</f>
        <v/>
      </c>
      <c r="ET147" s="307" t="str">
        <f>'[1]GHG Dashboard Data - Inventory'!EX132</f>
        <v/>
      </c>
      <c r="EU147" s="307" t="str">
        <f>'[1]GHG Dashboard Data - Inventory'!EY132</f>
        <v/>
      </c>
      <c r="EV147" s="307" t="str">
        <f>'[1]GHG Dashboard Data - Inventory'!EZ132</f>
        <v/>
      </c>
      <c r="EW147" s="308">
        <f t="shared" si="117"/>
        <v>5105.6388215000006</v>
      </c>
      <c r="EX147" s="309">
        <f>'[1]GHG Dashboard Data - Inventory'!FA132</f>
        <v>12325702.218911106</v>
      </c>
      <c r="EY147" s="309">
        <f>'[1]GHG Dashboard Data - Inventory'!FB132</f>
        <v>4552256.8222103622</v>
      </c>
      <c r="EZ147" s="309">
        <f>'[1]GHG Dashboard Data - Inventory'!FC132</f>
        <v>10848006.004891938</v>
      </c>
      <c r="FA147" s="309">
        <f>'[1]GHG Dashboard Data - Inventory'!FD132</f>
        <v>12652285.896621544</v>
      </c>
      <c r="FB147" s="309">
        <f>'[1]GHG Dashboard Data - Inventory'!FE132</f>
        <v>4568487.7167340703</v>
      </c>
      <c r="FC147" s="309">
        <f>'[1]GHG Dashboard Data - Inventory'!FF132</f>
        <v>10848006.004891938</v>
      </c>
      <c r="FD147" s="309" t="str">
        <f>'[1]GHG Dashboard Data - Inventory'!FG132</f>
        <v/>
      </c>
      <c r="FE147" s="309" t="str">
        <f>'[1]GHG Dashboard Data - Inventory'!FH132</f>
        <v/>
      </c>
      <c r="FF147" s="309" t="str">
        <f>'[1]GHG Dashboard Data - Inventory'!B132</f>
        <v>Yes</v>
      </c>
      <c r="FG147" s="31" t="str">
        <f>IFERROR(VLOOKUP(E147,'Climate data-must not modify'!A:D,4,FALSE),"")</f>
        <v>Sub-tropical</v>
      </c>
      <c r="FH147" s="31">
        <f t="shared" si="118"/>
        <v>18155.805136275842</v>
      </c>
      <c r="FI147" s="31">
        <f t="shared" si="119"/>
        <v>482.9428391959799</v>
      </c>
      <c r="FJ147" s="35"/>
    </row>
    <row r="148" spans="1:166" s="31" customFormat="1">
      <c r="A148" s="31">
        <f t="shared" si="113"/>
        <v>11</v>
      </c>
      <c r="B148" s="31">
        <f t="shared" si="114"/>
        <v>133</v>
      </c>
      <c r="C148" s="34" t="str">
        <f t="shared" si="115"/>
        <v>Salvador_2013</v>
      </c>
      <c r="D148" s="231">
        <f>'[1]GHG Dashboard Data - Inventory'!H133</f>
        <v>2013</v>
      </c>
      <c r="E148" s="156" t="str">
        <f>'[1]GHG Dashboard Data - Inventory'!C133</f>
        <v>Salvador</v>
      </c>
      <c r="F148" s="156" t="str">
        <f>'[1]GHG Dashboard Data - Inventory'!D133</f>
        <v>Brazil</v>
      </c>
      <c r="G148" s="156" t="str">
        <f>'[1]GHG Dashboard Data - Inventory'!E133</f>
        <v>Latin America</v>
      </c>
      <c r="H148" s="156">
        <f>'[1]GHG Dashboard Data - Inventory'!K133</f>
        <v>2883682</v>
      </c>
      <c r="I148" s="156">
        <f>'[1]GHG Dashboard Data - Inventory'!L133</f>
        <v>692.81899999999996</v>
      </c>
      <c r="J148" s="156">
        <f>'[1]GHG Dashboard Data - Inventory'!M133/1000000</f>
        <v>24880.5237139212</v>
      </c>
      <c r="K148" s="156" t="str">
        <f>'[1]GHG Dashboard Data - Inventory'!J133</f>
        <v>BASIC</v>
      </c>
      <c r="L148" s="148">
        <f>'[1]GHG Dashboard Data - Inventory'!N133</f>
        <v>257871.51440109394</v>
      </c>
      <c r="M148" s="148">
        <f>'[1]GHG Dashboard Data - Inventory'!O133</f>
        <v>167842.64246666667</v>
      </c>
      <c r="N148" s="149" t="str">
        <f>'[1]GHG Dashboard Data - Inventory'!P133</f>
        <v>NE</v>
      </c>
      <c r="O148" s="148">
        <f>'[1]GHG Dashboard Data - Inventory'!Q133</f>
        <v>177791.06517253403</v>
      </c>
      <c r="P148" s="148">
        <f>'[1]GHG Dashboard Data - Inventory'!R133</f>
        <v>163459.84957580004</v>
      </c>
      <c r="Q148" s="149" t="str">
        <f>'[1]GHG Dashboard Data - Inventory'!S133</f>
        <v>NE</v>
      </c>
      <c r="R148" s="148">
        <f>'[1]GHG Dashboard Data - Inventory'!T133</f>
        <v>33139.928263019727</v>
      </c>
      <c r="S148" s="148">
        <f>'[1]GHG Dashboard Data - Inventory'!U133</f>
        <v>22935.737033333335</v>
      </c>
      <c r="T148" s="149" t="str">
        <f>'[1]GHG Dashboard Data - Inventory'!V133</f>
        <v>NE</v>
      </c>
      <c r="U148" s="148" t="str">
        <f>'[1]GHG Dashboard Data - Inventory'!W133</f>
        <v>IE</v>
      </c>
      <c r="V148" s="148">
        <f>'[1]GHG Dashboard Data - Inventory'!X133</f>
        <v>710.07046666666679</v>
      </c>
      <c r="W148" s="149" t="str">
        <f>'[1]GHG Dashboard Data - Inventory'!Y133</f>
        <v>NE</v>
      </c>
      <c r="X148" s="150" t="str">
        <f>'[1]GHG Dashboard Data - Inventory'!Z133</f>
        <v>IE</v>
      </c>
      <c r="Y148" s="148" t="str">
        <f>'[1]GHG Dashboard Data - Inventory'!AA133</f>
        <v>NO</v>
      </c>
      <c r="Z148" s="148" t="str">
        <f>'[1]GHG Dashboard Data - Inventory'!AB133</f>
        <v>NO</v>
      </c>
      <c r="AA148" s="149" t="str">
        <f>'[1]GHG Dashboard Data - Inventory'!AC133</f>
        <v>NO</v>
      </c>
      <c r="AB148" s="148" t="str">
        <f>'[1]GHG Dashboard Data - Inventory'!AD133</f>
        <v>NO</v>
      </c>
      <c r="AC148" s="148" t="str">
        <f>'[1]GHG Dashboard Data - Inventory'!AE133</f>
        <v>NO</v>
      </c>
      <c r="AD148" s="149" t="str">
        <f>'[1]GHG Dashboard Data - Inventory'!AF133</f>
        <v>NO</v>
      </c>
      <c r="AE148" s="148" t="str">
        <f>'[1]GHG Dashboard Data - Inventory'!AG133</f>
        <v>NO</v>
      </c>
      <c r="AF148" s="148">
        <f>'[1]GHG Dashboard Data - Inventory'!AH133</f>
        <v>715.53899999999999</v>
      </c>
      <c r="AG148" s="148">
        <f>'[1]GHG Dashboard Data - Inventory'!AI133</f>
        <v>2029654.1307840967</v>
      </c>
      <c r="AH148" s="148" t="str">
        <f>'[1]GHG Dashboard Data - Inventory'!AJ133</f>
        <v>NO</v>
      </c>
      <c r="AI148" s="149" t="str">
        <f>'[1]GHG Dashboard Data - Inventory'!AK133</f>
        <v>NE</v>
      </c>
      <c r="AJ148" s="148" t="str">
        <f>'[1]GHG Dashboard Data - Inventory'!AL133</f>
        <v>NO</v>
      </c>
      <c r="AK148" s="148">
        <f>'[1]GHG Dashboard Data - Inventory'!AM133</f>
        <v>11518.583912066668</v>
      </c>
      <c r="AL148" s="149" t="str">
        <f>'[1]GHG Dashboard Data - Inventory'!AN133</f>
        <v>NE</v>
      </c>
      <c r="AM148" s="148">
        <f>'[1]GHG Dashboard Data - Inventory'!AO133</f>
        <v>62121.578680632796</v>
      </c>
      <c r="AN148" s="148" t="str">
        <f>'[1]GHG Dashboard Data - Inventory'!AP133</f>
        <v>NO</v>
      </c>
      <c r="AO148" s="149" t="str">
        <f>'[1]GHG Dashboard Data - Inventory'!AQ133</f>
        <v>NE</v>
      </c>
      <c r="AP148" s="148">
        <f>'[1]GHG Dashboard Data - Inventory'!AR133</f>
        <v>648094.90705886018</v>
      </c>
      <c r="AQ148" s="148" t="str">
        <f>'[1]GHG Dashboard Data - Inventory'!AS133</f>
        <v>NO</v>
      </c>
      <c r="AR148" s="149" t="str">
        <f>'[1]GHG Dashboard Data - Inventory'!AT133</f>
        <v>NE</v>
      </c>
      <c r="AS148" s="148" t="str">
        <f>'[1]GHG Dashboard Data - Inventory'!AU133</f>
        <v>IE</v>
      </c>
      <c r="AT148" s="148" t="str">
        <f>'[1]GHG Dashboard Data - Inventory'!AV133</f>
        <v>IE</v>
      </c>
      <c r="AU148" s="149" t="str">
        <f>'[1]GHG Dashboard Data - Inventory'!AW133</f>
        <v>NO</v>
      </c>
      <c r="AV148" s="148">
        <f>'[1]GHG Dashboard Data - Inventory'!AX133</f>
        <v>62376.418795500045</v>
      </c>
      <c r="AW148" s="148" t="str">
        <f>'[1]GHG Dashboard Data - Inventory'!AY133</f>
        <v>NO</v>
      </c>
      <c r="AX148" s="150">
        <f>'[1]GHG Dashboard Data - Inventory'!AZ133</f>
        <v>7946.5005764999987</v>
      </c>
      <c r="AY148" s="148" t="str">
        <f>'[1]GHG Dashboard Data - Inventory'!BA133</f>
        <v>NO</v>
      </c>
      <c r="AZ148" s="148" t="str">
        <f>'[1]GHG Dashboard Data - Inventory'!BB133</f>
        <v>NO</v>
      </c>
      <c r="BA148" s="150" t="str">
        <f>'[1]GHG Dashboard Data - Inventory'!BC133</f>
        <v>NO</v>
      </c>
      <c r="BB148" s="148" t="str">
        <f>'[1]GHG Dashboard Data - Inventory'!BD133</f>
        <v>NO</v>
      </c>
      <c r="BC148" s="148">
        <f>'[1]GHG Dashboard Data - Inventory'!BE133</f>
        <v>87.12</v>
      </c>
      <c r="BD148" s="150" t="str">
        <f>'[1]GHG Dashboard Data - Inventory'!BF133</f>
        <v>NO</v>
      </c>
      <c r="BE148" s="148">
        <f>'[1]GHG Dashboard Data - Inventory'!BG133</f>
        <v>202843.42041022837</v>
      </c>
      <c r="BF148" s="148" t="str">
        <f>'[1]GHG Dashboard Data - Inventory'!BH133</f>
        <v>NO</v>
      </c>
      <c r="BG148" s="150" t="str">
        <f>'[1]GHG Dashboard Data - Inventory'!BI133</f>
        <v>NO</v>
      </c>
      <c r="BH148" s="149" t="str">
        <f>'[1]GHG Dashboard Data - Inventory'!BJ133</f>
        <v>NE</v>
      </c>
      <c r="BI148" s="149" t="str">
        <f>'[1]GHG Dashboard Data - Inventory'!BK133</f>
        <v>NE</v>
      </c>
      <c r="BJ148" s="149" t="str">
        <f>'[1]GHG Dashboard Data - Inventory'!BL133</f>
        <v>NE</v>
      </c>
      <c r="BK148" s="149" t="str">
        <f>'[1]GHG Dashboard Data - Inventory'!BM133</f>
        <v>NE</v>
      </c>
      <c r="BL148" s="149" t="str">
        <f>'[1]GHG Dashboard Data - Inventory'!BN133</f>
        <v>NE</v>
      </c>
      <c r="BM148" s="151" t="str">
        <f>'[1]GHG Dashboard Data - Inventory'!BO133</f>
        <v>NE</v>
      </c>
      <c r="BN148" s="269">
        <f>'[1]GHG Dashboard Data - Inventory'!BP133</f>
        <v>0</v>
      </c>
      <c r="BO148" s="269">
        <f>'[1]GHG Dashboard Data - Inventory'!BQ133</f>
        <v>0</v>
      </c>
      <c r="BP148" s="269">
        <f>'[1]GHG Dashboard Data - Inventory'!BR133</f>
        <v>0</v>
      </c>
      <c r="BQ148" s="269">
        <f>'[1]GHG Dashboard Data - Inventory'!BS133</f>
        <v>0</v>
      </c>
      <c r="BR148" s="269">
        <f>'[1]GHG Dashboard Data - Inventory'!BT133</f>
        <v>0</v>
      </c>
      <c r="BS148" s="269">
        <f>'[1]GHG Dashboard Data - Inventory'!BU133</f>
        <v>0</v>
      </c>
      <c r="BT148" s="152" t="str">
        <f t="shared" si="116"/>
        <v>Salvador_2013</v>
      </c>
      <c r="BU148" s="152">
        <f>'[1]GHG Dashboard Data - Inventory'!BW133</f>
        <v>3841162.5060204989</v>
      </c>
      <c r="BV148" s="152">
        <f>'[1]GHG Dashboard Data - Inventory'!BX133</f>
        <v>3841162.5060204989</v>
      </c>
      <c r="BW148" s="152">
        <f>'[1]GHG Dashboard Data - Inventory'!BY133</f>
        <v>3841162.5060204989</v>
      </c>
      <c r="BX148" s="152">
        <f>'[1]GHG Dashboard Data - Inventory'!BZ133</f>
        <v>3482555.0031424658</v>
      </c>
      <c r="BY148" s="302">
        <f>'[1]GHG Dashboard Data - Inventory'!CA133</f>
        <v>824466.34637911443</v>
      </c>
      <c r="BZ148" s="302">
        <f>'[1]GHG Dashboard Data - Inventory'!CB133</f>
        <v>2751389.2004356561</v>
      </c>
      <c r="CA148" s="302">
        <f>'[1]GHG Dashboard Data - Inventory'!CC133</f>
        <v>265306.95920572843</v>
      </c>
      <c r="CB148" s="303">
        <f>'[1]GHG Dashboard Data - Inventory'!CD133</f>
        <v>824466.34637911443</v>
      </c>
      <c r="CC148" s="303">
        <f>'[1]GHG Dashboard Data - Inventory'!CE133</f>
        <v>2751389.2004356561</v>
      </c>
      <c r="CD148" s="303">
        <f>'[1]GHG Dashboard Data - Inventory'!CF133</f>
        <v>265306.95920572843</v>
      </c>
      <c r="CE148" s="303" t="str">
        <f>'[1]GHG Dashboard Data - Inventory'!CG133</f>
        <v/>
      </c>
      <c r="CF148" s="303" t="str">
        <f>'[1]GHG Dashboard Data - Inventory'!CH133</f>
        <v/>
      </c>
      <c r="CG148" s="304">
        <f>'[1]GHG Dashboard Data - Inventory'!CI133</f>
        <v>469518.04683664767</v>
      </c>
      <c r="CH148" s="304">
        <f>'[1]GHG Dashboard Data - Inventory'!CK133</f>
        <v>2739870.6165235899</v>
      </c>
      <c r="CI148" s="304">
        <f>SUM('[1]GHG Dashboard Data - Inventory'!CL133:CM133)</f>
        <v>273166.33978222846</v>
      </c>
      <c r="CJ148" s="304" t="str">
        <f>'[1]GHG Dashboard Data - Inventory'!CN133</f>
        <v/>
      </c>
      <c r="CK148" s="304" t="str">
        <f>'[1]GHG Dashboard Data - Inventory'!CO133</f>
        <v/>
      </c>
      <c r="CL148" s="302">
        <f>'[1]GHG Dashboard Data - Inventory'!CP133</f>
        <v>425714.15686776058</v>
      </c>
      <c r="CM148" s="302">
        <f>'[1]GHG Dashboard Data - Inventory'!CQ133</f>
        <v>341250.91474833409</v>
      </c>
      <c r="CN148" s="302">
        <f>'[1]GHG Dashboard Data - Inventory'!CR133</f>
        <v>56075.665296353065</v>
      </c>
      <c r="CO148" s="302">
        <f>'[1]GHG Dashboard Data - Inventory'!CS133</f>
        <v>710.07046666666679</v>
      </c>
      <c r="CP148" s="302" t="str">
        <f>'[1]GHG Dashboard Data - Inventory'!CT133</f>
        <v/>
      </c>
      <c r="CQ148" s="302" t="str">
        <f>'[1]GHG Dashboard Data - Inventory'!CU133</f>
        <v/>
      </c>
      <c r="CR148" s="302" t="str">
        <f>'[1]GHG Dashboard Data - Inventory'!CV133</f>
        <v/>
      </c>
      <c r="CS148" s="302">
        <f>'[1]GHG Dashboard Data - Inventory'!CW133</f>
        <v>715.53899999999999</v>
      </c>
      <c r="CT148" s="302">
        <f>'[1]GHG Dashboard Data - Inventory'!CX133</f>
        <v>2029654.1307840967</v>
      </c>
      <c r="CU148" s="302">
        <f>'[1]GHG Dashboard Data - Inventory'!CY133</f>
        <v>11518.583912066668</v>
      </c>
      <c r="CV148" s="302">
        <f>'[1]GHG Dashboard Data - Inventory'!CZ133</f>
        <v>62121.578680632796</v>
      </c>
      <c r="CW148" s="302">
        <f>'[1]GHG Dashboard Data - Inventory'!DA133</f>
        <v>648094.90705886018</v>
      </c>
      <c r="CX148" s="302" t="str">
        <f>'[1]GHG Dashboard Data - Inventory'!DB133</f>
        <v/>
      </c>
      <c r="CY148" s="302">
        <f>'[1]GHG Dashboard Data - Inventory'!DC133</f>
        <v>62376.418795500045</v>
      </c>
      <c r="CZ148" s="302" t="str">
        <f>'[1]GHG Dashboard Data - Inventory'!DD133</f>
        <v/>
      </c>
      <c r="DA148" s="302">
        <f>'[1]GHG Dashboard Data - Inventory'!DE133</f>
        <v>87.12</v>
      </c>
      <c r="DB148" s="302">
        <f>'[1]GHG Dashboard Data - Inventory'!DF133</f>
        <v>202843.42041022837</v>
      </c>
      <c r="DC148" s="305">
        <f>'[1]GHG Dashboard Data - Inventory'!DG133</f>
        <v>425714.15686776058</v>
      </c>
      <c r="DD148" s="305">
        <f>'[1]GHG Dashboard Data - Inventory'!DH133</f>
        <v>341250.91474833409</v>
      </c>
      <c r="DE148" s="305">
        <f>'[1]GHG Dashboard Data - Inventory'!DI133</f>
        <v>56075.665296353065</v>
      </c>
      <c r="DF148" s="305">
        <f>'[1]GHG Dashboard Data - Inventory'!DJ133</f>
        <v>710.07046666666679</v>
      </c>
      <c r="DG148" s="305" t="str">
        <f>'[1]GHG Dashboard Data - Inventory'!DK133</f>
        <v/>
      </c>
      <c r="DH148" s="305" t="str">
        <f>'[1]GHG Dashboard Data - Inventory'!DL133</f>
        <v/>
      </c>
      <c r="DI148" s="305" t="str">
        <f>'[1]GHG Dashboard Data - Inventory'!DM133</f>
        <v/>
      </c>
      <c r="DJ148" s="305">
        <f>'[1]GHG Dashboard Data - Inventory'!DN133</f>
        <v>715.53899999999999</v>
      </c>
      <c r="DK148" s="305">
        <f>'[1]GHG Dashboard Data - Inventory'!DO133</f>
        <v>2029654.1307840967</v>
      </c>
      <c r="DL148" s="305">
        <f>'[1]GHG Dashboard Data - Inventory'!DP133</f>
        <v>11518.583912066668</v>
      </c>
      <c r="DM148" s="305">
        <f>'[1]GHG Dashboard Data - Inventory'!DQ133</f>
        <v>62121.578680632796</v>
      </c>
      <c r="DN148" s="305">
        <f>'[1]GHG Dashboard Data - Inventory'!DR133</f>
        <v>648094.90705886018</v>
      </c>
      <c r="DO148" s="305" t="str">
        <f>'[1]GHG Dashboard Data - Inventory'!DS133</f>
        <v/>
      </c>
      <c r="DP148" s="305">
        <f>'[1]GHG Dashboard Data - Inventory'!DT133</f>
        <v>62376.418795500045</v>
      </c>
      <c r="DQ148" s="305" t="str">
        <f>'[1]GHG Dashboard Data - Inventory'!DU133</f>
        <v/>
      </c>
      <c r="DR148" s="305">
        <f>'[1]GHG Dashboard Data - Inventory'!DV133</f>
        <v>87.12</v>
      </c>
      <c r="DS148" s="305">
        <f>'[1]GHG Dashboard Data - Inventory'!DW133</f>
        <v>202843.42041022837</v>
      </c>
      <c r="DT148" s="305" t="str">
        <f>'[1]GHG Dashboard Data - Inventory'!DX133</f>
        <v/>
      </c>
      <c r="DU148" s="305" t="str">
        <f>'[1]GHG Dashboard Data - Inventory'!DY133</f>
        <v/>
      </c>
      <c r="DV148" s="305" t="str">
        <f>'[1]GHG Dashboard Data - Inventory'!DZ133</f>
        <v/>
      </c>
      <c r="DW148" s="305" t="str">
        <f>'[1]GHG Dashboard Data - Inventory'!EA133</f>
        <v/>
      </c>
      <c r="DX148" s="305" t="str">
        <f>'[1]GHG Dashboard Data - Inventory'!EB133</f>
        <v/>
      </c>
      <c r="DY148" s="306" t="str">
        <f>'[1]GHG Dashboard Data - Inventory'!EC133</f>
        <v/>
      </c>
      <c r="DZ148" s="307">
        <f>'[1]GHG Dashboard Data - Inventory'!ED133</f>
        <v>257871.51440109394</v>
      </c>
      <c r="EA148" s="307">
        <f>'[1]GHG Dashboard Data - Inventory'!EE133</f>
        <v>177791.06517253403</v>
      </c>
      <c r="EB148" s="307">
        <f>'[1]GHG Dashboard Data - Inventory'!EF133</f>
        <v>33139.928263019727</v>
      </c>
      <c r="EC148" s="307" t="str">
        <f>'[1]GHG Dashboard Data - Inventory'!EG133</f>
        <v/>
      </c>
      <c r="ED148" s="307" t="str">
        <f>'[1]GHG Dashboard Data - Inventory'!EH133</f>
        <v/>
      </c>
      <c r="EE148" s="307" t="str">
        <f>'[1]GHG Dashboard Data - Inventory'!EI133</f>
        <v/>
      </c>
      <c r="EF148" s="307" t="str">
        <f>'[1]GHG Dashboard Data - Inventory'!EJ133</f>
        <v/>
      </c>
      <c r="EG148" s="307" t="str">
        <f>'[1]GHG Dashboard Data - Inventory'!EK133</f>
        <v/>
      </c>
      <c r="EH148" s="307">
        <f>'[1]GHG Dashboard Data - Inventory'!EL133</f>
        <v>715.53899999999999</v>
      </c>
      <c r="EI148" s="307">
        <f>'[1]GHG Dashboard Data - Inventory'!EM133</f>
        <v>2029654.1307840967</v>
      </c>
      <c r="EJ148" s="307" t="str">
        <f>'[1]GHG Dashboard Data - Inventory'!EN133</f>
        <v/>
      </c>
      <c r="EK148" s="307">
        <f>'[1]GHG Dashboard Data - Inventory'!EO133</f>
        <v>62121.578680632796</v>
      </c>
      <c r="EL148" s="307">
        <f>'[1]GHG Dashboard Data - Inventory'!EP133</f>
        <v>648094.90705886018</v>
      </c>
      <c r="EM148" s="307" t="str">
        <f>'[1]GHG Dashboard Data - Inventory'!EQ133</f>
        <v/>
      </c>
      <c r="EN148" s="307">
        <f>'[1]GHG Dashboard Data - Inventory'!ER133</f>
        <v>70322.919372000048</v>
      </c>
      <c r="EO148" s="307" t="str">
        <f>'[1]GHG Dashboard Data - Inventory'!ES133</f>
        <v/>
      </c>
      <c r="EP148" s="307" t="str">
        <f>'[1]GHG Dashboard Data - Inventory'!ET133</f>
        <v/>
      </c>
      <c r="EQ148" s="307">
        <f>'[1]GHG Dashboard Data - Inventory'!EU133</f>
        <v>202843.42041022837</v>
      </c>
      <c r="ER148" s="307" t="str">
        <f>'[1]GHG Dashboard Data - Inventory'!EV133</f>
        <v/>
      </c>
      <c r="ES148" s="307" t="str">
        <f>'[1]GHG Dashboard Data - Inventory'!EW133</f>
        <v/>
      </c>
      <c r="ET148" s="307" t="str">
        <f>'[1]GHG Dashboard Data - Inventory'!EX133</f>
        <v/>
      </c>
      <c r="EU148" s="307" t="str">
        <f>'[1]GHG Dashboard Data - Inventory'!EY133</f>
        <v/>
      </c>
      <c r="EV148" s="307" t="str">
        <f>'[1]GHG Dashboard Data - Inventory'!EZ133</f>
        <v/>
      </c>
      <c r="EW148" s="308">
        <f t="shared" si="117"/>
        <v>0</v>
      </c>
      <c r="EX148" s="309">
        <f>'[1]GHG Dashboard Data - Inventory'!FA133</f>
        <v>824466.34637911443</v>
      </c>
      <c r="EY148" s="309">
        <f>'[1]GHG Dashboard Data - Inventory'!FB133</f>
        <v>2751389.2004356561</v>
      </c>
      <c r="EZ148" s="309">
        <f>'[1]GHG Dashboard Data - Inventory'!FC133</f>
        <v>265306.95920572843</v>
      </c>
      <c r="FA148" s="309">
        <f>'[1]GHG Dashboard Data - Inventory'!FD133</f>
        <v>824466.34637911443</v>
      </c>
      <c r="FB148" s="309">
        <f>'[1]GHG Dashboard Data - Inventory'!FE133</f>
        <v>2751389.2004356561</v>
      </c>
      <c r="FC148" s="309">
        <f>'[1]GHG Dashboard Data - Inventory'!FF133</f>
        <v>265306.95920572843</v>
      </c>
      <c r="FD148" s="309" t="str">
        <f>'[1]GHG Dashboard Data - Inventory'!FG133</f>
        <v/>
      </c>
      <c r="FE148" s="309" t="str">
        <f>'[1]GHG Dashboard Data - Inventory'!FH133</f>
        <v/>
      </c>
      <c r="FF148" s="309" t="str">
        <f>'[1]GHG Dashboard Data - Inventory'!B133</f>
        <v>Yes</v>
      </c>
      <c r="FG148" s="31" t="str">
        <f>IFERROR(VLOOKUP(E148,'Climate data-must not modify'!A:D,4,FALSE),"")</f>
        <v>Tropical</v>
      </c>
      <c r="FH148" s="31">
        <f t="shared" si="118"/>
        <v>8628.040024496875</v>
      </c>
      <c r="FI148" s="31">
        <f t="shared" si="119"/>
        <v>4162.2443957224041</v>
      </c>
      <c r="FJ148" s="35"/>
    </row>
    <row r="149" spans="1:166" s="31" customFormat="1">
      <c r="A149" s="31">
        <f t="shared" si="113"/>
        <v>11</v>
      </c>
      <c r="B149" s="31">
        <f t="shared" si="114"/>
        <v>134</v>
      </c>
      <c r="C149" s="34" t="str">
        <f t="shared" si="115"/>
        <v>Accra_2015</v>
      </c>
      <c r="D149" s="231">
        <f>'[1]GHG Dashboard Data - Inventory'!H134</f>
        <v>2015</v>
      </c>
      <c r="E149" s="156" t="str">
        <f>'[1]GHG Dashboard Data - Inventory'!C134</f>
        <v>Accra</v>
      </c>
      <c r="F149" s="156" t="str">
        <f>'[1]GHG Dashboard Data - Inventory'!D134</f>
        <v>Ghana</v>
      </c>
      <c r="G149" s="156" t="str">
        <f>'[1]GHG Dashboard Data - Inventory'!E134</f>
        <v>Africa</v>
      </c>
      <c r="H149" s="156">
        <f>'[1]GHG Dashboard Data - Inventory'!K134</f>
        <v>1999810</v>
      </c>
      <c r="I149" s="156">
        <f>'[1]GHG Dashboard Data - Inventory'!L134</f>
        <v>137</v>
      </c>
      <c r="J149" s="156">
        <f>'[1]GHG Dashboard Data - Inventory'!M134/1000000</f>
        <v>4200</v>
      </c>
      <c r="K149" s="156" t="str">
        <f>'[1]GHG Dashboard Data - Inventory'!J134</f>
        <v>BASIC</v>
      </c>
      <c r="L149" s="148">
        <f>'[1]GHG Dashboard Data - Inventory'!N134</f>
        <v>215456.94676519078</v>
      </c>
      <c r="M149" s="148">
        <f>'[1]GHG Dashboard Data - Inventory'!O134</f>
        <v>94035.378258552737</v>
      </c>
      <c r="N149" s="149" t="str">
        <f>'[1]GHG Dashboard Data - Inventory'!P134</f>
        <v>NE</v>
      </c>
      <c r="O149" s="148">
        <f>'[1]GHG Dashboard Data - Inventory'!Q134</f>
        <v>21044.603256358783</v>
      </c>
      <c r="P149" s="148">
        <f>'[1]GHG Dashboard Data - Inventory'!R134</f>
        <v>49137.809881702742</v>
      </c>
      <c r="Q149" s="149" t="str">
        <f>'[1]GHG Dashboard Data - Inventory'!S134</f>
        <v>NE</v>
      </c>
      <c r="R149" s="148">
        <f>'[1]GHG Dashboard Data - Inventory'!T134</f>
        <v>43929.769266276264</v>
      </c>
      <c r="S149" s="148">
        <f>'[1]GHG Dashboard Data - Inventory'!U134</f>
        <v>198027.64968514626</v>
      </c>
      <c r="T149" s="149" t="str">
        <f>'[1]GHG Dashboard Data - Inventory'!V134</f>
        <v>NE</v>
      </c>
      <c r="U149" s="148" t="str">
        <f>'[1]GHG Dashboard Data - Inventory'!W134</f>
        <v>NO</v>
      </c>
      <c r="V149" s="148" t="str">
        <f>'[1]GHG Dashboard Data - Inventory'!X134</f>
        <v>NO</v>
      </c>
      <c r="W149" s="149" t="str">
        <f>'[1]GHG Dashboard Data - Inventory'!Y134</f>
        <v>NE</v>
      </c>
      <c r="X149" s="150" t="str">
        <f>'[1]GHG Dashboard Data - Inventory'!Z134</f>
        <v>NO</v>
      </c>
      <c r="Y149" s="148" t="str">
        <f>'[1]GHG Dashboard Data - Inventory'!AA134</f>
        <v>NO</v>
      </c>
      <c r="Z149" s="148" t="str">
        <f>'[1]GHG Dashboard Data - Inventory'!AB134</f>
        <v>IE</v>
      </c>
      <c r="AA149" s="149" t="str">
        <f>'[1]GHG Dashboard Data - Inventory'!AC134</f>
        <v>NE</v>
      </c>
      <c r="AB149" s="148" t="str">
        <f>'[1]GHG Dashboard Data - Inventory'!AD134</f>
        <v>NO</v>
      </c>
      <c r="AC149" s="148" t="str">
        <f>'[1]GHG Dashboard Data - Inventory'!AE134</f>
        <v>NO</v>
      </c>
      <c r="AD149" s="149" t="str">
        <f>'[1]GHG Dashboard Data - Inventory'!AF134</f>
        <v>NE</v>
      </c>
      <c r="AE149" s="148" t="str">
        <f>'[1]GHG Dashboard Data - Inventory'!AG134</f>
        <v>NO</v>
      </c>
      <c r="AF149" s="148" t="str">
        <f>'[1]GHG Dashboard Data - Inventory'!AH134</f>
        <v>NO</v>
      </c>
      <c r="AG149" s="148">
        <f>'[1]GHG Dashboard Data - Inventory'!AI134</f>
        <v>700463.60799008107</v>
      </c>
      <c r="AH149" s="148" t="str">
        <f>'[1]GHG Dashboard Data - Inventory'!AJ134</f>
        <v>NO</v>
      </c>
      <c r="AI149" s="149" t="str">
        <f>'[1]GHG Dashboard Data - Inventory'!AK134</f>
        <v>NE</v>
      </c>
      <c r="AJ149" s="148" t="str">
        <f>'[1]GHG Dashboard Data - Inventory'!AL134</f>
        <v>IE</v>
      </c>
      <c r="AK149" s="148" t="str">
        <f>'[1]GHG Dashboard Data - Inventory'!AM134</f>
        <v>NO</v>
      </c>
      <c r="AL149" s="149" t="str">
        <f>'[1]GHG Dashboard Data - Inventory'!AN134</f>
        <v>NE</v>
      </c>
      <c r="AM149" s="148">
        <f>'[1]GHG Dashboard Data - Inventory'!AO134</f>
        <v>8361.1197573960908</v>
      </c>
      <c r="AN149" s="148" t="str">
        <f>'[1]GHG Dashboard Data - Inventory'!AP134</f>
        <v>NO</v>
      </c>
      <c r="AO149" s="149" t="str">
        <f>'[1]GHG Dashboard Data - Inventory'!AQ134</f>
        <v>NE</v>
      </c>
      <c r="AP149" s="148" t="str">
        <f>'[1]GHG Dashboard Data - Inventory'!AR134</f>
        <v>NO</v>
      </c>
      <c r="AQ149" s="148" t="str">
        <f>'[1]GHG Dashboard Data - Inventory'!AS134</f>
        <v>NO</v>
      </c>
      <c r="AR149" s="149">
        <f>'[1]GHG Dashboard Data - Inventory'!AT134</f>
        <v>251321.50243886397</v>
      </c>
      <c r="AS149" s="148" t="str">
        <f>'[1]GHG Dashboard Data - Inventory'!AU134</f>
        <v>IE</v>
      </c>
      <c r="AT149" s="148" t="str">
        <f>'[1]GHG Dashboard Data - Inventory'!AV134</f>
        <v>NO</v>
      </c>
      <c r="AU149" s="149" t="str">
        <f>'[1]GHG Dashboard Data - Inventory'!AW134</f>
        <v>NE</v>
      </c>
      <c r="AV149" s="148" t="str">
        <f>'[1]GHG Dashboard Data - Inventory'!AX134</f>
        <v>NO</v>
      </c>
      <c r="AW149" s="148">
        <f>'[1]GHG Dashboard Data - Inventory'!AY134</f>
        <v>658219.62239694572</v>
      </c>
      <c r="AX149" s="150" t="str">
        <f>'[1]GHG Dashboard Data - Inventory'!AZ134</f>
        <v>NO</v>
      </c>
      <c r="AY149" s="148" t="str">
        <f>'[1]GHG Dashboard Data - Inventory'!BA134</f>
        <v>NO</v>
      </c>
      <c r="AZ149" s="148">
        <f>'[1]GHG Dashboard Data - Inventory'!BB134</f>
        <v>9703.1467599999996</v>
      </c>
      <c r="BA149" s="150" t="str">
        <f>'[1]GHG Dashboard Data - Inventory'!BC134</f>
        <v>NO</v>
      </c>
      <c r="BB149" s="148" t="str">
        <f>'[1]GHG Dashboard Data - Inventory'!BD134</f>
        <v>NO</v>
      </c>
      <c r="BC149" s="148" t="str">
        <f>'[1]GHG Dashboard Data - Inventory'!BE134</f>
        <v>NO</v>
      </c>
      <c r="BD149" s="150" t="str">
        <f>'[1]GHG Dashboard Data - Inventory'!BF134</f>
        <v>NO</v>
      </c>
      <c r="BE149" s="148">
        <f>'[1]GHG Dashboard Data - Inventory'!BG134</f>
        <v>323524.17345486733</v>
      </c>
      <c r="BF149" s="148" t="str">
        <f>'[1]GHG Dashboard Data - Inventory'!BH134</f>
        <v>NO</v>
      </c>
      <c r="BG149" s="150" t="str">
        <f>'[1]GHG Dashboard Data - Inventory'!BI134</f>
        <v>NO</v>
      </c>
      <c r="BH149" s="149" t="str">
        <f>'[1]GHG Dashboard Data - Inventory'!BJ134</f>
        <v>NE</v>
      </c>
      <c r="BI149" s="149" t="str">
        <f>'[1]GHG Dashboard Data - Inventory'!BK134</f>
        <v>NE</v>
      </c>
      <c r="BJ149" s="149" t="str">
        <f>'[1]GHG Dashboard Data - Inventory'!BL134</f>
        <v>NE</v>
      </c>
      <c r="BK149" s="149" t="str">
        <f>'[1]GHG Dashboard Data - Inventory'!BM134</f>
        <v>NE</v>
      </c>
      <c r="BL149" s="149" t="str">
        <f>'[1]GHG Dashboard Data - Inventory'!BN134</f>
        <v>NE</v>
      </c>
      <c r="BM149" s="151" t="str">
        <f>'[1]GHG Dashboard Data - Inventory'!BO134</f>
        <v>NE</v>
      </c>
      <c r="BN149" s="269">
        <f>'[1]GHG Dashboard Data - Inventory'!BP134</f>
        <v>0</v>
      </c>
      <c r="BO149" s="269">
        <f>'[1]GHG Dashboard Data - Inventory'!BQ134</f>
        <v>0</v>
      </c>
      <c r="BP149" s="269">
        <f>'[1]GHG Dashboard Data - Inventory'!BR134</f>
        <v>0</v>
      </c>
      <c r="BQ149" s="269">
        <f>'[1]GHG Dashboard Data - Inventory'!BS134</f>
        <v>0</v>
      </c>
      <c r="BR149" s="269">
        <f>'[1]GHG Dashboard Data - Inventory'!BT134</f>
        <v>0</v>
      </c>
      <c r="BS149" s="269">
        <f>'[1]GHG Dashboard Data - Inventory'!BU134</f>
        <v>0</v>
      </c>
      <c r="BT149" s="152" t="str">
        <f t="shared" si="116"/>
        <v>Accra_2015</v>
      </c>
      <c r="BU149" s="152">
        <f>'[1]GHG Dashboard Data - Inventory'!BW134</f>
        <v>2321903.8274725177</v>
      </c>
      <c r="BV149" s="152">
        <f>'[1]GHG Dashboard Data - Inventory'!BX134</f>
        <v>2573225.3299113819</v>
      </c>
      <c r="BW149" s="152">
        <f>'[1]GHG Dashboard Data - Inventory'!BY134</f>
        <v>2573225.3299113819</v>
      </c>
      <c r="BX149" s="152">
        <f>'[1]GHG Dashboard Data - Inventory'!BZ134</f>
        <v>1312780.2204901702</v>
      </c>
      <c r="BY149" s="302">
        <f>'[1]GHG Dashboard Data - Inventory'!CA134</f>
        <v>621632.15711322753</v>
      </c>
      <c r="BZ149" s="302">
        <f>'[1]GHG Dashboard Data - Inventory'!CB134</f>
        <v>708824.72774747713</v>
      </c>
      <c r="CA149" s="302">
        <f>'[1]GHG Dashboard Data - Inventory'!CC134</f>
        <v>991446.94261181308</v>
      </c>
      <c r="CB149" s="303">
        <f>'[1]GHG Dashboard Data - Inventory'!CD134</f>
        <v>621632.15711322753</v>
      </c>
      <c r="CC149" s="303">
        <f>'[1]GHG Dashboard Data - Inventory'!CE134</f>
        <v>960146.2301863411</v>
      </c>
      <c r="CD149" s="303">
        <f>'[1]GHG Dashboard Data - Inventory'!CF134</f>
        <v>991446.94261181308</v>
      </c>
      <c r="CE149" s="303" t="str">
        <f>'[1]GHG Dashboard Data - Inventory'!CG134</f>
        <v/>
      </c>
      <c r="CF149" s="303" t="str">
        <f>'[1]GHG Dashboard Data - Inventory'!CH134</f>
        <v/>
      </c>
      <c r="CG149" s="304">
        <f>'[1]GHG Dashboard Data - Inventory'!CI134</f>
        <v>280431.31928782584</v>
      </c>
      <c r="CH149" s="304">
        <f>'[1]GHG Dashboard Data - Inventory'!CK134</f>
        <v>708824.72774747713</v>
      </c>
      <c r="CI149" s="304">
        <f>SUM('[1]GHG Dashboard Data - Inventory'!CL134:CM134)</f>
        <v>323524.17345486733</v>
      </c>
      <c r="CJ149" s="304" t="str">
        <f>'[1]GHG Dashboard Data - Inventory'!CN134</f>
        <v/>
      </c>
      <c r="CK149" s="304" t="str">
        <f>'[1]GHG Dashboard Data - Inventory'!CO134</f>
        <v/>
      </c>
      <c r="CL149" s="302">
        <f>'[1]GHG Dashboard Data - Inventory'!CP134</f>
        <v>309492.3250237435</v>
      </c>
      <c r="CM149" s="302">
        <f>'[1]GHG Dashboard Data - Inventory'!CQ134</f>
        <v>70182.413138061529</v>
      </c>
      <c r="CN149" s="302">
        <f>'[1]GHG Dashboard Data - Inventory'!CR134</f>
        <v>241957.41895142253</v>
      </c>
      <c r="CO149" s="302" t="str">
        <f>'[1]GHG Dashboard Data - Inventory'!CS134</f>
        <v/>
      </c>
      <c r="CP149" s="302" t="str">
        <f>'[1]GHG Dashboard Data - Inventory'!CT134</f>
        <v/>
      </c>
      <c r="CQ149" s="302" t="str">
        <f>'[1]GHG Dashboard Data - Inventory'!CU134</f>
        <v/>
      </c>
      <c r="CR149" s="302" t="str">
        <f>'[1]GHG Dashboard Data - Inventory'!CV134</f>
        <v/>
      </c>
      <c r="CS149" s="302" t="str">
        <f>'[1]GHG Dashboard Data - Inventory'!CW134</f>
        <v/>
      </c>
      <c r="CT149" s="302">
        <f>'[1]GHG Dashboard Data - Inventory'!CX134</f>
        <v>700463.60799008107</v>
      </c>
      <c r="CU149" s="302" t="str">
        <f>'[1]GHG Dashboard Data - Inventory'!CY134</f>
        <v/>
      </c>
      <c r="CV149" s="302">
        <f>'[1]GHG Dashboard Data - Inventory'!CZ134</f>
        <v>8361.1197573960908</v>
      </c>
      <c r="CW149" s="302" t="str">
        <f>'[1]GHG Dashboard Data - Inventory'!DA134</f>
        <v/>
      </c>
      <c r="CX149" s="302" t="str">
        <f>'[1]GHG Dashboard Data - Inventory'!DB134</f>
        <v/>
      </c>
      <c r="CY149" s="302">
        <f>'[1]GHG Dashboard Data - Inventory'!DC134</f>
        <v>658219.62239694572</v>
      </c>
      <c r="CZ149" s="302">
        <f>'[1]GHG Dashboard Data - Inventory'!DD134</f>
        <v>9703.1467599999996</v>
      </c>
      <c r="DA149" s="302" t="str">
        <f>'[1]GHG Dashboard Data - Inventory'!DE134</f>
        <v/>
      </c>
      <c r="DB149" s="302">
        <f>'[1]GHG Dashboard Data - Inventory'!DF134</f>
        <v>323524.17345486733</v>
      </c>
      <c r="DC149" s="305">
        <f>'[1]GHG Dashboard Data - Inventory'!DG134</f>
        <v>309492.3250237435</v>
      </c>
      <c r="DD149" s="305">
        <f>'[1]GHG Dashboard Data - Inventory'!DH134</f>
        <v>70182.413138061529</v>
      </c>
      <c r="DE149" s="305">
        <f>'[1]GHG Dashboard Data - Inventory'!DI134</f>
        <v>241957.41895142253</v>
      </c>
      <c r="DF149" s="305" t="str">
        <f>'[1]GHG Dashboard Data - Inventory'!DJ134</f>
        <v/>
      </c>
      <c r="DG149" s="305" t="str">
        <f>'[1]GHG Dashboard Data - Inventory'!DK134</f>
        <v/>
      </c>
      <c r="DH149" s="305" t="str">
        <f>'[1]GHG Dashboard Data - Inventory'!DL134</f>
        <v/>
      </c>
      <c r="DI149" s="305" t="str">
        <f>'[1]GHG Dashboard Data - Inventory'!DM134</f>
        <v/>
      </c>
      <c r="DJ149" s="305" t="str">
        <f>'[1]GHG Dashboard Data - Inventory'!DN134</f>
        <v/>
      </c>
      <c r="DK149" s="305">
        <f>'[1]GHG Dashboard Data - Inventory'!DO134</f>
        <v>700463.60799008107</v>
      </c>
      <c r="DL149" s="305" t="str">
        <f>'[1]GHG Dashboard Data - Inventory'!DP134</f>
        <v/>
      </c>
      <c r="DM149" s="305">
        <f>'[1]GHG Dashboard Data - Inventory'!DQ134</f>
        <v>8361.1197573960908</v>
      </c>
      <c r="DN149" s="305">
        <f>'[1]GHG Dashboard Data - Inventory'!DR134</f>
        <v>251321.50243886397</v>
      </c>
      <c r="DO149" s="305" t="str">
        <f>'[1]GHG Dashboard Data - Inventory'!DS134</f>
        <v/>
      </c>
      <c r="DP149" s="305">
        <f>'[1]GHG Dashboard Data - Inventory'!DT134</f>
        <v>658219.62239694572</v>
      </c>
      <c r="DQ149" s="305">
        <f>'[1]GHG Dashboard Data - Inventory'!DU134</f>
        <v>9703.1467599999996</v>
      </c>
      <c r="DR149" s="305" t="str">
        <f>'[1]GHG Dashboard Data - Inventory'!DV134</f>
        <v/>
      </c>
      <c r="DS149" s="305">
        <f>'[1]GHG Dashboard Data - Inventory'!DW134</f>
        <v>323524.17345486733</v>
      </c>
      <c r="DT149" s="305" t="str">
        <f>'[1]GHG Dashboard Data - Inventory'!DX134</f>
        <v/>
      </c>
      <c r="DU149" s="305" t="str">
        <f>'[1]GHG Dashboard Data - Inventory'!DY134</f>
        <v/>
      </c>
      <c r="DV149" s="305" t="str">
        <f>'[1]GHG Dashboard Data - Inventory'!DZ134</f>
        <v/>
      </c>
      <c r="DW149" s="305" t="str">
        <f>'[1]GHG Dashboard Data - Inventory'!EA134</f>
        <v/>
      </c>
      <c r="DX149" s="305" t="str">
        <f>'[1]GHG Dashboard Data - Inventory'!EB134</f>
        <v/>
      </c>
      <c r="DY149" s="306" t="str">
        <f>'[1]GHG Dashboard Data - Inventory'!EC134</f>
        <v/>
      </c>
      <c r="DZ149" s="307">
        <f>'[1]GHG Dashboard Data - Inventory'!ED134</f>
        <v>215456.94676519078</v>
      </c>
      <c r="EA149" s="307">
        <f>'[1]GHG Dashboard Data - Inventory'!EE134</f>
        <v>21044.603256358783</v>
      </c>
      <c r="EB149" s="307">
        <f>'[1]GHG Dashboard Data - Inventory'!EF134</f>
        <v>43929.769266276264</v>
      </c>
      <c r="EC149" s="307" t="str">
        <f>'[1]GHG Dashboard Data - Inventory'!EG134</f>
        <v/>
      </c>
      <c r="ED149" s="307" t="str">
        <f>'[1]GHG Dashboard Data - Inventory'!EH134</f>
        <v/>
      </c>
      <c r="EE149" s="307" t="str">
        <f>'[1]GHG Dashboard Data - Inventory'!EI134</f>
        <v/>
      </c>
      <c r="EF149" s="307" t="str">
        <f>'[1]GHG Dashboard Data - Inventory'!EJ134</f>
        <v/>
      </c>
      <c r="EG149" s="307" t="str">
        <f>'[1]GHG Dashboard Data - Inventory'!EK134</f>
        <v/>
      </c>
      <c r="EH149" s="307" t="str">
        <f>'[1]GHG Dashboard Data - Inventory'!EL134</f>
        <v/>
      </c>
      <c r="EI149" s="307">
        <f>'[1]GHG Dashboard Data - Inventory'!EM134</f>
        <v>700463.60799008107</v>
      </c>
      <c r="EJ149" s="307" t="str">
        <f>'[1]GHG Dashboard Data - Inventory'!EN134</f>
        <v/>
      </c>
      <c r="EK149" s="307">
        <f>'[1]GHG Dashboard Data - Inventory'!EO134</f>
        <v>8361.1197573960908</v>
      </c>
      <c r="EL149" s="307" t="str">
        <f>'[1]GHG Dashboard Data - Inventory'!EP134</f>
        <v/>
      </c>
      <c r="EM149" s="307" t="str">
        <f>'[1]GHG Dashboard Data - Inventory'!EQ134</f>
        <v/>
      </c>
      <c r="EN149" s="307" t="str">
        <f>'[1]GHG Dashboard Data - Inventory'!ER134</f>
        <v/>
      </c>
      <c r="EO149" s="307" t="str">
        <f>'[1]GHG Dashboard Data - Inventory'!ES134</f>
        <v/>
      </c>
      <c r="EP149" s="307" t="str">
        <f>'[1]GHG Dashboard Data - Inventory'!ET134</f>
        <v/>
      </c>
      <c r="EQ149" s="307">
        <f>'[1]GHG Dashboard Data - Inventory'!EU134</f>
        <v>323524.17345486733</v>
      </c>
      <c r="ER149" s="307" t="str">
        <f>'[1]GHG Dashboard Data - Inventory'!EV134</f>
        <v/>
      </c>
      <c r="ES149" s="307" t="str">
        <f>'[1]GHG Dashboard Data - Inventory'!EW134</f>
        <v/>
      </c>
      <c r="ET149" s="307" t="str">
        <f>'[1]GHG Dashboard Data - Inventory'!EX134</f>
        <v/>
      </c>
      <c r="EU149" s="307" t="str">
        <f>'[1]GHG Dashboard Data - Inventory'!EY134</f>
        <v/>
      </c>
      <c r="EV149" s="307" t="str">
        <f>'[1]GHG Dashboard Data - Inventory'!EZ134</f>
        <v/>
      </c>
      <c r="EW149" s="308">
        <f t="shared" si="117"/>
        <v>0</v>
      </c>
      <c r="EX149" s="309">
        <f>'[1]GHG Dashboard Data - Inventory'!FA134</f>
        <v>621632.15711322753</v>
      </c>
      <c r="EY149" s="309">
        <f>'[1]GHG Dashboard Data - Inventory'!FB134</f>
        <v>708824.72774747713</v>
      </c>
      <c r="EZ149" s="309">
        <f>'[1]GHG Dashboard Data - Inventory'!FC134</f>
        <v>991446.94261181308</v>
      </c>
      <c r="FA149" s="309">
        <f>'[1]GHG Dashboard Data - Inventory'!FD134</f>
        <v>621632.15711322753</v>
      </c>
      <c r="FB149" s="309">
        <f>'[1]GHG Dashboard Data - Inventory'!FE134</f>
        <v>960146.2301863411</v>
      </c>
      <c r="FC149" s="309">
        <f>'[1]GHG Dashboard Data - Inventory'!FF134</f>
        <v>991446.94261181308</v>
      </c>
      <c r="FD149" s="309" t="str">
        <f>'[1]GHG Dashboard Data - Inventory'!FG134</f>
        <v/>
      </c>
      <c r="FE149" s="309" t="str">
        <f>'[1]GHG Dashboard Data - Inventory'!FH134</f>
        <v/>
      </c>
      <c r="FF149" s="309" t="str">
        <f>'[1]GHG Dashboard Data - Inventory'!B134</f>
        <v>Yes</v>
      </c>
      <c r="FG149" s="31" t="str">
        <f>IFERROR(VLOOKUP(E149,'Climate data-must not modify'!A:D,4,FALSE),"")</f>
        <v>Tropical</v>
      </c>
      <c r="FH149" s="31">
        <f t="shared" si="118"/>
        <v>2100.1995189543009</v>
      </c>
      <c r="FI149" s="31">
        <f t="shared" si="119"/>
        <v>14597.153284671533</v>
      </c>
      <c r="FJ149" s="35"/>
    </row>
    <row r="150" spans="1:166" s="31" customFormat="1">
      <c r="A150" s="31">
        <f t="shared" si="113"/>
        <v>11</v>
      </c>
      <c r="B150" s="31">
        <f t="shared" si="114"/>
        <v>135</v>
      </c>
      <c r="C150" s="34" t="str">
        <f t="shared" si="115"/>
        <v>Warsaw_2014</v>
      </c>
      <c r="D150" s="231">
        <f>'[1]GHG Dashboard Data - Inventory'!H135</f>
        <v>2014</v>
      </c>
      <c r="E150" s="156" t="str">
        <f>'[1]GHG Dashboard Data - Inventory'!C135</f>
        <v>Warsaw</v>
      </c>
      <c r="F150" s="156" t="str">
        <f>'[1]GHG Dashboard Data - Inventory'!D135</f>
        <v>Poland</v>
      </c>
      <c r="G150" s="156" t="str">
        <f>'[1]GHG Dashboard Data - Inventory'!E135</f>
        <v>Europe</v>
      </c>
      <c r="H150" s="156">
        <f>'[1]GHG Dashboard Data - Inventory'!K135</f>
        <v>1735000</v>
      </c>
      <c r="I150" s="156">
        <f>'[1]GHG Dashboard Data - Inventory'!L135</f>
        <v>517</v>
      </c>
      <c r="J150" s="156">
        <f>'[1]GHG Dashboard Data - Inventory'!M135/1000000</f>
        <v>56676.967400000001</v>
      </c>
      <c r="K150" s="156" t="str">
        <f>'[1]GHG Dashboard Data - Inventory'!J135</f>
        <v>BASIC</v>
      </c>
      <c r="L150" s="148">
        <f>'[1]GHG Dashboard Data - Inventory'!N135</f>
        <v>770239.30088683881</v>
      </c>
      <c r="M150" s="148">
        <f>'[1]GHG Dashboard Data - Inventory'!O135</f>
        <v>3862571.0021407995</v>
      </c>
      <c r="N150" s="149" t="str">
        <f>'[1]GHG Dashboard Data - Inventory'!P135</f>
        <v>NE</v>
      </c>
      <c r="O150" s="148">
        <f>'[1]GHG Dashboard Data - Inventory'!Q135</f>
        <v>166051.17671948799</v>
      </c>
      <c r="P150" s="148">
        <f>'[1]GHG Dashboard Data - Inventory'!R135</f>
        <v>1346634.8946389998</v>
      </c>
      <c r="Q150" s="149" t="str">
        <f>'[1]GHG Dashboard Data - Inventory'!S135</f>
        <v>NE</v>
      </c>
      <c r="R150" s="148">
        <f>'[1]GHG Dashboard Data - Inventory'!T135</f>
        <v>142705.75340377601</v>
      </c>
      <c r="S150" s="148">
        <f>'[1]GHG Dashboard Data - Inventory'!U135</f>
        <v>1858682.7882237998</v>
      </c>
      <c r="T150" s="149" t="str">
        <f>'[1]GHG Dashboard Data - Inventory'!V135</f>
        <v>NE</v>
      </c>
      <c r="U150" s="148" t="str">
        <f>'[1]GHG Dashboard Data - Inventory'!W135</f>
        <v>IE</v>
      </c>
      <c r="V150" s="148" t="str">
        <f>'[1]GHG Dashboard Data - Inventory'!X135</f>
        <v>IE</v>
      </c>
      <c r="W150" s="149" t="str">
        <f>'[1]GHG Dashboard Data - Inventory'!Y135</f>
        <v>NE</v>
      </c>
      <c r="X150" s="150">
        <f>'[1]GHG Dashboard Data - Inventory'!Z135</f>
        <v>5590871.5355467098</v>
      </c>
      <c r="Y150" s="148">
        <f>'[1]GHG Dashboard Data - Inventory'!AA135</f>
        <v>4125.7824259999998</v>
      </c>
      <c r="Z150" s="148" t="str">
        <f>'[1]GHG Dashboard Data - Inventory'!AB135</f>
        <v>NO</v>
      </c>
      <c r="AA150" s="149" t="str">
        <f>'[1]GHG Dashboard Data - Inventory'!AC135</f>
        <v>NE</v>
      </c>
      <c r="AB150" s="148" t="str">
        <f>'[1]GHG Dashboard Data - Inventory'!AD135</f>
        <v>NO</v>
      </c>
      <c r="AC150" s="148" t="str">
        <f>'[1]GHG Dashboard Data - Inventory'!AE135</f>
        <v>NO</v>
      </c>
      <c r="AD150" s="149" t="str">
        <f>'[1]GHG Dashboard Data - Inventory'!AF135</f>
        <v>NO</v>
      </c>
      <c r="AE150" s="148" t="str">
        <f>'[1]GHG Dashboard Data - Inventory'!AG135</f>
        <v>NO</v>
      </c>
      <c r="AF150" s="148">
        <f>'[1]GHG Dashboard Data - Inventory'!AH135</f>
        <v>13562.452908726282</v>
      </c>
      <c r="AG150" s="148">
        <f>'[1]GHG Dashboard Data - Inventory'!AI135</f>
        <v>1691341.3281750001</v>
      </c>
      <c r="AH150" s="148">
        <f>'[1]GHG Dashboard Data - Inventory'!AJ135</f>
        <v>122.86529639999999</v>
      </c>
      <c r="AI150" s="149" t="str">
        <f>'[1]GHG Dashboard Data - Inventory'!AK135</f>
        <v>NE</v>
      </c>
      <c r="AJ150" s="148">
        <f>'[1]GHG Dashboard Data - Inventory'!AL135</f>
        <v>5730.8940000000002</v>
      </c>
      <c r="AK150" s="148">
        <f>'[1]GHG Dashboard Data - Inventory'!AM135</f>
        <v>227751.92495860002</v>
      </c>
      <c r="AL150" s="149" t="str">
        <f>'[1]GHG Dashboard Data - Inventory'!AN135</f>
        <v>NE</v>
      </c>
      <c r="AM150" s="148">
        <f>'[1]GHG Dashboard Data - Inventory'!AO135</f>
        <v>10.245104000000001</v>
      </c>
      <c r="AN150" s="148" t="str">
        <f>'[1]GHG Dashboard Data - Inventory'!AP135</f>
        <v>NO</v>
      </c>
      <c r="AO150" s="149" t="str">
        <f>'[1]GHG Dashboard Data - Inventory'!AQ135</f>
        <v>NE</v>
      </c>
      <c r="AP150" s="148">
        <f>'[1]GHG Dashboard Data - Inventory'!AR135</f>
        <v>110.80748799999999</v>
      </c>
      <c r="AQ150" s="148" t="str">
        <f>'[1]GHG Dashboard Data - Inventory'!AS135</f>
        <v>NO</v>
      </c>
      <c r="AR150" s="149" t="str">
        <f>'[1]GHG Dashboard Data - Inventory'!AT135</f>
        <v>NE</v>
      </c>
      <c r="AS150" s="148" t="str">
        <f>'[1]GHG Dashboard Data - Inventory'!AU135</f>
        <v>C</v>
      </c>
      <c r="AT150" s="148" t="str">
        <f>'[1]GHG Dashboard Data - Inventory'!AV135</f>
        <v>NO</v>
      </c>
      <c r="AU150" s="149" t="str">
        <f>'[1]GHG Dashboard Data - Inventory'!AW135</f>
        <v>NE</v>
      </c>
      <c r="AV150" s="148" t="str">
        <f>'[1]GHG Dashboard Data - Inventory'!AX135</f>
        <v>NO</v>
      </c>
      <c r="AW150" s="148">
        <f>'[1]GHG Dashboard Data - Inventory'!AY135</f>
        <v>8083.9195919999984</v>
      </c>
      <c r="AX150" s="150" t="str">
        <f>'[1]GHG Dashboard Data - Inventory'!AZ135</f>
        <v>NO</v>
      </c>
      <c r="AY150" s="148">
        <f>'[1]GHG Dashboard Data - Inventory'!BA135</f>
        <v>12576.120800000001</v>
      </c>
      <c r="AZ150" s="148">
        <f>'[1]GHG Dashboard Data - Inventory'!BB135</f>
        <v>2711.703</v>
      </c>
      <c r="BA150" s="150" t="str">
        <f>'[1]GHG Dashboard Data - Inventory'!BC135</f>
        <v>NO</v>
      </c>
      <c r="BB150" s="148">
        <f>'[1]GHG Dashboard Data - Inventory'!BD135</f>
        <v>9.2749999999999999E-2</v>
      </c>
      <c r="BC150" s="148" t="str">
        <f>'[1]GHG Dashboard Data - Inventory'!BE135</f>
        <v>IE</v>
      </c>
      <c r="BD150" s="150" t="str">
        <f>'[1]GHG Dashboard Data - Inventory'!BF135</f>
        <v>NO</v>
      </c>
      <c r="BE150" s="148">
        <f>'[1]GHG Dashboard Data - Inventory'!BG135</f>
        <v>8420.7999999999993</v>
      </c>
      <c r="BF150" s="148">
        <f>'[1]GHG Dashboard Data - Inventory'!BH135</f>
        <v>55.3</v>
      </c>
      <c r="BG150" s="150">
        <f>'[1]GHG Dashboard Data - Inventory'!BI135</f>
        <v>265</v>
      </c>
      <c r="BH150" s="149" t="str">
        <f>'[1]GHG Dashboard Data - Inventory'!BJ135</f>
        <v>NE</v>
      </c>
      <c r="BI150" s="149" t="str">
        <f>'[1]GHG Dashboard Data - Inventory'!BK135</f>
        <v>NE</v>
      </c>
      <c r="BJ150" s="149" t="str">
        <f>'[1]GHG Dashboard Data - Inventory'!BL135</f>
        <v>NE</v>
      </c>
      <c r="BK150" s="149" t="str">
        <f>'[1]GHG Dashboard Data - Inventory'!BM135</f>
        <v>NE</v>
      </c>
      <c r="BL150" s="149" t="str">
        <f>'[1]GHG Dashboard Data - Inventory'!BN135</f>
        <v>NE</v>
      </c>
      <c r="BM150" s="151" t="str">
        <f>'[1]GHG Dashboard Data - Inventory'!BO135</f>
        <v>NE</v>
      </c>
      <c r="BN150" s="269">
        <f>'[1]GHG Dashboard Data - Inventory'!BP135</f>
        <v>0</v>
      </c>
      <c r="BO150" s="269">
        <f>'[1]GHG Dashboard Data - Inventory'!BQ135</f>
        <v>0</v>
      </c>
      <c r="BP150" s="269">
        <f>'[1]GHG Dashboard Data - Inventory'!BR135</f>
        <v>0</v>
      </c>
      <c r="BQ150" s="269">
        <f>'[1]GHG Dashboard Data - Inventory'!BS135</f>
        <v>0</v>
      </c>
      <c r="BR150" s="269">
        <f>'[1]GHG Dashboard Data - Inventory'!BT135</f>
        <v>0</v>
      </c>
      <c r="BS150" s="269">
        <f>'[1]GHG Dashboard Data - Inventory'!BU135</f>
        <v>0</v>
      </c>
      <c r="BT150" s="152" t="str">
        <f t="shared" si="116"/>
        <v>Warsaw_2014</v>
      </c>
      <c r="BU150" s="152">
        <f>'[1]GHG Dashboard Data - Inventory'!BW135</f>
        <v>10121489.152512427</v>
      </c>
      <c r="BV150" s="152">
        <f>'[1]GHG Dashboard Data - Inventory'!BX135</f>
        <v>10121489.152512427</v>
      </c>
      <c r="BW150" s="152">
        <f>'[1]GHG Dashboard Data - Inventory'!BY135</f>
        <v>10121489.152512427</v>
      </c>
      <c r="BX150" s="152">
        <f>'[1]GHG Dashboard Data - Inventory'!BZ135</f>
        <v>8406011.290208539</v>
      </c>
      <c r="BY150" s="302">
        <f>'[1]GHG Dashboard Data - Inventory'!CA135</f>
        <v>8164573.1513484279</v>
      </c>
      <c r="BZ150" s="302">
        <f>'[1]GHG Dashboard Data - Inventory'!CB135</f>
        <v>1925068.0650220001</v>
      </c>
      <c r="CA150" s="302">
        <f>'[1]GHG Dashboard Data - Inventory'!CC135</f>
        <v>31847.936141999995</v>
      </c>
      <c r="CB150" s="303">
        <f>'[1]GHG Dashboard Data - Inventory'!CD135</f>
        <v>8164573.1513484279</v>
      </c>
      <c r="CC150" s="303">
        <f>'[1]GHG Dashboard Data - Inventory'!CE135</f>
        <v>1925068.0650220001</v>
      </c>
      <c r="CD150" s="303">
        <f>'[1]GHG Dashboard Data - Inventory'!CF135</f>
        <v>31847.936141999995</v>
      </c>
      <c r="CE150" s="303" t="str">
        <f>'[1]GHG Dashboard Data - Inventory'!CG135</f>
        <v/>
      </c>
      <c r="CF150" s="303" t="str">
        <f>'[1]GHG Dashboard Data - Inventory'!CH135</f>
        <v/>
      </c>
      <c r="CG150" s="304">
        <f>'[1]GHG Dashboard Data - Inventory'!CI135</f>
        <v>6687556.0018915385</v>
      </c>
      <c r="CH150" s="304">
        <f>'[1]GHG Dashboard Data - Inventory'!CK135</f>
        <v>1697193.2747670002</v>
      </c>
      <c r="CI150" s="304">
        <f>SUM('[1]GHG Dashboard Data - Inventory'!CL135:CM135)</f>
        <v>21262.01355</v>
      </c>
      <c r="CJ150" s="304" t="str">
        <f>'[1]GHG Dashboard Data - Inventory'!CN135</f>
        <v/>
      </c>
      <c r="CK150" s="304" t="str">
        <f>'[1]GHG Dashboard Data - Inventory'!CO135</f>
        <v/>
      </c>
      <c r="CL150" s="302">
        <f>'[1]GHG Dashboard Data - Inventory'!CP135</f>
        <v>4632810.3030276382</v>
      </c>
      <c r="CM150" s="302">
        <f>'[1]GHG Dashboard Data - Inventory'!CQ135</f>
        <v>1512686.0713584879</v>
      </c>
      <c r="CN150" s="302">
        <f>'[1]GHG Dashboard Data - Inventory'!CR135</f>
        <v>2001388.5416275759</v>
      </c>
      <c r="CO150" s="302" t="str">
        <f>'[1]GHG Dashboard Data - Inventory'!CS135</f>
        <v/>
      </c>
      <c r="CP150" s="302">
        <f>'[1]GHG Dashboard Data - Inventory'!CT135</f>
        <v>4125.7824259999998</v>
      </c>
      <c r="CQ150" s="302" t="str">
        <f>'[1]GHG Dashboard Data - Inventory'!CU135</f>
        <v/>
      </c>
      <c r="CR150" s="302" t="str">
        <f>'[1]GHG Dashboard Data - Inventory'!CV135</f>
        <v/>
      </c>
      <c r="CS150" s="302">
        <f>'[1]GHG Dashboard Data - Inventory'!CW135</f>
        <v>13562.452908726282</v>
      </c>
      <c r="CT150" s="302">
        <f>'[1]GHG Dashboard Data - Inventory'!CX135</f>
        <v>1691464.1934714001</v>
      </c>
      <c r="CU150" s="302">
        <f>'[1]GHG Dashboard Data - Inventory'!CY135</f>
        <v>233482.81895860002</v>
      </c>
      <c r="CV150" s="302">
        <f>'[1]GHG Dashboard Data - Inventory'!CZ135</f>
        <v>10.245104000000001</v>
      </c>
      <c r="CW150" s="302">
        <f>'[1]GHG Dashboard Data - Inventory'!DA135</f>
        <v>110.80748799999999</v>
      </c>
      <c r="CX150" s="302" t="str">
        <f>'[1]GHG Dashboard Data - Inventory'!DB135</f>
        <v/>
      </c>
      <c r="CY150" s="302">
        <f>'[1]GHG Dashboard Data - Inventory'!DC135</f>
        <v>8083.9195919999984</v>
      </c>
      <c r="CZ150" s="302">
        <f>'[1]GHG Dashboard Data - Inventory'!DD135</f>
        <v>15287.8238</v>
      </c>
      <c r="DA150" s="302">
        <f>'[1]GHG Dashboard Data - Inventory'!DE135</f>
        <v>9.2749999999999999E-2</v>
      </c>
      <c r="DB150" s="302">
        <f>'[1]GHG Dashboard Data - Inventory'!DF135</f>
        <v>8476.0999999999985</v>
      </c>
      <c r="DC150" s="305">
        <f>'[1]GHG Dashboard Data - Inventory'!DG135</f>
        <v>4632810.3030276382</v>
      </c>
      <c r="DD150" s="305">
        <f>'[1]GHG Dashboard Data - Inventory'!DH135</f>
        <v>1512686.0713584879</v>
      </c>
      <c r="DE150" s="305">
        <f>'[1]GHG Dashboard Data - Inventory'!DI135</f>
        <v>2001388.5416275759</v>
      </c>
      <c r="DF150" s="305" t="str">
        <f>'[1]GHG Dashboard Data - Inventory'!DJ135</f>
        <v/>
      </c>
      <c r="DG150" s="305">
        <f>'[1]GHG Dashboard Data - Inventory'!DK135</f>
        <v>4125.7824259999998</v>
      </c>
      <c r="DH150" s="305" t="str">
        <f>'[1]GHG Dashboard Data - Inventory'!DL135</f>
        <v/>
      </c>
      <c r="DI150" s="305" t="str">
        <f>'[1]GHG Dashboard Data - Inventory'!DM135</f>
        <v/>
      </c>
      <c r="DJ150" s="305">
        <f>'[1]GHG Dashboard Data - Inventory'!DN135</f>
        <v>13562.452908726282</v>
      </c>
      <c r="DK150" s="305">
        <f>'[1]GHG Dashboard Data - Inventory'!DO135</f>
        <v>1691464.1934714001</v>
      </c>
      <c r="DL150" s="305">
        <f>'[1]GHG Dashboard Data - Inventory'!DP135</f>
        <v>233482.81895860002</v>
      </c>
      <c r="DM150" s="305">
        <f>'[1]GHG Dashboard Data - Inventory'!DQ135</f>
        <v>10.245104000000001</v>
      </c>
      <c r="DN150" s="305">
        <f>'[1]GHG Dashboard Data - Inventory'!DR135</f>
        <v>110.80748799999999</v>
      </c>
      <c r="DO150" s="305" t="str">
        <f>'[1]GHG Dashboard Data - Inventory'!DS135</f>
        <v/>
      </c>
      <c r="DP150" s="305">
        <f>'[1]GHG Dashboard Data - Inventory'!DT135</f>
        <v>8083.9195919999984</v>
      </c>
      <c r="DQ150" s="305">
        <f>'[1]GHG Dashboard Data - Inventory'!DU135</f>
        <v>15287.8238</v>
      </c>
      <c r="DR150" s="305">
        <f>'[1]GHG Dashboard Data - Inventory'!DV135</f>
        <v>9.2749999999999999E-2</v>
      </c>
      <c r="DS150" s="305">
        <f>'[1]GHG Dashboard Data - Inventory'!DW135</f>
        <v>8476.0999999999985</v>
      </c>
      <c r="DT150" s="305" t="str">
        <f>'[1]GHG Dashboard Data - Inventory'!DX135</f>
        <v/>
      </c>
      <c r="DU150" s="305" t="str">
        <f>'[1]GHG Dashboard Data - Inventory'!DY135</f>
        <v/>
      </c>
      <c r="DV150" s="305" t="str">
        <f>'[1]GHG Dashboard Data - Inventory'!DZ135</f>
        <v/>
      </c>
      <c r="DW150" s="305" t="str">
        <f>'[1]GHG Dashboard Data - Inventory'!EA135</f>
        <v/>
      </c>
      <c r="DX150" s="305" t="str">
        <f>'[1]GHG Dashboard Data - Inventory'!EB135</f>
        <v/>
      </c>
      <c r="DY150" s="306" t="str">
        <f>'[1]GHG Dashboard Data - Inventory'!EC135</f>
        <v/>
      </c>
      <c r="DZ150" s="307">
        <f>'[1]GHG Dashboard Data - Inventory'!ED135</f>
        <v>770239.30088683881</v>
      </c>
      <c r="EA150" s="307">
        <f>'[1]GHG Dashboard Data - Inventory'!EE135</f>
        <v>166051.17671948799</v>
      </c>
      <c r="EB150" s="307">
        <f>'[1]GHG Dashboard Data - Inventory'!EF135</f>
        <v>142705.75340377601</v>
      </c>
      <c r="EC150" s="307" t="str">
        <f>'[1]GHG Dashboard Data - Inventory'!EG135</f>
        <v/>
      </c>
      <c r="ED150" s="307">
        <f>'[1]GHG Dashboard Data - Inventory'!EH135</f>
        <v>5590871.5355467098</v>
      </c>
      <c r="EE150" s="307">
        <f>'[1]GHG Dashboard Data - Inventory'!EI135</f>
        <v>4125.7824259999998</v>
      </c>
      <c r="EF150" s="307" t="str">
        <f>'[1]GHG Dashboard Data - Inventory'!EJ135</f>
        <v/>
      </c>
      <c r="EG150" s="307" t="str">
        <f>'[1]GHG Dashboard Data - Inventory'!EK135</f>
        <v/>
      </c>
      <c r="EH150" s="307">
        <f>'[1]GHG Dashboard Data - Inventory'!EL135</f>
        <v>13562.452908726282</v>
      </c>
      <c r="EI150" s="307">
        <f>'[1]GHG Dashboard Data - Inventory'!EM135</f>
        <v>1691341.3281750001</v>
      </c>
      <c r="EJ150" s="307">
        <f>'[1]GHG Dashboard Data - Inventory'!EN135</f>
        <v>5730.8940000000002</v>
      </c>
      <c r="EK150" s="307">
        <f>'[1]GHG Dashboard Data - Inventory'!EO135</f>
        <v>10.245104000000001</v>
      </c>
      <c r="EL150" s="307">
        <f>'[1]GHG Dashboard Data - Inventory'!EP135</f>
        <v>110.80748799999999</v>
      </c>
      <c r="EM150" s="307" t="str">
        <f>'[1]GHG Dashboard Data - Inventory'!EQ135</f>
        <v/>
      </c>
      <c r="EN150" s="307" t="str">
        <f>'[1]GHG Dashboard Data - Inventory'!ER135</f>
        <v/>
      </c>
      <c r="EO150" s="307">
        <f>'[1]GHG Dashboard Data - Inventory'!ES135</f>
        <v>12576.120800000001</v>
      </c>
      <c r="EP150" s="307">
        <f>'[1]GHG Dashboard Data - Inventory'!ET135</f>
        <v>9.2749999999999999E-2</v>
      </c>
      <c r="EQ150" s="307">
        <f>'[1]GHG Dashboard Data - Inventory'!EU135</f>
        <v>8685.7999999999993</v>
      </c>
      <c r="ER150" s="307" t="str">
        <f>'[1]GHG Dashboard Data - Inventory'!EV135</f>
        <v/>
      </c>
      <c r="ES150" s="307" t="str">
        <f>'[1]GHG Dashboard Data - Inventory'!EW135</f>
        <v/>
      </c>
      <c r="ET150" s="307" t="str">
        <f>'[1]GHG Dashboard Data - Inventory'!EX135</f>
        <v/>
      </c>
      <c r="EU150" s="307" t="str">
        <f>'[1]GHG Dashboard Data - Inventory'!EY135</f>
        <v/>
      </c>
      <c r="EV150" s="307" t="str">
        <f>'[1]GHG Dashboard Data - Inventory'!EZ135</f>
        <v/>
      </c>
      <c r="EW150" s="308">
        <f t="shared" si="117"/>
        <v>5590871.5355467098</v>
      </c>
      <c r="EX150" s="309">
        <f>'[1]GHG Dashboard Data - Inventory'!FA135</f>
        <v>8164573.1513484279</v>
      </c>
      <c r="EY150" s="309">
        <f>'[1]GHG Dashboard Data - Inventory'!FB135</f>
        <v>1925068.0650220001</v>
      </c>
      <c r="EZ150" s="309">
        <f>'[1]GHG Dashboard Data - Inventory'!FC135</f>
        <v>31847.936141999995</v>
      </c>
      <c r="FA150" s="309">
        <f>'[1]GHG Dashboard Data - Inventory'!FD135</f>
        <v>8164573.1513484279</v>
      </c>
      <c r="FB150" s="309">
        <f>'[1]GHG Dashboard Data - Inventory'!FE135</f>
        <v>1925068.0650220001</v>
      </c>
      <c r="FC150" s="309">
        <f>'[1]GHG Dashboard Data - Inventory'!FF135</f>
        <v>31847.936141999995</v>
      </c>
      <c r="FD150" s="309" t="str">
        <f>'[1]GHG Dashboard Data - Inventory'!FG135</f>
        <v/>
      </c>
      <c r="FE150" s="309" t="str">
        <f>'[1]GHG Dashboard Data - Inventory'!FH135</f>
        <v/>
      </c>
      <c r="FF150" s="309" t="str">
        <f>'[1]GHG Dashboard Data - Inventory'!B135</f>
        <v>Yes</v>
      </c>
      <c r="FG150" s="31" t="str">
        <f>IFERROR(VLOOKUP(E150,'Climate data-must not modify'!A:D,4,FALSE),"")</f>
        <v>Highlands</v>
      </c>
      <c r="FH150" s="31">
        <f t="shared" si="118"/>
        <v>32666.84</v>
      </c>
      <c r="FI150" s="31">
        <f t="shared" si="119"/>
        <v>3355.8994197292068</v>
      </c>
      <c r="FJ150" s="35"/>
    </row>
    <row r="151" spans="1:166" s="31" customFormat="1">
      <c r="A151" s="31">
        <f t="shared" si="113"/>
        <v>11</v>
      </c>
      <c r="B151" s="31">
        <f t="shared" si="114"/>
        <v>136</v>
      </c>
      <c r="C151" s="34" t="str">
        <f t="shared" si="115"/>
        <v>Barcelona_2013</v>
      </c>
      <c r="D151" s="231">
        <f>'[1]GHG Dashboard Data - Inventory'!H136</f>
        <v>2013</v>
      </c>
      <c r="E151" s="156" t="str">
        <f>'[1]GHG Dashboard Data - Inventory'!C136</f>
        <v>Barcelona</v>
      </c>
      <c r="F151" s="156" t="str">
        <f>'[1]GHG Dashboard Data - Inventory'!D136</f>
        <v>Spain</v>
      </c>
      <c r="G151" s="156" t="str">
        <f>'[1]GHG Dashboard Data - Inventory'!E136</f>
        <v>Europe</v>
      </c>
      <c r="H151" s="156">
        <f>'[1]GHG Dashboard Data - Inventory'!K136</f>
        <v>1611822</v>
      </c>
      <c r="I151" s="156">
        <f>'[1]GHG Dashboard Data - Inventory'!L136</f>
        <v>102.15</v>
      </c>
      <c r="J151" s="156">
        <f>'[1]GHG Dashboard Data - Inventory'!M136/1000000</f>
        <v>94826</v>
      </c>
      <c r="K151" s="156" t="str">
        <f>'[1]GHG Dashboard Data - Inventory'!J136</f>
        <v>BASIC</v>
      </c>
      <c r="L151" s="148">
        <f>'[1]GHG Dashboard Data - Inventory'!N136</f>
        <v>546202.10827058391</v>
      </c>
      <c r="M151" s="148">
        <f>'[1]GHG Dashboard Data - Inventory'!O136</f>
        <v>196127.62995777171</v>
      </c>
      <c r="N151" s="149" t="str">
        <f>'[1]GHG Dashboard Data - Inventory'!P136</f>
        <v>NE</v>
      </c>
      <c r="O151" s="148">
        <f>'[1]GHG Dashboard Data - Inventory'!Q136</f>
        <v>224263.9940758725</v>
      </c>
      <c r="P151" s="148">
        <f>'[1]GHG Dashboard Data - Inventory'!R136</f>
        <v>375312.7368573788</v>
      </c>
      <c r="Q151" s="149" t="str">
        <f>'[1]GHG Dashboard Data - Inventory'!S136</f>
        <v>NE</v>
      </c>
      <c r="R151" s="148">
        <f>'[1]GHG Dashboard Data - Inventory'!T136</f>
        <v>442464.18480000005</v>
      </c>
      <c r="S151" s="148">
        <f>'[1]GHG Dashboard Data - Inventory'!U136</f>
        <v>63294.135757754098</v>
      </c>
      <c r="T151" s="149" t="str">
        <f>'[1]GHG Dashboard Data - Inventory'!V136</f>
        <v>NE</v>
      </c>
      <c r="U151" s="148" t="str">
        <f>'[1]GHG Dashboard Data - Inventory'!W136</f>
        <v>IE</v>
      </c>
      <c r="V151" s="148">
        <f>'[1]GHG Dashboard Data - Inventory'!X136</f>
        <v>6928.0255090782712</v>
      </c>
      <c r="W151" s="149" t="str">
        <f>'[1]GHG Dashboard Data - Inventory'!Y136</f>
        <v>NE</v>
      </c>
      <c r="X151" s="150">
        <f>'[1]GHG Dashboard Data - Inventory'!Z136</f>
        <v>730720.54343793122</v>
      </c>
      <c r="Y151" s="148" t="str">
        <f>'[1]GHG Dashboard Data - Inventory'!AA136</f>
        <v>NO</v>
      </c>
      <c r="Z151" s="148" t="str">
        <f>'[1]GHG Dashboard Data - Inventory'!AB136</f>
        <v>NO</v>
      </c>
      <c r="AA151" s="149" t="str">
        <f>'[1]GHG Dashboard Data - Inventory'!AC136</f>
        <v>NE</v>
      </c>
      <c r="AB151" s="148" t="str">
        <f>'[1]GHG Dashboard Data - Inventory'!AD136</f>
        <v>NO</v>
      </c>
      <c r="AC151" s="148" t="str">
        <f>'[1]GHG Dashboard Data - Inventory'!AE136</f>
        <v>NO</v>
      </c>
      <c r="AD151" s="149" t="str">
        <f>'[1]GHG Dashboard Data - Inventory'!AF136</f>
        <v>NE</v>
      </c>
      <c r="AE151" s="148" t="str">
        <f>'[1]GHG Dashboard Data - Inventory'!AG136</f>
        <v>NO</v>
      </c>
      <c r="AF151" s="148">
        <f>'[1]GHG Dashboard Data - Inventory'!AH136</f>
        <v>17361</v>
      </c>
      <c r="AG151" s="148">
        <f>'[1]GHG Dashboard Data - Inventory'!AI136</f>
        <v>965563.60715598764</v>
      </c>
      <c r="AH151" s="148" t="str">
        <f>'[1]GHG Dashboard Data - Inventory'!AJ136</f>
        <v>NO</v>
      </c>
      <c r="AI151" s="149" t="str">
        <f>'[1]GHG Dashboard Data - Inventory'!AK136</f>
        <v>NE</v>
      </c>
      <c r="AJ151" s="148">
        <f>'[1]GHG Dashboard Data - Inventory'!AL136</f>
        <v>376.8634890633158</v>
      </c>
      <c r="AK151" s="148">
        <f>'[1]GHG Dashboard Data - Inventory'!AM136</f>
        <v>25937.047987688442</v>
      </c>
      <c r="AL151" s="149" t="str">
        <f>'[1]GHG Dashboard Data - Inventory'!AN136</f>
        <v>NE</v>
      </c>
      <c r="AM151" s="148" t="str">
        <f>'[1]GHG Dashboard Data - Inventory'!AO136</f>
        <v>NO</v>
      </c>
      <c r="AN151" s="148" t="str">
        <f>'[1]GHG Dashboard Data - Inventory'!AP136</f>
        <v>NO</v>
      </c>
      <c r="AO151" s="149" t="str">
        <f>'[1]GHG Dashboard Data - Inventory'!AQ136</f>
        <v>NE</v>
      </c>
      <c r="AP151" s="148" t="str">
        <f>'[1]GHG Dashboard Data - Inventory'!AR136</f>
        <v>NO</v>
      </c>
      <c r="AQ151" s="148" t="str">
        <f>'[1]GHG Dashboard Data - Inventory'!AS136</f>
        <v>NO</v>
      </c>
      <c r="AR151" s="149" t="str">
        <f>'[1]GHG Dashboard Data - Inventory'!AT136</f>
        <v>NE</v>
      </c>
      <c r="AS151" s="148" t="str">
        <f>'[1]GHG Dashboard Data - Inventory'!AU136</f>
        <v>NO</v>
      </c>
      <c r="AT151" s="148" t="str">
        <f>'[1]GHG Dashboard Data - Inventory'!AV136</f>
        <v>IE</v>
      </c>
      <c r="AU151" s="149" t="str">
        <f>'[1]GHG Dashboard Data - Inventory'!AW136</f>
        <v>NE</v>
      </c>
      <c r="AV151" s="148" t="str">
        <f>'[1]GHG Dashboard Data - Inventory'!AX136</f>
        <v>NO</v>
      </c>
      <c r="AW151" s="148" t="str">
        <f>'[1]GHG Dashboard Data - Inventory'!AY136</f>
        <v>NO</v>
      </c>
      <c r="AX151" s="150" t="str">
        <f>'[1]GHG Dashboard Data - Inventory'!AZ136</f>
        <v>NO</v>
      </c>
      <c r="AY151" s="148">
        <f>'[1]GHG Dashboard Data - Inventory'!BA136</f>
        <v>15934</v>
      </c>
      <c r="AZ151" s="148">
        <f>'[1]GHG Dashboard Data - Inventory'!BB136</f>
        <v>17494.7559</v>
      </c>
      <c r="BA151" s="150">
        <f>'[1]GHG Dashboard Data - Inventory'!BC136</f>
        <v>10424.530600000002</v>
      </c>
      <c r="BB151" s="148" t="str">
        <f>'[1]GHG Dashboard Data - Inventory'!BD136</f>
        <v>NO</v>
      </c>
      <c r="BC151" s="148" t="str">
        <f>'[1]GHG Dashboard Data - Inventory'!BE136</f>
        <v>NO</v>
      </c>
      <c r="BD151" s="150" t="str">
        <f>'[1]GHG Dashboard Data - Inventory'!BF136</f>
        <v>NO</v>
      </c>
      <c r="BE151" s="148" t="str">
        <f>'[1]GHG Dashboard Data - Inventory'!BG136</f>
        <v>NO</v>
      </c>
      <c r="BF151" s="148">
        <f>'[1]GHG Dashboard Data - Inventory'!BH136</f>
        <v>28402.6</v>
      </c>
      <c r="BG151" s="150" t="str">
        <f>'[1]GHG Dashboard Data - Inventory'!BI136</f>
        <v>NO</v>
      </c>
      <c r="BH151" s="149" t="str">
        <f>'[1]GHG Dashboard Data - Inventory'!BJ136</f>
        <v>NE</v>
      </c>
      <c r="BI151" s="149" t="str">
        <f>'[1]GHG Dashboard Data - Inventory'!BK136</f>
        <v>NE</v>
      </c>
      <c r="BJ151" s="149" t="str">
        <f>'[1]GHG Dashboard Data - Inventory'!BL136</f>
        <v>NE</v>
      </c>
      <c r="BK151" s="149" t="str">
        <f>'[1]GHG Dashboard Data - Inventory'!BM136</f>
        <v>NE</v>
      </c>
      <c r="BL151" s="149" t="str">
        <f>'[1]GHG Dashboard Data - Inventory'!BN136</f>
        <v>NE</v>
      </c>
      <c r="BM151" s="151" t="str">
        <f>'[1]GHG Dashboard Data - Inventory'!BO136</f>
        <v>NE</v>
      </c>
      <c r="BN151" s="269">
        <f>'[1]GHG Dashboard Data - Inventory'!BP136</f>
        <v>0</v>
      </c>
      <c r="BO151" s="269">
        <f>'[1]GHG Dashboard Data - Inventory'!BQ136</f>
        <v>0</v>
      </c>
      <c r="BP151" s="269">
        <f>'[1]GHG Dashboard Data - Inventory'!BR136</f>
        <v>0</v>
      </c>
      <c r="BQ151" s="269">
        <f>'[1]GHG Dashboard Data - Inventory'!BS136</f>
        <v>0</v>
      </c>
      <c r="BR151" s="269">
        <f>'[1]GHG Dashboard Data - Inventory'!BT136</f>
        <v>0</v>
      </c>
      <c r="BS151" s="269">
        <f>'[1]GHG Dashboard Data - Inventory'!BU136</f>
        <v>0</v>
      </c>
      <c r="BT151" s="152" t="str">
        <f t="shared" si="116"/>
        <v>Barcelona_2013</v>
      </c>
      <c r="BU151" s="152">
        <f>'[1]GHG Dashboard Data - Inventory'!BW136</f>
        <v>2925662.6897611786</v>
      </c>
      <c r="BV151" s="152">
        <f>'[1]GHG Dashboard Data - Inventory'!BX136</f>
        <v>2925662.6897611786</v>
      </c>
      <c r="BW151" s="152">
        <f>'[1]GHG Dashboard Data - Inventory'!BY136</f>
        <v>2925662.6897611786</v>
      </c>
      <c r="BX151" s="152">
        <f>'[1]GHG Dashboard Data - Inventory'!BZ136</f>
        <v>2953310.8318294389</v>
      </c>
      <c r="BY151" s="302">
        <f>'[1]GHG Dashboard Data - Inventory'!CA136</f>
        <v>1871953.8152284392</v>
      </c>
      <c r="BZ151" s="302">
        <f>'[1]GHG Dashboard Data - Inventory'!CB136</f>
        <v>991877.51863273943</v>
      </c>
      <c r="CA151" s="302">
        <f>'[1]GHG Dashboard Data - Inventory'!CC136</f>
        <v>61831.355900000002</v>
      </c>
      <c r="CB151" s="303">
        <f>'[1]GHG Dashboard Data - Inventory'!CD136</f>
        <v>1871953.8152284392</v>
      </c>
      <c r="CC151" s="303">
        <f>'[1]GHG Dashboard Data - Inventory'!CE136</f>
        <v>991877.51863273943</v>
      </c>
      <c r="CD151" s="303">
        <f>'[1]GHG Dashboard Data - Inventory'!CF136</f>
        <v>61831.355900000002</v>
      </c>
      <c r="CE151" s="303" t="str">
        <f>'[1]GHG Dashboard Data - Inventory'!CG136</f>
        <v/>
      </c>
      <c r="CF151" s="303" t="str">
        <f>'[1]GHG Dashboard Data - Inventory'!CH136</f>
        <v/>
      </c>
      <c r="CG151" s="304">
        <f>'[1]GHG Dashboard Data - Inventory'!CI136</f>
        <v>1961011.8305843878</v>
      </c>
      <c r="CH151" s="304">
        <f>'[1]GHG Dashboard Data - Inventory'!CK136</f>
        <v>965940.47064505098</v>
      </c>
      <c r="CI151" s="304">
        <f>SUM('[1]GHG Dashboard Data - Inventory'!CL136:CM136)</f>
        <v>26358.530600000002</v>
      </c>
      <c r="CJ151" s="304" t="str">
        <f>'[1]GHG Dashboard Data - Inventory'!CN136</f>
        <v/>
      </c>
      <c r="CK151" s="304" t="str">
        <f>'[1]GHG Dashboard Data - Inventory'!CO136</f>
        <v/>
      </c>
      <c r="CL151" s="302">
        <f>'[1]GHG Dashboard Data - Inventory'!CP136</f>
        <v>742329.73822835565</v>
      </c>
      <c r="CM151" s="302">
        <f>'[1]GHG Dashboard Data - Inventory'!CQ136</f>
        <v>599576.73093325133</v>
      </c>
      <c r="CN151" s="302">
        <f>'[1]GHG Dashboard Data - Inventory'!CR136</f>
        <v>505758.32055775414</v>
      </c>
      <c r="CO151" s="302">
        <f>'[1]GHG Dashboard Data - Inventory'!CS136</f>
        <v>6928.0255090782712</v>
      </c>
      <c r="CP151" s="302" t="str">
        <f>'[1]GHG Dashboard Data - Inventory'!CT136</f>
        <v/>
      </c>
      <c r="CQ151" s="302" t="str">
        <f>'[1]GHG Dashboard Data - Inventory'!CU136</f>
        <v/>
      </c>
      <c r="CR151" s="302" t="str">
        <f>'[1]GHG Dashboard Data - Inventory'!CV136</f>
        <v/>
      </c>
      <c r="CS151" s="302">
        <f>'[1]GHG Dashboard Data - Inventory'!CW136</f>
        <v>17361</v>
      </c>
      <c r="CT151" s="302">
        <f>'[1]GHG Dashboard Data - Inventory'!CX136</f>
        <v>965563.60715598764</v>
      </c>
      <c r="CU151" s="302">
        <f>'[1]GHG Dashboard Data - Inventory'!CY136</f>
        <v>26313.911476751757</v>
      </c>
      <c r="CV151" s="302" t="str">
        <f>'[1]GHG Dashboard Data - Inventory'!CZ136</f>
        <v/>
      </c>
      <c r="CW151" s="302" t="str">
        <f>'[1]GHG Dashboard Data - Inventory'!DA136</f>
        <v/>
      </c>
      <c r="CX151" s="302" t="str">
        <f>'[1]GHG Dashboard Data - Inventory'!DB136</f>
        <v/>
      </c>
      <c r="CY151" s="302" t="str">
        <f>'[1]GHG Dashboard Data - Inventory'!DC136</f>
        <v/>
      </c>
      <c r="CZ151" s="302">
        <f>'[1]GHG Dashboard Data - Inventory'!DD136</f>
        <v>33428.755900000004</v>
      </c>
      <c r="DA151" s="302" t="str">
        <f>'[1]GHG Dashboard Data - Inventory'!DE136</f>
        <v/>
      </c>
      <c r="DB151" s="302">
        <f>'[1]GHG Dashboard Data - Inventory'!DF136</f>
        <v>28402.6</v>
      </c>
      <c r="DC151" s="305">
        <f>'[1]GHG Dashboard Data - Inventory'!DG136</f>
        <v>742329.73822835565</v>
      </c>
      <c r="DD151" s="305">
        <f>'[1]GHG Dashboard Data - Inventory'!DH136</f>
        <v>599576.73093325133</v>
      </c>
      <c r="DE151" s="305">
        <f>'[1]GHG Dashboard Data - Inventory'!DI136</f>
        <v>505758.32055775414</v>
      </c>
      <c r="DF151" s="305">
        <f>'[1]GHG Dashboard Data - Inventory'!DJ136</f>
        <v>6928.0255090782712</v>
      </c>
      <c r="DG151" s="305" t="str">
        <f>'[1]GHG Dashboard Data - Inventory'!DK136</f>
        <v/>
      </c>
      <c r="DH151" s="305" t="str">
        <f>'[1]GHG Dashboard Data - Inventory'!DL136</f>
        <v/>
      </c>
      <c r="DI151" s="305" t="str">
        <f>'[1]GHG Dashboard Data - Inventory'!DM136</f>
        <v/>
      </c>
      <c r="DJ151" s="305">
        <f>'[1]GHG Dashboard Data - Inventory'!DN136</f>
        <v>17361</v>
      </c>
      <c r="DK151" s="305">
        <f>'[1]GHG Dashboard Data - Inventory'!DO136</f>
        <v>965563.60715598764</v>
      </c>
      <c r="DL151" s="305">
        <f>'[1]GHG Dashboard Data - Inventory'!DP136</f>
        <v>26313.911476751757</v>
      </c>
      <c r="DM151" s="305" t="str">
        <f>'[1]GHG Dashboard Data - Inventory'!DQ136</f>
        <v/>
      </c>
      <c r="DN151" s="305" t="str">
        <f>'[1]GHG Dashboard Data - Inventory'!DR136</f>
        <v/>
      </c>
      <c r="DO151" s="305" t="str">
        <f>'[1]GHG Dashboard Data - Inventory'!DS136</f>
        <v/>
      </c>
      <c r="DP151" s="305" t="str">
        <f>'[1]GHG Dashboard Data - Inventory'!DT136</f>
        <v/>
      </c>
      <c r="DQ151" s="305">
        <f>'[1]GHG Dashboard Data - Inventory'!DU136</f>
        <v>33428.755900000004</v>
      </c>
      <c r="DR151" s="305" t="str">
        <f>'[1]GHG Dashboard Data - Inventory'!DV136</f>
        <v/>
      </c>
      <c r="DS151" s="305">
        <f>'[1]GHG Dashboard Data - Inventory'!DW136</f>
        <v>28402.6</v>
      </c>
      <c r="DT151" s="305" t="str">
        <f>'[1]GHG Dashboard Data - Inventory'!DX136</f>
        <v/>
      </c>
      <c r="DU151" s="305" t="str">
        <f>'[1]GHG Dashboard Data - Inventory'!DY136</f>
        <v/>
      </c>
      <c r="DV151" s="305" t="str">
        <f>'[1]GHG Dashboard Data - Inventory'!DZ136</f>
        <v/>
      </c>
      <c r="DW151" s="305" t="str">
        <f>'[1]GHG Dashboard Data - Inventory'!EA136</f>
        <v/>
      </c>
      <c r="DX151" s="305" t="str">
        <f>'[1]GHG Dashboard Data - Inventory'!EB136</f>
        <v/>
      </c>
      <c r="DY151" s="306" t="str">
        <f>'[1]GHG Dashboard Data - Inventory'!EC136</f>
        <v/>
      </c>
      <c r="DZ151" s="307">
        <f>'[1]GHG Dashboard Data - Inventory'!ED136</f>
        <v>546202.10827058391</v>
      </c>
      <c r="EA151" s="307">
        <f>'[1]GHG Dashboard Data - Inventory'!EE136</f>
        <v>224263.9940758725</v>
      </c>
      <c r="EB151" s="307">
        <f>'[1]GHG Dashboard Data - Inventory'!EF136</f>
        <v>442464.18480000005</v>
      </c>
      <c r="EC151" s="307" t="str">
        <f>'[1]GHG Dashboard Data - Inventory'!EG136</f>
        <v/>
      </c>
      <c r="ED151" s="307">
        <f>'[1]GHG Dashboard Data - Inventory'!EH136</f>
        <v>730720.54343793122</v>
      </c>
      <c r="EE151" s="307" t="str">
        <f>'[1]GHG Dashboard Data - Inventory'!EI136</f>
        <v/>
      </c>
      <c r="EF151" s="307" t="str">
        <f>'[1]GHG Dashboard Data - Inventory'!EJ136</f>
        <v/>
      </c>
      <c r="EG151" s="307" t="str">
        <f>'[1]GHG Dashboard Data - Inventory'!EK136</f>
        <v/>
      </c>
      <c r="EH151" s="307">
        <f>'[1]GHG Dashboard Data - Inventory'!EL136</f>
        <v>17361</v>
      </c>
      <c r="EI151" s="307">
        <f>'[1]GHG Dashboard Data - Inventory'!EM136</f>
        <v>965563.60715598764</v>
      </c>
      <c r="EJ151" s="307">
        <f>'[1]GHG Dashboard Data - Inventory'!EN136</f>
        <v>376.8634890633158</v>
      </c>
      <c r="EK151" s="307" t="str">
        <f>'[1]GHG Dashboard Data - Inventory'!EO136</f>
        <v/>
      </c>
      <c r="EL151" s="307" t="str">
        <f>'[1]GHG Dashboard Data - Inventory'!EP136</f>
        <v/>
      </c>
      <c r="EM151" s="307" t="str">
        <f>'[1]GHG Dashboard Data - Inventory'!EQ136</f>
        <v/>
      </c>
      <c r="EN151" s="307" t="str">
        <f>'[1]GHG Dashboard Data - Inventory'!ER136</f>
        <v/>
      </c>
      <c r="EO151" s="307">
        <f>'[1]GHG Dashboard Data - Inventory'!ES136</f>
        <v>26358.530600000002</v>
      </c>
      <c r="EP151" s="307" t="str">
        <f>'[1]GHG Dashboard Data - Inventory'!ET136</f>
        <v/>
      </c>
      <c r="EQ151" s="307" t="str">
        <f>'[1]GHG Dashboard Data - Inventory'!EU136</f>
        <v/>
      </c>
      <c r="ER151" s="307" t="str">
        <f>'[1]GHG Dashboard Data - Inventory'!EV136</f>
        <v/>
      </c>
      <c r="ES151" s="307" t="str">
        <f>'[1]GHG Dashboard Data - Inventory'!EW136</f>
        <v/>
      </c>
      <c r="ET151" s="307" t="str">
        <f>'[1]GHG Dashboard Data - Inventory'!EX136</f>
        <v/>
      </c>
      <c r="EU151" s="307" t="str">
        <f>'[1]GHG Dashboard Data - Inventory'!EY136</f>
        <v/>
      </c>
      <c r="EV151" s="307" t="str">
        <f>'[1]GHG Dashboard Data - Inventory'!EZ136</f>
        <v/>
      </c>
      <c r="EW151" s="308">
        <f t="shared" si="117"/>
        <v>730720.54343793122</v>
      </c>
      <c r="EX151" s="309">
        <f>'[1]GHG Dashboard Data - Inventory'!FA136</f>
        <v>1871953.8152284392</v>
      </c>
      <c r="EY151" s="309">
        <f>'[1]GHG Dashboard Data - Inventory'!FB136</f>
        <v>991877.51863273943</v>
      </c>
      <c r="EZ151" s="309">
        <f>'[1]GHG Dashboard Data - Inventory'!FC136</f>
        <v>61831.355900000002</v>
      </c>
      <c r="FA151" s="309">
        <f>'[1]GHG Dashboard Data - Inventory'!FD136</f>
        <v>1871953.8152284392</v>
      </c>
      <c r="FB151" s="309">
        <f>'[1]GHG Dashboard Data - Inventory'!FE136</f>
        <v>991877.51863273943</v>
      </c>
      <c r="FC151" s="309">
        <f>'[1]GHG Dashboard Data - Inventory'!FF136</f>
        <v>61831.355900000002</v>
      </c>
      <c r="FD151" s="309" t="str">
        <f>'[1]GHG Dashboard Data - Inventory'!FG136</f>
        <v/>
      </c>
      <c r="FE151" s="309" t="str">
        <f>'[1]GHG Dashboard Data - Inventory'!FH136</f>
        <v/>
      </c>
      <c r="FF151" s="309" t="str">
        <f>'[1]GHG Dashboard Data - Inventory'!B136</f>
        <v>No</v>
      </c>
      <c r="FG151" s="31" t="str">
        <f>IFERROR(VLOOKUP(E151,'Climate data-must not modify'!A:D,4,FALSE),"")</f>
        <v>Mediterranean</v>
      </c>
      <c r="FH151" s="31">
        <f t="shared" si="118"/>
        <v>58831.558323437697</v>
      </c>
      <c r="FI151" s="31">
        <f t="shared" si="119"/>
        <v>15778.972099853156</v>
      </c>
      <c r="FJ151" s="35"/>
    </row>
    <row r="152" spans="1:166" s="31" customFormat="1">
      <c r="A152" s="31">
        <f t="shared" si="113"/>
        <v>11</v>
      </c>
      <c r="B152" s="31">
        <f t="shared" si="114"/>
        <v>137</v>
      </c>
      <c r="C152" s="34" t="str">
        <f t="shared" si="115"/>
        <v>Barcelona_2014</v>
      </c>
      <c r="D152" s="231">
        <f>'[1]GHG Dashboard Data - Inventory'!H137</f>
        <v>2014</v>
      </c>
      <c r="E152" s="156" t="str">
        <f>'[1]GHG Dashboard Data - Inventory'!C137</f>
        <v>Barcelona</v>
      </c>
      <c r="F152" s="156" t="str">
        <f>'[1]GHG Dashboard Data - Inventory'!D137</f>
        <v>Spain</v>
      </c>
      <c r="G152" s="156" t="str">
        <f>'[1]GHG Dashboard Data - Inventory'!E137</f>
        <v>Europe</v>
      </c>
      <c r="H152" s="156">
        <f>'[1]GHG Dashboard Data - Inventory'!K137</f>
        <v>1602386</v>
      </c>
      <c r="I152" s="156">
        <f>'[1]GHG Dashboard Data - Inventory'!L137</f>
        <v>102.15</v>
      </c>
      <c r="J152" s="156">
        <f>'[1]GHG Dashboard Data - Inventory'!M137/1000000</f>
        <v>94948.138297872298</v>
      </c>
      <c r="K152" s="156" t="str">
        <f>'[1]GHG Dashboard Data - Inventory'!J137</f>
        <v>BASIC</v>
      </c>
      <c r="L152" s="148">
        <f>'[1]GHG Dashboard Data - Inventory'!N137</f>
        <v>503094.82981680008</v>
      </c>
      <c r="M152" s="148">
        <f>'[1]GHG Dashboard Data - Inventory'!O137</f>
        <v>164521.80756648004</v>
      </c>
      <c r="N152" s="149" t="str">
        <f>'[1]GHG Dashboard Data - Inventory'!P137</f>
        <v>NE</v>
      </c>
      <c r="O152" s="148">
        <f>'[1]GHG Dashboard Data - Inventory'!Q137</f>
        <v>289964.8608804</v>
      </c>
      <c r="P152" s="148">
        <f>'[1]GHG Dashboard Data - Inventory'!R137</f>
        <v>335107.96965828002</v>
      </c>
      <c r="Q152" s="149" t="str">
        <f>'[1]GHG Dashboard Data - Inventory'!S137</f>
        <v>NE</v>
      </c>
      <c r="R152" s="148">
        <f>'[1]GHG Dashboard Data - Inventory'!T137</f>
        <v>247044.53469600002</v>
      </c>
      <c r="S152" s="148">
        <f>'[1]GHG Dashboard Data - Inventory'!U137</f>
        <v>51228.444566520011</v>
      </c>
      <c r="T152" s="149" t="str">
        <f>'[1]GHG Dashboard Data - Inventory'!V137</f>
        <v>NE</v>
      </c>
      <c r="U152" s="148" t="str">
        <f>'[1]GHG Dashboard Data - Inventory'!W137</f>
        <v>IE</v>
      </c>
      <c r="V152" s="148">
        <f>'[1]GHG Dashboard Data - Inventory'!X137</f>
        <v>5546.9473207200008</v>
      </c>
      <c r="W152" s="149" t="str">
        <f>'[1]GHG Dashboard Data - Inventory'!Y137</f>
        <v>NE</v>
      </c>
      <c r="X152" s="150">
        <f>'[1]GHG Dashboard Data - Inventory'!Z137</f>
        <v>625524.79208275862</v>
      </c>
      <c r="Y152" s="148" t="str">
        <f>'[1]GHG Dashboard Data - Inventory'!AA137</f>
        <v>NO</v>
      </c>
      <c r="Z152" s="148" t="str">
        <f>'[1]GHG Dashboard Data - Inventory'!AB137</f>
        <v>NO</v>
      </c>
      <c r="AA152" s="149" t="str">
        <f>'[1]GHG Dashboard Data - Inventory'!AC137</f>
        <v>NE</v>
      </c>
      <c r="AB152" s="148" t="str">
        <f>'[1]GHG Dashboard Data - Inventory'!AD137</f>
        <v>NO</v>
      </c>
      <c r="AC152" s="148" t="str">
        <f>'[1]GHG Dashboard Data - Inventory'!AE137</f>
        <v>NO</v>
      </c>
      <c r="AD152" s="149" t="str">
        <f>'[1]GHG Dashboard Data - Inventory'!AF137</f>
        <v>NE</v>
      </c>
      <c r="AE152" s="148" t="str">
        <f>'[1]GHG Dashboard Data - Inventory'!AG137</f>
        <v>NO</v>
      </c>
      <c r="AF152" s="148">
        <f>'[1]GHG Dashboard Data - Inventory'!AH137</f>
        <v>15107</v>
      </c>
      <c r="AG152" s="148">
        <f>'[1]GHG Dashboard Data - Inventory'!AI137</f>
        <v>976680</v>
      </c>
      <c r="AH152" s="148" t="str">
        <f>'[1]GHG Dashboard Data - Inventory'!AJ137</f>
        <v>NO</v>
      </c>
      <c r="AI152" s="149" t="str">
        <f>'[1]GHG Dashboard Data - Inventory'!AK137</f>
        <v>NE</v>
      </c>
      <c r="AJ152" s="148">
        <f>'[1]GHG Dashboard Data - Inventory'!AL137</f>
        <v>337.45367520000002</v>
      </c>
      <c r="AK152" s="148">
        <f>'[1]GHG Dashboard Data - Inventory'!AM137</f>
        <v>19416.88127808</v>
      </c>
      <c r="AL152" s="149" t="str">
        <f>'[1]GHG Dashboard Data - Inventory'!AN137</f>
        <v>NE</v>
      </c>
      <c r="AM152" s="148" t="str">
        <f>'[1]GHG Dashboard Data - Inventory'!AO137</f>
        <v>NO</v>
      </c>
      <c r="AN152" s="148" t="str">
        <f>'[1]GHG Dashboard Data - Inventory'!AP137</f>
        <v>NO</v>
      </c>
      <c r="AO152" s="149" t="str">
        <f>'[1]GHG Dashboard Data - Inventory'!AQ137</f>
        <v>NE</v>
      </c>
      <c r="AP152" s="148" t="str">
        <f>'[1]GHG Dashboard Data - Inventory'!AR137</f>
        <v>NO</v>
      </c>
      <c r="AQ152" s="148" t="str">
        <f>'[1]GHG Dashboard Data - Inventory'!AS137</f>
        <v>NO</v>
      </c>
      <c r="AR152" s="149" t="str">
        <f>'[1]GHG Dashboard Data - Inventory'!AT137</f>
        <v>NE</v>
      </c>
      <c r="AS152" s="148" t="str">
        <f>'[1]GHG Dashboard Data - Inventory'!AU137</f>
        <v>NO</v>
      </c>
      <c r="AT152" s="148" t="str">
        <f>'[1]GHG Dashboard Data - Inventory'!AV137</f>
        <v>IE</v>
      </c>
      <c r="AU152" s="149" t="str">
        <f>'[1]GHG Dashboard Data - Inventory'!AW137</f>
        <v>NE</v>
      </c>
      <c r="AV152" s="148" t="str">
        <f>'[1]GHG Dashboard Data - Inventory'!AX137</f>
        <v>NO</v>
      </c>
      <c r="AW152" s="148" t="str">
        <f>'[1]GHG Dashboard Data - Inventory'!AY137</f>
        <v>NO</v>
      </c>
      <c r="AX152" s="150" t="str">
        <f>'[1]GHG Dashboard Data - Inventory'!AZ137</f>
        <v>NO</v>
      </c>
      <c r="AY152" s="148">
        <f>'[1]GHG Dashboard Data - Inventory'!BA137</f>
        <v>15846.3624</v>
      </c>
      <c r="AZ152" s="148">
        <f>'[1]GHG Dashboard Data - Inventory'!BB137</f>
        <v>15199.665700000001</v>
      </c>
      <c r="BA152" s="150">
        <f>'[1]GHG Dashboard Data - Inventory'!BC137</f>
        <v>10354.3462</v>
      </c>
      <c r="BB152" s="148" t="str">
        <f>'[1]GHG Dashboard Data - Inventory'!BD137</f>
        <v>NO</v>
      </c>
      <c r="BC152" s="148" t="str">
        <f>'[1]GHG Dashboard Data - Inventory'!BE137</f>
        <v>NO</v>
      </c>
      <c r="BD152" s="150" t="str">
        <f>'[1]GHG Dashboard Data - Inventory'!BF137</f>
        <v>NO</v>
      </c>
      <c r="BE152" s="148" t="str">
        <f>'[1]GHG Dashboard Data - Inventory'!BG137</f>
        <v>NO</v>
      </c>
      <c r="BF152" s="148">
        <f>'[1]GHG Dashboard Data - Inventory'!BH137</f>
        <v>28235.599999999999</v>
      </c>
      <c r="BG152" s="150" t="str">
        <f>'[1]GHG Dashboard Data - Inventory'!BI137</f>
        <v>NO</v>
      </c>
      <c r="BH152" s="149" t="str">
        <f>'[1]GHG Dashboard Data - Inventory'!BJ137</f>
        <v>NE</v>
      </c>
      <c r="BI152" s="149" t="str">
        <f>'[1]GHG Dashboard Data - Inventory'!BK137</f>
        <v>NE</v>
      </c>
      <c r="BJ152" s="149" t="str">
        <f>'[1]GHG Dashboard Data - Inventory'!BL137</f>
        <v>NE</v>
      </c>
      <c r="BK152" s="149" t="str">
        <f>'[1]GHG Dashboard Data - Inventory'!BM137</f>
        <v>NE</v>
      </c>
      <c r="BL152" s="149" t="str">
        <f>'[1]GHG Dashboard Data - Inventory'!BN137</f>
        <v>NE</v>
      </c>
      <c r="BM152" s="151" t="str">
        <f>'[1]GHG Dashboard Data - Inventory'!BO137</f>
        <v>NE</v>
      </c>
      <c r="BN152" s="269">
        <f>'[1]GHG Dashboard Data - Inventory'!BP137</f>
        <v>0</v>
      </c>
      <c r="BO152" s="269">
        <f>'[1]GHG Dashboard Data - Inventory'!BQ137</f>
        <v>0</v>
      </c>
      <c r="BP152" s="269">
        <f>'[1]GHG Dashboard Data - Inventory'!BR137</f>
        <v>0</v>
      </c>
      <c r="BQ152" s="269">
        <f>'[1]GHG Dashboard Data - Inventory'!BS137</f>
        <v>0</v>
      </c>
      <c r="BR152" s="269">
        <f>'[1]GHG Dashboard Data - Inventory'!BT137</f>
        <v>0</v>
      </c>
      <c r="BS152" s="269">
        <f>'[1]GHG Dashboard Data - Inventory'!BU137</f>
        <v>0</v>
      </c>
      <c r="BT152" s="152" t="str">
        <f t="shared" si="116"/>
        <v>Barcelona_2014</v>
      </c>
      <c r="BU152" s="152">
        <f>'[1]GHG Dashboard Data - Inventory'!BW137</f>
        <v>2667332.35755848</v>
      </c>
      <c r="BV152" s="152">
        <f>'[1]GHG Dashboard Data - Inventory'!BX137</f>
        <v>2667332.35755848</v>
      </c>
      <c r="BW152" s="152">
        <f>'[1]GHG Dashboard Data - Inventory'!BY137</f>
        <v>2667332.35755848</v>
      </c>
      <c r="BX152" s="152">
        <f>'[1]GHG Dashboard Data - Inventory'!BZ137</f>
        <v>2683954.1797511592</v>
      </c>
      <c r="BY152" s="302">
        <f>'[1]GHG Dashboard Data - Inventory'!CA137</f>
        <v>1611616.3945052002</v>
      </c>
      <c r="BZ152" s="302">
        <f>'[1]GHG Dashboard Data - Inventory'!CB137</f>
        <v>996434.33495328005</v>
      </c>
      <c r="CA152" s="302">
        <f>'[1]GHG Dashboard Data - Inventory'!CC137</f>
        <v>59281.628100000002</v>
      </c>
      <c r="CB152" s="303">
        <f>'[1]GHG Dashboard Data - Inventory'!CD137</f>
        <v>1611616.3945052002</v>
      </c>
      <c r="CC152" s="303">
        <f>'[1]GHG Dashboard Data - Inventory'!CE137</f>
        <v>996434.33495328005</v>
      </c>
      <c r="CD152" s="303">
        <f>'[1]GHG Dashboard Data - Inventory'!CF137</f>
        <v>59281.628100000002</v>
      </c>
      <c r="CE152" s="303" t="str">
        <f>'[1]GHG Dashboard Data - Inventory'!CG137</f>
        <v/>
      </c>
      <c r="CF152" s="303" t="str">
        <f>'[1]GHG Dashboard Data - Inventory'!CH137</f>
        <v/>
      </c>
      <c r="CG152" s="304">
        <f>'[1]GHG Dashboard Data - Inventory'!CI137</f>
        <v>1680736.0174759589</v>
      </c>
      <c r="CH152" s="304">
        <f>'[1]GHG Dashboard Data - Inventory'!CK137</f>
        <v>977017.4536752</v>
      </c>
      <c r="CI152" s="304">
        <f>SUM('[1]GHG Dashboard Data - Inventory'!CL137:CM137)</f>
        <v>26200.708599999998</v>
      </c>
      <c r="CJ152" s="304" t="str">
        <f>'[1]GHG Dashboard Data - Inventory'!CN137</f>
        <v/>
      </c>
      <c r="CK152" s="304" t="str">
        <f>'[1]GHG Dashboard Data - Inventory'!CO137</f>
        <v/>
      </c>
      <c r="CL152" s="302">
        <f>'[1]GHG Dashboard Data - Inventory'!CP137</f>
        <v>667616.63738328009</v>
      </c>
      <c r="CM152" s="302">
        <f>'[1]GHG Dashboard Data - Inventory'!CQ137</f>
        <v>625072.83053868008</v>
      </c>
      <c r="CN152" s="302">
        <f>'[1]GHG Dashboard Data - Inventory'!CR137</f>
        <v>298272.97926252004</v>
      </c>
      <c r="CO152" s="302">
        <f>'[1]GHG Dashboard Data - Inventory'!CS137</f>
        <v>5546.9473207200008</v>
      </c>
      <c r="CP152" s="302" t="str">
        <f>'[1]GHG Dashboard Data - Inventory'!CT137</f>
        <v/>
      </c>
      <c r="CQ152" s="302" t="str">
        <f>'[1]GHG Dashboard Data - Inventory'!CU137</f>
        <v/>
      </c>
      <c r="CR152" s="302" t="str">
        <f>'[1]GHG Dashboard Data - Inventory'!CV137</f>
        <v/>
      </c>
      <c r="CS152" s="302">
        <f>'[1]GHG Dashboard Data - Inventory'!CW137</f>
        <v>15107</v>
      </c>
      <c r="CT152" s="302">
        <f>'[1]GHG Dashboard Data - Inventory'!CX137</f>
        <v>976680</v>
      </c>
      <c r="CU152" s="302">
        <f>'[1]GHG Dashboard Data - Inventory'!CY137</f>
        <v>19754.334953279998</v>
      </c>
      <c r="CV152" s="302" t="str">
        <f>'[1]GHG Dashboard Data - Inventory'!CZ137</f>
        <v/>
      </c>
      <c r="CW152" s="302" t="str">
        <f>'[1]GHG Dashboard Data - Inventory'!DA137</f>
        <v/>
      </c>
      <c r="CX152" s="302" t="str">
        <f>'[1]GHG Dashboard Data - Inventory'!DB137</f>
        <v/>
      </c>
      <c r="CY152" s="302" t="str">
        <f>'[1]GHG Dashboard Data - Inventory'!DC137</f>
        <v/>
      </c>
      <c r="CZ152" s="302">
        <f>'[1]GHG Dashboard Data - Inventory'!DD137</f>
        <v>31046.028100000003</v>
      </c>
      <c r="DA152" s="302" t="str">
        <f>'[1]GHG Dashboard Data - Inventory'!DE137</f>
        <v/>
      </c>
      <c r="DB152" s="302">
        <f>'[1]GHG Dashboard Data - Inventory'!DF137</f>
        <v>28235.599999999999</v>
      </c>
      <c r="DC152" s="305">
        <f>'[1]GHG Dashboard Data - Inventory'!DG137</f>
        <v>667616.63738328009</v>
      </c>
      <c r="DD152" s="305">
        <f>'[1]GHG Dashboard Data - Inventory'!DH137</f>
        <v>625072.83053868008</v>
      </c>
      <c r="DE152" s="305">
        <f>'[1]GHG Dashboard Data - Inventory'!DI137</f>
        <v>298272.97926252004</v>
      </c>
      <c r="DF152" s="305">
        <f>'[1]GHG Dashboard Data - Inventory'!DJ137</f>
        <v>5546.9473207200008</v>
      </c>
      <c r="DG152" s="305" t="str">
        <f>'[1]GHG Dashboard Data - Inventory'!DK137</f>
        <v/>
      </c>
      <c r="DH152" s="305" t="str">
        <f>'[1]GHG Dashboard Data - Inventory'!DL137</f>
        <v/>
      </c>
      <c r="DI152" s="305" t="str">
        <f>'[1]GHG Dashboard Data - Inventory'!DM137</f>
        <v/>
      </c>
      <c r="DJ152" s="305">
        <f>'[1]GHG Dashboard Data - Inventory'!DN137</f>
        <v>15107</v>
      </c>
      <c r="DK152" s="305">
        <f>'[1]GHG Dashboard Data - Inventory'!DO137</f>
        <v>976680</v>
      </c>
      <c r="DL152" s="305">
        <f>'[1]GHG Dashboard Data - Inventory'!DP137</f>
        <v>19754.334953279998</v>
      </c>
      <c r="DM152" s="305" t="str">
        <f>'[1]GHG Dashboard Data - Inventory'!DQ137</f>
        <v/>
      </c>
      <c r="DN152" s="305" t="str">
        <f>'[1]GHG Dashboard Data - Inventory'!DR137</f>
        <v/>
      </c>
      <c r="DO152" s="305" t="str">
        <f>'[1]GHG Dashboard Data - Inventory'!DS137</f>
        <v/>
      </c>
      <c r="DP152" s="305" t="str">
        <f>'[1]GHG Dashboard Data - Inventory'!DT137</f>
        <v/>
      </c>
      <c r="DQ152" s="305">
        <f>'[1]GHG Dashboard Data - Inventory'!DU137</f>
        <v>31046.028100000003</v>
      </c>
      <c r="DR152" s="305" t="str">
        <f>'[1]GHG Dashboard Data - Inventory'!DV137</f>
        <v/>
      </c>
      <c r="DS152" s="305">
        <f>'[1]GHG Dashboard Data - Inventory'!DW137</f>
        <v>28235.599999999999</v>
      </c>
      <c r="DT152" s="305" t="str">
        <f>'[1]GHG Dashboard Data - Inventory'!DX137</f>
        <v/>
      </c>
      <c r="DU152" s="305" t="str">
        <f>'[1]GHG Dashboard Data - Inventory'!DY137</f>
        <v/>
      </c>
      <c r="DV152" s="305" t="str">
        <f>'[1]GHG Dashboard Data - Inventory'!DZ137</f>
        <v/>
      </c>
      <c r="DW152" s="305" t="str">
        <f>'[1]GHG Dashboard Data - Inventory'!EA137</f>
        <v/>
      </c>
      <c r="DX152" s="305" t="str">
        <f>'[1]GHG Dashboard Data - Inventory'!EB137</f>
        <v/>
      </c>
      <c r="DY152" s="306" t="str">
        <f>'[1]GHG Dashboard Data - Inventory'!EC137</f>
        <v/>
      </c>
      <c r="DZ152" s="307">
        <f>'[1]GHG Dashboard Data - Inventory'!ED137</f>
        <v>503094.82981680008</v>
      </c>
      <c r="EA152" s="307">
        <f>'[1]GHG Dashboard Data - Inventory'!EE137</f>
        <v>289964.8608804</v>
      </c>
      <c r="EB152" s="307">
        <f>'[1]GHG Dashboard Data - Inventory'!EF137</f>
        <v>247044.53469600002</v>
      </c>
      <c r="EC152" s="307" t="str">
        <f>'[1]GHG Dashboard Data - Inventory'!EG137</f>
        <v/>
      </c>
      <c r="ED152" s="307">
        <f>'[1]GHG Dashboard Data - Inventory'!EH137</f>
        <v>625524.79208275862</v>
      </c>
      <c r="EE152" s="307" t="str">
        <f>'[1]GHG Dashboard Data - Inventory'!EI137</f>
        <v/>
      </c>
      <c r="EF152" s="307" t="str">
        <f>'[1]GHG Dashboard Data - Inventory'!EJ137</f>
        <v/>
      </c>
      <c r="EG152" s="307" t="str">
        <f>'[1]GHG Dashboard Data - Inventory'!EK137</f>
        <v/>
      </c>
      <c r="EH152" s="307">
        <f>'[1]GHG Dashboard Data - Inventory'!EL137</f>
        <v>15107</v>
      </c>
      <c r="EI152" s="307">
        <f>'[1]GHG Dashboard Data - Inventory'!EM137</f>
        <v>976680</v>
      </c>
      <c r="EJ152" s="307">
        <f>'[1]GHG Dashboard Data - Inventory'!EN137</f>
        <v>337.45367520000002</v>
      </c>
      <c r="EK152" s="307" t="str">
        <f>'[1]GHG Dashboard Data - Inventory'!EO137</f>
        <v/>
      </c>
      <c r="EL152" s="307" t="str">
        <f>'[1]GHG Dashboard Data - Inventory'!EP137</f>
        <v/>
      </c>
      <c r="EM152" s="307" t="str">
        <f>'[1]GHG Dashboard Data - Inventory'!EQ137</f>
        <v/>
      </c>
      <c r="EN152" s="307" t="str">
        <f>'[1]GHG Dashboard Data - Inventory'!ER137</f>
        <v/>
      </c>
      <c r="EO152" s="307">
        <f>'[1]GHG Dashboard Data - Inventory'!ES137</f>
        <v>26200.708599999998</v>
      </c>
      <c r="EP152" s="307" t="str">
        <f>'[1]GHG Dashboard Data - Inventory'!ET137</f>
        <v/>
      </c>
      <c r="EQ152" s="307" t="str">
        <f>'[1]GHG Dashboard Data - Inventory'!EU137</f>
        <v/>
      </c>
      <c r="ER152" s="307" t="str">
        <f>'[1]GHG Dashboard Data - Inventory'!EV137</f>
        <v/>
      </c>
      <c r="ES152" s="307" t="str">
        <f>'[1]GHG Dashboard Data - Inventory'!EW137</f>
        <v/>
      </c>
      <c r="ET152" s="307" t="str">
        <f>'[1]GHG Dashboard Data - Inventory'!EX137</f>
        <v/>
      </c>
      <c r="EU152" s="307" t="str">
        <f>'[1]GHG Dashboard Data - Inventory'!EY137</f>
        <v/>
      </c>
      <c r="EV152" s="307" t="str">
        <f>'[1]GHG Dashboard Data - Inventory'!EZ137</f>
        <v/>
      </c>
      <c r="EW152" s="308">
        <f t="shared" si="117"/>
        <v>625524.79208275862</v>
      </c>
      <c r="EX152" s="309">
        <f>'[1]GHG Dashboard Data - Inventory'!FA137</f>
        <v>1611616.3945052002</v>
      </c>
      <c r="EY152" s="309">
        <f>'[1]GHG Dashboard Data - Inventory'!FB137</f>
        <v>996434.33495328005</v>
      </c>
      <c r="EZ152" s="309">
        <f>'[1]GHG Dashboard Data - Inventory'!FC137</f>
        <v>59281.628100000002</v>
      </c>
      <c r="FA152" s="309">
        <f>'[1]GHG Dashboard Data - Inventory'!FD137</f>
        <v>1611616.3945052002</v>
      </c>
      <c r="FB152" s="309">
        <f>'[1]GHG Dashboard Data - Inventory'!FE137</f>
        <v>996434.33495328005</v>
      </c>
      <c r="FC152" s="309">
        <f>'[1]GHG Dashboard Data - Inventory'!FF137</f>
        <v>59281.628100000002</v>
      </c>
      <c r="FD152" s="309" t="str">
        <f>'[1]GHG Dashboard Data - Inventory'!FG137</f>
        <v/>
      </c>
      <c r="FE152" s="309" t="str">
        <f>'[1]GHG Dashboard Data - Inventory'!FH137</f>
        <v/>
      </c>
      <c r="FF152" s="309" t="str">
        <f>'[1]GHG Dashboard Data - Inventory'!B137</f>
        <v>No</v>
      </c>
      <c r="FG152" s="31" t="str">
        <f>IFERROR(VLOOKUP(E152,'Climate data-must not modify'!A:D,4,FALSE),"")</f>
        <v>Mediterranean</v>
      </c>
      <c r="FH152" s="31">
        <f t="shared" si="118"/>
        <v>59254.223575263575</v>
      </c>
      <c r="FI152" s="31">
        <f t="shared" si="119"/>
        <v>15686.59813999021</v>
      </c>
      <c r="FJ152" s="35"/>
    </row>
    <row r="153" spans="1:166" s="31" customFormat="1">
      <c r="A153" s="31">
        <f t="shared" si="113"/>
        <v>11</v>
      </c>
      <c r="B153" s="31">
        <f t="shared" si="114"/>
        <v>138</v>
      </c>
      <c r="C153" s="34" t="str">
        <f t="shared" si="115"/>
        <v>Barcelona_2015</v>
      </c>
      <c r="D153" s="231">
        <f>'[1]GHG Dashboard Data - Inventory'!H138</f>
        <v>2015</v>
      </c>
      <c r="E153" s="156" t="str">
        <f>'[1]GHG Dashboard Data - Inventory'!C138</f>
        <v>Barcelona</v>
      </c>
      <c r="F153" s="156" t="str">
        <f>'[1]GHG Dashboard Data - Inventory'!D138</f>
        <v>Spain</v>
      </c>
      <c r="G153" s="156" t="str">
        <f>'[1]GHG Dashboard Data - Inventory'!E138</f>
        <v>Europe</v>
      </c>
      <c r="H153" s="156">
        <f>'[1]GHG Dashboard Data - Inventory'!K138</f>
        <v>1604555</v>
      </c>
      <c r="I153" s="156">
        <f>'[1]GHG Dashboard Data - Inventory'!L138</f>
        <v>102.15</v>
      </c>
      <c r="J153" s="156">
        <f>'[1]GHG Dashboard Data - Inventory'!M138/1000000</f>
        <v>97720.316622691302</v>
      </c>
      <c r="K153" s="156" t="str">
        <f>'[1]GHG Dashboard Data - Inventory'!J138</f>
        <v>BASIC</v>
      </c>
      <c r="L153" s="148">
        <f>'[1]GHG Dashboard Data - Inventory'!N138</f>
        <v>511993.38204</v>
      </c>
      <c r="M153" s="148">
        <f>'[1]GHG Dashboard Data - Inventory'!O138</f>
        <v>194372.05536</v>
      </c>
      <c r="N153" s="149" t="str">
        <f>'[1]GHG Dashboard Data - Inventory'!P138</f>
        <v>NE</v>
      </c>
      <c r="O153" s="148">
        <f>'[1]GHG Dashboard Data - Inventory'!Q138</f>
        <v>303524.76708000002</v>
      </c>
      <c r="P153" s="148">
        <f>'[1]GHG Dashboard Data - Inventory'!R138</f>
        <v>387058.23064799991</v>
      </c>
      <c r="Q153" s="149" t="str">
        <f>'[1]GHG Dashboard Data - Inventory'!S138</f>
        <v>NE</v>
      </c>
      <c r="R153" s="148">
        <f>'[1]GHG Dashboard Data - Inventory'!T138</f>
        <v>253126.89360000001</v>
      </c>
      <c r="S153" s="148">
        <f>'[1]GHG Dashboard Data - Inventory'!U138</f>
        <v>57716.600112</v>
      </c>
      <c r="T153" s="149" t="str">
        <f>'[1]GHG Dashboard Data - Inventory'!V138</f>
        <v>NE</v>
      </c>
      <c r="U153" s="148" t="str">
        <f>'[1]GHG Dashboard Data - Inventory'!W138</f>
        <v>IE</v>
      </c>
      <c r="V153" s="148">
        <f>'[1]GHG Dashboard Data - Inventory'!X138</f>
        <v>6743.5202879999997</v>
      </c>
      <c r="W153" s="149" t="str">
        <f>'[1]GHG Dashboard Data - Inventory'!Y138</f>
        <v>NE</v>
      </c>
      <c r="X153" s="150">
        <f>'[1]GHG Dashboard Data - Inventory'!Z138</f>
        <v>843275.28637241398</v>
      </c>
      <c r="Y153" s="148" t="str">
        <f>'[1]GHG Dashboard Data - Inventory'!AA138</f>
        <v>NO</v>
      </c>
      <c r="Z153" s="148" t="str">
        <f>'[1]GHG Dashboard Data - Inventory'!AB138</f>
        <v>NO</v>
      </c>
      <c r="AA153" s="149" t="str">
        <f>'[1]GHG Dashboard Data - Inventory'!AC138</f>
        <v>NE</v>
      </c>
      <c r="AB153" s="148" t="str">
        <f>'[1]GHG Dashboard Data - Inventory'!AD138</f>
        <v>NO</v>
      </c>
      <c r="AC153" s="148" t="str">
        <f>'[1]GHG Dashboard Data - Inventory'!AE138</f>
        <v>NO</v>
      </c>
      <c r="AD153" s="149" t="str">
        <f>'[1]GHG Dashboard Data - Inventory'!AF138</f>
        <v>NE</v>
      </c>
      <c r="AE153" s="148" t="str">
        <f>'[1]GHG Dashboard Data - Inventory'!AG138</f>
        <v>NO</v>
      </c>
      <c r="AF153" s="148">
        <f>'[1]GHG Dashboard Data - Inventory'!AH138</f>
        <v>15319</v>
      </c>
      <c r="AG153" s="148">
        <f>'[1]GHG Dashboard Data - Inventory'!AI138</f>
        <v>1000817</v>
      </c>
      <c r="AH153" s="148" t="str">
        <f>'[1]GHG Dashboard Data - Inventory'!AJ138</f>
        <v>NO</v>
      </c>
      <c r="AI153" s="149" t="str">
        <f>'[1]GHG Dashboard Data - Inventory'!AK138</f>
        <v>NE</v>
      </c>
      <c r="AJ153" s="148">
        <f>'[1]GHG Dashboard Data - Inventory'!AL138</f>
        <v>376.8634890633158</v>
      </c>
      <c r="AK153" s="148">
        <f>'[1]GHG Dashboard Data - Inventory'!AM138</f>
        <v>27025.338649709083</v>
      </c>
      <c r="AL153" s="149" t="str">
        <f>'[1]GHG Dashboard Data - Inventory'!AN138</f>
        <v>NE</v>
      </c>
      <c r="AM153" s="148" t="str">
        <f>'[1]GHG Dashboard Data - Inventory'!AO138</f>
        <v>NO</v>
      </c>
      <c r="AN153" s="148" t="str">
        <f>'[1]GHG Dashboard Data - Inventory'!AP138</f>
        <v>NO</v>
      </c>
      <c r="AO153" s="149" t="str">
        <f>'[1]GHG Dashboard Data - Inventory'!AQ138</f>
        <v>NE</v>
      </c>
      <c r="AP153" s="148" t="str">
        <f>'[1]GHG Dashboard Data - Inventory'!AR138</f>
        <v>NO</v>
      </c>
      <c r="AQ153" s="148" t="str">
        <f>'[1]GHG Dashboard Data - Inventory'!AS138</f>
        <v>NO</v>
      </c>
      <c r="AR153" s="149" t="str">
        <f>'[1]GHG Dashboard Data - Inventory'!AT138</f>
        <v>NE</v>
      </c>
      <c r="AS153" s="148" t="str">
        <f>'[1]GHG Dashboard Data - Inventory'!AU138</f>
        <v>NO</v>
      </c>
      <c r="AT153" s="148" t="str">
        <f>'[1]GHG Dashboard Data - Inventory'!AV138</f>
        <v>IE</v>
      </c>
      <c r="AU153" s="149" t="str">
        <f>'[1]GHG Dashboard Data - Inventory'!AW138</f>
        <v>NE</v>
      </c>
      <c r="AV153" s="148" t="str">
        <f>'[1]GHG Dashboard Data - Inventory'!AX138</f>
        <v>NO</v>
      </c>
      <c r="AW153" s="148" t="str">
        <f>'[1]GHG Dashboard Data - Inventory'!AY138</f>
        <v>NO</v>
      </c>
      <c r="AX153" s="150" t="str">
        <f>'[1]GHG Dashboard Data - Inventory'!AZ138</f>
        <v>NO</v>
      </c>
      <c r="AY153" s="148">
        <f>'[1]GHG Dashboard Data - Inventory'!BA138</f>
        <v>33057</v>
      </c>
      <c r="AZ153" s="148">
        <f>'[1]GHG Dashboard Data - Inventory'!BB138</f>
        <v>36335</v>
      </c>
      <c r="BA153" s="150">
        <f>'[1]GHG Dashboard Data - Inventory'!BC138</f>
        <v>23172</v>
      </c>
      <c r="BB153" s="148" t="str">
        <f>'[1]GHG Dashboard Data - Inventory'!BD138</f>
        <v>NO</v>
      </c>
      <c r="BC153" s="148" t="str">
        <f>'[1]GHG Dashboard Data - Inventory'!BE138</f>
        <v>NO</v>
      </c>
      <c r="BD153" s="150" t="str">
        <f>'[1]GHG Dashboard Data - Inventory'!BF138</f>
        <v>NO</v>
      </c>
      <c r="BE153" s="148" t="str">
        <f>'[1]GHG Dashboard Data - Inventory'!BG138</f>
        <v>NO</v>
      </c>
      <c r="BF153" s="148">
        <f>'[1]GHG Dashboard Data - Inventory'!BH138</f>
        <v>21731.4</v>
      </c>
      <c r="BG153" s="150" t="str">
        <f>'[1]GHG Dashboard Data - Inventory'!BI138</f>
        <v>NO</v>
      </c>
      <c r="BH153" s="149" t="str">
        <f>'[1]GHG Dashboard Data - Inventory'!BJ138</f>
        <v>NE</v>
      </c>
      <c r="BI153" s="149" t="str">
        <f>'[1]GHG Dashboard Data - Inventory'!BK138</f>
        <v>NE</v>
      </c>
      <c r="BJ153" s="149" t="str">
        <f>'[1]GHG Dashboard Data - Inventory'!BL138</f>
        <v>NE</v>
      </c>
      <c r="BK153" s="149" t="str">
        <f>'[1]GHG Dashboard Data - Inventory'!BM138</f>
        <v>NE</v>
      </c>
      <c r="BL153" s="149" t="str">
        <f>'[1]GHG Dashboard Data - Inventory'!BN138</f>
        <v>NE</v>
      </c>
      <c r="BM153" s="151" t="str">
        <f>'[1]GHG Dashboard Data - Inventory'!BO138</f>
        <v>NE</v>
      </c>
      <c r="BN153" s="269">
        <f>'[1]GHG Dashboard Data - Inventory'!BP138</f>
        <v>0</v>
      </c>
      <c r="BO153" s="269">
        <f>'[1]GHG Dashboard Data - Inventory'!BQ138</f>
        <v>0</v>
      </c>
      <c r="BP153" s="269">
        <f>'[1]GHG Dashboard Data - Inventory'!BR138</f>
        <v>0</v>
      </c>
      <c r="BQ153" s="269">
        <f>'[1]GHG Dashboard Data - Inventory'!BS138</f>
        <v>0</v>
      </c>
      <c r="BR153" s="269">
        <f>'[1]GHG Dashboard Data - Inventory'!BT138</f>
        <v>0</v>
      </c>
      <c r="BS153" s="269">
        <f>'[1]GHG Dashboard Data - Inventory'!BU138</f>
        <v>0</v>
      </c>
      <c r="BT153" s="152" t="str">
        <f t="shared" si="116"/>
        <v>Barcelona_2015</v>
      </c>
      <c r="BU153" s="152">
        <f>'[1]GHG Dashboard Data - Inventory'!BW138</f>
        <v>2849197.0512667722</v>
      </c>
      <c r="BV153" s="152">
        <f>'[1]GHG Dashboard Data - Inventory'!BX138</f>
        <v>2849197.0512667722</v>
      </c>
      <c r="BW153" s="152">
        <f>'[1]GHG Dashboard Data - Inventory'!BY138</f>
        <v>2849197.0512667722</v>
      </c>
      <c r="BX153" s="152">
        <f>'[1]GHG Dashboard Data - Inventory'!BZ138</f>
        <v>2984662.1925814776</v>
      </c>
      <c r="BY153" s="302">
        <f>'[1]GHG Dashboard Data - Inventory'!CA138</f>
        <v>1729854.4491280001</v>
      </c>
      <c r="BZ153" s="302">
        <f>'[1]GHG Dashboard Data - Inventory'!CB138</f>
        <v>1028219.2021387724</v>
      </c>
      <c r="CA153" s="302">
        <f>'[1]GHG Dashboard Data - Inventory'!CC138</f>
        <v>91123.4</v>
      </c>
      <c r="CB153" s="303">
        <f>'[1]GHG Dashboard Data - Inventory'!CD138</f>
        <v>1729854.4491280001</v>
      </c>
      <c r="CC153" s="303">
        <f>'[1]GHG Dashboard Data - Inventory'!CE138</f>
        <v>1028219.2021387724</v>
      </c>
      <c r="CD153" s="303">
        <f>'[1]GHG Dashboard Data - Inventory'!CF138</f>
        <v>91123.4</v>
      </c>
      <c r="CE153" s="303" t="str">
        <f>'[1]GHG Dashboard Data - Inventory'!CG138</f>
        <v/>
      </c>
      <c r="CF153" s="303" t="str">
        <f>'[1]GHG Dashboard Data - Inventory'!CH138</f>
        <v/>
      </c>
      <c r="CG153" s="304">
        <f>'[1]GHG Dashboard Data - Inventory'!CI138</f>
        <v>1927239.3290924141</v>
      </c>
      <c r="CH153" s="304">
        <f>'[1]GHG Dashboard Data - Inventory'!CK138</f>
        <v>1001193.8634890633</v>
      </c>
      <c r="CI153" s="304">
        <f>SUM('[1]GHG Dashboard Data - Inventory'!CL138:CM138)</f>
        <v>56229</v>
      </c>
      <c r="CJ153" s="304" t="str">
        <f>'[1]GHG Dashboard Data - Inventory'!CN138</f>
        <v/>
      </c>
      <c r="CK153" s="304" t="str">
        <f>'[1]GHG Dashboard Data - Inventory'!CO138</f>
        <v/>
      </c>
      <c r="CL153" s="302">
        <f>'[1]GHG Dashboard Data - Inventory'!CP138</f>
        <v>706365.43739999994</v>
      </c>
      <c r="CM153" s="302">
        <f>'[1]GHG Dashboard Data - Inventory'!CQ138</f>
        <v>690582.99772799993</v>
      </c>
      <c r="CN153" s="302">
        <f>'[1]GHG Dashboard Data - Inventory'!CR138</f>
        <v>310843.49371200002</v>
      </c>
      <c r="CO153" s="302">
        <f>'[1]GHG Dashboard Data - Inventory'!CS138</f>
        <v>6743.5202879999997</v>
      </c>
      <c r="CP153" s="302" t="str">
        <f>'[1]GHG Dashboard Data - Inventory'!CT138</f>
        <v/>
      </c>
      <c r="CQ153" s="302" t="str">
        <f>'[1]GHG Dashboard Data - Inventory'!CU138</f>
        <v/>
      </c>
      <c r="CR153" s="302" t="str">
        <f>'[1]GHG Dashboard Data - Inventory'!CV138</f>
        <v/>
      </c>
      <c r="CS153" s="302">
        <f>'[1]GHG Dashboard Data - Inventory'!CW138</f>
        <v>15319</v>
      </c>
      <c r="CT153" s="302">
        <f>'[1]GHG Dashboard Data - Inventory'!CX138</f>
        <v>1000817</v>
      </c>
      <c r="CU153" s="302">
        <f>'[1]GHG Dashboard Data - Inventory'!CY138</f>
        <v>27402.202138772398</v>
      </c>
      <c r="CV153" s="302" t="str">
        <f>'[1]GHG Dashboard Data - Inventory'!CZ138</f>
        <v/>
      </c>
      <c r="CW153" s="302" t="str">
        <f>'[1]GHG Dashboard Data - Inventory'!DA138</f>
        <v/>
      </c>
      <c r="CX153" s="302" t="str">
        <f>'[1]GHG Dashboard Data - Inventory'!DB138</f>
        <v/>
      </c>
      <c r="CY153" s="302" t="str">
        <f>'[1]GHG Dashboard Data - Inventory'!DC138</f>
        <v/>
      </c>
      <c r="CZ153" s="302">
        <f>'[1]GHG Dashboard Data - Inventory'!DD138</f>
        <v>69392</v>
      </c>
      <c r="DA153" s="302" t="str">
        <f>'[1]GHG Dashboard Data - Inventory'!DE138</f>
        <v/>
      </c>
      <c r="DB153" s="302">
        <f>'[1]GHG Dashboard Data - Inventory'!DF138</f>
        <v>21731.4</v>
      </c>
      <c r="DC153" s="305">
        <f>'[1]GHG Dashboard Data - Inventory'!DG138</f>
        <v>706365.43739999994</v>
      </c>
      <c r="DD153" s="305">
        <f>'[1]GHG Dashboard Data - Inventory'!DH138</f>
        <v>690582.99772799993</v>
      </c>
      <c r="DE153" s="305">
        <f>'[1]GHG Dashboard Data - Inventory'!DI138</f>
        <v>310843.49371200002</v>
      </c>
      <c r="DF153" s="305">
        <f>'[1]GHG Dashboard Data - Inventory'!DJ138</f>
        <v>6743.5202879999997</v>
      </c>
      <c r="DG153" s="305" t="str">
        <f>'[1]GHG Dashboard Data - Inventory'!DK138</f>
        <v/>
      </c>
      <c r="DH153" s="305" t="str">
        <f>'[1]GHG Dashboard Data - Inventory'!DL138</f>
        <v/>
      </c>
      <c r="DI153" s="305" t="str">
        <f>'[1]GHG Dashboard Data - Inventory'!DM138</f>
        <v/>
      </c>
      <c r="DJ153" s="305">
        <f>'[1]GHG Dashboard Data - Inventory'!DN138</f>
        <v>15319</v>
      </c>
      <c r="DK153" s="305">
        <f>'[1]GHG Dashboard Data - Inventory'!DO138</f>
        <v>1000817</v>
      </c>
      <c r="DL153" s="305">
        <f>'[1]GHG Dashboard Data - Inventory'!DP138</f>
        <v>27402.202138772398</v>
      </c>
      <c r="DM153" s="305" t="str">
        <f>'[1]GHG Dashboard Data - Inventory'!DQ138</f>
        <v/>
      </c>
      <c r="DN153" s="305" t="str">
        <f>'[1]GHG Dashboard Data - Inventory'!DR138</f>
        <v/>
      </c>
      <c r="DO153" s="305" t="str">
        <f>'[1]GHG Dashboard Data - Inventory'!DS138</f>
        <v/>
      </c>
      <c r="DP153" s="305" t="str">
        <f>'[1]GHG Dashboard Data - Inventory'!DT138</f>
        <v/>
      </c>
      <c r="DQ153" s="305">
        <f>'[1]GHG Dashboard Data - Inventory'!DU138</f>
        <v>69392</v>
      </c>
      <c r="DR153" s="305" t="str">
        <f>'[1]GHG Dashboard Data - Inventory'!DV138</f>
        <v/>
      </c>
      <c r="DS153" s="305">
        <f>'[1]GHG Dashboard Data - Inventory'!DW138</f>
        <v>21731.4</v>
      </c>
      <c r="DT153" s="305" t="str">
        <f>'[1]GHG Dashboard Data - Inventory'!DX138</f>
        <v/>
      </c>
      <c r="DU153" s="305" t="str">
        <f>'[1]GHG Dashboard Data - Inventory'!DY138</f>
        <v/>
      </c>
      <c r="DV153" s="305" t="str">
        <f>'[1]GHG Dashboard Data - Inventory'!DZ138</f>
        <v/>
      </c>
      <c r="DW153" s="305" t="str">
        <f>'[1]GHG Dashboard Data - Inventory'!EA138</f>
        <v/>
      </c>
      <c r="DX153" s="305" t="str">
        <f>'[1]GHG Dashboard Data - Inventory'!EB138</f>
        <v/>
      </c>
      <c r="DY153" s="306" t="str">
        <f>'[1]GHG Dashboard Data - Inventory'!EC138</f>
        <v/>
      </c>
      <c r="DZ153" s="307">
        <f>'[1]GHG Dashboard Data - Inventory'!ED138</f>
        <v>511993.38204</v>
      </c>
      <c r="EA153" s="307">
        <f>'[1]GHG Dashboard Data - Inventory'!EE138</f>
        <v>303524.76708000002</v>
      </c>
      <c r="EB153" s="307">
        <f>'[1]GHG Dashboard Data - Inventory'!EF138</f>
        <v>253126.89360000001</v>
      </c>
      <c r="EC153" s="307" t="str">
        <f>'[1]GHG Dashboard Data - Inventory'!EG138</f>
        <v/>
      </c>
      <c r="ED153" s="307">
        <f>'[1]GHG Dashboard Data - Inventory'!EH138</f>
        <v>843275.28637241398</v>
      </c>
      <c r="EE153" s="307" t="str">
        <f>'[1]GHG Dashboard Data - Inventory'!EI138</f>
        <v/>
      </c>
      <c r="EF153" s="307" t="str">
        <f>'[1]GHG Dashboard Data - Inventory'!EJ138</f>
        <v/>
      </c>
      <c r="EG153" s="307" t="str">
        <f>'[1]GHG Dashboard Data - Inventory'!EK138</f>
        <v/>
      </c>
      <c r="EH153" s="307">
        <f>'[1]GHG Dashboard Data - Inventory'!EL138</f>
        <v>15319</v>
      </c>
      <c r="EI153" s="307">
        <f>'[1]GHG Dashboard Data - Inventory'!EM138</f>
        <v>1000817</v>
      </c>
      <c r="EJ153" s="307">
        <f>'[1]GHG Dashboard Data - Inventory'!EN138</f>
        <v>376.8634890633158</v>
      </c>
      <c r="EK153" s="307" t="str">
        <f>'[1]GHG Dashboard Data - Inventory'!EO138</f>
        <v/>
      </c>
      <c r="EL153" s="307" t="str">
        <f>'[1]GHG Dashboard Data - Inventory'!EP138</f>
        <v/>
      </c>
      <c r="EM153" s="307" t="str">
        <f>'[1]GHG Dashboard Data - Inventory'!EQ138</f>
        <v/>
      </c>
      <c r="EN153" s="307" t="str">
        <f>'[1]GHG Dashboard Data - Inventory'!ER138</f>
        <v/>
      </c>
      <c r="EO153" s="307">
        <f>'[1]GHG Dashboard Data - Inventory'!ES138</f>
        <v>56229</v>
      </c>
      <c r="EP153" s="307" t="str">
        <f>'[1]GHG Dashboard Data - Inventory'!ET138</f>
        <v/>
      </c>
      <c r="EQ153" s="307" t="str">
        <f>'[1]GHG Dashboard Data - Inventory'!EU138</f>
        <v/>
      </c>
      <c r="ER153" s="307" t="str">
        <f>'[1]GHG Dashboard Data - Inventory'!EV138</f>
        <v/>
      </c>
      <c r="ES153" s="307" t="str">
        <f>'[1]GHG Dashboard Data - Inventory'!EW138</f>
        <v/>
      </c>
      <c r="ET153" s="307" t="str">
        <f>'[1]GHG Dashboard Data - Inventory'!EX138</f>
        <v/>
      </c>
      <c r="EU153" s="307" t="str">
        <f>'[1]GHG Dashboard Data - Inventory'!EY138</f>
        <v/>
      </c>
      <c r="EV153" s="307" t="str">
        <f>'[1]GHG Dashboard Data - Inventory'!EZ138</f>
        <v/>
      </c>
      <c r="EW153" s="308">
        <f t="shared" si="117"/>
        <v>843275.28637241398</v>
      </c>
      <c r="EX153" s="309">
        <f>'[1]GHG Dashboard Data - Inventory'!FA138</f>
        <v>1729854.4491280001</v>
      </c>
      <c r="EY153" s="309">
        <f>'[1]GHG Dashboard Data - Inventory'!FB138</f>
        <v>1028219.2021387724</v>
      </c>
      <c r="EZ153" s="309">
        <f>'[1]GHG Dashboard Data - Inventory'!FC138</f>
        <v>91123.4</v>
      </c>
      <c r="FA153" s="309">
        <f>'[1]GHG Dashboard Data - Inventory'!FD138</f>
        <v>1729854.4491280001</v>
      </c>
      <c r="FB153" s="309">
        <f>'[1]GHG Dashboard Data - Inventory'!FE138</f>
        <v>1028219.2021387724</v>
      </c>
      <c r="FC153" s="309">
        <f>'[1]GHG Dashboard Data - Inventory'!FF138</f>
        <v>91123.4</v>
      </c>
      <c r="FD153" s="309" t="str">
        <f>'[1]GHG Dashboard Data - Inventory'!FG138</f>
        <v/>
      </c>
      <c r="FE153" s="309" t="str">
        <f>'[1]GHG Dashboard Data - Inventory'!FH138</f>
        <v/>
      </c>
      <c r="FF153" s="309" t="str">
        <f>'[1]GHG Dashboard Data - Inventory'!B138</f>
        <v>No</v>
      </c>
      <c r="FG153" s="31" t="str">
        <f>IFERROR(VLOOKUP(E153,'Climate data-must not modify'!A:D,4,FALSE),"")</f>
        <v>Mediterranean</v>
      </c>
      <c r="FH153" s="31">
        <f t="shared" si="118"/>
        <v>60901.818025989327</v>
      </c>
      <c r="FI153" s="31">
        <f t="shared" si="119"/>
        <v>15707.83162016642</v>
      </c>
      <c r="FJ153" s="35"/>
    </row>
    <row r="154" spans="1:166" s="31" customFormat="1">
      <c r="A154" s="31">
        <f t="shared" si="113"/>
        <v>11</v>
      </c>
      <c r="B154" s="31">
        <f t="shared" si="114"/>
        <v>139</v>
      </c>
      <c r="C154" s="34" t="str">
        <f t="shared" si="115"/>
        <v>Barcelona_2016</v>
      </c>
      <c r="D154" s="231">
        <f>'[1]GHG Dashboard Data - Inventory'!H139</f>
        <v>2016</v>
      </c>
      <c r="E154" s="156" t="str">
        <f>'[1]GHG Dashboard Data - Inventory'!C139</f>
        <v>Barcelona</v>
      </c>
      <c r="F154" s="156" t="str">
        <f>'[1]GHG Dashboard Data - Inventory'!D139</f>
        <v>Spain</v>
      </c>
      <c r="G154" s="156" t="str">
        <f>'[1]GHG Dashboard Data - Inventory'!E139</f>
        <v>Europe</v>
      </c>
      <c r="H154" s="156">
        <f>'[1]GHG Dashboard Data - Inventory'!K139</f>
        <v>1608746</v>
      </c>
      <c r="I154" s="156">
        <f>'[1]GHG Dashboard Data - Inventory'!L139</f>
        <v>102.15</v>
      </c>
      <c r="J154" s="156">
        <f>'[1]GHG Dashboard Data - Inventory'!M139/1000000</f>
        <v>100756.972111554</v>
      </c>
      <c r="K154" s="156" t="str">
        <f>'[1]GHG Dashboard Data - Inventory'!J139</f>
        <v>BASIC</v>
      </c>
      <c r="L154" s="148">
        <f>'[1]GHG Dashboard Data - Inventory'!N139</f>
        <v>469010.69858880003</v>
      </c>
      <c r="M154" s="148">
        <f>'[1]GHG Dashboard Data - Inventory'!O139</f>
        <v>195653.41016860804</v>
      </c>
      <c r="N154" s="149" t="str">
        <f>'[1]GHG Dashboard Data - Inventory'!P139</f>
        <v>NE</v>
      </c>
      <c r="O154" s="148">
        <f>'[1]GHG Dashboard Data - Inventory'!Q139</f>
        <v>300345.28313040012</v>
      </c>
      <c r="P154" s="148">
        <f>'[1]GHG Dashboard Data - Inventory'!R139</f>
        <v>386726.8563726974</v>
      </c>
      <c r="Q154" s="149" t="str">
        <f>'[1]GHG Dashboard Data - Inventory'!S139</f>
        <v>NE</v>
      </c>
      <c r="R154" s="148">
        <f>'[1]GHG Dashboard Data - Inventory'!T139</f>
        <v>232651.24383600001</v>
      </c>
      <c r="S154" s="148">
        <f>'[1]GHG Dashboard Data - Inventory'!U139</f>
        <v>56795.769698534859</v>
      </c>
      <c r="T154" s="149" t="str">
        <f>'[1]GHG Dashboard Data - Inventory'!V139</f>
        <v>NE</v>
      </c>
      <c r="U154" s="148" t="str">
        <f>'[1]GHG Dashboard Data - Inventory'!W139</f>
        <v>IE</v>
      </c>
      <c r="V154" s="148">
        <f>'[1]GHG Dashboard Data - Inventory'!X139</f>
        <v>7069.7295568041718</v>
      </c>
      <c r="W154" s="149" t="str">
        <f>'[1]GHG Dashboard Data - Inventory'!Y139</f>
        <v>NE</v>
      </c>
      <c r="X154" s="150">
        <f>'[1]GHG Dashboard Data - Inventory'!Z139</f>
        <v>841403.95190640015</v>
      </c>
      <c r="Y154" s="148" t="str">
        <f>'[1]GHG Dashboard Data - Inventory'!AA139</f>
        <v>NO</v>
      </c>
      <c r="Z154" s="148" t="str">
        <f>'[1]GHG Dashboard Data - Inventory'!AB139</f>
        <v>NO</v>
      </c>
      <c r="AA154" s="149" t="str">
        <f>'[1]GHG Dashboard Data - Inventory'!AC139</f>
        <v>NE</v>
      </c>
      <c r="AB154" s="148" t="str">
        <f>'[1]GHG Dashboard Data - Inventory'!AD139</f>
        <v>NO</v>
      </c>
      <c r="AC154" s="148" t="str">
        <f>'[1]GHG Dashboard Data - Inventory'!AE139</f>
        <v>NO</v>
      </c>
      <c r="AD154" s="149" t="str">
        <f>'[1]GHG Dashboard Data - Inventory'!AF139</f>
        <v>NE</v>
      </c>
      <c r="AE154" s="148" t="str">
        <f>'[1]GHG Dashboard Data - Inventory'!AG139</f>
        <v>NO</v>
      </c>
      <c r="AF154" s="148">
        <f>'[1]GHG Dashboard Data - Inventory'!AH139</f>
        <v>14490</v>
      </c>
      <c r="AG154" s="148">
        <f>'[1]GHG Dashboard Data - Inventory'!AI139</f>
        <v>1037596.8657287491</v>
      </c>
      <c r="AH154" s="148" t="str">
        <f>'[1]GHG Dashboard Data - Inventory'!AJ139</f>
        <v>NO</v>
      </c>
      <c r="AI154" s="149" t="str">
        <f>'[1]GHG Dashboard Data - Inventory'!AK139</f>
        <v>NE</v>
      </c>
      <c r="AJ154" s="148">
        <f>'[1]GHG Dashboard Data - Inventory'!AL139</f>
        <v>1965.4396487999998</v>
      </c>
      <c r="AK154" s="148">
        <f>'[1]GHG Dashboard Data - Inventory'!AM139</f>
        <v>32233.428980447534</v>
      </c>
      <c r="AL154" s="149" t="str">
        <f>'[1]GHG Dashboard Data - Inventory'!AN139</f>
        <v>NE</v>
      </c>
      <c r="AM154" s="148" t="str">
        <f>'[1]GHG Dashboard Data - Inventory'!AO139</f>
        <v>NO</v>
      </c>
      <c r="AN154" s="148" t="str">
        <f>'[1]GHG Dashboard Data - Inventory'!AP139</f>
        <v>NO</v>
      </c>
      <c r="AO154" s="149" t="str">
        <f>'[1]GHG Dashboard Data - Inventory'!AQ139</f>
        <v>NE</v>
      </c>
      <c r="AP154" s="148" t="str">
        <f>'[1]GHG Dashboard Data - Inventory'!AR139</f>
        <v>NO</v>
      </c>
      <c r="AQ154" s="148" t="str">
        <f>'[1]GHG Dashboard Data - Inventory'!AS139</f>
        <v>NO</v>
      </c>
      <c r="AR154" s="149" t="str">
        <f>'[1]GHG Dashboard Data - Inventory'!AT139</f>
        <v>NE</v>
      </c>
      <c r="AS154" s="148" t="str">
        <f>'[1]GHG Dashboard Data - Inventory'!AU139</f>
        <v>NO</v>
      </c>
      <c r="AT154" s="148" t="str">
        <f>'[1]GHG Dashboard Data - Inventory'!AV139</f>
        <v>IE</v>
      </c>
      <c r="AU154" s="149" t="str">
        <f>'[1]GHG Dashboard Data - Inventory'!AW139</f>
        <v>NE</v>
      </c>
      <c r="AV154" s="148" t="str">
        <f>'[1]GHG Dashboard Data - Inventory'!AX139</f>
        <v>NO</v>
      </c>
      <c r="AW154" s="148" t="str">
        <f>'[1]GHG Dashboard Data - Inventory'!AY139</f>
        <v>NO</v>
      </c>
      <c r="AX154" s="150" t="str">
        <f>'[1]GHG Dashboard Data - Inventory'!AZ139</f>
        <v>NO</v>
      </c>
      <c r="AY154" s="148">
        <f>'[1]GHG Dashboard Data - Inventory'!BA139</f>
        <v>25865.229824000002</v>
      </c>
      <c r="AZ154" s="148">
        <f>'[1]GHG Dashboard Data - Inventory'!BB139</f>
        <v>33279.445472899999</v>
      </c>
      <c r="BA154" s="150">
        <f>'[1]GHG Dashboard Data - Inventory'!BC139</f>
        <v>17974.961536000003</v>
      </c>
      <c r="BB154" s="148" t="str">
        <f>'[1]GHG Dashboard Data - Inventory'!BD139</f>
        <v>NO</v>
      </c>
      <c r="BC154" s="148" t="str">
        <f>'[1]GHG Dashboard Data - Inventory'!BE139</f>
        <v>NO</v>
      </c>
      <c r="BD154" s="150" t="str">
        <f>'[1]GHG Dashboard Data - Inventory'!BF139</f>
        <v>NO</v>
      </c>
      <c r="BE154" s="148" t="str">
        <f>'[1]GHG Dashboard Data - Inventory'!BG139</f>
        <v>NO</v>
      </c>
      <c r="BF154" s="148">
        <f>'[1]GHG Dashboard Data - Inventory'!BH139</f>
        <v>21850</v>
      </c>
      <c r="BG154" s="150" t="str">
        <f>'[1]GHG Dashboard Data - Inventory'!BI139</f>
        <v>NO</v>
      </c>
      <c r="BH154" s="149" t="str">
        <f>'[1]GHG Dashboard Data - Inventory'!BJ139</f>
        <v>NE</v>
      </c>
      <c r="BI154" s="149" t="str">
        <f>'[1]GHG Dashboard Data - Inventory'!BK139</f>
        <v>NE</v>
      </c>
      <c r="BJ154" s="149" t="str">
        <f>'[1]GHG Dashboard Data - Inventory'!BL139</f>
        <v>NE</v>
      </c>
      <c r="BK154" s="149" t="str">
        <f>'[1]GHG Dashboard Data - Inventory'!BM139</f>
        <v>NE</v>
      </c>
      <c r="BL154" s="149" t="str">
        <f>'[1]GHG Dashboard Data - Inventory'!BN139</f>
        <v>NE</v>
      </c>
      <c r="BM154" s="151" t="str">
        <f>'[1]GHG Dashboard Data - Inventory'!BO139</f>
        <v>NE</v>
      </c>
      <c r="BN154" s="269">
        <f>'[1]GHG Dashboard Data - Inventory'!BP139</f>
        <v>0</v>
      </c>
      <c r="BO154" s="269">
        <f>'[1]GHG Dashboard Data - Inventory'!BQ139</f>
        <v>0</v>
      </c>
      <c r="BP154" s="269">
        <f>'[1]GHG Dashboard Data - Inventory'!BR139</f>
        <v>0</v>
      </c>
      <c r="BQ154" s="269">
        <f>'[1]GHG Dashboard Data - Inventory'!BS139</f>
        <v>0</v>
      </c>
      <c r="BR154" s="269">
        <f>'[1]GHG Dashboard Data - Inventory'!BT139</f>
        <v>0</v>
      </c>
      <c r="BS154" s="269">
        <f>'[1]GHG Dashboard Data - Inventory'!BU139</f>
        <v>0</v>
      </c>
      <c r="BT154" s="152" t="str">
        <f t="shared" si="116"/>
        <v>Barcelona_2016</v>
      </c>
      <c r="BU154" s="152">
        <f>'[1]GHG Dashboard Data - Inventory'!BW139</f>
        <v>2815533.4010067405</v>
      </c>
      <c r="BV154" s="152">
        <f>'[1]GHG Dashboard Data - Inventory'!BX139</f>
        <v>2815533.4010067405</v>
      </c>
      <c r="BW154" s="152">
        <f>'[1]GHG Dashboard Data - Inventory'!BY139</f>
        <v>2815533.4010067405</v>
      </c>
      <c r="BX154" s="152">
        <f>'[1]GHG Dashboard Data - Inventory'!BZ139</f>
        <v>2941303.6741991495</v>
      </c>
      <c r="BY154" s="302">
        <f>'[1]GHG Dashboard Data - Inventory'!CA139</f>
        <v>1662742.9913518443</v>
      </c>
      <c r="BZ154" s="302">
        <f>'[1]GHG Dashboard Data - Inventory'!CB139</f>
        <v>1071795.7343579966</v>
      </c>
      <c r="CA154" s="302">
        <f>'[1]GHG Dashboard Data - Inventory'!CC139</f>
        <v>80994.675296900008</v>
      </c>
      <c r="CB154" s="303">
        <f>'[1]GHG Dashboard Data - Inventory'!CD139</f>
        <v>1662742.9913518443</v>
      </c>
      <c r="CC154" s="303">
        <f>'[1]GHG Dashboard Data - Inventory'!CE139</f>
        <v>1071795.7343579966</v>
      </c>
      <c r="CD154" s="303">
        <f>'[1]GHG Dashboard Data - Inventory'!CF139</f>
        <v>80994.675296900008</v>
      </c>
      <c r="CE154" s="303" t="str">
        <f>'[1]GHG Dashboard Data - Inventory'!CG139</f>
        <v/>
      </c>
      <c r="CF154" s="303" t="str">
        <f>'[1]GHG Dashboard Data - Inventory'!CH139</f>
        <v/>
      </c>
      <c r="CG154" s="304">
        <f>'[1]GHG Dashboard Data - Inventory'!CI139</f>
        <v>1857901.1774616004</v>
      </c>
      <c r="CH154" s="304">
        <f>'[1]GHG Dashboard Data - Inventory'!CK139</f>
        <v>1039562.305377549</v>
      </c>
      <c r="CI154" s="304">
        <f>SUM('[1]GHG Dashboard Data - Inventory'!CL139:CM139)</f>
        <v>43840.191360000004</v>
      </c>
      <c r="CJ154" s="304" t="str">
        <f>'[1]GHG Dashboard Data - Inventory'!CN139</f>
        <v/>
      </c>
      <c r="CK154" s="304" t="str">
        <f>'[1]GHG Dashboard Data - Inventory'!CO139</f>
        <v/>
      </c>
      <c r="CL154" s="302">
        <f>'[1]GHG Dashboard Data - Inventory'!CP139</f>
        <v>664664.1087574081</v>
      </c>
      <c r="CM154" s="302">
        <f>'[1]GHG Dashboard Data - Inventory'!CQ139</f>
        <v>687072.13950309751</v>
      </c>
      <c r="CN154" s="302">
        <f>'[1]GHG Dashboard Data - Inventory'!CR139</f>
        <v>289447.01353453484</v>
      </c>
      <c r="CO154" s="302">
        <f>'[1]GHG Dashboard Data - Inventory'!CS139</f>
        <v>7069.7295568041718</v>
      </c>
      <c r="CP154" s="302" t="str">
        <f>'[1]GHG Dashboard Data - Inventory'!CT139</f>
        <v/>
      </c>
      <c r="CQ154" s="302" t="str">
        <f>'[1]GHG Dashboard Data - Inventory'!CU139</f>
        <v/>
      </c>
      <c r="CR154" s="302" t="str">
        <f>'[1]GHG Dashboard Data - Inventory'!CV139</f>
        <v/>
      </c>
      <c r="CS154" s="302">
        <f>'[1]GHG Dashboard Data - Inventory'!CW139</f>
        <v>14490</v>
      </c>
      <c r="CT154" s="302">
        <f>'[1]GHG Dashboard Data - Inventory'!CX139</f>
        <v>1037596.8657287491</v>
      </c>
      <c r="CU154" s="302">
        <f>'[1]GHG Dashboard Data - Inventory'!CY139</f>
        <v>34198.868629247532</v>
      </c>
      <c r="CV154" s="302" t="str">
        <f>'[1]GHG Dashboard Data - Inventory'!CZ139</f>
        <v/>
      </c>
      <c r="CW154" s="302" t="str">
        <f>'[1]GHG Dashboard Data - Inventory'!DA139</f>
        <v/>
      </c>
      <c r="CX154" s="302" t="str">
        <f>'[1]GHG Dashboard Data - Inventory'!DB139</f>
        <v/>
      </c>
      <c r="CY154" s="302" t="str">
        <f>'[1]GHG Dashboard Data - Inventory'!DC139</f>
        <v/>
      </c>
      <c r="CZ154" s="302">
        <f>'[1]GHG Dashboard Data - Inventory'!DD139</f>
        <v>59144.675296900001</v>
      </c>
      <c r="DA154" s="302" t="str">
        <f>'[1]GHG Dashboard Data - Inventory'!DE139</f>
        <v/>
      </c>
      <c r="DB154" s="302">
        <f>'[1]GHG Dashboard Data - Inventory'!DF139</f>
        <v>21850</v>
      </c>
      <c r="DC154" s="305">
        <f>'[1]GHG Dashboard Data - Inventory'!DG139</f>
        <v>664664.1087574081</v>
      </c>
      <c r="DD154" s="305">
        <f>'[1]GHG Dashboard Data - Inventory'!DH139</f>
        <v>687072.13950309751</v>
      </c>
      <c r="DE154" s="305">
        <f>'[1]GHG Dashboard Data - Inventory'!DI139</f>
        <v>289447.01353453484</v>
      </c>
      <c r="DF154" s="305">
        <f>'[1]GHG Dashboard Data - Inventory'!DJ139</f>
        <v>7069.7295568041718</v>
      </c>
      <c r="DG154" s="305" t="str">
        <f>'[1]GHG Dashboard Data - Inventory'!DK139</f>
        <v/>
      </c>
      <c r="DH154" s="305" t="str">
        <f>'[1]GHG Dashboard Data - Inventory'!DL139</f>
        <v/>
      </c>
      <c r="DI154" s="305" t="str">
        <f>'[1]GHG Dashboard Data - Inventory'!DM139</f>
        <v/>
      </c>
      <c r="DJ154" s="305">
        <f>'[1]GHG Dashboard Data - Inventory'!DN139</f>
        <v>14490</v>
      </c>
      <c r="DK154" s="305">
        <f>'[1]GHG Dashboard Data - Inventory'!DO139</f>
        <v>1037596.8657287491</v>
      </c>
      <c r="DL154" s="305">
        <f>'[1]GHG Dashboard Data - Inventory'!DP139</f>
        <v>34198.868629247532</v>
      </c>
      <c r="DM154" s="305" t="str">
        <f>'[1]GHG Dashboard Data - Inventory'!DQ139</f>
        <v/>
      </c>
      <c r="DN154" s="305" t="str">
        <f>'[1]GHG Dashboard Data - Inventory'!DR139</f>
        <v/>
      </c>
      <c r="DO154" s="305" t="str">
        <f>'[1]GHG Dashboard Data - Inventory'!DS139</f>
        <v/>
      </c>
      <c r="DP154" s="305" t="str">
        <f>'[1]GHG Dashboard Data - Inventory'!DT139</f>
        <v/>
      </c>
      <c r="DQ154" s="305">
        <f>'[1]GHG Dashboard Data - Inventory'!DU139</f>
        <v>59144.675296900001</v>
      </c>
      <c r="DR154" s="305" t="str">
        <f>'[1]GHG Dashboard Data - Inventory'!DV139</f>
        <v/>
      </c>
      <c r="DS154" s="305">
        <f>'[1]GHG Dashboard Data - Inventory'!DW139</f>
        <v>21850</v>
      </c>
      <c r="DT154" s="305" t="str">
        <f>'[1]GHG Dashboard Data - Inventory'!DX139</f>
        <v/>
      </c>
      <c r="DU154" s="305" t="str">
        <f>'[1]GHG Dashboard Data - Inventory'!DY139</f>
        <v/>
      </c>
      <c r="DV154" s="305" t="str">
        <f>'[1]GHG Dashboard Data - Inventory'!DZ139</f>
        <v/>
      </c>
      <c r="DW154" s="305" t="str">
        <f>'[1]GHG Dashboard Data - Inventory'!EA139</f>
        <v/>
      </c>
      <c r="DX154" s="305" t="str">
        <f>'[1]GHG Dashboard Data - Inventory'!EB139</f>
        <v/>
      </c>
      <c r="DY154" s="306" t="str">
        <f>'[1]GHG Dashboard Data - Inventory'!EC139</f>
        <v/>
      </c>
      <c r="DZ154" s="307">
        <f>'[1]GHG Dashboard Data - Inventory'!ED139</f>
        <v>469010.69858880003</v>
      </c>
      <c r="EA154" s="307">
        <f>'[1]GHG Dashboard Data - Inventory'!EE139</f>
        <v>300345.28313040012</v>
      </c>
      <c r="EB154" s="307">
        <f>'[1]GHG Dashboard Data - Inventory'!EF139</f>
        <v>232651.24383600001</v>
      </c>
      <c r="EC154" s="307" t="str">
        <f>'[1]GHG Dashboard Data - Inventory'!EG139</f>
        <v/>
      </c>
      <c r="ED154" s="307">
        <f>'[1]GHG Dashboard Data - Inventory'!EH139</f>
        <v>841403.95190640015</v>
      </c>
      <c r="EE154" s="307" t="str">
        <f>'[1]GHG Dashboard Data - Inventory'!EI139</f>
        <v/>
      </c>
      <c r="EF154" s="307" t="str">
        <f>'[1]GHG Dashboard Data - Inventory'!EJ139</f>
        <v/>
      </c>
      <c r="EG154" s="307" t="str">
        <f>'[1]GHG Dashboard Data - Inventory'!EK139</f>
        <v/>
      </c>
      <c r="EH154" s="307">
        <f>'[1]GHG Dashboard Data - Inventory'!EL139</f>
        <v>14490</v>
      </c>
      <c r="EI154" s="307">
        <f>'[1]GHG Dashboard Data - Inventory'!EM139</f>
        <v>1037596.8657287491</v>
      </c>
      <c r="EJ154" s="307">
        <f>'[1]GHG Dashboard Data - Inventory'!EN139</f>
        <v>1965.4396487999998</v>
      </c>
      <c r="EK154" s="307" t="str">
        <f>'[1]GHG Dashboard Data - Inventory'!EO139</f>
        <v/>
      </c>
      <c r="EL154" s="307" t="str">
        <f>'[1]GHG Dashboard Data - Inventory'!EP139</f>
        <v/>
      </c>
      <c r="EM154" s="307" t="str">
        <f>'[1]GHG Dashboard Data - Inventory'!EQ139</f>
        <v/>
      </c>
      <c r="EN154" s="307" t="str">
        <f>'[1]GHG Dashboard Data - Inventory'!ER139</f>
        <v/>
      </c>
      <c r="EO154" s="307">
        <f>'[1]GHG Dashboard Data - Inventory'!ES139</f>
        <v>43840.191360000004</v>
      </c>
      <c r="EP154" s="307" t="str">
        <f>'[1]GHG Dashboard Data - Inventory'!ET139</f>
        <v/>
      </c>
      <c r="EQ154" s="307" t="str">
        <f>'[1]GHG Dashboard Data - Inventory'!EU139</f>
        <v/>
      </c>
      <c r="ER154" s="307" t="str">
        <f>'[1]GHG Dashboard Data - Inventory'!EV139</f>
        <v/>
      </c>
      <c r="ES154" s="307" t="str">
        <f>'[1]GHG Dashboard Data - Inventory'!EW139</f>
        <v/>
      </c>
      <c r="ET154" s="307" t="str">
        <f>'[1]GHG Dashboard Data - Inventory'!EX139</f>
        <v/>
      </c>
      <c r="EU154" s="307" t="str">
        <f>'[1]GHG Dashboard Data - Inventory'!EY139</f>
        <v/>
      </c>
      <c r="EV154" s="307" t="str">
        <f>'[1]GHG Dashboard Data - Inventory'!EZ139</f>
        <v/>
      </c>
      <c r="EW154" s="308">
        <f t="shared" si="117"/>
        <v>841403.95190640015</v>
      </c>
      <c r="EX154" s="309">
        <f>'[1]GHG Dashboard Data - Inventory'!FA139</f>
        <v>1662742.9913518443</v>
      </c>
      <c r="EY154" s="309">
        <f>'[1]GHG Dashboard Data - Inventory'!FB139</f>
        <v>1071795.7343579966</v>
      </c>
      <c r="EZ154" s="309">
        <f>'[1]GHG Dashboard Data - Inventory'!FC139</f>
        <v>80994.675296900008</v>
      </c>
      <c r="FA154" s="309">
        <f>'[1]GHG Dashboard Data - Inventory'!FD139</f>
        <v>1662742.9913518443</v>
      </c>
      <c r="FB154" s="309">
        <f>'[1]GHG Dashboard Data - Inventory'!FE139</f>
        <v>1071795.7343579966</v>
      </c>
      <c r="FC154" s="309">
        <f>'[1]GHG Dashboard Data - Inventory'!FF139</f>
        <v>80994.675296900008</v>
      </c>
      <c r="FD154" s="309" t="str">
        <f>'[1]GHG Dashboard Data - Inventory'!FG139</f>
        <v/>
      </c>
      <c r="FE154" s="309" t="str">
        <f>'[1]GHG Dashboard Data - Inventory'!FH139</f>
        <v/>
      </c>
      <c r="FF154" s="309" t="str">
        <f>'[1]GHG Dashboard Data - Inventory'!B139</f>
        <v>Yes</v>
      </c>
      <c r="FG154" s="31" t="str">
        <f>IFERROR(VLOOKUP(E154,'Climate data-must not modify'!A:D,4,FALSE),"")</f>
        <v>Mediterranean</v>
      </c>
      <c r="FH154" s="31">
        <f t="shared" si="118"/>
        <v>62630.752220396505</v>
      </c>
      <c r="FI154" s="31">
        <f t="shared" si="119"/>
        <v>15748.859520313265</v>
      </c>
      <c r="FJ154" s="35"/>
    </row>
    <row r="155" spans="1:166" s="31" customFormat="1">
      <c r="A155" s="31">
        <f t="shared" si="113"/>
        <v>11</v>
      </c>
      <c r="B155" s="31">
        <f t="shared" si="114"/>
        <v>140</v>
      </c>
      <c r="C155" s="34" t="str">
        <f t="shared" si="115"/>
        <v>Hong Kong_2015</v>
      </c>
      <c r="D155" s="231">
        <f>'[1]GHG Dashboard Data - Inventory'!H140</f>
        <v>2015</v>
      </c>
      <c r="E155" s="156" t="str">
        <f>'[1]GHG Dashboard Data - Inventory'!C140</f>
        <v>Hong Kong</v>
      </c>
      <c r="F155" s="156" t="str">
        <f>'[1]GHG Dashboard Data - Inventory'!D140</f>
        <v>China</v>
      </c>
      <c r="G155" s="156" t="str">
        <f>'[1]GHG Dashboard Data - Inventory'!E140</f>
        <v>East Asia and Oceania</v>
      </c>
      <c r="H155" s="156">
        <f>'[1]GHG Dashboard Data - Inventory'!K140</f>
        <v>7309700</v>
      </c>
      <c r="I155" s="156">
        <f>'[1]GHG Dashboard Data - Inventory'!L140</f>
        <v>1110</v>
      </c>
      <c r="J155" s="156">
        <f>'[1]GHG Dashboard Data - Inventory'!M140/1000000</f>
        <v>307491.92307692312</v>
      </c>
      <c r="K155" s="156" t="str">
        <f>'[1]GHG Dashboard Data - Inventory'!J140</f>
        <v>BASIC</v>
      </c>
      <c r="L155" s="148">
        <f>'[1]GHG Dashboard Data - Inventory'!N140</f>
        <v>0</v>
      </c>
      <c r="M155" s="148">
        <f>'[1]GHG Dashboard Data - Inventory'!O140</f>
        <v>0</v>
      </c>
      <c r="N155" s="149">
        <f>'[1]GHG Dashboard Data - Inventory'!P140</f>
        <v>0</v>
      </c>
      <c r="O155" s="148">
        <f>'[1]GHG Dashboard Data - Inventory'!Q140</f>
        <v>0</v>
      </c>
      <c r="P155" s="148">
        <f>'[1]GHG Dashboard Data - Inventory'!R140</f>
        <v>0</v>
      </c>
      <c r="Q155" s="149">
        <f>'[1]GHG Dashboard Data - Inventory'!S140</f>
        <v>0</v>
      </c>
      <c r="R155" s="148">
        <f>'[1]GHG Dashboard Data - Inventory'!T140</f>
        <v>0</v>
      </c>
      <c r="S155" s="148">
        <f>'[1]GHG Dashboard Data - Inventory'!U140</f>
        <v>0</v>
      </c>
      <c r="T155" s="149">
        <f>'[1]GHG Dashboard Data - Inventory'!V140</f>
        <v>0</v>
      </c>
      <c r="U155" s="148">
        <f>'[1]GHG Dashboard Data - Inventory'!W140</f>
        <v>0</v>
      </c>
      <c r="V155" s="148">
        <f>'[1]GHG Dashboard Data - Inventory'!X140</f>
        <v>0</v>
      </c>
      <c r="W155" s="149">
        <f>'[1]GHG Dashboard Data - Inventory'!Y140</f>
        <v>0</v>
      </c>
      <c r="X155" s="150">
        <f>'[1]GHG Dashboard Data - Inventory'!Z140</f>
        <v>0</v>
      </c>
      <c r="Y155" s="148">
        <f>'[1]GHG Dashboard Data - Inventory'!AA140</f>
        <v>0</v>
      </c>
      <c r="Z155" s="148">
        <f>'[1]GHG Dashboard Data - Inventory'!AB140</f>
        <v>0</v>
      </c>
      <c r="AA155" s="149">
        <f>'[1]GHG Dashboard Data - Inventory'!AC140</f>
        <v>0</v>
      </c>
      <c r="AB155" s="148">
        <f>'[1]GHG Dashboard Data - Inventory'!AD140</f>
        <v>0</v>
      </c>
      <c r="AC155" s="148">
        <f>'[1]GHG Dashboard Data - Inventory'!AE140</f>
        <v>0</v>
      </c>
      <c r="AD155" s="149">
        <f>'[1]GHG Dashboard Data - Inventory'!AF140</f>
        <v>0</v>
      </c>
      <c r="AE155" s="148">
        <f>'[1]GHG Dashboard Data - Inventory'!AG140</f>
        <v>0</v>
      </c>
      <c r="AF155" s="148">
        <f>'[1]GHG Dashboard Data - Inventory'!AH140</f>
        <v>0</v>
      </c>
      <c r="AG155" s="148">
        <f>'[1]GHG Dashboard Data - Inventory'!AI140</f>
        <v>0</v>
      </c>
      <c r="AH155" s="148">
        <f>'[1]GHG Dashboard Data - Inventory'!AJ140</f>
        <v>0</v>
      </c>
      <c r="AI155" s="149">
        <f>'[1]GHG Dashboard Data - Inventory'!AK140</f>
        <v>0</v>
      </c>
      <c r="AJ155" s="148">
        <f>'[1]GHG Dashboard Data - Inventory'!AL140</f>
        <v>0</v>
      </c>
      <c r="AK155" s="148">
        <f>'[1]GHG Dashboard Data - Inventory'!AM140</f>
        <v>0</v>
      </c>
      <c r="AL155" s="149">
        <f>'[1]GHG Dashboard Data - Inventory'!AN140</f>
        <v>0</v>
      </c>
      <c r="AM155" s="148">
        <f>'[1]GHG Dashboard Data - Inventory'!AO140</f>
        <v>0</v>
      </c>
      <c r="AN155" s="148">
        <f>'[1]GHG Dashboard Data - Inventory'!AP140</f>
        <v>0</v>
      </c>
      <c r="AO155" s="149">
        <f>'[1]GHG Dashboard Data - Inventory'!AQ140</f>
        <v>0</v>
      </c>
      <c r="AP155" s="148">
        <f>'[1]GHG Dashboard Data - Inventory'!AR140</f>
        <v>0</v>
      </c>
      <c r="AQ155" s="148">
        <f>'[1]GHG Dashboard Data - Inventory'!AS140</f>
        <v>0</v>
      </c>
      <c r="AR155" s="149">
        <f>'[1]GHG Dashboard Data - Inventory'!AT140</f>
        <v>0</v>
      </c>
      <c r="AS155" s="148">
        <f>'[1]GHG Dashboard Data - Inventory'!AU140</f>
        <v>0</v>
      </c>
      <c r="AT155" s="148">
        <f>'[1]GHG Dashboard Data - Inventory'!AV140</f>
        <v>0</v>
      </c>
      <c r="AU155" s="149">
        <f>'[1]GHG Dashboard Data - Inventory'!AW140</f>
        <v>0</v>
      </c>
      <c r="AV155" s="148">
        <f>'[1]GHG Dashboard Data - Inventory'!AX140</f>
        <v>0</v>
      </c>
      <c r="AW155" s="148">
        <f>'[1]GHG Dashboard Data - Inventory'!AY140</f>
        <v>0</v>
      </c>
      <c r="AX155" s="150">
        <f>'[1]GHG Dashboard Data - Inventory'!AZ140</f>
        <v>0</v>
      </c>
      <c r="AY155" s="148">
        <f>'[1]GHG Dashboard Data - Inventory'!BA140</f>
        <v>0</v>
      </c>
      <c r="AZ155" s="148">
        <f>'[1]GHG Dashboard Data - Inventory'!BB140</f>
        <v>0</v>
      </c>
      <c r="BA155" s="150">
        <f>'[1]GHG Dashboard Data - Inventory'!BC140</f>
        <v>0</v>
      </c>
      <c r="BB155" s="148">
        <f>'[1]GHG Dashboard Data - Inventory'!BD140</f>
        <v>0</v>
      </c>
      <c r="BC155" s="148">
        <f>'[1]GHG Dashboard Data - Inventory'!BE140</f>
        <v>0</v>
      </c>
      <c r="BD155" s="150">
        <f>'[1]GHG Dashboard Data - Inventory'!BF140</f>
        <v>0</v>
      </c>
      <c r="BE155" s="148">
        <f>'[1]GHG Dashboard Data - Inventory'!BG140</f>
        <v>0</v>
      </c>
      <c r="BF155" s="148">
        <f>'[1]GHG Dashboard Data - Inventory'!BH140</f>
        <v>0</v>
      </c>
      <c r="BG155" s="150">
        <f>'[1]GHG Dashboard Data - Inventory'!BI140</f>
        <v>0</v>
      </c>
      <c r="BH155" s="149">
        <f>'[1]GHG Dashboard Data - Inventory'!BJ140</f>
        <v>0</v>
      </c>
      <c r="BI155" s="149">
        <f>'[1]GHG Dashboard Data - Inventory'!BK140</f>
        <v>0</v>
      </c>
      <c r="BJ155" s="149">
        <f>'[1]GHG Dashboard Data - Inventory'!BL140</f>
        <v>0</v>
      </c>
      <c r="BK155" s="149">
        <f>'[1]GHG Dashboard Data - Inventory'!BM140</f>
        <v>0</v>
      </c>
      <c r="BL155" s="149">
        <f>'[1]GHG Dashboard Data - Inventory'!BN140</f>
        <v>0</v>
      </c>
      <c r="BM155" s="151">
        <f>'[1]GHG Dashboard Data - Inventory'!BO140</f>
        <v>0</v>
      </c>
      <c r="BN155" s="269">
        <f>'[1]GHG Dashboard Data - Inventory'!BP140</f>
        <v>0</v>
      </c>
      <c r="BO155" s="269">
        <f>'[1]GHG Dashboard Data - Inventory'!BQ140</f>
        <v>0</v>
      </c>
      <c r="BP155" s="269">
        <f>'[1]GHG Dashboard Data - Inventory'!BR140</f>
        <v>0</v>
      </c>
      <c r="BQ155" s="269">
        <f>'[1]GHG Dashboard Data - Inventory'!BS140</f>
        <v>0</v>
      </c>
      <c r="BR155" s="269">
        <f>'[1]GHG Dashboard Data - Inventory'!BT140</f>
        <v>0</v>
      </c>
      <c r="BS155" s="269">
        <f>'[1]GHG Dashboard Data - Inventory'!BU140</f>
        <v>0</v>
      </c>
      <c r="BT155" s="152" t="str">
        <f t="shared" si="116"/>
        <v>Hong Kong_2015</v>
      </c>
      <c r="BU155" s="152">
        <f>'[1]GHG Dashboard Data - Inventory'!BW140</f>
        <v>39841930.213668525</v>
      </c>
      <c r="BV155" s="152">
        <f>'[1]GHG Dashboard Data - Inventory'!BX140</f>
        <v>41128066.957855366</v>
      </c>
      <c r="BW155" s="152">
        <f>'[1]GHG Dashboard Data - Inventory'!BY140</f>
        <v>41128066.957855366</v>
      </c>
      <c r="BX155" s="152">
        <f>'[1]GHG Dashboard Data - Inventory'!BZ140</f>
        <v>0</v>
      </c>
      <c r="BY155" s="302">
        <f>'[1]GHG Dashboard Data - Inventory'!CA140</f>
        <v>29380201.085357625</v>
      </c>
      <c r="BZ155" s="302">
        <f>'[1]GHG Dashboard Data - Inventory'!CB140</f>
        <v>8018319.9435985629</v>
      </c>
      <c r="CA155" s="302">
        <f>'[1]GHG Dashboard Data - Inventory'!CC140</f>
        <v>2443409.1847123364</v>
      </c>
      <c r="CB155" s="303">
        <f>'[1]GHG Dashboard Data - Inventory'!CD140</f>
        <v>29380201.085357625</v>
      </c>
      <c r="CC155" s="303">
        <f>'[1]GHG Dashboard Data - Inventory'!CE140</f>
        <v>8018319.9435985629</v>
      </c>
      <c r="CD155" s="303">
        <f>'[1]GHG Dashboard Data - Inventory'!CF140</f>
        <v>2443409.1847123364</v>
      </c>
      <c r="CE155" s="303">
        <f>'[1]GHG Dashboard Data - Inventory'!CG140</f>
        <v>1721893.5181926545</v>
      </c>
      <c r="CF155" s="303">
        <f>'[1]GHG Dashboard Data - Inventory'!CH140</f>
        <v>-435756.77400581574</v>
      </c>
      <c r="CG155" s="304">
        <f>'[1]GHG Dashboard Data - Inventory'!CI140</f>
        <v>0</v>
      </c>
      <c r="CH155" s="304" t="str">
        <f>'[1]GHG Dashboard Data - Inventory'!CK140</f>
        <v/>
      </c>
      <c r="CI155" s="304">
        <f>SUM('[1]GHG Dashboard Data - Inventory'!CL140:CM140)</f>
        <v>0</v>
      </c>
      <c r="CJ155" s="304" t="str">
        <f>'[1]GHG Dashboard Data - Inventory'!CN140</f>
        <v/>
      </c>
      <c r="CK155" s="304" t="str">
        <f>'[1]GHG Dashboard Data - Inventory'!CO140</f>
        <v/>
      </c>
      <c r="CL155" s="302" t="str">
        <f>'[1]GHG Dashboard Data - Inventory'!CP140</f>
        <v/>
      </c>
      <c r="CM155" s="302" t="str">
        <f>'[1]GHG Dashboard Data - Inventory'!CQ140</f>
        <v/>
      </c>
      <c r="CN155" s="302" t="str">
        <f>'[1]GHG Dashboard Data - Inventory'!CR140</f>
        <v/>
      </c>
      <c r="CO155" s="302" t="str">
        <f>'[1]GHG Dashboard Data - Inventory'!CS140</f>
        <v/>
      </c>
      <c r="CP155" s="302" t="str">
        <f>'[1]GHG Dashboard Data - Inventory'!CT140</f>
        <v/>
      </c>
      <c r="CQ155" s="302" t="str">
        <f>'[1]GHG Dashboard Data - Inventory'!CU140</f>
        <v/>
      </c>
      <c r="CR155" s="302" t="str">
        <f>'[1]GHG Dashboard Data - Inventory'!CV140</f>
        <v/>
      </c>
      <c r="CS155" s="302" t="str">
        <f>'[1]GHG Dashboard Data - Inventory'!CW140</f>
        <v/>
      </c>
      <c r="CT155" s="302" t="str">
        <f>'[1]GHG Dashboard Data - Inventory'!CX140</f>
        <v/>
      </c>
      <c r="CU155" s="302" t="str">
        <f>'[1]GHG Dashboard Data - Inventory'!CY140</f>
        <v/>
      </c>
      <c r="CV155" s="302" t="str">
        <f>'[1]GHG Dashboard Data - Inventory'!CZ140</f>
        <v/>
      </c>
      <c r="CW155" s="302" t="str">
        <f>'[1]GHG Dashboard Data - Inventory'!DA140</f>
        <v/>
      </c>
      <c r="CX155" s="302" t="str">
        <f>'[1]GHG Dashboard Data - Inventory'!DB140</f>
        <v/>
      </c>
      <c r="CY155" s="302" t="str">
        <f>'[1]GHG Dashboard Data - Inventory'!DC140</f>
        <v/>
      </c>
      <c r="CZ155" s="302" t="str">
        <f>'[1]GHG Dashboard Data - Inventory'!DD140</f>
        <v/>
      </c>
      <c r="DA155" s="302" t="str">
        <f>'[1]GHG Dashboard Data - Inventory'!DE140</f>
        <v/>
      </c>
      <c r="DB155" s="302" t="str">
        <f>'[1]GHG Dashboard Data - Inventory'!DF140</f>
        <v/>
      </c>
      <c r="DC155" s="305" t="str">
        <f>'[1]GHG Dashboard Data - Inventory'!DG140</f>
        <v/>
      </c>
      <c r="DD155" s="305" t="str">
        <f>'[1]GHG Dashboard Data - Inventory'!DH140</f>
        <v/>
      </c>
      <c r="DE155" s="305" t="str">
        <f>'[1]GHG Dashboard Data - Inventory'!DI140</f>
        <v/>
      </c>
      <c r="DF155" s="305" t="str">
        <f>'[1]GHG Dashboard Data - Inventory'!DJ140</f>
        <v/>
      </c>
      <c r="DG155" s="305" t="str">
        <f>'[1]GHG Dashboard Data - Inventory'!DK140</f>
        <v/>
      </c>
      <c r="DH155" s="305" t="str">
        <f>'[1]GHG Dashboard Data - Inventory'!DL140</f>
        <v/>
      </c>
      <c r="DI155" s="305" t="str">
        <f>'[1]GHG Dashboard Data - Inventory'!DM140</f>
        <v/>
      </c>
      <c r="DJ155" s="305" t="str">
        <f>'[1]GHG Dashboard Data - Inventory'!DN140</f>
        <v/>
      </c>
      <c r="DK155" s="305" t="str">
        <f>'[1]GHG Dashboard Data - Inventory'!DO140</f>
        <v/>
      </c>
      <c r="DL155" s="305" t="str">
        <f>'[1]GHG Dashboard Data - Inventory'!DP140</f>
        <v/>
      </c>
      <c r="DM155" s="305" t="str">
        <f>'[1]GHG Dashboard Data - Inventory'!DQ140</f>
        <v/>
      </c>
      <c r="DN155" s="305" t="str">
        <f>'[1]GHG Dashboard Data - Inventory'!DR140</f>
        <v/>
      </c>
      <c r="DO155" s="305" t="str">
        <f>'[1]GHG Dashboard Data - Inventory'!DS140</f>
        <v/>
      </c>
      <c r="DP155" s="305" t="str">
        <f>'[1]GHG Dashboard Data - Inventory'!DT140</f>
        <v/>
      </c>
      <c r="DQ155" s="305" t="str">
        <f>'[1]GHG Dashboard Data - Inventory'!DU140</f>
        <v/>
      </c>
      <c r="DR155" s="305" t="str">
        <f>'[1]GHG Dashboard Data - Inventory'!DV140</f>
        <v/>
      </c>
      <c r="DS155" s="305" t="str">
        <f>'[1]GHG Dashboard Data - Inventory'!DW140</f>
        <v/>
      </c>
      <c r="DT155" s="305" t="str">
        <f>'[1]GHG Dashboard Data - Inventory'!DX140</f>
        <v/>
      </c>
      <c r="DU155" s="305" t="str">
        <f>'[1]GHG Dashboard Data - Inventory'!DY140</f>
        <v/>
      </c>
      <c r="DV155" s="305" t="str">
        <f>'[1]GHG Dashboard Data - Inventory'!DZ140</f>
        <v/>
      </c>
      <c r="DW155" s="305" t="str">
        <f>'[1]GHG Dashboard Data - Inventory'!EA140</f>
        <v/>
      </c>
      <c r="DX155" s="305" t="str">
        <f>'[1]GHG Dashboard Data - Inventory'!EB140</f>
        <v/>
      </c>
      <c r="DY155" s="306" t="str">
        <f>'[1]GHG Dashboard Data - Inventory'!EC140</f>
        <v/>
      </c>
      <c r="DZ155" s="307" t="str">
        <f>'[1]GHG Dashboard Data - Inventory'!ED140</f>
        <v/>
      </c>
      <c r="EA155" s="307" t="str">
        <f>'[1]GHG Dashboard Data - Inventory'!EE140</f>
        <v/>
      </c>
      <c r="EB155" s="307" t="str">
        <f>'[1]GHG Dashboard Data - Inventory'!EF140</f>
        <v/>
      </c>
      <c r="EC155" s="307" t="str">
        <f>'[1]GHG Dashboard Data - Inventory'!EG140</f>
        <v/>
      </c>
      <c r="ED155" s="307" t="str">
        <f>'[1]GHG Dashboard Data - Inventory'!EH140</f>
        <v/>
      </c>
      <c r="EE155" s="307" t="str">
        <f>'[1]GHG Dashboard Data - Inventory'!EI140</f>
        <v/>
      </c>
      <c r="EF155" s="307" t="str">
        <f>'[1]GHG Dashboard Data - Inventory'!EJ140</f>
        <v/>
      </c>
      <c r="EG155" s="307" t="str">
        <f>'[1]GHG Dashboard Data - Inventory'!EK140</f>
        <v/>
      </c>
      <c r="EH155" s="307" t="str">
        <f>'[1]GHG Dashboard Data - Inventory'!EL140</f>
        <v/>
      </c>
      <c r="EI155" s="307" t="str">
        <f>'[1]GHG Dashboard Data - Inventory'!EM140</f>
        <v/>
      </c>
      <c r="EJ155" s="307" t="str">
        <f>'[1]GHG Dashboard Data - Inventory'!EN140</f>
        <v/>
      </c>
      <c r="EK155" s="307" t="str">
        <f>'[1]GHG Dashboard Data - Inventory'!EO140</f>
        <v/>
      </c>
      <c r="EL155" s="307" t="str">
        <f>'[1]GHG Dashboard Data - Inventory'!EP140</f>
        <v/>
      </c>
      <c r="EM155" s="307" t="str">
        <f>'[1]GHG Dashboard Data - Inventory'!EQ140</f>
        <v/>
      </c>
      <c r="EN155" s="307" t="str">
        <f>'[1]GHG Dashboard Data - Inventory'!ER140</f>
        <v/>
      </c>
      <c r="EO155" s="307" t="str">
        <f>'[1]GHG Dashboard Data - Inventory'!ES140</f>
        <v/>
      </c>
      <c r="EP155" s="307" t="str">
        <f>'[1]GHG Dashboard Data - Inventory'!ET140</f>
        <v/>
      </c>
      <c r="EQ155" s="307" t="str">
        <f>'[1]GHG Dashboard Data - Inventory'!EU140</f>
        <v/>
      </c>
      <c r="ER155" s="307" t="str">
        <f>'[1]GHG Dashboard Data - Inventory'!EV140</f>
        <v/>
      </c>
      <c r="ES155" s="307" t="str">
        <f>'[1]GHG Dashboard Data - Inventory'!EW140</f>
        <v/>
      </c>
      <c r="ET155" s="307" t="str">
        <f>'[1]GHG Dashboard Data - Inventory'!EX140</f>
        <v/>
      </c>
      <c r="EU155" s="307" t="str">
        <f>'[1]GHG Dashboard Data - Inventory'!EY140</f>
        <v/>
      </c>
      <c r="EV155" s="307" t="str">
        <f>'[1]GHG Dashboard Data - Inventory'!EZ140</f>
        <v/>
      </c>
      <c r="EW155" s="308">
        <f t="shared" si="117"/>
        <v>0</v>
      </c>
      <c r="EX155" s="309">
        <f>'[1]GHG Dashboard Data - Inventory'!FA140</f>
        <v>29380201.085357625</v>
      </c>
      <c r="EY155" s="309">
        <f>'[1]GHG Dashboard Data - Inventory'!FB140</f>
        <v>8018319.9435985629</v>
      </c>
      <c r="EZ155" s="309">
        <f>'[1]GHG Dashboard Data - Inventory'!FC140</f>
        <v>2443409.1847123364</v>
      </c>
      <c r="FA155" s="309">
        <f>'[1]GHG Dashboard Data - Inventory'!FD140</f>
        <v>29380201.085357625</v>
      </c>
      <c r="FB155" s="309">
        <f>'[1]GHG Dashboard Data - Inventory'!FE140</f>
        <v>8018319.9435985629</v>
      </c>
      <c r="FC155" s="309">
        <f>'[1]GHG Dashboard Data - Inventory'!FF140</f>
        <v>2443409.1847123364</v>
      </c>
      <c r="FD155" s="309">
        <f>'[1]GHG Dashboard Data - Inventory'!FG140</f>
        <v>1721893.5181926545</v>
      </c>
      <c r="FE155" s="309">
        <f>'[1]GHG Dashboard Data - Inventory'!FH140</f>
        <v>-435756.77400581574</v>
      </c>
      <c r="FF155" s="309" t="str">
        <f>'[1]GHG Dashboard Data - Inventory'!B140</f>
        <v>Yes</v>
      </c>
      <c r="FG155" s="31" t="str">
        <f>IFERROR(VLOOKUP(E155,'Climate data-must not modify'!A:D,4,FALSE),"")</f>
        <v>Sub-tropical</v>
      </c>
      <c r="FH155" s="31">
        <f t="shared" si="118"/>
        <v>42066.284946977728</v>
      </c>
      <c r="FI155" s="31">
        <f t="shared" si="119"/>
        <v>6585.3153153153153</v>
      </c>
      <c r="FJ155" s="35"/>
    </row>
    <row r="156" spans="1:166" s="31" customFormat="1">
      <c r="A156" s="31">
        <f t="shared" si="113"/>
        <v>11</v>
      </c>
      <c r="B156" s="31">
        <f t="shared" si="114"/>
        <v>141</v>
      </c>
      <c r="C156" s="34" t="str">
        <f t="shared" si="115"/>
        <v>Istanbul_2015</v>
      </c>
      <c r="D156" s="231">
        <f>'[1]GHG Dashboard Data - Inventory'!H141</f>
        <v>2015</v>
      </c>
      <c r="E156" s="156" t="str">
        <f>'[1]GHG Dashboard Data - Inventory'!C141</f>
        <v>Istanbul</v>
      </c>
      <c r="F156" s="156" t="str">
        <f>'[1]GHG Dashboard Data - Inventory'!D141</f>
        <v>Turkey</v>
      </c>
      <c r="G156" s="156" t="str">
        <f>'[1]GHG Dashboard Data - Inventory'!E141</f>
        <v>Europe</v>
      </c>
      <c r="H156" s="156">
        <f>'[1]GHG Dashboard Data - Inventory'!K141</f>
        <v>14657434</v>
      </c>
      <c r="I156" s="156">
        <f>'[1]GHG Dashboard Data - Inventory'!L141</f>
        <v>5313</v>
      </c>
      <c r="J156" s="156">
        <f>'[1]GHG Dashboard Data - Inventory'!M141/1000000</f>
        <v>349000</v>
      </c>
      <c r="K156" s="156" t="str">
        <f>'[1]GHG Dashboard Data - Inventory'!J141</f>
        <v>BASIC</v>
      </c>
      <c r="L156" s="148">
        <f>'[1]GHG Dashboard Data - Inventory'!N141</f>
        <v>8630497.6316253729</v>
      </c>
      <c r="M156" s="148">
        <f>'[1]GHG Dashboard Data - Inventory'!O141</f>
        <v>6652673.1056397827</v>
      </c>
      <c r="N156" s="149" t="str">
        <f>'[1]GHG Dashboard Data - Inventory'!P141</f>
        <v>NE</v>
      </c>
      <c r="O156" s="148">
        <f>'[1]GHG Dashboard Data - Inventory'!Q141</f>
        <v>1495840.2844963989</v>
      </c>
      <c r="P156" s="148">
        <f>'[1]GHG Dashboard Data - Inventory'!R141</f>
        <v>7939815.5714494633</v>
      </c>
      <c r="Q156" s="149" t="str">
        <f>'[1]GHG Dashboard Data - Inventory'!S141</f>
        <v>NE</v>
      </c>
      <c r="R156" s="148">
        <f>'[1]GHG Dashboard Data - Inventory'!T141</f>
        <v>3337449.1732385359</v>
      </c>
      <c r="S156" s="148">
        <f>'[1]GHG Dashboard Data - Inventory'!U141</f>
        <v>3508343.8314011171</v>
      </c>
      <c r="T156" s="149" t="str">
        <f>'[1]GHG Dashboard Data - Inventory'!V141</f>
        <v>NE</v>
      </c>
      <c r="U156" s="148">
        <f>'[1]GHG Dashboard Data - Inventory'!W141</f>
        <v>0</v>
      </c>
      <c r="V156" s="148" t="str">
        <f>'[1]GHG Dashboard Data - Inventory'!X141</f>
        <v>IE</v>
      </c>
      <c r="W156" s="149" t="str">
        <f>'[1]GHG Dashboard Data - Inventory'!Y141</f>
        <v>NE</v>
      </c>
      <c r="X156" s="150">
        <f>'[1]GHG Dashboard Data - Inventory'!Z141</f>
        <v>0</v>
      </c>
      <c r="Y156" s="148" t="str">
        <f>'[1]GHG Dashboard Data - Inventory'!AA141</f>
        <v>NO</v>
      </c>
      <c r="Z156" s="148" t="str">
        <f>'[1]GHG Dashboard Data - Inventory'!AB141</f>
        <v>NO</v>
      </c>
      <c r="AA156" s="149" t="str">
        <f>'[1]GHG Dashboard Data - Inventory'!AC141</f>
        <v>NE</v>
      </c>
      <c r="AB156" s="148" t="str">
        <f>'[1]GHG Dashboard Data - Inventory'!AD141</f>
        <v>NO</v>
      </c>
      <c r="AC156" s="148" t="str">
        <f>'[1]GHG Dashboard Data - Inventory'!AE141</f>
        <v>NO</v>
      </c>
      <c r="AD156" s="149" t="str">
        <f>'[1]GHG Dashboard Data - Inventory'!AF141</f>
        <v>NE</v>
      </c>
      <c r="AE156" s="148" t="str">
        <f>'[1]GHG Dashboard Data - Inventory'!AG141</f>
        <v>NO</v>
      </c>
      <c r="AF156" s="148" t="str">
        <f>'[1]GHG Dashboard Data - Inventory'!AH141</f>
        <v>NO</v>
      </c>
      <c r="AG156" s="148">
        <f>'[1]GHG Dashboard Data - Inventory'!AI141</f>
        <v>13081381.319395827</v>
      </c>
      <c r="AH156" s="148" t="str">
        <f>'[1]GHG Dashboard Data - Inventory'!AJ141</f>
        <v>NO</v>
      </c>
      <c r="AI156" s="149" t="str">
        <f>'[1]GHG Dashboard Data - Inventory'!AK141</f>
        <v>NE</v>
      </c>
      <c r="AJ156" s="148" t="str">
        <f>'[1]GHG Dashboard Data - Inventory'!AL141</f>
        <v>NO</v>
      </c>
      <c r="AK156" s="148">
        <f>'[1]GHG Dashboard Data - Inventory'!AM141</f>
        <v>149474.6135055256</v>
      </c>
      <c r="AL156" s="149" t="str">
        <f>'[1]GHG Dashboard Data - Inventory'!AN141</f>
        <v>NE</v>
      </c>
      <c r="AM156" s="148">
        <f>'[1]GHG Dashboard Data - Inventory'!AO141</f>
        <v>111798.79678002377</v>
      </c>
      <c r="AN156" s="148" t="str">
        <f>'[1]GHG Dashboard Data - Inventory'!AP141</f>
        <v>NO</v>
      </c>
      <c r="AO156" s="149">
        <f>'[1]GHG Dashboard Data - Inventory'!AQ141</f>
        <v>757241.23218856822</v>
      </c>
      <c r="AP156" s="148" t="str">
        <f>'[1]GHG Dashboard Data - Inventory'!AR141</f>
        <v>NO</v>
      </c>
      <c r="AQ156" s="148" t="str">
        <f>'[1]GHG Dashboard Data - Inventory'!AS141</f>
        <v>NO</v>
      </c>
      <c r="AR156" s="149" t="str">
        <f>'[1]GHG Dashboard Data - Inventory'!AT141</f>
        <v>NE</v>
      </c>
      <c r="AS156" s="148" t="str">
        <f>'[1]GHG Dashboard Data - Inventory'!AU141</f>
        <v>NO</v>
      </c>
      <c r="AT156" s="148" t="str">
        <f>'[1]GHG Dashboard Data - Inventory'!AV141</f>
        <v>NO</v>
      </c>
      <c r="AU156" s="149" t="str">
        <f>'[1]GHG Dashboard Data - Inventory'!AW141</f>
        <v>NE</v>
      </c>
      <c r="AV156" s="148">
        <f>'[1]GHG Dashboard Data - Inventory'!AX141</f>
        <v>1855211.5401750004</v>
      </c>
      <c r="AW156" s="148" t="str">
        <f>'[1]GHG Dashboard Data - Inventory'!AY141</f>
        <v>NO</v>
      </c>
      <c r="AX156" s="150" t="str">
        <f>'[1]GHG Dashboard Data - Inventory'!AZ141</f>
        <v>NO</v>
      </c>
      <c r="AY156" s="148">
        <f>'[1]GHG Dashboard Data - Inventory'!BA141</f>
        <v>17496.542550000002</v>
      </c>
      <c r="AZ156" s="148" t="str">
        <f>'[1]GHG Dashboard Data - Inventory'!BB141</f>
        <v>NO</v>
      </c>
      <c r="BA156" s="150" t="str">
        <f>'[1]GHG Dashboard Data - Inventory'!BC141</f>
        <v>NO</v>
      </c>
      <c r="BB156" s="148">
        <f>'[1]GHG Dashboard Data - Inventory'!BD141</f>
        <v>4390.9477250000009</v>
      </c>
      <c r="BC156" s="148" t="str">
        <f>'[1]GHG Dashboard Data - Inventory'!BE141</f>
        <v>NO</v>
      </c>
      <c r="BD156" s="150" t="str">
        <f>'[1]GHG Dashboard Data - Inventory'!BF141</f>
        <v>NO</v>
      </c>
      <c r="BE156" s="148">
        <f>'[1]GHG Dashboard Data - Inventory'!BG141</f>
        <v>747826.57858081441</v>
      </c>
      <c r="BF156" s="148" t="str">
        <f>'[1]GHG Dashboard Data - Inventory'!BH141</f>
        <v>NO</v>
      </c>
      <c r="BG156" s="150" t="str">
        <f>'[1]GHG Dashboard Data - Inventory'!BI141</f>
        <v>NO</v>
      </c>
      <c r="BH156" s="149" t="str">
        <f>'[1]GHG Dashboard Data - Inventory'!BJ141</f>
        <v>NE</v>
      </c>
      <c r="BI156" s="149" t="str">
        <f>'[1]GHG Dashboard Data - Inventory'!BK141</f>
        <v>NE</v>
      </c>
      <c r="BJ156" s="149" t="str">
        <f>'[1]GHG Dashboard Data - Inventory'!BL141</f>
        <v>NE</v>
      </c>
      <c r="BK156" s="149" t="str">
        <f>'[1]GHG Dashboard Data - Inventory'!BM141</f>
        <v>NE</v>
      </c>
      <c r="BL156" s="149" t="str">
        <f>'[1]GHG Dashboard Data - Inventory'!BN141</f>
        <v>NE</v>
      </c>
      <c r="BM156" s="151" t="str">
        <f>'[1]GHG Dashboard Data - Inventory'!BO141</f>
        <v>NE</v>
      </c>
      <c r="BN156" s="269">
        <f>'[1]GHG Dashboard Data - Inventory'!BP141</f>
        <v>0</v>
      </c>
      <c r="BO156" s="269">
        <f>'[1]GHG Dashboard Data - Inventory'!BQ141</f>
        <v>0</v>
      </c>
      <c r="BP156" s="269">
        <f>'[1]GHG Dashboard Data - Inventory'!BR141</f>
        <v>0</v>
      </c>
      <c r="BQ156" s="269">
        <f>'[1]GHG Dashboard Data - Inventory'!BS141</f>
        <v>0</v>
      </c>
      <c r="BR156" s="269">
        <f>'[1]GHG Dashboard Data - Inventory'!BT141</f>
        <v>0</v>
      </c>
      <c r="BS156" s="269">
        <f>'[1]GHG Dashboard Data - Inventory'!BU141</f>
        <v>0</v>
      </c>
      <c r="BT156" s="152" t="str">
        <f t="shared" si="116"/>
        <v>Istanbul_2015</v>
      </c>
      <c r="BU156" s="152">
        <f>'[1]GHG Dashboard Data - Inventory'!BW141</f>
        <v>47532199.936562866</v>
      </c>
      <c r="BV156" s="152">
        <f>'[1]GHG Dashboard Data - Inventory'!BX141</f>
        <v>48289441.168751433</v>
      </c>
      <c r="BW156" s="152">
        <f>'[1]GHG Dashboard Data - Inventory'!BY141</f>
        <v>48289441.168751433</v>
      </c>
      <c r="BX156" s="152">
        <f>'[1]GHG Dashboard Data - Inventory'!BZ141</f>
        <v>29281892.81456697</v>
      </c>
      <c r="BY156" s="302">
        <f>'[1]GHG Dashboard Data - Inventory'!CA141</f>
        <v>31564619.597850673</v>
      </c>
      <c r="BZ156" s="302">
        <f>'[1]GHG Dashboard Data - Inventory'!CB141</f>
        <v>13342654.729681376</v>
      </c>
      <c r="CA156" s="302">
        <f>'[1]GHG Dashboard Data - Inventory'!CC141</f>
        <v>2624925.6090308148</v>
      </c>
      <c r="CB156" s="303">
        <f>'[1]GHG Dashboard Data - Inventory'!CD141</f>
        <v>31564619.597850673</v>
      </c>
      <c r="CC156" s="303">
        <f>'[1]GHG Dashboard Data - Inventory'!CE141</f>
        <v>14099895.961869944</v>
      </c>
      <c r="CD156" s="303">
        <f>'[1]GHG Dashboard Data - Inventory'!CF141</f>
        <v>2624925.6090308148</v>
      </c>
      <c r="CE156" s="303" t="str">
        <f>'[1]GHG Dashboard Data - Inventory'!CG141</f>
        <v/>
      </c>
      <c r="CF156" s="303" t="str">
        <f>'[1]GHG Dashboard Data - Inventory'!CH141</f>
        <v/>
      </c>
      <c r="CG156" s="304">
        <f>'[1]GHG Dashboard Data - Inventory'!CI141</f>
        <v>13463787.089360308</v>
      </c>
      <c r="CH156" s="304">
        <f>'[1]GHG Dashboard Data - Inventory'!CK141</f>
        <v>13193180.116175851</v>
      </c>
      <c r="CI156" s="304">
        <f>SUM('[1]GHG Dashboard Data - Inventory'!CL141:CM141)</f>
        <v>2624925.6090308148</v>
      </c>
      <c r="CJ156" s="304" t="str">
        <f>'[1]GHG Dashboard Data - Inventory'!CN141</f>
        <v/>
      </c>
      <c r="CK156" s="304" t="str">
        <f>'[1]GHG Dashboard Data - Inventory'!CO141</f>
        <v/>
      </c>
      <c r="CL156" s="302">
        <f>'[1]GHG Dashboard Data - Inventory'!CP141</f>
        <v>15283170.737265155</v>
      </c>
      <c r="CM156" s="302">
        <f>'[1]GHG Dashboard Data - Inventory'!CQ141</f>
        <v>9435655.8559458628</v>
      </c>
      <c r="CN156" s="302">
        <f>'[1]GHG Dashboard Data - Inventory'!CR141</f>
        <v>6845793.0046396535</v>
      </c>
      <c r="CO156" s="302" t="str">
        <f>'[1]GHG Dashboard Data - Inventory'!CS141</f>
        <v/>
      </c>
      <c r="CP156" s="302" t="str">
        <f>'[1]GHG Dashboard Data - Inventory'!CT141</f>
        <v/>
      </c>
      <c r="CQ156" s="302" t="str">
        <f>'[1]GHG Dashboard Data - Inventory'!CU141</f>
        <v/>
      </c>
      <c r="CR156" s="302" t="str">
        <f>'[1]GHG Dashboard Data - Inventory'!CV141</f>
        <v/>
      </c>
      <c r="CS156" s="302" t="str">
        <f>'[1]GHG Dashboard Data - Inventory'!CW141</f>
        <v/>
      </c>
      <c r="CT156" s="302">
        <f>'[1]GHG Dashboard Data - Inventory'!CX141</f>
        <v>13081381.319395827</v>
      </c>
      <c r="CU156" s="302">
        <f>'[1]GHG Dashboard Data - Inventory'!CY141</f>
        <v>149474.6135055256</v>
      </c>
      <c r="CV156" s="302">
        <f>'[1]GHG Dashboard Data - Inventory'!CZ141</f>
        <v>111798.79678002377</v>
      </c>
      <c r="CW156" s="302" t="str">
        <f>'[1]GHG Dashboard Data - Inventory'!DA141</f>
        <v/>
      </c>
      <c r="CX156" s="302" t="str">
        <f>'[1]GHG Dashboard Data - Inventory'!DB141</f>
        <v/>
      </c>
      <c r="CY156" s="302">
        <f>'[1]GHG Dashboard Data - Inventory'!DC141</f>
        <v>1855211.5401750004</v>
      </c>
      <c r="CZ156" s="302">
        <f>'[1]GHG Dashboard Data - Inventory'!DD141</f>
        <v>17496.542550000002</v>
      </c>
      <c r="DA156" s="302">
        <f>'[1]GHG Dashboard Data - Inventory'!DE141</f>
        <v>4390.9477250000009</v>
      </c>
      <c r="DB156" s="302">
        <f>'[1]GHG Dashboard Data - Inventory'!DF141</f>
        <v>747826.57858081441</v>
      </c>
      <c r="DC156" s="305">
        <f>'[1]GHG Dashboard Data - Inventory'!DG141</f>
        <v>15283170.737265155</v>
      </c>
      <c r="DD156" s="305">
        <f>'[1]GHG Dashboard Data - Inventory'!DH141</f>
        <v>9435655.8559458628</v>
      </c>
      <c r="DE156" s="305">
        <f>'[1]GHG Dashboard Data - Inventory'!DI141</f>
        <v>6845793.0046396535</v>
      </c>
      <c r="DF156" s="305" t="str">
        <f>'[1]GHG Dashboard Data - Inventory'!DJ141</f>
        <v/>
      </c>
      <c r="DG156" s="305" t="str">
        <f>'[1]GHG Dashboard Data - Inventory'!DK141</f>
        <v/>
      </c>
      <c r="DH156" s="305" t="str">
        <f>'[1]GHG Dashboard Data - Inventory'!DL141</f>
        <v/>
      </c>
      <c r="DI156" s="305" t="str">
        <f>'[1]GHG Dashboard Data - Inventory'!DM141</f>
        <v/>
      </c>
      <c r="DJ156" s="305" t="str">
        <f>'[1]GHG Dashboard Data - Inventory'!DN141</f>
        <v/>
      </c>
      <c r="DK156" s="305">
        <f>'[1]GHG Dashboard Data - Inventory'!DO141</f>
        <v>13081381.319395827</v>
      </c>
      <c r="DL156" s="305">
        <f>'[1]GHG Dashboard Data - Inventory'!DP141</f>
        <v>149474.6135055256</v>
      </c>
      <c r="DM156" s="305">
        <f>'[1]GHG Dashboard Data - Inventory'!DQ141</f>
        <v>869040.02896859194</v>
      </c>
      <c r="DN156" s="305" t="str">
        <f>'[1]GHG Dashboard Data - Inventory'!DR141</f>
        <v/>
      </c>
      <c r="DO156" s="305" t="str">
        <f>'[1]GHG Dashboard Data - Inventory'!DS141</f>
        <v/>
      </c>
      <c r="DP156" s="305">
        <f>'[1]GHG Dashboard Data - Inventory'!DT141</f>
        <v>1855211.5401750004</v>
      </c>
      <c r="DQ156" s="305">
        <f>'[1]GHG Dashboard Data - Inventory'!DU141</f>
        <v>17496.542550000002</v>
      </c>
      <c r="DR156" s="305">
        <f>'[1]GHG Dashboard Data - Inventory'!DV141</f>
        <v>4390.9477250000009</v>
      </c>
      <c r="DS156" s="305">
        <f>'[1]GHG Dashboard Data - Inventory'!DW141</f>
        <v>747826.57858081441</v>
      </c>
      <c r="DT156" s="305" t="str">
        <f>'[1]GHG Dashboard Data - Inventory'!DX141</f>
        <v/>
      </c>
      <c r="DU156" s="305" t="str">
        <f>'[1]GHG Dashboard Data - Inventory'!DY141</f>
        <v/>
      </c>
      <c r="DV156" s="305" t="str">
        <f>'[1]GHG Dashboard Data - Inventory'!DZ141</f>
        <v/>
      </c>
      <c r="DW156" s="305" t="str">
        <f>'[1]GHG Dashboard Data - Inventory'!EA141</f>
        <v/>
      </c>
      <c r="DX156" s="305" t="str">
        <f>'[1]GHG Dashboard Data - Inventory'!EB141</f>
        <v/>
      </c>
      <c r="DY156" s="306" t="str">
        <f>'[1]GHG Dashboard Data - Inventory'!EC141</f>
        <v/>
      </c>
      <c r="DZ156" s="307">
        <f>'[1]GHG Dashboard Data - Inventory'!ED141</f>
        <v>8630497.6316253729</v>
      </c>
      <c r="EA156" s="307">
        <f>'[1]GHG Dashboard Data - Inventory'!EE141</f>
        <v>1495840.2844963989</v>
      </c>
      <c r="EB156" s="307">
        <f>'[1]GHG Dashboard Data - Inventory'!EF141</f>
        <v>3337449.1732385359</v>
      </c>
      <c r="EC156" s="307" t="str">
        <f>'[1]GHG Dashboard Data - Inventory'!EG141</f>
        <v/>
      </c>
      <c r="ED156" s="307" t="str">
        <f>'[1]GHG Dashboard Data - Inventory'!EH141</f>
        <v/>
      </c>
      <c r="EE156" s="307" t="str">
        <f>'[1]GHG Dashboard Data - Inventory'!EI141</f>
        <v/>
      </c>
      <c r="EF156" s="307" t="str">
        <f>'[1]GHG Dashboard Data - Inventory'!EJ141</f>
        <v/>
      </c>
      <c r="EG156" s="307" t="str">
        <f>'[1]GHG Dashboard Data - Inventory'!EK141</f>
        <v/>
      </c>
      <c r="EH156" s="307" t="str">
        <f>'[1]GHG Dashboard Data - Inventory'!EL141</f>
        <v/>
      </c>
      <c r="EI156" s="307">
        <f>'[1]GHG Dashboard Data - Inventory'!EM141</f>
        <v>13081381.319395827</v>
      </c>
      <c r="EJ156" s="307" t="str">
        <f>'[1]GHG Dashboard Data - Inventory'!EN141</f>
        <v/>
      </c>
      <c r="EK156" s="307">
        <f>'[1]GHG Dashboard Data - Inventory'!EO141</f>
        <v>111798.79678002377</v>
      </c>
      <c r="EL156" s="307" t="str">
        <f>'[1]GHG Dashboard Data - Inventory'!EP141</f>
        <v/>
      </c>
      <c r="EM156" s="307" t="str">
        <f>'[1]GHG Dashboard Data - Inventory'!EQ141</f>
        <v/>
      </c>
      <c r="EN156" s="307">
        <f>'[1]GHG Dashboard Data - Inventory'!ER141</f>
        <v>1855211.5401750004</v>
      </c>
      <c r="EO156" s="307">
        <f>'[1]GHG Dashboard Data - Inventory'!ES141</f>
        <v>17496.542550000002</v>
      </c>
      <c r="EP156" s="307">
        <f>'[1]GHG Dashboard Data - Inventory'!ET141</f>
        <v>4390.9477250000009</v>
      </c>
      <c r="EQ156" s="307">
        <f>'[1]GHG Dashboard Data - Inventory'!EU141</f>
        <v>747826.57858081441</v>
      </c>
      <c r="ER156" s="307" t="str">
        <f>'[1]GHG Dashboard Data - Inventory'!EV141</f>
        <v/>
      </c>
      <c r="ES156" s="307" t="str">
        <f>'[1]GHG Dashboard Data - Inventory'!EW141</f>
        <v/>
      </c>
      <c r="ET156" s="307" t="str">
        <f>'[1]GHG Dashboard Data - Inventory'!EX141</f>
        <v/>
      </c>
      <c r="EU156" s="307" t="str">
        <f>'[1]GHG Dashboard Data - Inventory'!EY141</f>
        <v/>
      </c>
      <c r="EV156" s="307" t="str">
        <f>'[1]GHG Dashboard Data - Inventory'!EZ141</f>
        <v/>
      </c>
      <c r="EW156" s="308">
        <f t="shared" si="117"/>
        <v>0</v>
      </c>
      <c r="EX156" s="309">
        <f>'[1]GHG Dashboard Data - Inventory'!FA141</f>
        <v>31564619.597850673</v>
      </c>
      <c r="EY156" s="309">
        <f>'[1]GHG Dashboard Data - Inventory'!FB141</f>
        <v>13342654.729681376</v>
      </c>
      <c r="EZ156" s="309">
        <f>'[1]GHG Dashboard Data - Inventory'!FC141</f>
        <v>2624925.6090308148</v>
      </c>
      <c r="FA156" s="309">
        <f>'[1]GHG Dashboard Data - Inventory'!FD141</f>
        <v>31564619.597850673</v>
      </c>
      <c r="FB156" s="309">
        <f>'[1]GHG Dashboard Data - Inventory'!FE141</f>
        <v>14099895.961869944</v>
      </c>
      <c r="FC156" s="309">
        <f>'[1]GHG Dashboard Data - Inventory'!FF141</f>
        <v>2624925.6090308148</v>
      </c>
      <c r="FD156" s="309" t="str">
        <f>'[1]GHG Dashboard Data - Inventory'!FG141</f>
        <v/>
      </c>
      <c r="FE156" s="309" t="str">
        <f>'[1]GHG Dashboard Data - Inventory'!FH141</f>
        <v/>
      </c>
      <c r="FF156" s="309" t="str">
        <f>'[1]GHG Dashboard Data - Inventory'!B141</f>
        <v>Yes</v>
      </c>
      <c r="FG156" s="31" t="str">
        <f>IFERROR(VLOOKUP(E156,'Climate data-must not modify'!A:D,4,FALSE),"")</f>
        <v>Mediterranean</v>
      </c>
      <c r="FH156" s="31">
        <f t="shared" si="118"/>
        <v>23810.443219461195</v>
      </c>
      <c r="FI156" s="31">
        <f t="shared" si="119"/>
        <v>2758.7867494824018</v>
      </c>
      <c r="FJ156" s="35"/>
    </row>
    <row r="157" spans="1:166" s="31" customFormat="1">
      <c r="A157" s="31">
        <f t="shared" si="113"/>
        <v>11</v>
      </c>
      <c r="B157" s="31">
        <f t="shared" si="114"/>
        <v>142</v>
      </c>
      <c r="C157" s="34" t="str">
        <f t="shared" si="115"/>
        <v>Lagos_2015</v>
      </c>
      <c r="D157" s="231">
        <f>'[1]GHG Dashboard Data - Inventory'!H142</f>
        <v>2015</v>
      </c>
      <c r="E157" s="156" t="str">
        <f>'[1]GHG Dashboard Data - Inventory'!C142</f>
        <v>Lagos</v>
      </c>
      <c r="F157" s="156" t="str">
        <f>'[1]GHG Dashboard Data - Inventory'!D142</f>
        <v>Nigeria</v>
      </c>
      <c r="G157" s="156" t="str">
        <f>'[1]GHG Dashboard Data - Inventory'!E142</f>
        <v>Africa</v>
      </c>
      <c r="H157" s="156">
        <f>'[1]GHG Dashboard Data - Inventory'!K142</f>
        <v>21000000</v>
      </c>
      <c r="I157" s="156">
        <f>'[1]GHG Dashboard Data - Inventory'!L142</f>
        <v>2797.72</v>
      </c>
      <c r="J157" s="156">
        <f>'[1]GHG Dashboard Data - Inventory'!M142/1000000</f>
        <v>80000</v>
      </c>
      <c r="K157" s="156" t="str">
        <f>'[1]GHG Dashboard Data - Inventory'!J142</f>
        <v>BASIC</v>
      </c>
      <c r="L157" s="148">
        <f>'[1]GHG Dashboard Data - Inventory'!N142</f>
        <v>4240871.3770972742</v>
      </c>
      <c r="M157" s="148">
        <f>'[1]GHG Dashboard Data - Inventory'!O142</f>
        <v>1693365.2158215381</v>
      </c>
      <c r="N157" s="149">
        <f>'[1]GHG Dashboard Data - Inventory'!P142</f>
        <v>264393.57797229604</v>
      </c>
      <c r="O157" s="148">
        <f>'[1]GHG Dashboard Data - Inventory'!Q142</f>
        <v>1880966.73011265</v>
      </c>
      <c r="P157" s="148">
        <f>'[1]GHG Dashboard Data - Inventory'!R142</f>
        <v>989250.33875626244</v>
      </c>
      <c r="Q157" s="149">
        <f>'[1]GHG Dashboard Data - Inventory'!S142</f>
        <v>154456.60164170919</v>
      </c>
      <c r="R157" s="148">
        <f>'[1]GHG Dashboard Data - Inventory'!T142</f>
        <v>4588416.3591525313</v>
      </c>
      <c r="S157" s="148">
        <f>'[1]GHG Dashboard Data - Inventory'!U142</f>
        <v>1011128.0257043055</v>
      </c>
      <c r="T157" s="149">
        <f>'[1]GHG Dashboard Data - Inventory'!V142</f>
        <v>157872.47429334189</v>
      </c>
      <c r="U157" s="148" t="str">
        <f>'[1]GHG Dashboard Data - Inventory'!W142</f>
        <v>NO</v>
      </c>
      <c r="V157" s="148" t="str">
        <f>'[1]GHG Dashboard Data - Inventory'!X142</f>
        <v>IE</v>
      </c>
      <c r="W157" s="149" t="str">
        <f>'[1]GHG Dashboard Data - Inventory'!Y142</f>
        <v>NE</v>
      </c>
      <c r="X157" s="150">
        <f>'[1]GHG Dashboard Data - Inventory'!Z142</f>
        <v>6472195.3029093109</v>
      </c>
      <c r="Y157" s="148" t="str">
        <f>'[1]GHG Dashboard Data - Inventory'!AA142</f>
        <v>NO</v>
      </c>
      <c r="Z157" s="148" t="str">
        <f>'[1]GHG Dashboard Data - Inventory'!AB142</f>
        <v>NO</v>
      </c>
      <c r="AA157" s="149" t="str">
        <f>'[1]GHG Dashboard Data - Inventory'!AC142</f>
        <v>NO</v>
      </c>
      <c r="AB157" s="148" t="str">
        <f>'[1]GHG Dashboard Data - Inventory'!AD142</f>
        <v>NO</v>
      </c>
      <c r="AC157" s="148" t="str">
        <f>'[1]GHG Dashboard Data - Inventory'!AE142</f>
        <v>IE</v>
      </c>
      <c r="AD157" s="149" t="str">
        <f>'[1]GHG Dashboard Data - Inventory'!AF142</f>
        <v>NO</v>
      </c>
      <c r="AE157" s="148" t="str">
        <f>'[1]GHG Dashboard Data - Inventory'!AG142</f>
        <v>NO</v>
      </c>
      <c r="AF157" s="148">
        <f>'[1]GHG Dashboard Data - Inventory'!AH142</f>
        <v>159213.37001705935</v>
      </c>
      <c r="AG157" s="148">
        <f>'[1]GHG Dashboard Data - Inventory'!AI142</f>
        <v>5181442.1773322355</v>
      </c>
      <c r="AH157" s="148" t="str">
        <f>'[1]GHG Dashboard Data - Inventory'!AJ142</f>
        <v>NO</v>
      </c>
      <c r="AI157" s="149" t="str">
        <f>'[1]GHG Dashboard Data - Inventory'!AK142</f>
        <v>IE</v>
      </c>
      <c r="AJ157" s="148" t="str">
        <f>'[1]GHG Dashboard Data - Inventory'!AL142</f>
        <v>NO</v>
      </c>
      <c r="AK157" s="148" t="str">
        <f>'[1]GHG Dashboard Data - Inventory'!AM142</f>
        <v>NO</v>
      </c>
      <c r="AL157" s="149" t="str">
        <f>'[1]GHG Dashboard Data - Inventory'!AN142</f>
        <v>NE</v>
      </c>
      <c r="AM157" s="148">
        <f>'[1]GHG Dashboard Data - Inventory'!AO142</f>
        <v>9554.9053406149997</v>
      </c>
      <c r="AN157" s="148" t="str">
        <f>'[1]GHG Dashboard Data - Inventory'!AP142</f>
        <v>NO</v>
      </c>
      <c r="AO157" s="149" t="str">
        <f>'[1]GHG Dashboard Data - Inventory'!AQ142</f>
        <v>IE</v>
      </c>
      <c r="AP157" s="148" t="str">
        <f>'[1]GHG Dashboard Data - Inventory'!AR142</f>
        <v>NO</v>
      </c>
      <c r="AQ157" s="148" t="str">
        <f>'[1]GHG Dashboard Data - Inventory'!AS142</f>
        <v>NO</v>
      </c>
      <c r="AR157" s="149">
        <f>'[1]GHG Dashboard Data - Inventory'!AT142</f>
        <v>1107653.5136302228</v>
      </c>
      <c r="AS157" s="148" t="str">
        <f>'[1]GHG Dashboard Data - Inventory'!AU142</f>
        <v>IE</v>
      </c>
      <c r="AT157" s="148" t="str">
        <f>'[1]GHG Dashboard Data - Inventory'!AV142</f>
        <v>NO</v>
      </c>
      <c r="AU157" s="149" t="str">
        <f>'[1]GHG Dashboard Data - Inventory'!AW142</f>
        <v>NE</v>
      </c>
      <c r="AV157" s="148">
        <f>'[1]GHG Dashboard Data - Inventory'!AX142</f>
        <v>6338763.8451200007</v>
      </c>
      <c r="AW157" s="148" t="str">
        <f>'[1]GHG Dashboard Data - Inventory'!AY142</f>
        <v>NO</v>
      </c>
      <c r="AX157" s="150" t="str">
        <f>'[1]GHG Dashboard Data - Inventory'!AZ142</f>
        <v>NO</v>
      </c>
      <c r="AY157" s="148" t="str">
        <f>'[1]GHG Dashboard Data - Inventory'!BA142</f>
        <v>NO</v>
      </c>
      <c r="AZ157" s="148" t="str">
        <f>'[1]GHG Dashboard Data - Inventory'!BB142</f>
        <v>NO</v>
      </c>
      <c r="BA157" s="150" t="str">
        <f>'[1]GHG Dashboard Data - Inventory'!BC142</f>
        <v>NO</v>
      </c>
      <c r="BB157" s="148" t="str">
        <f>'[1]GHG Dashboard Data - Inventory'!BD142</f>
        <v>NO</v>
      </c>
      <c r="BC157" s="148" t="str">
        <f>'[1]GHG Dashboard Data - Inventory'!BE142</f>
        <v>NO</v>
      </c>
      <c r="BD157" s="150" t="str">
        <f>'[1]GHG Dashboard Data - Inventory'!BF142</f>
        <v>NO</v>
      </c>
      <c r="BE157" s="148">
        <f>'[1]GHG Dashboard Data - Inventory'!BG142</f>
        <v>3240978.3172500003</v>
      </c>
      <c r="BF157" s="148" t="str">
        <f>'[1]GHG Dashboard Data - Inventory'!BH142</f>
        <v>NO</v>
      </c>
      <c r="BG157" s="150" t="str">
        <f>'[1]GHG Dashboard Data - Inventory'!BI142</f>
        <v>NO</v>
      </c>
      <c r="BH157" s="149" t="str">
        <f>'[1]GHG Dashboard Data - Inventory'!BJ142</f>
        <v>NE</v>
      </c>
      <c r="BI157" s="149" t="str">
        <f>'[1]GHG Dashboard Data - Inventory'!BK142</f>
        <v>NE</v>
      </c>
      <c r="BJ157" s="149" t="str">
        <f>'[1]GHG Dashboard Data - Inventory'!BL142</f>
        <v>NE</v>
      </c>
      <c r="BK157" s="149" t="str">
        <f>'[1]GHG Dashboard Data - Inventory'!BM142</f>
        <v>NE</v>
      </c>
      <c r="BL157" s="149" t="str">
        <f>'[1]GHG Dashboard Data - Inventory'!BN142</f>
        <v>NE</v>
      </c>
      <c r="BM157" s="151" t="str">
        <f>'[1]GHG Dashboard Data - Inventory'!BO142</f>
        <v>NE</v>
      </c>
      <c r="BN157" s="269">
        <f>'[1]GHG Dashboard Data - Inventory'!BP142</f>
        <v>0</v>
      </c>
      <c r="BO157" s="269">
        <f>'[1]GHG Dashboard Data - Inventory'!BQ142</f>
        <v>0</v>
      </c>
      <c r="BP157" s="269">
        <f>'[1]GHG Dashboard Data - Inventory'!BR142</f>
        <v>0</v>
      </c>
      <c r="BQ157" s="269">
        <f>'[1]GHG Dashboard Data - Inventory'!BS142</f>
        <v>0</v>
      </c>
      <c r="BR157" s="269">
        <f>'[1]GHG Dashboard Data - Inventory'!BT142</f>
        <v>0</v>
      </c>
      <c r="BS157" s="269">
        <f>'[1]GHG Dashboard Data - Inventory'!BU142</f>
        <v>0</v>
      </c>
      <c r="BT157" s="152" t="str">
        <f t="shared" si="116"/>
        <v>Lagos_2015</v>
      </c>
      <c r="BU157" s="152">
        <f>'[1]GHG Dashboard Data - Inventory'!BW142</f>
        <v>29333950.661704469</v>
      </c>
      <c r="BV157" s="152">
        <f>'[1]GHG Dashboard Data - Inventory'!BX142</f>
        <v>31018326.829242039</v>
      </c>
      <c r="BW157" s="152">
        <f>'[1]GHG Dashboard Data - Inventory'!BY142</f>
        <v>31018326.829242039</v>
      </c>
      <c r="BX157" s="152">
        <f>'[1]GHG Dashboard Data - Inventory'!BZ142</f>
        <v>32112402.384331677</v>
      </c>
      <c r="BY157" s="302">
        <f>'[1]GHG Dashboard Data - Inventory'!CA142</f>
        <v>14563211.41666162</v>
      </c>
      <c r="BZ157" s="302">
        <f>'[1]GHG Dashboard Data - Inventory'!CB142</f>
        <v>5190997.0826728502</v>
      </c>
      <c r="CA157" s="302">
        <f>'[1]GHG Dashboard Data - Inventory'!CC142</f>
        <v>9579742.16237</v>
      </c>
      <c r="CB157" s="303">
        <f>'[1]GHG Dashboard Data - Inventory'!CD142</f>
        <v>15139934.070568968</v>
      </c>
      <c r="CC157" s="303">
        <f>'[1]GHG Dashboard Data - Inventory'!CE142</f>
        <v>6298650.5963030728</v>
      </c>
      <c r="CD157" s="303">
        <f>'[1]GHG Dashboard Data - Inventory'!CF142</f>
        <v>9579742.16237</v>
      </c>
      <c r="CE157" s="303" t="str">
        <f>'[1]GHG Dashboard Data - Inventory'!CG142</f>
        <v/>
      </c>
      <c r="CF157" s="303" t="str">
        <f>'[1]GHG Dashboard Data - Inventory'!CH142</f>
        <v/>
      </c>
      <c r="CG157" s="304">
        <f>'[1]GHG Dashboard Data - Inventory'!CI142</f>
        <v>17341663.139288828</v>
      </c>
      <c r="CH157" s="304">
        <f>'[1]GHG Dashboard Data - Inventory'!CK142</f>
        <v>5190997.0826728502</v>
      </c>
      <c r="CI157" s="304">
        <f>SUM('[1]GHG Dashboard Data - Inventory'!CL142:CM142)</f>
        <v>9579742.16237</v>
      </c>
      <c r="CJ157" s="304" t="str">
        <f>'[1]GHG Dashboard Data - Inventory'!CN142</f>
        <v/>
      </c>
      <c r="CK157" s="304" t="str">
        <f>'[1]GHG Dashboard Data - Inventory'!CO142</f>
        <v/>
      </c>
      <c r="CL157" s="302">
        <f>'[1]GHG Dashboard Data - Inventory'!CP142</f>
        <v>5934236.5929188123</v>
      </c>
      <c r="CM157" s="302">
        <f>'[1]GHG Dashboard Data - Inventory'!CQ142</f>
        <v>2870217.0688689123</v>
      </c>
      <c r="CN157" s="302">
        <f>'[1]GHG Dashboard Data - Inventory'!CR142</f>
        <v>5599544.3848568369</v>
      </c>
      <c r="CO157" s="302" t="str">
        <f>'[1]GHG Dashboard Data - Inventory'!CS142</f>
        <v/>
      </c>
      <c r="CP157" s="302" t="str">
        <f>'[1]GHG Dashboard Data - Inventory'!CT142</f>
        <v/>
      </c>
      <c r="CQ157" s="302" t="str">
        <f>'[1]GHG Dashboard Data - Inventory'!CU142</f>
        <v/>
      </c>
      <c r="CR157" s="302" t="str">
        <f>'[1]GHG Dashboard Data - Inventory'!CV142</f>
        <v/>
      </c>
      <c r="CS157" s="302">
        <f>'[1]GHG Dashboard Data - Inventory'!CW142</f>
        <v>159213.37001705935</v>
      </c>
      <c r="CT157" s="302">
        <f>'[1]GHG Dashboard Data - Inventory'!CX142</f>
        <v>5181442.1773322355</v>
      </c>
      <c r="CU157" s="302" t="str">
        <f>'[1]GHG Dashboard Data - Inventory'!CY142</f>
        <v/>
      </c>
      <c r="CV157" s="302">
        <f>'[1]GHG Dashboard Data - Inventory'!CZ142</f>
        <v>9554.9053406149997</v>
      </c>
      <c r="CW157" s="302" t="str">
        <f>'[1]GHG Dashboard Data - Inventory'!DA142</f>
        <v/>
      </c>
      <c r="CX157" s="302" t="str">
        <f>'[1]GHG Dashboard Data - Inventory'!DB142</f>
        <v/>
      </c>
      <c r="CY157" s="302">
        <f>'[1]GHG Dashboard Data - Inventory'!DC142</f>
        <v>6338763.8451200007</v>
      </c>
      <c r="CZ157" s="302" t="str">
        <f>'[1]GHG Dashboard Data - Inventory'!DD142</f>
        <v/>
      </c>
      <c r="DA157" s="302" t="str">
        <f>'[1]GHG Dashboard Data - Inventory'!DE142</f>
        <v/>
      </c>
      <c r="DB157" s="302">
        <f>'[1]GHG Dashboard Data - Inventory'!DF142</f>
        <v>3240978.3172500003</v>
      </c>
      <c r="DC157" s="305">
        <f>'[1]GHG Dashboard Data - Inventory'!DG142</f>
        <v>6198630.170891108</v>
      </c>
      <c r="DD157" s="305">
        <f>'[1]GHG Dashboard Data - Inventory'!DH142</f>
        <v>3024673.6705106213</v>
      </c>
      <c r="DE157" s="305">
        <f>'[1]GHG Dashboard Data - Inventory'!DI142</f>
        <v>5757416.8591501787</v>
      </c>
      <c r="DF157" s="305" t="str">
        <f>'[1]GHG Dashboard Data - Inventory'!DJ142</f>
        <v/>
      </c>
      <c r="DG157" s="305" t="str">
        <f>'[1]GHG Dashboard Data - Inventory'!DK142</f>
        <v/>
      </c>
      <c r="DH157" s="305" t="str">
        <f>'[1]GHG Dashboard Data - Inventory'!DL142</f>
        <v/>
      </c>
      <c r="DI157" s="305" t="str">
        <f>'[1]GHG Dashboard Data - Inventory'!DM142</f>
        <v/>
      </c>
      <c r="DJ157" s="305">
        <f>'[1]GHG Dashboard Data - Inventory'!DN142</f>
        <v>159213.37001705935</v>
      </c>
      <c r="DK157" s="305">
        <f>'[1]GHG Dashboard Data - Inventory'!DO142</f>
        <v>5181442.1773322355</v>
      </c>
      <c r="DL157" s="305" t="str">
        <f>'[1]GHG Dashboard Data - Inventory'!DP142</f>
        <v/>
      </c>
      <c r="DM157" s="305">
        <f>'[1]GHG Dashboard Data - Inventory'!DQ142</f>
        <v>9554.9053406149997</v>
      </c>
      <c r="DN157" s="305">
        <f>'[1]GHG Dashboard Data - Inventory'!DR142</f>
        <v>1107653.5136302228</v>
      </c>
      <c r="DO157" s="305" t="str">
        <f>'[1]GHG Dashboard Data - Inventory'!DS142</f>
        <v/>
      </c>
      <c r="DP157" s="305">
        <f>'[1]GHG Dashboard Data - Inventory'!DT142</f>
        <v>6338763.8451200007</v>
      </c>
      <c r="DQ157" s="305" t="str">
        <f>'[1]GHG Dashboard Data - Inventory'!DU142</f>
        <v/>
      </c>
      <c r="DR157" s="305" t="str">
        <f>'[1]GHG Dashboard Data - Inventory'!DV142</f>
        <v/>
      </c>
      <c r="DS157" s="305">
        <f>'[1]GHG Dashboard Data - Inventory'!DW142</f>
        <v>3240978.3172500003</v>
      </c>
      <c r="DT157" s="305" t="str">
        <f>'[1]GHG Dashboard Data - Inventory'!DX142</f>
        <v/>
      </c>
      <c r="DU157" s="305" t="str">
        <f>'[1]GHG Dashboard Data - Inventory'!DY142</f>
        <v/>
      </c>
      <c r="DV157" s="305" t="str">
        <f>'[1]GHG Dashboard Data - Inventory'!DZ142</f>
        <v/>
      </c>
      <c r="DW157" s="305" t="str">
        <f>'[1]GHG Dashboard Data - Inventory'!EA142</f>
        <v/>
      </c>
      <c r="DX157" s="305" t="str">
        <f>'[1]GHG Dashboard Data - Inventory'!EB142</f>
        <v/>
      </c>
      <c r="DY157" s="306" t="str">
        <f>'[1]GHG Dashboard Data - Inventory'!EC142</f>
        <v/>
      </c>
      <c r="DZ157" s="307">
        <f>'[1]GHG Dashboard Data - Inventory'!ED142</f>
        <v>4240871.3770972742</v>
      </c>
      <c r="EA157" s="307">
        <f>'[1]GHG Dashboard Data - Inventory'!EE142</f>
        <v>1880966.73011265</v>
      </c>
      <c r="EB157" s="307">
        <f>'[1]GHG Dashboard Data - Inventory'!EF142</f>
        <v>4588416.3591525313</v>
      </c>
      <c r="EC157" s="307" t="str">
        <f>'[1]GHG Dashboard Data - Inventory'!EG142</f>
        <v/>
      </c>
      <c r="ED157" s="307">
        <f>'[1]GHG Dashboard Data - Inventory'!EH142</f>
        <v>6472195.3029093109</v>
      </c>
      <c r="EE157" s="307" t="str">
        <f>'[1]GHG Dashboard Data - Inventory'!EI142</f>
        <v/>
      </c>
      <c r="EF157" s="307" t="str">
        <f>'[1]GHG Dashboard Data - Inventory'!EJ142</f>
        <v/>
      </c>
      <c r="EG157" s="307" t="str">
        <f>'[1]GHG Dashboard Data - Inventory'!EK142</f>
        <v/>
      </c>
      <c r="EH157" s="307">
        <f>'[1]GHG Dashboard Data - Inventory'!EL142</f>
        <v>159213.37001705935</v>
      </c>
      <c r="EI157" s="307">
        <f>'[1]GHG Dashboard Data - Inventory'!EM142</f>
        <v>5181442.1773322355</v>
      </c>
      <c r="EJ157" s="307" t="str">
        <f>'[1]GHG Dashboard Data - Inventory'!EN142</f>
        <v/>
      </c>
      <c r="EK157" s="307">
        <f>'[1]GHG Dashboard Data - Inventory'!EO142</f>
        <v>9554.9053406149997</v>
      </c>
      <c r="EL157" s="307" t="str">
        <f>'[1]GHG Dashboard Data - Inventory'!EP142</f>
        <v/>
      </c>
      <c r="EM157" s="307" t="str">
        <f>'[1]GHG Dashboard Data - Inventory'!EQ142</f>
        <v/>
      </c>
      <c r="EN157" s="307">
        <f>'[1]GHG Dashboard Data - Inventory'!ER142</f>
        <v>6338763.8451200007</v>
      </c>
      <c r="EO157" s="307" t="str">
        <f>'[1]GHG Dashboard Data - Inventory'!ES142</f>
        <v/>
      </c>
      <c r="EP157" s="307" t="str">
        <f>'[1]GHG Dashboard Data - Inventory'!ET142</f>
        <v/>
      </c>
      <c r="EQ157" s="307">
        <f>'[1]GHG Dashboard Data - Inventory'!EU142</f>
        <v>3240978.3172500003</v>
      </c>
      <c r="ER157" s="307" t="str">
        <f>'[1]GHG Dashboard Data - Inventory'!EV142</f>
        <v/>
      </c>
      <c r="ES157" s="307" t="str">
        <f>'[1]GHG Dashboard Data - Inventory'!EW142</f>
        <v/>
      </c>
      <c r="ET157" s="307" t="str">
        <f>'[1]GHG Dashboard Data - Inventory'!EX142</f>
        <v/>
      </c>
      <c r="EU157" s="307" t="str">
        <f>'[1]GHG Dashboard Data - Inventory'!EY142</f>
        <v/>
      </c>
      <c r="EV157" s="307" t="str">
        <f>'[1]GHG Dashboard Data - Inventory'!EZ142</f>
        <v/>
      </c>
      <c r="EW157" s="308">
        <f t="shared" si="117"/>
        <v>6472195.3029093109</v>
      </c>
      <c r="EX157" s="309">
        <f>'[1]GHG Dashboard Data - Inventory'!FA142</f>
        <v>14563211.41666162</v>
      </c>
      <c r="EY157" s="309">
        <f>'[1]GHG Dashboard Data - Inventory'!FB142</f>
        <v>5190997.0826728502</v>
      </c>
      <c r="EZ157" s="309">
        <f>'[1]GHG Dashboard Data - Inventory'!FC142</f>
        <v>9579742.16237</v>
      </c>
      <c r="FA157" s="309">
        <f>'[1]GHG Dashboard Data - Inventory'!FD142</f>
        <v>15139934.070568968</v>
      </c>
      <c r="FB157" s="309">
        <f>'[1]GHG Dashboard Data - Inventory'!FE142</f>
        <v>6298650.5963030728</v>
      </c>
      <c r="FC157" s="309">
        <f>'[1]GHG Dashboard Data - Inventory'!FF142</f>
        <v>9579742.16237</v>
      </c>
      <c r="FD157" s="309" t="str">
        <f>'[1]GHG Dashboard Data - Inventory'!FG142</f>
        <v/>
      </c>
      <c r="FE157" s="309" t="str">
        <f>'[1]GHG Dashboard Data - Inventory'!FH142</f>
        <v/>
      </c>
      <c r="FF157" s="309" t="str">
        <f>'[1]GHG Dashboard Data - Inventory'!B142</f>
        <v>Yes</v>
      </c>
      <c r="FG157" s="31" t="str">
        <f>IFERROR(VLOOKUP(E157,'Climate data-must not modify'!A:D,4,FALSE),"")</f>
        <v>Tropical</v>
      </c>
      <c r="FH157" s="31">
        <f t="shared" si="118"/>
        <v>3809.5238095238096</v>
      </c>
      <c r="FI157" s="31">
        <f t="shared" si="119"/>
        <v>7506.1121198690371</v>
      </c>
      <c r="FJ157" s="35"/>
    </row>
    <row r="158" spans="1:166" s="31" customFormat="1">
      <c r="A158" s="31">
        <f t="shared" si="113"/>
        <v>11</v>
      </c>
      <c r="B158" s="31">
        <f t="shared" si="114"/>
        <v>143</v>
      </c>
      <c r="C158" s="34" t="str">
        <f t="shared" si="115"/>
        <v>Dubai_2016</v>
      </c>
      <c r="D158" s="231">
        <f>'[1]GHG Dashboard Data - Inventory'!H143</f>
        <v>2016</v>
      </c>
      <c r="E158" s="156" t="str">
        <f>'[1]GHG Dashboard Data - Inventory'!C143</f>
        <v>Dubai</v>
      </c>
      <c r="F158" s="156" t="str">
        <f>'[1]GHG Dashboard Data - Inventory'!D143</f>
        <v>United Arab Emirates</v>
      </c>
      <c r="G158" s="156" t="str">
        <f>'[1]GHG Dashboard Data - Inventory'!E143</f>
        <v>South and West Asia</v>
      </c>
      <c r="H158" s="156">
        <f>'[1]GHG Dashboard Data - Inventory'!K143</f>
        <v>2689600</v>
      </c>
      <c r="I158" s="156">
        <f>'[1]GHG Dashboard Data - Inventory'!L143</f>
        <v>4114</v>
      </c>
      <c r="J158" s="156">
        <f>'[1]GHG Dashboard Data - Inventory'!M143/1000000</f>
        <v>102302.179837</v>
      </c>
      <c r="K158" s="156" t="str">
        <f>'[1]GHG Dashboard Data - Inventory'!J143</f>
        <v>BASIC</v>
      </c>
      <c r="L158" s="148">
        <f>'[1]GHG Dashboard Data - Inventory'!N143</f>
        <v>838623.46310145804</v>
      </c>
      <c r="M158" s="148" t="str">
        <f>'[1]GHG Dashboard Data - Inventory'!O143</f>
        <v>IE</v>
      </c>
      <c r="N158" s="149" t="str">
        <f>'[1]GHG Dashboard Data - Inventory'!P143</f>
        <v>NE</v>
      </c>
      <c r="O158" s="148" t="str">
        <f>'[1]GHG Dashboard Data - Inventory'!Q143</f>
        <v>IE</v>
      </c>
      <c r="P158" s="148">
        <f>'[1]GHG Dashboard Data - Inventory'!R143</f>
        <v>21737670.875812225</v>
      </c>
      <c r="Q158" s="149" t="str">
        <f>'[1]GHG Dashboard Data - Inventory'!S143</f>
        <v>NE</v>
      </c>
      <c r="R158" s="148">
        <f>'[1]GHG Dashboard Data - Inventory'!T143</f>
        <v>7712405.0726001523</v>
      </c>
      <c r="S158" s="148" t="str">
        <f>'[1]GHG Dashboard Data - Inventory'!U143</f>
        <v>IE</v>
      </c>
      <c r="T158" s="149" t="str">
        <f>'[1]GHG Dashboard Data - Inventory'!V143</f>
        <v>NE</v>
      </c>
      <c r="U158" s="148">
        <f>'[1]GHG Dashboard Data - Inventory'!W143</f>
        <v>2197607.2014016192</v>
      </c>
      <c r="V158" s="148" t="str">
        <f>'[1]GHG Dashboard Data - Inventory'!X143</f>
        <v>NO</v>
      </c>
      <c r="W158" s="149" t="str">
        <f>'[1]GHG Dashboard Data - Inventory'!Y143</f>
        <v>NE</v>
      </c>
      <c r="X158" s="150">
        <f>'[1]GHG Dashboard Data - Inventory'!Z143</f>
        <v>18880416.195523124</v>
      </c>
      <c r="Y158" s="148" t="str">
        <f>'[1]GHG Dashboard Data - Inventory'!AA143</f>
        <v>NO</v>
      </c>
      <c r="Z158" s="148" t="str">
        <f>'[1]GHG Dashboard Data - Inventory'!AB143</f>
        <v>NO</v>
      </c>
      <c r="AA158" s="149" t="str">
        <f>'[1]GHG Dashboard Data - Inventory'!AC143</f>
        <v>NE</v>
      </c>
      <c r="AB158" s="148" t="str">
        <f>'[1]GHG Dashboard Data - Inventory'!AD143</f>
        <v>NO</v>
      </c>
      <c r="AC158" s="148" t="str">
        <f>'[1]GHG Dashboard Data - Inventory'!AE143</f>
        <v>NO</v>
      </c>
      <c r="AD158" s="149" t="str">
        <f>'[1]GHG Dashboard Data - Inventory'!AF143</f>
        <v>NE</v>
      </c>
      <c r="AE158" s="148" t="str">
        <f>'[1]GHG Dashboard Data - Inventory'!AG143</f>
        <v>NO</v>
      </c>
      <c r="AF158" s="148">
        <f>'[1]GHG Dashboard Data - Inventory'!AH143</f>
        <v>12935.8</v>
      </c>
      <c r="AG158" s="148">
        <f>'[1]GHG Dashboard Data - Inventory'!AI143</f>
        <v>10587269.004573418</v>
      </c>
      <c r="AH158" s="148" t="str">
        <f>'[1]GHG Dashboard Data - Inventory'!AJ143</f>
        <v>IE</v>
      </c>
      <c r="AI158" s="149" t="str">
        <f>'[1]GHG Dashboard Data - Inventory'!AK143</f>
        <v>NE</v>
      </c>
      <c r="AJ158" s="148" t="str">
        <f>'[1]GHG Dashboard Data - Inventory'!AL143</f>
        <v>NO</v>
      </c>
      <c r="AK158" s="148" t="str">
        <f>'[1]GHG Dashboard Data - Inventory'!AM143</f>
        <v>IE</v>
      </c>
      <c r="AL158" s="149" t="str">
        <f>'[1]GHG Dashboard Data - Inventory'!AN143</f>
        <v>NO</v>
      </c>
      <c r="AM158" s="148" t="str">
        <f>'[1]GHG Dashboard Data - Inventory'!AO143</f>
        <v>IE</v>
      </c>
      <c r="AN158" s="148" t="str">
        <f>'[1]GHG Dashboard Data - Inventory'!AP143</f>
        <v>IE</v>
      </c>
      <c r="AO158" s="149" t="str">
        <f>'[1]GHG Dashboard Data - Inventory'!AQ143</f>
        <v>NE</v>
      </c>
      <c r="AP158" s="148" t="str">
        <f>'[1]GHG Dashboard Data - Inventory'!AR143</f>
        <v>NO</v>
      </c>
      <c r="AQ158" s="148" t="str">
        <f>'[1]GHG Dashboard Data - Inventory'!AS143</f>
        <v>NO</v>
      </c>
      <c r="AR158" s="149" t="str">
        <f>'[1]GHG Dashboard Data - Inventory'!AT143</f>
        <v>NE</v>
      </c>
      <c r="AS158" s="148" t="str">
        <f>'[1]GHG Dashboard Data - Inventory'!AU143</f>
        <v>NO</v>
      </c>
      <c r="AT158" s="148" t="str">
        <f>'[1]GHG Dashboard Data - Inventory'!AV143</f>
        <v>NO</v>
      </c>
      <c r="AU158" s="149" t="str">
        <f>'[1]GHG Dashboard Data - Inventory'!AW143</f>
        <v>NE</v>
      </c>
      <c r="AV158" s="148">
        <f>'[1]GHG Dashboard Data - Inventory'!AX143</f>
        <v>4900097.9876029994</v>
      </c>
      <c r="AW158" s="148" t="str">
        <f>'[1]GHG Dashboard Data - Inventory'!AY143</f>
        <v>NO</v>
      </c>
      <c r="AX158" s="150" t="str">
        <f>'[1]GHG Dashboard Data - Inventory'!AZ143</f>
        <v>NO</v>
      </c>
      <c r="AY158" s="148">
        <f>'[1]GHG Dashboard Data - Inventory'!BA143</f>
        <v>275529.95315999998</v>
      </c>
      <c r="AZ158" s="148" t="str">
        <f>'[1]GHG Dashboard Data - Inventory'!BB143</f>
        <v>NO</v>
      </c>
      <c r="BA158" s="150" t="str">
        <f>'[1]GHG Dashboard Data - Inventory'!BC143</f>
        <v>NO</v>
      </c>
      <c r="BB158" s="148" t="str">
        <f>'[1]GHG Dashboard Data - Inventory'!BD143</f>
        <v>NO</v>
      </c>
      <c r="BC158" s="148" t="str">
        <f>'[1]GHG Dashboard Data - Inventory'!BE143</f>
        <v>NO</v>
      </c>
      <c r="BD158" s="150" t="str">
        <f>'[1]GHG Dashboard Data - Inventory'!BF143</f>
        <v>NO</v>
      </c>
      <c r="BE158" s="148">
        <f>'[1]GHG Dashboard Data - Inventory'!BG143</f>
        <v>0</v>
      </c>
      <c r="BF158" s="148" t="str">
        <f>'[1]GHG Dashboard Data - Inventory'!BH143</f>
        <v>NO</v>
      </c>
      <c r="BG158" s="150" t="str">
        <f>'[1]GHG Dashboard Data - Inventory'!BI143</f>
        <v>NO</v>
      </c>
      <c r="BH158" s="149" t="str">
        <f>'[1]GHG Dashboard Data - Inventory'!BJ143</f>
        <v>NE</v>
      </c>
      <c r="BI158" s="149" t="str">
        <f>'[1]GHG Dashboard Data - Inventory'!BK143</f>
        <v>NE</v>
      </c>
      <c r="BJ158" s="149" t="str">
        <f>'[1]GHG Dashboard Data - Inventory'!BL143</f>
        <v>NE</v>
      </c>
      <c r="BK158" s="149" t="str">
        <f>'[1]GHG Dashboard Data - Inventory'!BM143</f>
        <v>NE</v>
      </c>
      <c r="BL158" s="149" t="str">
        <f>'[1]GHG Dashboard Data - Inventory'!BN143</f>
        <v>NE</v>
      </c>
      <c r="BM158" s="151" t="str">
        <f>'[1]GHG Dashboard Data - Inventory'!BO143</f>
        <v>NE</v>
      </c>
      <c r="BN158" s="269">
        <f>'[1]GHG Dashboard Data - Inventory'!BP143</f>
        <v>0</v>
      </c>
      <c r="BO158" s="269">
        <f>'[1]GHG Dashboard Data - Inventory'!BQ143</f>
        <v>0</v>
      </c>
      <c r="BP158" s="269">
        <f>'[1]GHG Dashboard Data - Inventory'!BR143</f>
        <v>0</v>
      </c>
      <c r="BQ158" s="269">
        <f>'[1]GHG Dashboard Data - Inventory'!BS143</f>
        <v>0</v>
      </c>
      <c r="BR158" s="269">
        <f>'[1]GHG Dashboard Data - Inventory'!BT143</f>
        <v>0</v>
      </c>
      <c r="BS158" s="269">
        <f>'[1]GHG Dashboard Data - Inventory'!BU143</f>
        <v>0</v>
      </c>
      <c r="BT158" s="152" t="str">
        <f t="shared" si="116"/>
        <v>Dubai_2016</v>
      </c>
      <c r="BU158" s="152">
        <f>'[1]GHG Dashboard Data - Inventory'!BW143</f>
        <v>48262139.35825187</v>
      </c>
      <c r="BV158" s="152">
        <f>'[1]GHG Dashboard Data - Inventory'!BX143</f>
        <v>48262139.35825187</v>
      </c>
      <c r="BW158" s="152">
        <f>'[1]GHG Dashboard Data - Inventory'!BY143</f>
        <v>48262139.35825187</v>
      </c>
      <c r="BX158" s="152">
        <f>'[1]GHG Dashboard Data - Inventory'!BZ143</f>
        <v>45404884.677962765</v>
      </c>
      <c r="BY158" s="302">
        <f>'[1]GHG Dashboard Data - Inventory'!CA143</f>
        <v>32499242.412915457</v>
      </c>
      <c r="BZ158" s="302">
        <f>'[1]GHG Dashboard Data - Inventory'!CB143</f>
        <v>10587269.004573418</v>
      </c>
      <c r="CA158" s="302">
        <f>'[1]GHG Dashboard Data - Inventory'!CC143</f>
        <v>5175627.9407629995</v>
      </c>
      <c r="CB158" s="303">
        <f>'[1]GHG Dashboard Data - Inventory'!CD143</f>
        <v>32499242.412915457</v>
      </c>
      <c r="CC158" s="303">
        <f>'[1]GHG Dashboard Data - Inventory'!CE143</f>
        <v>10587269.004573418</v>
      </c>
      <c r="CD158" s="303">
        <f>'[1]GHG Dashboard Data - Inventory'!CF143</f>
        <v>5175627.9407629995</v>
      </c>
      <c r="CE158" s="303" t="str">
        <f>'[1]GHG Dashboard Data - Inventory'!CG143</f>
        <v/>
      </c>
      <c r="CF158" s="303" t="str">
        <f>'[1]GHG Dashboard Data - Inventory'!CH143</f>
        <v/>
      </c>
      <c r="CG158" s="304">
        <f>'[1]GHG Dashboard Data - Inventory'!CI143</f>
        <v>29641987.732626352</v>
      </c>
      <c r="CH158" s="304">
        <f>'[1]GHG Dashboard Data - Inventory'!CK143</f>
        <v>10587269.004573418</v>
      </c>
      <c r="CI158" s="304">
        <f>SUM('[1]GHG Dashboard Data - Inventory'!CL143:CM143)</f>
        <v>5175627.9407629995</v>
      </c>
      <c r="CJ158" s="304" t="str">
        <f>'[1]GHG Dashboard Data - Inventory'!CN143</f>
        <v/>
      </c>
      <c r="CK158" s="304" t="str">
        <f>'[1]GHG Dashboard Data - Inventory'!CO143</f>
        <v/>
      </c>
      <c r="CL158" s="302">
        <f>'[1]GHG Dashboard Data - Inventory'!CP143</f>
        <v>838623.46310145804</v>
      </c>
      <c r="CM158" s="302">
        <f>'[1]GHG Dashboard Data - Inventory'!CQ143</f>
        <v>21737670.875812225</v>
      </c>
      <c r="CN158" s="302">
        <f>'[1]GHG Dashboard Data - Inventory'!CR143</f>
        <v>7712405.0726001523</v>
      </c>
      <c r="CO158" s="302">
        <f>'[1]GHG Dashboard Data - Inventory'!CS143</f>
        <v>2197607.2014016192</v>
      </c>
      <c r="CP158" s="302" t="str">
        <f>'[1]GHG Dashboard Data - Inventory'!CT143</f>
        <v/>
      </c>
      <c r="CQ158" s="302" t="str">
        <f>'[1]GHG Dashboard Data - Inventory'!CU143</f>
        <v/>
      </c>
      <c r="CR158" s="302" t="str">
        <f>'[1]GHG Dashboard Data - Inventory'!CV143</f>
        <v/>
      </c>
      <c r="CS158" s="302">
        <f>'[1]GHG Dashboard Data - Inventory'!CW143</f>
        <v>12935.8</v>
      </c>
      <c r="CT158" s="302">
        <f>'[1]GHG Dashboard Data - Inventory'!CX143</f>
        <v>10587269.004573418</v>
      </c>
      <c r="CU158" s="302" t="str">
        <f>'[1]GHG Dashboard Data - Inventory'!CY143</f>
        <v/>
      </c>
      <c r="CV158" s="302" t="str">
        <f>'[1]GHG Dashboard Data - Inventory'!CZ143</f>
        <v/>
      </c>
      <c r="CW158" s="302" t="str">
        <f>'[1]GHG Dashboard Data - Inventory'!DA143</f>
        <v/>
      </c>
      <c r="CX158" s="302" t="str">
        <f>'[1]GHG Dashboard Data - Inventory'!DB143</f>
        <v/>
      </c>
      <c r="CY158" s="302">
        <f>'[1]GHG Dashboard Data - Inventory'!DC143</f>
        <v>4900097.9876029994</v>
      </c>
      <c r="CZ158" s="302">
        <f>'[1]GHG Dashboard Data - Inventory'!DD143</f>
        <v>275529.95315999998</v>
      </c>
      <c r="DA158" s="302" t="str">
        <f>'[1]GHG Dashboard Data - Inventory'!DE143</f>
        <v/>
      </c>
      <c r="DB158" s="302" t="str">
        <f>'[1]GHG Dashboard Data - Inventory'!DF143</f>
        <v/>
      </c>
      <c r="DC158" s="305">
        <f>'[1]GHG Dashboard Data - Inventory'!DG143</f>
        <v>838623.46310145804</v>
      </c>
      <c r="DD158" s="305">
        <f>'[1]GHG Dashboard Data - Inventory'!DH143</f>
        <v>21737670.875812225</v>
      </c>
      <c r="DE158" s="305">
        <f>'[1]GHG Dashboard Data - Inventory'!DI143</f>
        <v>7712405.0726001523</v>
      </c>
      <c r="DF158" s="305">
        <f>'[1]GHG Dashboard Data - Inventory'!DJ143</f>
        <v>2197607.2014016192</v>
      </c>
      <c r="DG158" s="305" t="str">
        <f>'[1]GHG Dashboard Data - Inventory'!DK143</f>
        <v/>
      </c>
      <c r="DH158" s="305" t="str">
        <f>'[1]GHG Dashboard Data - Inventory'!DL143</f>
        <v/>
      </c>
      <c r="DI158" s="305" t="str">
        <f>'[1]GHG Dashboard Data - Inventory'!DM143</f>
        <v/>
      </c>
      <c r="DJ158" s="305">
        <f>'[1]GHG Dashboard Data - Inventory'!DN143</f>
        <v>12935.8</v>
      </c>
      <c r="DK158" s="305">
        <f>'[1]GHG Dashboard Data - Inventory'!DO143</f>
        <v>10587269.004573418</v>
      </c>
      <c r="DL158" s="305" t="str">
        <f>'[1]GHG Dashboard Data - Inventory'!DP143</f>
        <v/>
      </c>
      <c r="DM158" s="305" t="str">
        <f>'[1]GHG Dashboard Data - Inventory'!DQ143</f>
        <v/>
      </c>
      <c r="DN158" s="305" t="str">
        <f>'[1]GHG Dashboard Data - Inventory'!DR143</f>
        <v/>
      </c>
      <c r="DO158" s="305" t="str">
        <f>'[1]GHG Dashboard Data - Inventory'!DS143</f>
        <v/>
      </c>
      <c r="DP158" s="305">
        <f>'[1]GHG Dashboard Data - Inventory'!DT143</f>
        <v>4900097.9876029994</v>
      </c>
      <c r="DQ158" s="305">
        <f>'[1]GHG Dashboard Data - Inventory'!DU143</f>
        <v>275529.95315999998</v>
      </c>
      <c r="DR158" s="305" t="str">
        <f>'[1]GHG Dashboard Data - Inventory'!DV143</f>
        <v/>
      </c>
      <c r="DS158" s="305" t="str">
        <f>'[1]GHG Dashboard Data - Inventory'!DW143</f>
        <v/>
      </c>
      <c r="DT158" s="305" t="str">
        <f>'[1]GHG Dashboard Data - Inventory'!DX143</f>
        <v/>
      </c>
      <c r="DU158" s="305" t="str">
        <f>'[1]GHG Dashboard Data - Inventory'!DY143</f>
        <v/>
      </c>
      <c r="DV158" s="305" t="str">
        <f>'[1]GHG Dashboard Data - Inventory'!DZ143</f>
        <v/>
      </c>
      <c r="DW158" s="305" t="str">
        <f>'[1]GHG Dashboard Data - Inventory'!EA143</f>
        <v/>
      </c>
      <c r="DX158" s="305" t="str">
        <f>'[1]GHG Dashboard Data - Inventory'!EB143</f>
        <v/>
      </c>
      <c r="DY158" s="306" t="str">
        <f>'[1]GHG Dashboard Data - Inventory'!EC143</f>
        <v/>
      </c>
      <c r="DZ158" s="307">
        <f>'[1]GHG Dashboard Data - Inventory'!ED143</f>
        <v>838623.46310145804</v>
      </c>
      <c r="EA158" s="307" t="str">
        <f>'[1]GHG Dashboard Data - Inventory'!EE143</f>
        <v/>
      </c>
      <c r="EB158" s="307">
        <f>'[1]GHG Dashboard Data - Inventory'!EF143</f>
        <v>7712405.0726001523</v>
      </c>
      <c r="EC158" s="307">
        <f>'[1]GHG Dashboard Data - Inventory'!EG143</f>
        <v>2197607.2014016192</v>
      </c>
      <c r="ED158" s="307">
        <f>'[1]GHG Dashboard Data - Inventory'!EH143</f>
        <v>18880416.195523124</v>
      </c>
      <c r="EE158" s="307" t="str">
        <f>'[1]GHG Dashboard Data - Inventory'!EI143</f>
        <v/>
      </c>
      <c r="EF158" s="307" t="str">
        <f>'[1]GHG Dashboard Data - Inventory'!EJ143</f>
        <v/>
      </c>
      <c r="EG158" s="307" t="str">
        <f>'[1]GHG Dashboard Data - Inventory'!EK143</f>
        <v/>
      </c>
      <c r="EH158" s="307">
        <f>'[1]GHG Dashboard Data - Inventory'!EL143</f>
        <v>12935.8</v>
      </c>
      <c r="EI158" s="307">
        <f>'[1]GHG Dashboard Data - Inventory'!EM143</f>
        <v>10587269.004573418</v>
      </c>
      <c r="EJ158" s="307" t="str">
        <f>'[1]GHG Dashboard Data - Inventory'!EN143</f>
        <v/>
      </c>
      <c r="EK158" s="307" t="str">
        <f>'[1]GHG Dashboard Data - Inventory'!EO143</f>
        <v/>
      </c>
      <c r="EL158" s="307" t="str">
        <f>'[1]GHG Dashboard Data - Inventory'!EP143</f>
        <v/>
      </c>
      <c r="EM158" s="307" t="str">
        <f>'[1]GHG Dashboard Data - Inventory'!EQ143</f>
        <v/>
      </c>
      <c r="EN158" s="307">
        <f>'[1]GHG Dashboard Data - Inventory'!ER143</f>
        <v>4900097.9876029994</v>
      </c>
      <c r="EO158" s="307">
        <f>'[1]GHG Dashboard Data - Inventory'!ES143</f>
        <v>275529.95315999998</v>
      </c>
      <c r="EP158" s="307" t="str">
        <f>'[1]GHG Dashboard Data - Inventory'!ET143</f>
        <v/>
      </c>
      <c r="EQ158" s="307" t="str">
        <f>'[1]GHG Dashboard Data - Inventory'!EU143</f>
        <v/>
      </c>
      <c r="ER158" s="307" t="str">
        <f>'[1]GHG Dashboard Data - Inventory'!EV143</f>
        <v/>
      </c>
      <c r="ES158" s="307" t="str">
        <f>'[1]GHG Dashboard Data - Inventory'!EW143</f>
        <v/>
      </c>
      <c r="ET158" s="307" t="str">
        <f>'[1]GHG Dashboard Data - Inventory'!EX143</f>
        <v/>
      </c>
      <c r="EU158" s="307" t="str">
        <f>'[1]GHG Dashboard Data - Inventory'!EY143</f>
        <v/>
      </c>
      <c r="EV158" s="307" t="str">
        <f>'[1]GHG Dashboard Data - Inventory'!EZ143</f>
        <v/>
      </c>
      <c r="EW158" s="308">
        <f t="shared" si="117"/>
        <v>21078023.396924742</v>
      </c>
      <c r="EX158" s="309">
        <f>'[1]GHG Dashboard Data - Inventory'!FA143</f>
        <v>32499242.412915457</v>
      </c>
      <c r="EY158" s="309">
        <f>'[1]GHG Dashboard Data - Inventory'!FB143</f>
        <v>10587269.004573418</v>
      </c>
      <c r="EZ158" s="309">
        <f>'[1]GHG Dashboard Data - Inventory'!FC143</f>
        <v>5175627.9407629995</v>
      </c>
      <c r="FA158" s="309">
        <f>'[1]GHG Dashboard Data - Inventory'!FD143</f>
        <v>32499242.412915457</v>
      </c>
      <c r="FB158" s="309">
        <f>'[1]GHG Dashboard Data - Inventory'!FE143</f>
        <v>10587269.004573418</v>
      </c>
      <c r="FC158" s="309">
        <f>'[1]GHG Dashboard Data - Inventory'!FF143</f>
        <v>5175627.9407629995</v>
      </c>
      <c r="FD158" s="309" t="str">
        <f>'[1]GHG Dashboard Data - Inventory'!FG143</f>
        <v/>
      </c>
      <c r="FE158" s="309" t="str">
        <f>'[1]GHG Dashboard Data - Inventory'!FH143</f>
        <v/>
      </c>
      <c r="FF158" s="309" t="str">
        <f>'[1]GHG Dashboard Data - Inventory'!B143</f>
        <v>Yes</v>
      </c>
      <c r="FG158" s="31" t="str">
        <f>IFERROR(VLOOKUP(E158,'Climate data-must not modify'!A:D,4,FALSE),"")</f>
        <v>Desert</v>
      </c>
      <c r="FH158" s="31">
        <f t="shared" si="118"/>
        <v>38036.206066701365</v>
      </c>
      <c r="FI158" s="31">
        <f t="shared" si="119"/>
        <v>653.76762275158001</v>
      </c>
      <c r="FJ158" s="35"/>
    </row>
    <row r="159" spans="1:166" s="31" customFormat="1">
      <c r="A159" s="31">
        <f t="shared" si="113"/>
        <v>11</v>
      </c>
      <c r="B159" s="31">
        <f t="shared" si="114"/>
        <v>144</v>
      </c>
      <c r="C159" s="34" t="str">
        <f t="shared" si="115"/>
        <v>Tokyo_2013</v>
      </c>
      <c r="D159" s="231">
        <f>'[1]GHG Dashboard Data - Inventory'!H144</f>
        <v>2013</v>
      </c>
      <c r="E159" s="156" t="str">
        <f>'[1]GHG Dashboard Data - Inventory'!C144</f>
        <v>Tokyo</v>
      </c>
      <c r="F159" s="156" t="str">
        <f>'[1]GHG Dashboard Data - Inventory'!D144</f>
        <v>Japan</v>
      </c>
      <c r="G159" s="156" t="str">
        <f>'[1]GHG Dashboard Data - Inventory'!E144</f>
        <v>East Asia and Oceania</v>
      </c>
      <c r="H159" s="156">
        <f>'[1]GHG Dashboard Data - Inventory'!K144</f>
        <v>13290000</v>
      </c>
      <c r="I159" s="156">
        <f>'[1]GHG Dashboard Data - Inventory'!L144</f>
        <v>2189</v>
      </c>
      <c r="J159" s="156">
        <f>'[1]GHG Dashboard Data - Inventory'!M144/1000000</f>
        <v>959221.49</v>
      </c>
      <c r="K159" s="156" t="str">
        <f>'[1]GHG Dashboard Data - Inventory'!J144</f>
        <v>BASIC</v>
      </c>
      <c r="L159" s="148">
        <f>'[1]GHG Dashboard Data - Inventory'!N144</f>
        <v>5368076.1657804828</v>
      </c>
      <c r="M159" s="148">
        <f>'[1]GHG Dashboard Data - Inventory'!O144</f>
        <v>15566206.020335777</v>
      </c>
      <c r="N159" s="149" t="str">
        <f>'[1]GHG Dashboard Data - Inventory'!P144</f>
        <v>IE</v>
      </c>
      <c r="O159" s="148">
        <f>'[1]GHG Dashboard Data - Inventory'!Q144</f>
        <v>3624978.0048381323</v>
      </c>
      <c r="P159" s="148">
        <f>'[1]GHG Dashboard Data - Inventory'!R144</f>
        <v>22718807.795074403</v>
      </c>
      <c r="Q159" s="149" t="str">
        <f>'[1]GHG Dashboard Data - Inventory'!S144</f>
        <v>IE</v>
      </c>
      <c r="R159" s="148">
        <f>'[1]GHG Dashboard Data - Inventory'!T144</f>
        <v>2096029.4094164956</v>
      </c>
      <c r="S159" s="148">
        <f>'[1]GHG Dashboard Data - Inventory'!U144</f>
        <v>2782413.2805550564</v>
      </c>
      <c r="T159" s="149" t="str">
        <f>'[1]GHG Dashboard Data - Inventory'!V144</f>
        <v>IE</v>
      </c>
      <c r="U159" s="148" t="str">
        <f>'[1]GHG Dashboard Data - Inventory'!W144</f>
        <v>IE</v>
      </c>
      <c r="V159" s="148">
        <f>'[1]GHG Dashboard Data - Inventory'!X144</f>
        <v>317883.86012154719</v>
      </c>
      <c r="W159" s="149" t="str">
        <f>'[1]GHG Dashboard Data - Inventory'!Y144</f>
        <v>IE</v>
      </c>
      <c r="X159" s="150">
        <f>'[1]GHG Dashboard Data - Inventory'!Z144</f>
        <v>6956035.0386880599</v>
      </c>
      <c r="Y159" s="148">
        <f>'[1]GHG Dashboard Data - Inventory'!AA144</f>
        <v>97906.881603002621</v>
      </c>
      <c r="Z159" s="148">
        <f>'[1]GHG Dashboard Data - Inventory'!AB144</f>
        <v>5039.7330996890141</v>
      </c>
      <c r="AA159" s="149" t="str">
        <f>'[1]GHG Dashboard Data - Inventory'!AC144</f>
        <v>IE</v>
      </c>
      <c r="AB159" s="148" t="str">
        <f>'[1]GHG Dashboard Data - Inventory'!AD144</f>
        <v>NO</v>
      </c>
      <c r="AC159" s="148" t="str">
        <f>'[1]GHG Dashboard Data - Inventory'!AE144</f>
        <v>NO</v>
      </c>
      <c r="AD159" s="149" t="str">
        <f>'[1]GHG Dashboard Data - Inventory'!AF144</f>
        <v>NO</v>
      </c>
      <c r="AE159" s="148" t="str">
        <f>'[1]GHG Dashboard Data - Inventory'!AG144</f>
        <v>NO</v>
      </c>
      <c r="AF159" s="148">
        <f>'[1]GHG Dashboard Data - Inventory'!AH144</f>
        <v>973.6438515463816</v>
      </c>
      <c r="AG159" s="148">
        <f>'[1]GHG Dashboard Data - Inventory'!AI144</f>
        <v>9367816.729000017</v>
      </c>
      <c r="AH159" s="148" t="str">
        <f>'[1]GHG Dashboard Data - Inventory'!AJ144</f>
        <v>IE</v>
      </c>
      <c r="AI159" s="149" t="str">
        <f>'[1]GHG Dashboard Data - Inventory'!AK144</f>
        <v>NE</v>
      </c>
      <c r="AJ159" s="148" t="str">
        <f>'[1]GHG Dashboard Data - Inventory'!AL144</f>
        <v>NO</v>
      </c>
      <c r="AK159" s="148">
        <f>'[1]GHG Dashboard Data - Inventory'!AM144</f>
        <v>2199029.7299259729</v>
      </c>
      <c r="AL159" s="149" t="str">
        <f>'[1]GHG Dashboard Data - Inventory'!AN144</f>
        <v>NE</v>
      </c>
      <c r="AM159" s="148">
        <f>'[1]GHG Dashboard Data - Inventory'!AO144</f>
        <v>187980.86615001567</v>
      </c>
      <c r="AN159" s="148" t="str">
        <f>'[1]GHG Dashboard Data - Inventory'!AP144</f>
        <v>NO</v>
      </c>
      <c r="AO159" s="149" t="str">
        <f>'[1]GHG Dashboard Data - Inventory'!AQ144</f>
        <v>NE</v>
      </c>
      <c r="AP159" s="148">
        <f>'[1]GHG Dashboard Data - Inventory'!AR144</f>
        <v>29588.034100946963</v>
      </c>
      <c r="AQ159" s="148" t="str">
        <f>'[1]GHG Dashboard Data - Inventory'!AS144</f>
        <v>NO</v>
      </c>
      <c r="AR159" s="149" t="str">
        <f>'[1]GHG Dashboard Data - Inventory'!AT144</f>
        <v>NE</v>
      </c>
      <c r="AS159" s="148" t="str">
        <f>'[1]GHG Dashboard Data - Inventory'!AU144</f>
        <v>IE</v>
      </c>
      <c r="AT159" s="148" t="str">
        <f>'[1]GHG Dashboard Data - Inventory'!AV144</f>
        <v>IE</v>
      </c>
      <c r="AU159" s="149" t="str">
        <f>'[1]GHG Dashboard Data - Inventory'!AW144</f>
        <v>NO</v>
      </c>
      <c r="AV159" s="148">
        <f>'[1]GHG Dashboard Data - Inventory'!AX144</f>
        <v>491681.23595500004</v>
      </c>
      <c r="AW159" s="148" t="str">
        <f>'[1]GHG Dashboard Data - Inventory'!AY144</f>
        <v>NO</v>
      </c>
      <c r="AX159" s="150" t="str">
        <f>'[1]GHG Dashboard Data - Inventory'!AZ144</f>
        <v>NO</v>
      </c>
      <c r="AY159" s="148" t="str">
        <f>'[1]GHG Dashboard Data - Inventory'!BA144</f>
        <v>NO</v>
      </c>
      <c r="AZ159" s="148" t="str">
        <f>'[1]GHG Dashboard Data - Inventory'!BB144</f>
        <v>NO</v>
      </c>
      <c r="BA159" s="150" t="str">
        <f>'[1]GHG Dashboard Data - Inventory'!BC144</f>
        <v>NO</v>
      </c>
      <c r="BB159" s="148">
        <f>'[1]GHG Dashboard Data - Inventory'!BD144</f>
        <v>877183.23216592288</v>
      </c>
      <c r="BC159" s="148">
        <f>'[1]GHG Dashboard Data - Inventory'!BE144</f>
        <v>207526.59107246654</v>
      </c>
      <c r="BD159" s="150" t="str">
        <f>'[1]GHG Dashboard Data - Inventory'!BF144</f>
        <v>NO</v>
      </c>
      <c r="BE159" s="148">
        <f>'[1]GHG Dashboard Data - Inventory'!BG144</f>
        <v>142276.74003411643</v>
      </c>
      <c r="BF159" s="148" t="str">
        <f>'[1]GHG Dashboard Data - Inventory'!BH144</f>
        <v>IE</v>
      </c>
      <c r="BG159" s="150" t="str">
        <f>'[1]GHG Dashboard Data - Inventory'!BI144</f>
        <v>NO</v>
      </c>
      <c r="BH159" s="149" t="str">
        <f>'[1]GHG Dashboard Data - Inventory'!BJ144</f>
        <v>NE</v>
      </c>
      <c r="BI159" s="149" t="str">
        <f>'[1]GHG Dashboard Data - Inventory'!BK144</f>
        <v>NE</v>
      </c>
      <c r="BJ159" s="149" t="str">
        <f>'[1]GHG Dashboard Data - Inventory'!BL144</f>
        <v>NE</v>
      </c>
      <c r="BK159" s="149" t="str">
        <f>'[1]GHG Dashboard Data - Inventory'!BM144</f>
        <v>NE</v>
      </c>
      <c r="BL159" s="149" t="str">
        <f>'[1]GHG Dashboard Data - Inventory'!BN144</f>
        <v>NE</v>
      </c>
      <c r="BM159" s="151" t="str">
        <f>'[1]GHG Dashboard Data - Inventory'!BO144</f>
        <v>NO</v>
      </c>
      <c r="BN159" s="269">
        <f>'[1]GHG Dashboard Data - Inventory'!BP144</f>
        <v>0</v>
      </c>
      <c r="BO159" s="269">
        <f>'[1]GHG Dashboard Data - Inventory'!BQ144</f>
        <v>0</v>
      </c>
      <c r="BP159" s="269">
        <f>'[1]GHG Dashboard Data - Inventory'!BR144</f>
        <v>0</v>
      </c>
      <c r="BQ159" s="269">
        <f>'[1]GHG Dashboard Data - Inventory'!BS144</f>
        <v>0</v>
      </c>
      <c r="BR159" s="269">
        <f>'[1]GHG Dashboard Data - Inventory'!BT144</f>
        <v>0</v>
      </c>
      <c r="BS159" s="269">
        <f>'[1]GHG Dashboard Data - Inventory'!BU144</f>
        <v>0</v>
      </c>
      <c r="BT159" s="152" t="str">
        <f t="shared" si="116"/>
        <v>Tokyo_2013</v>
      </c>
      <c r="BU159" s="152">
        <f>'[1]GHG Dashboard Data - Inventory'!BW144</f>
        <v>66081397.953080595</v>
      </c>
      <c r="BV159" s="152">
        <f>'[1]GHG Dashboard Data - Inventory'!BX144</f>
        <v>66081397.953080595</v>
      </c>
      <c r="BW159" s="152">
        <f>'[1]GHG Dashboard Data - Inventory'!BY144</f>
        <v>66081397.953080595</v>
      </c>
      <c r="BX159" s="152">
        <f>'[1]GHG Dashboard Data - Inventory'!BZ144</f>
        <v>29240525.981583733</v>
      </c>
      <c r="BY159" s="302">
        <f>'[1]GHG Dashboard Data - Inventory'!CA144</f>
        <v>52578314.794676133</v>
      </c>
      <c r="BZ159" s="302">
        <f>'[1]GHG Dashboard Data - Inventory'!CB144</f>
        <v>11784415.359176952</v>
      </c>
      <c r="CA159" s="302">
        <f>'[1]GHG Dashboard Data - Inventory'!CC144</f>
        <v>1718667.7992275059</v>
      </c>
      <c r="CB159" s="303">
        <f>'[1]GHG Dashboard Data - Inventory'!CD144</f>
        <v>52578314.794676133</v>
      </c>
      <c r="CC159" s="303">
        <f>'[1]GHG Dashboard Data - Inventory'!CE144</f>
        <v>11784415.359176952</v>
      </c>
      <c r="CD159" s="303">
        <f>'[1]GHG Dashboard Data - Inventory'!CF144</f>
        <v>1718667.7992275059</v>
      </c>
      <c r="CE159" s="303" t="str">
        <f>'[1]GHG Dashboard Data - Inventory'!CG144</f>
        <v/>
      </c>
      <c r="CF159" s="303" t="str">
        <f>'[1]GHG Dashboard Data - Inventory'!CH144</f>
        <v/>
      </c>
      <c r="CG159" s="304">
        <f>'[1]GHG Dashboard Data - Inventory'!CI144</f>
        <v>18143999.144177716</v>
      </c>
      <c r="CH159" s="304">
        <f>'[1]GHG Dashboard Data - Inventory'!CK144</f>
        <v>9585385.6292509791</v>
      </c>
      <c r="CI159" s="304">
        <f>SUM('[1]GHG Dashboard Data - Inventory'!CL144:CM144)</f>
        <v>1511141.2081550392</v>
      </c>
      <c r="CJ159" s="304" t="str">
        <f>'[1]GHG Dashboard Data - Inventory'!CN144</f>
        <v/>
      </c>
      <c r="CK159" s="304" t="str">
        <f>'[1]GHG Dashboard Data - Inventory'!CO144</f>
        <v/>
      </c>
      <c r="CL159" s="302">
        <f>'[1]GHG Dashboard Data - Inventory'!CP144</f>
        <v>20934282.18611626</v>
      </c>
      <c r="CM159" s="302">
        <f>'[1]GHG Dashboard Data - Inventory'!CQ144</f>
        <v>26343785.799912535</v>
      </c>
      <c r="CN159" s="302">
        <f>'[1]GHG Dashboard Data - Inventory'!CR144</f>
        <v>4878442.6899715522</v>
      </c>
      <c r="CO159" s="302">
        <f>'[1]GHG Dashboard Data - Inventory'!CS144</f>
        <v>317883.86012154719</v>
      </c>
      <c r="CP159" s="302">
        <f>'[1]GHG Dashboard Data - Inventory'!CT144</f>
        <v>102946.61470269163</v>
      </c>
      <c r="CQ159" s="302" t="str">
        <f>'[1]GHG Dashboard Data - Inventory'!CU144</f>
        <v/>
      </c>
      <c r="CR159" s="302" t="str">
        <f>'[1]GHG Dashboard Data - Inventory'!CV144</f>
        <v/>
      </c>
      <c r="CS159" s="302">
        <f>'[1]GHG Dashboard Data - Inventory'!CW144</f>
        <v>973.6438515463816</v>
      </c>
      <c r="CT159" s="302">
        <f>'[1]GHG Dashboard Data - Inventory'!CX144</f>
        <v>9367816.729000017</v>
      </c>
      <c r="CU159" s="302">
        <f>'[1]GHG Dashboard Data - Inventory'!CY144</f>
        <v>2199029.7299259729</v>
      </c>
      <c r="CV159" s="302">
        <f>'[1]GHG Dashboard Data - Inventory'!CZ144</f>
        <v>187980.86615001567</v>
      </c>
      <c r="CW159" s="302">
        <f>'[1]GHG Dashboard Data - Inventory'!DA144</f>
        <v>29588.034100946963</v>
      </c>
      <c r="CX159" s="302" t="str">
        <f>'[1]GHG Dashboard Data - Inventory'!DB144</f>
        <v/>
      </c>
      <c r="CY159" s="302">
        <f>'[1]GHG Dashboard Data - Inventory'!DC144</f>
        <v>491681.23595500004</v>
      </c>
      <c r="CZ159" s="302" t="str">
        <f>'[1]GHG Dashboard Data - Inventory'!DD144</f>
        <v/>
      </c>
      <c r="DA159" s="302">
        <f>'[1]GHG Dashboard Data - Inventory'!DE144</f>
        <v>1084709.8232383893</v>
      </c>
      <c r="DB159" s="302">
        <f>'[1]GHG Dashboard Data - Inventory'!DF144</f>
        <v>142276.74003411643</v>
      </c>
      <c r="DC159" s="305">
        <f>'[1]GHG Dashboard Data - Inventory'!DG144</f>
        <v>20934282.18611626</v>
      </c>
      <c r="DD159" s="305">
        <f>'[1]GHG Dashboard Data - Inventory'!DH144</f>
        <v>26343785.799912535</v>
      </c>
      <c r="DE159" s="305">
        <f>'[1]GHG Dashboard Data - Inventory'!DI144</f>
        <v>4878442.6899715522</v>
      </c>
      <c r="DF159" s="305">
        <f>'[1]GHG Dashboard Data - Inventory'!DJ144</f>
        <v>317883.86012154719</v>
      </c>
      <c r="DG159" s="305">
        <f>'[1]GHG Dashboard Data - Inventory'!DK144</f>
        <v>102946.61470269163</v>
      </c>
      <c r="DH159" s="305" t="str">
        <f>'[1]GHG Dashboard Data - Inventory'!DL144</f>
        <v/>
      </c>
      <c r="DI159" s="305" t="str">
        <f>'[1]GHG Dashboard Data - Inventory'!DM144</f>
        <v/>
      </c>
      <c r="DJ159" s="305">
        <f>'[1]GHG Dashboard Data - Inventory'!DN144</f>
        <v>973.6438515463816</v>
      </c>
      <c r="DK159" s="305">
        <f>'[1]GHG Dashboard Data - Inventory'!DO144</f>
        <v>9367816.729000017</v>
      </c>
      <c r="DL159" s="305">
        <f>'[1]GHG Dashboard Data - Inventory'!DP144</f>
        <v>2199029.7299259729</v>
      </c>
      <c r="DM159" s="305">
        <f>'[1]GHG Dashboard Data - Inventory'!DQ144</f>
        <v>187980.86615001567</v>
      </c>
      <c r="DN159" s="305">
        <f>'[1]GHG Dashboard Data - Inventory'!DR144</f>
        <v>29588.034100946963</v>
      </c>
      <c r="DO159" s="305" t="str">
        <f>'[1]GHG Dashboard Data - Inventory'!DS144</f>
        <v/>
      </c>
      <c r="DP159" s="305">
        <f>'[1]GHG Dashboard Data - Inventory'!DT144</f>
        <v>491681.23595500004</v>
      </c>
      <c r="DQ159" s="305" t="str">
        <f>'[1]GHG Dashboard Data - Inventory'!DU144</f>
        <v/>
      </c>
      <c r="DR159" s="305">
        <f>'[1]GHG Dashboard Data - Inventory'!DV144</f>
        <v>1084709.8232383893</v>
      </c>
      <c r="DS159" s="305">
        <f>'[1]GHG Dashboard Data - Inventory'!DW144</f>
        <v>142276.74003411643</v>
      </c>
      <c r="DT159" s="305" t="str">
        <f>'[1]GHG Dashboard Data - Inventory'!DX144</f>
        <v/>
      </c>
      <c r="DU159" s="305" t="str">
        <f>'[1]GHG Dashboard Data - Inventory'!DY144</f>
        <v/>
      </c>
      <c r="DV159" s="305" t="str">
        <f>'[1]GHG Dashboard Data - Inventory'!DZ144</f>
        <v/>
      </c>
      <c r="DW159" s="305" t="str">
        <f>'[1]GHG Dashboard Data - Inventory'!EA144</f>
        <v/>
      </c>
      <c r="DX159" s="305" t="str">
        <f>'[1]GHG Dashboard Data - Inventory'!EB144</f>
        <v/>
      </c>
      <c r="DY159" s="306" t="str">
        <f>'[1]GHG Dashboard Data - Inventory'!EC144</f>
        <v/>
      </c>
      <c r="DZ159" s="307">
        <f>'[1]GHG Dashboard Data - Inventory'!ED144</f>
        <v>5368076.1657804828</v>
      </c>
      <c r="EA159" s="307">
        <f>'[1]GHG Dashboard Data - Inventory'!EE144</f>
        <v>3624978.0048381323</v>
      </c>
      <c r="EB159" s="307">
        <f>'[1]GHG Dashboard Data - Inventory'!EF144</f>
        <v>2096029.4094164956</v>
      </c>
      <c r="EC159" s="307" t="str">
        <f>'[1]GHG Dashboard Data - Inventory'!EG144</f>
        <v/>
      </c>
      <c r="ED159" s="307">
        <f>'[1]GHG Dashboard Data - Inventory'!EH144</f>
        <v>6956035.0386880599</v>
      </c>
      <c r="EE159" s="307">
        <f>'[1]GHG Dashboard Data - Inventory'!EI144</f>
        <v>97906.881603002621</v>
      </c>
      <c r="EF159" s="307" t="str">
        <f>'[1]GHG Dashboard Data - Inventory'!EJ144</f>
        <v/>
      </c>
      <c r="EG159" s="307" t="str">
        <f>'[1]GHG Dashboard Data - Inventory'!EK144</f>
        <v/>
      </c>
      <c r="EH159" s="307">
        <f>'[1]GHG Dashboard Data - Inventory'!EL144</f>
        <v>973.6438515463816</v>
      </c>
      <c r="EI159" s="307">
        <f>'[1]GHG Dashboard Data - Inventory'!EM144</f>
        <v>9367816.729000017</v>
      </c>
      <c r="EJ159" s="307" t="str">
        <f>'[1]GHG Dashboard Data - Inventory'!EN144</f>
        <v/>
      </c>
      <c r="EK159" s="307">
        <f>'[1]GHG Dashboard Data - Inventory'!EO144</f>
        <v>187980.86615001567</v>
      </c>
      <c r="EL159" s="307">
        <f>'[1]GHG Dashboard Data - Inventory'!EP144</f>
        <v>29588.034100946963</v>
      </c>
      <c r="EM159" s="307" t="str">
        <f>'[1]GHG Dashboard Data - Inventory'!EQ144</f>
        <v/>
      </c>
      <c r="EN159" s="307">
        <f>'[1]GHG Dashboard Data - Inventory'!ER144</f>
        <v>491681.23595500004</v>
      </c>
      <c r="EO159" s="307" t="str">
        <f>'[1]GHG Dashboard Data - Inventory'!ES144</f>
        <v/>
      </c>
      <c r="EP159" s="307">
        <f>'[1]GHG Dashboard Data - Inventory'!ET144</f>
        <v>877183.23216592288</v>
      </c>
      <c r="EQ159" s="307">
        <f>'[1]GHG Dashboard Data - Inventory'!EU144</f>
        <v>142276.74003411643</v>
      </c>
      <c r="ER159" s="307" t="str">
        <f>'[1]GHG Dashboard Data - Inventory'!EV144</f>
        <v/>
      </c>
      <c r="ES159" s="307" t="str">
        <f>'[1]GHG Dashboard Data - Inventory'!EW144</f>
        <v/>
      </c>
      <c r="ET159" s="307" t="str">
        <f>'[1]GHG Dashboard Data - Inventory'!EX144</f>
        <v/>
      </c>
      <c r="EU159" s="307" t="str">
        <f>'[1]GHG Dashboard Data - Inventory'!EY144</f>
        <v/>
      </c>
      <c r="EV159" s="307" t="str">
        <f>'[1]GHG Dashboard Data - Inventory'!EZ144</f>
        <v/>
      </c>
      <c r="EW159" s="308">
        <f t="shared" si="117"/>
        <v>6956035.0386880599</v>
      </c>
      <c r="EX159" s="309">
        <f>'[1]GHG Dashboard Data - Inventory'!FA144</f>
        <v>52578314.794676133</v>
      </c>
      <c r="EY159" s="309">
        <f>'[1]GHG Dashboard Data - Inventory'!FB144</f>
        <v>11784415.359176952</v>
      </c>
      <c r="EZ159" s="309">
        <f>'[1]GHG Dashboard Data - Inventory'!FC144</f>
        <v>1718667.7992275059</v>
      </c>
      <c r="FA159" s="309">
        <f>'[1]GHG Dashboard Data - Inventory'!FD144</f>
        <v>52578314.794676133</v>
      </c>
      <c r="FB159" s="309">
        <f>'[1]GHG Dashboard Data - Inventory'!FE144</f>
        <v>11784415.359176952</v>
      </c>
      <c r="FC159" s="309">
        <f>'[1]GHG Dashboard Data - Inventory'!FF144</f>
        <v>1718667.7992275059</v>
      </c>
      <c r="FD159" s="309" t="str">
        <f>'[1]GHG Dashboard Data - Inventory'!FG144</f>
        <v/>
      </c>
      <c r="FE159" s="309" t="str">
        <f>'[1]GHG Dashboard Data - Inventory'!FH144</f>
        <v/>
      </c>
      <c r="FF159" s="309" t="str">
        <f>'[1]GHG Dashboard Data - Inventory'!B144</f>
        <v>Yes</v>
      </c>
      <c r="FG159" s="31" t="str">
        <f>IFERROR(VLOOKUP(E159,'Climate data-must not modify'!A:D,4,FALSE),"")</f>
        <v>Sub-tropical</v>
      </c>
      <c r="FH159" s="31">
        <f t="shared" si="118"/>
        <v>72176.184349134681</v>
      </c>
      <c r="FI159" s="31">
        <f t="shared" si="119"/>
        <v>6071.2654179990859</v>
      </c>
      <c r="FJ159" s="35"/>
    </row>
    <row r="160" spans="1:166" s="31" customFormat="1">
      <c r="A160" s="31">
        <f t="shared" si="113"/>
        <v>11</v>
      </c>
      <c r="B160" s="31">
        <f t="shared" si="114"/>
        <v>145</v>
      </c>
      <c r="C160" s="34" t="str">
        <f t="shared" si="115"/>
        <v>Montréal_2013</v>
      </c>
      <c r="D160" s="231">
        <f>'[1]GHG Dashboard Data - Inventory'!H145</f>
        <v>2013</v>
      </c>
      <c r="E160" s="156" t="str">
        <f>'[1]GHG Dashboard Data - Inventory'!C145</f>
        <v>Montréal</v>
      </c>
      <c r="F160" s="156" t="str">
        <f>'[1]GHG Dashboard Data - Inventory'!D145</f>
        <v>Canada</v>
      </c>
      <c r="G160" s="156" t="str">
        <f>'[1]GHG Dashboard Data - Inventory'!E145</f>
        <v>North America</v>
      </c>
      <c r="H160" s="156">
        <f>'[1]GHG Dashboard Data - Inventory'!K145</f>
        <v>1959987</v>
      </c>
      <c r="I160" s="156">
        <f>'[1]GHG Dashboard Data - Inventory'!L145</f>
        <v>499.1</v>
      </c>
      <c r="J160" s="156">
        <f>'[1]GHG Dashboard Data - Inventory'!M145/1000000</f>
        <v>94951.51</v>
      </c>
      <c r="K160" s="156" t="str">
        <f>'[1]GHG Dashboard Data - Inventory'!J145</f>
        <v>BASIC</v>
      </c>
      <c r="L160" s="148">
        <f>'[1]GHG Dashboard Data - Inventory'!N145</f>
        <v>1241748.4813261065</v>
      </c>
      <c r="M160" s="148">
        <f>'[1]GHG Dashboard Data - Inventory'!O145</f>
        <v>33522.5</v>
      </c>
      <c r="N160" s="149" t="str">
        <f>'[1]GHG Dashboard Data - Inventory'!P145</f>
        <v>IE</v>
      </c>
      <c r="O160" s="148">
        <f>'[1]GHG Dashboard Data - Inventory'!Q145</f>
        <v>1662628.756880929</v>
      </c>
      <c r="P160" s="148">
        <f>'[1]GHG Dashboard Data - Inventory'!R145</f>
        <v>22784.999999999996</v>
      </c>
      <c r="Q160" s="149" t="str">
        <f>'[1]GHG Dashboard Data - Inventory'!S145</f>
        <v>IE</v>
      </c>
      <c r="R160" s="148">
        <f>'[1]GHG Dashboard Data - Inventory'!T145</f>
        <v>991554.03935834987</v>
      </c>
      <c r="S160" s="148">
        <f>'[1]GHG Dashboard Data - Inventory'!U145</f>
        <v>5604.5499999999993</v>
      </c>
      <c r="T160" s="149" t="str">
        <f>'[1]GHG Dashboard Data - Inventory'!V145</f>
        <v>IE</v>
      </c>
      <c r="U160" s="148">
        <f>'[1]GHG Dashboard Data - Inventory'!W145</f>
        <v>1117995.0756192112</v>
      </c>
      <c r="V160" s="148" t="str">
        <f>'[1]GHG Dashboard Data - Inventory'!X145</f>
        <v>IE</v>
      </c>
      <c r="W160" s="149" t="str">
        <f>'[1]GHG Dashboard Data - Inventory'!Y145</f>
        <v>IE</v>
      </c>
      <c r="X160" s="150">
        <f>'[1]GHG Dashboard Data - Inventory'!Z145</f>
        <v>5391.9229999999998</v>
      </c>
      <c r="Y160" s="148" t="str">
        <f>'[1]GHG Dashboard Data - Inventory'!AA145</f>
        <v>IE</v>
      </c>
      <c r="Z160" s="148" t="str">
        <f>'[1]GHG Dashboard Data - Inventory'!AB145</f>
        <v>IE</v>
      </c>
      <c r="AA160" s="149" t="str">
        <f>'[1]GHG Dashboard Data - Inventory'!AC145</f>
        <v>IE</v>
      </c>
      <c r="AB160" s="148" t="str">
        <f>'[1]GHG Dashboard Data - Inventory'!AD145</f>
        <v>IE</v>
      </c>
      <c r="AC160" s="148" t="str">
        <f>'[1]GHG Dashboard Data - Inventory'!AE145</f>
        <v>IE</v>
      </c>
      <c r="AD160" s="149" t="str">
        <f>'[1]GHG Dashboard Data - Inventory'!AF145</f>
        <v>IE</v>
      </c>
      <c r="AE160" s="148" t="str">
        <f>'[1]GHG Dashboard Data - Inventory'!AG145</f>
        <v>NO</v>
      </c>
      <c r="AF160" s="148">
        <f>'[1]GHG Dashboard Data - Inventory'!AH145</f>
        <v>12579.825987355529</v>
      </c>
      <c r="AG160" s="148">
        <f>'[1]GHG Dashboard Data - Inventory'!AI145</f>
        <v>3566821.1232677586</v>
      </c>
      <c r="AH160" s="148" t="str">
        <f>'[1]GHG Dashboard Data - Inventory'!AJ145</f>
        <v>IE</v>
      </c>
      <c r="AI160" s="149" t="str">
        <f>'[1]GHG Dashboard Data - Inventory'!AK145</f>
        <v>NE</v>
      </c>
      <c r="AJ160" s="148">
        <f>'[1]GHG Dashboard Data - Inventory'!AL145</f>
        <v>211492.0811336482</v>
      </c>
      <c r="AK160" s="148" t="str">
        <f>'[1]GHG Dashboard Data - Inventory'!AM145</f>
        <v>IE</v>
      </c>
      <c r="AL160" s="149" t="str">
        <f>'[1]GHG Dashboard Data - Inventory'!AN145</f>
        <v>NE</v>
      </c>
      <c r="AM160" s="148">
        <f>'[1]GHG Dashboard Data - Inventory'!AO145</f>
        <v>230718.6339639799</v>
      </c>
      <c r="AN160" s="148" t="str">
        <f>'[1]GHG Dashboard Data - Inventory'!AP145</f>
        <v>IE</v>
      </c>
      <c r="AO160" s="149" t="str">
        <f>'[1]GHG Dashboard Data - Inventory'!AQ145</f>
        <v>NE</v>
      </c>
      <c r="AP160" s="148">
        <f>'[1]GHG Dashboard Data - Inventory'!AR145</f>
        <v>617399.94591618225</v>
      </c>
      <c r="AQ160" s="148" t="str">
        <f>'[1]GHG Dashboard Data - Inventory'!AS145</f>
        <v>IE</v>
      </c>
      <c r="AR160" s="149" t="str">
        <f>'[1]GHG Dashboard Data - Inventory'!AT145</f>
        <v>NE</v>
      </c>
      <c r="AS160" s="148">
        <f>'[1]GHG Dashboard Data - Inventory'!AU145</f>
        <v>38495.601629093813</v>
      </c>
      <c r="AT160" s="148" t="str">
        <f>'[1]GHG Dashboard Data - Inventory'!AV145</f>
        <v>IE</v>
      </c>
      <c r="AU160" s="149" t="str">
        <f>'[1]GHG Dashboard Data - Inventory'!AW145</f>
        <v>NE</v>
      </c>
      <c r="AV160" s="148">
        <f>'[1]GHG Dashboard Data - Inventory'!AX145</f>
        <v>26116.290565666157</v>
      </c>
      <c r="AW160" s="148">
        <f>'[1]GHG Dashboard Data - Inventory'!AY145</f>
        <v>290458.83623749984</v>
      </c>
      <c r="AX160" s="150" t="str">
        <f>'[1]GHG Dashboard Data - Inventory'!AZ145</f>
        <v>IE</v>
      </c>
      <c r="AY160" s="148">
        <f>'[1]GHG Dashboard Data - Inventory'!BA145</f>
        <v>2050.4349299999994</v>
      </c>
      <c r="AZ160" s="148">
        <f>'[1]GHG Dashboard Data - Inventory'!BB145</f>
        <v>5206.9052519999987</v>
      </c>
      <c r="BA160" s="150" t="str">
        <f>'[1]GHG Dashboard Data - Inventory'!BC145</f>
        <v>IE</v>
      </c>
      <c r="BB160" s="148">
        <f>'[1]GHG Dashboard Data - Inventory'!BD145</f>
        <v>83362.425000000003</v>
      </c>
      <c r="BC160" s="148" t="str">
        <f>'[1]GHG Dashboard Data - Inventory'!BE145</f>
        <v>NO</v>
      </c>
      <c r="BD160" s="150" t="str">
        <f>'[1]GHG Dashboard Data - Inventory'!BF145</f>
        <v>NO</v>
      </c>
      <c r="BE160" s="148">
        <f>'[1]GHG Dashboard Data - Inventory'!BG145</f>
        <v>37014.054340499999</v>
      </c>
      <c r="BF160" s="148" t="str">
        <f>'[1]GHG Dashboard Data - Inventory'!BH145</f>
        <v>NO</v>
      </c>
      <c r="BG160" s="150" t="str">
        <f>'[1]GHG Dashboard Data - Inventory'!BI145</f>
        <v>NO</v>
      </c>
      <c r="BH160" s="149">
        <f>'[1]GHG Dashboard Data - Inventory'!BJ145</f>
        <v>170078.24869960002</v>
      </c>
      <c r="BI160" s="149">
        <f>'[1]GHG Dashboard Data - Inventory'!BK145</f>
        <v>713305.11000530445</v>
      </c>
      <c r="BJ160" s="149">
        <f>'[1]GHG Dashboard Data - Inventory'!BL145</f>
        <v>610.92012127713031</v>
      </c>
      <c r="BK160" s="149" t="str">
        <f>'[1]GHG Dashboard Data - Inventory'!BM145</f>
        <v>NE</v>
      </c>
      <c r="BL160" s="149">
        <f>'[1]GHG Dashboard Data - Inventory'!BN145</f>
        <v>438.26878265533264</v>
      </c>
      <c r="BM160" s="151" t="str">
        <f>'[1]GHG Dashboard Data - Inventory'!BO145</f>
        <v>NE</v>
      </c>
      <c r="BN160" s="269">
        <f>'[1]GHG Dashboard Data - Inventory'!BP145</f>
        <v>0</v>
      </c>
      <c r="BO160" s="269">
        <f>'[1]GHG Dashboard Data - Inventory'!BQ145</f>
        <v>0</v>
      </c>
      <c r="BP160" s="269">
        <f>'[1]GHG Dashboard Data - Inventory'!BR145</f>
        <v>0</v>
      </c>
      <c r="BQ160" s="269">
        <f>'[1]GHG Dashboard Data - Inventory'!BS145</f>
        <v>0</v>
      </c>
      <c r="BR160" s="269">
        <f>'[1]GHG Dashboard Data - Inventory'!BT145</f>
        <v>0</v>
      </c>
      <c r="BS160" s="269">
        <f>'[1]GHG Dashboard Data - Inventory'!BU145</f>
        <v>0</v>
      </c>
      <c r="BT160" s="152" t="str">
        <f t="shared" si="116"/>
        <v>Montréal_2013</v>
      </c>
      <c r="BU160" s="152">
        <f>'[1]GHG Dashboard Data - Inventory'!BW145</f>
        <v>10197554.561408279</v>
      </c>
      <c r="BV160" s="152">
        <f>'[1]GHG Dashboard Data - Inventory'!BX145</f>
        <v>11081987.109017117</v>
      </c>
      <c r="BW160" s="152">
        <f>'[1]GHG Dashboard Data - Inventory'!BY145</f>
        <v>11081987.109017117</v>
      </c>
      <c r="BX160" s="152">
        <f>'[1]GHG Dashboard Data - Inventory'!BZ145</f>
        <v>10729801.240527619</v>
      </c>
      <c r="BY160" s="302">
        <f>'[1]GHG Dashboard Data - Inventory'!CA145</f>
        <v>5088418.2291719522</v>
      </c>
      <c r="BZ160" s="302">
        <f>'[1]GHG Dashboard Data - Inventory'!CB145</f>
        <v>4664927.3859106628</v>
      </c>
      <c r="CA160" s="302">
        <f>'[1]GHG Dashboard Data - Inventory'!CC145</f>
        <v>444208.94632566598</v>
      </c>
      <c r="CB160" s="303">
        <f>'[1]GHG Dashboard Data - Inventory'!CD145</f>
        <v>5088418.2291719522</v>
      </c>
      <c r="CC160" s="303">
        <f>'[1]GHG Dashboard Data - Inventory'!CE145</f>
        <v>4664927.3859106628</v>
      </c>
      <c r="CD160" s="303">
        <f>'[1]GHG Dashboard Data - Inventory'!CF145</f>
        <v>444208.94632566598</v>
      </c>
      <c r="CE160" s="303">
        <f>'[1]GHG Dashboard Data - Inventory'!CG145</f>
        <v>883383.35870490444</v>
      </c>
      <c r="CF160" s="303">
        <f>'[1]GHG Dashboard Data - Inventory'!CH145</f>
        <v>1049.1889039324628</v>
      </c>
      <c r="CG160" s="304">
        <f>'[1]GHG Dashboard Data - Inventory'!CI145</f>
        <v>5031898.1021719528</v>
      </c>
      <c r="CH160" s="304">
        <f>'[1]GHG Dashboard Data - Inventory'!CK145</f>
        <v>4664927.3859106628</v>
      </c>
      <c r="CI160" s="304">
        <f>SUM('[1]GHG Dashboard Data - Inventory'!CL145:CM145)</f>
        <v>148543.20483616617</v>
      </c>
      <c r="CJ160" s="304">
        <f>'[1]GHG Dashboard Data - Inventory'!CN145</f>
        <v>883383.35870490444</v>
      </c>
      <c r="CK160" s="304">
        <f>'[1]GHG Dashboard Data - Inventory'!CO145</f>
        <v>1049.1889039324628</v>
      </c>
      <c r="CL160" s="302">
        <f>'[1]GHG Dashboard Data - Inventory'!CP145</f>
        <v>1275270.9813261065</v>
      </c>
      <c r="CM160" s="302">
        <f>'[1]GHG Dashboard Data - Inventory'!CQ145</f>
        <v>1685413.756880929</v>
      </c>
      <c r="CN160" s="302">
        <f>'[1]GHG Dashboard Data - Inventory'!CR145</f>
        <v>997158.58935834991</v>
      </c>
      <c r="CO160" s="302">
        <f>'[1]GHG Dashboard Data - Inventory'!CS145</f>
        <v>1117995.0756192112</v>
      </c>
      <c r="CP160" s="302" t="str">
        <f>'[1]GHG Dashboard Data - Inventory'!CT145</f>
        <v/>
      </c>
      <c r="CQ160" s="302" t="str">
        <f>'[1]GHG Dashboard Data - Inventory'!CU145</f>
        <v/>
      </c>
      <c r="CR160" s="302" t="str">
        <f>'[1]GHG Dashboard Data - Inventory'!CV145</f>
        <v/>
      </c>
      <c r="CS160" s="302">
        <f>'[1]GHG Dashboard Data - Inventory'!CW145</f>
        <v>12579.825987355529</v>
      </c>
      <c r="CT160" s="302">
        <f>'[1]GHG Dashboard Data - Inventory'!CX145</f>
        <v>3566821.1232677586</v>
      </c>
      <c r="CU160" s="302">
        <f>'[1]GHG Dashboard Data - Inventory'!CY145</f>
        <v>211492.0811336482</v>
      </c>
      <c r="CV160" s="302">
        <f>'[1]GHG Dashboard Data - Inventory'!CZ145</f>
        <v>230718.6339639799</v>
      </c>
      <c r="CW160" s="302">
        <f>'[1]GHG Dashboard Data - Inventory'!DA145</f>
        <v>617399.94591618225</v>
      </c>
      <c r="CX160" s="302">
        <f>'[1]GHG Dashboard Data - Inventory'!DB145</f>
        <v>38495.601629093813</v>
      </c>
      <c r="CY160" s="302">
        <f>'[1]GHG Dashboard Data - Inventory'!DC145</f>
        <v>316575.126803166</v>
      </c>
      <c r="CZ160" s="302">
        <f>'[1]GHG Dashboard Data - Inventory'!DD145</f>
        <v>7257.3401819999981</v>
      </c>
      <c r="DA160" s="302">
        <f>'[1]GHG Dashboard Data - Inventory'!DE145</f>
        <v>83362.425000000003</v>
      </c>
      <c r="DB160" s="302">
        <f>'[1]GHG Dashboard Data - Inventory'!DF145</f>
        <v>37014.054340499999</v>
      </c>
      <c r="DC160" s="305">
        <f>'[1]GHG Dashboard Data - Inventory'!DG145</f>
        <v>1275270.9813261065</v>
      </c>
      <c r="DD160" s="305">
        <f>'[1]GHG Dashboard Data - Inventory'!DH145</f>
        <v>1685413.756880929</v>
      </c>
      <c r="DE160" s="305">
        <f>'[1]GHG Dashboard Data - Inventory'!DI145</f>
        <v>997158.58935834991</v>
      </c>
      <c r="DF160" s="305">
        <f>'[1]GHG Dashboard Data - Inventory'!DJ145</f>
        <v>1117995.0756192112</v>
      </c>
      <c r="DG160" s="305" t="str">
        <f>'[1]GHG Dashboard Data - Inventory'!DK145</f>
        <v/>
      </c>
      <c r="DH160" s="305" t="str">
        <f>'[1]GHG Dashboard Data - Inventory'!DL145</f>
        <v/>
      </c>
      <c r="DI160" s="305" t="str">
        <f>'[1]GHG Dashboard Data - Inventory'!DM145</f>
        <v/>
      </c>
      <c r="DJ160" s="305">
        <f>'[1]GHG Dashboard Data - Inventory'!DN145</f>
        <v>12579.825987355529</v>
      </c>
      <c r="DK160" s="305">
        <f>'[1]GHG Dashboard Data - Inventory'!DO145</f>
        <v>3566821.1232677586</v>
      </c>
      <c r="DL160" s="305">
        <f>'[1]GHG Dashboard Data - Inventory'!DP145</f>
        <v>211492.0811336482</v>
      </c>
      <c r="DM160" s="305">
        <f>'[1]GHG Dashboard Data - Inventory'!DQ145</f>
        <v>230718.6339639799</v>
      </c>
      <c r="DN160" s="305">
        <f>'[1]GHG Dashboard Data - Inventory'!DR145</f>
        <v>617399.94591618225</v>
      </c>
      <c r="DO160" s="305">
        <f>'[1]GHG Dashboard Data - Inventory'!DS145</f>
        <v>38495.601629093813</v>
      </c>
      <c r="DP160" s="305">
        <f>'[1]GHG Dashboard Data - Inventory'!DT145</f>
        <v>316575.126803166</v>
      </c>
      <c r="DQ160" s="305">
        <f>'[1]GHG Dashboard Data - Inventory'!DU145</f>
        <v>7257.3401819999981</v>
      </c>
      <c r="DR160" s="305">
        <f>'[1]GHG Dashboard Data - Inventory'!DV145</f>
        <v>83362.425000000003</v>
      </c>
      <c r="DS160" s="305">
        <f>'[1]GHG Dashboard Data - Inventory'!DW145</f>
        <v>37014.054340499999</v>
      </c>
      <c r="DT160" s="305">
        <f>'[1]GHG Dashboard Data - Inventory'!DX145</f>
        <v>170078.24869960002</v>
      </c>
      <c r="DU160" s="305">
        <f>'[1]GHG Dashboard Data - Inventory'!DY145</f>
        <v>713305.11000530445</v>
      </c>
      <c r="DV160" s="305">
        <f>'[1]GHG Dashboard Data - Inventory'!DZ145</f>
        <v>610.92012127713031</v>
      </c>
      <c r="DW160" s="305" t="str">
        <f>'[1]GHG Dashboard Data - Inventory'!EA145</f>
        <v/>
      </c>
      <c r="DX160" s="305">
        <f>'[1]GHG Dashboard Data - Inventory'!EB145</f>
        <v>438.26878265533264</v>
      </c>
      <c r="DY160" s="306" t="str">
        <f>'[1]GHG Dashboard Data - Inventory'!EC145</f>
        <v/>
      </c>
      <c r="DZ160" s="307">
        <f>'[1]GHG Dashboard Data - Inventory'!ED145</f>
        <v>1241748.4813261065</v>
      </c>
      <c r="EA160" s="307">
        <f>'[1]GHG Dashboard Data - Inventory'!EE145</f>
        <v>1662628.756880929</v>
      </c>
      <c r="EB160" s="307">
        <f>'[1]GHG Dashboard Data - Inventory'!EF145</f>
        <v>991554.03935834987</v>
      </c>
      <c r="EC160" s="307">
        <f>'[1]GHG Dashboard Data - Inventory'!EG145</f>
        <v>1117995.0756192112</v>
      </c>
      <c r="ED160" s="307">
        <f>'[1]GHG Dashboard Data - Inventory'!EH145</f>
        <v>5391.9229999999998</v>
      </c>
      <c r="EE160" s="307" t="str">
        <f>'[1]GHG Dashboard Data - Inventory'!EI145</f>
        <v/>
      </c>
      <c r="EF160" s="307" t="str">
        <f>'[1]GHG Dashboard Data - Inventory'!EJ145</f>
        <v/>
      </c>
      <c r="EG160" s="307" t="str">
        <f>'[1]GHG Dashboard Data - Inventory'!EK145</f>
        <v/>
      </c>
      <c r="EH160" s="307">
        <f>'[1]GHG Dashboard Data - Inventory'!EL145</f>
        <v>12579.825987355529</v>
      </c>
      <c r="EI160" s="307">
        <f>'[1]GHG Dashboard Data - Inventory'!EM145</f>
        <v>3566821.1232677586</v>
      </c>
      <c r="EJ160" s="307">
        <f>'[1]GHG Dashboard Data - Inventory'!EN145</f>
        <v>211492.0811336482</v>
      </c>
      <c r="EK160" s="307">
        <f>'[1]GHG Dashboard Data - Inventory'!EO145</f>
        <v>230718.6339639799</v>
      </c>
      <c r="EL160" s="307">
        <f>'[1]GHG Dashboard Data - Inventory'!EP145</f>
        <v>617399.94591618225</v>
      </c>
      <c r="EM160" s="307">
        <f>'[1]GHG Dashboard Data - Inventory'!EQ145</f>
        <v>38495.601629093813</v>
      </c>
      <c r="EN160" s="307">
        <f>'[1]GHG Dashboard Data - Inventory'!ER145</f>
        <v>26116.290565666157</v>
      </c>
      <c r="EO160" s="307">
        <f>'[1]GHG Dashboard Data - Inventory'!ES145</f>
        <v>2050.4349299999994</v>
      </c>
      <c r="EP160" s="307">
        <f>'[1]GHG Dashboard Data - Inventory'!ET145</f>
        <v>83362.425000000003</v>
      </c>
      <c r="EQ160" s="307">
        <f>'[1]GHG Dashboard Data - Inventory'!EU145</f>
        <v>37014.054340499999</v>
      </c>
      <c r="ER160" s="307">
        <f>'[1]GHG Dashboard Data - Inventory'!EV145</f>
        <v>170078.24869960002</v>
      </c>
      <c r="ES160" s="307">
        <f>'[1]GHG Dashboard Data - Inventory'!EW145</f>
        <v>713305.11000530445</v>
      </c>
      <c r="ET160" s="307">
        <f>'[1]GHG Dashboard Data - Inventory'!EX145</f>
        <v>610.92012127713031</v>
      </c>
      <c r="EU160" s="307" t="str">
        <f>'[1]GHG Dashboard Data - Inventory'!EY145</f>
        <v/>
      </c>
      <c r="EV160" s="307">
        <f>'[1]GHG Dashboard Data - Inventory'!EZ145</f>
        <v>438.26878265533264</v>
      </c>
      <c r="EW160" s="308">
        <f t="shared" si="117"/>
        <v>1123386.9986192111</v>
      </c>
      <c r="EX160" s="309">
        <f>'[1]GHG Dashboard Data - Inventory'!FA145</f>
        <v>5088418.2291719522</v>
      </c>
      <c r="EY160" s="309">
        <f>'[1]GHG Dashboard Data - Inventory'!FB145</f>
        <v>4664927.3859106628</v>
      </c>
      <c r="EZ160" s="309">
        <f>'[1]GHG Dashboard Data - Inventory'!FC145</f>
        <v>444208.94632566598</v>
      </c>
      <c r="FA160" s="309">
        <f>'[1]GHG Dashboard Data - Inventory'!FD145</f>
        <v>5088418.2291719522</v>
      </c>
      <c r="FB160" s="309">
        <f>'[1]GHG Dashboard Data - Inventory'!FE145</f>
        <v>4664927.3859106628</v>
      </c>
      <c r="FC160" s="309">
        <f>'[1]GHG Dashboard Data - Inventory'!FF145</f>
        <v>444208.94632566598</v>
      </c>
      <c r="FD160" s="309">
        <f>'[1]GHG Dashboard Data - Inventory'!FG145</f>
        <v>883383.35870490444</v>
      </c>
      <c r="FE160" s="309">
        <f>'[1]GHG Dashboard Data - Inventory'!FH145</f>
        <v>1049.1889039324628</v>
      </c>
      <c r="FF160" s="309" t="str">
        <f>'[1]GHG Dashboard Data - Inventory'!B145</f>
        <v>No</v>
      </c>
      <c r="FG160" s="31" t="str">
        <f>IFERROR(VLOOKUP(E160,'Climate data-must not modify'!A:D,4,FALSE),"")</f>
        <v>Continental</v>
      </c>
      <c r="FH160" s="31">
        <f t="shared" si="118"/>
        <v>48444.969277857454</v>
      </c>
      <c r="FI160" s="31">
        <f t="shared" si="119"/>
        <v>3927.0426768182729</v>
      </c>
      <c r="FJ160" s="35"/>
    </row>
    <row r="161" spans="1:166" s="31" customFormat="1">
      <c r="A161" s="31">
        <f t="shared" si="113"/>
        <v>11</v>
      </c>
      <c r="B161" s="31">
        <f t="shared" si="114"/>
        <v>146</v>
      </c>
      <c r="C161" s="34" t="str">
        <f t="shared" si="115"/>
        <v>Montréal_2014</v>
      </c>
      <c r="D161" s="231">
        <f>'[1]GHG Dashboard Data - Inventory'!H146</f>
        <v>2014</v>
      </c>
      <c r="E161" s="156" t="str">
        <f>'[1]GHG Dashboard Data - Inventory'!C146</f>
        <v>Montréal</v>
      </c>
      <c r="F161" s="156" t="str">
        <f>'[1]GHG Dashboard Data - Inventory'!D146</f>
        <v>Canada</v>
      </c>
      <c r="G161" s="156" t="str">
        <f>'[1]GHG Dashboard Data - Inventory'!E146</f>
        <v>North America</v>
      </c>
      <c r="H161" s="156">
        <f>'[1]GHG Dashboard Data - Inventory'!K146</f>
        <v>1988243</v>
      </c>
      <c r="I161" s="156">
        <f>'[1]GHG Dashboard Data - Inventory'!L146</f>
        <v>499.1</v>
      </c>
      <c r="J161" s="156">
        <f>'[1]GHG Dashboard Data - Inventory'!M146/1000000</f>
        <v>96489.658102753005</v>
      </c>
      <c r="K161" s="156" t="str">
        <f>'[1]GHG Dashboard Data - Inventory'!J146</f>
        <v>BASIC</v>
      </c>
      <c r="L161" s="148">
        <f>'[1]GHG Dashboard Data - Inventory'!N146</f>
        <v>1213684</v>
      </c>
      <c r="M161" s="148">
        <f>'[1]GHG Dashboard Data - Inventory'!O146</f>
        <v>21986</v>
      </c>
      <c r="N161" s="149" t="str">
        <f>'[1]GHG Dashboard Data - Inventory'!P146</f>
        <v>IE</v>
      </c>
      <c r="O161" s="148">
        <f>'[1]GHG Dashboard Data - Inventory'!Q146</f>
        <v>1740318</v>
      </c>
      <c r="P161" s="148">
        <f>'[1]GHG Dashboard Data - Inventory'!R146</f>
        <v>14557</v>
      </c>
      <c r="Q161" s="149" t="str">
        <f>'[1]GHG Dashboard Data - Inventory'!S146</f>
        <v>IE</v>
      </c>
      <c r="R161" s="148">
        <f>'[1]GHG Dashboard Data - Inventory'!T146</f>
        <v>1234341.69</v>
      </c>
      <c r="S161" s="148">
        <f>'[1]GHG Dashboard Data - Inventory'!U146</f>
        <v>3487.7280000000001</v>
      </c>
      <c r="T161" s="149" t="str">
        <f>'[1]GHG Dashboard Data - Inventory'!V146</f>
        <v>IE</v>
      </c>
      <c r="U161" s="148">
        <f>'[1]GHG Dashboard Data - Inventory'!W146</f>
        <v>1093105.75</v>
      </c>
      <c r="V161" s="148" t="str">
        <f>'[1]GHG Dashboard Data - Inventory'!X146</f>
        <v>IE</v>
      </c>
      <c r="W161" s="149" t="str">
        <f>'[1]GHG Dashboard Data - Inventory'!Y146</f>
        <v>IE</v>
      </c>
      <c r="X161" s="150" t="str">
        <f>'[1]GHG Dashboard Data - Inventory'!Z146</f>
        <v>NO</v>
      </c>
      <c r="Y161" s="148" t="str">
        <f>'[1]GHG Dashboard Data - Inventory'!AA146</f>
        <v>IE</v>
      </c>
      <c r="Z161" s="148" t="str">
        <f>'[1]GHG Dashboard Data - Inventory'!AB146</f>
        <v>IE</v>
      </c>
      <c r="AA161" s="149" t="str">
        <f>'[1]GHG Dashboard Data - Inventory'!AC146</f>
        <v>IE</v>
      </c>
      <c r="AB161" s="148" t="str">
        <f>'[1]GHG Dashboard Data - Inventory'!AD146</f>
        <v>IE</v>
      </c>
      <c r="AC161" s="148" t="str">
        <f>'[1]GHG Dashboard Data - Inventory'!AE146</f>
        <v>IE</v>
      </c>
      <c r="AD161" s="149" t="str">
        <f>'[1]GHG Dashboard Data - Inventory'!AF146</f>
        <v>IE</v>
      </c>
      <c r="AE161" s="148" t="str">
        <f>'[1]GHG Dashboard Data - Inventory'!AG146</f>
        <v>NO</v>
      </c>
      <c r="AF161" s="148">
        <f>'[1]GHG Dashboard Data - Inventory'!AH146</f>
        <v>10676.93</v>
      </c>
      <c r="AG161" s="148">
        <f>'[1]GHG Dashboard Data - Inventory'!AI146</f>
        <v>3566643.7160027428</v>
      </c>
      <c r="AH161" s="148" t="str">
        <f>'[1]GHG Dashboard Data - Inventory'!AJ146</f>
        <v>IE</v>
      </c>
      <c r="AI161" s="149" t="str">
        <f>'[1]GHG Dashboard Data - Inventory'!AK146</f>
        <v>NE</v>
      </c>
      <c r="AJ161" s="148">
        <f>'[1]GHG Dashboard Data - Inventory'!AL146</f>
        <v>188713.143538</v>
      </c>
      <c r="AK161" s="148" t="str">
        <f>'[1]GHG Dashboard Data - Inventory'!AM146</f>
        <v>IE</v>
      </c>
      <c r="AL161" s="149" t="str">
        <f>'[1]GHG Dashboard Data - Inventory'!AN146</f>
        <v>NE</v>
      </c>
      <c r="AM161" s="148">
        <f>'[1]GHG Dashboard Data - Inventory'!AO146</f>
        <v>271768.46064099995</v>
      </c>
      <c r="AN161" s="148" t="str">
        <f>'[1]GHG Dashboard Data - Inventory'!AP146</f>
        <v>IE</v>
      </c>
      <c r="AO161" s="149" t="str">
        <f>'[1]GHG Dashboard Data - Inventory'!AQ146</f>
        <v>NE</v>
      </c>
      <c r="AP161" s="148">
        <f>'[1]GHG Dashboard Data - Inventory'!AR146</f>
        <v>577842.69999999995</v>
      </c>
      <c r="AQ161" s="148" t="str">
        <f>'[1]GHG Dashboard Data - Inventory'!AS146</f>
        <v>NO</v>
      </c>
      <c r="AR161" s="149" t="str">
        <f>'[1]GHG Dashboard Data - Inventory'!AT146</f>
        <v>NE</v>
      </c>
      <c r="AS161" s="148">
        <f>'[1]GHG Dashboard Data - Inventory'!AU146</f>
        <v>11280.275951232001</v>
      </c>
      <c r="AT161" s="148" t="str">
        <f>'[1]GHG Dashboard Data - Inventory'!AV146</f>
        <v>IE</v>
      </c>
      <c r="AU161" s="149" t="str">
        <f>'[1]GHG Dashboard Data - Inventory'!AW146</f>
        <v>NE</v>
      </c>
      <c r="AV161" s="148">
        <f>'[1]GHG Dashboard Data - Inventory'!AX146</f>
        <v>33102.0239</v>
      </c>
      <c r="AW161" s="148">
        <f>'[1]GHG Dashboard Data - Inventory'!AY146</f>
        <v>281865.48319936264</v>
      </c>
      <c r="AX161" s="150" t="str">
        <f>'[1]GHG Dashboard Data - Inventory'!AZ146</f>
        <v>IE</v>
      </c>
      <c r="AY161" s="148">
        <f>'[1]GHG Dashboard Data - Inventory'!BA146</f>
        <v>2073.632642</v>
      </c>
      <c r="AZ161" s="148">
        <f>'[1]GHG Dashboard Data - Inventory'!BB146</f>
        <v>5966.4456550000004</v>
      </c>
      <c r="BA161" s="150" t="str">
        <f>'[1]GHG Dashboard Data - Inventory'!BC146</f>
        <v>NO</v>
      </c>
      <c r="BB161" s="148">
        <f>'[1]GHG Dashboard Data - Inventory'!BD146</f>
        <v>75918.429149999996</v>
      </c>
      <c r="BC161" s="148" t="str">
        <f>'[1]GHG Dashboard Data - Inventory'!BE146</f>
        <v>NO</v>
      </c>
      <c r="BD161" s="150" t="str">
        <f>'[1]GHG Dashboard Data - Inventory'!BF146</f>
        <v>NO</v>
      </c>
      <c r="BE161" s="148">
        <f>'[1]GHG Dashboard Data - Inventory'!BG146</f>
        <v>37607.092024499994</v>
      </c>
      <c r="BF161" s="148" t="str">
        <f>'[1]GHG Dashboard Data - Inventory'!BH146</f>
        <v>NO</v>
      </c>
      <c r="BG161" s="150" t="str">
        <f>'[1]GHG Dashboard Data - Inventory'!BI146</f>
        <v>NO</v>
      </c>
      <c r="BH161" s="149">
        <f>'[1]GHG Dashboard Data - Inventory'!BJ146</f>
        <v>179712.84400000001</v>
      </c>
      <c r="BI161" s="149">
        <f>'[1]GHG Dashboard Data - Inventory'!BK146</f>
        <v>937199.75</v>
      </c>
      <c r="BJ161" s="149">
        <f>'[1]GHG Dashboard Data - Inventory'!BL146</f>
        <v>4392.4540289999995</v>
      </c>
      <c r="BK161" s="149" t="str">
        <f>'[1]GHG Dashboard Data - Inventory'!BM146</f>
        <v>NE</v>
      </c>
      <c r="BL161" s="149">
        <f>'[1]GHG Dashboard Data - Inventory'!BN146</f>
        <v>1267.0570724000002</v>
      </c>
      <c r="BM161" s="151" t="str">
        <f>'[1]GHG Dashboard Data - Inventory'!BO146</f>
        <v>NE</v>
      </c>
      <c r="BN161" s="269">
        <f>'[1]GHG Dashboard Data - Inventory'!BP146</f>
        <v>0</v>
      </c>
      <c r="BO161" s="269">
        <f>'[1]GHG Dashboard Data - Inventory'!BQ146</f>
        <v>0</v>
      </c>
      <c r="BP161" s="269">
        <f>'[1]GHG Dashboard Data - Inventory'!BR146</f>
        <v>0</v>
      </c>
      <c r="BQ161" s="269">
        <f>'[1]GHG Dashboard Data - Inventory'!BS146</f>
        <v>0</v>
      </c>
      <c r="BR161" s="269">
        <f>'[1]GHG Dashboard Data - Inventory'!BT146</f>
        <v>0</v>
      </c>
      <c r="BS161" s="269">
        <f>'[1]GHG Dashboard Data - Inventory'!BU146</f>
        <v>0</v>
      </c>
      <c r="BT161" s="152" t="str">
        <f t="shared" si="116"/>
        <v>Montréal_2014</v>
      </c>
      <c r="BU161" s="152">
        <f>'[1]GHG Dashboard Data - Inventory'!BW146</f>
        <v>10384938.500703836</v>
      </c>
      <c r="BV161" s="152">
        <f>'[1]GHG Dashboard Data - Inventory'!BX146</f>
        <v>11507510.605805237</v>
      </c>
      <c r="BW161" s="152">
        <f>'[1]GHG Dashboard Data - Inventory'!BY146</f>
        <v>11507510.605805237</v>
      </c>
      <c r="BX161" s="152">
        <f>'[1]GHG Dashboard Data - Inventory'!BZ146</f>
        <v>11179647.948950874</v>
      </c>
      <c r="BY161" s="302">
        <f>'[1]GHG Dashboard Data - Inventory'!CA146</f>
        <v>5332157.0979999993</v>
      </c>
      <c r="BZ161" s="302">
        <f>'[1]GHG Dashboard Data - Inventory'!CB146</f>
        <v>4616248.2961329743</v>
      </c>
      <c r="CA161" s="302">
        <f>'[1]GHG Dashboard Data - Inventory'!CC146</f>
        <v>436533.1065708627</v>
      </c>
      <c r="CB161" s="303">
        <f>'[1]GHG Dashboard Data - Inventory'!CD146</f>
        <v>5332157.0979999993</v>
      </c>
      <c r="CC161" s="303">
        <f>'[1]GHG Dashboard Data - Inventory'!CE146</f>
        <v>4616248.2961329743</v>
      </c>
      <c r="CD161" s="303">
        <f>'[1]GHG Dashboard Data - Inventory'!CF146</f>
        <v>436533.1065708627</v>
      </c>
      <c r="CE161" s="303">
        <f>'[1]GHG Dashboard Data - Inventory'!CG146</f>
        <v>1116912.594</v>
      </c>
      <c r="CF161" s="303">
        <f>'[1]GHG Dashboard Data - Inventory'!CH146</f>
        <v>5659.5111013999995</v>
      </c>
      <c r="CG161" s="304">
        <f>'[1]GHG Dashboard Data - Inventory'!CI146</f>
        <v>5292126.3699999992</v>
      </c>
      <c r="CH161" s="304">
        <f>'[1]GHG Dashboard Data - Inventory'!CK146</f>
        <v>4616248.2961329743</v>
      </c>
      <c r="CI161" s="304">
        <f>SUM('[1]GHG Dashboard Data - Inventory'!CL146:CM146)</f>
        <v>148701.17771649998</v>
      </c>
      <c r="CJ161" s="304">
        <f>'[1]GHG Dashboard Data - Inventory'!CN146</f>
        <v>1116912.594</v>
      </c>
      <c r="CK161" s="304">
        <f>'[1]GHG Dashboard Data - Inventory'!CO146</f>
        <v>5659.5111013999995</v>
      </c>
      <c r="CL161" s="302">
        <f>'[1]GHG Dashboard Data - Inventory'!CP146</f>
        <v>1235670</v>
      </c>
      <c r="CM161" s="302">
        <f>'[1]GHG Dashboard Data - Inventory'!CQ146</f>
        <v>1754875</v>
      </c>
      <c r="CN161" s="302">
        <f>'[1]GHG Dashboard Data - Inventory'!CR146</f>
        <v>1237829.4179999998</v>
      </c>
      <c r="CO161" s="302">
        <f>'[1]GHG Dashboard Data - Inventory'!CS146</f>
        <v>1093105.75</v>
      </c>
      <c r="CP161" s="302" t="str">
        <f>'[1]GHG Dashboard Data - Inventory'!CT146</f>
        <v/>
      </c>
      <c r="CQ161" s="302" t="str">
        <f>'[1]GHG Dashboard Data - Inventory'!CU146</f>
        <v/>
      </c>
      <c r="CR161" s="302" t="str">
        <f>'[1]GHG Dashboard Data - Inventory'!CV146</f>
        <v/>
      </c>
      <c r="CS161" s="302">
        <f>'[1]GHG Dashboard Data - Inventory'!CW146</f>
        <v>10676.93</v>
      </c>
      <c r="CT161" s="302">
        <f>'[1]GHG Dashboard Data - Inventory'!CX146</f>
        <v>3566643.7160027428</v>
      </c>
      <c r="CU161" s="302">
        <f>'[1]GHG Dashboard Data - Inventory'!CY146</f>
        <v>188713.143538</v>
      </c>
      <c r="CV161" s="302">
        <f>'[1]GHG Dashboard Data - Inventory'!CZ146</f>
        <v>271768.46064099995</v>
      </c>
      <c r="CW161" s="302">
        <f>'[1]GHG Dashboard Data - Inventory'!DA146</f>
        <v>577842.69999999995</v>
      </c>
      <c r="CX161" s="302">
        <f>'[1]GHG Dashboard Data - Inventory'!DB146</f>
        <v>11280.275951232001</v>
      </c>
      <c r="CY161" s="302">
        <f>'[1]GHG Dashboard Data - Inventory'!DC146</f>
        <v>314967.50709936267</v>
      </c>
      <c r="CZ161" s="302">
        <f>'[1]GHG Dashboard Data - Inventory'!DD146</f>
        <v>8040.078297</v>
      </c>
      <c r="DA161" s="302">
        <f>'[1]GHG Dashboard Data - Inventory'!DE146</f>
        <v>75918.429149999996</v>
      </c>
      <c r="DB161" s="302">
        <f>'[1]GHG Dashboard Data - Inventory'!DF146</f>
        <v>37607.092024499994</v>
      </c>
      <c r="DC161" s="305">
        <f>'[1]GHG Dashboard Data - Inventory'!DG146</f>
        <v>1235670</v>
      </c>
      <c r="DD161" s="305">
        <f>'[1]GHG Dashboard Data - Inventory'!DH146</f>
        <v>1754875</v>
      </c>
      <c r="DE161" s="305">
        <f>'[1]GHG Dashboard Data - Inventory'!DI146</f>
        <v>1237829.4179999998</v>
      </c>
      <c r="DF161" s="305">
        <f>'[1]GHG Dashboard Data - Inventory'!DJ146</f>
        <v>1093105.75</v>
      </c>
      <c r="DG161" s="305" t="str">
        <f>'[1]GHG Dashboard Data - Inventory'!DK146</f>
        <v/>
      </c>
      <c r="DH161" s="305" t="str">
        <f>'[1]GHG Dashboard Data - Inventory'!DL146</f>
        <v/>
      </c>
      <c r="DI161" s="305" t="str">
        <f>'[1]GHG Dashboard Data - Inventory'!DM146</f>
        <v/>
      </c>
      <c r="DJ161" s="305">
        <f>'[1]GHG Dashboard Data - Inventory'!DN146</f>
        <v>10676.93</v>
      </c>
      <c r="DK161" s="305">
        <f>'[1]GHG Dashboard Data - Inventory'!DO146</f>
        <v>3566643.7160027428</v>
      </c>
      <c r="DL161" s="305">
        <f>'[1]GHG Dashboard Data - Inventory'!DP146</f>
        <v>188713.143538</v>
      </c>
      <c r="DM161" s="305">
        <f>'[1]GHG Dashboard Data - Inventory'!DQ146</f>
        <v>271768.46064099995</v>
      </c>
      <c r="DN161" s="305">
        <f>'[1]GHG Dashboard Data - Inventory'!DR146</f>
        <v>577842.69999999995</v>
      </c>
      <c r="DO161" s="305">
        <f>'[1]GHG Dashboard Data - Inventory'!DS146</f>
        <v>11280.275951232001</v>
      </c>
      <c r="DP161" s="305">
        <f>'[1]GHG Dashboard Data - Inventory'!DT146</f>
        <v>314967.50709936267</v>
      </c>
      <c r="DQ161" s="305">
        <f>'[1]GHG Dashboard Data - Inventory'!DU146</f>
        <v>8040.078297</v>
      </c>
      <c r="DR161" s="305">
        <f>'[1]GHG Dashboard Data - Inventory'!DV146</f>
        <v>75918.429149999996</v>
      </c>
      <c r="DS161" s="305">
        <f>'[1]GHG Dashboard Data - Inventory'!DW146</f>
        <v>37607.092024499994</v>
      </c>
      <c r="DT161" s="305">
        <f>'[1]GHG Dashboard Data - Inventory'!DX146</f>
        <v>179712.84400000001</v>
      </c>
      <c r="DU161" s="305">
        <f>'[1]GHG Dashboard Data - Inventory'!DY146</f>
        <v>937199.75</v>
      </c>
      <c r="DV161" s="305">
        <f>'[1]GHG Dashboard Data - Inventory'!DZ146</f>
        <v>4392.4540289999995</v>
      </c>
      <c r="DW161" s="305" t="str">
        <f>'[1]GHG Dashboard Data - Inventory'!EA146</f>
        <v/>
      </c>
      <c r="DX161" s="305">
        <f>'[1]GHG Dashboard Data - Inventory'!EB146</f>
        <v>1267.0570724000002</v>
      </c>
      <c r="DY161" s="306" t="str">
        <f>'[1]GHG Dashboard Data - Inventory'!EC146</f>
        <v/>
      </c>
      <c r="DZ161" s="307">
        <f>'[1]GHG Dashboard Data - Inventory'!ED146</f>
        <v>1213684</v>
      </c>
      <c r="EA161" s="307">
        <f>'[1]GHG Dashboard Data - Inventory'!EE146</f>
        <v>1740318</v>
      </c>
      <c r="EB161" s="307">
        <f>'[1]GHG Dashboard Data - Inventory'!EF146</f>
        <v>1234341.69</v>
      </c>
      <c r="EC161" s="307">
        <f>'[1]GHG Dashboard Data - Inventory'!EG146</f>
        <v>1093105.75</v>
      </c>
      <c r="ED161" s="307" t="str">
        <f>'[1]GHG Dashboard Data - Inventory'!EH146</f>
        <v/>
      </c>
      <c r="EE161" s="307" t="str">
        <f>'[1]GHG Dashboard Data - Inventory'!EI146</f>
        <v/>
      </c>
      <c r="EF161" s="307" t="str">
        <f>'[1]GHG Dashboard Data - Inventory'!EJ146</f>
        <v/>
      </c>
      <c r="EG161" s="307" t="str">
        <f>'[1]GHG Dashboard Data - Inventory'!EK146</f>
        <v/>
      </c>
      <c r="EH161" s="307">
        <f>'[1]GHG Dashboard Data - Inventory'!EL146</f>
        <v>10676.93</v>
      </c>
      <c r="EI161" s="307">
        <f>'[1]GHG Dashboard Data - Inventory'!EM146</f>
        <v>3566643.7160027428</v>
      </c>
      <c r="EJ161" s="307">
        <f>'[1]GHG Dashboard Data - Inventory'!EN146</f>
        <v>188713.143538</v>
      </c>
      <c r="EK161" s="307">
        <f>'[1]GHG Dashboard Data - Inventory'!EO146</f>
        <v>271768.46064099995</v>
      </c>
      <c r="EL161" s="307">
        <f>'[1]GHG Dashboard Data - Inventory'!EP146</f>
        <v>577842.69999999995</v>
      </c>
      <c r="EM161" s="307">
        <f>'[1]GHG Dashboard Data - Inventory'!EQ146</f>
        <v>11280.275951232001</v>
      </c>
      <c r="EN161" s="307">
        <f>'[1]GHG Dashboard Data - Inventory'!ER146</f>
        <v>33102.0239</v>
      </c>
      <c r="EO161" s="307">
        <f>'[1]GHG Dashboard Data - Inventory'!ES146</f>
        <v>2073.632642</v>
      </c>
      <c r="EP161" s="307">
        <f>'[1]GHG Dashboard Data - Inventory'!ET146</f>
        <v>75918.429149999996</v>
      </c>
      <c r="EQ161" s="307">
        <f>'[1]GHG Dashboard Data - Inventory'!EU146</f>
        <v>37607.092024499994</v>
      </c>
      <c r="ER161" s="307">
        <f>'[1]GHG Dashboard Data - Inventory'!EV146</f>
        <v>179712.84400000001</v>
      </c>
      <c r="ES161" s="307">
        <f>'[1]GHG Dashboard Data - Inventory'!EW146</f>
        <v>937199.75</v>
      </c>
      <c r="ET161" s="307">
        <f>'[1]GHG Dashboard Data - Inventory'!EX146</f>
        <v>4392.4540289999995</v>
      </c>
      <c r="EU161" s="307" t="str">
        <f>'[1]GHG Dashboard Data - Inventory'!EY146</f>
        <v/>
      </c>
      <c r="EV161" s="307">
        <f>'[1]GHG Dashboard Data - Inventory'!EZ146</f>
        <v>1267.0570724000002</v>
      </c>
      <c r="EW161" s="308">
        <f t="shared" si="117"/>
        <v>1093105.75</v>
      </c>
      <c r="EX161" s="309">
        <f>'[1]GHG Dashboard Data - Inventory'!FA146</f>
        <v>5332157.0979999993</v>
      </c>
      <c r="EY161" s="309">
        <f>'[1]GHG Dashboard Data - Inventory'!FB146</f>
        <v>4616248.2961329743</v>
      </c>
      <c r="EZ161" s="309">
        <f>'[1]GHG Dashboard Data - Inventory'!FC146</f>
        <v>436533.1065708627</v>
      </c>
      <c r="FA161" s="309">
        <f>'[1]GHG Dashboard Data - Inventory'!FD146</f>
        <v>5332157.0979999993</v>
      </c>
      <c r="FB161" s="309">
        <f>'[1]GHG Dashboard Data - Inventory'!FE146</f>
        <v>4616248.2961329743</v>
      </c>
      <c r="FC161" s="309">
        <f>'[1]GHG Dashboard Data - Inventory'!FF146</f>
        <v>436533.1065708627</v>
      </c>
      <c r="FD161" s="309">
        <f>'[1]GHG Dashboard Data - Inventory'!FG146</f>
        <v>1116912.594</v>
      </c>
      <c r="FE161" s="309">
        <f>'[1]GHG Dashboard Data - Inventory'!FH146</f>
        <v>5659.5111013999995</v>
      </c>
      <c r="FF161" s="309" t="str">
        <f>'[1]GHG Dashboard Data - Inventory'!B146</f>
        <v>Yes</v>
      </c>
      <c r="FG161" s="31" t="str">
        <f>IFERROR(VLOOKUP(E161,'Climate data-must not modify'!A:D,4,FALSE),"")</f>
        <v>Continental</v>
      </c>
      <c r="FH161" s="31">
        <f t="shared" si="118"/>
        <v>48530.113322543075</v>
      </c>
      <c r="FI161" s="31">
        <f t="shared" si="119"/>
        <v>3983.656581847325</v>
      </c>
      <c r="FJ161" s="35"/>
    </row>
    <row r="162" spans="1:166" s="31" customFormat="1">
      <c r="A162" s="31">
        <f t="shared" si="113"/>
        <v>11</v>
      </c>
      <c r="B162" s="31">
        <f t="shared" si="114"/>
        <v>147</v>
      </c>
      <c r="C162" s="34" t="str">
        <f t="shared" si="115"/>
        <v>Houston_2014</v>
      </c>
      <c r="D162" s="231">
        <f>'[1]GHG Dashboard Data - Inventory'!H147</f>
        <v>2014</v>
      </c>
      <c r="E162" s="156" t="str">
        <f>'[1]GHG Dashboard Data - Inventory'!C147</f>
        <v>Houston</v>
      </c>
      <c r="F162" s="156" t="str">
        <f>'[1]GHG Dashboard Data - Inventory'!D147</f>
        <v>USA</v>
      </c>
      <c r="G162" s="156" t="str">
        <f>'[1]GHG Dashboard Data - Inventory'!E147</f>
        <v>North America</v>
      </c>
      <c r="H162" s="156">
        <f>'[1]GHG Dashboard Data - Inventory'!K147</f>
        <v>2239558</v>
      </c>
      <c r="I162" s="156">
        <f>'[1]GHG Dashboard Data - Inventory'!L147</f>
        <v>1552.93</v>
      </c>
      <c r="J162" s="156">
        <f>'[1]GHG Dashboard Data - Inventory'!M147/1000000</f>
        <v>522028</v>
      </c>
      <c r="K162" s="156" t="str">
        <f>'[1]GHG Dashboard Data - Inventory'!J147</f>
        <v>BASIC</v>
      </c>
      <c r="L162" s="148">
        <f>'[1]GHG Dashboard Data - Inventory'!N147</f>
        <v>1120913.0279350502</v>
      </c>
      <c r="M162" s="148">
        <f>'[1]GHG Dashboard Data - Inventory'!O147</f>
        <v>4301936.2675982714</v>
      </c>
      <c r="N162" s="149" t="str">
        <f>'[1]GHG Dashboard Data - Inventory'!P147</f>
        <v>NE</v>
      </c>
      <c r="O162" s="148">
        <f>'[1]GHG Dashboard Data - Inventory'!Q147</f>
        <v>548930.56890365004</v>
      </c>
      <c r="P162" s="148">
        <f>'[1]GHG Dashboard Data - Inventory'!R147</f>
        <v>9276576.4205667861</v>
      </c>
      <c r="Q162" s="149" t="str">
        <f>'[1]GHG Dashboard Data - Inventory'!S147</f>
        <v>NE</v>
      </c>
      <c r="R162" s="148">
        <f>'[1]GHG Dashboard Data - Inventory'!T147</f>
        <v>1165759.48686095</v>
      </c>
      <c r="S162" s="148" t="str">
        <f>'[1]GHG Dashboard Data - Inventory'!U147</f>
        <v>IE</v>
      </c>
      <c r="T162" s="149" t="str">
        <f>'[1]GHG Dashboard Data - Inventory'!V147</f>
        <v>NE</v>
      </c>
      <c r="U162" s="148" t="str">
        <f>'[1]GHG Dashboard Data - Inventory'!W147</f>
        <v>IE</v>
      </c>
      <c r="V162" s="148" t="str">
        <f>'[1]GHG Dashboard Data - Inventory'!X147</f>
        <v>IE</v>
      </c>
      <c r="W162" s="149" t="str">
        <f>'[1]GHG Dashboard Data - Inventory'!Y147</f>
        <v>NE</v>
      </c>
      <c r="X162" s="150">
        <f>'[1]GHG Dashboard Data - Inventory'!Z147</f>
        <v>419307.76401499996</v>
      </c>
      <c r="Y162" s="148" t="str">
        <f>'[1]GHG Dashboard Data - Inventory'!AA147</f>
        <v>IE</v>
      </c>
      <c r="Z162" s="148" t="str">
        <f>'[1]GHG Dashboard Data - Inventory'!AB147</f>
        <v>IE</v>
      </c>
      <c r="AA162" s="149" t="str">
        <f>'[1]GHG Dashboard Data - Inventory'!AC147</f>
        <v>NE</v>
      </c>
      <c r="AB162" s="148" t="str">
        <f>'[1]GHG Dashboard Data - Inventory'!AD147</f>
        <v>NO</v>
      </c>
      <c r="AC162" s="148" t="str">
        <f>'[1]GHG Dashboard Data - Inventory'!AE147</f>
        <v>NO</v>
      </c>
      <c r="AD162" s="149" t="str">
        <f>'[1]GHG Dashboard Data - Inventory'!AF147</f>
        <v>NE</v>
      </c>
      <c r="AE162" s="148" t="str">
        <f>'[1]GHG Dashboard Data - Inventory'!AG147</f>
        <v>NO</v>
      </c>
      <c r="AF162" s="148">
        <f>'[1]GHG Dashboard Data - Inventory'!AH147</f>
        <v>40570.298415557903</v>
      </c>
      <c r="AG162" s="148">
        <f>'[1]GHG Dashboard Data - Inventory'!AI147</f>
        <v>15932882.494033866</v>
      </c>
      <c r="AH162" s="148" t="str">
        <f>'[1]GHG Dashboard Data - Inventory'!AJ147</f>
        <v>IE</v>
      </c>
      <c r="AI162" s="149" t="str">
        <f>'[1]GHG Dashboard Data - Inventory'!AK147</f>
        <v>NE</v>
      </c>
      <c r="AJ162" s="148">
        <f>'[1]GHG Dashboard Data - Inventory'!AL147</f>
        <v>207451.1579735527</v>
      </c>
      <c r="AK162" s="148" t="str">
        <f>'[1]GHG Dashboard Data - Inventory'!AM147</f>
        <v>IE</v>
      </c>
      <c r="AL162" s="149" t="str">
        <f>'[1]GHG Dashboard Data - Inventory'!AN147</f>
        <v>NE</v>
      </c>
      <c r="AM162" s="148" t="str">
        <f>'[1]GHG Dashboard Data - Inventory'!AO147</f>
        <v>NO</v>
      </c>
      <c r="AN162" s="148" t="str">
        <f>'[1]GHG Dashboard Data - Inventory'!AP147</f>
        <v>NO</v>
      </c>
      <c r="AO162" s="149" t="str">
        <f>'[1]GHG Dashboard Data - Inventory'!AQ147</f>
        <v>NE</v>
      </c>
      <c r="AP162" s="148">
        <f>'[1]GHG Dashboard Data - Inventory'!AR147</f>
        <v>653.83388580999997</v>
      </c>
      <c r="AQ162" s="148" t="str">
        <f>'[1]GHG Dashboard Data - Inventory'!AS147</f>
        <v>NO</v>
      </c>
      <c r="AR162" s="149" t="str">
        <f>'[1]GHG Dashboard Data - Inventory'!AT147</f>
        <v>NE</v>
      </c>
      <c r="AS162" s="148" t="str">
        <f>'[1]GHG Dashboard Data - Inventory'!AU147</f>
        <v>NO</v>
      </c>
      <c r="AT162" s="148" t="str">
        <f>'[1]GHG Dashboard Data - Inventory'!AV147</f>
        <v>NO</v>
      </c>
      <c r="AU162" s="149" t="str">
        <f>'[1]GHG Dashboard Data - Inventory'!AW147</f>
        <v>NE</v>
      </c>
      <c r="AV162" s="148">
        <f>'[1]GHG Dashboard Data - Inventory'!AX147</f>
        <v>29415.763124999994</v>
      </c>
      <c r="AW162" s="148">
        <f>'[1]GHG Dashboard Data - Inventory'!AY147</f>
        <v>531059.63312500005</v>
      </c>
      <c r="AX162" s="150">
        <f>'[1]GHG Dashboard Data - Inventory'!AZ147</f>
        <v>482861</v>
      </c>
      <c r="AY162" s="148" t="str">
        <f>'[1]GHG Dashboard Data - Inventory'!BA147</f>
        <v>NO</v>
      </c>
      <c r="AZ162" s="148">
        <f>'[1]GHG Dashboard Data - Inventory'!BB147</f>
        <v>40524.336300588067</v>
      </c>
      <c r="BA162" s="150" t="str">
        <f>'[1]GHG Dashboard Data - Inventory'!BC147</f>
        <v>NO</v>
      </c>
      <c r="BB162" s="148" t="str">
        <f>'[1]GHG Dashboard Data - Inventory'!BD147</f>
        <v>NO</v>
      </c>
      <c r="BC162" s="148" t="str">
        <f>'[1]GHG Dashboard Data - Inventory'!BE147</f>
        <v>NO</v>
      </c>
      <c r="BD162" s="150" t="str">
        <f>'[1]GHG Dashboard Data - Inventory'!BF147</f>
        <v>NO</v>
      </c>
      <c r="BE162" s="148">
        <f>'[1]GHG Dashboard Data - Inventory'!BG147</f>
        <v>217343.96551411372</v>
      </c>
      <c r="BF162" s="148" t="str">
        <f>'[1]GHG Dashboard Data - Inventory'!BH147</f>
        <v>NO</v>
      </c>
      <c r="BG162" s="150" t="str">
        <f>'[1]GHG Dashboard Data - Inventory'!BI147</f>
        <v>NO</v>
      </c>
      <c r="BH162" s="149" t="str">
        <f>'[1]GHG Dashboard Data - Inventory'!BJ147</f>
        <v>NE</v>
      </c>
      <c r="BI162" s="149" t="str">
        <f>'[1]GHG Dashboard Data - Inventory'!BK147</f>
        <v>NE</v>
      </c>
      <c r="BJ162" s="149" t="str">
        <f>'[1]GHG Dashboard Data - Inventory'!BL147</f>
        <v>NE</v>
      </c>
      <c r="BK162" s="149" t="str">
        <f>'[1]GHG Dashboard Data - Inventory'!BM147</f>
        <v>NE</v>
      </c>
      <c r="BL162" s="149" t="str">
        <f>'[1]GHG Dashboard Data - Inventory'!BN147</f>
        <v>NE</v>
      </c>
      <c r="BM162" s="151" t="str">
        <f>'[1]GHG Dashboard Data - Inventory'!BO147</f>
        <v>NE</v>
      </c>
      <c r="BN162" s="269">
        <f>'[1]GHG Dashboard Data - Inventory'!BP147</f>
        <v>0</v>
      </c>
      <c r="BO162" s="269">
        <f>'[1]GHG Dashboard Data - Inventory'!BQ147</f>
        <v>0</v>
      </c>
      <c r="BP162" s="269">
        <f>'[1]GHG Dashboard Data - Inventory'!BR147</f>
        <v>0</v>
      </c>
      <c r="BQ162" s="269">
        <f>'[1]GHG Dashboard Data - Inventory'!BS147</f>
        <v>0</v>
      </c>
      <c r="BR162" s="269">
        <f>'[1]GHG Dashboard Data - Inventory'!BT147</f>
        <v>0</v>
      </c>
      <c r="BS162" s="269">
        <f>'[1]GHG Dashboard Data - Inventory'!BU147</f>
        <v>0</v>
      </c>
      <c r="BT162" s="152" t="str">
        <f t="shared" si="116"/>
        <v>Houston_2014</v>
      </c>
      <c r="BU162" s="152">
        <f>'[1]GHG Dashboard Data - Inventory'!BW147</f>
        <v>33414017.254238196</v>
      </c>
      <c r="BV162" s="152">
        <f>'[1]GHG Dashboard Data - Inventory'!BX147</f>
        <v>33414017.254238196</v>
      </c>
      <c r="BW162" s="152">
        <f>'[1]GHG Dashboard Data - Inventory'!BY147</f>
        <v>33414017.254238196</v>
      </c>
      <c r="BX162" s="152">
        <f>'[1]GHG Dashboard Data - Inventory'!BZ147</f>
        <v>20166089.36066255</v>
      </c>
      <c r="BY162" s="302">
        <f>'[1]GHG Dashboard Data - Inventory'!CA147</f>
        <v>16454686.070280265</v>
      </c>
      <c r="BZ162" s="302">
        <f>'[1]GHG Dashboard Data - Inventory'!CB147</f>
        <v>16140987.485893227</v>
      </c>
      <c r="CA162" s="302">
        <f>'[1]GHG Dashboard Data - Inventory'!CC147</f>
        <v>818343.69806470186</v>
      </c>
      <c r="CB162" s="303">
        <f>'[1]GHG Dashboard Data - Inventory'!CD147</f>
        <v>16454686.070280265</v>
      </c>
      <c r="CC162" s="303">
        <f>'[1]GHG Dashboard Data - Inventory'!CE147</f>
        <v>16140987.485893227</v>
      </c>
      <c r="CD162" s="303">
        <f>'[1]GHG Dashboard Data - Inventory'!CF147</f>
        <v>818343.69806470186</v>
      </c>
      <c r="CE162" s="303" t="str">
        <f>'[1]GHG Dashboard Data - Inventory'!CG147</f>
        <v/>
      </c>
      <c r="CF162" s="303" t="str">
        <f>'[1]GHG Dashboard Data - Inventory'!CH147</f>
        <v/>
      </c>
      <c r="CG162" s="304">
        <f>'[1]GHG Dashboard Data - Inventory'!CI147</f>
        <v>3295481.1461302079</v>
      </c>
      <c r="CH162" s="304">
        <f>'[1]GHG Dashboard Data - Inventory'!CK147</f>
        <v>16140987.485893227</v>
      </c>
      <c r="CI162" s="304">
        <f>SUM('[1]GHG Dashboard Data - Inventory'!CL147:CM147)</f>
        <v>729620.72863911372</v>
      </c>
      <c r="CJ162" s="304" t="str">
        <f>'[1]GHG Dashboard Data - Inventory'!CN147</f>
        <v/>
      </c>
      <c r="CK162" s="304" t="str">
        <f>'[1]GHG Dashboard Data - Inventory'!CO147</f>
        <v/>
      </c>
      <c r="CL162" s="302">
        <f>'[1]GHG Dashboard Data - Inventory'!CP147</f>
        <v>5422849.2955333218</v>
      </c>
      <c r="CM162" s="302">
        <f>'[1]GHG Dashboard Data - Inventory'!CQ147</f>
        <v>9825506.9894704353</v>
      </c>
      <c r="CN162" s="302">
        <f>'[1]GHG Dashboard Data - Inventory'!CR147</f>
        <v>1165759.48686095</v>
      </c>
      <c r="CO162" s="302" t="str">
        <f>'[1]GHG Dashboard Data - Inventory'!CS147</f>
        <v/>
      </c>
      <c r="CP162" s="302" t="str">
        <f>'[1]GHG Dashboard Data - Inventory'!CT147</f>
        <v/>
      </c>
      <c r="CQ162" s="302" t="str">
        <f>'[1]GHG Dashboard Data - Inventory'!CU147</f>
        <v/>
      </c>
      <c r="CR162" s="302" t="str">
        <f>'[1]GHG Dashboard Data - Inventory'!CV147</f>
        <v/>
      </c>
      <c r="CS162" s="302">
        <f>'[1]GHG Dashboard Data - Inventory'!CW147</f>
        <v>40570.298415557903</v>
      </c>
      <c r="CT162" s="302">
        <f>'[1]GHG Dashboard Data - Inventory'!CX147</f>
        <v>15932882.494033866</v>
      </c>
      <c r="CU162" s="302">
        <f>'[1]GHG Dashboard Data - Inventory'!CY147</f>
        <v>207451.1579735527</v>
      </c>
      <c r="CV162" s="302" t="str">
        <f>'[1]GHG Dashboard Data - Inventory'!CZ147</f>
        <v/>
      </c>
      <c r="CW162" s="302">
        <f>'[1]GHG Dashboard Data - Inventory'!DA147</f>
        <v>653.83388580999997</v>
      </c>
      <c r="CX162" s="302" t="str">
        <f>'[1]GHG Dashboard Data - Inventory'!DB147</f>
        <v/>
      </c>
      <c r="CY162" s="302">
        <f>'[1]GHG Dashboard Data - Inventory'!DC147</f>
        <v>560475.39624999999</v>
      </c>
      <c r="CZ162" s="302">
        <f>'[1]GHG Dashboard Data - Inventory'!DD147</f>
        <v>40524.336300588067</v>
      </c>
      <c r="DA162" s="302" t="str">
        <f>'[1]GHG Dashboard Data - Inventory'!DE147</f>
        <v/>
      </c>
      <c r="DB162" s="302">
        <f>'[1]GHG Dashboard Data - Inventory'!DF147</f>
        <v>217343.96551411372</v>
      </c>
      <c r="DC162" s="305">
        <f>'[1]GHG Dashboard Data - Inventory'!DG147</f>
        <v>5422849.2955333218</v>
      </c>
      <c r="DD162" s="305">
        <f>'[1]GHG Dashboard Data - Inventory'!DH147</f>
        <v>9825506.9894704353</v>
      </c>
      <c r="DE162" s="305">
        <f>'[1]GHG Dashboard Data - Inventory'!DI147</f>
        <v>1165759.48686095</v>
      </c>
      <c r="DF162" s="305" t="str">
        <f>'[1]GHG Dashboard Data - Inventory'!DJ147</f>
        <v/>
      </c>
      <c r="DG162" s="305" t="str">
        <f>'[1]GHG Dashboard Data - Inventory'!DK147</f>
        <v/>
      </c>
      <c r="DH162" s="305" t="str">
        <f>'[1]GHG Dashboard Data - Inventory'!DL147</f>
        <v/>
      </c>
      <c r="DI162" s="305" t="str">
        <f>'[1]GHG Dashboard Data - Inventory'!DM147</f>
        <v/>
      </c>
      <c r="DJ162" s="305">
        <f>'[1]GHG Dashboard Data - Inventory'!DN147</f>
        <v>40570.298415557903</v>
      </c>
      <c r="DK162" s="305">
        <f>'[1]GHG Dashboard Data - Inventory'!DO147</f>
        <v>15932882.494033866</v>
      </c>
      <c r="DL162" s="305">
        <f>'[1]GHG Dashboard Data - Inventory'!DP147</f>
        <v>207451.1579735527</v>
      </c>
      <c r="DM162" s="305" t="str">
        <f>'[1]GHG Dashboard Data - Inventory'!DQ147</f>
        <v/>
      </c>
      <c r="DN162" s="305">
        <f>'[1]GHG Dashboard Data - Inventory'!DR147</f>
        <v>653.83388580999997</v>
      </c>
      <c r="DO162" s="305" t="str">
        <f>'[1]GHG Dashboard Data - Inventory'!DS147</f>
        <v/>
      </c>
      <c r="DP162" s="305">
        <f>'[1]GHG Dashboard Data - Inventory'!DT147</f>
        <v>560475.39624999999</v>
      </c>
      <c r="DQ162" s="305">
        <f>'[1]GHG Dashboard Data - Inventory'!DU147</f>
        <v>40524.336300588067</v>
      </c>
      <c r="DR162" s="305" t="str">
        <f>'[1]GHG Dashboard Data - Inventory'!DV147</f>
        <v/>
      </c>
      <c r="DS162" s="305">
        <f>'[1]GHG Dashboard Data - Inventory'!DW147</f>
        <v>217343.96551411372</v>
      </c>
      <c r="DT162" s="305" t="str">
        <f>'[1]GHG Dashboard Data - Inventory'!DX147</f>
        <v/>
      </c>
      <c r="DU162" s="305" t="str">
        <f>'[1]GHG Dashboard Data - Inventory'!DY147</f>
        <v/>
      </c>
      <c r="DV162" s="305" t="str">
        <f>'[1]GHG Dashboard Data - Inventory'!DZ147</f>
        <v/>
      </c>
      <c r="DW162" s="305" t="str">
        <f>'[1]GHG Dashboard Data - Inventory'!EA147</f>
        <v/>
      </c>
      <c r="DX162" s="305" t="str">
        <f>'[1]GHG Dashboard Data - Inventory'!EB147</f>
        <v/>
      </c>
      <c r="DY162" s="306" t="str">
        <f>'[1]GHG Dashboard Data - Inventory'!EC147</f>
        <v/>
      </c>
      <c r="DZ162" s="307">
        <f>'[1]GHG Dashboard Data - Inventory'!ED147</f>
        <v>1120913.0279350502</v>
      </c>
      <c r="EA162" s="307">
        <f>'[1]GHG Dashboard Data - Inventory'!EE147</f>
        <v>548930.56890365004</v>
      </c>
      <c r="EB162" s="307">
        <f>'[1]GHG Dashboard Data - Inventory'!EF147</f>
        <v>1165759.48686095</v>
      </c>
      <c r="EC162" s="307" t="str">
        <f>'[1]GHG Dashboard Data - Inventory'!EG147</f>
        <v/>
      </c>
      <c r="ED162" s="307">
        <f>'[1]GHG Dashboard Data - Inventory'!EH147</f>
        <v>419307.76401499996</v>
      </c>
      <c r="EE162" s="307" t="str">
        <f>'[1]GHG Dashboard Data - Inventory'!EI147</f>
        <v/>
      </c>
      <c r="EF162" s="307" t="str">
        <f>'[1]GHG Dashboard Data - Inventory'!EJ147</f>
        <v/>
      </c>
      <c r="EG162" s="307" t="str">
        <f>'[1]GHG Dashboard Data - Inventory'!EK147</f>
        <v/>
      </c>
      <c r="EH162" s="307">
        <f>'[1]GHG Dashboard Data - Inventory'!EL147</f>
        <v>40570.298415557903</v>
      </c>
      <c r="EI162" s="307">
        <f>'[1]GHG Dashboard Data - Inventory'!EM147</f>
        <v>15932882.494033866</v>
      </c>
      <c r="EJ162" s="307">
        <f>'[1]GHG Dashboard Data - Inventory'!EN147</f>
        <v>207451.1579735527</v>
      </c>
      <c r="EK162" s="307" t="str">
        <f>'[1]GHG Dashboard Data - Inventory'!EO147</f>
        <v/>
      </c>
      <c r="EL162" s="307">
        <f>'[1]GHG Dashboard Data - Inventory'!EP147</f>
        <v>653.83388580999997</v>
      </c>
      <c r="EM162" s="307" t="str">
        <f>'[1]GHG Dashboard Data - Inventory'!EQ147</f>
        <v/>
      </c>
      <c r="EN162" s="307">
        <f>'[1]GHG Dashboard Data - Inventory'!ER147</f>
        <v>512276.763125</v>
      </c>
      <c r="EO162" s="307" t="str">
        <f>'[1]GHG Dashboard Data - Inventory'!ES147</f>
        <v/>
      </c>
      <c r="EP162" s="307" t="str">
        <f>'[1]GHG Dashboard Data - Inventory'!ET147</f>
        <v/>
      </c>
      <c r="EQ162" s="307">
        <f>'[1]GHG Dashboard Data - Inventory'!EU147</f>
        <v>217343.96551411372</v>
      </c>
      <c r="ER162" s="307" t="str">
        <f>'[1]GHG Dashboard Data - Inventory'!EV147</f>
        <v/>
      </c>
      <c r="ES162" s="307" t="str">
        <f>'[1]GHG Dashboard Data - Inventory'!EW147</f>
        <v/>
      </c>
      <c r="ET162" s="307" t="str">
        <f>'[1]GHG Dashboard Data - Inventory'!EX147</f>
        <v/>
      </c>
      <c r="EU162" s="307" t="str">
        <f>'[1]GHG Dashboard Data - Inventory'!EY147</f>
        <v/>
      </c>
      <c r="EV162" s="307" t="str">
        <f>'[1]GHG Dashboard Data - Inventory'!EZ147</f>
        <v/>
      </c>
      <c r="EW162" s="308">
        <f t="shared" si="117"/>
        <v>419307.76401499996</v>
      </c>
      <c r="EX162" s="309">
        <f>'[1]GHG Dashboard Data - Inventory'!FA147</f>
        <v>16454686.070280265</v>
      </c>
      <c r="EY162" s="309">
        <f>'[1]GHG Dashboard Data - Inventory'!FB147</f>
        <v>16140987.485893227</v>
      </c>
      <c r="EZ162" s="309">
        <f>'[1]GHG Dashboard Data - Inventory'!FC147</f>
        <v>818343.69806470186</v>
      </c>
      <c r="FA162" s="309">
        <f>'[1]GHG Dashboard Data - Inventory'!FD147</f>
        <v>16454686.070280265</v>
      </c>
      <c r="FB162" s="309">
        <f>'[1]GHG Dashboard Data - Inventory'!FE147</f>
        <v>16140987.485893227</v>
      </c>
      <c r="FC162" s="309">
        <f>'[1]GHG Dashboard Data - Inventory'!FF147</f>
        <v>818343.69806470186</v>
      </c>
      <c r="FD162" s="309" t="str">
        <f>'[1]GHG Dashboard Data - Inventory'!FG147</f>
        <v/>
      </c>
      <c r="FE162" s="309" t="str">
        <f>'[1]GHG Dashboard Data - Inventory'!FH147</f>
        <v/>
      </c>
      <c r="FF162" s="309" t="str">
        <f>'[1]GHG Dashboard Data - Inventory'!B147</f>
        <v>Yes</v>
      </c>
      <c r="FG162" s="31" t="str">
        <f>IFERROR(VLOOKUP(E162,'Climate data-must not modify'!A:D,4,FALSE),"")</f>
        <v>Sub-tropical</v>
      </c>
      <c r="FH162" s="31">
        <f t="shared" si="118"/>
        <v>233094.2087679801</v>
      </c>
      <c r="FI162" s="31">
        <f t="shared" si="119"/>
        <v>1442.1500003219719</v>
      </c>
      <c r="FJ162" s="35"/>
    </row>
    <row r="163" spans="1:166" s="31" customFormat="1">
      <c r="A163" s="31">
        <f t="shared" si="113"/>
        <v>11</v>
      </c>
      <c r="B163" s="31">
        <f t="shared" si="114"/>
        <v>148</v>
      </c>
      <c r="C163" s="34" t="str">
        <f t="shared" si="115"/>
        <v>Chennai_2015</v>
      </c>
      <c r="D163" s="231">
        <f>'[1]GHG Dashboard Data - Inventory'!H148</f>
        <v>2015</v>
      </c>
      <c r="E163" s="156" t="str">
        <f>'[1]GHG Dashboard Data - Inventory'!C148</f>
        <v>Chennai</v>
      </c>
      <c r="F163" s="156" t="str">
        <f>'[1]GHG Dashboard Data - Inventory'!D148</f>
        <v>India</v>
      </c>
      <c r="G163" s="156" t="str">
        <f>'[1]GHG Dashboard Data - Inventory'!E148</f>
        <v>South and West Asia</v>
      </c>
      <c r="H163" s="156">
        <f>'[1]GHG Dashboard Data - Inventory'!K148</f>
        <v>6672103</v>
      </c>
      <c r="I163" s="156">
        <f>'[1]GHG Dashboard Data - Inventory'!L148</f>
        <v>426</v>
      </c>
      <c r="J163" s="156">
        <f>'[1]GHG Dashboard Data - Inventory'!M148/1000000</f>
        <v>5000</v>
      </c>
      <c r="K163" s="156" t="str">
        <f>'[1]GHG Dashboard Data - Inventory'!J148</f>
        <v>BASIC</v>
      </c>
      <c r="L163" s="148">
        <f>'[1]GHG Dashboard Data - Inventory'!N148</f>
        <v>436456.467907627</v>
      </c>
      <c r="M163" s="148">
        <f>'[1]GHG Dashboard Data - Inventory'!O148</f>
        <v>3996412.7215123437</v>
      </c>
      <c r="N163" s="149" t="str">
        <f>'[1]GHG Dashboard Data - Inventory'!P148</f>
        <v>NE</v>
      </c>
      <c r="O163" s="148">
        <f>'[1]GHG Dashboard Data - Inventory'!Q148</f>
        <v>305182.76719144837</v>
      </c>
      <c r="P163" s="148">
        <f>'[1]GHG Dashboard Data - Inventory'!R148</f>
        <v>1626251.3970580504</v>
      </c>
      <c r="Q163" s="149" t="str">
        <f>'[1]GHG Dashboard Data - Inventory'!S148</f>
        <v>NE</v>
      </c>
      <c r="R163" s="148">
        <f>'[1]GHG Dashboard Data - Inventory'!T148</f>
        <v>519893.39241248003</v>
      </c>
      <c r="S163" s="148">
        <f>'[1]GHG Dashboard Data - Inventory'!U148</f>
        <v>2626140.7898953022</v>
      </c>
      <c r="T163" s="149" t="str">
        <f>'[1]GHG Dashboard Data - Inventory'!V148</f>
        <v>NE</v>
      </c>
      <c r="U163" s="148">
        <f>'[1]GHG Dashboard Data - Inventory'!W148</f>
        <v>2406494.0917440006</v>
      </c>
      <c r="V163" s="148" t="str">
        <f>'[1]GHG Dashboard Data - Inventory'!X148</f>
        <v>IE (I.3.2)</v>
      </c>
      <c r="W163" s="149" t="str">
        <f>'[1]GHG Dashboard Data - Inventory'!Y148</f>
        <v>NE</v>
      </c>
      <c r="X163" s="150">
        <f>'[1]GHG Dashboard Data - Inventory'!Z148</f>
        <v>1563253.3630047494</v>
      </c>
      <c r="Y163" s="148" t="str">
        <f>'[1]GHG Dashboard Data - Inventory'!AA148</f>
        <v>NO</v>
      </c>
      <c r="Z163" s="148">
        <f>'[1]GHG Dashboard Data - Inventory'!AB148</f>
        <v>3.1862713644</v>
      </c>
      <c r="AA163" s="149" t="str">
        <f>'[1]GHG Dashboard Data - Inventory'!AC148</f>
        <v>NE</v>
      </c>
      <c r="AB163" s="148" t="str">
        <f>'[1]GHG Dashboard Data - Inventory'!AD148</f>
        <v>NO</v>
      </c>
      <c r="AC163" s="148" t="str">
        <f>'[1]GHG Dashboard Data - Inventory'!AE148</f>
        <v>NO</v>
      </c>
      <c r="AD163" s="149" t="str">
        <f>'[1]GHG Dashboard Data - Inventory'!AF148</f>
        <v>NE</v>
      </c>
      <c r="AE163" s="148" t="str">
        <f>'[1]GHG Dashboard Data - Inventory'!AG148</f>
        <v>NO</v>
      </c>
      <c r="AF163" s="148" t="str">
        <f>'[1]GHG Dashboard Data - Inventory'!AH148</f>
        <v>NO</v>
      </c>
      <c r="AG163" s="148">
        <f>'[1]GHG Dashboard Data - Inventory'!AI148</f>
        <v>5012522.6924017929</v>
      </c>
      <c r="AH163" s="148" t="str">
        <f>'[1]GHG Dashboard Data - Inventory'!AJ148</f>
        <v>NO</v>
      </c>
      <c r="AI163" s="149" t="str">
        <f>'[1]GHG Dashboard Data - Inventory'!AK148</f>
        <v>NE</v>
      </c>
      <c r="AJ163" s="148" t="str">
        <f>'[1]GHG Dashboard Data - Inventory'!AL148</f>
        <v>NO</v>
      </c>
      <c r="AK163" s="148">
        <f>'[1]GHG Dashboard Data - Inventory'!AM148</f>
        <v>96485.872888919694</v>
      </c>
      <c r="AL163" s="149" t="str">
        <f>'[1]GHG Dashboard Data - Inventory'!AN148</f>
        <v>NE</v>
      </c>
      <c r="AM163" s="148" t="str">
        <f>'[1]GHG Dashboard Data - Inventory'!AO148</f>
        <v>NO</v>
      </c>
      <c r="AN163" s="148" t="str">
        <f>'[1]GHG Dashboard Data - Inventory'!AP148</f>
        <v>NO</v>
      </c>
      <c r="AO163" s="149" t="str">
        <f>'[1]GHG Dashboard Data - Inventory'!AQ148</f>
        <v>NE</v>
      </c>
      <c r="AP163" s="148" t="str">
        <f>'[1]GHG Dashboard Data - Inventory'!AR148</f>
        <v>NO</v>
      </c>
      <c r="AQ163" s="148" t="str">
        <f>'[1]GHG Dashboard Data - Inventory'!AS148</f>
        <v>NO</v>
      </c>
      <c r="AR163" s="149" t="str">
        <f>'[1]GHG Dashboard Data - Inventory'!AT148</f>
        <v>NE</v>
      </c>
      <c r="AS163" s="148" t="str">
        <f>'[1]GHG Dashboard Data - Inventory'!AU148</f>
        <v>IE (II.1)</v>
      </c>
      <c r="AT163" s="148" t="str">
        <f>'[1]GHG Dashboard Data - Inventory'!AV148</f>
        <v>IE (II.1)</v>
      </c>
      <c r="AU163" s="149" t="str">
        <f>'[1]GHG Dashboard Data - Inventory'!AW148</f>
        <v>NE</v>
      </c>
      <c r="AV163" s="148">
        <f>'[1]GHG Dashboard Data - Inventory'!AX148</f>
        <v>1267780</v>
      </c>
      <c r="AW163" s="148" t="str">
        <f>'[1]GHG Dashboard Data - Inventory'!AY148</f>
        <v>NO</v>
      </c>
      <c r="AX163" s="150" t="str">
        <f>'[1]GHG Dashboard Data - Inventory'!AZ148</f>
        <v>NO</v>
      </c>
      <c r="AY163" s="148">
        <f>'[1]GHG Dashboard Data - Inventory'!BA148</f>
        <v>7969</v>
      </c>
      <c r="AZ163" s="148" t="str">
        <f>'[1]GHG Dashboard Data - Inventory'!BB148</f>
        <v>NO</v>
      </c>
      <c r="BA163" s="150" t="str">
        <f>'[1]GHG Dashboard Data - Inventory'!BC148</f>
        <v>NO</v>
      </c>
      <c r="BB163" s="148" t="str">
        <f>'[1]GHG Dashboard Data - Inventory'!BD148</f>
        <v>NO</v>
      </c>
      <c r="BC163" s="148">
        <f>'[1]GHG Dashboard Data - Inventory'!BE148</f>
        <v>1419</v>
      </c>
      <c r="BD163" s="150" t="str">
        <f>'[1]GHG Dashboard Data - Inventory'!BF148</f>
        <v>NO</v>
      </c>
      <c r="BE163" s="148">
        <f>'[1]GHG Dashboard Data - Inventory'!BG148</f>
        <v>1014342</v>
      </c>
      <c r="BF163" s="148" t="str">
        <f>'[1]GHG Dashboard Data - Inventory'!BH148</f>
        <v>NO</v>
      </c>
      <c r="BG163" s="150" t="str">
        <f>'[1]GHG Dashboard Data - Inventory'!BI148</f>
        <v>NO</v>
      </c>
      <c r="BH163" s="149" t="str">
        <f>'[1]GHG Dashboard Data - Inventory'!BJ148</f>
        <v>NE</v>
      </c>
      <c r="BI163" s="149" t="str">
        <f>'[1]GHG Dashboard Data - Inventory'!BK148</f>
        <v>NE</v>
      </c>
      <c r="BJ163" s="149" t="str">
        <f>'[1]GHG Dashboard Data - Inventory'!BL148</f>
        <v>NE</v>
      </c>
      <c r="BK163" s="149" t="str">
        <f>'[1]GHG Dashboard Data - Inventory'!BM148</f>
        <v>NE</v>
      </c>
      <c r="BL163" s="149" t="str">
        <f>'[1]GHG Dashboard Data - Inventory'!BN148</f>
        <v>NE</v>
      </c>
      <c r="BM163" s="151" t="str">
        <f>'[1]GHG Dashboard Data - Inventory'!BO148</f>
        <v>NE</v>
      </c>
      <c r="BN163" s="269">
        <f>'[1]GHG Dashboard Data - Inventory'!BP148</f>
        <v>0</v>
      </c>
      <c r="BO163" s="269">
        <f>'[1]GHG Dashboard Data - Inventory'!BQ148</f>
        <v>0</v>
      </c>
      <c r="BP163" s="269">
        <f>'[1]GHG Dashboard Data - Inventory'!BR148</f>
        <v>0</v>
      </c>
      <c r="BQ163" s="269">
        <f>'[1]GHG Dashboard Data - Inventory'!BS148</f>
        <v>0</v>
      </c>
      <c r="BR163" s="269">
        <f>'[1]GHG Dashboard Data - Inventory'!BT148</f>
        <v>0</v>
      </c>
      <c r="BS163" s="269">
        <f>'[1]GHG Dashboard Data - Inventory'!BU148</f>
        <v>0</v>
      </c>
      <c r="BT163" s="152" t="str">
        <f t="shared" si="116"/>
        <v>Chennai_2015</v>
      </c>
      <c r="BU163" s="152">
        <f>'[1]GHG Dashboard Data - Inventory'!BW148</f>
        <v>19317353.379283328</v>
      </c>
      <c r="BV163" s="152">
        <f>'[1]GHG Dashboard Data - Inventory'!BX148</f>
        <v>19317353.379283328</v>
      </c>
      <c r="BW163" s="152">
        <f>'[1]GHG Dashboard Data - Inventory'!BY148</f>
        <v>19317353.379283328</v>
      </c>
      <c r="BX163" s="152">
        <f>'[1]GHG Dashboard Data - Inventory'!BZ148</f>
        <v>12533893.774662098</v>
      </c>
      <c r="BY163" s="302">
        <f>'[1]GHG Dashboard Data - Inventory'!CA148</f>
        <v>11916834.813992616</v>
      </c>
      <c r="BZ163" s="302">
        <f>'[1]GHG Dashboard Data - Inventory'!CB148</f>
        <v>5109008.5652907128</v>
      </c>
      <c r="CA163" s="302">
        <f>'[1]GHG Dashboard Data - Inventory'!CC148</f>
        <v>2291510</v>
      </c>
      <c r="CB163" s="303">
        <f>'[1]GHG Dashboard Data - Inventory'!CD148</f>
        <v>11916834.813992616</v>
      </c>
      <c r="CC163" s="303">
        <f>'[1]GHG Dashboard Data - Inventory'!CE148</f>
        <v>5109008.5652907128</v>
      </c>
      <c r="CD163" s="303">
        <f>'[1]GHG Dashboard Data - Inventory'!CF148</f>
        <v>2291510</v>
      </c>
      <c r="CE163" s="303" t="str">
        <f>'[1]GHG Dashboard Data - Inventory'!CG148</f>
        <v/>
      </c>
      <c r="CF163" s="303" t="str">
        <f>'[1]GHG Dashboard Data - Inventory'!CH148</f>
        <v/>
      </c>
      <c r="CG163" s="304">
        <f>'[1]GHG Dashboard Data - Inventory'!CI148</f>
        <v>5231280.0822603051</v>
      </c>
      <c r="CH163" s="304">
        <f>'[1]GHG Dashboard Data - Inventory'!CK148</f>
        <v>5012522.6924017929</v>
      </c>
      <c r="CI163" s="304">
        <f>SUM('[1]GHG Dashboard Data - Inventory'!CL148:CM148)</f>
        <v>2290091</v>
      </c>
      <c r="CJ163" s="304" t="str">
        <f>'[1]GHG Dashboard Data - Inventory'!CN148</f>
        <v/>
      </c>
      <c r="CK163" s="304" t="str">
        <f>'[1]GHG Dashboard Data - Inventory'!CO148</f>
        <v/>
      </c>
      <c r="CL163" s="302">
        <f>'[1]GHG Dashboard Data - Inventory'!CP148</f>
        <v>4432869.1894199708</v>
      </c>
      <c r="CM163" s="302">
        <f>'[1]GHG Dashboard Data - Inventory'!CQ148</f>
        <v>1931434.1642494989</v>
      </c>
      <c r="CN163" s="302">
        <f>'[1]GHG Dashboard Data - Inventory'!CR148</f>
        <v>3146034.1823077821</v>
      </c>
      <c r="CO163" s="302">
        <f>'[1]GHG Dashboard Data - Inventory'!CS148</f>
        <v>2406494.0917440006</v>
      </c>
      <c r="CP163" s="302">
        <f>'[1]GHG Dashboard Data - Inventory'!CT148</f>
        <v>3.1862713644</v>
      </c>
      <c r="CQ163" s="302" t="str">
        <f>'[1]GHG Dashboard Data - Inventory'!CU148</f>
        <v/>
      </c>
      <c r="CR163" s="302" t="str">
        <f>'[1]GHG Dashboard Data - Inventory'!CV148</f>
        <v/>
      </c>
      <c r="CS163" s="302" t="str">
        <f>'[1]GHG Dashboard Data - Inventory'!CW148</f>
        <v/>
      </c>
      <c r="CT163" s="302">
        <f>'[1]GHG Dashboard Data - Inventory'!CX148</f>
        <v>5012522.6924017929</v>
      </c>
      <c r="CU163" s="302">
        <f>'[1]GHG Dashboard Data - Inventory'!CY148</f>
        <v>96485.872888919694</v>
      </c>
      <c r="CV163" s="302" t="str">
        <f>'[1]GHG Dashboard Data - Inventory'!CZ148</f>
        <v/>
      </c>
      <c r="CW163" s="302" t="str">
        <f>'[1]GHG Dashboard Data - Inventory'!DA148</f>
        <v/>
      </c>
      <c r="CX163" s="302" t="str">
        <f>'[1]GHG Dashboard Data - Inventory'!DB148</f>
        <v/>
      </c>
      <c r="CY163" s="302">
        <f>'[1]GHG Dashboard Data - Inventory'!DC148</f>
        <v>1267780</v>
      </c>
      <c r="CZ163" s="302">
        <f>'[1]GHG Dashboard Data - Inventory'!DD148</f>
        <v>7969</v>
      </c>
      <c r="DA163" s="302">
        <f>'[1]GHG Dashboard Data - Inventory'!DE148</f>
        <v>1419</v>
      </c>
      <c r="DB163" s="302">
        <f>'[1]GHG Dashboard Data - Inventory'!DF148</f>
        <v>1014342</v>
      </c>
      <c r="DC163" s="305">
        <f>'[1]GHG Dashboard Data - Inventory'!DG148</f>
        <v>4432869.1894199708</v>
      </c>
      <c r="DD163" s="305">
        <f>'[1]GHG Dashboard Data - Inventory'!DH148</f>
        <v>1931434.1642494989</v>
      </c>
      <c r="DE163" s="305">
        <f>'[1]GHG Dashboard Data - Inventory'!DI148</f>
        <v>3146034.1823077821</v>
      </c>
      <c r="DF163" s="305">
        <f>'[1]GHG Dashboard Data - Inventory'!DJ148</f>
        <v>2406494.0917440006</v>
      </c>
      <c r="DG163" s="305">
        <f>'[1]GHG Dashboard Data - Inventory'!DK148</f>
        <v>3.1862713644</v>
      </c>
      <c r="DH163" s="305" t="str">
        <f>'[1]GHG Dashboard Data - Inventory'!DL148</f>
        <v/>
      </c>
      <c r="DI163" s="305" t="str">
        <f>'[1]GHG Dashboard Data - Inventory'!DM148</f>
        <v/>
      </c>
      <c r="DJ163" s="305" t="str">
        <f>'[1]GHG Dashboard Data - Inventory'!DN148</f>
        <v/>
      </c>
      <c r="DK163" s="305">
        <f>'[1]GHG Dashboard Data - Inventory'!DO148</f>
        <v>5012522.6924017929</v>
      </c>
      <c r="DL163" s="305">
        <f>'[1]GHG Dashboard Data - Inventory'!DP148</f>
        <v>96485.872888919694</v>
      </c>
      <c r="DM163" s="305" t="str">
        <f>'[1]GHG Dashboard Data - Inventory'!DQ148</f>
        <v/>
      </c>
      <c r="DN163" s="305" t="str">
        <f>'[1]GHG Dashboard Data - Inventory'!DR148</f>
        <v/>
      </c>
      <c r="DO163" s="305" t="str">
        <f>'[1]GHG Dashboard Data - Inventory'!DS148</f>
        <v/>
      </c>
      <c r="DP163" s="305">
        <f>'[1]GHG Dashboard Data - Inventory'!DT148</f>
        <v>1267780</v>
      </c>
      <c r="DQ163" s="305">
        <f>'[1]GHG Dashboard Data - Inventory'!DU148</f>
        <v>7969</v>
      </c>
      <c r="DR163" s="305">
        <f>'[1]GHG Dashboard Data - Inventory'!DV148</f>
        <v>1419</v>
      </c>
      <c r="DS163" s="305">
        <f>'[1]GHG Dashboard Data - Inventory'!DW148</f>
        <v>1014342</v>
      </c>
      <c r="DT163" s="305" t="str">
        <f>'[1]GHG Dashboard Data - Inventory'!DX148</f>
        <v/>
      </c>
      <c r="DU163" s="305" t="str">
        <f>'[1]GHG Dashboard Data - Inventory'!DY148</f>
        <v/>
      </c>
      <c r="DV163" s="305" t="str">
        <f>'[1]GHG Dashboard Data - Inventory'!DZ148</f>
        <v/>
      </c>
      <c r="DW163" s="305" t="str">
        <f>'[1]GHG Dashboard Data - Inventory'!EA148</f>
        <v/>
      </c>
      <c r="DX163" s="305" t="str">
        <f>'[1]GHG Dashboard Data - Inventory'!EB148</f>
        <v/>
      </c>
      <c r="DY163" s="306" t="str">
        <f>'[1]GHG Dashboard Data - Inventory'!EC148</f>
        <v/>
      </c>
      <c r="DZ163" s="307">
        <f>'[1]GHG Dashboard Data - Inventory'!ED148</f>
        <v>436456.467907627</v>
      </c>
      <c r="EA163" s="307">
        <f>'[1]GHG Dashboard Data - Inventory'!EE148</f>
        <v>305182.76719144837</v>
      </c>
      <c r="EB163" s="307">
        <f>'[1]GHG Dashboard Data - Inventory'!EF148</f>
        <v>519893.39241248003</v>
      </c>
      <c r="EC163" s="307">
        <f>'[1]GHG Dashboard Data - Inventory'!EG148</f>
        <v>2406494.0917440006</v>
      </c>
      <c r="ED163" s="307">
        <f>'[1]GHG Dashboard Data - Inventory'!EH148</f>
        <v>1563253.3630047494</v>
      </c>
      <c r="EE163" s="307" t="str">
        <f>'[1]GHG Dashboard Data - Inventory'!EI148</f>
        <v/>
      </c>
      <c r="EF163" s="307" t="str">
        <f>'[1]GHG Dashboard Data - Inventory'!EJ148</f>
        <v/>
      </c>
      <c r="EG163" s="307" t="str">
        <f>'[1]GHG Dashboard Data - Inventory'!EK148</f>
        <v/>
      </c>
      <c r="EH163" s="307" t="str">
        <f>'[1]GHG Dashboard Data - Inventory'!EL148</f>
        <v/>
      </c>
      <c r="EI163" s="307">
        <f>'[1]GHG Dashboard Data - Inventory'!EM148</f>
        <v>5012522.6924017929</v>
      </c>
      <c r="EJ163" s="307" t="str">
        <f>'[1]GHG Dashboard Data - Inventory'!EN148</f>
        <v/>
      </c>
      <c r="EK163" s="307" t="str">
        <f>'[1]GHG Dashboard Data - Inventory'!EO148</f>
        <v/>
      </c>
      <c r="EL163" s="307" t="str">
        <f>'[1]GHG Dashboard Data - Inventory'!EP148</f>
        <v/>
      </c>
      <c r="EM163" s="307" t="str">
        <f>'[1]GHG Dashboard Data - Inventory'!EQ148</f>
        <v>IE (II.1)</v>
      </c>
      <c r="EN163" s="307">
        <f>'[1]GHG Dashboard Data - Inventory'!ER148</f>
        <v>1267780</v>
      </c>
      <c r="EO163" s="307">
        <f>'[1]GHG Dashboard Data - Inventory'!ES148</f>
        <v>7969</v>
      </c>
      <c r="EP163" s="307" t="str">
        <f>'[1]GHG Dashboard Data - Inventory'!ET148</f>
        <v/>
      </c>
      <c r="EQ163" s="307">
        <f>'[1]GHG Dashboard Data - Inventory'!EU148</f>
        <v>1014342</v>
      </c>
      <c r="ER163" s="307" t="str">
        <f>'[1]GHG Dashboard Data - Inventory'!EV148</f>
        <v/>
      </c>
      <c r="ES163" s="307" t="str">
        <f>'[1]GHG Dashboard Data - Inventory'!EW148</f>
        <v/>
      </c>
      <c r="ET163" s="307" t="str">
        <f>'[1]GHG Dashboard Data - Inventory'!EX148</f>
        <v/>
      </c>
      <c r="EU163" s="307" t="str">
        <f>'[1]GHG Dashboard Data - Inventory'!EY148</f>
        <v/>
      </c>
      <c r="EV163" s="307" t="str">
        <f>'[1]GHG Dashboard Data - Inventory'!EZ148</f>
        <v/>
      </c>
      <c r="EW163" s="308">
        <f t="shared" si="117"/>
        <v>3969747.4547487497</v>
      </c>
      <c r="EX163" s="309">
        <f>'[1]GHG Dashboard Data - Inventory'!FA148</f>
        <v>11916834.813992616</v>
      </c>
      <c r="EY163" s="309">
        <f>'[1]GHG Dashboard Data - Inventory'!FB148</f>
        <v>5109008.5652907128</v>
      </c>
      <c r="EZ163" s="309">
        <f>'[1]GHG Dashboard Data - Inventory'!FC148</f>
        <v>2291510</v>
      </c>
      <c r="FA163" s="309">
        <f>'[1]GHG Dashboard Data - Inventory'!FD148</f>
        <v>11916834.813992616</v>
      </c>
      <c r="FB163" s="309">
        <f>'[1]GHG Dashboard Data - Inventory'!FE148</f>
        <v>5109008.5652907128</v>
      </c>
      <c r="FC163" s="309">
        <f>'[1]GHG Dashboard Data - Inventory'!FF148</f>
        <v>2291510</v>
      </c>
      <c r="FD163" s="309" t="str">
        <f>'[1]GHG Dashboard Data - Inventory'!FG148</f>
        <v/>
      </c>
      <c r="FE163" s="309" t="str">
        <f>'[1]GHG Dashboard Data - Inventory'!FH148</f>
        <v/>
      </c>
      <c r="FF163" s="309" t="str">
        <f>'[1]GHG Dashboard Data - Inventory'!B148</f>
        <v>Yes</v>
      </c>
      <c r="FG163" s="31" t="str">
        <f>IFERROR(VLOOKUP(E163,'Climate data-must not modify'!A:D,4,FALSE),"")</f>
        <v>Tropical</v>
      </c>
      <c r="FH163" s="31">
        <f t="shared" si="118"/>
        <v>749.38891081267775</v>
      </c>
      <c r="FI163" s="31">
        <f t="shared" si="119"/>
        <v>15662.213615023475</v>
      </c>
      <c r="FJ163" s="35"/>
    </row>
    <row r="164" spans="1:166" s="31" customFormat="1">
      <c r="A164" s="31">
        <f t="shared" si="113"/>
        <v>11</v>
      </c>
      <c r="B164" s="31">
        <f t="shared" si="114"/>
        <v>149</v>
      </c>
      <c r="C164" s="34" t="str">
        <f t="shared" si="115"/>
        <v>Bangkok_2013</v>
      </c>
      <c r="D164" s="231">
        <f>'[1]GHG Dashboard Data - Inventory'!H149</f>
        <v>2013</v>
      </c>
      <c r="E164" s="156" t="str">
        <f>'[1]GHG Dashboard Data - Inventory'!C149</f>
        <v>Bangkok</v>
      </c>
      <c r="F164" s="156" t="str">
        <f>'[1]GHG Dashboard Data - Inventory'!D149</f>
        <v>Thailand</v>
      </c>
      <c r="G164" s="156" t="str">
        <f>'[1]GHG Dashboard Data - Inventory'!E149</f>
        <v>East Asia and Oceania</v>
      </c>
      <c r="H164" s="156">
        <f>'[1]GHG Dashboard Data - Inventory'!K149</f>
        <v>8515000</v>
      </c>
      <c r="I164" s="156">
        <f>'[1]GHG Dashboard Data - Inventory'!L149</f>
        <v>1568.7370000000001</v>
      </c>
      <c r="J164" s="156">
        <f>'[1]GHG Dashboard Data - Inventory'!M149/1000000</f>
        <v>118850.76</v>
      </c>
      <c r="K164" s="156" t="str">
        <f>'[1]GHG Dashboard Data - Inventory'!J149</f>
        <v>BASIC</v>
      </c>
      <c r="L164" s="148">
        <f>'[1]GHG Dashboard Data - Inventory'!N149</f>
        <v>201510.04173421094</v>
      </c>
      <c r="M164" s="148">
        <f>'[1]GHG Dashboard Data - Inventory'!O149</f>
        <v>5349408.6373845013</v>
      </c>
      <c r="N164" s="149" t="str">
        <f>'[1]GHG Dashboard Data - Inventory'!P149</f>
        <v>NE</v>
      </c>
      <c r="O164" s="148">
        <f>'[1]GHG Dashboard Data - Inventory'!Q149</f>
        <v>270852.12794922135</v>
      </c>
      <c r="P164" s="148">
        <f>'[1]GHG Dashboard Data - Inventory'!R149</f>
        <v>9001140.9236611016</v>
      </c>
      <c r="Q164" s="149" t="str">
        <f>'[1]GHG Dashboard Data - Inventory'!S149</f>
        <v>NE</v>
      </c>
      <c r="R164" s="148">
        <f>'[1]GHG Dashboard Data - Inventory'!T149</f>
        <v>901767.0692158764</v>
      </c>
      <c r="S164" s="148">
        <f>'[1]GHG Dashboard Data - Inventory'!U149</f>
        <v>4320229.7556390008</v>
      </c>
      <c r="T164" s="149" t="str">
        <f>'[1]GHG Dashboard Data - Inventory'!V149</f>
        <v>NE</v>
      </c>
      <c r="U164" s="148" t="str">
        <f>'[1]GHG Dashboard Data - Inventory'!W149</f>
        <v>C</v>
      </c>
      <c r="V164" s="148" t="str">
        <f>'[1]GHG Dashboard Data - Inventory'!X149</f>
        <v>NO</v>
      </c>
      <c r="W164" s="149" t="str">
        <f>'[1]GHG Dashboard Data - Inventory'!Y149</f>
        <v>NO</v>
      </c>
      <c r="X164" s="150" t="str">
        <f>'[1]GHG Dashboard Data - Inventory'!Z149</f>
        <v>NO</v>
      </c>
      <c r="Y164" s="148" t="str">
        <f>'[1]GHG Dashboard Data - Inventory'!AA149</f>
        <v>IE</v>
      </c>
      <c r="Z164" s="148" t="str">
        <f>'[1]GHG Dashboard Data - Inventory'!AB149</f>
        <v>IE</v>
      </c>
      <c r="AA164" s="149" t="str">
        <f>'[1]GHG Dashboard Data - Inventory'!AC149</f>
        <v>NE</v>
      </c>
      <c r="AB164" s="148" t="str">
        <f>'[1]GHG Dashboard Data - Inventory'!AD149</f>
        <v>IE</v>
      </c>
      <c r="AC164" s="148">
        <f>'[1]GHG Dashboard Data - Inventory'!AE149</f>
        <v>1138323.9307656002</v>
      </c>
      <c r="AD164" s="149" t="str">
        <f>'[1]GHG Dashboard Data - Inventory'!AF149</f>
        <v>NE</v>
      </c>
      <c r="AE164" s="148" t="str">
        <f>'[1]GHG Dashboard Data - Inventory'!AG149</f>
        <v>NO</v>
      </c>
      <c r="AF164" s="148" t="str">
        <f>'[1]GHG Dashboard Data - Inventory'!AH149</f>
        <v>C</v>
      </c>
      <c r="AG164" s="148">
        <f>'[1]GHG Dashboard Data - Inventory'!AI149</f>
        <v>24957569.579450164</v>
      </c>
      <c r="AH164" s="148" t="str">
        <f>'[1]GHG Dashboard Data - Inventory'!AJ149</f>
        <v>NO</v>
      </c>
      <c r="AI164" s="149" t="str">
        <f>'[1]GHG Dashboard Data - Inventory'!AK149</f>
        <v>NE</v>
      </c>
      <c r="AJ164" s="148">
        <f>'[1]GHG Dashboard Data - Inventory'!AL149</f>
        <v>5725.1223139461299</v>
      </c>
      <c r="AK164" s="148">
        <f>'[1]GHG Dashboard Data - Inventory'!AM149</f>
        <v>138249.41640000002</v>
      </c>
      <c r="AL164" s="149">
        <f>'[1]GHG Dashboard Data - Inventory'!AN149</f>
        <v>79299.458747149838</v>
      </c>
      <c r="AM164" s="148">
        <f>'[1]GHG Dashboard Data - Inventory'!AO149</f>
        <v>0</v>
      </c>
      <c r="AN164" s="148" t="str">
        <f>'[1]GHG Dashboard Data - Inventory'!AP149</f>
        <v>NO</v>
      </c>
      <c r="AO164" s="149">
        <f>'[1]GHG Dashboard Data - Inventory'!AQ149</f>
        <v>0</v>
      </c>
      <c r="AP164" s="148" t="str">
        <f>'[1]GHG Dashboard Data - Inventory'!AR149</f>
        <v>C</v>
      </c>
      <c r="AQ164" s="148" t="str">
        <f>'[1]GHG Dashboard Data - Inventory'!AS149</f>
        <v>NO</v>
      </c>
      <c r="AR164" s="149">
        <f>'[1]GHG Dashboard Data - Inventory'!AT149</f>
        <v>394702.56799999997</v>
      </c>
      <c r="AS164" s="148" t="str">
        <f>'[1]GHG Dashboard Data - Inventory'!AU149</f>
        <v>IE</v>
      </c>
      <c r="AT164" s="148" t="str">
        <f>'[1]GHG Dashboard Data - Inventory'!AV149</f>
        <v>NO</v>
      </c>
      <c r="AU164" s="149" t="str">
        <f>'[1]GHG Dashboard Data - Inventory'!AW149</f>
        <v>NO</v>
      </c>
      <c r="AV164" s="148" t="str">
        <f>'[1]GHG Dashboard Data - Inventory'!AX149</f>
        <v>NO</v>
      </c>
      <c r="AW164" s="148">
        <f>'[1]GHG Dashboard Data - Inventory'!AY149</f>
        <v>3120584.2823216999</v>
      </c>
      <c r="AX164" s="150" t="str">
        <f>'[1]GHG Dashboard Data - Inventory'!AZ149</f>
        <v>NO</v>
      </c>
      <c r="AY164" s="148">
        <f>'[1]GHG Dashboard Data - Inventory'!BA149</f>
        <v>41172.414733930462</v>
      </c>
      <c r="AZ164" s="148" t="str">
        <f>'[1]GHG Dashboard Data - Inventory'!BB149</f>
        <v>NO</v>
      </c>
      <c r="BA164" s="150" t="str">
        <f>'[1]GHG Dashboard Data - Inventory'!BC149</f>
        <v>NO</v>
      </c>
      <c r="BB164" s="148">
        <f>'[1]GHG Dashboard Data - Inventory'!BD149</f>
        <v>8698.7530000000006</v>
      </c>
      <c r="BC164" s="148" t="str">
        <f>'[1]GHG Dashboard Data - Inventory'!BE149</f>
        <v>NO</v>
      </c>
      <c r="BD164" s="150" t="str">
        <f>'[1]GHG Dashboard Data - Inventory'!BF149</f>
        <v>NO</v>
      </c>
      <c r="BE164" s="148">
        <f>'[1]GHG Dashboard Data - Inventory'!BG149</f>
        <v>905687.18635940715</v>
      </c>
      <c r="BF164" s="148" t="str">
        <f>'[1]GHG Dashboard Data - Inventory'!BH149</f>
        <v>NO</v>
      </c>
      <c r="BG164" s="150" t="str">
        <f>'[1]GHG Dashboard Data - Inventory'!BI149</f>
        <v>NO</v>
      </c>
      <c r="BH164" s="149" t="str">
        <f>'[1]GHG Dashboard Data - Inventory'!BJ149</f>
        <v>NO</v>
      </c>
      <c r="BI164" s="149" t="str">
        <f>'[1]GHG Dashboard Data - Inventory'!BK149</f>
        <v>NE</v>
      </c>
      <c r="BJ164" s="149">
        <f>'[1]GHG Dashboard Data - Inventory'!BL149</f>
        <v>5539.8962499999998</v>
      </c>
      <c r="BK164" s="149">
        <f>'[1]GHG Dashboard Data - Inventory'!BM149</f>
        <v>-545.37567616000001</v>
      </c>
      <c r="BL164" s="149">
        <f>'[1]GHG Dashboard Data - Inventory'!BN149</f>
        <v>136411.33443377467</v>
      </c>
      <c r="BM164" s="151" t="str">
        <f>'[1]GHG Dashboard Data - Inventory'!BO149</f>
        <v>NE</v>
      </c>
      <c r="BN164" s="269">
        <f>'[1]GHG Dashboard Data - Inventory'!BP149</f>
        <v>0</v>
      </c>
      <c r="BO164" s="269">
        <f>'[1]GHG Dashboard Data - Inventory'!BQ149</f>
        <v>0</v>
      </c>
      <c r="BP164" s="269">
        <f>'[1]GHG Dashboard Data - Inventory'!BR149</f>
        <v>0</v>
      </c>
      <c r="BQ164" s="269">
        <f>'[1]GHG Dashboard Data - Inventory'!BS149</f>
        <v>0</v>
      </c>
      <c r="BR164" s="269">
        <f>'[1]GHG Dashboard Data - Inventory'!BT149</f>
        <v>0</v>
      </c>
      <c r="BS164" s="269">
        <f>'[1]GHG Dashboard Data - Inventory'!BU149</f>
        <v>0</v>
      </c>
      <c r="BT164" s="152" t="str">
        <f t="shared" si="116"/>
        <v>Bangkok_2013</v>
      </c>
      <c r="BU164" s="152">
        <f>'[1]GHG Dashboard Data - Inventory'!BW149</f>
        <v>50360919.240928657</v>
      </c>
      <c r="BV164" s="152">
        <f>'[1]GHG Dashboard Data - Inventory'!BX149</f>
        <v>50976327.122683413</v>
      </c>
      <c r="BW164" s="152">
        <f>'[1]GHG Dashboard Data - Inventory'!BY149</f>
        <v>50976327.122683413</v>
      </c>
      <c r="BX164" s="152">
        <f>'[1]GHG Dashboard Data - Inventory'!BZ149</f>
        <v>27434388.149764374</v>
      </c>
      <c r="BY164" s="302">
        <f>'[1]GHG Dashboard Data - Inventory'!CA149</f>
        <v>21183232.486349512</v>
      </c>
      <c r="BZ164" s="302">
        <f>'[1]GHG Dashboard Data - Inventory'!CB149</f>
        <v>25101544.118164111</v>
      </c>
      <c r="CA164" s="302">
        <f>'[1]GHG Dashboard Data - Inventory'!CC149</f>
        <v>4076142.6364150373</v>
      </c>
      <c r="CB164" s="303">
        <f>'[1]GHG Dashboard Data - Inventory'!CD149</f>
        <v>21183232.486349512</v>
      </c>
      <c r="CC164" s="303">
        <f>'[1]GHG Dashboard Data - Inventory'!CE149</f>
        <v>25575546.144911259</v>
      </c>
      <c r="CD164" s="303">
        <f>'[1]GHG Dashboard Data - Inventory'!CF149</f>
        <v>4076142.6364150373</v>
      </c>
      <c r="CE164" s="303" t="str">
        <f>'[1]GHG Dashboard Data - Inventory'!CG149</f>
        <v/>
      </c>
      <c r="CF164" s="303">
        <f>'[1]GHG Dashboard Data - Inventory'!CH149</f>
        <v>141405.85500761468</v>
      </c>
      <c r="CG164" s="304">
        <f>'[1]GHG Dashboard Data - Inventory'!CI149</f>
        <v>1374129.2388993087</v>
      </c>
      <c r="CH164" s="304">
        <f>'[1]GHG Dashboard Data - Inventory'!CK149</f>
        <v>24963294.70176411</v>
      </c>
      <c r="CI164" s="304">
        <f>SUM('[1]GHG Dashboard Data - Inventory'!CL149:CM149)</f>
        <v>955558.35409333766</v>
      </c>
      <c r="CJ164" s="304" t="str">
        <f>'[1]GHG Dashboard Data - Inventory'!CN149</f>
        <v/>
      </c>
      <c r="CK164" s="304">
        <f>'[1]GHG Dashboard Data - Inventory'!CO149</f>
        <v>141405.85500761468</v>
      </c>
      <c r="CL164" s="302">
        <f>'[1]GHG Dashboard Data - Inventory'!CP149</f>
        <v>5550918.6791187124</v>
      </c>
      <c r="CM164" s="302">
        <f>'[1]GHG Dashboard Data - Inventory'!CQ149</f>
        <v>9271993.0516103227</v>
      </c>
      <c r="CN164" s="302">
        <f>'[1]GHG Dashboard Data - Inventory'!CR149</f>
        <v>5221996.8248548768</v>
      </c>
      <c r="CO164" s="302" t="str">
        <f>'[1]GHG Dashboard Data - Inventory'!CS149</f>
        <v/>
      </c>
      <c r="CP164" s="302" t="str">
        <f>'[1]GHG Dashboard Data - Inventory'!CT149</f>
        <v/>
      </c>
      <c r="CQ164" s="302">
        <f>'[1]GHG Dashboard Data - Inventory'!CU149</f>
        <v>1138323.9307656002</v>
      </c>
      <c r="CR164" s="302" t="str">
        <f>'[1]GHG Dashboard Data - Inventory'!CV149</f>
        <v/>
      </c>
      <c r="CS164" s="302" t="str">
        <f>'[1]GHG Dashboard Data - Inventory'!CW149</f>
        <v/>
      </c>
      <c r="CT164" s="302">
        <f>'[1]GHG Dashboard Data - Inventory'!CX149</f>
        <v>24957569.579450164</v>
      </c>
      <c r="CU164" s="302">
        <f>'[1]GHG Dashboard Data - Inventory'!CY149</f>
        <v>143974.53871394615</v>
      </c>
      <c r="CV164" s="302" t="str">
        <f>'[1]GHG Dashboard Data - Inventory'!CZ149</f>
        <v/>
      </c>
      <c r="CW164" s="302" t="str">
        <f>'[1]GHG Dashboard Data - Inventory'!DA149</f>
        <v/>
      </c>
      <c r="CX164" s="302" t="str">
        <f>'[1]GHG Dashboard Data - Inventory'!DB149</f>
        <v/>
      </c>
      <c r="CY164" s="302">
        <f>'[1]GHG Dashboard Data - Inventory'!DC149</f>
        <v>3120584.2823216999</v>
      </c>
      <c r="CZ164" s="302">
        <f>'[1]GHG Dashboard Data - Inventory'!DD149</f>
        <v>41172.414733930462</v>
      </c>
      <c r="DA164" s="302">
        <f>'[1]GHG Dashboard Data - Inventory'!DE149</f>
        <v>8698.7530000000006</v>
      </c>
      <c r="DB164" s="302">
        <f>'[1]GHG Dashboard Data - Inventory'!DF149</f>
        <v>905687.18635940715</v>
      </c>
      <c r="DC164" s="305">
        <f>'[1]GHG Dashboard Data - Inventory'!DG149</f>
        <v>5550918.6791187124</v>
      </c>
      <c r="DD164" s="305">
        <f>'[1]GHG Dashboard Data - Inventory'!DH149</f>
        <v>9271993.0516103227</v>
      </c>
      <c r="DE164" s="305">
        <f>'[1]GHG Dashboard Data - Inventory'!DI149</f>
        <v>5221996.8248548768</v>
      </c>
      <c r="DF164" s="305" t="str">
        <f>'[1]GHG Dashboard Data - Inventory'!DJ149</f>
        <v/>
      </c>
      <c r="DG164" s="305" t="str">
        <f>'[1]GHG Dashboard Data - Inventory'!DK149</f>
        <v/>
      </c>
      <c r="DH164" s="305">
        <f>'[1]GHG Dashboard Data - Inventory'!DL149</f>
        <v>1138323.9307656002</v>
      </c>
      <c r="DI164" s="305" t="str">
        <f>'[1]GHG Dashboard Data - Inventory'!DM149</f>
        <v/>
      </c>
      <c r="DJ164" s="305" t="str">
        <f>'[1]GHG Dashboard Data - Inventory'!DN149</f>
        <v/>
      </c>
      <c r="DK164" s="305">
        <f>'[1]GHG Dashboard Data - Inventory'!DO149</f>
        <v>24957569.579450164</v>
      </c>
      <c r="DL164" s="305">
        <f>'[1]GHG Dashboard Data - Inventory'!DP149</f>
        <v>223273.99746109598</v>
      </c>
      <c r="DM164" s="305" t="str">
        <f>'[1]GHG Dashboard Data - Inventory'!DQ149</f>
        <v/>
      </c>
      <c r="DN164" s="305">
        <f>'[1]GHG Dashboard Data - Inventory'!DR149</f>
        <v>394702.56799999997</v>
      </c>
      <c r="DO164" s="305" t="str">
        <f>'[1]GHG Dashboard Data - Inventory'!DS149</f>
        <v/>
      </c>
      <c r="DP164" s="305">
        <f>'[1]GHG Dashboard Data - Inventory'!DT149</f>
        <v>3120584.2823216999</v>
      </c>
      <c r="DQ164" s="305">
        <f>'[1]GHG Dashboard Data - Inventory'!DU149</f>
        <v>41172.414733930462</v>
      </c>
      <c r="DR164" s="305">
        <f>'[1]GHG Dashboard Data - Inventory'!DV149</f>
        <v>8698.7530000000006</v>
      </c>
      <c r="DS164" s="305">
        <f>'[1]GHG Dashboard Data - Inventory'!DW149</f>
        <v>905687.18635940715</v>
      </c>
      <c r="DT164" s="305" t="str">
        <f>'[1]GHG Dashboard Data - Inventory'!DX149</f>
        <v/>
      </c>
      <c r="DU164" s="305" t="str">
        <f>'[1]GHG Dashboard Data - Inventory'!DY149</f>
        <v/>
      </c>
      <c r="DV164" s="305">
        <f>'[1]GHG Dashboard Data - Inventory'!DZ149</f>
        <v>5539.8962499999998</v>
      </c>
      <c r="DW164" s="305">
        <f>'[1]GHG Dashboard Data - Inventory'!EA149</f>
        <v>-545.37567616000001</v>
      </c>
      <c r="DX164" s="305">
        <f>'[1]GHG Dashboard Data - Inventory'!EB149</f>
        <v>136411.33443377467</v>
      </c>
      <c r="DY164" s="306" t="str">
        <f>'[1]GHG Dashboard Data - Inventory'!EC149</f>
        <v/>
      </c>
      <c r="DZ164" s="307">
        <f>'[1]GHG Dashboard Data - Inventory'!ED149</f>
        <v>201510.04173421094</v>
      </c>
      <c r="EA164" s="307">
        <f>'[1]GHG Dashboard Data - Inventory'!EE149</f>
        <v>270852.12794922135</v>
      </c>
      <c r="EB164" s="307">
        <f>'[1]GHG Dashboard Data - Inventory'!EF149</f>
        <v>901767.0692158764</v>
      </c>
      <c r="EC164" s="307" t="str">
        <f>'[1]GHG Dashboard Data - Inventory'!EG149</f>
        <v/>
      </c>
      <c r="ED164" s="307" t="str">
        <f>'[1]GHG Dashboard Data - Inventory'!EH149</f>
        <v/>
      </c>
      <c r="EE164" s="307" t="str">
        <f>'[1]GHG Dashboard Data - Inventory'!EI149</f>
        <v/>
      </c>
      <c r="EF164" s="307" t="str">
        <f>'[1]GHG Dashboard Data - Inventory'!EJ149</f>
        <v/>
      </c>
      <c r="EG164" s="307" t="str">
        <f>'[1]GHG Dashboard Data - Inventory'!EK149</f>
        <v/>
      </c>
      <c r="EH164" s="307" t="str">
        <f>'[1]GHG Dashboard Data - Inventory'!EL149</f>
        <v/>
      </c>
      <c r="EI164" s="307">
        <f>'[1]GHG Dashboard Data - Inventory'!EM149</f>
        <v>24957569.579450164</v>
      </c>
      <c r="EJ164" s="307">
        <f>'[1]GHG Dashboard Data - Inventory'!EN149</f>
        <v>5725.1223139461299</v>
      </c>
      <c r="EK164" s="307" t="str">
        <f>'[1]GHG Dashboard Data - Inventory'!EO149</f>
        <v/>
      </c>
      <c r="EL164" s="307" t="str">
        <f>'[1]GHG Dashboard Data - Inventory'!EP149</f>
        <v/>
      </c>
      <c r="EM164" s="307" t="str">
        <f>'[1]GHG Dashboard Data - Inventory'!EQ149</f>
        <v/>
      </c>
      <c r="EN164" s="307" t="str">
        <f>'[1]GHG Dashboard Data - Inventory'!ER149</f>
        <v/>
      </c>
      <c r="EO164" s="307">
        <f>'[1]GHG Dashboard Data - Inventory'!ES149</f>
        <v>41172.414733930462</v>
      </c>
      <c r="EP164" s="307">
        <f>'[1]GHG Dashboard Data - Inventory'!ET149</f>
        <v>8698.7530000000006</v>
      </c>
      <c r="EQ164" s="307">
        <f>'[1]GHG Dashboard Data - Inventory'!EU149</f>
        <v>905687.18635940715</v>
      </c>
      <c r="ER164" s="307" t="str">
        <f>'[1]GHG Dashboard Data - Inventory'!EV149</f>
        <v/>
      </c>
      <c r="ES164" s="307" t="str">
        <f>'[1]GHG Dashboard Data - Inventory'!EW149</f>
        <v/>
      </c>
      <c r="ET164" s="307">
        <f>'[1]GHG Dashboard Data - Inventory'!EX149</f>
        <v>5539.8962499999998</v>
      </c>
      <c r="EU164" s="307">
        <f>'[1]GHG Dashboard Data - Inventory'!EY149</f>
        <v>-545.37567616000001</v>
      </c>
      <c r="EV164" s="307">
        <f>'[1]GHG Dashboard Data - Inventory'!EZ149</f>
        <v>136411.33443377467</v>
      </c>
      <c r="EW164" s="308">
        <f t="shared" si="117"/>
        <v>0</v>
      </c>
      <c r="EX164" s="309">
        <f>'[1]GHG Dashboard Data - Inventory'!FA149</f>
        <v>21183232.486349512</v>
      </c>
      <c r="EY164" s="309">
        <f>'[1]GHG Dashboard Data - Inventory'!FB149</f>
        <v>25101544.118164111</v>
      </c>
      <c r="EZ164" s="309">
        <f>'[1]GHG Dashboard Data - Inventory'!FC149</f>
        <v>4076142.6364150373</v>
      </c>
      <c r="FA164" s="309">
        <f>'[1]GHG Dashboard Data - Inventory'!FD149</f>
        <v>21183232.486349512</v>
      </c>
      <c r="FB164" s="309">
        <f>'[1]GHG Dashboard Data - Inventory'!FE149</f>
        <v>25575546.144911259</v>
      </c>
      <c r="FC164" s="309">
        <f>'[1]GHG Dashboard Data - Inventory'!FF149</f>
        <v>4076142.6364150373</v>
      </c>
      <c r="FD164" s="309" t="str">
        <f>'[1]GHG Dashboard Data - Inventory'!FG149</f>
        <v/>
      </c>
      <c r="FE164" s="309">
        <f>'[1]GHG Dashboard Data - Inventory'!FH149</f>
        <v>141405.85500761468</v>
      </c>
      <c r="FF164" s="309" t="str">
        <f>'[1]GHG Dashboard Data - Inventory'!B149</f>
        <v>Yes</v>
      </c>
      <c r="FG164" s="31" t="str">
        <f>IFERROR(VLOOKUP(E164,'Climate data-must not modify'!A:D,4,FALSE),"")</f>
        <v>Tropical</v>
      </c>
      <c r="FH164" s="31">
        <f t="shared" si="118"/>
        <v>13957.810921902525</v>
      </c>
      <c r="FI164" s="31">
        <f t="shared" si="119"/>
        <v>5427.9334266993128</v>
      </c>
      <c r="FJ164" s="35"/>
    </row>
    <row r="165" spans="1:166" s="31" customFormat="1">
      <c r="A165" s="31">
        <f t="shared" si="113"/>
        <v>11</v>
      </c>
      <c r="B165" s="31">
        <f t="shared" si="114"/>
        <v>150</v>
      </c>
      <c r="C165" s="34" t="str">
        <f t="shared" si="115"/>
        <v>Ho Chi Minh City_2013</v>
      </c>
      <c r="D165" s="231">
        <f>'[1]GHG Dashboard Data - Inventory'!H150</f>
        <v>2013</v>
      </c>
      <c r="E165" s="156" t="str">
        <f>'[1]GHG Dashboard Data - Inventory'!C150</f>
        <v>Ho Chi Minh City</v>
      </c>
      <c r="F165" s="156" t="str">
        <f>'[1]GHG Dashboard Data - Inventory'!D150</f>
        <v>Vietnam</v>
      </c>
      <c r="G165" s="156" t="str">
        <f>'[1]GHG Dashboard Data - Inventory'!E150</f>
        <v>East Asia and Oceania</v>
      </c>
      <c r="H165" s="156">
        <f>'[1]GHG Dashboard Data - Inventory'!K150</f>
        <v>7939752</v>
      </c>
      <c r="I165" s="156">
        <f>'[1]GHG Dashboard Data - Inventory'!L150</f>
        <v>2095.5500000000002</v>
      </c>
      <c r="J165" s="156">
        <f>'[1]GHG Dashboard Data - Inventory'!M150/1000000</f>
        <v>36061.600188812838</v>
      </c>
      <c r="K165" s="156" t="str">
        <f>'[1]GHG Dashboard Data - Inventory'!J150</f>
        <v>BASIC</v>
      </c>
      <c r="L165" s="148">
        <f>'[1]GHG Dashboard Data - Inventory'!N150</f>
        <v>269780.35110031813</v>
      </c>
      <c r="M165" s="148">
        <f>'[1]GHG Dashboard Data - Inventory'!O150</f>
        <v>5310861.1777900411</v>
      </c>
      <c r="N165" s="149">
        <f>'[1]GHG Dashboard Data - Inventory'!P150</f>
        <v>263418.71441838605</v>
      </c>
      <c r="O165" s="148">
        <f>'[1]GHG Dashboard Data - Inventory'!Q150</f>
        <v>440574.72146059264</v>
      </c>
      <c r="P165" s="148">
        <f>'[1]GHG Dashboard Data - Inventory'!R150</f>
        <v>2509949.0388436266</v>
      </c>
      <c r="Q165" s="149">
        <f>'[1]GHG Dashboard Data - Inventory'!S150</f>
        <v>124493.47053914412</v>
      </c>
      <c r="R165" s="148">
        <f>'[1]GHG Dashboard Data - Inventory'!T150</f>
        <v>2600863.6384398346</v>
      </c>
      <c r="S165" s="148">
        <f>'[1]GHG Dashboard Data - Inventory'!U150</f>
        <v>5395354.7804510156</v>
      </c>
      <c r="T165" s="149">
        <f>'[1]GHG Dashboard Data - Inventory'!V150</f>
        <v>267609.59711037029</v>
      </c>
      <c r="U165" s="148">
        <f>'[1]GHG Dashboard Data - Inventory'!W150</f>
        <v>0</v>
      </c>
      <c r="V165" s="148">
        <f>'[1]GHG Dashboard Data - Inventory'!X150</f>
        <v>284552.41425719997</v>
      </c>
      <c r="W165" s="149">
        <f>'[1]GHG Dashboard Data - Inventory'!Y150</f>
        <v>14113.79974715712</v>
      </c>
      <c r="X165" s="150">
        <f>'[1]GHG Dashboard Data - Inventory'!Z150</f>
        <v>10316.167003833601</v>
      </c>
      <c r="Y165" s="148">
        <f>'[1]GHG Dashboard Data - Inventory'!AA150</f>
        <v>621569.83995190135</v>
      </c>
      <c r="Z165" s="148">
        <f>'[1]GHG Dashboard Data - Inventory'!AB150</f>
        <v>36428.906111009404</v>
      </c>
      <c r="AA165" s="149">
        <f>'[1]GHG Dashboard Data - Inventory'!AC150</f>
        <v>1806.8642842534655</v>
      </c>
      <c r="AB165" s="148" t="str">
        <f>'[1]GHG Dashboard Data - Inventory'!AD150</f>
        <v>NO</v>
      </c>
      <c r="AC165" s="148" t="str">
        <f>'[1]GHG Dashboard Data - Inventory'!AE150</f>
        <v>NO</v>
      </c>
      <c r="AD165" s="149" t="str">
        <f>'[1]GHG Dashboard Data - Inventory'!AF150</f>
        <v>NO</v>
      </c>
      <c r="AE165" s="148" t="str">
        <f>'[1]GHG Dashboard Data - Inventory'!AG150</f>
        <v>NO</v>
      </c>
      <c r="AF165" s="148">
        <f>'[1]GHG Dashboard Data - Inventory'!AH150</f>
        <v>23377.508299135217</v>
      </c>
      <c r="AG165" s="148">
        <f>'[1]GHG Dashboard Data - Inventory'!AI150</f>
        <v>14544175.581200792</v>
      </c>
      <c r="AH165" s="148" t="str">
        <f>'[1]GHG Dashboard Data - Inventory'!AJ150</f>
        <v>NO</v>
      </c>
      <c r="AI165" s="149" t="str">
        <f>'[1]GHG Dashboard Data - Inventory'!AK150</f>
        <v>NE</v>
      </c>
      <c r="AJ165" s="148" t="str">
        <f>'[1]GHG Dashboard Data - Inventory'!AL150</f>
        <v>IE</v>
      </c>
      <c r="AK165" s="148" t="str">
        <f>'[1]GHG Dashboard Data - Inventory'!AM150</f>
        <v>IE</v>
      </c>
      <c r="AL165" s="149" t="str">
        <f>'[1]GHG Dashboard Data - Inventory'!AN150</f>
        <v>NE</v>
      </c>
      <c r="AM165" s="148">
        <f>'[1]GHG Dashboard Data - Inventory'!AO150</f>
        <v>149134.15403999999</v>
      </c>
      <c r="AN165" s="148" t="str">
        <f>'[1]GHG Dashboard Data - Inventory'!AP150</f>
        <v>NO</v>
      </c>
      <c r="AO165" s="149" t="str">
        <f>'[1]GHG Dashboard Data - Inventory'!AQ150</f>
        <v>NE</v>
      </c>
      <c r="AP165" s="148" t="str">
        <f>'[1]GHG Dashboard Data - Inventory'!AR150</f>
        <v>IE</v>
      </c>
      <c r="AQ165" s="148" t="str">
        <f>'[1]GHG Dashboard Data - Inventory'!AS150</f>
        <v>NO</v>
      </c>
      <c r="AR165" s="149">
        <f>'[1]GHG Dashboard Data - Inventory'!AT150</f>
        <v>2701072.5571575896</v>
      </c>
      <c r="AS165" s="148" t="str">
        <f>'[1]GHG Dashboard Data - Inventory'!AU150</f>
        <v>IE</v>
      </c>
      <c r="AT165" s="148" t="str">
        <f>'[1]GHG Dashboard Data - Inventory'!AV150</f>
        <v>NO</v>
      </c>
      <c r="AU165" s="149" t="str">
        <f>'[1]GHG Dashboard Data - Inventory'!AW150</f>
        <v>NE</v>
      </c>
      <c r="AV165" s="148">
        <f>'[1]GHG Dashboard Data - Inventory'!AX150</f>
        <v>1293240.6526057662</v>
      </c>
      <c r="AW165" s="148" t="str">
        <f>'[1]GHG Dashboard Data - Inventory'!AY150</f>
        <v>NO</v>
      </c>
      <c r="AX165" s="150" t="str">
        <f>'[1]GHG Dashboard Data - Inventory'!AZ150</f>
        <v>NO</v>
      </c>
      <c r="AY165" s="148">
        <f>'[1]GHG Dashboard Data - Inventory'!BA150</f>
        <v>24899.657309999999</v>
      </c>
      <c r="AZ165" s="148" t="str">
        <f>'[1]GHG Dashboard Data - Inventory'!BB150</f>
        <v>NO</v>
      </c>
      <c r="BA165" s="150" t="str">
        <f>'[1]GHG Dashboard Data - Inventory'!BC150</f>
        <v>NO</v>
      </c>
      <c r="BB165" s="148">
        <f>'[1]GHG Dashboard Data - Inventory'!BD150</f>
        <v>5606.1278000000002</v>
      </c>
      <c r="BC165" s="148" t="str">
        <f>'[1]GHG Dashboard Data - Inventory'!BE150</f>
        <v>NO</v>
      </c>
      <c r="BD165" s="150" t="str">
        <f>'[1]GHG Dashboard Data - Inventory'!BF150</f>
        <v>NO</v>
      </c>
      <c r="BE165" s="148">
        <f>'[1]GHG Dashboard Data - Inventory'!BG150</f>
        <v>926142.09586121445</v>
      </c>
      <c r="BF165" s="148" t="str">
        <f>'[1]GHG Dashboard Data - Inventory'!BH150</f>
        <v>NO</v>
      </c>
      <c r="BG165" s="150" t="str">
        <f>'[1]GHG Dashboard Data - Inventory'!BI150</f>
        <v>NO</v>
      </c>
      <c r="BH165" s="149">
        <f>'[1]GHG Dashboard Data - Inventory'!BJ150</f>
        <v>565703.69099999999</v>
      </c>
      <c r="BI165" s="149">
        <f>'[1]GHG Dashboard Data - Inventory'!BK150</f>
        <v>872.87579999999991</v>
      </c>
      <c r="BJ165" s="149">
        <f>'[1]GHG Dashboard Data - Inventory'!BL150</f>
        <v>372890.66439095791</v>
      </c>
      <c r="BK165" s="149">
        <f>'[1]GHG Dashboard Data - Inventory'!BM150</f>
        <v>-161036.63223624133</v>
      </c>
      <c r="BL165" s="149">
        <f>'[1]GHG Dashboard Data - Inventory'!BN150</f>
        <v>211508.15534157009</v>
      </c>
      <c r="BM165" s="151" t="str">
        <f>'[1]GHG Dashboard Data - Inventory'!BO150</f>
        <v>NE</v>
      </c>
      <c r="BN165" s="269">
        <f>'[1]GHG Dashboard Data - Inventory'!BP150</f>
        <v>0</v>
      </c>
      <c r="BO165" s="269">
        <f>'[1]GHG Dashboard Data - Inventory'!BQ150</f>
        <v>0</v>
      </c>
      <c r="BP165" s="269">
        <f>'[1]GHG Dashboard Data - Inventory'!BR150</f>
        <v>0</v>
      </c>
      <c r="BQ165" s="269">
        <f>'[1]GHG Dashboard Data - Inventory'!BS150</f>
        <v>0</v>
      </c>
      <c r="BR165" s="269">
        <f>'[1]GHG Dashboard Data - Inventory'!BT150</f>
        <v>0</v>
      </c>
      <c r="BS165" s="269">
        <f>'[1]GHG Dashboard Data - Inventory'!BU150</f>
        <v>0</v>
      </c>
      <c r="BT165" s="152" t="str">
        <f t="shared" si="116"/>
        <v>Ho Chi Minh City_2013</v>
      </c>
      <c r="BU165" s="152">
        <f>'[1]GHG Dashboard Data - Inventory'!BW150</f>
        <v>34436510.645522445</v>
      </c>
      <c r="BV165" s="152">
        <f>'[1]GHG Dashboard Data - Inventory'!BX150</f>
        <v>38798964.403075635</v>
      </c>
      <c r="BW165" s="152">
        <f>'[1]GHG Dashboard Data - Inventory'!BY150</f>
        <v>38798964.403075635</v>
      </c>
      <c r="BX165" s="152">
        <f>'[1]GHG Dashboard Data - Inventory'!BZ150</f>
        <v>21899619.24936967</v>
      </c>
      <c r="BY165" s="302">
        <f>'[1]GHG Dashboard Data - Inventory'!CA150</f>
        <v>17493312.376704674</v>
      </c>
      <c r="BZ165" s="302">
        <f>'[1]GHG Dashboard Data - Inventory'!CB150</f>
        <v>14693309.735240791</v>
      </c>
      <c r="CA165" s="302">
        <f>'[1]GHG Dashboard Data - Inventory'!CC150</f>
        <v>2249888.5335769802</v>
      </c>
      <c r="CB165" s="303">
        <f>'[1]GHG Dashboard Data - Inventory'!CD150</f>
        <v>18164754.822803982</v>
      </c>
      <c r="CC165" s="303">
        <f>'[1]GHG Dashboard Data - Inventory'!CE150</f>
        <v>17394382.292398382</v>
      </c>
      <c r="CD165" s="303">
        <f>'[1]GHG Dashboard Data - Inventory'!CF150</f>
        <v>2249888.5335769802</v>
      </c>
      <c r="CE165" s="303">
        <f>'[1]GHG Dashboard Data - Inventory'!CG150</f>
        <v>566576.56680000003</v>
      </c>
      <c r="CF165" s="303">
        <f>'[1]GHG Dashboard Data - Inventory'!CH150</f>
        <v>423362.1874962867</v>
      </c>
      <c r="CG165" s="304">
        <f>'[1]GHG Dashboard Data - Inventory'!CI150</f>
        <v>3966482.2262556152</v>
      </c>
      <c r="CH165" s="304">
        <f>'[1]GHG Dashboard Data - Inventory'!CK150</f>
        <v>14693309.735240791</v>
      </c>
      <c r="CI165" s="304">
        <f>SUM('[1]GHG Dashboard Data - Inventory'!CL150:CM150)</f>
        <v>2249888.5335769802</v>
      </c>
      <c r="CJ165" s="304">
        <f>'[1]GHG Dashboard Data - Inventory'!CN150</f>
        <v>566576.56680000003</v>
      </c>
      <c r="CK165" s="304">
        <f>'[1]GHG Dashboard Data - Inventory'!CO150</f>
        <v>423362.1874962867</v>
      </c>
      <c r="CL165" s="302">
        <f>'[1]GHG Dashboard Data - Inventory'!CP150</f>
        <v>5580641.5288903592</v>
      </c>
      <c r="CM165" s="302">
        <f>'[1]GHG Dashboard Data - Inventory'!CQ150</f>
        <v>2950523.7603042191</v>
      </c>
      <c r="CN165" s="302">
        <f>'[1]GHG Dashboard Data - Inventory'!CR150</f>
        <v>7996218.4188908506</v>
      </c>
      <c r="CO165" s="302">
        <f>'[1]GHG Dashboard Data - Inventory'!CS150</f>
        <v>284552.41425719997</v>
      </c>
      <c r="CP165" s="302">
        <f>'[1]GHG Dashboard Data - Inventory'!CT150</f>
        <v>657998.74606291077</v>
      </c>
      <c r="CQ165" s="302" t="str">
        <f>'[1]GHG Dashboard Data - Inventory'!CU150</f>
        <v/>
      </c>
      <c r="CR165" s="302" t="str">
        <f>'[1]GHG Dashboard Data - Inventory'!CV150</f>
        <v/>
      </c>
      <c r="CS165" s="302">
        <f>'[1]GHG Dashboard Data - Inventory'!CW150</f>
        <v>23377.508299135217</v>
      </c>
      <c r="CT165" s="302">
        <f>'[1]GHG Dashboard Data - Inventory'!CX150</f>
        <v>14544175.581200792</v>
      </c>
      <c r="CU165" s="302" t="str">
        <f>'[1]GHG Dashboard Data - Inventory'!CY150</f>
        <v/>
      </c>
      <c r="CV165" s="302">
        <f>'[1]GHG Dashboard Data - Inventory'!CZ150</f>
        <v>149134.15403999999</v>
      </c>
      <c r="CW165" s="302" t="str">
        <f>'[1]GHG Dashboard Data - Inventory'!DA150</f>
        <v/>
      </c>
      <c r="CX165" s="302" t="str">
        <f>'[1]GHG Dashboard Data - Inventory'!DB150</f>
        <v/>
      </c>
      <c r="CY165" s="302">
        <f>'[1]GHG Dashboard Data - Inventory'!DC150</f>
        <v>1293240.6526057662</v>
      </c>
      <c r="CZ165" s="302">
        <f>'[1]GHG Dashboard Data - Inventory'!DD150</f>
        <v>24899.657309999999</v>
      </c>
      <c r="DA165" s="302">
        <f>'[1]GHG Dashboard Data - Inventory'!DE150</f>
        <v>5606.1278000000002</v>
      </c>
      <c r="DB165" s="302">
        <f>'[1]GHG Dashboard Data - Inventory'!DF150</f>
        <v>926142.09586121445</v>
      </c>
      <c r="DC165" s="305">
        <f>'[1]GHG Dashboard Data - Inventory'!DG150</f>
        <v>5844060.2433087453</v>
      </c>
      <c r="DD165" s="305">
        <f>'[1]GHG Dashboard Data - Inventory'!DH150</f>
        <v>3075017.2308433633</v>
      </c>
      <c r="DE165" s="305">
        <f>'[1]GHG Dashboard Data - Inventory'!DI150</f>
        <v>8263828.0160012208</v>
      </c>
      <c r="DF165" s="305">
        <f>'[1]GHG Dashboard Data - Inventory'!DJ150</f>
        <v>298666.21400435711</v>
      </c>
      <c r="DG165" s="305">
        <f>'[1]GHG Dashboard Data - Inventory'!DK150</f>
        <v>659805.61034716421</v>
      </c>
      <c r="DH165" s="305" t="str">
        <f>'[1]GHG Dashboard Data - Inventory'!DL150</f>
        <v/>
      </c>
      <c r="DI165" s="305" t="str">
        <f>'[1]GHG Dashboard Data - Inventory'!DM150</f>
        <v/>
      </c>
      <c r="DJ165" s="305">
        <f>'[1]GHG Dashboard Data - Inventory'!DN150</f>
        <v>23377.508299135217</v>
      </c>
      <c r="DK165" s="305">
        <f>'[1]GHG Dashboard Data - Inventory'!DO150</f>
        <v>14544175.581200792</v>
      </c>
      <c r="DL165" s="305" t="str">
        <f>'[1]GHG Dashboard Data - Inventory'!DP150</f>
        <v/>
      </c>
      <c r="DM165" s="305">
        <f>'[1]GHG Dashboard Data - Inventory'!DQ150</f>
        <v>149134.15403999999</v>
      </c>
      <c r="DN165" s="305">
        <f>'[1]GHG Dashboard Data - Inventory'!DR150</f>
        <v>2701072.5571575896</v>
      </c>
      <c r="DO165" s="305" t="str">
        <f>'[1]GHG Dashboard Data - Inventory'!DS150</f>
        <v/>
      </c>
      <c r="DP165" s="305">
        <f>'[1]GHG Dashboard Data - Inventory'!DT150</f>
        <v>1293240.6526057662</v>
      </c>
      <c r="DQ165" s="305">
        <f>'[1]GHG Dashboard Data - Inventory'!DU150</f>
        <v>24899.657309999999</v>
      </c>
      <c r="DR165" s="305">
        <f>'[1]GHG Dashboard Data - Inventory'!DV150</f>
        <v>5606.1278000000002</v>
      </c>
      <c r="DS165" s="305">
        <f>'[1]GHG Dashboard Data - Inventory'!DW150</f>
        <v>926142.09586121445</v>
      </c>
      <c r="DT165" s="305">
        <f>'[1]GHG Dashboard Data - Inventory'!DX150</f>
        <v>565703.69099999999</v>
      </c>
      <c r="DU165" s="305">
        <f>'[1]GHG Dashboard Data - Inventory'!DY150</f>
        <v>872.87579999999991</v>
      </c>
      <c r="DV165" s="305">
        <f>'[1]GHG Dashboard Data - Inventory'!DZ150</f>
        <v>372890.66439095791</v>
      </c>
      <c r="DW165" s="305">
        <f>'[1]GHG Dashboard Data - Inventory'!EA150</f>
        <v>-161036.63223624133</v>
      </c>
      <c r="DX165" s="305">
        <f>'[1]GHG Dashboard Data - Inventory'!EB150</f>
        <v>211508.15534157009</v>
      </c>
      <c r="DY165" s="306" t="str">
        <f>'[1]GHG Dashboard Data - Inventory'!EC150</f>
        <v/>
      </c>
      <c r="DZ165" s="307">
        <f>'[1]GHG Dashboard Data - Inventory'!ED150</f>
        <v>269780.35110031813</v>
      </c>
      <c r="EA165" s="307">
        <f>'[1]GHG Dashboard Data - Inventory'!EE150</f>
        <v>440574.72146059264</v>
      </c>
      <c r="EB165" s="307">
        <f>'[1]GHG Dashboard Data - Inventory'!EF150</f>
        <v>2600863.6384398346</v>
      </c>
      <c r="EC165" s="307" t="str">
        <f>'[1]GHG Dashboard Data - Inventory'!EG150</f>
        <v/>
      </c>
      <c r="ED165" s="307">
        <f>'[1]GHG Dashboard Data - Inventory'!EH150</f>
        <v>10316.167003833601</v>
      </c>
      <c r="EE165" s="307">
        <f>'[1]GHG Dashboard Data - Inventory'!EI150</f>
        <v>621569.83995190135</v>
      </c>
      <c r="EF165" s="307" t="str">
        <f>'[1]GHG Dashboard Data - Inventory'!EJ150</f>
        <v/>
      </c>
      <c r="EG165" s="307" t="str">
        <f>'[1]GHG Dashboard Data - Inventory'!EK150</f>
        <v/>
      </c>
      <c r="EH165" s="307">
        <f>'[1]GHG Dashboard Data - Inventory'!EL150</f>
        <v>23377.508299135217</v>
      </c>
      <c r="EI165" s="307">
        <f>'[1]GHG Dashboard Data - Inventory'!EM150</f>
        <v>14544175.581200792</v>
      </c>
      <c r="EJ165" s="307" t="str">
        <f>'[1]GHG Dashboard Data - Inventory'!EN150</f>
        <v/>
      </c>
      <c r="EK165" s="307">
        <f>'[1]GHG Dashboard Data - Inventory'!EO150</f>
        <v>149134.15403999999</v>
      </c>
      <c r="EL165" s="307" t="str">
        <f>'[1]GHG Dashboard Data - Inventory'!EP150</f>
        <v/>
      </c>
      <c r="EM165" s="307" t="str">
        <f>'[1]GHG Dashboard Data - Inventory'!EQ150</f>
        <v/>
      </c>
      <c r="EN165" s="307">
        <f>'[1]GHG Dashboard Data - Inventory'!ER150</f>
        <v>1293240.6526057662</v>
      </c>
      <c r="EO165" s="307">
        <f>'[1]GHG Dashboard Data - Inventory'!ES150</f>
        <v>24899.657309999999</v>
      </c>
      <c r="EP165" s="307">
        <f>'[1]GHG Dashboard Data - Inventory'!ET150</f>
        <v>5606.1278000000002</v>
      </c>
      <c r="EQ165" s="307">
        <f>'[1]GHG Dashboard Data - Inventory'!EU150</f>
        <v>926142.09586121445</v>
      </c>
      <c r="ER165" s="307">
        <f>'[1]GHG Dashboard Data - Inventory'!EV150</f>
        <v>565703.69099999999</v>
      </c>
      <c r="ES165" s="307">
        <f>'[1]GHG Dashboard Data - Inventory'!EW150</f>
        <v>872.87579999999991</v>
      </c>
      <c r="ET165" s="307">
        <f>'[1]GHG Dashboard Data - Inventory'!EX150</f>
        <v>372890.66439095791</v>
      </c>
      <c r="EU165" s="307">
        <f>'[1]GHG Dashboard Data - Inventory'!EY150</f>
        <v>-161036.63223624133</v>
      </c>
      <c r="EV165" s="307">
        <f>'[1]GHG Dashboard Data - Inventory'!EZ150</f>
        <v>211508.15534157009</v>
      </c>
      <c r="EW165" s="308">
        <f t="shared" si="117"/>
        <v>10316.167003833601</v>
      </c>
      <c r="EX165" s="309">
        <f>'[1]GHG Dashboard Data - Inventory'!FA150</f>
        <v>17493312.376704674</v>
      </c>
      <c r="EY165" s="309">
        <f>'[1]GHG Dashboard Data - Inventory'!FB150</f>
        <v>14693309.735240791</v>
      </c>
      <c r="EZ165" s="309">
        <f>'[1]GHG Dashboard Data - Inventory'!FC150</f>
        <v>2249888.5335769802</v>
      </c>
      <c r="FA165" s="309">
        <f>'[1]GHG Dashboard Data - Inventory'!FD150</f>
        <v>18164754.822803982</v>
      </c>
      <c r="FB165" s="309">
        <f>'[1]GHG Dashboard Data - Inventory'!FE150</f>
        <v>17394382.292398382</v>
      </c>
      <c r="FC165" s="309">
        <f>'[1]GHG Dashboard Data - Inventory'!FF150</f>
        <v>2249888.5335769802</v>
      </c>
      <c r="FD165" s="309">
        <f>'[1]GHG Dashboard Data - Inventory'!FG150</f>
        <v>566576.56680000003</v>
      </c>
      <c r="FE165" s="309">
        <f>'[1]GHG Dashboard Data - Inventory'!FH150</f>
        <v>423362.1874962867</v>
      </c>
      <c r="FF165" s="309" t="str">
        <f>'[1]GHG Dashboard Data - Inventory'!B150</f>
        <v>Yes</v>
      </c>
      <c r="FG165" s="31" t="str">
        <f>IFERROR(VLOOKUP(E165,'Climate data-must not modify'!A:D,4,FALSE),"")</f>
        <v>Tropical</v>
      </c>
      <c r="FH165" s="31">
        <f t="shared" si="118"/>
        <v>4541.9051109924885</v>
      </c>
      <c r="FI165" s="31">
        <f t="shared" si="119"/>
        <v>3788.863066975257</v>
      </c>
      <c r="FJ165" s="35"/>
    </row>
    <row r="166" spans="1:166" s="31" customFormat="1">
      <c r="A166" s="31">
        <f t="shared" si="113"/>
        <v>11</v>
      </c>
      <c r="B166" s="31">
        <f t="shared" si="114"/>
        <v>151</v>
      </c>
      <c r="C166" s="34" t="str">
        <f t="shared" si="115"/>
        <v>Milan_2013</v>
      </c>
      <c r="D166" s="231">
        <f>'[1]GHG Dashboard Data - Inventory'!H151</f>
        <v>2013</v>
      </c>
      <c r="E166" s="156" t="str">
        <f>'[1]GHG Dashboard Data - Inventory'!C151</f>
        <v>Milan</v>
      </c>
      <c r="F166" s="156" t="str">
        <f>'[1]GHG Dashboard Data - Inventory'!D151</f>
        <v>Italy</v>
      </c>
      <c r="G166" s="156" t="str">
        <f>'[1]GHG Dashboard Data - Inventory'!E151</f>
        <v>Europe</v>
      </c>
      <c r="H166" s="156">
        <f>'[1]GHG Dashboard Data - Inventory'!K151</f>
        <v>1353882</v>
      </c>
      <c r="I166" s="156">
        <f>'[1]GHG Dashboard Data - Inventory'!L151</f>
        <v>182</v>
      </c>
      <c r="J166" s="156">
        <f>'[1]GHG Dashboard Data - Inventory'!M151/1000000</f>
        <v>69600</v>
      </c>
      <c r="K166" s="156" t="str">
        <f>'[1]GHG Dashboard Data - Inventory'!J151</f>
        <v>BASIC</v>
      </c>
      <c r="L166" s="148">
        <f>'[1]GHG Dashboard Data - Inventory'!N151</f>
        <v>1841082.260114592</v>
      </c>
      <c r="M166" s="148">
        <f>'[1]GHG Dashboard Data - Inventory'!O151</f>
        <v>527459.94665354106</v>
      </c>
      <c r="N166" s="149">
        <f>'[1]GHG Dashboard Data - Inventory'!P151</f>
        <v>33812.970444032464</v>
      </c>
      <c r="O166" s="148">
        <f>'[1]GHG Dashboard Data - Inventory'!Q151</f>
        <v>620919.22433377325</v>
      </c>
      <c r="P166" s="148">
        <f>'[1]GHG Dashboard Data - Inventory'!R151</f>
        <v>1083730.2541359351</v>
      </c>
      <c r="Q166" s="149">
        <f>'[1]GHG Dashboard Data - Inventory'!S151</f>
        <v>79661.157764619056</v>
      </c>
      <c r="R166" s="148">
        <f>'[1]GHG Dashboard Data - Inventory'!T151</f>
        <v>407700.43346832297</v>
      </c>
      <c r="S166" s="148">
        <f>'[1]GHG Dashboard Data - Inventory'!U151</f>
        <v>682957.2444927803</v>
      </c>
      <c r="T166" s="149">
        <f>'[1]GHG Dashboard Data - Inventory'!V151</f>
        <v>50228.209982254615</v>
      </c>
      <c r="U166" s="148">
        <f>'[1]GHG Dashboard Data - Inventory'!W151</f>
        <v>34913.93662579621</v>
      </c>
      <c r="V166" s="148">
        <f>'[1]GHG Dashboard Data - Inventory'!X151</f>
        <v>67.413865005026508</v>
      </c>
      <c r="W166" s="149">
        <f>'[1]GHG Dashboard Data - Inventory'!Y151</f>
        <v>5.1639020593850304</v>
      </c>
      <c r="X166" s="150">
        <f>'[1]GHG Dashboard Data - Inventory'!Z151</f>
        <v>401485.80501202121</v>
      </c>
      <c r="Y166" s="148" t="str">
        <f>'[1]GHG Dashboard Data - Inventory'!AA151</f>
        <v>IE</v>
      </c>
      <c r="Z166" s="148" t="str">
        <f>'[1]GHG Dashboard Data - Inventory'!AB151</f>
        <v>IE</v>
      </c>
      <c r="AA166" s="149" t="str">
        <f>'[1]GHG Dashboard Data - Inventory'!AC151</f>
        <v>IE</v>
      </c>
      <c r="AB166" s="148" t="str">
        <f>'[1]GHG Dashboard Data - Inventory'!AD151</f>
        <v>NO</v>
      </c>
      <c r="AC166" s="148" t="str">
        <f>'[1]GHG Dashboard Data - Inventory'!AE151</f>
        <v>NO</v>
      </c>
      <c r="AD166" s="149" t="str">
        <f>'[1]GHG Dashboard Data - Inventory'!AF151</f>
        <v>NO</v>
      </c>
      <c r="AE166" s="148" t="str">
        <f>'[1]GHG Dashboard Data - Inventory'!AG151</f>
        <v>NO</v>
      </c>
      <c r="AF166" s="148">
        <f>'[1]GHG Dashboard Data - Inventory'!AH151</f>
        <v>38655.291963064257</v>
      </c>
      <c r="AG166" s="148">
        <f>'[1]GHG Dashboard Data - Inventory'!AI151</f>
        <v>804409.0140975035</v>
      </c>
      <c r="AH166" s="148">
        <f>'[1]GHG Dashboard Data - Inventory'!AJ151</f>
        <v>91957.747895206063</v>
      </c>
      <c r="AI166" s="149">
        <f>'[1]GHG Dashboard Data - Inventory'!AK151</f>
        <v>7043.9634887727843</v>
      </c>
      <c r="AJ166" s="148" t="str">
        <f>'[1]GHG Dashboard Data - Inventory'!AL151</f>
        <v>NO</v>
      </c>
      <c r="AK166" s="148">
        <f>'[1]GHG Dashboard Data - Inventory'!AM151</f>
        <v>19962.358084012703</v>
      </c>
      <c r="AL166" s="149">
        <f>'[1]GHG Dashboard Data - Inventory'!AN151</f>
        <v>1529.116629235373</v>
      </c>
      <c r="AM166" s="148" t="str">
        <f>'[1]GHG Dashboard Data - Inventory'!AO151</f>
        <v>NO</v>
      </c>
      <c r="AN166" s="148" t="str">
        <f>'[1]GHG Dashboard Data - Inventory'!AP151</f>
        <v>NO</v>
      </c>
      <c r="AO166" s="149" t="str">
        <f>'[1]GHG Dashboard Data - Inventory'!AQ151</f>
        <v>NE</v>
      </c>
      <c r="AP166" s="148" t="str">
        <f>'[1]GHG Dashboard Data - Inventory'!AR151</f>
        <v>NO</v>
      </c>
      <c r="AQ166" s="148" t="str">
        <f>'[1]GHG Dashboard Data - Inventory'!AS151</f>
        <v>NO</v>
      </c>
      <c r="AR166" s="149" t="str">
        <f>'[1]GHG Dashboard Data - Inventory'!AT151</f>
        <v>NE</v>
      </c>
      <c r="AS166" s="148">
        <f>'[1]GHG Dashboard Data - Inventory'!AU151</f>
        <v>5605.6602899999998</v>
      </c>
      <c r="AT166" s="148" t="str">
        <f>'[1]GHG Dashboard Data - Inventory'!AV151</f>
        <v>NO</v>
      </c>
      <c r="AU166" s="149" t="str">
        <f>'[1]GHG Dashboard Data - Inventory'!AW151</f>
        <v>NE</v>
      </c>
      <c r="AV166" s="148" t="str">
        <f>'[1]GHG Dashboard Data - Inventory'!AX151</f>
        <v>NO</v>
      </c>
      <c r="AW166" s="148" t="str">
        <f>'[1]GHG Dashboard Data - Inventory'!AY151</f>
        <v>NO</v>
      </c>
      <c r="AX166" s="150" t="str">
        <f>'[1]GHG Dashboard Data - Inventory'!AZ151</f>
        <v>NO</v>
      </c>
      <c r="AY166" s="148" t="str">
        <f>'[1]GHG Dashboard Data - Inventory'!BA151</f>
        <v>NO</v>
      </c>
      <c r="AZ166" s="148">
        <f>'[1]GHG Dashboard Data - Inventory'!BB151</f>
        <v>0</v>
      </c>
      <c r="BA166" s="150" t="str">
        <f>'[1]GHG Dashboard Data - Inventory'!BC151</f>
        <v>NO</v>
      </c>
      <c r="BB166" s="148" t="str">
        <f>'[1]GHG Dashboard Data - Inventory'!BD151</f>
        <v>IE</v>
      </c>
      <c r="BC166" s="148" t="str">
        <f>'[1]GHG Dashboard Data - Inventory'!BE151</f>
        <v>NO</v>
      </c>
      <c r="BD166" s="150" t="str">
        <f>'[1]GHG Dashboard Data - Inventory'!BF151</f>
        <v>IE</v>
      </c>
      <c r="BE166" s="148">
        <f>'[1]GHG Dashboard Data - Inventory'!BG151</f>
        <v>8096.4434630600426</v>
      </c>
      <c r="BF166" s="148">
        <f>'[1]GHG Dashboard Data - Inventory'!BH151</f>
        <v>1369.9742100000003</v>
      </c>
      <c r="BG166" s="150" t="str">
        <f>'[1]GHG Dashboard Data - Inventory'!BI151</f>
        <v>NO</v>
      </c>
      <c r="BH166" s="149" t="str">
        <f>'[1]GHG Dashboard Data - Inventory'!BJ151</f>
        <v>NE</v>
      </c>
      <c r="BI166" s="149" t="str">
        <f>'[1]GHG Dashboard Data - Inventory'!BK151</f>
        <v>NE</v>
      </c>
      <c r="BJ166" s="149" t="str">
        <f>'[1]GHG Dashboard Data - Inventory'!BL151</f>
        <v>NE</v>
      </c>
      <c r="BK166" s="149" t="str">
        <f>'[1]GHG Dashboard Data - Inventory'!BM151</f>
        <v>NE</v>
      </c>
      <c r="BL166" s="149" t="str">
        <f>'[1]GHG Dashboard Data - Inventory'!BN151</f>
        <v>NE</v>
      </c>
      <c r="BM166" s="151" t="str">
        <f>'[1]GHG Dashboard Data - Inventory'!BO151</f>
        <v>NE</v>
      </c>
      <c r="BN166" s="269">
        <f>'[1]GHG Dashboard Data - Inventory'!BP151</f>
        <v>0</v>
      </c>
      <c r="BO166" s="269">
        <f>'[1]GHG Dashboard Data - Inventory'!BQ151</f>
        <v>0</v>
      </c>
      <c r="BP166" s="269">
        <f>'[1]GHG Dashboard Data - Inventory'!BR151</f>
        <v>0</v>
      </c>
      <c r="BQ166" s="269">
        <f>'[1]GHG Dashboard Data - Inventory'!BS151</f>
        <v>0</v>
      </c>
      <c r="BR166" s="269">
        <f>'[1]GHG Dashboard Data - Inventory'!BT151</f>
        <v>0</v>
      </c>
      <c r="BS166" s="269">
        <f>'[1]GHG Dashboard Data - Inventory'!BU151</f>
        <v>0</v>
      </c>
      <c r="BT166" s="152" t="str">
        <f t="shared" si="116"/>
        <v>Milan_2013</v>
      </c>
      <c r="BU166" s="152">
        <f>'[1]GHG Dashboard Data - Inventory'!BW151</f>
        <v>6168887.2036925927</v>
      </c>
      <c r="BV166" s="152">
        <f>'[1]GHG Dashboard Data - Inventory'!BX151</f>
        <v>6341167.7859035656</v>
      </c>
      <c r="BW166" s="152">
        <f>'[1]GHG Dashboard Data - Inventory'!BY151</f>
        <v>6341167.7859035656</v>
      </c>
      <c r="BX166" s="152">
        <f>'[1]GHG Dashboard Data - Inventory'!BZ151</f>
        <v>4162868.0693681333</v>
      </c>
      <c r="BY166" s="302">
        <f>'[1]GHG Dashboard Data - Inventory'!CA151</f>
        <v>5237486.0056528104</v>
      </c>
      <c r="BZ166" s="302">
        <f>'[1]GHG Dashboard Data - Inventory'!CB151</f>
        <v>921934.78036672238</v>
      </c>
      <c r="CA166" s="302">
        <f>'[1]GHG Dashboard Data - Inventory'!CC151</f>
        <v>9466.4176730600429</v>
      </c>
      <c r="CB166" s="303">
        <f>'[1]GHG Dashboard Data - Inventory'!CD151</f>
        <v>5401193.5077457754</v>
      </c>
      <c r="CC166" s="303">
        <f>'[1]GHG Dashboard Data - Inventory'!CE151</f>
        <v>930507.86048473045</v>
      </c>
      <c r="CD166" s="303">
        <f>'[1]GHG Dashboard Data - Inventory'!CF151</f>
        <v>9466.4176730600429</v>
      </c>
      <c r="CE166" s="303" t="str">
        <f>'[1]GHG Dashboard Data - Inventory'!CG151</f>
        <v/>
      </c>
      <c r="CF166" s="303" t="str">
        <f>'[1]GHG Dashboard Data - Inventory'!CH151</f>
        <v/>
      </c>
      <c r="CG166" s="304">
        <f>'[1]GHG Dashboard Data - Inventory'!CI151</f>
        <v>3344756.9515175698</v>
      </c>
      <c r="CH166" s="304">
        <f>'[1]GHG Dashboard Data - Inventory'!CK151</f>
        <v>810014.67438750353</v>
      </c>
      <c r="CI166" s="304">
        <f>SUM('[1]GHG Dashboard Data - Inventory'!CL151:CM151)</f>
        <v>8096.4434630600426</v>
      </c>
      <c r="CJ166" s="304" t="str">
        <f>'[1]GHG Dashboard Data - Inventory'!CN151</f>
        <v/>
      </c>
      <c r="CK166" s="304" t="str">
        <f>'[1]GHG Dashboard Data - Inventory'!CO151</f>
        <v/>
      </c>
      <c r="CL166" s="302">
        <f>'[1]GHG Dashboard Data - Inventory'!CP151</f>
        <v>2368542.2067681332</v>
      </c>
      <c r="CM166" s="302">
        <f>'[1]GHG Dashboard Data - Inventory'!CQ151</f>
        <v>1704649.4784697085</v>
      </c>
      <c r="CN166" s="302">
        <f>'[1]GHG Dashboard Data - Inventory'!CR151</f>
        <v>1090657.6779611032</v>
      </c>
      <c r="CO166" s="302">
        <f>'[1]GHG Dashboard Data - Inventory'!CS151</f>
        <v>34981.35049080124</v>
      </c>
      <c r="CP166" s="302" t="str">
        <f>'[1]GHG Dashboard Data - Inventory'!CT151</f>
        <v/>
      </c>
      <c r="CQ166" s="302" t="str">
        <f>'[1]GHG Dashboard Data - Inventory'!CU151</f>
        <v/>
      </c>
      <c r="CR166" s="302" t="str">
        <f>'[1]GHG Dashboard Data - Inventory'!CV151</f>
        <v/>
      </c>
      <c r="CS166" s="302">
        <f>'[1]GHG Dashboard Data - Inventory'!CW151</f>
        <v>38655.291963064257</v>
      </c>
      <c r="CT166" s="302">
        <f>'[1]GHG Dashboard Data - Inventory'!CX151</f>
        <v>896366.76199270959</v>
      </c>
      <c r="CU166" s="302">
        <f>'[1]GHG Dashboard Data - Inventory'!CY151</f>
        <v>19962.358084012703</v>
      </c>
      <c r="CV166" s="302" t="str">
        <f>'[1]GHG Dashboard Data - Inventory'!CZ151</f>
        <v/>
      </c>
      <c r="CW166" s="302" t="str">
        <f>'[1]GHG Dashboard Data - Inventory'!DA151</f>
        <v/>
      </c>
      <c r="CX166" s="302">
        <f>'[1]GHG Dashboard Data - Inventory'!DB151</f>
        <v>5605.6602899999998</v>
      </c>
      <c r="CY166" s="302" t="str">
        <f>'[1]GHG Dashboard Data - Inventory'!DC151</f>
        <v/>
      </c>
      <c r="CZ166" s="302" t="str">
        <f>'[1]GHG Dashboard Data - Inventory'!DD151</f>
        <v/>
      </c>
      <c r="DA166" s="302" t="str">
        <f>'[1]GHG Dashboard Data - Inventory'!DE151</f>
        <v/>
      </c>
      <c r="DB166" s="302">
        <f>'[1]GHG Dashboard Data - Inventory'!DF151</f>
        <v>9466.4176730600429</v>
      </c>
      <c r="DC166" s="305">
        <f>'[1]GHG Dashboard Data - Inventory'!DG151</f>
        <v>2402355.1772121657</v>
      </c>
      <c r="DD166" s="305">
        <f>'[1]GHG Dashboard Data - Inventory'!DH151</f>
        <v>1784310.6362343275</v>
      </c>
      <c r="DE166" s="305">
        <f>'[1]GHG Dashboard Data - Inventory'!DI151</f>
        <v>1140885.8879433577</v>
      </c>
      <c r="DF166" s="305">
        <f>'[1]GHG Dashboard Data - Inventory'!DJ151</f>
        <v>34986.514392860627</v>
      </c>
      <c r="DG166" s="305" t="str">
        <f>'[1]GHG Dashboard Data - Inventory'!DK151</f>
        <v/>
      </c>
      <c r="DH166" s="305" t="str">
        <f>'[1]GHG Dashboard Data - Inventory'!DL151</f>
        <v/>
      </c>
      <c r="DI166" s="305" t="str">
        <f>'[1]GHG Dashboard Data - Inventory'!DM151</f>
        <v/>
      </c>
      <c r="DJ166" s="305">
        <f>'[1]GHG Dashboard Data - Inventory'!DN151</f>
        <v>38655.291963064257</v>
      </c>
      <c r="DK166" s="305">
        <f>'[1]GHG Dashboard Data - Inventory'!DO151</f>
        <v>903410.72548148234</v>
      </c>
      <c r="DL166" s="305">
        <f>'[1]GHG Dashboard Data - Inventory'!DP151</f>
        <v>21491.474713248077</v>
      </c>
      <c r="DM166" s="305" t="str">
        <f>'[1]GHG Dashboard Data - Inventory'!DQ151</f>
        <v/>
      </c>
      <c r="DN166" s="305" t="str">
        <f>'[1]GHG Dashboard Data - Inventory'!DR151</f>
        <v/>
      </c>
      <c r="DO166" s="305">
        <f>'[1]GHG Dashboard Data - Inventory'!DS151</f>
        <v>5605.6602899999998</v>
      </c>
      <c r="DP166" s="305" t="str">
        <f>'[1]GHG Dashboard Data - Inventory'!DT151</f>
        <v/>
      </c>
      <c r="DQ166" s="305" t="str">
        <f>'[1]GHG Dashboard Data - Inventory'!DU151</f>
        <v/>
      </c>
      <c r="DR166" s="305" t="str">
        <f>'[1]GHG Dashboard Data - Inventory'!DV151</f>
        <v/>
      </c>
      <c r="DS166" s="305">
        <f>'[1]GHG Dashboard Data - Inventory'!DW151</f>
        <v>9466.4176730600429</v>
      </c>
      <c r="DT166" s="305" t="str">
        <f>'[1]GHG Dashboard Data - Inventory'!DX151</f>
        <v/>
      </c>
      <c r="DU166" s="305" t="str">
        <f>'[1]GHG Dashboard Data - Inventory'!DY151</f>
        <v/>
      </c>
      <c r="DV166" s="305" t="str">
        <f>'[1]GHG Dashboard Data - Inventory'!DZ151</f>
        <v/>
      </c>
      <c r="DW166" s="305" t="str">
        <f>'[1]GHG Dashboard Data - Inventory'!EA151</f>
        <v/>
      </c>
      <c r="DX166" s="305" t="str">
        <f>'[1]GHG Dashboard Data - Inventory'!EB151</f>
        <v/>
      </c>
      <c r="DY166" s="306" t="str">
        <f>'[1]GHG Dashboard Data - Inventory'!EC151</f>
        <v/>
      </c>
      <c r="DZ166" s="307">
        <f>'[1]GHG Dashboard Data - Inventory'!ED151</f>
        <v>1841082.260114592</v>
      </c>
      <c r="EA166" s="307">
        <f>'[1]GHG Dashboard Data - Inventory'!EE151</f>
        <v>620919.22433377325</v>
      </c>
      <c r="EB166" s="307">
        <f>'[1]GHG Dashboard Data - Inventory'!EF151</f>
        <v>407700.43346832297</v>
      </c>
      <c r="EC166" s="307">
        <f>'[1]GHG Dashboard Data - Inventory'!EG151</f>
        <v>34913.93662579621</v>
      </c>
      <c r="ED166" s="307">
        <f>'[1]GHG Dashboard Data - Inventory'!EH151</f>
        <v>401485.80501202121</v>
      </c>
      <c r="EE166" s="307" t="str">
        <f>'[1]GHG Dashboard Data - Inventory'!EI151</f>
        <v/>
      </c>
      <c r="EF166" s="307" t="str">
        <f>'[1]GHG Dashboard Data - Inventory'!EJ151</f>
        <v/>
      </c>
      <c r="EG166" s="307" t="str">
        <f>'[1]GHG Dashboard Data - Inventory'!EK151</f>
        <v/>
      </c>
      <c r="EH166" s="307">
        <f>'[1]GHG Dashboard Data - Inventory'!EL151</f>
        <v>38655.291963064257</v>
      </c>
      <c r="EI166" s="307">
        <f>'[1]GHG Dashboard Data - Inventory'!EM151</f>
        <v>804409.0140975035</v>
      </c>
      <c r="EJ166" s="307" t="str">
        <f>'[1]GHG Dashboard Data - Inventory'!EN151</f>
        <v/>
      </c>
      <c r="EK166" s="307" t="str">
        <f>'[1]GHG Dashboard Data - Inventory'!EO151</f>
        <v/>
      </c>
      <c r="EL166" s="307" t="str">
        <f>'[1]GHG Dashboard Data - Inventory'!EP151</f>
        <v/>
      </c>
      <c r="EM166" s="307">
        <f>'[1]GHG Dashboard Data - Inventory'!EQ151</f>
        <v>5605.6602899999998</v>
      </c>
      <c r="EN166" s="307" t="str">
        <f>'[1]GHG Dashboard Data - Inventory'!ER151</f>
        <v/>
      </c>
      <c r="EO166" s="307" t="str">
        <f>'[1]GHG Dashboard Data - Inventory'!ES151</f>
        <v/>
      </c>
      <c r="EP166" s="307" t="str">
        <f>'[1]GHG Dashboard Data - Inventory'!ET151</f>
        <v/>
      </c>
      <c r="EQ166" s="307">
        <f>'[1]GHG Dashboard Data - Inventory'!EU151</f>
        <v>8096.4434630600426</v>
      </c>
      <c r="ER166" s="307" t="str">
        <f>'[1]GHG Dashboard Data - Inventory'!EV151</f>
        <v/>
      </c>
      <c r="ES166" s="307" t="str">
        <f>'[1]GHG Dashboard Data - Inventory'!EW151</f>
        <v/>
      </c>
      <c r="ET166" s="307" t="str">
        <f>'[1]GHG Dashboard Data - Inventory'!EX151</f>
        <v/>
      </c>
      <c r="EU166" s="307" t="str">
        <f>'[1]GHG Dashboard Data - Inventory'!EY151</f>
        <v/>
      </c>
      <c r="EV166" s="307" t="str">
        <f>'[1]GHG Dashboard Data - Inventory'!EZ151</f>
        <v/>
      </c>
      <c r="EW166" s="308">
        <f t="shared" si="117"/>
        <v>436399.74163781741</v>
      </c>
      <c r="EX166" s="309">
        <f>'[1]GHG Dashboard Data - Inventory'!FA151</f>
        <v>5237486.0056528104</v>
      </c>
      <c r="EY166" s="309">
        <f>'[1]GHG Dashboard Data - Inventory'!FB151</f>
        <v>921934.78036672238</v>
      </c>
      <c r="EZ166" s="309">
        <f>'[1]GHG Dashboard Data - Inventory'!FC151</f>
        <v>9466.4176730600429</v>
      </c>
      <c r="FA166" s="309">
        <f>'[1]GHG Dashboard Data - Inventory'!FD151</f>
        <v>5401193.5077457754</v>
      </c>
      <c r="FB166" s="309">
        <f>'[1]GHG Dashboard Data - Inventory'!FE151</f>
        <v>930507.86048473045</v>
      </c>
      <c r="FC166" s="309">
        <f>'[1]GHG Dashboard Data - Inventory'!FF151</f>
        <v>9466.4176730600429</v>
      </c>
      <c r="FD166" s="309" t="str">
        <f>'[1]GHG Dashboard Data - Inventory'!FG151</f>
        <v/>
      </c>
      <c r="FE166" s="309" t="str">
        <f>'[1]GHG Dashboard Data - Inventory'!FH151</f>
        <v/>
      </c>
      <c r="FF166" s="309" t="str">
        <f>'[1]GHG Dashboard Data - Inventory'!B151</f>
        <v>No</v>
      </c>
      <c r="FG166" s="31" t="str">
        <f>IFERROR(VLOOKUP(E166,'Climate data-must not modify'!A:D,4,FALSE),"")</f>
        <v>Sub-tropical</v>
      </c>
      <c r="FH166" s="31">
        <f t="shared" si="118"/>
        <v>51407.729772609433</v>
      </c>
      <c r="FI166" s="31">
        <f t="shared" si="119"/>
        <v>7438.9120879120883</v>
      </c>
      <c r="FJ166" s="35"/>
    </row>
    <row r="167" spans="1:166" s="31" customFormat="1">
      <c r="A167" s="31">
        <f t="shared" si="113"/>
        <v>11</v>
      </c>
      <c r="B167" s="31">
        <f t="shared" si="114"/>
        <v>152</v>
      </c>
      <c r="C167" s="34" t="str">
        <f t="shared" si="115"/>
        <v>Milan_2015</v>
      </c>
      <c r="D167" s="231">
        <f>'[1]GHG Dashboard Data - Inventory'!H152</f>
        <v>2015</v>
      </c>
      <c r="E167" s="156" t="str">
        <f>'[1]GHG Dashboard Data - Inventory'!C152</f>
        <v>Milan</v>
      </c>
      <c r="F167" s="156" t="str">
        <f>'[1]GHG Dashboard Data - Inventory'!D152</f>
        <v>Italy</v>
      </c>
      <c r="G167" s="156" t="str">
        <f>'[1]GHG Dashboard Data - Inventory'!E152</f>
        <v>Europe</v>
      </c>
      <c r="H167" s="156">
        <f>'[1]GHG Dashboard Data - Inventory'!K152</f>
        <v>1345851</v>
      </c>
      <c r="I167" s="156">
        <f>'[1]GHG Dashboard Data - Inventory'!L152</f>
        <v>182</v>
      </c>
      <c r="J167" s="156">
        <f>'[1]GHG Dashboard Data - Inventory'!M152/1000000</f>
        <v>78157</v>
      </c>
      <c r="K167" s="156" t="str">
        <f>'[1]GHG Dashboard Data - Inventory'!J152</f>
        <v>BASIC</v>
      </c>
      <c r="L167" s="148">
        <f>'[1]GHG Dashboard Data - Inventory'!N152</f>
        <v>1812257.3896191716</v>
      </c>
      <c r="M167" s="148">
        <f>'[1]GHG Dashboard Data - Inventory'!O152</f>
        <v>525948.13181139762</v>
      </c>
      <c r="N167" s="149">
        <f>'[1]GHG Dashboard Data - Inventory'!P152</f>
        <v>32378.339437671617</v>
      </c>
      <c r="O167" s="148">
        <f>'[1]GHG Dashboard Data - Inventory'!Q152</f>
        <v>544719.71696662984</v>
      </c>
      <c r="P167" s="148">
        <f>'[1]GHG Dashboard Data - Inventory'!R152</f>
        <v>1057066.9643377417</v>
      </c>
      <c r="Q167" s="149">
        <f>'[1]GHG Dashboard Data - Inventory'!S152</f>
        <v>76939.113262501516</v>
      </c>
      <c r="R167" s="148">
        <f>'[1]GHG Dashboard Data - Inventory'!T152</f>
        <v>406696.81015471683</v>
      </c>
      <c r="S167" s="148">
        <f>'[1]GHG Dashboard Data - Inventory'!U152</f>
        <v>655564.17932725279</v>
      </c>
      <c r="T167" s="149">
        <f>'[1]GHG Dashboard Data - Inventory'!V152</f>
        <v>47706.962462451105</v>
      </c>
      <c r="U167" s="148">
        <f>'[1]GHG Dashboard Data - Inventory'!W152</f>
        <v>32802.561479682467</v>
      </c>
      <c r="V167" s="148">
        <f>'[1]GHG Dashboard Data - Inventory'!X152</f>
        <v>2659.6105929559922</v>
      </c>
      <c r="W167" s="149">
        <f>'[1]GHG Dashboard Data - Inventory'!Y152</f>
        <v>203.72617142042901</v>
      </c>
      <c r="X167" s="150">
        <f>'[1]GHG Dashboard Data - Inventory'!Z152</f>
        <v>390500.92401406367</v>
      </c>
      <c r="Y167" s="148" t="str">
        <f>'[1]GHG Dashboard Data - Inventory'!AA152</f>
        <v>IE</v>
      </c>
      <c r="Z167" s="148" t="str">
        <f>'[1]GHG Dashboard Data - Inventory'!AB152</f>
        <v>IE</v>
      </c>
      <c r="AA167" s="149" t="str">
        <f>'[1]GHG Dashboard Data - Inventory'!AC152</f>
        <v>IE</v>
      </c>
      <c r="AB167" s="148" t="str">
        <f>'[1]GHG Dashboard Data - Inventory'!AD152</f>
        <v>NO</v>
      </c>
      <c r="AC167" s="148" t="str">
        <f>'[1]GHG Dashboard Data - Inventory'!AE152</f>
        <v>NO</v>
      </c>
      <c r="AD167" s="149" t="str">
        <f>'[1]GHG Dashboard Data - Inventory'!AF152</f>
        <v>NO</v>
      </c>
      <c r="AE167" s="148" t="str">
        <f>'[1]GHG Dashboard Data - Inventory'!AG152</f>
        <v>NO</v>
      </c>
      <c r="AF167" s="148">
        <f>'[1]GHG Dashboard Data - Inventory'!AH152</f>
        <v>38655.291963064257</v>
      </c>
      <c r="AG167" s="148">
        <f>'[1]GHG Dashboard Data - Inventory'!AI152</f>
        <v>768508.85325400997</v>
      </c>
      <c r="AH167" s="148">
        <f>'[1]GHG Dashboard Data - Inventory'!AJ152</f>
        <v>84546.826932777345</v>
      </c>
      <c r="AI167" s="149">
        <f>'[1]GHG Dashboard Data - Inventory'!AK152</f>
        <v>6476.2869430507444</v>
      </c>
      <c r="AJ167" s="148" t="str">
        <f>'[1]GHG Dashboard Data - Inventory'!AL152</f>
        <v>NO</v>
      </c>
      <c r="AK167" s="148">
        <f>'[1]GHG Dashboard Data - Inventory'!AM152</f>
        <v>21058.13161522707</v>
      </c>
      <c r="AL167" s="149">
        <f>'[1]GHG Dashboard Data - Inventory'!AN152</f>
        <v>1613.0528817263935</v>
      </c>
      <c r="AM167" s="148" t="str">
        <f>'[1]GHG Dashboard Data - Inventory'!AO152</f>
        <v>NO</v>
      </c>
      <c r="AN167" s="148" t="str">
        <f>'[1]GHG Dashboard Data - Inventory'!AP152</f>
        <v>NO</v>
      </c>
      <c r="AO167" s="149" t="str">
        <f>'[1]GHG Dashboard Data - Inventory'!AQ152</f>
        <v>NE</v>
      </c>
      <c r="AP167" s="148" t="str">
        <f>'[1]GHG Dashboard Data - Inventory'!AR152</f>
        <v>NO</v>
      </c>
      <c r="AQ167" s="148" t="str">
        <f>'[1]GHG Dashboard Data - Inventory'!AS152</f>
        <v>NO</v>
      </c>
      <c r="AR167" s="149" t="str">
        <f>'[1]GHG Dashboard Data - Inventory'!AT152</f>
        <v>NE</v>
      </c>
      <c r="AS167" s="148">
        <f>'[1]GHG Dashboard Data - Inventory'!AU152</f>
        <v>5605.6602899999998</v>
      </c>
      <c r="AT167" s="148" t="str">
        <f>'[1]GHG Dashboard Data - Inventory'!AV152</f>
        <v>NO</v>
      </c>
      <c r="AU167" s="149" t="str">
        <f>'[1]GHG Dashboard Data - Inventory'!AW152</f>
        <v>NE</v>
      </c>
      <c r="AV167" s="148" t="str">
        <f>'[1]GHG Dashboard Data - Inventory'!AX152</f>
        <v>NO</v>
      </c>
      <c r="AW167" s="148" t="str">
        <f>'[1]GHG Dashboard Data - Inventory'!AY152</f>
        <v>NO</v>
      </c>
      <c r="AX167" s="150" t="str">
        <f>'[1]GHG Dashboard Data - Inventory'!AZ152</f>
        <v>NO</v>
      </c>
      <c r="AY167" s="148" t="str">
        <f>'[1]GHG Dashboard Data - Inventory'!BA152</f>
        <v>NO</v>
      </c>
      <c r="AZ167" s="148">
        <f>'[1]GHG Dashboard Data - Inventory'!BB152</f>
        <v>0</v>
      </c>
      <c r="BA167" s="150" t="str">
        <f>'[1]GHG Dashboard Data - Inventory'!BC152</f>
        <v>NO</v>
      </c>
      <c r="BB167" s="148" t="str">
        <f>'[1]GHG Dashboard Data - Inventory'!BD152</f>
        <v>IE</v>
      </c>
      <c r="BC167" s="148" t="str">
        <f>'[1]GHG Dashboard Data - Inventory'!BE152</f>
        <v>NO</v>
      </c>
      <c r="BD167" s="150" t="str">
        <f>'[1]GHG Dashboard Data - Inventory'!BF152</f>
        <v>IE</v>
      </c>
      <c r="BE167" s="148">
        <f>'[1]GHG Dashboard Data - Inventory'!BG152</f>
        <v>8257.8549694613921</v>
      </c>
      <c r="BF167" s="148">
        <f>'[1]GHG Dashboard Data - Inventory'!BH152</f>
        <v>1369.9742100000003</v>
      </c>
      <c r="BG167" s="150" t="str">
        <f>'[1]GHG Dashboard Data - Inventory'!BI152</f>
        <v>NO</v>
      </c>
      <c r="BH167" s="149" t="str">
        <f>'[1]GHG Dashboard Data - Inventory'!BJ152</f>
        <v>NE</v>
      </c>
      <c r="BI167" s="149" t="str">
        <f>'[1]GHG Dashboard Data - Inventory'!BK152</f>
        <v>NE</v>
      </c>
      <c r="BJ167" s="149" t="str">
        <f>'[1]GHG Dashboard Data - Inventory'!BL152</f>
        <v>NE</v>
      </c>
      <c r="BK167" s="149" t="str">
        <f>'[1]GHG Dashboard Data - Inventory'!BM152</f>
        <v>NE</v>
      </c>
      <c r="BL167" s="149" t="str">
        <f>'[1]GHG Dashboard Data - Inventory'!BN152</f>
        <v>NE</v>
      </c>
      <c r="BM167" s="151" t="str">
        <f>'[1]GHG Dashboard Data - Inventory'!BO152</f>
        <v>NE</v>
      </c>
      <c r="BN167" s="269">
        <f>'[1]GHG Dashboard Data - Inventory'!BP152</f>
        <v>0</v>
      </c>
      <c r="BO167" s="269">
        <f>'[1]GHG Dashboard Data - Inventory'!BQ152</f>
        <v>0</v>
      </c>
      <c r="BP167" s="269">
        <f>'[1]GHG Dashboard Data - Inventory'!BR152</f>
        <v>0</v>
      </c>
      <c r="BQ167" s="269">
        <f>'[1]GHG Dashboard Data - Inventory'!BS152</f>
        <v>0</v>
      </c>
      <c r="BR167" s="269">
        <f>'[1]GHG Dashboard Data - Inventory'!BT152</f>
        <v>0</v>
      </c>
      <c r="BS167" s="269">
        <f>'[1]GHG Dashboard Data - Inventory'!BU152</f>
        <v>0</v>
      </c>
      <c r="BT167" s="152" t="str">
        <f t="shared" si="116"/>
        <v>Milan_2015</v>
      </c>
      <c r="BU167" s="152">
        <f>'[1]GHG Dashboard Data - Inventory'!BW152</f>
        <v>5965717.9575240891</v>
      </c>
      <c r="BV167" s="152">
        <f>'[1]GHG Dashboard Data - Inventory'!BX152</f>
        <v>6131035.4386829101</v>
      </c>
      <c r="BW167" s="152">
        <f>'[1]GHG Dashboard Data - Inventory'!BY152</f>
        <v>6131035.4386829101</v>
      </c>
      <c r="BX167" s="152">
        <f>'[1]GHG Dashboard Data - Inventory'!BZ152</f>
        <v>4008005.0627108002</v>
      </c>
      <c r="BY167" s="302">
        <f>'[1]GHG Dashboard Data - Inventory'!CA152</f>
        <v>5076370.6562526133</v>
      </c>
      <c r="BZ167" s="302">
        <f>'[1]GHG Dashboard Data - Inventory'!CB152</f>
        <v>879719.47209201439</v>
      </c>
      <c r="CA167" s="302">
        <f>'[1]GHG Dashboard Data - Inventory'!CC152</f>
        <v>9627.8291794613924</v>
      </c>
      <c r="CB167" s="303">
        <f>'[1]GHG Dashboard Data - Inventory'!CD152</f>
        <v>5233598.7975866571</v>
      </c>
      <c r="CC167" s="303">
        <f>'[1]GHG Dashboard Data - Inventory'!CE152</f>
        <v>887808.8119167916</v>
      </c>
      <c r="CD167" s="303">
        <f>'[1]GHG Dashboard Data - Inventory'!CF152</f>
        <v>9627.8291794613924</v>
      </c>
      <c r="CE167" s="303" t="str">
        <f>'[1]GHG Dashboard Data - Inventory'!CG152</f>
        <v/>
      </c>
      <c r="CF167" s="303" t="str">
        <f>'[1]GHG Dashboard Data - Inventory'!CH152</f>
        <v/>
      </c>
      <c r="CG167" s="304">
        <f>'[1]GHG Dashboard Data - Inventory'!CI152</f>
        <v>3225632.6941973288</v>
      </c>
      <c r="CH167" s="304">
        <f>'[1]GHG Dashboard Data - Inventory'!CK152</f>
        <v>774114.51354401</v>
      </c>
      <c r="CI167" s="304">
        <f>SUM('[1]GHG Dashboard Data - Inventory'!CL152:CM152)</f>
        <v>8257.8549694613921</v>
      </c>
      <c r="CJ167" s="304" t="str">
        <f>'[1]GHG Dashboard Data - Inventory'!CN152</f>
        <v/>
      </c>
      <c r="CK167" s="304" t="str">
        <f>'[1]GHG Dashboard Data - Inventory'!CO152</f>
        <v/>
      </c>
      <c r="CL167" s="302">
        <f>'[1]GHG Dashboard Data - Inventory'!CP152</f>
        <v>2338205.5214305692</v>
      </c>
      <c r="CM167" s="302">
        <f>'[1]GHG Dashboard Data - Inventory'!CQ152</f>
        <v>1601786.6813043715</v>
      </c>
      <c r="CN167" s="302">
        <f>'[1]GHG Dashboard Data - Inventory'!CR152</f>
        <v>1062260.9894819697</v>
      </c>
      <c r="CO167" s="302">
        <f>'[1]GHG Dashboard Data - Inventory'!CS152</f>
        <v>35462.172072638459</v>
      </c>
      <c r="CP167" s="302" t="str">
        <f>'[1]GHG Dashboard Data - Inventory'!CT152</f>
        <v/>
      </c>
      <c r="CQ167" s="302" t="str">
        <f>'[1]GHG Dashboard Data - Inventory'!CU152</f>
        <v/>
      </c>
      <c r="CR167" s="302" t="str">
        <f>'[1]GHG Dashboard Data - Inventory'!CV152</f>
        <v/>
      </c>
      <c r="CS167" s="302">
        <f>'[1]GHG Dashboard Data - Inventory'!CW152</f>
        <v>38655.291963064257</v>
      </c>
      <c r="CT167" s="302">
        <f>'[1]GHG Dashboard Data - Inventory'!CX152</f>
        <v>853055.68018678727</v>
      </c>
      <c r="CU167" s="302">
        <f>'[1]GHG Dashboard Data - Inventory'!CY152</f>
        <v>21058.13161522707</v>
      </c>
      <c r="CV167" s="302" t="str">
        <f>'[1]GHG Dashboard Data - Inventory'!CZ152</f>
        <v/>
      </c>
      <c r="CW167" s="302" t="str">
        <f>'[1]GHG Dashboard Data - Inventory'!DA152</f>
        <v/>
      </c>
      <c r="CX167" s="302">
        <f>'[1]GHG Dashboard Data - Inventory'!DB152</f>
        <v>5605.6602899999998</v>
      </c>
      <c r="CY167" s="302" t="str">
        <f>'[1]GHG Dashboard Data - Inventory'!DC152</f>
        <v/>
      </c>
      <c r="CZ167" s="302" t="str">
        <f>'[1]GHG Dashboard Data - Inventory'!DD152</f>
        <v/>
      </c>
      <c r="DA167" s="302" t="str">
        <f>'[1]GHG Dashboard Data - Inventory'!DE152</f>
        <v/>
      </c>
      <c r="DB167" s="302">
        <f>'[1]GHG Dashboard Data - Inventory'!DF152</f>
        <v>9627.8291794613924</v>
      </c>
      <c r="DC167" s="305">
        <f>'[1]GHG Dashboard Data - Inventory'!DG152</f>
        <v>2370583.8608682407</v>
      </c>
      <c r="DD167" s="305">
        <f>'[1]GHG Dashboard Data - Inventory'!DH152</f>
        <v>1678725.794566873</v>
      </c>
      <c r="DE167" s="305">
        <f>'[1]GHG Dashboard Data - Inventory'!DI152</f>
        <v>1109967.9519444208</v>
      </c>
      <c r="DF167" s="305">
        <f>'[1]GHG Dashboard Data - Inventory'!DJ152</f>
        <v>35665.898244058888</v>
      </c>
      <c r="DG167" s="305" t="str">
        <f>'[1]GHG Dashboard Data - Inventory'!DK152</f>
        <v/>
      </c>
      <c r="DH167" s="305" t="str">
        <f>'[1]GHG Dashboard Data - Inventory'!DL152</f>
        <v/>
      </c>
      <c r="DI167" s="305" t="str">
        <f>'[1]GHG Dashboard Data - Inventory'!DM152</f>
        <v/>
      </c>
      <c r="DJ167" s="305">
        <f>'[1]GHG Dashboard Data - Inventory'!DN152</f>
        <v>38655.291963064257</v>
      </c>
      <c r="DK167" s="305">
        <f>'[1]GHG Dashboard Data - Inventory'!DO152</f>
        <v>859531.96712983807</v>
      </c>
      <c r="DL167" s="305">
        <f>'[1]GHG Dashboard Data - Inventory'!DP152</f>
        <v>22671.184496953465</v>
      </c>
      <c r="DM167" s="305" t="str">
        <f>'[1]GHG Dashboard Data - Inventory'!DQ152</f>
        <v/>
      </c>
      <c r="DN167" s="305" t="str">
        <f>'[1]GHG Dashboard Data - Inventory'!DR152</f>
        <v/>
      </c>
      <c r="DO167" s="305">
        <f>'[1]GHG Dashboard Data - Inventory'!DS152</f>
        <v>5605.6602899999998</v>
      </c>
      <c r="DP167" s="305" t="str">
        <f>'[1]GHG Dashboard Data - Inventory'!DT152</f>
        <v/>
      </c>
      <c r="DQ167" s="305" t="str">
        <f>'[1]GHG Dashboard Data - Inventory'!DU152</f>
        <v/>
      </c>
      <c r="DR167" s="305" t="str">
        <f>'[1]GHG Dashboard Data - Inventory'!DV152</f>
        <v/>
      </c>
      <c r="DS167" s="305">
        <f>'[1]GHG Dashboard Data - Inventory'!DW152</f>
        <v>9627.8291794613924</v>
      </c>
      <c r="DT167" s="305" t="str">
        <f>'[1]GHG Dashboard Data - Inventory'!DX152</f>
        <v/>
      </c>
      <c r="DU167" s="305" t="str">
        <f>'[1]GHG Dashboard Data - Inventory'!DY152</f>
        <v/>
      </c>
      <c r="DV167" s="305" t="str">
        <f>'[1]GHG Dashboard Data - Inventory'!DZ152</f>
        <v/>
      </c>
      <c r="DW167" s="305" t="str">
        <f>'[1]GHG Dashboard Data - Inventory'!EA152</f>
        <v/>
      </c>
      <c r="DX167" s="305" t="str">
        <f>'[1]GHG Dashboard Data - Inventory'!EB152</f>
        <v/>
      </c>
      <c r="DY167" s="306" t="str">
        <f>'[1]GHG Dashboard Data - Inventory'!EC152</f>
        <v/>
      </c>
      <c r="DZ167" s="307">
        <f>'[1]GHG Dashboard Data - Inventory'!ED152</f>
        <v>1812257.3896191716</v>
      </c>
      <c r="EA167" s="307">
        <f>'[1]GHG Dashboard Data - Inventory'!EE152</f>
        <v>544719.71696662984</v>
      </c>
      <c r="EB167" s="307">
        <f>'[1]GHG Dashboard Data - Inventory'!EF152</f>
        <v>406696.81015471683</v>
      </c>
      <c r="EC167" s="307">
        <f>'[1]GHG Dashboard Data - Inventory'!EG152</f>
        <v>32802.561479682467</v>
      </c>
      <c r="ED167" s="307">
        <f>'[1]GHG Dashboard Data - Inventory'!EH152</f>
        <v>390500.92401406367</v>
      </c>
      <c r="EE167" s="307" t="str">
        <f>'[1]GHG Dashboard Data - Inventory'!EI152</f>
        <v/>
      </c>
      <c r="EF167" s="307" t="str">
        <f>'[1]GHG Dashboard Data - Inventory'!EJ152</f>
        <v/>
      </c>
      <c r="EG167" s="307" t="str">
        <f>'[1]GHG Dashboard Data - Inventory'!EK152</f>
        <v/>
      </c>
      <c r="EH167" s="307">
        <f>'[1]GHG Dashboard Data - Inventory'!EL152</f>
        <v>38655.291963064257</v>
      </c>
      <c r="EI167" s="307">
        <f>'[1]GHG Dashboard Data - Inventory'!EM152</f>
        <v>768508.85325400997</v>
      </c>
      <c r="EJ167" s="307" t="str">
        <f>'[1]GHG Dashboard Data - Inventory'!EN152</f>
        <v/>
      </c>
      <c r="EK167" s="307" t="str">
        <f>'[1]GHG Dashboard Data - Inventory'!EO152</f>
        <v/>
      </c>
      <c r="EL167" s="307" t="str">
        <f>'[1]GHG Dashboard Data - Inventory'!EP152</f>
        <v/>
      </c>
      <c r="EM167" s="307">
        <f>'[1]GHG Dashboard Data - Inventory'!EQ152</f>
        <v>5605.6602899999998</v>
      </c>
      <c r="EN167" s="307" t="str">
        <f>'[1]GHG Dashboard Data - Inventory'!ER152</f>
        <v/>
      </c>
      <c r="EO167" s="307" t="str">
        <f>'[1]GHG Dashboard Data - Inventory'!ES152</f>
        <v/>
      </c>
      <c r="EP167" s="307" t="str">
        <f>'[1]GHG Dashboard Data - Inventory'!ET152</f>
        <v/>
      </c>
      <c r="EQ167" s="307">
        <f>'[1]GHG Dashboard Data - Inventory'!EU152</f>
        <v>8257.8549694613921</v>
      </c>
      <c r="ER167" s="307" t="str">
        <f>'[1]GHG Dashboard Data - Inventory'!EV152</f>
        <v/>
      </c>
      <c r="ES167" s="307" t="str">
        <f>'[1]GHG Dashboard Data - Inventory'!EW152</f>
        <v/>
      </c>
      <c r="ET167" s="307" t="str">
        <f>'[1]GHG Dashboard Data - Inventory'!EX152</f>
        <v/>
      </c>
      <c r="EU167" s="307" t="str">
        <f>'[1]GHG Dashboard Data - Inventory'!EY152</f>
        <v/>
      </c>
      <c r="EV167" s="307" t="str">
        <f>'[1]GHG Dashboard Data - Inventory'!EZ152</f>
        <v/>
      </c>
      <c r="EW167" s="308">
        <f t="shared" si="117"/>
        <v>423303.48549374612</v>
      </c>
      <c r="EX167" s="309">
        <f>'[1]GHG Dashboard Data - Inventory'!FA152</f>
        <v>5076370.6562526133</v>
      </c>
      <c r="EY167" s="309">
        <f>'[1]GHG Dashboard Data - Inventory'!FB152</f>
        <v>879719.47209201439</v>
      </c>
      <c r="EZ167" s="309">
        <f>'[1]GHG Dashboard Data - Inventory'!FC152</f>
        <v>9627.8291794613924</v>
      </c>
      <c r="FA167" s="309">
        <f>'[1]GHG Dashboard Data - Inventory'!FD152</f>
        <v>5233598.7975866571</v>
      </c>
      <c r="FB167" s="309">
        <f>'[1]GHG Dashboard Data - Inventory'!FE152</f>
        <v>887808.8119167916</v>
      </c>
      <c r="FC167" s="309">
        <f>'[1]GHG Dashboard Data - Inventory'!FF152</f>
        <v>9627.8291794613924</v>
      </c>
      <c r="FD167" s="309" t="str">
        <f>'[1]GHG Dashboard Data - Inventory'!FG152</f>
        <v/>
      </c>
      <c r="FE167" s="309" t="str">
        <f>'[1]GHG Dashboard Data - Inventory'!FH152</f>
        <v/>
      </c>
      <c r="FF167" s="309" t="str">
        <f>'[1]GHG Dashboard Data - Inventory'!B152</f>
        <v>Yes</v>
      </c>
      <c r="FG167" s="31" t="str">
        <f>IFERROR(VLOOKUP(E167,'Climate data-must not modify'!A:D,4,FALSE),"")</f>
        <v>Sub-tropical</v>
      </c>
      <c r="FH167" s="31">
        <f t="shared" si="118"/>
        <v>58072.550378905245</v>
      </c>
      <c r="FI167" s="31">
        <f t="shared" si="119"/>
        <v>7394.7857142857147</v>
      </c>
      <c r="FJ167" s="35"/>
    </row>
    <row r="168" spans="1:166" s="31" customFormat="1">
      <c r="A168" s="31">
        <f t="shared" si="113"/>
        <v>11</v>
      </c>
      <c r="B168" s="31">
        <f t="shared" si="114"/>
        <v>153</v>
      </c>
      <c r="C168" s="34" t="str">
        <f t="shared" si="115"/>
        <v>Venice_2016</v>
      </c>
      <c r="D168" s="231">
        <f>'[1]GHG Dashboard Data - Inventory'!H153</f>
        <v>2016</v>
      </c>
      <c r="E168" s="156" t="str">
        <f>'[1]GHG Dashboard Data - Inventory'!C153</f>
        <v>Venice</v>
      </c>
      <c r="F168" s="156" t="str">
        <f>'[1]GHG Dashboard Data - Inventory'!D153</f>
        <v>Italy</v>
      </c>
      <c r="G168" s="156" t="str">
        <f>'[1]GHG Dashboard Data - Inventory'!E153</f>
        <v>Europe</v>
      </c>
      <c r="H168" s="156">
        <f>'[1]GHG Dashboard Data - Inventory'!K153</f>
        <v>261905</v>
      </c>
      <c r="I168" s="156">
        <f>'[1]GHG Dashboard Data - Inventory'!L153</f>
        <v>414.57</v>
      </c>
      <c r="J168" s="156">
        <f>'[1]GHG Dashboard Data - Inventory'!M153/1000000</f>
        <v>10185</v>
      </c>
      <c r="K168" s="156" t="str">
        <f>'[1]GHG Dashboard Data - Inventory'!J153</f>
        <v>BASIC</v>
      </c>
      <c r="L168" s="148">
        <f>'[1]GHG Dashboard Data - Inventory'!N153</f>
        <v>269994.1918694225</v>
      </c>
      <c r="M168" s="148">
        <f>'[1]GHG Dashboard Data - Inventory'!O153</f>
        <v>95049.657731068684</v>
      </c>
      <c r="N168" s="149" t="str">
        <f>'[1]GHG Dashboard Data - Inventory'!P153</f>
        <v>NE</v>
      </c>
      <c r="O168" s="148">
        <f>'[1]GHG Dashboard Data - Inventory'!Q153</f>
        <v>226659.30598633469</v>
      </c>
      <c r="P168" s="148">
        <f>'[1]GHG Dashboard Data - Inventory'!R153</f>
        <v>241349.45970668661</v>
      </c>
      <c r="Q168" s="149" t="str">
        <f>'[1]GHG Dashboard Data - Inventory'!S153</f>
        <v>NE</v>
      </c>
      <c r="R168" s="148">
        <f>'[1]GHG Dashboard Data - Inventory'!T153</f>
        <v>59876.781751026523</v>
      </c>
      <c r="S168" s="148">
        <f>'[1]GHG Dashboard Data - Inventory'!U153</f>
        <v>279491.37990442349</v>
      </c>
      <c r="T168" s="149" t="str">
        <f>'[1]GHG Dashboard Data - Inventory'!V153</f>
        <v>NE</v>
      </c>
      <c r="U168" s="148">
        <f>'[1]GHG Dashboard Data - Inventory'!W153</f>
        <v>1108851.5603605595</v>
      </c>
      <c r="V168" s="148" t="str">
        <f>'[1]GHG Dashboard Data - Inventory'!X153</f>
        <v>IE</v>
      </c>
      <c r="W168" s="149" t="str">
        <f>'[1]GHG Dashboard Data - Inventory'!Y153</f>
        <v>NE</v>
      </c>
      <c r="X168" s="150">
        <f>'[1]GHG Dashboard Data - Inventory'!Z153</f>
        <v>5707174.5405200003</v>
      </c>
      <c r="Y168" s="148">
        <f>'[1]GHG Dashboard Data - Inventory'!AA153</f>
        <v>3717.6810699999996</v>
      </c>
      <c r="Z168" s="148">
        <f>'[1]GHG Dashboard Data - Inventory'!AB153</f>
        <v>1608.2414483665011</v>
      </c>
      <c r="AA168" s="149" t="str">
        <f>'[1]GHG Dashboard Data - Inventory'!AC153</f>
        <v>NE</v>
      </c>
      <c r="AB168" s="148" t="str">
        <f>'[1]GHG Dashboard Data - Inventory'!AD153</f>
        <v>NO</v>
      </c>
      <c r="AC168" s="148" t="str">
        <f>'[1]GHG Dashboard Data - Inventory'!AE153</f>
        <v>NO</v>
      </c>
      <c r="AD168" s="149" t="str">
        <f>'[1]GHG Dashboard Data - Inventory'!AF153</f>
        <v>NE</v>
      </c>
      <c r="AE168" s="148" t="str">
        <f>'[1]GHG Dashboard Data - Inventory'!AG153</f>
        <v>NO</v>
      </c>
      <c r="AF168" s="148">
        <f>'[1]GHG Dashboard Data - Inventory'!AH153</f>
        <v>52327.626499999998</v>
      </c>
      <c r="AG168" s="148">
        <f>'[1]GHG Dashboard Data - Inventory'!AI153</f>
        <v>453345.59891417372</v>
      </c>
      <c r="AH168" s="148" t="str">
        <f>'[1]GHG Dashboard Data - Inventory'!AJ153</f>
        <v>NO</v>
      </c>
      <c r="AI168" s="149" t="str">
        <f>'[1]GHG Dashboard Data - Inventory'!AK153</f>
        <v>NE</v>
      </c>
      <c r="AJ168" s="148">
        <f>'[1]GHG Dashboard Data - Inventory'!AL153</f>
        <v>2100.03388</v>
      </c>
      <c r="AK168" s="148">
        <f>'[1]GHG Dashboard Data - Inventory'!AM153</f>
        <v>1045.4701738579136</v>
      </c>
      <c r="AL168" s="149" t="str">
        <f>'[1]GHG Dashboard Data - Inventory'!AN153</f>
        <v>NE</v>
      </c>
      <c r="AM168" s="148">
        <f>'[1]GHG Dashboard Data - Inventory'!AO153</f>
        <v>196993.72146448103</v>
      </c>
      <c r="AN168" s="148" t="str">
        <f>'[1]GHG Dashboard Data - Inventory'!AP153</f>
        <v>NO</v>
      </c>
      <c r="AO168" s="149" t="str">
        <f>'[1]GHG Dashboard Data - Inventory'!AQ153</f>
        <v>NE</v>
      </c>
      <c r="AP168" s="148">
        <f>'[1]GHG Dashboard Data - Inventory'!AR153</f>
        <v>80784.417430701826</v>
      </c>
      <c r="AQ168" s="148" t="str">
        <f>'[1]GHG Dashboard Data - Inventory'!AS153</f>
        <v>NO</v>
      </c>
      <c r="AR168" s="149" t="str">
        <f>'[1]GHG Dashboard Data - Inventory'!AT153</f>
        <v>NE</v>
      </c>
      <c r="AS168" s="148" t="str">
        <f>'[1]GHG Dashboard Data - Inventory'!AU153</f>
        <v>NO</v>
      </c>
      <c r="AT168" s="148" t="str">
        <f>'[1]GHG Dashboard Data - Inventory'!AV153</f>
        <v>NO</v>
      </c>
      <c r="AU168" s="149" t="str">
        <f>'[1]GHG Dashboard Data - Inventory'!AW153</f>
        <v>NE</v>
      </c>
      <c r="AV168" s="148" t="str">
        <f>'[1]GHG Dashboard Data - Inventory'!AX153</f>
        <v>NO</v>
      </c>
      <c r="AW168" s="148" t="str">
        <f>'[1]GHG Dashboard Data - Inventory'!AY153</f>
        <v>NO</v>
      </c>
      <c r="AX168" s="150" t="str">
        <f>'[1]GHG Dashboard Data - Inventory'!AZ153</f>
        <v>NO</v>
      </c>
      <c r="AY168" s="148" t="str">
        <f>'[1]GHG Dashboard Data - Inventory'!BA153</f>
        <v>NO</v>
      </c>
      <c r="AZ168" s="148">
        <f>'[1]GHG Dashboard Data - Inventory'!BB153</f>
        <v>15396</v>
      </c>
      <c r="BA168" s="150" t="str">
        <f>'[1]GHG Dashboard Data - Inventory'!BC153</f>
        <v>NO</v>
      </c>
      <c r="BB168" s="148">
        <f>'[1]GHG Dashboard Data - Inventory'!BD153</f>
        <v>6607.3229499999998</v>
      </c>
      <c r="BC168" s="148" t="str">
        <f>'[1]GHG Dashboard Data - Inventory'!BE153</f>
        <v>NO</v>
      </c>
      <c r="BD168" s="150" t="str">
        <f>'[1]GHG Dashboard Data - Inventory'!BF153</f>
        <v>NO</v>
      </c>
      <c r="BE168" s="148">
        <f>'[1]GHG Dashboard Data - Inventory'!BG153</f>
        <v>8191.9848200000006</v>
      </c>
      <c r="BF168" s="148" t="str">
        <f>'[1]GHG Dashboard Data - Inventory'!BH153</f>
        <v>NO</v>
      </c>
      <c r="BG168" s="150" t="str">
        <f>'[1]GHG Dashboard Data - Inventory'!BI153</f>
        <v>NO</v>
      </c>
      <c r="BH168" s="149">
        <f>'[1]GHG Dashboard Data - Inventory'!BJ153</f>
        <v>549120.50399999996</v>
      </c>
      <c r="BI168" s="149" t="str">
        <f>'[1]GHG Dashboard Data - Inventory'!BK153</f>
        <v>NO</v>
      </c>
      <c r="BJ168" s="149">
        <f>'[1]GHG Dashboard Data - Inventory'!BL153</f>
        <v>5317.6649399999988</v>
      </c>
      <c r="BK168" s="149">
        <f>'[1]GHG Dashboard Data - Inventory'!BM153</f>
        <v>4207.9596600000004</v>
      </c>
      <c r="BL168" s="149" t="str">
        <f>'[1]GHG Dashboard Data - Inventory'!BN153</f>
        <v>NO</v>
      </c>
      <c r="BM168" s="151" t="str">
        <f>'[1]GHG Dashboard Data - Inventory'!BO153</f>
        <v>NE</v>
      </c>
      <c r="BN168" s="269">
        <f>'[1]GHG Dashboard Data - Inventory'!BP153</f>
        <v>0</v>
      </c>
      <c r="BO168" s="269">
        <f>'[1]GHG Dashboard Data - Inventory'!BQ153</f>
        <v>0</v>
      </c>
      <c r="BP168" s="269">
        <f>'[1]GHG Dashboard Data - Inventory'!BR153</f>
        <v>0</v>
      </c>
      <c r="BQ168" s="269">
        <f>'[1]GHG Dashboard Data - Inventory'!BS153</f>
        <v>0</v>
      </c>
      <c r="BR168" s="269">
        <f>'[1]GHG Dashboard Data - Inventory'!BT153</f>
        <v>0</v>
      </c>
      <c r="BS168" s="269">
        <f>'[1]GHG Dashboard Data - Inventory'!BU153</f>
        <v>0</v>
      </c>
      <c r="BT168" s="152" t="str">
        <f t="shared" si="116"/>
        <v>Venice_2016</v>
      </c>
      <c r="BU168" s="152">
        <f>'[1]GHG Dashboard Data - Inventory'!BW153</f>
        <v>3103390.4359611021</v>
      </c>
      <c r="BV168" s="152">
        <f>'[1]GHG Dashboard Data - Inventory'!BX153</f>
        <v>3662036.5645611021</v>
      </c>
      <c r="BW168" s="152">
        <f>'[1]GHG Dashboard Data - Inventory'!BY153</f>
        <v>3662036.5645611021</v>
      </c>
      <c r="BX168" s="152">
        <f>'[1]GHG Dashboard Data - Inventory'!BZ153</f>
        <v>8735270.8961167</v>
      </c>
      <c r="BY168" s="302">
        <f>'[1]GHG Dashboard Data - Inventory'!CA153</f>
        <v>2338925.8863278879</v>
      </c>
      <c r="BZ168" s="302">
        <f>'[1]GHG Dashboard Data - Inventory'!CB153</f>
        <v>734269.24186321453</v>
      </c>
      <c r="CA168" s="302">
        <f>'[1]GHG Dashboard Data - Inventory'!CC153</f>
        <v>30195.307770000003</v>
      </c>
      <c r="CB168" s="303">
        <f>'[1]GHG Dashboard Data - Inventory'!CD153</f>
        <v>2338925.8863278879</v>
      </c>
      <c r="CC168" s="303">
        <f>'[1]GHG Dashboard Data - Inventory'!CE153</f>
        <v>734269.24186321453</v>
      </c>
      <c r="CD168" s="303">
        <f>'[1]GHG Dashboard Data - Inventory'!CF153</f>
        <v>30195.307770000003</v>
      </c>
      <c r="CE168" s="303">
        <f>'[1]GHG Dashboard Data - Inventory'!CG153</f>
        <v>549120.50399999996</v>
      </c>
      <c r="CF168" s="303">
        <f>'[1]GHG Dashboard Data - Inventory'!CH153</f>
        <v>9525.6245999999992</v>
      </c>
      <c r="CG168" s="304">
        <f>'[1]GHG Dashboard Data - Inventory'!CI153</f>
        <v>7428601.6880573435</v>
      </c>
      <c r="CH168" s="304">
        <f>'[1]GHG Dashboard Data - Inventory'!CK153</f>
        <v>733223.77168935654</v>
      </c>
      <c r="CI168" s="304">
        <f>SUM('[1]GHG Dashboard Data - Inventory'!CL153:CM153)</f>
        <v>14799.307769999999</v>
      </c>
      <c r="CJ168" s="304">
        <f>'[1]GHG Dashboard Data - Inventory'!CN153</f>
        <v>549120.50399999996</v>
      </c>
      <c r="CK168" s="304">
        <f>'[1]GHG Dashboard Data - Inventory'!CO153</f>
        <v>9525.6245999999992</v>
      </c>
      <c r="CL168" s="302">
        <f>'[1]GHG Dashboard Data - Inventory'!CP153</f>
        <v>365043.84960049117</v>
      </c>
      <c r="CM168" s="302">
        <f>'[1]GHG Dashboard Data - Inventory'!CQ153</f>
        <v>468008.7656930213</v>
      </c>
      <c r="CN168" s="302">
        <f>'[1]GHG Dashboard Data - Inventory'!CR153</f>
        <v>339368.16165545001</v>
      </c>
      <c r="CO168" s="302">
        <f>'[1]GHG Dashboard Data - Inventory'!CS153</f>
        <v>1108851.5603605595</v>
      </c>
      <c r="CP168" s="302">
        <f>'[1]GHG Dashboard Data - Inventory'!CT153</f>
        <v>5325.9225183665003</v>
      </c>
      <c r="CQ168" s="302" t="str">
        <f>'[1]GHG Dashboard Data - Inventory'!CU153</f>
        <v/>
      </c>
      <c r="CR168" s="302" t="str">
        <f>'[1]GHG Dashboard Data - Inventory'!CV153</f>
        <v/>
      </c>
      <c r="CS168" s="302">
        <f>'[1]GHG Dashboard Data - Inventory'!CW153</f>
        <v>52327.626499999998</v>
      </c>
      <c r="CT168" s="302">
        <f>'[1]GHG Dashboard Data - Inventory'!CX153</f>
        <v>453345.59891417372</v>
      </c>
      <c r="CU168" s="302">
        <f>'[1]GHG Dashboard Data - Inventory'!CY153</f>
        <v>3145.5040538579133</v>
      </c>
      <c r="CV168" s="302">
        <f>'[1]GHG Dashboard Data - Inventory'!CZ153</f>
        <v>196993.72146448103</v>
      </c>
      <c r="CW168" s="302">
        <f>'[1]GHG Dashboard Data - Inventory'!DA153</f>
        <v>80784.417430701826</v>
      </c>
      <c r="CX168" s="302" t="str">
        <f>'[1]GHG Dashboard Data - Inventory'!DB153</f>
        <v/>
      </c>
      <c r="CY168" s="302" t="str">
        <f>'[1]GHG Dashboard Data - Inventory'!DC153</f>
        <v/>
      </c>
      <c r="CZ168" s="302">
        <f>'[1]GHG Dashboard Data - Inventory'!DD153</f>
        <v>15396</v>
      </c>
      <c r="DA168" s="302">
        <f>'[1]GHG Dashboard Data - Inventory'!DE153</f>
        <v>6607.3229499999998</v>
      </c>
      <c r="DB168" s="302">
        <f>'[1]GHG Dashboard Data - Inventory'!DF153</f>
        <v>8191.9848200000006</v>
      </c>
      <c r="DC168" s="305">
        <f>'[1]GHG Dashboard Data - Inventory'!DG153</f>
        <v>365043.84960049117</v>
      </c>
      <c r="DD168" s="305">
        <f>'[1]GHG Dashboard Data - Inventory'!DH153</f>
        <v>468008.7656930213</v>
      </c>
      <c r="DE168" s="305">
        <f>'[1]GHG Dashboard Data - Inventory'!DI153</f>
        <v>339368.16165545001</v>
      </c>
      <c r="DF168" s="305">
        <f>'[1]GHG Dashboard Data - Inventory'!DJ153</f>
        <v>1108851.5603605595</v>
      </c>
      <c r="DG168" s="305">
        <f>'[1]GHG Dashboard Data - Inventory'!DK153</f>
        <v>5325.9225183665003</v>
      </c>
      <c r="DH168" s="305" t="str">
        <f>'[1]GHG Dashboard Data - Inventory'!DL153</f>
        <v/>
      </c>
      <c r="DI168" s="305" t="str">
        <f>'[1]GHG Dashboard Data - Inventory'!DM153</f>
        <v/>
      </c>
      <c r="DJ168" s="305">
        <f>'[1]GHG Dashboard Data - Inventory'!DN153</f>
        <v>52327.626499999998</v>
      </c>
      <c r="DK168" s="305">
        <f>'[1]GHG Dashboard Data - Inventory'!DO153</f>
        <v>453345.59891417372</v>
      </c>
      <c r="DL168" s="305">
        <f>'[1]GHG Dashboard Data - Inventory'!DP153</f>
        <v>3145.5040538579133</v>
      </c>
      <c r="DM168" s="305">
        <f>'[1]GHG Dashboard Data - Inventory'!DQ153</f>
        <v>196993.72146448103</v>
      </c>
      <c r="DN168" s="305">
        <f>'[1]GHG Dashboard Data - Inventory'!DR153</f>
        <v>80784.417430701826</v>
      </c>
      <c r="DO168" s="305" t="str">
        <f>'[1]GHG Dashboard Data - Inventory'!DS153</f>
        <v/>
      </c>
      <c r="DP168" s="305" t="str">
        <f>'[1]GHG Dashboard Data - Inventory'!DT153</f>
        <v/>
      </c>
      <c r="DQ168" s="305">
        <f>'[1]GHG Dashboard Data - Inventory'!DU153</f>
        <v>15396</v>
      </c>
      <c r="DR168" s="305">
        <f>'[1]GHG Dashboard Data - Inventory'!DV153</f>
        <v>6607.3229499999998</v>
      </c>
      <c r="DS168" s="305">
        <f>'[1]GHG Dashboard Data - Inventory'!DW153</f>
        <v>8191.9848200000006</v>
      </c>
      <c r="DT168" s="305">
        <f>'[1]GHG Dashboard Data - Inventory'!DX153</f>
        <v>549120.50399999996</v>
      </c>
      <c r="DU168" s="305" t="str">
        <f>'[1]GHG Dashboard Data - Inventory'!DY153</f>
        <v/>
      </c>
      <c r="DV168" s="305">
        <f>'[1]GHG Dashboard Data - Inventory'!DZ153</f>
        <v>5317.6649399999988</v>
      </c>
      <c r="DW168" s="305">
        <f>'[1]GHG Dashboard Data - Inventory'!EA153</f>
        <v>4207.9596600000004</v>
      </c>
      <c r="DX168" s="305" t="str">
        <f>'[1]GHG Dashboard Data - Inventory'!EB153</f>
        <v/>
      </c>
      <c r="DY168" s="306" t="str">
        <f>'[1]GHG Dashboard Data - Inventory'!EC153</f>
        <v/>
      </c>
      <c r="DZ168" s="307">
        <f>'[1]GHG Dashboard Data - Inventory'!ED153</f>
        <v>269994.1918694225</v>
      </c>
      <c r="EA168" s="307">
        <f>'[1]GHG Dashboard Data - Inventory'!EE153</f>
        <v>226659.30598633469</v>
      </c>
      <c r="EB168" s="307">
        <f>'[1]GHG Dashboard Data - Inventory'!EF153</f>
        <v>59876.781751026523</v>
      </c>
      <c r="EC168" s="307">
        <f>'[1]GHG Dashboard Data - Inventory'!EG153</f>
        <v>1108851.5603605595</v>
      </c>
      <c r="ED168" s="307">
        <f>'[1]GHG Dashboard Data - Inventory'!EH153</f>
        <v>5707174.5405200003</v>
      </c>
      <c r="EE168" s="307">
        <f>'[1]GHG Dashboard Data - Inventory'!EI153</f>
        <v>3717.6810699999996</v>
      </c>
      <c r="EF168" s="307" t="str">
        <f>'[1]GHG Dashboard Data - Inventory'!EJ153</f>
        <v/>
      </c>
      <c r="EG168" s="307" t="str">
        <f>'[1]GHG Dashboard Data - Inventory'!EK153</f>
        <v/>
      </c>
      <c r="EH168" s="307">
        <f>'[1]GHG Dashboard Data - Inventory'!EL153</f>
        <v>52327.626499999998</v>
      </c>
      <c r="EI168" s="307">
        <f>'[1]GHG Dashboard Data - Inventory'!EM153</f>
        <v>453345.59891417372</v>
      </c>
      <c r="EJ168" s="307">
        <f>'[1]GHG Dashboard Data - Inventory'!EN153</f>
        <v>2100.03388</v>
      </c>
      <c r="EK168" s="307">
        <f>'[1]GHG Dashboard Data - Inventory'!EO153</f>
        <v>196993.72146448103</v>
      </c>
      <c r="EL168" s="307">
        <f>'[1]GHG Dashboard Data - Inventory'!EP153</f>
        <v>80784.417430701826</v>
      </c>
      <c r="EM168" s="307" t="str">
        <f>'[1]GHG Dashboard Data - Inventory'!EQ153</f>
        <v/>
      </c>
      <c r="EN168" s="307" t="str">
        <f>'[1]GHG Dashboard Data - Inventory'!ER153</f>
        <v/>
      </c>
      <c r="EO168" s="307" t="str">
        <f>'[1]GHG Dashboard Data - Inventory'!ES153</f>
        <v/>
      </c>
      <c r="EP168" s="307">
        <f>'[1]GHG Dashboard Data - Inventory'!ET153</f>
        <v>6607.3229499999998</v>
      </c>
      <c r="EQ168" s="307">
        <f>'[1]GHG Dashboard Data - Inventory'!EU153</f>
        <v>8191.9848200000006</v>
      </c>
      <c r="ER168" s="307">
        <f>'[1]GHG Dashboard Data - Inventory'!EV153</f>
        <v>549120.50399999996</v>
      </c>
      <c r="ES168" s="307" t="str">
        <f>'[1]GHG Dashboard Data - Inventory'!EW153</f>
        <v/>
      </c>
      <c r="ET168" s="307">
        <f>'[1]GHG Dashboard Data - Inventory'!EX153</f>
        <v>5317.6649399999988</v>
      </c>
      <c r="EU168" s="307">
        <f>'[1]GHG Dashboard Data - Inventory'!EY153</f>
        <v>4207.9596600000004</v>
      </c>
      <c r="EV168" s="307" t="str">
        <f>'[1]GHG Dashboard Data - Inventory'!EZ153</f>
        <v/>
      </c>
      <c r="EW168" s="308">
        <f t="shared" si="117"/>
        <v>6816026.1008805595</v>
      </c>
      <c r="EX168" s="309">
        <f>'[1]GHG Dashboard Data - Inventory'!FA153</f>
        <v>2338925.8863278879</v>
      </c>
      <c r="EY168" s="309">
        <f>'[1]GHG Dashboard Data - Inventory'!FB153</f>
        <v>734269.24186321453</v>
      </c>
      <c r="EZ168" s="309">
        <f>'[1]GHG Dashboard Data - Inventory'!FC153</f>
        <v>30195.307770000003</v>
      </c>
      <c r="FA168" s="309">
        <f>'[1]GHG Dashboard Data - Inventory'!FD153</f>
        <v>2338925.8863278879</v>
      </c>
      <c r="FB168" s="309">
        <f>'[1]GHG Dashboard Data - Inventory'!FE153</f>
        <v>734269.24186321453</v>
      </c>
      <c r="FC168" s="309">
        <f>'[1]GHG Dashboard Data - Inventory'!FF153</f>
        <v>30195.307770000003</v>
      </c>
      <c r="FD168" s="309">
        <f>'[1]GHG Dashboard Data - Inventory'!FG153</f>
        <v>549120.50399999996</v>
      </c>
      <c r="FE168" s="309">
        <f>'[1]GHG Dashboard Data - Inventory'!FH153</f>
        <v>9525.6245999999992</v>
      </c>
      <c r="FF168" s="309" t="str">
        <f>'[1]GHG Dashboard Data - Inventory'!B153</f>
        <v>Yes</v>
      </c>
      <c r="FG168" s="31" t="str">
        <f>IFERROR(VLOOKUP(E168,'Climate data-must not modify'!A:D,4,FALSE),"")</f>
        <v>Sub-tropical</v>
      </c>
      <c r="FH168" s="31">
        <f t="shared" si="118"/>
        <v>38888.146465321392</v>
      </c>
      <c r="FI168" s="31">
        <f t="shared" si="119"/>
        <v>631.7509708854958</v>
      </c>
      <c r="FJ168" s="35"/>
    </row>
    <row r="169" spans="1:166" s="31" customFormat="1">
      <c r="A169" s="31">
        <f t="shared" si="113"/>
        <v>11</v>
      </c>
      <c r="B169" s="31">
        <f t="shared" si="114"/>
        <v>154</v>
      </c>
      <c r="C169" s="34" t="str">
        <f t="shared" si="115"/>
        <v>Curitiba_2013</v>
      </c>
      <c r="D169" s="231">
        <f>'[1]GHG Dashboard Data - Inventory'!H154</f>
        <v>2013</v>
      </c>
      <c r="E169" s="156" t="str">
        <f>'[1]GHG Dashboard Data - Inventory'!C154</f>
        <v>Curitiba</v>
      </c>
      <c r="F169" s="156" t="str">
        <f>'[1]GHG Dashboard Data - Inventory'!D154</f>
        <v>Brazil</v>
      </c>
      <c r="G169" s="156" t="str">
        <f>'[1]GHG Dashboard Data - Inventory'!E154</f>
        <v>Latin America</v>
      </c>
      <c r="H169" s="156">
        <f>'[1]GHG Dashboard Data - Inventory'!K154</f>
        <v>1848946</v>
      </c>
      <c r="I169" s="156">
        <f>'[1]GHG Dashboard Data - Inventory'!L154</f>
        <v>435</v>
      </c>
      <c r="J169" s="156">
        <f>'[1]GHG Dashboard Data - Inventory'!M154/1000000</f>
        <v>33665.539864291801</v>
      </c>
      <c r="K169" s="156" t="str">
        <f>'[1]GHG Dashboard Data - Inventory'!J154</f>
        <v>BASIC</v>
      </c>
      <c r="L169" s="148">
        <f>'[1]GHG Dashboard Data - Inventory'!N154</f>
        <v>126702.05340309633</v>
      </c>
      <c r="M169" s="148">
        <f>'[1]GHG Dashboard Data - Inventory'!O154</f>
        <v>159114.69485016927</v>
      </c>
      <c r="N169" s="149" t="str">
        <f>'[1]GHG Dashboard Data - Inventory'!P154</f>
        <v>NE</v>
      </c>
      <c r="O169" s="148">
        <f>'[1]GHG Dashboard Data - Inventory'!Q154</f>
        <v>17918.847021214176</v>
      </c>
      <c r="P169" s="148">
        <f>'[1]GHG Dashboard Data - Inventory'!R154</f>
        <v>167166.33699184415</v>
      </c>
      <c r="Q169" s="149" t="str">
        <f>'[1]GHG Dashboard Data - Inventory'!S154</f>
        <v>NE</v>
      </c>
      <c r="R169" s="148">
        <f>'[1]GHG Dashboard Data - Inventory'!T154</f>
        <v>118057.90656486995</v>
      </c>
      <c r="S169" s="148">
        <f>'[1]GHG Dashboard Data - Inventory'!U154</f>
        <v>84778.523531174098</v>
      </c>
      <c r="T169" s="149" t="str">
        <f>'[1]GHG Dashboard Data - Inventory'!V154</f>
        <v>NE</v>
      </c>
      <c r="U169" s="148" t="str">
        <f>'[1]GHG Dashboard Data - Inventory'!W154</f>
        <v>NO</v>
      </c>
      <c r="V169" s="148" t="str">
        <f>'[1]GHG Dashboard Data - Inventory'!X154</f>
        <v>NO</v>
      </c>
      <c r="W169" s="149" t="str">
        <f>'[1]GHG Dashboard Data - Inventory'!Y154</f>
        <v>NO</v>
      </c>
      <c r="X169" s="150" t="str">
        <f>'[1]GHG Dashboard Data - Inventory'!Z154</f>
        <v>NO</v>
      </c>
      <c r="Y169" s="148" t="str">
        <f>'[1]GHG Dashboard Data - Inventory'!AA154</f>
        <v>IE</v>
      </c>
      <c r="Z169" s="148">
        <f>'[1]GHG Dashboard Data - Inventory'!AB154</f>
        <v>143.63501550352001</v>
      </c>
      <c r="AA169" s="149" t="str">
        <f>'[1]GHG Dashboard Data - Inventory'!AC154</f>
        <v>NE</v>
      </c>
      <c r="AB169" s="148" t="str">
        <f>'[1]GHG Dashboard Data - Inventory'!AD154</f>
        <v>NO</v>
      </c>
      <c r="AC169" s="148" t="str">
        <f>'[1]GHG Dashboard Data - Inventory'!AE154</f>
        <v>NO</v>
      </c>
      <c r="AD169" s="149" t="str">
        <f>'[1]GHG Dashboard Data - Inventory'!AF154</f>
        <v>NE</v>
      </c>
      <c r="AE169" s="148" t="str">
        <f>'[1]GHG Dashboard Data - Inventory'!AG154</f>
        <v>NO</v>
      </c>
      <c r="AF169" s="148">
        <f>'[1]GHG Dashboard Data - Inventory'!AH154</f>
        <v>2515</v>
      </c>
      <c r="AG169" s="148">
        <f>'[1]GHG Dashboard Data - Inventory'!AI154</f>
        <v>2942439.7947199945</v>
      </c>
      <c r="AH169" s="148" t="str">
        <f>'[1]GHG Dashboard Data - Inventory'!AJ154</f>
        <v>NO</v>
      </c>
      <c r="AI169" s="149" t="str">
        <f>'[1]GHG Dashboard Data - Inventory'!AK154</f>
        <v>NE</v>
      </c>
      <c r="AJ169" s="148">
        <f>'[1]GHG Dashboard Data - Inventory'!AL154</f>
        <v>2123.7130325092762</v>
      </c>
      <c r="AK169" s="148" t="str">
        <f>'[1]GHG Dashboard Data - Inventory'!AM154</f>
        <v>NO</v>
      </c>
      <c r="AL169" s="149" t="str">
        <f>'[1]GHG Dashboard Data - Inventory'!AN154</f>
        <v>NE</v>
      </c>
      <c r="AM169" s="148">
        <f>'[1]GHG Dashboard Data - Inventory'!AO154</f>
        <v>5.43149113173728</v>
      </c>
      <c r="AN169" s="148" t="str">
        <f>'[1]GHG Dashboard Data - Inventory'!AP154</f>
        <v>NO</v>
      </c>
      <c r="AO169" s="149" t="str">
        <f>'[1]GHG Dashboard Data - Inventory'!AQ154</f>
        <v>NE</v>
      </c>
      <c r="AP169" s="148">
        <f>'[1]GHG Dashboard Data - Inventory'!AR154</f>
        <v>11904.041125719818</v>
      </c>
      <c r="AQ169" s="148" t="str">
        <f>'[1]GHG Dashboard Data - Inventory'!AS154</f>
        <v>NO</v>
      </c>
      <c r="AR169" s="149">
        <f>'[1]GHG Dashboard Data - Inventory'!AT154</f>
        <v>501402.42482623551</v>
      </c>
      <c r="AS169" s="148" t="str">
        <f>'[1]GHG Dashboard Data - Inventory'!AU154</f>
        <v>IE</v>
      </c>
      <c r="AT169" s="148" t="str">
        <f>'[1]GHG Dashboard Data - Inventory'!AV154</f>
        <v>NO</v>
      </c>
      <c r="AU169" s="149" t="str">
        <f>'[1]GHG Dashboard Data - Inventory'!AW154</f>
        <v>NE</v>
      </c>
      <c r="AV169" s="148" t="str">
        <f>'[1]GHG Dashboard Data - Inventory'!AX154</f>
        <v>NO</v>
      </c>
      <c r="AW169" s="148">
        <f>'[1]GHG Dashboard Data - Inventory'!AY154</f>
        <v>770350</v>
      </c>
      <c r="AX169" s="150" t="str">
        <f>'[1]GHG Dashboard Data - Inventory'!AZ154</f>
        <v>NO</v>
      </c>
      <c r="AY169" s="148" t="str">
        <f>'[1]GHG Dashboard Data - Inventory'!BA154</f>
        <v>NO</v>
      </c>
      <c r="AZ169" s="148" t="str">
        <f>'[1]GHG Dashboard Data - Inventory'!BB154</f>
        <v>NO</v>
      </c>
      <c r="BA169" s="150" t="str">
        <f>'[1]GHG Dashboard Data - Inventory'!BC154</f>
        <v>NO</v>
      </c>
      <c r="BB169" s="148" t="str">
        <f>'[1]GHG Dashboard Data - Inventory'!BD154</f>
        <v>NO</v>
      </c>
      <c r="BC169" s="148" t="str">
        <f>'[1]GHG Dashboard Data - Inventory'!BE154</f>
        <v>NO</v>
      </c>
      <c r="BD169" s="150" t="str">
        <f>'[1]GHG Dashboard Data - Inventory'!BF154</f>
        <v>NO</v>
      </c>
      <c r="BE169" s="148">
        <f>'[1]GHG Dashboard Data - Inventory'!BG154</f>
        <v>163585.19636599999</v>
      </c>
      <c r="BF169" s="148" t="str">
        <f>'[1]GHG Dashboard Data - Inventory'!BH154</f>
        <v>NO</v>
      </c>
      <c r="BG169" s="150" t="str">
        <f>'[1]GHG Dashboard Data - Inventory'!BI154</f>
        <v>NO</v>
      </c>
      <c r="BH169" s="149" t="str">
        <f>'[1]GHG Dashboard Data - Inventory'!BJ154</f>
        <v>NE</v>
      </c>
      <c r="BI169" s="149" t="str">
        <f>'[1]GHG Dashboard Data - Inventory'!BK154</f>
        <v>NE</v>
      </c>
      <c r="BJ169" s="149" t="str">
        <f>'[1]GHG Dashboard Data - Inventory'!BL154</f>
        <v>NE</v>
      </c>
      <c r="BK169" s="149" t="str">
        <f>'[1]GHG Dashboard Data - Inventory'!BM154</f>
        <v>NE</v>
      </c>
      <c r="BL169" s="149" t="str">
        <f>'[1]GHG Dashboard Data - Inventory'!BN154</f>
        <v>NE</v>
      </c>
      <c r="BM169" s="151" t="str">
        <f>'[1]GHG Dashboard Data - Inventory'!BO154</f>
        <v>NE</v>
      </c>
      <c r="BN169" s="269">
        <f>'[1]GHG Dashboard Data - Inventory'!BP154</f>
        <v>0</v>
      </c>
      <c r="BO169" s="269">
        <f>'[1]GHG Dashboard Data - Inventory'!BQ154</f>
        <v>0</v>
      </c>
      <c r="BP169" s="269">
        <f>'[1]GHG Dashboard Data - Inventory'!BR154</f>
        <v>0</v>
      </c>
      <c r="BQ169" s="269">
        <f>'[1]GHG Dashboard Data - Inventory'!BS154</f>
        <v>0</v>
      </c>
      <c r="BR169" s="269">
        <f>'[1]GHG Dashboard Data - Inventory'!BT154</f>
        <v>0</v>
      </c>
      <c r="BS169" s="269">
        <f>'[1]GHG Dashboard Data - Inventory'!BU154</f>
        <v>0</v>
      </c>
      <c r="BT169" s="152" t="str">
        <f t="shared" si="116"/>
        <v>Curitiba_2013</v>
      </c>
      <c r="BU169" s="152">
        <f>'[1]GHG Dashboard Data - Inventory'!BW154</f>
        <v>4566805.1741132271</v>
      </c>
      <c r="BV169" s="152">
        <f>'[1]GHG Dashboard Data - Inventory'!BX154</f>
        <v>5068207.5989394626</v>
      </c>
      <c r="BW169" s="152">
        <f>'[1]GHG Dashboard Data - Inventory'!BY154</f>
        <v>5068207.5989394626</v>
      </c>
      <c r="BX169" s="152">
        <f>'[1]GHG Dashboard Data - Inventory'!BZ154</f>
        <v>3385251.9837245359</v>
      </c>
      <c r="BY169" s="302">
        <f>'[1]GHG Dashboard Data - Inventory'!CA154</f>
        <v>676396.99737787154</v>
      </c>
      <c r="BZ169" s="302">
        <f>'[1]GHG Dashboard Data - Inventory'!CB154</f>
        <v>2956472.9803693555</v>
      </c>
      <c r="CA169" s="302">
        <f>'[1]GHG Dashboard Data - Inventory'!CC154</f>
        <v>933935.19636599999</v>
      </c>
      <c r="CB169" s="303">
        <f>'[1]GHG Dashboard Data - Inventory'!CD154</f>
        <v>676396.99737787154</v>
      </c>
      <c r="CC169" s="303">
        <f>'[1]GHG Dashboard Data - Inventory'!CE154</f>
        <v>3457875.405195591</v>
      </c>
      <c r="CD169" s="303">
        <f>'[1]GHG Dashboard Data - Inventory'!CF154</f>
        <v>933935.19636599999</v>
      </c>
      <c r="CE169" s="303" t="str">
        <f>'[1]GHG Dashboard Data - Inventory'!CG154</f>
        <v/>
      </c>
      <c r="CF169" s="303" t="str">
        <f>'[1]GHG Dashboard Data - Inventory'!CH154</f>
        <v/>
      </c>
      <c r="CG169" s="304">
        <f>'[1]GHG Dashboard Data - Inventory'!CI154</f>
        <v>265193.80698918045</v>
      </c>
      <c r="CH169" s="304">
        <f>'[1]GHG Dashboard Data - Inventory'!CK154</f>
        <v>2956472.9803693555</v>
      </c>
      <c r="CI169" s="304">
        <f>SUM('[1]GHG Dashboard Data - Inventory'!CL154:CM154)</f>
        <v>163585.19636599999</v>
      </c>
      <c r="CJ169" s="304" t="str">
        <f>'[1]GHG Dashboard Data - Inventory'!CN154</f>
        <v/>
      </c>
      <c r="CK169" s="304" t="str">
        <f>'[1]GHG Dashboard Data - Inventory'!CO154</f>
        <v/>
      </c>
      <c r="CL169" s="302">
        <f>'[1]GHG Dashboard Data - Inventory'!CP154</f>
        <v>285816.74825326563</v>
      </c>
      <c r="CM169" s="302">
        <f>'[1]GHG Dashboard Data - Inventory'!CQ154</f>
        <v>185085.18401305832</v>
      </c>
      <c r="CN169" s="302">
        <f>'[1]GHG Dashboard Data - Inventory'!CR154</f>
        <v>202836.43009604403</v>
      </c>
      <c r="CO169" s="302" t="str">
        <f>'[1]GHG Dashboard Data - Inventory'!CS154</f>
        <v/>
      </c>
      <c r="CP169" s="302">
        <f>'[1]GHG Dashboard Data - Inventory'!CT154</f>
        <v>143.63501550352001</v>
      </c>
      <c r="CQ169" s="302" t="str">
        <f>'[1]GHG Dashboard Data - Inventory'!CU154</f>
        <v/>
      </c>
      <c r="CR169" s="302" t="str">
        <f>'[1]GHG Dashboard Data - Inventory'!CV154</f>
        <v/>
      </c>
      <c r="CS169" s="302">
        <f>'[1]GHG Dashboard Data - Inventory'!CW154</f>
        <v>2515</v>
      </c>
      <c r="CT169" s="302">
        <f>'[1]GHG Dashboard Data - Inventory'!CX154</f>
        <v>2942439.7947199945</v>
      </c>
      <c r="CU169" s="302">
        <f>'[1]GHG Dashboard Data - Inventory'!CY154</f>
        <v>2123.7130325092762</v>
      </c>
      <c r="CV169" s="302">
        <f>'[1]GHG Dashboard Data - Inventory'!CZ154</f>
        <v>5.43149113173728</v>
      </c>
      <c r="CW169" s="302">
        <f>'[1]GHG Dashboard Data - Inventory'!DA154</f>
        <v>11904.041125719818</v>
      </c>
      <c r="CX169" s="302" t="str">
        <f>'[1]GHG Dashboard Data - Inventory'!DB154</f>
        <v/>
      </c>
      <c r="CY169" s="302">
        <f>'[1]GHG Dashboard Data - Inventory'!DC154</f>
        <v>770350</v>
      </c>
      <c r="CZ169" s="302" t="str">
        <f>'[1]GHG Dashboard Data - Inventory'!DD154</f>
        <v/>
      </c>
      <c r="DA169" s="302" t="str">
        <f>'[1]GHG Dashboard Data - Inventory'!DE154</f>
        <v/>
      </c>
      <c r="DB169" s="302">
        <f>'[1]GHG Dashboard Data - Inventory'!DF154</f>
        <v>163585.19636599999</v>
      </c>
      <c r="DC169" s="305">
        <f>'[1]GHG Dashboard Data - Inventory'!DG154</f>
        <v>285816.74825326563</v>
      </c>
      <c r="DD169" s="305">
        <f>'[1]GHG Dashboard Data - Inventory'!DH154</f>
        <v>185085.18401305832</v>
      </c>
      <c r="DE169" s="305">
        <f>'[1]GHG Dashboard Data - Inventory'!DI154</f>
        <v>202836.43009604403</v>
      </c>
      <c r="DF169" s="305" t="str">
        <f>'[1]GHG Dashboard Data - Inventory'!DJ154</f>
        <v/>
      </c>
      <c r="DG169" s="305">
        <f>'[1]GHG Dashboard Data - Inventory'!DK154</f>
        <v>143.63501550352001</v>
      </c>
      <c r="DH169" s="305" t="str">
        <f>'[1]GHG Dashboard Data - Inventory'!DL154</f>
        <v/>
      </c>
      <c r="DI169" s="305" t="str">
        <f>'[1]GHG Dashboard Data - Inventory'!DM154</f>
        <v/>
      </c>
      <c r="DJ169" s="305">
        <f>'[1]GHG Dashboard Data - Inventory'!DN154</f>
        <v>2515</v>
      </c>
      <c r="DK169" s="305">
        <f>'[1]GHG Dashboard Data - Inventory'!DO154</f>
        <v>2942439.7947199945</v>
      </c>
      <c r="DL169" s="305">
        <f>'[1]GHG Dashboard Data - Inventory'!DP154</f>
        <v>2123.7130325092762</v>
      </c>
      <c r="DM169" s="305">
        <f>'[1]GHG Dashboard Data - Inventory'!DQ154</f>
        <v>5.43149113173728</v>
      </c>
      <c r="DN169" s="305">
        <f>'[1]GHG Dashboard Data - Inventory'!DR154</f>
        <v>513306.46595195535</v>
      </c>
      <c r="DO169" s="305" t="str">
        <f>'[1]GHG Dashboard Data - Inventory'!DS154</f>
        <v/>
      </c>
      <c r="DP169" s="305">
        <f>'[1]GHG Dashboard Data - Inventory'!DT154</f>
        <v>770350</v>
      </c>
      <c r="DQ169" s="305" t="str">
        <f>'[1]GHG Dashboard Data - Inventory'!DU154</f>
        <v/>
      </c>
      <c r="DR169" s="305" t="str">
        <f>'[1]GHG Dashboard Data - Inventory'!DV154</f>
        <v/>
      </c>
      <c r="DS169" s="305">
        <f>'[1]GHG Dashboard Data - Inventory'!DW154</f>
        <v>163585.19636599999</v>
      </c>
      <c r="DT169" s="305" t="str">
        <f>'[1]GHG Dashboard Data - Inventory'!DX154</f>
        <v/>
      </c>
      <c r="DU169" s="305" t="str">
        <f>'[1]GHG Dashboard Data - Inventory'!DY154</f>
        <v/>
      </c>
      <c r="DV169" s="305" t="str">
        <f>'[1]GHG Dashboard Data - Inventory'!DZ154</f>
        <v/>
      </c>
      <c r="DW169" s="305" t="str">
        <f>'[1]GHG Dashboard Data - Inventory'!EA154</f>
        <v/>
      </c>
      <c r="DX169" s="305" t="str">
        <f>'[1]GHG Dashboard Data - Inventory'!EB154</f>
        <v/>
      </c>
      <c r="DY169" s="306" t="str">
        <f>'[1]GHG Dashboard Data - Inventory'!EC154</f>
        <v/>
      </c>
      <c r="DZ169" s="307">
        <f>'[1]GHG Dashboard Data - Inventory'!ED154</f>
        <v>126702.05340309633</v>
      </c>
      <c r="EA169" s="307">
        <f>'[1]GHG Dashboard Data - Inventory'!EE154</f>
        <v>17918.847021214176</v>
      </c>
      <c r="EB169" s="307">
        <f>'[1]GHG Dashboard Data - Inventory'!EF154</f>
        <v>118057.90656486995</v>
      </c>
      <c r="EC169" s="307" t="str">
        <f>'[1]GHG Dashboard Data - Inventory'!EG154</f>
        <v/>
      </c>
      <c r="ED169" s="307" t="str">
        <f>'[1]GHG Dashboard Data - Inventory'!EH154</f>
        <v/>
      </c>
      <c r="EE169" s="307" t="str">
        <f>'[1]GHG Dashboard Data - Inventory'!EI154</f>
        <v/>
      </c>
      <c r="EF169" s="307" t="str">
        <f>'[1]GHG Dashboard Data - Inventory'!EJ154</f>
        <v/>
      </c>
      <c r="EG169" s="307" t="str">
        <f>'[1]GHG Dashboard Data - Inventory'!EK154</f>
        <v/>
      </c>
      <c r="EH169" s="307">
        <f>'[1]GHG Dashboard Data - Inventory'!EL154</f>
        <v>2515</v>
      </c>
      <c r="EI169" s="307">
        <f>'[1]GHG Dashboard Data - Inventory'!EM154</f>
        <v>2942439.7947199945</v>
      </c>
      <c r="EJ169" s="307">
        <f>'[1]GHG Dashboard Data - Inventory'!EN154</f>
        <v>2123.7130325092762</v>
      </c>
      <c r="EK169" s="307">
        <f>'[1]GHG Dashboard Data - Inventory'!EO154</f>
        <v>5.43149113173728</v>
      </c>
      <c r="EL169" s="307">
        <f>'[1]GHG Dashboard Data - Inventory'!EP154</f>
        <v>11904.041125719818</v>
      </c>
      <c r="EM169" s="307" t="str">
        <f>'[1]GHG Dashboard Data - Inventory'!EQ154</f>
        <v/>
      </c>
      <c r="EN169" s="307" t="str">
        <f>'[1]GHG Dashboard Data - Inventory'!ER154</f>
        <v/>
      </c>
      <c r="EO169" s="307" t="str">
        <f>'[1]GHG Dashboard Data - Inventory'!ES154</f>
        <v/>
      </c>
      <c r="EP169" s="307" t="str">
        <f>'[1]GHG Dashboard Data - Inventory'!ET154</f>
        <v/>
      </c>
      <c r="EQ169" s="307">
        <f>'[1]GHG Dashboard Data - Inventory'!EU154</f>
        <v>163585.19636599999</v>
      </c>
      <c r="ER169" s="307" t="str">
        <f>'[1]GHG Dashboard Data - Inventory'!EV154</f>
        <v/>
      </c>
      <c r="ES169" s="307" t="str">
        <f>'[1]GHG Dashboard Data - Inventory'!EW154</f>
        <v/>
      </c>
      <c r="ET169" s="307" t="str">
        <f>'[1]GHG Dashboard Data - Inventory'!EX154</f>
        <v/>
      </c>
      <c r="EU169" s="307" t="str">
        <f>'[1]GHG Dashboard Data - Inventory'!EY154</f>
        <v/>
      </c>
      <c r="EV169" s="307" t="str">
        <f>'[1]GHG Dashboard Data - Inventory'!EZ154</f>
        <v/>
      </c>
      <c r="EW169" s="308">
        <f t="shared" si="117"/>
        <v>0</v>
      </c>
      <c r="EX169" s="309">
        <f>'[1]GHG Dashboard Data - Inventory'!FA154</f>
        <v>676396.99737787154</v>
      </c>
      <c r="EY169" s="309">
        <f>'[1]GHG Dashboard Data - Inventory'!FB154</f>
        <v>2956472.9803693555</v>
      </c>
      <c r="EZ169" s="309">
        <f>'[1]GHG Dashboard Data - Inventory'!FC154</f>
        <v>933935.19636599999</v>
      </c>
      <c r="FA169" s="309">
        <f>'[1]GHG Dashboard Data - Inventory'!FD154</f>
        <v>676396.99737787154</v>
      </c>
      <c r="FB169" s="309">
        <f>'[1]GHG Dashboard Data - Inventory'!FE154</f>
        <v>3457875.405195591</v>
      </c>
      <c r="FC169" s="309">
        <f>'[1]GHG Dashboard Data - Inventory'!FF154</f>
        <v>933935.19636599999</v>
      </c>
      <c r="FD169" s="309" t="str">
        <f>'[1]GHG Dashboard Data - Inventory'!FG154</f>
        <v/>
      </c>
      <c r="FE169" s="309" t="str">
        <f>'[1]GHG Dashboard Data - Inventory'!FH154</f>
        <v/>
      </c>
      <c r="FF169" s="309" t="str">
        <f>'[1]GHG Dashboard Data - Inventory'!B154</f>
        <v>Yes</v>
      </c>
      <c r="FG169" s="31" t="str">
        <f>IFERROR(VLOOKUP(E169,'Climate data-must not modify'!A:D,4,FALSE),"")</f>
        <v>Highlands</v>
      </c>
      <c r="FH169" s="31">
        <f t="shared" si="118"/>
        <v>18207.962733520504</v>
      </c>
      <c r="FI169" s="31">
        <f t="shared" si="119"/>
        <v>4250.4505747126441</v>
      </c>
      <c r="FJ169" s="35"/>
    </row>
    <row r="170" spans="1:166" s="31" customFormat="1">
      <c r="A170" s="31">
        <f t="shared" si="113"/>
        <v>11</v>
      </c>
      <c r="B170" s="31">
        <f t="shared" si="114"/>
        <v>155</v>
      </c>
      <c r="C170" s="34" t="str">
        <f t="shared" si="115"/>
        <v>Medellín_2015</v>
      </c>
      <c r="D170" s="231">
        <f>'[1]GHG Dashboard Data - Inventory'!H155</f>
        <v>2015</v>
      </c>
      <c r="E170" s="156" t="str">
        <f>'[1]GHG Dashboard Data - Inventory'!C155</f>
        <v>Medellín</v>
      </c>
      <c r="F170" s="156" t="str">
        <f>'[1]GHG Dashboard Data - Inventory'!D155</f>
        <v>Brazil</v>
      </c>
      <c r="G170" s="156" t="str">
        <f>'[1]GHG Dashboard Data - Inventory'!E155</f>
        <v>Latin America</v>
      </c>
      <c r="H170" s="156">
        <f>'[1]GHG Dashboard Data - Inventory'!K155</f>
        <v>2464322</v>
      </c>
      <c r="I170" s="156">
        <f>'[1]GHG Dashboard Data - Inventory'!L155</f>
        <v>380.64</v>
      </c>
      <c r="J170" s="156">
        <f>'[1]GHG Dashboard Data - Inventory'!M155/1000000</f>
        <v>15494.935098549999</v>
      </c>
      <c r="K170" s="156" t="str">
        <f>'[1]GHG Dashboard Data - Inventory'!J155</f>
        <v>BASIC</v>
      </c>
      <c r="L170" s="148">
        <f>'[1]GHG Dashboard Data - Inventory'!N155</f>
        <v>169713.26421153589</v>
      </c>
      <c r="M170" s="148">
        <f>'[1]GHG Dashboard Data - Inventory'!O155</f>
        <v>287576.20331821113</v>
      </c>
      <c r="N170" s="149" t="str">
        <f>'[1]GHG Dashboard Data - Inventory'!P155</f>
        <v>NE</v>
      </c>
      <c r="O170" s="148">
        <f>'[1]GHG Dashboard Data - Inventory'!Q155</f>
        <v>55747.062767832103</v>
      </c>
      <c r="P170" s="148">
        <f>'[1]GHG Dashboard Data - Inventory'!R155</f>
        <v>200406.59476814247</v>
      </c>
      <c r="Q170" s="149" t="str">
        <f>'[1]GHG Dashboard Data - Inventory'!S155</f>
        <v>NE</v>
      </c>
      <c r="R170" s="148">
        <f>'[1]GHG Dashboard Data - Inventory'!T155</f>
        <v>372762.52251088206</v>
      </c>
      <c r="S170" s="148">
        <f>'[1]GHG Dashboard Data - Inventory'!U155</f>
        <v>90455.855190700488</v>
      </c>
      <c r="T170" s="149" t="str">
        <f>'[1]GHG Dashboard Data - Inventory'!V155</f>
        <v>NE</v>
      </c>
      <c r="U170" s="148" t="str">
        <f>'[1]GHG Dashboard Data - Inventory'!W155</f>
        <v>NO</v>
      </c>
      <c r="V170" s="148" t="str">
        <f>'[1]GHG Dashboard Data - Inventory'!X155</f>
        <v>NO</v>
      </c>
      <c r="W170" s="149" t="str">
        <f>'[1]GHG Dashboard Data - Inventory'!Y155</f>
        <v>NO</v>
      </c>
      <c r="X170" s="150" t="str">
        <f>'[1]GHG Dashboard Data - Inventory'!Z155</f>
        <v>NO</v>
      </c>
      <c r="Y170" s="148" t="str">
        <f>'[1]GHG Dashboard Data - Inventory'!AA155</f>
        <v>IE</v>
      </c>
      <c r="Z170" s="148" t="str">
        <f>'[1]GHG Dashboard Data - Inventory'!AB155</f>
        <v>IE</v>
      </c>
      <c r="AA170" s="149" t="str">
        <f>'[1]GHG Dashboard Data - Inventory'!AC155</f>
        <v>NE</v>
      </c>
      <c r="AB170" s="148" t="str">
        <f>'[1]GHG Dashboard Data - Inventory'!AD155</f>
        <v>NO</v>
      </c>
      <c r="AC170" s="148" t="str">
        <f>'[1]GHG Dashboard Data - Inventory'!AE155</f>
        <v>NO</v>
      </c>
      <c r="AD170" s="149" t="str">
        <f>'[1]GHG Dashboard Data - Inventory'!AF155</f>
        <v>NO</v>
      </c>
      <c r="AE170" s="148" t="str">
        <f>'[1]GHG Dashboard Data - Inventory'!AG155</f>
        <v>NO</v>
      </c>
      <c r="AF170" s="148">
        <f>'[1]GHG Dashboard Data - Inventory'!AH155</f>
        <v>9900</v>
      </c>
      <c r="AG170" s="148">
        <f>'[1]GHG Dashboard Data - Inventory'!AI155</f>
        <v>1470257.983561737</v>
      </c>
      <c r="AH170" s="148" t="str">
        <f>'[1]GHG Dashboard Data - Inventory'!AJ155</f>
        <v>NO</v>
      </c>
      <c r="AI170" s="149" t="str">
        <f>'[1]GHG Dashboard Data - Inventory'!AK155</f>
        <v>NE</v>
      </c>
      <c r="AJ170" s="148" t="str">
        <f>'[1]GHG Dashboard Data - Inventory'!AL155</f>
        <v>NO</v>
      </c>
      <c r="AK170" s="148">
        <f>'[1]GHG Dashboard Data - Inventory'!AM155</f>
        <v>12425.188351836599</v>
      </c>
      <c r="AL170" s="149" t="str">
        <f>'[1]GHG Dashboard Data - Inventory'!AN155</f>
        <v>NE</v>
      </c>
      <c r="AM170" s="148" t="str">
        <f>'[1]GHG Dashboard Data - Inventory'!AO155</f>
        <v>NO</v>
      </c>
      <c r="AN170" s="148" t="str">
        <f>'[1]GHG Dashboard Data - Inventory'!AP155</f>
        <v>NO</v>
      </c>
      <c r="AO170" s="149" t="str">
        <f>'[1]GHG Dashboard Data - Inventory'!AQ155</f>
        <v>NO</v>
      </c>
      <c r="AP170" s="148" t="str">
        <f>'[1]GHG Dashboard Data - Inventory'!AR155</f>
        <v>NO</v>
      </c>
      <c r="AQ170" s="148" t="str">
        <f>'[1]GHG Dashboard Data - Inventory'!AS155</f>
        <v>NO</v>
      </c>
      <c r="AR170" s="149" t="str">
        <f>'[1]GHG Dashboard Data - Inventory'!AT155</f>
        <v>NE</v>
      </c>
      <c r="AS170" s="148" t="str">
        <f>'[1]GHG Dashboard Data - Inventory'!AU155</f>
        <v>IE</v>
      </c>
      <c r="AT170" s="148" t="str">
        <f>'[1]GHG Dashboard Data - Inventory'!AV155</f>
        <v>NO</v>
      </c>
      <c r="AU170" s="149" t="str">
        <f>'[1]GHG Dashboard Data - Inventory'!AW155</f>
        <v>NO</v>
      </c>
      <c r="AV170" s="148" t="str">
        <f>'[1]GHG Dashboard Data - Inventory'!AX155</f>
        <v>NO</v>
      </c>
      <c r="AW170" s="148">
        <f>'[1]GHG Dashboard Data - Inventory'!AY155</f>
        <v>630063</v>
      </c>
      <c r="AX170" s="150" t="str">
        <f>'[1]GHG Dashboard Data - Inventory'!AZ155</f>
        <v>NO</v>
      </c>
      <c r="AY170" s="148" t="str">
        <f>'[1]GHG Dashboard Data - Inventory'!BA155</f>
        <v>NO</v>
      </c>
      <c r="AZ170" s="148" t="str">
        <f>'[1]GHG Dashboard Data - Inventory'!BB155</f>
        <v>NO</v>
      </c>
      <c r="BA170" s="150" t="str">
        <f>'[1]GHG Dashboard Data - Inventory'!BC155</f>
        <v>NO</v>
      </c>
      <c r="BB170" s="148" t="str">
        <f>'[1]GHG Dashboard Data - Inventory'!BD155</f>
        <v>NO</v>
      </c>
      <c r="BC170" s="148" t="str">
        <f>'[1]GHG Dashboard Data - Inventory'!BE155</f>
        <v>NO</v>
      </c>
      <c r="BD170" s="150" t="str">
        <f>'[1]GHG Dashboard Data - Inventory'!BF155</f>
        <v>NO</v>
      </c>
      <c r="BE170" s="148">
        <f>'[1]GHG Dashboard Data - Inventory'!BG155</f>
        <v>114896</v>
      </c>
      <c r="BF170" s="148" t="str">
        <f>'[1]GHG Dashboard Data - Inventory'!BH155</f>
        <v>NO</v>
      </c>
      <c r="BG170" s="150" t="str">
        <f>'[1]GHG Dashboard Data - Inventory'!BI155</f>
        <v>NO</v>
      </c>
      <c r="BH170" s="149" t="str">
        <f>'[1]GHG Dashboard Data - Inventory'!BJ155</f>
        <v>NE</v>
      </c>
      <c r="BI170" s="149" t="str">
        <f>'[1]GHG Dashboard Data - Inventory'!BK155</f>
        <v>NE</v>
      </c>
      <c r="BJ170" s="149" t="str">
        <f>'[1]GHG Dashboard Data - Inventory'!BL155</f>
        <v>NE</v>
      </c>
      <c r="BK170" s="149" t="str">
        <f>'[1]GHG Dashboard Data - Inventory'!BM155</f>
        <v>NE</v>
      </c>
      <c r="BL170" s="149" t="str">
        <f>'[1]GHG Dashboard Data - Inventory'!BN155</f>
        <v>NE</v>
      </c>
      <c r="BM170" s="151" t="str">
        <f>'[1]GHG Dashboard Data - Inventory'!BO155</f>
        <v>NE</v>
      </c>
      <c r="BN170" s="269">
        <f>'[1]GHG Dashboard Data - Inventory'!BP155</f>
        <v>0</v>
      </c>
      <c r="BO170" s="269">
        <f>'[1]GHG Dashboard Data - Inventory'!BQ155</f>
        <v>0</v>
      </c>
      <c r="BP170" s="269">
        <f>'[1]GHG Dashboard Data - Inventory'!BR155</f>
        <v>0</v>
      </c>
      <c r="BQ170" s="269">
        <f>'[1]GHG Dashboard Data - Inventory'!BS155</f>
        <v>0</v>
      </c>
      <c r="BR170" s="269">
        <f>'[1]GHG Dashboard Data - Inventory'!BT155</f>
        <v>0</v>
      </c>
      <c r="BS170" s="269">
        <f>'[1]GHG Dashboard Data - Inventory'!BU155</f>
        <v>0</v>
      </c>
      <c r="BT170" s="152" t="str">
        <f t="shared" si="116"/>
        <v>Medellín_2015</v>
      </c>
      <c r="BU170" s="152">
        <f>'[1]GHG Dashboard Data - Inventory'!BW155</f>
        <v>3414203.6746808775</v>
      </c>
      <c r="BV170" s="152">
        <f>'[1]GHG Dashboard Data - Inventory'!BX155</f>
        <v>3414203.6746808775</v>
      </c>
      <c r="BW170" s="152">
        <f>'[1]GHG Dashboard Data - Inventory'!BY155</f>
        <v>3414203.6746808775</v>
      </c>
      <c r="BX170" s="152">
        <f>'[1]GHG Dashboard Data - Inventory'!BZ155</f>
        <v>2193276.833051987</v>
      </c>
      <c r="BY170" s="302">
        <f>'[1]GHG Dashboard Data - Inventory'!CA155</f>
        <v>1186561.5027673042</v>
      </c>
      <c r="BZ170" s="302">
        <f>'[1]GHG Dashboard Data - Inventory'!CB155</f>
        <v>1482683.1719135735</v>
      </c>
      <c r="CA170" s="302">
        <f>'[1]GHG Dashboard Data - Inventory'!CC155</f>
        <v>744959</v>
      </c>
      <c r="CB170" s="303">
        <f>'[1]GHG Dashboard Data - Inventory'!CD155</f>
        <v>1186561.5027673042</v>
      </c>
      <c r="CC170" s="303">
        <f>'[1]GHG Dashboard Data - Inventory'!CE155</f>
        <v>1482683.1719135735</v>
      </c>
      <c r="CD170" s="303">
        <f>'[1]GHG Dashboard Data - Inventory'!CF155</f>
        <v>744959</v>
      </c>
      <c r="CE170" s="303" t="str">
        <f>'[1]GHG Dashboard Data - Inventory'!CG155</f>
        <v/>
      </c>
      <c r="CF170" s="303" t="str">
        <f>'[1]GHG Dashboard Data - Inventory'!CH155</f>
        <v/>
      </c>
      <c r="CG170" s="304">
        <f>'[1]GHG Dashboard Data - Inventory'!CI155</f>
        <v>608122.84949025</v>
      </c>
      <c r="CH170" s="304">
        <f>'[1]GHG Dashboard Data - Inventory'!CK155</f>
        <v>1470257.983561737</v>
      </c>
      <c r="CI170" s="304">
        <f>SUM('[1]GHG Dashboard Data - Inventory'!CL155:CM155)</f>
        <v>114896</v>
      </c>
      <c r="CJ170" s="304" t="str">
        <f>'[1]GHG Dashboard Data - Inventory'!CN155</f>
        <v/>
      </c>
      <c r="CK170" s="304" t="str">
        <f>'[1]GHG Dashboard Data - Inventory'!CO155</f>
        <v/>
      </c>
      <c r="CL170" s="302">
        <f>'[1]GHG Dashboard Data - Inventory'!CP155</f>
        <v>457289.46752974705</v>
      </c>
      <c r="CM170" s="302">
        <f>'[1]GHG Dashboard Data - Inventory'!CQ155</f>
        <v>256153.65753597458</v>
      </c>
      <c r="CN170" s="302">
        <f>'[1]GHG Dashboard Data - Inventory'!CR155</f>
        <v>463218.37770158256</v>
      </c>
      <c r="CO170" s="302" t="str">
        <f>'[1]GHG Dashboard Data - Inventory'!CS155</f>
        <v/>
      </c>
      <c r="CP170" s="302" t="str">
        <f>'[1]GHG Dashboard Data - Inventory'!CT155</f>
        <v/>
      </c>
      <c r="CQ170" s="302" t="str">
        <f>'[1]GHG Dashboard Data - Inventory'!CU155</f>
        <v/>
      </c>
      <c r="CR170" s="302" t="str">
        <f>'[1]GHG Dashboard Data - Inventory'!CV155</f>
        <v/>
      </c>
      <c r="CS170" s="302">
        <f>'[1]GHG Dashboard Data - Inventory'!CW155</f>
        <v>9900</v>
      </c>
      <c r="CT170" s="302">
        <f>'[1]GHG Dashboard Data - Inventory'!CX155</f>
        <v>1470257.983561737</v>
      </c>
      <c r="CU170" s="302">
        <f>'[1]GHG Dashboard Data - Inventory'!CY155</f>
        <v>12425.188351836599</v>
      </c>
      <c r="CV170" s="302" t="str">
        <f>'[1]GHG Dashboard Data - Inventory'!CZ155</f>
        <v/>
      </c>
      <c r="CW170" s="302" t="str">
        <f>'[1]GHG Dashboard Data - Inventory'!DA155</f>
        <v/>
      </c>
      <c r="CX170" s="302" t="str">
        <f>'[1]GHG Dashboard Data - Inventory'!DB155</f>
        <v/>
      </c>
      <c r="CY170" s="302">
        <f>'[1]GHG Dashboard Data - Inventory'!DC155</f>
        <v>630063</v>
      </c>
      <c r="CZ170" s="302" t="str">
        <f>'[1]GHG Dashboard Data - Inventory'!DD155</f>
        <v/>
      </c>
      <c r="DA170" s="302" t="str">
        <f>'[1]GHG Dashboard Data - Inventory'!DE155</f>
        <v/>
      </c>
      <c r="DB170" s="302">
        <f>'[1]GHG Dashboard Data - Inventory'!DF155</f>
        <v>114896</v>
      </c>
      <c r="DC170" s="305">
        <f>'[1]GHG Dashboard Data - Inventory'!DG155</f>
        <v>457289.46752974705</v>
      </c>
      <c r="DD170" s="305">
        <f>'[1]GHG Dashboard Data - Inventory'!DH155</f>
        <v>256153.65753597458</v>
      </c>
      <c r="DE170" s="305">
        <f>'[1]GHG Dashboard Data - Inventory'!DI155</f>
        <v>463218.37770158256</v>
      </c>
      <c r="DF170" s="305" t="str">
        <f>'[1]GHG Dashboard Data - Inventory'!DJ155</f>
        <v/>
      </c>
      <c r="DG170" s="305" t="str">
        <f>'[1]GHG Dashboard Data - Inventory'!DK155</f>
        <v/>
      </c>
      <c r="DH170" s="305" t="str">
        <f>'[1]GHG Dashboard Data - Inventory'!DL155</f>
        <v/>
      </c>
      <c r="DI170" s="305" t="str">
        <f>'[1]GHG Dashboard Data - Inventory'!DM155</f>
        <v/>
      </c>
      <c r="DJ170" s="305">
        <f>'[1]GHG Dashboard Data - Inventory'!DN155</f>
        <v>9900</v>
      </c>
      <c r="DK170" s="305">
        <f>'[1]GHG Dashboard Data - Inventory'!DO155</f>
        <v>1470257.983561737</v>
      </c>
      <c r="DL170" s="305">
        <f>'[1]GHG Dashboard Data - Inventory'!DP155</f>
        <v>12425.188351836599</v>
      </c>
      <c r="DM170" s="305" t="str">
        <f>'[1]GHG Dashboard Data - Inventory'!DQ155</f>
        <v/>
      </c>
      <c r="DN170" s="305" t="str">
        <f>'[1]GHG Dashboard Data - Inventory'!DR155</f>
        <v/>
      </c>
      <c r="DO170" s="305" t="str">
        <f>'[1]GHG Dashboard Data - Inventory'!DS155</f>
        <v/>
      </c>
      <c r="DP170" s="305">
        <f>'[1]GHG Dashboard Data - Inventory'!DT155</f>
        <v>630063</v>
      </c>
      <c r="DQ170" s="305" t="str">
        <f>'[1]GHG Dashboard Data - Inventory'!DU155</f>
        <v/>
      </c>
      <c r="DR170" s="305" t="str">
        <f>'[1]GHG Dashboard Data - Inventory'!DV155</f>
        <v/>
      </c>
      <c r="DS170" s="305">
        <f>'[1]GHG Dashboard Data - Inventory'!DW155</f>
        <v>114896</v>
      </c>
      <c r="DT170" s="305" t="str">
        <f>'[1]GHG Dashboard Data - Inventory'!DX155</f>
        <v/>
      </c>
      <c r="DU170" s="305" t="str">
        <f>'[1]GHG Dashboard Data - Inventory'!DY155</f>
        <v/>
      </c>
      <c r="DV170" s="305" t="str">
        <f>'[1]GHG Dashboard Data - Inventory'!DZ155</f>
        <v/>
      </c>
      <c r="DW170" s="305" t="str">
        <f>'[1]GHG Dashboard Data - Inventory'!EA155</f>
        <v/>
      </c>
      <c r="DX170" s="305" t="str">
        <f>'[1]GHG Dashboard Data - Inventory'!EB155</f>
        <v/>
      </c>
      <c r="DY170" s="306" t="str">
        <f>'[1]GHG Dashboard Data - Inventory'!EC155</f>
        <v/>
      </c>
      <c r="DZ170" s="307">
        <f>'[1]GHG Dashboard Data - Inventory'!ED155</f>
        <v>169713.26421153589</v>
      </c>
      <c r="EA170" s="307">
        <f>'[1]GHG Dashboard Data - Inventory'!EE155</f>
        <v>55747.062767832103</v>
      </c>
      <c r="EB170" s="307">
        <f>'[1]GHG Dashboard Data - Inventory'!EF155</f>
        <v>372762.52251088206</v>
      </c>
      <c r="EC170" s="307" t="str">
        <f>'[1]GHG Dashboard Data - Inventory'!EG155</f>
        <v/>
      </c>
      <c r="ED170" s="307" t="str">
        <f>'[1]GHG Dashboard Data - Inventory'!EH155</f>
        <v/>
      </c>
      <c r="EE170" s="307" t="str">
        <f>'[1]GHG Dashboard Data - Inventory'!EI155</f>
        <v/>
      </c>
      <c r="EF170" s="307" t="str">
        <f>'[1]GHG Dashboard Data - Inventory'!EJ155</f>
        <v/>
      </c>
      <c r="EG170" s="307" t="str">
        <f>'[1]GHG Dashboard Data - Inventory'!EK155</f>
        <v/>
      </c>
      <c r="EH170" s="307">
        <f>'[1]GHG Dashboard Data - Inventory'!EL155</f>
        <v>9900</v>
      </c>
      <c r="EI170" s="307">
        <f>'[1]GHG Dashboard Data - Inventory'!EM155</f>
        <v>1470257.983561737</v>
      </c>
      <c r="EJ170" s="307" t="str">
        <f>'[1]GHG Dashboard Data - Inventory'!EN155</f>
        <v/>
      </c>
      <c r="EK170" s="307" t="str">
        <f>'[1]GHG Dashboard Data - Inventory'!EO155</f>
        <v/>
      </c>
      <c r="EL170" s="307" t="str">
        <f>'[1]GHG Dashboard Data - Inventory'!EP155</f>
        <v/>
      </c>
      <c r="EM170" s="307" t="str">
        <f>'[1]GHG Dashboard Data - Inventory'!EQ155</f>
        <v/>
      </c>
      <c r="EN170" s="307" t="str">
        <f>'[1]GHG Dashboard Data - Inventory'!ER155</f>
        <v/>
      </c>
      <c r="EO170" s="307" t="str">
        <f>'[1]GHG Dashboard Data - Inventory'!ES155</f>
        <v/>
      </c>
      <c r="EP170" s="307" t="str">
        <f>'[1]GHG Dashboard Data - Inventory'!ET155</f>
        <v/>
      </c>
      <c r="EQ170" s="307">
        <f>'[1]GHG Dashboard Data - Inventory'!EU155</f>
        <v>114896</v>
      </c>
      <c r="ER170" s="307" t="str">
        <f>'[1]GHG Dashboard Data - Inventory'!EV155</f>
        <v/>
      </c>
      <c r="ES170" s="307" t="str">
        <f>'[1]GHG Dashboard Data - Inventory'!EW155</f>
        <v/>
      </c>
      <c r="ET170" s="307" t="str">
        <f>'[1]GHG Dashboard Data - Inventory'!EX155</f>
        <v/>
      </c>
      <c r="EU170" s="307" t="str">
        <f>'[1]GHG Dashboard Data - Inventory'!EY155</f>
        <v/>
      </c>
      <c r="EV170" s="307" t="str">
        <f>'[1]GHG Dashboard Data - Inventory'!EZ155</f>
        <v/>
      </c>
      <c r="EW170" s="308">
        <f t="shared" si="117"/>
        <v>0</v>
      </c>
      <c r="EX170" s="309">
        <f>'[1]GHG Dashboard Data - Inventory'!FA155</f>
        <v>1186561.5027673042</v>
      </c>
      <c r="EY170" s="309">
        <f>'[1]GHG Dashboard Data - Inventory'!FB155</f>
        <v>1482683.1719135735</v>
      </c>
      <c r="EZ170" s="309">
        <f>'[1]GHG Dashboard Data - Inventory'!FC155</f>
        <v>744959</v>
      </c>
      <c r="FA170" s="309">
        <f>'[1]GHG Dashboard Data - Inventory'!FD155</f>
        <v>1186561.5027673042</v>
      </c>
      <c r="FB170" s="309">
        <f>'[1]GHG Dashboard Data - Inventory'!FE155</f>
        <v>1482683.1719135735</v>
      </c>
      <c r="FC170" s="309">
        <f>'[1]GHG Dashboard Data - Inventory'!FF155</f>
        <v>744959</v>
      </c>
      <c r="FD170" s="309" t="str">
        <f>'[1]GHG Dashboard Data - Inventory'!FG155</f>
        <v/>
      </c>
      <c r="FE170" s="309" t="str">
        <f>'[1]GHG Dashboard Data - Inventory'!FH155</f>
        <v/>
      </c>
      <c r="FF170" s="309" t="str">
        <f>'[1]GHG Dashboard Data - Inventory'!B155</f>
        <v>Yes</v>
      </c>
      <c r="FG170" s="31" t="str">
        <f>IFERROR(VLOOKUP(E170,'Climate data-must not modify'!A:D,4,FALSE),"")</f>
        <v/>
      </c>
      <c r="FH170" s="31">
        <f t="shared" si="118"/>
        <v>6287.7071659263684</v>
      </c>
      <c r="FI170" s="31">
        <f t="shared" si="119"/>
        <v>6474.1540563261879</v>
      </c>
      <c r="FJ170" s="35"/>
    </row>
    <row r="171" spans="1:166" s="31" customFormat="1">
      <c r="A171" s="31">
        <f t="shared" si="113"/>
        <v>11</v>
      </c>
      <c r="B171" s="31">
        <f t="shared" si="114"/>
        <v>156</v>
      </c>
      <c r="C171" s="34" t="str">
        <f t="shared" si="115"/>
        <v>Hanoi_2015</v>
      </c>
      <c r="D171" s="231">
        <f>'[1]GHG Dashboard Data - Inventory'!H156</f>
        <v>2015</v>
      </c>
      <c r="E171" s="156" t="str">
        <f>'[1]GHG Dashboard Data - Inventory'!C156</f>
        <v>Hanoi</v>
      </c>
      <c r="F171" s="156" t="str">
        <f>'[1]GHG Dashboard Data - Inventory'!D156</f>
        <v>Vietnam</v>
      </c>
      <c r="G171" s="156" t="str">
        <f>'[1]GHG Dashboard Data - Inventory'!E156</f>
        <v>East Asia and Oceania</v>
      </c>
      <c r="H171" s="156">
        <f>'[1]GHG Dashboard Data - Inventory'!K156</f>
        <v>7390900</v>
      </c>
      <c r="I171" s="156">
        <f>'[1]GHG Dashboard Data - Inventory'!L156</f>
        <v>3328.9</v>
      </c>
      <c r="J171" s="156">
        <f>'[1]GHG Dashboard Data - Inventory'!M156/1000000</f>
        <v>26500</v>
      </c>
      <c r="K171" s="156" t="str">
        <f>'[1]GHG Dashboard Data - Inventory'!J156</f>
        <v>BASIC</v>
      </c>
      <c r="L171" s="148">
        <f>'[1]GHG Dashboard Data - Inventory'!N156</f>
        <v>472208.53786708211</v>
      </c>
      <c r="M171" s="148">
        <f>'[1]GHG Dashboard Data - Inventory'!O156</f>
        <v>6387916.2963864002</v>
      </c>
      <c r="N171" s="149" t="str">
        <f>'[1]GHG Dashboard Data - Inventory'!P156</f>
        <v>NE</v>
      </c>
      <c r="O171" s="148">
        <f>'[1]GHG Dashboard Data - Inventory'!Q156</f>
        <v>329204.32143346296</v>
      </c>
      <c r="P171" s="148">
        <f>'[1]GHG Dashboard Data - Inventory'!R156</f>
        <v>1310362.7123172001</v>
      </c>
      <c r="Q171" s="149" t="str">
        <f>'[1]GHG Dashboard Data - Inventory'!S156</f>
        <v>NE</v>
      </c>
      <c r="R171" s="148">
        <f>'[1]GHG Dashboard Data - Inventory'!T156</f>
        <v>11052.721547999998</v>
      </c>
      <c r="S171" s="148">
        <f>'[1]GHG Dashboard Data - Inventory'!U156</f>
        <v>3489136.3074084003</v>
      </c>
      <c r="T171" s="149" t="str">
        <f>'[1]GHG Dashboard Data - Inventory'!V156</f>
        <v>NE</v>
      </c>
      <c r="U171" s="148" t="str">
        <f>'[1]GHG Dashboard Data - Inventory'!W156</f>
        <v>NO</v>
      </c>
      <c r="V171" s="148" t="str">
        <f>'[1]GHG Dashboard Data - Inventory'!X156</f>
        <v>NO</v>
      </c>
      <c r="W171" s="149" t="str">
        <f>'[1]GHG Dashboard Data - Inventory'!Y156</f>
        <v>NO</v>
      </c>
      <c r="X171" s="150" t="str">
        <f>'[1]GHG Dashboard Data - Inventory'!Z156</f>
        <v>NO</v>
      </c>
      <c r="Y171" s="148">
        <f>'[1]GHG Dashboard Data - Inventory'!AA156</f>
        <v>1.2495080101956599</v>
      </c>
      <c r="Z171" s="148" t="str">
        <f>'[1]GHG Dashboard Data - Inventory'!AB156</f>
        <v>IE</v>
      </c>
      <c r="AA171" s="149" t="str">
        <f>'[1]GHG Dashboard Data - Inventory'!AC156</f>
        <v>NE</v>
      </c>
      <c r="AB171" s="148" t="str">
        <f>'[1]GHG Dashboard Data - Inventory'!AD156</f>
        <v>NO</v>
      </c>
      <c r="AC171" s="148" t="str">
        <f>'[1]GHG Dashboard Data - Inventory'!AE156</f>
        <v>NO</v>
      </c>
      <c r="AD171" s="149" t="str">
        <f>'[1]GHG Dashboard Data - Inventory'!AF156</f>
        <v>NE</v>
      </c>
      <c r="AE171" s="148" t="str">
        <f>'[1]GHG Dashboard Data - Inventory'!AG156</f>
        <v>NO</v>
      </c>
      <c r="AF171" s="148">
        <f>'[1]GHG Dashboard Data - Inventory'!AH156</f>
        <v>0.15469658109090909</v>
      </c>
      <c r="AG171" s="148">
        <f>'[1]GHG Dashboard Data - Inventory'!AI156</f>
        <v>265384.23569999996</v>
      </c>
      <c r="AH171" s="148" t="str">
        <f>'[1]GHG Dashboard Data - Inventory'!AJ156</f>
        <v>IE</v>
      </c>
      <c r="AI171" s="149" t="str">
        <f>'[1]GHG Dashboard Data - Inventory'!AK156</f>
        <v>NE</v>
      </c>
      <c r="AJ171" s="148">
        <f>'[1]GHG Dashboard Data - Inventory'!AL156</f>
        <v>29927.894688388576</v>
      </c>
      <c r="AK171" s="148" t="str">
        <f>'[1]GHG Dashboard Data - Inventory'!AM156</f>
        <v>NO</v>
      </c>
      <c r="AL171" s="149" t="str">
        <f>'[1]GHG Dashboard Data - Inventory'!AN156</f>
        <v>NE</v>
      </c>
      <c r="AM171" s="148">
        <f>'[1]GHG Dashboard Data - Inventory'!AO156</f>
        <v>140935.83589693456</v>
      </c>
      <c r="AN171" s="148" t="str">
        <f>'[1]GHG Dashboard Data - Inventory'!AP156</f>
        <v>NO</v>
      </c>
      <c r="AO171" s="149" t="str">
        <f>'[1]GHG Dashboard Data - Inventory'!AQ156</f>
        <v>NE</v>
      </c>
      <c r="AP171" s="148" t="str">
        <f>'[1]GHG Dashboard Data - Inventory'!AR156</f>
        <v>NO</v>
      </c>
      <c r="AQ171" s="148" t="str">
        <f>'[1]GHG Dashboard Data - Inventory'!AS156</f>
        <v>NO</v>
      </c>
      <c r="AR171" s="149" t="str">
        <f>'[1]GHG Dashboard Data - Inventory'!AT156</f>
        <v>NE</v>
      </c>
      <c r="AS171" s="148" t="str">
        <f>'[1]GHG Dashboard Data - Inventory'!AU156</f>
        <v>IE</v>
      </c>
      <c r="AT171" s="148" t="str">
        <f>'[1]GHG Dashboard Data - Inventory'!AV156</f>
        <v>NO</v>
      </c>
      <c r="AU171" s="149" t="str">
        <f>'[1]GHG Dashboard Data - Inventory'!AW156</f>
        <v>NO</v>
      </c>
      <c r="AV171" s="148">
        <f>'[1]GHG Dashboard Data - Inventory'!AX156</f>
        <v>1121594.7151103499</v>
      </c>
      <c r="AW171" s="148" t="str">
        <f>'[1]GHG Dashboard Data - Inventory'!AY156</f>
        <v>NO</v>
      </c>
      <c r="AX171" s="150" t="str">
        <f>'[1]GHG Dashboard Data - Inventory'!AZ156</f>
        <v>NO</v>
      </c>
      <c r="AY171" s="148" t="str">
        <f>'[1]GHG Dashboard Data - Inventory'!BA156</f>
        <v>NO</v>
      </c>
      <c r="AZ171" s="148" t="str">
        <f>'[1]GHG Dashboard Data - Inventory'!BB156</f>
        <v>NO</v>
      </c>
      <c r="BA171" s="150" t="str">
        <f>'[1]GHG Dashboard Data - Inventory'!BC156</f>
        <v>NO</v>
      </c>
      <c r="BB171" s="148">
        <f>'[1]GHG Dashboard Data - Inventory'!BD156</f>
        <v>126518.7000724</v>
      </c>
      <c r="BC171" s="148" t="str">
        <f>'[1]GHG Dashboard Data - Inventory'!BE156</f>
        <v>NO</v>
      </c>
      <c r="BD171" s="150" t="str">
        <f>'[1]GHG Dashboard Data - Inventory'!BF156</f>
        <v>NO</v>
      </c>
      <c r="BE171" s="148">
        <f>'[1]GHG Dashboard Data - Inventory'!BG156</f>
        <v>1333131.5</v>
      </c>
      <c r="BF171" s="148" t="str">
        <f>'[1]GHG Dashboard Data - Inventory'!BH156</f>
        <v>NO</v>
      </c>
      <c r="BG171" s="150" t="str">
        <f>'[1]GHG Dashboard Data - Inventory'!BI156</f>
        <v>NO</v>
      </c>
      <c r="BH171" s="149" t="str">
        <f>'[1]GHG Dashboard Data - Inventory'!BJ156</f>
        <v>NE</v>
      </c>
      <c r="BI171" s="149" t="str">
        <f>'[1]GHG Dashboard Data - Inventory'!BK156</f>
        <v>NE</v>
      </c>
      <c r="BJ171" s="149">
        <f>'[1]GHG Dashboard Data - Inventory'!BL156</f>
        <v>523407.745</v>
      </c>
      <c r="BK171" s="149" t="str">
        <f>'[1]GHG Dashboard Data - Inventory'!BM156</f>
        <v>NE</v>
      </c>
      <c r="BL171" s="149" t="str">
        <f>'[1]GHG Dashboard Data - Inventory'!BN156</f>
        <v>NE</v>
      </c>
      <c r="BM171" s="151" t="str">
        <f>'[1]GHG Dashboard Data - Inventory'!BO156</f>
        <v>NE</v>
      </c>
      <c r="BN171" s="269">
        <f>'[1]GHG Dashboard Data - Inventory'!BP156</f>
        <v>0</v>
      </c>
      <c r="BO171" s="269">
        <f>'[1]GHG Dashboard Data - Inventory'!BQ156</f>
        <v>0</v>
      </c>
      <c r="BP171" s="269">
        <f>'[1]GHG Dashboard Data - Inventory'!BR156</f>
        <v>0</v>
      </c>
      <c r="BQ171" s="269">
        <f>'[1]GHG Dashboard Data - Inventory'!BS156</f>
        <v>0</v>
      </c>
      <c r="BR171" s="269">
        <f>'[1]GHG Dashboard Data - Inventory'!BT156</f>
        <v>0</v>
      </c>
      <c r="BS171" s="269">
        <f>'[1]GHG Dashboard Data - Inventory'!BU156</f>
        <v>0</v>
      </c>
      <c r="BT171" s="152" t="str">
        <f t="shared" si="116"/>
        <v>Hanoi_2015</v>
      </c>
      <c r="BU171" s="152">
        <f>'[1]GHG Dashboard Data - Inventory'!BW156</f>
        <v>15017375.18263321</v>
      </c>
      <c r="BV171" s="152">
        <f>'[1]GHG Dashboard Data - Inventory'!BX156</f>
        <v>15540782.927633209</v>
      </c>
      <c r="BW171" s="152">
        <f>'[1]GHG Dashboard Data - Inventory'!BY156</f>
        <v>15540782.927633209</v>
      </c>
      <c r="BX171" s="152">
        <f>'[1]GHG Dashboard Data - Inventory'!BZ156</f>
        <v>4353367.6115212096</v>
      </c>
      <c r="BY171" s="302">
        <f>'[1]GHG Dashboard Data - Inventory'!CA156</f>
        <v>11999882.301165137</v>
      </c>
      <c r="BZ171" s="302">
        <f>'[1]GHG Dashboard Data - Inventory'!CB156</f>
        <v>436247.96628532308</v>
      </c>
      <c r="CA171" s="302">
        <f>'[1]GHG Dashboard Data - Inventory'!CC156</f>
        <v>2581244.9151827497</v>
      </c>
      <c r="CB171" s="303">
        <f>'[1]GHG Dashboard Data - Inventory'!CD156</f>
        <v>11999882.301165137</v>
      </c>
      <c r="CC171" s="303">
        <f>'[1]GHG Dashboard Data - Inventory'!CE156</f>
        <v>436247.96628532308</v>
      </c>
      <c r="CD171" s="303">
        <f>'[1]GHG Dashboard Data - Inventory'!CF156</f>
        <v>2581244.9151827497</v>
      </c>
      <c r="CE171" s="303" t="str">
        <f>'[1]GHG Dashboard Data - Inventory'!CG156</f>
        <v/>
      </c>
      <c r="CF171" s="303">
        <f>'[1]GHG Dashboard Data - Inventory'!CH156</f>
        <v>523407.745</v>
      </c>
      <c r="CG171" s="304">
        <f>'[1]GHG Dashboard Data - Inventory'!CI156</f>
        <v>812466.98505313636</v>
      </c>
      <c r="CH171" s="304">
        <f>'[1]GHG Dashboard Data - Inventory'!CK156</f>
        <v>436247.96628532308</v>
      </c>
      <c r="CI171" s="304">
        <f>SUM('[1]GHG Dashboard Data - Inventory'!CL156:CM156)</f>
        <v>2581244.9151827497</v>
      </c>
      <c r="CJ171" s="304" t="str">
        <f>'[1]GHG Dashboard Data - Inventory'!CN156</f>
        <v/>
      </c>
      <c r="CK171" s="304">
        <f>'[1]GHG Dashboard Data - Inventory'!CO156</f>
        <v>523407.745</v>
      </c>
      <c r="CL171" s="302">
        <f>'[1]GHG Dashboard Data - Inventory'!CP156</f>
        <v>6860124.8342534825</v>
      </c>
      <c r="CM171" s="302">
        <f>'[1]GHG Dashboard Data - Inventory'!CQ156</f>
        <v>1639567.033750663</v>
      </c>
      <c r="CN171" s="302">
        <f>'[1]GHG Dashboard Data - Inventory'!CR156</f>
        <v>3500189.0289564002</v>
      </c>
      <c r="CO171" s="302" t="str">
        <f>'[1]GHG Dashboard Data - Inventory'!CS156</f>
        <v/>
      </c>
      <c r="CP171" s="302">
        <f>'[1]GHG Dashboard Data - Inventory'!CT156</f>
        <v>1.2495080101956599</v>
      </c>
      <c r="CQ171" s="302" t="str">
        <f>'[1]GHG Dashboard Data - Inventory'!CU156</f>
        <v/>
      </c>
      <c r="CR171" s="302" t="str">
        <f>'[1]GHG Dashboard Data - Inventory'!CV156</f>
        <v/>
      </c>
      <c r="CS171" s="302">
        <f>'[1]GHG Dashboard Data - Inventory'!CW156</f>
        <v>0.15469658109090909</v>
      </c>
      <c r="CT171" s="302">
        <f>'[1]GHG Dashboard Data - Inventory'!CX156</f>
        <v>265384.23569999996</v>
      </c>
      <c r="CU171" s="302">
        <f>'[1]GHG Dashboard Data - Inventory'!CY156</f>
        <v>29927.894688388576</v>
      </c>
      <c r="CV171" s="302">
        <f>'[1]GHG Dashboard Data - Inventory'!CZ156</f>
        <v>140935.83589693456</v>
      </c>
      <c r="CW171" s="302" t="str">
        <f>'[1]GHG Dashboard Data - Inventory'!DA156</f>
        <v/>
      </c>
      <c r="CX171" s="302" t="str">
        <f>'[1]GHG Dashboard Data - Inventory'!DB156</f>
        <v/>
      </c>
      <c r="CY171" s="302">
        <f>'[1]GHG Dashboard Data - Inventory'!DC156</f>
        <v>1121594.7151103499</v>
      </c>
      <c r="CZ171" s="302" t="str">
        <f>'[1]GHG Dashboard Data - Inventory'!DD156</f>
        <v/>
      </c>
      <c r="DA171" s="302">
        <f>'[1]GHG Dashboard Data - Inventory'!DE156</f>
        <v>126518.7000724</v>
      </c>
      <c r="DB171" s="302">
        <f>'[1]GHG Dashboard Data - Inventory'!DF156</f>
        <v>1333131.5</v>
      </c>
      <c r="DC171" s="305">
        <f>'[1]GHG Dashboard Data - Inventory'!DG156</f>
        <v>6860124.8342534825</v>
      </c>
      <c r="DD171" s="305">
        <f>'[1]GHG Dashboard Data - Inventory'!DH156</f>
        <v>1639567.033750663</v>
      </c>
      <c r="DE171" s="305">
        <f>'[1]GHG Dashboard Data - Inventory'!DI156</f>
        <v>3500189.0289564002</v>
      </c>
      <c r="DF171" s="305" t="str">
        <f>'[1]GHG Dashboard Data - Inventory'!DJ156</f>
        <v/>
      </c>
      <c r="DG171" s="305">
        <f>'[1]GHG Dashboard Data - Inventory'!DK156</f>
        <v>1.2495080101956599</v>
      </c>
      <c r="DH171" s="305" t="str">
        <f>'[1]GHG Dashboard Data - Inventory'!DL156</f>
        <v/>
      </c>
      <c r="DI171" s="305" t="str">
        <f>'[1]GHG Dashboard Data - Inventory'!DM156</f>
        <v/>
      </c>
      <c r="DJ171" s="305">
        <f>'[1]GHG Dashboard Data - Inventory'!DN156</f>
        <v>0.15469658109090909</v>
      </c>
      <c r="DK171" s="305">
        <f>'[1]GHG Dashboard Data - Inventory'!DO156</f>
        <v>265384.23569999996</v>
      </c>
      <c r="DL171" s="305">
        <f>'[1]GHG Dashboard Data - Inventory'!DP156</f>
        <v>29927.894688388576</v>
      </c>
      <c r="DM171" s="305">
        <f>'[1]GHG Dashboard Data - Inventory'!DQ156</f>
        <v>140935.83589693456</v>
      </c>
      <c r="DN171" s="305" t="str">
        <f>'[1]GHG Dashboard Data - Inventory'!DR156</f>
        <v/>
      </c>
      <c r="DO171" s="305" t="str">
        <f>'[1]GHG Dashboard Data - Inventory'!DS156</f>
        <v/>
      </c>
      <c r="DP171" s="305">
        <f>'[1]GHG Dashboard Data - Inventory'!DT156</f>
        <v>1121594.7151103499</v>
      </c>
      <c r="DQ171" s="305" t="str">
        <f>'[1]GHG Dashboard Data - Inventory'!DU156</f>
        <v/>
      </c>
      <c r="DR171" s="305">
        <f>'[1]GHG Dashboard Data - Inventory'!DV156</f>
        <v>126518.7000724</v>
      </c>
      <c r="DS171" s="305">
        <f>'[1]GHG Dashboard Data - Inventory'!DW156</f>
        <v>1333131.5</v>
      </c>
      <c r="DT171" s="305" t="str">
        <f>'[1]GHG Dashboard Data - Inventory'!DX156</f>
        <v/>
      </c>
      <c r="DU171" s="305" t="str">
        <f>'[1]GHG Dashboard Data - Inventory'!DY156</f>
        <v/>
      </c>
      <c r="DV171" s="305">
        <f>'[1]GHG Dashboard Data - Inventory'!DZ156</f>
        <v>523407.745</v>
      </c>
      <c r="DW171" s="305" t="str">
        <f>'[1]GHG Dashboard Data - Inventory'!EA156</f>
        <v/>
      </c>
      <c r="DX171" s="305" t="str">
        <f>'[1]GHG Dashboard Data - Inventory'!EB156</f>
        <v/>
      </c>
      <c r="DY171" s="306" t="str">
        <f>'[1]GHG Dashboard Data - Inventory'!EC156</f>
        <v/>
      </c>
      <c r="DZ171" s="307">
        <f>'[1]GHG Dashboard Data - Inventory'!ED156</f>
        <v>472208.53786708211</v>
      </c>
      <c r="EA171" s="307">
        <f>'[1]GHG Dashboard Data - Inventory'!EE156</f>
        <v>329204.32143346296</v>
      </c>
      <c r="EB171" s="307">
        <f>'[1]GHG Dashboard Data - Inventory'!EF156</f>
        <v>11052.721547999998</v>
      </c>
      <c r="EC171" s="307" t="str">
        <f>'[1]GHG Dashboard Data - Inventory'!EG156</f>
        <v/>
      </c>
      <c r="ED171" s="307" t="str">
        <f>'[1]GHG Dashboard Data - Inventory'!EH156</f>
        <v/>
      </c>
      <c r="EE171" s="307">
        <f>'[1]GHG Dashboard Data - Inventory'!EI156</f>
        <v>1.2495080101956599</v>
      </c>
      <c r="EF171" s="307" t="str">
        <f>'[1]GHG Dashboard Data - Inventory'!EJ156</f>
        <v/>
      </c>
      <c r="EG171" s="307" t="str">
        <f>'[1]GHG Dashboard Data - Inventory'!EK156</f>
        <v/>
      </c>
      <c r="EH171" s="307">
        <f>'[1]GHG Dashboard Data - Inventory'!EL156</f>
        <v>0.15469658109090909</v>
      </c>
      <c r="EI171" s="307">
        <f>'[1]GHG Dashboard Data - Inventory'!EM156</f>
        <v>265384.23569999996</v>
      </c>
      <c r="EJ171" s="307">
        <f>'[1]GHG Dashboard Data - Inventory'!EN156</f>
        <v>29927.894688388576</v>
      </c>
      <c r="EK171" s="307">
        <f>'[1]GHG Dashboard Data - Inventory'!EO156</f>
        <v>140935.83589693456</v>
      </c>
      <c r="EL171" s="307" t="str">
        <f>'[1]GHG Dashboard Data - Inventory'!EP156</f>
        <v/>
      </c>
      <c r="EM171" s="307" t="str">
        <f>'[1]GHG Dashboard Data - Inventory'!EQ156</f>
        <v/>
      </c>
      <c r="EN171" s="307">
        <f>'[1]GHG Dashboard Data - Inventory'!ER156</f>
        <v>1121594.7151103499</v>
      </c>
      <c r="EO171" s="307" t="str">
        <f>'[1]GHG Dashboard Data - Inventory'!ES156</f>
        <v/>
      </c>
      <c r="EP171" s="307">
        <f>'[1]GHG Dashboard Data - Inventory'!ET156</f>
        <v>126518.7000724</v>
      </c>
      <c r="EQ171" s="307">
        <f>'[1]GHG Dashboard Data - Inventory'!EU156</f>
        <v>1333131.5</v>
      </c>
      <c r="ER171" s="307" t="str">
        <f>'[1]GHG Dashboard Data - Inventory'!EV156</f>
        <v/>
      </c>
      <c r="ES171" s="307" t="str">
        <f>'[1]GHG Dashboard Data - Inventory'!EW156</f>
        <v/>
      </c>
      <c r="ET171" s="307">
        <f>'[1]GHG Dashboard Data - Inventory'!EX156</f>
        <v>523407.745</v>
      </c>
      <c r="EU171" s="307" t="str">
        <f>'[1]GHG Dashboard Data - Inventory'!EY156</f>
        <v/>
      </c>
      <c r="EV171" s="307" t="str">
        <f>'[1]GHG Dashboard Data - Inventory'!EZ156</f>
        <v/>
      </c>
      <c r="EW171" s="308">
        <f t="shared" si="117"/>
        <v>0</v>
      </c>
      <c r="EX171" s="309">
        <f>'[1]GHG Dashboard Data - Inventory'!FA156</f>
        <v>11999882.301165137</v>
      </c>
      <c r="EY171" s="309">
        <f>'[1]GHG Dashboard Data - Inventory'!FB156</f>
        <v>436247.96628532308</v>
      </c>
      <c r="EZ171" s="309">
        <f>'[1]GHG Dashboard Data - Inventory'!FC156</f>
        <v>2581244.9151827497</v>
      </c>
      <c r="FA171" s="309">
        <f>'[1]GHG Dashboard Data - Inventory'!FD156</f>
        <v>11999882.301165137</v>
      </c>
      <c r="FB171" s="309">
        <f>'[1]GHG Dashboard Data - Inventory'!FE156</f>
        <v>436247.96628532308</v>
      </c>
      <c r="FC171" s="309">
        <f>'[1]GHG Dashboard Data - Inventory'!FF156</f>
        <v>2581244.9151827497</v>
      </c>
      <c r="FD171" s="309" t="str">
        <f>'[1]GHG Dashboard Data - Inventory'!FG156</f>
        <v/>
      </c>
      <c r="FE171" s="309">
        <f>'[1]GHG Dashboard Data - Inventory'!FH156</f>
        <v>523407.745</v>
      </c>
      <c r="FF171" s="309" t="str">
        <f>'[1]GHG Dashboard Data - Inventory'!B156</f>
        <v>Yes</v>
      </c>
      <c r="FG171" s="31" t="str">
        <f>IFERROR(VLOOKUP(E171,'Climate data-must not modify'!A:D,4,FALSE),"")</f>
        <v>Sub-tropical</v>
      </c>
      <c r="FH171" s="31">
        <f t="shared" si="118"/>
        <v>3585.4902650556764</v>
      </c>
      <c r="FI171" s="31">
        <f t="shared" si="119"/>
        <v>2220.2228964522815</v>
      </c>
      <c r="FJ171" s="35"/>
    </row>
    <row r="172" spans="1:166" s="31" customFormat="1">
      <c r="A172" s="31">
        <f t="shared" si="113"/>
        <v>11</v>
      </c>
      <c r="B172" s="31">
        <f t="shared" si="114"/>
        <v>157</v>
      </c>
      <c r="C172" s="34" t="str">
        <f t="shared" si="115"/>
        <v>Rome_2015</v>
      </c>
      <c r="D172" s="231">
        <f>'[1]GHG Dashboard Data - Inventory'!H157</f>
        <v>2015</v>
      </c>
      <c r="E172" s="156" t="str">
        <f>'[1]GHG Dashboard Data - Inventory'!C157</f>
        <v>Rome</v>
      </c>
      <c r="F172" s="156" t="str">
        <f>'[1]GHG Dashboard Data - Inventory'!D157</f>
        <v>Italy</v>
      </c>
      <c r="G172" s="156" t="str">
        <f>'[1]GHG Dashboard Data - Inventory'!E157</f>
        <v>Europe</v>
      </c>
      <c r="H172" s="156">
        <f>'[1]GHG Dashboard Data - Inventory'!K157</f>
        <v>2868347</v>
      </c>
      <c r="I172" s="156">
        <f>'[1]GHG Dashboard Data - Inventory'!L157</f>
        <v>1285.3</v>
      </c>
      <c r="J172" s="156">
        <f>'[1]GHG Dashboard Data - Inventory'!M157/1000000</f>
        <v>91290.879969000001</v>
      </c>
      <c r="K172" s="156" t="str">
        <f>'[1]GHG Dashboard Data - Inventory'!J157</f>
        <v>BASIC</v>
      </c>
      <c r="L172" s="148">
        <f>'[1]GHG Dashboard Data - Inventory'!N157</f>
        <v>2292919.043286548</v>
      </c>
      <c r="M172" s="148">
        <f>'[1]GHG Dashboard Data - Inventory'!O157</f>
        <v>1118489.8643423226</v>
      </c>
      <c r="N172" s="149" t="str">
        <f>'[1]GHG Dashboard Data - Inventory'!P157</f>
        <v>NE</v>
      </c>
      <c r="O172" s="148">
        <f>'[1]GHG Dashboard Data - Inventory'!Q157</f>
        <v>227595.29580020634</v>
      </c>
      <c r="P172" s="148">
        <f>'[1]GHG Dashboard Data - Inventory'!R157</f>
        <v>1856532.8867145001</v>
      </c>
      <c r="Q172" s="149" t="str">
        <f>'[1]GHG Dashboard Data - Inventory'!S157</f>
        <v>NE</v>
      </c>
      <c r="R172" s="148">
        <f>'[1]GHG Dashboard Data - Inventory'!T157</f>
        <v>31059.159334391541</v>
      </c>
      <c r="S172" s="148">
        <f>'[1]GHG Dashboard Data - Inventory'!U157</f>
        <v>106517.31046880002</v>
      </c>
      <c r="T172" s="149" t="str">
        <f>'[1]GHG Dashboard Data - Inventory'!V157</f>
        <v>NE</v>
      </c>
      <c r="U172" s="148" t="str">
        <f>'[1]GHG Dashboard Data - Inventory'!W157</f>
        <v>NO</v>
      </c>
      <c r="V172" s="148">
        <f>'[1]GHG Dashboard Data - Inventory'!X157</f>
        <v>26794.130064200002</v>
      </c>
      <c r="W172" s="149" t="str">
        <f>'[1]GHG Dashboard Data - Inventory'!Y157</f>
        <v>NE</v>
      </c>
      <c r="X172" s="150">
        <f>'[1]GHG Dashboard Data - Inventory'!Z157</f>
        <v>55710.142586765032</v>
      </c>
      <c r="Y172" s="148" t="str">
        <f>'[1]GHG Dashboard Data - Inventory'!AA157</f>
        <v>NO</v>
      </c>
      <c r="Z172" s="148">
        <f>'[1]GHG Dashboard Data - Inventory'!AB157</f>
        <v>7248.9609172000009</v>
      </c>
      <c r="AA172" s="149" t="str">
        <f>'[1]GHG Dashboard Data - Inventory'!AC157</f>
        <v>NE</v>
      </c>
      <c r="AB172" s="148" t="str">
        <f>'[1]GHG Dashboard Data - Inventory'!AD157</f>
        <v>NO</v>
      </c>
      <c r="AC172" s="148" t="str">
        <f>'[1]GHG Dashboard Data - Inventory'!AE157</f>
        <v>NO</v>
      </c>
      <c r="AD172" s="149" t="str">
        <f>'[1]GHG Dashboard Data - Inventory'!AF157</f>
        <v>NE</v>
      </c>
      <c r="AE172" s="148" t="str">
        <f>'[1]GHG Dashboard Data - Inventory'!AG157</f>
        <v>NO</v>
      </c>
      <c r="AF172" s="148">
        <f>'[1]GHG Dashboard Data - Inventory'!AH157</f>
        <v>33982</v>
      </c>
      <c r="AG172" s="148">
        <f>'[1]GHG Dashboard Data - Inventory'!AI157</f>
        <v>3534759.7915995843</v>
      </c>
      <c r="AH172" s="148">
        <f>'[1]GHG Dashboard Data - Inventory'!AJ157</f>
        <v>10054.841644200002</v>
      </c>
      <c r="AI172" s="149" t="str">
        <f>'[1]GHG Dashboard Data - Inventory'!AK157</f>
        <v>NE</v>
      </c>
      <c r="AJ172" s="148" t="str">
        <f>'[1]GHG Dashboard Data - Inventory'!AL157</f>
        <v>IE (II.1.1)</v>
      </c>
      <c r="AK172" s="148">
        <f>'[1]GHG Dashboard Data - Inventory'!AM157</f>
        <v>68502.785122700006</v>
      </c>
      <c r="AL172" s="149" t="str">
        <f>'[1]GHG Dashboard Data - Inventory'!AN157</f>
        <v>NE</v>
      </c>
      <c r="AM172" s="148" t="str">
        <f>'[1]GHG Dashboard Data - Inventory'!AO157</f>
        <v>IE (II.1.1)</v>
      </c>
      <c r="AN172" s="148">
        <f>'[1]GHG Dashboard Data - Inventory'!AP157</f>
        <v>79.300567900000004</v>
      </c>
      <c r="AO172" s="149" t="str">
        <f>'[1]GHG Dashboard Data - Inventory'!AQ157</f>
        <v>NE</v>
      </c>
      <c r="AP172" s="148">
        <f>'[1]GHG Dashboard Data - Inventory'!AR157</f>
        <v>19.032668000000001</v>
      </c>
      <c r="AQ172" s="148">
        <f>'[1]GHG Dashboard Data - Inventory'!AS157</f>
        <v>4665.3843778</v>
      </c>
      <c r="AR172" s="149" t="str">
        <f>'[1]GHG Dashboard Data - Inventory'!AT157</f>
        <v>NE</v>
      </c>
      <c r="AS172" s="148" t="str">
        <f>'[1]GHG Dashboard Data - Inventory'!AU157</f>
        <v>IE (II.1.1)</v>
      </c>
      <c r="AT172" s="148" t="str">
        <f>'[1]GHG Dashboard Data - Inventory'!AV157</f>
        <v>NO</v>
      </c>
      <c r="AU172" s="149" t="str">
        <f>'[1]GHG Dashboard Data - Inventory'!AW157</f>
        <v>NE</v>
      </c>
      <c r="AV172" s="148" t="str">
        <f>'[1]GHG Dashboard Data - Inventory'!AX157</f>
        <v>NO</v>
      </c>
      <c r="AW172" s="148">
        <f>'[1]GHG Dashboard Data - Inventory'!AY157</f>
        <v>96448</v>
      </c>
      <c r="AX172" s="150" t="str">
        <f>'[1]GHG Dashboard Data - Inventory'!AZ157</f>
        <v>NO</v>
      </c>
      <c r="AY172" s="148">
        <f>'[1]GHG Dashboard Data - Inventory'!BA157</f>
        <v>14065</v>
      </c>
      <c r="AZ172" s="148">
        <f>'[1]GHG Dashboard Data - Inventory'!BB157</f>
        <v>25170</v>
      </c>
      <c r="BA172" s="150" t="str">
        <f>'[1]GHG Dashboard Data - Inventory'!BC157</f>
        <v>NO</v>
      </c>
      <c r="BB172" s="148" t="str">
        <f>'[1]GHG Dashboard Data - Inventory'!BD157</f>
        <v>NO</v>
      </c>
      <c r="BC172" s="148" t="str">
        <f>'[1]GHG Dashboard Data - Inventory'!BE157</f>
        <v>NO</v>
      </c>
      <c r="BD172" s="150" t="str">
        <f>'[1]GHG Dashboard Data - Inventory'!BF157</f>
        <v>NO</v>
      </c>
      <c r="BE172" s="148">
        <f>'[1]GHG Dashboard Data - Inventory'!BG157</f>
        <v>59862</v>
      </c>
      <c r="BF172" s="148">
        <f>'[1]GHG Dashboard Data - Inventory'!BH157</f>
        <v>0.52800000000000002</v>
      </c>
      <c r="BG172" s="150" t="str">
        <f>'[1]GHG Dashboard Data - Inventory'!BI157</f>
        <v>NO</v>
      </c>
      <c r="BH172" s="149" t="str">
        <f>'[1]GHG Dashboard Data - Inventory'!BJ157</f>
        <v>NE</v>
      </c>
      <c r="BI172" s="149" t="str">
        <f>'[1]GHG Dashboard Data - Inventory'!BK157</f>
        <v>NE</v>
      </c>
      <c r="BJ172" s="149" t="str">
        <f>'[1]GHG Dashboard Data - Inventory'!BL157</f>
        <v>NE</v>
      </c>
      <c r="BK172" s="149" t="str">
        <f>'[1]GHG Dashboard Data - Inventory'!BM157</f>
        <v>NE</v>
      </c>
      <c r="BL172" s="149" t="str">
        <f>'[1]GHG Dashboard Data - Inventory'!BN157</f>
        <v>NE</v>
      </c>
      <c r="BM172" s="151" t="str">
        <f>'[1]GHG Dashboard Data - Inventory'!BO157</f>
        <v>NE</v>
      </c>
      <c r="BN172" s="269">
        <f>'[1]GHG Dashboard Data - Inventory'!BP157</f>
        <v>0</v>
      </c>
      <c r="BO172" s="269">
        <f>'[1]GHG Dashboard Data - Inventory'!BQ157</f>
        <v>0</v>
      </c>
      <c r="BP172" s="269">
        <f>'[1]GHG Dashboard Data - Inventory'!BR157</f>
        <v>0</v>
      </c>
      <c r="BQ172" s="269">
        <f>'[1]GHG Dashboard Data - Inventory'!BS157</f>
        <v>0</v>
      </c>
      <c r="BR172" s="269">
        <f>'[1]GHG Dashboard Data - Inventory'!BT157</f>
        <v>0</v>
      </c>
      <c r="BS172" s="269">
        <f>'[1]GHG Dashboard Data - Inventory'!BU157</f>
        <v>0</v>
      </c>
      <c r="BT172" s="152" t="str">
        <f t="shared" si="116"/>
        <v>Rome_2015</v>
      </c>
      <c r="BU172" s="152">
        <f>'[1]GHG Dashboard Data - Inventory'!BW157</f>
        <v>9514765.3149083536</v>
      </c>
      <c r="BV172" s="152">
        <f>'[1]GHG Dashboard Data - Inventory'!BX157</f>
        <v>9514765.3149083536</v>
      </c>
      <c r="BW172" s="152">
        <f>'[1]GHG Dashboard Data - Inventory'!BY157</f>
        <v>9514765.3149083536</v>
      </c>
      <c r="BX172" s="152">
        <f>'[1]GHG Dashboard Data - Inventory'!BZ157</f>
        <v>6249971.4652754944</v>
      </c>
      <c r="BY172" s="302">
        <f>'[1]GHG Dashboard Data - Inventory'!CA157</f>
        <v>5701138.6509281686</v>
      </c>
      <c r="BZ172" s="302">
        <f>'[1]GHG Dashboard Data - Inventory'!CB157</f>
        <v>3618081.1359801842</v>
      </c>
      <c r="CA172" s="302">
        <f>'[1]GHG Dashboard Data - Inventory'!CC157</f>
        <v>195545.52799999999</v>
      </c>
      <c r="CB172" s="303">
        <f>'[1]GHG Dashboard Data - Inventory'!CD157</f>
        <v>5701138.6509281686</v>
      </c>
      <c r="CC172" s="303">
        <f>'[1]GHG Dashboard Data - Inventory'!CE157</f>
        <v>3618081.1359801842</v>
      </c>
      <c r="CD172" s="303">
        <f>'[1]GHG Dashboard Data - Inventory'!CF157</f>
        <v>195545.52799999999</v>
      </c>
      <c r="CE172" s="303" t="str">
        <f>'[1]GHG Dashboard Data - Inventory'!CG157</f>
        <v/>
      </c>
      <c r="CF172" s="303" t="str">
        <f>'[1]GHG Dashboard Data - Inventory'!CH157</f>
        <v/>
      </c>
      <c r="CG172" s="304">
        <f>'[1]GHG Dashboard Data - Inventory'!CI157</f>
        <v>2641265.6410079105</v>
      </c>
      <c r="CH172" s="304">
        <f>'[1]GHG Dashboard Data - Inventory'!CK157</f>
        <v>3534778.8242675844</v>
      </c>
      <c r="CI172" s="304">
        <f>SUM('[1]GHG Dashboard Data - Inventory'!CL157:CM157)</f>
        <v>73927</v>
      </c>
      <c r="CJ172" s="304" t="str">
        <f>'[1]GHG Dashboard Data - Inventory'!CN157</f>
        <v/>
      </c>
      <c r="CK172" s="304" t="str">
        <f>'[1]GHG Dashboard Data - Inventory'!CO157</f>
        <v/>
      </c>
      <c r="CL172" s="302">
        <f>'[1]GHG Dashboard Data - Inventory'!CP157</f>
        <v>3411408.9076288706</v>
      </c>
      <c r="CM172" s="302">
        <f>'[1]GHG Dashboard Data - Inventory'!CQ157</f>
        <v>2084128.1825147064</v>
      </c>
      <c r="CN172" s="302">
        <f>'[1]GHG Dashboard Data - Inventory'!CR157</f>
        <v>137576.46980319155</v>
      </c>
      <c r="CO172" s="302">
        <f>'[1]GHG Dashboard Data - Inventory'!CS157</f>
        <v>26794.130064200002</v>
      </c>
      <c r="CP172" s="302">
        <f>'[1]GHG Dashboard Data - Inventory'!CT157</f>
        <v>7248.9609172000009</v>
      </c>
      <c r="CQ172" s="302" t="str">
        <f>'[1]GHG Dashboard Data - Inventory'!CU157</f>
        <v/>
      </c>
      <c r="CR172" s="302" t="str">
        <f>'[1]GHG Dashboard Data - Inventory'!CV157</f>
        <v/>
      </c>
      <c r="CS172" s="302">
        <f>'[1]GHG Dashboard Data - Inventory'!CW157</f>
        <v>33982</v>
      </c>
      <c r="CT172" s="302">
        <f>'[1]GHG Dashboard Data - Inventory'!CX157</f>
        <v>3544814.6332437843</v>
      </c>
      <c r="CU172" s="302">
        <f>'[1]GHG Dashboard Data - Inventory'!CY157</f>
        <v>68502.785122700006</v>
      </c>
      <c r="CV172" s="302">
        <f>'[1]GHG Dashboard Data - Inventory'!CZ157</f>
        <v>79.300567900000004</v>
      </c>
      <c r="CW172" s="302">
        <f>'[1]GHG Dashboard Data - Inventory'!DA157</f>
        <v>4684.4170457999999</v>
      </c>
      <c r="CX172" s="302" t="str">
        <f>'[1]GHG Dashboard Data - Inventory'!DB157</f>
        <v/>
      </c>
      <c r="CY172" s="302">
        <f>'[1]GHG Dashboard Data - Inventory'!DC157</f>
        <v>96448</v>
      </c>
      <c r="CZ172" s="302">
        <f>'[1]GHG Dashboard Data - Inventory'!DD157</f>
        <v>39235</v>
      </c>
      <c r="DA172" s="302" t="str">
        <f>'[1]GHG Dashboard Data - Inventory'!DE157</f>
        <v/>
      </c>
      <c r="DB172" s="302">
        <f>'[1]GHG Dashboard Data - Inventory'!DF157</f>
        <v>59862.527999999998</v>
      </c>
      <c r="DC172" s="305">
        <f>'[1]GHG Dashboard Data - Inventory'!DG157</f>
        <v>3411408.9076288706</v>
      </c>
      <c r="DD172" s="305">
        <f>'[1]GHG Dashboard Data - Inventory'!DH157</f>
        <v>2084128.1825147064</v>
      </c>
      <c r="DE172" s="305">
        <f>'[1]GHG Dashboard Data - Inventory'!DI157</f>
        <v>137576.46980319155</v>
      </c>
      <c r="DF172" s="305">
        <f>'[1]GHG Dashboard Data - Inventory'!DJ157</f>
        <v>26794.130064200002</v>
      </c>
      <c r="DG172" s="305">
        <f>'[1]GHG Dashboard Data - Inventory'!DK157</f>
        <v>7248.9609172000009</v>
      </c>
      <c r="DH172" s="305" t="str">
        <f>'[1]GHG Dashboard Data - Inventory'!DL157</f>
        <v/>
      </c>
      <c r="DI172" s="305" t="str">
        <f>'[1]GHG Dashboard Data - Inventory'!DM157</f>
        <v/>
      </c>
      <c r="DJ172" s="305">
        <f>'[1]GHG Dashboard Data - Inventory'!DN157</f>
        <v>33982</v>
      </c>
      <c r="DK172" s="305">
        <f>'[1]GHG Dashboard Data - Inventory'!DO157</f>
        <v>3544814.6332437843</v>
      </c>
      <c r="DL172" s="305">
        <f>'[1]GHG Dashboard Data - Inventory'!DP157</f>
        <v>68502.785122700006</v>
      </c>
      <c r="DM172" s="305">
        <f>'[1]GHG Dashboard Data - Inventory'!DQ157</f>
        <v>79.300567900000004</v>
      </c>
      <c r="DN172" s="305">
        <f>'[1]GHG Dashboard Data - Inventory'!DR157</f>
        <v>4684.4170457999999</v>
      </c>
      <c r="DO172" s="305" t="str">
        <f>'[1]GHG Dashboard Data - Inventory'!DS157</f>
        <v/>
      </c>
      <c r="DP172" s="305">
        <f>'[1]GHG Dashboard Data - Inventory'!DT157</f>
        <v>96448</v>
      </c>
      <c r="DQ172" s="305">
        <f>'[1]GHG Dashboard Data - Inventory'!DU157</f>
        <v>39235</v>
      </c>
      <c r="DR172" s="305" t="str">
        <f>'[1]GHG Dashboard Data - Inventory'!DV157</f>
        <v/>
      </c>
      <c r="DS172" s="305">
        <f>'[1]GHG Dashboard Data - Inventory'!DW157</f>
        <v>59862.527999999998</v>
      </c>
      <c r="DT172" s="305" t="str">
        <f>'[1]GHG Dashboard Data - Inventory'!DX157</f>
        <v/>
      </c>
      <c r="DU172" s="305" t="str">
        <f>'[1]GHG Dashboard Data - Inventory'!DY157</f>
        <v/>
      </c>
      <c r="DV172" s="305" t="str">
        <f>'[1]GHG Dashboard Data - Inventory'!DZ157</f>
        <v/>
      </c>
      <c r="DW172" s="305" t="str">
        <f>'[1]GHG Dashboard Data - Inventory'!EA157</f>
        <v/>
      </c>
      <c r="DX172" s="305" t="str">
        <f>'[1]GHG Dashboard Data - Inventory'!EB157</f>
        <v/>
      </c>
      <c r="DY172" s="306" t="str">
        <f>'[1]GHG Dashboard Data - Inventory'!EC157</f>
        <v/>
      </c>
      <c r="DZ172" s="307">
        <f>'[1]GHG Dashboard Data - Inventory'!ED157</f>
        <v>2292919.043286548</v>
      </c>
      <c r="EA172" s="307">
        <f>'[1]GHG Dashboard Data - Inventory'!EE157</f>
        <v>227595.29580020634</v>
      </c>
      <c r="EB172" s="307">
        <f>'[1]GHG Dashboard Data - Inventory'!EF157</f>
        <v>31059.159334391541</v>
      </c>
      <c r="EC172" s="307" t="str">
        <f>'[1]GHG Dashboard Data - Inventory'!EG157</f>
        <v/>
      </c>
      <c r="ED172" s="307">
        <f>'[1]GHG Dashboard Data - Inventory'!EH157</f>
        <v>55710.142586765032</v>
      </c>
      <c r="EE172" s="307" t="str">
        <f>'[1]GHG Dashboard Data - Inventory'!EI157</f>
        <v/>
      </c>
      <c r="EF172" s="307" t="str">
        <f>'[1]GHG Dashboard Data - Inventory'!EJ157</f>
        <v/>
      </c>
      <c r="EG172" s="307" t="str">
        <f>'[1]GHG Dashboard Data - Inventory'!EK157</f>
        <v/>
      </c>
      <c r="EH172" s="307">
        <f>'[1]GHG Dashboard Data - Inventory'!EL157</f>
        <v>33982</v>
      </c>
      <c r="EI172" s="307">
        <f>'[1]GHG Dashboard Data - Inventory'!EM157</f>
        <v>3534759.7915995843</v>
      </c>
      <c r="EJ172" s="307" t="str">
        <f>'[1]GHG Dashboard Data - Inventory'!EN157</f>
        <v>IE (II.1.1)</v>
      </c>
      <c r="EK172" s="307" t="str">
        <f>'[1]GHG Dashboard Data - Inventory'!EO157</f>
        <v>IE (II.1.1)</v>
      </c>
      <c r="EL172" s="307">
        <f>'[1]GHG Dashboard Data - Inventory'!EP157</f>
        <v>19.032668000000001</v>
      </c>
      <c r="EM172" s="307" t="str">
        <f>'[1]GHG Dashboard Data - Inventory'!EQ157</f>
        <v>IE (II.1.1)</v>
      </c>
      <c r="EN172" s="307" t="str">
        <f>'[1]GHG Dashboard Data - Inventory'!ER157</f>
        <v/>
      </c>
      <c r="EO172" s="307">
        <f>'[1]GHG Dashboard Data - Inventory'!ES157</f>
        <v>14065</v>
      </c>
      <c r="EP172" s="307" t="str">
        <f>'[1]GHG Dashboard Data - Inventory'!ET157</f>
        <v/>
      </c>
      <c r="EQ172" s="307">
        <f>'[1]GHG Dashboard Data - Inventory'!EU157</f>
        <v>59862</v>
      </c>
      <c r="ER172" s="307" t="str">
        <f>'[1]GHG Dashboard Data - Inventory'!EV157</f>
        <v/>
      </c>
      <c r="ES172" s="307" t="str">
        <f>'[1]GHG Dashboard Data - Inventory'!EW157</f>
        <v/>
      </c>
      <c r="ET172" s="307" t="str">
        <f>'[1]GHG Dashboard Data - Inventory'!EX157</f>
        <v/>
      </c>
      <c r="EU172" s="307" t="str">
        <f>'[1]GHG Dashboard Data - Inventory'!EY157</f>
        <v/>
      </c>
      <c r="EV172" s="307" t="str">
        <f>'[1]GHG Dashboard Data - Inventory'!EZ157</f>
        <v/>
      </c>
      <c r="EW172" s="308">
        <f t="shared" si="117"/>
        <v>55710.142586765032</v>
      </c>
      <c r="EX172" s="309">
        <f>'[1]GHG Dashboard Data - Inventory'!FA157</f>
        <v>5701138.6509281686</v>
      </c>
      <c r="EY172" s="309">
        <f>'[1]GHG Dashboard Data - Inventory'!FB157</f>
        <v>3618081.1359801842</v>
      </c>
      <c r="EZ172" s="309">
        <f>'[1]GHG Dashboard Data - Inventory'!FC157</f>
        <v>195545.52799999999</v>
      </c>
      <c r="FA172" s="309">
        <f>'[1]GHG Dashboard Data - Inventory'!FD157</f>
        <v>5701138.6509281686</v>
      </c>
      <c r="FB172" s="309">
        <f>'[1]GHG Dashboard Data - Inventory'!FE157</f>
        <v>3618081.1359801842</v>
      </c>
      <c r="FC172" s="309">
        <f>'[1]GHG Dashboard Data - Inventory'!FF157</f>
        <v>195545.52799999999</v>
      </c>
      <c r="FD172" s="309" t="str">
        <f>'[1]GHG Dashboard Data - Inventory'!FG157</f>
        <v/>
      </c>
      <c r="FE172" s="309" t="str">
        <f>'[1]GHG Dashboard Data - Inventory'!FH157</f>
        <v/>
      </c>
      <c r="FF172" s="309" t="str">
        <f>'[1]GHG Dashboard Data - Inventory'!B157</f>
        <v>Yes</v>
      </c>
      <c r="FG172" s="31" t="str">
        <f>IFERROR(VLOOKUP(E172,'Climate data-must not modify'!A:D,4,FALSE),"")</f>
        <v>Mediterranean</v>
      </c>
      <c r="FH172" s="31">
        <f t="shared" si="118"/>
        <v>31827</v>
      </c>
      <c r="FI172" s="31">
        <f t="shared" si="119"/>
        <v>2231.6556445965925</v>
      </c>
      <c r="FJ172" s="35"/>
    </row>
    <row r="173" spans="1:166" s="31" customFormat="1">
      <c r="A173" s="31">
        <f t="shared" si="113"/>
        <v>11</v>
      </c>
      <c r="B173" s="31">
        <f t="shared" si="114"/>
        <v>158</v>
      </c>
      <c r="C173" s="34" t="str">
        <f t="shared" si="115"/>
        <v>Dar es Salaam_2016</v>
      </c>
      <c r="D173" s="231">
        <f>'[1]GHG Dashboard Data - Inventory'!H158</f>
        <v>2016</v>
      </c>
      <c r="E173" s="156" t="str">
        <f>'[1]GHG Dashboard Data - Inventory'!C158</f>
        <v>Dar es Salaam</v>
      </c>
      <c r="F173" s="156" t="str">
        <f>'[1]GHG Dashboard Data - Inventory'!D158</f>
        <v>Tanzania</v>
      </c>
      <c r="G173" s="156" t="str">
        <f>'[1]GHG Dashboard Data - Inventory'!E158</f>
        <v>Africa</v>
      </c>
      <c r="H173" s="156">
        <f>'[1]GHG Dashboard Data - Inventory'!K158</f>
        <v>6008135</v>
      </c>
      <c r="I173" s="156">
        <f>'[1]GHG Dashboard Data - Inventory'!L158</f>
        <v>1393</v>
      </c>
      <c r="J173" s="156">
        <f>'[1]GHG Dashboard Data - Inventory'!M158/1000000</f>
        <v>6896.74154614907</v>
      </c>
      <c r="K173" s="156" t="str">
        <f>'[1]GHG Dashboard Data - Inventory'!J158</f>
        <v>BASIC</v>
      </c>
      <c r="L173" s="148">
        <f>'[1]GHG Dashboard Data - Inventory'!N158</f>
        <v>93477.667916197781</v>
      </c>
      <c r="M173" s="148">
        <f>'[1]GHG Dashboard Data - Inventory'!O158</f>
        <v>949129.5494274504</v>
      </c>
      <c r="N173" s="149">
        <f>'[1]GHG Dashboard Data - Inventory'!P158</f>
        <v>316376.51647581684</v>
      </c>
      <c r="O173" s="148">
        <f>'[1]GHG Dashboard Data - Inventory'!Q158</f>
        <v>113137.27410062138</v>
      </c>
      <c r="P173" s="148">
        <f>'[1]GHG Dashboard Data - Inventory'!R158</f>
        <v>234774.1168774032</v>
      </c>
      <c r="Q173" s="149">
        <f>'[1]GHG Dashboard Data - Inventory'!S158</f>
        <v>78258.038959134399</v>
      </c>
      <c r="R173" s="148">
        <f>'[1]GHG Dashboard Data - Inventory'!T158</f>
        <v>152210.30368914831</v>
      </c>
      <c r="S173" s="148">
        <f>'[1]GHG Dashboard Data - Inventory'!U158</f>
        <v>822712.71726269496</v>
      </c>
      <c r="T173" s="149">
        <f>'[1]GHG Dashboard Data - Inventory'!V158</f>
        <v>274237.5724208983</v>
      </c>
      <c r="U173" s="148" t="str">
        <f>'[1]GHG Dashboard Data - Inventory'!W158</f>
        <v>NO</v>
      </c>
      <c r="V173" s="148" t="str">
        <f>'[1]GHG Dashboard Data - Inventory'!X158</f>
        <v>IE</v>
      </c>
      <c r="W173" s="149" t="str">
        <f>'[1]GHG Dashboard Data - Inventory'!Y158</f>
        <v>IE</v>
      </c>
      <c r="X173" s="150">
        <f>'[1]GHG Dashboard Data - Inventory'!Z158</f>
        <v>55615534.01985909</v>
      </c>
      <c r="Y173" s="148" t="str">
        <f>'[1]GHG Dashboard Data - Inventory'!AA158</f>
        <v>NO</v>
      </c>
      <c r="Z173" s="148" t="str">
        <f>'[1]GHG Dashboard Data - Inventory'!AB158</f>
        <v>IE</v>
      </c>
      <c r="AA173" s="149" t="str">
        <f>'[1]GHG Dashboard Data - Inventory'!AC158</f>
        <v>IE</v>
      </c>
      <c r="AB173" s="148" t="str">
        <f>'[1]GHG Dashboard Data - Inventory'!AD158</f>
        <v>NO</v>
      </c>
      <c r="AC173" s="148" t="str">
        <f>'[1]GHG Dashboard Data - Inventory'!AE158</f>
        <v>NO</v>
      </c>
      <c r="AD173" s="149" t="str">
        <f>'[1]GHG Dashboard Data - Inventory'!AF158</f>
        <v>NO</v>
      </c>
      <c r="AE173" s="148" t="str">
        <f>'[1]GHG Dashboard Data - Inventory'!AG158</f>
        <v>NO</v>
      </c>
      <c r="AF173" s="148">
        <f>'[1]GHG Dashboard Data - Inventory'!AH158</f>
        <v>6507</v>
      </c>
      <c r="AG173" s="148">
        <f>'[1]GHG Dashboard Data - Inventory'!AI158</f>
        <v>2610768.6093324702</v>
      </c>
      <c r="AH173" s="148" t="str">
        <f>'[1]GHG Dashboard Data - Inventory'!AJ158</f>
        <v>NO</v>
      </c>
      <c r="AI173" s="149" t="str">
        <f>'[1]GHG Dashboard Data - Inventory'!AK158</f>
        <v>NE</v>
      </c>
      <c r="AJ173" s="148" t="str">
        <f>'[1]GHG Dashboard Data - Inventory'!AL158</f>
        <v>IE</v>
      </c>
      <c r="AK173" s="148" t="str">
        <f>'[1]GHG Dashboard Data - Inventory'!AM158</f>
        <v>NO</v>
      </c>
      <c r="AL173" s="149" t="str">
        <f>'[1]GHG Dashboard Data - Inventory'!AN158</f>
        <v>NO</v>
      </c>
      <c r="AM173" s="148" t="str">
        <f>'[1]GHG Dashboard Data - Inventory'!AO158</f>
        <v>IE</v>
      </c>
      <c r="AN173" s="148" t="str">
        <f>'[1]GHG Dashboard Data - Inventory'!AP158</f>
        <v>IE</v>
      </c>
      <c r="AO173" s="149" t="str">
        <f>'[1]GHG Dashboard Data - Inventory'!AQ158</f>
        <v>IE</v>
      </c>
      <c r="AP173" s="148" t="str">
        <f>'[1]GHG Dashboard Data - Inventory'!AR158</f>
        <v>IE</v>
      </c>
      <c r="AQ173" s="148" t="str">
        <f>'[1]GHG Dashboard Data - Inventory'!AS158</f>
        <v>IE</v>
      </c>
      <c r="AR173" s="149">
        <f>'[1]GHG Dashboard Data - Inventory'!AT158</f>
        <v>371058.65276811051</v>
      </c>
      <c r="AS173" s="148" t="str">
        <f>'[1]GHG Dashboard Data - Inventory'!AU158</f>
        <v>IE</v>
      </c>
      <c r="AT173" s="148" t="str">
        <f>'[1]GHG Dashboard Data - Inventory'!AV158</f>
        <v>IE</v>
      </c>
      <c r="AU173" s="149" t="str">
        <f>'[1]GHG Dashboard Data - Inventory'!AW158</f>
        <v>IE</v>
      </c>
      <c r="AV173" s="148">
        <f>'[1]GHG Dashboard Data - Inventory'!AX158</f>
        <v>1464949</v>
      </c>
      <c r="AW173" s="148" t="str">
        <f>'[1]GHG Dashboard Data - Inventory'!AY158</f>
        <v>NO</v>
      </c>
      <c r="AX173" s="150" t="str">
        <f>'[1]GHG Dashboard Data - Inventory'!AZ158</f>
        <v>IE</v>
      </c>
      <c r="AY173" s="148">
        <f>'[1]GHG Dashboard Data - Inventory'!BA158</f>
        <v>9818</v>
      </c>
      <c r="AZ173" s="148" t="str">
        <f>'[1]GHG Dashboard Data - Inventory'!BB158</f>
        <v>NO</v>
      </c>
      <c r="BA173" s="150" t="str">
        <f>'[1]GHG Dashboard Data - Inventory'!BC158</f>
        <v>NO</v>
      </c>
      <c r="BB173" s="148">
        <f>'[1]GHG Dashboard Data - Inventory'!BD158</f>
        <v>62673</v>
      </c>
      <c r="BC173" s="148" t="str">
        <f>'[1]GHG Dashboard Data - Inventory'!BE158</f>
        <v>NO</v>
      </c>
      <c r="BD173" s="150" t="str">
        <f>'[1]GHG Dashboard Data - Inventory'!BF158</f>
        <v>NO</v>
      </c>
      <c r="BE173" s="148">
        <f>'[1]GHG Dashboard Data - Inventory'!BG158</f>
        <v>1686089</v>
      </c>
      <c r="BF173" s="148" t="str">
        <f>'[1]GHG Dashboard Data - Inventory'!BH158</f>
        <v>NO</v>
      </c>
      <c r="BG173" s="150" t="str">
        <f>'[1]GHG Dashboard Data - Inventory'!BI158</f>
        <v>NO</v>
      </c>
      <c r="BH173" s="149" t="str">
        <f>'[1]GHG Dashboard Data - Inventory'!BJ158</f>
        <v>NE</v>
      </c>
      <c r="BI173" s="149" t="str">
        <f>'[1]GHG Dashboard Data - Inventory'!BK158</f>
        <v>NE</v>
      </c>
      <c r="BJ173" s="149" t="str">
        <f>'[1]GHG Dashboard Data - Inventory'!BL158</f>
        <v>NE</v>
      </c>
      <c r="BK173" s="149" t="str">
        <f>'[1]GHG Dashboard Data - Inventory'!BM158</f>
        <v>NE</v>
      </c>
      <c r="BL173" s="149" t="str">
        <f>'[1]GHG Dashboard Data - Inventory'!BN158</f>
        <v>NE</v>
      </c>
      <c r="BM173" s="151" t="str">
        <f>'[1]GHG Dashboard Data - Inventory'!BO158</f>
        <v>NE</v>
      </c>
      <c r="BN173" s="269">
        <f>'[1]GHG Dashboard Data - Inventory'!BP158</f>
        <v>0</v>
      </c>
      <c r="BO173" s="269">
        <f>'[1]GHG Dashboard Data - Inventory'!BQ158</f>
        <v>0</v>
      </c>
      <c r="BP173" s="269">
        <f>'[1]GHG Dashboard Data - Inventory'!BR158</f>
        <v>0</v>
      </c>
      <c r="BQ173" s="269">
        <f>'[1]GHG Dashboard Data - Inventory'!BS158</f>
        <v>0</v>
      </c>
      <c r="BR173" s="269">
        <f>'[1]GHG Dashboard Data - Inventory'!BT158</f>
        <v>0</v>
      </c>
      <c r="BS173" s="269">
        <f>'[1]GHG Dashboard Data - Inventory'!BU158</f>
        <v>0</v>
      </c>
      <c r="BT173" s="152" t="str">
        <f t="shared" si="116"/>
        <v>Dar es Salaam_2016</v>
      </c>
      <c r="BU173" s="152">
        <f>'[1]GHG Dashboard Data - Inventory'!BW158</f>
        <v>8206246.2386059863</v>
      </c>
      <c r="BV173" s="152">
        <f>'[1]GHG Dashboard Data - Inventory'!BX158</f>
        <v>9246177.0192299467</v>
      </c>
      <c r="BW173" s="152">
        <f>'[1]GHG Dashboard Data - Inventory'!BY158</f>
        <v>9246177.0192299467</v>
      </c>
      <c r="BX173" s="152">
        <f>'[1]GHG Dashboard Data - Inventory'!BZ158</f>
        <v>61815163.874897532</v>
      </c>
      <c r="BY173" s="302">
        <f>'[1]GHG Dashboard Data - Inventory'!CA158</f>
        <v>2371948.6292735161</v>
      </c>
      <c r="BZ173" s="302">
        <f>'[1]GHG Dashboard Data - Inventory'!CB158</f>
        <v>2610768.6093324702</v>
      </c>
      <c r="CA173" s="302">
        <f>'[1]GHG Dashboard Data - Inventory'!CC158</f>
        <v>3223529</v>
      </c>
      <c r="CB173" s="303">
        <f>'[1]GHG Dashboard Data - Inventory'!CD158</f>
        <v>3040820.7571293656</v>
      </c>
      <c r="CC173" s="303">
        <f>'[1]GHG Dashboard Data - Inventory'!CE158</f>
        <v>2981827.2621005806</v>
      </c>
      <c r="CD173" s="303">
        <f>'[1]GHG Dashboard Data - Inventory'!CF158</f>
        <v>3223529</v>
      </c>
      <c r="CE173" s="303" t="str">
        <f>'[1]GHG Dashboard Data - Inventory'!CG158</f>
        <v/>
      </c>
      <c r="CF173" s="303" t="str">
        <f>'[1]GHG Dashboard Data - Inventory'!CH158</f>
        <v/>
      </c>
      <c r="CG173" s="304">
        <f>'[1]GHG Dashboard Data - Inventory'!CI158</f>
        <v>55980866.26556506</v>
      </c>
      <c r="CH173" s="304">
        <f>'[1]GHG Dashboard Data - Inventory'!CK158</f>
        <v>2610768.6093324702</v>
      </c>
      <c r="CI173" s="304">
        <f>SUM('[1]GHG Dashboard Data - Inventory'!CL158:CM158)</f>
        <v>3223529</v>
      </c>
      <c r="CJ173" s="304" t="str">
        <f>'[1]GHG Dashboard Data - Inventory'!CN158</f>
        <v/>
      </c>
      <c r="CK173" s="304" t="str">
        <f>'[1]GHG Dashboard Data - Inventory'!CO158</f>
        <v/>
      </c>
      <c r="CL173" s="302">
        <f>'[1]GHG Dashboard Data - Inventory'!CP158</f>
        <v>1042607.2173436482</v>
      </c>
      <c r="CM173" s="302">
        <f>'[1]GHG Dashboard Data - Inventory'!CQ158</f>
        <v>347911.39097802457</v>
      </c>
      <c r="CN173" s="302">
        <f>'[1]GHG Dashboard Data - Inventory'!CR158</f>
        <v>974923.02095184324</v>
      </c>
      <c r="CO173" s="302" t="str">
        <f>'[1]GHG Dashboard Data - Inventory'!CS158</f>
        <v/>
      </c>
      <c r="CP173" s="302" t="str">
        <f>'[1]GHG Dashboard Data - Inventory'!CT158</f>
        <v/>
      </c>
      <c r="CQ173" s="302" t="str">
        <f>'[1]GHG Dashboard Data - Inventory'!CU158</f>
        <v/>
      </c>
      <c r="CR173" s="302" t="str">
        <f>'[1]GHG Dashboard Data - Inventory'!CV158</f>
        <v/>
      </c>
      <c r="CS173" s="302">
        <f>'[1]GHG Dashboard Data - Inventory'!CW158</f>
        <v>6507</v>
      </c>
      <c r="CT173" s="302">
        <f>'[1]GHG Dashboard Data - Inventory'!CX158</f>
        <v>2610768.6093324702</v>
      </c>
      <c r="CU173" s="302" t="str">
        <f>'[1]GHG Dashboard Data - Inventory'!CY158</f>
        <v/>
      </c>
      <c r="CV173" s="302" t="str">
        <f>'[1]GHG Dashboard Data - Inventory'!CZ158</f>
        <v/>
      </c>
      <c r="CW173" s="302" t="str">
        <f>'[1]GHG Dashboard Data - Inventory'!DA158</f>
        <v/>
      </c>
      <c r="CX173" s="302" t="str">
        <f>'[1]GHG Dashboard Data - Inventory'!DB158</f>
        <v/>
      </c>
      <c r="CY173" s="302">
        <f>'[1]GHG Dashboard Data - Inventory'!DC158</f>
        <v>1464949</v>
      </c>
      <c r="CZ173" s="302">
        <f>'[1]GHG Dashboard Data - Inventory'!DD158</f>
        <v>9818</v>
      </c>
      <c r="DA173" s="302">
        <f>'[1]GHG Dashboard Data - Inventory'!DE158</f>
        <v>62673</v>
      </c>
      <c r="DB173" s="302">
        <f>'[1]GHG Dashboard Data - Inventory'!DF158</f>
        <v>1686089</v>
      </c>
      <c r="DC173" s="305">
        <f>'[1]GHG Dashboard Data - Inventory'!DG158</f>
        <v>1358983.7338194652</v>
      </c>
      <c r="DD173" s="305">
        <f>'[1]GHG Dashboard Data - Inventory'!DH158</f>
        <v>426169.42993715894</v>
      </c>
      <c r="DE173" s="305">
        <f>'[1]GHG Dashboard Data - Inventory'!DI158</f>
        <v>1249160.5933727415</v>
      </c>
      <c r="DF173" s="305" t="str">
        <f>'[1]GHG Dashboard Data - Inventory'!DJ158</f>
        <v/>
      </c>
      <c r="DG173" s="305" t="str">
        <f>'[1]GHG Dashboard Data - Inventory'!DK158</f>
        <v/>
      </c>
      <c r="DH173" s="305" t="str">
        <f>'[1]GHG Dashboard Data - Inventory'!DL158</f>
        <v/>
      </c>
      <c r="DI173" s="305" t="str">
        <f>'[1]GHG Dashboard Data - Inventory'!DM158</f>
        <v/>
      </c>
      <c r="DJ173" s="305">
        <f>'[1]GHG Dashboard Data - Inventory'!DN158</f>
        <v>6507</v>
      </c>
      <c r="DK173" s="305">
        <f>'[1]GHG Dashboard Data - Inventory'!DO158</f>
        <v>2610768.6093324702</v>
      </c>
      <c r="DL173" s="305" t="str">
        <f>'[1]GHG Dashboard Data - Inventory'!DP158</f>
        <v/>
      </c>
      <c r="DM173" s="305" t="str">
        <f>'[1]GHG Dashboard Data - Inventory'!DQ158</f>
        <v/>
      </c>
      <c r="DN173" s="305">
        <f>'[1]GHG Dashboard Data - Inventory'!DR158</f>
        <v>371058.65276811051</v>
      </c>
      <c r="DO173" s="305" t="str">
        <f>'[1]GHG Dashboard Data - Inventory'!DS158</f>
        <v/>
      </c>
      <c r="DP173" s="305">
        <f>'[1]GHG Dashboard Data - Inventory'!DT158</f>
        <v>1464949</v>
      </c>
      <c r="DQ173" s="305">
        <f>'[1]GHG Dashboard Data - Inventory'!DU158</f>
        <v>9818</v>
      </c>
      <c r="DR173" s="305">
        <f>'[1]GHG Dashboard Data - Inventory'!DV158</f>
        <v>62673</v>
      </c>
      <c r="DS173" s="305">
        <f>'[1]GHG Dashboard Data - Inventory'!DW158</f>
        <v>1686089</v>
      </c>
      <c r="DT173" s="305" t="str">
        <f>'[1]GHG Dashboard Data - Inventory'!DX158</f>
        <v/>
      </c>
      <c r="DU173" s="305" t="str">
        <f>'[1]GHG Dashboard Data - Inventory'!DY158</f>
        <v/>
      </c>
      <c r="DV173" s="305" t="str">
        <f>'[1]GHG Dashboard Data - Inventory'!DZ158</f>
        <v/>
      </c>
      <c r="DW173" s="305" t="str">
        <f>'[1]GHG Dashboard Data - Inventory'!EA158</f>
        <v/>
      </c>
      <c r="DX173" s="305" t="str">
        <f>'[1]GHG Dashboard Data - Inventory'!EB158</f>
        <v/>
      </c>
      <c r="DY173" s="306" t="str">
        <f>'[1]GHG Dashboard Data - Inventory'!EC158</f>
        <v/>
      </c>
      <c r="DZ173" s="307">
        <f>'[1]GHG Dashboard Data - Inventory'!ED158</f>
        <v>93477.667916197781</v>
      </c>
      <c r="EA173" s="307">
        <f>'[1]GHG Dashboard Data - Inventory'!EE158</f>
        <v>113137.27410062138</v>
      </c>
      <c r="EB173" s="307">
        <f>'[1]GHG Dashboard Data - Inventory'!EF158</f>
        <v>152210.30368914831</v>
      </c>
      <c r="EC173" s="307" t="str">
        <f>'[1]GHG Dashboard Data - Inventory'!EG158</f>
        <v/>
      </c>
      <c r="ED173" s="307">
        <f>'[1]GHG Dashboard Data - Inventory'!EH158</f>
        <v>55615534.01985909</v>
      </c>
      <c r="EE173" s="307" t="str">
        <f>'[1]GHG Dashboard Data - Inventory'!EI158</f>
        <v/>
      </c>
      <c r="EF173" s="307" t="str">
        <f>'[1]GHG Dashboard Data - Inventory'!EJ158</f>
        <v/>
      </c>
      <c r="EG173" s="307" t="str">
        <f>'[1]GHG Dashboard Data - Inventory'!EK158</f>
        <v/>
      </c>
      <c r="EH173" s="307">
        <f>'[1]GHG Dashboard Data - Inventory'!EL158</f>
        <v>6507</v>
      </c>
      <c r="EI173" s="307">
        <f>'[1]GHG Dashboard Data - Inventory'!EM158</f>
        <v>2610768.6093324702</v>
      </c>
      <c r="EJ173" s="307" t="str">
        <f>'[1]GHG Dashboard Data - Inventory'!EN158</f>
        <v/>
      </c>
      <c r="EK173" s="307" t="str">
        <f>'[1]GHG Dashboard Data - Inventory'!EO158</f>
        <v/>
      </c>
      <c r="EL173" s="307" t="str">
        <f>'[1]GHG Dashboard Data - Inventory'!EP158</f>
        <v/>
      </c>
      <c r="EM173" s="307" t="str">
        <f>'[1]GHG Dashboard Data - Inventory'!EQ158</f>
        <v/>
      </c>
      <c r="EN173" s="307">
        <f>'[1]GHG Dashboard Data - Inventory'!ER158</f>
        <v>1464949</v>
      </c>
      <c r="EO173" s="307">
        <f>'[1]GHG Dashboard Data - Inventory'!ES158</f>
        <v>9818</v>
      </c>
      <c r="EP173" s="307">
        <f>'[1]GHG Dashboard Data - Inventory'!ET158</f>
        <v>62673</v>
      </c>
      <c r="EQ173" s="307">
        <f>'[1]GHG Dashboard Data - Inventory'!EU158</f>
        <v>1686089</v>
      </c>
      <c r="ER173" s="307" t="str">
        <f>'[1]GHG Dashboard Data - Inventory'!EV158</f>
        <v/>
      </c>
      <c r="ES173" s="307" t="str">
        <f>'[1]GHG Dashboard Data - Inventory'!EW158</f>
        <v/>
      </c>
      <c r="ET173" s="307" t="str">
        <f>'[1]GHG Dashboard Data - Inventory'!EX158</f>
        <v/>
      </c>
      <c r="EU173" s="307" t="str">
        <f>'[1]GHG Dashboard Data - Inventory'!EY158</f>
        <v/>
      </c>
      <c r="EV173" s="307" t="str">
        <f>'[1]GHG Dashboard Data - Inventory'!EZ158</f>
        <v/>
      </c>
      <c r="EW173" s="308">
        <f t="shared" si="117"/>
        <v>55615534.01985909</v>
      </c>
      <c r="EX173" s="309">
        <f>'[1]GHG Dashboard Data - Inventory'!FA158</f>
        <v>2371948.6292735161</v>
      </c>
      <c r="EY173" s="309">
        <f>'[1]GHG Dashboard Data - Inventory'!FB158</f>
        <v>2610768.6093324702</v>
      </c>
      <c r="EZ173" s="309">
        <f>'[1]GHG Dashboard Data - Inventory'!FC158</f>
        <v>3223529</v>
      </c>
      <c r="FA173" s="309">
        <f>'[1]GHG Dashboard Data - Inventory'!FD158</f>
        <v>3040820.7571293656</v>
      </c>
      <c r="FB173" s="309">
        <f>'[1]GHG Dashboard Data - Inventory'!FE158</f>
        <v>2981827.2621005806</v>
      </c>
      <c r="FC173" s="309">
        <f>'[1]GHG Dashboard Data - Inventory'!FF158</f>
        <v>3223529</v>
      </c>
      <c r="FD173" s="309" t="str">
        <f>'[1]GHG Dashboard Data - Inventory'!FG158</f>
        <v/>
      </c>
      <c r="FE173" s="309" t="str">
        <f>'[1]GHG Dashboard Data - Inventory'!FH158</f>
        <v/>
      </c>
      <c r="FF173" s="309" t="str">
        <f>'[1]GHG Dashboard Data - Inventory'!B158</f>
        <v>Yes</v>
      </c>
      <c r="FG173" s="31" t="str">
        <f>IFERROR(VLOOKUP(E173,'Climate data-must not modify'!A:D,4,FALSE),"")</f>
        <v>Tropical</v>
      </c>
      <c r="FH173" s="31">
        <f t="shared" si="118"/>
        <v>1147.9005625121722</v>
      </c>
      <c r="FI173" s="31">
        <f t="shared" si="119"/>
        <v>4313.0904522613064</v>
      </c>
      <c r="FJ173" s="35"/>
    </row>
    <row r="174" spans="1:166" s="31" customFormat="1">
      <c r="A174" s="31">
        <f t="shared" si="113"/>
        <v>11</v>
      </c>
      <c r="B174" s="31">
        <f t="shared" si="114"/>
        <v>159</v>
      </c>
      <c r="C174" s="34" t="str">
        <f t="shared" si="115"/>
        <v>0_0</v>
      </c>
      <c r="D174" s="231">
        <f>'[1]GHG Dashboard Data - Inventory'!H159</f>
        <v>0</v>
      </c>
      <c r="E174" s="156">
        <f>'[1]GHG Dashboard Data - Inventory'!C159</f>
        <v>0</v>
      </c>
      <c r="F174" s="156">
        <f>'[1]GHG Dashboard Data - Inventory'!D159</f>
        <v>0</v>
      </c>
      <c r="G174" s="156">
        <f>'[1]GHG Dashboard Data - Inventory'!E159</f>
        <v>0</v>
      </c>
      <c r="H174" s="156">
        <f>'[1]GHG Dashboard Data - Inventory'!K159</f>
        <v>0</v>
      </c>
      <c r="I174" s="156">
        <f>'[1]GHG Dashboard Data - Inventory'!L159</f>
        <v>0</v>
      </c>
      <c r="J174" s="156">
        <f>'[1]GHG Dashboard Data - Inventory'!M159/1000000</f>
        <v>0</v>
      </c>
      <c r="K174" s="156">
        <f>'[1]GHG Dashboard Data - Inventory'!J159</f>
        <v>0</v>
      </c>
      <c r="L174" s="148">
        <f>'[1]GHG Dashboard Data - Inventory'!N159</f>
        <v>0</v>
      </c>
      <c r="M174" s="148">
        <f>'[1]GHG Dashboard Data - Inventory'!O159</f>
        <v>0</v>
      </c>
      <c r="N174" s="149">
        <f>'[1]GHG Dashboard Data - Inventory'!P159</f>
        <v>0</v>
      </c>
      <c r="O174" s="148">
        <f>'[1]GHG Dashboard Data - Inventory'!Q159</f>
        <v>0</v>
      </c>
      <c r="P174" s="148">
        <f>'[1]GHG Dashboard Data - Inventory'!R159</f>
        <v>0</v>
      </c>
      <c r="Q174" s="149">
        <f>'[1]GHG Dashboard Data - Inventory'!S159</f>
        <v>0</v>
      </c>
      <c r="R174" s="148">
        <f>'[1]GHG Dashboard Data - Inventory'!T159</f>
        <v>0</v>
      </c>
      <c r="S174" s="148">
        <f>'[1]GHG Dashboard Data - Inventory'!U159</f>
        <v>0</v>
      </c>
      <c r="T174" s="149">
        <f>'[1]GHG Dashboard Data - Inventory'!V159</f>
        <v>0</v>
      </c>
      <c r="U174" s="148">
        <f>'[1]GHG Dashboard Data - Inventory'!W159</f>
        <v>0</v>
      </c>
      <c r="V174" s="148">
        <f>'[1]GHG Dashboard Data - Inventory'!X159</f>
        <v>0</v>
      </c>
      <c r="W174" s="149">
        <f>'[1]GHG Dashboard Data - Inventory'!Y159</f>
        <v>0</v>
      </c>
      <c r="X174" s="150">
        <f>'[1]GHG Dashboard Data - Inventory'!Z159</f>
        <v>0</v>
      </c>
      <c r="Y174" s="148">
        <f>'[1]GHG Dashboard Data - Inventory'!AA159</f>
        <v>0</v>
      </c>
      <c r="Z174" s="148">
        <f>'[1]GHG Dashboard Data - Inventory'!AB159</f>
        <v>0</v>
      </c>
      <c r="AA174" s="149">
        <f>'[1]GHG Dashboard Data - Inventory'!AC159</f>
        <v>0</v>
      </c>
      <c r="AB174" s="148">
        <f>'[1]GHG Dashboard Data - Inventory'!AD159</f>
        <v>0</v>
      </c>
      <c r="AC174" s="148">
        <f>'[1]GHG Dashboard Data - Inventory'!AE159</f>
        <v>0</v>
      </c>
      <c r="AD174" s="149">
        <f>'[1]GHG Dashboard Data - Inventory'!AF159</f>
        <v>0</v>
      </c>
      <c r="AE174" s="148">
        <f>'[1]GHG Dashboard Data - Inventory'!AG159</f>
        <v>0</v>
      </c>
      <c r="AF174" s="148">
        <f>'[1]GHG Dashboard Data - Inventory'!AH159</f>
        <v>0</v>
      </c>
      <c r="AG174" s="148">
        <f>'[1]GHG Dashboard Data - Inventory'!AI159</f>
        <v>0</v>
      </c>
      <c r="AH174" s="148">
        <f>'[1]GHG Dashboard Data - Inventory'!AJ159</f>
        <v>0</v>
      </c>
      <c r="AI174" s="149">
        <f>'[1]GHG Dashboard Data - Inventory'!AK159</f>
        <v>0</v>
      </c>
      <c r="AJ174" s="148">
        <f>'[1]GHG Dashboard Data - Inventory'!AL159</f>
        <v>0</v>
      </c>
      <c r="AK174" s="148">
        <f>'[1]GHG Dashboard Data - Inventory'!AM159</f>
        <v>0</v>
      </c>
      <c r="AL174" s="149">
        <f>'[1]GHG Dashboard Data - Inventory'!AN159</f>
        <v>0</v>
      </c>
      <c r="AM174" s="148">
        <f>'[1]GHG Dashboard Data - Inventory'!AO159</f>
        <v>0</v>
      </c>
      <c r="AN174" s="148">
        <f>'[1]GHG Dashboard Data - Inventory'!AP159</f>
        <v>0</v>
      </c>
      <c r="AO174" s="149">
        <f>'[1]GHG Dashboard Data - Inventory'!AQ159</f>
        <v>0</v>
      </c>
      <c r="AP174" s="148">
        <f>'[1]GHG Dashboard Data - Inventory'!AR159</f>
        <v>0</v>
      </c>
      <c r="AQ174" s="148">
        <f>'[1]GHG Dashboard Data - Inventory'!AS159</f>
        <v>0</v>
      </c>
      <c r="AR174" s="149">
        <f>'[1]GHG Dashboard Data - Inventory'!AT159</f>
        <v>0</v>
      </c>
      <c r="AS174" s="148">
        <f>'[1]GHG Dashboard Data - Inventory'!AU159</f>
        <v>0</v>
      </c>
      <c r="AT174" s="148">
        <f>'[1]GHG Dashboard Data - Inventory'!AV159</f>
        <v>0</v>
      </c>
      <c r="AU174" s="149">
        <f>'[1]GHG Dashboard Data - Inventory'!AW159</f>
        <v>0</v>
      </c>
      <c r="AV174" s="148">
        <f>'[1]GHG Dashboard Data - Inventory'!AX159</f>
        <v>0</v>
      </c>
      <c r="AW174" s="148">
        <f>'[1]GHG Dashboard Data - Inventory'!AY159</f>
        <v>0</v>
      </c>
      <c r="AX174" s="150">
        <f>'[1]GHG Dashboard Data - Inventory'!AZ159</f>
        <v>0</v>
      </c>
      <c r="AY174" s="148">
        <f>'[1]GHG Dashboard Data - Inventory'!BA159</f>
        <v>0</v>
      </c>
      <c r="AZ174" s="148">
        <f>'[1]GHG Dashboard Data - Inventory'!BB159</f>
        <v>0</v>
      </c>
      <c r="BA174" s="150">
        <f>'[1]GHG Dashboard Data - Inventory'!BC159</f>
        <v>0</v>
      </c>
      <c r="BB174" s="148">
        <f>'[1]GHG Dashboard Data - Inventory'!BD159</f>
        <v>0</v>
      </c>
      <c r="BC174" s="148">
        <f>'[1]GHG Dashboard Data - Inventory'!BE159</f>
        <v>0</v>
      </c>
      <c r="BD174" s="150">
        <f>'[1]GHG Dashboard Data - Inventory'!BF159</f>
        <v>0</v>
      </c>
      <c r="BE174" s="148">
        <f>'[1]GHG Dashboard Data - Inventory'!BG159</f>
        <v>0</v>
      </c>
      <c r="BF174" s="148">
        <f>'[1]GHG Dashboard Data - Inventory'!BH159</f>
        <v>0</v>
      </c>
      <c r="BG174" s="150">
        <f>'[1]GHG Dashboard Data - Inventory'!BI159</f>
        <v>0</v>
      </c>
      <c r="BH174" s="149">
        <f>'[1]GHG Dashboard Data - Inventory'!BJ159</f>
        <v>0</v>
      </c>
      <c r="BI174" s="149">
        <f>'[1]GHG Dashboard Data - Inventory'!BK159</f>
        <v>0</v>
      </c>
      <c r="BJ174" s="149">
        <f>'[1]GHG Dashboard Data - Inventory'!BL159</f>
        <v>0</v>
      </c>
      <c r="BK174" s="149">
        <f>'[1]GHG Dashboard Data - Inventory'!BM159</f>
        <v>0</v>
      </c>
      <c r="BL174" s="149">
        <f>'[1]GHG Dashboard Data - Inventory'!BN159</f>
        <v>0</v>
      </c>
      <c r="BM174" s="151">
        <f>'[1]GHG Dashboard Data - Inventory'!BO159</f>
        <v>0</v>
      </c>
      <c r="BN174" s="269">
        <f>'[1]GHG Dashboard Data - Inventory'!BP159</f>
        <v>0</v>
      </c>
      <c r="BO174" s="269">
        <f>'[1]GHG Dashboard Data - Inventory'!BQ159</f>
        <v>0</v>
      </c>
      <c r="BP174" s="269">
        <f>'[1]GHG Dashboard Data - Inventory'!BR159</f>
        <v>0</v>
      </c>
      <c r="BQ174" s="269">
        <f>'[1]GHG Dashboard Data - Inventory'!BS159</f>
        <v>0</v>
      </c>
      <c r="BR174" s="269">
        <f>'[1]GHG Dashboard Data - Inventory'!BT159</f>
        <v>0</v>
      </c>
      <c r="BS174" s="269">
        <f>'[1]GHG Dashboard Data - Inventory'!BU159</f>
        <v>0</v>
      </c>
      <c r="BT174" s="152" t="str">
        <f t="shared" si="116"/>
        <v>0_0</v>
      </c>
      <c r="BU174" s="152">
        <f>'[1]GHG Dashboard Data - Inventory'!BW159</f>
        <v>0</v>
      </c>
      <c r="BV174" s="152">
        <f>'[1]GHG Dashboard Data - Inventory'!BX159</f>
        <v>0</v>
      </c>
      <c r="BW174" s="152">
        <f>'[1]GHG Dashboard Data - Inventory'!BY159</f>
        <v>0</v>
      </c>
      <c r="BX174" s="152">
        <f>'[1]GHG Dashboard Data - Inventory'!BZ159</f>
        <v>0</v>
      </c>
      <c r="BY174" s="302">
        <f>'[1]GHG Dashboard Data - Inventory'!CA159</f>
        <v>0</v>
      </c>
      <c r="BZ174" s="302">
        <f>'[1]GHG Dashboard Data - Inventory'!CB159</f>
        <v>0</v>
      </c>
      <c r="CA174" s="302">
        <f>'[1]GHG Dashboard Data - Inventory'!CC159</f>
        <v>0</v>
      </c>
      <c r="CB174" s="303">
        <f>'[1]GHG Dashboard Data - Inventory'!CD159</f>
        <v>0</v>
      </c>
      <c r="CC174" s="303">
        <f>'[1]GHG Dashboard Data - Inventory'!CE159</f>
        <v>0</v>
      </c>
      <c r="CD174" s="303">
        <f>'[1]GHG Dashboard Data - Inventory'!CF159</f>
        <v>0</v>
      </c>
      <c r="CE174" s="303">
        <f>'[1]GHG Dashboard Data - Inventory'!CG159</f>
        <v>0</v>
      </c>
      <c r="CF174" s="303">
        <f>'[1]GHG Dashboard Data - Inventory'!CH159</f>
        <v>0</v>
      </c>
      <c r="CG174" s="304">
        <f>'[1]GHG Dashboard Data - Inventory'!CI159</f>
        <v>0</v>
      </c>
      <c r="CH174" s="304">
        <f>'[1]GHG Dashboard Data - Inventory'!CK159</f>
        <v>0</v>
      </c>
      <c r="CI174" s="304">
        <f>SUM('[1]GHG Dashboard Data - Inventory'!CL159:CM159)</f>
        <v>0</v>
      </c>
      <c r="CJ174" s="304">
        <f>'[1]GHG Dashboard Data - Inventory'!CN159</f>
        <v>0</v>
      </c>
      <c r="CK174" s="304">
        <f>'[1]GHG Dashboard Data - Inventory'!CO159</f>
        <v>0</v>
      </c>
      <c r="CL174" s="302">
        <f>'[1]GHG Dashboard Data - Inventory'!CP159</f>
        <v>0</v>
      </c>
      <c r="CM174" s="302">
        <f>'[1]GHG Dashboard Data - Inventory'!CQ159</f>
        <v>0</v>
      </c>
      <c r="CN174" s="302">
        <f>'[1]GHG Dashboard Data - Inventory'!CR159</f>
        <v>0</v>
      </c>
      <c r="CO174" s="302">
        <f>'[1]GHG Dashboard Data - Inventory'!CS159</f>
        <v>0</v>
      </c>
      <c r="CP174" s="302">
        <f>'[1]GHG Dashboard Data - Inventory'!CT159</f>
        <v>0</v>
      </c>
      <c r="CQ174" s="302">
        <f>'[1]GHG Dashboard Data - Inventory'!CU159</f>
        <v>0</v>
      </c>
      <c r="CR174" s="302">
        <f>'[1]GHG Dashboard Data - Inventory'!CV159</f>
        <v>0</v>
      </c>
      <c r="CS174" s="302">
        <f>'[1]GHG Dashboard Data - Inventory'!CW159</f>
        <v>0</v>
      </c>
      <c r="CT174" s="302">
        <f>'[1]GHG Dashboard Data - Inventory'!CX159</f>
        <v>0</v>
      </c>
      <c r="CU174" s="302">
        <f>'[1]GHG Dashboard Data - Inventory'!CY159</f>
        <v>0</v>
      </c>
      <c r="CV174" s="302">
        <f>'[1]GHG Dashboard Data - Inventory'!CZ159</f>
        <v>0</v>
      </c>
      <c r="CW174" s="302">
        <f>'[1]GHG Dashboard Data - Inventory'!DA159</f>
        <v>0</v>
      </c>
      <c r="CX174" s="302">
        <f>'[1]GHG Dashboard Data - Inventory'!DB159</f>
        <v>0</v>
      </c>
      <c r="CY174" s="302">
        <f>'[1]GHG Dashboard Data - Inventory'!DC159</f>
        <v>0</v>
      </c>
      <c r="CZ174" s="302">
        <f>'[1]GHG Dashboard Data - Inventory'!DD159</f>
        <v>0</v>
      </c>
      <c r="DA174" s="302">
        <f>'[1]GHG Dashboard Data - Inventory'!DE159</f>
        <v>0</v>
      </c>
      <c r="DB174" s="302">
        <f>'[1]GHG Dashboard Data - Inventory'!DF159</f>
        <v>0</v>
      </c>
      <c r="DC174" s="305">
        <f>'[1]GHG Dashboard Data - Inventory'!DG159</f>
        <v>0</v>
      </c>
      <c r="DD174" s="305">
        <f>'[1]GHG Dashboard Data - Inventory'!DH159</f>
        <v>0</v>
      </c>
      <c r="DE174" s="305">
        <f>'[1]GHG Dashboard Data - Inventory'!DI159</f>
        <v>0</v>
      </c>
      <c r="DF174" s="305">
        <f>'[1]GHG Dashboard Data - Inventory'!DJ159</f>
        <v>0</v>
      </c>
      <c r="DG174" s="305">
        <f>'[1]GHG Dashboard Data - Inventory'!DK159</f>
        <v>0</v>
      </c>
      <c r="DH174" s="305">
        <f>'[1]GHG Dashboard Data - Inventory'!DL159</f>
        <v>0</v>
      </c>
      <c r="DI174" s="305">
        <f>'[1]GHG Dashboard Data - Inventory'!DM159</f>
        <v>0</v>
      </c>
      <c r="DJ174" s="305">
        <f>'[1]GHG Dashboard Data - Inventory'!DN159</f>
        <v>0</v>
      </c>
      <c r="DK174" s="305">
        <f>'[1]GHG Dashboard Data - Inventory'!DO159</f>
        <v>0</v>
      </c>
      <c r="DL174" s="305">
        <f>'[1]GHG Dashboard Data - Inventory'!DP159</f>
        <v>0</v>
      </c>
      <c r="DM174" s="305">
        <f>'[1]GHG Dashboard Data - Inventory'!DQ159</f>
        <v>0</v>
      </c>
      <c r="DN174" s="305">
        <f>'[1]GHG Dashboard Data - Inventory'!DR159</f>
        <v>0</v>
      </c>
      <c r="DO174" s="305">
        <f>'[1]GHG Dashboard Data - Inventory'!DS159</f>
        <v>0</v>
      </c>
      <c r="DP174" s="305">
        <f>'[1]GHG Dashboard Data - Inventory'!DT159</f>
        <v>0</v>
      </c>
      <c r="DQ174" s="305">
        <f>'[1]GHG Dashboard Data - Inventory'!DU159</f>
        <v>0</v>
      </c>
      <c r="DR174" s="305">
        <f>'[1]GHG Dashboard Data - Inventory'!DV159</f>
        <v>0</v>
      </c>
      <c r="DS174" s="305">
        <f>'[1]GHG Dashboard Data - Inventory'!DW159</f>
        <v>0</v>
      </c>
      <c r="DT174" s="305">
        <f>'[1]GHG Dashboard Data - Inventory'!DX159</f>
        <v>0</v>
      </c>
      <c r="DU174" s="305">
        <f>'[1]GHG Dashboard Data - Inventory'!DY159</f>
        <v>0</v>
      </c>
      <c r="DV174" s="305">
        <f>'[1]GHG Dashboard Data - Inventory'!DZ159</f>
        <v>0</v>
      </c>
      <c r="DW174" s="305">
        <f>'[1]GHG Dashboard Data - Inventory'!EA159</f>
        <v>0</v>
      </c>
      <c r="DX174" s="305">
        <f>'[1]GHG Dashboard Data - Inventory'!EB159</f>
        <v>0</v>
      </c>
      <c r="DY174" s="306">
        <f>'[1]GHG Dashboard Data - Inventory'!EC159</f>
        <v>0</v>
      </c>
      <c r="DZ174" s="307">
        <f>'[1]GHG Dashboard Data - Inventory'!ED159</f>
        <v>0</v>
      </c>
      <c r="EA174" s="307">
        <f>'[1]GHG Dashboard Data - Inventory'!EE159</f>
        <v>0</v>
      </c>
      <c r="EB174" s="307">
        <f>'[1]GHG Dashboard Data - Inventory'!EF159</f>
        <v>0</v>
      </c>
      <c r="EC174" s="307">
        <f>'[1]GHG Dashboard Data - Inventory'!EG159</f>
        <v>0</v>
      </c>
      <c r="ED174" s="307">
        <f>'[1]GHG Dashboard Data - Inventory'!EH159</f>
        <v>0</v>
      </c>
      <c r="EE174" s="307">
        <f>'[1]GHG Dashboard Data - Inventory'!EI159</f>
        <v>0</v>
      </c>
      <c r="EF174" s="307">
        <f>'[1]GHG Dashboard Data - Inventory'!EJ159</f>
        <v>0</v>
      </c>
      <c r="EG174" s="307">
        <f>'[1]GHG Dashboard Data - Inventory'!EK159</f>
        <v>0</v>
      </c>
      <c r="EH174" s="307">
        <f>'[1]GHG Dashboard Data - Inventory'!EL159</f>
        <v>0</v>
      </c>
      <c r="EI174" s="307">
        <f>'[1]GHG Dashboard Data - Inventory'!EM159</f>
        <v>0</v>
      </c>
      <c r="EJ174" s="307">
        <f>'[1]GHG Dashboard Data - Inventory'!EN159</f>
        <v>0</v>
      </c>
      <c r="EK174" s="307">
        <f>'[1]GHG Dashboard Data - Inventory'!EO159</f>
        <v>0</v>
      </c>
      <c r="EL174" s="307">
        <f>'[1]GHG Dashboard Data - Inventory'!EP159</f>
        <v>0</v>
      </c>
      <c r="EM174" s="307">
        <f>'[1]GHG Dashboard Data - Inventory'!EQ159</f>
        <v>0</v>
      </c>
      <c r="EN174" s="307">
        <f>'[1]GHG Dashboard Data - Inventory'!ER159</f>
        <v>0</v>
      </c>
      <c r="EO174" s="307">
        <f>'[1]GHG Dashboard Data - Inventory'!ES159</f>
        <v>0</v>
      </c>
      <c r="EP174" s="307">
        <f>'[1]GHG Dashboard Data - Inventory'!ET159</f>
        <v>0</v>
      </c>
      <c r="EQ174" s="307">
        <f>'[1]GHG Dashboard Data - Inventory'!EU159</f>
        <v>0</v>
      </c>
      <c r="ER174" s="307">
        <f>'[1]GHG Dashboard Data - Inventory'!EV159</f>
        <v>0</v>
      </c>
      <c r="ES174" s="307">
        <f>'[1]GHG Dashboard Data - Inventory'!EW159</f>
        <v>0</v>
      </c>
      <c r="ET174" s="307">
        <f>'[1]GHG Dashboard Data - Inventory'!EX159</f>
        <v>0</v>
      </c>
      <c r="EU174" s="307">
        <f>'[1]GHG Dashboard Data - Inventory'!EY159</f>
        <v>0</v>
      </c>
      <c r="EV174" s="307">
        <f>'[1]GHG Dashboard Data - Inventory'!EZ159</f>
        <v>0</v>
      </c>
      <c r="EW174" s="308">
        <f t="shared" si="117"/>
        <v>0</v>
      </c>
      <c r="EX174" s="309">
        <f>'[1]GHG Dashboard Data - Inventory'!FA159</f>
        <v>0</v>
      </c>
      <c r="EY174" s="309">
        <f>'[1]GHG Dashboard Data - Inventory'!FB159</f>
        <v>0</v>
      </c>
      <c r="EZ174" s="309">
        <f>'[1]GHG Dashboard Data - Inventory'!FC159</f>
        <v>0</v>
      </c>
      <c r="FA174" s="309">
        <f>'[1]GHG Dashboard Data - Inventory'!FD159</f>
        <v>0</v>
      </c>
      <c r="FB174" s="309">
        <f>'[1]GHG Dashboard Data - Inventory'!FE159</f>
        <v>0</v>
      </c>
      <c r="FC174" s="309">
        <f>'[1]GHG Dashboard Data - Inventory'!FF159</f>
        <v>0</v>
      </c>
      <c r="FD174" s="309">
        <f>'[1]GHG Dashboard Data - Inventory'!FG159</f>
        <v>0</v>
      </c>
      <c r="FE174" s="309">
        <f>'[1]GHG Dashboard Data - Inventory'!FH159</f>
        <v>0</v>
      </c>
      <c r="FF174" s="309">
        <f>'[1]GHG Dashboard Data - Inventory'!B159</f>
        <v>0</v>
      </c>
      <c r="FG174" s="31" t="str">
        <f>IFERROR(VLOOKUP(E174,'Climate data-must not modify'!A:D,4,FALSE),"")</f>
        <v/>
      </c>
      <c r="FH174" s="31" t="str">
        <f t="shared" si="118"/>
        <v/>
      </c>
      <c r="FI174" s="31" t="str">
        <f t="shared" si="119"/>
        <v/>
      </c>
      <c r="FJ174" s="35"/>
    </row>
    <row r="175" spans="1:166" s="31" customFormat="1">
      <c r="A175" s="31">
        <f t="shared" si="113"/>
        <v>11</v>
      </c>
      <c r="B175" s="31">
        <f t="shared" si="114"/>
        <v>160</v>
      </c>
      <c r="C175" s="34" t="str">
        <f t="shared" si="115"/>
        <v>0_0</v>
      </c>
      <c r="D175" s="231">
        <f>'[1]GHG Dashboard Data - Inventory'!H160</f>
        <v>0</v>
      </c>
      <c r="E175" s="156">
        <f>'[1]GHG Dashboard Data - Inventory'!C160</f>
        <v>0</v>
      </c>
      <c r="F175" s="156">
        <f>'[1]GHG Dashboard Data - Inventory'!D160</f>
        <v>0</v>
      </c>
      <c r="G175" s="156">
        <f>'[1]GHG Dashboard Data - Inventory'!E160</f>
        <v>0</v>
      </c>
      <c r="H175" s="156">
        <f>'[1]GHG Dashboard Data - Inventory'!K160</f>
        <v>0</v>
      </c>
      <c r="I175" s="156">
        <f>'[1]GHG Dashboard Data - Inventory'!L160</f>
        <v>0</v>
      </c>
      <c r="J175" s="156">
        <f>'[1]GHG Dashboard Data - Inventory'!M160/1000000</f>
        <v>0</v>
      </c>
      <c r="K175" s="156">
        <f>'[1]GHG Dashboard Data - Inventory'!J160</f>
        <v>0</v>
      </c>
      <c r="L175" s="148">
        <f>'[1]GHG Dashboard Data - Inventory'!N160</f>
        <v>0</v>
      </c>
      <c r="M175" s="148">
        <f>'[1]GHG Dashboard Data - Inventory'!O160</f>
        <v>0</v>
      </c>
      <c r="N175" s="149">
        <f>'[1]GHG Dashboard Data - Inventory'!P160</f>
        <v>0</v>
      </c>
      <c r="O175" s="148">
        <f>'[1]GHG Dashboard Data - Inventory'!Q160</f>
        <v>0</v>
      </c>
      <c r="P175" s="148">
        <f>'[1]GHG Dashboard Data - Inventory'!R160</f>
        <v>0</v>
      </c>
      <c r="Q175" s="149">
        <f>'[1]GHG Dashboard Data - Inventory'!S160</f>
        <v>0</v>
      </c>
      <c r="R175" s="148">
        <f>'[1]GHG Dashboard Data - Inventory'!T160</f>
        <v>0</v>
      </c>
      <c r="S175" s="148">
        <f>'[1]GHG Dashboard Data - Inventory'!U160</f>
        <v>0</v>
      </c>
      <c r="T175" s="149">
        <f>'[1]GHG Dashboard Data - Inventory'!V160</f>
        <v>0</v>
      </c>
      <c r="U175" s="148">
        <f>'[1]GHG Dashboard Data - Inventory'!W160</f>
        <v>0</v>
      </c>
      <c r="V175" s="148">
        <f>'[1]GHG Dashboard Data - Inventory'!X160</f>
        <v>0</v>
      </c>
      <c r="W175" s="149">
        <f>'[1]GHG Dashboard Data - Inventory'!Y160</f>
        <v>0</v>
      </c>
      <c r="X175" s="150">
        <f>'[1]GHG Dashboard Data - Inventory'!Z160</f>
        <v>0</v>
      </c>
      <c r="Y175" s="148">
        <f>'[1]GHG Dashboard Data - Inventory'!AA160</f>
        <v>0</v>
      </c>
      <c r="Z175" s="148">
        <f>'[1]GHG Dashboard Data - Inventory'!AB160</f>
        <v>0</v>
      </c>
      <c r="AA175" s="149">
        <f>'[1]GHG Dashboard Data - Inventory'!AC160</f>
        <v>0</v>
      </c>
      <c r="AB175" s="148">
        <f>'[1]GHG Dashboard Data - Inventory'!AD160</f>
        <v>0</v>
      </c>
      <c r="AC175" s="148">
        <f>'[1]GHG Dashboard Data - Inventory'!AE160</f>
        <v>0</v>
      </c>
      <c r="AD175" s="149">
        <f>'[1]GHG Dashboard Data - Inventory'!AF160</f>
        <v>0</v>
      </c>
      <c r="AE175" s="148">
        <f>'[1]GHG Dashboard Data - Inventory'!AG160</f>
        <v>0</v>
      </c>
      <c r="AF175" s="148">
        <f>'[1]GHG Dashboard Data - Inventory'!AH160</f>
        <v>0</v>
      </c>
      <c r="AG175" s="148">
        <f>'[1]GHG Dashboard Data - Inventory'!AI160</f>
        <v>0</v>
      </c>
      <c r="AH175" s="148">
        <f>'[1]GHG Dashboard Data - Inventory'!AJ160</f>
        <v>0</v>
      </c>
      <c r="AI175" s="149">
        <f>'[1]GHG Dashboard Data - Inventory'!AK160</f>
        <v>0</v>
      </c>
      <c r="AJ175" s="148">
        <f>'[1]GHG Dashboard Data - Inventory'!AL160</f>
        <v>0</v>
      </c>
      <c r="AK175" s="148">
        <f>'[1]GHG Dashboard Data - Inventory'!AM160</f>
        <v>0</v>
      </c>
      <c r="AL175" s="149">
        <f>'[1]GHG Dashboard Data - Inventory'!AN160</f>
        <v>0</v>
      </c>
      <c r="AM175" s="148">
        <f>'[1]GHG Dashboard Data - Inventory'!AO160</f>
        <v>0</v>
      </c>
      <c r="AN175" s="148">
        <f>'[1]GHG Dashboard Data - Inventory'!AP160</f>
        <v>0</v>
      </c>
      <c r="AO175" s="149">
        <f>'[1]GHG Dashboard Data - Inventory'!AQ160</f>
        <v>0</v>
      </c>
      <c r="AP175" s="148">
        <f>'[1]GHG Dashboard Data - Inventory'!AR160</f>
        <v>0</v>
      </c>
      <c r="AQ175" s="148">
        <f>'[1]GHG Dashboard Data - Inventory'!AS160</f>
        <v>0</v>
      </c>
      <c r="AR175" s="149">
        <f>'[1]GHG Dashboard Data - Inventory'!AT160</f>
        <v>0</v>
      </c>
      <c r="AS175" s="148">
        <f>'[1]GHG Dashboard Data - Inventory'!AU160</f>
        <v>0</v>
      </c>
      <c r="AT175" s="148">
        <f>'[1]GHG Dashboard Data - Inventory'!AV160</f>
        <v>0</v>
      </c>
      <c r="AU175" s="149">
        <f>'[1]GHG Dashboard Data - Inventory'!AW160</f>
        <v>0</v>
      </c>
      <c r="AV175" s="148">
        <f>'[1]GHG Dashboard Data - Inventory'!AX160</f>
        <v>0</v>
      </c>
      <c r="AW175" s="148">
        <f>'[1]GHG Dashboard Data - Inventory'!AY160</f>
        <v>0</v>
      </c>
      <c r="AX175" s="150">
        <f>'[1]GHG Dashboard Data - Inventory'!AZ160</f>
        <v>0</v>
      </c>
      <c r="AY175" s="148">
        <f>'[1]GHG Dashboard Data - Inventory'!BA160</f>
        <v>0</v>
      </c>
      <c r="AZ175" s="148">
        <f>'[1]GHG Dashboard Data - Inventory'!BB160</f>
        <v>0</v>
      </c>
      <c r="BA175" s="150">
        <f>'[1]GHG Dashboard Data - Inventory'!BC160</f>
        <v>0</v>
      </c>
      <c r="BB175" s="148">
        <f>'[1]GHG Dashboard Data - Inventory'!BD160</f>
        <v>0</v>
      </c>
      <c r="BC175" s="148">
        <f>'[1]GHG Dashboard Data - Inventory'!BE160</f>
        <v>0</v>
      </c>
      <c r="BD175" s="150">
        <f>'[1]GHG Dashboard Data - Inventory'!BF160</f>
        <v>0</v>
      </c>
      <c r="BE175" s="148">
        <f>'[1]GHG Dashboard Data - Inventory'!BG160</f>
        <v>0</v>
      </c>
      <c r="BF175" s="148">
        <f>'[1]GHG Dashboard Data - Inventory'!BH160</f>
        <v>0</v>
      </c>
      <c r="BG175" s="150">
        <f>'[1]GHG Dashboard Data - Inventory'!BI160</f>
        <v>0</v>
      </c>
      <c r="BH175" s="149">
        <f>'[1]GHG Dashboard Data - Inventory'!BJ160</f>
        <v>0</v>
      </c>
      <c r="BI175" s="149">
        <f>'[1]GHG Dashboard Data - Inventory'!BK160</f>
        <v>0</v>
      </c>
      <c r="BJ175" s="149">
        <f>'[1]GHG Dashboard Data - Inventory'!BL160</f>
        <v>0</v>
      </c>
      <c r="BK175" s="149">
        <f>'[1]GHG Dashboard Data - Inventory'!BM160</f>
        <v>0</v>
      </c>
      <c r="BL175" s="149">
        <f>'[1]GHG Dashboard Data - Inventory'!BN160</f>
        <v>0</v>
      </c>
      <c r="BM175" s="151">
        <f>'[1]GHG Dashboard Data - Inventory'!BO160</f>
        <v>0</v>
      </c>
      <c r="BN175" s="269">
        <f>'[1]GHG Dashboard Data - Inventory'!BP160</f>
        <v>0</v>
      </c>
      <c r="BO175" s="269">
        <f>'[1]GHG Dashboard Data - Inventory'!BQ160</f>
        <v>0</v>
      </c>
      <c r="BP175" s="269">
        <f>'[1]GHG Dashboard Data - Inventory'!BR160</f>
        <v>0</v>
      </c>
      <c r="BQ175" s="269">
        <f>'[1]GHG Dashboard Data - Inventory'!BS160</f>
        <v>0</v>
      </c>
      <c r="BR175" s="269">
        <f>'[1]GHG Dashboard Data - Inventory'!BT160</f>
        <v>0</v>
      </c>
      <c r="BS175" s="269">
        <f>'[1]GHG Dashboard Data - Inventory'!BU160</f>
        <v>0</v>
      </c>
      <c r="BT175" s="152" t="str">
        <f t="shared" si="116"/>
        <v>0_0</v>
      </c>
      <c r="BU175" s="152">
        <f>'[1]GHG Dashboard Data - Inventory'!BW160</f>
        <v>0</v>
      </c>
      <c r="BV175" s="152">
        <f>'[1]GHG Dashboard Data - Inventory'!BX160</f>
        <v>0</v>
      </c>
      <c r="BW175" s="152">
        <f>'[1]GHG Dashboard Data - Inventory'!BY160</f>
        <v>0</v>
      </c>
      <c r="BX175" s="152">
        <f>'[1]GHG Dashboard Data - Inventory'!BZ160</f>
        <v>0</v>
      </c>
      <c r="BY175" s="302">
        <f>'[1]GHG Dashboard Data - Inventory'!CA160</f>
        <v>0</v>
      </c>
      <c r="BZ175" s="302">
        <f>'[1]GHG Dashboard Data - Inventory'!CB160</f>
        <v>0</v>
      </c>
      <c r="CA175" s="302">
        <f>'[1]GHG Dashboard Data - Inventory'!CC160</f>
        <v>0</v>
      </c>
      <c r="CB175" s="303">
        <f>'[1]GHG Dashboard Data - Inventory'!CD160</f>
        <v>0</v>
      </c>
      <c r="CC175" s="303">
        <f>'[1]GHG Dashboard Data - Inventory'!CE160</f>
        <v>0</v>
      </c>
      <c r="CD175" s="303">
        <f>'[1]GHG Dashboard Data - Inventory'!CF160</f>
        <v>0</v>
      </c>
      <c r="CE175" s="303">
        <f>'[1]GHG Dashboard Data - Inventory'!CG160</f>
        <v>0</v>
      </c>
      <c r="CF175" s="303">
        <f>'[1]GHG Dashboard Data - Inventory'!CH160</f>
        <v>0</v>
      </c>
      <c r="CG175" s="304">
        <f>'[1]GHG Dashboard Data - Inventory'!CI160</f>
        <v>0</v>
      </c>
      <c r="CH175" s="304">
        <f>'[1]GHG Dashboard Data - Inventory'!CK160</f>
        <v>0</v>
      </c>
      <c r="CI175" s="304">
        <f>SUM('[1]GHG Dashboard Data - Inventory'!CL160:CM160)</f>
        <v>0</v>
      </c>
      <c r="CJ175" s="304">
        <f>'[1]GHG Dashboard Data - Inventory'!CN160</f>
        <v>0</v>
      </c>
      <c r="CK175" s="304">
        <f>'[1]GHG Dashboard Data - Inventory'!CO160</f>
        <v>0</v>
      </c>
      <c r="CL175" s="302">
        <f>'[1]GHG Dashboard Data - Inventory'!CP160</f>
        <v>0</v>
      </c>
      <c r="CM175" s="302">
        <f>'[1]GHG Dashboard Data - Inventory'!CQ160</f>
        <v>0</v>
      </c>
      <c r="CN175" s="302">
        <f>'[1]GHG Dashboard Data - Inventory'!CR160</f>
        <v>0</v>
      </c>
      <c r="CO175" s="302">
        <f>'[1]GHG Dashboard Data - Inventory'!CS160</f>
        <v>0</v>
      </c>
      <c r="CP175" s="302">
        <f>'[1]GHG Dashboard Data - Inventory'!CT160</f>
        <v>0</v>
      </c>
      <c r="CQ175" s="302">
        <f>'[1]GHG Dashboard Data - Inventory'!CU160</f>
        <v>0</v>
      </c>
      <c r="CR175" s="302">
        <f>'[1]GHG Dashboard Data - Inventory'!CV160</f>
        <v>0</v>
      </c>
      <c r="CS175" s="302">
        <f>'[1]GHG Dashboard Data - Inventory'!CW160</f>
        <v>0</v>
      </c>
      <c r="CT175" s="302">
        <f>'[1]GHG Dashboard Data - Inventory'!CX160</f>
        <v>0</v>
      </c>
      <c r="CU175" s="302">
        <f>'[1]GHG Dashboard Data - Inventory'!CY160</f>
        <v>0</v>
      </c>
      <c r="CV175" s="302">
        <f>'[1]GHG Dashboard Data - Inventory'!CZ160</f>
        <v>0</v>
      </c>
      <c r="CW175" s="302">
        <f>'[1]GHG Dashboard Data - Inventory'!DA160</f>
        <v>0</v>
      </c>
      <c r="CX175" s="302">
        <f>'[1]GHG Dashboard Data - Inventory'!DB160</f>
        <v>0</v>
      </c>
      <c r="CY175" s="302">
        <f>'[1]GHG Dashboard Data - Inventory'!DC160</f>
        <v>0</v>
      </c>
      <c r="CZ175" s="302">
        <f>'[1]GHG Dashboard Data - Inventory'!DD160</f>
        <v>0</v>
      </c>
      <c r="DA175" s="302">
        <f>'[1]GHG Dashboard Data - Inventory'!DE160</f>
        <v>0</v>
      </c>
      <c r="DB175" s="302">
        <f>'[1]GHG Dashboard Data - Inventory'!DF160</f>
        <v>0</v>
      </c>
      <c r="DC175" s="305">
        <f>'[1]GHG Dashboard Data - Inventory'!DG160</f>
        <v>0</v>
      </c>
      <c r="DD175" s="305">
        <f>'[1]GHG Dashboard Data - Inventory'!DH160</f>
        <v>0</v>
      </c>
      <c r="DE175" s="305">
        <f>'[1]GHG Dashboard Data - Inventory'!DI160</f>
        <v>0</v>
      </c>
      <c r="DF175" s="305">
        <f>'[1]GHG Dashboard Data - Inventory'!DJ160</f>
        <v>0</v>
      </c>
      <c r="DG175" s="305">
        <f>'[1]GHG Dashboard Data - Inventory'!DK160</f>
        <v>0</v>
      </c>
      <c r="DH175" s="305">
        <f>'[1]GHG Dashboard Data - Inventory'!DL160</f>
        <v>0</v>
      </c>
      <c r="DI175" s="305">
        <f>'[1]GHG Dashboard Data - Inventory'!DM160</f>
        <v>0</v>
      </c>
      <c r="DJ175" s="305">
        <f>'[1]GHG Dashboard Data - Inventory'!DN160</f>
        <v>0</v>
      </c>
      <c r="DK175" s="305">
        <f>'[1]GHG Dashboard Data - Inventory'!DO160</f>
        <v>0</v>
      </c>
      <c r="DL175" s="305">
        <f>'[1]GHG Dashboard Data - Inventory'!DP160</f>
        <v>0</v>
      </c>
      <c r="DM175" s="305">
        <f>'[1]GHG Dashboard Data - Inventory'!DQ160</f>
        <v>0</v>
      </c>
      <c r="DN175" s="305">
        <f>'[1]GHG Dashboard Data - Inventory'!DR160</f>
        <v>0</v>
      </c>
      <c r="DO175" s="305">
        <f>'[1]GHG Dashboard Data - Inventory'!DS160</f>
        <v>0</v>
      </c>
      <c r="DP175" s="305">
        <f>'[1]GHG Dashboard Data - Inventory'!DT160</f>
        <v>0</v>
      </c>
      <c r="DQ175" s="305">
        <f>'[1]GHG Dashboard Data - Inventory'!DU160</f>
        <v>0</v>
      </c>
      <c r="DR175" s="305">
        <f>'[1]GHG Dashboard Data - Inventory'!DV160</f>
        <v>0</v>
      </c>
      <c r="DS175" s="305">
        <f>'[1]GHG Dashboard Data - Inventory'!DW160</f>
        <v>0</v>
      </c>
      <c r="DT175" s="305">
        <f>'[1]GHG Dashboard Data - Inventory'!DX160</f>
        <v>0</v>
      </c>
      <c r="DU175" s="305">
        <f>'[1]GHG Dashboard Data - Inventory'!DY160</f>
        <v>0</v>
      </c>
      <c r="DV175" s="305">
        <f>'[1]GHG Dashboard Data - Inventory'!DZ160</f>
        <v>0</v>
      </c>
      <c r="DW175" s="305">
        <f>'[1]GHG Dashboard Data - Inventory'!EA160</f>
        <v>0</v>
      </c>
      <c r="DX175" s="305">
        <f>'[1]GHG Dashboard Data - Inventory'!EB160</f>
        <v>0</v>
      </c>
      <c r="DY175" s="306">
        <f>'[1]GHG Dashboard Data - Inventory'!EC160</f>
        <v>0</v>
      </c>
      <c r="DZ175" s="307">
        <f>'[1]GHG Dashboard Data - Inventory'!ED160</f>
        <v>0</v>
      </c>
      <c r="EA175" s="307">
        <f>'[1]GHG Dashboard Data - Inventory'!EE160</f>
        <v>0</v>
      </c>
      <c r="EB175" s="307">
        <f>'[1]GHG Dashboard Data - Inventory'!EF160</f>
        <v>0</v>
      </c>
      <c r="EC175" s="307">
        <f>'[1]GHG Dashboard Data - Inventory'!EG160</f>
        <v>0</v>
      </c>
      <c r="ED175" s="307">
        <f>'[1]GHG Dashboard Data - Inventory'!EH160</f>
        <v>0</v>
      </c>
      <c r="EE175" s="307">
        <f>'[1]GHG Dashboard Data - Inventory'!EI160</f>
        <v>0</v>
      </c>
      <c r="EF175" s="307">
        <f>'[1]GHG Dashboard Data - Inventory'!EJ160</f>
        <v>0</v>
      </c>
      <c r="EG175" s="307">
        <f>'[1]GHG Dashboard Data - Inventory'!EK160</f>
        <v>0</v>
      </c>
      <c r="EH175" s="307">
        <f>'[1]GHG Dashboard Data - Inventory'!EL160</f>
        <v>0</v>
      </c>
      <c r="EI175" s="307">
        <f>'[1]GHG Dashboard Data - Inventory'!EM160</f>
        <v>0</v>
      </c>
      <c r="EJ175" s="307">
        <f>'[1]GHG Dashboard Data - Inventory'!EN160</f>
        <v>0</v>
      </c>
      <c r="EK175" s="307">
        <f>'[1]GHG Dashboard Data - Inventory'!EO160</f>
        <v>0</v>
      </c>
      <c r="EL175" s="307">
        <f>'[1]GHG Dashboard Data - Inventory'!EP160</f>
        <v>0</v>
      </c>
      <c r="EM175" s="307">
        <f>'[1]GHG Dashboard Data - Inventory'!EQ160</f>
        <v>0</v>
      </c>
      <c r="EN175" s="307">
        <f>'[1]GHG Dashboard Data - Inventory'!ER160</f>
        <v>0</v>
      </c>
      <c r="EO175" s="307">
        <f>'[1]GHG Dashboard Data - Inventory'!ES160</f>
        <v>0</v>
      </c>
      <c r="EP175" s="307">
        <f>'[1]GHG Dashboard Data - Inventory'!ET160</f>
        <v>0</v>
      </c>
      <c r="EQ175" s="307">
        <f>'[1]GHG Dashboard Data - Inventory'!EU160</f>
        <v>0</v>
      </c>
      <c r="ER175" s="307">
        <f>'[1]GHG Dashboard Data - Inventory'!EV160</f>
        <v>0</v>
      </c>
      <c r="ES175" s="307">
        <f>'[1]GHG Dashboard Data - Inventory'!EW160</f>
        <v>0</v>
      </c>
      <c r="ET175" s="307">
        <f>'[1]GHG Dashboard Data - Inventory'!EX160</f>
        <v>0</v>
      </c>
      <c r="EU175" s="307">
        <f>'[1]GHG Dashboard Data - Inventory'!EY160</f>
        <v>0</v>
      </c>
      <c r="EV175" s="307">
        <f>'[1]GHG Dashboard Data - Inventory'!EZ160</f>
        <v>0</v>
      </c>
      <c r="EW175" s="308">
        <f t="shared" si="117"/>
        <v>0</v>
      </c>
      <c r="EX175" s="309">
        <f>'[1]GHG Dashboard Data - Inventory'!FA160</f>
        <v>0</v>
      </c>
      <c r="EY175" s="309">
        <f>'[1]GHG Dashboard Data - Inventory'!FB160</f>
        <v>0</v>
      </c>
      <c r="EZ175" s="309">
        <f>'[1]GHG Dashboard Data - Inventory'!FC160</f>
        <v>0</v>
      </c>
      <c r="FA175" s="309">
        <f>'[1]GHG Dashboard Data - Inventory'!FD160</f>
        <v>0</v>
      </c>
      <c r="FB175" s="309">
        <f>'[1]GHG Dashboard Data - Inventory'!FE160</f>
        <v>0</v>
      </c>
      <c r="FC175" s="309">
        <f>'[1]GHG Dashboard Data - Inventory'!FF160</f>
        <v>0</v>
      </c>
      <c r="FD175" s="309">
        <f>'[1]GHG Dashboard Data - Inventory'!FG160</f>
        <v>0</v>
      </c>
      <c r="FE175" s="309">
        <f>'[1]GHG Dashboard Data - Inventory'!FH160</f>
        <v>0</v>
      </c>
      <c r="FF175" s="309">
        <f>'[1]GHG Dashboard Data - Inventory'!B160</f>
        <v>0</v>
      </c>
      <c r="FG175" s="31" t="str">
        <f>IFERROR(VLOOKUP(E175,'Climate data-must not modify'!A:D,4,FALSE),"")</f>
        <v/>
      </c>
      <c r="FH175" s="31" t="str">
        <f t="shared" si="118"/>
        <v/>
      </c>
      <c r="FI175" s="31" t="str">
        <f t="shared" si="119"/>
        <v/>
      </c>
      <c r="FJ175" s="35"/>
    </row>
    <row r="176" spans="1:166" s="31" customFormat="1">
      <c r="A176" s="31">
        <f t="shared" si="113"/>
        <v>11</v>
      </c>
      <c r="B176" s="31">
        <f t="shared" si="114"/>
        <v>161</v>
      </c>
      <c r="C176" s="34" t="str">
        <f t="shared" si="115"/>
        <v>0_0</v>
      </c>
      <c r="D176" s="231">
        <f>'[1]GHG Dashboard Data - Inventory'!H161</f>
        <v>0</v>
      </c>
      <c r="E176" s="156">
        <f>'[1]GHG Dashboard Data - Inventory'!C161</f>
        <v>0</v>
      </c>
      <c r="F176" s="156">
        <f>'[1]GHG Dashboard Data - Inventory'!D161</f>
        <v>0</v>
      </c>
      <c r="G176" s="156">
        <f>'[1]GHG Dashboard Data - Inventory'!E161</f>
        <v>0</v>
      </c>
      <c r="H176" s="156">
        <f>'[1]GHG Dashboard Data - Inventory'!K161</f>
        <v>0</v>
      </c>
      <c r="I176" s="156">
        <f>'[1]GHG Dashboard Data - Inventory'!L161</f>
        <v>0</v>
      </c>
      <c r="J176" s="156">
        <f>'[1]GHG Dashboard Data - Inventory'!M161/1000000</f>
        <v>0</v>
      </c>
      <c r="K176" s="156">
        <f>'[1]GHG Dashboard Data - Inventory'!J161</f>
        <v>0</v>
      </c>
      <c r="L176" s="148">
        <f>'[1]GHG Dashboard Data - Inventory'!N161</f>
        <v>0</v>
      </c>
      <c r="M176" s="148">
        <f>'[1]GHG Dashboard Data - Inventory'!O161</f>
        <v>0</v>
      </c>
      <c r="N176" s="149">
        <f>'[1]GHG Dashboard Data - Inventory'!P161</f>
        <v>0</v>
      </c>
      <c r="O176" s="148">
        <f>'[1]GHG Dashboard Data - Inventory'!Q161</f>
        <v>0</v>
      </c>
      <c r="P176" s="148">
        <f>'[1]GHG Dashboard Data - Inventory'!R161</f>
        <v>0</v>
      </c>
      <c r="Q176" s="149">
        <f>'[1]GHG Dashboard Data - Inventory'!S161</f>
        <v>0</v>
      </c>
      <c r="R176" s="148">
        <f>'[1]GHG Dashboard Data - Inventory'!T161</f>
        <v>0</v>
      </c>
      <c r="S176" s="148">
        <f>'[1]GHG Dashboard Data - Inventory'!U161</f>
        <v>0</v>
      </c>
      <c r="T176" s="149">
        <f>'[1]GHG Dashboard Data - Inventory'!V161</f>
        <v>0</v>
      </c>
      <c r="U176" s="148">
        <f>'[1]GHG Dashboard Data - Inventory'!W161</f>
        <v>0</v>
      </c>
      <c r="V176" s="148">
        <f>'[1]GHG Dashboard Data - Inventory'!X161</f>
        <v>0</v>
      </c>
      <c r="W176" s="149">
        <f>'[1]GHG Dashboard Data - Inventory'!Y161</f>
        <v>0</v>
      </c>
      <c r="X176" s="150">
        <f>'[1]GHG Dashboard Data - Inventory'!Z161</f>
        <v>0</v>
      </c>
      <c r="Y176" s="148">
        <f>'[1]GHG Dashboard Data - Inventory'!AA161</f>
        <v>0</v>
      </c>
      <c r="Z176" s="148">
        <f>'[1]GHG Dashboard Data - Inventory'!AB161</f>
        <v>0</v>
      </c>
      <c r="AA176" s="149">
        <f>'[1]GHG Dashboard Data - Inventory'!AC161</f>
        <v>0</v>
      </c>
      <c r="AB176" s="148">
        <f>'[1]GHG Dashboard Data - Inventory'!AD161</f>
        <v>0</v>
      </c>
      <c r="AC176" s="148">
        <f>'[1]GHG Dashboard Data - Inventory'!AE161</f>
        <v>0</v>
      </c>
      <c r="AD176" s="149">
        <f>'[1]GHG Dashboard Data - Inventory'!AF161</f>
        <v>0</v>
      </c>
      <c r="AE176" s="148">
        <f>'[1]GHG Dashboard Data - Inventory'!AG161</f>
        <v>0</v>
      </c>
      <c r="AF176" s="148">
        <f>'[1]GHG Dashboard Data - Inventory'!AH161</f>
        <v>0</v>
      </c>
      <c r="AG176" s="148">
        <f>'[1]GHG Dashboard Data - Inventory'!AI161</f>
        <v>0</v>
      </c>
      <c r="AH176" s="148">
        <f>'[1]GHG Dashboard Data - Inventory'!AJ161</f>
        <v>0</v>
      </c>
      <c r="AI176" s="149">
        <f>'[1]GHG Dashboard Data - Inventory'!AK161</f>
        <v>0</v>
      </c>
      <c r="AJ176" s="148">
        <f>'[1]GHG Dashboard Data - Inventory'!AL161</f>
        <v>0</v>
      </c>
      <c r="AK176" s="148">
        <f>'[1]GHG Dashboard Data - Inventory'!AM161</f>
        <v>0</v>
      </c>
      <c r="AL176" s="149">
        <f>'[1]GHG Dashboard Data - Inventory'!AN161</f>
        <v>0</v>
      </c>
      <c r="AM176" s="148">
        <f>'[1]GHG Dashboard Data - Inventory'!AO161</f>
        <v>0</v>
      </c>
      <c r="AN176" s="148">
        <f>'[1]GHG Dashboard Data - Inventory'!AP161</f>
        <v>0</v>
      </c>
      <c r="AO176" s="149">
        <f>'[1]GHG Dashboard Data - Inventory'!AQ161</f>
        <v>0</v>
      </c>
      <c r="AP176" s="148">
        <f>'[1]GHG Dashboard Data - Inventory'!AR161</f>
        <v>0</v>
      </c>
      <c r="AQ176" s="148">
        <f>'[1]GHG Dashboard Data - Inventory'!AS161</f>
        <v>0</v>
      </c>
      <c r="AR176" s="149">
        <f>'[1]GHG Dashboard Data - Inventory'!AT161</f>
        <v>0</v>
      </c>
      <c r="AS176" s="148">
        <f>'[1]GHG Dashboard Data - Inventory'!AU161</f>
        <v>0</v>
      </c>
      <c r="AT176" s="148">
        <f>'[1]GHG Dashboard Data - Inventory'!AV161</f>
        <v>0</v>
      </c>
      <c r="AU176" s="149">
        <f>'[1]GHG Dashboard Data - Inventory'!AW161</f>
        <v>0</v>
      </c>
      <c r="AV176" s="148">
        <f>'[1]GHG Dashboard Data - Inventory'!AX161</f>
        <v>0</v>
      </c>
      <c r="AW176" s="148">
        <f>'[1]GHG Dashboard Data - Inventory'!AY161</f>
        <v>0</v>
      </c>
      <c r="AX176" s="150">
        <f>'[1]GHG Dashboard Data - Inventory'!AZ161</f>
        <v>0</v>
      </c>
      <c r="AY176" s="148">
        <f>'[1]GHG Dashboard Data - Inventory'!BA161</f>
        <v>0</v>
      </c>
      <c r="AZ176" s="148">
        <f>'[1]GHG Dashboard Data - Inventory'!BB161</f>
        <v>0</v>
      </c>
      <c r="BA176" s="150">
        <f>'[1]GHG Dashboard Data - Inventory'!BC161</f>
        <v>0</v>
      </c>
      <c r="BB176" s="148">
        <f>'[1]GHG Dashboard Data - Inventory'!BD161</f>
        <v>0</v>
      </c>
      <c r="BC176" s="148">
        <f>'[1]GHG Dashboard Data - Inventory'!BE161</f>
        <v>0</v>
      </c>
      <c r="BD176" s="150">
        <f>'[1]GHG Dashboard Data - Inventory'!BF161</f>
        <v>0</v>
      </c>
      <c r="BE176" s="148">
        <f>'[1]GHG Dashboard Data - Inventory'!BG161</f>
        <v>0</v>
      </c>
      <c r="BF176" s="148">
        <f>'[1]GHG Dashboard Data - Inventory'!BH161</f>
        <v>0</v>
      </c>
      <c r="BG176" s="150">
        <f>'[1]GHG Dashboard Data - Inventory'!BI161</f>
        <v>0</v>
      </c>
      <c r="BH176" s="149">
        <f>'[1]GHG Dashboard Data - Inventory'!BJ161</f>
        <v>0</v>
      </c>
      <c r="BI176" s="149">
        <f>'[1]GHG Dashboard Data - Inventory'!BK161</f>
        <v>0</v>
      </c>
      <c r="BJ176" s="149">
        <f>'[1]GHG Dashboard Data - Inventory'!BL161</f>
        <v>0</v>
      </c>
      <c r="BK176" s="149">
        <f>'[1]GHG Dashboard Data - Inventory'!BM161</f>
        <v>0</v>
      </c>
      <c r="BL176" s="149">
        <f>'[1]GHG Dashboard Data - Inventory'!BN161</f>
        <v>0</v>
      </c>
      <c r="BM176" s="151">
        <f>'[1]GHG Dashboard Data - Inventory'!BO161</f>
        <v>0</v>
      </c>
      <c r="BN176" s="269">
        <f>'[1]GHG Dashboard Data - Inventory'!BP161</f>
        <v>0</v>
      </c>
      <c r="BO176" s="269">
        <f>'[1]GHG Dashboard Data - Inventory'!BQ161</f>
        <v>0</v>
      </c>
      <c r="BP176" s="269">
        <f>'[1]GHG Dashboard Data - Inventory'!BR161</f>
        <v>0</v>
      </c>
      <c r="BQ176" s="269">
        <f>'[1]GHG Dashboard Data - Inventory'!BS161</f>
        <v>0</v>
      </c>
      <c r="BR176" s="269">
        <f>'[1]GHG Dashboard Data - Inventory'!BT161</f>
        <v>0</v>
      </c>
      <c r="BS176" s="269">
        <f>'[1]GHG Dashboard Data - Inventory'!BU161</f>
        <v>0</v>
      </c>
      <c r="BT176" s="152" t="str">
        <f t="shared" si="116"/>
        <v>0_0</v>
      </c>
      <c r="BU176" s="152">
        <f>'[1]GHG Dashboard Data - Inventory'!BW161</f>
        <v>0</v>
      </c>
      <c r="BV176" s="152">
        <f>'[1]GHG Dashboard Data - Inventory'!BX161</f>
        <v>0</v>
      </c>
      <c r="BW176" s="152">
        <f>'[1]GHG Dashboard Data - Inventory'!BY161</f>
        <v>0</v>
      </c>
      <c r="BX176" s="152">
        <f>'[1]GHG Dashboard Data - Inventory'!BZ161</f>
        <v>0</v>
      </c>
      <c r="BY176" s="302">
        <f>'[1]GHG Dashboard Data - Inventory'!CA161</f>
        <v>0</v>
      </c>
      <c r="BZ176" s="302">
        <f>'[1]GHG Dashboard Data - Inventory'!CB161</f>
        <v>0</v>
      </c>
      <c r="CA176" s="302">
        <f>'[1]GHG Dashboard Data - Inventory'!CC161</f>
        <v>0</v>
      </c>
      <c r="CB176" s="303">
        <f>'[1]GHG Dashboard Data - Inventory'!CD161</f>
        <v>0</v>
      </c>
      <c r="CC176" s="303">
        <f>'[1]GHG Dashboard Data - Inventory'!CE161</f>
        <v>0</v>
      </c>
      <c r="CD176" s="303">
        <f>'[1]GHG Dashboard Data - Inventory'!CF161</f>
        <v>0</v>
      </c>
      <c r="CE176" s="303">
        <f>'[1]GHG Dashboard Data - Inventory'!CG161</f>
        <v>0</v>
      </c>
      <c r="CF176" s="303">
        <f>'[1]GHG Dashboard Data - Inventory'!CH161</f>
        <v>0</v>
      </c>
      <c r="CG176" s="304">
        <f>'[1]GHG Dashboard Data - Inventory'!CI161</f>
        <v>0</v>
      </c>
      <c r="CH176" s="304">
        <f>'[1]GHG Dashboard Data - Inventory'!CK161</f>
        <v>0</v>
      </c>
      <c r="CI176" s="304">
        <f>SUM('[1]GHG Dashboard Data - Inventory'!CL161:CM161)</f>
        <v>0</v>
      </c>
      <c r="CJ176" s="304">
        <f>'[1]GHG Dashboard Data - Inventory'!CN161</f>
        <v>0</v>
      </c>
      <c r="CK176" s="304">
        <f>'[1]GHG Dashboard Data - Inventory'!CO161</f>
        <v>0</v>
      </c>
      <c r="CL176" s="302">
        <f>'[1]GHG Dashboard Data - Inventory'!CP161</f>
        <v>0</v>
      </c>
      <c r="CM176" s="302">
        <f>'[1]GHG Dashboard Data - Inventory'!CQ161</f>
        <v>0</v>
      </c>
      <c r="CN176" s="302">
        <f>'[1]GHG Dashboard Data - Inventory'!CR161</f>
        <v>0</v>
      </c>
      <c r="CO176" s="302">
        <f>'[1]GHG Dashboard Data - Inventory'!CS161</f>
        <v>0</v>
      </c>
      <c r="CP176" s="302">
        <f>'[1]GHG Dashboard Data - Inventory'!CT161</f>
        <v>0</v>
      </c>
      <c r="CQ176" s="302">
        <f>'[1]GHG Dashboard Data - Inventory'!CU161</f>
        <v>0</v>
      </c>
      <c r="CR176" s="302">
        <f>'[1]GHG Dashboard Data - Inventory'!CV161</f>
        <v>0</v>
      </c>
      <c r="CS176" s="302">
        <f>'[1]GHG Dashboard Data - Inventory'!CW161</f>
        <v>0</v>
      </c>
      <c r="CT176" s="302">
        <f>'[1]GHG Dashboard Data - Inventory'!CX161</f>
        <v>0</v>
      </c>
      <c r="CU176" s="302">
        <f>'[1]GHG Dashboard Data - Inventory'!CY161</f>
        <v>0</v>
      </c>
      <c r="CV176" s="302">
        <f>'[1]GHG Dashboard Data - Inventory'!CZ161</f>
        <v>0</v>
      </c>
      <c r="CW176" s="302">
        <f>'[1]GHG Dashboard Data - Inventory'!DA161</f>
        <v>0</v>
      </c>
      <c r="CX176" s="302">
        <f>'[1]GHG Dashboard Data - Inventory'!DB161</f>
        <v>0</v>
      </c>
      <c r="CY176" s="302">
        <f>'[1]GHG Dashboard Data - Inventory'!DC161</f>
        <v>0</v>
      </c>
      <c r="CZ176" s="302">
        <f>'[1]GHG Dashboard Data - Inventory'!DD161</f>
        <v>0</v>
      </c>
      <c r="DA176" s="302">
        <f>'[1]GHG Dashboard Data - Inventory'!DE161</f>
        <v>0</v>
      </c>
      <c r="DB176" s="302">
        <f>'[1]GHG Dashboard Data - Inventory'!DF161</f>
        <v>0</v>
      </c>
      <c r="DC176" s="305">
        <f>'[1]GHG Dashboard Data - Inventory'!DG161</f>
        <v>0</v>
      </c>
      <c r="DD176" s="305">
        <f>'[1]GHG Dashboard Data - Inventory'!DH161</f>
        <v>0</v>
      </c>
      <c r="DE176" s="305">
        <f>'[1]GHG Dashboard Data - Inventory'!DI161</f>
        <v>0</v>
      </c>
      <c r="DF176" s="305">
        <f>'[1]GHG Dashboard Data - Inventory'!DJ161</f>
        <v>0</v>
      </c>
      <c r="DG176" s="305">
        <f>'[1]GHG Dashboard Data - Inventory'!DK161</f>
        <v>0</v>
      </c>
      <c r="DH176" s="305">
        <f>'[1]GHG Dashboard Data - Inventory'!DL161</f>
        <v>0</v>
      </c>
      <c r="DI176" s="305">
        <f>'[1]GHG Dashboard Data - Inventory'!DM161</f>
        <v>0</v>
      </c>
      <c r="DJ176" s="305">
        <f>'[1]GHG Dashboard Data - Inventory'!DN161</f>
        <v>0</v>
      </c>
      <c r="DK176" s="305">
        <f>'[1]GHG Dashboard Data - Inventory'!DO161</f>
        <v>0</v>
      </c>
      <c r="DL176" s="305">
        <f>'[1]GHG Dashboard Data - Inventory'!DP161</f>
        <v>0</v>
      </c>
      <c r="DM176" s="305">
        <f>'[1]GHG Dashboard Data - Inventory'!DQ161</f>
        <v>0</v>
      </c>
      <c r="DN176" s="305">
        <f>'[1]GHG Dashboard Data - Inventory'!DR161</f>
        <v>0</v>
      </c>
      <c r="DO176" s="305">
        <f>'[1]GHG Dashboard Data - Inventory'!DS161</f>
        <v>0</v>
      </c>
      <c r="DP176" s="305">
        <f>'[1]GHG Dashboard Data - Inventory'!DT161</f>
        <v>0</v>
      </c>
      <c r="DQ176" s="305">
        <f>'[1]GHG Dashboard Data - Inventory'!DU161</f>
        <v>0</v>
      </c>
      <c r="DR176" s="305">
        <f>'[1]GHG Dashboard Data - Inventory'!DV161</f>
        <v>0</v>
      </c>
      <c r="DS176" s="305">
        <f>'[1]GHG Dashboard Data - Inventory'!DW161</f>
        <v>0</v>
      </c>
      <c r="DT176" s="305">
        <f>'[1]GHG Dashboard Data - Inventory'!DX161</f>
        <v>0</v>
      </c>
      <c r="DU176" s="305">
        <f>'[1]GHG Dashboard Data - Inventory'!DY161</f>
        <v>0</v>
      </c>
      <c r="DV176" s="305">
        <f>'[1]GHG Dashboard Data - Inventory'!DZ161</f>
        <v>0</v>
      </c>
      <c r="DW176" s="305">
        <f>'[1]GHG Dashboard Data - Inventory'!EA161</f>
        <v>0</v>
      </c>
      <c r="DX176" s="305">
        <f>'[1]GHG Dashboard Data - Inventory'!EB161</f>
        <v>0</v>
      </c>
      <c r="DY176" s="306">
        <f>'[1]GHG Dashboard Data - Inventory'!EC161</f>
        <v>0</v>
      </c>
      <c r="DZ176" s="307">
        <f>'[1]GHG Dashboard Data - Inventory'!ED161</f>
        <v>0</v>
      </c>
      <c r="EA176" s="307">
        <f>'[1]GHG Dashboard Data - Inventory'!EE161</f>
        <v>0</v>
      </c>
      <c r="EB176" s="307">
        <f>'[1]GHG Dashboard Data - Inventory'!EF161</f>
        <v>0</v>
      </c>
      <c r="EC176" s="307">
        <f>'[1]GHG Dashboard Data - Inventory'!EG161</f>
        <v>0</v>
      </c>
      <c r="ED176" s="307">
        <f>'[1]GHG Dashboard Data - Inventory'!EH161</f>
        <v>0</v>
      </c>
      <c r="EE176" s="307">
        <f>'[1]GHG Dashboard Data - Inventory'!EI161</f>
        <v>0</v>
      </c>
      <c r="EF176" s="307">
        <f>'[1]GHG Dashboard Data - Inventory'!EJ161</f>
        <v>0</v>
      </c>
      <c r="EG176" s="307">
        <f>'[1]GHG Dashboard Data - Inventory'!EK161</f>
        <v>0</v>
      </c>
      <c r="EH176" s="307">
        <f>'[1]GHG Dashboard Data - Inventory'!EL161</f>
        <v>0</v>
      </c>
      <c r="EI176" s="307">
        <f>'[1]GHG Dashboard Data - Inventory'!EM161</f>
        <v>0</v>
      </c>
      <c r="EJ176" s="307">
        <f>'[1]GHG Dashboard Data - Inventory'!EN161</f>
        <v>0</v>
      </c>
      <c r="EK176" s="307">
        <f>'[1]GHG Dashboard Data - Inventory'!EO161</f>
        <v>0</v>
      </c>
      <c r="EL176" s="307">
        <f>'[1]GHG Dashboard Data - Inventory'!EP161</f>
        <v>0</v>
      </c>
      <c r="EM176" s="307">
        <f>'[1]GHG Dashboard Data - Inventory'!EQ161</f>
        <v>0</v>
      </c>
      <c r="EN176" s="307">
        <f>'[1]GHG Dashboard Data - Inventory'!ER161</f>
        <v>0</v>
      </c>
      <c r="EO176" s="307">
        <f>'[1]GHG Dashboard Data - Inventory'!ES161</f>
        <v>0</v>
      </c>
      <c r="EP176" s="307">
        <f>'[1]GHG Dashboard Data - Inventory'!ET161</f>
        <v>0</v>
      </c>
      <c r="EQ176" s="307">
        <f>'[1]GHG Dashboard Data - Inventory'!EU161</f>
        <v>0</v>
      </c>
      <c r="ER176" s="307">
        <f>'[1]GHG Dashboard Data - Inventory'!EV161</f>
        <v>0</v>
      </c>
      <c r="ES176" s="307">
        <f>'[1]GHG Dashboard Data - Inventory'!EW161</f>
        <v>0</v>
      </c>
      <c r="ET176" s="307">
        <f>'[1]GHG Dashboard Data - Inventory'!EX161</f>
        <v>0</v>
      </c>
      <c r="EU176" s="307">
        <f>'[1]GHG Dashboard Data - Inventory'!EY161</f>
        <v>0</v>
      </c>
      <c r="EV176" s="307">
        <f>'[1]GHG Dashboard Data - Inventory'!EZ161</f>
        <v>0</v>
      </c>
      <c r="EW176" s="308">
        <f t="shared" si="117"/>
        <v>0</v>
      </c>
      <c r="EX176" s="309">
        <f>'[1]GHG Dashboard Data - Inventory'!FA161</f>
        <v>0</v>
      </c>
      <c r="EY176" s="309">
        <f>'[1]GHG Dashboard Data - Inventory'!FB161</f>
        <v>0</v>
      </c>
      <c r="EZ176" s="309">
        <f>'[1]GHG Dashboard Data - Inventory'!FC161</f>
        <v>0</v>
      </c>
      <c r="FA176" s="309">
        <f>'[1]GHG Dashboard Data - Inventory'!FD161</f>
        <v>0</v>
      </c>
      <c r="FB176" s="309">
        <f>'[1]GHG Dashboard Data - Inventory'!FE161</f>
        <v>0</v>
      </c>
      <c r="FC176" s="309">
        <f>'[1]GHG Dashboard Data - Inventory'!FF161</f>
        <v>0</v>
      </c>
      <c r="FD176" s="309">
        <f>'[1]GHG Dashboard Data - Inventory'!FG161</f>
        <v>0</v>
      </c>
      <c r="FE176" s="309">
        <f>'[1]GHG Dashboard Data - Inventory'!FH161</f>
        <v>0</v>
      </c>
      <c r="FF176" s="309">
        <f>'[1]GHG Dashboard Data - Inventory'!B161</f>
        <v>0</v>
      </c>
      <c r="FG176" s="31" t="str">
        <f>IFERROR(VLOOKUP(E176,'Climate data-must not modify'!A:D,4,FALSE),"")</f>
        <v/>
      </c>
      <c r="FH176" s="31" t="str">
        <f t="shared" si="118"/>
        <v/>
      </c>
      <c r="FI176" s="31" t="str">
        <f t="shared" si="119"/>
        <v/>
      </c>
      <c r="FJ176" s="35"/>
    </row>
    <row r="177" spans="1:166" s="31" customFormat="1">
      <c r="A177" s="31">
        <f t="shared" si="113"/>
        <v>11</v>
      </c>
      <c r="B177" s="31">
        <f t="shared" si="114"/>
        <v>162</v>
      </c>
      <c r="C177" s="34" t="str">
        <f t="shared" si="115"/>
        <v>0_0</v>
      </c>
      <c r="D177" s="231">
        <f>'[1]GHG Dashboard Data - Inventory'!H162</f>
        <v>0</v>
      </c>
      <c r="E177" s="156">
        <f>'[1]GHG Dashboard Data - Inventory'!C162</f>
        <v>0</v>
      </c>
      <c r="F177" s="156">
        <f>'[1]GHG Dashboard Data - Inventory'!D162</f>
        <v>0</v>
      </c>
      <c r="G177" s="156">
        <f>'[1]GHG Dashboard Data - Inventory'!E162</f>
        <v>0</v>
      </c>
      <c r="H177" s="156">
        <f>'[1]GHG Dashboard Data - Inventory'!K162</f>
        <v>0</v>
      </c>
      <c r="I177" s="156">
        <f>'[1]GHG Dashboard Data - Inventory'!L162</f>
        <v>0</v>
      </c>
      <c r="J177" s="156">
        <f>'[1]GHG Dashboard Data - Inventory'!M162/1000000</f>
        <v>0</v>
      </c>
      <c r="K177" s="156">
        <f>'[1]GHG Dashboard Data - Inventory'!J162</f>
        <v>0</v>
      </c>
      <c r="L177" s="148">
        <f>'[1]GHG Dashboard Data - Inventory'!N162</f>
        <v>0</v>
      </c>
      <c r="M177" s="148">
        <f>'[1]GHG Dashboard Data - Inventory'!O162</f>
        <v>0</v>
      </c>
      <c r="N177" s="149">
        <f>'[1]GHG Dashboard Data - Inventory'!P162</f>
        <v>0</v>
      </c>
      <c r="O177" s="148">
        <f>'[1]GHG Dashboard Data - Inventory'!Q162</f>
        <v>0</v>
      </c>
      <c r="P177" s="148">
        <f>'[1]GHG Dashboard Data - Inventory'!R162</f>
        <v>0</v>
      </c>
      <c r="Q177" s="149">
        <f>'[1]GHG Dashboard Data - Inventory'!S162</f>
        <v>0</v>
      </c>
      <c r="R177" s="148">
        <f>'[1]GHG Dashboard Data - Inventory'!T162</f>
        <v>0</v>
      </c>
      <c r="S177" s="148">
        <f>'[1]GHG Dashboard Data - Inventory'!U162</f>
        <v>0</v>
      </c>
      <c r="T177" s="149">
        <f>'[1]GHG Dashboard Data - Inventory'!V162</f>
        <v>0</v>
      </c>
      <c r="U177" s="148">
        <f>'[1]GHG Dashboard Data - Inventory'!W162</f>
        <v>0</v>
      </c>
      <c r="V177" s="148">
        <f>'[1]GHG Dashboard Data - Inventory'!X162</f>
        <v>0</v>
      </c>
      <c r="W177" s="149">
        <f>'[1]GHG Dashboard Data - Inventory'!Y162</f>
        <v>0</v>
      </c>
      <c r="X177" s="150">
        <f>'[1]GHG Dashboard Data - Inventory'!Z162</f>
        <v>0</v>
      </c>
      <c r="Y177" s="148">
        <f>'[1]GHG Dashboard Data - Inventory'!AA162</f>
        <v>0</v>
      </c>
      <c r="Z177" s="148">
        <f>'[1]GHG Dashboard Data - Inventory'!AB162</f>
        <v>0</v>
      </c>
      <c r="AA177" s="149">
        <f>'[1]GHG Dashboard Data - Inventory'!AC162</f>
        <v>0</v>
      </c>
      <c r="AB177" s="148">
        <f>'[1]GHG Dashboard Data - Inventory'!AD162</f>
        <v>0</v>
      </c>
      <c r="AC177" s="148">
        <f>'[1]GHG Dashboard Data - Inventory'!AE162</f>
        <v>0</v>
      </c>
      <c r="AD177" s="149">
        <f>'[1]GHG Dashboard Data - Inventory'!AF162</f>
        <v>0</v>
      </c>
      <c r="AE177" s="148">
        <f>'[1]GHG Dashboard Data - Inventory'!AG162</f>
        <v>0</v>
      </c>
      <c r="AF177" s="148">
        <f>'[1]GHG Dashboard Data - Inventory'!AH162</f>
        <v>0</v>
      </c>
      <c r="AG177" s="148">
        <f>'[1]GHG Dashboard Data - Inventory'!AI162</f>
        <v>0</v>
      </c>
      <c r="AH177" s="148">
        <f>'[1]GHG Dashboard Data - Inventory'!AJ162</f>
        <v>0</v>
      </c>
      <c r="AI177" s="149">
        <f>'[1]GHG Dashboard Data - Inventory'!AK162</f>
        <v>0</v>
      </c>
      <c r="AJ177" s="148">
        <f>'[1]GHG Dashboard Data - Inventory'!AL162</f>
        <v>0</v>
      </c>
      <c r="AK177" s="148">
        <f>'[1]GHG Dashboard Data - Inventory'!AM162</f>
        <v>0</v>
      </c>
      <c r="AL177" s="149">
        <f>'[1]GHG Dashboard Data - Inventory'!AN162</f>
        <v>0</v>
      </c>
      <c r="AM177" s="148">
        <f>'[1]GHG Dashboard Data - Inventory'!AO162</f>
        <v>0</v>
      </c>
      <c r="AN177" s="148">
        <f>'[1]GHG Dashboard Data - Inventory'!AP162</f>
        <v>0</v>
      </c>
      <c r="AO177" s="149">
        <f>'[1]GHG Dashboard Data - Inventory'!AQ162</f>
        <v>0</v>
      </c>
      <c r="AP177" s="148">
        <f>'[1]GHG Dashboard Data - Inventory'!AR162</f>
        <v>0</v>
      </c>
      <c r="AQ177" s="148">
        <f>'[1]GHG Dashboard Data - Inventory'!AS162</f>
        <v>0</v>
      </c>
      <c r="AR177" s="149">
        <f>'[1]GHG Dashboard Data - Inventory'!AT162</f>
        <v>0</v>
      </c>
      <c r="AS177" s="148">
        <f>'[1]GHG Dashboard Data - Inventory'!AU162</f>
        <v>0</v>
      </c>
      <c r="AT177" s="148">
        <f>'[1]GHG Dashboard Data - Inventory'!AV162</f>
        <v>0</v>
      </c>
      <c r="AU177" s="149">
        <f>'[1]GHG Dashboard Data - Inventory'!AW162</f>
        <v>0</v>
      </c>
      <c r="AV177" s="148">
        <f>'[1]GHG Dashboard Data - Inventory'!AX162</f>
        <v>0</v>
      </c>
      <c r="AW177" s="148">
        <f>'[1]GHG Dashboard Data - Inventory'!AY162</f>
        <v>0</v>
      </c>
      <c r="AX177" s="150">
        <f>'[1]GHG Dashboard Data - Inventory'!AZ162</f>
        <v>0</v>
      </c>
      <c r="AY177" s="148">
        <f>'[1]GHG Dashboard Data - Inventory'!BA162</f>
        <v>0</v>
      </c>
      <c r="AZ177" s="148">
        <f>'[1]GHG Dashboard Data - Inventory'!BB162</f>
        <v>0</v>
      </c>
      <c r="BA177" s="150">
        <f>'[1]GHG Dashboard Data - Inventory'!BC162</f>
        <v>0</v>
      </c>
      <c r="BB177" s="148">
        <f>'[1]GHG Dashboard Data - Inventory'!BD162</f>
        <v>0</v>
      </c>
      <c r="BC177" s="148">
        <f>'[1]GHG Dashboard Data - Inventory'!BE162</f>
        <v>0</v>
      </c>
      <c r="BD177" s="150">
        <f>'[1]GHG Dashboard Data - Inventory'!BF162</f>
        <v>0</v>
      </c>
      <c r="BE177" s="148">
        <f>'[1]GHG Dashboard Data - Inventory'!BG162</f>
        <v>0</v>
      </c>
      <c r="BF177" s="148">
        <f>'[1]GHG Dashboard Data - Inventory'!BH162</f>
        <v>0</v>
      </c>
      <c r="BG177" s="150">
        <f>'[1]GHG Dashboard Data - Inventory'!BI162</f>
        <v>0</v>
      </c>
      <c r="BH177" s="149">
        <f>'[1]GHG Dashboard Data - Inventory'!BJ162</f>
        <v>0</v>
      </c>
      <c r="BI177" s="149">
        <f>'[1]GHG Dashboard Data - Inventory'!BK162</f>
        <v>0</v>
      </c>
      <c r="BJ177" s="149">
        <f>'[1]GHG Dashboard Data - Inventory'!BL162</f>
        <v>0</v>
      </c>
      <c r="BK177" s="149">
        <f>'[1]GHG Dashboard Data - Inventory'!BM162</f>
        <v>0</v>
      </c>
      <c r="BL177" s="149">
        <f>'[1]GHG Dashboard Data - Inventory'!BN162</f>
        <v>0</v>
      </c>
      <c r="BM177" s="151">
        <f>'[1]GHG Dashboard Data - Inventory'!BO162</f>
        <v>0</v>
      </c>
      <c r="BN177" s="269">
        <f>'[1]GHG Dashboard Data - Inventory'!BP162</f>
        <v>0</v>
      </c>
      <c r="BO177" s="269">
        <f>'[1]GHG Dashboard Data - Inventory'!BQ162</f>
        <v>0</v>
      </c>
      <c r="BP177" s="269">
        <f>'[1]GHG Dashboard Data - Inventory'!BR162</f>
        <v>0</v>
      </c>
      <c r="BQ177" s="269">
        <f>'[1]GHG Dashboard Data - Inventory'!BS162</f>
        <v>0</v>
      </c>
      <c r="BR177" s="269">
        <f>'[1]GHG Dashboard Data - Inventory'!BT162</f>
        <v>0</v>
      </c>
      <c r="BS177" s="269">
        <f>'[1]GHG Dashboard Data - Inventory'!BU162</f>
        <v>0</v>
      </c>
      <c r="BT177" s="152" t="str">
        <f t="shared" si="116"/>
        <v>0_0</v>
      </c>
      <c r="BU177" s="152">
        <f>'[1]GHG Dashboard Data - Inventory'!BW162</f>
        <v>0</v>
      </c>
      <c r="BV177" s="152">
        <f>'[1]GHG Dashboard Data - Inventory'!BX162</f>
        <v>0</v>
      </c>
      <c r="BW177" s="152">
        <f>'[1]GHG Dashboard Data - Inventory'!BY162</f>
        <v>0</v>
      </c>
      <c r="BX177" s="152">
        <f>'[1]GHG Dashboard Data - Inventory'!BZ162</f>
        <v>0</v>
      </c>
      <c r="BY177" s="302">
        <f>'[1]GHG Dashboard Data - Inventory'!CA162</f>
        <v>0</v>
      </c>
      <c r="BZ177" s="302">
        <f>'[1]GHG Dashboard Data - Inventory'!CB162</f>
        <v>0</v>
      </c>
      <c r="CA177" s="302">
        <f>'[1]GHG Dashboard Data - Inventory'!CC162</f>
        <v>0</v>
      </c>
      <c r="CB177" s="303">
        <f>'[1]GHG Dashboard Data - Inventory'!CD162</f>
        <v>0</v>
      </c>
      <c r="CC177" s="303">
        <f>'[1]GHG Dashboard Data - Inventory'!CE162</f>
        <v>0</v>
      </c>
      <c r="CD177" s="303">
        <f>'[1]GHG Dashboard Data - Inventory'!CF162</f>
        <v>0</v>
      </c>
      <c r="CE177" s="303">
        <f>'[1]GHG Dashboard Data - Inventory'!CG162</f>
        <v>0</v>
      </c>
      <c r="CF177" s="303">
        <f>'[1]GHG Dashboard Data - Inventory'!CH162</f>
        <v>0</v>
      </c>
      <c r="CG177" s="304">
        <f>'[1]GHG Dashboard Data - Inventory'!CI162</f>
        <v>0</v>
      </c>
      <c r="CH177" s="304">
        <f>'[1]GHG Dashboard Data - Inventory'!CK162</f>
        <v>0</v>
      </c>
      <c r="CI177" s="304">
        <f>SUM('[1]GHG Dashboard Data - Inventory'!CL162:CM162)</f>
        <v>0</v>
      </c>
      <c r="CJ177" s="304">
        <f>'[1]GHG Dashboard Data - Inventory'!CN162</f>
        <v>0</v>
      </c>
      <c r="CK177" s="304">
        <f>'[1]GHG Dashboard Data - Inventory'!CO162</f>
        <v>0</v>
      </c>
      <c r="CL177" s="302">
        <f>'[1]GHG Dashboard Data - Inventory'!CP162</f>
        <v>0</v>
      </c>
      <c r="CM177" s="302">
        <f>'[1]GHG Dashboard Data - Inventory'!CQ162</f>
        <v>0</v>
      </c>
      <c r="CN177" s="302">
        <f>'[1]GHG Dashboard Data - Inventory'!CR162</f>
        <v>0</v>
      </c>
      <c r="CO177" s="302">
        <f>'[1]GHG Dashboard Data - Inventory'!CS162</f>
        <v>0</v>
      </c>
      <c r="CP177" s="302">
        <f>'[1]GHG Dashboard Data - Inventory'!CT162</f>
        <v>0</v>
      </c>
      <c r="CQ177" s="302">
        <f>'[1]GHG Dashboard Data - Inventory'!CU162</f>
        <v>0</v>
      </c>
      <c r="CR177" s="302">
        <f>'[1]GHG Dashboard Data - Inventory'!CV162</f>
        <v>0</v>
      </c>
      <c r="CS177" s="302">
        <f>'[1]GHG Dashboard Data - Inventory'!CW162</f>
        <v>0</v>
      </c>
      <c r="CT177" s="302">
        <f>'[1]GHG Dashboard Data - Inventory'!CX162</f>
        <v>0</v>
      </c>
      <c r="CU177" s="302">
        <f>'[1]GHG Dashboard Data - Inventory'!CY162</f>
        <v>0</v>
      </c>
      <c r="CV177" s="302">
        <f>'[1]GHG Dashboard Data - Inventory'!CZ162</f>
        <v>0</v>
      </c>
      <c r="CW177" s="302">
        <f>'[1]GHG Dashboard Data - Inventory'!DA162</f>
        <v>0</v>
      </c>
      <c r="CX177" s="302">
        <f>'[1]GHG Dashboard Data - Inventory'!DB162</f>
        <v>0</v>
      </c>
      <c r="CY177" s="302">
        <f>'[1]GHG Dashboard Data - Inventory'!DC162</f>
        <v>0</v>
      </c>
      <c r="CZ177" s="302">
        <f>'[1]GHG Dashboard Data - Inventory'!DD162</f>
        <v>0</v>
      </c>
      <c r="DA177" s="302">
        <f>'[1]GHG Dashboard Data - Inventory'!DE162</f>
        <v>0</v>
      </c>
      <c r="DB177" s="302">
        <f>'[1]GHG Dashboard Data - Inventory'!DF162</f>
        <v>0</v>
      </c>
      <c r="DC177" s="305">
        <f>'[1]GHG Dashboard Data - Inventory'!DG162</f>
        <v>0</v>
      </c>
      <c r="DD177" s="305">
        <f>'[1]GHG Dashboard Data - Inventory'!DH162</f>
        <v>0</v>
      </c>
      <c r="DE177" s="305">
        <f>'[1]GHG Dashboard Data - Inventory'!DI162</f>
        <v>0</v>
      </c>
      <c r="DF177" s="305">
        <f>'[1]GHG Dashboard Data - Inventory'!DJ162</f>
        <v>0</v>
      </c>
      <c r="DG177" s="305">
        <f>'[1]GHG Dashboard Data - Inventory'!DK162</f>
        <v>0</v>
      </c>
      <c r="DH177" s="305">
        <f>'[1]GHG Dashboard Data - Inventory'!DL162</f>
        <v>0</v>
      </c>
      <c r="DI177" s="305">
        <f>'[1]GHG Dashboard Data - Inventory'!DM162</f>
        <v>0</v>
      </c>
      <c r="DJ177" s="305">
        <f>'[1]GHG Dashboard Data - Inventory'!DN162</f>
        <v>0</v>
      </c>
      <c r="DK177" s="305">
        <f>'[1]GHG Dashboard Data - Inventory'!DO162</f>
        <v>0</v>
      </c>
      <c r="DL177" s="305">
        <f>'[1]GHG Dashboard Data - Inventory'!DP162</f>
        <v>0</v>
      </c>
      <c r="DM177" s="305">
        <f>'[1]GHG Dashboard Data - Inventory'!DQ162</f>
        <v>0</v>
      </c>
      <c r="DN177" s="305">
        <f>'[1]GHG Dashboard Data - Inventory'!DR162</f>
        <v>0</v>
      </c>
      <c r="DO177" s="305">
        <f>'[1]GHG Dashboard Data - Inventory'!DS162</f>
        <v>0</v>
      </c>
      <c r="DP177" s="305">
        <f>'[1]GHG Dashboard Data - Inventory'!DT162</f>
        <v>0</v>
      </c>
      <c r="DQ177" s="305">
        <f>'[1]GHG Dashboard Data - Inventory'!DU162</f>
        <v>0</v>
      </c>
      <c r="DR177" s="305">
        <f>'[1]GHG Dashboard Data - Inventory'!DV162</f>
        <v>0</v>
      </c>
      <c r="DS177" s="305">
        <f>'[1]GHG Dashboard Data - Inventory'!DW162</f>
        <v>0</v>
      </c>
      <c r="DT177" s="305">
        <f>'[1]GHG Dashboard Data - Inventory'!DX162</f>
        <v>0</v>
      </c>
      <c r="DU177" s="305">
        <f>'[1]GHG Dashboard Data - Inventory'!DY162</f>
        <v>0</v>
      </c>
      <c r="DV177" s="305">
        <f>'[1]GHG Dashboard Data - Inventory'!DZ162</f>
        <v>0</v>
      </c>
      <c r="DW177" s="305">
        <f>'[1]GHG Dashboard Data - Inventory'!EA162</f>
        <v>0</v>
      </c>
      <c r="DX177" s="305">
        <f>'[1]GHG Dashboard Data - Inventory'!EB162</f>
        <v>0</v>
      </c>
      <c r="DY177" s="306">
        <f>'[1]GHG Dashboard Data - Inventory'!EC162</f>
        <v>0</v>
      </c>
      <c r="DZ177" s="307">
        <f>'[1]GHG Dashboard Data - Inventory'!ED162</f>
        <v>0</v>
      </c>
      <c r="EA177" s="307">
        <f>'[1]GHG Dashboard Data - Inventory'!EE162</f>
        <v>0</v>
      </c>
      <c r="EB177" s="307">
        <f>'[1]GHG Dashboard Data - Inventory'!EF162</f>
        <v>0</v>
      </c>
      <c r="EC177" s="307">
        <f>'[1]GHG Dashboard Data - Inventory'!EG162</f>
        <v>0</v>
      </c>
      <c r="ED177" s="307">
        <f>'[1]GHG Dashboard Data - Inventory'!EH162</f>
        <v>0</v>
      </c>
      <c r="EE177" s="307">
        <f>'[1]GHG Dashboard Data - Inventory'!EI162</f>
        <v>0</v>
      </c>
      <c r="EF177" s="307">
        <f>'[1]GHG Dashboard Data - Inventory'!EJ162</f>
        <v>0</v>
      </c>
      <c r="EG177" s="307">
        <f>'[1]GHG Dashboard Data - Inventory'!EK162</f>
        <v>0</v>
      </c>
      <c r="EH177" s="307">
        <f>'[1]GHG Dashboard Data - Inventory'!EL162</f>
        <v>0</v>
      </c>
      <c r="EI177" s="307">
        <f>'[1]GHG Dashboard Data - Inventory'!EM162</f>
        <v>0</v>
      </c>
      <c r="EJ177" s="307">
        <f>'[1]GHG Dashboard Data - Inventory'!EN162</f>
        <v>0</v>
      </c>
      <c r="EK177" s="307">
        <f>'[1]GHG Dashboard Data - Inventory'!EO162</f>
        <v>0</v>
      </c>
      <c r="EL177" s="307">
        <f>'[1]GHG Dashboard Data - Inventory'!EP162</f>
        <v>0</v>
      </c>
      <c r="EM177" s="307">
        <f>'[1]GHG Dashboard Data - Inventory'!EQ162</f>
        <v>0</v>
      </c>
      <c r="EN177" s="307">
        <f>'[1]GHG Dashboard Data - Inventory'!ER162</f>
        <v>0</v>
      </c>
      <c r="EO177" s="307">
        <f>'[1]GHG Dashboard Data - Inventory'!ES162</f>
        <v>0</v>
      </c>
      <c r="EP177" s="307">
        <f>'[1]GHG Dashboard Data - Inventory'!ET162</f>
        <v>0</v>
      </c>
      <c r="EQ177" s="307">
        <f>'[1]GHG Dashboard Data - Inventory'!EU162</f>
        <v>0</v>
      </c>
      <c r="ER177" s="307">
        <f>'[1]GHG Dashboard Data - Inventory'!EV162</f>
        <v>0</v>
      </c>
      <c r="ES177" s="307">
        <f>'[1]GHG Dashboard Data - Inventory'!EW162</f>
        <v>0</v>
      </c>
      <c r="ET177" s="307">
        <f>'[1]GHG Dashboard Data - Inventory'!EX162</f>
        <v>0</v>
      </c>
      <c r="EU177" s="307">
        <f>'[1]GHG Dashboard Data - Inventory'!EY162</f>
        <v>0</v>
      </c>
      <c r="EV177" s="307">
        <f>'[1]GHG Dashboard Data - Inventory'!EZ162</f>
        <v>0</v>
      </c>
      <c r="EW177" s="308">
        <f t="shared" si="117"/>
        <v>0</v>
      </c>
      <c r="EX177" s="309">
        <f>'[1]GHG Dashboard Data - Inventory'!FA162</f>
        <v>0</v>
      </c>
      <c r="EY177" s="309">
        <f>'[1]GHG Dashboard Data - Inventory'!FB162</f>
        <v>0</v>
      </c>
      <c r="EZ177" s="309">
        <f>'[1]GHG Dashboard Data - Inventory'!FC162</f>
        <v>0</v>
      </c>
      <c r="FA177" s="309">
        <f>'[1]GHG Dashboard Data - Inventory'!FD162</f>
        <v>0</v>
      </c>
      <c r="FB177" s="309">
        <f>'[1]GHG Dashboard Data - Inventory'!FE162</f>
        <v>0</v>
      </c>
      <c r="FC177" s="309">
        <f>'[1]GHG Dashboard Data - Inventory'!FF162</f>
        <v>0</v>
      </c>
      <c r="FD177" s="309">
        <f>'[1]GHG Dashboard Data - Inventory'!FG162</f>
        <v>0</v>
      </c>
      <c r="FE177" s="309">
        <f>'[1]GHG Dashboard Data - Inventory'!FH162</f>
        <v>0</v>
      </c>
      <c r="FF177" s="309">
        <f>'[1]GHG Dashboard Data - Inventory'!B162</f>
        <v>0</v>
      </c>
      <c r="FG177" s="31" t="str">
        <f>IFERROR(VLOOKUP(E177,'Climate data-must not modify'!A:D,4,FALSE),"")</f>
        <v/>
      </c>
      <c r="FH177" s="31" t="str">
        <f t="shared" si="118"/>
        <v/>
      </c>
      <c r="FI177" s="31" t="str">
        <f t="shared" si="119"/>
        <v/>
      </c>
      <c r="FJ177" s="35"/>
    </row>
    <row r="178" spans="1:166" s="31" customFormat="1">
      <c r="A178" s="31">
        <f t="shared" si="113"/>
        <v>11</v>
      </c>
      <c r="B178" s="31">
        <f t="shared" si="114"/>
        <v>163</v>
      </c>
      <c r="C178" s="34" t="str">
        <f t="shared" si="115"/>
        <v>0_0</v>
      </c>
      <c r="D178" s="231">
        <f>'[1]GHG Dashboard Data - Inventory'!H163</f>
        <v>0</v>
      </c>
      <c r="E178" s="156">
        <f>'[1]GHG Dashboard Data - Inventory'!C163</f>
        <v>0</v>
      </c>
      <c r="F178" s="156">
        <f>'[1]GHG Dashboard Data - Inventory'!D163</f>
        <v>0</v>
      </c>
      <c r="G178" s="156">
        <f>'[1]GHG Dashboard Data - Inventory'!E163</f>
        <v>0</v>
      </c>
      <c r="H178" s="156">
        <f>'[1]GHG Dashboard Data - Inventory'!K163</f>
        <v>0</v>
      </c>
      <c r="I178" s="156">
        <f>'[1]GHG Dashboard Data - Inventory'!L163</f>
        <v>0</v>
      </c>
      <c r="J178" s="156">
        <f>'[1]GHG Dashboard Data - Inventory'!M163/1000000</f>
        <v>0</v>
      </c>
      <c r="K178" s="156">
        <f>'[1]GHG Dashboard Data - Inventory'!J163</f>
        <v>0</v>
      </c>
      <c r="L178" s="148">
        <f>'[1]GHG Dashboard Data - Inventory'!N163</f>
        <v>0</v>
      </c>
      <c r="M178" s="148">
        <f>'[1]GHG Dashboard Data - Inventory'!O163</f>
        <v>0</v>
      </c>
      <c r="N178" s="149">
        <f>'[1]GHG Dashboard Data - Inventory'!P163</f>
        <v>0</v>
      </c>
      <c r="O178" s="148">
        <f>'[1]GHG Dashboard Data - Inventory'!Q163</f>
        <v>0</v>
      </c>
      <c r="P178" s="148">
        <f>'[1]GHG Dashboard Data - Inventory'!R163</f>
        <v>0</v>
      </c>
      <c r="Q178" s="149">
        <f>'[1]GHG Dashboard Data - Inventory'!S163</f>
        <v>0</v>
      </c>
      <c r="R178" s="148">
        <f>'[1]GHG Dashboard Data - Inventory'!T163</f>
        <v>0</v>
      </c>
      <c r="S178" s="148">
        <f>'[1]GHG Dashboard Data - Inventory'!U163</f>
        <v>0</v>
      </c>
      <c r="T178" s="149">
        <f>'[1]GHG Dashboard Data - Inventory'!V163</f>
        <v>0</v>
      </c>
      <c r="U178" s="148">
        <f>'[1]GHG Dashboard Data - Inventory'!W163</f>
        <v>0</v>
      </c>
      <c r="V178" s="148">
        <f>'[1]GHG Dashboard Data - Inventory'!X163</f>
        <v>0</v>
      </c>
      <c r="W178" s="149">
        <f>'[1]GHG Dashboard Data - Inventory'!Y163</f>
        <v>0</v>
      </c>
      <c r="X178" s="150">
        <f>'[1]GHG Dashboard Data - Inventory'!Z163</f>
        <v>0</v>
      </c>
      <c r="Y178" s="148">
        <f>'[1]GHG Dashboard Data - Inventory'!AA163</f>
        <v>0</v>
      </c>
      <c r="Z178" s="148">
        <f>'[1]GHG Dashboard Data - Inventory'!AB163</f>
        <v>0</v>
      </c>
      <c r="AA178" s="149">
        <f>'[1]GHG Dashboard Data - Inventory'!AC163</f>
        <v>0</v>
      </c>
      <c r="AB178" s="148">
        <f>'[1]GHG Dashboard Data - Inventory'!AD163</f>
        <v>0</v>
      </c>
      <c r="AC178" s="148">
        <f>'[1]GHG Dashboard Data - Inventory'!AE163</f>
        <v>0</v>
      </c>
      <c r="AD178" s="149">
        <f>'[1]GHG Dashboard Data - Inventory'!AF163</f>
        <v>0</v>
      </c>
      <c r="AE178" s="148">
        <f>'[1]GHG Dashboard Data - Inventory'!AG163</f>
        <v>0</v>
      </c>
      <c r="AF178" s="148">
        <f>'[1]GHG Dashboard Data - Inventory'!AH163</f>
        <v>0</v>
      </c>
      <c r="AG178" s="148">
        <f>'[1]GHG Dashboard Data - Inventory'!AI163</f>
        <v>0</v>
      </c>
      <c r="AH178" s="148">
        <f>'[1]GHG Dashboard Data - Inventory'!AJ163</f>
        <v>0</v>
      </c>
      <c r="AI178" s="149">
        <f>'[1]GHG Dashboard Data - Inventory'!AK163</f>
        <v>0</v>
      </c>
      <c r="AJ178" s="148">
        <f>'[1]GHG Dashboard Data - Inventory'!AL163</f>
        <v>0</v>
      </c>
      <c r="AK178" s="148">
        <f>'[1]GHG Dashboard Data - Inventory'!AM163</f>
        <v>0</v>
      </c>
      <c r="AL178" s="149">
        <f>'[1]GHG Dashboard Data - Inventory'!AN163</f>
        <v>0</v>
      </c>
      <c r="AM178" s="148">
        <f>'[1]GHG Dashboard Data - Inventory'!AO163</f>
        <v>0</v>
      </c>
      <c r="AN178" s="148">
        <f>'[1]GHG Dashboard Data - Inventory'!AP163</f>
        <v>0</v>
      </c>
      <c r="AO178" s="149">
        <f>'[1]GHG Dashboard Data - Inventory'!AQ163</f>
        <v>0</v>
      </c>
      <c r="AP178" s="148">
        <f>'[1]GHG Dashboard Data - Inventory'!AR163</f>
        <v>0</v>
      </c>
      <c r="AQ178" s="148">
        <f>'[1]GHG Dashboard Data - Inventory'!AS163</f>
        <v>0</v>
      </c>
      <c r="AR178" s="149">
        <f>'[1]GHG Dashboard Data - Inventory'!AT163</f>
        <v>0</v>
      </c>
      <c r="AS178" s="148">
        <f>'[1]GHG Dashboard Data - Inventory'!AU163</f>
        <v>0</v>
      </c>
      <c r="AT178" s="148">
        <f>'[1]GHG Dashboard Data - Inventory'!AV163</f>
        <v>0</v>
      </c>
      <c r="AU178" s="149">
        <f>'[1]GHG Dashboard Data - Inventory'!AW163</f>
        <v>0</v>
      </c>
      <c r="AV178" s="148">
        <f>'[1]GHG Dashboard Data - Inventory'!AX163</f>
        <v>0</v>
      </c>
      <c r="AW178" s="148">
        <f>'[1]GHG Dashboard Data - Inventory'!AY163</f>
        <v>0</v>
      </c>
      <c r="AX178" s="150">
        <f>'[1]GHG Dashboard Data - Inventory'!AZ163</f>
        <v>0</v>
      </c>
      <c r="AY178" s="148">
        <f>'[1]GHG Dashboard Data - Inventory'!BA163</f>
        <v>0</v>
      </c>
      <c r="AZ178" s="148">
        <f>'[1]GHG Dashboard Data - Inventory'!BB163</f>
        <v>0</v>
      </c>
      <c r="BA178" s="150">
        <f>'[1]GHG Dashboard Data - Inventory'!BC163</f>
        <v>0</v>
      </c>
      <c r="BB178" s="148">
        <f>'[1]GHG Dashboard Data - Inventory'!BD163</f>
        <v>0</v>
      </c>
      <c r="BC178" s="148">
        <f>'[1]GHG Dashboard Data - Inventory'!BE163</f>
        <v>0</v>
      </c>
      <c r="BD178" s="150">
        <f>'[1]GHG Dashboard Data - Inventory'!BF163</f>
        <v>0</v>
      </c>
      <c r="BE178" s="148">
        <f>'[1]GHG Dashboard Data - Inventory'!BG163</f>
        <v>0</v>
      </c>
      <c r="BF178" s="148">
        <f>'[1]GHG Dashboard Data - Inventory'!BH163</f>
        <v>0</v>
      </c>
      <c r="BG178" s="150">
        <f>'[1]GHG Dashboard Data - Inventory'!BI163</f>
        <v>0</v>
      </c>
      <c r="BH178" s="149">
        <f>'[1]GHG Dashboard Data - Inventory'!BJ163</f>
        <v>0</v>
      </c>
      <c r="BI178" s="149">
        <f>'[1]GHG Dashboard Data - Inventory'!BK163</f>
        <v>0</v>
      </c>
      <c r="BJ178" s="149">
        <f>'[1]GHG Dashboard Data - Inventory'!BL163</f>
        <v>0</v>
      </c>
      <c r="BK178" s="149">
        <f>'[1]GHG Dashboard Data - Inventory'!BM163</f>
        <v>0</v>
      </c>
      <c r="BL178" s="149">
        <f>'[1]GHG Dashboard Data - Inventory'!BN163</f>
        <v>0</v>
      </c>
      <c r="BM178" s="151">
        <f>'[1]GHG Dashboard Data - Inventory'!BO163</f>
        <v>0</v>
      </c>
      <c r="BN178" s="269">
        <f>'[1]GHG Dashboard Data - Inventory'!BP163</f>
        <v>0</v>
      </c>
      <c r="BO178" s="269">
        <f>'[1]GHG Dashboard Data - Inventory'!BQ163</f>
        <v>0</v>
      </c>
      <c r="BP178" s="269">
        <f>'[1]GHG Dashboard Data - Inventory'!BR163</f>
        <v>0</v>
      </c>
      <c r="BQ178" s="269">
        <f>'[1]GHG Dashboard Data - Inventory'!BS163</f>
        <v>0</v>
      </c>
      <c r="BR178" s="269">
        <f>'[1]GHG Dashboard Data - Inventory'!BT163</f>
        <v>0</v>
      </c>
      <c r="BS178" s="269">
        <f>'[1]GHG Dashboard Data - Inventory'!BU163</f>
        <v>0</v>
      </c>
      <c r="BT178" s="152" t="str">
        <f t="shared" si="116"/>
        <v>0_0</v>
      </c>
      <c r="BU178" s="152">
        <f>'[1]GHG Dashboard Data - Inventory'!BW163</f>
        <v>0</v>
      </c>
      <c r="BV178" s="152">
        <f>'[1]GHG Dashboard Data - Inventory'!BX163</f>
        <v>0</v>
      </c>
      <c r="BW178" s="152">
        <f>'[1]GHG Dashboard Data - Inventory'!BY163</f>
        <v>0</v>
      </c>
      <c r="BX178" s="152">
        <f>'[1]GHG Dashboard Data - Inventory'!BZ163</f>
        <v>0</v>
      </c>
      <c r="BY178" s="302">
        <f>'[1]GHG Dashboard Data - Inventory'!CA163</f>
        <v>0</v>
      </c>
      <c r="BZ178" s="302">
        <f>'[1]GHG Dashboard Data - Inventory'!CB163</f>
        <v>0</v>
      </c>
      <c r="CA178" s="302">
        <f>'[1]GHG Dashboard Data - Inventory'!CC163</f>
        <v>0</v>
      </c>
      <c r="CB178" s="303">
        <f>'[1]GHG Dashboard Data - Inventory'!CD163</f>
        <v>0</v>
      </c>
      <c r="CC178" s="303">
        <f>'[1]GHG Dashboard Data - Inventory'!CE163</f>
        <v>0</v>
      </c>
      <c r="CD178" s="303">
        <f>'[1]GHG Dashboard Data - Inventory'!CF163</f>
        <v>0</v>
      </c>
      <c r="CE178" s="303">
        <f>'[1]GHG Dashboard Data - Inventory'!CG163</f>
        <v>0</v>
      </c>
      <c r="CF178" s="303">
        <f>'[1]GHG Dashboard Data - Inventory'!CH163</f>
        <v>0</v>
      </c>
      <c r="CG178" s="304">
        <f>'[1]GHG Dashboard Data - Inventory'!CI163</f>
        <v>0</v>
      </c>
      <c r="CH178" s="304">
        <f>'[1]GHG Dashboard Data - Inventory'!CK163</f>
        <v>0</v>
      </c>
      <c r="CI178" s="304">
        <f>SUM('[1]GHG Dashboard Data - Inventory'!CL163:CM163)</f>
        <v>0</v>
      </c>
      <c r="CJ178" s="304">
        <f>'[1]GHG Dashboard Data - Inventory'!CN163</f>
        <v>0</v>
      </c>
      <c r="CK178" s="304">
        <f>'[1]GHG Dashboard Data - Inventory'!CO163</f>
        <v>0</v>
      </c>
      <c r="CL178" s="302">
        <f>'[1]GHG Dashboard Data - Inventory'!CP163</f>
        <v>0</v>
      </c>
      <c r="CM178" s="302">
        <f>'[1]GHG Dashboard Data - Inventory'!CQ163</f>
        <v>0</v>
      </c>
      <c r="CN178" s="302">
        <f>'[1]GHG Dashboard Data - Inventory'!CR163</f>
        <v>0</v>
      </c>
      <c r="CO178" s="302">
        <f>'[1]GHG Dashboard Data - Inventory'!CS163</f>
        <v>0</v>
      </c>
      <c r="CP178" s="302">
        <f>'[1]GHG Dashboard Data - Inventory'!CT163</f>
        <v>0</v>
      </c>
      <c r="CQ178" s="302">
        <f>'[1]GHG Dashboard Data - Inventory'!CU163</f>
        <v>0</v>
      </c>
      <c r="CR178" s="302">
        <f>'[1]GHG Dashboard Data - Inventory'!CV163</f>
        <v>0</v>
      </c>
      <c r="CS178" s="302">
        <f>'[1]GHG Dashboard Data - Inventory'!CW163</f>
        <v>0</v>
      </c>
      <c r="CT178" s="302">
        <f>'[1]GHG Dashboard Data - Inventory'!CX163</f>
        <v>0</v>
      </c>
      <c r="CU178" s="302">
        <f>'[1]GHG Dashboard Data - Inventory'!CY163</f>
        <v>0</v>
      </c>
      <c r="CV178" s="302">
        <f>'[1]GHG Dashboard Data - Inventory'!CZ163</f>
        <v>0</v>
      </c>
      <c r="CW178" s="302">
        <f>'[1]GHG Dashboard Data - Inventory'!DA163</f>
        <v>0</v>
      </c>
      <c r="CX178" s="302">
        <f>'[1]GHG Dashboard Data - Inventory'!DB163</f>
        <v>0</v>
      </c>
      <c r="CY178" s="302">
        <f>'[1]GHG Dashboard Data - Inventory'!DC163</f>
        <v>0</v>
      </c>
      <c r="CZ178" s="302">
        <f>'[1]GHG Dashboard Data - Inventory'!DD163</f>
        <v>0</v>
      </c>
      <c r="DA178" s="302">
        <f>'[1]GHG Dashboard Data - Inventory'!DE163</f>
        <v>0</v>
      </c>
      <c r="DB178" s="302">
        <f>'[1]GHG Dashboard Data - Inventory'!DF163</f>
        <v>0</v>
      </c>
      <c r="DC178" s="305">
        <f>'[1]GHG Dashboard Data - Inventory'!DG163</f>
        <v>0</v>
      </c>
      <c r="DD178" s="305">
        <f>'[1]GHG Dashboard Data - Inventory'!DH163</f>
        <v>0</v>
      </c>
      <c r="DE178" s="305">
        <f>'[1]GHG Dashboard Data - Inventory'!DI163</f>
        <v>0</v>
      </c>
      <c r="DF178" s="305">
        <f>'[1]GHG Dashboard Data - Inventory'!DJ163</f>
        <v>0</v>
      </c>
      <c r="DG178" s="305">
        <f>'[1]GHG Dashboard Data - Inventory'!DK163</f>
        <v>0</v>
      </c>
      <c r="DH178" s="305">
        <f>'[1]GHG Dashboard Data - Inventory'!DL163</f>
        <v>0</v>
      </c>
      <c r="DI178" s="305">
        <f>'[1]GHG Dashboard Data - Inventory'!DM163</f>
        <v>0</v>
      </c>
      <c r="DJ178" s="305">
        <f>'[1]GHG Dashboard Data - Inventory'!DN163</f>
        <v>0</v>
      </c>
      <c r="DK178" s="305">
        <f>'[1]GHG Dashboard Data - Inventory'!DO163</f>
        <v>0</v>
      </c>
      <c r="DL178" s="305">
        <f>'[1]GHG Dashboard Data - Inventory'!DP163</f>
        <v>0</v>
      </c>
      <c r="DM178" s="305">
        <f>'[1]GHG Dashboard Data - Inventory'!DQ163</f>
        <v>0</v>
      </c>
      <c r="DN178" s="305">
        <f>'[1]GHG Dashboard Data - Inventory'!DR163</f>
        <v>0</v>
      </c>
      <c r="DO178" s="305">
        <f>'[1]GHG Dashboard Data - Inventory'!DS163</f>
        <v>0</v>
      </c>
      <c r="DP178" s="305">
        <f>'[1]GHG Dashboard Data - Inventory'!DT163</f>
        <v>0</v>
      </c>
      <c r="DQ178" s="305">
        <f>'[1]GHG Dashboard Data - Inventory'!DU163</f>
        <v>0</v>
      </c>
      <c r="DR178" s="305">
        <f>'[1]GHG Dashboard Data - Inventory'!DV163</f>
        <v>0</v>
      </c>
      <c r="DS178" s="305">
        <f>'[1]GHG Dashboard Data - Inventory'!DW163</f>
        <v>0</v>
      </c>
      <c r="DT178" s="305">
        <f>'[1]GHG Dashboard Data - Inventory'!DX163</f>
        <v>0</v>
      </c>
      <c r="DU178" s="305">
        <f>'[1]GHG Dashboard Data - Inventory'!DY163</f>
        <v>0</v>
      </c>
      <c r="DV178" s="305">
        <f>'[1]GHG Dashboard Data - Inventory'!DZ163</f>
        <v>0</v>
      </c>
      <c r="DW178" s="305">
        <f>'[1]GHG Dashboard Data - Inventory'!EA163</f>
        <v>0</v>
      </c>
      <c r="DX178" s="305">
        <f>'[1]GHG Dashboard Data - Inventory'!EB163</f>
        <v>0</v>
      </c>
      <c r="DY178" s="306">
        <f>'[1]GHG Dashboard Data - Inventory'!EC163</f>
        <v>0</v>
      </c>
      <c r="DZ178" s="307">
        <f>'[1]GHG Dashboard Data - Inventory'!ED163</f>
        <v>0</v>
      </c>
      <c r="EA178" s="307">
        <f>'[1]GHG Dashboard Data - Inventory'!EE163</f>
        <v>0</v>
      </c>
      <c r="EB178" s="307">
        <f>'[1]GHG Dashboard Data - Inventory'!EF163</f>
        <v>0</v>
      </c>
      <c r="EC178" s="307">
        <f>'[1]GHG Dashboard Data - Inventory'!EG163</f>
        <v>0</v>
      </c>
      <c r="ED178" s="307">
        <f>'[1]GHG Dashboard Data - Inventory'!EH163</f>
        <v>0</v>
      </c>
      <c r="EE178" s="307">
        <f>'[1]GHG Dashboard Data - Inventory'!EI163</f>
        <v>0</v>
      </c>
      <c r="EF178" s="307">
        <f>'[1]GHG Dashboard Data - Inventory'!EJ163</f>
        <v>0</v>
      </c>
      <c r="EG178" s="307">
        <f>'[1]GHG Dashboard Data - Inventory'!EK163</f>
        <v>0</v>
      </c>
      <c r="EH178" s="307">
        <f>'[1]GHG Dashboard Data - Inventory'!EL163</f>
        <v>0</v>
      </c>
      <c r="EI178" s="307">
        <f>'[1]GHG Dashboard Data - Inventory'!EM163</f>
        <v>0</v>
      </c>
      <c r="EJ178" s="307">
        <f>'[1]GHG Dashboard Data - Inventory'!EN163</f>
        <v>0</v>
      </c>
      <c r="EK178" s="307">
        <f>'[1]GHG Dashboard Data - Inventory'!EO163</f>
        <v>0</v>
      </c>
      <c r="EL178" s="307">
        <f>'[1]GHG Dashboard Data - Inventory'!EP163</f>
        <v>0</v>
      </c>
      <c r="EM178" s="307">
        <f>'[1]GHG Dashboard Data - Inventory'!EQ163</f>
        <v>0</v>
      </c>
      <c r="EN178" s="307">
        <f>'[1]GHG Dashboard Data - Inventory'!ER163</f>
        <v>0</v>
      </c>
      <c r="EO178" s="307">
        <f>'[1]GHG Dashboard Data - Inventory'!ES163</f>
        <v>0</v>
      </c>
      <c r="EP178" s="307">
        <f>'[1]GHG Dashboard Data - Inventory'!ET163</f>
        <v>0</v>
      </c>
      <c r="EQ178" s="307">
        <f>'[1]GHG Dashboard Data - Inventory'!EU163</f>
        <v>0</v>
      </c>
      <c r="ER178" s="307">
        <f>'[1]GHG Dashboard Data - Inventory'!EV163</f>
        <v>0</v>
      </c>
      <c r="ES178" s="307">
        <f>'[1]GHG Dashboard Data - Inventory'!EW163</f>
        <v>0</v>
      </c>
      <c r="ET178" s="307">
        <f>'[1]GHG Dashboard Data - Inventory'!EX163</f>
        <v>0</v>
      </c>
      <c r="EU178" s="307">
        <f>'[1]GHG Dashboard Data - Inventory'!EY163</f>
        <v>0</v>
      </c>
      <c r="EV178" s="307">
        <f>'[1]GHG Dashboard Data - Inventory'!EZ163</f>
        <v>0</v>
      </c>
      <c r="EW178" s="308">
        <f t="shared" si="117"/>
        <v>0</v>
      </c>
      <c r="EX178" s="309">
        <f>'[1]GHG Dashboard Data - Inventory'!FA163</f>
        <v>0</v>
      </c>
      <c r="EY178" s="309">
        <f>'[1]GHG Dashboard Data - Inventory'!FB163</f>
        <v>0</v>
      </c>
      <c r="EZ178" s="309">
        <f>'[1]GHG Dashboard Data - Inventory'!FC163</f>
        <v>0</v>
      </c>
      <c r="FA178" s="309">
        <f>'[1]GHG Dashboard Data - Inventory'!FD163</f>
        <v>0</v>
      </c>
      <c r="FB178" s="309">
        <f>'[1]GHG Dashboard Data - Inventory'!FE163</f>
        <v>0</v>
      </c>
      <c r="FC178" s="309">
        <f>'[1]GHG Dashboard Data - Inventory'!FF163</f>
        <v>0</v>
      </c>
      <c r="FD178" s="309">
        <f>'[1]GHG Dashboard Data - Inventory'!FG163</f>
        <v>0</v>
      </c>
      <c r="FE178" s="309">
        <f>'[1]GHG Dashboard Data - Inventory'!FH163</f>
        <v>0</v>
      </c>
      <c r="FF178" s="309">
        <f>'[1]GHG Dashboard Data - Inventory'!B163</f>
        <v>0</v>
      </c>
      <c r="FG178" s="31" t="str">
        <f>IFERROR(VLOOKUP(E178,'Climate data-must not modify'!A:D,4,FALSE),"")</f>
        <v/>
      </c>
      <c r="FH178" s="31" t="str">
        <f t="shared" si="118"/>
        <v/>
      </c>
      <c r="FI178" s="31" t="str">
        <f t="shared" si="119"/>
        <v/>
      </c>
      <c r="FJ178" s="35"/>
    </row>
    <row r="179" spans="1:166" s="31" customFormat="1">
      <c r="A179" s="31">
        <f t="shared" si="113"/>
        <v>11</v>
      </c>
      <c r="B179" s="31">
        <f t="shared" si="114"/>
        <v>164</v>
      </c>
      <c r="C179" s="34" t="str">
        <f t="shared" si="115"/>
        <v>0_0</v>
      </c>
      <c r="D179" s="231">
        <f>'[1]GHG Dashboard Data - Inventory'!H164</f>
        <v>0</v>
      </c>
      <c r="E179" s="156">
        <f>'[1]GHG Dashboard Data - Inventory'!C164</f>
        <v>0</v>
      </c>
      <c r="F179" s="156">
        <f>'[1]GHG Dashboard Data - Inventory'!D164</f>
        <v>0</v>
      </c>
      <c r="G179" s="156">
        <f>'[1]GHG Dashboard Data - Inventory'!E164</f>
        <v>0</v>
      </c>
      <c r="H179" s="156">
        <f>'[1]GHG Dashboard Data - Inventory'!K164</f>
        <v>0</v>
      </c>
      <c r="I179" s="156">
        <f>'[1]GHG Dashboard Data - Inventory'!L164</f>
        <v>0</v>
      </c>
      <c r="J179" s="156">
        <f>'[1]GHG Dashboard Data - Inventory'!M164/1000000</f>
        <v>0</v>
      </c>
      <c r="K179" s="156">
        <f>'[1]GHG Dashboard Data - Inventory'!J164</f>
        <v>0</v>
      </c>
      <c r="L179" s="148">
        <f>'[1]GHG Dashboard Data - Inventory'!N164</f>
        <v>0</v>
      </c>
      <c r="M179" s="148">
        <f>'[1]GHG Dashboard Data - Inventory'!O164</f>
        <v>0</v>
      </c>
      <c r="N179" s="149">
        <f>'[1]GHG Dashboard Data - Inventory'!P164</f>
        <v>0</v>
      </c>
      <c r="O179" s="148">
        <f>'[1]GHG Dashboard Data - Inventory'!Q164</f>
        <v>0</v>
      </c>
      <c r="P179" s="148">
        <f>'[1]GHG Dashboard Data - Inventory'!R164</f>
        <v>0</v>
      </c>
      <c r="Q179" s="149">
        <f>'[1]GHG Dashboard Data - Inventory'!S164</f>
        <v>0</v>
      </c>
      <c r="R179" s="148">
        <f>'[1]GHG Dashboard Data - Inventory'!T164</f>
        <v>0</v>
      </c>
      <c r="S179" s="148">
        <f>'[1]GHG Dashboard Data - Inventory'!U164</f>
        <v>0</v>
      </c>
      <c r="T179" s="149">
        <f>'[1]GHG Dashboard Data - Inventory'!V164</f>
        <v>0</v>
      </c>
      <c r="U179" s="148">
        <f>'[1]GHG Dashboard Data - Inventory'!W164</f>
        <v>0</v>
      </c>
      <c r="V179" s="148">
        <f>'[1]GHG Dashboard Data - Inventory'!X164</f>
        <v>0</v>
      </c>
      <c r="W179" s="149">
        <f>'[1]GHG Dashboard Data - Inventory'!Y164</f>
        <v>0</v>
      </c>
      <c r="X179" s="150">
        <f>'[1]GHG Dashboard Data - Inventory'!Z164</f>
        <v>0</v>
      </c>
      <c r="Y179" s="148">
        <f>'[1]GHG Dashboard Data - Inventory'!AA164</f>
        <v>0</v>
      </c>
      <c r="Z179" s="148">
        <f>'[1]GHG Dashboard Data - Inventory'!AB164</f>
        <v>0</v>
      </c>
      <c r="AA179" s="149">
        <f>'[1]GHG Dashboard Data - Inventory'!AC164</f>
        <v>0</v>
      </c>
      <c r="AB179" s="148">
        <f>'[1]GHG Dashboard Data - Inventory'!AD164</f>
        <v>0</v>
      </c>
      <c r="AC179" s="148">
        <f>'[1]GHG Dashboard Data - Inventory'!AE164</f>
        <v>0</v>
      </c>
      <c r="AD179" s="149">
        <f>'[1]GHG Dashboard Data - Inventory'!AF164</f>
        <v>0</v>
      </c>
      <c r="AE179" s="148">
        <f>'[1]GHG Dashboard Data - Inventory'!AG164</f>
        <v>0</v>
      </c>
      <c r="AF179" s="148">
        <f>'[1]GHG Dashboard Data - Inventory'!AH164</f>
        <v>0</v>
      </c>
      <c r="AG179" s="148">
        <f>'[1]GHG Dashboard Data - Inventory'!AI164</f>
        <v>0</v>
      </c>
      <c r="AH179" s="148">
        <f>'[1]GHG Dashboard Data - Inventory'!AJ164</f>
        <v>0</v>
      </c>
      <c r="AI179" s="149">
        <f>'[1]GHG Dashboard Data - Inventory'!AK164</f>
        <v>0</v>
      </c>
      <c r="AJ179" s="148">
        <f>'[1]GHG Dashboard Data - Inventory'!AL164</f>
        <v>0</v>
      </c>
      <c r="AK179" s="148">
        <f>'[1]GHG Dashboard Data - Inventory'!AM164</f>
        <v>0</v>
      </c>
      <c r="AL179" s="149">
        <f>'[1]GHG Dashboard Data - Inventory'!AN164</f>
        <v>0</v>
      </c>
      <c r="AM179" s="148">
        <f>'[1]GHG Dashboard Data - Inventory'!AO164</f>
        <v>0</v>
      </c>
      <c r="AN179" s="148">
        <f>'[1]GHG Dashboard Data - Inventory'!AP164</f>
        <v>0</v>
      </c>
      <c r="AO179" s="149">
        <f>'[1]GHG Dashboard Data - Inventory'!AQ164</f>
        <v>0</v>
      </c>
      <c r="AP179" s="148">
        <f>'[1]GHG Dashboard Data - Inventory'!AR164</f>
        <v>0</v>
      </c>
      <c r="AQ179" s="148">
        <f>'[1]GHG Dashboard Data - Inventory'!AS164</f>
        <v>0</v>
      </c>
      <c r="AR179" s="149">
        <f>'[1]GHG Dashboard Data - Inventory'!AT164</f>
        <v>0</v>
      </c>
      <c r="AS179" s="148">
        <f>'[1]GHG Dashboard Data - Inventory'!AU164</f>
        <v>0</v>
      </c>
      <c r="AT179" s="148">
        <f>'[1]GHG Dashboard Data - Inventory'!AV164</f>
        <v>0</v>
      </c>
      <c r="AU179" s="149">
        <f>'[1]GHG Dashboard Data - Inventory'!AW164</f>
        <v>0</v>
      </c>
      <c r="AV179" s="148">
        <f>'[1]GHG Dashboard Data - Inventory'!AX164</f>
        <v>0</v>
      </c>
      <c r="AW179" s="148">
        <f>'[1]GHG Dashboard Data - Inventory'!AY164</f>
        <v>0</v>
      </c>
      <c r="AX179" s="150">
        <f>'[1]GHG Dashboard Data - Inventory'!AZ164</f>
        <v>0</v>
      </c>
      <c r="AY179" s="148">
        <f>'[1]GHG Dashboard Data - Inventory'!BA164</f>
        <v>0</v>
      </c>
      <c r="AZ179" s="148">
        <f>'[1]GHG Dashboard Data - Inventory'!BB164</f>
        <v>0</v>
      </c>
      <c r="BA179" s="150">
        <f>'[1]GHG Dashboard Data - Inventory'!BC164</f>
        <v>0</v>
      </c>
      <c r="BB179" s="148">
        <f>'[1]GHG Dashboard Data - Inventory'!BD164</f>
        <v>0</v>
      </c>
      <c r="BC179" s="148">
        <f>'[1]GHG Dashboard Data - Inventory'!BE164</f>
        <v>0</v>
      </c>
      <c r="BD179" s="150">
        <f>'[1]GHG Dashboard Data - Inventory'!BF164</f>
        <v>0</v>
      </c>
      <c r="BE179" s="148">
        <f>'[1]GHG Dashboard Data - Inventory'!BG164</f>
        <v>0</v>
      </c>
      <c r="BF179" s="148">
        <f>'[1]GHG Dashboard Data - Inventory'!BH164</f>
        <v>0</v>
      </c>
      <c r="BG179" s="150">
        <f>'[1]GHG Dashboard Data - Inventory'!BI164</f>
        <v>0</v>
      </c>
      <c r="BH179" s="149">
        <f>'[1]GHG Dashboard Data - Inventory'!BJ164</f>
        <v>0</v>
      </c>
      <c r="BI179" s="149">
        <f>'[1]GHG Dashboard Data - Inventory'!BK164</f>
        <v>0</v>
      </c>
      <c r="BJ179" s="149">
        <f>'[1]GHG Dashboard Data - Inventory'!BL164</f>
        <v>0</v>
      </c>
      <c r="BK179" s="149">
        <f>'[1]GHG Dashboard Data - Inventory'!BM164</f>
        <v>0</v>
      </c>
      <c r="BL179" s="149">
        <f>'[1]GHG Dashboard Data - Inventory'!BN164</f>
        <v>0</v>
      </c>
      <c r="BM179" s="151">
        <f>'[1]GHG Dashboard Data - Inventory'!BO164</f>
        <v>0</v>
      </c>
      <c r="BN179" s="269">
        <f>'[1]GHG Dashboard Data - Inventory'!BP164</f>
        <v>0</v>
      </c>
      <c r="BO179" s="269">
        <f>'[1]GHG Dashboard Data - Inventory'!BQ164</f>
        <v>0</v>
      </c>
      <c r="BP179" s="269">
        <f>'[1]GHG Dashboard Data - Inventory'!BR164</f>
        <v>0</v>
      </c>
      <c r="BQ179" s="269">
        <f>'[1]GHG Dashboard Data - Inventory'!BS164</f>
        <v>0</v>
      </c>
      <c r="BR179" s="269">
        <f>'[1]GHG Dashboard Data - Inventory'!BT164</f>
        <v>0</v>
      </c>
      <c r="BS179" s="269">
        <f>'[1]GHG Dashboard Data - Inventory'!BU164</f>
        <v>0</v>
      </c>
      <c r="BT179" s="152" t="str">
        <f t="shared" si="116"/>
        <v>0_0</v>
      </c>
      <c r="BU179" s="152">
        <f>'[1]GHG Dashboard Data - Inventory'!BW164</f>
        <v>0</v>
      </c>
      <c r="BV179" s="152">
        <f>'[1]GHG Dashboard Data - Inventory'!BX164</f>
        <v>0</v>
      </c>
      <c r="BW179" s="152">
        <f>'[1]GHG Dashboard Data - Inventory'!BY164</f>
        <v>0</v>
      </c>
      <c r="BX179" s="152">
        <f>'[1]GHG Dashboard Data - Inventory'!BZ164</f>
        <v>0</v>
      </c>
      <c r="BY179" s="302">
        <f>'[1]GHG Dashboard Data - Inventory'!CA164</f>
        <v>0</v>
      </c>
      <c r="BZ179" s="302">
        <f>'[1]GHG Dashboard Data - Inventory'!CB164</f>
        <v>0</v>
      </c>
      <c r="CA179" s="302">
        <f>'[1]GHG Dashboard Data - Inventory'!CC164</f>
        <v>0</v>
      </c>
      <c r="CB179" s="303">
        <f>'[1]GHG Dashboard Data - Inventory'!CD164</f>
        <v>0</v>
      </c>
      <c r="CC179" s="303">
        <f>'[1]GHG Dashboard Data - Inventory'!CE164</f>
        <v>0</v>
      </c>
      <c r="CD179" s="303">
        <f>'[1]GHG Dashboard Data - Inventory'!CF164</f>
        <v>0</v>
      </c>
      <c r="CE179" s="303">
        <f>'[1]GHG Dashboard Data - Inventory'!CG164</f>
        <v>0</v>
      </c>
      <c r="CF179" s="303">
        <f>'[1]GHG Dashboard Data - Inventory'!CH164</f>
        <v>0</v>
      </c>
      <c r="CG179" s="304">
        <f>'[1]GHG Dashboard Data - Inventory'!CI164</f>
        <v>0</v>
      </c>
      <c r="CH179" s="304">
        <f>'[1]GHG Dashboard Data - Inventory'!CK164</f>
        <v>0</v>
      </c>
      <c r="CI179" s="304">
        <f>SUM('[1]GHG Dashboard Data - Inventory'!CL164:CM164)</f>
        <v>0</v>
      </c>
      <c r="CJ179" s="304">
        <f>'[1]GHG Dashboard Data - Inventory'!CN164</f>
        <v>0</v>
      </c>
      <c r="CK179" s="304">
        <f>'[1]GHG Dashboard Data - Inventory'!CO164</f>
        <v>0</v>
      </c>
      <c r="CL179" s="302">
        <f>'[1]GHG Dashboard Data - Inventory'!CP164</f>
        <v>0</v>
      </c>
      <c r="CM179" s="302">
        <f>'[1]GHG Dashboard Data - Inventory'!CQ164</f>
        <v>0</v>
      </c>
      <c r="CN179" s="302">
        <f>'[1]GHG Dashboard Data - Inventory'!CR164</f>
        <v>0</v>
      </c>
      <c r="CO179" s="302">
        <f>'[1]GHG Dashboard Data - Inventory'!CS164</f>
        <v>0</v>
      </c>
      <c r="CP179" s="302">
        <f>'[1]GHG Dashboard Data - Inventory'!CT164</f>
        <v>0</v>
      </c>
      <c r="CQ179" s="302">
        <f>'[1]GHG Dashboard Data - Inventory'!CU164</f>
        <v>0</v>
      </c>
      <c r="CR179" s="302">
        <f>'[1]GHG Dashboard Data - Inventory'!CV164</f>
        <v>0</v>
      </c>
      <c r="CS179" s="302">
        <f>'[1]GHG Dashboard Data - Inventory'!CW164</f>
        <v>0</v>
      </c>
      <c r="CT179" s="302">
        <f>'[1]GHG Dashboard Data - Inventory'!CX164</f>
        <v>0</v>
      </c>
      <c r="CU179" s="302">
        <f>'[1]GHG Dashboard Data - Inventory'!CY164</f>
        <v>0</v>
      </c>
      <c r="CV179" s="302">
        <f>'[1]GHG Dashboard Data - Inventory'!CZ164</f>
        <v>0</v>
      </c>
      <c r="CW179" s="302">
        <f>'[1]GHG Dashboard Data - Inventory'!DA164</f>
        <v>0</v>
      </c>
      <c r="CX179" s="302">
        <f>'[1]GHG Dashboard Data - Inventory'!DB164</f>
        <v>0</v>
      </c>
      <c r="CY179" s="302">
        <f>'[1]GHG Dashboard Data - Inventory'!DC164</f>
        <v>0</v>
      </c>
      <c r="CZ179" s="302">
        <f>'[1]GHG Dashboard Data - Inventory'!DD164</f>
        <v>0</v>
      </c>
      <c r="DA179" s="302">
        <f>'[1]GHG Dashboard Data - Inventory'!DE164</f>
        <v>0</v>
      </c>
      <c r="DB179" s="302">
        <f>'[1]GHG Dashboard Data - Inventory'!DF164</f>
        <v>0</v>
      </c>
      <c r="DC179" s="305">
        <f>'[1]GHG Dashboard Data - Inventory'!DG164</f>
        <v>0</v>
      </c>
      <c r="DD179" s="305">
        <f>'[1]GHG Dashboard Data - Inventory'!DH164</f>
        <v>0</v>
      </c>
      <c r="DE179" s="305">
        <f>'[1]GHG Dashboard Data - Inventory'!DI164</f>
        <v>0</v>
      </c>
      <c r="DF179" s="305">
        <f>'[1]GHG Dashboard Data - Inventory'!DJ164</f>
        <v>0</v>
      </c>
      <c r="DG179" s="305">
        <f>'[1]GHG Dashboard Data - Inventory'!DK164</f>
        <v>0</v>
      </c>
      <c r="DH179" s="305">
        <f>'[1]GHG Dashboard Data - Inventory'!DL164</f>
        <v>0</v>
      </c>
      <c r="DI179" s="305">
        <f>'[1]GHG Dashboard Data - Inventory'!DM164</f>
        <v>0</v>
      </c>
      <c r="DJ179" s="305">
        <f>'[1]GHG Dashboard Data - Inventory'!DN164</f>
        <v>0</v>
      </c>
      <c r="DK179" s="305">
        <f>'[1]GHG Dashboard Data - Inventory'!DO164</f>
        <v>0</v>
      </c>
      <c r="DL179" s="305">
        <f>'[1]GHG Dashboard Data - Inventory'!DP164</f>
        <v>0</v>
      </c>
      <c r="DM179" s="305">
        <f>'[1]GHG Dashboard Data - Inventory'!DQ164</f>
        <v>0</v>
      </c>
      <c r="DN179" s="305">
        <f>'[1]GHG Dashboard Data - Inventory'!DR164</f>
        <v>0</v>
      </c>
      <c r="DO179" s="305">
        <f>'[1]GHG Dashboard Data - Inventory'!DS164</f>
        <v>0</v>
      </c>
      <c r="DP179" s="305">
        <f>'[1]GHG Dashboard Data - Inventory'!DT164</f>
        <v>0</v>
      </c>
      <c r="DQ179" s="305">
        <f>'[1]GHG Dashboard Data - Inventory'!DU164</f>
        <v>0</v>
      </c>
      <c r="DR179" s="305">
        <f>'[1]GHG Dashboard Data - Inventory'!DV164</f>
        <v>0</v>
      </c>
      <c r="DS179" s="305">
        <f>'[1]GHG Dashboard Data - Inventory'!DW164</f>
        <v>0</v>
      </c>
      <c r="DT179" s="305">
        <f>'[1]GHG Dashboard Data - Inventory'!DX164</f>
        <v>0</v>
      </c>
      <c r="DU179" s="305">
        <f>'[1]GHG Dashboard Data - Inventory'!DY164</f>
        <v>0</v>
      </c>
      <c r="DV179" s="305">
        <f>'[1]GHG Dashboard Data - Inventory'!DZ164</f>
        <v>0</v>
      </c>
      <c r="DW179" s="305">
        <f>'[1]GHG Dashboard Data - Inventory'!EA164</f>
        <v>0</v>
      </c>
      <c r="DX179" s="305">
        <f>'[1]GHG Dashboard Data - Inventory'!EB164</f>
        <v>0</v>
      </c>
      <c r="DY179" s="306">
        <f>'[1]GHG Dashboard Data - Inventory'!EC164</f>
        <v>0</v>
      </c>
      <c r="DZ179" s="307">
        <f>'[1]GHG Dashboard Data - Inventory'!ED164</f>
        <v>0</v>
      </c>
      <c r="EA179" s="307">
        <f>'[1]GHG Dashboard Data - Inventory'!EE164</f>
        <v>0</v>
      </c>
      <c r="EB179" s="307">
        <f>'[1]GHG Dashboard Data - Inventory'!EF164</f>
        <v>0</v>
      </c>
      <c r="EC179" s="307">
        <f>'[1]GHG Dashboard Data - Inventory'!EG164</f>
        <v>0</v>
      </c>
      <c r="ED179" s="307">
        <f>'[1]GHG Dashboard Data - Inventory'!EH164</f>
        <v>0</v>
      </c>
      <c r="EE179" s="307">
        <f>'[1]GHG Dashboard Data - Inventory'!EI164</f>
        <v>0</v>
      </c>
      <c r="EF179" s="307">
        <f>'[1]GHG Dashboard Data - Inventory'!EJ164</f>
        <v>0</v>
      </c>
      <c r="EG179" s="307">
        <f>'[1]GHG Dashboard Data - Inventory'!EK164</f>
        <v>0</v>
      </c>
      <c r="EH179" s="307">
        <f>'[1]GHG Dashboard Data - Inventory'!EL164</f>
        <v>0</v>
      </c>
      <c r="EI179" s="307">
        <f>'[1]GHG Dashboard Data - Inventory'!EM164</f>
        <v>0</v>
      </c>
      <c r="EJ179" s="307">
        <f>'[1]GHG Dashboard Data - Inventory'!EN164</f>
        <v>0</v>
      </c>
      <c r="EK179" s="307">
        <f>'[1]GHG Dashboard Data - Inventory'!EO164</f>
        <v>0</v>
      </c>
      <c r="EL179" s="307">
        <f>'[1]GHG Dashboard Data - Inventory'!EP164</f>
        <v>0</v>
      </c>
      <c r="EM179" s="307">
        <f>'[1]GHG Dashboard Data - Inventory'!EQ164</f>
        <v>0</v>
      </c>
      <c r="EN179" s="307">
        <f>'[1]GHG Dashboard Data - Inventory'!ER164</f>
        <v>0</v>
      </c>
      <c r="EO179" s="307">
        <f>'[1]GHG Dashboard Data - Inventory'!ES164</f>
        <v>0</v>
      </c>
      <c r="EP179" s="307">
        <f>'[1]GHG Dashboard Data - Inventory'!ET164</f>
        <v>0</v>
      </c>
      <c r="EQ179" s="307">
        <f>'[1]GHG Dashboard Data - Inventory'!EU164</f>
        <v>0</v>
      </c>
      <c r="ER179" s="307">
        <f>'[1]GHG Dashboard Data - Inventory'!EV164</f>
        <v>0</v>
      </c>
      <c r="ES179" s="307">
        <f>'[1]GHG Dashboard Data - Inventory'!EW164</f>
        <v>0</v>
      </c>
      <c r="ET179" s="307">
        <f>'[1]GHG Dashboard Data - Inventory'!EX164</f>
        <v>0</v>
      </c>
      <c r="EU179" s="307">
        <f>'[1]GHG Dashboard Data - Inventory'!EY164</f>
        <v>0</v>
      </c>
      <c r="EV179" s="307">
        <f>'[1]GHG Dashboard Data - Inventory'!EZ164</f>
        <v>0</v>
      </c>
      <c r="EW179" s="308">
        <f t="shared" si="117"/>
        <v>0</v>
      </c>
      <c r="EX179" s="309">
        <f>'[1]GHG Dashboard Data - Inventory'!FA164</f>
        <v>0</v>
      </c>
      <c r="EY179" s="309">
        <f>'[1]GHG Dashboard Data - Inventory'!FB164</f>
        <v>0</v>
      </c>
      <c r="EZ179" s="309">
        <f>'[1]GHG Dashboard Data - Inventory'!FC164</f>
        <v>0</v>
      </c>
      <c r="FA179" s="309">
        <f>'[1]GHG Dashboard Data - Inventory'!FD164</f>
        <v>0</v>
      </c>
      <c r="FB179" s="309">
        <f>'[1]GHG Dashboard Data - Inventory'!FE164</f>
        <v>0</v>
      </c>
      <c r="FC179" s="309">
        <f>'[1]GHG Dashboard Data - Inventory'!FF164</f>
        <v>0</v>
      </c>
      <c r="FD179" s="309">
        <f>'[1]GHG Dashboard Data - Inventory'!FG164</f>
        <v>0</v>
      </c>
      <c r="FE179" s="309">
        <f>'[1]GHG Dashboard Data - Inventory'!FH164</f>
        <v>0</v>
      </c>
      <c r="FF179" s="309">
        <f>'[1]GHG Dashboard Data - Inventory'!B164</f>
        <v>0</v>
      </c>
      <c r="FG179" s="31" t="str">
        <f>IFERROR(VLOOKUP(E179,'Climate data-must not modify'!A:D,4,FALSE),"")</f>
        <v/>
      </c>
      <c r="FH179" s="31" t="str">
        <f t="shared" si="118"/>
        <v/>
      </c>
      <c r="FI179" s="31" t="str">
        <f t="shared" si="119"/>
        <v/>
      </c>
      <c r="FJ179" s="35"/>
    </row>
    <row r="180" spans="1:166" s="31" customFormat="1">
      <c r="A180" s="31">
        <f t="shared" si="113"/>
        <v>11</v>
      </c>
      <c r="B180" s="31">
        <f t="shared" si="114"/>
        <v>165</v>
      </c>
      <c r="C180" s="34" t="str">
        <f t="shared" si="115"/>
        <v>0_0</v>
      </c>
      <c r="D180" s="231">
        <f>'[1]GHG Dashboard Data - Inventory'!H165</f>
        <v>0</v>
      </c>
      <c r="E180" s="156">
        <f>'[1]GHG Dashboard Data - Inventory'!C165</f>
        <v>0</v>
      </c>
      <c r="F180" s="156">
        <f>'[1]GHG Dashboard Data - Inventory'!D165</f>
        <v>0</v>
      </c>
      <c r="G180" s="156">
        <f>'[1]GHG Dashboard Data - Inventory'!E165</f>
        <v>0</v>
      </c>
      <c r="H180" s="156">
        <f>'[1]GHG Dashboard Data - Inventory'!K165</f>
        <v>0</v>
      </c>
      <c r="I180" s="156">
        <f>'[1]GHG Dashboard Data - Inventory'!L165</f>
        <v>0</v>
      </c>
      <c r="J180" s="156">
        <f>'[1]GHG Dashboard Data - Inventory'!M165/1000000</f>
        <v>0</v>
      </c>
      <c r="K180" s="156">
        <f>'[1]GHG Dashboard Data - Inventory'!J165</f>
        <v>0</v>
      </c>
      <c r="L180" s="148">
        <f>'[1]GHG Dashboard Data - Inventory'!N165</f>
        <v>0</v>
      </c>
      <c r="M180" s="148">
        <f>'[1]GHG Dashboard Data - Inventory'!O165</f>
        <v>0</v>
      </c>
      <c r="N180" s="149">
        <f>'[1]GHG Dashboard Data - Inventory'!P165</f>
        <v>0</v>
      </c>
      <c r="O180" s="148">
        <f>'[1]GHG Dashboard Data - Inventory'!Q165</f>
        <v>0</v>
      </c>
      <c r="P180" s="148">
        <f>'[1]GHG Dashboard Data - Inventory'!R165</f>
        <v>0</v>
      </c>
      <c r="Q180" s="149">
        <f>'[1]GHG Dashboard Data - Inventory'!S165</f>
        <v>0</v>
      </c>
      <c r="R180" s="148">
        <f>'[1]GHG Dashboard Data - Inventory'!T165</f>
        <v>0</v>
      </c>
      <c r="S180" s="148">
        <f>'[1]GHG Dashboard Data - Inventory'!U165</f>
        <v>0</v>
      </c>
      <c r="T180" s="149">
        <f>'[1]GHG Dashboard Data - Inventory'!V165</f>
        <v>0</v>
      </c>
      <c r="U180" s="148">
        <f>'[1]GHG Dashboard Data - Inventory'!W165</f>
        <v>0</v>
      </c>
      <c r="V180" s="148">
        <f>'[1]GHG Dashboard Data - Inventory'!X165</f>
        <v>0</v>
      </c>
      <c r="W180" s="149">
        <f>'[1]GHG Dashboard Data - Inventory'!Y165</f>
        <v>0</v>
      </c>
      <c r="X180" s="150">
        <f>'[1]GHG Dashboard Data - Inventory'!Z165</f>
        <v>0</v>
      </c>
      <c r="Y180" s="148">
        <f>'[1]GHG Dashboard Data - Inventory'!AA165</f>
        <v>0</v>
      </c>
      <c r="Z180" s="148">
        <f>'[1]GHG Dashboard Data - Inventory'!AB165</f>
        <v>0</v>
      </c>
      <c r="AA180" s="149">
        <f>'[1]GHG Dashboard Data - Inventory'!AC165</f>
        <v>0</v>
      </c>
      <c r="AB180" s="148">
        <f>'[1]GHG Dashboard Data - Inventory'!AD165</f>
        <v>0</v>
      </c>
      <c r="AC180" s="148">
        <f>'[1]GHG Dashboard Data - Inventory'!AE165</f>
        <v>0</v>
      </c>
      <c r="AD180" s="149">
        <f>'[1]GHG Dashboard Data - Inventory'!AF165</f>
        <v>0</v>
      </c>
      <c r="AE180" s="148">
        <f>'[1]GHG Dashboard Data - Inventory'!AG165</f>
        <v>0</v>
      </c>
      <c r="AF180" s="148">
        <f>'[1]GHG Dashboard Data - Inventory'!AH165</f>
        <v>0</v>
      </c>
      <c r="AG180" s="148">
        <f>'[1]GHG Dashboard Data - Inventory'!AI165</f>
        <v>0</v>
      </c>
      <c r="AH180" s="148">
        <f>'[1]GHG Dashboard Data - Inventory'!AJ165</f>
        <v>0</v>
      </c>
      <c r="AI180" s="149">
        <f>'[1]GHG Dashboard Data - Inventory'!AK165</f>
        <v>0</v>
      </c>
      <c r="AJ180" s="148">
        <f>'[1]GHG Dashboard Data - Inventory'!AL165</f>
        <v>0</v>
      </c>
      <c r="AK180" s="148">
        <f>'[1]GHG Dashboard Data - Inventory'!AM165</f>
        <v>0</v>
      </c>
      <c r="AL180" s="149">
        <f>'[1]GHG Dashboard Data - Inventory'!AN165</f>
        <v>0</v>
      </c>
      <c r="AM180" s="148">
        <f>'[1]GHG Dashboard Data - Inventory'!AO165</f>
        <v>0</v>
      </c>
      <c r="AN180" s="148">
        <f>'[1]GHG Dashboard Data - Inventory'!AP165</f>
        <v>0</v>
      </c>
      <c r="AO180" s="149">
        <f>'[1]GHG Dashboard Data - Inventory'!AQ165</f>
        <v>0</v>
      </c>
      <c r="AP180" s="148">
        <f>'[1]GHG Dashboard Data - Inventory'!AR165</f>
        <v>0</v>
      </c>
      <c r="AQ180" s="148">
        <f>'[1]GHG Dashboard Data - Inventory'!AS165</f>
        <v>0</v>
      </c>
      <c r="AR180" s="149">
        <f>'[1]GHG Dashboard Data - Inventory'!AT165</f>
        <v>0</v>
      </c>
      <c r="AS180" s="148">
        <f>'[1]GHG Dashboard Data - Inventory'!AU165</f>
        <v>0</v>
      </c>
      <c r="AT180" s="148">
        <f>'[1]GHG Dashboard Data - Inventory'!AV165</f>
        <v>0</v>
      </c>
      <c r="AU180" s="149">
        <f>'[1]GHG Dashboard Data - Inventory'!AW165</f>
        <v>0</v>
      </c>
      <c r="AV180" s="148">
        <f>'[1]GHG Dashboard Data - Inventory'!AX165</f>
        <v>0</v>
      </c>
      <c r="AW180" s="148">
        <f>'[1]GHG Dashboard Data - Inventory'!AY165</f>
        <v>0</v>
      </c>
      <c r="AX180" s="150">
        <f>'[1]GHG Dashboard Data - Inventory'!AZ165</f>
        <v>0</v>
      </c>
      <c r="AY180" s="148">
        <f>'[1]GHG Dashboard Data - Inventory'!BA165</f>
        <v>0</v>
      </c>
      <c r="AZ180" s="148">
        <f>'[1]GHG Dashboard Data - Inventory'!BB165</f>
        <v>0</v>
      </c>
      <c r="BA180" s="150">
        <f>'[1]GHG Dashboard Data - Inventory'!BC165</f>
        <v>0</v>
      </c>
      <c r="BB180" s="148">
        <f>'[1]GHG Dashboard Data - Inventory'!BD165</f>
        <v>0</v>
      </c>
      <c r="BC180" s="148">
        <f>'[1]GHG Dashboard Data - Inventory'!BE165</f>
        <v>0</v>
      </c>
      <c r="BD180" s="150">
        <f>'[1]GHG Dashboard Data - Inventory'!BF165</f>
        <v>0</v>
      </c>
      <c r="BE180" s="148">
        <f>'[1]GHG Dashboard Data - Inventory'!BG165</f>
        <v>0</v>
      </c>
      <c r="BF180" s="148">
        <f>'[1]GHG Dashboard Data - Inventory'!BH165</f>
        <v>0</v>
      </c>
      <c r="BG180" s="150">
        <f>'[1]GHG Dashboard Data - Inventory'!BI165</f>
        <v>0</v>
      </c>
      <c r="BH180" s="149">
        <f>'[1]GHG Dashboard Data - Inventory'!BJ165</f>
        <v>0</v>
      </c>
      <c r="BI180" s="149">
        <f>'[1]GHG Dashboard Data - Inventory'!BK165</f>
        <v>0</v>
      </c>
      <c r="BJ180" s="149">
        <f>'[1]GHG Dashboard Data - Inventory'!BL165</f>
        <v>0</v>
      </c>
      <c r="BK180" s="149">
        <f>'[1]GHG Dashboard Data - Inventory'!BM165</f>
        <v>0</v>
      </c>
      <c r="BL180" s="149">
        <f>'[1]GHG Dashboard Data - Inventory'!BN165</f>
        <v>0</v>
      </c>
      <c r="BM180" s="151">
        <f>'[1]GHG Dashboard Data - Inventory'!BO165</f>
        <v>0</v>
      </c>
      <c r="BN180" s="269">
        <f>'[1]GHG Dashboard Data - Inventory'!BP165</f>
        <v>0</v>
      </c>
      <c r="BO180" s="269">
        <f>'[1]GHG Dashboard Data - Inventory'!BQ165</f>
        <v>0</v>
      </c>
      <c r="BP180" s="269">
        <f>'[1]GHG Dashboard Data - Inventory'!BR165</f>
        <v>0</v>
      </c>
      <c r="BQ180" s="269">
        <f>'[1]GHG Dashboard Data - Inventory'!BS165</f>
        <v>0</v>
      </c>
      <c r="BR180" s="269">
        <f>'[1]GHG Dashboard Data - Inventory'!BT165</f>
        <v>0</v>
      </c>
      <c r="BS180" s="269">
        <f>'[1]GHG Dashboard Data - Inventory'!BU165</f>
        <v>0</v>
      </c>
      <c r="BT180" s="152" t="str">
        <f t="shared" si="116"/>
        <v>0_0</v>
      </c>
      <c r="BU180" s="152">
        <f>'[1]GHG Dashboard Data - Inventory'!BW165</f>
        <v>0</v>
      </c>
      <c r="BV180" s="152">
        <f>'[1]GHG Dashboard Data - Inventory'!BX165</f>
        <v>0</v>
      </c>
      <c r="BW180" s="152">
        <f>'[1]GHG Dashboard Data - Inventory'!BY165</f>
        <v>0</v>
      </c>
      <c r="BX180" s="152">
        <f>'[1]GHG Dashboard Data - Inventory'!BZ165</f>
        <v>0</v>
      </c>
      <c r="BY180" s="302">
        <f>'[1]GHG Dashboard Data - Inventory'!CA165</f>
        <v>0</v>
      </c>
      <c r="BZ180" s="302">
        <f>'[1]GHG Dashboard Data - Inventory'!CB165</f>
        <v>0</v>
      </c>
      <c r="CA180" s="302">
        <f>'[1]GHG Dashboard Data - Inventory'!CC165</f>
        <v>0</v>
      </c>
      <c r="CB180" s="303">
        <f>'[1]GHG Dashboard Data - Inventory'!CD165</f>
        <v>0</v>
      </c>
      <c r="CC180" s="303">
        <f>'[1]GHG Dashboard Data - Inventory'!CE165</f>
        <v>0</v>
      </c>
      <c r="CD180" s="303">
        <f>'[1]GHG Dashboard Data - Inventory'!CF165</f>
        <v>0</v>
      </c>
      <c r="CE180" s="303">
        <f>'[1]GHG Dashboard Data - Inventory'!CG165</f>
        <v>0</v>
      </c>
      <c r="CF180" s="303">
        <f>'[1]GHG Dashboard Data - Inventory'!CH165</f>
        <v>0</v>
      </c>
      <c r="CG180" s="304">
        <f>'[1]GHG Dashboard Data - Inventory'!CI165</f>
        <v>0</v>
      </c>
      <c r="CH180" s="304">
        <f>'[1]GHG Dashboard Data - Inventory'!CK165</f>
        <v>0</v>
      </c>
      <c r="CI180" s="304">
        <f>SUM('[1]GHG Dashboard Data - Inventory'!CL165:CM165)</f>
        <v>0</v>
      </c>
      <c r="CJ180" s="304">
        <f>'[1]GHG Dashboard Data - Inventory'!CN165</f>
        <v>0</v>
      </c>
      <c r="CK180" s="304">
        <f>'[1]GHG Dashboard Data - Inventory'!CO165</f>
        <v>0</v>
      </c>
      <c r="CL180" s="302">
        <f>'[1]GHG Dashboard Data - Inventory'!CP165</f>
        <v>0</v>
      </c>
      <c r="CM180" s="302">
        <f>'[1]GHG Dashboard Data - Inventory'!CQ165</f>
        <v>0</v>
      </c>
      <c r="CN180" s="302">
        <f>'[1]GHG Dashboard Data - Inventory'!CR165</f>
        <v>0</v>
      </c>
      <c r="CO180" s="302">
        <f>'[1]GHG Dashboard Data - Inventory'!CS165</f>
        <v>0</v>
      </c>
      <c r="CP180" s="302">
        <f>'[1]GHG Dashboard Data - Inventory'!CT165</f>
        <v>0</v>
      </c>
      <c r="CQ180" s="302">
        <f>'[1]GHG Dashboard Data - Inventory'!CU165</f>
        <v>0</v>
      </c>
      <c r="CR180" s="302">
        <f>'[1]GHG Dashboard Data - Inventory'!CV165</f>
        <v>0</v>
      </c>
      <c r="CS180" s="302">
        <f>'[1]GHG Dashboard Data - Inventory'!CW165</f>
        <v>0</v>
      </c>
      <c r="CT180" s="302">
        <f>'[1]GHG Dashboard Data - Inventory'!CX165</f>
        <v>0</v>
      </c>
      <c r="CU180" s="302">
        <f>'[1]GHG Dashboard Data - Inventory'!CY165</f>
        <v>0</v>
      </c>
      <c r="CV180" s="302">
        <f>'[1]GHG Dashboard Data - Inventory'!CZ165</f>
        <v>0</v>
      </c>
      <c r="CW180" s="302">
        <f>'[1]GHG Dashboard Data - Inventory'!DA165</f>
        <v>0</v>
      </c>
      <c r="CX180" s="302">
        <f>'[1]GHG Dashboard Data - Inventory'!DB165</f>
        <v>0</v>
      </c>
      <c r="CY180" s="302">
        <f>'[1]GHG Dashboard Data - Inventory'!DC165</f>
        <v>0</v>
      </c>
      <c r="CZ180" s="302">
        <f>'[1]GHG Dashboard Data - Inventory'!DD165</f>
        <v>0</v>
      </c>
      <c r="DA180" s="302">
        <f>'[1]GHG Dashboard Data - Inventory'!DE165</f>
        <v>0</v>
      </c>
      <c r="DB180" s="302">
        <f>'[1]GHG Dashboard Data - Inventory'!DF165</f>
        <v>0</v>
      </c>
      <c r="DC180" s="305">
        <f>'[1]GHG Dashboard Data - Inventory'!DG165</f>
        <v>0</v>
      </c>
      <c r="DD180" s="305">
        <f>'[1]GHG Dashboard Data - Inventory'!DH165</f>
        <v>0</v>
      </c>
      <c r="DE180" s="305">
        <f>'[1]GHG Dashboard Data - Inventory'!DI165</f>
        <v>0</v>
      </c>
      <c r="DF180" s="305">
        <f>'[1]GHG Dashboard Data - Inventory'!DJ165</f>
        <v>0</v>
      </c>
      <c r="DG180" s="305">
        <f>'[1]GHG Dashboard Data - Inventory'!DK165</f>
        <v>0</v>
      </c>
      <c r="DH180" s="305">
        <f>'[1]GHG Dashboard Data - Inventory'!DL165</f>
        <v>0</v>
      </c>
      <c r="DI180" s="305">
        <f>'[1]GHG Dashboard Data - Inventory'!DM165</f>
        <v>0</v>
      </c>
      <c r="DJ180" s="305">
        <f>'[1]GHG Dashboard Data - Inventory'!DN165</f>
        <v>0</v>
      </c>
      <c r="DK180" s="305">
        <f>'[1]GHG Dashboard Data - Inventory'!DO165</f>
        <v>0</v>
      </c>
      <c r="DL180" s="305">
        <f>'[1]GHG Dashboard Data - Inventory'!DP165</f>
        <v>0</v>
      </c>
      <c r="DM180" s="305">
        <f>'[1]GHG Dashboard Data - Inventory'!DQ165</f>
        <v>0</v>
      </c>
      <c r="DN180" s="305">
        <f>'[1]GHG Dashboard Data - Inventory'!DR165</f>
        <v>0</v>
      </c>
      <c r="DO180" s="305">
        <f>'[1]GHG Dashboard Data - Inventory'!DS165</f>
        <v>0</v>
      </c>
      <c r="DP180" s="305">
        <f>'[1]GHG Dashboard Data - Inventory'!DT165</f>
        <v>0</v>
      </c>
      <c r="DQ180" s="305">
        <f>'[1]GHG Dashboard Data - Inventory'!DU165</f>
        <v>0</v>
      </c>
      <c r="DR180" s="305">
        <f>'[1]GHG Dashboard Data - Inventory'!DV165</f>
        <v>0</v>
      </c>
      <c r="DS180" s="305">
        <f>'[1]GHG Dashboard Data - Inventory'!DW165</f>
        <v>0</v>
      </c>
      <c r="DT180" s="305">
        <f>'[1]GHG Dashboard Data - Inventory'!DX165</f>
        <v>0</v>
      </c>
      <c r="DU180" s="305">
        <f>'[1]GHG Dashboard Data - Inventory'!DY165</f>
        <v>0</v>
      </c>
      <c r="DV180" s="305">
        <f>'[1]GHG Dashboard Data - Inventory'!DZ165</f>
        <v>0</v>
      </c>
      <c r="DW180" s="305">
        <f>'[1]GHG Dashboard Data - Inventory'!EA165</f>
        <v>0</v>
      </c>
      <c r="DX180" s="305">
        <f>'[1]GHG Dashboard Data - Inventory'!EB165</f>
        <v>0</v>
      </c>
      <c r="DY180" s="306">
        <f>'[1]GHG Dashboard Data - Inventory'!EC165</f>
        <v>0</v>
      </c>
      <c r="DZ180" s="307">
        <f>'[1]GHG Dashboard Data - Inventory'!ED165</f>
        <v>0</v>
      </c>
      <c r="EA180" s="307">
        <f>'[1]GHG Dashboard Data - Inventory'!EE165</f>
        <v>0</v>
      </c>
      <c r="EB180" s="307">
        <f>'[1]GHG Dashboard Data - Inventory'!EF165</f>
        <v>0</v>
      </c>
      <c r="EC180" s="307">
        <f>'[1]GHG Dashboard Data - Inventory'!EG165</f>
        <v>0</v>
      </c>
      <c r="ED180" s="307">
        <f>'[1]GHG Dashboard Data - Inventory'!EH165</f>
        <v>0</v>
      </c>
      <c r="EE180" s="307">
        <f>'[1]GHG Dashboard Data - Inventory'!EI165</f>
        <v>0</v>
      </c>
      <c r="EF180" s="307">
        <f>'[1]GHG Dashboard Data - Inventory'!EJ165</f>
        <v>0</v>
      </c>
      <c r="EG180" s="307">
        <f>'[1]GHG Dashboard Data - Inventory'!EK165</f>
        <v>0</v>
      </c>
      <c r="EH180" s="307">
        <f>'[1]GHG Dashboard Data - Inventory'!EL165</f>
        <v>0</v>
      </c>
      <c r="EI180" s="307">
        <f>'[1]GHG Dashboard Data - Inventory'!EM165</f>
        <v>0</v>
      </c>
      <c r="EJ180" s="307">
        <f>'[1]GHG Dashboard Data - Inventory'!EN165</f>
        <v>0</v>
      </c>
      <c r="EK180" s="307">
        <f>'[1]GHG Dashboard Data - Inventory'!EO165</f>
        <v>0</v>
      </c>
      <c r="EL180" s="307">
        <f>'[1]GHG Dashboard Data - Inventory'!EP165</f>
        <v>0</v>
      </c>
      <c r="EM180" s="307">
        <f>'[1]GHG Dashboard Data - Inventory'!EQ165</f>
        <v>0</v>
      </c>
      <c r="EN180" s="307">
        <f>'[1]GHG Dashboard Data - Inventory'!ER165</f>
        <v>0</v>
      </c>
      <c r="EO180" s="307">
        <f>'[1]GHG Dashboard Data - Inventory'!ES165</f>
        <v>0</v>
      </c>
      <c r="EP180" s="307">
        <f>'[1]GHG Dashboard Data - Inventory'!ET165</f>
        <v>0</v>
      </c>
      <c r="EQ180" s="307">
        <f>'[1]GHG Dashboard Data - Inventory'!EU165</f>
        <v>0</v>
      </c>
      <c r="ER180" s="307">
        <f>'[1]GHG Dashboard Data - Inventory'!EV165</f>
        <v>0</v>
      </c>
      <c r="ES180" s="307">
        <f>'[1]GHG Dashboard Data - Inventory'!EW165</f>
        <v>0</v>
      </c>
      <c r="ET180" s="307">
        <f>'[1]GHG Dashboard Data - Inventory'!EX165</f>
        <v>0</v>
      </c>
      <c r="EU180" s="307">
        <f>'[1]GHG Dashboard Data - Inventory'!EY165</f>
        <v>0</v>
      </c>
      <c r="EV180" s="307">
        <f>'[1]GHG Dashboard Data - Inventory'!EZ165</f>
        <v>0</v>
      </c>
      <c r="EW180" s="308">
        <f t="shared" si="117"/>
        <v>0</v>
      </c>
      <c r="EX180" s="309">
        <f>'[1]GHG Dashboard Data - Inventory'!FA165</f>
        <v>0</v>
      </c>
      <c r="EY180" s="309">
        <f>'[1]GHG Dashboard Data - Inventory'!FB165</f>
        <v>0</v>
      </c>
      <c r="EZ180" s="309">
        <f>'[1]GHG Dashboard Data - Inventory'!FC165</f>
        <v>0</v>
      </c>
      <c r="FA180" s="309">
        <f>'[1]GHG Dashboard Data - Inventory'!FD165</f>
        <v>0</v>
      </c>
      <c r="FB180" s="309">
        <f>'[1]GHG Dashboard Data - Inventory'!FE165</f>
        <v>0</v>
      </c>
      <c r="FC180" s="309">
        <f>'[1]GHG Dashboard Data - Inventory'!FF165</f>
        <v>0</v>
      </c>
      <c r="FD180" s="309">
        <f>'[1]GHG Dashboard Data - Inventory'!FG165</f>
        <v>0</v>
      </c>
      <c r="FE180" s="309">
        <f>'[1]GHG Dashboard Data - Inventory'!FH165</f>
        <v>0</v>
      </c>
      <c r="FF180" s="309">
        <f>'[1]GHG Dashboard Data - Inventory'!B165</f>
        <v>0</v>
      </c>
      <c r="FG180" s="31" t="str">
        <f>IFERROR(VLOOKUP(E180,'Climate data-must not modify'!A:D,4,FALSE),"")</f>
        <v/>
      </c>
      <c r="FH180" s="31" t="str">
        <f t="shared" si="118"/>
        <v/>
      </c>
      <c r="FI180" s="31" t="str">
        <f t="shared" si="119"/>
        <v/>
      </c>
      <c r="FJ180" s="35"/>
    </row>
    <row r="181" spans="1:166" s="31" customFormat="1">
      <c r="A181" s="31">
        <f t="shared" si="113"/>
        <v>11</v>
      </c>
      <c r="B181" s="31">
        <f t="shared" si="114"/>
        <v>166</v>
      </c>
      <c r="C181" s="34" t="str">
        <f t="shared" si="115"/>
        <v>0_0</v>
      </c>
      <c r="D181" s="231">
        <f>'[1]GHG Dashboard Data - Inventory'!H166</f>
        <v>0</v>
      </c>
      <c r="E181" s="156">
        <f>'[1]GHG Dashboard Data - Inventory'!C166</f>
        <v>0</v>
      </c>
      <c r="F181" s="156">
        <f>'[1]GHG Dashboard Data - Inventory'!D166</f>
        <v>0</v>
      </c>
      <c r="G181" s="156">
        <f>'[1]GHG Dashboard Data - Inventory'!E166</f>
        <v>0</v>
      </c>
      <c r="H181" s="156">
        <f>'[1]GHG Dashboard Data - Inventory'!K166</f>
        <v>0</v>
      </c>
      <c r="I181" s="156">
        <f>'[1]GHG Dashboard Data - Inventory'!L166</f>
        <v>0</v>
      </c>
      <c r="J181" s="156">
        <f>'[1]GHG Dashboard Data - Inventory'!M166/1000000</f>
        <v>0</v>
      </c>
      <c r="K181" s="156">
        <f>'[1]GHG Dashboard Data - Inventory'!J166</f>
        <v>0</v>
      </c>
      <c r="L181" s="148">
        <f>'[1]GHG Dashboard Data - Inventory'!N166</f>
        <v>0</v>
      </c>
      <c r="M181" s="148">
        <f>'[1]GHG Dashboard Data - Inventory'!O166</f>
        <v>0</v>
      </c>
      <c r="N181" s="149">
        <f>'[1]GHG Dashboard Data - Inventory'!P166</f>
        <v>0</v>
      </c>
      <c r="O181" s="148">
        <f>'[1]GHG Dashboard Data - Inventory'!Q166</f>
        <v>0</v>
      </c>
      <c r="P181" s="148">
        <f>'[1]GHG Dashboard Data - Inventory'!R166</f>
        <v>0</v>
      </c>
      <c r="Q181" s="149">
        <f>'[1]GHG Dashboard Data - Inventory'!S166</f>
        <v>0</v>
      </c>
      <c r="R181" s="148">
        <f>'[1]GHG Dashboard Data - Inventory'!T166</f>
        <v>0</v>
      </c>
      <c r="S181" s="148">
        <f>'[1]GHG Dashboard Data - Inventory'!U166</f>
        <v>0</v>
      </c>
      <c r="T181" s="149">
        <f>'[1]GHG Dashboard Data - Inventory'!V166</f>
        <v>0</v>
      </c>
      <c r="U181" s="148">
        <f>'[1]GHG Dashboard Data - Inventory'!W166</f>
        <v>0</v>
      </c>
      <c r="V181" s="148">
        <f>'[1]GHG Dashboard Data - Inventory'!X166</f>
        <v>0</v>
      </c>
      <c r="W181" s="149">
        <f>'[1]GHG Dashboard Data - Inventory'!Y166</f>
        <v>0</v>
      </c>
      <c r="X181" s="150">
        <f>'[1]GHG Dashboard Data - Inventory'!Z166</f>
        <v>0</v>
      </c>
      <c r="Y181" s="148">
        <f>'[1]GHG Dashboard Data - Inventory'!AA166</f>
        <v>0</v>
      </c>
      <c r="Z181" s="148">
        <f>'[1]GHG Dashboard Data - Inventory'!AB166</f>
        <v>0</v>
      </c>
      <c r="AA181" s="149">
        <f>'[1]GHG Dashboard Data - Inventory'!AC166</f>
        <v>0</v>
      </c>
      <c r="AB181" s="148">
        <f>'[1]GHG Dashboard Data - Inventory'!AD166</f>
        <v>0</v>
      </c>
      <c r="AC181" s="148">
        <f>'[1]GHG Dashboard Data - Inventory'!AE166</f>
        <v>0</v>
      </c>
      <c r="AD181" s="149">
        <f>'[1]GHG Dashboard Data - Inventory'!AF166</f>
        <v>0</v>
      </c>
      <c r="AE181" s="148">
        <f>'[1]GHG Dashboard Data - Inventory'!AG166</f>
        <v>0</v>
      </c>
      <c r="AF181" s="148">
        <f>'[1]GHG Dashboard Data - Inventory'!AH166</f>
        <v>0</v>
      </c>
      <c r="AG181" s="148">
        <f>'[1]GHG Dashboard Data - Inventory'!AI166</f>
        <v>0</v>
      </c>
      <c r="AH181" s="148">
        <f>'[1]GHG Dashboard Data - Inventory'!AJ166</f>
        <v>0</v>
      </c>
      <c r="AI181" s="149">
        <f>'[1]GHG Dashboard Data - Inventory'!AK166</f>
        <v>0</v>
      </c>
      <c r="AJ181" s="148">
        <f>'[1]GHG Dashboard Data - Inventory'!AL166</f>
        <v>0</v>
      </c>
      <c r="AK181" s="148">
        <f>'[1]GHG Dashboard Data - Inventory'!AM166</f>
        <v>0</v>
      </c>
      <c r="AL181" s="149">
        <f>'[1]GHG Dashboard Data - Inventory'!AN166</f>
        <v>0</v>
      </c>
      <c r="AM181" s="148">
        <f>'[1]GHG Dashboard Data - Inventory'!AO166</f>
        <v>0</v>
      </c>
      <c r="AN181" s="148">
        <f>'[1]GHG Dashboard Data - Inventory'!AP166</f>
        <v>0</v>
      </c>
      <c r="AO181" s="149">
        <f>'[1]GHG Dashboard Data - Inventory'!AQ166</f>
        <v>0</v>
      </c>
      <c r="AP181" s="148">
        <f>'[1]GHG Dashboard Data - Inventory'!AR166</f>
        <v>0</v>
      </c>
      <c r="AQ181" s="148">
        <f>'[1]GHG Dashboard Data - Inventory'!AS166</f>
        <v>0</v>
      </c>
      <c r="AR181" s="149">
        <f>'[1]GHG Dashboard Data - Inventory'!AT166</f>
        <v>0</v>
      </c>
      <c r="AS181" s="148">
        <f>'[1]GHG Dashboard Data - Inventory'!AU166</f>
        <v>0</v>
      </c>
      <c r="AT181" s="148">
        <f>'[1]GHG Dashboard Data - Inventory'!AV166</f>
        <v>0</v>
      </c>
      <c r="AU181" s="149">
        <f>'[1]GHG Dashboard Data - Inventory'!AW166</f>
        <v>0</v>
      </c>
      <c r="AV181" s="148">
        <f>'[1]GHG Dashboard Data - Inventory'!AX166</f>
        <v>0</v>
      </c>
      <c r="AW181" s="148">
        <f>'[1]GHG Dashboard Data - Inventory'!AY166</f>
        <v>0</v>
      </c>
      <c r="AX181" s="150">
        <f>'[1]GHG Dashboard Data - Inventory'!AZ166</f>
        <v>0</v>
      </c>
      <c r="AY181" s="148">
        <f>'[1]GHG Dashboard Data - Inventory'!BA166</f>
        <v>0</v>
      </c>
      <c r="AZ181" s="148">
        <f>'[1]GHG Dashboard Data - Inventory'!BB166</f>
        <v>0</v>
      </c>
      <c r="BA181" s="150">
        <f>'[1]GHG Dashboard Data - Inventory'!BC166</f>
        <v>0</v>
      </c>
      <c r="BB181" s="148">
        <f>'[1]GHG Dashboard Data - Inventory'!BD166</f>
        <v>0</v>
      </c>
      <c r="BC181" s="148">
        <f>'[1]GHG Dashboard Data - Inventory'!BE166</f>
        <v>0</v>
      </c>
      <c r="BD181" s="150">
        <f>'[1]GHG Dashboard Data - Inventory'!BF166</f>
        <v>0</v>
      </c>
      <c r="BE181" s="148">
        <f>'[1]GHG Dashboard Data - Inventory'!BG166</f>
        <v>0</v>
      </c>
      <c r="BF181" s="148">
        <f>'[1]GHG Dashboard Data - Inventory'!BH166</f>
        <v>0</v>
      </c>
      <c r="BG181" s="150">
        <f>'[1]GHG Dashboard Data - Inventory'!BI166</f>
        <v>0</v>
      </c>
      <c r="BH181" s="149">
        <f>'[1]GHG Dashboard Data - Inventory'!BJ166</f>
        <v>0</v>
      </c>
      <c r="BI181" s="149">
        <f>'[1]GHG Dashboard Data - Inventory'!BK166</f>
        <v>0</v>
      </c>
      <c r="BJ181" s="149">
        <f>'[1]GHG Dashboard Data - Inventory'!BL166</f>
        <v>0</v>
      </c>
      <c r="BK181" s="149">
        <f>'[1]GHG Dashboard Data - Inventory'!BM166</f>
        <v>0</v>
      </c>
      <c r="BL181" s="149">
        <f>'[1]GHG Dashboard Data - Inventory'!BN166</f>
        <v>0</v>
      </c>
      <c r="BM181" s="151">
        <f>'[1]GHG Dashboard Data - Inventory'!BO166</f>
        <v>0</v>
      </c>
      <c r="BN181" s="269">
        <f>'[1]GHG Dashboard Data - Inventory'!BP166</f>
        <v>0</v>
      </c>
      <c r="BO181" s="269">
        <f>'[1]GHG Dashboard Data - Inventory'!BQ166</f>
        <v>0</v>
      </c>
      <c r="BP181" s="269">
        <f>'[1]GHG Dashboard Data - Inventory'!BR166</f>
        <v>0</v>
      </c>
      <c r="BQ181" s="269">
        <f>'[1]GHG Dashboard Data - Inventory'!BS166</f>
        <v>0</v>
      </c>
      <c r="BR181" s="269">
        <f>'[1]GHG Dashboard Data - Inventory'!BT166</f>
        <v>0</v>
      </c>
      <c r="BS181" s="269">
        <f>'[1]GHG Dashboard Data - Inventory'!BU166</f>
        <v>0</v>
      </c>
      <c r="BT181" s="152" t="str">
        <f t="shared" si="116"/>
        <v>0_0</v>
      </c>
      <c r="BU181" s="152">
        <f>'[1]GHG Dashboard Data - Inventory'!BW166</f>
        <v>0</v>
      </c>
      <c r="BV181" s="152">
        <f>'[1]GHG Dashboard Data - Inventory'!BX166</f>
        <v>0</v>
      </c>
      <c r="BW181" s="152">
        <f>'[1]GHG Dashboard Data - Inventory'!BY166</f>
        <v>0</v>
      </c>
      <c r="BX181" s="152">
        <f>'[1]GHG Dashboard Data - Inventory'!BZ166</f>
        <v>0</v>
      </c>
      <c r="BY181" s="302">
        <f>'[1]GHG Dashboard Data - Inventory'!CA166</f>
        <v>0</v>
      </c>
      <c r="BZ181" s="302">
        <f>'[1]GHG Dashboard Data - Inventory'!CB166</f>
        <v>0</v>
      </c>
      <c r="CA181" s="302">
        <f>'[1]GHG Dashboard Data - Inventory'!CC166</f>
        <v>0</v>
      </c>
      <c r="CB181" s="303">
        <f>'[1]GHG Dashboard Data - Inventory'!CD166</f>
        <v>0</v>
      </c>
      <c r="CC181" s="303">
        <f>'[1]GHG Dashboard Data - Inventory'!CE166</f>
        <v>0</v>
      </c>
      <c r="CD181" s="303">
        <f>'[1]GHG Dashboard Data - Inventory'!CF166</f>
        <v>0</v>
      </c>
      <c r="CE181" s="303">
        <f>'[1]GHG Dashboard Data - Inventory'!CG166</f>
        <v>0</v>
      </c>
      <c r="CF181" s="303">
        <f>'[1]GHG Dashboard Data - Inventory'!CH166</f>
        <v>0</v>
      </c>
      <c r="CG181" s="304">
        <f>'[1]GHG Dashboard Data - Inventory'!CI166</f>
        <v>0</v>
      </c>
      <c r="CH181" s="304">
        <f>'[1]GHG Dashboard Data - Inventory'!CK166</f>
        <v>0</v>
      </c>
      <c r="CI181" s="304">
        <f>SUM('[1]GHG Dashboard Data - Inventory'!CL166:CM166)</f>
        <v>0</v>
      </c>
      <c r="CJ181" s="304">
        <f>'[1]GHG Dashboard Data - Inventory'!CN166</f>
        <v>0</v>
      </c>
      <c r="CK181" s="304">
        <f>'[1]GHG Dashboard Data - Inventory'!CO166</f>
        <v>0</v>
      </c>
      <c r="CL181" s="302">
        <f>'[1]GHG Dashboard Data - Inventory'!CP166</f>
        <v>0</v>
      </c>
      <c r="CM181" s="302">
        <f>'[1]GHG Dashboard Data - Inventory'!CQ166</f>
        <v>0</v>
      </c>
      <c r="CN181" s="302">
        <f>'[1]GHG Dashboard Data - Inventory'!CR166</f>
        <v>0</v>
      </c>
      <c r="CO181" s="302">
        <f>'[1]GHG Dashboard Data - Inventory'!CS166</f>
        <v>0</v>
      </c>
      <c r="CP181" s="302">
        <f>'[1]GHG Dashboard Data - Inventory'!CT166</f>
        <v>0</v>
      </c>
      <c r="CQ181" s="302">
        <f>'[1]GHG Dashboard Data - Inventory'!CU166</f>
        <v>0</v>
      </c>
      <c r="CR181" s="302">
        <f>'[1]GHG Dashboard Data - Inventory'!CV166</f>
        <v>0</v>
      </c>
      <c r="CS181" s="302">
        <f>'[1]GHG Dashboard Data - Inventory'!CW166</f>
        <v>0</v>
      </c>
      <c r="CT181" s="302">
        <f>'[1]GHG Dashboard Data - Inventory'!CX166</f>
        <v>0</v>
      </c>
      <c r="CU181" s="302">
        <f>'[1]GHG Dashboard Data - Inventory'!CY166</f>
        <v>0</v>
      </c>
      <c r="CV181" s="302">
        <f>'[1]GHG Dashboard Data - Inventory'!CZ166</f>
        <v>0</v>
      </c>
      <c r="CW181" s="302">
        <f>'[1]GHG Dashboard Data - Inventory'!DA166</f>
        <v>0</v>
      </c>
      <c r="CX181" s="302">
        <f>'[1]GHG Dashboard Data - Inventory'!DB166</f>
        <v>0</v>
      </c>
      <c r="CY181" s="302">
        <f>'[1]GHG Dashboard Data - Inventory'!DC166</f>
        <v>0</v>
      </c>
      <c r="CZ181" s="302">
        <f>'[1]GHG Dashboard Data - Inventory'!DD166</f>
        <v>0</v>
      </c>
      <c r="DA181" s="302">
        <f>'[1]GHG Dashboard Data - Inventory'!DE166</f>
        <v>0</v>
      </c>
      <c r="DB181" s="302">
        <f>'[1]GHG Dashboard Data - Inventory'!DF166</f>
        <v>0</v>
      </c>
      <c r="DC181" s="305">
        <f>'[1]GHG Dashboard Data - Inventory'!DG166</f>
        <v>0</v>
      </c>
      <c r="DD181" s="305">
        <f>'[1]GHG Dashboard Data - Inventory'!DH166</f>
        <v>0</v>
      </c>
      <c r="DE181" s="305">
        <f>'[1]GHG Dashboard Data - Inventory'!DI166</f>
        <v>0</v>
      </c>
      <c r="DF181" s="305">
        <f>'[1]GHG Dashboard Data - Inventory'!DJ166</f>
        <v>0</v>
      </c>
      <c r="DG181" s="305">
        <f>'[1]GHG Dashboard Data - Inventory'!DK166</f>
        <v>0</v>
      </c>
      <c r="DH181" s="305">
        <f>'[1]GHG Dashboard Data - Inventory'!DL166</f>
        <v>0</v>
      </c>
      <c r="DI181" s="305">
        <f>'[1]GHG Dashboard Data - Inventory'!DM166</f>
        <v>0</v>
      </c>
      <c r="DJ181" s="305">
        <f>'[1]GHG Dashboard Data - Inventory'!DN166</f>
        <v>0</v>
      </c>
      <c r="DK181" s="305">
        <f>'[1]GHG Dashboard Data - Inventory'!DO166</f>
        <v>0</v>
      </c>
      <c r="DL181" s="305">
        <f>'[1]GHG Dashboard Data - Inventory'!DP166</f>
        <v>0</v>
      </c>
      <c r="DM181" s="305">
        <f>'[1]GHG Dashboard Data - Inventory'!DQ166</f>
        <v>0</v>
      </c>
      <c r="DN181" s="305">
        <f>'[1]GHG Dashboard Data - Inventory'!DR166</f>
        <v>0</v>
      </c>
      <c r="DO181" s="305">
        <f>'[1]GHG Dashboard Data - Inventory'!DS166</f>
        <v>0</v>
      </c>
      <c r="DP181" s="305">
        <f>'[1]GHG Dashboard Data - Inventory'!DT166</f>
        <v>0</v>
      </c>
      <c r="DQ181" s="305">
        <f>'[1]GHG Dashboard Data - Inventory'!DU166</f>
        <v>0</v>
      </c>
      <c r="DR181" s="305">
        <f>'[1]GHG Dashboard Data - Inventory'!DV166</f>
        <v>0</v>
      </c>
      <c r="DS181" s="305">
        <f>'[1]GHG Dashboard Data - Inventory'!DW166</f>
        <v>0</v>
      </c>
      <c r="DT181" s="305">
        <f>'[1]GHG Dashboard Data - Inventory'!DX166</f>
        <v>0</v>
      </c>
      <c r="DU181" s="305">
        <f>'[1]GHG Dashboard Data - Inventory'!DY166</f>
        <v>0</v>
      </c>
      <c r="DV181" s="305">
        <f>'[1]GHG Dashboard Data - Inventory'!DZ166</f>
        <v>0</v>
      </c>
      <c r="DW181" s="305">
        <f>'[1]GHG Dashboard Data - Inventory'!EA166</f>
        <v>0</v>
      </c>
      <c r="DX181" s="305">
        <f>'[1]GHG Dashboard Data - Inventory'!EB166</f>
        <v>0</v>
      </c>
      <c r="DY181" s="306">
        <f>'[1]GHG Dashboard Data - Inventory'!EC166</f>
        <v>0</v>
      </c>
      <c r="DZ181" s="307">
        <f>'[1]GHG Dashboard Data - Inventory'!ED166</f>
        <v>0</v>
      </c>
      <c r="EA181" s="307">
        <f>'[1]GHG Dashboard Data - Inventory'!EE166</f>
        <v>0</v>
      </c>
      <c r="EB181" s="307">
        <f>'[1]GHG Dashboard Data - Inventory'!EF166</f>
        <v>0</v>
      </c>
      <c r="EC181" s="307">
        <f>'[1]GHG Dashboard Data - Inventory'!EG166</f>
        <v>0</v>
      </c>
      <c r="ED181" s="307">
        <f>'[1]GHG Dashboard Data - Inventory'!EH166</f>
        <v>0</v>
      </c>
      <c r="EE181" s="307">
        <f>'[1]GHG Dashboard Data - Inventory'!EI166</f>
        <v>0</v>
      </c>
      <c r="EF181" s="307">
        <f>'[1]GHG Dashboard Data - Inventory'!EJ166</f>
        <v>0</v>
      </c>
      <c r="EG181" s="307">
        <f>'[1]GHG Dashboard Data - Inventory'!EK166</f>
        <v>0</v>
      </c>
      <c r="EH181" s="307">
        <f>'[1]GHG Dashboard Data - Inventory'!EL166</f>
        <v>0</v>
      </c>
      <c r="EI181" s="307">
        <f>'[1]GHG Dashboard Data - Inventory'!EM166</f>
        <v>0</v>
      </c>
      <c r="EJ181" s="307">
        <f>'[1]GHG Dashboard Data - Inventory'!EN166</f>
        <v>0</v>
      </c>
      <c r="EK181" s="307">
        <f>'[1]GHG Dashboard Data - Inventory'!EO166</f>
        <v>0</v>
      </c>
      <c r="EL181" s="307">
        <f>'[1]GHG Dashboard Data - Inventory'!EP166</f>
        <v>0</v>
      </c>
      <c r="EM181" s="307">
        <f>'[1]GHG Dashboard Data - Inventory'!EQ166</f>
        <v>0</v>
      </c>
      <c r="EN181" s="307">
        <f>'[1]GHG Dashboard Data - Inventory'!ER166</f>
        <v>0</v>
      </c>
      <c r="EO181" s="307">
        <f>'[1]GHG Dashboard Data - Inventory'!ES166</f>
        <v>0</v>
      </c>
      <c r="EP181" s="307">
        <f>'[1]GHG Dashboard Data - Inventory'!ET166</f>
        <v>0</v>
      </c>
      <c r="EQ181" s="307">
        <f>'[1]GHG Dashboard Data - Inventory'!EU166</f>
        <v>0</v>
      </c>
      <c r="ER181" s="307">
        <f>'[1]GHG Dashboard Data - Inventory'!EV166</f>
        <v>0</v>
      </c>
      <c r="ES181" s="307">
        <f>'[1]GHG Dashboard Data - Inventory'!EW166</f>
        <v>0</v>
      </c>
      <c r="ET181" s="307">
        <f>'[1]GHG Dashboard Data - Inventory'!EX166</f>
        <v>0</v>
      </c>
      <c r="EU181" s="307">
        <f>'[1]GHG Dashboard Data - Inventory'!EY166</f>
        <v>0</v>
      </c>
      <c r="EV181" s="307">
        <f>'[1]GHG Dashboard Data - Inventory'!EZ166</f>
        <v>0</v>
      </c>
      <c r="EW181" s="308">
        <f t="shared" si="117"/>
        <v>0</v>
      </c>
      <c r="EX181" s="309">
        <f>'[1]GHG Dashboard Data - Inventory'!FA166</f>
        <v>0</v>
      </c>
      <c r="EY181" s="309">
        <f>'[1]GHG Dashboard Data - Inventory'!FB166</f>
        <v>0</v>
      </c>
      <c r="EZ181" s="309">
        <f>'[1]GHG Dashboard Data - Inventory'!FC166</f>
        <v>0</v>
      </c>
      <c r="FA181" s="309">
        <f>'[1]GHG Dashboard Data - Inventory'!FD166</f>
        <v>0</v>
      </c>
      <c r="FB181" s="309">
        <f>'[1]GHG Dashboard Data - Inventory'!FE166</f>
        <v>0</v>
      </c>
      <c r="FC181" s="309">
        <f>'[1]GHG Dashboard Data - Inventory'!FF166</f>
        <v>0</v>
      </c>
      <c r="FD181" s="309">
        <f>'[1]GHG Dashboard Data - Inventory'!FG166</f>
        <v>0</v>
      </c>
      <c r="FE181" s="309">
        <f>'[1]GHG Dashboard Data - Inventory'!FH166</f>
        <v>0</v>
      </c>
      <c r="FF181" s="309">
        <f>'[1]GHG Dashboard Data - Inventory'!B166</f>
        <v>0</v>
      </c>
      <c r="FG181" s="31" t="str">
        <f>IFERROR(VLOOKUP(E181,'Climate data-must not modify'!A:D,4,FALSE),"")</f>
        <v/>
      </c>
      <c r="FH181" s="31" t="str">
        <f t="shared" si="118"/>
        <v/>
      </c>
      <c r="FI181" s="31" t="str">
        <f t="shared" si="119"/>
        <v/>
      </c>
      <c r="FJ181" s="35"/>
    </row>
    <row r="182" spans="1:166" s="31" customFormat="1">
      <c r="A182" s="31">
        <f t="shared" si="113"/>
        <v>11</v>
      </c>
      <c r="B182" s="31">
        <f t="shared" si="114"/>
        <v>167</v>
      </c>
      <c r="C182" s="34" t="str">
        <f t="shared" si="115"/>
        <v>0_0</v>
      </c>
      <c r="D182" s="231">
        <f>'[1]GHG Dashboard Data - Inventory'!H167</f>
        <v>0</v>
      </c>
      <c r="E182" s="156">
        <f>'[1]GHG Dashboard Data - Inventory'!C167</f>
        <v>0</v>
      </c>
      <c r="F182" s="156">
        <f>'[1]GHG Dashboard Data - Inventory'!D167</f>
        <v>0</v>
      </c>
      <c r="G182" s="156">
        <f>'[1]GHG Dashboard Data - Inventory'!E167</f>
        <v>0</v>
      </c>
      <c r="H182" s="156">
        <f>'[1]GHG Dashboard Data - Inventory'!K167</f>
        <v>0</v>
      </c>
      <c r="I182" s="156">
        <f>'[1]GHG Dashboard Data - Inventory'!L167</f>
        <v>0</v>
      </c>
      <c r="J182" s="156">
        <f>'[1]GHG Dashboard Data - Inventory'!M167/1000000</f>
        <v>0</v>
      </c>
      <c r="K182" s="156">
        <f>'[1]GHG Dashboard Data - Inventory'!J167</f>
        <v>0</v>
      </c>
      <c r="L182" s="148">
        <f>'[1]GHG Dashboard Data - Inventory'!N167</f>
        <v>0</v>
      </c>
      <c r="M182" s="148">
        <f>'[1]GHG Dashboard Data - Inventory'!O167</f>
        <v>0</v>
      </c>
      <c r="N182" s="149">
        <f>'[1]GHG Dashboard Data - Inventory'!P167</f>
        <v>0</v>
      </c>
      <c r="O182" s="148">
        <f>'[1]GHG Dashboard Data - Inventory'!Q167</f>
        <v>0</v>
      </c>
      <c r="P182" s="148">
        <f>'[1]GHG Dashboard Data - Inventory'!R167</f>
        <v>0</v>
      </c>
      <c r="Q182" s="149">
        <f>'[1]GHG Dashboard Data - Inventory'!S167</f>
        <v>0</v>
      </c>
      <c r="R182" s="148">
        <f>'[1]GHG Dashboard Data - Inventory'!T167</f>
        <v>0</v>
      </c>
      <c r="S182" s="148">
        <f>'[1]GHG Dashboard Data - Inventory'!U167</f>
        <v>0</v>
      </c>
      <c r="T182" s="149">
        <f>'[1]GHG Dashboard Data - Inventory'!V167</f>
        <v>0</v>
      </c>
      <c r="U182" s="148">
        <f>'[1]GHG Dashboard Data - Inventory'!W167</f>
        <v>0</v>
      </c>
      <c r="V182" s="148">
        <f>'[1]GHG Dashboard Data - Inventory'!X167</f>
        <v>0</v>
      </c>
      <c r="W182" s="149">
        <f>'[1]GHG Dashboard Data - Inventory'!Y167</f>
        <v>0</v>
      </c>
      <c r="X182" s="150">
        <f>'[1]GHG Dashboard Data - Inventory'!Z167</f>
        <v>0</v>
      </c>
      <c r="Y182" s="148">
        <f>'[1]GHG Dashboard Data - Inventory'!AA167</f>
        <v>0</v>
      </c>
      <c r="Z182" s="148">
        <f>'[1]GHG Dashboard Data - Inventory'!AB167</f>
        <v>0</v>
      </c>
      <c r="AA182" s="149">
        <f>'[1]GHG Dashboard Data - Inventory'!AC167</f>
        <v>0</v>
      </c>
      <c r="AB182" s="148">
        <f>'[1]GHG Dashboard Data - Inventory'!AD167</f>
        <v>0</v>
      </c>
      <c r="AC182" s="148">
        <f>'[1]GHG Dashboard Data - Inventory'!AE167</f>
        <v>0</v>
      </c>
      <c r="AD182" s="149">
        <f>'[1]GHG Dashboard Data - Inventory'!AF167</f>
        <v>0</v>
      </c>
      <c r="AE182" s="148">
        <f>'[1]GHG Dashboard Data - Inventory'!AG167</f>
        <v>0</v>
      </c>
      <c r="AF182" s="148">
        <f>'[1]GHG Dashboard Data - Inventory'!AH167</f>
        <v>0</v>
      </c>
      <c r="AG182" s="148">
        <f>'[1]GHG Dashboard Data - Inventory'!AI167</f>
        <v>0</v>
      </c>
      <c r="AH182" s="148">
        <f>'[1]GHG Dashboard Data - Inventory'!AJ167</f>
        <v>0</v>
      </c>
      <c r="AI182" s="149">
        <f>'[1]GHG Dashboard Data - Inventory'!AK167</f>
        <v>0</v>
      </c>
      <c r="AJ182" s="148">
        <f>'[1]GHG Dashboard Data - Inventory'!AL167</f>
        <v>0</v>
      </c>
      <c r="AK182" s="148">
        <f>'[1]GHG Dashboard Data - Inventory'!AM167</f>
        <v>0</v>
      </c>
      <c r="AL182" s="149">
        <f>'[1]GHG Dashboard Data - Inventory'!AN167</f>
        <v>0</v>
      </c>
      <c r="AM182" s="148">
        <f>'[1]GHG Dashboard Data - Inventory'!AO167</f>
        <v>0</v>
      </c>
      <c r="AN182" s="148">
        <f>'[1]GHG Dashboard Data - Inventory'!AP167</f>
        <v>0</v>
      </c>
      <c r="AO182" s="149">
        <f>'[1]GHG Dashboard Data - Inventory'!AQ167</f>
        <v>0</v>
      </c>
      <c r="AP182" s="148">
        <f>'[1]GHG Dashboard Data - Inventory'!AR167</f>
        <v>0</v>
      </c>
      <c r="AQ182" s="148">
        <f>'[1]GHG Dashboard Data - Inventory'!AS167</f>
        <v>0</v>
      </c>
      <c r="AR182" s="149">
        <f>'[1]GHG Dashboard Data - Inventory'!AT167</f>
        <v>0</v>
      </c>
      <c r="AS182" s="148">
        <f>'[1]GHG Dashboard Data - Inventory'!AU167</f>
        <v>0</v>
      </c>
      <c r="AT182" s="148">
        <f>'[1]GHG Dashboard Data - Inventory'!AV167</f>
        <v>0</v>
      </c>
      <c r="AU182" s="149">
        <f>'[1]GHG Dashboard Data - Inventory'!AW167</f>
        <v>0</v>
      </c>
      <c r="AV182" s="148">
        <f>'[1]GHG Dashboard Data - Inventory'!AX167</f>
        <v>0</v>
      </c>
      <c r="AW182" s="148">
        <f>'[1]GHG Dashboard Data - Inventory'!AY167</f>
        <v>0</v>
      </c>
      <c r="AX182" s="150">
        <f>'[1]GHG Dashboard Data - Inventory'!AZ167</f>
        <v>0</v>
      </c>
      <c r="AY182" s="148">
        <f>'[1]GHG Dashboard Data - Inventory'!BA167</f>
        <v>0</v>
      </c>
      <c r="AZ182" s="148">
        <f>'[1]GHG Dashboard Data - Inventory'!BB167</f>
        <v>0</v>
      </c>
      <c r="BA182" s="150">
        <f>'[1]GHG Dashboard Data - Inventory'!BC167</f>
        <v>0</v>
      </c>
      <c r="BB182" s="148">
        <f>'[1]GHG Dashboard Data - Inventory'!BD167</f>
        <v>0</v>
      </c>
      <c r="BC182" s="148">
        <f>'[1]GHG Dashboard Data - Inventory'!BE167</f>
        <v>0</v>
      </c>
      <c r="BD182" s="150">
        <f>'[1]GHG Dashboard Data - Inventory'!BF167</f>
        <v>0</v>
      </c>
      <c r="BE182" s="148">
        <f>'[1]GHG Dashboard Data - Inventory'!BG167</f>
        <v>0</v>
      </c>
      <c r="BF182" s="148">
        <f>'[1]GHG Dashboard Data - Inventory'!BH167</f>
        <v>0</v>
      </c>
      <c r="BG182" s="150">
        <f>'[1]GHG Dashboard Data - Inventory'!BI167</f>
        <v>0</v>
      </c>
      <c r="BH182" s="149">
        <f>'[1]GHG Dashboard Data - Inventory'!BJ167</f>
        <v>0</v>
      </c>
      <c r="BI182" s="149">
        <f>'[1]GHG Dashboard Data - Inventory'!BK167</f>
        <v>0</v>
      </c>
      <c r="BJ182" s="149">
        <f>'[1]GHG Dashboard Data - Inventory'!BL167</f>
        <v>0</v>
      </c>
      <c r="BK182" s="149">
        <f>'[1]GHG Dashboard Data - Inventory'!BM167</f>
        <v>0</v>
      </c>
      <c r="BL182" s="149">
        <f>'[1]GHG Dashboard Data - Inventory'!BN167</f>
        <v>0</v>
      </c>
      <c r="BM182" s="151">
        <f>'[1]GHG Dashboard Data - Inventory'!BO167</f>
        <v>0</v>
      </c>
      <c r="BN182" s="269">
        <f>'[1]GHG Dashboard Data - Inventory'!BP167</f>
        <v>0</v>
      </c>
      <c r="BO182" s="269">
        <f>'[1]GHG Dashboard Data - Inventory'!BQ167</f>
        <v>0</v>
      </c>
      <c r="BP182" s="269">
        <f>'[1]GHG Dashboard Data - Inventory'!BR167</f>
        <v>0</v>
      </c>
      <c r="BQ182" s="269">
        <f>'[1]GHG Dashboard Data - Inventory'!BS167</f>
        <v>0</v>
      </c>
      <c r="BR182" s="269">
        <f>'[1]GHG Dashboard Data - Inventory'!BT167</f>
        <v>0</v>
      </c>
      <c r="BS182" s="269">
        <f>'[1]GHG Dashboard Data - Inventory'!BU167</f>
        <v>0</v>
      </c>
      <c r="BT182" s="152" t="str">
        <f t="shared" si="116"/>
        <v>0_0</v>
      </c>
      <c r="BU182" s="152">
        <f>'[1]GHG Dashboard Data - Inventory'!BW167</f>
        <v>0</v>
      </c>
      <c r="BV182" s="152">
        <f>'[1]GHG Dashboard Data - Inventory'!BX167</f>
        <v>0</v>
      </c>
      <c r="BW182" s="152">
        <f>'[1]GHG Dashboard Data - Inventory'!BY167</f>
        <v>0</v>
      </c>
      <c r="BX182" s="152">
        <f>'[1]GHG Dashboard Data - Inventory'!BZ167</f>
        <v>0</v>
      </c>
      <c r="BY182" s="302">
        <f>'[1]GHG Dashboard Data - Inventory'!CA167</f>
        <v>0</v>
      </c>
      <c r="BZ182" s="302">
        <f>'[1]GHG Dashboard Data - Inventory'!CB167</f>
        <v>0</v>
      </c>
      <c r="CA182" s="302">
        <f>'[1]GHG Dashboard Data - Inventory'!CC167</f>
        <v>0</v>
      </c>
      <c r="CB182" s="303">
        <f>'[1]GHG Dashboard Data - Inventory'!CD167</f>
        <v>0</v>
      </c>
      <c r="CC182" s="303">
        <f>'[1]GHG Dashboard Data - Inventory'!CE167</f>
        <v>0</v>
      </c>
      <c r="CD182" s="303">
        <f>'[1]GHG Dashboard Data - Inventory'!CF167</f>
        <v>0</v>
      </c>
      <c r="CE182" s="303">
        <f>'[1]GHG Dashboard Data - Inventory'!CG167</f>
        <v>0</v>
      </c>
      <c r="CF182" s="303">
        <f>'[1]GHG Dashboard Data - Inventory'!CH167</f>
        <v>0</v>
      </c>
      <c r="CG182" s="304">
        <f>'[1]GHG Dashboard Data - Inventory'!CI167</f>
        <v>0</v>
      </c>
      <c r="CH182" s="304">
        <f>'[1]GHG Dashboard Data - Inventory'!CK167</f>
        <v>0</v>
      </c>
      <c r="CI182" s="304">
        <f>SUM('[1]GHG Dashboard Data - Inventory'!CL167:CM167)</f>
        <v>0</v>
      </c>
      <c r="CJ182" s="304">
        <f>'[1]GHG Dashboard Data - Inventory'!CN167</f>
        <v>0</v>
      </c>
      <c r="CK182" s="304">
        <f>'[1]GHG Dashboard Data - Inventory'!CO167</f>
        <v>0</v>
      </c>
      <c r="CL182" s="302">
        <f>'[1]GHG Dashboard Data - Inventory'!CP167</f>
        <v>0</v>
      </c>
      <c r="CM182" s="302">
        <f>'[1]GHG Dashboard Data - Inventory'!CQ167</f>
        <v>0</v>
      </c>
      <c r="CN182" s="302">
        <f>'[1]GHG Dashboard Data - Inventory'!CR167</f>
        <v>0</v>
      </c>
      <c r="CO182" s="302">
        <f>'[1]GHG Dashboard Data - Inventory'!CS167</f>
        <v>0</v>
      </c>
      <c r="CP182" s="302">
        <f>'[1]GHG Dashboard Data - Inventory'!CT167</f>
        <v>0</v>
      </c>
      <c r="CQ182" s="302">
        <f>'[1]GHG Dashboard Data - Inventory'!CU167</f>
        <v>0</v>
      </c>
      <c r="CR182" s="302">
        <f>'[1]GHG Dashboard Data - Inventory'!CV167</f>
        <v>0</v>
      </c>
      <c r="CS182" s="302">
        <f>'[1]GHG Dashboard Data - Inventory'!CW167</f>
        <v>0</v>
      </c>
      <c r="CT182" s="302">
        <f>'[1]GHG Dashboard Data - Inventory'!CX167</f>
        <v>0</v>
      </c>
      <c r="CU182" s="302">
        <f>'[1]GHG Dashboard Data - Inventory'!CY167</f>
        <v>0</v>
      </c>
      <c r="CV182" s="302">
        <f>'[1]GHG Dashboard Data - Inventory'!CZ167</f>
        <v>0</v>
      </c>
      <c r="CW182" s="302">
        <f>'[1]GHG Dashboard Data - Inventory'!DA167</f>
        <v>0</v>
      </c>
      <c r="CX182" s="302">
        <f>'[1]GHG Dashboard Data - Inventory'!DB167</f>
        <v>0</v>
      </c>
      <c r="CY182" s="302">
        <f>'[1]GHG Dashboard Data - Inventory'!DC167</f>
        <v>0</v>
      </c>
      <c r="CZ182" s="302">
        <f>'[1]GHG Dashboard Data - Inventory'!DD167</f>
        <v>0</v>
      </c>
      <c r="DA182" s="302">
        <f>'[1]GHG Dashboard Data - Inventory'!DE167</f>
        <v>0</v>
      </c>
      <c r="DB182" s="302">
        <f>'[1]GHG Dashboard Data - Inventory'!DF167</f>
        <v>0</v>
      </c>
      <c r="DC182" s="305">
        <f>'[1]GHG Dashboard Data - Inventory'!DG167</f>
        <v>0</v>
      </c>
      <c r="DD182" s="305">
        <f>'[1]GHG Dashboard Data - Inventory'!DH167</f>
        <v>0</v>
      </c>
      <c r="DE182" s="305">
        <f>'[1]GHG Dashboard Data - Inventory'!DI167</f>
        <v>0</v>
      </c>
      <c r="DF182" s="305">
        <f>'[1]GHG Dashboard Data - Inventory'!DJ167</f>
        <v>0</v>
      </c>
      <c r="DG182" s="305">
        <f>'[1]GHG Dashboard Data - Inventory'!DK167</f>
        <v>0</v>
      </c>
      <c r="DH182" s="305">
        <f>'[1]GHG Dashboard Data - Inventory'!DL167</f>
        <v>0</v>
      </c>
      <c r="DI182" s="305">
        <f>'[1]GHG Dashboard Data - Inventory'!DM167</f>
        <v>0</v>
      </c>
      <c r="DJ182" s="305">
        <f>'[1]GHG Dashboard Data - Inventory'!DN167</f>
        <v>0</v>
      </c>
      <c r="DK182" s="305">
        <f>'[1]GHG Dashboard Data - Inventory'!DO167</f>
        <v>0</v>
      </c>
      <c r="DL182" s="305">
        <f>'[1]GHG Dashboard Data - Inventory'!DP167</f>
        <v>0</v>
      </c>
      <c r="DM182" s="305">
        <f>'[1]GHG Dashboard Data - Inventory'!DQ167</f>
        <v>0</v>
      </c>
      <c r="DN182" s="305">
        <f>'[1]GHG Dashboard Data - Inventory'!DR167</f>
        <v>0</v>
      </c>
      <c r="DO182" s="305">
        <f>'[1]GHG Dashboard Data - Inventory'!DS167</f>
        <v>0</v>
      </c>
      <c r="DP182" s="305">
        <f>'[1]GHG Dashboard Data - Inventory'!DT167</f>
        <v>0</v>
      </c>
      <c r="DQ182" s="305">
        <f>'[1]GHG Dashboard Data - Inventory'!DU167</f>
        <v>0</v>
      </c>
      <c r="DR182" s="305">
        <f>'[1]GHG Dashboard Data - Inventory'!DV167</f>
        <v>0</v>
      </c>
      <c r="DS182" s="305">
        <f>'[1]GHG Dashboard Data - Inventory'!DW167</f>
        <v>0</v>
      </c>
      <c r="DT182" s="305">
        <f>'[1]GHG Dashboard Data - Inventory'!DX167</f>
        <v>0</v>
      </c>
      <c r="DU182" s="305">
        <f>'[1]GHG Dashboard Data - Inventory'!DY167</f>
        <v>0</v>
      </c>
      <c r="DV182" s="305">
        <f>'[1]GHG Dashboard Data - Inventory'!DZ167</f>
        <v>0</v>
      </c>
      <c r="DW182" s="305">
        <f>'[1]GHG Dashboard Data - Inventory'!EA167</f>
        <v>0</v>
      </c>
      <c r="DX182" s="305">
        <f>'[1]GHG Dashboard Data - Inventory'!EB167</f>
        <v>0</v>
      </c>
      <c r="DY182" s="306">
        <f>'[1]GHG Dashboard Data - Inventory'!EC167</f>
        <v>0</v>
      </c>
      <c r="DZ182" s="307">
        <f>'[1]GHG Dashboard Data - Inventory'!ED167</f>
        <v>0</v>
      </c>
      <c r="EA182" s="307">
        <f>'[1]GHG Dashboard Data - Inventory'!EE167</f>
        <v>0</v>
      </c>
      <c r="EB182" s="307">
        <f>'[1]GHG Dashboard Data - Inventory'!EF167</f>
        <v>0</v>
      </c>
      <c r="EC182" s="307">
        <f>'[1]GHG Dashboard Data - Inventory'!EG167</f>
        <v>0</v>
      </c>
      <c r="ED182" s="307">
        <f>'[1]GHG Dashboard Data - Inventory'!EH167</f>
        <v>0</v>
      </c>
      <c r="EE182" s="307">
        <f>'[1]GHG Dashboard Data - Inventory'!EI167</f>
        <v>0</v>
      </c>
      <c r="EF182" s="307">
        <f>'[1]GHG Dashboard Data - Inventory'!EJ167</f>
        <v>0</v>
      </c>
      <c r="EG182" s="307">
        <f>'[1]GHG Dashboard Data - Inventory'!EK167</f>
        <v>0</v>
      </c>
      <c r="EH182" s="307">
        <f>'[1]GHG Dashboard Data - Inventory'!EL167</f>
        <v>0</v>
      </c>
      <c r="EI182" s="307">
        <f>'[1]GHG Dashboard Data - Inventory'!EM167</f>
        <v>0</v>
      </c>
      <c r="EJ182" s="307">
        <f>'[1]GHG Dashboard Data - Inventory'!EN167</f>
        <v>0</v>
      </c>
      <c r="EK182" s="307">
        <f>'[1]GHG Dashboard Data - Inventory'!EO167</f>
        <v>0</v>
      </c>
      <c r="EL182" s="307">
        <f>'[1]GHG Dashboard Data - Inventory'!EP167</f>
        <v>0</v>
      </c>
      <c r="EM182" s="307">
        <f>'[1]GHG Dashboard Data - Inventory'!EQ167</f>
        <v>0</v>
      </c>
      <c r="EN182" s="307">
        <f>'[1]GHG Dashboard Data - Inventory'!ER167</f>
        <v>0</v>
      </c>
      <c r="EO182" s="307">
        <f>'[1]GHG Dashboard Data - Inventory'!ES167</f>
        <v>0</v>
      </c>
      <c r="EP182" s="307">
        <f>'[1]GHG Dashboard Data - Inventory'!ET167</f>
        <v>0</v>
      </c>
      <c r="EQ182" s="307">
        <f>'[1]GHG Dashboard Data - Inventory'!EU167</f>
        <v>0</v>
      </c>
      <c r="ER182" s="307">
        <f>'[1]GHG Dashboard Data - Inventory'!EV167</f>
        <v>0</v>
      </c>
      <c r="ES182" s="307">
        <f>'[1]GHG Dashboard Data - Inventory'!EW167</f>
        <v>0</v>
      </c>
      <c r="ET182" s="307">
        <f>'[1]GHG Dashboard Data - Inventory'!EX167</f>
        <v>0</v>
      </c>
      <c r="EU182" s="307">
        <f>'[1]GHG Dashboard Data - Inventory'!EY167</f>
        <v>0</v>
      </c>
      <c r="EV182" s="307">
        <f>'[1]GHG Dashboard Data - Inventory'!EZ167</f>
        <v>0</v>
      </c>
      <c r="EW182" s="308">
        <f t="shared" si="117"/>
        <v>0</v>
      </c>
      <c r="EX182" s="309">
        <f>'[1]GHG Dashboard Data - Inventory'!FA167</f>
        <v>0</v>
      </c>
      <c r="EY182" s="309">
        <f>'[1]GHG Dashboard Data - Inventory'!FB167</f>
        <v>0</v>
      </c>
      <c r="EZ182" s="309">
        <f>'[1]GHG Dashboard Data - Inventory'!FC167</f>
        <v>0</v>
      </c>
      <c r="FA182" s="309">
        <f>'[1]GHG Dashboard Data - Inventory'!FD167</f>
        <v>0</v>
      </c>
      <c r="FB182" s="309">
        <f>'[1]GHG Dashboard Data - Inventory'!FE167</f>
        <v>0</v>
      </c>
      <c r="FC182" s="309">
        <f>'[1]GHG Dashboard Data - Inventory'!FF167</f>
        <v>0</v>
      </c>
      <c r="FD182" s="309">
        <f>'[1]GHG Dashboard Data - Inventory'!FG167</f>
        <v>0</v>
      </c>
      <c r="FE182" s="309">
        <f>'[1]GHG Dashboard Data - Inventory'!FH167</f>
        <v>0</v>
      </c>
      <c r="FF182" s="309">
        <f>'[1]GHG Dashboard Data - Inventory'!B167</f>
        <v>0</v>
      </c>
      <c r="FG182" s="31" t="str">
        <f>IFERROR(VLOOKUP(E182,'Climate data-must not modify'!A:D,4,FALSE),"")</f>
        <v/>
      </c>
      <c r="FH182" s="31" t="str">
        <f t="shared" si="118"/>
        <v/>
      </c>
      <c r="FI182" s="31" t="str">
        <f t="shared" si="119"/>
        <v/>
      </c>
      <c r="FJ182" s="35"/>
    </row>
    <row r="183" spans="1:166" s="31" customFormat="1">
      <c r="A183" s="31">
        <f t="shared" si="113"/>
        <v>11</v>
      </c>
      <c r="B183" s="31">
        <f t="shared" si="114"/>
        <v>168</v>
      </c>
      <c r="C183" s="34" t="str">
        <f t="shared" si="115"/>
        <v>0_0</v>
      </c>
      <c r="D183" s="231">
        <f>'[1]GHG Dashboard Data - Inventory'!H168</f>
        <v>0</v>
      </c>
      <c r="E183" s="156">
        <f>'[1]GHG Dashboard Data - Inventory'!C168</f>
        <v>0</v>
      </c>
      <c r="F183" s="156">
        <f>'[1]GHG Dashboard Data - Inventory'!D168</f>
        <v>0</v>
      </c>
      <c r="G183" s="156">
        <f>'[1]GHG Dashboard Data - Inventory'!E168</f>
        <v>0</v>
      </c>
      <c r="H183" s="156">
        <f>'[1]GHG Dashboard Data - Inventory'!K168</f>
        <v>0</v>
      </c>
      <c r="I183" s="156">
        <f>'[1]GHG Dashboard Data - Inventory'!L168</f>
        <v>0</v>
      </c>
      <c r="J183" s="156">
        <f>'[1]GHG Dashboard Data - Inventory'!M168/1000000</f>
        <v>0</v>
      </c>
      <c r="K183" s="156">
        <f>'[1]GHG Dashboard Data - Inventory'!J168</f>
        <v>0</v>
      </c>
      <c r="L183" s="148">
        <f>'[1]GHG Dashboard Data - Inventory'!N168</f>
        <v>0</v>
      </c>
      <c r="M183" s="148">
        <f>'[1]GHG Dashboard Data - Inventory'!O168</f>
        <v>0</v>
      </c>
      <c r="N183" s="149">
        <f>'[1]GHG Dashboard Data - Inventory'!P168</f>
        <v>0</v>
      </c>
      <c r="O183" s="148">
        <f>'[1]GHG Dashboard Data - Inventory'!Q168</f>
        <v>0</v>
      </c>
      <c r="P183" s="148">
        <f>'[1]GHG Dashboard Data - Inventory'!R168</f>
        <v>0</v>
      </c>
      <c r="Q183" s="149">
        <f>'[1]GHG Dashboard Data - Inventory'!S168</f>
        <v>0</v>
      </c>
      <c r="R183" s="148">
        <f>'[1]GHG Dashboard Data - Inventory'!T168</f>
        <v>0</v>
      </c>
      <c r="S183" s="148">
        <f>'[1]GHG Dashboard Data - Inventory'!U168</f>
        <v>0</v>
      </c>
      <c r="T183" s="149">
        <f>'[1]GHG Dashboard Data - Inventory'!V168</f>
        <v>0</v>
      </c>
      <c r="U183" s="148">
        <f>'[1]GHG Dashboard Data - Inventory'!W168</f>
        <v>0</v>
      </c>
      <c r="V183" s="148">
        <f>'[1]GHG Dashboard Data - Inventory'!X168</f>
        <v>0</v>
      </c>
      <c r="W183" s="149">
        <f>'[1]GHG Dashboard Data - Inventory'!Y168</f>
        <v>0</v>
      </c>
      <c r="X183" s="150">
        <f>'[1]GHG Dashboard Data - Inventory'!Z168</f>
        <v>0</v>
      </c>
      <c r="Y183" s="148">
        <f>'[1]GHG Dashboard Data - Inventory'!AA168</f>
        <v>0</v>
      </c>
      <c r="Z183" s="148">
        <f>'[1]GHG Dashboard Data - Inventory'!AB168</f>
        <v>0</v>
      </c>
      <c r="AA183" s="149">
        <f>'[1]GHG Dashboard Data - Inventory'!AC168</f>
        <v>0</v>
      </c>
      <c r="AB183" s="148">
        <f>'[1]GHG Dashboard Data - Inventory'!AD168</f>
        <v>0</v>
      </c>
      <c r="AC183" s="148">
        <f>'[1]GHG Dashboard Data - Inventory'!AE168</f>
        <v>0</v>
      </c>
      <c r="AD183" s="149">
        <f>'[1]GHG Dashboard Data - Inventory'!AF168</f>
        <v>0</v>
      </c>
      <c r="AE183" s="148">
        <f>'[1]GHG Dashboard Data - Inventory'!AG168</f>
        <v>0</v>
      </c>
      <c r="AF183" s="148">
        <f>'[1]GHG Dashboard Data - Inventory'!AH168</f>
        <v>0</v>
      </c>
      <c r="AG183" s="148">
        <f>'[1]GHG Dashboard Data - Inventory'!AI168</f>
        <v>0</v>
      </c>
      <c r="AH183" s="148">
        <f>'[1]GHG Dashboard Data - Inventory'!AJ168</f>
        <v>0</v>
      </c>
      <c r="AI183" s="149">
        <f>'[1]GHG Dashboard Data - Inventory'!AK168</f>
        <v>0</v>
      </c>
      <c r="AJ183" s="148">
        <f>'[1]GHG Dashboard Data - Inventory'!AL168</f>
        <v>0</v>
      </c>
      <c r="AK183" s="148">
        <f>'[1]GHG Dashboard Data - Inventory'!AM168</f>
        <v>0</v>
      </c>
      <c r="AL183" s="149">
        <f>'[1]GHG Dashboard Data - Inventory'!AN168</f>
        <v>0</v>
      </c>
      <c r="AM183" s="148">
        <f>'[1]GHG Dashboard Data - Inventory'!AO168</f>
        <v>0</v>
      </c>
      <c r="AN183" s="148">
        <f>'[1]GHG Dashboard Data - Inventory'!AP168</f>
        <v>0</v>
      </c>
      <c r="AO183" s="149">
        <f>'[1]GHG Dashboard Data - Inventory'!AQ168</f>
        <v>0</v>
      </c>
      <c r="AP183" s="148">
        <f>'[1]GHG Dashboard Data - Inventory'!AR168</f>
        <v>0</v>
      </c>
      <c r="AQ183" s="148">
        <f>'[1]GHG Dashboard Data - Inventory'!AS168</f>
        <v>0</v>
      </c>
      <c r="AR183" s="149">
        <f>'[1]GHG Dashboard Data - Inventory'!AT168</f>
        <v>0</v>
      </c>
      <c r="AS183" s="148">
        <f>'[1]GHG Dashboard Data - Inventory'!AU168</f>
        <v>0</v>
      </c>
      <c r="AT183" s="148">
        <f>'[1]GHG Dashboard Data - Inventory'!AV168</f>
        <v>0</v>
      </c>
      <c r="AU183" s="149">
        <f>'[1]GHG Dashboard Data - Inventory'!AW168</f>
        <v>0</v>
      </c>
      <c r="AV183" s="148">
        <f>'[1]GHG Dashboard Data - Inventory'!AX168</f>
        <v>0</v>
      </c>
      <c r="AW183" s="148">
        <f>'[1]GHG Dashboard Data - Inventory'!AY168</f>
        <v>0</v>
      </c>
      <c r="AX183" s="150">
        <f>'[1]GHG Dashboard Data - Inventory'!AZ168</f>
        <v>0</v>
      </c>
      <c r="AY183" s="148">
        <f>'[1]GHG Dashboard Data - Inventory'!BA168</f>
        <v>0</v>
      </c>
      <c r="AZ183" s="148">
        <f>'[1]GHG Dashboard Data - Inventory'!BB168</f>
        <v>0</v>
      </c>
      <c r="BA183" s="150">
        <f>'[1]GHG Dashboard Data - Inventory'!BC168</f>
        <v>0</v>
      </c>
      <c r="BB183" s="148">
        <f>'[1]GHG Dashboard Data - Inventory'!BD168</f>
        <v>0</v>
      </c>
      <c r="BC183" s="148">
        <f>'[1]GHG Dashboard Data - Inventory'!BE168</f>
        <v>0</v>
      </c>
      <c r="BD183" s="150">
        <f>'[1]GHG Dashboard Data - Inventory'!BF168</f>
        <v>0</v>
      </c>
      <c r="BE183" s="148">
        <f>'[1]GHG Dashboard Data - Inventory'!BG168</f>
        <v>0</v>
      </c>
      <c r="BF183" s="148">
        <f>'[1]GHG Dashboard Data - Inventory'!BH168</f>
        <v>0</v>
      </c>
      <c r="BG183" s="150">
        <f>'[1]GHG Dashboard Data - Inventory'!BI168</f>
        <v>0</v>
      </c>
      <c r="BH183" s="149">
        <f>'[1]GHG Dashboard Data - Inventory'!BJ168</f>
        <v>0</v>
      </c>
      <c r="BI183" s="149">
        <f>'[1]GHG Dashboard Data - Inventory'!BK168</f>
        <v>0</v>
      </c>
      <c r="BJ183" s="149">
        <f>'[1]GHG Dashboard Data - Inventory'!BL168</f>
        <v>0</v>
      </c>
      <c r="BK183" s="149">
        <f>'[1]GHG Dashboard Data - Inventory'!BM168</f>
        <v>0</v>
      </c>
      <c r="BL183" s="149">
        <f>'[1]GHG Dashboard Data - Inventory'!BN168</f>
        <v>0</v>
      </c>
      <c r="BM183" s="151">
        <f>'[1]GHG Dashboard Data - Inventory'!BO168</f>
        <v>0</v>
      </c>
      <c r="BN183" s="269">
        <f>'[1]GHG Dashboard Data - Inventory'!BP168</f>
        <v>0</v>
      </c>
      <c r="BO183" s="269">
        <f>'[1]GHG Dashboard Data - Inventory'!BQ168</f>
        <v>0</v>
      </c>
      <c r="BP183" s="269">
        <f>'[1]GHG Dashboard Data - Inventory'!BR168</f>
        <v>0</v>
      </c>
      <c r="BQ183" s="269">
        <f>'[1]GHG Dashboard Data - Inventory'!BS168</f>
        <v>0</v>
      </c>
      <c r="BR183" s="269">
        <f>'[1]GHG Dashboard Data - Inventory'!BT168</f>
        <v>0</v>
      </c>
      <c r="BS183" s="269">
        <f>'[1]GHG Dashboard Data - Inventory'!BU168</f>
        <v>0</v>
      </c>
      <c r="BT183" s="152" t="str">
        <f t="shared" si="116"/>
        <v>0_0</v>
      </c>
      <c r="BU183" s="152">
        <f>'[1]GHG Dashboard Data - Inventory'!BW168</f>
        <v>0</v>
      </c>
      <c r="BV183" s="152">
        <f>'[1]GHG Dashboard Data - Inventory'!BX168</f>
        <v>0</v>
      </c>
      <c r="BW183" s="152">
        <f>'[1]GHG Dashboard Data - Inventory'!BY168</f>
        <v>0</v>
      </c>
      <c r="BX183" s="152">
        <f>'[1]GHG Dashboard Data - Inventory'!BZ168</f>
        <v>0</v>
      </c>
      <c r="BY183" s="302">
        <f>'[1]GHG Dashboard Data - Inventory'!CA168</f>
        <v>0</v>
      </c>
      <c r="BZ183" s="302">
        <f>'[1]GHG Dashboard Data - Inventory'!CB168</f>
        <v>0</v>
      </c>
      <c r="CA183" s="302">
        <f>'[1]GHG Dashboard Data - Inventory'!CC168</f>
        <v>0</v>
      </c>
      <c r="CB183" s="303">
        <f>'[1]GHG Dashboard Data - Inventory'!CD168</f>
        <v>0</v>
      </c>
      <c r="CC183" s="303">
        <f>'[1]GHG Dashboard Data - Inventory'!CE168</f>
        <v>0</v>
      </c>
      <c r="CD183" s="303">
        <f>'[1]GHG Dashboard Data - Inventory'!CF168</f>
        <v>0</v>
      </c>
      <c r="CE183" s="303">
        <f>'[1]GHG Dashboard Data - Inventory'!CG168</f>
        <v>0</v>
      </c>
      <c r="CF183" s="303">
        <f>'[1]GHG Dashboard Data - Inventory'!CH168</f>
        <v>0</v>
      </c>
      <c r="CG183" s="304">
        <f>'[1]GHG Dashboard Data - Inventory'!CI168</f>
        <v>0</v>
      </c>
      <c r="CH183" s="304">
        <f>'[1]GHG Dashboard Data - Inventory'!CK168</f>
        <v>0</v>
      </c>
      <c r="CI183" s="304">
        <f>SUM('[1]GHG Dashboard Data - Inventory'!CL168:CM168)</f>
        <v>0</v>
      </c>
      <c r="CJ183" s="304">
        <f>'[1]GHG Dashboard Data - Inventory'!CN168</f>
        <v>0</v>
      </c>
      <c r="CK183" s="304">
        <f>'[1]GHG Dashboard Data - Inventory'!CO168</f>
        <v>0</v>
      </c>
      <c r="CL183" s="302">
        <f>'[1]GHG Dashboard Data - Inventory'!CP168</f>
        <v>0</v>
      </c>
      <c r="CM183" s="302">
        <f>'[1]GHG Dashboard Data - Inventory'!CQ168</f>
        <v>0</v>
      </c>
      <c r="CN183" s="302">
        <f>'[1]GHG Dashboard Data - Inventory'!CR168</f>
        <v>0</v>
      </c>
      <c r="CO183" s="302">
        <f>'[1]GHG Dashboard Data - Inventory'!CS168</f>
        <v>0</v>
      </c>
      <c r="CP183" s="302">
        <f>'[1]GHG Dashboard Data - Inventory'!CT168</f>
        <v>0</v>
      </c>
      <c r="CQ183" s="302">
        <f>'[1]GHG Dashboard Data - Inventory'!CU168</f>
        <v>0</v>
      </c>
      <c r="CR183" s="302">
        <f>'[1]GHG Dashboard Data - Inventory'!CV168</f>
        <v>0</v>
      </c>
      <c r="CS183" s="302">
        <f>'[1]GHG Dashboard Data - Inventory'!CW168</f>
        <v>0</v>
      </c>
      <c r="CT183" s="302">
        <f>'[1]GHG Dashboard Data - Inventory'!CX168</f>
        <v>0</v>
      </c>
      <c r="CU183" s="302">
        <f>'[1]GHG Dashboard Data - Inventory'!CY168</f>
        <v>0</v>
      </c>
      <c r="CV183" s="302">
        <f>'[1]GHG Dashboard Data - Inventory'!CZ168</f>
        <v>0</v>
      </c>
      <c r="CW183" s="302">
        <f>'[1]GHG Dashboard Data - Inventory'!DA168</f>
        <v>0</v>
      </c>
      <c r="CX183" s="302">
        <f>'[1]GHG Dashboard Data - Inventory'!DB168</f>
        <v>0</v>
      </c>
      <c r="CY183" s="302">
        <f>'[1]GHG Dashboard Data - Inventory'!DC168</f>
        <v>0</v>
      </c>
      <c r="CZ183" s="302">
        <f>'[1]GHG Dashboard Data - Inventory'!DD168</f>
        <v>0</v>
      </c>
      <c r="DA183" s="302">
        <f>'[1]GHG Dashboard Data - Inventory'!DE168</f>
        <v>0</v>
      </c>
      <c r="DB183" s="302">
        <f>'[1]GHG Dashboard Data - Inventory'!DF168</f>
        <v>0</v>
      </c>
      <c r="DC183" s="305">
        <f>'[1]GHG Dashboard Data - Inventory'!DG168</f>
        <v>0</v>
      </c>
      <c r="DD183" s="305">
        <f>'[1]GHG Dashboard Data - Inventory'!DH168</f>
        <v>0</v>
      </c>
      <c r="DE183" s="305">
        <f>'[1]GHG Dashboard Data - Inventory'!DI168</f>
        <v>0</v>
      </c>
      <c r="DF183" s="305">
        <f>'[1]GHG Dashboard Data - Inventory'!DJ168</f>
        <v>0</v>
      </c>
      <c r="DG183" s="305">
        <f>'[1]GHG Dashboard Data - Inventory'!DK168</f>
        <v>0</v>
      </c>
      <c r="DH183" s="305">
        <f>'[1]GHG Dashboard Data - Inventory'!DL168</f>
        <v>0</v>
      </c>
      <c r="DI183" s="305">
        <f>'[1]GHG Dashboard Data - Inventory'!DM168</f>
        <v>0</v>
      </c>
      <c r="DJ183" s="305">
        <f>'[1]GHG Dashboard Data - Inventory'!DN168</f>
        <v>0</v>
      </c>
      <c r="DK183" s="305">
        <f>'[1]GHG Dashboard Data - Inventory'!DO168</f>
        <v>0</v>
      </c>
      <c r="DL183" s="305">
        <f>'[1]GHG Dashboard Data - Inventory'!DP168</f>
        <v>0</v>
      </c>
      <c r="DM183" s="305">
        <f>'[1]GHG Dashboard Data - Inventory'!DQ168</f>
        <v>0</v>
      </c>
      <c r="DN183" s="305">
        <f>'[1]GHG Dashboard Data - Inventory'!DR168</f>
        <v>0</v>
      </c>
      <c r="DO183" s="305">
        <f>'[1]GHG Dashboard Data - Inventory'!DS168</f>
        <v>0</v>
      </c>
      <c r="DP183" s="305">
        <f>'[1]GHG Dashboard Data - Inventory'!DT168</f>
        <v>0</v>
      </c>
      <c r="DQ183" s="305">
        <f>'[1]GHG Dashboard Data - Inventory'!DU168</f>
        <v>0</v>
      </c>
      <c r="DR183" s="305">
        <f>'[1]GHG Dashboard Data - Inventory'!DV168</f>
        <v>0</v>
      </c>
      <c r="DS183" s="305">
        <f>'[1]GHG Dashboard Data - Inventory'!DW168</f>
        <v>0</v>
      </c>
      <c r="DT183" s="305">
        <f>'[1]GHG Dashboard Data - Inventory'!DX168</f>
        <v>0</v>
      </c>
      <c r="DU183" s="305">
        <f>'[1]GHG Dashboard Data - Inventory'!DY168</f>
        <v>0</v>
      </c>
      <c r="DV183" s="305">
        <f>'[1]GHG Dashboard Data - Inventory'!DZ168</f>
        <v>0</v>
      </c>
      <c r="DW183" s="305">
        <f>'[1]GHG Dashboard Data - Inventory'!EA168</f>
        <v>0</v>
      </c>
      <c r="DX183" s="305">
        <f>'[1]GHG Dashboard Data - Inventory'!EB168</f>
        <v>0</v>
      </c>
      <c r="DY183" s="306">
        <f>'[1]GHG Dashboard Data - Inventory'!EC168</f>
        <v>0</v>
      </c>
      <c r="DZ183" s="307">
        <f>'[1]GHG Dashboard Data - Inventory'!ED168</f>
        <v>0</v>
      </c>
      <c r="EA183" s="307">
        <f>'[1]GHG Dashboard Data - Inventory'!EE168</f>
        <v>0</v>
      </c>
      <c r="EB183" s="307">
        <f>'[1]GHG Dashboard Data - Inventory'!EF168</f>
        <v>0</v>
      </c>
      <c r="EC183" s="307">
        <f>'[1]GHG Dashboard Data - Inventory'!EG168</f>
        <v>0</v>
      </c>
      <c r="ED183" s="307">
        <f>'[1]GHG Dashboard Data - Inventory'!EH168</f>
        <v>0</v>
      </c>
      <c r="EE183" s="307">
        <f>'[1]GHG Dashboard Data - Inventory'!EI168</f>
        <v>0</v>
      </c>
      <c r="EF183" s="307">
        <f>'[1]GHG Dashboard Data - Inventory'!EJ168</f>
        <v>0</v>
      </c>
      <c r="EG183" s="307">
        <f>'[1]GHG Dashboard Data - Inventory'!EK168</f>
        <v>0</v>
      </c>
      <c r="EH183" s="307">
        <f>'[1]GHG Dashboard Data - Inventory'!EL168</f>
        <v>0</v>
      </c>
      <c r="EI183" s="307">
        <f>'[1]GHG Dashboard Data - Inventory'!EM168</f>
        <v>0</v>
      </c>
      <c r="EJ183" s="307">
        <f>'[1]GHG Dashboard Data - Inventory'!EN168</f>
        <v>0</v>
      </c>
      <c r="EK183" s="307">
        <f>'[1]GHG Dashboard Data - Inventory'!EO168</f>
        <v>0</v>
      </c>
      <c r="EL183" s="307">
        <f>'[1]GHG Dashboard Data - Inventory'!EP168</f>
        <v>0</v>
      </c>
      <c r="EM183" s="307">
        <f>'[1]GHG Dashboard Data - Inventory'!EQ168</f>
        <v>0</v>
      </c>
      <c r="EN183" s="307">
        <f>'[1]GHG Dashboard Data - Inventory'!ER168</f>
        <v>0</v>
      </c>
      <c r="EO183" s="307">
        <f>'[1]GHG Dashboard Data - Inventory'!ES168</f>
        <v>0</v>
      </c>
      <c r="EP183" s="307">
        <f>'[1]GHG Dashboard Data - Inventory'!ET168</f>
        <v>0</v>
      </c>
      <c r="EQ183" s="307">
        <f>'[1]GHG Dashboard Data - Inventory'!EU168</f>
        <v>0</v>
      </c>
      <c r="ER183" s="307">
        <f>'[1]GHG Dashboard Data - Inventory'!EV168</f>
        <v>0</v>
      </c>
      <c r="ES183" s="307">
        <f>'[1]GHG Dashboard Data - Inventory'!EW168</f>
        <v>0</v>
      </c>
      <c r="ET183" s="307">
        <f>'[1]GHG Dashboard Data - Inventory'!EX168</f>
        <v>0</v>
      </c>
      <c r="EU183" s="307">
        <f>'[1]GHG Dashboard Data - Inventory'!EY168</f>
        <v>0</v>
      </c>
      <c r="EV183" s="307">
        <f>'[1]GHG Dashboard Data - Inventory'!EZ168</f>
        <v>0</v>
      </c>
      <c r="EW183" s="308">
        <f t="shared" si="117"/>
        <v>0</v>
      </c>
      <c r="EX183" s="309">
        <f>'[1]GHG Dashboard Data - Inventory'!FA168</f>
        <v>0</v>
      </c>
      <c r="EY183" s="309">
        <f>'[1]GHG Dashboard Data - Inventory'!FB168</f>
        <v>0</v>
      </c>
      <c r="EZ183" s="309">
        <f>'[1]GHG Dashboard Data - Inventory'!FC168</f>
        <v>0</v>
      </c>
      <c r="FA183" s="309">
        <f>'[1]GHG Dashboard Data - Inventory'!FD168</f>
        <v>0</v>
      </c>
      <c r="FB183" s="309">
        <f>'[1]GHG Dashboard Data - Inventory'!FE168</f>
        <v>0</v>
      </c>
      <c r="FC183" s="309">
        <f>'[1]GHG Dashboard Data - Inventory'!FF168</f>
        <v>0</v>
      </c>
      <c r="FD183" s="309">
        <f>'[1]GHG Dashboard Data - Inventory'!FG168</f>
        <v>0</v>
      </c>
      <c r="FE183" s="309">
        <f>'[1]GHG Dashboard Data - Inventory'!FH168</f>
        <v>0</v>
      </c>
      <c r="FF183" s="309">
        <f>'[1]GHG Dashboard Data - Inventory'!B168</f>
        <v>0</v>
      </c>
      <c r="FG183" s="31" t="str">
        <f>IFERROR(VLOOKUP(E183,'Climate data-must not modify'!A:D,4,FALSE),"")</f>
        <v/>
      </c>
      <c r="FH183" s="31" t="str">
        <f t="shared" si="118"/>
        <v/>
      </c>
      <c r="FI183" s="31" t="str">
        <f t="shared" si="119"/>
        <v/>
      </c>
      <c r="FJ183" s="35"/>
    </row>
    <row r="184" spans="1:166" s="31" customFormat="1">
      <c r="A184" s="31">
        <f t="shared" si="113"/>
        <v>11</v>
      </c>
      <c r="B184" s="31">
        <f t="shared" si="114"/>
        <v>169</v>
      </c>
      <c r="C184" s="34" t="str">
        <f t="shared" si="115"/>
        <v>0_0</v>
      </c>
      <c r="D184" s="231">
        <f>'[1]GHG Dashboard Data - Inventory'!H169</f>
        <v>0</v>
      </c>
      <c r="E184" s="156">
        <f>'[1]GHG Dashboard Data - Inventory'!C169</f>
        <v>0</v>
      </c>
      <c r="F184" s="156">
        <f>'[1]GHG Dashboard Data - Inventory'!D169</f>
        <v>0</v>
      </c>
      <c r="G184" s="156">
        <f>'[1]GHG Dashboard Data - Inventory'!E169</f>
        <v>0</v>
      </c>
      <c r="H184" s="156">
        <f>'[1]GHG Dashboard Data - Inventory'!K169</f>
        <v>0</v>
      </c>
      <c r="I184" s="156">
        <f>'[1]GHG Dashboard Data - Inventory'!L169</f>
        <v>0</v>
      </c>
      <c r="J184" s="156">
        <f>'[1]GHG Dashboard Data - Inventory'!M169/1000000</f>
        <v>0</v>
      </c>
      <c r="K184" s="156">
        <f>'[1]GHG Dashboard Data - Inventory'!J169</f>
        <v>0</v>
      </c>
      <c r="L184" s="148">
        <f>'[1]GHG Dashboard Data - Inventory'!N169</f>
        <v>0</v>
      </c>
      <c r="M184" s="148">
        <f>'[1]GHG Dashboard Data - Inventory'!O169</f>
        <v>0</v>
      </c>
      <c r="N184" s="149">
        <f>'[1]GHG Dashboard Data - Inventory'!P169</f>
        <v>0</v>
      </c>
      <c r="O184" s="148">
        <f>'[1]GHG Dashboard Data - Inventory'!Q169</f>
        <v>0</v>
      </c>
      <c r="P184" s="148">
        <f>'[1]GHG Dashboard Data - Inventory'!R169</f>
        <v>0</v>
      </c>
      <c r="Q184" s="149">
        <f>'[1]GHG Dashboard Data - Inventory'!S169</f>
        <v>0</v>
      </c>
      <c r="R184" s="148">
        <f>'[1]GHG Dashboard Data - Inventory'!T169</f>
        <v>0</v>
      </c>
      <c r="S184" s="148">
        <f>'[1]GHG Dashboard Data - Inventory'!U169</f>
        <v>0</v>
      </c>
      <c r="T184" s="149">
        <f>'[1]GHG Dashboard Data - Inventory'!V169</f>
        <v>0</v>
      </c>
      <c r="U184" s="148">
        <f>'[1]GHG Dashboard Data - Inventory'!W169</f>
        <v>0</v>
      </c>
      <c r="V184" s="148">
        <f>'[1]GHG Dashboard Data - Inventory'!X169</f>
        <v>0</v>
      </c>
      <c r="W184" s="149">
        <f>'[1]GHG Dashboard Data - Inventory'!Y169</f>
        <v>0</v>
      </c>
      <c r="X184" s="150">
        <f>'[1]GHG Dashboard Data - Inventory'!Z169</f>
        <v>0</v>
      </c>
      <c r="Y184" s="148">
        <f>'[1]GHG Dashboard Data - Inventory'!AA169</f>
        <v>0</v>
      </c>
      <c r="Z184" s="148">
        <f>'[1]GHG Dashboard Data - Inventory'!AB169</f>
        <v>0</v>
      </c>
      <c r="AA184" s="149">
        <f>'[1]GHG Dashboard Data - Inventory'!AC169</f>
        <v>0</v>
      </c>
      <c r="AB184" s="148">
        <f>'[1]GHG Dashboard Data - Inventory'!AD169</f>
        <v>0</v>
      </c>
      <c r="AC184" s="148">
        <f>'[1]GHG Dashboard Data - Inventory'!AE169</f>
        <v>0</v>
      </c>
      <c r="AD184" s="149">
        <f>'[1]GHG Dashboard Data - Inventory'!AF169</f>
        <v>0</v>
      </c>
      <c r="AE184" s="148">
        <f>'[1]GHG Dashboard Data - Inventory'!AG169</f>
        <v>0</v>
      </c>
      <c r="AF184" s="148">
        <f>'[1]GHG Dashboard Data - Inventory'!AH169</f>
        <v>0</v>
      </c>
      <c r="AG184" s="148">
        <f>'[1]GHG Dashboard Data - Inventory'!AI169</f>
        <v>0</v>
      </c>
      <c r="AH184" s="148">
        <f>'[1]GHG Dashboard Data - Inventory'!AJ169</f>
        <v>0</v>
      </c>
      <c r="AI184" s="149">
        <f>'[1]GHG Dashboard Data - Inventory'!AK169</f>
        <v>0</v>
      </c>
      <c r="AJ184" s="148">
        <f>'[1]GHG Dashboard Data - Inventory'!AL169</f>
        <v>0</v>
      </c>
      <c r="AK184" s="148">
        <f>'[1]GHG Dashboard Data - Inventory'!AM169</f>
        <v>0</v>
      </c>
      <c r="AL184" s="149">
        <f>'[1]GHG Dashboard Data - Inventory'!AN169</f>
        <v>0</v>
      </c>
      <c r="AM184" s="148">
        <f>'[1]GHG Dashboard Data - Inventory'!AO169</f>
        <v>0</v>
      </c>
      <c r="AN184" s="148">
        <f>'[1]GHG Dashboard Data - Inventory'!AP169</f>
        <v>0</v>
      </c>
      <c r="AO184" s="149">
        <f>'[1]GHG Dashboard Data - Inventory'!AQ169</f>
        <v>0</v>
      </c>
      <c r="AP184" s="148">
        <f>'[1]GHG Dashboard Data - Inventory'!AR169</f>
        <v>0</v>
      </c>
      <c r="AQ184" s="148">
        <f>'[1]GHG Dashboard Data - Inventory'!AS169</f>
        <v>0</v>
      </c>
      <c r="AR184" s="149">
        <f>'[1]GHG Dashboard Data - Inventory'!AT169</f>
        <v>0</v>
      </c>
      <c r="AS184" s="148">
        <f>'[1]GHG Dashboard Data - Inventory'!AU169</f>
        <v>0</v>
      </c>
      <c r="AT184" s="148">
        <f>'[1]GHG Dashboard Data - Inventory'!AV169</f>
        <v>0</v>
      </c>
      <c r="AU184" s="149">
        <f>'[1]GHG Dashboard Data - Inventory'!AW169</f>
        <v>0</v>
      </c>
      <c r="AV184" s="148">
        <f>'[1]GHG Dashboard Data - Inventory'!AX169</f>
        <v>0</v>
      </c>
      <c r="AW184" s="148">
        <f>'[1]GHG Dashboard Data - Inventory'!AY169</f>
        <v>0</v>
      </c>
      <c r="AX184" s="150">
        <f>'[1]GHG Dashboard Data - Inventory'!AZ169</f>
        <v>0</v>
      </c>
      <c r="AY184" s="148">
        <f>'[1]GHG Dashboard Data - Inventory'!BA169</f>
        <v>0</v>
      </c>
      <c r="AZ184" s="148">
        <f>'[1]GHG Dashboard Data - Inventory'!BB169</f>
        <v>0</v>
      </c>
      <c r="BA184" s="150">
        <f>'[1]GHG Dashboard Data - Inventory'!BC169</f>
        <v>0</v>
      </c>
      <c r="BB184" s="148">
        <f>'[1]GHG Dashboard Data - Inventory'!BD169</f>
        <v>0</v>
      </c>
      <c r="BC184" s="148">
        <f>'[1]GHG Dashboard Data - Inventory'!BE169</f>
        <v>0</v>
      </c>
      <c r="BD184" s="150">
        <f>'[1]GHG Dashboard Data - Inventory'!BF169</f>
        <v>0</v>
      </c>
      <c r="BE184" s="148">
        <f>'[1]GHG Dashboard Data - Inventory'!BG169</f>
        <v>0</v>
      </c>
      <c r="BF184" s="148">
        <f>'[1]GHG Dashboard Data - Inventory'!BH169</f>
        <v>0</v>
      </c>
      <c r="BG184" s="150">
        <f>'[1]GHG Dashboard Data - Inventory'!BI169</f>
        <v>0</v>
      </c>
      <c r="BH184" s="149">
        <f>'[1]GHG Dashboard Data - Inventory'!BJ169</f>
        <v>0</v>
      </c>
      <c r="BI184" s="149">
        <f>'[1]GHG Dashboard Data - Inventory'!BK169</f>
        <v>0</v>
      </c>
      <c r="BJ184" s="149">
        <f>'[1]GHG Dashboard Data - Inventory'!BL169</f>
        <v>0</v>
      </c>
      <c r="BK184" s="149">
        <f>'[1]GHG Dashboard Data - Inventory'!BM169</f>
        <v>0</v>
      </c>
      <c r="BL184" s="149">
        <f>'[1]GHG Dashboard Data - Inventory'!BN169</f>
        <v>0</v>
      </c>
      <c r="BM184" s="151">
        <f>'[1]GHG Dashboard Data - Inventory'!BO169</f>
        <v>0</v>
      </c>
      <c r="BN184" s="269">
        <f>'[1]GHG Dashboard Data - Inventory'!BP169</f>
        <v>0</v>
      </c>
      <c r="BO184" s="269">
        <f>'[1]GHG Dashboard Data - Inventory'!BQ169</f>
        <v>0</v>
      </c>
      <c r="BP184" s="269">
        <f>'[1]GHG Dashboard Data - Inventory'!BR169</f>
        <v>0</v>
      </c>
      <c r="BQ184" s="269">
        <f>'[1]GHG Dashboard Data - Inventory'!BS169</f>
        <v>0</v>
      </c>
      <c r="BR184" s="269">
        <f>'[1]GHG Dashboard Data - Inventory'!BT169</f>
        <v>0</v>
      </c>
      <c r="BS184" s="269">
        <f>'[1]GHG Dashboard Data - Inventory'!BU169</f>
        <v>0</v>
      </c>
      <c r="BT184" s="152" t="str">
        <f t="shared" si="116"/>
        <v>0_0</v>
      </c>
      <c r="BU184" s="152">
        <f>'[1]GHG Dashboard Data - Inventory'!BW169</f>
        <v>0</v>
      </c>
      <c r="BV184" s="152">
        <f>'[1]GHG Dashboard Data - Inventory'!BX169</f>
        <v>0</v>
      </c>
      <c r="BW184" s="152">
        <f>'[1]GHG Dashboard Data - Inventory'!BY169</f>
        <v>0</v>
      </c>
      <c r="BX184" s="152">
        <f>'[1]GHG Dashboard Data - Inventory'!BZ169</f>
        <v>0</v>
      </c>
      <c r="BY184" s="302">
        <f>'[1]GHG Dashboard Data - Inventory'!CA169</f>
        <v>0</v>
      </c>
      <c r="BZ184" s="302">
        <f>'[1]GHG Dashboard Data - Inventory'!CB169</f>
        <v>0</v>
      </c>
      <c r="CA184" s="302">
        <f>'[1]GHG Dashboard Data - Inventory'!CC169</f>
        <v>0</v>
      </c>
      <c r="CB184" s="303">
        <f>'[1]GHG Dashboard Data - Inventory'!CD169</f>
        <v>0</v>
      </c>
      <c r="CC184" s="303">
        <f>'[1]GHG Dashboard Data - Inventory'!CE169</f>
        <v>0</v>
      </c>
      <c r="CD184" s="303">
        <f>'[1]GHG Dashboard Data - Inventory'!CF169</f>
        <v>0</v>
      </c>
      <c r="CE184" s="303">
        <f>'[1]GHG Dashboard Data - Inventory'!CG169</f>
        <v>0</v>
      </c>
      <c r="CF184" s="303">
        <f>'[1]GHG Dashboard Data - Inventory'!CH169</f>
        <v>0</v>
      </c>
      <c r="CG184" s="304">
        <f>'[1]GHG Dashboard Data - Inventory'!CI169</f>
        <v>0</v>
      </c>
      <c r="CH184" s="304">
        <f>'[1]GHG Dashboard Data - Inventory'!CK169</f>
        <v>0</v>
      </c>
      <c r="CI184" s="304">
        <f>SUM('[1]GHG Dashboard Data - Inventory'!CL169:CM169)</f>
        <v>0</v>
      </c>
      <c r="CJ184" s="304">
        <f>'[1]GHG Dashboard Data - Inventory'!CN169</f>
        <v>0</v>
      </c>
      <c r="CK184" s="304">
        <f>'[1]GHG Dashboard Data - Inventory'!CO169</f>
        <v>0</v>
      </c>
      <c r="CL184" s="302">
        <f>'[1]GHG Dashboard Data - Inventory'!CP169</f>
        <v>0</v>
      </c>
      <c r="CM184" s="302">
        <f>'[1]GHG Dashboard Data - Inventory'!CQ169</f>
        <v>0</v>
      </c>
      <c r="CN184" s="302">
        <f>'[1]GHG Dashboard Data - Inventory'!CR169</f>
        <v>0</v>
      </c>
      <c r="CO184" s="302">
        <f>'[1]GHG Dashboard Data - Inventory'!CS169</f>
        <v>0</v>
      </c>
      <c r="CP184" s="302">
        <f>'[1]GHG Dashboard Data - Inventory'!CT169</f>
        <v>0</v>
      </c>
      <c r="CQ184" s="302">
        <f>'[1]GHG Dashboard Data - Inventory'!CU169</f>
        <v>0</v>
      </c>
      <c r="CR184" s="302">
        <f>'[1]GHG Dashboard Data - Inventory'!CV169</f>
        <v>0</v>
      </c>
      <c r="CS184" s="302">
        <f>'[1]GHG Dashboard Data - Inventory'!CW169</f>
        <v>0</v>
      </c>
      <c r="CT184" s="302">
        <f>'[1]GHG Dashboard Data - Inventory'!CX169</f>
        <v>0</v>
      </c>
      <c r="CU184" s="302">
        <f>'[1]GHG Dashboard Data - Inventory'!CY169</f>
        <v>0</v>
      </c>
      <c r="CV184" s="302">
        <f>'[1]GHG Dashboard Data - Inventory'!CZ169</f>
        <v>0</v>
      </c>
      <c r="CW184" s="302">
        <f>'[1]GHG Dashboard Data - Inventory'!DA169</f>
        <v>0</v>
      </c>
      <c r="CX184" s="302">
        <f>'[1]GHG Dashboard Data - Inventory'!DB169</f>
        <v>0</v>
      </c>
      <c r="CY184" s="302">
        <f>'[1]GHG Dashboard Data - Inventory'!DC169</f>
        <v>0</v>
      </c>
      <c r="CZ184" s="302">
        <f>'[1]GHG Dashboard Data - Inventory'!DD169</f>
        <v>0</v>
      </c>
      <c r="DA184" s="302">
        <f>'[1]GHG Dashboard Data - Inventory'!DE169</f>
        <v>0</v>
      </c>
      <c r="DB184" s="302">
        <f>'[1]GHG Dashboard Data - Inventory'!DF169</f>
        <v>0</v>
      </c>
      <c r="DC184" s="305">
        <f>'[1]GHG Dashboard Data - Inventory'!DG169</f>
        <v>0</v>
      </c>
      <c r="DD184" s="305">
        <f>'[1]GHG Dashboard Data - Inventory'!DH169</f>
        <v>0</v>
      </c>
      <c r="DE184" s="305">
        <f>'[1]GHG Dashboard Data - Inventory'!DI169</f>
        <v>0</v>
      </c>
      <c r="DF184" s="305">
        <f>'[1]GHG Dashboard Data - Inventory'!DJ169</f>
        <v>0</v>
      </c>
      <c r="DG184" s="305">
        <f>'[1]GHG Dashboard Data - Inventory'!DK169</f>
        <v>0</v>
      </c>
      <c r="DH184" s="305">
        <f>'[1]GHG Dashboard Data - Inventory'!DL169</f>
        <v>0</v>
      </c>
      <c r="DI184" s="305">
        <f>'[1]GHG Dashboard Data - Inventory'!DM169</f>
        <v>0</v>
      </c>
      <c r="DJ184" s="305">
        <f>'[1]GHG Dashboard Data - Inventory'!DN169</f>
        <v>0</v>
      </c>
      <c r="DK184" s="305">
        <f>'[1]GHG Dashboard Data - Inventory'!DO169</f>
        <v>0</v>
      </c>
      <c r="DL184" s="305">
        <f>'[1]GHG Dashboard Data - Inventory'!DP169</f>
        <v>0</v>
      </c>
      <c r="DM184" s="305">
        <f>'[1]GHG Dashboard Data - Inventory'!DQ169</f>
        <v>0</v>
      </c>
      <c r="DN184" s="305">
        <f>'[1]GHG Dashboard Data - Inventory'!DR169</f>
        <v>0</v>
      </c>
      <c r="DO184" s="305">
        <f>'[1]GHG Dashboard Data - Inventory'!DS169</f>
        <v>0</v>
      </c>
      <c r="DP184" s="305">
        <f>'[1]GHG Dashboard Data - Inventory'!DT169</f>
        <v>0</v>
      </c>
      <c r="DQ184" s="305">
        <f>'[1]GHG Dashboard Data - Inventory'!DU169</f>
        <v>0</v>
      </c>
      <c r="DR184" s="305">
        <f>'[1]GHG Dashboard Data - Inventory'!DV169</f>
        <v>0</v>
      </c>
      <c r="DS184" s="305">
        <f>'[1]GHG Dashboard Data - Inventory'!DW169</f>
        <v>0</v>
      </c>
      <c r="DT184" s="305">
        <f>'[1]GHG Dashboard Data - Inventory'!DX169</f>
        <v>0</v>
      </c>
      <c r="DU184" s="305">
        <f>'[1]GHG Dashboard Data - Inventory'!DY169</f>
        <v>0</v>
      </c>
      <c r="DV184" s="305">
        <f>'[1]GHG Dashboard Data - Inventory'!DZ169</f>
        <v>0</v>
      </c>
      <c r="DW184" s="305">
        <f>'[1]GHG Dashboard Data - Inventory'!EA169</f>
        <v>0</v>
      </c>
      <c r="DX184" s="305">
        <f>'[1]GHG Dashboard Data - Inventory'!EB169</f>
        <v>0</v>
      </c>
      <c r="DY184" s="306">
        <f>'[1]GHG Dashboard Data - Inventory'!EC169</f>
        <v>0</v>
      </c>
      <c r="DZ184" s="307">
        <f>'[1]GHG Dashboard Data - Inventory'!ED169</f>
        <v>0</v>
      </c>
      <c r="EA184" s="307">
        <f>'[1]GHG Dashboard Data - Inventory'!EE169</f>
        <v>0</v>
      </c>
      <c r="EB184" s="307">
        <f>'[1]GHG Dashboard Data - Inventory'!EF169</f>
        <v>0</v>
      </c>
      <c r="EC184" s="307">
        <f>'[1]GHG Dashboard Data - Inventory'!EG169</f>
        <v>0</v>
      </c>
      <c r="ED184" s="307">
        <f>'[1]GHG Dashboard Data - Inventory'!EH169</f>
        <v>0</v>
      </c>
      <c r="EE184" s="307">
        <f>'[1]GHG Dashboard Data - Inventory'!EI169</f>
        <v>0</v>
      </c>
      <c r="EF184" s="307">
        <f>'[1]GHG Dashboard Data - Inventory'!EJ169</f>
        <v>0</v>
      </c>
      <c r="EG184" s="307">
        <f>'[1]GHG Dashboard Data - Inventory'!EK169</f>
        <v>0</v>
      </c>
      <c r="EH184" s="307">
        <f>'[1]GHG Dashboard Data - Inventory'!EL169</f>
        <v>0</v>
      </c>
      <c r="EI184" s="307">
        <f>'[1]GHG Dashboard Data - Inventory'!EM169</f>
        <v>0</v>
      </c>
      <c r="EJ184" s="307">
        <f>'[1]GHG Dashboard Data - Inventory'!EN169</f>
        <v>0</v>
      </c>
      <c r="EK184" s="307">
        <f>'[1]GHG Dashboard Data - Inventory'!EO169</f>
        <v>0</v>
      </c>
      <c r="EL184" s="307">
        <f>'[1]GHG Dashboard Data - Inventory'!EP169</f>
        <v>0</v>
      </c>
      <c r="EM184" s="307">
        <f>'[1]GHG Dashboard Data - Inventory'!EQ169</f>
        <v>0</v>
      </c>
      <c r="EN184" s="307">
        <f>'[1]GHG Dashboard Data - Inventory'!ER169</f>
        <v>0</v>
      </c>
      <c r="EO184" s="307">
        <f>'[1]GHG Dashboard Data - Inventory'!ES169</f>
        <v>0</v>
      </c>
      <c r="EP184" s="307">
        <f>'[1]GHG Dashboard Data - Inventory'!ET169</f>
        <v>0</v>
      </c>
      <c r="EQ184" s="307">
        <f>'[1]GHG Dashboard Data - Inventory'!EU169</f>
        <v>0</v>
      </c>
      <c r="ER184" s="307">
        <f>'[1]GHG Dashboard Data - Inventory'!EV169</f>
        <v>0</v>
      </c>
      <c r="ES184" s="307">
        <f>'[1]GHG Dashboard Data - Inventory'!EW169</f>
        <v>0</v>
      </c>
      <c r="ET184" s="307">
        <f>'[1]GHG Dashboard Data - Inventory'!EX169</f>
        <v>0</v>
      </c>
      <c r="EU184" s="307">
        <f>'[1]GHG Dashboard Data - Inventory'!EY169</f>
        <v>0</v>
      </c>
      <c r="EV184" s="307">
        <f>'[1]GHG Dashboard Data - Inventory'!EZ169</f>
        <v>0</v>
      </c>
      <c r="EW184" s="308">
        <f t="shared" si="117"/>
        <v>0</v>
      </c>
      <c r="EX184" s="309">
        <f>'[1]GHG Dashboard Data - Inventory'!FA169</f>
        <v>0</v>
      </c>
      <c r="EY184" s="309">
        <f>'[1]GHG Dashboard Data - Inventory'!FB169</f>
        <v>0</v>
      </c>
      <c r="EZ184" s="309">
        <f>'[1]GHG Dashboard Data - Inventory'!FC169</f>
        <v>0</v>
      </c>
      <c r="FA184" s="309">
        <f>'[1]GHG Dashboard Data - Inventory'!FD169</f>
        <v>0</v>
      </c>
      <c r="FB184" s="309">
        <f>'[1]GHG Dashboard Data - Inventory'!FE169</f>
        <v>0</v>
      </c>
      <c r="FC184" s="309">
        <f>'[1]GHG Dashboard Data - Inventory'!FF169</f>
        <v>0</v>
      </c>
      <c r="FD184" s="309">
        <f>'[1]GHG Dashboard Data - Inventory'!FG169</f>
        <v>0</v>
      </c>
      <c r="FE184" s="309">
        <f>'[1]GHG Dashboard Data - Inventory'!FH169</f>
        <v>0</v>
      </c>
      <c r="FF184" s="309">
        <f>'[1]GHG Dashboard Data - Inventory'!B169</f>
        <v>0</v>
      </c>
      <c r="FG184" s="31" t="str">
        <f>IFERROR(VLOOKUP(E184,'Climate data-must not modify'!A:D,4,FALSE),"")</f>
        <v/>
      </c>
      <c r="FH184" s="31" t="str">
        <f t="shared" si="118"/>
        <v/>
      </c>
      <c r="FI184" s="31" t="str">
        <f t="shared" si="119"/>
        <v/>
      </c>
      <c r="FJ184" s="35"/>
    </row>
    <row r="185" spans="1:166" s="31" customFormat="1">
      <c r="A185" s="31">
        <f t="shared" si="113"/>
        <v>11</v>
      </c>
      <c r="B185" s="31">
        <f t="shared" si="114"/>
        <v>170</v>
      </c>
      <c r="C185" s="34" t="str">
        <f t="shared" si="115"/>
        <v>0_0</v>
      </c>
      <c r="D185" s="231">
        <f>'[1]GHG Dashboard Data - Inventory'!H170</f>
        <v>0</v>
      </c>
      <c r="E185" s="156">
        <f>'[1]GHG Dashboard Data - Inventory'!C170</f>
        <v>0</v>
      </c>
      <c r="F185" s="156">
        <f>'[1]GHG Dashboard Data - Inventory'!D170</f>
        <v>0</v>
      </c>
      <c r="G185" s="156">
        <f>'[1]GHG Dashboard Data - Inventory'!E170</f>
        <v>0</v>
      </c>
      <c r="H185" s="156">
        <f>'[1]GHG Dashboard Data - Inventory'!K170</f>
        <v>0</v>
      </c>
      <c r="I185" s="156">
        <f>'[1]GHG Dashboard Data - Inventory'!L170</f>
        <v>0</v>
      </c>
      <c r="J185" s="156">
        <f>'[1]GHG Dashboard Data - Inventory'!M170/1000000</f>
        <v>0</v>
      </c>
      <c r="K185" s="156">
        <f>'[1]GHG Dashboard Data - Inventory'!J170</f>
        <v>0</v>
      </c>
      <c r="L185" s="148">
        <f>'[1]GHG Dashboard Data - Inventory'!N170</f>
        <v>0</v>
      </c>
      <c r="M185" s="148">
        <f>'[1]GHG Dashboard Data - Inventory'!O170</f>
        <v>0</v>
      </c>
      <c r="N185" s="149">
        <f>'[1]GHG Dashboard Data - Inventory'!P170</f>
        <v>0</v>
      </c>
      <c r="O185" s="148">
        <f>'[1]GHG Dashboard Data - Inventory'!Q170</f>
        <v>0</v>
      </c>
      <c r="P185" s="148">
        <f>'[1]GHG Dashboard Data - Inventory'!R170</f>
        <v>0</v>
      </c>
      <c r="Q185" s="149">
        <f>'[1]GHG Dashboard Data - Inventory'!S170</f>
        <v>0</v>
      </c>
      <c r="R185" s="148">
        <f>'[1]GHG Dashboard Data - Inventory'!T170</f>
        <v>0</v>
      </c>
      <c r="S185" s="148">
        <f>'[1]GHG Dashboard Data - Inventory'!U170</f>
        <v>0</v>
      </c>
      <c r="T185" s="149">
        <f>'[1]GHG Dashboard Data - Inventory'!V170</f>
        <v>0</v>
      </c>
      <c r="U185" s="148">
        <f>'[1]GHG Dashboard Data - Inventory'!W170</f>
        <v>0</v>
      </c>
      <c r="V185" s="148">
        <f>'[1]GHG Dashboard Data - Inventory'!X170</f>
        <v>0</v>
      </c>
      <c r="W185" s="149">
        <f>'[1]GHG Dashboard Data - Inventory'!Y170</f>
        <v>0</v>
      </c>
      <c r="X185" s="150">
        <f>'[1]GHG Dashboard Data - Inventory'!Z170</f>
        <v>0</v>
      </c>
      <c r="Y185" s="148">
        <f>'[1]GHG Dashboard Data - Inventory'!AA170</f>
        <v>0</v>
      </c>
      <c r="Z185" s="148">
        <f>'[1]GHG Dashboard Data - Inventory'!AB170</f>
        <v>0</v>
      </c>
      <c r="AA185" s="149">
        <f>'[1]GHG Dashboard Data - Inventory'!AC170</f>
        <v>0</v>
      </c>
      <c r="AB185" s="148">
        <f>'[1]GHG Dashboard Data - Inventory'!AD170</f>
        <v>0</v>
      </c>
      <c r="AC185" s="148">
        <f>'[1]GHG Dashboard Data - Inventory'!AE170</f>
        <v>0</v>
      </c>
      <c r="AD185" s="149">
        <f>'[1]GHG Dashboard Data - Inventory'!AF170</f>
        <v>0</v>
      </c>
      <c r="AE185" s="148">
        <f>'[1]GHG Dashboard Data - Inventory'!AG170</f>
        <v>0</v>
      </c>
      <c r="AF185" s="148">
        <f>'[1]GHG Dashboard Data - Inventory'!AH170</f>
        <v>0</v>
      </c>
      <c r="AG185" s="148">
        <f>'[1]GHG Dashboard Data - Inventory'!AI170</f>
        <v>0</v>
      </c>
      <c r="AH185" s="148">
        <f>'[1]GHG Dashboard Data - Inventory'!AJ170</f>
        <v>0</v>
      </c>
      <c r="AI185" s="149">
        <f>'[1]GHG Dashboard Data - Inventory'!AK170</f>
        <v>0</v>
      </c>
      <c r="AJ185" s="148">
        <f>'[1]GHG Dashboard Data - Inventory'!AL170</f>
        <v>0</v>
      </c>
      <c r="AK185" s="148">
        <f>'[1]GHG Dashboard Data - Inventory'!AM170</f>
        <v>0</v>
      </c>
      <c r="AL185" s="149">
        <f>'[1]GHG Dashboard Data - Inventory'!AN170</f>
        <v>0</v>
      </c>
      <c r="AM185" s="148">
        <f>'[1]GHG Dashboard Data - Inventory'!AO170</f>
        <v>0</v>
      </c>
      <c r="AN185" s="148">
        <f>'[1]GHG Dashboard Data - Inventory'!AP170</f>
        <v>0</v>
      </c>
      <c r="AO185" s="149">
        <f>'[1]GHG Dashboard Data - Inventory'!AQ170</f>
        <v>0</v>
      </c>
      <c r="AP185" s="148">
        <f>'[1]GHG Dashboard Data - Inventory'!AR170</f>
        <v>0</v>
      </c>
      <c r="AQ185" s="148">
        <f>'[1]GHG Dashboard Data - Inventory'!AS170</f>
        <v>0</v>
      </c>
      <c r="AR185" s="149">
        <f>'[1]GHG Dashboard Data - Inventory'!AT170</f>
        <v>0</v>
      </c>
      <c r="AS185" s="148">
        <f>'[1]GHG Dashboard Data - Inventory'!AU170</f>
        <v>0</v>
      </c>
      <c r="AT185" s="148">
        <f>'[1]GHG Dashboard Data - Inventory'!AV170</f>
        <v>0</v>
      </c>
      <c r="AU185" s="149">
        <f>'[1]GHG Dashboard Data - Inventory'!AW170</f>
        <v>0</v>
      </c>
      <c r="AV185" s="148">
        <f>'[1]GHG Dashboard Data - Inventory'!AX170</f>
        <v>0</v>
      </c>
      <c r="AW185" s="148">
        <f>'[1]GHG Dashboard Data - Inventory'!AY170</f>
        <v>0</v>
      </c>
      <c r="AX185" s="150">
        <f>'[1]GHG Dashboard Data - Inventory'!AZ170</f>
        <v>0</v>
      </c>
      <c r="AY185" s="148">
        <f>'[1]GHG Dashboard Data - Inventory'!BA170</f>
        <v>0</v>
      </c>
      <c r="AZ185" s="148">
        <f>'[1]GHG Dashboard Data - Inventory'!BB170</f>
        <v>0</v>
      </c>
      <c r="BA185" s="150">
        <f>'[1]GHG Dashboard Data - Inventory'!BC170</f>
        <v>0</v>
      </c>
      <c r="BB185" s="148">
        <f>'[1]GHG Dashboard Data - Inventory'!BD170</f>
        <v>0</v>
      </c>
      <c r="BC185" s="148">
        <f>'[1]GHG Dashboard Data - Inventory'!BE170</f>
        <v>0</v>
      </c>
      <c r="BD185" s="150">
        <f>'[1]GHG Dashboard Data - Inventory'!BF170</f>
        <v>0</v>
      </c>
      <c r="BE185" s="148">
        <f>'[1]GHG Dashboard Data - Inventory'!BG170</f>
        <v>0</v>
      </c>
      <c r="BF185" s="148">
        <f>'[1]GHG Dashboard Data - Inventory'!BH170</f>
        <v>0</v>
      </c>
      <c r="BG185" s="150">
        <f>'[1]GHG Dashboard Data - Inventory'!BI170</f>
        <v>0</v>
      </c>
      <c r="BH185" s="149">
        <f>'[1]GHG Dashboard Data - Inventory'!BJ170</f>
        <v>0</v>
      </c>
      <c r="BI185" s="149">
        <f>'[1]GHG Dashboard Data - Inventory'!BK170</f>
        <v>0</v>
      </c>
      <c r="BJ185" s="149">
        <f>'[1]GHG Dashboard Data - Inventory'!BL170</f>
        <v>0</v>
      </c>
      <c r="BK185" s="149">
        <f>'[1]GHG Dashboard Data - Inventory'!BM170</f>
        <v>0</v>
      </c>
      <c r="BL185" s="149">
        <f>'[1]GHG Dashboard Data - Inventory'!BN170</f>
        <v>0</v>
      </c>
      <c r="BM185" s="151">
        <f>'[1]GHG Dashboard Data - Inventory'!BO170</f>
        <v>0</v>
      </c>
      <c r="BN185" s="269">
        <f>'[1]GHG Dashboard Data - Inventory'!BP170</f>
        <v>0</v>
      </c>
      <c r="BO185" s="269">
        <f>'[1]GHG Dashboard Data - Inventory'!BQ170</f>
        <v>0</v>
      </c>
      <c r="BP185" s="269">
        <f>'[1]GHG Dashboard Data - Inventory'!BR170</f>
        <v>0</v>
      </c>
      <c r="BQ185" s="269">
        <f>'[1]GHG Dashboard Data - Inventory'!BS170</f>
        <v>0</v>
      </c>
      <c r="BR185" s="269">
        <f>'[1]GHG Dashboard Data - Inventory'!BT170</f>
        <v>0</v>
      </c>
      <c r="BS185" s="269">
        <f>'[1]GHG Dashboard Data - Inventory'!BU170</f>
        <v>0</v>
      </c>
      <c r="BT185" s="152" t="str">
        <f t="shared" si="116"/>
        <v>0_0</v>
      </c>
      <c r="BU185" s="152">
        <f>'[1]GHG Dashboard Data - Inventory'!BW170</f>
        <v>0</v>
      </c>
      <c r="BV185" s="152">
        <f>'[1]GHG Dashboard Data - Inventory'!BX170</f>
        <v>0</v>
      </c>
      <c r="BW185" s="152">
        <f>'[1]GHG Dashboard Data - Inventory'!BY170</f>
        <v>0</v>
      </c>
      <c r="BX185" s="152">
        <f>'[1]GHG Dashboard Data - Inventory'!BZ170</f>
        <v>0</v>
      </c>
      <c r="BY185" s="302">
        <f>'[1]GHG Dashboard Data - Inventory'!CA170</f>
        <v>0</v>
      </c>
      <c r="BZ185" s="302">
        <f>'[1]GHG Dashboard Data - Inventory'!CB170</f>
        <v>0</v>
      </c>
      <c r="CA185" s="302">
        <f>'[1]GHG Dashboard Data - Inventory'!CC170</f>
        <v>0</v>
      </c>
      <c r="CB185" s="303">
        <f>'[1]GHG Dashboard Data - Inventory'!CD170</f>
        <v>0</v>
      </c>
      <c r="CC185" s="303">
        <f>'[1]GHG Dashboard Data - Inventory'!CE170</f>
        <v>0</v>
      </c>
      <c r="CD185" s="303">
        <f>'[1]GHG Dashboard Data - Inventory'!CF170</f>
        <v>0</v>
      </c>
      <c r="CE185" s="303">
        <f>'[1]GHG Dashboard Data - Inventory'!CG170</f>
        <v>0</v>
      </c>
      <c r="CF185" s="303">
        <f>'[1]GHG Dashboard Data - Inventory'!CH170</f>
        <v>0</v>
      </c>
      <c r="CG185" s="304">
        <f>'[1]GHG Dashboard Data - Inventory'!CI170</f>
        <v>0</v>
      </c>
      <c r="CH185" s="304">
        <f>'[1]GHG Dashboard Data - Inventory'!CK170</f>
        <v>0</v>
      </c>
      <c r="CI185" s="304">
        <f>SUM('[1]GHG Dashboard Data - Inventory'!CL170:CM170)</f>
        <v>0</v>
      </c>
      <c r="CJ185" s="304">
        <f>'[1]GHG Dashboard Data - Inventory'!CN170</f>
        <v>0</v>
      </c>
      <c r="CK185" s="304">
        <f>'[1]GHG Dashboard Data - Inventory'!CO170</f>
        <v>0</v>
      </c>
      <c r="CL185" s="302">
        <f>'[1]GHG Dashboard Data - Inventory'!CP170</f>
        <v>0</v>
      </c>
      <c r="CM185" s="302">
        <f>'[1]GHG Dashboard Data - Inventory'!CQ170</f>
        <v>0</v>
      </c>
      <c r="CN185" s="302">
        <f>'[1]GHG Dashboard Data - Inventory'!CR170</f>
        <v>0</v>
      </c>
      <c r="CO185" s="302">
        <f>'[1]GHG Dashboard Data - Inventory'!CS170</f>
        <v>0</v>
      </c>
      <c r="CP185" s="302">
        <f>'[1]GHG Dashboard Data - Inventory'!CT170</f>
        <v>0</v>
      </c>
      <c r="CQ185" s="302">
        <f>'[1]GHG Dashboard Data - Inventory'!CU170</f>
        <v>0</v>
      </c>
      <c r="CR185" s="302">
        <f>'[1]GHG Dashboard Data - Inventory'!CV170</f>
        <v>0</v>
      </c>
      <c r="CS185" s="302">
        <f>'[1]GHG Dashboard Data - Inventory'!CW170</f>
        <v>0</v>
      </c>
      <c r="CT185" s="302">
        <f>'[1]GHG Dashboard Data - Inventory'!CX170</f>
        <v>0</v>
      </c>
      <c r="CU185" s="302">
        <f>'[1]GHG Dashboard Data - Inventory'!CY170</f>
        <v>0</v>
      </c>
      <c r="CV185" s="302">
        <f>'[1]GHG Dashboard Data - Inventory'!CZ170</f>
        <v>0</v>
      </c>
      <c r="CW185" s="302">
        <f>'[1]GHG Dashboard Data - Inventory'!DA170</f>
        <v>0</v>
      </c>
      <c r="CX185" s="302">
        <f>'[1]GHG Dashboard Data - Inventory'!DB170</f>
        <v>0</v>
      </c>
      <c r="CY185" s="302">
        <f>'[1]GHG Dashboard Data - Inventory'!DC170</f>
        <v>0</v>
      </c>
      <c r="CZ185" s="302">
        <f>'[1]GHG Dashboard Data - Inventory'!DD170</f>
        <v>0</v>
      </c>
      <c r="DA185" s="302">
        <f>'[1]GHG Dashboard Data - Inventory'!DE170</f>
        <v>0</v>
      </c>
      <c r="DB185" s="302">
        <f>'[1]GHG Dashboard Data - Inventory'!DF170</f>
        <v>0</v>
      </c>
      <c r="DC185" s="305">
        <f>'[1]GHG Dashboard Data - Inventory'!DG170</f>
        <v>0</v>
      </c>
      <c r="DD185" s="305">
        <f>'[1]GHG Dashboard Data - Inventory'!DH170</f>
        <v>0</v>
      </c>
      <c r="DE185" s="305">
        <f>'[1]GHG Dashboard Data - Inventory'!DI170</f>
        <v>0</v>
      </c>
      <c r="DF185" s="305">
        <f>'[1]GHG Dashboard Data - Inventory'!DJ170</f>
        <v>0</v>
      </c>
      <c r="DG185" s="305">
        <f>'[1]GHG Dashboard Data - Inventory'!DK170</f>
        <v>0</v>
      </c>
      <c r="DH185" s="305">
        <f>'[1]GHG Dashboard Data - Inventory'!DL170</f>
        <v>0</v>
      </c>
      <c r="DI185" s="305">
        <f>'[1]GHG Dashboard Data - Inventory'!DM170</f>
        <v>0</v>
      </c>
      <c r="DJ185" s="305">
        <f>'[1]GHG Dashboard Data - Inventory'!DN170</f>
        <v>0</v>
      </c>
      <c r="DK185" s="305">
        <f>'[1]GHG Dashboard Data - Inventory'!DO170</f>
        <v>0</v>
      </c>
      <c r="DL185" s="305">
        <f>'[1]GHG Dashboard Data - Inventory'!DP170</f>
        <v>0</v>
      </c>
      <c r="DM185" s="305">
        <f>'[1]GHG Dashboard Data - Inventory'!DQ170</f>
        <v>0</v>
      </c>
      <c r="DN185" s="305">
        <f>'[1]GHG Dashboard Data - Inventory'!DR170</f>
        <v>0</v>
      </c>
      <c r="DO185" s="305">
        <f>'[1]GHG Dashboard Data - Inventory'!DS170</f>
        <v>0</v>
      </c>
      <c r="DP185" s="305">
        <f>'[1]GHG Dashboard Data - Inventory'!DT170</f>
        <v>0</v>
      </c>
      <c r="DQ185" s="305">
        <f>'[1]GHG Dashboard Data - Inventory'!DU170</f>
        <v>0</v>
      </c>
      <c r="DR185" s="305">
        <f>'[1]GHG Dashboard Data - Inventory'!DV170</f>
        <v>0</v>
      </c>
      <c r="DS185" s="305">
        <f>'[1]GHG Dashboard Data - Inventory'!DW170</f>
        <v>0</v>
      </c>
      <c r="DT185" s="305">
        <f>'[1]GHG Dashboard Data - Inventory'!DX170</f>
        <v>0</v>
      </c>
      <c r="DU185" s="305">
        <f>'[1]GHG Dashboard Data - Inventory'!DY170</f>
        <v>0</v>
      </c>
      <c r="DV185" s="305">
        <f>'[1]GHG Dashboard Data - Inventory'!DZ170</f>
        <v>0</v>
      </c>
      <c r="DW185" s="305">
        <f>'[1]GHG Dashboard Data - Inventory'!EA170</f>
        <v>0</v>
      </c>
      <c r="DX185" s="305">
        <f>'[1]GHG Dashboard Data - Inventory'!EB170</f>
        <v>0</v>
      </c>
      <c r="DY185" s="306">
        <f>'[1]GHG Dashboard Data - Inventory'!EC170</f>
        <v>0</v>
      </c>
      <c r="DZ185" s="307">
        <f>'[1]GHG Dashboard Data - Inventory'!ED170</f>
        <v>0</v>
      </c>
      <c r="EA185" s="307">
        <f>'[1]GHG Dashboard Data - Inventory'!EE170</f>
        <v>0</v>
      </c>
      <c r="EB185" s="307">
        <f>'[1]GHG Dashboard Data - Inventory'!EF170</f>
        <v>0</v>
      </c>
      <c r="EC185" s="307">
        <f>'[1]GHG Dashboard Data - Inventory'!EG170</f>
        <v>0</v>
      </c>
      <c r="ED185" s="307">
        <f>'[1]GHG Dashboard Data - Inventory'!EH170</f>
        <v>0</v>
      </c>
      <c r="EE185" s="307">
        <f>'[1]GHG Dashboard Data - Inventory'!EI170</f>
        <v>0</v>
      </c>
      <c r="EF185" s="307">
        <f>'[1]GHG Dashboard Data - Inventory'!EJ170</f>
        <v>0</v>
      </c>
      <c r="EG185" s="307">
        <f>'[1]GHG Dashboard Data - Inventory'!EK170</f>
        <v>0</v>
      </c>
      <c r="EH185" s="307">
        <f>'[1]GHG Dashboard Data - Inventory'!EL170</f>
        <v>0</v>
      </c>
      <c r="EI185" s="307">
        <f>'[1]GHG Dashboard Data - Inventory'!EM170</f>
        <v>0</v>
      </c>
      <c r="EJ185" s="307">
        <f>'[1]GHG Dashboard Data - Inventory'!EN170</f>
        <v>0</v>
      </c>
      <c r="EK185" s="307">
        <f>'[1]GHG Dashboard Data - Inventory'!EO170</f>
        <v>0</v>
      </c>
      <c r="EL185" s="307">
        <f>'[1]GHG Dashboard Data - Inventory'!EP170</f>
        <v>0</v>
      </c>
      <c r="EM185" s="307">
        <f>'[1]GHG Dashboard Data - Inventory'!EQ170</f>
        <v>0</v>
      </c>
      <c r="EN185" s="307">
        <f>'[1]GHG Dashboard Data - Inventory'!ER170</f>
        <v>0</v>
      </c>
      <c r="EO185" s="307">
        <f>'[1]GHG Dashboard Data - Inventory'!ES170</f>
        <v>0</v>
      </c>
      <c r="EP185" s="307">
        <f>'[1]GHG Dashboard Data - Inventory'!ET170</f>
        <v>0</v>
      </c>
      <c r="EQ185" s="307">
        <f>'[1]GHG Dashboard Data - Inventory'!EU170</f>
        <v>0</v>
      </c>
      <c r="ER185" s="307">
        <f>'[1]GHG Dashboard Data - Inventory'!EV170</f>
        <v>0</v>
      </c>
      <c r="ES185" s="307">
        <f>'[1]GHG Dashboard Data - Inventory'!EW170</f>
        <v>0</v>
      </c>
      <c r="ET185" s="307">
        <f>'[1]GHG Dashboard Data - Inventory'!EX170</f>
        <v>0</v>
      </c>
      <c r="EU185" s="307">
        <f>'[1]GHG Dashboard Data - Inventory'!EY170</f>
        <v>0</v>
      </c>
      <c r="EV185" s="307">
        <f>'[1]GHG Dashboard Data - Inventory'!EZ170</f>
        <v>0</v>
      </c>
      <c r="EW185" s="308">
        <f t="shared" si="117"/>
        <v>0</v>
      </c>
      <c r="EX185" s="309">
        <f>'[1]GHG Dashboard Data - Inventory'!FA170</f>
        <v>0</v>
      </c>
      <c r="EY185" s="309">
        <f>'[1]GHG Dashboard Data - Inventory'!FB170</f>
        <v>0</v>
      </c>
      <c r="EZ185" s="309">
        <f>'[1]GHG Dashboard Data - Inventory'!FC170</f>
        <v>0</v>
      </c>
      <c r="FA185" s="309">
        <f>'[1]GHG Dashboard Data - Inventory'!FD170</f>
        <v>0</v>
      </c>
      <c r="FB185" s="309">
        <f>'[1]GHG Dashboard Data - Inventory'!FE170</f>
        <v>0</v>
      </c>
      <c r="FC185" s="309">
        <f>'[1]GHG Dashboard Data - Inventory'!FF170</f>
        <v>0</v>
      </c>
      <c r="FD185" s="309">
        <f>'[1]GHG Dashboard Data - Inventory'!FG170</f>
        <v>0</v>
      </c>
      <c r="FE185" s="309">
        <f>'[1]GHG Dashboard Data - Inventory'!FH170</f>
        <v>0</v>
      </c>
      <c r="FF185" s="309">
        <f>'[1]GHG Dashboard Data - Inventory'!B170</f>
        <v>0</v>
      </c>
      <c r="FG185" s="31" t="str">
        <f>IFERROR(VLOOKUP(E185,'Climate data-must not modify'!A:D,4,FALSE),"")</f>
        <v/>
      </c>
      <c r="FH185" s="31" t="str">
        <f t="shared" si="118"/>
        <v/>
      </c>
      <c r="FI185" s="31" t="str">
        <f t="shared" si="119"/>
        <v/>
      </c>
      <c r="FJ185" s="35"/>
    </row>
    <row r="186" spans="1:166" s="31" customFormat="1">
      <c r="A186" s="31">
        <f t="shared" si="113"/>
        <v>11</v>
      </c>
      <c r="B186" s="31">
        <f t="shared" si="114"/>
        <v>171</v>
      </c>
      <c r="C186" s="34" t="str">
        <f t="shared" si="115"/>
        <v>0_0</v>
      </c>
      <c r="D186" s="231">
        <f>'[1]GHG Dashboard Data - Inventory'!H171</f>
        <v>0</v>
      </c>
      <c r="E186" s="156">
        <f>'[1]GHG Dashboard Data - Inventory'!C171</f>
        <v>0</v>
      </c>
      <c r="F186" s="156">
        <f>'[1]GHG Dashboard Data - Inventory'!D171</f>
        <v>0</v>
      </c>
      <c r="G186" s="156">
        <f>'[1]GHG Dashboard Data - Inventory'!E171</f>
        <v>0</v>
      </c>
      <c r="H186" s="156">
        <f>'[1]GHG Dashboard Data - Inventory'!K171</f>
        <v>0</v>
      </c>
      <c r="I186" s="156">
        <f>'[1]GHG Dashboard Data - Inventory'!L171</f>
        <v>0</v>
      </c>
      <c r="J186" s="156">
        <f>'[1]GHG Dashboard Data - Inventory'!M171/1000000</f>
        <v>0</v>
      </c>
      <c r="K186" s="156">
        <f>'[1]GHG Dashboard Data - Inventory'!J171</f>
        <v>0</v>
      </c>
      <c r="L186" s="148">
        <f>'[1]GHG Dashboard Data - Inventory'!N171</f>
        <v>0</v>
      </c>
      <c r="M186" s="148">
        <f>'[1]GHG Dashboard Data - Inventory'!O171</f>
        <v>0</v>
      </c>
      <c r="N186" s="149">
        <f>'[1]GHG Dashboard Data - Inventory'!P171</f>
        <v>0</v>
      </c>
      <c r="O186" s="148">
        <f>'[1]GHG Dashboard Data - Inventory'!Q171</f>
        <v>0</v>
      </c>
      <c r="P186" s="148">
        <f>'[1]GHG Dashboard Data - Inventory'!R171</f>
        <v>0</v>
      </c>
      <c r="Q186" s="149">
        <f>'[1]GHG Dashboard Data - Inventory'!S171</f>
        <v>0</v>
      </c>
      <c r="R186" s="148">
        <f>'[1]GHG Dashboard Data - Inventory'!T171</f>
        <v>0</v>
      </c>
      <c r="S186" s="148">
        <f>'[1]GHG Dashboard Data - Inventory'!U171</f>
        <v>0</v>
      </c>
      <c r="T186" s="149">
        <f>'[1]GHG Dashboard Data - Inventory'!V171</f>
        <v>0</v>
      </c>
      <c r="U186" s="148">
        <f>'[1]GHG Dashboard Data - Inventory'!W171</f>
        <v>0</v>
      </c>
      <c r="V186" s="148">
        <f>'[1]GHG Dashboard Data - Inventory'!X171</f>
        <v>0</v>
      </c>
      <c r="W186" s="149">
        <f>'[1]GHG Dashboard Data - Inventory'!Y171</f>
        <v>0</v>
      </c>
      <c r="X186" s="150">
        <f>'[1]GHG Dashboard Data - Inventory'!Z171</f>
        <v>0</v>
      </c>
      <c r="Y186" s="148">
        <f>'[1]GHG Dashboard Data - Inventory'!AA171</f>
        <v>0</v>
      </c>
      <c r="Z186" s="148">
        <f>'[1]GHG Dashboard Data - Inventory'!AB171</f>
        <v>0</v>
      </c>
      <c r="AA186" s="149">
        <f>'[1]GHG Dashboard Data - Inventory'!AC171</f>
        <v>0</v>
      </c>
      <c r="AB186" s="148">
        <f>'[1]GHG Dashboard Data - Inventory'!AD171</f>
        <v>0</v>
      </c>
      <c r="AC186" s="148">
        <f>'[1]GHG Dashboard Data - Inventory'!AE171</f>
        <v>0</v>
      </c>
      <c r="AD186" s="149">
        <f>'[1]GHG Dashboard Data - Inventory'!AF171</f>
        <v>0</v>
      </c>
      <c r="AE186" s="148">
        <f>'[1]GHG Dashboard Data - Inventory'!AG171</f>
        <v>0</v>
      </c>
      <c r="AF186" s="148">
        <f>'[1]GHG Dashboard Data - Inventory'!AH171</f>
        <v>0</v>
      </c>
      <c r="AG186" s="148">
        <f>'[1]GHG Dashboard Data - Inventory'!AI171</f>
        <v>0</v>
      </c>
      <c r="AH186" s="148">
        <f>'[1]GHG Dashboard Data - Inventory'!AJ171</f>
        <v>0</v>
      </c>
      <c r="AI186" s="149">
        <f>'[1]GHG Dashboard Data - Inventory'!AK171</f>
        <v>0</v>
      </c>
      <c r="AJ186" s="148">
        <f>'[1]GHG Dashboard Data - Inventory'!AL171</f>
        <v>0</v>
      </c>
      <c r="AK186" s="148">
        <f>'[1]GHG Dashboard Data - Inventory'!AM171</f>
        <v>0</v>
      </c>
      <c r="AL186" s="149">
        <f>'[1]GHG Dashboard Data - Inventory'!AN171</f>
        <v>0</v>
      </c>
      <c r="AM186" s="148">
        <f>'[1]GHG Dashboard Data - Inventory'!AO171</f>
        <v>0</v>
      </c>
      <c r="AN186" s="148">
        <f>'[1]GHG Dashboard Data - Inventory'!AP171</f>
        <v>0</v>
      </c>
      <c r="AO186" s="149">
        <f>'[1]GHG Dashboard Data - Inventory'!AQ171</f>
        <v>0</v>
      </c>
      <c r="AP186" s="148">
        <f>'[1]GHG Dashboard Data - Inventory'!AR171</f>
        <v>0</v>
      </c>
      <c r="AQ186" s="148">
        <f>'[1]GHG Dashboard Data - Inventory'!AS171</f>
        <v>0</v>
      </c>
      <c r="AR186" s="149">
        <f>'[1]GHG Dashboard Data - Inventory'!AT171</f>
        <v>0</v>
      </c>
      <c r="AS186" s="148">
        <f>'[1]GHG Dashboard Data - Inventory'!AU171</f>
        <v>0</v>
      </c>
      <c r="AT186" s="148">
        <f>'[1]GHG Dashboard Data - Inventory'!AV171</f>
        <v>0</v>
      </c>
      <c r="AU186" s="149">
        <f>'[1]GHG Dashboard Data - Inventory'!AW171</f>
        <v>0</v>
      </c>
      <c r="AV186" s="148">
        <f>'[1]GHG Dashboard Data - Inventory'!AX171</f>
        <v>0</v>
      </c>
      <c r="AW186" s="148">
        <f>'[1]GHG Dashboard Data - Inventory'!AY171</f>
        <v>0</v>
      </c>
      <c r="AX186" s="150">
        <f>'[1]GHG Dashboard Data - Inventory'!AZ171</f>
        <v>0</v>
      </c>
      <c r="AY186" s="148">
        <f>'[1]GHG Dashboard Data - Inventory'!BA171</f>
        <v>0</v>
      </c>
      <c r="AZ186" s="148">
        <f>'[1]GHG Dashboard Data - Inventory'!BB171</f>
        <v>0</v>
      </c>
      <c r="BA186" s="150">
        <f>'[1]GHG Dashboard Data - Inventory'!BC171</f>
        <v>0</v>
      </c>
      <c r="BB186" s="148">
        <f>'[1]GHG Dashboard Data - Inventory'!BD171</f>
        <v>0</v>
      </c>
      <c r="BC186" s="148">
        <f>'[1]GHG Dashboard Data - Inventory'!BE171</f>
        <v>0</v>
      </c>
      <c r="BD186" s="150">
        <f>'[1]GHG Dashboard Data - Inventory'!BF171</f>
        <v>0</v>
      </c>
      <c r="BE186" s="148">
        <f>'[1]GHG Dashboard Data - Inventory'!BG171</f>
        <v>0</v>
      </c>
      <c r="BF186" s="148">
        <f>'[1]GHG Dashboard Data - Inventory'!BH171</f>
        <v>0</v>
      </c>
      <c r="BG186" s="150">
        <f>'[1]GHG Dashboard Data - Inventory'!BI171</f>
        <v>0</v>
      </c>
      <c r="BH186" s="149">
        <f>'[1]GHG Dashboard Data - Inventory'!BJ171</f>
        <v>0</v>
      </c>
      <c r="BI186" s="149">
        <f>'[1]GHG Dashboard Data - Inventory'!BK171</f>
        <v>0</v>
      </c>
      <c r="BJ186" s="149">
        <f>'[1]GHG Dashboard Data - Inventory'!BL171</f>
        <v>0</v>
      </c>
      <c r="BK186" s="149">
        <f>'[1]GHG Dashboard Data - Inventory'!BM171</f>
        <v>0</v>
      </c>
      <c r="BL186" s="149">
        <f>'[1]GHG Dashboard Data - Inventory'!BN171</f>
        <v>0</v>
      </c>
      <c r="BM186" s="151">
        <f>'[1]GHG Dashboard Data - Inventory'!BO171</f>
        <v>0</v>
      </c>
      <c r="BN186" s="269">
        <f>'[1]GHG Dashboard Data - Inventory'!BP171</f>
        <v>0</v>
      </c>
      <c r="BO186" s="269">
        <f>'[1]GHG Dashboard Data - Inventory'!BQ171</f>
        <v>0</v>
      </c>
      <c r="BP186" s="269">
        <f>'[1]GHG Dashboard Data - Inventory'!BR171</f>
        <v>0</v>
      </c>
      <c r="BQ186" s="269">
        <f>'[1]GHG Dashboard Data - Inventory'!BS171</f>
        <v>0</v>
      </c>
      <c r="BR186" s="269">
        <f>'[1]GHG Dashboard Data - Inventory'!BT171</f>
        <v>0</v>
      </c>
      <c r="BS186" s="269">
        <f>'[1]GHG Dashboard Data - Inventory'!BU171</f>
        <v>0</v>
      </c>
      <c r="BT186" s="152" t="str">
        <f t="shared" si="116"/>
        <v>0_0</v>
      </c>
      <c r="BU186" s="152">
        <f>'[1]GHG Dashboard Data - Inventory'!BW171</f>
        <v>0</v>
      </c>
      <c r="BV186" s="152">
        <f>'[1]GHG Dashboard Data - Inventory'!BX171</f>
        <v>0</v>
      </c>
      <c r="BW186" s="152">
        <f>'[1]GHG Dashboard Data - Inventory'!BY171</f>
        <v>0</v>
      </c>
      <c r="BX186" s="152">
        <f>'[1]GHG Dashboard Data - Inventory'!BZ171</f>
        <v>0</v>
      </c>
      <c r="BY186" s="302">
        <f>'[1]GHG Dashboard Data - Inventory'!CA171</f>
        <v>0</v>
      </c>
      <c r="BZ186" s="302">
        <f>'[1]GHG Dashboard Data - Inventory'!CB171</f>
        <v>0</v>
      </c>
      <c r="CA186" s="302">
        <f>'[1]GHG Dashboard Data - Inventory'!CC171</f>
        <v>0</v>
      </c>
      <c r="CB186" s="303">
        <f>'[1]GHG Dashboard Data - Inventory'!CD171</f>
        <v>0</v>
      </c>
      <c r="CC186" s="303">
        <f>'[1]GHG Dashboard Data - Inventory'!CE171</f>
        <v>0</v>
      </c>
      <c r="CD186" s="303">
        <f>'[1]GHG Dashboard Data - Inventory'!CF171</f>
        <v>0</v>
      </c>
      <c r="CE186" s="303">
        <f>'[1]GHG Dashboard Data - Inventory'!CG171</f>
        <v>0</v>
      </c>
      <c r="CF186" s="303">
        <f>'[1]GHG Dashboard Data - Inventory'!CH171</f>
        <v>0</v>
      </c>
      <c r="CG186" s="304">
        <f>'[1]GHG Dashboard Data - Inventory'!CI171</f>
        <v>0</v>
      </c>
      <c r="CH186" s="304">
        <f>'[1]GHG Dashboard Data - Inventory'!CK171</f>
        <v>0</v>
      </c>
      <c r="CI186" s="304">
        <f>SUM('[1]GHG Dashboard Data - Inventory'!CL171:CM171)</f>
        <v>0</v>
      </c>
      <c r="CJ186" s="304">
        <f>'[1]GHG Dashboard Data - Inventory'!CN171</f>
        <v>0</v>
      </c>
      <c r="CK186" s="304">
        <f>'[1]GHG Dashboard Data - Inventory'!CO171</f>
        <v>0</v>
      </c>
      <c r="CL186" s="302">
        <f>'[1]GHG Dashboard Data - Inventory'!CP171</f>
        <v>0</v>
      </c>
      <c r="CM186" s="302">
        <f>'[1]GHG Dashboard Data - Inventory'!CQ171</f>
        <v>0</v>
      </c>
      <c r="CN186" s="302">
        <f>'[1]GHG Dashboard Data - Inventory'!CR171</f>
        <v>0</v>
      </c>
      <c r="CO186" s="302">
        <f>'[1]GHG Dashboard Data - Inventory'!CS171</f>
        <v>0</v>
      </c>
      <c r="CP186" s="302">
        <f>'[1]GHG Dashboard Data - Inventory'!CT171</f>
        <v>0</v>
      </c>
      <c r="CQ186" s="302">
        <f>'[1]GHG Dashboard Data - Inventory'!CU171</f>
        <v>0</v>
      </c>
      <c r="CR186" s="302">
        <f>'[1]GHG Dashboard Data - Inventory'!CV171</f>
        <v>0</v>
      </c>
      <c r="CS186" s="302">
        <f>'[1]GHG Dashboard Data - Inventory'!CW171</f>
        <v>0</v>
      </c>
      <c r="CT186" s="302">
        <f>'[1]GHG Dashboard Data - Inventory'!CX171</f>
        <v>0</v>
      </c>
      <c r="CU186" s="302">
        <f>'[1]GHG Dashboard Data - Inventory'!CY171</f>
        <v>0</v>
      </c>
      <c r="CV186" s="302">
        <f>'[1]GHG Dashboard Data - Inventory'!CZ171</f>
        <v>0</v>
      </c>
      <c r="CW186" s="302">
        <f>'[1]GHG Dashboard Data - Inventory'!DA171</f>
        <v>0</v>
      </c>
      <c r="CX186" s="302">
        <f>'[1]GHG Dashboard Data - Inventory'!DB171</f>
        <v>0</v>
      </c>
      <c r="CY186" s="302">
        <f>'[1]GHG Dashboard Data - Inventory'!DC171</f>
        <v>0</v>
      </c>
      <c r="CZ186" s="302">
        <f>'[1]GHG Dashboard Data - Inventory'!DD171</f>
        <v>0</v>
      </c>
      <c r="DA186" s="302">
        <f>'[1]GHG Dashboard Data - Inventory'!DE171</f>
        <v>0</v>
      </c>
      <c r="DB186" s="302">
        <f>'[1]GHG Dashboard Data - Inventory'!DF171</f>
        <v>0</v>
      </c>
      <c r="DC186" s="305">
        <f>'[1]GHG Dashboard Data - Inventory'!DG171</f>
        <v>0</v>
      </c>
      <c r="DD186" s="305">
        <f>'[1]GHG Dashboard Data - Inventory'!DH171</f>
        <v>0</v>
      </c>
      <c r="DE186" s="305">
        <f>'[1]GHG Dashboard Data - Inventory'!DI171</f>
        <v>0</v>
      </c>
      <c r="DF186" s="305">
        <f>'[1]GHG Dashboard Data - Inventory'!DJ171</f>
        <v>0</v>
      </c>
      <c r="DG186" s="305">
        <f>'[1]GHG Dashboard Data - Inventory'!DK171</f>
        <v>0</v>
      </c>
      <c r="DH186" s="305">
        <f>'[1]GHG Dashboard Data - Inventory'!DL171</f>
        <v>0</v>
      </c>
      <c r="DI186" s="305">
        <f>'[1]GHG Dashboard Data - Inventory'!DM171</f>
        <v>0</v>
      </c>
      <c r="DJ186" s="305">
        <f>'[1]GHG Dashboard Data - Inventory'!DN171</f>
        <v>0</v>
      </c>
      <c r="DK186" s="305">
        <f>'[1]GHG Dashboard Data - Inventory'!DO171</f>
        <v>0</v>
      </c>
      <c r="DL186" s="305">
        <f>'[1]GHG Dashboard Data - Inventory'!DP171</f>
        <v>0</v>
      </c>
      <c r="DM186" s="305">
        <f>'[1]GHG Dashboard Data - Inventory'!DQ171</f>
        <v>0</v>
      </c>
      <c r="DN186" s="305">
        <f>'[1]GHG Dashboard Data - Inventory'!DR171</f>
        <v>0</v>
      </c>
      <c r="DO186" s="305">
        <f>'[1]GHG Dashboard Data - Inventory'!DS171</f>
        <v>0</v>
      </c>
      <c r="DP186" s="305">
        <f>'[1]GHG Dashboard Data - Inventory'!DT171</f>
        <v>0</v>
      </c>
      <c r="DQ186" s="305">
        <f>'[1]GHG Dashboard Data - Inventory'!DU171</f>
        <v>0</v>
      </c>
      <c r="DR186" s="305">
        <f>'[1]GHG Dashboard Data - Inventory'!DV171</f>
        <v>0</v>
      </c>
      <c r="DS186" s="305">
        <f>'[1]GHG Dashboard Data - Inventory'!DW171</f>
        <v>0</v>
      </c>
      <c r="DT186" s="305">
        <f>'[1]GHG Dashboard Data - Inventory'!DX171</f>
        <v>0</v>
      </c>
      <c r="DU186" s="305">
        <f>'[1]GHG Dashboard Data - Inventory'!DY171</f>
        <v>0</v>
      </c>
      <c r="DV186" s="305">
        <f>'[1]GHG Dashboard Data - Inventory'!DZ171</f>
        <v>0</v>
      </c>
      <c r="DW186" s="305">
        <f>'[1]GHG Dashboard Data - Inventory'!EA171</f>
        <v>0</v>
      </c>
      <c r="DX186" s="305">
        <f>'[1]GHG Dashboard Data - Inventory'!EB171</f>
        <v>0</v>
      </c>
      <c r="DY186" s="306">
        <f>'[1]GHG Dashboard Data - Inventory'!EC171</f>
        <v>0</v>
      </c>
      <c r="DZ186" s="307">
        <f>'[1]GHG Dashboard Data - Inventory'!ED171</f>
        <v>0</v>
      </c>
      <c r="EA186" s="307">
        <f>'[1]GHG Dashboard Data - Inventory'!EE171</f>
        <v>0</v>
      </c>
      <c r="EB186" s="307">
        <f>'[1]GHG Dashboard Data - Inventory'!EF171</f>
        <v>0</v>
      </c>
      <c r="EC186" s="307">
        <f>'[1]GHG Dashboard Data - Inventory'!EG171</f>
        <v>0</v>
      </c>
      <c r="ED186" s="307">
        <f>'[1]GHG Dashboard Data - Inventory'!EH171</f>
        <v>0</v>
      </c>
      <c r="EE186" s="307">
        <f>'[1]GHG Dashboard Data - Inventory'!EI171</f>
        <v>0</v>
      </c>
      <c r="EF186" s="307">
        <f>'[1]GHG Dashboard Data - Inventory'!EJ171</f>
        <v>0</v>
      </c>
      <c r="EG186" s="307">
        <f>'[1]GHG Dashboard Data - Inventory'!EK171</f>
        <v>0</v>
      </c>
      <c r="EH186" s="307">
        <f>'[1]GHG Dashboard Data - Inventory'!EL171</f>
        <v>0</v>
      </c>
      <c r="EI186" s="307">
        <f>'[1]GHG Dashboard Data - Inventory'!EM171</f>
        <v>0</v>
      </c>
      <c r="EJ186" s="307">
        <f>'[1]GHG Dashboard Data - Inventory'!EN171</f>
        <v>0</v>
      </c>
      <c r="EK186" s="307">
        <f>'[1]GHG Dashboard Data - Inventory'!EO171</f>
        <v>0</v>
      </c>
      <c r="EL186" s="307">
        <f>'[1]GHG Dashboard Data - Inventory'!EP171</f>
        <v>0</v>
      </c>
      <c r="EM186" s="307">
        <f>'[1]GHG Dashboard Data - Inventory'!EQ171</f>
        <v>0</v>
      </c>
      <c r="EN186" s="307">
        <f>'[1]GHG Dashboard Data - Inventory'!ER171</f>
        <v>0</v>
      </c>
      <c r="EO186" s="307">
        <f>'[1]GHG Dashboard Data - Inventory'!ES171</f>
        <v>0</v>
      </c>
      <c r="EP186" s="307">
        <f>'[1]GHG Dashboard Data - Inventory'!ET171</f>
        <v>0</v>
      </c>
      <c r="EQ186" s="307">
        <f>'[1]GHG Dashboard Data - Inventory'!EU171</f>
        <v>0</v>
      </c>
      <c r="ER186" s="307">
        <f>'[1]GHG Dashboard Data - Inventory'!EV171</f>
        <v>0</v>
      </c>
      <c r="ES186" s="307">
        <f>'[1]GHG Dashboard Data - Inventory'!EW171</f>
        <v>0</v>
      </c>
      <c r="ET186" s="307">
        <f>'[1]GHG Dashboard Data - Inventory'!EX171</f>
        <v>0</v>
      </c>
      <c r="EU186" s="307">
        <f>'[1]GHG Dashboard Data - Inventory'!EY171</f>
        <v>0</v>
      </c>
      <c r="EV186" s="307">
        <f>'[1]GHG Dashboard Data - Inventory'!EZ171</f>
        <v>0</v>
      </c>
      <c r="EW186" s="308">
        <f t="shared" si="117"/>
        <v>0</v>
      </c>
      <c r="EX186" s="309">
        <f>'[1]GHG Dashboard Data - Inventory'!FA171</f>
        <v>0</v>
      </c>
      <c r="EY186" s="309">
        <f>'[1]GHG Dashboard Data - Inventory'!FB171</f>
        <v>0</v>
      </c>
      <c r="EZ186" s="309">
        <f>'[1]GHG Dashboard Data - Inventory'!FC171</f>
        <v>0</v>
      </c>
      <c r="FA186" s="309">
        <f>'[1]GHG Dashboard Data - Inventory'!FD171</f>
        <v>0</v>
      </c>
      <c r="FB186" s="309">
        <f>'[1]GHG Dashboard Data - Inventory'!FE171</f>
        <v>0</v>
      </c>
      <c r="FC186" s="309">
        <f>'[1]GHG Dashboard Data - Inventory'!FF171</f>
        <v>0</v>
      </c>
      <c r="FD186" s="309">
        <f>'[1]GHG Dashboard Data - Inventory'!FG171</f>
        <v>0</v>
      </c>
      <c r="FE186" s="309">
        <f>'[1]GHG Dashboard Data - Inventory'!FH171</f>
        <v>0</v>
      </c>
      <c r="FF186" s="309">
        <f>'[1]GHG Dashboard Data - Inventory'!B171</f>
        <v>0</v>
      </c>
      <c r="FG186" s="31" t="str">
        <f>IFERROR(VLOOKUP(E186,'Climate data-must not modify'!A:D,4,FALSE),"")</f>
        <v/>
      </c>
      <c r="FH186" s="31" t="str">
        <f t="shared" si="118"/>
        <v/>
      </c>
      <c r="FI186" s="31" t="str">
        <f t="shared" si="119"/>
        <v/>
      </c>
      <c r="FJ186" s="35"/>
    </row>
    <row r="187" spans="1:166" s="31" customFormat="1">
      <c r="A187" s="31">
        <f t="shared" si="113"/>
        <v>11</v>
      </c>
      <c r="B187" s="31">
        <f t="shared" si="114"/>
        <v>172</v>
      </c>
      <c r="C187" s="34" t="str">
        <f t="shared" si="115"/>
        <v>0_0</v>
      </c>
      <c r="D187" s="231">
        <f>'[1]GHG Dashboard Data - Inventory'!H172</f>
        <v>0</v>
      </c>
      <c r="E187" s="156">
        <f>'[1]GHG Dashboard Data - Inventory'!C172</f>
        <v>0</v>
      </c>
      <c r="F187" s="156">
        <f>'[1]GHG Dashboard Data - Inventory'!D172</f>
        <v>0</v>
      </c>
      <c r="G187" s="156">
        <f>'[1]GHG Dashboard Data - Inventory'!E172</f>
        <v>0</v>
      </c>
      <c r="H187" s="156">
        <f>'[1]GHG Dashboard Data - Inventory'!K172</f>
        <v>0</v>
      </c>
      <c r="I187" s="156">
        <f>'[1]GHG Dashboard Data - Inventory'!L172</f>
        <v>0</v>
      </c>
      <c r="J187" s="156">
        <f>'[1]GHG Dashboard Data - Inventory'!M172/1000000</f>
        <v>0</v>
      </c>
      <c r="K187" s="156">
        <f>'[1]GHG Dashboard Data - Inventory'!J172</f>
        <v>0</v>
      </c>
      <c r="L187" s="148">
        <f>'[1]GHG Dashboard Data - Inventory'!N172</f>
        <v>0</v>
      </c>
      <c r="M187" s="148">
        <f>'[1]GHG Dashboard Data - Inventory'!O172</f>
        <v>0</v>
      </c>
      <c r="N187" s="149">
        <f>'[1]GHG Dashboard Data - Inventory'!P172</f>
        <v>0</v>
      </c>
      <c r="O187" s="148">
        <f>'[1]GHG Dashboard Data - Inventory'!Q172</f>
        <v>0</v>
      </c>
      <c r="P187" s="148">
        <f>'[1]GHG Dashboard Data - Inventory'!R172</f>
        <v>0</v>
      </c>
      <c r="Q187" s="149">
        <f>'[1]GHG Dashboard Data - Inventory'!S172</f>
        <v>0</v>
      </c>
      <c r="R187" s="148">
        <f>'[1]GHG Dashboard Data - Inventory'!T172</f>
        <v>0</v>
      </c>
      <c r="S187" s="148">
        <f>'[1]GHG Dashboard Data - Inventory'!U172</f>
        <v>0</v>
      </c>
      <c r="T187" s="149">
        <f>'[1]GHG Dashboard Data - Inventory'!V172</f>
        <v>0</v>
      </c>
      <c r="U187" s="148">
        <f>'[1]GHG Dashboard Data - Inventory'!W172</f>
        <v>0</v>
      </c>
      <c r="V187" s="148">
        <f>'[1]GHG Dashboard Data - Inventory'!X172</f>
        <v>0</v>
      </c>
      <c r="W187" s="149">
        <f>'[1]GHG Dashboard Data - Inventory'!Y172</f>
        <v>0</v>
      </c>
      <c r="X187" s="150">
        <f>'[1]GHG Dashboard Data - Inventory'!Z172</f>
        <v>0</v>
      </c>
      <c r="Y187" s="148">
        <f>'[1]GHG Dashboard Data - Inventory'!AA172</f>
        <v>0</v>
      </c>
      <c r="Z187" s="148">
        <f>'[1]GHG Dashboard Data - Inventory'!AB172</f>
        <v>0</v>
      </c>
      <c r="AA187" s="149">
        <f>'[1]GHG Dashboard Data - Inventory'!AC172</f>
        <v>0</v>
      </c>
      <c r="AB187" s="148">
        <f>'[1]GHG Dashboard Data - Inventory'!AD172</f>
        <v>0</v>
      </c>
      <c r="AC187" s="148">
        <f>'[1]GHG Dashboard Data - Inventory'!AE172</f>
        <v>0</v>
      </c>
      <c r="AD187" s="149">
        <f>'[1]GHG Dashboard Data - Inventory'!AF172</f>
        <v>0</v>
      </c>
      <c r="AE187" s="148">
        <f>'[1]GHG Dashboard Data - Inventory'!AG172</f>
        <v>0</v>
      </c>
      <c r="AF187" s="148">
        <f>'[1]GHG Dashboard Data - Inventory'!AH172</f>
        <v>0</v>
      </c>
      <c r="AG187" s="148">
        <f>'[1]GHG Dashboard Data - Inventory'!AI172</f>
        <v>0</v>
      </c>
      <c r="AH187" s="148">
        <f>'[1]GHG Dashboard Data - Inventory'!AJ172</f>
        <v>0</v>
      </c>
      <c r="AI187" s="149">
        <f>'[1]GHG Dashboard Data - Inventory'!AK172</f>
        <v>0</v>
      </c>
      <c r="AJ187" s="148">
        <f>'[1]GHG Dashboard Data - Inventory'!AL172</f>
        <v>0</v>
      </c>
      <c r="AK187" s="148">
        <f>'[1]GHG Dashboard Data - Inventory'!AM172</f>
        <v>0</v>
      </c>
      <c r="AL187" s="149">
        <f>'[1]GHG Dashboard Data - Inventory'!AN172</f>
        <v>0</v>
      </c>
      <c r="AM187" s="148">
        <f>'[1]GHG Dashboard Data - Inventory'!AO172</f>
        <v>0</v>
      </c>
      <c r="AN187" s="148">
        <f>'[1]GHG Dashboard Data - Inventory'!AP172</f>
        <v>0</v>
      </c>
      <c r="AO187" s="149">
        <f>'[1]GHG Dashboard Data - Inventory'!AQ172</f>
        <v>0</v>
      </c>
      <c r="AP187" s="148">
        <f>'[1]GHG Dashboard Data - Inventory'!AR172</f>
        <v>0</v>
      </c>
      <c r="AQ187" s="148">
        <f>'[1]GHG Dashboard Data - Inventory'!AS172</f>
        <v>0</v>
      </c>
      <c r="AR187" s="149">
        <f>'[1]GHG Dashboard Data - Inventory'!AT172</f>
        <v>0</v>
      </c>
      <c r="AS187" s="148">
        <f>'[1]GHG Dashboard Data - Inventory'!AU172</f>
        <v>0</v>
      </c>
      <c r="AT187" s="148">
        <f>'[1]GHG Dashboard Data - Inventory'!AV172</f>
        <v>0</v>
      </c>
      <c r="AU187" s="149">
        <f>'[1]GHG Dashboard Data - Inventory'!AW172</f>
        <v>0</v>
      </c>
      <c r="AV187" s="148">
        <f>'[1]GHG Dashboard Data - Inventory'!AX172</f>
        <v>0</v>
      </c>
      <c r="AW187" s="148">
        <f>'[1]GHG Dashboard Data - Inventory'!AY172</f>
        <v>0</v>
      </c>
      <c r="AX187" s="150">
        <f>'[1]GHG Dashboard Data - Inventory'!AZ172</f>
        <v>0</v>
      </c>
      <c r="AY187" s="148">
        <f>'[1]GHG Dashboard Data - Inventory'!BA172</f>
        <v>0</v>
      </c>
      <c r="AZ187" s="148">
        <f>'[1]GHG Dashboard Data - Inventory'!BB172</f>
        <v>0</v>
      </c>
      <c r="BA187" s="150">
        <f>'[1]GHG Dashboard Data - Inventory'!BC172</f>
        <v>0</v>
      </c>
      <c r="BB187" s="148">
        <f>'[1]GHG Dashboard Data - Inventory'!BD172</f>
        <v>0</v>
      </c>
      <c r="BC187" s="148">
        <f>'[1]GHG Dashboard Data - Inventory'!BE172</f>
        <v>0</v>
      </c>
      <c r="BD187" s="150">
        <f>'[1]GHG Dashboard Data - Inventory'!BF172</f>
        <v>0</v>
      </c>
      <c r="BE187" s="148">
        <f>'[1]GHG Dashboard Data - Inventory'!BG172</f>
        <v>0</v>
      </c>
      <c r="BF187" s="148">
        <f>'[1]GHG Dashboard Data - Inventory'!BH172</f>
        <v>0</v>
      </c>
      <c r="BG187" s="150">
        <f>'[1]GHG Dashboard Data - Inventory'!BI172</f>
        <v>0</v>
      </c>
      <c r="BH187" s="149">
        <f>'[1]GHG Dashboard Data - Inventory'!BJ172</f>
        <v>0</v>
      </c>
      <c r="BI187" s="149">
        <f>'[1]GHG Dashboard Data - Inventory'!BK172</f>
        <v>0</v>
      </c>
      <c r="BJ187" s="149">
        <f>'[1]GHG Dashboard Data - Inventory'!BL172</f>
        <v>0</v>
      </c>
      <c r="BK187" s="149">
        <f>'[1]GHG Dashboard Data - Inventory'!BM172</f>
        <v>0</v>
      </c>
      <c r="BL187" s="149">
        <f>'[1]GHG Dashboard Data - Inventory'!BN172</f>
        <v>0</v>
      </c>
      <c r="BM187" s="151">
        <f>'[1]GHG Dashboard Data - Inventory'!BO172</f>
        <v>0</v>
      </c>
      <c r="BN187" s="269">
        <f>'[1]GHG Dashboard Data - Inventory'!BP172</f>
        <v>0</v>
      </c>
      <c r="BO187" s="269">
        <f>'[1]GHG Dashboard Data - Inventory'!BQ172</f>
        <v>0</v>
      </c>
      <c r="BP187" s="269">
        <f>'[1]GHG Dashboard Data - Inventory'!BR172</f>
        <v>0</v>
      </c>
      <c r="BQ187" s="269">
        <f>'[1]GHG Dashboard Data - Inventory'!BS172</f>
        <v>0</v>
      </c>
      <c r="BR187" s="269">
        <f>'[1]GHG Dashboard Data - Inventory'!BT172</f>
        <v>0</v>
      </c>
      <c r="BS187" s="269">
        <f>'[1]GHG Dashboard Data - Inventory'!BU172</f>
        <v>0</v>
      </c>
      <c r="BT187" s="152" t="str">
        <f t="shared" si="116"/>
        <v>0_0</v>
      </c>
      <c r="BU187" s="152">
        <f>'[1]GHG Dashboard Data - Inventory'!BW172</f>
        <v>0</v>
      </c>
      <c r="BV187" s="152">
        <f>'[1]GHG Dashboard Data - Inventory'!BX172</f>
        <v>0</v>
      </c>
      <c r="BW187" s="152">
        <f>'[1]GHG Dashboard Data - Inventory'!BY172</f>
        <v>0</v>
      </c>
      <c r="BX187" s="152">
        <f>'[1]GHG Dashboard Data - Inventory'!BZ172</f>
        <v>0</v>
      </c>
      <c r="BY187" s="302">
        <f>'[1]GHG Dashboard Data - Inventory'!CA172</f>
        <v>0</v>
      </c>
      <c r="BZ187" s="302">
        <f>'[1]GHG Dashboard Data - Inventory'!CB172</f>
        <v>0</v>
      </c>
      <c r="CA187" s="302">
        <f>'[1]GHG Dashboard Data - Inventory'!CC172</f>
        <v>0</v>
      </c>
      <c r="CB187" s="303">
        <f>'[1]GHG Dashboard Data - Inventory'!CD172</f>
        <v>0</v>
      </c>
      <c r="CC187" s="303">
        <f>'[1]GHG Dashboard Data - Inventory'!CE172</f>
        <v>0</v>
      </c>
      <c r="CD187" s="303">
        <f>'[1]GHG Dashboard Data - Inventory'!CF172</f>
        <v>0</v>
      </c>
      <c r="CE187" s="303">
        <f>'[1]GHG Dashboard Data - Inventory'!CG172</f>
        <v>0</v>
      </c>
      <c r="CF187" s="303">
        <f>'[1]GHG Dashboard Data - Inventory'!CH172</f>
        <v>0</v>
      </c>
      <c r="CG187" s="304">
        <f>'[1]GHG Dashboard Data - Inventory'!CI172</f>
        <v>0</v>
      </c>
      <c r="CH187" s="304">
        <f>'[1]GHG Dashboard Data - Inventory'!CK172</f>
        <v>0</v>
      </c>
      <c r="CI187" s="304">
        <f>SUM('[1]GHG Dashboard Data - Inventory'!CL172:CM172)</f>
        <v>0</v>
      </c>
      <c r="CJ187" s="304">
        <f>'[1]GHG Dashboard Data - Inventory'!CN172</f>
        <v>0</v>
      </c>
      <c r="CK187" s="304">
        <f>'[1]GHG Dashboard Data - Inventory'!CO172</f>
        <v>0</v>
      </c>
      <c r="CL187" s="302">
        <f>'[1]GHG Dashboard Data - Inventory'!CP172</f>
        <v>0</v>
      </c>
      <c r="CM187" s="302">
        <f>'[1]GHG Dashboard Data - Inventory'!CQ172</f>
        <v>0</v>
      </c>
      <c r="CN187" s="302">
        <f>'[1]GHG Dashboard Data - Inventory'!CR172</f>
        <v>0</v>
      </c>
      <c r="CO187" s="302">
        <f>'[1]GHG Dashboard Data - Inventory'!CS172</f>
        <v>0</v>
      </c>
      <c r="CP187" s="302">
        <f>'[1]GHG Dashboard Data - Inventory'!CT172</f>
        <v>0</v>
      </c>
      <c r="CQ187" s="302">
        <f>'[1]GHG Dashboard Data - Inventory'!CU172</f>
        <v>0</v>
      </c>
      <c r="CR187" s="302">
        <f>'[1]GHG Dashboard Data - Inventory'!CV172</f>
        <v>0</v>
      </c>
      <c r="CS187" s="302">
        <f>'[1]GHG Dashboard Data - Inventory'!CW172</f>
        <v>0</v>
      </c>
      <c r="CT187" s="302">
        <f>'[1]GHG Dashboard Data - Inventory'!CX172</f>
        <v>0</v>
      </c>
      <c r="CU187" s="302">
        <f>'[1]GHG Dashboard Data - Inventory'!CY172</f>
        <v>0</v>
      </c>
      <c r="CV187" s="302">
        <f>'[1]GHG Dashboard Data - Inventory'!CZ172</f>
        <v>0</v>
      </c>
      <c r="CW187" s="302">
        <f>'[1]GHG Dashboard Data - Inventory'!DA172</f>
        <v>0</v>
      </c>
      <c r="CX187" s="302">
        <f>'[1]GHG Dashboard Data - Inventory'!DB172</f>
        <v>0</v>
      </c>
      <c r="CY187" s="302">
        <f>'[1]GHG Dashboard Data - Inventory'!DC172</f>
        <v>0</v>
      </c>
      <c r="CZ187" s="302">
        <f>'[1]GHG Dashboard Data - Inventory'!DD172</f>
        <v>0</v>
      </c>
      <c r="DA187" s="302">
        <f>'[1]GHG Dashboard Data - Inventory'!DE172</f>
        <v>0</v>
      </c>
      <c r="DB187" s="302">
        <f>'[1]GHG Dashboard Data - Inventory'!DF172</f>
        <v>0</v>
      </c>
      <c r="DC187" s="305">
        <f>'[1]GHG Dashboard Data - Inventory'!DG172</f>
        <v>0</v>
      </c>
      <c r="DD187" s="305">
        <f>'[1]GHG Dashboard Data - Inventory'!DH172</f>
        <v>0</v>
      </c>
      <c r="DE187" s="305">
        <f>'[1]GHG Dashboard Data - Inventory'!DI172</f>
        <v>0</v>
      </c>
      <c r="DF187" s="305">
        <f>'[1]GHG Dashboard Data - Inventory'!DJ172</f>
        <v>0</v>
      </c>
      <c r="DG187" s="305">
        <f>'[1]GHG Dashboard Data - Inventory'!DK172</f>
        <v>0</v>
      </c>
      <c r="DH187" s="305">
        <f>'[1]GHG Dashboard Data - Inventory'!DL172</f>
        <v>0</v>
      </c>
      <c r="DI187" s="305">
        <f>'[1]GHG Dashboard Data - Inventory'!DM172</f>
        <v>0</v>
      </c>
      <c r="DJ187" s="305">
        <f>'[1]GHG Dashboard Data - Inventory'!DN172</f>
        <v>0</v>
      </c>
      <c r="DK187" s="305">
        <f>'[1]GHG Dashboard Data - Inventory'!DO172</f>
        <v>0</v>
      </c>
      <c r="DL187" s="305">
        <f>'[1]GHG Dashboard Data - Inventory'!DP172</f>
        <v>0</v>
      </c>
      <c r="DM187" s="305">
        <f>'[1]GHG Dashboard Data - Inventory'!DQ172</f>
        <v>0</v>
      </c>
      <c r="DN187" s="305">
        <f>'[1]GHG Dashboard Data - Inventory'!DR172</f>
        <v>0</v>
      </c>
      <c r="DO187" s="305">
        <f>'[1]GHG Dashboard Data - Inventory'!DS172</f>
        <v>0</v>
      </c>
      <c r="DP187" s="305">
        <f>'[1]GHG Dashboard Data - Inventory'!DT172</f>
        <v>0</v>
      </c>
      <c r="DQ187" s="305">
        <f>'[1]GHG Dashboard Data - Inventory'!DU172</f>
        <v>0</v>
      </c>
      <c r="DR187" s="305">
        <f>'[1]GHG Dashboard Data - Inventory'!DV172</f>
        <v>0</v>
      </c>
      <c r="DS187" s="305">
        <f>'[1]GHG Dashboard Data - Inventory'!DW172</f>
        <v>0</v>
      </c>
      <c r="DT187" s="305">
        <f>'[1]GHG Dashboard Data - Inventory'!DX172</f>
        <v>0</v>
      </c>
      <c r="DU187" s="305">
        <f>'[1]GHG Dashboard Data - Inventory'!DY172</f>
        <v>0</v>
      </c>
      <c r="DV187" s="305">
        <f>'[1]GHG Dashboard Data - Inventory'!DZ172</f>
        <v>0</v>
      </c>
      <c r="DW187" s="305">
        <f>'[1]GHG Dashboard Data - Inventory'!EA172</f>
        <v>0</v>
      </c>
      <c r="DX187" s="305">
        <f>'[1]GHG Dashboard Data - Inventory'!EB172</f>
        <v>0</v>
      </c>
      <c r="DY187" s="306">
        <f>'[1]GHG Dashboard Data - Inventory'!EC172</f>
        <v>0</v>
      </c>
      <c r="DZ187" s="307">
        <f>'[1]GHG Dashboard Data - Inventory'!ED172</f>
        <v>0</v>
      </c>
      <c r="EA187" s="307">
        <f>'[1]GHG Dashboard Data - Inventory'!EE172</f>
        <v>0</v>
      </c>
      <c r="EB187" s="307">
        <f>'[1]GHG Dashboard Data - Inventory'!EF172</f>
        <v>0</v>
      </c>
      <c r="EC187" s="307">
        <f>'[1]GHG Dashboard Data - Inventory'!EG172</f>
        <v>0</v>
      </c>
      <c r="ED187" s="307">
        <f>'[1]GHG Dashboard Data - Inventory'!EH172</f>
        <v>0</v>
      </c>
      <c r="EE187" s="307">
        <f>'[1]GHG Dashboard Data - Inventory'!EI172</f>
        <v>0</v>
      </c>
      <c r="EF187" s="307">
        <f>'[1]GHG Dashboard Data - Inventory'!EJ172</f>
        <v>0</v>
      </c>
      <c r="EG187" s="307">
        <f>'[1]GHG Dashboard Data - Inventory'!EK172</f>
        <v>0</v>
      </c>
      <c r="EH187" s="307">
        <f>'[1]GHG Dashboard Data - Inventory'!EL172</f>
        <v>0</v>
      </c>
      <c r="EI187" s="307">
        <f>'[1]GHG Dashboard Data - Inventory'!EM172</f>
        <v>0</v>
      </c>
      <c r="EJ187" s="307">
        <f>'[1]GHG Dashboard Data - Inventory'!EN172</f>
        <v>0</v>
      </c>
      <c r="EK187" s="307">
        <f>'[1]GHG Dashboard Data - Inventory'!EO172</f>
        <v>0</v>
      </c>
      <c r="EL187" s="307">
        <f>'[1]GHG Dashboard Data - Inventory'!EP172</f>
        <v>0</v>
      </c>
      <c r="EM187" s="307">
        <f>'[1]GHG Dashboard Data - Inventory'!EQ172</f>
        <v>0</v>
      </c>
      <c r="EN187" s="307">
        <f>'[1]GHG Dashboard Data - Inventory'!ER172</f>
        <v>0</v>
      </c>
      <c r="EO187" s="307">
        <f>'[1]GHG Dashboard Data - Inventory'!ES172</f>
        <v>0</v>
      </c>
      <c r="EP187" s="307">
        <f>'[1]GHG Dashboard Data - Inventory'!ET172</f>
        <v>0</v>
      </c>
      <c r="EQ187" s="307">
        <f>'[1]GHG Dashboard Data - Inventory'!EU172</f>
        <v>0</v>
      </c>
      <c r="ER187" s="307">
        <f>'[1]GHG Dashboard Data - Inventory'!EV172</f>
        <v>0</v>
      </c>
      <c r="ES187" s="307">
        <f>'[1]GHG Dashboard Data - Inventory'!EW172</f>
        <v>0</v>
      </c>
      <c r="ET187" s="307">
        <f>'[1]GHG Dashboard Data - Inventory'!EX172</f>
        <v>0</v>
      </c>
      <c r="EU187" s="307">
        <f>'[1]GHG Dashboard Data - Inventory'!EY172</f>
        <v>0</v>
      </c>
      <c r="EV187" s="307">
        <f>'[1]GHG Dashboard Data - Inventory'!EZ172</f>
        <v>0</v>
      </c>
      <c r="EW187" s="308">
        <f t="shared" si="117"/>
        <v>0</v>
      </c>
      <c r="EX187" s="309">
        <f>'[1]GHG Dashboard Data - Inventory'!FA172</f>
        <v>0</v>
      </c>
      <c r="EY187" s="309">
        <f>'[1]GHG Dashboard Data - Inventory'!FB172</f>
        <v>0</v>
      </c>
      <c r="EZ187" s="309">
        <f>'[1]GHG Dashboard Data - Inventory'!FC172</f>
        <v>0</v>
      </c>
      <c r="FA187" s="309">
        <f>'[1]GHG Dashboard Data - Inventory'!FD172</f>
        <v>0</v>
      </c>
      <c r="FB187" s="309">
        <f>'[1]GHG Dashboard Data - Inventory'!FE172</f>
        <v>0</v>
      </c>
      <c r="FC187" s="309">
        <f>'[1]GHG Dashboard Data - Inventory'!FF172</f>
        <v>0</v>
      </c>
      <c r="FD187" s="309">
        <f>'[1]GHG Dashboard Data - Inventory'!FG172</f>
        <v>0</v>
      </c>
      <c r="FE187" s="309">
        <f>'[1]GHG Dashboard Data - Inventory'!FH172</f>
        <v>0</v>
      </c>
      <c r="FF187" s="309">
        <f>'[1]GHG Dashboard Data - Inventory'!B172</f>
        <v>0</v>
      </c>
      <c r="FG187" s="31" t="str">
        <f>IFERROR(VLOOKUP(E187,'Climate data-must not modify'!A:D,4,FALSE),"")</f>
        <v/>
      </c>
      <c r="FH187" s="31" t="str">
        <f t="shared" si="118"/>
        <v/>
      </c>
      <c r="FI187" s="31" t="str">
        <f t="shared" si="119"/>
        <v/>
      </c>
      <c r="FJ187" s="35"/>
    </row>
    <row r="188" spans="1:166" s="31" customFormat="1">
      <c r="A188" s="31">
        <f t="shared" si="113"/>
        <v>11</v>
      </c>
      <c r="B188" s="31">
        <f t="shared" si="114"/>
        <v>173</v>
      </c>
      <c r="C188" s="34" t="str">
        <f t="shared" si="115"/>
        <v>0_0</v>
      </c>
      <c r="D188" s="231">
        <f>'[1]GHG Dashboard Data - Inventory'!H173</f>
        <v>0</v>
      </c>
      <c r="E188" s="156">
        <f>'[1]GHG Dashboard Data - Inventory'!C173</f>
        <v>0</v>
      </c>
      <c r="F188" s="156">
        <f>'[1]GHG Dashboard Data - Inventory'!D173</f>
        <v>0</v>
      </c>
      <c r="G188" s="156">
        <f>'[1]GHG Dashboard Data - Inventory'!E173</f>
        <v>0</v>
      </c>
      <c r="H188" s="156">
        <f>'[1]GHG Dashboard Data - Inventory'!K173</f>
        <v>0</v>
      </c>
      <c r="I188" s="156">
        <f>'[1]GHG Dashboard Data - Inventory'!L173</f>
        <v>0</v>
      </c>
      <c r="J188" s="156">
        <f>'[1]GHG Dashboard Data - Inventory'!M173/1000000</f>
        <v>0</v>
      </c>
      <c r="K188" s="156">
        <f>'[1]GHG Dashboard Data - Inventory'!J173</f>
        <v>0</v>
      </c>
      <c r="L188" s="148">
        <f>'[1]GHG Dashboard Data - Inventory'!N173</f>
        <v>0</v>
      </c>
      <c r="M188" s="148">
        <f>'[1]GHG Dashboard Data - Inventory'!O173</f>
        <v>0</v>
      </c>
      <c r="N188" s="149">
        <f>'[1]GHG Dashboard Data - Inventory'!P173</f>
        <v>0</v>
      </c>
      <c r="O188" s="148">
        <f>'[1]GHG Dashboard Data - Inventory'!Q173</f>
        <v>0</v>
      </c>
      <c r="P188" s="148">
        <f>'[1]GHG Dashboard Data - Inventory'!R173</f>
        <v>0</v>
      </c>
      <c r="Q188" s="149">
        <f>'[1]GHG Dashboard Data - Inventory'!S173</f>
        <v>0</v>
      </c>
      <c r="R188" s="148">
        <f>'[1]GHG Dashboard Data - Inventory'!T173</f>
        <v>0</v>
      </c>
      <c r="S188" s="148">
        <f>'[1]GHG Dashboard Data - Inventory'!U173</f>
        <v>0</v>
      </c>
      <c r="T188" s="149">
        <f>'[1]GHG Dashboard Data - Inventory'!V173</f>
        <v>0</v>
      </c>
      <c r="U188" s="148">
        <f>'[1]GHG Dashboard Data - Inventory'!W173</f>
        <v>0</v>
      </c>
      <c r="V188" s="148">
        <f>'[1]GHG Dashboard Data - Inventory'!X173</f>
        <v>0</v>
      </c>
      <c r="W188" s="149">
        <f>'[1]GHG Dashboard Data - Inventory'!Y173</f>
        <v>0</v>
      </c>
      <c r="X188" s="150">
        <f>'[1]GHG Dashboard Data - Inventory'!Z173</f>
        <v>0</v>
      </c>
      <c r="Y188" s="148">
        <f>'[1]GHG Dashboard Data - Inventory'!AA173</f>
        <v>0</v>
      </c>
      <c r="Z188" s="148">
        <f>'[1]GHG Dashboard Data - Inventory'!AB173</f>
        <v>0</v>
      </c>
      <c r="AA188" s="149">
        <f>'[1]GHG Dashboard Data - Inventory'!AC173</f>
        <v>0</v>
      </c>
      <c r="AB188" s="148">
        <f>'[1]GHG Dashboard Data - Inventory'!AD173</f>
        <v>0</v>
      </c>
      <c r="AC188" s="148">
        <f>'[1]GHG Dashboard Data - Inventory'!AE173</f>
        <v>0</v>
      </c>
      <c r="AD188" s="149">
        <f>'[1]GHG Dashboard Data - Inventory'!AF173</f>
        <v>0</v>
      </c>
      <c r="AE188" s="148">
        <f>'[1]GHG Dashboard Data - Inventory'!AG173</f>
        <v>0</v>
      </c>
      <c r="AF188" s="148">
        <f>'[1]GHG Dashboard Data - Inventory'!AH173</f>
        <v>0</v>
      </c>
      <c r="AG188" s="148">
        <f>'[1]GHG Dashboard Data - Inventory'!AI173</f>
        <v>0</v>
      </c>
      <c r="AH188" s="148">
        <f>'[1]GHG Dashboard Data - Inventory'!AJ173</f>
        <v>0</v>
      </c>
      <c r="AI188" s="149">
        <f>'[1]GHG Dashboard Data - Inventory'!AK173</f>
        <v>0</v>
      </c>
      <c r="AJ188" s="148">
        <f>'[1]GHG Dashboard Data - Inventory'!AL173</f>
        <v>0</v>
      </c>
      <c r="AK188" s="148">
        <f>'[1]GHG Dashboard Data - Inventory'!AM173</f>
        <v>0</v>
      </c>
      <c r="AL188" s="149">
        <f>'[1]GHG Dashboard Data - Inventory'!AN173</f>
        <v>0</v>
      </c>
      <c r="AM188" s="148">
        <f>'[1]GHG Dashboard Data - Inventory'!AO173</f>
        <v>0</v>
      </c>
      <c r="AN188" s="148">
        <f>'[1]GHG Dashboard Data - Inventory'!AP173</f>
        <v>0</v>
      </c>
      <c r="AO188" s="149">
        <f>'[1]GHG Dashboard Data - Inventory'!AQ173</f>
        <v>0</v>
      </c>
      <c r="AP188" s="148">
        <f>'[1]GHG Dashboard Data - Inventory'!AR173</f>
        <v>0</v>
      </c>
      <c r="AQ188" s="148">
        <f>'[1]GHG Dashboard Data - Inventory'!AS173</f>
        <v>0</v>
      </c>
      <c r="AR188" s="149">
        <f>'[1]GHG Dashboard Data - Inventory'!AT173</f>
        <v>0</v>
      </c>
      <c r="AS188" s="148">
        <f>'[1]GHG Dashboard Data - Inventory'!AU173</f>
        <v>0</v>
      </c>
      <c r="AT188" s="148">
        <f>'[1]GHG Dashboard Data - Inventory'!AV173</f>
        <v>0</v>
      </c>
      <c r="AU188" s="149">
        <f>'[1]GHG Dashboard Data - Inventory'!AW173</f>
        <v>0</v>
      </c>
      <c r="AV188" s="148">
        <f>'[1]GHG Dashboard Data - Inventory'!AX173</f>
        <v>0</v>
      </c>
      <c r="AW188" s="148">
        <f>'[1]GHG Dashboard Data - Inventory'!AY173</f>
        <v>0</v>
      </c>
      <c r="AX188" s="150">
        <f>'[1]GHG Dashboard Data - Inventory'!AZ173</f>
        <v>0</v>
      </c>
      <c r="AY188" s="148">
        <f>'[1]GHG Dashboard Data - Inventory'!BA173</f>
        <v>0</v>
      </c>
      <c r="AZ188" s="148">
        <f>'[1]GHG Dashboard Data - Inventory'!BB173</f>
        <v>0</v>
      </c>
      <c r="BA188" s="150">
        <f>'[1]GHG Dashboard Data - Inventory'!BC173</f>
        <v>0</v>
      </c>
      <c r="BB188" s="148">
        <f>'[1]GHG Dashboard Data - Inventory'!BD173</f>
        <v>0</v>
      </c>
      <c r="BC188" s="148">
        <f>'[1]GHG Dashboard Data - Inventory'!BE173</f>
        <v>0</v>
      </c>
      <c r="BD188" s="150">
        <f>'[1]GHG Dashboard Data - Inventory'!BF173</f>
        <v>0</v>
      </c>
      <c r="BE188" s="148">
        <f>'[1]GHG Dashboard Data - Inventory'!BG173</f>
        <v>0</v>
      </c>
      <c r="BF188" s="148">
        <f>'[1]GHG Dashboard Data - Inventory'!BH173</f>
        <v>0</v>
      </c>
      <c r="BG188" s="150">
        <f>'[1]GHG Dashboard Data - Inventory'!BI173</f>
        <v>0</v>
      </c>
      <c r="BH188" s="149">
        <f>'[1]GHG Dashboard Data - Inventory'!BJ173</f>
        <v>0</v>
      </c>
      <c r="BI188" s="149">
        <f>'[1]GHG Dashboard Data - Inventory'!BK173</f>
        <v>0</v>
      </c>
      <c r="BJ188" s="149">
        <f>'[1]GHG Dashboard Data - Inventory'!BL173</f>
        <v>0</v>
      </c>
      <c r="BK188" s="149">
        <f>'[1]GHG Dashboard Data - Inventory'!BM173</f>
        <v>0</v>
      </c>
      <c r="BL188" s="149">
        <f>'[1]GHG Dashboard Data - Inventory'!BN173</f>
        <v>0</v>
      </c>
      <c r="BM188" s="151">
        <f>'[1]GHG Dashboard Data - Inventory'!BO173</f>
        <v>0</v>
      </c>
      <c r="BN188" s="269">
        <f>'[1]GHG Dashboard Data - Inventory'!BP173</f>
        <v>0</v>
      </c>
      <c r="BO188" s="269">
        <f>'[1]GHG Dashboard Data - Inventory'!BQ173</f>
        <v>0</v>
      </c>
      <c r="BP188" s="269">
        <f>'[1]GHG Dashboard Data - Inventory'!BR173</f>
        <v>0</v>
      </c>
      <c r="BQ188" s="269">
        <f>'[1]GHG Dashboard Data - Inventory'!BS173</f>
        <v>0</v>
      </c>
      <c r="BR188" s="269">
        <f>'[1]GHG Dashboard Data - Inventory'!BT173</f>
        <v>0</v>
      </c>
      <c r="BS188" s="269">
        <f>'[1]GHG Dashboard Data - Inventory'!BU173</f>
        <v>0</v>
      </c>
      <c r="BT188" s="152" t="str">
        <f t="shared" si="116"/>
        <v>0_0</v>
      </c>
      <c r="BU188" s="152">
        <f>'[1]GHG Dashboard Data - Inventory'!BW173</f>
        <v>0</v>
      </c>
      <c r="BV188" s="152">
        <f>'[1]GHG Dashboard Data - Inventory'!BX173</f>
        <v>0</v>
      </c>
      <c r="BW188" s="152">
        <f>'[1]GHG Dashboard Data - Inventory'!BY173</f>
        <v>0</v>
      </c>
      <c r="BX188" s="152">
        <f>'[1]GHG Dashboard Data - Inventory'!BZ173</f>
        <v>0</v>
      </c>
      <c r="BY188" s="302">
        <f>'[1]GHG Dashboard Data - Inventory'!CA173</f>
        <v>0</v>
      </c>
      <c r="BZ188" s="302">
        <f>'[1]GHG Dashboard Data - Inventory'!CB173</f>
        <v>0</v>
      </c>
      <c r="CA188" s="302">
        <f>'[1]GHG Dashboard Data - Inventory'!CC173</f>
        <v>0</v>
      </c>
      <c r="CB188" s="303">
        <f>'[1]GHG Dashboard Data - Inventory'!CD173</f>
        <v>0</v>
      </c>
      <c r="CC188" s="303">
        <f>'[1]GHG Dashboard Data - Inventory'!CE173</f>
        <v>0</v>
      </c>
      <c r="CD188" s="303">
        <f>'[1]GHG Dashboard Data - Inventory'!CF173</f>
        <v>0</v>
      </c>
      <c r="CE188" s="303">
        <f>'[1]GHG Dashboard Data - Inventory'!CG173</f>
        <v>0</v>
      </c>
      <c r="CF188" s="303">
        <f>'[1]GHG Dashboard Data - Inventory'!CH173</f>
        <v>0</v>
      </c>
      <c r="CG188" s="304">
        <f>'[1]GHG Dashboard Data - Inventory'!CI173</f>
        <v>0</v>
      </c>
      <c r="CH188" s="304">
        <f>'[1]GHG Dashboard Data - Inventory'!CK173</f>
        <v>0</v>
      </c>
      <c r="CI188" s="304">
        <f>SUM('[1]GHG Dashboard Data - Inventory'!CL173:CM173)</f>
        <v>0</v>
      </c>
      <c r="CJ188" s="304">
        <f>'[1]GHG Dashboard Data - Inventory'!CN173</f>
        <v>0</v>
      </c>
      <c r="CK188" s="304">
        <f>'[1]GHG Dashboard Data - Inventory'!CO173</f>
        <v>0</v>
      </c>
      <c r="CL188" s="302">
        <f>'[1]GHG Dashboard Data - Inventory'!CP173</f>
        <v>0</v>
      </c>
      <c r="CM188" s="302">
        <f>'[1]GHG Dashboard Data - Inventory'!CQ173</f>
        <v>0</v>
      </c>
      <c r="CN188" s="302">
        <f>'[1]GHG Dashboard Data - Inventory'!CR173</f>
        <v>0</v>
      </c>
      <c r="CO188" s="302">
        <f>'[1]GHG Dashboard Data - Inventory'!CS173</f>
        <v>0</v>
      </c>
      <c r="CP188" s="302">
        <f>'[1]GHG Dashboard Data - Inventory'!CT173</f>
        <v>0</v>
      </c>
      <c r="CQ188" s="302">
        <f>'[1]GHG Dashboard Data - Inventory'!CU173</f>
        <v>0</v>
      </c>
      <c r="CR188" s="302">
        <f>'[1]GHG Dashboard Data - Inventory'!CV173</f>
        <v>0</v>
      </c>
      <c r="CS188" s="302">
        <f>'[1]GHG Dashboard Data - Inventory'!CW173</f>
        <v>0</v>
      </c>
      <c r="CT188" s="302">
        <f>'[1]GHG Dashboard Data - Inventory'!CX173</f>
        <v>0</v>
      </c>
      <c r="CU188" s="302">
        <f>'[1]GHG Dashboard Data - Inventory'!CY173</f>
        <v>0</v>
      </c>
      <c r="CV188" s="302">
        <f>'[1]GHG Dashboard Data - Inventory'!CZ173</f>
        <v>0</v>
      </c>
      <c r="CW188" s="302">
        <f>'[1]GHG Dashboard Data - Inventory'!DA173</f>
        <v>0</v>
      </c>
      <c r="CX188" s="302">
        <f>'[1]GHG Dashboard Data - Inventory'!DB173</f>
        <v>0</v>
      </c>
      <c r="CY188" s="302">
        <f>'[1]GHG Dashboard Data - Inventory'!DC173</f>
        <v>0</v>
      </c>
      <c r="CZ188" s="302">
        <f>'[1]GHG Dashboard Data - Inventory'!DD173</f>
        <v>0</v>
      </c>
      <c r="DA188" s="302">
        <f>'[1]GHG Dashboard Data - Inventory'!DE173</f>
        <v>0</v>
      </c>
      <c r="DB188" s="302">
        <f>'[1]GHG Dashboard Data - Inventory'!DF173</f>
        <v>0</v>
      </c>
      <c r="DC188" s="305">
        <f>'[1]GHG Dashboard Data - Inventory'!DG173</f>
        <v>0</v>
      </c>
      <c r="DD188" s="305">
        <f>'[1]GHG Dashboard Data - Inventory'!DH173</f>
        <v>0</v>
      </c>
      <c r="DE188" s="305">
        <f>'[1]GHG Dashboard Data - Inventory'!DI173</f>
        <v>0</v>
      </c>
      <c r="DF188" s="305">
        <f>'[1]GHG Dashboard Data - Inventory'!DJ173</f>
        <v>0</v>
      </c>
      <c r="DG188" s="305">
        <f>'[1]GHG Dashboard Data - Inventory'!DK173</f>
        <v>0</v>
      </c>
      <c r="DH188" s="305">
        <f>'[1]GHG Dashboard Data - Inventory'!DL173</f>
        <v>0</v>
      </c>
      <c r="DI188" s="305">
        <f>'[1]GHG Dashboard Data - Inventory'!DM173</f>
        <v>0</v>
      </c>
      <c r="DJ188" s="305">
        <f>'[1]GHG Dashboard Data - Inventory'!DN173</f>
        <v>0</v>
      </c>
      <c r="DK188" s="305">
        <f>'[1]GHG Dashboard Data - Inventory'!DO173</f>
        <v>0</v>
      </c>
      <c r="DL188" s="305">
        <f>'[1]GHG Dashboard Data - Inventory'!DP173</f>
        <v>0</v>
      </c>
      <c r="DM188" s="305">
        <f>'[1]GHG Dashboard Data - Inventory'!DQ173</f>
        <v>0</v>
      </c>
      <c r="DN188" s="305">
        <f>'[1]GHG Dashboard Data - Inventory'!DR173</f>
        <v>0</v>
      </c>
      <c r="DO188" s="305">
        <f>'[1]GHG Dashboard Data - Inventory'!DS173</f>
        <v>0</v>
      </c>
      <c r="DP188" s="305">
        <f>'[1]GHG Dashboard Data - Inventory'!DT173</f>
        <v>0</v>
      </c>
      <c r="DQ188" s="305">
        <f>'[1]GHG Dashboard Data - Inventory'!DU173</f>
        <v>0</v>
      </c>
      <c r="DR188" s="305">
        <f>'[1]GHG Dashboard Data - Inventory'!DV173</f>
        <v>0</v>
      </c>
      <c r="DS188" s="305">
        <f>'[1]GHG Dashboard Data - Inventory'!DW173</f>
        <v>0</v>
      </c>
      <c r="DT188" s="305">
        <f>'[1]GHG Dashboard Data - Inventory'!DX173</f>
        <v>0</v>
      </c>
      <c r="DU188" s="305">
        <f>'[1]GHG Dashboard Data - Inventory'!DY173</f>
        <v>0</v>
      </c>
      <c r="DV188" s="305">
        <f>'[1]GHG Dashboard Data - Inventory'!DZ173</f>
        <v>0</v>
      </c>
      <c r="DW188" s="305">
        <f>'[1]GHG Dashboard Data - Inventory'!EA173</f>
        <v>0</v>
      </c>
      <c r="DX188" s="305">
        <f>'[1]GHG Dashboard Data - Inventory'!EB173</f>
        <v>0</v>
      </c>
      <c r="DY188" s="306">
        <f>'[1]GHG Dashboard Data - Inventory'!EC173</f>
        <v>0</v>
      </c>
      <c r="DZ188" s="307">
        <f>'[1]GHG Dashboard Data - Inventory'!ED173</f>
        <v>0</v>
      </c>
      <c r="EA188" s="307">
        <f>'[1]GHG Dashboard Data - Inventory'!EE173</f>
        <v>0</v>
      </c>
      <c r="EB188" s="307">
        <f>'[1]GHG Dashboard Data - Inventory'!EF173</f>
        <v>0</v>
      </c>
      <c r="EC188" s="307">
        <f>'[1]GHG Dashboard Data - Inventory'!EG173</f>
        <v>0</v>
      </c>
      <c r="ED188" s="307">
        <f>'[1]GHG Dashboard Data - Inventory'!EH173</f>
        <v>0</v>
      </c>
      <c r="EE188" s="307">
        <f>'[1]GHG Dashboard Data - Inventory'!EI173</f>
        <v>0</v>
      </c>
      <c r="EF188" s="307">
        <f>'[1]GHG Dashboard Data - Inventory'!EJ173</f>
        <v>0</v>
      </c>
      <c r="EG188" s="307">
        <f>'[1]GHG Dashboard Data - Inventory'!EK173</f>
        <v>0</v>
      </c>
      <c r="EH188" s="307">
        <f>'[1]GHG Dashboard Data - Inventory'!EL173</f>
        <v>0</v>
      </c>
      <c r="EI188" s="307">
        <f>'[1]GHG Dashboard Data - Inventory'!EM173</f>
        <v>0</v>
      </c>
      <c r="EJ188" s="307">
        <f>'[1]GHG Dashboard Data - Inventory'!EN173</f>
        <v>0</v>
      </c>
      <c r="EK188" s="307">
        <f>'[1]GHG Dashboard Data - Inventory'!EO173</f>
        <v>0</v>
      </c>
      <c r="EL188" s="307">
        <f>'[1]GHG Dashboard Data - Inventory'!EP173</f>
        <v>0</v>
      </c>
      <c r="EM188" s="307">
        <f>'[1]GHG Dashboard Data - Inventory'!EQ173</f>
        <v>0</v>
      </c>
      <c r="EN188" s="307">
        <f>'[1]GHG Dashboard Data - Inventory'!ER173</f>
        <v>0</v>
      </c>
      <c r="EO188" s="307">
        <f>'[1]GHG Dashboard Data - Inventory'!ES173</f>
        <v>0</v>
      </c>
      <c r="EP188" s="307">
        <f>'[1]GHG Dashboard Data - Inventory'!ET173</f>
        <v>0</v>
      </c>
      <c r="EQ188" s="307">
        <f>'[1]GHG Dashboard Data - Inventory'!EU173</f>
        <v>0</v>
      </c>
      <c r="ER188" s="307">
        <f>'[1]GHG Dashboard Data - Inventory'!EV173</f>
        <v>0</v>
      </c>
      <c r="ES188" s="307">
        <f>'[1]GHG Dashboard Data - Inventory'!EW173</f>
        <v>0</v>
      </c>
      <c r="ET188" s="307">
        <f>'[1]GHG Dashboard Data - Inventory'!EX173</f>
        <v>0</v>
      </c>
      <c r="EU188" s="307">
        <f>'[1]GHG Dashboard Data - Inventory'!EY173</f>
        <v>0</v>
      </c>
      <c r="EV188" s="307">
        <f>'[1]GHG Dashboard Data - Inventory'!EZ173</f>
        <v>0</v>
      </c>
      <c r="EW188" s="308">
        <f t="shared" si="117"/>
        <v>0</v>
      </c>
      <c r="EX188" s="309">
        <f>'[1]GHG Dashboard Data - Inventory'!FA173</f>
        <v>0</v>
      </c>
      <c r="EY188" s="309">
        <f>'[1]GHG Dashboard Data - Inventory'!FB173</f>
        <v>0</v>
      </c>
      <c r="EZ188" s="309">
        <f>'[1]GHG Dashboard Data - Inventory'!FC173</f>
        <v>0</v>
      </c>
      <c r="FA188" s="309">
        <f>'[1]GHG Dashboard Data - Inventory'!FD173</f>
        <v>0</v>
      </c>
      <c r="FB188" s="309">
        <f>'[1]GHG Dashboard Data - Inventory'!FE173</f>
        <v>0</v>
      </c>
      <c r="FC188" s="309">
        <f>'[1]GHG Dashboard Data - Inventory'!FF173</f>
        <v>0</v>
      </c>
      <c r="FD188" s="309">
        <f>'[1]GHG Dashboard Data - Inventory'!FG173</f>
        <v>0</v>
      </c>
      <c r="FE188" s="309">
        <f>'[1]GHG Dashboard Data - Inventory'!FH173</f>
        <v>0</v>
      </c>
      <c r="FF188" s="309">
        <f>'[1]GHG Dashboard Data - Inventory'!B173</f>
        <v>0</v>
      </c>
      <c r="FG188" s="31" t="str">
        <f>IFERROR(VLOOKUP(E188,'Climate data-must not modify'!A:D,4,FALSE),"")</f>
        <v/>
      </c>
      <c r="FH188" s="31" t="str">
        <f t="shared" si="118"/>
        <v/>
      </c>
      <c r="FI188" s="31" t="str">
        <f t="shared" si="119"/>
        <v/>
      </c>
      <c r="FJ188" s="35"/>
    </row>
    <row r="189" spans="1:166" s="31" customFormat="1">
      <c r="A189" s="31">
        <f t="shared" si="113"/>
        <v>11</v>
      </c>
      <c r="B189" s="31">
        <f t="shared" si="114"/>
        <v>174</v>
      </c>
      <c r="C189" s="34" t="str">
        <f t="shared" si="115"/>
        <v>0_0</v>
      </c>
      <c r="D189" s="231">
        <f>'[1]GHG Dashboard Data - Inventory'!H174</f>
        <v>0</v>
      </c>
      <c r="E189" s="156">
        <f>'[1]GHG Dashboard Data - Inventory'!C174</f>
        <v>0</v>
      </c>
      <c r="F189" s="156">
        <f>'[1]GHG Dashboard Data - Inventory'!D174</f>
        <v>0</v>
      </c>
      <c r="G189" s="156">
        <f>'[1]GHG Dashboard Data - Inventory'!E174</f>
        <v>0</v>
      </c>
      <c r="H189" s="156">
        <f>'[1]GHG Dashboard Data - Inventory'!K174</f>
        <v>0</v>
      </c>
      <c r="I189" s="156">
        <f>'[1]GHG Dashboard Data - Inventory'!L174</f>
        <v>0</v>
      </c>
      <c r="J189" s="156">
        <f>'[1]GHG Dashboard Data - Inventory'!M174/1000000</f>
        <v>0</v>
      </c>
      <c r="K189" s="156">
        <f>'[1]GHG Dashboard Data - Inventory'!J174</f>
        <v>0</v>
      </c>
      <c r="L189" s="148">
        <f>'[1]GHG Dashboard Data - Inventory'!N174</f>
        <v>0</v>
      </c>
      <c r="M189" s="148">
        <f>'[1]GHG Dashboard Data - Inventory'!O174</f>
        <v>0</v>
      </c>
      <c r="N189" s="149">
        <f>'[1]GHG Dashboard Data - Inventory'!P174</f>
        <v>0</v>
      </c>
      <c r="O189" s="148">
        <f>'[1]GHG Dashboard Data - Inventory'!Q174</f>
        <v>0</v>
      </c>
      <c r="P189" s="148">
        <f>'[1]GHG Dashboard Data - Inventory'!R174</f>
        <v>0</v>
      </c>
      <c r="Q189" s="149">
        <f>'[1]GHG Dashboard Data - Inventory'!S174</f>
        <v>0</v>
      </c>
      <c r="R189" s="148">
        <f>'[1]GHG Dashboard Data - Inventory'!T174</f>
        <v>0</v>
      </c>
      <c r="S189" s="148">
        <f>'[1]GHG Dashboard Data - Inventory'!U174</f>
        <v>0</v>
      </c>
      <c r="T189" s="149">
        <f>'[1]GHG Dashboard Data - Inventory'!V174</f>
        <v>0</v>
      </c>
      <c r="U189" s="148">
        <f>'[1]GHG Dashboard Data - Inventory'!W174</f>
        <v>0</v>
      </c>
      <c r="V189" s="148">
        <f>'[1]GHG Dashboard Data - Inventory'!X174</f>
        <v>0</v>
      </c>
      <c r="W189" s="149">
        <f>'[1]GHG Dashboard Data - Inventory'!Y174</f>
        <v>0</v>
      </c>
      <c r="X189" s="150">
        <f>'[1]GHG Dashboard Data - Inventory'!Z174</f>
        <v>0</v>
      </c>
      <c r="Y189" s="148">
        <f>'[1]GHG Dashboard Data - Inventory'!AA174</f>
        <v>0</v>
      </c>
      <c r="Z189" s="148">
        <f>'[1]GHG Dashboard Data - Inventory'!AB174</f>
        <v>0</v>
      </c>
      <c r="AA189" s="149">
        <f>'[1]GHG Dashboard Data - Inventory'!AC174</f>
        <v>0</v>
      </c>
      <c r="AB189" s="148">
        <f>'[1]GHG Dashboard Data - Inventory'!AD174</f>
        <v>0</v>
      </c>
      <c r="AC189" s="148">
        <f>'[1]GHG Dashboard Data - Inventory'!AE174</f>
        <v>0</v>
      </c>
      <c r="AD189" s="149">
        <f>'[1]GHG Dashboard Data - Inventory'!AF174</f>
        <v>0</v>
      </c>
      <c r="AE189" s="148">
        <f>'[1]GHG Dashboard Data - Inventory'!AG174</f>
        <v>0</v>
      </c>
      <c r="AF189" s="148">
        <f>'[1]GHG Dashboard Data - Inventory'!AH174</f>
        <v>0</v>
      </c>
      <c r="AG189" s="148">
        <f>'[1]GHG Dashboard Data - Inventory'!AI174</f>
        <v>0</v>
      </c>
      <c r="AH189" s="148">
        <f>'[1]GHG Dashboard Data - Inventory'!AJ174</f>
        <v>0</v>
      </c>
      <c r="AI189" s="149">
        <f>'[1]GHG Dashboard Data - Inventory'!AK174</f>
        <v>0</v>
      </c>
      <c r="AJ189" s="148">
        <f>'[1]GHG Dashboard Data - Inventory'!AL174</f>
        <v>0</v>
      </c>
      <c r="AK189" s="148">
        <f>'[1]GHG Dashboard Data - Inventory'!AM174</f>
        <v>0</v>
      </c>
      <c r="AL189" s="149">
        <f>'[1]GHG Dashboard Data - Inventory'!AN174</f>
        <v>0</v>
      </c>
      <c r="AM189" s="148">
        <f>'[1]GHG Dashboard Data - Inventory'!AO174</f>
        <v>0</v>
      </c>
      <c r="AN189" s="148">
        <f>'[1]GHG Dashboard Data - Inventory'!AP174</f>
        <v>0</v>
      </c>
      <c r="AO189" s="149">
        <f>'[1]GHG Dashboard Data - Inventory'!AQ174</f>
        <v>0</v>
      </c>
      <c r="AP189" s="148">
        <f>'[1]GHG Dashboard Data - Inventory'!AR174</f>
        <v>0</v>
      </c>
      <c r="AQ189" s="148">
        <f>'[1]GHG Dashboard Data - Inventory'!AS174</f>
        <v>0</v>
      </c>
      <c r="AR189" s="149">
        <f>'[1]GHG Dashboard Data - Inventory'!AT174</f>
        <v>0</v>
      </c>
      <c r="AS189" s="148">
        <f>'[1]GHG Dashboard Data - Inventory'!AU174</f>
        <v>0</v>
      </c>
      <c r="AT189" s="148">
        <f>'[1]GHG Dashboard Data - Inventory'!AV174</f>
        <v>0</v>
      </c>
      <c r="AU189" s="149">
        <f>'[1]GHG Dashboard Data - Inventory'!AW174</f>
        <v>0</v>
      </c>
      <c r="AV189" s="148">
        <f>'[1]GHG Dashboard Data - Inventory'!AX174</f>
        <v>0</v>
      </c>
      <c r="AW189" s="148">
        <f>'[1]GHG Dashboard Data - Inventory'!AY174</f>
        <v>0</v>
      </c>
      <c r="AX189" s="150">
        <f>'[1]GHG Dashboard Data - Inventory'!AZ174</f>
        <v>0</v>
      </c>
      <c r="AY189" s="148">
        <f>'[1]GHG Dashboard Data - Inventory'!BA174</f>
        <v>0</v>
      </c>
      <c r="AZ189" s="148">
        <f>'[1]GHG Dashboard Data - Inventory'!BB174</f>
        <v>0</v>
      </c>
      <c r="BA189" s="150">
        <f>'[1]GHG Dashboard Data - Inventory'!BC174</f>
        <v>0</v>
      </c>
      <c r="BB189" s="148">
        <f>'[1]GHG Dashboard Data - Inventory'!BD174</f>
        <v>0</v>
      </c>
      <c r="BC189" s="148">
        <f>'[1]GHG Dashboard Data - Inventory'!BE174</f>
        <v>0</v>
      </c>
      <c r="BD189" s="150">
        <f>'[1]GHG Dashboard Data - Inventory'!BF174</f>
        <v>0</v>
      </c>
      <c r="BE189" s="148">
        <f>'[1]GHG Dashboard Data - Inventory'!BG174</f>
        <v>0</v>
      </c>
      <c r="BF189" s="148">
        <f>'[1]GHG Dashboard Data - Inventory'!BH174</f>
        <v>0</v>
      </c>
      <c r="BG189" s="150">
        <f>'[1]GHG Dashboard Data - Inventory'!BI174</f>
        <v>0</v>
      </c>
      <c r="BH189" s="149">
        <f>'[1]GHG Dashboard Data - Inventory'!BJ174</f>
        <v>0</v>
      </c>
      <c r="BI189" s="149">
        <f>'[1]GHG Dashboard Data - Inventory'!BK174</f>
        <v>0</v>
      </c>
      <c r="BJ189" s="149">
        <f>'[1]GHG Dashboard Data - Inventory'!BL174</f>
        <v>0</v>
      </c>
      <c r="BK189" s="149">
        <f>'[1]GHG Dashboard Data - Inventory'!BM174</f>
        <v>0</v>
      </c>
      <c r="BL189" s="149">
        <f>'[1]GHG Dashboard Data - Inventory'!BN174</f>
        <v>0</v>
      </c>
      <c r="BM189" s="151">
        <f>'[1]GHG Dashboard Data - Inventory'!BO174</f>
        <v>0</v>
      </c>
      <c r="BN189" s="269">
        <f>'[1]GHG Dashboard Data - Inventory'!BP174</f>
        <v>0</v>
      </c>
      <c r="BO189" s="269">
        <f>'[1]GHG Dashboard Data - Inventory'!BQ174</f>
        <v>0</v>
      </c>
      <c r="BP189" s="269">
        <f>'[1]GHG Dashboard Data - Inventory'!BR174</f>
        <v>0</v>
      </c>
      <c r="BQ189" s="269">
        <f>'[1]GHG Dashboard Data - Inventory'!BS174</f>
        <v>0</v>
      </c>
      <c r="BR189" s="269">
        <f>'[1]GHG Dashboard Data - Inventory'!BT174</f>
        <v>0</v>
      </c>
      <c r="BS189" s="269">
        <f>'[1]GHG Dashboard Data - Inventory'!BU174</f>
        <v>0</v>
      </c>
      <c r="BT189" s="152" t="str">
        <f t="shared" si="116"/>
        <v>0_0</v>
      </c>
      <c r="BU189" s="152">
        <f>'[1]GHG Dashboard Data - Inventory'!BW174</f>
        <v>0</v>
      </c>
      <c r="BV189" s="152">
        <f>'[1]GHG Dashboard Data - Inventory'!BX174</f>
        <v>0</v>
      </c>
      <c r="BW189" s="152">
        <f>'[1]GHG Dashboard Data - Inventory'!BY174</f>
        <v>0</v>
      </c>
      <c r="BX189" s="152">
        <f>'[1]GHG Dashboard Data - Inventory'!BZ174</f>
        <v>0</v>
      </c>
      <c r="BY189" s="302">
        <f>'[1]GHG Dashboard Data - Inventory'!CA174</f>
        <v>0</v>
      </c>
      <c r="BZ189" s="302">
        <f>'[1]GHG Dashboard Data - Inventory'!CB174</f>
        <v>0</v>
      </c>
      <c r="CA189" s="302">
        <f>'[1]GHG Dashboard Data - Inventory'!CC174</f>
        <v>0</v>
      </c>
      <c r="CB189" s="303">
        <f>'[1]GHG Dashboard Data - Inventory'!CD174</f>
        <v>0</v>
      </c>
      <c r="CC189" s="303">
        <f>'[1]GHG Dashboard Data - Inventory'!CE174</f>
        <v>0</v>
      </c>
      <c r="CD189" s="303">
        <f>'[1]GHG Dashboard Data - Inventory'!CF174</f>
        <v>0</v>
      </c>
      <c r="CE189" s="303">
        <f>'[1]GHG Dashboard Data - Inventory'!CG174</f>
        <v>0</v>
      </c>
      <c r="CF189" s="303">
        <f>'[1]GHG Dashboard Data - Inventory'!CH174</f>
        <v>0</v>
      </c>
      <c r="CG189" s="304">
        <f>'[1]GHG Dashboard Data - Inventory'!CI174</f>
        <v>0</v>
      </c>
      <c r="CH189" s="304">
        <f>'[1]GHG Dashboard Data - Inventory'!CK174</f>
        <v>0</v>
      </c>
      <c r="CI189" s="304">
        <f>SUM('[1]GHG Dashboard Data - Inventory'!CL174:CM174)</f>
        <v>0</v>
      </c>
      <c r="CJ189" s="304">
        <f>'[1]GHG Dashboard Data - Inventory'!CN174</f>
        <v>0</v>
      </c>
      <c r="CK189" s="304">
        <f>'[1]GHG Dashboard Data - Inventory'!CO174</f>
        <v>0</v>
      </c>
      <c r="CL189" s="302">
        <f>'[1]GHG Dashboard Data - Inventory'!CP174</f>
        <v>0</v>
      </c>
      <c r="CM189" s="302">
        <f>'[1]GHG Dashboard Data - Inventory'!CQ174</f>
        <v>0</v>
      </c>
      <c r="CN189" s="302">
        <f>'[1]GHG Dashboard Data - Inventory'!CR174</f>
        <v>0</v>
      </c>
      <c r="CO189" s="302">
        <f>'[1]GHG Dashboard Data - Inventory'!CS174</f>
        <v>0</v>
      </c>
      <c r="CP189" s="302">
        <f>'[1]GHG Dashboard Data - Inventory'!CT174</f>
        <v>0</v>
      </c>
      <c r="CQ189" s="302">
        <f>'[1]GHG Dashboard Data - Inventory'!CU174</f>
        <v>0</v>
      </c>
      <c r="CR189" s="302">
        <f>'[1]GHG Dashboard Data - Inventory'!CV174</f>
        <v>0</v>
      </c>
      <c r="CS189" s="302">
        <f>'[1]GHG Dashboard Data - Inventory'!CW174</f>
        <v>0</v>
      </c>
      <c r="CT189" s="302">
        <f>'[1]GHG Dashboard Data - Inventory'!CX174</f>
        <v>0</v>
      </c>
      <c r="CU189" s="302">
        <f>'[1]GHG Dashboard Data - Inventory'!CY174</f>
        <v>0</v>
      </c>
      <c r="CV189" s="302">
        <f>'[1]GHG Dashboard Data - Inventory'!CZ174</f>
        <v>0</v>
      </c>
      <c r="CW189" s="302">
        <f>'[1]GHG Dashboard Data - Inventory'!DA174</f>
        <v>0</v>
      </c>
      <c r="CX189" s="302">
        <f>'[1]GHG Dashboard Data - Inventory'!DB174</f>
        <v>0</v>
      </c>
      <c r="CY189" s="302">
        <f>'[1]GHG Dashboard Data - Inventory'!DC174</f>
        <v>0</v>
      </c>
      <c r="CZ189" s="302">
        <f>'[1]GHG Dashboard Data - Inventory'!DD174</f>
        <v>0</v>
      </c>
      <c r="DA189" s="302">
        <f>'[1]GHG Dashboard Data - Inventory'!DE174</f>
        <v>0</v>
      </c>
      <c r="DB189" s="302">
        <f>'[1]GHG Dashboard Data - Inventory'!DF174</f>
        <v>0</v>
      </c>
      <c r="DC189" s="305">
        <f>'[1]GHG Dashboard Data - Inventory'!DG174</f>
        <v>0</v>
      </c>
      <c r="DD189" s="305">
        <f>'[1]GHG Dashboard Data - Inventory'!DH174</f>
        <v>0</v>
      </c>
      <c r="DE189" s="305">
        <f>'[1]GHG Dashboard Data - Inventory'!DI174</f>
        <v>0</v>
      </c>
      <c r="DF189" s="305">
        <f>'[1]GHG Dashboard Data - Inventory'!DJ174</f>
        <v>0</v>
      </c>
      <c r="DG189" s="305">
        <f>'[1]GHG Dashboard Data - Inventory'!DK174</f>
        <v>0</v>
      </c>
      <c r="DH189" s="305">
        <f>'[1]GHG Dashboard Data - Inventory'!DL174</f>
        <v>0</v>
      </c>
      <c r="DI189" s="305">
        <f>'[1]GHG Dashboard Data - Inventory'!DM174</f>
        <v>0</v>
      </c>
      <c r="DJ189" s="305">
        <f>'[1]GHG Dashboard Data - Inventory'!DN174</f>
        <v>0</v>
      </c>
      <c r="DK189" s="305">
        <f>'[1]GHG Dashboard Data - Inventory'!DO174</f>
        <v>0</v>
      </c>
      <c r="DL189" s="305">
        <f>'[1]GHG Dashboard Data - Inventory'!DP174</f>
        <v>0</v>
      </c>
      <c r="DM189" s="305">
        <f>'[1]GHG Dashboard Data - Inventory'!DQ174</f>
        <v>0</v>
      </c>
      <c r="DN189" s="305">
        <f>'[1]GHG Dashboard Data - Inventory'!DR174</f>
        <v>0</v>
      </c>
      <c r="DO189" s="305">
        <f>'[1]GHG Dashboard Data - Inventory'!DS174</f>
        <v>0</v>
      </c>
      <c r="DP189" s="305">
        <f>'[1]GHG Dashboard Data - Inventory'!DT174</f>
        <v>0</v>
      </c>
      <c r="DQ189" s="305">
        <f>'[1]GHG Dashboard Data - Inventory'!DU174</f>
        <v>0</v>
      </c>
      <c r="DR189" s="305">
        <f>'[1]GHG Dashboard Data - Inventory'!DV174</f>
        <v>0</v>
      </c>
      <c r="DS189" s="305">
        <f>'[1]GHG Dashboard Data - Inventory'!DW174</f>
        <v>0</v>
      </c>
      <c r="DT189" s="305">
        <f>'[1]GHG Dashboard Data - Inventory'!DX174</f>
        <v>0</v>
      </c>
      <c r="DU189" s="305">
        <f>'[1]GHG Dashboard Data - Inventory'!DY174</f>
        <v>0</v>
      </c>
      <c r="DV189" s="305">
        <f>'[1]GHG Dashboard Data - Inventory'!DZ174</f>
        <v>0</v>
      </c>
      <c r="DW189" s="305">
        <f>'[1]GHG Dashboard Data - Inventory'!EA174</f>
        <v>0</v>
      </c>
      <c r="DX189" s="305">
        <f>'[1]GHG Dashboard Data - Inventory'!EB174</f>
        <v>0</v>
      </c>
      <c r="DY189" s="306">
        <f>'[1]GHG Dashboard Data - Inventory'!EC174</f>
        <v>0</v>
      </c>
      <c r="DZ189" s="307">
        <f>'[1]GHG Dashboard Data - Inventory'!ED174</f>
        <v>0</v>
      </c>
      <c r="EA189" s="307">
        <f>'[1]GHG Dashboard Data - Inventory'!EE174</f>
        <v>0</v>
      </c>
      <c r="EB189" s="307">
        <f>'[1]GHG Dashboard Data - Inventory'!EF174</f>
        <v>0</v>
      </c>
      <c r="EC189" s="307">
        <f>'[1]GHG Dashboard Data - Inventory'!EG174</f>
        <v>0</v>
      </c>
      <c r="ED189" s="307">
        <f>'[1]GHG Dashboard Data - Inventory'!EH174</f>
        <v>0</v>
      </c>
      <c r="EE189" s="307">
        <f>'[1]GHG Dashboard Data - Inventory'!EI174</f>
        <v>0</v>
      </c>
      <c r="EF189" s="307">
        <f>'[1]GHG Dashboard Data - Inventory'!EJ174</f>
        <v>0</v>
      </c>
      <c r="EG189" s="307">
        <f>'[1]GHG Dashboard Data - Inventory'!EK174</f>
        <v>0</v>
      </c>
      <c r="EH189" s="307">
        <f>'[1]GHG Dashboard Data - Inventory'!EL174</f>
        <v>0</v>
      </c>
      <c r="EI189" s="307">
        <f>'[1]GHG Dashboard Data - Inventory'!EM174</f>
        <v>0</v>
      </c>
      <c r="EJ189" s="307">
        <f>'[1]GHG Dashboard Data - Inventory'!EN174</f>
        <v>0</v>
      </c>
      <c r="EK189" s="307">
        <f>'[1]GHG Dashboard Data - Inventory'!EO174</f>
        <v>0</v>
      </c>
      <c r="EL189" s="307">
        <f>'[1]GHG Dashboard Data - Inventory'!EP174</f>
        <v>0</v>
      </c>
      <c r="EM189" s="307">
        <f>'[1]GHG Dashboard Data - Inventory'!EQ174</f>
        <v>0</v>
      </c>
      <c r="EN189" s="307">
        <f>'[1]GHG Dashboard Data - Inventory'!ER174</f>
        <v>0</v>
      </c>
      <c r="EO189" s="307">
        <f>'[1]GHG Dashboard Data - Inventory'!ES174</f>
        <v>0</v>
      </c>
      <c r="EP189" s="307">
        <f>'[1]GHG Dashboard Data - Inventory'!ET174</f>
        <v>0</v>
      </c>
      <c r="EQ189" s="307">
        <f>'[1]GHG Dashboard Data - Inventory'!EU174</f>
        <v>0</v>
      </c>
      <c r="ER189" s="307">
        <f>'[1]GHG Dashboard Data - Inventory'!EV174</f>
        <v>0</v>
      </c>
      <c r="ES189" s="307">
        <f>'[1]GHG Dashboard Data - Inventory'!EW174</f>
        <v>0</v>
      </c>
      <c r="ET189" s="307">
        <f>'[1]GHG Dashboard Data - Inventory'!EX174</f>
        <v>0</v>
      </c>
      <c r="EU189" s="307">
        <f>'[1]GHG Dashboard Data - Inventory'!EY174</f>
        <v>0</v>
      </c>
      <c r="EV189" s="307">
        <f>'[1]GHG Dashboard Data - Inventory'!EZ174</f>
        <v>0</v>
      </c>
      <c r="EW189" s="308">
        <f t="shared" si="117"/>
        <v>0</v>
      </c>
      <c r="EX189" s="309">
        <f>'[1]GHG Dashboard Data - Inventory'!FA174</f>
        <v>0</v>
      </c>
      <c r="EY189" s="309">
        <f>'[1]GHG Dashboard Data - Inventory'!FB174</f>
        <v>0</v>
      </c>
      <c r="EZ189" s="309">
        <f>'[1]GHG Dashboard Data - Inventory'!FC174</f>
        <v>0</v>
      </c>
      <c r="FA189" s="309">
        <f>'[1]GHG Dashboard Data - Inventory'!FD174</f>
        <v>0</v>
      </c>
      <c r="FB189" s="309">
        <f>'[1]GHG Dashboard Data - Inventory'!FE174</f>
        <v>0</v>
      </c>
      <c r="FC189" s="309">
        <f>'[1]GHG Dashboard Data - Inventory'!FF174</f>
        <v>0</v>
      </c>
      <c r="FD189" s="309">
        <f>'[1]GHG Dashboard Data - Inventory'!FG174</f>
        <v>0</v>
      </c>
      <c r="FE189" s="309">
        <f>'[1]GHG Dashboard Data - Inventory'!FH174</f>
        <v>0</v>
      </c>
      <c r="FF189" s="309">
        <f>'[1]GHG Dashboard Data - Inventory'!B174</f>
        <v>0</v>
      </c>
      <c r="FG189" s="31" t="str">
        <f>IFERROR(VLOOKUP(E189,'Climate data-must not modify'!A:D,4,FALSE),"")</f>
        <v/>
      </c>
      <c r="FH189" s="31" t="str">
        <f t="shared" si="118"/>
        <v/>
      </c>
      <c r="FI189" s="31" t="str">
        <f t="shared" si="119"/>
        <v/>
      </c>
      <c r="FJ189" s="35"/>
    </row>
    <row r="190" spans="1:166" s="31" customFormat="1">
      <c r="A190" s="31">
        <f t="shared" si="113"/>
        <v>11</v>
      </c>
      <c r="B190" s="31">
        <f t="shared" si="114"/>
        <v>175</v>
      </c>
      <c r="C190" s="34" t="str">
        <f t="shared" si="115"/>
        <v>0_0</v>
      </c>
      <c r="D190" s="231">
        <f>'[1]GHG Dashboard Data - Inventory'!H175</f>
        <v>0</v>
      </c>
      <c r="E190" s="156">
        <f>'[1]GHG Dashboard Data - Inventory'!C175</f>
        <v>0</v>
      </c>
      <c r="F190" s="156">
        <f>'[1]GHG Dashboard Data - Inventory'!D175</f>
        <v>0</v>
      </c>
      <c r="G190" s="156">
        <f>'[1]GHG Dashboard Data - Inventory'!E175</f>
        <v>0</v>
      </c>
      <c r="H190" s="156">
        <f>'[1]GHG Dashboard Data - Inventory'!K175</f>
        <v>0</v>
      </c>
      <c r="I190" s="156">
        <f>'[1]GHG Dashboard Data - Inventory'!L175</f>
        <v>0</v>
      </c>
      <c r="J190" s="156">
        <f>'[1]GHG Dashboard Data - Inventory'!M175/1000000</f>
        <v>0</v>
      </c>
      <c r="K190" s="156">
        <f>'[1]GHG Dashboard Data - Inventory'!J175</f>
        <v>0</v>
      </c>
      <c r="L190" s="148">
        <f>'[1]GHG Dashboard Data - Inventory'!N175</f>
        <v>0</v>
      </c>
      <c r="M190" s="148">
        <f>'[1]GHG Dashboard Data - Inventory'!O175</f>
        <v>0</v>
      </c>
      <c r="N190" s="149">
        <f>'[1]GHG Dashboard Data - Inventory'!P175</f>
        <v>0</v>
      </c>
      <c r="O190" s="148">
        <f>'[1]GHG Dashboard Data - Inventory'!Q175</f>
        <v>0</v>
      </c>
      <c r="P190" s="148">
        <f>'[1]GHG Dashboard Data - Inventory'!R175</f>
        <v>0</v>
      </c>
      <c r="Q190" s="149">
        <f>'[1]GHG Dashboard Data - Inventory'!S175</f>
        <v>0</v>
      </c>
      <c r="R190" s="148">
        <f>'[1]GHG Dashboard Data - Inventory'!T175</f>
        <v>0</v>
      </c>
      <c r="S190" s="148">
        <f>'[1]GHG Dashboard Data - Inventory'!U175</f>
        <v>0</v>
      </c>
      <c r="T190" s="149">
        <f>'[1]GHG Dashboard Data - Inventory'!V175</f>
        <v>0</v>
      </c>
      <c r="U190" s="148">
        <f>'[1]GHG Dashboard Data - Inventory'!W175</f>
        <v>0</v>
      </c>
      <c r="V190" s="148">
        <f>'[1]GHG Dashboard Data - Inventory'!X175</f>
        <v>0</v>
      </c>
      <c r="W190" s="149">
        <f>'[1]GHG Dashboard Data - Inventory'!Y175</f>
        <v>0</v>
      </c>
      <c r="X190" s="150">
        <f>'[1]GHG Dashboard Data - Inventory'!Z175</f>
        <v>0</v>
      </c>
      <c r="Y190" s="148">
        <f>'[1]GHG Dashboard Data - Inventory'!AA175</f>
        <v>0</v>
      </c>
      <c r="Z190" s="148">
        <f>'[1]GHG Dashboard Data - Inventory'!AB175</f>
        <v>0</v>
      </c>
      <c r="AA190" s="149">
        <f>'[1]GHG Dashboard Data - Inventory'!AC175</f>
        <v>0</v>
      </c>
      <c r="AB190" s="148">
        <f>'[1]GHG Dashboard Data - Inventory'!AD175</f>
        <v>0</v>
      </c>
      <c r="AC190" s="148">
        <f>'[1]GHG Dashboard Data - Inventory'!AE175</f>
        <v>0</v>
      </c>
      <c r="AD190" s="149">
        <f>'[1]GHG Dashboard Data - Inventory'!AF175</f>
        <v>0</v>
      </c>
      <c r="AE190" s="148">
        <f>'[1]GHG Dashboard Data - Inventory'!AG175</f>
        <v>0</v>
      </c>
      <c r="AF190" s="148">
        <f>'[1]GHG Dashboard Data - Inventory'!AH175</f>
        <v>0</v>
      </c>
      <c r="AG190" s="148">
        <f>'[1]GHG Dashboard Data - Inventory'!AI175</f>
        <v>0</v>
      </c>
      <c r="AH190" s="148">
        <f>'[1]GHG Dashboard Data - Inventory'!AJ175</f>
        <v>0</v>
      </c>
      <c r="AI190" s="149">
        <f>'[1]GHG Dashboard Data - Inventory'!AK175</f>
        <v>0</v>
      </c>
      <c r="AJ190" s="148">
        <f>'[1]GHG Dashboard Data - Inventory'!AL175</f>
        <v>0</v>
      </c>
      <c r="AK190" s="148">
        <f>'[1]GHG Dashboard Data - Inventory'!AM175</f>
        <v>0</v>
      </c>
      <c r="AL190" s="149">
        <f>'[1]GHG Dashboard Data - Inventory'!AN175</f>
        <v>0</v>
      </c>
      <c r="AM190" s="148">
        <f>'[1]GHG Dashboard Data - Inventory'!AO175</f>
        <v>0</v>
      </c>
      <c r="AN190" s="148">
        <f>'[1]GHG Dashboard Data - Inventory'!AP175</f>
        <v>0</v>
      </c>
      <c r="AO190" s="149">
        <f>'[1]GHG Dashboard Data - Inventory'!AQ175</f>
        <v>0</v>
      </c>
      <c r="AP190" s="148">
        <f>'[1]GHG Dashboard Data - Inventory'!AR175</f>
        <v>0</v>
      </c>
      <c r="AQ190" s="148">
        <f>'[1]GHG Dashboard Data - Inventory'!AS175</f>
        <v>0</v>
      </c>
      <c r="AR190" s="149">
        <f>'[1]GHG Dashboard Data - Inventory'!AT175</f>
        <v>0</v>
      </c>
      <c r="AS190" s="148">
        <f>'[1]GHG Dashboard Data - Inventory'!AU175</f>
        <v>0</v>
      </c>
      <c r="AT190" s="148">
        <f>'[1]GHG Dashboard Data - Inventory'!AV175</f>
        <v>0</v>
      </c>
      <c r="AU190" s="149">
        <f>'[1]GHG Dashboard Data - Inventory'!AW175</f>
        <v>0</v>
      </c>
      <c r="AV190" s="148">
        <f>'[1]GHG Dashboard Data - Inventory'!AX175</f>
        <v>0</v>
      </c>
      <c r="AW190" s="148">
        <f>'[1]GHG Dashboard Data - Inventory'!AY175</f>
        <v>0</v>
      </c>
      <c r="AX190" s="150">
        <f>'[1]GHG Dashboard Data - Inventory'!AZ175</f>
        <v>0</v>
      </c>
      <c r="AY190" s="148">
        <f>'[1]GHG Dashboard Data - Inventory'!BA175</f>
        <v>0</v>
      </c>
      <c r="AZ190" s="148">
        <f>'[1]GHG Dashboard Data - Inventory'!BB175</f>
        <v>0</v>
      </c>
      <c r="BA190" s="150">
        <f>'[1]GHG Dashboard Data - Inventory'!BC175</f>
        <v>0</v>
      </c>
      <c r="BB190" s="148">
        <f>'[1]GHG Dashboard Data - Inventory'!BD175</f>
        <v>0</v>
      </c>
      <c r="BC190" s="148">
        <f>'[1]GHG Dashboard Data - Inventory'!BE175</f>
        <v>0</v>
      </c>
      <c r="BD190" s="150">
        <f>'[1]GHG Dashboard Data - Inventory'!BF175</f>
        <v>0</v>
      </c>
      <c r="BE190" s="148">
        <f>'[1]GHG Dashboard Data - Inventory'!BG175</f>
        <v>0</v>
      </c>
      <c r="BF190" s="148">
        <f>'[1]GHG Dashboard Data - Inventory'!BH175</f>
        <v>0</v>
      </c>
      <c r="BG190" s="150">
        <f>'[1]GHG Dashboard Data - Inventory'!BI175</f>
        <v>0</v>
      </c>
      <c r="BH190" s="149">
        <f>'[1]GHG Dashboard Data - Inventory'!BJ175</f>
        <v>0</v>
      </c>
      <c r="BI190" s="149">
        <f>'[1]GHG Dashboard Data - Inventory'!BK175</f>
        <v>0</v>
      </c>
      <c r="BJ190" s="149">
        <f>'[1]GHG Dashboard Data - Inventory'!BL175</f>
        <v>0</v>
      </c>
      <c r="BK190" s="149">
        <f>'[1]GHG Dashboard Data - Inventory'!BM175</f>
        <v>0</v>
      </c>
      <c r="BL190" s="149">
        <f>'[1]GHG Dashboard Data - Inventory'!BN175</f>
        <v>0</v>
      </c>
      <c r="BM190" s="151">
        <f>'[1]GHG Dashboard Data - Inventory'!BO175</f>
        <v>0</v>
      </c>
      <c r="BN190" s="269">
        <f>'[1]GHG Dashboard Data - Inventory'!BP175</f>
        <v>0</v>
      </c>
      <c r="BO190" s="269">
        <f>'[1]GHG Dashboard Data - Inventory'!BQ175</f>
        <v>0</v>
      </c>
      <c r="BP190" s="269">
        <f>'[1]GHG Dashboard Data - Inventory'!BR175</f>
        <v>0</v>
      </c>
      <c r="BQ190" s="269">
        <f>'[1]GHG Dashboard Data - Inventory'!BS175</f>
        <v>0</v>
      </c>
      <c r="BR190" s="269">
        <f>'[1]GHG Dashboard Data - Inventory'!BT175</f>
        <v>0</v>
      </c>
      <c r="BS190" s="269">
        <f>'[1]GHG Dashboard Data - Inventory'!BU175</f>
        <v>0</v>
      </c>
      <c r="BT190" s="152" t="str">
        <f t="shared" si="116"/>
        <v>0_0</v>
      </c>
      <c r="BU190" s="152">
        <f>'[1]GHG Dashboard Data - Inventory'!BW175</f>
        <v>0</v>
      </c>
      <c r="BV190" s="152">
        <f>'[1]GHG Dashboard Data - Inventory'!BX175</f>
        <v>0</v>
      </c>
      <c r="BW190" s="152">
        <f>'[1]GHG Dashboard Data - Inventory'!BY175</f>
        <v>0</v>
      </c>
      <c r="BX190" s="152">
        <f>'[1]GHG Dashboard Data - Inventory'!BZ175</f>
        <v>0</v>
      </c>
      <c r="BY190" s="302">
        <f>'[1]GHG Dashboard Data - Inventory'!CA175</f>
        <v>0</v>
      </c>
      <c r="BZ190" s="302">
        <f>'[1]GHG Dashboard Data - Inventory'!CB175</f>
        <v>0</v>
      </c>
      <c r="CA190" s="302">
        <f>'[1]GHG Dashboard Data - Inventory'!CC175</f>
        <v>0</v>
      </c>
      <c r="CB190" s="303">
        <f>'[1]GHG Dashboard Data - Inventory'!CD175</f>
        <v>0</v>
      </c>
      <c r="CC190" s="303">
        <f>'[1]GHG Dashboard Data - Inventory'!CE175</f>
        <v>0</v>
      </c>
      <c r="CD190" s="303">
        <f>'[1]GHG Dashboard Data - Inventory'!CF175</f>
        <v>0</v>
      </c>
      <c r="CE190" s="303">
        <f>'[1]GHG Dashboard Data - Inventory'!CG175</f>
        <v>0</v>
      </c>
      <c r="CF190" s="303">
        <f>'[1]GHG Dashboard Data - Inventory'!CH175</f>
        <v>0</v>
      </c>
      <c r="CG190" s="304">
        <f>'[1]GHG Dashboard Data - Inventory'!CI175</f>
        <v>0</v>
      </c>
      <c r="CH190" s="304">
        <f>'[1]GHG Dashboard Data - Inventory'!CK175</f>
        <v>0</v>
      </c>
      <c r="CI190" s="304">
        <f>SUM('[1]GHG Dashboard Data - Inventory'!CL175:CM175)</f>
        <v>0</v>
      </c>
      <c r="CJ190" s="304">
        <f>'[1]GHG Dashboard Data - Inventory'!CN175</f>
        <v>0</v>
      </c>
      <c r="CK190" s="304">
        <f>'[1]GHG Dashboard Data - Inventory'!CO175</f>
        <v>0</v>
      </c>
      <c r="CL190" s="302">
        <f>'[1]GHG Dashboard Data - Inventory'!CP175</f>
        <v>0</v>
      </c>
      <c r="CM190" s="302">
        <f>'[1]GHG Dashboard Data - Inventory'!CQ175</f>
        <v>0</v>
      </c>
      <c r="CN190" s="302">
        <f>'[1]GHG Dashboard Data - Inventory'!CR175</f>
        <v>0</v>
      </c>
      <c r="CO190" s="302">
        <f>'[1]GHG Dashboard Data - Inventory'!CS175</f>
        <v>0</v>
      </c>
      <c r="CP190" s="302">
        <f>'[1]GHG Dashboard Data - Inventory'!CT175</f>
        <v>0</v>
      </c>
      <c r="CQ190" s="302">
        <f>'[1]GHG Dashboard Data - Inventory'!CU175</f>
        <v>0</v>
      </c>
      <c r="CR190" s="302">
        <f>'[1]GHG Dashboard Data - Inventory'!CV175</f>
        <v>0</v>
      </c>
      <c r="CS190" s="302">
        <f>'[1]GHG Dashboard Data - Inventory'!CW175</f>
        <v>0</v>
      </c>
      <c r="CT190" s="302">
        <f>'[1]GHG Dashboard Data - Inventory'!CX175</f>
        <v>0</v>
      </c>
      <c r="CU190" s="302">
        <f>'[1]GHG Dashboard Data - Inventory'!CY175</f>
        <v>0</v>
      </c>
      <c r="CV190" s="302">
        <f>'[1]GHG Dashboard Data - Inventory'!CZ175</f>
        <v>0</v>
      </c>
      <c r="CW190" s="302">
        <f>'[1]GHG Dashboard Data - Inventory'!DA175</f>
        <v>0</v>
      </c>
      <c r="CX190" s="302">
        <f>'[1]GHG Dashboard Data - Inventory'!DB175</f>
        <v>0</v>
      </c>
      <c r="CY190" s="302">
        <f>'[1]GHG Dashboard Data - Inventory'!DC175</f>
        <v>0</v>
      </c>
      <c r="CZ190" s="302">
        <f>'[1]GHG Dashboard Data - Inventory'!DD175</f>
        <v>0</v>
      </c>
      <c r="DA190" s="302">
        <f>'[1]GHG Dashboard Data - Inventory'!DE175</f>
        <v>0</v>
      </c>
      <c r="DB190" s="302">
        <f>'[1]GHG Dashboard Data - Inventory'!DF175</f>
        <v>0</v>
      </c>
      <c r="DC190" s="305">
        <f>'[1]GHG Dashboard Data - Inventory'!DG175</f>
        <v>0</v>
      </c>
      <c r="DD190" s="305">
        <f>'[1]GHG Dashboard Data - Inventory'!DH175</f>
        <v>0</v>
      </c>
      <c r="DE190" s="305">
        <f>'[1]GHG Dashboard Data - Inventory'!DI175</f>
        <v>0</v>
      </c>
      <c r="DF190" s="305">
        <f>'[1]GHG Dashboard Data - Inventory'!DJ175</f>
        <v>0</v>
      </c>
      <c r="DG190" s="305">
        <f>'[1]GHG Dashboard Data - Inventory'!DK175</f>
        <v>0</v>
      </c>
      <c r="DH190" s="305">
        <f>'[1]GHG Dashboard Data - Inventory'!DL175</f>
        <v>0</v>
      </c>
      <c r="DI190" s="305">
        <f>'[1]GHG Dashboard Data - Inventory'!DM175</f>
        <v>0</v>
      </c>
      <c r="DJ190" s="305">
        <f>'[1]GHG Dashboard Data - Inventory'!DN175</f>
        <v>0</v>
      </c>
      <c r="DK190" s="305">
        <f>'[1]GHG Dashboard Data - Inventory'!DO175</f>
        <v>0</v>
      </c>
      <c r="DL190" s="305">
        <f>'[1]GHG Dashboard Data - Inventory'!DP175</f>
        <v>0</v>
      </c>
      <c r="DM190" s="305">
        <f>'[1]GHG Dashboard Data - Inventory'!DQ175</f>
        <v>0</v>
      </c>
      <c r="DN190" s="305">
        <f>'[1]GHG Dashboard Data - Inventory'!DR175</f>
        <v>0</v>
      </c>
      <c r="DO190" s="305">
        <f>'[1]GHG Dashboard Data - Inventory'!DS175</f>
        <v>0</v>
      </c>
      <c r="DP190" s="305">
        <f>'[1]GHG Dashboard Data - Inventory'!DT175</f>
        <v>0</v>
      </c>
      <c r="DQ190" s="305">
        <f>'[1]GHG Dashboard Data - Inventory'!DU175</f>
        <v>0</v>
      </c>
      <c r="DR190" s="305">
        <f>'[1]GHG Dashboard Data - Inventory'!DV175</f>
        <v>0</v>
      </c>
      <c r="DS190" s="305">
        <f>'[1]GHG Dashboard Data - Inventory'!DW175</f>
        <v>0</v>
      </c>
      <c r="DT190" s="305">
        <f>'[1]GHG Dashboard Data - Inventory'!DX175</f>
        <v>0</v>
      </c>
      <c r="DU190" s="305">
        <f>'[1]GHG Dashboard Data - Inventory'!DY175</f>
        <v>0</v>
      </c>
      <c r="DV190" s="305">
        <f>'[1]GHG Dashboard Data - Inventory'!DZ175</f>
        <v>0</v>
      </c>
      <c r="DW190" s="305">
        <f>'[1]GHG Dashboard Data - Inventory'!EA175</f>
        <v>0</v>
      </c>
      <c r="DX190" s="305">
        <f>'[1]GHG Dashboard Data - Inventory'!EB175</f>
        <v>0</v>
      </c>
      <c r="DY190" s="306">
        <f>'[1]GHG Dashboard Data - Inventory'!EC175</f>
        <v>0</v>
      </c>
      <c r="DZ190" s="307">
        <f>'[1]GHG Dashboard Data - Inventory'!ED175</f>
        <v>0</v>
      </c>
      <c r="EA190" s="307">
        <f>'[1]GHG Dashboard Data - Inventory'!EE175</f>
        <v>0</v>
      </c>
      <c r="EB190" s="307">
        <f>'[1]GHG Dashboard Data - Inventory'!EF175</f>
        <v>0</v>
      </c>
      <c r="EC190" s="307">
        <f>'[1]GHG Dashboard Data - Inventory'!EG175</f>
        <v>0</v>
      </c>
      <c r="ED190" s="307">
        <f>'[1]GHG Dashboard Data - Inventory'!EH175</f>
        <v>0</v>
      </c>
      <c r="EE190" s="307">
        <f>'[1]GHG Dashboard Data - Inventory'!EI175</f>
        <v>0</v>
      </c>
      <c r="EF190" s="307">
        <f>'[1]GHG Dashboard Data - Inventory'!EJ175</f>
        <v>0</v>
      </c>
      <c r="EG190" s="307">
        <f>'[1]GHG Dashboard Data - Inventory'!EK175</f>
        <v>0</v>
      </c>
      <c r="EH190" s="307">
        <f>'[1]GHG Dashboard Data - Inventory'!EL175</f>
        <v>0</v>
      </c>
      <c r="EI190" s="307">
        <f>'[1]GHG Dashboard Data - Inventory'!EM175</f>
        <v>0</v>
      </c>
      <c r="EJ190" s="307">
        <f>'[1]GHG Dashboard Data - Inventory'!EN175</f>
        <v>0</v>
      </c>
      <c r="EK190" s="307">
        <f>'[1]GHG Dashboard Data - Inventory'!EO175</f>
        <v>0</v>
      </c>
      <c r="EL190" s="307">
        <f>'[1]GHG Dashboard Data - Inventory'!EP175</f>
        <v>0</v>
      </c>
      <c r="EM190" s="307">
        <f>'[1]GHG Dashboard Data - Inventory'!EQ175</f>
        <v>0</v>
      </c>
      <c r="EN190" s="307">
        <f>'[1]GHG Dashboard Data - Inventory'!ER175</f>
        <v>0</v>
      </c>
      <c r="EO190" s="307">
        <f>'[1]GHG Dashboard Data - Inventory'!ES175</f>
        <v>0</v>
      </c>
      <c r="EP190" s="307">
        <f>'[1]GHG Dashboard Data - Inventory'!ET175</f>
        <v>0</v>
      </c>
      <c r="EQ190" s="307">
        <f>'[1]GHG Dashboard Data - Inventory'!EU175</f>
        <v>0</v>
      </c>
      <c r="ER190" s="307">
        <f>'[1]GHG Dashboard Data - Inventory'!EV175</f>
        <v>0</v>
      </c>
      <c r="ES190" s="307">
        <f>'[1]GHG Dashboard Data - Inventory'!EW175</f>
        <v>0</v>
      </c>
      <c r="ET190" s="307">
        <f>'[1]GHG Dashboard Data - Inventory'!EX175</f>
        <v>0</v>
      </c>
      <c r="EU190" s="307">
        <f>'[1]GHG Dashboard Data - Inventory'!EY175</f>
        <v>0</v>
      </c>
      <c r="EV190" s="307">
        <f>'[1]GHG Dashboard Data - Inventory'!EZ175</f>
        <v>0</v>
      </c>
      <c r="EW190" s="308">
        <f t="shared" si="117"/>
        <v>0</v>
      </c>
      <c r="EX190" s="309">
        <f>'[1]GHG Dashboard Data - Inventory'!FA175</f>
        <v>0</v>
      </c>
      <c r="EY190" s="309">
        <f>'[1]GHG Dashboard Data - Inventory'!FB175</f>
        <v>0</v>
      </c>
      <c r="EZ190" s="309">
        <f>'[1]GHG Dashboard Data - Inventory'!FC175</f>
        <v>0</v>
      </c>
      <c r="FA190" s="309">
        <f>'[1]GHG Dashboard Data - Inventory'!FD175</f>
        <v>0</v>
      </c>
      <c r="FB190" s="309">
        <f>'[1]GHG Dashboard Data - Inventory'!FE175</f>
        <v>0</v>
      </c>
      <c r="FC190" s="309">
        <f>'[1]GHG Dashboard Data - Inventory'!FF175</f>
        <v>0</v>
      </c>
      <c r="FD190" s="309">
        <f>'[1]GHG Dashboard Data - Inventory'!FG175</f>
        <v>0</v>
      </c>
      <c r="FE190" s="309">
        <f>'[1]GHG Dashboard Data - Inventory'!FH175</f>
        <v>0</v>
      </c>
      <c r="FF190" s="309">
        <f>'[1]GHG Dashboard Data - Inventory'!B175</f>
        <v>0</v>
      </c>
      <c r="FG190" s="31" t="str">
        <f>IFERROR(VLOOKUP(E190,'Climate data-must not modify'!A:D,4,FALSE),"")</f>
        <v/>
      </c>
      <c r="FH190" s="31" t="str">
        <f t="shared" si="118"/>
        <v/>
      </c>
      <c r="FI190" s="31" t="str">
        <f t="shared" si="119"/>
        <v/>
      </c>
      <c r="FJ190" s="35"/>
    </row>
    <row r="191" spans="1:166" s="31" customFormat="1">
      <c r="A191" s="31">
        <f t="shared" si="113"/>
        <v>11</v>
      </c>
      <c r="B191" s="31">
        <f t="shared" si="114"/>
        <v>176</v>
      </c>
      <c r="C191" s="34" t="str">
        <f t="shared" si="115"/>
        <v>0_0</v>
      </c>
      <c r="D191" s="231">
        <f>'[1]GHG Dashboard Data - Inventory'!H176</f>
        <v>0</v>
      </c>
      <c r="E191" s="156">
        <f>'[1]GHG Dashboard Data - Inventory'!C176</f>
        <v>0</v>
      </c>
      <c r="F191" s="156">
        <f>'[1]GHG Dashboard Data - Inventory'!D176</f>
        <v>0</v>
      </c>
      <c r="G191" s="156">
        <f>'[1]GHG Dashboard Data - Inventory'!E176</f>
        <v>0</v>
      </c>
      <c r="H191" s="156">
        <f>'[1]GHG Dashboard Data - Inventory'!K176</f>
        <v>0</v>
      </c>
      <c r="I191" s="156">
        <f>'[1]GHG Dashboard Data - Inventory'!L176</f>
        <v>0</v>
      </c>
      <c r="J191" s="156">
        <f>'[1]GHG Dashboard Data - Inventory'!M176/1000000</f>
        <v>0</v>
      </c>
      <c r="K191" s="156">
        <f>'[1]GHG Dashboard Data - Inventory'!J176</f>
        <v>0</v>
      </c>
      <c r="L191" s="148">
        <f>'[1]GHG Dashboard Data - Inventory'!N176</f>
        <v>0</v>
      </c>
      <c r="M191" s="148">
        <f>'[1]GHG Dashboard Data - Inventory'!O176</f>
        <v>0</v>
      </c>
      <c r="N191" s="149">
        <f>'[1]GHG Dashboard Data - Inventory'!P176</f>
        <v>0</v>
      </c>
      <c r="O191" s="148">
        <f>'[1]GHG Dashboard Data - Inventory'!Q176</f>
        <v>0</v>
      </c>
      <c r="P191" s="148">
        <f>'[1]GHG Dashboard Data - Inventory'!R176</f>
        <v>0</v>
      </c>
      <c r="Q191" s="149">
        <f>'[1]GHG Dashboard Data - Inventory'!S176</f>
        <v>0</v>
      </c>
      <c r="R191" s="148">
        <f>'[1]GHG Dashboard Data - Inventory'!T176</f>
        <v>0</v>
      </c>
      <c r="S191" s="148">
        <f>'[1]GHG Dashboard Data - Inventory'!U176</f>
        <v>0</v>
      </c>
      <c r="T191" s="149">
        <f>'[1]GHG Dashboard Data - Inventory'!V176</f>
        <v>0</v>
      </c>
      <c r="U191" s="148">
        <f>'[1]GHG Dashboard Data - Inventory'!W176</f>
        <v>0</v>
      </c>
      <c r="V191" s="148">
        <f>'[1]GHG Dashboard Data - Inventory'!X176</f>
        <v>0</v>
      </c>
      <c r="W191" s="149">
        <f>'[1]GHG Dashboard Data - Inventory'!Y176</f>
        <v>0</v>
      </c>
      <c r="X191" s="150">
        <f>'[1]GHG Dashboard Data - Inventory'!Z176</f>
        <v>0</v>
      </c>
      <c r="Y191" s="148">
        <f>'[1]GHG Dashboard Data - Inventory'!AA176</f>
        <v>0</v>
      </c>
      <c r="Z191" s="148">
        <f>'[1]GHG Dashboard Data - Inventory'!AB176</f>
        <v>0</v>
      </c>
      <c r="AA191" s="149">
        <f>'[1]GHG Dashboard Data - Inventory'!AC176</f>
        <v>0</v>
      </c>
      <c r="AB191" s="148">
        <f>'[1]GHG Dashboard Data - Inventory'!AD176</f>
        <v>0</v>
      </c>
      <c r="AC191" s="148">
        <f>'[1]GHG Dashboard Data - Inventory'!AE176</f>
        <v>0</v>
      </c>
      <c r="AD191" s="149">
        <f>'[1]GHG Dashboard Data - Inventory'!AF176</f>
        <v>0</v>
      </c>
      <c r="AE191" s="148">
        <f>'[1]GHG Dashboard Data - Inventory'!AG176</f>
        <v>0</v>
      </c>
      <c r="AF191" s="148">
        <f>'[1]GHG Dashboard Data - Inventory'!AH176</f>
        <v>0</v>
      </c>
      <c r="AG191" s="148">
        <f>'[1]GHG Dashboard Data - Inventory'!AI176</f>
        <v>0</v>
      </c>
      <c r="AH191" s="148">
        <f>'[1]GHG Dashboard Data - Inventory'!AJ176</f>
        <v>0</v>
      </c>
      <c r="AI191" s="149">
        <f>'[1]GHG Dashboard Data - Inventory'!AK176</f>
        <v>0</v>
      </c>
      <c r="AJ191" s="148">
        <f>'[1]GHG Dashboard Data - Inventory'!AL176</f>
        <v>0</v>
      </c>
      <c r="AK191" s="148">
        <f>'[1]GHG Dashboard Data - Inventory'!AM176</f>
        <v>0</v>
      </c>
      <c r="AL191" s="149">
        <f>'[1]GHG Dashboard Data - Inventory'!AN176</f>
        <v>0</v>
      </c>
      <c r="AM191" s="148">
        <f>'[1]GHG Dashboard Data - Inventory'!AO176</f>
        <v>0</v>
      </c>
      <c r="AN191" s="148">
        <f>'[1]GHG Dashboard Data - Inventory'!AP176</f>
        <v>0</v>
      </c>
      <c r="AO191" s="149">
        <f>'[1]GHG Dashboard Data - Inventory'!AQ176</f>
        <v>0</v>
      </c>
      <c r="AP191" s="148">
        <f>'[1]GHG Dashboard Data - Inventory'!AR176</f>
        <v>0</v>
      </c>
      <c r="AQ191" s="148">
        <f>'[1]GHG Dashboard Data - Inventory'!AS176</f>
        <v>0</v>
      </c>
      <c r="AR191" s="149">
        <f>'[1]GHG Dashboard Data - Inventory'!AT176</f>
        <v>0</v>
      </c>
      <c r="AS191" s="148">
        <f>'[1]GHG Dashboard Data - Inventory'!AU176</f>
        <v>0</v>
      </c>
      <c r="AT191" s="148">
        <f>'[1]GHG Dashboard Data - Inventory'!AV176</f>
        <v>0</v>
      </c>
      <c r="AU191" s="149">
        <f>'[1]GHG Dashboard Data - Inventory'!AW176</f>
        <v>0</v>
      </c>
      <c r="AV191" s="148">
        <f>'[1]GHG Dashboard Data - Inventory'!AX176</f>
        <v>0</v>
      </c>
      <c r="AW191" s="148">
        <f>'[1]GHG Dashboard Data - Inventory'!AY176</f>
        <v>0</v>
      </c>
      <c r="AX191" s="150">
        <f>'[1]GHG Dashboard Data - Inventory'!AZ176</f>
        <v>0</v>
      </c>
      <c r="AY191" s="148">
        <f>'[1]GHG Dashboard Data - Inventory'!BA176</f>
        <v>0</v>
      </c>
      <c r="AZ191" s="148">
        <f>'[1]GHG Dashboard Data - Inventory'!BB176</f>
        <v>0</v>
      </c>
      <c r="BA191" s="150">
        <f>'[1]GHG Dashboard Data - Inventory'!BC176</f>
        <v>0</v>
      </c>
      <c r="BB191" s="148">
        <f>'[1]GHG Dashboard Data - Inventory'!BD176</f>
        <v>0</v>
      </c>
      <c r="BC191" s="148">
        <f>'[1]GHG Dashboard Data - Inventory'!BE176</f>
        <v>0</v>
      </c>
      <c r="BD191" s="150">
        <f>'[1]GHG Dashboard Data - Inventory'!BF176</f>
        <v>0</v>
      </c>
      <c r="BE191" s="148">
        <f>'[1]GHG Dashboard Data - Inventory'!BG176</f>
        <v>0</v>
      </c>
      <c r="BF191" s="148">
        <f>'[1]GHG Dashboard Data - Inventory'!BH176</f>
        <v>0</v>
      </c>
      <c r="BG191" s="150">
        <f>'[1]GHG Dashboard Data - Inventory'!BI176</f>
        <v>0</v>
      </c>
      <c r="BH191" s="149">
        <f>'[1]GHG Dashboard Data - Inventory'!BJ176</f>
        <v>0</v>
      </c>
      <c r="BI191" s="149">
        <f>'[1]GHG Dashboard Data - Inventory'!BK176</f>
        <v>0</v>
      </c>
      <c r="BJ191" s="149">
        <f>'[1]GHG Dashboard Data - Inventory'!BL176</f>
        <v>0</v>
      </c>
      <c r="BK191" s="149">
        <f>'[1]GHG Dashboard Data - Inventory'!BM176</f>
        <v>0</v>
      </c>
      <c r="BL191" s="149">
        <f>'[1]GHG Dashboard Data - Inventory'!BN176</f>
        <v>0</v>
      </c>
      <c r="BM191" s="151">
        <f>'[1]GHG Dashboard Data - Inventory'!BO176</f>
        <v>0</v>
      </c>
      <c r="BN191" s="269">
        <f>'[1]GHG Dashboard Data - Inventory'!BP176</f>
        <v>0</v>
      </c>
      <c r="BO191" s="269">
        <f>'[1]GHG Dashboard Data - Inventory'!BQ176</f>
        <v>0</v>
      </c>
      <c r="BP191" s="269">
        <f>'[1]GHG Dashboard Data - Inventory'!BR176</f>
        <v>0</v>
      </c>
      <c r="BQ191" s="269">
        <f>'[1]GHG Dashboard Data - Inventory'!BS176</f>
        <v>0</v>
      </c>
      <c r="BR191" s="269">
        <f>'[1]GHG Dashboard Data - Inventory'!BT176</f>
        <v>0</v>
      </c>
      <c r="BS191" s="269">
        <f>'[1]GHG Dashboard Data - Inventory'!BU176</f>
        <v>0</v>
      </c>
      <c r="BT191" s="152" t="str">
        <f t="shared" si="116"/>
        <v>0_0</v>
      </c>
      <c r="BU191" s="152">
        <f>'[1]GHG Dashboard Data - Inventory'!BW176</f>
        <v>0</v>
      </c>
      <c r="BV191" s="152">
        <f>'[1]GHG Dashboard Data - Inventory'!BX176</f>
        <v>0</v>
      </c>
      <c r="BW191" s="152">
        <f>'[1]GHG Dashboard Data - Inventory'!BY176</f>
        <v>0</v>
      </c>
      <c r="BX191" s="152">
        <f>'[1]GHG Dashboard Data - Inventory'!BZ176</f>
        <v>0</v>
      </c>
      <c r="BY191" s="302">
        <f>'[1]GHG Dashboard Data - Inventory'!CA176</f>
        <v>0</v>
      </c>
      <c r="BZ191" s="302">
        <f>'[1]GHG Dashboard Data - Inventory'!CB176</f>
        <v>0</v>
      </c>
      <c r="CA191" s="302">
        <f>'[1]GHG Dashboard Data - Inventory'!CC176</f>
        <v>0</v>
      </c>
      <c r="CB191" s="303">
        <f>'[1]GHG Dashboard Data - Inventory'!CD176</f>
        <v>0</v>
      </c>
      <c r="CC191" s="303">
        <f>'[1]GHG Dashboard Data - Inventory'!CE176</f>
        <v>0</v>
      </c>
      <c r="CD191" s="303">
        <f>'[1]GHG Dashboard Data - Inventory'!CF176</f>
        <v>0</v>
      </c>
      <c r="CE191" s="303">
        <f>'[1]GHG Dashboard Data - Inventory'!CG176</f>
        <v>0</v>
      </c>
      <c r="CF191" s="303">
        <f>'[1]GHG Dashboard Data - Inventory'!CH176</f>
        <v>0</v>
      </c>
      <c r="CG191" s="304">
        <f>'[1]GHG Dashboard Data - Inventory'!CI176</f>
        <v>0</v>
      </c>
      <c r="CH191" s="304">
        <f>'[1]GHG Dashboard Data - Inventory'!CK176</f>
        <v>0</v>
      </c>
      <c r="CI191" s="304">
        <f>SUM('[1]GHG Dashboard Data - Inventory'!CL176:CM176)</f>
        <v>0</v>
      </c>
      <c r="CJ191" s="304">
        <f>'[1]GHG Dashboard Data - Inventory'!CN176</f>
        <v>0</v>
      </c>
      <c r="CK191" s="304">
        <f>'[1]GHG Dashboard Data - Inventory'!CO176</f>
        <v>0</v>
      </c>
      <c r="CL191" s="302">
        <f>'[1]GHG Dashboard Data - Inventory'!CP176</f>
        <v>0</v>
      </c>
      <c r="CM191" s="302">
        <f>'[1]GHG Dashboard Data - Inventory'!CQ176</f>
        <v>0</v>
      </c>
      <c r="CN191" s="302">
        <f>'[1]GHG Dashboard Data - Inventory'!CR176</f>
        <v>0</v>
      </c>
      <c r="CO191" s="302">
        <f>'[1]GHG Dashboard Data - Inventory'!CS176</f>
        <v>0</v>
      </c>
      <c r="CP191" s="302">
        <f>'[1]GHG Dashboard Data - Inventory'!CT176</f>
        <v>0</v>
      </c>
      <c r="CQ191" s="302">
        <f>'[1]GHG Dashboard Data - Inventory'!CU176</f>
        <v>0</v>
      </c>
      <c r="CR191" s="302">
        <f>'[1]GHG Dashboard Data - Inventory'!CV176</f>
        <v>0</v>
      </c>
      <c r="CS191" s="302">
        <f>'[1]GHG Dashboard Data - Inventory'!CW176</f>
        <v>0</v>
      </c>
      <c r="CT191" s="302">
        <f>'[1]GHG Dashboard Data - Inventory'!CX176</f>
        <v>0</v>
      </c>
      <c r="CU191" s="302">
        <f>'[1]GHG Dashboard Data - Inventory'!CY176</f>
        <v>0</v>
      </c>
      <c r="CV191" s="302">
        <f>'[1]GHG Dashboard Data - Inventory'!CZ176</f>
        <v>0</v>
      </c>
      <c r="CW191" s="302">
        <f>'[1]GHG Dashboard Data - Inventory'!DA176</f>
        <v>0</v>
      </c>
      <c r="CX191" s="302">
        <f>'[1]GHG Dashboard Data - Inventory'!DB176</f>
        <v>0</v>
      </c>
      <c r="CY191" s="302">
        <f>'[1]GHG Dashboard Data - Inventory'!DC176</f>
        <v>0</v>
      </c>
      <c r="CZ191" s="302">
        <f>'[1]GHG Dashboard Data - Inventory'!DD176</f>
        <v>0</v>
      </c>
      <c r="DA191" s="302">
        <f>'[1]GHG Dashboard Data - Inventory'!DE176</f>
        <v>0</v>
      </c>
      <c r="DB191" s="302">
        <f>'[1]GHG Dashboard Data - Inventory'!DF176</f>
        <v>0</v>
      </c>
      <c r="DC191" s="305">
        <f>'[1]GHG Dashboard Data - Inventory'!DG176</f>
        <v>0</v>
      </c>
      <c r="DD191" s="305">
        <f>'[1]GHG Dashboard Data - Inventory'!DH176</f>
        <v>0</v>
      </c>
      <c r="DE191" s="305">
        <f>'[1]GHG Dashboard Data - Inventory'!DI176</f>
        <v>0</v>
      </c>
      <c r="DF191" s="305">
        <f>'[1]GHG Dashboard Data - Inventory'!DJ176</f>
        <v>0</v>
      </c>
      <c r="DG191" s="305">
        <f>'[1]GHG Dashboard Data - Inventory'!DK176</f>
        <v>0</v>
      </c>
      <c r="DH191" s="305">
        <f>'[1]GHG Dashboard Data - Inventory'!DL176</f>
        <v>0</v>
      </c>
      <c r="DI191" s="305">
        <f>'[1]GHG Dashboard Data - Inventory'!DM176</f>
        <v>0</v>
      </c>
      <c r="DJ191" s="305">
        <f>'[1]GHG Dashboard Data - Inventory'!DN176</f>
        <v>0</v>
      </c>
      <c r="DK191" s="305">
        <f>'[1]GHG Dashboard Data - Inventory'!DO176</f>
        <v>0</v>
      </c>
      <c r="DL191" s="305">
        <f>'[1]GHG Dashboard Data - Inventory'!DP176</f>
        <v>0</v>
      </c>
      <c r="DM191" s="305">
        <f>'[1]GHG Dashboard Data - Inventory'!DQ176</f>
        <v>0</v>
      </c>
      <c r="DN191" s="305">
        <f>'[1]GHG Dashboard Data - Inventory'!DR176</f>
        <v>0</v>
      </c>
      <c r="DO191" s="305">
        <f>'[1]GHG Dashboard Data - Inventory'!DS176</f>
        <v>0</v>
      </c>
      <c r="DP191" s="305">
        <f>'[1]GHG Dashboard Data - Inventory'!DT176</f>
        <v>0</v>
      </c>
      <c r="DQ191" s="305">
        <f>'[1]GHG Dashboard Data - Inventory'!DU176</f>
        <v>0</v>
      </c>
      <c r="DR191" s="305">
        <f>'[1]GHG Dashboard Data - Inventory'!DV176</f>
        <v>0</v>
      </c>
      <c r="DS191" s="305">
        <f>'[1]GHG Dashboard Data - Inventory'!DW176</f>
        <v>0</v>
      </c>
      <c r="DT191" s="305">
        <f>'[1]GHG Dashboard Data - Inventory'!DX176</f>
        <v>0</v>
      </c>
      <c r="DU191" s="305">
        <f>'[1]GHG Dashboard Data - Inventory'!DY176</f>
        <v>0</v>
      </c>
      <c r="DV191" s="305">
        <f>'[1]GHG Dashboard Data - Inventory'!DZ176</f>
        <v>0</v>
      </c>
      <c r="DW191" s="305">
        <f>'[1]GHG Dashboard Data - Inventory'!EA176</f>
        <v>0</v>
      </c>
      <c r="DX191" s="305">
        <f>'[1]GHG Dashboard Data - Inventory'!EB176</f>
        <v>0</v>
      </c>
      <c r="DY191" s="306">
        <f>'[1]GHG Dashboard Data - Inventory'!EC176</f>
        <v>0</v>
      </c>
      <c r="DZ191" s="307">
        <f>'[1]GHG Dashboard Data - Inventory'!ED176</f>
        <v>0</v>
      </c>
      <c r="EA191" s="307">
        <f>'[1]GHG Dashboard Data - Inventory'!EE176</f>
        <v>0</v>
      </c>
      <c r="EB191" s="307">
        <f>'[1]GHG Dashboard Data - Inventory'!EF176</f>
        <v>0</v>
      </c>
      <c r="EC191" s="307">
        <f>'[1]GHG Dashboard Data - Inventory'!EG176</f>
        <v>0</v>
      </c>
      <c r="ED191" s="307">
        <f>'[1]GHG Dashboard Data - Inventory'!EH176</f>
        <v>0</v>
      </c>
      <c r="EE191" s="307">
        <f>'[1]GHG Dashboard Data - Inventory'!EI176</f>
        <v>0</v>
      </c>
      <c r="EF191" s="307">
        <f>'[1]GHG Dashboard Data - Inventory'!EJ176</f>
        <v>0</v>
      </c>
      <c r="EG191" s="307">
        <f>'[1]GHG Dashboard Data - Inventory'!EK176</f>
        <v>0</v>
      </c>
      <c r="EH191" s="307">
        <f>'[1]GHG Dashboard Data - Inventory'!EL176</f>
        <v>0</v>
      </c>
      <c r="EI191" s="307">
        <f>'[1]GHG Dashboard Data - Inventory'!EM176</f>
        <v>0</v>
      </c>
      <c r="EJ191" s="307">
        <f>'[1]GHG Dashboard Data - Inventory'!EN176</f>
        <v>0</v>
      </c>
      <c r="EK191" s="307">
        <f>'[1]GHG Dashboard Data - Inventory'!EO176</f>
        <v>0</v>
      </c>
      <c r="EL191" s="307">
        <f>'[1]GHG Dashboard Data - Inventory'!EP176</f>
        <v>0</v>
      </c>
      <c r="EM191" s="307">
        <f>'[1]GHG Dashboard Data - Inventory'!EQ176</f>
        <v>0</v>
      </c>
      <c r="EN191" s="307">
        <f>'[1]GHG Dashboard Data - Inventory'!ER176</f>
        <v>0</v>
      </c>
      <c r="EO191" s="307">
        <f>'[1]GHG Dashboard Data - Inventory'!ES176</f>
        <v>0</v>
      </c>
      <c r="EP191" s="307">
        <f>'[1]GHG Dashboard Data - Inventory'!ET176</f>
        <v>0</v>
      </c>
      <c r="EQ191" s="307">
        <f>'[1]GHG Dashboard Data - Inventory'!EU176</f>
        <v>0</v>
      </c>
      <c r="ER191" s="307">
        <f>'[1]GHG Dashboard Data - Inventory'!EV176</f>
        <v>0</v>
      </c>
      <c r="ES191" s="307">
        <f>'[1]GHG Dashboard Data - Inventory'!EW176</f>
        <v>0</v>
      </c>
      <c r="ET191" s="307">
        <f>'[1]GHG Dashboard Data - Inventory'!EX176</f>
        <v>0</v>
      </c>
      <c r="EU191" s="307">
        <f>'[1]GHG Dashboard Data - Inventory'!EY176</f>
        <v>0</v>
      </c>
      <c r="EV191" s="307">
        <f>'[1]GHG Dashboard Data - Inventory'!EZ176</f>
        <v>0</v>
      </c>
      <c r="EW191" s="308">
        <f t="shared" si="117"/>
        <v>0</v>
      </c>
      <c r="EX191" s="309">
        <f>'[1]GHG Dashboard Data - Inventory'!FA176</f>
        <v>0</v>
      </c>
      <c r="EY191" s="309">
        <f>'[1]GHG Dashboard Data - Inventory'!FB176</f>
        <v>0</v>
      </c>
      <c r="EZ191" s="309">
        <f>'[1]GHG Dashboard Data - Inventory'!FC176</f>
        <v>0</v>
      </c>
      <c r="FA191" s="309">
        <f>'[1]GHG Dashboard Data - Inventory'!FD176</f>
        <v>0</v>
      </c>
      <c r="FB191" s="309">
        <f>'[1]GHG Dashboard Data - Inventory'!FE176</f>
        <v>0</v>
      </c>
      <c r="FC191" s="309">
        <f>'[1]GHG Dashboard Data - Inventory'!FF176</f>
        <v>0</v>
      </c>
      <c r="FD191" s="309">
        <f>'[1]GHG Dashboard Data - Inventory'!FG176</f>
        <v>0</v>
      </c>
      <c r="FE191" s="309">
        <f>'[1]GHG Dashboard Data - Inventory'!FH176</f>
        <v>0</v>
      </c>
      <c r="FF191" s="309">
        <f>'[1]GHG Dashboard Data - Inventory'!B176</f>
        <v>0</v>
      </c>
      <c r="FG191" s="31" t="str">
        <f>IFERROR(VLOOKUP(E191,'Climate data-must not modify'!A:D,4,FALSE),"")</f>
        <v/>
      </c>
      <c r="FH191" s="31" t="str">
        <f t="shared" si="118"/>
        <v/>
      </c>
      <c r="FI191" s="31" t="str">
        <f t="shared" si="119"/>
        <v/>
      </c>
      <c r="FJ191" s="35"/>
    </row>
    <row r="192" spans="1:166" s="31" customFormat="1">
      <c r="A192" s="31">
        <f t="shared" si="113"/>
        <v>11</v>
      </c>
      <c r="B192" s="31">
        <f t="shared" si="114"/>
        <v>177</v>
      </c>
      <c r="C192" s="34" t="str">
        <f t="shared" si="115"/>
        <v>0_0</v>
      </c>
      <c r="D192" s="231">
        <f>'[1]GHG Dashboard Data - Inventory'!H177</f>
        <v>0</v>
      </c>
      <c r="E192" s="156">
        <f>'[1]GHG Dashboard Data - Inventory'!C177</f>
        <v>0</v>
      </c>
      <c r="F192" s="156">
        <f>'[1]GHG Dashboard Data - Inventory'!D177</f>
        <v>0</v>
      </c>
      <c r="G192" s="156">
        <f>'[1]GHG Dashboard Data - Inventory'!E177</f>
        <v>0</v>
      </c>
      <c r="H192" s="156">
        <f>'[1]GHG Dashboard Data - Inventory'!K177</f>
        <v>0</v>
      </c>
      <c r="I192" s="156">
        <f>'[1]GHG Dashboard Data - Inventory'!L177</f>
        <v>0</v>
      </c>
      <c r="J192" s="156">
        <f>'[1]GHG Dashboard Data - Inventory'!M177/1000000</f>
        <v>0</v>
      </c>
      <c r="K192" s="156">
        <f>'[1]GHG Dashboard Data - Inventory'!J177</f>
        <v>0</v>
      </c>
      <c r="L192" s="148">
        <f>'[1]GHG Dashboard Data - Inventory'!N177</f>
        <v>0</v>
      </c>
      <c r="M192" s="148">
        <f>'[1]GHG Dashboard Data - Inventory'!O177</f>
        <v>0</v>
      </c>
      <c r="N192" s="149">
        <f>'[1]GHG Dashboard Data - Inventory'!P177</f>
        <v>0</v>
      </c>
      <c r="O192" s="148">
        <f>'[1]GHG Dashboard Data - Inventory'!Q177</f>
        <v>0</v>
      </c>
      <c r="P192" s="148">
        <f>'[1]GHG Dashboard Data - Inventory'!R177</f>
        <v>0</v>
      </c>
      <c r="Q192" s="149">
        <f>'[1]GHG Dashboard Data - Inventory'!S177</f>
        <v>0</v>
      </c>
      <c r="R192" s="148">
        <f>'[1]GHG Dashboard Data - Inventory'!T177</f>
        <v>0</v>
      </c>
      <c r="S192" s="148">
        <f>'[1]GHG Dashboard Data - Inventory'!U177</f>
        <v>0</v>
      </c>
      <c r="T192" s="149">
        <f>'[1]GHG Dashboard Data - Inventory'!V177</f>
        <v>0</v>
      </c>
      <c r="U192" s="148">
        <f>'[1]GHG Dashboard Data - Inventory'!W177</f>
        <v>0</v>
      </c>
      <c r="V192" s="148">
        <f>'[1]GHG Dashboard Data - Inventory'!X177</f>
        <v>0</v>
      </c>
      <c r="W192" s="149">
        <f>'[1]GHG Dashboard Data - Inventory'!Y177</f>
        <v>0</v>
      </c>
      <c r="X192" s="150">
        <f>'[1]GHG Dashboard Data - Inventory'!Z177</f>
        <v>0</v>
      </c>
      <c r="Y192" s="148">
        <f>'[1]GHG Dashboard Data - Inventory'!AA177</f>
        <v>0</v>
      </c>
      <c r="Z192" s="148">
        <f>'[1]GHG Dashboard Data - Inventory'!AB177</f>
        <v>0</v>
      </c>
      <c r="AA192" s="149">
        <f>'[1]GHG Dashboard Data - Inventory'!AC177</f>
        <v>0</v>
      </c>
      <c r="AB192" s="148">
        <f>'[1]GHG Dashboard Data - Inventory'!AD177</f>
        <v>0</v>
      </c>
      <c r="AC192" s="148">
        <f>'[1]GHG Dashboard Data - Inventory'!AE177</f>
        <v>0</v>
      </c>
      <c r="AD192" s="149">
        <f>'[1]GHG Dashboard Data - Inventory'!AF177</f>
        <v>0</v>
      </c>
      <c r="AE192" s="148">
        <f>'[1]GHG Dashboard Data - Inventory'!AG177</f>
        <v>0</v>
      </c>
      <c r="AF192" s="148">
        <f>'[1]GHG Dashboard Data - Inventory'!AH177</f>
        <v>0</v>
      </c>
      <c r="AG192" s="148">
        <f>'[1]GHG Dashboard Data - Inventory'!AI177</f>
        <v>0</v>
      </c>
      <c r="AH192" s="148">
        <f>'[1]GHG Dashboard Data - Inventory'!AJ177</f>
        <v>0</v>
      </c>
      <c r="AI192" s="149">
        <f>'[1]GHG Dashboard Data - Inventory'!AK177</f>
        <v>0</v>
      </c>
      <c r="AJ192" s="148">
        <f>'[1]GHG Dashboard Data - Inventory'!AL177</f>
        <v>0</v>
      </c>
      <c r="AK192" s="148">
        <f>'[1]GHG Dashboard Data - Inventory'!AM177</f>
        <v>0</v>
      </c>
      <c r="AL192" s="149">
        <f>'[1]GHG Dashboard Data - Inventory'!AN177</f>
        <v>0</v>
      </c>
      <c r="AM192" s="148">
        <f>'[1]GHG Dashboard Data - Inventory'!AO177</f>
        <v>0</v>
      </c>
      <c r="AN192" s="148">
        <f>'[1]GHG Dashboard Data - Inventory'!AP177</f>
        <v>0</v>
      </c>
      <c r="AO192" s="149">
        <f>'[1]GHG Dashboard Data - Inventory'!AQ177</f>
        <v>0</v>
      </c>
      <c r="AP192" s="148">
        <f>'[1]GHG Dashboard Data - Inventory'!AR177</f>
        <v>0</v>
      </c>
      <c r="AQ192" s="148">
        <f>'[1]GHG Dashboard Data - Inventory'!AS177</f>
        <v>0</v>
      </c>
      <c r="AR192" s="149">
        <f>'[1]GHG Dashboard Data - Inventory'!AT177</f>
        <v>0</v>
      </c>
      <c r="AS192" s="148">
        <f>'[1]GHG Dashboard Data - Inventory'!AU177</f>
        <v>0</v>
      </c>
      <c r="AT192" s="148">
        <f>'[1]GHG Dashboard Data - Inventory'!AV177</f>
        <v>0</v>
      </c>
      <c r="AU192" s="149">
        <f>'[1]GHG Dashboard Data - Inventory'!AW177</f>
        <v>0</v>
      </c>
      <c r="AV192" s="148">
        <f>'[1]GHG Dashboard Data - Inventory'!AX177</f>
        <v>0</v>
      </c>
      <c r="AW192" s="148">
        <f>'[1]GHG Dashboard Data - Inventory'!AY177</f>
        <v>0</v>
      </c>
      <c r="AX192" s="150">
        <f>'[1]GHG Dashboard Data - Inventory'!AZ177</f>
        <v>0</v>
      </c>
      <c r="AY192" s="148">
        <f>'[1]GHG Dashboard Data - Inventory'!BA177</f>
        <v>0</v>
      </c>
      <c r="AZ192" s="148">
        <f>'[1]GHG Dashboard Data - Inventory'!BB177</f>
        <v>0</v>
      </c>
      <c r="BA192" s="150">
        <f>'[1]GHG Dashboard Data - Inventory'!BC177</f>
        <v>0</v>
      </c>
      <c r="BB192" s="148">
        <f>'[1]GHG Dashboard Data - Inventory'!BD177</f>
        <v>0</v>
      </c>
      <c r="BC192" s="148">
        <f>'[1]GHG Dashboard Data - Inventory'!BE177</f>
        <v>0</v>
      </c>
      <c r="BD192" s="150">
        <f>'[1]GHG Dashboard Data - Inventory'!BF177</f>
        <v>0</v>
      </c>
      <c r="BE192" s="148">
        <f>'[1]GHG Dashboard Data - Inventory'!BG177</f>
        <v>0</v>
      </c>
      <c r="BF192" s="148">
        <f>'[1]GHG Dashboard Data - Inventory'!BH177</f>
        <v>0</v>
      </c>
      <c r="BG192" s="150">
        <f>'[1]GHG Dashboard Data - Inventory'!BI177</f>
        <v>0</v>
      </c>
      <c r="BH192" s="149">
        <f>'[1]GHG Dashboard Data - Inventory'!BJ177</f>
        <v>0</v>
      </c>
      <c r="BI192" s="149">
        <f>'[1]GHG Dashboard Data - Inventory'!BK177</f>
        <v>0</v>
      </c>
      <c r="BJ192" s="149">
        <f>'[1]GHG Dashboard Data - Inventory'!BL177</f>
        <v>0</v>
      </c>
      <c r="BK192" s="149">
        <f>'[1]GHG Dashboard Data - Inventory'!BM177</f>
        <v>0</v>
      </c>
      <c r="BL192" s="149">
        <f>'[1]GHG Dashboard Data - Inventory'!BN177</f>
        <v>0</v>
      </c>
      <c r="BM192" s="151">
        <f>'[1]GHG Dashboard Data - Inventory'!BO177</f>
        <v>0</v>
      </c>
      <c r="BN192" s="269">
        <f>'[1]GHG Dashboard Data - Inventory'!BP177</f>
        <v>0</v>
      </c>
      <c r="BO192" s="269">
        <f>'[1]GHG Dashboard Data - Inventory'!BQ177</f>
        <v>0</v>
      </c>
      <c r="BP192" s="269">
        <f>'[1]GHG Dashboard Data - Inventory'!BR177</f>
        <v>0</v>
      </c>
      <c r="BQ192" s="269">
        <f>'[1]GHG Dashboard Data - Inventory'!BS177</f>
        <v>0</v>
      </c>
      <c r="BR192" s="269">
        <f>'[1]GHG Dashboard Data - Inventory'!BT177</f>
        <v>0</v>
      </c>
      <c r="BS192" s="269">
        <f>'[1]GHG Dashboard Data - Inventory'!BU177</f>
        <v>0</v>
      </c>
      <c r="BT192" s="152" t="str">
        <f t="shared" si="116"/>
        <v>0_0</v>
      </c>
      <c r="BU192" s="152">
        <f>'[1]GHG Dashboard Data - Inventory'!BW177</f>
        <v>0</v>
      </c>
      <c r="BV192" s="152">
        <f>'[1]GHG Dashboard Data - Inventory'!BX177</f>
        <v>0</v>
      </c>
      <c r="BW192" s="152">
        <f>'[1]GHG Dashboard Data - Inventory'!BY177</f>
        <v>0</v>
      </c>
      <c r="BX192" s="152">
        <f>'[1]GHG Dashboard Data - Inventory'!BZ177</f>
        <v>0</v>
      </c>
      <c r="BY192" s="302">
        <f>'[1]GHG Dashboard Data - Inventory'!CA177</f>
        <v>0</v>
      </c>
      <c r="BZ192" s="302">
        <f>'[1]GHG Dashboard Data - Inventory'!CB177</f>
        <v>0</v>
      </c>
      <c r="CA192" s="302">
        <f>'[1]GHG Dashboard Data - Inventory'!CC177</f>
        <v>0</v>
      </c>
      <c r="CB192" s="303">
        <f>'[1]GHG Dashboard Data - Inventory'!CD177</f>
        <v>0</v>
      </c>
      <c r="CC192" s="303">
        <f>'[1]GHG Dashboard Data - Inventory'!CE177</f>
        <v>0</v>
      </c>
      <c r="CD192" s="303">
        <f>'[1]GHG Dashboard Data - Inventory'!CF177</f>
        <v>0</v>
      </c>
      <c r="CE192" s="303">
        <f>'[1]GHG Dashboard Data - Inventory'!CG177</f>
        <v>0</v>
      </c>
      <c r="CF192" s="303">
        <f>'[1]GHG Dashboard Data - Inventory'!CH177</f>
        <v>0</v>
      </c>
      <c r="CG192" s="304">
        <f>'[1]GHG Dashboard Data - Inventory'!CI177</f>
        <v>0</v>
      </c>
      <c r="CH192" s="304">
        <f>'[1]GHG Dashboard Data - Inventory'!CK177</f>
        <v>0</v>
      </c>
      <c r="CI192" s="304">
        <f>SUM('[1]GHG Dashboard Data - Inventory'!CL177:CM177)</f>
        <v>0</v>
      </c>
      <c r="CJ192" s="304">
        <f>'[1]GHG Dashboard Data - Inventory'!CN177</f>
        <v>0</v>
      </c>
      <c r="CK192" s="304">
        <f>'[1]GHG Dashboard Data - Inventory'!CO177</f>
        <v>0</v>
      </c>
      <c r="CL192" s="302">
        <f>'[1]GHG Dashboard Data - Inventory'!CP177</f>
        <v>0</v>
      </c>
      <c r="CM192" s="302">
        <f>'[1]GHG Dashboard Data - Inventory'!CQ177</f>
        <v>0</v>
      </c>
      <c r="CN192" s="302">
        <f>'[1]GHG Dashboard Data - Inventory'!CR177</f>
        <v>0</v>
      </c>
      <c r="CO192" s="302">
        <f>'[1]GHG Dashboard Data - Inventory'!CS177</f>
        <v>0</v>
      </c>
      <c r="CP192" s="302">
        <f>'[1]GHG Dashboard Data - Inventory'!CT177</f>
        <v>0</v>
      </c>
      <c r="CQ192" s="302">
        <f>'[1]GHG Dashboard Data - Inventory'!CU177</f>
        <v>0</v>
      </c>
      <c r="CR192" s="302">
        <f>'[1]GHG Dashboard Data - Inventory'!CV177</f>
        <v>0</v>
      </c>
      <c r="CS192" s="302">
        <f>'[1]GHG Dashboard Data - Inventory'!CW177</f>
        <v>0</v>
      </c>
      <c r="CT192" s="302">
        <f>'[1]GHG Dashboard Data - Inventory'!CX177</f>
        <v>0</v>
      </c>
      <c r="CU192" s="302">
        <f>'[1]GHG Dashboard Data - Inventory'!CY177</f>
        <v>0</v>
      </c>
      <c r="CV192" s="302">
        <f>'[1]GHG Dashboard Data - Inventory'!CZ177</f>
        <v>0</v>
      </c>
      <c r="CW192" s="302">
        <f>'[1]GHG Dashboard Data - Inventory'!DA177</f>
        <v>0</v>
      </c>
      <c r="CX192" s="302">
        <f>'[1]GHG Dashboard Data - Inventory'!DB177</f>
        <v>0</v>
      </c>
      <c r="CY192" s="302">
        <f>'[1]GHG Dashboard Data - Inventory'!DC177</f>
        <v>0</v>
      </c>
      <c r="CZ192" s="302">
        <f>'[1]GHG Dashboard Data - Inventory'!DD177</f>
        <v>0</v>
      </c>
      <c r="DA192" s="302">
        <f>'[1]GHG Dashboard Data - Inventory'!DE177</f>
        <v>0</v>
      </c>
      <c r="DB192" s="302">
        <f>'[1]GHG Dashboard Data - Inventory'!DF177</f>
        <v>0</v>
      </c>
      <c r="DC192" s="305">
        <f>'[1]GHG Dashboard Data - Inventory'!DG177</f>
        <v>0</v>
      </c>
      <c r="DD192" s="305">
        <f>'[1]GHG Dashboard Data - Inventory'!DH177</f>
        <v>0</v>
      </c>
      <c r="DE192" s="305">
        <f>'[1]GHG Dashboard Data - Inventory'!DI177</f>
        <v>0</v>
      </c>
      <c r="DF192" s="305">
        <f>'[1]GHG Dashboard Data - Inventory'!DJ177</f>
        <v>0</v>
      </c>
      <c r="DG192" s="305">
        <f>'[1]GHG Dashboard Data - Inventory'!DK177</f>
        <v>0</v>
      </c>
      <c r="DH192" s="305">
        <f>'[1]GHG Dashboard Data - Inventory'!DL177</f>
        <v>0</v>
      </c>
      <c r="DI192" s="305">
        <f>'[1]GHG Dashboard Data - Inventory'!DM177</f>
        <v>0</v>
      </c>
      <c r="DJ192" s="305">
        <f>'[1]GHG Dashboard Data - Inventory'!DN177</f>
        <v>0</v>
      </c>
      <c r="DK192" s="305">
        <f>'[1]GHG Dashboard Data - Inventory'!DO177</f>
        <v>0</v>
      </c>
      <c r="DL192" s="305">
        <f>'[1]GHG Dashboard Data - Inventory'!DP177</f>
        <v>0</v>
      </c>
      <c r="DM192" s="305">
        <f>'[1]GHG Dashboard Data - Inventory'!DQ177</f>
        <v>0</v>
      </c>
      <c r="DN192" s="305">
        <f>'[1]GHG Dashboard Data - Inventory'!DR177</f>
        <v>0</v>
      </c>
      <c r="DO192" s="305">
        <f>'[1]GHG Dashboard Data - Inventory'!DS177</f>
        <v>0</v>
      </c>
      <c r="DP192" s="305">
        <f>'[1]GHG Dashboard Data - Inventory'!DT177</f>
        <v>0</v>
      </c>
      <c r="DQ192" s="305">
        <f>'[1]GHG Dashboard Data - Inventory'!DU177</f>
        <v>0</v>
      </c>
      <c r="DR192" s="305">
        <f>'[1]GHG Dashboard Data - Inventory'!DV177</f>
        <v>0</v>
      </c>
      <c r="DS192" s="305">
        <f>'[1]GHG Dashboard Data - Inventory'!DW177</f>
        <v>0</v>
      </c>
      <c r="DT192" s="305">
        <f>'[1]GHG Dashboard Data - Inventory'!DX177</f>
        <v>0</v>
      </c>
      <c r="DU192" s="305">
        <f>'[1]GHG Dashboard Data - Inventory'!DY177</f>
        <v>0</v>
      </c>
      <c r="DV192" s="305">
        <f>'[1]GHG Dashboard Data - Inventory'!DZ177</f>
        <v>0</v>
      </c>
      <c r="DW192" s="305">
        <f>'[1]GHG Dashboard Data - Inventory'!EA177</f>
        <v>0</v>
      </c>
      <c r="DX192" s="305">
        <f>'[1]GHG Dashboard Data - Inventory'!EB177</f>
        <v>0</v>
      </c>
      <c r="DY192" s="306">
        <f>'[1]GHG Dashboard Data - Inventory'!EC177</f>
        <v>0</v>
      </c>
      <c r="DZ192" s="307">
        <f>'[1]GHG Dashboard Data - Inventory'!ED177</f>
        <v>0</v>
      </c>
      <c r="EA192" s="307">
        <f>'[1]GHG Dashboard Data - Inventory'!EE177</f>
        <v>0</v>
      </c>
      <c r="EB192" s="307">
        <f>'[1]GHG Dashboard Data - Inventory'!EF177</f>
        <v>0</v>
      </c>
      <c r="EC192" s="307">
        <f>'[1]GHG Dashboard Data - Inventory'!EG177</f>
        <v>0</v>
      </c>
      <c r="ED192" s="307">
        <f>'[1]GHG Dashboard Data - Inventory'!EH177</f>
        <v>0</v>
      </c>
      <c r="EE192" s="307">
        <f>'[1]GHG Dashboard Data - Inventory'!EI177</f>
        <v>0</v>
      </c>
      <c r="EF192" s="307">
        <f>'[1]GHG Dashboard Data - Inventory'!EJ177</f>
        <v>0</v>
      </c>
      <c r="EG192" s="307">
        <f>'[1]GHG Dashboard Data - Inventory'!EK177</f>
        <v>0</v>
      </c>
      <c r="EH192" s="307">
        <f>'[1]GHG Dashboard Data - Inventory'!EL177</f>
        <v>0</v>
      </c>
      <c r="EI192" s="307">
        <f>'[1]GHG Dashboard Data - Inventory'!EM177</f>
        <v>0</v>
      </c>
      <c r="EJ192" s="307">
        <f>'[1]GHG Dashboard Data - Inventory'!EN177</f>
        <v>0</v>
      </c>
      <c r="EK192" s="307">
        <f>'[1]GHG Dashboard Data - Inventory'!EO177</f>
        <v>0</v>
      </c>
      <c r="EL192" s="307">
        <f>'[1]GHG Dashboard Data - Inventory'!EP177</f>
        <v>0</v>
      </c>
      <c r="EM192" s="307">
        <f>'[1]GHG Dashboard Data - Inventory'!EQ177</f>
        <v>0</v>
      </c>
      <c r="EN192" s="307">
        <f>'[1]GHG Dashboard Data - Inventory'!ER177</f>
        <v>0</v>
      </c>
      <c r="EO192" s="307">
        <f>'[1]GHG Dashboard Data - Inventory'!ES177</f>
        <v>0</v>
      </c>
      <c r="EP192" s="307">
        <f>'[1]GHG Dashboard Data - Inventory'!ET177</f>
        <v>0</v>
      </c>
      <c r="EQ192" s="307">
        <f>'[1]GHG Dashboard Data - Inventory'!EU177</f>
        <v>0</v>
      </c>
      <c r="ER192" s="307">
        <f>'[1]GHG Dashboard Data - Inventory'!EV177</f>
        <v>0</v>
      </c>
      <c r="ES192" s="307">
        <f>'[1]GHG Dashboard Data - Inventory'!EW177</f>
        <v>0</v>
      </c>
      <c r="ET192" s="307">
        <f>'[1]GHG Dashboard Data - Inventory'!EX177</f>
        <v>0</v>
      </c>
      <c r="EU192" s="307">
        <f>'[1]GHG Dashboard Data - Inventory'!EY177</f>
        <v>0</v>
      </c>
      <c r="EV192" s="307">
        <f>'[1]GHG Dashboard Data - Inventory'!EZ177</f>
        <v>0</v>
      </c>
      <c r="EW192" s="308">
        <f t="shared" si="117"/>
        <v>0</v>
      </c>
      <c r="EX192" s="309">
        <f>'[1]GHG Dashboard Data - Inventory'!FA177</f>
        <v>0</v>
      </c>
      <c r="EY192" s="309">
        <f>'[1]GHG Dashboard Data - Inventory'!FB177</f>
        <v>0</v>
      </c>
      <c r="EZ192" s="309">
        <f>'[1]GHG Dashboard Data - Inventory'!FC177</f>
        <v>0</v>
      </c>
      <c r="FA192" s="309">
        <f>'[1]GHG Dashboard Data - Inventory'!FD177</f>
        <v>0</v>
      </c>
      <c r="FB192" s="309">
        <f>'[1]GHG Dashboard Data - Inventory'!FE177</f>
        <v>0</v>
      </c>
      <c r="FC192" s="309">
        <f>'[1]GHG Dashboard Data - Inventory'!FF177</f>
        <v>0</v>
      </c>
      <c r="FD192" s="309">
        <f>'[1]GHG Dashboard Data - Inventory'!FG177</f>
        <v>0</v>
      </c>
      <c r="FE192" s="309">
        <f>'[1]GHG Dashboard Data - Inventory'!FH177</f>
        <v>0</v>
      </c>
      <c r="FF192" s="309">
        <f>'[1]GHG Dashboard Data - Inventory'!B177</f>
        <v>0</v>
      </c>
      <c r="FG192" s="31" t="str">
        <f>IFERROR(VLOOKUP(E192,'Climate data-must not modify'!A:D,4,FALSE),"")</f>
        <v/>
      </c>
      <c r="FH192" s="31" t="str">
        <f t="shared" si="118"/>
        <v/>
      </c>
      <c r="FI192" s="31" t="str">
        <f t="shared" si="119"/>
        <v/>
      </c>
      <c r="FJ192" s="35"/>
    </row>
    <row r="193" spans="1:166" s="31" customFormat="1">
      <c r="A193" s="31">
        <f t="shared" si="113"/>
        <v>11</v>
      </c>
      <c r="B193" s="31">
        <f t="shared" si="114"/>
        <v>178</v>
      </c>
      <c r="C193" s="34" t="str">
        <f t="shared" si="115"/>
        <v>0_0</v>
      </c>
      <c r="D193" s="231">
        <f>'[1]GHG Dashboard Data - Inventory'!H178</f>
        <v>0</v>
      </c>
      <c r="E193" s="156">
        <f>'[1]GHG Dashboard Data - Inventory'!C178</f>
        <v>0</v>
      </c>
      <c r="F193" s="156">
        <f>'[1]GHG Dashboard Data - Inventory'!D178</f>
        <v>0</v>
      </c>
      <c r="G193" s="156">
        <f>'[1]GHG Dashboard Data - Inventory'!E178</f>
        <v>0</v>
      </c>
      <c r="H193" s="156">
        <f>'[1]GHG Dashboard Data - Inventory'!K178</f>
        <v>0</v>
      </c>
      <c r="I193" s="156">
        <f>'[1]GHG Dashboard Data - Inventory'!L178</f>
        <v>0</v>
      </c>
      <c r="J193" s="156">
        <f>'[1]GHG Dashboard Data - Inventory'!M178/1000000</f>
        <v>0</v>
      </c>
      <c r="K193" s="156">
        <f>'[1]GHG Dashboard Data - Inventory'!J178</f>
        <v>0</v>
      </c>
      <c r="L193" s="148">
        <f>'[1]GHG Dashboard Data - Inventory'!N178</f>
        <v>0</v>
      </c>
      <c r="M193" s="148">
        <f>'[1]GHG Dashboard Data - Inventory'!O178</f>
        <v>0</v>
      </c>
      <c r="N193" s="149">
        <f>'[1]GHG Dashboard Data - Inventory'!P178</f>
        <v>0</v>
      </c>
      <c r="O193" s="148">
        <f>'[1]GHG Dashboard Data - Inventory'!Q178</f>
        <v>0</v>
      </c>
      <c r="P193" s="148">
        <f>'[1]GHG Dashboard Data - Inventory'!R178</f>
        <v>0</v>
      </c>
      <c r="Q193" s="149">
        <f>'[1]GHG Dashboard Data - Inventory'!S178</f>
        <v>0</v>
      </c>
      <c r="R193" s="148">
        <f>'[1]GHG Dashboard Data - Inventory'!T178</f>
        <v>0</v>
      </c>
      <c r="S193" s="148">
        <f>'[1]GHG Dashboard Data - Inventory'!U178</f>
        <v>0</v>
      </c>
      <c r="T193" s="149">
        <f>'[1]GHG Dashboard Data - Inventory'!V178</f>
        <v>0</v>
      </c>
      <c r="U193" s="148">
        <f>'[1]GHG Dashboard Data - Inventory'!W178</f>
        <v>0</v>
      </c>
      <c r="V193" s="148">
        <f>'[1]GHG Dashboard Data - Inventory'!X178</f>
        <v>0</v>
      </c>
      <c r="W193" s="149">
        <f>'[1]GHG Dashboard Data - Inventory'!Y178</f>
        <v>0</v>
      </c>
      <c r="X193" s="150">
        <f>'[1]GHG Dashboard Data - Inventory'!Z178</f>
        <v>0</v>
      </c>
      <c r="Y193" s="148">
        <f>'[1]GHG Dashboard Data - Inventory'!AA178</f>
        <v>0</v>
      </c>
      <c r="Z193" s="148">
        <f>'[1]GHG Dashboard Data - Inventory'!AB178</f>
        <v>0</v>
      </c>
      <c r="AA193" s="149">
        <f>'[1]GHG Dashboard Data - Inventory'!AC178</f>
        <v>0</v>
      </c>
      <c r="AB193" s="148">
        <f>'[1]GHG Dashboard Data - Inventory'!AD178</f>
        <v>0</v>
      </c>
      <c r="AC193" s="148">
        <f>'[1]GHG Dashboard Data - Inventory'!AE178</f>
        <v>0</v>
      </c>
      <c r="AD193" s="149">
        <f>'[1]GHG Dashboard Data - Inventory'!AF178</f>
        <v>0</v>
      </c>
      <c r="AE193" s="148">
        <f>'[1]GHG Dashboard Data - Inventory'!AG178</f>
        <v>0</v>
      </c>
      <c r="AF193" s="148">
        <f>'[1]GHG Dashboard Data - Inventory'!AH178</f>
        <v>0</v>
      </c>
      <c r="AG193" s="148">
        <f>'[1]GHG Dashboard Data - Inventory'!AI178</f>
        <v>0</v>
      </c>
      <c r="AH193" s="148">
        <f>'[1]GHG Dashboard Data - Inventory'!AJ178</f>
        <v>0</v>
      </c>
      <c r="AI193" s="149">
        <f>'[1]GHG Dashboard Data - Inventory'!AK178</f>
        <v>0</v>
      </c>
      <c r="AJ193" s="148">
        <f>'[1]GHG Dashboard Data - Inventory'!AL178</f>
        <v>0</v>
      </c>
      <c r="AK193" s="148">
        <f>'[1]GHG Dashboard Data - Inventory'!AM178</f>
        <v>0</v>
      </c>
      <c r="AL193" s="149">
        <f>'[1]GHG Dashboard Data - Inventory'!AN178</f>
        <v>0</v>
      </c>
      <c r="AM193" s="148">
        <f>'[1]GHG Dashboard Data - Inventory'!AO178</f>
        <v>0</v>
      </c>
      <c r="AN193" s="148">
        <f>'[1]GHG Dashboard Data - Inventory'!AP178</f>
        <v>0</v>
      </c>
      <c r="AO193" s="149">
        <f>'[1]GHG Dashboard Data - Inventory'!AQ178</f>
        <v>0</v>
      </c>
      <c r="AP193" s="148">
        <f>'[1]GHG Dashboard Data - Inventory'!AR178</f>
        <v>0</v>
      </c>
      <c r="AQ193" s="148">
        <f>'[1]GHG Dashboard Data - Inventory'!AS178</f>
        <v>0</v>
      </c>
      <c r="AR193" s="149">
        <f>'[1]GHG Dashboard Data - Inventory'!AT178</f>
        <v>0</v>
      </c>
      <c r="AS193" s="148">
        <f>'[1]GHG Dashboard Data - Inventory'!AU178</f>
        <v>0</v>
      </c>
      <c r="AT193" s="148">
        <f>'[1]GHG Dashboard Data - Inventory'!AV178</f>
        <v>0</v>
      </c>
      <c r="AU193" s="149">
        <f>'[1]GHG Dashboard Data - Inventory'!AW178</f>
        <v>0</v>
      </c>
      <c r="AV193" s="148">
        <f>'[1]GHG Dashboard Data - Inventory'!AX178</f>
        <v>0</v>
      </c>
      <c r="AW193" s="148">
        <f>'[1]GHG Dashboard Data - Inventory'!AY178</f>
        <v>0</v>
      </c>
      <c r="AX193" s="150">
        <f>'[1]GHG Dashboard Data - Inventory'!AZ178</f>
        <v>0</v>
      </c>
      <c r="AY193" s="148">
        <f>'[1]GHG Dashboard Data - Inventory'!BA178</f>
        <v>0</v>
      </c>
      <c r="AZ193" s="148">
        <f>'[1]GHG Dashboard Data - Inventory'!BB178</f>
        <v>0</v>
      </c>
      <c r="BA193" s="150">
        <f>'[1]GHG Dashboard Data - Inventory'!BC178</f>
        <v>0</v>
      </c>
      <c r="BB193" s="148">
        <f>'[1]GHG Dashboard Data - Inventory'!BD178</f>
        <v>0</v>
      </c>
      <c r="BC193" s="148">
        <f>'[1]GHG Dashboard Data - Inventory'!BE178</f>
        <v>0</v>
      </c>
      <c r="BD193" s="150">
        <f>'[1]GHG Dashboard Data - Inventory'!BF178</f>
        <v>0</v>
      </c>
      <c r="BE193" s="148">
        <f>'[1]GHG Dashboard Data - Inventory'!BG178</f>
        <v>0</v>
      </c>
      <c r="BF193" s="148">
        <f>'[1]GHG Dashboard Data - Inventory'!BH178</f>
        <v>0</v>
      </c>
      <c r="BG193" s="150">
        <f>'[1]GHG Dashboard Data - Inventory'!BI178</f>
        <v>0</v>
      </c>
      <c r="BH193" s="149">
        <f>'[1]GHG Dashboard Data - Inventory'!BJ178</f>
        <v>0</v>
      </c>
      <c r="BI193" s="149">
        <f>'[1]GHG Dashboard Data - Inventory'!BK178</f>
        <v>0</v>
      </c>
      <c r="BJ193" s="149">
        <f>'[1]GHG Dashboard Data - Inventory'!BL178</f>
        <v>0</v>
      </c>
      <c r="BK193" s="149">
        <f>'[1]GHG Dashboard Data - Inventory'!BM178</f>
        <v>0</v>
      </c>
      <c r="BL193" s="149">
        <f>'[1]GHG Dashboard Data - Inventory'!BN178</f>
        <v>0</v>
      </c>
      <c r="BM193" s="151">
        <f>'[1]GHG Dashboard Data - Inventory'!BO178</f>
        <v>0</v>
      </c>
      <c r="BN193" s="269">
        <f>'[1]GHG Dashboard Data - Inventory'!BP178</f>
        <v>0</v>
      </c>
      <c r="BO193" s="269">
        <f>'[1]GHG Dashboard Data - Inventory'!BQ178</f>
        <v>0</v>
      </c>
      <c r="BP193" s="269">
        <f>'[1]GHG Dashboard Data - Inventory'!BR178</f>
        <v>0</v>
      </c>
      <c r="BQ193" s="269">
        <f>'[1]GHG Dashboard Data - Inventory'!BS178</f>
        <v>0</v>
      </c>
      <c r="BR193" s="269">
        <f>'[1]GHG Dashboard Data - Inventory'!BT178</f>
        <v>0</v>
      </c>
      <c r="BS193" s="269">
        <f>'[1]GHG Dashboard Data - Inventory'!BU178</f>
        <v>0</v>
      </c>
      <c r="BT193" s="152" t="str">
        <f t="shared" si="116"/>
        <v>0_0</v>
      </c>
      <c r="BU193" s="152">
        <f>'[1]GHG Dashboard Data - Inventory'!BW178</f>
        <v>0</v>
      </c>
      <c r="BV193" s="152">
        <f>'[1]GHG Dashboard Data - Inventory'!BX178</f>
        <v>0</v>
      </c>
      <c r="BW193" s="152">
        <f>'[1]GHG Dashboard Data - Inventory'!BY178</f>
        <v>0</v>
      </c>
      <c r="BX193" s="152">
        <f>'[1]GHG Dashboard Data - Inventory'!BZ178</f>
        <v>0</v>
      </c>
      <c r="BY193" s="302">
        <f>'[1]GHG Dashboard Data - Inventory'!CA178</f>
        <v>0</v>
      </c>
      <c r="BZ193" s="302">
        <f>'[1]GHG Dashboard Data - Inventory'!CB178</f>
        <v>0</v>
      </c>
      <c r="CA193" s="302">
        <f>'[1]GHG Dashboard Data - Inventory'!CC178</f>
        <v>0</v>
      </c>
      <c r="CB193" s="303">
        <f>'[1]GHG Dashboard Data - Inventory'!CD178</f>
        <v>0</v>
      </c>
      <c r="CC193" s="303">
        <f>'[1]GHG Dashboard Data - Inventory'!CE178</f>
        <v>0</v>
      </c>
      <c r="CD193" s="303">
        <f>'[1]GHG Dashboard Data - Inventory'!CF178</f>
        <v>0</v>
      </c>
      <c r="CE193" s="303">
        <f>'[1]GHG Dashboard Data - Inventory'!CG178</f>
        <v>0</v>
      </c>
      <c r="CF193" s="303">
        <f>'[1]GHG Dashboard Data - Inventory'!CH178</f>
        <v>0</v>
      </c>
      <c r="CG193" s="304">
        <f>'[1]GHG Dashboard Data - Inventory'!CI178</f>
        <v>0</v>
      </c>
      <c r="CH193" s="304">
        <f>'[1]GHG Dashboard Data - Inventory'!CK178</f>
        <v>0</v>
      </c>
      <c r="CI193" s="304">
        <f>SUM('[1]GHG Dashboard Data - Inventory'!CL178:CM178)</f>
        <v>0</v>
      </c>
      <c r="CJ193" s="304">
        <f>'[1]GHG Dashboard Data - Inventory'!CN178</f>
        <v>0</v>
      </c>
      <c r="CK193" s="304">
        <f>'[1]GHG Dashboard Data - Inventory'!CO178</f>
        <v>0</v>
      </c>
      <c r="CL193" s="302">
        <f>'[1]GHG Dashboard Data - Inventory'!CP178</f>
        <v>0</v>
      </c>
      <c r="CM193" s="302">
        <f>'[1]GHG Dashboard Data - Inventory'!CQ178</f>
        <v>0</v>
      </c>
      <c r="CN193" s="302">
        <f>'[1]GHG Dashboard Data - Inventory'!CR178</f>
        <v>0</v>
      </c>
      <c r="CO193" s="302">
        <f>'[1]GHG Dashboard Data - Inventory'!CS178</f>
        <v>0</v>
      </c>
      <c r="CP193" s="302">
        <f>'[1]GHG Dashboard Data - Inventory'!CT178</f>
        <v>0</v>
      </c>
      <c r="CQ193" s="302">
        <f>'[1]GHG Dashboard Data - Inventory'!CU178</f>
        <v>0</v>
      </c>
      <c r="CR193" s="302">
        <f>'[1]GHG Dashboard Data - Inventory'!CV178</f>
        <v>0</v>
      </c>
      <c r="CS193" s="302">
        <f>'[1]GHG Dashboard Data - Inventory'!CW178</f>
        <v>0</v>
      </c>
      <c r="CT193" s="302">
        <f>'[1]GHG Dashboard Data - Inventory'!CX178</f>
        <v>0</v>
      </c>
      <c r="CU193" s="302">
        <f>'[1]GHG Dashboard Data - Inventory'!CY178</f>
        <v>0</v>
      </c>
      <c r="CV193" s="302">
        <f>'[1]GHG Dashboard Data - Inventory'!CZ178</f>
        <v>0</v>
      </c>
      <c r="CW193" s="302">
        <f>'[1]GHG Dashboard Data - Inventory'!DA178</f>
        <v>0</v>
      </c>
      <c r="CX193" s="302">
        <f>'[1]GHG Dashboard Data - Inventory'!DB178</f>
        <v>0</v>
      </c>
      <c r="CY193" s="302">
        <f>'[1]GHG Dashboard Data - Inventory'!DC178</f>
        <v>0</v>
      </c>
      <c r="CZ193" s="302">
        <f>'[1]GHG Dashboard Data - Inventory'!DD178</f>
        <v>0</v>
      </c>
      <c r="DA193" s="302">
        <f>'[1]GHG Dashboard Data - Inventory'!DE178</f>
        <v>0</v>
      </c>
      <c r="DB193" s="302">
        <f>'[1]GHG Dashboard Data - Inventory'!DF178</f>
        <v>0</v>
      </c>
      <c r="DC193" s="305">
        <f>'[1]GHG Dashboard Data - Inventory'!DG178</f>
        <v>0</v>
      </c>
      <c r="DD193" s="305">
        <f>'[1]GHG Dashboard Data - Inventory'!DH178</f>
        <v>0</v>
      </c>
      <c r="DE193" s="305">
        <f>'[1]GHG Dashboard Data - Inventory'!DI178</f>
        <v>0</v>
      </c>
      <c r="DF193" s="305">
        <f>'[1]GHG Dashboard Data - Inventory'!DJ178</f>
        <v>0</v>
      </c>
      <c r="DG193" s="305">
        <f>'[1]GHG Dashboard Data - Inventory'!DK178</f>
        <v>0</v>
      </c>
      <c r="DH193" s="305">
        <f>'[1]GHG Dashboard Data - Inventory'!DL178</f>
        <v>0</v>
      </c>
      <c r="DI193" s="305">
        <f>'[1]GHG Dashboard Data - Inventory'!DM178</f>
        <v>0</v>
      </c>
      <c r="DJ193" s="305">
        <f>'[1]GHG Dashboard Data - Inventory'!DN178</f>
        <v>0</v>
      </c>
      <c r="DK193" s="305">
        <f>'[1]GHG Dashboard Data - Inventory'!DO178</f>
        <v>0</v>
      </c>
      <c r="DL193" s="305">
        <f>'[1]GHG Dashboard Data - Inventory'!DP178</f>
        <v>0</v>
      </c>
      <c r="DM193" s="305">
        <f>'[1]GHG Dashboard Data - Inventory'!DQ178</f>
        <v>0</v>
      </c>
      <c r="DN193" s="305">
        <f>'[1]GHG Dashboard Data - Inventory'!DR178</f>
        <v>0</v>
      </c>
      <c r="DO193" s="305">
        <f>'[1]GHG Dashboard Data - Inventory'!DS178</f>
        <v>0</v>
      </c>
      <c r="DP193" s="305">
        <f>'[1]GHG Dashboard Data - Inventory'!DT178</f>
        <v>0</v>
      </c>
      <c r="DQ193" s="305">
        <f>'[1]GHG Dashboard Data - Inventory'!DU178</f>
        <v>0</v>
      </c>
      <c r="DR193" s="305">
        <f>'[1]GHG Dashboard Data - Inventory'!DV178</f>
        <v>0</v>
      </c>
      <c r="DS193" s="305">
        <f>'[1]GHG Dashboard Data - Inventory'!DW178</f>
        <v>0</v>
      </c>
      <c r="DT193" s="305">
        <f>'[1]GHG Dashboard Data - Inventory'!DX178</f>
        <v>0</v>
      </c>
      <c r="DU193" s="305">
        <f>'[1]GHG Dashboard Data - Inventory'!DY178</f>
        <v>0</v>
      </c>
      <c r="DV193" s="305">
        <f>'[1]GHG Dashboard Data - Inventory'!DZ178</f>
        <v>0</v>
      </c>
      <c r="DW193" s="305">
        <f>'[1]GHG Dashboard Data - Inventory'!EA178</f>
        <v>0</v>
      </c>
      <c r="DX193" s="305">
        <f>'[1]GHG Dashboard Data - Inventory'!EB178</f>
        <v>0</v>
      </c>
      <c r="DY193" s="306">
        <f>'[1]GHG Dashboard Data - Inventory'!EC178</f>
        <v>0</v>
      </c>
      <c r="DZ193" s="307">
        <f>'[1]GHG Dashboard Data - Inventory'!ED178</f>
        <v>0</v>
      </c>
      <c r="EA193" s="307">
        <f>'[1]GHG Dashboard Data - Inventory'!EE178</f>
        <v>0</v>
      </c>
      <c r="EB193" s="307">
        <f>'[1]GHG Dashboard Data - Inventory'!EF178</f>
        <v>0</v>
      </c>
      <c r="EC193" s="307">
        <f>'[1]GHG Dashboard Data - Inventory'!EG178</f>
        <v>0</v>
      </c>
      <c r="ED193" s="307">
        <f>'[1]GHG Dashboard Data - Inventory'!EH178</f>
        <v>0</v>
      </c>
      <c r="EE193" s="307">
        <f>'[1]GHG Dashboard Data - Inventory'!EI178</f>
        <v>0</v>
      </c>
      <c r="EF193" s="307">
        <f>'[1]GHG Dashboard Data - Inventory'!EJ178</f>
        <v>0</v>
      </c>
      <c r="EG193" s="307">
        <f>'[1]GHG Dashboard Data - Inventory'!EK178</f>
        <v>0</v>
      </c>
      <c r="EH193" s="307">
        <f>'[1]GHG Dashboard Data - Inventory'!EL178</f>
        <v>0</v>
      </c>
      <c r="EI193" s="307">
        <f>'[1]GHG Dashboard Data - Inventory'!EM178</f>
        <v>0</v>
      </c>
      <c r="EJ193" s="307">
        <f>'[1]GHG Dashboard Data - Inventory'!EN178</f>
        <v>0</v>
      </c>
      <c r="EK193" s="307">
        <f>'[1]GHG Dashboard Data - Inventory'!EO178</f>
        <v>0</v>
      </c>
      <c r="EL193" s="307">
        <f>'[1]GHG Dashboard Data - Inventory'!EP178</f>
        <v>0</v>
      </c>
      <c r="EM193" s="307">
        <f>'[1]GHG Dashboard Data - Inventory'!EQ178</f>
        <v>0</v>
      </c>
      <c r="EN193" s="307">
        <f>'[1]GHG Dashboard Data - Inventory'!ER178</f>
        <v>0</v>
      </c>
      <c r="EO193" s="307">
        <f>'[1]GHG Dashboard Data - Inventory'!ES178</f>
        <v>0</v>
      </c>
      <c r="EP193" s="307">
        <f>'[1]GHG Dashboard Data - Inventory'!ET178</f>
        <v>0</v>
      </c>
      <c r="EQ193" s="307">
        <f>'[1]GHG Dashboard Data - Inventory'!EU178</f>
        <v>0</v>
      </c>
      <c r="ER193" s="307">
        <f>'[1]GHG Dashboard Data - Inventory'!EV178</f>
        <v>0</v>
      </c>
      <c r="ES193" s="307">
        <f>'[1]GHG Dashboard Data - Inventory'!EW178</f>
        <v>0</v>
      </c>
      <c r="ET193" s="307">
        <f>'[1]GHG Dashboard Data - Inventory'!EX178</f>
        <v>0</v>
      </c>
      <c r="EU193" s="307">
        <f>'[1]GHG Dashboard Data - Inventory'!EY178</f>
        <v>0</v>
      </c>
      <c r="EV193" s="307">
        <f>'[1]GHG Dashboard Data - Inventory'!EZ178</f>
        <v>0</v>
      </c>
      <c r="EW193" s="308">
        <f t="shared" si="117"/>
        <v>0</v>
      </c>
      <c r="EX193" s="309">
        <f>'[1]GHG Dashboard Data - Inventory'!FA178</f>
        <v>0</v>
      </c>
      <c r="EY193" s="309">
        <f>'[1]GHG Dashboard Data - Inventory'!FB178</f>
        <v>0</v>
      </c>
      <c r="EZ193" s="309">
        <f>'[1]GHG Dashboard Data - Inventory'!FC178</f>
        <v>0</v>
      </c>
      <c r="FA193" s="309">
        <f>'[1]GHG Dashboard Data - Inventory'!FD178</f>
        <v>0</v>
      </c>
      <c r="FB193" s="309">
        <f>'[1]GHG Dashboard Data - Inventory'!FE178</f>
        <v>0</v>
      </c>
      <c r="FC193" s="309">
        <f>'[1]GHG Dashboard Data - Inventory'!FF178</f>
        <v>0</v>
      </c>
      <c r="FD193" s="309">
        <f>'[1]GHG Dashboard Data - Inventory'!FG178</f>
        <v>0</v>
      </c>
      <c r="FE193" s="309">
        <f>'[1]GHG Dashboard Data - Inventory'!FH178</f>
        <v>0</v>
      </c>
      <c r="FF193" s="309">
        <f>'[1]GHG Dashboard Data - Inventory'!B178</f>
        <v>0</v>
      </c>
      <c r="FG193" s="31" t="str">
        <f>IFERROR(VLOOKUP(E193,'Climate data-must not modify'!A:D,4,FALSE),"")</f>
        <v/>
      </c>
      <c r="FH193" s="31" t="str">
        <f t="shared" si="118"/>
        <v/>
      </c>
      <c r="FI193" s="31" t="str">
        <f t="shared" si="119"/>
        <v/>
      </c>
      <c r="FJ193" s="35"/>
    </row>
    <row r="194" spans="1:166" s="31" customFormat="1">
      <c r="A194" s="31">
        <f t="shared" si="113"/>
        <v>11</v>
      </c>
      <c r="B194" s="31">
        <f t="shared" si="114"/>
        <v>179</v>
      </c>
      <c r="C194" s="34" t="str">
        <f t="shared" si="115"/>
        <v>0_0</v>
      </c>
      <c r="D194" s="231">
        <f>'[1]GHG Dashboard Data - Inventory'!H179</f>
        <v>0</v>
      </c>
      <c r="E194" s="156">
        <f>'[1]GHG Dashboard Data - Inventory'!C179</f>
        <v>0</v>
      </c>
      <c r="F194" s="156">
        <f>'[1]GHG Dashboard Data - Inventory'!D179</f>
        <v>0</v>
      </c>
      <c r="G194" s="156">
        <f>'[1]GHG Dashboard Data - Inventory'!E179</f>
        <v>0</v>
      </c>
      <c r="H194" s="156">
        <f>'[1]GHG Dashboard Data - Inventory'!K179</f>
        <v>0</v>
      </c>
      <c r="I194" s="156">
        <f>'[1]GHG Dashboard Data - Inventory'!L179</f>
        <v>0</v>
      </c>
      <c r="J194" s="156">
        <f>'[1]GHG Dashboard Data - Inventory'!M179/1000000</f>
        <v>0</v>
      </c>
      <c r="K194" s="156">
        <f>'[1]GHG Dashboard Data - Inventory'!J179</f>
        <v>0</v>
      </c>
      <c r="L194" s="148">
        <f>'[1]GHG Dashboard Data - Inventory'!N179</f>
        <v>0</v>
      </c>
      <c r="M194" s="148">
        <f>'[1]GHG Dashboard Data - Inventory'!O179</f>
        <v>0</v>
      </c>
      <c r="N194" s="149">
        <f>'[1]GHG Dashboard Data - Inventory'!P179</f>
        <v>0</v>
      </c>
      <c r="O194" s="148">
        <f>'[1]GHG Dashboard Data - Inventory'!Q179</f>
        <v>0</v>
      </c>
      <c r="P194" s="148">
        <f>'[1]GHG Dashboard Data - Inventory'!R179</f>
        <v>0</v>
      </c>
      <c r="Q194" s="149">
        <f>'[1]GHG Dashboard Data - Inventory'!S179</f>
        <v>0</v>
      </c>
      <c r="R194" s="148">
        <f>'[1]GHG Dashboard Data - Inventory'!T179</f>
        <v>0</v>
      </c>
      <c r="S194" s="148">
        <f>'[1]GHG Dashboard Data - Inventory'!U179</f>
        <v>0</v>
      </c>
      <c r="T194" s="149">
        <f>'[1]GHG Dashboard Data - Inventory'!V179</f>
        <v>0</v>
      </c>
      <c r="U194" s="148">
        <f>'[1]GHG Dashboard Data - Inventory'!W179</f>
        <v>0</v>
      </c>
      <c r="V194" s="148">
        <f>'[1]GHG Dashboard Data - Inventory'!X179</f>
        <v>0</v>
      </c>
      <c r="W194" s="149">
        <f>'[1]GHG Dashboard Data - Inventory'!Y179</f>
        <v>0</v>
      </c>
      <c r="X194" s="150">
        <f>'[1]GHG Dashboard Data - Inventory'!Z179</f>
        <v>0</v>
      </c>
      <c r="Y194" s="148">
        <f>'[1]GHG Dashboard Data - Inventory'!AA179</f>
        <v>0</v>
      </c>
      <c r="Z194" s="148">
        <f>'[1]GHG Dashboard Data - Inventory'!AB179</f>
        <v>0</v>
      </c>
      <c r="AA194" s="149">
        <f>'[1]GHG Dashboard Data - Inventory'!AC179</f>
        <v>0</v>
      </c>
      <c r="AB194" s="148">
        <f>'[1]GHG Dashboard Data - Inventory'!AD179</f>
        <v>0</v>
      </c>
      <c r="AC194" s="148">
        <f>'[1]GHG Dashboard Data - Inventory'!AE179</f>
        <v>0</v>
      </c>
      <c r="AD194" s="149">
        <f>'[1]GHG Dashboard Data - Inventory'!AF179</f>
        <v>0</v>
      </c>
      <c r="AE194" s="148">
        <f>'[1]GHG Dashboard Data - Inventory'!AG179</f>
        <v>0</v>
      </c>
      <c r="AF194" s="148">
        <f>'[1]GHG Dashboard Data - Inventory'!AH179</f>
        <v>0</v>
      </c>
      <c r="AG194" s="148">
        <f>'[1]GHG Dashboard Data - Inventory'!AI179</f>
        <v>0</v>
      </c>
      <c r="AH194" s="148">
        <f>'[1]GHG Dashboard Data - Inventory'!AJ179</f>
        <v>0</v>
      </c>
      <c r="AI194" s="149">
        <f>'[1]GHG Dashboard Data - Inventory'!AK179</f>
        <v>0</v>
      </c>
      <c r="AJ194" s="148">
        <f>'[1]GHG Dashboard Data - Inventory'!AL179</f>
        <v>0</v>
      </c>
      <c r="AK194" s="148">
        <f>'[1]GHG Dashboard Data - Inventory'!AM179</f>
        <v>0</v>
      </c>
      <c r="AL194" s="149">
        <f>'[1]GHG Dashboard Data - Inventory'!AN179</f>
        <v>0</v>
      </c>
      <c r="AM194" s="148">
        <f>'[1]GHG Dashboard Data - Inventory'!AO179</f>
        <v>0</v>
      </c>
      <c r="AN194" s="148">
        <f>'[1]GHG Dashboard Data - Inventory'!AP179</f>
        <v>0</v>
      </c>
      <c r="AO194" s="149">
        <f>'[1]GHG Dashboard Data - Inventory'!AQ179</f>
        <v>0</v>
      </c>
      <c r="AP194" s="148">
        <f>'[1]GHG Dashboard Data - Inventory'!AR179</f>
        <v>0</v>
      </c>
      <c r="AQ194" s="148">
        <f>'[1]GHG Dashboard Data - Inventory'!AS179</f>
        <v>0</v>
      </c>
      <c r="AR194" s="149">
        <f>'[1]GHG Dashboard Data - Inventory'!AT179</f>
        <v>0</v>
      </c>
      <c r="AS194" s="148">
        <f>'[1]GHG Dashboard Data - Inventory'!AU179</f>
        <v>0</v>
      </c>
      <c r="AT194" s="148">
        <f>'[1]GHG Dashboard Data - Inventory'!AV179</f>
        <v>0</v>
      </c>
      <c r="AU194" s="149">
        <f>'[1]GHG Dashboard Data - Inventory'!AW179</f>
        <v>0</v>
      </c>
      <c r="AV194" s="148">
        <f>'[1]GHG Dashboard Data - Inventory'!AX179</f>
        <v>0</v>
      </c>
      <c r="AW194" s="148">
        <f>'[1]GHG Dashboard Data - Inventory'!AY179</f>
        <v>0</v>
      </c>
      <c r="AX194" s="150">
        <f>'[1]GHG Dashboard Data - Inventory'!AZ179</f>
        <v>0</v>
      </c>
      <c r="AY194" s="148">
        <f>'[1]GHG Dashboard Data - Inventory'!BA179</f>
        <v>0</v>
      </c>
      <c r="AZ194" s="148">
        <f>'[1]GHG Dashboard Data - Inventory'!BB179</f>
        <v>0</v>
      </c>
      <c r="BA194" s="150">
        <f>'[1]GHG Dashboard Data - Inventory'!BC179</f>
        <v>0</v>
      </c>
      <c r="BB194" s="148">
        <f>'[1]GHG Dashboard Data - Inventory'!BD179</f>
        <v>0</v>
      </c>
      <c r="BC194" s="148">
        <f>'[1]GHG Dashboard Data - Inventory'!BE179</f>
        <v>0</v>
      </c>
      <c r="BD194" s="150">
        <f>'[1]GHG Dashboard Data - Inventory'!BF179</f>
        <v>0</v>
      </c>
      <c r="BE194" s="148">
        <f>'[1]GHG Dashboard Data - Inventory'!BG179</f>
        <v>0</v>
      </c>
      <c r="BF194" s="148">
        <f>'[1]GHG Dashboard Data - Inventory'!BH179</f>
        <v>0</v>
      </c>
      <c r="BG194" s="150">
        <f>'[1]GHG Dashboard Data - Inventory'!BI179</f>
        <v>0</v>
      </c>
      <c r="BH194" s="149">
        <f>'[1]GHG Dashboard Data - Inventory'!BJ179</f>
        <v>0</v>
      </c>
      <c r="BI194" s="149">
        <f>'[1]GHG Dashboard Data - Inventory'!BK179</f>
        <v>0</v>
      </c>
      <c r="BJ194" s="149">
        <f>'[1]GHG Dashboard Data - Inventory'!BL179</f>
        <v>0</v>
      </c>
      <c r="BK194" s="149">
        <f>'[1]GHG Dashboard Data - Inventory'!BM179</f>
        <v>0</v>
      </c>
      <c r="BL194" s="149">
        <f>'[1]GHG Dashboard Data - Inventory'!BN179</f>
        <v>0</v>
      </c>
      <c r="BM194" s="151">
        <f>'[1]GHG Dashboard Data - Inventory'!BO179</f>
        <v>0</v>
      </c>
      <c r="BN194" s="269">
        <f>'[1]GHG Dashboard Data - Inventory'!BP179</f>
        <v>0</v>
      </c>
      <c r="BO194" s="269">
        <f>'[1]GHG Dashboard Data - Inventory'!BQ179</f>
        <v>0</v>
      </c>
      <c r="BP194" s="269">
        <f>'[1]GHG Dashboard Data - Inventory'!BR179</f>
        <v>0</v>
      </c>
      <c r="BQ194" s="269">
        <f>'[1]GHG Dashboard Data - Inventory'!BS179</f>
        <v>0</v>
      </c>
      <c r="BR194" s="269">
        <f>'[1]GHG Dashboard Data - Inventory'!BT179</f>
        <v>0</v>
      </c>
      <c r="BS194" s="269">
        <f>'[1]GHG Dashboard Data - Inventory'!BU179</f>
        <v>0</v>
      </c>
      <c r="BT194" s="152" t="str">
        <f t="shared" si="116"/>
        <v>0_0</v>
      </c>
      <c r="BU194" s="152">
        <f>'[1]GHG Dashboard Data - Inventory'!BW179</f>
        <v>0</v>
      </c>
      <c r="BV194" s="152">
        <f>'[1]GHG Dashboard Data - Inventory'!BX179</f>
        <v>0</v>
      </c>
      <c r="BW194" s="152">
        <f>'[1]GHG Dashboard Data - Inventory'!BY179</f>
        <v>0</v>
      </c>
      <c r="BX194" s="152">
        <f>'[1]GHG Dashboard Data - Inventory'!BZ179</f>
        <v>0</v>
      </c>
      <c r="BY194" s="302">
        <f>'[1]GHG Dashboard Data - Inventory'!CA179</f>
        <v>0</v>
      </c>
      <c r="BZ194" s="302">
        <f>'[1]GHG Dashboard Data - Inventory'!CB179</f>
        <v>0</v>
      </c>
      <c r="CA194" s="302">
        <f>'[1]GHG Dashboard Data - Inventory'!CC179</f>
        <v>0</v>
      </c>
      <c r="CB194" s="303">
        <f>'[1]GHG Dashboard Data - Inventory'!CD179</f>
        <v>0</v>
      </c>
      <c r="CC194" s="303">
        <f>'[1]GHG Dashboard Data - Inventory'!CE179</f>
        <v>0</v>
      </c>
      <c r="CD194" s="303">
        <f>'[1]GHG Dashboard Data - Inventory'!CF179</f>
        <v>0</v>
      </c>
      <c r="CE194" s="303">
        <f>'[1]GHG Dashboard Data - Inventory'!CG179</f>
        <v>0</v>
      </c>
      <c r="CF194" s="303">
        <f>'[1]GHG Dashboard Data - Inventory'!CH179</f>
        <v>0</v>
      </c>
      <c r="CG194" s="304">
        <f>'[1]GHG Dashboard Data - Inventory'!CI179</f>
        <v>0</v>
      </c>
      <c r="CH194" s="304">
        <f>'[1]GHG Dashboard Data - Inventory'!CK179</f>
        <v>0</v>
      </c>
      <c r="CI194" s="304">
        <f>SUM('[1]GHG Dashboard Data - Inventory'!CL179:CM179)</f>
        <v>0</v>
      </c>
      <c r="CJ194" s="304">
        <f>'[1]GHG Dashboard Data - Inventory'!CN179</f>
        <v>0</v>
      </c>
      <c r="CK194" s="304">
        <f>'[1]GHG Dashboard Data - Inventory'!CO179</f>
        <v>0</v>
      </c>
      <c r="CL194" s="302">
        <f>'[1]GHG Dashboard Data - Inventory'!CP179</f>
        <v>0</v>
      </c>
      <c r="CM194" s="302">
        <f>'[1]GHG Dashboard Data - Inventory'!CQ179</f>
        <v>0</v>
      </c>
      <c r="CN194" s="302">
        <f>'[1]GHG Dashboard Data - Inventory'!CR179</f>
        <v>0</v>
      </c>
      <c r="CO194" s="302">
        <f>'[1]GHG Dashboard Data - Inventory'!CS179</f>
        <v>0</v>
      </c>
      <c r="CP194" s="302">
        <f>'[1]GHG Dashboard Data - Inventory'!CT179</f>
        <v>0</v>
      </c>
      <c r="CQ194" s="302">
        <f>'[1]GHG Dashboard Data - Inventory'!CU179</f>
        <v>0</v>
      </c>
      <c r="CR194" s="302">
        <f>'[1]GHG Dashboard Data - Inventory'!CV179</f>
        <v>0</v>
      </c>
      <c r="CS194" s="302">
        <f>'[1]GHG Dashboard Data - Inventory'!CW179</f>
        <v>0</v>
      </c>
      <c r="CT194" s="302">
        <f>'[1]GHG Dashboard Data - Inventory'!CX179</f>
        <v>0</v>
      </c>
      <c r="CU194" s="302">
        <f>'[1]GHG Dashboard Data - Inventory'!CY179</f>
        <v>0</v>
      </c>
      <c r="CV194" s="302">
        <f>'[1]GHG Dashboard Data - Inventory'!CZ179</f>
        <v>0</v>
      </c>
      <c r="CW194" s="302">
        <f>'[1]GHG Dashboard Data - Inventory'!DA179</f>
        <v>0</v>
      </c>
      <c r="CX194" s="302">
        <f>'[1]GHG Dashboard Data - Inventory'!DB179</f>
        <v>0</v>
      </c>
      <c r="CY194" s="302">
        <f>'[1]GHG Dashboard Data - Inventory'!DC179</f>
        <v>0</v>
      </c>
      <c r="CZ194" s="302">
        <f>'[1]GHG Dashboard Data - Inventory'!DD179</f>
        <v>0</v>
      </c>
      <c r="DA194" s="302">
        <f>'[1]GHG Dashboard Data - Inventory'!DE179</f>
        <v>0</v>
      </c>
      <c r="DB194" s="302">
        <f>'[1]GHG Dashboard Data - Inventory'!DF179</f>
        <v>0</v>
      </c>
      <c r="DC194" s="305">
        <f>'[1]GHG Dashboard Data - Inventory'!DG179</f>
        <v>0</v>
      </c>
      <c r="DD194" s="305">
        <f>'[1]GHG Dashboard Data - Inventory'!DH179</f>
        <v>0</v>
      </c>
      <c r="DE194" s="305">
        <f>'[1]GHG Dashboard Data - Inventory'!DI179</f>
        <v>0</v>
      </c>
      <c r="DF194" s="305">
        <f>'[1]GHG Dashboard Data - Inventory'!DJ179</f>
        <v>0</v>
      </c>
      <c r="DG194" s="305">
        <f>'[1]GHG Dashboard Data - Inventory'!DK179</f>
        <v>0</v>
      </c>
      <c r="DH194" s="305">
        <f>'[1]GHG Dashboard Data - Inventory'!DL179</f>
        <v>0</v>
      </c>
      <c r="DI194" s="305">
        <f>'[1]GHG Dashboard Data - Inventory'!DM179</f>
        <v>0</v>
      </c>
      <c r="DJ194" s="305">
        <f>'[1]GHG Dashboard Data - Inventory'!DN179</f>
        <v>0</v>
      </c>
      <c r="DK194" s="305">
        <f>'[1]GHG Dashboard Data - Inventory'!DO179</f>
        <v>0</v>
      </c>
      <c r="DL194" s="305">
        <f>'[1]GHG Dashboard Data - Inventory'!DP179</f>
        <v>0</v>
      </c>
      <c r="DM194" s="305">
        <f>'[1]GHG Dashboard Data - Inventory'!DQ179</f>
        <v>0</v>
      </c>
      <c r="DN194" s="305">
        <f>'[1]GHG Dashboard Data - Inventory'!DR179</f>
        <v>0</v>
      </c>
      <c r="DO194" s="305">
        <f>'[1]GHG Dashboard Data - Inventory'!DS179</f>
        <v>0</v>
      </c>
      <c r="DP194" s="305">
        <f>'[1]GHG Dashboard Data - Inventory'!DT179</f>
        <v>0</v>
      </c>
      <c r="DQ194" s="305">
        <f>'[1]GHG Dashboard Data - Inventory'!DU179</f>
        <v>0</v>
      </c>
      <c r="DR194" s="305">
        <f>'[1]GHG Dashboard Data - Inventory'!DV179</f>
        <v>0</v>
      </c>
      <c r="DS194" s="305">
        <f>'[1]GHG Dashboard Data - Inventory'!DW179</f>
        <v>0</v>
      </c>
      <c r="DT194" s="305">
        <f>'[1]GHG Dashboard Data - Inventory'!DX179</f>
        <v>0</v>
      </c>
      <c r="DU194" s="305">
        <f>'[1]GHG Dashboard Data - Inventory'!DY179</f>
        <v>0</v>
      </c>
      <c r="DV194" s="305">
        <f>'[1]GHG Dashboard Data - Inventory'!DZ179</f>
        <v>0</v>
      </c>
      <c r="DW194" s="305">
        <f>'[1]GHG Dashboard Data - Inventory'!EA179</f>
        <v>0</v>
      </c>
      <c r="DX194" s="305">
        <f>'[1]GHG Dashboard Data - Inventory'!EB179</f>
        <v>0</v>
      </c>
      <c r="DY194" s="306">
        <f>'[1]GHG Dashboard Data - Inventory'!EC179</f>
        <v>0</v>
      </c>
      <c r="DZ194" s="307">
        <f>'[1]GHG Dashboard Data - Inventory'!ED179</f>
        <v>0</v>
      </c>
      <c r="EA194" s="307">
        <f>'[1]GHG Dashboard Data - Inventory'!EE179</f>
        <v>0</v>
      </c>
      <c r="EB194" s="307">
        <f>'[1]GHG Dashboard Data - Inventory'!EF179</f>
        <v>0</v>
      </c>
      <c r="EC194" s="307">
        <f>'[1]GHG Dashboard Data - Inventory'!EG179</f>
        <v>0</v>
      </c>
      <c r="ED194" s="307">
        <f>'[1]GHG Dashboard Data - Inventory'!EH179</f>
        <v>0</v>
      </c>
      <c r="EE194" s="307">
        <f>'[1]GHG Dashboard Data - Inventory'!EI179</f>
        <v>0</v>
      </c>
      <c r="EF194" s="307">
        <f>'[1]GHG Dashboard Data - Inventory'!EJ179</f>
        <v>0</v>
      </c>
      <c r="EG194" s="307">
        <f>'[1]GHG Dashboard Data - Inventory'!EK179</f>
        <v>0</v>
      </c>
      <c r="EH194" s="307">
        <f>'[1]GHG Dashboard Data - Inventory'!EL179</f>
        <v>0</v>
      </c>
      <c r="EI194" s="307">
        <f>'[1]GHG Dashboard Data - Inventory'!EM179</f>
        <v>0</v>
      </c>
      <c r="EJ194" s="307">
        <f>'[1]GHG Dashboard Data - Inventory'!EN179</f>
        <v>0</v>
      </c>
      <c r="EK194" s="307">
        <f>'[1]GHG Dashboard Data - Inventory'!EO179</f>
        <v>0</v>
      </c>
      <c r="EL194" s="307">
        <f>'[1]GHG Dashboard Data - Inventory'!EP179</f>
        <v>0</v>
      </c>
      <c r="EM194" s="307">
        <f>'[1]GHG Dashboard Data - Inventory'!EQ179</f>
        <v>0</v>
      </c>
      <c r="EN194" s="307">
        <f>'[1]GHG Dashboard Data - Inventory'!ER179</f>
        <v>0</v>
      </c>
      <c r="EO194" s="307">
        <f>'[1]GHG Dashboard Data - Inventory'!ES179</f>
        <v>0</v>
      </c>
      <c r="EP194" s="307">
        <f>'[1]GHG Dashboard Data - Inventory'!ET179</f>
        <v>0</v>
      </c>
      <c r="EQ194" s="307">
        <f>'[1]GHG Dashboard Data - Inventory'!EU179</f>
        <v>0</v>
      </c>
      <c r="ER194" s="307">
        <f>'[1]GHG Dashboard Data - Inventory'!EV179</f>
        <v>0</v>
      </c>
      <c r="ES194" s="307">
        <f>'[1]GHG Dashboard Data - Inventory'!EW179</f>
        <v>0</v>
      </c>
      <c r="ET194" s="307">
        <f>'[1]GHG Dashboard Data - Inventory'!EX179</f>
        <v>0</v>
      </c>
      <c r="EU194" s="307">
        <f>'[1]GHG Dashboard Data - Inventory'!EY179</f>
        <v>0</v>
      </c>
      <c r="EV194" s="307">
        <f>'[1]GHG Dashboard Data - Inventory'!EZ179</f>
        <v>0</v>
      </c>
      <c r="EW194" s="308">
        <f t="shared" si="117"/>
        <v>0</v>
      </c>
      <c r="EX194" s="309">
        <f>'[1]GHG Dashboard Data - Inventory'!FA179</f>
        <v>0</v>
      </c>
      <c r="EY194" s="309">
        <f>'[1]GHG Dashboard Data - Inventory'!FB179</f>
        <v>0</v>
      </c>
      <c r="EZ194" s="309">
        <f>'[1]GHG Dashboard Data - Inventory'!FC179</f>
        <v>0</v>
      </c>
      <c r="FA194" s="309">
        <f>'[1]GHG Dashboard Data - Inventory'!FD179</f>
        <v>0</v>
      </c>
      <c r="FB194" s="309">
        <f>'[1]GHG Dashboard Data - Inventory'!FE179</f>
        <v>0</v>
      </c>
      <c r="FC194" s="309">
        <f>'[1]GHG Dashboard Data - Inventory'!FF179</f>
        <v>0</v>
      </c>
      <c r="FD194" s="309">
        <f>'[1]GHG Dashboard Data - Inventory'!FG179</f>
        <v>0</v>
      </c>
      <c r="FE194" s="309">
        <f>'[1]GHG Dashboard Data - Inventory'!FH179</f>
        <v>0</v>
      </c>
      <c r="FF194" s="309">
        <f>'[1]GHG Dashboard Data - Inventory'!B179</f>
        <v>0</v>
      </c>
      <c r="FG194" s="31" t="str">
        <f>IFERROR(VLOOKUP(E194,'Climate data-must not modify'!A:D,4,FALSE),"")</f>
        <v/>
      </c>
      <c r="FH194" s="31" t="str">
        <f t="shared" si="118"/>
        <v/>
      </c>
      <c r="FI194" s="31" t="str">
        <f t="shared" si="119"/>
        <v/>
      </c>
      <c r="FJ194" s="35"/>
    </row>
    <row r="195" spans="1:166" s="31" customFormat="1">
      <c r="A195" s="31">
        <f t="shared" si="113"/>
        <v>11</v>
      </c>
      <c r="B195" s="31">
        <f t="shared" si="114"/>
        <v>180</v>
      </c>
      <c r="C195" s="34" t="str">
        <f t="shared" si="115"/>
        <v>0_0</v>
      </c>
      <c r="D195" s="231">
        <f>'[1]GHG Dashboard Data - Inventory'!H180</f>
        <v>0</v>
      </c>
      <c r="E195" s="156">
        <f>'[1]GHG Dashboard Data - Inventory'!C180</f>
        <v>0</v>
      </c>
      <c r="F195" s="156">
        <f>'[1]GHG Dashboard Data - Inventory'!D180</f>
        <v>0</v>
      </c>
      <c r="G195" s="156">
        <f>'[1]GHG Dashboard Data - Inventory'!E180</f>
        <v>0</v>
      </c>
      <c r="H195" s="156">
        <f>'[1]GHG Dashboard Data - Inventory'!K180</f>
        <v>0</v>
      </c>
      <c r="I195" s="156">
        <f>'[1]GHG Dashboard Data - Inventory'!L180</f>
        <v>0</v>
      </c>
      <c r="J195" s="156">
        <f>'[1]GHG Dashboard Data - Inventory'!M180/1000000</f>
        <v>0</v>
      </c>
      <c r="K195" s="156">
        <f>'[1]GHG Dashboard Data - Inventory'!J180</f>
        <v>0</v>
      </c>
      <c r="L195" s="148">
        <f>'[1]GHG Dashboard Data - Inventory'!N180</f>
        <v>0</v>
      </c>
      <c r="M195" s="148">
        <f>'[1]GHG Dashboard Data - Inventory'!O180</f>
        <v>0</v>
      </c>
      <c r="N195" s="149">
        <f>'[1]GHG Dashboard Data - Inventory'!P180</f>
        <v>0</v>
      </c>
      <c r="O195" s="148">
        <f>'[1]GHG Dashboard Data - Inventory'!Q180</f>
        <v>0</v>
      </c>
      <c r="P195" s="148">
        <f>'[1]GHG Dashboard Data - Inventory'!R180</f>
        <v>0</v>
      </c>
      <c r="Q195" s="149">
        <f>'[1]GHG Dashboard Data - Inventory'!S180</f>
        <v>0</v>
      </c>
      <c r="R195" s="148">
        <f>'[1]GHG Dashboard Data - Inventory'!T180</f>
        <v>0</v>
      </c>
      <c r="S195" s="148">
        <f>'[1]GHG Dashboard Data - Inventory'!U180</f>
        <v>0</v>
      </c>
      <c r="T195" s="149">
        <f>'[1]GHG Dashboard Data - Inventory'!V180</f>
        <v>0</v>
      </c>
      <c r="U195" s="148">
        <f>'[1]GHG Dashboard Data - Inventory'!W180</f>
        <v>0</v>
      </c>
      <c r="V195" s="148">
        <f>'[1]GHG Dashboard Data - Inventory'!X180</f>
        <v>0</v>
      </c>
      <c r="W195" s="149">
        <f>'[1]GHG Dashboard Data - Inventory'!Y180</f>
        <v>0</v>
      </c>
      <c r="X195" s="150">
        <f>'[1]GHG Dashboard Data - Inventory'!Z180</f>
        <v>0</v>
      </c>
      <c r="Y195" s="148">
        <f>'[1]GHG Dashboard Data - Inventory'!AA180</f>
        <v>0</v>
      </c>
      <c r="Z195" s="148">
        <f>'[1]GHG Dashboard Data - Inventory'!AB180</f>
        <v>0</v>
      </c>
      <c r="AA195" s="149">
        <f>'[1]GHG Dashboard Data - Inventory'!AC180</f>
        <v>0</v>
      </c>
      <c r="AB195" s="148">
        <f>'[1]GHG Dashboard Data - Inventory'!AD180</f>
        <v>0</v>
      </c>
      <c r="AC195" s="148">
        <f>'[1]GHG Dashboard Data - Inventory'!AE180</f>
        <v>0</v>
      </c>
      <c r="AD195" s="149">
        <f>'[1]GHG Dashboard Data - Inventory'!AF180</f>
        <v>0</v>
      </c>
      <c r="AE195" s="148">
        <f>'[1]GHG Dashboard Data - Inventory'!AG180</f>
        <v>0</v>
      </c>
      <c r="AF195" s="148">
        <f>'[1]GHG Dashboard Data - Inventory'!AH180</f>
        <v>0</v>
      </c>
      <c r="AG195" s="148">
        <f>'[1]GHG Dashboard Data - Inventory'!AI180</f>
        <v>0</v>
      </c>
      <c r="AH195" s="148">
        <f>'[1]GHG Dashboard Data - Inventory'!AJ180</f>
        <v>0</v>
      </c>
      <c r="AI195" s="149">
        <f>'[1]GHG Dashboard Data - Inventory'!AK180</f>
        <v>0</v>
      </c>
      <c r="AJ195" s="148">
        <f>'[1]GHG Dashboard Data - Inventory'!AL180</f>
        <v>0</v>
      </c>
      <c r="AK195" s="148">
        <f>'[1]GHG Dashboard Data - Inventory'!AM180</f>
        <v>0</v>
      </c>
      <c r="AL195" s="149">
        <f>'[1]GHG Dashboard Data - Inventory'!AN180</f>
        <v>0</v>
      </c>
      <c r="AM195" s="148">
        <f>'[1]GHG Dashboard Data - Inventory'!AO180</f>
        <v>0</v>
      </c>
      <c r="AN195" s="148">
        <f>'[1]GHG Dashboard Data - Inventory'!AP180</f>
        <v>0</v>
      </c>
      <c r="AO195" s="149">
        <f>'[1]GHG Dashboard Data - Inventory'!AQ180</f>
        <v>0</v>
      </c>
      <c r="AP195" s="148">
        <f>'[1]GHG Dashboard Data - Inventory'!AR180</f>
        <v>0</v>
      </c>
      <c r="AQ195" s="148">
        <f>'[1]GHG Dashboard Data - Inventory'!AS180</f>
        <v>0</v>
      </c>
      <c r="AR195" s="149">
        <f>'[1]GHG Dashboard Data - Inventory'!AT180</f>
        <v>0</v>
      </c>
      <c r="AS195" s="148">
        <f>'[1]GHG Dashboard Data - Inventory'!AU180</f>
        <v>0</v>
      </c>
      <c r="AT195" s="148">
        <f>'[1]GHG Dashboard Data - Inventory'!AV180</f>
        <v>0</v>
      </c>
      <c r="AU195" s="149">
        <f>'[1]GHG Dashboard Data - Inventory'!AW180</f>
        <v>0</v>
      </c>
      <c r="AV195" s="148">
        <f>'[1]GHG Dashboard Data - Inventory'!AX180</f>
        <v>0</v>
      </c>
      <c r="AW195" s="148">
        <f>'[1]GHG Dashboard Data - Inventory'!AY180</f>
        <v>0</v>
      </c>
      <c r="AX195" s="150">
        <f>'[1]GHG Dashboard Data - Inventory'!AZ180</f>
        <v>0</v>
      </c>
      <c r="AY195" s="148">
        <f>'[1]GHG Dashboard Data - Inventory'!BA180</f>
        <v>0</v>
      </c>
      <c r="AZ195" s="148">
        <f>'[1]GHG Dashboard Data - Inventory'!BB180</f>
        <v>0</v>
      </c>
      <c r="BA195" s="150">
        <f>'[1]GHG Dashboard Data - Inventory'!BC180</f>
        <v>0</v>
      </c>
      <c r="BB195" s="148">
        <f>'[1]GHG Dashboard Data - Inventory'!BD180</f>
        <v>0</v>
      </c>
      <c r="BC195" s="148">
        <f>'[1]GHG Dashboard Data - Inventory'!BE180</f>
        <v>0</v>
      </c>
      <c r="BD195" s="150">
        <f>'[1]GHG Dashboard Data - Inventory'!BF180</f>
        <v>0</v>
      </c>
      <c r="BE195" s="148">
        <f>'[1]GHG Dashboard Data - Inventory'!BG180</f>
        <v>0</v>
      </c>
      <c r="BF195" s="148">
        <f>'[1]GHG Dashboard Data - Inventory'!BH180</f>
        <v>0</v>
      </c>
      <c r="BG195" s="150">
        <f>'[1]GHG Dashboard Data - Inventory'!BI180</f>
        <v>0</v>
      </c>
      <c r="BH195" s="149">
        <f>'[1]GHG Dashboard Data - Inventory'!BJ180</f>
        <v>0</v>
      </c>
      <c r="BI195" s="149">
        <f>'[1]GHG Dashboard Data - Inventory'!BK180</f>
        <v>0</v>
      </c>
      <c r="BJ195" s="149">
        <f>'[1]GHG Dashboard Data - Inventory'!BL180</f>
        <v>0</v>
      </c>
      <c r="BK195" s="149">
        <f>'[1]GHG Dashboard Data - Inventory'!BM180</f>
        <v>0</v>
      </c>
      <c r="BL195" s="149">
        <f>'[1]GHG Dashboard Data - Inventory'!BN180</f>
        <v>0</v>
      </c>
      <c r="BM195" s="151">
        <f>'[1]GHG Dashboard Data - Inventory'!BO180</f>
        <v>0</v>
      </c>
      <c r="BN195" s="269">
        <f>'[1]GHG Dashboard Data - Inventory'!BP180</f>
        <v>0</v>
      </c>
      <c r="BO195" s="269">
        <f>'[1]GHG Dashboard Data - Inventory'!BQ180</f>
        <v>0</v>
      </c>
      <c r="BP195" s="269">
        <f>'[1]GHG Dashboard Data - Inventory'!BR180</f>
        <v>0</v>
      </c>
      <c r="BQ195" s="269">
        <f>'[1]GHG Dashboard Data - Inventory'!BS180</f>
        <v>0</v>
      </c>
      <c r="BR195" s="269">
        <f>'[1]GHG Dashboard Data - Inventory'!BT180</f>
        <v>0</v>
      </c>
      <c r="BS195" s="269">
        <f>'[1]GHG Dashboard Data - Inventory'!BU180</f>
        <v>0</v>
      </c>
      <c r="BT195" s="152" t="str">
        <f t="shared" si="116"/>
        <v>0_0</v>
      </c>
      <c r="BU195" s="152">
        <f>'[1]GHG Dashboard Data - Inventory'!BW180</f>
        <v>0</v>
      </c>
      <c r="BV195" s="152">
        <f>'[1]GHG Dashboard Data - Inventory'!BX180</f>
        <v>0</v>
      </c>
      <c r="BW195" s="152">
        <f>'[1]GHG Dashboard Data - Inventory'!BY180</f>
        <v>0</v>
      </c>
      <c r="BX195" s="152">
        <f>'[1]GHG Dashboard Data - Inventory'!BZ180</f>
        <v>0</v>
      </c>
      <c r="BY195" s="302">
        <f>'[1]GHG Dashboard Data - Inventory'!CA180</f>
        <v>0</v>
      </c>
      <c r="BZ195" s="302">
        <f>'[1]GHG Dashboard Data - Inventory'!CB180</f>
        <v>0</v>
      </c>
      <c r="CA195" s="302">
        <f>'[1]GHG Dashboard Data - Inventory'!CC180</f>
        <v>0</v>
      </c>
      <c r="CB195" s="303">
        <f>'[1]GHG Dashboard Data - Inventory'!CD180</f>
        <v>0</v>
      </c>
      <c r="CC195" s="303">
        <f>'[1]GHG Dashboard Data - Inventory'!CE180</f>
        <v>0</v>
      </c>
      <c r="CD195" s="303">
        <f>'[1]GHG Dashboard Data - Inventory'!CF180</f>
        <v>0</v>
      </c>
      <c r="CE195" s="303">
        <f>'[1]GHG Dashboard Data - Inventory'!CG180</f>
        <v>0</v>
      </c>
      <c r="CF195" s="303">
        <f>'[1]GHG Dashboard Data - Inventory'!CH180</f>
        <v>0</v>
      </c>
      <c r="CG195" s="304">
        <f>'[1]GHG Dashboard Data - Inventory'!CI180</f>
        <v>0</v>
      </c>
      <c r="CH195" s="304">
        <f>'[1]GHG Dashboard Data - Inventory'!CK180</f>
        <v>0</v>
      </c>
      <c r="CI195" s="304">
        <f>SUM('[1]GHG Dashboard Data - Inventory'!CL180:CM180)</f>
        <v>0</v>
      </c>
      <c r="CJ195" s="304">
        <f>'[1]GHG Dashboard Data - Inventory'!CN180</f>
        <v>0</v>
      </c>
      <c r="CK195" s="304">
        <f>'[1]GHG Dashboard Data - Inventory'!CO180</f>
        <v>0</v>
      </c>
      <c r="CL195" s="302">
        <f>'[1]GHG Dashboard Data - Inventory'!CP180</f>
        <v>0</v>
      </c>
      <c r="CM195" s="302">
        <f>'[1]GHG Dashboard Data - Inventory'!CQ180</f>
        <v>0</v>
      </c>
      <c r="CN195" s="302">
        <f>'[1]GHG Dashboard Data - Inventory'!CR180</f>
        <v>0</v>
      </c>
      <c r="CO195" s="302">
        <f>'[1]GHG Dashboard Data - Inventory'!CS180</f>
        <v>0</v>
      </c>
      <c r="CP195" s="302">
        <f>'[1]GHG Dashboard Data - Inventory'!CT180</f>
        <v>0</v>
      </c>
      <c r="CQ195" s="302">
        <f>'[1]GHG Dashboard Data - Inventory'!CU180</f>
        <v>0</v>
      </c>
      <c r="CR195" s="302">
        <f>'[1]GHG Dashboard Data - Inventory'!CV180</f>
        <v>0</v>
      </c>
      <c r="CS195" s="302">
        <f>'[1]GHG Dashboard Data - Inventory'!CW180</f>
        <v>0</v>
      </c>
      <c r="CT195" s="302">
        <f>'[1]GHG Dashboard Data - Inventory'!CX180</f>
        <v>0</v>
      </c>
      <c r="CU195" s="302">
        <f>'[1]GHG Dashboard Data - Inventory'!CY180</f>
        <v>0</v>
      </c>
      <c r="CV195" s="302">
        <f>'[1]GHG Dashboard Data - Inventory'!CZ180</f>
        <v>0</v>
      </c>
      <c r="CW195" s="302">
        <f>'[1]GHG Dashboard Data - Inventory'!DA180</f>
        <v>0</v>
      </c>
      <c r="CX195" s="302">
        <f>'[1]GHG Dashboard Data - Inventory'!DB180</f>
        <v>0</v>
      </c>
      <c r="CY195" s="302">
        <f>'[1]GHG Dashboard Data - Inventory'!DC180</f>
        <v>0</v>
      </c>
      <c r="CZ195" s="302">
        <f>'[1]GHG Dashboard Data - Inventory'!DD180</f>
        <v>0</v>
      </c>
      <c r="DA195" s="302">
        <f>'[1]GHG Dashboard Data - Inventory'!DE180</f>
        <v>0</v>
      </c>
      <c r="DB195" s="302">
        <f>'[1]GHG Dashboard Data - Inventory'!DF180</f>
        <v>0</v>
      </c>
      <c r="DC195" s="305">
        <f>'[1]GHG Dashboard Data - Inventory'!DG180</f>
        <v>0</v>
      </c>
      <c r="DD195" s="305">
        <f>'[1]GHG Dashboard Data - Inventory'!DH180</f>
        <v>0</v>
      </c>
      <c r="DE195" s="305">
        <f>'[1]GHG Dashboard Data - Inventory'!DI180</f>
        <v>0</v>
      </c>
      <c r="DF195" s="305">
        <f>'[1]GHG Dashboard Data - Inventory'!DJ180</f>
        <v>0</v>
      </c>
      <c r="DG195" s="305">
        <f>'[1]GHG Dashboard Data - Inventory'!DK180</f>
        <v>0</v>
      </c>
      <c r="DH195" s="305">
        <f>'[1]GHG Dashboard Data - Inventory'!DL180</f>
        <v>0</v>
      </c>
      <c r="DI195" s="305">
        <f>'[1]GHG Dashboard Data - Inventory'!DM180</f>
        <v>0</v>
      </c>
      <c r="DJ195" s="305">
        <f>'[1]GHG Dashboard Data - Inventory'!DN180</f>
        <v>0</v>
      </c>
      <c r="DK195" s="305">
        <f>'[1]GHG Dashboard Data - Inventory'!DO180</f>
        <v>0</v>
      </c>
      <c r="DL195" s="305">
        <f>'[1]GHG Dashboard Data - Inventory'!DP180</f>
        <v>0</v>
      </c>
      <c r="DM195" s="305">
        <f>'[1]GHG Dashboard Data - Inventory'!DQ180</f>
        <v>0</v>
      </c>
      <c r="DN195" s="305">
        <f>'[1]GHG Dashboard Data - Inventory'!DR180</f>
        <v>0</v>
      </c>
      <c r="DO195" s="305">
        <f>'[1]GHG Dashboard Data - Inventory'!DS180</f>
        <v>0</v>
      </c>
      <c r="DP195" s="305">
        <f>'[1]GHG Dashboard Data - Inventory'!DT180</f>
        <v>0</v>
      </c>
      <c r="DQ195" s="305">
        <f>'[1]GHG Dashboard Data - Inventory'!DU180</f>
        <v>0</v>
      </c>
      <c r="DR195" s="305">
        <f>'[1]GHG Dashboard Data - Inventory'!DV180</f>
        <v>0</v>
      </c>
      <c r="DS195" s="305">
        <f>'[1]GHG Dashboard Data - Inventory'!DW180</f>
        <v>0</v>
      </c>
      <c r="DT195" s="305">
        <f>'[1]GHG Dashboard Data - Inventory'!DX180</f>
        <v>0</v>
      </c>
      <c r="DU195" s="305">
        <f>'[1]GHG Dashboard Data - Inventory'!DY180</f>
        <v>0</v>
      </c>
      <c r="DV195" s="305">
        <f>'[1]GHG Dashboard Data - Inventory'!DZ180</f>
        <v>0</v>
      </c>
      <c r="DW195" s="305">
        <f>'[1]GHG Dashboard Data - Inventory'!EA180</f>
        <v>0</v>
      </c>
      <c r="DX195" s="305">
        <f>'[1]GHG Dashboard Data - Inventory'!EB180</f>
        <v>0</v>
      </c>
      <c r="DY195" s="306">
        <f>'[1]GHG Dashboard Data - Inventory'!EC180</f>
        <v>0</v>
      </c>
      <c r="DZ195" s="307">
        <f>'[1]GHG Dashboard Data - Inventory'!ED180</f>
        <v>0</v>
      </c>
      <c r="EA195" s="307">
        <f>'[1]GHG Dashboard Data - Inventory'!EE180</f>
        <v>0</v>
      </c>
      <c r="EB195" s="307">
        <f>'[1]GHG Dashboard Data - Inventory'!EF180</f>
        <v>0</v>
      </c>
      <c r="EC195" s="307">
        <f>'[1]GHG Dashboard Data - Inventory'!EG180</f>
        <v>0</v>
      </c>
      <c r="ED195" s="307">
        <f>'[1]GHG Dashboard Data - Inventory'!EH180</f>
        <v>0</v>
      </c>
      <c r="EE195" s="307">
        <f>'[1]GHG Dashboard Data - Inventory'!EI180</f>
        <v>0</v>
      </c>
      <c r="EF195" s="307">
        <f>'[1]GHG Dashboard Data - Inventory'!EJ180</f>
        <v>0</v>
      </c>
      <c r="EG195" s="307">
        <f>'[1]GHG Dashboard Data - Inventory'!EK180</f>
        <v>0</v>
      </c>
      <c r="EH195" s="307">
        <f>'[1]GHG Dashboard Data - Inventory'!EL180</f>
        <v>0</v>
      </c>
      <c r="EI195" s="307">
        <f>'[1]GHG Dashboard Data - Inventory'!EM180</f>
        <v>0</v>
      </c>
      <c r="EJ195" s="307">
        <f>'[1]GHG Dashboard Data - Inventory'!EN180</f>
        <v>0</v>
      </c>
      <c r="EK195" s="307">
        <f>'[1]GHG Dashboard Data - Inventory'!EO180</f>
        <v>0</v>
      </c>
      <c r="EL195" s="307">
        <f>'[1]GHG Dashboard Data - Inventory'!EP180</f>
        <v>0</v>
      </c>
      <c r="EM195" s="307">
        <f>'[1]GHG Dashboard Data - Inventory'!EQ180</f>
        <v>0</v>
      </c>
      <c r="EN195" s="307">
        <f>'[1]GHG Dashboard Data - Inventory'!ER180</f>
        <v>0</v>
      </c>
      <c r="EO195" s="307">
        <f>'[1]GHG Dashboard Data - Inventory'!ES180</f>
        <v>0</v>
      </c>
      <c r="EP195" s="307">
        <f>'[1]GHG Dashboard Data - Inventory'!ET180</f>
        <v>0</v>
      </c>
      <c r="EQ195" s="307">
        <f>'[1]GHG Dashboard Data - Inventory'!EU180</f>
        <v>0</v>
      </c>
      <c r="ER195" s="307">
        <f>'[1]GHG Dashboard Data - Inventory'!EV180</f>
        <v>0</v>
      </c>
      <c r="ES195" s="307">
        <f>'[1]GHG Dashboard Data - Inventory'!EW180</f>
        <v>0</v>
      </c>
      <c r="ET195" s="307">
        <f>'[1]GHG Dashboard Data - Inventory'!EX180</f>
        <v>0</v>
      </c>
      <c r="EU195" s="307">
        <f>'[1]GHG Dashboard Data - Inventory'!EY180</f>
        <v>0</v>
      </c>
      <c r="EV195" s="307">
        <f>'[1]GHG Dashboard Data - Inventory'!EZ180</f>
        <v>0</v>
      </c>
      <c r="EW195" s="308">
        <f t="shared" si="117"/>
        <v>0</v>
      </c>
      <c r="EX195" s="309">
        <f>'[1]GHG Dashboard Data - Inventory'!FA180</f>
        <v>0</v>
      </c>
      <c r="EY195" s="309">
        <f>'[1]GHG Dashboard Data - Inventory'!FB180</f>
        <v>0</v>
      </c>
      <c r="EZ195" s="309">
        <f>'[1]GHG Dashboard Data - Inventory'!FC180</f>
        <v>0</v>
      </c>
      <c r="FA195" s="309">
        <f>'[1]GHG Dashboard Data - Inventory'!FD180</f>
        <v>0</v>
      </c>
      <c r="FB195" s="309">
        <f>'[1]GHG Dashboard Data - Inventory'!FE180</f>
        <v>0</v>
      </c>
      <c r="FC195" s="309">
        <f>'[1]GHG Dashboard Data - Inventory'!FF180</f>
        <v>0</v>
      </c>
      <c r="FD195" s="309">
        <f>'[1]GHG Dashboard Data - Inventory'!FG180</f>
        <v>0</v>
      </c>
      <c r="FE195" s="309">
        <f>'[1]GHG Dashboard Data - Inventory'!FH180</f>
        <v>0</v>
      </c>
      <c r="FF195" s="309">
        <f>'[1]GHG Dashboard Data - Inventory'!B180</f>
        <v>0</v>
      </c>
      <c r="FG195" s="31" t="str">
        <f>IFERROR(VLOOKUP(E195,'Climate data-must not modify'!A:D,4,FALSE),"")</f>
        <v/>
      </c>
      <c r="FH195" s="31" t="str">
        <f t="shared" si="118"/>
        <v/>
      </c>
      <c r="FI195" s="31" t="str">
        <f t="shared" si="119"/>
        <v/>
      </c>
      <c r="FJ195" s="35"/>
    </row>
    <row r="196" spans="1:166" s="31" customFormat="1">
      <c r="A196" s="31">
        <f t="shared" si="113"/>
        <v>11</v>
      </c>
      <c r="B196" s="31">
        <f t="shared" si="114"/>
        <v>181</v>
      </c>
      <c r="C196" s="34" t="str">
        <f t="shared" si="115"/>
        <v>0_0</v>
      </c>
      <c r="D196" s="231">
        <f>'[1]GHG Dashboard Data - Inventory'!H181</f>
        <v>0</v>
      </c>
      <c r="E196" s="156">
        <f>'[1]GHG Dashboard Data - Inventory'!C181</f>
        <v>0</v>
      </c>
      <c r="F196" s="156">
        <f>'[1]GHG Dashboard Data - Inventory'!D181</f>
        <v>0</v>
      </c>
      <c r="G196" s="156">
        <f>'[1]GHG Dashboard Data - Inventory'!E181</f>
        <v>0</v>
      </c>
      <c r="H196" s="156">
        <f>'[1]GHG Dashboard Data - Inventory'!K181</f>
        <v>0</v>
      </c>
      <c r="I196" s="156">
        <f>'[1]GHG Dashboard Data - Inventory'!L181</f>
        <v>0</v>
      </c>
      <c r="J196" s="156">
        <f>'[1]GHG Dashboard Data - Inventory'!M181/1000000</f>
        <v>0</v>
      </c>
      <c r="K196" s="156">
        <f>'[1]GHG Dashboard Data - Inventory'!J181</f>
        <v>0</v>
      </c>
      <c r="L196" s="148">
        <f>'[1]GHG Dashboard Data - Inventory'!N181</f>
        <v>0</v>
      </c>
      <c r="M196" s="148">
        <f>'[1]GHG Dashboard Data - Inventory'!O181</f>
        <v>0</v>
      </c>
      <c r="N196" s="149">
        <f>'[1]GHG Dashboard Data - Inventory'!P181</f>
        <v>0</v>
      </c>
      <c r="O196" s="148">
        <f>'[1]GHG Dashboard Data - Inventory'!Q181</f>
        <v>0</v>
      </c>
      <c r="P196" s="148">
        <f>'[1]GHG Dashboard Data - Inventory'!R181</f>
        <v>0</v>
      </c>
      <c r="Q196" s="149">
        <f>'[1]GHG Dashboard Data - Inventory'!S181</f>
        <v>0</v>
      </c>
      <c r="R196" s="148">
        <f>'[1]GHG Dashboard Data - Inventory'!T181</f>
        <v>0</v>
      </c>
      <c r="S196" s="148">
        <f>'[1]GHG Dashboard Data - Inventory'!U181</f>
        <v>0</v>
      </c>
      <c r="T196" s="149">
        <f>'[1]GHG Dashboard Data - Inventory'!V181</f>
        <v>0</v>
      </c>
      <c r="U196" s="148">
        <f>'[1]GHG Dashboard Data - Inventory'!W181</f>
        <v>0</v>
      </c>
      <c r="V196" s="148">
        <f>'[1]GHG Dashboard Data - Inventory'!X181</f>
        <v>0</v>
      </c>
      <c r="W196" s="149">
        <f>'[1]GHG Dashboard Data - Inventory'!Y181</f>
        <v>0</v>
      </c>
      <c r="X196" s="150">
        <f>'[1]GHG Dashboard Data - Inventory'!Z181</f>
        <v>0</v>
      </c>
      <c r="Y196" s="148">
        <f>'[1]GHG Dashboard Data - Inventory'!AA181</f>
        <v>0</v>
      </c>
      <c r="Z196" s="148">
        <f>'[1]GHG Dashboard Data - Inventory'!AB181</f>
        <v>0</v>
      </c>
      <c r="AA196" s="149">
        <f>'[1]GHG Dashboard Data - Inventory'!AC181</f>
        <v>0</v>
      </c>
      <c r="AB196" s="148">
        <f>'[1]GHG Dashboard Data - Inventory'!AD181</f>
        <v>0</v>
      </c>
      <c r="AC196" s="148">
        <f>'[1]GHG Dashboard Data - Inventory'!AE181</f>
        <v>0</v>
      </c>
      <c r="AD196" s="149">
        <f>'[1]GHG Dashboard Data - Inventory'!AF181</f>
        <v>0</v>
      </c>
      <c r="AE196" s="148">
        <f>'[1]GHG Dashboard Data - Inventory'!AG181</f>
        <v>0</v>
      </c>
      <c r="AF196" s="148">
        <f>'[1]GHG Dashboard Data - Inventory'!AH181</f>
        <v>0</v>
      </c>
      <c r="AG196" s="148">
        <f>'[1]GHG Dashboard Data - Inventory'!AI181</f>
        <v>0</v>
      </c>
      <c r="AH196" s="148">
        <f>'[1]GHG Dashboard Data - Inventory'!AJ181</f>
        <v>0</v>
      </c>
      <c r="AI196" s="149">
        <f>'[1]GHG Dashboard Data - Inventory'!AK181</f>
        <v>0</v>
      </c>
      <c r="AJ196" s="148">
        <f>'[1]GHG Dashboard Data - Inventory'!AL181</f>
        <v>0</v>
      </c>
      <c r="AK196" s="148">
        <f>'[1]GHG Dashboard Data - Inventory'!AM181</f>
        <v>0</v>
      </c>
      <c r="AL196" s="149">
        <f>'[1]GHG Dashboard Data - Inventory'!AN181</f>
        <v>0</v>
      </c>
      <c r="AM196" s="148">
        <f>'[1]GHG Dashboard Data - Inventory'!AO181</f>
        <v>0</v>
      </c>
      <c r="AN196" s="148">
        <f>'[1]GHG Dashboard Data - Inventory'!AP181</f>
        <v>0</v>
      </c>
      <c r="AO196" s="149">
        <f>'[1]GHG Dashboard Data - Inventory'!AQ181</f>
        <v>0</v>
      </c>
      <c r="AP196" s="148">
        <f>'[1]GHG Dashboard Data - Inventory'!AR181</f>
        <v>0</v>
      </c>
      <c r="AQ196" s="148">
        <f>'[1]GHG Dashboard Data - Inventory'!AS181</f>
        <v>0</v>
      </c>
      <c r="AR196" s="149">
        <f>'[1]GHG Dashboard Data - Inventory'!AT181</f>
        <v>0</v>
      </c>
      <c r="AS196" s="148">
        <f>'[1]GHG Dashboard Data - Inventory'!AU181</f>
        <v>0</v>
      </c>
      <c r="AT196" s="148">
        <f>'[1]GHG Dashboard Data - Inventory'!AV181</f>
        <v>0</v>
      </c>
      <c r="AU196" s="149">
        <f>'[1]GHG Dashboard Data - Inventory'!AW181</f>
        <v>0</v>
      </c>
      <c r="AV196" s="148">
        <f>'[1]GHG Dashboard Data - Inventory'!AX181</f>
        <v>0</v>
      </c>
      <c r="AW196" s="148">
        <f>'[1]GHG Dashboard Data - Inventory'!AY181</f>
        <v>0</v>
      </c>
      <c r="AX196" s="150">
        <f>'[1]GHG Dashboard Data - Inventory'!AZ181</f>
        <v>0</v>
      </c>
      <c r="AY196" s="148">
        <f>'[1]GHG Dashboard Data - Inventory'!BA181</f>
        <v>0</v>
      </c>
      <c r="AZ196" s="148">
        <f>'[1]GHG Dashboard Data - Inventory'!BB181</f>
        <v>0</v>
      </c>
      <c r="BA196" s="150">
        <f>'[1]GHG Dashboard Data - Inventory'!BC181</f>
        <v>0</v>
      </c>
      <c r="BB196" s="148">
        <f>'[1]GHG Dashboard Data - Inventory'!BD181</f>
        <v>0</v>
      </c>
      <c r="BC196" s="148">
        <f>'[1]GHG Dashboard Data - Inventory'!BE181</f>
        <v>0</v>
      </c>
      <c r="BD196" s="150">
        <f>'[1]GHG Dashboard Data - Inventory'!BF181</f>
        <v>0</v>
      </c>
      <c r="BE196" s="148">
        <f>'[1]GHG Dashboard Data - Inventory'!BG181</f>
        <v>0</v>
      </c>
      <c r="BF196" s="148">
        <f>'[1]GHG Dashboard Data - Inventory'!BH181</f>
        <v>0</v>
      </c>
      <c r="BG196" s="150">
        <f>'[1]GHG Dashboard Data - Inventory'!BI181</f>
        <v>0</v>
      </c>
      <c r="BH196" s="149">
        <f>'[1]GHG Dashboard Data - Inventory'!BJ181</f>
        <v>0</v>
      </c>
      <c r="BI196" s="149">
        <f>'[1]GHG Dashboard Data - Inventory'!BK181</f>
        <v>0</v>
      </c>
      <c r="BJ196" s="149">
        <f>'[1]GHG Dashboard Data - Inventory'!BL181</f>
        <v>0</v>
      </c>
      <c r="BK196" s="149">
        <f>'[1]GHG Dashboard Data - Inventory'!BM181</f>
        <v>0</v>
      </c>
      <c r="BL196" s="149">
        <f>'[1]GHG Dashboard Data - Inventory'!BN181</f>
        <v>0</v>
      </c>
      <c r="BM196" s="151">
        <f>'[1]GHG Dashboard Data - Inventory'!BO181</f>
        <v>0</v>
      </c>
      <c r="BN196" s="269">
        <f>'[1]GHG Dashboard Data - Inventory'!BP181</f>
        <v>0</v>
      </c>
      <c r="BO196" s="269">
        <f>'[1]GHG Dashboard Data - Inventory'!BQ181</f>
        <v>0</v>
      </c>
      <c r="BP196" s="269">
        <f>'[1]GHG Dashboard Data - Inventory'!BR181</f>
        <v>0</v>
      </c>
      <c r="BQ196" s="269">
        <f>'[1]GHG Dashboard Data - Inventory'!BS181</f>
        <v>0</v>
      </c>
      <c r="BR196" s="269">
        <f>'[1]GHG Dashboard Data - Inventory'!BT181</f>
        <v>0</v>
      </c>
      <c r="BS196" s="269">
        <f>'[1]GHG Dashboard Data - Inventory'!BU181</f>
        <v>0</v>
      </c>
      <c r="BT196" s="152" t="str">
        <f t="shared" si="116"/>
        <v>0_0</v>
      </c>
      <c r="BU196" s="152">
        <f>'[1]GHG Dashboard Data - Inventory'!BW181</f>
        <v>0</v>
      </c>
      <c r="BV196" s="152">
        <f>'[1]GHG Dashboard Data - Inventory'!BX181</f>
        <v>0</v>
      </c>
      <c r="BW196" s="152">
        <f>'[1]GHG Dashboard Data - Inventory'!BY181</f>
        <v>0</v>
      </c>
      <c r="BX196" s="152">
        <f>'[1]GHG Dashboard Data - Inventory'!BZ181</f>
        <v>0</v>
      </c>
      <c r="BY196" s="302">
        <f>'[1]GHG Dashboard Data - Inventory'!CA181</f>
        <v>0</v>
      </c>
      <c r="BZ196" s="302">
        <f>'[1]GHG Dashboard Data - Inventory'!CB181</f>
        <v>0</v>
      </c>
      <c r="CA196" s="302">
        <f>'[1]GHG Dashboard Data - Inventory'!CC181</f>
        <v>0</v>
      </c>
      <c r="CB196" s="303">
        <f>'[1]GHG Dashboard Data - Inventory'!CD181</f>
        <v>0</v>
      </c>
      <c r="CC196" s="303">
        <f>'[1]GHG Dashboard Data - Inventory'!CE181</f>
        <v>0</v>
      </c>
      <c r="CD196" s="303">
        <f>'[1]GHG Dashboard Data - Inventory'!CF181</f>
        <v>0</v>
      </c>
      <c r="CE196" s="303">
        <f>'[1]GHG Dashboard Data - Inventory'!CG181</f>
        <v>0</v>
      </c>
      <c r="CF196" s="303">
        <f>'[1]GHG Dashboard Data - Inventory'!CH181</f>
        <v>0</v>
      </c>
      <c r="CG196" s="304">
        <f>'[1]GHG Dashboard Data - Inventory'!CI181</f>
        <v>0</v>
      </c>
      <c r="CH196" s="304">
        <f>'[1]GHG Dashboard Data - Inventory'!CK181</f>
        <v>0</v>
      </c>
      <c r="CI196" s="304">
        <f>SUM('[1]GHG Dashboard Data - Inventory'!CL181:CM181)</f>
        <v>0</v>
      </c>
      <c r="CJ196" s="304">
        <f>'[1]GHG Dashboard Data - Inventory'!CN181</f>
        <v>0</v>
      </c>
      <c r="CK196" s="304">
        <f>'[1]GHG Dashboard Data - Inventory'!CO181</f>
        <v>0</v>
      </c>
      <c r="CL196" s="302">
        <f>'[1]GHG Dashboard Data - Inventory'!CP181</f>
        <v>0</v>
      </c>
      <c r="CM196" s="302">
        <f>'[1]GHG Dashboard Data - Inventory'!CQ181</f>
        <v>0</v>
      </c>
      <c r="CN196" s="302">
        <f>'[1]GHG Dashboard Data - Inventory'!CR181</f>
        <v>0</v>
      </c>
      <c r="CO196" s="302">
        <f>'[1]GHG Dashboard Data - Inventory'!CS181</f>
        <v>0</v>
      </c>
      <c r="CP196" s="302">
        <f>'[1]GHG Dashboard Data - Inventory'!CT181</f>
        <v>0</v>
      </c>
      <c r="CQ196" s="302">
        <f>'[1]GHG Dashboard Data - Inventory'!CU181</f>
        <v>0</v>
      </c>
      <c r="CR196" s="302">
        <f>'[1]GHG Dashboard Data - Inventory'!CV181</f>
        <v>0</v>
      </c>
      <c r="CS196" s="302">
        <f>'[1]GHG Dashboard Data - Inventory'!CW181</f>
        <v>0</v>
      </c>
      <c r="CT196" s="302">
        <f>'[1]GHG Dashboard Data - Inventory'!CX181</f>
        <v>0</v>
      </c>
      <c r="CU196" s="302">
        <f>'[1]GHG Dashboard Data - Inventory'!CY181</f>
        <v>0</v>
      </c>
      <c r="CV196" s="302">
        <f>'[1]GHG Dashboard Data - Inventory'!CZ181</f>
        <v>0</v>
      </c>
      <c r="CW196" s="302">
        <f>'[1]GHG Dashboard Data - Inventory'!DA181</f>
        <v>0</v>
      </c>
      <c r="CX196" s="302">
        <f>'[1]GHG Dashboard Data - Inventory'!DB181</f>
        <v>0</v>
      </c>
      <c r="CY196" s="302">
        <f>'[1]GHG Dashboard Data - Inventory'!DC181</f>
        <v>0</v>
      </c>
      <c r="CZ196" s="302">
        <f>'[1]GHG Dashboard Data - Inventory'!DD181</f>
        <v>0</v>
      </c>
      <c r="DA196" s="302">
        <f>'[1]GHG Dashboard Data - Inventory'!DE181</f>
        <v>0</v>
      </c>
      <c r="DB196" s="302">
        <f>'[1]GHG Dashboard Data - Inventory'!DF181</f>
        <v>0</v>
      </c>
      <c r="DC196" s="305">
        <f>'[1]GHG Dashboard Data - Inventory'!DG181</f>
        <v>0</v>
      </c>
      <c r="DD196" s="305">
        <f>'[1]GHG Dashboard Data - Inventory'!DH181</f>
        <v>0</v>
      </c>
      <c r="DE196" s="305">
        <f>'[1]GHG Dashboard Data - Inventory'!DI181</f>
        <v>0</v>
      </c>
      <c r="DF196" s="305">
        <f>'[1]GHG Dashboard Data - Inventory'!DJ181</f>
        <v>0</v>
      </c>
      <c r="DG196" s="305">
        <f>'[1]GHG Dashboard Data - Inventory'!DK181</f>
        <v>0</v>
      </c>
      <c r="DH196" s="305">
        <f>'[1]GHG Dashboard Data - Inventory'!DL181</f>
        <v>0</v>
      </c>
      <c r="DI196" s="305">
        <f>'[1]GHG Dashboard Data - Inventory'!DM181</f>
        <v>0</v>
      </c>
      <c r="DJ196" s="305">
        <f>'[1]GHG Dashboard Data - Inventory'!DN181</f>
        <v>0</v>
      </c>
      <c r="DK196" s="305">
        <f>'[1]GHG Dashboard Data - Inventory'!DO181</f>
        <v>0</v>
      </c>
      <c r="DL196" s="305">
        <f>'[1]GHG Dashboard Data - Inventory'!DP181</f>
        <v>0</v>
      </c>
      <c r="DM196" s="305">
        <f>'[1]GHG Dashboard Data - Inventory'!DQ181</f>
        <v>0</v>
      </c>
      <c r="DN196" s="305">
        <f>'[1]GHG Dashboard Data - Inventory'!DR181</f>
        <v>0</v>
      </c>
      <c r="DO196" s="305">
        <f>'[1]GHG Dashboard Data - Inventory'!DS181</f>
        <v>0</v>
      </c>
      <c r="DP196" s="305">
        <f>'[1]GHG Dashboard Data - Inventory'!DT181</f>
        <v>0</v>
      </c>
      <c r="DQ196" s="305">
        <f>'[1]GHG Dashboard Data - Inventory'!DU181</f>
        <v>0</v>
      </c>
      <c r="DR196" s="305">
        <f>'[1]GHG Dashboard Data - Inventory'!DV181</f>
        <v>0</v>
      </c>
      <c r="DS196" s="305">
        <f>'[1]GHG Dashboard Data - Inventory'!DW181</f>
        <v>0</v>
      </c>
      <c r="DT196" s="305">
        <f>'[1]GHG Dashboard Data - Inventory'!DX181</f>
        <v>0</v>
      </c>
      <c r="DU196" s="305">
        <f>'[1]GHG Dashboard Data - Inventory'!DY181</f>
        <v>0</v>
      </c>
      <c r="DV196" s="305">
        <f>'[1]GHG Dashboard Data - Inventory'!DZ181</f>
        <v>0</v>
      </c>
      <c r="DW196" s="305">
        <f>'[1]GHG Dashboard Data - Inventory'!EA181</f>
        <v>0</v>
      </c>
      <c r="DX196" s="305">
        <f>'[1]GHG Dashboard Data - Inventory'!EB181</f>
        <v>0</v>
      </c>
      <c r="DY196" s="306">
        <f>'[1]GHG Dashboard Data - Inventory'!EC181</f>
        <v>0</v>
      </c>
      <c r="DZ196" s="307">
        <f>'[1]GHG Dashboard Data - Inventory'!ED181</f>
        <v>0</v>
      </c>
      <c r="EA196" s="307">
        <f>'[1]GHG Dashboard Data - Inventory'!EE181</f>
        <v>0</v>
      </c>
      <c r="EB196" s="307">
        <f>'[1]GHG Dashboard Data - Inventory'!EF181</f>
        <v>0</v>
      </c>
      <c r="EC196" s="307">
        <f>'[1]GHG Dashboard Data - Inventory'!EG181</f>
        <v>0</v>
      </c>
      <c r="ED196" s="307">
        <f>'[1]GHG Dashboard Data - Inventory'!EH181</f>
        <v>0</v>
      </c>
      <c r="EE196" s="307">
        <f>'[1]GHG Dashboard Data - Inventory'!EI181</f>
        <v>0</v>
      </c>
      <c r="EF196" s="307">
        <f>'[1]GHG Dashboard Data - Inventory'!EJ181</f>
        <v>0</v>
      </c>
      <c r="EG196" s="307">
        <f>'[1]GHG Dashboard Data - Inventory'!EK181</f>
        <v>0</v>
      </c>
      <c r="EH196" s="307">
        <f>'[1]GHG Dashboard Data - Inventory'!EL181</f>
        <v>0</v>
      </c>
      <c r="EI196" s="307">
        <f>'[1]GHG Dashboard Data - Inventory'!EM181</f>
        <v>0</v>
      </c>
      <c r="EJ196" s="307">
        <f>'[1]GHG Dashboard Data - Inventory'!EN181</f>
        <v>0</v>
      </c>
      <c r="EK196" s="307">
        <f>'[1]GHG Dashboard Data - Inventory'!EO181</f>
        <v>0</v>
      </c>
      <c r="EL196" s="307">
        <f>'[1]GHG Dashboard Data - Inventory'!EP181</f>
        <v>0</v>
      </c>
      <c r="EM196" s="307">
        <f>'[1]GHG Dashboard Data - Inventory'!EQ181</f>
        <v>0</v>
      </c>
      <c r="EN196" s="307">
        <f>'[1]GHG Dashboard Data - Inventory'!ER181</f>
        <v>0</v>
      </c>
      <c r="EO196" s="307">
        <f>'[1]GHG Dashboard Data - Inventory'!ES181</f>
        <v>0</v>
      </c>
      <c r="EP196" s="307">
        <f>'[1]GHG Dashboard Data - Inventory'!ET181</f>
        <v>0</v>
      </c>
      <c r="EQ196" s="307">
        <f>'[1]GHG Dashboard Data - Inventory'!EU181</f>
        <v>0</v>
      </c>
      <c r="ER196" s="307">
        <f>'[1]GHG Dashboard Data - Inventory'!EV181</f>
        <v>0</v>
      </c>
      <c r="ES196" s="307">
        <f>'[1]GHG Dashboard Data - Inventory'!EW181</f>
        <v>0</v>
      </c>
      <c r="ET196" s="307">
        <f>'[1]GHG Dashboard Data - Inventory'!EX181</f>
        <v>0</v>
      </c>
      <c r="EU196" s="307">
        <f>'[1]GHG Dashboard Data - Inventory'!EY181</f>
        <v>0</v>
      </c>
      <c r="EV196" s="307">
        <f>'[1]GHG Dashboard Data - Inventory'!EZ181</f>
        <v>0</v>
      </c>
      <c r="EW196" s="308">
        <f t="shared" si="117"/>
        <v>0</v>
      </c>
      <c r="EX196" s="309">
        <f>'[1]GHG Dashboard Data - Inventory'!FA181</f>
        <v>0</v>
      </c>
      <c r="EY196" s="309">
        <f>'[1]GHG Dashboard Data - Inventory'!FB181</f>
        <v>0</v>
      </c>
      <c r="EZ196" s="309">
        <f>'[1]GHG Dashboard Data - Inventory'!FC181</f>
        <v>0</v>
      </c>
      <c r="FA196" s="309">
        <f>'[1]GHG Dashboard Data - Inventory'!FD181</f>
        <v>0</v>
      </c>
      <c r="FB196" s="309">
        <f>'[1]GHG Dashboard Data - Inventory'!FE181</f>
        <v>0</v>
      </c>
      <c r="FC196" s="309">
        <f>'[1]GHG Dashboard Data - Inventory'!FF181</f>
        <v>0</v>
      </c>
      <c r="FD196" s="309">
        <f>'[1]GHG Dashboard Data - Inventory'!FG181</f>
        <v>0</v>
      </c>
      <c r="FE196" s="309">
        <f>'[1]GHG Dashboard Data - Inventory'!FH181</f>
        <v>0</v>
      </c>
      <c r="FF196" s="309">
        <f>'[1]GHG Dashboard Data - Inventory'!B181</f>
        <v>0</v>
      </c>
      <c r="FG196" s="31" t="str">
        <f>IFERROR(VLOOKUP(E196,'Climate data-must not modify'!A:D,4,FALSE),"")</f>
        <v/>
      </c>
      <c r="FH196" s="31" t="str">
        <f t="shared" si="118"/>
        <v/>
      </c>
      <c r="FI196" s="31" t="str">
        <f t="shared" si="119"/>
        <v/>
      </c>
      <c r="FJ196" s="35"/>
    </row>
    <row r="197" spans="1:166" s="31" customFormat="1">
      <c r="A197" s="31">
        <f t="shared" si="113"/>
        <v>11</v>
      </c>
      <c r="B197" s="31">
        <f t="shared" si="114"/>
        <v>182</v>
      </c>
      <c r="C197" s="34" t="str">
        <f t="shared" si="115"/>
        <v>0_0</v>
      </c>
      <c r="D197" s="231">
        <f>'[1]GHG Dashboard Data - Inventory'!H182</f>
        <v>0</v>
      </c>
      <c r="E197" s="156">
        <f>'[1]GHG Dashboard Data - Inventory'!C182</f>
        <v>0</v>
      </c>
      <c r="F197" s="156">
        <f>'[1]GHG Dashboard Data - Inventory'!D182</f>
        <v>0</v>
      </c>
      <c r="G197" s="156">
        <f>'[1]GHG Dashboard Data - Inventory'!E182</f>
        <v>0</v>
      </c>
      <c r="H197" s="156">
        <f>'[1]GHG Dashboard Data - Inventory'!K182</f>
        <v>0</v>
      </c>
      <c r="I197" s="156">
        <f>'[1]GHG Dashboard Data - Inventory'!L182</f>
        <v>0</v>
      </c>
      <c r="J197" s="156">
        <f>'[1]GHG Dashboard Data - Inventory'!M182/1000000</f>
        <v>0</v>
      </c>
      <c r="K197" s="156">
        <f>'[1]GHG Dashboard Data - Inventory'!J182</f>
        <v>0</v>
      </c>
      <c r="L197" s="148">
        <f>'[1]GHG Dashboard Data - Inventory'!N182</f>
        <v>0</v>
      </c>
      <c r="M197" s="148">
        <f>'[1]GHG Dashboard Data - Inventory'!O182</f>
        <v>0</v>
      </c>
      <c r="N197" s="149">
        <f>'[1]GHG Dashboard Data - Inventory'!P182</f>
        <v>0</v>
      </c>
      <c r="O197" s="148">
        <f>'[1]GHG Dashboard Data - Inventory'!Q182</f>
        <v>0</v>
      </c>
      <c r="P197" s="148">
        <f>'[1]GHG Dashboard Data - Inventory'!R182</f>
        <v>0</v>
      </c>
      <c r="Q197" s="149">
        <f>'[1]GHG Dashboard Data - Inventory'!S182</f>
        <v>0</v>
      </c>
      <c r="R197" s="148">
        <f>'[1]GHG Dashboard Data - Inventory'!T182</f>
        <v>0</v>
      </c>
      <c r="S197" s="148">
        <f>'[1]GHG Dashboard Data - Inventory'!U182</f>
        <v>0</v>
      </c>
      <c r="T197" s="149">
        <f>'[1]GHG Dashboard Data - Inventory'!V182</f>
        <v>0</v>
      </c>
      <c r="U197" s="148">
        <f>'[1]GHG Dashboard Data - Inventory'!W182</f>
        <v>0</v>
      </c>
      <c r="V197" s="148">
        <f>'[1]GHG Dashboard Data - Inventory'!X182</f>
        <v>0</v>
      </c>
      <c r="W197" s="149">
        <f>'[1]GHG Dashboard Data - Inventory'!Y182</f>
        <v>0</v>
      </c>
      <c r="X197" s="150">
        <f>'[1]GHG Dashboard Data - Inventory'!Z182</f>
        <v>0</v>
      </c>
      <c r="Y197" s="148">
        <f>'[1]GHG Dashboard Data - Inventory'!AA182</f>
        <v>0</v>
      </c>
      <c r="Z197" s="148">
        <f>'[1]GHG Dashboard Data - Inventory'!AB182</f>
        <v>0</v>
      </c>
      <c r="AA197" s="149">
        <f>'[1]GHG Dashboard Data - Inventory'!AC182</f>
        <v>0</v>
      </c>
      <c r="AB197" s="148">
        <f>'[1]GHG Dashboard Data - Inventory'!AD182</f>
        <v>0</v>
      </c>
      <c r="AC197" s="148">
        <f>'[1]GHG Dashboard Data - Inventory'!AE182</f>
        <v>0</v>
      </c>
      <c r="AD197" s="149">
        <f>'[1]GHG Dashboard Data - Inventory'!AF182</f>
        <v>0</v>
      </c>
      <c r="AE197" s="148">
        <f>'[1]GHG Dashboard Data - Inventory'!AG182</f>
        <v>0</v>
      </c>
      <c r="AF197" s="148">
        <f>'[1]GHG Dashboard Data - Inventory'!AH182</f>
        <v>0</v>
      </c>
      <c r="AG197" s="148">
        <f>'[1]GHG Dashboard Data - Inventory'!AI182</f>
        <v>0</v>
      </c>
      <c r="AH197" s="148">
        <f>'[1]GHG Dashboard Data - Inventory'!AJ182</f>
        <v>0</v>
      </c>
      <c r="AI197" s="149">
        <f>'[1]GHG Dashboard Data - Inventory'!AK182</f>
        <v>0</v>
      </c>
      <c r="AJ197" s="148">
        <f>'[1]GHG Dashboard Data - Inventory'!AL182</f>
        <v>0</v>
      </c>
      <c r="AK197" s="148">
        <f>'[1]GHG Dashboard Data - Inventory'!AM182</f>
        <v>0</v>
      </c>
      <c r="AL197" s="149">
        <f>'[1]GHG Dashboard Data - Inventory'!AN182</f>
        <v>0</v>
      </c>
      <c r="AM197" s="148">
        <f>'[1]GHG Dashboard Data - Inventory'!AO182</f>
        <v>0</v>
      </c>
      <c r="AN197" s="148">
        <f>'[1]GHG Dashboard Data - Inventory'!AP182</f>
        <v>0</v>
      </c>
      <c r="AO197" s="149">
        <f>'[1]GHG Dashboard Data - Inventory'!AQ182</f>
        <v>0</v>
      </c>
      <c r="AP197" s="148">
        <f>'[1]GHG Dashboard Data - Inventory'!AR182</f>
        <v>0</v>
      </c>
      <c r="AQ197" s="148">
        <f>'[1]GHG Dashboard Data - Inventory'!AS182</f>
        <v>0</v>
      </c>
      <c r="AR197" s="149">
        <f>'[1]GHG Dashboard Data - Inventory'!AT182</f>
        <v>0</v>
      </c>
      <c r="AS197" s="148">
        <f>'[1]GHG Dashboard Data - Inventory'!AU182</f>
        <v>0</v>
      </c>
      <c r="AT197" s="148">
        <f>'[1]GHG Dashboard Data - Inventory'!AV182</f>
        <v>0</v>
      </c>
      <c r="AU197" s="149">
        <f>'[1]GHG Dashboard Data - Inventory'!AW182</f>
        <v>0</v>
      </c>
      <c r="AV197" s="148">
        <f>'[1]GHG Dashboard Data - Inventory'!AX182</f>
        <v>0</v>
      </c>
      <c r="AW197" s="148">
        <f>'[1]GHG Dashboard Data - Inventory'!AY182</f>
        <v>0</v>
      </c>
      <c r="AX197" s="150">
        <f>'[1]GHG Dashboard Data - Inventory'!AZ182</f>
        <v>0</v>
      </c>
      <c r="AY197" s="148">
        <f>'[1]GHG Dashboard Data - Inventory'!BA182</f>
        <v>0</v>
      </c>
      <c r="AZ197" s="148">
        <f>'[1]GHG Dashboard Data - Inventory'!BB182</f>
        <v>0</v>
      </c>
      <c r="BA197" s="150">
        <f>'[1]GHG Dashboard Data - Inventory'!BC182</f>
        <v>0</v>
      </c>
      <c r="BB197" s="148">
        <f>'[1]GHG Dashboard Data - Inventory'!BD182</f>
        <v>0</v>
      </c>
      <c r="BC197" s="148">
        <f>'[1]GHG Dashboard Data - Inventory'!BE182</f>
        <v>0</v>
      </c>
      <c r="BD197" s="150">
        <f>'[1]GHG Dashboard Data - Inventory'!BF182</f>
        <v>0</v>
      </c>
      <c r="BE197" s="148">
        <f>'[1]GHG Dashboard Data - Inventory'!BG182</f>
        <v>0</v>
      </c>
      <c r="BF197" s="148">
        <f>'[1]GHG Dashboard Data - Inventory'!BH182</f>
        <v>0</v>
      </c>
      <c r="BG197" s="150">
        <f>'[1]GHG Dashboard Data - Inventory'!BI182</f>
        <v>0</v>
      </c>
      <c r="BH197" s="149">
        <f>'[1]GHG Dashboard Data - Inventory'!BJ182</f>
        <v>0</v>
      </c>
      <c r="BI197" s="149">
        <f>'[1]GHG Dashboard Data - Inventory'!BK182</f>
        <v>0</v>
      </c>
      <c r="BJ197" s="149">
        <f>'[1]GHG Dashboard Data - Inventory'!BL182</f>
        <v>0</v>
      </c>
      <c r="BK197" s="149">
        <f>'[1]GHG Dashboard Data - Inventory'!BM182</f>
        <v>0</v>
      </c>
      <c r="BL197" s="149">
        <f>'[1]GHG Dashboard Data - Inventory'!BN182</f>
        <v>0</v>
      </c>
      <c r="BM197" s="151">
        <f>'[1]GHG Dashboard Data - Inventory'!BO182</f>
        <v>0</v>
      </c>
      <c r="BN197" s="269">
        <f>'[1]GHG Dashboard Data - Inventory'!BP182</f>
        <v>0</v>
      </c>
      <c r="BO197" s="269">
        <f>'[1]GHG Dashboard Data - Inventory'!BQ182</f>
        <v>0</v>
      </c>
      <c r="BP197" s="269">
        <f>'[1]GHG Dashboard Data - Inventory'!BR182</f>
        <v>0</v>
      </c>
      <c r="BQ197" s="269">
        <f>'[1]GHG Dashboard Data - Inventory'!BS182</f>
        <v>0</v>
      </c>
      <c r="BR197" s="269">
        <f>'[1]GHG Dashboard Data - Inventory'!BT182</f>
        <v>0</v>
      </c>
      <c r="BS197" s="269">
        <f>'[1]GHG Dashboard Data - Inventory'!BU182</f>
        <v>0</v>
      </c>
      <c r="BT197" s="152" t="str">
        <f t="shared" si="116"/>
        <v>0_0</v>
      </c>
      <c r="BU197" s="152">
        <f>'[1]GHG Dashboard Data - Inventory'!BW182</f>
        <v>0</v>
      </c>
      <c r="BV197" s="152">
        <f>'[1]GHG Dashboard Data - Inventory'!BX182</f>
        <v>0</v>
      </c>
      <c r="BW197" s="152">
        <f>'[1]GHG Dashboard Data - Inventory'!BY182</f>
        <v>0</v>
      </c>
      <c r="BX197" s="152">
        <f>'[1]GHG Dashboard Data - Inventory'!BZ182</f>
        <v>0</v>
      </c>
      <c r="BY197" s="302">
        <f>'[1]GHG Dashboard Data - Inventory'!CA182</f>
        <v>0</v>
      </c>
      <c r="BZ197" s="302">
        <f>'[1]GHG Dashboard Data - Inventory'!CB182</f>
        <v>0</v>
      </c>
      <c r="CA197" s="302">
        <f>'[1]GHG Dashboard Data - Inventory'!CC182</f>
        <v>0</v>
      </c>
      <c r="CB197" s="303">
        <f>'[1]GHG Dashboard Data - Inventory'!CD182</f>
        <v>0</v>
      </c>
      <c r="CC197" s="303">
        <f>'[1]GHG Dashboard Data - Inventory'!CE182</f>
        <v>0</v>
      </c>
      <c r="CD197" s="303">
        <f>'[1]GHG Dashboard Data - Inventory'!CF182</f>
        <v>0</v>
      </c>
      <c r="CE197" s="303">
        <f>'[1]GHG Dashboard Data - Inventory'!CG182</f>
        <v>0</v>
      </c>
      <c r="CF197" s="303">
        <f>'[1]GHG Dashboard Data - Inventory'!CH182</f>
        <v>0</v>
      </c>
      <c r="CG197" s="304">
        <f>'[1]GHG Dashboard Data - Inventory'!CI182</f>
        <v>0</v>
      </c>
      <c r="CH197" s="304">
        <f>'[1]GHG Dashboard Data - Inventory'!CK182</f>
        <v>0</v>
      </c>
      <c r="CI197" s="304">
        <f>SUM('[1]GHG Dashboard Data - Inventory'!CL182:CM182)</f>
        <v>0</v>
      </c>
      <c r="CJ197" s="304">
        <f>'[1]GHG Dashboard Data - Inventory'!CN182</f>
        <v>0</v>
      </c>
      <c r="CK197" s="304">
        <f>'[1]GHG Dashboard Data - Inventory'!CO182</f>
        <v>0</v>
      </c>
      <c r="CL197" s="302">
        <f>'[1]GHG Dashboard Data - Inventory'!CP182</f>
        <v>0</v>
      </c>
      <c r="CM197" s="302">
        <f>'[1]GHG Dashboard Data - Inventory'!CQ182</f>
        <v>0</v>
      </c>
      <c r="CN197" s="302">
        <f>'[1]GHG Dashboard Data - Inventory'!CR182</f>
        <v>0</v>
      </c>
      <c r="CO197" s="302">
        <f>'[1]GHG Dashboard Data - Inventory'!CS182</f>
        <v>0</v>
      </c>
      <c r="CP197" s="302">
        <f>'[1]GHG Dashboard Data - Inventory'!CT182</f>
        <v>0</v>
      </c>
      <c r="CQ197" s="302">
        <f>'[1]GHG Dashboard Data - Inventory'!CU182</f>
        <v>0</v>
      </c>
      <c r="CR197" s="302">
        <f>'[1]GHG Dashboard Data - Inventory'!CV182</f>
        <v>0</v>
      </c>
      <c r="CS197" s="302">
        <f>'[1]GHG Dashboard Data - Inventory'!CW182</f>
        <v>0</v>
      </c>
      <c r="CT197" s="302">
        <f>'[1]GHG Dashboard Data - Inventory'!CX182</f>
        <v>0</v>
      </c>
      <c r="CU197" s="302">
        <f>'[1]GHG Dashboard Data - Inventory'!CY182</f>
        <v>0</v>
      </c>
      <c r="CV197" s="302">
        <f>'[1]GHG Dashboard Data - Inventory'!CZ182</f>
        <v>0</v>
      </c>
      <c r="CW197" s="302">
        <f>'[1]GHG Dashboard Data - Inventory'!DA182</f>
        <v>0</v>
      </c>
      <c r="CX197" s="302">
        <f>'[1]GHG Dashboard Data - Inventory'!DB182</f>
        <v>0</v>
      </c>
      <c r="CY197" s="302">
        <f>'[1]GHG Dashboard Data - Inventory'!DC182</f>
        <v>0</v>
      </c>
      <c r="CZ197" s="302">
        <f>'[1]GHG Dashboard Data - Inventory'!DD182</f>
        <v>0</v>
      </c>
      <c r="DA197" s="302">
        <f>'[1]GHG Dashboard Data - Inventory'!DE182</f>
        <v>0</v>
      </c>
      <c r="DB197" s="302">
        <f>'[1]GHG Dashboard Data - Inventory'!DF182</f>
        <v>0</v>
      </c>
      <c r="DC197" s="305">
        <f>'[1]GHG Dashboard Data - Inventory'!DG182</f>
        <v>0</v>
      </c>
      <c r="DD197" s="305">
        <f>'[1]GHG Dashboard Data - Inventory'!DH182</f>
        <v>0</v>
      </c>
      <c r="DE197" s="305">
        <f>'[1]GHG Dashboard Data - Inventory'!DI182</f>
        <v>0</v>
      </c>
      <c r="DF197" s="305">
        <f>'[1]GHG Dashboard Data - Inventory'!DJ182</f>
        <v>0</v>
      </c>
      <c r="DG197" s="305">
        <f>'[1]GHG Dashboard Data - Inventory'!DK182</f>
        <v>0</v>
      </c>
      <c r="DH197" s="305">
        <f>'[1]GHG Dashboard Data - Inventory'!DL182</f>
        <v>0</v>
      </c>
      <c r="DI197" s="305">
        <f>'[1]GHG Dashboard Data - Inventory'!DM182</f>
        <v>0</v>
      </c>
      <c r="DJ197" s="305">
        <f>'[1]GHG Dashboard Data - Inventory'!DN182</f>
        <v>0</v>
      </c>
      <c r="DK197" s="305">
        <f>'[1]GHG Dashboard Data - Inventory'!DO182</f>
        <v>0</v>
      </c>
      <c r="DL197" s="305">
        <f>'[1]GHG Dashboard Data - Inventory'!DP182</f>
        <v>0</v>
      </c>
      <c r="DM197" s="305">
        <f>'[1]GHG Dashboard Data - Inventory'!DQ182</f>
        <v>0</v>
      </c>
      <c r="DN197" s="305">
        <f>'[1]GHG Dashboard Data - Inventory'!DR182</f>
        <v>0</v>
      </c>
      <c r="DO197" s="305">
        <f>'[1]GHG Dashboard Data - Inventory'!DS182</f>
        <v>0</v>
      </c>
      <c r="DP197" s="305">
        <f>'[1]GHG Dashboard Data - Inventory'!DT182</f>
        <v>0</v>
      </c>
      <c r="DQ197" s="305">
        <f>'[1]GHG Dashboard Data - Inventory'!DU182</f>
        <v>0</v>
      </c>
      <c r="DR197" s="305">
        <f>'[1]GHG Dashboard Data - Inventory'!DV182</f>
        <v>0</v>
      </c>
      <c r="DS197" s="305">
        <f>'[1]GHG Dashboard Data - Inventory'!DW182</f>
        <v>0</v>
      </c>
      <c r="DT197" s="305">
        <f>'[1]GHG Dashboard Data - Inventory'!DX182</f>
        <v>0</v>
      </c>
      <c r="DU197" s="305">
        <f>'[1]GHG Dashboard Data - Inventory'!DY182</f>
        <v>0</v>
      </c>
      <c r="DV197" s="305">
        <f>'[1]GHG Dashboard Data - Inventory'!DZ182</f>
        <v>0</v>
      </c>
      <c r="DW197" s="305">
        <f>'[1]GHG Dashboard Data - Inventory'!EA182</f>
        <v>0</v>
      </c>
      <c r="DX197" s="305">
        <f>'[1]GHG Dashboard Data - Inventory'!EB182</f>
        <v>0</v>
      </c>
      <c r="DY197" s="306">
        <f>'[1]GHG Dashboard Data - Inventory'!EC182</f>
        <v>0</v>
      </c>
      <c r="DZ197" s="307">
        <f>'[1]GHG Dashboard Data - Inventory'!ED182</f>
        <v>0</v>
      </c>
      <c r="EA197" s="307">
        <f>'[1]GHG Dashboard Data - Inventory'!EE182</f>
        <v>0</v>
      </c>
      <c r="EB197" s="307">
        <f>'[1]GHG Dashboard Data - Inventory'!EF182</f>
        <v>0</v>
      </c>
      <c r="EC197" s="307">
        <f>'[1]GHG Dashboard Data - Inventory'!EG182</f>
        <v>0</v>
      </c>
      <c r="ED197" s="307">
        <f>'[1]GHG Dashboard Data - Inventory'!EH182</f>
        <v>0</v>
      </c>
      <c r="EE197" s="307">
        <f>'[1]GHG Dashboard Data - Inventory'!EI182</f>
        <v>0</v>
      </c>
      <c r="EF197" s="307">
        <f>'[1]GHG Dashboard Data - Inventory'!EJ182</f>
        <v>0</v>
      </c>
      <c r="EG197" s="307">
        <f>'[1]GHG Dashboard Data - Inventory'!EK182</f>
        <v>0</v>
      </c>
      <c r="EH197" s="307">
        <f>'[1]GHG Dashboard Data - Inventory'!EL182</f>
        <v>0</v>
      </c>
      <c r="EI197" s="307">
        <f>'[1]GHG Dashboard Data - Inventory'!EM182</f>
        <v>0</v>
      </c>
      <c r="EJ197" s="307">
        <f>'[1]GHG Dashboard Data - Inventory'!EN182</f>
        <v>0</v>
      </c>
      <c r="EK197" s="307">
        <f>'[1]GHG Dashboard Data - Inventory'!EO182</f>
        <v>0</v>
      </c>
      <c r="EL197" s="307">
        <f>'[1]GHG Dashboard Data - Inventory'!EP182</f>
        <v>0</v>
      </c>
      <c r="EM197" s="307">
        <f>'[1]GHG Dashboard Data - Inventory'!EQ182</f>
        <v>0</v>
      </c>
      <c r="EN197" s="307">
        <f>'[1]GHG Dashboard Data - Inventory'!ER182</f>
        <v>0</v>
      </c>
      <c r="EO197" s="307">
        <f>'[1]GHG Dashboard Data - Inventory'!ES182</f>
        <v>0</v>
      </c>
      <c r="EP197" s="307">
        <f>'[1]GHG Dashboard Data - Inventory'!ET182</f>
        <v>0</v>
      </c>
      <c r="EQ197" s="307">
        <f>'[1]GHG Dashboard Data - Inventory'!EU182</f>
        <v>0</v>
      </c>
      <c r="ER197" s="307">
        <f>'[1]GHG Dashboard Data - Inventory'!EV182</f>
        <v>0</v>
      </c>
      <c r="ES197" s="307">
        <f>'[1]GHG Dashboard Data - Inventory'!EW182</f>
        <v>0</v>
      </c>
      <c r="ET197" s="307">
        <f>'[1]GHG Dashboard Data - Inventory'!EX182</f>
        <v>0</v>
      </c>
      <c r="EU197" s="307">
        <f>'[1]GHG Dashboard Data - Inventory'!EY182</f>
        <v>0</v>
      </c>
      <c r="EV197" s="307">
        <f>'[1]GHG Dashboard Data - Inventory'!EZ182</f>
        <v>0</v>
      </c>
      <c r="EW197" s="308">
        <f t="shared" si="117"/>
        <v>0</v>
      </c>
      <c r="EX197" s="309">
        <f>'[1]GHG Dashboard Data - Inventory'!FA182</f>
        <v>0</v>
      </c>
      <c r="EY197" s="309">
        <f>'[1]GHG Dashboard Data - Inventory'!FB182</f>
        <v>0</v>
      </c>
      <c r="EZ197" s="309">
        <f>'[1]GHG Dashboard Data - Inventory'!FC182</f>
        <v>0</v>
      </c>
      <c r="FA197" s="309">
        <f>'[1]GHG Dashboard Data - Inventory'!FD182</f>
        <v>0</v>
      </c>
      <c r="FB197" s="309">
        <f>'[1]GHG Dashboard Data - Inventory'!FE182</f>
        <v>0</v>
      </c>
      <c r="FC197" s="309">
        <f>'[1]GHG Dashboard Data - Inventory'!FF182</f>
        <v>0</v>
      </c>
      <c r="FD197" s="309">
        <f>'[1]GHG Dashboard Data - Inventory'!FG182</f>
        <v>0</v>
      </c>
      <c r="FE197" s="309">
        <f>'[1]GHG Dashboard Data - Inventory'!FH182</f>
        <v>0</v>
      </c>
      <c r="FF197" s="309">
        <f>'[1]GHG Dashboard Data - Inventory'!B182</f>
        <v>0</v>
      </c>
      <c r="FG197" s="31" t="str">
        <f>IFERROR(VLOOKUP(E197,'Climate data-must not modify'!A:D,4,FALSE),"")</f>
        <v/>
      </c>
      <c r="FH197" s="31" t="str">
        <f t="shared" si="118"/>
        <v/>
      </c>
      <c r="FI197" s="31" t="str">
        <f t="shared" si="119"/>
        <v/>
      </c>
      <c r="FJ197" s="35"/>
    </row>
    <row r="198" spans="1:166" s="31" customFormat="1">
      <c r="A198" s="31">
        <f t="shared" si="113"/>
        <v>11</v>
      </c>
      <c r="B198" s="31">
        <f t="shared" si="114"/>
        <v>183</v>
      </c>
      <c r="C198" s="34" t="str">
        <f t="shared" si="115"/>
        <v>0_0</v>
      </c>
      <c r="D198" s="231">
        <f>'[1]GHG Dashboard Data - Inventory'!H183</f>
        <v>0</v>
      </c>
      <c r="E198" s="156">
        <f>'[1]GHG Dashboard Data - Inventory'!C183</f>
        <v>0</v>
      </c>
      <c r="F198" s="156">
        <f>'[1]GHG Dashboard Data - Inventory'!D183</f>
        <v>0</v>
      </c>
      <c r="G198" s="156">
        <f>'[1]GHG Dashboard Data - Inventory'!E183</f>
        <v>0</v>
      </c>
      <c r="H198" s="156">
        <f>'[1]GHG Dashboard Data - Inventory'!K183</f>
        <v>0</v>
      </c>
      <c r="I198" s="156">
        <f>'[1]GHG Dashboard Data - Inventory'!L183</f>
        <v>0</v>
      </c>
      <c r="J198" s="156">
        <f>'[1]GHG Dashboard Data - Inventory'!M183/1000000</f>
        <v>0</v>
      </c>
      <c r="K198" s="156">
        <f>'[1]GHG Dashboard Data - Inventory'!J183</f>
        <v>0</v>
      </c>
      <c r="L198" s="148">
        <f>'[1]GHG Dashboard Data - Inventory'!N183</f>
        <v>0</v>
      </c>
      <c r="M198" s="148">
        <f>'[1]GHG Dashboard Data - Inventory'!O183</f>
        <v>0</v>
      </c>
      <c r="N198" s="149">
        <f>'[1]GHG Dashboard Data - Inventory'!P183</f>
        <v>0</v>
      </c>
      <c r="O198" s="148">
        <f>'[1]GHG Dashboard Data - Inventory'!Q183</f>
        <v>0</v>
      </c>
      <c r="P198" s="148">
        <f>'[1]GHG Dashboard Data - Inventory'!R183</f>
        <v>0</v>
      </c>
      <c r="Q198" s="149">
        <f>'[1]GHG Dashboard Data - Inventory'!S183</f>
        <v>0</v>
      </c>
      <c r="R198" s="148">
        <f>'[1]GHG Dashboard Data - Inventory'!T183</f>
        <v>0</v>
      </c>
      <c r="S198" s="148">
        <f>'[1]GHG Dashboard Data - Inventory'!U183</f>
        <v>0</v>
      </c>
      <c r="T198" s="149">
        <f>'[1]GHG Dashboard Data - Inventory'!V183</f>
        <v>0</v>
      </c>
      <c r="U198" s="148">
        <f>'[1]GHG Dashboard Data - Inventory'!W183</f>
        <v>0</v>
      </c>
      <c r="V198" s="148">
        <f>'[1]GHG Dashboard Data - Inventory'!X183</f>
        <v>0</v>
      </c>
      <c r="W198" s="149">
        <f>'[1]GHG Dashboard Data - Inventory'!Y183</f>
        <v>0</v>
      </c>
      <c r="X198" s="150">
        <f>'[1]GHG Dashboard Data - Inventory'!Z183</f>
        <v>0</v>
      </c>
      <c r="Y198" s="148">
        <f>'[1]GHG Dashboard Data - Inventory'!AA183</f>
        <v>0</v>
      </c>
      <c r="Z198" s="148">
        <f>'[1]GHG Dashboard Data - Inventory'!AB183</f>
        <v>0</v>
      </c>
      <c r="AA198" s="149">
        <f>'[1]GHG Dashboard Data - Inventory'!AC183</f>
        <v>0</v>
      </c>
      <c r="AB198" s="148">
        <f>'[1]GHG Dashboard Data - Inventory'!AD183</f>
        <v>0</v>
      </c>
      <c r="AC198" s="148">
        <f>'[1]GHG Dashboard Data - Inventory'!AE183</f>
        <v>0</v>
      </c>
      <c r="AD198" s="149">
        <f>'[1]GHG Dashboard Data - Inventory'!AF183</f>
        <v>0</v>
      </c>
      <c r="AE198" s="148">
        <f>'[1]GHG Dashboard Data - Inventory'!AG183</f>
        <v>0</v>
      </c>
      <c r="AF198" s="148">
        <f>'[1]GHG Dashboard Data - Inventory'!AH183</f>
        <v>0</v>
      </c>
      <c r="AG198" s="148">
        <f>'[1]GHG Dashboard Data - Inventory'!AI183</f>
        <v>0</v>
      </c>
      <c r="AH198" s="148">
        <f>'[1]GHG Dashboard Data - Inventory'!AJ183</f>
        <v>0</v>
      </c>
      <c r="AI198" s="149">
        <f>'[1]GHG Dashboard Data - Inventory'!AK183</f>
        <v>0</v>
      </c>
      <c r="AJ198" s="148">
        <f>'[1]GHG Dashboard Data - Inventory'!AL183</f>
        <v>0</v>
      </c>
      <c r="AK198" s="148">
        <f>'[1]GHG Dashboard Data - Inventory'!AM183</f>
        <v>0</v>
      </c>
      <c r="AL198" s="149">
        <f>'[1]GHG Dashboard Data - Inventory'!AN183</f>
        <v>0</v>
      </c>
      <c r="AM198" s="148">
        <f>'[1]GHG Dashboard Data - Inventory'!AO183</f>
        <v>0</v>
      </c>
      <c r="AN198" s="148">
        <f>'[1]GHG Dashboard Data - Inventory'!AP183</f>
        <v>0</v>
      </c>
      <c r="AO198" s="149">
        <f>'[1]GHG Dashboard Data - Inventory'!AQ183</f>
        <v>0</v>
      </c>
      <c r="AP198" s="148">
        <f>'[1]GHG Dashboard Data - Inventory'!AR183</f>
        <v>0</v>
      </c>
      <c r="AQ198" s="148">
        <f>'[1]GHG Dashboard Data - Inventory'!AS183</f>
        <v>0</v>
      </c>
      <c r="AR198" s="149">
        <f>'[1]GHG Dashboard Data - Inventory'!AT183</f>
        <v>0</v>
      </c>
      <c r="AS198" s="148">
        <f>'[1]GHG Dashboard Data - Inventory'!AU183</f>
        <v>0</v>
      </c>
      <c r="AT198" s="148">
        <f>'[1]GHG Dashboard Data - Inventory'!AV183</f>
        <v>0</v>
      </c>
      <c r="AU198" s="149">
        <f>'[1]GHG Dashboard Data - Inventory'!AW183</f>
        <v>0</v>
      </c>
      <c r="AV198" s="148">
        <f>'[1]GHG Dashboard Data - Inventory'!AX183</f>
        <v>0</v>
      </c>
      <c r="AW198" s="148">
        <f>'[1]GHG Dashboard Data - Inventory'!AY183</f>
        <v>0</v>
      </c>
      <c r="AX198" s="150">
        <f>'[1]GHG Dashboard Data - Inventory'!AZ183</f>
        <v>0</v>
      </c>
      <c r="AY198" s="148">
        <f>'[1]GHG Dashboard Data - Inventory'!BA183</f>
        <v>0</v>
      </c>
      <c r="AZ198" s="148">
        <f>'[1]GHG Dashboard Data - Inventory'!BB183</f>
        <v>0</v>
      </c>
      <c r="BA198" s="150">
        <f>'[1]GHG Dashboard Data - Inventory'!BC183</f>
        <v>0</v>
      </c>
      <c r="BB198" s="148">
        <f>'[1]GHG Dashboard Data - Inventory'!BD183</f>
        <v>0</v>
      </c>
      <c r="BC198" s="148">
        <f>'[1]GHG Dashboard Data - Inventory'!BE183</f>
        <v>0</v>
      </c>
      <c r="BD198" s="150">
        <f>'[1]GHG Dashboard Data - Inventory'!BF183</f>
        <v>0</v>
      </c>
      <c r="BE198" s="148">
        <f>'[1]GHG Dashboard Data - Inventory'!BG183</f>
        <v>0</v>
      </c>
      <c r="BF198" s="148">
        <f>'[1]GHG Dashboard Data - Inventory'!BH183</f>
        <v>0</v>
      </c>
      <c r="BG198" s="150">
        <f>'[1]GHG Dashboard Data - Inventory'!BI183</f>
        <v>0</v>
      </c>
      <c r="BH198" s="149">
        <f>'[1]GHG Dashboard Data - Inventory'!BJ183</f>
        <v>0</v>
      </c>
      <c r="BI198" s="149">
        <f>'[1]GHG Dashboard Data - Inventory'!BK183</f>
        <v>0</v>
      </c>
      <c r="BJ198" s="149">
        <f>'[1]GHG Dashboard Data - Inventory'!BL183</f>
        <v>0</v>
      </c>
      <c r="BK198" s="149">
        <f>'[1]GHG Dashboard Data - Inventory'!BM183</f>
        <v>0</v>
      </c>
      <c r="BL198" s="149">
        <f>'[1]GHG Dashboard Data - Inventory'!BN183</f>
        <v>0</v>
      </c>
      <c r="BM198" s="151">
        <f>'[1]GHG Dashboard Data - Inventory'!BO183</f>
        <v>0</v>
      </c>
      <c r="BN198" s="269">
        <f>'[1]GHG Dashboard Data - Inventory'!BP183</f>
        <v>0</v>
      </c>
      <c r="BO198" s="269">
        <f>'[1]GHG Dashboard Data - Inventory'!BQ183</f>
        <v>0</v>
      </c>
      <c r="BP198" s="269">
        <f>'[1]GHG Dashboard Data - Inventory'!BR183</f>
        <v>0</v>
      </c>
      <c r="BQ198" s="269">
        <f>'[1]GHG Dashboard Data - Inventory'!BS183</f>
        <v>0</v>
      </c>
      <c r="BR198" s="269">
        <f>'[1]GHG Dashboard Data - Inventory'!BT183</f>
        <v>0</v>
      </c>
      <c r="BS198" s="269">
        <f>'[1]GHG Dashboard Data - Inventory'!BU183</f>
        <v>0</v>
      </c>
      <c r="BT198" s="152" t="str">
        <f t="shared" si="116"/>
        <v>0_0</v>
      </c>
      <c r="BU198" s="152">
        <f>'[1]GHG Dashboard Data - Inventory'!BW183</f>
        <v>0</v>
      </c>
      <c r="BV198" s="152">
        <f>'[1]GHG Dashboard Data - Inventory'!BX183</f>
        <v>0</v>
      </c>
      <c r="BW198" s="152">
        <f>'[1]GHG Dashboard Data - Inventory'!BY183</f>
        <v>0</v>
      </c>
      <c r="BX198" s="152">
        <f>'[1]GHG Dashboard Data - Inventory'!BZ183</f>
        <v>0</v>
      </c>
      <c r="BY198" s="302">
        <f>'[1]GHG Dashboard Data - Inventory'!CA183</f>
        <v>0</v>
      </c>
      <c r="BZ198" s="302">
        <f>'[1]GHG Dashboard Data - Inventory'!CB183</f>
        <v>0</v>
      </c>
      <c r="CA198" s="302">
        <f>'[1]GHG Dashboard Data - Inventory'!CC183</f>
        <v>0</v>
      </c>
      <c r="CB198" s="303">
        <f>'[1]GHG Dashboard Data - Inventory'!CD183</f>
        <v>0</v>
      </c>
      <c r="CC198" s="303">
        <f>'[1]GHG Dashboard Data - Inventory'!CE183</f>
        <v>0</v>
      </c>
      <c r="CD198" s="303">
        <f>'[1]GHG Dashboard Data - Inventory'!CF183</f>
        <v>0</v>
      </c>
      <c r="CE198" s="303">
        <f>'[1]GHG Dashboard Data - Inventory'!CG183</f>
        <v>0</v>
      </c>
      <c r="CF198" s="303">
        <f>'[1]GHG Dashboard Data - Inventory'!CH183</f>
        <v>0</v>
      </c>
      <c r="CG198" s="304">
        <f>'[1]GHG Dashboard Data - Inventory'!CI183</f>
        <v>0</v>
      </c>
      <c r="CH198" s="304">
        <f>'[1]GHG Dashboard Data - Inventory'!CK183</f>
        <v>0</v>
      </c>
      <c r="CI198" s="304">
        <f>SUM('[1]GHG Dashboard Data - Inventory'!CL183:CM183)</f>
        <v>0</v>
      </c>
      <c r="CJ198" s="304">
        <f>'[1]GHG Dashboard Data - Inventory'!CN183</f>
        <v>0</v>
      </c>
      <c r="CK198" s="304">
        <f>'[1]GHG Dashboard Data - Inventory'!CO183</f>
        <v>0</v>
      </c>
      <c r="CL198" s="302">
        <f>'[1]GHG Dashboard Data - Inventory'!CP183</f>
        <v>0</v>
      </c>
      <c r="CM198" s="302">
        <f>'[1]GHG Dashboard Data - Inventory'!CQ183</f>
        <v>0</v>
      </c>
      <c r="CN198" s="302">
        <f>'[1]GHG Dashboard Data - Inventory'!CR183</f>
        <v>0</v>
      </c>
      <c r="CO198" s="302">
        <f>'[1]GHG Dashboard Data - Inventory'!CS183</f>
        <v>0</v>
      </c>
      <c r="CP198" s="302">
        <f>'[1]GHG Dashboard Data - Inventory'!CT183</f>
        <v>0</v>
      </c>
      <c r="CQ198" s="302">
        <f>'[1]GHG Dashboard Data - Inventory'!CU183</f>
        <v>0</v>
      </c>
      <c r="CR198" s="302">
        <f>'[1]GHG Dashboard Data - Inventory'!CV183</f>
        <v>0</v>
      </c>
      <c r="CS198" s="302">
        <f>'[1]GHG Dashboard Data - Inventory'!CW183</f>
        <v>0</v>
      </c>
      <c r="CT198" s="302">
        <f>'[1]GHG Dashboard Data - Inventory'!CX183</f>
        <v>0</v>
      </c>
      <c r="CU198" s="302">
        <f>'[1]GHG Dashboard Data - Inventory'!CY183</f>
        <v>0</v>
      </c>
      <c r="CV198" s="302">
        <f>'[1]GHG Dashboard Data - Inventory'!CZ183</f>
        <v>0</v>
      </c>
      <c r="CW198" s="302">
        <f>'[1]GHG Dashboard Data - Inventory'!DA183</f>
        <v>0</v>
      </c>
      <c r="CX198" s="302">
        <f>'[1]GHG Dashboard Data - Inventory'!DB183</f>
        <v>0</v>
      </c>
      <c r="CY198" s="302">
        <f>'[1]GHG Dashboard Data - Inventory'!DC183</f>
        <v>0</v>
      </c>
      <c r="CZ198" s="302">
        <f>'[1]GHG Dashboard Data - Inventory'!DD183</f>
        <v>0</v>
      </c>
      <c r="DA198" s="302">
        <f>'[1]GHG Dashboard Data - Inventory'!DE183</f>
        <v>0</v>
      </c>
      <c r="DB198" s="302">
        <f>'[1]GHG Dashboard Data - Inventory'!DF183</f>
        <v>0</v>
      </c>
      <c r="DC198" s="305">
        <f>'[1]GHG Dashboard Data - Inventory'!DG183</f>
        <v>0</v>
      </c>
      <c r="DD198" s="305">
        <f>'[1]GHG Dashboard Data - Inventory'!DH183</f>
        <v>0</v>
      </c>
      <c r="DE198" s="305">
        <f>'[1]GHG Dashboard Data - Inventory'!DI183</f>
        <v>0</v>
      </c>
      <c r="DF198" s="305">
        <f>'[1]GHG Dashboard Data - Inventory'!DJ183</f>
        <v>0</v>
      </c>
      <c r="DG198" s="305">
        <f>'[1]GHG Dashboard Data - Inventory'!DK183</f>
        <v>0</v>
      </c>
      <c r="DH198" s="305">
        <f>'[1]GHG Dashboard Data - Inventory'!DL183</f>
        <v>0</v>
      </c>
      <c r="DI198" s="305">
        <f>'[1]GHG Dashboard Data - Inventory'!DM183</f>
        <v>0</v>
      </c>
      <c r="DJ198" s="305">
        <f>'[1]GHG Dashboard Data - Inventory'!DN183</f>
        <v>0</v>
      </c>
      <c r="DK198" s="305">
        <f>'[1]GHG Dashboard Data - Inventory'!DO183</f>
        <v>0</v>
      </c>
      <c r="DL198" s="305">
        <f>'[1]GHG Dashboard Data - Inventory'!DP183</f>
        <v>0</v>
      </c>
      <c r="DM198" s="305">
        <f>'[1]GHG Dashboard Data - Inventory'!DQ183</f>
        <v>0</v>
      </c>
      <c r="DN198" s="305">
        <f>'[1]GHG Dashboard Data - Inventory'!DR183</f>
        <v>0</v>
      </c>
      <c r="DO198" s="305">
        <f>'[1]GHG Dashboard Data - Inventory'!DS183</f>
        <v>0</v>
      </c>
      <c r="DP198" s="305">
        <f>'[1]GHG Dashboard Data - Inventory'!DT183</f>
        <v>0</v>
      </c>
      <c r="DQ198" s="305">
        <f>'[1]GHG Dashboard Data - Inventory'!DU183</f>
        <v>0</v>
      </c>
      <c r="DR198" s="305">
        <f>'[1]GHG Dashboard Data - Inventory'!DV183</f>
        <v>0</v>
      </c>
      <c r="DS198" s="305">
        <f>'[1]GHG Dashboard Data - Inventory'!DW183</f>
        <v>0</v>
      </c>
      <c r="DT198" s="305">
        <f>'[1]GHG Dashboard Data - Inventory'!DX183</f>
        <v>0</v>
      </c>
      <c r="DU198" s="305">
        <f>'[1]GHG Dashboard Data - Inventory'!DY183</f>
        <v>0</v>
      </c>
      <c r="DV198" s="305">
        <f>'[1]GHG Dashboard Data - Inventory'!DZ183</f>
        <v>0</v>
      </c>
      <c r="DW198" s="305">
        <f>'[1]GHG Dashboard Data - Inventory'!EA183</f>
        <v>0</v>
      </c>
      <c r="DX198" s="305">
        <f>'[1]GHG Dashboard Data - Inventory'!EB183</f>
        <v>0</v>
      </c>
      <c r="DY198" s="306">
        <f>'[1]GHG Dashboard Data - Inventory'!EC183</f>
        <v>0</v>
      </c>
      <c r="DZ198" s="307">
        <f>'[1]GHG Dashboard Data - Inventory'!ED183</f>
        <v>0</v>
      </c>
      <c r="EA198" s="307">
        <f>'[1]GHG Dashboard Data - Inventory'!EE183</f>
        <v>0</v>
      </c>
      <c r="EB198" s="307">
        <f>'[1]GHG Dashboard Data - Inventory'!EF183</f>
        <v>0</v>
      </c>
      <c r="EC198" s="307">
        <f>'[1]GHG Dashboard Data - Inventory'!EG183</f>
        <v>0</v>
      </c>
      <c r="ED198" s="307">
        <f>'[1]GHG Dashboard Data - Inventory'!EH183</f>
        <v>0</v>
      </c>
      <c r="EE198" s="307">
        <f>'[1]GHG Dashboard Data - Inventory'!EI183</f>
        <v>0</v>
      </c>
      <c r="EF198" s="307">
        <f>'[1]GHG Dashboard Data - Inventory'!EJ183</f>
        <v>0</v>
      </c>
      <c r="EG198" s="307">
        <f>'[1]GHG Dashboard Data - Inventory'!EK183</f>
        <v>0</v>
      </c>
      <c r="EH198" s="307">
        <f>'[1]GHG Dashboard Data - Inventory'!EL183</f>
        <v>0</v>
      </c>
      <c r="EI198" s="307">
        <f>'[1]GHG Dashboard Data - Inventory'!EM183</f>
        <v>0</v>
      </c>
      <c r="EJ198" s="307">
        <f>'[1]GHG Dashboard Data - Inventory'!EN183</f>
        <v>0</v>
      </c>
      <c r="EK198" s="307">
        <f>'[1]GHG Dashboard Data - Inventory'!EO183</f>
        <v>0</v>
      </c>
      <c r="EL198" s="307">
        <f>'[1]GHG Dashboard Data - Inventory'!EP183</f>
        <v>0</v>
      </c>
      <c r="EM198" s="307">
        <f>'[1]GHG Dashboard Data - Inventory'!EQ183</f>
        <v>0</v>
      </c>
      <c r="EN198" s="307">
        <f>'[1]GHG Dashboard Data - Inventory'!ER183</f>
        <v>0</v>
      </c>
      <c r="EO198" s="307">
        <f>'[1]GHG Dashboard Data - Inventory'!ES183</f>
        <v>0</v>
      </c>
      <c r="EP198" s="307">
        <f>'[1]GHG Dashboard Data - Inventory'!ET183</f>
        <v>0</v>
      </c>
      <c r="EQ198" s="307">
        <f>'[1]GHG Dashboard Data - Inventory'!EU183</f>
        <v>0</v>
      </c>
      <c r="ER198" s="307">
        <f>'[1]GHG Dashboard Data - Inventory'!EV183</f>
        <v>0</v>
      </c>
      <c r="ES198" s="307">
        <f>'[1]GHG Dashboard Data - Inventory'!EW183</f>
        <v>0</v>
      </c>
      <c r="ET198" s="307">
        <f>'[1]GHG Dashboard Data - Inventory'!EX183</f>
        <v>0</v>
      </c>
      <c r="EU198" s="307">
        <f>'[1]GHG Dashboard Data - Inventory'!EY183</f>
        <v>0</v>
      </c>
      <c r="EV198" s="307">
        <f>'[1]GHG Dashboard Data - Inventory'!EZ183</f>
        <v>0</v>
      </c>
      <c r="EW198" s="308">
        <f t="shared" si="117"/>
        <v>0</v>
      </c>
      <c r="EX198" s="309">
        <f>'[1]GHG Dashboard Data - Inventory'!FA183</f>
        <v>0</v>
      </c>
      <c r="EY198" s="309">
        <f>'[1]GHG Dashboard Data - Inventory'!FB183</f>
        <v>0</v>
      </c>
      <c r="EZ198" s="309">
        <f>'[1]GHG Dashboard Data - Inventory'!FC183</f>
        <v>0</v>
      </c>
      <c r="FA198" s="309">
        <f>'[1]GHG Dashboard Data - Inventory'!FD183</f>
        <v>0</v>
      </c>
      <c r="FB198" s="309">
        <f>'[1]GHG Dashboard Data - Inventory'!FE183</f>
        <v>0</v>
      </c>
      <c r="FC198" s="309">
        <f>'[1]GHG Dashboard Data - Inventory'!FF183</f>
        <v>0</v>
      </c>
      <c r="FD198" s="309">
        <f>'[1]GHG Dashboard Data - Inventory'!FG183</f>
        <v>0</v>
      </c>
      <c r="FE198" s="309">
        <f>'[1]GHG Dashboard Data - Inventory'!FH183</f>
        <v>0</v>
      </c>
      <c r="FF198" s="309">
        <f>'[1]GHG Dashboard Data - Inventory'!B183</f>
        <v>0</v>
      </c>
      <c r="FG198" s="31" t="str">
        <f>IFERROR(VLOOKUP(E198,'Climate data-must not modify'!A:D,4,FALSE),"")</f>
        <v/>
      </c>
      <c r="FH198" s="31" t="str">
        <f t="shared" si="118"/>
        <v/>
      </c>
      <c r="FI198" s="31" t="str">
        <f t="shared" si="119"/>
        <v/>
      </c>
      <c r="FJ198" s="35"/>
    </row>
    <row r="199" spans="1:166" s="31" customFormat="1">
      <c r="A199" s="31">
        <f t="shared" si="113"/>
        <v>11</v>
      </c>
      <c r="B199" s="31">
        <f t="shared" si="114"/>
        <v>184</v>
      </c>
      <c r="C199" s="34" t="str">
        <f t="shared" si="115"/>
        <v>0_0</v>
      </c>
      <c r="D199" s="231">
        <f>'[1]GHG Dashboard Data - Inventory'!H184</f>
        <v>0</v>
      </c>
      <c r="E199" s="156">
        <f>'[1]GHG Dashboard Data - Inventory'!C184</f>
        <v>0</v>
      </c>
      <c r="F199" s="156">
        <f>'[1]GHG Dashboard Data - Inventory'!D184</f>
        <v>0</v>
      </c>
      <c r="G199" s="156">
        <f>'[1]GHG Dashboard Data - Inventory'!E184</f>
        <v>0</v>
      </c>
      <c r="H199" s="156">
        <f>'[1]GHG Dashboard Data - Inventory'!K184</f>
        <v>0</v>
      </c>
      <c r="I199" s="156">
        <f>'[1]GHG Dashboard Data - Inventory'!L184</f>
        <v>0</v>
      </c>
      <c r="J199" s="156">
        <f>'[1]GHG Dashboard Data - Inventory'!M184/1000000</f>
        <v>0</v>
      </c>
      <c r="K199" s="156">
        <f>'[1]GHG Dashboard Data - Inventory'!J184</f>
        <v>0</v>
      </c>
      <c r="L199" s="148">
        <f>'[1]GHG Dashboard Data - Inventory'!N184</f>
        <v>0</v>
      </c>
      <c r="M199" s="148">
        <f>'[1]GHG Dashboard Data - Inventory'!O184</f>
        <v>0</v>
      </c>
      <c r="N199" s="149">
        <f>'[1]GHG Dashboard Data - Inventory'!P184</f>
        <v>0</v>
      </c>
      <c r="O199" s="148">
        <f>'[1]GHG Dashboard Data - Inventory'!Q184</f>
        <v>0</v>
      </c>
      <c r="P199" s="148">
        <f>'[1]GHG Dashboard Data - Inventory'!R184</f>
        <v>0</v>
      </c>
      <c r="Q199" s="149">
        <f>'[1]GHG Dashboard Data - Inventory'!S184</f>
        <v>0</v>
      </c>
      <c r="R199" s="148">
        <f>'[1]GHG Dashboard Data - Inventory'!T184</f>
        <v>0</v>
      </c>
      <c r="S199" s="148">
        <f>'[1]GHG Dashboard Data - Inventory'!U184</f>
        <v>0</v>
      </c>
      <c r="T199" s="149">
        <f>'[1]GHG Dashboard Data - Inventory'!V184</f>
        <v>0</v>
      </c>
      <c r="U199" s="148">
        <f>'[1]GHG Dashboard Data - Inventory'!W184</f>
        <v>0</v>
      </c>
      <c r="V199" s="148">
        <f>'[1]GHG Dashboard Data - Inventory'!X184</f>
        <v>0</v>
      </c>
      <c r="W199" s="149">
        <f>'[1]GHG Dashboard Data - Inventory'!Y184</f>
        <v>0</v>
      </c>
      <c r="X199" s="150">
        <f>'[1]GHG Dashboard Data - Inventory'!Z184</f>
        <v>0</v>
      </c>
      <c r="Y199" s="148">
        <f>'[1]GHG Dashboard Data - Inventory'!AA184</f>
        <v>0</v>
      </c>
      <c r="Z199" s="148">
        <f>'[1]GHG Dashboard Data - Inventory'!AB184</f>
        <v>0</v>
      </c>
      <c r="AA199" s="149">
        <f>'[1]GHG Dashboard Data - Inventory'!AC184</f>
        <v>0</v>
      </c>
      <c r="AB199" s="148">
        <f>'[1]GHG Dashboard Data - Inventory'!AD184</f>
        <v>0</v>
      </c>
      <c r="AC199" s="148">
        <f>'[1]GHG Dashboard Data - Inventory'!AE184</f>
        <v>0</v>
      </c>
      <c r="AD199" s="149">
        <f>'[1]GHG Dashboard Data - Inventory'!AF184</f>
        <v>0</v>
      </c>
      <c r="AE199" s="148">
        <f>'[1]GHG Dashboard Data - Inventory'!AG184</f>
        <v>0</v>
      </c>
      <c r="AF199" s="148">
        <f>'[1]GHG Dashboard Data - Inventory'!AH184</f>
        <v>0</v>
      </c>
      <c r="AG199" s="148">
        <f>'[1]GHG Dashboard Data - Inventory'!AI184</f>
        <v>0</v>
      </c>
      <c r="AH199" s="148">
        <f>'[1]GHG Dashboard Data - Inventory'!AJ184</f>
        <v>0</v>
      </c>
      <c r="AI199" s="149">
        <f>'[1]GHG Dashboard Data - Inventory'!AK184</f>
        <v>0</v>
      </c>
      <c r="AJ199" s="148">
        <f>'[1]GHG Dashboard Data - Inventory'!AL184</f>
        <v>0</v>
      </c>
      <c r="AK199" s="148">
        <f>'[1]GHG Dashboard Data - Inventory'!AM184</f>
        <v>0</v>
      </c>
      <c r="AL199" s="149">
        <f>'[1]GHG Dashboard Data - Inventory'!AN184</f>
        <v>0</v>
      </c>
      <c r="AM199" s="148">
        <f>'[1]GHG Dashboard Data - Inventory'!AO184</f>
        <v>0</v>
      </c>
      <c r="AN199" s="148">
        <f>'[1]GHG Dashboard Data - Inventory'!AP184</f>
        <v>0</v>
      </c>
      <c r="AO199" s="149">
        <f>'[1]GHG Dashboard Data - Inventory'!AQ184</f>
        <v>0</v>
      </c>
      <c r="AP199" s="148">
        <f>'[1]GHG Dashboard Data - Inventory'!AR184</f>
        <v>0</v>
      </c>
      <c r="AQ199" s="148">
        <f>'[1]GHG Dashboard Data - Inventory'!AS184</f>
        <v>0</v>
      </c>
      <c r="AR199" s="149">
        <f>'[1]GHG Dashboard Data - Inventory'!AT184</f>
        <v>0</v>
      </c>
      <c r="AS199" s="148">
        <f>'[1]GHG Dashboard Data - Inventory'!AU184</f>
        <v>0</v>
      </c>
      <c r="AT199" s="148">
        <f>'[1]GHG Dashboard Data - Inventory'!AV184</f>
        <v>0</v>
      </c>
      <c r="AU199" s="149">
        <f>'[1]GHG Dashboard Data - Inventory'!AW184</f>
        <v>0</v>
      </c>
      <c r="AV199" s="148">
        <f>'[1]GHG Dashboard Data - Inventory'!AX184</f>
        <v>0</v>
      </c>
      <c r="AW199" s="148">
        <f>'[1]GHG Dashboard Data - Inventory'!AY184</f>
        <v>0</v>
      </c>
      <c r="AX199" s="150">
        <f>'[1]GHG Dashboard Data - Inventory'!AZ184</f>
        <v>0</v>
      </c>
      <c r="AY199" s="148">
        <f>'[1]GHG Dashboard Data - Inventory'!BA184</f>
        <v>0</v>
      </c>
      <c r="AZ199" s="148">
        <f>'[1]GHG Dashboard Data - Inventory'!BB184</f>
        <v>0</v>
      </c>
      <c r="BA199" s="150">
        <f>'[1]GHG Dashboard Data - Inventory'!BC184</f>
        <v>0</v>
      </c>
      <c r="BB199" s="148">
        <f>'[1]GHG Dashboard Data - Inventory'!BD184</f>
        <v>0</v>
      </c>
      <c r="BC199" s="148">
        <f>'[1]GHG Dashboard Data - Inventory'!BE184</f>
        <v>0</v>
      </c>
      <c r="BD199" s="150">
        <f>'[1]GHG Dashboard Data - Inventory'!BF184</f>
        <v>0</v>
      </c>
      <c r="BE199" s="148">
        <f>'[1]GHG Dashboard Data - Inventory'!BG184</f>
        <v>0</v>
      </c>
      <c r="BF199" s="148">
        <f>'[1]GHG Dashboard Data - Inventory'!BH184</f>
        <v>0</v>
      </c>
      <c r="BG199" s="150">
        <f>'[1]GHG Dashboard Data - Inventory'!BI184</f>
        <v>0</v>
      </c>
      <c r="BH199" s="149">
        <f>'[1]GHG Dashboard Data - Inventory'!BJ184</f>
        <v>0</v>
      </c>
      <c r="BI199" s="149">
        <f>'[1]GHG Dashboard Data - Inventory'!BK184</f>
        <v>0</v>
      </c>
      <c r="BJ199" s="149">
        <f>'[1]GHG Dashboard Data - Inventory'!BL184</f>
        <v>0</v>
      </c>
      <c r="BK199" s="149">
        <f>'[1]GHG Dashboard Data - Inventory'!BM184</f>
        <v>0</v>
      </c>
      <c r="BL199" s="149">
        <f>'[1]GHG Dashboard Data - Inventory'!BN184</f>
        <v>0</v>
      </c>
      <c r="BM199" s="151">
        <f>'[1]GHG Dashboard Data - Inventory'!BO184</f>
        <v>0</v>
      </c>
      <c r="BN199" s="269">
        <f>'[1]GHG Dashboard Data - Inventory'!BP184</f>
        <v>0</v>
      </c>
      <c r="BO199" s="269">
        <f>'[1]GHG Dashboard Data - Inventory'!BQ184</f>
        <v>0</v>
      </c>
      <c r="BP199" s="269">
        <f>'[1]GHG Dashboard Data - Inventory'!BR184</f>
        <v>0</v>
      </c>
      <c r="BQ199" s="269">
        <f>'[1]GHG Dashboard Data - Inventory'!BS184</f>
        <v>0</v>
      </c>
      <c r="BR199" s="269">
        <f>'[1]GHG Dashboard Data - Inventory'!BT184</f>
        <v>0</v>
      </c>
      <c r="BS199" s="269">
        <f>'[1]GHG Dashboard Data - Inventory'!BU184</f>
        <v>0</v>
      </c>
      <c r="BT199" s="152" t="str">
        <f t="shared" si="116"/>
        <v>0_0</v>
      </c>
      <c r="BU199" s="152">
        <f>'[1]GHG Dashboard Data - Inventory'!BW184</f>
        <v>0</v>
      </c>
      <c r="BV199" s="152">
        <f>'[1]GHG Dashboard Data - Inventory'!BX184</f>
        <v>0</v>
      </c>
      <c r="BW199" s="152">
        <f>'[1]GHG Dashboard Data - Inventory'!BY184</f>
        <v>0</v>
      </c>
      <c r="BX199" s="152">
        <f>'[1]GHG Dashboard Data - Inventory'!BZ184</f>
        <v>0</v>
      </c>
      <c r="BY199" s="302">
        <f>'[1]GHG Dashboard Data - Inventory'!CA184</f>
        <v>0</v>
      </c>
      <c r="BZ199" s="302">
        <f>'[1]GHG Dashboard Data - Inventory'!CB184</f>
        <v>0</v>
      </c>
      <c r="CA199" s="302">
        <f>'[1]GHG Dashboard Data - Inventory'!CC184</f>
        <v>0</v>
      </c>
      <c r="CB199" s="303">
        <f>'[1]GHG Dashboard Data - Inventory'!CD184</f>
        <v>0</v>
      </c>
      <c r="CC199" s="303">
        <f>'[1]GHG Dashboard Data - Inventory'!CE184</f>
        <v>0</v>
      </c>
      <c r="CD199" s="303">
        <f>'[1]GHG Dashboard Data - Inventory'!CF184</f>
        <v>0</v>
      </c>
      <c r="CE199" s="303">
        <f>'[1]GHG Dashboard Data - Inventory'!CG184</f>
        <v>0</v>
      </c>
      <c r="CF199" s="303">
        <f>'[1]GHG Dashboard Data - Inventory'!CH184</f>
        <v>0</v>
      </c>
      <c r="CG199" s="304">
        <f>'[1]GHG Dashboard Data - Inventory'!CI184</f>
        <v>0</v>
      </c>
      <c r="CH199" s="304">
        <f>'[1]GHG Dashboard Data - Inventory'!CK184</f>
        <v>0</v>
      </c>
      <c r="CI199" s="304">
        <f>SUM('[1]GHG Dashboard Data - Inventory'!CL184:CM184)</f>
        <v>0</v>
      </c>
      <c r="CJ199" s="304">
        <f>'[1]GHG Dashboard Data - Inventory'!CN184</f>
        <v>0</v>
      </c>
      <c r="CK199" s="304">
        <f>'[1]GHG Dashboard Data - Inventory'!CO184</f>
        <v>0</v>
      </c>
      <c r="CL199" s="302">
        <f>'[1]GHG Dashboard Data - Inventory'!CP184</f>
        <v>0</v>
      </c>
      <c r="CM199" s="302">
        <f>'[1]GHG Dashboard Data - Inventory'!CQ184</f>
        <v>0</v>
      </c>
      <c r="CN199" s="302">
        <f>'[1]GHG Dashboard Data - Inventory'!CR184</f>
        <v>0</v>
      </c>
      <c r="CO199" s="302">
        <f>'[1]GHG Dashboard Data - Inventory'!CS184</f>
        <v>0</v>
      </c>
      <c r="CP199" s="302">
        <f>'[1]GHG Dashboard Data - Inventory'!CT184</f>
        <v>0</v>
      </c>
      <c r="CQ199" s="302">
        <f>'[1]GHG Dashboard Data - Inventory'!CU184</f>
        <v>0</v>
      </c>
      <c r="CR199" s="302">
        <f>'[1]GHG Dashboard Data - Inventory'!CV184</f>
        <v>0</v>
      </c>
      <c r="CS199" s="302">
        <f>'[1]GHG Dashboard Data - Inventory'!CW184</f>
        <v>0</v>
      </c>
      <c r="CT199" s="302">
        <f>'[1]GHG Dashboard Data - Inventory'!CX184</f>
        <v>0</v>
      </c>
      <c r="CU199" s="302">
        <f>'[1]GHG Dashboard Data - Inventory'!CY184</f>
        <v>0</v>
      </c>
      <c r="CV199" s="302">
        <f>'[1]GHG Dashboard Data - Inventory'!CZ184</f>
        <v>0</v>
      </c>
      <c r="CW199" s="302">
        <f>'[1]GHG Dashboard Data - Inventory'!DA184</f>
        <v>0</v>
      </c>
      <c r="CX199" s="302">
        <f>'[1]GHG Dashboard Data - Inventory'!DB184</f>
        <v>0</v>
      </c>
      <c r="CY199" s="302">
        <f>'[1]GHG Dashboard Data - Inventory'!DC184</f>
        <v>0</v>
      </c>
      <c r="CZ199" s="302">
        <f>'[1]GHG Dashboard Data - Inventory'!DD184</f>
        <v>0</v>
      </c>
      <c r="DA199" s="302">
        <f>'[1]GHG Dashboard Data - Inventory'!DE184</f>
        <v>0</v>
      </c>
      <c r="DB199" s="302">
        <f>'[1]GHG Dashboard Data - Inventory'!DF184</f>
        <v>0</v>
      </c>
      <c r="DC199" s="305">
        <f>'[1]GHG Dashboard Data - Inventory'!DG184</f>
        <v>0</v>
      </c>
      <c r="DD199" s="305">
        <f>'[1]GHG Dashboard Data - Inventory'!DH184</f>
        <v>0</v>
      </c>
      <c r="DE199" s="305">
        <f>'[1]GHG Dashboard Data - Inventory'!DI184</f>
        <v>0</v>
      </c>
      <c r="DF199" s="305">
        <f>'[1]GHG Dashboard Data - Inventory'!DJ184</f>
        <v>0</v>
      </c>
      <c r="DG199" s="305">
        <f>'[1]GHG Dashboard Data - Inventory'!DK184</f>
        <v>0</v>
      </c>
      <c r="DH199" s="305">
        <f>'[1]GHG Dashboard Data - Inventory'!DL184</f>
        <v>0</v>
      </c>
      <c r="DI199" s="305">
        <f>'[1]GHG Dashboard Data - Inventory'!DM184</f>
        <v>0</v>
      </c>
      <c r="DJ199" s="305">
        <f>'[1]GHG Dashboard Data - Inventory'!DN184</f>
        <v>0</v>
      </c>
      <c r="DK199" s="305">
        <f>'[1]GHG Dashboard Data - Inventory'!DO184</f>
        <v>0</v>
      </c>
      <c r="DL199" s="305">
        <f>'[1]GHG Dashboard Data - Inventory'!DP184</f>
        <v>0</v>
      </c>
      <c r="DM199" s="305">
        <f>'[1]GHG Dashboard Data - Inventory'!DQ184</f>
        <v>0</v>
      </c>
      <c r="DN199" s="305">
        <f>'[1]GHG Dashboard Data - Inventory'!DR184</f>
        <v>0</v>
      </c>
      <c r="DO199" s="305">
        <f>'[1]GHG Dashboard Data - Inventory'!DS184</f>
        <v>0</v>
      </c>
      <c r="DP199" s="305">
        <f>'[1]GHG Dashboard Data - Inventory'!DT184</f>
        <v>0</v>
      </c>
      <c r="DQ199" s="305">
        <f>'[1]GHG Dashboard Data - Inventory'!DU184</f>
        <v>0</v>
      </c>
      <c r="DR199" s="305">
        <f>'[1]GHG Dashboard Data - Inventory'!DV184</f>
        <v>0</v>
      </c>
      <c r="DS199" s="305">
        <f>'[1]GHG Dashboard Data - Inventory'!DW184</f>
        <v>0</v>
      </c>
      <c r="DT199" s="305">
        <f>'[1]GHG Dashboard Data - Inventory'!DX184</f>
        <v>0</v>
      </c>
      <c r="DU199" s="305">
        <f>'[1]GHG Dashboard Data - Inventory'!DY184</f>
        <v>0</v>
      </c>
      <c r="DV199" s="305">
        <f>'[1]GHG Dashboard Data - Inventory'!DZ184</f>
        <v>0</v>
      </c>
      <c r="DW199" s="305">
        <f>'[1]GHG Dashboard Data - Inventory'!EA184</f>
        <v>0</v>
      </c>
      <c r="DX199" s="305">
        <f>'[1]GHG Dashboard Data - Inventory'!EB184</f>
        <v>0</v>
      </c>
      <c r="DY199" s="306">
        <f>'[1]GHG Dashboard Data - Inventory'!EC184</f>
        <v>0</v>
      </c>
      <c r="DZ199" s="307">
        <f>'[1]GHG Dashboard Data - Inventory'!ED184</f>
        <v>0</v>
      </c>
      <c r="EA199" s="307">
        <f>'[1]GHG Dashboard Data - Inventory'!EE184</f>
        <v>0</v>
      </c>
      <c r="EB199" s="307">
        <f>'[1]GHG Dashboard Data - Inventory'!EF184</f>
        <v>0</v>
      </c>
      <c r="EC199" s="307">
        <f>'[1]GHG Dashboard Data - Inventory'!EG184</f>
        <v>0</v>
      </c>
      <c r="ED199" s="307">
        <f>'[1]GHG Dashboard Data - Inventory'!EH184</f>
        <v>0</v>
      </c>
      <c r="EE199" s="307">
        <f>'[1]GHG Dashboard Data - Inventory'!EI184</f>
        <v>0</v>
      </c>
      <c r="EF199" s="307">
        <f>'[1]GHG Dashboard Data - Inventory'!EJ184</f>
        <v>0</v>
      </c>
      <c r="EG199" s="307">
        <f>'[1]GHG Dashboard Data - Inventory'!EK184</f>
        <v>0</v>
      </c>
      <c r="EH199" s="307">
        <f>'[1]GHG Dashboard Data - Inventory'!EL184</f>
        <v>0</v>
      </c>
      <c r="EI199" s="307">
        <f>'[1]GHG Dashboard Data - Inventory'!EM184</f>
        <v>0</v>
      </c>
      <c r="EJ199" s="307">
        <f>'[1]GHG Dashboard Data - Inventory'!EN184</f>
        <v>0</v>
      </c>
      <c r="EK199" s="307">
        <f>'[1]GHG Dashboard Data - Inventory'!EO184</f>
        <v>0</v>
      </c>
      <c r="EL199" s="307">
        <f>'[1]GHG Dashboard Data - Inventory'!EP184</f>
        <v>0</v>
      </c>
      <c r="EM199" s="307">
        <f>'[1]GHG Dashboard Data - Inventory'!EQ184</f>
        <v>0</v>
      </c>
      <c r="EN199" s="307">
        <f>'[1]GHG Dashboard Data - Inventory'!ER184</f>
        <v>0</v>
      </c>
      <c r="EO199" s="307">
        <f>'[1]GHG Dashboard Data - Inventory'!ES184</f>
        <v>0</v>
      </c>
      <c r="EP199" s="307">
        <f>'[1]GHG Dashboard Data - Inventory'!ET184</f>
        <v>0</v>
      </c>
      <c r="EQ199" s="307">
        <f>'[1]GHG Dashboard Data - Inventory'!EU184</f>
        <v>0</v>
      </c>
      <c r="ER199" s="307">
        <f>'[1]GHG Dashboard Data - Inventory'!EV184</f>
        <v>0</v>
      </c>
      <c r="ES199" s="307">
        <f>'[1]GHG Dashboard Data - Inventory'!EW184</f>
        <v>0</v>
      </c>
      <c r="ET199" s="307">
        <f>'[1]GHG Dashboard Data - Inventory'!EX184</f>
        <v>0</v>
      </c>
      <c r="EU199" s="307">
        <f>'[1]GHG Dashboard Data - Inventory'!EY184</f>
        <v>0</v>
      </c>
      <c r="EV199" s="307">
        <f>'[1]GHG Dashboard Data - Inventory'!EZ184</f>
        <v>0</v>
      </c>
      <c r="EW199" s="308">
        <f t="shared" si="117"/>
        <v>0</v>
      </c>
      <c r="EX199" s="309">
        <f>'[1]GHG Dashboard Data - Inventory'!FA184</f>
        <v>0</v>
      </c>
      <c r="EY199" s="309">
        <f>'[1]GHG Dashboard Data - Inventory'!FB184</f>
        <v>0</v>
      </c>
      <c r="EZ199" s="309">
        <f>'[1]GHG Dashboard Data - Inventory'!FC184</f>
        <v>0</v>
      </c>
      <c r="FA199" s="309">
        <f>'[1]GHG Dashboard Data - Inventory'!FD184</f>
        <v>0</v>
      </c>
      <c r="FB199" s="309">
        <f>'[1]GHG Dashboard Data - Inventory'!FE184</f>
        <v>0</v>
      </c>
      <c r="FC199" s="309">
        <f>'[1]GHG Dashboard Data - Inventory'!FF184</f>
        <v>0</v>
      </c>
      <c r="FD199" s="309">
        <f>'[1]GHG Dashboard Data - Inventory'!FG184</f>
        <v>0</v>
      </c>
      <c r="FE199" s="309">
        <f>'[1]GHG Dashboard Data - Inventory'!FH184</f>
        <v>0</v>
      </c>
      <c r="FF199" s="309">
        <f>'[1]GHG Dashboard Data - Inventory'!B184</f>
        <v>0</v>
      </c>
      <c r="FG199" s="31" t="str">
        <f>IFERROR(VLOOKUP(E199,'Climate data-must not modify'!A:D,4,FALSE),"")</f>
        <v/>
      </c>
      <c r="FH199" s="31" t="str">
        <f t="shared" si="118"/>
        <v/>
      </c>
      <c r="FI199" s="31" t="str">
        <f t="shared" si="119"/>
        <v/>
      </c>
      <c r="FJ199" s="35"/>
    </row>
    <row r="200" spans="1:166" s="31" customFormat="1">
      <c r="A200" s="31">
        <f t="shared" si="113"/>
        <v>11</v>
      </c>
      <c r="B200" s="31">
        <f t="shared" si="114"/>
        <v>185</v>
      </c>
      <c r="C200" s="34" t="str">
        <f t="shared" si="115"/>
        <v>0_0</v>
      </c>
      <c r="D200" s="231">
        <f>'[1]GHG Dashboard Data - Inventory'!H185</f>
        <v>0</v>
      </c>
      <c r="E200" s="156">
        <f>'[1]GHG Dashboard Data - Inventory'!C185</f>
        <v>0</v>
      </c>
      <c r="F200" s="156">
        <f>'[1]GHG Dashboard Data - Inventory'!D185</f>
        <v>0</v>
      </c>
      <c r="G200" s="156">
        <f>'[1]GHG Dashboard Data - Inventory'!E185</f>
        <v>0</v>
      </c>
      <c r="H200" s="156">
        <f>'[1]GHG Dashboard Data - Inventory'!K185</f>
        <v>0</v>
      </c>
      <c r="I200" s="156">
        <f>'[1]GHG Dashboard Data - Inventory'!L185</f>
        <v>0</v>
      </c>
      <c r="J200" s="156">
        <f>'[1]GHG Dashboard Data - Inventory'!M185/1000000</f>
        <v>0</v>
      </c>
      <c r="K200" s="156">
        <f>'[1]GHG Dashboard Data - Inventory'!J185</f>
        <v>0</v>
      </c>
      <c r="L200" s="148">
        <f>'[1]GHG Dashboard Data - Inventory'!N185</f>
        <v>0</v>
      </c>
      <c r="M200" s="148">
        <f>'[1]GHG Dashboard Data - Inventory'!O185</f>
        <v>0</v>
      </c>
      <c r="N200" s="149">
        <f>'[1]GHG Dashboard Data - Inventory'!P185</f>
        <v>0</v>
      </c>
      <c r="O200" s="148">
        <f>'[1]GHG Dashboard Data - Inventory'!Q185</f>
        <v>0</v>
      </c>
      <c r="P200" s="148">
        <f>'[1]GHG Dashboard Data - Inventory'!R185</f>
        <v>0</v>
      </c>
      <c r="Q200" s="149">
        <f>'[1]GHG Dashboard Data - Inventory'!S185</f>
        <v>0</v>
      </c>
      <c r="R200" s="148">
        <f>'[1]GHG Dashboard Data - Inventory'!T185</f>
        <v>0</v>
      </c>
      <c r="S200" s="148">
        <f>'[1]GHG Dashboard Data - Inventory'!U185</f>
        <v>0</v>
      </c>
      <c r="T200" s="149">
        <f>'[1]GHG Dashboard Data - Inventory'!V185</f>
        <v>0</v>
      </c>
      <c r="U200" s="148">
        <f>'[1]GHG Dashboard Data - Inventory'!W185</f>
        <v>0</v>
      </c>
      <c r="V200" s="148">
        <f>'[1]GHG Dashboard Data - Inventory'!X185</f>
        <v>0</v>
      </c>
      <c r="W200" s="149">
        <f>'[1]GHG Dashboard Data - Inventory'!Y185</f>
        <v>0</v>
      </c>
      <c r="X200" s="150">
        <f>'[1]GHG Dashboard Data - Inventory'!Z185</f>
        <v>0</v>
      </c>
      <c r="Y200" s="148">
        <f>'[1]GHG Dashboard Data - Inventory'!AA185</f>
        <v>0</v>
      </c>
      <c r="Z200" s="148">
        <f>'[1]GHG Dashboard Data - Inventory'!AB185</f>
        <v>0</v>
      </c>
      <c r="AA200" s="149">
        <f>'[1]GHG Dashboard Data - Inventory'!AC185</f>
        <v>0</v>
      </c>
      <c r="AB200" s="148">
        <f>'[1]GHG Dashboard Data - Inventory'!AD185</f>
        <v>0</v>
      </c>
      <c r="AC200" s="148">
        <f>'[1]GHG Dashboard Data - Inventory'!AE185</f>
        <v>0</v>
      </c>
      <c r="AD200" s="149">
        <f>'[1]GHG Dashboard Data - Inventory'!AF185</f>
        <v>0</v>
      </c>
      <c r="AE200" s="148">
        <f>'[1]GHG Dashboard Data - Inventory'!AG185</f>
        <v>0</v>
      </c>
      <c r="AF200" s="148">
        <f>'[1]GHG Dashboard Data - Inventory'!AH185</f>
        <v>0</v>
      </c>
      <c r="AG200" s="148">
        <f>'[1]GHG Dashboard Data - Inventory'!AI185</f>
        <v>0</v>
      </c>
      <c r="AH200" s="148">
        <f>'[1]GHG Dashboard Data - Inventory'!AJ185</f>
        <v>0</v>
      </c>
      <c r="AI200" s="149">
        <f>'[1]GHG Dashboard Data - Inventory'!AK185</f>
        <v>0</v>
      </c>
      <c r="AJ200" s="148">
        <f>'[1]GHG Dashboard Data - Inventory'!AL185</f>
        <v>0</v>
      </c>
      <c r="AK200" s="148">
        <f>'[1]GHG Dashboard Data - Inventory'!AM185</f>
        <v>0</v>
      </c>
      <c r="AL200" s="149">
        <f>'[1]GHG Dashboard Data - Inventory'!AN185</f>
        <v>0</v>
      </c>
      <c r="AM200" s="148">
        <f>'[1]GHG Dashboard Data - Inventory'!AO185</f>
        <v>0</v>
      </c>
      <c r="AN200" s="148">
        <f>'[1]GHG Dashboard Data - Inventory'!AP185</f>
        <v>0</v>
      </c>
      <c r="AO200" s="149">
        <f>'[1]GHG Dashboard Data - Inventory'!AQ185</f>
        <v>0</v>
      </c>
      <c r="AP200" s="148">
        <f>'[1]GHG Dashboard Data - Inventory'!AR185</f>
        <v>0</v>
      </c>
      <c r="AQ200" s="148">
        <f>'[1]GHG Dashboard Data - Inventory'!AS185</f>
        <v>0</v>
      </c>
      <c r="AR200" s="149">
        <f>'[1]GHG Dashboard Data - Inventory'!AT185</f>
        <v>0</v>
      </c>
      <c r="AS200" s="148">
        <f>'[1]GHG Dashboard Data - Inventory'!AU185</f>
        <v>0</v>
      </c>
      <c r="AT200" s="148">
        <f>'[1]GHG Dashboard Data - Inventory'!AV185</f>
        <v>0</v>
      </c>
      <c r="AU200" s="149">
        <f>'[1]GHG Dashboard Data - Inventory'!AW185</f>
        <v>0</v>
      </c>
      <c r="AV200" s="148">
        <f>'[1]GHG Dashboard Data - Inventory'!AX185</f>
        <v>0</v>
      </c>
      <c r="AW200" s="148">
        <f>'[1]GHG Dashboard Data - Inventory'!AY185</f>
        <v>0</v>
      </c>
      <c r="AX200" s="150">
        <f>'[1]GHG Dashboard Data - Inventory'!AZ185</f>
        <v>0</v>
      </c>
      <c r="AY200" s="148">
        <f>'[1]GHG Dashboard Data - Inventory'!BA185</f>
        <v>0</v>
      </c>
      <c r="AZ200" s="148">
        <f>'[1]GHG Dashboard Data - Inventory'!BB185</f>
        <v>0</v>
      </c>
      <c r="BA200" s="150">
        <f>'[1]GHG Dashboard Data - Inventory'!BC185</f>
        <v>0</v>
      </c>
      <c r="BB200" s="148">
        <f>'[1]GHG Dashboard Data - Inventory'!BD185</f>
        <v>0</v>
      </c>
      <c r="BC200" s="148">
        <f>'[1]GHG Dashboard Data - Inventory'!BE185</f>
        <v>0</v>
      </c>
      <c r="BD200" s="150">
        <f>'[1]GHG Dashboard Data - Inventory'!BF185</f>
        <v>0</v>
      </c>
      <c r="BE200" s="148">
        <f>'[1]GHG Dashboard Data - Inventory'!BG185</f>
        <v>0</v>
      </c>
      <c r="BF200" s="148">
        <f>'[1]GHG Dashboard Data - Inventory'!BH185</f>
        <v>0</v>
      </c>
      <c r="BG200" s="150">
        <f>'[1]GHG Dashboard Data - Inventory'!BI185</f>
        <v>0</v>
      </c>
      <c r="BH200" s="149">
        <f>'[1]GHG Dashboard Data - Inventory'!BJ185</f>
        <v>0</v>
      </c>
      <c r="BI200" s="149">
        <f>'[1]GHG Dashboard Data - Inventory'!BK185</f>
        <v>0</v>
      </c>
      <c r="BJ200" s="149">
        <f>'[1]GHG Dashboard Data - Inventory'!BL185</f>
        <v>0</v>
      </c>
      <c r="BK200" s="149">
        <f>'[1]GHG Dashboard Data - Inventory'!BM185</f>
        <v>0</v>
      </c>
      <c r="BL200" s="149">
        <f>'[1]GHG Dashboard Data - Inventory'!BN185</f>
        <v>0</v>
      </c>
      <c r="BM200" s="151">
        <f>'[1]GHG Dashboard Data - Inventory'!BO185</f>
        <v>0</v>
      </c>
      <c r="BN200" s="269">
        <f>'[1]GHG Dashboard Data - Inventory'!BP185</f>
        <v>0</v>
      </c>
      <c r="BO200" s="269">
        <f>'[1]GHG Dashboard Data - Inventory'!BQ185</f>
        <v>0</v>
      </c>
      <c r="BP200" s="269">
        <f>'[1]GHG Dashboard Data - Inventory'!BR185</f>
        <v>0</v>
      </c>
      <c r="BQ200" s="269">
        <f>'[1]GHG Dashboard Data - Inventory'!BS185</f>
        <v>0</v>
      </c>
      <c r="BR200" s="269">
        <f>'[1]GHG Dashboard Data - Inventory'!BT185</f>
        <v>0</v>
      </c>
      <c r="BS200" s="269">
        <f>'[1]GHG Dashboard Data - Inventory'!BU185</f>
        <v>0</v>
      </c>
      <c r="BT200" s="152" t="str">
        <f t="shared" si="116"/>
        <v>0_0</v>
      </c>
      <c r="BU200" s="152">
        <f>'[1]GHG Dashboard Data - Inventory'!BW185</f>
        <v>0</v>
      </c>
      <c r="BV200" s="152">
        <f>'[1]GHG Dashboard Data - Inventory'!BX185</f>
        <v>0</v>
      </c>
      <c r="BW200" s="152">
        <f>'[1]GHG Dashboard Data - Inventory'!BY185</f>
        <v>0</v>
      </c>
      <c r="BX200" s="152">
        <f>'[1]GHG Dashboard Data - Inventory'!BZ185</f>
        <v>0</v>
      </c>
      <c r="BY200" s="302">
        <f>'[1]GHG Dashboard Data - Inventory'!CA185</f>
        <v>0</v>
      </c>
      <c r="BZ200" s="302">
        <f>'[1]GHG Dashboard Data - Inventory'!CB185</f>
        <v>0</v>
      </c>
      <c r="CA200" s="302">
        <f>'[1]GHG Dashboard Data - Inventory'!CC185</f>
        <v>0</v>
      </c>
      <c r="CB200" s="303">
        <f>'[1]GHG Dashboard Data - Inventory'!CD185</f>
        <v>0</v>
      </c>
      <c r="CC200" s="303">
        <f>'[1]GHG Dashboard Data - Inventory'!CE185</f>
        <v>0</v>
      </c>
      <c r="CD200" s="303">
        <f>'[1]GHG Dashboard Data - Inventory'!CF185</f>
        <v>0</v>
      </c>
      <c r="CE200" s="303">
        <f>'[1]GHG Dashboard Data - Inventory'!CG185</f>
        <v>0</v>
      </c>
      <c r="CF200" s="303">
        <f>'[1]GHG Dashboard Data - Inventory'!CH185</f>
        <v>0</v>
      </c>
      <c r="CG200" s="304">
        <f>'[1]GHG Dashboard Data - Inventory'!CI185</f>
        <v>0</v>
      </c>
      <c r="CH200" s="304">
        <f>'[1]GHG Dashboard Data - Inventory'!CK185</f>
        <v>0</v>
      </c>
      <c r="CI200" s="304">
        <f>SUM('[1]GHG Dashboard Data - Inventory'!CL185:CM185)</f>
        <v>0</v>
      </c>
      <c r="CJ200" s="304">
        <f>'[1]GHG Dashboard Data - Inventory'!CN185</f>
        <v>0</v>
      </c>
      <c r="CK200" s="304">
        <f>'[1]GHG Dashboard Data - Inventory'!CO185</f>
        <v>0</v>
      </c>
      <c r="CL200" s="302">
        <f>'[1]GHG Dashboard Data - Inventory'!CP185</f>
        <v>0</v>
      </c>
      <c r="CM200" s="302">
        <f>'[1]GHG Dashboard Data - Inventory'!CQ185</f>
        <v>0</v>
      </c>
      <c r="CN200" s="302">
        <f>'[1]GHG Dashboard Data - Inventory'!CR185</f>
        <v>0</v>
      </c>
      <c r="CO200" s="302">
        <f>'[1]GHG Dashboard Data - Inventory'!CS185</f>
        <v>0</v>
      </c>
      <c r="CP200" s="302">
        <f>'[1]GHG Dashboard Data - Inventory'!CT185</f>
        <v>0</v>
      </c>
      <c r="CQ200" s="302">
        <f>'[1]GHG Dashboard Data - Inventory'!CU185</f>
        <v>0</v>
      </c>
      <c r="CR200" s="302">
        <f>'[1]GHG Dashboard Data - Inventory'!CV185</f>
        <v>0</v>
      </c>
      <c r="CS200" s="302">
        <f>'[1]GHG Dashboard Data - Inventory'!CW185</f>
        <v>0</v>
      </c>
      <c r="CT200" s="302">
        <f>'[1]GHG Dashboard Data - Inventory'!CX185</f>
        <v>0</v>
      </c>
      <c r="CU200" s="302">
        <f>'[1]GHG Dashboard Data - Inventory'!CY185</f>
        <v>0</v>
      </c>
      <c r="CV200" s="302">
        <f>'[1]GHG Dashboard Data - Inventory'!CZ185</f>
        <v>0</v>
      </c>
      <c r="CW200" s="302">
        <f>'[1]GHG Dashboard Data - Inventory'!DA185</f>
        <v>0</v>
      </c>
      <c r="CX200" s="302">
        <f>'[1]GHG Dashboard Data - Inventory'!DB185</f>
        <v>0</v>
      </c>
      <c r="CY200" s="302">
        <f>'[1]GHG Dashboard Data - Inventory'!DC185</f>
        <v>0</v>
      </c>
      <c r="CZ200" s="302">
        <f>'[1]GHG Dashboard Data - Inventory'!DD185</f>
        <v>0</v>
      </c>
      <c r="DA200" s="302">
        <f>'[1]GHG Dashboard Data - Inventory'!DE185</f>
        <v>0</v>
      </c>
      <c r="DB200" s="302">
        <f>'[1]GHG Dashboard Data - Inventory'!DF185</f>
        <v>0</v>
      </c>
      <c r="DC200" s="305">
        <f>'[1]GHG Dashboard Data - Inventory'!DG185</f>
        <v>0</v>
      </c>
      <c r="DD200" s="305">
        <f>'[1]GHG Dashboard Data - Inventory'!DH185</f>
        <v>0</v>
      </c>
      <c r="DE200" s="305">
        <f>'[1]GHG Dashboard Data - Inventory'!DI185</f>
        <v>0</v>
      </c>
      <c r="DF200" s="305">
        <f>'[1]GHG Dashboard Data - Inventory'!DJ185</f>
        <v>0</v>
      </c>
      <c r="DG200" s="305">
        <f>'[1]GHG Dashboard Data - Inventory'!DK185</f>
        <v>0</v>
      </c>
      <c r="DH200" s="305">
        <f>'[1]GHG Dashboard Data - Inventory'!DL185</f>
        <v>0</v>
      </c>
      <c r="DI200" s="305">
        <f>'[1]GHG Dashboard Data - Inventory'!DM185</f>
        <v>0</v>
      </c>
      <c r="DJ200" s="305">
        <f>'[1]GHG Dashboard Data - Inventory'!DN185</f>
        <v>0</v>
      </c>
      <c r="DK200" s="305">
        <f>'[1]GHG Dashboard Data - Inventory'!DO185</f>
        <v>0</v>
      </c>
      <c r="DL200" s="305">
        <f>'[1]GHG Dashboard Data - Inventory'!DP185</f>
        <v>0</v>
      </c>
      <c r="DM200" s="305">
        <f>'[1]GHG Dashboard Data - Inventory'!DQ185</f>
        <v>0</v>
      </c>
      <c r="DN200" s="305">
        <f>'[1]GHG Dashboard Data - Inventory'!DR185</f>
        <v>0</v>
      </c>
      <c r="DO200" s="305">
        <f>'[1]GHG Dashboard Data - Inventory'!DS185</f>
        <v>0</v>
      </c>
      <c r="DP200" s="305">
        <f>'[1]GHG Dashboard Data - Inventory'!DT185</f>
        <v>0</v>
      </c>
      <c r="DQ200" s="305">
        <f>'[1]GHG Dashboard Data - Inventory'!DU185</f>
        <v>0</v>
      </c>
      <c r="DR200" s="305">
        <f>'[1]GHG Dashboard Data - Inventory'!DV185</f>
        <v>0</v>
      </c>
      <c r="DS200" s="305">
        <f>'[1]GHG Dashboard Data - Inventory'!DW185</f>
        <v>0</v>
      </c>
      <c r="DT200" s="305">
        <f>'[1]GHG Dashboard Data - Inventory'!DX185</f>
        <v>0</v>
      </c>
      <c r="DU200" s="305">
        <f>'[1]GHG Dashboard Data - Inventory'!DY185</f>
        <v>0</v>
      </c>
      <c r="DV200" s="305">
        <f>'[1]GHG Dashboard Data - Inventory'!DZ185</f>
        <v>0</v>
      </c>
      <c r="DW200" s="305">
        <f>'[1]GHG Dashboard Data - Inventory'!EA185</f>
        <v>0</v>
      </c>
      <c r="DX200" s="305">
        <f>'[1]GHG Dashboard Data - Inventory'!EB185</f>
        <v>0</v>
      </c>
      <c r="DY200" s="306">
        <f>'[1]GHG Dashboard Data - Inventory'!EC185</f>
        <v>0</v>
      </c>
      <c r="DZ200" s="307">
        <f>'[1]GHG Dashboard Data - Inventory'!ED185</f>
        <v>0</v>
      </c>
      <c r="EA200" s="307">
        <f>'[1]GHG Dashboard Data - Inventory'!EE185</f>
        <v>0</v>
      </c>
      <c r="EB200" s="307">
        <f>'[1]GHG Dashboard Data - Inventory'!EF185</f>
        <v>0</v>
      </c>
      <c r="EC200" s="307">
        <f>'[1]GHG Dashboard Data - Inventory'!EG185</f>
        <v>0</v>
      </c>
      <c r="ED200" s="307">
        <f>'[1]GHG Dashboard Data - Inventory'!EH185</f>
        <v>0</v>
      </c>
      <c r="EE200" s="307">
        <f>'[1]GHG Dashboard Data - Inventory'!EI185</f>
        <v>0</v>
      </c>
      <c r="EF200" s="307">
        <f>'[1]GHG Dashboard Data - Inventory'!EJ185</f>
        <v>0</v>
      </c>
      <c r="EG200" s="307">
        <f>'[1]GHG Dashboard Data - Inventory'!EK185</f>
        <v>0</v>
      </c>
      <c r="EH200" s="307">
        <f>'[1]GHG Dashboard Data - Inventory'!EL185</f>
        <v>0</v>
      </c>
      <c r="EI200" s="307">
        <f>'[1]GHG Dashboard Data - Inventory'!EM185</f>
        <v>0</v>
      </c>
      <c r="EJ200" s="307">
        <f>'[1]GHG Dashboard Data - Inventory'!EN185</f>
        <v>0</v>
      </c>
      <c r="EK200" s="307">
        <f>'[1]GHG Dashboard Data - Inventory'!EO185</f>
        <v>0</v>
      </c>
      <c r="EL200" s="307">
        <f>'[1]GHG Dashboard Data - Inventory'!EP185</f>
        <v>0</v>
      </c>
      <c r="EM200" s="307">
        <f>'[1]GHG Dashboard Data - Inventory'!EQ185</f>
        <v>0</v>
      </c>
      <c r="EN200" s="307">
        <f>'[1]GHG Dashboard Data - Inventory'!ER185</f>
        <v>0</v>
      </c>
      <c r="EO200" s="307">
        <f>'[1]GHG Dashboard Data - Inventory'!ES185</f>
        <v>0</v>
      </c>
      <c r="EP200" s="307">
        <f>'[1]GHG Dashboard Data - Inventory'!ET185</f>
        <v>0</v>
      </c>
      <c r="EQ200" s="307">
        <f>'[1]GHG Dashboard Data - Inventory'!EU185</f>
        <v>0</v>
      </c>
      <c r="ER200" s="307">
        <f>'[1]GHG Dashboard Data - Inventory'!EV185</f>
        <v>0</v>
      </c>
      <c r="ES200" s="307">
        <f>'[1]GHG Dashboard Data - Inventory'!EW185</f>
        <v>0</v>
      </c>
      <c r="ET200" s="307">
        <f>'[1]GHG Dashboard Data - Inventory'!EX185</f>
        <v>0</v>
      </c>
      <c r="EU200" s="307">
        <f>'[1]GHG Dashboard Data - Inventory'!EY185</f>
        <v>0</v>
      </c>
      <c r="EV200" s="307">
        <f>'[1]GHG Dashboard Data - Inventory'!EZ185</f>
        <v>0</v>
      </c>
      <c r="EW200" s="308">
        <f t="shared" si="117"/>
        <v>0</v>
      </c>
      <c r="EX200" s="309">
        <f>'[1]GHG Dashboard Data - Inventory'!FA185</f>
        <v>0</v>
      </c>
      <c r="EY200" s="309">
        <f>'[1]GHG Dashboard Data - Inventory'!FB185</f>
        <v>0</v>
      </c>
      <c r="EZ200" s="309">
        <f>'[1]GHG Dashboard Data - Inventory'!FC185</f>
        <v>0</v>
      </c>
      <c r="FA200" s="309">
        <f>'[1]GHG Dashboard Data - Inventory'!FD185</f>
        <v>0</v>
      </c>
      <c r="FB200" s="309">
        <f>'[1]GHG Dashboard Data - Inventory'!FE185</f>
        <v>0</v>
      </c>
      <c r="FC200" s="309">
        <f>'[1]GHG Dashboard Data - Inventory'!FF185</f>
        <v>0</v>
      </c>
      <c r="FD200" s="309">
        <f>'[1]GHG Dashboard Data - Inventory'!FG185</f>
        <v>0</v>
      </c>
      <c r="FE200" s="309">
        <f>'[1]GHG Dashboard Data - Inventory'!FH185</f>
        <v>0</v>
      </c>
      <c r="FF200" s="309">
        <f>'[1]GHG Dashboard Data - Inventory'!B185</f>
        <v>0</v>
      </c>
      <c r="FG200" s="31" t="str">
        <f>IFERROR(VLOOKUP(E200,'Climate data-must not modify'!A:D,4,FALSE),"")</f>
        <v/>
      </c>
      <c r="FH200" s="31" t="str">
        <f t="shared" si="118"/>
        <v/>
      </c>
      <c r="FI200" s="31" t="str">
        <f t="shared" si="119"/>
        <v/>
      </c>
      <c r="FJ200" s="35"/>
    </row>
    <row r="201" spans="1:166" s="31" customFormat="1">
      <c r="A201" s="31">
        <f t="shared" si="113"/>
        <v>11</v>
      </c>
      <c r="B201" s="31">
        <f t="shared" si="114"/>
        <v>186</v>
      </c>
      <c r="C201" s="34" t="str">
        <f t="shared" si="115"/>
        <v>0_0</v>
      </c>
      <c r="D201" s="231">
        <f>'[1]GHG Dashboard Data - Inventory'!H186</f>
        <v>0</v>
      </c>
      <c r="E201" s="156">
        <f>'[1]GHG Dashboard Data - Inventory'!C186</f>
        <v>0</v>
      </c>
      <c r="F201" s="156">
        <f>'[1]GHG Dashboard Data - Inventory'!D186</f>
        <v>0</v>
      </c>
      <c r="G201" s="156">
        <f>'[1]GHG Dashboard Data - Inventory'!E186</f>
        <v>0</v>
      </c>
      <c r="H201" s="156">
        <f>'[1]GHG Dashboard Data - Inventory'!K186</f>
        <v>0</v>
      </c>
      <c r="I201" s="156">
        <f>'[1]GHG Dashboard Data - Inventory'!L186</f>
        <v>0</v>
      </c>
      <c r="J201" s="156">
        <f>'[1]GHG Dashboard Data - Inventory'!M186/1000000</f>
        <v>0</v>
      </c>
      <c r="K201" s="156">
        <f>'[1]GHG Dashboard Data - Inventory'!J186</f>
        <v>0</v>
      </c>
      <c r="L201" s="148">
        <f>'[1]GHG Dashboard Data - Inventory'!N186</f>
        <v>0</v>
      </c>
      <c r="M201" s="148">
        <f>'[1]GHG Dashboard Data - Inventory'!O186</f>
        <v>0</v>
      </c>
      <c r="N201" s="149">
        <f>'[1]GHG Dashboard Data - Inventory'!P186</f>
        <v>0</v>
      </c>
      <c r="O201" s="148">
        <f>'[1]GHG Dashboard Data - Inventory'!Q186</f>
        <v>0</v>
      </c>
      <c r="P201" s="148">
        <f>'[1]GHG Dashboard Data - Inventory'!R186</f>
        <v>0</v>
      </c>
      <c r="Q201" s="149">
        <f>'[1]GHG Dashboard Data - Inventory'!S186</f>
        <v>0</v>
      </c>
      <c r="R201" s="148">
        <f>'[1]GHG Dashboard Data - Inventory'!T186</f>
        <v>0</v>
      </c>
      <c r="S201" s="148">
        <f>'[1]GHG Dashboard Data - Inventory'!U186</f>
        <v>0</v>
      </c>
      <c r="T201" s="149">
        <f>'[1]GHG Dashboard Data - Inventory'!V186</f>
        <v>0</v>
      </c>
      <c r="U201" s="148">
        <f>'[1]GHG Dashboard Data - Inventory'!W186</f>
        <v>0</v>
      </c>
      <c r="V201" s="148">
        <f>'[1]GHG Dashboard Data - Inventory'!X186</f>
        <v>0</v>
      </c>
      <c r="W201" s="149">
        <f>'[1]GHG Dashboard Data - Inventory'!Y186</f>
        <v>0</v>
      </c>
      <c r="X201" s="150">
        <f>'[1]GHG Dashboard Data - Inventory'!Z186</f>
        <v>0</v>
      </c>
      <c r="Y201" s="148">
        <f>'[1]GHG Dashboard Data - Inventory'!AA186</f>
        <v>0</v>
      </c>
      <c r="Z201" s="148">
        <f>'[1]GHG Dashboard Data - Inventory'!AB186</f>
        <v>0</v>
      </c>
      <c r="AA201" s="149">
        <f>'[1]GHG Dashboard Data - Inventory'!AC186</f>
        <v>0</v>
      </c>
      <c r="AB201" s="148">
        <f>'[1]GHG Dashboard Data - Inventory'!AD186</f>
        <v>0</v>
      </c>
      <c r="AC201" s="148">
        <f>'[1]GHG Dashboard Data - Inventory'!AE186</f>
        <v>0</v>
      </c>
      <c r="AD201" s="149">
        <f>'[1]GHG Dashboard Data - Inventory'!AF186</f>
        <v>0</v>
      </c>
      <c r="AE201" s="148">
        <f>'[1]GHG Dashboard Data - Inventory'!AG186</f>
        <v>0</v>
      </c>
      <c r="AF201" s="148">
        <f>'[1]GHG Dashboard Data - Inventory'!AH186</f>
        <v>0</v>
      </c>
      <c r="AG201" s="148">
        <f>'[1]GHG Dashboard Data - Inventory'!AI186</f>
        <v>0</v>
      </c>
      <c r="AH201" s="148">
        <f>'[1]GHG Dashboard Data - Inventory'!AJ186</f>
        <v>0</v>
      </c>
      <c r="AI201" s="149">
        <f>'[1]GHG Dashboard Data - Inventory'!AK186</f>
        <v>0</v>
      </c>
      <c r="AJ201" s="148">
        <f>'[1]GHG Dashboard Data - Inventory'!AL186</f>
        <v>0</v>
      </c>
      <c r="AK201" s="148">
        <f>'[1]GHG Dashboard Data - Inventory'!AM186</f>
        <v>0</v>
      </c>
      <c r="AL201" s="149">
        <f>'[1]GHG Dashboard Data - Inventory'!AN186</f>
        <v>0</v>
      </c>
      <c r="AM201" s="148">
        <f>'[1]GHG Dashboard Data - Inventory'!AO186</f>
        <v>0</v>
      </c>
      <c r="AN201" s="148">
        <f>'[1]GHG Dashboard Data - Inventory'!AP186</f>
        <v>0</v>
      </c>
      <c r="AO201" s="149">
        <f>'[1]GHG Dashboard Data - Inventory'!AQ186</f>
        <v>0</v>
      </c>
      <c r="AP201" s="148">
        <f>'[1]GHG Dashboard Data - Inventory'!AR186</f>
        <v>0</v>
      </c>
      <c r="AQ201" s="148">
        <f>'[1]GHG Dashboard Data - Inventory'!AS186</f>
        <v>0</v>
      </c>
      <c r="AR201" s="149">
        <f>'[1]GHG Dashboard Data - Inventory'!AT186</f>
        <v>0</v>
      </c>
      <c r="AS201" s="148">
        <f>'[1]GHG Dashboard Data - Inventory'!AU186</f>
        <v>0</v>
      </c>
      <c r="AT201" s="148">
        <f>'[1]GHG Dashboard Data - Inventory'!AV186</f>
        <v>0</v>
      </c>
      <c r="AU201" s="149">
        <f>'[1]GHG Dashboard Data - Inventory'!AW186</f>
        <v>0</v>
      </c>
      <c r="AV201" s="148">
        <f>'[1]GHG Dashboard Data - Inventory'!AX186</f>
        <v>0</v>
      </c>
      <c r="AW201" s="148">
        <f>'[1]GHG Dashboard Data - Inventory'!AY186</f>
        <v>0</v>
      </c>
      <c r="AX201" s="150">
        <f>'[1]GHG Dashboard Data - Inventory'!AZ186</f>
        <v>0</v>
      </c>
      <c r="AY201" s="148">
        <f>'[1]GHG Dashboard Data - Inventory'!BA186</f>
        <v>0</v>
      </c>
      <c r="AZ201" s="148">
        <f>'[1]GHG Dashboard Data - Inventory'!BB186</f>
        <v>0</v>
      </c>
      <c r="BA201" s="150">
        <f>'[1]GHG Dashboard Data - Inventory'!BC186</f>
        <v>0</v>
      </c>
      <c r="BB201" s="148">
        <f>'[1]GHG Dashboard Data - Inventory'!BD186</f>
        <v>0</v>
      </c>
      <c r="BC201" s="148">
        <f>'[1]GHG Dashboard Data - Inventory'!BE186</f>
        <v>0</v>
      </c>
      <c r="BD201" s="150">
        <f>'[1]GHG Dashboard Data - Inventory'!BF186</f>
        <v>0</v>
      </c>
      <c r="BE201" s="148">
        <f>'[1]GHG Dashboard Data - Inventory'!BG186</f>
        <v>0</v>
      </c>
      <c r="BF201" s="148">
        <f>'[1]GHG Dashboard Data - Inventory'!BH186</f>
        <v>0</v>
      </c>
      <c r="BG201" s="150">
        <f>'[1]GHG Dashboard Data - Inventory'!BI186</f>
        <v>0</v>
      </c>
      <c r="BH201" s="149">
        <f>'[1]GHG Dashboard Data - Inventory'!BJ186</f>
        <v>0</v>
      </c>
      <c r="BI201" s="149">
        <f>'[1]GHG Dashboard Data - Inventory'!BK186</f>
        <v>0</v>
      </c>
      <c r="BJ201" s="149">
        <f>'[1]GHG Dashboard Data - Inventory'!BL186</f>
        <v>0</v>
      </c>
      <c r="BK201" s="149">
        <f>'[1]GHG Dashboard Data - Inventory'!BM186</f>
        <v>0</v>
      </c>
      <c r="BL201" s="149">
        <f>'[1]GHG Dashboard Data - Inventory'!BN186</f>
        <v>0</v>
      </c>
      <c r="BM201" s="151">
        <f>'[1]GHG Dashboard Data - Inventory'!BO186</f>
        <v>0</v>
      </c>
      <c r="BN201" s="269">
        <f>'[1]GHG Dashboard Data - Inventory'!BP186</f>
        <v>0</v>
      </c>
      <c r="BO201" s="269">
        <f>'[1]GHG Dashboard Data - Inventory'!BQ186</f>
        <v>0</v>
      </c>
      <c r="BP201" s="269">
        <f>'[1]GHG Dashboard Data - Inventory'!BR186</f>
        <v>0</v>
      </c>
      <c r="BQ201" s="269">
        <f>'[1]GHG Dashboard Data - Inventory'!BS186</f>
        <v>0</v>
      </c>
      <c r="BR201" s="269">
        <f>'[1]GHG Dashboard Data - Inventory'!BT186</f>
        <v>0</v>
      </c>
      <c r="BS201" s="269">
        <f>'[1]GHG Dashboard Data - Inventory'!BU186</f>
        <v>0</v>
      </c>
      <c r="BT201" s="152" t="str">
        <f t="shared" si="116"/>
        <v>0_0</v>
      </c>
      <c r="BU201" s="152">
        <f>'[1]GHG Dashboard Data - Inventory'!BW186</f>
        <v>0</v>
      </c>
      <c r="BV201" s="152">
        <f>'[1]GHG Dashboard Data - Inventory'!BX186</f>
        <v>0</v>
      </c>
      <c r="BW201" s="152">
        <f>'[1]GHG Dashboard Data - Inventory'!BY186</f>
        <v>0</v>
      </c>
      <c r="BX201" s="152">
        <f>'[1]GHG Dashboard Data - Inventory'!BZ186</f>
        <v>0</v>
      </c>
      <c r="BY201" s="302">
        <f>'[1]GHG Dashboard Data - Inventory'!CA186</f>
        <v>0</v>
      </c>
      <c r="BZ201" s="302">
        <f>'[1]GHG Dashboard Data - Inventory'!CB186</f>
        <v>0</v>
      </c>
      <c r="CA201" s="302">
        <f>'[1]GHG Dashboard Data - Inventory'!CC186</f>
        <v>0</v>
      </c>
      <c r="CB201" s="303">
        <f>'[1]GHG Dashboard Data - Inventory'!CD186</f>
        <v>0</v>
      </c>
      <c r="CC201" s="303">
        <f>'[1]GHG Dashboard Data - Inventory'!CE186</f>
        <v>0</v>
      </c>
      <c r="CD201" s="303">
        <f>'[1]GHG Dashboard Data - Inventory'!CF186</f>
        <v>0</v>
      </c>
      <c r="CE201" s="303">
        <f>'[1]GHG Dashboard Data - Inventory'!CG186</f>
        <v>0</v>
      </c>
      <c r="CF201" s="303">
        <f>'[1]GHG Dashboard Data - Inventory'!CH186</f>
        <v>0</v>
      </c>
      <c r="CG201" s="304">
        <f>'[1]GHG Dashboard Data - Inventory'!CI186</f>
        <v>0</v>
      </c>
      <c r="CH201" s="304">
        <f>'[1]GHG Dashboard Data - Inventory'!CK186</f>
        <v>0</v>
      </c>
      <c r="CI201" s="304">
        <f>SUM('[1]GHG Dashboard Data - Inventory'!CL186:CM186)</f>
        <v>0</v>
      </c>
      <c r="CJ201" s="304">
        <f>'[1]GHG Dashboard Data - Inventory'!CN186</f>
        <v>0</v>
      </c>
      <c r="CK201" s="304">
        <f>'[1]GHG Dashboard Data - Inventory'!CO186</f>
        <v>0</v>
      </c>
      <c r="CL201" s="302">
        <f>'[1]GHG Dashboard Data - Inventory'!CP186</f>
        <v>0</v>
      </c>
      <c r="CM201" s="302">
        <f>'[1]GHG Dashboard Data - Inventory'!CQ186</f>
        <v>0</v>
      </c>
      <c r="CN201" s="302">
        <f>'[1]GHG Dashboard Data - Inventory'!CR186</f>
        <v>0</v>
      </c>
      <c r="CO201" s="302">
        <f>'[1]GHG Dashboard Data - Inventory'!CS186</f>
        <v>0</v>
      </c>
      <c r="CP201" s="302">
        <f>'[1]GHG Dashboard Data - Inventory'!CT186</f>
        <v>0</v>
      </c>
      <c r="CQ201" s="302">
        <f>'[1]GHG Dashboard Data - Inventory'!CU186</f>
        <v>0</v>
      </c>
      <c r="CR201" s="302">
        <f>'[1]GHG Dashboard Data - Inventory'!CV186</f>
        <v>0</v>
      </c>
      <c r="CS201" s="302">
        <f>'[1]GHG Dashboard Data - Inventory'!CW186</f>
        <v>0</v>
      </c>
      <c r="CT201" s="302">
        <f>'[1]GHG Dashboard Data - Inventory'!CX186</f>
        <v>0</v>
      </c>
      <c r="CU201" s="302">
        <f>'[1]GHG Dashboard Data - Inventory'!CY186</f>
        <v>0</v>
      </c>
      <c r="CV201" s="302">
        <f>'[1]GHG Dashboard Data - Inventory'!CZ186</f>
        <v>0</v>
      </c>
      <c r="CW201" s="302">
        <f>'[1]GHG Dashboard Data - Inventory'!DA186</f>
        <v>0</v>
      </c>
      <c r="CX201" s="302">
        <f>'[1]GHG Dashboard Data - Inventory'!DB186</f>
        <v>0</v>
      </c>
      <c r="CY201" s="302">
        <f>'[1]GHG Dashboard Data - Inventory'!DC186</f>
        <v>0</v>
      </c>
      <c r="CZ201" s="302">
        <f>'[1]GHG Dashboard Data - Inventory'!DD186</f>
        <v>0</v>
      </c>
      <c r="DA201" s="302">
        <f>'[1]GHG Dashboard Data - Inventory'!DE186</f>
        <v>0</v>
      </c>
      <c r="DB201" s="302">
        <f>'[1]GHG Dashboard Data - Inventory'!DF186</f>
        <v>0</v>
      </c>
      <c r="DC201" s="305">
        <f>'[1]GHG Dashboard Data - Inventory'!DG186</f>
        <v>0</v>
      </c>
      <c r="DD201" s="305">
        <f>'[1]GHG Dashboard Data - Inventory'!DH186</f>
        <v>0</v>
      </c>
      <c r="DE201" s="305">
        <f>'[1]GHG Dashboard Data - Inventory'!DI186</f>
        <v>0</v>
      </c>
      <c r="DF201" s="305">
        <f>'[1]GHG Dashboard Data - Inventory'!DJ186</f>
        <v>0</v>
      </c>
      <c r="DG201" s="305">
        <f>'[1]GHG Dashboard Data - Inventory'!DK186</f>
        <v>0</v>
      </c>
      <c r="DH201" s="305">
        <f>'[1]GHG Dashboard Data - Inventory'!DL186</f>
        <v>0</v>
      </c>
      <c r="DI201" s="305">
        <f>'[1]GHG Dashboard Data - Inventory'!DM186</f>
        <v>0</v>
      </c>
      <c r="DJ201" s="305">
        <f>'[1]GHG Dashboard Data - Inventory'!DN186</f>
        <v>0</v>
      </c>
      <c r="DK201" s="305">
        <f>'[1]GHG Dashboard Data - Inventory'!DO186</f>
        <v>0</v>
      </c>
      <c r="DL201" s="305">
        <f>'[1]GHG Dashboard Data - Inventory'!DP186</f>
        <v>0</v>
      </c>
      <c r="DM201" s="305">
        <f>'[1]GHG Dashboard Data - Inventory'!DQ186</f>
        <v>0</v>
      </c>
      <c r="DN201" s="305">
        <f>'[1]GHG Dashboard Data - Inventory'!DR186</f>
        <v>0</v>
      </c>
      <c r="DO201" s="305">
        <f>'[1]GHG Dashboard Data - Inventory'!DS186</f>
        <v>0</v>
      </c>
      <c r="DP201" s="305">
        <f>'[1]GHG Dashboard Data - Inventory'!DT186</f>
        <v>0</v>
      </c>
      <c r="DQ201" s="305">
        <f>'[1]GHG Dashboard Data - Inventory'!DU186</f>
        <v>0</v>
      </c>
      <c r="DR201" s="305">
        <f>'[1]GHG Dashboard Data - Inventory'!DV186</f>
        <v>0</v>
      </c>
      <c r="DS201" s="305">
        <f>'[1]GHG Dashboard Data - Inventory'!DW186</f>
        <v>0</v>
      </c>
      <c r="DT201" s="305">
        <f>'[1]GHG Dashboard Data - Inventory'!DX186</f>
        <v>0</v>
      </c>
      <c r="DU201" s="305">
        <f>'[1]GHG Dashboard Data - Inventory'!DY186</f>
        <v>0</v>
      </c>
      <c r="DV201" s="305">
        <f>'[1]GHG Dashboard Data - Inventory'!DZ186</f>
        <v>0</v>
      </c>
      <c r="DW201" s="305">
        <f>'[1]GHG Dashboard Data - Inventory'!EA186</f>
        <v>0</v>
      </c>
      <c r="DX201" s="305">
        <f>'[1]GHG Dashboard Data - Inventory'!EB186</f>
        <v>0</v>
      </c>
      <c r="DY201" s="306">
        <f>'[1]GHG Dashboard Data - Inventory'!EC186</f>
        <v>0</v>
      </c>
      <c r="DZ201" s="307">
        <f>'[1]GHG Dashboard Data - Inventory'!ED186</f>
        <v>0</v>
      </c>
      <c r="EA201" s="307">
        <f>'[1]GHG Dashboard Data - Inventory'!EE186</f>
        <v>0</v>
      </c>
      <c r="EB201" s="307">
        <f>'[1]GHG Dashboard Data - Inventory'!EF186</f>
        <v>0</v>
      </c>
      <c r="EC201" s="307">
        <f>'[1]GHG Dashboard Data - Inventory'!EG186</f>
        <v>0</v>
      </c>
      <c r="ED201" s="307">
        <f>'[1]GHG Dashboard Data - Inventory'!EH186</f>
        <v>0</v>
      </c>
      <c r="EE201" s="307">
        <f>'[1]GHG Dashboard Data - Inventory'!EI186</f>
        <v>0</v>
      </c>
      <c r="EF201" s="307">
        <f>'[1]GHG Dashboard Data - Inventory'!EJ186</f>
        <v>0</v>
      </c>
      <c r="EG201" s="307">
        <f>'[1]GHG Dashboard Data - Inventory'!EK186</f>
        <v>0</v>
      </c>
      <c r="EH201" s="307">
        <f>'[1]GHG Dashboard Data - Inventory'!EL186</f>
        <v>0</v>
      </c>
      <c r="EI201" s="307">
        <f>'[1]GHG Dashboard Data - Inventory'!EM186</f>
        <v>0</v>
      </c>
      <c r="EJ201" s="307">
        <f>'[1]GHG Dashboard Data - Inventory'!EN186</f>
        <v>0</v>
      </c>
      <c r="EK201" s="307">
        <f>'[1]GHG Dashboard Data - Inventory'!EO186</f>
        <v>0</v>
      </c>
      <c r="EL201" s="307">
        <f>'[1]GHG Dashboard Data - Inventory'!EP186</f>
        <v>0</v>
      </c>
      <c r="EM201" s="307">
        <f>'[1]GHG Dashboard Data - Inventory'!EQ186</f>
        <v>0</v>
      </c>
      <c r="EN201" s="307">
        <f>'[1]GHG Dashboard Data - Inventory'!ER186</f>
        <v>0</v>
      </c>
      <c r="EO201" s="307">
        <f>'[1]GHG Dashboard Data - Inventory'!ES186</f>
        <v>0</v>
      </c>
      <c r="EP201" s="307">
        <f>'[1]GHG Dashboard Data - Inventory'!ET186</f>
        <v>0</v>
      </c>
      <c r="EQ201" s="307">
        <f>'[1]GHG Dashboard Data - Inventory'!EU186</f>
        <v>0</v>
      </c>
      <c r="ER201" s="307">
        <f>'[1]GHG Dashboard Data - Inventory'!EV186</f>
        <v>0</v>
      </c>
      <c r="ES201" s="307">
        <f>'[1]GHG Dashboard Data - Inventory'!EW186</f>
        <v>0</v>
      </c>
      <c r="ET201" s="307">
        <f>'[1]GHG Dashboard Data - Inventory'!EX186</f>
        <v>0</v>
      </c>
      <c r="EU201" s="307">
        <f>'[1]GHG Dashboard Data - Inventory'!EY186</f>
        <v>0</v>
      </c>
      <c r="EV201" s="307">
        <f>'[1]GHG Dashboard Data - Inventory'!EZ186</f>
        <v>0</v>
      </c>
      <c r="EW201" s="308">
        <f t="shared" si="117"/>
        <v>0</v>
      </c>
      <c r="EX201" s="309">
        <f>'[1]GHG Dashboard Data - Inventory'!FA186</f>
        <v>0</v>
      </c>
      <c r="EY201" s="309">
        <f>'[1]GHG Dashboard Data - Inventory'!FB186</f>
        <v>0</v>
      </c>
      <c r="EZ201" s="309">
        <f>'[1]GHG Dashboard Data - Inventory'!FC186</f>
        <v>0</v>
      </c>
      <c r="FA201" s="309">
        <f>'[1]GHG Dashboard Data - Inventory'!FD186</f>
        <v>0</v>
      </c>
      <c r="FB201" s="309">
        <f>'[1]GHG Dashboard Data - Inventory'!FE186</f>
        <v>0</v>
      </c>
      <c r="FC201" s="309">
        <f>'[1]GHG Dashboard Data - Inventory'!FF186</f>
        <v>0</v>
      </c>
      <c r="FD201" s="309">
        <f>'[1]GHG Dashboard Data - Inventory'!FG186</f>
        <v>0</v>
      </c>
      <c r="FE201" s="309">
        <f>'[1]GHG Dashboard Data - Inventory'!FH186</f>
        <v>0</v>
      </c>
      <c r="FF201" s="309">
        <f>'[1]GHG Dashboard Data - Inventory'!B186</f>
        <v>0</v>
      </c>
      <c r="FG201" s="31" t="str">
        <f>IFERROR(VLOOKUP(E201,'Climate data-must not modify'!A:D,4,FALSE),"")</f>
        <v/>
      </c>
      <c r="FH201" s="31" t="str">
        <f t="shared" si="118"/>
        <v/>
      </c>
      <c r="FI201" s="31" t="str">
        <f t="shared" si="119"/>
        <v/>
      </c>
      <c r="FJ201" s="35"/>
    </row>
    <row r="202" spans="1:166" s="31" customFormat="1">
      <c r="A202" s="31">
        <f t="shared" si="113"/>
        <v>11</v>
      </c>
      <c r="B202" s="31">
        <f t="shared" si="114"/>
        <v>187</v>
      </c>
      <c r="C202" s="34" t="str">
        <f t="shared" si="115"/>
        <v>0_0</v>
      </c>
      <c r="D202" s="231">
        <f>'[1]GHG Dashboard Data - Inventory'!H187</f>
        <v>0</v>
      </c>
      <c r="E202" s="156">
        <f>'[1]GHG Dashboard Data - Inventory'!C187</f>
        <v>0</v>
      </c>
      <c r="F202" s="156">
        <f>'[1]GHG Dashboard Data - Inventory'!D187</f>
        <v>0</v>
      </c>
      <c r="G202" s="156">
        <f>'[1]GHG Dashboard Data - Inventory'!E187</f>
        <v>0</v>
      </c>
      <c r="H202" s="156">
        <f>'[1]GHG Dashboard Data - Inventory'!K187</f>
        <v>0</v>
      </c>
      <c r="I202" s="156">
        <f>'[1]GHG Dashboard Data - Inventory'!L187</f>
        <v>0</v>
      </c>
      <c r="J202" s="156">
        <f>'[1]GHG Dashboard Data - Inventory'!M187/1000000</f>
        <v>0</v>
      </c>
      <c r="K202" s="156">
        <f>'[1]GHG Dashboard Data - Inventory'!J187</f>
        <v>0</v>
      </c>
      <c r="L202" s="148">
        <f>'[1]GHG Dashboard Data - Inventory'!N187</f>
        <v>0</v>
      </c>
      <c r="M202" s="148">
        <f>'[1]GHG Dashboard Data - Inventory'!O187</f>
        <v>0</v>
      </c>
      <c r="N202" s="149">
        <f>'[1]GHG Dashboard Data - Inventory'!P187</f>
        <v>0</v>
      </c>
      <c r="O202" s="148">
        <f>'[1]GHG Dashboard Data - Inventory'!Q187</f>
        <v>0</v>
      </c>
      <c r="P202" s="148">
        <f>'[1]GHG Dashboard Data - Inventory'!R187</f>
        <v>0</v>
      </c>
      <c r="Q202" s="149">
        <f>'[1]GHG Dashboard Data - Inventory'!S187</f>
        <v>0</v>
      </c>
      <c r="R202" s="148">
        <f>'[1]GHG Dashboard Data - Inventory'!T187</f>
        <v>0</v>
      </c>
      <c r="S202" s="148">
        <f>'[1]GHG Dashboard Data - Inventory'!U187</f>
        <v>0</v>
      </c>
      <c r="T202" s="149">
        <f>'[1]GHG Dashboard Data - Inventory'!V187</f>
        <v>0</v>
      </c>
      <c r="U202" s="148">
        <f>'[1]GHG Dashboard Data - Inventory'!W187</f>
        <v>0</v>
      </c>
      <c r="V202" s="148">
        <f>'[1]GHG Dashboard Data - Inventory'!X187</f>
        <v>0</v>
      </c>
      <c r="W202" s="149">
        <f>'[1]GHG Dashboard Data - Inventory'!Y187</f>
        <v>0</v>
      </c>
      <c r="X202" s="150">
        <f>'[1]GHG Dashboard Data - Inventory'!Z187</f>
        <v>0</v>
      </c>
      <c r="Y202" s="148">
        <f>'[1]GHG Dashboard Data - Inventory'!AA187</f>
        <v>0</v>
      </c>
      <c r="Z202" s="148">
        <f>'[1]GHG Dashboard Data - Inventory'!AB187</f>
        <v>0</v>
      </c>
      <c r="AA202" s="149">
        <f>'[1]GHG Dashboard Data - Inventory'!AC187</f>
        <v>0</v>
      </c>
      <c r="AB202" s="148">
        <f>'[1]GHG Dashboard Data - Inventory'!AD187</f>
        <v>0</v>
      </c>
      <c r="AC202" s="148">
        <f>'[1]GHG Dashboard Data - Inventory'!AE187</f>
        <v>0</v>
      </c>
      <c r="AD202" s="149">
        <f>'[1]GHG Dashboard Data - Inventory'!AF187</f>
        <v>0</v>
      </c>
      <c r="AE202" s="148">
        <f>'[1]GHG Dashboard Data - Inventory'!AG187</f>
        <v>0</v>
      </c>
      <c r="AF202" s="148">
        <f>'[1]GHG Dashboard Data - Inventory'!AH187</f>
        <v>0</v>
      </c>
      <c r="AG202" s="148">
        <f>'[1]GHG Dashboard Data - Inventory'!AI187</f>
        <v>0</v>
      </c>
      <c r="AH202" s="148">
        <f>'[1]GHG Dashboard Data - Inventory'!AJ187</f>
        <v>0</v>
      </c>
      <c r="AI202" s="149">
        <f>'[1]GHG Dashboard Data - Inventory'!AK187</f>
        <v>0</v>
      </c>
      <c r="AJ202" s="148">
        <f>'[1]GHG Dashboard Data - Inventory'!AL187</f>
        <v>0</v>
      </c>
      <c r="AK202" s="148">
        <f>'[1]GHG Dashboard Data - Inventory'!AM187</f>
        <v>0</v>
      </c>
      <c r="AL202" s="149">
        <f>'[1]GHG Dashboard Data - Inventory'!AN187</f>
        <v>0</v>
      </c>
      <c r="AM202" s="148">
        <f>'[1]GHG Dashboard Data - Inventory'!AO187</f>
        <v>0</v>
      </c>
      <c r="AN202" s="148">
        <f>'[1]GHG Dashboard Data - Inventory'!AP187</f>
        <v>0</v>
      </c>
      <c r="AO202" s="149">
        <f>'[1]GHG Dashboard Data - Inventory'!AQ187</f>
        <v>0</v>
      </c>
      <c r="AP202" s="148">
        <f>'[1]GHG Dashboard Data - Inventory'!AR187</f>
        <v>0</v>
      </c>
      <c r="AQ202" s="148">
        <f>'[1]GHG Dashboard Data - Inventory'!AS187</f>
        <v>0</v>
      </c>
      <c r="AR202" s="149">
        <f>'[1]GHG Dashboard Data - Inventory'!AT187</f>
        <v>0</v>
      </c>
      <c r="AS202" s="148">
        <f>'[1]GHG Dashboard Data - Inventory'!AU187</f>
        <v>0</v>
      </c>
      <c r="AT202" s="148">
        <f>'[1]GHG Dashboard Data - Inventory'!AV187</f>
        <v>0</v>
      </c>
      <c r="AU202" s="149">
        <f>'[1]GHG Dashboard Data - Inventory'!AW187</f>
        <v>0</v>
      </c>
      <c r="AV202" s="148">
        <f>'[1]GHG Dashboard Data - Inventory'!AX187</f>
        <v>0</v>
      </c>
      <c r="AW202" s="148">
        <f>'[1]GHG Dashboard Data - Inventory'!AY187</f>
        <v>0</v>
      </c>
      <c r="AX202" s="150">
        <f>'[1]GHG Dashboard Data - Inventory'!AZ187</f>
        <v>0</v>
      </c>
      <c r="AY202" s="148">
        <f>'[1]GHG Dashboard Data - Inventory'!BA187</f>
        <v>0</v>
      </c>
      <c r="AZ202" s="148">
        <f>'[1]GHG Dashboard Data - Inventory'!BB187</f>
        <v>0</v>
      </c>
      <c r="BA202" s="150">
        <f>'[1]GHG Dashboard Data - Inventory'!BC187</f>
        <v>0</v>
      </c>
      <c r="BB202" s="148">
        <f>'[1]GHG Dashboard Data - Inventory'!BD187</f>
        <v>0</v>
      </c>
      <c r="BC202" s="148">
        <f>'[1]GHG Dashboard Data - Inventory'!BE187</f>
        <v>0</v>
      </c>
      <c r="BD202" s="150">
        <f>'[1]GHG Dashboard Data - Inventory'!BF187</f>
        <v>0</v>
      </c>
      <c r="BE202" s="148">
        <f>'[1]GHG Dashboard Data - Inventory'!BG187</f>
        <v>0</v>
      </c>
      <c r="BF202" s="148">
        <f>'[1]GHG Dashboard Data - Inventory'!BH187</f>
        <v>0</v>
      </c>
      <c r="BG202" s="150">
        <f>'[1]GHG Dashboard Data - Inventory'!BI187</f>
        <v>0</v>
      </c>
      <c r="BH202" s="149">
        <f>'[1]GHG Dashboard Data - Inventory'!BJ187</f>
        <v>0</v>
      </c>
      <c r="BI202" s="149">
        <f>'[1]GHG Dashboard Data - Inventory'!BK187</f>
        <v>0</v>
      </c>
      <c r="BJ202" s="149">
        <f>'[1]GHG Dashboard Data - Inventory'!BL187</f>
        <v>0</v>
      </c>
      <c r="BK202" s="149">
        <f>'[1]GHG Dashboard Data - Inventory'!BM187</f>
        <v>0</v>
      </c>
      <c r="BL202" s="149">
        <f>'[1]GHG Dashboard Data - Inventory'!BN187</f>
        <v>0</v>
      </c>
      <c r="BM202" s="151">
        <f>'[1]GHG Dashboard Data - Inventory'!BO187</f>
        <v>0</v>
      </c>
      <c r="BN202" s="269">
        <f>'[1]GHG Dashboard Data - Inventory'!BP187</f>
        <v>0</v>
      </c>
      <c r="BO202" s="269">
        <f>'[1]GHG Dashboard Data - Inventory'!BQ187</f>
        <v>0</v>
      </c>
      <c r="BP202" s="269">
        <f>'[1]GHG Dashboard Data - Inventory'!BR187</f>
        <v>0</v>
      </c>
      <c r="BQ202" s="269">
        <f>'[1]GHG Dashboard Data - Inventory'!BS187</f>
        <v>0</v>
      </c>
      <c r="BR202" s="269">
        <f>'[1]GHG Dashboard Data - Inventory'!BT187</f>
        <v>0</v>
      </c>
      <c r="BS202" s="269">
        <f>'[1]GHG Dashboard Data - Inventory'!BU187</f>
        <v>0</v>
      </c>
      <c r="BT202" s="152" t="str">
        <f t="shared" si="116"/>
        <v>0_0</v>
      </c>
      <c r="BU202" s="152">
        <f>'[1]GHG Dashboard Data - Inventory'!BW187</f>
        <v>0</v>
      </c>
      <c r="BV202" s="152">
        <f>'[1]GHG Dashboard Data - Inventory'!BX187</f>
        <v>0</v>
      </c>
      <c r="BW202" s="152">
        <f>'[1]GHG Dashboard Data - Inventory'!BY187</f>
        <v>0</v>
      </c>
      <c r="BX202" s="152">
        <f>'[1]GHG Dashboard Data - Inventory'!BZ187</f>
        <v>0</v>
      </c>
      <c r="BY202" s="302">
        <f>'[1]GHG Dashboard Data - Inventory'!CA187</f>
        <v>0</v>
      </c>
      <c r="BZ202" s="302">
        <f>'[1]GHG Dashboard Data - Inventory'!CB187</f>
        <v>0</v>
      </c>
      <c r="CA202" s="302">
        <f>'[1]GHG Dashboard Data - Inventory'!CC187</f>
        <v>0</v>
      </c>
      <c r="CB202" s="303">
        <f>'[1]GHG Dashboard Data - Inventory'!CD187</f>
        <v>0</v>
      </c>
      <c r="CC202" s="303">
        <f>'[1]GHG Dashboard Data - Inventory'!CE187</f>
        <v>0</v>
      </c>
      <c r="CD202" s="303">
        <f>'[1]GHG Dashboard Data - Inventory'!CF187</f>
        <v>0</v>
      </c>
      <c r="CE202" s="303">
        <f>'[1]GHG Dashboard Data - Inventory'!CG187</f>
        <v>0</v>
      </c>
      <c r="CF202" s="303">
        <f>'[1]GHG Dashboard Data - Inventory'!CH187</f>
        <v>0</v>
      </c>
      <c r="CG202" s="304">
        <f>'[1]GHG Dashboard Data - Inventory'!CI187</f>
        <v>0</v>
      </c>
      <c r="CH202" s="304">
        <f>'[1]GHG Dashboard Data - Inventory'!CK187</f>
        <v>0</v>
      </c>
      <c r="CI202" s="304">
        <f>SUM('[1]GHG Dashboard Data - Inventory'!CL187:CM187)</f>
        <v>0</v>
      </c>
      <c r="CJ202" s="304">
        <f>'[1]GHG Dashboard Data - Inventory'!CN187</f>
        <v>0</v>
      </c>
      <c r="CK202" s="304">
        <f>'[1]GHG Dashboard Data - Inventory'!CO187</f>
        <v>0</v>
      </c>
      <c r="CL202" s="302">
        <f>'[1]GHG Dashboard Data - Inventory'!CP187</f>
        <v>0</v>
      </c>
      <c r="CM202" s="302">
        <f>'[1]GHG Dashboard Data - Inventory'!CQ187</f>
        <v>0</v>
      </c>
      <c r="CN202" s="302">
        <f>'[1]GHG Dashboard Data - Inventory'!CR187</f>
        <v>0</v>
      </c>
      <c r="CO202" s="302">
        <f>'[1]GHG Dashboard Data - Inventory'!CS187</f>
        <v>0</v>
      </c>
      <c r="CP202" s="302">
        <f>'[1]GHG Dashboard Data - Inventory'!CT187</f>
        <v>0</v>
      </c>
      <c r="CQ202" s="302">
        <f>'[1]GHG Dashboard Data - Inventory'!CU187</f>
        <v>0</v>
      </c>
      <c r="CR202" s="302">
        <f>'[1]GHG Dashboard Data - Inventory'!CV187</f>
        <v>0</v>
      </c>
      <c r="CS202" s="302">
        <f>'[1]GHG Dashboard Data - Inventory'!CW187</f>
        <v>0</v>
      </c>
      <c r="CT202" s="302">
        <f>'[1]GHG Dashboard Data - Inventory'!CX187</f>
        <v>0</v>
      </c>
      <c r="CU202" s="302">
        <f>'[1]GHG Dashboard Data - Inventory'!CY187</f>
        <v>0</v>
      </c>
      <c r="CV202" s="302">
        <f>'[1]GHG Dashboard Data - Inventory'!CZ187</f>
        <v>0</v>
      </c>
      <c r="CW202" s="302">
        <f>'[1]GHG Dashboard Data - Inventory'!DA187</f>
        <v>0</v>
      </c>
      <c r="CX202" s="302">
        <f>'[1]GHG Dashboard Data - Inventory'!DB187</f>
        <v>0</v>
      </c>
      <c r="CY202" s="302">
        <f>'[1]GHG Dashboard Data - Inventory'!DC187</f>
        <v>0</v>
      </c>
      <c r="CZ202" s="302">
        <f>'[1]GHG Dashboard Data - Inventory'!DD187</f>
        <v>0</v>
      </c>
      <c r="DA202" s="302">
        <f>'[1]GHG Dashboard Data - Inventory'!DE187</f>
        <v>0</v>
      </c>
      <c r="DB202" s="302">
        <f>'[1]GHG Dashboard Data - Inventory'!DF187</f>
        <v>0</v>
      </c>
      <c r="DC202" s="305">
        <f>'[1]GHG Dashboard Data - Inventory'!DG187</f>
        <v>0</v>
      </c>
      <c r="DD202" s="305">
        <f>'[1]GHG Dashboard Data - Inventory'!DH187</f>
        <v>0</v>
      </c>
      <c r="DE202" s="305">
        <f>'[1]GHG Dashboard Data - Inventory'!DI187</f>
        <v>0</v>
      </c>
      <c r="DF202" s="305">
        <f>'[1]GHG Dashboard Data - Inventory'!DJ187</f>
        <v>0</v>
      </c>
      <c r="DG202" s="305">
        <f>'[1]GHG Dashboard Data - Inventory'!DK187</f>
        <v>0</v>
      </c>
      <c r="DH202" s="305">
        <f>'[1]GHG Dashboard Data - Inventory'!DL187</f>
        <v>0</v>
      </c>
      <c r="DI202" s="305">
        <f>'[1]GHG Dashboard Data - Inventory'!DM187</f>
        <v>0</v>
      </c>
      <c r="DJ202" s="305">
        <f>'[1]GHG Dashboard Data - Inventory'!DN187</f>
        <v>0</v>
      </c>
      <c r="DK202" s="305">
        <f>'[1]GHG Dashboard Data - Inventory'!DO187</f>
        <v>0</v>
      </c>
      <c r="DL202" s="305">
        <f>'[1]GHG Dashboard Data - Inventory'!DP187</f>
        <v>0</v>
      </c>
      <c r="DM202" s="305">
        <f>'[1]GHG Dashboard Data - Inventory'!DQ187</f>
        <v>0</v>
      </c>
      <c r="DN202" s="305">
        <f>'[1]GHG Dashboard Data - Inventory'!DR187</f>
        <v>0</v>
      </c>
      <c r="DO202" s="305">
        <f>'[1]GHG Dashboard Data - Inventory'!DS187</f>
        <v>0</v>
      </c>
      <c r="DP202" s="305">
        <f>'[1]GHG Dashboard Data - Inventory'!DT187</f>
        <v>0</v>
      </c>
      <c r="DQ202" s="305">
        <f>'[1]GHG Dashboard Data - Inventory'!DU187</f>
        <v>0</v>
      </c>
      <c r="DR202" s="305">
        <f>'[1]GHG Dashboard Data - Inventory'!DV187</f>
        <v>0</v>
      </c>
      <c r="DS202" s="305">
        <f>'[1]GHG Dashboard Data - Inventory'!DW187</f>
        <v>0</v>
      </c>
      <c r="DT202" s="305">
        <f>'[1]GHG Dashboard Data - Inventory'!DX187</f>
        <v>0</v>
      </c>
      <c r="DU202" s="305">
        <f>'[1]GHG Dashboard Data - Inventory'!DY187</f>
        <v>0</v>
      </c>
      <c r="DV202" s="305">
        <f>'[1]GHG Dashboard Data - Inventory'!DZ187</f>
        <v>0</v>
      </c>
      <c r="DW202" s="305">
        <f>'[1]GHG Dashboard Data - Inventory'!EA187</f>
        <v>0</v>
      </c>
      <c r="DX202" s="305">
        <f>'[1]GHG Dashboard Data - Inventory'!EB187</f>
        <v>0</v>
      </c>
      <c r="DY202" s="306">
        <f>'[1]GHG Dashboard Data - Inventory'!EC187</f>
        <v>0</v>
      </c>
      <c r="DZ202" s="307">
        <f>'[1]GHG Dashboard Data - Inventory'!ED187</f>
        <v>0</v>
      </c>
      <c r="EA202" s="307">
        <f>'[1]GHG Dashboard Data - Inventory'!EE187</f>
        <v>0</v>
      </c>
      <c r="EB202" s="307">
        <f>'[1]GHG Dashboard Data - Inventory'!EF187</f>
        <v>0</v>
      </c>
      <c r="EC202" s="307">
        <f>'[1]GHG Dashboard Data - Inventory'!EG187</f>
        <v>0</v>
      </c>
      <c r="ED202" s="307">
        <f>'[1]GHG Dashboard Data - Inventory'!EH187</f>
        <v>0</v>
      </c>
      <c r="EE202" s="307">
        <f>'[1]GHG Dashboard Data - Inventory'!EI187</f>
        <v>0</v>
      </c>
      <c r="EF202" s="307">
        <f>'[1]GHG Dashboard Data - Inventory'!EJ187</f>
        <v>0</v>
      </c>
      <c r="EG202" s="307">
        <f>'[1]GHG Dashboard Data - Inventory'!EK187</f>
        <v>0</v>
      </c>
      <c r="EH202" s="307">
        <f>'[1]GHG Dashboard Data - Inventory'!EL187</f>
        <v>0</v>
      </c>
      <c r="EI202" s="307">
        <f>'[1]GHG Dashboard Data - Inventory'!EM187</f>
        <v>0</v>
      </c>
      <c r="EJ202" s="307">
        <f>'[1]GHG Dashboard Data - Inventory'!EN187</f>
        <v>0</v>
      </c>
      <c r="EK202" s="307">
        <f>'[1]GHG Dashboard Data - Inventory'!EO187</f>
        <v>0</v>
      </c>
      <c r="EL202" s="307">
        <f>'[1]GHG Dashboard Data - Inventory'!EP187</f>
        <v>0</v>
      </c>
      <c r="EM202" s="307">
        <f>'[1]GHG Dashboard Data - Inventory'!EQ187</f>
        <v>0</v>
      </c>
      <c r="EN202" s="307">
        <f>'[1]GHG Dashboard Data - Inventory'!ER187</f>
        <v>0</v>
      </c>
      <c r="EO202" s="307">
        <f>'[1]GHG Dashboard Data - Inventory'!ES187</f>
        <v>0</v>
      </c>
      <c r="EP202" s="307">
        <f>'[1]GHG Dashboard Data - Inventory'!ET187</f>
        <v>0</v>
      </c>
      <c r="EQ202" s="307">
        <f>'[1]GHG Dashboard Data - Inventory'!EU187</f>
        <v>0</v>
      </c>
      <c r="ER202" s="307">
        <f>'[1]GHG Dashboard Data - Inventory'!EV187</f>
        <v>0</v>
      </c>
      <c r="ES202" s="307">
        <f>'[1]GHG Dashboard Data - Inventory'!EW187</f>
        <v>0</v>
      </c>
      <c r="ET202" s="307">
        <f>'[1]GHG Dashboard Data - Inventory'!EX187</f>
        <v>0</v>
      </c>
      <c r="EU202" s="307">
        <f>'[1]GHG Dashboard Data - Inventory'!EY187</f>
        <v>0</v>
      </c>
      <c r="EV202" s="307">
        <f>'[1]GHG Dashboard Data - Inventory'!EZ187</f>
        <v>0</v>
      </c>
      <c r="EW202" s="308">
        <f t="shared" si="117"/>
        <v>0</v>
      </c>
      <c r="EX202" s="309">
        <f>'[1]GHG Dashboard Data - Inventory'!FA187</f>
        <v>0</v>
      </c>
      <c r="EY202" s="309">
        <f>'[1]GHG Dashboard Data - Inventory'!FB187</f>
        <v>0</v>
      </c>
      <c r="EZ202" s="309">
        <f>'[1]GHG Dashboard Data - Inventory'!FC187</f>
        <v>0</v>
      </c>
      <c r="FA202" s="309">
        <f>'[1]GHG Dashboard Data - Inventory'!FD187</f>
        <v>0</v>
      </c>
      <c r="FB202" s="309">
        <f>'[1]GHG Dashboard Data - Inventory'!FE187</f>
        <v>0</v>
      </c>
      <c r="FC202" s="309">
        <f>'[1]GHG Dashboard Data - Inventory'!FF187</f>
        <v>0</v>
      </c>
      <c r="FD202" s="309">
        <f>'[1]GHG Dashboard Data - Inventory'!FG187</f>
        <v>0</v>
      </c>
      <c r="FE202" s="309">
        <f>'[1]GHG Dashboard Data - Inventory'!FH187</f>
        <v>0</v>
      </c>
      <c r="FF202" s="309">
        <f>'[1]GHG Dashboard Data - Inventory'!B187</f>
        <v>0</v>
      </c>
      <c r="FG202" s="31" t="str">
        <f>IFERROR(VLOOKUP(E202,'Climate data-must not modify'!A:D,4,FALSE),"")</f>
        <v/>
      </c>
      <c r="FH202" s="31" t="str">
        <f t="shared" si="118"/>
        <v/>
      </c>
      <c r="FI202" s="31" t="str">
        <f t="shared" si="119"/>
        <v/>
      </c>
      <c r="FJ202" s="35"/>
    </row>
    <row r="203" spans="1:166" s="31" customFormat="1">
      <c r="A203" s="31">
        <f t="shared" si="113"/>
        <v>11</v>
      </c>
      <c r="B203" s="31">
        <f t="shared" si="114"/>
        <v>188</v>
      </c>
      <c r="C203" s="34" t="str">
        <f t="shared" si="115"/>
        <v>0_0</v>
      </c>
      <c r="D203" s="231">
        <f>'[1]GHG Dashboard Data - Inventory'!H188</f>
        <v>0</v>
      </c>
      <c r="E203" s="156">
        <f>'[1]GHG Dashboard Data - Inventory'!C188</f>
        <v>0</v>
      </c>
      <c r="F203" s="156">
        <f>'[1]GHG Dashboard Data - Inventory'!D188</f>
        <v>0</v>
      </c>
      <c r="G203" s="156">
        <f>'[1]GHG Dashboard Data - Inventory'!E188</f>
        <v>0</v>
      </c>
      <c r="H203" s="156">
        <f>'[1]GHG Dashboard Data - Inventory'!K188</f>
        <v>0</v>
      </c>
      <c r="I203" s="156">
        <f>'[1]GHG Dashboard Data - Inventory'!L188</f>
        <v>0</v>
      </c>
      <c r="J203" s="156">
        <f>'[1]GHG Dashboard Data - Inventory'!M188/1000000</f>
        <v>0</v>
      </c>
      <c r="K203" s="156">
        <f>'[1]GHG Dashboard Data - Inventory'!J188</f>
        <v>0</v>
      </c>
      <c r="L203" s="148">
        <f>'[1]GHG Dashboard Data - Inventory'!N188</f>
        <v>0</v>
      </c>
      <c r="M203" s="148">
        <f>'[1]GHG Dashboard Data - Inventory'!O188</f>
        <v>0</v>
      </c>
      <c r="N203" s="149">
        <f>'[1]GHG Dashboard Data - Inventory'!P188</f>
        <v>0</v>
      </c>
      <c r="O203" s="148">
        <f>'[1]GHG Dashboard Data - Inventory'!Q188</f>
        <v>0</v>
      </c>
      <c r="P203" s="148">
        <f>'[1]GHG Dashboard Data - Inventory'!R188</f>
        <v>0</v>
      </c>
      <c r="Q203" s="149">
        <f>'[1]GHG Dashboard Data - Inventory'!S188</f>
        <v>0</v>
      </c>
      <c r="R203" s="148">
        <f>'[1]GHG Dashboard Data - Inventory'!T188</f>
        <v>0</v>
      </c>
      <c r="S203" s="148">
        <f>'[1]GHG Dashboard Data - Inventory'!U188</f>
        <v>0</v>
      </c>
      <c r="T203" s="149">
        <f>'[1]GHG Dashboard Data - Inventory'!V188</f>
        <v>0</v>
      </c>
      <c r="U203" s="148">
        <f>'[1]GHG Dashboard Data - Inventory'!W188</f>
        <v>0</v>
      </c>
      <c r="V203" s="148">
        <f>'[1]GHG Dashboard Data - Inventory'!X188</f>
        <v>0</v>
      </c>
      <c r="W203" s="149">
        <f>'[1]GHG Dashboard Data - Inventory'!Y188</f>
        <v>0</v>
      </c>
      <c r="X203" s="150">
        <f>'[1]GHG Dashboard Data - Inventory'!Z188</f>
        <v>0</v>
      </c>
      <c r="Y203" s="148">
        <f>'[1]GHG Dashboard Data - Inventory'!AA188</f>
        <v>0</v>
      </c>
      <c r="Z203" s="148">
        <f>'[1]GHG Dashboard Data - Inventory'!AB188</f>
        <v>0</v>
      </c>
      <c r="AA203" s="149">
        <f>'[1]GHG Dashboard Data - Inventory'!AC188</f>
        <v>0</v>
      </c>
      <c r="AB203" s="148">
        <f>'[1]GHG Dashboard Data - Inventory'!AD188</f>
        <v>0</v>
      </c>
      <c r="AC203" s="148">
        <f>'[1]GHG Dashboard Data - Inventory'!AE188</f>
        <v>0</v>
      </c>
      <c r="AD203" s="149">
        <f>'[1]GHG Dashboard Data - Inventory'!AF188</f>
        <v>0</v>
      </c>
      <c r="AE203" s="148">
        <f>'[1]GHG Dashboard Data - Inventory'!AG188</f>
        <v>0</v>
      </c>
      <c r="AF203" s="148">
        <f>'[1]GHG Dashboard Data - Inventory'!AH188</f>
        <v>0</v>
      </c>
      <c r="AG203" s="148">
        <f>'[1]GHG Dashboard Data - Inventory'!AI188</f>
        <v>0</v>
      </c>
      <c r="AH203" s="148">
        <f>'[1]GHG Dashboard Data - Inventory'!AJ188</f>
        <v>0</v>
      </c>
      <c r="AI203" s="149">
        <f>'[1]GHG Dashboard Data - Inventory'!AK188</f>
        <v>0</v>
      </c>
      <c r="AJ203" s="148">
        <f>'[1]GHG Dashboard Data - Inventory'!AL188</f>
        <v>0</v>
      </c>
      <c r="AK203" s="148">
        <f>'[1]GHG Dashboard Data - Inventory'!AM188</f>
        <v>0</v>
      </c>
      <c r="AL203" s="149">
        <f>'[1]GHG Dashboard Data - Inventory'!AN188</f>
        <v>0</v>
      </c>
      <c r="AM203" s="148">
        <f>'[1]GHG Dashboard Data - Inventory'!AO188</f>
        <v>0</v>
      </c>
      <c r="AN203" s="148">
        <f>'[1]GHG Dashboard Data - Inventory'!AP188</f>
        <v>0</v>
      </c>
      <c r="AO203" s="149">
        <f>'[1]GHG Dashboard Data - Inventory'!AQ188</f>
        <v>0</v>
      </c>
      <c r="AP203" s="148">
        <f>'[1]GHG Dashboard Data - Inventory'!AR188</f>
        <v>0</v>
      </c>
      <c r="AQ203" s="148">
        <f>'[1]GHG Dashboard Data - Inventory'!AS188</f>
        <v>0</v>
      </c>
      <c r="AR203" s="149">
        <f>'[1]GHG Dashboard Data - Inventory'!AT188</f>
        <v>0</v>
      </c>
      <c r="AS203" s="148">
        <f>'[1]GHG Dashboard Data - Inventory'!AU188</f>
        <v>0</v>
      </c>
      <c r="AT203" s="148">
        <f>'[1]GHG Dashboard Data - Inventory'!AV188</f>
        <v>0</v>
      </c>
      <c r="AU203" s="149">
        <f>'[1]GHG Dashboard Data - Inventory'!AW188</f>
        <v>0</v>
      </c>
      <c r="AV203" s="148">
        <f>'[1]GHG Dashboard Data - Inventory'!AX188</f>
        <v>0</v>
      </c>
      <c r="AW203" s="148">
        <f>'[1]GHG Dashboard Data - Inventory'!AY188</f>
        <v>0</v>
      </c>
      <c r="AX203" s="150">
        <f>'[1]GHG Dashboard Data - Inventory'!AZ188</f>
        <v>0</v>
      </c>
      <c r="AY203" s="148">
        <f>'[1]GHG Dashboard Data - Inventory'!BA188</f>
        <v>0</v>
      </c>
      <c r="AZ203" s="148">
        <f>'[1]GHG Dashboard Data - Inventory'!BB188</f>
        <v>0</v>
      </c>
      <c r="BA203" s="150">
        <f>'[1]GHG Dashboard Data - Inventory'!BC188</f>
        <v>0</v>
      </c>
      <c r="BB203" s="148">
        <f>'[1]GHG Dashboard Data - Inventory'!BD188</f>
        <v>0</v>
      </c>
      <c r="BC203" s="148">
        <f>'[1]GHG Dashboard Data - Inventory'!BE188</f>
        <v>0</v>
      </c>
      <c r="BD203" s="150">
        <f>'[1]GHG Dashboard Data - Inventory'!BF188</f>
        <v>0</v>
      </c>
      <c r="BE203" s="148">
        <f>'[1]GHG Dashboard Data - Inventory'!BG188</f>
        <v>0</v>
      </c>
      <c r="BF203" s="148">
        <f>'[1]GHG Dashboard Data - Inventory'!BH188</f>
        <v>0</v>
      </c>
      <c r="BG203" s="150">
        <f>'[1]GHG Dashboard Data - Inventory'!BI188</f>
        <v>0</v>
      </c>
      <c r="BH203" s="149">
        <f>'[1]GHG Dashboard Data - Inventory'!BJ188</f>
        <v>0</v>
      </c>
      <c r="BI203" s="149">
        <f>'[1]GHG Dashboard Data - Inventory'!BK188</f>
        <v>0</v>
      </c>
      <c r="BJ203" s="149">
        <f>'[1]GHG Dashboard Data - Inventory'!BL188</f>
        <v>0</v>
      </c>
      <c r="BK203" s="149">
        <f>'[1]GHG Dashboard Data - Inventory'!BM188</f>
        <v>0</v>
      </c>
      <c r="BL203" s="149">
        <f>'[1]GHG Dashboard Data - Inventory'!BN188</f>
        <v>0</v>
      </c>
      <c r="BM203" s="151">
        <f>'[1]GHG Dashboard Data - Inventory'!BO188</f>
        <v>0</v>
      </c>
      <c r="BN203" s="269">
        <f>'[1]GHG Dashboard Data - Inventory'!BP188</f>
        <v>0</v>
      </c>
      <c r="BO203" s="269">
        <f>'[1]GHG Dashboard Data - Inventory'!BQ188</f>
        <v>0</v>
      </c>
      <c r="BP203" s="269">
        <f>'[1]GHG Dashboard Data - Inventory'!BR188</f>
        <v>0</v>
      </c>
      <c r="BQ203" s="269">
        <f>'[1]GHG Dashboard Data - Inventory'!BS188</f>
        <v>0</v>
      </c>
      <c r="BR203" s="269">
        <f>'[1]GHG Dashboard Data - Inventory'!BT188</f>
        <v>0</v>
      </c>
      <c r="BS203" s="269">
        <f>'[1]GHG Dashboard Data - Inventory'!BU188</f>
        <v>0</v>
      </c>
      <c r="BT203" s="152" t="str">
        <f t="shared" si="116"/>
        <v>0_0</v>
      </c>
      <c r="BU203" s="152">
        <f>'[1]GHG Dashboard Data - Inventory'!BW188</f>
        <v>0</v>
      </c>
      <c r="BV203" s="152">
        <f>'[1]GHG Dashboard Data - Inventory'!BX188</f>
        <v>0</v>
      </c>
      <c r="BW203" s="152">
        <f>'[1]GHG Dashboard Data - Inventory'!BY188</f>
        <v>0</v>
      </c>
      <c r="BX203" s="152">
        <f>'[1]GHG Dashboard Data - Inventory'!BZ188</f>
        <v>0</v>
      </c>
      <c r="BY203" s="302">
        <f>'[1]GHG Dashboard Data - Inventory'!CA188</f>
        <v>0</v>
      </c>
      <c r="BZ203" s="302">
        <f>'[1]GHG Dashboard Data - Inventory'!CB188</f>
        <v>0</v>
      </c>
      <c r="CA203" s="302">
        <f>'[1]GHG Dashboard Data - Inventory'!CC188</f>
        <v>0</v>
      </c>
      <c r="CB203" s="303">
        <f>'[1]GHG Dashboard Data - Inventory'!CD188</f>
        <v>0</v>
      </c>
      <c r="CC203" s="303">
        <f>'[1]GHG Dashboard Data - Inventory'!CE188</f>
        <v>0</v>
      </c>
      <c r="CD203" s="303">
        <f>'[1]GHG Dashboard Data - Inventory'!CF188</f>
        <v>0</v>
      </c>
      <c r="CE203" s="303">
        <f>'[1]GHG Dashboard Data - Inventory'!CG188</f>
        <v>0</v>
      </c>
      <c r="CF203" s="303">
        <f>'[1]GHG Dashboard Data - Inventory'!CH188</f>
        <v>0</v>
      </c>
      <c r="CG203" s="304">
        <f>'[1]GHG Dashboard Data - Inventory'!CI188</f>
        <v>0</v>
      </c>
      <c r="CH203" s="304">
        <f>'[1]GHG Dashboard Data - Inventory'!CK188</f>
        <v>0</v>
      </c>
      <c r="CI203" s="304">
        <f>SUM('[1]GHG Dashboard Data - Inventory'!CL188:CM188)</f>
        <v>0</v>
      </c>
      <c r="CJ203" s="304">
        <f>'[1]GHG Dashboard Data - Inventory'!CN188</f>
        <v>0</v>
      </c>
      <c r="CK203" s="304">
        <f>'[1]GHG Dashboard Data - Inventory'!CO188</f>
        <v>0</v>
      </c>
      <c r="CL203" s="302">
        <f>'[1]GHG Dashboard Data - Inventory'!CP188</f>
        <v>0</v>
      </c>
      <c r="CM203" s="302">
        <f>'[1]GHG Dashboard Data - Inventory'!CQ188</f>
        <v>0</v>
      </c>
      <c r="CN203" s="302">
        <f>'[1]GHG Dashboard Data - Inventory'!CR188</f>
        <v>0</v>
      </c>
      <c r="CO203" s="302">
        <f>'[1]GHG Dashboard Data - Inventory'!CS188</f>
        <v>0</v>
      </c>
      <c r="CP203" s="302">
        <f>'[1]GHG Dashboard Data - Inventory'!CT188</f>
        <v>0</v>
      </c>
      <c r="CQ203" s="302">
        <f>'[1]GHG Dashboard Data - Inventory'!CU188</f>
        <v>0</v>
      </c>
      <c r="CR203" s="302">
        <f>'[1]GHG Dashboard Data - Inventory'!CV188</f>
        <v>0</v>
      </c>
      <c r="CS203" s="302">
        <f>'[1]GHG Dashboard Data - Inventory'!CW188</f>
        <v>0</v>
      </c>
      <c r="CT203" s="302">
        <f>'[1]GHG Dashboard Data - Inventory'!CX188</f>
        <v>0</v>
      </c>
      <c r="CU203" s="302">
        <f>'[1]GHG Dashboard Data - Inventory'!CY188</f>
        <v>0</v>
      </c>
      <c r="CV203" s="302">
        <f>'[1]GHG Dashboard Data - Inventory'!CZ188</f>
        <v>0</v>
      </c>
      <c r="CW203" s="302">
        <f>'[1]GHG Dashboard Data - Inventory'!DA188</f>
        <v>0</v>
      </c>
      <c r="CX203" s="302">
        <f>'[1]GHG Dashboard Data - Inventory'!DB188</f>
        <v>0</v>
      </c>
      <c r="CY203" s="302">
        <f>'[1]GHG Dashboard Data - Inventory'!DC188</f>
        <v>0</v>
      </c>
      <c r="CZ203" s="302">
        <f>'[1]GHG Dashboard Data - Inventory'!DD188</f>
        <v>0</v>
      </c>
      <c r="DA203" s="302">
        <f>'[1]GHG Dashboard Data - Inventory'!DE188</f>
        <v>0</v>
      </c>
      <c r="DB203" s="302">
        <f>'[1]GHG Dashboard Data - Inventory'!DF188</f>
        <v>0</v>
      </c>
      <c r="DC203" s="305">
        <f>'[1]GHG Dashboard Data - Inventory'!DG188</f>
        <v>0</v>
      </c>
      <c r="DD203" s="305">
        <f>'[1]GHG Dashboard Data - Inventory'!DH188</f>
        <v>0</v>
      </c>
      <c r="DE203" s="305">
        <f>'[1]GHG Dashboard Data - Inventory'!DI188</f>
        <v>0</v>
      </c>
      <c r="DF203" s="305">
        <f>'[1]GHG Dashboard Data - Inventory'!DJ188</f>
        <v>0</v>
      </c>
      <c r="DG203" s="305">
        <f>'[1]GHG Dashboard Data - Inventory'!DK188</f>
        <v>0</v>
      </c>
      <c r="DH203" s="305">
        <f>'[1]GHG Dashboard Data - Inventory'!DL188</f>
        <v>0</v>
      </c>
      <c r="DI203" s="305">
        <f>'[1]GHG Dashboard Data - Inventory'!DM188</f>
        <v>0</v>
      </c>
      <c r="DJ203" s="305">
        <f>'[1]GHG Dashboard Data - Inventory'!DN188</f>
        <v>0</v>
      </c>
      <c r="DK203" s="305">
        <f>'[1]GHG Dashboard Data - Inventory'!DO188</f>
        <v>0</v>
      </c>
      <c r="DL203" s="305">
        <f>'[1]GHG Dashboard Data - Inventory'!DP188</f>
        <v>0</v>
      </c>
      <c r="DM203" s="305">
        <f>'[1]GHG Dashboard Data - Inventory'!DQ188</f>
        <v>0</v>
      </c>
      <c r="DN203" s="305">
        <f>'[1]GHG Dashboard Data - Inventory'!DR188</f>
        <v>0</v>
      </c>
      <c r="DO203" s="305">
        <f>'[1]GHG Dashboard Data - Inventory'!DS188</f>
        <v>0</v>
      </c>
      <c r="DP203" s="305">
        <f>'[1]GHG Dashboard Data - Inventory'!DT188</f>
        <v>0</v>
      </c>
      <c r="DQ203" s="305">
        <f>'[1]GHG Dashboard Data - Inventory'!DU188</f>
        <v>0</v>
      </c>
      <c r="DR203" s="305">
        <f>'[1]GHG Dashboard Data - Inventory'!DV188</f>
        <v>0</v>
      </c>
      <c r="DS203" s="305">
        <f>'[1]GHG Dashboard Data - Inventory'!DW188</f>
        <v>0</v>
      </c>
      <c r="DT203" s="305">
        <f>'[1]GHG Dashboard Data - Inventory'!DX188</f>
        <v>0</v>
      </c>
      <c r="DU203" s="305">
        <f>'[1]GHG Dashboard Data - Inventory'!DY188</f>
        <v>0</v>
      </c>
      <c r="DV203" s="305">
        <f>'[1]GHG Dashboard Data - Inventory'!DZ188</f>
        <v>0</v>
      </c>
      <c r="DW203" s="305">
        <f>'[1]GHG Dashboard Data - Inventory'!EA188</f>
        <v>0</v>
      </c>
      <c r="DX203" s="305">
        <f>'[1]GHG Dashboard Data - Inventory'!EB188</f>
        <v>0</v>
      </c>
      <c r="DY203" s="306">
        <f>'[1]GHG Dashboard Data - Inventory'!EC188</f>
        <v>0</v>
      </c>
      <c r="DZ203" s="307">
        <f>'[1]GHG Dashboard Data - Inventory'!ED188</f>
        <v>0</v>
      </c>
      <c r="EA203" s="307">
        <f>'[1]GHG Dashboard Data - Inventory'!EE188</f>
        <v>0</v>
      </c>
      <c r="EB203" s="307">
        <f>'[1]GHG Dashboard Data - Inventory'!EF188</f>
        <v>0</v>
      </c>
      <c r="EC203" s="307">
        <f>'[1]GHG Dashboard Data - Inventory'!EG188</f>
        <v>0</v>
      </c>
      <c r="ED203" s="307">
        <f>'[1]GHG Dashboard Data - Inventory'!EH188</f>
        <v>0</v>
      </c>
      <c r="EE203" s="307">
        <f>'[1]GHG Dashboard Data - Inventory'!EI188</f>
        <v>0</v>
      </c>
      <c r="EF203" s="307">
        <f>'[1]GHG Dashboard Data - Inventory'!EJ188</f>
        <v>0</v>
      </c>
      <c r="EG203" s="307">
        <f>'[1]GHG Dashboard Data - Inventory'!EK188</f>
        <v>0</v>
      </c>
      <c r="EH203" s="307">
        <f>'[1]GHG Dashboard Data - Inventory'!EL188</f>
        <v>0</v>
      </c>
      <c r="EI203" s="307">
        <f>'[1]GHG Dashboard Data - Inventory'!EM188</f>
        <v>0</v>
      </c>
      <c r="EJ203" s="307">
        <f>'[1]GHG Dashboard Data - Inventory'!EN188</f>
        <v>0</v>
      </c>
      <c r="EK203" s="307">
        <f>'[1]GHG Dashboard Data - Inventory'!EO188</f>
        <v>0</v>
      </c>
      <c r="EL203" s="307">
        <f>'[1]GHG Dashboard Data - Inventory'!EP188</f>
        <v>0</v>
      </c>
      <c r="EM203" s="307">
        <f>'[1]GHG Dashboard Data - Inventory'!EQ188</f>
        <v>0</v>
      </c>
      <c r="EN203" s="307">
        <f>'[1]GHG Dashboard Data - Inventory'!ER188</f>
        <v>0</v>
      </c>
      <c r="EO203" s="307">
        <f>'[1]GHG Dashboard Data - Inventory'!ES188</f>
        <v>0</v>
      </c>
      <c r="EP203" s="307">
        <f>'[1]GHG Dashboard Data - Inventory'!ET188</f>
        <v>0</v>
      </c>
      <c r="EQ203" s="307">
        <f>'[1]GHG Dashboard Data - Inventory'!EU188</f>
        <v>0</v>
      </c>
      <c r="ER203" s="307">
        <f>'[1]GHG Dashboard Data - Inventory'!EV188</f>
        <v>0</v>
      </c>
      <c r="ES203" s="307">
        <f>'[1]GHG Dashboard Data - Inventory'!EW188</f>
        <v>0</v>
      </c>
      <c r="ET203" s="307">
        <f>'[1]GHG Dashboard Data - Inventory'!EX188</f>
        <v>0</v>
      </c>
      <c r="EU203" s="307">
        <f>'[1]GHG Dashboard Data - Inventory'!EY188</f>
        <v>0</v>
      </c>
      <c r="EV203" s="307">
        <f>'[1]GHG Dashboard Data - Inventory'!EZ188</f>
        <v>0</v>
      </c>
      <c r="EW203" s="308">
        <f t="shared" si="117"/>
        <v>0</v>
      </c>
      <c r="EX203" s="309">
        <f>'[1]GHG Dashboard Data - Inventory'!FA188</f>
        <v>0</v>
      </c>
      <c r="EY203" s="309">
        <f>'[1]GHG Dashboard Data - Inventory'!FB188</f>
        <v>0</v>
      </c>
      <c r="EZ203" s="309">
        <f>'[1]GHG Dashboard Data - Inventory'!FC188</f>
        <v>0</v>
      </c>
      <c r="FA203" s="309">
        <f>'[1]GHG Dashboard Data - Inventory'!FD188</f>
        <v>0</v>
      </c>
      <c r="FB203" s="309">
        <f>'[1]GHG Dashboard Data - Inventory'!FE188</f>
        <v>0</v>
      </c>
      <c r="FC203" s="309">
        <f>'[1]GHG Dashboard Data - Inventory'!FF188</f>
        <v>0</v>
      </c>
      <c r="FD203" s="309">
        <f>'[1]GHG Dashboard Data - Inventory'!FG188</f>
        <v>0</v>
      </c>
      <c r="FE203" s="309">
        <f>'[1]GHG Dashboard Data - Inventory'!FH188</f>
        <v>0</v>
      </c>
      <c r="FF203" s="309">
        <f>'[1]GHG Dashboard Data - Inventory'!B188</f>
        <v>0</v>
      </c>
      <c r="FG203" s="31" t="str">
        <f>IFERROR(VLOOKUP(E203,'Climate data-must not modify'!A:D,4,FALSE),"")</f>
        <v/>
      </c>
      <c r="FH203" s="31" t="str">
        <f t="shared" si="118"/>
        <v/>
      </c>
      <c r="FI203" s="31" t="str">
        <f t="shared" si="119"/>
        <v/>
      </c>
      <c r="FJ203" s="35"/>
    </row>
    <row r="204" spans="1:166" s="31" customFormat="1">
      <c r="A204" s="31">
        <f t="shared" si="113"/>
        <v>11</v>
      </c>
      <c r="B204" s="31">
        <f t="shared" si="114"/>
        <v>189</v>
      </c>
      <c r="C204" s="34" t="str">
        <f t="shared" si="115"/>
        <v>0_0</v>
      </c>
      <c r="D204" s="231">
        <f>'[1]GHG Dashboard Data - Inventory'!H189</f>
        <v>0</v>
      </c>
      <c r="E204" s="156">
        <f>'[1]GHG Dashboard Data - Inventory'!C189</f>
        <v>0</v>
      </c>
      <c r="F204" s="156">
        <f>'[1]GHG Dashboard Data - Inventory'!D189</f>
        <v>0</v>
      </c>
      <c r="G204" s="156">
        <f>'[1]GHG Dashboard Data - Inventory'!E189</f>
        <v>0</v>
      </c>
      <c r="H204" s="156">
        <f>'[1]GHG Dashboard Data - Inventory'!K189</f>
        <v>0</v>
      </c>
      <c r="I204" s="156">
        <f>'[1]GHG Dashboard Data - Inventory'!L189</f>
        <v>0</v>
      </c>
      <c r="J204" s="156">
        <f>'[1]GHG Dashboard Data - Inventory'!M189/1000000</f>
        <v>0</v>
      </c>
      <c r="K204" s="156">
        <f>'[1]GHG Dashboard Data - Inventory'!J189</f>
        <v>0</v>
      </c>
      <c r="L204" s="148">
        <f>'[1]GHG Dashboard Data - Inventory'!N189</f>
        <v>0</v>
      </c>
      <c r="M204" s="148">
        <f>'[1]GHG Dashboard Data - Inventory'!O189</f>
        <v>0</v>
      </c>
      <c r="N204" s="149">
        <f>'[1]GHG Dashboard Data - Inventory'!P189</f>
        <v>0</v>
      </c>
      <c r="O204" s="148">
        <f>'[1]GHG Dashboard Data - Inventory'!Q189</f>
        <v>0</v>
      </c>
      <c r="P204" s="148">
        <f>'[1]GHG Dashboard Data - Inventory'!R189</f>
        <v>0</v>
      </c>
      <c r="Q204" s="149">
        <f>'[1]GHG Dashboard Data - Inventory'!S189</f>
        <v>0</v>
      </c>
      <c r="R204" s="148">
        <f>'[1]GHG Dashboard Data - Inventory'!T189</f>
        <v>0</v>
      </c>
      <c r="S204" s="148">
        <f>'[1]GHG Dashboard Data - Inventory'!U189</f>
        <v>0</v>
      </c>
      <c r="T204" s="149">
        <f>'[1]GHG Dashboard Data - Inventory'!V189</f>
        <v>0</v>
      </c>
      <c r="U204" s="148">
        <f>'[1]GHG Dashboard Data - Inventory'!W189</f>
        <v>0</v>
      </c>
      <c r="V204" s="148">
        <f>'[1]GHG Dashboard Data - Inventory'!X189</f>
        <v>0</v>
      </c>
      <c r="W204" s="149">
        <f>'[1]GHG Dashboard Data - Inventory'!Y189</f>
        <v>0</v>
      </c>
      <c r="X204" s="150">
        <f>'[1]GHG Dashboard Data - Inventory'!Z189</f>
        <v>0</v>
      </c>
      <c r="Y204" s="148">
        <f>'[1]GHG Dashboard Data - Inventory'!AA189</f>
        <v>0</v>
      </c>
      <c r="Z204" s="148">
        <f>'[1]GHG Dashboard Data - Inventory'!AB189</f>
        <v>0</v>
      </c>
      <c r="AA204" s="149">
        <f>'[1]GHG Dashboard Data - Inventory'!AC189</f>
        <v>0</v>
      </c>
      <c r="AB204" s="148">
        <f>'[1]GHG Dashboard Data - Inventory'!AD189</f>
        <v>0</v>
      </c>
      <c r="AC204" s="148">
        <f>'[1]GHG Dashboard Data - Inventory'!AE189</f>
        <v>0</v>
      </c>
      <c r="AD204" s="149">
        <f>'[1]GHG Dashboard Data - Inventory'!AF189</f>
        <v>0</v>
      </c>
      <c r="AE204" s="148">
        <f>'[1]GHG Dashboard Data - Inventory'!AG189</f>
        <v>0</v>
      </c>
      <c r="AF204" s="148">
        <f>'[1]GHG Dashboard Data - Inventory'!AH189</f>
        <v>0</v>
      </c>
      <c r="AG204" s="148">
        <f>'[1]GHG Dashboard Data - Inventory'!AI189</f>
        <v>0</v>
      </c>
      <c r="AH204" s="148">
        <f>'[1]GHG Dashboard Data - Inventory'!AJ189</f>
        <v>0</v>
      </c>
      <c r="AI204" s="149">
        <f>'[1]GHG Dashboard Data - Inventory'!AK189</f>
        <v>0</v>
      </c>
      <c r="AJ204" s="148">
        <f>'[1]GHG Dashboard Data - Inventory'!AL189</f>
        <v>0</v>
      </c>
      <c r="AK204" s="148">
        <f>'[1]GHG Dashboard Data - Inventory'!AM189</f>
        <v>0</v>
      </c>
      <c r="AL204" s="149">
        <f>'[1]GHG Dashboard Data - Inventory'!AN189</f>
        <v>0</v>
      </c>
      <c r="AM204" s="148">
        <f>'[1]GHG Dashboard Data - Inventory'!AO189</f>
        <v>0</v>
      </c>
      <c r="AN204" s="148">
        <f>'[1]GHG Dashboard Data - Inventory'!AP189</f>
        <v>0</v>
      </c>
      <c r="AO204" s="149">
        <f>'[1]GHG Dashboard Data - Inventory'!AQ189</f>
        <v>0</v>
      </c>
      <c r="AP204" s="148">
        <f>'[1]GHG Dashboard Data - Inventory'!AR189</f>
        <v>0</v>
      </c>
      <c r="AQ204" s="148">
        <f>'[1]GHG Dashboard Data - Inventory'!AS189</f>
        <v>0</v>
      </c>
      <c r="AR204" s="149">
        <f>'[1]GHG Dashboard Data - Inventory'!AT189</f>
        <v>0</v>
      </c>
      <c r="AS204" s="148">
        <f>'[1]GHG Dashboard Data - Inventory'!AU189</f>
        <v>0</v>
      </c>
      <c r="AT204" s="148">
        <f>'[1]GHG Dashboard Data - Inventory'!AV189</f>
        <v>0</v>
      </c>
      <c r="AU204" s="149">
        <f>'[1]GHG Dashboard Data - Inventory'!AW189</f>
        <v>0</v>
      </c>
      <c r="AV204" s="148">
        <f>'[1]GHG Dashboard Data - Inventory'!AX189</f>
        <v>0</v>
      </c>
      <c r="AW204" s="148">
        <f>'[1]GHG Dashboard Data - Inventory'!AY189</f>
        <v>0</v>
      </c>
      <c r="AX204" s="150">
        <f>'[1]GHG Dashboard Data - Inventory'!AZ189</f>
        <v>0</v>
      </c>
      <c r="AY204" s="148">
        <f>'[1]GHG Dashboard Data - Inventory'!BA189</f>
        <v>0</v>
      </c>
      <c r="AZ204" s="148">
        <f>'[1]GHG Dashboard Data - Inventory'!BB189</f>
        <v>0</v>
      </c>
      <c r="BA204" s="150">
        <f>'[1]GHG Dashboard Data - Inventory'!BC189</f>
        <v>0</v>
      </c>
      <c r="BB204" s="148">
        <f>'[1]GHG Dashboard Data - Inventory'!BD189</f>
        <v>0</v>
      </c>
      <c r="BC204" s="148">
        <f>'[1]GHG Dashboard Data - Inventory'!BE189</f>
        <v>0</v>
      </c>
      <c r="BD204" s="150">
        <f>'[1]GHG Dashboard Data - Inventory'!BF189</f>
        <v>0</v>
      </c>
      <c r="BE204" s="148">
        <f>'[1]GHG Dashboard Data - Inventory'!BG189</f>
        <v>0</v>
      </c>
      <c r="BF204" s="148">
        <f>'[1]GHG Dashboard Data - Inventory'!BH189</f>
        <v>0</v>
      </c>
      <c r="BG204" s="150">
        <f>'[1]GHG Dashboard Data - Inventory'!BI189</f>
        <v>0</v>
      </c>
      <c r="BH204" s="149">
        <f>'[1]GHG Dashboard Data - Inventory'!BJ189</f>
        <v>0</v>
      </c>
      <c r="BI204" s="149">
        <f>'[1]GHG Dashboard Data - Inventory'!BK189</f>
        <v>0</v>
      </c>
      <c r="BJ204" s="149">
        <f>'[1]GHG Dashboard Data - Inventory'!BL189</f>
        <v>0</v>
      </c>
      <c r="BK204" s="149">
        <f>'[1]GHG Dashboard Data - Inventory'!BM189</f>
        <v>0</v>
      </c>
      <c r="BL204" s="149">
        <f>'[1]GHG Dashboard Data - Inventory'!BN189</f>
        <v>0</v>
      </c>
      <c r="BM204" s="151">
        <f>'[1]GHG Dashboard Data - Inventory'!BO189</f>
        <v>0</v>
      </c>
      <c r="BN204" s="269">
        <f>'[1]GHG Dashboard Data - Inventory'!BP189</f>
        <v>0</v>
      </c>
      <c r="BO204" s="269">
        <f>'[1]GHG Dashboard Data - Inventory'!BQ189</f>
        <v>0</v>
      </c>
      <c r="BP204" s="269">
        <f>'[1]GHG Dashboard Data - Inventory'!BR189</f>
        <v>0</v>
      </c>
      <c r="BQ204" s="269">
        <f>'[1]GHG Dashboard Data - Inventory'!BS189</f>
        <v>0</v>
      </c>
      <c r="BR204" s="269">
        <f>'[1]GHG Dashboard Data - Inventory'!BT189</f>
        <v>0</v>
      </c>
      <c r="BS204" s="269">
        <f>'[1]GHG Dashboard Data - Inventory'!BU189</f>
        <v>0</v>
      </c>
      <c r="BT204" s="152" t="str">
        <f t="shared" si="116"/>
        <v>0_0</v>
      </c>
      <c r="BU204" s="152">
        <f>'[1]GHG Dashboard Data - Inventory'!BW189</f>
        <v>0</v>
      </c>
      <c r="BV204" s="152">
        <f>'[1]GHG Dashboard Data - Inventory'!BX189</f>
        <v>0</v>
      </c>
      <c r="BW204" s="152">
        <f>'[1]GHG Dashboard Data - Inventory'!BY189</f>
        <v>0</v>
      </c>
      <c r="BX204" s="152">
        <f>'[1]GHG Dashboard Data - Inventory'!BZ189</f>
        <v>0</v>
      </c>
      <c r="BY204" s="302">
        <f>'[1]GHG Dashboard Data - Inventory'!CA189</f>
        <v>0</v>
      </c>
      <c r="BZ204" s="302">
        <f>'[1]GHG Dashboard Data - Inventory'!CB189</f>
        <v>0</v>
      </c>
      <c r="CA204" s="302">
        <f>'[1]GHG Dashboard Data - Inventory'!CC189</f>
        <v>0</v>
      </c>
      <c r="CB204" s="303">
        <f>'[1]GHG Dashboard Data - Inventory'!CD189</f>
        <v>0</v>
      </c>
      <c r="CC204" s="303">
        <f>'[1]GHG Dashboard Data - Inventory'!CE189</f>
        <v>0</v>
      </c>
      <c r="CD204" s="303">
        <f>'[1]GHG Dashboard Data - Inventory'!CF189</f>
        <v>0</v>
      </c>
      <c r="CE204" s="303">
        <f>'[1]GHG Dashboard Data - Inventory'!CG189</f>
        <v>0</v>
      </c>
      <c r="CF204" s="303">
        <f>'[1]GHG Dashboard Data - Inventory'!CH189</f>
        <v>0</v>
      </c>
      <c r="CG204" s="304">
        <f>'[1]GHG Dashboard Data - Inventory'!CI189</f>
        <v>0</v>
      </c>
      <c r="CH204" s="304">
        <f>'[1]GHG Dashboard Data - Inventory'!CK189</f>
        <v>0</v>
      </c>
      <c r="CI204" s="304">
        <f>SUM('[1]GHG Dashboard Data - Inventory'!CL189:CM189)</f>
        <v>0</v>
      </c>
      <c r="CJ204" s="304">
        <f>'[1]GHG Dashboard Data - Inventory'!CN189</f>
        <v>0</v>
      </c>
      <c r="CK204" s="304">
        <f>'[1]GHG Dashboard Data - Inventory'!CO189</f>
        <v>0</v>
      </c>
      <c r="CL204" s="302">
        <f>'[1]GHG Dashboard Data - Inventory'!CP189</f>
        <v>0</v>
      </c>
      <c r="CM204" s="302">
        <f>'[1]GHG Dashboard Data - Inventory'!CQ189</f>
        <v>0</v>
      </c>
      <c r="CN204" s="302">
        <f>'[1]GHG Dashboard Data - Inventory'!CR189</f>
        <v>0</v>
      </c>
      <c r="CO204" s="302">
        <f>'[1]GHG Dashboard Data - Inventory'!CS189</f>
        <v>0</v>
      </c>
      <c r="CP204" s="302">
        <f>'[1]GHG Dashboard Data - Inventory'!CT189</f>
        <v>0</v>
      </c>
      <c r="CQ204" s="302">
        <f>'[1]GHG Dashboard Data - Inventory'!CU189</f>
        <v>0</v>
      </c>
      <c r="CR204" s="302">
        <f>'[1]GHG Dashboard Data - Inventory'!CV189</f>
        <v>0</v>
      </c>
      <c r="CS204" s="302">
        <f>'[1]GHG Dashboard Data - Inventory'!CW189</f>
        <v>0</v>
      </c>
      <c r="CT204" s="302">
        <f>'[1]GHG Dashboard Data - Inventory'!CX189</f>
        <v>0</v>
      </c>
      <c r="CU204" s="302">
        <f>'[1]GHG Dashboard Data - Inventory'!CY189</f>
        <v>0</v>
      </c>
      <c r="CV204" s="302">
        <f>'[1]GHG Dashboard Data - Inventory'!CZ189</f>
        <v>0</v>
      </c>
      <c r="CW204" s="302">
        <f>'[1]GHG Dashboard Data - Inventory'!DA189</f>
        <v>0</v>
      </c>
      <c r="CX204" s="302">
        <f>'[1]GHG Dashboard Data - Inventory'!DB189</f>
        <v>0</v>
      </c>
      <c r="CY204" s="302">
        <f>'[1]GHG Dashboard Data - Inventory'!DC189</f>
        <v>0</v>
      </c>
      <c r="CZ204" s="302">
        <f>'[1]GHG Dashboard Data - Inventory'!DD189</f>
        <v>0</v>
      </c>
      <c r="DA204" s="302">
        <f>'[1]GHG Dashboard Data - Inventory'!DE189</f>
        <v>0</v>
      </c>
      <c r="DB204" s="302">
        <f>'[1]GHG Dashboard Data - Inventory'!DF189</f>
        <v>0</v>
      </c>
      <c r="DC204" s="305">
        <f>'[1]GHG Dashboard Data - Inventory'!DG189</f>
        <v>0</v>
      </c>
      <c r="DD204" s="305">
        <f>'[1]GHG Dashboard Data - Inventory'!DH189</f>
        <v>0</v>
      </c>
      <c r="DE204" s="305">
        <f>'[1]GHG Dashboard Data - Inventory'!DI189</f>
        <v>0</v>
      </c>
      <c r="DF204" s="305">
        <f>'[1]GHG Dashboard Data - Inventory'!DJ189</f>
        <v>0</v>
      </c>
      <c r="DG204" s="305">
        <f>'[1]GHG Dashboard Data - Inventory'!DK189</f>
        <v>0</v>
      </c>
      <c r="DH204" s="305">
        <f>'[1]GHG Dashboard Data - Inventory'!DL189</f>
        <v>0</v>
      </c>
      <c r="DI204" s="305">
        <f>'[1]GHG Dashboard Data - Inventory'!DM189</f>
        <v>0</v>
      </c>
      <c r="DJ204" s="305">
        <f>'[1]GHG Dashboard Data - Inventory'!DN189</f>
        <v>0</v>
      </c>
      <c r="DK204" s="305">
        <f>'[1]GHG Dashboard Data - Inventory'!DO189</f>
        <v>0</v>
      </c>
      <c r="DL204" s="305">
        <f>'[1]GHG Dashboard Data - Inventory'!DP189</f>
        <v>0</v>
      </c>
      <c r="DM204" s="305">
        <f>'[1]GHG Dashboard Data - Inventory'!DQ189</f>
        <v>0</v>
      </c>
      <c r="DN204" s="305">
        <f>'[1]GHG Dashboard Data - Inventory'!DR189</f>
        <v>0</v>
      </c>
      <c r="DO204" s="305">
        <f>'[1]GHG Dashboard Data - Inventory'!DS189</f>
        <v>0</v>
      </c>
      <c r="DP204" s="305">
        <f>'[1]GHG Dashboard Data - Inventory'!DT189</f>
        <v>0</v>
      </c>
      <c r="DQ204" s="305">
        <f>'[1]GHG Dashboard Data - Inventory'!DU189</f>
        <v>0</v>
      </c>
      <c r="DR204" s="305">
        <f>'[1]GHG Dashboard Data - Inventory'!DV189</f>
        <v>0</v>
      </c>
      <c r="DS204" s="305">
        <f>'[1]GHG Dashboard Data - Inventory'!DW189</f>
        <v>0</v>
      </c>
      <c r="DT204" s="305">
        <f>'[1]GHG Dashboard Data - Inventory'!DX189</f>
        <v>0</v>
      </c>
      <c r="DU204" s="305">
        <f>'[1]GHG Dashboard Data - Inventory'!DY189</f>
        <v>0</v>
      </c>
      <c r="DV204" s="305">
        <f>'[1]GHG Dashboard Data - Inventory'!DZ189</f>
        <v>0</v>
      </c>
      <c r="DW204" s="305">
        <f>'[1]GHG Dashboard Data - Inventory'!EA189</f>
        <v>0</v>
      </c>
      <c r="DX204" s="305">
        <f>'[1]GHG Dashboard Data - Inventory'!EB189</f>
        <v>0</v>
      </c>
      <c r="DY204" s="306">
        <f>'[1]GHG Dashboard Data - Inventory'!EC189</f>
        <v>0</v>
      </c>
      <c r="DZ204" s="307">
        <f>'[1]GHG Dashboard Data - Inventory'!ED189</f>
        <v>0</v>
      </c>
      <c r="EA204" s="307">
        <f>'[1]GHG Dashboard Data - Inventory'!EE189</f>
        <v>0</v>
      </c>
      <c r="EB204" s="307">
        <f>'[1]GHG Dashboard Data - Inventory'!EF189</f>
        <v>0</v>
      </c>
      <c r="EC204" s="307">
        <f>'[1]GHG Dashboard Data - Inventory'!EG189</f>
        <v>0</v>
      </c>
      <c r="ED204" s="307">
        <f>'[1]GHG Dashboard Data - Inventory'!EH189</f>
        <v>0</v>
      </c>
      <c r="EE204" s="307">
        <f>'[1]GHG Dashboard Data - Inventory'!EI189</f>
        <v>0</v>
      </c>
      <c r="EF204" s="307">
        <f>'[1]GHG Dashboard Data - Inventory'!EJ189</f>
        <v>0</v>
      </c>
      <c r="EG204" s="307">
        <f>'[1]GHG Dashboard Data - Inventory'!EK189</f>
        <v>0</v>
      </c>
      <c r="EH204" s="307">
        <f>'[1]GHG Dashboard Data - Inventory'!EL189</f>
        <v>0</v>
      </c>
      <c r="EI204" s="307">
        <f>'[1]GHG Dashboard Data - Inventory'!EM189</f>
        <v>0</v>
      </c>
      <c r="EJ204" s="307">
        <f>'[1]GHG Dashboard Data - Inventory'!EN189</f>
        <v>0</v>
      </c>
      <c r="EK204" s="307">
        <f>'[1]GHG Dashboard Data - Inventory'!EO189</f>
        <v>0</v>
      </c>
      <c r="EL204" s="307">
        <f>'[1]GHG Dashboard Data - Inventory'!EP189</f>
        <v>0</v>
      </c>
      <c r="EM204" s="307">
        <f>'[1]GHG Dashboard Data - Inventory'!EQ189</f>
        <v>0</v>
      </c>
      <c r="EN204" s="307">
        <f>'[1]GHG Dashboard Data - Inventory'!ER189</f>
        <v>0</v>
      </c>
      <c r="EO204" s="307">
        <f>'[1]GHG Dashboard Data - Inventory'!ES189</f>
        <v>0</v>
      </c>
      <c r="EP204" s="307">
        <f>'[1]GHG Dashboard Data - Inventory'!ET189</f>
        <v>0</v>
      </c>
      <c r="EQ204" s="307">
        <f>'[1]GHG Dashboard Data - Inventory'!EU189</f>
        <v>0</v>
      </c>
      <c r="ER204" s="307">
        <f>'[1]GHG Dashboard Data - Inventory'!EV189</f>
        <v>0</v>
      </c>
      <c r="ES204" s="307">
        <f>'[1]GHG Dashboard Data - Inventory'!EW189</f>
        <v>0</v>
      </c>
      <c r="ET204" s="307">
        <f>'[1]GHG Dashboard Data - Inventory'!EX189</f>
        <v>0</v>
      </c>
      <c r="EU204" s="307">
        <f>'[1]GHG Dashboard Data - Inventory'!EY189</f>
        <v>0</v>
      </c>
      <c r="EV204" s="307">
        <f>'[1]GHG Dashboard Data - Inventory'!EZ189</f>
        <v>0</v>
      </c>
      <c r="EW204" s="308">
        <f t="shared" si="117"/>
        <v>0</v>
      </c>
      <c r="EX204" s="309">
        <f>'[1]GHG Dashboard Data - Inventory'!FA189</f>
        <v>0</v>
      </c>
      <c r="EY204" s="309">
        <f>'[1]GHG Dashboard Data - Inventory'!FB189</f>
        <v>0</v>
      </c>
      <c r="EZ204" s="309">
        <f>'[1]GHG Dashboard Data - Inventory'!FC189</f>
        <v>0</v>
      </c>
      <c r="FA204" s="309">
        <f>'[1]GHG Dashboard Data - Inventory'!FD189</f>
        <v>0</v>
      </c>
      <c r="FB204" s="309">
        <f>'[1]GHG Dashboard Data - Inventory'!FE189</f>
        <v>0</v>
      </c>
      <c r="FC204" s="309">
        <f>'[1]GHG Dashboard Data - Inventory'!FF189</f>
        <v>0</v>
      </c>
      <c r="FD204" s="309">
        <f>'[1]GHG Dashboard Data - Inventory'!FG189</f>
        <v>0</v>
      </c>
      <c r="FE204" s="309">
        <f>'[1]GHG Dashboard Data - Inventory'!FH189</f>
        <v>0</v>
      </c>
      <c r="FF204" s="309">
        <f>'[1]GHG Dashboard Data - Inventory'!B189</f>
        <v>0</v>
      </c>
      <c r="FG204" s="31" t="str">
        <f>IFERROR(VLOOKUP(E204,'Climate data-must not modify'!A:D,4,FALSE),"")</f>
        <v/>
      </c>
      <c r="FH204" s="31" t="str">
        <f t="shared" si="118"/>
        <v/>
      </c>
      <c r="FI204" s="31" t="str">
        <f t="shared" si="119"/>
        <v/>
      </c>
      <c r="FJ204" s="35"/>
    </row>
    <row r="205" spans="1:166" s="31" customFormat="1">
      <c r="A205" s="31">
        <f t="shared" si="113"/>
        <v>11</v>
      </c>
      <c r="B205" s="31">
        <f t="shared" si="114"/>
        <v>190</v>
      </c>
      <c r="C205" s="34" t="str">
        <f t="shared" si="115"/>
        <v>0_0</v>
      </c>
      <c r="D205" s="231">
        <f>'[1]GHG Dashboard Data - Inventory'!H190</f>
        <v>0</v>
      </c>
      <c r="E205" s="156">
        <f>'[1]GHG Dashboard Data - Inventory'!C190</f>
        <v>0</v>
      </c>
      <c r="F205" s="156">
        <f>'[1]GHG Dashboard Data - Inventory'!D190</f>
        <v>0</v>
      </c>
      <c r="G205" s="156">
        <f>'[1]GHG Dashboard Data - Inventory'!E190</f>
        <v>0</v>
      </c>
      <c r="H205" s="156">
        <f>'[1]GHG Dashboard Data - Inventory'!K190</f>
        <v>0</v>
      </c>
      <c r="I205" s="156">
        <f>'[1]GHG Dashboard Data - Inventory'!L190</f>
        <v>0</v>
      </c>
      <c r="J205" s="156">
        <f>'[1]GHG Dashboard Data - Inventory'!M190/1000000</f>
        <v>0</v>
      </c>
      <c r="K205" s="156">
        <f>'[1]GHG Dashboard Data - Inventory'!J190</f>
        <v>0</v>
      </c>
      <c r="L205" s="148">
        <f>'[1]GHG Dashboard Data - Inventory'!N190</f>
        <v>0</v>
      </c>
      <c r="M205" s="148">
        <f>'[1]GHG Dashboard Data - Inventory'!O190</f>
        <v>0</v>
      </c>
      <c r="N205" s="149">
        <f>'[1]GHG Dashboard Data - Inventory'!P190</f>
        <v>0</v>
      </c>
      <c r="O205" s="148">
        <f>'[1]GHG Dashboard Data - Inventory'!Q190</f>
        <v>0</v>
      </c>
      <c r="P205" s="148">
        <f>'[1]GHG Dashboard Data - Inventory'!R190</f>
        <v>0</v>
      </c>
      <c r="Q205" s="149">
        <f>'[1]GHG Dashboard Data - Inventory'!S190</f>
        <v>0</v>
      </c>
      <c r="R205" s="148">
        <f>'[1]GHG Dashboard Data - Inventory'!T190</f>
        <v>0</v>
      </c>
      <c r="S205" s="148">
        <f>'[1]GHG Dashboard Data - Inventory'!U190</f>
        <v>0</v>
      </c>
      <c r="T205" s="149">
        <f>'[1]GHG Dashboard Data - Inventory'!V190</f>
        <v>0</v>
      </c>
      <c r="U205" s="148">
        <f>'[1]GHG Dashboard Data - Inventory'!W190</f>
        <v>0</v>
      </c>
      <c r="V205" s="148">
        <f>'[1]GHG Dashboard Data - Inventory'!X190</f>
        <v>0</v>
      </c>
      <c r="W205" s="149">
        <f>'[1]GHG Dashboard Data - Inventory'!Y190</f>
        <v>0</v>
      </c>
      <c r="X205" s="150">
        <f>'[1]GHG Dashboard Data - Inventory'!Z190</f>
        <v>0</v>
      </c>
      <c r="Y205" s="148">
        <f>'[1]GHG Dashboard Data - Inventory'!AA190</f>
        <v>0</v>
      </c>
      <c r="Z205" s="148">
        <f>'[1]GHG Dashboard Data - Inventory'!AB190</f>
        <v>0</v>
      </c>
      <c r="AA205" s="149">
        <f>'[1]GHG Dashboard Data - Inventory'!AC190</f>
        <v>0</v>
      </c>
      <c r="AB205" s="148">
        <f>'[1]GHG Dashboard Data - Inventory'!AD190</f>
        <v>0</v>
      </c>
      <c r="AC205" s="148">
        <f>'[1]GHG Dashboard Data - Inventory'!AE190</f>
        <v>0</v>
      </c>
      <c r="AD205" s="149">
        <f>'[1]GHG Dashboard Data - Inventory'!AF190</f>
        <v>0</v>
      </c>
      <c r="AE205" s="148">
        <f>'[1]GHG Dashboard Data - Inventory'!AG190</f>
        <v>0</v>
      </c>
      <c r="AF205" s="148">
        <f>'[1]GHG Dashboard Data - Inventory'!AH190</f>
        <v>0</v>
      </c>
      <c r="AG205" s="148">
        <f>'[1]GHG Dashboard Data - Inventory'!AI190</f>
        <v>0</v>
      </c>
      <c r="AH205" s="148">
        <f>'[1]GHG Dashboard Data - Inventory'!AJ190</f>
        <v>0</v>
      </c>
      <c r="AI205" s="149">
        <f>'[1]GHG Dashboard Data - Inventory'!AK190</f>
        <v>0</v>
      </c>
      <c r="AJ205" s="148">
        <f>'[1]GHG Dashboard Data - Inventory'!AL190</f>
        <v>0</v>
      </c>
      <c r="AK205" s="148">
        <f>'[1]GHG Dashboard Data - Inventory'!AM190</f>
        <v>0</v>
      </c>
      <c r="AL205" s="149">
        <f>'[1]GHG Dashboard Data - Inventory'!AN190</f>
        <v>0</v>
      </c>
      <c r="AM205" s="148">
        <f>'[1]GHG Dashboard Data - Inventory'!AO190</f>
        <v>0</v>
      </c>
      <c r="AN205" s="148">
        <f>'[1]GHG Dashboard Data - Inventory'!AP190</f>
        <v>0</v>
      </c>
      <c r="AO205" s="149">
        <f>'[1]GHG Dashboard Data - Inventory'!AQ190</f>
        <v>0</v>
      </c>
      <c r="AP205" s="148">
        <f>'[1]GHG Dashboard Data - Inventory'!AR190</f>
        <v>0</v>
      </c>
      <c r="AQ205" s="148">
        <f>'[1]GHG Dashboard Data - Inventory'!AS190</f>
        <v>0</v>
      </c>
      <c r="AR205" s="149">
        <f>'[1]GHG Dashboard Data - Inventory'!AT190</f>
        <v>0</v>
      </c>
      <c r="AS205" s="148">
        <f>'[1]GHG Dashboard Data - Inventory'!AU190</f>
        <v>0</v>
      </c>
      <c r="AT205" s="148">
        <f>'[1]GHG Dashboard Data - Inventory'!AV190</f>
        <v>0</v>
      </c>
      <c r="AU205" s="149">
        <f>'[1]GHG Dashboard Data - Inventory'!AW190</f>
        <v>0</v>
      </c>
      <c r="AV205" s="148">
        <f>'[1]GHG Dashboard Data - Inventory'!AX190</f>
        <v>0</v>
      </c>
      <c r="AW205" s="148">
        <f>'[1]GHG Dashboard Data - Inventory'!AY190</f>
        <v>0</v>
      </c>
      <c r="AX205" s="150">
        <f>'[1]GHG Dashboard Data - Inventory'!AZ190</f>
        <v>0</v>
      </c>
      <c r="AY205" s="148">
        <f>'[1]GHG Dashboard Data - Inventory'!BA190</f>
        <v>0</v>
      </c>
      <c r="AZ205" s="148">
        <f>'[1]GHG Dashboard Data - Inventory'!BB190</f>
        <v>0</v>
      </c>
      <c r="BA205" s="150">
        <f>'[1]GHG Dashboard Data - Inventory'!BC190</f>
        <v>0</v>
      </c>
      <c r="BB205" s="148">
        <f>'[1]GHG Dashboard Data - Inventory'!BD190</f>
        <v>0</v>
      </c>
      <c r="BC205" s="148">
        <f>'[1]GHG Dashboard Data - Inventory'!BE190</f>
        <v>0</v>
      </c>
      <c r="BD205" s="150">
        <f>'[1]GHG Dashboard Data - Inventory'!BF190</f>
        <v>0</v>
      </c>
      <c r="BE205" s="148">
        <f>'[1]GHG Dashboard Data - Inventory'!BG190</f>
        <v>0</v>
      </c>
      <c r="BF205" s="148">
        <f>'[1]GHG Dashboard Data - Inventory'!BH190</f>
        <v>0</v>
      </c>
      <c r="BG205" s="150">
        <f>'[1]GHG Dashboard Data - Inventory'!BI190</f>
        <v>0</v>
      </c>
      <c r="BH205" s="149">
        <f>'[1]GHG Dashboard Data - Inventory'!BJ190</f>
        <v>0</v>
      </c>
      <c r="BI205" s="149">
        <f>'[1]GHG Dashboard Data - Inventory'!BK190</f>
        <v>0</v>
      </c>
      <c r="BJ205" s="149">
        <f>'[1]GHG Dashboard Data - Inventory'!BL190</f>
        <v>0</v>
      </c>
      <c r="BK205" s="149">
        <f>'[1]GHG Dashboard Data - Inventory'!BM190</f>
        <v>0</v>
      </c>
      <c r="BL205" s="149">
        <f>'[1]GHG Dashboard Data - Inventory'!BN190</f>
        <v>0</v>
      </c>
      <c r="BM205" s="151">
        <f>'[1]GHG Dashboard Data - Inventory'!BO190</f>
        <v>0</v>
      </c>
      <c r="BN205" s="269">
        <f>'[1]GHG Dashboard Data - Inventory'!BP190</f>
        <v>0</v>
      </c>
      <c r="BO205" s="269">
        <f>'[1]GHG Dashboard Data - Inventory'!BQ190</f>
        <v>0</v>
      </c>
      <c r="BP205" s="269">
        <f>'[1]GHG Dashboard Data - Inventory'!BR190</f>
        <v>0</v>
      </c>
      <c r="BQ205" s="269">
        <f>'[1]GHG Dashboard Data - Inventory'!BS190</f>
        <v>0</v>
      </c>
      <c r="BR205" s="269">
        <f>'[1]GHG Dashboard Data - Inventory'!BT190</f>
        <v>0</v>
      </c>
      <c r="BS205" s="269">
        <f>'[1]GHG Dashboard Data - Inventory'!BU190</f>
        <v>0</v>
      </c>
      <c r="BT205" s="152" t="str">
        <f t="shared" si="116"/>
        <v>0_0</v>
      </c>
      <c r="BU205" s="152">
        <f>'[1]GHG Dashboard Data - Inventory'!BW190</f>
        <v>0</v>
      </c>
      <c r="BV205" s="152">
        <f>'[1]GHG Dashboard Data - Inventory'!BX190</f>
        <v>0</v>
      </c>
      <c r="BW205" s="152">
        <f>'[1]GHG Dashboard Data - Inventory'!BY190</f>
        <v>0</v>
      </c>
      <c r="BX205" s="152">
        <f>'[1]GHG Dashboard Data - Inventory'!BZ190</f>
        <v>0</v>
      </c>
      <c r="BY205" s="302">
        <f>'[1]GHG Dashboard Data - Inventory'!CA190</f>
        <v>0</v>
      </c>
      <c r="BZ205" s="302">
        <f>'[1]GHG Dashboard Data - Inventory'!CB190</f>
        <v>0</v>
      </c>
      <c r="CA205" s="302">
        <f>'[1]GHG Dashboard Data - Inventory'!CC190</f>
        <v>0</v>
      </c>
      <c r="CB205" s="303">
        <f>'[1]GHG Dashboard Data - Inventory'!CD190</f>
        <v>0</v>
      </c>
      <c r="CC205" s="303">
        <f>'[1]GHG Dashboard Data - Inventory'!CE190</f>
        <v>0</v>
      </c>
      <c r="CD205" s="303">
        <f>'[1]GHG Dashboard Data - Inventory'!CF190</f>
        <v>0</v>
      </c>
      <c r="CE205" s="303">
        <f>'[1]GHG Dashboard Data - Inventory'!CG190</f>
        <v>0</v>
      </c>
      <c r="CF205" s="303">
        <f>'[1]GHG Dashboard Data - Inventory'!CH190</f>
        <v>0</v>
      </c>
      <c r="CG205" s="304">
        <f>'[1]GHG Dashboard Data - Inventory'!CI190</f>
        <v>0</v>
      </c>
      <c r="CH205" s="304">
        <f>'[1]GHG Dashboard Data - Inventory'!CK190</f>
        <v>0</v>
      </c>
      <c r="CI205" s="304">
        <f>SUM('[1]GHG Dashboard Data - Inventory'!CL190:CM190)</f>
        <v>0</v>
      </c>
      <c r="CJ205" s="304">
        <f>'[1]GHG Dashboard Data - Inventory'!CN190</f>
        <v>0</v>
      </c>
      <c r="CK205" s="304">
        <f>'[1]GHG Dashboard Data - Inventory'!CO190</f>
        <v>0</v>
      </c>
      <c r="CL205" s="302">
        <f>'[1]GHG Dashboard Data - Inventory'!CP190</f>
        <v>0</v>
      </c>
      <c r="CM205" s="302">
        <f>'[1]GHG Dashboard Data - Inventory'!CQ190</f>
        <v>0</v>
      </c>
      <c r="CN205" s="302">
        <f>'[1]GHG Dashboard Data - Inventory'!CR190</f>
        <v>0</v>
      </c>
      <c r="CO205" s="302">
        <f>'[1]GHG Dashboard Data - Inventory'!CS190</f>
        <v>0</v>
      </c>
      <c r="CP205" s="302">
        <f>'[1]GHG Dashboard Data - Inventory'!CT190</f>
        <v>0</v>
      </c>
      <c r="CQ205" s="302">
        <f>'[1]GHG Dashboard Data - Inventory'!CU190</f>
        <v>0</v>
      </c>
      <c r="CR205" s="302">
        <f>'[1]GHG Dashboard Data - Inventory'!CV190</f>
        <v>0</v>
      </c>
      <c r="CS205" s="302">
        <f>'[1]GHG Dashboard Data - Inventory'!CW190</f>
        <v>0</v>
      </c>
      <c r="CT205" s="302">
        <f>'[1]GHG Dashboard Data - Inventory'!CX190</f>
        <v>0</v>
      </c>
      <c r="CU205" s="302">
        <f>'[1]GHG Dashboard Data - Inventory'!CY190</f>
        <v>0</v>
      </c>
      <c r="CV205" s="302">
        <f>'[1]GHG Dashboard Data - Inventory'!CZ190</f>
        <v>0</v>
      </c>
      <c r="CW205" s="302">
        <f>'[1]GHG Dashboard Data - Inventory'!DA190</f>
        <v>0</v>
      </c>
      <c r="CX205" s="302">
        <f>'[1]GHG Dashboard Data - Inventory'!DB190</f>
        <v>0</v>
      </c>
      <c r="CY205" s="302">
        <f>'[1]GHG Dashboard Data - Inventory'!DC190</f>
        <v>0</v>
      </c>
      <c r="CZ205" s="302">
        <f>'[1]GHG Dashboard Data - Inventory'!DD190</f>
        <v>0</v>
      </c>
      <c r="DA205" s="302">
        <f>'[1]GHG Dashboard Data - Inventory'!DE190</f>
        <v>0</v>
      </c>
      <c r="DB205" s="302">
        <f>'[1]GHG Dashboard Data - Inventory'!DF190</f>
        <v>0</v>
      </c>
      <c r="DC205" s="305">
        <f>'[1]GHG Dashboard Data - Inventory'!DG190</f>
        <v>0</v>
      </c>
      <c r="DD205" s="305">
        <f>'[1]GHG Dashboard Data - Inventory'!DH190</f>
        <v>0</v>
      </c>
      <c r="DE205" s="305">
        <f>'[1]GHG Dashboard Data - Inventory'!DI190</f>
        <v>0</v>
      </c>
      <c r="DF205" s="305">
        <f>'[1]GHG Dashboard Data - Inventory'!DJ190</f>
        <v>0</v>
      </c>
      <c r="DG205" s="305">
        <f>'[1]GHG Dashboard Data - Inventory'!DK190</f>
        <v>0</v>
      </c>
      <c r="DH205" s="305">
        <f>'[1]GHG Dashboard Data - Inventory'!DL190</f>
        <v>0</v>
      </c>
      <c r="DI205" s="305">
        <f>'[1]GHG Dashboard Data - Inventory'!DM190</f>
        <v>0</v>
      </c>
      <c r="DJ205" s="305">
        <f>'[1]GHG Dashboard Data - Inventory'!DN190</f>
        <v>0</v>
      </c>
      <c r="DK205" s="305">
        <f>'[1]GHG Dashboard Data - Inventory'!DO190</f>
        <v>0</v>
      </c>
      <c r="DL205" s="305">
        <f>'[1]GHG Dashboard Data - Inventory'!DP190</f>
        <v>0</v>
      </c>
      <c r="DM205" s="305">
        <f>'[1]GHG Dashboard Data - Inventory'!DQ190</f>
        <v>0</v>
      </c>
      <c r="DN205" s="305">
        <f>'[1]GHG Dashboard Data - Inventory'!DR190</f>
        <v>0</v>
      </c>
      <c r="DO205" s="305">
        <f>'[1]GHG Dashboard Data - Inventory'!DS190</f>
        <v>0</v>
      </c>
      <c r="DP205" s="305">
        <f>'[1]GHG Dashboard Data - Inventory'!DT190</f>
        <v>0</v>
      </c>
      <c r="DQ205" s="305">
        <f>'[1]GHG Dashboard Data - Inventory'!DU190</f>
        <v>0</v>
      </c>
      <c r="DR205" s="305">
        <f>'[1]GHG Dashboard Data - Inventory'!DV190</f>
        <v>0</v>
      </c>
      <c r="DS205" s="305">
        <f>'[1]GHG Dashboard Data - Inventory'!DW190</f>
        <v>0</v>
      </c>
      <c r="DT205" s="305">
        <f>'[1]GHG Dashboard Data - Inventory'!DX190</f>
        <v>0</v>
      </c>
      <c r="DU205" s="305">
        <f>'[1]GHG Dashboard Data - Inventory'!DY190</f>
        <v>0</v>
      </c>
      <c r="DV205" s="305">
        <f>'[1]GHG Dashboard Data - Inventory'!DZ190</f>
        <v>0</v>
      </c>
      <c r="DW205" s="305">
        <f>'[1]GHG Dashboard Data - Inventory'!EA190</f>
        <v>0</v>
      </c>
      <c r="DX205" s="305">
        <f>'[1]GHG Dashboard Data - Inventory'!EB190</f>
        <v>0</v>
      </c>
      <c r="DY205" s="306">
        <f>'[1]GHG Dashboard Data - Inventory'!EC190</f>
        <v>0</v>
      </c>
      <c r="DZ205" s="307">
        <f>'[1]GHG Dashboard Data - Inventory'!ED190</f>
        <v>0</v>
      </c>
      <c r="EA205" s="307">
        <f>'[1]GHG Dashboard Data - Inventory'!EE190</f>
        <v>0</v>
      </c>
      <c r="EB205" s="307">
        <f>'[1]GHG Dashboard Data - Inventory'!EF190</f>
        <v>0</v>
      </c>
      <c r="EC205" s="307">
        <f>'[1]GHG Dashboard Data - Inventory'!EG190</f>
        <v>0</v>
      </c>
      <c r="ED205" s="307">
        <f>'[1]GHG Dashboard Data - Inventory'!EH190</f>
        <v>0</v>
      </c>
      <c r="EE205" s="307">
        <f>'[1]GHG Dashboard Data - Inventory'!EI190</f>
        <v>0</v>
      </c>
      <c r="EF205" s="307">
        <f>'[1]GHG Dashboard Data - Inventory'!EJ190</f>
        <v>0</v>
      </c>
      <c r="EG205" s="307">
        <f>'[1]GHG Dashboard Data - Inventory'!EK190</f>
        <v>0</v>
      </c>
      <c r="EH205" s="307">
        <f>'[1]GHG Dashboard Data - Inventory'!EL190</f>
        <v>0</v>
      </c>
      <c r="EI205" s="307">
        <f>'[1]GHG Dashboard Data - Inventory'!EM190</f>
        <v>0</v>
      </c>
      <c r="EJ205" s="307">
        <f>'[1]GHG Dashboard Data - Inventory'!EN190</f>
        <v>0</v>
      </c>
      <c r="EK205" s="307">
        <f>'[1]GHG Dashboard Data - Inventory'!EO190</f>
        <v>0</v>
      </c>
      <c r="EL205" s="307">
        <f>'[1]GHG Dashboard Data - Inventory'!EP190</f>
        <v>0</v>
      </c>
      <c r="EM205" s="307">
        <f>'[1]GHG Dashboard Data - Inventory'!EQ190</f>
        <v>0</v>
      </c>
      <c r="EN205" s="307">
        <f>'[1]GHG Dashboard Data - Inventory'!ER190</f>
        <v>0</v>
      </c>
      <c r="EO205" s="307">
        <f>'[1]GHG Dashboard Data - Inventory'!ES190</f>
        <v>0</v>
      </c>
      <c r="EP205" s="307">
        <f>'[1]GHG Dashboard Data - Inventory'!ET190</f>
        <v>0</v>
      </c>
      <c r="EQ205" s="307">
        <f>'[1]GHG Dashboard Data - Inventory'!EU190</f>
        <v>0</v>
      </c>
      <c r="ER205" s="307">
        <f>'[1]GHG Dashboard Data - Inventory'!EV190</f>
        <v>0</v>
      </c>
      <c r="ES205" s="307">
        <f>'[1]GHG Dashboard Data - Inventory'!EW190</f>
        <v>0</v>
      </c>
      <c r="ET205" s="307">
        <f>'[1]GHG Dashboard Data - Inventory'!EX190</f>
        <v>0</v>
      </c>
      <c r="EU205" s="307">
        <f>'[1]GHG Dashboard Data - Inventory'!EY190</f>
        <v>0</v>
      </c>
      <c r="EV205" s="307">
        <f>'[1]GHG Dashboard Data - Inventory'!EZ190</f>
        <v>0</v>
      </c>
      <c r="EW205" s="308">
        <f t="shared" si="117"/>
        <v>0</v>
      </c>
      <c r="EX205" s="309">
        <f>'[1]GHG Dashboard Data - Inventory'!FA190</f>
        <v>0</v>
      </c>
      <c r="EY205" s="309">
        <f>'[1]GHG Dashboard Data - Inventory'!FB190</f>
        <v>0</v>
      </c>
      <c r="EZ205" s="309">
        <f>'[1]GHG Dashboard Data - Inventory'!FC190</f>
        <v>0</v>
      </c>
      <c r="FA205" s="309">
        <f>'[1]GHG Dashboard Data - Inventory'!FD190</f>
        <v>0</v>
      </c>
      <c r="FB205" s="309">
        <f>'[1]GHG Dashboard Data - Inventory'!FE190</f>
        <v>0</v>
      </c>
      <c r="FC205" s="309">
        <f>'[1]GHG Dashboard Data - Inventory'!FF190</f>
        <v>0</v>
      </c>
      <c r="FD205" s="309">
        <f>'[1]GHG Dashboard Data - Inventory'!FG190</f>
        <v>0</v>
      </c>
      <c r="FE205" s="309">
        <f>'[1]GHG Dashboard Data - Inventory'!FH190</f>
        <v>0</v>
      </c>
      <c r="FF205" s="309">
        <f>'[1]GHG Dashboard Data - Inventory'!B190</f>
        <v>0</v>
      </c>
      <c r="FG205" s="31" t="str">
        <f>IFERROR(VLOOKUP(E205,'Climate data-must not modify'!A:D,4,FALSE),"")</f>
        <v/>
      </c>
      <c r="FH205" s="31" t="str">
        <f t="shared" si="118"/>
        <v/>
      </c>
      <c r="FI205" s="31" t="str">
        <f t="shared" si="119"/>
        <v/>
      </c>
      <c r="FJ205" s="35"/>
    </row>
    <row r="206" spans="1:166" s="31" customFormat="1">
      <c r="A206" s="31">
        <f t="shared" si="113"/>
        <v>11</v>
      </c>
      <c r="B206" s="31">
        <f t="shared" si="114"/>
        <v>191</v>
      </c>
      <c r="C206" s="34" t="str">
        <f t="shared" si="115"/>
        <v>0_0</v>
      </c>
      <c r="D206" s="231">
        <f>'[1]GHG Dashboard Data - Inventory'!H191</f>
        <v>0</v>
      </c>
      <c r="E206" s="156">
        <f>'[1]GHG Dashboard Data - Inventory'!C191</f>
        <v>0</v>
      </c>
      <c r="F206" s="156">
        <f>'[1]GHG Dashboard Data - Inventory'!D191</f>
        <v>0</v>
      </c>
      <c r="G206" s="156">
        <f>'[1]GHG Dashboard Data - Inventory'!E191</f>
        <v>0</v>
      </c>
      <c r="H206" s="156">
        <f>'[1]GHG Dashboard Data - Inventory'!K191</f>
        <v>0</v>
      </c>
      <c r="I206" s="156">
        <f>'[1]GHG Dashboard Data - Inventory'!L191</f>
        <v>0</v>
      </c>
      <c r="J206" s="156">
        <f>'[1]GHG Dashboard Data - Inventory'!M191/1000000</f>
        <v>0</v>
      </c>
      <c r="K206" s="156">
        <f>'[1]GHG Dashboard Data - Inventory'!J191</f>
        <v>0</v>
      </c>
      <c r="L206" s="148">
        <f>'[1]GHG Dashboard Data - Inventory'!N191</f>
        <v>0</v>
      </c>
      <c r="M206" s="148">
        <f>'[1]GHG Dashboard Data - Inventory'!O191</f>
        <v>0</v>
      </c>
      <c r="N206" s="149">
        <f>'[1]GHG Dashboard Data - Inventory'!P191</f>
        <v>0</v>
      </c>
      <c r="O206" s="148">
        <f>'[1]GHG Dashboard Data - Inventory'!Q191</f>
        <v>0</v>
      </c>
      <c r="P206" s="148">
        <f>'[1]GHG Dashboard Data - Inventory'!R191</f>
        <v>0</v>
      </c>
      <c r="Q206" s="149">
        <f>'[1]GHG Dashboard Data - Inventory'!S191</f>
        <v>0</v>
      </c>
      <c r="R206" s="148">
        <f>'[1]GHG Dashboard Data - Inventory'!T191</f>
        <v>0</v>
      </c>
      <c r="S206" s="148">
        <f>'[1]GHG Dashboard Data - Inventory'!U191</f>
        <v>0</v>
      </c>
      <c r="T206" s="149">
        <f>'[1]GHG Dashboard Data - Inventory'!V191</f>
        <v>0</v>
      </c>
      <c r="U206" s="148">
        <f>'[1]GHG Dashboard Data - Inventory'!W191</f>
        <v>0</v>
      </c>
      <c r="V206" s="148">
        <f>'[1]GHG Dashboard Data - Inventory'!X191</f>
        <v>0</v>
      </c>
      <c r="W206" s="149">
        <f>'[1]GHG Dashboard Data - Inventory'!Y191</f>
        <v>0</v>
      </c>
      <c r="X206" s="150">
        <f>'[1]GHG Dashboard Data - Inventory'!Z191</f>
        <v>0</v>
      </c>
      <c r="Y206" s="148">
        <f>'[1]GHG Dashboard Data - Inventory'!AA191</f>
        <v>0</v>
      </c>
      <c r="Z206" s="148">
        <f>'[1]GHG Dashboard Data - Inventory'!AB191</f>
        <v>0</v>
      </c>
      <c r="AA206" s="149">
        <f>'[1]GHG Dashboard Data - Inventory'!AC191</f>
        <v>0</v>
      </c>
      <c r="AB206" s="148">
        <f>'[1]GHG Dashboard Data - Inventory'!AD191</f>
        <v>0</v>
      </c>
      <c r="AC206" s="148">
        <f>'[1]GHG Dashboard Data - Inventory'!AE191</f>
        <v>0</v>
      </c>
      <c r="AD206" s="149">
        <f>'[1]GHG Dashboard Data - Inventory'!AF191</f>
        <v>0</v>
      </c>
      <c r="AE206" s="148">
        <f>'[1]GHG Dashboard Data - Inventory'!AG191</f>
        <v>0</v>
      </c>
      <c r="AF206" s="148">
        <f>'[1]GHG Dashboard Data - Inventory'!AH191</f>
        <v>0</v>
      </c>
      <c r="AG206" s="148">
        <f>'[1]GHG Dashboard Data - Inventory'!AI191</f>
        <v>0</v>
      </c>
      <c r="AH206" s="148">
        <f>'[1]GHG Dashboard Data - Inventory'!AJ191</f>
        <v>0</v>
      </c>
      <c r="AI206" s="149">
        <f>'[1]GHG Dashboard Data - Inventory'!AK191</f>
        <v>0</v>
      </c>
      <c r="AJ206" s="148">
        <f>'[1]GHG Dashboard Data - Inventory'!AL191</f>
        <v>0</v>
      </c>
      <c r="AK206" s="148">
        <f>'[1]GHG Dashboard Data - Inventory'!AM191</f>
        <v>0</v>
      </c>
      <c r="AL206" s="149">
        <f>'[1]GHG Dashboard Data - Inventory'!AN191</f>
        <v>0</v>
      </c>
      <c r="AM206" s="148">
        <f>'[1]GHG Dashboard Data - Inventory'!AO191</f>
        <v>0</v>
      </c>
      <c r="AN206" s="148">
        <f>'[1]GHG Dashboard Data - Inventory'!AP191</f>
        <v>0</v>
      </c>
      <c r="AO206" s="149">
        <f>'[1]GHG Dashboard Data - Inventory'!AQ191</f>
        <v>0</v>
      </c>
      <c r="AP206" s="148">
        <f>'[1]GHG Dashboard Data - Inventory'!AR191</f>
        <v>0</v>
      </c>
      <c r="AQ206" s="148">
        <f>'[1]GHG Dashboard Data - Inventory'!AS191</f>
        <v>0</v>
      </c>
      <c r="AR206" s="149">
        <f>'[1]GHG Dashboard Data - Inventory'!AT191</f>
        <v>0</v>
      </c>
      <c r="AS206" s="148">
        <f>'[1]GHG Dashboard Data - Inventory'!AU191</f>
        <v>0</v>
      </c>
      <c r="AT206" s="148">
        <f>'[1]GHG Dashboard Data - Inventory'!AV191</f>
        <v>0</v>
      </c>
      <c r="AU206" s="149">
        <f>'[1]GHG Dashboard Data - Inventory'!AW191</f>
        <v>0</v>
      </c>
      <c r="AV206" s="148">
        <f>'[1]GHG Dashboard Data - Inventory'!AX191</f>
        <v>0</v>
      </c>
      <c r="AW206" s="148">
        <f>'[1]GHG Dashboard Data - Inventory'!AY191</f>
        <v>0</v>
      </c>
      <c r="AX206" s="150">
        <f>'[1]GHG Dashboard Data - Inventory'!AZ191</f>
        <v>0</v>
      </c>
      <c r="AY206" s="148">
        <f>'[1]GHG Dashboard Data - Inventory'!BA191</f>
        <v>0</v>
      </c>
      <c r="AZ206" s="148">
        <f>'[1]GHG Dashboard Data - Inventory'!BB191</f>
        <v>0</v>
      </c>
      <c r="BA206" s="150">
        <f>'[1]GHG Dashboard Data - Inventory'!BC191</f>
        <v>0</v>
      </c>
      <c r="BB206" s="148">
        <f>'[1]GHG Dashboard Data - Inventory'!BD191</f>
        <v>0</v>
      </c>
      <c r="BC206" s="148">
        <f>'[1]GHG Dashboard Data - Inventory'!BE191</f>
        <v>0</v>
      </c>
      <c r="BD206" s="150">
        <f>'[1]GHG Dashboard Data - Inventory'!BF191</f>
        <v>0</v>
      </c>
      <c r="BE206" s="148">
        <f>'[1]GHG Dashboard Data - Inventory'!BG191</f>
        <v>0</v>
      </c>
      <c r="BF206" s="148">
        <f>'[1]GHG Dashboard Data - Inventory'!BH191</f>
        <v>0</v>
      </c>
      <c r="BG206" s="150">
        <f>'[1]GHG Dashboard Data - Inventory'!BI191</f>
        <v>0</v>
      </c>
      <c r="BH206" s="149">
        <f>'[1]GHG Dashboard Data - Inventory'!BJ191</f>
        <v>0</v>
      </c>
      <c r="BI206" s="149">
        <f>'[1]GHG Dashboard Data - Inventory'!BK191</f>
        <v>0</v>
      </c>
      <c r="BJ206" s="149">
        <f>'[1]GHG Dashboard Data - Inventory'!BL191</f>
        <v>0</v>
      </c>
      <c r="BK206" s="149">
        <f>'[1]GHG Dashboard Data - Inventory'!BM191</f>
        <v>0</v>
      </c>
      <c r="BL206" s="149">
        <f>'[1]GHG Dashboard Data - Inventory'!BN191</f>
        <v>0</v>
      </c>
      <c r="BM206" s="151">
        <f>'[1]GHG Dashboard Data - Inventory'!BO191</f>
        <v>0</v>
      </c>
      <c r="BN206" s="269">
        <f>'[1]GHG Dashboard Data - Inventory'!BP191</f>
        <v>0</v>
      </c>
      <c r="BO206" s="269">
        <f>'[1]GHG Dashboard Data - Inventory'!BQ191</f>
        <v>0</v>
      </c>
      <c r="BP206" s="269">
        <f>'[1]GHG Dashboard Data - Inventory'!BR191</f>
        <v>0</v>
      </c>
      <c r="BQ206" s="269">
        <f>'[1]GHG Dashboard Data - Inventory'!BS191</f>
        <v>0</v>
      </c>
      <c r="BR206" s="269">
        <f>'[1]GHG Dashboard Data - Inventory'!BT191</f>
        <v>0</v>
      </c>
      <c r="BS206" s="269">
        <f>'[1]GHG Dashboard Data - Inventory'!BU191</f>
        <v>0</v>
      </c>
      <c r="BT206" s="152" t="str">
        <f t="shared" si="116"/>
        <v>0_0</v>
      </c>
      <c r="BU206" s="152">
        <f>'[1]GHG Dashboard Data - Inventory'!BW191</f>
        <v>0</v>
      </c>
      <c r="BV206" s="152">
        <f>'[1]GHG Dashboard Data - Inventory'!BX191</f>
        <v>0</v>
      </c>
      <c r="BW206" s="152">
        <f>'[1]GHG Dashboard Data - Inventory'!BY191</f>
        <v>0</v>
      </c>
      <c r="BX206" s="152">
        <f>'[1]GHG Dashboard Data - Inventory'!BZ191</f>
        <v>0</v>
      </c>
      <c r="BY206" s="302">
        <f>'[1]GHG Dashboard Data - Inventory'!CA191</f>
        <v>0</v>
      </c>
      <c r="BZ206" s="302">
        <f>'[1]GHG Dashboard Data - Inventory'!CB191</f>
        <v>0</v>
      </c>
      <c r="CA206" s="302">
        <f>'[1]GHG Dashboard Data - Inventory'!CC191</f>
        <v>0</v>
      </c>
      <c r="CB206" s="303">
        <f>'[1]GHG Dashboard Data - Inventory'!CD191</f>
        <v>0</v>
      </c>
      <c r="CC206" s="303">
        <f>'[1]GHG Dashboard Data - Inventory'!CE191</f>
        <v>0</v>
      </c>
      <c r="CD206" s="303">
        <f>'[1]GHG Dashboard Data - Inventory'!CF191</f>
        <v>0</v>
      </c>
      <c r="CE206" s="303">
        <f>'[1]GHG Dashboard Data - Inventory'!CG191</f>
        <v>0</v>
      </c>
      <c r="CF206" s="303">
        <f>'[1]GHG Dashboard Data - Inventory'!CH191</f>
        <v>0</v>
      </c>
      <c r="CG206" s="304">
        <f>'[1]GHG Dashboard Data - Inventory'!CI191</f>
        <v>0</v>
      </c>
      <c r="CH206" s="304">
        <f>'[1]GHG Dashboard Data - Inventory'!CK191</f>
        <v>0</v>
      </c>
      <c r="CI206" s="304">
        <f>SUM('[1]GHG Dashboard Data - Inventory'!CL191:CM191)</f>
        <v>0</v>
      </c>
      <c r="CJ206" s="304">
        <f>'[1]GHG Dashboard Data - Inventory'!CN191</f>
        <v>0</v>
      </c>
      <c r="CK206" s="304">
        <f>'[1]GHG Dashboard Data - Inventory'!CO191</f>
        <v>0</v>
      </c>
      <c r="CL206" s="302">
        <f>'[1]GHG Dashboard Data - Inventory'!CP191</f>
        <v>0</v>
      </c>
      <c r="CM206" s="302">
        <f>'[1]GHG Dashboard Data - Inventory'!CQ191</f>
        <v>0</v>
      </c>
      <c r="CN206" s="302">
        <f>'[1]GHG Dashboard Data - Inventory'!CR191</f>
        <v>0</v>
      </c>
      <c r="CO206" s="302">
        <f>'[1]GHG Dashboard Data - Inventory'!CS191</f>
        <v>0</v>
      </c>
      <c r="CP206" s="302">
        <f>'[1]GHG Dashboard Data - Inventory'!CT191</f>
        <v>0</v>
      </c>
      <c r="CQ206" s="302">
        <f>'[1]GHG Dashboard Data - Inventory'!CU191</f>
        <v>0</v>
      </c>
      <c r="CR206" s="302">
        <f>'[1]GHG Dashboard Data - Inventory'!CV191</f>
        <v>0</v>
      </c>
      <c r="CS206" s="302">
        <f>'[1]GHG Dashboard Data - Inventory'!CW191</f>
        <v>0</v>
      </c>
      <c r="CT206" s="302">
        <f>'[1]GHG Dashboard Data - Inventory'!CX191</f>
        <v>0</v>
      </c>
      <c r="CU206" s="302">
        <f>'[1]GHG Dashboard Data - Inventory'!CY191</f>
        <v>0</v>
      </c>
      <c r="CV206" s="302">
        <f>'[1]GHG Dashboard Data - Inventory'!CZ191</f>
        <v>0</v>
      </c>
      <c r="CW206" s="302">
        <f>'[1]GHG Dashboard Data - Inventory'!DA191</f>
        <v>0</v>
      </c>
      <c r="CX206" s="302">
        <f>'[1]GHG Dashboard Data - Inventory'!DB191</f>
        <v>0</v>
      </c>
      <c r="CY206" s="302">
        <f>'[1]GHG Dashboard Data - Inventory'!DC191</f>
        <v>0</v>
      </c>
      <c r="CZ206" s="302">
        <f>'[1]GHG Dashboard Data - Inventory'!DD191</f>
        <v>0</v>
      </c>
      <c r="DA206" s="302">
        <f>'[1]GHG Dashboard Data - Inventory'!DE191</f>
        <v>0</v>
      </c>
      <c r="DB206" s="302">
        <f>'[1]GHG Dashboard Data - Inventory'!DF191</f>
        <v>0</v>
      </c>
      <c r="DC206" s="305">
        <f>'[1]GHG Dashboard Data - Inventory'!DG191</f>
        <v>0</v>
      </c>
      <c r="DD206" s="305">
        <f>'[1]GHG Dashboard Data - Inventory'!DH191</f>
        <v>0</v>
      </c>
      <c r="DE206" s="305">
        <f>'[1]GHG Dashboard Data - Inventory'!DI191</f>
        <v>0</v>
      </c>
      <c r="DF206" s="305">
        <f>'[1]GHG Dashboard Data - Inventory'!DJ191</f>
        <v>0</v>
      </c>
      <c r="DG206" s="305">
        <f>'[1]GHG Dashboard Data - Inventory'!DK191</f>
        <v>0</v>
      </c>
      <c r="DH206" s="305">
        <f>'[1]GHG Dashboard Data - Inventory'!DL191</f>
        <v>0</v>
      </c>
      <c r="DI206" s="305">
        <f>'[1]GHG Dashboard Data - Inventory'!DM191</f>
        <v>0</v>
      </c>
      <c r="DJ206" s="305">
        <f>'[1]GHG Dashboard Data - Inventory'!DN191</f>
        <v>0</v>
      </c>
      <c r="DK206" s="305">
        <f>'[1]GHG Dashboard Data - Inventory'!DO191</f>
        <v>0</v>
      </c>
      <c r="DL206" s="305">
        <f>'[1]GHG Dashboard Data - Inventory'!DP191</f>
        <v>0</v>
      </c>
      <c r="DM206" s="305">
        <f>'[1]GHG Dashboard Data - Inventory'!DQ191</f>
        <v>0</v>
      </c>
      <c r="DN206" s="305">
        <f>'[1]GHG Dashboard Data - Inventory'!DR191</f>
        <v>0</v>
      </c>
      <c r="DO206" s="305">
        <f>'[1]GHG Dashboard Data - Inventory'!DS191</f>
        <v>0</v>
      </c>
      <c r="DP206" s="305">
        <f>'[1]GHG Dashboard Data - Inventory'!DT191</f>
        <v>0</v>
      </c>
      <c r="DQ206" s="305">
        <f>'[1]GHG Dashboard Data - Inventory'!DU191</f>
        <v>0</v>
      </c>
      <c r="DR206" s="305">
        <f>'[1]GHG Dashboard Data - Inventory'!DV191</f>
        <v>0</v>
      </c>
      <c r="DS206" s="305">
        <f>'[1]GHG Dashboard Data - Inventory'!DW191</f>
        <v>0</v>
      </c>
      <c r="DT206" s="305">
        <f>'[1]GHG Dashboard Data - Inventory'!DX191</f>
        <v>0</v>
      </c>
      <c r="DU206" s="305">
        <f>'[1]GHG Dashboard Data - Inventory'!DY191</f>
        <v>0</v>
      </c>
      <c r="DV206" s="305">
        <f>'[1]GHG Dashboard Data - Inventory'!DZ191</f>
        <v>0</v>
      </c>
      <c r="DW206" s="305">
        <f>'[1]GHG Dashboard Data - Inventory'!EA191</f>
        <v>0</v>
      </c>
      <c r="DX206" s="305">
        <f>'[1]GHG Dashboard Data - Inventory'!EB191</f>
        <v>0</v>
      </c>
      <c r="DY206" s="306">
        <f>'[1]GHG Dashboard Data - Inventory'!EC191</f>
        <v>0</v>
      </c>
      <c r="DZ206" s="307">
        <f>'[1]GHG Dashboard Data - Inventory'!ED191</f>
        <v>0</v>
      </c>
      <c r="EA206" s="307">
        <f>'[1]GHG Dashboard Data - Inventory'!EE191</f>
        <v>0</v>
      </c>
      <c r="EB206" s="307">
        <f>'[1]GHG Dashboard Data - Inventory'!EF191</f>
        <v>0</v>
      </c>
      <c r="EC206" s="307">
        <f>'[1]GHG Dashboard Data - Inventory'!EG191</f>
        <v>0</v>
      </c>
      <c r="ED206" s="307">
        <f>'[1]GHG Dashboard Data - Inventory'!EH191</f>
        <v>0</v>
      </c>
      <c r="EE206" s="307">
        <f>'[1]GHG Dashboard Data - Inventory'!EI191</f>
        <v>0</v>
      </c>
      <c r="EF206" s="307">
        <f>'[1]GHG Dashboard Data - Inventory'!EJ191</f>
        <v>0</v>
      </c>
      <c r="EG206" s="307">
        <f>'[1]GHG Dashboard Data - Inventory'!EK191</f>
        <v>0</v>
      </c>
      <c r="EH206" s="307">
        <f>'[1]GHG Dashboard Data - Inventory'!EL191</f>
        <v>0</v>
      </c>
      <c r="EI206" s="307">
        <f>'[1]GHG Dashboard Data - Inventory'!EM191</f>
        <v>0</v>
      </c>
      <c r="EJ206" s="307">
        <f>'[1]GHG Dashboard Data - Inventory'!EN191</f>
        <v>0</v>
      </c>
      <c r="EK206" s="307">
        <f>'[1]GHG Dashboard Data - Inventory'!EO191</f>
        <v>0</v>
      </c>
      <c r="EL206" s="307">
        <f>'[1]GHG Dashboard Data - Inventory'!EP191</f>
        <v>0</v>
      </c>
      <c r="EM206" s="307">
        <f>'[1]GHG Dashboard Data - Inventory'!EQ191</f>
        <v>0</v>
      </c>
      <c r="EN206" s="307">
        <f>'[1]GHG Dashboard Data - Inventory'!ER191</f>
        <v>0</v>
      </c>
      <c r="EO206" s="307">
        <f>'[1]GHG Dashboard Data - Inventory'!ES191</f>
        <v>0</v>
      </c>
      <c r="EP206" s="307">
        <f>'[1]GHG Dashboard Data - Inventory'!ET191</f>
        <v>0</v>
      </c>
      <c r="EQ206" s="307">
        <f>'[1]GHG Dashboard Data - Inventory'!EU191</f>
        <v>0</v>
      </c>
      <c r="ER206" s="307">
        <f>'[1]GHG Dashboard Data - Inventory'!EV191</f>
        <v>0</v>
      </c>
      <c r="ES206" s="307">
        <f>'[1]GHG Dashboard Data - Inventory'!EW191</f>
        <v>0</v>
      </c>
      <c r="ET206" s="307">
        <f>'[1]GHG Dashboard Data - Inventory'!EX191</f>
        <v>0</v>
      </c>
      <c r="EU206" s="307">
        <f>'[1]GHG Dashboard Data - Inventory'!EY191</f>
        <v>0</v>
      </c>
      <c r="EV206" s="307">
        <f>'[1]GHG Dashboard Data - Inventory'!EZ191</f>
        <v>0</v>
      </c>
      <c r="EW206" s="308">
        <f t="shared" si="117"/>
        <v>0</v>
      </c>
      <c r="EX206" s="309">
        <f>'[1]GHG Dashboard Data - Inventory'!FA191</f>
        <v>0</v>
      </c>
      <c r="EY206" s="309">
        <f>'[1]GHG Dashboard Data - Inventory'!FB191</f>
        <v>0</v>
      </c>
      <c r="EZ206" s="309">
        <f>'[1]GHG Dashboard Data - Inventory'!FC191</f>
        <v>0</v>
      </c>
      <c r="FA206" s="309">
        <f>'[1]GHG Dashboard Data - Inventory'!FD191</f>
        <v>0</v>
      </c>
      <c r="FB206" s="309">
        <f>'[1]GHG Dashboard Data - Inventory'!FE191</f>
        <v>0</v>
      </c>
      <c r="FC206" s="309">
        <f>'[1]GHG Dashboard Data - Inventory'!FF191</f>
        <v>0</v>
      </c>
      <c r="FD206" s="309">
        <f>'[1]GHG Dashboard Data - Inventory'!FG191</f>
        <v>0</v>
      </c>
      <c r="FE206" s="309">
        <f>'[1]GHG Dashboard Data - Inventory'!FH191</f>
        <v>0</v>
      </c>
      <c r="FF206" s="309">
        <f>'[1]GHG Dashboard Data - Inventory'!B191</f>
        <v>0</v>
      </c>
      <c r="FG206" s="31" t="str">
        <f>IFERROR(VLOOKUP(E206,'Climate data-must not modify'!A:D,4,FALSE),"")</f>
        <v/>
      </c>
      <c r="FH206" s="31" t="str">
        <f t="shared" si="118"/>
        <v/>
      </c>
      <c r="FI206" s="31" t="str">
        <f t="shared" si="119"/>
        <v/>
      </c>
      <c r="FJ206" s="35"/>
    </row>
    <row r="207" spans="1:166" s="31" customFormat="1">
      <c r="A207" s="31">
        <f t="shared" si="113"/>
        <v>11</v>
      </c>
      <c r="B207" s="31">
        <f t="shared" si="114"/>
        <v>192</v>
      </c>
      <c r="C207" s="34" t="str">
        <f t="shared" si="115"/>
        <v>0_0</v>
      </c>
      <c r="D207" s="231">
        <f>'[1]GHG Dashboard Data - Inventory'!H192</f>
        <v>0</v>
      </c>
      <c r="E207" s="156">
        <f>'[1]GHG Dashboard Data - Inventory'!C192</f>
        <v>0</v>
      </c>
      <c r="F207" s="156">
        <f>'[1]GHG Dashboard Data - Inventory'!D192</f>
        <v>0</v>
      </c>
      <c r="G207" s="156">
        <f>'[1]GHG Dashboard Data - Inventory'!E192</f>
        <v>0</v>
      </c>
      <c r="H207" s="156">
        <f>'[1]GHG Dashboard Data - Inventory'!K192</f>
        <v>0</v>
      </c>
      <c r="I207" s="156">
        <f>'[1]GHG Dashboard Data - Inventory'!L192</f>
        <v>0</v>
      </c>
      <c r="J207" s="156">
        <f>'[1]GHG Dashboard Data - Inventory'!M192/1000000</f>
        <v>0</v>
      </c>
      <c r="K207" s="156">
        <f>'[1]GHG Dashboard Data - Inventory'!J192</f>
        <v>0</v>
      </c>
      <c r="L207" s="148">
        <f>'[1]GHG Dashboard Data - Inventory'!N192</f>
        <v>0</v>
      </c>
      <c r="M207" s="148">
        <f>'[1]GHG Dashboard Data - Inventory'!O192</f>
        <v>0</v>
      </c>
      <c r="N207" s="149">
        <f>'[1]GHG Dashboard Data - Inventory'!P192</f>
        <v>0</v>
      </c>
      <c r="O207" s="148">
        <f>'[1]GHG Dashboard Data - Inventory'!Q192</f>
        <v>0</v>
      </c>
      <c r="P207" s="148">
        <f>'[1]GHG Dashboard Data - Inventory'!R192</f>
        <v>0</v>
      </c>
      <c r="Q207" s="149">
        <f>'[1]GHG Dashboard Data - Inventory'!S192</f>
        <v>0</v>
      </c>
      <c r="R207" s="148">
        <f>'[1]GHG Dashboard Data - Inventory'!T192</f>
        <v>0</v>
      </c>
      <c r="S207" s="148">
        <f>'[1]GHG Dashboard Data - Inventory'!U192</f>
        <v>0</v>
      </c>
      <c r="T207" s="149">
        <f>'[1]GHG Dashboard Data - Inventory'!V192</f>
        <v>0</v>
      </c>
      <c r="U207" s="148">
        <f>'[1]GHG Dashboard Data - Inventory'!W192</f>
        <v>0</v>
      </c>
      <c r="V207" s="148">
        <f>'[1]GHG Dashboard Data - Inventory'!X192</f>
        <v>0</v>
      </c>
      <c r="W207" s="149">
        <f>'[1]GHG Dashboard Data - Inventory'!Y192</f>
        <v>0</v>
      </c>
      <c r="X207" s="150">
        <f>'[1]GHG Dashboard Data - Inventory'!Z192</f>
        <v>0</v>
      </c>
      <c r="Y207" s="148">
        <f>'[1]GHG Dashboard Data - Inventory'!AA192</f>
        <v>0</v>
      </c>
      <c r="Z207" s="148">
        <f>'[1]GHG Dashboard Data - Inventory'!AB192</f>
        <v>0</v>
      </c>
      <c r="AA207" s="149">
        <f>'[1]GHG Dashboard Data - Inventory'!AC192</f>
        <v>0</v>
      </c>
      <c r="AB207" s="148">
        <f>'[1]GHG Dashboard Data - Inventory'!AD192</f>
        <v>0</v>
      </c>
      <c r="AC207" s="148">
        <f>'[1]GHG Dashboard Data - Inventory'!AE192</f>
        <v>0</v>
      </c>
      <c r="AD207" s="149">
        <f>'[1]GHG Dashboard Data - Inventory'!AF192</f>
        <v>0</v>
      </c>
      <c r="AE207" s="148">
        <f>'[1]GHG Dashboard Data - Inventory'!AG192</f>
        <v>0</v>
      </c>
      <c r="AF207" s="148">
        <f>'[1]GHG Dashboard Data - Inventory'!AH192</f>
        <v>0</v>
      </c>
      <c r="AG207" s="148">
        <f>'[1]GHG Dashboard Data - Inventory'!AI192</f>
        <v>0</v>
      </c>
      <c r="AH207" s="148">
        <f>'[1]GHG Dashboard Data - Inventory'!AJ192</f>
        <v>0</v>
      </c>
      <c r="AI207" s="149">
        <f>'[1]GHG Dashboard Data - Inventory'!AK192</f>
        <v>0</v>
      </c>
      <c r="AJ207" s="148">
        <f>'[1]GHG Dashboard Data - Inventory'!AL192</f>
        <v>0</v>
      </c>
      <c r="AK207" s="148">
        <f>'[1]GHG Dashboard Data - Inventory'!AM192</f>
        <v>0</v>
      </c>
      <c r="AL207" s="149">
        <f>'[1]GHG Dashboard Data - Inventory'!AN192</f>
        <v>0</v>
      </c>
      <c r="AM207" s="148">
        <f>'[1]GHG Dashboard Data - Inventory'!AO192</f>
        <v>0</v>
      </c>
      <c r="AN207" s="148">
        <f>'[1]GHG Dashboard Data - Inventory'!AP192</f>
        <v>0</v>
      </c>
      <c r="AO207" s="149">
        <f>'[1]GHG Dashboard Data - Inventory'!AQ192</f>
        <v>0</v>
      </c>
      <c r="AP207" s="148">
        <f>'[1]GHG Dashboard Data - Inventory'!AR192</f>
        <v>0</v>
      </c>
      <c r="AQ207" s="148">
        <f>'[1]GHG Dashboard Data - Inventory'!AS192</f>
        <v>0</v>
      </c>
      <c r="AR207" s="149">
        <f>'[1]GHG Dashboard Data - Inventory'!AT192</f>
        <v>0</v>
      </c>
      <c r="AS207" s="148">
        <f>'[1]GHG Dashboard Data - Inventory'!AU192</f>
        <v>0</v>
      </c>
      <c r="AT207" s="148">
        <f>'[1]GHG Dashboard Data - Inventory'!AV192</f>
        <v>0</v>
      </c>
      <c r="AU207" s="149">
        <f>'[1]GHG Dashboard Data - Inventory'!AW192</f>
        <v>0</v>
      </c>
      <c r="AV207" s="148">
        <f>'[1]GHG Dashboard Data - Inventory'!AX192</f>
        <v>0</v>
      </c>
      <c r="AW207" s="148">
        <f>'[1]GHG Dashboard Data - Inventory'!AY192</f>
        <v>0</v>
      </c>
      <c r="AX207" s="150">
        <f>'[1]GHG Dashboard Data - Inventory'!AZ192</f>
        <v>0</v>
      </c>
      <c r="AY207" s="148">
        <f>'[1]GHG Dashboard Data - Inventory'!BA192</f>
        <v>0</v>
      </c>
      <c r="AZ207" s="148">
        <f>'[1]GHG Dashboard Data - Inventory'!BB192</f>
        <v>0</v>
      </c>
      <c r="BA207" s="150">
        <f>'[1]GHG Dashboard Data - Inventory'!BC192</f>
        <v>0</v>
      </c>
      <c r="BB207" s="148">
        <f>'[1]GHG Dashboard Data - Inventory'!BD192</f>
        <v>0</v>
      </c>
      <c r="BC207" s="148">
        <f>'[1]GHG Dashboard Data - Inventory'!BE192</f>
        <v>0</v>
      </c>
      <c r="BD207" s="150">
        <f>'[1]GHG Dashboard Data - Inventory'!BF192</f>
        <v>0</v>
      </c>
      <c r="BE207" s="148">
        <f>'[1]GHG Dashboard Data - Inventory'!BG192</f>
        <v>0</v>
      </c>
      <c r="BF207" s="148">
        <f>'[1]GHG Dashboard Data - Inventory'!BH192</f>
        <v>0</v>
      </c>
      <c r="BG207" s="150">
        <f>'[1]GHG Dashboard Data - Inventory'!BI192</f>
        <v>0</v>
      </c>
      <c r="BH207" s="149">
        <f>'[1]GHG Dashboard Data - Inventory'!BJ192</f>
        <v>0</v>
      </c>
      <c r="BI207" s="149">
        <f>'[1]GHG Dashboard Data - Inventory'!BK192</f>
        <v>0</v>
      </c>
      <c r="BJ207" s="149">
        <f>'[1]GHG Dashboard Data - Inventory'!BL192</f>
        <v>0</v>
      </c>
      <c r="BK207" s="149">
        <f>'[1]GHG Dashboard Data - Inventory'!BM192</f>
        <v>0</v>
      </c>
      <c r="BL207" s="149">
        <f>'[1]GHG Dashboard Data - Inventory'!BN192</f>
        <v>0</v>
      </c>
      <c r="BM207" s="151">
        <f>'[1]GHG Dashboard Data - Inventory'!BO192</f>
        <v>0</v>
      </c>
      <c r="BN207" s="269">
        <f>'[1]GHG Dashboard Data - Inventory'!BP192</f>
        <v>0</v>
      </c>
      <c r="BO207" s="269">
        <f>'[1]GHG Dashboard Data - Inventory'!BQ192</f>
        <v>0</v>
      </c>
      <c r="BP207" s="269">
        <f>'[1]GHG Dashboard Data - Inventory'!BR192</f>
        <v>0</v>
      </c>
      <c r="BQ207" s="269">
        <f>'[1]GHG Dashboard Data - Inventory'!BS192</f>
        <v>0</v>
      </c>
      <c r="BR207" s="269">
        <f>'[1]GHG Dashboard Data - Inventory'!BT192</f>
        <v>0</v>
      </c>
      <c r="BS207" s="269">
        <f>'[1]GHG Dashboard Data - Inventory'!BU192</f>
        <v>0</v>
      </c>
      <c r="BT207" s="152" t="str">
        <f t="shared" si="116"/>
        <v>0_0</v>
      </c>
      <c r="BU207" s="152">
        <f>'[1]GHG Dashboard Data - Inventory'!BW192</f>
        <v>0</v>
      </c>
      <c r="BV207" s="152">
        <f>'[1]GHG Dashboard Data - Inventory'!BX192</f>
        <v>0</v>
      </c>
      <c r="BW207" s="152">
        <f>'[1]GHG Dashboard Data - Inventory'!BY192</f>
        <v>0</v>
      </c>
      <c r="BX207" s="152">
        <f>'[1]GHG Dashboard Data - Inventory'!BZ192</f>
        <v>0</v>
      </c>
      <c r="BY207" s="302">
        <f>'[1]GHG Dashboard Data - Inventory'!CA192</f>
        <v>0</v>
      </c>
      <c r="BZ207" s="302">
        <f>'[1]GHG Dashboard Data - Inventory'!CB192</f>
        <v>0</v>
      </c>
      <c r="CA207" s="302">
        <f>'[1]GHG Dashboard Data - Inventory'!CC192</f>
        <v>0</v>
      </c>
      <c r="CB207" s="303">
        <f>'[1]GHG Dashboard Data - Inventory'!CD192</f>
        <v>0</v>
      </c>
      <c r="CC207" s="303">
        <f>'[1]GHG Dashboard Data - Inventory'!CE192</f>
        <v>0</v>
      </c>
      <c r="CD207" s="303">
        <f>'[1]GHG Dashboard Data - Inventory'!CF192</f>
        <v>0</v>
      </c>
      <c r="CE207" s="303">
        <f>'[1]GHG Dashboard Data - Inventory'!CG192</f>
        <v>0</v>
      </c>
      <c r="CF207" s="303">
        <f>'[1]GHG Dashboard Data - Inventory'!CH192</f>
        <v>0</v>
      </c>
      <c r="CG207" s="304">
        <f>'[1]GHG Dashboard Data - Inventory'!CI192</f>
        <v>0</v>
      </c>
      <c r="CH207" s="304">
        <f>'[1]GHG Dashboard Data - Inventory'!CK192</f>
        <v>0</v>
      </c>
      <c r="CI207" s="304">
        <f>SUM('[1]GHG Dashboard Data - Inventory'!CL192:CM192)</f>
        <v>0</v>
      </c>
      <c r="CJ207" s="304">
        <f>'[1]GHG Dashboard Data - Inventory'!CN192</f>
        <v>0</v>
      </c>
      <c r="CK207" s="304">
        <f>'[1]GHG Dashboard Data - Inventory'!CO192</f>
        <v>0</v>
      </c>
      <c r="CL207" s="302">
        <f>'[1]GHG Dashboard Data - Inventory'!CP192</f>
        <v>0</v>
      </c>
      <c r="CM207" s="302">
        <f>'[1]GHG Dashboard Data - Inventory'!CQ192</f>
        <v>0</v>
      </c>
      <c r="CN207" s="302">
        <f>'[1]GHG Dashboard Data - Inventory'!CR192</f>
        <v>0</v>
      </c>
      <c r="CO207" s="302">
        <f>'[1]GHG Dashboard Data - Inventory'!CS192</f>
        <v>0</v>
      </c>
      <c r="CP207" s="302">
        <f>'[1]GHG Dashboard Data - Inventory'!CT192</f>
        <v>0</v>
      </c>
      <c r="CQ207" s="302">
        <f>'[1]GHG Dashboard Data - Inventory'!CU192</f>
        <v>0</v>
      </c>
      <c r="CR207" s="302">
        <f>'[1]GHG Dashboard Data - Inventory'!CV192</f>
        <v>0</v>
      </c>
      <c r="CS207" s="302">
        <f>'[1]GHG Dashboard Data - Inventory'!CW192</f>
        <v>0</v>
      </c>
      <c r="CT207" s="302">
        <f>'[1]GHG Dashboard Data - Inventory'!CX192</f>
        <v>0</v>
      </c>
      <c r="CU207" s="302">
        <f>'[1]GHG Dashboard Data - Inventory'!CY192</f>
        <v>0</v>
      </c>
      <c r="CV207" s="302">
        <f>'[1]GHG Dashboard Data - Inventory'!CZ192</f>
        <v>0</v>
      </c>
      <c r="CW207" s="302">
        <f>'[1]GHG Dashboard Data - Inventory'!DA192</f>
        <v>0</v>
      </c>
      <c r="CX207" s="302">
        <f>'[1]GHG Dashboard Data - Inventory'!DB192</f>
        <v>0</v>
      </c>
      <c r="CY207" s="302">
        <f>'[1]GHG Dashboard Data - Inventory'!DC192</f>
        <v>0</v>
      </c>
      <c r="CZ207" s="302">
        <f>'[1]GHG Dashboard Data - Inventory'!DD192</f>
        <v>0</v>
      </c>
      <c r="DA207" s="302">
        <f>'[1]GHG Dashboard Data - Inventory'!DE192</f>
        <v>0</v>
      </c>
      <c r="DB207" s="302">
        <f>'[1]GHG Dashboard Data - Inventory'!DF192</f>
        <v>0</v>
      </c>
      <c r="DC207" s="305">
        <f>'[1]GHG Dashboard Data - Inventory'!DG192</f>
        <v>0</v>
      </c>
      <c r="DD207" s="305">
        <f>'[1]GHG Dashboard Data - Inventory'!DH192</f>
        <v>0</v>
      </c>
      <c r="DE207" s="305">
        <f>'[1]GHG Dashboard Data - Inventory'!DI192</f>
        <v>0</v>
      </c>
      <c r="DF207" s="305">
        <f>'[1]GHG Dashboard Data - Inventory'!DJ192</f>
        <v>0</v>
      </c>
      <c r="DG207" s="305">
        <f>'[1]GHG Dashboard Data - Inventory'!DK192</f>
        <v>0</v>
      </c>
      <c r="DH207" s="305">
        <f>'[1]GHG Dashboard Data - Inventory'!DL192</f>
        <v>0</v>
      </c>
      <c r="DI207" s="305">
        <f>'[1]GHG Dashboard Data - Inventory'!DM192</f>
        <v>0</v>
      </c>
      <c r="DJ207" s="305">
        <f>'[1]GHG Dashboard Data - Inventory'!DN192</f>
        <v>0</v>
      </c>
      <c r="DK207" s="305">
        <f>'[1]GHG Dashboard Data - Inventory'!DO192</f>
        <v>0</v>
      </c>
      <c r="DL207" s="305">
        <f>'[1]GHG Dashboard Data - Inventory'!DP192</f>
        <v>0</v>
      </c>
      <c r="DM207" s="305">
        <f>'[1]GHG Dashboard Data - Inventory'!DQ192</f>
        <v>0</v>
      </c>
      <c r="DN207" s="305">
        <f>'[1]GHG Dashboard Data - Inventory'!DR192</f>
        <v>0</v>
      </c>
      <c r="DO207" s="305">
        <f>'[1]GHG Dashboard Data - Inventory'!DS192</f>
        <v>0</v>
      </c>
      <c r="DP207" s="305">
        <f>'[1]GHG Dashboard Data - Inventory'!DT192</f>
        <v>0</v>
      </c>
      <c r="DQ207" s="305">
        <f>'[1]GHG Dashboard Data - Inventory'!DU192</f>
        <v>0</v>
      </c>
      <c r="DR207" s="305">
        <f>'[1]GHG Dashboard Data - Inventory'!DV192</f>
        <v>0</v>
      </c>
      <c r="DS207" s="305">
        <f>'[1]GHG Dashboard Data - Inventory'!DW192</f>
        <v>0</v>
      </c>
      <c r="DT207" s="305">
        <f>'[1]GHG Dashboard Data - Inventory'!DX192</f>
        <v>0</v>
      </c>
      <c r="DU207" s="305">
        <f>'[1]GHG Dashboard Data - Inventory'!DY192</f>
        <v>0</v>
      </c>
      <c r="DV207" s="305">
        <f>'[1]GHG Dashboard Data - Inventory'!DZ192</f>
        <v>0</v>
      </c>
      <c r="DW207" s="305">
        <f>'[1]GHG Dashboard Data - Inventory'!EA192</f>
        <v>0</v>
      </c>
      <c r="DX207" s="305">
        <f>'[1]GHG Dashboard Data - Inventory'!EB192</f>
        <v>0</v>
      </c>
      <c r="DY207" s="306">
        <f>'[1]GHG Dashboard Data - Inventory'!EC192</f>
        <v>0</v>
      </c>
      <c r="DZ207" s="307">
        <f>'[1]GHG Dashboard Data - Inventory'!ED192</f>
        <v>0</v>
      </c>
      <c r="EA207" s="307">
        <f>'[1]GHG Dashboard Data - Inventory'!EE192</f>
        <v>0</v>
      </c>
      <c r="EB207" s="307">
        <f>'[1]GHG Dashboard Data - Inventory'!EF192</f>
        <v>0</v>
      </c>
      <c r="EC207" s="307">
        <f>'[1]GHG Dashboard Data - Inventory'!EG192</f>
        <v>0</v>
      </c>
      <c r="ED207" s="307">
        <f>'[1]GHG Dashboard Data - Inventory'!EH192</f>
        <v>0</v>
      </c>
      <c r="EE207" s="307">
        <f>'[1]GHG Dashboard Data - Inventory'!EI192</f>
        <v>0</v>
      </c>
      <c r="EF207" s="307">
        <f>'[1]GHG Dashboard Data - Inventory'!EJ192</f>
        <v>0</v>
      </c>
      <c r="EG207" s="307">
        <f>'[1]GHG Dashboard Data - Inventory'!EK192</f>
        <v>0</v>
      </c>
      <c r="EH207" s="307">
        <f>'[1]GHG Dashboard Data - Inventory'!EL192</f>
        <v>0</v>
      </c>
      <c r="EI207" s="307">
        <f>'[1]GHG Dashboard Data - Inventory'!EM192</f>
        <v>0</v>
      </c>
      <c r="EJ207" s="307">
        <f>'[1]GHG Dashboard Data - Inventory'!EN192</f>
        <v>0</v>
      </c>
      <c r="EK207" s="307">
        <f>'[1]GHG Dashboard Data - Inventory'!EO192</f>
        <v>0</v>
      </c>
      <c r="EL207" s="307">
        <f>'[1]GHG Dashboard Data - Inventory'!EP192</f>
        <v>0</v>
      </c>
      <c r="EM207" s="307">
        <f>'[1]GHG Dashboard Data - Inventory'!EQ192</f>
        <v>0</v>
      </c>
      <c r="EN207" s="307">
        <f>'[1]GHG Dashboard Data - Inventory'!ER192</f>
        <v>0</v>
      </c>
      <c r="EO207" s="307">
        <f>'[1]GHG Dashboard Data - Inventory'!ES192</f>
        <v>0</v>
      </c>
      <c r="EP207" s="307">
        <f>'[1]GHG Dashboard Data - Inventory'!ET192</f>
        <v>0</v>
      </c>
      <c r="EQ207" s="307">
        <f>'[1]GHG Dashboard Data - Inventory'!EU192</f>
        <v>0</v>
      </c>
      <c r="ER207" s="307">
        <f>'[1]GHG Dashboard Data - Inventory'!EV192</f>
        <v>0</v>
      </c>
      <c r="ES207" s="307">
        <f>'[1]GHG Dashboard Data - Inventory'!EW192</f>
        <v>0</v>
      </c>
      <c r="ET207" s="307">
        <f>'[1]GHG Dashboard Data - Inventory'!EX192</f>
        <v>0</v>
      </c>
      <c r="EU207" s="307">
        <f>'[1]GHG Dashboard Data - Inventory'!EY192</f>
        <v>0</v>
      </c>
      <c r="EV207" s="307">
        <f>'[1]GHG Dashboard Data - Inventory'!EZ192</f>
        <v>0</v>
      </c>
      <c r="EW207" s="308">
        <f t="shared" si="117"/>
        <v>0</v>
      </c>
      <c r="EX207" s="309">
        <f>'[1]GHG Dashboard Data - Inventory'!FA192</f>
        <v>0</v>
      </c>
      <c r="EY207" s="309">
        <f>'[1]GHG Dashboard Data - Inventory'!FB192</f>
        <v>0</v>
      </c>
      <c r="EZ207" s="309">
        <f>'[1]GHG Dashboard Data - Inventory'!FC192</f>
        <v>0</v>
      </c>
      <c r="FA207" s="309">
        <f>'[1]GHG Dashboard Data - Inventory'!FD192</f>
        <v>0</v>
      </c>
      <c r="FB207" s="309">
        <f>'[1]GHG Dashboard Data - Inventory'!FE192</f>
        <v>0</v>
      </c>
      <c r="FC207" s="309">
        <f>'[1]GHG Dashboard Data - Inventory'!FF192</f>
        <v>0</v>
      </c>
      <c r="FD207" s="309">
        <f>'[1]GHG Dashboard Data - Inventory'!FG192</f>
        <v>0</v>
      </c>
      <c r="FE207" s="309">
        <f>'[1]GHG Dashboard Data - Inventory'!FH192</f>
        <v>0</v>
      </c>
      <c r="FF207" s="309">
        <f>'[1]GHG Dashboard Data - Inventory'!B192</f>
        <v>0</v>
      </c>
      <c r="FG207" s="31" t="str">
        <f>IFERROR(VLOOKUP(E207,'Climate data-must not modify'!A:D,4,FALSE),"")</f>
        <v/>
      </c>
      <c r="FH207" s="31" t="str">
        <f t="shared" si="118"/>
        <v/>
      </c>
      <c r="FI207" s="31" t="str">
        <f t="shared" si="119"/>
        <v/>
      </c>
      <c r="FJ207" s="35"/>
    </row>
    <row r="208" spans="1:166" s="31" customFormat="1">
      <c r="A208" s="31">
        <f t="shared" si="113"/>
        <v>11</v>
      </c>
      <c r="B208" s="31">
        <f t="shared" si="114"/>
        <v>193</v>
      </c>
      <c r="C208" s="34" t="str">
        <f t="shared" si="115"/>
        <v>0_0</v>
      </c>
      <c r="D208" s="231">
        <f>'[1]GHG Dashboard Data - Inventory'!H193</f>
        <v>0</v>
      </c>
      <c r="E208" s="156">
        <f>'[1]GHG Dashboard Data - Inventory'!C193</f>
        <v>0</v>
      </c>
      <c r="F208" s="156">
        <f>'[1]GHG Dashboard Data - Inventory'!D193</f>
        <v>0</v>
      </c>
      <c r="G208" s="156">
        <f>'[1]GHG Dashboard Data - Inventory'!E193</f>
        <v>0</v>
      </c>
      <c r="H208" s="156">
        <f>'[1]GHG Dashboard Data - Inventory'!K193</f>
        <v>0</v>
      </c>
      <c r="I208" s="156">
        <f>'[1]GHG Dashboard Data - Inventory'!L193</f>
        <v>0</v>
      </c>
      <c r="J208" s="156">
        <f>'[1]GHG Dashboard Data - Inventory'!M193/1000000</f>
        <v>0</v>
      </c>
      <c r="K208" s="156">
        <f>'[1]GHG Dashboard Data - Inventory'!J193</f>
        <v>0</v>
      </c>
      <c r="L208" s="148">
        <f>'[1]GHG Dashboard Data - Inventory'!N193</f>
        <v>0</v>
      </c>
      <c r="M208" s="148">
        <f>'[1]GHG Dashboard Data - Inventory'!O193</f>
        <v>0</v>
      </c>
      <c r="N208" s="149">
        <f>'[1]GHG Dashboard Data - Inventory'!P193</f>
        <v>0</v>
      </c>
      <c r="O208" s="148">
        <f>'[1]GHG Dashboard Data - Inventory'!Q193</f>
        <v>0</v>
      </c>
      <c r="P208" s="148">
        <f>'[1]GHG Dashboard Data - Inventory'!R193</f>
        <v>0</v>
      </c>
      <c r="Q208" s="149">
        <f>'[1]GHG Dashboard Data - Inventory'!S193</f>
        <v>0</v>
      </c>
      <c r="R208" s="148">
        <f>'[1]GHG Dashboard Data - Inventory'!T193</f>
        <v>0</v>
      </c>
      <c r="S208" s="148">
        <f>'[1]GHG Dashboard Data - Inventory'!U193</f>
        <v>0</v>
      </c>
      <c r="T208" s="149">
        <f>'[1]GHG Dashboard Data - Inventory'!V193</f>
        <v>0</v>
      </c>
      <c r="U208" s="148">
        <f>'[1]GHG Dashboard Data - Inventory'!W193</f>
        <v>0</v>
      </c>
      <c r="V208" s="148">
        <f>'[1]GHG Dashboard Data - Inventory'!X193</f>
        <v>0</v>
      </c>
      <c r="W208" s="149">
        <f>'[1]GHG Dashboard Data - Inventory'!Y193</f>
        <v>0</v>
      </c>
      <c r="X208" s="150">
        <f>'[1]GHG Dashboard Data - Inventory'!Z193</f>
        <v>0</v>
      </c>
      <c r="Y208" s="148">
        <f>'[1]GHG Dashboard Data - Inventory'!AA193</f>
        <v>0</v>
      </c>
      <c r="Z208" s="148">
        <f>'[1]GHG Dashboard Data - Inventory'!AB193</f>
        <v>0</v>
      </c>
      <c r="AA208" s="149">
        <f>'[1]GHG Dashboard Data - Inventory'!AC193</f>
        <v>0</v>
      </c>
      <c r="AB208" s="148">
        <f>'[1]GHG Dashboard Data - Inventory'!AD193</f>
        <v>0</v>
      </c>
      <c r="AC208" s="148">
        <f>'[1]GHG Dashboard Data - Inventory'!AE193</f>
        <v>0</v>
      </c>
      <c r="AD208" s="149">
        <f>'[1]GHG Dashboard Data - Inventory'!AF193</f>
        <v>0</v>
      </c>
      <c r="AE208" s="148">
        <f>'[1]GHG Dashboard Data - Inventory'!AG193</f>
        <v>0</v>
      </c>
      <c r="AF208" s="148">
        <f>'[1]GHG Dashboard Data - Inventory'!AH193</f>
        <v>0</v>
      </c>
      <c r="AG208" s="148">
        <f>'[1]GHG Dashboard Data - Inventory'!AI193</f>
        <v>0</v>
      </c>
      <c r="AH208" s="148">
        <f>'[1]GHG Dashboard Data - Inventory'!AJ193</f>
        <v>0</v>
      </c>
      <c r="AI208" s="149">
        <f>'[1]GHG Dashboard Data - Inventory'!AK193</f>
        <v>0</v>
      </c>
      <c r="AJ208" s="148">
        <f>'[1]GHG Dashboard Data - Inventory'!AL193</f>
        <v>0</v>
      </c>
      <c r="AK208" s="148">
        <f>'[1]GHG Dashboard Data - Inventory'!AM193</f>
        <v>0</v>
      </c>
      <c r="AL208" s="149">
        <f>'[1]GHG Dashboard Data - Inventory'!AN193</f>
        <v>0</v>
      </c>
      <c r="AM208" s="148">
        <f>'[1]GHG Dashboard Data - Inventory'!AO193</f>
        <v>0</v>
      </c>
      <c r="AN208" s="148">
        <f>'[1]GHG Dashboard Data - Inventory'!AP193</f>
        <v>0</v>
      </c>
      <c r="AO208" s="149">
        <f>'[1]GHG Dashboard Data - Inventory'!AQ193</f>
        <v>0</v>
      </c>
      <c r="AP208" s="148">
        <f>'[1]GHG Dashboard Data - Inventory'!AR193</f>
        <v>0</v>
      </c>
      <c r="AQ208" s="148">
        <f>'[1]GHG Dashboard Data - Inventory'!AS193</f>
        <v>0</v>
      </c>
      <c r="AR208" s="149">
        <f>'[1]GHG Dashboard Data - Inventory'!AT193</f>
        <v>0</v>
      </c>
      <c r="AS208" s="148">
        <f>'[1]GHG Dashboard Data - Inventory'!AU193</f>
        <v>0</v>
      </c>
      <c r="AT208" s="148">
        <f>'[1]GHG Dashboard Data - Inventory'!AV193</f>
        <v>0</v>
      </c>
      <c r="AU208" s="149">
        <f>'[1]GHG Dashboard Data - Inventory'!AW193</f>
        <v>0</v>
      </c>
      <c r="AV208" s="148">
        <f>'[1]GHG Dashboard Data - Inventory'!AX193</f>
        <v>0</v>
      </c>
      <c r="AW208" s="148">
        <f>'[1]GHG Dashboard Data - Inventory'!AY193</f>
        <v>0</v>
      </c>
      <c r="AX208" s="150">
        <f>'[1]GHG Dashboard Data - Inventory'!AZ193</f>
        <v>0</v>
      </c>
      <c r="AY208" s="148">
        <f>'[1]GHG Dashboard Data - Inventory'!BA193</f>
        <v>0</v>
      </c>
      <c r="AZ208" s="148">
        <f>'[1]GHG Dashboard Data - Inventory'!BB193</f>
        <v>0</v>
      </c>
      <c r="BA208" s="150">
        <f>'[1]GHG Dashboard Data - Inventory'!BC193</f>
        <v>0</v>
      </c>
      <c r="BB208" s="148">
        <f>'[1]GHG Dashboard Data - Inventory'!BD193</f>
        <v>0</v>
      </c>
      <c r="BC208" s="148">
        <f>'[1]GHG Dashboard Data - Inventory'!BE193</f>
        <v>0</v>
      </c>
      <c r="BD208" s="150">
        <f>'[1]GHG Dashboard Data - Inventory'!BF193</f>
        <v>0</v>
      </c>
      <c r="BE208" s="148">
        <f>'[1]GHG Dashboard Data - Inventory'!BG193</f>
        <v>0</v>
      </c>
      <c r="BF208" s="148">
        <f>'[1]GHG Dashboard Data - Inventory'!BH193</f>
        <v>0</v>
      </c>
      <c r="BG208" s="150">
        <f>'[1]GHG Dashboard Data - Inventory'!BI193</f>
        <v>0</v>
      </c>
      <c r="BH208" s="149">
        <f>'[1]GHG Dashboard Data - Inventory'!BJ193</f>
        <v>0</v>
      </c>
      <c r="BI208" s="149">
        <f>'[1]GHG Dashboard Data - Inventory'!BK193</f>
        <v>0</v>
      </c>
      <c r="BJ208" s="149">
        <f>'[1]GHG Dashboard Data - Inventory'!BL193</f>
        <v>0</v>
      </c>
      <c r="BK208" s="149">
        <f>'[1]GHG Dashboard Data - Inventory'!BM193</f>
        <v>0</v>
      </c>
      <c r="BL208" s="149">
        <f>'[1]GHG Dashboard Data - Inventory'!BN193</f>
        <v>0</v>
      </c>
      <c r="BM208" s="151">
        <f>'[1]GHG Dashboard Data - Inventory'!BO193</f>
        <v>0</v>
      </c>
      <c r="BN208" s="269">
        <f>'[1]GHG Dashboard Data - Inventory'!BP193</f>
        <v>0</v>
      </c>
      <c r="BO208" s="269">
        <f>'[1]GHG Dashboard Data - Inventory'!BQ193</f>
        <v>0</v>
      </c>
      <c r="BP208" s="269">
        <f>'[1]GHG Dashboard Data - Inventory'!BR193</f>
        <v>0</v>
      </c>
      <c r="BQ208" s="269">
        <f>'[1]GHG Dashboard Data - Inventory'!BS193</f>
        <v>0</v>
      </c>
      <c r="BR208" s="269">
        <f>'[1]GHG Dashboard Data - Inventory'!BT193</f>
        <v>0</v>
      </c>
      <c r="BS208" s="269">
        <f>'[1]GHG Dashboard Data - Inventory'!BU193</f>
        <v>0</v>
      </c>
      <c r="BT208" s="152" t="str">
        <f t="shared" si="116"/>
        <v>0_0</v>
      </c>
      <c r="BU208" s="152">
        <f>'[1]GHG Dashboard Data - Inventory'!BW193</f>
        <v>0</v>
      </c>
      <c r="BV208" s="152">
        <f>'[1]GHG Dashboard Data - Inventory'!BX193</f>
        <v>0</v>
      </c>
      <c r="BW208" s="152">
        <f>'[1]GHG Dashboard Data - Inventory'!BY193</f>
        <v>0</v>
      </c>
      <c r="BX208" s="152">
        <f>'[1]GHG Dashboard Data - Inventory'!BZ193</f>
        <v>0</v>
      </c>
      <c r="BY208" s="302">
        <f>'[1]GHG Dashboard Data - Inventory'!CA193</f>
        <v>0</v>
      </c>
      <c r="BZ208" s="302">
        <f>'[1]GHG Dashboard Data - Inventory'!CB193</f>
        <v>0</v>
      </c>
      <c r="CA208" s="302">
        <f>'[1]GHG Dashboard Data - Inventory'!CC193</f>
        <v>0</v>
      </c>
      <c r="CB208" s="303">
        <f>'[1]GHG Dashboard Data - Inventory'!CD193</f>
        <v>0</v>
      </c>
      <c r="CC208" s="303">
        <f>'[1]GHG Dashboard Data - Inventory'!CE193</f>
        <v>0</v>
      </c>
      <c r="CD208" s="303">
        <f>'[1]GHG Dashboard Data - Inventory'!CF193</f>
        <v>0</v>
      </c>
      <c r="CE208" s="303">
        <f>'[1]GHG Dashboard Data - Inventory'!CG193</f>
        <v>0</v>
      </c>
      <c r="CF208" s="303">
        <f>'[1]GHG Dashboard Data - Inventory'!CH193</f>
        <v>0</v>
      </c>
      <c r="CG208" s="304">
        <f>'[1]GHG Dashboard Data - Inventory'!CI193</f>
        <v>0</v>
      </c>
      <c r="CH208" s="304">
        <f>'[1]GHG Dashboard Data - Inventory'!CK193</f>
        <v>0</v>
      </c>
      <c r="CI208" s="304">
        <f>SUM('[1]GHG Dashboard Data - Inventory'!CL193:CM193)</f>
        <v>0</v>
      </c>
      <c r="CJ208" s="304">
        <f>'[1]GHG Dashboard Data - Inventory'!CN193</f>
        <v>0</v>
      </c>
      <c r="CK208" s="304">
        <f>'[1]GHG Dashboard Data - Inventory'!CO193</f>
        <v>0</v>
      </c>
      <c r="CL208" s="302">
        <f>'[1]GHG Dashboard Data - Inventory'!CP193</f>
        <v>0</v>
      </c>
      <c r="CM208" s="302">
        <f>'[1]GHG Dashboard Data - Inventory'!CQ193</f>
        <v>0</v>
      </c>
      <c r="CN208" s="302">
        <f>'[1]GHG Dashboard Data - Inventory'!CR193</f>
        <v>0</v>
      </c>
      <c r="CO208" s="302">
        <f>'[1]GHG Dashboard Data - Inventory'!CS193</f>
        <v>0</v>
      </c>
      <c r="CP208" s="302">
        <f>'[1]GHG Dashboard Data - Inventory'!CT193</f>
        <v>0</v>
      </c>
      <c r="CQ208" s="302">
        <f>'[1]GHG Dashboard Data - Inventory'!CU193</f>
        <v>0</v>
      </c>
      <c r="CR208" s="302">
        <f>'[1]GHG Dashboard Data - Inventory'!CV193</f>
        <v>0</v>
      </c>
      <c r="CS208" s="302">
        <f>'[1]GHG Dashboard Data - Inventory'!CW193</f>
        <v>0</v>
      </c>
      <c r="CT208" s="302">
        <f>'[1]GHG Dashboard Data - Inventory'!CX193</f>
        <v>0</v>
      </c>
      <c r="CU208" s="302">
        <f>'[1]GHG Dashboard Data - Inventory'!CY193</f>
        <v>0</v>
      </c>
      <c r="CV208" s="302">
        <f>'[1]GHG Dashboard Data - Inventory'!CZ193</f>
        <v>0</v>
      </c>
      <c r="CW208" s="302">
        <f>'[1]GHG Dashboard Data - Inventory'!DA193</f>
        <v>0</v>
      </c>
      <c r="CX208" s="302">
        <f>'[1]GHG Dashboard Data - Inventory'!DB193</f>
        <v>0</v>
      </c>
      <c r="CY208" s="302">
        <f>'[1]GHG Dashboard Data - Inventory'!DC193</f>
        <v>0</v>
      </c>
      <c r="CZ208" s="302">
        <f>'[1]GHG Dashboard Data - Inventory'!DD193</f>
        <v>0</v>
      </c>
      <c r="DA208" s="302">
        <f>'[1]GHG Dashboard Data - Inventory'!DE193</f>
        <v>0</v>
      </c>
      <c r="DB208" s="302">
        <f>'[1]GHG Dashboard Data - Inventory'!DF193</f>
        <v>0</v>
      </c>
      <c r="DC208" s="305">
        <f>'[1]GHG Dashboard Data - Inventory'!DG193</f>
        <v>0</v>
      </c>
      <c r="DD208" s="305">
        <f>'[1]GHG Dashboard Data - Inventory'!DH193</f>
        <v>0</v>
      </c>
      <c r="DE208" s="305">
        <f>'[1]GHG Dashboard Data - Inventory'!DI193</f>
        <v>0</v>
      </c>
      <c r="DF208" s="305">
        <f>'[1]GHG Dashboard Data - Inventory'!DJ193</f>
        <v>0</v>
      </c>
      <c r="DG208" s="305">
        <f>'[1]GHG Dashboard Data - Inventory'!DK193</f>
        <v>0</v>
      </c>
      <c r="DH208" s="305">
        <f>'[1]GHG Dashboard Data - Inventory'!DL193</f>
        <v>0</v>
      </c>
      <c r="DI208" s="305">
        <f>'[1]GHG Dashboard Data - Inventory'!DM193</f>
        <v>0</v>
      </c>
      <c r="DJ208" s="305">
        <f>'[1]GHG Dashboard Data - Inventory'!DN193</f>
        <v>0</v>
      </c>
      <c r="DK208" s="305">
        <f>'[1]GHG Dashboard Data - Inventory'!DO193</f>
        <v>0</v>
      </c>
      <c r="DL208" s="305">
        <f>'[1]GHG Dashboard Data - Inventory'!DP193</f>
        <v>0</v>
      </c>
      <c r="DM208" s="305">
        <f>'[1]GHG Dashboard Data - Inventory'!DQ193</f>
        <v>0</v>
      </c>
      <c r="DN208" s="305">
        <f>'[1]GHG Dashboard Data - Inventory'!DR193</f>
        <v>0</v>
      </c>
      <c r="DO208" s="305">
        <f>'[1]GHG Dashboard Data - Inventory'!DS193</f>
        <v>0</v>
      </c>
      <c r="DP208" s="305">
        <f>'[1]GHG Dashboard Data - Inventory'!DT193</f>
        <v>0</v>
      </c>
      <c r="DQ208" s="305">
        <f>'[1]GHG Dashboard Data - Inventory'!DU193</f>
        <v>0</v>
      </c>
      <c r="DR208" s="305">
        <f>'[1]GHG Dashboard Data - Inventory'!DV193</f>
        <v>0</v>
      </c>
      <c r="DS208" s="305">
        <f>'[1]GHG Dashboard Data - Inventory'!DW193</f>
        <v>0</v>
      </c>
      <c r="DT208" s="305">
        <f>'[1]GHG Dashboard Data - Inventory'!DX193</f>
        <v>0</v>
      </c>
      <c r="DU208" s="305">
        <f>'[1]GHG Dashboard Data - Inventory'!DY193</f>
        <v>0</v>
      </c>
      <c r="DV208" s="305">
        <f>'[1]GHG Dashboard Data - Inventory'!DZ193</f>
        <v>0</v>
      </c>
      <c r="DW208" s="305">
        <f>'[1]GHG Dashboard Data - Inventory'!EA193</f>
        <v>0</v>
      </c>
      <c r="DX208" s="305">
        <f>'[1]GHG Dashboard Data - Inventory'!EB193</f>
        <v>0</v>
      </c>
      <c r="DY208" s="306">
        <f>'[1]GHG Dashboard Data - Inventory'!EC193</f>
        <v>0</v>
      </c>
      <c r="DZ208" s="307">
        <f>'[1]GHG Dashboard Data - Inventory'!ED193</f>
        <v>0</v>
      </c>
      <c r="EA208" s="307">
        <f>'[1]GHG Dashboard Data - Inventory'!EE193</f>
        <v>0</v>
      </c>
      <c r="EB208" s="307">
        <f>'[1]GHG Dashboard Data - Inventory'!EF193</f>
        <v>0</v>
      </c>
      <c r="EC208" s="307">
        <f>'[1]GHG Dashboard Data - Inventory'!EG193</f>
        <v>0</v>
      </c>
      <c r="ED208" s="307">
        <f>'[1]GHG Dashboard Data - Inventory'!EH193</f>
        <v>0</v>
      </c>
      <c r="EE208" s="307">
        <f>'[1]GHG Dashboard Data - Inventory'!EI193</f>
        <v>0</v>
      </c>
      <c r="EF208" s="307">
        <f>'[1]GHG Dashboard Data - Inventory'!EJ193</f>
        <v>0</v>
      </c>
      <c r="EG208" s="307">
        <f>'[1]GHG Dashboard Data - Inventory'!EK193</f>
        <v>0</v>
      </c>
      <c r="EH208" s="307">
        <f>'[1]GHG Dashboard Data - Inventory'!EL193</f>
        <v>0</v>
      </c>
      <c r="EI208" s="307">
        <f>'[1]GHG Dashboard Data - Inventory'!EM193</f>
        <v>0</v>
      </c>
      <c r="EJ208" s="307">
        <f>'[1]GHG Dashboard Data - Inventory'!EN193</f>
        <v>0</v>
      </c>
      <c r="EK208" s="307">
        <f>'[1]GHG Dashboard Data - Inventory'!EO193</f>
        <v>0</v>
      </c>
      <c r="EL208" s="307">
        <f>'[1]GHG Dashboard Data - Inventory'!EP193</f>
        <v>0</v>
      </c>
      <c r="EM208" s="307">
        <f>'[1]GHG Dashboard Data - Inventory'!EQ193</f>
        <v>0</v>
      </c>
      <c r="EN208" s="307">
        <f>'[1]GHG Dashboard Data - Inventory'!ER193</f>
        <v>0</v>
      </c>
      <c r="EO208" s="307">
        <f>'[1]GHG Dashboard Data - Inventory'!ES193</f>
        <v>0</v>
      </c>
      <c r="EP208" s="307">
        <f>'[1]GHG Dashboard Data - Inventory'!ET193</f>
        <v>0</v>
      </c>
      <c r="EQ208" s="307">
        <f>'[1]GHG Dashboard Data - Inventory'!EU193</f>
        <v>0</v>
      </c>
      <c r="ER208" s="307">
        <f>'[1]GHG Dashboard Data - Inventory'!EV193</f>
        <v>0</v>
      </c>
      <c r="ES208" s="307">
        <f>'[1]GHG Dashboard Data - Inventory'!EW193</f>
        <v>0</v>
      </c>
      <c r="ET208" s="307">
        <f>'[1]GHG Dashboard Data - Inventory'!EX193</f>
        <v>0</v>
      </c>
      <c r="EU208" s="307">
        <f>'[1]GHG Dashboard Data - Inventory'!EY193</f>
        <v>0</v>
      </c>
      <c r="EV208" s="307">
        <f>'[1]GHG Dashboard Data - Inventory'!EZ193</f>
        <v>0</v>
      </c>
      <c r="EW208" s="308">
        <f t="shared" si="117"/>
        <v>0</v>
      </c>
      <c r="EX208" s="309">
        <f>'[1]GHG Dashboard Data - Inventory'!FA193</f>
        <v>0</v>
      </c>
      <c r="EY208" s="309">
        <f>'[1]GHG Dashboard Data - Inventory'!FB193</f>
        <v>0</v>
      </c>
      <c r="EZ208" s="309">
        <f>'[1]GHG Dashboard Data - Inventory'!FC193</f>
        <v>0</v>
      </c>
      <c r="FA208" s="309">
        <f>'[1]GHG Dashboard Data - Inventory'!FD193</f>
        <v>0</v>
      </c>
      <c r="FB208" s="309">
        <f>'[1]GHG Dashboard Data - Inventory'!FE193</f>
        <v>0</v>
      </c>
      <c r="FC208" s="309">
        <f>'[1]GHG Dashboard Data - Inventory'!FF193</f>
        <v>0</v>
      </c>
      <c r="FD208" s="309">
        <f>'[1]GHG Dashboard Data - Inventory'!FG193</f>
        <v>0</v>
      </c>
      <c r="FE208" s="309">
        <f>'[1]GHG Dashboard Data - Inventory'!FH193</f>
        <v>0</v>
      </c>
      <c r="FF208" s="309">
        <f>'[1]GHG Dashboard Data - Inventory'!B193</f>
        <v>0</v>
      </c>
      <c r="FG208" s="31" t="str">
        <f>IFERROR(VLOOKUP(E208,'Climate data-must not modify'!A:D,4,FALSE),"")</f>
        <v/>
      </c>
      <c r="FH208" s="31" t="str">
        <f t="shared" si="118"/>
        <v/>
      </c>
      <c r="FI208" s="31" t="str">
        <f t="shared" si="119"/>
        <v/>
      </c>
      <c r="FJ208" s="35"/>
    </row>
    <row r="209" spans="1:166" s="31" customFormat="1">
      <c r="A209" s="31">
        <f t="shared" si="113"/>
        <v>11</v>
      </c>
      <c r="B209" s="31">
        <f t="shared" si="114"/>
        <v>194</v>
      </c>
      <c r="C209" s="34" t="str">
        <f t="shared" si="115"/>
        <v>0_0</v>
      </c>
      <c r="D209" s="231">
        <f>'[1]GHG Dashboard Data - Inventory'!H194</f>
        <v>0</v>
      </c>
      <c r="E209" s="156">
        <f>'[1]GHG Dashboard Data - Inventory'!C194</f>
        <v>0</v>
      </c>
      <c r="F209" s="156">
        <f>'[1]GHG Dashboard Data - Inventory'!D194</f>
        <v>0</v>
      </c>
      <c r="G209" s="156">
        <f>'[1]GHG Dashboard Data - Inventory'!E194</f>
        <v>0</v>
      </c>
      <c r="H209" s="156">
        <f>'[1]GHG Dashboard Data - Inventory'!K194</f>
        <v>0</v>
      </c>
      <c r="I209" s="156">
        <f>'[1]GHG Dashboard Data - Inventory'!L194</f>
        <v>0</v>
      </c>
      <c r="J209" s="156">
        <f>'[1]GHG Dashboard Data - Inventory'!M194/1000000</f>
        <v>0</v>
      </c>
      <c r="K209" s="156">
        <f>'[1]GHG Dashboard Data - Inventory'!J194</f>
        <v>0</v>
      </c>
      <c r="L209" s="148">
        <f>'[1]GHG Dashboard Data - Inventory'!N194</f>
        <v>0</v>
      </c>
      <c r="M209" s="148">
        <f>'[1]GHG Dashboard Data - Inventory'!O194</f>
        <v>0</v>
      </c>
      <c r="N209" s="149">
        <f>'[1]GHG Dashboard Data - Inventory'!P194</f>
        <v>0</v>
      </c>
      <c r="O209" s="148">
        <f>'[1]GHG Dashboard Data - Inventory'!Q194</f>
        <v>0</v>
      </c>
      <c r="P209" s="148">
        <f>'[1]GHG Dashboard Data - Inventory'!R194</f>
        <v>0</v>
      </c>
      <c r="Q209" s="149">
        <f>'[1]GHG Dashboard Data - Inventory'!S194</f>
        <v>0</v>
      </c>
      <c r="R209" s="148">
        <f>'[1]GHG Dashboard Data - Inventory'!T194</f>
        <v>0</v>
      </c>
      <c r="S209" s="148">
        <f>'[1]GHG Dashboard Data - Inventory'!U194</f>
        <v>0</v>
      </c>
      <c r="T209" s="149">
        <f>'[1]GHG Dashboard Data - Inventory'!V194</f>
        <v>0</v>
      </c>
      <c r="U209" s="148">
        <f>'[1]GHG Dashboard Data - Inventory'!W194</f>
        <v>0</v>
      </c>
      <c r="V209" s="148">
        <f>'[1]GHG Dashboard Data - Inventory'!X194</f>
        <v>0</v>
      </c>
      <c r="W209" s="149">
        <f>'[1]GHG Dashboard Data - Inventory'!Y194</f>
        <v>0</v>
      </c>
      <c r="X209" s="150">
        <f>'[1]GHG Dashboard Data - Inventory'!Z194</f>
        <v>0</v>
      </c>
      <c r="Y209" s="148">
        <f>'[1]GHG Dashboard Data - Inventory'!AA194</f>
        <v>0</v>
      </c>
      <c r="Z209" s="148">
        <f>'[1]GHG Dashboard Data - Inventory'!AB194</f>
        <v>0</v>
      </c>
      <c r="AA209" s="149">
        <f>'[1]GHG Dashboard Data - Inventory'!AC194</f>
        <v>0</v>
      </c>
      <c r="AB209" s="148">
        <f>'[1]GHG Dashboard Data - Inventory'!AD194</f>
        <v>0</v>
      </c>
      <c r="AC209" s="148">
        <f>'[1]GHG Dashboard Data - Inventory'!AE194</f>
        <v>0</v>
      </c>
      <c r="AD209" s="149">
        <f>'[1]GHG Dashboard Data - Inventory'!AF194</f>
        <v>0</v>
      </c>
      <c r="AE209" s="148">
        <f>'[1]GHG Dashboard Data - Inventory'!AG194</f>
        <v>0</v>
      </c>
      <c r="AF209" s="148">
        <f>'[1]GHG Dashboard Data - Inventory'!AH194</f>
        <v>0</v>
      </c>
      <c r="AG209" s="148">
        <f>'[1]GHG Dashboard Data - Inventory'!AI194</f>
        <v>0</v>
      </c>
      <c r="AH209" s="148">
        <f>'[1]GHG Dashboard Data - Inventory'!AJ194</f>
        <v>0</v>
      </c>
      <c r="AI209" s="149">
        <f>'[1]GHG Dashboard Data - Inventory'!AK194</f>
        <v>0</v>
      </c>
      <c r="AJ209" s="148">
        <f>'[1]GHG Dashboard Data - Inventory'!AL194</f>
        <v>0</v>
      </c>
      <c r="AK209" s="148">
        <f>'[1]GHG Dashboard Data - Inventory'!AM194</f>
        <v>0</v>
      </c>
      <c r="AL209" s="149">
        <f>'[1]GHG Dashboard Data - Inventory'!AN194</f>
        <v>0</v>
      </c>
      <c r="AM209" s="148">
        <f>'[1]GHG Dashboard Data - Inventory'!AO194</f>
        <v>0</v>
      </c>
      <c r="AN209" s="148">
        <f>'[1]GHG Dashboard Data - Inventory'!AP194</f>
        <v>0</v>
      </c>
      <c r="AO209" s="149">
        <f>'[1]GHG Dashboard Data - Inventory'!AQ194</f>
        <v>0</v>
      </c>
      <c r="AP209" s="148">
        <f>'[1]GHG Dashboard Data - Inventory'!AR194</f>
        <v>0</v>
      </c>
      <c r="AQ209" s="148">
        <f>'[1]GHG Dashboard Data - Inventory'!AS194</f>
        <v>0</v>
      </c>
      <c r="AR209" s="149">
        <f>'[1]GHG Dashboard Data - Inventory'!AT194</f>
        <v>0</v>
      </c>
      <c r="AS209" s="148">
        <f>'[1]GHG Dashboard Data - Inventory'!AU194</f>
        <v>0</v>
      </c>
      <c r="AT209" s="148">
        <f>'[1]GHG Dashboard Data - Inventory'!AV194</f>
        <v>0</v>
      </c>
      <c r="AU209" s="149">
        <f>'[1]GHG Dashboard Data - Inventory'!AW194</f>
        <v>0</v>
      </c>
      <c r="AV209" s="148">
        <f>'[1]GHG Dashboard Data - Inventory'!AX194</f>
        <v>0</v>
      </c>
      <c r="AW209" s="148">
        <f>'[1]GHG Dashboard Data - Inventory'!AY194</f>
        <v>0</v>
      </c>
      <c r="AX209" s="150">
        <f>'[1]GHG Dashboard Data - Inventory'!AZ194</f>
        <v>0</v>
      </c>
      <c r="AY209" s="148">
        <f>'[1]GHG Dashboard Data - Inventory'!BA194</f>
        <v>0</v>
      </c>
      <c r="AZ209" s="148">
        <f>'[1]GHG Dashboard Data - Inventory'!BB194</f>
        <v>0</v>
      </c>
      <c r="BA209" s="150">
        <f>'[1]GHG Dashboard Data - Inventory'!BC194</f>
        <v>0</v>
      </c>
      <c r="BB209" s="148">
        <f>'[1]GHG Dashboard Data - Inventory'!BD194</f>
        <v>0</v>
      </c>
      <c r="BC209" s="148">
        <f>'[1]GHG Dashboard Data - Inventory'!BE194</f>
        <v>0</v>
      </c>
      <c r="BD209" s="150">
        <f>'[1]GHG Dashboard Data - Inventory'!BF194</f>
        <v>0</v>
      </c>
      <c r="BE209" s="148">
        <f>'[1]GHG Dashboard Data - Inventory'!BG194</f>
        <v>0</v>
      </c>
      <c r="BF209" s="148">
        <f>'[1]GHG Dashboard Data - Inventory'!BH194</f>
        <v>0</v>
      </c>
      <c r="BG209" s="150">
        <f>'[1]GHG Dashboard Data - Inventory'!BI194</f>
        <v>0</v>
      </c>
      <c r="BH209" s="149">
        <f>'[1]GHG Dashboard Data - Inventory'!BJ194</f>
        <v>0</v>
      </c>
      <c r="BI209" s="149">
        <f>'[1]GHG Dashboard Data - Inventory'!BK194</f>
        <v>0</v>
      </c>
      <c r="BJ209" s="149">
        <f>'[1]GHG Dashboard Data - Inventory'!BL194</f>
        <v>0</v>
      </c>
      <c r="BK209" s="149">
        <f>'[1]GHG Dashboard Data - Inventory'!BM194</f>
        <v>0</v>
      </c>
      <c r="BL209" s="149">
        <f>'[1]GHG Dashboard Data - Inventory'!BN194</f>
        <v>0</v>
      </c>
      <c r="BM209" s="151">
        <f>'[1]GHG Dashboard Data - Inventory'!BO194</f>
        <v>0</v>
      </c>
      <c r="BN209" s="269">
        <f>'[1]GHG Dashboard Data - Inventory'!BP194</f>
        <v>0</v>
      </c>
      <c r="BO209" s="269">
        <f>'[1]GHG Dashboard Data - Inventory'!BQ194</f>
        <v>0</v>
      </c>
      <c r="BP209" s="269">
        <f>'[1]GHG Dashboard Data - Inventory'!BR194</f>
        <v>0</v>
      </c>
      <c r="BQ209" s="269">
        <f>'[1]GHG Dashboard Data - Inventory'!BS194</f>
        <v>0</v>
      </c>
      <c r="BR209" s="269">
        <f>'[1]GHG Dashboard Data - Inventory'!BT194</f>
        <v>0</v>
      </c>
      <c r="BS209" s="269">
        <f>'[1]GHG Dashboard Data - Inventory'!BU194</f>
        <v>0</v>
      </c>
      <c r="BT209" s="152" t="str">
        <f t="shared" si="116"/>
        <v>0_0</v>
      </c>
      <c r="BU209" s="152">
        <f>'[1]GHG Dashboard Data - Inventory'!BW194</f>
        <v>0</v>
      </c>
      <c r="BV209" s="152">
        <f>'[1]GHG Dashboard Data - Inventory'!BX194</f>
        <v>0</v>
      </c>
      <c r="BW209" s="152">
        <f>'[1]GHG Dashboard Data - Inventory'!BY194</f>
        <v>0</v>
      </c>
      <c r="BX209" s="152">
        <f>'[1]GHG Dashboard Data - Inventory'!BZ194</f>
        <v>0</v>
      </c>
      <c r="BY209" s="302">
        <f>'[1]GHG Dashboard Data - Inventory'!CA194</f>
        <v>0</v>
      </c>
      <c r="BZ209" s="302">
        <f>'[1]GHG Dashboard Data - Inventory'!CB194</f>
        <v>0</v>
      </c>
      <c r="CA209" s="302">
        <f>'[1]GHG Dashboard Data - Inventory'!CC194</f>
        <v>0</v>
      </c>
      <c r="CB209" s="303">
        <f>'[1]GHG Dashboard Data - Inventory'!CD194</f>
        <v>0</v>
      </c>
      <c r="CC209" s="303">
        <f>'[1]GHG Dashboard Data - Inventory'!CE194</f>
        <v>0</v>
      </c>
      <c r="CD209" s="303">
        <f>'[1]GHG Dashboard Data - Inventory'!CF194</f>
        <v>0</v>
      </c>
      <c r="CE209" s="303">
        <f>'[1]GHG Dashboard Data - Inventory'!CG194</f>
        <v>0</v>
      </c>
      <c r="CF209" s="303">
        <f>'[1]GHG Dashboard Data - Inventory'!CH194</f>
        <v>0</v>
      </c>
      <c r="CG209" s="304">
        <f>'[1]GHG Dashboard Data - Inventory'!CI194</f>
        <v>0</v>
      </c>
      <c r="CH209" s="304">
        <f>'[1]GHG Dashboard Data - Inventory'!CK194</f>
        <v>0</v>
      </c>
      <c r="CI209" s="304">
        <f>SUM('[1]GHG Dashboard Data - Inventory'!CL194:CM194)</f>
        <v>0</v>
      </c>
      <c r="CJ209" s="304">
        <f>'[1]GHG Dashboard Data - Inventory'!CN194</f>
        <v>0</v>
      </c>
      <c r="CK209" s="304">
        <f>'[1]GHG Dashboard Data - Inventory'!CO194</f>
        <v>0</v>
      </c>
      <c r="CL209" s="302">
        <f>'[1]GHG Dashboard Data - Inventory'!CP194</f>
        <v>0</v>
      </c>
      <c r="CM209" s="302">
        <f>'[1]GHG Dashboard Data - Inventory'!CQ194</f>
        <v>0</v>
      </c>
      <c r="CN209" s="302">
        <f>'[1]GHG Dashboard Data - Inventory'!CR194</f>
        <v>0</v>
      </c>
      <c r="CO209" s="302">
        <f>'[1]GHG Dashboard Data - Inventory'!CS194</f>
        <v>0</v>
      </c>
      <c r="CP209" s="302">
        <f>'[1]GHG Dashboard Data - Inventory'!CT194</f>
        <v>0</v>
      </c>
      <c r="CQ209" s="302">
        <f>'[1]GHG Dashboard Data - Inventory'!CU194</f>
        <v>0</v>
      </c>
      <c r="CR209" s="302">
        <f>'[1]GHG Dashboard Data - Inventory'!CV194</f>
        <v>0</v>
      </c>
      <c r="CS209" s="302">
        <f>'[1]GHG Dashboard Data - Inventory'!CW194</f>
        <v>0</v>
      </c>
      <c r="CT209" s="302">
        <f>'[1]GHG Dashboard Data - Inventory'!CX194</f>
        <v>0</v>
      </c>
      <c r="CU209" s="302">
        <f>'[1]GHG Dashboard Data - Inventory'!CY194</f>
        <v>0</v>
      </c>
      <c r="CV209" s="302">
        <f>'[1]GHG Dashboard Data - Inventory'!CZ194</f>
        <v>0</v>
      </c>
      <c r="CW209" s="302">
        <f>'[1]GHG Dashboard Data - Inventory'!DA194</f>
        <v>0</v>
      </c>
      <c r="CX209" s="302">
        <f>'[1]GHG Dashboard Data - Inventory'!DB194</f>
        <v>0</v>
      </c>
      <c r="CY209" s="302">
        <f>'[1]GHG Dashboard Data - Inventory'!DC194</f>
        <v>0</v>
      </c>
      <c r="CZ209" s="302">
        <f>'[1]GHG Dashboard Data - Inventory'!DD194</f>
        <v>0</v>
      </c>
      <c r="DA209" s="302">
        <f>'[1]GHG Dashboard Data - Inventory'!DE194</f>
        <v>0</v>
      </c>
      <c r="DB209" s="302">
        <f>'[1]GHG Dashboard Data - Inventory'!DF194</f>
        <v>0</v>
      </c>
      <c r="DC209" s="305">
        <f>'[1]GHG Dashboard Data - Inventory'!DG194</f>
        <v>0</v>
      </c>
      <c r="DD209" s="305">
        <f>'[1]GHG Dashboard Data - Inventory'!DH194</f>
        <v>0</v>
      </c>
      <c r="DE209" s="305">
        <f>'[1]GHG Dashboard Data - Inventory'!DI194</f>
        <v>0</v>
      </c>
      <c r="DF209" s="305">
        <f>'[1]GHG Dashboard Data - Inventory'!DJ194</f>
        <v>0</v>
      </c>
      <c r="DG209" s="305">
        <f>'[1]GHG Dashboard Data - Inventory'!DK194</f>
        <v>0</v>
      </c>
      <c r="DH209" s="305">
        <f>'[1]GHG Dashboard Data - Inventory'!DL194</f>
        <v>0</v>
      </c>
      <c r="DI209" s="305">
        <f>'[1]GHG Dashboard Data - Inventory'!DM194</f>
        <v>0</v>
      </c>
      <c r="DJ209" s="305">
        <f>'[1]GHG Dashboard Data - Inventory'!DN194</f>
        <v>0</v>
      </c>
      <c r="DK209" s="305">
        <f>'[1]GHG Dashboard Data - Inventory'!DO194</f>
        <v>0</v>
      </c>
      <c r="DL209" s="305">
        <f>'[1]GHG Dashboard Data - Inventory'!DP194</f>
        <v>0</v>
      </c>
      <c r="DM209" s="305">
        <f>'[1]GHG Dashboard Data - Inventory'!DQ194</f>
        <v>0</v>
      </c>
      <c r="DN209" s="305">
        <f>'[1]GHG Dashboard Data - Inventory'!DR194</f>
        <v>0</v>
      </c>
      <c r="DO209" s="305">
        <f>'[1]GHG Dashboard Data - Inventory'!DS194</f>
        <v>0</v>
      </c>
      <c r="DP209" s="305">
        <f>'[1]GHG Dashboard Data - Inventory'!DT194</f>
        <v>0</v>
      </c>
      <c r="DQ209" s="305">
        <f>'[1]GHG Dashboard Data - Inventory'!DU194</f>
        <v>0</v>
      </c>
      <c r="DR209" s="305">
        <f>'[1]GHG Dashboard Data - Inventory'!DV194</f>
        <v>0</v>
      </c>
      <c r="DS209" s="305">
        <f>'[1]GHG Dashboard Data - Inventory'!DW194</f>
        <v>0</v>
      </c>
      <c r="DT209" s="305">
        <f>'[1]GHG Dashboard Data - Inventory'!DX194</f>
        <v>0</v>
      </c>
      <c r="DU209" s="305">
        <f>'[1]GHG Dashboard Data - Inventory'!DY194</f>
        <v>0</v>
      </c>
      <c r="DV209" s="305">
        <f>'[1]GHG Dashboard Data - Inventory'!DZ194</f>
        <v>0</v>
      </c>
      <c r="DW209" s="305">
        <f>'[1]GHG Dashboard Data - Inventory'!EA194</f>
        <v>0</v>
      </c>
      <c r="DX209" s="305">
        <f>'[1]GHG Dashboard Data - Inventory'!EB194</f>
        <v>0</v>
      </c>
      <c r="DY209" s="306">
        <f>'[1]GHG Dashboard Data - Inventory'!EC194</f>
        <v>0</v>
      </c>
      <c r="DZ209" s="307">
        <f>'[1]GHG Dashboard Data - Inventory'!ED194</f>
        <v>0</v>
      </c>
      <c r="EA209" s="307">
        <f>'[1]GHG Dashboard Data - Inventory'!EE194</f>
        <v>0</v>
      </c>
      <c r="EB209" s="307">
        <f>'[1]GHG Dashboard Data - Inventory'!EF194</f>
        <v>0</v>
      </c>
      <c r="EC209" s="307">
        <f>'[1]GHG Dashboard Data - Inventory'!EG194</f>
        <v>0</v>
      </c>
      <c r="ED209" s="307">
        <f>'[1]GHG Dashboard Data - Inventory'!EH194</f>
        <v>0</v>
      </c>
      <c r="EE209" s="307">
        <f>'[1]GHG Dashboard Data - Inventory'!EI194</f>
        <v>0</v>
      </c>
      <c r="EF209" s="307">
        <f>'[1]GHG Dashboard Data - Inventory'!EJ194</f>
        <v>0</v>
      </c>
      <c r="EG209" s="307">
        <f>'[1]GHG Dashboard Data - Inventory'!EK194</f>
        <v>0</v>
      </c>
      <c r="EH209" s="307">
        <f>'[1]GHG Dashboard Data - Inventory'!EL194</f>
        <v>0</v>
      </c>
      <c r="EI209" s="307">
        <f>'[1]GHG Dashboard Data - Inventory'!EM194</f>
        <v>0</v>
      </c>
      <c r="EJ209" s="307">
        <f>'[1]GHG Dashboard Data - Inventory'!EN194</f>
        <v>0</v>
      </c>
      <c r="EK209" s="307">
        <f>'[1]GHG Dashboard Data - Inventory'!EO194</f>
        <v>0</v>
      </c>
      <c r="EL209" s="307">
        <f>'[1]GHG Dashboard Data - Inventory'!EP194</f>
        <v>0</v>
      </c>
      <c r="EM209" s="307">
        <f>'[1]GHG Dashboard Data - Inventory'!EQ194</f>
        <v>0</v>
      </c>
      <c r="EN209" s="307">
        <f>'[1]GHG Dashboard Data - Inventory'!ER194</f>
        <v>0</v>
      </c>
      <c r="EO209" s="307">
        <f>'[1]GHG Dashboard Data - Inventory'!ES194</f>
        <v>0</v>
      </c>
      <c r="EP209" s="307">
        <f>'[1]GHG Dashboard Data - Inventory'!ET194</f>
        <v>0</v>
      </c>
      <c r="EQ209" s="307">
        <f>'[1]GHG Dashboard Data - Inventory'!EU194</f>
        <v>0</v>
      </c>
      <c r="ER209" s="307">
        <f>'[1]GHG Dashboard Data - Inventory'!EV194</f>
        <v>0</v>
      </c>
      <c r="ES209" s="307">
        <f>'[1]GHG Dashboard Data - Inventory'!EW194</f>
        <v>0</v>
      </c>
      <c r="ET209" s="307">
        <f>'[1]GHG Dashboard Data - Inventory'!EX194</f>
        <v>0</v>
      </c>
      <c r="EU209" s="307">
        <f>'[1]GHG Dashboard Data - Inventory'!EY194</f>
        <v>0</v>
      </c>
      <c r="EV209" s="307">
        <f>'[1]GHG Dashboard Data - Inventory'!EZ194</f>
        <v>0</v>
      </c>
      <c r="EW209" s="308">
        <f t="shared" si="117"/>
        <v>0</v>
      </c>
      <c r="EX209" s="309">
        <f>'[1]GHG Dashboard Data - Inventory'!FA194</f>
        <v>0</v>
      </c>
      <c r="EY209" s="309">
        <f>'[1]GHG Dashboard Data - Inventory'!FB194</f>
        <v>0</v>
      </c>
      <c r="EZ209" s="309">
        <f>'[1]GHG Dashboard Data - Inventory'!FC194</f>
        <v>0</v>
      </c>
      <c r="FA209" s="309">
        <f>'[1]GHG Dashboard Data - Inventory'!FD194</f>
        <v>0</v>
      </c>
      <c r="FB209" s="309">
        <f>'[1]GHG Dashboard Data - Inventory'!FE194</f>
        <v>0</v>
      </c>
      <c r="FC209" s="309">
        <f>'[1]GHG Dashboard Data - Inventory'!FF194</f>
        <v>0</v>
      </c>
      <c r="FD209" s="309">
        <f>'[1]GHG Dashboard Data - Inventory'!FG194</f>
        <v>0</v>
      </c>
      <c r="FE209" s="309">
        <f>'[1]GHG Dashboard Data - Inventory'!FH194</f>
        <v>0</v>
      </c>
      <c r="FF209" s="309">
        <f>'[1]GHG Dashboard Data - Inventory'!B194</f>
        <v>0</v>
      </c>
      <c r="FG209" s="31" t="str">
        <f>IFERROR(VLOOKUP(E209,'Climate data-must not modify'!A:D,4,FALSE),"")</f>
        <v/>
      </c>
      <c r="FH209" s="31" t="str">
        <f t="shared" si="118"/>
        <v/>
      </c>
      <c r="FI209" s="31" t="str">
        <f t="shared" si="119"/>
        <v/>
      </c>
      <c r="FJ209" s="35"/>
    </row>
    <row r="210" spans="1:166" s="31" customFormat="1">
      <c r="A210" s="31">
        <f t="shared" ref="A210:A215" si="120">IF(K210="BASIC+",MAX(1,A209+1),A209)</f>
        <v>11</v>
      </c>
      <c r="B210" s="31">
        <f t="shared" ref="B210:B215" si="121">IF(E210="",B209,B209+1)</f>
        <v>195</v>
      </c>
      <c r="C210" s="34" t="str">
        <f t="shared" ref="C210:C215" si="122">E210&amp;"_"&amp;D210</f>
        <v>0_0</v>
      </c>
      <c r="D210" s="231">
        <f>'[1]GHG Dashboard Data - Inventory'!H195</f>
        <v>0</v>
      </c>
      <c r="E210" s="156">
        <f>'[1]GHG Dashboard Data - Inventory'!C195</f>
        <v>0</v>
      </c>
      <c r="F210" s="156">
        <f>'[1]GHG Dashboard Data - Inventory'!D195</f>
        <v>0</v>
      </c>
      <c r="G210" s="156">
        <f>'[1]GHG Dashboard Data - Inventory'!E195</f>
        <v>0</v>
      </c>
      <c r="H210" s="156">
        <f>'[1]GHG Dashboard Data - Inventory'!K195</f>
        <v>0</v>
      </c>
      <c r="I210" s="156">
        <f>'[1]GHG Dashboard Data - Inventory'!L195</f>
        <v>0</v>
      </c>
      <c r="J210" s="156">
        <f>'[1]GHG Dashboard Data - Inventory'!M195/1000000</f>
        <v>0</v>
      </c>
      <c r="K210" s="156">
        <f>'[1]GHG Dashboard Data - Inventory'!J195</f>
        <v>0</v>
      </c>
      <c r="L210" s="148">
        <f>'[1]GHG Dashboard Data - Inventory'!N195</f>
        <v>0</v>
      </c>
      <c r="M210" s="148">
        <f>'[1]GHG Dashboard Data - Inventory'!O195</f>
        <v>0</v>
      </c>
      <c r="N210" s="149">
        <f>'[1]GHG Dashboard Data - Inventory'!P195</f>
        <v>0</v>
      </c>
      <c r="O210" s="148">
        <f>'[1]GHG Dashboard Data - Inventory'!Q195</f>
        <v>0</v>
      </c>
      <c r="P210" s="148">
        <f>'[1]GHG Dashboard Data - Inventory'!R195</f>
        <v>0</v>
      </c>
      <c r="Q210" s="149">
        <f>'[1]GHG Dashboard Data - Inventory'!S195</f>
        <v>0</v>
      </c>
      <c r="R210" s="148">
        <f>'[1]GHG Dashboard Data - Inventory'!T195</f>
        <v>0</v>
      </c>
      <c r="S210" s="148">
        <f>'[1]GHG Dashboard Data - Inventory'!U195</f>
        <v>0</v>
      </c>
      <c r="T210" s="149">
        <f>'[1]GHG Dashboard Data - Inventory'!V195</f>
        <v>0</v>
      </c>
      <c r="U210" s="148">
        <f>'[1]GHG Dashboard Data - Inventory'!W195</f>
        <v>0</v>
      </c>
      <c r="V210" s="148">
        <f>'[1]GHG Dashboard Data - Inventory'!X195</f>
        <v>0</v>
      </c>
      <c r="W210" s="149">
        <f>'[1]GHG Dashboard Data - Inventory'!Y195</f>
        <v>0</v>
      </c>
      <c r="X210" s="150">
        <f>'[1]GHG Dashboard Data - Inventory'!Z195</f>
        <v>0</v>
      </c>
      <c r="Y210" s="148">
        <f>'[1]GHG Dashboard Data - Inventory'!AA195</f>
        <v>0</v>
      </c>
      <c r="Z210" s="148">
        <f>'[1]GHG Dashboard Data - Inventory'!AB195</f>
        <v>0</v>
      </c>
      <c r="AA210" s="149">
        <f>'[1]GHG Dashboard Data - Inventory'!AC195</f>
        <v>0</v>
      </c>
      <c r="AB210" s="148">
        <f>'[1]GHG Dashboard Data - Inventory'!AD195</f>
        <v>0</v>
      </c>
      <c r="AC210" s="148">
        <f>'[1]GHG Dashboard Data - Inventory'!AE195</f>
        <v>0</v>
      </c>
      <c r="AD210" s="149">
        <f>'[1]GHG Dashboard Data - Inventory'!AF195</f>
        <v>0</v>
      </c>
      <c r="AE210" s="148">
        <f>'[1]GHG Dashboard Data - Inventory'!AG195</f>
        <v>0</v>
      </c>
      <c r="AF210" s="148">
        <f>'[1]GHG Dashboard Data - Inventory'!AH195</f>
        <v>0</v>
      </c>
      <c r="AG210" s="148">
        <f>'[1]GHG Dashboard Data - Inventory'!AI195</f>
        <v>0</v>
      </c>
      <c r="AH210" s="148">
        <f>'[1]GHG Dashboard Data - Inventory'!AJ195</f>
        <v>0</v>
      </c>
      <c r="AI210" s="149">
        <f>'[1]GHG Dashboard Data - Inventory'!AK195</f>
        <v>0</v>
      </c>
      <c r="AJ210" s="148">
        <f>'[1]GHG Dashboard Data - Inventory'!AL195</f>
        <v>0</v>
      </c>
      <c r="AK210" s="148">
        <f>'[1]GHG Dashboard Data - Inventory'!AM195</f>
        <v>0</v>
      </c>
      <c r="AL210" s="149">
        <f>'[1]GHG Dashboard Data - Inventory'!AN195</f>
        <v>0</v>
      </c>
      <c r="AM210" s="148">
        <f>'[1]GHG Dashboard Data - Inventory'!AO195</f>
        <v>0</v>
      </c>
      <c r="AN210" s="148">
        <f>'[1]GHG Dashboard Data - Inventory'!AP195</f>
        <v>0</v>
      </c>
      <c r="AO210" s="149">
        <f>'[1]GHG Dashboard Data - Inventory'!AQ195</f>
        <v>0</v>
      </c>
      <c r="AP210" s="148">
        <f>'[1]GHG Dashboard Data - Inventory'!AR195</f>
        <v>0</v>
      </c>
      <c r="AQ210" s="148">
        <f>'[1]GHG Dashboard Data - Inventory'!AS195</f>
        <v>0</v>
      </c>
      <c r="AR210" s="149">
        <f>'[1]GHG Dashboard Data - Inventory'!AT195</f>
        <v>0</v>
      </c>
      <c r="AS210" s="148">
        <f>'[1]GHG Dashboard Data - Inventory'!AU195</f>
        <v>0</v>
      </c>
      <c r="AT210" s="148">
        <f>'[1]GHG Dashboard Data - Inventory'!AV195</f>
        <v>0</v>
      </c>
      <c r="AU210" s="149">
        <f>'[1]GHG Dashboard Data - Inventory'!AW195</f>
        <v>0</v>
      </c>
      <c r="AV210" s="148">
        <f>'[1]GHG Dashboard Data - Inventory'!AX195</f>
        <v>0</v>
      </c>
      <c r="AW210" s="148">
        <f>'[1]GHG Dashboard Data - Inventory'!AY195</f>
        <v>0</v>
      </c>
      <c r="AX210" s="150">
        <f>'[1]GHG Dashboard Data - Inventory'!AZ195</f>
        <v>0</v>
      </c>
      <c r="AY210" s="148">
        <f>'[1]GHG Dashboard Data - Inventory'!BA195</f>
        <v>0</v>
      </c>
      <c r="AZ210" s="148">
        <f>'[1]GHG Dashboard Data - Inventory'!BB195</f>
        <v>0</v>
      </c>
      <c r="BA210" s="150">
        <f>'[1]GHG Dashboard Data - Inventory'!BC195</f>
        <v>0</v>
      </c>
      <c r="BB210" s="148">
        <f>'[1]GHG Dashboard Data - Inventory'!BD195</f>
        <v>0</v>
      </c>
      <c r="BC210" s="148">
        <f>'[1]GHG Dashboard Data - Inventory'!BE195</f>
        <v>0</v>
      </c>
      <c r="BD210" s="150">
        <f>'[1]GHG Dashboard Data - Inventory'!BF195</f>
        <v>0</v>
      </c>
      <c r="BE210" s="148">
        <f>'[1]GHG Dashboard Data - Inventory'!BG195</f>
        <v>0</v>
      </c>
      <c r="BF210" s="148">
        <f>'[1]GHG Dashboard Data - Inventory'!BH195</f>
        <v>0</v>
      </c>
      <c r="BG210" s="150">
        <f>'[1]GHG Dashboard Data - Inventory'!BI195</f>
        <v>0</v>
      </c>
      <c r="BH210" s="149">
        <f>'[1]GHG Dashboard Data - Inventory'!BJ195</f>
        <v>0</v>
      </c>
      <c r="BI210" s="149">
        <f>'[1]GHG Dashboard Data - Inventory'!BK195</f>
        <v>0</v>
      </c>
      <c r="BJ210" s="149">
        <f>'[1]GHG Dashboard Data - Inventory'!BL195</f>
        <v>0</v>
      </c>
      <c r="BK210" s="149">
        <f>'[1]GHG Dashboard Data - Inventory'!BM195</f>
        <v>0</v>
      </c>
      <c r="BL210" s="149">
        <f>'[1]GHG Dashboard Data - Inventory'!BN195</f>
        <v>0</v>
      </c>
      <c r="BM210" s="151">
        <f>'[1]GHG Dashboard Data - Inventory'!BO195</f>
        <v>0</v>
      </c>
      <c r="BN210" s="269">
        <f>'[1]GHG Dashboard Data - Inventory'!BP195</f>
        <v>0</v>
      </c>
      <c r="BO210" s="269">
        <f>'[1]GHG Dashboard Data - Inventory'!BQ195</f>
        <v>0</v>
      </c>
      <c r="BP210" s="269">
        <f>'[1]GHG Dashboard Data - Inventory'!BR195</f>
        <v>0</v>
      </c>
      <c r="BQ210" s="269">
        <f>'[1]GHG Dashboard Data - Inventory'!BS195</f>
        <v>0</v>
      </c>
      <c r="BR210" s="269">
        <f>'[1]GHG Dashboard Data - Inventory'!BT195</f>
        <v>0</v>
      </c>
      <c r="BS210" s="269">
        <f>'[1]GHG Dashboard Data - Inventory'!BU195</f>
        <v>0</v>
      </c>
      <c r="BT210" s="152" t="str">
        <f t="shared" ref="BT210:BT215" si="123">C210</f>
        <v>0_0</v>
      </c>
      <c r="BU210" s="152">
        <f>'[1]GHG Dashboard Data - Inventory'!BW195</f>
        <v>0</v>
      </c>
      <c r="BV210" s="152">
        <f>'[1]GHG Dashboard Data - Inventory'!BX195</f>
        <v>0</v>
      </c>
      <c r="BW210" s="152">
        <f>'[1]GHG Dashboard Data - Inventory'!BY195</f>
        <v>0</v>
      </c>
      <c r="BX210" s="152">
        <f>'[1]GHG Dashboard Data - Inventory'!BZ195</f>
        <v>0</v>
      </c>
      <c r="BY210" s="302">
        <f>'[1]GHG Dashboard Data - Inventory'!CA195</f>
        <v>0</v>
      </c>
      <c r="BZ210" s="302">
        <f>'[1]GHG Dashboard Data - Inventory'!CB195</f>
        <v>0</v>
      </c>
      <c r="CA210" s="302">
        <f>'[1]GHG Dashboard Data - Inventory'!CC195</f>
        <v>0</v>
      </c>
      <c r="CB210" s="303">
        <f>'[1]GHG Dashboard Data - Inventory'!CD195</f>
        <v>0</v>
      </c>
      <c r="CC210" s="303">
        <f>'[1]GHG Dashboard Data - Inventory'!CE195</f>
        <v>0</v>
      </c>
      <c r="CD210" s="303">
        <f>'[1]GHG Dashboard Data - Inventory'!CF195</f>
        <v>0</v>
      </c>
      <c r="CE210" s="303">
        <f>'[1]GHG Dashboard Data - Inventory'!CG195</f>
        <v>0</v>
      </c>
      <c r="CF210" s="303">
        <f>'[1]GHG Dashboard Data - Inventory'!CH195</f>
        <v>0</v>
      </c>
      <c r="CG210" s="304">
        <f>'[1]GHG Dashboard Data - Inventory'!CI195</f>
        <v>0</v>
      </c>
      <c r="CH210" s="304">
        <f>'[1]GHG Dashboard Data - Inventory'!CK195</f>
        <v>0</v>
      </c>
      <c r="CI210" s="304">
        <f>SUM('[1]GHG Dashboard Data - Inventory'!CL195:CM195)</f>
        <v>0</v>
      </c>
      <c r="CJ210" s="304">
        <f>'[1]GHG Dashboard Data - Inventory'!CN195</f>
        <v>0</v>
      </c>
      <c r="CK210" s="304">
        <f>'[1]GHG Dashboard Data - Inventory'!CO195</f>
        <v>0</v>
      </c>
      <c r="CL210" s="302">
        <f>'[1]GHG Dashboard Data - Inventory'!CP195</f>
        <v>0</v>
      </c>
      <c r="CM210" s="302">
        <f>'[1]GHG Dashboard Data - Inventory'!CQ195</f>
        <v>0</v>
      </c>
      <c r="CN210" s="302">
        <f>'[1]GHG Dashboard Data - Inventory'!CR195</f>
        <v>0</v>
      </c>
      <c r="CO210" s="302">
        <f>'[1]GHG Dashboard Data - Inventory'!CS195</f>
        <v>0</v>
      </c>
      <c r="CP210" s="302">
        <f>'[1]GHG Dashboard Data - Inventory'!CT195</f>
        <v>0</v>
      </c>
      <c r="CQ210" s="302">
        <f>'[1]GHG Dashboard Data - Inventory'!CU195</f>
        <v>0</v>
      </c>
      <c r="CR210" s="302">
        <f>'[1]GHG Dashboard Data - Inventory'!CV195</f>
        <v>0</v>
      </c>
      <c r="CS210" s="302">
        <f>'[1]GHG Dashboard Data - Inventory'!CW195</f>
        <v>0</v>
      </c>
      <c r="CT210" s="302">
        <f>'[1]GHG Dashboard Data - Inventory'!CX195</f>
        <v>0</v>
      </c>
      <c r="CU210" s="302">
        <f>'[1]GHG Dashboard Data - Inventory'!CY195</f>
        <v>0</v>
      </c>
      <c r="CV210" s="302">
        <f>'[1]GHG Dashboard Data - Inventory'!CZ195</f>
        <v>0</v>
      </c>
      <c r="CW210" s="302">
        <f>'[1]GHG Dashboard Data - Inventory'!DA195</f>
        <v>0</v>
      </c>
      <c r="CX210" s="302">
        <f>'[1]GHG Dashboard Data - Inventory'!DB195</f>
        <v>0</v>
      </c>
      <c r="CY210" s="302">
        <f>'[1]GHG Dashboard Data - Inventory'!DC195</f>
        <v>0</v>
      </c>
      <c r="CZ210" s="302">
        <f>'[1]GHG Dashboard Data - Inventory'!DD195</f>
        <v>0</v>
      </c>
      <c r="DA210" s="302">
        <f>'[1]GHG Dashboard Data - Inventory'!DE195</f>
        <v>0</v>
      </c>
      <c r="DB210" s="302">
        <f>'[1]GHG Dashboard Data - Inventory'!DF195</f>
        <v>0</v>
      </c>
      <c r="DC210" s="305">
        <f>'[1]GHG Dashboard Data - Inventory'!DG195</f>
        <v>0</v>
      </c>
      <c r="DD210" s="305">
        <f>'[1]GHG Dashboard Data - Inventory'!DH195</f>
        <v>0</v>
      </c>
      <c r="DE210" s="305">
        <f>'[1]GHG Dashboard Data - Inventory'!DI195</f>
        <v>0</v>
      </c>
      <c r="DF210" s="305">
        <f>'[1]GHG Dashboard Data - Inventory'!DJ195</f>
        <v>0</v>
      </c>
      <c r="DG210" s="305">
        <f>'[1]GHG Dashboard Data - Inventory'!DK195</f>
        <v>0</v>
      </c>
      <c r="DH210" s="305">
        <f>'[1]GHG Dashboard Data - Inventory'!DL195</f>
        <v>0</v>
      </c>
      <c r="DI210" s="305">
        <f>'[1]GHG Dashboard Data - Inventory'!DM195</f>
        <v>0</v>
      </c>
      <c r="DJ210" s="305">
        <f>'[1]GHG Dashboard Data - Inventory'!DN195</f>
        <v>0</v>
      </c>
      <c r="DK210" s="305">
        <f>'[1]GHG Dashboard Data - Inventory'!DO195</f>
        <v>0</v>
      </c>
      <c r="DL210" s="305">
        <f>'[1]GHG Dashboard Data - Inventory'!DP195</f>
        <v>0</v>
      </c>
      <c r="DM210" s="305">
        <f>'[1]GHG Dashboard Data - Inventory'!DQ195</f>
        <v>0</v>
      </c>
      <c r="DN210" s="305">
        <f>'[1]GHG Dashboard Data - Inventory'!DR195</f>
        <v>0</v>
      </c>
      <c r="DO210" s="305">
        <f>'[1]GHG Dashboard Data - Inventory'!DS195</f>
        <v>0</v>
      </c>
      <c r="DP210" s="305">
        <f>'[1]GHG Dashboard Data - Inventory'!DT195</f>
        <v>0</v>
      </c>
      <c r="DQ210" s="305">
        <f>'[1]GHG Dashboard Data - Inventory'!DU195</f>
        <v>0</v>
      </c>
      <c r="DR210" s="305">
        <f>'[1]GHG Dashboard Data - Inventory'!DV195</f>
        <v>0</v>
      </c>
      <c r="DS210" s="305">
        <f>'[1]GHG Dashboard Data - Inventory'!DW195</f>
        <v>0</v>
      </c>
      <c r="DT210" s="305">
        <f>'[1]GHG Dashboard Data - Inventory'!DX195</f>
        <v>0</v>
      </c>
      <c r="DU210" s="305">
        <f>'[1]GHG Dashboard Data - Inventory'!DY195</f>
        <v>0</v>
      </c>
      <c r="DV210" s="305">
        <f>'[1]GHG Dashboard Data - Inventory'!DZ195</f>
        <v>0</v>
      </c>
      <c r="DW210" s="305">
        <f>'[1]GHG Dashboard Data - Inventory'!EA195</f>
        <v>0</v>
      </c>
      <c r="DX210" s="305">
        <f>'[1]GHG Dashboard Data - Inventory'!EB195</f>
        <v>0</v>
      </c>
      <c r="DY210" s="306">
        <f>'[1]GHG Dashboard Data - Inventory'!EC195</f>
        <v>0</v>
      </c>
      <c r="DZ210" s="307">
        <f>'[1]GHG Dashboard Data - Inventory'!ED195</f>
        <v>0</v>
      </c>
      <c r="EA210" s="307">
        <f>'[1]GHG Dashboard Data - Inventory'!EE195</f>
        <v>0</v>
      </c>
      <c r="EB210" s="307">
        <f>'[1]GHG Dashboard Data - Inventory'!EF195</f>
        <v>0</v>
      </c>
      <c r="EC210" s="307">
        <f>'[1]GHG Dashboard Data - Inventory'!EG195</f>
        <v>0</v>
      </c>
      <c r="ED210" s="307">
        <f>'[1]GHG Dashboard Data - Inventory'!EH195</f>
        <v>0</v>
      </c>
      <c r="EE210" s="307">
        <f>'[1]GHG Dashboard Data - Inventory'!EI195</f>
        <v>0</v>
      </c>
      <c r="EF210" s="307">
        <f>'[1]GHG Dashboard Data - Inventory'!EJ195</f>
        <v>0</v>
      </c>
      <c r="EG210" s="307">
        <f>'[1]GHG Dashboard Data - Inventory'!EK195</f>
        <v>0</v>
      </c>
      <c r="EH210" s="307">
        <f>'[1]GHG Dashboard Data - Inventory'!EL195</f>
        <v>0</v>
      </c>
      <c r="EI210" s="307">
        <f>'[1]GHG Dashboard Data - Inventory'!EM195</f>
        <v>0</v>
      </c>
      <c r="EJ210" s="307">
        <f>'[1]GHG Dashboard Data - Inventory'!EN195</f>
        <v>0</v>
      </c>
      <c r="EK210" s="307">
        <f>'[1]GHG Dashboard Data - Inventory'!EO195</f>
        <v>0</v>
      </c>
      <c r="EL210" s="307">
        <f>'[1]GHG Dashboard Data - Inventory'!EP195</f>
        <v>0</v>
      </c>
      <c r="EM210" s="307">
        <f>'[1]GHG Dashboard Data - Inventory'!EQ195</f>
        <v>0</v>
      </c>
      <c r="EN210" s="307">
        <f>'[1]GHG Dashboard Data - Inventory'!ER195</f>
        <v>0</v>
      </c>
      <c r="EO210" s="307">
        <f>'[1]GHG Dashboard Data - Inventory'!ES195</f>
        <v>0</v>
      </c>
      <c r="EP210" s="307">
        <f>'[1]GHG Dashboard Data - Inventory'!ET195</f>
        <v>0</v>
      </c>
      <c r="EQ210" s="307">
        <f>'[1]GHG Dashboard Data - Inventory'!EU195</f>
        <v>0</v>
      </c>
      <c r="ER210" s="307">
        <f>'[1]GHG Dashboard Data - Inventory'!EV195</f>
        <v>0</v>
      </c>
      <c r="ES210" s="307">
        <f>'[1]GHG Dashboard Data - Inventory'!EW195</f>
        <v>0</v>
      </c>
      <c r="ET210" s="307">
        <f>'[1]GHG Dashboard Data - Inventory'!EX195</f>
        <v>0</v>
      </c>
      <c r="EU210" s="307">
        <f>'[1]GHG Dashboard Data - Inventory'!EY195</f>
        <v>0</v>
      </c>
      <c r="EV210" s="307">
        <f>'[1]GHG Dashboard Data - Inventory'!EZ195</f>
        <v>0</v>
      </c>
      <c r="EW210" s="308">
        <f t="shared" ref="EW210:EW215" si="124">SUM(EC210:ED210)</f>
        <v>0</v>
      </c>
      <c r="EX210" s="309">
        <f>'[1]GHG Dashboard Data - Inventory'!FA195</f>
        <v>0</v>
      </c>
      <c r="EY210" s="309">
        <f>'[1]GHG Dashboard Data - Inventory'!FB195</f>
        <v>0</v>
      </c>
      <c r="EZ210" s="309">
        <f>'[1]GHG Dashboard Data - Inventory'!FC195</f>
        <v>0</v>
      </c>
      <c r="FA210" s="309">
        <f>'[1]GHG Dashboard Data - Inventory'!FD195</f>
        <v>0</v>
      </c>
      <c r="FB210" s="309">
        <f>'[1]GHG Dashboard Data - Inventory'!FE195</f>
        <v>0</v>
      </c>
      <c r="FC210" s="309">
        <f>'[1]GHG Dashboard Data - Inventory'!FF195</f>
        <v>0</v>
      </c>
      <c r="FD210" s="309">
        <f>'[1]GHG Dashboard Data - Inventory'!FG195</f>
        <v>0</v>
      </c>
      <c r="FE210" s="309">
        <f>'[1]GHG Dashboard Data - Inventory'!FH195</f>
        <v>0</v>
      </c>
      <c r="FF210" s="309">
        <f>'[1]GHG Dashboard Data - Inventory'!B195</f>
        <v>0</v>
      </c>
      <c r="FG210" s="31" t="str">
        <f>IFERROR(VLOOKUP(E210,'Climate data-must not modify'!A:D,4,FALSE),"")</f>
        <v/>
      </c>
      <c r="FH210" s="31" t="str">
        <f t="shared" ref="FH210:FH215" si="125">IFERROR(IF(J210*1000000/H210=0,"",J210*1000000/H210),"")</f>
        <v/>
      </c>
      <c r="FI210" s="31" t="str">
        <f t="shared" ref="FI210:FI215" si="126">IFERROR(IF(H210/I210=0,"",H210/I210),"")</f>
        <v/>
      </c>
      <c r="FJ210" s="35"/>
    </row>
    <row r="211" spans="1:166" s="31" customFormat="1">
      <c r="A211" s="31">
        <f t="shared" si="120"/>
        <v>11</v>
      </c>
      <c r="B211" s="31">
        <f t="shared" si="121"/>
        <v>196</v>
      </c>
      <c r="C211" s="34" t="str">
        <f t="shared" si="122"/>
        <v>0_0</v>
      </c>
      <c r="D211" s="231">
        <f>'[1]GHG Dashboard Data - Inventory'!H196</f>
        <v>0</v>
      </c>
      <c r="E211" s="156">
        <f>'[1]GHG Dashboard Data - Inventory'!C196</f>
        <v>0</v>
      </c>
      <c r="F211" s="156">
        <f>'[1]GHG Dashboard Data - Inventory'!D196</f>
        <v>0</v>
      </c>
      <c r="G211" s="156">
        <f>'[1]GHG Dashboard Data - Inventory'!E196</f>
        <v>0</v>
      </c>
      <c r="H211" s="156">
        <f>'[1]GHG Dashboard Data - Inventory'!K196</f>
        <v>0</v>
      </c>
      <c r="I211" s="156">
        <f>'[1]GHG Dashboard Data - Inventory'!L196</f>
        <v>0</v>
      </c>
      <c r="J211" s="156">
        <f>'[1]GHG Dashboard Data - Inventory'!M196/1000000</f>
        <v>0</v>
      </c>
      <c r="K211" s="156">
        <f>'[1]GHG Dashboard Data - Inventory'!J196</f>
        <v>0</v>
      </c>
      <c r="L211" s="148">
        <f>'[1]GHG Dashboard Data - Inventory'!N196</f>
        <v>0</v>
      </c>
      <c r="M211" s="148">
        <f>'[1]GHG Dashboard Data - Inventory'!O196</f>
        <v>0</v>
      </c>
      <c r="N211" s="149">
        <f>'[1]GHG Dashboard Data - Inventory'!P196</f>
        <v>0</v>
      </c>
      <c r="O211" s="148">
        <f>'[1]GHG Dashboard Data - Inventory'!Q196</f>
        <v>0</v>
      </c>
      <c r="P211" s="148">
        <f>'[1]GHG Dashboard Data - Inventory'!R196</f>
        <v>0</v>
      </c>
      <c r="Q211" s="149">
        <f>'[1]GHG Dashboard Data - Inventory'!S196</f>
        <v>0</v>
      </c>
      <c r="R211" s="148">
        <f>'[1]GHG Dashboard Data - Inventory'!T196</f>
        <v>0</v>
      </c>
      <c r="S211" s="148">
        <f>'[1]GHG Dashboard Data - Inventory'!U196</f>
        <v>0</v>
      </c>
      <c r="T211" s="149">
        <f>'[1]GHG Dashboard Data - Inventory'!V196</f>
        <v>0</v>
      </c>
      <c r="U211" s="148">
        <f>'[1]GHG Dashboard Data - Inventory'!W196</f>
        <v>0</v>
      </c>
      <c r="V211" s="148">
        <f>'[1]GHG Dashboard Data - Inventory'!X196</f>
        <v>0</v>
      </c>
      <c r="W211" s="149">
        <f>'[1]GHG Dashboard Data - Inventory'!Y196</f>
        <v>0</v>
      </c>
      <c r="X211" s="150">
        <f>'[1]GHG Dashboard Data - Inventory'!Z196</f>
        <v>0</v>
      </c>
      <c r="Y211" s="148">
        <f>'[1]GHG Dashboard Data - Inventory'!AA196</f>
        <v>0</v>
      </c>
      <c r="Z211" s="148">
        <f>'[1]GHG Dashboard Data - Inventory'!AB196</f>
        <v>0</v>
      </c>
      <c r="AA211" s="149">
        <f>'[1]GHG Dashboard Data - Inventory'!AC196</f>
        <v>0</v>
      </c>
      <c r="AB211" s="148">
        <f>'[1]GHG Dashboard Data - Inventory'!AD196</f>
        <v>0</v>
      </c>
      <c r="AC211" s="148">
        <f>'[1]GHG Dashboard Data - Inventory'!AE196</f>
        <v>0</v>
      </c>
      <c r="AD211" s="149">
        <f>'[1]GHG Dashboard Data - Inventory'!AF196</f>
        <v>0</v>
      </c>
      <c r="AE211" s="148">
        <f>'[1]GHG Dashboard Data - Inventory'!AG196</f>
        <v>0</v>
      </c>
      <c r="AF211" s="148">
        <f>'[1]GHG Dashboard Data - Inventory'!AH196</f>
        <v>0</v>
      </c>
      <c r="AG211" s="148">
        <f>'[1]GHG Dashboard Data - Inventory'!AI196</f>
        <v>0</v>
      </c>
      <c r="AH211" s="148">
        <f>'[1]GHG Dashboard Data - Inventory'!AJ196</f>
        <v>0</v>
      </c>
      <c r="AI211" s="149">
        <f>'[1]GHG Dashboard Data - Inventory'!AK196</f>
        <v>0</v>
      </c>
      <c r="AJ211" s="148">
        <f>'[1]GHG Dashboard Data - Inventory'!AL196</f>
        <v>0</v>
      </c>
      <c r="AK211" s="148">
        <f>'[1]GHG Dashboard Data - Inventory'!AM196</f>
        <v>0</v>
      </c>
      <c r="AL211" s="149">
        <f>'[1]GHG Dashboard Data - Inventory'!AN196</f>
        <v>0</v>
      </c>
      <c r="AM211" s="148">
        <f>'[1]GHG Dashboard Data - Inventory'!AO196</f>
        <v>0</v>
      </c>
      <c r="AN211" s="148">
        <f>'[1]GHG Dashboard Data - Inventory'!AP196</f>
        <v>0</v>
      </c>
      <c r="AO211" s="149">
        <f>'[1]GHG Dashboard Data - Inventory'!AQ196</f>
        <v>0</v>
      </c>
      <c r="AP211" s="148">
        <f>'[1]GHG Dashboard Data - Inventory'!AR196</f>
        <v>0</v>
      </c>
      <c r="AQ211" s="148">
        <f>'[1]GHG Dashboard Data - Inventory'!AS196</f>
        <v>0</v>
      </c>
      <c r="AR211" s="149">
        <f>'[1]GHG Dashboard Data - Inventory'!AT196</f>
        <v>0</v>
      </c>
      <c r="AS211" s="148">
        <f>'[1]GHG Dashboard Data - Inventory'!AU196</f>
        <v>0</v>
      </c>
      <c r="AT211" s="148">
        <f>'[1]GHG Dashboard Data - Inventory'!AV196</f>
        <v>0</v>
      </c>
      <c r="AU211" s="149">
        <f>'[1]GHG Dashboard Data - Inventory'!AW196</f>
        <v>0</v>
      </c>
      <c r="AV211" s="148">
        <f>'[1]GHG Dashboard Data - Inventory'!AX196</f>
        <v>0</v>
      </c>
      <c r="AW211" s="148">
        <f>'[1]GHG Dashboard Data - Inventory'!AY196</f>
        <v>0</v>
      </c>
      <c r="AX211" s="150">
        <f>'[1]GHG Dashboard Data - Inventory'!AZ196</f>
        <v>0</v>
      </c>
      <c r="AY211" s="148">
        <f>'[1]GHG Dashboard Data - Inventory'!BA196</f>
        <v>0</v>
      </c>
      <c r="AZ211" s="148">
        <f>'[1]GHG Dashboard Data - Inventory'!BB196</f>
        <v>0</v>
      </c>
      <c r="BA211" s="150">
        <f>'[1]GHG Dashboard Data - Inventory'!BC196</f>
        <v>0</v>
      </c>
      <c r="BB211" s="148">
        <f>'[1]GHG Dashboard Data - Inventory'!BD196</f>
        <v>0</v>
      </c>
      <c r="BC211" s="148">
        <f>'[1]GHG Dashboard Data - Inventory'!BE196</f>
        <v>0</v>
      </c>
      <c r="BD211" s="150">
        <f>'[1]GHG Dashboard Data - Inventory'!BF196</f>
        <v>0</v>
      </c>
      <c r="BE211" s="148">
        <f>'[1]GHG Dashboard Data - Inventory'!BG196</f>
        <v>0</v>
      </c>
      <c r="BF211" s="148">
        <f>'[1]GHG Dashboard Data - Inventory'!BH196</f>
        <v>0</v>
      </c>
      <c r="BG211" s="150">
        <f>'[1]GHG Dashboard Data - Inventory'!BI196</f>
        <v>0</v>
      </c>
      <c r="BH211" s="149">
        <f>'[1]GHG Dashboard Data - Inventory'!BJ196</f>
        <v>0</v>
      </c>
      <c r="BI211" s="149">
        <f>'[1]GHG Dashboard Data - Inventory'!BK196</f>
        <v>0</v>
      </c>
      <c r="BJ211" s="149">
        <f>'[1]GHG Dashboard Data - Inventory'!BL196</f>
        <v>0</v>
      </c>
      <c r="BK211" s="149">
        <f>'[1]GHG Dashboard Data - Inventory'!BM196</f>
        <v>0</v>
      </c>
      <c r="BL211" s="149">
        <f>'[1]GHG Dashboard Data - Inventory'!BN196</f>
        <v>0</v>
      </c>
      <c r="BM211" s="151">
        <f>'[1]GHG Dashboard Data - Inventory'!BO196</f>
        <v>0</v>
      </c>
      <c r="BN211" s="269">
        <f>'[1]GHG Dashboard Data - Inventory'!BP196</f>
        <v>0</v>
      </c>
      <c r="BO211" s="269">
        <f>'[1]GHG Dashboard Data - Inventory'!BQ196</f>
        <v>0</v>
      </c>
      <c r="BP211" s="269">
        <f>'[1]GHG Dashboard Data - Inventory'!BR196</f>
        <v>0</v>
      </c>
      <c r="BQ211" s="269">
        <f>'[1]GHG Dashboard Data - Inventory'!BS196</f>
        <v>0</v>
      </c>
      <c r="BR211" s="269">
        <f>'[1]GHG Dashboard Data - Inventory'!BT196</f>
        <v>0</v>
      </c>
      <c r="BS211" s="269">
        <f>'[1]GHG Dashboard Data - Inventory'!BU196</f>
        <v>0</v>
      </c>
      <c r="BT211" s="152" t="str">
        <f t="shared" si="123"/>
        <v>0_0</v>
      </c>
      <c r="BU211" s="152">
        <f>'[1]GHG Dashboard Data - Inventory'!BW196</f>
        <v>0</v>
      </c>
      <c r="BV211" s="152">
        <f>'[1]GHG Dashboard Data - Inventory'!BX196</f>
        <v>0</v>
      </c>
      <c r="BW211" s="152">
        <f>'[1]GHG Dashboard Data - Inventory'!BY196</f>
        <v>0</v>
      </c>
      <c r="BX211" s="152">
        <f>'[1]GHG Dashboard Data - Inventory'!BZ196</f>
        <v>0</v>
      </c>
      <c r="BY211" s="302">
        <f>'[1]GHG Dashboard Data - Inventory'!CA196</f>
        <v>0</v>
      </c>
      <c r="BZ211" s="302">
        <f>'[1]GHG Dashboard Data - Inventory'!CB196</f>
        <v>0</v>
      </c>
      <c r="CA211" s="302">
        <f>'[1]GHG Dashboard Data - Inventory'!CC196</f>
        <v>0</v>
      </c>
      <c r="CB211" s="303">
        <f>'[1]GHG Dashboard Data - Inventory'!CD196</f>
        <v>0</v>
      </c>
      <c r="CC211" s="303">
        <f>'[1]GHG Dashboard Data - Inventory'!CE196</f>
        <v>0</v>
      </c>
      <c r="CD211" s="303">
        <f>'[1]GHG Dashboard Data - Inventory'!CF196</f>
        <v>0</v>
      </c>
      <c r="CE211" s="303">
        <f>'[1]GHG Dashboard Data - Inventory'!CG196</f>
        <v>0</v>
      </c>
      <c r="CF211" s="303">
        <f>'[1]GHG Dashboard Data - Inventory'!CH196</f>
        <v>0</v>
      </c>
      <c r="CG211" s="304">
        <f>'[1]GHG Dashboard Data - Inventory'!CI196</f>
        <v>0</v>
      </c>
      <c r="CH211" s="304">
        <f>'[1]GHG Dashboard Data - Inventory'!CK196</f>
        <v>0</v>
      </c>
      <c r="CI211" s="304">
        <f>SUM('[1]GHG Dashboard Data - Inventory'!CL196:CM196)</f>
        <v>0</v>
      </c>
      <c r="CJ211" s="304">
        <f>'[1]GHG Dashboard Data - Inventory'!CN196</f>
        <v>0</v>
      </c>
      <c r="CK211" s="304">
        <f>'[1]GHG Dashboard Data - Inventory'!CO196</f>
        <v>0</v>
      </c>
      <c r="CL211" s="302">
        <f>'[1]GHG Dashboard Data - Inventory'!CP196</f>
        <v>0</v>
      </c>
      <c r="CM211" s="302">
        <f>'[1]GHG Dashboard Data - Inventory'!CQ196</f>
        <v>0</v>
      </c>
      <c r="CN211" s="302">
        <f>'[1]GHG Dashboard Data - Inventory'!CR196</f>
        <v>0</v>
      </c>
      <c r="CO211" s="302">
        <f>'[1]GHG Dashboard Data - Inventory'!CS196</f>
        <v>0</v>
      </c>
      <c r="CP211" s="302">
        <f>'[1]GHG Dashboard Data - Inventory'!CT196</f>
        <v>0</v>
      </c>
      <c r="CQ211" s="302">
        <f>'[1]GHG Dashboard Data - Inventory'!CU196</f>
        <v>0</v>
      </c>
      <c r="CR211" s="302">
        <f>'[1]GHG Dashboard Data - Inventory'!CV196</f>
        <v>0</v>
      </c>
      <c r="CS211" s="302">
        <f>'[1]GHG Dashboard Data - Inventory'!CW196</f>
        <v>0</v>
      </c>
      <c r="CT211" s="302">
        <f>'[1]GHG Dashboard Data - Inventory'!CX196</f>
        <v>0</v>
      </c>
      <c r="CU211" s="302">
        <f>'[1]GHG Dashboard Data - Inventory'!CY196</f>
        <v>0</v>
      </c>
      <c r="CV211" s="302">
        <f>'[1]GHG Dashboard Data - Inventory'!CZ196</f>
        <v>0</v>
      </c>
      <c r="CW211" s="302">
        <f>'[1]GHG Dashboard Data - Inventory'!DA196</f>
        <v>0</v>
      </c>
      <c r="CX211" s="302">
        <f>'[1]GHG Dashboard Data - Inventory'!DB196</f>
        <v>0</v>
      </c>
      <c r="CY211" s="302">
        <f>'[1]GHG Dashboard Data - Inventory'!DC196</f>
        <v>0</v>
      </c>
      <c r="CZ211" s="302">
        <f>'[1]GHG Dashboard Data - Inventory'!DD196</f>
        <v>0</v>
      </c>
      <c r="DA211" s="302">
        <f>'[1]GHG Dashboard Data - Inventory'!DE196</f>
        <v>0</v>
      </c>
      <c r="DB211" s="302">
        <f>'[1]GHG Dashboard Data - Inventory'!DF196</f>
        <v>0</v>
      </c>
      <c r="DC211" s="305">
        <f>'[1]GHG Dashboard Data - Inventory'!DG196</f>
        <v>0</v>
      </c>
      <c r="DD211" s="305">
        <f>'[1]GHG Dashboard Data - Inventory'!DH196</f>
        <v>0</v>
      </c>
      <c r="DE211" s="305">
        <f>'[1]GHG Dashboard Data - Inventory'!DI196</f>
        <v>0</v>
      </c>
      <c r="DF211" s="305">
        <f>'[1]GHG Dashboard Data - Inventory'!DJ196</f>
        <v>0</v>
      </c>
      <c r="DG211" s="305">
        <f>'[1]GHG Dashboard Data - Inventory'!DK196</f>
        <v>0</v>
      </c>
      <c r="DH211" s="305">
        <f>'[1]GHG Dashboard Data - Inventory'!DL196</f>
        <v>0</v>
      </c>
      <c r="DI211" s="305">
        <f>'[1]GHG Dashboard Data - Inventory'!DM196</f>
        <v>0</v>
      </c>
      <c r="DJ211" s="305">
        <f>'[1]GHG Dashboard Data - Inventory'!DN196</f>
        <v>0</v>
      </c>
      <c r="DK211" s="305">
        <f>'[1]GHG Dashboard Data - Inventory'!DO196</f>
        <v>0</v>
      </c>
      <c r="DL211" s="305">
        <f>'[1]GHG Dashboard Data - Inventory'!DP196</f>
        <v>0</v>
      </c>
      <c r="DM211" s="305">
        <f>'[1]GHG Dashboard Data - Inventory'!DQ196</f>
        <v>0</v>
      </c>
      <c r="DN211" s="305">
        <f>'[1]GHG Dashboard Data - Inventory'!DR196</f>
        <v>0</v>
      </c>
      <c r="DO211" s="305">
        <f>'[1]GHG Dashboard Data - Inventory'!DS196</f>
        <v>0</v>
      </c>
      <c r="DP211" s="305">
        <f>'[1]GHG Dashboard Data - Inventory'!DT196</f>
        <v>0</v>
      </c>
      <c r="DQ211" s="305">
        <f>'[1]GHG Dashboard Data - Inventory'!DU196</f>
        <v>0</v>
      </c>
      <c r="DR211" s="305">
        <f>'[1]GHG Dashboard Data - Inventory'!DV196</f>
        <v>0</v>
      </c>
      <c r="DS211" s="305">
        <f>'[1]GHG Dashboard Data - Inventory'!DW196</f>
        <v>0</v>
      </c>
      <c r="DT211" s="305">
        <f>'[1]GHG Dashboard Data - Inventory'!DX196</f>
        <v>0</v>
      </c>
      <c r="DU211" s="305">
        <f>'[1]GHG Dashboard Data - Inventory'!DY196</f>
        <v>0</v>
      </c>
      <c r="DV211" s="305">
        <f>'[1]GHG Dashboard Data - Inventory'!DZ196</f>
        <v>0</v>
      </c>
      <c r="DW211" s="305">
        <f>'[1]GHG Dashboard Data - Inventory'!EA196</f>
        <v>0</v>
      </c>
      <c r="DX211" s="305">
        <f>'[1]GHG Dashboard Data - Inventory'!EB196</f>
        <v>0</v>
      </c>
      <c r="DY211" s="306">
        <f>'[1]GHG Dashboard Data - Inventory'!EC196</f>
        <v>0</v>
      </c>
      <c r="DZ211" s="307">
        <f>'[1]GHG Dashboard Data - Inventory'!ED196</f>
        <v>0</v>
      </c>
      <c r="EA211" s="307">
        <f>'[1]GHG Dashboard Data - Inventory'!EE196</f>
        <v>0</v>
      </c>
      <c r="EB211" s="307">
        <f>'[1]GHG Dashboard Data - Inventory'!EF196</f>
        <v>0</v>
      </c>
      <c r="EC211" s="307">
        <f>'[1]GHG Dashboard Data - Inventory'!EG196</f>
        <v>0</v>
      </c>
      <c r="ED211" s="307">
        <f>'[1]GHG Dashboard Data - Inventory'!EH196</f>
        <v>0</v>
      </c>
      <c r="EE211" s="307">
        <f>'[1]GHG Dashboard Data - Inventory'!EI196</f>
        <v>0</v>
      </c>
      <c r="EF211" s="307">
        <f>'[1]GHG Dashboard Data - Inventory'!EJ196</f>
        <v>0</v>
      </c>
      <c r="EG211" s="307">
        <f>'[1]GHG Dashboard Data - Inventory'!EK196</f>
        <v>0</v>
      </c>
      <c r="EH211" s="307">
        <f>'[1]GHG Dashboard Data - Inventory'!EL196</f>
        <v>0</v>
      </c>
      <c r="EI211" s="307">
        <f>'[1]GHG Dashboard Data - Inventory'!EM196</f>
        <v>0</v>
      </c>
      <c r="EJ211" s="307">
        <f>'[1]GHG Dashboard Data - Inventory'!EN196</f>
        <v>0</v>
      </c>
      <c r="EK211" s="307">
        <f>'[1]GHG Dashboard Data - Inventory'!EO196</f>
        <v>0</v>
      </c>
      <c r="EL211" s="307">
        <f>'[1]GHG Dashboard Data - Inventory'!EP196</f>
        <v>0</v>
      </c>
      <c r="EM211" s="307">
        <f>'[1]GHG Dashboard Data - Inventory'!EQ196</f>
        <v>0</v>
      </c>
      <c r="EN211" s="307">
        <f>'[1]GHG Dashboard Data - Inventory'!ER196</f>
        <v>0</v>
      </c>
      <c r="EO211" s="307">
        <f>'[1]GHG Dashboard Data - Inventory'!ES196</f>
        <v>0</v>
      </c>
      <c r="EP211" s="307">
        <f>'[1]GHG Dashboard Data - Inventory'!ET196</f>
        <v>0</v>
      </c>
      <c r="EQ211" s="307">
        <f>'[1]GHG Dashboard Data - Inventory'!EU196</f>
        <v>0</v>
      </c>
      <c r="ER211" s="307">
        <f>'[1]GHG Dashboard Data - Inventory'!EV196</f>
        <v>0</v>
      </c>
      <c r="ES211" s="307">
        <f>'[1]GHG Dashboard Data - Inventory'!EW196</f>
        <v>0</v>
      </c>
      <c r="ET211" s="307">
        <f>'[1]GHG Dashboard Data - Inventory'!EX196</f>
        <v>0</v>
      </c>
      <c r="EU211" s="307">
        <f>'[1]GHG Dashboard Data - Inventory'!EY196</f>
        <v>0</v>
      </c>
      <c r="EV211" s="307">
        <f>'[1]GHG Dashboard Data - Inventory'!EZ196</f>
        <v>0</v>
      </c>
      <c r="EW211" s="308">
        <f t="shared" si="124"/>
        <v>0</v>
      </c>
      <c r="EX211" s="309">
        <f>'[1]GHG Dashboard Data - Inventory'!FA196</f>
        <v>0</v>
      </c>
      <c r="EY211" s="309">
        <f>'[1]GHG Dashboard Data - Inventory'!FB196</f>
        <v>0</v>
      </c>
      <c r="EZ211" s="309">
        <f>'[1]GHG Dashboard Data - Inventory'!FC196</f>
        <v>0</v>
      </c>
      <c r="FA211" s="309">
        <f>'[1]GHG Dashboard Data - Inventory'!FD196</f>
        <v>0</v>
      </c>
      <c r="FB211" s="309">
        <f>'[1]GHG Dashboard Data - Inventory'!FE196</f>
        <v>0</v>
      </c>
      <c r="FC211" s="309">
        <f>'[1]GHG Dashboard Data - Inventory'!FF196</f>
        <v>0</v>
      </c>
      <c r="FD211" s="309">
        <f>'[1]GHG Dashboard Data - Inventory'!FG196</f>
        <v>0</v>
      </c>
      <c r="FE211" s="309">
        <f>'[1]GHG Dashboard Data - Inventory'!FH196</f>
        <v>0</v>
      </c>
      <c r="FF211" s="309">
        <f>'[1]GHG Dashboard Data - Inventory'!B196</f>
        <v>0</v>
      </c>
      <c r="FG211" s="31" t="str">
        <f>IFERROR(VLOOKUP(E211,'Climate data-must not modify'!A:D,4,FALSE),"")</f>
        <v/>
      </c>
      <c r="FH211" s="31" t="str">
        <f t="shared" si="125"/>
        <v/>
      </c>
      <c r="FI211" s="31" t="str">
        <f t="shared" si="126"/>
        <v/>
      </c>
      <c r="FJ211" s="35"/>
    </row>
    <row r="212" spans="1:166" s="31" customFormat="1">
      <c r="A212" s="31">
        <f t="shared" si="120"/>
        <v>11</v>
      </c>
      <c r="B212" s="31">
        <f t="shared" si="121"/>
        <v>197</v>
      </c>
      <c r="C212" s="34" t="str">
        <f t="shared" si="122"/>
        <v>0_0</v>
      </c>
      <c r="D212" s="231">
        <f>'[1]GHG Dashboard Data - Inventory'!H197</f>
        <v>0</v>
      </c>
      <c r="E212" s="156">
        <f>'[1]GHG Dashboard Data - Inventory'!C197</f>
        <v>0</v>
      </c>
      <c r="F212" s="156">
        <f>'[1]GHG Dashboard Data - Inventory'!D197</f>
        <v>0</v>
      </c>
      <c r="G212" s="156">
        <f>'[1]GHG Dashboard Data - Inventory'!E197</f>
        <v>0</v>
      </c>
      <c r="H212" s="156">
        <f>'[1]GHG Dashboard Data - Inventory'!K197</f>
        <v>0</v>
      </c>
      <c r="I212" s="156">
        <f>'[1]GHG Dashboard Data - Inventory'!L197</f>
        <v>0</v>
      </c>
      <c r="J212" s="156">
        <f>'[1]GHG Dashboard Data - Inventory'!M197/1000000</f>
        <v>0</v>
      </c>
      <c r="K212" s="156">
        <f>'[1]GHG Dashboard Data - Inventory'!J197</f>
        <v>0</v>
      </c>
      <c r="L212" s="148">
        <f>'[1]GHG Dashboard Data - Inventory'!N197</f>
        <v>0</v>
      </c>
      <c r="M212" s="148">
        <f>'[1]GHG Dashboard Data - Inventory'!O197</f>
        <v>0</v>
      </c>
      <c r="N212" s="149">
        <f>'[1]GHG Dashboard Data - Inventory'!P197</f>
        <v>0</v>
      </c>
      <c r="O212" s="148">
        <f>'[1]GHG Dashboard Data - Inventory'!Q197</f>
        <v>0</v>
      </c>
      <c r="P212" s="148">
        <f>'[1]GHG Dashboard Data - Inventory'!R197</f>
        <v>0</v>
      </c>
      <c r="Q212" s="149">
        <f>'[1]GHG Dashboard Data - Inventory'!S197</f>
        <v>0</v>
      </c>
      <c r="R212" s="148">
        <f>'[1]GHG Dashboard Data - Inventory'!T197</f>
        <v>0</v>
      </c>
      <c r="S212" s="148">
        <f>'[1]GHG Dashboard Data - Inventory'!U197</f>
        <v>0</v>
      </c>
      <c r="T212" s="149">
        <f>'[1]GHG Dashboard Data - Inventory'!V197</f>
        <v>0</v>
      </c>
      <c r="U212" s="148">
        <f>'[1]GHG Dashboard Data - Inventory'!W197</f>
        <v>0</v>
      </c>
      <c r="V212" s="148">
        <f>'[1]GHG Dashboard Data - Inventory'!X197</f>
        <v>0</v>
      </c>
      <c r="W212" s="149">
        <f>'[1]GHG Dashboard Data - Inventory'!Y197</f>
        <v>0</v>
      </c>
      <c r="X212" s="150">
        <f>'[1]GHG Dashboard Data - Inventory'!Z197</f>
        <v>0</v>
      </c>
      <c r="Y212" s="148">
        <f>'[1]GHG Dashboard Data - Inventory'!AA197</f>
        <v>0</v>
      </c>
      <c r="Z212" s="148">
        <f>'[1]GHG Dashboard Data - Inventory'!AB197</f>
        <v>0</v>
      </c>
      <c r="AA212" s="149">
        <f>'[1]GHG Dashboard Data - Inventory'!AC197</f>
        <v>0</v>
      </c>
      <c r="AB212" s="148">
        <f>'[1]GHG Dashboard Data - Inventory'!AD197</f>
        <v>0</v>
      </c>
      <c r="AC212" s="148">
        <f>'[1]GHG Dashboard Data - Inventory'!AE197</f>
        <v>0</v>
      </c>
      <c r="AD212" s="149">
        <f>'[1]GHG Dashboard Data - Inventory'!AF197</f>
        <v>0</v>
      </c>
      <c r="AE212" s="148">
        <f>'[1]GHG Dashboard Data - Inventory'!AG197</f>
        <v>0</v>
      </c>
      <c r="AF212" s="148">
        <f>'[1]GHG Dashboard Data - Inventory'!AH197</f>
        <v>0</v>
      </c>
      <c r="AG212" s="148">
        <f>'[1]GHG Dashboard Data - Inventory'!AI197</f>
        <v>0</v>
      </c>
      <c r="AH212" s="148">
        <f>'[1]GHG Dashboard Data - Inventory'!AJ197</f>
        <v>0</v>
      </c>
      <c r="AI212" s="149">
        <f>'[1]GHG Dashboard Data - Inventory'!AK197</f>
        <v>0</v>
      </c>
      <c r="AJ212" s="148">
        <f>'[1]GHG Dashboard Data - Inventory'!AL197</f>
        <v>0</v>
      </c>
      <c r="AK212" s="148">
        <f>'[1]GHG Dashboard Data - Inventory'!AM197</f>
        <v>0</v>
      </c>
      <c r="AL212" s="149">
        <f>'[1]GHG Dashboard Data - Inventory'!AN197</f>
        <v>0</v>
      </c>
      <c r="AM212" s="148">
        <f>'[1]GHG Dashboard Data - Inventory'!AO197</f>
        <v>0</v>
      </c>
      <c r="AN212" s="148">
        <f>'[1]GHG Dashboard Data - Inventory'!AP197</f>
        <v>0</v>
      </c>
      <c r="AO212" s="149">
        <f>'[1]GHG Dashboard Data - Inventory'!AQ197</f>
        <v>0</v>
      </c>
      <c r="AP212" s="148">
        <f>'[1]GHG Dashboard Data - Inventory'!AR197</f>
        <v>0</v>
      </c>
      <c r="AQ212" s="148">
        <f>'[1]GHG Dashboard Data - Inventory'!AS197</f>
        <v>0</v>
      </c>
      <c r="AR212" s="149">
        <f>'[1]GHG Dashboard Data - Inventory'!AT197</f>
        <v>0</v>
      </c>
      <c r="AS212" s="148">
        <f>'[1]GHG Dashboard Data - Inventory'!AU197</f>
        <v>0</v>
      </c>
      <c r="AT212" s="148">
        <f>'[1]GHG Dashboard Data - Inventory'!AV197</f>
        <v>0</v>
      </c>
      <c r="AU212" s="149">
        <f>'[1]GHG Dashboard Data - Inventory'!AW197</f>
        <v>0</v>
      </c>
      <c r="AV212" s="148">
        <f>'[1]GHG Dashboard Data - Inventory'!AX197</f>
        <v>0</v>
      </c>
      <c r="AW212" s="148">
        <f>'[1]GHG Dashboard Data - Inventory'!AY197</f>
        <v>0</v>
      </c>
      <c r="AX212" s="150">
        <f>'[1]GHG Dashboard Data - Inventory'!AZ197</f>
        <v>0</v>
      </c>
      <c r="AY212" s="148">
        <f>'[1]GHG Dashboard Data - Inventory'!BA197</f>
        <v>0</v>
      </c>
      <c r="AZ212" s="148">
        <f>'[1]GHG Dashboard Data - Inventory'!BB197</f>
        <v>0</v>
      </c>
      <c r="BA212" s="150">
        <f>'[1]GHG Dashboard Data - Inventory'!BC197</f>
        <v>0</v>
      </c>
      <c r="BB212" s="148">
        <f>'[1]GHG Dashboard Data - Inventory'!BD197</f>
        <v>0</v>
      </c>
      <c r="BC212" s="148">
        <f>'[1]GHG Dashboard Data - Inventory'!BE197</f>
        <v>0</v>
      </c>
      <c r="BD212" s="150">
        <f>'[1]GHG Dashboard Data - Inventory'!BF197</f>
        <v>0</v>
      </c>
      <c r="BE212" s="148">
        <f>'[1]GHG Dashboard Data - Inventory'!BG197</f>
        <v>0</v>
      </c>
      <c r="BF212" s="148">
        <f>'[1]GHG Dashboard Data - Inventory'!BH197</f>
        <v>0</v>
      </c>
      <c r="BG212" s="150">
        <f>'[1]GHG Dashboard Data - Inventory'!BI197</f>
        <v>0</v>
      </c>
      <c r="BH212" s="149">
        <f>'[1]GHG Dashboard Data - Inventory'!BJ197</f>
        <v>0</v>
      </c>
      <c r="BI212" s="149">
        <f>'[1]GHG Dashboard Data - Inventory'!BK197</f>
        <v>0</v>
      </c>
      <c r="BJ212" s="149">
        <f>'[1]GHG Dashboard Data - Inventory'!BL197</f>
        <v>0</v>
      </c>
      <c r="BK212" s="149">
        <f>'[1]GHG Dashboard Data - Inventory'!BM197</f>
        <v>0</v>
      </c>
      <c r="BL212" s="149">
        <f>'[1]GHG Dashboard Data - Inventory'!BN197</f>
        <v>0</v>
      </c>
      <c r="BM212" s="151">
        <f>'[1]GHG Dashboard Data - Inventory'!BO197</f>
        <v>0</v>
      </c>
      <c r="BN212" s="269">
        <f>'[1]GHG Dashboard Data - Inventory'!BP197</f>
        <v>0</v>
      </c>
      <c r="BO212" s="269">
        <f>'[1]GHG Dashboard Data - Inventory'!BQ197</f>
        <v>0</v>
      </c>
      <c r="BP212" s="269">
        <f>'[1]GHG Dashboard Data - Inventory'!BR197</f>
        <v>0</v>
      </c>
      <c r="BQ212" s="269">
        <f>'[1]GHG Dashboard Data - Inventory'!BS197</f>
        <v>0</v>
      </c>
      <c r="BR212" s="269">
        <f>'[1]GHG Dashboard Data - Inventory'!BT197</f>
        <v>0</v>
      </c>
      <c r="BS212" s="269">
        <f>'[1]GHG Dashboard Data - Inventory'!BU197</f>
        <v>0</v>
      </c>
      <c r="BT212" s="152" t="str">
        <f t="shared" si="123"/>
        <v>0_0</v>
      </c>
      <c r="BU212" s="152">
        <f>'[1]GHG Dashboard Data - Inventory'!BW197</f>
        <v>0</v>
      </c>
      <c r="BV212" s="152">
        <f>'[1]GHG Dashboard Data - Inventory'!BX197</f>
        <v>0</v>
      </c>
      <c r="BW212" s="152">
        <f>'[1]GHG Dashboard Data - Inventory'!BY197</f>
        <v>0</v>
      </c>
      <c r="BX212" s="152">
        <f>'[1]GHG Dashboard Data - Inventory'!BZ197</f>
        <v>0</v>
      </c>
      <c r="BY212" s="302">
        <f>'[1]GHG Dashboard Data - Inventory'!CA197</f>
        <v>0</v>
      </c>
      <c r="BZ212" s="302">
        <f>'[1]GHG Dashboard Data - Inventory'!CB197</f>
        <v>0</v>
      </c>
      <c r="CA212" s="302">
        <f>'[1]GHG Dashboard Data - Inventory'!CC197</f>
        <v>0</v>
      </c>
      <c r="CB212" s="303">
        <f>'[1]GHG Dashboard Data - Inventory'!CD197</f>
        <v>0</v>
      </c>
      <c r="CC212" s="303">
        <f>'[1]GHG Dashboard Data - Inventory'!CE197</f>
        <v>0</v>
      </c>
      <c r="CD212" s="303">
        <f>'[1]GHG Dashboard Data - Inventory'!CF197</f>
        <v>0</v>
      </c>
      <c r="CE212" s="303">
        <f>'[1]GHG Dashboard Data - Inventory'!CG197</f>
        <v>0</v>
      </c>
      <c r="CF212" s="303">
        <f>'[1]GHG Dashboard Data - Inventory'!CH197</f>
        <v>0</v>
      </c>
      <c r="CG212" s="304">
        <f>'[1]GHG Dashboard Data - Inventory'!CI197</f>
        <v>0</v>
      </c>
      <c r="CH212" s="304">
        <f>'[1]GHG Dashboard Data - Inventory'!CK197</f>
        <v>0</v>
      </c>
      <c r="CI212" s="304">
        <f>SUM('[1]GHG Dashboard Data - Inventory'!CL197:CM197)</f>
        <v>0</v>
      </c>
      <c r="CJ212" s="304">
        <f>'[1]GHG Dashboard Data - Inventory'!CN197</f>
        <v>0</v>
      </c>
      <c r="CK212" s="304">
        <f>'[1]GHG Dashboard Data - Inventory'!CO197</f>
        <v>0</v>
      </c>
      <c r="CL212" s="302">
        <f>'[1]GHG Dashboard Data - Inventory'!CP197</f>
        <v>0</v>
      </c>
      <c r="CM212" s="302">
        <f>'[1]GHG Dashboard Data - Inventory'!CQ197</f>
        <v>0</v>
      </c>
      <c r="CN212" s="302">
        <f>'[1]GHG Dashboard Data - Inventory'!CR197</f>
        <v>0</v>
      </c>
      <c r="CO212" s="302">
        <f>'[1]GHG Dashboard Data - Inventory'!CS197</f>
        <v>0</v>
      </c>
      <c r="CP212" s="302">
        <f>'[1]GHG Dashboard Data - Inventory'!CT197</f>
        <v>0</v>
      </c>
      <c r="CQ212" s="302">
        <f>'[1]GHG Dashboard Data - Inventory'!CU197</f>
        <v>0</v>
      </c>
      <c r="CR212" s="302">
        <f>'[1]GHG Dashboard Data - Inventory'!CV197</f>
        <v>0</v>
      </c>
      <c r="CS212" s="302">
        <f>'[1]GHG Dashboard Data - Inventory'!CW197</f>
        <v>0</v>
      </c>
      <c r="CT212" s="302">
        <f>'[1]GHG Dashboard Data - Inventory'!CX197</f>
        <v>0</v>
      </c>
      <c r="CU212" s="302">
        <f>'[1]GHG Dashboard Data - Inventory'!CY197</f>
        <v>0</v>
      </c>
      <c r="CV212" s="302">
        <f>'[1]GHG Dashboard Data - Inventory'!CZ197</f>
        <v>0</v>
      </c>
      <c r="CW212" s="302">
        <f>'[1]GHG Dashboard Data - Inventory'!DA197</f>
        <v>0</v>
      </c>
      <c r="CX212" s="302">
        <f>'[1]GHG Dashboard Data - Inventory'!DB197</f>
        <v>0</v>
      </c>
      <c r="CY212" s="302">
        <f>'[1]GHG Dashboard Data - Inventory'!DC197</f>
        <v>0</v>
      </c>
      <c r="CZ212" s="302">
        <f>'[1]GHG Dashboard Data - Inventory'!DD197</f>
        <v>0</v>
      </c>
      <c r="DA212" s="302">
        <f>'[1]GHG Dashboard Data - Inventory'!DE197</f>
        <v>0</v>
      </c>
      <c r="DB212" s="302">
        <f>'[1]GHG Dashboard Data - Inventory'!DF197</f>
        <v>0</v>
      </c>
      <c r="DC212" s="305">
        <f>'[1]GHG Dashboard Data - Inventory'!DG197</f>
        <v>0</v>
      </c>
      <c r="DD212" s="305">
        <f>'[1]GHG Dashboard Data - Inventory'!DH197</f>
        <v>0</v>
      </c>
      <c r="DE212" s="305">
        <f>'[1]GHG Dashboard Data - Inventory'!DI197</f>
        <v>0</v>
      </c>
      <c r="DF212" s="305">
        <f>'[1]GHG Dashboard Data - Inventory'!DJ197</f>
        <v>0</v>
      </c>
      <c r="DG212" s="305">
        <f>'[1]GHG Dashboard Data - Inventory'!DK197</f>
        <v>0</v>
      </c>
      <c r="DH212" s="305">
        <f>'[1]GHG Dashboard Data - Inventory'!DL197</f>
        <v>0</v>
      </c>
      <c r="DI212" s="305">
        <f>'[1]GHG Dashboard Data - Inventory'!DM197</f>
        <v>0</v>
      </c>
      <c r="DJ212" s="305">
        <f>'[1]GHG Dashboard Data - Inventory'!DN197</f>
        <v>0</v>
      </c>
      <c r="DK212" s="305">
        <f>'[1]GHG Dashboard Data - Inventory'!DO197</f>
        <v>0</v>
      </c>
      <c r="DL212" s="305">
        <f>'[1]GHG Dashboard Data - Inventory'!DP197</f>
        <v>0</v>
      </c>
      <c r="DM212" s="305">
        <f>'[1]GHG Dashboard Data - Inventory'!DQ197</f>
        <v>0</v>
      </c>
      <c r="DN212" s="305">
        <f>'[1]GHG Dashboard Data - Inventory'!DR197</f>
        <v>0</v>
      </c>
      <c r="DO212" s="305">
        <f>'[1]GHG Dashboard Data - Inventory'!DS197</f>
        <v>0</v>
      </c>
      <c r="DP212" s="305">
        <f>'[1]GHG Dashboard Data - Inventory'!DT197</f>
        <v>0</v>
      </c>
      <c r="DQ212" s="305">
        <f>'[1]GHG Dashboard Data - Inventory'!DU197</f>
        <v>0</v>
      </c>
      <c r="DR212" s="305">
        <f>'[1]GHG Dashboard Data - Inventory'!DV197</f>
        <v>0</v>
      </c>
      <c r="DS212" s="305">
        <f>'[1]GHG Dashboard Data - Inventory'!DW197</f>
        <v>0</v>
      </c>
      <c r="DT212" s="305">
        <f>'[1]GHG Dashboard Data - Inventory'!DX197</f>
        <v>0</v>
      </c>
      <c r="DU212" s="305">
        <f>'[1]GHG Dashboard Data - Inventory'!DY197</f>
        <v>0</v>
      </c>
      <c r="DV212" s="305">
        <f>'[1]GHG Dashboard Data - Inventory'!DZ197</f>
        <v>0</v>
      </c>
      <c r="DW212" s="305">
        <f>'[1]GHG Dashboard Data - Inventory'!EA197</f>
        <v>0</v>
      </c>
      <c r="DX212" s="305">
        <f>'[1]GHG Dashboard Data - Inventory'!EB197</f>
        <v>0</v>
      </c>
      <c r="DY212" s="306">
        <f>'[1]GHG Dashboard Data - Inventory'!EC197</f>
        <v>0</v>
      </c>
      <c r="DZ212" s="307">
        <f>'[1]GHG Dashboard Data - Inventory'!ED197</f>
        <v>0</v>
      </c>
      <c r="EA212" s="307">
        <f>'[1]GHG Dashboard Data - Inventory'!EE197</f>
        <v>0</v>
      </c>
      <c r="EB212" s="307">
        <f>'[1]GHG Dashboard Data - Inventory'!EF197</f>
        <v>0</v>
      </c>
      <c r="EC212" s="307">
        <f>'[1]GHG Dashboard Data - Inventory'!EG197</f>
        <v>0</v>
      </c>
      <c r="ED212" s="307">
        <f>'[1]GHG Dashboard Data - Inventory'!EH197</f>
        <v>0</v>
      </c>
      <c r="EE212" s="307">
        <f>'[1]GHG Dashboard Data - Inventory'!EI197</f>
        <v>0</v>
      </c>
      <c r="EF212" s="307">
        <f>'[1]GHG Dashboard Data - Inventory'!EJ197</f>
        <v>0</v>
      </c>
      <c r="EG212" s="307">
        <f>'[1]GHG Dashboard Data - Inventory'!EK197</f>
        <v>0</v>
      </c>
      <c r="EH212" s="307">
        <f>'[1]GHG Dashboard Data - Inventory'!EL197</f>
        <v>0</v>
      </c>
      <c r="EI212" s="307">
        <f>'[1]GHG Dashboard Data - Inventory'!EM197</f>
        <v>0</v>
      </c>
      <c r="EJ212" s="307">
        <f>'[1]GHG Dashboard Data - Inventory'!EN197</f>
        <v>0</v>
      </c>
      <c r="EK212" s="307">
        <f>'[1]GHG Dashboard Data - Inventory'!EO197</f>
        <v>0</v>
      </c>
      <c r="EL212" s="307">
        <f>'[1]GHG Dashboard Data - Inventory'!EP197</f>
        <v>0</v>
      </c>
      <c r="EM212" s="307">
        <f>'[1]GHG Dashboard Data - Inventory'!EQ197</f>
        <v>0</v>
      </c>
      <c r="EN212" s="307">
        <f>'[1]GHG Dashboard Data - Inventory'!ER197</f>
        <v>0</v>
      </c>
      <c r="EO212" s="307">
        <f>'[1]GHG Dashboard Data - Inventory'!ES197</f>
        <v>0</v>
      </c>
      <c r="EP212" s="307">
        <f>'[1]GHG Dashboard Data - Inventory'!ET197</f>
        <v>0</v>
      </c>
      <c r="EQ212" s="307">
        <f>'[1]GHG Dashboard Data - Inventory'!EU197</f>
        <v>0</v>
      </c>
      <c r="ER212" s="307">
        <f>'[1]GHG Dashboard Data - Inventory'!EV197</f>
        <v>0</v>
      </c>
      <c r="ES212" s="307">
        <f>'[1]GHG Dashboard Data - Inventory'!EW197</f>
        <v>0</v>
      </c>
      <c r="ET212" s="307">
        <f>'[1]GHG Dashboard Data - Inventory'!EX197</f>
        <v>0</v>
      </c>
      <c r="EU212" s="307">
        <f>'[1]GHG Dashboard Data - Inventory'!EY197</f>
        <v>0</v>
      </c>
      <c r="EV212" s="307">
        <f>'[1]GHG Dashboard Data - Inventory'!EZ197</f>
        <v>0</v>
      </c>
      <c r="EW212" s="308">
        <f t="shared" si="124"/>
        <v>0</v>
      </c>
      <c r="EX212" s="309">
        <f>'[1]GHG Dashboard Data - Inventory'!FA197</f>
        <v>0</v>
      </c>
      <c r="EY212" s="309">
        <f>'[1]GHG Dashboard Data - Inventory'!FB197</f>
        <v>0</v>
      </c>
      <c r="EZ212" s="309">
        <f>'[1]GHG Dashboard Data - Inventory'!FC197</f>
        <v>0</v>
      </c>
      <c r="FA212" s="309">
        <f>'[1]GHG Dashboard Data - Inventory'!FD197</f>
        <v>0</v>
      </c>
      <c r="FB212" s="309">
        <f>'[1]GHG Dashboard Data - Inventory'!FE197</f>
        <v>0</v>
      </c>
      <c r="FC212" s="309">
        <f>'[1]GHG Dashboard Data - Inventory'!FF197</f>
        <v>0</v>
      </c>
      <c r="FD212" s="309">
        <f>'[1]GHG Dashboard Data - Inventory'!FG197</f>
        <v>0</v>
      </c>
      <c r="FE212" s="309">
        <f>'[1]GHG Dashboard Data - Inventory'!FH197</f>
        <v>0</v>
      </c>
      <c r="FF212" s="309">
        <f>'[1]GHG Dashboard Data - Inventory'!B197</f>
        <v>0</v>
      </c>
      <c r="FG212" s="31" t="str">
        <f>IFERROR(VLOOKUP(E212,'Climate data-must not modify'!A:D,4,FALSE),"")</f>
        <v/>
      </c>
      <c r="FH212" s="31" t="str">
        <f t="shared" si="125"/>
        <v/>
      </c>
      <c r="FI212" s="31" t="str">
        <f t="shared" si="126"/>
        <v/>
      </c>
      <c r="FJ212" s="35"/>
    </row>
    <row r="213" spans="1:166" s="31" customFormat="1">
      <c r="A213" s="31">
        <f t="shared" si="120"/>
        <v>11</v>
      </c>
      <c r="B213" s="31">
        <f t="shared" si="121"/>
        <v>198</v>
      </c>
      <c r="C213" s="34" t="str">
        <f t="shared" si="122"/>
        <v>0_0</v>
      </c>
      <c r="D213" s="231">
        <f>'[1]GHG Dashboard Data - Inventory'!H198</f>
        <v>0</v>
      </c>
      <c r="E213" s="156">
        <f>'[1]GHG Dashboard Data - Inventory'!C198</f>
        <v>0</v>
      </c>
      <c r="F213" s="156">
        <f>'[1]GHG Dashboard Data - Inventory'!D198</f>
        <v>0</v>
      </c>
      <c r="G213" s="156">
        <f>'[1]GHG Dashboard Data - Inventory'!E198</f>
        <v>0</v>
      </c>
      <c r="H213" s="156">
        <f>'[1]GHG Dashboard Data - Inventory'!K198</f>
        <v>0</v>
      </c>
      <c r="I213" s="156">
        <f>'[1]GHG Dashboard Data - Inventory'!L198</f>
        <v>0</v>
      </c>
      <c r="J213" s="156">
        <f>'[1]GHG Dashboard Data - Inventory'!M198/1000000</f>
        <v>0</v>
      </c>
      <c r="K213" s="156">
        <f>'[1]GHG Dashboard Data - Inventory'!J198</f>
        <v>0</v>
      </c>
      <c r="L213" s="148">
        <f>'[1]GHG Dashboard Data - Inventory'!N198</f>
        <v>0</v>
      </c>
      <c r="M213" s="148">
        <f>'[1]GHG Dashboard Data - Inventory'!O198</f>
        <v>0</v>
      </c>
      <c r="N213" s="149">
        <f>'[1]GHG Dashboard Data - Inventory'!P198</f>
        <v>0</v>
      </c>
      <c r="O213" s="148">
        <f>'[1]GHG Dashboard Data - Inventory'!Q198</f>
        <v>0</v>
      </c>
      <c r="P213" s="148">
        <f>'[1]GHG Dashboard Data - Inventory'!R198</f>
        <v>0</v>
      </c>
      <c r="Q213" s="149">
        <f>'[1]GHG Dashboard Data - Inventory'!S198</f>
        <v>0</v>
      </c>
      <c r="R213" s="148">
        <f>'[1]GHG Dashboard Data - Inventory'!T198</f>
        <v>0</v>
      </c>
      <c r="S213" s="148">
        <f>'[1]GHG Dashboard Data - Inventory'!U198</f>
        <v>0</v>
      </c>
      <c r="T213" s="149">
        <f>'[1]GHG Dashboard Data - Inventory'!V198</f>
        <v>0</v>
      </c>
      <c r="U213" s="148">
        <f>'[1]GHG Dashboard Data - Inventory'!W198</f>
        <v>0</v>
      </c>
      <c r="V213" s="148">
        <f>'[1]GHG Dashboard Data - Inventory'!X198</f>
        <v>0</v>
      </c>
      <c r="W213" s="149">
        <f>'[1]GHG Dashboard Data - Inventory'!Y198</f>
        <v>0</v>
      </c>
      <c r="X213" s="150">
        <f>'[1]GHG Dashboard Data - Inventory'!Z198</f>
        <v>0</v>
      </c>
      <c r="Y213" s="148">
        <f>'[1]GHG Dashboard Data - Inventory'!AA198</f>
        <v>0</v>
      </c>
      <c r="Z213" s="148">
        <f>'[1]GHG Dashboard Data - Inventory'!AB198</f>
        <v>0</v>
      </c>
      <c r="AA213" s="149">
        <f>'[1]GHG Dashboard Data - Inventory'!AC198</f>
        <v>0</v>
      </c>
      <c r="AB213" s="148">
        <f>'[1]GHG Dashboard Data - Inventory'!AD198</f>
        <v>0</v>
      </c>
      <c r="AC213" s="148">
        <f>'[1]GHG Dashboard Data - Inventory'!AE198</f>
        <v>0</v>
      </c>
      <c r="AD213" s="149">
        <f>'[1]GHG Dashboard Data - Inventory'!AF198</f>
        <v>0</v>
      </c>
      <c r="AE213" s="148">
        <f>'[1]GHG Dashboard Data - Inventory'!AG198</f>
        <v>0</v>
      </c>
      <c r="AF213" s="148">
        <f>'[1]GHG Dashboard Data - Inventory'!AH198</f>
        <v>0</v>
      </c>
      <c r="AG213" s="148">
        <f>'[1]GHG Dashboard Data - Inventory'!AI198</f>
        <v>0</v>
      </c>
      <c r="AH213" s="148">
        <f>'[1]GHG Dashboard Data - Inventory'!AJ198</f>
        <v>0</v>
      </c>
      <c r="AI213" s="149">
        <f>'[1]GHG Dashboard Data - Inventory'!AK198</f>
        <v>0</v>
      </c>
      <c r="AJ213" s="148">
        <f>'[1]GHG Dashboard Data - Inventory'!AL198</f>
        <v>0</v>
      </c>
      <c r="AK213" s="148">
        <f>'[1]GHG Dashboard Data - Inventory'!AM198</f>
        <v>0</v>
      </c>
      <c r="AL213" s="149">
        <f>'[1]GHG Dashboard Data - Inventory'!AN198</f>
        <v>0</v>
      </c>
      <c r="AM213" s="148">
        <f>'[1]GHG Dashboard Data - Inventory'!AO198</f>
        <v>0</v>
      </c>
      <c r="AN213" s="148">
        <f>'[1]GHG Dashboard Data - Inventory'!AP198</f>
        <v>0</v>
      </c>
      <c r="AO213" s="149">
        <f>'[1]GHG Dashboard Data - Inventory'!AQ198</f>
        <v>0</v>
      </c>
      <c r="AP213" s="148">
        <f>'[1]GHG Dashboard Data - Inventory'!AR198</f>
        <v>0</v>
      </c>
      <c r="AQ213" s="148">
        <f>'[1]GHG Dashboard Data - Inventory'!AS198</f>
        <v>0</v>
      </c>
      <c r="AR213" s="149">
        <f>'[1]GHG Dashboard Data - Inventory'!AT198</f>
        <v>0</v>
      </c>
      <c r="AS213" s="148">
        <f>'[1]GHG Dashboard Data - Inventory'!AU198</f>
        <v>0</v>
      </c>
      <c r="AT213" s="148">
        <f>'[1]GHG Dashboard Data - Inventory'!AV198</f>
        <v>0</v>
      </c>
      <c r="AU213" s="149">
        <f>'[1]GHG Dashboard Data - Inventory'!AW198</f>
        <v>0</v>
      </c>
      <c r="AV213" s="148">
        <f>'[1]GHG Dashboard Data - Inventory'!AX198</f>
        <v>0</v>
      </c>
      <c r="AW213" s="148">
        <f>'[1]GHG Dashboard Data - Inventory'!AY198</f>
        <v>0</v>
      </c>
      <c r="AX213" s="150">
        <f>'[1]GHG Dashboard Data - Inventory'!AZ198</f>
        <v>0</v>
      </c>
      <c r="AY213" s="148">
        <f>'[1]GHG Dashboard Data - Inventory'!BA198</f>
        <v>0</v>
      </c>
      <c r="AZ213" s="148">
        <f>'[1]GHG Dashboard Data - Inventory'!BB198</f>
        <v>0</v>
      </c>
      <c r="BA213" s="150">
        <f>'[1]GHG Dashboard Data - Inventory'!BC198</f>
        <v>0</v>
      </c>
      <c r="BB213" s="148">
        <f>'[1]GHG Dashboard Data - Inventory'!BD198</f>
        <v>0</v>
      </c>
      <c r="BC213" s="148">
        <f>'[1]GHG Dashboard Data - Inventory'!BE198</f>
        <v>0</v>
      </c>
      <c r="BD213" s="150">
        <f>'[1]GHG Dashboard Data - Inventory'!BF198</f>
        <v>0</v>
      </c>
      <c r="BE213" s="148">
        <f>'[1]GHG Dashboard Data - Inventory'!BG198</f>
        <v>0</v>
      </c>
      <c r="BF213" s="148">
        <f>'[1]GHG Dashboard Data - Inventory'!BH198</f>
        <v>0</v>
      </c>
      <c r="BG213" s="150">
        <f>'[1]GHG Dashboard Data - Inventory'!BI198</f>
        <v>0</v>
      </c>
      <c r="BH213" s="149">
        <f>'[1]GHG Dashboard Data - Inventory'!BJ198</f>
        <v>0</v>
      </c>
      <c r="BI213" s="149">
        <f>'[1]GHG Dashboard Data - Inventory'!BK198</f>
        <v>0</v>
      </c>
      <c r="BJ213" s="149">
        <f>'[1]GHG Dashboard Data - Inventory'!BL198</f>
        <v>0</v>
      </c>
      <c r="BK213" s="149">
        <f>'[1]GHG Dashboard Data - Inventory'!BM198</f>
        <v>0</v>
      </c>
      <c r="BL213" s="149">
        <f>'[1]GHG Dashboard Data - Inventory'!BN198</f>
        <v>0</v>
      </c>
      <c r="BM213" s="151">
        <f>'[1]GHG Dashboard Data - Inventory'!BO198</f>
        <v>0</v>
      </c>
      <c r="BN213" s="269">
        <f>'[1]GHG Dashboard Data - Inventory'!BP198</f>
        <v>0</v>
      </c>
      <c r="BO213" s="269">
        <f>'[1]GHG Dashboard Data - Inventory'!BQ198</f>
        <v>0</v>
      </c>
      <c r="BP213" s="269">
        <f>'[1]GHG Dashboard Data - Inventory'!BR198</f>
        <v>0</v>
      </c>
      <c r="BQ213" s="269">
        <f>'[1]GHG Dashboard Data - Inventory'!BS198</f>
        <v>0</v>
      </c>
      <c r="BR213" s="269">
        <f>'[1]GHG Dashboard Data - Inventory'!BT198</f>
        <v>0</v>
      </c>
      <c r="BS213" s="269">
        <f>'[1]GHG Dashboard Data - Inventory'!BU198</f>
        <v>0</v>
      </c>
      <c r="BT213" s="152" t="str">
        <f t="shared" si="123"/>
        <v>0_0</v>
      </c>
      <c r="BU213" s="152">
        <f>'[1]GHG Dashboard Data - Inventory'!BW198</f>
        <v>0</v>
      </c>
      <c r="BV213" s="152">
        <f>'[1]GHG Dashboard Data - Inventory'!BX198</f>
        <v>0</v>
      </c>
      <c r="BW213" s="152">
        <f>'[1]GHG Dashboard Data - Inventory'!BY198</f>
        <v>0</v>
      </c>
      <c r="BX213" s="152">
        <f>'[1]GHG Dashboard Data - Inventory'!BZ198</f>
        <v>0</v>
      </c>
      <c r="BY213" s="302">
        <f>'[1]GHG Dashboard Data - Inventory'!CA198</f>
        <v>0</v>
      </c>
      <c r="BZ213" s="302">
        <f>'[1]GHG Dashboard Data - Inventory'!CB198</f>
        <v>0</v>
      </c>
      <c r="CA213" s="302">
        <f>'[1]GHG Dashboard Data - Inventory'!CC198</f>
        <v>0</v>
      </c>
      <c r="CB213" s="303">
        <f>'[1]GHG Dashboard Data - Inventory'!CD198</f>
        <v>0</v>
      </c>
      <c r="CC213" s="303">
        <f>'[1]GHG Dashboard Data - Inventory'!CE198</f>
        <v>0</v>
      </c>
      <c r="CD213" s="303">
        <f>'[1]GHG Dashboard Data - Inventory'!CF198</f>
        <v>0</v>
      </c>
      <c r="CE213" s="303">
        <f>'[1]GHG Dashboard Data - Inventory'!CG198</f>
        <v>0</v>
      </c>
      <c r="CF213" s="303">
        <f>'[1]GHG Dashboard Data - Inventory'!CH198</f>
        <v>0</v>
      </c>
      <c r="CG213" s="304">
        <f>'[1]GHG Dashboard Data - Inventory'!CI198</f>
        <v>0</v>
      </c>
      <c r="CH213" s="304">
        <f>'[1]GHG Dashboard Data - Inventory'!CK198</f>
        <v>0</v>
      </c>
      <c r="CI213" s="304">
        <f>SUM('[1]GHG Dashboard Data - Inventory'!CL198:CM198)</f>
        <v>0</v>
      </c>
      <c r="CJ213" s="304">
        <f>'[1]GHG Dashboard Data - Inventory'!CN198</f>
        <v>0</v>
      </c>
      <c r="CK213" s="304">
        <f>'[1]GHG Dashboard Data - Inventory'!CO198</f>
        <v>0</v>
      </c>
      <c r="CL213" s="302">
        <f>'[1]GHG Dashboard Data - Inventory'!CP198</f>
        <v>0</v>
      </c>
      <c r="CM213" s="302">
        <f>'[1]GHG Dashboard Data - Inventory'!CQ198</f>
        <v>0</v>
      </c>
      <c r="CN213" s="302">
        <f>'[1]GHG Dashboard Data - Inventory'!CR198</f>
        <v>0</v>
      </c>
      <c r="CO213" s="302">
        <f>'[1]GHG Dashboard Data - Inventory'!CS198</f>
        <v>0</v>
      </c>
      <c r="CP213" s="302">
        <f>'[1]GHG Dashboard Data - Inventory'!CT198</f>
        <v>0</v>
      </c>
      <c r="CQ213" s="302">
        <f>'[1]GHG Dashboard Data - Inventory'!CU198</f>
        <v>0</v>
      </c>
      <c r="CR213" s="302">
        <f>'[1]GHG Dashboard Data - Inventory'!CV198</f>
        <v>0</v>
      </c>
      <c r="CS213" s="302">
        <f>'[1]GHG Dashboard Data - Inventory'!CW198</f>
        <v>0</v>
      </c>
      <c r="CT213" s="302">
        <f>'[1]GHG Dashboard Data - Inventory'!CX198</f>
        <v>0</v>
      </c>
      <c r="CU213" s="302">
        <f>'[1]GHG Dashboard Data - Inventory'!CY198</f>
        <v>0</v>
      </c>
      <c r="CV213" s="302">
        <f>'[1]GHG Dashboard Data - Inventory'!CZ198</f>
        <v>0</v>
      </c>
      <c r="CW213" s="302">
        <f>'[1]GHG Dashboard Data - Inventory'!DA198</f>
        <v>0</v>
      </c>
      <c r="CX213" s="302">
        <f>'[1]GHG Dashboard Data - Inventory'!DB198</f>
        <v>0</v>
      </c>
      <c r="CY213" s="302">
        <f>'[1]GHG Dashboard Data - Inventory'!DC198</f>
        <v>0</v>
      </c>
      <c r="CZ213" s="302">
        <f>'[1]GHG Dashboard Data - Inventory'!DD198</f>
        <v>0</v>
      </c>
      <c r="DA213" s="302">
        <f>'[1]GHG Dashboard Data - Inventory'!DE198</f>
        <v>0</v>
      </c>
      <c r="DB213" s="302">
        <f>'[1]GHG Dashboard Data - Inventory'!DF198</f>
        <v>0</v>
      </c>
      <c r="DC213" s="305">
        <f>'[1]GHG Dashboard Data - Inventory'!DG198</f>
        <v>0</v>
      </c>
      <c r="DD213" s="305">
        <f>'[1]GHG Dashboard Data - Inventory'!DH198</f>
        <v>0</v>
      </c>
      <c r="DE213" s="305">
        <f>'[1]GHG Dashboard Data - Inventory'!DI198</f>
        <v>0</v>
      </c>
      <c r="DF213" s="305">
        <f>'[1]GHG Dashboard Data - Inventory'!DJ198</f>
        <v>0</v>
      </c>
      <c r="DG213" s="305">
        <f>'[1]GHG Dashboard Data - Inventory'!DK198</f>
        <v>0</v>
      </c>
      <c r="DH213" s="305">
        <f>'[1]GHG Dashboard Data - Inventory'!DL198</f>
        <v>0</v>
      </c>
      <c r="DI213" s="305">
        <f>'[1]GHG Dashboard Data - Inventory'!DM198</f>
        <v>0</v>
      </c>
      <c r="DJ213" s="305">
        <f>'[1]GHG Dashboard Data - Inventory'!DN198</f>
        <v>0</v>
      </c>
      <c r="DK213" s="305">
        <f>'[1]GHG Dashboard Data - Inventory'!DO198</f>
        <v>0</v>
      </c>
      <c r="DL213" s="305">
        <f>'[1]GHG Dashboard Data - Inventory'!DP198</f>
        <v>0</v>
      </c>
      <c r="DM213" s="305">
        <f>'[1]GHG Dashboard Data - Inventory'!DQ198</f>
        <v>0</v>
      </c>
      <c r="DN213" s="305">
        <f>'[1]GHG Dashboard Data - Inventory'!DR198</f>
        <v>0</v>
      </c>
      <c r="DO213" s="305">
        <f>'[1]GHG Dashboard Data - Inventory'!DS198</f>
        <v>0</v>
      </c>
      <c r="DP213" s="305">
        <f>'[1]GHG Dashboard Data - Inventory'!DT198</f>
        <v>0</v>
      </c>
      <c r="DQ213" s="305">
        <f>'[1]GHG Dashboard Data - Inventory'!DU198</f>
        <v>0</v>
      </c>
      <c r="DR213" s="305">
        <f>'[1]GHG Dashboard Data - Inventory'!DV198</f>
        <v>0</v>
      </c>
      <c r="DS213" s="305">
        <f>'[1]GHG Dashboard Data - Inventory'!DW198</f>
        <v>0</v>
      </c>
      <c r="DT213" s="305">
        <f>'[1]GHG Dashboard Data - Inventory'!DX198</f>
        <v>0</v>
      </c>
      <c r="DU213" s="305">
        <f>'[1]GHG Dashboard Data - Inventory'!DY198</f>
        <v>0</v>
      </c>
      <c r="DV213" s="305">
        <f>'[1]GHG Dashboard Data - Inventory'!DZ198</f>
        <v>0</v>
      </c>
      <c r="DW213" s="305">
        <f>'[1]GHG Dashboard Data - Inventory'!EA198</f>
        <v>0</v>
      </c>
      <c r="DX213" s="305">
        <f>'[1]GHG Dashboard Data - Inventory'!EB198</f>
        <v>0</v>
      </c>
      <c r="DY213" s="306">
        <f>'[1]GHG Dashboard Data - Inventory'!EC198</f>
        <v>0</v>
      </c>
      <c r="DZ213" s="307">
        <f>'[1]GHG Dashboard Data - Inventory'!ED198</f>
        <v>0</v>
      </c>
      <c r="EA213" s="307">
        <f>'[1]GHG Dashboard Data - Inventory'!EE198</f>
        <v>0</v>
      </c>
      <c r="EB213" s="307">
        <f>'[1]GHG Dashboard Data - Inventory'!EF198</f>
        <v>0</v>
      </c>
      <c r="EC213" s="307">
        <f>'[1]GHG Dashboard Data - Inventory'!EG198</f>
        <v>0</v>
      </c>
      <c r="ED213" s="307">
        <f>'[1]GHG Dashboard Data - Inventory'!EH198</f>
        <v>0</v>
      </c>
      <c r="EE213" s="307">
        <f>'[1]GHG Dashboard Data - Inventory'!EI198</f>
        <v>0</v>
      </c>
      <c r="EF213" s="307">
        <f>'[1]GHG Dashboard Data - Inventory'!EJ198</f>
        <v>0</v>
      </c>
      <c r="EG213" s="307">
        <f>'[1]GHG Dashboard Data - Inventory'!EK198</f>
        <v>0</v>
      </c>
      <c r="EH213" s="307">
        <f>'[1]GHG Dashboard Data - Inventory'!EL198</f>
        <v>0</v>
      </c>
      <c r="EI213" s="307">
        <f>'[1]GHG Dashboard Data - Inventory'!EM198</f>
        <v>0</v>
      </c>
      <c r="EJ213" s="307">
        <f>'[1]GHG Dashboard Data - Inventory'!EN198</f>
        <v>0</v>
      </c>
      <c r="EK213" s="307">
        <f>'[1]GHG Dashboard Data - Inventory'!EO198</f>
        <v>0</v>
      </c>
      <c r="EL213" s="307">
        <f>'[1]GHG Dashboard Data - Inventory'!EP198</f>
        <v>0</v>
      </c>
      <c r="EM213" s="307">
        <f>'[1]GHG Dashboard Data - Inventory'!EQ198</f>
        <v>0</v>
      </c>
      <c r="EN213" s="307">
        <f>'[1]GHG Dashboard Data - Inventory'!ER198</f>
        <v>0</v>
      </c>
      <c r="EO213" s="307">
        <f>'[1]GHG Dashboard Data - Inventory'!ES198</f>
        <v>0</v>
      </c>
      <c r="EP213" s="307">
        <f>'[1]GHG Dashboard Data - Inventory'!ET198</f>
        <v>0</v>
      </c>
      <c r="EQ213" s="307">
        <f>'[1]GHG Dashboard Data - Inventory'!EU198</f>
        <v>0</v>
      </c>
      <c r="ER213" s="307">
        <f>'[1]GHG Dashboard Data - Inventory'!EV198</f>
        <v>0</v>
      </c>
      <c r="ES213" s="307">
        <f>'[1]GHG Dashboard Data - Inventory'!EW198</f>
        <v>0</v>
      </c>
      <c r="ET213" s="307">
        <f>'[1]GHG Dashboard Data - Inventory'!EX198</f>
        <v>0</v>
      </c>
      <c r="EU213" s="307">
        <f>'[1]GHG Dashboard Data - Inventory'!EY198</f>
        <v>0</v>
      </c>
      <c r="EV213" s="307">
        <f>'[1]GHG Dashboard Data - Inventory'!EZ198</f>
        <v>0</v>
      </c>
      <c r="EW213" s="308">
        <f t="shared" si="124"/>
        <v>0</v>
      </c>
      <c r="EX213" s="309">
        <f>'[1]GHG Dashboard Data - Inventory'!FA198</f>
        <v>0</v>
      </c>
      <c r="EY213" s="309">
        <f>'[1]GHG Dashboard Data - Inventory'!FB198</f>
        <v>0</v>
      </c>
      <c r="EZ213" s="309">
        <f>'[1]GHG Dashboard Data - Inventory'!FC198</f>
        <v>0</v>
      </c>
      <c r="FA213" s="309">
        <f>'[1]GHG Dashboard Data - Inventory'!FD198</f>
        <v>0</v>
      </c>
      <c r="FB213" s="309">
        <f>'[1]GHG Dashboard Data - Inventory'!FE198</f>
        <v>0</v>
      </c>
      <c r="FC213" s="309">
        <f>'[1]GHG Dashboard Data - Inventory'!FF198</f>
        <v>0</v>
      </c>
      <c r="FD213" s="309">
        <f>'[1]GHG Dashboard Data - Inventory'!FG198</f>
        <v>0</v>
      </c>
      <c r="FE213" s="309">
        <f>'[1]GHG Dashboard Data - Inventory'!FH198</f>
        <v>0</v>
      </c>
      <c r="FF213" s="309">
        <f>'[1]GHG Dashboard Data - Inventory'!B198</f>
        <v>0</v>
      </c>
      <c r="FG213" s="31" t="str">
        <f>IFERROR(VLOOKUP(E213,'Climate data-must not modify'!A:D,4,FALSE),"")</f>
        <v/>
      </c>
      <c r="FH213" s="31" t="str">
        <f t="shared" si="125"/>
        <v/>
      </c>
      <c r="FI213" s="31" t="str">
        <f t="shared" si="126"/>
        <v/>
      </c>
      <c r="FJ213" s="35"/>
    </row>
    <row r="214" spans="1:166" s="31" customFormat="1">
      <c r="A214" s="31">
        <f t="shared" si="120"/>
        <v>11</v>
      </c>
      <c r="B214" s="31">
        <f t="shared" si="121"/>
        <v>199</v>
      </c>
      <c r="C214" s="34" t="str">
        <f t="shared" si="122"/>
        <v>0_0</v>
      </c>
      <c r="D214" s="231">
        <f>'[1]GHG Dashboard Data - Inventory'!H199</f>
        <v>0</v>
      </c>
      <c r="E214" s="156">
        <f>'[1]GHG Dashboard Data - Inventory'!C199</f>
        <v>0</v>
      </c>
      <c r="F214" s="156">
        <f>'[1]GHG Dashboard Data - Inventory'!D199</f>
        <v>0</v>
      </c>
      <c r="G214" s="156">
        <f>'[1]GHG Dashboard Data - Inventory'!E199</f>
        <v>0</v>
      </c>
      <c r="H214" s="156">
        <f>'[1]GHG Dashboard Data - Inventory'!K199</f>
        <v>0</v>
      </c>
      <c r="I214" s="156">
        <f>'[1]GHG Dashboard Data - Inventory'!L199</f>
        <v>0</v>
      </c>
      <c r="J214" s="156">
        <f>'[1]GHG Dashboard Data - Inventory'!M199/1000000</f>
        <v>0</v>
      </c>
      <c r="K214" s="156">
        <f>'[1]GHG Dashboard Data - Inventory'!J199</f>
        <v>0</v>
      </c>
      <c r="L214" s="148">
        <f>'[1]GHG Dashboard Data - Inventory'!N199</f>
        <v>0</v>
      </c>
      <c r="M214" s="148">
        <f>'[1]GHG Dashboard Data - Inventory'!O199</f>
        <v>0</v>
      </c>
      <c r="N214" s="149">
        <f>'[1]GHG Dashboard Data - Inventory'!P199</f>
        <v>0</v>
      </c>
      <c r="O214" s="148">
        <f>'[1]GHG Dashboard Data - Inventory'!Q199</f>
        <v>0</v>
      </c>
      <c r="P214" s="148">
        <f>'[1]GHG Dashboard Data - Inventory'!R199</f>
        <v>0</v>
      </c>
      <c r="Q214" s="149">
        <f>'[1]GHG Dashboard Data - Inventory'!S199</f>
        <v>0</v>
      </c>
      <c r="R214" s="148">
        <f>'[1]GHG Dashboard Data - Inventory'!T199</f>
        <v>0</v>
      </c>
      <c r="S214" s="148">
        <f>'[1]GHG Dashboard Data - Inventory'!U199</f>
        <v>0</v>
      </c>
      <c r="T214" s="149">
        <f>'[1]GHG Dashboard Data - Inventory'!V199</f>
        <v>0</v>
      </c>
      <c r="U214" s="148">
        <f>'[1]GHG Dashboard Data - Inventory'!W199</f>
        <v>0</v>
      </c>
      <c r="V214" s="148">
        <f>'[1]GHG Dashboard Data - Inventory'!X199</f>
        <v>0</v>
      </c>
      <c r="W214" s="149">
        <f>'[1]GHG Dashboard Data - Inventory'!Y199</f>
        <v>0</v>
      </c>
      <c r="X214" s="150">
        <f>'[1]GHG Dashboard Data - Inventory'!Z199</f>
        <v>0</v>
      </c>
      <c r="Y214" s="148">
        <f>'[1]GHG Dashboard Data - Inventory'!AA199</f>
        <v>0</v>
      </c>
      <c r="Z214" s="148">
        <f>'[1]GHG Dashboard Data - Inventory'!AB199</f>
        <v>0</v>
      </c>
      <c r="AA214" s="149">
        <f>'[1]GHG Dashboard Data - Inventory'!AC199</f>
        <v>0</v>
      </c>
      <c r="AB214" s="148">
        <f>'[1]GHG Dashboard Data - Inventory'!AD199</f>
        <v>0</v>
      </c>
      <c r="AC214" s="148">
        <f>'[1]GHG Dashboard Data - Inventory'!AE199</f>
        <v>0</v>
      </c>
      <c r="AD214" s="149">
        <f>'[1]GHG Dashboard Data - Inventory'!AF199</f>
        <v>0</v>
      </c>
      <c r="AE214" s="148">
        <f>'[1]GHG Dashboard Data - Inventory'!AG199</f>
        <v>0</v>
      </c>
      <c r="AF214" s="148">
        <f>'[1]GHG Dashboard Data - Inventory'!AH199</f>
        <v>0</v>
      </c>
      <c r="AG214" s="148">
        <f>'[1]GHG Dashboard Data - Inventory'!AI199</f>
        <v>0</v>
      </c>
      <c r="AH214" s="148">
        <f>'[1]GHG Dashboard Data - Inventory'!AJ199</f>
        <v>0</v>
      </c>
      <c r="AI214" s="149">
        <f>'[1]GHG Dashboard Data - Inventory'!AK199</f>
        <v>0</v>
      </c>
      <c r="AJ214" s="148">
        <f>'[1]GHG Dashboard Data - Inventory'!AL199</f>
        <v>0</v>
      </c>
      <c r="AK214" s="148">
        <f>'[1]GHG Dashboard Data - Inventory'!AM199</f>
        <v>0</v>
      </c>
      <c r="AL214" s="149">
        <f>'[1]GHG Dashboard Data - Inventory'!AN199</f>
        <v>0</v>
      </c>
      <c r="AM214" s="148">
        <f>'[1]GHG Dashboard Data - Inventory'!AO199</f>
        <v>0</v>
      </c>
      <c r="AN214" s="148">
        <f>'[1]GHG Dashboard Data - Inventory'!AP199</f>
        <v>0</v>
      </c>
      <c r="AO214" s="149">
        <f>'[1]GHG Dashboard Data - Inventory'!AQ199</f>
        <v>0</v>
      </c>
      <c r="AP214" s="148">
        <f>'[1]GHG Dashboard Data - Inventory'!AR199</f>
        <v>0</v>
      </c>
      <c r="AQ214" s="148">
        <f>'[1]GHG Dashboard Data - Inventory'!AS199</f>
        <v>0</v>
      </c>
      <c r="AR214" s="149">
        <f>'[1]GHG Dashboard Data - Inventory'!AT199</f>
        <v>0</v>
      </c>
      <c r="AS214" s="148">
        <f>'[1]GHG Dashboard Data - Inventory'!AU199</f>
        <v>0</v>
      </c>
      <c r="AT214" s="148">
        <f>'[1]GHG Dashboard Data - Inventory'!AV199</f>
        <v>0</v>
      </c>
      <c r="AU214" s="149">
        <f>'[1]GHG Dashboard Data - Inventory'!AW199</f>
        <v>0</v>
      </c>
      <c r="AV214" s="148">
        <f>'[1]GHG Dashboard Data - Inventory'!AX199</f>
        <v>0</v>
      </c>
      <c r="AW214" s="148">
        <f>'[1]GHG Dashboard Data - Inventory'!AY199</f>
        <v>0</v>
      </c>
      <c r="AX214" s="150">
        <f>'[1]GHG Dashboard Data - Inventory'!AZ199</f>
        <v>0</v>
      </c>
      <c r="AY214" s="148">
        <f>'[1]GHG Dashboard Data - Inventory'!BA199</f>
        <v>0</v>
      </c>
      <c r="AZ214" s="148">
        <f>'[1]GHG Dashboard Data - Inventory'!BB199</f>
        <v>0</v>
      </c>
      <c r="BA214" s="150">
        <f>'[1]GHG Dashboard Data - Inventory'!BC199</f>
        <v>0</v>
      </c>
      <c r="BB214" s="148">
        <f>'[1]GHG Dashboard Data - Inventory'!BD199</f>
        <v>0</v>
      </c>
      <c r="BC214" s="148">
        <f>'[1]GHG Dashboard Data - Inventory'!BE199</f>
        <v>0</v>
      </c>
      <c r="BD214" s="150">
        <f>'[1]GHG Dashboard Data - Inventory'!BF199</f>
        <v>0</v>
      </c>
      <c r="BE214" s="148">
        <f>'[1]GHG Dashboard Data - Inventory'!BG199</f>
        <v>0</v>
      </c>
      <c r="BF214" s="148">
        <f>'[1]GHG Dashboard Data - Inventory'!BH199</f>
        <v>0</v>
      </c>
      <c r="BG214" s="150">
        <f>'[1]GHG Dashboard Data - Inventory'!BI199</f>
        <v>0</v>
      </c>
      <c r="BH214" s="149">
        <f>'[1]GHG Dashboard Data - Inventory'!BJ199</f>
        <v>0</v>
      </c>
      <c r="BI214" s="149">
        <f>'[1]GHG Dashboard Data - Inventory'!BK199</f>
        <v>0</v>
      </c>
      <c r="BJ214" s="149">
        <f>'[1]GHG Dashboard Data - Inventory'!BL199</f>
        <v>0</v>
      </c>
      <c r="BK214" s="149">
        <f>'[1]GHG Dashboard Data - Inventory'!BM199</f>
        <v>0</v>
      </c>
      <c r="BL214" s="149">
        <f>'[1]GHG Dashboard Data - Inventory'!BN199</f>
        <v>0</v>
      </c>
      <c r="BM214" s="151">
        <f>'[1]GHG Dashboard Data - Inventory'!BO199</f>
        <v>0</v>
      </c>
      <c r="BN214" s="269">
        <f>'[1]GHG Dashboard Data - Inventory'!BP199</f>
        <v>0</v>
      </c>
      <c r="BO214" s="269">
        <f>'[1]GHG Dashboard Data - Inventory'!BQ199</f>
        <v>0</v>
      </c>
      <c r="BP214" s="269">
        <f>'[1]GHG Dashboard Data - Inventory'!BR199</f>
        <v>0</v>
      </c>
      <c r="BQ214" s="269">
        <f>'[1]GHG Dashboard Data - Inventory'!BS199</f>
        <v>0</v>
      </c>
      <c r="BR214" s="269">
        <f>'[1]GHG Dashboard Data - Inventory'!BT199</f>
        <v>0</v>
      </c>
      <c r="BS214" s="269">
        <f>'[1]GHG Dashboard Data - Inventory'!BU199</f>
        <v>0</v>
      </c>
      <c r="BT214" s="152" t="str">
        <f t="shared" si="123"/>
        <v>0_0</v>
      </c>
      <c r="BU214" s="152">
        <f>'[1]GHG Dashboard Data - Inventory'!BW199</f>
        <v>0</v>
      </c>
      <c r="BV214" s="152">
        <f>'[1]GHG Dashboard Data - Inventory'!BX199</f>
        <v>0</v>
      </c>
      <c r="BW214" s="152">
        <f>'[1]GHG Dashboard Data - Inventory'!BY199</f>
        <v>0</v>
      </c>
      <c r="BX214" s="152">
        <f>'[1]GHG Dashboard Data - Inventory'!BZ199</f>
        <v>0</v>
      </c>
      <c r="BY214" s="302">
        <f>'[1]GHG Dashboard Data - Inventory'!CA199</f>
        <v>0</v>
      </c>
      <c r="BZ214" s="302">
        <f>'[1]GHG Dashboard Data - Inventory'!CB199</f>
        <v>0</v>
      </c>
      <c r="CA214" s="302">
        <f>'[1]GHG Dashboard Data - Inventory'!CC199</f>
        <v>0</v>
      </c>
      <c r="CB214" s="303">
        <f>'[1]GHG Dashboard Data - Inventory'!CD199</f>
        <v>0</v>
      </c>
      <c r="CC214" s="303">
        <f>'[1]GHG Dashboard Data - Inventory'!CE199</f>
        <v>0</v>
      </c>
      <c r="CD214" s="303">
        <f>'[1]GHG Dashboard Data - Inventory'!CF199</f>
        <v>0</v>
      </c>
      <c r="CE214" s="303">
        <f>'[1]GHG Dashboard Data - Inventory'!CG199</f>
        <v>0</v>
      </c>
      <c r="CF214" s="303">
        <f>'[1]GHG Dashboard Data - Inventory'!CH199</f>
        <v>0</v>
      </c>
      <c r="CG214" s="304">
        <f>'[1]GHG Dashboard Data - Inventory'!CI199</f>
        <v>0</v>
      </c>
      <c r="CH214" s="304">
        <f>'[1]GHG Dashboard Data - Inventory'!CK199</f>
        <v>0</v>
      </c>
      <c r="CI214" s="304">
        <f>SUM('[1]GHG Dashboard Data - Inventory'!CL199:CM199)</f>
        <v>0</v>
      </c>
      <c r="CJ214" s="304">
        <f>'[1]GHG Dashboard Data - Inventory'!CN199</f>
        <v>0</v>
      </c>
      <c r="CK214" s="304">
        <f>'[1]GHG Dashboard Data - Inventory'!CO199</f>
        <v>0</v>
      </c>
      <c r="CL214" s="302">
        <f>'[1]GHG Dashboard Data - Inventory'!CP199</f>
        <v>0</v>
      </c>
      <c r="CM214" s="302">
        <f>'[1]GHG Dashboard Data - Inventory'!CQ199</f>
        <v>0</v>
      </c>
      <c r="CN214" s="302">
        <f>'[1]GHG Dashboard Data - Inventory'!CR199</f>
        <v>0</v>
      </c>
      <c r="CO214" s="302">
        <f>'[1]GHG Dashboard Data - Inventory'!CS199</f>
        <v>0</v>
      </c>
      <c r="CP214" s="302">
        <f>'[1]GHG Dashboard Data - Inventory'!CT199</f>
        <v>0</v>
      </c>
      <c r="CQ214" s="302">
        <f>'[1]GHG Dashboard Data - Inventory'!CU199</f>
        <v>0</v>
      </c>
      <c r="CR214" s="302">
        <f>'[1]GHG Dashboard Data - Inventory'!CV199</f>
        <v>0</v>
      </c>
      <c r="CS214" s="302">
        <f>'[1]GHG Dashboard Data - Inventory'!CW199</f>
        <v>0</v>
      </c>
      <c r="CT214" s="302">
        <f>'[1]GHG Dashboard Data - Inventory'!CX199</f>
        <v>0</v>
      </c>
      <c r="CU214" s="302">
        <f>'[1]GHG Dashboard Data - Inventory'!CY199</f>
        <v>0</v>
      </c>
      <c r="CV214" s="302">
        <f>'[1]GHG Dashboard Data - Inventory'!CZ199</f>
        <v>0</v>
      </c>
      <c r="CW214" s="302">
        <f>'[1]GHG Dashboard Data - Inventory'!DA199</f>
        <v>0</v>
      </c>
      <c r="CX214" s="302">
        <f>'[1]GHG Dashboard Data - Inventory'!DB199</f>
        <v>0</v>
      </c>
      <c r="CY214" s="302">
        <f>'[1]GHG Dashboard Data - Inventory'!DC199</f>
        <v>0</v>
      </c>
      <c r="CZ214" s="302">
        <f>'[1]GHG Dashboard Data - Inventory'!DD199</f>
        <v>0</v>
      </c>
      <c r="DA214" s="302">
        <f>'[1]GHG Dashboard Data - Inventory'!DE199</f>
        <v>0</v>
      </c>
      <c r="DB214" s="302">
        <f>'[1]GHG Dashboard Data - Inventory'!DF199</f>
        <v>0</v>
      </c>
      <c r="DC214" s="305">
        <f>'[1]GHG Dashboard Data - Inventory'!DG199</f>
        <v>0</v>
      </c>
      <c r="DD214" s="305">
        <f>'[1]GHG Dashboard Data - Inventory'!DH199</f>
        <v>0</v>
      </c>
      <c r="DE214" s="305">
        <f>'[1]GHG Dashboard Data - Inventory'!DI199</f>
        <v>0</v>
      </c>
      <c r="DF214" s="305">
        <f>'[1]GHG Dashboard Data - Inventory'!DJ199</f>
        <v>0</v>
      </c>
      <c r="DG214" s="305">
        <f>'[1]GHG Dashboard Data - Inventory'!DK199</f>
        <v>0</v>
      </c>
      <c r="DH214" s="305">
        <f>'[1]GHG Dashboard Data - Inventory'!DL199</f>
        <v>0</v>
      </c>
      <c r="DI214" s="305">
        <f>'[1]GHG Dashboard Data - Inventory'!DM199</f>
        <v>0</v>
      </c>
      <c r="DJ214" s="305">
        <f>'[1]GHG Dashboard Data - Inventory'!DN199</f>
        <v>0</v>
      </c>
      <c r="DK214" s="305">
        <f>'[1]GHG Dashboard Data - Inventory'!DO199</f>
        <v>0</v>
      </c>
      <c r="DL214" s="305">
        <f>'[1]GHG Dashboard Data - Inventory'!DP199</f>
        <v>0</v>
      </c>
      <c r="DM214" s="305">
        <f>'[1]GHG Dashboard Data - Inventory'!DQ199</f>
        <v>0</v>
      </c>
      <c r="DN214" s="305">
        <f>'[1]GHG Dashboard Data - Inventory'!DR199</f>
        <v>0</v>
      </c>
      <c r="DO214" s="305">
        <f>'[1]GHG Dashboard Data - Inventory'!DS199</f>
        <v>0</v>
      </c>
      <c r="DP214" s="305">
        <f>'[1]GHG Dashboard Data - Inventory'!DT199</f>
        <v>0</v>
      </c>
      <c r="DQ214" s="305">
        <f>'[1]GHG Dashboard Data - Inventory'!DU199</f>
        <v>0</v>
      </c>
      <c r="DR214" s="305">
        <f>'[1]GHG Dashboard Data - Inventory'!DV199</f>
        <v>0</v>
      </c>
      <c r="DS214" s="305">
        <f>'[1]GHG Dashboard Data - Inventory'!DW199</f>
        <v>0</v>
      </c>
      <c r="DT214" s="305">
        <f>'[1]GHG Dashboard Data - Inventory'!DX199</f>
        <v>0</v>
      </c>
      <c r="DU214" s="305">
        <f>'[1]GHG Dashboard Data - Inventory'!DY199</f>
        <v>0</v>
      </c>
      <c r="DV214" s="305">
        <f>'[1]GHG Dashboard Data - Inventory'!DZ199</f>
        <v>0</v>
      </c>
      <c r="DW214" s="305">
        <f>'[1]GHG Dashboard Data - Inventory'!EA199</f>
        <v>0</v>
      </c>
      <c r="DX214" s="305">
        <f>'[1]GHG Dashboard Data - Inventory'!EB199</f>
        <v>0</v>
      </c>
      <c r="DY214" s="306">
        <f>'[1]GHG Dashboard Data - Inventory'!EC199</f>
        <v>0</v>
      </c>
      <c r="DZ214" s="307">
        <f>'[1]GHG Dashboard Data - Inventory'!ED199</f>
        <v>0</v>
      </c>
      <c r="EA214" s="307">
        <f>'[1]GHG Dashboard Data - Inventory'!EE199</f>
        <v>0</v>
      </c>
      <c r="EB214" s="307">
        <f>'[1]GHG Dashboard Data - Inventory'!EF199</f>
        <v>0</v>
      </c>
      <c r="EC214" s="307">
        <f>'[1]GHG Dashboard Data - Inventory'!EG199</f>
        <v>0</v>
      </c>
      <c r="ED214" s="307">
        <f>'[1]GHG Dashboard Data - Inventory'!EH199</f>
        <v>0</v>
      </c>
      <c r="EE214" s="307">
        <f>'[1]GHG Dashboard Data - Inventory'!EI199</f>
        <v>0</v>
      </c>
      <c r="EF214" s="307">
        <f>'[1]GHG Dashboard Data - Inventory'!EJ199</f>
        <v>0</v>
      </c>
      <c r="EG214" s="307">
        <f>'[1]GHG Dashboard Data - Inventory'!EK199</f>
        <v>0</v>
      </c>
      <c r="EH214" s="307">
        <f>'[1]GHG Dashboard Data - Inventory'!EL199</f>
        <v>0</v>
      </c>
      <c r="EI214" s="307">
        <f>'[1]GHG Dashboard Data - Inventory'!EM199</f>
        <v>0</v>
      </c>
      <c r="EJ214" s="307">
        <f>'[1]GHG Dashboard Data - Inventory'!EN199</f>
        <v>0</v>
      </c>
      <c r="EK214" s="307">
        <f>'[1]GHG Dashboard Data - Inventory'!EO199</f>
        <v>0</v>
      </c>
      <c r="EL214" s="307">
        <f>'[1]GHG Dashboard Data - Inventory'!EP199</f>
        <v>0</v>
      </c>
      <c r="EM214" s="307">
        <f>'[1]GHG Dashboard Data - Inventory'!EQ199</f>
        <v>0</v>
      </c>
      <c r="EN214" s="307">
        <f>'[1]GHG Dashboard Data - Inventory'!ER199</f>
        <v>0</v>
      </c>
      <c r="EO214" s="307">
        <f>'[1]GHG Dashboard Data - Inventory'!ES199</f>
        <v>0</v>
      </c>
      <c r="EP214" s="307">
        <f>'[1]GHG Dashboard Data - Inventory'!ET199</f>
        <v>0</v>
      </c>
      <c r="EQ214" s="307">
        <f>'[1]GHG Dashboard Data - Inventory'!EU199</f>
        <v>0</v>
      </c>
      <c r="ER214" s="307">
        <f>'[1]GHG Dashboard Data - Inventory'!EV199</f>
        <v>0</v>
      </c>
      <c r="ES214" s="307">
        <f>'[1]GHG Dashboard Data - Inventory'!EW199</f>
        <v>0</v>
      </c>
      <c r="ET214" s="307">
        <f>'[1]GHG Dashboard Data - Inventory'!EX199</f>
        <v>0</v>
      </c>
      <c r="EU214" s="307">
        <f>'[1]GHG Dashboard Data - Inventory'!EY199</f>
        <v>0</v>
      </c>
      <c r="EV214" s="307">
        <f>'[1]GHG Dashboard Data - Inventory'!EZ199</f>
        <v>0</v>
      </c>
      <c r="EW214" s="308">
        <f t="shared" si="124"/>
        <v>0</v>
      </c>
      <c r="EX214" s="309">
        <f>'[1]GHG Dashboard Data - Inventory'!FA199</f>
        <v>0</v>
      </c>
      <c r="EY214" s="309">
        <f>'[1]GHG Dashboard Data - Inventory'!FB199</f>
        <v>0</v>
      </c>
      <c r="EZ214" s="309">
        <f>'[1]GHG Dashboard Data - Inventory'!FC199</f>
        <v>0</v>
      </c>
      <c r="FA214" s="309">
        <f>'[1]GHG Dashboard Data - Inventory'!FD199</f>
        <v>0</v>
      </c>
      <c r="FB214" s="309">
        <f>'[1]GHG Dashboard Data - Inventory'!FE199</f>
        <v>0</v>
      </c>
      <c r="FC214" s="309">
        <f>'[1]GHG Dashboard Data - Inventory'!FF199</f>
        <v>0</v>
      </c>
      <c r="FD214" s="309">
        <f>'[1]GHG Dashboard Data - Inventory'!FG199</f>
        <v>0</v>
      </c>
      <c r="FE214" s="309">
        <f>'[1]GHG Dashboard Data - Inventory'!FH199</f>
        <v>0</v>
      </c>
      <c r="FF214" s="309">
        <f>'[1]GHG Dashboard Data - Inventory'!B199</f>
        <v>0</v>
      </c>
      <c r="FG214" s="31" t="str">
        <f>IFERROR(VLOOKUP(E214,'Climate data-must not modify'!A:D,4,FALSE),"")</f>
        <v/>
      </c>
      <c r="FH214" s="31" t="str">
        <f t="shared" si="125"/>
        <v/>
      </c>
      <c r="FI214" s="31" t="str">
        <f t="shared" si="126"/>
        <v/>
      </c>
      <c r="FJ214" s="35"/>
    </row>
    <row r="215" spans="1:166" s="31" customFormat="1">
      <c r="A215" s="31">
        <f t="shared" si="120"/>
        <v>11</v>
      </c>
      <c r="B215" s="31">
        <f t="shared" si="121"/>
        <v>200</v>
      </c>
      <c r="C215" s="34" t="str">
        <f t="shared" si="122"/>
        <v>0_0</v>
      </c>
      <c r="D215" s="231">
        <f>'[1]GHG Dashboard Data - Inventory'!H200</f>
        <v>0</v>
      </c>
      <c r="E215" s="156">
        <f>'[1]GHG Dashboard Data - Inventory'!C200</f>
        <v>0</v>
      </c>
      <c r="F215" s="156">
        <f>'[1]GHG Dashboard Data - Inventory'!D200</f>
        <v>0</v>
      </c>
      <c r="G215" s="156">
        <f>'[1]GHG Dashboard Data - Inventory'!E200</f>
        <v>0</v>
      </c>
      <c r="H215" s="156">
        <f>'[1]GHG Dashboard Data - Inventory'!K200</f>
        <v>0</v>
      </c>
      <c r="I215" s="156">
        <f>'[1]GHG Dashboard Data - Inventory'!L200</f>
        <v>0</v>
      </c>
      <c r="J215" s="156">
        <f>'[1]GHG Dashboard Data - Inventory'!M200/1000000</f>
        <v>0</v>
      </c>
      <c r="K215" s="156">
        <f>'[1]GHG Dashboard Data - Inventory'!J200</f>
        <v>0</v>
      </c>
      <c r="L215" s="148">
        <f>'[1]GHG Dashboard Data - Inventory'!N200</f>
        <v>0</v>
      </c>
      <c r="M215" s="148">
        <f>'[1]GHG Dashboard Data - Inventory'!O200</f>
        <v>0</v>
      </c>
      <c r="N215" s="149">
        <f>'[1]GHG Dashboard Data - Inventory'!P200</f>
        <v>0</v>
      </c>
      <c r="O215" s="148">
        <f>'[1]GHG Dashboard Data - Inventory'!Q200</f>
        <v>0</v>
      </c>
      <c r="P215" s="148">
        <f>'[1]GHG Dashboard Data - Inventory'!R200</f>
        <v>0</v>
      </c>
      <c r="Q215" s="149">
        <f>'[1]GHG Dashboard Data - Inventory'!S200</f>
        <v>0</v>
      </c>
      <c r="R215" s="148">
        <f>'[1]GHG Dashboard Data - Inventory'!T200</f>
        <v>0</v>
      </c>
      <c r="S215" s="148">
        <f>'[1]GHG Dashboard Data - Inventory'!U200</f>
        <v>0</v>
      </c>
      <c r="T215" s="149">
        <f>'[1]GHG Dashboard Data - Inventory'!V200</f>
        <v>0</v>
      </c>
      <c r="U215" s="148">
        <f>'[1]GHG Dashboard Data - Inventory'!W200</f>
        <v>0</v>
      </c>
      <c r="V215" s="148">
        <f>'[1]GHG Dashboard Data - Inventory'!X200</f>
        <v>0</v>
      </c>
      <c r="W215" s="149">
        <f>'[1]GHG Dashboard Data - Inventory'!Y200</f>
        <v>0</v>
      </c>
      <c r="X215" s="150">
        <f>'[1]GHG Dashboard Data - Inventory'!Z200</f>
        <v>0</v>
      </c>
      <c r="Y215" s="148">
        <f>'[1]GHG Dashboard Data - Inventory'!AA200</f>
        <v>0</v>
      </c>
      <c r="Z215" s="148">
        <f>'[1]GHG Dashboard Data - Inventory'!AB200</f>
        <v>0</v>
      </c>
      <c r="AA215" s="149">
        <f>'[1]GHG Dashboard Data - Inventory'!AC200</f>
        <v>0</v>
      </c>
      <c r="AB215" s="148">
        <f>'[1]GHG Dashboard Data - Inventory'!AD200</f>
        <v>0</v>
      </c>
      <c r="AC215" s="148">
        <f>'[1]GHG Dashboard Data - Inventory'!AE200</f>
        <v>0</v>
      </c>
      <c r="AD215" s="149">
        <f>'[1]GHG Dashboard Data - Inventory'!AF200</f>
        <v>0</v>
      </c>
      <c r="AE215" s="148">
        <f>'[1]GHG Dashboard Data - Inventory'!AG200</f>
        <v>0</v>
      </c>
      <c r="AF215" s="148">
        <f>'[1]GHG Dashboard Data - Inventory'!AH200</f>
        <v>0</v>
      </c>
      <c r="AG215" s="148">
        <f>'[1]GHG Dashboard Data - Inventory'!AI200</f>
        <v>0</v>
      </c>
      <c r="AH215" s="148">
        <f>'[1]GHG Dashboard Data - Inventory'!AJ200</f>
        <v>0</v>
      </c>
      <c r="AI215" s="149">
        <f>'[1]GHG Dashboard Data - Inventory'!AK200</f>
        <v>0</v>
      </c>
      <c r="AJ215" s="148">
        <f>'[1]GHG Dashboard Data - Inventory'!AL200</f>
        <v>0</v>
      </c>
      <c r="AK215" s="148">
        <f>'[1]GHG Dashboard Data - Inventory'!AM200</f>
        <v>0</v>
      </c>
      <c r="AL215" s="149">
        <f>'[1]GHG Dashboard Data - Inventory'!AN200</f>
        <v>0</v>
      </c>
      <c r="AM215" s="148">
        <f>'[1]GHG Dashboard Data - Inventory'!AO200</f>
        <v>0</v>
      </c>
      <c r="AN215" s="148">
        <f>'[1]GHG Dashboard Data - Inventory'!AP200</f>
        <v>0</v>
      </c>
      <c r="AO215" s="149">
        <f>'[1]GHG Dashboard Data - Inventory'!AQ200</f>
        <v>0</v>
      </c>
      <c r="AP215" s="148">
        <f>'[1]GHG Dashboard Data - Inventory'!AR200</f>
        <v>0</v>
      </c>
      <c r="AQ215" s="148">
        <f>'[1]GHG Dashboard Data - Inventory'!AS200</f>
        <v>0</v>
      </c>
      <c r="AR215" s="149">
        <f>'[1]GHG Dashboard Data - Inventory'!AT200</f>
        <v>0</v>
      </c>
      <c r="AS215" s="148">
        <f>'[1]GHG Dashboard Data - Inventory'!AU200</f>
        <v>0</v>
      </c>
      <c r="AT215" s="148">
        <f>'[1]GHG Dashboard Data - Inventory'!AV200</f>
        <v>0</v>
      </c>
      <c r="AU215" s="149">
        <f>'[1]GHG Dashboard Data - Inventory'!AW200</f>
        <v>0</v>
      </c>
      <c r="AV215" s="148">
        <f>'[1]GHG Dashboard Data - Inventory'!AX200</f>
        <v>0</v>
      </c>
      <c r="AW215" s="148">
        <f>'[1]GHG Dashboard Data - Inventory'!AY200</f>
        <v>0</v>
      </c>
      <c r="AX215" s="150">
        <f>'[1]GHG Dashboard Data - Inventory'!AZ200</f>
        <v>0</v>
      </c>
      <c r="AY215" s="148">
        <f>'[1]GHG Dashboard Data - Inventory'!BA200</f>
        <v>0</v>
      </c>
      <c r="AZ215" s="148">
        <f>'[1]GHG Dashboard Data - Inventory'!BB200</f>
        <v>0</v>
      </c>
      <c r="BA215" s="150">
        <f>'[1]GHG Dashboard Data - Inventory'!BC200</f>
        <v>0</v>
      </c>
      <c r="BB215" s="148">
        <f>'[1]GHG Dashboard Data - Inventory'!BD200</f>
        <v>0</v>
      </c>
      <c r="BC215" s="148">
        <f>'[1]GHG Dashboard Data - Inventory'!BE200</f>
        <v>0</v>
      </c>
      <c r="BD215" s="150">
        <f>'[1]GHG Dashboard Data - Inventory'!BF200</f>
        <v>0</v>
      </c>
      <c r="BE215" s="148">
        <f>'[1]GHG Dashboard Data - Inventory'!BG200</f>
        <v>0</v>
      </c>
      <c r="BF215" s="148">
        <f>'[1]GHG Dashboard Data - Inventory'!BH200</f>
        <v>0</v>
      </c>
      <c r="BG215" s="150">
        <f>'[1]GHG Dashboard Data - Inventory'!BI200</f>
        <v>0</v>
      </c>
      <c r="BH215" s="149">
        <f>'[1]GHG Dashboard Data - Inventory'!BJ200</f>
        <v>0</v>
      </c>
      <c r="BI215" s="149">
        <f>'[1]GHG Dashboard Data - Inventory'!BK200</f>
        <v>0</v>
      </c>
      <c r="BJ215" s="149">
        <f>'[1]GHG Dashboard Data - Inventory'!BL200</f>
        <v>0</v>
      </c>
      <c r="BK215" s="149">
        <f>'[1]GHG Dashboard Data - Inventory'!BM200</f>
        <v>0</v>
      </c>
      <c r="BL215" s="149">
        <f>'[1]GHG Dashboard Data - Inventory'!BN200</f>
        <v>0</v>
      </c>
      <c r="BM215" s="151">
        <f>'[1]GHG Dashboard Data - Inventory'!BO200</f>
        <v>0</v>
      </c>
      <c r="BN215" s="269">
        <f>'[1]GHG Dashboard Data - Inventory'!BP200</f>
        <v>0</v>
      </c>
      <c r="BO215" s="269">
        <f>'[1]GHG Dashboard Data - Inventory'!BQ200</f>
        <v>0</v>
      </c>
      <c r="BP215" s="269">
        <f>'[1]GHG Dashboard Data - Inventory'!BR200</f>
        <v>0</v>
      </c>
      <c r="BQ215" s="269">
        <f>'[1]GHG Dashboard Data - Inventory'!BS200</f>
        <v>0</v>
      </c>
      <c r="BR215" s="269">
        <f>'[1]GHG Dashboard Data - Inventory'!BT200</f>
        <v>0</v>
      </c>
      <c r="BS215" s="269">
        <f>'[1]GHG Dashboard Data - Inventory'!BU200</f>
        <v>0</v>
      </c>
      <c r="BT215" s="152" t="str">
        <f t="shared" si="123"/>
        <v>0_0</v>
      </c>
      <c r="BU215" s="152">
        <f>'[1]GHG Dashboard Data - Inventory'!BW200</f>
        <v>0</v>
      </c>
      <c r="BV215" s="152">
        <f>'[1]GHG Dashboard Data - Inventory'!BX200</f>
        <v>0</v>
      </c>
      <c r="BW215" s="152">
        <f>'[1]GHG Dashboard Data - Inventory'!BY200</f>
        <v>0</v>
      </c>
      <c r="BX215" s="152">
        <f>'[1]GHG Dashboard Data - Inventory'!BZ200</f>
        <v>0</v>
      </c>
      <c r="BY215" s="302">
        <f>'[1]GHG Dashboard Data - Inventory'!CA200</f>
        <v>0</v>
      </c>
      <c r="BZ215" s="302">
        <f>'[1]GHG Dashboard Data - Inventory'!CB200</f>
        <v>0</v>
      </c>
      <c r="CA215" s="302">
        <f>'[1]GHG Dashboard Data - Inventory'!CC200</f>
        <v>0</v>
      </c>
      <c r="CB215" s="303">
        <f>'[1]GHG Dashboard Data - Inventory'!CD200</f>
        <v>0</v>
      </c>
      <c r="CC215" s="303">
        <f>'[1]GHG Dashboard Data - Inventory'!CE200</f>
        <v>0</v>
      </c>
      <c r="CD215" s="303">
        <f>'[1]GHG Dashboard Data - Inventory'!CF200</f>
        <v>0</v>
      </c>
      <c r="CE215" s="303">
        <f>'[1]GHG Dashboard Data - Inventory'!CG200</f>
        <v>0</v>
      </c>
      <c r="CF215" s="303">
        <f>'[1]GHG Dashboard Data - Inventory'!CH200</f>
        <v>0</v>
      </c>
      <c r="CG215" s="304">
        <f>'[1]GHG Dashboard Data - Inventory'!CI200</f>
        <v>0</v>
      </c>
      <c r="CH215" s="304">
        <f>'[1]GHG Dashboard Data - Inventory'!CK200</f>
        <v>0</v>
      </c>
      <c r="CI215" s="304">
        <f>SUM('[1]GHG Dashboard Data - Inventory'!CL200:CM200)</f>
        <v>0</v>
      </c>
      <c r="CJ215" s="304">
        <f>'[1]GHG Dashboard Data - Inventory'!CN200</f>
        <v>0</v>
      </c>
      <c r="CK215" s="304">
        <f>'[1]GHG Dashboard Data - Inventory'!CO200</f>
        <v>0</v>
      </c>
      <c r="CL215" s="302">
        <f>'[1]GHG Dashboard Data - Inventory'!CP200</f>
        <v>0</v>
      </c>
      <c r="CM215" s="302">
        <f>'[1]GHG Dashboard Data - Inventory'!CQ200</f>
        <v>0</v>
      </c>
      <c r="CN215" s="302">
        <f>'[1]GHG Dashboard Data - Inventory'!CR200</f>
        <v>0</v>
      </c>
      <c r="CO215" s="302">
        <f>'[1]GHG Dashboard Data - Inventory'!CS200</f>
        <v>0</v>
      </c>
      <c r="CP215" s="302">
        <f>'[1]GHG Dashboard Data - Inventory'!CT200</f>
        <v>0</v>
      </c>
      <c r="CQ215" s="302">
        <f>'[1]GHG Dashboard Data - Inventory'!CU200</f>
        <v>0</v>
      </c>
      <c r="CR215" s="302">
        <f>'[1]GHG Dashboard Data - Inventory'!CV200</f>
        <v>0</v>
      </c>
      <c r="CS215" s="302">
        <f>'[1]GHG Dashboard Data - Inventory'!CW200</f>
        <v>0</v>
      </c>
      <c r="CT215" s="302">
        <f>'[1]GHG Dashboard Data - Inventory'!CX200</f>
        <v>0</v>
      </c>
      <c r="CU215" s="302">
        <f>'[1]GHG Dashboard Data - Inventory'!CY200</f>
        <v>0</v>
      </c>
      <c r="CV215" s="302">
        <f>'[1]GHG Dashboard Data - Inventory'!CZ200</f>
        <v>0</v>
      </c>
      <c r="CW215" s="302">
        <f>'[1]GHG Dashboard Data - Inventory'!DA200</f>
        <v>0</v>
      </c>
      <c r="CX215" s="302">
        <f>'[1]GHG Dashboard Data - Inventory'!DB200</f>
        <v>0</v>
      </c>
      <c r="CY215" s="302">
        <f>'[1]GHG Dashboard Data - Inventory'!DC200</f>
        <v>0</v>
      </c>
      <c r="CZ215" s="302">
        <f>'[1]GHG Dashboard Data - Inventory'!DD200</f>
        <v>0</v>
      </c>
      <c r="DA215" s="302">
        <f>'[1]GHG Dashboard Data - Inventory'!DE200</f>
        <v>0</v>
      </c>
      <c r="DB215" s="302">
        <f>'[1]GHG Dashboard Data - Inventory'!DF200</f>
        <v>0</v>
      </c>
      <c r="DC215" s="305">
        <f>'[1]GHG Dashboard Data - Inventory'!DG200</f>
        <v>0</v>
      </c>
      <c r="DD215" s="305">
        <f>'[1]GHG Dashboard Data - Inventory'!DH200</f>
        <v>0</v>
      </c>
      <c r="DE215" s="305">
        <f>'[1]GHG Dashboard Data - Inventory'!DI200</f>
        <v>0</v>
      </c>
      <c r="DF215" s="305">
        <f>'[1]GHG Dashboard Data - Inventory'!DJ200</f>
        <v>0</v>
      </c>
      <c r="DG215" s="305">
        <f>'[1]GHG Dashboard Data - Inventory'!DK200</f>
        <v>0</v>
      </c>
      <c r="DH215" s="305">
        <f>'[1]GHG Dashboard Data - Inventory'!DL200</f>
        <v>0</v>
      </c>
      <c r="DI215" s="305">
        <f>'[1]GHG Dashboard Data - Inventory'!DM200</f>
        <v>0</v>
      </c>
      <c r="DJ215" s="305">
        <f>'[1]GHG Dashboard Data - Inventory'!DN200</f>
        <v>0</v>
      </c>
      <c r="DK215" s="305">
        <f>'[1]GHG Dashboard Data - Inventory'!DO200</f>
        <v>0</v>
      </c>
      <c r="DL215" s="305">
        <f>'[1]GHG Dashboard Data - Inventory'!DP200</f>
        <v>0</v>
      </c>
      <c r="DM215" s="305">
        <f>'[1]GHG Dashboard Data - Inventory'!DQ200</f>
        <v>0</v>
      </c>
      <c r="DN215" s="305">
        <f>'[1]GHG Dashboard Data - Inventory'!DR200</f>
        <v>0</v>
      </c>
      <c r="DO215" s="305">
        <f>'[1]GHG Dashboard Data - Inventory'!DS200</f>
        <v>0</v>
      </c>
      <c r="DP215" s="305">
        <f>'[1]GHG Dashboard Data - Inventory'!DT200</f>
        <v>0</v>
      </c>
      <c r="DQ215" s="305">
        <f>'[1]GHG Dashboard Data - Inventory'!DU200</f>
        <v>0</v>
      </c>
      <c r="DR215" s="305">
        <f>'[1]GHG Dashboard Data - Inventory'!DV200</f>
        <v>0</v>
      </c>
      <c r="DS215" s="305">
        <f>'[1]GHG Dashboard Data - Inventory'!DW200</f>
        <v>0</v>
      </c>
      <c r="DT215" s="305">
        <f>'[1]GHG Dashboard Data - Inventory'!DX200</f>
        <v>0</v>
      </c>
      <c r="DU215" s="305">
        <f>'[1]GHG Dashboard Data - Inventory'!DY200</f>
        <v>0</v>
      </c>
      <c r="DV215" s="305">
        <f>'[1]GHG Dashboard Data - Inventory'!DZ200</f>
        <v>0</v>
      </c>
      <c r="DW215" s="305">
        <f>'[1]GHG Dashboard Data - Inventory'!EA200</f>
        <v>0</v>
      </c>
      <c r="DX215" s="305">
        <f>'[1]GHG Dashboard Data - Inventory'!EB200</f>
        <v>0</v>
      </c>
      <c r="DY215" s="306">
        <f>'[1]GHG Dashboard Data - Inventory'!EC200</f>
        <v>0</v>
      </c>
      <c r="DZ215" s="307">
        <f>'[1]GHG Dashboard Data - Inventory'!ED200</f>
        <v>0</v>
      </c>
      <c r="EA215" s="307">
        <f>'[1]GHG Dashboard Data - Inventory'!EE200</f>
        <v>0</v>
      </c>
      <c r="EB215" s="307">
        <f>'[1]GHG Dashboard Data - Inventory'!EF200</f>
        <v>0</v>
      </c>
      <c r="EC215" s="307">
        <f>'[1]GHG Dashboard Data - Inventory'!EG200</f>
        <v>0</v>
      </c>
      <c r="ED215" s="307">
        <f>'[1]GHG Dashboard Data - Inventory'!EH200</f>
        <v>0</v>
      </c>
      <c r="EE215" s="307">
        <f>'[1]GHG Dashboard Data - Inventory'!EI200</f>
        <v>0</v>
      </c>
      <c r="EF215" s="307">
        <f>'[1]GHG Dashboard Data - Inventory'!EJ200</f>
        <v>0</v>
      </c>
      <c r="EG215" s="307">
        <f>'[1]GHG Dashboard Data - Inventory'!EK200</f>
        <v>0</v>
      </c>
      <c r="EH215" s="307">
        <f>'[1]GHG Dashboard Data - Inventory'!EL200</f>
        <v>0</v>
      </c>
      <c r="EI215" s="307">
        <f>'[1]GHG Dashboard Data - Inventory'!EM200</f>
        <v>0</v>
      </c>
      <c r="EJ215" s="307">
        <f>'[1]GHG Dashboard Data - Inventory'!EN200</f>
        <v>0</v>
      </c>
      <c r="EK215" s="307">
        <f>'[1]GHG Dashboard Data - Inventory'!EO200</f>
        <v>0</v>
      </c>
      <c r="EL215" s="307">
        <f>'[1]GHG Dashboard Data - Inventory'!EP200</f>
        <v>0</v>
      </c>
      <c r="EM215" s="307">
        <f>'[1]GHG Dashboard Data - Inventory'!EQ200</f>
        <v>0</v>
      </c>
      <c r="EN215" s="307">
        <f>'[1]GHG Dashboard Data - Inventory'!ER200</f>
        <v>0</v>
      </c>
      <c r="EO215" s="307">
        <f>'[1]GHG Dashboard Data - Inventory'!ES200</f>
        <v>0</v>
      </c>
      <c r="EP215" s="307">
        <f>'[1]GHG Dashboard Data - Inventory'!ET200</f>
        <v>0</v>
      </c>
      <c r="EQ215" s="307">
        <f>'[1]GHG Dashboard Data - Inventory'!EU200</f>
        <v>0</v>
      </c>
      <c r="ER215" s="307">
        <f>'[1]GHG Dashboard Data - Inventory'!EV200</f>
        <v>0</v>
      </c>
      <c r="ES215" s="307">
        <f>'[1]GHG Dashboard Data - Inventory'!EW200</f>
        <v>0</v>
      </c>
      <c r="ET215" s="307">
        <f>'[1]GHG Dashboard Data - Inventory'!EX200</f>
        <v>0</v>
      </c>
      <c r="EU215" s="307">
        <f>'[1]GHG Dashboard Data - Inventory'!EY200</f>
        <v>0</v>
      </c>
      <c r="EV215" s="307">
        <f>'[1]GHG Dashboard Data - Inventory'!EZ200</f>
        <v>0</v>
      </c>
      <c r="EW215" s="308">
        <f t="shared" si="124"/>
        <v>0</v>
      </c>
      <c r="EX215" s="309">
        <f>'[1]GHG Dashboard Data - Inventory'!FA200</f>
        <v>0</v>
      </c>
      <c r="EY215" s="309">
        <f>'[1]GHG Dashboard Data - Inventory'!FB200</f>
        <v>0</v>
      </c>
      <c r="EZ215" s="309">
        <f>'[1]GHG Dashboard Data - Inventory'!FC200</f>
        <v>0</v>
      </c>
      <c r="FA215" s="309">
        <f>'[1]GHG Dashboard Data - Inventory'!FD200</f>
        <v>0</v>
      </c>
      <c r="FB215" s="309">
        <f>'[1]GHG Dashboard Data - Inventory'!FE200</f>
        <v>0</v>
      </c>
      <c r="FC215" s="309">
        <f>'[1]GHG Dashboard Data - Inventory'!FF200</f>
        <v>0</v>
      </c>
      <c r="FD215" s="309">
        <f>'[1]GHG Dashboard Data - Inventory'!FG200</f>
        <v>0</v>
      </c>
      <c r="FE215" s="309">
        <f>'[1]GHG Dashboard Data - Inventory'!FH200</f>
        <v>0</v>
      </c>
      <c r="FF215" s="309">
        <f>'[1]GHG Dashboard Data - Inventory'!B200</f>
        <v>0</v>
      </c>
      <c r="FG215" s="31" t="str">
        <f>IFERROR(VLOOKUP(E215,'Climate data-must not modify'!A:D,4,FALSE),"")</f>
        <v/>
      </c>
      <c r="FH215" s="31" t="str">
        <f t="shared" si="125"/>
        <v/>
      </c>
      <c r="FI215" s="31" t="str">
        <f t="shared" si="126"/>
        <v/>
      </c>
      <c r="FJ215" s="35"/>
    </row>
    <row r="216" spans="1:166" ht="30" customHeight="1">
      <c r="C216" s="30"/>
      <c r="FJ216" s="35"/>
    </row>
    <row r="217" spans="1:166" hidden="1">
      <c r="FJ217" s="35"/>
    </row>
    <row r="218" spans="1:166" hidden="1">
      <c r="FJ218" s="35"/>
    </row>
    <row r="219" spans="1:166" hidden="1">
      <c r="FJ219" s="35"/>
    </row>
    <row r="220" spans="1:166" hidden="1">
      <c r="FJ220" s="35"/>
    </row>
    <row r="221" spans="1:166" hidden="1">
      <c r="FJ221" s="35"/>
    </row>
    <row r="222" spans="1:166" hidden="1">
      <c r="FJ222" s="35"/>
    </row>
    <row r="223" spans="1:166" hidden="1">
      <c r="D223" s="25"/>
      <c r="E223" s="25"/>
      <c r="F223" s="25"/>
      <c r="G223" s="25"/>
      <c r="H223" s="25"/>
      <c r="I223" s="25"/>
      <c r="J223" s="25"/>
      <c r="K223" s="25"/>
      <c r="L223" s="25"/>
      <c r="M223" s="25"/>
      <c r="N223" s="25"/>
      <c r="O223" s="25"/>
      <c r="P223" s="25"/>
      <c r="Q223" s="25"/>
      <c r="R223" s="25"/>
      <c r="S223" s="25"/>
      <c r="T223" s="25"/>
      <c r="U223" s="25"/>
      <c r="V223" s="25"/>
      <c r="AA223" s="25"/>
      <c r="AF223" s="25"/>
      <c r="AG223" s="25"/>
      <c r="AH223" s="25"/>
      <c r="AI223" s="25"/>
      <c r="AJ223" s="25"/>
      <c r="BJ223" s="25"/>
      <c r="ET223" s="25"/>
      <c r="FJ223" s="35"/>
    </row>
    <row r="224" spans="1:166" hidden="1">
      <c r="D224" s="25"/>
      <c r="E224" s="25"/>
      <c r="F224" s="25"/>
      <c r="G224" s="25"/>
      <c r="H224" s="25"/>
      <c r="I224" s="25"/>
      <c r="J224" s="25"/>
      <c r="K224" s="25"/>
      <c r="L224" s="25"/>
      <c r="M224" s="25"/>
      <c r="N224" s="25"/>
      <c r="O224" s="25"/>
      <c r="P224" s="25"/>
      <c r="Q224" s="25"/>
      <c r="R224" s="25"/>
      <c r="S224" s="25"/>
      <c r="T224" s="25"/>
      <c r="U224" s="25"/>
      <c r="V224" s="25"/>
      <c r="AA224" s="25"/>
      <c r="AF224" s="25"/>
      <c r="AG224" s="25"/>
      <c r="AH224" s="25"/>
      <c r="AI224" s="25"/>
      <c r="AJ224" s="25"/>
      <c r="BJ224" s="25"/>
      <c r="ET224" s="25"/>
      <c r="FJ224" s="35"/>
    </row>
    <row r="225" spans="4:166" hidden="1">
      <c r="D225" s="25"/>
      <c r="E225" s="25"/>
      <c r="F225" s="25"/>
      <c r="G225" s="25"/>
      <c r="H225" s="25"/>
      <c r="I225" s="25"/>
      <c r="J225" s="25"/>
      <c r="K225" s="25"/>
      <c r="L225" s="25"/>
      <c r="M225" s="25"/>
      <c r="N225" s="25"/>
      <c r="O225" s="25"/>
      <c r="P225" s="25"/>
      <c r="Q225" s="25"/>
      <c r="R225" s="25"/>
      <c r="S225" s="25"/>
      <c r="T225" s="25"/>
      <c r="U225" s="25"/>
      <c r="V225" s="25"/>
      <c r="AA225" s="25"/>
      <c r="AF225" s="25"/>
      <c r="AG225" s="25"/>
      <c r="AH225" s="25"/>
      <c r="AI225" s="25"/>
      <c r="AJ225" s="25"/>
      <c r="BJ225" s="25"/>
      <c r="ET225" s="25"/>
      <c r="FJ225" s="35"/>
    </row>
    <row r="226" spans="4:166" hidden="1">
      <c r="D226" s="25"/>
      <c r="E226" s="25"/>
      <c r="F226" s="25"/>
      <c r="G226" s="25"/>
      <c r="H226" s="25"/>
      <c r="I226" s="25"/>
      <c r="J226" s="25"/>
      <c r="K226" s="25"/>
      <c r="L226" s="25"/>
      <c r="M226" s="25"/>
      <c r="N226" s="25"/>
      <c r="O226" s="25"/>
      <c r="P226" s="25"/>
      <c r="Q226" s="25"/>
      <c r="R226" s="25"/>
      <c r="S226" s="25"/>
      <c r="T226" s="25"/>
      <c r="U226" s="25"/>
      <c r="V226" s="25"/>
      <c r="AA226" s="25"/>
      <c r="AF226" s="25"/>
      <c r="AG226" s="25"/>
      <c r="AH226" s="25"/>
      <c r="AI226" s="25"/>
      <c r="AJ226" s="25"/>
      <c r="BJ226" s="25"/>
      <c r="ET226" s="25"/>
      <c r="FJ226" s="35"/>
    </row>
    <row r="227" spans="4:166" hidden="1">
      <c r="D227" s="25"/>
      <c r="E227" s="25"/>
      <c r="F227" s="25"/>
      <c r="G227" s="25"/>
      <c r="H227" s="25"/>
      <c r="I227" s="25"/>
      <c r="J227" s="25"/>
      <c r="K227" s="25"/>
      <c r="L227" s="25"/>
      <c r="M227" s="25"/>
      <c r="N227" s="25"/>
      <c r="O227" s="25"/>
      <c r="P227" s="25"/>
      <c r="Q227" s="25"/>
      <c r="R227" s="25"/>
      <c r="S227" s="25"/>
      <c r="T227" s="25"/>
      <c r="U227" s="25"/>
      <c r="V227" s="25"/>
      <c r="AA227" s="25"/>
      <c r="AF227" s="25"/>
      <c r="AG227" s="25"/>
      <c r="AH227" s="25"/>
      <c r="AI227" s="25"/>
      <c r="AJ227" s="25"/>
      <c r="BJ227" s="25"/>
      <c r="ET227" s="25"/>
      <c r="FJ227" s="35"/>
    </row>
    <row r="228" spans="4:166" hidden="1">
      <c r="D228" s="25"/>
      <c r="E228" s="25"/>
      <c r="F228" s="25"/>
      <c r="G228" s="25"/>
      <c r="H228" s="25"/>
      <c r="I228" s="25"/>
      <c r="J228" s="25"/>
      <c r="K228" s="25"/>
      <c r="L228" s="25"/>
      <c r="M228" s="25"/>
      <c r="N228" s="25"/>
      <c r="O228" s="25"/>
      <c r="P228" s="25"/>
      <c r="Q228" s="25"/>
      <c r="R228" s="25"/>
      <c r="S228" s="25"/>
      <c r="T228" s="25"/>
      <c r="U228" s="25"/>
      <c r="V228" s="25"/>
      <c r="AA228" s="25"/>
      <c r="AF228" s="25"/>
      <c r="AG228" s="25"/>
      <c r="AH228" s="25"/>
      <c r="AI228" s="25"/>
      <c r="AJ228" s="25"/>
      <c r="BJ228" s="25"/>
      <c r="ET228" s="25"/>
      <c r="FJ228" s="35"/>
    </row>
    <row r="229" spans="4:166" hidden="1">
      <c r="D229" s="25"/>
      <c r="E229" s="25"/>
      <c r="F229" s="25"/>
      <c r="G229" s="25"/>
      <c r="H229" s="25"/>
      <c r="I229" s="25"/>
      <c r="J229" s="25"/>
      <c r="K229" s="25"/>
      <c r="L229" s="25"/>
      <c r="M229" s="25"/>
      <c r="N229" s="25"/>
      <c r="O229" s="25"/>
      <c r="P229" s="25"/>
      <c r="Q229" s="25"/>
      <c r="R229" s="25"/>
      <c r="S229" s="25"/>
      <c r="T229" s="25"/>
      <c r="U229" s="25"/>
      <c r="V229" s="25"/>
      <c r="AA229" s="25"/>
      <c r="AF229" s="25"/>
      <c r="AG229" s="25"/>
      <c r="AH229" s="25"/>
      <c r="AI229" s="25"/>
      <c r="AJ229" s="25"/>
      <c r="BJ229" s="25"/>
      <c r="ET229" s="25"/>
      <c r="FJ229" s="35"/>
    </row>
    <row r="230" spans="4:166" hidden="1">
      <c r="D230" s="25"/>
      <c r="E230" s="25"/>
      <c r="F230" s="25"/>
      <c r="G230" s="25"/>
      <c r="H230" s="25"/>
      <c r="I230" s="25"/>
      <c r="J230" s="25"/>
      <c r="K230" s="25"/>
      <c r="L230" s="25"/>
      <c r="M230" s="25"/>
      <c r="N230" s="25"/>
      <c r="O230" s="25"/>
      <c r="P230" s="25"/>
      <c r="Q230" s="25"/>
      <c r="R230" s="25"/>
      <c r="S230" s="25"/>
      <c r="T230" s="25"/>
      <c r="U230" s="25"/>
      <c r="V230" s="25"/>
      <c r="AA230" s="25"/>
      <c r="AF230" s="25"/>
      <c r="AG230" s="25"/>
      <c r="AH230" s="25"/>
      <c r="AI230" s="25"/>
      <c r="AJ230" s="25"/>
      <c r="BJ230" s="25"/>
      <c r="ET230" s="25"/>
      <c r="FJ230" s="35"/>
    </row>
    <row r="231" spans="4:166" hidden="1">
      <c r="D231" s="25"/>
      <c r="E231" s="25"/>
      <c r="F231" s="25"/>
      <c r="G231" s="25"/>
      <c r="H231" s="25"/>
      <c r="I231" s="25"/>
      <c r="J231" s="25"/>
      <c r="K231" s="25"/>
      <c r="L231" s="25"/>
      <c r="M231" s="25"/>
      <c r="N231" s="25"/>
      <c r="O231" s="25"/>
      <c r="P231" s="25"/>
      <c r="Q231" s="25"/>
      <c r="R231" s="25"/>
      <c r="S231" s="25"/>
      <c r="T231" s="25"/>
      <c r="U231" s="25"/>
      <c r="V231" s="25"/>
      <c r="AA231" s="25"/>
      <c r="AF231" s="25"/>
      <c r="AG231" s="25"/>
      <c r="AH231" s="25"/>
      <c r="AI231" s="25"/>
      <c r="AJ231" s="25"/>
      <c r="BJ231" s="25"/>
      <c r="ET231" s="25"/>
      <c r="FJ231" s="35"/>
    </row>
    <row r="232" spans="4:166" hidden="1">
      <c r="D232" s="25"/>
      <c r="E232" s="25"/>
      <c r="F232" s="25"/>
      <c r="G232" s="25"/>
      <c r="H232" s="25"/>
      <c r="I232" s="25"/>
      <c r="J232" s="25"/>
      <c r="K232" s="25"/>
      <c r="L232" s="25"/>
      <c r="M232" s="25"/>
      <c r="N232" s="25"/>
      <c r="O232" s="25"/>
      <c r="P232" s="25"/>
      <c r="Q232" s="25"/>
      <c r="R232" s="25"/>
      <c r="S232" s="25"/>
      <c r="T232" s="25"/>
      <c r="U232" s="25"/>
      <c r="V232" s="25"/>
      <c r="AA232" s="25"/>
      <c r="AF232" s="25"/>
      <c r="AG232" s="25"/>
      <c r="AH232" s="25"/>
      <c r="AI232" s="25"/>
      <c r="AJ232" s="25"/>
      <c r="BJ232" s="25"/>
      <c r="ET232" s="25"/>
      <c r="FJ232" s="35"/>
    </row>
    <row r="233" spans="4:166" hidden="1">
      <c r="D233" s="25"/>
      <c r="E233" s="25"/>
      <c r="F233" s="25"/>
      <c r="G233" s="25"/>
      <c r="H233" s="25"/>
      <c r="I233" s="25"/>
      <c r="J233" s="25"/>
      <c r="K233" s="25"/>
      <c r="L233" s="25"/>
      <c r="M233" s="25"/>
      <c r="N233" s="25"/>
      <c r="O233" s="25"/>
      <c r="P233" s="25"/>
      <c r="Q233" s="25"/>
      <c r="R233" s="25"/>
      <c r="S233" s="25"/>
      <c r="T233" s="25"/>
      <c r="U233" s="25"/>
      <c r="V233" s="25"/>
      <c r="AA233" s="25"/>
      <c r="AF233" s="25"/>
      <c r="AG233" s="25"/>
      <c r="AH233" s="25"/>
      <c r="AI233" s="25"/>
      <c r="AJ233" s="25"/>
      <c r="BJ233" s="25"/>
      <c r="ET233" s="25"/>
      <c r="FJ233" s="35"/>
    </row>
    <row r="234" spans="4:166" hidden="1">
      <c r="D234" s="25"/>
      <c r="E234" s="25"/>
      <c r="F234" s="25"/>
      <c r="G234" s="25"/>
      <c r="H234" s="25"/>
      <c r="I234" s="25"/>
      <c r="J234" s="25"/>
      <c r="K234" s="25"/>
      <c r="L234" s="25"/>
      <c r="M234" s="25"/>
      <c r="N234" s="25"/>
      <c r="O234" s="25"/>
      <c r="P234" s="25"/>
      <c r="Q234" s="25"/>
      <c r="R234" s="25"/>
      <c r="S234" s="25"/>
      <c r="T234" s="25"/>
      <c r="U234" s="25"/>
      <c r="V234" s="25"/>
      <c r="AA234" s="25"/>
      <c r="AF234" s="25"/>
      <c r="AG234" s="25"/>
      <c r="AH234" s="25"/>
      <c r="AI234" s="25"/>
      <c r="AJ234" s="25"/>
      <c r="BJ234" s="25"/>
      <c r="ET234" s="25"/>
      <c r="FJ234" s="35"/>
    </row>
    <row r="235" spans="4:166" hidden="1">
      <c r="D235" s="25"/>
      <c r="E235" s="25"/>
      <c r="F235" s="25"/>
      <c r="G235" s="25"/>
      <c r="H235" s="25"/>
      <c r="I235" s="25"/>
      <c r="J235" s="25"/>
      <c r="K235" s="25"/>
      <c r="L235" s="25"/>
      <c r="M235" s="25"/>
      <c r="N235" s="25"/>
      <c r="O235" s="25"/>
      <c r="P235" s="25"/>
      <c r="Q235" s="25"/>
      <c r="R235" s="25"/>
      <c r="S235" s="25"/>
      <c r="T235" s="25"/>
      <c r="U235" s="25"/>
      <c r="V235" s="25"/>
      <c r="AA235" s="25"/>
      <c r="AF235" s="25"/>
      <c r="AG235" s="25"/>
      <c r="AH235" s="25"/>
      <c r="AI235" s="25"/>
      <c r="AJ235" s="25"/>
      <c r="BJ235" s="25"/>
      <c r="ET235" s="25"/>
      <c r="FJ235" s="35"/>
    </row>
    <row r="236" spans="4:166" hidden="1">
      <c r="D236" s="25"/>
      <c r="E236" s="25"/>
      <c r="F236" s="25"/>
      <c r="G236" s="25"/>
      <c r="H236" s="25"/>
      <c r="I236" s="25"/>
      <c r="J236" s="25"/>
      <c r="K236" s="25"/>
      <c r="L236" s="25"/>
      <c r="M236" s="25"/>
      <c r="N236" s="25"/>
      <c r="O236" s="25"/>
      <c r="P236" s="25"/>
      <c r="Q236" s="25"/>
      <c r="R236" s="25"/>
      <c r="S236" s="25"/>
      <c r="T236" s="25"/>
      <c r="U236" s="25"/>
      <c r="V236" s="25"/>
      <c r="AA236" s="25"/>
      <c r="AF236" s="25"/>
      <c r="AG236" s="25"/>
      <c r="AH236" s="25"/>
      <c r="AI236" s="25"/>
      <c r="AJ236" s="25"/>
      <c r="BJ236" s="25"/>
      <c r="ET236" s="25"/>
      <c r="FJ236" s="35"/>
    </row>
    <row r="237" spans="4:166" hidden="1">
      <c r="D237" s="25"/>
      <c r="E237" s="25"/>
      <c r="F237" s="25"/>
      <c r="G237" s="25"/>
      <c r="H237" s="25"/>
      <c r="I237" s="25"/>
      <c r="J237" s="25"/>
      <c r="K237" s="25"/>
      <c r="L237" s="25"/>
      <c r="M237" s="25"/>
      <c r="N237" s="25"/>
      <c r="O237" s="25"/>
      <c r="P237" s="25"/>
      <c r="Q237" s="25"/>
      <c r="R237" s="25"/>
      <c r="S237" s="25"/>
      <c r="T237" s="25"/>
      <c r="U237" s="25"/>
      <c r="V237" s="25"/>
      <c r="AA237" s="25"/>
      <c r="AF237" s="25"/>
      <c r="AG237" s="25"/>
      <c r="AH237" s="25"/>
      <c r="AI237" s="25"/>
      <c r="AJ237" s="25"/>
      <c r="BJ237" s="25"/>
      <c r="ET237" s="25"/>
      <c r="FJ237" s="35"/>
    </row>
    <row r="238" spans="4:166" hidden="1">
      <c r="D238" s="25"/>
      <c r="E238" s="25"/>
      <c r="F238" s="25"/>
      <c r="G238" s="25"/>
      <c r="H238" s="25"/>
      <c r="I238" s="25"/>
      <c r="J238" s="25"/>
      <c r="K238" s="25"/>
      <c r="L238" s="25"/>
      <c r="M238" s="25"/>
      <c r="N238" s="25"/>
      <c r="O238" s="25"/>
      <c r="P238" s="25"/>
      <c r="Q238" s="25"/>
      <c r="R238" s="25"/>
      <c r="S238" s="25"/>
      <c r="T238" s="25"/>
      <c r="U238" s="25"/>
      <c r="V238" s="25"/>
      <c r="AA238" s="25"/>
      <c r="AF238" s="25"/>
      <c r="AG238" s="25"/>
      <c r="AH238" s="25"/>
      <c r="AI238" s="25"/>
      <c r="AJ238" s="25"/>
      <c r="BJ238" s="25"/>
      <c r="ET238" s="25"/>
      <c r="FJ238" s="35"/>
    </row>
    <row r="239" spans="4:166" hidden="1">
      <c r="D239" s="25"/>
      <c r="E239" s="25"/>
      <c r="F239" s="25"/>
      <c r="G239" s="25"/>
      <c r="H239" s="25"/>
      <c r="I239" s="25"/>
      <c r="J239" s="25"/>
      <c r="K239" s="25"/>
      <c r="L239" s="25"/>
      <c r="M239" s="25"/>
      <c r="N239" s="25"/>
      <c r="O239" s="25"/>
      <c r="P239" s="25"/>
      <c r="Q239" s="25"/>
      <c r="R239" s="25"/>
      <c r="S239" s="25"/>
      <c r="T239" s="25"/>
      <c r="U239" s="25"/>
      <c r="V239" s="25"/>
      <c r="AA239" s="25"/>
      <c r="AF239" s="25"/>
      <c r="AG239" s="25"/>
      <c r="AH239" s="25"/>
      <c r="AI239" s="25"/>
      <c r="AJ239" s="25"/>
      <c r="BJ239" s="25"/>
      <c r="ET239" s="25"/>
      <c r="FJ239" s="35"/>
    </row>
    <row r="240" spans="4:166" hidden="1">
      <c r="D240" s="25"/>
      <c r="E240" s="25"/>
      <c r="F240" s="25"/>
      <c r="G240" s="25"/>
      <c r="H240" s="25"/>
      <c r="I240" s="25"/>
      <c r="J240" s="25"/>
      <c r="K240" s="25"/>
      <c r="L240" s="25"/>
      <c r="M240" s="25"/>
      <c r="N240" s="25"/>
      <c r="O240" s="25"/>
      <c r="P240" s="25"/>
      <c r="Q240" s="25"/>
      <c r="R240" s="25"/>
      <c r="S240" s="25"/>
      <c r="T240" s="25"/>
      <c r="U240" s="25"/>
      <c r="V240" s="25"/>
      <c r="AA240" s="25"/>
      <c r="AF240" s="25"/>
      <c r="AG240" s="25"/>
      <c r="AH240" s="25"/>
      <c r="AI240" s="25"/>
      <c r="AJ240" s="25"/>
      <c r="BJ240" s="25"/>
      <c r="ET240" s="25"/>
      <c r="FJ240" s="35"/>
    </row>
    <row r="241" spans="4:166" hidden="1">
      <c r="D241" s="25"/>
      <c r="E241" s="25"/>
      <c r="F241" s="25"/>
      <c r="G241" s="25"/>
      <c r="H241" s="25"/>
      <c r="I241" s="25"/>
      <c r="J241" s="25"/>
      <c r="K241" s="25"/>
      <c r="L241" s="25"/>
      <c r="M241" s="25"/>
      <c r="N241" s="25"/>
      <c r="O241" s="25"/>
      <c r="P241" s="25"/>
      <c r="Q241" s="25"/>
      <c r="R241" s="25"/>
      <c r="S241" s="25"/>
      <c r="T241" s="25"/>
      <c r="U241" s="25"/>
      <c r="V241" s="25"/>
      <c r="AA241" s="25"/>
      <c r="AF241" s="25"/>
      <c r="AG241" s="25"/>
      <c r="AH241" s="25"/>
      <c r="AI241" s="25"/>
      <c r="AJ241" s="25"/>
      <c r="BJ241" s="25"/>
      <c r="ET241" s="25"/>
      <c r="FJ241" s="35"/>
    </row>
    <row r="242" spans="4:166" hidden="1">
      <c r="D242" s="25"/>
      <c r="E242" s="25"/>
      <c r="F242" s="25"/>
      <c r="G242" s="25"/>
      <c r="H242" s="25"/>
      <c r="I242" s="25"/>
      <c r="J242" s="25"/>
      <c r="K242" s="25"/>
      <c r="L242" s="25"/>
      <c r="M242" s="25"/>
      <c r="N242" s="25"/>
      <c r="O242" s="25"/>
      <c r="P242" s="25"/>
      <c r="Q242" s="25"/>
      <c r="R242" s="25"/>
      <c r="S242" s="25"/>
      <c r="T242" s="25"/>
      <c r="U242" s="25"/>
      <c r="V242" s="25"/>
      <c r="AA242" s="25"/>
      <c r="AF242" s="25"/>
      <c r="AG242" s="25"/>
      <c r="AH242" s="25"/>
      <c r="AI242" s="25"/>
      <c r="AJ242" s="25"/>
      <c r="BJ242" s="25"/>
      <c r="ET242" s="25"/>
      <c r="FJ242" s="35"/>
    </row>
    <row r="243" spans="4:166" hidden="1">
      <c r="D243" s="25"/>
      <c r="E243" s="25"/>
      <c r="F243" s="25"/>
      <c r="G243" s="25"/>
      <c r="H243" s="25"/>
      <c r="I243" s="25"/>
      <c r="J243" s="25"/>
      <c r="K243" s="25"/>
      <c r="L243" s="25"/>
      <c r="M243" s="25"/>
      <c r="N243" s="25"/>
      <c r="O243" s="25"/>
      <c r="P243" s="25"/>
      <c r="Q243" s="25"/>
      <c r="R243" s="25"/>
      <c r="S243" s="25"/>
      <c r="T243" s="25"/>
      <c r="U243" s="25"/>
      <c r="V243" s="25"/>
      <c r="AA243" s="25"/>
      <c r="AF243" s="25"/>
      <c r="AG243" s="25"/>
      <c r="AH243" s="25"/>
      <c r="AI243" s="25"/>
      <c r="AJ243" s="25"/>
      <c r="BJ243" s="25"/>
      <c r="ET243" s="25"/>
      <c r="FJ243" s="35"/>
    </row>
    <row r="244" spans="4:166" hidden="1">
      <c r="D244" s="25"/>
      <c r="E244" s="25"/>
      <c r="F244" s="25"/>
      <c r="G244" s="25"/>
      <c r="H244" s="25"/>
      <c r="I244" s="25"/>
      <c r="J244" s="25"/>
      <c r="K244" s="25"/>
      <c r="L244" s="25"/>
      <c r="M244" s="25"/>
      <c r="N244" s="25"/>
      <c r="O244" s="25"/>
      <c r="P244" s="25"/>
      <c r="Q244" s="25"/>
      <c r="R244" s="25"/>
      <c r="S244" s="25"/>
      <c r="T244" s="25"/>
      <c r="U244" s="25"/>
      <c r="V244" s="25"/>
      <c r="AA244" s="25"/>
      <c r="AF244" s="25"/>
      <c r="AG244" s="25"/>
      <c r="AH244" s="25"/>
      <c r="AI244" s="25"/>
      <c r="AJ244" s="25"/>
      <c r="BJ244" s="25"/>
      <c r="ET244" s="25"/>
      <c r="FJ244" s="35"/>
    </row>
    <row r="245" spans="4:166" hidden="1">
      <c r="D245" s="25"/>
      <c r="E245" s="25"/>
      <c r="F245" s="25"/>
      <c r="G245" s="25"/>
      <c r="H245" s="25"/>
      <c r="I245" s="25"/>
      <c r="J245" s="25"/>
      <c r="K245" s="25"/>
      <c r="L245" s="25"/>
      <c r="M245" s="25"/>
      <c r="N245" s="25"/>
      <c r="O245" s="25"/>
      <c r="P245" s="25"/>
      <c r="Q245" s="25"/>
      <c r="R245" s="25"/>
      <c r="S245" s="25"/>
      <c r="T245" s="25"/>
      <c r="U245" s="25"/>
      <c r="V245" s="25"/>
      <c r="AA245" s="25"/>
      <c r="AF245" s="25"/>
      <c r="AG245" s="25"/>
      <c r="AH245" s="25"/>
      <c r="AI245" s="25"/>
      <c r="AJ245" s="25"/>
      <c r="BJ245" s="25"/>
      <c r="ET245" s="25"/>
      <c r="FJ245" s="35"/>
    </row>
    <row r="246" spans="4:166" hidden="1">
      <c r="D246" s="25"/>
      <c r="E246" s="25"/>
      <c r="F246" s="25"/>
      <c r="G246" s="25"/>
      <c r="H246" s="25"/>
      <c r="I246" s="25"/>
      <c r="J246" s="25"/>
      <c r="K246" s="25"/>
      <c r="L246" s="25"/>
      <c r="M246" s="25"/>
      <c r="N246" s="25"/>
      <c r="O246" s="25"/>
      <c r="P246" s="25"/>
      <c r="Q246" s="25"/>
      <c r="R246" s="25"/>
      <c r="S246" s="25"/>
      <c r="T246" s="25"/>
      <c r="U246" s="25"/>
      <c r="V246" s="25"/>
      <c r="AA246" s="25"/>
      <c r="AF246" s="25"/>
      <c r="AG246" s="25"/>
      <c r="AH246" s="25"/>
      <c r="AI246" s="25"/>
      <c r="AJ246" s="25"/>
      <c r="BJ246" s="25"/>
      <c r="ET246" s="25"/>
      <c r="FJ246" s="35"/>
    </row>
    <row r="247" spans="4:166" hidden="1">
      <c r="D247" s="25"/>
      <c r="E247" s="25"/>
      <c r="F247" s="25"/>
      <c r="G247" s="25"/>
      <c r="H247" s="25"/>
      <c r="I247" s="25"/>
      <c r="J247" s="25"/>
      <c r="K247" s="25"/>
      <c r="L247" s="25"/>
      <c r="M247" s="25"/>
      <c r="N247" s="25"/>
      <c r="O247" s="25"/>
      <c r="P247" s="25"/>
      <c r="Q247" s="25"/>
      <c r="R247" s="25"/>
      <c r="S247" s="25"/>
      <c r="T247" s="25"/>
      <c r="U247" s="25"/>
      <c r="V247" s="25"/>
      <c r="AA247" s="25"/>
      <c r="AF247" s="25"/>
      <c r="AG247" s="25"/>
      <c r="AH247" s="25"/>
      <c r="AI247" s="25"/>
      <c r="AJ247" s="25"/>
      <c r="BJ247" s="25"/>
      <c r="ET247" s="25"/>
      <c r="FJ247" s="35"/>
    </row>
    <row r="248" spans="4:166" hidden="1">
      <c r="D248" s="25"/>
      <c r="E248" s="25"/>
      <c r="F248" s="25"/>
      <c r="G248" s="25"/>
      <c r="H248" s="25"/>
      <c r="I248" s="25"/>
      <c r="J248" s="25"/>
      <c r="K248" s="25"/>
      <c r="L248" s="25"/>
      <c r="M248" s="25"/>
      <c r="N248" s="25"/>
      <c r="O248" s="25"/>
      <c r="P248" s="25"/>
      <c r="Q248" s="25"/>
      <c r="R248" s="25"/>
      <c r="S248" s="25"/>
      <c r="T248" s="25"/>
      <c r="U248" s="25"/>
      <c r="V248" s="25"/>
      <c r="AA248" s="25"/>
      <c r="AF248" s="25"/>
      <c r="AG248" s="25"/>
      <c r="AH248" s="25"/>
      <c r="AI248" s="25"/>
      <c r="AJ248" s="25"/>
      <c r="BJ248" s="25"/>
      <c r="ET248" s="25"/>
      <c r="FJ248" s="35"/>
    </row>
    <row r="249" spans="4:166" hidden="1">
      <c r="D249" s="25"/>
      <c r="E249" s="25"/>
      <c r="F249" s="25"/>
      <c r="G249" s="25"/>
      <c r="H249" s="25"/>
      <c r="I249" s="25"/>
      <c r="J249" s="25"/>
      <c r="K249" s="25"/>
      <c r="L249" s="25"/>
      <c r="M249" s="25"/>
      <c r="N249" s="25"/>
      <c r="O249" s="25"/>
      <c r="P249" s="25"/>
      <c r="Q249" s="25"/>
      <c r="R249" s="25"/>
      <c r="S249" s="25"/>
      <c r="T249" s="25"/>
      <c r="U249" s="25"/>
      <c r="V249" s="25"/>
      <c r="AA249" s="25"/>
      <c r="AF249" s="25"/>
      <c r="AG249" s="25"/>
      <c r="AH249" s="25"/>
      <c r="AI249" s="25"/>
      <c r="AJ249" s="25"/>
      <c r="BJ249" s="25"/>
      <c r="ET249" s="25"/>
      <c r="FJ249" s="35"/>
    </row>
    <row r="250" spans="4:166" hidden="1">
      <c r="D250" s="25"/>
      <c r="E250" s="25"/>
      <c r="F250" s="25"/>
      <c r="G250" s="25"/>
      <c r="H250" s="25"/>
      <c r="I250" s="25"/>
      <c r="J250" s="25"/>
      <c r="K250" s="25"/>
      <c r="L250" s="25"/>
      <c r="M250" s="25"/>
      <c r="N250" s="25"/>
      <c r="O250" s="25"/>
      <c r="P250" s="25"/>
      <c r="Q250" s="25"/>
      <c r="R250" s="25"/>
      <c r="S250" s="25"/>
      <c r="T250" s="25"/>
      <c r="U250" s="25"/>
      <c r="V250" s="25"/>
      <c r="AA250" s="25"/>
      <c r="AF250" s="25"/>
      <c r="AG250" s="25"/>
      <c r="AH250" s="25"/>
      <c r="AI250" s="25"/>
      <c r="AJ250" s="25"/>
      <c r="BJ250" s="25"/>
      <c r="ET250" s="25"/>
      <c r="FJ250" s="35"/>
    </row>
    <row r="251" spans="4:166" hidden="1">
      <c r="D251" s="25"/>
      <c r="E251" s="25"/>
      <c r="F251" s="25"/>
      <c r="G251" s="25"/>
      <c r="H251" s="25"/>
      <c r="I251" s="25"/>
      <c r="J251" s="25"/>
      <c r="K251" s="25"/>
      <c r="L251" s="25"/>
      <c r="M251" s="25"/>
      <c r="N251" s="25"/>
      <c r="O251" s="25"/>
      <c r="P251" s="25"/>
      <c r="Q251" s="25"/>
      <c r="R251" s="25"/>
      <c r="S251" s="25"/>
      <c r="T251" s="25"/>
      <c r="U251" s="25"/>
      <c r="V251" s="25"/>
      <c r="AA251" s="25"/>
      <c r="AF251" s="25"/>
      <c r="AG251" s="25"/>
      <c r="AH251" s="25"/>
      <c r="AI251" s="25"/>
      <c r="AJ251" s="25"/>
      <c r="BJ251" s="25"/>
      <c r="ET251" s="25"/>
      <c r="FJ251" s="35"/>
    </row>
    <row r="252" spans="4:166" hidden="1">
      <c r="D252" s="25"/>
      <c r="E252" s="25"/>
      <c r="F252" s="25"/>
      <c r="G252" s="25"/>
      <c r="H252" s="25"/>
      <c r="I252" s="25"/>
      <c r="J252" s="25"/>
      <c r="K252" s="25"/>
      <c r="L252" s="25"/>
      <c r="M252" s="25"/>
      <c r="N252" s="25"/>
      <c r="O252" s="25"/>
      <c r="P252" s="25"/>
      <c r="Q252" s="25"/>
      <c r="R252" s="25"/>
      <c r="S252" s="25"/>
      <c r="T252" s="25"/>
      <c r="U252" s="25"/>
      <c r="V252" s="25"/>
      <c r="AA252" s="25"/>
      <c r="AF252" s="25"/>
      <c r="AG252" s="25"/>
      <c r="AH252" s="25"/>
      <c r="AI252" s="25"/>
      <c r="AJ252" s="25"/>
      <c r="BJ252" s="25"/>
      <c r="ET252" s="25"/>
      <c r="FJ252" s="35"/>
    </row>
    <row r="253" spans="4:166" hidden="1">
      <c r="FJ253" s="35"/>
    </row>
    <row r="254" spans="4:166" hidden="1">
      <c r="FJ254" s="35"/>
    </row>
    <row r="255" spans="4:166">
      <c r="FJ255" s="35"/>
    </row>
    <row r="256" spans="4:166"/>
    <row r="257" spans="4:150">
      <c r="D257" s="25"/>
      <c r="E257" s="25"/>
      <c r="F257" s="25"/>
      <c r="G257" s="25"/>
      <c r="H257" s="25"/>
      <c r="I257" s="25"/>
      <c r="J257" s="25"/>
      <c r="K257" s="25"/>
      <c r="L257" s="25"/>
      <c r="M257" s="25"/>
      <c r="N257" s="25"/>
      <c r="O257" s="25"/>
      <c r="P257" s="25"/>
      <c r="Q257" s="25"/>
      <c r="R257" s="25"/>
      <c r="S257" s="25"/>
      <c r="T257" s="25"/>
      <c r="U257" s="25"/>
      <c r="V257" s="25"/>
      <c r="AA257" s="25"/>
      <c r="AF257" s="25"/>
      <c r="AG257" s="25"/>
      <c r="AH257" s="25"/>
      <c r="AI257" s="25"/>
      <c r="AJ257" s="25"/>
      <c r="BJ257" s="25"/>
      <c r="ET257" s="25"/>
    </row>
    <row r="258" spans="4:150">
      <c r="D258" s="25"/>
      <c r="E258" s="25"/>
      <c r="F258" s="25"/>
      <c r="G258" s="25"/>
      <c r="H258" s="25"/>
      <c r="I258" s="25"/>
      <c r="J258" s="25"/>
      <c r="K258" s="25"/>
      <c r="L258" s="25"/>
      <c r="M258" s="25"/>
      <c r="N258" s="25"/>
      <c r="O258" s="25"/>
      <c r="P258" s="25"/>
      <c r="Q258" s="25"/>
      <c r="R258" s="25"/>
      <c r="S258" s="25"/>
      <c r="T258" s="25"/>
      <c r="U258" s="25"/>
      <c r="V258" s="25"/>
      <c r="AA258" s="25"/>
      <c r="AF258" s="25"/>
      <c r="AG258" s="25"/>
      <c r="AH258" s="25"/>
      <c r="AI258" s="25"/>
      <c r="AJ258" s="25"/>
      <c r="BJ258" s="25"/>
      <c r="ET258" s="25"/>
    </row>
    <row r="259" spans="4:150">
      <c r="D259" s="25"/>
      <c r="E259" s="25"/>
      <c r="F259" s="25"/>
      <c r="G259" s="25"/>
      <c r="H259" s="25"/>
      <c r="I259" s="25"/>
      <c r="J259" s="25"/>
      <c r="K259" s="25"/>
      <c r="L259" s="25"/>
      <c r="M259" s="25"/>
      <c r="N259" s="25"/>
      <c r="O259" s="25"/>
      <c r="P259" s="25"/>
      <c r="Q259" s="25"/>
      <c r="R259" s="25"/>
      <c r="S259" s="25"/>
      <c r="T259" s="25"/>
      <c r="U259" s="25"/>
      <c r="V259" s="25"/>
      <c r="AA259" s="25"/>
      <c r="AF259" s="25"/>
      <c r="AG259" s="25"/>
      <c r="AH259" s="25"/>
      <c r="AI259" s="25"/>
      <c r="AJ259" s="25"/>
      <c r="BJ259" s="25"/>
      <c r="ET259" s="25"/>
    </row>
    <row r="260" spans="4:150">
      <c r="D260" s="25"/>
      <c r="E260" s="25"/>
      <c r="F260" s="25"/>
      <c r="G260" s="25"/>
      <c r="H260" s="25"/>
      <c r="I260" s="25"/>
      <c r="J260" s="25"/>
      <c r="K260" s="25"/>
      <c r="L260" s="25"/>
      <c r="M260" s="25"/>
      <c r="N260" s="25"/>
      <c r="O260" s="25"/>
      <c r="P260" s="25"/>
      <c r="Q260" s="25"/>
      <c r="R260" s="25"/>
      <c r="S260" s="25"/>
      <c r="T260" s="25"/>
      <c r="U260" s="25"/>
      <c r="V260" s="25"/>
      <c r="AA260" s="25"/>
      <c r="AF260" s="25"/>
      <c r="AG260" s="25"/>
      <c r="AH260" s="25"/>
      <c r="AI260" s="25"/>
      <c r="AJ260" s="25"/>
      <c r="BJ260" s="25"/>
      <c r="ET260" s="25"/>
    </row>
    <row r="261" spans="4:150">
      <c r="D261" s="25"/>
      <c r="E261" s="25"/>
      <c r="F261" s="25"/>
      <c r="G261" s="25"/>
      <c r="H261" s="25"/>
      <c r="I261" s="25"/>
      <c r="J261" s="25"/>
      <c r="K261" s="25"/>
      <c r="L261" s="25"/>
      <c r="M261" s="25"/>
      <c r="N261" s="25"/>
      <c r="O261" s="25"/>
      <c r="P261" s="25"/>
      <c r="Q261" s="25"/>
      <c r="R261" s="25"/>
      <c r="S261" s="25"/>
      <c r="T261" s="25"/>
      <c r="U261" s="25"/>
      <c r="V261" s="25"/>
      <c r="AA261" s="25"/>
      <c r="AF261" s="25"/>
      <c r="AG261" s="25"/>
      <c r="AH261" s="25"/>
      <c r="AI261" s="25"/>
      <c r="AJ261" s="25"/>
      <c r="BJ261" s="25"/>
      <c r="ET261" s="25"/>
    </row>
    <row r="262" spans="4:150">
      <c r="D262" s="25"/>
      <c r="E262" s="25"/>
      <c r="F262" s="25"/>
      <c r="G262" s="25"/>
      <c r="H262" s="25"/>
      <c r="I262" s="25"/>
      <c r="J262" s="25"/>
      <c r="K262" s="25"/>
      <c r="L262" s="25"/>
      <c r="M262" s="25"/>
      <c r="N262" s="25"/>
      <c r="O262" s="25"/>
      <c r="P262" s="25"/>
      <c r="Q262" s="25"/>
      <c r="R262" s="25"/>
      <c r="S262" s="25"/>
      <c r="T262" s="25"/>
      <c r="U262" s="25"/>
      <c r="V262" s="25"/>
      <c r="AA262" s="25"/>
      <c r="AF262" s="25"/>
      <c r="AG262" s="25"/>
      <c r="AH262" s="25"/>
      <c r="AI262" s="25"/>
      <c r="AJ262" s="25"/>
      <c r="BJ262" s="25"/>
      <c r="ET262" s="25"/>
    </row>
    <row r="263" spans="4:150">
      <c r="D263" s="25"/>
      <c r="E263" s="25"/>
      <c r="F263" s="25"/>
      <c r="G263" s="25"/>
      <c r="H263" s="25"/>
      <c r="I263" s="25"/>
      <c r="J263" s="25"/>
      <c r="K263" s="25"/>
      <c r="L263" s="25"/>
      <c r="M263" s="25"/>
      <c r="N263" s="25"/>
      <c r="O263" s="25"/>
      <c r="P263" s="25"/>
      <c r="Q263" s="25"/>
      <c r="R263" s="25"/>
      <c r="S263" s="25"/>
      <c r="T263" s="25"/>
      <c r="U263" s="25"/>
      <c r="V263" s="25"/>
      <c r="AA263" s="25"/>
      <c r="AF263" s="25"/>
      <c r="AG263" s="25"/>
      <c r="AH263" s="25"/>
      <c r="AI263" s="25"/>
      <c r="AJ263" s="25"/>
      <c r="BJ263" s="25"/>
      <c r="ET263" s="25"/>
    </row>
    <row r="264" spans="4:150">
      <c r="D264" s="25"/>
      <c r="E264" s="25"/>
      <c r="F264" s="25"/>
      <c r="G264" s="25"/>
      <c r="H264" s="25"/>
      <c r="I264" s="25"/>
      <c r="J264" s="25"/>
      <c r="K264" s="25"/>
      <c r="L264" s="25"/>
      <c r="M264" s="25"/>
      <c r="N264" s="25"/>
      <c r="O264" s="25"/>
      <c r="P264" s="25"/>
      <c r="Q264" s="25"/>
      <c r="R264" s="25"/>
      <c r="S264" s="25"/>
      <c r="T264" s="25"/>
      <c r="U264" s="25"/>
      <c r="V264" s="25"/>
      <c r="AA264" s="25"/>
      <c r="AF264" s="25"/>
      <c r="AG264" s="25"/>
      <c r="AH264" s="25"/>
      <c r="AI264" s="25"/>
      <c r="AJ264" s="25"/>
      <c r="BJ264" s="25"/>
      <c r="ET264" s="25"/>
    </row>
    <row r="265" spans="4:150">
      <c r="D265" s="25"/>
      <c r="E265" s="25"/>
      <c r="F265" s="25"/>
      <c r="G265" s="25"/>
      <c r="H265" s="25"/>
      <c r="I265" s="25"/>
      <c r="J265" s="25"/>
      <c r="K265" s="25"/>
      <c r="L265" s="25"/>
      <c r="M265" s="25"/>
      <c r="N265" s="25"/>
      <c r="O265" s="25"/>
      <c r="P265" s="25"/>
      <c r="Q265" s="25"/>
      <c r="R265" s="25"/>
      <c r="S265" s="25"/>
      <c r="T265" s="25"/>
      <c r="U265" s="25"/>
      <c r="V265" s="25"/>
      <c r="AA265" s="25"/>
      <c r="AF265" s="25"/>
      <c r="AG265" s="25"/>
      <c r="AH265" s="25"/>
      <c r="AI265" s="25"/>
      <c r="AJ265" s="25"/>
      <c r="BJ265" s="25"/>
      <c r="ET265" s="25"/>
    </row>
    <row r="266" spans="4:150">
      <c r="D266" s="25"/>
      <c r="E266" s="25"/>
      <c r="F266" s="25"/>
      <c r="G266" s="25"/>
      <c r="H266" s="25"/>
      <c r="I266" s="25"/>
      <c r="J266" s="25"/>
      <c r="K266" s="25"/>
      <c r="L266" s="25"/>
      <c r="M266" s="25"/>
      <c r="N266" s="25"/>
      <c r="O266" s="25"/>
      <c r="P266" s="25"/>
      <c r="Q266" s="25"/>
      <c r="R266" s="25"/>
      <c r="S266" s="25"/>
      <c r="T266" s="25"/>
      <c r="U266" s="25"/>
      <c r="V266" s="25"/>
      <c r="AA266" s="25"/>
      <c r="AF266" s="25"/>
      <c r="AG266" s="25"/>
      <c r="AH266" s="25"/>
      <c r="AI266" s="25"/>
      <c r="AJ266" s="25"/>
      <c r="BJ266" s="25"/>
      <c r="ET266" s="25"/>
    </row>
    <row r="267" spans="4:150">
      <c r="D267" s="25"/>
      <c r="E267" s="25"/>
      <c r="F267" s="25"/>
      <c r="G267" s="25"/>
      <c r="H267" s="25"/>
      <c r="I267" s="25"/>
      <c r="J267" s="25"/>
      <c r="K267" s="25"/>
      <c r="L267" s="25"/>
      <c r="M267" s="25"/>
      <c r="N267" s="25"/>
      <c r="O267" s="25"/>
      <c r="P267" s="25"/>
      <c r="Q267" s="25"/>
      <c r="R267" s="25"/>
      <c r="S267" s="25"/>
      <c r="T267" s="25"/>
      <c r="U267" s="25"/>
      <c r="V267" s="25"/>
      <c r="AA267" s="25"/>
      <c r="AF267" s="25"/>
      <c r="AG267" s="25"/>
      <c r="AH267" s="25"/>
      <c r="AI267" s="25"/>
      <c r="AJ267" s="25"/>
      <c r="BJ267" s="25"/>
      <c r="ET267" s="25"/>
    </row>
    <row r="268" spans="4:150">
      <c r="D268" s="25"/>
      <c r="E268" s="25"/>
      <c r="F268" s="25"/>
      <c r="G268" s="25"/>
      <c r="H268" s="25"/>
      <c r="I268" s="25"/>
      <c r="J268" s="25"/>
      <c r="K268" s="25"/>
      <c r="L268" s="25"/>
      <c r="M268" s="25"/>
      <c r="N268" s="25"/>
      <c r="O268" s="25"/>
      <c r="P268" s="25"/>
      <c r="Q268" s="25"/>
      <c r="R268" s="25"/>
      <c r="S268" s="25"/>
      <c r="T268" s="25"/>
      <c r="U268" s="25"/>
      <c r="V268" s="25"/>
      <c r="AA268" s="25"/>
      <c r="AF268" s="25"/>
      <c r="AG268" s="25"/>
      <c r="AH268" s="25"/>
      <c r="AI268" s="25"/>
      <c r="AJ268" s="25"/>
      <c r="BJ268" s="25"/>
      <c r="ET268" s="25"/>
    </row>
    <row r="269" spans="4:150">
      <c r="D269" s="25"/>
      <c r="E269" s="25"/>
      <c r="F269" s="25"/>
      <c r="G269" s="25"/>
      <c r="H269" s="25"/>
      <c r="I269" s="25"/>
      <c r="J269" s="25"/>
      <c r="K269" s="25"/>
      <c r="L269" s="25"/>
      <c r="M269" s="25"/>
      <c r="N269" s="25"/>
      <c r="O269" s="25"/>
      <c r="P269" s="25"/>
      <c r="Q269" s="25"/>
      <c r="R269" s="25"/>
      <c r="S269" s="25"/>
      <c r="T269" s="25"/>
      <c r="U269" s="25"/>
      <c r="V269" s="25"/>
      <c r="AA269" s="25"/>
      <c r="AF269" s="25"/>
      <c r="AG269" s="25"/>
      <c r="AH269" s="25"/>
      <c r="AI269" s="25"/>
      <c r="AJ269" s="25"/>
      <c r="BJ269" s="25"/>
      <c r="ET269" s="25"/>
    </row>
    <row r="270" spans="4:150">
      <c r="D270" s="25"/>
      <c r="E270" s="25"/>
      <c r="F270" s="25"/>
      <c r="G270" s="25"/>
      <c r="H270" s="25"/>
      <c r="I270" s="25"/>
      <c r="J270" s="25"/>
      <c r="K270" s="25"/>
      <c r="L270" s="25"/>
      <c r="M270" s="25"/>
      <c r="N270" s="25"/>
      <c r="O270" s="25"/>
      <c r="P270" s="25"/>
      <c r="Q270" s="25"/>
      <c r="R270" s="25"/>
      <c r="S270" s="25"/>
      <c r="T270" s="25"/>
      <c r="U270" s="25"/>
      <c r="V270" s="25"/>
      <c r="AA270" s="25"/>
      <c r="AF270" s="25"/>
      <c r="AG270" s="25"/>
      <c r="AH270" s="25"/>
      <c r="AI270" s="25"/>
      <c r="AJ270" s="25"/>
      <c r="BJ270" s="25"/>
      <c r="ET270" s="25"/>
    </row>
    <row r="271" spans="4:150">
      <c r="D271" s="25"/>
      <c r="E271" s="25"/>
      <c r="F271" s="25"/>
      <c r="G271" s="25"/>
      <c r="H271" s="25"/>
      <c r="I271" s="25"/>
      <c r="J271" s="25"/>
      <c r="K271" s="25"/>
      <c r="L271" s="25"/>
      <c r="M271" s="25"/>
      <c r="N271" s="25"/>
      <c r="O271" s="25"/>
      <c r="P271" s="25"/>
      <c r="Q271" s="25"/>
      <c r="R271" s="25"/>
      <c r="S271" s="25"/>
      <c r="T271" s="25"/>
      <c r="U271" s="25"/>
      <c r="V271" s="25"/>
      <c r="AA271" s="25"/>
      <c r="AF271" s="25"/>
      <c r="AG271" s="25"/>
      <c r="AH271" s="25"/>
      <c r="AI271" s="25"/>
      <c r="AJ271" s="25"/>
      <c r="BJ271" s="25"/>
      <c r="ET271" s="25"/>
    </row>
    <row r="272" spans="4:150">
      <c r="D272" s="25"/>
      <c r="E272" s="25"/>
      <c r="F272" s="25"/>
      <c r="G272" s="25"/>
      <c r="H272" s="25"/>
      <c r="I272" s="25"/>
      <c r="J272" s="25"/>
      <c r="K272" s="25"/>
      <c r="L272" s="25"/>
      <c r="M272" s="25"/>
      <c r="N272" s="25"/>
      <c r="O272" s="25"/>
      <c r="P272" s="25"/>
      <c r="Q272" s="25"/>
      <c r="R272" s="25"/>
      <c r="S272" s="25"/>
      <c r="T272" s="25"/>
      <c r="U272" s="25"/>
      <c r="V272" s="25"/>
      <c r="AA272" s="25"/>
      <c r="AF272" s="25"/>
      <c r="AG272" s="25"/>
      <c r="AH272" s="25"/>
      <c r="AI272" s="25"/>
      <c r="AJ272" s="25"/>
      <c r="BJ272" s="25"/>
      <c r="ET272" s="25"/>
    </row>
    <row r="273" spans="4:150">
      <c r="D273" s="25"/>
      <c r="E273" s="25"/>
      <c r="F273" s="25"/>
      <c r="G273" s="25"/>
      <c r="H273" s="25"/>
      <c r="I273" s="25"/>
      <c r="J273" s="25"/>
      <c r="K273" s="25"/>
      <c r="L273" s="25"/>
      <c r="M273" s="25"/>
      <c r="N273" s="25"/>
      <c r="O273" s="25"/>
      <c r="P273" s="25"/>
      <c r="Q273" s="25"/>
      <c r="R273" s="25"/>
      <c r="S273" s="25"/>
      <c r="T273" s="25"/>
      <c r="U273" s="25"/>
      <c r="V273" s="25"/>
      <c r="AA273" s="25"/>
      <c r="AF273" s="25"/>
      <c r="AG273" s="25"/>
      <c r="AH273" s="25"/>
      <c r="AI273" s="25"/>
      <c r="AJ273" s="25"/>
      <c r="BJ273" s="25"/>
      <c r="ET273" s="25"/>
    </row>
    <row r="274" spans="4:150">
      <c r="D274" s="25"/>
      <c r="E274" s="25"/>
      <c r="F274" s="25"/>
      <c r="G274" s="25"/>
      <c r="H274" s="25"/>
      <c r="I274" s="25"/>
      <c r="J274" s="25"/>
      <c r="K274" s="25"/>
      <c r="L274" s="25"/>
      <c r="M274" s="25"/>
      <c r="N274" s="25"/>
      <c r="O274" s="25"/>
      <c r="P274" s="25"/>
      <c r="Q274" s="25"/>
      <c r="R274" s="25"/>
      <c r="S274" s="25"/>
      <c r="T274" s="25"/>
      <c r="U274" s="25"/>
      <c r="V274" s="25"/>
      <c r="AA274" s="25"/>
      <c r="AF274" s="25"/>
      <c r="AG274" s="25"/>
      <c r="AH274" s="25"/>
      <c r="AI274" s="25"/>
      <c r="AJ274" s="25"/>
      <c r="BJ274" s="25"/>
      <c r="ET274" s="25"/>
    </row>
    <row r="275" spans="4:150">
      <c r="D275" s="25"/>
      <c r="E275" s="25"/>
      <c r="F275" s="25"/>
      <c r="G275" s="25"/>
      <c r="H275" s="25"/>
      <c r="I275" s="25"/>
      <c r="J275" s="25"/>
      <c r="K275" s="25"/>
      <c r="L275" s="25"/>
      <c r="M275" s="25"/>
      <c r="N275" s="25"/>
      <c r="O275" s="25"/>
      <c r="P275" s="25"/>
      <c r="Q275" s="25"/>
      <c r="R275" s="25"/>
      <c r="S275" s="25"/>
      <c r="T275" s="25"/>
      <c r="U275" s="25"/>
      <c r="V275" s="25"/>
      <c r="AA275" s="25"/>
      <c r="AF275" s="25"/>
      <c r="AG275" s="25"/>
      <c r="AH275" s="25"/>
      <c r="AI275" s="25"/>
      <c r="AJ275" s="25"/>
      <c r="BJ275" s="25"/>
      <c r="ET275" s="25"/>
    </row>
    <row r="276" spans="4:150">
      <c r="D276" s="25"/>
      <c r="E276" s="25"/>
      <c r="F276" s="25"/>
      <c r="G276" s="25"/>
      <c r="H276" s="25"/>
      <c r="I276" s="25"/>
      <c r="J276" s="25"/>
      <c r="K276" s="25"/>
      <c r="L276" s="25"/>
      <c r="M276" s="25"/>
      <c r="N276" s="25"/>
      <c r="O276" s="25"/>
      <c r="P276" s="25"/>
      <c r="Q276" s="25"/>
      <c r="R276" s="25"/>
      <c r="S276" s="25"/>
      <c r="T276" s="25"/>
      <c r="U276" s="25"/>
      <c r="V276" s="25"/>
      <c r="AA276" s="25"/>
      <c r="AF276" s="25"/>
      <c r="AG276" s="25"/>
      <c r="AH276" s="25"/>
      <c r="AI276" s="25"/>
      <c r="AJ276" s="25"/>
      <c r="BJ276" s="25"/>
      <c r="ET276" s="25"/>
    </row>
    <row r="277" spans="4:150">
      <c r="D277" s="25"/>
      <c r="E277" s="25"/>
      <c r="F277" s="25"/>
      <c r="G277" s="25"/>
      <c r="H277" s="25"/>
      <c r="I277" s="25"/>
      <c r="J277" s="25"/>
      <c r="K277" s="25"/>
      <c r="L277" s="25"/>
      <c r="M277" s="25"/>
      <c r="N277" s="25"/>
      <c r="O277" s="25"/>
      <c r="P277" s="25"/>
      <c r="Q277" s="25"/>
      <c r="R277" s="25"/>
      <c r="S277" s="25"/>
      <c r="T277" s="25"/>
      <c r="U277" s="25"/>
      <c r="V277" s="25"/>
      <c r="AA277" s="25"/>
      <c r="AF277" s="25"/>
      <c r="AG277" s="25"/>
      <c r="AH277" s="25"/>
      <c r="AI277" s="25"/>
      <c r="AJ277" s="25"/>
      <c r="BJ277" s="25"/>
      <c r="ET277" s="25"/>
    </row>
    <row r="278" spans="4:150">
      <c r="D278" s="25"/>
      <c r="E278" s="25"/>
      <c r="F278" s="25"/>
      <c r="G278" s="25"/>
      <c r="H278" s="25"/>
      <c r="I278" s="25"/>
      <c r="J278" s="25"/>
      <c r="K278" s="25"/>
      <c r="L278" s="25"/>
      <c r="M278" s="25"/>
      <c r="N278" s="25"/>
      <c r="O278" s="25"/>
      <c r="P278" s="25"/>
      <c r="Q278" s="25"/>
      <c r="R278" s="25"/>
      <c r="S278" s="25"/>
      <c r="T278" s="25"/>
      <c r="U278" s="25"/>
      <c r="V278" s="25"/>
      <c r="AA278" s="25"/>
      <c r="AF278" s="25"/>
      <c r="AG278" s="25"/>
      <c r="AH278" s="25"/>
      <c r="AI278" s="25"/>
      <c r="AJ278" s="25"/>
      <c r="BJ278" s="25"/>
      <c r="ET278" s="25"/>
    </row>
    <row r="279" spans="4:150">
      <c r="D279" s="25"/>
      <c r="E279" s="25"/>
      <c r="F279" s="25"/>
      <c r="G279" s="25"/>
      <c r="H279" s="25"/>
      <c r="I279" s="25"/>
      <c r="J279" s="25"/>
      <c r="K279" s="25"/>
      <c r="L279" s="25"/>
      <c r="M279" s="25"/>
      <c r="N279" s="25"/>
      <c r="O279" s="25"/>
      <c r="P279" s="25"/>
      <c r="Q279" s="25"/>
      <c r="R279" s="25"/>
      <c r="S279" s="25"/>
      <c r="T279" s="25"/>
      <c r="U279" s="25"/>
      <c r="V279" s="25"/>
      <c r="AA279" s="25"/>
      <c r="AF279" s="25"/>
      <c r="AG279" s="25"/>
      <c r="AH279" s="25"/>
      <c r="AI279" s="25"/>
      <c r="AJ279" s="25"/>
      <c r="BJ279" s="25"/>
      <c r="ET279" s="25"/>
    </row>
    <row r="280" spans="4:150">
      <c r="D280" s="25"/>
      <c r="E280" s="25"/>
      <c r="F280" s="25"/>
      <c r="G280" s="25"/>
      <c r="H280" s="25"/>
      <c r="I280" s="25"/>
      <c r="J280" s="25"/>
      <c r="K280" s="25"/>
      <c r="L280" s="25"/>
      <c r="M280" s="25"/>
      <c r="N280" s="25"/>
      <c r="O280" s="25"/>
      <c r="P280" s="25"/>
      <c r="Q280" s="25"/>
      <c r="R280" s="25"/>
      <c r="S280" s="25"/>
      <c r="T280" s="25"/>
      <c r="U280" s="25"/>
      <c r="V280" s="25"/>
      <c r="AA280" s="25"/>
      <c r="AF280" s="25"/>
      <c r="AG280" s="25"/>
      <c r="AH280" s="25"/>
      <c r="AI280" s="25"/>
      <c r="AJ280" s="25"/>
      <c r="BJ280" s="25"/>
      <c r="ET280" s="25"/>
    </row>
    <row r="281" spans="4:150">
      <c r="D281" s="25"/>
      <c r="E281" s="25"/>
      <c r="F281" s="25"/>
      <c r="G281" s="25"/>
      <c r="H281" s="25"/>
      <c r="I281" s="25"/>
      <c r="J281" s="25"/>
      <c r="K281" s="25"/>
      <c r="L281" s="25"/>
      <c r="M281" s="25"/>
      <c r="N281" s="25"/>
      <c r="O281" s="25"/>
      <c r="P281" s="25"/>
      <c r="Q281" s="25"/>
      <c r="R281" s="25"/>
      <c r="S281" s="25"/>
      <c r="T281" s="25"/>
      <c r="U281" s="25"/>
      <c r="V281" s="25"/>
      <c r="AA281" s="25"/>
      <c r="AF281" s="25"/>
      <c r="AG281" s="25"/>
      <c r="AH281" s="25"/>
      <c r="AI281" s="25"/>
      <c r="AJ281" s="25"/>
      <c r="BJ281" s="25"/>
      <c r="ET281" s="25"/>
    </row>
    <row r="282" spans="4:150">
      <c r="D282" s="25"/>
      <c r="E282" s="25"/>
      <c r="F282" s="25"/>
      <c r="G282" s="25"/>
      <c r="H282" s="25"/>
      <c r="I282" s="25"/>
      <c r="J282" s="25"/>
      <c r="K282" s="25"/>
      <c r="L282" s="25"/>
      <c r="M282" s="25"/>
      <c r="N282" s="25"/>
      <c r="O282" s="25"/>
      <c r="P282" s="25"/>
      <c r="Q282" s="25"/>
      <c r="R282" s="25"/>
      <c r="S282" s="25"/>
      <c r="T282" s="25"/>
      <c r="U282" s="25"/>
      <c r="V282" s="25"/>
      <c r="AA282" s="25"/>
      <c r="AF282" s="25"/>
      <c r="AG282" s="25"/>
      <c r="AH282" s="25"/>
      <c r="AI282" s="25"/>
      <c r="AJ282" s="25"/>
      <c r="BJ282" s="25"/>
      <c r="ET282" s="25"/>
    </row>
    <row r="283" spans="4:150">
      <c r="D283" s="25"/>
      <c r="E283" s="25"/>
      <c r="F283" s="25"/>
      <c r="G283" s="25"/>
      <c r="H283" s="25"/>
      <c r="I283" s="25"/>
      <c r="J283" s="25"/>
      <c r="K283" s="25"/>
      <c r="L283" s="25"/>
      <c r="M283" s="25"/>
      <c r="N283" s="25"/>
      <c r="O283" s="25"/>
      <c r="P283" s="25"/>
      <c r="Q283" s="25"/>
      <c r="R283" s="25"/>
      <c r="S283" s="25"/>
      <c r="T283" s="25"/>
      <c r="U283" s="25"/>
      <c r="V283" s="25"/>
      <c r="AA283" s="25"/>
      <c r="AF283" s="25"/>
      <c r="AG283" s="25"/>
      <c r="AH283" s="25"/>
      <c r="AI283" s="25"/>
      <c r="AJ283" s="25"/>
      <c r="BJ283" s="25"/>
      <c r="ET283" s="25"/>
    </row>
    <row r="284" spans="4:150">
      <c r="D284" s="25"/>
      <c r="E284" s="25"/>
      <c r="F284" s="25"/>
      <c r="G284" s="25"/>
      <c r="H284" s="25"/>
      <c r="I284" s="25"/>
      <c r="J284" s="25"/>
      <c r="K284" s="25"/>
      <c r="L284" s="25"/>
      <c r="M284" s="25"/>
      <c r="N284" s="25"/>
      <c r="O284" s="25"/>
      <c r="P284" s="25"/>
      <c r="Q284" s="25"/>
      <c r="R284" s="25"/>
      <c r="S284" s="25"/>
      <c r="T284" s="25"/>
      <c r="U284" s="25"/>
      <c r="V284" s="25"/>
      <c r="AA284" s="25"/>
      <c r="AF284" s="25"/>
      <c r="AG284" s="25"/>
      <c r="AH284" s="25"/>
      <c r="AI284" s="25"/>
      <c r="AJ284" s="25"/>
      <c r="BJ284" s="25"/>
      <c r="ET284" s="25"/>
    </row>
    <row r="285" spans="4:150">
      <c r="D285" s="25"/>
      <c r="E285" s="25"/>
      <c r="F285" s="25"/>
      <c r="G285" s="25"/>
      <c r="H285" s="25"/>
      <c r="I285" s="25"/>
      <c r="J285" s="25"/>
      <c r="K285" s="25"/>
      <c r="L285" s="25"/>
      <c r="M285" s="25"/>
      <c r="N285" s="25"/>
      <c r="O285" s="25"/>
      <c r="P285" s="25"/>
      <c r="Q285" s="25"/>
      <c r="R285" s="25"/>
      <c r="S285" s="25"/>
      <c r="T285" s="25"/>
      <c r="U285" s="25"/>
      <c r="V285" s="25"/>
      <c r="AA285" s="25"/>
      <c r="AF285" s="25"/>
      <c r="AG285" s="25"/>
      <c r="AH285" s="25"/>
      <c r="AI285" s="25"/>
      <c r="AJ285" s="25"/>
      <c r="BJ285" s="25"/>
      <c r="ET285" s="25"/>
    </row>
    <row r="286" spans="4:150">
      <c r="D286" s="25"/>
      <c r="E286" s="25"/>
      <c r="F286" s="25"/>
      <c r="G286" s="25"/>
      <c r="H286" s="25"/>
      <c r="I286" s="25"/>
      <c r="J286" s="25"/>
      <c r="K286" s="25"/>
      <c r="L286" s="25"/>
      <c r="M286" s="25"/>
      <c r="N286" s="25"/>
      <c r="O286" s="25"/>
      <c r="P286" s="25"/>
      <c r="Q286" s="25"/>
      <c r="R286" s="25"/>
      <c r="S286" s="25"/>
      <c r="T286" s="25"/>
      <c r="U286" s="25"/>
      <c r="V286" s="25"/>
      <c r="AA286" s="25"/>
      <c r="AF286" s="25"/>
      <c r="AG286" s="25"/>
      <c r="AH286" s="25"/>
      <c r="AI286" s="25"/>
      <c r="AJ286" s="25"/>
      <c r="BJ286" s="25"/>
      <c r="ET286" s="25"/>
    </row>
    <row r="287" spans="4:150">
      <c r="D287" s="25"/>
      <c r="E287" s="25"/>
      <c r="F287" s="25"/>
      <c r="G287" s="25"/>
      <c r="H287" s="25"/>
      <c r="I287" s="25"/>
      <c r="J287" s="25"/>
      <c r="K287" s="25"/>
      <c r="L287" s="25"/>
      <c r="M287" s="25"/>
      <c r="N287" s="25"/>
      <c r="O287" s="25"/>
      <c r="P287" s="25"/>
      <c r="Q287" s="25"/>
      <c r="R287" s="25"/>
      <c r="S287" s="25"/>
      <c r="T287" s="25"/>
      <c r="U287" s="25"/>
      <c r="V287" s="25"/>
      <c r="AA287" s="25"/>
      <c r="AF287" s="25"/>
      <c r="AG287" s="25"/>
      <c r="AH287" s="25"/>
      <c r="AI287" s="25"/>
      <c r="AJ287" s="25"/>
      <c r="BJ287" s="25"/>
      <c r="ET287" s="25"/>
    </row>
    <row r="288" spans="4:150">
      <c r="D288" s="25"/>
      <c r="E288" s="25"/>
      <c r="F288" s="25"/>
      <c r="G288" s="25"/>
      <c r="H288" s="25"/>
      <c r="I288" s="25"/>
      <c r="J288" s="25"/>
      <c r="K288" s="25"/>
      <c r="L288" s="25"/>
      <c r="M288" s="25"/>
      <c r="N288" s="25"/>
      <c r="O288" s="25"/>
      <c r="P288" s="25"/>
      <c r="Q288" s="25"/>
      <c r="R288" s="25"/>
      <c r="S288" s="25"/>
      <c r="T288" s="25"/>
      <c r="U288" s="25"/>
      <c r="V288" s="25"/>
      <c r="AA288" s="25"/>
      <c r="AF288" s="25"/>
      <c r="AG288" s="25"/>
      <c r="AH288" s="25"/>
      <c r="AI288" s="25"/>
      <c r="AJ288" s="25"/>
      <c r="BJ288" s="25"/>
      <c r="ET288" s="25"/>
    </row>
    <row r="289" spans="4:150">
      <c r="D289" s="25"/>
      <c r="E289" s="25"/>
      <c r="F289" s="25"/>
      <c r="G289" s="25"/>
      <c r="H289" s="25"/>
      <c r="I289" s="25"/>
      <c r="J289" s="25"/>
      <c r="K289" s="25"/>
      <c r="L289" s="25"/>
      <c r="M289" s="25"/>
      <c r="N289" s="25"/>
      <c r="O289" s="25"/>
      <c r="P289" s="25"/>
      <c r="Q289" s="25"/>
      <c r="R289" s="25"/>
      <c r="S289" s="25"/>
      <c r="T289" s="25"/>
      <c r="U289" s="25"/>
      <c r="V289" s="25"/>
      <c r="AA289" s="25"/>
      <c r="AF289" s="25"/>
      <c r="AG289" s="25"/>
      <c r="AH289" s="25"/>
      <c r="AI289" s="25"/>
      <c r="AJ289" s="25"/>
      <c r="BJ289" s="25"/>
      <c r="ET289" s="25"/>
    </row>
    <row r="290" spans="4:150">
      <c r="D290" s="25"/>
      <c r="E290" s="25"/>
      <c r="F290" s="25"/>
      <c r="G290" s="25"/>
      <c r="H290" s="25"/>
      <c r="I290" s="25"/>
      <c r="J290" s="25"/>
      <c r="K290" s="25"/>
      <c r="L290" s="25"/>
      <c r="M290" s="25"/>
      <c r="N290" s="25"/>
      <c r="O290" s="25"/>
      <c r="P290" s="25"/>
      <c r="Q290" s="25"/>
      <c r="R290" s="25"/>
      <c r="S290" s="25"/>
      <c r="T290" s="25"/>
      <c r="U290" s="25"/>
      <c r="V290" s="25"/>
      <c r="AA290" s="25"/>
      <c r="AF290" s="25"/>
      <c r="AG290" s="25"/>
      <c r="AH290" s="25"/>
      <c r="AI290" s="25"/>
      <c r="AJ290" s="25"/>
      <c r="BJ290" s="25"/>
      <c r="ET290" s="25"/>
    </row>
    <row r="291" spans="4:150">
      <c r="D291" s="25"/>
      <c r="E291" s="25"/>
      <c r="F291" s="25"/>
      <c r="G291" s="25"/>
      <c r="H291" s="25"/>
      <c r="I291" s="25"/>
      <c r="J291" s="25"/>
      <c r="K291" s="25"/>
      <c r="L291" s="25"/>
      <c r="M291" s="25"/>
      <c r="N291" s="25"/>
      <c r="O291" s="25"/>
      <c r="P291" s="25"/>
      <c r="Q291" s="25"/>
      <c r="R291" s="25"/>
      <c r="S291" s="25"/>
      <c r="T291" s="25"/>
      <c r="U291" s="25"/>
      <c r="V291" s="25"/>
      <c r="AA291" s="25"/>
      <c r="AF291" s="25"/>
      <c r="AG291" s="25"/>
      <c r="AH291" s="25"/>
      <c r="AI291" s="25"/>
      <c r="AJ291" s="25"/>
      <c r="BJ291" s="25"/>
      <c r="ET291" s="25"/>
    </row>
    <row r="292" spans="4:150">
      <c r="D292" s="25"/>
      <c r="E292" s="25"/>
      <c r="F292" s="25"/>
      <c r="G292" s="25"/>
      <c r="H292" s="25"/>
      <c r="I292" s="25"/>
      <c r="J292" s="25"/>
      <c r="K292" s="25"/>
      <c r="L292" s="25"/>
      <c r="M292" s="25"/>
      <c r="N292" s="25"/>
      <c r="O292" s="25"/>
      <c r="P292" s="25"/>
      <c r="Q292" s="25"/>
      <c r="R292" s="25"/>
      <c r="S292" s="25"/>
      <c r="T292" s="25"/>
      <c r="U292" s="25"/>
      <c r="V292" s="25"/>
      <c r="AA292" s="25"/>
      <c r="AF292" s="25"/>
      <c r="AG292" s="25"/>
      <c r="AH292" s="25"/>
      <c r="AI292" s="25"/>
      <c r="AJ292" s="25"/>
      <c r="BJ292" s="25"/>
      <c r="ET292" s="25"/>
    </row>
    <row r="293" spans="4:150">
      <c r="D293" s="25"/>
      <c r="E293" s="25"/>
      <c r="F293" s="25"/>
      <c r="G293" s="25"/>
      <c r="H293" s="25"/>
      <c r="I293" s="25"/>
      <c r="J293" s="25"/>
      <c r="K293" s="25"/>
      <c r="L293" s="25"/>
      <c r="M293" s="25"/>
      <c r="N293" s="25"/>
      <c r="O293" s="25"/>
      <c r="P293" s="25"/>
      <c r="Q293" s="25"/>
      <c r="R293" s="25"/>
      <c r="S293" s="25"/>
      <c r="T293" s="25"/>
      <c r="U293" s="25"/>
      <c r="V293" s="25"/>
      <c r="AA293" s="25"/>
      <c r="AF293" s="25"/>
      <c r="AG293" s="25"/>
      <c r="AH293" s="25"/>
      <c r="AI293" s="25"/>
      <c r="AJ293" s="25"/>
      <c r="BJ293" s="25"/>
      <c r="ET293" s="25"/>
    </row>
    <row r="294" spans="4:150">
      <c r="D294" s="25"/>
      <c r="E294" s="25"/>
      <c r="F294" s="25"/>
      <c r="G294" s="25"/>
      <c r="H294" s="25"/>
      <c r="I294" s="25"/>
      <c r="J294" s="25"/>
      <c r="K294" s="25"/>
      <c r="L294" s="25"/>
      <c r="M294" s="25"/>
      <c r="N294" s="25"/>
      <c r="O294" s="25"/>
      <c r="P294" s="25"/>
      <c r="Q294" s="25"/>
      <c r="R294" s="25"/>
      <c r="S294" s="25"/>
      <c r="T294" s="25"/>
      <c r="U294" s="25"/>
      <c r="V294" s="25"/>
      <c r="AA294" s="25"/>
      <c r="AF294" s="25"/>
      <c r="AG294" s="25"/>
      <c r="AH294" s="25"/>
      <c r="AI294" s="25"/>
      <c r="AJ294" s="25"/>
      <c r="BJ294" s="25"/>
      <c r="ET294" s="25"/>
    </row>
    <row r="295" spans="4:150">
      <c r="D295" s="25"/>
      <c r="E295" s="25"/>
      <c r="F295" s="25"/>
      <c r="G295" s="25"/>
      <c r="H295" s="25"/>
      <c r="I295" s="25"/>
      <c r="J295" s="25"/>
      <c r="K295" s="25"/>
      <c r="L295" s="25"/>
      <c r="M295" s="25"/>
      <c r="N295" s="25"/>
      <c r="O295" s="25"/>
      <c r="P295" s="25"/>
      <c r="Q295" s="25"/>
      <c r="R295" s="25"/>
      <c r="S295" s="25"/>
      <c r="T295" s="25"/>
      <c r="U295" s="25"/>
      <c r="V295" s="25"/>
      <c r="AA295" s="25"/>
      <c r="AF295" s="25"/>
      <c r="AG295" s="25"/>
      <c r="AH295" s="25"/>
      <c r="AI295" s="25"/>
      <c r="AJ295" s="25"/>
      <c r="BJ295" s="25"/>
      <c r="ET295" s="25"/>
    </row>
    <row r="296" spans="4:150"/>
    <row r="297" spans="4:150"/>
    <row r="298" spans="4:150"/>
    <row r="299" spans="4:150"/>
    <row r="300" spans="4:150"/>
    <row r="301" spans="4:150"/>
    <row r="302" spans="4:150"/>
    <row r="303" spans="4:150"/>
  </sheetData>
  <sheetProtection algorithmName="SHA-512" hashValue="XKeaIi1sdyvGPzTBobZDEBDCrUqnW37GRpGcLZCATZ7rOOupOvPJJQFfBdIhGK4Eg39SdwcYFVKhI+t+KZhOgg==" saltValue="SCWk1LEXkZLtU4OFXDpA3w==" spinCount="100000" sheet="1"/>
  <pageMargins left="0.75" right="0.75" top="1" bottom="1" header="0.5" footer="0.5"/>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CL39"/>
  <sheetViews>
    <sheetView showGridLines="0" showRowColHeaders="0" tabSelected="1" zoomScaleNormal="100" workbookViewId="0"/>
  </sheetViews>
  <sheetFormatPr baseColWidth="10" defaultColWidth="0" defaultRowHeight="0" customHeight="1" zeroHeight="1"/>
  <cols>
    <col min="1" max="1" width="3.83203125" style="8" customWidth="1"/>
    <col min="2" max="10" width="12.83203125" style="8" customWidth="1"/>
    <col min="11" max="11" width="12.83203125" style="9" customWidth="1"/>
    <col min="12" max="16" width="12.83203125" style="8" customWidth="1"/>
    <col min="17" max="17" width="25.33203125" style="8" customWidth="1"/>
    <col min="18" max="18" width="5.83203125" style="8" customWidth="1"/>
    <col min="19" max="19" width="8.83203125" style="10" hidden="1" customWidth="1"/>
    <col min="20" max="90" width="0" style="8" hidden="1" customWidth="1"/>
    <col min="91" max="16384" width="8.83203125" style="8" hidden="1"/>
  </cols>
  <sheetData>
    <row r="1" spans="1:27" s="131" customFormat="1" ht="20" customHeight="1">
      <c r="A1" s="133"/>
      <c r="B1" s="132"/>
      <c r="C1" s="133"/>
      <c r="D1" s="133"/>
      <c r="E1" s="134"/>
      <c r="F1" s="134"/>
      <c r="G1" s="134"/>
      <c r="H1" s="134"/>
      <c r="I1" s="134"/>
      <c r="J1" s="134"/>
      <c r="K1" s="135"/>
      <c r="L1" s="135"/>
      <c r="M1" s="135"/>
      <c r="N1" s="135"/>
      <c r="O1" s="135"/>
      <c r="P1" s="135"/>
      <c r="Q1" s="136"/>
      <c r="R1" s="1"/>
    </row>
    <row r="2" spans="1:27" s="131" customFormat="1" ht="20" customHeight="1">
      <c r="A2" s="133"/>
      <c r="B2" s="599"/>
      <c r="C2" s="599"/>
      <c r="D2" s="133"/>
      <c r="E2" s="134"/>
      <c r="F2" s="598"/>
      <c r="G2" s="598"/>
      <c r="H2" s="598"/>
      <c r="I2" s="598"/>
      <c r="J2" s="598"/>
      <c r="K2" s="598"/>
      <c r="L2" s="598"/>
      <c r="M2" s="598"/>
      <c r="N2" s="135"/>
      <c r="O2" s="135"/>
      <c r="P2" s="135"/>
      <c r="Q2" s="136"/>
      <c r="R2" s="1"/>
    </row>
    <row r="3" spans="1:27" s="131" customFormat="1" ht="20" customHeight="1">
      <c r="A3" s="133"/>
      <c r="B3" s="599"/>
      <c r="C3" s="599"/>
      <c r="D3" s="133"/>
      <c r="E3" s="134"/>
      <c r="F3" s="598"/>
      <c r="G3" s="598"/>
      <c r="H3" s="598"/>
      <c r="I3" s="598"/>
      <c r="J3" s="598"/>
      <c r="K3" s="598"/>
      <c r="L3" s="598"/>
      <c r="M3" s="598"/>
      <c r="N3" s="135"/>
      <c r="O3" s="135"/>
      <c r="P3" s="135"/>
      <c r="Q3" s="136"/>
      <c r="R3" s="1"/>
    </row>
    <row r="4" spans="1:27" s="131" customFormat="1" ht="20" customHeight="1">
      <c r="A4" s="133"/>
      <c r="B4" s="599"/>
      <c r="C4" s="599"/>
      <c r="D4" s="133"/>
      <c r="E4" s="134"/>
      <c r="F4" s="134"/>
      <c r="G4" s="134"/>
      <c r="H4" s="134"/>
      <c r="I4" s="134"/>
      <c r="J4" s="134"/>
      <c r="K4" s="135"/>
      <c r="L4" s="135"/>
      <c r="M4" s="135"/>
      <c r="N4" s="135"/>
      <c r="O4" s="135"/>
      <c r="P4" s="135"/>
      <c r="Q4" s="136"/>
      <c r="R4" s="1"/>
    </row>
    <row r="5" spans="1:27" s="131" customFormat="1" ht="20" customHeight="1">
      <c r="A5" s="133"/>
      <c r="B5" s="599"/>
      <c r="C5" s="599"/>
      <c r="D5" s="133"/>
      <c r="E5" s="134"/>
      <c r="F5" s="134"/>
      <c r="G5" s="134"/>
      <c r="H5" s="134"/>
      <c r="I5" s="134"/>
      <c r="J5" s="134"/>
      <c r="K5" s="135"/>
      <c r="L5" s="135"/>
      <c r="M5" s="135"/>
      <c r="N5" s="135"/>
      <c r="O5" s="135"/>
      <c r="P5" s="135"/>
      <c r="Q5" s="136"/>
      <c r="R5" s="1"/>
    </row>
    <row r="6" spans="1:27" s="131" customFormat="1" ht="20" customHeight="1">
      <c r="A6" s="133"/>
      <c r="B6" s="132"/>
      <c r="C6" s="133"/>
      <c r="D6" s="133"/>
      <c r="E6" s="134"/>
      <c r="F6" s="134"/>
      <c r="G6" s="134"/>
      <c r="H6" s="134"/>
      <c r="I6" s="134"/>
      <c r="J6" s="134"/>
      <c r="K6" s="135"/>
      <c r="L6" s="135"/>
      <c r="M6" s="135"/>
      <c r="N6" s="135"/>
      <c r="O6" s="135"/>
      <c r="P6" s="135"/>
      <c r="Q6" s="136"/>
      <c r="R6" s="1"/>
    </row>
    <row r="7" spans="1:27" s="1" customFormat="1" ht="16" customHeight="1">
      <c r="B7" s="463" t="s">
        <v>1529</v>
      </c>
      <c r="D7" s="2"/>
      <c r="E7" s="2"/>
      <c r="F7" s="2"/>
      <c r="G7" s="2"/>
      <c r="H7" s="2"/>
      <c r="I7" s="2"/>
      <c r="J7" s="2"/>
      <c r="K7" s="2"/>
      <c r="L7" s="2"/>
      <c r="M7" s="2"/>
      <c r="N7" s="2"/>
      <c r="O7" s="2"/>
      <c r="P7" s="2"/>
      <c r="Q7" s="2"/>
      <c r="S7" s="7"/>
    </row>
    <row r="8" spans="1:27" s="312" customFormat="1" ht="31" customHeight="1" thickBot="1">
      <c r="A8" s="310"/>
      <c r="B8" s="311" t="s">
        <v>472</v>
      </c>
      <c r="C8" s="95"/>
      <c r="D8" s="95"/>
      <c r="E8" s="95"/>
      <c r="F8" s="95"/>
      <c r="G8" s="95"/>
      <c r="H8" s="95"/>
      <c r="I8" s="95"/>
      <c r="J8" s="96"/>
      <c r="K8" s="96"/>
      <c r="L8" s="96"/>
      <c r="M8" s="95"/>
      <c r="N8" s="95"/>
      <c r="O8" s="95"/>
      <c r="P8" s="95"/>
      <c r="Q8" s="95"/>
      <c r="S8" s="313"/>
      <c r="W8" s="138"/>
      <c r="X8" s="138"/>
      <c r="Y8" s="138"/>
      <c r="Z8" s="138"/>
      <c r="AA8" s="138"/>
    </row>
    <row r="9" spans="1:27" ht="65" customHeight="1" thickTop="1">
      <c r="B9" s="600" t="s">
        <v>1440</v>
      </c>
      <c r="C9" s="600"/>
      <c r="D9" s="600"/>
      <c r="E9" s="600"/>
      <c r="F9" s="600"/>
      <c r="G9" s="600"/>
      <c r="H9" s="600"/>
      <c r="I9" s="600"/>
      <c r="J9" s="600"/>
      <c r="K9" s="600"/>
      <c r="L9" s="600"/>
      <c r="M9" s="600"/>
      <c r="N9" s="600"/>
      <c r="O9" s="600"/>
      <c r="P9" s="600"/>
      <c r="Q9" s="600"/>
      <c r="R9" s="141"/>
      <c r="S9" s="94"/>
    </row>
    <row r="10" spans="1:27" s="17" customFormat="1" ht="20" customHeight="1">
      <c r="B10" s="402" t="s">
        <v>1441</v>
      </c>
      <c r="C10" s="314"/>
      <c r="D10" s="314"/>
      <c r="E10" s="314"/>
      <c r="F10" s="314"/>
      <c r="G10" s="314"/>
      <c r="H10" s="314"/>
      <c r="I10" s="314"/>
      <c r="J10" s="314"/>
      <c r="K10" s="314"/>
      <c r="L10" s="314"/>
      <c r="M10" s="314"/>
      <c r="N10" s="314"/>
      <c r="O10" s="314"/>
      <c r="P10" s="314"/>
      <c r="Q10" s="314"/>
      <c r="R10" s="314"/>
      <c r="S10" s="315"/>
    </row>
    <row r="11" spans="1:27" ht="55" customHeight="1">
      <c r="B11" s="601" t="s">
        <v>1407</v>
      </c>
      <c r="C11" s="601"/>
      <c r="D11" s="601"/>
      <c r="E11" s="601"/>
      <c r="F11" s="601"/>
      <c r="G11" s="601"/>
      <c r="H11" s="601"/>
      <c r="I11" s="601"/>
      <c r="J11" s="601"/>
      <c r="K11" s="601"/>
      <c r="L11" s="601"/>
      <c r="M11" s="601"/>
      <c r="N11" s="601"/>
      <c r="O11" s="601"/>
      <c r="P11" s="601"/>
      <c r="Q11" s="601"/>
      <c r="R11" s="141"/>
      <c r="S11" s="94"/>
    </row>
    <row r="12" spans="1:27" ht="20" customHeight="1">
      <c r="B12" s="408" t="s">
        <v>1405</v>
      </c>
      <c r="C12" s="408"/>
      <c r="D12" s="408"/>
      <c r="E12" s="408"/>
      <c r="F12" s="408"/>
      <c r="G12" s="408"/>
      <c r="H12" s="408"/>
      <c r="I12" s="408"/>
      <c r="J12" s="408"/>
      <c r="K12" s="408"/>
      <c r="L12" s="408"/>
      <c r="M12" s="408"/>
      <c r="N12" s="408"/>
      <c r="O12" s="408"/>
      <c r="P12" s="408"/>
      <c r="Q12" s="408"/>
      <c r="R12" s="141"/>
      <c r="S12" s="94"/>
    </row>
    <row r="13" spans="1:27" ht="50" customHeight="1">
      <c r="B13" s="601" t="s">
        <v>1442</v>
      </c>
      <c r="C13" s="601"/>
      <c r="D13" s="601"/>
      <c r="E13" s="601"/>
      <c r="F13" s="601"/>
      <c r="G13" s="601"/>
      <c r="H13" s="601"/>
      <c r="I13" s="601"/>
      <c r="J13" s="601"/>
      <c r="K13" s="601"/>
      <c r="L13" s="601"/>
      <c r="M13" s="601"/>
      <c r="N13" s="601"/>
      <c r="O13" s="601"/>
      <c r="P13" s="601"/>
      <c r="Q13" s="601"/>
      <c r="R13" s="141"/>
      <c r="S13" s="94"/>
    </row>
    <row r="14" spans="1:27" ht="50" customHeight="1">
      <c r="B14" s="601" t="s">
        <v>1443</v>
      </c>
      <c r="C14" s="601"/>
      <c r="D14" s="601"/>
      <c r="E14" s="601"/>
      <c r="F14" s="601"/>
      <c r="G14" s="601"/>
      <c r="H14" s="601"/>
      <c r="I14" s="601"/>
      <c r="J14" s="601"/>
      <c r="K14" s="601"/>
      <c r="L14" s="601"/>
      <c r="M14" s="601"/>
      <c r="N14" s="601"/>
      <c r="O14" s="601"/>
      <c r="P14" s="601"/>
      <c r="Q14" s="601"/>
      <c r="R14" s="141"/>
      <c r="S14" s="94"/>
    </row>
    <row r="15" spans="1:27" ht="21" customHeight="1">
      <c r="B15" s="345" t="s">
        <v>1406</v>
      </c>
      <c r="C15" s="295"/>
      <c r="D15" s="295"/>
      <c r="E15" s="295"/>
      <c r="F15" s="295"/>
      <c r="G15" s="295"/>
      <c r="H15" s="295"/>
      <c r="I15" s="295"/>
      <c r="J15" s="295"/>
      <c r="K15" s="295"/>
      <c r="L15" s="295"/>
      <c r="M15" s="295"/>
      <c r="N15" s="295"/>
      <c r="O15" s="295"/>
      <c r="P15" s="295"/>
      <c r="Q15" s="295"/>
      <c r="R15" s="141"/>
      <c r="S15" s="94"/>
    </row>
    <row r="16" spans="1:27" s="312" customFormat="1" ht="40" customHeight="1" thickBot="1">
      <c r="A16" s="310"/>
      <c r="B16" s="311" t="s">
        <v>471</v>
      </c>
      <c r="C16" s="95"/>
      <c r="D16" s="95"/>
      <c r="E16" s="95"/>
      <c r="F16" s="95"/>
      <c r="G16" s="95"/>
      <c r="H16" s="95"/>
      <c r="I16" s="95"/>
      <c r="J16" s="96"/>
      <c r="K16" s="96"/>
      <c r="L16" s="96"/>
      <c r="M16" s="95"/>
      <c r="N16" s="95"/>
      <c r="O16" s="95"/>
      <c r="P16" s="95"/>
      <c r="Q16" s="95"/>
      <c r="S16" s="313"/>
      <c r="W16" s="138"/>
      <c r="X16" s="138"/>
      <c r="Y16" s="138"/>
      <c r="Z16" s="138"/>
      <c r="AA16" s="138"/>
    </row>
    <row r="17" spans="1:27" ht="45" customHeight="1" thickTop="1">
      <c r="B17" s="602" t="s">
        <v>1444</v>
      </c>
      <c r="C17" s="602"/>
      <c r="D17" s="602"/>
      <c r="E17" s="602"/>
      <c r="F17" s="602"/>
      <c r="G17" s="602"/>
      <c r="H17" s="602"/>
      <c r="I17" s="602"/>
      <c r="J17" s="602"/>
      <c r="K17" s="602"/>
      <c r="L17" s="602"/>
      <c r="M17" s="602"/>
      <c r="N17" s="602"/>
      <c r="O17" s="602"/>
      <c r="P17" s="602"/>
      <c r="Q17" s="602"/>
      <c r="R17" s="13"/>
      <c r="S17" s="8"/>
    </row>
    <row r="18" spans="1:27" ht="15" customHeight="1">
      <c r="B18" s="143"/>
      <c r="C18" s="143"/>
      <c r="D18" s="143"/>
      <c r="E18" s="143"/>
      <c r="F18" s="143"/>
      <c r="G18" s="143"/>
      <c r="H18" s="143"/>
      <c r="I18" s="143"/>
      <c r="J18" s="143"/>
      <c r="K18" s="143"/>
      <c r="L18" s="143"/>
      <c r="M18" s="143"/>
      <c r="N18" s="143"/>
      <c r="O18" s="143"/>
      <c r="P18" s="143"/>
      <c r="Q18" s="143"/>
      <c r="R18" s="13"/>
      <c r="S18" s="8"/>
    </row>
    <row r="19" spans="1:27" ht="50" customHeight="1">
      <c r="B19" s="596" t="s">
        <v>373</v>
      </c>
      <c r="C19" s="597"/>
      <c r="D19" s="593" t="s">
        <v>1445</v>
      </c>
      <c r="E19" s="594"/>
      <c r="F19" s="594"/>
      <c r="G19" s="594"/>
      <c r="H19" s="594"/>
      <c r="I19" s="594"/>
      <c r="J19" s="594"/>
      <c r="K19" s="594"/>
      <c r="L19" s="594"/>
      <c r="M19" s="594"/>
      <c r="N19" s="594"/>
      <c r="O19" s="594"/>
      <c r="P19" s="594"/>
      <c r="Q19" s="594"/>
      <c r="R19" s="13"/>
      <c r="S19" s="8"/>
    </row>
    <row r="20" spans="1:27" ht="18" customHeight="1">
      <c r="B20" s="190"/>
      <c r="C20" s="190"/>
      <c r="D20" s="192"/>
      <c r="E20" s="192"/>
      <c r="F20" s="192"/>
      <c r="G20" s="192"/>
      <c r="H20" s="192"/>
      <c r="I20" s="192"/>
      <c r="J20" s="192"/>
      <c r="K20" s="192"/>
      <c r="L20" s="192"/>
      <c r="M20" s="192"/>
      <c r="N20" s="192"/>
      <c r="O20" s="192"/>
      <c r="P20" s="192"/>
      <c r="Q20" s="192"/>
      <c r="R20" s="13"/>
      <c r="S20" s="8"/>
    </row>
    <row r="21" spans="1:27" ht="50" customHeight="1">
      <c r="B21" s="596" t="s">
        <v>311</v>
      </c>
      <c r="C21" s="597"/>
      <c r="D21" s="593" t="s">
        <v>1446</v>
      </c>
      <c r="E21" s="594"/>
      <c r="F21" s="594"/>
      <c r="G21" s="594"/>
      <c r="H21" s="594"/>
      <c r="I21" s="594"/>
      <c r="J21" s="594"/>
      <c r="K21" s="594"/>
      <c r="L21" s="594"/>
      <c r="M21" s="594"/>
      <c r="N21" s="594"/>
      <c r="O21" s="594"/>
      <c r="P21" s="594"/>
      <c r="Q21" s="594"/>
      <c r="R21" s="13"/>
      <c r="S21" s="8"/>
    </row>
    <row r="22" spans="1:27" ht="18" customHeight="1">
      <c r="B22" s="190"/>
      <c r="C22" s="190"/>
      <c r="D22" s="192"/>
      <c r="E22" s="193"/>
      <c r="F22" s="193"/>
      <c r="G22" s="193"/>
      <c r="H22" s="193"/>
      <c r="I22" s="193"/>
      <c r="J22" s="193"/>
      <c r="K22" s="193"/>
      <c r="L22" s="193"/>
      <c r="M22" s="193"/>
      <c r="N22" s="193"/>
      <c r="O22" s="193"/>
      <c r="P22" s="193"/>
      <c r="Q22" s="193"/>
      <c r="R22" s="142"/>
      <c r="S22" s="94"/>
    </row>
    <row r="23" spans="1:27" ht="47" customHeight="1">
      <c r="B23" s="596" t="s">
        <v>310</v>
      </c>
      <c r="C23" s="597"/>
      <c r="D23" s="593" t="s">
        <v>1447</v>
      </c>
      <c r="E23" s="594"/>
      <c r="F23" s="594"/>
      <c r="G23" s="594"/>
      <c r="H23" s="594"/>
      <c r="I23" s="594"/>
      <c r="J23" s="594"/>
      <c r="K23" s="594"/>
      <c r="L23" s="594"/>
      <c r="M23" s="594"/>
      <c r="N23" s="594"/>
      <c r="O23" s="594"/>
      <c r="P23" s="594"/>
      <c r="Q23" s="594"/>
      <c r="R23" s="13"/>
      <c r="S23" s="8"/>
    </row>
    <row r="24" spans="1:27" ht="18" customHeight="1">
      <c r="B24" s="190"/>
      <c r="C24" s="190"/>
      <c r="D24" s="192"/>
      <c r="E24" s="192"/>
      <c r="F24" s="192"/>
      <c r="G24" s="192"/>
      <c r="H24" s="192"/>
      <c r="I24" s="192"/>
      <c r="J24" s="192"/>
      <c r="K24" s="192"/>
      <c r="L24" s="192"/>
      <c r="M24" s="192"/>
      <c r="N24" s="192"/>
      <c r="O24" s="192"/>
      <c r="P24" s="192"/>
      <c r="Q24" s="192"/>
      <c r="R24" s="13"/>
      <c r="S24" s="8"/>
    </row>
    <row r="25" spans="1:27" ht="50" customHeight="1">
      <c r="B25" s="596" t="s">
        <v>375</v>
      </c>
      <c r="C25" s="597"/>
      <c r="D25" s="593" t="s">
        <v>450</v>
      </c>
      <c r="E25" s="594"/>
      <c r="F25" s="594"/>
      <c r="G25" s="594"/>
      <c r="H25" s="594"/>
      <c r="I25" s="594"/>
      <c r="J25" s="594"/>
      <c r="K25" s="594"/>
      <c r="L25" s="594"/>
      <c r="M25" s="594"/>
      <c r="N25" s="594"/>
      <c r="O25" s="594"/>
      <c r="P25" s="594"/>
      <c r="Q25" s="594"/>
      <c r="R25" s="13"/>
      <c r="S25" s="8"/>
    </row>
    <row r="26" spans="1:27" s="312" customFormat="1" ht="40" customHeight="1" thickBot="1">
      <c r="A26" s="310"/>
      <c r="B26" s="311" t="s">
        <v>1314</v>
      </c>
      <c r="C26" s="95"/>
      <c r="D26" s="95"/>
      <c r="E26" s="95"/>
      <c r="F26" s="95"/>
      <c r="G26" s="95"/>
      <c r="H26" s="95"/>
      <c r="I26" s="95"/>
      <c r="J26" s="96"/>
      <c r="K26" s="96"/>
      <c r="L26" s="96"/>
      <c r="M26" s="97"/>
      <c r="N26" s="97"/>
      <c r="O26" s="97"/>
      <c r="P26" s="97"/>
      <c r="Q26" s="97"/>
      <c r="S26" s="313"/>
      <c r="W26" s="138"/>
      <c r="X26" s="138"/>
      <c r="Y26" s="138"/>
      <c r="Z26" s="138"/>
      <c r="AA26" s="138"/>
    </row>
    <row r="27" spans="1:27" s="312" customFormat="1" ht="6" customHeight="1" thickTop="1">
      <c r="A27" s="310"/>
      <c r="B27" s="403"/>
      <c r="C27" s="138"/>
      <c r="D27" s="138"/>
      <c r="E27" s="138"/>
      <c r="F27" s="138"/>
      <c r="G27" s="138"/>
      <c r="H27" s="138"/>
      <c r="I27" s="138"/>
      <c r="J27" s="139"/>
      <c r="K27" s="139"/>
      <c r="L27" s="139"/>
      <c r="M27" s="140"/>
      <c r="N27" s="140"/>
      <c r="O27" s="140"/>
      <c r="P27" s="140"/>
      <c r="Q27" s="140"/>
      <c r="S27" s="138"/>
      <c r="W27" s="138"/>
      <c r="X27" s="138"/>
      <c r="Y27" s="138"/>
      <c r="Z27" s="138"/>
      <c r="AA27" s="138"/>
    </row>
    <row r="28" spans="1:27" s="405" customFormat="1" ht="35" customHeight="1">
      <c r="A28" s="404"/>
      <c r="B28" s="407" t="s">
        <v>1409</v>
      </c>
      <c r="C28" s="407"/>
      <c r="D28" s="407"/>
      <c r="E28" s="407"/>
      <c r="F28" s="407"/>
      <c r="G28" s="407"/>
      <c r="H28" s="407"/>
      <c r="I28" s="407"/>
      <c r="J28" s="407"/>
      <c r="K28" s="407"/>
      <c r="L28" s="407"/>
      <c r="M28" s="407"/>
      <c r="N28" s="407"/>
      <c r="O28" s="407"/>
      <c r="P28" s="407"/>
      <c r="Q28" s="407"/>
      <c r="S28" s="406"/>
      <c r="W28" s="406"/>
      <c r="X28" s="406"/>
      <c r="Y28" s="406"/>
      <c r="Z28" s="406"/>
      <c r="AA28" s="406"/>
    </row>
    <row r="29" spans="1:27" ht="52" customHeight="1">
      <c r="B29" s="595" t="s">
        <v>1408</v>
      </c>
      <c r="C29" s="595"/>
      <c r="D29" s="595"/>
      <c r="E29" s="595"/>
      <c r="F29" s="595"/>
      <c r="G29" s="595"/>
      <c r="H29" s="595"/>
      <c r="I29" s="595"/>
      <c r="J29" s="595"/>
      <c r="K29" s="595"/>
      <c r="L29" s="595"/>
      <c r="M29" s="595"/>
      <c r="N29" s="595"/>
      <c r="O29" s="595"/>
      <c r="P29" s="595"/>
      <c r="Q29" s="595"/>
      <c r="R29" s="141"/>
      <c r="S29" s="94"/>
    </row>
    <row r="30" spans="1:27" ht="74" customHeight="1">
      <c r="B30" s="595" t="s">
        <v>1448</v>
      </c>
      <c r="C30" s="595"/>
      <c r="D30" s="595"/>
      <c r="E30" s="595"/>
      <c r="F30" s="595"/>
      <c r="G30" s="595"/>
      <c r="H30" s="595"/>
      <c r="I30" s="595"/>
      <c r="J30" s="595"/>
      <c r="K30" s="595"/>
      <c r="L30" s="595"/>
      <c r="M30" s="595"/>
      <c r="N30" s="595"/>
      <c r="O30" s="595"/>
      <c r="P30" s="595"/>
      <c r="Q30" s="595"/>
      <c r="R30" s="141"/>
      <c r="S30" s="94"/>
    </row>
    <row r="31" spans="1:27" ht="71" customHeight="1">
      <c r="B31" s="595" t="s">
        <v>1449</v>
      </c>
      <c r="C31" s="595"/>
      <c r="D31" s="595"/>
      <c r="E31" s="595"/>
      <c r="F31" s="595"/>
      <c r="G31" s="595"/>
      <c r="H31" s="595"/>
      <c r="I31" s="595"/>
      <c r="J31" s="595"/>
      <c r="K31" s="595"/>
      <c r="L31" s="595"/>
      <c r="M31" s="595"/>
      <c r="N31" s="595"/>
      <c r="O31" s="595"/>
      <c r="P31" s="595"/>
      <c r="Q31" s="595"/>
      <c r="R31" s="141"/>
      <c r="S31" s="94"/>
    </row>
    <row r="32" spans="1:27" ht="54" customHeight="1">
      <c r="B32" s="595" t="s">
        <v>1450</v>
      </c>
      <c r="C32" s="595"/>
      <c r="D32" s="595"/>
      <c r="E32" s="595"/>
      <c r="F32" s="595"/>
      <c r="G32" s="595"/>
      <c r="H32" s="595"/>
      <c r="I32" s="595"/>
      <c r="J32" s="595"/>
      <c r="K32" s="595"/>
      <c r="L32" s="595"/>
      <c r="M32" s="595"/>
      <c r="N32" s="595"/>
      <c r="O32" s="595"/>
      <c r="P32" s="595"/>
      <c r="Q32" s="595"/>
      <c r="R32" s="141"/>
      <c r="S32" s="94"/>
    </row>
    <row r="33" spans="1:27" s="144" customFormat="1" ht="22" thickBot="1">
      <c r="A33" s="2"/>
      <c r="B33" s="311" t="s">
        <v>1315</v>
      </c>
      <c r="C33" s="95"/>
      <c r="D33" s="95"/>
      <c r="E33" s="95"/>
      <c r="F33" s="95"/>
      <c r="G33" s="95"/>
      <c r="H33" s="95"/>
      <c r="I33" s="95"/>
      <c r="J33" s="96"/>
      <c r="K33" s="96"/>
      <c r="L33" s="96"/>
      <c r="M33" s="97"/>
      <c r="N33" s="97"/>
      <c r="O33" s="97"/>
      <c r="P33" s="97"/>
      <c r="Q33" s="97"/>
      <c r="S33" s="145"/>
      <c r="W33" s="140"/>
      <c r="X33" s="140"/>
      <c r="Y33" s="140"/>
      <c r="Z33" s="140"/>
      <c r="AA33" s="140"/>
    </row>
    <row r="34" spans="1:27" ht="25" customHeight="1" thickTop="1">
      <c r="B34" s="147" t="s">
        <v>1422</v>
      </c>
      <c r="C34" s="147"/>
      <c r="K34" s="8"/>
      <c r="S34" s="8"/>
    </row>
    <row r="35" spans="1:27" s="17" customFormat="1" ht="26" customHeight="1">
      <c r="B35" s="590" t="s">
        <v>1527</v>
      </c>
      <c r="C35" s="445"/>
      <c r="D35" s="336"/>
      <c r="E35" s="336"/>
      <c r="F35" s="336"/>
      <c r="G35" s="336"/>
      <c r="H35" s="336"/>
      <c r="I35" s="336"/>
      <c r="J35" s="336"/>
      <c r="K35" s="336"/>
      <c r="L35" s="336"/>
      <c r="M35" s="336"/>
      <c r="N35" s="336"/>
      <c r="O35" s="336"/>
      <c r="P35" s="336"/>
      <c r="Q35" s="336"/>
      <c r="R35" s="336"/>
      <c r="S35" s="315"/>
    </row>
    <row r="36" spans="1:27" s="17" customFormat="1" ht="26" customHeight="1">
      <c r="B36" s="446" t="s">
        <v>1456</v>
      </c>
      <c r="D36" s="337"/>
      <c r="E36" s="337"/>
      <c r="F36" s="337"/>
      <c r="G36" s="337"/>
      <c r="H36" s="312"/>
      <c r="I36" s="312"/>
      <c r="J36" s="312"/>
      <c r="K36" s="312"/>
      <c r="L36" s="312"/>
      <c r="M36" s="312"/>
      <c r="N36" s="312"/>
      <c r="O36" s="312"/>
      <c r="P36" s="312"/>
      <c r="Q36" s="312"/>
      <c r="R36" s="312"/>
    </row>
    <row r="37" spans="1:27" s="144" customFormat="1" ht="40" customHeight="1" thickBot="1">
      <c r="A37" s="2"/>
      <c r="B37" s="311" t="s">
        <v>473</v>
      </c>
      <c r="C37" s="95"/>
      <c r="D37" s="95"/>
      <c r="E37" s="95"/>
      <c r="F37" s="95"/>
      <c r="G37" s="95"/>
      <c r="H37" s="95"/>
      <c r="I37" s="95"/>
      <c r="J37" s="96"/>
      <c r="K37" s="96"/>
      <c r="L37" s="96"/>
      <c r="M37" s="97"/>
      <c r="N37" s="97"/>
      <c r="O37" s="97"/>
      <c r="P37" s="97"/>
      <c r="Q37" s="97"/>
      <c r="S37" s="145"/>
      <c r="W37" s="140"/>
      <c r="X37" s="140"/>
      <c r="Y37" s="140"/>
      <c r="Z37" s="140"/>
      <c r="AA37" s="140"/>
    </row>
    <row r="38" spans="1:27" ht="41" customHeight="1" thickTop="1">
      <c r="B38" s="13" t="s">
        <v>1299</v>
      </c>
      <c r="K38" s="8"/>
      <c r="S38" s="8"/>
    </row>
    <row r="39" spans="1:27" ht="21" customHeight="1">
      <c r="K39" s="8"/>
      <c r="S39" s="8"/>
    </row>
  </sheetData>
  <sheetProtection algorithmName="SHA-512" hashValue="1dBhq6B/21wbes6jWqZ198ehVcFxQ7ZdhPN/lh50tRFh8kK0bNCMieVs9ZV0JcXOPdDMcYtCmVh4AgryWbfzPg==" saltValue="n104SDdFOtAVYRvgeZyO5g==" spinCount="100000" sheet="1" objects="1" scenarios="1" formatCells="0" formatColumns="0" formatRows="0"/>
  <mergeCells count="22">
    <mergeCell ref="B30:Q30"/>
    <mergeCell ref="B31:Q31"/>
    <mergeCell ref="B32:Q32"/>
    <mergeCell ref="L2:M3"/>
    <mergeCell ref="B2:C5"/>
    <mergeCell ref="F2:G3"/>
    <mergeCell ref="H2:I3"/>
    <mergeCell ref="J2:K3"/>
    <mergeCell ref="B9:Q9"/>
    <mergeCell ref="B11:Q11"/>
    <mergeCell ref="B13:Q13"/>
    <mergeCell ref="B14:Q14"/>
    <mergeCell ref="B17:Q17"/>
    <mergeCell ref="D19:Q19"/>
    <mergeCell ref="D21:Q21"/>
    <mergeCell ref="D23:Q23"/>
    <mergeCell ref="D25:Q25"/>
    <mergeCell ref="B29:Q29"/>
    <mergeCell ref="B19:C19"/>
    <mergeCell ref="B21:C21"/>
    <mergeCell ref="B25:C25"/>
    <mergeCell ref="B23:C23"/>
  </mergeCells>
  <conditionalFormatting sqref="K40:K1048576 K7">
    <cfRule type="cellIs" dxfId="890" priority="37" operator="equal">
      <formula>"YES"</formula>
    </cfRule>
    <cfRule type="cellIs" dxfId="889" priority="38" operator="equal">
      <formula>"NO"</formula>
    </cfRule>
  </conditionalFormatting>
  <conditionalFormatting sqref="K1 K4:K6">
    <cfRule type="cellIs" dxfId="888" priority="35" operator="equal">
      <formula>"YES"</formula>
    </cfRule>
    <cfRule type="cellIs" dxfId="887" priority="36" operator="equal">
      <formula>"NO"</formula>
    </cfRule>
  </conditionalFormatting>
  <conditionalFormatting sqref="K16">
    <cfRule type="cellIs" dxfId="886" priority="23" operator="equal">
      <formula>"YES"</formula>
    </cfRule>
    <cfRule type="cellIs" dxfId="885" priority="24" operator="equal">
      <formula>"NO"</formula>
    </cfRule>
  </conditionalFormatting>
  <conditionalFormatting sqref="K33">
    <cfRule type="cellIs" dxfId="884" priority="21" operator="equal">
      <formula>"YES"</formula>
    </cfRule>
    <cfRule type="cellIs" dxfId="883" priority="22" operator="equal">
      <formula>"NO"</formula>
    </cfRule>
  </conditionalFormatting>
  <conditionalFormatting sqref="K8">
    <cfRule type="cellIs" dxfId="882" priority="19" operator="equal">
      <formula>"YES"</formula>
    </cfRule>
    <cfRule type="cellIs" dxfId="881" priority="20" operator="equal">
      <formula>"NO"</formula>
    </cfRule>
  </conditionalFormatting>
  <conditionalFormatting sqref="K37">
    <cfRule type="cellIs" dxfId="880" priority="3" operator="equal">
      <formula>"YES"</formula>
    </cfRule>
    <cfRule type="cellIs" dxfId="879" priority="4" operator="equal">
      <formula>"NO"</formula>
    </cfRule>
  </conditionalFormatting>
  <conditionalFormatting sqref="K26:K27">
    <cfRule type="cellIs" dxfId="878" priority="1" operator="equal">
      <formula>"YES"</formula>
    </cfRule>
    <cfRule type="cellIs" dxfId="877" priority="2" operator="equal">
      <formula>"NO"</formula>
    </cfRule>
  </conditionalFormatting>
  <hyperlinks>
    <hyperlink ref="B36" r:id="rId1" xr:uid="{A1C8E098-CF1F-E04B-94C5-79C11D71367F}"/>
    <hyperlink ref="B35" r:id="rId2" location="reviewing-ghg-emissions-inventories" xr:uid="{BB385F02-2926-B142-8FE0-46A8AB2B15DA}"/>
  </hyperlinks>
  <pageMargins left="0.25" right="0.25" top="0.35629921259842523" bottom="0.35629921259842523" header="0.13" footer="0.30000000000000004"/>
  <pageSetup paperSize="8" scale="72"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F2274-DB10-5B48-9466-00FCAD3B0D8A}">
  <sheetPr>
    <tabColor theme="3"/>
  </sheetPr>
  <dimension ref="A1:BT135"/>
  <sheetViews>
    <sheetView showGridLines="0" showRowColHeaders="0" zoomScaleNormal="100" workbookViewId="0">
      <selection activeCell="C9" sqref="C9"/>
    </sheetView>
  </sheetViews>
  <sheetFormatPr baseColWidth="10" defaultColWidth="0" defaultRowHeight="16" zeroHeight="1"/>
  <cols>
    <col min="1" max="1" width="1.33203125" style="494" customWidth="1"/>
    <col min="2" max="2" width="2.33203125" style="494" customWidth="1"/>
    <col min="3" max="4" width="21.33203125" style="494" customWidth="1"/>
    <col min="5" max="5" width="13.1640625" style="494" customWidth="1"/>
    <col min="6" max="70" width="13" style="494" customWidth="1"/>
    <col min="71" max="71" width="5.1640625" style="494" customWidth="1"/>
    <col min="72" max="72" width="12.83203125" style="478" customWidth="1"/>
    <col min="73" max="16384" width="12.83203125" style="478" hidden="1"/>
  </cols>
  <sheetData>
    <row r="1" spans="1:71" ht="20" customHeight="1">
      <c r="A1" s="472"/>
      <c r="B1" s="472"/>
      <c r="C1" s="473"/>
      <c r="D1" s="474"/>
      <c r="E1" s="474"/>
      <c r="F1" s="475"/>
      <c r="G1" s="475"/>
      <c r="H1" s="475"/>
      <c r="I1" s="475"/>
      <c r="J1" s="475"/>
      <c r="K1" s="475"/>
      <c r="L1" s="476"/>
      <c r="M1" s="476"/>
      <c r="N1" s="476"/>
      <c r="O1" s="476"/>
      <c r="P1" s="476"/>
      <c r="Q1" s="477"/>
      <c r="R1" s="477"/>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row>
    <row r="2" spans="1:71" ht="20" customHeight="1">
      <c r="A2" s="472"/>
      <c r="B2" s="472"/>
      <c r="C2" s="473"/>
      <c r="D2" s="474"/>
      <c r="E2" s="474"/>
      <c r="F2" s="475"/>
      <c r="G2" s="475"/>
      <c r="H2" s="475"/>
      <c r="I2" s="475"/>
      <c r="J2" s="475"/>
      <c r="K2" s="475"/>
      <c r="L2" s="476"/>
      <c r="M2" s="476"/>
      <c r="N2" s="476"/>
      <c r="O2" s="476"/>
      <c r="P2" s="476"/>
      <c r="Q2" s="477"/>
      <c r="R2" s="477"/>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472"/>
      <c r="BD2" s="472"/>
      <c r="BE2" s="472"/>
      <c r="BF2" s="472"/>
      <c r="BG2" s="472"/>
      <c r="BH2" s="472"/>
      <c r="BI2" s="472"/>
      <c r="BJ2" s="472"/>
      <c r="BK2" s="472"/>
      <c r="BL2" s="472"/>
      <c r="BM2" s="472"/>
      <c r="BN2" s="472"/>
      <c r="BO2" s="472"/>
      <c r="BP2" s="472"/>
      <c r="BQ2" s="472"/>
      <c r="BR2" s="472"/>
      <c r="BS2" s="472"/>
    </row>
    <row r="3" spans="1:71" ht="20" customHeight="1">
      <c r="A3" s="472"/>
      <c r="B3" s="472"/>
      <c r="C3" s="473"/>
      <c r="D3" s="474"/>
      <c r="E3" s="474"/>
      <c r="F3" s="475"/>
      <c r="G3" s="475"/>
      <c r="H3" s="475"/>
      <c r="I3" s="475"/>
      <c r="J3" s="475"/>
      <c r="K3" s="475"/>
      <c r="L3" s="476"/>
      <c r="M3" s="476"/>
      <c r="N3" s="476"/>
      <c r="O3" s="476"/>
      <c r="P3" s="476"/>
      <c r="Q3" s="477"/>
      <c r="R3" s="477"/>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row>
    <row r="4" spans="1:71" ht="20" customHeight="1">
      <c r="A4" s="472"/>
      <c r="B4" s="472"/>
      <c r="C4" s="473"/>
      <c r="D4" s="474"/>
      <c r="E4" s="474"/>
      <c r="F4" s="475"/>
      <c r="G4" s="475"/>
      <c r="H4" s="475"/>
      <c r="I4" s="475"/>
      <c r="J4" s="475"/>
      <c r="K4" s="475"/>
      <c r="L4" s="476"/>
      <c r="M4" s="476"/>
      <c r="N4" s="476"/>
      <c r="O4" s="476"/>
      <c r="P4" s="476"/>
      <c r="Q4" s="477"/>
      <c r="R4" s="477"/>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2"/>
      <c r="BI4" s="472"/>
      <c r="BJ4" s="472"/>
      <c r="BK4" s="472"/>
      <c r="BL4" s="472"/>
      <c r="BM4" s="472"/>
      <c r="BN4" s="472"/>
      <c r="BO4" s="472"/>
      <c r="BP4" s="472"/>
      <c r="BQ4" s="472"/>
      <c r="BR4" s="472"/>
      <c r="BS4" s="472"/>
    </row>
    <row r="5" spans="1:71" ht="41" customHeight="1">
      <c r="A5" s="472"/>
      <c r="B5" s="472"/>
      <c r="C5" s="473"/>
      <c r="D5" s="474"/>
      <c r="E5" s="474"/>
      <c r="F5" s="475"/>
      <c r="G5" s="475"/>
      <c r="H5" s="475"/>
      <c r="I5" s="475"/>
      <c r="J5" s="475"/>
      <c r="K5" s="475"/>
      <c r="L5" s="476"/>
      <c r="M5" s="476"/>
      <c r="N5" s="476"/>
      <c r="O5" s="476"/>
      <c r="P5" s="476"/>
      <c r="Q5" s="477"/>
      <c r="R5" s="477"/>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row>
    <row r="6" spans="1:71" ht="16" customHeight="1">
      <c r="A6" s="479"/>
      <c r="B6" s="479"/>
      <c r="C6" s="479"/>
      <c r="D6" s="479"/>
      <c r="E6" s="479"/>
      <c r="F6" s="480"/>
      <c r="G6" s="479"/>
      <c r="H6" s="479"/>
      <c r="I6" s="479"/>
      <c r="J6" s="479"/>
      <c r="K6" s="481"/>
      <c r="L6" s="479"/>
      <c r="M6" s="479"/>
      <c r="N6" s="479"/>
      <c r="O6" s="479"/>
      <c r="P6" s="479"/>
      <c r="Q6" s="479"/>
      <c r="R6" s="482"/>
      <c r="S6" s="482"/>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c r="AR6" s="479"/>
      <c r="AS6" s="479"/>
      <c r="AT6" s="479"/>
      <c r="AU6" s="479"/>
      <c r="AV6" s="479"/>
      <c r="AW6" s="479"/>
      <c r="AX6" s="479"/>
      <c r="AY6" s="479"/>
      <c r="AZ6" s="479"/>
      <c r="BA6" s="479"/>
      <c r="BB6" s="479"/>
      <c r="BC6" s="479"/>
      <c r="BD6" s="479"/>
      <c r="BE6" s="479"/>
      <c r="BF6" s="479"/>
      <c r="BG6" s="479"/>
      <c r="BH6" s="479"/>
      <c r="BI6" s="479"/>
      <c r="BJ6" s="479"/>
      <c r="BK6" s="479"/>
      <c r="BL6" s="479"/>
      <c r="BM6" s="479"/>
      <c r="BN6" s="479"/>
      <c r="BO6" s="479"/>
      <c r="BP6" s="479"/>
      <c r="BQ6" s="479"/>
      <c r="BR6" s="479"/>
      <c r="BS6" s="479"/>
    </row>
    <row r="7" spans="1:71" s="488" customFormat="1" ht="30" customHeight="1" thickBot="1">
      <c r="A7" s="483"/>
      <c r="B7" s="483"/>
      <c r="C7" s="484" t="s">
        <v>285</v>
      </c>
      <c r="D7" s="485"/>
      <c r="E7" s="485"/>
      <c r="F7" s="485"/>
      <c r="G7" s="485"/>
      <c r="H7" s="485"/>
      <c r="I7" s="485"/>
      <c r="J7" s="486"/>
      <c r="K7" s="486"/>
      <c r="L7" s="486"/>
      <c r="M7" s="485"/>
      <c r="N7" s="485"/>
      <c r="O7" s="485"/>
      <c r="P7" s="485"/>
      <c r="Q7" s="485"/>
      <c r="R7" s="485"/>
      <c r="S7" s="485"/>
      <c r="T7" s="485"/>
      <c r="U7" s="485"/>
      <c r="V7" s="485"/>
      <c r="W7" s="485"/>
      <c r="X7" s="485"/>
      <c r="Y7" s="485"/>
      <c r="Z7" s="485"/>
      <c r="AA7" s="485"/>
      <c r="AB7" s="485"/>
      <c r="AC7" s="485"/>
      <c r="AD7" s="485"/>
      <c r="AE7" s="485"/>
      <c r="AF7" s="485"/>
      <c r="AG7" s="485"/>
      <c r="AH7" s="485"/>
      <c r="AI7" s="485"/>
      <c r="AJ7" s="485"/>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c r="BM7" s="485"/>
      <c r="BN7" s="485"/>
      <c r="BO7" s="485"/>
      <c r="BP7" s="485"/>
      <c r="BQ7" s="485"/>
      <c r="BR7" s="485"/>
      <c r="BS7" s="487"/>
    </row>
    <row r="8" spans="1:71" ht="20" customHeight="1" thickTop="1">
      <c r="A8" s="489"/>
      <c r="B8" s="489"/>
      <c r="C8" s="490" t="s">
        <v>1451</v>
      </c>
      <c r="D8" s="491"/>
      <c r="E8" s="491"/>
      <c r="F8" s="491"/>
      <c r="G8" s="491"/>
      <c r="H8" s="491"/>
      <c r="I8" s="491"/>
      <c r="J8" s="491"/>
      <c r="K8" s="491"/>
      <c r="L8" s="491"/>
      <c r="M8" s="491"/>
      <c r="N8" s="491"/>
      <c r="O8" s="491"/>
      <c r="P8" s="491"/>
      <c r="Q8" s="489"/>
      <c r="R8" s="492"/>
      <c r="S8" s="492"/>
      <c r="T8" s="489"/>
      <c r="U8" s="489"/>
      <c r="V8" s="489"/>
      <c r="W8" s="489"/>
      <c r="X8" s="489"/>
      <c r="Y8" s="489"/>
      <c r="Z8" s="489"/>
      <c r="AA8" s="489"/>
      <c r="AB8" s="489"/>
      <c r="AC8" s="489"/>
      <c r="AD8" s="489"/>
      <c r="AE8" s="489"/>
      <c r="AF8" s="489"/>
      <c r="AG8" s="489"/>
      <c r="AH8" s="489"/>
      <c r="AI8" s="489"/>
      <c r="AJ8" s="489"/>
      <c r="AK8" s="489"/>
      <c r="AL8" s="489"/>
      <c r="AM8" s="489"/>
      <c r="AN8" s="489"/>
      <c r="AO8" s="489"/>
      <c r="AP8" s="489"/>
      <c r="AQ8" s="489"/>
      <c r="AR8" s="489"/>
      <c r="AS8" s="489"/>
      <c r="AT8" s="489"/>
      <c r="AU8" s="489"/>
      <c r="AV8" s="489"/>
      <c r="AW8" s="489"/>
      <c r="AX8" s="489"/>
      <c r="AY8" s="489"/>
      <c r="AZ8" s="489"/>
      <c r="BA8" s="489"/>
      <c r="BB8" s="489"/>
      <c r="BC8" s="489"/>
      <c r="BD8" s="489"/>
      <c r="BE8" s="489"/>
      <c r="BF8" s="489"/>
      <c r="BG8" s="489"/>
      <c r="BH8" s="489"/>
      <c r="BI8" s="489"/>
      <c r="BJ8" s="489"/>
      <c r="BK8" s="489"/>
      <c r="BL8" s="489"/>
      <c r="BM8" s="489"/>
      <c r="BN8" s="489"/>
      <c r="BO8" s="489"/>
      <c r="BP8" s="489"/>
      <c r="BQ8" s="489"/>
      <c r="BR8" s="489"/>
      <c r="BS8" s="489"/>
    </row>
    <row r="9" spans="1:71" ht="20" customHeight="1">
      <c r="A9" s="489"/>
      <c r="B9" s="489"/>
      <c r="C9" s="493" t="s">
        <v>1452</v>
      </c>
      <c r="D9" s="493"/>
      <c r="E9" s="493"/>
      <c r="G9" s="493"/>
      <c r="H9" s="493"/>
      <c r="I9" s="493"/>
      <c r="J9" s="493"/>
      <c r="K9" s="493"/>
      <c r="L9" s="493"/>
      <c r="M9" s="493"/>
      <c r="N9" s="493"/>
      <c r="O9" s="493"/>
      <c r="P9" s="493"/>
      <c r="Q9" s="489"/>
      <c r="R9" s="492"/>
      <c r="S9" s="492"/>
      <c r="T9" s="489"/>
      <c r="U9" s="489"/>
      <c r="V9" s="489"/>
      <c r="W9" s="489"/>
      <c r="X9" s="489"/>
      <c r="Y9" s="489"/>
      <c r="Z9" s="489"/>
      <c r="AA9" s="489"/>
      <c r="AB9" s="489"/>
      <c r="AC9" s="489"/>
      <c r="AD9" s="489"/>
      <c r="AE9" s="489"/>
      <c r="AF9" s="489"/>
      <c r="AG9" s="489"/>
      <c r="AH9" s="489"/>
      <c r="AI9" s="489"/>
      <c r="AJ9" s="489"/>
      <c r="AK9" s="489"/>
      <c r="AL9" s="489"/>
      <c r="AM9" s="489"/>
      <c r="AN9" s="489"/>
      <c r="AO9" s="489"/>
      <c r="AP9" s="489"/>
      <c r="AQ9" s="489"/>
      <c r="AR9" s="489"/>
      <c r="AS9" s="489"/>
      <c r="AT9" s="489"/>
      <c r="AU9" s="489"/>
      <c r="AV9" s="489"/>
      <c r="AW9" s="489"/>
      <c r="AX9" s="489"/>
      <c r="AY9" s="489"/>
      <c r="AZ9" s="489"/>
      <c r="BA9" s="489"/>
      <c r="BB9" s="489"/>
      <c r="BC9" s="489"/>
      <c r="BD9" s="489"/>
      <c r="BE9" s="489"/>
      <c r="BF9" s="489"/>
      <c r="BG9" s="489"/>
      <c r="BH9" s="489"/>
      <c r="BI9" s="489"/>
      <c r="BJ9" s="489"/>
      <c r="BK9" s="489"/>
      <c r="BL9" s="489"/>
      <c r="BM9" s="489"/>
      <c r="BN9" s="489"/>
      <c r="BO9" s="489"/>
      <c r="BP9" s="489"/>
      <c r="BQ9" s="489"/>
      <c r="BR9" s="489"/>
      <c r="BS9" s="489"/>
    </row>
    <row r="10" spans="1:71" ht="20" customHeight="1">
      <c r="A10" s="489"/>
      <c r="B10" s="489"/>
      <c r="C10" s="493" t="s">
        <v>1453</v>
      </c>
      <c r="D10" s="493"/>
      <c r="E10" s="493"/>
      <c r="G10" s="493"/>
      <c r="H10" s="493"/>
      <c r="I10" s="493"/>
      <c r="J10" s="493"/>
      <c r="K10" s="493"/>
      <c r="L10" s="493"/>
      <c r="M10" s="493"/>
      <c r="N10" s="493"/>
      <c r="O10" s="493"/>
      <c r="P10" s="493"/>
      <c r="Q10" s="489"/>
      <c r="R10" s="492"/>
      <c r="S10" s="492"/>
      <c r="T10" s="489"/>
      <c r="U10" s="489"/>
      <c r="V10" s="489"/>
      <c r="W10" s="489"/>
      <c r="X10" s="489"/>
      <c r="Y10" s="489"/>
      <c r="Z10" s="489"/>
      <c r="AA10" s="489"/>
      <c r="AB10" s="489"/>
      <c r="AC10" s="489"/>
      <c r="AD10" s="489"/>
      <c r="AE10" s="489"/>
      <c r="AF10" s="489"/>
      <c r="AG10" s="489"/>
      <c r="AH10" s="489"/>
      <c r="AI10" s="489"/>
      <c r="AJ10" s="489"/>
      <c r="AK10" s="489"/>
      <c r="AL10" s="489"/>
      <c r="AM10" s="489"/>
      <c r="AN10" s="489"/>
      <c r="AO10" s="489"/>
      <c r="AP10" s="489"/>
      <c r="AQ10" s="489"/>
      <c r="AR10" s="489"/>
      <c r="AS10" s="489"/>
      <c r="AT10" s="489"/>
      <c r="AU10" s="489"/>
      <c r="AV10" s="489"/>
      <c r="AW10" s="489"/>
      <c r="AX10" s="489"/>
      <c r="AY10" s="489"/>
      <c r="AZ10" s="489"/>
      <c r="BA10" s="489"/>
      <c r="BB10" s="489"/>
      <c r="BC10" s="489"/>
      <c r="BD10" s="489"/>
      <c r="BE10" s="489"/>
      <c r="BF10" s="489"/>
      <c r="BG10" s="489"/>
      <c r="BH10" s="489"/>
      <c r="BI10" s="489"/>
      <c r="BJ10" s="489"/>
      <c r="BK10" s="489"/>
      <c r="BL10" s="489"/>
      <c r="BM10" s="489"/>
      <c r="BN10" s="489"/>
      <c r="BO10" s="489"/>
      <c r="BP10" s="489"/>
      <c r="BQ10" s="489"/>
      <c r="BR10" s="489"/>
      <c r="BS10" s="489"/>
    </row>
    <row r="11" spans="1:71" ht="20" customHeight="1">
      <c r="A11" s="489"/>
      <c r="B11" s="489"/>
      <c r="C11" s="493" t="s">
        <v>1454</v>
      </c>
      <c r="D11" s="490"/>
      <c r="E11" s="490"/>
      <c r="F11" s="490"/>
      <c r="G11" s="490"/>
      <c r="H11" s="490"/>
      <c r="I11" s="490"/>
      <c r="J11" s="490"/>
      <c r="K11" s="490"/>
      <c r="L11" s="490"/>
      <c r="M11" s="490"/>
      <c r="N11" s="490"/>
      <c r="O11" s="490"/>
      <c r="P11" s="490"/>
      <c r="Q11" s="489"/>
      <c r="R11" s="492"/>
      <c r="S11" s="492"/>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row>
    <row r="12" spans="1:71" s="488" customFormat="1" ht="25" customHeight="1">
      <c r="A12" s="483"/>
      <c r="B12" s="483"/>
      <c r="C12" s="495" t="s">
        <v>1532</v>
      </c>
      <c r="D12" s="496"/>
      <c r="E12" s="497"/>
      <c r="F12" s="497"/>
      <c r="G12" s="498"/>
      <c r="H12" s="490"/>
      <c r="J12" s="499" t="s">
        <v>1525</v>
      </c>
      <c r="L12" s="497"/>
      <c r="M12" s="497"/>
      <c r="N12" s="497"/>
      <c r="O12" s="497"/>
      <c r="P12" s="497"/>
      <c r="Q12" s="483"/>
      <c r="R12" s="500"/>
      <c r="S12" s="500"/>
      <c r="T12" s="483"/>
      <c r="U12" s="483"/>
      <c r="V12" s="483"/>
      <c r="W12" s="483"/>
      <c r="X12" s="483"/>
      <c r="Y12" s="483"/>
      <c r="Z12" s="483"/>
      <c r="AA12" s="483"/>
      <c r="AB12" s="483"/>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c r="BC12" s="483"/>
      <c r="BD12" s="483"/>
      <c r="BE12" s="483"/>
      <c r="BF12" s="483"/>
      <c r="BG12" s="483"/>
      <c r="BH12" s="483"/>
      <c r="BI12" s="483"/>
      <c r="BJ12" s="483"/>
      <c r="BK12" s="483"/>
      <c r="BL12" s="483"/>
      <c r="BM12" s="483"/>
      <c r="BN12" s="483"/>
      <c r="BO12" s="483"/>
      <c r="BP12" s="483"/>
      <c r="BQ12" s="483"/>
      <c r="BR12" s="483"/>
      <c r="BS12" s="483"/>
    </row>
    <row r="13" spans="1:71" s="488" customFormat="1" ht="20" customHeight="1">
      <c r="A13" s="483"/>
      <c r="B13" s="483"/>
      <c r="C13" s="501" t="s">
        <v>1455</v>
      </c>
      <c r="D13" s="496"/>
      <c r="E13" s="497"/>
      <c r="F13" s="497"/>
      <c r="H13" s="497"/>
      <c r="K13" s="502"/>
      <c r="L13" s="497"/>
      <c r="M13" s="497"/>
      <c r="N13" s="497"/>
      <c r="O13" s="497"/>
      <c r="P13" s="497"/>
      <c r="Q13" s="483"/>
      <c r="R13" s="500"/>
      <c r="S13" s="500"/>
      <c r="T13" s="483"/>
      <c r="U13" s="483"/>
      <c r="V13" s="483"/>
      <c r="W13" s="483"/>
      <c r="X13" s="483"/>
      <c r="Y13" s="483"/>
      <c r="Z13" s="483"/>
      <c r="AA13" s="483"/>
      <c r="AB13" s="483"/>
      <c r="AC13" s="483"/>
      <c r="AD13" s="483"/>
      <c r="AE13" s="483"/>
      <c r="AF13" s="483"/>
      <c r="AG13" s="483"/>
      <c r="AH13" s="483"/>
      <c r="AI13" s="483"/>
      <c r="AJ13" s="483"/>
      <c r="AK13" s="483"/>
      <c r="AL13" s="483"/>
      <c r="AM13" s="483"/>
      <c r="AN13" s="483"/>
      <c r="AO13" s="483"/>
      <c r="AP13" s="483"/>
      <c r="AQ13" s="483"/>
      <c r="AR13" s="483"/>
      <c r="AS13" s="483"/>
      <c r="AT13" s="483"/>
      <c r="AU13" s="483"/>
      <c r="AV13" s="483"/>
      <c r="AW13" s="483"/>
      <c r="AX13" s="483"/>
      <c r="AY13" s="483"/>
      <c r="AZ13" s="483"/>
      <c r="BA13" s="483"/>
      <c r="BB13" s="483"/>
      <c r="BC13" s="483"/>
      <c r="BD13" s="483"/>
      <c r="BE13" s="483"/>
      <c r="BF13" s="483"/>
      <c r="BG13" s="483"/>
      <c r="BH13" s="483"/>
      <c r="BI13" s="483"/>
      <c r="BJ13" s="483"/>
      <c r="BK13" s="483"/>
      <c r="BL13" s="483"/>
      <c r="BM13" s="483"/>
      <c r="BN13" s="483"/>
      <c r="BO13" s="483"/>
      <c r="BP13" s="483"/>
      <c r="BQ13" s="483"/>
      <c r="BR13" s="483"/>
      <c r="BS13" s="483"/>
    </row>
    <row r="14" spans="1:71" s="488" customFormat="1" ht="19" customHeight="1">
      <c r="A14" s="483"/>
      <c r="B14" s="483"/>
      <c r="C14" s="577" t="s">
        <v>1530</v>
      </c>
      <c r="D14" s="496"/>
      <c r="E14" s="497"/>
      <c r="F14" s="497"/>
      <c r="H14" s="497"/>
      <c r="K14" s="502"/>
      <c r="L14" s="497"/>
      <c r="M14" s="497"/>
      <c r="N14" s="497"/>
      <c r="O14" s="497"/>
      <c r="P14" s="497"/>
      <c r="Q14" s="483"/>
      <c r="R14" s="500"/>
      <c r="S14" s="500"/>
      <c r="T14" s="483"/>
      <c r="U14" s="483"/>
      <c r="V14" s="483"/>
      <c r="W14" s="483"/>
      <c r="X14" s="483"/>
      <c r="Y14" s="483"/>
      <c r="Z14" s="483"/>
      <c r="AA14" s="483"/>
      <c r="AB14" s="483"/>
      <c r="AC14" s="483"/>
      <c r="AD14" s="483"/>
      <c r="AE14" s="483"/>
      <c r="AF14" s="483"/>
      <c r="AG14" s="483"/>
      <c r="AH14" s="483"/>
      <c r="AI14" s="483"/>
      <c r="AJ14" s="483"/>
      <c r="AK14" s="483"/>
      <c r="AL14" s="483"/>
      <c r="AM14" s="483"/>
      <c r="AN14" s="483"/>
      <c r="AO14" s="483"/>
      <c r="AP14" s="483"/>
      <c r="AQ14" s="483"/>
      <c r="AR14" s="483"/>
      <c r="AS14" s="483"/>
      <c r="AT14" s="483"/>
      <c r="AU14" s="483"/>
      <c r="AV14" s="483"/>
      <c r="AW14" s="483"/>
      <c r="AX14" s="483"/>
      <c r="AY14" s="483"/>
      <c r="AZ14" s="483"/>
      <c r="BA14" s="483"/>
      <c r="BB14" s="483"/>
      <c r="BC14" s="483"/>
      <c r="BD14" s="483"/>
      <c r="BE14" s="483"/>
      <c r="BF14" s="483"/>
      <c r="BG14" s="483"/>
      <c r="BH14" s="483"/>
      <c r="BI14" s="483"/>
      <c r="BJ14" s="483"/>
      <c r="BK14" s="483"/>
      <c r="BL14" s="483"/>
      <c r="BM14" s="483"/>
      <c r="BN14" s="483"/>
      <c r="BO14" s="483"/>
      <c r="BP14" s="483"/>
      <c r="BQ14" s="483"/>
      <c r="BR14" s="483"/>
      <c r="BS14" s="483"/>
    </row>
    <row r="15" spans="1:71" ht="10" customHeight="1">
      <c r="A15" s="489"/>
      <c r="B15" s="489"/>
      <c r="C15" s="503"/>
      <c r="D15" s="504"/>
      <c r="E15" s="504"/>
      <c r="F15" s="504"/>
      <c r="G15" s="504"/>
      <c r="H15" s="504"/>
      <c r="I15" s="504"/>
      <c r="J15" s="504"/>
      <c r="K15" s="504"/>
      <c r="L15" s="504"/>
      <c r="M15" s="504"/>
      <c r="N15" s="504"/>
      <c r="O15" s="504"/>
      <c r="P15" s="504"/>
      <c r="Q15" s="489"/>
      <c r="R15" s="492"/>
      <c r="S15" s="492"/>
      <c r="T15" s="489"/>
      <c r="U15" s="489"/>
      <c r="V15" s="489"/>
      <c r="W15" s="489"/>
      <c r="X15" s="489"/>
      <c r="Y15" s="489"/>
      <c r="Z15" s="489"/>
      <c r="AA15" s="489"/>
      <c r="AB15" s="489"/>
      <c r="AC15" s="489"/>
      <c r="AD15" s="489"/>
      <c r="AE15" s="489"/>
      <c r="AF15" s="489"/>
      <c r="AG15" s="489"/>
      <c r="AH15" s="489"/>
      <c r="AI15" s="489"/>
      <c r="AJ15" s="489"/>
      <c r="AK15" s="489"/>
      <c r="AL15" s="489"/>
      <c r="AM15" s="489"/>
      <c r="AN15" s="489"/>
      <c r="AO15" s="489"/>
      <c r="AP15" s="489"/>
      <c r="AQ15" s="489"/>
      <c r="AR15" s="489"/>
      <c r="AS15" s="489"/>
      <c r="AT15" s="489"/>
      <c r="AU15" s="489"/>
      <c r="AV15" s="489"/>
      <c r="AW15" s="489"/>
      <c r="AX15" s="489"/>
      <c r="AY15" s="489"/>
      <c r="AZ15" s="489"/>
      <c r="BA15" s="489"/>
      <c r="BB15" s="489"/>
      <c r="BC15" s="489"/>
      <c r="BD15" s="489"/>
      <c r="BE15" s="489"/>
      <c r="BF15" s="489"/>
      <c r="BG15" s="489"/>
      <c r="BH15" s="489"/>
      <c r="BI15" s="489"/>
      <c r="BJ15" s="489"/>
      <c r="BK15" s="489"/>
      <c r="BL15" s="489"/>
      <c r="BM15" s="489"/>
      <c r="BN15" s="489"/>
      <c r="BO15" s="489"/>
      <c r="BP15" s="489"/>
      <c r="BQ15" s="489"/>
      <c r="BR15" s="489"/>
      <c r="BS15" s="489"/>
    </row>
    <row r="16" spans="1:71" s="507" customFormat="1" ht="30" customHeight="1">
      <c r="A16" s="489"/>
      <c r="B16" s="489"/>
      <c r="C16" s="505" t="s">
        <v>351</v>
      </c>
      <c r="D16" s="506"/>
      <c r="E16" s="506"/>
      <c r="F16" s="506"/>
      <c r="G16" s="506"/>
      <c r="H16" s="506"/>
      <c r="I16" s="506"/>
      <c r="J16" s="506"/>
      <c r="K16" s="506"/>
      <c r="L16" s="506"/>
      <c r="M16" s="506"/>
      <c r="N16" s="506"/>
      <c r="O16" s="506"/>
      <c r="P16" s="506"/>
      <c r="Q16" s="489"/>
      <c r="R16" s="492"/>
      <c r="S16" s="492"/>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9"/>
      <c r="AT16" s="489"/>
      <c r="AU16" s="489"/>
      <c r="AV16" s="489"/>
      <c r="AW16" s="489"/>
      <c r="AX16" s="489"/>
      <c r="AY16" s="489"/>
      <c r="AZ16" s="489"/>
      <c r="BA16" s="489"/>
      <c r="BB16" s="489"/>
      <c r="BC16" s="489"/>
      <c r="BD16" s="489"/>
      <c r="BE16" s="489"/>
      <c r="BF16" s="489"/>
      <c r="BG16" s="489"/>
      <c r="BH16" s="489"/>
      <c r="BI16" s="489"/>
      <c r="BJ16" s="489"/>
      <c r="BK16" s="489"/>
      <c r="BL16" s="489"/>
      <c r="BM16" s="489"/>
      <c r="BN16" s="489"/>
      <c r="BO16" s="489"/>
      <c r="BP16" s="489"/>
      <c r="BQ16" s="489"/>
      <c r="BR16" s="489"/>
      <c r="BS16" s="489"/>
    </row>
    <row r="17" spans="1:71" ht="25" customHeight="1">
      <c r="C17" s="493" t="s">
        <v>1439</v>
      </c>
      <c r="D17" s="508"/>
      <c r="E17" s="508"/>
      <c r="F17" s="508"/>
      <c r="G17" s="508"/>
      <c r="H17" s="508"/>
      <c r="I17" s="508"/>
      <c r="J17" s="508"/>
      <c r="K17" s="509"/>
      <c r="L17" s="509"/>
      <c r="M17" s="509"/>
      <c r="N17" s="510"/>
      <c r="O17" s="510"/>
      <c r="P17" s="510"/>
      <c r="BQ17" s="511"/>
      <c r="BR17" s="511"/>
    </row>
    <row r="18" spans="1:71" ht="20" customHeight="1">
      <c r="A18" s="512"/>
      <c r="B18" s="512"/>
      <c r="C18" s="587" t="s">
        <v>1534</v>
      </c>
      <c r="D18" s="513"/>
      <c r="E18" s="513"/>
      <c r="F18" s="513"/>
      <c r="G18" s="513"/>
      <c r="H18" s="513"/>
      <c r="I18" s="513"/>
      <c r="J18" s="513"/>
      <c r="K18" s="513"/>
      <c r="L18" s="513"/>
      <c r="M18" s="513"/>
      <c r="N18" s="513"/>
      <c r="O18" s="513"/>
      <c r="P18" s="506"/>
      <c r="Q18" s="512"/>
      <c r="R18" s="514"/>
      <c r="S18" s="514"/>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row>
    <row r="19" spans="1:71" ht="20" customHeight="1">
      <c r="A19" s="512"/>
      <c r="B19" s="512"/>
      <c r="C19" s="515" t="s">
        <v>1438</v>
      </c>
      <c r="D19" s="513"/>
      <c r="E19" s="513"/>
      <c r="F19" s="513"/>
      <c r="G19" s="513"/>
      <c r="H19" s="513"/>
      <c r="I19" s="513"/>
      <c r="J19" s="513"/>
      <c r="K19" s="513"/>
      <c r="L19" s="513"/>
      <c r="M19" s="513"/>
      <c r="N19" s="513"/>
      <c r="O19" s="513"/>
      <c r="P19" s="506"/>
      <c r="Q19" s="512"/>
      <c r="R19" s="514"/>
      <c r="S19" s="514"/>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row>
    <row r="20" spans="1:71" ht="11" customHeight="1">
      <c r="C20" s="516"/>
      <c r="D20" s="508"/>
      <c r="E20" s="508"/>
      <c r="F20" s="508"/>
      <c r="G20" s="508"/>
      <c r="H20" s="508"/>
      <c r="I20" s="508"/>
      <c r="J20" s="508"/>
      <c r="K20" s="509"/>
      <c r="L20" s="509"/>
      <c r="M20" s="509"/>
      <c r="N20" s="510"/>
      <c r="O20" s="510"/>
      <c r="P20" s="510"/>
      <c r="Q20" s="510"/>
      <c r="BQ20" s="511"/>
      <c r="BR20" s="511"/>
    </row>
    <row r="21" spans="1:71" s="521" customFormat="1" ht="34" customHeight="1">
      <c r="A21" s="511"/>
      <c r="B21" s="511"/>
      <c r="C21" s="517" t="s">
        <v>1491</v>
      </c>
      <c r="D21" s="518" t="s">
        <v>1490</v>
      </c>
      <c r="E21" s="518" t="s">
        <v>1492</v>
      </c>
      <c r="F21" s="518" t="s">
        <v>1493</v>
      </c>
      <c r="G21" s="519" t="s">
        <v>92</v>
      </c>
      <c r="H21" s="519" t="s">
        <v>151</v>
      </c>
      <c r="I21" s="518" t="s">
        <v>1519</v>
      </c>
      <c r="J21" s="519" t="s">
        <v>94</v>
      </c>
      <c r="K21" s="519" t="s">
        <v>95</v>
      </c>
      <c r="L21" s="519" t="s">
        <v>96</v>
      </c>
      <c r="M21" s="519" t="s">
        <v>97</v>
      </c>
      <c r="N21" s="519" t="s">
        <v>98</v>
      </c>
      <c r="O21" s="519" t="s">
        <v>99</v>
      </c>
      <c r="P21" s="519" t="s">
        <v>100</v>
      </c>
      <c r="Q21" s="519" t="s">
        <v>101</v>
      </c>
      <c r="R21" s="519" t="s">
        <v>102</v>
      </c>
      <c r="S21" s="519" t="s">
        <v>103</v>
      </c>
      <c r="T21" s="519" t="s">
        <v>104</v>
      </c>
      <c r="U21" s="519" t="s">
        <v>105</v>
      </c>
      <c r="V21" s="519" t="s">
        <v>106</v>
      </c>
      <c r="W21" s="519" t="s">
        <v>107</v>
      </c>
      <c r="X21" s="519" t="s">
        <v>108</v>
      </c>
      <c r="Y21" s="519" t="s">
        <v>109</v>
      </c>
      <c r="Z21" s="519" t="s">
        <v>110</v>
      </c>
      <c r="AA21" s="519" t="s">
        <v>111</v>
      </c>
      <c r="AB21" s="519" t="s">
        <v>112</v>
      </c>
      <c r="AC21" s="519" t="s">
        <v>113</v>
      </c>
      <c r="AD21" s="519" t="s">
        <v>114</v>
      </c>
      <c r="AE21" s="519" t="s">
        <v>36</v>
      </c>
      <c r="AF21" s="519" t="s">
        <v>37</v>
      </c>
      <c r="AG21" s="519" t="s">
        <v>38</v>
      </c>
      <c r="AH21" s="519" t="s">
        <v>39</v>
      </c>
      <c r="AI21" s="519" t="s">
        <v>40</v>
      </c>
      <c r="AJ21" s="519" t="s">
        <v>41</v>
      </c>
      <c r="AK21" s="519" t="s">
        <v>42</v>
      </c>
      <c r="AL21" s="519" t="s">
        <v>43</v>
      </c>
      <c r="AM21" s="519" t="s">
        <v>44</v>
      </c>
      <c r="AN21" s="519" t="s">
        <v>45</v>
      </c>
      <c r="AO21" s="519" t="s">
        <v>46</v>
      </c>
      <c r="AP21" s="519" t="s">
        <v>47</v>
      </c>
      <c r="AQ21" s="519" t="s">
        <v>48</v>
      </c>
      <c r="AR21" s="519" t="s">
        <v>49</v>
      </c>
      <c r="AS21" s="519" t="s">
        <v>50</v>
      </c>
      <c r="AT21" s="519" t="s">
        <v>115</v>
      </c>
      <c r="AU21" s="519" t="s">
        <v>116</v>
      </c>
      <c r="AV21" s="519" t="s">
        <v>117</v>
      </c>
      <c r="AW21" s="519" t="s">
        <v>118</v>
      </c>
      <c r="AX21" s="519" t="s">
        <v>119</v>
      </c>
      <c r="AY21" s="519" t="s">
        <v>120</v>
      </c>
      <c r="AZ21" s="519" t="s">
        <v>121</v>
      </c>
      <c r="BA21" s="519" t="s">
        <v>122</v>
      </c>
      <c r="BB21" s="519" t="s">
        <v>123</v>
      </c>
      <c r="BC21" s="519" t="s">
        <v>124</v>
      </c>
      <c r="BD21" s="519" t="s">
        <v>125</v>
      </c>
      <c r="BE21" s="519" t="s">
        <v>126</v>
      </c>
      <c r="BF21" s="519" t="s">
        <v>81</v>
      </c>
      <c r="BG21" s="519" t="s">
        <v>82</v>
      </c>
      <c r="BH21" s="519" t="s">
        <v>127</v>
      </c>
      <c r="BI21" s="519" t="s">
        <v>128</v>
      </c>
      <c r="BJ21" s="519" t="s">
        <v>129</v>
      </c>
      <c r="BK21" s="519" t="s">
        <v>130</v>
      </c>
      <c r="BL21" s="519" t="s">
        <v>131</v>
      </c>
      <c r="BM21" s="519" t="s">
        <v>132</v>
      </c>
      <c r="BN21" s="519" t="s">
        <v>133</v>
      </c>
      <c r="BO21" s="519" t="s">
        <v>134</v>
      </c>
      <c r="BP21" s="519" t="s">
        <v>135</v>
      </c>
      <c r="BQ21" s="520" t="s">
        <v>136</v>
      </c>
    </row>
    <row r="22" spans="1:71" ht="21" customHeight="1">
      <c r="A22" s="522"/>
      <c r="B22" s="523"/>
      <c r="C22" s="457"/>
      <c r="D22" s="455" t="str">
        <f>IFERROR(VLOOKUP(C22,'Dropdown list-must not modify'!Q:R,2,FALSE),"")</f>
        <v/>
      </c>
      <c r="E22" s="456"/>
      <c r="F22" s="456"/>
      <c r="G22" s="455"/>
      <c r="H22" s="455"/>
      <c r="I22" s="455"/>
      <c r="J22" s="454"/>
      <c r="K22" s="454"/>
      <c r="L22" s="452"/>
      <c r="M22" s="454"/>
      <c r="N22" s="454"/>
      <c r="O22" s="452"/>
      <c r="P22" s="454"/>
      <c r="Q22" s="454"/>
      <c r="R22" s="452"/>
      <c r="S22" s="454"/>
      <c r="T22" s="454"/>
      <c r="U22" s="452"/>
      <c r="V22" s="453"/>
      <c r="W22" s="454"/>
      <c r="X22" s="454"/>
      <c r="Y22" s="452"/>
      <c r="Z22" s="454"/>
      <c r="AA22" s="454"/>
      <c r="AB22" s="452"/>
      <c r="AC22" s="454"/>
      <c r="AD22" s="454"/>
      <c r="AE22" s="454"/>
      <c r="AF22" s="454"/>
      <c r="AG22" s="452"/>
      <c r="AH22" s="454"/>
      <c r="AI22" s="454"/>
      <c r="AJ22" s="452"/>
      <c r="AK22" s="454"/>
      <c r="AL22" s="454"/>
      <c r="AM22" s="452"/>
      <c r="AN22" s="454"/>
      <c r="AO22" s="454"/>
      <c r="AP22" s="452"/>
      <c r="AQ22" s="454"/>
      <c r="AR22" s="454"/>
      <c r="AS22" s="452"/>
      <c r="AT22" s="454"/>
      <c r="AU22" s="454"/>
      <c r="AV22" s="453"/>
      <c r="AW22" s="454"/>
      <c r="AX22" s="454"/>
      <c r="AY22" s="453"/>
      <c r="AZ22" s="454"/>
      <c r="BA22" s="454"/>
      <c r="BB22" s="453"/>
      <c r="BC22" s="454"/>
      <c r="BD22" s="454"/>
      <c r="BE22" s="453"/>
      <c r="BF22" s="452"/>
      <c r="BG22" s="452"/>
      <c r="BH22" s="452"/>
      <c r="BI22" s="452"/>
      <c r="BJ22" s="452"/>
      <c r="BK22" s="451"/>
      <c r="BL22" s="450"/>
      <c r="BM22" s="450"/>
      <c r="BN22" s="450"/>
      <c r="BO22" s="450"/>
      <c r="BP22" s="450"/>
      <c r="BQ22" s="450"/>
      <c r="BR22" s="478"/>
      <c r="BS22" s="521"/>
    </row>
    <row r="23" spans="1:71" ht="21" customHeight="1">
      <c r="A23" s="522"/>
      <c r="B23" s="523"/>
      <c r="C23" s="457"/>
      <c r="D23" s="455" t="str">
        <f>IFERROR(VLOOKUP(C23,'Dropdown list-must not modify'!Q:R,2,FALSE),"")</f>
        <v/>
      </c>
      <c r="E23" s="456"/>
      <c r="F23" s="456"/>
      <c r="G23" s="455"/>
      <c r="H23" s="455"/>
      <c r="I23" s="455"/>
      <c r="J23" s="454"/>
      <c r="K23" s="454"/>
      <c r="L23" s="452"/>
      <c r="M23" s="454"/>
      <c r="N23" s="454"/>
      <c r="O23" s="452"/>
      <c r="P23" s="454"/>
      <c r="Q23" s="454"/>
      <c r="R23" s="452"/>
      <c r="S23" s="454"/>
      <c r="T23" s="454"/>
      <c r="U23" s="452"/>
      <c r="V23" s="453"/>
      <c r="W23" s="454"/>
      <c r="X23" s="454"/>
      <c r="Y23" s="452"/>
      <c r="Z23" s="454"/>
      <c r="AA23" s="454"/>
      <c r="AB23" s="452"/>
      <c r="AC23" s="454"/>
      <c r="AD23" s="454"/>
      <c r="AE23" s="454"/>
      <c r="AF23" s="454"/>
      <c r="AG23" s="452"/>
      <c r="AH23" s="454"/>
      <c r="AI23" s="454"/>
      <c r="AJ23" s="452"/>
      <c r="AK23" s="454"/>
      <c r="AL23" s="454"/>
      <c r="AM23" s="452"/>
      <c r="AN23" s="454"/>
      <c r="AO23" s="454"/>
      <c r="AP23" s="452"/>
      <c r="AQ23" s="454"/>
      <c r="AR23" s="454"/>
      <c r="AS23" s="452"/>
      <c r="AT23" s="454"/>
      <c r="AU23" s="454"/>
      <c r="AV23" s="453"/>
      <c r="AW23" s="454"/>
      <c r="AX23" s="454"/>
      <c r="AY23" s="453"/>
      <c r="AZ23" s="454"/>
      <c r="BA23" s="454"/>
      <c r="BB23" s="453"/>
      <c r="BC23" s="454"/>
      <c r="BD23" s="454"/>
      <c r="BE23" s="453"/>
      <c r="BF23" s="452"/>
      <c r="BG23" s="452"/>
      <c r="BH23" s="452"/>
      <c r="BI23" s="452"/>
      <c r="BJ23" s="452"/>
      <c r="BK23" s="451"/>
      <c r="BL23" s="450"/>
      <c r="BM23" s="450"/>
      <c r="BN23" s="450"/>
      <c r="BO23" s="450"/>
      <c r="BP23" s="450"/>
      <c r="BQ23" s="450"/>
      <c r="BR23" s="478"/>
      <c r="BS23" s="521"/>
    </row>
    <row r="24" spans="1:71" ht="21" customHeight="1">
      <c r="A24" s="522"/>
      <c r="B24" s="523"/>
      <c r="C24" s="457"/>
      <c r="D24" s="455" t="str">
        <f>IFERROR(VLOOKUP(C24,'Dropdown list-must not modify'!Q:R,2,FALSE),"")</f>
        <v/>
      </c>
      <c r="E24" s="456"/>
      <c r="F24" s="456"/>
      <c r="G24" s="455"/>
      <c r="H24" s="455"/>
      <c r="I24" s="455"/>
      <c r="J24" s="454"/>
      <c r="K24" s="454"/>
      <c r="L24" s="452"/>
      <c r="M24" s="454"/>
      <c r="N24" s="454"/>
      <c r="O24" s="452"/>
      <c r="P24" s="454"/>
      <c r="Q24" s="454"/>
      <c r="R24" s="452"/>
      <c r="S24" s="454"/>
      <c r="T24" s="454"/>
      <c r="U24" s="452"/>
      <c r="V24" s="453"/>
      <c r="W24" s="454"/>
      <c r="X24" s="454"/>
      <c r="Y24" s="452"/>
      <c r="Z24" s="454"/>
      <c r="AA24" s="454"/>
      <c r="AB24" s="452"/>
      <c r="AC24" s="454"/>
      <c r="AD24" s="454"/>
      <c r="AE24" s="454"/>
      <c r="AF24" s="454"/>
      <c r="AG24" s="452"/>
      <c r="AH24" s="454"/>
      <c r="AI24" s="454"/>
      <c r="AJ24" s="452"/>
      <c r="AK24" s="454"/>
      <c r="AL24" s="454"/>
      <c r="AM24" s="452"/>
      <c r="AN24" s="454"/>
      <c r="AO24" s="454"/>
      <c r="AP24" s="452"/>
      <c r="AQ24" s="454"/>
      <c r="AR24" s="454"/>
      <c r="AS24" s="452"/>
      <c r="AT24" s="454"/>
      <c r="AU24" s="454"/>
      <c r="AV24" s="453"/>
      <c r="AW24" s="454"/>
      <c r="AX24" s="454"/>
      <c r="AY24" s="453"/>
      <c r="AZ24" s="454"/>
      <c r="BA24" s="454"/>
      <c r="BB24" s="453"/>
      <c r="BC24" s="454"/>
      <c r="BD24" s="454"/>
      <c r="BE24" s="453"/>
      <c r="BF24" s="452"/>
      <c r="BG24" s="452"/>
      <c r="BH24" s="452"/>
      <c r="BI24" s="452"/>
      <c r="BJ24" s="452"/>
      <c r="BK24" s="451"/>
      <c r="BL24" s="450"/>
      <c r="BM24" s="450"/>
      <c r="BN24" s="450"/>
      <c r="BO24" s="450"/>
      <c r="BP24" s="450"/>
      <c r="BQ24" s="450"/>
      <c r="BR24" s="478"/>
      <c r="BS24" s="521"/>
    </row>
    <row r="25" spans="1:71" ht="21" customHeight="1">
      <c r="A25" s="522"/>
      <c r="B25" s="523"/>
      <c r="C25" s="457"/>
      <c r="D25" s="455" t="str">
        <f>IFERROR(VLOOKUP(C25,'Dropdown list-must not modify'!Q:R,2,FALSE),"")</f>
        <v/>
      </c>
      <c r="E25" s="456"/>
      <c r="F25" s="456"/>
      <c r="G25" s="455"/>
      <c r="H25" s="455"/>
      <c r="I25" s="455"/>
      <c r="J25" s="454"/>
      <c r="K25" s="454"/>
      <c r="L25" s="452"/>
      <c r="M25" s="454"/>
      <c r="N25" s="454"/>
      <c r="O25" s="452"/>
      <c r="P25" s="454"/>
      <c r="Q25" s="454"/>
      <c r="R25" s="452"/>
      <c r="S25" s="454"/>
      <c r="T25" s="454"/>
      <c r="U25" s="452"/>
      <c r="V25" s="453"/>
      <c r="W25" s="454"/>
      <c r="X25" s="454"/>
      <c r="Y25" s="452"/>
      <c r="Z25" s="454"/>
      <c r="AA25" s="454"/>
      <c r="AB25" s="452"/>
      <c r="AC25" s="454"/>
      <c r="AD25" s="454"/>
      <c r="AE25" s="454"/>
      <c r="AF25" s="454"/>
      <c r="AG25" s="452"/>
      <c r="AH25" s="454"/>
      <c r="AI25" s="454"/>
      <c r="AJ25" s="452"/>
      <c r="AK25" s="454"/>
      <c r="AL25" s="454"/>
      <c r="AM25" s="452"/>
      <c r="AN25" s="454"/>
      <c r="AO25" s="454"/>
      <c r="AP25" s="452"/>
      <c r="AQ25" s="454"/>
      <c r="AR25" s="454"/>
      <c r="AS25" s="452"/>
      <c r="AT25" s="454"/>
      <c r="AU25" s="454"/>
      <c r="AV25" s="453"/>
      <c r="AW25" s="454"/>
      <c r="AX25" s="454"/>
      <c r="AY25" s="453"/>
      <c r="AZ25" s="454"/>
      <c r="BA25" s="454"/>
      <c r="BB25" s="453"/>
      <c r="BC25" s="454"/>
      <c r="BD25" s="454"/>
      <c r="BE25" s="453"/>
      <c r="BF25" s="452"/>
      <c r="BG25" s="452"/>
      <c r="BH25" s="452"/>
      <c r="BI25" s="452"/>
      <c r="BJ25" s="452"/>
      <c r="BK25" s="451"/>
      <c r="BL25" s="450"/>
      <c r="BM25" s="450"/>
      <c r="BN25" s="450"/>
      <c r="BO25" s="450"/>
      <c r="BP25" s="450"/>
      <c r="BQ25" s="450"/>
      <c r="BR25" s="478"/>
      <c r="BS25" s="521"/>
    </row>
    <row r="26" spans="1:71" ht="21" customHeight="1">
      <c r="A26" s="522"/>
      <c r="B26" s="523"/>
      <c r="C26" s="457"/>
      <c r="D26" s="455" t="str">
        <f>IFERROR(VLOOKUP(C26,'Dropdown list-must not modify'!Q:R,2,FALSE),"")</f>
        <v/>
      </c>
      <c r="E26" s="456"/>
      <c r="F26" s="456"/>
      <c r="G26" s="455"/>
      <c r="H26" s="455"/>
      <c r="I26" s="455"/>
      <c r="J26" s="454"/>
      <c r="K26" s="454"/>
      <c r="L26" s="452"/>
      <c r="M26" s="454"/>
      <c r="N26" s="454"/>
      <c r="O26" s="452"/>
      <c r="P26" s="454"/>
      <c r="Q26" s="454"/>
      <c r="R26" s="452"/>
      <c r="S26" s="454"/>
      <c r="T26" s="454"/>
      <c r="U26" s="452"/>
      <c r="V26" s="453"/>
      <c r="W26" s="454"/>
      <c r="X26" s="454"/>
      <c r="Y26" s="452"/>
      <c r="Z26" s="454"/>
      <c r="AA26" s="454"/>
      <c r="AB26" s="452"/>
      <c r="AC26" s="454"/>
      <c r="AD26" s="454"/>
      <c r="AE26" s="454"/>
      <c r="AF26" s="454"/>
      <c r="AG26" s="452"/>
      <c r="AH26" s="454"/>
      <c r="AI26" s="454"/>
      <c r="AJ26" s="452"/>
      <c r="AK26" s="454"/>
      <c r="AL26" s="454"/>
      <c r="AM26" s="452"/>
      <c r="AN26" s="454"/>
      <c r="AO26" s="454"/>
      <c r="AP26" s="452"/>
      <c r="AQ26" s="454"/>
      <c r="AR26" s="454"/>
      <c r="AS26" s="452"/>
      <c r="AT26" s="454"/>
      <c r="AU26" s="454"/>
      <c r="AV26" s="453"/>
      <c r="AW26" s="454"/>
      <c r="AX26" s="454"/>
      <c r="AY26" s="453"/>
      <c r="AZ26" s="454"/>
      <c r="BA26" s="454"/>
      <c r="BB26" s="453"/>
      <c r="BC26" s="454"/>
      <c r="BD26" s="454"/>
      <c r="BE26" s="453"/>
      <c r="BF26" s="452"/>
      <c r="BG26" s="452"/>
      <c r="BH26" s="452"/>
      <c r="BI26" s="452"/>
      <c r="BJ26" s="452"/>
      <c r="BK26" s="451"/>
      <c r="BL26" s="450"/>
      <c r="BM26" s="450"/>
      <c r="BN26" s="450"/>
      <c r="BO26" s="450"/>
      <c r="BP26" s="450"/>
      <c r="BQ26" s="450"/>
      <c r="BR26" s="478"/>
      <c r="BS26" s="521"/>
    </row>
    <row r="27" spans="1:71" ht="21" customHeight="1">
      <c r="A27" s="522"/>
      <c r="B27" s="523"/>
      <c r="C27" s="457"/>
      <c r="D27" s="455" t="str">
        <f>IFERROR(VLOOKUP(C27,'Dropdown list-must not modify'!Q:R,2,FALSE),"")</f>
        <v/>
      </c>
      <c r="E27" s="456"/>
      <c r="F27" s="456"/>
      <c r="G27" s="455"/>
      <c r="H27" s="455"/>
      <c r="I27" s="455"/>
      <c r="J27" s="454"/>
      <c r="K27" s="454"/>
      <c r="L27" s="452"/>
      <c r="M27" s="454"/>
      <c r="N27" s="454"/>
      <c r="O27" s="452"/>
      <c r="P27" s="454"/>
      <c r="Q27" s="454"/>
      <c r="R27" s="452"/>
      <c r="S27" s="454"/>
      <c r="T27" s="454"/>
      <c r="U27" s="452"/>
      <c r="V27" s="453"/>
      <c r="W27" s="454"/>
      <c r="X27" s="454"/>
      <c r="Y27" s="452"/>
      <c r="Z27" s="454"/>
      <c r="AA27" s="454"/>
      <c r="AB27" s="452"/>
      <c r="AC27" s="454"/>
      <c r="AD27" s="454"/>
      <c r="AE27" s="454"/>
      <c r="AF27" s="454"/>
      <c r="AG27" s="452"/>
      <c r="AH27" s="454"/>
      <c r="AI27" s="454"/>
      <c r="AJ27" s="452"/>
      <c r="AK27" s="454"/>
      <c r="AL27" s="454"/>
      <c r="AM27" s="452"/>
      <c r="AN27" s="454"/>
      <c r="AO27" s="454"/>
      <c r="AP27" s="452"/>
      <c r="AQ27" s="454"/>
      <c r="AR27" s="454"/>
      <c r="AS27" s="452"/>
      <c r="AT27" s="454"/>
      <c r="AU27" s="454"/>
      <c r="AV27" s="453"/>
      <c r="AW27" s="454"/>
      <c r="AX27" s="454"/>
      <c r="AY27" s="453"/>
      <c r="AZ27" s="454"/>
      <c r="BA27" s="454"/>
      <c r="BB27" s="453"/>
      <c r="BC27" s="454"/>
      <c r="BD27" s="454"/>
      <c r="BE27" s="453"/>
      <c r="BF27" s="452"/>
      <c r="BG27" s="452"/>
      <c r="BH27" s="452"/>
      <c r="BI27" s="452"/>
      <c r="BJ27" s="452"/>
      <c r="BK27" s="451"/>
      <c r="BL27" s="450"/>
      <c r="BM27" s="450"/>
      <c r="BN27" s="450"/>
      <c r="BO27" s="450"/>
      <c r="BP27" s="450"/>
      <c r="BQ27" s="450"/>
      <c r="BR27" s="478"/>
      <c r="BS27" s="521"/>
    </row>
    <row r="28" spans="1:71" ht="21" customHeight="1">
      <c r="A28" s="522"/>
      <c r="B28" s="523"/>
      <c r="C28" s="457"/>
      <c r="D28" s="455" t="str">
        <f>IFERROR(VLOOKUP(C28,'Dropdown list-must not modify'!Q:R,2,FALSE),"")</f>
        <v/>
      </c>
      <c r="E28" s="456"/>
      <c r="F28" s="456"/>
      <c r="G28" s="455"/>
      <c r="H28" s="455"/>
      <c r="I28" s="455"/>
      <c r="J28" s="454"/>
      <c r="K28" s="454"/>
      <c r="L28" s="452"/>
      <c r="M28" s="454"/>
      <c r="N28" s="454"/>
      <c r="O28" s="452"/>
      <c r="P28" s="454"/>
      <c r="Q28" s="454"/>
      <c r="R28" s="452"/>
      <c r="S28" s="454"/>
      <c r="T28" s="454"/>
      <c r="U28" s="452"/>
      <c r="V28" s="453"/>
      <c r="W28" s="454"/>
      <c r="X28" s="454"/>
      <c r="Y28" s="452"/>
      <c r="Z28" s="454"/>
      <c r="AA28" s="454"/>
      <c r="AB28" s="452"/>
      <c r="AC28" s="454"/>
      <c r="AD28" s="454"/>
      <c r="AE28" s="454"/>
      <c r="AF28" s="454"/>
      <c r="AG28" s="452"/>
      <c r="AH28" s="454"/>
      <c r="AI28" s="454"/>
      <c r="AJ28" s="452"/>
      <c r="AK28" s="454"/>
      <c r="AL28" s="454"/>
      <c r="AM28" s="452"/>
      <c r="AN28" s="454"/>
      <c r="AO28" s="454"/>
      <c r="AP28" s="452"/>
      <c r="AQ28" s="454"/>
      <c r="AR28" s="454"/>
      <c r="AS28" s="452"/>
      <c r="AT28" s="454"/>
      <c r="AU28" s="454"/>
      <c r="AV28" s="453"/>
      <c r="AW28" s="454"/>
      <c r="AX28" s="454"/>
      <c r="AY28" s="453"/>
      <c r="AZ28" s="454"/>
      <c r="BA28" s="454"/>
      <c r="BB28" s="453"/>
      <c r="BC28" s="454"/>
      <c r="BD28" s="454"/>
      <c r="BE28" s="453"/>
      <c r="BF28" s="452"/>
      <c r="BG28" s="452"/>
      <c r="BH28" s="452"/>
      <c r="BI28" s="452"/>
      <c r="BJ28" s="452"/>
      <c r="BK28" s="451"/>
      <c r="BL28" s="450"/>
      <c r="BM28" s="450"/>
      <c r="BN28" s="450"/>
      <c r="BO28" s="450"/>
      <c r="BP28" s="450"/>
      <c r="BQ28" s="450"/>
      <c r="BR28" s="478"/>
      <c r="BS28" s="521"/>
    </row>
    <row r="29" spans="1:71" ht="21" customHeight="1">
      <c r="A29" s="522"/>
      <c r="B29" s="523"/>
      <c r="C29" s="457"/>
      <c r="D29" s="455" t="str">
        <f>IFERROR(VLOOKUP(C29,'Dropdown list-must not modify'!Q:R,2,FALSE),"")</f>
        <v/>
      </c>
      <c r="E29" s="456"/>
      <c r="F29" s="456"/>
      <c r="G29" s="455"/>
      <c r="H29" s="455"/>
      <c r="I29" s="455"/>
      <c r="J29" s="454"/>
      <c r="K29" s="454"/>
      <c r="L29" s="452"/>
      <c r="M29" s="454"/>
      <c r="N29" s="454"/>
      <c r="O29" s="452"/>
      <c r="P29" s="454"/>
      <c r="Q29" s="454"/>
      <c r="R29" s="452"/>
      <c r="S29" s="454"/>
      <c r="T29" s="454"/>
      <c r="U29" s="452"/>
      <c r="V29" s="453"/>
      <c r="W29" s="454"/>
      <c r="X29" s="454"/>
      <c r="Y29" s="452"/>
      <c r="Z29" s="454"/>
      <c r="AA29" s="454"/>
      <c r="AB29" s="452"/>
      <c r="AC29" s="454"/>
      <c r="AD29" s="454"/>
      <c r="AE29" s="454"/>
      <c r="AF29" s="454"/>
      <c r="AG29" s="452"/>
      <c r="AH29" s="454"/>
      <c r="AI29" s="454"/>
      <c r="AJ29" s="452"/>
      <c r="AK29" s="454"/>
      <c r="AL29" s="454"/>
      <c r="AM29" s="452"/>
      <c r="AN29" s="454"/>
      <c r="AO29" s="454"/>
      <c r="AP29" s="452"/>
      <c r="AQ29" s="454"/>
      <c r="AR29" s="454"/>
      <c r="AS29" s="452"/>
      <c r="AT29" s="454"/>
      <c r="AU29" s="454"/>
      <c r="AV29" s="453"/>
      <c r="AW29" s="454"/>
      <c r="AX29" s="454"/>
      <c r="AY29" s="453"/>
      <c r="AZ29" s="454"/>
      <c r="BA29" s="454"/>
      <c r="BB29" s="453"/>
      <c r="BC29" s="454"/>
      <c r="BD29" s="454"/>
      <c r="BE29" s="453"/>
      <c r="BF29" s="452"/>
      <c r="BG29" s="452"/>
      <c r="BH29" s="452"/>
      <c r="BI29" s="452"/>
      <c r="BJ29" s="452"/>
      <c r="BK29" s="451"/>
      <c r="BL29" s="450"/>
      <c r="BM29" s="450"/>
      <c r="BN29" s="450"/>
      <c r="BO29" s="450"/>
      <c r="BP29" s="450"/>
      <c r="BQ29" s="450"/>
      <c r="BR29" s="478"/>
      <c r="BS29" s="521"/>
    </row>
    <row r="30" spans="1:71" ht="21" customHeight="1">
      <c r="A30" s="522"/>
      <c r="B30" s="523"/>
      <c r="C30" s="457"/>
      <c r="D30" s="455" t="str">
        <f>IFERROR(VLOOKUP(C30,'Dropdown list-must not modify'!Q:R,2,FALSE),"")</f>
        <v/>
      </c>
      <c r="E30" s="456"/>
      <c r="F30" s="456"/>
      <c r="G30" s="455"/>
      <c r="H30" s="455"/>
      <c r="I30" s="455"/>
      <c r="J30" s="454"/>
      <c r="K30" s="454"/>
      <c r="L30" s="452"/>
      <c r="M30" s="454"/>
      <c r="N30" s="454"/>
      <c r="O30" s="452"/>
      <c r="P30" s="454"/>
      <c r="Q30" s="454"/>
      <c r="R30" s="452"/>
      <c r="S30" s="454"/>
      <c r="T30" s="454"/>
      <c r="U30" s="452"/>
      <c r="V30" s="453"/>
      <c r="W30" s="454"/>
      <c r="X30" s="454"/>
      <c r="Y30" s="452"/>
      <c r="Z30" s="454"/>
      <c r="AA30" s="454"/>
      <c r="AB30" s="452"/>
      <c r="AC30" s="454"/>
      <c r="AD30" s="454"/>
      <c r="AE30" s="454"/>
      <c r="AF30" s="454"/>
      <c r="AG30" s="452"/>
      <c r="AH30" s="454"/>
      <c r="AI30" s="454"/>
      <c r="AJ30" s="452"/>
      <c r="AK30" s="454"/>
      <c r="AL30" s="454"/>
      <c r="AM30" s="452"/>
      <c r="AN30" s="454"/>
      <c r="AO30" s="454"/>
      <c r="AP30" s="452"/>
      <c r="AQ30" s="454"/>
      <c r="AR30" s="454"/>
      <c r="AS30" s="452"/>
      <c r="AT30" s="454"/>
      <c r="AU30" s="454"/>
      <c r="AV30" s="453"/>
      <c r="AW30" s="454"/>
      <c r="AX30" s="454"/>
      <c r="AY30" s="453"/>
      <c r="AZ30" s="454"/>
      <c r="BA30" s="454"/>
      <c r="BB30" s="453"/>
      <c r="BC30" s="454"/>
      <c r="BD30" s="454"/>
      <c r="BE30" s="453"/>
      <c r="BF30" s="452"/>
      <c r="BG30" s="452"/>
      <c r="BH30" s="452"/>
      <c r="BI30" s="452"/>
      <c r="BJ30" s="452"/>
      <c r="BK30" s="451"/>
      <c r="BL30" s="450"/>
      <c r="BM30" s="450"/>
      <c r="BN30" s="450"/>
      <c r="BO30" s="450"/>
      <c r="BP30" s="450"/>
      <c r="BQ30" s="450"/>
      <c r="BR30" s="478"/>
      <c r="BS30" s="521"/>
    </row>
    <row r="31" spans="1:71" ht="21" customHeight="1">
      <c r="A31" s="522"/>
      <c r="B31" s="523"/>
      <c r="C31" s="457"/>
      <c r="D31" s="455" t="str">
        <f>IFERROR(VLOOKUP(C31,'Dropdown list-must not modify'!Q:R,2,FALSE),"")</f>
        <v/>
      </c>
      <c r="E31" s="456"/>
      <c r="F31" s="456"/>
      <c r="G31" s="455"/>
      <c r="H31" s="455"/>
      <c r="I31" s="455"/>
      <c r="J31" s="454"/>
      <c r="K31" s="454"/>
      <c r="L31" s="452"/>
      <c r="M31" s="454"/>
      <c r="N31" s="454"/>
      <c r="O31" s="452"/>
      <c r="P31" s="454"/>
      <c r="Q31" s="454"/>
      <c r="R31" s="452"/>
      <c r="S31" s="454"/>
      <c r="T31" s="454"/>
      <c r="U31" s="452"/>
      <c r="V31" s="453"/>
      <c r="W31" s="454"/>
      <c r="X31" s="454"/>
      <c r="Y31" s="452"/>
      <c r="Z31" s="454"/>
      <c r="AA31" s="454"/>
      <c r="AB31" s="452"/>
      <c r="AC31" s="454"/>
      <c r="AD31" s="454"/>
      <c r="AE31" s="454"/>
      <c r="AF31" s="454"/>
      <c r="AG31" s="452"/>
      <c r="AH31" s="454"/>
      <c r="AI31" s="454"/>
      <c r="AJ31" s="452"/>
      <c r="AK31" s="454"/>
      <c r="AL31" s="454"/>
      <c r="AM31" s="452"/>
      <c r="AN31" s="454"/>
      <c r="AO31" s="454"/>
      <c r="AP31" s="452"/>
      <c r="AQ31" s="454"/>
      <c r="AR31" s="454"/>
      <c r="AS31" s="452"/>
      <c r="AT31" s="454"/>
      <c r="AU31" s="454"/>
      <c r="AV31" s="453"/>
      <c r="AW31" s="454"/>
      <c r="AX31" s="454"/>
      <c r="AY31" s="453"/>
      <c r="AZ31" s="454"/>
      <c r="BA31" s="454"/>
      <c r="BB31" s="453"/>
      <c r="BC31" s="454"/>
      <c r="BD31" s="454"/>
      <c r="BE31" s="453"/>
      <c r="BF31" s="452"/>
      <c r="BG31" s="452"/>
      <c r="BH31" s="452"/>
      <c r="BI31" s="452"/>
      <c r="BJ31" s="452"/>
      <c r="BK31" s="451"/>
      <c r="BL31" s="450"/>
      <c r="BM31" s="450"/>
      <c r="BN31" s="450"/>
      <c r="BO31" s="450"/>
      <c r="BP31" s="450"/>
      <c r="BQ31" s="450"/>
      <c r="BR31" s="478"/>
      <c r="BS31" s="521"/>
    </row>
    <row r="32" spans="1:71" ht="21" customHeight="1">
      <c r="A32" s="522"/>
      <c r="B32" s="523"/>
      <c r="C32" s="457"/>
      <c r="D32" s="455" t="str">
        <f>IFERROR(VLOOKUP(C32,'Dropdown list-must not modify'!Q:R,2,FALSE),"")</f>
        <v/>
      </c>
      <c r="E32" s="456"/>
      <c r="F32" s="456"/>
      <c r="G32" s="455"/>
      <c r="H32" s="455"/>
      <c r="I32" s="455"/>
      <c r="J32" s="454"/>
      <c r="K32" s="454"/>
      <c r="L32" s="452"/>
      <c r="M32" s="454"/>
      <c r="N32" s="454"/>
      <c r="O32" s="452"/>
      <c r="P32" s="454"/>
      <c r="Q32" s="454"/>
      <c r="R32" s="452"/>
      <c r="S32" s="454"/>
      <c r="T32" s="454"/>
      <c r="U32" s="452"/>
      <c r="V32" s="453"/>
      <c r="W32" s="454"/>
      <c r="X32" s="454"/>
      <c r="Y32" s="452"/>
      <c r="Z32" s="454"/>
      <c r="AA32" s="454"/>
      <c r="AB32" s="452"/>
      <c r="AC32" s="454"/>
      <c r="AD32" s="454"/>
      <c r="AE32" s="454"/>
      <c r="AF32" s="454"/>
      <c r="AG32" s="452"/>
      <c r="AH32" s="454"/>
      <c r="AI32" s="454"/>
      <c r="AJ32" s="452"/>
      <c r="AK32" s="454"/>
      <c r="AL32" s="454"/>
      <c r="AM32" s="452"/>
      <c r="AN32" s="454"/>
      <c r="AO32" s="454"/>
      <c r="AP32" s="452"/>
      <c r="AQ32" s="454"/>
      <c r="AR32" s="454"/>
      <c r="AS32" s="452"/>
      <c r="AT32" s="454"/>
      <c r="AU32" s="454"/>
      <c r="AV32" s="453"/>
      <c r="AW32" s="454"/>
      <c r="AX32" s="454"/>
      <c r="AY32" s="453"/>
      <c r="AZ32" s="454"/>
      <c r="BA32" s="454"/>
      <c r="BB32" s="453"/>
      <c r="BC32" s="454"/>
      <c r="BD32" s="454"/>
      <c r="BE32" s="453"/>
      <c r="BF32" s="452"/>
      <c r="BG32" s="452"/>
      <c r="BH32" s="452"/>
      <c r="BI32" s="452"/>
      <c r="BJ32" s="452"/>
      <c r="BK32" s="451"/>
      <c r="BL32" s="450"/>
      <c r="BM32" s="450"/>
      <c r="BN32" s="450"/>
      <c r="BO32" s="450"/>
      <c r="BP32" s="450"/>
      <c r="BQ32" s="450"/>
      <c r="BR32" s="478"/>
      <c r="BS32" s="521"/>
    </row>
    <row r="33" spans="1:71" ht="15" customHeight="1">
      <c r="A33" s="478"/>
      <c r="B33" s="478"/>
      <c r="C33" s="478"/>
      <c r="D33" s="478"/>
      <c r="E33" s="478"/>
      <c r="F33" s="478"/>
      <c r="G33" s="478"/>
      <c r="H33" s="478"/>
      <c r="I33" s="478"/>
      <c r="J33" s="478"/>
      <c r="K33" s="478"/>
      <c r="L33" s="478"/>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c r="BO33" s="478"/>
      <c r="BP33" s="478"/>
      <c r="BQ33" s="478"/>
      <c r="BR33" s="478"/>
      <c r="BS33" s="478"/>
    </row>
    <row r="34" spans="1:71" s="507" customFormat="1" ht="30" customHeight="1">
      <c r="A34" s="489"/>
      <c r="B34" s="489"/>
      <c r="C34" s="505" t="s">
        <v>1468</v>
      </c>
      <c r="D34" s="506"/>
      <c r="E34" s="506"/>
      <c r="F34" s="506"/>
      <c r="G34" s="506"/>
      <c r="H34" s="506"/>
      <c r="I34" s="506"/>
      <c r="J34" s="506"/>
      <c r="K34" s="506"/>
      <c r="L34" s="506"/>
      <c r="M34" s="506"/>
      <c r="N34" s="506"/>
      <c r="O34" s="506"/>
      <c r="P34" s="506"/>
      <c r="Q34" s="489"/>
      <c r="R34" s="492"/>
      <c r="S34" s="492"/>
      <c r="T34" s="489"/>
      <c r="U34" s="489"/>
      <c r="V34" s="489"/>
      <c r="W34" s="489"/>
      <c r="X34" s="489"/>
      <c r="Y34" s="489"/>
      <c r="Z34" s="489"/>
      <c r="AA34" s="489"/>
      <c r="AB34" s="489"/>
      <c r="AC34" s="489"/>
      <c r="AD34" s="489"/>
      <c r="AE34" s="489"/>
      <c r="AF34" s="489"/>
      <c r="AG34" s="489"/>
      <c r="AH34" s="489"/>
      <c r="AI34" s="489"/>
      <c r="AJ34" s="489"/>
      <c r="AK34" s="489"/>
      <c r="AL34" s="489"/>
      <c r="AM34" s="489"/>
      <c r="AN34" s="489"/>
      <c r="AO34" s="489"/>
      <c r="AP34" s="489"/>
      <c r="AQ34" s="489"/>
      <c r="AR34" s="489"/>
      <c r="AS34" s="489"/>
      <c r="AT34" s="489"/>
      <c r="AU34" s="489"/>
      <c r="AV34" s="489"/>
      <c r="AW34" s="489"/>
      <c r="AX34" s="489"/>
      <c r="AY34" s="489"/>
      <c r="AZ34" s="489"/>
      <c r="BA34" s="489"/>
      <c r="BB34" s="489"/>
      <c r="BC34" s="489"/>
      <c r="BD34" s="489"/>
      <c r="BE34" s="489"/>
      <c r="BF34" s="489"/>
      <c r="BG34" s="489"/>
      <c r="BH34" s="489"/>
      <c r="BI34" s="489"/>
      <c r="BJ34" s="489"/>
      <c r="BK34" s="489"/>
      <c r="BL34" s="489"/>
      <c r="BM34" s="489"/>
      <c r="BN34" s="489"/>
      <c r="BO34" s="489"/>
      <c r="BP34" s="489"/>
      <c r="BQ34" s="489"/>
      <c r="BR34" s="489"/>
      <c r="BS34" s="524"/>
    </row>
    <row r="35" spans="1:71" ht="20" customHeight="1">
      <c r="A35" s="489"/>
      <c r="B35" s="489"/>
      <c r="C35" s="493" t="s">
        <v>1479</v>
      </c>
      <c r="D35" s="493"/>
      <c r="E35" s="493"/>
      <c r="F35" s="493"/>
      <c r="G35" s="493"/>
      <c r="H35" s="493"/>
      <c r="I35" s="493"/>
      <c r="J35" s="493"/>
      <c r="K35" s="493"/>
      <c r="L35" s="493"/>
      <c r="M35" s="493"/>
      <c r="N35" s="493"/>
      <c r="O35" s="493"/>
      <c r="P35" s="493"/>
      <c r="Q35" s="489"/>
      <c r="R35" s="492"/>
      <c r="S35" s="492"/>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489"/>
      <c r="AU35" s="489"/>
      <c r="AV35" s="489"/>
      <c r="AW35" s="489"/>
      <c r="AX35" s="489"/>
      <c r="AY35" s="489"/>
      <c r="AZ35" s="489"/>
      <c r="BA35" s="489"/>
      <c r="BB35" s="489"/>
      <c r="BC35" s="489"/>
      <c r="BD35" s="489"/>
      <c r="BE35" s="489"/>
      <c r="BF35" s="489"/>
      <c r="BG35" s="489"/>
      <c r="BH35" s="489"/>
      <c r="BI35" s="489"/>
      <c r="BJ35" s="489"/>
      <c r="BK35" s="489"/>
      <c r="BL35" s="489"/>
      <c r="BM35" s="489"/>
      <c r="BN35" s="489"/>
      <c r="BO35" s="489"/>
      <c r="BP35" s="489"/>
      <c r="BQ35" s="489"/>
      <c r="BR35" s="489"/>
      <c r="BS35" s="489"/>
    </row>
    <row r="36" spans="1:71" ht="23" customHeight="1">
      <c r="A36" s="525"/>
      <c r="B36" s="525"/>
      <c r="C36" s="526" t="s">
        <v>352</v>
      </c>
      <c r="D36" s="526" t="s">
        <v>1458</v>
      </c>
      <c r="E36" s="527" t="s">
        <v>1518</v>
      </c>
      <c r="F36" s="528"/>
      <c r="G36" s="529"/>
      <c r="H36" s="529"/>
      <c r="I36" s="529"/>
      <c r="J36" s="528"/>
      <c r="K36" s="529"/>
      <c r="L36" s="529"/>
      <c r="M36" s="529"/>
      <c r="N36" s="504"/>
      <c r="O36" s="504"/>
      <c r="P36" s="504"/>
      <c r="Q36" s="525"/>
      <c r="R36" s="530"/>
      <c r="S36" s="530"/>
      <c r="T36" s="525"/>
      <c r="U36" s="525"/>
      <c r="V36" s="525"/>
      <c r="W36" s="525"/>
      <c r="X36" s="525"/>
      <c r="Y36" s="525"/>
      <c r="Z36" s="525"/>
      <c r="AA36" s="525"/>
      <c r="AB36" s="525"/>
      <c r="AC36" s="525"/>
      <c r="AD36" s="525"/>
      <c r="AE36" s="525"/>
      <c r="AF36" s="525"/>
      <c r="AG36" s="525"/>
      <c r="AH36" s="525"/>
      <c r="AI36" s="525"/>
      <c r="AJ36" s="525"/>
      <c r="AK36" s="525"/>
      <c r="AL36" s="525"/>
      <c r="AM36" s="525"/>
      <c r="AN36" s="525"/>
      <c r="AO36" s="525"/>
      <c r="AP36" s="525"/>
      <c r="AQ36" s="525"/>
      <c r="AR36" s="525"/>
      <c r="AS36" s="525"/>
      <c r="AT36" s="525"/>
      <c r="AU36" s="525"/>
      <c r="AV36" s="525"/>
      <c r="AW36" s="525"/>
      <c r="AX36" s="525"/>
      <c r="AY36" s="525"/>
      <c r="AZ36" s="525"/>
      <c r="BA36" s="525"/>
      <c r="BB36" s="525"/>
      <c r="BC36" s="525"/>
      <c r="BD36" s="525"/>
      <c r="BE36" s="525"/>
      <c r="BF36" s="525"/>
      <c r="BG36" s="525"/>
      <c r="BH36" s="525"/>
      <c r="BI36" s="525"/>
      <c r="BJ36" s="525"/>
      <c r="BK36" s="525"/>
      <c r="BL36" s="525"/>
      <c r="BM36" s="525"/>
      <c r="BN36" s="525"/>
      <c r="BO36" s="525"/>
      <c r="BP36" s="525"/>
      <c r="BQ36" s="525"/>
      <c r="BR36" s="525"/>
      <c r="BS36" s="525"/>
    </row>
    <row r="37" spans="1:71" ht="25" customHeight="1">
      <c r="A37" s="531"/>
      <c r="B37" s="532" t="str">
        <f>IF(D37="basic+","BASICPLUS",D37)</f>
        <v>BASIC</v>
      </c>
      <c r="C37" s="533" t="s">
        <v>152</v>
      </c>
      <c r="D37" s="449" t="s">
        <v>137</v>
      </c>
      <c r="E37" s="464" t="s">
        <v>1517</v>
      </c>
      <c r="F37" s="534"/>
      <c r="G37" s="535"/>
      <c r="H37" s="535"/>
      <c r="I37" s="536"/>
      <c r="J37" s="536"/>
      <c r="K37" s="536"/>
      <c r="L37" s="536"/>
      <c r="M37" s="536"/>
      <c r="N37" s="536"/>
    </row>
    <row r="38" spans="1:71" ht="25" customHeight="1">
      <c r="C38" s="537" t="s">
        <v>445</v>
      </c>
      <c r="D38" s="449" t="s">
        <v>170</v>
      </c>
      <c r="E38" s="464" t="str">
        <f>IF(D37="BASIC+","Note that not all inventories shown in the chart have reported all BASIC+ emissions. Only the following inventories have met all BASIC+ requirements: "&amp;IF(D$37="BASIC+",'BASIC+ cities-must not modify'!E1,""),"")</f>
        <v/>
      </c>
      <c r="F38" s="465"/>
      <c r="G38" s="535"/>
      <c r="H38" s="535"/>
      <c r="I38" s="536"/>
      <c r="J38" s="536"/>
      <c r="K38" s="536"/>
      <c r="N38" s="538"/>
      <c r="BQ38" s="511"/>
      <c r="BR38" s="511"/>
    </row>
    <row r="39" spans="1:71" ht="25" customHeight="1">
      <c r="C39" s="537" t="s">
        <v>75</v>
      </c>
      <c r="D39" s="449" t="s">
        <v>316</v>
      </c>
      <c r="E39" s="465"/>
      <c r="F39" s="465"/>
      <c r="G39" s="535"/>
      <c r="H39" s="535"/>
      <c r="I39" s="536"/>
      <c r="J39" s="536"/>
      <c r="K39" s="536"/>
      <c r="M39" s="522"/>
      <c r="N39" s="536"/>
      <c r="BQ39" s="511"/>
      <c r="BR39" s="511"/>
    </row>
    <row r="40" spans="1:71" ht="25" customHeight="1">
      <c r="C40" s="537" t="s">
        <v>91</v>
      </c>
      <c r="D40" s="449" t="s">
        <v>322</v>
      </c>
      <c r="E40" s="465"/>
      <c r="F40" s="539"/>
      <c r="G40" s="539"/>
      <c r="H40" s="539"/>
      <c r="I40" s="540"/>
      <c r="J40" s="540"/>
      <c r="K40" s="540"/>
      <c r="M40" s="522"/>
      <c r="N40" s="536"/>
    </row>
    <row r="41" spans="1:71" ht="25" customHeight="1">
      <c r="C41" s="537" t="s">
        <v>90</v>
      </c>
      <c r="D41" s="449" t="s">
        <v>317</v>
      </c>
      <c r="E41" s="466" t="str">
        <f>IFERROR(IF(NOT(VLOOKUP(D41,'Dynamic_dropdown-MustNotModify'!D:E,2,FALSE)='Results Sense-check'!D40),IF('Results Sense-check'!D40="All_regions","","The country selected does not fall in this region, please re-select"),""),"")</f>
        <v/>
      </c>
      <c r="F41" s="539"/>
      <c r="G41" s="539"/>
      <c r="H41" s="539"/>
      <c r="I41" s="540"/>
      <c r="J41" s="540"/>
      <c r="K41" s="540"/>
      <c r="M41" s="522"/>
      <c r="N41" s="536"/>
    </row>
    <row r="42" spans="1:71" ht="25" customHeight="1">
      <c r="C42" s="541" t="s">
        <v>58</v>
      </c>
      <c r="D42" s="448" t="s">
        <v>1515</v>
      </c>
      <c r="E42" s="467"/>
      <c r="F42" s="539"/>
      <c r="G42" s="542"/>
      <c r="H42" s="539"/>
      <c r="I42" s="540"/>
      <c r="J42" s="540"/>
      <c r="K42" s="540"/>
      <c r="L42" s="543"/>
      <c r="M42" s="540"/>
      <c r="N42" s="536"/>
    </row>
    <row r="43" spans="1:71" ht="25" customHeight="1">
      <c r="C43" s="541" t="s">
        <v>1286</v>
      </c>
      <c r="D43" s="448" t="s">
        <v>1427</v>
      </c>
      <c r="E43" s="464" t="str">
        <f>IF(OR(I22="",G22=""),"Please provide your city population and GDP in Step 1. Note that this parameter should be used with caution as cities may have different approaches to calculate GDP and convert currency.","Your reported city GDP per capita is: "&amp;ROUND(I22*1000000/G22,0)&amp;" USD. Note that this parameter should be used with caution as cities may have different approaches to calculate GDP and convert currency.")</f>
        <v>Please provide your city population and GDP in Step 1. Note that this parameter should be used with caution as cities may have different approaches to calculate GDP and convert currency.</v>
      </c>
      <c r="F43" s="544"/>
      <c r="I43" s="464"/>
      <c r="M43" s="540"/>
      <c r="N43" s="536"/>
    </row>
    <row r="44" spans="1:71" ht="25" customHeight="1">
      <c r="C44" s="541" t="s">
        <v>1285</v>
      </c>
      <c r="D44" s="448" t="s">
        <v>1291</v>
      </c>
      <c r="E44" s="464" t="str">
        <f>IF(OR(H22="",G22=""),"Please provide your city population and land area in Step 1.","Your reported population density is: "&amp;ROUND(G22/H22,0)&amp;" per km2.")</f>
        <v>Please provide your city population and land area in Step 1.</v>
      </c>
      <c r="F44" s="544"/>
      <c r="G44" s="545"/>
      <c r="H44" s="546"/>
      <c r="I44" s="536"/>
      <c r="J44" s="536"/>
      <c r="K44" s="536"/>
      <c r="L44" s="543"/>
      <c r="M44" s="540"/>
      <c r="N44" s="536"/>
    </row>
    <row r="45" spans="1:71" ht="26" customHeight="1">
      <c r="C45" s="541" t="s">
        <v>425</v>
      </c>
      <c r="D45" s="448" t="s">
        <v>431</v>
      </c>
      <c r="E45" s="468"/>
      <c r="F45" s="544"/>
      <c r="G45" s="544"/>
      <c r="H45" s="535"/>
      <c r="I45" s="536"/>
      <c r="J45" s="536"/>
      <c r="K45" s="536"/>
      <c r="L45" s="543"/>
      <c r="M45" s="536"/>
      <c r="N45" s="536"/>
    </row>
    <row r="46" spans="1:71" ht="25" customHeight="1">
      <c r="B46" s="532"/>
      <c r="C46" s="547" t="str">
        <f>IF(OR(D37="Territorial",NOT(D39="All sectors")),"","View net emissions")</f>
        <v>View net emissions</v>
      </c>
      <c r="D46" s="447" t="s">
        <v>452</v>
      </c>
      <c r="E46" s="469" t="s">
        <v>1528</v>
      </c>
      <c r="F46" s="468"/>
      <c r="G46" s="544"/>
      <c r="H46" s="535"/>
      <c r="I46" s="536"/>
      <c r="J46" s="536"/>
      <c r="K46" s="536"/>
      <c r="L46" s="536"/>
      <c r="M46" s="536"/>
      <c r="N46" s="536"/>
      <c r="BQ46" s="511"/>
      <c r="BR46" s="511"/>
    </row>
    <row r="47" spans="1:71" ht="30" customHeight="1">
      <c r="C47" s="548" t="str">
        <f ca="1">IF('Analysis_4-must not modify'!G4=0,"Warning! There is no city for the combination of parameters you selected. Please change selections","")</f>
        <v/>
      </c>
      <c r="D47" s="478"/>
      <c r="E47" s="478"/>
      <c r="L47" s="536"/>
    </row>
    <row r="48" spans="1:71" s="507" customFormat="1" ht="30" customHeight="1">
      <c r="A48" s="549"/>
      <c r="B48" s="549"/>
      <c r="C48" s="505" t="s">
        <v>1457</v>
      </c>
      <c r="F48" s="549"/>
      <c r="G48" s="549"/>
      <c r="H48" s="549"/>
      <c r="I48" s="549"/>
      <c r="J48" s="549"/>
      <c r="K48" s="549"/>
      <c r="L48" s="550"/>
      <c r="M48" s="549"/>
      <c r="N48" s="549"/>
      <c r="O48" s="549"/>
      <c r="P48" s="549"/>
      <c r="Q48" s="549"/>
      <c r="R48" s="549"/>
      <c r="S48" s="549"/>
      <c r="T48" s="549"/>
      <c r="U48" s="549"/>
      <c r="V48" s="549"/>
      <c r="W48" s="549"/>
      <c r="X48" s="549"/>
      <c r="Y48" s="549"/>
      <c r="Z48" s="549"/>
      <c r="AA48" s="549"/>
      <c r="AB48" s="549"/>
      <c r="AC48" s="549"/>
      <c r="AD48" s="549"/>
      <c r="AE48" s="549"/>
      <c r="AF48" s="549"/>
      <c r="AG48" s="549"/>
      <c r="AH48" s="549"/>
      <c r="AI48" s="549"/>
      <c r="AJ48" s="549"/>
      <c r="AK48" s="549"/>
      <c r="AL48" s="549"/>
      <c r="AM48" s="549"/>
      <c r="AN48" s="549"/>
      <c r="AO48" s="549"/>
      <c r="AP48" s="549"/>
      <c r="AQ48" s="549"/>
      <c r="AR48" s="549"/>
      <c r="AS48" s="549"/>
      <c r="AT48" s="549"/>
      <c r="AU48" s="549"/>
      <c r="AV48" s="549"/>
      <c r="AW48" s="549"/>
      <c r="AX48" s="549"/>
      <c r="AY48" s="549"/>
      <c r="AZ48" s="549"/>
      <c r="BA48" s="549"/>
      <c r="BB48" s="549"/>
      <c r="BC48" s="549"/>
      <c r="BD48" s="549"/>
      <c r="BE48" s="549"/>
      <c r="BF48" s="549"/>
      <c r="BG48" s="549"/>
      <c r="BH48" s="549"/>
      <c r="BI48" s="549"/>
      <c r="BJ48" s="549"/>
      <c r="BK48" s="549"/>
      <c r="BL48" s="549"/>
      <c r="BM48" s="549"/>
      <c r="BN48" s="549"/>
      <c r="BO48" s="549"/>
      <c r="BP48" s="549"/>
      <c r="BQ48" s="549"/>
      <c r="BR48" s="549"/>
      <c r="BS48" s="549"/>
    </row>
    <row r="49" spans="1:71" s="507" customFormat="1" ht="20" customHeight="1">
      <c r="A49" s="549"/>
      <c r="B49" s="549"/>
      <c r="C49" s="493" t="s">
        <v>1459</v>
      </c>
      <c r="F49" s="549"/>
      <c r="G49" s="549"/>
      <c r="H49" s="549"/>
      <c r="I49" s="549"/>
      <c r="J49" s="549"/>
      <c r="K49" s="549"/>
      <c r="L49" s="550"/>
      <c r="M49" s="549"/>
      <c r="N49" s="549"/>
      <c r="O49" s="549"/>
      <c r="P49" s="549"/>
      <c r="Q49" s="549"/>
      <c r="R49" s="549"/>
      <c r="S49" s="549"/>
      <c r="T49" s="549"/>
      <c r="U49" s="549"/>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c r="BO49" s="549"/>
      <c r="BP49" s="549"/>
      <c r="BQ49" s="549"/>
      <c r="BR49" s="549"/>
      <c r="BS49" s="549"/>
    </row>
    <row r="50" spans="1:71" ht="20" customHeight="1">
      <c r="A50" s="489"/>
      <c r="B50" s="489"/>
      <c r="C50" s="493" t="s">
        <v>1460</v>
      </c>
      <c r="D50" s="506"/>
      <c r="E50" s="506"/>
      <c r="F50" s="506"/>
      <c r="G50" s="506"/>
      <c r="H50" s="506"/>
      <c r="I50" s="506"/>
      <c r="J50" s="506"/>
      <c r="K50" s="506"/>
      <c r="L50" s="506"/>
      <c r="M50" s="506"/>
      <c r="N50" s="506"/>
      <c r="O50" s="506"/>
      <c r="P50" s="506"/>
      <c r="Q50" s="489"/>
      <c r="R50" s="492"/>
      <c r="S50" s="492"/>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489"/>
      <c r="AV50" s="489"/>
      <c r="AW50" s="489"/>
      <c r="AX50" s="489"/>
      <c r="AY50" s="489"/>
      <c r="AZ50" s="489"/>
      <c r="BA50" s="489"/>
      <c r="BB50" s="489"/>
      <c r="BC50" s="489"/>
      <c r="BD50" s="489"/>
      <c r="BE50" s="489"/>
      <c r="BF50" s="489"/>
      <c r="BG50" s="489"/>
      <c r="BH50" s="489"/>
      <c r="BI50" s="489"/>
      <c r="BJ50" s="489"/>
      <c r="BK50" s="489"/>
      <c r="BL50" s="489"/>
      <c r="BM50" s="489"/>
      <c r="BN50" s="489"/>
      <c r="BO50" s="489"/>
      <c r="BP50" s="489"/>
      <c r="BQ50" s="489"/>
      <c r="BR50" s="489"/>
    </row>
    <row r="51" spans="1:71" s="507" customFormat="1" ht="7" customHeight="1">
      <c r="A51" s="549"/>
      <c r="B51" s="549"/>
      <c r="C51" s="551"/>
      <c r="F51" s="549"/>
      <c r="G51" s="549"/>
      <c r="H51" s="549"/>
      <c r="I51" s="549"/>
      <c r="J51" s="549"/>
      <c r="K51" s="549"/>
      <c r="L51" s="550"/>
      <c r="M51" s="549"/>
      <c r="N51" s="549"/>
      <c r="O51" s="549"/>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row>
    <row r="52" spans="1:71" ht="17">
      <c r="A52" s="552"/>
      <c r="C52" s="553" t="s">
        <v>1533</v>
      </c>
      <c r="F52" s="554"/>
      <c r="G52" s="554"/>
      <c r="H52" s="554"/>
      <c r="I52" s="554"/>
      <c r="J52" s="554"/>
      <c r="K52" s="554"/>
      <c r="L52" s="554"/>
      <c r="M52" s="554"/>
      <c r="N52" s="554"/>
      <c r="O52" s="554"/>
      <c r="P52" s="554"/>
      <c r="Q52" s="554"/>
      <c r="R52" s="554"/>
      <c r="S52" s="554"/>
      <c r="T52" s="554"/>
      <c r="U52" s="555"/>
      <c r="V52" s="555"/>
    </row>
    <row r="53" spans="1:71" ht="22" customHeight="1">
      <c r="A53" s="552"/>
      <c r="C53" s="588" t="s">
        <v>1520</v>
      </c>
      <c r="F53" s="554"/>
      <c r="G53" s="554"/>
      <c r="H53" s="554"/>
      <c r="I53" s="554"/>
      <c r="J53" s="554"/>
      <c r="K53" s="554"/>
      <c r="L53" s="554"/>
      <c r="M53" s="554"/>
      <c r="N53" s="554"/>
      <c r="O53" s="554"/>
      <c r="P53" s="554"/>
      <c r="Q53" s="554"/>
      <c r="R53" s="554"/>
      <c r="S53" s="554"/>
      <c r="T53" s="554"/>
      <c r="U53" s="555"/>
      <c r="V53" s="555"/>
    </row>
    <row r="54" spans="1:71" ht="19">
      <c r="A54" s="552"/>
      <c r="C54" s="556" t="s">
        <v>1317</v>
      </c>
      <c r="F54" s="554"/>
      <c r="G54" s="554"/>
      <c r="H54" s="554"/>
      <c r="I54" s="554"/>
      <c r="J54" s="554"/>
      <c r="K54" s="554"/>
      <c r="L54" s="554"/>
      <c r="M54" s="554"/>
      <c r="N54" s="554"/>
      <c r="O54" s="554"/>
      <c r="P54" s="554"/>
      <c r="Q54" s="554"/>
      <c r="R54" s="554"/>
      <c r="S54" s="554"/>
      <c r="T54" s="554"/>
      <c r="U54" s="555"/>
      <c r="V54" s="555"/>
    </row>
    <row r="55" spans="1:71" s="488" customFormat="1" ht="23" customHeight="1">
      <c r="A55" s="557"/>
      <c r="B55" s="558" t="s">
        <v>444</v>
      </c>
      <c r="C55" s="559"/>
      <c r="D55" s="557"/>
      <c r="E55" s="557"/>
      <c r="F55" s="557"/>
      <c r="G55" s="557"/>
      <c r="H55" s="557"/>
      <c r="I55" s="557"/>
      <c r="J55" s="560" t="s">
        <v>463</v>
      </c>
      <c r="K55" s="561" t="str">
        <f>IF(D38="Total GHG","tCO2e",IF(D38="Per unit GDP ($m)","tCO2e/$m",IF(D38="Per Capita","tCO2e per capita","tCO2e/km2")))</f>
        <v>tCO2e per capita</v>
      </c>
      <c r="N55" s="557"/>
      <c r="O55" s="557"/>
      <c r="P55" s="557"/>
      <c r="Q55" s="557"/>
      <c r="R55" s="557"/>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7"/>
      <c r="BI55" s="557"/>
      <c r="BJ55" s="557"/>
      <c r="BK55" s="557"/>
      <c r="BL55" s="557"/>
      <c r="BM55" s="557"/>
      <c r="BN55" s="557"/>
      <c r="BO55" s="557"/>
      <c r="BP55" s="557"/>
      <c r="BQ55" s="557"/>
      <c r="BR55" s="557"/>
      <c r="BS55" s="557"/>
    </row>
    <row r="56" spans="1:71" ht="9" customHeight="1">
      <c r="C56" s="562"/>
    </row>
    <row r="57" spans="1:71">
      <c r="C57" s="563" t="s">
        <v>462</v>
      </c>
    </row>
    <row r="58" spans="1:71" ht="13" customHeight="1">
      <c r="C58" s="564"/>
    </row>
    <row r="59" spans="1:71">
      <c r="C59" s="563" t="s">
        <v>1308</v>
      </c>
    </row>
    <row r="60" spans="1:71">
      <c r="C60" s="565"/>
    </row>
    <row r="61" spans="1:71">
      <c r="B61" s="566"/>
      <c r="C61" s="564" t="str">
        <f>Stationary</f>
        <v>Stationary</v>
      </c>
    </row>
    <row r="62" spans="1:71">
      <c r="C62" s="564"/>
    </row>
    <row r="63" spans="1:71">
      <c r="B63" s="567"/>
      <c r="C63" s="564" t="str">
        <f>'Analysis_3-must not modify'!F6</f>
        <v>Transportation</v>
      </c>
    </row>
    <row r="64" spans="1:71">
      <c r="C64" s="564"/>
    </row>
    <row r="65" spans="2:3">
      <c r="B65" s="568"/>
      <c r="C65" s="564" t="str">
        <f>'Analysis_3-must not modify'!G6</f>
        <v>Waste</v>
      </c>
    </row>
    <row r="66" spans="2:3">
      <c r="C66" s="564"/>
    </row>
    <row r="67" spans="2:3">
      <c r="B67" s="568"/>
      <c r="C67" s="564" t="str">
        <f>'Analysis_3-must not modify'!H6</f>
        <v/>
      </c>
    </row>
    <row r="68" spans="2:3">
      <c r="C68" s="564"/>
    </row>
    <row r="69" spans="2:3">
      <c r="B69" s="569"/>
      <c r="C69" s="564" t="str">
        <f>'Analysis_3-must not modify'!I6</f>
        <v/>
      </c>
    </row>
    <row r="70" spans="2:3">
      <c r="C70" s="564"/>
    </row>
    <row r="71" spans="2:3">
      <c r="B71" s="570"/>
      <c r="C71" s="564" t="str">
        <f>'Analysis_3-must not modify'!J6</f>
        <v/>
      </c>
    </row>
    <row r="72" spans="2:3">
      <c r="C72" s="564"/>
    </row>
    <row r="73" spans="2:3">
      <c r="B73" s="570"/>
      <c r="C73" s="564" t="str">
        <f>'Analysis_3-must not modify'!K6</f>
        <v/>
      </c>
    </row>
    <row r="74" spans="2:3">
      <c r="C74" s="564"/>
    </row>
    <row r="75" spans="2:3">
      <c r="B75" s="570"/>
      <c r="C75" s="564" t="str">
        <f>'Analysis_3-must not modify'!L6</f>
        <v/>
      </c>
    </row>
    <row r="76" spans="2:3">
      <c r="C76" s="565"/>
    </row>
    <row r="77" spans="2:3">
      <c r="C77" s="565"/>
    </row>
    <row r="78" spans="2:3">
      <c r="C78" s="565"/>
    </row>
    <row r="79" spans="2:3">
      <c r="C79" s="565"/>
    </row>
    <row r="80" spans="2:3"/>
    <row r="81" spans="3:22"/>
    <row r="82" spans="3:22"/>
    <row r="83" spans="3:22"/>
    <row r="84" spans="3:22"/>
    <row r="85" spans="3:22"/>
    <row r="86" spans="3:22"/>
    <row r="87" spans="3:22"/>
    <row r="88" spans="3:22">
      <c r="C88" s="571"/>
    </row>
    <row r="89" spans="3:22"/>
    <row r="90" spans="3:22"/>
    <row r="91" spans="3:22"/>
    <row r="92" spans="3:22" ht="25" customHeight="1">
      <c r="C92" s="470" t="str">
        <f ca="1">IFERROR('Analysis_4-must not modify'!AH13,"")</f>
        <v/>
      </c>
      <c r="F92" s="555"/>
      <c r="G92" s="555"/>
      <c r="H92" s="555"/>
      <c r="I92" s="555"/>
      <c r="J92" s="555"/>
      <c r="K92" s="555"/>
      <c r="L92" s="555"/>
      <c r="M92" s="555"/>
      <c r="N92" s="555"/>
      <c r="O92" s="555"/>
      <c r="P92" s="555"/>
      <c r="Q92" s="555"/>
      <c r="R92" s="555"/>
      <c r="S92" s="555"/>
      <c r="T92" s="555"/>
      <c r="U92" s="555"/>
      <c r="V92" s="555"/>
    </row>
    <row r="93" spans="3:22" ht="25" customHeight="1">
      <c r="C93" s="471" t="str">
        <f ca="1">IFERROR('Analysis_4-must not modify'!AG26,"")</f>
        <v/>
      </c>
      <c r="E93" s="572"/>
      <c r="F93" s="555"/>
      <c r="G93" s="555"/>
      <c r="H93" s="555"/>
      <c r="I93" s="555"/>
      <c r="J93" s="555"/>
      <c r="K93" s="555"/>
      <c r="L93" s="555"/>
      <c r="M93" s="555"/>
      <c r="N93" s="555"/>
      <c r="O93" s="555"/>
      <c r="P93" s="555"/>
      <c r="Q93" s="555"/>
      <c r="R93" s="555"/>
      <c r="S93" s="555"/>
      <c r="T93" s="555"/>
      <c r="U93" s="555"/>
      <c r="V93" s="555"/>
    </row>
    <row r="94" spans="3:22" ht="20" customHeight="1">
      <c r="C94" s="589" t="s">
        <v>1535</v>
      </c>
      <c r="E94" s="572"/>
      <c r="F94" s="555"/>
      <c r="G94" s="555"/>
      <c r="H94" s="555"/>
      <c r="I94" s="555"/>
      <c r="J94" s="555"/>
      <c r="K94" s="555"/>
      <c r="L94" s="555"/>
      <c r="M94" s="555"/>
      <c r="N94" s="555"/>
      <c r="O94" s="555"/>
      <c r="P94" s="555"/>
      <c r="Q94" s="555"/>
      <c r="R94" s="555"/>
      <c r="S94" s="555"/>
      <c r="T94" s="555"/>
      <c r="U94" s="555"/>
      <c r="V94" s="555"/>
    </row>
    <row r="95" spans="3:22" ht="13" customHeight="1">
      <c r="C95" s="572"/>
      <c r="E95" s="572"/>
      <c r="F95" s="555"/>
      <c r="G95" s="555"/>
      <c r="H95" s="555"/>
      <c r="I95" s="555"/>
      <c r="J95" s="555"/>
      <c r="K95" s="555"/>
      <c r="L95" s="555"/>
      <c r="M95" s="555"/>
      <c r="N95" s="555"/>
      <c r="O95" s="555"/>
      <c r="P95" s="555"/>
      <c r="Q95" s="555"/>
      <c r="R95" s="555"/>
      <c r="S95" s="555"/>
      <c r="T95" s="555"/>
      <c r="U95" s="555"/>
      <c r="V95" s="555"/>
    </row>
    <row r="96" spans="3:22" ht="19">
      <c r="C96" s="573" t="s">
        <v>1316</v>
      </c>
    </row>
    <row r="97" spans="2:3"/>
    <row r="98" spans="2:3">
      <c r="B98" s="558" t="s">
        <v>444</v>
      </c>
    </row>
    <row r="99" spans="2:3">
      <c r="C99" s="574"/>
    </row>
    <row r="100" spans="2:3">
      <c r="B100" s="566"/>
      <c r="C100" s="564" t="str">
        <f>C61</f>
        <v>Stationary</v>
      </c>
    </row>
    <row r="101" spans="2:3">
      <c r="C101" s="564"/>
    </row>
    <row r="102" spans="2:3">
      <c r="B102" s="567"/>
      <c r="C102" s="564" t="str">
        <f>C63</f>
        <v>Transportation</v>
      </c>
    </row>
    <row r="103" spans="2:3">
      <c r="C103" s="564"/>
    </row>
    <row r="104" spans="2:3">
      <c r="B104" s="568"/>
      <c r="C104" s="564" t="str">
        <f>C65</f>
        <v>Waste</v>
      </c>
    </row>
    <row r="105" spans="2:3">
      <c r="C105" s="564"/>
    </row>
    <row r="106" spans="2:3">
      <c r="B106" s="568"/>
      <c r="C106" s="564" t="str">
        <f>C67</f>
        <v/>
      </c>
    </row>
    <row r="107" spans="2:3">
      <c r="C107" s="564"/>
    </row>
    <row r="108" spans="2:3">
      <c r="B108" s="569"/>
      <c r="C108" s="564" t="str">
        <f>C69</f>
        <v/>
      </c>
    </row>
    <row r="109" spans="2:3">
      <c r="C109" s="564"/>
    </row>
    <row r="110" spans="2:3">
      <c r="B110" s="570"/>
      <c r="C110" s="564" t="str">
        <f>C71</f>
        <v/>
      </c>
    </row>
    <row r="111" spans="2:3">
      <c r="C111" s="564"/>
    </row>
    <row r="112" spans="2:3">
      <c r="B112" s="570"/>
      <c r="C112" s="564" t="str">
        <f>C73</f>
        <v/>
      </c>
    </row>
    <row r="113" spans="2:3">
      <c r="C113" s="564"/>
    </row>
    <row r="114" spans="2:3">
      <c r="B114" s="570"/>
      <c r="C114" s="564" t="str">
        <f>C75</f>
        <v/>
      </c>
    </row>
    <row r="115" spans="2:3">
      <c r="C115" s="565"/>
    </row>
    <row r="116" spans="2:3">
      <c r="C116" s="565"/>
    </row>
    <row r="117" spans="2:3">
      <c r="C117" s="565"/>
    </row>
    <row r="118" spans="2:3">
      <c r="C118" s="565"/>
    </row>
    <row r="119" spans="2:3">
      <c r="C119" s="565"/>
    </row>
    <row r="120" spans="2:3">
      <c r="C120" s="511"/>
    </row>
    <row r="121" spans="2:3">
      <c r="C121" s="511"/>
    </row>
    <row r="122" spans="2:3"/>
    <row r="123" spans="2:3"/>
    <row r="124" spans="2:3"/>
    <row r="125" spans="2:3"/>
    <row r="126" spans="2:3"/>
    <row r="127" spans="2:3"/>
    <row r="128" spans="2:3"/>
    <row r="129" spans="1:71"/>
    <row r="130" spans="1:71"/>
    <row r="131" spans="1:71"/>
    <row r="132" spans="1:71" ht="30" customHeight="1">
      <c r="C132" s="505" t="s">
        <v>1403</v>
      </c>
    </row>
    <row r="133" spans="1:71" ht="31" customHeight="1" thickBot="1">
      <c r="A133" s="489"/>
      <c r="B133" s="489"/>
      <c r="C133" s="493" t="s">
        <v>1404</v>
      </c>
      <c r="D133" s="506"/>
      <c r="E133" s="506"/>
      <c r="F133" s="506"/>
      <c r="G133" s="506"/>
      <c r="H133" s="506"/>
      <c r="I133" s="506"/>
      <c r="J133" s="506"/>
      <c r="K133" s="506"/>
      <c r="L133" s="506"/>
      <c r="M133" s="506"/>
      <c r="N133" s="506"/>
      <c r="O133" s="506"/>
      <c r="P133" s="506"/>
      <c r="Q133" s="489"/>
      <c r="R133" s="492"/>
      <c r="S133" s="492"/>
      <c r="T133" s="489"/>
      <c r="U133" s="489"/>
      <c r="V133" s="489"/>
      <c r="W133" s="489"/>
      <c r="X133" s="489"/>
      <c r="Y133" s="489"/>
      <c r="Z133" s="489"/>
      <c r="AA133" s="489"/>
      <c r="AB133" s="489"/>
      <c r="AC133" s="489"/>
      <c r="AD133" s="489"/>
      <c r="AE133" s="489"/>
      <c r="AF133" s="489"/>
      <c r="AG133" s="489"/>
      <c r="AH133" s="489"/>
      <c r="AI133" s="489"/>
      <c r="AJ133" s="489"/>
      <c r="AK133" s="489"/>
      <c r="AL133" s="489"/>
      <c r="AM133" s="489"/>
      <c r="AN133" s="489"/>
      <c r="AO133" s="489"/>
      <c r="AP133" s="489"/>
      <c r="AQ133" s="489"/>
      <c r="AR133" s="489"/>
      <c r="AS133" s="489"/>
      <c r="AT133" s="489"/>
      <c r="AU133" s="489"/>
      <c r="AV133" s="489"/>
      <c r="AW133" s="489"/>
      <c r="AX133" s="489"/>
      <c r="AY133" s="489"/>
      <c r="AZ133" s="489"/>
      <c r="BA133" s="489"/>
      <c r="BB133" s="489"/>
      <c r="BC133" s="489"/>
      <c r="BD133" s="489"/>
      <c r="BE133" s="489"/>
      <c r="BF133" s="489"/>
      <c r="BG133" s="489"/>
      <c r="BH133" s="489"/>
      <c r="BI133" s="489"/>
      <c r="BJ133" s="489"/>
      <c r="BK133" s="489"/>
      <c r="BL133" s="489"/>
      <c r="BM133" s="489"/>
      <c r="BN133" s="489"/>
      <c r="BO133" s="489"/>
      <c r="BP133" s="489"/>
      <c r="BQ133" s="489"/>
      <c r="BR133" s="489"/>
      <c r="BS133" s="489"/>
    </row>
    <row r="134" spans="1:71" ht="135" customHeight="1" thickBot="1">
      <c r="A134" s="575"/>
      <c r="B134" s="575"/>
      <c r="C134" s="603"/>
      <c r="D134" s="604"/>
      <c r="E134" s="604"/>
      <c r="F134" s="604"/>
      <c r="G134" s="604"/>
      <c r="H134" s="604"/>
      <c r="I134" s="604"/>
      <c r="J134" s="604"/>
      <c r="K134" s="604"/>
      <c r="L134" s="604"/>
      <c r="M134" s="604"/>
      <c r="N134" s="604"/>
      <c r="O134" s="605"/>
      <c r="Q134" s="575"/>
      <c r="R134" s="576"/>
      <c r="S134" s="576"/>
      <c r="T134" s="575"/>
      <c r="U134" s="575"/>
      <c r="V134" s="575"/>
      <c r="W134" s="575"/>
      <c r="X134" s="575"/>
      <c r="Y134" s="575"/>
      <c r="Z134" s="575"/>
      <c r="AA134" s="575"/>
      <c r="AB134" s="575"/>
      <c r="AC134" s="575"/>
      <c r="AD134" s="575"/>
      <c r="AE134" s="575"/>
      <c r="AF134" s="575"/>
      <c r="AG134" s="575"/>
      <c r="AH134" s="575"/>
      <c r="AI134" s="575"/>
      <c r="AJ134" s="575"/>
      <c r="AK134" s="575"/>
      <c r="AL134" s="575"/>
      <c r="AM134" s="575"/>
      <c r="AN134" s="575"/>
      <c r="AO134" s="575"/>
      <c r="AP134" s="575"/>
      <c r="AQ134" s="575"/>
      <c r="AR134" s="575"/>
      <c r="AS134" s="575"/>
      <c r="AT134" s="575"/>
      <c r="AU134" s="575"/>
      <c r="AV134" s="575"/>
      <c r="AW134" s="575"/>
      <c r="AX134" s="575"/>
      <c r="AY134" s="575"/>
      <c r="AZ134" s="575"/>
      <c r="BA134" s="575"/>
      <c r="BB134" s="575"/>
      <c r="BC134" s="575"/>
      <c r="BD134" s="575"/>
      <c r="BE134" s="575"/>
      <c r="BF134" s="575"/>
      <c r="BG134" s="575"/>
      <c r="BH134" s="575"/>
      <c r="BI134" s="575"/>
      <c r="BJ134" s="575"/>
      <c r="BK134" s="575"/>
      <c r="BL134" s="575"/>
      <c r="BM134" s="575"/>
      <c r="BN134" s="575"/>
      <c r="BO134" s="575"/>
      <c r="BP134" s="575"/>
      <c r="BQ134" s="575"/>
      <c r="BR134" s="575"/>
      <c r="BS134" s="575"/>
    </row>
    <row r="135" spans="1:71" ht="15" customHeight="1" collapsed="1">
      <c r="BQ135" s="511"/>
      <c r="BR135" s="511"/>
    </row>
  </sheetData>
  <sheetProtection algorithmName="SHA-512" hashValue="fqIrfICIzmKb0P0NT7wM/RVW08W8qRYThpwl0F1j/zFQv3xreOC9jKcAsmfCsYLFMqyaZYp8KJymdSei9rtyug==" saltValue="NE2DS1V7lg42Tog/wURs2A==" spinCount="100000" sheet="1" formatCells="0" formatColumns="0" formatRows="0"/>
  <dataConsolidate/>
  <mergeCells count="1">
    <mergeCell ref="C134:O134"/>
  </mergeCells>
  <conditionalFormatting sqref="K6:K7">
    <cfRule type="cellIs" dxfId="876" priority="20" operator="equal">
      <formula>"YES"</formula>
    </cfRule>
    <cfRule type="cellIs" dxfId="875" priority="21" operator="equal">
      <formula>"NO"</formula>
    </cfRule>
  </conditionalFormatting>
  <conditionalFormatting sqref="L1:L5">
    <cfRule type="cellIs" dxfId="874" priority="18" operator="equal">
      <formula>"YES"</formula>
    </cfRule>
    <cfRule type="cellIs" dxfId="873" priority="19" operator="equal">
      <formula>"NO"</formula>
    </cfRule>
  </conditionalFormatting>
  <conditionalFormatting sqref="B67 B106">
    <cfRule type="expression" dxfId="872" priority="16">
      <formula>$C$67=""</formula>
    </cfRule>
    <cfRule type="expression" dxfId="871" priority="17">
      <formula>$C$67&gt;0</formula>
    </cfRule>
  </conditionalFormatting>
  <conditionalFormatting sqref="B69 B108">
    <cfRule type="expression" dxfId="870" priority="14">
      <formula>$C$69=""</formula>
    </cfRule>
    <cfRule type="expression" dxfId="869" priority="15">
      <formula>$C$69&gt;0</formula>
    </cfRule>
  </conditionalFormatting>
  <conditionalFormatting sqref="B71 B110">
    <cfRule type="expression" dxfId="868" priority="12">
      <formula>$C$71=""</formula>
    </cfRule>
    <cfRule type="expression" dxfId="867" priority="13">
      <formula>$C$71&gt;0</formula>
    </cfRule>
  </conditionalFormatting>
  <conditionalFormatting sqref="B73 B112">
    <cfRule type="expression" dxfId="866" priority="10">
      <formula>$C$73=""</formula>
    </cfRule>
    <cfRule type="expression" dxfId="865" priority="11">
      <formula>$C$73&gt;0</formula>
    </cfRule>
  </conditionalFormatting>
  <conditionalFormatting sqref="B75 B114">
    <cfRule type="expression" dxfId="864" priority="8">
      <formula>$C$75=""</formula>
    </cfRule>
    <cfRule type="expression" dxfId="863" priority="9">
      <formula>$C$75&gt;0</formula>
    </cfRule>
  </conditionalFormatting>
  <conditionalFormatting sqref="C134">
    <cfRule type="expression" dxfId="862" priority="7">
      <formula>$C$134&gt;0</formula>
    </cfRule>
  </conditionalFormatting>
  <conditionalFormatting sqref="B65 B104">
    <cfRule type="expression" dxfId="861" priority="5">
      <formula>$C$65=""</formula>
    </cfRule>
    <cfRule type="expression" dxfId="860" priority="6">
      <formula>$C$65&gt;0</formula>
    </cfRule>
  </conditionalFormatting>
  <conditionalFormatting sqref="C46">
    <cfRule type="expression" dxfId="859" priority="4">
      <formula>$C$46=""</formula>
    </cfRule>
  </conditionalFormatting>
  <conditionalFormatting sqref="D46">
    <cfRule type="expression" dxfId="858" priority="3">
      <formula>$C$46=""</formula>
    </cfRule>
  </conditionalFormatting>
  <conditionalFormatting sqref="E46">
    <cfRule type="expression" dxfId="857" priority="2">
      <formula>$C$46=""</formula>
    </cfRule>
  </conditionalFormatting>
  <conditionalFormatting sqref="C92">
    <cfRule type="containsText" dxfId="856" priority="1" operator="containsText" text="Warning">
      <formula>NOT(ISERROR(SEARCH("Warning",C92)))</formula>
    </cfRule>
  </conditionalFormatting>
  <dataValidations count="3">
    <dataValidation type="list" allowBlank="1" showInputMessage="1" showErrorMessage="1" sqref="D41" xr:uid="{00000000-0002-0000-0400-000000000000}">
      <formula1>INDIRECT($D$40)</formula1>
    </dataValidation>
    <dataValidation type="list" allowBlank="1" showInputMessage="1" showErrorMessage="1" sqref="D39" xr:uid="{00000000-0002-0000-0400-000001000000}">
      <formula1>INDIRECT($B$37)</formula1>
    </dataValidation>
    <dataValidation type="list" allowBlank="1" showInputMessage="1" showErrorMessage="1" sqref="D46" xr:uid="{00000000-0002-0000-0400-000006000000}">
      <formula1>NETONOFF</formula1>
    </dataValidation>
  </dataValidations>
  <hyperlinks>
    <hyperlink ref="J12" r:id="rId1" location="reviewing-ghg-emissions-inventories" xr:uid="{19E496EB-5B2C-4F47-8E4A-47FAC8457DF6}"/>
  </hyperlinks>
  <pageMargins left="0.75" right="0.75" top="1" bottom="1" header="0.5" footer="0.5"/>
  <pageSetup paperSize="9" orientation="portrait" horizontalDpi="4294967292" verticalDpi="4294967292" r:id="rId2"/>
  <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2000000}">
          <x14:formula1>
            <xm:f>'Dynamic_dropdown-MustNotModify'!$M$1:$M$10</xm:f>
          </x14:formula1>
          <xm:sqref>D40</xm:sqref>
        </x14:dataValidation>
        <x14:dataValidation type="list" allowBlank="1" showInputMessage="1" xr:uid="{00000000-0002-0000-0400-000005000000}">
          <x14:formula1>
            <xm:f>'Dynamic_dropdown-MustNotModify'!$CE$1:$CE$50</xm:f>
          </x14:formula1>
          <xm:sqref>D45</xm:sqref>
        </x14:dataValidation>
        <x14:dataValidation type="list" allowBlank="1" showInputMessage="1" showErrorMessage="1" xr:uid="{00000000-0002-0000-0400-000003000000}">
          <x14:formula1>
            <xm:f>'Dropdown list-must not modify'!$A$1:$A$3</xm:f>
          </x14:formula1>
          <xm:sqref>D37</xm:sqref>
        </x14:dataValidation>
        <x14:dataValidation type="list" allowBlank="1" showInputMessage="1" showErrorMessage="1" xr:uid="{00000000-0002-0000-0400-000004000000}">
          <x14:formula1>
            <xm:f>'Dropdown list-must not modify'!#REF!</xm:f>
          </x14:formula1>
          <xm:sqref>K38:K39 K46 J33 I25:I32 F33 E23:F32</xm:sqref>
        </x14:dataValidation>
        <x14:dataValidation type="list" allowBlank="1" showInputMessage="1" showErrorMessage="1" xr:uid="{00000000-0002-0000-0400-000007000000}">
          <x14:formula1>
            <xm:f>'Dynamic_dropdown-MustNotModify'!$CV$2:$CV$29</xm:f>
          </x14:formula1>
          <xm:sqref>D42</xm:sqref>
        </x14:dataValidation>
        <x14:dataValidation type="list" allowBlank="1" showInputMessage="1" showErrorMessage="1" xr:uid="{00000000-0002-0000-0400-000008000000}">
          <x14:formula1>
            <xm:f>'Dropdown list-must not modify'!$L$2:$L$8</xm:f>
          </x14:formula1>
          <xm:sqref>D43</xm:sqref>
        </x14:dataValidation>
        <x14:dataValidation type="list" allowBlank="1" showInputMessage="1" showErrorMessage="1" xr:uid="{00000000-0002-0000-0400-000009000000}">
          <x14:formula1>
            <xm:f>'Dropdown list-must not modify'!$M$2:$M$10</xm:f>
          </x14:formula1>
          <xm:sqref>D44</xm:sqref>
        </x14:dataValidation>
        <x14:dataValidation type="list" allowBlank="1" showInputMessage="1" showErrorMessage="1" xr:uid="{E9FC32B2-D89A-714B-8765-7504BFF4AAB9}">
          <x14:formula1>
            <xm:f>'Dropdown list-must not modify'!$N$3:$N$100</xm:f>
          </x14:formula1>
          <xm:sqref>E22</xm:sqref>
        </x14:dataValidation>
        <x14:dataValidation type="list" allowBlank="1" showInputMessage="1" showErrorMessage="1" xr:uid="{74BDBE4B-BE16-5043-8CBC-AB37B210672A}">
          <x14:formula1>
            <xm:f>'Dropdown list-must not modify'!$O$3:$O$4</xm:f>
          </x14:formula1>
          <xm:sqref>F22</xm:sqref>
        </x14:dataValidation>
        <x14:dataValidation type="list" allowBlank="1" showInputMessage="1" xr:uid="{A8331CDF-9C1C-1F43-B9CF-B1BC66EBD924}">
          <x14:formula1>
            <xm:f>'Dropdown list-must not modify'!$T$1:$T$200</xm:f>
          </x14:formula1>
          <xm:sqref>D22:D32</xm:sqref>
        </x14:dataValidation>
        <x14:dataValidation type="list" allowBlank="1" showInputMessage="1" prompt="Note: The dropdowns contains C40 cities only. Using standardised names helps the display of data in charts below. If your city or country is not listed, simply enter the name manually." xr:uid="{F141FAFC-649F-F541-B81B-A7FEEA8ABAF6}">
          <x14:formula1>
            <xm:f>'Dropdown list-must not modify'!$Q$1:$Q$200</xm:f>
          </x14:formula1>
          <xm:sqref>C22:C32</xm:sqref>
        </x14:dataValidation>
        <x14:dataValidation type="list" allowBlank="1" showInputMessage="1" showErrorMessage="1" xr:uid="{DA9F29DF-DF7D-874D-A4D8-B936B90ACC33}">
          <x14:formula1>
            <xm:f>'Dropdown list-must not modify'!$B$1:$B$4</xm:f>
          </x14:formula1>
          <xm:sqref>D38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V208"/>
  <sheetViews>
    <sheetView topLeftCell="M1" workbookViewId="0">
      <selection activeCell="CN26" sqref="CN26"/>
    </sheetView>
  </sheetViews>
  <sheetFormatPr baseColWidth="10" defaultColWidth="8.83203125" defaultRowHeight="15"/>
  <cols>
    <col min="1" max="1" width="15.6640625" style="217" bestFit="1" customWidth="1"/>
    <col min="2" max="2" width="5.83203125" style="99" bestFit="1" customWidth="1"/>
    <col min="3" max="3" width="18.83203125" style="99" bestFit="1" customWidth="1"/>
    <col min="4" max="4" width="13.1640625" style="99" bestFit="1" customWidth="1"/>
    <col min="5" max="5" width="13.1640625" style="99" customWidth="1"/>
    <col min="6" max="6" width="13.1640625" style="217" customWidth="1"/>
    <col min="7" max="7" width="13.6640625" style="99" customWidth="1"/>
    <col min="8" max="8" width="17.5" style="99" bestFit="1" customWidth="1"/>
    <col min="9" max="9" width="18.33203125" style="99" customWidth="1"/>
    <col min="10" max="11" width="13.6640625" style="99" customWidth="1"/>
    <col min="12" max="12" width="8.83203125" style="99"/>
    <col min="13" max="13" width="18.33203125" style="99" customWidth="1"/>
    <col min="14" max="14" width="8.83203125" style="99"/>
    <col min="15" max="15" width="28.1640625" style="99" bestFit="1" customWidth="1"/>
    <col min="16" max="16" width="8.1640625" style="99" customWidth="1"/>
    <col min="17" max="17" width="13.6640625" style="99" bestFit="1" customWidth="1"/>
    <col min="18" max="23" width="13.6640625" style="99" customWidth="1"/>
    <col min="24" max="24" width="8.1640625" style="99" customWidth="1"/>
    <col min="25" max="25" width="10.83203125" style="99" bestFit="1" customWidth="1"/>
    <col min="26" max="26" width="10.83203125" style="99" customWidth="1"/>
    <col min="27" max="27" width="13.6640625" style="99" customWidth="1"/>
    <col min="28" max="29" width="10.83203125" style="99" customWidth="1"/>
    <col min="30" max="31" width="13.6640625" style="99" customWidth="1"/>
    <col min="32" max="32" width="10.83203125" style="99" customWidth="1"/>
    <col min="33" max="33" width="19.1640625" style="99" bestFit="1" customWidth="1"/>
    <col min="34" max="34" width="19.1640625" style="99" customWidth="1"/>
    <col min="35" max="35" width="12" style="99" customWidth="1"/>
    <col min="36" max="37" width="19.1640625" style="99" customWidth="1"/>
    <col min="38" max="38" width="12" style="99" customWidth="1"/>
    <col min="39" max="39" width="19.1640625" style="99" customWidth="1"/>
    <col min="40" max="40" width="12" style="99" customWidth="1"/>
    <col min="41" max="41" width="12" style="99" bestFit="1" customWidth="1"/>
    <col min="42" max="48" width="12" style="99" customWidth="1"/>
    <col min="49" max="49" width="12.83203125" style="99" bestFit="1" customWidth="1"/>
    <col min="50" max="54" width="12" style="99" customWidth="1"/>
    <col min="55" max="55" width="14.5" style="99" customWidth="1"/>
    <col min="56" max="56" width="12" style="99" customWidth="1"/>
    <col min="57" max="57" width="18.33203125" style="99" bestFit="1" customWidth="1"/>
    <col min="58" max="62" width="12" style="99" customWidth="1"/>
    <col min="63" max="65" width="14.5" style="99" customWidth="1"/>
    <col min="66" max="68" width="8.83203125" style="99"/>
    <col min="69" max="69" width="15.6640625" style="217" bestFit="1" customWidth="1"/>
    <col min="70" max="70" width="5.83203125" style="99" bestFit="1" customWidth="1"/>
    <col min="71" max="71" width="13.1640625" style="99" bestFit="1" customWidth="1"/>
    <col min="72" max="72" width="13.1640625" style="99" customWidth="1"/>
    <col min="73" max="73" width="13.1640625" style="217" customWidth="1"/>
    <col min="74" max="74" width="13.6640625" style="99" customWidth="1"/>
    <col min="75" max="75" width="17.5" style="99" bestFit="1" customWidth="1"/>
    <col min="76" max="76" width="18.33203125" style="99" customWidth="1"/>
    <col min="77" max="78" width="13.6640625" style="99" customWidth="1"/>
    <col min="79" max="79" width="15.5" style="99" customWidth="1"/>
    <col min="80" max="81" width="13.6640625" style="259" customWidth="1"/>
    <col min="82" max="82" width="8.83203125" style="99"/>
    <col min="83" max="83" width="8.83203125" style="261"/>
    <col min="85" max="85" width="15.6640625" style="217" bestFit="1" customWidth="1"/>
    <col min="86" max="86" width="5.83203125" style="99" bestFit="1" customWidth="1"/>
    <col min="87" max="87" width="13.83203125" style="99" customWidth="1"/>
    <col min="88" max="88" width="8.83203125" style="99"/>
    <col min="89" max="89" width="13.1640625" style="217" customWidth="1"/>
    <col min="90" max="90" width="13.6640625" style="99" customWidth="1"/>
    <col min="91" max="91" width="17.5" style="99" bestFit="1" customWidth="1"/>
    <col min="92" max="92" width="18.33203125" style="99" customWidth="1"/>
    <col min="93" max="94" width="13.6640625" style="99" customWidth="1"/>
    <col min="95" max="95" width="15.5" style="99" customWidth="1"/>
    <col min="96" max="98" width="13.6640625" style="259" customWidth="1"/>
    <col min="99" max="99" width="8.83203125" style="99"/>
    <col min="100" max="100" width="13.83203125" style="261" customWidth="1"/>
    <col min="101" max="16384" width="8.83203125" style="99"/>
  </cols>
  <sheetData>
    <row r="1" spans="1:100" customFormat="1">
      <c r="A1" s="217" t="s">
        <v>410</v>
      </c>
      <c r="B1" s="136" t="s">
        <v>353</v>
      </c>
      <c r="C1" s="136" t="s">
        <v>91</v>
      </c>
      <c r="D1" s="136" t="s">
        <v>354</v>
      </c>
      <c r="E1" s="245" t="s">
        <v>91</v>
      </c>
      <c r="F1" s="217" t="s">
        <v>409</v>
      </c>
      <c r="G1" s="217" t="s">
        <v>409</v>
      </c>
      <c r="H1" s="217" t="s">
        <v>411</v>
      </c>
      <c r="I1" s="146" t="s">
        <v>408</v>
      </c>
      <c r="J1" s="217" t="s">
        <v>409</v>
      </c>
      <c r="K1" s="220" t="s">
        <v>317</v>
      </c>
      <c r="M1" s="197" t="s">
        <v>322</v>
      </c>
      <c r="O1" s="214" t="s">
        <v>407</v>
      </c>
      <c r="P1" s="198" t="s">
        <v>404</v>
      </c>
      <c r="Q1" s="199" t="s">
        <v>149</v>
      </c>
      <c r="R1" s="199" t="s">
        <v>402</v>
      </c>
      <c r="S1" s="199" t="s">
        <v>406</v>
      </c>
      <c r="T1" s="200" t="s">
        <v>405</v>
      </c>
      <c r="U1" s="200" t="s">
        <v>403</v>
      </c>
      <c r="V1" s="199" t="s">
        <v>406</v>
      </c>
      <c r="W1" s="201" t="s">
        <v>149</v>
      </c>
      <c r="X1" s="198" t="s">
        <v>404</v>
      </c>
      <c r="Y1" s="199" t="s">
        <v>150</v>
      </c>
      <c r="Z1" s="199" t="s">
        <v>402</v>
      </c>
      <c r="AA1" s="199" t="s">
        <v>406</v>
      </c>
      <c r="AB1" s="200" t="s">
        <v>405</v>
      </c>
      <c r="AC1" s="200" t="s">
        <v>403</v>
      </c>
      <c r="AD1" s="199" t="s">
        <v>406</v>
      </c>
      <c r="AE1" s="201" t="s">
        <v>150</v>
      </c>
      <c r="AF1" s="198" t="s">
        <v>404</v>
      </c>
      <c r="AG1" s="199" t="s">
        <v>318</v>
      </c>
      <c r="AH1" s="199" t="s">
        <v>402</v>
      </c>
      <c r="AI1" s="199" t="s">
        <v>406</v>
      </c>
      <c r="AJ1" s="200" t="s">
        <v>405</v>
      </c>
      <c r="AK1" s="200" t="s">
        <v>403</v>
      </c>
      <c r="AL1" s="199" t="s">
        <v>406</v>
      </c>
      <c r="AM1" s="212" t="s">
        <v>318</v>
      </c>
      <c r="AN1" s="198" t="s">
        <v>404</v>
      </c>
      <c r="AO1" s="199" t="s">
        <v>319</v>
      </c>
      <c r="AP1" s="199" t="s">
        <v>402</v>
      </c>
      <c r="AQ1" s="199" t="s">
        <v>406</v>
      </c>
      <c r="AR1" s="200" t="s">
        <v>405</v>
      </c>
      <c r="AS1" s="200" t="s">
        <v>403</v>
      </c>
      <c r="AT1" s="199" t="s">
        <v>406</v>
      </c>
      <c r="AU1" s="201" t="s">
        <v>319</v>
      </c>
      <c r="AV1" s="198" t="s">
        <v>404</v>
      </c>
      <c r="AW1" s="157" t="s">
        <v>320</v>
      </c>
      <c r="AX1" s="199" t="s">
        <v>402</v>
      </c>
      <c r="AY1" s="199" t="s">
        <v>406</v>
      </c>
      <c r="AZ1" s="200" t="s">
        <v>405</v>
      </c>
      <c r="BA1" s="200" t="s">
        <v>403</v>
      </c>
      <c r="BB1" s="199" t="s">
        <v>406</v>
      </c>
      <c r="BC1" s="201" t="s">
        <v>320</v>
      </c>
      <c r="BD1" s="198" t="s">
        <v>404</v>
      </c>
      <c r="BE1" s="157" t="s">
        <v>321</v>
      </c>
      <c r="BF1" s="199" t="s">
        <v>402</v>
      </c>
      <c r="BG1" s="199" t="s">
        <v>406</v>
      </c>
      <c r="BH1" s="200" t="s">
        <v>405</v>
      </c>
      <c r="BI1" s="200" t="s">
        <v>403</v>
      </c>
      <c r="BJ1" s="199" t="s">
        <v>406</v>
      </c>
      <c r="BK1" s="201" t="s">
        <v>321</v>
      </c>
      <c r="BL1" s="213"/>
      <c r="BM1" s="213" t="s">
        <v>437</v>
      </c>
      <c r="BN1" s="213" t="s">
        <v>436</v>
      </c>
      <c r="BO1" s="213" t="s">
        <v>435</v>
      </c>
      <c r="BQ1" s="247" t="s">
        <v>410</v>
      </c>
      <c r="BR1" s="248" t="s">
        <v>353</v>
      </c>
      <c r="BS1" s="248" t="s">
        <v>437</v>
      </c>
      <c r="BT1" s="249"/>
      <c r="BU1" s="247" t="s">
        <v>409</v>
      </c>
      <c r="BV1" s="247" t="s">
        <v>409</v>
      </c>
      <c r="BW1" s="247" t="s">
        <v>411</v>
      </c>
      <c r="BX1" s="250" t="s">
        <v>408</v>
      </c>
      <c r="BY1" s="247" t="s">
        <v>409</v>
      </c>
      <c r="BZ1" s="247" t="s">
        <v>438</v>
      </c>
      <c r="CA1" s="247" t="s">
        <v>448</v>
      </c>
      <c r="CB1" s="258" t="s">
        <v>431</v>
      </c>
      <c r="CC1" s="258"/>
      <c r="CD1" s="247" t="s">
        <v>449</v>
      </c>
      <c r="CE1" s="260" t="s">
        <v>431</v>
      </c>
      <c r="CG1" s="247" t="s">
        <v>410</v>
      </c>
      <c r="CH1" s="248" t="s">
        <v>353</v>
      </c>
      <c r="CI1" s="248" t="s">
        <v>1514</v>
      </c>
      <c r="CK1" s="247" t="s">
        <v>409</v>
      </c>
      <c r="CL1" s="247" t="s">
        <v>409</v>
      </c>
      <c r="CM1" s="247" t="s">
        <v>411</v>
      </c>
      <c r="CN1" s="250" t="s">
        <v>408</v>
      </c>
      <c r="CO1" s="247" t="s">
        <v>409</v>
      </c>
      <c r="CP1" s="247" t="s">
        <v>1515</v>
      </c>
      <c r="CQ1" s="247" t="s">
        <v>448</v>
      </c>
      <c r="CR1" s="258" t="s">
        <v>431</v>
      </c>
      <c r="CS1" s="258"/>
      <c r="CT1" s="258"/>
      <c r="CU1" s="247" t="s">
        <v>449</v>
      </c>
      <c r="CV1" s="260"/>
    </row>
    <row r="2" spans="1:100" customFormat="1">
      <c r="A2" s="218" t="str">
        <f>IFERROR(RANK(F2,F$2:F$201),"")</f>
        <v/>
      </c>
      <c r="B2" s="136">
        <v>1</v>
      </c>
      <c r="C2" s="211">
        <f>'Analysis_2-must not modify'!F832</f>
        <v>0</v>
      </c>
      <c r="D2" s="211" t="str">
        <f>'Analysis_2-must not modify'!D832</f>
        <v/>
      </c>
      <c r="E2" s="245">
        <v>0</v>
      </c>
      <c r="F2" s="219" t="str">
        <f>IF(COUNTIF($D$2:$D$201,"&gt;="&amp;$D2)=0,"",COUNTIF($D$2:$D$201,"&lt;="&amp;$D2))</f>
        <v/>
      </c>
      <c r="G2" s="204">
        <v>1</v>
      </c>
      <c r="H2" s="218">
        <f>IF(I2=0,0,IF(COUNTIF($I$2:$I$201,"&lt;="&amp;$I2)=0,"",COUNTIF($I$2:$I$201,"&lt;="&amp;$I2)))</f>
        <v>36</v>
      </c>
      <c r="I2" t="str">
        <f>IFERROR(VLOOKUP(G2,A$2:D$201,4,FALSE),0)</f>
        <v>Vietnam</v>
      </c>
      <c r="J2" s="204">
        <v>1</v>
      </c>
      <c r="K2" s="221" t="str">
        <f>IFERROR(VLOOKUP(J2,H$2:I$201,2,FALSE),"")</f>
        <v>Argentina</v>
      </c>
      <c r="M2" s="215" t="s">
        <v>149</v>
      </c>
      <c r="O2" s="18"/>
      <c r="P2" s="202" t="str">
        <f>IFERROR(RANK(R2,R$2:R$101),"")</f>
        <v/>
      </c>
      <c r="Q2" s="204" t="s">
        <v>317</v>
      </c>
      <c r="R2" s="204"/>
      <c r="S2" s="205"/>
      <c r="T2" s="206"/>
      <c r="U2" s="206"/>
      <c r="V2" s="206"/>
      <c r="W2" s="207" t="s">
        <v>317</v>
      </c>
      <c r="X2" s="202" t="str">
        <f>IFERROR(RANK(AG2,AG$2:AG$101),"")</f>
        <v/>
      </c>
      <c r="Y2" s="204" t="s">
        <v>317</v>
      </c>
      <c r="Z2" s="204"/>
      <c r="AA2" s="205"/>
      <c r="AB2" s="204"/>
      <c r="AC2" s="204"/>
      <c r="AD2" s="206"/>
      <c r="AE2" s="207" t="s">
        <v>317</v>
      </c>
      <c r="AF2" s="202"/>
      <c r="AG2" s="204" t="s">
        <v>317</v>
      </c>
      <c r="AH2" s="204"/>
      <c r="AI2" s="205"/>
      <c r="AJ2" s="204"/>
      <c r="AK2" s="204"/>
      <c r="AL2" s="205"/>
      <c r="AM2" s="207" t="s">
        <v>317</v>
      </c>
      <c r="AN2" s="202" t="str">
        <f>IFERROR(RANK(AP2,AP$2:AP$101),"")</f>
        <v/>
      </c>
      <c r="AO2" s="203" t="s">
        <v>317</v>
      </c>
      <c r="AP2" s="204"/>
      <c r="AQ2" s="205"/>
      <c r="AR2" s="206"/>
      <c r="AS2" s="206"/>
      <c r="AT2" s="206"/>
      <c r="AU2" s="207" t="s">
        <v>317</v>
      </c>
      <c r="AV2" s="202" t="str">
        <f>IFERROR(RANK(AX2,AX$2:AX$101),"")</f>
        <v/>
      </c>
      <c r="AW2" s="158" t="s">
        <v>317</v>
      </c>
      <c r="AX2" s="204"/>
      <c r="AY2" s="205"/>
      <c r="AZ2" s="206"/>
      <c r="BA2" s="206"/>
      <c r="BB2" s="206"/>
      <c r="BC2" s="207" t="s">
        <v>317</v>
      </c>
      <c r="BD2" s="202" t="str">
        <f>IFERROR(RANK(BF2,BF$2:BF$101),"")</f>
        <v/>
      </c>
      <c r="BE2" s="158" t="s">
        <v>317</v>
      </c>
      <c r="BF2" s="204"/>
      <c r="BG2" s="205"/>
      <c r="BH2" s="206"/>
      <c r="BI2" s="206"/>
      <c r="BJ2" s="206"/>
      <c r="BK2" s="207" t="s">
        <v>317</v>
      </c>
      <c r="BL2" s="209"/>
      <c r="BM2" s="209" t="str">
        <f>IF(AND('Analysis_2-must not modify'!O832=1,'Analysis_2-must not modify'!P832=1,NOT('Analysis_2-must not modify'!D832=0)),'Analysis_2-must not modify'!G832,"")</f>
        <v/>
      </c>
      <c r="BN2">
        <v>1</v>
      </c>
      <c r="BO2" t="e">
        <f>MATCH(0,COUNTIF($BO$1:BO1,liveyearlist),0)</f>
        <v>#N/A</v>
      </c>
      <c r="BQ2" s="218" t="str">
        <f t="shared" ref="BQ2:BQ33" si="0">IFERROR(RANK(BU2,BU$2:BU$201),"")</f>
        <v/>
      </c>
      <c r="BR2" s="136">
        <v>1</v>
      </c>
      <c r="BS2" s="246" t="str">
        <f>IFERROR(VALUE(BM2),"")</f>
        <v/>
      </c>
      <c r="BT2" s="245"/>
      <c r="BU2" s="219" t="str">
        <f>IF(COUNTIF($BS$2:$BS$201,"&gt;="&amp;$BS2)=0,"",COUNTIF($BS$2:$BS$201,"&lt;="&amp;$BS2))</f>
        <v/>
      </c>
      <c r="BV2" s="204">
        <v>1</v>
      </c>
      <c r="BW2" s="218">
        <f t="shared" ref="BW2:BW33" si="1">IF(BX2=0,0,IF(COUNTIF($BX$2:$BX$201,"&lt;="&amp;$BX2)=0,"",COUNTIF($BX$2:$BX$201,"&lt;="&amp;$BX2)))</f>
        <v>19</v>
      </c>
      <c r="BX2">
        <f t="shared" ref="BX2:BX33" si="2">IFERROR(VLOOKUP(BV2,BQ$2:BS$201,3,FALSE),"")</f>
        <v>2017</v>
      </c>
      <c r="BY2" s="204">
        <v>1</v>
      </c>
      <c r="BZ2" s="204">
        <f t="shared" ref="BZ2:BZ33" si="3">IFERROR(VLOOKUP(BY2,BW$2:BX$201,2,FALSE),"")</f>
        <v>1990</v>
      </c>
      <c r="CA2">
        <v>0</v>
      </c>
      <c r="CB2" s="259" t="str">
        <f t="shared" ref="CB2:CB65" si="4">BZ1</f>
        <v>All Years</v>
      </c>
      <c r="CC2" s="259"/>
      <c r="CD2">
        <v>0</v>
      </c>
      <c r="CE2" s="261" t="str">
        <f>IFERROR(VLOOKUP(CD2,CA$2:CB$202,2,FALSE),"")</f>
        <v>All Years</v>
      </c>
      <c r="CG2" s="218" t="str">
        <f>IFERROR(RANK(CK2,CK$2:CK$201),"")</f>
        <v/>
      </c>
      <c r="CH2" s="136">
        <v>1</v>
      </c>
      <c r="CI2" s="136" t="str">
        <f>IF(AND('Analysis_2-must not modify'!P832=1,'Analysis_2-must not modify'!O832=1),'Analysis_2-must not modify'!I832,"")</f>
        <v/>
      </c>
      <c r="CK2" s="219" t="str">
        <f>IF(COUNTIF($CI$2:$CI$201,"&gt;="&amp;$CI2)=0,"",COUNTIF($CI$2:$CI$201,"&lt;="&amp;$CI2))</f>
        <v/>
      </c>
      <c r="CL2" s="204">
        <v>1</v>
      </c>
      <c r="CM2" s="218">
        <f>IF(CN2=0,0,IF(COUNTIF($CN$2:$CN$201,"&lt;="&amp;$CN2)=0,"",COUNTIF($CN$2:$CN$201,"&lt;="&amp;$CN2)))</f>
        <v>200</v>
      </c>
      <c r="CN2" t="str">
        <f>IFERROR(VLOOKUP(CL2,CG$2:CI$201,3,FALSE),"")</f>
        <v>Tropical</v>
      </c>
      <c r="CO2" s="204">
        <v>1</v>
      </c>
      <c r="CP2" s="204" t="str">
        <f t="shared" ref="CP2:CP65" si="5">IFERROR(VLOOKUP(CO2,CM$2:CN$201,2,FALSE),"")</f>
        <v/>
      </c>
      <c r="CQ2">
        <v>0</v>
      </c>
      <c r="CR2" s="259" t="str">
        <f t="shared" ref="CR2:CR65" si="6">CP1</f>
        <v>All Climate</v>
      </c>
      <c r="CS2" s="259"/>
      <c r="CT2" s="259"/>
      <c r="CU2">
        <v>0</v>
      </c>
      <c r="CV2" s="261" t="str">
        <f>IFERROR(VLOOKUP(CU2,CQ$2:CR$202,2,FALSE),"")</f>
        <v>All Climate</v>
      </c>
    </row>
    <row r="3" spans="1:100" customFormat="1">
      <c r="A3" s="218">
        <f t="shared" ref="A3:A66" si="7">IFERROR(RANK(F3,F$2:F$201),"")</f>
        <v>84</v>
      </c>
      <c r="B3" s="136">
        <v>2</v>
      </c>
      <c r="C3" s="211" t="str">
        <f>'Analysis_2-must not modify'!F833</f>
        <v>South_and_West_Asia</v>
      </c>
      <c r="D3" s="211" t="str">
        <f>'Analysis_2-must not modify'!D833</f>
        <v>Jordan</v>
      </c>
      <c r="E3" s="245" t="s">
        <v>321</v>
      </c>
      <c r="F3" s="219">
        <f t="shared" ref="F3:F66" si="8">IF(COUNTIF($D$2:$D$201,"&gt;="&amp;$D3)=0,"",COUNTIF($D$2:$D$201,"&lt;="&amp;$D3))</f>
        <v>75</v>
      </c>
      <c r="G3" s="204">
        <v>2</v>
      </c>
      <c r="H3" s="218">
        <f t="shared" ref="H3:H66" si="9">IF(I3=0,0,IF(COUNTIF($I$2:$I$201,"&lt;="&amp;$I3)=0,"",COUNTIF($I$2:$I$201,"&lt;="&amp;$I3)))</f>
        <v>0</v>
      </c>
      <c r="I3">
        <f t="shared" ref="I3:I66" si="10">IFERROR(VLOOKUP(G3,A$2:D$201,4,FALSE),0)</f>
        <v>0</v>
      </c>
      <c r="J3" s="204">
        <v>2</v>
      </c>
      <c r="K3" s="221" t="str">
        <f t="shared" ref="K3:K66" si="11">IFERROR(VLOOKUP(J3,H$2:I$201,2,FALSE),"")</f>
        <v>Australia</v>
      </c>
      <c r="M3" s="215" t="s">
        <v>150</v>
      </c>
      <c r="P3" s="202">
        <f>IFERROR(RANK(R3,R$3:R$202),"")</f>
        <v>22</v>
      </c>
      <c r="Q3" s="208" t="str">
        <f t="array" ref="Q3">IF(ISERROR(INDEX($C$1:$D$201,SMALL(IF($C$1:$C$201=$Q$1,ROW($C$1:$C$201)),ROW(1:1)),2)),"",INDEX($C$1:$D$201,SMALL(IF($C$1:$C$201=$Q$1,ROW($C$1:$C$201)),ROW(1:1)),2))</f>
        <v>Greece</v>
      </c>
      <c r="R3" s="204">
        <f>IF(COUNTIF($Q$3:$Q$202,"&lt;="&amp;$Q3)=0,"",COUNTIF($Q$3:$Q$202,"&lt;="&amp;$Q3))</f>
        <v>179</v>
      </c>
      <c r="S3" s="204">
        <v>1</v>
      </c>
      <c r="T3" s="209">
        <f>IF(U3=0,0,IF(COUNTIF($U$3:$U$202,"&lt;="&amp;$U3)=0,"",COUNTIF($U$3:$U$202,"&lt;="&amp;$U3)))</f>
        <v>13</v>
      </c>
      <c r="U3" s="209" t="str">
        <f>IFERROR(VLOOKUP(S3,P$3:Q$202,2,FALSE),0)</f>
        <v>United Kingdom</v>
      </c>
      <c r="V3" s="204">
        <v>1</v>
      </c>
      <c r="W3" s="207" t="str">
        <f>IFERROR(VLOOKUP(V3,T$3:U$202,2,FALSE),"")</f>
        <v>Denmark</v>
      </c>
      <c r="X3" s="202">
        <f>IFERROR(RANK(Z3,Z$3:Z$202),"")</f>
        <v>2</v>
      </c>
      <c r="Y3" s="210" t="str">
        <f t="array" ref="Y3">IF(ISERROR(INDEX($C$1:$D$201,SMALL(IF($C$1:$C$201=$Y$1,ROW($C$1:$C$201)),ROW(1:1)),2)),"",INDEX($C$1:$D$201,SMALL(IF($C$1:$C$201=$Y$1,ROW($C$1:$C$201)),ROW(1:1)),2))</f>
        <v>South Africa</v>
      </c>
      <c r="Z3" s="204">
        <f>IF(COUNTIF($Y$3:$Y$202,"&lt;="&amp;$Y3)=0,"",COUNTIF($Y$3:$Y$202,"&lt;="&amp;$Y3))</f>
        <v>199</v>
      </c>
      <c r="AA3" s="204">
        <v>1</v>
      </c>
      <c r="AB3" s="209">
        <f>IF(AC3=0,0,IF(COUNTIF($AC$3:$AC$202,"&lt;="&amp;$AC3)=0,"",COUNTIF($AC$3:$AC$202,"&lt;="&amp;$AC3)))</f>
        <v>4</v>
      </c>
      <c r="AC3" s="209" t="str">
        <f>IFERROR(VLOOKUP(AA3,X$3:Y$202,2,FALSE),0)</f>
        <v>Tanzania</v>
      </c>
      <c r="AD3" s="204">
        <v>1</v>
      </c>
      <c r="AE3" s="207" t="str">
        <f>IFERROR(VLOOKUP(AD3,AB$3:AC$202,2,FALSE),"")</f>
        <v>Ghana</v>
      </c>
      <c r="AF3" s="202">
        <f>IFERROR(RANK(AH3,AH$3:AH$202),"")</f>
        <v>5</v>
      </c>
      <c r="AG3" s="210" t="str">
        <f t="array" ref="AG3">IF(ISERROR(INDEX($C$1:$D$201,SMALL(IF($C$1:$C$201=$AG$1,ROW($C$1:$C$201)),ROW(1:1)),2)),"",INDEX($C$1:$D$201,SMALL(IF($C$1:$C$201=$AG$1,ROW($C$1:$C$201)),ROW(1:1)),2))</f>
        <v>New Zealand</v>
      </c>
      <c r="AH3" s="204">
        <f>IF(COUNTIF($AG$3:$AG$202,"&lt;="&amp;$AG3)=0,"",COUNTIF($AG$3:$AG$202,"&lt;="&amp;$AG3))</f>
        <v>196</v>
      </c>
      <c r="AI3" s="204">
        <v>1</v>
      </c>
      <c r="AJ3" s="209">
        <f>IF(AK3=0,0,IF(COUNTIF($AK$3:$AK$202,"&lt;="&amp;$AK3)=0,"",COUNTIF($AK$3:$AK$202,"&lt;="&amp;$AK3)))</f>
        <v>8</v>
      </c>
      <c r="AK3" s="209" t="str">
        <f>IFERROR(VLOOKUP(AI3,AF$3:AG$202,2,FALSE),0)</f>
        <v>Vietnam</v>
      </c>
      <c r="AL3" s="204">
        <v>1</v>
      </c>
      <c r="AM3" s="207" t="str">
        <f>IFERROR(VLOOKUP(AL3,AJ$3:AK$202,2,FALSE),"")</f>
        <v>Australia</v>
      </c>
      <c r="AN3" s="202">
        <f>IFERROR(RANK(AP3,AP$3:AP$202),"")</f>
        <v>7</v>
      </c>
      <c r="AO3" s="208" t="str">
        <f t="array" ref="AO3">IF(ISERROR(INDEX($C$1:$D$201,SMALL(IF($C$1:$C$201=$AO$1,ROW($C$1:$C$201)),ROW(1:1)),2)),"",INDEX($C$1:$D$201,SMALL(IF($C$1:$C$201=$AO$1,ROW($C$1:$C$201)),ROW(1:1)),2))</f>
        <v xml:space="preserve">Colombia </v>
      </c>
      <c r="AP3" s="204">
        <f>IF(COUNTIF($AO$3:$AO$202,"&lt;="&amp;$AO3)=0,"",COUNTIF($AO$3:$AO$202,"&lt;="&amp;$AO3))</f>
        <v>194</v>
      </c>
      <c r="AQ3" s="204">
        <v>1</v>
      </c>
      <c r="AR3" s="209">
        <f>IF(AS3=0,0,IF(COUNTIF($AS$3:$AS$202,"&lt;="&amp;$AS3)=0,"",COUNTIF($AS$3:$AS$202,"&lt;="&amp;$AS3)))</f>
        <v>6</v>
      </c>
      <c r="AS3" s="209" t="str">
        <f>IFERROR(VLOOKUP(AQ3,AN$3:AO$202,2,FALSE),0)</f>
        <v>Peru</v>
      </c>
      <c r="AT3" s="204">
        <v>1</v>
      </c>
      <c r="AU3" s="207" t="str">
        <f>IFERROR(VLOOKUP(AT3,AR$3:AS$202,2,FALSE),"")</f>
        <v>Argentina</v>
      </c>
      <c r="AV3" s="202">
        <f>IFERROR(RANK(AX3,AX$3:AX$202),"")</f>
        <v>1</v>
      </c>
      <c r="AW3" s="159" t="str">
        <f t="array" ref="AW3">IF(ISERROR(INDEX($C$1:$D$201,SMALL(IF($C$1:$C$201=$AW$1,ROW($C$1:$C$201)),ROW(1:1)),2)),"",INDEX($C$1:$D$201,SMALL(IF($C$1:$C$201=$AW$1,ROW($C$1:$C$201)),ROW(1:1)),2))</f>
        <v>USA</v>
      </c>
      <c r="AX3" s="204">
        <f>IF(COUNTIF($AW$3:$AW$202,"&lt;="&amp;$AW3)=0,"",COUNTIF($AW$3:$AW$202,"&lt;="&amp;$AW3))</f>
        <v>200</v>
      </c>
      <c r="AY3" s="204">
        <v>1</v>
      </c>
      <c r="AZ3" s="209">
        <f>IF(BA3=0,0,IF(COUNTIF($BA$3:$BA$202,"&lt;="&amp;$BA3)=0,"",COUNTIF($BA$3:$BA$202,"&lt;="&amp;$BA3)))</f>
        <v>2</v>
      </c>
      <c r="BA3" s="209" t="str">
        <f>IFERROR(VLOOKUP(AY3,AV$3:AW$202,2,FALSE),0)</f>
        <v>USA</v>
      </c>
      <c r="BB3" s="204">
        <v>1</v>
      </c>
      <c r="BC3" s="207" t="str">
        <f>IFERROR(VLOOKUP(BB3,AZ$3:BA$202,2,FALSE),"")</f>
        <v>Canada</v>
      </c>
      <c r="BD3" s="202">
        <f>IFERROR(RANK(BF3,BF$3:BF$202),"")</f>
        <v>2</v>
      </c>
      <c r="BE3" s="159" t="str">
        <f t="array" ref="BE3">IF(ISERROR(INDEX($C$1:$D$201,SMALL(IF($C$1:$C$201=$BE$1,ROW($C$1:$C$201)),ROW(1:1)),2)),"",INDEX($C$1:$D$201,SMALL(IF($C$1:$C$201=$BE$1,ROW($C$1:$C$201)),ROW(1:1)),2))</f>
        <v>Jordan</v>
      </c>
      <c r="BF3" s="204">
        <f>IF(COUNTIF($BE$3:$BE$202,"&lt;="&amp;$BE3)=0,"",COUNTIF($BE$3:$BE$202,"&lt;="&amp;$BE3))</f>
        <v>199</v>
      </c>
      <c r="BG3" s="204">
        <v>1</v>
      </c>
      <c r="BH3" s="209">
        <f>IF(BI3=0,0,IF(COUNTIF($BI$3:$BI$202,"&lt;="&amp;$BI3)=0,"",COUNTIF($BI$3:$BI$202,"&lt;="&amp;$BI3)))</f>
        <v>3</v>
      </c>
      <c r="BI3" s="209" t="str">
        <f>IFERROR(VLOOKUP(BG3,BD$3:BE$202,2,FALSE),0)</f>
        <v>United Arab Emirates</v>
      </c>
      <c r="BJ3" s="204">
        <v>1</v>
      </c>
      <c r="BK3" s="207" t="str">
        <f>IFERROR(VLOOKUP(BJ3,BH$3:BI$202,2,FALSE),"")</f>
        <v>India</v>
      </c>
      <c r="BL3" s="209"/>
      <c r="BM3" s="209">
        <f>IF(AND('Analysis_2-must not modify'!O833=1,'Analysis_2-must not modify'!P833=1,NOT('Analysis_2-must not modify'!D833=0)),'Analysis_2-must not modify'!G833,"")</f>
        <v>2014</v>
      </c>
      <c r="BN3">
        <v>2</v>
      </c>
      <c r="BO3" t="e">
        <f>INDEX(BM$2:BM$202,MATCH(0,COUNTIF($BO$1:BO2,BM$2:BM$202),0))</f>
        <v>#N/A</v>
      </c>
      <c r="BQ3" s="218">
        <f t="shared" si="0"/>
        <v>52</v>
      </c>
      <c r="BR3" s="136">
        <v>2</v>
      </c>
      <c r="BS3" s="246">
        <f t="shared" ref="BS3:BS66" si="12">IFERROR(VALUE(BM3),"")</f>
        <v>2014</v>
      </c>
      <c r="BT3" s="245"/>
      <c r="BU3" s="219">
        <f t="shared" ref="BU3:BU66" si="13">IF(COUNTIF($BS$2:$BS$201,"&gt;="&amp;$BS3)=0,"",COUNTIF($BS$2:$BS$201,"&lt;="&amp;$BS3))</f>
        <v>106</v>
      </c>
      <c r="BV3" s="204">
        <v>2</v>
      </c>
      <c r="BW3" s="218">
        <f t="shared" si="1"/>
        <v>18</v>
      </c>
      <c r="BX3">
        <f t="shared" si="2"/>
        <v>2016</v>
      </c>
      <c r="BY3" s="204">
        <v>2</v>
      </c>
      <c r="BZ3" s="204">
        <f t="shared" si="3"/>
        <v>2000</v>
      </c>
      <c r="CA3">
        <f t="shared" ref="CA3:CA34" si="14">RANK(CC3,CC$3:CC$202)</f>
        <v>19</v>
      </c>
      <c r="CB3" s="259">
        <f t="shared" si="4"/>
        <v>1990</v>
      </c>
      <c r="CC3" s="259">
        <f>IFERROR(VALUE(CB3),"")</f>
        <v>1990</v>
      </c>
      <c r="CD3">
        <v>1</v>
      </c>
      <c r="CE3" s="261">
        <f t="shared" ref="CE3:CE66" si="15">IFERROR(VLOOKUP(CD3,CA$2:CB$202,2,FALSE),"")</f>
        <v>2017</v>
      </c>
      <c r="CG3" s="218">
        <f t="shared" ref="CG3:CG66" si="16">IFERROR(RANK(CK3,CK$2:CK$201),"")</f>
        <v>113</v>
      </c>
      <c r="CH3" s="136">
        <v>2</v>
      </c>
      <c r="CI3" s="136" t="str">
        <f>IF(AND('Analysis_2-must not modify'!P833=1,'Analysis_2-must not modify'!O833=1),'Analysis_2-must not modify'!I833,"")</f>
        <v>Dry</v>
      </c>
      <c r="CK3" s="219">
        <f t="shared" ref="CK3:CK66" si="17">IF(COUNTIF($CI$2:$CI$201,"&gt;="&amp;$CI3)=0,"",COUNTIF($CI$2:$CI$201,"&lt;="&amp;$CI3))</f>
        <v>88</v>
      </c>
      <c r="CL3" s="204">
        <v>2</v>
      </c>
      <c r="CM3" s="218" t="str">
        <f t="shared" ref="CM3:CM66" si="18">IF(CN3=0,0,IF(COUNTIF($CN$2:$CN$201,"&lt;="&amp;$CN3)=0,"",COUNTIF($CN$2:$CN$201,"&lt;="&amp;$CN3)))</f>
        <v/>
      </c>
      <c r="CN3" t="str">
        <f t="shared" ref="CN3:CN66" si="19">IFERROR(VLOOKUP(CL3,CG$2:CI$201,3,FALSE),"")</f>
        <v/>
      </c>
      <c r="CO3" s="204">
        <v>2</v>
      </c>
      <c r="CP3" s="204" t="str">
        <f t="shared" si="5"/>
        <v/>
      </c>
      <c r="CQ3" t="str">
        <f>IF(CR3=0,0,IF(COUNTIF($CR$3:$CR$202,"&lt;="&amp;$CR3)=0,"",COUNTIF($CR$3:$CR$202,"&lt;="&amp;$CR3)))</f>
        <v/>
      </c>
      <c r="CR3" s="259" t="str">
        <f t="shared" si="6"/>
        <v/>
      </c>
      <c r="CS3" s="259">
        <f t="shared" ref="CS3:CS66" si="20">IFERROR(LEN(CR3),"")</f>
        <v>0</v>
      </c>
      <c r="CT3" s="259"/>
      <c r="CU3">
        <v>1</v>
      </c>
      <c r="CV3" s="261" t="str">
        <f t="shared" ref="CV3:CV66" si="21">IFERROR(VLOOKUP(CU3,CQ$2:CR$202,2,FALSE),"")</f>
        <v>Mediterranean</v>
      </c>
    </row>
    <row r="4" spans="1:100" customFormat="1">
      <c r="A4" s="218">
        <f t="shared" si="7"/>
        <v>94</v>
      </c>
      <c r="B4" s="136">
        <v>3</v>
      </c>
      <c r="C4" s="211" t="str">
        <f>'Analysis_2-must not modify'!F834</f>
        <v>Europe</v>
      </c>
      <c r="D4" s="211" t="str">
        <f>'Analysis_2-must not modify'!D834</f>
        <v>Greece</v>
      </c>
      <c r="E4" s="245" t="s">
        <v>149</v>
      </c>
      <c r="F4" s="219">
        <f t="shared" si="8"/>
        <v>65</v>
      </c>
      <c r="G4" s="204">
        <v>3</v>
      </c>
      <c r="H4" s="218">
        <f t="shared" si="9"/>
        <v>35</v>
      </c>
      <c r="I4" t="str">
        <f t="shared" si="10"/>
        <v>USA</v>
      </c>
      <c r="J4" s="204">
        <v>3</v>
      </c>
      <c r="K4" s="221" t="str">
        <f t="shared" si="11"/>
        <v>Brazil</v>
      </c>
      <c r="M4" s="215" t="s">
        <v>318</v>
      </c>
      <c r="P4" s="202">
        <f t="shared" ref="P4:P67" si="22">IFERROR(RANK(R4,R$3:R$202),"")</f>
        <v>22</v>
      </c>
      <c r="Q4" s="208" t="str">
        <f t="array" ref="Q4">IF(ISERROR(INDEX($C$1:$D$201,SMALL(IF($C$1:$C$201=$Q$1,ROW($C$1:$C$201)),ROW(2:2)),2)),"",INDEX($C$1:$D$201,SMALL(IF($C$1:$C$201=$Q$1,ROW($C$1:$C$201)),ROW(2:2)),2))</f>
        <v>Greece</v>
      </c>
      <c r="R4" s="204">
        <f t="shared" ref="R4:R67" si="23">IF(COUNTIF($Q$3:$Q$202,"&lt;="&amp;$Q4)=0,"",COUNTIF($Q$3:$Q$202,"&lt;="&amp;$Q4))</f>
        <v>179</v>
      </c>
      <c r="S4" s="204">
        <v>2</v>
      </c>
      <c r="T4" s="209">
        <f t="shared" ref="T4:T67" si="24">IF(U4=0,0,IF(COUNTIF($U$3:$U$202,"&lt;="&amp;$U4)=0,"",COUNTIF($U$3:$U$202,"&lt;="&amp;$U4)))</f>
        <v>0</v>
      </c>
      <c r="U4" s="209">
        <f t="shared" ref="U4:U67" si="25">IFERROR(VLOOKUP(S4,P$3:Q$202,2,FALSE),0)</f>
        <v>0</v>
      </c>
      <c r="V4" s="204">
        <v>2</v>
      </c>
      <c r="W4" s="207" t="str">
        <f t="shared" ref="W4:W67" si="26">IFERROR(VLOOKUP(V4,T$3:U$202,2,FALSE),"")</f>
        <v>France</v>
      </c>
      <c r="X4" s="202">
        <f t="shared" ref="X4:X67" si="27">IFERROR(RANK(Z4,Z$3:Z$202),"")</f>
        <v>2</v>
      </c>
      <c r="Y4" s="210" t="str">
        <f t="array" ref="Y4">IF(ISERROR(INDEX($C$1:$D$201,SMALL(IF($C$1:$C$201=$Y$1,ROW($C$1:$C$201)),ROW(2:2)),2)),"",INDEX($C$1:$D$201,SMALL(IF($C$1:$C$201=$Y$1,ROW($C$1:$C$201)),ROW(2:2)),2))</f>
        <v>South Africa</v>
      </c>
      <c r="Z4" s="204">
        <f t="shared" ref="Z4:Z67" si="28">IF(COUNTIF($Y$3:$Y$202,"&lt;="&amp;$Y4)=0,"",COUNTIF($Y$3:$Y$202,"&lt;="&amp;$Y4))</f>
        <v>199</v>
      </c>
      <c r="AA4" s="204">
        <v>2</v>
      </c>
      <c r="AB4" s="209">
        <f t="shared" ref="AB4:AB67" si="29">IF(AC4=0,0,IF(COUNTIF($AC$3:$AC$202,"&lt;="&amp;$AC4)=0,"",COUNTIF($AC$3:$AC$202,"&lt;="&amp;$AC4)))</f>
        <v>3</v>
      </c>
      <c r="AC4" s="209" t="str">
        <f t="shared" ref="AC4:AC67" si="30">IFERROR(VLOOKUP(AA4,X$3:Y$202,2,FALSE),0)</f>
        <v>South Africa</v>
      </c>
      <c r="AD4" s="204">
        <v>2</v>
      </c>
      <c r="AE4" s="207" t="str">
        <f t="shared" ref="AE4:AE67" si="31">IFERROR(VLOOKUP(AD4,AB$3:AC$202,2,FALSE),"")</f>
        <v>Nigeria</v>
      </c>
      <c r="AF4" s="202">
        <f t="shared" ref="AF4:AF67" si="32">IFERROR(RANK(AH4,AH$3:AH$202),"")</f>
        <v>5</v>
      </c>
      <c r="AG4" s="210" t="str">
        <f t="array" ref="AG4">IF(ISERROR(INDEX($C$1:$D$201,SMALL(IF($C$1:$C$201=$AG$1,ROW($C$1:$C$201)),ROW(2:2)),2)),"",INDEX($C$1:$D$201,SMALL(IF($C$1:$C$201=$AG$1,ROW($C$1:$C$201)),ROW(2:2)),2))</f>
        <v>New Zealand</v>
      </c>
      <c r="AH4" s="204">
        <f t="shared" ref="AH4:AH67" si="33">IF(COUNTIF($AG$3:$AG$202,"&lt;="&amp;$AG4)=0,"",COUNTIF($AG$3:$AG$202,"&lt;="&amp;$AG4))</f>
        <v>196</v>
      </c>
      <c r="AI4" s="204">
        <v>2</v>
      </c>
      <c r="AJ4" s="209">
        <f t="shared" ref="AJ4:AJ67" si="34">IF(AK4=0,0,IF(COUNTIF($AK$3:$AK$202,"&lt;="&amp;$AK4)=0,"",COUNTIF($AK$3:$AK$202,"&lt;="&amp;$AK4)))</f>
        <v>0</v>
      </c>
      <c r="AK4" s="209">
        <f t="shared" ref="AK4:AK67" si="35">IFERROR(VLOOKUP(AI4,AF$3:AG$202,2,FALSE),0)</f>
        <v>0</v>
      </c>
      <c r="AL4" s="204">
        <v>2</v>
      </c>
      <c r="AM4" s="207" t="str">
        <f t="shared" ref="AM4:AM67" si="36">IFERROR(VLOOKUP(AL4,AJ$3:AK$202,2,FALSE),"")</f>
        <v>China</v>
      </c>
      <c r="AN4" s="202">
        <f t="shared" ref="AN4:AN67" si="37">IFERROR(RANK(AP4,AP$3:AP$202),"")</f>
        <v>12</v>
      </c>
      <c r="AO4" s="208" t="str">
        <f t="array" ref="AO4">IF(ISERROR(INDEX($C$1:$D$201,SMALL(IF($C$1:$C$201=$AO$1,ROW($C$1:$C$201)),ROW(2:2)),2)),"",INDEX($C$1:$D$201,SMALL(IF($C$1:$C$201=$AO$1,ROW($C$1:$C$201)),ROW(2:2)),2))</f>
        <v>Argentina</v>
      </c>
      <c r="AP4" s="204">
        <f t="shared" ref="AP4:AP67" si="38">IF(COUNTIF($AO$3:$AO$202,"&lt;="&amp;$AO4)=0,"",COUNTIF($AO$3:$AO$202,"&lt;="&amp;$AO4))</f>
        <v>189</v>
      </c>
      <c r="AQ4" s="204">
        <v>2</v>
      </c>
      <c r="AR4" s="209">
        <f t="shared" ref="AR4:AR67" si="39">IF(AS4=0,0,IF(COUNTIF($AS$3:$AS$202,"&lt;="&amp;$AS4)=0,"",COUNTIF($AS$3:$AS$202,"&lt;="&amp;$AS4)))</f>
        <v>0</v>
      </c>
      <c r="AS4" s="209">
        <f t="shared" ref="AS4:AS67" si="40">IFERROR(VLOOKUP(AQ4,AN$3:AO$202,2,FALSE),0)</f>
        <v>0</v>
      </c>
      <c r="AT4" s="204">
        <v>2</v>
      </c>
      <c r="AU4" s="207" t="str">
        <f t="shared" ref="AU4:AU67" si="41">IFERROR(VLOOKUP(AT4,AR$3:AS$202,2,FALSE),"")</f>
        <v>Brazil</v>
      </c>
      <c r="AV4" s="202">
        <f t="shared" ref="AV4:AV67" si="42">IFERROR(RANK(AX4,AX$3:AX$202),"")</f>
        <v>1</v>
      </c>
      <c r="AW4" s="159" t="str">
        <f t="array" ref="AW4">IF(ISERROR(INDEX($C$1:$D$201,SMALL(IF($C$1:$C$201=$AW$1,ROW($C$1:$C$201)),ROW(2:2)),2)),"",INDEX($C$1:$D$201,SMALL(IF($C$1:$C$201=$AW$1,ROW($C$1:$C$201)),ROW(2:2)),2))</f>
        <v>USA</v>
      </c>
      <c r="AX4" s="204">
        <f t="shared" ref="AX4:AX67" si="43">IF(COUNTIF($AW$3:$AW$202,"&lt;="&amp;$AW4)=0,"",COUNTIF($AW$3:$AW$202,"&lt;="&amp;$AW4))</f>
        <v>200</v>
      </c>
      <c r="AY4" s="204">
        <v>2</v>
      </c>
      <c r="AZ4" s="209">
        <f t="shared" ref="AZ4:AZ67" si="44">IF(BA4=0,0,IF(COUNTIF($BA$3:$BA$202,"&lt;="&amp;$BA4)=0,"",COUNTIF($BA$3:$BA$202,"&lt;="&amp;$BA4)))</f>
        <v>0</v>
      </c>
      <c r="BA4" s="209">
        <f t="shared" ref="BA4:BA67" si="45">IFERROR(VLOOKUP(AY4,AV$3:AW$202,2,FALSE),0)</f>
        <v>0</v>
      </c>
      <c r="BB4" s="204">
        <v>2</v>
      </c>
      <c r="BC4" s="207" t="str">
        <f t="shared" ref="BC4:BC67" si="46">IFERROR(VLOOKUP(BB4,AZ$3:BA$202,2,FALSE),"")</f>
        <v>USA</v>
      </c>
      <c r="BD4" s="202">
        <f t="shared" ref="BD4:BD67" si="47">IFERROR(RANK(BF4,BF$3:BF$202),"")</f>
        <v>1</v>
      </c>
      <c r="BE4" s="159" t="str">
        <f t="array" ref="BE4">IF(ISERROR(INDEX($C$1:$D$201,SMALL(IF($C$1:$C$201=$BE$1,ROW($C$1:$C$201)),ROW(2:2)),2)),"",INDEX($C$1:$D$201,SMALL(IF($C$1:$C$201=$BE$1,ROW($C$1:$C$201)),ROW(2:2)),2))</f>
        <v>United Arab Emirates</v>
      </c>
      <c r="BF4" s="204">
        <f t="shared" ref="BF4:BF67" si="48">IF(COUNTIF($BE$3:$BE$202,"&lt;="&amp;$BE4)=0,"",COUNTIF($BE$3:$BE$202,"&lt;="&amp;$BE4))</f>
        <v>200</v>
      </c>
      <c r="BG4" s="204">
        <v>2</v>
      </c>
      <c r="BH4" s="209">
        <f t="shared" ref="BH4:BH67" si="49">IF(BI4=0,0,IF(COUNTIF($BI$3:$BI$202,"&lt;="&amp;$BI4)=0,"",COUNTIF($BI$3:$BI$202,"&lt;="&amp;$BI4)))</f>
        <v>2</v>
      </c>
      <c r="BI4" s="209" t="str">
        <f t="shared" ref="BI4:BI67" si="50">IFERROR(VLOOKUP(BG4,BD$3:BE$202,2,FALSE),0)</f>
        <v>Jordan</v>
      </c>
      <c r="BJ4" s="204">
        <v>2</v>
      </c>
      <c r="BK4" s="207" t="str">
        <f t="shared" ref="BK4:BK67" si="51">IFERROR(VLOOKUP(BJ4,BH$3:BI$202,2,FALSE),"")</f>
        <v>Jordan</v>
      </c>
      <c r="BL4" s="209"/>
      <c r="BM4" s="209">
        <f>IF(AND('Analysis_2-must not modify'!O834=1,'Analysis_2-must not modify'!P834=1,NOT('Analysis_2-must not modify'!D834=0)),'Analysis_2-must not modify'!G834,"")</f>
        <v>2014</v>
      </c>
      <c r="BN4">
        <v>3</v>
      </c>
      <c r="BO4" t="e">
        <f>INDEX(BM$2:BM$202,MATCH(0,COUNTIF($BO$1:BO3,BM$2:BM$202),0))</f>
        <v>#N/A</v>
      </c>
      <c r="BQ4" s="218">
        <f t="shared" si="0"/>
        <v>52</v>
      </c>
      <c r="BR4" s="136">
        <v>3</v>
      </c>
      <c r="BS4" s="246">
        <f t="shared" si="12"/>
        <v>2014</v>
      </c>
      <c r="BT4" s="245"/>
      <c r="BU4" s="219">
        <f t="shared" si="13"/>
        <v>106</v>
      </c>
      <c r="BV4" s="204">
        <v>3</v>
      </c>
      <c r="BW4" s="218" t="str">
        <f t="shared" si="1"/>
        <v/>
      </c>
      <c r="BX4" t="str">
        <f t="shared" si="2"/>
        <v/>
      </c>
      <c r="BY4" s="204">
        <v>3</v>
      </c>
      <c r="BZ4" s="204">
        <f t="shared" si="3"/>
        <v>2001</v>
      </c>
      <c r="CA4">
        <f t="shared" si="14"/>
        <v>18</v>
      </c>
      <c r="CB4" s="259">
        <f t="shared" si="4"/>
        <v>2000</v>
      </c>
      <c r="CC4" s="259">
        <f t="shared" ref="CC4:CC67" si="52">IFERROR(VALUE(CB4),"")</f>
        <v>2000</v>
      </c>
      <c r="CD4">
        <v>2</v>
      </c>
      <c r="CE4" s="261">
        <f t="shared" si="15"/>
        <v>2016</v>
      </c>
      <c r="CG4" s="218">
        <f t="shared" si="16"/>
        <v>48</v>
      </c>
      <c r="CH4" s="136">
        <v>3</v>
      </c>
      <c r="CI4" s="136" t="str">
        <f>IF(AND('Analysis_2-must not modify'!P834=1,'Analysis_2-must not modify'!O834=1),'Analysis_2-must not modify'!I834,"")</f>
        <v>Mediterranean</v>
      </c>
      <c r="CK4" s="219">
        <f t="shared" si="17"/>
        <v>153</v>
      </c>
      <c r="CL4" s="204">
        <v>3</v>
      </c>
      <c r="CM4" s="218" t="str">
        <f t="shared" si="18"/>
        <v/>
      </c>
      <c r="CN4" t="str">
        <f t="shared" si="19"/>
        <v/>
      </c>
      <c r="CO4" s="204">
        <v>3</v>
      </c>
      <c r="CP4" s="204" t="str">
        <f t="shared" si="5"/>
        <v/>
      </c>
      <c r="CQ4">
        <f t="shared" ref="CQ4:CQ66" si="53">RANK(CS4,CS$3:CS$202)</f>
        <v>8</v>
      </c>
      <c r="CR4" s="259" t="str">
        <f t="shared" si="6"/>
        <v/>
      </c>
      <c r="CS4" s="259">
        <f t="shared" si="20"/>
        <v>0</v>
      </c>
      <c r="CT4" s="259"/>
      <c r="CU4">
        <v>2</v>
      </c>
      <c r="CV4" s="261" t="str">
        <f t="shared" si="21"/>
        <v>Sub-tropical</v>
      </c>
    </row>
    <row r="5" spans="1:100" customFormat="1">
      <c r="A5" s="218">
        <f t="shared" si="7"/>
        <v>94</v>
      </c>
      <c r="B5" s="136">
        <v>4</v>
      </c>
      <c r="C5" s="211" t="str">
        <f>'Analysis_2-must not modify'!F835</f>
        <v>Europe</v>
      </c>
      <c r="D5" s="211" t="str">
        <f>'Analysis_2-must not modify'!D835</f>
        <v>Greece</v>
      </c>
      <c r="E5" s="245" t="s">
        <v>149</v>
      </c>
      <c r="F5" s="219">
        <f t="shared" si="8"/>
        <v>65</v>
      </c>
      <c r="G5" s="204">
        <v>4</v>
      </c>
      <c r="H5" s="218">
        <f t="shared" si="9"/>
        <v>0</v>
      </c>
      <c r="I5">
        <f t="shared" si="10"/>
        <v>0</v>
      </c>
      <c r="J5" s="204">
        <v>4</v>
      </c>
      <c r="K5" s="221" t="str">
        <f t="shared" si="11"/>
        <v>Canada</v>
      </c>
      <c r="M5" s="215" t="s">
        <v>319</v>
      </c>
      <c r="P5" s="202">
        <f t="shared" si="22"/>
        <v>22</v>
      </c>
      <c r="Q5" s="208" t="str">
        <f t="array" ref="Q5">IF(ISERROR(INDEX($C$1:$D$201,SMALL(IF($C$1:$C$201=$Q$1,ROW($C$1:$C$201)),ROW(3:3)),2)),"",INDEX($C$1:$D$201,SMALL(IF($C$1:$C$201=$Q$1,ROW($C$1:$C$201)),ROW(3:3)),2))</f>
        <v>Greece</v>
      </c>
      <c r="R5" s="204">
        <f t="shared" si="23"/>
        <v>179</v>
      </c>
      <c r="S5" s="204">
        <v>3</v>
      </c>
      <c r="T5" s="209">
        <f t="shared" si="24"/>
        <v>12</v>
      </c>
      <c r="U5" s="209" t="str">
        <f t="shared" si="25"/>
        <v>Turkey</v>
      </c>
      <c r="V5" s="204">
        <v>3</v>
      </c>
      <c r="W5" s="207" t="str">
        <f t="shared" si="26"/>
        <v>Germany</v>
      </c>
      <c r="X5" s="202">
        <f t="shared" si="27"/>
        <v>2</v>
      </c>
      <c r="Y5" s="210" t="str">
        <f t="array" ref="Y5">IF(ISERROR(INDEX($C$1:$D$201,SMALL(IF($C$1:$C$201=$Y$1,ROW($C$1:$C$201)),ROW(3:3)),2)),"",INDEX($C$1:$D$201,SMALL(IF($C$1:$C$201=$Y$1,ROW($C$1:$C$201)),ROW(3:3)),2))</f>
        <v>South Africa</v>
      </c>
      <c r="Z5" s="204">
        <f t="shared" si="28"/>
        <v>199</v>
      </c>
      <c r="AA5" s="204">
        <v>3</v>
      </c>
      <c r="AB5" s="209">
        <f t="shared" si="29"/>
        <v>0</v>
      </c>
      <c r="AC5" s="209">
        <f t="shared" si="30"/>
        <v>0</v>
      </c>
      <c r="AD5" s="204">
        <v>3</v>
      </c>
      <c r="AE5" s="207" t="str">
        <f t="shared" si="31"/>
        <v>South Africa</v>
      </c>
      <c r="AF5" s="202">
        <f t="shared" si="32"/>
        <v>5</v>
      </c>
      <c r="AG5" s="210" t="str">
        <f t="array" ref="AG5">IF(ISERROR(INDEX($C$1:$D$201,SMALL(IF($C$1:$C$201=$AG$1,ROW($C$1:$C$201)),ROW(3:3)),2)),"",INDEX($C$1:$D$201,SMALL(IF($C$1:$C$201=$AG$1,ROW($C$1:$C$201)),ROW(3:3)),2))</f>
        <v>New Zealand</v>
      </c>
      <c r="AH5" s="204">
        <f t="shared" si="33"/>
        <v>196</v>
      </c>
      <c r="AI5" s="204">
        <v>3</v>
      </c>
      <c r="AJ5" s="209">
        <f t="shared" si="34"/>
        <v>7</v>
      </c>
      <c r="AK5" s="209" t="str">
        <f t="shared" si="35"/>
        <v>Thailand</v>
      </c>
      <c r="AL5" s="204">
        <v>3</v>
      </c>
      <c r="AM5" s="207" t="str">
        <f t="shared" si="36"/>
        <v>Indonesia</v>
      </c>
      <c r="AN5" s="202">
        <f t="shared" si="37"/>
        <v>12</v>
      </c>
      <c r="AO5" s="208" t="str">
        <f t="array" ref="AO5">IF(ISERROR(INDEX($C$1:$D$201,SMALL(IF($C$1:$C$201=$AO$1,ROW($C$1:$C$201)),ROW(3:3)),2)),"",INDEX($C$1:$D$201,SMALL(IF($C$1:$C$201=$AO$1,ROW($C$1:$C$201)),ROW(3:3)),2))</f>
        <v>Argentina</v>
      </c>
      <c r="AP5" s="204">
        <f t="shared" si="38"/>
        <v>189</v>
      </c>
      <c r="AQ5" s="204">
        <v>3</v>
      </c>
      <c r="AR5" s="209">
        <f t="shared" si="39"/>
        <v>5</v>
      </c>
      <c r="AS5" s="209" t="str">
        <f t="shared" si="40"/>
        <v>Mexico</v>
      </c>
      <c r="AT5" s="204">
        <v>3</v>
      </c>
      <c r="AU5" s="207" t="str">
        <f t="shared" si="41"/>
        <v xml:space="preserve">Colombia </v>
      </c>
      <c r="AV5" s="202">
        <f t="shared" si="42"/>
        <v>1</v>
      </c>
      <c r="AW5" s="159" t="str">
        <f t="array" ref="AW5">IF(ISERROR(INDEX($C$1:$D$201,SMALL(IF($C$1:$C$201=$AW$1,ROW($C$1:$C$201)),ROW(3:3)),2)),"",INDEX($C$1:$D$201,SMALL(IF($C$1:$C$201=$AW$1,ROW($C$1:$C$201)),ROW(3:3)),2))</f>
        <v>USA</v>
      </c>
      <c r="AX5" s="204">
        <f t="shared" si="43"/>
        <v>200</v>
      </c>
      <c r="AY5" s="204">
        <v>3</v>
      </c>
      <c r="AZ5" s="209">
        <f t="shared" si="44"/>
        <v>0</v>
      </c>
      <c r="BA5" s="209">
        <f t="shared" si="45"/>
        <v>0</v>
      </c>
      <c r="BB5" s="204">
        <v>3</v>
      </c>
      <c r="BC5" s="207" t="str">
        <f t="shared" si="46"/>
        <v/>
      </c>
      <c r="BD5" s="202">
        <f t="shared" si="47"/>
        <v>3</v>
      </c>
      <c r="BE5" s="159" t="str">
        <f t="array" ref="BE5">IF(ISERROR(INDEX($C$1:$D$201,SMALL(IF($C$1:$C$201=$BE$1,ROW($C$1:$C$201)),ROW(3:3)),2)),"",INDEX($C$1:$D$201,SMALL(IF($C$1:$C$201=$BE$1,ROW($C$1:$C$201)),ROW(3:3)),2))</f>
        <v>India</v>
      </c>
      <c r="BF5" s="204">
        <f t="shared" si="48"/>
        <v>198</v>
      </c>
      <c r="BG5" s="204">
        <v>3</v>
      </c>
      <c r="BH5" s="209">
        <f t="shared" si="49"/>
        <v>1</v>
      </c>
      <c r="BI5" s="209" t="str">
        <f t="shared" si="50"/>
        <v>India</v>
      </c>
      <c r="BJ5" s="204">
        <v>3</v>
      </c>
      <c r="BK5" s="207" t="str">
        <f t="shared" si="51"/>
        <v>United Arab Emirates</v>
      </c>
      <c r="BL5" s="209"/>
      <c r="BM5" s="209">
        <f>IF(AND('Analysis_2-must not modify'!O835=1,'Analysis_2-must not modify'!P835=1,NOT('Analysis_2-must not modify'!D835=0)),'Analysis_2-must not modify'!G835,"")</f>
        <v>2015</v>
      </c>
      <c r="BN5">
        <v>4</v>
      </c>
      <c r="BO5" t="e">
        <f>INDEX(BM$2:BM$202,MATCH(0,COUNTIF($BO$1:BO4,BM$2:BM$202),0))</f>
        <v>#N/A</v>
      </c>
      <c r="BQ5" s="218">
        <f t="shared" si="0"/>
        <v>20</v>
      </c>
      <c r="BR5" s="136">
        <v>4</v>
      </c>
      <c r="BS5" s="246">
        <f t="shared" si="12"/>
        <v>2015</v>
      </c>
      <c r="BT5" s="245"/>
      <c r="BU5" s="219">
        <f t="shared" si="13"/>
        <v>138</v>
      </c>
      <c r="BV5" s="204">
        <v>4</v>
      </c>
      <c r="BW5" s="218" t="str">
        <f t="shared" si="1"/>
        <v/>
      </c>
      <c r="BX5" t="str">
        <f t="shared" si="2"/>
        <v/>
      </c>
      <c r="BY5" s="204">
        <v>4</v>
      </c>
      <c r="BZ5" s="204">
        <f t="shared" si="3"/>
        <v>2002</v>
      </c>
      <c r="CA5">
        <f t="shared" si="14"/>
        <v>17</v>
      </c>
      <c r="CB5" s="259">
        <f t="shared" si="4"/>
        <v>2001</v>
      </c>
      <c r="CC5" s="259">
        <f t="shared" si="52"/>
        <v>2001</v>
      </c>
      <c r="CD5">
        <v>3</v>
      </c>
      <c r="CE5" s="261">
        <f t="shared" si="15"/>
        <v>2015</v>
      </c>
      <c r="CG5" s="218">
        <f t="shared" si="16"/>
        <v>48</v>
      </c>
      <c r="CH5" s="136">
        <v>4</v>
      </c>
      <c r="CI5" s="136" t="str">
        <f>IF(AND('Analysis_2-must not modify'!P835=1,'Analysis_2-must not modify'!O835=1),'Analysis_2-must not modify'!I835,"")</f>
        <v>Mediterranean</v>
      </c>
      <c r="CK5" s="219">
        <f t="shared" si="17"/>
        <v>153</v>
      </c>
      <c r="CL5" s="204">
        <v>4</v>
      </c>
      <c r="CM5" s="218" t="str">
        <f t="shared" si="18"/>
        <v/>
      </c>
      <c r="CN5" t="str">
        <f t="shared" si="19"/>
        <v/>
      </c>
      <c r="CO5" s="204">
        <v>4</v>
      </c>
      <c r="CP5" s="204" t="str">
        <f t="shared" si="5"/>
        <v/>
      </c>
      <c r="CQ5">
        <f t="shared" si="53"/>
        <v>8</v>
      </c>
      <c r="CR5" s="259" t="str">
        <f t="shared" si="6"/>
        <v/>
      </c>
      <c r="CS5" s="259">
        <f t="shared" si="20"/>
        <v>0</v>
      </c>
      <c r="CT5" s="259"/>
      <c r="CU5">
        <v>3</v>
      </c>
      <c r="CV5" s="261" t="str">
        <f t="shared" si="21"/>
        <v>Continental</v>
      </c>
    </row>
    <row r="6" spans="1:100" customFormat="1">
      <c r="A6" s="218">
        <f t="shared" si="7"/>
        <v>94</v>
      </c>
      <c r="B6" s="136">
        <v>5</v>
      </c>
      <c r="C6" s="211" t="str">
        <f>'Analysis_2-must not modify'!F836</f>
        <v>Europe</v>
      </c>
      <c r="D6" s="211" t="str">
        <f>'Analysis_2-must not modify'!D836</f>
        <v>Greece</v>
      </c>
      <c r="E6" s="245" t="s">
        <v>318</v>
      </c>
      <c r="F6" s="219">
        <f t="shared" si="8"/>
        <v>65</v>
      </c>
      <c r="G6" s="204">
        <v>5</v>
      </c>
      <c r="H6" s="218">
        <f t="shared" si="9"/>
        <v>0</v>
      </c>
      <c r="I6">
        <f t="shared" si="10"/>
        <v>0</v>
      </c>
      <c r="J6" s="204">
        <v>5</v>
      </c>
      <c r="K6" s="221" t="str">
        <f t="shared" si="11"/>
        <v>China</v>
      </c>
      <c r="M6" s="216" t="s">
        <v>320</v>
      </c>
      <c r="P6" s="202">
        <f t="shared" si="22"/>
        <v>29</v>
      </c>
      <c r="Q6" s="208" t="str">
        <f t="array" ref="Q6">IF(ISERROR(INDEX($C$1:$D$201,SMALL(IF($C$1:$C$201=$Q$1,ROW($C$1:$C$201)),ROW(4:4)),2)),"",INDEX($C$1:$D$201,SMALL(IF($C$1:$C$201=$Q$1,ROW($C$1:$C$201)),ROW(4:4)),2))</f>
        <v>Denmark</v>
      </c>
      <c r="R6" s="204">
        <f t="shared" si="23"/>
        <v>172</v>
      </c>
      <c r="S6" s="204">
        <v>4</v>
      </c>
      <c r="T6" s="209">
        <f t="shared" si="24"/>
        <v>11</v>
      </c>
      <c r="U6" s="209" t="str">
        <f t="shared" si="25"/>
        <v>The Netherlands</v>
      </c>
      <c r="V6" s="204">
        <v>4</v>
      </c>
      <c r="W6" s="207" t="str">
        <f t="shared" si="26"/>
        <v>Greece</v>
      </c>
      <c r="X6" s="202">
        <f t="shared" si="27"/>
        <v>2</v>
      </c>
      <c r="Y6" s="210" t="str">
        <f t="array" ref="Y6">IF(ISERROR(INDEX($C$1:$D$201,SMALL(IF($C$1:$C$201=$Y$1,ROW($C$1:$C$201)),ROW(4:4)),2)),"",INDEX($C$1:$D$201,SMALL(IF($C$1:$C$201=$Y$1,ROW($C$1:$C$201)),ROW(4:4)),2))</f>
        <v>South Africa</v>
      </c>
      <c r="Z6" s="204">
        <f t="shared" si="28"/>
        <v>199</v>
      </c>
      <c r="AA6" s="204">
        <v>4</v>
      </c>
      <c r="AB6" s="209">
        <f t="shared" si="29"/>
        <v>0</v>
      </c>
      <c r="AC6" s="209">
        <f t="shared" si="30"/>
        <v>0</v>
      </c>
      <c r="AD6" s="204">
        <v>4</v>
      </c>
      <c r="AE6" s="207" t="str">
        <f t="shared" si="31"/>
        <v>Tanzania</v>
      </c>
      <c r="AF6" s="202">
        <f t="shared" si="32"/>
        <v>5</v>
      </c>
      <c r="AG6" s="210" t="str">
        <f t="array" ref="AG6">IF(ISERROR(INDEX($C$1:$D$201,SMALL(IF($C$1:$C$201=$AG$1,ROW($C$1:$C$201)),ROW(4:4)),2)),"",INDEX($C$1:$D$201,SMALL(IF($C$1:$C$201=$AG$1,ROW($C$1:$C$201)),ROW(4:4)),2))</f>
        <v>New Zealand</v>
      </c>
      <c r="AH6" s="204">
        <f t="shared" si="33"/>
        <v>196</v>
      </c>
      <c r="AI6" s="204">
        <v>4</v>
      </c>
      <c r="AJ6" s="209">
        <f t="shared" si="34"/>
        <v>6</v>
      </c>
      <c r="AK6" s="209" t="str">
        <f t="shared" si="35"/>
        <v>South Korea</v>
      </c>
      <c r="AL6" s="204">
        <v>4</v>
      </c>
      <c r="AM6" s="207" t="str">
        <f t="shared" si="36"/>
        <v>Japan</v>
      </c>
      <c r="AN6" s="202">
        <f t="shared" si="37"/>
        <v>12</v>
      </c>
      <c r="AO6" s="208" t="str">
        <f t="array" ref="AO6">IF(ISERROR(INDEX($C$1:$D$201,SMALL(IF($C$1:$C$201=$AO$1,ROW($C$1:$C$201)),ROW(4:4)),2)),"",INDEX($C$1:$D$201,SMALL(IF($C$1:$C$201=$AO$1,ROW($C$1:$C$201)),ROW(4:4)),2))</f>
        <v>Argentina</v>
      </c>
      <c r="AP6" s="204">
        <f t="shared" si="38"/>
        <v>189</v>
      </c>
      <c r="AQ6" s="204">
        <v>4</v>
      </c>
      <c r="AR6" s="209">
        <f t="shared" si="39"/>
        <v>0</v>
      </c>
      <c r="AS6" s="209">
        <f t="shared" si="40"/>
        <v>0</v>
      </c>
      <c r="AT6" s="204">
        <v>4</v>
      </c>
      <c r="AU6" s="207" t="str">
        <f t="shared" si="41"/>
        <v>Ecuador</v>
      </c>
      <c r="AV6" s="202">
        <f t="shared" si="42"/>
        <v>1</v>
      </c>
      <c r="AW6" s="159" t="str">
        <f t="array" ref="AW6">IF(ISERROR(INDEX($C$1:$D$201,SMALL(IF($C$1:$C$201=$AW$1,ROW($C$1:$C$201)),ROW(4:4)),2)),"",INDEX($C$1:$D$201,SMALL(IF($C$1:$C$201=$AW$1,ROW($C$1:$C$201)),ROW(4:4)),2))</f>
        <v>USA</v>
      </c>
      <c r="AX6" s="204">
        <f t="shared" si="43"/>
        <v>200</v>
      </c>
      <c r="AY6" s="204">
        <v>4</v>
      </c>
      <c r="AZ6" s="209">
        <f t="shared" si="44"/>
        <v>0</v>
      </c>
      <c r="BA6" s="209">
        <f t="shared" si="45"/>
        <v>0</v>
      </c>
      <c r="BB6" s="204">
        <v>4</v>
      </c>
      <c r="BC6" s="207" t="str">
        <f t="shared" si="46"/>
        <v/>
      </c>
      <c r="BD6" s="202" t="str">
        <f t="shared" si="47"/>
        <v/>
      </c>
      <c r="BE6" s="159" t="str">
        <f t="array" ref="BE6">IF(ISERROR(INDEX($C$1:$D$201,SMALL(IF($C$1:$C$201=$BE$1,ROW($C$1:$C$201)),ROW(4:4)),2)),"",INDEX($C$1:$D$201,SMALL(IF($C$1:$C$201=$BE$1,ROW($C$1:$C$201)),ROW(4:4)),2))</f>
        <v/>
      </c>
      <c r="BF6" s="204" t="str">
        <f t="shared" si="48"/>
        <v/>
      </c>
      <c r="BG6" s="204">
        <v>4</v>
      </c>
      <c r="BH6" s="209">
        <f t="shared" si="49"/>
        <v>0</v>
      </c>
      <c r="BI6" s="209">
        <f t="shared" si="50"/>
        <v>0</v>
      </c>
      <c r="BJ6" s="204">
        <v>4</v>
      </c>
      <c r="BK6" s="207" t="str">
        <f t="shared" si="51"/>
        <v/>
      </c>
      <c r="BL6" s="209"/>
      <c r="BM6" s="209">
        <f>IF(AND('Analysis_2-must not modify'!O836=1,'Analysis_2-must not modify'!P836=1,NOT('Analysis_2-must not modify'!D836=0)),'Analysis_2-must not modify'!G836,"")</f>
        <v>2016</v>
      </c>
      <c r="BN6">
        <v>5</v>
      </c>
      <c r="BO6" t="e">
        <f>INDEX(BM$2:BM$202,MATCH(0,COUNTIF($BO$1:BO5,BM$2:BM$202),0))</f>
        <v>#N/A</v>
      </c>
      <c r="BQ6" s="218">
        <f t="shared" si="0"/>
        <v>2</v>
      </c>
      <c r="BR6" s="136">
        <v>5</v>
      </c>
      <c r="BS6" s="246">
        <f t="shared" si="12"/>
        <v>2016</v>
      </c>
      <c r="BT6" s="245"/>
      <c r="BU6" s="219">
        <f t="shared" si="13"/>
        <v>156</v>
      </c>
      <c r="BV6" s="204">
        <v>5</v>
      </c>
      <c r="BW6" s="218" t="str">
        <f t="shared" si="1"/>
        <v/>
      </c>
      <c r="BX6" t="str">
        <f t="shared" si="2"/>
        <v/>
      </c>
      <c r="BY6" s="204">
        <v>5</v>
      </c>
      <c r="BZ6" s="204">
        <f t="shared" si="3"/>
        <v>2003</v>
      </c>
      <c r="CA6">
        <f t="shared" si="14"/>
        <v>16</v>
      </c>
      <c r="CB6" s="259">
        <f t="shared" si="4"/>
        <v>2002</v>
      </c>
      <c r="CC6" s="259">
        <f t="shared" si="52"/>
        <v>2002</v>
      </c>
      <c r="CD6">
        <v>4</v>
      </c>
      <c r="CE6" s="261">
        <f t="shared" si="15"/>
        <v>2014</v>
      </c>
      <c r="CG6" s="218">
        <f t="shared" si="16"/>
        <v>48</v>
      </c>
      <c r="CH6" s="136">
        <v>5</v>
      </c>
      <c r="CI6" s="136" t="str">
        <f>IF(AND('Analysis_2-must not modify'!P836=1,'Analysis_2-must not modify'!O836=1),'Analysis_2-must not modify'!I836,"")</f>
        <v>Mediterranean</v>
      </c>
      <c r="CK6" s="219">
        <f t="shared" si="17"/>
        <v>153</v>
      </c>
      <c r="CL6" s="204">
        <v>5</v>
      </c>
      <c r="CM6" s="218" t="str">
        <f t="shared" si="18"/>
        <v/>
      </c>
      <c r="CN6" t="str">
        <f t="shared" si="19"/>
        <v/>
      </c>
      <c r="CO6" s="204">
        <v>5</v>
      </c>
      <c r="CP6" s="204" t="str">
        <f t="shared" si="5"/>
        <v/>
      </c>
      <c r="CQ6">
        <f t="shared" si="53"/>
        <v>8</v>
      </c>
      <c r="CR6" s="259" t="str">
        <f t="shared" si="6"/>
        <v/>
      </c>
      <c r="CS6" s="259">
        <f t="shared" si="20"/>
        <v>0</v>
      </c>
      <c r="CT6" s="259"/>
      <c r="CU6">
        <v>4</v>
      </c>
      <c r="CV6" s="261" t="str">
        <f t="shared" si="21"/>
        <v>Highlands</v>
      </c>
    </row>
    <row r="7" spans="1:100" customFormat="1">
      <c r="A7" s="218">
        <f t="shared" si="7"/>
        <v>73</v>
      </c>
      <c r="B7" s="136">
        <v>6</v>
      </c>
      <c r="C7" s="211" t="str">
        <f>'Analysis_2-must not modify'!F837</f>
        <v>East_Asia_and_Oceania</v>
      </c>
      <c r="D7" s="211" t="str">
        <f>'Analysis_2-must not modify'!D837</f>
        <v>New Zealand</v>
      </c>
      <c r="E7" s="245" t="s">
        <v>318</v>
      </c>
      <c r="F7" s="219">
        <f t="shared" si="8"/>
        <v>86</v>
      </c>
      <c r="G7" s="204">
        <v>6</v>
      </c>
      <c r="H7" s="218">
        <f t="shared" si="9"/>
        <v>0</v>
      </c>
      <c r="I7">
        <f t="shared" si="10"/>
        <v>0</v>
      </c>
      <c r="J7" s="204">
        <v>6</v>
      </c>
      <c r="K7" s="221" t="str">
        <f t="shared" si="11"/>
        <v xml:space="preserve">Colombia </v>
      </c>
      <c r="M7" s="216" t="s">
        <v>321</v>
      </c>
      <c r="P7" s="202">
        <f t="shared" si="22"/>
        <v>29</v>
      </c>
      <c r="Q7" s="208" t="str">
        <f t="array" ref="Q7">IF(ISERROR(INDEX($C$1:$D$201,SMALL(IF($C$1:$C$201=$Q$1,ROW($C$1:$C$201)),ROW(5:5)),2)),"",INDEX($C$1:$D$201,SMALL(IF($C$1:$C$201=$Q$1,ROW($C$1:$C$201)),ROW(5:5)),2))</f>
        <v>Denmark</v>
      </c>
      <c r="R7" s="204">
        <f t="shared" si="23"/>
        <v>172</v>
      </c>
      <c r="S7" s="204">
        <v>5</v>
      </c>
      <c r="T7" s="209">
        <f t="shared" si="24"/>
        <v>10</v>
      </c>
      <c r="U7" s="209" t="str">
        <f t="shared" si="25"/>
        <v>Switzerland</v>
      </c>
      <c r="V7" s="204">
        <v>5</v>
      </c>
      <c r="W7" s="207" t="str">
        <f t="shared" si="26"/>
        <v>Italy</v>
      </c>
      <c r="X7" s="202">
        <f t="shared" si="27"/>
        <v>2</v>
      </c>
      <c r="Y7" s="210" t="str">
        <f t="array" ref="Y7">IF(ISERROR(INDEX($C$1:$D$201,SMALL(IF($C$1:$C$201=$Y$1,ROW($C$1:$C$201)),ROW(5:5)),2)),"",INDEX($C$1:$D$201,SMALL(IF($C$1:$C$201=$Y$1,ROW($C$1:$C$201)),ROW(5:5)),2))</f>
        <v>South Africa</v>
      </c>
      <c r="Z7" s="204">
        <f t="shared" si="28"/>
        <v>199</v>
      </c>
      <c r="AA7" s="204">
        <v>5</v>
      </c>
      <c r="AB7" s="209">
        <f t="shared" si="29"/>
        <v>0</v>
      </c>
      <c r="AC7" s="209">
        <f t="shared" si="30"/>
        <v>0</v>
      </c>
      <c r="AD7" s="204">
        <v>5</v>
      </c>
      <c r="AE7" s="207" t="str">
        <f t="shared" si="31"/>
        <v/>
      </c>
      <c r="AF7" s="202">
        <f t="shared" si="32"/>
        <v>5</v>
      </c>
      <c r="AG7" s="210" t="str">
        <f t="array" ref="AG7">IF(ISERROR(INDEX($C$1:$D$201,SMALL(IF($C$1:$C$201=$AG$1,ROW($C$1:$C$201)),ROW(5:5)),2)),"",INDEX($C$1:$D$201,SMALL(IF($C$1:$C$201=$AG$1,ROW($C$1:$C$201)),ROW(5:5)),2))</f>
        <v>New Zealand</v>
      </c>
      <c r="AH7" s="204">
        <f t="shared" si="33"/>
        <v>196</v>
      </c>
      <c r="AI7" s="204">
        <v>5</v>
      </c>
      <c r="AJ7" s="209">
        <f t="shared" si="34"/>
        <v>5</v>
      </c>
      <c r="AK7" s="209" t="str">
        <f t="shared" si="35"/>
        <v>New Zealand</v>
      </c>
      <c r="AL7" s="204">
        <v>5</v>
      </c>
      <c r="AM7" s="207" t="str">
        <f t="shared" si="36"/>
        <v>New Zealand</v>
      </c>
      <c r="AN7" s="202">
        <f t="shared" si="37"/>
        <v>12</v>
      </c>
      <c r="AO7" s="208" t="str">
        <f t="array" ref="AO7">IF(ISERROR(INDEX($C$1:$D$201,SMALL(IF($C$1:$C$201=$AO$1,ROW($C$1:$C$201)),ROW(5:5)),2)),"",INDEX($C$1:$D$201,SMALL(IF($C$1:$C$201=$AO$1,ROW($C$1:$C$201)),ROW(5:5)),2))</f>
        <v>Argentina</v>
      </c>
      <c r="AP7" s="204">
        <f t="shared" si="38"/>
        <v>189</v>
      </c>
      <c r="AQ7" s="204">
        <v>5</v>
      </c>
      <c r="AR7" s="209">
        <f t="shared" si="39"/>
        <v>0</v>
      </c>
      <c r="AS7" s="209">
        <f t="shared" si="40"/>
        <v>0</v>
      </c>
      <c r="AT7" s="204">
        <v>5</v>
      </c>
      <c r="AU7" s="207" t="str">
        <f t="shared" si="41"/>
        <v>Mexico</v>
      </c>
      <c r="AV7" s="202">
        <f t="shared" si="42"/>
        <v>1</v>
      </c>
      <c r="AW7" s="159" t="str">
        <f t="array" ref="AW7">IF(ISERROR(INDEX($C$1:$D$201,SMALL(IF($C$1:$C$201=$AW$1,ROW($C$1:$C$201)),ROW(5:5)),2)),"",INDEX($C$1:$D$201,SMALL(IF($C$1:$C$201=$AW$1,ROW($C$1:$C$201)),ROW(5:5)),2))</f>
        <v>USA</v>
      </c>
      <c r="AX7" s="204">
        <f t="shared" si="43"/>
        <v>200</v>
      </c>
      <c r="AY7" s="204">
        <v>5</v>
      </c>
      <c r="AZ7" s="209">
        <f t="shared" si="44"/>
        <v>0</v>
      </c>
      <c r="BA7" s="209">
        <f t="shared" si="45"/>
        <v>0</v>
      </c>
      <c r="BB7" s="204">
        <v>5</v>
      </c>
      <c r="BC7" s="207" t="str">
        <f t="shared" si="46"/>
        <v/>
      </c>
      <c r="BD7" s="202" t="str">
        <f t="shared" si="47"/>
        <v/>
      </c>
      <c r="BE7" s="159" t="str">
        <f t="array" ref="BE7">IF(ISERROR(INDEX($C$1:$D$201,SMALL(IF($C$1:$C$201=$BE$1,ROW($C$1:$C$201)),ROW(5:5)),2)),"",INDEX($C$1:$D$201,SMALL(IF($C$1:$C$201=$BE$1,ROW($C$1:$C$201)),ROW(5:5)),2))</f>
        <v/>
      </c>
      <c r="BF7" s="204" t="str">
        <f t="shared" si="48"/>
        <v/>
      </c>
      <c r="BG7" s="204">
        <v>5</v>
      </c>
      <c r="BH7" s="209">
        <f t="shared" si="49"/>
        <v>0</v>
      </c>
      <c r="BI7" s="209">
        <f t="shared" si="50"/>
        <v>0</v>
      </c>
      <c r="BJ7" s="204">
        <v>5</v>
      </c>
      <c r="BK7" s="207" t="str">
        <f t="shared" si="51"/>
        <v/>
      </c>
      <c r="BL7" s="209"/>
      <c r="BM7" s="209">
        <f>IF(AND('Analysis_2-must not modify'!O837=1,'Analysis_2-must not modify'!P837=1,NOT('Analysis_2-must not modify'!D837=0)),'Analysis_2-must not modify'!G837,"")</f>
        <v>2015</v>
      </c>
      <c r="BN7">
        <v>6</v>
      </c>
      <c r="BO7" t="e">
        <f>INDEX(BM$2:BM$202,MATCH(0,COUNTIF($BO$1:BO6,BM$2:BM$202),0))</f>
        <v>#N/A</v>
      </c>
      <c r="BQ7" s="218">
        <f t="shared" si="0"/>
        <v>20</v>
      </c>
      <c r="BR7" s="136">
        <v>6</v>
      </c>
      <c r="BS7" s="246">
        <f t="shared" si="12"/>
        <v>2015</v>
      </c>
      <c r="BT7" s="245"/>
      <c r="BU7" s="219">
        <f t="shared" si="13"/>
        <v>138</v>
      </c>
      <c r="BV7" s="204">
        <v>6</v>
      </c>
      <c r="BW7" s="218" t="str">
        <f t="shared" si="1"/>
        <v/>
      </c>
      <c r="BX7" t="str">
        <f t="shared" si="2"/>
        <v/>
      </c>
      <c r="BY7" s="204">
        <v>6</v>
      </c>
      <c r="BZ7" s="204">
        <f t="shared" si="3"/>
        <v>2004</v>
      </c>
      <c r="CA7">
        <f t="shared" si="14"/>
        <v>15</v>
      </c>
      <c r="CB7" s="259">
        <f t="shared" si="4"/>
        <v>2003</v>
      </c>
      <c r="CC7" s="259">
        <f t="shared" si="52"/>
        <v>2003</v>
      </c>
      <c r="CD7">
        <v>5</v>
      </c>
      <c r="CE7" s="261">
        <f t="shared" si="15"/>
        <v>2013</v>
      </c>
      <c r="CG7" s="218">
        <f t="shared" si="16"/>
        <v>76</v>
      </c>
      <c r="CH7" s="136">
        <v>6</v>
      </c>
      <c r="CI7" s="136" t="str">
        <f>IF(AND('Analysis_2-must not modify'!P837=1,'Analysis_2-must not modify'!O837=1),'Analysis_2-must not modify'!I837,"")</f>
        <v>Highlands</v>
      </c>
      <c r="CK7" s="219">
        <f t="shared" si="17"/>
        <v>125</v>
      </c>
      <c r="CL7" s="204">
        <v>6</v>
      </c>
      <c r="CM7" s="218" t="str">
        <f t="shared" si="18"/>
        <v/>
      </c>
      <c r="CN7" t="str">
        <f t="shared" si="19"/>
        <v/>
      </c>
      <c r="CO7" s="204">
        <v>6</v>
      </c>
      <c r="CP7" s="204" t="str">
        <f t="shared" si="5"/>
        <v/>
      </c>
      <c r="CQ7">
        <f t="shared" si="53"/>
        <v>8</v>
      </c>
      <c r="CR7" s="259" t="str">
        <f t="shared" si="6"/>
        <v/>
      </c>
      <c r="CS7" s="259">
        <f t="shared" si="20"/>
        <v>0</v>
      </c>
      <c r="CT7" s="259"/>
      <c r="CU7">
        <v>5</v>
      </c>
      <c r="CV7" s="261" t="str">
        <f t="shared" si="21"/>
        <v>Tropical</v>
      </c>
    </row>
    <row r="8" spans="1:100" customFormat="1">
      <c r="A8" s="218">
        <f t="shared" si="7"/>
        <v>73</v>
      </c>
      <c r="B8" s="136">
        <v>7</v>
      </c>
      <c r="C8" s="211" t="str">
        <f>'Analysis_2-must not modify'!F838</f>
        <v>East_Asia_and_Oceania</v>
      </c>
      <c r="D8" s="211" t="str">
        <f>'Analysis_2-must not modify'!D838</f>
        <v>New Zealand</v>
      </c>
      <c r="E8" s="245" t="s">
        <v>318</v>
      </c>
      <c r="F8" s="219">
        <f t="shared" si="8"/>
        <v>86</v>
      </c>
      <c r="G8" s="204">
        <v>7</v>
      </c>
      <c r="H8" s="218">
        <f t="shared" si="9"/>
        <v>0</v>
      </c>
      <c r="I8">
        <f t="shared" si="10"/>
        <v>0</v>
      </c>
      <c r="J8" s="204">
        <v>7</v>
      </c>
      <c r="K8" s="221" t="str">
        <f t="shared" si="11"/>
        <v>Denmark</v>
      </c>
      <c r="P8" s="202">
        <f t="shared" si="22"/>
        <v>1</v>
      </c>
      <c r="Q8" s="208" t="str">
        <f t="array" ref="Q8">IF(ISERROR(INDEX($C$1:$D$201,SMALL(IF($C$1:$C$201=$Q$1,ROW($C$1:$C$201)),ROW(6:6)),2)),"",INDEX($C$1:$D$201,SMALL(IF($C$1:$C$201=$Q$1,ROW($C$1:$C$201)),ROW(6:6)),2))</f>
        <v>United Kingdom</v>
      </c>
      <c r="R8" s="204">
        <f t="shared" si="23"/>
        <v>200</v>
      </c>
      <c r="S8" s="204">
        <v>6</v>
      </c>
      <c r="T8" s="209">
        <f t="shared" si="24"/>
        <v>9</v>
      </c>
      <c r="U8" s="209" t="str">
        <f t="shared" si="25"/>
        <v>Sweden</v>
      </c>
      <c r="V8" s="204">
        <v>6</v>
      </c>
      <c r="W8" s="207" t="str">
        <f t="shared" si="26"/>
        <v>Norway</v>
      </c>
      <c r="X8" s="202">
        <f t="shared" si="27"/>
        <v>2</v>
      </c>
      <c r="Y8" s="210" t="str">
        <f t="array" ref="Y8">IF(ISERROR(INDEX($C$1:$D$201,SMALL(IF($C$1:$C$201=$Y$1,ROW($C$1:$C$201)),ROW(6:6)),2)),"",INDEX($C$1:$D$201,SMALL(IF($C$1:$C$201=$Y$1,ROW($C$1:$C$201)),ROW(6:6)),2))</f>
        <v>South Africa</v>
      </c>
      <c r="Z8" s="204">
        <f t="shared" si="28"/>
        <v>199</v>
      </c>
      <c r="AA8" s="204">
        <v>6</v>
      </c>
      <c r="AB8" s="209">
        <f t="shared" si="29"/>
        <v>0</v>
      </c>
      <c r="AC8" s="209">
        <f t="shared" si="30"/>
        <v>0</v>
      </c>
      <c r="AD8" s="204">
        <v>6</v>
      </c>
      <c r="AE8" s="207" t="str">
        <f t="shared" si="31"/>
        <v/>
      </c>
      <c r="AF8" s="202">
        <f t="shared" si="32"/>
        <v>5</v>
      </c>
      <c r="AG8" s="210" t="str">
        <f t="array" ref="AG8">IF(ISERROR(INDEX($C$1:$D$201,SMALL(IF($C$1:$C$201=$AG$1,ROW($C$1:$C$201)),ROW(6:6)),2)),"",INDEX($C$1:$D$201,SMALL(IF($C$1:$C$201=$AG$1,ROW($C$1:$C$201)),ROW(6:6)),2))</f>
        <v>New Zealand</v>
      </c>
      <c r="AH8" s="204">
        <f t="shared" si="33"/>
        <v>196</v>
      </c>
      <c r="AI8" s="204">
        <v>6</v>
      </c>
      <c r="AJ8" s="209">
        <f t="shared" si="34"/>
        <v>0</v>
      </c>
      <c r="AK8" s="209">
        <f t="shared" si="35"/>
        <v>0</v>
      </c>
      <c r="AL8" s="204">
        <v>6</v>
      </c>
      <c r="AM8" s="207" t="str">
        <f t="shared" si="36"/>
        <v>South Korea</v>
      </c>
      <c r="AN8" s="202">
        <f t="shared" si="37"/>
        <v>12</v>
      </c>
      <c r="AO8" s="208" t="str">
        <f t="array" ref="AO8">IF(ISERROR(INDEX($C$1:$D$201,SMALL(IF($C$1:$C$201=$AO$1,ROW($C$1:$C$201)),ROW(6:6)),2)),"",INDEX($C$1:$D$201,SMALL(IF($C$1:$C$201=$AO$1,ROW($C$1:$C$201)),ROW(6:6)),2))</f>
        <v>Argentina</v>
      </c>
      <c r="AP8" s="204">
        <f t="shared" si="38"/>
        <v>189</v>
      </c>
      <c r="AQ8" s="204">
        <v>6</v>
      </c>
      <c r="AR8" s="209">
        <f t="shared" si="39"/>
        <v>4</v>
      </c>
      <c r="AS8" s="209" t="str">
        <f t="shared" si="40"/>
        <v>Ecuador</v>
      </c>
      <c r="AT8" s="204">
        <v>6</v>
      </c>
      <c r="AU8" s="207" t="str">
        <f t="shared" si="41"/>
        <v>Peru</v>
      </c>
      <c r="AV8" s="202">
        <f t="shared" si="42"/>
        <v>1</v>
      </c>
      <c r="AW8" s="159" t="str">
        <f t="array" ref="AW8">IF(ISERROR(INDEX($C$1:$D$201,SMALL(IF($C$1:$C$201=$AW$1,ROW($C$1:$C$201)),ROW(6:6)),2)),"",INDEX($C$1:$D$201,SMALL(IF($C$1:$C$201=$AW$1,ROW($C$1:$C$201)),ROW(6:6)),2))</f>
        <v>USA</v>
      </c>
      <c r="AX8" s="204">
        <f t="shared" si="43"/>
        <v>200</v>
      </c>
      <c r="AY8" s="204">
        <v>6</v>
      </c>
      <c r="AZ8" s="209">
        <f t="shared" si="44"/>
        <v>0</v>
      </c>
      <c r="BA8" s="209">
        <f t="shared" si="45"/>
        <v>0</v>
      </c>
      <c r="BB8" s="204">
        <v>6</v>
      </c>
      <c r="BC8" s="207" t="str">
        <f t="shared" si="46"/>
        <v/>
      </c>
      <c r="BD8" s="202" t="str">
        <f t="shared" si="47"/>
        <v/>
      </c>
      <c r="BE8" s="159" t="str">
        <f t="array" ref="BE8">IF(ISERROR(INDEX($C$1:$D$201,SMALL(IF($C$1:$C$201=$BE$1,ROW($C$1:$C$201)),ROW(6:6)),2)),"",INDEX($C$1:$D$201,SMALL(IF($C$1:$C$201=$BE$1,ROW($C$1:$C$201)),ROW(6:6)),2))</f>
        <v/>
      </c>
      <c r="BF8" s="204" t="str">
        <f t="shared" si="48"/>
        <v/>
      </c>
      <c r="BG8" s="204">
        <v>6</v>
      </c>
      <c r="BH8" s="209">
        <f t="shared" si="49"/>
        <v>0</v>
      </c>
      <c r="BI8" s="209">
        <f t="shared" si="50"/>
        <v>0</v>
      </c>
      <c r="BJ8" s="204">
        <v>6</v>
      </c>
      <c r="BK8" s="207" t="str">
        <f t="shared" si="51"/>
        <v/>
      </c>
      <c r="BL8" s="209"/>
      <c r="BM8" s="209">
        <f>IF(AND('Analysis_2-must not modify'!O838=1,'Analysis_2-must not modify'!P838=1,NOT('Analysis_2-must not modify'!D838=0)),'Analysis_2-must not modify'!G838,"")</f>
        <v>2014</v>
      </c>
      <c r="BN8">
        <v>7</v>
      </c>
      <c r="BO8" t="e">
        <f>INDEX(BM$2:BM$202,MATCH(0,COUNTIF($BO$1:BO7,BM$2:BM$202),0))</f>
        <v>#N/A</v>
      </c>
      <c r="BQ8" s="218">
        <f t="shared" si="0"/>
        <v>52</v>
      </c>
      <c r="BR8" s="136">
        <v>7</v>
      </c>
      <c r="BS8" s="246">
        <f t="shared" si="12"/>
        <v>2014</v>
      </c>
      <c r="BT8" s="245"/>
      <c r="BU8" s="219">
        <f t="shared" si="13"/>
        <v>106</v>
      </c>
      <c r="BV8" s="204">
        <v>7</v>
      </c>
      <c r="BW8" s="218" t="str">
        <f t="shared" si="1"/>
        <v/>
      </c>
      <c r="BX8" t="str">
        <f t="shared" si="2"/>
        <v/>
      </c>
      <c r="BY8" s="204">
        <v>7</v>
      </c>
      <c r="BZ8" s="204">
        <f t="shared" si="3"/>
        <v>2005</v>
      </c>
      <c r="CA8">
        <f t="shared" si="14"/>
        <v>14</v>
      </c>
      <c r="CB8" s="259">
        <f t="shared" si="4"/>
        <v>2004</v>
      </c>
      <c r="CC8" s="259">
        <f t="shared" si="52"/>
        <v>2004</v>
      </c>
      <c r="CD8">
        <v>6</v>
      </c>
      <c r="CE8" s="261">
        <f t="shared" si="15"/>
        <v>2012</v>
      </c>
      <c r="CG8" s="218">
        <f t="shared" si="16"/>
        <v>76</v>
      </c>
      <c r="CH8" s="136">
        <v>7</v>
      </c>
      <c r="CI8" s="136" t="str">
        <f>IF(AND('Analysis_2-must not modify'!P838=1,'Analysis_2-must not modify'!O838=1),'Analysis_2-must not modify'!I838,"")</f>
        <v>Highlands</v>
      </c>
      <c r="CK8" s="219">
        <f t="shared" si="17"/>
        <v>125</v>
      </c>
      <c r="CL8" s="204">
        <v>7</v>
      </c>
      <c r="CM8" s="218" t="str">
        <f t="shared" si="18"/>
        <v/>
      </c>
      <c r="CN8" t="str">
        <f t="shared" si="19"/>
        <v/>
      </c>
      <c r="CO8" s="204">
        <v>7</v>
      </c>
      <c r="CP8" s="204" t="str">
        <f t="shared" si="5"/>
        <v/>
      </c>
      <c r="CQ8">
        <f t="shared" si="53"/>
        <v>8</v>
      </c>
      <c r="CR8" s="259" t="str">
        <f t="shared" si="6"/>
        <v/>
      </c>
      <c r="CS8" s="259">
        <f t="shared" si="20"/>
        <v>0</v>
      </c>
      <c r="CT8" s="259"/>
      <c r="CU8">
        <v>6</v>
      </c>
      <c r="CV8" s="261" t="str">
        <f t="shared" si="21"/>
        <v>Desert</v>
      </c>
    </row>
    <row r="9" spans="1:100" customFormat="1">
      <c r="A9" s="218">
        <f t="shared" si="7"/>
        <v>73</v>
      </c>
      <c r="B9" s="136">
        <v>8</v>
      </c>
      <c r="C9" s="211" t="str">
        <f>'Analysis_2-must not modify'!F839</f>
        <v>East_Asia_and_Oceania</v>
      </c>
      <c r="D9" s="211" t="str">
        <f>'Analysis_2-must not modify'!D839</f>
        <v>New Zealand</v>
      </c>
      <c r="E9" s="245" t="s">
        <v>318</v>
      </c>
      <c r="F9" s="219">
        <f t="shared" si="8"/>
        <v>86</v>
      </c>
      <c r="G9" s="204">
        <v>8</v>
      </c>
      <c r="H9" s="218">
        <f t="shared" si="9"/>
        <v>0</v>
      </c>
      <c r="I9">
        <f t="shared" si="10"/>
        <v>0</v>
      </c>
      <c r="J9" s="204">
        <v>8</v>
      </c>
      <c r="K9" s="221" t="str">
        <f t="shared" si="11"/>
        <v>Ecuador</v>
      </c>
      <c r="P9" s="202">
        <f t="shared" si="22"/>
        <v>1</v>
      </c>
      <c r="Q9" s="208" t="str">
        <f t="array" ref="Q9">IF(ISERROR(INDEX($C$1:$D$201,SMALL(IF($C$1:$C$201=$Q$1,ROW($C$1:$C$201)),ROW(7:7)),2)),"",INDEX($C$1:$D$201,SMALL(IF($C$1:$C$201=$Q$1,ROW($C$1:$C$201)),ROW(7:7)),2))</f>
        <v>United Kingdom</v>
      </c>
      <c r="R9" s="204">
        <f t="shared" si="23"/>
        <v>200</v>
      </c>
      <c r="S9" s="204">
        <v>7</v>
      </c>
      <c r="T9" s="209">
        <f t="shared" si="24"/>
        <v>0</v>
      </c>
      <c r="U9" s="209">
        <f t="shared" si="25"/>
        <v>0</v>
      </c>
      <c r="V9" s="204">
        <v>7</v>
      </c>
      <c r="W9" s="207" t="str">
        <f t="shared" si="26"/>
        <v>Poland</v>
      </c>
      <c r="X9" s="202">
        <f t="shared" si="27"/>
        <v>9</v>
      </c>
      <c r="Y9" s="210" t="str">
        <f t="array" ref="Y9">IF(ISERROR(INDEX($C$1:$D$201,SMALL(IF($C$1:$C$201=$Y$1,ROW($C$1:$C$201)),ROW(7:7)),2)),"",INDEX($C$1:$D$201,SMALL(IF($C$1:$C$201=$Y$1,ROW($C$1:$C$201)),ROW(7:7)),2))</f>
        <v>Ghana</v>
      </c>
      <c r="Z9" s="204">
        <f t="shared" si="28"/>
        <v>192</v>
      </c>
      <c r="AA9" s="204">
        <v>7</v>
      </c>
      <c r="AB9" s="209">
        <f t="shared" si="29"/>
        <v>0</v>
      </c>
      <c r="AC9" s="209">
        <f t="shared" si="30"/>
        <v>0</v>
      </c>
      <c r="AD9" s="204">
        <v>7</v>
      </c>
      <c r="AE9" s="207" t="str">
        <f t="shared" si="31"/>
        <v/>
      </c>
      <c r="AF9" s="202">
        <f t="shared" si="32"/>
        <v>5</v>
      </c>
      <c r="AG9" s="210" t="str">
        <f t="array" ref="AG9">IF(ISERROR(INDEX($C$1:$D$201,SMALL(IF($C$1:$C$201=$AG$1,ROW($C$1:$C$201)),ROW(7:7)),2)),"",INDEX($C$1:$D$201,SMALL(IF($C$1:$C$201=$AG$1,ROW($C$1:$C$201)),ROW(7:7)),2))</f>
        <v>New Zealand</v>
      </c>
      <c r="AH9" s="204">
        <f t="shared" si="33"/>
        <v>196</v>
      </c>
      <c r="AI9" s="204">
        <v>7</v>
      </c>
      <c r="AJ9" s="209">
        <f t="shared" si="34"/>
        <v>0</v>
      </c>
      <c r="AK9" s="209">
        <f t="shared" si="35"/>
        <v>0</v>
      </c>
      <c r="AL9" s="204">
        <v>7</v>
      </c>
      <c r="AM9" s="207" t="str">
        <f t="shared" si="36"/>
        <v>Thailand</v>
      </c>
      <c r="AN9" s="202">
        <f t="shared" si="37"/>
        <v>12</v>
      </c>
      <c r="AO9" s="208" t="str">
        <f t="array" ref="AO9">IF(ISERROR(INDEX($C$1:$D$201,SMALL(IF($C$1:$C$201=$AO$1,ROW($C$1:$C$201)),ROW(7:7)),2)),"",INDEX($C$1:$D$201,SMALL(IF($C$1:$C$201=$AO$1,ROW($C$1:$C$201)),ROW(7:7)),2))</f>
        <v>Argentina</v>
      </c>
      <c r="AP9" s="204">
        <f t="shared" si="38"/>
        <v>189</v>
      </c>
      <c r="AQ9" s="204">
        <v>7</v>
      </c>
      <c r="AR9" s="209">
        <f t="shared" si="39"/>
        <v>3</v>
      </c>
      <c r="AS9" s="209" t="str">
        <f t="shared" si="40"/>
        <v xml:space="preserve">Colombia </v>
      </c>
      <c r="AT9" s="204">
        <v>7</v>
      </c>
      <c r="AU9" s="207" t="str">
        <f t="shared" si="41"/>
        <v/>
      </c>
      <c r="AV9" s="202">
        <f t="shared" si="42"/>
        <v>1</v>
      </c>
      <c r="AW9" s="159" t="str">
        <f t="array" ref="AW9">IF(ISERROR(INDEX($C$1:$D$201,SMALL(IF($C$1:$C$201=$AW$1,ROW($C$1:$C$201)),ROW(7:7)),2)),"",INDEX($C$1:$D$201,SMALL(IF($C$1:$C$201=$AW$1,ROW($C$1:$C$201)),ROW(7:7)),2))</f>
        <v>USA</v>
      </c>
      <c r="AX9" s="204">
        <f t="shared" si="43"/>
        <v>200</v>
      </c>
      <c r="AY9" s="204">
        <v>7</v>
      </c>
      <c r="AZ9" s="209">
        <f t="shared" si="44"/>
        <v>0</v>
      </c>
      <c r="BA9" s="209">
        <f t="shared" si="45"/>
        <v>0</v>
      </c>
      <c r="BB9" s="204">
        <v>7</v>
      </c>
      <c r="BC9" s="207" t="str">
        <f t="shared" si="46"/>
        <v/>
      </c>
      <c r="BD9" s="202" t="str">
        <f t="shared" si="47"/>
        <v/>
      </c>
      <c r="BE9" s="159" t="str">
        <f t="array" ref="BE9">IF(ISERROR(INDEX($C$1:$D$201,SMALL(IF($C$1:$C$201=$BE$1,ROW($C$1:$C$201)),ROW(7:7)),2)),"",INDEX($C$1:$D$201,SMALL(IF($C$1:$C$201=$BE$1,ROW($C$1:$C$201)),ROW(7:7)),2))</f>
        <v/>
      </c>
      <c r="BF9" s="204" t="str">
        <f t="shared" si="48"/>
        <v/>
      </c>
      <c r="BG9" s="204">
        <v>7</v>
      </c>
      <c r="BH9" s="209">
        <f t="shared" si="49"/>
        <v>0</v>
      </c>
      <c r="BI9" s="209">
        <f t="shared" si="50"/>
        <v>0</v>
      </c>
      <c r="BJ9" s="204">
        <v>7</v>
      </c>
      <c r="BK9" s="207" t="str">
        <f t="shared" si="51"/>
        <v/>
      </c>
      <c r="BL9" s="209"/>
      <c r="BM9" s="209">
        <f>IF(AND('Analysis_2-must not modify'!O839=1,'Analysis_2-must not modify'!P839=1,NOT('Analysis_2-must not modify'!D839=0)),'Analysis_2-must not modify'!G839,"")</f>
        <v>2013</v>
      </c>
      <c r="BN9">
        <v>8</v>
      </c>
      <c r="BO9" t="e">
        <f>INDEX(BM$2:BM$202,MATCH(0,COUNTIF($BO$1:BO8,BM$2:BM$202),0))</f>
        <v>#N/A</v>
      </c>
      <c r="BQ9" s="218">
        <f t="shared" si="0"/>
        <v>80</v>
      </c>
      <c r="BR9" s="136">
        <v>8</v>
      </c>
      <c r="BS9" s="246">
        <f t="shared" si="12"/>
        <v>2013</v>
      </c>
      <c r="BT9" s="245"/>
      <c r="BU9" s="219">
        <f t="shared" si="13"/>
        <v>78</v>
      </c>
      <c r="BV9" s="204">
        <v>8</v>
      </c>
      <c r="BW9" s="218" t="str">
        <f t="shared" si="1"/>
        <v/>
      </c>
      <c r="BX9" t="str">
        <f t="shared" si="2"/>
        <v/>
      </c>
      <c r="BY9" s="204">
        <v>8</v>
      </c>
      <c r="BZ9" s="204">
        <f t="shared" si="3"/>
        <v>2006</v>
      </c>
      <c r="CA9">
        <f t="shared" si="14"/>
        <v>13</v>
      </c>
      <c r="CB9" s="259">
        <f t="shared" si="4"/>
        <v>2005</v>
      </c>
      <c r="CC9" s="259">
        <f t="shared" si="52"/>
        <v>2005</v>
      </c>
      <c r="CD9">
        <v>7</v>
      </c>
      <c r="CE9" s="261">
        <f t="shared" si="15"/>
        <v>2011</v>
      </c>
      <c r="CG9" s="218">
        <f t="shared" si="16"/>
        <v>76</v>
      </c>
      <c r="CH9" s="136">
        <v>8</v>
      </c>
      <c r="CI9" s="136" t="str">
        <f>IF(AND('Analysis_2-must not modify'!P839=1,'Analysis_2-must not modify'!O839=1),'Analysis_2-must not modify'!I839,"")</f>
        <v>Highlands</v>
      </c>
      <c r="CK9" s="219">
        <f t="shared" si="17"/>
        <v>125</v>
      </c>
      <c r="CL9" s="204">
        <v>8</v>
      </c>
      <c r="CM9" s="218" t="str">
        <f t="shared" si="18"/>
        <v/>
      </c>
      <c r="CN9" t="str">
        <f t="shared" si="19"/>
        <v/>
      </c>
      <c r="CO9" s="204">
        <v>8</v>
      </c>
      <c r="CP9" s="204" t="str">
        <f t="shared" si="5"/>
        <v/>
      </c>
      <c r="CQ9">
        <f t="shared" si="53"/>
        <v>8</v>
      </c>
      <c r="CR9" s="259" t="str">
        <f t="shared" si="6"/>
        <v/>
      </c>
      <c r="CS9" s="259">
        <f t="shared" si="20"/>
        <v>0</v>
      </c>
      <c r="CT9" s="259"/>
      <c r="CU9">
        <v>7</v>
      </c>
      <c r="CV9" s="261" t="str">
        <f t="shared" si="21"/>
        <v>Dry</v>
      </c>
    </row>
    <row r="10" spans="1:100" customFormat="1">
      <c r="A10" s="218">
        <f t="shared" si="7"/>
        <v>73</v>
      </c>
      <c r="B10" s="136">
        <v>9</v>
      </c>
      <c r="C10" s="211" t="str">
        <f>'Analysis_2-must not modify'!F840</f>
        <v>East_Asia_and_Oceania</v>
      </c>
      <c r="D10" s="211" t="str">
        <f>'Analysis_2-must not modify'!D840</f>
        <v>New Zealand</v>
      </c>
      <c r="E10" s="245" t="s">
        <v>318</v>
      </c>
      <c r="F10" s="219">
        <f t="shared" si="8"/>
        <v>86</v>
      </c>
      <c r="G10" s="204">
        <v>9</v>
      </c>
      <c r="H10" s="218">
        <f t="shared" si="9"/>
        <v>0</v>
      </c>
      <c r="I10">
        <f t="shared" si="10"/>
        <v>0</v>
      </c>
      <c r="J10" s="204">
        <v>9</v>
      </c>
      <c r="K10" s="221" t="str">
        <f t="shared" si="11"/>
        <v>France</v>
      </c>
      <c r="P10" s="202">
        <f t="shared" si="22"/>
        <v>9</v>
      </c>
      <c r="Q10" s="208" t="str">
        <f t="array" ref="Q10">IF(ISERROR(INDEX($C$1:$D$201,SMALL(IF($C$1:$C$201=$Q$1,ROW($C$1:$C$201)),ROW(8:8)),2)),"",INDEX($C$1:$D$201,SMALL(IF($C$1:$C$201=$Q$1,ROW($C$1:$C$201)),ROW(8:8)),2))</f>
        <v>Spain</v>
      </c>
      <c r="R10" s="204">
        <f t="shared" si="23"/>
        <v>192</v>
      </c>
      <c r="S10" s="204">
        <v>8</v>
      </c>
      <c r="T10" s="209">
        <f t="shared" si="24"/>
        <v>0</v>
      </c>
      <c r="U10" s="209">
        <f t="shared" si="25"/>
        <v>0</v>
      </c>
      <c r="V10" s="204">
        <v>8</v>
      </c>
      <c r="W10" s="207" t="str">
        <f t="shared" si="26"/>
        <v>Spain</v>
      </c>
      <c r="X10" s="202">
        <f t="shared" si="27"/>
        <v>8</v>
      </c>
      <c r="Y10" s="210" t="str">
        <f t="array" ref="Y10">IF(ISERROR(INDEX($C$1:$D$201,SMALL(IF($C$1:$C$201=$Y$1,ROW($C$1:$C$201)),ROW(8:8)),2)),"",INDEX($C$1:$D$201,SMALL(IF($C$1:$C$201=$Y$1,ROW($C$1:$C$201)),ROW(8:8)),2))</f>
        <v>Nigeria</v>
      </c>
      <c r="Z10" s="204">
        <f t="shared" si="28"/>
        <v>193</v>
      </c>
      <c r="AA10" s="204">
        <v>8</v>
      </c>
      <c r="AB10" s="209">
        <f t="shared" si="29"/>
        <v>2</v>
      </c>
      <c r="AC10" s="209" t="str">
        <f t="shared" si="30"/>
        <v>Nigeria</v>
      </c>
      <c r="AD10" s="204">
        <v>8</v>
      </c>
      <c r="AE10" s="207" t="str">
        <f t="shared" si="31"/>
        <v/>
      </c>
      <c r="AF10" s="202">
        <f t="shared" si="32"/>
        <v>5</v>
      </c>
      <c r="AG10" s="210" t="str">
        <f t="array" ref="AG10">IF(ISERROR(INDEX($C$1:$D$201,SMALL(IF($C$1:$C$201=$AG$1,ROW($C$1:$C$201)),ROW(8:8)),2)),"",INDEX($C$1:$D$201,SMALL(IF($C$1:$C$201=$AG$1,ROW($C$1:$C$201)),ROW(8:8)),2))</f>
        <v>New Zealand</v>
      </c>
      <c r="AH10" s="204">
        <f t="shared" si="33"/>
        <v>196</v>
      </c>
      <c r="AI10" s="204">
        <v>8</v>
      </c>
      <c r="AJ10" s="209">
        <f t="shared" si="34"/>
        <v>0</v>
      </c>
      <c r="AK10" s="209">
        <f t="shared" si="35"/>
        <v>0</v>
      </c>
      <c r="AL10" s="204">
        <v>8</v>
      </c>
      <c r="AM10" s="207" t="str">
        <f t="shared" si="36"/>
        <v>Vietnam</v>
      </c>
      <c r="AN10" s="202">
        <f t="shared" si="37"/>
        <v>12</v>
      </c>
      <c r="AO10" s="208" t="str">
        <f t="array" ref="AO10">IF(ISERROR(INDEX($C$1:$D$201,SMALL(IF($C$1:$C$201=$AO$1,ROW($C$1:$C$201)),ROW(8:8)),2)),"",INDEX($C$1:$D$201,SMALL(IF($C$1:$C$201=$AO$1,ROW($C$1:$C$201)),ROW(8:8)),2))</f>
        <v>Argentina</v>
      </c>
      <c r="AP10" s="204">
        <f t="shared" si="38"/>
        <v>189</v>
      </c>
      <c r="AQ10" s="204">
        <v>8</v>
      </c>
      <c r="AR10" s="209">
        <f t="shared" si="39"/>
        <v>2</v>
      </c>
      <c r="AS10" s="209" t="str">
        <f t="shared" si="40"/>
        <v>Brazil</v>
      </c>
      <c r="AT10" s="204">
        <v>8</v>
      </c>
      <c r="AU10" s="207" t="str">
        <f t="shared" si="41"/>
        <v/>
      </c>
      <c r="AV10" s="202">
        <f t="shared" si="42"/>
        <v>1</v>
      </c>
      <c r="AW10" s="159" t="str">
        <f t="array" ref="AW10">IF(ISERROR(INDEX($C$1:$D$201,SMALL(IF($C$1:$C$201=$AW$1,ROW($C$1:$C$201)),ROW(8:8)),2)),"",INDEX($C$1:$D$201,SMALL(IF($C$1:$C$201=$AW$1,ROW($C$1:$C$201)),ROW(8:8)),2))</f>
        <v>USA</v>
      </c>
      <c r="AX10" s="204">
        <f t="shared" si="43"/>
        <v>200</v>
      </c>
      <c r="AY10" s="204">
        <v>8</v>
      </c>
      <c r="AZ10" s="209">
        <f t="shared" si="44"/>
        <v>0</v>
      </c>
      <c r="BA10" s="209">
        <f t="shared" si="45"/>
        <v>0</v>
      </c>
      <c r="BB10" s="204">
        <v>8</v>
      </c>
      <c r="BC10" s="207" t="str">
        <f t="shared" si="46"/>
        <v/>
      </c>
      <c r="BD10" s="202" t="str">
        <f t="shared" si="47"/>
        <v/>
      </c>
      <c r="BE10" s="159" t="str">
        <f t="array" ref="BE10">IF(ISERROR(INDEX($C$1:$D$201,SMALL(IF($C$1:$C$201=$BE$1,ROW($C$1:$C$201)),ROW(8:8)),2)),"",INDEX($C$1:$D$201,SMALL(IF($C$1:$C$201=$BE$1,ROW($C$1:$C$201)),ROW(8:8)),2))</f>
        <v/>
      </c>
      <c r="BF10" s="204" t="str">
        <f t="shared" si="48"/>
        <v/>
      </c>
      <c r="BG10" s="204">
        <v>8</v>
      </c>
      <c r="BH10" s="209">
        <f t="shared" si="49"/>
        <v>0</v>
      </c>
      <c r="BI10" s="209">
        <f t="shared" si="50"/>
        <v>0</v>
      </c>
      <c r="BJ10" s="204">
        <v>8</v>
      </c>
      <c r="BK10" s="207" t="str">
        <f t="shared" si="51"/>
        <v/>
      </c>
      <c r="BL10" s="209"/>
      <c r="BM10" s="209">
        <f>IF(AND('Analysis_2-must not modify'!O840=1,'Analysis_2-must not modify'!P840=1,NOT('Analysis_2-must not modify'!D840=0)),'Analysis_2-must not modify'!G840,"")</f>
        <v>2012</v>
      </c>
      <c r="BN10">
        <v>9</v>
      </c>
      <c r="BO10" t="e">
        <f>INDEX(BM$2:BM$202,MATCH(0,COUNTIF($BO$1:BO9,BM$2:BM$202),0))</f>
        <v>#N/A</v>
      </c>
      <c r="BQ10" s="218">
        <f t="shared" si="0"/>
        <v>105</v>
      </c>
      <c r="BR10" s="136">
        <v>9</v>
      </c>
      <c r="BS10" s="246">
        <f t="shared" si="12"/>
        <v>2012</v>
      </c>
      <c r="BT10" s="245"/>
      <c r="BU10" s="219">
        <f t="shared" si="13"/>
        <v>53</v>
      </c>
      <c r="BV10" s="204">
        <v>9</v>
      </c>
      <c r="BW10" s="218" t="str">
        <f t="shared" si="1"/>
        <v/>
      </c>
      <c r="BX10" t="str">
        <f t="shared" si="2"/>
        <v/>
      </c>
      <c r="BY10" s="204">
        <v>9</v>
      </c>
      <c r="BZ10" s="204">
        <f t="shared" si="3"/>
        <v>2007</v>
      </c>
      <c r="CA10">
        <f t="shared" si="14"/>
        <v>12</v>
      </c>
      <c r="CB10" s="259">
        <f t="shared" si="4"/>
        <v>2006</v>
      </c>
      <c r="CC10" s="259">
        <f t="shared" si="52"/>
        <v>2006</v>
      </c>
      <c r="CD10">
        <v>8</v>
      </c>
      <c r="CE10" s="261">
        <f t="shared" si="15"/>
        <v>2010</v>
      </c>
      <c r="CG10" s="218">
        <f t="shared" si="16"/>
        <v>76</v>
      </c>
      <c r="CH10" s="136">
        <v>9</v>
      </c>
      <c r="CI10" s="136" t="str">
        <f>IF(AND('Analysis_2-must not modify'!P840=1,'Analysis_2-must not modify'!O840=1),'Analysis_2-must not modify'!I840,"")</f>
        <v>Highlands</v>
      </c>
      <c r="CK10" s="219">
        <f t="shared" si="17"/>
        <v>125</v>
      </c>
      <c r="CL10" s="204">
        <v>9</v>
      </c>
      <c r="CM10" s="218" t="str">
        <f t="shared" si="18"/>
        <v/>
      </c>
      <c r="CN10" t="str">
        <f t="shared" si="19"/>
        <v/>
      </c>
      <c r="CO10" s="204">
        <v>9</v>
      </c>
      <c r="CP10" s="204" t="str">
        <f t="shared" si="5"/>
        <v/>
      </c>
      <c r="CQ10">
        <f t="shared" si="53"/>
        <v>8</v>
      </c>
      <c r="CR10" s="259" t="str">
        <f t="shared" si="6"/>
        <v/>
      </c>
      <c r="CS10" s="259">
        <f t="shared" si="20"/>
        <v>0</v>
      </c>
      <c r="CT10" s="259"/>
      <c r="CU10">
        <v>8</v>
      </c>
      <c r="CV10" s="261" t="str">
        <f t="shared" si="21"/>
        <v/>
      </c>
    </row>
    <row r="11" spans="1:100" customFormat="1">
      <c r="A11" s="218">
        <f t="shared" si="7"/>
        <v>73</v>
      </c>
      <c r="B11" s="136">
        <v>10</v>
      </c>
      <c r="C11" s="211" t="str">
        <f>'Analysis_2-must not modify'!F841</f>
        <v>East_Asia_and_Oceania</v>
      </c>
      <c r="D11" s="211" t="str">
        <f>'Analysis_2-must not modify'!D841</f>
        <v>New Zealand</v>
      </c>
      <c r="E11" s="245" t="s">
        <v>318</v>
      </c>
      <c r="F11" s="219">
        <f t="shared" si="8"/>
        <v>86</v>
      </c>
      <c r="G11" s="204">
        <v>10</v>
      </c>
      <c r="H11" s="218">
        <f t="shared" si="9"/>
        <v>0</v>
      </c>
      <c r="I11">
        <f t="shared" si="10"/>
        <v>0</v>
      </c>
      <c r="J11" s="204">
        <v>10</v>
      </c>
      <c r="K11" s="221" t="str">
        <f t="shared" si="11"/>
        <v>Germany</v>
      </c>
      <c r="P11" s="202">
        <f t="shared" si="22"/>
        <v>9</v>
      </c>
      <c r="Q11" s="208" t="str">
        <f t="array" ref="Q11">IF(ISERROR(INDEX($C$1:$D$201,SMALL(IF($C$1:$C$201=$Q$1,ROW($C$1:$C$201)),ROW(9:9)),2)),"",INDEX($C$1:$D$201,SMALL(IF($C$1:$C$201=$Q$1,ROW($C$1:$C$201)),ROW(9:9)),2))</f>
        <v>Spain</v>
      </c>
      <c r="R11" s="204">
        <f t="shared" si="23"/>
        <v>192</v>
      </c>
      <c r="S11" s="204">
        <v>9</v>
      </c>
      <c r="T11" s="209">
        <f t="shared" si="24"/>
        <v>8</v>
      </c>
      <c r="U11" s="209" t="str">
        <f t="shared" si="25"/>
        <v>Spain</v>
      </c>
      <c r="V11" s="204">
        <v>9</v>
      </c>
      <c r="W11" s="207" t="str">
        <f t="shared" si="26"/>
        <v>Sweden</v>
      </c>
      <c r="X11" s="202">
        <f t="shared" si="27"/>
        <v>1</v>
      </c>
      <c r="Y11" s="210" t="str">
        <f t="array" ref="Y11">IF(ISERROR(INDEX($C$1:$D$201,SMALL(IF($C$1:$C$201=$Y$1,ROW($C$1:$C$201)),ROW(9:9)),2)),"",INDEX($C$1:$D$201,SMALL(IF($C$1:$C$201=$Y$1,ROW($C$1:$C$201)),ROW(9:9)),2))</f>
        <v>Tanzania</v>
      </c>
      <c r="Z11" s="204">
        <f t="shared" si="28"/>
        <v>200</v>
      </c>
      <c r="AA11" s="204">
        <v>9</v>
      </c>
      <c r="AB11" s="209">
        <f t="shared" si="29"/>
        <v>1</v>
      </c>
      <c r="AC11" s="209" t="str">
        <f t="shared" si="30"/>
        <v>Ghana</v>
      </c>
      <c r="AD11" s="204">
        <v>9</v>
      </c>
      <c r="AE11" s="207" t="str">
        <f t="shared" si="31"/>
        <v/>
      </c>
      <c r="AF11" s="202">
        <f t="shared" si="32"/>
        <v>18</v>
      </c>
      <c r="AG11" s="210" t="str">
        <f t="array" ref="AG11">IF(ISERROR(INDEX($C$1:$D$201,SMALL(IF($C$1:$C$201=$AG$1,ROW($C$1:$C$201)),ROW(9:9)),2)),"",INDEX($C$1:$D$201,SMALL(IF($C$1:$C$201=$AG$1,ROW($C$1:$C$201)),ROW(9:9)),2))</f>
        <v>Australia</v>
      </c>
      <c r="AH11" s="204">
        <f t="shared" si="33"/>
        <v>183</v>
      </c>
      <c r="AI11" s="204">
        <v>9</v>
      </c>
      <c r="AJ11" s="209">
        <f t="shared" si="34"/>
        <v>0</v>
      </c>
      <c r="AK11" s="209">
        <f t="shared" si="35"/>
        <v>0</v>
      </c>
      <c r="AL11" s="204">
        <v>9</v>
      </c>
      <c r="AM11" s="207" t="str">
        <f t="shared" si="36"/>
        <v/>
      </c>
      <c r="AN11" s="202">
        <f t="shared" si="37"/>
        <v>12</v>
      </c>
      <c r="AO11" s="208" t="str">
        <f t="array" ref="AO11">IF(ISERROR(INDEX($C$1:$D$201,SMALL(IF($C$1:$C$201=$AO$1,ROW($C$1:$C$201)),ROW(9:9)),2)),"",INDEX($C$1:$D$201,SMALL(IF($C$1:$C$201=$AO$1,ROW($C$1:$C$201)),ROW(9:9)),2))</f>
        <v>Argentina</v>
      </c>
      <c r="AP11" s="204">
        <f t="shared" si="38"/>
        <v>189</v>
      </c>
      <c r="AQ11" s="204">
        <v>9</v>
      </c>
      <c r="AR11" s="209">
        <f t="shared" si="39"/>
        <v>0</v>
      </c>
      <c r="AS11" s="209">
        <f t="shared" si="40"/>
        <v>0</v>
      </c>
      <c r="AT11" s="204">
        <v>9</v>
      </c>
      <c r="AU11" s="207" t="str">
        <f t="shared" si="41"/>
        <v/>
      </c>
      <c r="AV11" s="202">
        <f t="shared" si="42"/>
        <v>1</v>
      </c>
      <c r="AW11" s="159" t="str">
        <f t="array" ref="AW11">IF(ISERROR(INDEX($C$1:$D$201,SMALL(IF($C$1:$C$201=$AW$1,ROW($C$1:$C$201)),ROW(9:9)),2)),"",INDEX($C$1:$D$201,SMALL(IF($C$1:$C$201=$AW$1,ROW($C$1:$C$201)),ROW(9:9)),2))</f>
        <v>USA</v>
      </c>
      <c r="AX11" s="204">
        <f t="shared" si="43"/>
        <v>200</v>
      </c>
      <c r="AY11" s="204">
        <v>9</v>
      </c>
      <c r="AZ11" s="209">
        <f t="shared" si="44"/>
        <v>0</v>
      </c>
      <c r="BA11" s="209">
        <f t="shared" si="45"/>
        <v>0</v>
      </c>
      <c r="BB11" s="204">
        <v>9</v>
      </c>
      <c r="BC11" s="207" t="str">
        <f t="shared" si="46"/>
        <v/>
      </c>
      <c r="BD11" s="202" t="str">
        <f t="shared" si="47"/>
        <v/>
      </c>
      <c r="BE11" s="159" t="str">
        <f t="array" ref="BE11">IF(ISERROR(INDEX($C$1:$D$201,SMALL(IF($C$1:$C$201=$BE$1,ROW($C$1:$C$201)),ROW(9:9)),2)),"",INDEX($C$1:$D$201,SMALL(IF($C$1:$C$201=$BE$1,ROW($C$1:$C$201)),ROW(9:9)),2))</f>
        <v/>
      </c>
      <c r="BF11" s="204" t="str">
        <f t="shared" si="48"/>
        <v/>
      </c>
      <c r="BG11" s="204">
        <v>9</v>
      </c>
      <c r="BH11" s="209">
        <f t="shared" si="49"/>
        <v>0</v>
      </c>
      <c r="BI11" s="209">
        <f t="shared" si="50"/>
        <v>0</v>
      </c>
      <c r="BJ11" s="204">
        <v>9</v>
      </c>
      <c r="BK11" s="207" t="str">
        <f t="shared" si="51"/>
        <v/>
      </c>
      <c r="BL11" s="209"/>
      <c r="BM11" s="209">
        <f>IF(AND('Analysis_2-must not modify'!O841=1,'Analysis_2-must not modify'!P841=1,NOT('Analysis_2-must not modify'!D841=0)),'Analysis_2-must not modify'!G841,"")</f>
        <v>2011</v>
      </c>
      <c r="BN11">
        <v>10</v>
      </c>
      <c r="BO11" t="e">
        <f>INDEX(BM$2:BM$202,MATCH(0,COUNTIF($BO$1:BO10,BM$2:BM$202),0))</f>
        <v>#N/A</v>
      </c>
      <c r="BQ11" s="218">
        <f t="shared" si="0"/>
        <v>119</v>
      </c>
      <c r="BR11" s="136">
        <v>10</v>
      </c>
      <c r="BS11" s="246">
        <f t="shared" si="12"/>
        <v>2011</v>
      </c>
      <c r="BT11" s="245"/>
      <c r="BU11" s="219">
        <f t="shared" si="13"/>
        <v>39</v>
      </c>
      <c r="BV11" s="204">
        <v>10</v>
      </c>
      <c r="BW11" s="218" t="str">
        <f t="shared" si="1"/>
        <v/>
      </c>
      <c r="BX11" t="str">
        <f t="shared" si="2"/>
        <v/>
      </c>
      <c r="BY11" s="204">
        <v>10</v>
      </c>
      <c r="BZ11" s="204">
        <f t="shared" si="3"/>
        <v>2008</v>
      </c>
      <c r="CA11">
        <f t="shared" si="14"/>
        <v>11</v>
      </c>
      <c r="CB11" s="259">
        <f t="shared" si="4"/>
        <v>2007</v>
      </c>
      <c r="CC11" s="259">
        <f t="shared" si="52"/>
        <v>2007</v>
      </c>
      <c r="CD11">
        <v>9</v>
      </c>
      <c r="CE11" s="261">
        <f t="shared" si="15"/>
        <v>2009</v>
      </c>
      <c r="CG11" s="218">
        <f t="shared" si="16"/>
        <v>76</v>
      </c>
      <c r="CH11" s="136">
        <v>10</v>
      </c>
      <c r="CI11" s="136" t="str">
        <f>IF(AND('Analysis_2-must not modify'!P841=1,'Analysis_2-must not modify'!O841=1),'Analysis_2-must not modify'!I841,"")</f>
        <v>Highlands</v>
      </c>
      <c r="CK11" s="219">
        <f t="shared" si="17"/>
        <v>125</v>
      </c>
      <c r="CL11" s="204">
        <v>10</v>
      </c>
      <c r="CM11" s="218">
        <f t="shared" si="18"/>
        <v>199</v>
      </c>
      <c r="CN11" t="str">
        <f t="shared" si="19"/>
        <v>Sub-tropical</v>
      </c>
      <c r="CO11" s="204">
        <v>10</v>
      </c>
      <c r="CP11" s="204" t="str">
        <f t="shared" si="5"/>
        <v/>
      </c>
      <c r="CQ11">
        <f t="shared" si="53"/>
        <v>8</v>
      </c>
      <c r="CR11" s="259" t="str">
        <f t="shared" si="6"/>
        <v/>
      </c>
      <c r="CS11" s="259">
        <f t="shared" si="20"/>
        <v>0</v>
      </c>
      <c r="CT11" s="259"/>
      <c r="CU11">
        <v>9</v>
      </c>
      <c r="CV11" s="261" t="str">
        <f t="shared" si="21"/>
        <v/>
      </c>
    </row>
    <row r="12" spans="1:100" customFormat="1">
      <c r="A12" s="218">
        <f t="shared" si="7"/>
        <v>73</v>
      </c>
      <c r="B12" s="136">
        <v>11</v>
      </c>
      <c r="C12" s="211" t="str">
        <f>'Analysis_2-must not modify'!F842</f>
        <v>East_Asia_and_Oceania</v>
      </c>
      <c r="D12" s="211" t="str">
        <f>'Analysis_2-must not modify'!D842</f>
        <v>New Zealand</v>
      </c>
      <c r="E12" s="245" t="s">
        <v>318</v>
      </c>
      <c r="F12" s="219">
        <f t="shared" si="8"/>
        <v>86</v>
      </c>
      <c r="G12" s="204">
        <v>11</v>
      </c>
      <c r="H12" s="218">
        <f t="shared" si="9"/>
        <v>0</v>
      </c>
      <c r="I12">
        <f t="shared" si="10"/>
        <v>0</v>
      </c>
      <c r="J12" s="204">
        <v>11</v>
      </c>
      <c r="K12" s="221" t="str">
        <f t="shared" si="11"/>
        <v>Ghana</v>
      </c>
      <c r="P12" s="202">
        <f t="shared" si="22"/>
        <v>9</v>
      </c>
      <c r="Q12" s="208" t="str">
        <f t="array" ref="Q12">IF(ISERROR(INDEX($C$1:$D$201,SMALL(IF($C$1:$C$201=$Q$1,ROW($C$1:$C$201)),ROW(10:10)),2)),"",INDEX($C$1:$D$201,SMALL(IF($C$1:$C$201=$Q$1,ROW($C$1:$C$201)),ROW(10:10)),2))</f>
        <v>Spain</v>
      </c>
      <c r="R12" s="204">
        <f t="shared" si="23"/>
        <v>192</v>
      </c>
      <c r="S12" s="204">
        <v>10</v>
      </c>
      <c r="T12" s="209">
        <f t="shared" si="24"/>
        <v>0</v>
      </c>
      <c r="U12" s="209">
        <f t="shared" si="25"/>
        <v>0</v>
      </c>
      <c r="V12" s="204">
        <v>10</v>
      </c>
      <c r="W12" s="207" t="str">
        <f t="shared" si="26"/>
        <v>Switzerland</v>
      </c>
      <c r="X12" s="202" t="str">
        <f t="shared" si="27"/>
        <v/>
      </c>
      <c r="Y12" s="210" t="str">
        <f t="array" ref="Y12">IF(ISERROR(INDEX($C$1:$D$201,SMALL(IF($C$1:$C$201=$Y$1,ROW($C$1:$C$201)),ROW(10:10)),2)),"",INDEX($C$1:$D$201,SMALL(IF($C$1:$C$201=$Y$1,ROW($C$1:$C$201)),ROW(10:10)),2))</f>
        <v/>
      </c>
      <c r="Z12" s="204" t="str">
        <f t="shared" si="28"/>
        <v/>
      </c>
      <c r="AA12" s="204">
        <v>10</v>
      </c>
      <c r="AB12" s="209">
        <f t="shared" si="29"/>
        <v>0</v>
      </c>
      <c r="AC12" s="209">
        <f t="shared" si="30"/>
        <v>0</v>
      </c>
      <c r="AD12" s="204">
        <v>10</v>
      </c>
      <c r="AE12" s="207" t="str">
        <f t="shared" si="31"/>
        <v/>
      </c>
      <c r="AF12" s="202">
        <f t="shared" si="32"/>
        <v>18</v>
      </c>
      <c r="AG12" s="210" t="str">
        <f t="array" ref="AG12">IF(ISERROR(INDEX($C$1:$D$201,SMALL(IF($C$1:$C$201=$AG$1,ROW($C$1:$C$201)),ROW(10:10)),2)),"",INDEX($C$1:$D$201,SMALL(IF($C$1:$C$201=$AG$1,ROW($C$1:$C$201)),ROW(10:10)),2))</f>
        <v>Australia</v>
      </c>
      <c r="AH12" s="204">
        <f t="shared" si="33"/>
        <v>183</v>
      </c>
      <c r="AI12" s="204">
        <v>10</v>
      </c>
      <c r="AJ12" s="209">
        <f t="shared" si="34"/>
        <v>0</v>
      </c>
      <c r="AK12" s="209">
        <f t="shared" si="35"/>
        <v>0</v>
      </c>
      <c r="AL12" s="204">
        <v>10</v>
      </c>
      <c r="AM12" s="207" t="str">
        <f t="shared" si="36"/>
        <v/>
      </c>
      <c r="AN12" s="202">
        <f t="shared" si="37"/>
        <v>12</v>
      </c>
      <c r="AO12" s="208" t="str">
        <f t="array" ref="AO12">IF(ISERROR(INDEX($C$1:$D$201,SMALL(IF($C$1:$C$201=$AO$1,ROW($C$1:$C$201)),ROW(10:10)),2)),"",INDEX($C$1:$D$201,SMALL(IF($C$1:$C$201=$AO$1,ROW($C$1:$C$201)),ROW(10:10)),2))</f>
        <v>Argentina</v>
      </c>
      <c r="AP12" s="204">
        <f t="shared" si="38"/>
        <v>189</v>
      </c>
      <c r="AQ12" s="204">
        <v>10</v>
      </c>
      <c r="AR12" s="209">
        <f t="shared" si="39"/>
        <v>0</v>
      </c>
      <c r="AS12" s="209">
        <f t="shared" si="40"/>
        <v>0</v>
      </c>
      <c r="AT12" s="204">
        <v>10</v>
      </c>
      <c r="AU12" s="207" t="str">
        <f t="shared" si="41"/>
        <v/>
      </c>
      <c r="AV12" s="202">
        <f t="shared" si="42"/>
        <v>1</v>
      </c>
      <c r="AW12" s="159" t="str">
        <f t="array" ref="AW12">IF(ISERROR(INDEX($C$1:$D$201,SMALL(IF($C$1:$C$201=$AW$1,ROW($C$1:$C$201)),ROW(10:10)),2)),"",INDEX($C$1:$D$201,SMALL(IF($C$1:$C$201=$AW$1,ROW($C$1:$C$201)),ROW(10:10)),2))</f>
        <v>USA</v>
      </c>
      <c r="AX12" s="204">
        <f t="shared" si="43"/>
        <v>200</v>
      </c>
      <c r="AY12" s="204">
        <v>10</v>
      </c>
      <c r="AZ12" s="209">
        <f t="shared" si="44"/>
        <v>0</v>
      </c>
      <c r="BA12" s="209">
        <f t="shared" si="45"/>
        <v>0</v>
      </c>
      <c r="BB12" s="204">
        <v>10</v>
      </c>
      <c r="BC12" s="207" t="str">
        <f t="shared" si="46"/>
        <v/>
      </c>
      <c r="BD12" s="202" t="str">
        <f t="shared" si="47"/>
        <v/>
      </c>
      <c r="BE12" s="159" t="str">
        <f t="array" ref="BE12">IF(ISERROR(INDEX($C$1:$D$201,SMALL(IF($C$1:$C$201=$BE$1,ROW($C$1:$C$201)),ROW(10:10)),2)),"",INDEX($C$1:$D$201,SMALL(IF($C$1:$C$201=$BE$1,ROW($C$1:$C$201)),ROW(10:10)),2))</f>
        <v/>
      </c>
      <c r="BF12" s="204" t="str">
        <f t="shared" si="48"/>
        <v/>
      </c>
      <c r="BG12" s="204">
        <v>10</v>
      </c>
      <c r="BH12" s="209">
        <f t="shared" si="49"/>
        <v>0</v>
      </c>
      <c r="BI12" s="209">
        <f t="shared" si="50"/>
        <v>0</v>
      </c>
      <c r="BJ12" s="204">
        <v>10</v>
      </c>
      <c r="BK12" s="207" t="str">
        <f t="shared" si="51"/>
        <v/>
      </c>
      <c r="BL12" s="209"/>
      <c r="BM12" s="209">
        <f>IF(AND('Analysis_2-must not modify'!O842=1,'Analysis_2-must not modify'!P842=1,NOT('Analysis_2-must not modify'!D842=0)),'Analysis_2-must not modify'!G842,"")</f>
        <v>2010</v>
      </c>
      <c r="BN12">
        <v>11</v>
      </c>
      <c r="BO12" t="e">
        <f>INDEX(BM$2:BM$202,MATCH(0,COUNTIF($BO$1:BO11,BM$2:BM$202),0))</f>
        <v>#N/A</v>
      </c>
      <c r="BQ12" s="218">
        <f t="shared" si="0"/>
        <v>124</v>
      </c>
      <c r="BR12" s="136">
        <v>11</v>
      </c>
      <c r="BS12" s="246">
        <f t="shared" si="12"/>
        <v>2010</v>
      </c>
      <c r="BT12" s="245"/>
      <c r="BU12" s="219">
        <f t="shared" si="13"/>
        <v>34</v>
      </c>
      <c r="BV12" s="204">
        <v>11</v>
      </c>
      <c r="BW12" s="218" t="str">
        <f t="shared" si="1"/>
        <v/>
      </c>
      <c r="BX12" t="str">
        <f t="shared" si="2"/>
        <v/>
      </c>
      <c r="BY12" s="204">
        <v>11</v>
      </c>
      <c r="BZ12" s="204">
        <f t="shared" si="3"/>
        <v>2009</v>
      </c>
      <c r="CA12">
        <f t="shared" si="14"/>
        <v>10</v>
      </c>
      <c r="CB12" s="259">
        <f t="shared" si="4"/>
        <v>2008</v>
      </c>
      <c r="CC12" s="259">
        <f t="shared" si="52"/>
        <v>2008</v>
      </c>
      <c r="CD12">
        <v>10</v>
      </c>
      <c r="CE12" s="261">
        <f t="shared" si="15"/>
        <v>2008</v>
      </c>
      <c r="CG12" s="218">
        <f t="shared" si="16"/>
        <v>76</v>
      </c>
      <c r="CH12" s="136">
        <v>11</v>
      </c>
      <c r="CI12" s="136" t="str">
        <f>IF(AND('Analysis_2-must not modify'!P842=1,'Analysis_2-must not modify'!O842=1),'Analysis_2-must not modify'!I842,"")</f>
        <v>Highlands</v>
      </c>
      <c r="CK12" s="219">
        <f t="shared" si="17"/>
        <v>125</v>
      </c>
      <c r="CL12" s="204">
        <v>11</v>
      </c>
      <c r="CM12" s="218" t="str">
        <f t="shared" si="18"/>
        <v/>
      </c>
      <c r="CN12" t="str">
        <f t="shared" si="19"/>
        <v/>
      </c>
      <c r="CO12" s="204">
        <v>11</v>
      </c>
      <c r="CP12" s="204" t="str">
        <f t="shared" si="5"/>
        <v/>
      </c>
      <c r="CQ12">
        <f t="shared" si="53"/>
        <v>8</v>
      </c>
      <c r="CR12" s="259" t="str">
        <f t="shared" si="6"/>
        <v/>
      </c>
      <c r="CS12" s="259">
        <f t="shared" si="20"/>
        <v>0</v>
      </c>
      <c r="CT12" s="259"/>
      <c r="CU12">
        <v>10</v>
      </c>
      <c r="CV12" s="261" t="str">
        <f t="shared" si="21"/>
        <v/>
      </c>
    </row>
    <row r="13" spans="1:100" customFormat="1">
      <c r="A13" s="218">
        <f t="shared" si="7"/>
        <v>73</v>
      </c>
      <c r="B13" s="136">
        <v>12</v>
      </c>
      <c r="C13" s="211" t="str">
        <f>'Analysis_2-must not modify'!F843</f>
        <v>East_Asia_and_Oceania</v>
      </c>
      <c r="D13" s="211" t="str">
        <f>'Analysis_2-must not modify'!D843</f>
        <v>New Zealand</v>
      </c>
      <c r="E13" s="245" t="s">
        <v>318</v>
      </c>
      <c r="F13" s="219">
        <f t="shared" si="8"/>
        <v>86</v>
      </c>
      <c r="G13" s="204">
        <v>12</v>
      </c>
      <c r="H13" s="218">
        <f t="shared" si="9"/>
        <v>0</v>
      </c>
      <c r="I13">
        <f t="shared" si="10"/>
        <v>0</v>
      </c>
      <c r="J13" s="204">
        <v>12</v>
      </c>
      <c r="K13" s="221" t="str">
        <f t="shared" si="11"/>
        <v>Greece</v>
      </c>
      <c r="P13" s="202">
        <f t="shared" si="22"/>
        <v>17</v>
      </c>
      <c r="Q13" s="208" t="str">
        <f t="array" ref="Q13">IF(ISERROR(INDEX($C$1:$D$201,SMALL(IF($C$1:$C$201=$Q$1,ROW($C$1:$C$201)),ROW(11:11)),2)),"",INDEX($C$1:$D$201,SMALL(IF($C$1:$C$201=$Q$1,ROW($C$1:$C$201)),ROW(11:11)),2))</f>
        <v>Norway</v>
      </c>
      <c r="R13" s="204">
        <f t="shared" si="23"/>
        <v>184</v>
      </c>
      <c r="S13" s="204">
        <v>11</v>
      </c>
      <c r="T13" s="209">
        <f t="shared" si="24"/>
        <v>0</v>
      </c>
      <c r="U13" s="209">
        <f t="shared" si="25"/>
        <v>0</v>
      </c>
      <c r="V13" s="204">
        <v>11</v>
      </c>
      <c r="W13" s="207" t="str">
        <f t="shared" si="26"/>
        <v>The Netherlands</v>
      </c>
      <c r="X13" s="202" t="str">
        <f t="shared" si="27"/>
        <v/>
      </c>
      <c r="Y13" s="210" t="str">
        <f t="array" ref="Y13">IF(ISERROR(INDEX($C$1:$D$201,SMALL(IF($C$1:$C$201=$Y$1,ROW($C$1:$C$201)),ROW(11:11)),2)),"",INDEX($C$1:$D$201,SMALL(IF($C$1:$C$201=$Y$1,ROW($C$1:$C$201)),ROW(11:11)),2))</f>
        <v/>
      </c>
      <c r="Z13" s="204" t="str">
        <f t="shared" si="28"/>
        <v/>
      </c>
      <c r="AA13" s="204">
        <v>11</v>
      </c>
      <c r="AB13" s="209">
        <f t="shared" si="29"/>
        <v>0</v>
      </c>
      <c r="AC13" s="209">
        <f t="shared" si="30"/>
        <v>0</v>
      </c>
      <c r="AD13" s="204">
        <v>11</v>
      </c>
      <c r="AE13" s="207" t="str">
        <f t="shared" si="31"/>
        <v/>
      </c>
      <c r="AF13" s="202">
        <f t="shared" si="32"/>
        <v>18</v>
      </c>
      <c r="AG13" s="210" t="str">
        <f t="array" ref="AG13">IF(ISERROR(INDEX($C$1:$D$201,SMALL(IF($C$1:$C$201=$AG$1,ROW($C$1:$C$201)),ROW(11:11)),2)),"",INDEX($C$1:$D$201,SMALL(IF($C$1:$C$201=$AG$1,ROW($C$1:$C$201)),ROW(11:11)),2))</f>
        <v>Australia</v>
      </c>
      <c r="AH13" s="204">
        <f t="shared" si="33"/>
        <v>183</v>
      </c>
      <c r="AI13" s="204">
        <v>11</v>
      </c>
      <c r="AJ13" s="209">
        <f t="shared" si="34"/>
        <v>0</v>
      </c>
      <c r="AK13" s="209">
        <f t="shared" si="35"/>
        <v>0</v>
      </c>
      <c r="AL13" s="204">
        <v>11</v>
      </c>
      <c r="AM13" s="207" t="str">
        <f t="shared" si="36"/>
        <v/>
      </c>
      <c r="AN13" s="202">
        <f t="shared" si="37"/>
        <v>12</v>
      </c>
      <c r="AO13" s="208" t="str">
        <f t="array" ref="AO13">IF(ISERROR(INDEX($C$1:$D$201,SMALL(IF($C$1:$C$201=$AO$1,ROW($C$1:$C$201)),ROW(11:11)),2)),"",INDEX($C$1:$D$201,SMALL(IF($C$1:$C$201=$AO$1,ROW($C$1:$C$201)),ROW(11:11)),2))</f>
        <v>Argentina</v>
      </c>
      <c r="AP13" s="204">
        <f t="shared" si="38"/>
        <v>189</v>
      </c>
      <c r="AQ13" s="204">
        <v>11</v>
      </c>
      <c r="AR13" s="209">
        <f t="shared" si="39"/>
        <v>0</v>
      </c>
      <c r="AS13" s="209">
        <f t="shared" si="40"/>
        <v>0</v>
      </c>
      <c r="AT13" s="204">
        <v>11</v>
      </c>
      <c r="AU13" s="207" t="str">
        <f t="shared" si="41"/>
        <v/>
      </c>
      <c r="AV13" s="202">
        <f t="shared" si="42"/>
        <v>1</v>
      </c>
      <c r="AW13" s="159" t="str">
        <f t="array" ref="AW13">IF(ISERROR(INDEX($C$1:$D$201,SMALL(IF($C$1:$C$201=$AW$1,ROW($C$1:$C$201)),ROW(11:11)),2)),"",INDEX($C$1:$D$201,SMALL(IF($C$1:$C$201=$AW$1,ROW($C$1:$C$201)),ROW(11:11)),2))</f>
        <v>USA</v>
      </c>
      <c r="AX13" s="204">
        <f t="shared" si="43"/>
        <v>200</v>
      </c>
      <c r="AY13" s="204">
        <v>11</v>
      </c>
      <c r="AZ13" s="209">
        <f t="shared" si="44"/>
        <v>0</v>
      </c>
      <c r="BA13" s="209">
        <f t="shared" si="45"/>
        <v>0</v>
      </c>
      <c r="BB13" s="204">
        <v>11</v>
      </c>
      <c r="BC13" s="207" t="str">
        <f t="shared" si="46"/>
        <v/>
      </c>
      <c r="BD13" s="202" t="str">
        <f t="shared" si="47"/>
        <v/>
      </c>
      <c r="BE13" s="159" t="str">
        <f t="array" ref="BE13">IF(ISERROR(INDEX($C$1:$D$201,SMALL(IF($C$1:$C$201=$BE$1,ROW($C$1:$C$201)),ROW(11:11)),2)),"",INDEX($C$1:$D$201,SMALL(IF($C$1:$C$201=$BE$1,ROW($C$1:$C$201)),ROW(11:11)),2))</f>
        <v/>
      </c>
      <c r="BF13" s="204" t="str">
        <f t="shared" si="48"/>
        <v/>
      </c>
      <c r="BG13" s="204">
        <v>11</v>
      </c>
      <c r="BH13" s="209">
        <f t="shared" si="49"/>
        <v>0</v>
      </c>
      <c r="BI13" s="209">
        <f t="shared" si="50"/>
        <v>0</v>
      </c>
      <c r="BJ13" s="204">
        <v>11</v>
      </c>
      <c r="BK13" s="207" t="str">
        <f t="shared" si="51"/>
        <v/>
      </c>
      <c r="BL13" s="209"/>
      <c r="BM13" s="209">
        <f>IF(AND('Analysis_2-must not modify'!O843=1,'Analysis_2-must not modify'!P843=1,NOT('Analysis_2-must not modify'!D843=0)),'Analysis_2-must not modify'!G843,"")</f>
        <v>2009</v>
      </c>
      <c r="BN13">
        <v>12</v>
      </c>
      <c r="BO13" t="e">
        <f>INDEX(BM$2:BM$202,MATCH(0,COUNTIF($BO$1:BO12,BM$2:BM$202),0))</f>
        <v>#N/A</v>
      </c>
      <c r="BQ13" s="218">
        <f t="shared" si="0"/>
        <v>130</v>
      </c>
      <c r="BR13" s="136">
        <v>12</v>
      </c>
      <c r="BS13" s="246">
        <f t="shared" si="12"/>
        <v>2009</v>
      </c>
      <c r="BT13" s="245"/>
      <c r="BU13" s="219">
        <f t="shared" si="13"/>
        <v>28</v>
      </c>
      <c r="BV13" s="204">
        <v>12</v>
      </c>
      <c r="BW13" s="218" t="str">
        <f t="shared" si="1"/>
        <v/>
      </c>
      <c r="BX13" t="str">
        <f t="shared" si="2"/>
        <v/>
      </c>
      <c r="BY13" s="204">
        <v>12</v>
      </c>
      <c r="BZ13" s="204">
        <f t="shared" si="3"/>
        <v>2010</v>
      </c>
      <c r="CA13">
        <f t="shared" si="14"/>
        <v>9</v>
      </c>
      <c r="CB13" s="259">
        <f t="shared" si="4"/>
        <v>2009</v>
      </c>
      <c r="CC13" s="259">
        <f t="shared" si="52"/>
        <v>2009</v>
      </c>
      <c r="CD13">
        <v>11</v>
      </c>
      <c r="CE13" s="261">
        <f t="shared" si="15"/>
        <v>2007</v>
      </c>
      <c r="CG13" s="218">
        <f t="shared" si="16"/>
        <v>76</v>
      </c>
      <c r="CH13" s="136">
        <v>12</v>
      </c>
      <c r="CI13" s="136" t="str">
        <f>IF(AND('Analysis_2-must not modify'!P843=1,'Analysis_2-must not modify'!O843=1),'Analysis_2-must not modify'!I843,"")</f>
        <v>Highlands</v>
      </c>
      <c r="CK13" s="219">
        <f t="shared" si="17"/>
        <v>125</v>
      </c>
      <c r="CL13" s="204">
        <v>12</v>
      </c>
      <c r="CM13" s="218" t="str">
        <f t="shared" si="18"/>
        <v/>
      </c>
      <c r="CN13" t="str">
        <f t="shared" si="19"/>
        <v/>
      </c>
      <c r="CO13" s="204">
        <v>12</v>
      </c>
      <c r="CP13" s="204" t="str">
        <f t="shared" si="5"/>
        <v/>
      </c>
      <c r="CQ13">
        <f t="shared" si="53"/>
        <v>8</v>
      </c>
      <c r="CR13" s="259" t="str">
        <f t="shared" si="6"/>
        <v/>
      </c>
      <c r="CS13" s="259">
        <f t="shared" si="20"/>
        <v>0</v>
      </c>
      <c r="CT13" s="259"/>
      <c r="CU13">
        <v>11</v>
      </c>
      <c r="CV13" s="261" t="str">
        <f t="shared" si="21"/>
        <v/>
      </c>
    </row>
    <row r="14" spans="1:100" customFormat="1">
      <c r="A14" s="218">
        <f t="shared" si="7"/>
        <v>73</v>
      </c>
      <c r="B14" s="136">
        <v>13</v>
      </c>
      <c r="C14" s="211" t="str">
        <f>'Analysis_2-must not modify'!F844</f>
        <v>East_Asia_and_Oceania</v>
      </c>
      <c r="D14" s="211" t="str">
        <f>'Analysis_2-must not modify'!D844</f>
        <v>New Zealand</v>
      </c>
      <c r="E14" s="245" t="s">
        <v>319</v>
      </c>
      <c r="F14" s="219">
        <f t="shared" si="8"/>
        <v>86</v>
      </c>
      <c r="G14" s="204">
        <v>13</v>
      </c>
      <c r="H14" s="218">
        <f t="shared" si="9"/>
        <v>0</v>
      </c>
      <c r="I14">
        <f t="shared" si="10"/>
        <v>0</v>
      </c>
      <c r="J14" s="204">
        <v>13</v>
      </c>
      <c r="K14" s="221" t="str">
        <f t="shared" si="11"/>
        <v>India</v>
      </c>
      <c r="P14" s="202">
        <f t="shared" si="22"/>
        <v>26</v>
      </c>
      <c r="Q14" s="208" t="str">
        <f t="array" ref="Q14">IF(ISERROR(INDEX($C$1:$D$201,SMALL(IF($C$1:$C$201=$Q$1,ROW($C$1:$C$201)),ROW(12:12)),2)),"",INDEX($C$1:$D$201,SMALL(IF($C$1:$C$201=$Q$1,ROW($C$1:$C$201)),ROW(12:12)),2))</f>
        <v>France</v>
      </c>
      <c r="R14" s="204">
        <f t="shared" si="23"/>
        <v>175</v>
      </c>
      <c r="S14" s="204">
        <v>12</v>
      </c>
      <c r="T14" s="209">
        <f t="shared" si="24"/>
        <v>0</v>
      </c>
      <c r="U14" s="209">
        <f t="shared" si="25"/>
        <v>0</v>
      </c>
      <c r="V14" s="204">
        <v>12</v>
      </c>
      <c r="W14" s="207" t="str">
        <f t="shared" si="26"/>
        <v>Turkey</v>
      </c>
      <c r="X14" s="202" t="str">
        <f t="shared" si="27"/>
        <v/>
      </c>
      <c r="Y14" s="210" t="str">
        <f t="array" ref="Y14">IF(ISERROR(INDEX($C$1:$D$201,SMALL(IF($C$1:$C$201=$Y$1,ROW($C$1:$C$201)),ROW(12:12)),2)),"",INDEX($C$1:$D$201,SMALL(IF($C$1:$C$201=$Y$1,ROW($C$1:$C$201)),ROW(12:12)),2))</f>
        <v/>
      </c>
      <c r="Z14" s="204" t="str">
        <f t="shared" si="28"/>
        <v/>
      </c>
      <c r="AA14" s="204">
        <v>12</v>
      </c>
      <c r="AB14" s="209">
        <f t="shared" si="29"/>
        <v>0</v>
      </c>
      <c r="AC14" s="209">
        <f t="shared" si="30"/>
        <v>0</v>
      </c>
      <c r="AD14" s="204">
        <v>12</v>
      </c>
      <c r="AE14" s="207" t="str">
        <f t="shared" si="31"/>
        <v/>
      </c>
      <c r="AF14" s="202">
        <f t="shared" si="32"/>
        <v>18</v>
      </c>
      <c r="AG14" s="210" t="str">
        <f t="array" ref="AG14">IF(ISERROR(INDEX($C$1:$D$201,SMALL(IF($C$1:$C$201=$AG$1,ROW($C$1:$C$201)),ROW(12:12)),2)),"",INDEX($C$1:$D$201,SMALL(IF($C$1:$C$201=$AG$1,ROW($C$1:$C$201)),ROW(12:12)),2))</f>
        <v>Australia</v>
      </c>
      <c r="AH14" s="204">
        <f t="shared" si="33"/>
        <v>183</v>
      </c>
      <c r="AI14" s="204">
        <v>12</v>
      </c>
      <c r="AJ14" s="209">
        <f t="shared" si="34"/>
        <v>0</v>
      </c>
      <c r="AK14" s="209">
        <f t="shared" si="35"/>
        <v>0</v>
      </c>
      <c r="AL14" s="204">
        <v>12</v>
      </c>
      <c r="AM14" s="207" t="str">
        <f t="shared" si="36"/>
        <v/>
      </c>
      <c r="AN14" s="202">
        <f t="shared" si="37"/>
        <v>12</v>
      </c>
      <c r="AO14" s="208" t="str">
        <f t="array" ref="AO14">IF(ISERROR(INDEX($C$1:$D$201,SMALL(IF($C$1:$C$201=$AO$1,ROW($C$1:$C$201)),ROW(12:12)),2)),"",INDEX($C$1:$D$201,SMALL(IF($C$1:$C$201=$AO$1,ROW($C$1:$C$201)),ROW(12:12)),2))</f>
        <v>Argentina</v>
      </c>
      <c r="AP14" s="204">
        <f t="shared" si="38"/>
        <v>189</v>
      </c>
      <c r="AQ14" s="204">
        <v>12</v>
      </c>
      <c r="AR14" s="209">
        <f t="shared" si="39"/>
        <v>1</v>
      </c>
      <c r="AS14" s="209" t="str">
        <f t="shared" si="40"/>
        <v>Argentina</v>
      </c>
      <c r="AT14" s="204">
        <v>12</v>
      </c>
      <c r="AU14" s="207" t="str">
        <f t="shared" si="41"/>
        <v/>
      </c>
      <c r="AV14" s="202">
        <f t="shared" si="42"/>
        <v>1</v>
      </c>
      <c r="AW14" s="159" t="str">
        <f t="array" ref="AW14">IF(ISERROR(INDEX($C$1:$D$201,SMALL(IF($C$1:$C$201=$AW$1,ROW($C$1:$C$201)),ROW(12:12)),2)),"",INDEX($C$1:$D$201,SMALL(IF($C$1:$C$201=$AW$1,ROW($C$1:$C$201)),ROW(12:12)),2))</f>
        <v>USA</v>
      </c>
      <c r="AX14" s="204">
        <f t="shared" si="43"/>
        <v>200</v>
      </c>
      <c r="AY14" s="204">
        <v>12</v>
      </c>
      <c r="AZ14" s="209">
        <f t="shared" si="44"/>
        <v>0</v>
      </c>
      <c r="BA14" s="209">
        <f t="shared" si="45"/>
        <v>0</v>
      </c>
      <c r="BB14" s="204">
        <v>12</v>
      </c>
      <c r="BC14" s="207" t="str">
        <f t="shared" si="46"/>
        <v/>
      </c>
      <c r="BD14" s="202" t="str">
        <f t="shared" si="47"/>
        <v/>
      </c>
      <c r="BE14" s="159" t="str">
        <f t="array" ref="BE14">IF(ISERROR(INDEX($C$1:$D$201,SMALL(IF($C$1:$C$201=$BE$1,ROW($C$1:$C$201)),ROW(12:12)),2)),"",INDEX($C$1:$D$201,SMALL(IF($C$1:$C$201=$BE$1,ROW($C$1:$C$201)),ROW(12:12)),2))</f>
        <v/>
      </c>
      <c r="BF14" s="204" t="str">
        <f t="shared" si="48"/>
        <v/>
      </c>
      <c r="BG14" s="204">
        <v>12</v>
      </c>
      <c r="BH14" s="209">
        <f t="shared" si="49"/>
        <v>0</v>
      </c>
      <c r="BI14" s="209">
        <f t="shared" si="50"/>
        <v>0</v>
      </c>
      <c r="BJ14" s="204">
        <v>12</v>
      </c>
      <c r="BK14" s="207" t="str">
        <f t="shared" si="51"/>
        <v/>
      </c>
      <c r="BL14" s="209"/>
      <c r="BM14" s="209">
        <f>IF(AND('Analysis_2-must not modify'!O844=1,'Analysis_2-must not modify'!P844=1,NOT('Analysis_2-must not modify'!D844=0)),'Analysis_2-must not modify'!G844,"")</f>
        <v>1990</v>
      </c>
      <c r="BN14">
        <v>13</v>
      </c>
      <c r="BO14" t="e">
        <f>INDEX(BM$2:BM$202,MATCH(0,COUNTIF($BO$1:BO13,BM$2:BM$202),0))</f>
        <v>#N/A</v>
      </c>
      <c r="BQ14" s="218">
        <f t="shared" si="0"/>
        <v>157</v>
      </c>
      <c r="BR14" s="136">
        <v>13</v>
      </c>
      <c r="BS14" s="246">
        <f t="shared" si="12"/>
        <v>1990</v>
      </c>
      <c r="BT14" s="245"/>
      <c r="BU14" s="219">
        <f t="shared" si="13"/>
        <v>1</v>
      </c>
      <c r="BV14" s="204">
        <v>13</v>
      </c>
      <c r="BW14" s="218" t="str">
        <f t="shared" si="1"/>
        <v/>
      </c>
      <c r="BX14" t="str">
        <f t="shared" si="2"/>
        <v/>
      </c>
      <c r="BY14" s="204">
        <v>13</v>
      </c>
      <c r="BZ14" s="204">
        <f t="shared" si="3"/>
        <v>2011</v>
      </c>
      <c r="CA14">
        <f t="shared" si="14"/>
        <v>8</v>
      </c>
      <c r="CB14" s="259">
        <f t="shared" si="4"/>
        <v>2010</v>
      </c>
      <c r="CC14" s="259">
        <f t="shared" si="52"/>
        <v>2010</v>
      </c>
      <c r="CD14">
        <v>12</v>
      </c>
      <c r="CE14" s="261">
        <f t="shared" si="15"/>
        <v>2006</v>
      </c>
      <c r="CG14" s="218">
        <f t="shared" si="16"/>
        <v>76</v>
      </c>
      <c r="CH14" s="136">
        <v>13</v>
      </c>
      <c r="CI14" s="136" t="str">
        <f>IF(AND('Analysis_2-must not modify'!P844=1,'Analysis_2-must not modify'!O844=1),'Analysis_2-must not modify'!I844,"")</f>
        <v>Highlands</v>
      </c>
      <c r="CK14" s="219">
        <f t="shared" si="17"/>
        <v>125</v>
      </c>
      <c r="CL14" s="204">
        <v>13</v>
      </c>
      <c r="CM14" s="218" t="str">
        <f t="shared" si="18"/>
        <v/>
      </c>
      <c r="CN14" t="str">
        <f t="shared" si="19"/>
        <v/>
      </c>
      <c r="CO14" s="204">
        <v>13</v>
      </c>
      <c r="CP14" s="204" t="str">
        <f t="shared" si="5"/>
        <v/>
      </c>
      <c r="CQ14">
        <f t="shared" si="53"/>
        <v>8</v>
      </c>
      <c r="CR14" s="259" t="str">
        <f t="shared" si="6"/>
        <v/>
      </c>
      <c r="CS14" s="259">
        <f t="shared" si="20"/>
        <v>0</v>
      </c>
      <c r="CT14" s="259"/>
      <c r="CU14">
        <v>12</v>
      </c>
      <c r="CV14" s="261" t="str">
        <f t="shared" si="21"/>
        <v/>
      </c>
    </row>
    <row r="15" spans="1:100" customFormat="1">
      <c r="A15" s="218">
        <f t="shared" si="7"/>
        <v>105</v>
      </c>
      <c r="B15" s="136">
        <v>14</v>
      </c>
      <c r="C15" s="211" t="str">
        <f>'Analysis_2-must not modify'!F845</f>
        <v>Latin_America</v>
      </c>
      <c r="D15" s="211" t="str">
        <f>'Analysis_2-must not modify'!D845</f>
        <v xml:space="preserve">Colombia </v>
      </c>
      <c r="E15" s="245" t="s">
        <v>320</v>
      </c>
      <c r="F15" s="219">
        <f t="shared" si="8"/>
        <v>54</v>
      </c>
      <c r="G15" s="204">
        <v>14</v>
      </c>
      <c r="H15" s="218">
        <f t="shared" si="9"/>
        <v>0</v>
      </c>
      <c r="I15">
        <f t="shared" si="10"/>
        <v>0</v>
      </c>
      <c r="J15" s="204">
        <v>14</v>
      </c>
      <c r="K15" s="221" t="str">
        <f t="shared" si="11"/>
        <v>Indonesia</v>
      </c>
      <c r="P15" s="202">
        <f t="shared" si="22"/>
        <v>26</v>
      </c>
      <c r="Q15" s="208" t="str">
        <f t="array" ref="Q15">IF(ISERROR(INDEX($C$1:$D$201,SMALL(IF($C$1:$C$201=$Q$1,ROW($C$1:$C$201)),ROW(13:13)),2)),"",INDEX($C$1:$D$201,SMALL(IF($C$1:$C$201=$Q$1,ROW($C$1:$C$201)),ROW(13:13)),2))</f>
        <v>France</v>
      </c>
      <c r="R15" s="204">
        <f t="shared" si="23"/>
        <v>175</v>
      </c>
      <c r="S15" s="204">
        <v>13</v>
      </c>
      <c r="T15" s="209">
        <f t="shared" si="24"/>
        <v>0</v>
      </c>
      <c r="U15" s="209">
        <f t="shared" si="25"/>
        <v>0</v>
      </c>
      <c r="V15" s="204">
        <v>13</v>
      </c>
      <c r="W15" s="207" t="str">
        <f t="shared" si="26"/>
        <v>United Kingdom</v>
      </c>
      <c r="X15" s="202" t="str">
        <f t="shared" si="27"/>
        <v/>
      </c>
      <c r="Y15" s="210" t="str">
        <f t="array" ref="Y15">IF(ISERROR(INDEX($C$1:$D$201,SMALL(IF($C$1:$C$201=$Y$1,ROW($C$1:$C$201)),ROW(13:13)),2)),"",INDEX($C$1:$D$201,SMALL(IF($C$1:$C$201=$Y$1,ROW($C$1:$C$201)),ROW(13:13)),2))</f>
        <v/>
      </c>
      <c r="Z15" s="204" t="str">
        <f t="shared" si="28"/>
        <v/>
      </c>
      <c r="AA15" s="204">
        <v>13</v>
      </c>
      <c r="AB15" s="209">
        <f t="shared" si="29"/>
        <v>0</v>
      </c>
      <c r="AC15" s="209">
        <f t="shared" si="30"/>
        <v>0</v>
      </c>
      <c r="AD15" s="204">
        <v>13</v>
      </c>
      <c r="AE15" s="207" t="str">
        <f t="shared" si="31"/>
        <v/>
      </c>
      <c r="AF15" s="202">
        <f t="shared" si="32"/>
        <v>18</v>
      </c>
      <c r="AG15" s="210" t="str">
        <f t="array" ref="AG15">IF(ISERROR(INDEX($C$1:$D$201,SMALL(IF($C$1:$C$201=$AG$1,ROW($C$1:$C$201)),ROW(13:13)),2)),"",INDEX($C$1:$D$201,SMALL(IF($C$1:$C$201=$AG$1,ROW($C$1:$C$201)),ROW(13:13)),2))</f>
        <v>Australia</v>
      </c>
      <c r="AH15" s="204">
        <f t="shared" si="33"/>
        <v>183</v>
      </c>
      <c r="AI15" s="204">
        <v>13</v>
      </c>
      <c r="AJ15" s="209">
        <f t="shared" si="34"/>
        <v>4</v>
      </c>
      <c r="AK15" s="209" t="str">
        <f t="shared" si="35"/>
        <v>Japan</v>
      </c>
      <c r="AL15" s="204">
        <v>13</v>
      </c>
      <c r="AM15" s="207" t="str">
        <f t="shared" si="36"/>
        <v/>
      </c>
      <c r="AN15" s="202">
        <f t="shared" si="37"/>
        <v>12</v>
      </c>
      <c r="AO15" s="208" t="str">
        <f t="array" ref="AO15">IF(ISERROR(INDEX($C$1:$D$201,SMALL(IF($C$1:$C$201=$AO$1,ROW($C$1:$C$201)),ROW(13:13)),2)),"",INDEX($C$1:$D$201,SMALL(IF($C$1:$C$201=$AO$1,ROW($C$1:$C$201)),ROW(13:13)),2))</f>
        <v>Argentina</v>
      </c>
      <c r="AP15" s="204">
        <f t="shared" si="38"/>
        <v>189</v>
      </c>
      <c r="AQ15" s="204">
        <v>13</v>
      </c>
      <c r="AR15" s="209">
        <f t="shared" si="39"/>
        <v>0</v>
      </c>
      <c r="AS15" s="209">
        <f t="shared" si="40"/>
        <v>0</v>
      </c>
      <c r="AT15" s="204">
        <v>13</v>
      </c>
      <c r="AU15" s="207" t="str">
        <f t="shared" si="41"/>
        <v/>
      </c>
      <c r="AV15" s="202">
        <f t="shared" si="42"/>
        <v>41</v>
      </c>
      <c r="AW15" s="159" t="str">
        <f t="array" ref="AW15">IF(ISERROR(INDEX($C$1:$D$201,SMALL(IF($C$1:$C$201=$AW$1,ROW($C$1:$C$201)),ROW(13:13)),2)),"",INDEX($C$1:$D$201,SMALL(IF($C$1:$C$201=$AW$1,ROW($C$1:$C$201)),ROW(13:13)),2))</f>
        <v>Canada</v>
      </c>
      <c r="AX15" s="204">
        <f t="shared" si="43"/>
        <v>160</v>
      </c>
      <c r="AY15" s="204">
        <v>13</v>
      </c>
      <c r="AZ15" s="209">
        <f t="shared" si="44"/>
        <v>0</v>
      </c>
      <c r="BA15" s="209">
        <f t="shared" si="45"/>
        <v>0</v>
      </c>
      <c r="BB15" s="204">
        <v>13</v>
      </c>
      <c r="BC15" s="207" t="str">
        <f t="shared" si="46"/>
        <v/>
      </c>
      <c r="BD15" s="202" t="str">
        <f t="shared" si="47"/>
        <v/>
      </c>
      <c r="BE15" s="159" t="str">
        <f t="array" ref="BE15">IF(ISERROR(INDEX($C$1:$D$201,SMALL(IF($C$1:$C$201=$BE$1,ROW($C$1:$C$201)),ROW(13:13)),2)),"",INDEX($C$1:$D$201,SMALL(IF($C$1:$C$201=$BE$1,ROW($C$1:$C$201)),ROW(13:13)),2))</f>
        <v/>
      </c>
      <c r="BF15" s="204" t="str">
        <f t="shared" si="48"/>
        <v/>
      </c>
      <c r="BG15" s="204">
        <v>13</v>
      </c>
      <c r="BH15" s="209">
        <f t="shared" si="49"/>
        <v>0</v>
      </c>
      <c r="BI15" s="209">
        <f t="shared" si="50"/>
        <v>0</v>
      </c>
      <c r="BJ15" s="204">
        <v>13</v>
      </c>
      <c r="BK15" s="207" t="str">
        <f t="shared" si="51"/>
        <v/>
      </c>
      <c r="BL15" s="209"/>
      <c r="BM15" s="209">
        <f>IF(AND('Analysis_2-must not modify'!O845=1,'Analysis_2-must not modify'!P845=1,NOT('Analysis_2-must not modify'!D845=0)),'Analysis_2-must not modify'!G845,"")</f>
        <v>2012</v>
      </c>
      <c r="BN15">
        <v>14</v>
      </c>
      <c r="BO15" t="e">
        <f>INDEX(BM$2:BM$202,MATCH(0,COUNTIF($BO$1:BO14,BM$2:BM$202),0))</f>
        <v>#N/A</v>
      </c>
      <c r="BQ15" s="218">
        <f t="shared" si="0"/>
        <v>105</v>
      </c>
      <c r="BR15" s="136">
        <v>14</v>
      </c>
      <c r="BS15" s="246">
        <f t="shared" si="12"/>
        <v>2012</v>
      </c>
      <c r="BT15" s="245"/>
      <c r="BU15" s="219">
        <f t="shared" si="13"/>
        <v>53</v>
      </c>
      <c r="BV15" s="204">
        <v>14</v>
      </c>
      <c r="BW15" s="218" t="str">
        <f t="shared" si="1"/>
        <v/>
      </c>
      <c r="BX15" t="str">
        <f t="shared" si="2"/>
        <v/>
      </c>
      <c r="BY15" s="204">
        <v>14</v>
      </c>
      <c r="BZ15" s="204">
        <f t="shared" si="3"/>
        <v>2012</v>
      </c>
      <c r="CA15">
        <f t="shared" si="14"/>
        <v>7</v>
      </c>
      <c r="CB15" s="259">
        <f t="shared" si="4"/>
        <v>2011</v>
      </c>
      <c r="CC15" s="259">
        <f t="shared" si="52"/>
        <v>2011</v>
      </c>
      <c r="CD15">
        <v>13</v>
      </c>
      <c r="CE15" s="261">
        <f t="shared" si="15"/>
        <v>2005</v>
      </c>
      <c r="CG15" s="218">
        <f t="shared" si="16"/>
        <v>76</v>
      </c>
      <c r="CH15" s="136">
        <v>14</v>
      </c>
      <c r="CI15" s="136" t="str">
        <f>IF(AND('Analysis_2-must not modify'!P845=1,'Analysis_2-must not modify'!O845=1),'Analysis_2-must not modify'!I845,"")</f>
        <v>Highlands</v>
      </c>
      <c r="CK15" s="219">
        <f t="shared" si="17"/>
        <v>125</v>
      </c>
      <c r="CL15" s="204">
        <v>14</v>
      </c>
      <c r="CM15" s="218" t="str">
        <f t="shared" si="18"/>
        <v/>
      </c>
      <c r="CN15" t="str">
        <f t="shared" si="19"/>
        <v/>
      </c>
      <c r="CO15" s="204">
        <v>14</v>
      </c>
      <c r="CP15" s="204" t="str">
        <f t="shared" si="5"/>
        <v/>
      </c>
      <c r="CQ15">
        <f t="shared" si="53"/>
        <v>8</v>
      </c>
      <c r="CR15" s="259" t="str">
        <f t="shared" si="6"/>
        <v/>
      </c>
      <c r="CS15" s="259">
        <f t="shared" si="20"/>
        <v>0</v>
      </c>
      <c r="CT15" s="259"/>
      <c r="CU15">
        <v>13</v>
      </c>
      <c r="CV15" s="261" t="str">
        <f t="shared" si="21"/>
        <v/>
      </c>
    </row>
    <row r="16" spans="1:100" customFormat="1">
      <c r="A16" s="218">
        <f t="shared" si="7"/>
        <v>3</v>
      </c>
      <c r="B16" s="136">
        <v>15</v>
      </c>
      <c r="C16" s="211" t="str">
        <f>'Analysis_2-must not modify'!F846</f>
        <v>North_America</v>
      </c>
      <c r="D16" s="211" t="str">
        <f>'Analysis_2-must not modify'!D846</f>
        <v>USA</v>
      </c>
      <c r="E16" s="245" t="s">
        <v>320</v>
      </c>
      <c r="F16" s="219">
        <f t="shared" si="8"/>
        <v>156</v>
      </c>
      <c r="G16" s="204">
        <v>15</v>
      </c>
      <c r="H16" s="218">
        <f t="shared" si="9"/>
        <v>0</v>
      </c>
      <c r="I16">
        <f t="shared" si="10"/>
        <v>0</v>
      </c>
      <c r="J16" s="204">
        <v>15</v>
      </c>
      <c r="K16" s="221" t="str">
        <f t="shared" si="11"/>
        <v>Italy</v>
      </c>
      <c r="P16" s="202">
        <f t="shared" si="22"/>
        <v>26</v>
      </c>
      <c r="Q16" s="208" t="str">
        <f t="array" ref="Q16">IF(ISERROR(INDEX($C$1:$D$201,SMALL(IF($C$1:$C$201=$Q$1,ROW($C$1:$C$201)),ROW(14:14)),2)),"",INDEX($C$1:$D$201,SMALL(IF($C$1:$C$201=$Q$1,ROW($C$1:$C$201)),ROW(14:14)),2))</f>
        <v>France</v>
      </c>
      <c r="R16" s="204">
        <f t="shared" si="23"/>
        <v>175</v>
      </c>
      <c r="S16" s="204">
        <v>14</v>
      </c>
      <c r="T16" s="209">
        <f t="shared" si="24"/>
        <v>0</v>
      </c>
      <c r="U16" s="209">
        <f t="shared" si="25"/>
        <v>0</v>
      </c>
      <c r="V16" s="204">
        <v>14</v>
      </c>
      <c r="W16" s="207" t="str">
        <f t="shared" si="26"/>
        <v/>
      </c>
      <c r="X16" s="202" t="str">
        <f t="shared" si="27"/>
        <v/>
      </c>
      <c r="Y16" s="210" t="str">
        <f t="array" ref="Y16">IF(ISERROR(INDEX($C$1:$D$201,SMALL(IF($C$1:$C$201=$Y$1,ROW($C$1:$C$201)),ROW(14:14)),2)),"",INDEX($C$1:$D$201,SMALL(IF($C$1:$C$201=$Y$1,ROW($C$1:$C$201)),ROW(14:14)),2))</f>
        <v/>
      </c>
      <c r="Z16" s="204" t="str">
        <f t="shared" si="28"/>
        <v/>
      </c>
      <c r="AA16" s="204">
        <v>14</v>
      </c>
      <c r="AB16" s="209">
        <f t="shared" si="29"/>
        <v>0</v>
      </c>
      <c r="AC16" s="209">
        <f t="shared" si="30"/>
        <v>0</v>
      </c>
      <c r="AD16" s="204">
        <v>14</v>
      </c>
      <c r="AE16" s="207" t="str">
        <f t="shared" si="31"/>
        <v/>
      </c>
      <c r="AF16" s="202">
        <f t="shared" si="32"/>
        <v>18</v>
      </c>
      <c r="AG16" s="210" t="str">
        <f t="array" ref="AG16">IF(ISERROR(INDEX($C$1:$D$201,SMALL(IF($C$1:$C$201=$AG$1,ROW($C$1:$C$201)),ROW(14:14)),2)),"",INDEX($C$1:$D$201,SMALL(IF($C$1:$C$201=$AG$1,ROW($C$1:$C$201)),ROW(14:14)),2))</f>
        <v>Australia</v>
      </c>
      <c r="AH16" s="204">
        <f t="shared" si="33"/>
        <v>183</v>
      </c>
      <c r="AI16" s="204">
        <v>14</v>
      </c>
      <c r="AJ16" s="209">
        <f t="shared" si="34"/>
        <v>0</v>
      </c>
      <c r="AK16" s="209">
        <f t="shared" si="35"/>
        <v>0</v>
      </c>
      <c r="AL16" s="204">
        <v>14</v>
      </c>
      <c r="AM16" s="207" t="str">
        <f t="shared" si="36"/>
        <v/>
      </c>
      <c r="AN16" s="202">
        <f t="shared" si="37"/>
        <v>12</v>
      </c>
      <c r="AO16" s="208" t="str">
        <f t="array" ref="AO16">IF(ISERROR(INDEX($C$1:$D$201,SMALL(IF($C$1:$C$201=$AO$1,ROW($C$1:$C$201)),ROW(14:14)),2)),"",INDEX($C$1:$D$201,SMALL(IF($C$1:$C$201=$AO$1,ROW($C$1:$C$201)),ROW(14:14)),2))</f>
        <v>Argentina</v>
      </c>
      <c r="AP16" s="204">
        <f t="shared" si="38"/>
        <v>189</v>
      </c>
      <c r="AQ16" s="204">
        <v>14</v>
      </c>
      <c r="AR16" s="209">
        <f t="shared" si="39"/>
        <v>0</v>
      </c>
      <c r="AS16" s="209">
        <f t="shared" si="40"/>
        <v>0</v>
      </c>
      <c r="AT16" s="204">
        <v>14</v>
      </c>
      <c r="AU16" s="207" t="str">
        <f t="shared" si="41"/>
        <v/>
      </c>
      <c r="AV16" s="202">
        <f t="shared" si="42"/>
        <v>41</v>
      </c>
      <c r="AW16" s="159" t="str">
        <f t="array" ref="AW16">IF(ISERROR(INDEX($C$1:$D$201,SMALL(IF($C$1:$C$201=$AW$1,ROW($C$1:$C$201)),ROW(14:14)),2)),"",INDEX($C$1:$D$201,SMALL(IF($C$1:$C$201=$AW$1,ROW($C$1:$C$201)),ROW(14:14)),2))</f>
        <v>Canada</v>
      </c>
      <c r="AX16" s="204">
        <f t="shared" si="43"/>
        <v>160</v>
      </c>
      <c r="AY16" s="204">
        <v>14</v>
      </c>
      <c r="AZ16" s="209">
        <f t="shared" si="44"/>
        <v>0</v>
      </c>
      <c r="BA16" s="209">
        <f t="shared" si="45"/>
        <v>0</v>
      </c>
      <c r="BB16" s="204">
        <v>14</v>
      </c>
      <c r="BC16" s="207" t="str">
        <f t="shared" si="46"/>
        <v/>
      </c>
      <c r="BD16" s="202" t="str">
        <f t="shared" si="47"/>
        <v/>
      </c>
      <c r="BE16" s="159" t="str">
        <f t="array" ref="BE16">IF(ISERROR(INDEX($C$1:$D$201,SMALL(IF($C$1:$C$201=$BE$1,ROW($C$1:$C$201)),ROW(14:14)),2)),"",INDEX($C$1:$D$201,SMALL(IF($C$1:$C$201=$BE$1,ROW($C$1:$C$201)),ROW(14:14)),2))</f>
        <v/>
      </c>
      <c r="BF16" s="204" t="str">
        <f t="shared" si="48"/>
        <v/>
      </c>
      <c r="BG16" s="204">
        <v>14</v>
      </c>
      <c r="BH16" s="209">
        <f t="shared" si="49"/>
        <v>0</v>
      </c>
      <c r="BI16" s="209">
        <f t="shared" si="50"/>
        <v>0</v>
      </c>
      <c r="BJ16" s="204">
        <v>14</v>
      </c>
      <c r="BK16" s="207" t="str">
        <f t="shared" si="51"/>
        <v/>
      </c>
      <c r="BL16" s="209"/>
      <c r="BM16" s="209">
        <f>IF(AND('Analysis_2-must not modify'!O846=1,'Analysis_2-must not modify'!P846=1,NOT('Analysis_2-must not modify'!D846=0)),'Analysis_2-must not modify'!G846,"")</f>
        <v>2005</v>
      </c>
      <c r="BN16">
        <v>15</v>
      </c>
      <c r="BO16" t="e">
        <f>INDEX(BM$2:BM$202,MATCH(0,COUNTIF($BO$1:BO15,BM$2:BM$202),0))</f>
        <v>#N/A</v>
      </c>
      <c r="BQ16" s="218">
        <f t="shared" si="0"/>
        <v>147</v>
      </c>
      <c r="BR16" s="136">
        <v>15</v>
      </c>
      <c r="BS16" s="246">
        <f t="shared" si="12"/>
        <v>2005</v>
      </c>
      <c r="BT16" s="245"/>
      <c r="BU16" s="219">
        <f t="shared" si="13"/>
        <v>11</v>
      </c>
      <c r="BV16" s="204">
        <v>15</v>
      </c>
      <c r="BW16" s="218" t="str">
        <f t="shared" si="1"/>
        <v/>
      </c>
      <c r="BX16" t="str">
        <f t="shared" si="2"/>
        <v/>
      </c>
      <c r="BY16" s="204">
        <v>15</v>
      </c>
      <c r="BZ16" s="204">
        <f t="shared" si="3"/>
        <v>2013</v>
      </c>
      <c r="CA16">
        <f t="shared" si="14"/>
        <v>6</v>
      </c>
      <c r="CB16" s="259">
        <f t="shared" si="4"/>
        <v>2012</v>
      </c>
      <c r="CC16" s="259">
        <f t="shared" si="52"/>
        <v>2012</v>
      </c>
      <c r="CD16">
        <v>14</v>
      </c>
      <c r="CE16" s="261">
        <f t="shared" si="15"/>
        <v>2004</v>
      </c>
      <c r="CG16" s="218">
        <f t="shared" si="16"/>
        <v>117</v>
      </c>
      <c r="CH16" s="136">
        <v>15</v>
      </c>
      <c r="CI16" s="136" t="str">
        <f>IF(AND('Analysis_2-must not modify'!P846=1,'Analysis_2-must not modify'!O846=1),'Analysis_2-must not modify'!I846,"")</f>
        <v>Continental</v>
      </c>
      <c r="CK16" s="219">
        <f t="shared" si="17"/>
        <v>84</v>
      </c>
      <c r="CL16" s="204">
        <v>15</v>
      </c>
      <c r="CM16" s="218" t="str">
        <f t="shared" si="18"/>
        <v/>
      </c>
      <c r="CN16" t="str">
        <f t="shared" si="19"/>
        <v/>
      </c>
      <c r="CO16" s="204">
        <v>15</v>
      </c>
      <c r="CP16" s="204" t="str">
        <f t="shared" si="5"/>
        <v/>
      </c>
      <c r="CQ16">
        <f t="shared" si="53"/>
        <v>8</v>
      </c>
      <c r="CR16" s="259" t="str">
        <f t="shared" si="6"/>
        <v/>
      </c>
      <c r="CS16" s="259">
        <f t="shared" si="20"/>
        <v>0</v>
      </c>
      <c r="CT16" s="259"/>
      <c r="CU16">
        <v>14</v>
      </c>
      <c r="CV16" s="261" t="str">
        <f t="shared" si="21"/>
        <v/>
      </c>
    </row>
    <row r="17" spans="1:100" customFormat="1">
      <c r="A17" s="218">
        <f t="shared" si="7"/>
        <v>3</v>
      </c>
      <c r="B17" s="136">
        <v>16</v>
      </c>
      <c r="C17" s="211" t="str">
        <f>'Analysis_2-must not modify'!F847</f>
        <v>North_America</v>
      </c>
      <c r="D17" s="211" t="str">
        <f>'Analysis_2-must not modify'!D847</f>
        <v>USA</v>
      </c>
      <c r="E17" s="245" t="s">
        <v>320</v>
      </c>
      <c r="F17" s="219">
        <f t="shared" si="8"/>
        <v>156</v>
      </c>
      <c r="G17" s="204">
        <v>16</v>
      </c>
      <c r="H17" s="218">
        <f t="shared" si="9"/>
        <v>0</v>
      </c>
      <c r="I17">
        <f t="shared" si="10"/>
        <v>0</v>
      </c>
      <c r="J17" s="204">
        <v>16</v>
      </c>
      <c r="K17" s="221" t="str">
        <f t="shared" si="11"/>
        <v>Japan</v>
      </c>
      <c r="P17" s="202">
        <f t="shared" si="22"/>
        <v>6</v>
      </c>
      <c r="Q17" s="208" t="str">
        <f t="array" ref="Q17">IF(ISERROR(INDEX($C$1:$D$201,SMALL(IF($C$1:$C$201=$Q$1,ROW($C$1:$C$201)),ROW(15:15)),2)),"",INDEX($C$1:$D$201,SMALL(IF($C$1:$C$201=$Q$1,ROW($C$1:$C$201)),ROW(15:15)),2))</f>
        <v>Sweden</v>
      </c>
      <c r="R17" s="204">
        <f t="shared" si="23"/>
        <v>195</v>
      </c>
      <c r="S17" s="204">
        <v>15</v>
      </c>
      <c r="T17" s="209">
        <f t="shared" si="24"/>
        <v>0</v>
      </c>
      <c r="U17" s="209">
        <f t="shared" si="25"/>
        <v>0</v>
      </c>
      <c r="V17" s="204">
        <v>15</v>
      </c>
      <c r="W17" s="207" t="str">
        <f t="shared" si="26"/>
        <v/>
      </c>
      <c r="X17" s="202" t="str">
        <f t="shared" si="27"/>
        <v/>
      </c>
      <c r="Y17" s="210" t="str">
        <f t="array" ref="Y17">IF(ISERROR(INDEX($C$1:$D$201,SMALL(IF($C$1:$C$201=$Y$1,ROW($C$1:$C$201)),ROW(15:15)),2)),"",INDEX($C$1:$D$201,SMALL(IF($C$1:$C$201=$Y$1,ROW($C$1:$C$201)),ROW(15:15)),2))</f>
        <v/>
      </c>
      <c r="Z17" s="204" t="str">
        <f t="shared" si="28"/>
        <v/>
      </c>
      <c r="AA17" s="204">
        <v>15</v>
      </c>
      <c r="AB17" s="209">
        <f t="shared" si="29"/>
        <v>0</v>
      </c>
      <c r="AC17" s="209">
        <f t="shared" si="30"/>
        <v>0</v>
      </c>
      <c r="AD17" s="204">
        <v>15</v>
      </c>
      <c r="AE17" s="207" t="str">
        <f t="shared" si="31"/>
        <v/>
      </c>
      <c r="AF17" s="202">
        <f t="shared" si="32"/>
        <v>18</v>
      </c>
      <c r="AG17" s="210" t="str">
        <f t="array" ref="AG17">IF(ISERROR(INDEX($C$1:$D$201,SMALL(IF($C$1:$C$201=$AG$1,ROW($C$1:$C$201)),ROW(15:15)),2)),"",INDEX($C$1:$D$201,SMALL(IF($C$1:$C$201=$AG$1,ROW($C$1:$C$201)),ROW(15:15)),2))</f>
        <v>Australia</v>
      </c>
      <c r="AH17" s="204">
        <f t="shared" si="33"/>
        <v>183</v>
      </c>
      <c r="AI17" s="204">
        <v>15</v>
      </c>
      <c r="AJ17" s="209">
        <f t="shared" si="34"/>
        <v>0</v>
      </c>
      <c r="AK17" s="209">
        <f t="shared" si="35"/>
        <v>0</v>
      </c>
      <c r="AL17" s="204">
        <v>15</v>
      </c>
      <c r="AM17" s="207" t="str">
        <f t="shared" si="36"/>
        <v/>
      </c>
      <c r="AN17" s="202">
        <f t="shared" si="37"/>
        <v>12</v>
      </c>
      <c r="AO17" s="208" t="str">
        <f t="array" ref="AO17">IF(ISERROR(INDEX($C$1:$D$201,SMALL(IF($C$1:$C$201=$AO$1,ROW($C$1:$C$201)),ROW(15:15)),2)),"",INDEX($C$1:$D$201,SMALL(IF($C$1:$C$201=$AO$1,ROW($C$1:$C$201)),ROW(15:15)),2))</f>
        <v>Argentina</v>
      </c>
      <c r="AP17" s="204">
        <f t="shared" si="38"/>
        <v>189</v>
      </c>
      <c r="AQ17" s="204">
        <v>15</v>
      </c>
      <c r="AR17" s="209">
        <f t="shared" si="39"/>
        <v>0</v>
      </c>
      <c r="AS17" s="209">
        <f t="shared" si="40"/>
        <v>0</v>
      </c>
      <c r="AT17" s="204">
        <v>15</v>
      </c>
      <c r="AU17" s="207" t="str">
        <f t="shared" si="41"/>
        <v/>
      </c>
      <c r="AV17" s="202">
        <f t="shared" si="42"/>
        <v>41</v>
      </c>
      <c r="AW17" s="159" t="str">
        <f t="array" ref="AW17">IF(ISERROR(INDEX($C$1:$D$201,SMALL(IF($C$1:$C$201=$AW$1,ROW($C$1:$C$201)),ROW(15:15)),2)),"",INDEX($C$1:$D$201,SMALL(IF($C$1:$C$201=$AW$1,ROW($C$1:$C$201)),ROW(15:15)),2))</f>
        <v>Canada</v>
      </c>
      <c r="AX17" s="204">
        <f t="shared" si="43"/>
        <v>160</v>
      </c>
      <c r="AY17" s="204">
        <v>15</v>
      </c>
      <c r="AZ17" s="209">
        <f t="shared" si="44"/>
        <v>0</v>
      </c>
      <c r="BA17" s="209">
        <f t="shared" si="45"/>
        <v>0</v>
      </c>
      <c r="BB17" s="204">
        <v>15</v>
      </c>
      <c r="BC17" s="207" t="str">
        <f t="shared" si="46"/>
        <v/>
      </c>
      <c r="BD17" s="202" t="str">
        <f t="shared" si="47"/>
        <v/>
      </c>
      <c r="BE17" s="159" t="str">
        <f t="array" ref="BE17">IF(ISERROR(INDEX($C$1:$D$201,SMALL(IF($C$1:$C$201=$BE$1,ROW($C$1:$C$201)),ROW(15:15)),2)),"",INDEX($C$1:$D$201,SMALL(IF($C$1:$C$201=$BE$1,ROW($C$1:$C$201)),ROW(15:15)),2))</f>
        <v/>
      </c>
      <c r="BF17" s="204" t="str">
        <f t="shared" si="48"/>
        <v/>
      </c>
      <c r="BG17" s="204">
        <v>15</v>
      </c>
      <c r="BH17" s="209">
        <f t="shared" si="49"/>
        <v>0</v>
      </c>
      <c r="BI17" s="209">
        <f t="shared" si="50"/>
        <v>0</v>
      </c>
      <c r="BJ17" s="204">
        <v>15</v>
      </c>
      <c r="BK17" s="207" t="str">
        <f t="shared" si="51"/>
        <v/>
      </c>
      <c r="BL17" s="209"/>
      <c r="BM17" s="209">
        <f>IF(AND('Analysis_2-must not modify'!O847=1,'Analysis_2-must not modify'!P847=1,NOT('Analysis_2-must not modify'!D847=0)),'Analysis_2-must not modify'!G847,"")</f>
        <v>2006</v>
      </c>
      <c r="BN17">
        <v>16</v>
      </c>
      <c r="BO17" t="e">
        <f>INDEX(BM$2:BM$202,MATCH(0,COUNTIF($BO$1:BO16,BM$2:BM$202),0))</f>
        <v>#N/A</v>
      </c>
      <c r="BQ17" s="218">
        <f t="shared" si="0"/>
        <v>144</v>
      </c>
      <c r="BR17" s="136">
        <v>16</v>
      </c>
      <c r="BS17" s="246">
        <f t="shared" si="12"/>
        <v>2006</v>
      </c>
      <c r="BT17" s="245"/>
      <c r="BU17" s="219">
        <f t="shared" si="13"/>
        <v>14</v>
      </c>
      <c r="BV17" s="204">
        <v>16</v>
      </c>
      <c r="BW17" s="218" t="str">
        <f t="shared" si="1"/>
        <v/>
      </c>
      <c r="BX17" t="str">
        <f t="shared" si="2"/>
        <v/>
      </c>
      <c r="BY17" s="204">
        <v>16</v>
      </c>
      <c r="BZ17" s="204">
        <f t="shared" si="3"/>
        <v>2014</v>
      </c>
      <c r="CA17">
        <f t="shared" si="14"/>
        <v>5</v>
      </c>
      <c r="CB17" s="259">
        <f t="shared" si="4"/>
        <v>2013</v>
      </c>
      <c r="CC17" s="259">
        <f t="shared" si="52"/>
        <v>2013</v>
      </c>
      <c r="CD17">
        <v>15</v>
      </c>
      <c r="CE17" s="261">
        <f t="shared" si="15"/>
        <v>2003</v>
      </c>
      <c r="CG17" s="218">
        <f t="shared" si="16"/>
        <v>117</v>
      </c>
      <c r="CH17" s="136">
        <v>16</v>
      </c>
      <c r="CI17" s="136" t="str">
        <f>IF(AND('Analysis_2-must not modify'!P847=1,'Analysis_2-must not modify'!O847=1),'Analysis_2-must not modify'!I847,"")</f>
        <v>Continental</v>
      </c>
      <c r="CK17" s="219">
        <f t="shared" si="17"/>
        <v>84</v>
      </c>
      <c r="CL17" s="204">
        <v>16</v>
      </c>
      <c r="CM17" s="218" t="str">
        <f t="shared" si="18"/>
        <v/>
      </c>
      <c r="CN17" t="str">
        <f t="shared" si="19"/>
        <v/>
      </c>
      <c r="CO17" s="204">
        <v>16</v>
      </c>
      <c r="CP17" s="204" t="str">
        <f t="shared" si="5"/>
        <v/>
      </c>
      <c r="CQ17">
        <f t="shared" si="53"/>
        <v>8</v>
      </c>
      <c r="CR17" s="259" t="str">
        <f t="shared" si="6"/>
        <v/>
      </c>
      <c r="CS17" s="259">
        <f t="shared" si="20"/>
        <v>0</v>
      </c>
      <c r="CT17" s="259"/>
      <c r="CU17">
        <v>15</v>
      </c>
      <c r="CV17" s="261" t="str">
        <f t="shared" si="21"/>
        <v/>
      </c>
    </row>
    <row r="18" spans="1:100" customFormat="1">
      <c r="A18" s="218">
        <f t="shared" si="7"/>
        <v>3</v>
      </c>
      <c r="B18" s="136">
        <v>17</v>
      </c>
      <c r="C18" s="211" t="str">
        <f>'Analysis_2-must not modify'!F848</f>
        <v>North_America</v>
      </c>
      <c r="D18" s="211" t="str">
        <f>'Analysis_2-must not modify'!D848</f>
        <v>USA</v>
      </c>
      <c r="E18" s="245" t="s">
        <v>320</v>
      </c>
      <c r="F18" s="219">
        <f t="shared" si="8"/>
        <v>156</v>
      </c>
      <c r="G18" s="204">
        <v>17</v>
      </c>
      <c r="H18" s="218">
        <f t="shared" si="9"/>
        <v>0</v>
      </c>
      <c r="I18">
        <f t="shared" si="10"/>
        <v>0</v>
      </c>
      <c r="J18" s="204">
        <v>17</v>
      </c>
      <c r="K18" s="221" t="str">
        <f t="shared" si="11"/>
        <v>Jordan</v>
      </c>
      <c r="P18" s="202">
        <f t="shared" si="22"/>
        <v>6</v>
      </c>
      <c r="Q18" s="208" t="str">
        <f t="array" ref="Q18">IF(ISERROR(INDEX($C$1:$D$201,SMALL(IF($C$1:$C$201=$Q$1,ROW($C$1:$C$201)),ROW(16:16)),2)),"",INDEX($C$1:$D$201,SMALL(IF($C$1:$C$201=$Q$1,ROW($C$1:$C$201)),ROW(16:16)),2))</f>
        <v>Sweden</v>
      </c>
      <c r="R18" s="204">
        <f t="shared" si="23"/>
        <v>195</v>
      </c>
      <c r="S18" s="204">
        <v>16</v>
      </c>
      <c r="T18" s="209">
        <f t="shared" si="24"/>
        <v>7</v>
      </c>
      <c r="U18" s="209" t="str">
        <f t="shared" si="25"/>
        <v>Poland</v>
      </c>
      <c r="V18" s="204">
        <v>16</v>
      </c>
      <c r="W18" s="207" t="str">
        <f t="shared" si="26"/>
        <v/>
      </c>
      <c r="X18" s="202" t="str">
        <f t="shared" si="27"/>
        <v/>
      </c>
      <c r="Y18" s="210" t="str">
        <f t="array" ref="Y18">IF(ISERROR(INDEX($C$1:$D$201,SMALL(IF($C$1:$C$201=$Y$1,ROW($C$1:$C$201)),ROW(16:16)),2)),"",INDEX($C$1:$D$201,SMALL(IF($C$1:$C$201=$Y$1,ROW($C$1:$C$201)),ROW(16:16)),2))</f>
        <v/>
      </c>
      <c r="Z18" s="204" t="str">
        <f t="shared" si="28"/>
        <v/>
      </c>
      <c r="AA18" s="204">
        <v>16</v>
      </c>
      <c r="AB18" s="209">
        <f t="shared" si="29"/>
        <v>0</v>
      </c>
      <c r="AC18" s="209">
        <f t="shared" si="30"/>
        <v>0</v>
      </c>
      <c r="AD18" s="204">
        <v>16</v>
      </c>
      <c r="AE18" s="207" t="str">
        <f t="shared" si="31"/>
        <v/>
      </c>
      <c r="AF18" s="202">
        <f t="shared" si="32"/>
        <v>18</v>
      </c>
      <c r="AG18" s="210" t="str">
        <f t="array" ref="AG18">IF(ISERROR(INDEX($C$1:$D$201,SMALL(IF($C$1:$C$201=$AG$1,ROW($C$1:$C$201)),ROW(16:16)),2)),"",INDEX($C$1:$D$201,SMALL(IF($C$1:$C$201=$AG$1,ROW($C$1:$C$201)),ROW(16:16)),2))</f>
        <v>Australia</v>
      </c>
      <c r="AH18" s="204">
        <f t="shared" si="33"/>
        <v>183</v>
      </c>
      <c r="AI18" s="204">
        <v>16</v>
      </c>
      <c r="AJ18" s="209">
        <f t="shared" si="34"/>
        <v>3</v>
      </c>
      <c r="AK18" s="209" t="str">
        <f t="shared" si="35"/>
        <v>Indonesia</v>
      </c>
      <c r="AL18" s="204">
        <v>16</v>
      </c>
      <c r="AM18" s="207" t="str">
        <f t="shared" si="36"/>
        <v/>
      </c>
      <c r="AN18" s="202">
        <f t="shared" si="37"/>
        <v>12</v>
      </c>
      <c r="AO18" s="208" t="str">
        <f t="array" ref="AO18">IF(ISERROR(INDEX($C$1:$D$201,SMALL(IF($C$1:$C$201=$AO$1,ROW($C$1:$C$201)),ROW(16:16)),2)),"",INDEX($C$1:$D$201,SMALL(IF($C$1:$C$201=$AO$1,ROW($C$1:$C$201)),ROW(16:16)),2))</f>
        <v>Argentina</v>
      </c>
      <c r="AP18" s="204">
        <f t="shared" si="38"/>
        <v>189</v>
      </c>
      <c r="AQ18" s="204">
        <v>16</v>
      </c>
      <c r="AR18" s="209">
        <f t="shared" si="39"/>
        <v>0</v>
      </c>
      <c r="AS18" s="209">
        <f t="shared" si="40"/>
        <v>0</v>
      </c>
      <c r="AT18" s="204">
        <v>16</v>
      </c>
      <c r="AU18" s="207" t="str">
        <f t="shared" si="41"/>
        <v/>
      </c>
      <c r="AV18" s="202">
        <f t="shared" si="42"/>
        <v>41</v>
      </c>
      <c r="AW18" s="159" t="str">
        <f t="array" ref="AW18">IF(ISERROR(INDEX($C$1:$D$201,SMALL(IF($C$1:$C$201=$AW$1,ROW($C$1:$C$201)),ROW(16:16)),2)),"",INDEX($C$1:$D$201,SMALL(IF($C$1:$C$201=$AW$1,ROW($C$1:$C$201)),ROW(16:16)),2))</f>
        <v>Canada</v>
      </c>
      <c r="AX18" s="204">
        <f t="shared" si="43"/>
        <v>160</v>
      </c>
      <c r="AY18" s="204">
        <v>16</v>
      </c>
      <c r="AZ18" s="209">
        <f t="shared" si="44"/>
        <v>0</v>
      </c>
      <c r="BA18" s="209">
        <f t="shared" si="45"/>
        <v>0</v>
      </c>
      <c r="BB18" s="204">
        <v>16</v>
      </c>
      <c r="BC18" s="207" t="str">
        <f t="shared" si="46"/>
        <v/>
      </c>
      <c r="BD18" s="202" t="str">
        <f t="shared" si="47"/>
        <v/>
      </c>
      <c r="BE18" s="159" t="str">
        <f t="array" ref="BE18">IF(ISERROR(INDEX($C$1:$D$201,SMALL(IF($C$1:$C$201=$BE$1,ROW($C$1:$C$201)),ROW(16:16)),2)),"",INDEX($C$1:$D$201,SMALL(IF($C$1:$C$201=$BE$1,ROW($C$1:$C$201)),ROW(16:16)),2))</f>
        <v/>
      </c>
      <c r="BF18" s="204" t="str">
        <f t="shared" si="48"/>
        <v/>
      </c>
      <c r="BG18" s="204">
        <v>16</v>
      </c>
      <c r="BH18" s="209">
        <f t="shared" si="49"/>
        <v>0</v>
      </c>
      <c r="BI18" s="209">
        <f t="shared" si="50"/>
        <v>0</v>
      </c>
      <c r="BJ18" s="204">
        <v>16</v>
      </c>
      <c r="BK18" s="207" t="str">
        <f t="shared" si="51"/>
        <v/>
      </c>
      <c r="BL18" s="209"/>
      <c r="BM18" s="209">
        <f>IF(AND('Analysis_2-must not modify'!O848=1,'Analysis_2-must not modify'!P848=1,NOT('Analysis_2-must not modify'!D848=0)),'Analysis_2-must not modify'!G848,"")</f>
        <v>2007</v>
      </c>
      <c r="BN18">
        <v>17</v>
      </c>
      <c r="BO18" t="e">
        <f>INDEX(BM$2:BM$202,MATCH(0,COUNTIF($BO$1:BO17,BM$2:BM$202),0))</f>
        <v>#N/A</v>
      </c>
      <c r="BQ18" s="218">
        <f t="shared" si="0"/>
        <v>140</v>
      </c>
      <c r="BR18" s="136">
        <v>17</v>
      </c>
      <c r="BS18" s="246">
        <f t="shared" si="12"/>
        <v>2007</v>
      </c>
      <c r="BT18" s="245"/>
      <c r="BU18" s="219">
        <f t="shared" si="13"/>
        <v>18</v>
      </c>
      <c r="BV18" s="204">
        <v>17</v>
      </c>
      <c r="BW18" s="218" t="str">
        <f t="shared" si="1"/>
        <v/>
      </c>
      <c r="BX18" t="str">
        <f t="shared" si="2"/>
        <v/>
      </c>
      <c r="BY18" s="204">
        <v>17</v>
      </c>
      <c r="BZ18" s="204">
        <f t="shared" si="3"/>
        <v>2015</v>
      </c>
      <c r="CA18">
        <f t="shared" si="14"/>
        <v>4</v>
      </c>
      <c r="CB18" s="259">
        <f t="shared" si="4"/>
        <v>2014</v>
      </c>
      <c r="CC18" s="259">
        <f t="shared" si="52"/>
        <v>2014</v>
      </c>
      <c r="CD18">
        <v>16</v>
      </c>
      <c r="CE18" s="261">
        <f t="shared" si="15"/>
        <v>2002</v>
      </c>
      <c r="CG18" s="218">
        <f t="shared" si="16"/>
        <v>117</v>
      </c>
      <c r="CH18" s="136">
        <v>17</v>
      </c>
      <c r="CI18" s="136" t="str">
        <f>IF(AND('Analysis_2-must not modify'!P848=1,'Analysis_2-must not modify'!O848=1),'Analysis_2-must not modify'!I848,"")</f>
        <v>Continental</v>
      </c>
      <c r="CK18" s="219">
        <f t="shared" si="17"/>
        <v>84</v>
      </c>
      <c r="CL18" s="204">
        <v>17</v>
      </c>
      <c r="CM18" s="218" t="str">
        <f t="shared" si="18"/>
        <v/>
      </c>
      <c r="CN18" t="str">
        <f t="shared" si="19"/>
        <v/>
      </c>
      <c r="CO18" s="204">
        <v>17</v>
      </c>
      <c r="CP18" s="204" t="str">
        <f t="shared" si="5"/>
        <v/>
      </c>
      <c r="CQ18">
        <f t="shared" si="53"/>
        <v>8</v>
      </c>
      <c r="CR18" s="259" t="str">
        <f t="shared" si="6"/>
        <v/>
      </c>
      <c r="CS18" s="259">
        <f t="shared" si="20"/>
        <v>0</v>
      </c>
      <c r="CT18" s="259"/>
      <c r="CU18">
        <v>16</v>
      </c>
      <c r="CV18" s="261" t="str">
        <f t="shared" si="21"/>
        <v/>
      </c>
    </row>
    <row r="19" spans="1:100" customFormat="1">
      <c r="A19" s="218">
        <f t="shared" si="7"/>
        <v>3</v>
      </c>
      <c r="B19" s="136">
        <v>18</v>
      </c>
      <c r="C19" s="211" t="str">
        <f>'Analysis_2-must not modify'!F849</f>
        <v>North_America</v>
      </c>
      <c r="D19" s="211" t="str">
        <f>'Analysis_2-must not modify'!D849</f>
        <v>USA</v>
      </c>
      <c r="E19" s="245" t="s">
        <v>320</v>
      </c>
      <c r="F19" s="219">
        <f t="shared" si="8"/>
        <v>156</v>
      </c>
      <c r="G19" s="204">
        <v>18</v>
      </c>
      <c r="H19" s="218">
        <f t="shared" si="9"/>
        <v>0</v>
      </c>
      <c r="I19">
        <f t="shared" si="10"/>
        <v>0</v>
      </c>
      <c r="J19" s="204">
        <v>18</v>
      </c>
      <c r="K19" s="221" t="str">
        <f t="shared" si="11"/>
        <v>Mexico</v>
      </c>
      <c r="P19" s="202">
        <f t="shared" si="22"/>
        <v>6</v>
      </c>
      <c r="Q19" s="208" t="str">
        <f t="array" ref="Q19">IF(ISERROR(INDEX($C$1:$D$201,SMALL(IF($C$1:$C$201=$Q$1,ROW($C$1:$C$201)),ROW(17:17)),2)),"",INDEX($C$1:$D$201,SMALL(IF($C$1:$C$201=$Q$1,ROW($C$1:$C$201)),ROW(17:17)),2))</f>
        <v>Sweden</v>
      </c>
      <c r="R19" s="204">
        <f t="shared" si="23"/>
        <v>195</v>
      </c>
      <c r="S19" s="204">
        <v>17</v>
      </c>
      <c r="T19" s="209">
        <f t="shared" si="24"/>
        <v>6</v>
      </c>
      <c r="U19" s="209" t="str">
        <f t="shared" si="25"/>
        <v>Norway</v>
      </c>
      <c r="V19" s="204">
        <v>17</v>
      </c>
      <c r="W19" s="207" t="str">
        <f t="shared" si="26"/>
        <v/>
      </c>
      <c r="X19" s="202" t="str">
        <f t="shared" si="27"/>
        <v/>
      </c>
      <c r="Y19" s="210" t="str">
        <f t="array" ref="Y19">IF(ISERROR(INDEX($C$1:$D$201,SMALL(IF($C$1:$C$201=$Y$1,ROW($C$1:$C$201)),ROW(17:17)),2)),"",INDEX($C$1:$D$201,SMALL(IF($C$1:$C$201=$Y$1,ROW($C$1:$C$201)),ROW(17:17)),2))</f>
        <v/>
      </c>
      <c r="Z19" s="204" t="str">
        <f t="shared" si="28"/>
        <v/>
      </c>
      <c r="AA19" s="204">
        <v>17</v>
      </c>
      <c r="AB19" s="209">
        <f t="shared" si="29"/>
        <v>0</v>
      </c>
      <c r="AC19" s="209">
        <f t="shared" si="30"/>
        <v>0</v>
      </c>
      <c r="AD19" s="204">
        <v>17</v>
      </c>
      <c r="AE19" s="207" t="str">
        <f t="shared" si="31"/>
        <v/>
      </c>
      <c r="AF19" s="202">
        <f t="shared" si="32"/>
        <v>18</v>
      </c>
      <c r="AG19" s="210" t="str">
        <f t="array" ref="AG19">IF(ISERROR(INDEX($C$1:$D$201,SMALL(IF($C$1:$C$201=$AG$1,ROW($C$1:$C$201)),ROW(17:17)),2)),"",INDEX($C$1:$D$201,SMALL(IF($C$1:$C$201=$AG$1,ROW($C$1:$C$201)),ROW(17:17)),2))</f>
        <v>Australia</v>
      </c>
      <c r="AH19" s="204">
        <f t="shared" si="33"/>
        <v>183</v>
      </c>
      <c r="AI19" s="204">
        <v>17</v>
      </c>
      <c r="AJ19" s="209">
        <f t="shared" si="34"/>
        <v>2</v>
      </c>
      <c r="AK19" s="209" t="str">
        <f t="shared" si="35"/>
        <v>China</v>
      </c>
      <c r="AL19" s="204">
        <v>17</v>
      </c>
      <c r="AM19" s="207" t="str">
        <f t="shared" si="36"/>
        <v/>
      </c>
      <c r="AN19" s="202">
        <f t="shared" si="37"/>
        <v>12</v>
      </c>
      <c r="AO19" s="208" t="str">
        <f t="array" ref="AO19">IF(ISERROR(INDEX($C$1:$D$201,SMALL(IF($C$1:$C$201=$AO$1,ROW($C$1:$C$201)),ROW(17:17)),2)),"",INDEX($C$1:$D$201,SMALL(IF($C$1:$C$201=$AO$1,ROW($C$1:$C$201)),ROW(17:17)),2))</f>
        <v>Argentina</v>
      </c>
      <c r="AP19" s="204">
        <f t="shared" si="38"/>
        <v>189</v>
      </c>
      <c r="AQ19" s="204">
        <v>17</v>
      </c>
      <c r="AR19" s="209">
        <f t="shared" si="39"/>
        <v>0</v>
      </c>
      <c r="AS19" s="209">
        <f t="shared" si="40"/>
        <v>0</v>
      </c>
      <c r="AT19" s="204">
        <v>17</v>
      </c>
      <c r="AU19" s="207" t="str">
        <f t="shared" si="41"/>
        <v/>
      </c>
      <c r="AV19" s="202">
        <f t="shared" si="42"/>
        <v>41</v>
      </c>
      <c r="AW19" s="159" t="str">
        <f t="array" ref="AW19">IF(ISERROR(INDEX($C$1:$D$201,SMALL(IF($C$1:$C$201=$AW$1,ROW($C$1:$C$201)),ROW(17:17)),2)),"",INDEX($C$1:$D$201,SMALL(IF($C$1:$C$201=$AW$1,ROW($C$1:$C$201)),ROW(17:17)),2))</f>
        <v>Canada</v>
      </c>
      <c r="AX19" s="204">
        <f t="shared" si="43"/>
        <v>160</v>
      </c>
      <c r="AY19" s="204">
        <v>17</v>
      </c>
      <c r="AZ19" s="209">
        <f t="shared" si="44"/>
        <v>0</v>
      </c>
      <c r="BA19" s="209">
        <f t="shared" si="45"/>
        <v>0</v>
      </c>
      <c r="BB19" s="204">
        <v>17</v>
      </c>
      <c r="BC19" s="207" t="str">
        <f t="shared" si="46"/>
        <v/>
      </c>
      <c r="BD19" s="202" t="str">
        <f t="shared" si="47"/>
        <v/>
      </c>
      <c r="BE19" s="159" t="str">
        <f t="array" ref="BE19">IF(ISERROR(INDEX($C$1:$D$201,SMALL(IF($C$1:$C$201=$BE$1,ROW($C$1:$C$201)),ROW(17:17)),2)),"",INDEX($C$1:$D$201,SMALL(IF($C$1:$C$201=$BE$1,ROW($C$1:$C$201)),ROW(17:17)),2))</f>
        <v/>
      </c>
      <c r="BF19" s="204" t="str">
        <f t="shared" si="48"/>
        <v/>
      </c>
      <c r="BG19" s="204">
        <v>17</v>
      </c>
      <c r="BH19" s="209">
        <f t="shared" si="49"/>
        <v>0</v>
      </c>
      <c r="BI19" s="209">
        <f t="shared" si="50"/>
        <v>0</v>
      </c>
      <c r="BJ19" s="204">
        <v>17</v>
      </c>
      <c r="BK19" s="207" t="str">
        <f t="shared" si="51"/>
        <v/>
      </c>
      <c r="BL19" s="209"/>
      <c r="BM19" s="209">
        <f>IF(AND('Analysis_2-must not modify'!O849=1,'Analysis_2-must not modify'!P849=1,NOT('Analysis_2-must not modify'!D849=0)),'Analysis_2-must not modify'!G849,"")</f>
        <v>2008</v>
      </c>
      <c r="BN19">
        <v>18</v>
      </c>
      <c r="BO19" t="e">
        <f>INDEX(BM$2:BM$202,MATCH(0,COUNTIF($BO$1:BO18,BM$2:BM$202),0))</f>
        <v>#N/A</v>
      </c>
      <c r="BQ19" s="218">
        <f t="shared" si="0"/>
        <v>136</v>
      </c>
      <c r="BR19" s="136">
        <v>18</v>
      </c>
      <c r="BS19" s="246">
        <f t="shared" si="12"/>
        <v>2008</v>
      </c>
      <c r="BT19" s="245"/>
      <c r="BU19" s="219">
        <f t="shared" si="13"/>
        <v>22</v>
      </c>
      <c r="BV19" s="204">
        <v>18</v>
      </c>
      <c r="BW19" s="218" t="str">
        <f t="shared" si="1"/>
        <v/>
      </c>
      <c r="BX19" t="str">
        <f t="shared" si="2"/>
        <v/>
      </c>
      <c r="BY19" s="204">
        <v>18</v>
      </c>
      <c r="BZ19" s="204">
        <f t="shared" si="3"/>
        <v>2016</v>
      </c>
      <c r="CA19">
        <f t="shared" si="14"/>
        <v>3</v>
      </c>
      <c r="CB19" s="259">
        <f t="shared" si="4"/>
        <v>2015</v>
      </c>
      <c r="CC19" s="259">
        <f t="shared" si="52"/>
        <v>2015</v>
      </c>
      <c r="CD19">
        <v>17</v>
      </c>
      <c r="CE19" s="261">
        <f t="shared" si="15"/>
        <v>2001</v>
      </c>
      <c r="CG19" s="218">
        <f t="shared" si="16"/>
        <v>117</v>
      </c>
      <c r="CH19" s="136">
        <v>18</v>
      </c>
      <c r="CI19" s="136" t="str">
        <f>IF(AND('Analysis_2-must not modify'!P849=1,'Analysis_2-must not modify'!O849=1),'Analysis_2-must not modify'!I849,"")</f>
        <v>Continental</v>
      </c>
      <c r="CK19" s="219">
        <f t="shared" si="17"/>
        <v>84</v>
      </c>
      <c r="CL19" s="204">
        <v>18</v>
      </c>
      <c r="CM19" s="218" t="str">
        <f t="shared" si="18"/>
        <v/>
      </c>
      <c r="CN19" t="str">
        <f t="shared" si="19"/>
        <v/>
      </c>
      <c r="CO19" s="204">
        <v>18</v>
      </c>
      <c r="CP19" s="204" t="str">
        <f t="shared" si="5"/>
        <v/>
      </c>
      <c r="CQ19">
        <f t="shared" si="53"/>
        <v>8</v>
      </c>
      <c r="CR19" s="259" t="str">
        <f t="shared" si="6"/>
        <v/>
      </c>
      <c r="CS19" s="259">
        <f t="shared" si="20"/>
        <v>0</v>
      </c>
      <c r="CT19" s="259"/>
      <c r="CU19">
        <v>17</v>
      </c>
      <c r="CV19" s="261" t="str">
        <f t="shared" si="21"/>
        <v/>
      </c>
    </row>
    <row r="20" spans="1:100" customFormat="1">
      <c r="A20" s="218">
        <f t="shared" si="7"/>
        <v>3</v>
      </c>
      <c r="B20" s="136">
        <v>19</v>
      </c>
      <c r="C20" s="211" t="str">
        <f>'Analysis_2-must not modify'!F850</f>
        <v>North_America</v>
      </c>
      <c r="D20" s="211" t="str">
        <f>'Analysis_2-must not modify'!D850</f>
        <v>USA</v>
      </c>
      <c r="E20" s="245" t="s">
        <v>320</v>
      </c>
      <c r="F20" s="219">
        <f t="shared" si="8"/>
        <v>156</v>
      </c>
      <c r="G20" s="204">
        <v>19</v>
      </c>
      <c r="H20" s="218">
        <f t="shared" si="9"/>
        <v>0</v>
      </c>
      <c r="I20">
        <f t="shared" si="10"/>
        <v>0</v>
      </c>
      <c r="J20" s="204">
        <v>19</v>
      </c>
      <c r="K20" s="221" t="str">
        <f t="shared" si="11"/>
        <v>New Zealand</v>
      </c>
      <c r="P20" s="202">
        <f t="shared" si="22"/>
        <v>5</v>
      </c>
      <c r="Q20" s="208" t="str">
        <f t="array" ref="Q20">IF(ISERROR(INDEX($C$1:$D$201,SMALL(IF($C$1:$C$201=$Q$1,ROW($C$1:$C$201)),ROW(18:18)),2)),"",INDEX($C$1:$D$201,SMALL(IF($C$1:$C$201=$Q$1,ROW($C$1:$C$201)),ROW(18:18)),2))</f>
        <v>Switzerland</v>
      </c>
      <c r="R20" s="204">
        <f t="shared" si="23"/>
        <v>196</v>
      </c>
      <c r="S20" s="204">
        <v>18</v>
      </c>
      <c r="T20" s="209">
        <f t="shared" si="24"/>
        <v>5</v>
      </c>
      <c r="U20" s="209" t="str">
        <f t="shared" si="25"/>
        <v>Italy</v>
      </c>
      <c r="V20" s="204">
        <v>18</v>
      </c>
      <c r="W20" s="207" t="str">
        <f t="shared" si="26"/>
        <v/>
      </c>
      <c r="X20" s="202" t="str">
        <f t="shared" si="27"/>
        <v/>
      </c>
      <c r="Y20" s="210" t="str">
        <f t="array" ref="Y20">IF(ISERROR(INDEX($C$1:$D$201,SMALL(IF($C$1:$C$201=$Y$1,ROW($C$1:$C$201)),ROW(18:18)),2)),"",INDEX($C$1:$D$201,SMALL(IF($C$1:$C$201=$Y$1,ROW($C$1:$C$201)),ROW(18:18)),2))</f>
        <v/>
      </c>
      <c r="Z20" s="204" t="str">
        <f t="shared" si="28"/>
        <v/>
      </c>
      <c r="AA20" s="204">
        <v>18</v>
      </c>
      <c r="AB20" s="209">
        <f t="shared" si="29"/>
        <v>0</v>
      </c>
      <c r="AC20" s="209">
        <f t="shared" si="30"/>
        <v>0</v>
      </c>
      <c r="AD20" s="204">
        <v>18</v>
      </c>
      <c r="AE20" s="207" t="str">
        <f t="shared" si="31"/>
        <v/>
      </c>
      <c r="AF20" s="202">
        <f t="shared" si="32"/>
        <v>18</v>
      </c>
      <c r="AG20" s="210" t="str">
        <f t="array" ref="AG20">IF(ISERROR(INDEX($C$1:$D$201,SMALL(IF($C$1:$C$201=$AG$1,ROW($C$1:$C$201)),ROW(18:18)),2)),"",INDEX($C$1:$D$201,SMALL(IF($C$1:$C$201=$AG$1,ROW($C$1:$C$201)),ROW(18:18)),2))</f>
        <v>Australia</v>
      </c>
      <c r="AH20" s="204">
        <f t="shared" si="33"/>
        <v>183</v>
      </c>
      <c r="AI20" s="204">
        <v>18</v>
      </c>
      <c r="AJ20" s="209">
        <f t="shared" si="34"/>
        <v>1</v>
      </c>
      <c r="AK20" s="209" t="str">
        <f t="shared" si="35"/>
        <v>Australia</v>
      </c>
      <c r="AL20" s="204">
        <v>18</v>
      </c>
      <c r="AM20" s="207" t="str">
        <f t="shared" si="36"/>
        <v/>
      </c>
      <c r="AN20" s="202">
        <f t="shared" si="37"/>
        <v>3</v>
      </c>
      <c r="AO20" s="208" t="str">
        <f t="array" ref="AO20">IF(ISERROR(INDEX($C$1:$D$201,SMALL(IF($C$1:$C$201=$AO$1,ROW($C$1:$C$201)),ROW(18:18)),2)),"",INDEX($C$1:$D$201,SMALL(IF($C$1:$C$201=$AO$1,ROW($C$1:$C$201)),ROW(18:18)),2))</f>
        <v>Mexico</v>
      </c>
      <c r="AP20" s="204">
        <f t="shared" si="38"/>
        <v>198</v>
      </c>
      <c r="AQ20" s="204">
        <v>18</v>
      </c>
      <c r="AR20" s="209">
        <f t="shared" si="39"/>
        <v>0</v>
      </c>
      <c r="AS20" s="209">
        <f t="shared" si="40"/>
        <v>0</v>
      </c>
      <c r="AT20" s="204">
        <v>18</v>
      </c>
      <c r="AU20" s="207" t="str">
        <f t="shared" si="41"/>
        <v/>
      </c>
      <c r="AV20" s="202">
        <f t="shared" si="42"/>
        <v>41</v>
      </c>
      <c r="AW20" s="159" t="str">
        <f t="array" ref="AW20">IF(ISERROR(INDEX($C$1:$D$201,SMALL(IF($C$1:$C$201=$AW$1,ROW($C$1:$C$201)),ROW(18:18)),2)),"",INDEX($C$1:$D$201,SMALL(IF($C$1:$C$201=$AW$1,ROW($C$1:$C$201)),ROW(18:18)),2))</f>
        <v>Canada</v>
      </c>
      <c r="AX20" s="204">
        <f t="shared" si="43"/>
        <v>160</v>
      </c>
      <c r="AY20" s="204">
        <v>18</v>
      </c>
      <c r="AZ20" s="209">
        <f t="shared" si="44"/>
        <v>0</v>
      </c>
      <c r="BA20" s="209">
        <f t="shared" si="45"/>
        <v>0</v>
      </c>
      <c r="BB20" s="204">
        <v>18</v>
      </c>
      <c r="BC20" s="207" t="str">
        <f t="shared" si="46"/>
        <v/>
      </c>
      <c r="BD20" s="202" t="str">
        <f t="shared" si="47"/>
        <v/>
      </c>
      <c r="BE20" s="159" t="str">
        <f t="array" ref="BE20">IF(ISERROR(INDEX($C$1:$D$201,SMALL(IF($C$1:$C$201=$BE$1,ROW($C$1:$C$201)),ROW(18:18)),2)),"",INDEX($C$1:$D$201,SMALL(IF($C$1:$C$201=$BE$1,ROW($C$1:$C$201)),ROW(18:18)),2))</f>
        <v/>
      </c>
      <c r="BF20" s="204" t="str">
        <f t="shared" si="48"/>
        <v/>
      </c>
      <c r="BG20" s="204">
        <v>18</v>
      </c>
      <c r="BH20" s="209">
        <f t="shared" si="49"/>
        <v>0</v>
      </c>
      <c r="BI20" s="209">
        <f t="shared" si="50"/>
        <v>0</v>
      </c>
      <c r="BJ20" s="204">
        <v>18</v>
      </c>
      <c r="BK20" s="207" t="str">
        <f t="shared" si="51"/>
        <v/>
      </c>
      <c r="BL20" s="209"/>
      <c r="BM20" s="209">
        <f>IF(AND('Analysis_2-must not modify'!O850=1,'Analysis_2-must not modify'!P850=1,NOT('Analysis_2-must not modify'!D850=0)),'Analysis_2-must not modify'!G850,"")</f>
        <v>2009</v>
      </c>
      <c r="BN20">
        <v>19</v>
      </c>
      <c r="BO20" t="e">
        <f>INDEX(BM$2:BM$202,MATCH(0,COUNTIF($BO$1:BO19,BM$2:BM$202),0))</f>
        <v>#N/A</v>
      </c>
      <c r="BQ20" s="218">
        <f t="shared" si="0"/>
        <v>130</v>
      </c>
      <c r="BR20" s="136">
        <v>19</v>
      </c>
      <c r="BS20" s="246">
        <f t="shared" si="12"/>
        <v>2009</v>
      </c>
      <c r="BT20" s="245"/>
      <c r="BU20" s="219">
        <f t="shared" si="13"/>
        <v>28</v>
      </c>
      <c r="BV20" s="204">
        <v>19</v>
      </c>
      <c r="BW20" s="218" t="str">
        <f t="shared" si="1"/>
        <v/>
      </c>
      <c r="BX20" t="str">
        <f t="shared" si="2"/>
        <v/>
      </c>
      <c r="BY20" s="204">
        <v>19</v>
      </c>
      <c r="BZ20" s="204">
        <f t="shared" si="3"/>
        <v>2017</v>
      </c>
      <c r="CA20">
        <f t="shared" si="14"/>
        <v>2</v>
      </c>
      <c r="CB20" s="259">
        <f t="shared" si="4"/>
        <v>2016</v>
      </c>
      <c r="CC20" s="259">
        <f t="shared" si="52"/>
        <v>2016</v>
      </c>
      <c r="CD20">
        <v>18</v>
      </c>
      <c r="CE20" s="261">
        <f t="shared" si="15"/>
        <v>2000</v>
      </c>
      <c r="CG20" s="218">
        <f t="shared" si="16"/>
        <v>117</v>
      </c>
      <c r="CH20" s="136">
        <v>19</v>
      </c>
      <c r="CI20" s="136" t="str">
        <f>IF(AND('Analysis_2-must not modify'!P850=1,'Analysis_2-must not modify'!O850=1),'Analysis_2-must not modify'!I850,"")</f>
        <v>Continental</v>
      </c>
      <c r="CK20" s="219">
        <f t="shared" si="17"/>
        <v>84</v>
      </c>
      <c r="CL20" s="204">
        <v>19</v>
      </c>
      <c r="CM20" s="218" t="str">
        <f t="shared" si="18"/>
        <v/>
      </c>
      <c r="CN20" t="str">
        <f t="shared" si="19"/>
        <v/>
      </c>
      <c r="CO20" s="204">
        <v>19</v>
      </c>
      <c r="CP20" s="204" t="str">
        <f t="shared" si="5"/>
        <v/>
      </c>
      <c r="CQ20">
        <f t="shared" si="53"/>
        <v>8</v>
      </c>
      <c r="CR20" s="259" t="str">
        <f t="shared" si="6"/>
        <v/>
      </c>
      <c r="CS20" s="259">
        <f t="shared" si="20"/>
        <v>0</v>
      </c>
      <c r="CT20" s="259"/>
      <c r="CU20">
        <v>18</v>
      </c>
      <c r="CV20" s="261" t="str">
        <f t="shared" si="21"/>
        <v/>
      </c>
    </row>
    <row r="21" spans="1:100" customFormat="1">
      <c r="A21" s="218">
        <f t="shared" si="7"/>
        <v>3</v>
      </c>
      <c r="B21" s="136">
        <v>20</v>
      </c>
      <c r="C21" s="211" t="str">
        <f>'Analysis_2-must not modify'!F851</f>
        <v>North_America</v>
      </c>
      <c r="D21" s="211" t="str">
        <f>'Analysis_2-must not modify'!D851</f>
        <v>USA</v>
      </c>
      <c r="E21" s="245" t="s">
        <v>320</v>
      </c>
      <c r="F21" s="219">
        <f t="shared" si="8"/>
        <v>156</v>
      </c>
      <c r="G21" s="204">
        <v>20</v>
      </c>
      <c r="H21" s="218">
        <f t="shared" si="9"/>
        <v>0</v>
      </c>
      <c r="I21">
        <f t="shared" si="10"/>
        <v>0</v>
      </c>
      <c r="J21" s="204">
        <v>20</v>
      </c>
      <c r="K21" s="221" t="str">
        <f t="shared" si="11"/>
        <v>Nigeria</v>
      </c>
      <c r="P21" s="202">
        <f t="shared" si="22"/>
        <v>25</v>
      </c>
      <c r="Q21" s="208" t="str">
        <f t="array" ref="Q21">IF(ISERROR(INDEX($C$1:$D$201,SMALL(IF($C$1:$C$201=$Q$1,ROW($C$1:$C$201)),ROW(19:19)),2)),"",INDEX($C$1:$D$201,SMALL(IF($C$1:$C$201=$Q$1,ROW($C$1:$C$201)),ROW(19:19)),2))</f>
        <v>Germany</v>
      </c>
      <c r="R21" s="204">
        <f t="shared" si="23"/>
        <v>176</v>
      </c>
      <c r="S21" s="204">
        <v>19</v>
      </c>
      <c r="T21" s="209">
        <f t="shared" si="24"/>
        <v>0</v>
      </c>
      <c r="U21" s="209">
        <f t="shared" si="25"/>
        <v>0</v>
      </c>
      <c r="V21" s="204">
        <v>19</v>
      </c>
      <c r="W21" s="207" t="str">
        <f t="shared" si="26"/>
        <v/>
      </c>
      <c r="X21" s="202" t="str">
        <f t="shared" si="27"/>
        <v/>
      </c>
      <c r="Y21" s="210" t="str">
        <f t="array" ref="Y21">IF(ISERROR(INDEX($C$1:$D$201,SMALL(IF($C$1:$C$201=$Y$1,ROW($C$1:$C$201)),ROW(19:19)),2)),"",INDEX($C$1:$D$201,SMALL(IF($C$1:$C$201=$Y$1,ROW($C$1:$C$201)),ROW(19:19)),2))</f>
        <v/>
      </c>
      <c r="Z21" s="204" t="str">
        <f t="shared" si="28"/>
        <v/>
      </c>
      <c r="AA21" s="204">
        <v>19</v>
      </c>
      <c r="AB21" s="209">
        <f t="shared" si="29"/>
        <v>0</v>
      </c>
      <c r="AC21" s="209">
        <f t="shared" si="30"/>
        <v>0</v>
      </c>
      <c r="AD21" s="204">
        <v>19</v>
      </c>
      <c r="AE21" s="207" t="str">
        <f t="shared" si="31"/>
        <v/>
      </c>
      <c r="AF21" s="202">
        <f t="shared" si="32"/>
        <v>18</v>
      </c>
      <c r="AG21" s="210" t="str">
        <f t="array" ref="AG21">IF(ISERROR(INDEX($C$1:$D$201,SMALL(IF($C$1:$C$201=$AG$1,ROW($C$1:$C$201)),ROW(19:19)),2)),"",INDEX($C$1:$D$201,SMALL(IF($C$1:$C$201=$AG$1,ROW($C$1:$C$201)),ROW(19:19)),2))</f>
        <v>Australia</v>
      </c>
      <c r="AH21" s="204">
        <f t="shared" si="33"/>
        <v>183</v>
      </c>
      <c r="AI21" s="204">
        <v>19</v>
      </c>
      <c r="AJ21" s="209">
        <f t="shared" si="34"/>
        <v>0</v>
      </c>
      <c r="AK21" s="209">
        <f t="shared" si="35"/>
        <v>0</v>
      </c>
      <c r="AL21" s="204">
        <v>19</v>
      </c>
      <c r="AM21" s="207" t="str">
        <f t="shared" si="36"/>
        <v/>
      </c>
      <c r="AN21" s="202">
        <f t="shared" si="37"/>
        <v>3</v>
      </c>
      <c r="AO21" s="208" t="str">
        <f t="array" ref="AO21">IF(ISERROR(INDEX($C$1:$D$201,SMALL(IF($C$1:$C$201=$AO$1,ROW($C$1:$C$201)),ROW(19:19)),2)),"",INDEX($C$1:$D$201,SMALL(IF($C$1:$C$201=$AO$1,ROW($C$1:$C$201)),ROW(19:19)),2))</f>
        <v>Mexico</v>
      </c>
      <c r="AP21" s="204">
        <f t="shared" si="38"/>
        <v>198</v>
      </c>
      <c r="AQ21" s="204">
        <v>19</v>
      </c>
      <c r="AR21" s="209">
        <f t="shared" si="39"/>
        <v>0</v>
      </c>
      <c r="AS21" s="209">
        <f t="shared" si="40"/>
        <v>0</v>
      </c>
      <c r="AT21" s="204">
        <v>19</v>
      </c>
      <c r="AU21" s="207" t="str">
        <f t="shared" si="41"/>
        <v/>
      </c>
      <c r="AV21" s="202">
        <f t="shared" si="42"/>
        <v>41</v>
      </c>
      <c r="AW21" s="159" t="str">
        <f t="array" ref="AW21">IF(ISERROR(INDEX($C$1:$D$201,SMALL(IF($C$1:$C$201=$AW$1,ROW($C$1:$C$201)),ROW(19:19)),2)),"",INDEX($C$1:$D$201,SMALL(IF($C$1:$C$201=$AW$1,ROW($C$1:$C$201)),ROW(19:19)),2))</f>
        <v>Canada</v>
      </c>
      <c r="AX21" s="204">
        <f t="shared" si="43"/>
        <v>160</v>
      </c>
      <c r="AY21" s="204">
        <v>19</v>
      </c>
      <c r="AZ21" s="209">
        <f t="shared" si="44"/>
        <v>0</v>
      </c>
      <c r="BA21" s="209">
        <f t="shared" si="45"/>
        <v>0</v>
      </c>
      <c r="BB21" s="204">
        <v>19</v>
      </c>
      <c r="BC21" s="207" t="str">
        <f t="shared" si="46"/>
        <v/>
      </c>
      <c r="BD21" s="202" t="str">
        <f t="shared" si="47"/>
        <v/>
      </c>
      <c r="BE21" s="159" t="str">
        <f t="array" ref="BE21">IF(ISERROR(INDEX($C$1:$D$201,SMALL(IF($C$1:$C$201=$BE$1,ROW($C$1:$C$201)),ROW(19:19)),2)),"",INDEX($C$1:$D$201,SMALL(IF($C$1:$C$201=$BE$1,ROW($C$1:$C$201)),ROW(19:19)),2))</f>
        <v/>
      </c>
      <c r="BF21" s="204" t="str">
        <f t="shared" si="48"/>
        <v/>
      </c>
      <c r="BG21" s="204">
        <v>19</v>
      </c>
      <c r="BH21" s="209">
        <f t="shared" si="49"/>
        <v>0</v>
      </c>
      <c r="BI21" s="209">
        <f t="shared" si="50"/>
        <v>0</v>
      </c>
      <c r="BJ21" s="204">
        <v>19</v>
      </c>
      <c r="BK21" s="207" t="str">
        <f t="shared" si="51"/>
        <v/>
      </c>
      <c r="BL21" s="209"/>
      <c r="BM21" s="209">
        <f>IF(AND('Analysis_2-must not modify'!O851=1,'Analysis_2-must not modify'!P851=1,NOT('Analysis_2-must not modify'!D851=0)),'Analysis_2-must not modify'!G851,"")</f>
        <v>2010</v>
      </c>
      <c r="BN21">
        <v>20</v>
      </c>
      <c r="BO21" t="e">
        <f>INDEX(BM$2:BM$202,MATCH(0,COUNTIF($BO$1:BO20,BM$2:BM$202),0))</f>
        <v>#N/A</v>
      </c>
      <c r="BQ21" s="218">
        <f t="shared" si="0"/>
        <v>124</v>
      </c>
      <c r="BR21" s="136">
        <v>20</v>
      </c>
      <c r="BS21" s="246">
        <f t="shared" si="12"/>
        <v>2010</v>
      </c>
      <c r="BT21" s="245"/>
      <c r="BU21" s="219">
        <f t="shared" si="13"/>
        <v>34</v>
      </c>
      <c r="BV21" s="204">
        <v>20</v>
      </c>
      <c r="BW21" s="218">
        <f t="shared" si="1"/>
        <v>17</v>
      </c>
      <c r="BX21">
        <f t="shared" si="2"/>
        <v>2015</v>
      </c>
      <c r="BY21" s="204">
        <v>20</v>
      </c>
      <c r="BZ21" s="204" t="str">
        <f t="shared" si="3"/>
        <v/>
      </c>
      <c r="CA21">
        <f t="shared" si="14"/>
        <v>1</v>
      </c>
      <c r="CB21" s="259">
        <f t="shared" si="4"/>
        <v>2017</v>
      </c>
      <c r="CC21" s="259">
        <f t="shared" si="52"/>
        <v>2017</v>
      </c>
      <c r="CD21">
        <v>19</v>
      </c>
      <c r="CE21" s="261">
        <f t="shared" si="15"/>
        <v>1990</v>
      </c>
      <c r="CG21" s="218">
        <f t="shared" si="16"/>
        <v>117</v>
      </c>
      <c r="CH21" s="136">
        <v>20</v>
      </c>
      <c r="CI21" s="136" t="str">
        <f>IF(AND('Analysis_2-must not modify'!P851=1,'Analysis_2-must not modify'!O851=1),'Analysis_2-must not modify'!I851,"")</f>
        <v>Continental</v>
      </c>
      <c r="CK21" s="219">
        <f t="shared" si="17"/>
        <v>84</v>
      </c>
      <c r="CL21" s="204">
        <v>20</v>
      </c>
      <c r="CM21" s="218" t="str">
        <f t="shared" si="18"/>
        <v/>
      </c>
      <c r="CN21" t="str">
        <f t="shared" si="19"/>
        <v/>
      </c>
      <c r="CO21" s="204">
        <v>20</v>
      </c>
      <c r="CP21" s="204" t="str">
        <f t="shared" si="5"/>
        <v/>
      </c>
      <c r="CQ21">
        <f t="shared" si="53"/>
        <v>8</v>
      </c>
      <c r="CR21" s="259" t="str">
        <f t="shared" si="6"/>
        <v/>
      </c>
      <c r="CS21" s="259">
        <f t="shared" si="20"/>
        <v>0</v>
      </c>
      <c r="CT21" s="259"/>
      <c r="CU21">
        <v>19</v>
      </c>
      <c r="CV21" s="261" t="str">
        <f t="shared" si="21"/>
        <v/>
      </c>
    </row>
    <row r="22" spans="1:100" customFormat="1">
      <c r="A22" s="218">
        <f t="shared" si="7"/>
        <v>3</v>
      </c>
      <c r="B22" s="136">
        <v>21</v>
      </c>
      <c r="C22" s="211" t="str">
        <f>'Analysis_2-must not modify'!F852</f>
        <v>North_America</v>
      </c>
      <c r="D22" s="211" t="str">
        <f>'Analysis_2-must not modify'!D852</f>
        <v>USA</v>
      </c>
      <c r="E22" s="245" t="s">
        <v>320</v>
      </c>
      <c r="F22" s="219">
        <f t="shared" si="8"/>
        <v>156</v>
      </c>
      <c r="G22" s="204">
        <v>21</v>
      </c>
      <c r="H22" s="218">
        <f t="shared" si="9"/>
        <v>0</v>
      </c>
      <c r="I22">
        <f t="shared" si="10"/>
        <v>0</v>
      </c>
      <c r="J22" s="204">
        <v>21</v>
      </c>
      <c r="K22" s="221" t="str">
        <f t="shared" si="11"/>
        <v>Norway</v>
      </c>
      <c r="P22" s="202">
        <f t="shared" si="22"/>
        <v>4</v>
      </c>
      <c r="Q22" s="208" t="str">
        <f t="array" ref="Q22">IF(ISERROR(INDEX($C$1:$D$201,SMALL(IF($C$1:$C$201=$Q$1,ROW($C$1:$C$201)),ROW(20:20)),2)),"",INDEX($C$1:$D$201,SMALL(IF($C$1:$C$201=$Q$1,ROW($C$1:$C$201)),ROW(20:20)),2))</f>
        <v>The Netherlands</v>
      </c>
      <c r="R22" s="204">
        <f t="shared" si="23"/>
        <v>197</v>
      </c>
      <c r="S22" s="204">
        <v>20</v>
      </c>
      <c r="T22" s="209">
        <f t="shared" si="24"/>
        <v>0</v>
      </c>
      <c r="U22" s="209">
        <f t="shared" si="25"/>
        <v>0</v>
      </c>
      <c r="V22" s="204">
        <v>20</v>
      </c>
      <c r="W22" s="207" t="str">
        <f t="shared" si="26"/>
        <v/>
      </c>
      <c r="X22" s="202" t="str">
        <f t="shared" si="27"/>
        <v/>
      </c>
      <c r="Y22" s="210" t="str">
        <f t="array" ref="Y22">IF(ISERROR(INDEX($C$1:$D$201,SMALL(IF($C$1:$C$201=$Y$1,ROW($C$1:$C$201)),ROW(20:20)),2)),"",INDEX($C$1:$D$201,SMALL(IF($C$1:$C$201=$Y$1,ROW($C$1:$C$201)),ROW(20:20)),2))</f>
        <v/>
      </c>
      <c r="Z22" s="204" t="str">
        <f t="shared" si="28"/>
        <v/>
      </c>
      <c r="AA22" s="204">
        <v>20</v>
      </c>
      <c r="AB22" s="209">
        <f t="shared" si="29"/>
        <v>0</v>
      </c>
      <c r="AC22" s="209">
        <f t="shared" si="30"/>
        <v>0</v>
      </c>
      <c r="AD22" s="204">
        <v>20</v>
      </c>
      <c r="AE22" s="207" t="str">
        <f t="shared" si="31"/>
        <v/>
      </c>
      <c r="AF22" s="202">
        <f t="shared" si="32"/>
        <v>18</v>
      </c>
      <c r="AG22" s="210" t="str">
        <f t="array" ref="AG22">IF(ISERROR(INDEX($C$1:$D$201,SMALL(IF($C$1:$C$201=$AG$1,ROW($C$1:$C$201)),ROW(20:20)),2)),"",INDEX($C$1:$D$201,SMALL(IF($C$1:$C$201=$AG$1,ROW($C$1:$C$201)),ROW(20:20)),2))</f>
        <v>Australia</v>
      </c>
      <c r="AH22" s="204">
        <f t="shared" si="33"/>
        <v>183</v>
      </c>
      <c r="AI22" s="204">
        <v>20</v>
      </c>
      <c r="AJ22" s="209">
        <f t="shared" si="34"/>
        <v>0</v>
      </c>
      <c r="AK22" s="209">
        <f t="shared" si="35"/>
        <v>0</v>
      </c>
      <c r="AL22" s="204">
        <v>20</v>
      </c>
      <c r="AM22" s="207" t="str">
        <f t="shared" si="36"/>
        <v/>
      </c>
      <c r="AN22" s="202">
        <f t="shared" si="37"/>
        <v>3</v>
      </c>
      <c r="AO22" s="208" t="str">
        <f t="array" ref="AO22">IF(ISERROR(INDEX($C$1:$D$201,SMALL(IF($C$1:$C$201=$AO$1,ROW($C$1:$C$201)),ROW(20:20)),2)),"",INDEX($C$1:$D$201,SMALL(IF($C$1:$C$201=$AO$1,ROW($C$1:$C$201)),ROW(20:20)),2))</f>
        <v>Mexico</v>
      </c>
      <c r="AP22" s="204">
        <f t="shared" si="38"/>
        <v>198</v>
      </c>
      <c r="AQ22" s="204">
        <v>20</v>
      </c>
      <c r="AR22" s="209">
        <f t="shared" si="39"/>
        <v>0</v>
      </c>
      <c r="AS22" s="209">
        <f t="shared" si="40"/>
        <v>0</v>
      </c>
      <c r="AT22" s="204">
        <v>20</v>
      </c>
      <c r="AU22" s="207" t="str">
        <f t="shared" si="41"/>
        <v/>
      </c>
      <c r="AV22" s="202">
        <f t="shared" si="42"/>
        <v>41</v>
      </c>
      <c r="AW22" s="159" t="str">
        <f t="array" ref="AW22">IF(ISERROR(INDEX($C$1:$D$201,SMALL(IF($C$1:$C$201=$AW$1,ROW($C$1:$C$201)),ROW(20:20)),2)),"",INDEX($C$1:$D$201,SMALL(IF($C$1:$C$201=$AW$1,ROW($C$1:$C$201)),ROW(20:20)),2))</f>
        <v>Canada</v>
      </c>
      <c r="AX22" s="204">
        <f t="shared" si="43"/>
        <v>160</v>
      </c>
      <c r="AY22" s="204">
        <v>20</v>
      </c>
      <c r="AZ22" s="209">
        <f t="shared" si="44"/>
        <v>0</v>
      </c>
      <c r="BA22" s="209">
        <f t="shared" si="45"/>
        <v>0</v>
      </c>
      <c r="BB22" s="204">
        <v>20</v>
      </c>
      <c r="BC22" s="207" t="str">
        <f t="shared" si="46"/>
        <v/>
      </c>
      <c r="BD22" s="202" t="str">
        <f t="shared" si="47"/>
        <v/>
      </c>
      <c r="BE22" s="159" t="str">
        <f t="array" ref="BE22">IF(ISERROR(INDEX($C$1:$D$201,SMALL(IF($C$1:$C$201=$BE$1,ROW($C$1:$C$201)),ROW(20:20)),2)),"",INDEX($C$1:$D$201,SMALL(IF($C$1:$C$201=$BE$1,ROW($C$1:$C$201)),ROW(20:20)),2))</f>
        <v/>
      </c>
      <c r="BF22" s="204" t="str">
        <f t="shared" si="48"/>
        <v/>
      </c>
      <c r="BG22" s="204">
        <v>20</v>
      </c>
      <c r="BH22" s="209">
        <f t="shared" si="49"/>
        <v>0</v>
      </c>
      <c r="BI22" s="209">
        <f t="shared" si="50"/>
        <v>0</v>
      </c>
      <c r="BJ22" s="204">
        <v>20</v>
      </c>
      <c r="BK22" s="207" t="str">
        <f t="shared" si="51"/>
        <v/>
      </c>
      <c r="BL22" s="209"/>
      <c r="BM22" s="209">
        <f>IF(AND('Analysis_2-must not modify'!O852=1,'Analysis_2-must not modify'!P852=1,NOT('Analysis_2-must not modify'!D852=0)),'Analysis_2-must not modify'!G852,"")</f>
        <v>2011</v>
      </c>
      <c r="BN22">
        <v>21</v>
      </c>
      <c r="BO22" t="e">
        <f>INDEX(BM$2:BM$202,MATCH(0,COUNTIF($BO$1:BO21,BM$2:BM$202),0))</f>
        <v>#N/A</v>
      </c>
      <c r="BQ22" s="218">
        <f t="shared" si="0"/>
        <v>119</v>
      </c>
      <c r="BR22" s="136">
        <v>21</v>
      </c>
      <c r="BS22" s="246">
        <f t="shared" si="12"/>
        <v>2011</v>
      </c>
      <c r="BT22" s="245"/>
      <c r="BU22" s="219">
        <f t="shared" si="13"/>
        <v>39</v>
      </c>
      <c r="BV22" s="204">
        <v>21</v>
      </c>
      <c r="BW22" s="218" t="str">
        <f t="shared" si="1"/>
        <v/>
      </c>
      <c r="BX22" t="str">
        <f t="shared" si="2"/>
        <v/>
      </c>
      <c r="BY22" s="204">
        <v>21</v>
      </c>
      <c r="BZ22" s="204" t="str">
        <f t="shared" si="3"/>
        <v/>
      </c>
      <c r="CA22" t="e">
        <f t="shared" si="14"/>
        <v>#VALUE!</v>
      </c>
      <c r="CB22" s="259" t="str">
        <f t="shared" si="4"/>
        <v/>
      </c>
      <c r="CC22" s="259" t="str">
        <f t="shared" si="52"/>
        <v/>
      </c>
      <c r="CD22">
        <v>20</v>
      </c>
      <c r="CE22" s="261" t="str">
        <f t="shared" si="15"/>
        <v/>
      </c>
      <c r="CG22" s="218">
        <f t="shared" si="16"/>
        <v>117</v>
      </c>
      <c r="CH22" s="136">
        <v>21</v>
      </c>
      <c r="CI22" s="136" t="str">
        <f>IF(AND('Analysis_2-must not modify'!P852=1,'Analysis_2-must not modify'!O852=1),'Analysis_2-must not modify'!I852,"")</f>
        <v>Continental</v>
      </c>
      <c r="CK22" s="219">
        <f t="shared" si="17"/>
        <v>84</v>
      </c>
      <c r="CL22" s="204">
        <v>21</v>
      </c>
      <c r="CM22" s="218" t="str">
        <f t="shared" si="18"/>
        <v/>
      </c>
      <c r="CN22" t="str">
        <f t="shared" si="19"/>
        <v/>
      </c>
      <c r="CO22" s="204">
        <v>21</v>
      </c>
      <c r="CP22" s="204" t="str">
        <f t="shared" si="5"/>
        <v/>
      </c>
      <c r="CQ22">
        <f t="shared" si="53"/>
        <v>8</v>
      </c>
      <c r="CR22" s="259" t="str">
        <f t="shared" si="6"/>
        <v/>
      </c>
      <c r="CS22" s="259">
        <f t="shared" si="20"/>
        <v>0</v>
      </c>
      <c r="CT22" s="259"/>
      <c r="CU22">
        <v>20</v>
      </c>
      <c r="CV22" s="261" t="str">
        <f t="shared" si="21"/>
        <v/>
      </c>
    </row>
    <row r="23" spans="1:100" customFormat="1">
      <c r="A23" s="218">
        <f t="shared" si="7"/>
        <v>3</v>
      </c>
      <c r="B23" s="136">
        <v>22</v>
      </c>
      <c r="C23" s="211" t="str">
        <f>'Analysis_2-must not modify'!F853</f>
        <v>North_America</v>
      </c>
      <c r="D23" s="211" t="str">
        <f>'Analysis_2-must not modify'!D853</f>
        <v>USA</v>
      </c>
      <c r="E23" s="245" t="s">
        <v>320</v>
      </c>
      <c r="F23" s="219">
        <f t="shared" si="8"/>
        <v>156</v>
      </c>
      <c r="G23" s="204">
        <v>22</v>
      </c>
      <c r="H23" s="218">
        <f t="shared" si="9"/>
        <v>0</v>
      </c>
      <c r="I23">
        <f t="shared" si="10"/>
        <v>0</v>
      </c>
      <c r="J23" s="204">
        <v>22</v>
      </c>
      <c r="K23" s="221" t="str">
        <f t="shared" si="11"/>
        <v>Peru</v>
      </c>
      <c r="P23" s="202">
        <f t="shared" si="22"/>
        <v>16</v>
      </c>
      <c r="Q23" s="208" t="str">
        <f t="array" ref="Q23">IF(ISERROR(INDEX($C$1:$D$201,SMALL(IF($C$1:$C$201=$Q$1,ROW($C$1:$C$201)),ROW(21:21)),2)),"",INDEX($C$1:$D$201,SMALL(IF($C$1:$C$201=$Q$1,ROW($C$1:$C$201)),ROW(21:21)),2))</f>
        <v>Poland</v>
      </c>
      <c r="R23" s="204">
        <f t="shared" si="23"/>
        <v>185</v>
      </c>
      <c r="S23" s="204">
        <v>21</v>
      </c>
      <c r="T23" s="209">
        <f t="shared" si="24"/>
        <v>0</v>
      </c>
      <c r="U23" s="209">
        <f t="shared" si="25"/>
        <v>0</v>
      </c>
      <c r="V23" s="204">
        <v>21</v>
      </c>
      <c r="W23" s="207" t="str">
        <f t="shared" si="26"/>
        <v/>
      </c>
      <c r="X23" s="202" t="str">
        <f t="shared" si="27"/>
        <v/>
      </c>
      <c r="Y23" s="210" t="str">
        <f t="array" ref="Y23">IF(ISERROR(INDEX($C$1:$D$201,SMALL(IF($C$1:$C$201=$Y$1,ROW($C$1:$C$201)),ROW(21:21)),2)),"",INDEX($C$1:$D$201,SMALL(IF($C$1:$C$201=$Y$1,ROW($C$1:$C$201)),ROW(21:21)),2))</f>
        <v/>
      </c>
      <c r="Z23" s="204" t="str">
        <f t="shared" si="28"/>
        <v/>
      </c>
      <c r="AA23" s="204">
        <v>21</v>
      </c>
      <c r="AB23" s="209">
        <f t="shared" si="29"/>
        <v>0</v>
      </c>
      <c r="AC23" s="209">
        <f t="shared" si="30"/>
        <v>0</v>
      </c>
      <c r="AD23" s="204">
        <v>21</v>
      </c>
      <c r="AE23" s="207" t="str">
        <f t="shared" si="31"/>
        <v/>
      </c>
      <c r="AF23" s="202">
        <f t="shared" si="32"/>
        <v>18</v>
      </c>
      <c r="AG23" s="210" t="str">
        <f t="array" ref="AG23">IF(ISERROR(INDEX($C$1:$D$201,SMALL(IF($C$1:$C$201=$AG$1,ROW($C$1:$C$201)),ROW(21:21)),2)),"",INDEX($C$1:$D$201,SMALL(IF($C$1:$C$201=$AG$1,ROW($C$1:$C$201)),ROW(21:21)),2))</f>
        <v>Australia</v>
      </c>
      <c r="AH23" s="204">
        <f t="shared" si="33"/>
        <v>183</v>
      </c>
      <c r="AI23" s="204">
        <v>21</v>
      </c>
      <c r="AJ23" s="209">
        <f t="shared" si="34"/>
        <v>0</v>
      </c>
      <c r="AK23" s="209">
        <f t="shared" si="35"/>
        <v>0</v>
      </c>
      <c r="AL23" s="204">
        <v>21</v>
      </c>
      <c r="AM23" s="207" t="str">
        <f t="shared" si="36"/>
        <v/>
      </c>
      <c r="AN23" s="202">
        <f t="shared" si="37"/>
        <v>8</v>
      </c>
      <c r="AO23" s="208" t="str">
        <f t="array" ref="AO23">IF(ISERROR(INDEX($C$1:$D$201,SMALL(IF($C$1:$C$201=$AO$1,ROW($C$1:$C$201)),ROW(21:21)),2)),"",INDEX($C$1:$D$201,SMALL(IF($C$1:$C$201=$AO$1,ROW($C$1:$C$201)),ROW(21:21)),2))</f>
        <v>Brazil</v>
      </c>
      <c r="AP23" s="204">
        <f t="shared" si="38"/>
        <v>193</v>
      </c>
      <c r="AQ23" s="204">
        <v>21</v>
      </c>
      <c r="AR23" s="209">
        <f t="shared" si="39"/>
        <v>0</v>
      </c>
      <c r="AS23" s="209">
        <f t="shared" si="40"/>
        <v>0</v>
      </c>
      <c r="AT23" s="204">
        <v>21</v>
      </c>
      <c r="AU23" s="207" t="str">
        <f t="shared" si="41"/>
        <v/>
      </c>
      <c r="AV23" s="202">
        <f t="shared" si="42"/>
        <v>41</v>
      </c>
      <c r="AW23" s="159" t="str">
        <f t="array" ref="AW23">IF(ISERROR(INDEX($C$1:$D$201,SMALL(IF($C$1:$C$201=$AW$1,ROW($C$1:$C$201)),ROW(21:21)),2)),"",INDEX($C$1:$D$201,SMALL(IF($C$1:$C$201=$AW$1,ROW($C$1:$C$201)),ROW(21:21)),2))</f>
        <v>Canada</v>
      </c>
      <c r="AX23" s="204">
        <f t="shared" si="43"/>
        <v>160</v>
      </c>
      <c r="AY23" s="204">
        <v>21</v>
      </c>
      <c r="AZ23" s="209">
        <f t="shared" si="44"/>
        <v>0</v>
      </c>
      <c r="BA23" s="209">
        <f t="shared" si="45"/>
        <v>0</v>
      </c>
      <c r="BB23" s="204">
        <v>21</v>
      </c>
      <c r="BC23" s="207" t="str">
        <f t="shared" si="46"/>
        <v/>
      </c>
      <c r="BD23" s="202" t="str">
        <f t="shared" si="47"/>
        <v/>
      </c>
      <c r="BE23" s="159" t="str">
        <f t="array" ref="BE23">IF(ISERROR(INDEX($C$1:$D$201,SMALL(IF($C$1:$C$201=$BE$1,ROW($C$1:$C$201)),ROW(21:21)),2)),"",INDEX($C$1:$D$201,SMALL(IF($C$1:$C$201=$BE$1,ROW($C$1:$C$201)),ROW(21:21)),2))</f>
        <v/>
      </c>
      <c r="BF23" s="204" t="str">
        <f t="shared" si="48"/>
        <v/>
      </c>
      <c r="BG23" s="204">
        <v>21</v>
      </c>
      <c r="BH23" s="209">
        <f t="shared" si="49"/>
        <v>0</v>
      </c>
      <c r="BI23" s="209">
        <f t="shared" si="50"/>
        <v>0</v>
      </c>
      <c r="BJ23" s="204">
        <v>21</v>
      </c>
      <c r="BK23" s="207" t="str">
        <f t="shared" si="51"/>
        <v/>
      </c>
      <c r="BL23" s="209"/>
      <c r="BM23" s="209">
        <f>IF(AND('Analysis_2-must not modify'!O853=1,'Analysis_2-must not modify'!P853=1,NOT('Analysis_2-must not modify'!D853=0)),'Analysis_2-must not modify'!G853,"")</f>
        <v>2012</v>
      </c>
      <c r="BN23">
        <v>22</v>
      </c>
      <c r="BO23" t="e">
        <f>INDEX(BM$2:BM$202,MATCH(0,COUNTIF($BO$1:BO22,BM$2:BM$202),0))</f>
        <v>#N/A</v>
      </c>
      <c r="BQ23" s="218">
        <f t="shared" si="0"/>
        <v>105</v>
      </c>
      <c r="BR23" s="136">
        <v>22</v>
      </c>
      <c r="BS23" s="246">
        <f t="shared" si="12"/>
        <v>2012</v>
      </c>
      <c r="BT23" s="245"/>
      <c r="BU23" s="219">
        <f t="shared" si="13"/>
        <v>53</v>
      </c>
      <c r="BV23" s="204">
        <v>22</v>
      </c>
      <c r="BW23" s="218" t="str">
        <f t="shared" si="1"/>
        <v/>
      </c>
      <c r="BX23" t="str">
        <f t="shared" si="2"/>
        <v/>
      </c>
      <c r="BY23" s="204">
        <v>22</v>
      </c>
      <c r="BZ23" s="204" t="str">
        <f t="shared" si="3"/>
        <v/>
      </c>
      <c r="CA23" t="e">
        <f t="shared" si="14"/>
        <v>#VALUE!</v>
      </c>
      <c r="CB23" s="259" t="str">
        <f t="shared" si="4"/>
        <v/>
      </c>
      <c r="CC23" s="259" t="str">
        <f t="shared" si="52"/>
        <v/>
      </c>
      <c r="CD23">
        <v>21</v>
      </c>
      <c r="CE23" s="261" t="str">
        <f t="shared" si="15"/>
        <v/>
      </c>
      <c r="CG23" s="218">
        <f t="shared" si="16"/>
        <v>117</v>
      </c>
      <c r="CH23" s="136">
        <v>22</v>
      </c>
      <c r="CI23" s="136" t="str">
        <f>IF(AND('Analysis_2-must not modify'!P853=1,'Analysis_2-must not modify'!O853=1),'Analysis_2-must not modify'!I853,"")</f>
        <v>Continental</v>
      </c>
      <c r="CK23" s="219">
        <f t="shared" si="17"/>
        <v>84</v>
      </c>
      <c r="CL23" s="204">
        <v>22</v>
      </c>
      <c r="CM23" s="218" t="str">
        <f t="shared" si="18"/>
        <v/>
      </c>
      <c r="CN23" t="str">
        <f t="shared" si="19"/>
        <v/>
      </c>
      <c r="CO23" s="204">
        <v>22</v>
      </c>
      <c r="CP23" s="204" t="str">
        <f t="shared" si="5"/>
        <v/>
      </c>
      <c r="CQ23">
        <f t="shared" si="53"/>
        <v>8</v>
      </c>
      <c r="CR23" s="259" t="str">
        <f t="shared" si="6"/>
        <v/>
      </c>
      <c r="CS23" s="259">
        <f t="shared" si="20"/>
        <v>0</v>
      </c>
      <c r="CT23" s="259"/>
      <c r="CU23">
        <v>21</v>
      </c>
      <c r="CV23" s="261" t="str">
        <f t="shared" si="21"/>
        <v/>
      </c>
    </row>
    <row r="24" spans="1:100" customFormat="1">
      <c r="A24" s="218">
        <f t="shared" si="7"/>
        <v>3</v>
      </c>
      <c r="B24" s="136">
        <v>23</v>
      </c>
      <c r="C24" s="211" t="str">
        <f>'Analysis_2-must not modify'!F854</f>
        <v>North_America</v>
      </c>
      <c r="D24" s="211" t="str">
        <f>'Analysis_2-must not modify'!D854</f>
        <v>USA</v>
      </c>
      <c r="E24" s="245" t="s">
        <v>320</v>
      </c>
      <c r="F24" s="219">
        <f t="shared" si="8"/>
        <v>156</v>
      </c>
      <c r="G24" s="204">
        <v>23</v>
      </c>
      <c r="H24" s="218">
        <f t="shared" si="9"/>
        <v>0</v>
      </c>
      <c r="I24">
        <f t="shared" si="10"/>
        <v>0</v>
      </c>
      <c r="J24" s="204">
        <v>23</v>
      </c>
      <c r="K24" s="221" t="str">
        <f t="shared" si="11"/>
        <v>Poland</v>
      </c>
      <c r="P24" s="202">
        <f t="shared" si="22"/>
        <v>9</v>
      </c>
      <c r="Q24" s="208" t="str">
        <f t="array" ref="Q24">IF(ISERROR(INDEX($C$1:$D$201,SMALL(IF($C$1:$C$201=$Q$1,ROW($C$1:$C$201)),ROW(22:22)),2)),"",INDEX($C$1:$D$201,SMALL(IF($C$1:$C$201=$Q$1,ROW($C$1:$C$201)),ROW(22:22)),2))</f>
        <v>Spain</v>
      </c>
      <c r="R24" s="204">
        <f t="shared" si="23"/>
        <v>192</v>
      </c>
      <c r="S24" s="204">
        <v>22</v>
      </c>
      <c r="T24" s="209">
        <f t="shared" si="24"/>
        <v>4</v>
      </c>
      <c r="U24" s="209" t="str">
        <f t="shared" si="25"/>
        <v>Greece</v>
      </c>
      <c r="V24" s="204">
        <v>22</v>
      </c>
      <c r="W24" s="207" t="str">
        <f t="shared" si="26"/>
        <v/>
      </c>
      <c r="X24" s="202" t="str">
        <f t="shared" si="27"/>
        <v/>
      </c>
      <c r="Y24" s="210" t="str">
        <f t="array" ref="Y24">IF(ISERROR(INDEX($C$1:$D$201,SMALL(IF($C$1:$C$201=$Y$1,ROW($C$1:$C$201)),ROW(22:22)),2)),"",INDEX($C$1:$D$201,SMALL(IF($C$1:$C$201=$Y$1,ROW($C$1:$C$201)),ROW(22:22)),2))</f>
        <v/>
      </c>
      <c r="Z24" s="204" t="str">
        <f t="shared" si="28"/>
        <v/>
      </c>
      <c r="AA24" s="204">
        <v>22</v>
      </c>
      <c r="AB24" s="209">
        <f t="shared" si="29"/>
        <v>0</v>
      </c>
      <c r="AC24" s="209">
        <f t="shared" si="30"/>
        <v>0</v>
      </c>
      <c r="AD24" s="204">
        <v>22</v>
      </c>
      <c r="AE24" s="207" t="str">
        <f t="shared" si="31"/>
        <v/>
      </c>
      <c r="AF24" s="202">
        <f t="shared" si="32"/>
        <v>18</v>
      </c>
      <c r="AG24" s="210" t="str">
        <f t="array" ref="AG24">IF(ISERROR(INDEX($C$1:$D$201,SMALL(IF($C$1:$C$201=$AG$1,ROW($C$1:$C$201)),ROW(22:22)),2)),"",INDEX($C$1:$D$201,SMALL(IF($C$1:$C$201=$AG$1,ROW($C$1:$C$201)),ROW(22:22)),2))</f>
        <v>Australia</v>
      </c>
      <c r="AH24" s="204">
        <f t="shared" si="33"/>
        <v>183</v>
      </c>
      <c r="AI24" s="204">
        <v>22</v>
      </c>
      <c r="AJ24" s="209">
        <f t="shared" si="34"/>
        <v>0</v>
      </c>
      <c r="AK24" s="209">
        <f t="shared" si="35"/>
        <v>0</v>
      </c>
      <c r="AL24" s="204">
        <v>22</v>
      </c>
      <c r="AM24" s="207" t="str">
        <f t="shared" si="36"/>
        <v/>
      </c>
      <c r="AN24" s="202">
        <f t="shared" si="37"/>
        <v>1</v>
      </c>
      <c r="AO24" s="208" t="str">
        <f t="array" ref="AO24">IF(ISERROR(INDEX($C$1:$D$201,SMALL(IF($C$1:$C$201=$AO$1,ROW($C$1:$C$201)),ROW(22:22)),2)),"",INDEX($C$1:$D$201,SMALL(IF($C$1:$C$201=$AO$1,ROW($C$1:$C$201)),ROW(22:22)),2))</f>
        <v>Peru</v>
      </c>
      <c r="AP24" s="204">
        <f t="shared" si="38"/>
        <v>200</v>
      </c>
      <c r="AQ24" s="204">
        <v>22</v>
      </c>
      <c r="AR24" s="209">
        <f t="shared" si="39"/>
        <v>0</v>
      </c>
      <c r="AS24" s="209">
        <f t="shared" si="40"/>
        <v>0</v>
      </c>
      <c r="AT24" s="204">
        <v>22</v>
      </c>
      <c r="AU24" s="207" t="str">
        <f t="shared" si="41"/>
        <v/>
      </c>
      <c r="AV24" s="202">
        <f t="shared" si="42"/>
        <v>41</v>
      </c>
      <c r="AW24" s="159" t="str">
        <f t="array" ref="AW24">IF(ISERROR(INDEX($C$1:$D$201,SMALL(IF($C$1:$C$201=$AW$1,ROW($C$1:$C$201)),ROW(22:22)),2)),"",INDEX($C$1:$D$201,SMALL(IF($C$1:$C$201=$AW$1,ROW($C$1:$C$201)),ROW(22:22)),2))</f>
        <v>Canada</v>
      </c>
      <c r="AX24" s="204">
        <f t="shared" si="43"/>
        <v>160</v>
      </c>
      <c r="AY24" s="204">
        <v>22</v>
      </c>
      <c r="AZ24" s="209">
        <f t="shared" si="44"/>
        <v>0</v>
      </c>
      <c r="BA24" s="209">
        <f t="shared" si="45"/>
        <v>0</v>
      </c>
      <c r="BB24" s="204">
        <v>22</v>
      </c>
      <c r="BC24" s="207" t="str">
        <f t="shared" si="46"/>
        <v/>
      </c>
      <c r="BD24" s="202" t="str">
        <f t="shared" si="47"/>
        <v/>
      </c>
      <c r="BE24" s="159" t="str">
        <f t="array" ref="BE24">IF(ISERROR(INDEX($C$1:$D$201,SMALL(IF($C$1:$C$201=$BE$1,ROW($C$1:$C$201)),ROW(22:22)),2)),"",INDEX($C$1:$D$201,SMALL(IF($C$1:$C$201=$BE$1,ROW($C$1:$C$201)),ROW(22:22)),2))</f>
        <v/>
      </c>
      <c r="BF24" s="204" t="str">
        <f t="shared" si="48"/>
        <v/>
      </c>
      <c r="BG24" s="204">
        <v>22</v>
      </c>
      <c r="BH24" s="209">
        <f t="shared" si="49"/>
        <v>0</v>
      </c>
      <c r="BI24" s="209">
        <f t="shared" si="50"/>
        <v>0</v>
      </c>
      <c r="BJ24" s="204">
        <v>22</v>
      </c>
      <c r="BK24" s="207" t="str">
        <f t="shared" si="51"/>
        <v/>
      </c>
      <c r="BL24" s="209"/>
      <c r="BM24" s="209">
        <f>IF(AND('Analysis_2-must not modify'!O854=1,'Analysis_2-must not modify'!P854=1,NOT('Analysis_2-must not modify'!D854=0)),'Analysis_2-must not modify'!G854,"")</f>
        <v>2013</v>
      </c>
      <c r="BN24">
        <v>23</v>
      </c>
      <c r="BO24" t="e">
        <f>INDEX(BM$2:BM$202,MATCH(0,COUNTIF($BO$1:BO23,BM$2:BM$202),0))</f>
        <v>#N/A</v>
      </c>
      <c r="BQ24" s="218">
        <f t="shared" si="0"/>
        <v>80</v>
      </c>
      <c r="BR24" s="136">
        <v>23</v>
      </c>
      <c r="BS24" s="246">
        <f t="shared" si="12"/>
        <v>2013</v>
      </c>
      <c r="BT24" s="245"/>
      <c r="BU24" s="219">
        <f t="shared" si="13"/>
        <v>78</v>
      </c>
      <c r="BV24" s="204">
        <v>23</v>
      </c>
      <c r="BW24" s="218" t="str">
        <f t="shared" si="1"/>
        <v/>
      </c>
      <c r="BX24" t="str">
        <f t="shared" si="2"/>
        <v/>
      </c>
      <c r="BY24" s="204">
        <v>23</v>
      </c>
      <c r="BZ24" s="204" t="str">
        <f t="shared" si="3"/>
        <v/>
      </c>
      <c r="CA24" t="e">
        <f t="shared" si="14"/>
        <v>#VALUE!</v>
      </c>
      <c r="CB24" s="259" t="str">
        <f t="shared" si="4"/>
        <v/>
      </c>
      <c r="CC24" s="259" t="str">
        <f t="shared" si="52"/>
        <v/>
      </c>
      <c r="CD24">
        <v>22</v>
      </c>
      <c r="CE24" s="261" t="str">
        <f t="shared" si="15"/>
        <v/>
      </c>
      <c r="CG24" s="218">
        <f t="shared" si="16"/>
        <v>117</v>
      </c>
      <c r="CH24" s="136">
        <v>23</v>
      </c>
      <c r="CI24" s="136" t="str">
        <f>IF(AND('Analysis_2-must not modify'!P854=1,'Analysis_2-must not modify'!O854=1),'Analysis_2-must not modify'!I854,"")</f>
        <v>Continental</v>
      </c>
      <c r="CK24" s="219">
        <f t="shared" si="17"/>
        <v>84</v>
      </c>
      <c r="CL24" s="204">
        <v>23</v>
      </c>
      <c r="CM24" s="218" t="str">
        <f t="shared" si="18"/>
        <v/>
      </c>
      <c r="CN24" t="str">
        <f t="shared" si="19"/>
        <v/>
      </c>
      <c r="CO24" s="204">
        <v>23</v>
      </c>
      <c r="CP24" s="204" t="str">
        <f t="shared" si="5"/>
        <v/>
      </c>
      <c r="CQ24">
        <f t="shared" si="53"/>
        <v>8</v>
      </c>
      <c r="CR24" s="259" t="str">
        <f t="shared" si="6"/>
        <v/>
      </c>
      <c r="CS24" s="259">
        <f t="shared" si="20"/>
        <v>0</v>
      </c>
      <c r="CT24" s="259"/>
      <c r="CU24">
        <v>22</v>
      </c>
      <c r="CV24" s="261" t="str">
        <f t="shared" si="21"/>
        <v/>
      </c>
    </row>
    <row r="25" spans="1:100" customFormat="1">
      <c r="A25" s="218">
        <f t="shared" si="7"/>
        <v>3</v>
      </c>
      <c r="B25" s="136">
        <v>24</v>
      </c>
      <c r="C25" s="211" t="str">
        <f>'Analysis_2-must not modify'!F855</f>
        <v>North_America</v>
      </c>
      <c r="D25" s="211" t="str">
        <f>'Analysis_2-must not modify'!D855</f>
        <v>USA</v>
      </c>
      <c r="E25" s="245" t="s">
        <v>320</v>
      </c>
      <c r="F25" s="219">
        <f t="shared" si="8"/>
        <v>156</v>
      </c>
      <c r="G25" s="204">
        <v>24</v>
      </c>
      <c r="H25" s="218">
        <f t="shared" si="9"/>
        <v>0</v>
      </c>
      <c r="I25">
        <f t="shared" si="10"/>
        <v>0</v>
      </c>
      <c r="J25" s="204">
        <v>24</v>
      </c>
      <c r="K25" s="221" t="str">
        <f t="shared" si="11"/>
        <v>South Africa</v>
      </c>
      <c r="P25" s="202">
        <f t="shared" si="22"/>
        <v>9</v>
      </c>
      <c r="Q25" s="208" t="str">
        <f t="array" ref="Q25">IF(ISERROR(INDEX($C$1:$D$201,SMALL(IF($C$1:$C$201=$Q$1,ROW($C$1:$C$201)),ROW(23:23)),2)),"",INDEX($C$1:$D$201,SMALL(IF($C$1:$C$201=$Q$1,ROW($C$1:$C$201)),ROW(23:23)),2))</f>
        <v>Spain</v>
      </c>
      <c r="R25" s="204">
        <f t="shared" si="23"/>
        <v>192</v>
      </c>
      <c r="S25" s="204">
        <v>23</v>
      </c>
      <c r="T25" s="209">
        <f t="shared" si="24"/>
        <v>0</v>
      </c>
      <c r="U25" s="209">
        <f t="shared" si="25"/>
        <v>0</v>
      </c>
      <c r="V25" s="204">
        <v>23</v>
      </c>
      <c r="W25" s="207" t="str">
        <f t="shared" si="26"/>
        <v/>
      </c>
      <c r="X25" s="202" t="str">
        <f t="shared" si="27"/>
        <v/>
      </c>
      <c r="Y25" s="210" t="str">
        <f t="array" ref="Y25">IF(ISERROR(INDEX($C$1:$D$201,SMALL(IF($C$1:$C$201=$Y$1,ROW($C$1:$C$201)),ROW(23:23)),2)),"",INDEX($C$1:$D$201,SMALL(IF($C$1:$C$201=$Y$1,ROW($C$1:$C$201)),ROW(23:23)),2))</f>
        <v/>
      </c>
      <c r="Z25" s="204" t="str">
        <f t="shared" si="28"/>
        <v/>
      </c>
      <c r="AA25" s="204">
        <v>23</v>
      </c>
      <c r="AB25" s="209">
        <f t="shared" si="29"/>
        <v>0</v>
      </c>
      <c r="AC25" s="209">
        <f t="shared" si="30"/>
        <v>0</v>
      </c>
      <c r="AD25" s="204">
        <v>23</v>
      </c>
      <c r="AE25" s="207" t="str">
        <f t="shared" si="31"/>
        <v/>
      </c>
      <c r="AF25" s="202">
        <f t="shared" si="32"/>
        <v>13</v>
      </c>
      <c r="AG25" s="210" t="str">
        <f t="array" ref="AG25">IF(ISERROR(INDEX($C$1:$D$201,SMALL(IF($C$1:$C$201=$AG$1,ROW($C$1:$C$201)),ROW(23:23)),2)),"",INDEX($C$1:$D$201,SMALL(IF($C$1:$C$201=$AG$1,ROW($C$1:$C$201)),ROW(23:23)),2))</f>
        <v>Japan</v>
      </c>
      <c r="AH25" s="204">
        <f t="shared" si="33"/>
        <v>188</v>
      </c>
      <c r="AI25" s="204">
        <v>23</v>
      </c>
      <c r="AJ25" s="209">
        <f t="shared" si="34"/>
        <v>0</v>
      </c>
      <c r="AK25" s="209">
        <f t="shared" si="35"/>
        <v>0</v>
      </c>
      <c r="AL25" s="204">
        <v>23</v>
      </c>
      <c r="AM25" s="207" t="str">
        <f t="shared" si="36"/>
        <v/>
      </c>
      <c r="AN25" s="202">
        <f t="shared" si="37"/>
        <v>1</v>
      </c>
      <c r="AO25" s="208" t="str">
        <f t="array" ref="AO25">IF(ISERROR(INDEX($C$1:$D$201,SMALL(IF($C$1:$C$201=$AO$1,ROW($C$1:$C$201)),ROW(23:23)),2)),"",INDEX($C$1:$D$201,SMALL(IF($C$1:$C$201=$AO$1,ROW($C$1:$C$201)),ROW(23:23)),2))</f>
        <v>Peru</v>
      </c>
      <c r="AP25" s="204">
        <f t="shared" si="38"/>
        <v>200</v>
      </c>
      <c r="AQ25" s="204">
        <v>23</v>
      </c>
      <c r="AR25" s="209">
        <f t="shared" si="39"/>
        <v>0</v>
      </c>
      <c r="AS25" s="209">
        <f t="shared" si="40"/>
        <v>0</v>
      </c>
      <c r="AT25" s="204">
        <v>23</v>
      </c>
      <c r="AU25" s="207" t="str">
        <f t="shared" si="41"/>
        <v/>
      </c>
      <c r="AV25" s="202">
        <f t="shared" si="42"/>
        <v>41</v>
      </c>
      <c r="AW25" s="159" t="str">
        <f t="array" ref="AW25">IF(ISERROR(INDEX($C$1:$D$201,SMALL(IF($C$1:$C$201=$AW$1,ROW($C$1:$C$201)),ROW(23:23)),2)),"",INDEX($C$1:$D$201,SMALL(IF($C$1:$C$201=$AW$1,ROW($C$1:$C$201)),ROW(23:23)),2))</f>
        <v>Canada</v>
      </c>
      <c r="AX25" s="204">
        <f t="shared" si="43"/>
        <v>160</v>
      </c>
      <c r="AY25" s="204">
        <v>23</v>
      </c>
      <c r="AZ25" s="209">
        <f t="shared" si="44"/>
        <v>0</v>
      </c>
      <c r="BA25" s="209">
        <f t="shared" si="45"/>
        <v>0</v>
      </c>
      <c r="BB25" s="204">
        <v>23</v>
      </c>
      <c r="BC25" s="207" t="str">
        <f t="shared" si="46"/>
        <v/>
      </c>
      <c r="BD25" s="202" t="str">
        <f t="shared" si="47"/>
        <v/>
      </c>
      <c r="BE25" s="159" t="str">
        <f t="array" ref="BE25">IF(ISERROR(INDEX($C$1:$D$201,SMALL(IF($C$1:$C$201=$BE$1,ROW($C$1:$C$201)),ROW(23:23)),2)),"",INDEX($C$1:$D$201,SMALL(IF($C$1:$C$201=$BE$1,ROW($C$1:$C$201)),ROW(23:23)),2))</f>
        <v/>
      </c>
      <c r="BF25" s="204" t="str">
        <f t="shared" si="48"/>
        <v/>
      </c>
      <c r="BG25" s="204">
        <v>23</v>
      </c>
      <c r="BH25" s="209">
        <f t="shared" si="49"/>
        <v>0</v>
      </c>
      <c r="BI25" s="209">
        <f t="shared" si="50"/>
        <v>0</v>
      </c>
      <c r="BJ25" s="204">
        <v>23</v>
      </c>
      <c r="BK25" s="207" t="str">
        <f t="shared" si="51"/>
        <v/>
      </c>
      <c r="BL25" s="209"/>
      <c r="BM25" s="209">
        <f>IF(AND('Analysis_2-must not modify'!O855=1,'Analysis_2-must not modify'!P855=1,NOT('Analysis_2-must not modify'!D855=0)),'Analysis_2-must not modify'!G855,"")</f>
        <v>2014</v>
      </c>
      <c r="BN25">
        <v>24</v>
      </c>
      <c r="BO25" t="e">
        <f>INDEX(BM$2:BM$202,MATCH(0,COUNTIF($BO$1:BO24,BM$2:BM$202),0))</f>
        <v>#N/A</v>
      </c>
      <c r="BQ25" s="218">
        <f t="shared" si="0"/>
        <v>52</v>
      </c>
      <c r="BR25" s="136">
        <v>24</v>
      </c>
      <c r="BS25" s="246">
        <f t="shared" si="12"/>
        <v>2014</v>
      </c>
      <c r="BT25" s="245"/>
      <c r="BU25" s="219">
        <f t="shared" si="13"/>
        <v>106</v>
      </c>
      <c r="BV25" s="204">
        <v>24</v>
      </c>
      <c r="BW25" s="218" t="str">
        <f t="shared" si="1"/>
        <v/>
      </c>
      <c r="BX25" t="str">
        <f t="shared" si="2"/>
        <v/>
      </c>
      <c r="BY25" s="204">
        <v>24</v>
      </c>
      <c r="BZ25" s="204" t="str">
        <f t="shared" si="3"/>
        <v/>
      </c>
      <c r="CA25" t="e">
        <f t="shared" si="14"/>
        <v>#VALUE!</v>
      </c>
      <c r="CB25" s="259" t="str">
        <f t="shared" si="4"/>
        <v/>
      </c>
      <c r="CC25" s="259" t="str">
        <f t="shared" si="52"/>
        <v/>
      </c>
      <c r="CD25">
        <v>23</v>
      </c>
      <c r="CE25" s="261" t="str">
        <f t="shared" si="15"/>
        <v/>
      </c>
      <c r="CG25" s="218">
        <f t="shared" si="16"/>
        <v>117</v>
      </c>
      <c r="CH25" s="136">
        <v>24</v>
      </c>
      <c r="CI25" s="136" t="str">
        <f>IF(AND('Analysis_2-must not modify'!P855=1,'Analysis_2-must not modify'!O855=1),'Analysis_2-must not modify'!I855,"")</f>
        <v>Continental</v>
      </c>
      <c r="CK25" s="219">
        <f t="shared" si="17"/>
        <v>84</v>
      </c>
      <c r="CL25" s="204">
        <v>24</v>
      </c>
      <c r="CM25" s="218" t="str">
        <f t="shared" si="18"/>
        <v/>
      </c>
      <c r="CN25" t="str">
        <f t="shared" si="19"/>
        <v/>
      </c>
      <c r="CO25" s="204">
        <v>24</v>
      </c>
      <c r="CP25" s="204" t="str">
        <f t="shared" si="5"/>
        <v/>
      </c>
      <c r="CQ25">
        <f t="shared" si="53"/>
        <v>8</v>
      </c>
      <c r="CR25" s="259" t="str">
        <f t="shared" si="6"/>
        <v/>
      </c>
      <c r="CS25" s="259">
        <f t="shared" si="20"/>
        <v>0</v>
      </c>
      <c r="CT25" s="259"/>
      <c r="CU25">
        <v>23</v>
      </c>
      <c r="CV25" s="261" t="str">
        <f t="shared" si="21"/>
        <v/>
      </c>
    </row>
    <row r="26" spans="1:100" customFormat="1">
      <c r="A26" s="218">
        <f t="shared" si="7"/>
        <v>3</v>
      </c>
      <c r="B26" s="136">
        <v>25</v>
      </c>
      <c r="C26" s="211" t="str">
        <f>'Analysis_2-must not modify'!F856</f>
        <v>North_America</v>
      </c>
      <c r="D26" s="211" t="str">
        <f>'Analysis_2-must not modify'!D856</f>
        <v>USA</v>
      </c>
      <c r="E26" s="245" t="s">
        <v>319</v>
      </c>
      <c r="F26" s="219">
        <f t="shared" si="8"/>
        <v>156</v>
      </c>
      <c r="G26" s="204">
        <v>25</v>
      </c>
      <c r="H26" s="218">
        <f t="shared" si="9"/>
        <v>0</v>
      </c>
      <c r="I26">
        <f t="shared" si="10"/>
        <v>0</v>
      </c>
      <c r="J26" s="204">
        <v>25</v>
      </c>
      <c r="K26" s="221" t="str">
        <f t="shared" si="11"/>
        <v>South Korea</v>
      </c>
      <c r="P26" s="202">
        <f t="shared" si="22"/>
        <v>9</v>
      </c>
      <c r="Q26" s="208" t="str">
        <f t="array" ref="Q26">IF(ISERROR(INDEX($C$1:$D$201,SMALL(IF($C$1:$C$201=$Q$1,ROW($C$1:$C$201)),ROW(24:24)),2)),"",INDEX($C$1:$D$201,SMALL(IF($C$1:$C$201=$Q$1,ROW($C$1:$C$201)),ROW(24:24)),2))</f>
        <v>Spain</v>
      </c>
      <c r="R26" s="204">
        <f t="shared" si="23"/>
        <v>192</v>
      </c>
      <c r="S26" s="204">
        <v>24</v>
      </c>
      <c r="T26" s="209">
        <f t="shared" si="24"/>
        <v>0</v>
      </c>
      <c r="U26" s="209">
        <f t="shared" si="25"/>
        <v>0</v>
      </c>
      <c r="V26" s="204">
        <v>24</v>
      </c>
      <c r="W26" s="207" t="str">
        <f t="shared" si="26"/>
        <v/>
      </c>
      <c r="X26" s="202" t="str">
        <f t="shared" si="27"/>
        <v/>
      </c>
      <c r="Y26" s="210" t="str">
        <f t="array" ref="Y26">IF(ISERROR(INDEX($C$1:$D$201,SMALL(IF($C$1:$C$201=$Y$1,ROW($C$1:$C$201)),ROW(24:24)),2)),"",INDEX($C$1:$D$201,SMALL(IF($C$1:$C$201=$Y$1,ROW($C$1:$C$201)),ROW(24:24)),2))</f>
        <v/>
      </c>
      <c r="Z26" s="204" t="str">
        <f t="shared" si="28"/>
        <v/>
      </c>
      <c r="AA26" s="204">
        <v>24</v>
      </c>
      <c r="AB26" s="209">
        <f t="shared" si="29"/>
        <v>0</v>
      </c>
      <c r="AC26" s="209">
        <f t="shared" si="30"/>
        <v>0</v>
      </c>
      <c r="AD26" s="204">
        <v>24</v>
      </c>
      <c r="AE26" s="207" t="str">
        <f t="shared" si="31"/>
        <v/>
      </c>
      <c r="AF26" s="202">
        <f t="shared" si="32"/>
        <v>13</v>
      </c>
      <c r="AG26" s="210" t="str">
        <f t="array" ref="AG26">IF(ISERROR(INDEX($C$1:$D$201,SMALL(IF($C$1:$C$201=$AG$1,ROW($C$1:$C$201)),ROW(24:24)),2)),"",INDEX($C$1:$D$201,SMALL(IF($C$1:$C$201=$AG$1,ROW($C$1:$C$201)),ROW(24:24)),2))</f>
        <v>Japan</v>
      </c>
      <c r="AH26" s="204">
        <f t="shared" si="33"/>
        <v>188</v>
      </c>
      <c r="AI26" s="204">
        <v>24</v>
      </c>
      <c r="AJ26" s="209">
        <f t="shared" si="34"/>
        <v>0</v>
      </c>
      <c r="AK26" s="209">
        <f t="shared" si="35"/>
        <v>0</v>
      </c>
      <c r="AL26" s="204">
        <v>24</v>
      </c>
      <c r="AM26" s="207" t="str">
        <f t="shared" si="36"/>
        <v/>
      </c>
      <c r="AN26" s="202">
        <f t="shared" si="37"/>
        <v>6</v>
      </c>
      <c r="AO26" s="208" t="str">
        <f t="array" ref="AO26">IF(ISERROR(INDEX($C$1:$D$201,SMALL(IF($C$1:$C$201=$AO$1,ROW($C$1:$C$201)),ROW(24:24)),2)),"",INDEX($C$1:$D$201,SMALL(IF($C$1:$C$201=$AO$1,ROW($C$1:$C$201)),ROW(24:24)),2))</f>
        <v>Ecuador</v>
      </c>
      <c r="AP26" s="204">
        <f t="shared" si="38"/>
        <v>195</v>
      </c>
      <c r="AQ26" s="204">
        <v>24</v>
      </c>
      <c r="AR26" s="209">
        <f t="shared" si="39"/>
        <v>0</v>
      </c>
      <c r="AS26" s="209">
        <f t="shared" si="40"/>
        <v>0</v>
      </c>
      <c r="AT26" s="204">
        <v>24</v>
      </c>
      <c r="AU26" s="207" t="str">
        <f t="shared" si="41"/>
        <v/>
      </c>
      <c r="AV26" s="202">
        <f t="shared" si="42"/>
        <v>1</v>
      </c>
      <c r="AW26" s="159" t="str">
        <f t="array" ref="AW26">IF(ISERROR(INDEX($C$1:$D$201,SMALL(IF($C$1:$C$201=$AW$1,ROW($C$1:$C$201)),ROW(24:24)),2)),"",INDEX($C$1:$D$201,SMALL(IF($C$1:$C$201=$AW$1,ROW($C$1:$C$201)),ROW(24:24)),2))</f>
        <v>USA</v>
      </c>
      <c r="AX26" s="204">
        <f t="shared" si="43"/>
        <v>200</v>
      </c>
      <c r="AY26" s="204">
        <v>24</v>
      </c>
      <c r="AZ26" s="209">
        <f t="shared" si="44"/>
        <v>0</v>
      </c>
      <c r="BA26" s="209">
        <f t="shared" si="45"/>
        <v>0</v>
      </c>
      <c r="BB26" s="204">
        <v>24</v>
      </c>
      <c r="BC26" s="207" t="str">
        <f t="shared" si="46"/>
        <v/>
      </c>
      <c r="BD26" s="202" t="str">
        <f t="shared" si="47"/>
        <v/>
      </c>
      <c r="BE26" s="159" t="str">
        <f t="array" ref="BE26">IF(ISERROR(INDEX($C$1:$D$201,SMALL(IF($C$1:$C$201=$BE$1,ROW($C$1:$C$201)),ROW(24:24)),2)),"",INDEX($C$1:$D$201,SMALL(IF($C$1:$C$201=$BE$1,ROW($C$1:$C$201)),ROW(24:24)),2))</f>
        <v/>
      </c>
      <c r="BF26" s="204" t="str">
        <f t="shared" si="48"/>
        <v/>
      </c>
      <c r="BG26" s="204">
        <v>24</v>
      </c>
      <c r="BH26" s="209">
        <f t="shared" si="49"/>
        <v>0</v>
      </c>
      <c r="BI26" s="209">
        <f t="shared" si="50"/>
        <v>0</v>
      </c>
      <c r="BJ26" s="204">
        <v>24</v>
      </c>
      <c r="BK26" s="207" t="str">
        <f t="shared" si="51"/>
        <v/>
      </c>
      <c r="BL26" s="209"/>
      <c r="BM26" s="209">
        <f>IF(AND('Analysis_2-must not modify'!O856=1,'Analysis_2-must not modify'!P856=1,NOT('Analysis_2-must not modify'!D856=0)),'Analysis_2-must not modify'!G856,"")</f>
        <v>2015</v>
      </c>
      <c r="BN26">
        <v>25</v>
      </c>
      <c r="BO26" t="e">
        <f>INDEX(BM$2:BM$202,MATCH(0,COUNTIF($BO$1:BO25,BM$2:BM$202),0))</f>
        <v>#N/A</v>
      </c>
      <c r="BQ26" s="218">
        <f t="shared" si="0"/>
        <v>20</v>
      </c>
      <c r="BR26" s="136">
        <v>25</v>
      </c>
      <c r="BS26" s="246">
        <f t="shared" si="12"/>
        <v>2015</v>
      </c>
      <c r="BT26" s="245"/>
      <c r="BU26" s="219">
        <f t="shared" si="13"/>
        <v>138</v>
      </c>
      <c r="BV26" s="204">
        <v>25</v>
      </c>
      <c r="BW26" s="218" t="str">
        <f t="shared" si="1"/>
        <v/>
      </c>
      <c r="BX26" t="str">
        <f t="shared" si="2"/>
        <v/>
      </c>
      <c r="BY26" s="204">
        <v>25</v>
      </c>
      <c r="BZ26" s="204" t="str">
        <f t="shared" si="3"/>
        <v/>
      </c>
      <c r="CA26" t="e">
        <f t="shared" si="14"/>
        <v>#VALUE!</v>
      </c>
      <c r="CB26" s="259" t="str">
        <f t="shared" si="4"/>
        <v/>
      </c>
      <c r="CC26" s="259" t="str">
        <f t="shared" si="52"/>
        <v/>
      </c>
      <c r="CD26">
        <v>24</v>
      </c>
      <c r="CE26" s="261" t="str">
        <f t="shared" si="15"/>
        <v/>
      </c>
      <c r="CG26" s="218">
        <f t="shared" si="16"/>
        <v>117</v>
      </c>
      <c r="CH26" s="136">
        <v>25</v>
      </c>
      <c r="CI26" s="136" t="str">
        <f>IF(AND('Analysis_2-must not modify'!P856=1,'Analysis_2-must not modify'!O856=1),'Analysis_2-must not modify'!I856,"")</f>
        <v>Continental</v>
      </c>
      <c r="CK26" s="219">
        <f t="shared" si="17"/>
        <v>84</v>
      </c>
      <c r="CL26" s="204">
        <v>25</v>
      </c>
      <c r="CM26" s="218" t="str">
        <f t="shared" si="18"/>
        <v/>
      </c>
      <c r="CN26" t="str">
        <f t="shared" si="19"/>
        <v/>
      </c>
      <c r="CO26" s="204">
        <v>25</v>
      </c>
      <c r="CP26" s="204" t="str">
        <f t="shared" si="5"/>
        <v/>
      </c>
      <c r="CQ26">
        <f t="shared" si="53"/>
        <v>8</v>
      </c>
      <c r="CR26" s="259" t="str">
        <f t="shared" si="6"/>
        <v/>
      </c>
      <c r="CS26" s="259">
        <f t="shared" si="20"/>
        <v>0</v>
      </c>
      <c r="CT26" s="259"/>
      <c r="CU26">
        <v>24</v>
      </c>
      <c r="CV26" s="261" t="str">
        <f t="shared" si="21"/>
        <v/>
      </c>
    </row>
    <row r="27" spans="1:100" customFormat="1">
      <c r="A27" s="218">
        <f t="shared" si="7"/>
        <v>3</v>
      </c>
      <c r="B27" s="136">
        <v>26</v>
      </c>
      <c r="C27" s="211" t="str">
        <f>'Analysis_2-must not modify'!F857</f>
        <v>North_America</v>
      </c>
      <c r="D27" s="211" t="str">
        <f>'Analysis_2-must not modify'!D857</f>
        <v>USA</v>
      </c>
      <c r="E27" s="245" t="s">
        <v>319</v>
      </c>
      <c r="F27" s="219">
        <f t="shared" si="8"/>
        <v>156</v>
      </c>
      <c r="G27" s="204">
        <v>26</v>
      </c>
      <c r="H27" s="218">
        <f t="shared" si="9"/>
        <v>0</v>
      </c>
      <c r="I27">
        <f t="shared" si="10"/>
        <v>0</v>
      </c>
      <c r="J27" s="204">
        <v>26</v>
      </c>
      <c r="K27" s="221" t="str">
        <f t="shared" si="11"/>
        <v>Spain</v>
      </c>
      <c r="P27" s="202">
        <f t="shared" si="22"/>
        <v>9</v>
      </c>
      <c r="Q27" s="208" t="str">
        <f t="array" ref="Q27">IF(ISERROR(INDEX($C$1:$D$201,SMALL(IF($C$1:$C$201=$Q$1,ROW($C$1:$C$201)),ROW(25:25)),2)),"",INDEX($C$1:$D$201,SMALL(IF($C$1:$C$201=$Q$1,ROW($C$1:$C$201)),ROW(25:25)),2))</f>
        <v>Spain</v>
      </c>
      <c r="R27" s="204">
        <f t="shared" si="23"/>
        <v>192</v>
      </c>
      <c r="S27" s="204">
        <v>25</v>
      </c>
      <c r="T27" s="209">
        <f t="shared" si="24"/>
        <v>3</v>
      </c>
      <c r="U27" s="209" t="str">
        <f t="shared" si="25"/>
        <v>Germany</v>
      </c>
      <c r="V27" s="204">
        <v>25</v>
      </c>
      <c r="W27" s="207" t="str">
        <f t="shared" si="26"/>
        <v/>
      </c>
      <c r="X27" s="202" t="str">
        <f t="shared" si="27"/>
        <v/>
      </c>
      <c r="Y27" s="210" t="str">
        <f t="array" ref="Y27">IF(ISERROR(INDEX($C$1:$D$201,SMALL(IF($C$1:$C$201=$Y$1,ROW($C$1:$C$201)),ROW(25:25)),2)),"",INDEX($C$1:$D$201,SMALL(IF($C$1:$C$201=$Y$1,ROW($C$1:$C$201)),ROW(25:25)),2))</f>
        <v/>
      </c>
      <c r="Z27" s="204" t="str">
        <f t="shared" si="28"/>
        <v/>
      </c>
      <c r="AA27" s="204">
        <v>25</v>
      </c>
      <c r="AB27" s="209">
        <f t="shared" si="29"/>
        <v>0</v>
      </c>
      <c r="AC27" s="209">
        <f t="shared" si="30"/>
        <v>0</v>
      </c>
      <c r="AD27" s="204">
        <v>25</v>
      </c>
      <c r="AE27" s="207" t="str">
        <f t="shared" si="31"/>
        <v/>
      </c>
      <c r="AF27" s="202">
        <f t="shared" si="32"/>
        <v>4</v>
      </c>
      <c r="AG27" s="210" t="str">
        <f t="array" ref="AG27">IF(ISERROR(INDEX($C$1:$D$201,SMALL(IF($C$1:$C$201=$AG$1,ROW($C$1:$C$201)),ROW(25:25)),2)),"",INDEX($C$1:$D$201,SMALL(IF($C$1:$C$201=$AG$1,ROW($C$1:$C$201)),ROW(25:25)),2))</f>
        <v>South Korea</v>
      </c>
      <c r="AH27" s="204">
        <f t="shared" si="33"/>
        <v>197</v>
      </c>
      <c r="AI27" s="204">
        <v>25</v>
      </c>
      <c r="AJ27" s="209">
        <f t="shared" si="34"/>
        <v>0</v>
      </c>
      <c r="AK27" s="209">
        <f t="shared" si="35"/>
        <v>0</v>
      </c>
      <c r="AL27" s="204">
        <v>25</v>
      </c>
      <c r="AM27" s="207" t="str">
        <f t="shared" si="36"/>
        <v/>
      </c>
      <c r="AN27" s="202">
        <f t="shared" si="37"/>
        <v>8</v>
      </c>
      <c r="AO27" s="208" t="str">
        <f t="array" ref="AO27">IF(ISERROR(INDEX($C$1:$D$201,SMALL(IF($C$1:$C$201=$AO$1,ROW($C$1:$C$201)),ROW(25:25)),2)),"",INDEX($C$1:$D$201,SMALL(IF($C$1:$C$201=$AO$1,ROW($C$1:$C$201)),ROW(25:25)),2))</f>
        <v>Brazil</v>
      </c>
      <c r="AP27" s="204">
        <f t="shared" si="38"/>
        <v>193</v>
      </c>
      <c r="AQ27" s="204">
        <v>25</v>
      </c>
      <c r="AR27" s="209">
        <f t="shared" si="39"/>
        <v>0</v>
      </c>
      <c r="AS27" s="209">
        <f t="shared" si="40"/>
        <v>0</v>
      </c>
      <c r="AT27" s="204">
        <v>25</v>
      </c>
      <c r="AU27" s="207" t="str">
        <f t="shared" si="41"/>
        <v/>
      </c>
      <c r="AV27" s="202">
        <f t="shared" si="42"/>
        <v>1</v>
      </c>
      <c r="AW27" s="159" t="str">
        <f t="array" ref="AW27">IF(ISERROR(INDEX($C$1:$D$201,SMALL(IF($C$1:$C$201=$AW$1,ROW($C$1:$C$201)),ROW(25:25)),2)),"",INDEX($C$1:$D$201,SMALL(IF($C$1:$C$201=$AW$1,ROW($C$1:$C$201)),ROW(25:25)),2))</f>
        <v>USA</v>
      </c>
      <c r="AX27" s="204">
        <f t="shared" si="43"/>
        <v>200</v>
      </c>
      <c r="AY27" s="204">
        <v>25</v>
      </c>
      <c r="AZ27" s="209">
        <f t="shared" si="44"/>
        <v>0</v>
      </c>
      <c r="BA27" s="209">
        <f t="shared" si="45"/>
        <v>0</v>
      </c>
      <c r="BB27" s="204">
        <v>25</v>
      </c>
      <c r="BC27" s="207" t="str">
        <f t="shared" si="46"/>
        <v/>
      </c>
      <c r="BD27" s="202" t="str">
        <f t="shared" si="47"/>
        <v/>
      </c>
      <c r="BE27" s="159" t="str">
        <f t="array" ref="BE27">IF(ISERROR(INDEX($C$1:$D$201,SMALL(IF($C$1:$C$201=$BE$1,ROW($C$1:$C$201)),ROW(25:25)),2)),"",INDEX($C$1:$D$201,SMALL(IF($C$1:$C$201=$BE$1,ROW($C$1:$C$201)),ROW(25:25)),2))</f>
        <v/>
      </c>
      <c r="BF27" s="204" t="str">
        <f t="shared" si="48"/>
        <v/>
      </c>
      <c r="BG27" s="204">
        <v>25</v>
      </c>
      <c r="BH27" s="209">
        <f t="shared" si="49"/>
        <v>0</v>
      </c>
      <c r="BI27" s="209">
        <f t="shared" si="50"/>
        <v>0</v>
      </c>
      <c r="BJ27" s="204">
        <v>25</v>
      </c>
      <c r="BK27" s="207" t="str">
        <f t="shared" si="51"/>
        <v/>
      </c>
      <c r="BL27" s="209"/>
      <c r="BM27" s="209">
        <f>IF(AND('Analysis_2-must not modify'!O857=1,'Analysis_2-must not modify'!P857=1,NOT('Analysis_2-must not modify'!D857=0)),'Analysis_2-must not modify'!G857,"")</f>
        <v>2016</v>
      </c>
      <c r="BN27">
        <v>26</v>
      </c>
      <c r="BO27" t="e">
        <f>INDEX(BM$2:BM$202,MATCH(0,COUNTIF($BO$1:BO26,BM$2:BM$202),0))</f>
        <v>#N/A</v>
      </c>
      <c r="BQ27" s="218">
        <f t="shared" si="0"/>
        <v>2</v>
      </c>
      <c r="BR27" s="136">
        <v>26</v>
      </c>
      <c r="BS27" s="246">
        <f t="shared" si="12"/>
        <v>2016</v>
      </c>
      <c r="BT27" s="245"/>
      <c r="BU27" s="219">
        <f t="shared" si="13"/>
        <v>156</v>
      </c>
      <c r="BV27" s="204">
        <v>26</v>
      </c>
      <c r="BW27" s="218" t="str">
        <f t="shared" si="1"/>
        <v/>
      </c>
      <c r="BX27" t="str">
        <f t="shared" si="2"/>
        <v/>
      </c>
      <c r="BY27" s="204">
        <v>26</v>
      </c>
      <c r="BZ27" s="204" t="str">
        <f t="shared" si="3"/>
        <v/>
      </c>
      <c r="CA27" t="e">
        <f t="shared" si="14"/>
        <v>#VALUE!</v>
      </c>
      <c r="CB27" s="259" t="str">
        <f t="shared" si="4"/>
        <v/>
      </c>
      <c r="CC27" s="259" t="str">
        <f t="shared" si="52"/>
        <v/>
      </c>
      <c r="CD27">
        <v>25</v>
      </c>
      <c r="CE27" s="261" t="str">
        <f t="shared" si="15"/>
        <v/>
      </c>
      <c r="CG27" s="218">
        <f t="shared" si="16"/>
        <v>117</v>
      </c>
      <c r="CH27" s="136">
        <v>26</v>
      </c>
      <c r="CI27" s="136" t="str">
        <f>IF(AND('Analysis_2-must not modify'!P857=1,'Analysis_2-must not modify'!O857=1),'Analysis_2-must not modify'!I857,"")</f>
        <v>Continental</v>
      </c>
      <c r="CK27" s="219">
        <f t="shared" si="17"/>
        <v>84</v>
      </c>
      <c r="CL27" s="204">
        <v>26</v>
      </c>
      <c r="CM27" s="218" t="str">
        <f t="shared" si="18"/>
        <v/>
      </c>
      <c r="CN27" t="str">
        <f t="shared" si="19"/>
        <v/>
      </c>
      <c r="CO27" s="204">
        <v>26</v>
      </c>
      <c r="CP27" s="204" t="str">
        <f t="shared" si="5"/>
        <v/>
      </c>
      <c r="CQ27">
        <f t="shared" si="53"/>
        <v>8</v>
      </c>
      <c r="CR27" s="259" t="str">
        <f t="shared" si="6"/>
        <v/>
      </c>
      <c r="CS27" s="259">
        <f t="shared" si="20"/>
        <v>0</v>
      </c>
      <c r="CT27" s="259"/>
      <c r="CU27">
        <v>25</v>
      </c>
      <c r="CV27" s="261" t="str">
        <f t="shared" si="21"/>
        <v/>
      </c>
    </row>
    <row r="28" spans="1:100" customFormat="1">
      <c r="A28" s="218">
        <f t="shared" si="7"/>
        <v>184</v>
      </c>
      <c r="B28" s="136">
        <v>27</v>
      </c>
      <c r="C28" s="211" t="str">
        <f>'Analysis_2-must not modify'!F858</f>
        <v>Latin_America</v>
      </c>
      <c r="D28" s="211" t="str">
        <f>'Analysis_2-must not modify'!D858</f>
        <v>Argentina</v>
      </c>
      <c r="E28" s="245" t="s">
        <v>319</v>
      </c>
      <c r="F28" s="219">
        <f t="shared" si="8"/>
        <v>17</v>
      </c>
      <c r="G28" s="204">
        <v>27</v>
      </c>
      <c r="H28" s="218">
        <f t="shared" si="9"/>
        <v>0</v>
      </c>
      <c r="I28">
        <f t="shared" si="10"/>
        <v>0</v>
      </c>
      <c r="J28" s="204">
        <v>27</v>
      </c>
      <c r="K28" s="221" t="str">
        <f t="shared" si="11"/>
        <v>Sweden</v>
      </c>
      <c r="P28" s="202">
        <f t="shared" si="22"/>
        <v>3</v>
      </c>
      <c r="Q28" s="208" t="str">
        <f t="array" ref="Q28">IF(ISERROR(INDEX($C$1:$D$201,SMALL(IF($C$1:$C$201=$Q$1,ROW($C$1:$C$201)),ROW(26:26)),2)),"",INDEX($C$1:$D$201,SMALL(IF($C$1:$C$201=$Q$1,ROW($C$1:$C$201)),ROW(26:26)),2))</f>
        <v>Turkey</v>
      </c>
      <c r="R28" s="204">
        <f t="shared" si="23"/>
        <v>198</v>
      </c>
      <c r="S28" s="204">
        <v>26</v>
      </c>
      <c r="T28" s="209">
        <f t="shared" si="24"/>
        <v>2</v>
      </c>
      <c r="U28" s="209" t="str">
        <f t="shared" si="25"/>
        <v>France</v>
      </c>
      <c r="V28" s="204">
        <v>26</v>
      </c>
      <c r="W28" s="207" t="str">
        <f t="shared" si="26"/>
        <v/>
      </c>
      <c r="X28" s="202" t="str">
        <f t="shared" si="27"/>
        <v/>
      </c>
      <c r="Y28" s="210" t="str">
        <f t="array" ref="Y28">IF(ISERROR(INDEX($C$1:$D$201,SMALL(IF($C$1:$C$201=$Y$1,ROW($C$1:$C$201)),ROW(26:26)),2)),"",INDEX($C$1:$D$201,SMALL(IF($C$1:$C$201=$Y$1,ROW($C$1:$C$201)),ROW(26:26)),2))</f>
        <v/>
      </c>
      <c r="Z28" s="204" t="str">
        <f t="shared" si="28"/>
        <v/>
      </c>
      <c r="AA28" s="204">
        <v>26</v>
      </c>
      <c r="AB28" s="209">
        <f t="shared" si="29"/>
        <v>0</v>
      </c>
      <c r="AC28" s="209">
        <f t="shared" si="30"/>
        <v>0</v>
      </c>
      <c r="AD28" s="204">
        <v>26</v>
      </c>
      <c r="AE28" s="207" t="str">
        <f t="shared" si="31"/>
        <v/>
      </c>
      <c r="AF28" s="202">
        <f t="shared" si="32"/>
        <v>16</v>
      </c>
      <c r="AG28" s="210" t="str">
        <f t="array" ref="AG28">IF(ISERROR(INDEX($C$1:$D$201,SMALL(IF($C$1:$C$201=$AG$1,ROW($C$1:$C$201)),ROW(26:26)),2)),"",INDEX($C$1:$D$201,SMALL(IF($C$1:$C$201=$AG$1,ROW($C$1:$C$201)),ROW(26:26)),2))</f>
        <v>Indonesia</v>
      </c>
      <c r="AH28" s="204">
        <f t="shared" si="33"/>
        <v>185</v>
      </c>
      <c r="AI28" s="204">
        <v>26</v>
      </c>
      <c r="AJ28" s="209">
        <f t="shared" si="34"/>
        <v>0</v>
      </c>
      <c r="AK28" s="209">
        <f t="shared" si="35"/>
        <v>0</v>
      </c>
      <c r="AL28" s="204">
        <v>26</v>
      </c>
      <c r="AM28" s="207" t="str">
        <f t="shared" si="36"/>
        <v/>
      </c>
      <c r="AN28" s="202">
        <f t="shared" si="37"/>
        <v>8</v>
      </c>
      <c r="AO28" s="208" t="str">
        <f t="array" ref="AO28">IF(ISERROR(INDEX($C$1:$D$201,SMALL(IF($C$1:$C$201=$AO$1,ROW($C$1:$C$201)),ROW(26:26)),2)),"",INDEX($C$1:$D$201,SMALL(IF($C$1:$C$201=$AO$1,ROW($C$1:$C$201)),ROW(26:26)),2))</f>
        <v>Brazil</v>
      </c>
      <c r="AP28" s="204">
        <f t="shared" si="38"/>
        <v>193</v>
      </c>
      <c r="AQ28" s="204">
        <v>26</v>
      </c>
      <c r="AR28" s="209">
        <f t="shared" si="39"/>
        <v>0</v>
      </c>
      <c r="AS28" s="209">
        <f t="shared" si="40"/>
        <v>0</v>
      </c>
      <c r="AT28" s="204">
        <v>26</v>
      </c>
      <c r="AU28" s="207" t="str">
        <f t="shared" si="41"/>
        <v/>
      </c>
      <c r="AV28" s="202">
        <f t="shared" si="42"/>
        <v>1</v>
      </c>
      <c r="AW28" s="159" t="str">
        <f t="array" ref="AW28">IF(ISERROR(INDEX($C$1:$D$201,SMALL(IF($C$1:$C$201=$AW$1,ROW($C$1:$C$201)),ROW(26:26)),2)),"",INDEX($C$1:$D$201,SMALL(IF($C$1:$C$201=$AW$1,ROW($C$1:$C$201)),ROW(26:26)),2))</f>
        <v>USA</v>
      </c>
      <c r="AX28" s="204">
        <f t="shared" si="43"/>
        <v>200</v>
      </c>
      <c r="AY28" s="204">
        <v>26</v>
      </c>
      <c r="AZ28" s="209">
        <f t="shared" si="44"/>
        <v>0</v>
      </c>
      <c r="BA28" s="209">
        <f t="shared" si="45"/>
        <v>0</v>
      </c>
      <c r="BB28" s="204">
        <v>26</v>
      </c>
      <c r="BC28" s="207" t="str">
        <f t="shared" si="46"/>
        <v/>
      </c>
      <c r="BD28" s="202" t="str">
        <f t="shared" si="47"/>
        <v/>
      </c>
      <c r="BE28" s="159" t="str">
        <f t="array" ref="BE28">IF(ISERROR(INDEX($C$1:$D$201,SMALL(IF($C$1:$C$201=$BE$1,ROW($C$1:$C$201)),ROW(26:26)),2)),"",INDEX($C$1:$D$201,SMALL(IF($C$1:$C$201=$BE$1,ROW($C$1:$C$201)),ROW(26:26)),2))</f>
        <v/>
      </c>
      <c r="BF28" s="204" t="str">
        <f t="shared" si="48"/>
        <v/>
      </c>
      <c r="BG28" s="204">
        <v>26</v>
      </c>
      <c r="BH28" s="209">
        <f t="shared" si="49"/>
        <v>0</v>
      </c>
      <c r="BI28" s="209">
        <f t="shared" si="50"/>
        <v>0</v>
      </c>
      <c r="BJ28" s="204">
        <v>26</v>
      </c>
      <c r="BK28" s="207" t="str">
        <f t="shared" si="51"/>
        <v/>
      </c>
      <c r="BL28" s="209"/>
      <c r="BM28" s="209">
        <f>IF(AND('Analysis_2-must not modify'!O858=1,'Analysis_2-must not modify'!P858=1,NOT('Analysis_2-must not modify'!D858=0)),'Analysis_2-must not modify'!G858,"")</f>
        <v>2000</v>
      </c>
      <c r="BN28">
        <v>27</v>
      </c>
      <c r="BO28" t="e">
        <f>INDEX(BM$2:BM$202,MATCH(0,COUNTIF($BO$1:BO27,BM$2:BM$202),0))</f>
        <v>#N/A</v>
      </c>
      <c r="BQ28" s="218">
        <f t="shared" si="0"/>
        <v>156</v>
      </c>
      <c r="BR28" s="136">
        <v>27</v>
      </c>
      <c r="BS28" s="246">
        <f t="shared" si="12"/>
        <v>2000</v>
      </c>
      <c r="BT28" s="245"/>
      <c r="BU28" s="219">
        <f t="shared" si="13"/>
        <v>2</v>
      </c>
      <c r="BV28" s="204">
        <v>27</v>
      </c>
      <c r="BW28" s="218" t="str">
        <f t="shared" si="1"/>
        <v/>
      </c>
      <c r="BX28" t="str">
        <f t="shared" si="2"/>
        <v/>
      </c>
      <c r="BY28" s="204">
        <v>27</v>
      </c>
      <c r="BZ28" s="204" t="str">
        <f t="shared" si="3"/>
        <v/>
      </c>
      <c r="CA28" t="e">
        <f t="shared" si="14"/>
        <v>#VALUE!</v>
      </c>
      <c r="CB28" s="259" t="str">
        <f t="shared" si="4"/>
        <v/>
      </c>
      <c r="CC28" s="259" t="str">
        <f t="shared" si="52"/>
        <v/>
      </c>
      <c r="CD28">
        <v>26</v>
      </c>
      <c r="CE28" s="261" t="str">
        <f t="shared" si="15"/>
        <v/>
      </c>
      <c r="CG28" s="218">
        <f t="shared" si="16"/>
        <v>10</v>
      </c>
      <c r="CH28" s="136">
        <v>27</v>
      </c>
      <c r="CI28" s="136" t="str">
        <f>IF(AND('Analysis_2-must not modify'!P858=1,'Analysis_2-must not modify'!O858=1),'Analysis_2-must not modify'!I858,"")</f>
        <v>Sub-tropical</v>
      </c>
      <c r="CK28" s="219">
        <f t="shared" si="17"/>
        <v>191</v>
      </c>
      <c r="CL28" s="204">
        <v>27</v>
      </c>
      <c r="CM28" s="218" t="str">
        <f t="shared" si="18"/>
        <v/>
      </c>
      <c r="CN28" t="str">
        <f t="shared" si="19"/>
        <v/>
      </c>
      <c r="CO28" s="204">
        <v>27</v>
      </c>
      <c r="CP28" s="204" t="str">
        <f t="shared" si="5"/>
        <v/>
      </c>
      <c r="CQ28">
        <f t="shared" si="53"/>
        <v>8</v>
      </c>
      <c r="CR28" s="259" t="str">
        <f t="shared" si="6"/>
        <v/>
      </c>
      <c r="CS28" s="259">
        <f t="shared" si="20"/>
        <v>0</v>
      </c>
      <c r="CT28" s="259"/>
      <c r="CU28">
        <v>26</v>
      </c>
      <c r="CV28" s="261" t="str">
        <f t="shared" si="21"/>
        <v/>
      </c>
    </row>
    <row r="29" spans="1:100" customFormat="1">
      <c r="A29" s="218">
        <f t="shared" si="7"/>
        <v>184</v>
      </c>
      <c r="B29" s="136">
        <v>28</v>
      </c>
      <c r="C29" s="211" t="str">
        <f>'Analysis_2-must not modify'!F859</f>
        <v>Latin_America</v>
      </c>
      <c r="D29" s="211" t="str">
        <f>'Analysis_2-must not modify'!D859</f>
        <v>Argentina</v>
      </c>
      <c r="E29" s="245" t="s">
        <v>319</v>
      </c>
      <c r="F29" s="219">
        <f t="shared" si="8"/>
        <v>17</v>
      </c>
      <c r="G29" s="204">
        <v>28</v>
      </c>
      <c r="H29" s="218">
        <f t="shared" si="9"/>
        <v>0</v>
      </c>
      <c r="I29">
        <f t="shared" si="10"/>
        <v>0</v>
      </c>
      <c r="J29" s="204">
        <v>28</v>
      </c>
      <c r="K29" s="221" t="str">
        <f t="shared" si="11"/>
        <v>Switzerland</v>
      </c>
      <c r="P29" s="202">
        <f t="shared" si="22"/>
        <v>18</v>
      </c>
      <c r="Q29" s="208" t="str">
        <f t="array" ref="Q29">IF(ISERROR(INDEX($C$1:$D$201,SMALL(IF($C$1:$C$201=$Q$1,ROW($C$1:$C$201)),ROW(27:27)),2)),"",INDEX($C$1:$D$201,SMALL(IF($C$1:$C$201=$Q$1,ROW($C$1:$C$201)),ROW(27:27)),2))</f>
        <v>Italy</v>
      </c>
      <c r="R29" s="204">
        <f t="shared" si="23"/>
        <v>183</v>
      </c>
      <c r="S29" s="204">
        <v>27</v>
      </c>
      <c r="T29" s="209">
        <f t="shared" si="24"/>
        <v>0</v>
      </c>
      <c r="U29" s="209">
        <f t="shared" si="25"/>
        <v>0</v>
      </c>
      <c r="V29" s="204">
        <v>27</v>
      </c>
      <c r="W29" s="207" t="str">
        <f t="shared" si="26"/>
        <v/>
      </c>
      <c r="X29" s="202" t="str">
        <f t="shared" si="27"/>
        <v/>
      </c>
      <c r="Y29" s="210" t="str">
        <f t="array" ref="Y29">IF(ISERROR(INDEX($C$1:$D$201,SMALL(IF($C$1:$C$201=$Y$1,ROW($C$1:$C$201)),ROW(27:27)),2)),"",INDEX($C$1:$D$201,SMALL(IF($C$1:$C$201=$Y$1,ROW($C$1:$C$201)),ROW(27:27)),2))</f>
        <v/>
      </c>
      <c r="Z29" s="204" t="str">
        <f t="shared" si="28"/>
        <v/>
      </c>
      <c r="AA29" s="204">
        <v>27</v>
      </c>
      <c r="AB29" s="209">
        <f t="shared" si="29"/>
        <v>0</v>
      </c>
      <c r="AC29" s="209">
        <f t="shared" si="30"/>
        <v>0</v>
      </c>
      <c r="AD29" s="204">
        <v>27</v>
      </c>
      <c r="AE29" s="207" t="str">
        <f t="shared" si="31"/>
        <v/>
      </c>
      <c r="AF29" s="202">
        <f t="shared" si="32"/>
        <v>17</v>
      </c>
      <c r="AG29" s="210" t="str">
        <f t="array" ref="AG29">IF(ISERROR(INDEX($C$1:$D$201,SMALL(IF($C$1:$C$201=$AG$1,ROW($C$1:$C$201)),ROW(27:27)),2)),"",INDEX($C$1:$D$201,SMALL(IF($C$1:$C$201=$AG$1,ROW($C$1:$C$201)),ROW(27:27)),2))</f>
        <v>China</v>
      </c>
      <c r="AH29" s="204">
        <f t="shared" si="33"/>
        <v>184</v>
      </c>
      <c r="AI29" s="204">
        <v>27</v>
      </c>
      <c r="AJ29" s="209">
        <f t="shared" si="34"/>
        <v>0</v>
      </c>
      <c r="AK29" s="209">
        <f t="shared" si="35"/>
        <v>0</v>
      </c>
      <c r="AL29" s="204">
        <v>27</v>
      </c>
      <c r="AM29" s="207" t="str">
        <f t="shared" si="36"/>
        <v/>
      </c>
      <c r="AN29" s="202">
        <f t="shared" si="37"/>
        <v>8</v>
      </c>
      <c r="AO29" s="208" t="str">
        <f t="array" ref="AO29">IF(ISERROR(INDEX($C$1:$D$201,SMALL(IF($C$1:$C$201=$AO$1,ROW($C$1:$C$201)),ROW(27:27)),2)),"",INDEX($C$1:$D$201,SMALL(IF($C$1:$C$201=$AO$1,ROW($C$1:$C$201)),ROW(27:27)),2))</f>
        <v>Brazil</v>
      </c>
      <c r="AP29" s="204">
        <f t="shared" si="38"/>
        <v>193</v>
      </c>
      <c r="AQ29" s="204">
        <v>27</v>
      </c>
      <c r="AR29" s="209">
        <f t="shared" si="39"/>
        <v>0</v>
      </c>
      <c r="AS29" s="209">
        <f t="shared" si="40"/>
        <v>0</v>
      </c>
      <c r="AT29" s="204">
        <v>27</v>
      </c>
      <c r="AU29" s="207" t="str">
        <f t="shared" si="41"/>
        <v/>
      </c>
      <c r="AV29" s="202">
        <f t="shared" si="42"/>
        <v>1</v>
      </c>
      <c r="AW29" s="159" t="str">
        <f t="array" ref="AW29">IF(ISERROR(INDEX($C$1:$D$201,SMALL(IF($C$1:$C$201=$AW$1,ROW($C$1:$C$201)),ROW(27:27)),2)),"",INDEX($C$1:$D$201,SMALL(IF($C$1:$C$201=$AW$1,ROW($C$1:$C$201)),ROW(27:27)),2))</f>
        <v>USA</v>
      </c>
      <c r="AX29" s="204">
        <f t="shared" si="43"/>
        <v>200</v>
      </c>
      <c r="AY29" s="204">
        <v>27</v>
      </c>
      <c r="AZ29" s="209">
        <f t="shared" si="44"/>
        <v>0</v>
      </c>
      <c r="BA29" s="209">
        <f t="shared" si="45"/>
        <v>0</v>
      </c>
      <c r="BB29" s="204">
        <v>27</v>
      </c>
      <c r="BC29" s="207" t="str">
        <f t="shared" si="46"/>
        <v/>
      </c>
      <c r="BD29" s="202" t="str">
        <f t="shared" si="47"/>
        <v/>
      </c>
      <c r="BE29" s="159" t="str">
        <f t="array" ref="BE29">IF(ISERROR(INDEX($C$1:$D$201,SMALL(IF($C$1:$C$201=$BE$1,ROW($C$1:$C$201)),ROW(27:27)),2)),"",INDEX($C$1:$D$201,SMALL(IF($C$1:$C$201=$BE$1,ROW($C$1:$C$201)),ROW(27:27)),2))</f>
        <v/>
      </c>
      <c r="BF29" s="204" t="str">
        <f t="shared" si="48"/>
        <v/>
      </c>
      <c r="BG29" s="204">
        <v>27</v>
      </c>
      <c r="BH29" s="209">
        <f t="shared" si="49"/>
        <v>0</v>
      </c>
      <c r="BI29" s="209">
        <f t="shared" si="50"/>
        <v>0</v>
      </c>
      <c r="BJ29" s="204">
        <v>27</v>
      </c>
      <c r="BK29" s="207" t="str">
        <f t="shared" si="51"/>
        <v/>
      </c>
      <c r="BL29" s="209"/>
      <c r="BM29" s="209">
        <f>IF(AND('Analysis_2-must not modify'!O859=1,'Analysis_2-must not modify'!P859=1,NOT('Analysis_2-must not modify'!D859=0)),'Analysis_2-must not modify'!G859,"")</f>
        <v>2001</v>
      </c>
      <c r="BN29">
        <v>28</v>
      </c>
      <c r="BO29" t="e">
        <f>INDEX(BM$2:BM$202,MATCH(0,COUNTIF($BO$1:BO28,BM$2:BM$202),0))</f>
        <v>#N/A</v>
      </c>
      <c r="BQ29" s="218">
        <f t="shared" si="0"/>
        <v>155</v>
      </c>
      <c r="BR29" s="136">
        <v>28</v>
      </c>
      <c r="BS29" s="246">
        <f t="shared" si="12"/>
        <v>2001</v>
      </c>
      <c r="BT29" s="245"/>
      <c r="BU29" s="219">
        <f t="shared" si="13"/>
        <v>3</v>
      </c>
      <c r="BV29" s="204">
        <v>28</v>
      </c>
      <c r="BW29" s="218" t="str">
        <f t="shared" si="1"/>
        <v/>
      </c>
      <c r="BX29" t="str">
        <f t="shared" si="2"/>
        <v/>
      </c>
      <c r="BY29" s="204">
        <v>28</v>
      </c>
      <c r="BZ29" s="204" t="str">
        <f t="shared" si="3"/>
        <v/>
      </c>
      <c r="CA29" t="e">
        <f t="shared" si="14"/>
        <v>#VALUE!</v>
      </c>
      <c r="CB29" s="259" t="str">
        <f t="shared" si="4"/>
        <v/>
      </c>
      <c r="CC29" s="259" t="str">
        <f t="shared" si="52"/>
        <v/>
      </c>
      <c r="CD29">
        <v>27</v>
      </c>
      <c r="CE29" s="261" t="str">
        <f t="shared" si="15"/>
        <v/>
      </c>
      <c r="CG29" s="218">
        <f t="shared" si="16"/>
        <v>10</v>
      </c>
      <c r="CH29" s="136">
        <v>28</v>
      </c>
      <c r="CI29" s="136" t="str">
        <f>IF(AND('Analysis_2-must not modify'!P859=1,'Analysis_2-must not modify'!O859=1),'Analysis_2-must not modify'!I859,"")</f>
        <v>Sub-tropical</v>
      </c>
      <c r="CK29" s="219">
        <f t="shared" si="17"/>
        <v>191</v>
      </c>
      <c r="CL29" s="204">
        <v>28</v>
      </c>
      <c r="CM29" s="218" t="str">
        <f t="shared" si="18"/>
        <v/>
      </c>
      <c r="CN29" t="str">
        <f t="shared" si="19"/>
        <v/>
      </c>
      <c r="CO29" s="204">
        <v>28</v>
      </c>
      <c r="CP29" s="204" t="str">
        <f t="shared" si="5"/>
        <v/>
      </c>
      <c r="CQ29">
        <f t="shared" si="53"/>
        <v>8</v>
      </c>
      <c r="CR29" s="259" t="str">
        <f t="shared" si="6"/>
        <v/>
      </c>
      <c r="CS29" s="259">
        <f t="shared" si="20"/>
        <v>0</v>
      </c>
      <c r="CT29" s="259"/>
      <c r="CU29">
        <v>27</v>
      </c>
      <c r="CV29" s="261" t="str">
        <f t="shared" si="21"/>
        <v/>
      </c>
    </row>
    <row r="30" spans="1:100" customFormat="1">
      <c r="A30" s="218">
        <f t="shared" si="7"/>
        <v>184</v>
      </c>
      <c r="B30" s="136">
        <v>29</v>
      </c>
      <c r="C30" s="211" t="str">
        <f>'Analysis_2-must not modify'!F860</f>
        <v>Latin_America</v>
      </c>
      <c r="D30" s="211" t="str">
        <f>'Analysis_2-must not modify'!D860</f>
        <v>Argentina</v>
      </c>
      <c r="E30" s="245" t="s">
        <v>319</v>
      </c>
      <c r="F30" s="219">
        <f t="shared" si="8"/>
        <v>17</v>
      </c>
      <c r="G30" s="204">
        <v>29</v>
      </c>
      <c r="H30" s="218">
        <f t="shared" si="9"/>
        <v>0</v>
      </c>
      <c r="I30">
        <f t="shared" si="10"/>
        <v>0</v>
      </c>
      <c r="J30" s="204">
        <v>29</v>
      </c>
      <c r="K30" s="221" t="str">
        <f t="shared" si="11"/>
        <v>Tanzania</v>
      </c>
      <c r="P30" s="202">
        <f t="shared" si="22"/>
        <v>18</v>
      </c>
      <c r="Q30" s="208" t="str">
        <f t="array" ref="Q30">IF(ISERROR(INDEX($C$1:$D$201,SMALL(IF($C$1:$C$201=$Q$1,ROW($C$1:$C$201)),ROW(28:28)),2)),"",INDEX($C$1:$D$201,SMALL(IF($C$1:$C$201=$Q$1,ROW($C$1:$C$201)),ROW(28:28)),2))</f>
        <v>Italy</v>
      </c>
      <c r="R30" s="204">
        <f t="shared" si="23"/>
        <v>183</v>
      </c>
      <c r="S30" s="204">
        <v>28</v>
      </c>
      <c r="T30" s="209">
        <f t="shared" si="24"/>
        <v>0</v>
      </c>
      <c r="U30" s="209">
        <f t="shared" si="25"/>
        <v>0</v>
      </c>
      <c r="V30" s="204">
        <v>28</v>
      </c>
      <c r="W30" s="207" t="str">
        <f t="shared" si="26"/>
        <v/>
      </c>
      <c r="X30" s="202" t="str">
        <f t="shared" si="27"/>
        <v/>
      </c>
      <c r="Y30" s="210" t="str">
        <f t="array" ref="Y30">IF(ISERROR(INDEX($C$1:$D$201,SMALL(IF($C$1:$C$201=$Y$1,ROW($C$1:$C$201)),ROW(28:28)),2)),"",INDEX($C$1:$D$201,SMALL(IF($C$1:$C$201=$Y$1,ROW($C$1:$C$201)),ROW(28:28)),2))</f>
        <v/>
      </c>
      <c r="Z30" s="204" t="str">
        <f t="shared" si="28"/>
        <v/>
      </c>
      <c r="AA30" s="204">
        <v>28</v>
      </c>
      <c r="AB30" s="209">
        <f t="shared" si="29"/>
        <v>0</v>
      </c>
      <c r="AC30" s="209">
        <f t="shared" si="30"/>
        <v>0</v>
      </c>
      <c r="AD30" s="204">
        <v>28</v>
      </c>
      <c r="AE30" s="207" t="str">
        <f t="shared" si="31"/>
        <v/>
      </c>
      <c r="AF30" s="202">
        <f t="shared" si="32"/>
        <v>13</v>
      </c>
      <c r="AG30" s="210" t="str">
        <f t="array" ref="AG30">IF(ISERROR(INDEX($C$1:$D$201,SMALL(IF($C$1:$C$201=$AG$1,ROW($C$1:$C$201)),ROW(28:28)),2)),"",INDEX($C$1:$D$201,SMALL(IF($C$1:$C$201=$AG$1,ROW($C$1:$C$201)),ROW(28:28)),2))</f>
        <v>Japan</v>
      </c>
      <c r="AH30" s="204">
        <f t="shared" si="33"/>
        <v>188</v>
      </c>
      <c r="AI30" s="204">
        <v>28</v>
      </c>
      <c r="AJ30" s="209">
        <f t="shared" si="34"/>
        <v>0</v>
      </c>
      <c r="AK30" s="209">
        <f t="shared" si="35"/>
        <v>0</v>
      </c>
      <c r="AL30" s="204">
        <v>28</v>
      </c>
      <c r="AM30" s="207" t="str">
        <f t="shared" si="36"/>
        <v/>
      </c>
      <c r="AN30" s="202" t="str">
        <f t="shared" si="37"/>
        <v/>
      </c>
      <c r="AO30" s="208" t="str">
        <f t="array" ref="AO30">IF(ISERROR(INDEX($C$1:$D$201,SMALL(IF($C$1:$C$201=$AO$1,ROW($C$1:$C$201)),ROW(28:28)),2)),"",INDEX($C$1:$D$201,SMALL(IF($C$1:$C$201=$AO$1,ROW($C$1:$C$201)),ROW(28:28)),2))</f>
        <v/>
      </c>
      <c r="AP30" s="204" t="str">
        <f t="shared" si="38"/>
        <v/>
      </c>
      <c r="AQ30" s="204">
        <v>28</v>
      </c>
      <c r="AR30" s="209">
        <f t="shared" si="39"/>
        <v>0</v>
      </c>
      <c r="AS30" s="209">
        <f t="shared" si="40"/>
        <v>0</v>
      </c>
      <c r="AT30" s="204">
        <v>28</v>
      </c>
      <c r="AU30" s="207" t="str">
        <f t="shared" si="41"/>
        <v/>
      </c>
      <c r="AV30" s="202">
        <f t="shared" si="42"/>
        <v>1</v>
      </c>
      <c r="AW30" s="159" t="str">
        <f t="array" ref="AW30">IF(ISERROR(INDEX($C$1:$D$201,SMALL(IF($C$1:$C$201=$AW$1,ROW($C$1:$C$201)),ROW(28:28)),2)),"",INDEX($C$1:$D$201,SMALL(IF($C$1:$C$201=$AW$1,ROW($C$1:$C$201)),ROW(28:28)),2))</f>
        <v>USA</v>
      </c>
      <c r="AX30" s="204">
        <f t="shared" si="43"/>
        <v>200</v>
      </c>
      <c r="AY30" s="204">
        <v>28</v>
      </c>
      <c r="AZ30" s="209">
        <f t="shared" si="44"/>
        <v>0</v>
      </c>
      <c r="BA30" s="209">
        <f t="shared" si="45"/>
        <v>0</v>
      </c>
      <c r="BB30" s="204">
        <v>28</v>
      </c>
      <c r="BC30" s="207" t="str">
        <f t="shared" si="46"/>
        <v/>
      </c>
      <c r="BD30" s="202" t="str">
        <f t="shared" si="47"/>
        <v/>
      </c>
      <c r="BE30" s="159" t="str">
        <f t="array" ref="BE30">IF(ISERROR(INDEX($C$1:$D$201,SMALL(IF($C$1:$C$201=$BE$1,ROW($C$1:$C$201)),ROW(28:28)),2)),"",INDEX($C$1:$D$201,SMALL(IF($C$1:$C$201=$BE$1,ROW($C$1:$C$201)),ROW(28:28)),2))</f>
        <v/>
      </c>
      <c r="BF30" s="204" t="str">
        <f t="shared" si="48"/>
        <v/>
      </c>
      <c r="BG30" s="204">
        <v>28</v>
      </c>
      <c r="BH30" s="209">
        <f t="shared" si="49"/>
        <v>0</v>
      </c>
      <c r="BI30" s="209">
        <f t="shared" si="50"/>
        <v>0</v>
      </c>
      <c r="BJ30" s="204">
        <v>28</v>
      </c>
      <c r="BK30" s="207" t="str">
        <f t="shared" si="51"/>
        <v/>
      </c>
      <c r="BL30" s="209"/>
      <c r="BM30" s="209">
        <f>IF(AND('Analysis_2-must not modify'!O860=1,'Analysis_2-must not modify'!P860=1,NOT('Analysis_2-must not modify'!D860=0)),'Analysis_2-must not modify'!G860,"")</f>
        <v>2002</v>
      </c>
      <c r="BN30">
        <v>29</v>
      </c>
      <c r="BO30" t="e">
        <f>INDEX(BM$2:BM$202,MATCH(0,COUNTIF($BO$1:BO29,BM$2:BM$202),0))</f>
        <v>#N/A</v>
      </c>
      <c r="BQ30" s="218">
        <f t="shared" si="0"/>
        <v>154</v>
      </c>
      <c r="BR30" s="136">
        <v>29</v>
      </c>
      <c r="BS30" s="246">
        <f t="shared" si="12"/>
        <v>2002</v>
      </c>
      <c r="BT30" s="245"/>
      <c r="BU30" s="219">
        <f t="shared" si="13"/>
        <v>4</v>
      </c>
      <c r="BV30" s="204">
        <v>29</v>
      </c>
      <c r="BW30" s="218" t="str">
        <f t="shared" si="1"/>
        <v/>
      </c>
      <c r="BX30" t="str">
        <f t="shared" si="2"/>
        <v/>
      </c>
      <c r="BY30" s="204">
        <v>29</v>
      </c>
      <c r="BZ30" s="204" t="str">
        <f t="shared" si="3"/>
        <v/>
      </c>
      <c r="CA30" t="e">
        <f t="shared" si="14"/>
        <v>#VALUE!</v>
      </c>
      <c r="CB30" s="259" t="str">
        <f t="shared" si="4"/>
        <v/>
      </c>
      <c r="CC30" s="259" t="str">
        <f t="shared" si="52"/>
        <v/>
      </c>
      <c r="CD30">
        <v>28</v>
      </c>
      <c r="CE30" s="261" t="str">
        <f t="shared" si="15"/>
        <v/>
      </c>
      <c r="CG30" s="218">
        <f t="shared" si="16"/>
        <v>10</v>
      </c>
      <c r="CH30" s="136">
        <v>29</v>
      </c>
      <c r="CI30" s="136" t="str">
        <f>IF(AND('Analysis_2-must not modify'!P860=1,'Analysis_2-must not modify'!O860=1),'Analysis_2-must not modify'!I860,"")</f>
        <v>Sub-tropical</v>
      </c>
      <c r="CK30" s="219">
        <f t="shared" si="17"/>
        <v>191</v>
      </c>
      <c r="CL30" s="204">
        <v>29</v>
      </c>
      <c r="CM30" s="218" t="str">
        <f t="shared" si="18"/>
        <v/>
      </c>
      <c r="CN30" t="str">
        <f t="shared" si="19"/>
        <v/>
      </c>
      <c r="CO30" s="204">
        <v>29</v>
      </c>
      <c r="CP30" s="204" t="str">
        <f t="shared" si="5"/>
        <v/>
      </c>
      <c r="CQ30">
        <f t="shared" si="53"/>
        <v>8</v>
      </c>
      <c r="CR30" s="259" t="str">
        <f t="shared" si="6"/>
        <v/>
      </c>
      <c r="CS30" s="259">
        <f t="shared" si="20"/>
        <v>0</v>
      </c>
      <c r="CT30" s="259"/>
      <c r="CU30">
        <v>28</v>
      </c>
      <c r="CV30" s="261" t="str">
        <f t="shared" si="21"/>
        <v/>
      </c>
    </row>
    <row r="31" spans="1:100" customFormat="1">
      <c r="A31" s="218">
        <f t="shared" si="7"/>
        <v>184</v>
      </c>
      <c r="B31" s="136">
        <v>30</v>
      </c>
      <c r="C31" s="211" t="str">
        <f>'Analysis_2-must not modify'!F861</f>
        <v>Latin_America</v>
      </c>
      <c r="D31" s="211" t="str">
        <f>'Analysis_2-must not modify'!D861</f>
        <v>Argentina</v>
      </c>
      <c r="E31" s="245" t="s">
        <v>319</v>
      </c>
      <c r="F31" s="219">
        <f t="shared" si="8"/>
        <v>17</v>
      </c>
      <c r="G31" s="204">
        <v>30</v>
      </c>
      <c r="H31" s="218">
        <f t="shared" si="9"/>
        <v>0</v>
      </c>
      <c r="I31">
        <f t="shared" si="10"/>
        <v>0</v>
      </c>
      <c r="J31" s="204">
        <v>30</v>
      </c>
      <c r="K31" s="221" t="str">
        <f t="shared" si="11"/>
        <v>Thailand</v>
      </c>
      <c r="P31" s="202">
        <f t="shared" si="22"/>
        <v>18</v>
      </c>
      <c r="Q31" s="208" t="str">
        <f t="array" ref="Q31">IF(ISERROR(INDEX($C$1:$D$201,SMALL(IF($C$1:$C$201=$Q$1,ROW($C$1:$C$201)),ROW(29:29)),2)),"",INDEX($C$1:$D$201,SMALL(IF($C$1:$C$201=$Q$1,ROW($C$1:$C$201)),ROW(29:29)),2))</f>
        <v>Italy</v>
      </c>
      <c r="R31" s="204">
        <f t="shared" si="23"/>
        <v>183</v>
      </c>
      <c r="S31" s="204">
        <v>29</v>
      </c>
      <c r="T31" s="209">
        <f t="shared" si="24"/>
        <v>1</v>
      </c>
      <c r="U31" s="209" t="str">
        <f t="shared" si="25"/>
        <v>Denmark</v>
      </c>
      <c r="V31" s="204">
        <v>29</v>
      </c>
      <c r="W31" s="207" t="str">
        <f t="shared" si="26"/>
        <v/>
      </c>
      <c r="X31" s="202" t="str">
        <f t="shared" si="27"/>
        <v/>
      </c>
      <c r="Y31" s="210" t="str">
        <f t="array" ref="Y31">IF(ISERROR(INDEX($C$1:$D$201,SMALL(IF($C$1:$C$201=$Y$1,ROW($C$1:$C$201)),ROW(29:29)),2)),"",INDEX($C$1:$D$201,SMALL(IF($C$1:$C$201=$Y$1,ROW($C$1:$C$201)),ROW(29:29)),2))</f>
        <v/>
      </c>
      <c r="Z31" s="204" t="str">
        <f t="shared" si="28"/>
        <v/>
      </c>
      <c r="AA31" s="204">
        <v>29</v>
      </c>
      <c r="AB31" s="209">
        <f t="shared" si="29"/>
        <v>0</v>
      </c>
      <c r="AC31" s="209">
        <f t="shared" si="30"/>
        <v>0</v>
      </c>
      <c r="AD31" s="204">
        <v>29</v>
      </c>
      <c r="AE31" s="207" t="str">
        <f t="shared" si="31"/>
        <v/>
      </c>
      <c r="AF31" s="202">
        <f t="shared" si="32"/>
        <v>3</v>
      </c>
      <c r="AG31" s="210" t="str">
        <f t="array" ref="AG31">IF(ISERROR(INDEX($C$1:$D$201,SMALL(IF($C$1:$C$201=$AG$1,ROW($C$1:$C$201)),ROW(29:29)),2)),"",INDEX($C$1:$D$201,SMALL(IF($C$1:$C$201=$AG$1,ROW($C$1:$C$201)),ROW(29:29)),2))</f>
        <v>Thailand</v>
      </c>
      <c r="AH31" s="204">
        <f t="shared" si="33"/>
        <v>198</v>
      </c>
      <c r="AI31" s="204">
        <v>29</v>
      </c>
      <c r="AJ31" s="209">
        <f t="shared" si="34"/>
        <v>0</v>
      </c>
      <c r="AK31" s="209">
        <f t="shared" si="35"/>
        <v>0</v>
      </c>
      <c r="AL31" s="204">
        <v>29</v>
      </c>
      <c r="AM31" s="207" t="str">
        <f t="shared" si="36"/>
        <v/>
      </c>
      <c r="AN31" s="202" t="str">
        <f t="shared" si="37"/>
        <v/>
      </c>
      <c r="AO31" s="208" t="str">
        <f t="array" ref="AO31">IF(ISERROR(INDEX($C$1:$D$201,SMALL(IF($C$1:$C$201=$AO$1,ROW($C$1:$C$201)),ROW(29:29)),2)),"",INDEX($C$1:$D$201,SMALL(IF($C$1:$C$201=$AO$1,ROW($C$1:$C$201)),ROW(29:29)),2))</f>
        <v/>
      </c>
      <c r="AP31" s="204" t="str">
        <f t="shared" si="38"/>
        <v/>
      </c>
      <c r="AQ31" s="204">
        <v>29</v>
      </c>
      <c r="AR31" s="209">
        <f t="shared" si="39"/>
        <v>0</v>
      </c>
      <c r="AS31" s="209">
        <f t="shared" si="40"/>
        <v>0</v>
      </c>
      <c r="AT31" s="204">
        <v>29</v>
      </c>
      <c r="AU31" s="207" t="str">
        <f t="shared" si="41"/>
        <v/>
      </c>
      <c r="AV31" s="202">
        <f t="shared" si="42"/>
        <v>1</v>
      </c>
      <c r="AW31" s="159" t="str">
        <f t="array" ref="AW31">IF(ISERROR(INDEX($C$1:$D$201,SMALL(IF($C$1:$C$201=$AW$1,ROW($C$1:$C$201)),ROW(29:29)),2)),"",INDEX($C$1:$D$201,SMALL(IF($C$1:$C$201=$AW$1,ROW($C$1:$C$201)),ROW(29:29)),2))</f>
        <v>USA</v>
      </c>
      <c r="AX31" s="204">
        <f t="shared" si="43"/>
        <v>200</v>
      </c>
      <c r="AY31" s="204">
        <v>29</v>
      </c>
      <c r="AZ31" s="209">
        <f t="shared" si="44"/>
        <v>0</v>
      </c>
      <c r="BA31" s="209">
        <f t="shared" si="45"/>
        <v>0</v>
      </c>
      <c r="BB31" s="204">
        <v>29</v>
      </c>
      <c r="BC31" s="207" t="str">
        <f t="shared" si="46"/>
        <v/>
      </c>
      <c r="BD31" s="202" t="str">
        <f t="shared" si="47"/>
        <v/>
      </c>
      <c r="BE31" s="159" t="str">
        <f t="array" ref="BE31">IF(ISERROR(INDEX($C$1:$D$201,SMALL(IF($C$1:$C$201=$BE$1,ROW($C$1:$C$201)),ROW(29:29)),2)),"",INDEX($C$1:$D$201,SMALL(IF($C$1:$C$201=$BE$1,ROW($C$1:$C$201)),ROW(29:29)),2))</f>
        <v/>
      </c>
      <c r="BF31" s="204" t="str">
        <f t="shared" si="48"/>
        <v/>
      </c>
      <c r="BG31" s="204">
        <v>29</v>
      </c>
      <c r="BH31" s="209">
        <f t="shared" si="49"/>
        <v>0</v>
      </c>
      <c r="BI31" s="209">
        <f t="shared" si="50"/>
        <v>0</v>
      </c>
      <c r="BJ31" s="204">
        <v>29</v>
      </c>
      <c r="BK31" s="207" t="str">
        <f t="shared" si="51"/>
        <v/>
      </c>
      <c r="BL31" s="209"/>
      <c r="BM31" s="209">
        <f>IF(AND('Analysis_2-must not modify'!O861=1,'Analysis_2-must not modify'!P861=1,NOT('Analysis_2-must not modify'!D861=0)),'Analysis_2-must not modify'!G861,"")</f>
        <v>2003</v>
      </c>
      <c r="BN31">
        <v>30</v>
      </c>
      <c r="BO31" t="e">
        <f>INDEX(BM$2:BM$202,MATCH(0,COUNTIF($BO$1:BO30,BM$2:BM$202),0))</f>
        <v>#N/A</v>
      </c>
      <c r="BQ31" s="218">
        <f t="shared" si="0"/>
        <v>153</v>
      </c>
      <c r="BR31" s="136">
        <v>30</v>
      </c>
      <c r="BS31" s="246">
        <f t="shared" si="12"/>
        <v>2003</v>
      </c>
      <c r="BT31" s="245"/>
      <c r="BU31" s="219">
        <f t="shared" si="13"/>
        <v>5</v>
      </c>
      <c r="BV31" s="204">
        <v>30</v>
      </c>
      <c r="BW31" s="218" t="str">
        <f t="shared" si="1"/>
        <v/>
      </c>
      <c r="BX31" t="str">
        <f t="shared" si="2"/>
        <v/>
      </c>
      <c r="BY31" s="204">
        <v>30</v>
      </c>
      <c r="BZ31" s="204" t="str">
        <f t="shared" si="3"/>
        <v/>
      </c>
      <c r="CA31" t="e">
        <f t="shared" si="14"/>
        <v>#VALUE!</v>
      </c>
      <c r="CB31" s="259" t="str">
        <f t="shared" si="4"/>
        <v/>
      </c>
      <c r="CC31" s="259" t="str">
        <f t="shared" si="52"/>
        <v/>
      </c>
      <c r="CD31">
        <v>29</v>
      </c>
      <c r="CE31" s="261" t="str">
        <f t="shared" si="15"/>
        <v/>
      </c>
      <c r="CG31" s="218">
        <f t="shared" si="16"/>
        <v>10</v>
      </c>
      <c r="CH31" s="136">
        <v>30</v>
      </c>
      <c r="CI31" s="136" t="str">
        <f>IF(AND('Analysis_2-must not modify'!P861=1,'Analysis_2-must not modify'!O861=1),'Analysis_2-must not modify'!I861,"")</f>
        <v>Sub-tropical</v>
      </c>
      <c r="CK31" s="219">
        <f t="shared" si="17"/>
        <v>191</v>
      </c>
      <c r="CL31" s="204">
        <v>30</v>
      </c>
      <c r="CM31" s="218" t="str">
        <f t="shared" si="18"/>
        <v/>
      </c>
      <c r="CN31" t="str">
        <f t="shared" si="19"/>
        <v/>
      </c>
      <c r="CO31" s="204">
        <v>30</v>
      </c>
      <c r="CP31" s="204" t="str">
        <f t="shared" si="5"/>
        <v/>
      </c>
      <c r="CQ31">
        <f t="shared" si="53"/>
        <v>8</v>
      </c>
      <c r="CR31" s="259" t="str">
        <f t="shared" si="6"/>
        <v/>
      </c>
      <c r="CS31" s="259">
        <f t="shared" si="20"/>
        <v>0</v>
      </c>
      <c r="CT31" s="259"/>
      <c r="CU31">
        <v>29</v>
      </c>
      <c r="CV31" s="261" t="str">
        <f t="shared" si="21"/>
        <v/>
      </c>
    </row>
    <row r="32" spans="1:100" customFormat="1">
      <c r="A32" s="218">
        <f t="shared" si="7"/>
        <v>184</v>
      </c>
      <c r="B32" s="136">
        <v>31</v>
      </c>
      <c r="C32" s="211" t="str">
        <f>'Analysis_2-must not modify'!F862</f>
        <v>Latin_America</v>
      </c>
      <c r="D32" s="211" t="str">
        <f>'Analysis_2-must not modify'!D862</f>
        <v>Argentina</v>
      </c>
      <c r="E32" s="245" t="s">
        <v>319</v>
      </c>
      <c r="F32" s="219">
        <f t="shared" si="8"/>
        <v>17</v>
      </c>
      <c r="G32" s="204">
        <v>31</v>
      </c>
      <c r="H32" s="218">
        <f t="shared" si="9"/>
        <v>0</v>
      </c>
      <c r="I32">
        <f t="shared" si="10"/>
        <v>0</v>
      </c>
      <c r="J32" s="204">
        <v>31</v>
      </c>
      <c r="K32" s="221" t="str">
        <f t="shared" si="11"/>
        <v>The Netherlands</v>
      </c>
      <c r="P32" s="202">
        <f t="shared" si="22"/>
        <v>18</v>
      </c>
      <c r="Q32" s="208" t="str">
        <f t="array" ref="Q32">IF(ISERROR(INDEX($C$1:$D$201,SMALL(IF($C$1:$C$201=$Q$1,ROW($C$1:$C$201)),ROW(30:30)),2)),"",INDEX($C$1:$D$201,SMALL(IF($C$1:$C$201=$Q$1,ROW($C$1:$C$201)),ROW(30:30)),2))</f>
        <v>Italy</v>
      </c>
      <c r="R32" s="204">
        <f t="shared" si="23"/>
        <v>183</v>
      </c>
      <c r="S32" s="204">
        <v>30</v>
      </c>
      <c r="T32" s="209">
        <f t="shared" si="24"/>
        <v>0</v>
      </c>
      <c r="U32" s="209">
        <f t="shared" si="25"/>
        <v>0</v>
      </c>
      <c r="V32" s="204">
        <v>30</v>
      </c>
      <c r="W32" s="207" t="str">
        <f t="shared" si="26"/>
        <v/>
      </c>
      <c r="X32" s="202" t="str">
        <f t="shared" si="27"/>
        <v/>
      </c>
      <c r="Y32" s="210" t="str">
        <f t="array" ref="Y32">IF(ISERROR(INDEX($C$1:$D$201,SMALL(IF($C$1:$C$201=$Y$1,ROW($C$1:$C$201)),ROW(30:30)),2)),"",INDEX($C$1:$D$201,SMALL(IF($C$1:$C$201=$Y$1,ROW($C$1:$C$201)),ROW(30:30)),2))</f>
        <v/>
      </c>
      <c r="Z32" s="204" t="str">
        <f t="shared" si="28"/>
        <v/>
      </c>
      <c r="AA32" s="204">
        <v>30</v>
      </c>
      <c r="AB32" s="209">
        <f t="shared" si="29"/>
        <v>0</v>
      </c>
      <c r="AC32" s="209">
        <f t="shared" si="30"/>
        <v>0</v>
      </c>
      <c r="AD32" s="204">
        <v>30</v>
      </c>
      <c r="AE32" s="207" t="str">
        <f t="shared" si="31"/>
        <v/>
      </c>
      <c r="AF32" s="202">
        <f t="shared" si="32"/>
        <v>1</v>
      </c>
      <c r="AG32" s="210" t="str">
        <f t="array" ref="AG32">IF(ISERROR(INDEX($C$1:$D$201,SMALL(IF($C$1:$C$201=$AG$1,ROW($C$1:$C$201)),ROW(30:30)),2)),"",INDEX($C$1:$D$201,SMALL(IF($C$1:$C$201=$AG$1,ROW($C$1:$C$201)),ROW(30:30)),2))</f>
        <v>Vietnam</v>
      </c>
      <c r="AH32" s="204">
        <f t="shared" si="33"/>
        <v>200</v>
      </c>
      <c r="AI32" s="204">
        <v>30</v>
      </c>
      <c r="AJ32" s="209">
        <f t="shared" si="34"/>
        <v>0</v>
      </c>
      <c r="AK32" s="209">
        <f t="shared" si="35"/>
        <v>0</v>
      </c>
      <c r="AL32" s="204">
        <v>30</v>
      </c>
      <c r="AM32" s="207" t="str">
        <f t="shared" si="36"/>
        <v/>
      </c>
      <c r="AN32" s="202" t="str">
        <f t="shared" si="37"/>
        <v/>
      </c>
      <c r="AO32" s="208" t="str">
        <f t="array" ref="AO32">IF(ISERROR(INDEX($C$1:$D$201,SMALL(IF($C$1:$C$201=$AO$1,ROW($C$1:$C$201)),ROW(30:30)),2)),"",INDEX($C$1:$D$201,SMALL(IF($C$1:$C$201=$AO$1,ROW($C$1:$C$201)),ROW(30:30)),2))</f>
        <v/>
      </c>
      <c r="AP32" s="204" t="str">
        <f t="shared" si="38"/>
        <v/>
      </c>
      <c r="AQ32" s="204">
        <v>30</v>
      </c>
      <c r="AR32" s="209">
        <f t="shared" si="39"/>
        <v>0</v>
      </c>
      <c r="AS32" s="209">
        <f t="shared" si="40"/>
        <v>0</v>
      </c>
      <c r="AT32" s="204">
        <v>30</v>
      </c>
      <c r="AU32" s="207" t="str">
        <f t="shared" si="41"/>
        <v/>
      </c>
      <c r="AV32" s="202">
        <f t="shared" si="42"/>
        <v>1</v>
      </c>
      <c r="AW32" s="159" t="str">
        <f t="array" ref="AW32">IF(ISERROR(INDEX($C$1:$D$201,SMALL(IF($C$1:$C$201=$AW$1,ROW($C$1:$C$201)),ROW(30:30)),2)),"",INDEX($C$1:$D$201,SMALL(IF($C$1:$C$201=$AW$1,ROW($C$1:$C$201)),ROW(30:30)),2))</f>
        <v>USA</v>
      </c>
      <c r="AX32" s="204">
        <f t="shared" si="43"/>
        <v>200</v>
      </c>
      <c r="AY32" s="204">
        <v>30</v>
      </c>
      <c r="AZ32" s="209">
        <f t="shared" si="44"/>
        <v>0</v>
      </c>
      <c r="BA32" s="209">
        <f t="shared" si="45"/>
        <v>0</v>
      </c>
      <c r="BB32" s="204">
        <v>30</v>
      </c>
      <c r="BC32" s="207" t="str">
        <f t="shared" si="46"/>
        <v/>
      </c>
      <c r="BD32" s="202" t="str">
        <f t="shared" si="47"/>
        <v/>
      </c>
      <c r="BE32" s="159" t="str">
        <f t="array" ref="BE32">IF(ISERROR(INDEX($C$1:$D$201,SMALL(IF($C$1:$C$201=$BE$1,ROW($C$1:$C$201)),ROW(30:30)),2)),"",INDEX($C$1:$D$201,SMALL(IF($C$1:$C$201=$BE$1,ROW($C$1:$C$201)),ROW(30:30)),2))</f>
        <v/>
      </c>
      <c r="BF32" s="204" t="str">
        <f t="shared" si="48"/>
        <v/>
      </c>
      <c r="BG32" s="204">
        <v>30</v>
      </c>
      <c r="BH32" s="209">
        <f t="shared" si="49"/>
        <v>0</v>
      </c>
      <c r="BI32" s="209">
        <f t="shared" si="50"/>
        <v>0</v>
      </c>
      <c r="BJ32" s="204">
        <v>30</v>
      </c>
      <c r="BK32" s="207" t="str">
        <f t="shared" si="51"/>
        <v/>
      </c>
      <c r="BL32" s="209"/>
      <c r="BM32" s="209">
        <f>IF(AND('Analysis_2-must not modify'!O862=1,'Analysis_2-must not modify'!P862=1,NOT('Analysis_2-must not modify'!D862=0)),'Analysis_2-must not modify'!G862,"")</f>
        <v>2004</v>
      </c>
      <c r="BN32">
        <v>31</v>
      </c>
      <c r="BO32" t="e">
        <f>INDEX(BM$2:BM$202,MATCH(0,COUNTIF($BO$1:BO31,BM$2:BM$202),0))</f>
        <v>#N/A</v>
      </c>
      <c r="BQ32" s="218">
        <f t="shared" si="0"/>
        <v>151</v>
      </c>
      <c r="BR32" s="136">
        <v>31</v>
      </c>
      <c r="BS32" s="246">
        <f t="shared" si="12"/>
        <v>2004</v>
      </c>
      <c r="BT32" s="245"/>
      <c r="BU32" s="219">
        <f t="shared" si="13"/>
        <v>7</v>
      </c>
      <c r="BV32" s="204">
        <v>31</v>
      </c>
      <c r="BW32" s="218" t="str">
        <f t="shared" si="1"/>
        <v/>
      </c>
      <c r="BX32" t="str">
        <f t="shared" si="2"/>
        <v/>
      </c>
      <c r="BY32" s="204">
        <v>31</v>
      </c>
      <c r="BZ32" s="204" t="str">
        <f t="shared" si="3"/>
        <v/>
      </c>
      <c r="CA32" t="e">
        <f t="shared" si="14"/>
        <v>#VALUE!</v>
      </c>
      <c r="CB32" s="259" t="str">
        <f t="shared" si="4"/>
        <v/>
      </c>
      <c r="CC32" s="259" t="str">
        <f t="shared" si="52"/>
        <v/>
      </c>
      <c r="CD32">
        <v>30</v>
      </c>
      <c r="CE32" s="261" t="str">
        <f t="shared" si="15"/>
        <v/>
      </c>
      <c r="CG32" s="218">
        <f t="shared" si="16"/>
        <v>10</v>
      </c>
      <c r="CH32" s="136">
        <v>31</v>
      </c>
      <c r="CI32" s="136" t="str">
        <f>IF(AND('Analysis_2-must not modify'!P862=1,'Analysis_2-must not modify'!O862=1),'Analysis_2-must not modify'!I862,"")</f>
        <v>Sub-tropical</v>
      </c>
      <c r="CK32" s="219">
        <f t="shared" si="17"/>
        <v>191</v>
      </c>
      <c r="CL32" s="204">
        <v>31</v>
      </c>
      <c r="CM32" s="218" t="str">
        <f t="shared" si="18"/>
        <v/>
      </c>
      <c r="CN32" t="str">
        <f t="shared" si="19"/>
        <v/>
      </c>
      <c r="CO32" s="204">
        <v>31</v>
      </c>
      <c r="CP32" s="204" t="str">
        <f t="shared" si="5"/>
        <v/>
      </c>
      <c r="CQ32">
        <f t="shared" si="53"/>
        <v>8</v>
      </c>
      <c r="CR32" s="259" t="str">
        <f t="shared" si="6"/>
        <v/>
      </c>
      <c r="CS32" s="259">
        <f t="shared" si="20"/>
        <v>0</v>
      </c>
      <c r="CT32" s="259"/>
      <c r="CU32">
        <v>30</v>
      </c>
      <c r="CV32" s="261" t="str">
        <f t="shared" si="21"/>
        <v/>
      </c>
    </row>
    <row r="33" spans="1:100" customFormat="1">
      <c r="A33" s="218">
        <f t="shared" si="7"/>
        <v>184</v>
      </c>
      <c r="B33" s="136">
        <v>32</v>
      </c>
      <c r="C33" s="211" t="str">
        <f>'Analysis_2-must not modify'!F863</f>
        <v>Latin_America</v>
      </c>
      <c r="D33" s="211" t="str">
        <f>'Analysis_2-must not modify'!D863</f>
        <v>Argentina</v>
      </c>
      <c r="E33" s="245" t="s">
        <v>319</v>
      </c>
      <c r="F33" s="219">
        <f t="shared" si="8"/>
        <v>17</v>
      </c>
      <c r="G33" s="204">
        <v>32</v>
      </c>
      <c r="H33" s="218">
        <f t="shared" si="9"/>
        <v>0</v>
      </c>
      <c r="I33">
        <f t="shared" si="10"/>
        <v>0</v>
      </c>
      <c r="J33" s="204">
        <v>32</v>
      </c>
      <c r="K33" s="221" t="str">
        <f t="shared" si="11"/>
        <v>Turkey</v>
      </c>
      <c r="P33" s="202" t="str">
        <f t="shared" si="22"/>
        <v/>
      </c>
      <c r="Q33" s="208" t="str">
        <f t="array" ref="Q33">IF(ISERROR(INDEX($C$1:$D$201,SMALL(IF($C$1:$C$201=$Q$1,ROW($C$1:$C$201)),ROW(31:31)),2)),"",INDEX($C$1:$D$201,SMALL(IF($C$1:$C$201=$Q$1,ROW($C$1:$C$201)),ROW(31:31)),2))</f>
        <v/>
      </c>
      <c r="R33" s="204" t="str">
        <f t="shared" si="23"/>
        <v/>
      </c>
      <c r="S33" s="204">
        <v>31</v>
      </c>
      <c r="T33" s="209">
        <f t="shared" si="24"/>
        <v>0</v>
      </c>
      <c r="U33" s="209">
        <f t="shared" si="25"/>
        <v>0</v>
      </c>
      <c r="V33" s="204">
        <v>31</v>
      </c>
      <c r="W33" s="207" t="str">
        <f t="shared" si="26"/>
        <v/>
      </c>
      <c r="X33" s="202" t="str">
        <f t="shared" si="27"/>
        <v/>
      </c>
      <c r="Y33" s="210" t="str">
        <f t="array" ref="Y33">IF(ISERROR(INDEX($C$1:$D$201,SMALL(IF($C$1:$C$201=$Y$1,ROW($C$1:$C$201)),ROW(31:31)),2)),"",INDEX($C$1:$D$201,SMALL(IF($C$1:$C$201=$Y$1,ROW($C$1:$C$201)),ROW(31:31)),2))</f>
        <v/>
      </c>
      <c r="Z33" s="204" t="str">
        <f t="shared" si="28"/>
        <v/>
      </c>
      <c r="AA33" s="204">
        <v>31</v>
      </c>
      <c r="AB33" s="209">
        <f t="shared" si="29"/>
        <v>0</v>
      </c>
      <c r="AC33" s="209">
        <f t="shared" si="30"/>
        <v>0</v>
      </c>
      <c r="AD33" s="204">
        <v>31</v>
      </c>
      <c r="AE33" s="207" t="str">
        <f t="shared" si="31"/>
        <v/>
      </c>
      <c r="AF33" s="202">
        <f t="shared" si="32"/>
        <v>1</v>
      </c>
      <c r="AG33" s="210" t="str">
        <f t="array" ref="AG33">IF(ISERROR(INDEX($C$1:$D$201,SMALL(IF($C$1:$C$201=$AG$1,ROW($C$1:$C$201)),ROW(31:31)),2)),"",INDEX($C$1:$D$201,SMALL(IF($C$1:$C$201=$AG$1,ROW($C$1:$C$201)),ROW(31:31)),2))</f>
        <v>Vietnam</v>
      </c>
      <c r="AH33" s="204">
        <f t="shared" si="33"/>
        <v>200</v>
      </c>
      <c r="AI33" s="204">
        <v>31</v>
      </c>
      <c r="AJ33" s="209">
        <f t="shared" si="34"/>
        <v>0</v>
      </c>
      <c r="AK33" s="209">
        <f t="shared" si="35"/>
        <v>0</v>
      </c>
      <c r="AL33" s="204">
        <v>31</v>
      </c>
      <c r="AM33" s="207" t="str">
        <f t="shared" si="36"/>
        <v/>
      </c>
      <c r="AN33" s="202" t="str">
        <f t="shared" si="37"/>
        <v/>
      </c>
      <c r="AO33" s="208" t="str">
        <f t="array" ref="AO33">IF(ISERROR(INDEX($C$1:$D$201,SMALL(IF($C$1:$C$201=$AO$1,ROW($C$1:$C$201)),ROW(31:31)),2)),"",INDEX($C$1:$D$201,SMALL(IF($C$1:$C$201=$AO$1,ROW($C$1:$C$201)),ROW(31:31)),2))</f>
        <v/>
      </c>
      <c r="AP33" s="204" t="str">
        <f t="shared" si="38"/>
        <v/>
      </c>
      <c r="AQ33" s="204">
        <v>31</v>
      </c>
      <c r="AR33" s="209">
        <f t="shared" si="39"/>
        <v>0</v>
      </c>
      <c r="AS33" s="209">
        <f t="shared" si="40"/>
        <v>0</v>
      </c>
      <c r="AT33" s="204">
        <v>31</v>
      </c>
      <c r="AU33" s="207" t="str">
        <f t="shared" si="41"/>
        <v/>
      </c>
      <c r="AV33" s="202">
        <f t="shared" si="42"/>
        <v>1</v>
      </c>
      <c r="AW33" s="159" t="str">
        <f t="array" ref="AW33">IF(ISERROR(INDEX($C$1:$D$201,SMALL(IF($C$1:$C$201=$AW$1,ROW($C$1:$C$201)),ROW(31:31)),2)),"",INDEX($C$1:$D$201,SMALL(IF($C$1:$C$201=$AW$1,ROW($C$1:$C$201)),ROW(31:31)),2))</f>
        <v>USA</v>
      </c>
      <c r="AX33" s="204">
        <f t="shared" si="43"/>
        <v>200</v>
      </c>
      <c r="AY33" s="204">
        <v>31</v>
      </c>
      <c r="AZ33" s="209">
        <f t="shared" si="44"/>
        <v>0</v>
      </c>
      <c r="BA33" s="209">
        <f t="shared" si="45"/>
        <v>0</v>
      </c>
      <c r="BB33" s="204">
        <v>31</v>
      </c>
      <c r="BC33" s="207" t="str">
        <f t="shared" si="46"/>
        <v/>
      </c>
      <c r="BD33" s="202" t="str">
        <f t="shared" si="47"/>
        <v/>
      </c>
      <c r="BE33" s="159" t="str">
        <f t="array" ref="BE33">IF(ISERROR(INDEX($C$1:$D$201,SMALL(IF($C$1:$C$201=$BE$1,ROW($C$1:$C$201)),ROW(31:31)),2)),"",INDEX($C$1:$D$201,SMALL(IF($C$1:$C$201=$BE$1,ROW($C$1:$C$201)),ROW(31:31)),2))</f>
        <v/>
      </c>
      <c r="BF33" s="204" t="str">
        <f t="shared" si="48"/>
        <v/>
      </c>
      <c r="BG33" s="204">
        <v>31</v>
      </c>
      <c r="BH33" s="209">
        <f t="shared" si="49"/>
        <v>0</v>
      </c>
      <c r="BI33" s="209">
        <f t="shared" si="50"/>
        <v>0</v>
      </c>
      <c r="BJ33" s="204">
        <v>31</v>
      </c>
      <c r="BK33" s="207" t="str">
        <f t="shared" si="51"/>
        <v/>
      </c>
      <c r="BL33" s="209"/>
      <c r="BM33" s="209">
        <f>IF(AND('Analysis_2-must not modify'!O863=1,'Analysis_2-must not modify'!P863=1,NOT('Analysis_2-must not modify'!D863=0)),'Analysis_2-must not modify'!G863,"")</f>
        <v>2005</v>
      </c>
      <c r="BN33">
        <v>32</v>
      </c>
      <c r="BO33" t="e">
        <f>INDEX(BM$2:BM$202,MATCH(0,COUNTIF($BO$1:BO32,BM$2:BM$202),0))</f>
        <v>#N/A</v>
      </c>
      <c r="BQ33" s="218">
        <f t="shared" si="0"/>
        <v>147</v>
      </c>
      <c r="BR33" s="136">
        <v>32</v>
      </c>
      <c r="BS33" s="246">
        <f t="shared" si="12"/>
        <v>2005</v>
      </c>
      <c r="BT33" s="245"/>
      <c r="BU33" s="219">
        <f t="shared" si="13"/>
        <v>11</v>
      </c>
      <c r="BV33" s="204">
        <v>32</v>
      </c>
      <c r="BW33" s="218" t="str">
        <f t="shared" si="1"/>
        <v/>
      </c>
      <c r="BX33" t="str">
        <f t="shared" si="2"/>
        <v/>
      </c>
      <c r="BY33" s="204">
        <v>32</v>
      </c>
      <c r="BZ33" s="204" t="str">
        <f t="shared" si="3"/>
        <v/>
      </c>
      <c r="CA33" t="e">
        <f t="shared" si="14"/>
        <v>#VALUE!</v>
      </c>
      <c r="CB33" s="259" t="str">
        <f t="shared" si="4"/>
        <v/>
      </c>
      <c r="CC33" s="259" t="str">
        <f t="shared" si="52"/>
        <v/>
      </c>
      <c r="CD33">
        <v>31</v>
      </c>
      <c r="CE33" s="261" t="str">
        <f t="shared" si="15"/>
        <v/>
      </c>
      <c r="CG33" s="218">
        <f t="shared" si="16"/>
        <v>10</v>
      </c>
      <c r="CH33" s="136">
        <v>32</v>
      </c>
      <c r="CI33" s="136" t="str">
        <f>IF(AND('Analysis_2-must not modify'!P863=1,'Analysis_2-must not modify'!O863=1),'Analysis_2-must not modify'!I863,"")</f>
        <v>Sub-tropical</v>
      </c>
      <c r="CK33" s="219">
        <f t="shared" si="17"/>
        <v>191</v>
      </c>
      <c r="CL33" s="204">
        <v>32</v>
      </c>
      <c r="CM33" s="218" t="str">
        <f t="shared" si="18"/>
        <v/>
      </c>
      <c r="CN33" t="str">
        <f t="shared" si="19"/>
        <v/>
      </c>
      <c r="CO33" s="204">
        <v>32</v>
      </c>
      <c r="CP33" s="204" t="str">
        <f t="shared" si="5"/>
        <v/>
      </c>
      <c r="CQ33">
        <f t="shared" si="53"/>
        <v>8</v>
      </c>
      <c r="CR33" s="259" t="str">
        <f t="shared" si="6"/>
        <v/>
      </c>
      <c r="CS33" s="259">
        <f t="shared" si="20"/>
        <v>0</v>
      </c>
      <c r="CT33" s="259"/>
      <c r="CU33">
        <v>31</v>
      </c>
      <c r="CV33" s="261" t="str">
        <f t="shared" si="21"/>
        <v/>
      </c>
    </row>
    <row r="34" spans="1:100" customFormat="1">
      <c r="A34" s="218">
        <f t="shared" si="7"/>
        <v>184</v>
      </c>
      <c r="B34" s="136">
        <v>33</v>
      </c>
      <c r="C34" s="211" t="str">
        <f>'Analysis_2-must not modify'!F864</f>
        <v>Latin_America</v>
      </c>
      <c r="D34" s="211" t="str">
        <f>'Analysis_2-must not modify'!D864</f>
        <v>Argentina</v>
      </c>
      <c r="E34" s="245" t="s">
        <v>319</v>
      </c>
      <c r="F34" s="219">
        <f t="shared" si="8"/>
        <v>17</v>
      </c>
      <c r="G34" s="204">
        <v>33</v>
      </c>
      <c r="H34" s="218">
        <f t="shared" si="9"/>
        <v>0</v>
      </c>
      <c r="I34">
        <f t="shared" si="10"/>
        <v>0</v>
      </c>
      <c r="J34" s="204">
        <v>33</v>
      </c>
      <c r="K34" s="221" t="str">
        <f t="shared" si="11"/>
        <v>United Arab Emirates</v>
      </c>
      <c r="P34" s="202" t="str">
        <f t="shared" si="22"/>
        <v/>
      </c>
      <c r="Q34" s="208" t="str">
        <f t="array" ref="Q34">IF(ISERROR(INDEX($C$1:$D$201,SMALL(IF($C$1:$C$201=$Q$1,ROW($C$1:$C$201)),ROW(32:32)),2)),"",INDEX($C$1:$D$201,SMALL(IF($C$1:$C$201=$Q$1,ROW($C$1:$C$201)),ROW(32:32)),2))</f>
        <v/>
      </c>
      <c r="R34" s="204" t="str">
        <f t="shared" si="23"/>
        <v/>
      </c>
      <c r="S34" s="204">
        <v>32</v>
      </c>
      <c r="T34" s="209">
        <f t="shared" si="24"/>
        <v>0</v>
      </c>
      <c r="U34" s="209">
        <f t="shared" si="25"/>
        <v>0</v>
      </c>
      <c r="V34" s="204">
        <v>32</v>
      </c>
      <c r="W34" s="207" t="str">
        <f t="shared" si="26"/>
        <v/>
      </c>
      <c r="X34" s="202" t="str">
        <f t="shared" si="27"/>
        <v/>
      </c>
      <c r="Y34" s="210" t="str">
        <f t="array" ref="Y34">IF(ISERROR(INDEX($C$1:$D$201,SMALL(IF($C$1:$C$201=$Y$1,ROW($C$1:$C$201)),ROW(32:32)),2)),"",INDEX($C$1:$D$201,SMALL(IF($C$1:$C$201=$Y$1,ROW($C$1:$C$201)),ROW(32:32)),2))</f>
        <v/>
      </c>
      <c r="Z34" s="204" t="str">
        <f t="shared" si="28"/>
        <v/>
      </c>
      <c r="AA34" s="204">
        <v>32</v>
      </c>
      <c r="AB34" s="209">
        <f t="shared" si="29"/>
        <v>0</v>
      </c>
      <c r="AC34" s="209">
        <f t="shared" si="30"/>
        <v>0</v>
      </c>
      <c r="AD34" s="204">
        <v>32</v>
      </c>
      <c r="AE34" s="207" t="str">
        <f t="shared" si="31"/>
        <v/>
      </c>
      <c r="AF34" s="202" t="str">
        <f t="shared" si="32"/>
        <v/>
      </c>
      <c r="AG34" s="210" t="str">
        <f t="array" ref="AG34">IF(ISERROR(INDEX($C$1:$D$201,SMALL(IF($C$1:$C$201=$AG$1,ROW($C$1:$C$201)),ROW(32:32)),2)),"",INDEX($C$1:$D$201,SMALL(IF($C$1:$C$201=$AG$1,ROW($C$1:$C$201)),ROW(32:32)),2))</f>
        <v/>
      </c>
      <c r="AH34" s="204" t="str">
        <f t="shared" si="33"/>
        <v/>
      </c>
      <c r="AI34" s="204">
        <v>32</v>
      </c>
      <c r="AJ34" s="209">
        <f t="shared" si="34"/>
        <v>0</v>
      </c>
      <c r="AK34" s="209">
        <f t="shared" si="35"/>
        <v>0</v>
      </c>
      <c r="AL34" s="204">
        <v>32</v>
      </c>
      <c r="AM34" s="207" t="str">
        <f t="shared" si="36"/>
        <v/>
      </c>
      <c r="AN34" s="202" t="str">
        <f t="shared" si="37"/>
        <v/>
      </c>
      <c r="AO34" s="208" t="str">
        <f t="array" ref="AO34">IF(ISERROR(INDEX($C$1:$D$201,SMALL(IF($C$1:$C$201=$AO$1,ROW($C$1:$C$201)),ROW(32:32)),2)),"",INDEX($C$1:$D$201,SMALL(IF($C$1:$C$201=$AO$1,ROW($C$1:$C$201)),ROW(32:32)),2))</f>
        <v/>
      </c>
      <c r="AP34" s="204" t="str">
        <f t="shared" si="38"/>
        <v/>
      </c>
      <c r="AQ34" s="204">
        <v>32</v>
      </c>
      <c r="AR34" s="209">
        <f t="shared" si="39"/>
        <v>0</v>
      </c>
      <c r="AS34" s="209">
        <f t="shared" si="40"/>
        <v>0</v>
      </c>
      <c r="AT34" s="204">
        <v>32</v>
      </c>
      <c r="AU34" s="207" t="str">
        <f t="shared" si="41"/>
        <v/>
      </c>
      <c r="AV34" s="202">
        <f t="shared" si="42"/>
        <v>1</v>
      </c>
      <c r="AW34" s="159" t="str">
        <f t="array" ref="AW34">IF(ISERROR(INDEX($C$1:$D$201,SMALL(IF($C$1:$C$201=$AW$1,ROW($C$1:$C$201)),ROW(32:32)),2)),"",INDEX($C$1:$D$201,SMALL(IF($C$1:$C$201=$AW$1,ROW($C$1:$C$201)),ROW(32:32)),2))</f>
        <v>USA</v>
      </c>
      <c r="AX34" s="204">
        <f t="shared" si="43"/>
        <v>200</v>
      </c>
      <c r="AY34" s="204">
        <v>32</v>
      </c>
      <c r="AZ34" s="209">
        <f t="shared" si="44"/>
        <v>0</v>
      </c>
      <c r="BA34" s="209">
        <f t="shared" si="45"/>
        <v>0</v>
      </c>
      <c r="BB34" s="204">
        <v>32</v>
      </c>
      <c r="BC34" s="207" t="str">
        <f t="shared" si="46"/>
        <v/>
      </c>
      <c r="BD34" s="202" t="str">
        <f t="shared" si="47"/>
        <v/>
      </c>
      <c r="BE34" s="159" t="str">
        <f t="array" ref="BE34">IF(ISERROR(INDEX($C$1:$D$201,SMALL(IF($C$1:$C$201=$BE$1,ROW($C$1:$C$201)),ROW(32:32)),2)),"",INDEX($C$1:$D$201,SMALL(IF($C$1:$C$201=$BE$1,ROW($C$1:$C$201)),ROW(32:32)),2))</f>
        <v/>
      </c>
      <c r="BF34" s="204" t="str">
        <f t="shared" si="48"/>
        <v/>
      </c>
      <c r="BG34" s="204">
        <v>32</v>
      </c>
      <c r="BH34" s="209">
        <f t="shared" si="49"/>
        <v>0</v>
      </c>
      <c r="BI34" s="209">
        <f t="shared" si="50"/>
        <v>0</v>
      </c>
      <c r="BJ34" s="204">
        <v>32</v>
      </c>
      <c r="BK34" s="207" t="str">
        <f t="shared" si="51"/>
        <v/>
      </c>
      <c r="BL34" s="209"/>
      <c r="BM34" s="209">
        <f>IF(AND('Analysis_2-must not modify'!O864=1,'Analysis_2-must not modify'!P864=1,NOT('Analysis_2-must not modify'!D864=0)),'Analysis_2-must not modify'!G864,"")</f>
        <v>2006</v>
      </c>
      <c r="BN34">
        <v>33</v>
      </c>
      <c r="BO34" t="e">
        <f>INDEX(BM$2:BM$202,MATCH(0,COUNTIF($BO$1:BO33,BM$2:BM$202),0))</f>
        <v>#N/A</v>
      </c>
      <c r="BQ34" s="218">
        <f t="shared" ref="BQ34:BQ65" si="54">IFERROR(RANK(BU34,BU$2:BU$201),"")</f>
        <v>144</v>
      </c>
      <c r="BR34" s="136">
        <v>33</v>
      </c>
      <c r="BS34" s="246">
        <f t="shared" si="12"/>
        <v>2006</v>
      </c>
      <c r="BT34" s="245"/>
      <c r="BU34" s="219">
        <f t="shared" si="13"/>
        <v>14</v>
      </c>
      <c r="BV34" s="204">
        <v>33</v>
      </c>
      <c r="BW34" s="218" t="str">
        <f t="shared" ref="BW34:BW65" si="55">IF(BX34=0,0,IF(COUNTIF($BX$2:$BX$201,"&lt;="&amp;$BX34)=0,"",COUNTIF($BX$2:$BX$201,"&lt;="&amp;$BX34)))</f>
        <v/>
      </c>
      <c r="BX34" t="str">
        <f t="shared" ref="BX34:BX65" si="56">IFERROR(VLOOKUP(BV34,BQ$2:BS$201,3,FALSE),"")</f>
        <v/>
      </c>
      <c r="BY34" s="204">
        <v>33</v>
      </c>
      <c r="BZ34" s="204" t="str">
        <f t="shared" ref="BZ34:BZ65" si="57">IFERROR(VLOOKUP(BY34,BW$2:BX$201,2,FALSE),"")</f>
        <v/>
      </c>
      <c r="CA34" t="e">
        <f t="shared" si="14"/>
        <v>#VALUE!</v>
      </c>
      <c r="CB34" s="259" t="str">
        <f t="shared" si="4"/>
        <v/>
      </c>
      <c r="CC34" s="259" t="str">
        <f t="shared" si="52"/>
        <v/>
      </c>
      <c r="CD34">
        <v>32</v>
      </c>
      <c r="CE34" s="261" t="str">
        <f t="shared" si="15"/>
        <v/>
      </c>
      <c r="CG34" s="218">
        <f t="shared" si="16"/>
        <v>10</v>
      </c>
      <c r="CH34" s="136">
        <v>33</v>
      </c>
      <c r="CI34" s="136" t="str">
        <f>IF(AND('Analysis_2-must not modify'!P864=1,'Analysis_2-must not modify'!O864=1),'Analysis_2-must not modify'!I864,"")</f>
        <v>Sub-tropical</v>
      </c>
      <c r="CK34" s="219">
        <f t="shared" si="17"/>
        <v>191</v>
      </c>
      <c r="CL34" s="204">
        <v>33</v>
      </c>
      <c r="CM34" s="218" t="str">
        <f t="shared" si="18"/>
        <v/>
      </c>
      <c r="CN34" t="str">
        <f t="shared" si="19"/>
        <v/>
      </c>
      <c r="CO34" s="204">
        <v>33</v>
      </c>
      <c r="CP34" s="204" t="str">
        <f t="shared" si="5"/>
        <v/>
      </c>
      <c r="CQ34">
        <f t="shared" si="53"/>
        <v>8</v>
      </c>
      <c r="CR34" s="259" t="str">
        <f t="shared" si="6"/>
        <v/>
      </c>
      <c r="CS34" s="259">
        <f t="shared" si="20"/>
        <v>0</v>
      </c>
      <c r="CT34" s="259"/>
      <c r="CU34">
        <v>32</v>
      </c>
      <c r="CV34" s="261" t="str">
        <f t="shared" si="21"/>
        <v/>
      </c>
    </row>
    <row r="35" spans="1:100" customFormat="1">
      <c r="A35" s="218">
        <f t="shared" si="7"/>
        <v>184</v>
      </c>
      <c r="B35" s="136">
        <v>34</v>
      </c>
      <c r="C35" s="211" t="str">
        <f>'Analysis_2-must not modify'!F865</f>
        <v>Latin_America</v>
      </c>
      <c r="D35" s="211" t="str">
        <f>'Analysis_2-must not modify'!D865</f>
        <v>Argentina</v>
      </c>
      <c r="E35" s="245" t="s">
        <v>319</v>
      </c>
      <c r="F35" s="219">
        <f t="shared" si="8"/>
        <v>17</v>
      </c>
      <c r="G35" s="204">
        <v>34</v>
      </c>
      <c r="H35" s="218">
        <f t="shared" si="9"/>
        <v>0</v>
      </c>
      <c r="I35">
        <f t="shared" si="10"/>
        <v>0</v>
      </c>
      <c r="J35" s="204">
        <v>34</v>
      </c>
      <c r="K35" s="221" t="str">
        <f t="shared" si="11"/>
        <v>United Kingdom</v>
      </c>
      <c r="P35" s="202" t="str">
        <f t="shared" si="22"/>
        <v/>
      </c>
      <c r="Q35" s="208" t="str">
        <f t="array" ref="Q35">IF(ISERROR(INDEX($C$1:$D$201,SMALL(IF($C$1:$C$201=$Q$1,ROW($C$1:$C$201)),ROW(33:33)),2)),"",INDEX($C$1:$D$201,SMALL(IF($C$1:$C$201=$Q$1,ROW($C$1:$C$201)),ROW(33:33)),2))</f>
        <v/>
      </c>
      <c r="R35" s="204" t="str">
        <f t="shared" si="23"/>
        <v/>
      </c>
      <c r="S35" s="204">
        <v>33</v>
      </c>
      <c r="T35" s="209">
        <f t="shared" si="24"/>
        <v>0</v>
      </c>
      <c r="U35" s="209">
        <f t="shared" si="25"/>
        <v>0</v>
      </c>
      <c r="V35" s="204">
        <v>33</v>
      </c>
      <c r="W35" s="207" t="str">
        <f t="shared" si="26"/>
        <v/>
      </c>
      <c r="X35" s="202" t="str">
        <f t="shared" si="27"/>
        <v/>
      </c>
      <c r="Y35" s="210" t="str">
        <f t="array" ref="Y35">IF(ISERROR(INDEX($C$1:$D$201,SMALL(IF($C$1:$C$201=$Y$1,ROW($C$1:$C$201)),ROW(33:33)),2)),"",INDEX($C$1:$D$201,SMALL(IF($C$1:$C$201=$Y$1,ROW($C$1:$C$201)),ROW(33:33)),2))</f>
        <v/>
      </c>
      <c r="Z35" s="204" t="str">
        <f t="shared" si="28"/>
        <v/>
      </c>
      <c r="AA35" s="204">
        <v>33</v>
      </c>
      <c r="AB35" s="209">
        <f t="shared" si="29"/>
        <v>0</v>
      </c>
      <c r="AC35" s="209">
        <f t="shared" si="30"/>
        <v>0</v>
      </c>
      <c r="AD35" s="204">
        <v>33</v>
      </c>
      <c r="AE35" s="207" t="str">
        <f t="shared" si="31"/>
        <v/>
      </c>
      <c r="AF35" s="202" t="str">
        <f t="shared" si="32"/>
        <v/>
      </c>
      <c r="AG35" s="210" t="str">
        <f t="array" ref="AG35">IF(ISERROR(INDEX($C$1:$D$201,SMALL(IF($C$1:$C$201=$AG$1,ROW($C$1:$C$201)),ROW(33:33)),2)),"",INDEX($C$1:$D$201,SMALL(IF($C$1:$C$201=$AG$1,ROW($C$1:$C$201)),ROW(33:33)),2))</f>
        <v/>
      </c>
      <c r="AH35" s="204" t="str">
        <f t="shared" si="33"/>
        <v/>
      </c>
      <c r="AI35" s="204">
        <v>33</v>
      </c>
      <c r="AJ35" s="209">
        <f t="shared" si="34"/>
        <v>0</v>
      </c>
      <c r="AK35" s="209">
        <f t="shared" si="35"/>
        <v>0</v>
      </c>
      <c r="AL35" s="204">
        <v>33</v>
      </c>
      <c r="AM35" s="207" t="str">
        <f t="shared" si="36"/>
        <v/>
      </c>
      <c r="AN35" s="202" t="str">
        <f t="shared" si="37"/>
        <v/>
      </c>
      <c r="AO35" s="208" t="str">
        <f t="array" ref="AO35">IF(ISERROR(INDEX($C$1:$D$201,SMALL(IF($C$1:$C$201=$AO$1,ROW($C$1:$C$201)),ROW(33:33)),2)),"",INDEX($C$1:$D$201,SMALL(IF($C$1:$C$201=$AO$1,ROW($C$1:$C$201)),ROW(33:33)),2))</f>
        <v/>
      </c>
      <c r="AP35" s="204" t="str">
        <f t="shared" si="38"/>
        <v/>
      </c>
      <c r="AQ35" s="204">
        <v>33</v>
      </c>
      <c r="AR35" s="209">
        <f t="shared" si="39"/>
        <v>0</v>
      </c>
      <c r="AS35" s="209">
        <f t="shared" si="40"/>
        <v>0</v>
      </c>
      <c r="AT35" s="204">
        <v>33</v>
      </c>
      <c r="AU35" s="207" t="str">
        <f t="shared" si="41"/>
        <v/>
      </c>
      <c r="AV35" s="202">
        <f t="shared" si="42"/>
        <v>1</v>
      </c>
      <c r="AW35" s="159" t="str">
        <f t="array" ref="AW35">IF(ISERROR(INDEX($C$1:$D$201,SMALL(IF($C$1:$C$201=$AW$1,ROW($C$1:$C$201)),ROW(33:33)),2)),"",INDEX($C$1:$D$201,SMALL(IF($C$1:$C$201=$AW$1,ROW($C$1:$C$201)),ROW(33:33)),2))</f>
        <v>USA</v>
      </c>
      <c r="AX35" s="204">
        <f t="shared" si="43"/>
        <v>200</v>
      </c>
      <c r="AY35" s="204">
        <v>33</v>
      </c>
      <c r="AZ35" s="209">
        <f t="shared" si="44"/>
        <v>0</v>
      </c>
      <c r="BA35" s="209">
        <f t="shared" si="45"/>
        <v>0</v>
      </c>
      <c r="BB35" s="204">
        <v>33</v>
      </c>
      <c r="BC35" s="207" t="str">
        <f t="shared" si="46"/>
        <v/>
      </c>
      <c r="BD35" s="202" t="str">
        <f t="shared" si="47"/>
        <v/>
      </c>
      <c r="BE35" s="159" t="str">
        <f t="array" ref="BE35">IF(ISERROR(INDEX($C$1:$D$201,SMALL(IF($C$1:$C$201=$BE$1,ROW($C$1:$C$201)),ROW(33:33)),2)),"",INDEX($C$1:$D$201,SMALL(IF($C$1:$C$201=$BE$1,ROW($C$1:$C$201)),ROW(33:33)),2))</f>
        <v/>
      </c>
      <c r="BF35" s="204" t="str">
        <f t="shared" si="48"/>
        <v/>
      </c>
      <c r="BG35" s="204">
        <v>33</v>
      </c>
      <c r="BH35" s="209">
        <f t="shared" si="49"/>
        <v>0</v>
      </c>
      <c r="BI35" s="209">
        <f t="shared" si="50"/>
        <v>0</v>
      </c>
      <c r="BJ35" s="204">
        <v>33</v>
      </c>
      <c r="BK35" s="207" t="str">
        <f t="shared" si="51"/>
        <v/>
      </c>
      <c r="BL35" s="209"/>
      <c r="BM35" s="209">
        <f>IF(AND('Analysis_2-must not modify'!O865=1,'Analysis_2-must not modify'!P865=1,NOT('Analysis_2-must not modify'!D865=0)),'Analysis_2-must not modify'!G865,"")</f>
        <v>2007</v>
      </c>
      <c r="BN35">
        <v>34</v>
      </c>
      <c r="BO35" t="e">
        <f>INDEX(BM$2:BM$202,MATCH(0,COUNTIF($BO$1:BO34,BM$2:BM$202),0))</f>
        <v>#N/A</v>
      </c>
      <c r="BQ35" s="218">
        <f t="shared" si="54"/>
        <v>140</v>
      </c>
      <c r="BR35" s="136">
        <v>34</v>
      </c>
      <c r="BS35" s="246">
        <f t="shared" si="12"/>
        <v>2007</v>
      </c>
      <c r="BT35" s="245"/>
      <c r="BU35" s="219">
        <f t="shared" si="13"/>
        <v>18</v>
      </c>
      <c r="BV35" s="204">
        <v>34</v>
      </c>
      <c r="BW35" s="218" t="str">
        <f t="shared" si="55"/>
        <v/>
      </c>
      <c r="BX35" t="str">
        <f t="shared" si="56"/>
        <v/>
      </c>
      <c r="BY35" s="204">
        <v>34</v>
      </c>
      <c r="BZ35" s="204" t="str">
        <f t="shared" si="57"/>
        <v/>
      </c>
      <c r="CA35" t="e">
        <f t="shared" ref="CA35:CA66" si="58">RANK(CC35,CC$3:CC$202)</f>
        <v>#VALUE!</v>
      </c>
      <c r="CB35" s="259" t="str">
        <f t="shared" si="4"/>
        <v/>
      </c>
      <c r="CC35" s="259" t="str">
        <f t="shared" si="52"/>
        <v/>
      </c>
      <c r="CD35">
        <v>33</v>
      </c>
      <c r="CE35" s="261" t="str">
        <f t="shared" si="15"/>
        <v/>
      </c>
      <c r="CG35" s="218">
        <f t="shared" si="16"/>
        <v>10</v>
      </c>
      <c r="CH35" s="136">
        <v>34</v>
      </c>
      <c r="CI35" s="136" t="str">
        <f>IF(AND('Analysis_2-must not modify'!P865=1,'Analysis_2-must not modify'!O865=1),'Analysis_2-must not modify'!I865,"")</f>
        <v>Sub-tropical</v>
      </c>
      <c r="CK35" s="219">
        <f t="shared" si="17"/>
        <v>191</v>
      </c>
      <c r="CL35" s="204">
        <v>34</v>
      </c>
      <c r="CM35" s="218" t="str">
        <f t="shared" si="18"/>
        <v/>
      </c>
      <c r="CN35" t="str">
        <f t="shared" si="19"/>
        <v/>
      </c>
      <c r="CO35" s="204">
        <v>34</v>
      </c>
      <c r="CP35" s="204" t="str">
        <f t="shared" si="5"/>
        <v/>
      </c>
      <c r="CQ35">
        <f t="shared" si="53"/>
        <v>8</v>
      </c>
      <c r="CR35" s="259" t="str">
        <f t="shared" si="6"/>
        <v/>
      </c>
      <c r="CS35" s="259">
        <f t="shared" si="20"/>
        <v>0</v>
      </c>
      <c r="CT35" s="259"/>
      <c r="CU35">
        <v>33</v>
      </c>
      <c r="CV35" s="261" t="str">
        <f t="shared" si="21"/>
        <v/>
      </c>
    </row>
    <row r="36" spans="1:100" customFormat="1">
      <c r="A36" s="218">
        <f t="shared" si="7"/>
        <v>184</v>
      </c>
      <c r="B36" s="136">
        <v>35</v>
      </c>
      <c r="C36" s="211" t="str">
        <f>'Analysis_2-must not modify'!F866</f>
        <v>Latin_America</v>
      </c>
      <c r="D36" s="211" t="str">
        <f>'Analysis_2-must not modify'!D866</f>
        <v>Argentina</v>
      </c>
      <c r="E36" s="245" t="s">
        <v>319</v>
      </c>
      <c r="F36" s="219">
        <f t="shared" si="8"/>
        <v>17</v>
      </c>
      <c r="G36" s="204">
        <v>35</v>
      </c>
      <c r="H36" s="218">
        <f t="shared" si="9"/>
        <v>0</v>
      </c>
      <c r="I36">
        <f t="shared" si="10"/>
        <v>0</v>
      </c>
      <c r="J36" s="204">
        <v>35</v>
      </c>
      <c r="K36" s="221" t="str">
        <f t="shared" si="11"/>
        <v>USA</v>
      </c>
      <c r="P36" s="202" t="str">
        <f t="shared" si="22"/>
        <v/>
      </c>
      <c r="Q36" s="208" t="str">
        <f t="array" ref="Q36">IF(ISERROR(INDEX($C$1:$D$201,SMALL(IF($C$1:$C$201=$Q$1,ROW($C$1:$C$201)),ROW(34:34)),2)),"",INDEX($C$1:$D$201,SMALL(IF($C$1:$C$201=$Q$1,ROW($C$1:$C$201)),ROW(34:34)),2))</f>
        <v/>
      </c>
      <c r="R36" s="204" t="str">
        <f t="shared" si="23"/>
        <v/>
      </c>
      <c r="S36" s="204">
        <v>34</v>
      </c>
      <c r="T36" s="209">
        <f t="shared" si="24"/>
        <v>0</v>
      </c>
      <c r="U36" s="209">
        <f t="shared" si="25"/>
        <v>0</v>
      </c>
      <c r="V36" s="204">
        <v>34</v>
      </c>
      <c r="W36" s="207" t="str">
        <f t="shared" si="26"/>
        <v/>
      </c>
      <c r="X36" s="202" t="str">
        <f t="shared" si="27"/>
        <v/>
      </c>
      <c r="Y36" s="210" t="str">
        <f t="array" ref="Y36">IF(ISERROR(INDEX($C$1:$D$201,SMALL(IF($C$1:$C$201=$Y$1,ROW($C$1:$C$201)),ROW(34:34)),2)),"",INDEX($C$1:$D$201,SMALL(IF($C$1:$C$201=$Y$1,ROW($C$1:$C$201)),ROW(34:34)),2))</f>
        <v/>
      </c>
      <c r="Z36" s="204" t="str">
        <f t="shared" si="28"/>
        <v/>
      </c>
      <c r="AA36" s="204">
        <v>34</v>
      </c>
      <c r="AB36" s="209">
        <f t="shared" si="29"/>
        <v>0</v>
      </c>
      <c r="AC36" s="209">
        <f t="shared" si="30"/>
        <v>0</v>
      </c>
      <c r="AD36" s="204">
        <v>34</v>
      </c>
      <c r="AE36" s="207" t="str">
        <f t="shared" si="31"/>
        <v/>
      </c>
      <c r="AF36" s="202" t="str">
        <f t="shared" si="32"/>
        <v/>
      </c>
      <c r="AG36" s="210" t="str">
        <f t="array" ref="AG36">IF(ISERROR(INDEX($C$1:$D$201,SMALL(IF($C$1:$C$201=$AG$1,ROW($C$1:$C$201)),ROW(34:34)),2)),"",INDEX($C$1:$D$201,SMALL(IF($C$1:$C$201=$AG$1,ROW($C$1:$C$201)),ROW(34:34)),2))</f>
        <v/>
      </c>
      <c r="AH36" s="204" t="str">
        <f t="shared" si="33"/>
        <v/>
      </c>
      <c r="AI36" s="204">
        <v>34</v>
      </c>
      <c r="AJ36" s="209">
        <f t="shared" si="34"/>
        <v>0</v>
      </c>
      <c r="AK36" s="209">
        <f t="shared" si="35"/>
        <v>0</v>
      </c>
      <c r="AL36" s="204">
        <v>34</v>
      </c>
      <c r="AM36" s="207" t="str">
        <f t="shared" si="36"/>
        <v/>
      </c>
      <c r="AN36" s="202" t="str">
        <f t="shared" si="37"/>
        <v/>
      </c>
      <c r="AO36" s="208" t="str">
        <f t="array" ref="AO36">IF(ISERROR(INDEX($C$1:$D$201,SMALL(IF($C$1:$C$201=$AO$1,ROW($C$1:$C$201)),ROW(34:34)),2)),"",INDEX($C$1:$D$201,SMALL(IF($C$1:$C$201=$AO$1,ROW($C$1:$C$201)),ROW(34:34)),2))</f>
        <v/>
      </c>
      <c r="AP36" s="204" t="str">
        <f t="shared" si="38"/>
        <v/>
      </c>
      <c r="AQ36" s="204">
        <v>34</v>
      </c>
      <c r="AR36" s="209">
        <f t="shared" si="39"/>
        <v>0</v>
      </c>
      <c r="AS36" s="209">
        <f t="shared" si="40"/>
        <v>0</v>
      </c>
      <c r="AT36" s="204">
        <v>34</v>
      </c>
      <c r="AU36" s="207" t="str">
        <f t="shared" si="41"/>
        <v/>
      </c>
      <c r="AV36" s="202">
        <f t="shared" si="42"/>
        <v>1</v>
      </c>
      <c r="AW36" s="159" t="str">
        <f t="array" ref="AW36">IF(ISERROR(INDEX($C$1:$D$201,SMALL(IF($C$1:$C$201=$AW$1,ROW($C$1:$C$201)),ROW(34:34)),2)),"",INDEX($C$1:$D$201,SMALL(IF($C$1:$C$201=$AW$1,ROW($C$1:$C$201)),ROW(34:34)),2))</f>
        <v>USA</v>
      </c>
      <c r="AX36" s="204">
        <f t="shared" si="43"/>
        <v>200</v>
      </c>
      <c r="AY36" s="204">
        <v>34</v>
      </c>
      <c r="AZ36" s="209">
        <f t="shared" si="44"/>
        <v>0</v>
      </c>
      <c r="BA36" s="209">
        <f t="shared" si="45"/>
        <v>0</v>
      </c>
      <c r="BB36" s="204">
        <v>34</v>
      </c>
      <c r="BC36" s="207" t="str">
        <f t="shared" si="46"/>
        <v/>
      </c>
      <c r="BD36" s="202" t="str">
        <f t="shared" si="47"/>
        <v/>
      </c>
      <c r="BE36" s="159" t="str">
        <f t="array" ref="BE36">IF(ISERROR(INDEX($C$1:$D$201,SMALL(IF($C$1:$C$201=$BE$1,ROW($C$1:$C$201)),ROW(34:34)),2)),"",INDEX($C$1:$D$201,SMALL(IF($C$1:$C$201=$BE$1,ROW($C$1:$C$201)),ROW(34:34)),2))</f>
        <v/>
      </c>
      <c r="BF36" s="204" t="str">
        <f t="shared" si="48"/>
        <v/>
      </c>
      <c r="BG36" s="204">
        <v>34</v>
      </c>
      <c r="BH36" s="209">
        <f t="shared" si="49"/>
        <v>0</v>
      </c>
      <c r="BI36" s="209">
        <f t="shared" si="50"/>
        <v>0</v>
      </c>
      <c r="BJ36" s="204">
        <v>34</v>
      </c>
      <c r="BK36" s="207" t="str">
        <f t="shared" si="51"/>
        <v/>
      </c>
      <c r="BL36" s="209"/>
      <c r="BM36" s="209">
        <f>IF(AND('Analysis_2-must not modify'!O866=1,'Analysis_2-must not modify'!P866=1,NOT('Analysis_2-must not modify'!D866=0)),'Analysis_2-must not modify'!G866,"")</f>
        <v>2008</v>
      </c>
      <c r="BN36">
        <v>35</v>
      </c>
      <c r="BO36" t="e">
        <f>INDEX(BM$2:BM$202,MATCH(0,COUNTIF($BO$1:BO35,BM$2:BM$202),0))</f>
        <v>#N/A</v>
      </c>
      <c r="BQ36" s="218">
        <f t="shared" si="54"/>
        <v>136</v>
      </c>
      <c r="BR36" s="136">
        <v>35</v>
      </c>
      <c r="BS36" s="246">
        <f t="shared" si="12"/>
        <v>2008</v>
      </c>
      <c r="BT36" s="245"/>
      <c r="BU36" s="219">
        <f t="shared" si="13"/>
        <v>22</v>
      </c>
      <c r="BV36" s="204">
        <v>35</v>
      </c>
      <c r="BW36" s="218" t="str">
        <f t="shared" si="55"/>
        <v/>
      </c>
      <c r="BX36" t="str">
        <f t="shared" si="56"/>
        <v/>
      </c>
      <c r="BY36" s="204">
        <v>35</v>
      </c>
      <c r="BZ36" s="204" t="str">
        <f t="shared" si="57"/>
        <v/>
      </c>
      <c r="CA36" t="e">
        <f t="shared" si="58"/>
        <v>#VALUE!</v>
      </c>
      <c r="CB36" s="259" t="str">
        <f t="shared" si="4"/>
        <v/>
      </c>
      <c r="CC36" s="259" t="str">
        <f t="shared" si="52"/>
        <v/>
      </c>
      <c r="CD36">
        <v>34</v>
      </c>
      <c r="CE36" s="261" t="str">
        <f t="shared" si="15"/>
        <v/>
      </c>
      <c r="CG36" s="218">
        <f t="shared" si="16"/>
        <v>10</v>
      </c>
      <c r="CH36" s="136">
        <v>35</v>
      </c>
      <c r="CI36" s="136" t="str">
        <f>IF(AND('Analysis_2-must not modify'!P866=1,'Analysis_2-must not modify'!O866=1),'Analysis_2-must not modify'!I866,"")</f>
        <v>Sub-tropical</v>
      </c>
      <c r="CK36" s="219">
        <f t="shared" si="17"/>
        <v>191</v>
      </c>
      <c r="CL36" s="204">
        <v>35</v>
      </c>
      <c r="CM36" s="218" t="str">
        <f t="shared" si="18"/>
        <v/>
      </c>
      <c r="CN36" t="str">
        <f t="shared" si="19"/>
        <v/>
      </c>
      <c r="CO36" s="204">
        <v>35</v>
      </c>
      <c r="CP36" s="204" t="str">
        <f t="shared" si="5"/>
        <v/>
      </c>
      <c r="CQ36">
        <f t="shared" si="53"/>
        <v>8</v>
      </c>
      <c r="CR36" s="259" t="str">
        <f t="shared" si="6"/>
        <v/>
      </c>
      <c r="CS36" s="259">
        <f t="shared" si="20"/>
        <v>0</v>
      </c>
      <c r="CT36" s="259"/>
      <c r="CU36">
        <v>34</v>
      </c>
      <c r="CV36" s="261" t="str">
        <f t="shared" si="21"/>
        <v/>
      </c>
    </row>
    <row r="37" spans="1:100" customFormat="1">
      <c r="A37" s="218">
        <f t="shared" si="7"/>
        <v>184</v>
      </c>
      <c r="B37" s="136">
        <v>36</v>
      </c>
      <c r="C37" s="211" t="str">
        <f>'Analysis_2-must not modify'!F867</f>
        <v>Latin_America</v>
      </c>
      <c r="D37" s="211" t="str">
        <f>'Analysis_2-must not modify'!D867</f>
        <v>Argentina</v>
      </c>
      <c r="E37" s="245" t="s">
        <v>319</v>
      </c>
      <c r="F37" s="219">
        <f t="shared" si="8"/>
        <v>17</v>
      </c>
      <c r="G37" s="204">
        <v>36</v>
      </c>
      <c r="H37" s="218">
        <f t="shared" si="9"/>
        <v>0</v>
      </c>
      <c r="I37">
        <f t="shared" si="10"/>
        <v>0</v>
      </c>
      <c r="J37" s="204">
        <v>36</v>
      </c>
      <c r="K37" s="221" t="str">
        <f t="shared" si="11"/>
        <v>Vietnam</v>
      </c>
      <c r="P37" s="202" t="str">
        <f t="shared" si="22"/>
        <v/>
      </c>
      <c r="Q37" s="208" t="str">
        <f t="array" ref="Q37">IF(ISERROR(INDEX($C$1:$D$201,SMALL(IF($C$1:$C$201=$Q$1,ROW($C$1:$C$201)),ROW(35:35)),2)),"",INDEX($C$1:$D$201,SMALL(IF($C$1:$C$201=$Q$1,ROW($C$1:$C$201)),ROW(35:35)),2))</f>
        <v/>
      </c>
      <c r="R37" s="204" t="str">
        <f t="shared" si="23"/>
        <v/>
      </c>
      <c r="S37" s="204">
        <v>35</v>
      </c>
      <c r="T37" s="209">
        <f t="shared" si="24"/>
        <v>0</v>
      </c>
      <c r="U37" s="209">
        <f t="shared" si="25"/>
        <v>0</v>
      </c>
      <c r="V37" s="204">
        <v>35</v>
      </c>
      <c r="W37" s="207" t="str">
        <f t="shared" si="26"/>
        <v/>
      </c>
      <c r="X37" s="202" t="str">
        <f t="shared" si="27"/>
        <v/>
      </c>
      <c r="Y37" s="210" t="str">
        <f t="array" ref="Y37">IF(ISERROR(INDEX($C$1:$D$201,SMALL(IF($C$1:$C$201=$Y$1,ROW($C$1:$C$201)),ROW(35:35)),2)),"",INDEX($C$1:$D$201,SMALL(IF($C$1:$C$201=$Y$1,ROW($C$1:$C$201)),ROW(35:35)),2))</f>
        <v/>
      </c>
      <c r="Z37" s="204" t="str">
        <f t="shared" si="28"/>
        <v/>
      </c>
      <c r="AA37" s="204">
        <v>35</v>
      </c>
      <c r="AB37" s="209">
        <f t="shared" si="29"/>
        <v>0</v>
      </c>
      <c r="AC37" s="209">
        <f t="shared" si="30"/>
        <v>0</v>
      </c>
      <c r="AD37" s="204">
        <v>35</v>
      </c>
      <c r="AE37" s="207" t="str">
        <f t="shared" si="31"/>
        <v/>
      </c>
      <c r="AF37" s="202" t="str">
        <f t="shared" si="32"/>
        <v/>
      </c>
      <c r="AG37" s="210" t="str">
        <f t="array" ref="AG37">IF(ISERROR(INDEX($C$1:$D$201,SMALL(IF($C$1:$C$201=$AG$1,ROW($C$1:$C$201)),ROW(35:35)),2)),"",INDEX($C$1:$D$201,SMALL(IF($C$1:$C$201=$AG$1,ROW($C$1:$C$201)),ROW(35:35)),2))</f>
        <v/>
      </c>
      <c r="AH37" s="204" t="str">
        <f t="shared" si="33"/>
        <v/>
      </c>
      <c r="AI37" s="204">
        <v>35</v>
      </c>
      <c r="AJ37" s="209">
        <f t="shared" si="34"/>
        <v>0</v>
      </c>
      <c r="AK37" s="209">
        <f t="shared" si="35"/>
        <v>0</v>
      </c>
      <c r="AL37" s="204">
        <v>35</v>
      </c>
      <c r="AM37" s="207" t="str">
        <f t="shared" si="36"/>
        <v/>
      </c>
      <c r="AN37" s="202" t="str">
        <f t="shared" si="37"/>
        <v/>
      </c>
      <c r="AO37" s="208" t="str">
        <f t="array" ref="AO37">IF(ISERROR(INDEX($C$1:$D$201,SMALL(IF($C$1:$C$201=$AO$1,ROW($C$1:$C$201)),ROW(35:35)),2)),"",INDEX($C$1:$D$201,SMALL(IF($C$1:$C$201=$AO$1,ROW($C$1:$C$201)),ROW(35:35)),2))</f>
        <v/>
      </c>
      <c r="AP37" s="204" t="str">
        <f t="shared" si="38"/>
        <v/>
      </c>
      <c r="AQ37" s="204">
        <v>35</v>
      </c>
      <c r="AR37" s="209">
        <f t="shared" si="39"/>
        <v>0</v>
      </c>
      <c r="AS37" s="209">
        <f t="shared" si="40"/>
        <v>0</v>
      </c>
      <c r="AT37" s="204">
        <v>35</v>
      </c>
      <c r="AU37" s="207" t="str">
        <f t="shared" si="41"/>
        <v/>
      </c>
      <c r="AV37" s="202">
        <f t="shared" si="42"/>
        <v>1</v>
      </c>
      <c r="AW37" s="159" t="str">
        <f t="array" ref="AW37">IF(ISERROR(INDEX($C$1:$D$201,SMALL(IF($C$1:$C$201=$AW$1,ROW($C$1:$C$201)),ROW(35:35)),2)),"",INDEX($C$1:$D$201,SMALL(IF($C$1:$C$201=$AW$1,ROW($C$1:$C$201)),ROW(35:35)),2))</f>
        <v>USA</v>
      </c>
      <c r="AX37" s="204">
        <f t="shared" si="43"/>
        <v>200</v>
      </c>
      <c r="AY37" s="204">
        <v>35</v>
      </c>
      <c r="AZ37" s="209">
        <f t="shared" si="44"/>
        <v>0</v>
      </c>
      <c r="BA37" s="209">
        <f t="shared" si="45"/>
        <v>0</v>
      </c>
      <c r="BB37" s="204">
        <v>35</v>
      </c>
      <c r="BC37" s="207" t="str">
        <f t="shared" si="46"/>
        <v/>
      </c>
      <c r="BD37" s="202" t="str">
        <f t="shared" si="47"/>
        <v/>
      </c>
      <c r="BE37" s="159" t="str">
        <f t="array" ref="BE37">IF(ISERROR(INDEX($C$1:$D$201,SMALL(IF($C$1:$C$201=$BE$1,ROW($C$1:$C$201)),ROW(35:35)),2)),"",INDEX($C$1:$D$201,SMALL(IF($C$1:$C$201=$BE$1,ROW($C$1:$C$201)),ROW(35:35)),2))</f>
        <v/>
      </c>
      <c r="BF37" s="204" t="str">
        <f t="shared" si="48"/>
        <v/>
      </c>
      <c r="BG37" s="204">
        <v>35</v>
      </c>
      <c r="BH37" s="209">
        <f t="shared" si="49"/>
        <v>0</v>
      </c>
      <c r="BI37" s="209">
        <f t="shared" si="50"/>
        <v>0</v>
      </c>
      <c r="BJ37" s="204">
        <v>35</v>
      </c>
      <c r="BK37" s="207" t="str">
        <f t="shared" si="51"/>
        <v/>
      </c>
      <c r="BL37" s="209"/>
      <c r="BM37" s="209">
        <f>IF(AND('Analysis_2-must not modify'!O867=1,'Analysis_2-must not modify'!P867=1,NOT('Analysis_2-must not modify'!D867=0)),'Analysis_2-must not modify'!G867,"")</f>
        <v>2009</v>
      </c>
      <c r="BN37">
        <v>36</v>
      </c>
      <c r="BO37" t="e">
        <f>INDEX(BM$2:BM$202,MATCH(0,COUNTIF($BO$1:BO36,BM$2:BM$202),0))</f>
        <v>#N/A</v>
      </c>
      <c r="BQ37" s="218">
        <f t="shared" si="54"/>
        <v>130</v>
      </c>
      <c r="BR37" s="136">
        <v>36</v>
      </c>
      <c r="BS37" s="246">
        <f t="shared" si="12"/>
        <v>2009</v>
      </c>
      <c r="BT37" s="245"/>
      <c r="BU37" s="219">
        <f t="shared" si="13"/>
        <v>28</v>
      </c>
      <c r="BV37" s="204">
        <v>36</v>
      </c>
      <c r="BW37" s="218" t="str">
        <f t="shared" si="55"/>
        <v/>
      </c>
      <c r="BX37" t="str">
        <f t="shared" si="56"/>
        <v/>
      </c>
      <c r="BY37" s="204">
        <v>36</v>
      </c>
      <c r="BZ37" s="204" t="str">
        <f t="shared" si="57"/>
        <v/>
      </c>
      <c r="CA37" t="e">
        <f t="shared" si="58"/>
        <v>#VALUE!</v>
      </c>
      <c r="CB37" s="259" t="str">
        <f t="shared" si="4"/>
        <v/>
      </c>
      <c r="CC37" s="259" t="str">
        <f t="shared" si="52"/>
        <v/>
      </c>
      <c r="CD37">
        <v>35</v>
      </c>
      <c r="CE37" s="261" t="str">
        <f t="shared" si="15"/>
        <v/>
      </c>
      <c r="CG37" s="218">
        <f t="shared" si="16"/>
        <v>10</v>
      </c>
      <c r="CH37" s="136">
        <v>36</v>
      </c>
      <c r="CI37" s="136" t="str">
        <f>IF(AND('Analysis_2-must not modify'!P867=1,'Analysis_2-must not modify'!O867=1),'Analysis_2-must not modify'!I867,"")</f>
        <v>Sub-tropical</v>
      </c>
      <c r="CK37" s="219">
        <f t="shared" si="17"/>
        <v>191</v>
      </c>
      <c r="CL37" s="204">
        <v>36</v>
      </c>
      <c r="CM37" s="218" t="str">
        <f t="shared" si="18"/>
        <v/>
      </c>
      <c r="CN37" t="str">
        <f t="shared" si="19"/>
        <v/>
      </c>
      <c r="CO37" s="204">
        <v>36</v>
      </c>
      <c r="CP37" s="204" t="str">
        <f t="shared" si="5"/>
        <v/>
      </c>
      <c r="CQ37">
        <f t="shared" si="53"/>
        <v>8</v>
      </c>
      <c r="CR37" s="259" t="str">
        <f t="shared" si="6"/>
        <v/>
      </c>
      <c r="CS37" s="259">
        <f t="shared" si="20"/>
        <v>0</v>
      </c>
      <c r="CT37" s="259"/>
      <c r="CU37">
        <v>35</v>
      </c>
      <c r="CV37" s="261" t="str">
        <f t="shared" si="21"/>
        <v/>
      </c>
    </row>
    <row r="38" spans="1:100" customFormat="1">
      <c r="A38" s="218">
        <f t="shared" si="7"/>
        <v>184</v>
      </c>
      <c r="B38" s="136">
        <v>37</v>
      </c>
      <c r="C38" s="211" t="str">
        <f>'Analysis_2-must not modify'!F868</f>
        <v>Latin_America</v>
      </c>
      <c r="D38" s="211" t="str">
        <f>'Analysis_2-must not modify'!D868</f>
        <v>Argentina</v>
      </c>
      <c r="E38" s="245" t="s">
        <v>319</v>
      </c>
      <c r="F38" s="219">
        <f t="shared" si="8"/>
        <v>17</v>
      </c>
      <c r="G38" s="204">
        <v>37</v>
      </c>
      <c r="H38" s="218">
        <f t="shared" si="9"/>
        <v>0</v>
      </c>
      <c r="I38">
        <f t="shared" si="10"/>
        <v>0</v>
      </c>
      <c r="J38" s="204">
        <v>37</v>
      </c>
      <c r="K38" s="221" t="str">
        <f t="shared" si="11"/>
        <v/>
      </c>
      <c r="P38" s="202" t="str">
        <f t="shared" si="22"/>
        <v/>
      </c>
      <c r="Q38" s="208" t="str">
        <f t="array" ref="Q38">IF(ISERROR(INDEX($C$1:$D$201,SMALL(IF($C$1:$C$201=$Q$1,ROW($C$1:$C$201)),ROW(36:36)),2)),"",INDEX($C$1:$D$201,SMALL(IF($C$1:$C$201=$Q$1,ROW($C$1:$C$201)),ROW(36:36)),2))</f>
        <v/>
      </c>
      <c r="R38" s="204" t="str">
        <f t="shared" si="23"/>
        <v/>
      </c>
      <c r="S38" s="204">
        <v>36</v>
      </c>
      <c r="T38" s="209">
        <f t="shared" si="24"/>
        <v>0</v>
      </c>
      <c r="U38" s="209">
        <f t="shared" si="25"/>
        <v>0</v>
      </c>
      <c r="V38" s="204">
        <v>36</v>
      </c>
      <c r="W38" s="207" t="str">
        <f t="shared" si="26"/>
        <v/>
      </c>
      <c r="X38" s="202" t="str">
        <f t="shared" si="27"/>
        <v/>
      </c>
      <c r="Y38" s="210" t="str">
        <f t="array" ref="Y38">IF(ISERROR(INDEX($C$1:$D$201,SMALL(IF($C$1:$C$201=$Y$1,ROW($C$1:$C$201)),ROW(36:36)),2)),"",INDEX($C$1:$D$201,SMALL(IF($C$1:$C$201=$Y$1,ROW($C$1:$C$201)),ROW(36:36)),2))</f>
        <v/>
      </c>
      <c r="Z38" s="204" t="str">
        <f t="shared" si="28"/>
        <v/>
      </c>
      <c r="AA38" s="204">
        <v>36</v>
      </c>
      <c r="AB38" s="209">
        <f t="shared" si="29"/>
        <v>0</v>
      </c>
      <c r="AC38" s="209">
        <f t="shared" si="30"/>
        <v>0</v>
      </c>
      <c r="AD38" s="204">
        <v>36</v>
      </c>
      <c r="AE38" s="207" t="str">
        <f t="shared" si="31"/>
        <v/>
      </c>
      <c r="AF38" s="202" t="str">
        <f t="shared" si="32"/>
        <v/>
      </c>
      <c r="AG38" s="210" t="str">
        <f t="array" ref="AG38">IF(ISERROR(INDEX($C$1:$D$201,SMALL(IF($C$1:$C$201=$AG$1,ROW($C$1:$C$201)),ROW(36:36)),2)),"",INDEX($C$1:$D$201,SMALL(IF($C$1:$C$201=$AG$1,ROW($C$1:$C$201)),ROW(36:36)),2))</f>
        <v/>
      </c>
      <c r="AH38" s="204" t="str">
        <f t="shared" si="33"/>
        <v/>
      </c>
      <c r="AI38" s="204">
        <v>36</v>
      </c>
      <c r="AJ38" s="209">
        <f t="shared" si="34"/>
        <v>0</v>
      </c>
      <c r="AK38" s="209">
        <f t="shared" si="35"/>
        <v>0</v>
      </c>
      <c r="AL38" s="204">
        <v>36</v>
      </c>
      <c r="AM38" s="207" t="str">
        <f t="shared" si="36"/>
        <v/>
      </c>
      <c r="AN38" s="202" t="str">
        <f t="shared" si="37"/>
        <v/>
      </c>
      <c r="AO38" s="208" t="str">
        <f t="array" ref="AO38">IF(ISERROR(INDEX($C$1:$D$201,SMALL(IF($C$1:$C$201=$AO$1,ROW($C$1:$C$201)),ROW(36:36)),2)),"",INDEX($C$1:$D$201,SMALL(IF($C$1:$C$201=$AO$1,ROW($C$1:$C$201)),ROW(36:36)),2))</f>
        <v/>
      </c>
      <c r="AP38" s="204" t="str">
        <f t="shared" si="38"/>
        <v/>
      </c>
      <c r="AQ38" s="204">
        <v>36</v>
      </c>
      <c r="AR38" s="209">
        <f t="shared" si="39"/>
        <v>0</v>
      </c>
      <c r="AS38" s="209">
        <f t="shared" si="40"/>
        <v>0</v>
      </c>
      <c r="AT38" s="204">
        <v>36</v>
      </c>
      <c r="AU38" s="207" t="str">
        <f t="shared" si="41"/>
        <v/>
      </c>
      <c r="AV38" s="202">
        <f t="shared" si="42"/>
        <v>1</v>
      </c>
      <c r="AW38" s="159" t="str">
        <f t="array" ref="AW38">IF(ISERROR(INDEX($C$1:$D$201,SMALL(IF($C$1:$C$201=$AW$1,ROW($C$1:$C$201)),ROW(36:36)),2)),"",INDEX($C$1:$D$201,SMALL(IF($C$1:$C$201=$AW$1,ROW($C$1:$C$201)),ROW(36:36)),2))</f>
        <v>USA</v>
      </c>
      <c r="AX38" s="204">
        <f t="shared" si="43"/>
        <v>200</v>
      </c>
      <c r="AY38" s="204">
        <v>36</v>
      </c>
      <c r="AZ38" s="209">
        <f t="shared" si="44"/>
        <v>0</v>
      </c>
      <c r="BA38" s="209">
        <f t="shared" si="45"/>
        <v>0</v>
      </c>
      <c r="BB38" s="204">
        <v>36</v>
      </c>
      <c r="BC38" s="207" t="str">
        <f t="shared" si="46"/>
        <v/>
      </c>
      <c r="BD38" s="202" t="str">
        <f t="shared" si="47"/>
        <v/>
      </c>
      <c r="BE38" s="159" t="str">
        <f t="array" ref="BE38">IF(ISERROR(INDEX($C$1:$D$201,SMALL(IF($C$1:$C$201=$BE$1,ROW($C$1:$C$201)),ROW(36:36)),2)),"",INDEX($C$1:$D$201,SMALL(IF($C$1:$C$201=$BE$1,ROW($C$1:$C$201)),ROW(36:36)),2))</f>
        <v/>
      </c>
      <c r="BF38" s="204" t="str">
        <f t="shared" si="48"/>
        <v/>
      </c>
      <c r="BG38" s="204">
        <v>36</v>
      </c>
      <c r="BH38" s="209">
        <f t="shared" si="49"/>
        <v>0</v>
      </c>
      <c r="BI38" s="209">
        <f t="shared" si="50"/>
        <v>0</v>
      </c>
      <c r="BJ38" s="204">
        <v>36</v>
      </c>
      <c r="BK38" s="207" t="str">
        <f t="shared" si="51"/>
        <v/>
      </c>
      <c r="BL38" s="209"/>
      <c r="BM38" s="209">
        <f>IF(AND('Analysis_2-must not modify'!O868=1,'Analysis_2-must not modify'!P868=1,NOT('Analysis_2-must not modify'!D868=0)),'Analysis_2-must not modify'!G868,"")</f>
        <v>2010</v>
      </c>
      <c r="BN38">
        <v>37</v>
      </c>
      <c r="BO38" t="e">
        <f>INDEX(BM$2:BM$202,MATCH(0,COUNTIF($BO$1:BO37,BM$2:BM$202),0))</f>
        <v>#N/A</v>
      </c>
      <c r="BQ38" s="218">
        <f t="shared" si="54"/>
        <v>124</v>
      </c>
      <c r="BR38" s="136">
        <v>37</v>
      </c>
      <c r="BS38" s="246">
        <f t="shared" si="12"/>
        <v>2010</v>
      </c>
      <c r="BT38" s="245"/>
      <c r="BU38" s="219">
        <f t="shared" si="13"/>
        <v>34</v>
      </c>
      <c r="BV38" s="204">
        <v>37</v>
      </c>
      <c r="BW38" s="218" t="str">
        <f t="shared" si="55"/>
        <v/>
      </c>
      <c r="BX38" t="str">
        <f t="shared" si="56"/>
        <v/>
      </c>
      <c r="BY38" s="204">
        <v>37</v>
      </c>
      <c r="BZ38" s="204" t="str">
        <f t="shared" si="57"/>
        <v/>
      </c>
      <c r="CA38" t="e">
        <f t="shared" si="58"/>
        <v>#VALUE!</v>
      </c>
      <c r="CB38" s="259" t="str">
        <f t="shared" si="4"/>
        <v/>
      </c>
      <c r="CC38" s="259" t="str">
        <f t="shared" si="52"/>
        <v/>
      </c>
      <c r="CD38">
        <v>36</v>
      </c>
      <c r="CE38" s="261" t="str">
        <f t="shared" si="15"/>
        <v/>
      </c>
      <c r="CG38" s="218">
        <f t="shared" si="16"/>
        <v>10</v>
      </c>
      <c r="CH38" s="136">
        <v>37</v>
      </c>
      <c r="CI38" s="136" t="str">
        <f>IF(AND('Analysis_2-must not modify'!P868=1,'Analysis_2-must not modify'!O868=1),'Analysis_2-must not modify'!I868,"")</f>
        <v>Sub-tropical</v>
      </c>
      <c r="CK38" s="219">
        <f t="shared" si="17"/>
        <v>191</v>
      </c>
      <c r="CL38" s="204">
        <v>37</v>
      </c>
      <c r="CM38" s="218" t="str">
        <f t="shared" si="18"/>
        <v/>
      </c>
      <c r="CN38" t="str">
        <f t="shared" si="19"/>
        <v/>
      </c>
      <c r="CO38" s="204">
        <v>37</v>
      </c>
      <c r="CP38" s="204" t="str">
        <f t="shared" si="5"/>
        <v/>
      </c>
      <c r="CQ38">
        <f t="shared" si="53"/>
        <v>8</v>
      </c>
      <c r="CR38" s="259" t="str">
        <f t="shared" si="6"/>
        <v/>
      </c>
      <c r="CS38" s="259">
        <f t="shared" si="20"/>
        <v>0</v>
      </c>
      <c r="CT38" s="259"/>
      <c r="CU38">
        <v>36</v>
      </c>
      <c r="CV38" s="261" t="str">
        <f t="shared" si="21"/>
        <v/>
      </c>
    </row>
    <row r="39" spans="1:100" customFormat="1">
      <c r="A39" s="218">
        <f t="shared" si="7"/>
        <v>184</v>
      </c>
      <c r="B39" s="136">
        <v>38</v>
      </c>
      <c r="C39" s="211" t="str">
        <f>'Analysis_2-must not modify'!F869</f>
        <v>Latin_America</v>
      </c>
      <c r="D39" s="211" t="str">
        <f>'Analysis_2-must not modify'!D869</f>
        <v>Argentina</v>
      </c>
      <c r="E39" s="245" t="s">
        <v>319</v>
      </c>
      <c r="F39" s="219">
        <f t="shared" si="8"/>
        <v>17</v>
      </c>
      <c r="G39" s="204">
        <v>38</v>
      </c>
      <c r="H39" s="218">
        <f t="shared" si="9"/>
        <v>0</v>
      </c>
      <c r="I39">
        <f t="shared" si="10"/>
        <v>0</v>
      </c>
      <c r="J39" s="204">
        <v>38</v>
      </c>
      <c r="K39" s="221" t="str">
        <f t="shared" si="11"/>
        <v/>
      </c>
      <c r="P39" s="202" t="str">
        <f t="shared" si="22"/>
        <v/>
      </c>
      <c r="Q39" s="208" t="str">
        <f t="array" ref="Q39">IF(ISERROR(INDEX($C$1:$D$201,SMALL(IF($C$1:$C$201=$Q$1,ROW($C$1:$C$201)),ROW(37:37)),2)),"",INDEX($C$1:$D$201,SMALL(IF($C$1:$C$201=$Q$1,ROW($C$1:$C$201)),ROW(37:37)),2))</f>
        <v/>
      </c>
      <c r="R39" s="204" t="str">
        <f t="shared" si="23"/>
        <v/>
      </c>
      <c r="S39" s="204">
        <v>37</v>
      </c>
      <c r="T39" s="209">
        <f t="shared" si="24"/>
        <v>0</v>
      </c>
      <c r="U39" s="209">
        <f t="shared" si="25"/>
        <v>0</v>
      </c>
      <c r="V39" s="204">
        <v>37</v>
      </c>
      <c r="W39" s="207" t="str">
        <f t="shared" si="26"/>
        <v/>
      </c>
      <c r="X39" s="202" t="str">
        <f t="shared" si="27"/>
        <v/>
      </c>
      <c r="Y39" s="210" t="str">
        <f t="array" ref="Y39">IF(ISERROR(INDEX($C$1:$D$201,SMALL(IF($C$1:$C$201=$Y$1,ROW($C$1:$C$201)),ROW(37:37)),2)),"",INDEX($C$1:$D$201,SMALL(IF($C$1:$C$201=$Y$1,ROW($C$1:$C$201)),ROW(37:37)),2))</f>
        <v/>
      </c>
      <c r="Z39" s="204" t="str">
        <f t="shared" si="28"/>
        <v/>
      </c>
      <c r="AA39" s="204">
        <v>37</v>
      </c>
      <c r="AB39" s="209">
        <f t="shared" si="29"/>
        <v>0</v>
      </c>
      <c r="AC39" s="209">
        <f t="shared" si="30"/>
        <v>0</v>
      </c>
      <c r="AD39" s="204">
        <v>37</v>
      </c>
      <c r="AE39" s="207" t="str">
        <f t="shared" si="31"/>
        <v/>
      </c>
      <c r="AF39" s="202" t="str">
        <f t="shared" si="32"/>
        <v/>
      </c>
      <c r="AG39" s="210" t="str">
        <f t="array" ref="AG39">IF(ISERROR(INDEX($C$1:$D$201,SMALL(IF($C$1:$C$201=$AG$1,ROW($C$1:$C$201)),ROW(37:37)),2)),"",INDEX($C$1:$D$201,SMALL(IF($C$1:$C$201=$AG$1,ROW($C$1:$C$201)),ROW(37:37)),2))</f>
        <v/>
      </c>
      <c r="AH39" s="204" t="str">
        <f t="shared" si="33"/>
        <v/>
      </c>
      <c r="AI39" s="204">
        <v>37</v>
      </c>
      <c r="AJ39" s="209">
        <f t="shared" si="34"/>
        <v>0</v>
      </c>
      <c r="AK39" s="209">
        <f t="shared" si="35"/>
        <v>0</v>
      </c>
      <c r="AL39" s="204">
        <v>37</v>
      </c>
      <c r="AM39" s="207" t="str">
        <f t="shared" si="36"/>
        <v/>
      </c>
      <c r="AN39" s="202" t="str">
        <f t="shared" si="37"/>
        <v/>
      </c>
      <c r="AO39" s="208" t="str">
        <f t="array" ref="AO39">IF(ISERROR(INDEX($C$1:$D$201,SMALL(IF($C$1:$C$201=$AO$1,ROW($C$1:$C$201)),ROW(37:37)),2)),"",INDEX($C$1:$D$201,SMALL(IF($C$1:$C$201=$AO$1,ROW($C$1:$C$201)),ROW(37:37)),2))</f>
        <v/>
      </c>
      <c r="AP39" s="204" t="str">
        <f t="shared" si="38"/>
        <v/>
      </c>
      <c r="AQ39" s="204">
        <v>37</v>
      </c>
      <c r="AR39" s="209">
        <f t="shared" si="39"/>
        <v>0</v>
      </c>
      <c r="AS39" s="209">
        <f t="shared" si="40"/>
        <v>0</v>
      </c>
      <c r="AT39" s="204">
        <v>37</v>
      </c>
      <c r="AU39" s="207" t="str">
        <f t="shared" si="41"/>
        <v/>
      </c>
      <c r="AV39" s="202">
        <f t="shared" si="42"/>
        <v>1</v>
      </c>
      <c r="AW39" s="159" t="str">
        <f t="array" ref="AW39">IF(ISERROR(INDEX($C$1:$D$201,SMALL(IF($C$1:$C$201=$AW$1,ROW($C$1:$C$201)),ROW(37:37)),2)),"",INDEX($C$1:$D$201,SMALL(IF($C$1:$C$201=$AW$1,ROW($C$1:$C$201)),ROW(37:37)),2))</f>
        <v>USA</v>
      </c>
      <c r="AX39" s="204">
        <f t="shared" si="43"/>
        <v>200</v>
      </c>
      <c r="AY39" s="204">
        <v>37</v>
      </c>
      <c r="AZ39" s="209">
        <f t="shared" si="44"/>
        <v>0</v>
      </c>
      <c r="BA39" s="209">
        <f t="shared" si="45"/>
        <v>0</v>
      </c>
      <c r="BB39" s="204">
        <v>37</v>
      </c>
      <c r="BC39" s="207" t="str">
        <f t="shared" si="46"/>
        <v/>
      </c>
      <c r="BD39" s="202" t="str">
        <f t="shared" si="47"/>
        <v/>
      </c>
      <c r="BE39" s="159" t="str">
        <f t="array" ref="BE39">IF(ISERROR(INDEX($C$1:$D$201,SMALL(IF($C$1:$C$201=$BE$1,ROW($C$1:$C$201)),ROW(37:37)),2)),"",INDEX($C$1:$D$201,SMALL(IF($C$1:$C$201=$BE$1,ROW($C$1:$C$201)),ROW(37:37)),2))</f>
        <v/>
      </c>
      <c r="BF39" s="204" t="str">
        <f t="shared" si="48"/>
        <v/>
      </c>
      <c r="BG39" s="204">
        <v>37</v>
      </c>
      <c r="BH39" s="209">
        <f t="shared" si="49"/>
        <v>0</v>
      </c>
      <c r="BI39" s="209">
        <f t="shared" si="50"/>
        <v>0</v>
      </c>
      <c r="BJ39" s="204">
        <v>37</v>
      </c>
      <c r="BK39" s="207" t="str">
        <f t="shared" si="51"/>
        <v/>
      </c>
      <c r="BL39" s="209"/>
      <c r="BM39" s="209">
        <f>IF(AND('Analysis_2-must not modify'!O869=1,'Analysis_2-must not modify'!P869=1,NOT('Analysis_2-must not modify'!D869=0)),'Analysis_2-must not modify'!G869,"")</f>
        <v>2011</v>
      </c>
      <c r="BN39">
        <v>38</v>
      </c>
      <c r="BO39" t="e">
        <f>INDEX(BM$2:BM$202,MATCH(0,COUNTIF($BO$1:BO38,BM$2:BM$202),0))</f>
        <v>#N/A</v>
      </c>
      <c r="BQ39" s="218">
        <f t="shared" si="54"/>
        <v>119</v>
      </c>
      <c r="BR39" s="136">
        <v>38</v>
      </c>
      <c r="BS39" s="246">
        <f t="shared" si="12"/>
        <v>2011</v>
      </c>
      <c r="BT39" s="245"/>
      <c r="BU39" s="219">
        <f t="shared" si="13"/>
        <v>39</v>
      </c>
      <c r="BV39" s="204">
        <v>38</v>
      </c>
      <c r="BW39" s="218" t="str">
        <f t="shared" si="55"/>
        <v/>
      </c>
      <c r="BX39" t="str">
        <f t="shared" si="56"/>
        <v/>
      </c>
      <c r="BY39" s="204">
        <v>38</v>
      </c>
      <c r="BZ39" s="204" t="str">
        <f t="shared" si="57"/>
        <v/>
      </c>
      <c r="CA39" t="e">
        <f t="shared" si="58"/>
        <v>#VALUE!</v>
      </c>
      <c r="CB39" s="259" t="str">
        <f t="shared" si="4"/>
        <v/>
      </c>
      <c r="CC39" s="259" t="str">
        <f t="shared" si="52"/>
        <v/>
      </c>
      <c r="CD39">
        <v>37</v>
      </c>
      <c r="CE39" s="261" t="str">
        <f t="shared" si="15"/>
        <v/>
      </c>
      <c r="CG39" s="218">
        <f t="shared" si="16"/>
        <v>10</v>
      </c>
      <c r="CH39" s="136">
        <v>38</v>
      </c>
      <c r="CI39" s="136" t="str">
        <f>IF(AND('Analysis_2-must not modify'!P869=1,'Analysis_2-must not modify'!O869=1),'Analysis_2-must not modify'!I869,"")</f>
        <v>Sub-tropical</v>
      </c>
      <c r="CK39" s="219">
        <f t="shared" si="17"/>
        <v>191</v>
      </c>
      <c r="CL39" s="204">
        <v>38</v>
      </c>
      <c r="CM39" s="218" t="str">
        <f t="shared" si="18"/>
        <v/>
      </c>
      <c r="CN39" t="str">
        <f t="shared" si="19"/>
        <v/>
      </c>
      <c r="CO39" s="204">
        <v>38</v>
      </c>
      <c r="CP39" s="204" t="str">
        <f t="shared" si="5"/>
        <v/>
      </c>
      <c r="CQ39">
        <f t="shared" si="53"/>
        <v>8</v>
      </c>
      <c r="CR39" s="259" t="str">
        <f t="shared" si="6"/>
        <v/>
      </c>
      <c r="CS39" s="259">
        <f t="shared" si="20"/>
        <v>0</v>
      </c>
      <c r="CT39" s="259"/>
      <c r="CU39">
        <v>37</v>
      </c>
      <c r="CV39" s="261" t="str">
        <f t="shared" si="21"/>
        <v/>
      </c>
    </row>
    <row r="40" spans="1:100" customFormat="1">
      <c r="A40" s="218">
        <f t="shared" si="7"/>
        <v>184</v>
      </c>
      <c r="B40" s="136">
        <v>39</v>
      </c>
      <c r="C40" s="211" t="str">
        <f>'Analysis_2-must not modify'!F870</f>
        <v>Latin_America</v>
      </c>
      <c r="D40" s="211" t="str">
        <f>'Analysis_2-must not modify'!D870</f>
        <v>Argentina</v>
      </c>
      <c r="E40" s="245" t="s">
        <v>319</v>
      </c>
      <c r="F40" s="219">
        <f t="shared" si="8"/>
        <v>17</v>
      </c>
      <c r="G40" s="204">
        <v>39</v>
      </c>
      <c r="H40" s="218">
        <f t="shared" si="9"/>
        <v>0</v>
      </c>
      <c r="I40">
        <f t="shared" si="10"/>
        <v>0</v>
      </c>
      <c r="J40" s="204">
        <v>39</v>
      </c>
      <c r="K40" s="221" t="str">
        <f t="shared" si="11"/>
        <v/>
      </c>
      <c r="P40" s="202" t="str">
        <f t="shared" si="22"/>
        <v/>
      </c>
      <c r="Q40" s="208" t="str">
        <f t="array" ref="Q40">IF(ISERROR(INDEX($C$1:$D$201,SMALL(IF($C$1:$C$201=$Q$1,ROW($C$1:$C$201)),ROW(38:38)),2)),"",INDEX($C$1:$D$201,SMALL(IF($C$1:$C$201=$Q$1,ROW($C$1:$C$201)),ROW(38:38)),2))</f>
        <v/>
      </c>
      <c r="R40" s="204" t="str">
        <f t="shared" si="23"/>
        <v/>
      </c>
      <c r="S40" s="204">
        <v>38</v>
      </c>
      <c r="T40" s="209">
        <f t="shared" si="24"/>
        <v>0</v>
      </c>
      <c r="U40" s="209">
        <f t="shared" si="25"/>
        <v>0</v>
      </c>
      <c r="V40" s="204">
        <v>38</v>
      </c>
      <c r="W40" s="207" t="str">
        <f t="shared" si="26"/>
        <v/>
      </c>
      <c r="X40" s="202" t="str">
        <f t="shared" si="27"/>
        <v/>
      </c>
      <c r="Y40" s="210" t="str">
        <f t="array" ref="Y40">IF(ISERROR(INDEX($C$1:$D$201,SMALL(IF($C$1:$C$201=$Y$1,ROW($C$1:$C$201)),ROW(38:38)),2)),"",INDEX($C$1:$D$201,SMALL(IF($C$1:$C$201=$Y$1,ROW($C$1:$C$201)),ROW(38:38)),2))</f>
        <v/>
      </c>
      <c r="Z40" s="204" t="str">
        <f t="shared" si="28"/>
        <v/>
      </c>
      <c r="AA40" s="204">
        <v>38</v>
      </c>
      <c r="AB40" s="209">
        <f t="shared" si="29"/>
        <v>0</v>
      </c>
      <c r="AC40" s="209">
        <f t="shared" si="30"/>
        <v>0</v>
      </c>
      <c r="AD40" s="204">
        <v>38</v>
      </c>
      <c r="AE40" s="207" t="str">
        <f t="shared" si="31"/>
        <v/>
      </c>
      <c r="AF40" s="202" t="str">
        <f t="shared" si="32"/>
        <v/>
      </c>
      <c r="AG40" s="210" t="str">
        <f t="array" ref="AG40">IF(ISERROR(INDEX($C$1:$D$201,SMALL(IF($C$1:$C$201=$AG$1,ROW($C$1:$C$201)),ROW(38:38)),2)),"",INDEX($C$1:$D$201,SMALL(IF($C$1:$C$201=$AG$1,ROW($C$1:$C$201)),ROW(38:38)),2))</f>
        <v/>
      </c>
      <c r="AH40" s="204" t="str">
        <f t="shared" si="33"/>
        <v/>
      </c>
      <c r="AI40" s="204">
        <v>38</v>
      </c>
      <c r="AJ40" s="209">
        <f t="shared" si="34"/>
        <v>0</v>
      </c>
      <c r="AK40" s="209">
        <f t="shared" si="35"/>
        <v>0</v>
      </c>
      <c r="AL40" s="204">
        <v>38</v>
      </c>
      <c r="AM40" s="207" t="str">
        <f t="shared" si="36"/>
        <v/>
      </c>
      <c r="AN40" s="202" t="str">
        <f t="shared" si="37"/>
        <v/>
      </c>
      <c r="AO40" s="208" t="str">
        <f t="array" ref="AO40">IF(ISERROR(INDEX($C$1:$D$201,SMALL(IF($C$1:$C$201=$AO$1,ROW($C$1:$C$201)),ROW(38:38)),2)),"",INDEX($C$1:$D$201,SMALL(IF($C$1:$C$201=$AO$1,ROW($C$1:$C$201)),ROW(38:38)),2))</f>
        <v/>
      </c>
      <c r="AP40" s="204" t="str">
        <f t="shared" si="38"/>
        <v/>
      </c>
      <c r="AQ40" s="204">
        <v>38</v>
      </c>
      <c r="AR40" s="209">
        <f t="shared" si="39"/>
        <v>0</v>
      </c>
      <c r="AS40" s="209">
        <f t="shared" si="40"/>
        <v>0</v>
      </c>
      <c r="AT40" s="204">
        <v>38</v>
      </c>
      <c r="AU40" s="207" t="str">
        <f t="shared" si="41"/>
        <v/>
      </c>
      <c r="AV40" s="202">
        <f t="shared" si="42"/>
        <v>1</v>
      </c>
      <c r="AW40" s="159" t="str">
        <f t="array" ref="AW40">IF(ISERROR(INDEX($C$1:$D$201,SMALL(IF($C$1:$C$201=$AW$1,ROW($C$1:$C$201)),ROW(38:38)),2)),"",INDEX($C$1:$D$201,SMALL(IF($C$1:$C$201=$AW$1,ROW($C$1:$C$201)),ROW(38:38)),2))</f>
        <v>USA</v>
      </c>
      <c r="AX40" s="204">
        <f t="shared" si="43"/>
        <v>200</v>
      </c>
      <c r="AY40" s="204">
        <v>38</v>
      </c>
      <c r="AZ40" s="209">
        <f t="shared" si="44"/>
        <v>0</v>
      </c>
      <c r="BA40" s="209">
        <f t="shared" si="45"/>
        <v>0</v>
      </c>
      <c r="BB40" s="204">
        <v>38</v>
      </c>
      <c r="BC40" s="207" t="str">
        <f t="shared" si="46"/>
        <v/>
      </c>
      <c r="BD40" s="202" t="str">
        <f t="shared" si="47"/>
        <v/>
      </c>
      <c r="BE40" s="159" t="str">
        <f t="array" ref="BE40">IF(ISERROR(INDEX($C$1:$D$201,SMALL(IF($C$1:$C$201=$BE$1,ROW($C$1:$C$201)),ROW(38:38)),2)),"",INDEX($C$1:$D$201,SMALL(IF($C$1:$C$201=$BE$1,ROW($C$1:$C$201)),ROW(38:38)),2))</f>
        <v/>
      </c>
      <c r="BF40" s="204" t="str">
        <f t="shared" si="48"/>
        <v/>
      </c>
      <c r="BG40" s="204">
        <v>38</v>
      </c>
      <c r="BH40" s="209">
        <f t="shared" si="49"/>
        <v>0</v>
      </c>
      <c r="BI40" s="209">
        <f t="shared" si="50"/>
        <v>0</v>
      </c>
      <c r="BJ40" s="204">
        <v>38</v>
      </c>
      <c r="BK40" s="207" t="str">
        <f t="shared" si="51"/>
        <v/>
      </c>
      <c r="BL40" s="209"/>
      <c r="BM40" s="209">
        <f>IF(AND('Analysis_2-must not modify'!O870=1,'Analysis_2-must not modify'!P870=1,NOT('Analysis_2-must not modify'!D870=0)),'Analysis_2-must not modify'!G870,"")</f>
        <v>2012</v>
      </c>
      <c r="BN40">
        <v>39</v>
      </c>
      <c r="BO40" t="e">
        <f>INDEX(BM$2:BM$202,MATCH(0,COUNTIF($BO$1:BO39,BM$2:BM$202),0))</f>
        <v>#N/A</v>
      </c>
      <c r="BQ40" s="218">
        <f t="shared" si="54"/>
        <v>105</v>
      </c>
      <c r="BR40" s="136">
        <v>39</v>
      </c>
      <c r="BS40" s="246">
        <f t="shared" si="12"/>
        <v>2012</v>
      </c>
      <c r="BT40" s="245"/>
      <c r="BU40" s="219">
        <f t="shared" si="13"/>
        <v>53</v>
      </c>
      <c r="BV40" s="204">
        <v>39</v>
      </c>
      <c r="BW40" s="218" t="str">
        <f t="shared" si="55"/>
        <v/>
      </c>
      <c r="BX40" t="str">
        <f t="shared" si="56"/>
        <v/>
      </c>
      <c r="BY40" s="204">
        <v>39</v>
      </c>
      <c r="BZ40" s="204" t="str">
        <f t="shared" si="57"/>
        <v/>
      </c>
      <c r="CA40" t="e">
        <f t="shared" si="58"/>
        <v>#VALUE!</v>
      </c>
      <c r="CB40" s="259" t="str">
        <f t="shared" si="4"/>
        <v/>
      </c>
      <c r="CC40" s="259" t="str">
        <f t="shared" si="52"/>
        <v/>
      </c>
      <c r="CD40">
        <v>38</v>
      </c>
      <c r="CE40" s="261" t="str">
        <f t="shared" si="15"/>
        <v/>
      </c>
      <c r="CG40" s="218">
        <f t="shared" si="16"/>
        <v>10</v>
      </c>
      <c r="CH40" s="136">
        <v>39</v>
      </c>
      <c r="CI40" s="136" t="str">
        <f>IF(AND('Analysis_2-must not modify'!P870=1,'Analysis_2-must not modify'!O870=1),'Analysis_2-must not modify'!I870,"")</f>
        <v>Sub-tropical</v>
      </c>
      <c r="CK40" s="219">
        <f t="shared" si="17"/>
        <v>191</v>
      </c>
      <c r="CL40" s="204">
        <v>39</v>
      </c>
      <c r="CM40" s="218" t="str">
        <f t="shared" si="18"/>
        <v/>
      </c>
      <c r="CN40" t="str">
        <f t="shared" si="19"/>
        <v/>
      </c>
      <c r="CO40" s="204">
        <v>39</v>
      </c>
      <c r="CP40" s="204" t="str">
        <f t="shared" si="5"/>
        <v/>
      </c>
      <c r="CQ40">
        <f t="shared" si="53"/>
        <v>8</v>
      </c>
      <c r="CR40" s="259" t="str">
        <f t="shared" si="6"/>
        <v/>
      </c>
      <c r="CS40" s="259">
        <f t="shared" si="20"/>
        <v>0</v>
      </c>
      <c r="CT40" s="259"/>
      <c r="CU40">
        <v>38</v>
      </c>
      <c r="CV40" s="261" t="str">
        <f t="shared" si="21"/>
        <v/>
      </c>
    </row>
    <row r="41" spans="1:100" customFormat="1">
      <c r="A41" s="218">
        <f t="shared" si="7"/>
        <v>184</v>
      </c>
      <c r="B41" s="136">
        <v>40</v>
      </c>
      <c r="C41" s="211" t="str">
        <f>'Analysis_2-must not modify'!F871</f>
        <v>Latin_America</v>
      </c>
      <c r="D41" s="211" t="str">
        <f>'Analysis_2-must not modify'!D871</f>
        <v>Argentina</v>
      </c>
      <c r="E41" s="245" t="s">
        <v>319</v>
      </c>
      <c r="F41" s="219">
        <f t="shared" si="8"/>
        <v>17</v>
      </c>
      <c r="G41" s="204">
        <v>40</v>
      </c>
      <c r="H41" s="218">
        <f t="shared" si="9"/>
        <v>0</v>
      </c>
      <c r="I41">
        <f t="shared" si="10"/>
        <v>0</v>
      </c>
      <c r="J41" s="204">
        <v>40</v>
      </c>
      <c r="K41" s="221" t="str">
        <f t="shared" si="11"/>
        <v/>
      </c>
      <c r="P41" s="202" t="str">
        <f t="shared" si="22"/>
        <v/>
      </c>
      <c r="Q41" s="208" t="str">
        <f t="array" ref="Q41">IF(ISERROR(INDEX($C$1:$D$201,SMALL(IF($C$1:$C$201=$Q$1,ROW($C$1:$C$201)),ROW(39:39)),2)),"",INDEX($C$1:$D$201,SMALL(IF($C$1:$C$201=$Q$1,ROW($C$1:$C$201)),ROW(39:39)),2))</f>
        <v/>
      </c>
      <c r="R41" s="204" t="str">
        <f t="shared" si="23"/>
        <v/>
      </c>
      <c r="S41" s="204">
        <v>39</v>
      </c>
      <c r="T41" s="209">
        <f t="shared" si="24"/>
        <v>0</v>
      </c>
      <c r="U41" s="209">
        <f t="shared" si="25"/>
        <v>0</v>
      </c>
      <c r="V41" s="204">
        <v>39</v>
      </c>
      <c r="W41" s="207" t="str">
        <f t="shared" si="26"/>
        <v/>
      </c>
      <c r="X41" s="202" t="str">
        <f t="shared" si="27"/>
        <v/>
      </c>
      <c r="Y41" s="210" t="str">
        <f t="array" ref="Y41">IF(ISERROR(INDEX($C$1:$D$201,SMALL(IF($C$1:$C$201=$Y$1,ROW($C$1:$C$201)),ROW(39:39)),2)),"",INDEX($C$1:$D$201,SMALL(IF($C$1:$C$201=$Y$1,ROW($C$1:$C$201)),ROW(39:39)),2))</f>
        <v/>
      </c>
      <c r="Z41" s="204" t="str">
        <f t="shared" si="28"/>
        <v/>
      </c>
      <c r="AA41" s="204">
        <v>39</v>
      </c>
      <c r="AB41" s="209">
        <f t="shared" si="29"/>
        <v>0</v>
      </c>
      <c r="AC41" s="209">
        <f t="shared" si="30"/>
        <v>0</v>
      </c>
      <c r="AD41" s="204">
        <v>39</v>
      </c>
      <c r="AE41" s="207" t="str">
        <f t="shared" si="31"/>
        <v/>
      </c>
      <c r="AF41" s="202" t="str">
        <f t="shared" si="32"/>
        <v/>
      </c>
      <c r="AG41" s="210" t="str">
        <f t="array" ref="AG41">IF(ISERROR(INDEX($C$1:$D$201,SMALL(IF($C$1:$C$201=$AG$1,ROW($C$1:$C$201)),ROW(39:39)),2)),"",INDEX($C$1:$D$201,SMALL(IF($C$1:$C$201=$AG$1,ROW($C$1:$C$201)),ROW(39:39)),2))</f>
        <v/>
      </c>
      <c r="AH41" s="204" t="str">
        <f t="shared" si="33"/>
        <v/>
      </c>
      <c r="AI41" s="204">
        <v>39</v>
      </c>
      <c r="AJ41" s="209">
        <f t="shared" si="34"/>
        <v>0</v>
      </c>
      <c r="AK41" s="209">
        <f t="shared" si="35"/>
        <v>0</v>
      </c>
      <c r="AL41" s="204">
        <v>39</v>
      </c>
      <c r="AM41" s="207" t="str">
        <f t="shared" si="36"/>
        <v/>
      </c>
      <c r="AN41" s="202" t="str">
        <f t="shared" si="37"/>
        <v/>
      </c>
      <c r="AO41" s="208" t="str">
        <f t="array" ref="AO41">IF(ISERROR(INDEX($C$1:$D$201,SMALL(IF($C$1:$C$201=$AO$1,ROW($C$1:$C$201)),ROW(39:39)),2)),"",INDEX($C$1:$D$201,SMALL(IF($C$1:$C$201=$AO$1,ROW($C$1:$C$201)),ROW(39:39)),2))</f>
        <v/>
      </c>
      <c r="AP41" s="204" t="str">
        <f t="shared" si="38"/>
        <v/>
      </c>
      <c r="AQ41" s="204">
        <v>39</v>
      </c>
      <c r="AR41" s="209">
        <f t="shared" si="39"/>
        <v>0</v>
      </c>
      <c r="AS41" s="209">
        <f t="shared" si="40"/>
        <v>0</v>
      </c>
      <c r="AT41" s="204">
        <v>39</v>
      </c>
      <c r="AU41" s="207" t="str">
        <f t="shared" si="41"/>
        <v/>
      </c>
      <c r="AV41" s="202">
        <f t="shared" si="42"/>
        <v>1</v>
      </c>
      <c r="AW41" s="159" t="str">
        <f t="array" ref="AW41">IF(ISERROR(INDEX($C$1:$D$201,SMALL(IF($C$1:$C$201=$AW$1,ROW($C$1:$C$201)),ROW(39:39)),2)),"",INDEX($C$1:$D$201,SMALL(IF($C$1:$C$201=$AW$1,ROW($C$1:$C$201)),ROW(39:39)),2))</f>
        <v>USA</v>
      </c>
      <c r="AX41" s="204">
        <f t="shared" si="43"/>
        <v>200</v>
      </c>
      <c r="AY41" s="204">
        <v>39</v>
      </c>
      <c r="AZ41" s="209">
        <f t="shared" si="44"/>
        <v>0</v>
      </c>
      <c r="BA41" s="209">
        <f t="shared" si="45"/>
        <v>0</v>
      </c>
      <c r="BB41" s="204">
        <v>39</v>
      </c>
      <c r="BC41" s="207" t="str">
        <f t="shared" si="46"/>
        <v/>
      </c>
      <c r="BD41" s="202" t="str">
        <f t="shared" si="47"/>
        <v/>
      </c>
      <c r="BE41" s="159" t="str">
        <f t="array" ref="BE41">IF(ISERROR(INDEX($C$1:$D$201,SMALL(IF($C$1:$C$201=$BE$1,ROW($C$1:$C$201)),ROW(39:39)),2)),"",INDEX($C$1:$D$201,SMALL(IF($C$1:$C$201=$BE$1,ROW($C$1:$C$201)),ROW(39:39)),2))</f>
        <v/>
      </c>
      <c r="BF41" s="204" t="str">
        <f t="shared" si="48"/>
        <v/>
      </c>
      <c r="BG41" s="204">
        <v>39</v>
      </c>
      <c r="BH41" s="209">
        <f t="shared" si="49"/>
        <v>0</v>
      </c>
      <c r="BI41" s="209">
        <f t="shared" si="50"/>
        <v>0</v>
      </c>
      <c r="BJ41" s="204">
        <v>39</v>
      </c>
      <c r="BK41" s="207" t="str">
        <f t="shared" si="51"/>
        <v/>
      </c>
      <c r="BL41" s="209"/>
      <c r="BM41" s="209">
        <f>IF(AND('Analysis_2-must not modify'!O871=1,'Analysis_2-must not modify'!P871=1,NOT('Analysis_2-must not modify'!D871=0)),'Analysis_2-must not modify'!G871,"")</f>
        <v>2013</v>
      </c>
      <c r="BN41">
        <v>40</v>
      </c>
      <c r="BO41" t="e">
        <f>INDEX(BM$2:BM$202,MATCH(0,COUNTIF($BO$1:BO40,BM$2:BM$202),0))</f>
        <v>#N/A</v>
      </c>
      <c r="BQ41" s="218">
        <f t="shared" si="54"/>
        <v>80</v>
      </c>
      <c r="BR41" s="136">
        <v>40</v>
      </c>
      <c r="BS41" s="246">
        <f t="shared" si="12"/>
        <v>2013</v>
      </c>
      <c r="BT41" s="245"/>
      <c r="BU41" s="219">
        <f t="shared" si="13"/>
        <v>78</v>
      </c>
      <c r="BV41" s="204">
        <v>40</v>
      </c>
      <c r="BW41" s="218" t="str">
        <f t="shared" si="55"/>
        <v/>
      </c>
      <c r="BX41" t="str">
        <f t="shared" si="56"/>
        <v/>
      </c>
      <c r="BY41" s="204">
        <v>40</v>
      </c>
      <c r="BZ41" s="204" t="str">
        <f t="shared" si="57"/>
        <v/>
      </c>
      <c r="CA41" t="e">
        <f t="shared" si="58"/>
        <v>#VALUE!</v>
      </c>
      <c r="CB41" s="259" t="str">
        <f t="shared" si="4"/>
        <v/>
      </c>
      <c r="CC41" s="259" t="str">
        <f t="shared" si="52"/>
        <v/>
      </c>
      <c r="CD41">
        <v>39</v>
      </c>
      <c r="CE41" s="261" t="str">
        <f t="shared" si="15"/>
        <v/>
      </c>
      <c r="CG41" s="218">
        <f t="shared" si="16"/>
        <v>10</v>
      </c>
      <c r="CH41" s="136">
        <v>40</v>
      </c>
      <c r="CI41" s="136" t="str">
        <f>IF(AND('Analysis_2-must not modify'!P871=1,'Analysis_2-must not modify'!O871=1),'Analysis_2-must not modify'!I871,"")</f>
        <v>Sub-tropical</v>
      </c>
      <c r="CK41" s="219">
        <f t="shared" si="17"/>
        <v>191</v>
      </c>
      <c r="CL41" s="204">
        <v>40</v>
      </c>
      <c r="CM41" s="218" t="str">
        <f t="shared" si="18"/>
        <v/>
      </c>
      <c r="CN41" t="str">
        <f t="shared" si="19"/>
        <v/>
      </c>
      <c r="CO41" s="204">
        <v>40</v>
      </c>
      <c r="CP41" s="204" t="str">
        <f t="shared" si="5"/>
        <v/>
      </c>
      <c r="CQ41">
        <f t="shared" si="53"/>
        <v>8</v>
      </c>
      <c r="CR41" s="259" t="str">
        <f t="shared" si="6"/>
        <v/>
      </c>
      <c r="CS41" s="259">
        <f t="shared" si="20"/>
        <v>0</v>
      </c>
      <c r="CT41" s="259"/>
      <c r="CU41">
        <v>39</v>
      </c>
      <c r="CV41" s="261" t="str">
        <f t="shared" si="21"/>
        <v/>
      </c>
    </row>
    <row r="42" spans="1:100" customFormat="1">
      <c r="A42" s="218">
        <f t="shared" si="7"/>
        <v>184</v>
      </c>
      <c r="B42" s="136">
        <v>41</v>
      </c>
      <c r="C42" s="211" t="str">
        <f>'Analysis_2-must not modify'!F872</f>
        <v>Latin_America</v>
      </c>
      <c r="D42" s="211" t="str">
        <f>'Analysis_2-must not modify'!D872</f>
        <v>Argentina</v>
      </c>
      <c r="E42" s="245" t="s">
        <v>150</v>
      </c>
      <c r="F42" s="219">
        <f t="shared" si="8"/>
        <v>17</v>
      </c>
      <c r="G42" s="204">
        <v>41</v>
      </c>
      <c r="H42" s="218">
        <f t="shared" si="9"/>
        <v>0</v>
      </c>
      <c r="I42">
        <f t="shared" si="10"/>
        <v>0</v>
      </c>
      <c r="J42" s="204">
        <v>41</v>
      </c>
      <c r="K42" s="221" t="str">
        <f t="shared" si="11"/>
        <v/>
      </c>
      <c r="P42" s="202" t="str">
        <f t="shared" si="22"/>
        <v/>
      </c>
      <c r="Q42" s="208" t="str">
        <f t="array" ref="Q42">IF(ISERROR(INDEX($C$1:$D$201,SMALL(IF($C$1:$C$201=$Q$1,ROW($C$1:$C$201)),ROW(40:40)),2)),"",INDEX($C$1:$D$201,SMALL(IF($C$1:$C$201=$Q$1,ROW($C$1:$C$201)),ROW(40:40)),2))</f>
        <v/>
      </c>
      <c r="R42" s="204" t="str">
        <f t="shared" si="23"/>
        <v/>
      </c>
      <c r="S42" s="204">
        <v>40</v>
      </c>
      <c r="T42" s="209">
        <f t="shared" si="24"/>
        <v>0</v>
      </c>
      <c r="U42" s="209">
        <f t="shared" si="25"/>
        <v>0</v>
      </c>
      <c r="V42" s="204">
        <v>40</v>
      </c>
      <c r="W42" s="207" t="str">
        <f t="shared" si="26"/>
        <v/>
      </c>
      <c r="X42" s="202" t="str">
        <f t="shared" si="27"/>
        <v/>
      </c>
      <c r="Y42" s="210" t="str">
        <f t="array" ref="Y42">IF(ISERROR(INDEX($C$1:$D$201,SMALL(IF($C$1:$C$201=$Y$1,ROW($C$1:$C$201)),ROW(40:40)),2)),"",INDEX($C$1:$D$201,SMALL(IF($C$1:$C$201=$Y$1,ROW($C$1:$C$201)),ROW(40:40)),2))</f>
        <v/>
      </c>
      <c r="Z42" s="204" t="str">
        <f t="shared" si="28"/>
        <v/>
      </c>
      <c r="AA42" s="204">
        <v>40</v>
      </c>
      <c r="AB42" s="209">
        <f t="shared" si="29"/>
        <v>0</v>
      </c>
      <c r="AC42" s="209">
        <f t="shared" si="30"/>
        <v>0</v>
      </c>
      <c r="AD42" s="204">
        <v>40</v>
      </c>
      <c r="AE42" s="207" t="str">
        <f t="shared" si="31"/>
        <v/>
      </c>
      <c r="AF42" s="202" t="str">
        <f t="shared" si="32"/>
        <v/>
      </c>
      <c r="AG42" s="210" t="str">
        <f t="array" ref="AG42">IF(ISERROR(INDEX($C$1:$D$201,SMALL(IF($C$1:$C$201=$AG$1,ROW($C$1:$C$201)),ROW(40:40)),2)),"",INDEX($C$1:$D$201,SMALL(IF($C$1:$C$201=$AG$1,ROW($C$1:$C$201)),ROW(40:40)),2))</f>
        <v/>
      </c>
      <c r="AH42" s="204" t="str">
        <f t="shared" si="33"/>
        <v/>
      </c>
      <c r="AI42" s="204">
        <v>40</v>
      </c>
      <c r="AJ42" s="209">
        <f t="shared" si="34"/>
        <v>0</v>
      </c>
      <c r="AK42" s="209">
        <f t="shared" si="35"/>
        <v>0</v>
      </c>
      <c r="AL42" s="204">
        <v>40</v>
      </c>
      <c r="AM42" s="207" t="str">
        <f t="shared" si="36"/>
        <v/>
      </c>
      <c r="AN42" s="202" t="str">
        <f t="shared" si="37"/>
        <v/>
      </c>
      <c r="AO42" s="208" t="str">
        <f t="array" ref="AO42">IF(ISERROR(INDEX($C$1:$D$201,SMALL(IF($C$1:$C$201=$AO$1,ROW($C$1:$C$201)),ROW(40:40)),2)),"",INDEX($C$1:$D$201,SMALL(IF($C$1:$C$201=$AO$1,ROW($C$1:$C$201)),ROW(40:40)),2))</f>
        <v/>
      </c>
      <c r="AP42" s="204" t="str">
        <f t="shared" si="38"/>
        <v/>
      </c>
      <c r="AQ42" s="204">
        <v>40</v>
      </c>
      <c r="AR42" s="209">
        <f t="shared" si="39"/>
        <v>0</v>
      </c>
      <c r="AS42" s="209">
        <f t="shared" si="40"/>
        <v>0</v>
      </c>
      <c r="AT42" s="204">
        <v>40</v>
      </c>
      <c r="AU42" s="207" t="str">
        <f t="shared" si="41"/>
        <v/>
      </c>
      <c r="AV42" s="202">
        <f t="shared" si="42"/>
        <v>1</v>
      </c>
      <c r="AW42" s="159" t="str">
        <f t="array" ref="AW42">IF(ISERROR(INDEX($C$1:$D$201,SMALL(IF($C$1:$C$201=$AW$1,ROW($C$1:$C$201)),ROW(40:40)),2)),"",INDEX($C$1:$D$201,SMALL(IF($C$1:$C$201=$AW$1,ROW($C$1:$C$201)),ROW(40:40)),2))</f>
        <v>USA</v>
      </c>
      <c r="AX42" s="204">
        <f t="shared" si="43"/>
        <v>200</v>
      </c>
      <c r="AY42" s="204">
        <v>40</v>
      </c>
      <c r="AZ42" s="209">
        <f t="shared" si="44"/>
        <v>0</v>
      </c>
      <c r="BA42" s="209">
        <f t="shared" si="45"/>
        <v>0</v>
      </c>
      <c r="BB42" s="204">
        <v>40</v>
      </c>
      <c r="BC42" s="207" t="str">
        <f t="shared" si="46"/>
        <v/>
      </c>
      <c r="BD42" s="202" t="str">
        <f t="shared" si="47"/>
        <v/>
      </c>
      <c r="BE42" s="159" t="str">
        <f t="array" ref="BE42">IF(ISERROR(INDEX($C$1:$D$201,SMALL(IF($C$1:$C$201=$BE$1,ROW($C$1:$C$201)),ROW(40:40)),2)),"",INDEX($C$1:$D$201,SMALL(IF($C$1:$C$201=$BE$1,ROW($C$1:$C$201)),ROW(40:40)),2))</f>
        <v/>
      </c>
      <c r="BF42" s="204" t="str">
        <f t="shared" si="48"/>
        <v/>
      </c>
      <c r="BG42" s="204">
        <v>40</v>
      </c>
      <c r="BH42" s="209">
        <f t="shared" si="49"/>
        <v>0</v>
      </c>
      <c r="BI42" s="209">
        <f t="shared" si="50"/>
        <v>0</v>
      </c>
      <c r="BJ42" s="204">
        <v>40</v>
      </c>
      <c r="BK42" s="207" t="str">
        <f t="shared" si="51"/>
        <v/>
      </c>
      <c r="BL42" s="209"/>
      <c r="BM42" s="209">
        <f>IF(AND('Analysis_2-must not modify'!O872=1,'Analysis_2-must not modify'!P872=1,NOT('Analysis_2-must not modify'!D872=0)),'Analysis_2-must not modify'!G872,"")</f>
        <v>2014</v>
      </c>
      <c r="BN42">
        <v>41</v>
      </c>
      <c r="BO42" t="e">
        <f>INDEX(BM$2:BM$202,MATCH(0,COUNTIF($BO$1:BO41,BM$2:BM$202),0))</f>
        <v>#N/A</v>
      </c>
      <c r="BQ42" s="218">
        <f t="shared" si="54"/>
        <v>52</v>
      </c>
      <c r="BR42" s="136">
        <v>41</v>
      </c>
      <c r="BS42" s="246">
        <f t="shared" si="12"/>
        <v>2014</v>
      </c>
      <c r="BT42" s="245"/>
      <c r="BU42" s="219">
        <f t="shared" si="13"/>
        <v>106</v>
      </c>
      <c r="BV42" s="204">
        <v>41</v>
      </c>
      <c r="BW42" s="218" t="str">
        <f t="shared" si="55"/>
        <v/>
      </c>
      <c r="BX42" t="str">
        <f t="shared" si="56"/>
        <v/>
      </c>
      <c r="BY42" s="204">
        <v>41</v>
      </c>
      <c r="BZ42" s="204" t="str">
        <f t="shared" si="57"/>
        <v/>
      </c>
      <c r="CA42" t="e">
        <f t="shared" si="58"/>
        <v>#VALUE!</v>
      </c>
      <c r="CB42" s="259" t="str">
        <f t="shared" si="4"/>
        <v/>
      </c>
      <c r="CC42" s="259" t="str">
        <f t="shared" si="52"/>
        <v/>
      </c>
      <c r="CD42">
        <v>40</v>
      </c>
      <c r="CE42" s="261" t="str">
        <f t="shared" si="15"/>
        <v/>
      </c>
      <c r="CG42" s="218">
        <f t="shared" si="16"/>
        <v>10</v>
      </c>
      <c r="CH42" s="136">
        <v>41</v>
      </c>
      <c r="CI42" s="136" t="str">
        <f>IF(AND('Analysis_2-must not modify'!P872=1,'Analysis_2-must not modify'!O872=1),'Analysis_2-must not modify'!I872,"")</f>
        <v>Sub-tropical</v>
      </c>
      <c r="CK42" s="219">
        <f t="shared" si="17"/>
        <v>191</v>
      </c>
      <c r="CL42" s="204">
        <v>41</v>
      </c>
      <c r="CM42" s="218" t="str">
        <f t="shared" si="18"/>
        <v/>
      </c>
      <c r="CN42" t="str">
        <f t="shared" si="19"/>
        <v/>
      </c>
      <c r="CO42" s="204">
        <v>41</v>
      </c>
      <c r="CP42" s="204" t="str">
        <f t="shared" si="5"/>
        <v/>
      </c>
      <c r="CQ42">
        <f t="shared" si="53"/>
        <v>8</v>
      </c>
      <c r="CR42" s="259" t="str">
        <f t="shared" si="6"/>
        <v/>
      </c>
      <c r="CS42" s="259">
        <f t="shared" si="20"/>
        <v>0</v>
      </c>
      <c r="CT42" s="259"/>
      <c r="CU42">
        <v>40</v>
      </c>
      <c r="CV42" s="261" t="str">
        <f t="shared" si="21"/>
        <v/>
      </c>
    </row>
    <row r="43" spans="1:100" customFormat="1">
      <c r="A43" s="218">
        <f t="shared" si="7"/>
        <v>184</v>
      </c>
      <c r="B43" s="136">
        <v>42</v>
      </c>
      <c r="C43" s="211" t="str">
        <f>'Analysis_2-must not modify'!F873</f>
        <v>Latin_America</v>
      </c>
      <c r="D43" s="211" t="str">
        <f>'Analysis_2-must not modify'!D873</f>
        <v>Argentina</v>
      </c>
      <c r="E43" s="245" t="s">
        <v>150</v>
      </c>
      <c r="F43" s="219">
        <f t="shared" si="8"/>
        <v>17</v>
      </c>
      <c r="G43" s="204">
        <v>42</v>
      </c>
      <c r="H43" s="218">
        <f t="shared" si="9"/>
        <v>0</v>
      </c>
      <c r="I43">
        <f t="shared" si="10"/>
        <v>0</v>
      </c>
      <c r="J43" s="204">
        <v>42</v>
      </c>
      <c r="K43" s="221" t="str">
        <f t="shared" si="11"/>
        <v/>
      </c>
      <c r="P43" s="202" t="str">
        <f t="shared" si="22"/>
        <v/>
      </c>
      <c r="Q43" s="208" t="str">
        <f t="array" ref="Q43">IF(ISERROR(INDEX($C$1:$D$201,SMALL(IF($C$1:$C$201=$Q$1,ROW($C$1:$C$201)),ROW(41:41)),2)),"",INDEX($C$1:$D$201,SMALL(IF($C$1:$C$201=$Q$1,ROW($C$1:$C$201)),ROW(41:41)),2))</f>
        <v/>
      </c>
      <c r="R43" s="204" t="str">
        <f t="shared" si="23"/>
        <v/>
      </c>
      <c r="S43" s="204">
        <v>41</v>
      </c>
      <c r="T43" s="209">
        <f t="shared" si="24"/>
        <v>0</v>
      </c>
      <c r="U43" s="209">
        <f t="shared" si="25"/>
        <v>0</v>
      </c>
      <c r="V43" s="204">
        <v>41</v>
      </c>
      <c r="W43" s="207" t="str">
        <f t="shared" si="26"/>
        <v/>
      </c>
      <c r="X43" s="202" t="str">
        <f t="shared" si="27"/>
        <v/>
      </c>
      <c r="Y43" s="210" t="str">
        <f t="array" ref="Y43">IF(ISERROR(INDEX($C$1:$D$201,SMALL(IF($C$1:$C$201=$Y$1,ROW($C$1:$C$201)),ROW(41:41)),2)),"",INDEX($C$1:$D$201,SMALL(IF($C$1:$C$201=$Y$1,ROW($C$1:$C$201)),ROW(41:41)),2))</f>
        <v/>
      </c>
      <c r="Z43" s="204" t="str">
        <f t="shared" si="28"/>
        <v/>
      </c>
      <c r="AA43" s="204">
        <v>41</v>
      </c>
      <c r="AB43" s="209">
        <f t="shared" si="29"/>
        <v>0</v>
      </c>
      <c r="AC43" s="209">
        <f t="shared" si="30"/>
        <v>0</v>
      </c>
      <c r="AD43" s="204">
        <v>41</v>
      </c>
      <c r="AE43" s="207" t="str">
        <f t="shared" si="31"/>
        <v/>
      </c>
      <c r="AF43" s="202" t="str">
        <f t="shared" si="32"/>
        <v/>
      </c>
      <c r="AG43" s="210" t="str">
        <f t="array" ref="AG43">IF(ISERROR(INDEX($C$1:$D$201,SMALL(IF($C$1:$C$201=$AG$1,ROW($C$1:$C$201)),ROW(41:41)),2)),"",INDEX($C$1:$D$201,SMALL(IF($C$1:$C$201=$AG$1,ROW($C$1:$C$201)),ROW(41:41)),2))</f>
        <v/>
      </c>
      <c r="AH43" s="204" t="str">
        <f t="shared" si="33"/>
        <v/>
      </c>
      <c r="AI43" s="204">
        <v>41</v>
      </c>
      <c r="AJ43" s="209">
        <f t="shared" si="34"/>
        <v>0</v>
      </c>
      <c r="AK43" s="209">
        <f t="shared" si="35"/>
        <v>0</v>
      </c>
      <c r="AL43" s="204">
        <v>41</v>
      </c>
      <c r="AM43" s="207" t="str">
        <f t="shared" si="36"/>
        <v/>
      </c>
      <c r="AN43" s="202" t="str">
        <f t="shared" si="37"/>
        <v/>
      </c>
      <c r="AO43" s="208" t="str">
        <f t="array" ref="AO43">IF(ISERROR(INDEX($C$1:$D$201,SMALL(IF($C$1:$C$201=$AO$1,ROW($C$1:$C$201)),ROW(41:41)),2)),"",INDEX($C$1:$D$201,SMALL(IF($C$1:$C$201=$AO$1,ROW($C$1:$C$201)),ROW(41:41)),2))</f>
        <v/>
      </c>
      <c r="AP43" s="204" t="str">
        <f t="shared" si="38"/>
        <v/>
      </c>
      <c r="AQ43" s="204">
        <v>41</v>
      </c>
      <c r="AR43" s="209">
        <f t="shared" si="39"/>
        <v>0</v>
      </c>
      <c r="AS43" s="209">
        <f t="shared" si="40"/>
        <v>0</v>
      </c>
      <c r="AT43" s="204">
        <v>41</v>
      </c>
      <c r="AU43" s="207" t="str">
        <f t="shared" si="41"/>
        <v/>
      </c>
      <c r="AV43" s="202">
        <f t="shared" si="42"/>
        <v>41</v>
      </c>
      <c r="AW43" s="159" t="str">
        <f t="array" ref="AW43">IF(ISERROR(INDEX($C$1:$D$201,SMALL(IF($C$1:$C$201=$AW$1,ROW($C$1:$C$201)),ROW(41:41)),2)),"",INDEX($C$1:$D$201,SMALL(IF($C$1:$C$201=$AW$1,ROW($C$1:$C$201)),ROW(41:41)),2))</f>
        <v>Canada</v>
      </c>
      <c r="AX43" s="204">
        <f t="shared" si="43"/>
        <v>160</v>
      </c>
      <c r="AY43" s="204">
        <v>41</v>
      </c>
      <c r="AZ43" s="209">
        <f t="shared" si="44"/>
        <v>1</v>
      </c>
      <c r="BA43" s="209" t="str">
        <f t="shared" si="45"/>
        <v>Canada</v>
      </c>
      <c r="BB43" s="204">
        <v>41</v>
      </c>
      <c r="BC43" s="207" t="str">
        <f t="shared" si="46"/>
        <v/>
      </c>
      <c r="BD43" s="202" t="str">
        <f t="shared" si="47"/>
        <v/>
      </c>
      <c r="BE43" s="159" t="str">
        <f t="array" ref="BE43">IF(ISERROR(INDEX($C$1:$D$201,SMALL(IF($C$1:$C$201=$BE$1,ROW($C$1:$C$201)),ROW(41:41)),2)),"",INDEX($C$1:$D$201,SMALL(IF($C$1:$C$201=$BE$1,ROW($C$1:$C$201)),ROW(41:41)),2))</f>
        <v/>
      </c>
      <c r="BF43" s="204" t="str">
        <f t="shared" si="48"/>
        <v/>
      </c>
      <c r="BG43" s="204">
        <v>41</v>
      </c>
      <c r="BH43" s="209">
        <f t="shared" si="49"/>
        <v>0</v>
      </c>
      <c r="BI43" s="209">
        <f t="shared" si="50"/>
        <v>0</v>
      </c>
      <c r="BJ43" s="204">
        <v>41</v>
      </c>
      <c r="BK43" s="207" t="str">
        <f t="shared" si="51"/>
        <v/>
      </c>
      <c r="BL43" s="209"/>
      <c r="BM43" s="209">
        <f>IF(AND('Analysis_2-must not modify'!O873=1,'Analysis_2-must not modify'!P873=1,NOT('Analysis_2-must not modify'!D873=0)),'Analysis_2-must not modify'!G873,"")</f>
        <v>2015</v>
      </c>
      <c r="BN43">
        <v>42</v>
      </c>
      <c r="BO43" t="e">
        <f>INDEX(BM$2:BM$202,MATCH(0,COUNTIF($BO$1:BO42,BM$2:BM$202),0))</f>
        <v>#N/A</v>
      </c>
      <c r="BQ43" s="218">
        <f t="shared" si="54"/>
        <v>20</v>
      </c>
      <c r="BR43" s="136">
        <v>42</v>
      </c>
      <c r="BS43" s="246">
        <f t="shared" si="12"/>
        <v>2015</v>
      </c>
      <c r="BT43" s="245"/>
      <c r="BU43" s="219">
        <f t="shared" si="13"/>
        <v>138</v>
      </c>
      <c r="BV43" s="204">
        <v>42</v>
      </c>
      <c r="BW43" s="218" t="str">
        <f t="shared" si="55"/>
        <v/>
      </c>
      <c r="BX43" t="str">
        <f t="shared" si="56"/>
        <v/>
      </c>
      <c r="BY43" s="204">
        <v>42</v>
      </c>
      <c r="BZ43" s="204" t="str">
        <f t="shared" si="57"/>
        <v/>
      </c>
      <c r="CA43" t="e">
        <f t="shared" si="58"/>
        <v>#VALUE!</v>
      </c>
      <c r="CB43" s="259" t="str">
        <f t="shared" si="4"/>
        <v/>
      </c>
      <c r="CC43" s="259" t="str">
        <f t="shared" si="52"/>
        <v/>
      </c>
      <c r="CD43">
        <v>41</v>
      </c>
      <c r="CE43" s="261" t="str">
        <f t="shared" si="15"/>
        <v/>
      </c>
      <c r="CG43" s="218">
        <f t="shared" si="16"/>
        <v>10</v>
      </c>
      <c r="CH43" s="136">
        <v>42</v>
      </c>
      <c r="CI43" s="136" t="str">
        <f>IF(AND('Analysis_2-must not modify'!P873=1,'Analysis_2-must not modify'!O873=1),'Analysis_2-must not modify'!I873,"")</f>
        <v>Sub-tropical</v>
      </c>
      <c r="CK43" s="219">
        <f t="shared" si="17"/>
        <v>191</v>
      </c>
      <c r="CL43" s="204">
        <v>42</v>
      </c>
      <c r="CM43" s="218" t="str">
        <f t="shared" si="18"/>
        <v/>
      </c>
      <c r="CN43" t="str">
        <f t="shared" si="19"/>
        <v/>
      </c>
      <c r="CO43" s="204">
        <v>42</v>
      </c>
      <c r="CP43" s="204" t="str">
        <f t="shared" si="5"/>
        <v/>
      </c>
      <c r="CQ43">
        <f t="shared" si="53"/>
        <v>8</v>
      </c>
      <c r="CR43" s="259" t="str">
        <f t="shared" si="6"/>
        <v/>
      </c>
      <c r="CS43" s="259">
        <f t="shared" si="20"/>
        <v>0</v>
      </c>
      <c r="CT43" s="259"/>
      <c r="CU43">
        <v>41</v>
      </c>
      <c r="CV43" s="261" t="str">
        <f t="shared" si="21"/>
        <v/>
      </c>
    </row>
    <row r="44" spans="1:100" customFormat="1">
      <c r="A44" s="218">
        <f t="shared" si="7"/>
        <v>62</v>
      </c>
      <c r="B44" s="136">
        <v>43</v>
      </c>
      <c r="C44" s="211" t="str">
        <f>'Analysis_2-must not modify'!F874</f>
        <v>Africa</v>
      </c>
      <c r="D44" s="211" t="str">
        <f>'Analysis_2-must not modify'!D874</f>
        <v>South Africa</v>
      </c>
      <c r="E44" s="245" t="s">
        <v>318</v>
      </c>
      <c r="F44" s="219">
        <f t="shared" si="8"/>
        <v>97</v>
      </c>
      <c r="G44" s="204">
        <v>43</v>
      </c>
      <c r="H44" s="218">
        <f t="shared" si="9"/>
        <v>34</v>
      </c>
      <c r="I44" t="str">
        <f t="shared" si="10"/>
        <v>United Kingdom</v>
      </c>
      <c r="J44" s="204">
        <v>43</v>
      </c>
      <c r="K44" s="221" t="str">
        <f t="shared" si="11"/>
        <v/>
      </c>
      <c r="P44" s="202" t="str">
        <f t="shared" si="22"/>
        <v/>
      </c>
      <c r="Q44" s="208" t="str">
        <f t="array" ref="Q44">IF(ISERROR(INDEX($C$1:$D$201,SMALL(IF($C$1:$C$201=$Q$1,ROW($C$1:$C$201)),ROW(42:42)),2)),"",INDEX($C$1:$D$201,SMALL(IF($C$1:$C$201=$Q$1,ROW($C$1:$C$201)),ROW(42:42)),2))</f>
        <v/>
      </c>
      <c r="R44" s="204" t="str">
        <f t="shared" si="23"/>
        <v/>
      </c>
      <c r="S44" s="204">
        <v>42</v>
      </c>
      <c r="T44" s="209">
        <f t="shared" si="24"/>
        <v>0</v>
      </c>
      <c r="U44" s="209">
        <f t="shared" si="25"/>
        <v>0</v>
      </c>
      <c r="V44" s="204">
        <v>42</v>
      </c>
      <c r="W44" s="207" t="str">
        <f t="shared" si="26"/>
        <v/>
      </c>
      <c r="X44" s="202" t="str">
        <f t="shared" si="27"/>
        <v/>
      </c>
      <c r="Y44" s="210" t="str">
        <f t="array" ref="Y44">IF(ISERROR(INDEX($C$1:$D$201,SMALL(IF($C$1:$C$201=$Y$1,ROW($C$1:$C$201)),ROW(42:42)),2)),"",INDEX($C$1:$D$201,SMALL(IF($C$1:$C$201=$Y$1,ROW($C$1:$C$201)),ROW(42:42)),2))</f>
        <v/>
      </c>
      <c r="Z44" s="204" t="str">
        <f t="shared" si="28"/>
        <v/>
      </c>
      <c r="AA44" s="204">
        <v>42</v>
      </c>
      <c r="AB44" s="209">
        <f t="shared" si="29"/>
        <v>0</v>
      </c>
      <c r="AC44" s="209">
        <f t="shared" si="30"/>
        <v>0</v>
      </c>
      <c r="AD44" s="204">
        <v>42</v>
      </c>
      <c r="AE44" s="207" t="str">
        <f t="shared" si="31"/>
        <v/>
      </c>
      <c r="AF44" s="202" t="str">
        <f t="shared" si="32"/>
        <v/>
      </c>
      <c r="AG44" s="210" t="str">
        <f t="array" ref="AG44">IF(ISERROR(INDEX($C$1:$D$201,SMALL(IF($C$1:$C$201=$AG$1,ROW($C$1:$C$201)),ROW(42:42)),2)),"",INDEX($C$1:$D$201,SMALL(IF($C$1:$C$201=$AG$1,ROW($C$1:$C$201)),ROW(42:42)),2))</f>
        <v/>
      </c>
      <c r="AH44" s="204" t="str">
        <f t="shared" si="33"/>
        <v/>
      </c>
      <c r="AI44" s="204">
        <v>42</v>
      </c>
      <c r="AJ44" s="209">
        <f t="shared" si="34"/>
        <v>0</v>
      </c>
      <c r="AK44" s="209">
        <f t="shared" si="35"/>
        <v>0</v>
      </c>
      <c r="AL44" s="204">
        <v>42</v>
      </c>
      <c r="AM44" s="207" t="str">
        <f t="shared" si="36"/>
        <v/>
      </c>
      <c r="AN44" s="202" t="str">
        <f t="shared" si="37"/>
        <v/>
      </c>
      <c r="AO44" s="208" t="str">
        <f t="array" ref="AO44">IF(ISERROR(INDEX($C$1:$D$201,SMALL(IF($C$1:$C$201=$AO$1,ROW($C$1:$C$201)),ROW(42:42)),2)),"",INDEX($C$1:$D$201,SMALL(IF($C$1:$C$201=$AO$1,ROW($C$1:$C$201)),ROW(42:42)),2))</f>
        <v/>
      </c>
      <c r="AP44" s="204" t="str">
        <f t="shared" si="38"/>
        <v/>
      </c>
      <c r="AQ44" s="204">
        <v>42</v>
      </c>
      <c r="AR44" s="209">
        <f t="shared" si="39"/>
        <v>0</v>
      </c>
      <c r="AS44" s="209">
        <f t="shared" si="40"/>
        <v>0</v>
      </c>
      <c r="AT44" s="204">
        <v>42</v>
      </c>
      <c r="AU44" s="207" t="str">
        <f t="shared" si="41"/>
        <v/>
      </c>
      <c r="AV44" s="202">
        <f t="shared" si="42"/>
        <v>41</v>
      </c>
      <c r="AW44" s="159" t="str">
        <f t="array" ref="AW44">IF(ISERROR(INDEX($C$1:$D$201,SMALL(IF($C$1:$C$201=$AW$1,ROW($C$1:$C$201)),ROW(42:42)),2)),"",INDEX($C$1:$D$201,SMALL(IF($C$1:$C$201=$AW$1,ROW($C$1:$C$201)),ROW(42:42)),2))</f>
        <v>Canada</v>
      </c>
      <c r="AX44" s="204">
        <f t="shared" si="43"/>
        <v>160</v>
      </c>
      <c r="AY44" s="204">
        <v>42</v>
      </c>
      <c r="AZ44" s="209">
        <f t="shared" si="44"/>
        <v>0</v>
      </c>
      <c r="BA44" s="209">
        <f t="shared" si="45"/>
        <v>0</v>
      </c>
      <c r="BB44" s="204">
        <v>42</v>
      </c>
      <c r="BC44" s="207" t="str">
        <f t="shared" si="46"/>
        <v/>
      </c>
      <c r="BD44" s="202" t="str">
        <f t="shared" si="47"/>
        <v/>
      </c>
      <c r="BE44" s="159" t="str">
        <f t="array" ref="BE44">IF(ISERROR(INDEX($C$1:$D$201,SMALL(IF($C$1:$C$201=$BE$1,ROW($C$1:$C$201)),ROW(42:42)),2)),"",INDEX($C$1:$D$201,SMALL(IF($C$1:$C$201=$BE$1,ROW($C$1:$C$201)),ROW(42:42)),2))</f>
        <v/>
      </c>
      <c r="BF44" s="204" t="str">
        <f t="shared" si="48"/>
        <v/>
      </c>
      <c r="BG44" s="204">
        <v>42</v>
      </c>
      <c r="BH44" s="209">
        <f t="shared" si="49"/>
        <v>0</v>
      </c>
      <c r="BI44" s="209">
        <f t="shared" si="50"/>
        <v>0</v>
      </c>
      <c r="BJ44" s="204">
        <v>42</v>
      </c>
      <c r="BK44" s="207" t="str">
        <f t="shared" si="51"/>
        <v/>
      </c>
      <c r="BL44" s="209"/>
      <c r="BM44" s="209">
        <f>IF(AND('Analysis_2-must not modify'!O874=1,'Analysis_2-must not modify'!P874=1,NOT('Analysis_2-must not modify'!D874=0)),'Analysis_2-must not modify'!G874,"")</f>
        <v>2012</v>
      </c>
      <c r="BN44">
        <v>43</v>
      </c>
      <c r="BO44" t="e">
        <f>INDEX(BM$2:BM$202,MATCH(0,COUNTIF($BO$1:BO43,BM$2:BM$202),0))</f>
        <v>#N/A</v>
      </c>
      <c r="BQ44" s="218">
        <f t="shared" si="54"/>
        <v>105</v>
      </c>
      <c r="BR44" s="136">
        <v>43</v>
      </c>
      <c r="BS44" s="246">
        <f t="shared" si="12"/>
        <v>2012</v>
      </c>
      <c r="BT44" s="245"/>
      <c r="BU44" s="219">
        <f t="shared" si="13"/>
        <v>53</v>
      </c>
      <c r="BV44" s="204">
        <v>43</v>
      </c>
      <c r="BW44" s="218" t="str">
        <f t="shared" si="55"/>
        <v/>
      </c>
      <c r="BX44" t="str">
        <f t="shared" si="56"/>
        <v/>
      </c>
      <c r="BY44" s="204">
        <v>43</v>
      </c>
      <c r="BZ44" s="204" t="str">
        <f t="shared" si="57"/>
        <v/>
      </c>
      <c r="CA44" t="e">
        <f t="shared" si="58"/>
        <v>#VALUE!</v>
      </c>
      <c r="CB44" s="259" t="str">
        <f t="shared" si="4"/>
        <v/>
      </c>
      <c r="CC44" s="259" t="str">
        <f t="shared" si="52"/>
        <v/>
      </c>
      <c r="CD44">
        <v>42</v>
      </c>
      <c r="CE44" s="261" t="str">
        <f t="shared" si="15"/>
        <v/>
      </c>
      <c r="CG44" s="218">
        <f t="shared" si="16"/>
        <v>48</v>
      </c>
      <c r="CH44" s="136">
        <v>43</v>
      </c>
      <c r="CI44" s="136" t="str">
        <f>IF(AND('Analysis_2-must not modify'!P874=1,'Analysis_2-must not modify'!O874=1),'Analysis_2-must not modify'!I874,"")</f>
        <v>Mediterranean</v>
      </c>
      <c r="CK44" s="219">
        <f t="shared" si="17"/>
        <v>153</v>
      </c>
      <c r="CL44" s="204">
        <v>43</v>
      </c>
      <c r="CM44" s="218" t="str">
        <f t="shared" si="18"/>
        <v/>
      </c>
      <c r="CN44" t="str">
        <f t="shared" si="19"/>
        <v/>
      </c>
      <c r="CO44" s="204">
        <v>43</v>
      </c>
      <c r="CP44" s="204" t="str">
        <f t="shared" si="5"/>
        <v/>
      </c>
      <c r="CQ44">
        <f t="shared" si="53"/>
        <v>8</v>
      </c>
      <c r="CR44" s="259" t="str">
        <f t="shared" si="6"/>
        <v/>
      </c>
      <c r="CS44" s="259">
        <f t="shared" si="20"/>
        <v>0</v>
      </c>
      <c r="CT44" s="259"/>
      <c r="CU44">
        <v>42</v>
      </c>
      <c r="CV44" s="261" t="str">
        <f t="shared" si="21"/>
        <v/>
      </c>
    </row>
    <row r="45" spans="1:100" customFormat="1">
      <c r="A45" s="218">
        <f t="shared" si="7"/>
        <v>62</v>
      </c>
      <c r="B45" s="136">
        <v>44</v>
      </c>
      <c r="C45" s="211" t="str">
        <f>'Analysis_2-must not modify'!F875</f>
        <v>Africa</v>
      </c>
      <c r="D45" s="211" t="str">
        <f>'Analysis_2-must not modify'!D875</f>
        <v>South Africa</v>
      </c>
      <c r="E45" s="245" t="s">
        <v>318</v>
      </c>
      <c r="F45" s="219">
        <f t="shared" si="8"/>
        <v>97</v>
      </c>
      <c r="G45" s="204">
        <v>44</v>
      </c>
      <c r="H45" s="218">
        <f t="shared" si="9"/>
        <v>0</v>
      </c>
      <c r="I45">
        <f t="shared" si="10"/>
        <v>0</v>
      </c>
      <c r="J45" s="204">
        <v>44</v>
      </c>
      <c r="K45" s="221" t="str">
        <f t="shared" si="11"/>
        <v/>
      </c>
      <c r="P45" s="202" t="str">
        <f t="shared" si="22"/>
        <v/>
      </c>
      <c r="Q45" s="208" t="str">
        <f t="array" ref="Q45">IF(ISERROR(INDEX($C$1:$D$201,SMALL(IF($C$1:$C$201=$Q$1,ROW($C$1:$C$201)),ROW(43:43)),2)),"",INDEX($C$1:$D$201,SMALL(IF($C$1:$C$201=$Q$1,ROW($C$1:$C$201)),ROW(43:43)),2))</f>
        <v/>
      </c>
      <c r="R45" s="204" t="str">
        <f t="shared" si="23"/>
        <v/>
      </c>
      <c r="S45" s="204">
        <v>43</v>
      </c>
      <c r="T45" s="209">
        <f t="shared" si="24"/>
        <v>0</v>
      </c>
      <c r="U45" s="209">
        <f t="shared" si="25"/>
        <v>0</v>
      </c>
      <c r="V45" s="204">
        <v>43</v>
      </c>
      <c r="W45" s="207" t="str">
        <f t="shared" si="26"/>
        <v/>
      </c>
      <c r="X45" s="202" t="str">
        <f t="shared" si="27"/>
        <v/>
      </c>
      <c r="Y45" s="210" t="str">
        <f t="array" ref="Y45">IF(ISERROR(INDEX($C$1:$D$201,SMALL(IF($C$1:$C$201=$Y$1,ROW($C$1:$C$201)),ROW(43:43)),2)),"",INDEX($C$1:$D$201,SMALL(IF($C$1:$C$201=$Y$1,ROW($C$1:$C$201)),ROW(43:43)),2))</f>
        <v/>
      </c>
      <c r="Z45" s="204" t="str">
        <f t="shared" si="28"/>
        <v/>
      </c>
      <c r="AA45" s="204">
        <v>43</v>
      </c>
      <c r="AB45" s="209">
        <f t="shared" si="29"/>
        <v>0</v>
      </c>
      <c r="AC45" s="209">
        <f t="shared" si="30"/>
        <v>0</v>
      </c>
      <c r="AD45" s="204">
        <v>43</v>
      </c>
      <c r="AE45" s="207" t="str">
        <f t="shared" si="31"/>
        <v/>
      </c>
      <c r="AF45" s="202" t="str">
        <f t="shared" si="32"/>
        <v/>
      </c>
      <c r="AG45" s="210" t="str">
        <f t="array" ref="AG45">IF(ISERROR(INDEX($C$1:$D$201,SMALL(IF($C$1:$C$201=$AG$1,ROW($C$1:$C$201)),ROW(43:43)),2)),"",INDEX($C$1:$D$201,SMALL(IF($C$1:$C$201=$AG$1,ROW($C$1:$C$201)),ROW(43:43)),2))</f>
        <v/>
      </c>
      <c r="AH45" s="204" t="str">
        <f t="shared" si="33"/>
        <v/>
      </c>
      <c r="AI45" s="204">
        <v>43</v>
      </c>
      <c r="AJ45" s="209">
        <f t="shared" si="34"/>
        <v>0</v>
      </c>
      <c r="AK45" s="209">
        <f t="shared" si="35"/>
        <v>0</v>
      </c>
      <c r="AL45" s="204">
        <v>43</v>
      </c>
      <c r="AM45" s="207" t="str">
        <f t="shared" si="36"/>
        <v/>
      </c>
      <c r="AN45" s="202" t="str">
        <f t="shared" si="37"/>
        <v/>
      </c>
      <c r="AO45" s="208" t="str">
        <f t="array" ref="AO45">IF(ISERROR(INDEX($C$1:$D$201,SMALL(IF($C$1:$C$201=$AO$1,ROW($C$1:$C$201)),ROW(43:43)),2)),"",INDEX($C$1:$D$201,SMALL(IF($C$1:$C$201=$AO$1,ROW($C$1:$C$201)),ROW(43:43)),2))</f>
        <v/>
      </c>
      <c r="AP45" s="204" t="str">
        <f t="shared" si="38"/>
        <v/>
      </c>
      <c r="AQ45" s="204">
        <v>43</v>
      </c>
      <c r="AR45" s="209">
        <f t="shared" si="39"/>
        <v>0</v>
      </c>
      <c r="AS45" s="209">
        <f t="shared" si="40"/>
        <v>0</v>
      </c>
      <c r="AT45" s="204">
        <v>43</v>
      </c>
      <c r="AU45" s="207" t="str">
        <f t="shared" si="41"/>
        <v/>
      </c>
      <c r="AV45" s="202">
        <f t="shared" si="42"/>
        <v>41</v>
      </c>
      <c r="AW45" s="159" t="str">
        <f t="array" ref="AW45">IF(ISERROR(INDEX($C$1:$D$201,SMALL(IF($C$1:$C$201=$AW$1,ROW($C$1:$C$201)),ROW(43:43)),2)),"",INDEX($C$1:$D$201,SMALL(IF($C$1:$C$201=$AW$1,ROW($C$1:$C$201)),ROW(43:43)),2))</f>
        <v>Canada</v>
      </c>
      <c r="AX45" s="204">
        <f t="shared" si="43"/>
        <v>160</v>
      </c>
      <c r="AY45" s="204">
        <v>43</v>
      </c>
      <c r="AZ45" s="209">
        <f t="shared" si="44"/>
        <v>0</v>
      </c>
      <c r="BA45" s="209">
        <f t="shared" si="45"/>
        <v>0</v>
      </c>
      <c r="BB45" s="204">
        <v>43</v>
      </c>
      <c r="BC45" s="207" t="str">
        <f t="shared" si="46"/>
        <v/>
      </c>
      <c r="BD45" s="202" t="str">
        <f t="shared" si="47"/>
        <v/>
      </c>
      <c r="BE45" s="159" t="str">
        <f t="array" ref="BE45">IF(ISERROR(INDEX($C$1:$D$201,SMALL(IF($C$1:$C$201=$BE$1,ROW($C$1:$C$201)),ROW(43:43)),2)),"",INDEX($C$1:$D$201,SMALL(IF($C$1:$C$201=$BE$1,ROW($C$1:$C$201)),ROW(43:43)),2))</f>
        <v/>
      </c>
      <c r="BF45" s="204" t="str">
        <f t="shared" si="48"/>
        <v/>
      </c>
      <c r="BG45" s="204">
        <v>43</v>
      </c>
      <c r="BH45" s="209">
        <f t="shared" si="49"/>
        <v>0</v>
      </c>
      <c r="BI45" s="209">
        <f t="shared" si="50"/>
        <v>0</v>
      </c>
      <c r="BJ45" s="204">
        <v>43</v>
      </c>
      <c r="BK45" s="207" t="str">
        <f t="shared" si="51"/>
        <v/>
      </c>
      <c r="BL45" s="209"/>
      <c r="BM45" s="209">
        <f>IF(AND('Analysis_2-must not modify'!O875=1,'Analysis_2-must not modify'!P875=1,NOT('Analysis_2-must not modify'!D875=0)),'Analysis_2-must not modify'!G875,"")</f>
        <v>2015</v>
      </c>
      <c r="BN45">
        <v>44</v>
      </c>
      <c r="BO45" t="e">
        <f>INDEX(BM$2:BM$202,MATCH(0,COUNTIF($BO$1:BO44,BM$2:BM$202),0))</f>
        <v>#N/A</v>
      </c>
      <c r="BQ45" s="218">
        <f t="shared" si="54"/>
        <v>20</v>
      </c>
      <c r="BR45" s="136">
        <v>44</v>
      </c>
      <c r="BS45" s="246">
        <f t="shared" si="12"/>
        <v>2015</v>
      </c>
      <c r="BT45" s="245"/>
      <c r="BU45" s="219">
        <f t="shared" si="13"/>
        <v>138</v>
      </c>
      <c r="BV45" s="204">
        <v>44</v>
      </c>
      <c r="BW45" s="218" t="str">
        <f t="shared" si="55"/>
        <v/>
      </c>
      <c r="BX45" t="str">
        <f t="shared" si="56"/>
        <v/>
      </c>
      <c r="BY45" s="204">
        <v>44</v>
      </c>
      <c r="BZ45" s="204" t="str">
        <f t="shared" si="57"/>
        <v/>
      </c>
      <c r="CA45" t="e">
        <f t="shared" si="58"/>
        <v>#VALUE!</v>
      </c>
      <c r="CB45" s="259" t="str">
        <f t="shared" si="4"/>
        <v/>
      </c>
      <c r="CC45" s="259" t="str">
        <f t="shared" si="52"/>
        <v/>
      </c>
      <c r="CD45">
        <v>43</v>
      </c>
      <c r="CE45" s="261" t="str">
        <f t="shared" si="15"/>
        <v/>
      </c>
      <c r="CG45" s="218">
        <f t="shared" si="16"/>
        <v>48</v>
      </c>
      <c r="CH45" s="136">
        <v>44</v>
      </c>
      <c r="CI45" s="136" t="str">
        <f>IF(AND('Analysis_2-must not modify'!P875=1,'Analysis_2-must not modify'!O875=1),'Analysis_2-must not modify'!I875,"")</f>
        <v>Mediterranean</v>
      </c>
      <c r="CK45" s="219">
        <f t="shared" si="17"/>
        <v>153</v>
      </c>
      <c r="CL45" s="204">
        <v>44</v>
      </c>
      <c r="CM45" s="218" t="str">
        <f t="shared" si="18"/>
        <v/>
      </c>
      <c r="CN45" t="str">
        <f t="shared" si="19"/>
        <v/>
      </c>
      <c r="CO45" s="204">
        <v>44</v>
      </c>
      <c r="CP45" s="204" t="str">
        <f t="shared" si="5"/>
        <v/>
      </c>
      <c r="CQ45">
        <f t="shared" si="53"/>
        <v>8</v>
      </c>
      <c r="CR45" s="259" t="str">
        <f t="shared" si="6"/>
        <v/>
      </c>
      <c r="CS45" s="259">
        <f t="shared" si="20"/>
        <v>0</v>
      </c>
      <c r="CT45" s="259"/>
      <c r="CU45">
        <v>43</v>
      </c>
      <c r="CV45" s="261" t="str">
        <f t="shared" si="21"/>
        <v/>
      </c>
    </row>
    <row r="46" spans="1:100" customFormat="1">
      <c r="A46" s="218">
        <f t="shared" si="7"/>
        <v>62</v>
      </c>
      <c r="B46" s="136">
        <v>45</v>
      </c>
      <c r="C46" s="211" t="str">
        <f>'Analysis_2-must not modify'!F876</f>
        <v>Africa</v>
      </c>
      <c r="D46" s="211" t="str">
        <f>'Analysis_2-must not modify'!D876</f>
        <v>South Africa</v>
      </c>
      <c r="E46" s="245" t="s">
        <v>318</v>
      </c>
      <c r="F46" s="219">
        <f t="shared" si="8"/>
        <v>97</v>
      </c>
      <c r="G46" s="204">
        <v>45</v>
      </c>
      <c r="H46" s="218">
        <f t="shared" si="9"/>
        <v>33</v>
      </c>
      <c r="I46" t="str">
        <f t="shared" si="10"/>
        <v>United Arab Emirates</v>
      </c>
      <c r="J46" s="204">
        <v>45</v>
      </c>
      <c r="K46" s="221" t="str">
        <f t="shared" si="11"/>
        <v/>
      </c>
      <c r="P46" s="202" t="str">
        <f t="shared" si="22"/>
        <v/>
      </c>
      <c r="Q46" s="208" t="str">
        <f t="array" ref="Q46">IF(ISERROR(INDEX($C$1:$D$201,SMALL(IF($C$1:$C$201=$Q$1,ROW($C$1:$C$201)),ROW(44:44)),2)),"",INDEX($C$1:$D$201,SMALL(IF($C$1:$C$201=$Q$1,ROW($C$1:$C$201)),ROW(44:44)),2))</f>
        <v/>
      </c>
      <c r="R46" s="204" t="str">
        <f t="shared" si="23"/>
        <v/>
      </c>
      <c r="S46" s="204">
        <v>44</v>
      </c>
      <c r="T46" s="209">
        <f t="shared" si="24"/>
        <v>0</v>
      </c>
      <c r="U46" s="209">
        <f t="shared" si="25"/>
        <v>0</v>
      </c>
      <c r="V46" s="204">
        <v>44</v>
      </c>
      <c r="W46" s="207" t="str">
        <f t="shared" si="26"/>
        <v/>
      </c>
      <c r="X46" s="202" t="str">
        <f t="shared" si="27"/>
        <v/>
      </c>
      <c r="Y46" s="210" t="str">
        <f t="array" ref="Y46">IF(ISERROR(INDEX($C$1:$D$201,SMALL(IF($C$1:$C$201=$Y$1,ROW($C$1:$C$201)),ROW(44:44)),2)),"",INDEX($C$1:$D$201,SMALL(IF($C$1:$C$201=$Y$1,ROW($C$1:$C$201)),ROW(44:44)),2))</f>
        <v/>
      </c>
      <c r="Z46" s="204" t="str">
        <f t="shared" si="28"/>
        <v/>
      </c>
      <c r="AA46" s="204">
        <v>44</v>
      </c>
      <c r="AB46" s="209">
        <f t="shared" si="29"/>
        <v>0</v>
      </c>
      <c r="AC46" s="209">
        <f t="shared" si="30"/>
        <v>0</v>
      </c>
      <c r="AD46" s="204">
        <v>44</v>
      </c>
      <c r="AE46" s="207" t="str">
        <f t="shared" si="31"/>
        <v/>
      </c>
      <c r="AF46" s="202" t="str">
        <f t="shared" si="32"/>
        <v/>
      </c>
      <c r="AG46" s="210" t="str">
        <f t="array" ref="AG46">IF(ISERROR(INDEX($C$1:$D$201,SMALL(IF($C$1:$C$201=$AG$1,ROW($C$1:$C$201)),ROW(44:44)),2)),"",INDEX($C$1:$D$201,SMALL(IF($C$1:$C$201=$AG$1,ROW($C$1:$C$201)),ROW(44:44)),2))</f>
        <v/>
      </c>
      <c r="AH46" s="204" t="str">
        <f t="shared" si="33"/>
        <v/>
      </c>
      <c r="AI46" s="204">
        <v>44</v>
      </c>
      <c r="AJ46" s="209">
        <f t="shared" si="34"/>
        <v>0</v>
      </c>
      <c r="AK46" s="209">
        <f t="shared" si="35"/>
        <v>0</v>
      </c>
      <c r="AL46" s="204">
        <v>44</v>
      </c>
      <c r="AM46" s="207" t="str">
        <f t="shared" si="36"/>
        <v/>
      </c>
      <c r="AN46" s="202" t="str">
        <f t="shared" si="37"/>
        <v/>
      </c>
      <c r="AO46" s="208" t="str">
        <f t="array" ref="AO46">IF(ISERROR(INDEX($C$1:$D$201,SMALL(IF($C$1:$C$201=$AO$1,ROW($C$1:$C$201)),ROW(44:44)),2)),"",INDEX($C$1:$D$201,SMALL(IF($C$1:$C$201=$AO$1,ROW($C$1:$C$201)),ROW(44:44)),2))</f>
        <v/>
      </c>
      <c r="AP46" s="204" t="str">
        <f t="shared" si="38"/>
        <v/>
      </c>
      <c r="AQ46" s="204">
        <v>44</v>
      </c>
      <c r="AR46" s="209">
        <f t="shared" si="39"/>
        <v>0</v>
      </c>
      <c r="AS46" s="209">
        <f t="shared" si="40"/>
        <v>0</v>
      </c>
      <c r="AT46" s="204">
        <v>44</v>
      </c>
      <c r="AU46" s="207" t="str">
        <f t="shared" si="41"/>
        <v/>
      </c>
      <c r="AV46" s="202">
        <f t="shared" si="42"/>
        <v>41</v>
      </c>
      <c r="AW46" s="159" t="str">
        <f t="array" ref="AW46">IF(ISERROR(INDEX($C$1:$D$201,SMALL(IF($C$1:$C$201=$AW$1,ROW($C$1:$C$201)),ROW(44:44)),2)),"",INDEX($C$1:$D$201,SMALL(IF($C$1:$C$201=$AW$1,ROW($C$1:$C$201)),ROW(44:44)),2))</f>
        <v>Canada</v>
      </c>
      <c r="AX46" s="204">
        <f t="shared" si="43"/>
        <v>160</v>
      </c>
      <c r="AY46" s="204">
        <v>44</v>
      </c>
      <c r="AZ46" s="209">
        <f t="shared" si="44"/>
        <v>0</v>
      </c>
      <c r="BA46" s="209">
        <f t="shared" si="45"/>
        <v>0</v>
      </c>
      <c r="BB46" s="204">
        <v>44</v>
      </c>
      <c r="BC46" s="207" t="str">
        <f t="shared" si="46"/>
        <v/>
      </c>
      <c r="BD46" s="202" t="str">
        <f t="shared" si="47"/>
        <v/>
      </c>
      <c r="BE46" s="159" t="str">
        <f t="array" ref="BE46">IF(ISERROR(INDEX($C$1:$D$201,SMALL(IF($C$1:$C$201=$BE$1,ROW($C$1:$C$201)),ROW(44:44)),2)),"",INDEX($C$1:$D$201,SMALL(IF($C$1:$C$201=$BE$1,ROW($C$1:$C$201)),ROW(44:44)),2))</f>
        <v/>
      </c>
      <c r="BF46" s="204" t="str">
        <f t="shared" si="48"/>
        <v/>
      </c>
      <c r="BG46" s="204">
        <v>44</v>
      </c>
      <c r="BH46" s="209">
        <f t="shared" si="49"/>
        <v>0</v>
      </c>
      <c r="BI46" s="209">
        <f t="shared" si="50"/>
        <v>0</v>
      </c>
      <c r="BJ46" s="204">
        <v>44</v>
      </c>
      <c r="BK46" s="207" t="str">
        <f t="shared" si="51"/>
        <v/>
      </c>
      <c r="BL46" s="209"/>
      <c r="BM46" s="209">
        <f>IF(AND('Analysis_2-must not modify'!O876=1,'Analysis_2-must not modify'!P876=1,NOT('Analysis_2-must not modify'!D876=0)),'Analysis_2-must not modify'!G876,"")</f>
        <v>2016</v>
      </c>
      <c r="BN46">
        <v>45</v>
      </c>
      <c r="BO46" t="e">
        <f>INDEX(BM$2:BM$202,MATCH(0,COUNTIF($BO$1:BO45,BM$2:BM$202),0))</f>
        <v>#N/A</v>
      </c>
      <c r="BQ46" s="218">
        <f t="shared" si="54"/>
        <v>2</v>
      </c>
      <c r="BR46" s="136">
        <v>45</v>
      </c>
      <c r="BS46" s="246">
        <f t="shared" si="12"/>
        <v>2016</v>
      </c>
      <c r="BT46" s="245"/>
      <c r="BU46" s="219">
        <f t="shared" si="13"/>
        <v>156</v>
      </c>
      <c r="BV46" s="204">
        <v>45</v>
      </c>
      <c r="BW46" s="218" t="str">
        <f t="shared" si="55"/>
        <v/>
      </c>
      <c r="BX46" t="str">
        <f t="shared" si="56"/>
        <v/>
      </c>
      <c r="BY46" s="204">
        <v>45</v>
      </c>
      <c r="BZ46" s="204" t="str">
        <f t="shared" si="57"/>
        <v/>
      </c>
      <c r="CA46" t="e">
        <f t="shared" si="58"/>
        <v>#VALUE!</v>
      </c>
      <c r="CB46" s="259" t="str">
        <f t="shared" si="4"/>
        <v/>
      </c>
      <c r="CC46" s="259" t="str">
        <f t="shared" si="52"/>
        <v/>
      </c>
      <c r="CD46">
        <v>44</v>
      </c>
      <c r="CE46" s="261" t="str">
        <f t="shared" si="15"/>
        <v/>
      </c>
      <c r="CG46" s="218">
        <f t="shared" si="16"/>
        <v>48</v>
      </c>
      <c r="CH46" s="136">
        <v>45</v>
      </c>
      <c r="CI46" s="136" t="str">
        <f>IF(AND('Analysis_2-must not modify'!P876=1,'Analysis_2-must not modify'!O876=1),'Analysis_2-must not modify'!I876,"")</f>
        <v>Mediterranean</v>
      </c>
      <c r="CK46" s="219">
        <f t="shared" si="17"/>
        <v>153</v>
      </c>
      <c r="CL46" s="204">
        <v>45</v>
      </c>
      <c r="CM46" s="218" t="str">
        <f t="shared" si="18"/>
        <v/>
      </c>
      <c r="CN46" t="str">
        <f t="shared" si="19"/>
        <v/>
      </c>
      <c r="CO46" s="204">
        <v>45</v>
      </c>
      <c r="CP46" s="204" t="str">
        <f t="shared" si="5"/>
        <v/>
      </c>
      <c r="CQ46">
        <f t="shared" si="53"/>
        <v>8</v>
      </c>
      <c r="CR46" s="259" t="str">
        <f t="shared" si="6"/>
        <v/>
      </c>
      <c r="CS46" s="259">
        <f t="shared" si="20"/>
        <v>0</v>
      </c>
      <c r="CT46" s="259"/>
      <c r="CU46">
        <v>44</v>
      </c>
      <c r="CV46" s="261" t="str">
        <f t="shared" si="21"/>
        <v/>
      </c>
    </row>
    <row r="47" spans="1:100" customFormat="1">
      <c r="A47" s="218">
        <f t="shared" si="7"/>
        <v>170</v>
      </c>
      <c r="B47" s="136">
        <v>46</v>
      </c>
      <c r="C47" s="211" t="str">
        <f>'Analysis_2-must not modify'!F877</f>
        <v>East_Asia_and_Oceania</v>
      </c>
      <c r="D47" s="211" t="str">
        <f>'Analysis_2-must not modify'!D877</f>
        <v>Australia</v>
      </c>
      <c r="E47" s="245" t="s">
        <v>318</v>
      </c>
      <c r="F47" s="219">
        <f t="shared" si="8"/>
        <v>31</v>
      </c>
      <c r="G47" s="204">
        <v>46</v>
      </c>
      <c r="H47" s="218">
        <f t="shared" si="9"/>
        <v>32</v>
      </c>
      <c r="I47" t="str">
        <f t="shared" si="10"/>
        <v>Turkey</v>
      </c>
      <c r="J47" s="204">
        <v>46</v>
      </c>
      <c r="K47" s="221" t="str">
        <f t="shared" si="11"/>
        <v/>
      </c>
      <c r="P47" s="202" t="str">
        <f t="shared" si="22"/>
        <v/>
      </c>
      <c r="Q47" s="208" t="str">
        <f t="array" ref="Q47">IF(ISERROR(INDEX($C$1:$D$201,SMALL(IF($C$1:$C$201=$Q$1,ROW($C$1:$C$201)),ROW(45:45)),2)),"",INDEX($C$1:$D$201,SMALL(IF($C$1:$C$201=$Q$1,ROW($C$1:$C$201)),ROW(45:45)),2))</f>
        <v/>
      </c>
      <c r="R47" s="204" t="str">
        <f t="shared" si="23"/>
        <v/>
      </c>
      <c r="S47" s="204">
        <v>45</v>
      </c>
      <c r="T47" s="209">
        <f t="shared" si="24"/>
        <v>0</v>
      </c>
      <c r="U47" s="209">
        <f t="shared" si="25"/>
        <v>0</v>
      </c>
      <c r="V47" s="204">
        <v>45</v>
      </c>
      <c r="W47" s="207" t="str">
        <f t="shared" si="26"/>
        <v/>
      </c>
      <c r="X47" s="202" t="str">
        <f t="shared" si="27"/>
        <v/>
      </c>
      <c r="Y47" s="210" t="str">
        <f t="array" ref="Y47">IF(ISERROR(INDEX($C$1:$D$201,SMALL(IF($C$1:$C$201=$Y$1,ROW($C$1:$C$201)),ROW(45:45)),2)),"",INDEX($C$1:$D$201,SMALL(IF($C$1:$C$201=$Y$1,ROW($C$1:$C$201)),ROW(45:45)),2))</f>
        <v/>
      </c>
      <c r="Z47" s="204" t="str">
        <f t="shared" si="28"/>
        <v/>
      </c>
      <c r="AA47" s="204">
        <v>45</v>
      </c>
      <c r="AB47" s="209">
        <f t="shared" si="29"/>
        <v>0</v>
      </c>
      <c r="AC47" s="209">
        <f t="shared" si="30"/>
        <v>0</v>
      </c>
      <c r="AD47" s="204">
        <v>45</v>
      </c>
      <c r="AE47" s="207" t="str">
        <f t="shared" si="31"/>
        <v/>
      </c>
      <c r="AF47" s="202" t="str">
        <f t="shared" si="32"/>
        <v/>
      </c>
      <c r="AG47" s="210" t="str">
        <f t="array" ref="AG47">IF(ISERROR(INDEX($C$1:$D$201,SMALL(IF($C$1:$C$201=$AG$1,ROW($C$1:$C$201)),ROW(45:45)),2)),"",INDEX($C$1:$D$201,SMALL(IF($C$1:$C$201=$AG$1,ROW($C$1:$C$201)),ROW(45:45)),2))</f>
        <v/>
      </c>
      <c r="AH47" s="204" t="str">
        <f t="shared" si="33"/>
        <v/>
      </c>
      <c r="AI47" s="204">
        <v>45</v>
      </c>
      <c r="AJ47" s="209">
        <f t="shared" si="34"/>
        <v>0</v>
      </c>
      <c r="AK47" s="209">
        <f t="shared" si="35"/>
        <v>0</v>
      </c>
      <c r="AL47" s="204">
        <v>45</v>
      </c>
      <c r="AM47" s="207" t="str">
        <f t="shared" si="36"/>
        <v/>
      </c>
      <c r="AN47" s="202" t="str">
        <f t="shared" si="37"/>
        <v/>
      </c>
      <c r="AO47" s="208" t="str">
        <f t="array" ref="AO47">IF(ISERROR(INDEX($C$1:$D$201,SMALL(IF($C$1:$C$201=$AO$1,ROW($C$1:$C$201)),ROW(45:45)),2)),"",INDEX($C$1:$D$201,SMALL(IF($C$1:$C$201=$AO$1,ROW($C$1:$C$201)),ROW(45:45)),2))</f>
        <v/>
      </c>
      <c r="AP47" s="204" t="str">
        <f t="shared" si="38"/>
        <v/>
      </c>
      <c r="AQ47" s="204">
        <v>45</v>
      </c>
      <c r="AR47" s="209">
        <f t="shared" si="39"/>
        <v>0</v>
      </c>
      <c r="AS47" s="209">
        <f t="shared" si="40"/>
        <v>0</v>
      </c>
      <c r="AT47" s="204">
        <v>45</v>
      </c>
      <c r="AU47" s="207" t="str">
        <f t="shared" si="41"/>
        <v/>
      </c>
      <c r="AV47" s="202">
        <f t="shared" si="42"/>
        <v>1</v>
      </c>
      <c r="AW47" s="159" t="str">
        <f t="array" ref="AW47">IF(ISERROR(INDEX($C$1:$D$201,SMALL(IF($C$1:$C$201=$AW$1,ROW($C$1:$C$201)),ROW(45:45)),2)),"",INDEX($C$1:$D$201,SMALL(IF($C$1:$C$201=$AW$1,ROW($C$1:$C$201)),ROW(45:45)),2))</f>
        <v>USA</v>
      </c>
      <c r="AX47" s="204">
        <f t="shared" si="43"/>
        <v>200</v>
      </c>
      <c r="AY47" s="204">
        <v>45</v>
      </c>
      <c r="AZ47" s="209">
        <f t="shared" si="44"/>
        <v>0</v>
      </c>
      <c r="BA47" s="209">
        <f t="shared" si="45"/>
        <v>0</v>
      </c>
      <c r="BB47" s="204">
        <v>45</v>
      </c>
      <c r="BC47" s="207" t="str">
        <f t="shared" si="46"/>
        <v/>
      </c>
      <c r="BD47" s="202" t="str">
        <f t="shared" si="47"/>
        <v/>
      </c>
      <c r="BE47" s="159" t="str">
        <f t="array" ref="BE47">IF(ISERROR(INDEX($C$1:$D$201,SMALL(IF($C$1:$C$201=$BE$1,ROW($C$1:$C$201)),ROW(45:45)),2)),"",INDEX($C$1:$D$201,SMALL(IF($C$1:$C$201=$BE$1,ROW($C$1:$C$201)),ROW(45:45)),2))</f>
        <v/>
      </c>
      <c r="BF47" s="204" t="str">
        <f t="shared" si="48"/>
        <v/>
      </c>
      <c r="BG47" s="204">
        <v>45</v>
      </c>
      <c r="BH47" s="209">
        <f t="shared" si="49"/>
        <v>0</v>
      </c>
      <c r="BI47" s="209">
        <f t="shared" si="50"/>
        <v>0</v>
      </c>
      <c r="BJ47" s="204">
        <v>45</v>
      </c>
      <c r="BK47" s="207" t="str">
        <f t="shared" si="51"/>
        <v/>
      </c>
      <c r="BL47" s="209"/>
      <c r="BM47" s="209">
        <f>IF(AND('Analysis_2-must not modify'!O877=1,'Analysis_2-must not modify'!P877=1,NOT('Analysis_2-must not modify'!D877=0)),'Analysis_2-must not modify'!G877,"")</f>
        <v>2013</v>
      </c>
      <c r="BN47">
        <v>46</v>
      </c>
      <c r="BO47" t="e">
        <f>INDEX(BM$2:BM$202,MATCH(0,COUNTIF($BO$1:BO46,BM$2:BM$202),0))</f>
        <v>#N/A</v>
      </c>
      <c r="BQ47" s="218">
        <f t="shared" si="54"/>
        <v>80</v>
      </c>
      <c r="BR47" s="136">
        <v>46</v>
      </c>
      <c r="BS47" s="246">
        <f t="shared" si="12"/>
        <v>2013</v>
      </c>
      <c r="BT47" s="245"/>
      <c r="BU47" s="219">
        <f t="shared" si="13"/>
        <v>78</v>
      </c>
      <c r="BV47" s="204">
        <v>46</v>
      </c>
      <c r="BW47" s="218" t="str">
        <f t="shared" si="55"/>
        <v/>
      </c>
      <c r="BX47" t="str">
        <f t="shared" si="56"/>
        <v/>
      </c>
      <c r="BY47" s="204">
        <v>46</v>
      </c>
      <c r="BZ47" s="204" t="str">
        <f t="shared" si="57"/>
        <v/>
      </c>
      <c r="CA47" t="e">
        <f t="shared" si="58"/>
        <v>#VALUE!</v>
      </c>
      <c r="CB47" s="259" t="str">
        <f t="shared" si="4"/>
        <v/>
      </c>
      <c r="CC47" s="259" t="str">
        <f t="shared" si="52"/>
        <v/>
      </c>
      <c r="CD47">
        <v>45</v>
      </c>
      <c r="CE47" s="261" t="str">
        <f t="shared" si="15"/>
        <v/>
      </c>
      <c r="CG47" s="218" t="str">
        <f t="shared" si="16"/>
        <v/>
      </c>
      <c r="CH47" s="136">
        <v>46</v>
      </c>
      <c r="CI47" s="136" t="str">
        <f>IF(AND('Analysis_2-must not modify'!P877=1,'Analysis_2-must not modify'!O877=1),'Analysis_2-must not modify'!I877,"")</f>
        <v/>
      </c>
      <c r="CK47" s="219" t="str">
        <f t="shared" si="17"/>
        <v/>
      </c>
      <c r="CL47" s="204">
        <v>46</v>
      </c>
      <c r="CM47" s="218" t="str">
        <f t="shared" si="18"/>
        <v/>
      </c>
      <c r="CN47" t="str">
        <f t="shared" si="19"/>
        <v/>
      </c>
      <c r="CO47" s="204">
        <v>46</v>
      </c>
      <c r="CP47" s="204" t="str">
        <f t="shared" si="5"/>
        <v/>
      </c>
      <c r="CQ47">
        <f t="shared" si="53"/>
        <v>8</v>
      </c>
      <c r="CR47" s="259" t="str">
        <f t="shared" si="6"/>
        <v/>
      </c>
      <c r="CS47" s="259">
        <f t="shared" si="20"/>
        <v>0</v>
      </c>
      <c r="CT47" s="259"/>
      <c r="CU47">
        <v>45</v>
      </c>
      <c r="CV47" s="261" t="str">
        <f t="shared" si="21"/>
        <v/>
      </c>
    </row>
    <row r="48" spans="1:100" customFormat="1">
      <c r="A48" s="218">
        <f t="shared" si="7"/>
        <v>170</v>
      </c>
      <c r="B48" s="136">
        <v>47</v>
      </c>
      <c r="C48" s="211" t="str">
        <f>'Analysis_2-must not modify'!F878</f>
        <v>East_Asia_and_Oceania</v>
      </c>
      <c r="D48" s="211" t="str">
        <f>'Analysis_2-must not modify'!D878</f>
        <v>Australia</v>
      </c>
      <c r="E48" s="245" t="s">
        <v>318</v>
      </c>
      <c r="F48" s="219">
        <f t="shared" si="8"/>
        <v>31</v>
      </c>
      <c r="G48" s="204">
        <v>47</v>
      </c>
      <c r="H48" s="218">
        <f t="shared" si="9"/>
        <v>31</v>
      </c>
      <c r="I48" t="str">
        <f t="shared" si="10"/>
        <v>The Netherlands</v>
      </c>
      <c r="J48" s="204">
        <v>47</v>
      </c>
      <c r="K48" s="221" t="str">
        <f t="shared" si="11"/>
        <v/>
      </c>
      <c r="P48" s="202" t="str">
        <f t="shared" si="22"/>
        <v/>
      </c>
      <c r="Q48" s="208" t="str">
        <f t="array" ref="Q48">IF(ISERROR(INDEX($C$1:$D$201,SMALL(IF($C$1:$C$201=$Q$1,ROW($C$1:$C$201)),ROW(46:46)),2)),"",INDEX($C$1:$D$201,SMALL(IF($C$1:$C$201=$Q$1,ROW($C$1:$C$201)),ROW(46:46)),2))</f>
        <v/>
      </c>
      <c r="R48" s="204" t="str">
        <f t="shared" si="23"/>
        <v/>
      </c>
      <c r="S48" s="204">
        <v>46</v>
      </c>
      <c r="T48" s="209">
        <f t="shared" si="24"/>
        <v>0</v>
      </c>
      <c r="U48" s="209">
        <f t="shared" si="25"/>
        <v>0</v>
      </c>
      <c r="V48" s="204">
        <v>46</v>
      </c>
      <c r="W48" s="207" t="str">
        <f t="shared" si="26"/>
        <v/>
      </c>
      <c r="X48" s="202" t="str">
        <f t="shared" si="27"/>
        <v/>
      </c>
      <c r="Y48" s="210" t="str">
        <f t="array" ref="Y48">IF(ISERROR(INDEX($C$1:$D$201,SMALL(IF($C$1:$C$201=$Y$1,ROW($C$1:$C$201)),ROW(46:46)),2)),"",INDEX($C$1:$D$201,SMALL(IF($C$1:$C$201=$Y$1,ROW($C$1:$C$201)),ROW(46:46)),2))</f>
        <v/>
      </c>
      <c r="Z48" s="204" t="str">
        <f t="shared" si="28"/>
        <v/>
      </c>
      <c r="AA48" s="204">
        <v>46</v>
      </c>
      <c r="AB48" s="209">
        <f t="shared" si="29"/>
        <v>0</v>
      </c>
      <c r="AC48" s="209">
        <f t="shared" si="30"/>
        <v>0</v>
      </c>
      <c r="AD48" s="204">
        <v>46</v>
      </c>
      <c r="AE48" s="207" t="str">
        <f t="shared" si="31"/>
        <v/>
      </c>
      <c r="AF48" s="202" t="str">
        <f t="shared" si="32"/>
        <v/>
      </c>
      <c r="AG48" s="210" t="str">
        <f t="array" ref="AG48">IF(ISERROR(INDEX($C$1:$D$201,SMALL(IF($C$1:$C$201=$AG$1,ROW($C$1:$C$201)),ROW(46:46)),2)),"",INDEX($C$1:$D$201,SMALL(IF($C$1:$C$201=$AG$1,ROW($C$1:$C$201)),ROW(46:46)),2))</f>
        <v/>
      </c>
      <c r="AH48" s="204" t="str">
        <f t="shared" si="33"/>
        <v/>
      </c>
      <c r="AI48" s="204">
        <v>46</v>
      </c>
      <c r="AJ48" s="209">
        <f t="shared" si="34"/>
        <v>0</v>
      </c>
      <c r="AK48" s="209">
        <f t="shared" si="35"/>
        <v>0</v>
      </c>
      <c r="AL48" s="204">
        <v>46</v>
      </c>
      <c r="AM48" s="207" t="str">
        <f t="shared" si="36"/>
        <v/>
      </c>
      <c r="AN48" s="202" t="str">
        <f t="shared" si="37"/>
        <v/>
      </c>
      <c r="AO48" s="208" t="str">
        <f t="array" ref="AO48">IF(ISERROR(INDEX($C$1:$D$201,SMALL(IF($C$1:$C$201=$AO$1,ROW($C$1:$C$201)),ROW(46:46)),2)),"",INDEX($C$1:$D$201,SMALL(IF($C$1:$C$201=$AO$1,ROW($C$1:$C$201)),ROW(46:46)),2))</f>
        <v/>
      </c>
      <c r="AP48" s="204" t="str">
        <f t="shared" si="38"/>
        <v/>
      </c>
      <c r="AQ48" s="204">
        <v>46</v>
      </c>
      <c r="AR48" s="209">
        <f t="shared" si="39"/>
        <v>0</v>
      </c>
      <c r="AS48" s="209">
        <f t="shared" si="40"/>
        <v>0</v>
      </c>
      <c r="AT48" s="204">
        <v>46</v>
      </c>
      <c r="AU48" s="207" t="str">
        <f t="shared" si="41"/>
        <v/>
      </c>
      <c r="AV48" s="202">
        <f t="shared" si="42"/>
        <v>1</v>
      </c>
      <c r="AW48" s="159" t="str">
        <f t="array" ref="AW48">IF(ISERROR(INDEX($C$1:$D$201,SMALL(IF($C$1:$C$201=$AW$1,ROW($C$1:$C$201)),ROW(46:46)),2)),"",INDEX($C$1:$D$201,SMALL(IF($C$1:$C$201=$AW$1,ROW($C$1:$C$201)),ROW(46:46)),2))</f>
        <v>USA</v>
      </c>
      <c r="AX48" s="204">
        <f t="shared" si="43"/>
        <v>200</v>
      </c>
      <c r="AY48" s="204">
        <v>46</v>
      </c>
      <c r="AZ48" s="209">
        <f t="shared" si="44"/>
        <v>0</v>
      </c>
      <c r="BA48" s="209">
        <f t="shared" si="45"/>
        <v>0</v>
      </c>
      <c r="BB48" s="204">
        <v>46</v>
      </c>
      <c r="BC48" s="207" t="str">
        <f t="shared" si="46"/>
        <v/>
      </c>
      <c r="BD48" s="202" t="str">
        <f t="shared" si="47"/>
        <v/>
      </c>
      <c r="BE48" s="159" t="str">
        <f t="array" ref="BE48">IF(ISERROR(INDEX($C$1:$D$201,SMALL(IF($C$1:$C$201=$BE$1,ROW($C$1:$C$201)),ROW(46:46)),2)),"",INDEX($C$1:$D$201,SMALL(IF($C$1:$C$201=$BE$1,ROW($C$1:$C$201)),ROW(46:46)),2))</f>
        <v/>
      </c>
      <c r="BF48" s="204" t="str">
        <f t="shared" si="48"/>
        <v/>
      </c>
      <c r="BG48" s="204">
        <v>46</v>
      </c>
      <c r="BH48" s="209">
        <f t="shared" si="49"/>
        <v>0</v>
      </c>
      <c r="BI48" s="209">
        <f t="shared" si="50"/>
        <v>0</v>
      </c>
      <c r="BJ48" s="204">
        <v>46</v>
      </c>
      <c r="BK48" s="207" t="str">
        <f t="shared" si="51"/>
        <v/>
      </c>
      <c r="BL48" s="209"/>
      <c r="BM48" s="209">
        <f>IF(AND('Analysis_2-must not modify'!O878=1,'Analysis_2-must not modify'!P878=1,NOT('Analysis_2-must not modify'!D878=0)),'Analysis_2-must not modify'!G878,"")</f>
        <v>2014</v>
      </c>
      <c r="BN48">
        <v>47</v>
      </c>
      <c r="BO48" t="e">
        <f>INDEX(BM$2:BM$202,MATCH(0,COUNTIF($BO$1:BO47,BM$2:BM$202),0))</f>
        <v>#N/A</v>
      </c>
      <c r="BQ48" s="218">
        <f t="shared" si="54"/>
        <v>52</v>
      </c>
      <c r="BR48" s="136">
        <v>47</v>
      </c>
      <c r="BS48" s="246">
        <f t="shared" si="12"/>
        <v>2014</v>
      </c>
      <c r="BT48" s="245"/>
      <c r="BU48" s="219">
        <f t="shared" si="13"/>
        <v>106</v>
      </c>
      <c r="BV48" s="204">
        <v>47</v>
      </c>
      <c r="BW48" s="218" t="str">
        <f t="shared" si="55"/>
        <v/>
      </c>
      <c r="BX48" t="str">
        <f t="shared" si="56"/>
        <v/>
      </c>
      <c r="BY48" s="204">
        <v>47</v>
      </c>
      <c r="BZ48" s="204" t="str">
        <f t="shared" si="57"/>
        <v/>
      </c>
      <c r="CA48" t="e">
        <f t="shared" si="58"/>
        <v>#VALUE!</v>
      </c>
      <c r="CB48" s="259" t="str">
        <f t="shared" si="4"/>
        <v/>
      </c>
      <c r="CC48" s="259" t="str">
        <f t="shared" si="52"/>
        <v/>
      </c>
      <c r="CD48">
        <v>46</v>
      </c>
      <c r="CE48" s="261" t="str">
        <f t="shared" si="15"/>
        <v/>
      </c>
      <c r="CG48" s="218" t="str">
        <f t="shared" si="16"/>
        <v/>
      </c>
      <c r="CH48" s="136">
        <v>47</v>
      </c>
      <c r="CI48" s="136" t="str">
        <f>IF(AND('Analysis_2-must not modify'!P878=1,'Analysis_2-must not modify'!O878=1),'Analysis_2-must not modify'!I878,"")</f>
        <v/>
      </c>
      <c r="CK48" s="219" t="str">
        <f t="shared" si="17"/>
        <v/>
      </c>
      <c r="CL48" s="204">
        <v>47</v>
      </c>
      <c r="CM48" s="218" t="str">
        <f t="shared" si="18"/>
        <v/>
      </c>
      <c r="CN48" t="str">
        <f t="shared" si="19"/>
        <v/>
      </c>
      <c r="CO48" s="204">
        <v>47</v>
      </c>
      <c r="CP48" s="204" t="str">
        <f t="shared" si="5"/>
        <v/>
      </c>
      <c r="CQ48">
        <f t="shared" si="53"/>
        <v>8</v>
      </c>
      <c r="CR48" s="259" t="str">
        <f t="shared" si="6"/>
        <v/>
      </c>
      <c r="CS48" s="259">
        <f t="shared" si="20"/>
        <v>0</v>
      </c>
      <c r="CT48" s="259"/>
      <c r="CU48">
        <v>46</v>
      </c>
      <c r="CV48" s="261" t="str">
        <f t="shared" si="21"/>
        <v/>
      </c>
    </row>
    <row r="49" spans="1:100" customFormat="1">
      <c r="A49" s="218">
        <f t="shared" si="7"/>
        <v>170</v>
      </c>
      <c r="B49" s="136">
        <v>48</v>
      </c>
      <c r="C49" s="211" t="str">
        <f>'Analysis_2-must not modify'!F879</f>
        <v>East_Asia_and_Oceania</v>
      </c>
      <c r="D49" s="211" t="str">
        <f>'Analysis_2-must not modify'!D879</f>
        <v>Australia</v>
      </c>
      <c r="E49" s="245" t="s">
        <v>318</v>
      </c>
      <c r="F49" s="219">
        <f t="shared" si="8"/>
        <v>31</v>
      </c>
      <c r="G49" s="204">
        <v>48</v>
      </c>
      <c r="H49" s="218">
        <f t="shared" si="9"/>
        <v>30</v>
      </c>
      <c r="I49" t="str">
        <f t="shared" si="10"/>
        <v>Thailand</v>
      </c>
      <c r="J49" s="204">
        <v>48</v>
      </c>
      <c r="K49" s="221" t="str">
        <f t="shared" si="11"/>
        <v/>
      </c>
      <c r="P49" s="202" t="str">
        <f t="shared" si="22"/>
        <v/>
      </c>
      <c r="Q49" s="208" t="str">
        <f t="array" ref="Q49">IF(ISERROR(INDEX($C$1:$D$201,SMALL(IF($C$1:$C$201=$Q$1,ROW($C$1:$C$201)),ROW(47:47)),2)),"",INDEX($C$1:$D$201,SMALL(IF($C$1:$C$201=$Q$1,ROW($C$1:$C$201)),ROW(47:47)),2))</f>
        <v/>
      </c>
      <c r="R49" s="204" t="str">
        <f t="shared" si="23"/>
        <v/>
      </c>
      <c r="S49" s="204">
        <v>47</v>
      </c>
      <c r="T49" s="209">
        <f t="shared" si="24"/>
        <v>0</v>
      </c>
      <c r="U49" s="209">
        <f t="shared" si="25"/>
        <v>0</v>
      </c>
      <c r="V49" s="204">
        <v>47</v>
      </c>
      <c r="W49" s="207" t="str">
        <f t="shared" si="26"/>
        <v/>
      </c>
      <c r="X49" s="202" t="str">
        <f t="shared" si="27"/>
        <v/>
      </c>
      <c r="Y49" s="210" t="str">
        <f t="array" ref="Y49">IF(ISERROR(INDEX($C$1:$D$201,SMALL(IF($C$1:$C$201=$Y$1,ROW($C$1:$C$201)),ROW(47:47)),2)),"",INDEX($C$1:$D$201,SMALL(IF($C$1:$C$201=$Y$1,ROW($C$1:$C$201)),ROW(47:47)),2))</f>
        <v/>
      </c>
      <c r="Z49" s="204" t="str">
        <f t="shared" si="28"/>
        <v/>
      </c>
      <c r="AA49" s="204">
        <v>47</v>
      </c>
      <c r="AB49" s="209">
        <f t="shared" si="29"/>
        <v>0</v>
      </c>
      <c r="AC49" s="209">
        <f t="shared" si="30"/>
        <v>0</v>
      </c>
      <c r="AD49" s="204">
        <v>47</v>
      </c>
      <c r="AE49" s="207" t="str">
        <f t="shared" si="31"/>
        <v/>
      </c>
      <c r="AF49" s="202" t="str">
        <f t="shared" si="32"/>
        <v/>
      </c>
      <c r="AG49" s="210" t="str">
        <f t="array" ref="AG49">IF(ISERROR(INDEX($C$1:$D$201,SMALL(IF($C$1:$C$201=$AG$1,ROW($C$1:$C$201)),ROW(47:47)),2)),"",INDEX($C$1:$D$201,SMALL(IF($C$1:$C$201=$AG$1,ROW($C$1:$C$201)),ROW(47:47)),2))</f>
        <v/>
      </c>
      <c r="AH49" s="204" t="str">
        <f t="shared" si="33"/>
        <v/>
      </c>
      <c r="AI49" s="204">
        <v>47</v>
      </c>
      <c r="AJ49" s="209">
        <f t="shared" si="34"/>
        <v>0</v>
      </c>
      <c r="AK49" s="209">
        <f t="shared" si="35"/>
        <v>0</v>
      </c>
      <c r="AL49" s="204">
        <v>47</v>
      </c>
      <c r="AM49" s="207" t="str">
        <f t="shared" si="36"/>
        <v/>
      </c>
      <c r="AN49" s="202" t="str">
        <f t="shared" si="37"/>
        <v/>
      </c>
      <c r="AO49" s="208" t="str">
        <f t="array" ref="AO49">IF(ISERROR(INDEX($C$1:$D$201,SMALL(IF($C$1:$C$201=$AO$1,ROW($C$1:$C$201)),ROW(47:47)),2)),"",INDEX($C$1:$D$201,SMALL(IF($C$1:$C$201=$AO$1,ROW($C$1:$C$201)),ROW(47:47)),2))</f>
        <v/>
      </c>
      <c r="AP49" s="204" t="str">
        <f t="shared" si="38"/>
        <v/>
      </c>
      <c r="AQ49" s="204">
        <v>47</v>
      </c>
      <c r="AR49" s="209">
        <f t="shared" si="39"/>
        <v>0</v>
      </c>
      <c r="AS49" s="209">
        <f t="shared" si="40"/>
        <v>0</v>
      </c>
      <c r="AT49" s="204">
        <v>47</v>
      </c>
      <c r="AU49" s="207" t="str">
        <f t="shared" si="41"/>
        <v/>
      </c>
      <c r="AV49" s="202">
        <f t="shared" si="42"/>
        <v>1</v>
      </c>
      <c r="AW49" s="159" t="str">
        <f t="array" ref="AW49">IF(ISERROR(INDEX($C$1:$D$201,SMALL(IF($C$1:$C$201=$AW$1,ROW($C$1:$C$201)),ROW(47:47)),2)),"",INDEX($C$1:$D$201,SMALL(IF($C$1:$C$201=$AW$1,ROW($C$1:$C$201)),ROW(47:47)),2))</f>
        <v>USA</v>
      </c>
      <c r="AX49" s="204">
        <f t="shared" si="43"/>
        <v>200</v>
      </c>
      <c r="AY49" s="204">
        <v>47</v>
      </c>
      <c r="AZ49" s="209">
        <f t="shared" si="44"/>
        <v>0</v>
      </c>
      <c r="BA49" s="209">
        <f t="shared" si="45"/>
        <v>0</v>
      </c>
      <c r="BB49" s="204">
        <v>47</v>
      </c>
      <c r="BC49" s="207" t="str">
        <f t="shared" si="46"/>
        <v/>
      </c>
      <c r="BD49" s="202" t="str">
        <f t="shared" si="47"/>
        <v/>
      </c>
      <c r="BE49" s="159" t="str">
        <f t="array" ref="BE49">IF(ISERROR(INDEX($C$1:$D$201,SMALL(IF($C$1:$C$201=$BE$1,ROW($C$1:$C$201)),ROW(47:47)),2)),"",INDEX($C$1:$D$201,SMALL(IF($C$1:$C$201=$BE$1,ROW($C$1:$C$201)),ROW(47:47)),2))</f>
        <v/>
      </c>
      <c r="BF49" s="204" t="str">
        <f t="shared" si="48"/>
        <v/>
      </c>
      <c r="BG49" s="204">
        <v>47</v>
      </c>
      <c r="BH49" s="209">
        <f t="shared" si="49"/>
        <v>0</v>
      </c>
      <c r="BI49" s="209">
        <f t="shared" si="50"/>
        <v>0</v>
      </c>
      <c r="BJ49" s="204">
        <v>47</v>
      </c>
      <c r="BK49" s="207" t="str">
        <f t="shared" si="51"/>
        <v/>
      </c>
      <c r="BL49" s="209"/>
      <c r="BM49" s="209">
        <f>IF(AND('Analysis_2-must not modify'!O879=1,'Analysis_2-must not modify'!P879=1,NOT('Analysis_2-must not modify'!D879=0)),'Analysis_2-must not modify'!G879,"")</f>
        <v>2005</v>
      </c>
      <c r="BN49">
        <v>48</v>
      </c>
      <c r="BO49" t="e">
        <f>INDEX(BM$2:BM$202,MATCH(0,COUNTIF($BO$1:BO48,BM$2:BM$202),0))</f>
        <v>#N/A</v>
      </c>
      <c r="BQ49" s="218">
        <f t="shared" si="54"/>
        <v>147</v>
      </c>
      <c r="BR49" s="136">
        <v>48</v>
      </c>
      <c r="BS49" s="246">
        <f t="shared" si="12"/>
        <v>2005</v>
      </c>
      <c r="BT49" s="245"/>
      <c r="BU49" s="219">
        <f t="shared" si="13"/>
        <v>11</v>
      </c>
      <c r="BV49" s="204">
        <v>48</v>
      </c>
      <c r="BW49" s="218" t="str">
        <f t="shared" si="55"/>
        <v/>
      </c>
      <c r="BX49" t="str">
        <f t="shared" si="56"/>
        <v/>
      </c>
      <c r="BY49" s="204">
        <v>48</v>
      </c>
      <c r="BZ49" s="204" t="str">
        <f t="shared" si="57"/>
        <v/>
      </c>
      <c r="CA49" t="e">
        <f t="shared" si="58"/>
        <v>#VALUE!</v>
      </c>
      <c r="CB49" s="259" t="str">
        <f t="shared" si="4"/>
        <v/>
      </c>
      <c r="CC49" s="259" t="str">
        <f t="shared" si="52"/>
        <v/>
      </c>
      <c r="CD49">
        <v>47</v>
      </c>
      <c r="CE49" s="261" t="str">
        <f t="shared" si="15"/>
        <v/>
      </c>
      <c r="CG49" s="218" t="str">
        <f t="shared" si="16"/>
        <v/>
      </c>
      <c r="CH49" s="136">
        <v>48</v>
      </c>
      <c r="CI49" s="136" t="str">
        <f>IF(AND('Analysis_2-must not modify'!P879=1,'Analysis_2-must not modify'!O879=1),'Analysis_2-must not modify'!I879,"")</f>
        <v/>
      </c>
      <c r="CK49" s="219" t="str">
        <f t="shared" si="17"/>
        <v/>
      </c>
      <c r="CL49" s="204">
        <v>48</v>
      </c>
      <c r="CM49" s="218">
        <f t="shared" si="18"/>
        <v>198</v>
      </c>
      <c r="CN49" t="str">
        <f t="shared" si="19"/>
        <v>Mediterranean</v>
      </c>
      <c r="CO49" s="204">
        <v>48</v>
      </c>
      <c r="CP49" s="204" t="str">
        <f t="shared" si="5"/>
        <v/>
      </c>
      <c r="CQ49">
        <f t="shared" si="53"/>
        <v>8</v>
      </c>
      <c r="CR49" s="259" t="str">
        <f t="shared" si="6"/>
        <v/>
      </c>
      <c r="CS49" s="259">
        <f t="shared" si="20"/>
        <v>0</v>
      </c>
      <c r="CT49" s="259"/>
      <c r="CU49">
        <v>47</v>
      </c>
      <c r="CV49" s="261" t="str">
        <f t="shared" si="21"/>
        <v/>
      </c>
    </row>
    <row r="50" spans="1:100" customFormat="1">
      <c r="A50" s="218">
        <f t="shared" si="7"/>
        <v>170</v>
      </c>
      <c r="B50" s="136">
        <v>49</v>
      </c>
      <c r="C50" s="211" t="str">
        <f>'Analysis_2-must not modify'!F880</f>
        <v>East_Asia_and_Oceania</v>
      </c>
      <c r="D50" s="211" t="str">
        <f>'Analysis_2-must not modify'!D880</f>
        <v>Australia</v>
      </c>
      <c r="E50" s="245" t="s">
        <v>320</v>
      </c>
      <c r="F50" s="219">
        <f t="shared" si="8"/>
        <v>31</v>
      </c>
      <c r="G50" s="204">
        <v>49</v>
      </c>
      <c r="H50" s="218">
        <f t="shared" si="9"/>
        <v>29</v>
      </c>
      <c r="I50" t="str">
        <f t="shared" si="10"/>
        <v>Tanzania</v>
      </c>
      <c r="J50" s="204">
        <v>49</v>
      </c>
      <c r="K50" s="221" t="str">
        <f t="shared" si="11"/>
        <v/>
      </c>
      <c r="P50" s="202" t="str">
        <f t="shared" si="22"/>
        <v/>
      </c>
      <c r="Q50" s="208" t="str">
        <f t="array" ref="Q50">IF(ISERROR(INDEX($C$1:$D$201,SMALL(IF($C$1:$C$201=$Q$1,ROW($C$1:$C$201)),ROW(48:48)),2)),"",INDEX($C$1:$D$201,SMALL(IF($C$1:$C$201=$Q$1,ROW($C$1:$C$201)),ROW(48:48)),2))</f>
        <v/>
      </c>
      <c r="R50" s="204" t="str">
        <f t="shared" si="23"/>
        <v/>
      </c>
      <c r="S50" s="204">
        <v>48</v>
      </c>
      <c r="T50" s="209">
        <f t="shared" si="24"/>
        <v>0</v>
      </c>
      <c r="U50" s="209">
        <f t="shared" si="25"/>
        <v>0</v>
      </c>
      <c r="V50" s="204">
        <v>48</v>
      </c>
      <c r="W50" s="207" t="str">
        <f t="shared" si="26"/>
        <v/>
      </c>
      <c r="X50" s="202" t="str">
        <f t="shared" si="27"/>
        <v/>
      </c>
      <c r="Y50" s="210" t="str">
        <f t="array" ref="Y50">IF(ISERROR(INDEX($C$1:$D$201,SMALL(IF($C$1:$C$201=$Y$1,ROW($C$1:$C$201)),ROW(48:48)),2)),"",INDEX($C$1:$D$201,SMALL(IF($C$1:$C$201=$Y$1,ROW($C$1:$C$201)),ROW(48:48)),2))</f>
        <v/>
      </c>
      <c r="Z50" s="204" t="str">
        <f t="shared" si="28"/>
        <v/>
      </c>
      <c r="AA50" s="204">
        <v>48</v>
      </c>
      <c r="AB50" s="209">
        <f t="shared" si="29"/>
        <v>0</v>
      </c>
      <c r="AC50" s="209">
        <f t="shared" si="30"/>
        <v>0</v>
      </c>
      <c r="AD50" s="204">
        <v>48</v>
      </c>
      <c r="AE50" s="207" t="str">
        <f t="shared" si="31"/>
        <v/>
      </c>
      <c r="AF50" s="202" t="str">
        <f t="shared" si="32"/>
        <v/>
      </c>
      <c r="AG50" s="210" t="str">
        <f t="array" ref="AG50">IF(ISERROR(INDEX($C$1:$D$201,SMALL(IF($C$1:$C$201=$AG$1,ROW($C$1:$C$201)),ROW(48:48)),2)),"",INDEX($C$1:$D$201,SMALL(IF($C$1:$C$201=$AG$1,ROW($C$1:$C$201)),ROW(48:48)),2))</f>
        <v/>
      </c>
      <c r="AH50" s="204" t="str">
        <f t="shared" si="33"/>
        <v/>
      </c>
      <c r="AI50" s="204">
        <v>48</v>
      </c>
      <c r="AJ50" s="209">
        <f t="shared" si="34"/>
        <v>0</v>
      </c>
      <c r="AK50" s="209">
        <f t="shared" si="35"/>
        <v>0</v>
      </c>
      <c r="AL50" s="204">
        <v>48</v>
      </c>
      <c r="AM50" s="207" t="str">
        <f t="shared" si="36"/>
        <v/>
      </c>
      <c r="AN50" s="202" t="str">
        <f t="shared" si="37"/>
        <v/>
      </c>
      <c r="AO50" s="208" t="str">
        <f t="array" ref="AO50">IF(ISERROR(INDEX($C$1:$D$201,SMALL(IF($C$1:$C$201=$AO$1,ROW($C$1:$C$201)),ROW(48:48)),2)),"",INDEX($C$1:$D$201,SMALL(IF($C$1:$C$201=$AO$1,ROW($C$1:$C$201)),ROW(48:48)),2))</f>
        <v/>
      </c>
      <c r="AP50" s="204" t="str">
        <f t="shared" si="38"/>
        <v/>
      </c>
      <c r="AQ50" s="204">
        <v>48</v>
      </c>
      <c r="AR50" s="209">
        <f t="shared" si="39"/>
        <v>0</v>
      </c>
      <c r="AS50" s="209">
        <f t="shared" si="40"/>
        <v>0</v>
      </c>
      <c r="AT50" s="204">
        <v>48</v>
      </c>
      <c r="AU50" s="207" t="str">
        <f t="shared" si="41"/>
        <v/>
      </c>
      <c r="AV50" s="202">
        <f t="shared" si="42"/>
        <v>1</v>
      </c>
      <c r="AW50" s="159" t="str">
        <f t="array" ref="AW50">IF(ISERROR(INDEX($C$1:$D$201,SMALL(IF($C$1:$C$201=$AW$1,ROW($C$1:$C$201)),ROW(48:48)),2)),"",INDEX($C$1:$D$201,SMALL(IF($C$1:$C$201=$AW$1,ROW($C$1:$C$201)),ROW(48:48)),2))</f>
        <v>USA</v>
      </c>
      <c r="AX50" s="204">
        <f t="shared" si="43"/>
        <v>200</v>
      </c>
      <c r="AY50" s="204">
        <v>48</v>
      </c>
      <c r="AZ50" s="209">
        <f t="shared" si="44"/>
        <v>0</v>
      </c>
      <c r="BA50" s="209">
        <f t="shared" si="45"/>
        <v>0</v>
      </c>
      <c r="BB50" s="204">
        <v>48</v>
      </c>
      <c r="BC50" s="207" t="str">
        <f t="shared" si="46"/>
        <v/>
      </c>
      <c r="BD50" s="202" t="str">
        <f t="shared" si="47"/>
        <v/>
      </c>
      <c r="BE50" s="159" t="str">
        <f t="array" ref="BE50">IF(ISERROR(INDEX($C$1:$D$201,SMALL(IF($C$1:$C$201=$BE$1,ROW($C$1:$C$201)),ROW(48:48)),2)),"",INDEX($C$1:$D$201,SMALL(IF($C$1:$C$201=$BE$1,ROW($C$1:$C$201)),ROW(48:48)),2))</f>
        <v/>
      </c>
      <c r="BF50" s="204" t="str">
        <f t="shared" si="48"/>
        <v/>
      </c>
      <c r="BG50" s="204">
        <v>48</v>
      </c>
      <c r="BH50" s="209">
        <f t="shared" si="49"/>
        <v>0</v>
      </c>
      <c r="BI50" s="209">
        <f t="shared" si="50"/>
        <v>0</v>
      </c>
      <c r="BJ50" s="204">
        <v>48</v>
      </c>
      <c r="BK50" s="207" t="str">
        <f t="shared" si="51"/>
        <v/>
      </c>
      <c r="BL50" s="209"/>
      <c r="BM50" s="209">
        <f>IF(AND('Analysis_2-must not modify'!O880=1,'Analysis_2-must not modify'!P880=1,NOT('Analysis_2-must not modify'!D880=0)),'Analysis_2-must not modify'!G880,"")</f>
        <v>2006</v>
      </c>
      <c r="BN50">
        <v>49</v>
      </c>
      <c r="BO50" t="e">
        <f>INDEX(BM$2:BM$202,MATCH(0,COUNTIF($BO$1:BO49,BM$2:BM$202),0))</f>
        <v>#N/A</v>
      </c>
      <c r="BQ50" s="218">
        <f t="shared" si="54"/>
        <v>144</v>
      </c>
      <c r="BR50" s="136">
        <v>49</v>
      </c>
      <c r="BS50" s="246">
        <f t="shared" si="12"/>
        <v>2006</v>
      </c>
      <c r="BT50" s="245"/>
      <c r="BU50" s="219">
        <f t="shared" si="13"/>
        <v>14</v>
      </c>
      <c r="BV50" s="204">
        <v>49</v>
      </c>
      <c r="BW50" s="218" t="str">
        <f t="shared" si="55"/>
        <v/>
      </c>
      <c r="BX50" t="str">
        <f t="shared" si="56"/>
        <v/>
      </c>
      <c r="BY50" s="204">
        <v>49</v>
      </c>
      <c r="BZ50" s="204" t="str">
        <f t="shared" si="57"/>
        <v/>
      </c>
      <c r="CA50" t="e">
        <f t="shared" si="58"/>
        <v>#VALUE!</v>
      </c>
      <c r="CB50" s="259" t="str">
        <f t="shared" si="4"/>
        <v/>
      </c>
      <c r="CC50" s="259" t="str">
        <f t="shared" si="52"/>
        <v/>
      </c>
      <c r="CD50">
        <v>48</v>
      </c>
      <c r="CE50" s="261" t="str">
        <f t="shared" si="15"/>
        <v/>
      </c>
      <c r="CG50" s="218" t="str">
        <f t="shared" si="16"/>
        <v/>
      </c>
      <c r="CH50" s="136">
        <v>49</v>
      </c>
      <c r="CI50" s="136" t="str">
        <f>IF(AND('Analysis_2-must not modify'!P880=1,'Analysis_2-must not modify'!O880=1),'Analysis_2-must not modify'!I880,"")</f>
        <v/>
      </c>
      <c r="CK50" s="219" t="str">
        <f t="shared" si="17"/>
        <v/>
      </c>
      <c r="CL50" s="204">
        <v>49</v>
      </c>
      <c r="CM50" s="218" t="str">
        <f t="shared" si="18"/>
        <v/>
      </c>
      <c r="CN50" t="str">
        <f t="shared" si="19"/>
        <v/>
      </c>
      <c r="CO50" s="204">
        <v>49</v>
      </c>
      <c r="CP50" s="204" t="str">
        <f t="shared" si="5"/>
        <v/>
      </c>
      <c r="CQ50">
        <f t="shared" si="53"/>
        <v>8</v>
      </c>
      <c r="CR50" s="259" t="str">
        <f t="shared" si="6"/>
        <v/>
      </c>
      <c r="CS50" s="259">
        <f t="shared" si="20"/>
        <v>0</v>
      </c>
      <c r="CT50" s="259"/>
      <c r="CU50">
        <v>48</v>
      </c>
      <c r="CV50" s="261" t="str">
        <f t="shared" si="21"/>
        <v/>
      </c>
    </row>
    <row r="51" spans="1:100" customFormat="1">
      <c r="A51" s="218">
        <f t="shared" si="7"/>
        <v>170</v>
      </c>
      <c r="B51" s="136">
        <v>50</v>
      </c>
      <c r="C51" s="211" t="str">
        <f>'Analysis_2-must not modify'!F881</f>
        <v>East_Asia_and_Oceania</v>
      </c>
      <c r="D51" s="211" t="str">
        <f>'Analysis_2-must not modify'!D881</f>
        <v>Australia</v>
      </c>
      <c r="E51" s="245" t="s">
        <v>320</v>
      </c>
      <c r="F51" s="219">
        <f t="shared" si="8"/>
        <v>31</v>
      </c>
      <c r="G51" s="204">
        <v>50</v>
      </c>
      <c r="H51" s="218">
        <f t="shared" si="9"/>
        <v>28</v>
      </c>
      <c r="I51" t="str">
        <f t="shared" si="10"/>
        <v>Switzerland</v>
      </c>
      <c r="J51" s="204">
        <v>50</v>
      </c>
      <c r="K51" s="221" t="str">
        <f t="shared" si="11"/>
        <v/>
      </c>
      <c r="P51" s="202" t="str">
        <f t="shared" si="22"/>
        <v/>
      </c>
      <c r="Q51" s="208" t="str">
        <f t="array" ref="Q51">IF(ISERROR(INDEX($C$1:$D$201,SMALL(IF($C$1:$C$201=$Q$1,ROW($C$1:$C$201)),ROW(49:49)),2)),"",INDEX($C$1:$D$201,SMALL(IF($C$1:$C$201=$Q$1,ROW($C$1:$C$201)),ROW(49:49)),2))</f>
        <v/>
      </c>
      <c r="R51" s="204" t="str">
        <f t="shared" si="23"/>
        <v/>
      </c>
      <c r="S51" s="204">
        <v>49</v>
      </c>
      <c r="T51" s="209">
        <f t="shared" si="24"/>
        <v>0</v>
      </c>
      <c r="U51" s="209">
        <f t="shared" si="25"/>
        <v>0</v>
      </c>
      <c r="V51" s="204">
        <v>49</v>
      </c>
      <c r="W51" s="207" t="str">
        <f t="shared" si="26"/>
        <v/>
      </c>
      <c r="X51" s="202" t="str">
        <f t="shared" si="27"/>
        <v/>
      </c>
      <c r="Y51" s="210" t="str">
        <f t="array" ref="Y51">IF(ISERROR(INDEX($C$1:$D$201,SMALL(IF($C$1:$C$201=$Y$1,ROW($C$1:$C$201)),ROW(49:49)),2)),"",INDEX($C$1:$D$201,SMALL(IF($C$1:$C$201=$Y$1,ROW($C$1:$C$201)),ROW(49:49)),2))</f>
        <v/>
      </c>
      <c r="Z51" s="204" t="str">
        <f t="shared" si="28"/>
        <v/>
      </c>
      <c r="AA51" s="204">
        <v>49</v>
      </c>
      <c r="AB51" s="209">
        <f t="shared" si="29"/>
        <v>0</v>
      </c>
      <c r="AC51" s="209">
        <f t="shared" si="30"/>
        <v>0</v>
      </c>
      <c r="AD51" s="204">
        <v>49</v>
      </c>
      <c r="AE51" s="207" t="str">
        <f t="shared" si="31"/>
        <v/>
      </c>
      <c r="AF51" s="202" t="str">
        <f t="shared" si="32"/>
        <v/>
      </c>
      <c r="AG51" s="210" t="str">
        <f t="array" ref="AG51">IF(ISERROR(INDEX($C$1:$D$201,SMALL(IF($C$1:$C$201=$AG$1,ROW($C$1:$C$201)),ROW(49:49)),2)),"",INDEX($C$1:$D$201,SMALL(IF($C$1:$C$201=$AG$1,ROW($C$1:$C$201)),ROW(49:49)),2))</f>
        <v/>
      </c>
      <c r="AH51" s="204" t="str">
        <f t="shared" si="33"/>
        <v/>
      </c>
      <c r="AI51" s="204">
        <v>49</v>
      </c>
      <c r="AJ51" s="209">
        <f t="shared" si="34"/>
        <v>0</v>
      </c>
      <c r="AK51" s="209">
        <f t="shared" si="35"/>
        <v>0</v>
      </c>
      <c r="AL51" s="204">
        <v>49</v>
      </c>
      <c r="AM51" s="207" t="str">
        <f t="shared" si="36"/>
        <v/>
      </c>
      <c r="AN51" s="202" t="str">
        <f t="shared" si="37"/>
        <v/>
      </c>
      <c r="AO51" s="208" t="str">
        <f t="array" ref="AO51">IF(ISERROR(INDEX($C$1:$D$201,SMALL(IF($C$1:$C$201=$AO$1,ROW($C$1:$C$201)),ROW(49:49)),2)),"",INDEX($C$1:$D$201,SMALL(IF($C$1:$C$201=$AO$1,ROW($C$1:$C$201)),ROW(49:49)),2))</f>
        <v/>
      </c>
      <c r="AP51" s="204" t="str">
        <f t="shared" si="38"/>
        <v/>
      </c>
      <c r="AQ51" s="204">
        <v>49</v>
      </c>
      <c r="AR51" s="209">
        <f t="shared" si="39"/>
        <v>0</v>
      </c>
      <c r="AS51" s="209">
        <f t="shared" si="40"/>
        <v>0</v>
      </c>
      <c r="AT51" s="204">
        <v>49</v>
      </c>
      <c r="AU51" s="207" t="str">
        <f t="shared" si="41"/>
        <v/>
      </c>
      <c r="AV51" s="202">
        <f t="shared" si="42"/>
        <v>1</v>
      </c>
      <c r="AW51" s="159" t="str">
        <f t="array" ref="AW51">IF(ISERROR(INDEX($C$1:$D$201,SMALL(IF($C$1:$C$201=$AW$1,ROW($C$1:$C$201)),ROW(49:49)),2)),"",INDEX($C$1:$D$201,SMALL(IF($C$1:$C$201=$AW$1,ROW($C$1:$C$201)),ROW(49:49)),2))</f>
        <v>USA</v>
      </c>
      <c r="AX51" s="204">
        <f t="shared" si="43"/>
        <v>200</v>
      </c>
      <c r="AY51" s="204">
        <v>49</v>
      </c>
      <c r="AZ51" s="209">
        <f t="shared" si="44"/>
        <v>0</v>
      </c>
      <c r="BA51" s="209">
        <f t="shared" si="45"/>
        <v>0</v>
      </c>
      <c r="BB51" s="204">
        <v>49</v>
      </c>
      <c r="BC51" s="207" t="str">
        <f t="shared" si="46"/>
        <v/>
      </c>
      <c r="BD51" s="202" t="str">
        <f t="shared" si="47"/>
        <v/>
      </c>
      <c r="BE51" s="159" t="str">
        <f t="array" ref="BE51">IF(ISERROR(INDEX($C$1:$D$201,SMALL(IF($C$1:$C$201=$BE$1,ROW($C$1:$C$201)),ROW(49:49)),2)),"",INDEX($C$1:$D$201,SMALL(IF($C$1:$C$201=$BE$1,ROW($C$1:$C$201)),ROW(49:49)),2))</f>
        <v/>
      </c>
      <c r="BF51" s="204" t="str">
        <f t="shared" si="48"/>
        <v/>
      </c>
      <c r="BG51" s="204">
        <v>49</v>
      </c>
      <c r="BH51" s="209">
        <f t="shared" si="49"/>
        <v>0</v>
      </c>
      <c r="BI51" s="209">
        <f t="shared" si="50"/>
        <v>0</v>
      </c>
      <c r="BJ51" s="204">
        <v>49</v>
      </c>
      <c r="BK51" s="207" t="str">
        <f t="shared" si="51"/>
        <v/>
      </c>
      <c r="BL51" s="209"/>
      <c r="BM51" s="209">
        <f>IF(AND('Analysis_2-must not modify'!O881=1,'Analysis_2-must not modify'!P881=1,NOT('Analysis_2-must not modify'!D881=0)),'Analysis_2-must not modify'!G881,"")</f>
        <v>2007</v>
      </c>
      <c r="BN51">
        <v>50</v>
      </c>
      <c r="BO51" t="e">
        <f>INDEX(BM$2:BM$202,MATCH(0,COUNTIF($BO$1:BO50,BM$2:BM$202),0))</f>
        <v>#N/A</v>
      </c>
      <c r="BQ51" s="218">
        <f t="shared" si="54"/>
        <v>140</v>
      </c>
      <c r="BR51" s="136">
        <v>50</v>
      </c>
      <c r="BS51" s="246">
        <f t="shared" si="12"/>
        <v>2007</v>
      </c>
      <c r="BT51" s="245"/>
      <c r="BU51" s="219">
        <f t="shared" si="13"/>
        <v>18</v>
      </c>
      <c r="BV51" s="204">
        <v>50</v>
      </c>
      <c r="BW51" s="218" t="str">
        <f t="shared" si="55"/>
        <v/>
      </c>
      <c r="BX51" t="str">
        <f t="shared" si="56"/>
        <v/>
      </c>
      <c r="BY51" s="204">
        <v>50</v>
      </c>
      <c r="BZ51" s="204" t="str">
        <f t="shared" si="57"/>
        <v/>
      </c>
      <c r="CA51" t="e">
        <f t="shared" si="58"/>
        <v>#VALUE!</v>
      </c>
      <c r="CB51" s="259" t="str">
        <f t="shared" si="4"/>
        <v/>
      </c>
      <c r="CC51" s="259" t="str">
        <f t="shared" si="52"/>
        <v/>
      </c>
      <c r="CD51">
        <v>49</v>
      </c>
      <c r="CE51" s="261" t="str">
        <f t="shared" si="15"/>
        <v/>
      </c>
      <c r="CG51" s="218" t="str">
        <f t="shared" si="16"/>
        <v/>
      </c>
      <c r="CH51" s="136">
        <v>50</v>
      </c>
      <c r="CI51" s="136" t="str">
        <f>IF(AND('Analysis_2-must not modify'!P881=1,'Analysis_2-must not modify'!O881=1),'Analysis_2-must not modify'!I881,"")</f>
        <v/>
      </c>
      <c r="CK51" s="219" t="str">
        <f t="shared" si="17"/>
        <v/>
      </c>
      <c r="CL51" s="204">
        <v>50</v>
      </c>
      <c r="CM51" s="218" t="str">
        <f t="shared" si="18"/>
        <v/>
      </c>
      <c r="CN51" t="str">
        <f t="shared" si="19"/>
        <v/>
      </c>
      <c r="CO51" s="204">
        <v>50</v>
      </c>
      <c r="CP51" s="204" t="str">
        <f t="shared" si="5"/>
        <v/>
      </c>
      <c r="CQ51">
        <f t="shared" si="53"/>
        <v>8</v>
      </c>
      <c r="CR51" s="259" t="str">
        <f t="shared" si="6"/>
        <v/>
      </c>
      <c r="CS51" s="259">
        <f t="shared" si="20"/>
        <v>0</v>
      </c>
      <c r="CT51" s="259"/>
      <c r="CU51">
        <v>49</v>
      </c>
      <c r="CV51" s="261" t="str">
        <f t="shared" si="21"/>
        <v/>
      </c>
    </row>
    <row r="52" spans="1:100" customFormat="1">
      <c r="A52" s="218">
        <f t="shared" si="7"/>
        <v>170</v>
      </c>
      <c r="B52" s="136">
        <v>51</v>
      </c>
      <c r="C52" s="211" t="str">
        <f>'Analysis_2-must not modify'!F882</f>
        <v>East_Asia_and_Oceania</v>
      </c>
      <c r="D52" s="211" t="str">
        <f>'Analysis_2-must not modify'!D882</f>
        <v>Australia</v>
      </c>
      <c r="E52" s="245" t="s">
        <v>149</v>
      </c>
      <c r="F52" s="219">
        <f t="shared" si="8"/>
        <v>31</v>
      </c>
      <c r="G52" s="204">
        <v>51</v>
      </c>
      <c r="H52" s="218">
        <f t="shared" si="9"/>
        <v>27</v>
      </c>
      <c r="I52" t="str">
        <f t="shared" si="10"/>
        <v>Sweden</v>
      </c>
      <c r="J52" s="204">
        <v>51</v>
      </c>
      <c r="K52" s="221" t="str">
        <f t="shared" si="11"/>
        <v/>
      </c>
      <c r="P52" s="202" t="str">
        <f t="shared" si="22"/>
        <v/>
      </c>
      <c r="Q52" s="208" t="str">
        <f t="array" ref="Q52">IF(ISERROR(INDEX($C$1:$D$201,SMALL(IF($C$1:$C$201=$Q$1,ROW($C$1:$C$201)),ROW(50:50)),2)),"",INDEX($C$1:$D$201,SMALL(IF($C$1:$C$201=$Q$1,ROW($C$1:$C$201)),ROW(50:50)),2))</f>
        <v/>
      </c>
      <c r="R52" s="204" t="str">
        <f t="shared" si="23"/>
        <v/>
      </c>
      <c r="S52" s="204">
        <v>50</v>
      </c>
      <c r="T52" s="209">
        <f t="shared" si="24"/>
        <v>0</v>
      </c>
      <c r="U52" s="209">
        <f t="shared" si="25"/>
        <v>0</v>
      </c>
      <c r="V52" s="204">
        <v>50</v>
      </c>
      <c r="W52" s="207" t="str">
        <f t="shared" si="26"/>
        <v/>
      </c>
      <c r="X52" s="202" t="str">
        <f t="shared" si="27"/>
        <v/>
      </c>
      <c r="Y52" s="210" t="str">
        <f t="array" ref="Y52">IF(ISERROR(INDEX($C$1:$D$201,SMALL(IF($C$1:$C$201=$Y$1,ROW($C$1:$C$201)),ROW(50:50)),2)),"",INDEX($C$1:$D$201,SMALL(IF($C$1:$C$201=$Y$1,ROW($C$1:$C$201)),ROW(50:50)),2))</f>
        <v/>
      </c>
      <c r="Z52" s="204" t="str">
        <f t="shared" si="28"/>
        <v/>
      </c>
      <c r="AA52" s="204">
        <v>50</v>
      </c>
      <c r="AB52" s="209">
        <f t="shared" si="29"/>
        <v>0</v>
      </c>
      <c r="AC52" s="209">
        <f t="shared" si="30"/>
        <v>0</v>
      </c>
      <c r="AD52" s="204">
        <v>50</v>
      </c>
      <c r="AE52" s="207" t="str">
        <f t="shared" si="31"/>
        <v/>
      </c>
      <c r="AF52" s="202" t="str">
        <f t="shared" si="32"/>
        <v/>
      </c>
      <c r="AG52" s="210" t="str">
        <f t="array" ref="AG52">IF(ISERROR(INDEX($C$1:$D$201,SMALL(IF($C$1:$C$201=$AG$1,ROW($C$1:$C$201)),ROW(50:50)),2)),"",INDEX($C$1:$D$201,SMALL(IF($C$1:$C$201=$AG$1,ROW($C$1:$C$201)),ROW(50:50)),2))</f>
        <v/>
      </c>
      <c r="AH52" s="204" t="str">
        <f t="shared" si="33"/>
        <v/>
      </c>
      <c r="AI52" s="204">
        <v>50</v>
      </c>
      <c r="AJ52" s="209">
        <f t="shared" si="34"/>
        <v>0</v>
      </c>
      <c r="AK52" s="209">
        <f t="shared" si="35"/>
        <v>0</v>
      </c>
      <c r="AL52" s="204">
        <v>50</v>
      </c>
      <c r="AM52" s="207" t="str">
        <f t="shared" si="36"/>
        <v/>
      </c>
      <c r="AN52" s="202" t="str">
        <f t="shared" si="37"/>
        <v/>
      </c>
      <c r="AO52" s="208" t="str">
        <f t="array" ref="AO52">IF(ISERROR(INDEX($C$1:$D$201,SMALL(IF($C$1:$C$201=$AO$1,ROW($C$1:$C$201)),ROW(50:50)),2)),"",INDEX($C$1:$D$201,SMALL(IF($C$1:$C$201=$AO$1,ROW($C$1:$C$201)),ROW(50:50)),2))</f>
        <v/>
      </c>
      <c r="AP52" s="204" t="str">
        <f t="shared" si="38"/>
        <v/>
      </c>
      <c r="AQ52" s="204">
        <v>50</v>
      </c>
      <c r="AR52" s="209">
        <f t="shared" si="39"/>
        <v>0</v>
      </c>
      <c r="AS52" s="209">
        <f t="shared" si="40"/>
        <v>0</v>
      </c>
      <c r="AT52" s="204">
        <v>50</v>
      </c>
      <c r="AU52" s="207" t="str">
        <f t="shared" si="41"/>
        <v/>
      </c>
      <c r="AV52" s="202">
        <f t="shared" si="42"/>
        <v>1</v>
      </c>
      <c r="AW52" s="159" t="str">
        <f t="array" ref="AW52">IF(ISERROR(INDEX($C$1:$D$201,SMALL(IF($C$1:$C$201=$AW$1,ROW($C$1:$C$201)),ROW(50:50)),2)),"",INDEX($C$1:$D$201,SMALL(IF($C$1:$C$201=$AW$1,ROW($C$1:$C$201)),ROW(50:50)),2))</f>
        <v>USA</v>
      </c>
      <c r="AX52" s="204">
        <f t="shared" si="43"/>
        <v>200</v>
      </c>
      <c r="AY52" s="204">
        <v>50</v>
      </c>
      <c r="AZ52" s="209">
        <f t="shared" si="44"/>
        <v>0</v>
      </c>
      <c r="BA52" s="209">
        <f t="shared" si="45"/>
        <v>0</v>
      </c>
      <c r="BB52" s="204">
        <v>50</v>
      </c>
      <c r="BC52" s="207" t="str">
        <f t="shared" si="46"/>
        <v/>
      </c>
      <c r="BD52" s="202" t="str">
        <f t="shared" si="47"/>
        <v/>
      </c>
      <c r="BE52" s="159" t="str">
        <f t="array" ref="BE52">IF(ISERROR(INDEX($C$1:$D$201,SMALL(IF($C$1:$C$201=$BE$1,ROW($C$1:$C$201)),ROW(50:50)),2)),"",INDEX($C$1:$D$201,SMALL(IF($C$1:$C$201=$BE$1,ROW($C$1:$C$201)),ROW(50:50)),2))</f>
        <v/>
      </c>
      <c r="BF52" s="204" t="str">
        <f t="shared" si="48"/>
        <v/>
      </c>
      <c r="BG52" s="204">
        <v>50</v>
      </c>
      <c r="BH52" s="209">
        <f t="shared" si="49"/>
        <v>0</v>
      </c>
      <c r="BI52" s="209">
        <f t="shared" si="50"/>
        <v>0</v>
      </c>
      <c r="BJ52" s="204">
        <v>50</v>
      </c>
      <c r="BK52" s="207" t="str">
        <f t="shared" si="51"/>
        <v/>
      </c>
      <c r="BL52" s="209"/>
      <c r="BM52" s="209">
        <f>IF(AND('Analysis_2-must not modify'!O882=1,'Analysis_2-must not modify'!P882=1,NOT('Analysis_2-must not modify'!D882=0)),'Analysis_2-must not modify'!G882,"")</f>
        <v>2008</v>
      </c>
      <c r="BN52">
        <v>51</v>
      </c>
      <c r="BO52" t="e">
        <f>INDEX(BM$2:BM$202,MATCH(0,COUNTIF($BO$1:BO51,BM$2:BM$202),0))</f>
        <v>#N/A</v>
      </c>
      <c r="BQ52" s="218">
        <f t="shared" si="54"/>
        <v>136</v>
      </c>
      <c r="BR52" s="136">
        <v>51</v>
      </c>
      <c r="BS52" s="246">
        <f t="shared" si="12"/>
        <v>2008</v>
      </c>
      <c r="BT52" s="245"/>
      <c r="BU52" s="219">
        <f t="shared" si="13"/>
        <v>22</v>
      </c>
      <c r="BV52" s="204">
        <v>51</v>
      </c>
      <c r="BW52" s="218" t="str">
        <f t="shared" si="55"/>
        <v/>
      </c>
      <c r="BX52" t="str">
        <f t="shared" si="56"/>
        <v/>
      </c>
      <c r="BY52" s="204">
        <v>51</v>
      </c>
      <c r="BZ52" s="204" t="str">
        <f t="shared" si="57"/>
        <v/>
      </c>
      <c r="CA52" t="e">
        <f t="shared" si="58"/>
        <v>#VALUE!</v>
      </c>
      <c r="CB52" s="259" t="str">
        <f t="shared" si="4"/>
        <v/>
      </c>
      <c r="CC52" s="259" t="str">
        <f t="shared" si="52"/>
        <v/>
      </c>
      <c r="CD52">
        <v>50</v>
      </c>
      <c r="CE52" s="261" t="str">
        <f t="shared" si="15"/>
        <v/>
      </c>
      <c r="CG52" s="218" t="str">
        <f t="shared" si="16"/>
        <v/>
      </c>
      <c r="CH52" s="136">
        <v>51</v>
      </c>
      <c r="CI52" s="136" t="str">
        <f>IF(AND('Analysis_2-must not modify'!P882=1,'Analysis_2-must not modify'!O882=1),'Analysis_2-must not modify'!I882,"")</f>
        <v/>
      </c>
      <c r="CK52" s="219" t="str">
        <f t="shared" si="17"/>
        <v/>
      </c>
      <c r="CL52" s="204">
        <v>51</v>
      </c>
      <c r="CM52" s="218" t="str">
        <f t="shared" si="18"/>
        <v/>
      </c>
      <c r="CN52" t="str">
        <f t="shared" si="19"/>
        <v/>
      </c>
      <c r="CO52" s="204">
        <v>51</v>
      </c>
      <c r="CP52" s="204" t="str">
        <f t="shared" si="5"/>
        <v/>
      </c>
      <c r="CQ52">
        <f t="shared" si="53"/>
        <v>8</v>
      </c>
      <c r="CR52" s="259" t="str">
        <f t="shared" si="6"/>
        <v/>
      </c>
      <c r="CS52" s="259">
        <f t="shared" si="20"/>
        <v>0</v>
      </c>
      <c r="CT52" s="259"/>
      <c r="CU52">
        <v>50</v>
      </c>
      <c r="CV52" s="261" t="str">
        <f t="shared" si="21"/>
        <v/>
      </c>
    </row>
    <row r="53" spans="1:100" customFormat="1">
      <c r="A53" s="218">
        <f t="shared" si="7"/>
        <v>170</v>
      </c>
      <c r="B53" s="136">
        <v>52</v>
      </c>
      <c r="C53" s="211" t="str">
        <f>'Analysis_2-must not modify'!F883</f>
        <v>East_Asia_and_Oceania</v>
      </c>
      <c r="D53" s="211" t="str">
        <f>'Analysis_2-must not modify'!D883</f>
        <v>Australia</v>
      </c>
      <c r="E53" s="245" t="s">
        <v>149</v>
      </c>
      <c r="F53" s="219">
        <f t="shared" si="8"/>
        <v>31</v>
      </c>
      <c r="G53" s="204">
        <v>52</v>
      </c>
      <c r="H53" s="218">
        <f t="shared" si="9"/>
        <v>0</v>
      </c>
      <c r="I53">
        <f t="shared" si="10"/>
        <v>0</v>
      </c>
      <c r="J53" s="204">
        <v>52</v>
      </c>
      <c r="K53" s="221" t="str">
        <f t="shared" si="11"/>
        <v/>
      </c>
      <c r="P53" s="202" t="str">
        <f t="shared" si="22"/>
        <v/>
      </c>
      <c r="Q53" s="208" t="str">
        <f t="array" ref="Q53">IF(ISERROR(INDEX($C$1:$D$201,SMALL(IF($C$1:$C$201=$Q$1,ROW($C$1:$C$201)),ROW(51:51)),2)),"",INDEX($C$1:$D$201,SMALL(IF($C$1:$C$201=$Q$1,ROW($C$1:$C$201)),ROW(51:51)),2))</f>
        <v/>
      </c>
      <c r="R53" s="204" t="str">
        <f t="shared" si="23"/>
        <v/>
      </c>
      <c r="S53" s="204">
        <v>51</v>
      </c>
      <c r="T53" s="209">
        <f t="shared" si="24"/>
        <v>0</v>
      </c>
      <c r="U53" s="209">
        <f t="shared" si="25"/>
        <v>0</v>
      </c>
      <c r="V53" s="204">
        <v>51</v>
      </c>
      <c r="W53" s="207" t="str">
        <f t="shared" si="26"/>
        <v/>
      </c>
      <c r="X53" s="202" t="str">
        <f t="shared" si="27"/>
        <v/>
      </c>
      <c r="Y53" s="210" t="str">
        <f t="array" ref="Y53">IF(ISERROR(INDEX($C$1:$D$201,SMALL(IF($C$1:$C$201=$Y$1,ROW($C$1:$C$201)),ROW(51:51)),2)),"",INDEX($C$1:$D$201,SMALL(IF($C$1:$C$201=$Y$1,ROW($C$1:$C$201)),ROW(51:51)),2))</f>
        <v/>
      </c>
      <c r="Z53" s="204" t="str">
        <f t="shared" si="28"/>
        <v/>
      </c>
      <c r="AA53" s="204">
        <v>51</v>
      </c>
      <c r="AB53" s="209">
        <f t="shared" si="29"/>
        <v>0</v>
      </c>
      <c r="AC53" s="209">
        <f t="shared" si="30"/>
        <v>0</v>
      </c>
      <c r="AD53" s="204">
        <v>51</v>
      </c>
      <c r="AE53" s="207" t="str">
        <f t="shared" si="31"/>
        <v/>
      </c>
      <c r="AF53" s="202" t="str">
        <f t="shared" si="32"/>
        <v/>
      </c>
      <c r="AG53" s="210" t="str">
        <f t="array" ref="AG53">IF(ISERROR(INDEX($C$1:$D$201,SMALL(IF($C$1:$C$201=$AG$1,ROW($C$1:$C$201)),ROW(51:51)),2)),"",INDEX($C$1:$D$201,SMALL(IF($C$1:$C$201=$AG$1,ROW($C$1:$C$201)),ROW(51:51)),2))</f>
        <v/>
      </c>
      <c r="AH53" s="204" t="str">
        <f t="shared" si="33"/>
        <v/>
      </c>
      <c r="AI53" s="204">
        <v>51</v>
      </c>
      <c r="AJ53" s="209">
        <f t="shared" si="34"/>
        <v>0</v>
      </c>
      <c r="AK53" s="209">
        <f t="shared" si="35"/>
        <v>0</v>
      </c>
      <c r="AL53" s="204">
        <v>51</v>
      </c>
      <c r="AM53" s="207" t="str">
        <f t="shared" si="36"/>
        <v/>
      </c>
      <c r="AN53" s="202" t="str">
        <f t="shared" si="37"/>
        <v/>
      </c>
      <c r="AO53" s="208" t="str">
        <f t="array" ref="AO53">IF(ISERROR(INDEX($C$1:$D$201,SMALL(IF($C$1:$C$201=$AO$1,ROW($C$1:$C$201)),ROW(51:51)),2)),"",INDEX($C$1:$D$201,SMALL(IF($C$1:$C$201=$AO$1,ROW($C$1:$C$201)),ROW(51:51)),2))</f>
        <v/>
      </c>
      <c r="AP53" s="204" t="str">
        <f t="shared" si="38"/>
        <v/>
      </c>
      <c r="AQ53" s="204">
        <v>51</v>
      </c>
      <c r="AR53" s="209">
        <f t="shared" si="39"/>
        <v>0</v>
      </c>
      <c r="AS53" s="209">
        <f t="shared" si="40"/>
        <v>0</v>
      </c>
      <c r="AT53" s="204">
        <v>51</v>
      </c>
      <c r="AU53" s="207" t="str">
        <f t="shared" si="41"/>
        <v/>
      </c>
      <c r="AV53" s="202">
        <f t="shared" si="42"/>
        <v>1</v>
      </c>
      <c r="AW53" s="159" t="str">
        <f t="array" ref="AW53">IF(ISERROR(INDEX($C$1:$D$201,SMALL(IF($C$1:$C$201=$AW$1,ROW($C$1:$C$201)),ROW(51:51)),2)),"",INDEX($C$1:$D$201,SMALL(IF($C$1:$C$201=$AW$1,ROW($C$1:$C$201)),ROW(51:51)),2))</f>
        <v>USA</v>
      </c>
      <c r="AX53" s="204">
        <f t="shared" si="43"/>
        <v>200</v>
      </c>
      <c r="AY53" s="204">
        <v>51</v>
      </c>
      <c r="AZ53" s="209">
        <f t="shared" si="44"/>
        <v>0</v>
      </c>
      <c r="BA53" s="209">
        <f t="shared" si="45"/>
        <v>0</v>
      </c>
      <c r="BB53" s="204">
        <v>51</v>
      </c>
      <c r="BC53" s="207" t="str">
        <f t="shared" si="46"/>
        <v/>
      </c>
      <c r="BD53" s="202" t="str">
        <f t="shared" si="47"/>
        <v/>
      </c>
      <c r="BE53" s="159" t="str">
        <f t="array" ref="BE53">IF(ISERROR(INDEX($C$1:$D$201,SMALL(IF($C$1:$C$201=$BE$1,ROW($C$1:$C$201)),ROW(51:51)),2)),"",INDEX($C$1:$D$201,SMALL(IF($C$1:$C$201=$BE$1,ROW($C$1:$C$201)),ROW(51:51)),2))</f>
        <v/>
      </c>
      <c r="BF53" s="204" t="str">
        <f t="shared" si="48"/>
        <v/>
      </c>
      <c r="BG53" s="204">
        <v>51</v>
      </c>
      <c r="BH53" s="209">
        <f t="shared" si="49"/>
        <v>0</v>
      </c>
      <c r="BI53" s="209">
        <f t="shared" si="50"/>
        <v>0</v>
      </c>
      <c r="BJ53" s="204">
        <v>51</v>
      </c>
      <c r="BK53" s="207" t="str">
        <f t="shared" si="51"/>
        <v/>
      </c>
      <c r="BL53" s="209"/>
      <c r="BM53" s="209">
        <f>IF(AND('Analysis_2-must not modify'!O883=1,'Analysis_2-must not modify'!P883=1,NOT('Analysis_2-must not modify'!D883=0)),'Analysis_2-must not modify'!G883,"")</f>
        <v>2009</v>
      </c>
      <c r="BN53">
        <v>52</v>
      </c>
      <c r="BO53" t="e">
        <f>INDEX(BM$2:BM$202,MATCH(0,COUNTIF($BO$1:BO52,BM$2:BM$202),0))</f>
        <v>#N/A</v>
      </c>
      <c r="BQ53" s="218">
        <f t="shared" si="54"/>
        <v>130</v>
      </c>
      <c r="BR53" s="136">
        <v>52</v>
      </c>
      <c r="BS53" s="246">
        <f t="shared" si="12"/>
        <v>2009</v>
      </c>
      <c r="BT53" s="245"/>
      <c r="BU53" s="219">
        <f t="shared" si="13"/>
        <v>28</v>
      </c>
      <c r="BV53" s="204">
        <v>52</v>
      </c>
      <c r="BW53" s="218">
        <f t="shared" si="55"/>
        <v>16</v>
      </c>
      <c r="BX53">
        <f t="shared" si="56"/>
        <v>2014</v>
      </c>
      <c r="BY53" s="204">
        <v>52</v>
      </c>
      <c r="BZ53" s="204" t="str">
        <f t="shared" si="57"/>
        <v/>
      </c>
      <c r="CA53" t="e">
        <f t="shared" si="58"/>
        <v>#VALUE!</v>
      </c>
      <c r="CB53" s="259" t="str">
        <f t="shared" si="4"/>
        <v/>
      </c>
      <c r="CC53" s="259" t="str">
        <f t="shared" si="52"/>
        <v/>
      </c>
      <c r="CD53">
        <v>51</v>
      </c>
      <c r="CE53" s="261" t="str">
        <f t="shared" si="15"/>
        <v/>
      </c>
      <c r="CG53" s="218" t="str">
        <f t="shared" si="16"/>
        <v/>
      </c>
      <c r="CH53" s="136">
        <v>52</v>
      </c>
      <c r="CI53" s="136" t="str">
        <f>IF(AND('Analysis_2-must not modify'!P883=1,'Analysis_2-must not modify'!O883=1),'Analysis_2-must not modify'!I883,"")</f>
        <v/>
      </c>
      <c r="CK53" s="219" t="str">
        <f t="shared" si="17"/>
        <v/>
      </c>
      <c r="CL53" s="204">
        <v>52</v>
      </c>
      <c r="CM53" s="218" t="str">
        <f t="shared" si="18"/>
        <v/>
      </c>
      <c r="CN53" t="str">
        <f t="shared" si="19"/>
        <v/>
      </c>
      <c r="CO53" s="204">
        <v>52</v>
      </c>
      <c r="CP53" s="204" t="str">
        <f t="shared" si="5"/>
        <v/>
      </c>
      <c r="CQ53">
        <f t="shared" si="53"/>
        <v>8</v>
      </c>
      <c r="CR53" s="259" t="str">
        <f t="shared" si="6"/>
        <v/>
      </c>
      <c r="CS53" s="259">
        <f t="shared" si="20"/>
        <v>0</v>
      </c>
      <c r="CT53" s="259"/>
      <c r="CU53">
        <v>51</v>
      </c>
      <c r="CV53" s="261" t="str">
        <f t="shared" si="21"/>
        <v/>
      </c>
    </row>
    <row r="54" spans="1:100" customFormat="1">
      <c r="A54" s="218">
        <f t="shared" si="7"/>
        <v>170</v>
      </c>
      <c r="B54" s="136">
        <v>53</v>
      </c>
      <c r="C54" s="211" t="str">
        <f>'Analysis_2-must not modify'!F884</f>
        <v>East_Asia_and_Oceania</v>
      </c>
      <c r="D54" s="211" t="str">
        <f>'Analysis_2-must not modify'!D884</f>
        <v>Australia</v>
      </c>
      <c r="E54" s="245" t="s">
        <v>320</v>
      </c>
      <c r="F54" s="219">
        <f t="shared" si="8"/>
        <v>31</v>
      </c>
      <c r="G54" s="204">
        <v>53</v>
      </c>
      <c r="H54" s="218">
        <f t="shared" si="9"/>
        <v>0</v>
      </c>
      <c r="I54">
        <f t="shared" si="10"/>
        <v>0</v>
      </c>
      <c r="J54" s="204">
        <v>53</v>
      </c>
      <c r="K54" s="221" t="str">
        <f t="shared" si="11"/>
        <v/>
      </c>
      <c r="P54" s="202" t="str">
        <f t="shared" si="22"/>
        <v/>
      </c>
      <c r="Q54" s="208" t="str">
        <f t="array" ref="Q54">IF(ISERROR(INDEX($C$1:$D$201,SMALL(IF($C$1:$C$201=$Q$1,ROW($C$1:$C$201)),ROW(52:52)),2)),"",INDEX($C$1:$D$201,SMALL(IF($C$1:$C$201=$Q$1,ROW($C$1:$C$201)),ROW(52:52)),2))</f>
        <v/>
      </c>
      <c r="R54" s="204" t="str">
        <f t="shared" si="23"/>
        <v/>
      </c>
      <c r="S54" s="204">
        <v>52</v>
      </c>
      <c r="T54" s="209">
        <f t="shared" si="24"/>
        <v>0</v>
      </c>
      <c r="U54" s="209">
        <f t="shared" si="25"/>
        <v>0</v>
      </c>
      <c r="V54" s="204">
        <v>52</v>
      </c>
      <c r="W54" s="207" t="str">
        <f t="shared" si="26"/>
        <v/>
      </c>
      <c r="X54" s="202" t="str">
        <f t="shared" si="27"/>
        <v/>
      </c>
      <c r="Y54" s="210" t="str">
        <f t="array" ref="Y54">IF(ISERROR(INDEX($C$1:$D$201,SMALL(IF($C$1:$C$201=$Y$1,ROW($C$1:$C$201)),ROW(52:52)),2)),"",INDEX($C$1:$D$201,SMALL(IF($C$1:$C$201=$Y$1,ROW($C$1:$C$201)),ROW(52:52)),2))</f>
        <v/>
      </c>
      <c r="Z54" s="204" t="str">
        <f t="shared" si="28"/>
        <v/>
      </c>
      <c r="AA54" s="204">
        <v>52</v>
      </c>
      <c r="AB54" s="209">
        <f t="shared" si="29"/>
        <v>0</v>
      </c>
      <c r="AC54" s="209">
        <f t="shared" si="30"/>
        <v>0</v>
      </c>
      <c r="AD54" s="204">
        <v>52</v>
      </c>
      <c r="AE54" s="207" t="str">
        <f t="shared" si="31"/>
        <v/>
      </c>
      <c r="AF54" s="202" t="str">
        <f t="shared" si="32"/>
        <v/>
      </c>
      <c r="AG54" s="210" t="str">
        <f t="array" ref="AG54">IF(ISERROR(INDEX($C$1:$D$201,SMALL(IF($C$1:$C$201=$AG$1,ROW($C$1:$C$201)),ROW(52:52)),2)),"",INDEX($C$1:$D$201,SMALL(IF($C$1:$C$201=$AG$1,ROW($C$1:$C$201)),ROW(52:52)),2))</f>
        <v/>
      </c>
      <c r="AH54" s="204" t="str">
        <f t="shared" si="33"/>
        <v/>
      </c>
      <c r="AI54" s="204">
        <v>52</v>
      </c>
      <c r="AJ54" s="209">
        <f t="shared" si="34"/>
        <v>0</v>
      </c>
      <c r="AK54" s="209">
        <f t="shared" si="35"/>
        <v>0</v>
      </c>
      <c r="AL54" s="204">
        <v>52</v>
      </c>
      <c r="AM54" s="207" t="str">
        <f t="shared" si="36"/>
        <v/>
      </c>
      <c r="AN54" s="202" t="str">
        <f t="shared" si="37"/>
        <v/>
      </c>
      <c r="AO54" s="208" t="str">
        <f t="array" ref="AO54">IF(ISERROR(INDEX($C$1:$D$201,SMALL(IF($C$1:$C$201=$AO$1,ROW($C$1:$C$201)),ROW(52:52)),2)),"",INDEX($C$1:$D$201,SMALL(IF($C$1:$C$201=$AO$1,ROW($C$1:$C$201)),ROW(52:52)),2))</f>
        <v/>
      </c>
      <c r="AP54" s="204" t="str">
        <f t="shared" si="38"/>
        <v/>
      </c>
      <c r="AQ54" s="204">
        <v>52</v>
      </c>
      <c r="AR54" s="209">
        <f t="shared" si="39"/>
        <v>0</v>
      </c>
      <c r="AS54" s="209">
        <f t="shared" si="40"/>
        <v>0</v>
      </c>
      <c r="AT54" s="204">
        <v>52</v>
      </c>
      <c r="AU54" s="207" t="str">
        <f t="shared" si="41"/>
        <v/>
      </c>
      <c r="AV54" s="202">
        <f t="shared" si="42"/>
        <v>1</v>
      </c>
      <c r="AW54" s="159" t="str">
        <f t="array" ref="AW54">IF(ISERROR(INDEX($C$1:$D$201,SMALL(IF($C$1:$C$201=$AW$1,ROW($C$1:$C$201)),ROW(52:52)),2)),"",INDEX($C$1:$D$201,SMALL(IF($C$1:$C$201=$AW$1,ROW($C$1:$C$201)),ROW(52:52)),2))</f>
        <v>USA</v>
      </c>
      <c r="AX54" s="204">
        <f t="shared" si="43"/>
        <v>200</v>
      </c>
      <c r="AY54" s="204">
        <v>52</v>
      </c>
      <c r="AZ54" s="209">
        <f t="shared" si="44"/>
        <v>0</v>
      </c>
      <c r="BA54" s="209">
        <f t="shared" si="45"/>
        <v>0</v>
      </c>
      <c r="BB54" s="204">
        <v>52</v>
      </c>
      <c r="BC54" s="207" t="str">
        <f t="shared" si="46"/>
        <v/>
      </c>
      <c r="BD54" s="202" t="str">
        <f t="shared" si="47"/>
        <v/>
      </c>
      <c r="BE54" s="159" t="str">
        <f t="array" ref="BE54">IF(ISERROR(INDEX($C$1:$D$201,SMALL(IF($C$1:$C$201=$BE$1,ROW($C$1:$C$201)),ROW(52:52)),2)),"",INDEX($C$1:$D$201,SMALL(IF($C$1:$C$201=$BE$1,ROW($C$1:$C$201)),ROW(52:52)),2))</f>
        <v/>
      </c>
      <c r="BF54" s="204" t="str">
        <f t="shared" si="48"/>
        <v/>
      </c>
      <c r="BG54" s="204">
        <v>52</v>
      </c>
      <c r="BH54" s="209">
        <f t="shared" si="49"/>
        <v>0</v>
      </c>
      <c r="BI54" s="209">
        <f t="shared" si="50"/>
        <v>0</v>
      </c>
      <c r="BJ54" s="204">
        <v>52</v>
      </c>
      <c r="BK54" s="207" t="str">
        <f t="shared" si="51"/>
        <v/>
      </c>
      <c r="BL54" s="209"/>
      <c r="BM54" s="209">
        <f>IF(AND('Analysis_2-must not modify'!O884=1,'Analysis_2-must not modify'!P884=1,NOT('Analysis_2-must not modify'!D884=0)),'Analysis_2-must not modify'!G884,"")</f>
        <v>2010</v>
      </c>
      <c r="BN54">
        <v>53</v>
      </c>
      <c r="BO54" t="e">
        <f>INDEX(BM$2:BM$202,MATCH(0,COUNTIF($BO$1:BO53,BM$2:BM$202),0))</f>
        <v>#N/A</v>
      </c>
      <c r="BQ54" s="218">
        <f t="shared" si="54"/>
        <v>124</v>
      </c>
      <c r="BR54" s="136">
        <v>53</v>
      </c>
      <c r="BS54" s="246">
        <f t="shared" si="12"/>
        <v>2010</v>
      </c>
      <c r="BT54" s="245"/>
      <c r="BU54" s="219">
        <f t="shared" si="13"/>
        <v>34</v>
      </c>
      <c r="BV54" s="204">
        <v>53</v>
      </c>
      <c r="BW54" s="218" t="str">
        <f t="shared" si="55"/>
        <v/>
      </c>
      <c r="BX54" t="str">
        <f t="shared" si="56"/>
        <v/>
      </c>
      <c r="BY54" s="204">
        <v>53</v>
      </c>
      <c r="BZ54" s="204" t="str">
        <f t="shared" si="57"/>
        <v/>
      </c>
      <c r="CA54" t="e">
        <f t="shared" si="58"/>
        <v>#VALUE!</v>
      </c>
      <c r="CB54" s="259" t="str">
        <f t="shared" si="4"/>
        <v/>
      </c>
      <c r="CC54" s="259" t="str">
        <f t="shared" si="52"/>
        <v/>
      </c>
      <c r="CD54">
        <v>52</v>
      </c>
      <c r="CE54" s="261" t="str">
        <f t="shared" si="15"/>
        <v/>
      </c>
      <c r="CG54" s="218" t="str">
        <f t="shared" si="16"/>
        <v/>
      </c>
      <c r="CH54" s="136">
        <v>53</v>
      </c>
      <c r="CI54" s="136" t="str">
        <f>IF(AND('Analysis_2-must not modify'!P884=1,'Analysis_2-must not modify'!O884=1),'Analysis_2-must not modify'!I884,"")</f>
        <v/>
      </c>
      <c r="CK54" s="219" t="str">
        <f t="shared" si="17"/>
        <v/>
      </c>
      <c r="CL54" s="204">
        <v>53</v>
      </c>
      <c r="CM54" s="218" t="str">
        <f t="shared" si="18"/>
        <v/>
      </c>
      <c r="CN54" t="str">
        <f t="shared" si="19"/>
        <v/>
      </c>
      <c r="CO54" s="204">
        <v>53</v>
      </c>
      <c r="CP54" s="204" t="str">
        <f t="shared" si="5"/>
        <v/>
      </c>
      <c r="CQ54">
        <f t="shared" si="53"/>
        <v>8</v>
      </c>
      <c r="CR54" s="259" t="str">
        <f t="shared" si="6"/>
        <v/>
      </c>
      <c r="CS54" s="259">
        <f t="shared" si="20"/>
        <v>0</v>
      </c>
      <c r="CT54" s="259"/>
      <c r="CU54">
        <v>52</v>
      </c>
      <c r="CV54" s="261" t="str">
        <f t="shared" si="21"/>
        <v/>
      </c>
    </row>
    <row r="55" spans="1:100" customFormat="1">
      <c r="A55" s="218">
        <f t="shared" si="7"/>
        <v>170</v>
      </c>
      <c r="B55" s="136">
        <v>54</v>
      </c>
      <c r="C55" s="211" t="str">
        <f>'Analysis_2-must not modify'!F885</f>
        <v>East_Asia_and_Oceania</v>
      </c>
      <c r="D55" s="211" t="str">
        <f>'Analysis_2-must not modify'!D885</f>
        <v>Australia</v>
      </c>
      <c r="E55" s="245" t="s">
        <v>320</v>
      </c>
      <c r="F55" s="219">
        <f t="shared" si="8"/>
        <v>31</v>
      </c>
      <c r="G55" s="204">
        <v>54</v>
      </c>
      <c r="H55" s="218">
        <f t="shared" si="9"/>
        <v>26</v>
      </c>
      <c r="I55" t="str">
        <f t="shared" si="10"/>
        <v>Spain</v>
      </c>
      <c r="J55" s="204">
        <v>54</v>
      </c>
      <c r="K55" s="221" t="str">
        <f t="shared" si="11"/>
        <v/>
      </c>
      <c r="P55" s="202" t="str">
        <f t="shared" si="22"/>
        <v/>
      </c>
      <c r="Q55" s="208" t="str">
        <f t="array" ref="Q55">IF(ISERROR(INDEX($C$1:$D$201,SMALL(IF($C$1:$C$201=$Q$1,ROW($C$1:$C$201)),ROW(53:53)),2)),"",INDEX($C$1:$D$201,SMALL(IF($C$1:$C$201=$Q$1,ROW($C$1:$C$201)),ROW(53:53)),2))</f>
        <v/>
      </c>
      <c r="R55" s="204" t="str">
        <f t="shared" si="23"/>
        <v/>
      </c>
      <c r="S55" s="204">
        <v>53</v>
      </c>
      <c r="T55" s="209">
        <f t="shared" si="24"/>
        <v>0</v>
      </c>
      <c r="U55" s="209">
        <f t="shared" si="25"/>
        <v>0</v>
      </c>
      <c r="V55" s="204">
        <v>53</v>
      </c>
      <c r="W55" s="207" t="str">
        <f t="shared" si="26"/>
        <v/>
      </c>
      <c r="X55" s="202" t="str">
        <f t="shared" si="27"/>
        <v/>
      </c>
      <c r="Y55" s="210" t="str">
        <f t="array" ref="Y55">IF(ISERROR(INDEX($C$1:$D$201,SMALL(IF($C$1:$C$201=$Y$1,ROW($C$1:$C$201)),ROW(53:53)),2)),"",INDEX($C$1:$D$201,SMALL(IF($C$1:$C$201=$Y$1,ROW($C$1:$C$201)),ROW(53:53)),2))</f>
        <v/>
      </c>
      <c r="Z55" s="204" t="str">
        <f t="shared" si="28"/>
        <v/>
      </c>
      <c r="AA55" s="204">
        <v>53</v>
      </c>
      <c r="AB55" s="209">
        <f t="shared" si="29"/>
        <v>0</v>
      </c>
      <c r="AC55" s="209">
        <f t="shared" si="30"/>
        <v>0</v>
      </c>
      <c r="AD55" s="204">
        <v>53</v>
      </c>
      <c r="AE55" s="207" t="str">
        <f t="shared" si="31"/>
        <v/>
      </c>
      <c r="AF55" s="202" t="str">
        <f t="shared" si="32"/>
        <v/>
      </c>
      <c r="AG55" s="210" t="str">
        <f t="array" ref="AG55">IF(ISERROR(INDEX($C$1:$D$201,SMALL(IF($C$1:$C$201=$AG$1,ROW($C$1:$C$201)),ROW(53:53)),2)),"",INDEX($C$1:$D$201,SMALL(IF($C$1:$C$201=$AG$1,ROW($C$1:$C$201)),ROW(53:53)),2))</f>
        <v/>
      </c>
      <c r="AH55" s="204" t="str">
        <f t="shared" si="33"/>
        <v/>
      </c>
      <c r="AI55" s="204">
        <v>53</v>
      </c>
      <c r="AJ55" s="209">
        <f t="shared" si="34"/>
        <v>0</v>
      </c>
      <c r="AK55" s="209">
        <f t="shared" si="35"/>
        <v>0</v>
      </c>
      <c r="AL55" s="204">
        <v>53</v>
      </c>
      <c r="AM55" s="207" t="str">
        <f t="shared" si="36"/>
        <v/>
      </c>
      <c r="AN55" s="202" t="str">
        <f t="shared" si="37"/>
        <v/>
      </c>
      <c r="AO55" s="208" t="str">
        <f t="array" ref="AO55">IF(ISERROR(INDEX($C$1:$D$201,SMALL(IF($C$1:$C$201=$AO$1,ROW($C$1:$C$201)),ROW(53:53)),2)),"",INDEX($C$1:$D$201,SMALL(IF($C$1:$C$201=$AO$1,ROW($C$1:$C$201)),ROW(53:53)),2))</f>
        <v/>
      </c>
      <c r="AP55" s="204" t="str">
        <f t="shared" si="38"/>
        <v/>
      </c>
      <c r="AQ55" s="204">
        <v>53</v>
      </c>
      <c r="AR55" s="209">
        <f t="shared" si="39"/>
        <v>0</v>
      </c>
      <c r="AS55" s="209">
        <f t="shared" si="40"/>
        <v>0</v>
      </c>
      <c r="AT55" s="204">
        <v>53</v>
      </c>
      <c r="AU55" s="207" t="str">
        <f t="shared" si="41"/>
        <v/>
      </c>
      <c r="AV55" s="202">
        <f t="shared" si="42"/>
        <v>1</v>
      </c>
      <c r="AW55" s="159" t="str">
        <f t="array" ref="AW55">IF(ISERROR(INDEX($C$1:$D$201,SMALL(IF($C$1:$C$201=$AW$1,ROW($C$1:$C$201)),ROW(53:53)),2)),"",INDEX($C$1:$D$201,SMALL(IF($C$1:$C$201=$AW$1,ROW($C$1:$C$201)),ROW(53:53)),2))</f>
        <v>USA</v>
      </c>
      <c r="AX55" s="204">
        <f t="shared" si="43"/>
        <v>200</v>
      </c>
      <c r="AY55" s="204">
        <v>53</v>
      </c>
      <c r="AZ55" s="209">
        <f t="shared" si="44"/>
        <v>0</v>
      </c>
      <c r="BA55" s="209">
        <f t="shared" si="45"/>
        <v>0</v>
      </c>
      <c r="BB55" s="204">
        <v>53</v>
      </c>
      <c r="BC55" s="207" t="str">
        <f t="shared" si="46"/>
        <v/>
      </c>
      <c r="BD55" s="202" t="str">
        <f t="shared" si="47"/>
        <v/>
      </c>
      <c r="BE55" s="159" t="str">
        <f t="array" ref="BE55">IF(ISERROR(INDEX($C$1:$D$201,SMALL(IF($C$1:$C$201=$BE$1,ROW($C$1:$C$201)),ROW(53:53)),2)),"",INDEX($C$1:$D$201,SMALL(IF($C$1:$C$201=$BE$1,ROW($C$1:$C$201)),ROW(53:53)),2))</f>
        <v/>
      </c>
      <c r="BF55" s="204" t="str">
        <f t="shared" si="48"/>
        <v/>
      </c>
      <c r="BG55" s="204">
        <v>53</v>
      </c>
      <c r="BH55" s="209">
        <f t="shared" si="49"/>
        <v>0</v>
      </c>
      <c r="BI55" s="209">
        <f t="shared" si="50"/>
        <v>0</v>
      </c>
      <c r="BJ55" s="204">
        <v>53</v>
      </c>
      <c r="BK55" s="207" t="str">
        <f t="shared" si="51"/>
        <v/>
      </c>
      <c r="BL55" s="209"/>
      <c r="BM55" s="209">
        <f>IF(AND('Analysis_2-must not modify'!O885=1,'Analysis_2-must not modify'!P885=1,NOT('Analysis_2-must not modify'!D885=0)),'Analysis_2-must not modify'!G885,"")</f>
        <v>2011</v>
      </c>
      <c r="BN55">
        <v>54</v>
      </c>
      <c r="BO55" t="e">
        <f>INDEX(BM$2:BM$202,MATCH(0,COUNTIF($BO$1:BO54,BM$2:BM$202),0))</f>
        <v>#N/A</v>
      </c>
      <c r="BQ55" s="218">
        <f t="shared" si="54"/>
        <v>119</v>
      </c>
      <c r="BR55" s="136">
        <v>54</v>
      </c>
      <c r="BS55" s="246">
        <f t="shared" si="12"/>
        <v>2011</v>
      </c>
      <c r="BT55" s="245"/>
      <c r="BU55" s="219">
        <f t="shared" si="13"/>
        <v>39</v>
      </c>
      <c r="BV55" s="204">
        <v>54</v>
      </c>
      <c r="BW55" s="218" t="str">
        <f t="shared" si="55"/>
        <v/>
      </c>
      <c r="BX55" t="str">
        <f t="shared" si="56"/>
        <v/>
      </c>
      <c r="BY55" s="204">
        <v>54</v>
      </c>
      <c r="BZ55" s="204" t="str">
        <f t="shared" si="57"/>
        <v/>
      </c>
      <c r="CA55" t="e">
        <f t="shared" si="58"/>
        <v>#VALUE!</v>
      </c>
      <c r="CB55" s="259" t="str">
        <f t="shared" si="4"/>
        <v/>
      </c>
      <c r="CC55" s="259" t="str">
        <f t="shared" si="52"/>
        <v/>
      </c>
      <c r="CD55">
        <v>53</v>
      </c>
      <c r="CE55" s="261" t="str">
        <f t="shared" si="15"/>
        <v/>
      </c>
      <c r="CG55" s="218" t="str">
        <f t="shared" si="16"/>
        <v/>
      </c>
      <c r="CH55" s="136">
        <v>54</v>
      </c>
      <c r="CI55" s="136" t="str">
        <f>IF(AND('Analysis_2-must not modify'!P885=1,'Analysis_2-must not modify'!O885=1),'Analysis_2-must not modify'!I885,"")</f>
        <v/>
      </c>
      <c r="CK55" s="219" t="str">
        <f t="shared" si="17"/>
        <v/>
      </c>
      <c r="CL55" s="204">
        <v>54</v>
      </c>
      <c r="CM55" s="218" t="str">
        <f t="shared" si="18"/>
        <v/>
      </c>
      <c r="CN55" t="str">
        <f t="shared" si="19"/>
        <v/>
      </c>
      <c r="CO55" s="204">
        <v>54</v>
      </c>
      <c r="CP55" s="204" t="str">
        <f t="shared" si="5"/>
        <v/>
      </c>
      <c r="CQ55">
        <f t="shared" si="53"/>
        <v>8</v>
      </c>
      <c r="CR55" s="259" t="str">
        <f t="shared" si="6"/>
        <v/>
      </c>
      <c r="CS55" s="259">
        <f t="shared" si="20"/>
        <v>0</v>
      </c>
      <c r="CT55" s="259"/>
      <c r="CU55">
        <v>53</v>
      </c>
      <c r="CV55" s="261" t="str">
        <f t="shared" si="21"/>
        <v/>
      </c>
    </row>
    <row r="56" spans="1:100" customFormat="1">
      <c r="A56" s="218">
        <f t="shared" si="7"/>
        <v>170</v>
      </c>
      <c r="B56" s="136">
        <v>55</v>
      </c>
      <c r="C56" s="211" t="str">
        <f>'Analysis_2-must not modify'!F886</f>
        <v>East_Asia_and_Oceania</v>
      </c>
      <c r="D56" s="211" t="str">
        <f>'Analysis_2-must not modify'!D886</f>
        <v>Australia</v>
      </c>
      <c r="E56" s="245" t="s">
        <v>320</v>
      </c>
      <c r="F56" s="219">
        <f t="shared" si="8"/>
        <v>31</v>
      </c>
      <c r="G56" s="204">
        <v>55</v>
      </c>
      <c r="H56" s="218">
        <f t="shared" si="9"/>
        <v>0</v>
      </c>
      <c r="I56">
        <f t="shared" si="10"/>
        <v>0</v>
      </c>
      <c r="J56" s="204">
        <v>55</v>
      </c>
      <c r="K56" s="221" t="str">
        <f t="shared" si="11"/>
        <v/>
      </c>
      <c r="P56" s="202" t="str">
        <f t="shared" si="22"/>
        <v/>
      </c>
      <c r="Q56" s="208" t="str">
        <f t="array" ref="Q56">IF(ISERROR(INDEX($C$1:$D$201,SMALL(IF($C$1:$C$201=$Q$1,ROW($C$1:$C$201)),ROW(54:54)),2)),"",INDEX($C$1:$D$201,SMALL(IF($C$1:$C$201=$Q$1,ROW($C$1:$C$201)),ROW(54:54)),2))</f>
        <v/>
      </c>
      <c r="R56" s="204" t="str">
        <f t="shared" si="23"/>
        <v/>
      </c>
      <c r="S56" s="204">
        <v>54</v>
      </c>
      <c r="T56" s="209">
        <f t="shared" si="24"/>
        <v>0</v>
      </c>
      <c r="U56" s="209">
        <f t="shared" si="25"/>
        <v>0</v>
      </c>
      <c r="V56" s="204">
        <v>54</v>
      </c>
      <c r="W56" s="207" t="str">
        <f t="shared" si="26"/>
        <v/>
      </c>
      <c r="X56" s="202" t="str">
        <f t="shared" si="27"/>
        <v/>
      </c>
      <c r="Y56" s="210" t="str">
        <f t="array" ref="Y56">IF(ISERROR(INDEX($C$1:$D$201,SMALL(IF($C$1:$C$201=$Y$1,ROW($C$1:$C$201)),ROW(54:54)),2)),"",INDEX($C$1:$D$201,SMALL(IF($C$1:$C$201=$Y$1,ROW($C$1:$C$201)),ROW(54:54)),2))</f>
        <v/>
      </c>
      <c r="Z56" s="204" t="str">
        <f t="shared" si="28"/>
        <v/>
      </c>
      <c r="AA56" s="204">
        <v>54</v>
      </c>
      <c r="AB56" s="209">
        <f t="shared" si="29"/>
        <v>0</v>
      </c>
      <c r="AC56" s="209">
        <f t="shared" si="30"/>
        <v>0</v>
      </c>
      <c r="AD56" s="204">
        <v>54</v>
      </c>
      <c r="AE56" s="207" t="str">
        <f t="shared" si="31"/>
        <v/>
      </c>
      <c r="AF56" s="202" t="str">
        <f t="shared" si="32"/>
        <v/>
      </c>
      <c r="AG56" s="210" t="str">
        <f t="array" ref="AG56">IF(ISERROR(INDEX($C$1:$D$201,SMALL(IF($C$1:$C$201=$AG$1,ROW($C$1:$C$201)),ROW(54:54)),2)),"",INDEX($C$1:$D$201,SMALL(IF($C$1:$C$201=$AG$1,ROW($C$1:$C$201)),ROW(54:54)),2))</f>
        <v/>
      </c>
      <c r="AH56" s="204" t="str">
        <f t="shared" si="33"/>
        <v/>
      </c>
      <c r="AI56" s="204">
        <v>54</v>
      </c>
      <c r="AJ56" s="209">
        <f t="shared" si="34"/>
        <v>0</v>
      </c>
      <c r="AK56" s="209">
        <f t="shared" si="35"/>
        <v>0</v>
      </c>
      <c r="AL56" s="204">
        <v>54</v>
      </c>
      <c r="AM56" s="207" t="str">
        <f t="shared" si="36"/>
        <v/>
      </c>
      <c r="AN56" s="202" t="str">
        <f t="shared" si="37"/>
        <v/>
      </c>
      <c r="AO56" s="208" t="str">
        <f t="array" ref="AO56">IF(ISERROR(INDEX($C$1:$D$201,SMALL(IF($C$1:$C$201=$AO$1,ROW($C$1:$C$201)),ROW(54:54)),2)),"",INDEX($C$1:$D$201,SMALL(IF($C$1:$C$201=$AO$1,ROW($C$1:$C$201)),ROW(54:54)),2))</f>
        <v/>
      </c>
      <c r="AP56" s="204" t="str">
        <f t="shared" si="38"/>
        <v/>
      </c>
      <c r="AQ56" s="204">
        <v>54</v>
      </c>
      <c r="AR56" s="209">
        <f t="shared" si="39"/>
        <v>0</v>
      </c>
      <c r="AS56" s="209">
        <f t="shared" si="40"/>
        <v>0</v>
      </c>
      <c r="AT56" s="204">
        <v>54</v>
      </c>
      <c r="AU56" s="207" t="str">
        <f t="shared" si="41"/>
        <v/>
      </c>
      <c r="AV56" s="202">
        <f t="shared" si="42"/>
        <v>1</v>
      </c>
      <c r="AW56" s="159" t="str">
        <f t="array" ref="AW56">IF(ISERROR(INDEX($C$1:$D$201,SMALL(IF($C$1:$C$201=$AW$1,ROW($C$1:$C$201)),ROW(54:54)),2)),"",INDEX($C$1:$D$201,SMALL(IF($C$1:$C$201=$AW$1,ROW($C$1:$C$201)),ROW(54:54)),2))</f>
        <v>USA</v>
      </c>
      <c r="AX56" s="204">
        <f t="shared" si="43"/>
        <v>200</v>
      </c>
      <c r="AY56" s="204">
        <v>54</v>
      </c>
      <c r="AZ56" s="209">
        <f t="shared" si="44"/>
        <v>0</v>
      </c>
      <c r="BA56" s="209">
        <f t="shared" si="45"/>
        <v>0</v>
      </c>
      <c r="BB56" s="204">
        <v>54</v>
      </c>
      <c r="BC56" s="207" t="str">
        <f t="shared" si="46"/>
        <v/>
      </c>
      <c r="BD56" s="202" t="str">
        <f t="shared" si="47"/>
        <v/>
      </c>
      <c r="BE56" s="159" t="str">
        <f t="array" ref="BE56">IF(ISERROR(INDEX($C$1:$D$201,SMALL(IF($C$1:$C$201=$BE$1,ROW($C$1:$C$201)),ROW(54:54)),2)),"",INDEX($C$1:$D$201,SMALL(IF($C$1:$C$201=$BE$1,ROW($C$1:$C$201)),ROW(54:54)),2))</f>
        <v/>
      </c>
      <c r="BF56" s="204" t="str">
        <f t="shared" si="48"/>
        <v/>
      </c>
      <c r="BG56" s="204">
        <v>54</v>
      </c>
      <c r="BH56" s="209">
        <f t="shared" si="49"/>
        <v>0</v>
      </c>
      <c r="BI56" s="209">
        <f t="shared" si="50"/>
        <v>0</v>
      </c>
      <c r="BJ56" s="204">
        <v>54</v>
      </c>
      <c r="BK56" s="207" t="str">
        <f t="shared" si="51"/>
        <v/>
      </c>
      <c r="BL56" s="209"/>
      <c r="BM56" s="209">
        <f>IF(AND('Analysis_2-must not modify'!O886=1,'Analysis_2-must not modify'!P886=1,NOT('Analysis_2-must not modify'!D886=0)),'Analysis_2-must not modify'!G886,"")</f>
        <v>2012</v>
      </c>
      <c r="BN56">
        <v>55</v>
      </c>
      <c r="BO56" t="e">
        <f>INDEX(BM$2:BM$202,MATCH(0,COUNTIF($BO$1:BO55,BM$2:BM$202),0))</f>
        <v>#N/A</v>
      </c>
      <c r="BQ56" s="218">
        <f t="shared" si="54"/>
        <v>105</v>
      </c>
      <c r="BR56" s="136">
        <v>55</v>
      </c>
      <c r="BS56" s="246">
        <f t="shared" si="12"/>
        <v>2012</v>
      </c>
      <c r="BT56" s="245"/>
      <c r="BU56" s="219">
        <f t="shared" si="13"/>
        <v>53</v>
      </c>
      <c r="BV56" s="204">
        <v>55</v>
      </c>
      <c r="BW56" s="218" t="str">
        <f t="shared" si="55"/>
        <v/>
      </c>
      <c r="BX56" t="str">
        <f t="shared" si="56"/>
        <v/>
      </c>
      <c r="BY56" s="204">
        <v>55</v>
      </c>
      <c r="BZ56" s="204" t="str">
        <f t="shared" si="57"/>
        <v/>
      </c>
      <c r="CA56" t="e">
        <f t="shared" si="58"/>
        <v>#VALUE!</v>
      </c>
      <c r="CB56" s="259" t="str">
        <f t="shared" si="4"/>
        <v/>
      </c>
      <c r="CC56" s="259" t="str">
        <f t="shared" si="52"/>
        <v/>
      </c>
      <c r="CD56">
        <v>54</v>
      </c>
      <c r="CE56" s="261" t="str">
        <f t="shared" si="15"/>
        <v/>
      </c>
      <c r="CG56" s="218" t="str">
        <f t="shared" si="16"/>
        <v/>
      </c>
      <c r="CH56" s="136">
        <v>55</v>
      </c>
      <c r="CI56" s="136" t="str">
        <f>IF(AND('Analysis_2-must not modify'!P886=1,'Analysis_2-must not modify'!O886=1),'Analysis_2-must not modify'!I886,"")</f>
        <v/>
      </c>
      <c r="CK56" s="219" t="str">
        <f t="shared" si="17"/>
        <v/>
      </c>
      <c r="CL56" s="204">
        <v>55</v>
      </c>
      <c r="CM56" s="218" t="str">
        <f t="shared" si="18"/>
        <v/>
      </c>
      <c r="CN56" t="str">
        <f t="shared" si="19"/>
        <v/>
      </c>
      <c r="CO56" s="204">
        <v>55</v>
      </c>
      <c r="CP56" s="204" t="str">
        <f t="shared" si="5"/>
        <v/>
      </c>
      <c r="CQ56">
        <f t="shared" si="53"/>
        <v>8</v>
      </c>
      <c r="CR56" s="259" t="str">
        <f t="shared" si="6"/>
        <v/>
      </c>
      <c r="CS56" s="259">
        <f t="shared" si="20"/>
        <v>0</v>
      </c>
      <c r="CT56" s="259"/>
      <c r="CU56">
        <v>54</v>
      </c>
      <c r="CV56" s="261" t="str">
        <f t="shared" si="21"/>
        <v/>
      </c>
    </row>
    <row r="57" spans="1:100" customFormat="1">
      <c r="A57" s="218">
        <f t="shared" si="7"/>
        <v>170</v>
      </c>
      <c r="B57" s="136">
        <v>56</v>
      </c>
      <c r="C57" s="211" t="str">
        <f>'Analysis_2-must not modify'!F887</f>
        <v>East_Asia_and_Oceania</v>
      </c>
      <c r="D57" s="211" t="str">
        <f>'Analysis_2-must not modify'!D887</f>
        <v>Australia</v>
      </c>
      <c r="E57" s="245" t="s">
        <v>150</v>
      </c>
      <c r="F57" s="219">
        <f t="shared" si="8"/>
        <v>31</v>
      </c>
      <c r="G57" s="204">
        <v>56</v>
      </c>
      <c r="H57" s="218">
        <f t="shared" si="9"/>
        <v>0</v>
      </c>
      <c r="I57">
        <f t="shared" si="10"/>
        <v>0</v>
      </c>
      <c r="J57" s="204">
        <v>56</v>
      </c>
      <c r="K57" s="221" t="str">
        <f t="shared" si="11"/>
        <v/>
      </c>
      <c r="P57" s="202" t="str">
        <f t="shared" si="22"/>
        <v/>
      </c>
      <c r="Q57" s="208" t="str">
        <f t="array" ref="Q57">IF(ISERROR(INDEX($C$1:$D$201,SMALL(IF($C$1:$C$201=$Q$1,ROW($C$1:$C$201)),ROW(55:55)),2)),"",INDEX($C$1:$D$201,SMALL(IF($C$1:$C$201=$Q$1,ROW($C$1:$C$201)),ROW(55:55)),2))</f>
        <v/>
      </c>
      <c r="R57" s="204" t="str">
        <f t="shared" si="23"/>
        <v/>
      </c>
      <c r="S57" s="204">
        <v>55</v>
      </c>
      <c r="T57" s="209">
        <f t="shared" si="24"/>
        <v>0</v>
      </c>
      <c r="U57" s="209">
        <f t="shared" si="25"/>
        <v>0</v>
      </c>
      <c r="V57" s="204">
        <v>55</v>
      </c>
      <c r="W57" s="207" t="str">
        <f t="shared" si="26"/>
        <v/>
      </c>
      <c r="X57" s="202" t="str">
        <f t="shared" si="27"/>
        <v/>
      </c>
      <c r="Y57" s="210" t="str">
        <f t="array" ref="Y57">IF(ISERROR(INDEX($C$1:$D$201,SMALL(IF($C$1:$C$201=$Y$1,ROW($C$1:$C$201)),ROW(55:55)),2)),"",INDEX($C$1:$D$201,SMALL(IF($C$1:$C$201=$Y$1,ROW($C$1:$C$201)),ROW(55:55)),2))</f>
        <v/>
      </c>
      <c r="Z57" s="204" t="str">
        <f t="shared" si="28"/>
        <v/>
      </c>
      <c r="AA57" s="204">
        <v>55</v>
      </c>
      <c r="AB57" s="209">
        <f t="shared" si="29"/>
        <v>0</v>
      </c>
      <c r="AC57" s="209">
        <f t="shared" si="30"/>
        <v>0</v>
      </c>
      <c r="AD57" s="204">
        <v>55</v>
      </c>
      <c r="AE57" s="207" t="str">
        <f t="shared" si="31"/>
        <v/>
      </c>
      <c r="AF57" s="202" t="str">
        <f t="shared" si="32"/>
        <v/>
      </c>
      <c r="AG57" s="210" t="str">
        <f t="array" ref="AG57">IF(ISERROR(INDEX($C$1:$D$201,SMALL(IF($C$1:$C$201=$AG$1,ROW($C$1:$C$201)),ROW(55:55)),2)),"",INDEX($C$1:$D$201,SMALL(IF($C$1:$C$201=$AG$1,ROW($C$1:$C$201)),ROW(55:55)),2))</f>
        <v/>
      </c>
      <c r="AH57" s="204" t="str">
        <f t="shared" si="33"/>
        <v/>
      </c>
      <c r="AI57" s="204">
        <v>55</v>
      </c>
      <c r="AJ57" s="209">
        <f t="shared" si="34"/>
        <v>0</v>
      </c>
      <c r="AK57" s="209">
        <f t="shared" si="35"/>
        <v>0</v>
      </c>
      <c r="AL57" s="204">
        <v>55</v>
      </c>
      <c r="AM57" s="207" t="str">
        <f t="shared" si="36"/>
        <v/>
      </c>
      <c r="AN57" s="202" t="str">
        <f t="shared" si="37"/>
        <v/>
      </c>
      <c r="AO57" s="208" t="str">
        <f t="array" ref="AO57">IF(ISERROR(INDEX($C$1:$D$201,SMALL(IF($C$1:$C$201=$AO$1,ROW($C$1:$C$201)),ROW(55:55)),2)),"",INDEX($C$1:$D$201,SMALL(IF($C$1:$C$201=$AO$1,ROW($C$1:$C$201)),ROW(55:55)),2))</f>
        <v/>
      </c>
      <c r="AP57" s="204" t="str">
        <f t="shared" si="38"/>
        <v/>
      </c>
      <c r="AQ57" s="204">
        <v>55</v>
      </c>
      <c r="AR57" s="209">
        <f t="shared" si="39"/>
        <v>0</v>
      </c>
      <c r="AS57" s="209">
        <f t="shared" si="40"/>
        <v>0</v>
      </c>
      <c r="AT57" s="204">
        <v>55</v>
      </c>
      <c r="AU57" s="207" t="str">
        <f t="shared" si="41"/>
        <v/>
      </c>
      <c r="AV57" s="202">
        <f t="shared" si="42"/>
        <v>41</v>
      </c>
      <c r="AW57" s="159" t="str">
        <f t="array" ref="AW57">IF(ISERROR(INDEX($C$1:$D$201,SMALL(IF($C$1:$C$201=$AW$1,ROW($C$1:$C$201)),ROW(55:55)),2)),"",INDEX($C$1:$D$201,SMALL(IF($C$1:$C$201=$AW$1,ROW($C$1:$C$201)),ROW(55:55)),2))</f>
        <v>Canada</v>
      </c>
      <c r="AX57" s="204">
        <f t="shared" si="43"/>
        <v>160</v>
      </c>
      <c r="AY57" s="204">
        <v>55</v>
      </c>
      <c r="AZ57" s="209">
        <f t="shared" si="44"/>
        <v>0</v>
      </c>
      <c r="BA57" s="209">
        <f t="shared" si="45"/>
        <v>0</v>
      </c>
      <c r="BB57" s="204">
        <v>55</v>
      </c>
      <c r="BC57" s="207" t="str">
        <f t="shared" si="46"/>
        <v/>
      </c>
      <c r="BD57" s="202" t="str">
        <f t="shared" si="47"/>
        <v/>
      </c>
      <c r="BE57" s="159" t="str">
        <f t="array" ref="BE57">IF(ISERROR(INDEX($C$1:$D$201,SMALL(IF($C$1:$C$201=$BE$1,ROW($C$1:$C$201)),ROW(55:55)),2)),"",INDEX($C$1:$D$201,SMALL(IF($C$1:$C$201=$BE$1,ROW($C$1:$C$201)),ROW(55:55)),2))</f>
        <v/>
      </c>
      <c r="BF57" s="204" t="str">
        <f t="shared" si="48"/>
        <v/>
      </c>
      <c r="BG57" s="204">
        <v>55</v>
      </c>
      <c r="BH57" s="209">
        <f t="shared" si="49"/>
        <v>0</v>
      </c>
      <c r="BI57" s="209">
        <f t="shared" si="50"/>
        <v>0</v>
      </c>
      <c r="BJ57" s="204">
        <v>55</v>
      </c>
      <c r="BK57" s="207" t="str">
        <f t="shared" si="51"/>
        <v/>
      </c>
      <c r="BL57" s="209"/>
      <c r="BM57" s="209">
        <f>IF(AND('Analysis_2-must not modify'!O887=1,'Analysis_2-must not modify'!P887=1,NOT('Analysis_2-must not modify'!D887=0)),'Analysis_2-must not modify'!G887,"")</f>
        <v>2013</v>
      </c>
      <c r="BN57">
        <v>56</v>
      </c>
      <c r="BO57" t="e">
        <f>INDEX(BM$2:BM$202,MATCH(0,COUNTIF($BO$1:BO56,BM$2:BM$202),0))</f>
        <v>#N/A</v>
      </c>
      <c r="BQ57" s="218">
        <f t="shared" si="54"/>
        <v>80</v>
      </c>
      <c r="BR57" s="136">
        <v>56</v>
      </c>
      <c r="BS57" s="246">
        <f t="shared" si="12"/>
        <v>2013</v>
      </c>
      <c r="BT57" s="245"/>
      <c r="BU57" s="219">
        <f t="shared" si="13"/>
        <v>78</v>
      </c>
      <c r="BV57" s="204">
        <v>56</v>
      </c>
      <c r="BW57" s="218" t="str">
        <f t="shared" si="55"/>
        <v/>
      </c>
      <c r="BX57" t="str">
        <f t="shared" si="56"/>
        <v/>
      </c>
      <c r="BY57" s="204">
        <v>56</v>
      </c>
      <c r="BZ57" s="204" t="str">
        <f t="shared" si="57"/>
        <v/>
      </c>
      <c r="CA57" t="e">
        <f t="shared" si="58"/>
        <v>#VALUE!</v>
      </c>
      <c r="CB57" s="259" t="str">
        <f t="shared" si="4"/>
        <v/>
      </c>
      <c r="CC57" s="259" t="str">
        <f t="shared" si="52"/>
        <v/>
      </c>
      <c r="CD57">
        <v>55</v>
      </c>
      <c r="CE57" s="261" t="str">
        <f t="shared" si="15"/>
        <v/>
      </c>
      <c r="CG57" s="218" t="str">
        <f t="shared" si="16"/>
        <v/>
      </c>
      <c r="CH57" s="136">
        <v>56</v>
      </c>
      <c r="CI57" s="136" t="str">
        <f>IF(AND('Analysis_2-must not modify'!P887=1,'Analysis_2-must not modify'!O887=1),'Analysis_2-must not modify'!I887,"")</f>
        <v/>
      </c>
      <c r="CK57" s="219" t="str">
        <f t="shared" si="17"/>
        <v/>
      </c>
      <c r="CL57" s="204">
        <v>56</v>
      </c>
      <c r="CM57" s="218" t="str">
        <f t="shared" si="18"/>
        <v/>
      </c>
      <c r="CN57" t="str">
        <f t="shared" si="19"/>
        <v/>
      </c>
      <c r="CO57" s="204">
        <v>56</v>
      </c>
      <c r="CP57" s="204" t="str">
        <f t="shared" si="5"/>
        <v/>
      </c>
      <c r="CQ57">
        <f t="shared" si="53"/>
        <v>8</v>
      </c>
      <c r="CR57" s="259" t="str">
        <f t="shared" si="6"/>
        <v/>
      </c>
      <c r="CS57" s="259">
        <f t="shared" si="20"/>
        <v>0</v>
      </c>
      <c r="CT57" s="259"/>
      <c r="CU57">
        <v>55</v>
      </c>
      <c r="CV57" s="261" t="str">
        <f t="shared" si="21"/>
        <v/>
      </c>
    </row>
    <row r="58" spans="1:100" customFormat="1">
      <c r="A58" s="218">
        <f t="shared" si="7"/>
        <v>170</v>
      </c>
      <c r="B58" s="136">
        <v>57</v>
      </c>
      <c r="C58" s="211" t="str">
        <f>'Analysis_2-must not modify'!F888</f>
        <v>East_Asia_and_Oceania</v>
      </c>
      <c r="D58" s="211" t="str">
        <f>'Analysis_2-must not modify'!D888</f>
        <v>Australia</v>
      </c>
      <c r="E58" s="245" t="s">
        <v>149</v>
      </c>
      <c r="F58" s="219">
        <f t="shared" si="8"/>
        <v>31</v>
      </c>
      <c r="G58" s="204">
        <v>57</v>
      </c>
      <c r="H58" s="218">
        <f t="shared" si="9"/>
        <v>0</v>
      </c>
      <c r="I58">
        <f t="shared" si="10"/>
        <v>0</v>
      </c>
      <c r="J58" s="204">
        <v>57</v>
      </c>
      <c r="K58" s="221" t="str">
        <f t="shared" si="11"/>
        <v/>
      </c>
      <c r="P58" s="202" t="str">
        <f t="shared" si="22"/>
        <v/>
      </c>
      <c r="Q58" s="208" t="str">
        <f t="array" ref="Q58">IF(ISERROR(INDEX($C$1:$D$201,SMALL(IF($C$1:$C$201=$Q$1,ROW($C$1:$C$201)),ROW(56:56)),2)),"",INDEX($C$1:$D$201,SMALL(IF($C$1:$C$201=$Q$1,ROW($C$1:$C$201)),ROW(56:56)),2))</f>
        <v/>
      </c>
      <c r="R58" s="204" t="str">
        <f t="shared" si="23"/>
        <v/>
      </c>
      <c r="S58" s="204">
        <v>56</v>
      </c>
      <c r="T58" s="209">
        <f t="shared" si="24"/>
        <v>0</v>
      </c>
      <c r="U58" s="209">
        <f t="shared" si="25"/>
        <v>0</v>
      </c>
      <c r="V58" s="204">
        <v>56</v>
      </c>
      <c r="W58" s="207" t="str">
        <f t="shared" si="26"/>
        <v/>
      </c>
      <c r="X58" s="202" t="str">
        <f t="shared" si="27"/>
        <v/>
      </c>
      <c r="Y58" s="210" t="str">
        <f t="array" ref="Y58">IF(ISERROR(INDEX($C$1:$D$201,SMALL(IF($C$1:$C$201=$Y$1,ROW($C$1:$C$201)),ROW(56:56)),2)),"",INDEX($C$1:$D$201,SMALL(IF($C$1:$C$201=$Y$1,ROW($C$1:$C$201)),ROW(56:56)),2))</f>
        <v/>
      </c>
      <c r="Z58" s="204" t="str">
        <f t="shared" si="28"/>
        <v/>
      </c>
      <c r="AA58" s="204">
        <v>56</v>
      </c>
      <c r="AB58" s="209">
        <f t="shared" si="29"/>
        <v>0</v>
      </c>
      <c r="AC58" s="209">
        <f t="shared" si="30"/>
        <v>0</v>
      </c>
      <c r="AD58" s="204">
        <v>56</v>
      </c>
      <c r="AE58" s="207" t="str">
        <f t="shared" si="31"/>
        <v/>
      </c>
      <c r="AF58" s="202" t="str">
        <f t="shared" si="32"/>
        <v/>
      </c>
      <c r="AG58" s="210" t="str">
        <f t="array" ref="AG58">IF(ISERROR(INDEX($C$1:$D$201,SMALL(IF($C$1:$C$201=$AG$1,ROW($C$1:$C$201)),ROW(56:56)),2)),"",INDEX($C$1:$D$201,SMALL(IF($C$1:$C$201=$AG$1,ROW($C$1:$C$201)),ROW(56:56)),2))</f>
        <v/>
      </c>
      <c r="AH58" s="204" t="str">
        <f t="shared" si="33"/>
        <v/>
      </c>
      <c r="AI58" s="204">
        <v>56</v>
      </c>
      <c r="AJ58" s="209">
        <f t="shared" si="34"/>
        <v>0</v>
      </c>
      <c r="AK58" s="209">
        <f t="shared" si="35"/>
        <v>0</v>
      </c>
      <c r="AL58" s="204">
        <v>56</v>
      </c>
      <c r="AM58" s="207" t="str">
        <f t="shared" si="36"/>
        <v/>
      </c>
      <c r="AN58" s="202" t="str">
        <f t="shared" si="37"/>
        <v/>
      </c>
      <c r="AO58" s="208" t="str">
        <f t="array" ref="AO58">IF(ISERROR(INDEX($C$1:$D$201,SMALL(IF($C$1:$C$201=$AO$1,ROW($C$1:$C$201)),ROW(56:56)),2)),"",INDEX($C$1:$D$201,SMALL(IF($C$1:$C$201=$AO$1,ROW($C$1:$C$201)),ROW(56:56)),2))</f>
        <v/>
      </c>
      <c r="AP58" s="204" t="str">
        <f t="shared" si="38"/>
        <v/>
      </c>
      <c r="AQ58" s="204">
        <v>56</v>
      </c>
      <c r="AR58" s="209">
        <f t="shared" si="39"/>
        <v>0</v>
      </c>
      <c r="AS58" s="209">
        <f t="shared" si="40"/>
        <v>0</v>
      </c>
      <c r="AT58" s="204">
        <v>56</v>
      </c>
      <c r="AU58" s="207" t="str">
        <f t="shared" si="41"/>
        <v/>
      </c>
      <c r="AV58" s="202">
        <f t="shared" si="42"/>
        <v>41</v>
      </c>
      <c r="AW58" s="159" t="str">
        <f t="array" ref="AW58">IF(ISERROR(INDEX($C$1:$D$201,SMALL(IF($C$1:$C$201=$AW$1,ROW($C$1:$C$201)),ROW(56:56)),2)),"",INDEX($C$1:$D$201,SMALL(IF($C$1:$C$201=$AW$1,ROW($C$1:$C$201)),ROW(56:56)),2))</f>
        <v>Canada</v>
      </c>
      <c r="AX58" s="204">
        <f t="shared" si="43"/>
        <v>160</v>
      </c>
      <c r="AY58" s="204">
        <v>56</v>
      </c>
      <c r="AZ58" s="209">
        <f t="shared" si="44"/>
        <v>0</v>
      </c>
      <c r="BA58" s="209">
        <f t="shared" si="45"/>
        <v>0</v>
      </c>
      <c r="BB58" s="204">
        <v>56</v>
      </c>
      <c r="BC58" s="207" t="str">
        <f t="shared" si="46"/>
        <v/>
      </c>
      <c r="BD58" s="202" t="str">
        <f t="shared" si="47"/>
        <v/>
      </c>
      <c r="BE58" s="159" t="str">
        <f t="array" ref="BE58">IF(ISERROR(INDEX($C$1:$D$201,SMALL(IF($C$1:$C$201=$BE$1,ROW($C$1:$C$201)),ROW(56:56)),2)),"",INDEX($C$1:$D$201,SMALL(IF($C$1:$C$201=$BE$1,ROW($C$1:$C$201)),ROW(56:56)),2))</f>
        <v/>
      </c>
      <c r="BF58" s="204" t="str">
        <f t="shared" si="48"/>
        <v/>
      </c>
      <c r="BG58" s="204">
        <v>56</v>
      </c>
      <c r="BH58" s="209">
        <f t="shared" si="49"/>
        <v>0</v>
      </c>
      <c r="BI58" s="209">
        <f t="shared" si="50"/>
        <v>0</v>
      </c>
      <c r="BJ58" s="204">
        <v>56</v>
      </c>
      <c r="BK58" s="207" t="str">
        <f t="shared" si="51"/>
        <v/>
      </c>
      <c r="BL58" s="209"/>
      <c r="BM58" s="209">
        <f>IF(AND('Analysis_2-must not modify'!O888=1,'Analysis_2-must not modify'!P888=1,NOT('Analysis_2-must not modify'!D888=0)),'Analysis_2-must not modify'!G888,"")</f>
        <v>2014</v>
      </c>
      <c r="BN58">
        <v>57</v>
      </c>
      <c r="BO58" t="e">
        <f>INDEX(BM$2:BM$202,MATCH(0,COUNTIF($BO$1:BO57,BM$2:BM$202),0))</f>
        <v>#N/A</v>
      </c>
      <c r="BQ58" s="218">
        <f t="shared" si="54"/>
        <v>52</v>
      </c>
      <c r="BR58" s="136">
        <v>57</v>
      </c>
      <c r="BS58" s="246">
        <f t="shared" si="12"/>
        <v>2014</v>
      </c>
      <c r="BT58" s="245"/>
      <c r="BU58" s="219">
        <f t="shared" si="13"/>
        <v>106</v>
      </c>
      <c r="BV58" s="204">
        <v>57</v>
      </c>
      <c r="BW58" s="218" t="str">
        <f t="shared" si="55"/>
        <v/>
      </c>
      <c r="BX58" t="str">
        <f t="shared" si="56"/>
        <v/>
      </c>
      <c r="BY58" s="204">
        <v>57</v>
      </c>
      <c r="BZ58" s="204" t="str">
        <f t="shared" si="57"/>
        <v/>
      </c>
      <c r="CA58" t="e">
        <f t="shared" si="58"/>
        <v>#VALUE!</v>
      </c>
      <c r="CB58" s="259" t="str">
        <f t="shared" si="4"/>
        <v/>
      </c>
      <c r="CC58" s="259" t="str">
        <f t="shared" si="52"/>
        <v/>
      </c>
      <c r="CD58">
        <v>56</v>
      </c>
      <c r="CE58" s="261" t="str">
        <f t="shared" si="15"/>
        <v/>
      </c>
      <c r="CG58" s="218" t="str">
        <f t="shared" si="16"/>
        <v/>
      </c>
      <c r="CH58" s="136">
        <v>57</v>
      </c>
      <c r="CI58" s="136" t="str">
        <f>IF(AND('Analysis_2-must not modify'!P888=1,'Analysis_2-must not modify'!O888=1),'Analysis_2-must not modify'!I888,"")</f>
        <v/>
      </c>
      <c r="CK58" s="219" t="str">
        <f t="shared" si="17"/>
        <v/>
      </c>
      <c r="CL58" s="204">
        <v>57</v>
      </c>
      <c r="CM58" s="218" t="str">
        <f t="shared" si="18"/>
        <v/>
      </c>
      <c r="CN58" t="str">
        <f t="shared" si="19"/>
        <v/>
      </c>
      <c r="CO58" s="204">
        <v>57</v>
      </c>
      <c r="CP58" s="204" t="str">
        <f t="shared" si="5"/>
        <v/>
      </c>
      <c r="CQ58">
        <f t="shared" si="53"/>
        <v>8</v>
      </c>
      <c r="CR58" s="259" t="str">
        <f t="shared" si="6"/>
        <v/>
      </c>
      <c r="CS58" s="259">
        <f t="shared" si="20"/>
        <v>0</v>
      </c>
      <c r="CT58" s="259"/>
      <c r="CU58">
        <v>56</v>
      </c>
      <c r="CV58" s="261" t="str">
        <f t="shared" si="21"/>
        <v/>
      </c>
    </row>
    <row r="59" spans="1:100" customFormat="1">
      <c r="A59" s="218">
        <f t="shared" si="7"/>
        <v>170</v>
      </c>
      <c r="B59" s="136">
        <v>58</v>
      </c>
      <c r="C59" s="211" t="str">
        <f>'Analysis_2-must not modify'!F889</f>
        <v>East_Asia_and_Oceania</v>
      </c>
      <c r="D59" s="211" t="str">
        <f>'Analysis_2-must not modify'!D889</f>
        <v>Australia</v>
      </c>
      <c r="E59" s="245" t="s">
        <v>149</v>
      </c>
      <c r="F59" s="219">
        <f t="shared" si="8"/>
        <v>31</v>
      </c>
      <c r="G59" s="204">
        <v>58</v>
      </c>
      <c r="H59" s="218">
        <f t="shared" si="9"/>
        <v>0</v>
      </c>
      <c r="I59">
        <f t="shared" si="10"/>
        <v>0</v>
      </c>
      <c r="J59" s="204">
        <v>58</v>
      </c>
      <c r="K59" s="221" t="str">
        <f t="shared" si="11"/>
        <v/>
      </c>
      <c r="P59" s="202" t="str">
        <f t="shared" si="22"/>
        <v/>
      </c>
      <c r="Q59" s="208" t="str">
        <f t="array" ref="Q59">IF(ISERROR(INDEX($C$1:$D$201,SMALL(IF($C$1:$C$201=$Q$1,ROW($C$1:$C$201)),ROW(57:57)),2)),"",INDEX($C$1:$D$201,SMALL(IF($C$1:$C$201=$Q$1,ROW($C$1:$C$201)),ROW(57:57)),2))</f>
        <v/>
      </c>
      <c r="R59" s="204" t="str">
        <f t="shared" si="23"/>
        <v/>
      </c>
      <c r="S59" s="204">
        <v>57</v>
      </c>
      <c r="T59" s="209">
        <f t="shared" si="24"/>
        <v>0</v>
      </c>
      <c r="U59" s="209">
        <f t="shared" si="25"/>
        <v>0</v>
      </c>
      <c r="V59" s="204">
        <v>57</v>
      </c>
      <c r="W59" s="207" t="str">
        <f t="shared" si="26"/>
        <v/>
      </c>
      <c r="X59" s="202" t="str">
        <f t="shared" si="27"/>
        <v/>
      </c>
      <c r="Y59" s="210" t="str">
        <f t="array" ref="Y59">IF(ISERROR(INDEX($C$1:$D$201,SMALL(IF($C$1:$C$201=$Y$1,ROW($C$1:$C$201)),ROW(57:57)),2)),"",INDEX($C$1:$D$201,SMALL(IF($C$1:$C$201=$Y$1,ROW($C$1:$C$201)),ROW(57:57)),2))</f>
        <v/>
      </c>
      <c r="Z59" s="204" t="str">
        <f t="shared" si="28"/>
        <v/>
      </c>
      <c r="AA59" s="204">
        <v>57</v>
      </c>
      <c r="AB59" s="209">
        <f t="shared" si="29"/>
        <v>0</v>
      </c>
      <c r="AC59" s="209">
        <f t="shared" si="30"/>
        <v>0</v>
      </c>
      <c r="AD59" s="204">
        <v>57</v>
      </c>
      <c r="AE59" s="207" t="str">
        <f t="shared" si="31"/>
        <v/>
      </c>
      <c r="AF59" s="202" t="str">
        <f t="shared" si="32"/>
        <v/>
      </c>
      <c r="AG59" s="210" t="str">
        <f t="array" ref="AG59">IF(ISERROR(INDEX($C$1:$D$201,SMALL(IF($C$1:$C$201=$AG$1,ROW($C$1:$C$201)),ROW(57:57)),2)),"",INDEX($C$1:$D$201,SMALL(IF($C$1:$C$201=$AG$1,ROW($C$1:$C$201)),ROW(57:57)),2))</f>
        <v/>
      </c>
      <c r="AH59" s="204" t="str">
        <f t="shared" si="33"/>
        <v/>
      </c>
      <c r="AI59" s="204">
        <v>57</v>
      </c>
      <c r="AJ59" s="209">
        <f t="shared" si="34"/>
        <v>0</v>
      </c>
      <c r="AK59" s="209">
        <f t="shared" si="35"/>
        <v>0</v>
      </c>
      <c r="AL59" s="204">
        <v>57</v>
      </c>
      <c r="AM59" s="207" t="str">
        <f t="shared" si="36"/>
        <v/>
      </c>
      <c r="AN59" s="202" t="str">
        <f t="shared" si="37"/>
        <v/>
      </c>
      <c r="AO59" s="208" t="str">
        <f t="array" ref="AO59">IF(ISERROR(INDEX($C$1:$D$201,SMALL(IF($C$1:$C$201=$AO$1,ROW($C$1:$C$201)),ROW(57:57)),2)),"",INDEX($C$1:$D$201,SMALL(IF($C$1:$C$201=$AO$1,ROW($C$1:$C$201)),ROW(57:57)),2))</f>
        <v/>
      </c>
      <c r="AP59" s="204" t="str">
        <f t="shared" si="38"/>
        <v/>
      </c>
      <c r="AQ59" s="204">
        <v>57</v>
      </c>
      <c r="AR59" s="209">
        <f t="shared" si="39"/>
        <v>0</v>
      </c>
      <c r="AS59" s="209">
        <f t="shared" si="40"/>
        <v>0</v>
      </c>
      <c r="AT59" s="204">
        <v>57</v>
      </c>
      <c r="AU59" s="207" t="str">
        <f t="shared" si="41"/>
        <v/>
      </c>
      <c r="AV59" s="202">
        <f t="shared" si="42"/>
        <v>1</v>
      </c>
      <c r="AW59" s="159" t="str">
        <f t="array" ref="AW59">IF(ISERROR(INDEX($C$1:$D$201,SMALL(IF($C$1:$C$201=$AW$1,ROW($C$1:$C$201)),ROW(57:57)),2)),"",INDEX($C$1:$D$201,SMALL(IF($C$1:$C$201=$AW$1,ROW($C$1:$C$201)),ROW(57:57)),2))</f>
        <v>USA</v>
      </c>
      <c r="AX59" s="204">
        <f t="shared" si="43"/>
        <v>200</v>
      </c>
      <c r="AY59" s="204">
        <v>57</v>
      </c>
      <c r="AZ59" s="209">
        <f t="shared" si="44"/>
        <v>0</v>
      </c>
      <c r="BA59" s="209">
        <f t="shared" si="45"/>
        <v>0</v>
      </c>
      <c r="BB59" s="204">
        <v>57</v>
      </c>
      <c r="BC59" s="207" t="str">
        <f t="shared" si="46"/>
        <v/>
      </c>
      <c r="BD59" s="202" t="str">
        <f t="shared" si="47"/>
        <v/>
      </c>
      <c r="BE59" s="159" t="str">
        <f t="array" ref="BE59">IF(ISERROR(INDEX($C$1:$D$201,SMALL(IF($C$1:$C$201=$BE$1,ROW($C$1:$C$201)),ROW(57:57)),2)),"",INDEX($C$1:$D$201,SMALL(IF($C$1:$C$201=$BE$1,ROW($C$1:$C$201)),ROW(57:57)),2))</f>
        <v/>
      </c>
      <c r="BF59" s="204" t="str">
        <f t="shared" si="48"/>
        <v/>
      </c>
      <c r="BG59" s="204">
        <v>57</v>
      </c>
      <c r="BH59" s="209">
        <f t="shared" si="49"/>
        <v>0</v>
      </c>
      <c r="BI59" s="209">
        <f t="shared" si="50"/>
        <v>0</v>
      </c>
      <c r="BJ59" s="204">
        <v>57</v>
      </c>
      <c r="BK59" s="207" t="str">
        <f t="shared" si="51"/>
        <v/>
      </c>
      <c r="BL59" s="209"/>
      <c r="BM59" s="209">
        <f>IF(AND('Analysis_2-must not modify'!O889=1,'Analysis_2-must not modify'!P889=1,NOT('Analysis_2-must not modify'!D889=0)),'Analysis_2-must not modify'!G889,"")</f>
        <v>2015</v>
      </c>
      <c r="BN59">
        <v>58</v>
      </c>
      <c r="BO59" t="e">
        <f>INDEX(BM$2:BM$202,MATCH(0,COUNTIF($BO$1:BO58,BM$2:BM$202),0))</f>
        <v>#N/A</v>
      </c>
      <c r="BQ59" s="218">
        <f t="shared" si="54"/>
        <v>20</v>
      </c>
      <c r="BR59" s="136">
        <v>58</v>
      </c>
      <c r="BS59" s="246">
        <f t="shared" si="12"/>
        <v>2015</v>
      </c>
      <c r="BT59" s="245"/>
      <c r="BU59" s="219">
        <f t="shared" si="13"/>
        <v>138</v>
      </c>
      <c r="BV59" s="204">
        <v>58</v>
      </c>
      <c r="BW59" s="218" t="str">
        <f t="shared" si="55"/>
        <v/>
      </c>
      <c r="BX59" t="str">
        <f t="shared" si="56"/>
        <v/>
      </c>
      <c r="BY59" s="204">
        <v>58</v>
      </c>
      <c r="BZ59" s="204" t="str">
        <f t="shared" si="57"/>
        <v/>
      </c>
      <c r="CA59" t="e">
        <f t="shared" si="58"/>
        <v>#VALUE!</v>
      </c>
      <c r="CB59" s="259" t="str">
        <f t="shared" si="4"/>
        <v/>
      </c>
      <c r="CC59" s="259" t="str">
        <f t="shared" si="52"/>
        <v/>
      </c>
      <c r="CD59">
        <v>57</v>
      </c>
      <c r="CE59" s="261" t="str">
        <f t="shared" si="15"/>
        <v/>
      </c>
      <c r="CG59" s="218" t="str">
        <f t="shared" si="16"/>
        <v/>
      </c>
      <c r="CH59" s="136">
        <v>58</v>
      </c>
      <c r="CI59" s="136" t="str">
        <f>IF(AND('Analysis_2-must not modify'!P889=1,'Analysis_2-must not modify'!O889=1),'Analysis_2-must not modify'!I889,"")</f>
        <v/>
      </c>
      <c r="CK59" s="219" t="str">
        <f t="shared" si="17"/>
        <v/>
      </c>
      <c r="CL59" s="204">
        <v>58</v>
      </c>
      <c r="CM59" s="218" t="str">
        <f t="shared" si="18"/>
        <v/>
      </c>
      <c r="CN59" t="str">
        <f t="shared" si="19"/>
        <v/>
      </c>
      <c r="CO59" s="204">
        <v>58</v>
      </c>
      <c r="CP59" s="204" t="str">
        <f t="shared" si="5"/>
        <v/>
      </c>
      <c r="CQ59">
        <f t="shared" si="53"/>
        <v>8</v>
      </c>
      <c r="CR59" s="259" t="str">
        <f t="shared" si="6"/>
        <v/>
      </c>
      <c r="CS59" s="259">
        <f t="shared" si="20"/>
        <v>0</v>
      </c>
      <c r="CT59" s="259"/>
      <c r="CU59">
        <v>57</v>
      </c>
      <c r="CV59" s="261" t="str">
        <f t="shared" si="21"/>
        <v/>
      </c>
    </row>
    <row r="60" spans="1:100" customFormat="1">
      <c r="A60" s="218">
        <f t="shared" si="7"/>
        <v>170</v>
      </c>
      <c r="B60" s="136">
        <v>59</v>
      </c>
      <c r="C60" s="211" t="str">
        <f>'Analysis_2-must not modify'!F890</f>
        <v>East_Asia_and_Oceania</v>
      </c>
      <c r="D60" s="211" t="str">
        <f>'Analysis_2-must not modify'!D890</f>
        <v>Australia</v>
      </c>
      <c r="E60" s="245" t="s">
        <v>149</v>
      </c>
      <c r="F60" s="219">
        <f t="shared" si="8"/>
        <v>31</v>
      </c>
      <c r="G60" s="204">
        <v>59</v>
      </c>
      <c r="H60" s="218">
        <f t="shared" si="9"/>
        <v>0</v>
      </c>
      <c r="I60">
        <f t="shared" si="10"/>
        <v>0</v>
      </c>
      <c r="J60" s="204">
        <v>59</v>
      </c>
      <c r="K60" s="221" t="str">
        <f t="shared" si="11"/>
        <v/>
      </c>
      <c r="P60" s="202" t="str">
        <f t="shared" si="22"/>
        <v/>
      </c>
      <c r="Q60" s="208" t="str">
        <f t="array" ref="Q60">IF(ISERROR(INDEX($C$1:$D$201,SMALL(IF($C$1:$C$201=$Q$1,ROW($C$1:$C$201)),ROW(58:58)),2)),"",INDEX($C$1:$D$201,SMALL(IF($C$1:$C$201=$Q$1,ROW($C$1:$C$201)),ROW(58:58)),2))</f>
        <v/>
      </c>
      <c r="R60" s="204" t="str">
        <f t="shared" si="23"/>
        <v/>
      </c>
      <c r="S60" s="204">
        <v>58</v>
      </c>
      <c r="T60" s="209">
        <f t="shared" si="24"/>
        <v>0</v>
      </c>
      <c r="U60" s="209">
        <f t="shared" si="25"/>
        <v>0</v>
      </c>
      <c r="V60" s="204">
        <v>58</v>
      </c>
      <c r="W60" s="207" t="str">
        <f t="shared" si="26"/>
        <v/>
      </c>
      <c r="X60" s="202" t="str">
        <f t="shared" si="27"/>
        <v/>
      </c>
      <c r="Y60" s="210" t="str">
        <f t="array" ref="Y60">IF(ISERROR(INDEX($C$1:$D$201,SMALL(IF($C$1:$C$201=$Y$1,ROW($C$1:$C$201)),ROW(58:58)),2)),"",INDEX($C$1:$D$201,SMALL(IF($C$1:$C$201=$Y$1,ROW($C$1:$C$201)),ROW(58:58)),2))</f>
        <v/>
      </c>
      <c r="Z60" s="204" t="str">
        <f t="shared" si="28"/>
        <v/>
      </c>
      <c r="AA60" s="204">
        <v>58</v>
      </c>
      <c r="AB60" s="209">
        <f t="shared" si="29"/>
        <v>0</v>
      </c>
      <c r="AC60" s="209">
        <f t="shared" si="30"/>
        <v>0</v>
      </c>
      <c r="AD60" s="204">
        <v>58</v>
      </c>
      <c r="AE60" s="207" t="str">
        <f t="shared" si="31"/>
        <v/>
      </c>
      <c r="AF60" s="202" t="str">
        <f t="shared" si="32"/>
        <v/>
      </c>
      <c r="AG60" s="210" t="str">
        <f t="array" ref="AG60">IF(ISERROR(INDEX($C$1:$D$201,SMALL(IF($C$1:$C$201=$AG$1,ROW($C$1:$C$201)),ROW(58:58)),2)),"",INDEX($C$1:$D$201,SMALL(IF($C$1:$C$201=$AG$1,ROW($C$1:$C$201)),ROW(58:58)),2))</f>
        <v/>
      </c>
      <c r="AH60" s="204" t="str">
        <f t="shared" si="33"/>
        <v/>
      </c>
      <c r="AI60" s="204">
        <v>58</v>
      </c>
      <c r="AJ60" s="209">
        <f t="shared" si="34"/>
        <v>0</v>
      </c>
      <c r="AK60" s="209">
        <f t="shared" si="35"/>
        <v>0</v>
      </c>
      <c r="AL60" s="204">
        <v>58</v>
      </c>
      <c r="AM60" s="207" t="str">
        <f t="shared" si="36"/>
        <v/>
      </c>
      <c r="AN60" s="202" t="str">
        <f t="shared" si="37"/>
        <v/>
      </c>
      <c r="AO60" s="208" t="str">
        <f t="array" ref="AO60">IF(ISERROR(INDEX($C$1:$D$201,SMALL(IF($C$1:$C$201=$AO$1,ROW($C$1:$C$201)),ROW(58:58)),2)),"",INDEX($C$1:$D$201,SMALL(IF($C$1:$C$201=$AO$1,ROW($C$1:$C$201)),ROW(58:58)),2))</f>
        <v/>
      </c>
      <c r="AP60" s="204" t="str">
        <f t="shared" si="38"/>
        <v/>
      </c>
      <c r="AQ60" s="204">
        <v>58</v>
      </c>
      <c r="AR60" s="209">
        <f t="shared" si="39"/>
        <v>0</v>
      </c>
      <c r="AS60" s="209">
        <f t="shared" si="40"/>
        <v>0</v>
      </c>
      <c r="AT60" s="204">
        <v>58</v>
      </c>
      <c r="AU60" s="207" t="str">
        <f t="shared" si="41"/>
        <v/>
      </c>
      <c r="AV60" s="202" t="str">
        <f t="shared" si="42"/>
        <v/>
      </c>
      <c r="AW60" s="159" t="str">
        <f t="array" ref="AW60">IF(ISERROR(INDEX($C$1:$D$201,SMALL(IF($C$1:$C$201=$AW$1,ROW($C$1:$C$201)),ROW(58:58)),2)),"",INDEX($C$1:$D$201,SMALL(IF($C$1:$C$201=$AW$1,ROW($C$1:$C$201)),ROW(58:58)),2))</f>
        <v/>
      </c>
      <c r="AX60" s="204" t="str">
        <f t="shared" si="43"/>
        <v/>
      </c>
      <c r="AY60" s="204">
        <v>58</v>
      </c>
      <c r="AZ60" s="209">
        <f t="shared" si="44"/>
        <v>0</v>
      </c>
      <c r="BA60" s="209">
        <f t="shared" si="45"/>
        <v>0</v>
      </c>
      <c r="BB60" s="204">
        <v>58</v>
      </c>
      <c r="BC60" s="207" t="str">
        <f t="shared" si="46"/>
        <v/>
      </c>
      <c r="BD60" s="202" t="str">
        <f t="shared" si="47"/>
        <v/>
      </c>
      <c r="BE60" s="159" t="str">
        <f t="array" ref="BE60">IF(ISERROR(INDEX($C$1:$D$201,SMALL(IF($C$1:$C$201=$BE$1,ROW($C$1:$C$201)),ROW(58:58)),2)),"",INDEX($C$1:$D$201,SMALL(IF($C$1:$C$201=$BE$1,ROW($C$1:$C$201)),ROW(58:58)),2))</f>
        <v/>
      </c>
      <c r="BF60" s="204" t="str">
        <f t="shared" si="48"/>
        <v/>
      </c>
      <c r="BG60" s="204">
        <v>58</v>
      </c>
      <c r="BH60" s="209">
        <f t="shared" si="49"/>
        <v>0</v>
      </c>
      <c r="BI60" s="209">
        <f t="shared" si="50"/>
        <v>0</v>
      </c>
      <c r="BJ60" s="204">
        <v>58</v>
      </c>
      <c r="BK60" s="207" t="str">
        <f t="shared" si="51"/>
        <v/>
      </c>
      <c r="BL60" s="209"/>
      <c r="BM60" s="209">
        <f>IF(AND('Analysis_2-must not modify'!O890=1,'Analysis_2-must not modify'!P890=1,NOT('Analysis_2-must not modify'!D890=0)),'Analysis_2-must not modify'!G890,"")</f>
        <v>2016</v>
      </c>
      <c r="BN60">
        <v>59</v>
      </c>
      <c r="BO60" t="e">
        <f>INDEX(BM$2:BM$202,MATCH(0,COUNTIF($BO$1:BO59,BM$2:BM$202),0))</f>
        <v>#N/A</v>
      </c>
      <c r="BQ60" s="218">
        <f t="shared" si="54"/>
        <v>2</v>
      </c>
      <c r="BR60" s="136">
        <v>59</v>
      </c>
      <c r="BS60" s="246">
        <f t="shared" si="12"/>
        <v>2016</v>
      </c>
      <c r="BT60" s="245"/>
      <c r="BU60" s="219">
        <f t="shared" si="13"/>
        <v>156</v>
      </c>
      <c r="BV60" s="204">
        <v>59</v>
      </c>
      <c r="BW60" s="218" t="str">
        <f t="shared" si="55"/>
        <v/>
      </c>
      <c r="BX60" t="str">
        <f t="shared" si="56"/>
        <v/>
      </c>
      <c r="BY60" s="204">
        <v>59</v>
      </c>
      <c r="BZ60" s="204" t="str">
        <f t="shared" si="57"/>
        <v/>
      </c>
      <c r="CA60" t="e">
        <f t="shared" si="58"/>
        <v>#VALUE!</v>
      </c>
      <c r="CB60" s="259" t="str">
        <f t="shared" si="4"/>
        <v/>
      </c>
      <c r="CC60" s="259" t="str">
        <f t="shared" si="52"/>
        <v/>
      </c>
      <c r="CD60">
        <v>58</v>
      </c>
      <c r="CE60" s="261" t="str">
        <f t="shared" si="15"/>
        <v/>
      </c>
      <c r="CG60" s="218" t="str">
        <f t="shared" si="16"/>
        <v/>
      </c>
      <c r="CH60" s="136">
        <v>59</v>
      </c>
      <c r="CI60" s="136" t="str">
        <f>IF(AND('Analysis_2-must not modify'!P890=1,'Analysis_2-must not modify'!O890=1),'Analysis_2-must not modify'!I890,"")</f>
        <v/>
      </c>
      <c r="CK60" s="219" t="str">
        <f t="shared" si="17"/>
        <v/>
      </c>
      <c r="CL60" s="204">
        <v>59</v>
      </c>
      <c r="CM60" s="218" t="str">
        <f t="shared" si="18"/>
        <v/>
      </c>
      <c r="CN60" t="str">
        <f t="shared" si="19"/>
        <v/>
      </c>
      <c r="CO60" s="204">
        <v>59</v>
      </c>
      <c r="CP60" s="204" t="str">
        <f t="shared" si="5"/>
        <v/>
      </c>
      <c r="CQ60">
        <f t="shared" si="53"/>
        <v>8</v>
      </c>
      <c r="CR60" s="259" t="str">
        <f t="shared" si="6"/>
        <v/>
      </c>
      <c r="CS60" s="259">
        <f t="shared" si="20"/>
        <v>0</v>
      </c>
      <c r="CT60" s="259"/>
      <c r="CU60">
        <v>58</v>
      </c>
      <c r="CV60" s="261" t="str">
        <f t="shared" si="21"/>
        <v/>
      </c>
    </row>
    <row r="61" spans="1:100" customFormat="1">
      <c r="A61" s="218">
        <f t="shared" si="7"/>
        <v>107</v>
      </c>
      <c r="B61" s="136">
        <v>60</v>
      </c>
      <c r="C61" s="211" t="str">
        <f>'Analysis_2-must not modify'!F891</f>
        <v>North_America</v>
      </c>
      <c r="D61" s="211" t="str">
        <f>'Analysis_2-must not modify'!D891</f>
        <v>Canada</v>
      </c>
      <c r="E61" s="245" t="s">
        <v>319</v>
      </c>
      <c r="F61" s="219">
        <f t="shared" si="8"/>
        <v>52</v>
      </c>
      <c r="G61" s="204">
        <v>60</v>
      </c>
      <c r="H61" s="218">
        <f t="shared" si="9"/>
        <v>0</v>
      </c>
      <c r="I61">
        <f t="shared" si="10"/>
        <v>0</v>
      </c>
      <c r="J61" s="204">
        <v>60</v>
      </c>
      <c r="K61" s="221" t="str">
        <f t="shared" si="11"/>
        <v/>
      </c>
      <c r="P61" s="202" t="str">
        <f t="shared" si="22"/>
        <v/>
      </c>
      <c r="Q61" s="208" t="str">
        <f t="array" ref="Q61">IF(ISERROR(INDEX($C$1:$D$201,SMALL(IF($C$1:$C$201=$Q$1,ROW($C$1:$C$201)),ROW(59:59)),2)),"",INDEX($C$1:$D$201,SMALL(IF($C$1:$C$201=$Q$1,ROW($C$1:$C$201)),ROW(59:59)),2))</f>
        <v/>
      </c>
      <c r="R61" s="204" t="str">
        <f t="shared" si="23"/>
        <v/>
      </c>
      <c r="S61" s="204">
        <v>59</v>
      </c>
      <c r="T61" s="209">
        <f t="shared" si="24"/>
        <v>0</v>
      </c>
      <c r="U61" s="209">
        <f t="shared" si="25"/>
        <v>0</v>
      </c>
      <c r="V61" s="204">
        <v>59</v>
      </c>
      <c r="W61" s="207" t="str">
        <f t="shared" si="26"/>
        <v/>
      </c>
      <c r="X61" s="202" t="str">
        <f t="shared" si="27"/>
        <v/>
      </c>
      <c r="Y61" s="210" t="str">
        <f t="array" ref="Y61">IF(ISERROR(INDEX($C$1:$D$201,SMALL(IF($C$1:$C$201=$Y$1,ROW($C$1:$C$201)),ROW(59:59)),2)),"",INDEX($C$1:$D$201,SMALL(IF($C$1:$C$201=$Y$1,ROW($C$1:$C$201)),ROW(59:59)),2))</f>
        <v/>
      </c>
      <c r="Z61" s="204" t="str">
        <f t="shared" si="28"/>
        <v/>
      </c>
      <c r="AA61" s="204">
        <v>59</v>
      </c>
      <c r="AB61" s="209">
        <f t="shared" si="29"/>
        <v>0</v>
      </c>
      <c r="AC61" s="209">
        <f t="shared" si="30"/>
        <v>0</v>
      </c>
      <c r="AD61" s="204">
        <v>59</v>
      </c>
      <c r="AE61" s="207" t="str">
        <f t="shared" si="31"/>
        <v/>
      </c>
      <c r="AF61" s="202" t="str">
        <f t="shared" si="32"/>
        <v/>
      </c>
      <c r="AG61" s="210" t="str">
        <f t="array" ref="AG61">IF(ISERROR(INDEX($C$1:$D$201,SMALL(IF($C$1:$C$201=$AG$1,ROW($C$1:$C$201)),ROW(59:59)),2)),"",INDEX($C$1:$D$201,SMALL(IF($C$1:$C$201=$AG$1,ROW($C$1:$C$201)),ROW(59:59)),2))</f>
        <v/>
      </c>
      <c r="AH61" s="204" t="str">
        <f t="shared" si="33"/>
        <v/>
      </c>
      <c r="AI61" s="204">
        <v>59</v>
      </c>
      <c r="AJ61" s="209">
        <f t="shared" si="34"/>
        <v>0</v>
      </c>
      <c r="AK61" s="209">
        <f t="shared" si="35"/>
        <v>0</v>
      </c>
      <c r="AL61" s="204">
        <v>59</v>
      </c>
      <c r="AM61" s="207" t="str">
        <f t="shared" si="36"/>
        <v/>
      </c>
      <c r="AN61" s="202" t="str">
        <f t="shared" si="37"/>
        <v/>
      </c>
      <c r="AO61" s="208" t="str">
        <f t="array" ref="AO61">IF(ISERROR(INDEX($C$1:$D$201,SMALL(IF($C$1:$C$201=$AO$1,ROW($C$1:$C$201)),ROW(59:59)),2)),"",INDEX($C$1:$D$201,SMALL(IF($C$1:$C$201=$AO$1,ROW($C$1:$C$201)),ROW(59:59)),2))</f>
        <v/>
      </c>
      <c r="AP61" s="204" t="str">
        <f t="shared" si="38"/>
        <v/>
      </c>
      <c r="AQ61" s="204">
        <v>59</v>
      </c>
      <c r="AR61" s="209">
        <f t="shared" si="39"/>
        <v>0</v>
      </c>
      <c r="AS61" s="209">
        <f t="shared" si="40"/>
        <v>0</v>
      </c>
      <c r="AT61" s="204">
        <v>59</v>
      </c>
      <c r="AU61" s="207" t="str">
        <f t="shared" si="41"/>
        <v/>
      </c>
      <c r="AV61" s="202" t="str">
        <f t="shared" si="42"/>
        <v/>
      </c>
      <c r="AW61" s="159" t="str">
        <f t="array" ref="AW61">IF(ISERROR(INDEX($C$1:$D$201,SMALL(IF($C$1:$C$201=$AW$1,ROW($C$1:$C$201)),ROW(59:59)),2)),"",INDEX($C$1:$D$201,SMALL(IF($C$1:$C$201=$AW$1,ROW($C$1:$C$201)),ROW(59:59)),2))</f>
        <v/>
      </c>
      <c r="AX61" s="204" t="str">
        <f t="shared" si="43"/>
        <v/>
      </c>
      <c r="AY61" s="204">
        <v>59</v>
      </c>
      <c r="AZ61" s="209">
        <f t="shared" si="44"/>
        <v>0</v>
      </c>
      <c r="BA61" s="209">
        <f t="shared" si="45"/>
        <v>0</v>
      </c>
      <c r="BB61" s="204">
        <v>59</v>
      </c>
      <c r="BC61" s="207" t="str">
        <f t="shared" si="46"/>
        <v/>
      </c>
      <c r="BD61" s="202" t="str">
        <f t="shared" si="47"/>
        <v/>
      </c>
      <c r="BE61" s="159" t="str">
        <f t="array" ref="BE61">IF(ISERROR(INDEX($C$1:$D$201,SMALL(IF($C$1:$C$201=$BE$1,ROW($C$1:$C$201)),ROW(59:59)),2)),"",INDEX($C$1:$D$201,SMALL(IF($C$1:$C$201=$BE$1,ROW($C$1:$C$201)),ROW(59:59)),2))</f>
        <v/>
      </c>
      <c r="BF61" s="204" t="str">
        <f t="shared" si="48"/>
        <v/>
      </c>
      <c r="BG61" s="204">
        <v>59</v>
      </c>
      <c r="BH61" s="209">
        <f t="shared" si="49"/>
        <v>0</v>
      </c>
      <c r="BI61" s="209">
        <f t="shared" si="50"/>
        <v>0</v>
      </c>
      <c r="BJ61" s="204">
        <v>59</v>
      </c>
      <c r="BK61" s="207" t="str">
        <f t="shared" si="51"/>
        <v/>
      </c>
      <c r="BL61" s="209"/>
      <c r="BM61" s="209">
        <f>IF(AND('Analysis_2-must not modify'!O891=1,'Analysis_2-must not modify'!P891=1,NOT('Analysis_2-must not modify'!D891=0)),'Analysis_2-must not modify'!G891,"")</f>
        <v>2007</v>
      </c>
      <c r="BN61">
        <v>60</v>
      </c>
      <c r="BO61" t="e">
        <f>INDEX(BM$2:BM$202,MATCH(0,COUNTIF($BO$1:BO60,BM$2:BM$202),0))</f>
        <v>#N/A</v>
      </c>
      <c r="BQ61" s="218">
        <f t="shared" si="54"/>
        <v>140</v>
      </c>
      <c r="BR61" s="136">
        <v>60</v>
      </c>
      <c r="BS61" s="246">
        <f t="shared" si="12"/>
        <v>2007</v>
      </c>
      <c r="BT61" s="245"/>
      <c r="BU61" s="219">
        <f t="shared" si="13"/>
        <v>18</v>
      </c>
      <c r="BV61" s="204">
        <v>60</v>
      </c>
      <c r="BW61" s="218" t="str">
        <f t="shared" si="55"/>
        <v/>
      </c>
      <c r="BX61" t="str">
        <f t="shared" si="56"/>
        <v/>
      </c>
      <c r="BY61" s="204">
        <v>60</v>
      </c>
      <c r="BZ61" s="204" t="str">
        <f t="shared" si="57"/>
        <v/>
      </c>
      <c r="CA61" t="e">
        <f t="shared" si="58"/>
        <v>#VALUE!</v>
      </c>
      <c r="CB61" s="259" t="str">
        <f t="shared" si="4"/>
        <v/>
      </c>
      <c r="CC61" s="259" t="str">
        <f t="shared" si="52"/>
        <v/>
      </c>
      <c r="CD61">
        <v>59</v>
      </c>
      <c r="CE61" s="261" t="str">
        <f t="shared" si="15"/>
        <v/>
      </c>
      <c r="CG61" s="218">
        <f t="shared" si="16"/>
        <v>76</v>
      </c>
      <c r="CH61" s="136">
        <v>60</v>
      </c>
      <c r="CI61" s="136" t="str">
        <f>IF(AND('Analysis_2-must not modify'!P891=1,'Analysis_2-must not modify'!O891=1),'Analysis_2-must not modify'!I891,"")</f>
        <v>Highlands</v>
      </c>
      <c r="CK61" s="219">
        <f t="shared" si="17"/>
        <v>125</v>
      </c>
      <c r="CL61" s="204">
        <v>60</v>
      </c>
      <c r="CM61" s="218" t="str">
        <f t="shared" si="18"/>
        <v/>
      </c>
      <c r="CN61" t="str">
        <f t="shared" si="19"/>
        <v/>
      </c>
      <c r="CO61" s="204">
        <v>60</v>
      </c>
      <c r="CP61" s="204" t="str">
        <f t="shared" si="5"/>
        <v/>
      </c>
      <c r="CQ61">
        <f t="shared" si="53"/>
        <v>8</v>
      </c>
      <c r="CR61" s="259" t="str">
        <f t="shared" si="6"/>
        <v/>
      </c>
      <c r="CS61" s="259">
        <f t="shared" si="20"/>
        <v>0</v>
      </c>
      <c r="CT61" s="259"/>
      <c r="CU61">
        <v>59</v>
      </c>
      <c r="CV61" s="261" t="str">
        <f t="shared" si="21"/>
        <v/>
      </c>
    </row>
    <row r="62" spans="1:100" customFormat="1">
      <c r="A62" s="218">
        <f t="shared" si="7"/>
        <v>107</v>
      </c>
      <c r="B62" s="136">
        <v>61</v>
      </c>
      <c r="C62" s="211" t="str">
        <f>'Analysis_2-must not modify'!F892</f>
        <v>North_America</v>
      </c>
      <c r="D62" s="211" t="str">
        <f>'Analysis_2-must not modify'!D892</f>
        <v>Canada</v>
      </c>
      <c r="E62" s="245" t="s">
        <v>319</v>
      </c>
      <c r="F62" s="219">
        <f t="shared" si="8"/>
        <v>52</v>
      </c>
      <c r="G62" s="204">
        <v>61</v>
      </c>
      <c r="H62" s="218">
        <f t="shared" si="9"/>
        <v>25</v>
      </c>
      <c r="I62" t="str">
        <f t="shared" si="10"/>
        <v>South Korea</v>
      </c>
      <c r="J62" s="204">
        <v>61</v>
      </c>
      <c r="K62" s="221" t="str">
        <f t="shared" si="11"/>
        <v/>
      </c>
      <c r="P62" s="202" t="str">
        <f t="shared" si="22"/>
        <v/>
      </c>
      <c r="Q62" s="208" t="str">
        <f t="array" ref="Q62">IF(ISERROR(INDEX($C$1:$D$201,SMALL(IF($C$1:$C$201=$Q$1,ROW($C$1:$C$201)),ROW(60:60)),2)),"",INDEX($C$1:$D$201,SMALL(IF($C$1:$C$201=$Q$1,ROW($C$1:$C$201)),ROW(60:60)),2))</f>
        <v/>
      </c>
      <c r="R62" s="204" t="str">
        <f t="shared" si="23"/>
        <v/>
      </c>
      <c r="S62" s="204">
        <v>60</v>
      </c>
      <c r="T62" s="209">
        <f t="shared" si="24"/>
        <v>0</v>
      </c>
      <c r="U62" s="209">
        <f t="shared" si="25"/>
        <v>0</v>
      </c>
      <c r="V62" s="204">
        <v>60</v>
      </c>
      <c r="W62" s="207" t="str">
        <f t="shared" si="26"/>
        <v/>
      </c>
      <c r="X62" s="202" t="str">
        <f t="shared" si="27"/>
        <v/>
      </c>
      <c r="Y62" s="210" t="str">
        <f t="array" ref="Y62">IF(ISERROR(INDEX($C$1:$D$201,SMALL(IF($C$1:$C$201=$Y$1,ROW($C$1:$C$201)),ROW(60:60)),2)),"",INDEX($C$1:$D$201,SMALL(IF($C$1:$C$201=$Y$1,ROW($C$1:$C$201)),ROW(60:60)),2))</f>
        <v/>
      </c>
      <c r="Z62" s="204" t="str">
        <f t="shared" si="28"/>
        <v/>
      </c>
      <c r="AA62" s="204">
        <v>60</v>
      </c>
      <c r="AB62" s="209">
        <f t="shared" si="29"/>
        <v>0</v>
      </c>
      <c r="AC62" s="209">
        <f t="shared" si="30"/>
        <v>0</v>
      </c>
      <c r="AD62" s="204">
        <v>60</v>
      </c>
      <c r="AE62" s="207" t="str">
        <f t="shared" si="31"/>
        <v/>
      </c>
      <c r="AF62" s="202" t="str">
        <f t="shared" si="32"/>
        <v/>
      </c>
      <c r="AG62" s="210" t="str">
        <f t="array" ref="AG62">IF(ISERROR(INDEX($C$1:$D$201,SMALL(IF($C$1:$C$201=$AG$1,ROW($C$1:$C$201)),ROW(60:60)),2)),"",INDEX($C$1:$D$201,SMALL(IF($C$1:$C$201=$AG$1,ROW($C$1:$C$201)),ROW(60:60)),2))</f>
        <v/>
      </c>
      <c r="AH62" s="204" t="str">
        <f t="shared" si="33"/>
        <v/>
      </c>
      <c r="AI62" s="204">
        <v>60</v>
      </c>
      <c r="AJ62" s="209">
        <f t="shared" si="34"/>
        <v>0</v>
      </c>
      <c r="AK62" s="209">
        <f t="shared" si="35"/>
        <v>0</v>
      </c>
      <c r="AL62" s="204">
        <v>60</v>
      </c>
      <c r="AM62" s="207" t="str">
        <f t="shared" si="36"/>
        <v/>
      </c>
      <c r="AN62" s="202" t="str">
        <f t="shared" si="37"/>
        <v/>
      </c>
      <c r="AO62" s="208" t="str">
        <f t="array" ref="AO62">IF(ISERROR(INDEX($C$1:$D$201,SMALL(IF($C$1:$C$201=$AO$1,ROW($C$1:$C$201)),ROW(60:60)),2)),"",INDEX($C$1:$D$201,SMALL(IF($C$1:$C$201=$AO$1,ROW($C$1:$C$201)),ROW(60:60)),2))</f>
        <v/>
      </c>
      <c r="AP62" s="204" t="str">
        <f t="shared" si="38"/>
        <v/>
      </c>
      <c r="AQ62" s="204">
        <v>60</v>
      </c>
      <c r="AR62" s="209">
        <f t="shared" si="39"/>
        <v>0</v>
      </c>
      <c r="AS62" s="209">
        <f t="shared" si="40"/>
        <v>0</v>
      </c>
      <c r="AT62" s="204">
        <v>60</v>
      </c>
      <c r="AU62" s="207" t="str">
        <f t="shared" si="41"/>
        <v/>
      </c>
      <c r="AV62" s="202" t="str">
        <f t="shared" si="42"/>
        <v/>
      </c>
      <c r="AW62" s="159" t="str">
        <f t="array" ref="AW62">IF(ISERROR(INDEX($C$1:$D$201,SMALL(IF($C$1:$C$201=$AW$1,ROW($C$1:$C$201)),ROW(60:60)),2)),"",INDEX($C$1:$D$201,SMALL(IF($C$1:$C$201=$AW$1,ROW($C$1:$C$201)),ROW(60:60)),2))</f>
        <v/>
      </c>
      <c r="AX62" s="204" t="str">
        <f t="shared" si="43"/>
        <v/>
      </c>
      <c r="AY62" s="204">
        <v>60</v>
      </c>
      <c r="AZ62" s="209">
        <f t="shared" si="44"/>
        <v>0</v>
      </c>
      <c r="BA62" s="209">
        <f t="shared" si="45"/>
        <v>0</v>
      </c>
      <c r="BB62" s="204">
        <v>60</v>
      </c>
      <c r="BC62" s="207" t="str">
        <f t="shared" si="46"/>
        <v/>
      </c>
      <c r="BD62" s="202" t="str">
        <f t="shared" si="47"/>
        <v/>
      </c>
      <c r="BE62" s="159" t="str">
        <f t="array" ref="BE62">IF(ISERROR(INDEX($C$1:$D$201,SMALL(IF($C$1:$C$201=$BE$1,ROW($C$1:$C$201)),ROW(60:60)),2)),"",INDEX($C$1:$D$201,SMALL(IF($C$1:$C$201=$BE$1,ROW($C$1:$C$201)),ROW(60:60)),2))</f>
        <v/>
      </c>
      <c r="BF62" s="204" t="str">
        <f t="shared" si="48"/>
        <v/>
      </c>
      <c r="BG62" s="204">
        <v>60</v>
      </c>
      <c r="BH62" s="209">
        <f t="shared" si="49"/>
        <v>0</v>
      </c>
      <c r="BI62" s="209">
        <f t="shared" si="50"/>
        <v>0</v>
      </c>
      <c r="BJ62" s="204">
        <v>60</v>
      </c>
      <c r="BK62" s="207" t="str">
        <f t="shared" si="51"/>
        <v/>
      </c>
      <c r="BL62" s="209"/>
      <c r="BM62" s="209">
        <f>IF(AND('Analysis_2-must not modify'!O892=1,'Analysis_2-must not modify'!P892=1,NOT('Analysis_2-must not modify'!D892=0)),'Analysis_2-must not modify'!G892,"")</f>
        <v>2008</v>
      </c>
      <c r="BN62">
        <v>61</v>
      </c>
      <c r="BO62" t="e">
        <f>INDEX(BM$2:BM$202,MATCH(0,COUNTIF($BO$1:BO61,BM$2:BM$202),0))</f>
        <v>#N/A</v>
      </c>
      <c r="BQ62" s="218">
        <f t="shared" si="54"/>
        <v>136</v>
      </c>
      <c r="BR62" s="136">
        <v>61</v>
      </c>
      <c r="BS62" s="246">
        <f t="shared" si="12"/>
        <v>2008</v>
      </c>
      <c r="BT62" s="245"/>
      <c r="BU62" s="219">
        <f t="shared" si="13"/>
        <v>22</v>
      </c>
      <c r="BV62" s="204">
        <v>61</v>
      </c>
      <c r="BW62" s="218" t="str">
        <f t="shared" si="55"/>
        <v/>
      </c>
      <c r="BX62" t="str">
        <f t="shared" si="56"/>
        <v/>
      </c>
      <c r="BY62" s="204">
        <v>61</v>
      </c>
      <c r="BZ62" s="204" t="str">
        <f t="shared" si="57"/>
        <v/>
      </c>
      <c r="CA62" t="e">
        <f t="shared" si="58"/>
        <v>#VALUE!</v>
      </c>
      <c r="CB62" s="259" t="str">
        <f t="shared" si="4"/>
        <v/>
      </c>
      <c r="CC62" s="259" t="str">
        <f t="shared" si="52"/>
        <v/>
      </c>
      <c r="CD62">
        <v>60</v>
      </c>
      <c r="CE62" s="261" t="str">
        <f t="shared" si="15"/>
        <v/>
      </c>
      <c r="CG62" s="218">
        <f t="shared" si="16"/>
        <v>76</v>
      </c>
      <c r="CH62" s="136">
        <v>61</v>
      </c>
      <c r="CI62" s="136" t="str">
        <f>IF(AND('Analysis_2-must not modify'!P892=1,'Analysis_2-must not modify'!O892=1),'Analysis_2-must not modify'!I892,"")</f>
        <v>Highlands</v>
      </c>
      <c r="CK62" s="219">
        <f t="shared" si="17"/>
        <v>125</v>
      </c>
      <c r="CL62" s="204">
        <v>61</v>
      </c>
      <c r="CM62" s="218" t="str">
        <f t="shared" si="18"/>
        <v/>
      </c>
      <c r="CN62" t="str">
        <f t="shared" si="19"/>
        <v/>
      </c>
      <c r="CO62" s="204">
        <v>61</v>
      </c>
      <c r="CP62" s="204" t="str">
        <f t="shared" si="5"/>
        <v/>
      </c>
      <c r="CQ62">
        <f t="shared" si="53"/>
        <v>8</v>
      </c>
      <c r="CR62" s="259" t="str">
        <f t="shared" si="6"/>
        <v/>
      </c>
      <c r="CS62" s="259">
        <f t="shared" si="20"/>
        <v>0</v>
      </c>
      <c r="CT62" s="259"/>
      <c r="CU62">
        <v>60</v>
      </c>
      <c r="CV62" s="261" t="str">
        <f t="shared" si="21"/>
        <v/>
      </c>
    </row>
    <row r="63" spans="1:100" customFormat="1">
      <c r="A63" s="218">
        <f t="shared" si="7"/>
        <v>107</v>
      </c>
      <c r="B63" s="136">
        <v>62</v>
      </c>
      <c r="C63" s="211" t="str">
        <f>'Analysis_2-must not modify'!F893</f>
        <v>North_America</v>
      </c>
      <c r="D63" s="211" t="str">
        <f>'Analysis_2-must not modify'!D893</f>
        <v>Canada</v>
      </c>
      <c r="E63" s="245" t="s">
        <v>320</v>
      </c>
      <c r="F63" s="219">
        <f t="shared" si="8"/>
        <v>52</v>
      </c>
      <c r="G63" s="204">
        <v>62</v>
      </c>
      <c r="H63" s="218">
        <f t="shared" si="9"/>
        <v>24</v>
      </c>
      <c r="I63" t="str">
        <f t="shared" si="10"/>
        <v>South Africa</v>
      </c>
      <c r="J63" s="204">
        <v>62</v>
      </c>
      <c r="K63" s="221" t="str">
        <f t="shared" si="11"/>
        <v/>
      </c>
      <c r="P63" s="202" t="str">
        <f t="shared" si="22"/>
        <v/>
      </c>
      <c r="Q63" s="208" t="str">
        <f t="array" ref="Q63">IF(ISERROR(INDEX($C$1:$D$201,SMALL(IF($C$1:$C$201=$Q$1,ROW($C$1:$C$201)),ROW(61:61)),2)),"",INDEX($C$1:$D$201,SMALL(IF($C$1:$C$201=$Q$1,ROW($C$1:$C$201)),ROW(61:61)),2))</f>
        <v/>
      </c>
      <c r="R63" s="204" t="str">
        <f t="shared" si="23"/>
        <v/>
      </c>
      <c r="S63" s="204">
        <v>61</v>
      </c>
      <c r="T63" s="209">
        <f t="shared" si="24"/>
        <v>0</v>
      </c>
      <c r="U63" s="209">
        <f t="shared" si="25"/>
        <v>0</v>
      </c>
      <c r="V63" s="204">
        <v>61</v>
      </c>
      <c r="W63" s="207" t="str">
        <f t="shared" si="26"/>
        <v/>
      </c>
      <c r="X63" s="202" t="str">
        <f t="shared" si="27"/>
        <v/>
      </c>
      <c r="Y63" s="210" t="str">
        <f t="array" ref="Y63">IF(ISERROR(INDEX($C$1:$D$201,SMALL(IF($C$1:$C$201=$Y$1,ROW($C$1:$C$201)),ROW(61:61)),2)),"",INDEX($C$1:$D$201,SMALL(IF($C$1:$C$201=$Y$1,ROW($C$1:$C$201)),ROW(61:61)),2))</f>
        <v/>
      </c>
      <c r="Z63" s="204" t="str">
        <f t="shared" si="28"/>
        <v/>
      </c>
      <c r="AA63" s="204">
        <v>61</v>
      </c>
      <c r="AB63" s="209">
        <f t="shared" si="29"/>
        <v>0</v>
      </c>
      <c r="AC63" s="209">
        <f t="shared" si="30"/>
        <v>0</v>
      </c>
      <c r="AD63" s="204">
        <v>61</v>
      </c>
      <c r="AE63" s="207" t="str">
        <f t="shared" si="31"/>
        <v/>
      </c>
      <c r="AF63" s="202" t="str">
        <f t="shared" si="32"/>
        <v/>
      </c>
      <c r="AG63" s="210" t="str">
        <f t="array" ref="AG63">IF(ISERROR(INDEX($C$1:$D$201,SMALL(IF($C$1:$C$201=$AG$1,ROW($C$1:$C$201)),ROW(61:61)),2)),"",INDEX($C$1:$D$201,SMALL(IF($C$1:$C$201=$AG$1,ROW($C$1:$C$201)),ROW(61:61)),2))</f>
        <v/>
      </c>
      <c r="AH63" s="204" t="str">
        <f t="shared" si="33"/>
        <v/>
      </c>
      <c r="AI63" s="204">
        <v>61</v>
      </c>
      <c r="AJ63" s="209">
        <f t="shared" si="34"/>
        <v>0</v>
      </c>
      <c r="AK63" s="209">
        <f t="shared" si="35"/>
        <v>0</v>
      </c>
      <c r="AL63" s="204">
        <v>61</v>
      </c>
      <c r="AM63" s="207" t="str">
        <f t="shared" si="36"/>
        <v/>
      </c>
      <c r="AN63" s="202" t="str">
        <f t="shared" si="37"/>
        <v/>
      </c>
      <c r="AO63" s="208" t="str">
        <f t="array" ref="AO63">IF(ISERROR(INDEX($C$1:$D$201,SMALL(IF($C$1:$C$201=$AO$1,ROW($C$1:$C$201)),ROW(61:61)),2)),"",INDEX($C$1:$D$201,SMALL(IF($C$1:$C$201=$AO$1,ROW($C$1:$C$201)),ROW(61:61)),2))</f>
        <v/>
      </c>
      <c r="AP63" s="204" t="str">
        <f t="shared" si="38"/>
        <v/>
      </c>
      <c r="AQ63" s="204">
        <v>61</v>
      </c>
      <c r="AR63" s="209">
        <f t="shared" si="39"/>
        <v>0</v>
      </c>
      <c r="AS63" s="209">
        <f t="shared" si="40"/>
        <v>0</v>
      </c>
      <c r="AT63" s="204">
        <v>61</v>
      </c>
      <c r="AU63" s="207" t="str">
        <f t="shared" si="41"/>
        <v/>
      </c>
      <c r="AV63" s="202" t="str">
        <f t="shared" si="42"/>
        <v/>
      </c>
      <c r="AW63" s="159" t="str">
        <f t="array" ref="AW63">IF(ISERROR(INDEX($C$1:$D$201,SMALL(IF($C$1:$C$201=$AW$1,ROW($C$1:$C$201)),ROW(61:61)),2)),"",INDEX($C$1:$D$201,SMALL(IF($C$1:$C$201=$AW$1,ROW($C$1:$C$201)),ROW(61:61)),2))</f>
        <v/>
      </c>
      <c r="AX63" s="204" t="str">
        <f t="shared" si="43"/>
        <v/>
      </c>
      <c r="AY63" s="204">
        <v>61</v>
      </c>
      <c r="AZ63" s="209">
        <f t="shared" si="44"/>
        <v>0</v>
      </c>
      <c r="BA63" s="209">
        <f t="shared" si="45"/>
        <v>0</v>
      </c>
      <c r="BB63" s="204">
        <v>61</v>
      </c>
      <c r="BC63" s="207" t="str">
        <f t="shared" si="46"/>
        <v/>
      </c>
      <c r="BD63" s="202" t="str">
        <f t="shared" si="47"/>
        <v/>
      </c>
      <c r="BE63" s="159" t="str">
        <f t="array" ref="BE63">IF(ISERROR(INDEX($C$1:$D$201,SMALL(IF($C$1:$C$201=$BE$1,ROW($C$1:$C$201)),ROW(61:61)),2)),"",INDEX($C$1:$D$201,SMALL(IF($C$1:$C$201=$BE$1,ROW($C$1:$C$201)),ROW(61:61)),2))</f>
        <v/>
      </c>
      <c r="BF63" s="204" t="str">
        <f t="shared" si="48"/>
        <v/>
      </c>
      <c r="BG63" s="204">
        <v>61</v>
      </c>
      <c r="BH63" s="209">
        <f t="shared" si="49"/>
        <v>0</v>
      </c>
      <c r="BI63" s="209">
        <f t="shared" si="50"/>
        <v>0</v>
      </c>
      <c r="BJ63" s="204">
        <v>61</v>
      </c>
      <c r="BK63" s="207" t="str">
        <f t="shared" si="51"/>
        <v/>
      </c>
      <c r="BL63" s="209"/>
      <c r="BM63" s="209">
        <f>IF(AND('Analysis_2-must not modify'!O893=1,'Analysis_2-must not modify'!P893=1,NOT('Analysis_2-must not modify'!D893=0)),'Analysis_2-must not modify'!G893,"")</f>
        <v>2009</v>
      </c>
      <c r="BN63">
        <v>62</v>
      </c>
      <c r="BO63" t="e">
        <f>INDEX(BM$2:BM$202,MATCH(0,COUNTIF($BO$1:BO62,BM$2:BM$202),0))</f>
        <v>#N/A</v>
      </c>
      <c r="BQ63" s="218">
        <f t="shared" si="54"/>
        <v>130</v>
      </c>
      <c r="BR63" s="136">
        <v>62</v>
      </c>
      <c r="BS63" s="246">
        <f t="shared" si="12"/>
        <v>2009</v>
      </c>
      <c r="BT63" s="245"/>
      <c r="BU63" s="219">
        <f t="shared" si="13"/>
        <v>28</v>
      </c>
      <c r="BV63" s="204">
        <v>62</v>
      </c>
      <c r="BW63" s="218" t="str">
        <f t="shared" si="55"/>
        <v/>
      </c>
      <c r="BX63" t="str">
        <f t="shared" si="56"/>
        <v/>
      </c>
      <c r="BY63" s="204">
        <v>62</v>
      </c>
      <c r="BZ63" s="204" t="str">
        <f t="shared" si="57"/>
        <v/>
      </c>
      <c r="CA63" t="e">
        <f t="shared" si="58"/>
        <v>#VALUE!</v>
      </c>
      <c r="CB63" s="259" t="str">
        <f t="shared" si="4"/>
        <v/>
      </c>
      <c r="CC63" s="259" t="str">
        <f t="shared" si="52"/>
        <v/>
      </c>
      <c r="CD63">
        <v>61</v>
      </c>
      <c r="CE63" s="261" t="str">
        <f t="shared" si="15"/>
        <v/>
      </c>
      <c r="CG63" s="218">
        <f t="shared" si="16"/>
        <v>76</v>
      </c>
      <c r="CH63" s="136">
        <v>62</v>
      </c>
      <c r="CI63" s="136" t="str">
        <f>IF(AND('Analysis_2-must not modify'!P893=1,'Analysis_2-must not modify'!O893=1),'Analysis_2-must not modify'!I893,"")</f>
        <v>Highlands</v>
      </c>
      <c r="CK63" s="219">
        <f t="shared" si="17"/>
        <v>125</v>
      </c>
      <c r="CL63" s="204">
        <v>62</v>
      </c>
      <c r="CM63" s="218" t="str">
        <f t="shared" si="18"/>
        <v/>
      </c>
      <c r="CN63" t="str">
        <f t="shared" si="19"/>
        <v/>
      </c>
      <c r="CO63" s="204">
        <v>62</v>
      </c>
      <c r="CP63" s="204" t="str">
        <f t="shared" si="5"/>
        <v/>
      </c>
      <c r="CQ63">
        <f t="shared" si="53"/>
        <v>8</v>
      </c>
      <c r="CR63" s="259" t="str">
        <f t="shared" si="6"/>
        <v/>
      </c>
      <c r="CS63" s="259">
        <f t="shared" si="20"/>
        <v>0</v>
      </c>
      <c r="CT63" s="259"/>
      <c r="CU63">
        <v>61</v>
      </c>
      <c r="CV63" s="261" t="str">
        <f t="shared" si="21"/>
        <v/>
      </c>
    </row>
    <row r="64" spans="1:100" customFormat="1">
      <c r="A64" s="218">
        <f t="shared" si="7"/>
        <v>107</v>
      </c>
      <c r="B64" s="136">
        <v>63</v>
      </c>
      <c r="C64" s="211" t="str">
        <f>'Analysis_2-must not modify'!F894</f>
        <v>North_America</v>
      </c>
      <c r="D64" s="211" t="str">
        <f>'Analysis_2-must not modify'!D894</f>
        <v>Canada</v>
      </c>
      <c r="E64" s="245" t="s">
        <v>149</v>
      </c>
      <c r="F64" s="219">
        <f t="shared" si="8"/>
        <v>52</v>
      </c>
      <c r="G64" s="204">
        <v>63</v>
      </c>
      <c r="H64" s="218">
        <f t="shared" si="9"/>
        <v>0</v>
      </c>
      <c r="I64">
        <f t="shared" si="10"/>
        <v>0</v>
      </c>
      <c r="J64" s="204">
        <v>63</v>
      </c>
      <c r="K64" s="221" t="str">
        <f t="shared" si="11"/>
        <v/>
      </c>
      <c r="P64" s="202" t="str">
        <f t="shared" si="22"/>
        <v/>
      </c>
      <c r="Q64" s="208" t="str">
        <f t="array" ref="Q64">IF(ISERROR(INDEX($C$1:$D$201,SMALL(IF($C$1:$C$201=$Q$1,ROW($C$1:$C$201)),ROW(62:62)),2)),"",INDEX($C$1:$D$201,SMALL(IF($C$1:$C$201=$Q$1,ROW($C$1:$C$201)),ROW(62:62)),2))</f>
        <v/>
      </c>
      <c r="R64" s="204" t="str">
        <f t="shared" si="23"/>
        <v/>
      </c>
      <c r="S64" s="204">
        <v>62</v>
      </c>
      <c r="T64" s="209">
        <f t="shared" si="24"/>
        <v>0</v>
      </c>
      <c r="U64" s="209">
        <f t="shared" si="25"/>
        <v>0</v>
      </c>
      <c r="V64" s="204">
        <v>62</v>
      </c>
      <c r="W64" s="207" t="str">
        <f t="shared" si="26"/>
        <v/>
      </c>
      <c r="X64" s="202" t="str">
        <f t="shared" si="27"/>
        <v/>
      </c>
      <c r="Y64" s="210" t="str">
        <f t="array" ref="Y64">IF(ISERROR(INDEX($C$1:$D$201,SMALL(IF($C$1:$C$201=$Y$1,ROW($C$1:$C$201)),ROW(62:62)),2)),"",INDEX($C$1:$D$201,SMALL(IF($C$1:$C$201=$Y$1,ROW($C$1:$C$201)),ROW(62:62)),2))</f>
        <v/>
      </c>
      <c r="Z64" s="204" t="str">
        <f t="shared" si="28"/>
        <v/>
      </c>
      <c r="AA64" s="204">
        <v>62</v>
      </c>
      <c r="AB64" s="209">
        <f t="shared" si="29"/>
        <v>0</v>
      </c>
      <c r="AC64" s="209">
        <f t="shared" si="30"/>
        <v>0</v>
      </c>
      <c r="AD64" s="204">
        <v>62</v>
      </c>
      <c r="AE64" s="207" t="str">
        <f t="shared" si="31"/>
        <v/>
      </c>
      <c r="AF64" s="202" t="str">
        <f t="shared" si="32"/>
        <v/>
      </c>
      <c r="AG64" s="210" t="str">
        <f t="array" ref="AG64">IF(ISERROR(INDEX($C$1:$D$201,SMALL(IF($C$1:$C$201=$AG$1,ROW($C$1:$C$201)),ROW(62:62)),2)),"",INDEX($C$1:$D$201,SMALL(IF($C$1:$C$201=$AG$1,ROW($C$1:$C$201)),ROW(62:62)),2))</f>
        <v/>
      </c>
      <c r="AH64" s="204" t="str">
        <f t="shared" si="33"/>
        <v/>
      </c>
      <c r="AI64" s="204">
        <v>62</v>
      </c>
      <c r="AJ64" s="209">
        <f t="shared" si="34"/>
        <v>0</v>
      </c>
      <c r="AK64" s="209">
        <f t="shared" si="35"/>
        <v>0</v>
      </c>
      <c r="AL64" s="204">
        <v>62</v>
      </c>
      <c r="AM64" s="207" t="str">
        <f t="shared" si="36"/>
        <v/>
      </c>
      <c r="AN64" s="202" t="str">
        <f t="shared" si="37"/>
        <v/>
      </c>
      <c r="AO64" s="208" t="str">
        <f t="array" ref="AO64">IF(ISERROR(INDEX($C$1:$D$201,SMALL(IF($C$1:$C$201=$AO$1,ROW($C$1:$C$201)),ROW(62:62)),2)),"",INDEX($C$1:$D$201,SMALL(IF($C$1:$C$201=$AO$1,ROW($C$1:$C$201)),ROW(62:62)),2))</f>
        <v/>
      </c>
      <c r="AP64" s="204" t="str">
        <f t="shared" si="38"/>
        <v/>
      </c>
      <c r="AQ64" s="204">
        <v>62</v>
      </c>
      <c r="AR64" s="209">
        <f t="shared" si="39"/>
        <v>0</v>
      </c>
      <c r="AS64" s="209">
        <f t="shared" si="40"/>
        <v>0</v>
      </c>
      <c r="AT64" s="204">
        <v>62</v>
      </c>
      <c r="AU64" s="207" t="str">
        <f t="shared" si="41"/>
        <v/>
      </c>
      <c r="AV64" s="202" t="str">
        <f t="shared" si="42"/>
        <v/>
      </c>
      <c r="AW64" s="159" t="str">
        <f t="array" ref="AW64">IF(ISERROR(INDEX($C$1:$D$201,SMALL(IF($C$1:$C$201=$AW$1,ROW($C$1:$C$201)),ROW(62:62)),2)),"",INDEX($C$1:$D$201,SMALL(IF($C$1:$C$201=$AW$1,ROW($C$1:$C$201)),ROW(62:62)),2))</f>
        <v/>
      </c>
      <c r="AX64" s="204" t="str">
        <f t="shared" si="43"/>
        <v/>
      </c>
      <c r="AY64" s="204">
        <v>62</v>
      </c>
      <c r="AZ64" s="209">
        <f t="shared" si="44"/>
        <v>0</v>
      </c>
      <c r="BA64" s="209">
        <f t="shared" si="45"/>
        <v>0</v>
      </c>
      <c r="BB64" s="204">
        <v>62</v>
      </c>
      <c r="BC64" s="207" t="str">
        <f t="shared" si="46"/>
        <v/>
      </c>
      <c r="BD64" s="202" t="str">
        <f t="shared" si="47"/>
        <v/>
      </c>
      <c r="BE64" s="159" t="str">
        <f t="array" ref="BE64">IF(ISERROR(INDEX($C$1:$D$201,SMALL(IF($C$1:$C$201=$BE$1,ROW($C$1:$C$201)),ROW(62:62)),2)),"",INDEX($C$1:$D$201,SMALL(IF($C$1:$C$201=$BE$1,ROW($C$1:$C$201)),ROW(62:62)),2))</f>
        <v/>
      </c>
      <c r="BF64" s="204" t="str">
        <f t="shared" si="48"/>
        <v/>
      </c>
      <c r="BG64" s="204">
        <v>62</v>
      </c>
      <c r="BH64" s="209">
        <f t="shared" si="49"/>
        <v>0</v>
      </c>
      <c r="BI64" s="209">
        <f t="shared" si="50"/>
        <v>0</v>
      </c>
      <c r="BJ64" s="204">
        <v>62</v>
      </c>
      <c r="BK64" s="207" t="str">
        <f t="shared" si="51"/>
        <v/>
      </c>
      <c r="BL64" s="209"/>
      <c r="BM64" s="209">
        <f>IF(AND('Analysis_2-must not modify'!O894=1,'Analysis_2-must not modify'!P894=1,NOT('Analysis_2-must not modify'!D894=0)),'Analysis_2-must not modify'!G894,"")</f>
        <v>2010</v>
      </c>
      <c r="BN64">
        <v>63</v>
      </c>
      <c r="BO64" t="e">
        <f>INDEX(BM$2:BM$202,MATCH(0,COUNTIF($BO$1:BO63,BM$2:BM$202),0))</f>
        <v>#N/A</v>
      </c>
      <c r="BQ64" s="218">
        <f t="shared" si="54"/>
        <v>124</v>
      </c>
      <c r="BR64" s="136">
        <v>63</v>
      </c>
      <c r="BS64" s="246">
        <f t="shared" si="12"/>
        <v>2010</v>
      </c>
      <c r="BT64" s="245"/>
      <c r="BU64" s="219">
        <f t="shared" si="13"/>
        <v>34</v>
      </c>
      <c r="BV64" s="204">
        <v>63</v>
      </c>
      <c r="BW64" s="218" t="str">
        <f t="shared" si="55"/>
        <v/>
      </c>
      <c r="BX64" t="str">
        <f t="shared" si="56"/>
        <v/>
      </c>
      <c r="BY64" s="204">
        <v>63</v>
      </c>
      <c r="BZ64" s="204" t="str">
        <f t="shared" si="57"/>
        <v/>
      </c>
      <c r="CA64" t="e">
        <f t="shared" si="58"/>
        <v>#VALUE!</v>
      </c>
      <c r="CB64" s="259" t="str">
        <f t="shared" si="4"/>
        <v/>
      </c>
      <c r="CC64" s="259" t="str">
        <f t="shared" si="52"/>
        <v/>
      </c>
      <c r="CD64">
        <v>62</v>
      </c>
      <c r="CE64" s="261" t="str">
        <f t="shared" si="15"/>
        <v/>
      </c>
      <c r="CG64" s="218">
        <f t="shared" si="16"/>
        <v>76</v>
      </c>
      <c r="CH64" s="136">
        <v>63</v>
      </c>
      <c r="CI64" s="136" t="str">
        <f>IF(AND('Analysis_2-must not modify'!P894=1,'Analysis_2-must not modify'!O894=1),'Analysis_2-must not modify'!I894,"")</f>
        <v>Highlands</v>
      </c>
      <c r="CK64" s="219">
        <f t="shared" si="17"/>
        <v>125</v>
      </c>
      <c r="CL64" s="204">
        <v>63</v>
      </c>
      <c r="CM64" s="218" t="str">
        <f t="shared" si="18"/>
        <v/>
      </c>
      <c r="CN64" t="str">
        <f t="shared" si="19"/>
        <v/>
      </c>
      <c r="CO64" s="204">
        <v>63</v>
      </c>
      <c r="CP64" s="204" t="str">
        <f t="shared" si="5"/>
        <v/>
      </c>
      <c r="CQ64">
        <f t="shared" si="53"/>
        <v>8</v>
      </c>
      <c r="CR64" s="259" t="str">
        <f t="shared" si="6"/>
        <v/>
      </c>
      <c r="CS64" s="259">
        <f t="shared" si="20"/>
        <v>0</v>
      </c>
      <c r="CT64" s="259"/>
      <c r="CU64">
        <v>62</v>
      </c>
      <c r="CV64" s="261" t="str">
        <f t="shared" si="21"/>
        <v/>
      </c>
    </row>
    <row r="65" spans="1:100" customFormat="1">
      <c r="A65" s="218">
        <f t="shared" si="7"/>
        <v>107</v>
      </c>
      <c r="B65" s="136">
        <v>64</v>
      </c>
      <c r="C65" s="211" t="str">
        <f>'Analysis_2-must not modify'!F895</f>
        <v>North_America</v>
      </c>
      <c r="D65" s="211" t="str">
        <f>'Analysis_2-must not modify'!D895</f>
        <v>Canada</v>
      </c>
      <c r="E65" s="245" t="s">
        <v>149</v>
      </c>
      <c r="F65" s="219">
        <f t="shared" si="8"/>
        <v>52</v>
      </c>
      <c r="G65" s="204">
        <v>64</v>
      </c>
      <c r="H65" s="218">
        <f t="shared" si="9"/>
        <v>0</v>
      </c>
      <c r="I65">
        <f t="shared" si="10"/>
        <v>0</v>
      </c>
      <c r="J65" s="204">
        <v>64</v>
      </c>
      <c r="K65" s="221" t="str">
        <f t="shared" si="11"/>
        <v/>
      </c>
      <c r="P65" s="202" t="str">
        <f t="shared" si="22"/>
        <v/>
      </c>
      <c r="Q65" s="208" t="str">
        <f t="array" ref="Q65">IF(ISERROR(INDEX($C$1:$D$201,SMALL(IF($C$1:$C$201=$Q$1,ROW($C$1:$C$201)),ROW(63:63)),2)),"",INDEX($C$1:$D$201,SMALL(IF($C$1:$C$201=$Q$1,ROW($C$1:$C$201)),ROW(63:63)),2))</f>
        <v/>
      </c>
      <c r="R65" s="204" t="str">
        <f t="shared" si="23"/>
        <v/>
      </c>
      <c r="S65" s="204">
        <v>63</v>
      </c>
      <c r="T65" s="209">
        <f t="shared" si="24"/>
        <v>0</v>
      </c>
      <c r="U65" s="209">
        <f t="shared" si="25"/>
        <v>0</v>
      </c>
      <c r="V65" s="204">
        <v>63</v>
      </c>
      <c r="W65" s="207" t="str">
        <f t="shared" si="26"/>
        <v/>
      </c>
      <c r="X65" s="202" t="str">
        <f t="shared" si="27"/>
        <v/>
      </c>
      <c r="Y65" s="210" t="str">
        <f t="array" ref="Y65">IF(ISERROR(INDEX($C$1:$D$201,SMALL(IF($C$1:$C$201=$Y$1,ROW($C$1:$C$201)),ROW(63:63)),2)),"",INDEX($C$1:$D$201,SMALL(IF($C$1:$C$201=$Y$1,ROW($C$1:$C$201)),ROW(63:63)),2))</f>
        <v/>
      </c>
      <c r="Z65" s="204" t="str">
        <f t="shared" si="28"/>
        <v/>
      </c>
      <c r="AA65" s="204">
        <v>63</v>
      </c>
      <c r="AB65" s="209">
        <f t="shared" si="29"/>
        <v>0</v>
      </c>
      <c r="AC65" s="209">
        <f t="shared" si="30"/>
        <v>0</v>
      </c>
      <c r="AD65" s="204">
        <v>63</v>
      </c>
      <c r="AE65" s="207" t="str">
        <f t="shared" si="31"/>
        <v/>
      </c>
      <c r="AF65" s="202" t="str">
        <f t="shared" si="32"/>
        <v/>
      </c>
      <c r="AG65" s="210" t="str">
        <f t="array" ref="AG65">IF(ISERROR(INDEX($C$1:$D$201,SMALL(IF($C$1:$C$201=$AG$1,ROW($C$1:$C$201)),ROW(63:63)),2)),"",INDEX($C$1:$D$201,SMALL(IF($C$1:$C$201=$AG$1,ROW($C$1:$C$201)),ROW(63:63)),2))</f>
        <v/>
      </c>
      <c r="AH65" s="204" t="str">
        <f t="shared" si="33"/>
        <v/>
      </c>
      <c r="AI65" s="204">
        <v>63</v>
      </c>
      <c r="AJ65" s="209">
        <f t="shared" si="34"/>
        <v>0</v>
      </c>
      <c r="AK65" s="209">
        <f t="shared" si="35"/>
        <v>0</v>
      </c>
      <c r="AL65" s="204">
        <v>63</v>
      </c>
      <c r="AM65" s="207" t="str">
        <f t="shared" si="36"/>
        <v/>
      </c>
      <c r="AN65" s="202" t="str">
        <f t="shared" si="37"/>
        <v/>
      </c>
      <c r="AO65" s="208" t="str">
        <f t="array" ref="AO65">IF(ISERROR(INDEX($C$1:$D$201,SMALL(IF($C$1:$C$201=$AO$1,ROW($C$1:$C$201)),ROW(63:63)),2)),"",INDEX($C$1:$D$201,SMALL(IF($C$1:$C$201=$AO$1,ROW($C$1:$C$201)),ROW(63:63)),2))</f>
        <v/>
      </c>
      <c r="AP65" s="204" t="str">
        <f t="shared" si="38"/>
        <v/>
      </c>
      <c r="AQ65" s="204">
        <v>63</v>
      </c>
      <c r="AR65" s="209">
        <f t="shared" si="39"/>
        <v>0</v>
      </c>
      <c r="AS65" s="209">
        <f t="shared" si="40"/>
        <v>0</v>
      </c>
      <c r="AT65" s="204">
        <v>63</v>
      </c>
      <c r="AU65" s="207" t="str">
        <f t="shared" si="41"/>
        <v/>
      </c>
      <c r="AV65" s="202" t="str">
        <f t="shared" si="42"/>
        <v/>
      </c>
      <c r="AW65" s="159" t="str">
        <f t="array" ref="AW65">IF(ISERROR(INDEX($C$1:$D$201,SMALL(IF($C$1:$C$201=$AW$1,ROW($C$1:$C$201)),ROW(63:63)),2)),"",INDEX($C$1:$D$201,SMALL(IF($C$1:$C$201=$AW$1,ROW($C$1:$C$201)),ROW(63:63)),2))</f>
        <v/>
      </c>
      <c r="AX65" s="204" t="str">
        <f t="shared" si="43"/>
        <v/>
      </c>
      <c r="AY65" s="204">
        <v>63</v>
      </c>
      <c r="AZ65" s="209">
        <f t="shared" si="44"/>
        <v>0</v>
      </c>
      <c r="BA65" s="209">
        <f t="shared" si="45"/>
        <v>0</v>
      </c>
      <c r="BB65" s="204">
        <v>63</v>
      </c>
      <c r="BC65" s="207" t="str">
        <f t="shared" si="46"/>
        <v/>
      </c>
      <c r="BD65" s="202" t="str">
        <f t="shared" si="47"/>
        <v/>
      </c>
      <c r="BE65" s="159" t="str">
        <f t="array" ref="BE65">IF(ISERROR(INDEX($C$1:$D$201,SMALL(IF($C$1:$C$201=$BE$1,ROW($C$1:$C$201)),ROW(63:63)),2)),"",INDEX($C$1:$D$201,SMALL(IF($C$1:$C$201=$BE$1,ROW($C$1:$C$201)),ROW(63:63)),2))</f>
        <v/>
      </c>
      <c r="BF65" s="204" t="str">
        <f t="shared" si="48"/>
        <v/>
      </c>
      <c r="BG65" s="204">
        <v>63</v>
      </c>
      <c r="BH65" s="209">
        <f t="shared" si="49"/>
        <v>0</v>
      </c>
      <c r="BI65" s="209">
        <f t="shared" si="50"/>
        <v>0</v>
      </c>
      <c r="BJ65" s="204">
        <v>63</v>
      </c>
      <c r="BK65" s="207" t="str">
        <f t="shared" si="51"/>
        <v/>
      </c>
      <c r="BL65" s="209"/>
      <c r="BM65" s="209">
        <f>IF(AND('Analysis_2-must not modify'!O895=1,'Analysis_2-must not modify'!P895=1,NOT('Analysis_2-must not modify'!D895=0)),'Analysis_2-must not modify'!G895,"")</f>
        <v>2011</v>
      </c>
      <c r="BN65">
        <v>64</v>
      </c>
      <c r="BO65" t="e">
        <f>INDEX(BM$2:BM$202,MATCH(0,COUNTIF($BO$1:BO64,BM$2:BM$202),0))</f>
        <v>#N/A</v>
      </c>
      <c r="BQ65" s="218">
        <f t="shared" si="54"/>
        <v>119</v>
      </c>
      <c r="BR65" s="136">
        <v>64</v>
      </c>
      <c r="BS65" s="246">
        <f t="shared" si="12"/>
        <v>2011</v>
      </c>
      <c r="BT65" s="245"/>
      <c r="BU65" s="219">
        <f t="shared" si="13"/>
        <v>39</v>
      </c>
      <c r="BV65" s="204">
        <v>64</v>
      </c>
      <c r="BW65" s="218" t="str">
        <f t="shared" si="55"/>
        <v/>
      </c>
      <c r="BX65" t="str">
        <f t="shared" si="56"/>
        <v/>
      </c>
      <c r="BY65" s="204">
        <v>64</v>
      </c>
      <c r="BZ65" s="204" t="str">
        <f t="shared" si="57"/>
        <v/>
      </c>
      <c r="CA65" t="e">
        <f t="shared" si="58"/>
        <v>#VALUE!</v>
      </c>
      <c r="CB65" s="259" t="str">
        <f t="shared" si="4"/>
        <v/>
      </c>
      <c r="CC65" s="259" t="str">
        <f t="shared" si="52"/>
        <v/>
      </c>
      <c r="CD65">
        <v>63</v>
      </c>
      <c r="CE65" s="261" t="str">
        <f t="shared" si="15"/>
        <v/>
      </c>
      <c r="CG65" s="218">
        <f t="shared" si="16"/>
        <v>76</v>
      </c>
      <c r="CH65" s="136">
        <v>64</v>
      </c>
      <c r="CI65" s="136" t="str">
        <f>IF(AND('Analysis_2-must not modify'!P895=1,'Analysis_2-must not modify'!O895=1),'Analysis_2-must not modify'!I895,"")</f>
        <v>Highlands</v>
      </c>
      <c r="CK65" s="219">
        <f t="shared" si="17"/>
        <v>125</v>
      </c>
      <c r="CL65" s="204">
        <v>64</v>
      </c>
      <c r="CM65" s="218" t="str">
        <f t="shared" si="18"/>
        <v/>
      </c>
      <c r="CN65" t="str">
        <f t="shared" si="19"/>
        <v/>
      </c>
      <c r="CO65" s="204">
        <v>64</v>
      </c>
      <c r="CP65" s="204" t="str">
        <f t="shared" si="5"/>
        <v/>
      </c>
      <c r="CQ65">
        <f t="shared" si="53"/>
        <v>8</v>
      </c>
      <c r="CR65" s="259" t="str">
        <f t="shared" si="6"/>
        <v/>
      </c>
      <c r="CS65" s="259">
        <f t="shared" si="20"/>
        <v>0</v>
      </c>
      <c r="CT65" s="259"/>
      <c r="CU65">
        <v>63</v>
      </c>
      <c r="CV65" s="261" t="str">
        <f t="shared" si="21"/>
        <v/>
      </c>
    </row>
    <row r="66" spans="1:100" customFormat="1">
      <c r="A66" s="218">
        <f t="shared" si="7"/>
        <v>107</v>
      </c>
      <c r="B66" s="136">
        <v>65</v>
      </c>
      <c r="C66" s="211" t="str">
        <f>'Analysis_2-must not modify'!F896</f>
        <v>North_America</v>
      </c>
      <c r="D66" s="211" t="str">
        <f>'Analysis_2-must not modify'!D896</f>
        <v>Canada</v>
      </c>
      <c r="E66" s="245" t="s">
        <v>149</v>
      </c>
      <c r="F66" s="219">
        <f t="shared" si="8"/>
        <v>52</v>
      </c>
      <c r="G66" s="204">
        <v>65</v>
      </c>
      <c r="H66" s="218">
        <f t="shared" si="9"/>
        <v>0</v>
      </c>
      <c r="I66">
        <f t="shared" si="10"/>
        <v>0</v>
      </c>
      <c r="J66" s="204">
        <v>65</v>
      </c>
      <c r="K66" s="221" t="str">
        <f t="shared" si="11"/>
        <v/>
      </c>
      <c r="P66" s="202" t="str">
        <f t="shared" si="22"/>
        <v/>
      </c>
      <c r="Q66" s="208" t="str">
        <f t="array" ref="Q66">IF(ISERROR(INDEX($C$1:$D$201,SMALL(IF($C$1:$C$201=$Q$1,ROW($C$1:$C$201)),ROW(64:64)),2)),"",INDEX($C$1:$D$201,SMALL(IF($C$1:$C$201=$Q$1,ROW($C$1:$C$201)),ROW(64:64)),2))</f>
        <v/>
      </c>
      <c r="R66" s="204" t="str">
        <f t="shared" si="23"/>
        <v/>
      </c>
      <c r="S66" s="204">
        <v>64</v>
      </c>
      <c r="T66" s="209">
        <f t="shared" si="24"/>
        <v>0</v>
      </c>
      <c r="U66" s="209">
        <f t="shared" si="25"/>
        <v>0</v>
      </c>
      <c r="V66" s="204">
        <v>64</v>
      </c>
      <c r="W66" s="207" t="str">
        <f t="shared" si="26"/>
        <v/>
      </c>
      <c r="X66" s="202" t="str">
        <f t="shared" si="27"/>
        <v/>
      </c>
      <c r="Y66" s="210" t="str">
        <f t="array" ref="Y66">IF(ISERROR(INDEX($C$1:$D$201,SMALL(IF($C$1:$C$201=$Y$1,ROW($C$1:$C$201)),ROW(64:64)),2)),"",INDEX($C$1:$D$201,SMALL(IF($C$1:$C$201=$Y$1,ROW($C$1:$C$201)),ROW(64:64)),2))</f>
        <v/>
      </c>
      <c r="Z66" s="204" t="str">
        <f t="shared" si="28"/>
        <v/>
      </c>
      <c r="AA66" s="204">
        <v>64</v>
      </c>
      <c r="AB66" s="209">
        <f t="shared" si="29"/>
        <v>0</v>
      </c>
      <c r="AC66" s="209">
        <f t="shared" si="30"/>
        <v>0</v>
      </c>
      <c r="AD66" s="204">
        <v>64</v>
      </c>
      <c r="AE66" s="207" t="str">
        <f t="shared" si="31"/>
        <v/>
      </c>
      <c r="AF66" s="202" t="str">
        <f t="shared" si="32"/>
        <v/>
      </c>
      <c r="AG66" s="210" t="str">
        <f t="array" ref="AG66">IF(ISERROR(INDEX($C$1:$D$201,SMALL(IF($C$1:$C$201=$AG$1,ROW($C$1:$C$201)),ROW(64:64)),2)),"",INDEX($C$1:$D$201,SMALL(IF($C$1:$C$201=$AG$1,ROW($C$1:$C$201)),ROW(64:64)),2))</f>
        <v/>
      </c>
      <c r="AH66" s="204" t="str">
        <f t="shared" si="33"/>
        <v/>
      </c>
      <c r="AI66" s="204">
        <v>64</v>
      </c>
      <c r="AJ66" s="209">
        <f t="shared" si="34"/>
        <v>0</v>
      </c>
      <c r="AK66" s="209">
        <f t="shared" si="35"/>
        <v>0</v>
      </c>
      <c r="AL66" s="204">
        <v>64</v>
      </c>
      <c r="AM66" s="207" t="str">
        <f t="shared" si="36"/>
        <v/>
      </c>
      <c r="AN66" s="202" t="str">
        <f t="shared" si="37"/>
        <v/>
      </c>
      <c r="AO66" s="208" t="str">
        <f t="array" ref="AO66">IF(ISERROR(INDEX($C$1:$D$201,SMALL(IF($C$1:$C$201=$AO$1,ROW($C$1:$C$201)),ROW(64:64)),2)),"",INDEX($C$1:$D$201,SMALL(IF($C$1:$C$201=$AO$1,ROW($C$1:$C$201)),ROW(64:64)),2))</f>
        <v/>
      </c>
      <c r="AP66" s="204" t="str">
        <f t="shared" si="38"/>
        <v/>
      </c>
      <c r="AQ66" s="204">
        <v>64</v>
      </c>
      <c r="AR66" s="209">
        <f t="shared" si="39"/>
        <v>0</v>
      </c>
      <c r="AS66" s="209">
        <f t="shared" si="40"/>
        <v>0</v>
      </c>
      <c r="AT66" s="204">
        <v>64</v>
      </c>
      <c r="AU66" s="207" t="str">
        <f t="shared" si="41"/>
        <v/>
      </c>
      <c r="AV66" s="202" t="str">
        <f t="shared" si="42"/>
        <v/>
      </c>
      <c r="AW66" s="159" t="str">
        <f t="array" ref="AW66">IF(ISERROR(INDEX($C$1:$D$201,SMALL(IF($C$1:$C$201=$AW$1,ROW($C$1:$C$201)),ROW(64:64)),2)),"",INDEX($C$1:$D$201,SMALL(IF($C$1:$C$201=$AW$1,ROW($C$1:$C$201)),ROW(64:64)),2))</f>
        <v/>
      </c>
      <c r="AX66" s="204" t="str">
        <f t="shared" si="43"/>
        <v/>
      </c>
      <c r="AY66" s="204">
        <v>64</v>
      </c>
      <c r="AZ66" s="209">
        <f t="shared" si="44"/>
        <v>0</v>
      </c>
      <c r="BA66" s="209">
        <f t="shared" si="45"/>
        <v>0</v>
      </c>
      <c r="BB66" s="204">
        <v>64</v>
      </c>
      <c r="BC66" s="207" t="str">
        <f t="shared" si="46"/>
        <v/>
      </c>
      <c r="BD66" s="202" t="str">
        <f t="shared" si="47"/>
        <v/>
      </c>
      <c r="BE66" s="159" t="str">
        <f t="array" ref="BE66">IF(ISERROR(INDEX($C$1:$D$201,SMALL(IF($C$1:$C$201=$BE$1,ROW($C$1:$C$201)),ROW(64:64)),2)),"",INDEX($C$1:$D$201,SMALL(IF($C$1:$C$201=$BE$1,ROW($C$1:$C$201)),ROW(64:64)),2))</f>
        <v/>
      </c>
      <c r="BF66" s="204" t="str">
        <f t="shared" si="48"/>
        <v/>
      </c>
      <c r="BG66" s="204">
        <v>64</v>
      </c>
      <c r="BH66" s="209">
        <f t="shared" si="49"/>
        <v>0</v>
      </c>
      <c r="BI66" s="209">
        <f t="shared" si="50"/>
        <v>0</v>
      </c>
      <c r="BJ66" s="204">
        <v>64</v>
      </c>
      <c r="BK66" s="207" t="str">
        <f t="shared" si="51"/>
        <v/>
      </c>
      <c r="BL66" s="209"/>
      <c r="BM66" s="209">
        <f>IF(AND('Analysis_2-must not modify'!O896=1,'Analysis_2-must not modify'!P896=1,NOT('Analysis_2-must not modify'!D896=0)),'Analysis_2-must not modify'!G896,"")</f>
        <v>2012</v>
      </c>
      <c r="BN66">
        <v>65</v>
      </c>
      <c r="BO66" t="e">
        <f>INDEX(BM$2:BM$202,MATCH(0,COUNTIF($BO$1:BO65,BM$2:BM$202),0))</f>
        <v>#N/A</v>
      </c>
      <c r="BQ66" s="218">
        <f t="shared" ref="BQ66:BQ97" si="59">IFERROR(RANK(BU66,BU$2:BU$201),"")</f>
        <v>105</v>
      </c>
      <c r="BR66" s="136">
        <v>65</v>
      </c>
      <c r="BS66" s="246">
        <f t="shared" si="12"/>
        <v>2012</v>
      </c>
      <c r="BT66" s="245"/>
      <c r="BU66" s="219">
        <f t="shared" si="13"/>
        <v>53</v>
      </c>
      <c r="BV66" s="204">
        <v>65</v>
      </c>
      <c r="BW66" s="218" t="str">
        <f t="shared" ref="BW66:BW97" si="60">IF(BX66=0,0,IF(COUNTIF($BX$2:$BX$201,"&lt;="&amp;$BX66)=0,"",COUNTIF($BX$2:$BX$201,"&lt;="&amp;$BX66)))</f>
        <v/>
      </c>
      <c r="BX66" t="str">
        <f t="shared" ref="BX66:BX97" si="61">IFERROR(VLOOKUP(BV66,BQ$2:BS$201,3,FALSE),"")</f>
        <v/>
      </c>
      <c r="BY66" s="204">
        <v>65</v>
      </c>
      <c r="BZ66" s="204" t="str">
        <f t="shared" ref="BZ66:BZ97" si="62">IFERROR(VLOOKUP(BY66,BW$2:BX$201,2,FALSE),"")</f>
        <v/>
      </c>
      <c r="CA66" t="e">
        <f t="shared" si="58"/>
        <v>#VALUE!</v>
      </c>
      <c r="CB66" s="259" t="str">
        <f t="shared" ref="CB66:CB129" si="63">BZ65</f>
        <v/>
      </c>
      <c r="CC66" s="259" t="str">
        <f t="shared" si="52"/>
        <v/>
      </c>
      <c r="CD66">
        <v>64</v>
      </c>
      <c r="CE66" s="261" t="str">
        <f t="shared" si="15"/>
        <v/>
      </c>
      <c r="CG66" s="218">
        <f t="shared" si="16"/>
        <v>76</v>
      </c>
      <c r="CH66" s="136">
        <v>65</v>
      </c>
      <c r="CI66" s="136" t="str">
        <f>IF(AND('Analysis_2-must not modify'!P896=1,'Analysis_2-must not modify'!O896=1),'Analysis_2-must not modify'!I896,"")</f>
        <v>Highlands</v>
      </c>
      <c r="CK66" s="219">
        <f t="shared" si="17"/>
        <v>125</v>
      </c>
      <c r="CL66" s="204">
        <v>65</v>
      </c>
      <c r="CM66" s="218" t="str">
        <f t="shared" si="18"/>
        <v/>
      </c>
      <c r="CN66" t="str">
        <f t="shared" si="19"/>
        <v/>
      </c>
      <c r="CO66" s="204">
        <v>65</v>
      </c>
      <c r="CP66" s="204" t="str">
        <f t="shared" ref="CP66:CP129" si="64">IFERROR(VLOOKUP(CO66,CM$2:CN$201,2,FALSE),"")</f>
        <v/>
      </c>
      <c r="CQ66">
        <f t="shared" si="53"/>
        <v>8</v>
      </c>
      <c r="CR66" s="259" t="str">
        <f t="shared" ref="CR66:CR129" si="65">CP65</f>
        <v/>
      </c>
      <c r="CS66" s="259">
        <f t="shared" si="20"/>
        <v>0</v>
      </c>
      <c r="CT66" s="259"/>
      <c r="CU66">
        <v>64</v>
      </c>
      <c r="CV66" s="261" t="str">
        <f t="shared" si="21"/>
        <v/>
      </c>
    </row>
    <row r="67" spans="1:100" customFormat="1">
      <c r="A67" s="218">
        <f t="shared" ref="A67:A102" si="66">IFERROR(RANK(F67,F$2:F$201),"")</f>
        <v>107</v>
      </c>
      <c r="B67" s="136">
        <v>66</v>
      </c>
      <c r="C67" s="211" t="str">
        <f>'Analysis_2-must not modify'!F897</f>
        <v>North_America</v>
      </c>
      <c r="D67" s="211" t="str">
        <f>'Analysis_2-must not modify'!D897</f>
        <v>Canada</v>
      </c>
      <c r="E67" s="245" t="s">
        <v>320</v>
      </c>
      <c r="F67" s="219">
        <f t="shared" ref="F67:F102" si="67">IF(COUNTIF($D$2:$D$201,"&gt;="&amp;$D67)=0,"",COUNTIF($D$2:$D$201,"&lt;="&amp;$D67))</f>
        <v>52</v>
      </c>
      <c r="G67" s="204">
        <v>66</v>
      </c>
      <c r="H67" s="218">
        <f t="shared" ref="H67:H101" si="68">IF(I67=0,0,IF(COUNTIF($I$2:$I$201,"&lt;="&amp;$I67)=0,"",COUNTIF($I$2:$I$201,"&lt;="&amp;$I67)))</f>
        <v>0</v>
      </c>
      <c r="I67">
        <f t="shared" ref="I67:I101" si="69">IFERROR(VLOOKUP(G67,A$2:D$201,4,FALSE),0)</f>
        <v>0</v>
      </c>
      <c r="J67" s="204">
        <v>66</v>
      </c>
      <c r="K67" s="221" t="str">
        <f t="shared" ref="K67:K101" si="70">IFERROR(VLOOKUP(J67,H$2:I$201,2,FALSE),"")</f>
        <v/>
      </c>
      <c r="P67" s="202" t="str">
        <f t="shared" si="22"/>
        <v/>
      </c>
      <c r="Q67" s="208" t="str">
        <f t="array" ref="Q67">IF(ISERROR(INDEX($C$1:$D$201,SMALL(IF($C$1:$C$201=$Q$1,ROW($C$1:$C$201)),ROW(65:65)),2)),"",INDEX($C$1:$D$201,SMALL(IF($C$1:$C$201=$Q$1,ROW($C$1:$C$201)),ROW(65:65)),2))</f>
        <v/>
      </c>
      <c r="R67" s="204" t="str">
        <f t="shared" si="23"/>
        <v/>
      </c>
      <c r="S67" s="204">
        <v>65</v>
      </c>
      <c r="T67" s="209">
        <f t="shared" si="24"/>
        <v>0</v>
      </c>
      <c r="U67" s="209">
        <f t="shared" si="25"/>
        <v>0</v>
      </c>
      <c r="V67" s="204">
        <v>65</v>
      </c>
      <c r="W67" s="207" t="str">
        <f t="shared" si="26"/>
        <v/>
      </c>
      <c r="X67" s="202" t="str">
        <f t="shared" si="27"/>
        <v/>
      </c>
      <c r="Y67" s="210" t="str">
        <f t="array" ref="Y67">IF(ISERROR(INDEX($C$1:$D$201,SMALL(IF($C$1:$C$201=$Y$1,ROW($C$1:$C$201)),ROW(65:65)),2)),"",INDEX($C$1:$D$201,SMALL(IF($C$1:$C$201=$Y$1,ROW($C$1:$C$201)),ROW(65:65)),2))</f>
        <v/>
      </c>
      <c r="Z67" s="204" t="str">
        <f t="shared" si="28"/>
        <v/>
      </c>
      <c r="AA67" s="204">
        <v>65</v>
      </c>
      <c r="AB67" s="209">
        <f t="shared" si="29"/>
        <v>0</v>
      </c>
      <c r="AC67" s="209">
        <f t="shared" si="30"/>
        <v>0</v>
      </c>
      <c r="AD67" s="204">
        <v>65</v>
      </c>
      <c r="AE67" s="207" t="str">
        <f t="shared" si="31"/>
        <v/>
      </c>
      <c r="AF67" s="202" t="str">
        <f t="shared" si="32"/>
        <v/>
      </c>
      <c r="AG67" s="210" t="str">
        <f t="array" ref="AG67">IF(ISERROR(INDEX($C$1:$D$201,SMALL(IF($C$1:$C$201=$AG$1,ROW($C$1:$C$201)),ROW(65:65)),2)),"",INDEX($C$1:$D$201,SMALL(IF($C$1:$C$201=$AG$1,ROW($C$1:$C$201)),ROW(65:65)),2))</f>
        <v/>
      </c>
      <c r="AH67" s="204" t="str">
        <f t="shared" si="33"/>
        <v/>
      </c>
      <c r="AI67" s="204">
        <v>65</v>
      </c>
      <c r="AJ67" s="209">
        <f t="shared" si="34"/>
        <v>0</v>
      </c>
      <c r="AK67" s="209">
        <f t="shared" si="35"/>
        <v>0</v>
      </c>
      <c r="AL67" s="204">
        <v>65</v>
      </c>
      <c r="AM67" s="207" t="str">
        <f t="shared" si="36"/>
        <v/>
      </c>
      <c r="AN67" s="202" t="str">
        <f t="shared" si="37"/>
        <v/>
      </c>
      <c r="AO67" s="208" t="str">
        <f t="array" ref="AO67">IF(ISERROR(INDEX($C$1:$D$201,SMALL(IF($C$1:$C$201=$AO$1,ROW($C$1:$C$201)),ROW(65:65)),2)),"",INDEX($C$1:$D$201,SMALL(IF($C$1:$C$201=$AO$1,ROW($C$1:$C$201)),ROW(65:65)),2))</f>
        <v/>
      </c>
      <c r="AP67" s="204" t="str">
        <f t="shared" si="38"/>
        <v/>
      </c>
      <c r="AQ67" s="204">
        <v>65</v>
      </c>
      <c r="AR67" s="209">
        <f t="shared" si="39"/>
        <v>0</v>
      </c>
      <c r="AS67" s="209">
        <f t="shared" si="40"/>
        <v>0</v>
      </c>
      <c r="AT67" s="204">
        <v>65</v>
      </c>
      <c r="AU67" s="207" t="str">
        <f t="shared" si="41"/>
        <v/>
      </c>
      <c r="AV67" s="202" t="str">
        <f t="shared" si="42"/>
        <v/>
      </c>
      <c r="AW67" s="159" t="str">
        <f t="array" ref="AW67">IF(ISERROR(INDEX($C$1:$D$201,SMALL(IF($C$1:$C$201=$AW$1,ROW($C$1:$C$201)),ROW(65:65)),2)),"",INDEX($C$1:$D$201,SMALL(IF($C$1:$C$201=$AW$1,ROW($C$1:$C$201)),ROW(65:65)),2))</f>
        <v/>
      </c>
      <c r="AX67" s="204" t="str">
        <f t="shared" si="43"/>
        <v/>
      </c>
      <c r="AY67" s="204">
        <v>65</v>
      </c>
      <c r="AZ67" s="209">
        <f t="shared" si="44"/>
        <v>0</v>
      </c>
      <c r="BA67" s="209">
        <f t="shared" si="45"/>
        <v>0</v>
      </c>
      <c r="BB67" s="204">
        <v>65</v>
      </c>
      <c r="BC67" s="207" t="str">
        <f t="shared" si="46"/>
        <v/>
      </c>
      <c r="BD67" s="202" t="str">
        <f t="shared" si="47"/>
        <v/>
      </c>
      <c r="BE67" s="159" t="str">
        <f t="array" ref="BE67">IF(ISERROR(INDEX($C$1:$D$201,SMALL(IF($C$1:$C$201=$BE$1,ROW($C$1:$C$201)),ROW(65:65)),2)),"",INDEX($C$1:$D$201,SMALL(IF($C$1:$C$201=$BE$1,ROW($C$1:$C$201)),ROW(65:65)),2))</f>
        <v/>
      </c>
      <c r="BF67" s="204" t="str">
        <f t="shared" si="48"/>
        <v/>
      </c>
      <c r="BG67" s="204">
        <v>65</v>
      </c>
      <c r="BH67" s="209">
        <f t="shared" si="49"/>
        <v>0</v>
      </c>
      <c r="BI67" s="209">
        <f t="shared" si="50"/>
        <v>0</v>
      </c>
      <c r="BJ67" s="204">
        <v>65</v>
      </c>
      <c r="BK67" s="207" t="str">
        <f t="shared" si="51"/>
        <v/>
      </c>
      <c r="BL67" s="209"/>
      <c r="BM67" s="209">
        <f>IF(AND('Analysis_2-must not modify'!O897=1,'Analysis_2-must not modify'!P897=1,NOT('Analysis_2-must not modify'!D897=0)),'Analysis_2-must not modify'!G897,"")</f>
        <v>2013</v>
      </c>
      <c r="BN67">
        <v>66</v>
      </c>
      <c r="BO67" t="e">
        <f>INDEX(BM$2:BM$202,MATCH(0,COUNTIF($BO$1:BO66,BM$2:BM$202),0))</f>
        <v>#N/A</v>
      </c>
      <c r="BQ67" s="218">
        <f t="shared" si="59"/>
        <v>80</v>
      </c>
      <c r="BR67" s="136">
        <v>66</v>
      </c>
      <c r="BS67" s="246">
        <f t="shared" ref="BS67:BS130" si="71">IFERROR(VALUE(BM67),"")</f>
        <v>2013</v>
      </c>
      <c r="BT67" s="245"/>
      <c r="BU67" s="219">
        <f t="shared" ref="BU67:BU130" si="72">IF(COUNTIF($BS$2:$BS$201,"&gt;="&amp;$BS67)=0,"",COUNTIF($BS$2:$BS$201,"&lt;="&amp;$BS67))</f>
        <v>78</v>
      </c>
      <c r="BV67" s="204">
        <v>66</v>
      </c>
      <c r="BW67" s="218" t="str">
        <f t="shared" si="60"/>
        <v/>
      </c>
      <c r="BX67" t="str">
        <f t="shared" si="61"/>
        <v/>
      </c>
      <c r="BY67" s="204">
        <v>66</v>
      </c>
      <c r="BZ67" s="204" t="str">
        <f t="shared" si="62"/>
        <v/>
      </c>
      <c r="CA67" t="e">
        <f t="shared" ref="CA67:CA98" si="73">RANK(CC67,CC$3:CC$202)</f>
        <v>#VALUE!</v>
      </c>
      <c r="CB67" s="259" t="str">
        <f t="shared" si="63"/>
        <v/>
      </c>
      <c r="CC67" s="259" t="str">
        <f t="shared" si="52"/>
        <v/>
      </c>
      <c r="CD67">
        <v>65</v>
      </c>
      <c r="CE67" s="261" t="str">
        <f t="shared" ref="CE67:CE130" si="74">IFERROR(VLOOKUP(CD67,CA$2:CB$202,2,FALSE),"")</f>
        <v/>
      </c>
      <c r="CG67" s="218">
        <f t="shared" ref="CG67:CG130" si="75">IFERROR(RANK(CK67,CK$2:CK$201),"")</f>
        <v>76</v>
      </c>
      <c r="CH67" s="136">
        <v>66</v>
      </c>
      <c r="CI67" s="136" t="str">
        <f>IF(AND('Analysis_2-must not modify'!P897=1,'Analysis_2-must not modify'!O897=1),'Analysis_2-must not modify'!I897,"")</f>
        <v>Highlands</v>
      </c>
      <c r="CK67" s="219">
        <f t="shared" ref="CK67:CK130" si="76">IF(COUNTIF($CI$2:$CI$201,"&gt;="&amp;$CI67)=0,"",COUNTIF($CI$2:$CI$201,"&lt;="&amp;$CI67))</f>
        <v>125</v>
      </c>
      <c r="CL67" s="204">
        <v>66</v>
      </c>
      <c r="CM67" s="218" t="str">
        <f t="shared" ref="CM67:CM130" si="77">IF(CN67=0,0,IF(COUNTIF($CN$2:$CN$201,"&lt;="&amp;$CN67)=0,"",COUNTIF($CN$2:$CN$201,"&lt;="&amp;$CN67)))</f>
        <v/>
      </c>
      <c r="CN67" t="str">
        <f t="shared" ref="CN67:CN130" si="78">IFERROR(VLOOKUP(CL67,CG$2:CI$201,3,FALSE),"")</f>
        <v/>
      </c>
      <c r="CO67" s="204">
        <v>66</v>
      </c>
      <c r="CP67" s="204" t="str">
        <f t="shared" si="64"/>
        <v/>
      </c>
      <c r="CQ67">
        <f t="shared" ref="CQ67:CQ130" si="79">RANK(CS67,CS$3:CS$202)</f>
        <v>8</v>
      </c>
      <c r="CR67" s="259" t="str">
        <f t="shared" si="65"/>
        <v/>
      </c>
      <c r="CS67" s="259">
        <f t="shared" ref="CS67:CS130" si="80">IFERROR(LEN(CR67),"")</f>
        <v>0</v>
      </c>
      <c r="CT67" s="259"/>
      <c r="CU67">
        <v>65</v>
      </c>
      <c r="CV67" s="261" t="str">
        <f t="shared" ref="CV67:CV130" si="81">IFERROR(VLOOKUP(CU67,CQ$2:CR$202,2,FALSE),"")</f>
        <v/>
      </c>
    </row>
    <row r="68" spans="1:100" customFormat="1">
      <c r="A68" s="218">
        <f t="shared" si="66"/>
        <v>107</v>
      </c>
      <c r="B68" s="136">
        <v>67</v>
      </c>
      <c r="C68" s="211" t="str">
        <f>'Analysis_2-must not modify'!F898</f>
        <v>North_America</v>
      </c>
      <c r="D68" s="211" t="str">
        <f>'Analysis_2-must not modify'!D898</f>
        <v>Canada</v>
      </c>
      <c r="E68" s="245" t="s">
        <v>320</v>
      </c>
      <c r="F68" s="219">
        <f t="shared" si="67"/>
        <v>52</v>
      </c>
      <c r="G68" s="204">
        <v>67</v>
      </c>
      <c r="H68" s="218">
        <f t="shared" si="68"/>
        <v>0</v>
      </c>
      <c r="I68">
        <f t="shared" si="69"/>
        <v>0</v>
      </c>
      <c r="J68" s="204">
        <v>67</v>
      </c>
      <c r="K68" s="221" t="str">
        <f t="shared" si="70"/>
        <v/>
      </c>
      <c r="P68" s="202" t="str">
        <f t="shared" ref="P68:P131" si="82">IFERROR(RANK(R68,R$3:R$202),"")</f>
        <v/>
      </c>
      <c r="Q68" s="208" t="str">
        <f t="array" ref="Q68">IF(ISERROR(INDEX($C$1:$D$201,SMALL(IF($C$1:$C$201=$Q$1,ROW($C$1:$C$201)),ROW(66:66)),2)),"",INDEX($C$1:$D$201,SMALL(IF($C$1:$C$201=$Q$1,ROW($C$1:$C$201)),ROW(66:66)),2))</f>
        <v/>
      </c>
      <c r="R68" s="204" t="str">
        <f t="shared" ref="R68:R131" si="83">IF(COUNTIF($Q$3:$Q$202,"&lt;="&amp;$Q68)=0,"",COUNTIF($Q$3:$Q$202,"&lt;="&amp;$Q68))</f>
        <v/>
      </c>
      <c r="S68" s="204">
        <v>66</v>
      </c>
      <c r="T68" s="209">
        <f t="shared" ref="T68:T131" si="84">IF(U68=0,0,IF(COUNTIF($U$3:$U$202,"&lt;="&amp;$U68)=0,"",COUNTIF($U$3:$U$202,"&lt;="&amp;$U68)))</f>
        <v>0</v>
      </c>
      <c r="U68" s="209">
        <f t="shared" ref="U68:U131" si="85">IFERROR(VLOOKUP(S68,P$3:Q$202,2,FALSE),0)</f>
        <v>0</v>
      </c>
      <c r="V68" s="204">
        <v>66</v>
      </c>
      <c r="W68" s="207" t="str">
        <f t="shared" ref="W68:W131" si="86">IFERROR(VLOOKUP(V68,T$3:U$202,2,FALSE),"")</f>
        <v/>
      </c>
      <c r="X68" s="202" t="str">
        <f t="shared" ref="X68:X131" si="87">IFERROR(RANK(Z68,Z$3:Z$202),"")</f>
        <v/>
      </c>
      <c r="Y68" s="210" t="str">
        <f t="array" ref="Y68">IF(ISERROR(INDEX($C$1:$D$201,SMALL(IF($C$1:$C$201=$Y$1,ROW($C$1:$C$201)),ROW(66:66)),2)),"",INDEX($C$1:$D$201,SMALL(IF($C$1:$C$201=$Y$1,ROW($C$1:$C$201)),ROW(66:66)),2))</f>
        <v/>
      </c>
      <c r="Z68" s="204" t="str">
        <f t="shared" ref="Z68:Z131" si="88">IF(COUNTIF($Y$3:$Y$202,"&lt;="&amp;$Y68)=0,"",COUNTIF($Y$3:$Y$202,"&lt;="&amp;$Y68))</f>
        <v/>
      </c>
      <c r="AA68" s="204">
        <v>66</v>
      </c>
      <c r="AB68" s="209">
        <f t="shared" ref="AB68:AB131" si="89">IF(AC68=0,0,IF(COUNTIF($AC$3:$AC$202,"&lt;="&amp;$AC68)=0,"",COUNTIF($AC$3:$AC$202,"&lt;="&amp;$AC68)))</f>
        <v>0</v>
      </c>
      <c r="AC68" s="209">
        <f t="shared" ref="AC68:AC131" si="90">IFERROR(VLOOKUP(AA68,X$3:Y$202,2,FALSE),0)</f>
        <v>0</v>
      </c>
      <c r="AD68" s="204">
        <v>66</v>
      </c>
      <c r="AE68" s="207" t="str">
        <f t="shared" ref="AE68:AE131" si="91">IFERROR(VLOOKUP(AD68,AB$3:AC$202,2,FALSE),"")</f>
        <v/>
      </c>
      <c r="AF68" s="202" t="str">
        <f t="shared" ref="AF68:AF131" si="92">IFERROR(RANK(AH68,AH$3:AH$202),"")</f>
        <v/>
      </c>
      <c r="AG68" s="210" t="str">
        <f t="array" ref="AG68">IF(ISERROR(INDEX($C$1:$D$201,SMALL(IF($C$1:$C$201=$AG$1,ROW($C$1:$C$201)),ROW(66:66)),2)),"",INDEX($C$1:$D$201,SMALL(IF($C$1:$C$201=$AG$1,ROW($C$1:$C$201)),ROW(66:66)),2))</f>
        <v/>
      </c>
      <c r="AH68" s="204" t="str">
        <f t="shared" ref="AH68:AH131" si="93">IF(COUNTIF($AG$3:$AG$202,"&lt;="&amp;$AG68)=0,"",COUNTIF($AG$3:$AG$202,"&lt;="&amp;$AG68))</f>
        <v/>
      </c>
      <c r="AI68" s="204">
        <v>66</v>
      </c>
      <c r="AJ68" s="209">
        <f t="shared" ref="AJ68:AJ131" si="94">IF(AK68=0,0,IF(COUNTIF($AK$3:$AK$202,"&lt;="&amp;$AK68)=0,"",COUNTIF($AK$3:$AK$202,"&lt;="&amp;$AK68)))</f>
        <v>0</v>
      </c>
      <c r="AK68" s="209">
        <f t="shared" ref="AK68:AK131" si="95">IFERROR(VLOOKUP(AI68,AF$3:AG$202,2,FALSE),0)</f>
        <v>0</v>
      </c>
      <c r="AL68" s="204">
        <v>66</v>
      </c>
      <c r="AM68" s="207" t="str">
        <f t="shared" ref="AM68:AM131" si="96">IFERROR(VLOOKUP(AL68,AJ$3:AK$202,2,FALSE),"")</f>
        <v/>
      </c>
      <c r="AN68" s="202" t="str">
        <f t="shared" ref="AN68:AN131" si="97">IFERROR(RANK(AP68,AP$3:AP$202),"")</f>
        <v/>
      </c>
      <c r="AO68" s="208" t="str">
        <f t="array" ref="AO68">IF(ISERROR(INDEX($C$1:$D$201,SMALL(IF($C$1:$C$201=$AO$1,ROW($C$1:$C$201)),ROW(66:66)),2)),"",INDEX($C$1:$D$201,SMALL(IF($C$1:$C$201=$AO$1,ROW($C$1:$C$201)),ROW(66:66)),2))</f>
        <v/>
      </c>
      <c r="AP68" s="204" t="str">
        <f t="shared" ref="AP68:AP131" si="98">IF(COUNTIF($AO$3:$AO$202,"&lt;="&amp;$AO68)=0,"",COUNTIF($AO$3:$AO$202,"&lt;="&amp;$AO68))</f>
        <v/>
      </c>
      <c r="AQ68" s="204">
        <v>66</v>
      </c>
      <c r="AR68" s="209">
        <f t="shared" ref="AR68:AR131" si="99">IF(AS68=0,0,IF(COUNTIF($AS$3:$AS$202,"&lt;="&amp;$AS68)=0,"",COUNTIF($AS$3:$AS$202,"&lt;="&amp;$AS68)))</f>
        <v>0</v>
      </c>
      <c r="AS68" s="209">
        <f t="shared" ref="AS68:AS131" si="100">IFERROR(VLOOKUP(AQ68,AN$3:AO$202,2,FALSE),0)</f>
        <v>0</v>
      </c>
      <c r="AT68" s="204">
        <v>66</v>
      </c>
      <c r="AU68" s="207" t="str">
        <f t="shared" ref="AU68:AU131" si="101">IFERROR(VLOOKUP(AT68,AR$3:AS$202,2,FALSE),"")</f>
        <v/>
      </c>
      <c r="AV68" s="202" t="str">
        <f t="shared" ref="AV68:AV131" si="102">IFERROR(RANK(AX68,AX$3:AX$202),"")</f>
        <v/>
      </c>
      <c r="AW68" s="159" t="str">
        <f t="array" ref="AW68">IF(ISERROR(INDEX($C$1:$D$201,SMALL(IF($C$1:$C$201=$AW$1,ROW($C$1:$C$201)),ROW(66:66)),2)),"",INDEX($C$1:$D$201,SMALL(IF($C$1:$C$201=$AW$1,ROW($C$1:$C$201)),ROW(66:66)),2))</f>
        <v/>
      </c>
      <c r="AX68" s="204" t="str">
        <f t="shared" ref="AX68:AX131" si="103">IF(COUNTIF($AW$3:$AW$202,"&lt;="&amp;$AW68)=0,"",COUNTIF($AW$3:$AW$202,"&lt;="&amp;$AW68))</f>
        <v/>
      </c>
      <c r="AY68" s="204">
        <v>66</v>
      </c>
      <c r="AZ68" s="209">
        <f t="shared" ref="AZ68:AZ131" si="104">IF(BA68=0,0,IF(COUNTIF($BA$3:$BA$202,"&lt;="&amp;$BA68)=0,"",COUNTIF($BA$3:$BA$202,"&lt;="&amp;$BA68)))</f>
        <v>0</v>
      </c>
      <c r="BA68" s="209">
        <f t="shared" ref="BA68:BA131" si="105">IFERROR(VLOOKUP(AY68,AV$3:AW$202,2,FALSE),0)</f>
        <v>0</v>
      </c>
      <c r="BB68" s="204">
        <v>66</v>
      </c>
      <c r="BC68" s="207" t="str">
        <f t="shared" ref="BC68:BC131" si="106">IFERROR(VLOOKUP(BB68,AZ$3:BA$202,2,FALSE),"")</f>
        <v/>
      </c>
      <c r="BD68" s="202" t="str">
        <f t="shared" ref="BD68:BD131" si="107">IFERROR(RANK(BF68,BF$3:BF$202),"")</f>
        <v/>
      </c>
      <c r="BE68" s="159" t="str">
        <f t="array" ref="BE68">IF(ISERROR(INDEX($C$1:$D$201,SMALL(IF($C$1:$C$201=$BE$1,ROW($C$1:$C$201)),ROW(66:66)),2)),"",INDEX($C$1:$D$201,SMALL(IF($C$1:$C$201=$BE$1,ROW($C$1:$C$201)),ROW(66:66)),2))</f>
        <v/>
      </c>
      <c r="BF68" s="204" t="str">
        <f t="shared" ref="BF68:BF131" si="108">IF(COUNTIF($BE$3:$BE$202,"&lt;="&amp;$BE68)=0,"",COUNTIF($BE$3:$BE$202,"&lt;="&amp;$BE68))</f>
        <v/>
      </c>
      <c r="BG68" s="204">
        <v>66</v>
      </c>
      <c r="BH68" s="209">
        <f t="shared" ref="BH68:BH131" si="109">IF(BI68=0,0,IF(COUNTIF($BI$3:$BI$202,"&lt;="&amp;$BI68)=0,"",COUNTIF($BI$3:$BI$202,"&lt;="&amp;$BI68)))</f>
        <v>0</v>
      </c>
      <c r="BI68" s="209">
        <f t="shared" ref="BI68:BI131" si="110">IFERROR(VLOOKUP(BG68,BD$3:BE$202,2,FALSE),0)</f>
        <v>0</v>
      </c>
      <c r="BJ68" s="204">
        <v>66</v>
      </c>
      <c r="BK68" s="207" t="str">
        <f t="shared" ref="BK68:BK131" si="111">IFERROR(VLOOKUP(BJ68,BH$3:BI$202,2,FALSE),"")</f>
        <v/>
      </c>
      <c r="BL68" s="209"/>
      <c r="BM68" s="209">
        <f>IF(AND('Analysis_2-must not modify'!O898=1,'Analysis_2-must not modify'!P898=1,NOT('Analysis_2-must not modify'!D898=0)),'Analysis_2-must not modify'!G898,"")</f>
        <v>2014</v>
      </c>
      <c r="BN68">
        <v>67</v>
      </c>
      <c r="BO68" t="e">
        <f>INDEX(BM$2:BM$202,MATCH(0,COUNTIF($BO$1:BO67,BM$2:BM$202),0))</f>
        <v>#N/A</v>
      </c>
      <c r="BQ68" s="218">
        <f t="shared" si="59"/>
        <v>52</v>
      </c>
      <c r="BR68" s="136">
        <v>67</v>
      </c>
      <c r="BS68" s="246">
        <f t="shared" si="71"/>
        <v>2014</v>
      </c>
      <c r="BT68" s="245"/>
      <c r="BU68" s="219">
        <f t="shared" si="72"/>
        <v>106</v>
      </c>
      <c r="BV68" s="204">
        <v>67</v>
      </c>
      <c r="BW68" s="218" t="str">
        <f t="shared" si="60"/>
        <v/>
      </c>
      <c r="BX68" t="str">
        <f t="shared" si="61"/>
        <v/>
      </c>
      <c r="BY68" s="204">
        <v>67</v>
      </c>
      <c r="BZ68" s="204" t="str">
        <f t="shared" si="62"/>
        <v/>
      </c>
      <c r="CA68" t="e">
        <f t="shared" si="73"/>
        <v>#VALUE!</v>
      </c>
      <c r="CB68" s="259" t="str">
        <f t="shared" si="63"/>
        <v/>
      </c>
      <c r="CC68" s="259" t="str">
        <f t="shared" ref="CC68:CC131" si="112">IFERROR(VALUE(CB68),"")</f>
        <v/>
      </c>
      <c r="CD68">
        <v>66</v>
      </c>
      <c r="CE68" s="261" t="str">
        <f t="shared" si="74"/>
        <v/>
      </c>
      <c r="CG68" s="218">
        <f t="shared" si="75"/>
        <v>76</v>
      </c>
      <c r="CH68" s="136">
        <v>67</v>
      </c>
      <c r="CI68" s="136" t="str">
        <f>IF(AND('Analysis_2-must not modify'!P898=1,'Analysis_2-must not modify'!O898=1),'Analysis_2-must not modify'!I898,"")</f>
        <v>Highlands</v>
      </c>
      <c r="CK68" s="219">
        <f t="shared" si="76"/>
        <v>125</v>
      </c>
      <c r="CL68" s="204">
        <v>67</v>
      </c>
      <c r="CM68" s="218" t="str">
        <f t="shared" si="77"/>
        <v/>
      </c>
      <c r="CN68" t="str">
        <f t="shared" si="78"/>
        <v/>
      </c>
      <c r="CO68" s="204">
        <v>67</v>
      </c>
      <c r="CP68" s="204" t="str">
        <f t="shared" si="64"/>
        <v/>
      </c>
      <c r="CQ68">
        <f t="shared" si="79"/>
        <v>8</v>
      </c>
      <c r="CR68" s="259" t="str">
        <f t="shared" si="65"/>
        <v/>
      </c>
      <c r="CS68" s="259">
        <f t="shared" si="80"/>
        <v>0</v>
      </c>
      <c r="CT68" s="259"/>
      <c r="CU68">
        <v>66</v>
      </c>
      <c r="CV68" s="261" t="str">
        <f t="shared" si="81"/>
        <v/>
      </c>
    </row>
    <row r="69" spans="1:100" customFormat="1">
      <c r="A69" s="218">
        <f t="shared" si="66"/>
        <v>107</v>
      </c>
      <c r="B69" s="136">
        <v>68</v>
      </c>
      <c r="C69" s="211" t="str">
        <f>'Analysis_2-must not modify'!F899</f>
        <v>North_America</v>
      </c>
      <c r="D69" s="211" t="str">
        <f>'Analysis_2-must not modify'!D899</f>
        <v>Canada</v>
      </c>
      <c r="E69" s="245" t="s">
        <v>319</v>
      </c>
      <c r="F69" s="219">
        <f t="shared" si="67"/>
        <v>52</v>
      </c>
      <c r="G69" s="204">
        <v>68</v>
      </c>
      <c r="H69" s="218">
        <f t="shared" si="68"/>
        <v>23</v>
      </c>
      <c r="I69" t="str">
        <f t="shared" si="69"/>
        <v>Poland</v>
      </c>
      <c r="J69" s="204">
        <v>68</v>
      </c>
      <c r="K69" s="221" t="str">
        <f t="shared" si="70"/>
        <v/>
      </c>
      <c r="P69" s="202" t="str">
        <f t="shared" si="82"/>
        <v/>
      </c>
      <c r="Q69" s="208" t="str">
        <f t="array" ref="Q69">IF(ISERROR(INDEX($C$1:$D$201,SMALL(IF($C$1:$C$201=$Q$1,ROW($C$1:$C$201)),ROW(67:67)),2)),"",INDEX($C$1:$D$201,SMALL(IF($C$1:$C$201=$Q$1,ROW($C$1:$C$201)),ROW(67:67)),2))</f>
        <v/>
      </c>
      <c r="R69" s="204" t="str">
        <f t="shared" si="83"/>
        <v/>
      </c>
      <c r="S69" s="204">
        <v>67</v>
      </c>
      <c r="T69" s="209">
        <f t="shared" si="84"/>
        <v>0</v>
      </c>
      <c r="U69" s="209">
        <f t="shared" si="85"/>
        <v>0</v>
      </c>
      <c r="V69" s="204">
        <v>67</v>
      </c>
      <c r="W69" s="207" t="str">
        <f t="shared" si="86"/>
        <v/>
      </c>
      <c r="X69" s="202" t="str">
        <f t="shared" si="87"/>
        <v/>
      </c>
      <c r="Y69" s="210" t="str">
        <f t="array" ref="Y69">IF(ISERROR(INDEX($C$1:$D$201,SMALL(IF($C$1:$C$201=$Y$1,ROW($C$1:$C$201)),ROW(67:67)),2)),"",INDEX($C$1:$D$201,SMALL(IF($C$1:$C$201=$Y$1,ROW($C$1:$C$201)),ROW(67:67)),2))</f>
        <v/>
      </c>
      <c r="Z69" s="204" t="str">
        <f t="shared" si="88"/>
        <v/>
      </c>
      <c r="AA69" s="204">
        <v>67</v>
      </c>
      <c r="AB69" s="209">
        <f t="shared" si="89"/>
        <v>0</v>
      </c>
      <c r="AC69" s="209">
        <f t="shared" si="90"/>
        <v>0</v>
      </c>
      <c r="AD69" s="204">
        <v>67</v>
      </c>
      <c r="AE69" s="207" t="str">
        <f t="shared" si="91"/>
        <v/>
      </c>
      <c r="AF69" s="202" t="str">
        <f t="shared" si="92"/>
        <v/>
      </c>
      <c r="AG69" s="210" t="str">
        <f t="array" ref="AG69">IF(ISERROR(INDEX($C$1:$D$201,SMALL(IF($C$1:$C$201=$AG$1,ROW($C$1:$C$201)),ROW(67:67)),2)),"",INDEX($C$1:$D$201,SMALL(IF($C$1:$C$201=$AG$1,ROW($C$1:$C$201)),ROW(67:67)),2))</f>
        <v/>
      </c>
      <c r="AH69" s="204" t="str">
        <f t="shared" si="93"/>
        <v/>
      </c>
      <c r="AI69" s="204">
        <v>67</v>
      </c>
      <c r="AJ69" s="209">
        <f t="shared" si="94"/>
        <v>0</v>
      </c>
      <c r="AK69" s="209">
        <f t="shared" si="95"/>
        <v>0</v>
      </c>
      <c r="AL69" s="204">
        <v>67</v>
      </c>
      <c r="AM69" s="207" t="str">
        <f t="shared" si="96"/>
        <v/>
      </c>
      <c r="AN69" s="202" t="str">
        <f t="shared" si="97"/>
        <v/>
      </c>
      <c r="AO69" s="208" t="str">
        <f t="array" ref="AO69">IF(ISERROR(INDEX($C$1:$D$201,SMALL(IF($C$1:$C$201=$AO$1,ROW($C$1:$C$201)),ROW(67:67)),2)),"",INDEX($C$1:$D$201,SMALL(IF($C$1:$C$201=$AO$1,ROW($C$1:$C$201)),ROW(67:67)),2))</f>
        <v/>
      </c>
      <c r="AP69" s="204" t="str">
        <f t="shared" si="98"/>
        <v/>
      </c>
      <c r="AQ69" s="204">
        <v>67</v>
      </c>
      <c r="AR69" s="209">
        <f t="shared" si="99"/>
        <v>0</v>
      </c>
      <c r="AS69" s="209">
        <f t="shared" si="100"/>
        <v>0</v>
      </c>
      <c r="AT69" s="204">
        <v>67</v>
      </c>
      <c r="AU69" s="207" t="str">
        <f t="shared" si="101"/>
        <v/>
      </c>
      <c r="AV69" s="202" t="str">
        <f t="shared" si="102"/>
        <v/>
      </c>
      <c r="AW69" s="159" t="str">
        <f t="array" ref="AW69">IF(ISERROR(INDEX($C$1:$D$201,SMALL(IF($C$1:$C$201=$AW$1,ROW($C$1:$C$201)),ROW(67:67)),2)),"",INDEX($C$1:$D$201,SMALL(IF($C$1:$C$201=$AW$1,ROW($C$1:$C$201)),ROW(67:67)),2))</f>
        <v/>
      </c>
      <c r="AX69" s="204" t="str">
        <f t="shared" si="103"/>
        <v/>
      </c>
      <c r="AY69" s="204">
        <v>67</v>
      </c>
      <c r="AZ69" s="209">
        <f t="shared" si="104"/>
        <v>0</v>
      </c>
      <c r="BA69" s="209">
        <f t="shared" si="105"/>
        <v>0</v>
      </c>
      <c r="BB69" s="204">
        <v>67</v>
      </c>
      <c r="BC69" s="207" t="str">
        <f t="shared" si="106"/>
        <v/>
      </c>
      <c r="BD69" s="202" t="str">
        <f t="shared" si="107"/>
        <v/>
      </c>
      <c r="BE69" s="159" t="str">
        <f t="array" ref="BE69">IF(ISERROR(INDEX($C$1:$D$201,SMALL(IF($C$1:$C$201=$BE$1,ROW($C$1:$C$201)),ROW(67:67)),2)),"",INDEX($C$1:$D$201,SMALL(IF($C$1:$C$201=$BE$1,ROW($C$1:$C$201)),ROW(67:67)),2))</f>
        <v/>
      </c>
      <c r="BF69" s="204" t="str">
        <f t="shared" si="108"/>
        <v/>
      </c>
      <c r="BG69" s="204">
        <v>67</v>
      </c>
      <c r="BH69" s="209">
        <f t="shared" si="109"/>
        <v>0</v>
      </c>
      <c r="BI69" s="209">
        <f t="shared" si="110"/>
        <v>0</v>
      </c>
      <c r="BJ69" s="204">
        <v>67</v>
      </c>
      <c r="BK69" s="207" t="str">
        <f t="shared" si="111"/>
        <v/>
      </c>
      <c r="BL69" s="209"/>
      <c r="BM69" s="209">
        <f>IF(AND('Analysis_2-must not modify'!O899=1,'Analysis_2-must not modify'!P899=1,NOT('Analysis_2-must not modify'!D899=0)),'Analysis_2-must not modify'!G899,"")</f>
        <v>2015</v>
      </c>
      <c r="BN69">
        <v>68</v>
      </c>
      <c r="BO69" t="e">
        <f>INDEX(BM$2:BM$202,MATCH(0,COUNTIF($BO$1:BO68,BM$2:BM$202),0))</f>
        <v>#N/A</v>
      </c>
      <c r="BQ69" s="218">
        <f t="shared" si="59"/>
        <v>20</v>
      </c>
      <c r="BR69" s="136">
        <v>68</v>
      </c>
      <c r="BS69" s="246">
        <f t="shared" si="71"/>
        <v>2015</v>
      </c>
      <c r="BT69" s="245"/>
      <c r="BU69" s="219">
        <f t="shared" si="72"/>
        <v>138</v>
      </c>
      <c r="BV69" s="204">
        <v>68</v>
      </c>
      <c r="BW69" s="218" t="str">
        <f t="shared" si="60"/>
        <v/>
      </c>
      <c r="BX69" t="str">
        <f t="shared" si="61"/>
        <v/>
      </c>
      <c r="BY69" s="204">
        <v>68</v>
      </c>
      <c r="BZ69" s="204" t="str">
        <f t="shared" si="62"/>
        <v/>
      </c>
      <c r="CA69" t="e">
        <f t="shared" si="73"/>
        <v>#VALUE!</v>
      </c>
      <c r="CB69" s="259" t="str">
        <f t="shared" si="63"/>
        <v/>
      </c>
      <c r="CC69" s="259" t="str">
        <f t="shared" si="112"/>
        <v/>
      </c>
      <c r="CD69">
        <v>67</v>
      </c>
      <c r="CE69" s="261" t="str">
        <f t="shared" si="74"/>
        <v/>
      </c>
      <c r="CG69" s="218">
        <f t="shared" si="75"/>
        <v>76</v>
      </c>
      <c r="CH69" s="136">
        <v>68</v>
      </c>
      <c r="CI69" s="136" t="str">
        <f>IF(AND('Analysis_2-must not modify'!P899=1,'Analysis_2-must not modify'!O899=1),'Analysis_2-must not modify'!I899,"")</f>
        <v>Highlands</v>
      </c>
      <c r="CK69" s="219">
        <f t="shared" si="76"/>
        <v>125</v>
      </c>
      <c r="CL69" s="204">
        <v>68</v>
      </c>
      <c r="CM69" s="218" t="str">
        <f t="shared" si="77"/>
        <v/>
      </c>
      <c r="CN69" t="str">
        <f t="shared" si="78"/>
        <v/>
      </c>
      <c r="CO69" s="204">
        <v>68</v>
      </c>
      <c r="CP69" s="204" t="str">
        <f t="shared" si="64"/>
        <v/>
      </c>
      <c r="CQ69">
        <f t="shared" si="79"/>
        <v>8</v>
      </c>
      <c r="CR69" s="259" t="str">
        <f t="shared" si="65"/>
        <v/>
      </c>
      <c r="CS69" s="259">
        <f t="shared" si="80"/>
        <v>0</v>
      </c>
      <c r="CT69" s="259"/>
      <c r="CU69">
        <v>67</v>
      </c>
      <c r="CV69" s="261" t="str">
        <f t="shared" si="81"/>
        <v/>
      </c>
    </row>
    <row r="70" spans="1:100" customFormat="1">
      <c r="A70" s="218">
        <f t="shared" si="66"/>
        <v>107</v>
      </c>
      <c r="B70" s="136">
        <v>69</v>
      </c>
      <c r="C70" s="211" t="str">
        <f>'Analysis_2-must not modify'!F900</f>
        <v>North_America</v>
      </c>
      <c r="D70" s="211" t="str">
        <f>'Analysis_2-must not modify'!D900</f>
        <v>Canada</v>
      </c>
      <c r="E70" s="245" t="s">
        <v>320</v>
      </c>
      <c r="F70" s="219">
        <f t="shared" si="67"/>
        <v>52</v>
      </c>
      <c r="G70" s="204">
        <v>69</v>
      </c>
      <c r="H70" s="218">
        <f t="shared" si="68"/>
        <v>22</v>
      </c>
      <c r="I70" t="str">
        <f t="shared" si="69"/>
        <v>Peru</v>
      </c>
      <c r="J70" s="204">
        <v>69</v>
      </c>
      <c r="K70" s="221" t="str">
        <f t="shared" si="70"/>
        <v/>
      </c>
      <c r="P70" s="202" t="str">
        <f t="shared" si="82"/>
        <v/>
      </c>
      <c r="Q70" s="208" t="str">
        <f t="array" ref="Q70">IF(ISERROR(INDEX($C$1:$D$201,SMALL(IF($C$1:$C$201=$Q$1,ROW($C$1:$C$201)),ROW(68:68)),2)),"",INDEX($C$1:$D$201,SMALL(IF($C$1:$C$201=$Q$1,ROW($C$1:$C$201)),ROW(68:68)),2))</f>
        <v/>
      </c>
      <c r="R70" s="204" t="str">
        <f t="shared" si="83"/>
        <v/>
      </c>
      <c r="S70" s="204">
        <v>68</v>
      </c>
      <c r="T70" s="209">
        <f t="shared" si="84"/>
        <v>0</v>
      </c>
      <c r="U70" s="209">
        <f t="shared" si="85"/>
        <v>0</v>
      </c>
      <c r="V70" s="204">
        <v>68</v>
      </c>
      <c r="W70" s="207" t="str">
        <f t="shared" si="86"/>
        <v/>
      </c>
      <c r="X70" s="202" t="str">
        <f t="shared" si="87"/>
        <v/>
      </c>
      <c r="Y70" s="210" t="str">
        <f t="array" ref="Y70">IF(ISERROR(INDEX($C$1:$D$201,SMALL(IF($C$1:$C$201=$Y$1,ROW($C$1:$C$201)),ROW(68:68)),2)),"",INDEX($C$1:$D$201,SMALL(IF($C$1:$C$201=$Y$1,ROW($C$1:$C$201)),ROW(68:68)),2))</f>
        <v/>
      </c>
      <c r="Z70" s="204" t="str">
        <f t="shared" si="88"/>
        <v/>
      </c>
      <c r="AA70" s="204">
        <v>68</v>
      </c>
      <c r="AB70" s="209">
        <f t="shared" si="89"/>
        <v>0</v>
      </c>
      <c r="AC70" s="209">
        <f t="shared" si="90"/>
        <v>0</v>
      </c>
      <c r="AD70" s="204">
        <v>68</v>
      </c>
      <c r="AE70" s="207" t="str">
        <f t="shared" si="91"/>
        <v/>
      </c>
      <c r="AF70" s="202" t="str">
        <f t="shared" si="92"/>
        <v/>
      </c>
      <c r="AG70" s="210" t="str">
        <f t="array" ref="AG70">IF(ISERROR(INDEX($C$1:$D$201,SMALL(IF($C$1:$C$201=$AG$1,ROW($C$1:$C$201)),ROW(68:68)),2)),"",INDEX($C$1:$D$201,SMALL(IF($C$1:$C$201=$AG$1,ROW($C$1:$C$201)),ROW(68:68)),2))</f>
        <v/>
      </c>
      <c r="AH70" s="204" t="str">
        <f t="shared" si="93"/>
        <v/>
      </c>
      <c r="AI70" s="204">
        <v>68</v>
      </c>
      <c r="AJ70" s="209">
        <f t="shared" si="94"/>
        <v>0</v>
      </c>
      <c r="AK70" s="209">
        <f t="shared" si="95"/>
        <v>0</v>
      </c>
      <c r="AL70" s="204">
        <v>68</v>
      </c>
      <c r="AM70" s="207" t="str">
        <f t="shared" si="96"/>
        <v/>
      </c>
      <c r="AN70" s="202" t="str">
        <f t="shared" si="97"/>
        <v/>
      </c>
      <c r="AO70" s="208" t="str">
        <f t="array" ref="AO70">IF(ISERROR(INDEX($C$1:$D$201,SMALL(IF($C$1:$C$201=$AO$1,ROW($C$1:$C$201)),ROW(68:68)),2)),"",INDEX($C$1:$D$201,SMALL(IF($C$1:$C$201=$AO$1,ROW($C$1:$C$201)),ROW(68:68)),2))</f>
        <v/>
      </c>
      <c r="AP70" s="204" t="str">
        <f t="shared" si="98"/>
        <v/>
      </c>
      <c r="AQ70" s="204">
        <v>68</v>
      </c>
      <c r="AR70" s="209">
        <f t="shared" si="99"/>
        <v>0</v>
      </c>
      <c r="AS70" s="209">
        <f t="shared" si="100"/>
        <v>0</v>
      </c>
      <c r="AT70" s="204">
        <v>68</v>
      </c>
      <c r="AU70" s="207" t="str">
        <f t="shared" si="101"/>
        <v/>
      </c>
      <c r="AV70" s="202" t="str">
        <f t="shared" si="102"/>
        <v/>
      </c>
      <c r="AW70" s="159" t="str">
        <f t="array" ref="AW70">IF(ISERROR(INDEX($C$1:$D$201,SMALL(IF($C$1:$C$201=$AW$1,ROW($C$1:$C$201)),ROW(68:68)),2)),"",INDEX($C$1:$D$201,SMALL(IF($C$1:$C$201=$AW$1,ROW($C$1:$C$201)),ROW(68:68)),2))</f>
        <v/>
      </c>
      <c r="AX70" s="204" t="str">
        <f t="shared" si="103"/>
        <v/>
      </c>
      <c r="AY70" s="204">
        <v>68</v>
      </c>
      <c r="AZ70" s="209">
        <f t="shared" si="104"/>
        <v>0</v>
      </c>
      <c r="BA70" s="209">
        <f t="shared" si="105"/>
        <v>0</v>
      </c>
      <c r="BB70" s="204">
        <v>68</v>
      </c>
      <c r="BC70" s="207" t="str">
        <f t="shared" si="106"/>
        <v/>
      </c>
      <c r="BD70" s="202" t="str">
        <f t="shared" si="107"/>
        <v/>
      </c>
      <c r="BE70" s="159" t="str">
        <f t="array" ref="BE70">IF(ISERROR(INDEX($C$1:$D$201,SMALL(IF($C$1:$C$201=$BE$1,ROW($C$1:$C$201)),ROW(68:68)),2)),"",INDEX($C$1:$D$201,SMALL(IF($C$1:$C$201=$BE$1,ROW($C$1:$C$201)),ROW(68:68)),2))</f>
        <v/>
      </c>
      <c r="BF70" s="204" t="str">
        <f t="shared" si="108"/>
        <v/>
      </c>
      <c r="BG70" s="204">
        <v>68</v>
      </c>
      <c r="BH70" s="209">
        <f t="shared" si="109"/>
        <v>0</v>
      </c>
      <c r="BI70" s="209">
        <f t="shared" si="110"/>
        <v>0</v>
      </c>
      <c r="BJ70" s="204">
        <v>68</v>
      </c>
      <c r="BK70" s="207" t="str">
        <f t="shared" si="111"/>
        <v/>
      </c>
      <c r="BL70" s="209"/>
      <c r="BM70" s="209">
        <f>IF(AND('Analysis_2-must not modify'!O900=1,'Analysis_2-must not modify'!P900=1,NOT('Analysis_2-must not modify'!D900=0)),'Analysis_2-must not modify'!G900,"")</f>
        <v>2016</v>
      </c>
      <c r="BN70">
        <v>69</v>
      </c>
      <c r="BO70" t="e">
        <f>INDEX(BM$2:BM$202,MATCH(0,COUNTIF($BO$1:BO69,BM$2:BM$202),0))</f>
        <v>#N/A</v>
      </c>
      <c r="BQ70" s="218">
        <f t="shared" si="59"/>
        <v>2</v>
      </c>
      <c r="BR70" s="136">
        <v>69</v>
      </c>
      <c r="BS70" s="246">
        <f t="shared" si="71"/>
        <v>2016</v>
      </c>
      <c r="BT70" s="245"/>
      <c r="BU70" s="219">
        <f t="shared" si="72"/>
        <v>156</v>
      </c>
      <c r="BV70" s="204">
        <v>69</v>
      </c>
      <c r="BW70" s="218" t="str">
        <f t="shared" si="60"/>
        <v/>
      </c>
      <c r="BX70" t="str">
        <f t="shared" si="61"/>
        <v/>
      </c>
      <c r="BY70" s="204">
        <v>69</v>
      </c>
      <c r="BZ70" s="204" t="str">
        <f t="shared" si="62"/>
        <v/>
      </c>
      <c r="CA70" t="e">
        <f t="shared" si="73"/>
        <v>#VALUE!</v>
      </c>
      <c r="CB70" s="259" t="str">
        <f t="shared" si="63"/>
        <v/>
      </c>
      <c r="CC70" s="259" t="str">
        <f t="shared" si="112"/>
        <v/>
      </c>
      <c r="CD70">
        <v>68</v>
      </c>
      <c r="CE70" s="261" t="str">
        <f t="shared" si="74"/>
        <v/>
      </c>
      <c r="CG70" s="218">
        <f t="shared" si="75"/>
        <v>76</v>
      </c>
      <c r="CH70" s="136">
        <v>69</v>
      </c>
      <c r="CI70" s="136" t="str">
        <f>IF(AND('Analysis_2-must not modify'!P900=1,'Analysis_2-must not modify'!O900=1),'Analysis_2-must not modify'!I900,"")</f>
        <v>Highlands</v>
      </c>
      <c r="CK70" s="219">
        <f t="shared" si="76"/>
        <v>125</v>
      </c>
      <c r="CL70" s="204">
        <v>69</v>
      </c>
      <c r="CM70" s="218" t="str">
        <f t="shared" si="77"/>
        <v/>
      </c>
      <c r="CN70" t="str">
        <f t="shared" si="78"/>
        <v/>
      </c>
      <c r="CO70" s="204">
        <v>69</v>
      </c>
      <c r="CP70" s="204" t="str">
        <f t="shared" si="64"/>
        <v/>
      </c>
      <c r="CQ70">
        <f t="shared" si="79"/>
        <v>8</v>
      </c>
      <c r="CR70" s="259" t="str">
        <f t="shared" si="65"/>
        <v/>
      </c>
      <c r="CS70" s="259">
        <f t="shared" si="80"/>
        <v>0</v>
      </c>
      <c r="CT70" s="259"/>
      <c r="CU70">
        <v>68</v>
      </c>
      <c r="CV70" s="261" t="str">
        <f t="shared" si="81"/>
        <v/>
      </c>
    </row>
    <row r="71" spans="1:100" customFormat="1">
      <c r="A71" s="218">
        <f t="shared" si="66"/>
        <v>107</v>
      </c>
      <c r="B71" s="136">
        <v>70</v>
      </c>
      <c r="C71" s="211" t="str">
        <f>'Analysis_2-must not modify'!F901</f>
        <v>North_America</v>
      </c>
      <c r="D71" s="211" t="str">
        <f>'Analysis_2-must not modify'!D901</f>
        <v>Canada</v>
      </c>
      <c r="E71" s="245" t="s">
        <v>320</v>
      </c>
      <c r="F71" s="219">
        <f t="shared" si="67"/>
        <v>52</v>
      </c>
      <c r="G71" s="204">
        <v>70</v>
      </c>
      <c r="H71" s="218">
        <f t="shared" si="68"/>
        <v>0</v>
      </c>
      <c r="I71">
        <f t="shared" si="69"/>
        <v>0</v>
      </c>
      <c r="J71" s="204">
        <v>70</v>
      </c>
      <c r="K71" s="221" t="str">
        <f t="shared" si="70"/>
        <v/>
      </c>
      <c r="P71" s="202" t="str">
        <f t="shared" si="82"/>
        <v/>
      </c>
      <c r="Q71" s="208" t="str">
        <f t="array" ref="Q71">IF(ISERROR(INDEX($C$1:$D$201,SMALL(IF($C$1:$C$201=$Q$1,ROW($C$1:$C$201)),ROW(69:69)),2)),"",INDEX($C$1:$D$201,SMALL(IF($C$1:$C$201=$Q$1,ROW($C$1:$C$201)),ROW(69:69)),2))</f>
        <v/>
      </c>
      <c r="R71" s="204" t="str">
        <f t="shared" si="83"/>
        <v/>
      </c>
      <c r="S71" s="204">
        <v>69</v>
      </c>
      <c r="T71" s="209">
        <f t="shared" si="84"/>
        <v>0</v>
      </c>
      <c r="U71" s="209">
        <f t="shared" si="85"/>
        <v>0</v>
      </c>
      <c r="V71" s="204">
        <v>69</v>
      </c>
      <c r="W71" s="207" t="str">
        <f t="shared" si="86"/>
        <v/>
      </c>
      <c r="X71" s="202" t="str">
        <f t="shared" si="87"/>
        <v/>
      </c>
      <c r="Y71" s="210" t="str">
        <f t="array" ref="Y71">IF(ISERROR(INDEX($C$1:$D$201,SMALL(IF($C$1:$C$201=$Y$1,ROW($C$1:$C$201)),ROW(69:69)),2)),"",INDEX($C$1:$D$201,SMALL(IF($C$1:$C$201=$Y$1,ROW($C$1:$C$201)),ROW(69:69)),2))</f>
        <v/>
      </c>
      <c r="Z71" s="204" t="str">
        <f t="shared" si="88"/>
        <v/>
      </c>
      <c r="AA71" s="204">
        <v>69</v>
      </c>
      <c r="AB71" s="209">
        <f t="shared" si="89"/>
        <v>0</v>
      </c>
      <c r="AC71" s="209">
        <f t="shared" si="90"/>
        <v>0</v>
      </c>
      <c r="AD71" s="204">
        <v>69</v>
      </c>
      <c r="AE71" s="207" t="str">
        <f t="shared" si="91"/>
        <v/>
      </c>
      <c r="AF71" s="202" t="str">
        <f t="shared" si="92"/>
        <v/>
      </c>
      <c r="AG71" s="210" t="str">
        <f t="array" ref="AG71">IF(ISERROR(INDEX($C$1:$D$201,SMALL(IF($C$1:$C$201=$AG$1,ROW($C$1:$C$201)),ROW(69:69)),2)),"",INDEX($C$1:$D$201,SMALL(IF($C$1:$C$201=$AG$1,ROW($C$1:$C$201)),ROW(69:69)),2))</f>
        <v/>
      </c>
      <c r="AH71" s="204" t="str">
        <f t="shared" si="93"/>
        <v/>
      </c>
      <c r="AI71" s="204">
        <v>69</v>
      </c>
      <c r="AJ71" s="209">
        <f t="shared" si="94"/>
        <v>0</v>
      </c>
      <c r="AK71" s="209">
        <f t="shared" si="95"/>
        <v>0</v>
      </c>
      <c r="AL71" s="204">
        <v>69</v>
      </c>
      <c r="AM71" s="207" t="str">
        <f t="shared" si="96"/>
        <v/>
      </c>
      <c r="AN71" s="202" t="str">
        <f t="shared" si="97"/>
        <v/>
      </c>
      <c r="AO71" s="208" t="str">
        <f t="array" ref="AO71">IF(ISERROR(INDEX($C$1:$D$201,SMALL(IF($C$1:$C$201=$AO$1,ROW($C$1:$C$201)),ROW(69:69)),2)),"",INDEX($C$1:$D$201,SMALL(IF($C$1:$C$201=$AO$1,ROW($C$1:$C$201)),ROW(69:69)),2))</f>
        <v/>
      </c>
      <c r="AP71" s="204" t="str">
        <f t="shared" si="98"/>
        <v/>
      </c>
      <c r="AQ71" s="204">
        <v>69</v>
      </c>
      <c r="AR71" s="209">
        <f t="shared" si="99"/>
        <v>0</v>
      </c>
      <c r="AS71" s="209">
        <f t="shared" si="100"/>
        <v>0</v>
      </c>
      <c r="AT71" s="204">
        <v>69</v>
      </c>
      <c r="AU71" s="207" t="str">
        <f t="shared" si="101"/>
        <v/>
      </c>
      <c r="AV71" s="202" t="str">
        <f t="shared" si="102"/>
        <v/>
      </c>
      <c r="AW71" s="159" t="str">
        <f t="array" ref="AW71">IF(ISERROR(INDEX($C$1:$D$201,SMALL(IF($C$1:$C$201=$AW$1,ROW($C$1:$C$201)),ROW(69:69)),2)),"",INDEX($C$1:$D$201,SMALL(IF($C$1:$C$201=$AW$1,ROW($C$1:$C$201)),ROW(69:69)),2))</f>
        <v/>
      </c>
      <c r="AX71" s="204" t="str">
        <f t="shared" si="103"/>
        <v/>
      </c>
      <c r="AY71" s="204">
        <v>69</v>
      </c>
      <c r="AZ71" s="209">
        <f t="shared" si="104"/>
        <v>0</v>
      </c>
      <c r="BA71" s="209">
        <f t="shared" si="105"/>
        <v>0</v>
      </c>
      <c r="BB71" s="204">
        <v>69</v>
      </c>
      <c r="BC71" s="207" t="str">
        <f t="shared" si="106"/>
        <v/>
      </c>
      <c r="BD71" s="202" t="str">
        <f t="shared" si="107"/>
        <v/>
      </c>
      <c r="BE71" s="159" t="str">
        <f t="array" ref="BE71">IF(ISERROR(INDEX($C$1:$D$201,SMALL(IF($C$1:$C$201=$BE$1,ROW($C$1:$C$201)),ROW(69:69)),2)),"",INDEX($C$1:$D$201,SMALL(IF($C$1:$C$201=$BE$1,ROW($C$1:$C$201)),ROW(69:69)),2))</f>
        <v/>
      </c>
      <c r="BF71" s="204" t="str">
        <f t="shared" si="108"/>
        <v/>
      </c>
      <c r="BG71" s="204">
        <v>69</v>
      </c>
      <c r="BH71" s="209">
        <f t="shared" si="109"/>
        <v>0</v>
      </c>
      <c r="BI71" s="209">
        <f t="shared" si="110"/>
        <v>0</v>
      </c>
      <c r="BJ71" s="204">
        <v>69</v>
      </c>
      <c r="BK71" s="207" t="str">
        <f t="shared" si="111"/>
        <v/>
      </c>
      <c r="BL71" s="209"/>
      <c r="BM71" s="209">
        <f>IF(AND('Analysis_2-must not modify'!O901=1,'Analysis_2-must not modify'!P901=1,NOT('Analysis_2-must not modify'!D901=0)),'Analysis_2-must not modify'!G901,"")</f>
        <v>2017</v>
      </c>
      <c r="BN71">
        <v>70</v>
      </c>
      <c r="BO71" t="e">
        <f>INDEX(BM$2:BM$202,MATCH(0,COUNTIF($BO$1:BO70,BM$2:BM$202),0))</f>
        <v>#N/A</v>
      </c>
      <c r="BQ71" s="218">
        <f t="shared" si="59"/>
        <v>1</v>
      </c>
      <c r="BR71" s="136">
        <v>70</v>
      </c>
      <c r="BS71" s="246">
        <f t="shared" si="71"/>
        <v>2017</v>
      </c>
      <c r="BT71" s="245"/>
      <c r="BU71" s="219">
        <f t="shared" si="72"/>
        <v>157</v>
      </c>
      <c r="BV71" s="204">
        <v>70</v>
      </c>
      <c r="BW71" s="218" t="str">
        <f t="shared" si="60"/>
        <v/>
      </c>
      <c r="BX71" t="str">
        <f t="shared" si="61"/>
        <v/>
      </c>
      <c r="BY71" s="204">
        <v>70</v>
      </c>
      <c r="BZ71" s="204" t="str">
        <f t="shared" si="62"/>
        <v/>
      </c>
      <c r="CA71" t="e">
        <f t="shared" si="73"/>
        <v>#VALUE!</v>
      </c>
      <c r="CB71" s="259" t="str">
        <f t="shared" si="63"/>
        <v/>
      </c>
      <c r="CC71" s="259" t="str">
        <f t="shared" si="112"/>
        <v/>
      </c>
      <c r="CD71">
        <v>69</v>
      </c>
      <c r="CE71" s="261" t="str">
        <f t="shared" si="74"/>
        <v/>
      </c>
      <c r="CG71" s="218">
        <f t="shared" si="75"/>
        <v>76</v>
      </c>
      <c r="CH71" s="136">
        <v>70</v>
      </c>
      <c r="CI71" s="136" t="str">
        <f>IF(AND('Analysis_2-must not modify'!P901=1,'Analysis_2-must not modify'!O901=1),'Analysis_2-must not modify'!I901,"")</f>
        <v>Highlands</v>
      </c>
      <c r="CK71" s="219">
        <f t="shared" si="76"/>
        <v>125</v>
      </c>
      <c r="CL71" s="204">
        <v>70</v>
      </c>
      <c r="CM71" s="218" t="str">
        <f t="shared" si="77"/>
        <v/>
      </c>
      <c r="CN71" t="str">
        <f t="shared" si="78"/>
        <v/>
      </c>
      <c r="CO71" s="204">
        <v>70</v>
      </c>
      <c r="CP71" s="204" t="str">
        <f t="shared" si="64"/>
        <v/>
      </c>
      <c r="CQ71">
        <f t="shared" si="79"/>
        <v>8</v>
      </c>
      <c r="CR71" s="259" t="str">
        <f t="shared" si="65"/>
        <v/>
      </c>
      <c r="CS71" s="259">
        <f t="shared" si="80"/>
        <v>0</v>
      </c>
      <c r="CT71" s="259"/>
      <c r="CU71">
        <v>69</v>
      </c>
      <c r="CV71" s="261" t="str">
        <f t="shared" si="81"/>
        <v/>
      </c>
    </row>
    <row r="72" spans="1:100" customFormat="1">
      <c r="A72" s="218">
        <f t="shared" si="66"/>
        <v>103</v>
      </c>
      <c r="B72" s="136">
        <v>71</v>
      </c>
      <c r="C72" s="211" t="str">
        <f>'Analysis_2-must not modify'!F902</f>
        <v>Europe</v>
      </c>
      <c r="D72" s="211" t="str">
        <f>'Analysis_2-must not modify'!D902</f>
        <v>Denmark</v>
      </c>
      <c r="E72" s="245" t="s">
        <v>320</v>
      </c>
      <c r="F72" s="219">
        <f t="shared" si="67"/>
        <v>56</v>
      </c>
      <c r="G72" s="204">
        <v>71</v>
      </c>
      <c r="H72" s="218">
        <f t="shared" si="68"/>
        <v>21</v>
      </c>
      <c r="I72" t="str">
        <f t="shared" si="69"/>
        <v>Norway</v>
      </c>
      <c r="J72" s="204">
        <v>71</v>
      </c>
      <c r="K72" s="221" t="str">
        <f t="shared" si="70"/>
        <v/>
      </c>
      <c r="P72" s="202" t="str">
        <f t="shared" si="82"/>
        <v/>
      </c>
      <c r="Q72" s="208" t="str">
        <f t="array" ref="Q72">IF(ISERROR(INDEX($C$1:$D$201,SMALL(IF($C$1:$C$201=$Q$1,ROW($C$1:$C$201)),ROW(70:70)),2)),"",INDEX($C$1:$D$201,SMALL(IF($C$1:$C$201=$Q$1,ROW($C$1:$C$201)),ROW(70:70)),2))</f>
        <v/>
      </c>
      <c r="R72" s="204" t="str">
        <f t="shared" si="83"/>
        <v/>
      </c>
      <c r="S72" s="204">
        <v>70</v>
      </c>
      <c r="T72" s="209">
        <f t="shared" si="84"/>
        <v>0</v>
      </c>
      <c r="U72" s="209">
        <f t="shared" si="85"/>
        <v>0</v>
      </c>
      <c r="V72" s="204">
        <v>70</v>
      </c>
      <c r="W72" s="207" t="str">
        <f t="shared" si="86"/>
        <v/>
      </c>
      <c r="X72" s="202" t="str">
        <f t="shared" si="87"/>
        <v/>
      </c>
      <c r="Y72" s="210" t="str">
        <f t="array" ref="Y72">IF(ISERROR(INDEX($C$1:$D$201,SMALL(IF($C$1:$C$201=$Y$1,ROW($C$1:$C$201)),ROW(70:70)),2)),"",INDEX($C$1:$D$201,SMALL(IF($C$1:$C$201=$Y$1,ROW($C$1:$C$201)),ROW(70:70)),2))</f>
        <v/>
      </c>
      <c r="Z72" s="204" t="str">
        <f t="shared" si="88"/>
        <v/>
      </c>
      <c r="AA72" s="204">
        <v>70</v>
      </c>
      <c r="AB72" s="209">
        <f t="shared" si="89"/>
        <v>0</v>
      </c>
      <c r="AC72" s="209">
        <f t="shared" si="90"/>
        <v>0</v>
      </c>
      <c r="AD72" s="204">
        <v>70</v>
      </c>
      <c r="AE72" s="207" t="str">
        <f t="shared" si="91"/>
        <v/>
      </c>
      <c r="AF72" s="202" t="str">
        <f t="shared" si="92"/>
        <v/>
      </c>
      <c r="AG72" s="210" t="str">
        <f t="array" ref="AG72">IF(ISERROR(INDEX($C$1:$D$201,SMALL(IF($C$1:$C$201=$AG$1,ROW($C$1:$C$201)),ROW(70:70)),2)),"",INDEX($C$1:$D$201,SMALL(IF($C$1:$C$201=$AG$1,ROW($C$1:$C$201)),ROW(70:70)),2))</f>
        <v/>
      </c>
      <c r="AH72" s="204" t="str">
        <f t="shared" si="93"/>
        <v/>
      </c>
      <c r="AI72" s="204">
        <v>70</v>
      </c>
      <c r="AJ72" s="209">
        <f t="shared" si="94"/>
        <v>0</v>
      </c>
      <c r="AK72" s="209">
        <f t="shared" si="95"/>
        <v>0</v>
      </c>
      <c r="AL72" s="204">
        <v>70</v>
      </c>
      <c r="AM72" s="207" t="str">
        <f t="shared" si="96"/>
        <v/>
      </c>
      <c r="AN72" s="202" t="str">
        <f t="shared" si="97"/>
        <v/>
      </c>
      <c r="AO72" s="208" t="str">
        <f t="array" ref="AO72">IF(ISERROR(INDEX($C$1:$D$201,SMALL(IF($C$1:$C$201=$AO$1,ROW($C$1:$C$201)),ROW(70:70)),2)),"",INDEX($C$1:$D$201,SMALL(IF($C$1:$C$201=$AO$1,ROW($C$1:$C$201)),ROW(70:70)),2))</f>
        <v/>
      </c>
      <c r="AP72" s="204" t="str">
        <f t="shared" si="98"/>
        <v/>
      </c>
      <c r="AQ72" s="204">
        <v>70</v>
      </c>
      <c r="AR72" s="209">
        <f t="shared" si="99"/>
        <v>0</v>
      </c>
      <c r="AS72" s="209">
        <f t="shared" si="100"/>
        <v>0</v>
      </c>
      <c r="AT72" s="204">
        <v>70</v>
      </c>
      <c r="AU72" s="207" t="str">
        <f t="shared" si="101"/>
        <v/>
      </c>
      <c r="AV72" s="202" t="str">
        <f t="shared" si="102"/>
        <v/>
      </c>
      <c r="AW72" s="159" t="str">
        <f t="array" ref="AW72">IF(ISERROR(INDEX($C$1:$D$201,SMALL(IF($C$1:$C$201=$AW$1,ROW($C$1:$C$201)),ROW(70:70)),2)),"",INDEX($C$1:$D$201,SMALL(IF($C$1:$C$201=$AW$1,ROW($C$1:$C$201)),ROW(70:70)),2))</f>
        <v/>
      </c>
      <c r="AX72" s="204" t="str">
        <f t="shared" si="103"/>
        <v/>
      </c>
      <c r="AY72" s="204">
        <v>70</v>
      </c>
      <c r="AZ72" s="209">
        <f t="shared" si="104"/>
        <v>0</v>
      </c>
      <c r="BA72" s="209">
        <f t="shared" si="105"/>
        <v>0</v>
      </c>
      <c r="BB72" s="204">
        <v>70</v>
      </c>
      <c r="BC72" s="207" t="str">
        <f t="shared" si="106"/>
        <v/>
      </c>
      <c r="BD72" s="202" t="str">
        <f t="shared" si="107"/>
        <v/>
      </c>
      <c r="BE72" s="159" t="str">
        <f t="array" ref="BE72">IF(ISERROR(INDEX($C$1:$D$201,SMALL(IF($C$1:$C$201=$BE$1,ROW($C$1:$C$201)),ROW(70:70)),2)),"",INDEX($C$1:$D$201,SMALL(IF($C$1:$C$201=$BE$1,ROW($C$1:$C$201)),ROW(70:70)),2))</f>
        <v/>
      </c>
      <c r="BF72" s="204" t="str">
        <f t="shared" si="108"/>
        <v/>
      </c>
      <c r="BG72" s="204">
        <v>70</v>
      </c>
      <c r="BH72" s="209">
        <f t="shared" si="109"/>
        <v>0</v>
      </c>
      <c r="BI72" s="209">
        <f t="shared" si="110"/>
        <v>0</v>
      </c>
      <c r="BJ72" s="204">
        <v>70</v>
      </c>
      <c r="BK72" s="207" t="str">
        <f t="shared" si="111"/>
        <v/>
      </c>
      <c r="BL72" s="209"/>
      <c r="BM72" s="209">
        <f>IF(AND('Analysis_2-must not modify'!O902=1,'Analysis_2-must not modify'!P902=1,NOT('Analysis_2-must not modify'!D902=0)),'Analysis_2-must not modify'!G902,"")</f>
        <v>2014</v>
      </c>
      <c r="BN72">
        <v>71</v>
      </c>
      <c r="BO72" t="e">
        <f>INDEX(BM$2:BM$202,MATCH(0,COUNTIF($BO$1:BO71,BM$2:BM$202),0))</f>
        <v>#N/A</v>
      </c>
      <c r="BQ72" s="218">
        <f t="shared" si="59"/>
        <v>52</v>
      </c>
      <c r="BR72" s="136">
        <v>71</v>
      </c>
      <c r="BS72" s="246">
        <f t="shared" si="71"/>
        <v>2014</v>
      </c>
      <c r="BT72" s="245"/>
      <c r="BU72" s="219">
        <f t="shared" si="72"/>
        <v>106</v>
      </c>
      <c r="BV72" s="204">
        <v>71</v>
      </c>
      <c r="BW72" s="218" t="str">
        <f t="shared" si="60"/>
        <v/>
      </c>
      <c r="BX72" t="str">
        <f t="shared" si="61"/>
        <v/>
      </c>
      <c r="BY72" s="204">
        <v>71</v>
      </c>
      <c r="BZ72" s="204" t="str">
        <f t="shared" si="62"/>
        <v/>
      </c>
      <c r="CA72" t="e">
        <f t="shared" si="73"/>
        <v>#VALUE!</v>
      </c>
      <c r="CB72" s="259" t="str">
        <f t="shared" si="63"/>
        <v/>
      </c>
      <c r="CC72" s="259" t="str">
        <f t="shared" si="112"/>
        <v/>
      </c>
      <c r="CD72">
        <v>70</v>
      </c>
      <c r="CE72" s="261" t="str">
        <f t="shared" si="74"/>
        <v/>
      </c>
      <c r="CG72" s="218">
        <f t="shared" si="75"/>
        <v>76</v>
      </c>
      <c r="CH72" s="136">
        <v>71</v>
      </c>
      <c r="CI72" s="136" t="str">
        <f>IF(AND('Analysis_2-must not modify'!P902=1,'Analysis_2-must not modify'!O902=1),'Analysis_2-must not modify'!I902,"")</f>
        <v>Highlands</v>
      </c>
      <c r="CK72" s="219">
        <f t="shared" si="76"/>
        <v>125</v>
      </c>
      <c r="CL72" s="204">
        <v>71</v>
      </c>
      <c r="CM72" s="218" t="str">
        <f t="shared" si="77"/>
        <v/>
      </c>
      <c r="CN72" t="str">
        <f t="shared" si="78"/>
        <v/>
      </c>
      <c r="CO72" s="204">
        <v>71</v>
      </c>
      <c r="CP72" s="204" t="str">
        <f t="shared" si="64"/>
        <v/>
      </c>
      <c r="CQ72">
        <f t="shared" si="79"/>
        <v>8</v>
      </c>
      <c r="CR72" s="259" t="str">
        <f t="shared" si="65"/>
        <v/>
      </c>
      <c r="CS72" s="259">
        <f t="shared" si="80"/>
        <v>0</v>
      </c>
      <c r="CT72" s="259"/>
      <c r="CU72">
        <v>70</v>
      </c>
      <c r="CV72" s="261" t="str">
        <f t="shared" si="81"/>
        <v/>
      </c>
    </row>
    <row r="73" spans="1:100" customFormat="1">
      <c r="A73" s="218">
        <f t="shared" si="66"/>
        <v>103</v>
      </c>
      <c r="B73" s="136">
        <v>72</v>
      </c>
      <c r="C73" s="211" t="str">
        <f>'Analysis_2-must not modify'!F903</f>
        <v>Europe</v>
      </c>
      <c r="D73" s="211" t="str">
        <f>'Analysis_2-must not modify'!D903</f>
        <v>Denmark</v>
      </c>
      <c r="E73" s="245" t="s">
        <v>149</v>
      </c>
      <c r="F73" s="219">
        <f t="shared" si="67"/>
        <v>56</v>
      </c>
      <c r="G73" s="204">
        <v>72</v>
      </c>
      <c r="H73" s="218">
        <f t="shared" si="68"/>
        <v>20</v>
      </c>
      <c r="I73" t="str">
        <f t="shared" si="69"/>
        <v>Nigeria</v>
      </c>
      <c r="J73" s="204">
        <v>72</v>
      </c>
      <c r="K73" s="221" t="str">
        <f t="shared" si="70"/>
        <v/>
      </c>
      <c r="P73" s="202" t="str">
        <f t="shared" si="82"/>
        <v/>
      </c>
      <c r="Q73" s="208" t="str">
        <f t="array" ref="Q73">IF(ISERROR(INDEX($C$1:$D$201,SMALL(IF($C$1:$C$201=$Q$1,ROW($C$1:$C$201)),ROW(71:71)),2)),"",INDEX($C$1:$D$201,SMALL(IF($C$1:$C$201=$Q$1,ROW($C$1:$C$201)),ROW(71:71)),2))</f>
        <v/>
      </c>
      <c r="R73" s="204" t="str">
        <f t="shared" si="83"/>
        <v/>
      </c>
      <c r="S73" s="204">
        <v>71</v>
      </c>
      <c r="T73" s="209">
        <f t="shared" si="84"/>
        <v>0</v>
      </c>
      <c r="U73" s="209">
        <f t="shared" si="85"/>
        <v>0</v>
      </c>
      <c r="V73" s="204">
        <v>71</v>
      </c>
      <c r="W73" s="207" t="str">
        <f t="shared" si="86"/>
        <v/>
      </c>
      <c r="X73" s="202" t="str">
        <f t="shared" si="87"/>
        <v/>
      </c>
      <c r="Y73" s="210" t="str">
        <f t="array" ref="Y73">IF(ISERROR(INDEX($C$1:$D$201,SMALL(IF($C$1:$C$201=$Y$1,ROW($C$1:$C$201)),ROW(71:71)),2)),"",INDEX($C$1:$D$201,SMALL(IF($C$1:$C$201=$Y$1,ROW($C$1:$C$201)),ROW(71:71)),2))</f>
        <v/>
      </c>
      <c r="Z73" s="204" t="str">
        <f t="shared" si="88"/>
        <v/>
      </c>
      <c r="AA73" s="204">
        <v>71</v>
      </c>
      <c r="AB73" s="209">
        <f t="shared" si="89"/>
        <v>0</v>
      </c>
      <c r="AC73" s="209">
        <f t="shared" si="90"/>
        <v>0</v>
      </c>
      <c r="AD73" s="204">
        <v>71</v>
      </c>
      <c r="AE73" s="207" t="str">
        <f t="shared" si="91"/>
        <v/>
      </c>
      <c r="AF73" s="202" t="str">
        <f t="shared" si="92"/>
        <v/>
      </c>
      <c r="AG73" s="210" t="str">
        <f t="array" ref="AG73">IF(ISERROR(INDEX($C$1:$D$201,SMALL(IF($C$1:$C$201=$AG$1,ROW($C$1:$C$201)),ROW(71:71)),2)),"",INDEX($C$1:$D$201,SMALL(IF($C$1:$C$201=$AG$1,ROW($C$1:$C$201)),ROW(71:71)),2))</f>
        <v/>
      </c>
      <c r="AH73" s="204" t="str">
        <f t="shared" si="93"/>
        <v/>
      </c>
      <c r="AI73" s="204">
        <v>71</v>
      </c>
      <c r="AJ73" s="209">
        <f t="shared" si="94"/>
        <v>0</v>
      </c>
      <c r="AK73" s="209">
        <f t="shared" si="95"/>
        <v>0</v>
      </c>
      <c r="AL73" s="204">
        <v>71</v>
      </c>
      <c r="AM73" s="207" t="str">
        <f t="shared" si="96"/>
        <v/>
      </c>
      <c r="AN73" s="202" t="str">
        <f t="shared" si="97"/>
        <v/>
      </c>
      <c r="AO73" s="208" t="str">
        <f t="array" ref="AO73">IF(ISERROR(INDEX($C$1:$D$201,SMALL(IF($C$1:$C$201=$AO$1,ROW($C$1:$C$201)),ROW(71:71)),2)),"",INDEX($C$1:$D$201,SMALL(IF($C$1:$C$201=$AO$1,ROW($C$1:$C$201)),ROW(71:71)),2))</f>
        <v/>
      </c>
      <c r="AP73" s="204" t="str">
        <f t="shared" si="98"/>
        <v/>
      </c>
      <c r="AQ73" s="204">
        <v>71</v>
      </c>
      <c r="AR73" s="209">
        <f t="shared" si="99"/>
        <v>0</v>
      </c>
      <c r="AS73" s="209">
        <f t="shared" si="100"/>
        <v>0</v>
      </c>
      <c r="AT73" s="204">
        <v>71</v>
      </c>
      <c r="AU73" s="207" t="str">
        <f t="shared" si="101"/>
        <v/>
      </c>
      <c r="AV73" s="202" t="str">
        <f t="shared" si="102"/>
        <v/>
      </c>
      <c r="AW73" s="159" t="str">
        <f t="array" ref="AW73">IF(ISERROR(INDEX($C$1:$D$201,SMALL(IF($C$1:$C$201=$AW$1,ROW($C$1:$C$201)),ROW(71:71)),2)),"",INDEX($C$1:$D$201,SMALL(IF($C$1:$C$201=$AW$1,ROW($C$1:$C$201)),ROW(71:71)),2))</f>
        <v/>
      </c>
      <c r="AX73" s="204" t="str">
        <f t="shared" si="103"/>
        <v/>
      </c>
      <c r="AY73" s="204">
        <v>71</v>
      </c>
      <c r="AZ73" s="209">
        <f t="shared" si="104"/>
        <v>0</v>
      </c>
      <c r="BA73" s="209">
        <f t="shared" si="105"/>
        <v>0</v>
      </c>
      <c r="BB73" s="204">
        <v>71</v>
      </c>
      <c r="BC73" s="207" t="str">
        <f t="shared" si="106"/>
        <v/>
      </c>
      <c r="BD73" s="202" t="str">
        <f t="shared" si="107"/>
        <v/>
      </c>
      <c r="BE73" s="159" t="str">
        <f t="array" ref="BE73">IF(ISERROR(INDEX($C$1:$D$201,SMALL(IF($C$1:$C$201=$BE$1,ROW($C$1:$C$201)),ROW(71:71)),2)),"",INDEX($C$1:$D$201,SMALL(IF($C$1:$C$201=$BE$1,ROW($C$1:$C$201)),ROW(71:71)),2))</f>
        <v/>
      </c>
      <c r="BF73" s="204" t="str">
        <f t="shared" si="108"/>
        <v/>
      </c>
      <c r="BG73" s="204">
        <v>71</v>
      </c>
      <c r="BH73" s="209">
        <f t="shared" si="109"/>
        <v>0</v>
      </c>
      <c r="BI73" s="209">
        <f t="shared" si="110"/>
        <v>0</v>
      </c>
      <c r="BJ73" s="204">
        <v>71</v>
      </c>
      <c r="BK73" s="207" t="str">
        <f t="shared" si="111"/>
        <v/>
      </c>
      <c r="BL73" s="209"/>
      <c r="BM73" s="209">
        <f>IF(AND('Analysis_2-must not modify'!O903=1,'Analysis_2-must not modify'!P903=1,NOT('Analysis_2-must not modify'!D903=0)),'Analysis_2-must not modify'!G903,"")</f>
        <v>2015</v>
      </c>
      <c r="BN73">
        <v>72</v>
      </c>
      <c r="BO73" t="e">
        <f>INDEX(BM$2:BM$202,MATCH(0,COUNTIF($BO$1:BO72,BM$2:BM$202),0))</f>
        <v>#N/A</v>
      </c>
      <c r="BQ73" s="218">
        <f t="shared" si="59"/>
        <v>20</v>
      </c>
      <c r="BR73" s="136">
        <v>72</v>
      </c>
      <c r="BS73" s="246">
        <f t="shared" si="71"/>
        <v>2015</v>
      </c>
      <c r="BT73" s="245"/>
      <c r="BU73" s="219">
        <f t="shared" si="72"/>
        <v>138</v>
      </c>
      <c r="BV73" s="204">
        <v>72</v>
      </c>
      <c r="BW73" s="218" t="str">
        <f t="shared" si="60"/>
        <v/>
      </c>
      <c r="BX73" t="str">
        <f t="shared" si="61"/>
        <v/>
      </c>
      <c r="BY73" s="204">
        <v>72</v>
      </c>
      <c r="BZ73" s="204" t="str">
        <f t="shared" si="62"/>
        <v/>
      </c>
      <c r="CA73" t="e">
        <f t="shared" si="73"/>
        <v>#VALUE!</v>
      </c>
      <c r="CB73" s="259" t="str">
        <f t="shared" si="63"/>
        <v/>
      </c>
      <c r="CC73" s="259" t="str">
        <f t="shared" si="112"/>
        <v/>
      </c>
      <c r="CD73">
        <v>71</v>
      </c>
      <c r="CE73" s="261" t="str">
        <f t="shared" si="74"/>
        <v/>
      </c>
      <c r="CG73" s="218">
        <f t="shared" si="75"/>
        <v>76</v>
      </c>
      <c r="CH73" s="136">
        <v>72</v>
      </c>
      <c r="CI73" s="136" t="str">
        <f>IF(AND('Analysis_2-must not modify'!P903=1,'Analysis_2-must not modify'!O903=1),'Analysis_2-must not modify'!I903,"")</f>
        <v>Highlands</v>
      </c>
      <c r="CK73" s="219">
        <f t="shared" si="76"/>
        <v>125</v>
      </c>
      <c r="CL73" s="204">
        <v>72</v>
      </c>
      <c r="CM73" s="218" t="str">
        <f t="shared" si="77"/>
        <v/>
      </c>
      <c r="CN73" t="str">
        <f t="shared" si="78"/>
        <v/>
      </c>
      <c r="CO73" s="204">
        <v>72</v>
      </c>
      <c r="CP73" s="204" t="str">
        <f t="shared" si="64"/>
        <v/>
      </c>
      <c r="CQ73">
        <f t="shared" si="79"/>
        <v>8</v>
      </c>
      <c r="CR73" s="259" t="str">
        <f t="shared" si="65"/>
        <v/>
      </c>
      <c r="CS73" s="259">
        <f t="shared" si="80"/>
        <v>0</v>
      </c>
      <c r="CT73" s="259"/>
      <c r="CU73">
        <v>71</v>
      </c>
      <c r="CV73" s="261" t="str">
        <f t="shared" si="81"/>
        <v/>
      </c>
    </row>
    <row r="74" spans="1:100" customFormat="1">
      <c r="A74" s="218">
        <f t="shared" si="66"/>
        <v>3</v>
      </c>
      <c r="B74" s="136">
        <v>73</v>
      </c>
      <c r="C74" s="211" t="str">
        <f>'Analysis_2-must not modify'!F904</f>
        <v>North_America</v>
      </c>
      <c r="D74" s="211" t="str">
        <f>'Analysis_2-must not modify'!D904</f>
        <v>USA</v>
      </c>
      <c r="E74" s="245" t="s">
        <v>149</v>
      </c>
      <c r="F74" s="219">
        <f t="shared" si="67"/>
        <v>156</v>
      </c>
      <c r="G74" s="204">
        <v>73</v>
      </c>
      <c r="H74" s="218">
        <f t="shared" si="68"/>
        <v>19</v>
      </c>
      <c r="I74" t="str">
        <f t="shared" si="69"/>
        <v>New Zealand</v>
      </c>
      <c r="J74" s="204">
        <v>73</v>
      </c>
      <c r="K74" s="221" t="str">
        <f t="shared" si="70"/>
        <v/>
      </c>
      <c r="P74" s="202" t="str">
        <f t="shared" si="82"/>
        <v/>
      </c>
      <c r="Q74" s="208" t="str">
        <f t="array" ref="Q74">IF(ISERROR(INDEX($C$1:$D$201,SMALL(IF($C$1:$C$201=$Q$1,ROW($C$1:$C$201)),ROW(72:72)),2)),"",INDEX($C$1:$D$201,SMALL(IF($C$1:$C$201=$Q$1,ROW($C$1:$C$201)),ROW(72:72)),2))</f>
        <v/>
      </c>
      <c r="R74" s="204" t="str">
        <f t="shared" si="83"/>
        <v/>
      </c>
      <c r="S74" s="204">
        <v>72</v>
      </c>
      <c r="T74" s="209">
        <f t="shared" si="84"/>
        <v>0</v>
      </c>
      <c r="U74" s="209">
        <f t="shared" si="85"/>
        <v>0</v>
      </c>
      <c r="V74" s="204">
        <v>72</v>
      </c>
      <c r="W74" s="207" t="str">
        <f t="shared" si="86"/>
        <v/>
      </c>
      <c r="X74" s="202" t="str">
        <f t="shared" si="87"/>
        <v/>
      </c>
      <c r="Y74" s="210" t="str">
        <f t="array" ref="Y74">IF(ISERROR(INDEX($C$1:$D$201,SMALL(IF($C$1:$C$201=$Y$1,ROW($C$1:$C$201)),ROW(72:72)),2)),"",INDEX($C$1:$D$201,SMALL(IF($C$1:$C$201=$Y$1,ROW($C$1:$C$201)),ROW(72:72)),2))</f>
        <v/>
      </c>
      <c r="Z74" s="204" t="str">
        <f t="shared" si="88"/>
        <v/>
      </c>
      <c r="AA74" s="204">
        <v>72</v>
      </c>
      <c r="AB74" s="209">
        <f t="shared" si="89"/>
        <v>0</v>
      </c>
      <c r="AC74" s="209">
        <f t="shared" si="90"/>
        <v>0</v>
      </c>
      <c r="AD74" s="204">
        <v>72</v>
      </c>
      <c r="AE74" s="207" t="str">
        <f t="shared" si="91"/>
        <v/>
      </c>
      <c r="AF74" s="202" t="str">
        <f t="shared" si="92"/>
        <v/>
      </c>
      <c r="AG74" s="210" t="str">
        <f t="array" ref="AG74">IF(ISERROR(INDEX($C$1:$D$201,SMALL(IF($C$1:$C$201=$AG$1,ROW($C$1:$C$201)),ROW(72:72)),2)),"",INDEX($C$1:$D$201,SMALL(IF($C$1:$C$201=$AG$1,ROW($C$1:$C$201)),ROW(72:72)),2))</f>
        <v/>
      </c>
      <c r="AH74" s="204" t="str">
        <f t="shared" si="93"/>
        <v/>
      </c>
      <c r="AI74" s="204">
        <v>72</v>
      </c>
      <c r="AJ74" s="209">
        <f t="shared" si="94"/>
        <v>0</v>
      </c>
      <c r="AK74" s="209">
        <f t="shared" si="95"/>
        <v>0</v>
      </c>
      <c r="AL74" s="204">
        <v>72</v>
      </c>
      <c r="AM74" s="207" t="str">
        <f t="shared" si="96"/>
        <v/>
      </c>
      <c r="AN74" s="202" t="str">
        <f t="shared" si="97"/>
        <v/>
      </c>
      <c r="AO74" s="208" t="str">
        <f t="array" ref="AO74">IF(ISERROR(INDEX($C$1:$D$201,SMALL(IF($C$1:$C$201=$AO$1,ROW($C$1:$C$201)),ROW(72:72)),2)),"",INDEX($C$1:$D$201,SMALL(IF($C$1:$C$201=$AO$1,ROW($C$1:$C$201)),ROW(72:72)),2))</f>
        <v/>
      </c>
      <c r="AP74" s="204" t="str">
        <f t="shared" si="98"/>
        <v/>
      </c>
      <c r="AQ74" s="204">
        <v>72</v>
      </c>
      <c r="AR74" s="209">
        <f t="shared" si="99"/>
        <v>0</v>
      </c>
      <c r="AS74" s="209">
        <f t="shared" si="100"/>
        <v>0</v>
      </c>
      <c r="AT74" s="204">
        <v>72</v>
      </c>
      <c r="AU74" s="207" t="str">
        <f t="shared" si="101"/>
        <v/>
      </c>
      <c r="AV74" s="202" t="str">
        <f t="shared" si="102"/>
        <v/>
      </c>
      <c r="AW74" s="159" t="str">
        <f t="array" ref="AW74">IF(ISERROR(INDEX($C$1:$D$201,SMALL(IF($C$1:$C$201=$AW$1,ROW($C$1:$C$201)),ROW(72:72)),2)),"",INDEX($C$1:$D$201,SMALL(IF($C$1:$C$201=$AW$1,ROW($C$1:$C$201)),ROW(72:72)),2))</f>
        <v/>
      </c>
      <c r="AX74" s="204" t="str">
        <f t="shared" si="103"/>
        <v/>
      </c>
      <c r="AY74" s="204">
        <v>72</v>
      </c>
      <c r="AZ74" s="209">
        <f t="shared" si="104"/>
        <v>0</v>
      </c>
      <c r="BA74" s="209">
        <f t="shared" si="105"/>
        <v>0</v>
      </c>
      <c r="BB74" s="204">
        <v>72</v>
      </c>
      <c r="BC74" s="207" t="str">
        <f t="shared" si="106"/>
        <v/>
      </c>
      <c r="BD74" s="202" t="str">
        <f t="shared" si="107"/>
        <v/>
      </c>
      <c r="BE74" s="159" t="str">
        <f t="array" ref="BE74">IF(ISERROR(INDEX($C$1:$D$201,SMALL(IF($C$1:$C$201=$BE$1,ROW($C$1:$C$201)),ROW(72:72)),2)),"",INDEX($C$1:$D$201,SMALL(IF($C$1:$C$201=$BE$1,ROW($C$1:$C$201)),ROW(72:72)),2))</f>
        <v/>
      </c>
      <c r="BF74" s="204" t="str">
        <f t="shared" si="108"/>
        <v/>
      </c>
      <c r="BG74" s="204">
        <v>72</v>
      </c>
      <c r="BH74" s="209">
        <f t="shared" si="109"/>
        <v>0</v>
      </c>
      <c r="BI74" s="209">
        <f t="shared" si="110"/>
        <v>0</v>
      </c>
      <c r="BJ74" s="204">
        <v>72</v>
      </c>
      <c r="BK74" s="207" t="str">
        <f t="shared" si="111"/>
        <v/>
      </c>
      <c r="BL74" s="209"/>
      <c r="BM74" s="209">
        <f>IF(AND('Analysis_2-must not modify'!O904=1,'Analysis_2-must not modify'!P904=1,NOT('Analysis_2-must not modify'!D904=0)),'Analysis_2-must not modify'!G904,"")</f>
        <v>2013</v>
      </c>
      <c r="BN74">
        <v>73</v>
      </c>
      <c r="BO74" t="e">
        <f>INDEX(BM$2:BM$202,MATCH(0,COUNTIF($BO$1:BO73,BM$2:BM$202),0))</f>
        <v>#N/A</v>
      </c>
      <c r="BQ74" s="218">
        <f t="shared" si="59"/>
        <v>80</v>
      </c>
      <c r="BR74" s="136">
        <v>73</v>
      </c>
      <c r="BS74" s="246">
        <f t="shared" si="71"/>
        <v>2013</v>
      </c>
      <c r="BT74" s="245"/>
      <c r="BU74" s="219">
        <f t="shared" si="72"/>
        <v>78</v>
      </c>
      <c r="BV74" s="204">
        <v>73</v>
      </c>
      <c r="BW74" s="218" t="str">
        <f t="shared" si="60"/>
        <v/>
      </c>
      <c r="BX74" t="str">
        <f t="shared" si="61"/>
        <v/>
      </c>
      <c r="BY74" s="204">
        <v>73</v>
      </c>
      <c r="BZ74" s="204" t="str">
        <f t="shared" si="62"/>
        <v/>
      </c>
      <c r="CA74" t="e">
        <f t="shared" si="73"/>
        <v>#VALUE!</v>
      </c>
      <c r="CB74" s="259" t="str">
        <f t="shared" si="63"/>
        <v/>
      </c>
      <c r="CC74" s="259" t="str">
        <f t="shared" si="112"/>
        <v/>
      </c>
      <c r="CD74">
        <v>72</v>
      </c>
      <c r="CE74" s="261" t="str">
        <f t="shared" si="74"/>
        <v/>
      </c>
      <c r="CG74" s="218">
        <f t="shared" si="75"/>
        <v>10</v>
      </c>
      <c r="CH74" s="136">
        <v>73</v>
      </c>
      <c r="CI74" s="136" t="str">
        <f>IF(AND('Analysis_2-must not modify'!P904=1,'Analysis_2-must not modify'!O904=1),'Analysis_2-must not modify'!I904,"")</f>
        <v>Sub-tropical</v>
      </c>
      <c r="CK74" s="219">
        <f t="shared" si="76"/>
        <v>191</v>
      </c>
      <c r="CL74" s="204">
        <v>73</v>
      </c>
      <c r="CM74" s="218" t="str">
        <f t="shared" si="77"/>
        <v/>
      </c>
      <c r="CN74" t="str">
        <f t="shared" si="78"/>
        <v/>
      </c>
      <c r="CO74" s="204">
        <v>73</v>
      </c>
      <c r="CP74" s="204" t="str">
        <f t="shared" si="64"/>
        <v/>
      </c>
      <c r="CQ74">
        <f t="shared" si="79"/>
        <v>8</v>
      </c>
      <c r="CR74" s="259" t="str">
        <f t="shared" si="65"/>
        <v/>
      </c>
      <c r="CS74" s="259">
        <f t="shared" si="80"/>
        <v>0</v>
      </c>
      <c r="CT74" s="259"/>
      <c r="CU74">
        <v>72</v>
      </c>
      <c r="CV74" s="261" t="str">
        <f t="shared" si="81"/>
        <v/>
      </c>
    </row>
    <row r="75" spans="1:100" customFormat="1">
      <c r="A75" s="218">
        <f t="shared" si="66"/>
        <v>3</v>
      </c>
      <c r="B75" s="136">
        <v>74</v>
      </c>
      <c r="C75" s="211" t="str">
        <f>'Analysis_2-must not modify'!F905</f>
        <v>North_America</v>
      </c>
      <c r="D75" s="211" t="str">
        <f>'Analysis_2-must not modify'!D905</f>
        <v>USA</v>
      </c>
      <c r="E75" s="245" t="s">
        <v>320</v>
      </c>
      <c r="F75" s="219">
        <f t="shared" si="67"/>
        <v>156</v>
      </c>
      <c r="G75" s="204">
        <v>74</v>
      </c>
      <c r="H75" s="218">
        <f t="shared" si="68"/>
        <v>0</v>
      </c>
      <c r="I75">
        <f t="shared" si="69"/>
        <v>0</v>
      </c>
      <c r="J75" s="204">
        <v>74</v>
      </c>
      <c r="K75" s="221" t="str">
        <f t="shared" si="70"/>
        <v/>
      </c>
      <c r="P75" s="202" t="str">
        <f t="shared" si="82"/>
        <v/>
      </c>
      <c r="Q75" s="208" t="str">
        <f t="array" ref="Q75">IF(ISERROR(INDEX($C$1:$D$201,SMALL(IF($C$1:$C$201=$Q$1,ROW($C$1:$C$201)),ROW(73:73)),2)),"",INDEX($C$1:$D$201,SMALL(IF($C$1:$C$201=$Q$1,ROW($C$1:$C$201)),ROW(73:73)),2))</f>
        <v/>
      </c>
      <c r="R75" s="204" t="str">
        <f t="shared" si="83"/>
        <v/>
      </c>
      <c r="S75" s="204">
        <v>73</v>
      </c>
      <c r="T75" s="209">
        <f t="shared" si="84"/>
        <v>0</v>
      </c>
      <c r="U75" s="209">
        <f t="shared" si="85"/>
        <v>0</v>
      </c>
      <c r="V75" s="204">
        <v>73</v>
      </c>
      <c r="W75" s="207" t="str">
        <f t="shared" si="86"/>
        <v/>
      </c>
      <c r="X75" s="202" t="str">
        <f t="shared" si="87"/>
        <v/>
      </c>
      <c r="Y75" s="210" t="str">
        <f t="array" ref="Y75">IF(ISERROR(INDEX($C$1:$D$201,SMALL(IF($C$1:$C$201=$Y$1,ROW($C$1:$C$201)),ROW(73:73)),2)),"",INDEX($C$1:$D$201,SMALL(IF($C$1:$C$201=$Y$1,ROW($C$1:$C$201)),ROW(73:73)),2))</f>
        <v/>
      </c>
      <c r="Z75" s="204" t="str">
        <f t="shared" si="88"/>
        <v/>
      </c>
      <c r="AA75" s="204">
        <v>73</v>
      </c>
      <c r="AB75" s="209">
        <f t="shared" si="89"/>
        <v>0</v>
      </c>
      <c r="AC75" s="209">
        <f t="shared" si="90"/>
        <v>0</v>
      </c>
      <c r="AD75" s="204">
        <v>73</v>
      </c>
      <c r="AE75" s="207" t="str">
        <f t="shared" si="91"/>
        <v/>
      </c>
      <c r="AF75" s="202" t="str">
        <f t="shared" si="92"/>
        <v/>
      </c>
      <c r="AG75" s="210" t="str">
        <f t="array" ref="AG75">IF(ISERROR(INDEX($C$1:$D$201,SMALL(IF($C$1:$C$201=$AG$1,ROW($C$1:$C$201)),ROW(73:73)),2)),"",INDEX($C$1:$D$201,SMALL(IF($C$1:$C$201=$AG$1,ROW($C$1:$C$201)),ROW(73:73)),2))</f>
        <v/>
      </c>
      <c r="AH75" s="204" t="str">
        <f t="shared" si="93"/>
        <v/>
      </c>
      <c r="AI75" s="204">
        <v>73</v>
      </c>
      <c r="AJ75" s="209">
        <f t="shared" si="94"/>
        <v>0</v>
      </c>
      <c r="AK75" s="209">
        <f t="shared" si="95"/>
        <v>0</v>
      </c>
      <c r="AL75" s="204">
        <v>73</v>
      </c>
      <c r="AM75" s="207" t="str">
        <f t="shared" si="96"/>
        <v/>
      </c>
      <c r="AN75" s="202" t="str">
        <f t="shared" si="97"/>
        <v/>
      </c>
      <c r="AO75" s="208" t="str">
        <f t="array" ref="AO75">IF(ISERROR(INDEX($C$1:$D$201,SMALL(IF($C$1:$C$201=$AO$1,ROW($C$1:$C$201)),ROW(73:73)),2)),"",INDEX($C$1:$D$201,SMALL(IF($C$1:$C$201=$AO$1,ROW($C$1:$C$201)),ROW(73:73)),2))</f>
        <v/>
      </c>
      <c r="AP75" s="204" t="str">
        <f t="shared" si="98"/>
        <v/>
      </c>
      <c r="AQ75" s="204">
        <v>73</v>
      </c>
      <c r="AR75" s="209">
        <f t="shared" si="99"/>
        <v>0</v>
      </c>
      <c r="AS75" s="209">
        <f t="shared" si="100"/>
        <v>0</v>
      </c>
      <c r="AT75" s="204">
        <v>73</v>
      </c>
      <c r="AU75" s="207" t="str">
        <f t="shared" si="101"/>
        <v/>
      </c>
      <c r="AV75" s="202" t="str">
        <f t="shared" si="102"/>
        <v/>
      </c>
      <c r="AW75" s="159" t="str">
        <f t="array" ref="AW75">IF(ISERROR(INDEX($C$1:$D$201,SMALL(IF($C$1:$C$201=$AW$1,ROW($C$1:$C$201)),ROW(73:73)),2)),"",INDEX($C$1:$D$201,SMALL(IF($C$1:$C$201=$AW$1,ROW($C$1:$C$201)),ROW(73:73)),2))</f>
        <v/>
      </c>
      <c r="AX75" s="204" t="str">
        <f t="shared" si="103"/>
        <v/>
      </c>
      <c r="AY75" s="204">
        <v>73</v>
      </c>
      <c r="AZ75" s="209">
        <f t="shared" si="104"/>
        <v>0</v>
      </c>
      <c r="BA75" s="209">
        <f t="shared" si="105"/>
        <v>0</v>
      </c>
      <c r="BB75" s="204">
        <v>73</v>
      </c>
      <c r="BC75" s="207" t="str">
        <f t="shared" si="106"/>
        <v/>
      </c>
      <c r="BD75" s="202" t="str">
        <f t="shared" si="107"/>
        <v/>
      </c>
      <c r="BE75" s="159" t="str">
        <f t="array" ref="BE75">IF(ISERROR(INDEX($C$1:$D$201,SMALL(IF($C$1:$C$201=$BE$1,ROW($C$1:$C$201)),ROW(73:73)),2)),"",INDEX($C$1:$D$201,SMALL(IF($C$1:$C$201=$BE$1,ROW($C$1:$C$201)),ROW(73:73)),2))</f>
        <v/>
      </c>
      <c r="BF75" s="204" t="str">
        <f t="shared" si="108"/>
        <v/>
      </c>
      <c r="BG75" s="204">
        <v>73</v>
      </c>
      <c r="BH75" s="209">
        <f t="shared" si="109"/>
        <v>0</v>
      </c>
      <c r="BI75" s="209">
        <f t="shared" si="110"/>
        <v>0</v>
      </c>
      <c r="BJ75" s="204">
        <v>73</v>
      </c>
      <c r="BK75" s="207" t="str">
        <f t="shared" si="111"/>
        <v/>
      </c>
      <c r="BL75" s="209"/>
      <c r="BM75" s="209">
        <f>IF(AND('Analysis_2-must not modify'!O905=1,'Analysis_2-must not modify'!P905=1,NOT('Analysis_2-must not modify'!D905=0)),'Analysis_2-must not modify'!G905,"")</f>
        <v>2014</v>
      </c>
      <c r="BN75">
        <v>74</v>
      </c>
      <c r="BO75" t="e">
        <f>INDEX(BM$2:BM$202,MATCH(0,COUNTIF($BO$1:BO74,BM$2:BM$202),0))</f>
        <v>#N/A</v>
      </c>
      <c r="BQ75" s="218">
        <f t="shared" si="59"/>
        <v>52</v>
      </c>
      <c r="BR75" s="136">
        <v>74</v>
      </c>
      <c r="BS75" s="246">
        <f t="shared" si="71"/>
        <v>2014</v>
      </c>
      <c r="BT75" s="245"/>
      <c r="BU75" s="219">
        <f t="shared" si="72"/>
        <v>106</v>
      </c>
      <c r="BV75" s="204">
        <v>74</v>
      </c>
      <c r="BW75" s="218" t="str">
        <f t="shared" si="60"/>
        <v/>
      </c>
      <c r="BX75" t="str">
        <f t="shared" si="61"/>
        <v/>
      </c>
      <c r="BY75" s="204">
        <v>74</v>
      </c>
      <c r="BZ75" s="204" t="str">
        <f t="shared" si="62"/>
        <v/>
      </c>
      <c r="CA75" t="e">
        <f t="shared" si="73"/>
        <v>#VALUE!</v>
      </c>
      <c r="CB75" s="259" t="str">
        <f t="shared" si="63"/>
        <v/>
      </c>
      <c r="CC75" s="259" t="str">
        <f t="shared" si="112"/>
        <v/>
      </c>
      <c r="CD75">
        <v>73</v>
      </c>
      <c r="CE75" s="261" t="str">
        <f t="shared" si="74"/>
        <v/>
      </c>
      <c r="CG75" s="218">
        <f t="shared" si="75"/>
        <v>10</v>
      </c>
      <c r="CH75" s="136">
        <v>74</v>
      </c>
      <c r="CI75" s="136" t="str">
        <f>IF(AND('Analysis_2-must not modify'!P905=1,'Analysis_2-must not modify'!O905=1),'Analysis_2-must not modify'!I905,"")</f>
        <v>Sub-tropical</v>
      </c>
      <c r="CK75" s="219">
        <f t="shared" si="76"/>
        <v>191</v>
      </c>
      <c r="CL75" s="204">
        <v>74</v>
      </c>
      <c r="CM75" s="218" t="str">
        <f t="shared" si="77"/>
        <v/>
      </c>
      <c r="CN75" t="str">
        <f t="shared" si="78"/>
        <v/>
      </c>
      <c r="CO75" s="204">
        <v>74</v>
      </c>
      <c r="CP75" s="204" t="str">
        <f t="shared" si="64"/>
        <v/>
      </c>
      <c r="CQ75">
        <f t="shared" si="79"/>
        <v>8</v>
      </c>
      <c r="CR75" s="259" t="str">
        <f t="shared" si="65"/>
        <v/>
      </c>
      <c r="CS75" s="259">
        <f t="shared" si="80"/>
        <v>0</v>
      </c>
      <c r="CT75" s="259"/>
      <c r="CU75">
        <v>73</v>
      </c>
      <c r="CV75" s="261" t="str">
        <f t="shared" si="81"/>
        <v/>
      </c>
    </row>
    <row r="76" spans="1:100" customFormat="1">
      <c r="A76" s="218">
        <f t="shared" si="66"/>
        <v>3</v>
      </c>
      <c r="B76" s="136">
        <v>75</v>
      </c>
      <c r="C76" s="211" t="str">
        <f>'Analysis_2-must not modify'!F906</f>
        <v>North_America</v>
      </c>
      <c r="D76" s="211" t="str">
        <f>'Analysis_2-must not modify'!D906</f>
        <v>USA</v>
      </c>
      <c r="E76" s="245" t="s">
        <v>320</v>
      </c>
      <c r="F76" s="219">
        <f t="shared" si="67"/>
        <v>156</v>
      </c>
      <c r="G76" s="204">
        <v>75</v>
      </c>
      <c r="H76" s="218">
        <f t="shared" si="68"/>
        <v>0</v>
      </c>
      <c r="I76">
        <f t="shared" si="69"/>
        <v>0</v>
      </c>
      <c r="J76" s="204">
        <v>75</v>
      </c>
      <c r="K76" s="221" t="str">
        <f t="shared" si="70"/>
        <v/>
      </c>
      <c r="P76" s="202" t="str">
        <f t="shared" si="82"/>
        <v/>
      </c>
      <c r="Q76" s="208" t="str">
        <f t="array" ref="Q76">IF(ISERROR(INDEX($C$1:$D$201,SMALL(IF($C$1:$C$201=$Q$1,ROW($C$1:$C$201)),ROW(74:74)),2)),"",INDEX($C$1:$D$201,SMALL(IF($C$1:$C$201=$Q$1,ROW($C$1:$C$201)),ROW(74:74)),2))</f>
        <v/>
      </c>
      <c r="R76" s="204" t="str">
        <f t="shared" si="83"/>
        <v/>
      </c>
      <c r="S76" s="204">
        <v>74</v>
      </c>
      <c r="T76" s="209">
        <f t="shared" si="84"/>
        <v>0</v>
      </c>
      <c r="U76" s="209">
        <f t="shared" si="85"/>
        <v>0</v>
      </c>
      <c r="V76" s="204">
        <v>74</v>
      </c>
      <c r="W76" s="207" t="str">
        <f t="shared" si="86"/>
        <v/>
      </c>
      <c r="X76" s="202" t="str">
        <f t="shared" si="87"/>
        <v/>
      </c>
      <c r="Y76" s="210" t="str">
        <f t="array" ref="Y76">IF(ISERROR(INDEX($C$1:$D$201,SMALL(IF($C$1:$C$201=$Y$1,ROW($C$1:$C$201)),ROW(74:74)),2)),"",INDEX($C$1:$D$201,SMALL(IF($C$1:$C$201=$Y$1,ROW($C$1:$C$201)),ROW(74:74)),2))</f>
        <v/>
      </c>
      <c r="Z76" s="204" t="str">
        <f t="shared" si="88"/>
        <v/>
      </c>
      <c r="AA76" s="204">
        <v>74</v>
      </c>
      <c r="AB76" s="209">
        <f t="shared" si="89"/>
        <v>0</v>
      </c>
      <c r="AC76" s="209">
        <f t="shared" si="90"/>
        <v>0</v>
      </c>
      <c r="AD76" s="204">
        <v>74</v>
      </c>
      <c r="AE76" s="207" t="str">
        <f t="shared" si="91"/>
        <v/>
      </c>
      <c r="AF76" s="202" t="str">
        <f t="shared" si="92"/>
        <v/>
      </c>
      <c r="AG76" s="210" t="str">
        <f t="array" ref="AG76">IF(ISERROR(INDEX($C$1:$D$201,SMALL(IF($C$1:$C$201=$AG$1,ROW($C$1:$C$201)),ROW(74:74)),2)),"",INDEX($C$1:$D$201,SMALL(IF($C$1:$C$201=$AG$1,ROW($C$1:$C$201)),ROW(74:74)),2))</f>
        <v/>
      </c>
      <c r="AH76" s="204" t="str">
        <f t="shared" si="93"/>
        <v/>
      </c>
      <c r="AI76" s="204">
        <v>74</v>
      </c>
      <c r="AJ76" s="209">
        <f t="shared" si="94"/>
        <v>0</v>
      </c>
      <c r="AK76" s="209">
        <f t="shared" si="95"/>
        <v>0</v>
      </c>
      <c r="AL76" s="204">
        <v>74</v>
      </c>
      <c r="AM76" s="207" t="str">
        <f t="shared" si="96"/>
        <v/>
      </c>
      <c r="AN76" s="202" t="str">
        <f t="shared" si="97"/>
        <v/>
      </c>
      <c r="AO76" s="208" t="str">
        <f t="array" ref="AO76">IF(ISERROR(INDEX($C$1:$D$201,SMALL(IF($C$1:$C$201=$AO$1,ROW($C$1:$C$201)),ROW(74:74)),2)),"",INDEX($C$1:$D$201,SMALL(IF($C$1:$C$201=$AO$1,ROW($C$1:$C$201)),ROW(74:74)),2))</f>
        <v/>
      </c>
      <c r="AP76" s="204" t="str">
        <f t="shared" si="98"/>
        <v/>
      </c>
      <c r="AQ76" s="204">
        <v>74</v>
      </c>
      <c r="AR76" s="209">
        <f t="shared" si="99"/>
        <v>0</v>
      </c>
      <c r="AS76" s="209">
        <f t="shared" si="100"/>
        <v>0</v>
      </c>
      <c r="AT76" s="204">
        <v>74</v>
      </c>
      <c r="AU76" s="207" t="str">
        <f t="shared" si="101"/>
        <v/>
      </c>
      <c r="AV76" s="202" t="str">
        <f t="shared" si="102"/>
        <v/>
      </c>
      <c r="AW76" s="159" t="str">
        <f t="array" ref="AW76">IF(ISERROR(INDEX($C$1:$D$201,SMALL(IF($C$1:$C$201=$AW$1,ROW($C$1:$C$201)),ROW(74:74)),2)),"",INDEX($C$1:$D$201,SMALL(IF($C$1:$C$201=$AW$1,ROW($C$1:$C$201)),ROW(74:74)),2))</f>
        <v/>
      </c>
      <c r="AX76" s="204" t="str">
        <f t="shared" si="103"/>
        <v/>
      </c>
      <c r="AY76" s="204">
        <v>74</v>
      </c>
      <c r="AZ76" s="209">
        <f t="shared" si="104"/>
        <v>0</v>
      </c>
      <c r="BA76" s="209">
        <f t="shared" si="105"/>
        <v>0</v>
      </c>
      <c r="BB76" s="204">
        <v>74</v>
      </c>
      <c r="BC76" s="207" t="str">
        <f t="shared" si="106"/>
        <v/>
      </c>
      <c r="BD76" s="202" t="str">
        <f t="shared" si="107"/>
        <v/>
      </c>
      <c r="BE76" s="159" t="str">
        <f t="array" ref="BE76">IF(ISERROR(INDEX($C$1:$D$201,SMALL(IF($C$1:$C$201=$BE$1,ROW($C$1:$C$201)),ROW(74:74)),2)),"",INDEX($C$1:$D$201,SMALL(IF($C$1:$C$201=$BE$1,ROW($C$1:$C$201)),ROW(74:74)),2))</f>
        <v/>
      </c>
      <c r="BF76" s="204" t="str">
        <f t="shared" si="108"/>
        <v/>
      </c>
      <c r="BG76" s="204">
        <v>74</v>
      </c>
      <c r="BH76" s="209">
        <f t="shared" si="109"/>
        <v>0</v>
      </c>
      <c r="BI76" s="209">
        <f t="shared" si="110"/>
        <v>0</v>
      </c>
      <c r="BJ76" s="204">
        <v>74</v>
      </c>
      <c r="BK76" s="207" t="str">
        <f t="shared" si="111"/>
        <v/>
      </c>
      <c r="BL76" s="209"/>
      <c r="BM76" s="209">
        <f>IF(AND('Analysis_2-must not modify'!O906=1,'Analysis_2-must not modify'!P906=1,NOT('Analysis_2-must not modify'!D906=0)),'Analysis_2-must not modify'!G906,"")</f>
        <v>2015</v>
      </c>
      <c r="BN76">
        <v>75</v>
      </c>
      <c r="BO76" t="e">
        <f>INDEX(BM$2:BM$202,MATCH(0,COUNTIF($BO$1:BO75,BM$2:BM$202),0))</f>
        <v>#N/A</v>
      </c>
      <c r="BQ76" s="218">
        <f t="shared" si="59"/>
        <v>20</v>
      </c>
      <c r="BR76" s="136">
        <v>75</v>
      </c>
      <c r="BS76" s="246">
        <f t="shared" si="71"/>
        <v>2015</v>
      </c>
      <c r="BT76" s="245"/>
      <c r="BU76" s="219">
        <f t="shared" si="72"/>
        <v>138</v>
      </c>
      <c r="BV76" s="204">
        <v>75</v>
      </c>
      <c r="BW76" s="218" t="str">
        <f t="shared" si="60"/>
        <v/>
      </c>
      <c r="BX76" t="str">
        <f t="shared" si="61"/>
        <v/>
      </c>
      <c r="BY76" s="204">
        <v>75</v>
      </c>
      <c r="BZ76" s="204" t="str">
        <f t="shared" si="62"/>
        <v/>
      </c>
      <c r="CA76" t="e">
        <f t="shared" si="73"/>
        <v>#VALUE!</v>
      </c>
      <c r="CB76" s="259" t="str">
        <f t="shared" si="63"/>
        <v/>
      </c>
      <c r="CC76" s="259" t="str">
        <f t="shared" si="112"/>
        <v/>
      </c>
      <c r="CD76">
        <v>74</v>
      </c>
      <c r="CE76" s="261" t="str">
        <f t="shared" si="74"/>
        <v/>
      </c>
      <c r="CG76" s="218">
        <f t="shared" si="75"/>
        <v>10</v>
      </c>
      <c r="CH76" s="136">
        <v>75</v>
      </c>
      <c r="CI76" s="136" t="str">
        <f>IF(AND('Analysis_2-must not modify'!P906=1,'Analysis_2-must not modify'!O906=1),'Analysis_2-must not modify'!I906,"")</f>
        <v>Sub-tropical</v>
      </c>
      <c r="CK76" s="219">
        <f t="shared" si="76"/>
        <v>191</v>
      </c>
      <c r="CL76" s="204">
        <v>75</v>
      </c>
      <c r="CM76" s="218" t="str">
        <f t="shared" si="77"/>
        <v/>
      </c>
      <c r="CN76" t="str">
        <f t="shared" si="78"/>
        <v/>
      </c>
      <c r="CO76" s="204">
        <v>75</v>
      </c>
      <c r="CP76" s="204" t="str">
        <f t="shared" si="64"/>
        <v/>
      </c>
      <c r="CQ76">
        <f t="shared" si="79"/>
        <v>8</v>
      </c>
      <c r="CR76" s="259" t="str">
        <f t="shared" si="65"/>
        <v/>
      </c>
      <c r="CS76" s="259">
        <f t="shared" si="80"/>
        <v>0</v>
      </c>
      <c r="CT76" s="259"/>
      <c r="CU76">
        <v>74</v>
      </c>
      <c r="CV76" s="261" t="str">
        <f t="shared" si="81"/>
        <v/>
      </c>
    </row>
    <row r="77" spans="1:100" customFormat="1">
      <c r="A77" s="218">
        <f t="shared" si="66"/>
        <v>3</v>
      </c>
      <c r="B77" s="136">
        <v>76</v>
      </c>
      <c r="C77" s="211" t="str">
        <f>'Analysis_2-must not modify'!F907</f>
        <v>North_America</v>
      </c>
      <c r="D77" s="211" t="str">
        <f>'Analysis_2-must not modify'!D907</f>
        <v>USA</v>
      </c>
      <c r="E77" s="245" t="s">
        <v>150</v>
      </c>
      <c r="F77" s="219">
        <f t="shared" si="67"/>
        <v>156</v>
      </c>
      <c r="G77" s="204">
        <v>76</v>
      </c>
      <c r="H77" s="218">
        <f t="shared" si="68"/>
        <v>0</v>
      </c>
      <c r="I77">
        <f t="shared" si="69"/>
        <v>0</v>
      </c>
      <c r="J77" s="204">
        <v>76</v>
      </c>
      <c r="K77" s="221" t="str">
        <f t="shared" si="70"/>
        <v/>
      </c>
      <c r="P77" s="202" t="str">
        <f t="shared" si="82"/>
        <v/>
      </c>
      <c r="Q77" s="208" t="str">
        <f t="array" ref="Q77">IF(ISERROR(INDEX($C$1:$D$201,SMALL(IF($C$1:$C$201=$Q$1,ROW($C$1:$C$201)),ROW(75:75)),2)),"",INDEX($C$1:$D$201,SMALL(IF($C$1:$C$201=$Q$1,ROW($C$1:$C$201)),ROW(75:75)),2))</f>
        <v/>
      </c>
      <c r="R77" s="204" t="str">
        <f t="shared" si="83"/>
        <v/>
      </c>
      <c r="S77" s="204">
        <v>75</v>
      </c>
      <c r="T77" s="209">
        <f t="shared" si="84"/>
        <v>0</v>
      </c>
      <c r="U77" s="209">
        <f t="shared" si="85"/>
        <v>0</v>
      </c>
      <c r="V77" s="204">
        <v>75</v>
      </c>
      <c r="W77" s="207" t="str">
        <f t="shared" si="86"/>
        <v/>
      </c>
      <c r="X77" s="202" t="str">
        <f t="shared" si="87"/>
        <v/>
      </c>
      <c r="Y77" s="210" t="str">
        <f t="array" ref="Y77">IF(ISERROR(INDEX($C$1:$D$201,SMALL(IF($C$1:$C$201=$Y$1,ROW($C$1:$C$201)),ROW(75:75)),2)),"",INDEX($C$1:$D$201,SMALL(IF($C$1:$C$201=$Y$1,ROW($C$1:$C$201)),ROW(75:75)),2))</f>
        <v/>
      </c>
      <c r="Z77" s="204" t="str">
        <f t="shared" si="88"/>
        <v/>
      </c>
      <c r="AA77" s="204">
        <v>75</v>
      </c>
      <c r="AB77" s="209">
        <f t="shared" si="89"/>
        <v>0</v>
      </c>
      <c r="AC77" s="209">
        <f t="shared" si="90"/>
        <v>0</v>
      </c>
      <c r="AD77" s="204">
        <v>75</v>
      </c>
      <c r="AE77" s="207" t="str">
        <f t="shared" si="91"/>
        <v/>
      </c>
      <c r="AF77" s="202" t="str">
        <f t="shared" si="92"/>
        <v/>
      </c>
      <c r="AG77" s="210" t="str">
        <f t="array" ref="AG77">IF(ISERROR(INDEX($C$1:$D$201,SMALL(IF($C$1:$C$201=$AG$1,ROW($C$1:$C$201)),ROW(75:75)),2)),"",INDEX($C$1:$D$201,SMALL(IF($C$1:$C$201=$AG$1,ROW($C$1:$C$201)),ROW(75:75)),2))</f>
        <v/>
      </c>
      <c r="AH77" s="204" t="str">
        <f t="shared" si="93"/>
        <v/>
      </c>
      <c r="AI77" s="204">
        <v>75</v>
      </c>
      <c r="AJ77" s="209">
        <f t="shared" si="94"/>
        <v>0</v>
      </c>
      <c r="AK77" s="209">
        <f t="shared" si="95"/>
        <v>0</v>
      </c>
      <c r="AL77" s="204">
        <v>75</v>
      </c>
      <c r="AM77" s="207" t="str">
        <f t="shared" si="96"/>
        <v/>
      </c>
      <c r="AN77" s="202" t="str">
        <f t="shared" si="97"/>
        <v/>
      </c>
      <c r="AO77" s="208" t="str">
        <f t="array" ref="AO77">IF(ISERROR(INDEX($C$1:$D$201,SMALL(IF($C$1:$C$201=$AO$1,ROW($C$1:$C$201)),ROW(75:75)),2)),"",INDEX($C$1:$D$201,SMALL(IF($C$1:$C$201=$AO$1,ROW($C$1:$C$201)),ROW(75:75)),2))</f>
        <v/>
      </c>
      <c r="AP77" s="204" t="str">
        <f t="shared" si="98"/>
        <v/>
      </c>
      <c r="AQ77" s="204">
        <v>75</v>
      </c>
      <c r="AR77" s="209">
        <f t="shared" si="99"/>
        <v>0</v>
      </c>
      <c r="AS77" s="209">
        <f t="shared" si="100"/>
        <v>0</v>
      </c>
      <c r="AT77" s="204">
        <v>75</v>
      </c>
      <c r="AU77" s="207" t="str">
        <f t="shared" si="101"/>
        <v/>
      </c>
      <c r="AV77" s="202" t="str">
        <f t="shared" si="102"/>
        <v/>
      </c>
      <c r="AW77" s="159" t="str">
        <f t="array" ref="AW77">IF(ISERROR(INDEX($C$1:$D$201,SMALL(IF($C$1:$C$201=$AW$1,ROW($C$1:$C$201)),ROW(75:75)),2)),"",INDEX($C$1:$D$201,SMALL(IF($C$1:$C$201=$AW$1,ROW($C$1:$C$201)),ROW(75:75)),2))</f>
        <v/>
      </c>
      <c r="AX77" s="204" t="str">
        <f t="shared" si="103"/>
        <v/>
      </c>
      <c r="AY77" s="204">
        <v>75</v>
      </c>
      <c r="AZ77" s="209">
        <f t="shared" si="104"/>
        <v>0</v>
      </c>
      <c r="BA77" s="209">
        <f t="shared" si="105"/>
        <v>0</v>
      </c>
      <c r="BB77" s="204">
        <v>75</v>
      </c>
      <c r="BC77" s="207" t="str">
        <f t="shared" si="106"/>
        <v/>
      </c>
      <c r="BD77" s="202" t="str">
        <f t="shared" si="107"/>
        <v/>
      </c>
      <c r="BE77" s="159" t="str">
        <f t="array" ref="BE77">IF(ISERROR(INDEX($C$1:$D$201,SMALL(IF($C$1:$C$201=$BE$1,ROW($C$1:$C$201)),ROW(75:75)),2)),"",INDEX($C$1:$D$201,SMALL(IF($C$1:$C$201=$BE$1,ROW($C$1:$C$201)),ROW(75:75)),2))</f>
        <v/>
      </c>
      <c r="BF77" s="204" t="str">
        <f t="shared" si="108"/>
        <v/>
      </c>
      <c r="BG77" s="204">
        <v>75</v>
      </c>
      <c r="BH77" s="209">
        <f t="shared" si="109"/>
        <v>0</v>
      </c>
      <c r="BI77" s="209">
        <f t="shared" si="110"/>
        <v>0</v>
      </c>
      <c r="BJ77" s="204">
        <v>75</v>
      </c>
      <c r="BK77" s="207" t="str">
        <f t="shared" si="111"/>
        <v/>
      </c>
      <c r="BL77" s="209"/>
      <c r="BM77" s="209">
        <f>IF(AND('Analysis_2-must not modify'!O907=1,'Analysis_2-must not modify'!P907=1,NOT('Analysis_2-must not modify'!D907=0)),'Analysis_2-must not modify'!G907,"")</f>
        <v>2016</v>
      </c>
      <c r="BN77">
        <v>76</v>
      </c>
      <c r="BO77" t="e">
        <f>INDEX(BM$2:BM$202,MATCH(0,COUNTIF($BO$1:BO76,BM$2:BM$202),0))</f>
        <v>#N/A</v>
      </c>
      <c r="BQ77" s="218">
        <f t="shared" si="59"/>
        <v>2</v>
      </c>
      <c r="BR77" s="136">
        <v>76</v>
      </c>
      <c r="BS77" s="246">
        <f t="shared" si="71"/>
        <v>2016</v>
      </c>
      <c r="BT77" s="245"/>
      <c r="BU77" s="219">
        <f t="shared" si="72"/>
        <v>156</v>
      </c>
      <c r="BV77" s="204">
        <v>76</v>
      </c>
      <c r="BW77" s="218" t="str">
        <f t="shared" si="60"/>
        <v/>
      </c>
      <c r="BX77" t="str">
        <f t="shared" si="61"/>
        <v/>
      </c>
      <c r="BY77" s="204">
        <v>76</v>
      </c>
      <c r="BZ77" s="204" t="str">
        <f t="shared" si="62"/>
        <v/>
      </c>
      <c r="CA77" t="e">
        <f t="shared" si="73"/>
        <v>#VALUE!</v>
      </c>
      <c r="CB77" s="259" t="str">
        <f t="shared" si="63"/>
        <v/>
      </c>
      <c r="CC77" s="259" t="str">
        <f t="shared" si="112"/>
        <v/>
      </c>
      <c r="CD77">
        <v>75</v>
      </c>
      <c r="CE77" s="261" t="str">
        <f t="shared" si="74"/>
        <v/>
      </c>
      <c r="CG77" s="218">
        <f t="shared" si="75"/>
        <v>10</v>
      </c>
      <c r="CH77" s="136">
        <v>76</v>
      </c>
      <c r="CI77" s="136" t="str">
        <f>IF(AND('Analysis_2-must not modify'!P907=1,'Analysis_2-must not modify'!O907=1),'Analysis_2-must not modify'!I907,"")</f>
        <v>Sub-tropical</v>
      </c>
      <c r="CK77" s="219">
        <f t="shared" si="76"/>
        <v>191</v>
      </c>
      <c r="CL77" s="204">
        <v>76</v>
      </c>
      <c r="CM77" s="218">
        <f t="shared" si="77"/>
        <v>197</v>
      </c>
      <c r="CN77" t="str">
        <f t="shared" si="78"/>
        <v>Highlands</v>
      </c>
      <c r="CO77" s="204">
        <v>76</v>
      </c>
      <c r="CP77" s="204" t="str">
        <f t="shared" si="64"/>
        <v/>
      </c>
      <c r="CQ77">
        <f t="shared" si="79"/>
        <v>8</v>
      </c>
      <c r="CR77" s="259" t="str">
        <f t="shared" si="65"/>
        <v/>
      </c>
      <c r="CS77" s="259">
        <f t="shared" si="80"/>
        <v>0</v>
      </c>
      <c r="CT77" s="259"/>
      <c r="CU77">
        <v>75</v>
      </c>
      <c r="CV77" s="261" t="str">
        <f t="shared" si="81"/>
        <v/>
      </c>
    </row>
    <row r="78" spans="1:100" customFormat="1">
      <c r="A78" s="218">
        <f t="shared" si="66"/>
        <v>62</v>
      </c>
      <c r="B78" s="136">
        <v>77</v>
      </c>
      <c r="C78" s="211" t="str">
        <f>'Analysis_2-must not modify'!F908</f>
        <v>Africa</v>
      </c>
      <c r="D78" s="211" t="str">
        <f>'Analysis_2-must not modify'!D908</f>
        <v>South Africa</v>
      </c>
      <c r="E78" s="245" t="s">
        <v>318</v>
      </c>
      <c r="F78" s="219">
        <f t="shared" si="67"/>
        <v>97</v>
      </c>
      <c r="G78" s="204">
        <v>77</v>
      </c>
      <c r="H78" s="218">
        <f t="shared" si="68"/>
        <v>0</v>
      </c>
      <c r="I78">
        <f t="shared" si="69"/>
        <v>0</v>
      </c>
      <c r="J78" s="204">
        <v>77</v>
      </c>
      <c r="K78" s="221" t="str">
        <f t="shared" si="70"/>
        <v/>
      </c>
      <c r="P78" s="202" t="str">
        <f t="shared" si="82"/>
        <v/>
      </c>
      <c r="Q78" s="208" t="str">
        <f t="array" ref="Q78">IF(ISERROR(INDEX($C$1:$D$201,SMALL(IF($C$1:$C$201=$Q$1,ROW($C$1:$C$201)),ROW(76:76)),2)),"",INDEX($C$1:$D$201,SMALL(IF($C$1:$C$201=$Q$1,ROW($C$1:$C$201)),ROW(76:76)),2))</f>
        <v/>
      </c>
      <c r="R78" s="204" t="str">
        <f t="shared" si="83"/>
        <v/>
      </c>
      <c r="S78" s="204">
        <v>76</v>
      </c>
      <c r="T78" s="209">
        <f t="shared" si="84"/>
        <v>0</v>
      </c>
      <c r="U78" s="209">
        <f t="shared" si="85"/>
        <v>0</v>
      </c>
      <c r="V78" s="204">
        <v>76</v>
      </c>
      <c r="W78" s="207" t="str">
        <f t="shared" si="86"/>
        <v/>
      </c>
      <c r="X78" s="202" t="str">
        <f t="shared" si="87"/>
        <v/>
      </c>
      <c r="Y78" s="210" t="str">
        <f t="array" ref="Y78">IF(ISERROR(INDEX($C$1:$D$201,SMALL(IF($C$1:$C$201=$Y$1,ROW($C$1:$C$201)),ROW(76:76)),2)),"",INDEX($C$1:$D$201,SMALL(IF($C$1:$C$201=$Y$1,ROW($C$1:$C$201)),ROW(76:76)),2))</f>
        <v/>
      </c>
      <c r="Z78" s="204" t="str">
        <f t="shared" si="88"/>
        <v/>
      </c>
      <c r="AA78" s="204">
        <v>76</v>
      </c>
      <c r="AB78" s="209">
        <f t="shared" si="89"/>
        <v>0</v>
      </c>
      <c r="AC78" s="209">
        <f t="shared" si="90"/>
        <v>0</v>
      </c>
      <c r="AD78" s="204">
        <v>76</v>
      </c>
      <c r="AE78" s="207" t="str">
        <f t="shared" si="91"/>
        <v/>
      </c>
      <c r="AF78" s="202" t="str">
        <f t="shared" si="92"/>
        <v/>
      </c>
      <c r="AG78" s="210" t="str">
        <f t="array" ref="AG78">IF(ISERROR(INDEX($C$1:$D$201,SMALL(IF($C$1:$C$201=$AG$1,ROW($C$1:$C$201)),ROW(76:76)),2)),"",INDEX($C$1:$D$201,SMALL(IF($C$1:$C$201=$AG$1,ROW($C$1:$C$201)),ROW(76:76)),2))</f>
        <v/>
      </c>
      <c r="AH78" s="204" t="str">
        <f t="shared" si="93"/>
        <v/>
      </c>
      <c r="AI78" s="204">
        <v>76</v>
      </c>
      <c r="AJ78" s="209">
        <f t="shared" si="94"/>
        <v>0</v>
      </c>
      <c r="AK78" s="209">
        <f t="shared" si="95"/>
        <v>0</v>
      </c>
      <c r="AL78" s="204">
        <v>76</v>
      </c>
      <c r="AM78" s="207" t="str">
        <f t="shared" si="96"/>
        <v/>
      </c>
      <c r="AN78" s="202" t="str">
        <f t="shared" si="97"/>
        <v/>
      </c>
      <c r="AO78" s="208" t="str">
        <f t="array" ref="AO78">IF(ISERROR(INDEX($C$1:$D$201,SMALL(IF($C$1:$C$201=$AO$1,ROW($C$1:$C$201)),ROW(76:76)),2)),"",INDEX($C$1:$D$201,SMALL(IF($C$1:$C$201=$AO$1,ROW($C$1:$C$201)),ROW(76:76)),2))</f>
        <v/>
      </c>
      <c r="AP78" s="204" t="str">
        <f t="shared" si="98"/>
        <v/>
      </c>
      <c r="AQ78" s="204">
        <v>76</v>
      </c>
      <c r="AR78" s="209">
        <f t="shared" si="99"/>
        <v>0</v>
      </c>
      <c r="AS78" s="209">
        <f t="shared" si="100"/>
        <v>0</v>
      </c>
      <c r="AT78" s="204">
        <v>76</v>
      </c>
      <c r="AU78" s="207" t="str">
        <f t="shared" si="101"/>
        <v/>
      </c>
      <c r="AV78" s="202" t="str">
        <f t="shared" si="102"/>
        <v/>
      </c>
      <c r="AW78" s="159" t="str">
        <f t="array" ref="AW78">IF(ISERROR(INDEX($C$1:$D$201,SMALL(IF($C$1:$C$201=$AW$1,ROW($C$1:$C$201)),ROW(76:76)),2)),"",INDEX($C$1:$D$201,SMALL(IF($C$1:$C$201=$AW$1,ROW($C$1:$C$201)),ROW(76:76)),2))</f>
        <v/>
      </c>
      <c r="AX78" s="204" t="str">
        <f t="shared" si="103"/>
        <v/>
      </c>
      <c r="AY78" s="204">
        <v>76</v>
      </c>
      <c r="AZ78" s="209">
        <f t="shared" si="104"/>
        <v>0</v>
      </c>
      <c r="BA78" s="209">
        <f t="shared" si="105"/>
        <v>0</v>
      </c>
      <c r="BB78" s="204">
        <v>76</v>
      </c>
      <c r="BC78" s="207" t="str">
        <f t="shared" si="106"/>
        <v/>
      </c>
      <c r="BD78" s="202" t="str">
        <f t="shared" si="107"/>
        <v/>
      </c>
      <c r="BE78" s="159" t="str">
        <f t="array" ref="BE78">IF(ISERROR(INDEX($C$1:$D$201,SMALL(IF($C$1:$C$201=$BE$1,ROW($C$1:$C$201)),ROW(76:76)),2)),"",INDEX($C$1:$D$201,SMALL(IF($C$1:$C$201=$BE$1,ROW($C$1:$C$201)),ROW(76:76)),2))</f>
        <v/>
      </c>
      <c r="BF78" s="204" t="str">
        <f t="shared" si="108"/>
        <v/>
      </c>
      <c r="BG78" s="204">
        <v>76</v>
      </c>
      <c r="BH78" s="209">
        <f t="shared" si="109"/>
        <v>0</v>
      </c>
      <c r="BI78" s="209">
        <f t="shared" si="110"/>
        <v>0</v>
      </c>
      <c r="BJ78" s="204">
        <v>76</v>
      </c>
      <c r="BK78" s="207" t="str">
        <f t="shared" si="111"/>
        <v/>
      </c>
      <c r="BL78" s="209"/>
      <c r="BM78" s="209">
        <f>IF(AND('Analysis_2-must not modify'!O908=1,'Analysis_2-must not modify'!P908=1,NOT('Analysis_2-must not modify'!D908=0)),'Analysis_2-must not modify'!G908,"")</f>
        <v>2014</v>
      </c>
      <c r="BN78">
        <v>77</v>
      </c>
      <c r="BO78" t="e">
        <f>INDEX(BM$2:BM$202,MATCH(0,COUNTIF($BO$1:BO77,BM$2:BM$202),0))</f>
        <v>#N/A</v>
      </c>
      <c r="BQ78" s="218">
        <f t="shared" si="59"/>
        <v>52</v>
      </c>
      <c r="BR78" s="136">
        <v>77</v>
      </c>
      <c r="BS78" s="246">
        <f t="shared" si="71"/>
        <v>2014</v>
      </c>
      <c r="BT78" s="245"/>
      <c r="BU78" s="219">
        <f t="shared" si="72"/>
        <v>106</v>
      </c>
      <c r="BV78" s="204">
        <v>77</v>
      </c>
      <c r="BW78" s="218" t="str">
        <f t="shared" si="60"/>
        <v/>
      </c>
      <c r="BX78" t="str">
        <f t="shared" si="61"/>
        <v/>
      </c>
      <c r="BY78" s="204">
        <v>77</v>
      </c>
      <c r="BZ78" s="204" t="str">
        <f t="shared" si="62"/>
        <v/>
      </c>
      <c r="CA78" t="e">
        <f t="shared" si="73"/>
        <v>#VALUE!</v>
      </c>
      <c r="CB78" s="259" t="str">
        <f t="shared" si="63"/>
        <v/>
      </c>
      <c r="CC78" s="259" t="str">
        <f t="shared" si="112"/>
        <v/>
      </c>
      <c r="CD78">
        <v>76</v>
      </c>
      <c r="CE78" s="261" t="str">
        <f t="shared" si="74"/>
        <v/>
      </c>
      <c r="CG78" s="218">
        <f t="shared" si="75"/>
        <v>76</v>
      </c>
      <c r="CH78" s="136">
        <v>77</v>
      </c>
      <c r="CI78" s="136" t="str">
        <f>IF(AND('Analysis_2-must not modify'!P908=1,'Analysis_2-must not modify'!O908=1),'Analysis_2-must not modify'!I908,"")</f>
        <v>Highlands</v>
      </c>
      <c r="CK78" s="219">
        <f t="shared" si="76"/>
        <v>125</v>
      </c>
      <c r="CL78" s="204">
        <v>77</v>
      </c>
      <c r="CM78" s="218" t="str">
        <f t="shared" si="77"/>
        <v/>
      </c>
      <c r="CN78" t="str">
        <f t="shared" si="78"/>
        <v/>
      </c>
      <c r="CO78" s="204">
        <v>77</v>
      </c>
      <c r="CP78" s="204" t="str">
        <f t="shared" si="64"/>
        <v/>
      </c>
      <c r="CQ78">
        <f t="shared" si="79"/>
        <v>8</v>
      </c>
      <c r="CR78" s="259" t="str">
        <f t="shared" si="65"/>
        <v/>
      </c>
      <c r="CS78" s="259">
        <f t="shared" si="80"/>
        <v>0</v>
      </c>
      <c r="CT78" s="259"/>
      <c r="CU78">
        <v>76</v>
      </c>
      <c r="CV78" s="261" t="str">
        <f t="shared" si="81"/>
        <v/>
      </c>
    </row>
    <row r="79" spans="1:100" customFormat="1">
      <c r="A79" s="218">
        <f t="shared" si="66"/>
        <v>43</v>
      </c>
      <c r="B79" s="136">
        <v>78</v>
      </c>
      <c r="C79" s="211" t="str">
        <f>'Analysis_2-must not modify'!F909</f>
        <v>Europe</v>
      </c>
      <c r="D79" s="211" t="str">
        <f>'Analysis_2-must not modify'!D909</f>
        <v>United Kingdom</v>
      </c>
      <c r="E79" s="245" t="s">
        <v>318</v>
      </c>
      <c r="F79" s="219">
        <f t="shared" si="67"/>
        <v>116</v>
      </c>
      <c r="G79" s="204">
        <v>78</v>
      </c>
      <c r="H79" s="218">
        <f t="shared" si="68"/>
        <v>0</v>
      </c>
      <c r="I79">
        <f t="shared" si="69"/>
        <v>0</v>
      </c>
      <c r="J79" s="204">
        <v>78</v>
      </c>
      <c r="K79" s="221" t="str">
        <f t="shared" si="70"/>
        <v/>
      </c>
      <c r="P79" s="202" t="str">
        <f t="shared" si="82"/>
        <v/>
      </c>
      <c r="Q79" s="208" t="str">
        <f t="array" ref="Q79">IF(ISERROR(INDEX($C$1:$D$201,SMALL(IF($C$1:$C$201=$Q$1,ROW($C$1:$C$201)),ROW(77:77)),2)),"",INDEX($C$1:$D$201,SMALL(IF($C$1:$C$201=$Q$1,ROW($C$1:$C$201)),ROW(77:77)),2))</f>
        <v/>
      </c>
      <c r="R79" s="204" t="str">
        <f t="shared" si="83"/>
        <v/>
      </c>
      <c r="S79" s="204">
        <v>77</v>
      </c>
      <c r="T79" s="209">
        <f t="shared" si="84"/>
        <v>0</v>
      </c>
      <c r="U79" s="209">
        <f t="shared" si="85"/>
        <v>0</v>
      </c>
      <c r="V79" s="204">
        <v>77</v>
      </c>
      <c r="W79" s="207" t="str">
        <f t="shared" si="86"/>
        <v/>
      </c>
      <c r="X79" s="202" t="str">
        <f t="shared" si="87"/>
        <v/>
      </c>
      <c r="Y79" s="210" t="str">
        <f t="array" ref="Y79">IF(ISERROR(INDEX($C$1:$D$201,SMALL(IF($C$1:$C$201=$Y$1,ROW($C$1:$C$201)),ROW(77:77)),2)),"",INDEX($C$1:$D$201,SMALL(IF($C$1:$C$201=$Y$1,ROW($C$1:$C$201)),ROW(77:77)),2))</f>
        <v/>
      </c>
      <c r="Z79" s="204" t="str">
        <f t="shared" si="88"/>
        <v/>
      </c>
      <c r="AA79" s="204">
        <v>77</v>
      </c>
      <c r="AB79" s="209">
        <f t="shared" si="89"/>
        <v>0</v>
      </c>
      <c r="AC79" s="209">
        <f t="shared" si="90"/>
        <v>0</v>
      </c>
      <c r="AD79" s="204">
        <v>77</v>
      </c>
      <c r="AE79" s="207" t="str">
        <f t="shared" si="91"/>
        <v/>
      </c>
      <c r="AF79" s="202" t="str">
        <f t="shared" si="92"/>
        <v/>
      </c>
      <c r="AG79" s="210" t="str">
        <f t="array" ref="AG79">IF(ISERROR(INDEX($C$1:$D$201,SMALL(IF($C$1:$C$201=$AG$1,ROW($C$1:$C$201)),ROW(77:77)),2)),"",INDEX($C$1:$D$201,SMALL(IF($C$1:$C$201=$AG$1,ROW($C$1:$C$201)),ROW(77:77)),2))</f>
        <v/>
      </c>
      <c r="AH79" s="204" t="str">
        <f t="shared" si="93"/>
        <v/>
      </c>
      <c r="AI79" s="204">
        <v>77</v>
      </c>
      <c r="AJ79" s="209">
        <f t="shared" si="94"/>
        <v>0</v>
      </c>
      <c r="AK79" s="209">
        <f t="shared" si="95"/>
        <v>0</v>
      </c>
      <c r="AL79" s="204">
        <v>77</v>
      </c>
      <c r="AM79" s="207" t="str">
        <f t="shared" si="96"/>
        <v/>
      </c>
      <c r="AN79" s="202" t="str">
        <f t="shared" si="97"/>
        <v/>
      </c>
      <c r="AO79" s="208" t="str">
        <f t="array" ref="AO79">IF(ISERROR(INDEX($C$1:$D$201,SMALL(IF($C$1:$C$201=$AO$1,ROW($C$1:$C$201)),ROW(77:77)),2)),"",INDEX($C$1:$D$201,SMALL(IF($C$1:$C$201=$AO$1,ROW($C$1:$C$201)),ROW(77:77)),2))</f>
        <v/>
      </c>
      <c r="AP79" s="204" t="str">
        <f t="shared" si="98"/>
        <v/>
      </c>
      <c r="AQ79" s="204">
        <v>77</v>
      </c>
      <c r="AR79" s="209">
        <f t="shared" si="99"/>
        <v>0</v>
      </c>
      <c r="AS79" s="209">
        <f t="shared" si="100"/>
        <v>0</v>
      </c>
      <c r="AT79" s="204">
        <v>77</v>
      </c>
      <c r="AU79" s="207" t="str">
        <f t="shared" si="101"/>
        <v/>
      </c>
      <c r="AV79" s="202" t="str">
        <f t="shared" si="102"/>
        <v/>
      </c>
      <c r="AW79" s="159" t="str">
        <f t="array" ref="AW79">IF(ISERROR(INDEX($C$1:$D$201,SMALL(IF($C$1:$C$201=$AW$1,ROW($C$1:$C$201)),ROW(77:77)),2)),"",INDEX($C$1:$D$201,SMALL(IF($C$1:$C$201=$AW$1,ROW($C$1:$C$201)),ROW(77:77)),2))</f>
        <v/>
      </c>
      <c r="AX79" s="204" t="str">
        <f t="shared" si="103"/>
        <v/>
      </c>
      <c r="AY79" s="204">
        <v>77</v>
      </c>
      <c r="AZ79" s="209">
        <f t="shared" si="104"/>
        <v>0</v>
      </c>
      <c r="BA79" s="209">
        <f t="shared" si="105"/>
        <v>0</v>
      </c>
      <c r="BB79" s="204">
        <v>77</v>
      </c>
      <c r="BC79" s="207" t="str">
        <f t="shared" si="106"/>
        <v/>
      </c>
      <c r="BD79" s="202" t="str">
        <f t="shared" si="107"/>
        <v/>
      </c>
      <c r="BE79" s="159" t="str">
        <f t="array" ref="BE79">IF(ISERROR(INDEX($C$1:$D$201,SMALL(IF($C$1:$C$201=$BE$1,ROW($C$1:$C$201)),ROW(77:77)),2)),"",INDEX($C$1:$D$201,SMALL(IF($C$1:$C$201=$BE$1,ROW($C$1:$C$201)),ROW(77:77)),2))</f>
        <v/>
      </c>
      <c r="BF79" s="204" t="str">
        <f t="shared" si="108"/>
        <v/>
      </c>
      <c r="BG79" s="204">
        <v>77</v>
      </c>
      <c r="BH79" s="209">
        <f t="shared" si="109"/>
        <v>0</v>
      </c>
      <c r="BI79" s="209">
        <f t="shared" si="110"/>
        <v>0</v>
      </c>
      <c r="BJ79" s="204">
        <v>77</v>
      </c>
      <c r="BK79" s="207" t="str">
        <f t="shared" si="111"/>
        <v/>
      </c>
      <c r="BL79" s="209"/>
      <c r="BM79" s="209">
        <f>IF(AND('Analysis_2-must not modify'!O909=1,'Analysis_2-must not modify'!P909=1,NOT('Analysis_2-must not modify'!D909=0)),'Analysis_2-must not modify'!G909,"")</f>
        <v>2013</v>
      </c>
      <c r="BN79">
        <v>78</v>
      </c>
      <c r="BO79" t="e">
        <f>INDEX(BM$2:BM$202,MATCH(0,COUNTIF($BO$1:BO78,BM$2:BM$202),0))</f>
        <v>#N/A</v>
      </c>
      <c r="BQ79" s="218">
        <f t="shared" si="59"/>
        <v>80</v>
      </c>
      <c r="BR79" s="136">
        <v>78</v>
      </c>
      <c r="BS79" s="246">
        <f t="shared" si="71"/>
        <v>2013</v>
      </c>
      <c r="BT79" s="245"/>
      <c r="BU79" s="219">
        <f t="shared" si="72"/>
        <v>78</v>
      </c>
      <c r="BV79" s="204">
        <v>78</v>
      </c>
      <c r="BW79" s="218" t="str">
        <f t="shared" si="60"/>
        <v/>
      </c>
      <c r="BX79" t="str">
        <f t="shared" si="61"/>
        <v/>
      </c>
      <c r="BY79" s="204">
        <v>78</v>
      </c>
      <c r="BZ79" s="204" t="str">
        <f t="shared" si="62"/>
        <v/>
      </c>
      <c r="CA79" t="e">
        <f t="shared" si="73"/>
        <v>#VALUE!</v>
      </c>
      <c r="CB79" s="259" t="str">
        <f t="shared" si="63"/>
        <v/>
      </c>
      <c r="CC79" s="259" t="str">
        <f t="shared" si="112"/>
        <v/>
      </c>
      <c r="CD79">
        <v>77</v>
      </c>
      <c r="CE79" s="261" t="str">
        <f t="shared" si="74"/>
        <v/>
      </c>
      <c r="CG79" s="218">
        <f t="shared" si="75"/>
        <v>76</v>
      </c>
      <c r="CH79" s="136">
        <v>78</v>
      </c>
      <c r="CI79" s="136" t="str">
        <f>IF(AND('Analysis_2-must not modify'!P909=1,'Analysis_2-must not modify'!O909=1),'Analysis_2-must not modify'!I909,"")</f>
        <v>Highlands</v>
      </c>
      <c r="CK79" s="219">
        <f t="shared" si="76"/>
        <v>125</v>
      </c>
      <c r="CL79" s="204">
        <v>78</v>
      </c>
      <c r="CM79" s="218" t="str">
        <f t="shared" si="77"/>
        <v/>
      </c>
      <c r="CN79" t="str">
        <f t="shared" si="78"/>
        <v/>
      </c>
      <c r="CO79" s="204">
        <v>78</v>
      </c>
      <c r="CP79" s="204" t="str">
        <f t="shared" si="64"/>
        <v/>
      </c>
      <c r="CQ79">
        <f t="shared" si="79"/>
        <v>8</v>
      </c>
      <c r="CR79" s="259" t="str">
        <f t="shared" si="65"/>
        <v/>
      </c>
      <c r="CS79" s="259">
        <f t="shared" si="80"/>
        <v>0</v>
      </c>
      <c r="CT79" s="259"/>
      <c r="CU79">
        <v>77</v>
      </c>
      <c r="CV79" s="261" t="str">
        <f t="shared" si="81"/>
        <v/>
      </c>
    </row>
    <row r="80" spans="1:100" customFormat="1">
      <c r="A80" s="218">
        <f t="shared" si="66"/>
        <v>43</v>
      </c>
      <c r="B80" s="136">
        <v>79</v>
      </c>
      <c r="C80" s="211" t="str">
        <f>'Analysis_2-must not modify'!F910</f>
        <v>Europe</v>
      </c>
      <c r="D80" s="211" t="str">
        <f>'Analysis_2-must not modify'!D910</f>
        <v>United Kingdom</v>
      </c>
      <c r="E80" s="245" t="s">
        <v>319</v>
      </c>
      <c r="F80" s="219">
        <f t="shared" si="67"/>
        <v>116</v>
      </c>
      <c r="G80" s="204">
        <v>79</v>
      </c>
      <c r="H80" s="218">
        <f t="shared" si="68"/>
        <v>0</v>
      </c>
      <c r="I80">
        <f t="shared" si="69"/>
        <v>0</v>
      </c>
      <c r="J80" s="204">
        <v>79</v>
      </c>
      <c r="K80" s="221" t="str">
        <f t="shared" si="70"/>
        <v/>
      </c>
      <c r="P80" s="202" t="str">
        <f t="shared" si="82"/>
        <v/>
      </c>
      <c r="Q80" s="208" t="str">
        <f t="array" ref="Q80">IF(ISERROR(INDEX($C$1:$D$201,SMALL(IF($C$1:$C$201=$Q$1,ROW($C$1:$C$201)),ROW(78:78)),2)),"",INDEX($C$1:$D$201,SMALL(IF($C$1:$C$201=$Q$1,ROW($C$1:$C$201)),ROW(78:78)),2))</f>
        <v/>
      </c>
      <c r="R80" s="204" t="str">
        <f t="shared" si="83"/>
        <v/>
      </c>
      <c r="S80" s="204">
        <v>78</v>
      </c>
      <c r="T80" s="209">
        <f t="shared" si="84"/>
        <v>0</v>
      </c>
      <c r="U80" s="209">
        <f t="shared" si="85"/>
        <v>0</v>
      </c>
      <c r="V80" s="204">
        <v>78</v>
      </c>
      <c r="W80" s="207" t="str">
        <f t="shared" si="86"/>
        <v/>
      </c>
      <c r="X80" s="202" t="str">
        <f t="shared" si="87"/>
        <v/>
      </c>
      <c r="Y80" s="210" t="str">
        <f t="array" ref="Y80">IF(ISERROR(INDEX($C$1:$D$201,SMALL(IF($C$1:$C$201=$Y$1,ROW($C$1:$C$201)),ROW(78:78)),2)),"",INDEX($C$1:$D$201,SMALL(IF($C$1:$C$201=$Y$1,ROW($C$1:$C$201)),ROW(78:78)),2))</f>
        <v/>
      </c>
      <c r="Z80" s="204" t="str">
        <f t="shared" si="88"/>
        <v/>
      </c>
      <c r="AA80" s="204">
        <v>78</v>
      </c>
      <c r="AB80" s="209">
        <f t="shared" si="89"/>
        <v>0</v>
      </c>
      <c r="AC80" s="209">
        <f t="shared" si="90"/>
        <v>0</v>
      </c>
      <c r="AD80" s="204">
        <v>78</v>
      </c>
      <c r="AE80" s="207" t="str">
        <f t="shared" si="91"/>
        <v/>
      </c>
      <c r="AF80" s="202" t="str">
        <f t="shared" si="92"/>
        <v/>
      </c>
      <c r="AG80" s="210" t="str">
        <f t="array" ref="AG80">IF(ISERROR(INDEX($C$1:$D$201,SMALL(IF($C$1:$C$201=$AG$1,ROW($C$1:$C$201)),ROW(78:78)),2)),"",INDEX($C$1:$D$201,SMALL(IF($C$1:$C$201=$AG$1,ROW($C$1:$C$201)),ROW(78:78)),2))</f>
        <v/>
      </c>
      <c r="AH80" s="204" t="str">
        <f t="shared" si="93"/>
        <v/>
      </c>
      <c r="AI80" s="204">
        <v>78</v>
      </c>
      <c r="AJ80" s="209">
        <f t="shared" si="94"/>
        <v>0</v>
      </c>
      <c r="AK80" s="209">
        <f t="shared" si="95"/>
        <v>0</v>
      </c>
      <c r="AL80" s="204">
        <v>78</v>
      </c>
      <c r="AM80" s="207" t="str">
        <f t="shared" si="96"/>
        <v/>
      </c>
      <c r="AN80" s="202" t="str">
        <f t="shared" si="97"/>
        <v/>
      </c>
      <c r="AO80" s="208" t="str">
        <f t="array" ref="AO80">IF(ISERROR(INDEX($C$1:$D$201,SMALL(IF($C$1:$C$201=$AO$1,ROW($C$1:$C$201)),ROW(78:78)),2)),"",INDEX($C$1:$D$201,SMALL(IF($C$1:$C$201=$AO$1,ROW($C$1:$C$201)),ROW(78:78)),2))</f>
        <v/>
      </c>
      <c r="AP80" s="204" t="str">
        <f t="shared" si="98"/>
        <v/>
      </c>
      <c r="AQ80" s="204">
        <v>78</v>
      </c>
      <c r="AR80" s="209">
        <f t="shared" si="99"/>
        <v>0</v>
      </c>
      <c r="AS80" s="209">
        <f t="shared" si="100"/>
        <v>0</v>
      </c>
      <c r="AT80" s="204">
        <v>78</v>
      </c>
      <c r="AU80" s="207" t="str">
        <f t="shared" si="101"/>
        <v/>
      </c>
      <c r="AV80" s="202" t="str">
        <f t="shared" si="102"/>
        <v/>
      </c>
      <c r="AW80" s="159" t="str">
        <f t="array" ref="AW80">IF(ISERROR(INDEX($C$1:$D$201,SMALL(IF($C$1:$C$201=$AW$1,ROW($C$1:$C$201)),ROW(78:78)),2)),"",INDEX($C$1:$D$201,SMALL(IF($C$1:$C$201=$AW$1,ROW($C$1:$C$201)),ROW(78:78)),2))</f>
        <v/>
      </c>
      <c r="AX80" s="204" t="str">
        <f t="shared" si="103"/>
        <v/>
      </c>
      <c r="AY80" s="204">
        <v>78</v>
      </c>
      <c r="AZ80" s="209">
        <f t="shared" si="104"/>
        <v>0</v>
      </c>
      <c r="BA80" s="209">
        <f t="shared" si="105"/>
        <v>0</v>
      </c>
      <c r="BB80" s="204">
        <v>78</v>
      </c>
      <c r="BC80" s="207" t="str">
        <f t="shared" si="106"/>
        <v/>
      </c>
      <c r="BD80" s="202" t="str">
        <f t="shared" si="107"/>
        <v/>
      </c>
      <c r="BE80" s="159" t="str">
        <f t="array" ref="BE80">IF(ISERROR(INDEX($C$1:$D$201,SMALL(IF($C$1:$C$201=$BE$1,ROW($C$1:$C$201)),ROW(78:78)),2)),"",INDEX($C$1:$D$201,SMALL(IF($C$1:$C$201=$BE$1,ROW($C$1:$C$201)),ROW(78:78)),2))</f>
        <v/>
      </c>
      <c r="BF80" s="204" t="str">
        <f t="shared" si="108"/>
        <v/>
      </c>
      <c r="BG80" s="204">
        <v>78</v>
      </c>
      <c r="BH80" s="209">
        <f t="shared" si="109"/>
        <v>0</v>
      </c>
      <c r="BI80" s="209">
        <f t="shared" si="110"/>
        <v>0</v>
      </c>
      <c r="BJ80" s="204">
        <v>78</v>
      </c>
      <c r="BK80" s="207" t="str">
        <f t="shared" si="111"/>
        <v/>
      </c>
      <c r="BL80" s="209"/>
      <c r="BM80" s="209">
        <f>IF(AND('Analysis_2-must not modify'!O910=1,'Analysis_2-must not modify'!P910=1,NOT('Analysis_2-must not modify'!D910=0)),'Analysis_2-must not modify'!G910,"")</f>
        <v>2015</v>
      </c>
      <c r="BN80">
        <v>79</v>
      </c>
      <c r="BO80" t="e">
        <f>INDEX(BM$2:BM$202,MATCH(0,COUNTIF($BO$1:BO79,BM$2:BM$202),0))</f>
        <v>#N/A</v>
      </c>
      <c r="BQ80" s="218">
        <f t="shared" si="59"/>
        <v>20</v>
      </c>
      <c r="BR80" s="136">
        <v>79</v>
      </c>
      <c r="BS80" s="246">
        <f t="shared" si="71"/>
        <v>2015</v>
      </c>
      <c r="BT80" s="245"/>
      <c r="BU80" s="219">
        <f t="shared" si="72"/>
        <v>138</v>
      </c>
      <c r="BV80" s="204">
        <v>79</v>
      </c>
      <c r="BW80" s="218" t="str">
        <f t="shared" si="60"/>
        <v/>
      </c>
      <c r="BX80" t="str">
        <f t="shared" si="61"/>
        <v/>
      </c>
      <c r="BY80" s="204">
        <v>79</v>
      </c>
      <c r="BZ80" s="204" t="str">
        <f t="shared" si="62"/>
        <v/>
      </c>
      <c r="CA80" t="e">
        <f t="shared" si="73"/>
        <v>#VALUE!</v>
      </c>
      <c r="CB80" s="259" t="str">
        <f t="shared" si="63"/>
        <v/>
      </c>
      <c r="CC80" s="259" t="str">
        <f t="shared" si="112"/>
        <v/>
      </c>
      <c r="CD80">
        <v>78</v>
      </c>
      <c r="CE80" s="261" t="str">
        <f t="shared" si="74"/>
        <v/>
      </c>
      <c r="CG80" s="218">
        <f t="shared" si="75"/>
        <v>76</v>
      </c>
      <c r="CH80" s="136">
        <v>79</v>
      </c>
      <c r="CI80" s="136" t="str">
        <f>IF(AND('Analysis_2-must not modify'!P910=1,'Analysis_2-must not modify'!O910=1),'Analysis_2-must not modify'!I910,"")</f>
        <v>Highlands</v>
      </c>
      <c r="CK80" s="219">
        <f t="shared" si="76"/>
        <v>125</v>
      </c>
      <c r="CL80" s="204">
        <v>79</v>
      </c>
      <c r="CM80" s="218" t="str">
        <f t="shared" si="77"/>
        <v/>
      </c>
      <c r="CN80" t="str">
        <f t="shared" si="78"/>
        <v/>
      </c>
      <c r="CO80" s="204">
        <v>79</v>
      </c>
      <c r="CP80" s="204" t="str">
        <f t="shared" si="64"/>
        <v/>
      </c>
      <c r="CQ80">
        <f t="shared" si="79"/>
        <v>8</v>
      </c>
      <c r="CR80" s="259" t="str">
        <f t="shared" si="65"/>
        <v/>
      </c>
      <c r="CS80" s="259">
        <f t="shared" si="80"/>
        <v>0</v>
      </c>
      <c r="CT80" s="259"/>
      <c r="CU80">
        <v>78</v>
      </c>
      <c r="CV80" s="261" t="str">
        <f t="shared" si="81"/>
        <v/>
      </c>
    </row>
    <row r="81" spans="1:100" customFormat="1">
      <c r="A81" s="218">
        <f t="shared" si="66"/>
        <v>54</v>
      </c>
      <c r="B81" s="136">
        <v>80</v>
      </c>
      <c r="C81" s="211" t="str">
        <f>'Analysis_2-must not modify'!F911</f>
        <v>Europe</v>
      </c>
      <c r="D81" s="211" t="str">
        <f>'Analysis_2-must not modify'!D911</f>
        <v>Spain</v>
      </c>
      <c r="E81" s="245" t="s">
        <v>319</v>
      </c>
      <c r="F81" s="219">
        <f t="shared" si="67"/>
        <v>105</v>
      </c>
      <c r="G81" s="204">
        <v>80</v>
      </c>
      <c r="H81" s="218">
        <f t="shared" si="68"/>
        <v>0</v>
      </c>
      <c r="I81">
        <f t="shared" si="69"/>
        <v>0</v>
      </c>
      <c r="J81" s="204">
        <v>80</v>
      </c>
      <c r="K81" s="221" t="str">
        <f t="shared" si="70"/>
        <v/>
      </c>
      <c r="P81" s="202" t="str">
        <f t="shared" si="82"/>
        <v/>
      </c>
      <c r="Q81" s="208" t="str">
        <f t="array" ref="Q81">IF(ISERROR(INDEX($C$1:$D$201,SMALL(IF($C$1:$C$201=$Q$1,ROW($C$1:$C$201)),ROW(79:79)),2)),"",INDEX($C$1:$D$201,SMALL(IF($C$1:$C$201=$Q$1,ROW($C$1:$C$201)),ROW(79:79)),2))</f>
        <v/>
      </c>
      <c r="R81" s="204" t="str">
        <f t="shared" si="83"/>
        <v/>
      </c>
      <c r="S81" s="204">
        <v>79</v>
      </c>
      <c r="T81" s="209">
        <f t="shared" si="84"/>
        <v>0</v>
      </c>
      <c r="U81" s="209">
        <f t="shared" si="85"/>
        <v>0</v>
      </c>
      <c r="V81" s="204">
        <v>79</v>
      </c>
      <c r="W81" s="207" t="str">
        <f t="shared" si="86"/>
        <v/>
      </c>
      <c r="X81" s="202" t="str">
        <f t="shared" si="87"/>
        <v/>
      </c>
      <c r="Y81" s="210" t="str">
        <f t="array" ref="Y81">IF(ISERROR(INDEX($C$1:$D$201,SMALL(IF($C$1:$C$201=$Y$1,ROW($C$1:$C$201)),ROW(79:79)),2)),"",INDEX($C$1:$D$201,SMALL(IF($C$1:$C$201=$Y$1,ROW($C$1:$C$201)),ROW(79:79)),2))</f>
        <v/>
      </c>
      <c r="Z81" s="204" t="str">
        <f t="shared" si="88"/>
        <v/>
      </c>
      <c r="AA81" s="204">
        <v>79</v>
      </c>
      <c r="AB81" s="209">
        <f t="shared" si="89"/>
        <v>0</v>
      </c>
      <c r="AC81" s="209">
        <f t="shared" si="90"/>
        <v>0</v>
      </c>
      <c r="AD81" s="204">
        <v>79</v>
      </c>
      <c r="AE81" s="207" t="str">
        <f t="shared" si="91"/>
        <v/>
      </c>
      <c r="AF81" s="202" t="str">
        <f t="shared" si="92"/>
        <v/>
      </c>
      <c r="AG81" s="210" t="str">
        <f t="array" ref="AG81">IF(ISERROR(INDEX($C$1:$D$201,SMALL(IF($C$1:$C$201=$AG$1,ROW($C$1:$C$201)),ROW(79:79)),2)),"",INDEX($C$1:$D$201,SMALL(IF($C$1:$C$201=$AG$1,ROW($C$1:$C$201)),ROW(79:79)),2))</f>
        <v/>
      </c>
      <c r="AH81" s="204" t="str">
        <f t="shared" si="93"/>
        <v/>
      </c>
      <c r="AI81" s="204">
        <v>79</v>
      </c>
      <c r="AJ81" s="209">
        <f t="shared" si="94"/>
        <v>0</v>
      </c>
      <c r="AK81" s="209">
        <f t="shared" si="95"/>
        <v>0</v>
      </c>
      <c r="AL81" s="204">
        <v>79</v>
      </c>
      <c r="AM81" s="207" t="str">
        <f t="shared" si="96"/>
        <v/>
      </c>
      <c r="AN81" s="202" t="str">
        <f t="shared" si="97"/>
        <v/>
      </c>
      <c r="AO81" s="208" t="str">
        <f t="array" ref="AO81">IF(ISERROR(INDEX($C$1:$D$201,SMALL(IF($C$1:$C$201=$AO$1,ROW($C$1:$C$201)),ROW(79:79)),2)),"",INDEX($C$1:$D$201,SMALL(IF($C$1:$C$201=$AO$1,ROW($C$1:$C$201)),ROW(79:79)),2))</f>
        <v/>
      </c>
      <c r="AP81" s="204" t="str">
        <f t="shared" si="98"/>
        <v/>
      </c>
      <c r="AQ81" s="204">
        <v>79</v>
      </c>
      <c r="AR81" s="209">
        <f t="shared" si="99"/>
        <v>0</v>
      </c>
      <c r="AS81" s="209">
        <f t="shared" si="100"/>
        <v>0</v>
      </c>
      <c r="AT81" s="204">
        <v>79</v>
      </c>
      <c r="AU81" s="207" t="str">
        <f t="shared" si="101"/>
        <v/>
      </c>
      <c r="AV81" s="202" t="str">
        <f t="shared" si="102"/>
        <v/>
      </c>
      <c r="AW81" s="159" t="str">
        <f t="array" ref="AW81">IF(ISERROR(INDEX($C$1:$D$201,SMALL(IF($C$1:$C$201=$AW$1,ROW($C$1:$C$201)),ROW(79:79)),2)),"",INDEX($C$1:$D$201,SMALL(IF($C$1:$C$201=$AW$1,ROW($C$1:$C$201)),ROW(79:79)),2))</f>
        <v/>
      </c>
      <c r="AX81" s="204" t="str">
        <f t="shared" si="103"/>
        <v/>
      </c>
      <c r="AY81" s="204">
        <v>79</v>
      </c>
      <c r="AZ81" s="209">
        <f t="shared" si="104"/>
        <v>0</v>
      </c>
      <c r="BA81" s="209">
        <f t="shared" si="105"/>
        <v>0</v>
      </c>
      <c r="BB81" s="204">
        <v>79</v>
      </c>
      <c r="BC81" s="207" t="str">
        <f t="shared" si="106"/>
        <v/>
      </c>
      <c r="BD81" s="202" t="str">
        <f t="shared" si="107"/>
        <v/>
      </c>
      <c r="BE81" s="159" t="str">
        <f t="array" ref="BE81">IF(ISERROR(INDEX($C$1:$D$201,SMALL(IF($C$1:$C$201=$BE$1,ROW($C$1:$C$201)),ROW(79:79)),2)),"",INDEX($C$1:$D$201,SMALL(IF($C$1:$C$201=$BE$1,ROW($C$1:$C$201)),ROW(79:79)),2))</f>
        <v/>
      </c>
      <c r="BF81" s="204" t="str">
        <f t="shared" si="108"/>
        <v/>
      </c>
      <c r="BG81" s="204">
        <v>79</v>
      </c>
      <c r="BH81" s="209">
        <f t="shared" si="109"/>
        <v>0</v>
      </c>
      <c r="BI81" s="209">
        <f t="shared" si="110"/>
        <v>0</v>
      </c>
      <c r="BJ81" s="204">
        <v>79</v>
      </c>
      <c r="BK81" s="207" t="str">
        <f t="shared" si="111"/>
        <v/>
      </c>
      <c r="BL81" s="209"/>
      <c r="BM81" s="209">
        <f>IF(AND('Analysis_2-must not modify'!O911=1,'Analysis_2-must not modify'!P911=1,NOT('Analysis_2-must not modify'!D911=0)),'Analysis_2-must not modify'!G911,"")</f>
        <v>2013</v>
      </c>
      <c r="BN81">
        <v>80</v>
      </c>
      <c r="BO81" t="e">
        <f>INDEX(BM$2:BM$202,MATCH(0,COUNTIF($BO$1:BO80,BM$2:BM$202),0))</f>
        <v>#N/A</v>
      </c>
      <c r="BQ81" s="218">
        <f t="shared" si="59"/>
        <v>80</v>
      </c>
      <c r="BR81" s="136">
        <v>80</v>
      </c>
      <c r="BS81" s="246">
        <f t="shared" si="71"/>
        <v>2013</v>
      </c>
      <c r="BT81" s="245"/>
      <c r="BU81" s="219">
        <f t="shared" si="72"/>
        <v>78</v>
      </c>
      <c r="BV81" s="204">
        <v>80</v>
      </c>
      <c r="BW81" s="218">
        <f t="shared" si="60"/>
        <v>15</v>
      </c>
      <c r="BX81">
        <f t="shared" si="61"/>
        <v>2013</v>
      </c>
      <c r="BY81" s="204">
        <v>80</v>
      </c>
      <c r="BZ81" s="204" t="str">
        <f t="shared" si="62"/>
        <v/>
      </c>
      <c r="CA81" t="e">
        <f t="shared" si="73"/>
        <v>#VALUE!</v>
      </c>
      <c r="CB81" s="259" t="str">
        <f t="shared" si="63"/>
        <v/>
      </c>
      <c r="CC81" s="259" t="str">
        <f t="shared" si="112"/>
        <v/>
      </c>
      <c r="CD81">
        <v>79</v>
      </c>
      <c r="CE81" s="261" t="str">
        <f t="shared" si="74"/>
        <v/>
      </c>
      <c r="CG81" s="218">
        <f t="shared" si="75"/>
        <v>48</v>
      </c>
      <c r="CH81" s="136">
        <v>80</v>
      </c>
      <c r="CI81" s="136" t="str">
        <f>IF(AND('Analysis_2-must not modify'!P911=1,'Analysis_2-must not modify'!O911=1),'Analysis_2-must not modify'!I911,"")</f>
        <v>Mediterranean</v>
      </c>
      <c r="CK81" s="219">
        <f t="shared" si="76"/>
        <v>153</v>
      </c>
      <c r="CL81" s="204">
        <v>80</v>
      </c>
      <c r="CM81" s="218" t="str">
        <f t="shared" si="77"/>
        <v/>
      </c>
      <c r="CN81" t="str">
        <f t="shared" si="78"/>
        <v/>
      </c>
      <c r="CO81" s="204">
        <v>80</v>
      </c>
      <c r="CP81" s="204" t="str">
        <f t="shared" si="64"/>
        <v/>
      </c>
      <c r="CQ81">
        <f t="shared" si="79"/>
        <v>8</v>
      </c>
      <c r="CR81" s="259" t="str">
        <f t="shared" si="65"/>
        <v/>
      </c>
      <c r="CS81" s="259">
        <f t="shared" si="80"/>
        <v>0</v>
      </c>
      <c r="CT81" s="259"/>
      <c r="CU81">
        <v>79</v>
      </c>
      <c r="CV81" s="261" t="str">
        <f t="shared" si="81"/>
        <v/>
      </c>
    </row>
    <row r="82" spans="1:100" customFormat="1">
      <c r="A82" s="218">
        <f t="shared" si="66"/>
        <v>54</v>
      </c>
      <c r="B82" s="136">
        <v>81</v>
      </c>
      <c r="C82" s="211" t="str">
        <f>'Analysis_2-must not modify'!F912</f>
        <v>Europe</v>
      </c>
      <c r="D82" s="211" t="str">
        <f>'Analysis_2-must not modify'!D912</f>
        <v>Spain</v>
      </c>
      <c r="E82" s="245" t="s">
        <v>319</v>
      </c>
      <c r="F82" s="219">
        <f t="shared" si="67"/>
        <v>105</v>
      </c>
      <c r="G82" s="204">
        <v>81</v>
      </c>
      <c r="H82" s="218">
        <f t="shared" si="68"/>
        <v>18</v>
      </c>
      <c r="I82" t="str">
        <f t="shared" si="69"/>
        <v>Mexico</v>
      </c>
      <c r="J82" s="204">
        <v>81</v>
      </c>
      <c r="K82" s="221" t="str">
        <f t="shared" si="70"/>
        <v/>
      </c>
      <c r="P82" s="202" t="str">
        <f t="shared" si="82"/>
        <v/>
      </c>
      <c r="Q82" s="208" t="str">
        <f t="array" ref="Q82">IF(ISERROR(INDEX($C$1:$D$201,SMALL(IF($C$1:$C$201=$Q$1,ROW($C$1:$C$201)),ROW(80:80)),2)),"",INDEX($C$1:$D$201,SMALL(IF($C$1:$C$201=$Q$1,ROW($C$1:$C$201)),ROW(80:80)),2))</f>
        <v/>
      </c>
      <c r="R82" s="204" t="str">
        <f t="shared" si="83"/>
        <v/>
      </c>
      <c r="S82" s="204">
        <v>80</v>
      </c>
      <c r="T82" s="209">
        <f t="shared" si="84"/>
        <v>0</v>
      </c>
      <c r="U82" s="209">
        <f t="shared" si="85"/>
        <v>0</v>
      </c>
      <c r="V82" s="204">
        <v>80</v>
      </c>
      <c r="W82" s="207" t="str">
        <f t="shared" si="86"/>
        <v/>
      </c>
      <c r="X82" s="202" t="str">
        <f t="shared" si="87"/>
        <v/>
      </c>
      <c r="Y82" s="210" t="str">
        <f t="array" ref="Y82">IF(ISERROR(INDEX($C$1:$D$201,SMALL(IF($C$1:$C$201=$Y$1,ROW($C$1:$C$201)),ROW(80:80)),2)),"",INDEX($C$1:$D$201,SMALL(IF($C$1:$C$201=$Y$1,ROW($C$1:$C$201)),ROW(80:80)),2))</f>
        <v/>
      </c>
      <c r="Z82" s="204" t="str">
        <f t="shared" si="88"/>
        <v/>
      </c>
      <c r="AA82" s="204">
        <v>80</v>
      </c>
      <c r="AB82" s="209">
        <f t="shared" si="89"/>
        <v>0</v>
      </c>
      <c r="AC82" s="209">
        <f t="shared" si="90"/>
        <v>0</v>
      </c>
      <c r="AD82" s="204">
        <v>80</v>
      </c>
      <c r="AE82" s="207" t="str">
        <f t="shared" si="91"/>
        <v/>
      </c>
      <c r="AF82" s="202" t="str">
        <f t="shared" si="92"/>
        <v/>
      </c>
      <c r="AG82" s="210" t="str">
        <f t="array" ref="AG82">IF(ISERROR(INDEX($C$1:$D$201,SMALL(IF($C$1:$C$201=$AG$1,ROW($C$1:$C$201)),ROW(80:80)),2)),"",INDEX($C$1:$D$201,SMALL(IF($C$1:$C$201=$AG$1,ROW($C$1:$C$201)),ROW(80:80)),2))</f>
        <v/>
      </c>
      <c r="AH82" s="204" t="str">
        <f t="shared" si="93"/>
        <v/>
      </c>
      <c r="AI82" s="204">
        <v>80</v>
      </c>
      <c r="AJ82" s="209">
        <f t="shared" si="94"/>
        <v>0</v>
      </c>
      <c r="AK82" s="209">
        <f t="shared" si="95"/>
        <v>0</v>
      </c>
      <c r="AL82" s="204">
        <v>80</v>
      </c>
      <c r="AM82" s="207" t="str">
        <f t="shared" si="96"/>
        <v/>
      </c>
      <c r="AN82" s="202" t="str">
        <f t="shared" si="97"/>
        <v/>
      </c>
      <c r="AO82" s="208" t="str">
        <f t="array" ref="AO82">IF(ISERROR(INDEX($C$1:$D$201,SMALL(IF($C$1:$C$201=$AO$1,ROW($C$1:$C$201)),ROW(80:80)),2)),"",INDEX($C$1:$D$201,SMALL(IF($C$1:$C$201=$AO$1,ROW($C$1:$C$201)),ROW(80:80)),2))</f>
        <v/>
      </c>
      <c r="AP82" s="204" t="str">
        <f t="shared" si="98"/>
        <v/>
      </c>
      <c r="AQ82" s="204">
        <v>80</v>
      </c>
      <c r="AR82" s="209">
        <f t="shared" si="99"/>
        <v>0</v>
      </c>
      <c r="AS82" s="209">
        <f t="shared" si="100"/>
        <v>0</v>
      </c>
      <c r="AT82" s="204">
        <v>80</v>
      </c>
      <c r="AU82" s="207" t="str">
        <f t="shared" si="101"/>
        <v/>
      </c>
      <c r="AV82" s="202" t="str">
        <f t="shared" si="102"/>
        <v/>
      </c>
      <c r="AW82" s="159" t="str">
        <f t="array" ref="AW82">IF(ISERROR(INDEX($C$1:$D$201,SMALL(IF($C$1:$C$201=$AW$1,ROW($C$1:$C$201)),ROW(80:80)),2)),"",INDEX($C$1:$D$201,SMALL(IF($C$1:$C$201=$AW$1,ROW($C$1:$C$201)),ROW(80:80)),2))</f>
        <v/>
      </c>
      <c r="AX82" s="204" t="str">
        <f t="shared" si="103"/>
        <v/>
      </c>
      <c r="AY82" s="204">
        <v>80</v>
      </c>
      <c r="AZ82" s="209">
        <f t="shared" si="104"/>
        <v>0</v>
      </c>
      <c r="BA82" s="209">
        <f t="shared" si="105"/>
        <v>0</v>
      </c>
      <c r="BB82" s="204">
        <v>80</v>
      </c>
      <c r="BC82" s="207" t="str">
        <f t="shared" si="106"/>
        <v/>
      </c>
      <c r="BD82" s="202" t="str">
        <f t="shared" si="107"/>
        <v/>
      </c>
      <c r="BE82" s="159" t="str">
        <f t="array" ref="BE82">IF(ISERROR(INDEX($C$1:$D$201,SMALL(IF($C$1:$C$201=$BE$1,ROW($C$1:$C$201)),ROW(80:80)),2)),"",INDEX($C$1:$D$201,SMALL(IF($C$1:$C$201=$BE$1,ROW($C$1:$C$201)),ROW(80:80)),2))</f>
        <v/>
      </c>
      <c r="BF82" s="204" t="str">
        <f t="shared" si="108"/>
        <v/>
      </c>
      <c r="BG82" s="204">
        <v>80</v>
      </c>
      <c r="BH82" s="209">
        <f t="shared" si="109"/>
        <v>0</v>
      </c>
      <c r="BI82" s="209">
        <f t="shared" si="110"/>
        <v>0</v>
      </c>
      <c r="BJ82" s="204">
        <v>80</v>
      </c>
      <c r="BK82" s="207" t="str">
        <f t="shared" si="111"/>
        <v/>
      </c>
      <c r="BL82" s="209"/>
      <c r="BM82" s="209">
        <f>IF(AND('Analysis_2-must not modify'!O912=1,'Analysis_2-must not modify'!P912=1,NOT('Analysis_2-must not modify'!D912=0)),'Analysis_2-must not modify'!G912,"")</f>
        <v>2014</v>
      </c>
      <c r="BN82">
        <v>81</v>
      </c>
      <c r="BO82" t="e">
        <f>INDEX(BM$2:BM$202,MATCH(0,COUNTIF($BO$1:BO81,BM$2:BM$202),0))</f>
        <v>#N/A</v>
      </c>
      <c r="BQ82" s="218">
        <f t="shared" si="59"/>
        <v>52</v>
      </c>
      <c r="BR82" s="136">
        <v>81</v>
      </c>
      <c r="BS82" s="246">
        <f t="shared" si="71"/>
        <v>2014</v>
      </c>
      <c r="BT82" s="245"/>
      <c r="BU82" s="219">
        <f t="shared" si="72"/>
        <v>106</v>
      </c>
      <c r="BV82" s="204">
        <v>81</v>
      </c>
      <c r="BW82" s="218" t="str">
        <f t="shared" si="60"/>
        <v/>
      </c>
      <c r="BX82" t="str">
        <f t="shared" si="61"/>
        <v/>
      </c>
      <c r="BY82" s="204">
        <v>81</v>
      </c>
      <c r="BZ82" s="204" t="str">
        <f t="shared" si="62"/>
        <v/>
      </c>
      <c r="CA82" t="e">
        <f t="shared" si="73"/>
        <v>#VALUE!</v>
      </c>
      <c r="CB82" s="259" t="str">
        <f t="shared" si="63"/>
        <v/>
      </c>
      <c r="CC82" s="259" t="str">
        <f t="shared" si="112"/>
        <v/>
      </c>
      <c r="CD82">
        <v>80</v>
      </c>
      <c r="CE82" s="261" t="str">
        <f t="shared" si="74"/>
        <v/>
      </c>
      <c r="CG82" s="218">
        <f t="shared" si="75"/>
        <v>48</v>
      </c>
      <c r="CH82" s="136">
        <v>81</v>
      </c>
      <c r="CI82" s="136" t="str">
        <f>IF(AND('Analysis_2-must not modify'!P912=1,'Analysis_2-must not modify'!O912=1),'Analysis_2-must not modify'!I912,"")</f>
        <v>Mediterranean</v>
      </c>
      <c r="CK82" s="219">
        <f t="shared" si="76"/>
        <v>153</v>
      </c>
      <c r="CL82" s="204">
        <v>81</v>
      </c>
      <c r="CM82" s="218" t="str">
        <f t="shared" si="77"/>
        <v/>
      </c>
      <c r="CN82" t="str">
        <f t="shared" si="78"/>
        <v/>
      </c>
      <c r="CO82" s="204">
        <v>81</v>
      </c>
      <c r="CP82" s="204" t="str">
        <f t="shared" si="64"/>
        <v/>
      </c>
      <c r="CQ82">
        <f t="shared" si="79"/>
        <v>8</v>
      </c>
      <c r="CR82" s="259" t="str">
        <f t="shared" si="65"/>
        <v/>
      </c>
      <c r="CS82" s="259">
        <f t="shared" si="80"/>
        <v>0</v>
      </c>
      <c r="CT82" s="259"/>
      <c r="CU82">
        <v>80</v>
      </c>
      <c r="CV82" s="261" t="str">
        <f t="shared" si="81"/>
        <v/>
      </c>
    </row>
    <row r="83" spans="1:100" customFormat="1">
      <c r="A83" s="218">
        <f t="shared" si="66"/>
        <v>54</v>
      </c>
      <c r="B83" s="136">
        <v>82</v>
      </c>
      <c r="C83" s="211" t="str">
        <f>'Analysis_2-must not modify'!F913</f>
        <v>Europe</v>
      </c>
      <c r="D83" s="211" t="str">
        <f>'Analysis_2-must not modify'!D913</f>
        <v>Spain</v>
      </c>
      <c r="E83" s="245" t="s">
        <v>320</v>
      </c>
      <c r="F83" s="219">
        <f t="shared" si="67"/>
        <v>105</v>
      </c>
      <c r="G83" s="204">
        <v>82</v>
      </c>
      <c r="H83" s="218">
        <f t="shared" si="68"/>
        <v>0</v>
      </c>
      <c r="I83">
        <f t="shared" si="69"/>
        <v>0</v>
      </c>
      <c r="J83" s="204">
        <v>82</v>
      </c>
      <c r="K83" s="221" t="str">
        <f t="shared" si="70"/>
        <v/>
      </c>
      <c r="P83" s="202" t="str">
        <f t="shared" si="82"/>
        <v/>
      </c>
      <c r="Q83" s="208" t="str">
        <f t="array" ref="Q83">IF(ISERROR(INDEX($C$1:$D$201,SMALL(IF($C$1:$C$201=$Q$1,ROW($C$1:$C$201)),ROW(81:81)),2)),"",INDEX($C$1:$D$201,SMALL(IF($C$1:$C$201=$Q$1,ROW($C$1:$C$201)),ROW(81:81)),2))</f>
        <v/>
      </c>
      <c r="R83" s="204" t="str">
        <f t="shared" si="83"/>
        <v/>
      </c>
      <c r="S83" s="204">
        <v>81</v>
      </c>
      <c r="T83" s="209">
        <f t="shared" si="84"/>
        <v>0</v>
      </c>
      <c r="U83" s="209">
        <f t="shared" si="85"/>
        <v>0</v>
      </c>
      <c r="V83" s="204">
        <v>81</v>
      </c>
      <c r="W83" s="207" t="str">
        <f t="shared" si="86"/>
        <v/>
      </c>
      <c r="X83" s="202" t="str">
        <f t="shared" si="87"/>
        <v/>
      </c>
      <c r="Y83" s="210" t="str">
        <f t="array" ref="Y83">IF(ISERROR(INDEX($C$1:$D$201,SMALL(IF($C$1:$C$201=$Y$1,ROW($C$1:$C$201)),ROW(81:81)),2)),"",INDEX($C$1:$D$201,SMALL(IF($C$1:$C$201=$Y$1,ROW($C$1:$C$201)),ROW(81:81)),2))</f>
        <v/>
      </c>
      <c r="Z83" s="204" t="str">
        <f t="shared" si="88"/>
        <v/>
      </c>
      <c r="AA83" s="204">
        <v>81</v>
      </c>
      <c r="AB83" s="209">
        <f t="shared" si="89"/>
        <v>0</v>
      </c>
      <c r="AC83" s="209">
        <f t="shared" si="90"/>
        <v>0</v>
      </c>
      <c r="AD83" s="204">
        <v>81</v>
      </c>
      <c r="AE83" s="207" t="str">
        <f t="shared" si="91"/>
        <v/>
      </c>
      <c r="AF83" s="202" t="str">
        <f t="shared" si="92"/>
        <v/>
      </c>
      <c r="AG83" s="210" t="str">
        <f t="array" ref="AG83">IF(ISERROR(INDEX($C$1:$D$201,SMALL(IF($C$1:$C$201=$AG$1,ROW($C$1:$C$201)),ROW(81:81)),2)),"",INDEX($C$1:$D$201,SMALL(IF($C$1:$C$201=$AG$1,ROW($C$1:$C$201)),ROW(81:81)),2))</f>
        <v/>
      </c>
      <c r="AH83" s="204" t="str">
        <f t="shared" si="93"/>
        <v/>
      </c>
      <c r="AI83" s="204">
        <v>81</v>
      </c>
      <c r="AJ83" s="209">
        <f t="shared" si="94"/>
        <v>0</v>
      </c>
      <c r="AK83" s="209">
        <f t="shared" si="95"/>
        <v>0</v>
      </c>
      <c r="AL83" s="204">
        <v>81</v>
      </c>
      <c r="AM83" s="207" t="str">
        <f t="shared" si="96"/>
        <v/>
      </c>
      <c r="AN83" s="202" t="str">
        <f t="shared" si="97"/>
        <v/>
      </c>
      <c r="AO83" s="208" t="str">
        <f t="array" ref="AO83">IF(ISERROR(INDEX($C$1:$D$201,SMALL(IF($C$1:$C$201=$AO$1,ROW($C$1:$C$201)),ROW(81:81)),2)),"",INDEX($C$1:$D$201,SMALL(IF($C$1:$C$201=$AO$1,ROW($C$1:$C$201)),ROW(81:81)),2))</f>
        <v/>
      </c>
      <c r="AP83" s="204" t="str">
        <f t="shared" si="98"/>
        <v/>
      </c>
      <c r="AQ83" s="204">
        <v>81</v>
      </c>
      <c r="AR83" s="209">
        <f t="shared" si="99"/>
        <v>0</v>
      </c>
      <c r="AS83" s="209">
        <f t="shared" si="100"/>
        <v>0</v>
      </c>
      <c r="AT83" s="204">
        <v>81</v>
      </c>
      <c r="AU83" s="207" t="str">
        <f t="shared" si="101"/>
        <v/>
      </c>
      <c r="AV83" s="202" t="str">
        <f t="shared" si="102"/>
        <v/>
      </c>
      <c r="AW83" s="159" t="str">
        <f t="array" ref="AW83">IF(ISERROR(INDEX($C$1:$D$201,SMALL(IF($C$1:$C$201=$AW$1,ROW($C$1:$C$201)),ROW(81:81)),2)),"",INDEX($C$1:$D$201,SMALL(IF($C$1:$C$201=$AW$1,ROW($C$1:$C$201)),ROW(81:81)),2))</f>
        <v/>
      </c>
      <c r="AX83" s="204" t="str">
        <f t="shared" si="103"/>
        <v/>
      </c>
      <c r="AY83" s="204">
        <v>81</v>
      </c>
      <c r="AZ83" s="209">
        <f t="shared" si="104"/>
        <v>0</v>
      </c>
      <c r="BA83" s="209">
        <f t="shared" si="105"/>
        <v>0</v>
      </c>
      <c r="BB83" s="204">
        <v>81</v>
      </c>
      <c r="BC83" s="207" t="str">
        <f t="shared" si="106"/>
        <v/>
      </c>
      <c r="BD83" s="202" t="str">
        <f t="shared" si="107"/>
        <v/>
      </c>
      <c r="BE83" s="159" t="str">
        <f t="array" ref="BE83">IF(ISERROR(INDEX($C$1:$D$201,SMALL(IF($C$1:$C$201=$BE$1,ROW($C$1:$C$201)),ROW(81:81)),2)),"",INDEX($C$1:$D$201,SMALL(IF($C$1:$C$201=$BE$1,ROW($C$1:$C$201)),ROW(81:81)),2))</f>
        <v/>
      </c>
      <c r="BF83" s="204" t="str">
        <f t="shared" si="108"/>
        <v/>
      </c>
      <c r="BG83" s="204">
        <v>81</v>
      </c>
      <c r="BH83" s="209">
        <f t="shared" si="109"/>
        <v>0</v>
      </c>
      <c r="BI83" s="209">
        <f t="shared" si="110"/>
        <v>0</v>
      </c>
      <c r="BJ83" s="204">
        <v>81</v>
      </c>
      <c r="BK83" s="207" t="str">
        <f t="shared" si="111"/>
        <v/>
      </c>
      <c r="BL83" s="209"/>
      <c r="BM83" s="209">
        <f>IF(AND('Analysis_2-must not modify'!O913=1,'Analysis_2-must not modify'!P913=1,NOT('Analysis_2-must not modify'!D913=0)),'Analysis_2-must not modify'!G913,"")</f>
        <v>2015</v>
      </c>
      <c r="BN83">
        <v>82</v>
      </c>
      <c r="BO83" t="e">
        <f>INDEX(BM$2:BM$202,MATCH(0,COUNTIF($BO$1:BO82,BM$2:BM$202),0))</f>
        <v>#N/A</v>
      </c>
      <c r="BQ83" s="218">
        <f t="shared" si="59"/>
        <v>20</v>
      </c>
      <c r="BR83" s="136">
        <v>82</v>
      </c>
      <c r="BS83" s="246">
        <f t="shared" si="71"/>
        <v>2015</v>
      </c>
      <c r="BT83" s="245"/>
      <c r="BU83" s="219">
        <f t="shared" si="72"/>
        <v>138</v>
      </c>
      <c r="BV83" s="204">
        <v>82</v>
      </c>
      <c r="BW83" s="218" t="str">
        <f t="shared" si="60"/>
        <v/>
      </c>
      <c r="BX83" t="str">
        <f t="shared" si="61"/>
        <v/>
      </c>
      <c r="BY83" s="204">
        <v>82</v>
      </c>
      <c r="BZ83" s="204" t="str">
        <f t="shared" si="62"/>
        <v/>
      </c>
      <c r="CA83" t="e">
        <f t="shared" si="73"/>
        <v>#VALUE!</v>
      </c>
      <c r="CB83" s="259" t="str">
        <f t="shared" si="63"/>
        <v/>
      </c>
      <c r="CC83" s="259" t="str">
        <f t="shared" si="112"/>
        <v/>
      </c>
      <c r="CD83">
        <v>81</v>
      </c>
      <c r="CE83" s="261" t="str">
        <f t="shared" si="74"/>
        <v/>
      </c>
      <c r="CG83" s="218">
        <f t="shared" si="75"/>
        <v>48</v>
      </c>
      <c r="CH83" s="136">
        <v>82</v>
      </c>
      <c r="CI83" s="136" t="str">
        <f>IF(AND('Analysis_2-must not modify'!P913=1,'Analysis_2-must not modify'!O913=1),'Analysis_2-must not modify'!I913,"")</f>
        <v>Mediterranean</v>
      </c>
      <c r="CK83" s="219">
        <f t="shared" si="76"/>
        <v>153</v>
      </c>
      <c r="CL83" s="204">
        <v>82</v>
      </c>
      <c r="CM83" s="218" t="str">
        <f t="shared" si="77"/>
        <v/>
      </c>
      <c r="CN83" t="str">
        <f t="shared" si="78"/>
        <v/>
      </c>
      <c r="CO83" s="204">
        <v>82</v>
      </c>
      <c r="CP83" s="204" t="str">
        <f t="shared" si="64"/>
        <v/>
      </c>
      <c r="CQ83">
        <f t="shared" si="79"/>
        <v>8</v>
      </c>
      <c r="CR83" s="259" t="str">
        <f t="shared" si="65"/>
        <v/>
      </c>
      <c r="CS83" s="259">
        <f t="shared" si="80"/>
        <v>0</v>
      </c>
      <c r="CT83" s="259"/>
      <c r="CU83">
        <v>81</v>
      </c>
      <c r="CV83" s="261" t="str">
        <f t="shared" si="81"/>
        <v/>
      </c>
    </row>
    <row r="84" spans="1:100" customFormat="1">
      <c r="A84" s="218">
        <f t="shared" si="66"/>
        <v>81</v>
      </c>
      <c r="B84" s="136">
        <v>83</v>
      </c>
      <c r="C84" s="211" t="str">
        <f>'Analysis_2-must not modify'!F914</f>
        <v>Latin_America</v>
      </c>
      <c r="D84" s="211" t="str">
        <f>'Analysis_2-must not modify'!D914</f>
        <v>Mexico</v>
      </c>
      <c r="E84" s="245" t="s">
        <v>320</v>
      </c>
      <c r="F84" s="219">
        <f t="shared" si="67"/>
        <v>78</v>
      </c>
      <c r="G84" s="204">
        <v>83</v>
      </c>
      <c r="H84" s="218">
        <f t="shared" si="68"/>
        <v>0</v>
      </c>
      <c r="I84">
        <f t="shared" si="69"/>
        <v>0</v>
      </c>
      <c r="J84" s="204">
        <v>83</v>
      </c>
      <c r="K84" s="221" t="str">
        <f t="shared" si="70"/>
        <v/>
      </c>
      <c r="P84" s="202" t="str">
        <f t="shared" si="82"/>
        <v/>
      </c>
      <c r="Q84" s="208" t="str">
        <f t="array" ref="Q84">IF(ISERROR(INDEX($C$1:$D$201,SMALL(IF($C$1:$C$201=$Q$1,ROW($C$1:$C$201)),ROW(82:82)),2)),"",INDEX($C$1:$D$201,SMALL(IF($C$1:$C$201=$Q$1,ROW($C$1:$C$201)),ROW(82:82)),2))</f>
        <v/>
      </c>
      <c r="R84" s="204" t="str">
        <f t="shared" si="83"/>
        <v/>
      </c>
      <c r="S84" s="204">
        <v>82</v>
      </c>
      <c r="T84" s="209">
        <f t="shared" si="84"/>
        <v>0</v>
      </c>
      <c r="U84" s="209">
        <f t="shared" si="85"/>
        <v>0</v>
      </c>
      <c r="V84" s="204">
        <v>82</v>
      </c>
      <c r="W84" s="207" t="str">
        <f t="shared" si="86"/>
        <v/>
      </c>
      <c r="X84" s="202" t="str">
        <f t="shared" si="87"/>
        <v/>
      </c>
      <c r="Y84" s="210" t="str">
        <f t="array" ref="Y84">IF(ISERROR(INDEX($C$1:$D$201,SMALL(IF($C$1:$C$201=$Y$1,ROW($C$1:$C$201)),ROW(82:82)),2)),"",INDEX($C$1:$D$201,SMALL(IF($C$1:$C$201=$Y$1,ROW($C$1:$C$201)),ROW(82:82)),2))</f>
        <v/>
      </c>
      <c r="Z84" s="204" t="str">
        <f t="shared" si="88"/>
        <v/>
      </c>
      <c r="AA84" s="204">
        <v>82</v>
      </c>
      <c r="AB84" s="209">
        <f t="shared" si="89"/>
        <v>0</v>
      </c>
      <c r="AC84" s="209">
        <f t="shared" si="90"/>
        <v>0</v>
      </c>
      <c r="AD84" s="204">
        <v>82</v>
      </c>
      <c r="AE84" s="207" t="str">
        <f t="shared" si="91"/>
        <v/>
      </c>
      <c r="AF84" s="202" t="str">
        <f t="shared" si="92"/>
        <v/>
      </c>
      <c r="AG84" s="210" t="str">
        <f t="array" ref="AG84">IF(ISERROR(INDEX($C$1:$D$201,SMALL(IF($C$1:$C$201=$AG$1,ROW($C$1:$C$201)),ROW(82:82)),2)),"",INDEX($C$1:$D$201,SMALL(IF($C$1:$C$201=$AG$1,ROW($C$1:$C$201)),ROW(82:82)),2))</f>
        <v/>
      </c>
      <c r="AH84" s="204" t="str">
        <f t="shared" si="93"/>
        <v/>
      </c>
      <c r="AI84" s="204">
        <v>82</v>
      </c>
      <c r="AJ84" s="209">
        <f t="shared" si="94"/>
        <v>0</v>
      </c>
      <c r="AK84" s="209">
        <f t="shared" si="95"/>
        <v>0</v>
      </c>
      <c r="AL84" s="204">
        <v>82</v>
      </c>
      <c r="AM84" s="207" t="str">
        <f t="shared" si="96"/>
        <v/>
      </c>
      <c r="AN84" s="202" t="str">
        <f t="shared" si="97"/>
        <v/>
      </c>
      <c r="AO84" s="208" t="str">
        <f t="array" ref="AO84">IF(ISERROR(INDEX($C$1:$D$201,SMALL(IF($C$1:$C$201=$AO$1,ROW($C$1:$C$201)),ROW(82:82)),2)),"",INDEX($C$1:$D$201,SMALL(IF($C$1:$C$201=$AO$1,ROW($C$1:$C$201)),ROW(82:82)),2))</f>
        <v/>
      </c>
      <c r="AP84" s="204" t="str">
        <f t="shared" si="98"/>
        <v/>
      </c>
      <c r="AQ84" s="204">
        <v>82</v>
      </c>
      <c r="AR84" s="209">
        <f t="shared" si="99"/>
        <v>0</v>
      </c>
      <c r="AS84" s="209">
        <f t="shared" si="100"/>
        <v>0</v>
      </c>
      <c r="AT84" s="204">
        <v>82</v>
      </c>
      <c r="AU84" s="207" t="str">
        <f t="shared" si="101"/>
        <v/>
      </c>
      <c r="AV84" s="202" t="str">
        <f t="shared" si="102"/>
        <v/>
      </c>
      <c r="AW84" s="159" t="str">
        <f t="array" ref="AW84">IF(ISERROR(INDEX($C$1:$D$201,SMALL(IF($C$1:$C$201=$AW$1,ROW($C$1:$C$201)),ROW(82:82)),2)),"",INDEX($C$1:$D$201,SMALL(IF($C$1:$C$201=$AW$1,ROW($C$1:$C$201)),ROW(82:82)),2))</f>
        <v/>
      </c>
      <c r="AX84" s="204" t="str">
        <f t="shared" si="103"/>
        <v/>
      </c>
      <c r="AY84" s="204">
        <v>82</v>
      </c>
      <c r="AZ84" s="209">
        <f t="shared" si="104"/>
        <v>0</v>
      </c>
      <c r="BA84" s="209">
        <f t="shared" si="105"/>
        <v>0</v>
      </c>
      <c r="BB84" s="204">
        <v>82</v>
      </c>
      <c r="BC84" s="207" t="str">
        <f t="shared" si="106"/>
        <v/>
      </c>
      <c r="BD84" s="202" t="str">
        <f t="shared" si="107"/>
        <v/>
      </c>
      <c r="BE84" s="159" t="str">
        <f t="array" ref="BE84">IF(ISERROR(INDEX($C$1:$D$201,SMALL(IF($C$1:$C$201=$BE$1,ROW($C$1:$C$201)),ROW(82:82)),2)),"",INDEX($C$1:$D$201,SMALL(IF($C$1:$C$201=$BE$1,ROW($C$1:$C$201)),ROW(82:82)),2))</f>
        <v/>
      </c>
      <c r="BF84" s="204" t="str">
        <f t="shared" si="108"/>
        <v/>
      </c>
      <c r="BG84" s="204">
        <v>82</v>
      </c>
      <c r="BH84" s="209">
        <f t="shared" si="109"/>
        <v>0</v>
      </c>
      <c r="BI84" s="209">
        <f t="shared" si="110"/>
        <v>0</v>
      </c>
      <c r="BJ84" s="204">
        <v>82</v>
      </c>
      <c r="BK84" s="207" t="str">
        <f t="shared" si="111"/>
        <v/>
      </c>
      <c r="BL84" s="209"/>
      <c r="BM84" s="209">
        <f>IF(AND('Analysis_2-must not modify'!O914=1,'Analysis_2-must not modify'!P914=1,NOT('Analysis_2-must not modify'!D914=0)),'Analysis_2-must not modify'!G914,"")</f>
        <v>2012</v>
      </c>
      <c r="BN84">
        <v>83</v>
      </c>
      <c r="BO84" t="e">
        <f>INDEX(BM$2:BM$202,MATCH(0,COUNTIF($BO$1:BO83,BM$2:BM$202),0))</f>
        <v>#N/A</v>
      </c>
      <c r="BQ84" s="218">
        <f t="shared" si="59"/>
        <v>105</v>
      </c>
      <c r="BR84" s="136">
        <v>83</v>
      </c>
      <c r="BS84" s="246">
        <f t="shared" si="71"/>
        <v>2012</v>
      </c>
      <c r="BT84" s="245"/>
      <c r="BU84" s="219">
        <f t="shared" si="72"/>
        <v>53</v>
      </c>
      <c r="BV84" s="204">
        <v>83</v>
      </c>
      <c r="BW84" s="218" t="str">
        <f t="shared" si="60"/>
        <v/>
      </c>
      <c r="BX84" t="str">
        <f t="shared" si="61"/>
        <v/>
      </c>
      <c r="BY84" s="204">
        <v>83</v>
      </c>
      <c r="BZ84" s="204" t="str">
        <f t="shared" si="62"/>
        <v/>
      </c>
      <c r="CA84" t="e">
        <f t="shared" si="73"/>
        <v>#VALUE!</v>
      </c>
      <c r="CB84" s="259" t="str">
        <f t="shared" si="63"/>
        <v/>
      </c>
      <c r="CC84" s="259" t="str">
        <f t="shared" si="112"/>
        <v/>
      </c>
      <c r="CD84">
        <v>82</v>
      </c>
      <c r="CE84" s="261" t="str">
        <f t="shared" si="74"/>
        <v/>
      </c>
      <c r="CG84" s="218">
        <f t="shared" si="75"/>
        <v>76</v>
      </c>
      <c r="CH84" s="136">
        <v>83</v>
      </c>
      <c r="CI84" s="136" t="str">
        <f>IF(AND('Analysis_2-must not modify'!P914=1,'Analysis_2-must not modify'!O914=1),'Analysis_2-must not modify'!I914,"")</f>
        <v>Highlands</v>
      </c>
      <c r="CK84" s="219">
        <f t="shared" si="76"/>
        <v>125</v>
      </c>
      <c r="CL84" s="204">
        <v>83</v>
      </c>
      <c r="CM84" s="218" t="str">
        <f t="shared" si="77"/>
        <v/>
      </c>
      <c r="CN84" t="str">
        <f t="shared" si="78"/>
        <v/>
      </c>
      <c r="CO84" s="204">
        <v>83</v>
      </c>
      <c r="CP84" s="204" t="str">
        <f t="shared" si="64"/>
        <v/>
      </c>
      <c r="CQ84">
        <f t="shared" si="79"/>
        <v>8</v>
      </c>
      <c r="CR84" s="259" t="str">
        <f t="shared" si="65"/>
        <v/>
      </c>
      <c r="CS84" s="259">
        <f t="shared" si="80"/>
        <v>0</v>
      </c>
      <c r="CT84" s="259"/>
      <c r="CU84">
        <v>82</v>
      </c>
      <c r="CV84" s="261" t="str">
        <f t="shared" si="81"/>
        <v/>
      </c>
    </row>
    <row r="85" spans="1:100" customFormat="1">
      <c r="A85" s="218">
        <f t="shared" si="66"/>
        <v>81</v>
      </c>
      <c r="B85" s="136">
        <v>84</v>
      </c>
      <c r="C85" s="211" t="str">
        <f>'Analysis_2-must not modify'!F915</f>
        <v>Latin_America</v>
      </c>
      <c r="D85" s="211" t="str">
        <f>'Analysis_2-must not modify'!D915</f>
        <v>Mexico</v>
      </c>
      <c r="E85" s="245" t="s">
        <v>320</v>
      </c>
      <c r="F85" s="219">
        <f t="shared" si="67"/>
        <v>78</v>
      </c>
      <c r="G85" s="204">
        <v>84</v>
      </c>
      <c r="H85" s="218">
        <f t="shared" si="68"/>
        <v>17</v>
      </c>
      <c r="I85" t="str">
        <f t="shared" si="69"/>
        <v>Jordan</v>
      </c>
      <c r="J85" s="204">
        <v>84</v>
      </c>
      <c r="K85" s="221" t="str">
        <f t="shared" si="70"/>
        <v/>
      </c>
      <c r="P85" s="202" t="str">
        <f t="shared" si="82"/>
        <v/>
      </c>
      <c r="Q85" s="208" t="str">
        <f t="array" ref="Q85">IF(ISERROR(INDEX($C$1:$D$201,SMALL(IF($C$1:$C$201=$Q$1,ROW($C$1:$C$201)),ROW(83:83)),2)),"",INDEX($C$1:$D$201,SMALL(IF($C$1:$C$201=$Q$1,ROW($C$1:$C$201)),ROW(83:83)),2))</f>
        <v/>
      </c>
      <c r="R85" s="204" t="str">
        <f t="shared" si="83"/>
        <v/>
      </c>
      <c r="S85" s="204">
        <v>83</v>
      </c>
      <c r="T85" s="209">
        <f t="shared" si="84"/>
        <v>0</v>
      </c>
      <c r="U85" s="209">
        <f t="shared" si="85"/>
        <v>0</v>
      </c>
      <c r="V85" s="204">
        <v>83</v>
      </c>
      <c r="W85" s="207" t="str">
        <f t="shared" si="86"/>
        <v/>
      </c>
      <c r="X85" s="202" t="str">
        <f t="shared" si="87"/>
        <v/>
      </c>
      <c r="Y85" s="210" t="str">
        <f t="array" ref="Y85">IF(ISERROR(INDEX($C$1:$D$201,SMALL(IF($C$1:$C$201=$Y$1,ROW($C$1:$C$201)),ROW(83:83)),2)),"",INDEX($C$1:$D$201,SMALL(IF($C$1:$C$201=$Y$1,ROW($C$1:$C$201)),ROW(83:83)),2))</f>
        <v/>
      </c>
      <c r="Z85" s="204" t="str">
        <f t="shared" si="88"/>
        <v/>
      </c>
      <c r="AA85" s="204">
        <v>83</v>
      </c>
      <c r="AB85" s="209">
        <f t="shared" si="89"/>
        <v>0</v>
      </c>
      <c r="AC85" s="209">
        <f t="shared" si="90"/>
        <v>0</v>
      </c>
      <c r="AD85" s="204">
        <v>83</v>
      </c>
      <c r="AE85" s="207" t="str">
        <f t="shared" si="91"/>
        <v/>
      </c>
      <c r="AF85" s="202" t="str">
        <f t="shared" si="92"/>
        <v/>
      </c>
      <c r="AG85" s="210" t="str">
        <f t="array" ref="AG85">IF(ISERROR(INDEX($C$1:$D$201,SMALL(IF($C$1:$C$201=$AG$1,ROW($C$1:$C$201)),ROW(83:83)),2)),"",INDEX($C$1:$D$201,SMALL(IF($C$1:$C$201=$AG$1,ROW($C$1:$C$201)),ROW(83:83)),2))</f>
        <v/>
      </c>
      <c r="AH85" s="204" t="str">
        <f t="shared" si="93"/>
        <v/>
      </c>
      <c r="AI85" s="204">
        <v>83</v>
      </c>
      <c r="AJ85" s="209">
        <f t="shared" si="94"/>
        <v>0</v>
      </c>
      <c r="AK85" s="209">
        <f t="shared" si="95"/>
        <v>0</v>
      </c>
      <c r="AL85" s="204">
        <v>83</v>
      </c>
      <c r="AM85" s="207" t="str">
        <f t="shared" si="96"/>
        <v/>
      </c>
      <c r="AN85" s="202" t="str">
        <f t="shared" si="97"/>
        <v/>
      </c>
      <c r="AO85" s="208" t="str">
        <f t="array" ref="AO85">IF(ISERROR(INDEX($C$1:$D$201,SMALL(IF($C$1:$C$201=$AO$1,ROW($C$1:$C$201)),ROW(83:83)),2)),"",INDEX($C$1:$D$201,SMALL(IF($C$1:$C$201=$AO$1,ROW($C$1:$C$201)),ROW(83:83)),2))</f>
        <v/>
      </c>
      <c r="AP85" s="204" t="str">
        <f t="shared" si="98"/>
        <v/>
      </c>
      <c r="AQ85" s="204">
        <v>83</v>
      </c>
      <c r="AR85" s="209">
        <f t="shared" si="99"/>
        <v>0</v>
      </c>
      <c r="AS85" s="209">
        <f t="shared" si="100"/>
        <v>0</v>
      </c>
      <c r="AT85" s="204">
        <v>83</v>
      </c>
      <c r="AU85" s="207" t="str">
        <f t="shared" si="101"/>
        <v/>
      </c>
      <c r="AV85" s="202" t="str">
        <f t="shared" si="102"/>
        <v/>
      </c>
      <c r="AW85" s="159" t="str">
        <f t="array" ref="AW85">IF(ISERROR(INDEX($C$1:$D$201,SMALL(IF($C$1:$C$201=$AW$1,ROW($C$1:$C$201)),ROW(83:83)),2)),"",INDEX($C$1:$D$201,SMALL(IF($C$1:$C$201=$AW$1,ROW($C$1:$C$201)),ROW(83:83)),2))</f>
        <v/>
      </c>
      <c r="AX85" s="204" t="str">
        <f t="shared" si="103"/>
        <v/>
      </c>
      <c r="AY85" s="204">
        <v>83</v>
      </c>
      <c r="AZ85" s="209">
        <f t="shared" si="104"/>
        <v>0</v>
      </c>
      <c r="BA85" s="209">
        <f t="shared" si="105"/>
        <v>0</v>
      </c>
      <c r="BB85" s="204">
        <v>83</v>
      </c>
      <c r="BC85" s="207" t="str">
        <f t="shared" si="106"/>
        <v/>
      </c>
      <c r="BD85" s="202" t="str">
        <f t="shared" si="107"/>
        <v/>
      </c>
      <c r="BE85" s="159" t="str">
        <f t="array" ref="BE85">IF(ISERROR(INDEX($C$1:$D$201,SMALL(IF($C$1:$C$201=$BE$1,ROW($C$1:$C$201)),ROW(83:83)),2)),"",INDEX($C$1:$D$201,SMALL(IF($C$1:$C$201=$BE$1,ROW($C$1:$C$201)),ROW(83:83)),2))</f>
        <v/>
      </c>
      <c r="BF85" s="204" t="str">
        <f t="shared" si="108"/>
        <v/>
      </c>
      <c r="BG85" s="204">
        <v>83</v>
      </c>
      <c r="BH85" s="209">
        <f t="shared" si="109"/>
        <v>0</v>
      </c>
      <c r="BI85" s="209">
        <f t="shared" si="110"/>
        <v>0</v>
      </c>
      <c r="BJ85" s="204">
        <v>83</v>
      </c>
      <c r="BK85" s="207" t="str">
        <f t="shared" si="111"/>
        <v/>
      </c>
      <c r="BL85" s="209"/>
      <c r="BM85" s="209">
        <f>IF(AND('Analysis_2-must not modify'!O915=1,'Analysis_2-must not modify'!P915=1,NOT('Analysis_2-must not modify'!D915=0)),'Analysis_2-must not modify'!G915,"")</f>
        <v>2014</v>
      </c>
      <c r="BN85">
        <v>84</v>
      </c>
      <c r="BO85" t="e">
        <f>INDEX(BM$2:BM$202,MATCH(0,COUNTIF($BO$1:BO84,BM$2:BM$202),0))</f>
        <v>#N/A</v>
      </c>
      <c r="BQ85" s="218">
        <f t="shared" si="59"/>
        <v>52</v>
      </c>
      <c r="BR85" s="136">
        <v>84</v>
      </c>
      <c r="BS85" s="246">
        <f t="shared" si="71"/>
        <v>2014</v>
      </c>
      <c r="BT85" s="245"/>
      <c r="BU85" s="219">
        <f t="shared" si="72"/>
        <v>106</v>
      </c>
      <c r="BV85" s="204">
        <v>84</v>
      </c>
      <c r="BW85" s="218" t="str">
        <f t="shared" si="60"/>
        <v/>
      </c>
      <c r="BX85" t="str">
        <f t="shared" si="61"/>
        <v/>
      </c>
      <c r="BY85" s="204">
        <v>84</v>
      </c>
      <c r="BZ85" s="204" t="str">
        <f t="shared" si="62"/>
        <v/>
      </c>
      <c r="CA85" t="e">
        <f t="shared" si="73"/>
        <v>#VALUE!</v>
      </c>
      <c r="CB85" s="259" t="str">
        <f t="shared" si="63"/>
        <v/>
      </c>
      <c r="CC85" s="259" t="str">
        <f t="shared" si="112"/>
        <v/>
      </c>
      <c r="CD85">
        <v>83</v>
      </c>
      <c r="CE85" s="261" t="str">
        <f t="shared" si="74"/>
        <v/>
      </c>
      <c r="CG85" s="218">
        <f t="shared" si="75"/>
        <v>76</v>
      </c>
      <c r="CH85" s="136">
        <v>84</v>
      </c>
      <c r="CI85" s="136" t="str">
        <f>IF(AND('Analysis_2-must not modify'!P915=1,'Analysis_2-must not modify'!O915=1),'Analysis_2-must not modify'!I915,"")</f>
        <v>Highlands</v>
      </c>
      <c r="CK85" s="219">
        <f t="shared" si="76"/>
        <v>125</v>
      </c>
      <c r="CL85" s="204">
        <v>84</v>
      </c>
      <c r="CM85" s="218" t="str">
        <f t="shared" si="77"/>
        <v/>
      </c>
      <c r="CN85" t="str">
        <f t="shared" si="78"/>
        <v/>
      </c>
      <c r="CO85" s="204">
        <v>84</v>
      </c>
      <c r="CP85" s="204" t="str">
        <f t="shared" si="64"/>
        <v/>
      </c>
      <c r="CQ85">
        <f t="shared" si="79"/>
        <v>8</v>
      </c>
      <c r="CR85" s="259" t="str">
        <f t="shared" si="65"/>
        <v/>
      </c>
      <c r="CS85" s="259">
        <f t="shared" si="80"/>
        <v>0</v>
      </c>
      <c r="CT85" s="259"/>
      <c r="CU85">
        <v>83</v>
      </c>
      <c r="CV85" s="261" t="str">
        <f t="shared" si="81"/>
        <v/>
      </c>
    </row>
    <row r="86" spans="1:100" customFormat="1">
      <c r="A86" s="218">
        <f t="shared" si="66"/>
        <v>81</v>
      </c>
      <c r="B86" s="136">
        <v>85</v>
      </c>
      <c r="C86" s="211" t="str">
        <f>'Analysis_2-must not modify'!F916</f>
        <v>Latin_America</v>
      </c>
      <c r="D86" s="211" t="str">
        <f>'Analysis_2-must not modify'!D916</f>
        <v>Mexico</v>
      </c>
      <c r="E86" s="245" t="s">
        <v>320</v>
      </c>
      <c r="F86" s="219">
        <f t="shared" si="67"/>
        <v>78</v>
      </c>
      <c r="G86" s="204">
        <v>85</v>
      </c>
      <c r="H86" s="218">
        <f t="shared" si="68"/>
        <v>16</v>
      </c>
      <c r="I86" t="str">
        <f t="shared" si="69"/>
        <v>Japan</v>
      </c>
      <c r="J86" s="204">
        <v>85</v>
      </c>
      <c r="K86" s="221" t="str">
        <f t="shared" si="70"/>
        <v/>
      </c>
      <c r="P86" s="202" t="str">
        <f t="shared" si="82"/>
        <v/>
      </c>
      <c r="Q86" s="208" t="str">
        <f t="array" ref="Q86">IF(ISERROR(INDEX($C$1:$D$201,SMALL(IF($C$1:$C$201=$Q$1,ROW($C$1:$C$201)),ROW(84:84)),2)),"",INDEX($C$1:$D$201,SMALL(IF($C$1:$C$201=$Q$1,ROW($C$1:$C$201)),ROW(84:84)),2))</f>
        <v/>
      </c>
      <c r="R86" s="204" t="str">
        <f t="shared" si="83"/>
        <v/>
      </c>
      <c r="S86" s="204">
        <v>84</v>
      </c>
      <c r="T86" s="209">
        <f t="shared" si="84"/>
        <v>0</v>
      </c>
      <c r="U86" s="209">
        <f t="shared" si="85"/>
        <v>0</v>
      </c>
      <c r="V86" s="204">
        <v>84</v>
      </c>
      <c r="W86" s="207" t="str">
        <f t="shared" si="86"/>
        <v/>
      </c>
      <c r="X86" s="202" t="str">
        <f t="shared" si="87"/>
        <v/>
      </c>
      <c r="Y86" s="210" t="str">
        <f t="array" ref="Y86">IF(ISERROR(INDEX($C$1:$D$201,SMALL(IF($C$1:$C$201=$Y$1,ROW($C$1:$C$201)),ROW(84:84)),2)),"",INDEX($C$1:$D$201,SMALL(IF($C$1:$C$201=$Y$1,ROW($C$1:$C$201)),ROW(84:84)),2))</f>
        <v/>
      </c>
      <c r="Z86" s="204" t="str">
        <f t="shared" si="88"/>
        <v/>
      </c>
      <c r="AA86" s="204">
        <v>84</v>
      </c>
      <c r="AB86" s="209">
        <f t="shared" si="89"/>
        <v>0</v>
      </c>
      <c r="AC86" s="209">
        <f t="shared" si="90"/>
        <v>0</v>
      </c>
      <c r="AD86" s="204">
        <v>84</v>
      </c>
      <c r="AE86" s="207" t="str">
        <f t="shared" si="91"/>
        <v/>
      </c>
      <c r="AF86" s="202" t="str">
        <f t="shared" si="92"/>
        <v/>
      </c>
      <c r="AG86" s="210" t="str">
        <f t="array" ref="AG86">IF(ISERROR(INDEX($C$1:$D$201,SMALL(IF($C$1:$C$201=$AG$1,ROW($C$1:$C$201)),ROW(84:84)),2)),"",INDEX($C$1:$D$201,SMALL(IF($C$1:$C$201=$AG$1,ROW($C$1:$C$201)),ROW(84:84)),2))</f>
        <v/>
      </c>
      <c r="AH86" s="204" t="str">
        <f t="shared" si="93"/>
        <v/>
      </c>
      <c r="AI86" s="204">
        <v>84</v>
      </c>
      <c r="AJ86" s="209">
        <f t="shared" si="94"/>
        <v>0</v>
      </c>
      <c r="AK86" s="209">
        <f t="shared" si="95"/>
        <v>0</v>
      </c>
      <c r="AL86" s="204">
        <v>84</v>
      </c>
      <c r="AM86" s="207" t="str">
        <f t="shared" si="96"/>
        <v/>
      </c>
      <c r="AN86" s="202" t="str">
        <f t="shared" si="97"/>
        <v/>
      </c>
      <c r="AO86" s="208" t="str">
        <f t="array" ref="AO86">IF(ISERROR(INDEX($C$1:$D$201,SMALL(IF($C$1:$C$201=$AO$1,ROW($C$1:$C$201)),ROW(84:84)),2)),"",INDEX($C$1:$D$201,SMALL(IF($C$1:$C$201=$AO$1,ROW($C$1:$C$201)),ROW(84:84)),2))</f>
        <v/>
      </c>
      <c r="AP86" s="204" t="str">
        <f t="shared" si="98"/>
        <v/>
      </c>
      <c r="AQ86" s="204">
        <v>84</v>
      </c>
      <c r="AR86" s="209">
        <f t="shared" si="99"/>
        <v>0</v>
      </c>
      <c r="AS86" s="209">
        <f t="shared" si="100"/>
        <v>0</v>
      </c>
      <c r="AT86" s="204">
        <v>84</v>
      </c>
      <c r="AU86" s="207" t="str">
        <f t="shared" si="101"/>
        <v/>
      </c>
      <c r="AV86" s="202" t="str">
        <f t="shared" si="102"/>
        <v/>
      </c>
      <c r="AW86" s="159" t="str">
        <f t="array" ref="AW86">IF(ISERROR(INDEX($C$1:$D$201,SMALL(IF($C$1:$C$201=$AW$1,ROW($C$1:$C$201)),ROW(84:84)),2)),"",INDEX($C$1:$D$201,SMALL(IF($C$1:$C$201=$AW$1,ROW($C$1:$C$201)),ROW(84:84)),2))</f>
        <v/>
      </c>
      <c r="AX86" s="204" t="str">
        <f t="shared" si="103"/>
        <v/>
      </c>
      <c r="AY86" s="204">
        <v>84</v>
      </c>
      <c r="AZ86" s="209">
        <f t="shared" si="104"/>
        <v>0</v>
      </c>
      <c r="BA86" s="209">
        <f t="shared" si="105"/>
        <v>0</v>
      </c>
      <c r="BB86" s="204">
        <v>84</v>
      </c>
      <c r="BC86" s="207" t="str">
        <f t="shared" si="106"/>
        <v/>
      </c>
      <c r="BD86" s="202" t="str">
        <f t="shared" si="107"/>
        <v/>
      </c>
      <c r="BE86" s="159" t="str">
        <f t="array" ref="BE86">IF(ISERROR(INDEX($C$1:$D$201,SMALL(IF($C$1:$C$201=$BE$1,ROW($C$1:$C$201)),ROW(84:84)),2)),"",INDEX($C$1:$D$201,SMALL(IF($C$1:$C$201=$BE$1,ROW($C$1:$C$201)),ROW(84:84)),2))</f>
        <v/>
      </c>
      <c r="BF86" s="204" t="str">
        <f t="shared" si="108"/>
        <v/>
      </c>
      <c r="BG86" s="204">
        <v>84</v>
      </c>
      <c r="BH86" s="209">
        <f t="shared" si="109"/>
        <v>0</v>
      </c>
      <c r="BI86" s="209">
        <f t="shared" si="110"/>
        <v>0</v>
      </c>
      <c r="BJ86" s="204">
        <v>84</v>
      </c>
      <c r="BK86" s="207" t="str">
        <f t="shared" si="111"/>
        <v/>
      </c>
      <c r="BL86" s="209"/>
      <c r="BM86" s="209">
        <f>IF(AND('Analysis_2-must not modify'!O916=1,'Analysis_2-must not modify'!P916=1,NOT('Analysis_2-must not modify'!D916=0)),'Analysis_2-must not modify'!G916,"")</f>
        <v>2016</v>
      </c>
      <c r="BN86">
        <v>85</v>
      </c>
      <c r="BO86" t="e">
        <f>INDEX(BM$2:BM$202,MATCH(0,COUNTIF($BO$1:BO85,BM$2:BM$202),0))</f>
        <v>#N/A</v>
      </c>
      <c r="BQ86" s="218">
        <f t="shared" si="59"/>
        <v>2</v>
      </c>
      <c r="BR86" s="136">
        <v>85</v>
      </c>
      <c r="BS86" s="246">
        <f t="shared" si="71"/>
        <v>2016</v>
      </c>
      <c r="BT86" s="245"/>
      <c r="BU86" s="219">
        <f t="shared" si="72"/>
        <v>156</v>
      </c>
      <c r="BV86" s="204">
        <v>85</v>
      </c>
      <c r="BW86" s="218" t="str">
        <f t="shared" si="60"/>
        <v/>
      </c>
      <c r="BX86" t="str">
        <f t="shared" si="61"/>
        <v/>
      </c>
      <c r="BY86" s="204">
        <v>85</v>
      </c>
      <c r="BZ86" s="204" t="str">
        <f t="shared" si="62"/>
        <v/>
      </c>
      <c r="CA86" t="e">
        <f t="shared" si="73"/>
        <v>#VALUE!</v>
      </c>
      <c r="CB86" s="259" t="str">
        <f t="shared" si="63"/>
        <v/>
      </c>
      <c r="CC86" s="259" t="str">
        <f t="shared" si="112"/>
        <v/>
      </c>
      <c r="CD86">
        <v>84</v>
      </c>
      <c r="CE86" s="261" t="str">
        <f t="shared" si="74"/>
        <v/>
      </c>
      <c r="CG86" s="218">
        <f t="shared" si="75"/>
        <v>76</v>
      </c>
      <c r="CH86" s="136">
        <v>85</v>
      </c>
      <c r="CI86" s="136" t="str">
        <f>IF(AND('Analysis_2-must not modify'!P916=1,'Analysis_2-must not modify'!O916=1),'Analysis_2-must not modify'!I916,"")</f>
        <v>Highlands</v>
      </c>
      <c r="CK86" s="219">
        <f t="shared" si="76"/>
        <v>125</v>
      </c>
      <c r="CL86" s="204">
        <v>85</v>
      </c>
      <c r="CM86" s="218" t="str">
        <f t="shared" si="77"/>
        <v/>
      </c>
      <c r="CN86" t="str">
        <f t="shared" si="78"/>
        <v/>
      </c>
      <c r="CO86" s="204">
        <v>85</v>
      </c>
      <c r="CP86" s="204" t="str">
        <f t="shared" si="64"/>
        <v/>
      </c>
      <c r="CQ86">
        <f t="shared" si="79"/>
        <v>8</v>
      </c>
      <c r="CR86" s="259" t="str">
        <f t="shared" si="65"/>
        <v/>
      </c>
      <c r="CS86" s="259">
        <f t="shared" si="80"/>
        <v>0</v>
      </c>
      <c r="CT86" s="259"/>
      <c r="CU86">
        <v>84</v>
      </c>
      <c r="CV86" s="261" t="str">
        <f t="shared" si="81"/>
        <v/>
      </c>
    </row>
    <row r="87" spans="1:100" customFormat="1">
      <c r="A87" s="218">
        <f t="shared" si="66"/>
        <v>3</v>
      </c>
      <c r="B87" s="136">
        <v>86</v>
      </c>
      <c r="C87" s="211" t="str">
        <f>'Analysis_2-must not modify'!F917</f>
        <v>North_America</v>
      </c>
      <c r="D87" s="211" t="str">
        <f>'Analysis_2-must not modify'!D917</f>
        <v>USA</v>
      </c>
      <c r="E87" s="245" t="s">
        <v>320</v>
      </c>
      <c r="F87" s="219">
        <f t="shared" si="67"/>
        <v>156</v>
      </c>
      <c r="G87" s="204">
        <v>86</v>
      </c>
      <c r="H87" s="218">
        <f t="shared" si="68"/>
        <v>0</v>
      </c>
      <c r="I87">
        <f t="shared" si="69"/>
        <v>0</v>
      </c>
      <c r="J87" s="204">
        <v>86</v>
      </c>
      <c r="K87" s="221" t="str">
        <f t="shared" si="70"/>
        <v/>
      </c>
      <c r="P87" s="202" t="str">
        <f t="shared" si="82"/>
        <v/>
      </c>
      <c r="Q87" s="208" t="str">
        <f t="array" ref="Q87">IF(ISERROR(INDEX($C$1:$D$201,SMALL(IF($C$1:$C$201=$Q$1,ROW($C$1:$C$201)),ROW(85:85)),2)),"",INDEX($C$1:$D$201,SMALL(IF($C$1:$C$201=$Q$1,ROW($C$1:$C$201)),ROW(85:85)),2))</f>
        <v/>
      </c>
      <c r="R87" s="204" t="str">
        <f t="shared" si="83"/>
        <v/>
      </c>
      <c r="S87" s="204">
        <v>85</v>
      </c>
      <c r="T87" s="209">
        <f t="shared" si="84"/>
        <v>0</v>
      </c>
      <c r="U87" s="209">
        <f t="shared" si="85"/>
        <v>0</v>
      </c>
      <c r="V87" s="204">
        <v>85</v>
      </c>
      <c r="W87" s="207" t="str">
        <f t="shared" si="86"/>
        <v/>
      </c>
      <c r="X87" s="202" t="str">
        <f t="shared" si="87"/>
        <v/>
      </c>
      <c r="Y87" s="210" t="str">
        <f t="array" ref="Y87">IF(ISERROR(INDEX($C$1:$D$201,SMALL(IF($C$1:$C$201=$Y$1,ROW($C$1:$C$201)),ROW(85:85)),2)),"",INDEX($C$1:$D$201,SMALL(IF($C$1:$C$201=$Y$1,ROW($C$1:$C$201)),ROW(85:85)),2))</f>
        <v/>
      </c>
      <c r="Z87" s="204" t="str">
        <f t="shared" si="88"/>
        <v/>
      </c>
      <c r="AA87" s="204">
        <v>85</v>
      </c>
      <c r="AB87" s="209">
        <f t="shared" si="89"/>
        <v>0</v>
      </c>
      <c r="AC87" s="209">
        <f t="shared" si="90"/>
        <v>0</v>
      </c>
      <c r="AD87" s="204">
        <v>85</v>
      </c>
      <c r="AE87" s="207" t="str">
        <f t="shared" si="91"/>
        <v/>
      </c>
      <c r="AF87" s="202" t="str">
        <f t="shared" si="92"/>
        <v/>
      </c>
      <c r="AG87" s="210" t="str">
        <f t="array" ref="AG87">IF(ISERROR(INDEX($C$1:$D$201,SMALL(IF($C$1:$C$201=$AG$1,ROW($C$1:$C$201)),ROW(85:85)),2)),"",INDEX($C$1:$D$201,SMALL(IF($C$1:$C$201=$AG$1,ROW($C$1:$C$201)),ROW(85:85)),2))</f>
        <v/>
      </c>
      <c r="AH87" s="204" t="str">
        <f t="shared" si="93"/>
        <v/>
      </c>
      <c r="AI87" s="204">
        <v>85</v>
      </c>
      <c r="AJ87" s="209">
        <f t="shared" si="94"/>
        <v>0</v>
      </c>
      <c r="AK87" s="209">
        <f t="shared" si="95"/>
        <v>0</v>
      </c>
      <c r="AL87" s="204">
        <v>85</v>
      </c>
      <c r="AM87" s="207" t="str">
        <f t="shared" si="96"/>
        <v/>
      </c>
      <c r="AN87" s="202" t="str">
        <f t="shared" si="97"/>
        <v/>
      </c>
      <c r="AO87" s="208" t="str">
        <f t="array" ref="AO87">IF(ISERROR(INDEX($C$1:$D$201,SMALL(IF($C$1:$C$201=$AO$1,ROW($C$1:$C$201)),ROW(85:85)),2)),"",INDEX($C$1:$D$201,SMALL(IF($C$1:$C$201=$AO$1,ROW($C$1:$C$201)),ROW(85:85)),2))</f>
        <v/>
      </c>
      <c r="AP87" s="204" t="str">
        <f t="shared" si="98"/>
        <v/>
      </c>
      <c r="AQ87" s="204">
        <v>85</v>
      </c>
      <c r="AR87" s="209">
        <f t="shared" si="99"/>
        <v>0</v>
      </c>
      <c r="AS87" s="209">
        <f t="shared" si="100"/>
        <v>0</v>
      </c>
      <c r="AT87" s="204">
        <v>85</v>
      </c>
      <c r="AU87" s="207" t="str">
        <f t="shared" si="101"/>
        <v/>
      </c>
      <c r="AV87" s="202" t="str">
        <f t="shared" si="102"/>
        <v/>
      </c>
      <c r="AW87" s="159" t="str">
        <f t="array" ref="AW87">IF(ISERROR(INDEX($C$1:$D$201,SMALL(IF($C$1:$C$201=$AW$1,ROW($C$1:$C$201)),ROW(85:85)),2)),"",INDEX($C$1:$D$201,SMALL(IF($C$1:$C$201=$AW$1,ROW($C$1:$C$201)),ROW(85:85)),2))</f>
        <v/>
      </c>
      <c r="AX87" s="204" t="str">
        <f t="shared" si="103"/>
        <v/>
      </c>
      <c r="AY87" s="204">
        <v>85</v>
      </c>
      <c r="AZ87" s="209">
        <f t="shared" si="104"/>
        <v>0</v>
      </c>
      <c r="BA87" s="209">
        <f t="shared" si="105"/>
        <v>0</v>
      </c>
      <c r="BB87" s="204">
        <v>85</v>
      </c>
      <c r="BC87" s="207" t="str">
        <f t="shared" si="106"/>
        <v/>
      </c>
      <c r="BD87" s="202" t="str">
        <f t="shared" si="107"/>
        <v/>
      </c>
      <c r="BE87" s="159" t="str">
        <f t="array" ref="BE87">IF(ISERROR(INDEX($C$1:$D$201,SMALL(IF($C$1:$C$201=$BE$1,ROW($C$1:$C$201)),ROW(85:85)),2)),"",INDEX($C$1:$D$201,SMALL(IF($C$1:$C$201=$BE$1,ROW($C$1:$C$201)),ROW(85:85)),2))</f>
        <v/>
      </c>
      <c r="BF87" s="204" t="str">
        <f t="shared" si="108"/>
        <v/>
      </c>
      <c r="BG87" s="204">
        <v>85</v>
      </c>
      <c r="BH87" s="209">
        <f t="shared" si="109"/>
        <v>0</v>
      </c>
      <c r="BI87" s="209">
        <f t="shared" si="110"/>
        <v>0</v>
      </c>
      <c r="BJ87" s="204">
        <v>85</v>
      </c>
      <c r="BK87" s="207" t="str">
        <f t="shared" si="111"/>
        <v/>
      </c>
      <c r="BL87" s="209"/>
      <c r="BM87" s="209">
        <f>IF(AND('Analysis_2-must not modify'!O917=1,'Analysis_2-must not modify'!P917=1,NOT('Analysis_2-must not modify'!D917=0)),'Analysis_2-must not modify'!G917,"")</f>
        <v>2014</v>
      </c>
      <c r="BN87">
        <v>86</v>
      </c>
      <c r="BO87" t="e">
        <f>INDEX(BM$2:BM$202,MATCH(0,COUNTIF($BO$1:BO86,BM$2:BM$202),0))</f>
        <v>#N/A</v>
      </c>
      <c r="BQ87" s="218">
        <f t="shared" si="59"/>
        <v>52</v>
      </c>
      <c r="BR87" s="136">
        <v>86</v>
      </c>
      <c r="BS87" s="246">
        <f t="shared" si="71"/>
        <v>2014</v>
      </c>
      <c r="BT87" s="245"/>
      <c r="BU87" s="219">
        <f t="shared" si="72"/>
        <v>106</v>
      </c>
      <c r="BV87" s="204">
        <v>86</v>
      </c>
      <c r="BW87" s="218" t="str">
        <f t="shared" si="60"/>
        <v/>
      </c>
      <c r="BX87" t="str">
        <f t="shared" si="61"/>
        <v/>
      </c>
      <c r="BY87" s="204">
        <v>86</v>
      </c>
      <c r="BZ87" s="204" t="str">
        <f t="shared" si="62"/>
        <v/>
      </c>
      <c r="CA87" t="e">
        <f t="shared" si="73"/>
        <v>#VALUE!</v>
      </c>
      <c r="CB87" s="259" t="str">
        <f t="shared" si="63"/>
        <v/>
      </c>
      <c r="CC87" s="259" t="str">
        <f t="shared" si="112"/>
        <v/>
      </c>
      <c r="CD87">
        <v>85</v>
      </c>
      <c r="CE87" s="261" t="str">
        <f t="shared" si="74"/>
        <v/>
      </c>
      <c r="CG87" s="218">
        <f t="shared" si="75"/>
        <v>10</v>
      </c>
      <c r="CH87" s="136">
        <v>86</v>
      </c>
      <c r="CI87" s="136" t="str">
        <f>IF(AND('Analysis_2-must not modify'!P917=1,'Analysis_2-must not modify'!O917=1),'Analysis_2-must not modify'!I917,"")</f>
        <v>Sub-tropical</v>
      </c>
      <c r="CK87" s="219">
        <f t="shared" si="76"/>
        <v>191</v>
      </c>
      <c r="CL87" s="204">
        <v>86</v>
      </c>
      <c r="CM87" s="218" t="str">
        <f t="shared" si="77"/>
        <v/>
      </c>
      <c r="CN87" t="str">
        <f t="shared" si="78"/>
        <v/>
      </c>
      <c r="CO87" s="204">
        <v>86</v>
      </c>
      <c r="CP87" s="204" t="str">
        <f t="shared" si="64"/>
        <v/>
      </c>
      <c r="CQ87">
        <f t="shared" si="79"/>
        <v>8</v>
      </c>
      <c r="CR87" s="259" t="str">
        <f t="shared" si="65"/>
        <v/>
      </c>
      <c r="CS87" s="259">
        <f t="shared" si="80"/>
        <v>0</v>
      </c>
      <c r="CT87" s="259"/>
      <c r="CU87">
        <v>85</v>
      </c>
      <c r="CV87" s="261" t="str">
        <f t="shared" si="81"/>
        <v/>
      </c>
    </row>
    <row r="88" spans="1:100" customFormat="1">
      <c r="A88" s="218">
        <f t="shared" si="66"/>
        <v>3</v>
      </c>
      <c r="B88" s="136">
        <v>87</v>
      </c>
      <c r="C88" s="211" t="str">
        <f>'Analysis_2-must not modify'!F918</f>
        <v>North_America</v>
      </c>
      <c r="D88" s="211" t="str">
        <f>'Analysis_2-must not modify'!D918</f>
        <v>USA</v>
      </c>
      <c r="E88" s="245" t="s">
        <v>149</v>
      </c>
      <c r="F88" s="219">
        <f t="shared" si="67"/>
        <v>156</v>
      </c>
      <c r="G88" s="204">
        <v>87</v>
      </c>
      <c r="H88" s="218">
        <f t="shared" si="68"/>
        <v>0</v>
      </c>
      <c r="I88">
        <f t="shared" si="69"/>
        <v>0</v>
      </c>
      <c r="J88" s="204">
        <v>87</v>
      </c>
      <c r="K88" s="221" t="str">
        <f t="shared" si="70"/>
        <v/>
      </c>
      <c r="P88" s="202" t="str">
        <f t="shared" si="82"/>
        <v/>
      </c>
      <c r="Q88" s="208" t="str">
        <f t="array" ref="Q88">IF(ISERROR(INDEX($C$1:$D$201,SMALL(IF($C$1:$C$201=$Q$1,ROW($C$1:$C$201)),ROW(86:86)),2)),"",INDEX($C$1:$D$201,SMALL(IF($C$1:$C$201=$Q$1,ROW($C$1:$C$201)),ROW(86:86)),2))</f>
        <v/>
      </c>
      <c r="R88" s="204" t="str">
        <f t="shared" si="83"/>
        <v/>
      </c>
      <c r="S88" s="204">
        <v>86</v>
      </c>
      <c r="T88" s="209">
        <f t="shared" si="84"/>
        <v>0</v>
      </c>
      <c r="U88" s="209">
        <f t="shared" si="85"/>
        <v>0</v>
      </c>
      <c r="V88" s="204">
        <v>86</v>
      </c>
      <c r="W88" s="207" t="str">
        <f t="shared" si="86"/>
        <v/>
      </c>
      <c r="X88" s="202" t="str">
        <f t="shared" si="87"/>
        <v/>
      </c>
      <c r="Y88" s="210" t="str">
        <f t="array" ref="Y88">IF(ISERROR(INDEX($C$1:$D$201,SMALL(IF($C$1:$C$201=$Y$1,ROW($C$1:$C$201)),ROW(86:86)),2)),"",INDEX($C$1:$D$201,SMALL(IF($C$1:$C$201=$Y$1,ROW($C$1:$C$201)),ROW(86:86)),2))</f>
        <v/>
      </c>
      <c r="Z88" s="204" t="str">
        <f t="shared" si="88"/>
        <v/>
      </c>
      <c r="AA88" s="204">
        <v>86</v>
      </c>
      <c r="AB88" s="209">
        <f t="shared" si="89"/>
        <v>0</v>
      </c>
      <c r="AC88" s="209">
        <f t="shared" si="90"/>
        <v>0</v>
      </c>
      <c r="AD88" s="204">
        <v>86</v>
      </c>
      <c r="AE88" s="207" t="str">
        <f t="shared" si="91"/>
        <v/>
      </c>
      <c r="AF88" s="202" t="str">
        <f t="shared" si="92"/>
        <v/>
      </c>
      <c r="AG88" s="210" t="str">
        <f t="array" ref="AG88">IF(ISERROR(INDEX($C$1:$D$201,SMALL(IF($C$1:$C$201=$AG$1,ROW($C$1:$C$201)),ROW(86:86)),2)),"",INDEX($C$1:$D$201,SMALL(IF($C$1:$C$201=$AG$1,ROW($C$1:$C$201)),ROW(86:86)),2))</f>
        <v/>
      </c>
      <c r="AH88" s="204" t="str">
        <f t="shared" si="93"/>
        <v/>
      </c>
      <c r="AI88" s="204">
        <v>86</v>
      </c>
      <c r="AJ88" s="209">
        <f t="shared" si="94"/>
        <v>0</v>
      </c>
      <c r="AK88" s="209">
        <f t="shared" si="95"/>
        <v>0</v>
      </c>
      <c r="AL88" s="204">
        <v>86</v>
      </c>
      <c r="AM88" s="207" t="str">
        <f t="shared" si="96"/>
        <v/>
      </c>
      <c r="AN88" s="202" t="str">
        <f t="shared" si="97"/>
        <v/>
      </c>
      <c r="AO88" s="208" t="str">
        <f t="array" ref="AO88">IF(ISERROR(INDEX($C$1:$D$201,SMALL(IF($C$1:$C$201=$AO$1,ROW($C$1:$C$201)),ROW(86:86)),2)),"",INDEX($C$1:$D$201,SMALL(IF($C$1:$C$201=$AO$1,ROW($C$1:$C$201)),ROW(86:86)),2))</f>
        <v/>
      </c>
      <c r="AP88" s="204" t="str">
        <f t="shared" si="98"/>
        <v/>
      </c>
      <c r="AQ88" s="204">
        <v>86</v>
      </c>
      <c r="AR88" s="209">
        <f t="shared" si="99"/>
        <v>0</v>
      </c>
      <c r="AS88" s="209">
        <f t="shared" si="100"/>
        <v>0</v>
      </c>
      <c r="AT88" s="204">
        <v>86</v>
      </c>
      <c r="AU88" s="207" t="str">
        <f t="shared" si="101"/>
        <v/>
      </c>
      <c r="AV88" s="202" t="str">
        <f t="shared" si="102"/>
        <v/>
      </c>
      <c r="AW88" s="159" t="str">
        <f t="array" ref="AW88">IF(ISERROR(INDEX($C$1:$D$201,SMALL(IF($C$1:$C$201=$AW$1,ROW($C$1:$C$201)),ROW(86:86)),2)),"",INDEX($C$1:$D$201,SMALL(IF($C$1:$C$201=$AW$1,ROW($C$1:$C$201)),ROW(86:86)),2))</f>
        <v/>
      </c>
      <c r="AX88" s="204" t="str">
        <f t="shared" si="103"/>
        <v/>
      </c>
      <c r="AY88" s="204">
        <v>86</v>
      </c>
      <c r="AZ88" s="209">
        <f t="shared" si="104"/>
        <v>0</v>
      </c>
      <c r="BA88" s="209">
        <f t="shared" si="105"/>
        <v>0</v>
      </c>
      <c r="BB88" s="204">
        <v>86</v>
      </c>
      <c r="BC88" s="207" t="str">
        <f t="shared" si="106"/>
        <v/>
      </c>
      <c r="BD88" s="202" t="str">
        <f t="shared" si="107"/>
        <v/>
      </c>
      <c r="BE88" s="159" t="str">
        <f t="array" ref="BE88">IF(ISERROR(INDEX($C$1:$D$201,SMALL(IF($C$1:$C$201=$BE$1,ROW($C$1:$C$201)),ROW(86:86)),2)),"",INDEX($C$1:$D$201,SMALL(IF($C$1:$C$201=$BE$1,ROW($C$1:$C$201)),ROW(86:86)),2))</f>
        <v/>
      </c>
      <c r="BF88" s="204" t="str">
        <f t="shared" si="108"/>
        <v/>
      </c>
      <c r="BG88" s="204">
        <v>86</v>
      </c>
      <c r="BH88" s="209">
        <f t="shared" si="109"/>
        <v>0</v>
      </c>
      <c r="BI88" s="209">
        <f t="shared" si="110"/>
        <v>0</v>
      </c>
      <c r="BJ88" s="204">
        <v>86</v>
      </c>
      <c r="BK88" s="207" t="str">
        <f t="shared" si="111"/>
        <v/>
      </c>
      <c r="BL88" s="209"/>
      <c r="BM88" s="209">
        <f>IF(AND('Analysis_2-must not modify'!O918=1,'Analysis_2-must not modify'!P918=1,NOT('Analysis_2-must not modify'!D918=0)),'Analysis_2-must not modify'!G918,"")</f>
        <v>2016</v>
      </c>
      <c r="BN88">
        <v>87</v>
      </c>
      <c r="BO88" t="e">
        <f>INDEX(BM$2:BM$202,MATCH(0,COUNTIF($BO$1:BO87,BM$2:BM$202),0))</f>
        <v>#N/A</v>
      </c>
      <c r="BQ88" s="218">
        <f t="shared" si="59"/>
        <v>2</v>
      </c>
      <c r="BR88" s="136">
        <v>87</v>
      </c>
      <c r="BS88" s="246">
        <f t="shared" si="71"/>
        <v>2016</v>
      </c>
      <c r="BT88" s="245"/>
      <c r="BU88" s="219">
        <f t="shared" si="72"/>
        <v>156</v>
      </c>
      <c r="BV88" s="204">
        <v>87</v>
      </c>
      <c r="BW88" s="218" t="str">
        <f t="shared" si="60"/>
        <v/>
      </c>
      <c r="BX88" t="str">
        <f t="shared" si="61"/>
        <v/>
      </c>
      <c r="BY88" s="204">
        <v>87</v>
      </c>
      <c r="BZ88" s="204" t="str">
        <f t="shared" si="62"/>
        <v/>
      </c>
      <c r="CA88" t="e">
        <f t="shared" si="73"/>
        <v>#VALUE!</v>
      </c>
      <c r="CB88" s="259" t="str">
        <f t="shared" si="63"/>
        <v/>
      </c>
      <c r="CC88" s="259" t="str">
        <f t="shared" si="112"/>
        <v/>
      </c>
      <c r="CD88">
        <v>86</v>
      </c>
      <c r="CE88" s="261" t="str">
        <f t="shared" si="74"/>
        <v/>
      </c>
      <c r="CG88" s="218">
        <f t="shared" si="75"/>
        <v>10</v>
      </c>
      <c r="CH88" s="136">
        <v>87</v>
      </c>
      <c r="CI88" s="136" t="str">
        <f>IF(AND('Analysis_2-must not modify'!P918=1,'Analysis_2-must not modify'!O918=1),'Analysis_2-must not modify'!I918,"")</f>
        <v>Sub-tropical</v>
      </c>
      <c r="CK88" s="219">
        <f t="shared" si="76"/>
        <v>191</v>
      </c>
      <c r="CL88" s="204">
        <v>87</v>
      </c>
      <c r="CM88" s="218" t="str">
        <f t="shared" si="77"/>
        <v/>
      </c>
      <c r="CN88" t="str">
        <f t="shared" si="78"/>
        <v/>
      </c>
      <c r="CO88" s="204">
        <v>87</v>
      </c>
      <c r="CP88" s="204" t="str">
        <f t="shared" si="64"/>
        <v/>
      </c>
      <c r="CQ88">
        <f t="shared" si="79"/>
        <v>8</v>
      </c>
      <c r="CR88" s="259" t="str">
        <f t="shared" si="65"/>
        <v/>
      </c>
      <c r="CS88" s="259">
        <f t="shared" si="80"/>
        <v>0</v>
      </c>
      <c r="CT88" s="259"/>
      <c r="CU88">
        <v>86</v>
      </c>
      <c r="CV88" s="261" t="str">
        <f t="shared" si="81"/>
        <v/>
      </c>
    </row>
    <row r="89" spans="1:100" customFormat="1">
      <c r="A89" s="218">
        <f t="shared" si="66"/>
        <v>71</v>
      </c>
      <c r="B89" s="136">
        <v>88</v>
      </c>
      <c r="C89" s="211" t="str">
        <f>'Analysis_2-must not modify'!F919</f>
        <v>Europe</v>
      </c>
      <c r="D89" s="211" t="str">
        <f>'Analysis_2-must not modify'!D919</f>
        <v>Norway</v>
      </c>
      <c r="E89" s="245" t="s">
        <v>149</v>
      </c>
      <c r="F89" s="219">
        <f t="shared" si="67"/>
        <v>88</v>
      </c>
      <c r="G89" s="204">
        <v>88</v>
      </c>
      <c r="H89" s="218">
        <f t="shared" si="68"/>
        <v>15</v>
      </c>
      <c r="I89" t="str">
        <f t="shared" si="69"/>
        <v>Italy</v>
      </c>
      <c r="J89" s="204">
        <v>88</v>
      </c>
      <c r="K89" s="221" t="str">
        <f t="shared" si="70"/>
        <v/>
      </c>
      <c r="P89" s="202" t="str">
        <f t="shared" si="82"/>
        <v/>
      </c>
      <c r="Q89" s="208" t="str">
        <f t="array" ref="Q89">IF(ISERROR(INDEX($C$1:$D$201,SMALL(IF($C$1:$C$201=$Q$1,ROW($C$1:$C$201)),ROW(87:87)),2)),"",INDEX($C$1:$D$201,SMALL(IF($C$1:$C$201=$Q$1,ROW($C$1:$C$201)),ROW(87:87)),2))</f>
        <v/>
      </c>
      <c r="R89" s="204" t="str">
        <f t="shared" si="83"/>
        <v/>
      </c>
      <c r="S89" s="204">
        <v>87</v>
      </c>
      <c r="T89" s="209">
        <f t="shared" si="84"/>
        <v>0</v>
      </c>
      <c r="U89" s="209">
        <f t="shared" si="85"/>
        <v>0</v>
      </c>
      <c r="V89" s="204">
        <v>87</v>
      </c>
      <c r="W89" s="207" t="str">
        <f t="shared" si="86"/>
        <v/>
      </c>
      <c r="X89" s="202" t="str">
        <f t="shared" si="87"/>
        <v/>
      </c>
      <c r="Y89" s="210" t="str">
        <f t="array" ref="Y89">IF(ISERROR(INDEX($C$1:$D$201,SMALL(IF($C$1:$C$201=$Y$1,ROW($C$1:$C$201)),ROW(87:87)),2)),"",INDEX($C$1:$D$201,SMALL(IF($C$1:$C$201=$Y$1,ROW($C$1:$C$201)),ROW(87:87)),2))</f>
        <v/>
      </c>
      <c r="Z89" s="204" t="str">
        <f t="shared" si="88"/>
        <v/>
      </c>
      <c r="AA89" s="204">
        <v>87</v>
      </c>
      <c r="AB89" s="209">
        <f t="shared" si="89"/>
        <v>0</v>
      </c>
      <c r="AC89" s="209">
        <f t="shared" si="90"/>
        <v>0</v>
      </c>
      <c r="AD89" s="204">
        <v>87</v>
      </c>
      <c r="AE89" s="207" t="str">
        <f t="shared" si="91"/>
        <v/>
      </c>
      <c r="AF89" s="202" t="str">
        <f t="shared" si="92"/>
        <v/>
      </c>
      <c r="AG89" s="210" t="str">
        <f t="array" ref="AG89">IF(ISERROR(INDEX($C$1:$D$201,SMALL(IF($C$1:$C$201=$AG$1,ROW($C$1:$C$201)),ROW(87:87)),2)),"",INDEX($C$1:$D$201,SMALL(IF($C$1:$C$201=$AG$1,ROW($C$1:$C$201)),ROW(87:87)),2))</f>
        <v/>
      </c>
      <c r="AH89" s="204" t="str">
        <f t="shared" si="93"/>
        <v/>
      </c>
      <c r="AI89" s="204">
        <v>87</v>
      </c>
      <c r="AJ89" s="209">
        <f t="shared" si="94"/>
        <v>0</v>
      </c>
      <c r="AK89" s="209">
        <f t="shared" si="95"/>
        <v>0</v>
      </c>
      <c r="AL89" s="204">
        <v>87</v>
      </c>
      <c r="AM89" s="207" t="str">
        <f t="shared" si="96"/>
        <v/>
      </c>
      <c r="AN89" s="202" t="str">
        <f t="shared" si="97"/>
        <v/>
      </c>
      <c r="AO89" s="208" t="str">
        <f t="array" ref="AO89">IF(ISERROR(INDEX($C$1:$D$201,SMALL(IF($C$1:$C$201=$AO$1,ROW($C$1:$C$201)),ROW(87:87)),2)),"",INDEX($C$1:$D$201,SMALL(IF($C$1:$C$201=$AO$1,ROW($C$1:$C$201)),ROW(87:87)),2))</f>
        <v/>
      </c>
      <c r="AP89" s="204" t="str">
        <f t="shared" si="98"/>
        <v/>
      </c>
      <c r="AQ89" s="204">
        <v>87</v>
      </c>
      <c r="AR89" s="209">
        <f t="shared" si="99"/>
        <v>0</v>
      </c>
      <c r="AS89" s="209">
        <f t="shared" si="100"/>
        <v>0</v>
      </c>
      <c r="AT89" s="204">
        <v>87</v>
      </c>
      <c r="AU89" s="207" t="str">
        <f t="shared" si="101"/>
        <v/>
      </c>
      <c r="AV89" s="202" t="str">
        <f t="shared" si="102"/>
        <v/>
      </c>
      <c r="AW89" s="159" t="str">
        <f t="array" ref="AW89">IF(ISERROR(INDEX($C$1:$D$201,SMALL(IF($C$1:$C$201=$AW$1,ROW($C$1:$C$201)),ROW(87:87)),2)),"",INDEX($C$1:$D$201,SMALL(IF($C$1:$C$201=$AW$1,ROW($C$1:$C$201)),ROW(87:87)),2))</f>
        <v/>
      </c>
      <c r="AX89" s="204" t="str">
        <f t="shared" si="103"/>
        <v/>
      </c>
      <c r="AY89" s="204">
        <v>87</v>
      </c>
      <c r="AZ89" s="209">
        <f t="shared" si="104"/>
        <v>0</v>
      </c>
      <c r="BA89" s="209">
        <f t="shared" si="105"/>
        <v>0</v>
      </c>
      <c r="BB89" s="204">
        <v>87</v>
      </c>
      <c r="BC89" s="207" t="str">
        <f t="shared" si="106"/>
        <v/>
      </c>
      <c r="BD89" s="202" t="str">
        <f t="shared" si="107"/>
        <v/>
      </c>
      <c r="BE89" s="159" t="str">
        <f t="array" ref="BE89">IF(ISERROR(INDEX($C$1:$D$201,SMALL(IF($C$1:$C$201=$BE$1,ROW($C$1:$C$201)),ROW(87:87)),2)),"",INDEX($C$1:$D$201,SMALL(IF($C$1:$C$201=$BE$1,ROW($C$1:$C$201)),ROW(87:87)),2))</f>
        <v/>
      </c>
      <c r="BF89" s="204" t="str">
        <f t="shared" si="108"/>
        <v/>
      </c>
      <c r="BG89" s="204">
        <v>87</v>
      </c>
      <c r="BH89" s="209">
        <f t="shared" si="109"/>
        <v>0</v>
      </c>
      <c r="BI89" s="209">
        <f t="shared" si="110"/>
        <v>0</v>
      </c>
      <c r="BJ89" s="204">
        <v>87</v>
      </c>
      <c r="BK89" s="207" t="str">
        <f t="shared" si="111"/>
        <v/>
      </c>
      <c r="BL89" s="209"/>
      <c r="BM89" s="209">
        <f>IF(AND('Analysis_2-must not modify'!O919=1,'Analysis_2-must not modify'!P919=1,NOT('Analysis_2-must not modify'!D919=0)),'Analysis_2-must not modify'!G919,"")</f>
        <v>2013</v>
      </c>
      <c r="BN89">
        <v>88</v>
      </c>
      <c r="BO89" t="e">
        <f>INDEX(BM$2:BM$202,MATCH(0,COUNTIF($BO$1:BO88,BM$2:BM$202),0))</f>
        <v>#N/A</v>
      </c>
      <c r="BQ89" s="218">
        <f t="shared" si="59"/>
        <v>80</v>
      </c>
      <c r="BR89" s="136">
        <v>88</v>
      </c>
      <c r="BS89" s="246">
        <f t="shared" si="71"/>
        <v>2013</v>
      </c>
      <c r="BT89" s="245"/>
      <c r="BU89" s="219">
        <f t="shared" si="72"/>
        <v>78</v>
      </c>
      <c r="BV89" s="204">
        <v>88</v>
      </c>
      <c r="BW89" s="218" t="str">
        <f t="shared" si="60"/>
        <v/>
      </c>
      <c r="BX89" t="str">
        <f t="shared" si="61"/>
        <v/>
      </c>
      <c r="BY89" s="204">
        <v>88</v>
      </c>
      <c r="BZ89" s="204" t="str">
        <f t="shared" si="62"/>
        <v/>
      </c>
      <c r="CA89" t="e">
        <f t="shared" si="73"/>
        <v>#VALUE!</v>
      </c>
      <c r="CB89" s="259" t="str">
        <f t="shared" si="63"/>
        <v/>
      </c>
      <c r="CC89" s="259" t="str">
        <f t="shared" si="112"/>
        <v/>
      </c>
      <c r="CD89">
        <v>87</v>
      </c>
      <c r="CE89" s="261" t="str">
        <f t="shared" si="74"/>
        <v/>
      </c>
      <c r="CG89" s="218">
        <f t="shared" si="75"/>
        <v>117</v>
      </c>
      <c r="CH89" s="136">
        <v>88</v>
      </c>
      <c r="CI89" s="136" t="str">
        <f>IF(AND('Analysis_2-must not modify'!P919=1,'Analysis_2-must not modify'!O919=1),'Analysis_2-must not modify'!I919,"")</f>
        <v>Continental</v>
      </c>
      <c r="CK89" s="219">
        <f t="shared" si="76"/>
        <v>84</v>
      </c>
      <c r="CL89" s="204">
        <v>88</v>
      </c>
      <c r="CM89" s="218" t="str">
        <f t="shared" si="77"/>
        <v/>
      </c>
      <c r="CN89" t="str">
        <f t="shared" si="78"/>
        <v/>
      </c>
      <c r="CO89" s="204">
        <v>88</v>
      </c>
      <c r="CP89" s="204" t="str">
        <f t="shared" si="64"/>
        <v/>
      </c>
      <c r="CQ89">
        <f t="shared" si="79"/>
        <v>8</v>
      </c>
      <c r="CR89" s="259" t="str">
        <f t="shared" si="65"/>
        <v/>
      </c>
      <c r="CS89" s="259">
        <f t="shared" si="80"/>
        <v>0</v>
      </c>
      <c r="CT89" s="259"/>
      <c r="CU89">
        <v>87</v>
      </c>
      <c r="CV89" s="261" t="str">
        <f t="shared" si="81"/>
        <v/>
      </c>
    </row>
    <row r="90" spans="1:100" customFormat="1">
      <c r="A90" s="218">
        <f t="shared" si="66"/>
        <v>99</v>
      </c>
      <c r="B90" s="136">
        <v>89</v>
      </c>
      <c r="C90" s="211" t="str">
        <f>'Analysis_2-must not modify'!F920</f>
        <v>Europe</v>
      </c>
      <c r="D90" s="211" t="str">
        <f>'Analysis_2-must not modify'!D920</f>
        <v>France</v>
      </c>
      <c r="E90" s="245" t="s">
        <v>149</v>
      </c>
      <c r="F90" s="219">
        <f t="shared" si="67"/>
        <v>60</v>
      </c>
      <c r="G90" s="204">
        <v>89</v>
      </c>
      <c r="H90" s="218">
        <f t="shared" si="68"/>
        <v>0</v>
      </c>
      <c r="I90">
        <f t="shared" si="69"/>
        <v>0</v>
      </c>
      <c r="J90" s="204">
        <v>89</v>
      </c>
      <c r="K90" s="221" t="str">
        <f t="shared" si="70"/>
        <v/>
      </c>
      <c r="P90" s="202" t="str">
        <f t="shared" si="82"/>
        <v/>
      </c>
      <c r="Q90" s="208" t="str">
        <f t="array" ref="Q90">IF(ISERROR(INDEX($C$1:$D$201,SMALL(IF($C$1:$C$201=$Q$1,ROW($C$1:$C$201)),ROW(88:88)),2)),"",INDEX($C$1:$D$201,SMALL(IF($C$1:$C$201=$Q$1,ROW($C$1:$C$201)),ROW(88:88)),2))</f>
        <v/>
      </c>
      <c r="R90" s="204" t="str">
        <f t="shared" si="83"/>
        <v/>
      </c>
      <c r="S90" s="204">
        <v>88</v>
      </c>
      <c r="T90" s="209">
        <f t="shared" si="84"/>
        <v>0</v>
      </c>
      <c r="U90" s="209">
        <f t="shared" si="85"/>
        <v>0</v>
      </c>
      <c r="V90" s="204">
        <v>88</v>
      </c>
      <c r="W90" s="207" t="str">
        <f t="shared" si="86"/>
        <v/>
      </c>
      <c r="X90" s="202" t="str">
        <f t="shared" si="87"/>
        <v/>
      </c>
      <c r="Y90" s="210" t="str">
        <f t="array" ref="Y90">IF(ISERROR(INDEX($C$1:$D$201,SMALL(IF($C$1:$C$201=$Y$1,ROW($C$1:$C$201)),ROW(88:88)),2)),"",INDEX($C$1:$D$201,SMALL(IF($C$1:$C$201=$Y$1,ROW($C$1:$C$201)),ROW(88:88)),2))</f>
        <v/>
      </c>
      <c r="Z90" s="204" t="str">
        <f t="shared" si="88"/>
        <v/>
      </c>
      <c r="AA90" s="204">
        <v>88</v>
      </c>
      <c r="AB90" s="209">
        <f t="shared" si="89"/>
        <v>0</v>
      </c>
      <c r="AC90" s="209">
        <f t="shared" si="90"/>
        <v>0</v>
      </c>
      <c r="AD90" s="204">
        <v>88</v>
      </c>
      <c r="AE90" s="207" t="str">
        <f t="shared" si="91"/>
        <v/>
      </c>
      <c r="AF90" s="202" t="str">
        <f t="shared" si="92"/>
        <v/>
      </c>
      <c r="AG90" s="210" t="str">
        <f t="array" ref="AG90">IF(ISERROR(INDEX($C$1:$D$201,SMALL(IF($C$1:$C$201=$AG$1,ROW($C$1:$C$201)),ROW(88:88)),2)),"",INDEX($C$1:$D$201,SMALL(IF($C$1:$C$201=$AG$1,ROW($C$1:$C$201)),ROW(88:88)),2))</f>
        <v/>
      </c>
      <c r="AH90" s="204" t="str">
        <f t="shared" si="93"/>
        <v/>
      </c>
      <c r="AI90" s="204">
        <v>88</v>
      </c>
      <c r="AJ90" s="209">
        <f t="shared" si="94"/>
        <v>0</v>
      </c>
      <c r="AK90" s="209">
        <f t="shared" si="95"/>
        <v>0</v>
      </c>
      <c r="AL90" s="204">
        <v>88</v>
      </c>
      <c r="AM90" s="207" t="str">
        <f t="shared" si="96"/>
        <v/>
      </c>
      <c r="AN90" s="202" t="str">
        <f t="shared" si="97"/>
        <v/>
      </c>
      <c r="AO90" s="208" t="str">
        <f t="array" ref="AO90">IF(ISERROR(INDEX($C$1:$D$201,SMALL(IF($C$1:$C$201=$AO$1,ROW($C$1:$C$201)),ROW(88:88)),2)),"",INDEX($C$1:$D$201,SMALL(IF($C$1:$C$201=$AO$1,ROW($C$1:$C$201)),ROW(88:88)),2))</f>
        <v/>
      </c>
      <c r="AP90" s="204" t="str">
        <f t="shared" si="98"/>
        <v/>
      </c>
      <c r="AQ90" s="204">
        <v>88</v>
      </c>
      <c r="AR90" s="209">
        <f t="shared" si="99"/>
        <v>0</v>
      </c>
      <c r="AS90" s="209">
        <f t="shared" si="100"/>
        <v>0</v>
      </c>
      <c r="AT90" s="204">
        <v>88</v>
      </c>
      <c r="AU90" s="207" t="str">
        <f t="shared" si="101"/>
        <v/>
      </c>
      <c r="AV90" s="202" t="str">
        <f t="shared" si="102"/>
        <v/>
      </c>
      <c r="AW90" s="159" t="str">
        <f t="array" ref="AW90">IF(ISERROR(INDEX($C$1:$D$201,SMALL(IF($C$1:$C$201=$AW$1,ROW($C$1:$C$201)),ROW(88:88)),2)),"",INDEX($C$1:$D$201,SMALL(IF($C$1:$C$201=$AW$1,ROW($C$1:$C$201)),ROW(88:88)),2))</f>
        <v/>
      </c>
      <c r="AX90" s="204" t="str">
        <f t="shared" si="103"/>
        <v/>
      </c>
      <c r="AY90" s="204">
        <v>88</v>
      </c>
      <c r="AZ90" s="209">
        <f t="shared" si="104"/>
        <v>0</v>
      </c>
      <c r="BA90" s="209">
        <f t="shared" si="105"/>
        <v>0</v>
      </c>
      <c r="BB90" s="204">
        <v>88</v>
      </c>
      <c r="BC90" s="207" t="str">
        <f t="shared" si="106"/>
        <v/>
      </c>
      <c r="BD90" s="202" t="str">
        <f t="shared" si="107"/>
        <v/>
      </c>
      <c r="BE90" s="159" t="str">
        <f t="array" ref="BE90">IF(ISERROR(INDEX($C$1:$D$201,SMALL(IF($C$1:$C$201=$BE$1,ROW($C$1:$C$201)),ROW(88:88)),2)),"",INDEX($C$1:$D$201,SMALL(IF($C$1:$C$201=$BE$1,ROW($C$1:$C$201)),ROW(88:88)),2))</f>
        <v/>
      </c>
      <c r="BF90" s="204" t="str">
        <f t="shared" si="108"/>
        <v/>
      </c>
      <c r="BG90" s="204">
        <v>88</v>
      </c>
      <c r="BH90" s="209">
        <f t="shared" si="109"/>
        <v>0</v>
      </c>
      <c r="BI90" s="209">
        <f t="shared" si="110"/>
        <v>0</v>
      </c>
      <c r="BJ90" s="204">
        <v>88</v>
      </c>
      <c r="BK90" s="207" t="str">
        <f t="shared" si="111"/>
        <v/>
      </c>
      <c r="BL90" s="209"/>
      <c r="BM90" s="209">
        <f>IF(AND('Analysis_2-must not modify'!O920=1,'Analysis_2-must not modify'!P920=1,NOT('Analysis_2-must not modify'!D920=0)),'Analysis_2-must not modify'!G920,"")</f>
        <v>2004</v>
      </c>
      <c r="BN90">
        <v>89</v>
      </c>
      <c r="BO90" t="e">
        <f>INDEX(BM$2:BM$202,MATCH(0,COUNTIF($BO$1:BO89,BM$2:BM$202),0))</f>
        <v>#N/A</v>
      </c>
      <c r="BQ90" s="218">
        <f t="shared" si="59"/>
        <v>151</v>
      </c>
      <c r="BR90" s="136">
        <v>89</v>
      </c>
      <c r="BS90" s="246">
        <f t="shared" si="71"/>
        <v>2004</v>
      </c>
      <c r="BT90" s="245"/>
      <c r="BU90" s="219">
        <f t="shared" si="72"/>
        <v>7</v>
      </c>
      <c r="BV90" s="204">
        <v>89</v>
      </c>
      <c r="BW90" s="218" t="str">
        <f t="shared" si="60"/>
        <v/>
      </c>
      <c r="BX90" t="str">
        <f t="shared" si="61"/>
        <v/>
      </c>
      <c r="BY90" s="204">
        <v>89</v>
      </c>
      <c r="BZ90" s="204" t="str">
        <f t="shared" si="62"/>
        <v/>
      </c>
      <c r="CA90" t="e">
        <f t="shared" si="73"/>
        <v>#VALUE!</v>
      </c>
      <c r="CB90" s="259" t="str">
        <f t="shared" si="63"/>
        <v/>
      </c>
      <c r="CC90" s="259" t="str">
        <f t="shared" si="112"/>
        <v/>
      </c>
      <c r="CD90">
        <v>88</v>
      </c>
      <c r="CE90" s="261" t="str">
        <f t="shared" si="74"/>
        <v/>
      </c>
      <c r="CG90" s="218">
        <f t="shared" si="75"/>
        <v>76</v>
      </c>
      <c r="CH90" s="136">
        <v>89</v>
      </c>
      <c r="CI90" s="136" t="str">
        <f>IF(AND('Analysis_2-must not modify'!P920=1,'Analysis_2-must not modify'!O920=1),'Analysis_2-must not modify'!I920,"")</f>
        <v>Highlands</v>
      </c>
      <c r="CK90" s="219">
        <f t="shared" si="76"/>
        <v>125</v>
      </c>
      <c r="CL90" s="204">
        <v>89</v>
      </c>
      <c r="CM90" s="218" t="str">
        <f t="shared" si="77"/>
        <v/>
      </c>
      <c r="CN90" t="str">
        <f t="shared" si="78"/>
        <v/>
      </c>
      <c r="CO90" s="204">
        <v>89</v>
      </c>
      <c r="CP90" s="204" t="str">
        <f t="shared" si="64"/>
        <v/>
      </c>
      <c r="CQ90">
        <f t="shared" si="79"/>
        <v>8</v>
      </c>
      <c r="CR90" s="259" t="str">
        <f t="shared" si="65"/>
        <v/>
      </c>
      <c r="CS90" s="259">
        <f t="shared" si="80"/>
        <v>0</v>
      </c>
      <c r="CT90" s="259"/>
      <c r="CU90">
        <v>88</v>
      </c>
      <c r="CV90" s="261" t="str">
        <f t="shared" si="81"/>
        <v/>
      </c>
    </row>
    <row r="91" spans="1:100" customFormat="1">
      <c r="A91" s="218">
        <f t="shared" si="66"/>
        <v>99</v>
      </c>
      <c r="B91" s="136">
        <v>90</v>
      </c>
      <c r="C91" s="211" t="str">
        <f>'Analysis_2-must not modify'!F921</f>
        <v>Europe</v>
      </c>
      <c r="D91" s="211" t="str">
        <f>'Analysis_2-must not modify'!D921</f>
        <v>France</v>
      </c>
      <c r="E91" s="245" t="s">
        <v>150</v>
      </c>
      <c r="F91" s="219">
        <f t="shared" si="67"/>
        <v>60</v>
      </c>
      <c r="G91" s="204">
        <v>90</v>
      </c>
      <c r="H91" s="218">
        <f t="shared" si="68"/>
        <v>0</v>
      </c>
      <c r="I91">
        <f t="shared" si="69"/>
        <v>0</v>
      </c>
      <c r="J91" s="204">
        <v>90</v>
      </c>
      <c r="K91" s="221" t="str">
        <f t="shared" si="70"/>
        <v/>
      </c>
      <c r="P91" s="202" t="str">
        <f t="shared" si="82"/>
        <v/>
      </c>
      <c r="Q91" s="208" t="str">
        <f t="array" ref="Q91">IF(ISERROR(INDEX($C$1:$D$201,SMALL(IF($C$1:$C$201=$Q$1,ROW($C$1:$C$201)),ROW(89:89)),2)),"",INDEX($C$1:$D$201,SMALL(IF($C$1:$C$201=$Q$1,ROW($C$1:$C$201)),ROW(89:89)),2))</f>
        <v/>
      </c>
      <c r="R91" s="204" t="str">
        <f t="shared" si="83"/>
        <v/>
      </c>
      <c r="S91" s="204">
        <v>89</v>
      </c>
      <c r="T91" s="209">
        <f t="shared" si="84"/>
        <v>0</v>
      </c>
      <c r="U91" s="209">
        <f t="shared" si="85"/>
        <v>0</v>
      </c>
      <c r="V91" s="204">
        <v>89</v>
      </c>
      <c r="W91" s="207" t="str">
        <f t="shared" si="86"/>
        <v/>
      </c>
      <c r="X91" s="202" t="str">
        <f t="shared" si="87"/>
        <v/>
      </c>
      <c r="Y91" s="210" t="str">
        <f t="array" ref="Y91">IF(ISERROR(INDEX($C$1:$D$201,SMALL(IF($C$1:$C$201=$Y$1,ROW($C$1:$C$201)),ROW(89:89)),2)),"",INDEX($C$1:$D$201,SMALL(IF($C$1:$C$201=$Y$1,ROW($C$1:$C$201)),ROW(89:89)),2))</f>
        <v/>
      </c>
      <c r="Z91" s="204" t="str">
        <f t="shared" si="88"/>
        <v/>
      </c>
      <c r="AA91" s="204">
        <v>89</v>
      </c>
      <c r="AB91" s="209">
        <f t="shared" si="89"/>
        <v>0</v>
      </c>
      <c r="AC91" s="209">
        <f t="shared" si="90"/>
        <v>0</v>
      </c>
      <c r="AD91" s="204">
        <v>89</v>
      </c>
      <c r="AE91" s="207" t="str">
        <f t="shared" si="91"/>
        <v/>
      </c>
      <c r="AF91" s="202" t="str">
        <f t="shared" si="92"/>
        <v/>
      </c>
      <c r="AG91" s="210" t="str">
        <f t="array" ref="AG91">IF(ISERROR(INDEX($C$1:$D$201,SMALL(IF($C$1:$C$201=$AG$1,ROW($C$1:$C$201)),ROW(89:89)),2)),"",INDEX($C$1:$D$201,SMALL(IF($C$1:$C$201=$AG$1,ROW($C$1:$C$201)),ROW(89:89)),2))</f>
        <v/>
      </c>
      <c r="AH91" s="204" t="str">
        <f t="shared" si="93"/>
        <v/>
      </c>
      <c r="AI91" s="204">
        <v>89</v>
      </c>
      <c r="AJ91" s="209">
        <f t="shared" si="94"/>
        <v>0</v>
      </c>
      <c r="AK91" s="209">
        <f t="shared" si="95"/>
        <v>0</v>
      </c>
      <c r="AL91" s="204">
        <v>89</v>
      </c>
      <c r="AM91" s="207" t="str">
        <f t="shared" si="96"/>
        <v/>
      </c>
      <c r="AN91" s="202" t="str">
        <f t="shared" si="97"/>
        <v/>
      </c>
      <c r="AO91" s="208" t="str">
        <f t="array" ref="AO91">IF(ISERROR(INDEX($C$1:$D$201,SMALL(IF($C$1:$C$201=$AO$1,ROW($C$1:$C$201)),ROW(89:89)),2)),"",INDEX($C$1:$D$201,SMALL(IF($C$1:$C$201=$AO$1,ROW($C$1:$C$201)),ROW(89:89)),2))</f>
        <v/>
      </c>
      <c r="AP91" s="204" t="str">
        <f t="shared" si="98"/>
        <v/>
      </c>
      <c r="AQ91" s="204">
        <v>89</v>
      </c>
      <c r="AR91" s="209">
        <f t="shared" si="99"/>
        <v>0</v>
      </c>
      <c r="AS91" s="209">
        <f t="shared" si="100"/>
        <v>0</v>
      </c>
      <c r="AT91" s="204">
        <v>89</v>
      </c>
      <c r="AU91" s="207" t="str">
        <f t="shared" si="101"/>
        <v/>
      </c>
      <c r="AV91" s="202" t="str">
        <f t="shared" si="102"/>
        <v/>
      </c>
      <c r="AW91" s="159" t="str">
        <f t="array" ref="AW91">IF(ISERROR(INDEX($C$1:$D$201,SMALL(IF($C$1:$C$201=$AW$1,ROW($C$1:$C$201)),ROW(89:89)),2)),"",INDEX($C$1:$D$201,SMALL(IF($C$1:$C$201=$AW$1,ROW($C$1:$C$201)),ROW(89:89)),2))</f>
        <v/>
      </c>
      <c r="AX91" s="204" t="str">
        <f t="shared" si="103"/>
        <v/>
      </c>
      <c r="AY91" s="204">
        <v>89</v>
      </c>
      <c r="AZ91" s="209">
        <f t="shared" si="104"/>
        <v>0</v>
      </c>
      <c r="BA91" s="209">
        <f t="shared" si="105"/>
        <v>0</v>
      </c>
      <c r="BB91" s="204">
        <v>89</v>
      </c>
      <c r="BC91" s="207" t="str">
        <f t="shared" si="106"/>
        <v/>
      </c>
      <c r="BD91" s="202" t="str">
        <f t="shared" si="107"/>
        <v/>
      </c>
      <c r="BE91" s="159" t="str">
        <f t="array" ref="BE91">IF(ISERROR(INDEX($C$1:$D$201,SMALL(IF($C$1:$C$201=$BE$1,ROW($C$1:$C$201)),ROW(89:89)),2)),"",INDEX($C$1:$D$201,SMALL(IF($C$1:$C$201=$BE$1,ROW($C$1:$C$201)),ROW(89:89)),2))</f>
        <v/>
      </c>
      <c r="BF91" s="204" t="str">
        <f t="shared" si="108"/>
        <v/>
      </c>
      <c r="BG91" s="204">
        <v>89</v>
      </c>
      <c r="BH91" s="209">
        <f t="shared" si="109"/>
        <v>0</v>
      </c>
      <c r="BI91" s="209">
        <f t="shared" si="110"/>
        <v>0</v>
      </c>
      <c r="BJ91" s="204">
        <v>89</v>
      </c>
      <c r="BK91" s="207" t="str">
        <f t="shared" si="111"/>
        <v/>
      </c>
      <c r="BL91" s="209"/>
      <c r="BM91" s="209">
        <f>IF(AND('Analysis_2-must not modify'!O921=1,'Analysis_2-must not modify'!P921=1,NOT('Analysis_2-must not modify'!D921=0)),'Analysis_2-must not modify'!G921,"")</f>
        <v>2009</v>
      </c>
      <c r="BN91">
        <v>90</v>
      </c>
      <c r="BO91" t="e">
        <f>INDEX(BM$2:BM$202,MATCH(0,COUNTIF($BO$1:BO90,BM$2:BM$202),0))</f>
        <v>#N/A</v>
      </c>
      <c r="BQ91" s="218">
        <f t="shared" si="59"/>
        <v>130</v>
      </c>
      <c r="BR91" s="136">
        <v>90</v>
      </c>
      <c r="BS91" s="246">
        <f t="shared" si="71"/>
        <v>2009</v>
      </c>
      <c r="BT91" s="245"/>
      <c r="BU91" s="219">
        <f t="shared" si="72"/>
        <v>28</v>
      </c>
      <c r="BV91" s="204">
        <v>90</v>
      </c>
      <c r="BW91" s="218" t="str">
        <f t="shared" si="60"/>
        <v/>
      </c>
      <c r="BX91" t="str">
        <f t="shared" si="61"/>
        <v/>
      </c>
      <c r="BY91" s="204">
        <v>90</v>
      </c>
      <c r="BZ91" s="204" t="str">
        <f t="shared" si="62"/>
        <v/>
      </c>
      <c r="CA91" t="e">
        <f t="shared" si="73"/>
        <v>#VALUE!</v>
      </c>
      <c r="CB91" s="259" t="str">
        <f t="shared" si="63"/>
        <v/>
      </c>
      <c r="CC91" s="259" t="str">
        <f t="shared" si="112"/>
        <v/>
      </c>
      <c r="CD91">
        <v>89</v>
      </c>
      <c r="CE91" s="261" t="str">
        <f t="shared" si="74"/>
        <v/>
      </c>
      <c r="CG91" s="218">
        <f t="shared" si="75"/>
        <v>76</v>
      </c>
      <c r="CH91" s="136">
        <v>90</v>
      </c>
      <c r="CI91" s="136" t="str">
        <f>IF(AND('Analysis_2-must not modify'!P921=1,'Analysis_2-must not modify'!O921=1),'Analysis_2-must not modify'!I921,"")</f>
        <v>Highlands</v>
      </c>
      <c r="CK91" s="219">
        <f t="shared" si="76"/>
        <v>125</v>
      </c>
      <c r="CL91" s="204">
        <v>90</v>
      </c>
      <c r="CM91" s="218" t="str">
        <f t="shared" si="77"/>
        <v/>
      </c>
      <c r="CN91" t="str">
        <f t="shared" si="78"/>
        <v/>
      </c>
      <c r="CO91" s="204">
        <v>90</v>
      </c>
      <c r="CP91" s="204" t="str">
        <f t="shared" si="64"/>
        <v/>
      </c>
      <c r="CQ91">
        <f t="shared" si="79"/>
        <v>8</v>
      </c>
      <c r="CR91" s="259" t="str">
        <f t="shared" si="65"/>
        <v/>
      </c>
      <c r="CS91" s="259">
        <f t="shared" si="80"/>
        <v>0</v>
      </c>
      <c r="CT91" s="259"/>
      <c r="CU91">
        <v>89</v>
      </c>
      <c r="CV91" s="261" t="str">
        <f t="shared" si="81"/>
        <v/>
      </c>
    </row>
    <row r="92" spans="1:100" customFormat="1">
      <c r="A92" s="218">
        <f t="shared" si="66"/>
        <v>99</v>
      </c>
      <c r="B92" s="136">
        <v>91</v>
      </c>
      <c r="C92" s="211" t="str">
        <f>'Analysis_2-must not modify'!F922</f>
        <v>Europe</v>
      </c>
      <c r="D92" s="211" t="str">
        <f>'Analysis_2-must not modify'!D922</f>
        <v>France</v>
      </c>
      <c r="E92" s="245" t="s">
        <v>319</v>
      </c>
      <c r="F92" s="219">
        <f t="shared" si="67"/>
        <v>60</v>
      </c>
      <c r="G92" s="204">
        <v>91</v>
      </c>
      <c r="H92" s="218">
        <f t="shared" si="68"/>
        <v>0</v>
      </c>
      <c r="I92">
        <f t="shared" si="69"/>
        <v>0</v>
      </c>
      <c r="J92" s="204">
        <v>91</v>
      </c>
      <c r="K92" s="221" t="str">
        <f t="shared" si="70"/>
        <v/>
      </c>
      <c r="P92" s="202" t="str">
        <f t="shared" si="82"/>
        <v/>
      </c>
      <c r="Q92" s="208" t="str">
        <f t="array" ref="Q92">IF(ISERROR(INDEX($C$1:$D$201,SMALL(IF($C$1:$C$201=$Q$1,ROW($C$1:$C$201)),ROW(90:90)),2)),"",INDEX($C$1:$D$201,SMALL(IF($C$1:$C$201=$Q$1,ROW($C$1:$C$201)),ROW(90:90)),2))</f>
        <v/>
      </c>
      <c r="R92" s="204" t="str">
        <f t="shared" si="83"/>
        <v/>
      </c>
      <c r="S92" s="204">
        <v>90</v>
      </c>
      <c r="T92" s="209">
        <f t="shared" si="84"/>
        <v>0</v>
      </c>
      <c r="U92" s="209">
        <f t="shared" si="85"/>
        <v>0</v>
      </c>
      <c r="V92" s="204">
        <v>90</v>
      </c>
      <c r="W92" s="207" t="str">
        <f t="shared" si="86"/>
        <v/>
      </c>
      <c r="X92" s="202" t="str">
        <f t="shared" si="87"/>
        <v/>
      </c>
      <c r="Y92" s="210" t="str">
        <f t="array" ref="Y92">IF(ISERROR(INDEX($C$1:$D$201,SMALL(IF($C$1:$C$201=$Y$1,ROW($C$1:$C$201)),ROW(90:90)),2)),"",INDEX($C$1:$D$201,SMALL(IF($C$1:$C$201=$Y$1,ROW($C$1:$C$201)),ROW(90:90)),2))</f>
        <v/>
      </c>
      <c r="Z92" s="204" t="str">
        <f t="shared" si="88"/>
        <v/>
      </c>
      <c r="AA92" s="204">
        <v>90</v>
      </c>
      <c r="AB92" s="209">
        <f t="shared" si="89"/>
        <v>0</v>
      </c>
      <c r="AC92" s="209">
        <f t="shared" si="90"/>
        <v>0</v>
      </c>
      <c r="AD92" s="204">
        <v>90</v>
      </c>
      <c r="AE92" s="207" t="str">
        <f t="shared" si="91"/>
        <v/>
      </c>
      <c r="AF92" s="202" t="str">
        <f t="shared" si="92"/>
        <v/>
      </c>
      <c r="AG92" s="210" t="str">
        <f t="array" ref="AG92">IF(ISERROR(INDEX($C$1:$D$201,SMALL(IF($C$1:$C$201=$AG$1,ROW($C$1:$C$201)),ROW(90:90)),2)),"",INDEX($C$1:$D$201,SMALL(IF($C$1:$C$201=$AG$1,ROW($C$1:$C$201)),ROW(90:90)),2))</f>
        <v/>
      </c>
      <c r="AH92" s="204" t="str">
        <f t="shared" si="93"/>
        <v/>
      </c>
      <c r="AI92" s="204">
        <v>90</v>
      </c>
      <c r="AJ92" s="209">
        <f t="shared" si="94"/>
        <v>0</v>
      </c>
      <c r="AK92" s="209">
        <f t="shared" si="95"/>
        <v>0</v>
      </c>
      <c r="AL92" s="204">
        <v>90</v>
      </c>
      <c r="AM92" s="207" t="str">
        <f t="shared" si="96"/>
        <v/>
      </c>
      <c r="AN92" s="202" t="str">
        <f t="shared" si="97"/>
        <v/>
      </c>
      <c r="AO92" s="208" t="str">
        <f t="array" ref="AO92">IF(ISERROR(INDEX($C$1:$D$201,SMALL(IF($C$1:$C$201=$AO$1,ROW($C$1:$C$201)),ROW(90:90)),2)),"",INDEX($C$1:$D$201,SMALL(IF($C$1:$C$201=$AO$1,ROW($C$1:$C$201)),ROW(90:90)),2))</f>
        <v/>
      </c>
      <c r="AP92" s="204" t="str">
        <f t="shared" si="98"/>
        <v/>
      </c>
      <c r="AQ92" s="204">
        <v>90</v>
      </c>
      <c r="AR92" s="209">
        <f t="shared" si="99"/>
        <v>0</v>
      </c>
      <c r="AS92" s="209">
        <f t="shared" si="100"/>
        <v>0</v>
      </c>
      <c r="AT92" s="204">
        <v>90</v>
      </c>
      <c r="AU92" s="207" t="str">
        <f t="shared" si="101"/>
        <v/>
      </c>
      <c r="AV92" s="202" t="str">
        <f t="shared" si="102"/>
        <v/>
      </c>
      <c r="AW92" s="159" t="str">
        <f t="array" ref="AW92">IF(ISERROR(INDEX($C$1:$D$201,SMALL(IF($C$1:$C$201=$AW$1,ROW($C$1:$C$201)),ROW(90:90)),2)),"",INDEX($C$1:$D$201,SMALL(IF($C$1:$C$201=$AW$1,ROW($C$1:$C$201)),ROW(90:90)),2))</f>
        <v/>
      </c>
      <c r="AX92" s="204" t="str">
        <f t="shared" si="103"/>
        <v/>
      </c>
      <c r="AY92" s="204">
        <v>90</v>
      </c>
      <c r="AZ92" s="209">
        <f t="shared" si="104"/>
        <v>0</v>
      </c>
      <c r="BA92" s="209">
        <f t="shared" si="105"/>
        <v>0</v>
      </c>
      <c r="BB92" s="204">
        <v>90</v>
      </c>
      <c r="BC92" s="207" t="str">
        <f t="shared" si="106"/>
        <v/>
      </c>
      <c r="BD92" s="202" t="str">
        <f t="shared" si="107"/>
        <v/>
      </c>
      <c r="BE92" s="159" t="str">
        <f t="array" ref="BE92">IF(ISERROR(INDEX($C$1:$D$201,SMALL(IF($C$1:$C$201=$BE$1,ROW($C$1:$C$201)),ROW(90:90)),2)),"",INDEX($C$1:$D$201,SMALL(IF($C$1:$C$201=$BE$1,ROW($C$1:$C$201)),ROW(90:90)),2))</f>
        <v/>
      </c>
      <c r="BF92" s="204" t="str">
        <f t="shared" si="108"/>
        <v/>
      </c>
      <c r="BG92" s="204">
        <v>90</v>
      </c>
      <c r="BH92" s="209">
        <f t="shared" si="109"/>
        <v>0</v>
      </c>
      <c r="BI92" s="209">
        <f t="shared" si="110"/>
        <v>0</v>
      </c>
      <c r="BJ92" s="204">
        <v>90</v>
      </c>
      <c r="BK92" s="207" t="str">
        <f t="shared" si="111"/>
        <v/>
      </c>
      <c r="BL92" s="209"/>
      <c r="BM92" s="209">
        <f>IF(AND('Analysis_2-must not modify'!O922=1,'Analysis_2-must not modify'!P922=1,NOT('Analysis_2-must not modify'!D922=0)),'Analysis_2-must not modify'!G922,"")</f>
        <v>2014</v>
      </c>
      <c r="BN92">
        <v>91</v>
      </c>
      <c r="BO92" t="e">
        <f>INDEX(BM$2:BM$202,MATCH(0,COUNTIF($BO$1:BO91,BM$2:BM$202),0))</f>
        <v>#N/A</v>
      </c>
      <c r="BQ92" s="218">
        <f t="shared" si="59"/>
        <v>52</v>
      </c>
      <c r="BR92" s="136">
        <v>91</v>
      </c>
      <c r="BS92" s="246">
        <f t="shared" si="71"/>
        <v>2014</v>
      </c>
      <c r="BT92" s="245"/>
      <c r="BU92" s="219">
        <f t="shared" si="72"/>
        <v>106</v>
      </c>
      <c r="BV92" s="204">
        <v>91</v>
      </c>
      <c r="BW92" s="218" t="str">
        <f t="shared" si="60"/>
        <v/>
      </c>
      <c r="BX92" t="str">
        <f t="shared" si="61"/>
        <v/>
      </c>
      <c r="BY92" s="204">
        <v>91</v>
      </c>
      <c r="BZ92" s="204" t="str">
        <f t="shared" si="62"/>
        <v/>
      </c>
      <c r="CA92" t="e">
        <f t="shared" si="73"/>
        <v>#VALUE!</v>
      </c>
      <c r="CB92" s="259" t="str">
        <f t="shared" si="63"/>
        <v/>
      </c>
      <c r="CC92" s="259" t="str">
        <f t="shared" si="112"/>
        <v/>
      </c>
      <c r="CD92">
        <v>90</v>
      </c>
      <c r="CE92" s="261" t="str">
        <f t="shared" si="74"/>
        <v/>
      </c>
      <c r="CG92" s="218">
        <f t="shared" si="75"/>
        <v>76</v>
      </c>
      <c r="CH92" s="136">
        <v>91</v>
      </c>
      <c r="CI92" s="136" t="str">
        <f>IF(AND('Analysis_2-must not modify'!P922=1,'Analysis_2-must not modify'!O922=1),'Analysis_2-must not modify'!I922,"")</f>
        <v>Highlands</v>
      </c>
      <c r="CK92" s="219">
        <f t="shared" si="76"/>
        <v>125</v>
      </c>
      <c r="CL92" s="204">
        <v>91</v>
      </c>
      <c r="CM92" s="218" t="str">
        <f t="shared" si="77"/>
        <v/>
      </c>
      <c r="CN92" t="str">
        <f t="shared" si="78"/>
        <v/>
      </c>
      <c r="CO92" s="204">
        <v>91</v>
      </c>
      <c r="CP92" s="204" t="str">
        <f t="shared" si="64"/>
        <v/>
      </c>
      <c r="CQ92">
        <f t="shared" si="79"/>
        <v>8</v>
      </c>
      <c r="CR92" s="259" t="str">
        <f t="shared" si="65"/>
        <v/>
      </c>
      <c r="CS92" s="259">
        <f t="shared" si="80"/>
        <v>0</v>
      </c>
      <c r="CT92" s="259"/>
      <c r="CU92">
        <v>90</v>
      </c>
      <c r="CV92" s="261" t="str">
        <f t="shared" si="81"/>
        <v/>
      </c>
    </row>
    <row r="93" spans="1:100" customFormat="1">
      <c r="A93" s="218">
        <f t="shared" si="66"/>
        <v>3</v>
      </c>
      <c r="B93" s="136">
        <v>92</v>
      </c>
      <c r="C93" s="211" t="str">
        <f>'Analysis_2-must not modify'!F923</f>
        <v>North_America</v>
      </c>
      <c r="D93" s="211" t="str">
        <f>'Analysis_2-must not modify'!D923</f>
        <v>USA</v>
      </c>
      <c r="E93" s="245" t="s">
        <v>150</v>
      </c>
      <c r="F93" s="219">
        <f t="shared" si="67"/>
        <v>156</v>
      </c>
      <c r="G93" s="204">
        <v>92</v>
      </c>
      <c r="H93" s="218">
        <f t="shared" si="68"/>
        <v>14</v>
      </c>
      <c r="I93" t="str">
        <f t="shared" si="69"/>
        <v>Indonesia</v>
      </c>
      <c r="J93" s="204">
        <v>92</v>
      </c>
      <c r="K93" s="221" t="str">
        <f t="shared" si="70"/>
        <v/>
      </c>
      <c r="P93" s="202" t="str">
        <f t="shared" si="82"/>
        <v/>
      </c>
      <c r="Q93" s="208" t="str">
        <f t="array" ref="Q93">IF(ISERROR(INDEX($C$1:$D$201,SMALL(IF($C$1:$C$201=$Q$1,ROW($C$1:$C$201)),ROW(91:91)),2)),"",INDEX($C$1:$D$201,SMALL(IF($C$1:$C$201=$Q$1,ROW($C$1:$C$201)),ROW(91:91)),2))</f>
        <v/>
      </c>
      <c r="R93" s="204" t="str">
        <f t="shared" si="83"/>
        <v/>
      </c>
      <c r="S93" s="204">
        <v>91</v>
      </c>
      <c r="T93" s="209">
        <f t="shared" si="84"/>
        <v>0</v>
      </c>
      <c r="U93" s="209">
        <f t="shared" si="85"/>
        <v>0</v>
      </c>
      <c r="V93" s="204">
        <v>91</v>
      </c>
      <c r="W93" s="207" t="str">
        <f t="shared" si="86"/>
        <v/>
      </c>
      <c r="X93" s="202" t="str">
        <f t="shared" si="87"/>
        <v/>
      </c>
      <c r="Y93" s="210" t="str">
        <f t="array" ref="Y93">IF(ISERROR(INDEX($C$1:$D$201,SMALL(IF($C$1:$C$201=$Y$1,ROW($C$1:$C$201)),ROW(91:91)),2)),"",INDEX($C$1:$D$201,SMALL(IF($C$1:$C$201=$Y$1,ROW($C$1:$C$201)),ROW(91:91)),2))</f>
        <v/>
      </c>
      <c r="Z93" s="204" t="str">
        <f t="shared" si="88"/>
        <v/>
      </c>
      <c r="AA93" s="204">
        <v>91</v>
      </c>
      <c r="AB93" s="209">
        <f t="shared" si="89"/>
        <v>0</v>
      </c>
      <c r="AC93" s="209">
        <f t="shared" si="90"/>
        <v>0</v>
      </c>
      <c r="AD93" s="204">
        <v>91</v>
      </c>
      <c r="AE93" s="207" t="str">
        <f t="shared" si="91"/>
        <v/>
      </c>
      <c r="AF93" s="202" t="str">
        <f t="shared" si="92"/>
        <v/>
      </c>
      <c r="AG93" s="210" t="str">
        <f t="array" ref="AG93">IF(ISERROR(INDEX($C$1:$D$201,SMALL(IF($C$1:$C$201=$AG$1,ROW($C$1:$C$201)),ROW(91:91)),2)),"",INDEX($C$1:$D$201,SMALL(IF($C$1:$C$201=$AG$1,ROW($C$1:$C$201)),ROW(91:91)),2))</f>
        <v/>
      </c>
      <c r="AH93" s="204" t="str">
        <f t="shared" si="93"/>
        <v/>
      </c>
      <c r="AI93" s="204">
        <v>91</v>
      </c>
      <c r="AJ93" s="209">
        <f t="shared" si="94"/>
        <v>0</v>
      </c>
      <c r="AK93" s="209">
        <f t="shared" si="95"/>
        <v>0</v>
      </c>
      <c r="AL93" s="204">
        <v>91</v>
      </c>
      <c r="AM93" s="207" t="str">
        <f t="shared" si="96"/>
        <v/>
      </c>
      <c r="AN93" s="202" t="str">
        <f t="shared" si="97"/>
        <v/>
      </c>
      <c r="AO93" s="208" t="str">
        <f t="array" ref="AO93">IF(ISERROR(INDEX($C$1:$D$201,SMALL(IF($C$1:$C$201=$AO$1,ROW($C$1:$C$201)),ROW(91:91)),2)),"",INDEX($C$1:$D$201,SMALL(IF($C$1:$C$201=$AO$1,ROW($C$1:$C$201)),ROW(91:91)),2))</f>
        <v/>
      </c>
      <c r="AP93" s="204" t="str">
        <f t="shared" si="98"/>
        <v/>
      </c>
      <c r="AQ93" s="204">
        <v>91</v>
      </c>
      <c r="AR93" s="209">
        <f t="shared" si="99"/>
        <v>0</v>
      </c>
      <c r="AS93" s="209">
        <f t="shared" si="100"/>
        <v>0</v>
      </c>
      <c r="AT93" s="204">
        <v>91</v>
      </c>
      <c r="AU93" s="207" t="str">
        <f t="shared" si="101"/>
        <v/>
      </c>
      <c r="AV93" s="202" t="str">
        <f t="shared" si="102"/>
        <v/>
      </c>
      <c r="AW93" s="159" t="str">
        <f t="array" ref="AW93">IF(ISERROR(INDEX($C$1:$D$201,SMALL(IF($C$1:$C$201=$AW$1,ROW($C$1:$C$201)),ROW(91:91)),2)),"",INDEX($C$1:$D$201,SMALL(IF($C$1:$C$201=$AW$1,ROW($C$1:$C$201)),ROW(91:91)),2))</f>
        <v/>
      </c>
      <c r="AX93" s="204" t="str">
        <f t="shared" si="103"/>
        <v/>
      </c>
      <c r="AY93" s="204">
        <v>91</v>
      </c>
      <c r="AZ93" s="209">
        <f t="shared" si="104"/>
        <v>0</v>
      </c>
      <c r="BA93" s="209">
        <f t="shared" si="105"/>
        <v>0</v>
      </c>
      <c r="BB93" s="204">
        <v>91</v>
      </c>
      <c r="BC93" s="207" t="str">
        <f t="shared" si="106"/>
        <v/>
      </c>
      <c r="BD93" s="202" t="str">
        <f t="shared" si="107"/>
        <v/>
      </c>
      <c r="BE93" s="159" t="str">
        <f t="array" ref="BE93">IF(ISERROR(INDEX($C$1:$D$201,SMALL(IF($C$1:$C$201=$BE$1,ROW($C$1:$C$201)),ROW(91:91)),2)),"",INDEX($C$1:$D$201,SMALL(IF($C$1:$C$201=$BE$1,ROW($C$1:$C$201)),ROW(91:91)),2))</f>
        <v/>
      </c>
      <c r="BF93" s="204" t="str">
        <f t="shared" si="108"/>
        <v/>
      </c>
      <c r="BG93" s="204">
        <v>91</v>
      </c>
      <c r="BH93" s="209">
        <f t="shared" si="109"/>
        <v>0</v>
      </c>
      <c r="BI93" s="209">
        <f t="shared" si="110"/>
        <v>0</v>
      </c>
      <c r="BJ93" s="204">
        <v>91</v>
      </c>
      <c r="BK93" s="207" t="str">
        <f t="shared" si="111"/>
        <v/>
      </c>
      <c r="BL93" s="209"/>
      <c r="BM93" s="209">
        <f>IF(AND('Analysis_2-must not modify'!O923=1,'Analysis_2-must not modify'!P923=1,NOT('Analysis_2-must not modify'!D923=0)),'Analysis_2-must not modify'!G923,"")</f>
        <v>2012</v>
      </c>
      <c r="BN93">
        <v>92</v>
      </c>
      <c r="BO93" t="e">
        <f>INDEX(BM$2:BM$202,MATCH(0,COUNTIF($BO$1:BO92,BM$2:BM$202),0))</f>
        <v>#N/A</v>
      </c>
      <c r="BQ93" s="218">
        <f t="shared" si="59"/>
        <v>105</v>
      </c>
      <c r="BR93" s="136">
        <v>92</v>
      </c>
      <c r="BS93" s="246">
        <f t="shared" si="71"/>
        <v>2012</v>
      </c>
      <c r="BT93" s="245"/>
      <c r="BU93" s="219">
        <f t="shared" si="72"/>
        <v>53</v>
      </c>
      <c r="BV93" s="204">
        <v>92</v>
      </c>
      <c r="BW93" s="218" t="str">
        <f t="shared" si="60"/>
        <v/>
      </c>
      <c r="BX93" t="str">
        <f t="shared" si="61"/>
        <v/>
      </c>
      <c r="BY93" s="204">
        <v>92</v>
      </c>
      <c r="BZ93" s="204" t="str">
        <f t="shared" si="62"/>
        <v/>
      </c>
      <c r="CA93" t="e">
        <f t="shared" si="73"/>
        <v>#VALUE!</v>
      </c>
      <c r="CB93" s="259" t="str">
        <f t="shared" si="63"/>
        <v/>
      </c>
      <c r="CC93" s="259" t="str">
        <f t="shared" si="112"/>
        <v/>
      </c>
      <c r="CD93">
        <v>91</v>
      </c>
      <c r="CE93" s="261" t="str">
        <f t="shared" si="74"/>
        <v/>
      </c>
      <c r="CG93" s="218">
        <f t="shared" si="75"/>
        <v>10</v>
      </c>
      <c r="CH93" s="136">
        <v>92</v>
      </c>
      <c r="CI93" s="136" t="str">
        <f>IF(AND('Analysis_2-must not modify'!P923=1,'Analysis_2-must not modify'!O923=1),'Analysis_2-must not modify'!I923,"")</f>
        <v>Sub-tropical</v>
      </c>
      <c r="CK93" s="219">
        <f t="shared" si="76"/>
        <v>191</v>
      </c>
      <c r="CL93" s="204">
        <v>92</v>
      </c>
      <c r="CM93" s="218" t="str">
        <f t="shared" si="77"/>
        <v/>
      </c>
      <c r="CN93" t="str">
        <f t="shared" si="78"/>
        <v/>
      </c>
      <c r="CO93" s="204">
        <v>92</v>
      </c>
      <c r="CP93" s="204" t="str">
        <f t="shared" si="64"/>
        <v/>
      </c>
      <c r="CQ93">
        <f t="shared" si="79"/>
        <v>8</v>
      </c>
      <c r="CR93" s="259" t="str">
        <f t="shared" si="65"/>
        <v/>
      </c>
      <c r="CS93" s="259">
        <f t="shared" si="80"/>
        <v>0</v>
      </c>
      <c r="CT93" s="259"/>
      <c r="CU93">
        <v>91</v>
      </c>
      <c r="CV93" s="261" t="str">
        <f t="shared" si="81"/>
        <v/>
      </c>
    </row>
    <row r="94" spans="1:100" customFormat="1">
      <c r="A94" s="218">
        <f t="shared" si="66"/>
        <v>3</v>
      </c>
      <c r="B94" s="136">
        <v>93</v>
      </c>
      <c r="C94" s="211" t="str">
        <f>'Analysis_2-must not modify'!F924</f>
        <v>North_America</v>
      </c>
      <c r="D94" s="211" t="str">
        <f>'Analysis_2-must not modify'!D924</f>
        <v>USA</v>
      </c>
      <c r="E94" s="245" t="s">
        <v>149</v>
      </c>
      <c r="F94" s="219">
        <f t="shared" si="67"/>
        <v>156</v>
      </c>
      <c r="G94" s="204">
        <v>93</v>
      </c>
      <c r="H94" s="218">
        <f t="shared" si="68"/>
        <v>13</v>
      </c>
      <c r="I94" t="str">
        <f t="shared" si="69"/>
        <v>India</v>
      </c>
      <c r="J94" s="204">
        <v>93</v>
      </c>
      <c r="K94" s="221" t="str">
        <f t="shared" si="70"/>
        <v/>
      </c>
      <c r="P94" s="202" t="str">
        <f t="shared" si="82"/>
        <v/>
      </c>
      <c r="Q94" s="208" t="str">
        <f t="array" ref="Q94">IF(ISERROR(INDEX($C$1:$D$201,SMALL(IF($C$1:$C$201=$Q$1,ROW($C$1:$C$201)),ROW(92:92)),2)),"",INDEX($C$1:$D$201,SMALL(IF($C$1:$C$201=$Q$1,ROW($C$1:$C$201)),ROW(92:92)),2))</f>
        <v/>
      </c>
      <c r="R94" s="204" t="str">
        <f t="shared" si="83"/>
        <v/>
      </c>
      <c r="S94" s="204">
        <v>92</v>
      </c>
      <c r="T94" s="209">
        <f t="shared" si="84"/>
        <v>0</v>
      </c>
      <c r="U94" s="209">
        <f t="shared" si="85"/>
        <v>0</v>
      </c>
      <c r="V94" s="204">
        <v>92</v>
      </c>
      <c r="W94" s="207" t="str">
        <f t="shared" si="86"/>
        <v/>
      </c>
      <c r="X94" s="202" t="str">
        <f t="shared" si="87"/>
        <v/>
      </c>
      <c r="Y94" s="210" t="str">
        <f t="array" ref="Y94">IF(ISERROR(INDEX($C$1:$D$201,SMALL(IF($C$1:$C$201=$Y$1,ROW($C$1:$C$201)),ROW(92:92)),2)),"",INDEX($C$1:$D$201,SMALL(IF($C$1:$C$201=$Y$1,ROW($C$1:$C$201)),ROW(92:92)),2))</f>
        <v/>
      </c>
      <c r="Z94" s="204" t="str">
        <f t="shared" si="88"/>
        <v/>
      </c>
      <c r="AA94" s="204">
        <v>92</v>
      </c>
      <c r="AB94" s="209">
        <f t="shared" si="89"/>
        <v>0</v>
      </c>
      <c r="AC94" s="209">
        <f t="shared" si="90"/>
        <v>0</v>
      </c>
      <c r="AD94" s="204">
        <v>92</v>
      </c>
      <c r="AE94" s="207" t="str">
        <f t="shared" si="91"/>
        <v/>
      </c>
      <c r="AF94" s="202" t="str">
        <f t="shared" si="92"/>
        <v/>
      </c>
      <c r="AG94" s="210" t="str">
        <f t="array" ref="AG94">IF(ISERROR(INDEX($C$1:$D$201,SMALL(IF($C$1:$C$201=$AG$1,ROW($C$1:$C$201)),ROW(92:92)),2)),"",INDEX($C$1:$D$201,SMALL(IF($C$1:$C$201=$AG$1,ROW($C$1:$C$201)),ROW(92:92)),2))</f>
        <v/>
      </c>
      <c r="AH94" s="204" t="str">
        <f t="shared" si="93"/>
        <v/>
      </c>
      <c r="AI94" s="204">
        <v>92</v>
      </c>
      <c r="AJ94" s="209">
        <f t="shared" si="94"/>
        <v>0</v>
      </c>
      <c r="AK94" s="209">
        <f t="shared" si="95"/>
        <v>0</v>
      </c>
      <c r="AL94" s="204">
        <v>92</v>
      </c>
      <c r="AM94" s="207" t="str">
        <f t="shared" si="96"/>
        <v/>
      </c>
      <c r="AN94" s="202" t="str">
        <f t="shared" si="97"/>
        <v/>
      </c>
      <c r="AO94" s="208" t="str">
        <f t="array" ref="AO94">IF(ISERROR(INDEX($C$1:$D$201,SMALL(IF($C$1:$C$201=$AO$1,ROW($C$1:$C$201)),ROW(92:92)),2)),"",INDEX($C$1:$D$201,SMALL(IF($C$1:$C$201=$AO$1,ROW($C$1:$C$201)),ROW(92:92)),2))</f>
        <v/>
      </c>
      <c r="AP94" s="204" t="str">
        <f t="shared" si="98"/>
        <v/>
      </c>
      <c r="AQ94" s="204">
        <v>92</v>
      </c>
      <c r="AR94" s="209">
        <f t="shared" si="99"/>
        <v>0</v>
      </c>
      <c r="AS94" s="209">
        <f t="shared" si="100"/>
        <v>0</v>
      </c>
      <c r="AT94" s="204">
        <v>92</v>
      </c>
      <c r="AU94" s="207" t="str">
        <f t="shared" si="101"/>
        <v/>
      </c>
      <c r="AV94" s="202" t="str">
        <f t="shared" si="102"/>
        <v/>
      </c>
      <c r="AW94" s="159" t="str">
        <f t="array" ref="AW94">IF(ISERROR(INDEX($C$1:$D$201,SMALL(IF($C$1:$C$201=$AW$1,ROW($C$1:$C$201)),ROW(92:92)),2)),"",INDEX($C$1:$D$201,SMALL(IF($C$1:$C$201=$AW$1,ROW($C$1:$C$201)),ROW(92:92)),2))</f>
        <v/>
      </c>
      <c r="AX94" s="204" t="str">
        <f t="shared" si="103"/>
        <v/>
      </c>
      <c r="AY94" s="204">
        <v>92</v>
      </c>
      <c r="AZ94" s="209">
        <f t="shared" si="104"/>
        <v>0</v>
      </c>
      <c r="BA94" s="209">
        <f t="shared" si="105"/>
        <v>0</v>
      </c>
      <c r="BB94" s="204">
        <v>92</v>
      </c>
      <c r="BC94" s="207" t="str">
        <f t="shared" si="106"/>
        <v/>
      </c>
      <c r="BD94" s="202" t="str">
        <f t="shared" si="107"/>
        <v/>
      </c>
      <c r="BE94" s="159" t="str">
        <f t="array" ref="BE94">IF(ISERROR(INDEX($C$1:$D$201,SMALL(IF($C$1:$C$201=$BE$1,ROW($C$1:$C$201)),ROW(92:92)),2)),"",INDEX($C$1:$D$201,SMALL(IF($C$1:$C$201=$BE$1,ROW($C$1:$C$201)),ROW(92:92)),2))</f>
        <v/>
      </c>
      <c r="BF94" s="204" t="str">
        <f t="shared" si="108"/>
        <v/>
      </c>
      <c r="BG94" s="204">
        <v>92</v>
      </c>
      <c r="BH94" s="209">
        <f t="shared" si="109"/>
        <v>0</v>
      </c>
      <c r="BI94" s="209">
        <f t="shared" si="110"/>
        <v>0</v>
      </c>
      <c r="BJ94" s="204">
        <v>92</v>
      </c>
      <c r="BK94" s="207" t="str">
        <f t="shared" si="111"/>
        <v/>
      </c>
      <c r="BL94" s="209"/>
      <c r="BM94" s="209">
        <f>IF(AND('Analysis_2-must not modify'!O924=1,'Analysis_2-must not modify'!P924=1,NOT('Analysis_2-must not modify'!D924=0)),'Analysis_2-must not modify'!G924,"")</f>
        <v>2014</v>
      </c>
      <c r="BN94">
        <v>93</v>
      </c>
      <c r="BO94" t="e">
        <f>INDEX(BM$2:BM$202,MATCH(0,COUNTIF($BO$1:BO93,BM$2:BM$202),0))</f>
        <v>#N/A</v>
      </c>
      <c r="BQ94" s="218">
        <f t="shared" si="59"/>
        <v>52</v>
      </c>
      <c r="BR94" s="136">
        <v>93</v>
      </c>
      <c r="BS94" s="246">
        <f t="shared" si="71"/>
        <v>2014</v>
      </c>
      <c r="BT94" s="245"/>
      <c r="BU94" s="219">
        <f t="shared" si="72"/>
        <v>106</v>
      </c>
      <c r="BV94" s="204">
        <v>93</v>
      </c>
      <c r="BW94" s="218" t="str">
        <f t="shared" si="60"/>
        <v/>
      </c>
      <c r="BX94" t="str">
        <f t="shared" si="61"/>
        <v/>
      </c>
      <c r="BY94" s="204">
        <v>93</v>
      </c>
      <c r="BZ94" s="204" t="str">
        <f t="shared" si="62"/>
        <v/>
      </c>
      <c r="CA94" t="e">
        <f t="shared" si="73"/>
        <v>#VALUE!</v>
      </c>
      <c r="CB94" s="259" t="str">
        <f t="shared" si="63"/>
        <v/>
      </c>
      <c r="CC94" s="259" t="str">
        <f t="shared" si="112"/>
        <v/>
      </c>
      <c r="CD94">
        <v>92</v>
      </c>
      <c r="CE94" s="261" t="str">
        <f t="shared" si="74"/>
        <v/>
      </c>
      <c r="CG94" s="218">
        <f t="shared" si="75"/>
        <v>10</v>
      </c>
      <c r="CH94" s="136">
        <v>93</v>
      </c>
      <c r="CI94" s="136" t="str">
        <f>IF(AND('Analysis_2-must not modify'!P924=1,'Analysis_2-must not modify'!O924=1),'Analysis_2-must not modify'!I924,"")</f>
        <v>Sub-tropical</v>
      </c>
      <c r="CK94" s="219">
        <f t="shared" si="76"/>
        <v>191</v>
      </c>
      <c r="CL94" s="204">
        <v>93</v>
      </c>
      <c r="CM94" s="218" t="str">
        <f t="shared" si="77"/>
        <v/>
      </c>
      <c r="CN94" t="str">
        <f t="shared" si="78"/>
        <v/>
      </c>
      <c r="CO94" s="204">
        <v>93</v>
      </c>
      <c r="CP94" s="204" t="str">
        <f t="shared" si="64"/>
        <v/>
      </c>
      <c r="CQ94">
        <f t="shared" si="79"/>
        <v>8</v>
      </c>
      <c r="CR94" s="259" t="str">
        <f t="shared" si="65"/>
        <v/>
      </c>
      <c r="CS94" s="259">
        <f t="shared" si="80"/>
        <v>0</v>
      </c>
      <c r="CT94" s="259"/>
      <c r="CU94">
        <v>92</v>
      </c>
      <c r="CV94" s="261" t="str">
        <f t="shared" si="81"/>
        <v/>
      </c>
    </row>
    <row r="95" spans="1:100" customFormat="1">
      <c r="A95" s="218">
        <f t="shared" si="66"/>
        <v>3</v>
      </c>
      <c r="B95" s="136">
        <v>94</v>
      </c>
      <c r="C95" s="211" t="str">
        <f>'Analysis_2-must not modify'!F925</f>
        <v>North_America</v>
      </c>
      <c r="D95" s="211" t="str">
        <f>'Analysis_2-must not modify'!D925</f>
        <v>USA</v>
      </c>
      <c r="E95" s="245" t="s">
        <v>149</v>
      </c>
      <c r="F95" s="219">
        <f t="shared" si="67"/>
        <v>156</v>
      </c>
      <c r="G95" s="204">
        <v>94</v>
      </c>
      <c r="H95" s="218">
        <f t="shared" si="68"/>
        <v>12</v>
      </c>
      <c r="I95" t="str">
        <f t="shared" si="69"/>
        <v>Greece</v>
      </c>
      <c r="J95" s="204">
        <v>94</v>
      </c>
      <c r="K95" s="221" t="str">
        <f t="shared" si="70"/>
        <v/>
      </c>
      <c r="P95" s="202" t="str">
        <f t="shared" si="82"/>
        <v/>
      </c>
      <c r="Q95" s="208" t="str">
        <f t="array" ref="Q95">IF(ISERROR(INDEX($C$1:$D$201,SMALL(IF($C$1:$C$201=$Q$1,ROW($C$1:$C$201)),ROW(93:93)),2)),"",INDEX($C$1:$D$201,SMALL(IF($C$1:$C$201=$Q$1,ROW($C$1:$C$201)),ROW(93:93)),2))</f>
        <v/>
      </c>
      <c r="R95" s="204" t="str">
        <f t="shared" si="83"/>
        <v/>
      </c>
      <c r="S95" s="204">
        <v>93</v>
      </c>
      <c r="T95" s="209">
        <f t="shared" si="84"/>
        <v>0</v>
      </c>
      <c r="U95" s="209">
        <f t="shared" si="85"/>
        <v>0</v>
      </c>
      <c r="V95" s="204">
        <v>93</v>
      </c>
      <c r="W95" s="207" t="str">
        <f t="shared" si="86"/>
        <v/>
      </c>
      <c r="X95" s="202" t="str">
        <f t="shared" si="87"/>
        <v/>
      </c>
      <c r="Y95" s="210" t="str">
        <f t="array" ref="Y95">IF(ISERROR(INDEX($C$1:$D$201,SMALL(IF($C$1:$C$201=$Y$1,ROW($C$1:$C$201)),ROW(93:93)),2)),"",INDEX($C$1:$D$201,SMALL(IF($C$1:$C$201=$Y$1,ROW($C$1:$C$201)),ROW(93:93)),2))</f>
        <v/>
      </c>
      <c r="Z95" s="204" t="str">
        <f t="shared" si="88"/>
        <v/>
      </c>
      <c r="AA95" s="204">
        <v>93</v>
      </c>
      <c r="AB95" s="209">
        <f t="shared" si="89"/>
        <v>0</v>
      </c>
      <c r="AC95" s="209">
        <f t="shared" si="90"/>
        <v>0</v>
      </c>
      <c r="AD95" s="204">
        <v>93</v>
      </c>
      <c r="AE95" s="207" t="str">
        <f t="shared" si="91"/>
        <v/>
      </c>
      <c r="AF95" s="202" t="str">
        <f t="shared" si="92"/>
        <v/>
      </c>
      <c r="AG95" s="210" t="str">
        <f t="array" ref="AG95">IF(ISERROR(INDEX($C$1:$D$201,SMALL(IF($C$1:$C$201=$AG$1,ROW($C$1:$C$201)),ROW(93:93)),2)),"",INDEX($C$1:$D$201,SMALL(IF($C$1:$C$201=$AG$1,ROW($C$1:$C$201)),ROW(93:93)),2))</f>
        <v/>
      </c>
      <c r="AH95" s="204" t="str">
        <f t="shared" si="93"/>
        <v/>
      </c>
      <c r="AI95" s="204">
        <v>93</v>
      </c>
      <c r="AJ95" s="209">
        <f t="shared" si="94"/>
        <v>0</v>
      </c>
      <c r="AK95" s="209">
        <f t="shared" si="95"/>
        <v>0</v>
      </c>
      <c r="AL95" s="204">
        <v>93</v>
      </c>
      <c r="AM95" s="207" t="str">
        <f t="shared" si="96"/>
        <v/>
      </c>
      <c r="AN95" s="202" t="str">
        <f t="shared" si="97"/>
        <v/>
      </c>
      <c r="AO95" s="208" t="str">
        <f t="array" ref="AO95">IF(ISERROR(INDEX($C$1:$D$201,SMALL(IF($C$1:$C$201=$AO$1,ROW($C$1:$C$201)),ROW(93:93)),2)),"",INDEX($C$1:$D$201,SMALL(IF($C$1:$C$201=$AO$1,ROW($C$1:$C$201)),ROW(93:93)),2))</f>
        <v/>
      </c>
      <c r="AP95" s="204" t="str">
        <f t="shared" si="98"/>
        <v/>
      </c>
      <c r="AQ95" s="204">
        <v>93</v>
      </c>
      <c r="AR95" s="209">
        <f t="shared" si="99"/>
        <v>0</v>
      </c>
      <c r="AS95" s="209">
        <f t="shared" si="100"/>
        <v>0</v>
      </c>
      <c r="AT95" s="204">
        <v>93</v>
      </c>
      <c r="AU95" s="207" t="str">
        <f t="shared" si="101"/>
        <v/>
      </c>
      <c r="AV95" s="202" t="str">
        <f t="shared" si="102"/>
        <v/>
      </c>
      <c r="AW95" s="159" t="str">
        <f t="array" ref="AW95">IF(ISERROR(INDEX($C$1:$D$201,SMALL(IF($C$1:$C$201=$AW$1,ROW($C$1:$C$201)),ROW(93:93)),2)),"",INDEX($C$1:$D$201,SMALL(IF($C$1:$C$201=$AW$1,ROW($C$1:$C$201)),ROW(93:93)),2))</f>
        <v/>
      </c>
      <c r="AX95" s="204" t="str">
        <f t="shared" si="103"/>
        <v/>
      </c>
      <c r="AY95" s="204">
        <v>93</v>
      </c>
      <c r="AZ95" s="209">
        <f t="shared" si="104"/>
        <v>0</v>
      </c>
      <c r="BA95" s="209">
        <f t="shared" si="105"/>
        <v>0</v>
      </c>
      <c r="BB95" s="204">
        <v>93</v>
      </c>
      <c r="BC95" s="207" t="str">
        <f t="shared" si="106"/>
        <v/>
      </c>
      <c r="BD95" s="202" t="str">
        <f t="shared" si="107"/>
        <v/>
      </c>
      <c r="BE95" s="159" t="str">
        <f t="array" ref="BE95">IF(ISERROR(INDEX($C$1:$D$201,SMALL(IF($C$1:$C$201=$BE$1,ROW($C$1:$C$201)),ROW(93:93)),2)),"",INDEX($C$1:$D$201,SMALL(IF($C$1:$C$201=$BE$1,ROW($C$1:$C$201)),ROW(93:93)),2))</f>
        <v/>
      </c>
      <c r="BF95" s="204" t="str">
        <f t="shared" si="108"/>
        <v/>
      </c>
      <c r="BG95" s="204">
        <v>93</v>
      </c>
      <c r="BH95" s="209">
        <f t="shared" si="109"/>
        <v>0</v>
      </c>
      <c r="BI95" s="209">
        <f t="shared" si="110"/>
        <v>0</v>
      </c>
      <c r="BJ95" s="204">
        <v>93</v>
      </c>
      <c r="BK95" s="207" t="str">
        <f t="shared" si="111"/>
        <v/>
      </c>
      <c r="BL95" s="209"/>
      <c r="BM95" s="209">
        <f>IF(AND('Analysis_2-must not modify'!O925=1,'Analysis_2-must not modify'!P925=1,NOT('Analysis_2-must not modify'!D925=0)),'Analysis_2-must not modify'!G925,"")</f>
        <v>2015</v>
      </c>
      <c r="BN95">
        <v>94</v>
      </c>
      <c r="BO95" t="e">
        <f>INDEX(BM$2:BM$202,MATCH(0,COUNTIF($BO$1:BO94,BM$2:BM$202),0))</f>
        <v>#N/A</v>
      </c>
      <c r="BQ95" s="218">
        <f t="shared" si="59"/>
        <v>20</v>
      </c>
      <c r="BR95" s="136">
        <v>94</v>
      </c>
      <c r="BS95" s="246">
        <f t="shared" si="71"/>
        <v>2015</v>
      </c>
      <c r="BT95" s="245"/>
      <c r="BU95" s="219">
        <f t="shared" si="72"/>
        <v>138</v>
      </c>
      <c r="BV95" s="204">
        <v>94</v>
      </c>
      <c r="BW95" s="218" t="str">
        <f t="shared" si="60"/>
        <v/>
      </c>
      <c r="BX95" t="str">
        <f t="shared" si="61"/>
        <v/>
      </c>
      <c r="BY95" s="204">
        <v>94</v>
      </c>
      <c r="BZ95" s="204" t="str">
        <f t="shared" si="62"/>
        <v/>
      </c>
      <c r="CA95" t="e">
        <f t="shared" si="73"/>
        <v>#VALUE!</v>
      </c>
      <c r="CB95" s="259" t="str">
        <f t="shared" si="63"/>
        <v/>
      </c>
      <c r="CC95" s="259" t="str">
        <f t="shared" si="112"/>
        <v/>
      </c>
      <c r="CD95">
        <v>93</v>
      </c>
      <c r="CE95" s="261" t="str">
        <f t="shared" si="74"/>
        <v/>
      </c>
      <c r="CG95" s="218">
        <f t="shared" si="75"/>
        <v>48</v>
      </c>
      <c r="CH95" s="136">
        <v>94</v>
      </c>
      <c r="CI95" s="136" t="str">
        <f>IF(AND('Analysis_2-must not modify'!P925=1,'Analysis_2-must not modify'!O925=1),'Analysis_2-must not modify'!I925,"")</f>
        <v>Mediterranean</v>
      </c>
      <c r="CK95" s="219">
        <f t="shared" si="76"/>
        <v>153</v>
      </c>
      <c r="CL95" s="204">
        <v>94</v>
      </c>
      <c r="CM95" s="218" t="str">
        <f t="shared" si="77"/>
        <v/>
      </c>
      <c r="CN95" t="str">
        <f t="shared" si="78"/>
        <v/>
      </c>
      <c r="CO95" s="204">
        <v>94</v>
      </c>
      <c r="CP95" s="204" t="str">
        <f t="shared" si="64"/>
        <v/>
      </c>
      <c r="CQ95">
        <f t="shared" si="79"/>
        <v>8</v>
      </c>
      <c r="CR95" s="259" t="str">
        <f t="shared" si="65"/>
        <v/>
      </c>
      <c r="CS95" s="259">
        <f t="shared" si="80"/>
        <v>0</v>
      </c>
      <c r="CT95" s="259"/>
      <c r="CU95">
        <v>93</v>
      </c>
      <c r="CV95" s="261" t="str">
        <f t="shared" si="81"/>
        <v/>
      </c>
    </row>
    <row r="96" spans="1:100" customFormat="1">
      <c r="A96" s="218">
        <f t="shared" si="66"/>
        <v>3</v>
      </c>
      <c r="B96" s="136">
        <v>95</v>
      </c>
      <c r="C96" s="211" t="str">
        <f>'Analysis_2-must not modify'!F926</f>
        <v>North_America</v>
      </c>
      <c r="D96" s="211" t="str">
        <f>'Analysis_2-must not modify'!D926</f>
        <v>USA</v>
      </c>
      <c r="E96" s="245" t="s">
        <v>318</v>
      </c>
      <c r="F96" s="219">
        <f t="shared" si="67"/>
        <v>156</v>
      </c>
      <c r="G96" s="204">
        <v>95</v>
      </c>
      <c r="H96" s="218">
        <f t="shared" si="68"/>
        <v>0</v>
      </c>
      <c r="I96">
        <f t="shared" si="69"/>
        <v>0</v>
      </c>
      <c r="J96" s="204">
        <v>95</v>
      </c>
      <c r="K96" s="221" t="str">
        <f t="shared" si="70"/>
        <v/>
      </c>
      <c r="P96" s="202" t="str">
        <f t="shared" si="82"/>
        <v/>
      </c>
      <c r="Q96" s="208" t="str">
        <f t="array" ref="Q96">IF(ISERROR(INDEX($C$1:$D$201,SMALL(IF($C$1:$C$201=$Q$1,ROW($C$1:$C$201)),ROW(94:94)),2)),"",INDEX($C$1:$D$201,SMALL(IF($C$1:$C$201=$Q$1,ROW($C$1:$C$201)),ROW(94:94)),2))</f>
        <v/>
      </c>
      <c r="R96" s="204" t="str">
        <f t="shared" si="83"/>
        <v/>
      </c>
      <c r="S96" s="204">
        <v>94</v>
      </c>
      <c r="T96" s="209">
        <f t="shared" si="84"/>
        <v>0</v>
      </c>
      <c r="U96" s="209">
        <f t="shared" si="85"/>
        <v>0</v>
      </c>
      <c r="V96" s="204">
        <v>94</v>
      </c>
      <c r="W96" s="207" t="str">
        <f t="shared" si="86"/>
        <v/>
      </c>
      <c r="X96" s="202" t="str">
        <f t="shared" si="87"/>
        <v/>
      </c>
      <c r="Y96" s="210" t="str">
        <f t="array" ref="Y96">IF(ISERROR(INDEX($C$1:$D$201,SMALL(IF($C$1:$C$201=$Y$1,ROW($C$1:$C$201)),ROW(94:94)),2)),"",INDEX($C$1:$D$201,SMALL(IF($C$1:$C$201=$Y$1,ROW($C$1:$C$201)),ROW(94:94)),2))</f>
        <v/>
      </c>
      <c r="Z96" s="204" t="str">
        <f t="shared" si="88"/>
        <v/>
      </c>
      <c r="AA96" s="204">
        <v>94</v>
      </c>
      <c r="AB96" s="209">
        <f t="shared" si="89"/>
        <v>0</v>
      </c>
      <c r="AC96" s="209">
        <f t="shared" si="90"/>
        <v>0</v>
      </c>
      <c r="AD96" s="204">
        <v>94</v>
      </c>
      <c r="AE96" s="207" t="str">
        <f t="shared" si="91"/>
        <v/>
      </c>
      <c r="AF96" s="202" t="str">
        <f t="shared" si="92"/>
        <v/>
      </c>
      <c r="AG96" s="210" t="str">
        <f t="array" ref="AG96">IF(ISERROR(INDEX($C$1:$D$201,SMALL(IF($C$1:$C$201=$AG$1,ROW($C$1:$C$201)),ROW(94:94)),2)),"",INDEX($C$1:$D$201,SMALL(IF($C$1:$C$201=$AG$1,ROW($C$1:$C$201)),ROW(94:94)),2))</f>
        <v/>
      </c>
      <c r="AH96" s="204" t="str">
        <f t="shared" si="93"/>
        <v/>
      </c>
      <c r="AI96" s="204">
        <v>94</v>
      </c>
      <c r="AJ96" s="209">
        <f t="shared" si="94"/>
        <v>0</v>
      </c>
      <c r="AK96" s="209">
        <f t="shared" si="95"/>
        <v>0</v>
      </c>
      <c r="AL96" s="204">
        <v>94</v>
      </c>
      <c r="AM96" s="207" t="str">
        <f t="shared" si="96"/>
        <v/>
      </c>
      <c r="AN96" s="202" t="str">
        <f t="shared" si="97"/>
        <v/>
      </c>
      <c r="AO96" s="208" t="str">
        <f t="array" ref="AO96">IF(ISERROR(INDEX($C$1:$D$201,SMALL(IF($C$1:$C$201=$AO$1,ROW($C$1:$C$201)),ROW(94:94)),2)),"",INDEX($C$1:$D$201,SMALL(IF($C$1:$C$201=$AO$1,ROW($C$1:$C$201)),ROW(94:94)),2))</f>
        <v/>
      </c>
      <c r="AP96" s="204" t="str">
        <f t="shared" si="98"/>
        <v/>
      </c>
      <c r="AQ96" s="204">
        <v>94</v>
      </c>
      <c r="AR96" s="209">
        <f t="shared" si="99"/>
        <v>0</v>
      </c>
      <c r="AS96" s="209">
        <f t="shared" si="100"/>
        <v>0</v>
      </c>
      <c r="AT96" s="204">
        <v>94</v>
      </c>
      <c r="AU96" s="207" t="str">
        <f t="shared" si="101"/>
        <v/>
      </c>
      <c r="AV96" s="202" t="str">
        <f t="shared" si="102"/>
        <v/>
      </c>
      <c r="AW96" s="159" t="str">
        <f t="array" ref="AW96">IF(ISERROR(INDEX($C$1:$D$201,SMALL(IF($C$1:$C$201=$AW$1,ROW($C$1:$C$201)),ROW(94:94)),2)),"",INDEX($C$1:$D$201,SMALL(IF($C$1:$C$201=$AW$1,ROW($C$1:$C$201)),ROW(94:94)),2))</f>
        <v/>
      </c>
      <c r="AX96" s="204" t="str">
        <f t="shared" si="103"/>
        <v/>
      </c>
      <c r="AY96" s="204">
        <v>94</v>
      </c>
      <c r="AZ96" s="209">
        <f t="shared" si="104"/>
        <v>0</v>
      </c>
      <c r="BA96" s="209">
        <f t="shared" si="105"/>
        <v>0</v>
      </c>
      <c r="BB96" s="204">
        <v>94</v>
      </c>
      <c r="BC96" s="207" t="str">
        <f t="shared" si="106"/>
        <v/>
      </c>
      <c r="BD96" s="202" t="str">
        <f t="shared" si="107"/>
        <v/>
      </c>
      <c r="BE96" s="159" t="str">
        <f t="array" ref="BE96">IF(ISERROR(INDEX($C$1:$D$201,SMALL(IF($C$1:$C$201=$BE$1,ROW($C$1:$C$201)),ROW(94:94)),2)),"",INDEX($C$1:$D$201,SMALL(IF($C$1:$C$201=$BE$1,ROW($C$1:$C$201)),ROW(94:94)),2))</f>
        <v/>
      </c>
      <c r="BF96" s="204" t="str">
        <f t="shared" si="108"/>
        <v/>
      </c>
      <c r="BG96" s="204">
        <v>94</v>
      </c>
      <c r="BH96" s="209">
        <f t="shared" si="109"/>
        <v>0</v>
      </c>
      <c r="BI96" s="209">
        <f t="shared" si="110"/>
        <v>0</v>
      </c>
      <c r="BJ96" s="204">
        <v>94</v>
      </c>
      <c r="BK96" s="207" t="str">
        <f t="shared" si="111"/>
        <v/>
      </c>
      <c r="BL96" s="209"/>
      <c r="BM96" s="209">
        <f>IF(AND('Analysis_2-must not modify'!O926=1,'Analysis_2-must not modify'!P926=1,NOT('Analysis_2-must not modify'!D926=0)),'Analysis_2-must not modify'!G926,"")</f>
        <v>2014</v>
      </c>
      <c r="BN96">
        <v>95</v>
      </c>
      <c r="BO96" t="e">
        <f>INDEX(BM$2:BM$202,MATCH(0,COUNTIF($BO$1:BO95,BM$2:BM$202),0))</f>
        <v>#N/A</v>
      </c>
      <c r="BQ96" s="218">
        <f t="shared" si="59"/>
        <v>52</v>
      </c>
      <c r="BR96" s="136">
        <v>95</v>
      </c>
      <c r="BS96" s="246">
        <f t="shared" si="71"/>
        <v>2014</v>
      </c>
      <c r="BT96" s="245"/>
      <c r="BU96" s="219">
        <f t="shared" si="72"/>
        <v>106</v>
      </c>
      <c r="BV96" s="204">
        <v>95</v>
      </c>
      <c r="BW96" s="218" t="str">
        <f t="shared" si="60"/>
        <v/>
      </c>
      <c r="BX96" t="str">
        <f t="shared" si="61"/>
        <v/>
      </c>
      <c r="BY96" s="204">
        <v>95</v>
      </c>
      <c r="BZ96" s="204" t="str">
        <f t="shared" si="62"/>
        <v/>
      </c>
      <c r="CA96" t="e">
        <f t="shared" si="73"/>
        <v>#VALUE!</v>
      </c>
      <c r="CB96" s="259" t="str">
        <f t="shared" si="63"/>
        <v/>
      </c>
      <c r="CC96" s="259" t="str">
        <f t="shared" si="112"/>
        <v/>
      </c>
      <c r="CD96">
        <v>94</v>
      </c>
      <c r="CE96" s="261" t="str">
        <f t="shared" si="74"/>
        <v/>
      </c>
      <c r="CG96" s="218">
        <f t="shared" si="75"/>
        <v>48</v>
      </c>
      <c r="CH96" s="136">
        <v>95</v>
      </c>
      <c r="CI96" s="136" t="str">
        <f>IF(AND('Analysis_2-must not modify'!P926=1,'Analysis_2-must not modify'!O926=1),'Analysis_2-must not modify'!I926,"")</f>
        <v>Mediterranean</v>
      </c>
      <c r="CK96" s="219">
        <f t="shared" si="76"/>
        <v>153</v>
      </c>
      <c r="CL96" s="204">
        <v>95</v>
      </c>
      <c r="CM96" s="218" t="str">
        <f t="shared" si="77"/>
        <v/>
      </c>
      <c r="CN96" t="str">
        <f t="shared" si="78"/>
        <v/>
      </c>
      <c r="CO96" s="204">
        <v>95</v>
      </c>
      <c r="CP96" s="204" t="str">
        <f t="shared" si="64"/>
        <v/>
      </c>
      <c r="CQ96">
        <f t="shared" si="79"/>
        <v>8</v>
      </c>
      <c r="CR96" s="259" t="str">
        <f t="shared" si="65"/>
        <v/>
      </c>
      <c r="CS96" s="259">
        <f t="shared" si="80"/>
        <v>0</v>
      </c>
      <c r="CT96" s="259"/>
      <c r="CU96">
        <v>94</v>
      </c>
      <c r="CV96" s="261" t="str">
        <f t="shared" si="81"/>
        <v/>
      </c>
    </row>
    <row r="97" spans="1:100" customFormat="1">
      <c r="A97" s="218">
        <f t="shared" si="66"/>
        <v>3</v>
      </c>
      <c r="B97" s="136">
        <v>96</v>
      </c>
      <c r="C97" s="211" t="str">
        <f>'Analysis_2-must not modify'!F927</f>
        <v>North_America</v>
      </c>
      <c r="D97" s="211" t="str">
        <f>'Analysis_2-must not modify'!D927</f>
        <v>USA</v>
      </c>
      <c r="E97" s="245" t="s">
        <v>321</v>
      </c>
      <c r="F97" s="219">
        <f t="shared" si="67"/>
        <v>156</v>
      </c>
      <c r="G97" s="204">
        <v>96</v>
      </c>
      <c r="H97" s="218">
        <f t="shared" si="68"/>
        <v>0</v>
      </c>
      <c r="I97">
        <f t="shared" si="69"/>
        <v>0</v>
      </c>
      <c r="J97" s="204">
        <v>96</v>
      </c>
      <c r="K97" s="221" t="str">
        <f t="shared" si="70"/>
        <v/>
      </c>
      <c r="P97" s="202" t="str">
        <f t="shared" si="82"/>
        <v/>
      </c>
      <c r="Q97" s="208" t="str">
        <f t="array" ref="Q97">IF(ISERROR(INDEX($C$1:$D$201,SMALL(IF($C$1:$C$201=$Q$1,ROW($C$1:$C$201)),ROW(95:95)),2)),"",INDEX($C$1:$D$201,SMALL(IF($C$1:$C$201=$Q$1,ROW($C$1:$C$201)),ROW(95:95)),2))</f>
        <v/>
      </c>
      <c r="R97" s="204" t="str">
        <f t="shared" si="83"/>
        <v/>
      </c>
      <c r="S97" s="204">
        <v>95</v>
      </c>
      <c r="T97" s="209">
        <f t="shared" si="84"/>
        <v>0</v>
      </c>
      <c r="U97" s="209">
        <f t="shared" si="85"/>
        <v>0</v>
      </c>
      <c r="V97" s="204">
        <v>95</v>
      </c>
      <c r="W97" s="207" t="str">
        <f t="shared" si="86"/>
        <v/>
      </c>
      <c r="X97" s="202" t="str">
        <f t="shared" si="87"/>
        <v/>
      </c>
      <c r="Y97" s="210" t="str">
        <f t="array" ref="Y97">IF(ISERROR(INDEX($C$1:$D$201,SMALL(IF($C$1:$C$201=$Y$1,ROW($C$1:$C$201)),ROW(95:95)),2)),"",INDEX($C$1:$D$201,SMALL(IF($C$1:$C$201=$Y$1,ROW($C$1:$C$201)),ROW(95:95)),2))</f>
        <v/>
      </c>
      <c r="Z97" s="204" t="str">
        <f t="shared" si="88"/>
        <v/>
      </c>
      <c r="AA97" s="204">
        <v>95</v>
      </c>
      <c r="AB97" s="209">
        <f t="shared" si="89"/>
        <v>0</v>
      </c>
      <c r="AC97" s="209">
        <f t="shared" si="90"/>
        <v>0</v>
      </c>
      <c r="AD97" s="204">
        <v>95</v>
      </c>
      <c r="AE97" s="207" t="str">
        <f t="shared" si="91"/>
        <v/>
      </c>
      <c r="AF97" s="202" t="str">
        <f t="shared" si="92"/>
        <v/>
      </c>
      <c r="AG97" s="210" t="str">
        <f t="array" ref="AG97">IF(ISERROR(INDEX($C$1:$D$201,SMALL(IF($C$1:$C$201=$AG$1,ROW($C$1:$C$201)),ROW(95:95)),2)),"",INDEX($C$1:$D$201,SMALL(IF($C$1:$C$201=$AG$1,ROW($C$1:$C$201)),ROW(95:95)),2))</f>
        <v/>
      </c>
      <c r="AH97" s="204" t="str">
        <f t="shared" si="93"/>
        <v/>
      </c>
      <c r="AI97" s="204">
        <v>95</v>
      </c>
      <c r="AJ97" s="209">
        <f t="shared" si="94"/>
        <v>0</v>
      </c>
      <c r="AK97" s="209">
        <f t="shared" si="95"/>
        <v>0</v>
      </c>
      <c r="AL97" s="204">
        <v>95</v>
      </c>
      <c r="AM97" s="207" t="str">
        <f t="shared" si="96"/>
        <v/>
      </c>
      <c r="AN97" s="202" t="str">
        <f t="shared" si="97"/>
        <v/>
      </c>
      <c r="AO97" s="208" t="str">
        <f t="array" ref="AO97">IF(ISERROR(INDEX($C$1:$D$201,SMALL(IF($C$1:$C$201=$AO$1,ROW($C$1:$C$201)),ROW(95:95)),2)),"",INDEX($C$1:$D$201,SMALL(IF($C$1:$C$201=$AO$1,ROW($C$1:$C$201)),ROW(95:95)),2))</f>
        <v/>
      </c>
      <c r="AP97" s="204" t="str">
        <f t="shared" si="98"/>
        <v/>
      </c>
      <c r="AQ97" s="204">
        <v>95</v>
      </c>
      <c r="AR97" s="209">
        <f t="shared" si="99"/>
        <v>0</v>
      </c>
      <c r="AS97" s="209">
        <f t="shared" si="100"/>
        <v>0</v>
      </c>
      <c r="AT97" s="204">
        <v>95</v>
      </c>
      <c r="AU97" s="207" t="str">
        <f t="shared" si="101"/>
        <v/>
      </c>
      <c r="AV97" s="202" t="str">
        <f t="shared" si="102"/>
        <v/>
      </c>
      <c r="AW97" s="159" t="str">
        <f t="array" ref="AW97">IF(ISERROR(INDEX($C$1:$D$201,SMALL(IF($C$1:$C$201=$AW$1,ROW($C$1:$C$201)),ROW(95:95)),2)),"",INDEX($C$1:$D$201,SMALL(IF($C$1:$C$201=$AW$1,ROW($C$1:$C$201)),ROW(95:95)),2))</f>
        <v/>
      </c>
      <c r="AX97" s="204" t="str">
        <f t="shared" si="103"/>
        <v/>
      </c>
      <c r="AY97" s="204">
        <v>95</v>
      </c>
      <c r="AZ97" s="209">
        <f t="shared" si="104"/>
        <v>0</v>
      </c>
      <c r="BA97" s="209">
        <f t="shared" si="105"/>
        <v>0</v>
      </c>
      <c r="BB97" s="204">
        <v>95</v>
      </c>
      <c r="BC97" s="207" t="str">
        <f t="shared" si="106"/>
        <v/>
      </c>
      <c r="BD97" s="202" t="str">
        <f t="shared" si="107"/>
        <v/>
      </c>
      <c r="BE97" s="159" t="str">
        <f t="array" ref="BE97">IF(ISERROR(INDEX($C$1:$D$201,SMALL(IF($C$1:$C$201=$BE$1,ROW($C$1:$C$201)),ROW(95:95)),2)),"",INDEX($C$1:$D$201,SMALL(IF($C$1:$C$201=$BE$1,ROW($C$1:$C$201)),ROW(95:95)),2))</f>
        <v/>
      </c>
      <c r="BF97" s="204" t="str">
        <f t="shared" si="108"/>
        <v/>
      </c>
      <c r="BG97" s="204">
        <v>95</v>
      </c>
      <c r="BH97" s="209">
        <f t="shared" si="109"/>
        <v>0</v>
      </c>
      <c r="BI97" s="209">
        <f t="shared" si="110"/>
        <v>0</v>
      </c>
      <c r="BJ97" s="204">
        <v>95</v>
      </c>
      <c r="BK97" s="207" t="str">
        <f t="shared" si="111"/>
        <v/>
      </c>
      <c r="BL97" s="209"/>
      <c r="BM97" s="209">
        <f>IF(AND('Analysis_2-must not modify'!O927=1,'Analysis_2-must not modify'!P927=1,NOT('Analysis_2-must not modify'!D927=0)),'Analysis_2-must not modify'!G927,"")</f>
        <v>2013</v>
      </c>
      <c r="BN97">
        <v>96</v>
      </c>
      <c r="BO97" t="e">
        <f>INDEX(BM$2:BM$202,MATCH(0,COUNTIF($BO$1:BO96,BM$2:BM$202),0))</f>
        <v>#N/A</v>
      </c>
      <c r="BQ97" s="218">
        <f t="shared" si="59"/>
        <v>80</v>
      </c>
      <c r="BR97" s="136">
        <v>96</v>
      </c>
      <c r="BS97" s="246">
        <f t="shared" si="71"/>
        <v>2013</v>
      </c>
      <c r="BT97" s="245"/>
      <c r="BU97" s="219">
        <f t="shared" si="72"/>
        <v>78</v>
      </c>
      <c r="BV97" s="204">
        <v>96</v>
      </c>
      <c r="BW97" s="218" t="str">
        <f t="shared" si="60"/>
        <v/>
      </c>
      <c r="BX97" t="str">
        <f t="shared" si="61"/>
        <v/>
      </c>
      <c r="BY97" s="204">
        <v>96</v>
      </c>
      <c r="BZ97" s="204" t="str">
        <f t="shared" si="62"/>
        <v/>
      </c>
      <c r="CA97" t="e">
        <f t="shared" si="73"/>
        <v>#VALUE!</v>
      </c>
      <c r="CB97" s="259" t="str">
        <f t="shared" si="63"/>
        <v/>
      </c>
      <c r="CC97" s="259" t="str">
        <f t="shared" si="112"/>
        <v/>
      </c>
      <c r="CD97">
        <v>95</v>
      </c>
      <c r="CE97" s="261" t="str">
        <f t="shared" si="74"/>
        <v/>
      </c>
      <c r="CG97" s="218">
        <f t="shared" si="75"/>
        <v>48</v>
      </c>
      <c r="CH97" s="136">
        <v>96</v>
      </c>
      <c r="CI97" s="136" t="str">
        <f>IF(AND('Analysis_2-must not modify'!P927=1,'Analysis_2-must not modify'!O927=1),'Analysis_2-must not modify'!I927,"")</f>
        <v>Mediterranean</v>
      </c>
      <c r="CK97" s="219">
        <f t="shared" si="76"/>
        <v>153</v>
      </c>
      <c r="CL97" s="204">
        <v>96</v>
      </c>
      <c r="CM97" s="218" t="str">
        <f t="shared" si="77"/>
        <v/>
      </c>
      <c r="CN97" t="str">
        <f t="shared" si="78"/>
        <v/>
      </c>
      <c r="CO97" s="204">
        <v>96</v>
      </c>
      <c r="CP97" s="204" t="str">
        <f t="shared" si="64"/>
        <v/>
      </c>
      <c r="CQ97">
        <f t="shared" si="79"/>
        <v>8</v>
      </c>
      <c r="CR97" s="259" t="str">
        <f t="shared" si="65"/>
        <v/>
      </c>
      <c r="CS97" s="259">
        <f t="shared" si="80"/>
        <v>0</v>
      </c>
      <c r="CT97" s="259"/>
      <c r="CU97">
        <v>95</v>
      </c>
      <c r="CV97" s="261" t="str">
        <f t="shared" si="81"/>
        <v/>
      </c>
    </row>
    <row r="98" spans="1:100" customFormat="1">
      <c r="A98" s="218">
        <f t="shared" si="66"/>
        <v>3</v>
      </c>
      <c r="B98" s="136">
        <v>97</v>
      </c>
      <c r="C98" s="211" t="str">
        <f>'Analysis_2-must not modify'!F928</f>
        <v>North_America</v>
      </c>
      <c r="D98" s="211" t="str">
        <f>'Analysis_2-must not modify'!D928</f>
        <v>USA</v>
      </c>
      <c r="E98" s="245" t="s">
        <v>150</v>
      </c>
      <c r="F98" s="219">
        <f t="shared" si="67"/>
        <v>156</v>
      </c>
      <c r="G98" s="204">
        <v>97</v>
      </c>
      <c r="H98" s="218">
        <f t="shared" si="68"/>
        <v>11</v>
      </c>
      <c r="I98" t="str">
        <f t="shared" si="69"/>
        <v>Ghana</v>
      </c>
      <c r="J98" s="204">
        <v>97</v>
      </c>
      <c r="K98" s="221" t="str">
        <f t="shared" si="70"/>
        <v/>
      </c>
      <c r="P98" s="202" t="str">
        <f t="shared" si="82"/>
        <v/>
      </c>
      <c r="Q98" s="208" t="str">
        <f t="array" ref="Q98">IF(ISERROR(INDEX($C$1:$D$201,SMALL(IF($C$1:$C$201=$Q$1,ROW($C$1:$C$201)),ROW(96:96)),2)),"",INDEX($C$1:$D$201,SMALL(IF($C$1:$C$201=$Q$1,ROW($C$1:$C$201)),ROW(96:96)),2))</f>
        <v/>
      </c>
      <c r="R98" s="204" t="str">
        <f t="shared" si="83"/>
        <v/>
      </c>
      <c r="S98" s="204">
        <v>96</v>
      </c>
      <c r="T98" s="209">
        <f t="shared" si="84"/>
        <v>0</v>
      </c>
      <c r="U98" s="209">
        <f t="shared" si="85"/>
        <v>0</v>
      </c>
      <c r="V98" s="204">
        <v>96</v>
      </c>
      <c r="W98" s="207" t="str">
        <f t="shared" si="86"/>
        <v/>
      </c>
      <c r="X98" s="202" t="str">
        <f t="shared" si="87"/>
        <v/>
      </c>
      <c r="Y98" s="210" t="str">
        <f t="array" ref="Y98">IF(ISERROR(INDEX($C$1:$D$201,SMALL(IF($C$1:$C$201=$Y$1,ROW($C$1:$C$201)),ROW(96:96)),2)),"",INDEX($C$1:$D$201,SMALL(IF($C$1:$C$201=$Y$1,ROW($C$1:$C$201)),ROW(96:96)),2))</f>
        <v/>
      </c>
      <c r="Z98" s="204" t="str">
        <f t="shared" si="88"/>
        <v/>
      </c>
      <c r="AA98" s="204">
        <v>96</v>
      </c>
      <c r="AB98" s="209">
        <f t="shared" si="89"/>
        <v>0</v>
      </c>
      <c r="AC98" s="209">
        <f t="shared" si="90"/>
        <v>0</v>
      </c>
      <c r="AD98" s="204">
        <v>96</v>
      </c>
      <c r="AE98" s="207" t="str">
        <f t="shared" si="91"/>
        <v/>
      </c>
      <c r="AF98" s="202" t="str">
        <f t="shared" si="92"/>
        <v/>
      </c>
      <c r="AG98" s="210" t="str">
        <f t="array" ref="AG98">IF(ISERROR(INDEX($C$1:$D$201,SMALL(IF($C$1:$C$201=$AG$1,ROW($C$1:$C$201)),ROW(96:96)),2)),"",INDEX($C$1:$D$201,SMALL(IF($C$1:$C$201=$AG$1,ROW($C$1:$C$201)),ROW(96:96)),2))</f>
        <v/>
      </c>
      <c r="AH98" s="204" t="str">
        <f t="shared" si="93"/>
        <v/>
      </c>
      <c r="AI98" s="204">
        <v>96</v>
      </c>
      <c r="AJ98" s="209">
        <f t="shared" si="94"/>
        <v>0</v>
      </c>
      <c r="AK98" s="209">
        <f t="shared" si="95"/>
        <v>0</v>
      </c>
      <c r="AL98" s="204">
        <v>96</v>
      </c>
      <c r="AM98" s="207" t="str">
        <f t="shared" si="96"/>
        <v/>
      </c>
      <c r="AN98" s="202" t="str">
        <f t="shared" si="97"/>
        <v/>
      </c>
      <c r="AO98" s="208" t="str">
        <f t="array" ref="AO98">IF(ISERROR(INDEX($C$1:$D$201,SMALL(IF($C$1:$C$201=$AO$1,ROW($C$1:$C$201)),ROW(96:96)),2)),"",INDEX($C$1:$D$201,SMALL(IF($C$1:$C$201=$AO$1,ROW($C$1:$C$201)),ROW(96:96)),2))</f>
        <v/>
      </c>
      <c r="AP98" s="204" t="str">
        <f t="shared" si="98"/>
        <v/>
      </c>
      <c r="AQ98" s="204">
        <v>96</v>
      </c>
      <c r="AR98" s="209">
        <f t="shared" si="99"/>
        <v>0</v>
      </c>
      <c r="AS98" s="209">
        <f t="shared" si="100"/>
        <v>0</v>
      </c>
      <c r="AT98" s="204">
        <v>96</v>
      </c>
      <c r="AU98" s="207" t="str">
        <f t="shared" si="101"/>
        <v/>
      </c>
      <c r="AV98" s="202" t="str">
        <f t="shared" si="102"/>
        <v/>
      </c>
      <c r="AW98" s="159" t="str">
        <f t="array" ref="AW98">IF(ISERROR(INDEX($C$1:$D$201,SMALL(IF($C$1:$C$201=$AW$1,ROW($C$1:$C$201)),ROW(96:96)),2)),"",INDEX($C$1:$D$201,SMALL(IF($C$1:$C$201=$AW$1,ROW($C$1:$C$201)),ROW(96:96)),2))</f>
        <v/>
      </c>
      <c r="AX98" s="204" t="str">
        <f t="shared" si="103"/>
        <v/>
      </c>
      <c r="AY98" s="204">
        <v>96</v>
      </c>
      <c r="AZ98" s="209">
        <f t="shared" si="104"/>
        <v>0</v>
      </c>
      <c r="BA98" s="209">
        <f t="shared" si="105"/>
        <v>0</v>
      </c>
      <c r="BB98" s="204">
        <v>96</v>
      </c>
      <c r="BC98" s="207" t="str">
        <f t="shared" si="106"/>
        <v/>
      </c>
      <c r="BD98" s="202" t="str">
        <f t="shared" si="107"/>
        <v/>
      </c>
      <c r="BE98" s="159" t="str">
        <f t="array" ref="BE98">IF(ISERROR(INDEX($C$1:$D$201,SMALL(IF($C$1:$C$201=$BE$1,ROW($C$1:$C$201)),ROW(96:96)),2)),"",INDEX($C$1:$D$201,SMALL(IF($C$1:$C$201=$BE$1,ROW($C$1:$C$201)),ROW(96:96)),2))</f>
        <v/>
      </c>
      <c r="BF98" s="204" t="str">
        <f t="shared" si="108"/>
        <v/>
      </c>
      <c r="BG98" s="204">
        <v>96</v>
      </c>
      <c r="BH98" s="209">
        <f t="shared" si="109"/>
        <v>0</v>
      </c>
      <c r="BI98" s="209">
        <f t="shared" si="110"/>
        <v>0</v>
      </c>
      <c r="BJ98" s="204">
        <v>96</v>
      </c>
      <c r="BK98" s="207" t="str">
        <f t="shared" si="111"/>
        <v/>
      </c>
      <c r="BL98" s="209"/>
      <c r="BM98" s="209">
        <f>IF(AND('Analysis_2-must not modify'!O928=1,'Analysis_2-must not modify'!P928=1,NOT('Analysis_2-must not modify'!D928=0)),'Analysis_2-must not modify'!G928,"")</f>
        <v>2016</v>
      </c>
      <c r="BN98">
        <v>97</v>
      </c>
      <c r="BO98" t="e">
        <f>INDEX(BM$2:BM$202,MATCH(0,COUNTIF($BO$1:BO97,BM$2:BM$202),0))</f>
        <v>#N/A</v>
      </c>
      <c r="BQ98" s="218">
        <f t="shared" ref="BQ98:BQ129" si="113">IFERROR(RANK(BU98,BU$2:BU$201),"")</f>
        <v>2</v>
      </c>
      <c r="BR98" s="136">
        <v>97</v>
      </c>
      <c r="BS98" s="246">
        <f t="shared" si="71"/>
        <v>2016</v>
      </c>
      <c r="BT98" s="245"/>
      <c r="BU98" s="219">
        <f t="shared" si="72"/>
        <v>156</v>
      </c>
      <c r="BV98" s="204">
        <v>97</v>
      </c>
      <c r="BW98" s="218" t="str">
        <f t="shared" ref="BW98:BW129" si="114">IF(BX98=0,0,IF(COUNTIF($BX$2:$BX$201,"&lt;="&amp;$BX98)=0,"",COUNTIF($BX$2:$BX$201,"&lt;="&amp;$BX98)))</f>
        <v/>
      </c>
      <c r="BX98" t="str">
        <f t="shared" ref="BX98:BX129" si="115">IFERROR(VLOOKUP(BV98,BQ$2:BS$201,3,FALSE),"")</f>
        <v/>
      </c>
      <c r="BY98" s="204">
        <v>97</v>
      </c>
      <c r="BZ98" s="204" t="str">
        <f t="shared" ref="BZ98:BZ129" si="116">IFERROR(VLOOKUP(BY98,BW$2:BX$201,2,FALSE),"")</f>
        <v/>
      </c>
      <c r="CA98" t="e">
        <f t="shared" si="73"/>
        <v>#VALUE!</v>
      </c>
      <c r="CB98" s="259" t="str">
        <f t="shared" si="63"/>
        <v/>
      </c>
      <c r="CC98" s="259" t="str">
        <f t="shared" si="112"/>
        <v/>
      </c>
      <c r="CD98">
        <v>96</v>
      </c>
      <c r="CE98" s="261" t="str">
        <f t="shared" si="74"/>
        <v/>
      </c>
      <c r="CG98" s="218">
        <f t="shared" si="75"/>
        <v>48</v>
      </c>
      <c r="CH98" s="136">
        <v>97</v>
      </c>
      <c r="CI98" s="136" t="str">
        <f>IF(AND('Analysis_2-must not modify'!P928=1,'Analysis_2-must not modify'!O928=1),'Analysis_2-must not modify'!I928,"")</f>
        <v>Mediterranean</v>
      </c>
      <c r="CK98" s="219">
        <f t="shared" si="76"/>
        <v>153</v>
      </c>
      <c r="CL98" s="204">
        <v>97</v>
      </c>
      <c r="CM98" s="218" t="str">
        <f t="shared" si="77"/>
        <v/>
      </c>
      <c r="CN98" t="str">
        <f t="shared" si="78"/>
        <v/>
      </c>
      <c r="CO98" s="204">
        <v>97</v>
      </c>
      <c r="CP98" s="204" t="str">
        <f t="shared" si="64"/>
        <v/>
      </c>
      <c r="CQ98">
        <f t="shared" si="79"/>
        <v>8</v>
      </c>
      <c r="CR98" s="259" t="str">
        <f t="shared" si="65"/>
        <v/>
      </c>
      <c r="CS98" s="259">
        <f t="shared" si="80"/>
        <v>0</v>
      </c>
      <c r="CT98" s="259"/>
      <c r="CU98">
        <v>96</v>
      </c>
      <c r="CV98" s="261" t="str">
        <f t="shared" si="81"/>
        <v/>
      </c>
    </row>
    <row r="99" spans="1:100" customFormat="1">
      <c r="A99" s="218">
        <f t="shared" si="66"/>
        <v>166</v>
      </c>
      <c r="B99" s="136">
        <v>98</v>
      </c>
      <c r="C99" s="211" t="str">
        <f>'Analysis_2-must not modify'!F929</f>
        <v>Latin_America</v>
      </c>
      <c r="D99" s="211" t="str">
        <f>'Analysis_2-must not modify'!D929</f>
        <v>Brazil</v>
      </c>
      <c r="E99" s="245" t="s">
        <v>321</v>
      </c>
      <c r="F99" s="219">
        <f t="shared" si="67"/>
        <v>35</v>
      </c>
      <c r="G99" s="204">
        <v>98</v>
      </c>
      <c r="H99" s="218">
        <f t="shared" si="68"/>
        <v>10</v>
      </c>
      <c r="I99" t="str">
        <f t="shared" si="69"/>
        <v>Germany</v>
      </c>
      <c r="J99" s="204">
        <v>98</v>
      </c>
      <c r="K99" s="221" t="str">
        <f t="shared" si="70"/>
        <v/>
      </c>
      <c r="P99" s="202" t="str">
        <f t="shared" si="82"/>
        <v/>
      </c>
      <c r="Q99" s="208" t="str">
        <f t="array" ref="Q99">IF(ISERROR(INDEX($C$1:$D$201,SMALL(IF($C$1:$C$201=$Q$1,ROW($C$1:$C$201)),ROW(97:97)),2)),"",INDEX($C$1:$D$201,SMALL(IF($C$1:$C$201=$Q$1,ROW($C$1:$C$201)),ROW(97:97)),2))</f>
        <v/>
      </c>
      <c r="R99" s="204" t="str">
        <f t="shared" si="83"/>
        <v/>
      </c>
      <c r="S99" s="204">
        <v>97</v>
      </c>
      <c r="T99" s="209">
        <f t="shared" si="84"/>
        <v>0</v>
      </c>
      <c r="U99" s="209">
        <f t="shared" si="85"/>
        <v>0</v>
      </c>
      <c r="V99" s="204">
        <v>97</v>
      </c>
      <c r="W99" s="207" t="str">
        <f t="shared" si="86"/>
        <v/>
      </c>
      <c r="X99" s="202" t="str">
        <f t="shared" si="87"/>
        <v/>
      </c>
      <c r="Y99" s="210" t="str">
        <f t="array" ref="Y99">IF(ISERROR(INDEX($C$1:$D$201,SMALL(IF($C$1:$C$201=$Y$1,ROW($C$1:$C$201)),ROW(97:97)),2)),"",INDEX($C$1:$D$201,SMALL(IF($C$1:$C$201=$Y$1,ROW($C$1:$C$201)),ROW(97:97)),2))</f>
        <v/>
      </c>
      <c r="Z99" s="204" t="str">
        <f t="shared" si="88"/>
        <v/>
      </c>
      <c r="AA99" s="204">
        <v>97</v>
      </c>
      <c r="AB99" s="209">
        <f t="shared" si="89"/>
        <v>0</v>
      </c>
      <c r="AC99" s="209">
        <f t="shared" si="90"/>
        <v>0</v>
      </c>
      <c r="AD99" s="204">
        <v>97</v>
      </c>
      <c r="AE99" s="207" t="str">
        <f t="shared" si="91"/>
        <v/>
      </c>
      <c r="AF99" s="202" t="str">
        <f t="shared" si="92"/>
        <v/>
      </c>
      <c r="AG99" s="210" t="str">
        <f t="array" ref="AG99">IF(ISERROR(INDEX($C$1:$D$201,SMALL(IF($C$1:$C$201=$AG$1,ROW($C$1:$C$201)),ROW(97:97)),2)),"",INDEX($C$1:$D$201,SMALL(IF($C$1:$C$201=$AG$1,ROW($C$1:$C$201)),ROW(97:97)),2))</f>
        <v/>
      </c>
      <c r="AH99" s="204" t="str">
        <f t="shared" si="93"/>
        <v/>
      </c>
      <c r="AI99" s="204">
        <v>97</v>
      </c>
      <c r="AJ99" s="209">
        <f t="shared" si="94"/>
        <v>0</v>
      </c>
      <c r="AK99" s="209">
        <f t="shared" si="95"/>
        <v>0</v>
      </c>
      <c r="AL99" s="204">
        <v>97</v>
      </c>
      <c r="AM99" s="207" t="str">
        <f t="shared" si="96"/>
        <v/>
      </c>
      <c r="AN99" s="202" t="str">
        <f t="shared" si="97"/>
        <v/>
      </c>
      <c r="AO99" s="208" t="str">
        <f t="array" ref="AO99">IF(ISERROR(INDEX($C$1:$D$201,SMALL(IF($C$1:$C$201=$AO$1,ROW($C$1:$C$201)),ROW(97:97)),2)),"",INDEX($C$1:$D$201,SMALL(IF($C$1:$C$201=$AO$1,ROW($C$1:$C$201)),ROW(97:97)),2))</f>
        <v/>
      </c>
      <c r="AP99" s="204" t="str">
        <f t="shared" si="98"/>
        <v/>
      </c>
      <c r="AQ99" s="204">
        <v>97</v>
      </c>
      <c r="AR99" s="209">
        <f t="shared" si="99"/>
        <v>0</v>
      </c>
      <c r="AS99" s="209">
        <f t="shared" si="100"/>
        <v>0</v>
      </c>
      <c r="AT99" s="204">
        <v>97</v>
      </c>
      <c r="AU99" s="207" t="str">
        <f t="shared" si="101"/>
        <v/>
      </c>
      <c r="AV99" s="202" t="str">
        <f t="shared" si="102"/>
        <v/>
      </c>
      <c r="AW99" s="159" t="str">
        <f t="array" ref="AW99">IF(ISERROR(INDEX($C$1:$D$201,SMALL(IF($C$1:$C$201=$AW$1,ROW($C$1:$C$201)),ROW(97:97)),2)),"",INDEX($C$1:$D$201,SMALL(IF($C$1:$C$201=$AW$1,ROW($C$1:$C$201)),ROW(97:97)),2))</f>
        <v/>
      </c>
      <c r="AX99" s="204" t="str">
        <f t="shared" si="103"/>
        <v/>
      </c>
      <c r="AY99" s="204">
        <v>97</v>
      </c>
      <c r="AZ99" s="209">
        <f t="shared" si="104"/>
        <v>0</v>
      </c>
      <c r="BA99" s="209">
        <f t="shared" si="105"/>
        <v>0</v>
      </c>
      <c r="BB99" s="204">
        <v>97</v>
      </c>
      <c r="BC99" s="207" t="str">
        <f t="shared" si="106"/>
        <v/>
      </c>
      <c r="BD99" s="202" t="str">
        <f t="shared" si="107"/>
        <v/>
      </c>
      <c r="BE99" s="159" t="str">
        <f t="array" ref="BE99">IF(ISERROR(INDEX($C$1:$D$201,SMALL(IF($C$1:$C$201=$BE$1,ROW($C$1:$C$201)),ROW(97:97)),2)),"",INDEX($C$1:$D$201,SMALL(IF($C$1:$C$201=$BE$1,ROW($C$1:$C$201)),ROW(97:97)),2))</f>
        <v/>
      </c>
      <c r="BF99" s="204" t="str">
        <f t="shared" si="108"/>
        <v/>
      </c>
      <c r="BG99" s="204">
        <v>97</v>
      </c>
      <c r="BH99" s="209">
        <f t="shared" si="109"/>
        <v>0</v>
      </c>
      <c r="BI99" s="209">
        <f t="shared" si="110"/>
        <v>0</v>
      </c>
      <c r="BJ99" s="204">
        <v>97</v>
      </c>
      <c r="BK99" s="207" t="str">
        <f t="shared" si="111"/>
        <v/>
      </c>
      <c r="BL99" s="209"/>
      <c r="BM99" s="209">
        <f>IF(AND('Analysis_2-must not modify'!O929=1,'Analysis_2-must not modify'!P929=1,NOT('Analysis_2-must not modify'!D929=0)),'Analysis_2-must not modify'!G929,"")</f>
        <v>2012</v>
      </c>
      <c r="BN99">
        <v>98</v>
      </c>
      <c r="BO99" t="e">
        <f>INDEX(BM$2:BM$202,MATCH(0,COUNTIF($BO$1:BO98,BM$2:BM$202),0))</f>
        <v>#N/A</v>
      </c>
      <c r="BQ99" s="218">
        <f t="shared" si="113"/>
        <v>105</v>
      </c>
      <c r="BR99" s="136">
        <v>98</v>
      </c>
      <c r="BS99" s="246">
        <f t="shared" si="71"/>
        <v>2012</v>
      </c>
      <c r="BT99" s="245"/>
      <c r="BU99" s="219">
        <f t="shared" si="72"/>
        <v>53</v>
      </c>
      <c r="BV99" s="204">
        <v>98</v>
      </c>
      <c r="BW99" s="218" t="str">
        <f t="shared" si="114"/>
        <v/>
      </c>
      <c r="BX99" t="str">
        <f t="shared" si="115"/>
        <v/>
      </c>
      <c r="BY99" s="204">
        <v>98</v>
      </c>
      <c r="BZ99" s="204" t="str">
        <f t="shared" si="116"/>
        <v/>
      </c>
      <c r="CA99" t="e">
        <f t="shared" ref="CA99:CA130" si="117">RANK(CC99,CC$3:CC$202)</f>
        <v>#VALUE!</v>
      </c>
      <c r="CB99" s="259" t="str">
        <f t="shared" si="63"/>
        <v/>
      </c>
      <c r="CC99" s="259" t="str">
        <f t="shared" si="112"/>
        <v/>
      </c>
      <c r="CD99">
        <v>97</v>
      </c>
      <c r="CE99" s="261" t="str">
        <f t="shared" si="74"/>
        <v/>
      </c>
      <c r="CG99" s="218">
        <f t="shared" si="75"/>
        <v>1</v>
      </c>
      <c r="CH99" s="136">
        <v>98</v>
      </c>
      <c r="CI99" s="136" t="str">
        <f>IF(AND('Analysis_2-must not modify'!P929=1,'Analysis_2-must not modify'!O929=1),'Analysis_2-must not modify'!I929,"")</f>
        <v>Tropical</v>
      </c>
      <c r="CK99" s="219">
        <f t="shared" si="76"/>
        <v>200</v>
      </c>
      <c r="CL99" s="204">
        <v>98</v>
      </c>
      <c r="CM99" s="218" t="str">
        <f t="shared" si="77"/>
        <v/>
      </c>
      <c r="CN99" t="str">
        <f t="shared" si="78"/>
        <v/>
      </c>
      <c r="CO99" s="204">
        <v>98</v>
      </c>
      <c r="CP99" s="204" t="str">
        <f t="shared" si="64"/>
        <v/>
      </c>
      <c r="CQ99">
        <f t="shared" si="79"/>
        <v>8</v>
      </c>
      <c r="CR99" s="259" t="str">
        <f t="shared" si="65"/>
        <v/>
      </c>
      <c r="CS99" s="259">
        <f t="shared" si="80"/>
        <v>0</v>
      </c>
      <c r="CT99" s="259"/>
      <c r="CU99">
        <v>97</v>
      </c>
      <c r="CV99" s="261" t="str">
        <f t="shared" si="81"/>
        <v/>
      </c>
    </row>
    <row r="100" spans="1:100" customFormat="1">
      <c r="A100" s="218">
        <f t="shared" si="66"/>
        <v>3</v>
      </c>
      <c r="B100" s="136">
        <v>99</v>
      </c>
      <c r="C100" s="211" t="str">
        <f>'Analysis_2-must not modify'!F930</f>
        <v>North_America</v>
      </c>
      <c r="D100" s="211" t="str">
        <f>'Analysis_2-must not modify'!D930</f>
        <v>USA</v>
      </c>
      <c r="E100" s="245" t="s">
        <v>318</v>
      </c>
      <c r="F100" s="219">
        <f t="shared" si="67"/>
        <v>156</v>
      </c>
      <c r="G100" s="204">
        <v>99</v>
      </c>
      <c r="H100" s="218">
        <f t="shared" si="68"/>
        <v>9</v>
      </c>
      <c r="I100" t="str">
        <f t="shared" si="69"/>
        <v>France</v>
      </c>
      <c r="J100" s="204">
        <v>99</v>
      </c>
      <c r="K100" s="221" t="str">
        <f t="shared" si="70"/>
        <v/>
      </c>
      <c r="P100" s="202" t="str">
        <f t="shared" si="82"/>
        <v/>
      </c>
      <c r="Q100" s="208" t="str">
        <f t="array" ref="Q100">IF(ISERROR(INDEX($C$1:$D$201,SMALL(IF($C$1:$C$201=$Q$1,ROW($C$1:$C$201)),ROW(98:98)),2)),"",INDEX($C$1:$D$201,SMALL(IF($C$1:$C$201=$Q$1,ROW($C$1:$C$201)),ROW(98:98)),2))</f>
        <v/>
      </c>
      <c r="R100" s="204" t="str">
        <f t="shared" si="83"/>
        <v/>
      </c>
      <c r="S100" s="204">
        <v>98</v>
      </c>
      <c r="T100" s="209">
        <f t="shared" si="84"/>
        <v>0</v>
      </c>
      <c r="U100" s="209">
        <f t="shared" si="85"/>
        <v>0</v>
      </c>
      <c r="V100" s="204">
        <v>98</v>
      </c>
      <c r="W100" s="207" t="str">
        <f t="shared" si="86"/>
        <v/>
      </c>
      <c r="X100" s="202" t="str">
        <f t="shared" si="87"/>
        <v/>
      </c>
      <c r="Y100" s="210" t="str">
        <f t="array" ref="Y100">IF(ISERROR(INDEX($C$1:$D$201,SMALL(IF($C$1:$C$201=$Y$1,ROW($C$1:$C$201)),ROW(98:98)),2)),"",INDEX($C$1:$D$201,SMALL(IF($C$1:$C$201=$Y$1,ROW($C$1:$C$201)),ROW(98:98)),2))</f>
        <v/>
      </c>
      <c r="Z100" s="204" t="str">
        <f t="shared" si="88"/>
        <v/>
      </c>
      <c r="AA100" s="204">
        <v>98</v>
      </c>
      <c r="AB100" s="209">
        <f t="shared" si="89"/>
        <v>0</v>
      </c>
      <c r="AC100" s="209">
        <f t="shared" si="90"/>
        <v>0</v>
      </c>
      <c r="AD100" s="204">
        <v>98</v>
      </c>
      <c r="AE100" s="207" t="str">
        <f t="shared" si="91"/>
        <v/>
      </c>
      <c r="AF100" s="202" t="str">
        <f t="shared" si="92"/>
        <v/>
      </c>
      <c r="AG100" s="210" t="str">
        <f t="array" ref="AG100">IF(ISERROR(INDEX($C$1:$D$201,SMALL(IF($C$1:$C$201=$AG$1,ROW($C$1:$C$201)),ROW(98:98)),2)),"",INDEX($C$1:$D$201,SMALL(IF($C$1:$C$201=$AG$1,ROW($C$1:$C$201)),ROW(98:98)),2))</f>
        <v/>
      </c>
      <c r="AH100" s="204" t="str">
        <f t="shared" si="93"/>
        <v/>
      </c>
      <c r="AI100" s="204">
        <v>98</v>
      </c>
      <c r="AJ100" s="209">
        <f t="shared" si="94"/>
        <v>0</v>
      </c>
      <c r="AK100" s="209">
        <f t="shared" si="95"/>
        <v>0</v>
      </c>
      <c r="AL100" s="204">
        <v>98</v>
      </c>
      <c r="AM100" s="207" t="str">
        <f t="shared" si="96"/>
        <v/>
      </c>
      <c r="AN100" s="202" t="str">
        <f t="shared" si="97"/>
        <v/>
      </c>
      <c r="AO100" s="208" t="str">
        <f t="array" ref="AO100">IF(ISERROR(INDEX($C$1:$D$201,SMALL(IF($C$1:$C$201=$AO$1,ROW($C$1:$C$201)),ROW(98:98)),2)),"",INDEX($C$1:$D$201,SMALL(IF($C$1:$C$201=$AO$1,ROW($C$1:$C$201)),ROW(98:98)),2))</f>
        <v/>
      </c>
      <c r="AP100" s="204" t="str">
        <f t="shared" si="98"/>
        <v/>
      </c>
      <c r="AQ100" s="204">
        <v>98</v>
      </c>
      <c r="AR100" s="209">
        <f t="shared" si="99"/>
        <v>0</v>
      </c>
      <c r="AS100" s="209">
        <f t="shared" si="100"/>
        <v>0</v>
      </c>
      <c r="AT100" s="204">
        <v>98</v>
      </c>
      <c r="AU100" s="207" t="str">
        <f t="shared" si="101"/>
        <v/>
      </c>
      <c r="AV100" s="202" t="str">
        <f t="shared" si="102"/>
        <v/>
      </c>
      <c r="AW100" s="159" t="str">
        <f t="array" ref="AW100">IF(ISERROR(INDEX($C$1:$D$201,SMALL(IF($C$1:$C$201=$AW$1,ROW($C$1:$C$201)),ROW(98:98)),2)),"",INDEX($C$1:$D$201,SMALL(IF($C$1:$C$201=$AW$1,ROW($C$1:$C$201)),ROW(98:98)),2))</f>
        <v/>
      </c>
      <c r="AX100" s="204" t="str">
        <f t="shared" si="103"/>
        <v/>
      </c>
      <c r="AY100" s="204">
        <v>98</v>
      </c>
      <c r="AZ100" s="209">
        <f t="shared" si="104"/>
        <v>0</v>
      </c>
      <c r="BA100" s="209">
        <f t="shared" si="105"/>
        <v>0</v>
      </c>
      <c r="BB100" s="204">
        <v>98</v>
      </c>
      <c r="BC100" s="207" t="str">
        <f t="shared" si="106"/>
        <v/>
      </c>
      <c r="BD100" s="202" t="str">
        <f t="shared" si="107"/>
        <v/>
      </c>
      <c r="BE100" s="159" t="str">
        <f t="array" ref="BE100">IF(ISERROR(INDEX($C$1:$D$201,SMALL(IF($C$1:$C$201=$BE$1,ROW($C$1:$C$201)),ROW(98:98)),2)),"",INDEX($C$1:$D$201,SMALL(IF($C$1:$C$201=$BE$1,ROW($C$1:$C$201)),ROW(98:98)),2))</f>
        <v/>
      </c>
      <c r="BF100" s="204" t="str">
        <f t="shared" si="108"/>
        <v/>
      </c>
      <c r="BG100" s="204">
        <v>98</v>
      </c>
      <c r="BH100" s="209">
        <f t="shared" si="109"/>
        <v>0</v>
      </c>
      <c r="BI100" s="209">
        <f t="shared" si="110"/>
        <v>0</v>
      </c>
      <c r="BJ100" s="204">
        <v>98</v>
      </c>
      <c r="BK100" s="207" t="str">
        <f t="shared" si="111"/>
        <v/>
      </c>
      <c r="BL100" s="209"/>
      <c r="BM100" s="209">
        <f>IF(AND('Analysis_2-must not modify'!O930=1,'Analysis_2-must not modify'!P930=1,NOT('Analysis_2-must not modify'!D930=0)),'Analysis_2-must not modify'!G930,"")</f>
        <v>2012</v>
      </c>
      <c r="BN100">
        <v>99</v>
      </c>
      <c r="BO100" t="e">
        <f>INDEX(BM$2:BM$202,MATCH(0,COUNTIF($BO$1:BO99,BM$2:BM$202),0))</f>
        <v>#N/A</v>
      </c>
      <c r="BQ100" s="218">
        <f t="shared" si="113"/>
        <v>105</v>
      </c>
      <c r="BR100" s="136">
        <v>99</v>
      </c>
      <c r="BS100" s="246">
        <f t="shared" si="71"/>
        <v>2012</v>
      </c>
      <c r="BT100" s="245"/>
      <c r="BU100" s="219">
        <f t="shared" si="72"/>
        <v>53</v>
      </c>
      <c r="BV100" s="204">
        <v>99</v>
      </c>
      <c r="BW100" s="218" t="str">
        <f t="shared" si="114"/>
        <v/>
      </c>
      <c r="BX100" t="str">
        <f t="shared" si="115"/>
        <v/>
      </c>
      <c r="BY100" s="204">
        <v>99</v>
      </c>
      <c r="BZ100" s="204" t="str">
        <f t="shared" si="116"/>
        <v/>
      </c>
      <c r="CA100" t="e">
        <f t="shared" si="117"/>
        <v>#VALUE!</v>
      </c>
      <c r="CB100" s="259" t="str">
        <f t="shared" si="63"/>
        <v/>
      </c>
      <c r="CC100" s="259" t="str">
        <f t="shared" si="112"/>
        <v/>
      </c>
      <c r="CD100">
        <v>98</v>
      </c>
      <c r="CE100" s="261" t="str">
        <f t="shared" si="74"/>
        <v/>
      </c>
      <c r="CG100" s="218">
        <f t="shared" si="75"/>
        <v>48</v>
      </c>
      <c r="CH100" s="136">
        <v>99</v>
      </c>
      <c r="CI100" s="136" t="str">
        <f>IF(AND('Analysis_2-must not modify'!P930=1,'Analysis_2-must not modify'!O930=1),'Analysis_2-must not modify'!I930,"")</f>
        <v>Mediterranean</v>
      </c>
      <c r="CK100" s="219">
        <f t="shared" si="76"/>
        <v>153</v>
      </c>
      <c r="CL100" s="204">
        <v>99</v>
      </c>
      <c r="CM100" s="218" t="str">
        <f t="shared" si="77"/>
        <v/>
      </c>
      <c r="CN100" t="str">
        <f t="shared" si="78"/>
        <v/>
      </c>
      <c r="CO100" s="204">
        <v>99</v>
      </c>
      <c r="CP100" s="204" t="str">
        <f t="shared" si="64"/>
        <v/>
      </c>
      <c r="CQ100">
        <f t="shared" si="79"/>
        <v>8</v>
      </c>
      <c r="CR100" s="259" t="str">
        <f t="shared" si="65"/>
        <v/>
      </c>
      <c r="CS100" s="259">
        <f t="shared" si="80"/>
        <v>0</v>
      </c>
      <c r="CT100" s="259"/>
      <c r="CU100">
        <v>98</v>
      </c>
      <c r="CV100" s="261" t="str">
        <f t="shared" si="81"/>
        <v/>
      </c>
    </row>
    <row r="101" spans="1:100" customFormat="1">
      <c r="A101" s="218">
        <f t="shared" si="66"/>
        <v>3</v>
      </c>
      <c r="B101" s="136">
        <v>100</v>
      </c>
      <c r="C101" s="211" t="str">
        <f>'Analysis_2-must not modify'!F931</f>
        <v>North_America</v>
      </c>
      <c r="D101" s="211" t="str">
        <f>'Analysis_2-must not modify'!D931</f>
        <v>USA</v>
      </c>
      <c r="E101" s="245" t="s">
        <v>320</v>
      </c>
      <c r="F101" s="219">
        <f t="shared" si="67"/>
        <v>156</v>
      </c>
      <c r="G101" s="204">
        <v>100</v>
      </c>
      <c r="H101" s="218">
        <f t="shared" si="68"/>
        <v>0</v>
      </c>
      <c r="I101">
        <f t="shared" si="69"/>
        <v>0</v>
      </c>
      <c r="J101" s="204">
        <v>100</v>
      </c>
      <c r="K101" s="221" t="str">
        <f t="shared" si="70"/>
        <v/>
      </c>
      <c r="P101" s="202" t="str">
        <f t="shared" si="82"/>
        <v/>
      </c>
      <c r="Q101" s="208" t="str">
        <f t="array" ref="Q101">IF(ISERROR(INDEX($C$1:$D$201,SMALL(IF($C$1:$C$201=$Q$1,ROW($C$1:$C$201)),ROW(99:99)),2)),"",INDEX($C$1:$D$201,SMALL(IF($C$1:$C$201=$Q$1,ROW($C$1:$C$201)),ROW(99:99)),2))</f>
        <v/>
      </c>
      <c r="R101" s="204" t="str">
        <f t="shared" si="83"/>
        <v/>
      </c>
      <c r="S101" s="204">
        <v>99</v>
      </c>
      <c r="T101" s="209">
        <f t="shared" si="84"/>
        <v>0</v>
      </c>
      <c r="U101" s="209">
        <f t="shared" si="85"/>
        <v>0</v>
      </c>
      <c r="V101" s="204">
        <v>99</v>
      </c>
      <c r="W101" s="207" t="str">
        <f t="shared" si="86"/>
        <v/>
      </c>
      <c r="X101" s="202" t="str">
        <f t="shared" si="87"/>
        <v/>
      </c>
      <c r="Y101" s="210" t="str">
        <f t="array" ref="Y101">IF(ISERROR(INDEX($C$1:$D$201,SMALL(IF($C$1:$C$201=$Y$1,ROW($C$1:$C$201)),ROW(99:99)),2)),"",INDEX($C$1:$D$201,SMALL(IF($C$1:$C$201=$Y$1,ROW($C$1:$C$201)),ROW(99:99)),2))</f>
        <v/>
      </c>
      <c r="Z101" s="204" t="str">
        <f t="shared" si="88"/>
        <v/>
      </c>
      <c r="AA101" s="204">
        <v>99</v>
      </c>
      <c r="AB101" s="209">
        <f t="shared" si="89"/>
        <v>0</v>
      </c>
      <c r="AC101" s="209">
        <f t="shared" si="90"/>
        <v>0</v>
      </c>
      <c r="AD101" s="204">
        <v>99</v>
      </c>
      <c r="AE101" s="207" t="str">
        <f t="shared" si="91"/>
        <v/>
      </c>
      <c r="AF101" s="202" t="str">
        <f t="shared" si="92"/>
        <v/>
      </c>
      <c r="AG101" s="210" t="str">
        <f t="array" ref="AG101">IF(ISERROR(INDEX($C$1:$D$201,SMALL(IF($C$1:$C$201=$AG$1,ROW($C$1:$C$201)),ROW(99:99)),2)),"",INDEX($C$1:$D$201,SMALL(IF($C$1:$C$201=$AG$1,ROW($C$1:$C$201)),ROW(99:99)),2))</f>
        <v/>
      </c>
      <c r="AH101" s="204" t="str">
        <f t="shared" si="93"/>
        <v/>
      </c>
      <c r="AI101" s="204">
        <v>99</v>
      </c>
      <c r="AJ101" s="209">
        <f t="shared" si="94"/>
        <v>0</v>
      </c>
      <c r="AK101" s="209">
        <f t="shared" si="95"/>
        <v>0</v>
      </c>
      <c r="AL101" s="204">
        <v>99</v>
      </c>
      <c r="AM101" s="207" t="str">
        <f t="shared" si="96"/>
        <v/>
      </c>
      <c r="AN101" s="202" t="str">
        <f t="shared" si="97"/>
        <v/>
      </c>
      <c r="AO101" s="208" t="str">
        <f t="array" ref="AO101">IF(ISERROR(INDEX($C$1:$D$201,SMALL(IF($C$1:$C$201=$AO$1,ROW($C$1:$C$201)),ROW(99:99)),2)),"",INDEX($C$1:$D$201,SMALL(IF($C$1:$C$201=$AO$1,ROW($C$1:$C$201)),ROW(99:99)),2))</f>
        <v/>
      </c>
      <c r="AP101" s="204" t="str">
        <f t="shared" si="98"/>
        <v/>
      </c>
      <c r="AQ101" s="204">
        <v>99</v>
      </c>
      <c r="AR101" s="209">
        <f t="shared" si="99"/>
        <v>0</v>
      </c>
      <c r="AS101" s="209">
        <f t="shared" si="100"/>
        <v>0</v>
      </c>
      <c r="AT101" s="204">
        <v>99</v>
      </c>
      <c r="AU101" s="207" t="str">
        <f t="shared" si="101"/>
        <v/>
      </c>
      <c r="AV101" s="202" t="str">
        <f t="shared" si="102"/>
        <v/>
      </c>
      <c r="AW101" s="159" t="str">
        <f t="array" ref="AW101">IF(ISERROR(INDEX($C$1:$D$201,SMALL(IF($C$1:$C$201=$AW$1,ROW($C$1:$C$201)),ROW(99:99)),2)),"",INDEX($C$1:$D$201,SMALL(IF($C$1:$C$201=$AW$1,ROW($C$1:$C$201)),ROW(99:99)),2))</f>
        <v/>
      </c>
      <c r="AX101" s="204" t="str">
        <f t="shared" si="103"/>
        <v/>
      </c>
      <c r="AY101" s="204">
        <v>99</v>
      </c>
      <c r="AZ101" s="209">
        <f t="shared" si="104"/>
        <v>0</v>
      </c>
      <c r="BA101" s="209">
        <f t="shared" si="105"/>
        <v>0</v>
      </c>
      <c r="BB101" s="204">
        <v>99</v>
      </c>
      <c r="BC101" s="207" t="str">
        <f t="shared" si="106"/>
        <v/>
      </c>
      <c r="BD101" s="202" t="str">
        <f t="shared" si="107"/>
        <v/>
      </c>
      <c r="BE101" s="159" t="str">
        <f t="array" ref="BE101">IF(ISERROR(INDEX($C$1:$D$201,SMALL(IF($C$1:$C$201=$BE$1,ROW($C$1:$C$201)),ROW(99:99)),2)),"",INDEX($C$1:$D$201,SMALL(IF($C$1:$C$201=$BE$1,ROW($C$1:$C$201)),ROW(99:99)),2))</f>
        <v/>
      </c>
      <c r="BF101" s="204" t="str">
        <f t="shared" si="108"/>
        <v/>
      </c>
      <c r="BG101" s="204">
        <v>99</v>
      </c>
      <c r="BH101" s="209">
        <f t="shared" si="109"/>
        <v>0</v>
      </c>
      <c r="BI101" s="209">
        <f t="shared" si="110"/>
        <v>0</v>
      </c>
      <c r="BJ101" s="204">
        <v>99</v>
      </c>
      <c r="BK101" s="207" t="str">
        <f t="shared" si="111"/>
        <v/>
      </c>
      <c r="BL101" s="209"/>
      <c r="BM101" s="209">
        <f>IF(AND('Analysis_2-must not modify'!O931=1,'Analysis_2-must not modify'!P931=1,NOT('Analysis_2-must not modify'!D931=0)),'Analysis_2-must not modify'!G931,"")</f>
        <v>2015</v>
      </c>
      <c r="BN101">
        <v>100</v>
      </c>
      <c r="BO101" t="e">
        <f>INDEX(BM$2:BM$202,MATCH(0,COUNTIF($BO$1:BO100,BM$2:BM$202),0))</f>
        <v>#N/A</v>
      </c>
      <c r="BQ101" s="218">
        <f t="shared" si="113"/>
        <v>20</v>
      </c>
      <c r="BR101" s="136">
        <v>100</v>
      </c>
      <c r="BS101" s="246">
        <f t="shared" si="71"/>
        <v>2015</v>
      </c>
      <c r="BT101" s="245"/>
      <c r="BU101" s="219">
        <f t="shared" si="72"/>
        <v>138</v>
      </c>
      <c r="BV101" s="204">
        <v>100</v>
      </c>
      <c r="BW101" s="218" t="str">
        <f t="shared" si="114"/>
        <v/>
      </c>
      <c r="BX101" t="str">
        <f t="shared" si="115"/>
        <v/>
      </c>
      <c r="BY101" s="204">
        <v>100</v>
      </c>
      <c r="BZ101" s="204" t="str">
        <f t="shared" si="116"/>
        <v/>
      </c>
      <c r="CA101" t="e">
        <f t="shared" si="117"/>
        <v>#VALUE!</v>
      </c>
      <c r="CB101" s="259" t="str">
        <f t="shared" si="63"/>
        <v/>
      </c>
      <c r="CC101" s="259" t="str">
        <f t="shared" si="112"/>
        <v/>
      </c>
      <c r="CD101">
        <v>99</v>
      </c>
      <c r="CE101" s="261" t="str">
        <f t="shared" si="74"/>
        <v/>
      </c>
      <c r="CG101" s="218">
        <f t="shared" si="75"/>
        <v>48</v>
      </c>
      <c r="CH101" s="136">
        <v>100</v>
      </c>
      <c r="CI101" s="136" t="str">
        <f>IF(AND('Analysis_2-must not modify'!P931=1,'Analysis_2-must not modify'!O931=1),'Analysis_2-must not modify'!I931,"")</f>
        <v>Mediterranean</v>
      </c>
      <c r="CK101" s="219">
        <f t="shared" si="76"/>
        <v>153</v>
      </c>
      <c r="CL101" s="204">
        <v>100</v>
      </c>
      <c r="CM101" s="218" t="str">
        <f t="shared" si="77"/>
        <v/>
      </c>
      <c r="CN101" t="str">
        <f t="shared" si="78"/>
        <v/>
      </c>
      <c r="CO101" s="204">
        <v>100</v>
      </c>
      <c r="CP101" s="204" t="str">
        <f t="shared" si="64"/>
        <v/>
      </c>
      <c r="CQ101">
        <f t="shared" si="79"/>
        <v>8</v>
      </c>
      <c r="CR101" s="259" t="str">
        <f t="shared" si="65"/>
        <v/>
      </c>
      <c r="CS101" s="259">
        <f t="shared" si="80"/>
        <v>0</v>
      </c>
      <c r="CT101" s="259"/>
      <c r="CU101">
        <v>99</v>
      </c>
      <c r="CV101" s="261" t="str">
        <f t="shared" si="81"/>
        <v/>
      </c>
    </row>
    <row r="102" spans="1:100" customFormat="1">
      <c r="A102" s="218">
        <f t="shared" si="66"/>
        <v>3</v>
      </c>
      <c r="B102" s="136">
        <v>101</v>
      </c>
      <c r="C102" s="211" t="str">
        <f>'Analysis_2-must not modify'!F932</f>
        <v>North_America</v>
      </c>
      <c r="D102" s="211" t="str">
        <f>'Analysis_2-must not modify'!D932</f>
        <v>USA</v>
      </c>
      <c r="E102" s="245" t="s">
        <v>320</v>
      </c>
      <c r="F102" s="219">
        <f t="shared" si="67"/>
        <v>156</v>
      </c>
      <c r="G102" s="204">
        <v>101</v>
      </c>
      <c r="H102" s="218">
        <f>IF(I102=0,0,IF(COUNTIF($I$2:$I$201,"&lt;="&amp;$I102)=0,"",COUNTIF($I$2:$I$201,"&lt;="&amp;$I102)))</f>
        <v>0</v>
      </c>
      <c r="I102">
        <f>IFERROR(VLOOKUP(G102,A$2:D$201,4,FALSE),0)</f>
        <v>0</v>
      </c>
      <c r="J102" s="204">
        <v>101</v>
      </c>
      <c r="K102" s="221" t="str">
        <f>IFERROR(VLOOKUP(J102,H$2:I$201,2,FALSE),"")</f>
        <v/>
      </c>
      <c r="P102" s="202" t="str">
        <f t="shared" si="82"/>
        <v/>
      </c>
      <c r="Q102" s="208" t="str">
        <f t="array" ref="Q102">IF(ISERROR(INDEX($C$1:$D$201,SMALL(IF($C$1:$C$201=$Q$1,ROW($C$1:$C$201)),ROW(100:100)),2)),"",INDEX($C$1:$D$201,SMALL(IF($C$1:$C$201=$Q$1,ROW($C$1:$C$201)),ROW(100:100)),2))</f>
        <v/>
      </c>
      <c r="R102" s="204" t="str">
        <f t="shared" si="83"/>
        <v/>
      </c>
      <c r="S102" s="204">
        <v>100</v>
      </c>
      <c r="T102" s="209">
        <f t="shared" si="84"/>
        <v>0</v>
      </c>
      <c r="U102" s="209">
        <f t="shared" si="85"/>
        <v>0</v>
      </c>
      <c r="V102" s="204">
        <v>100</v>
      </c>
      <c r="W102" s="207" t="str">
        <f t="shared" si="86"/>
        <v/>
      </c>
      <c r="X102" s="202" t="str">
        <f t="shared" si="87"/>
        <v/>
      </c>
      <c r="Y102" s="210" t="str">
        <f t="array" ref="Y102">IF(ISERROR(INDEX($C$1:$D$201,SMALL(IF($C$1:$C$201=$Y$1,ROW($C$1:$C$201)),ROW(100:100)),2)),"",INDEX($C$1:$D$201,SMALL(IF($C$1:$C$201=$Y$1,ROW($C$1:$C$201)),ROW(100:100)),2))</f>
        <v/>
      </c>
      <c r="Z102" s="204" t="str">
        <f t="shared" si="88"/>
        <v/>
      </c>
      <c r="AA102" s="204">
        <v>100</v>
      </c>
      <c r="AB102" s="209">
        <f t="shared" si="89"/>
        <v>0</v>
      </c>
      <c r="AC102" s="209">
        <f t="shared" si="90"/>
        <v>0</v>
      </c>
      <c r="AD102" s="204">
        <v>100</v>
      </c>
      <c r="AE102" s="207" t="str">
        <f t="shared" si="91"/>
        <v/>
      </c>
      <c r="AF102" s="202" t="str">
        <f t="shared" si="92"/>
        <v/>
      </c>
      <c r="AG102" s="210" t="str">
        <f t="array" ref="AG102">IF(ISERROR(INDEX($C$1:$D$201,SMALL(IF($C$1:$C$201=$AG$1,ROW($C$1:$C$201)),ROW(100:100)),2)),"",INDEX($C$1:$D$201,SMALL(IF($C$1:$C$201=$AG$1,ROW($C$1:$C$201)),ROW(100:100)),2))</f>
        <v/>
      </c>
      <c r="AH102" s="204" t="str">
        <f t="shared" si="93"/>
        <v/>
      </c>
      <c r="AI102" s="204">
        <v>100</v>
      </c>
      <c r="AJ102" s="209">
        <f t="shared" si="94"/>
        <v>0</v>
      </c>
      <c r="AK102" s="209">
        <f t="shared" si="95"/>
        <v>0</v>
      </c>
      <c r="AL102" s="204">
        <v>100</v>
      </c>
      <c r="AM102" s="207" t="str">
        <f t="shared" si="96"/>
        <v/>
      </c>
      <c r="AN102" s="202" t="str">
        <f t="shared" si="97"/>
        <v/>
      </c>
      <c r="AO102" s="208" t="str">
        <f t="array" ref="AO102">IF(ISERROR(INDEX($C$1:$D$201,SMALL(IF($C$1:$C$201=$AO$1,ROW($C$1:$C$201)),ROW(100:100)),2)),"",INDEX($C$1:$D$201,SMALL(IF($C$1:$C$201=$AO$1,ROW($C$1:$C$201)),ROW(100:100)),2))</f>
        <v/>
      </c>
      <c r="AP102" s="204" t="str">
        <f t="shared" si="98"/>
        <v/>
      </c>
      <c r="AQ102" s="204">
        <v>100</v>
      </c>
      <c r="AR102" s="209">
        <f t="shared" si="99"/>
        <v>0</v>
      </c>
      <c r="AS102" s="209">
        <f t="shared" si="100"/>
        <v>0</v>
      </c>
      <c r="AT102" s="204">
        <v>100</v>
      </c>
      <c r="AU102" s="207" t="str">
        <f t="shared" si="101"/>
        <v/>
      </c>
      <c r="AV102" s="202" t="str">
        <f t="shared" si="102"/>
        <v/>
      </c>
      <c r="AW102" s="159" t="str">
        <f t="array" ref="AW102">IF(ISERROR(INDEX($C$1:$D$201,SMALL(IF($C$1:$C$201=$AW$1,ROW($C$1:$C$201)),ROW(100:100)),2)),"",INDEX($C$1:$D$201,SMALL(IF($C$1:$C$201=$AW$1,ROW($C$1:$C$201)),ROW(100:100)),2))</f>
        <v/>
      </c>
      <c r="AX102" s="204" t="str">
        <f t="shared" si="103"/>
        <v/>
      </c>
      <c r="AY102" s="204">
        <v>100</v>
      </c>
      <c r="AZ102" s="209">
        <f t="shared" si="104"/>
        <v>0</v>
      </c>
      <c r="BA102" s="209">
        <f t="shared" si="105"/>
        <v>0</v>
      </c>
      <c r="BB102" s="204">
        <v>100</v>
      </c>
      <c r="BC102" s="207" t="str">
        <f t="shared" si="106"/>
        <v/>
      </c>
      <c r="BD102" s="202" t="str">
        <f t="shared" si="107"/>
        <v/>
      </c>
      <c r="BE102" s="159" t="str">
        <f t="array" ref="BE102">IF(ISERROR(INDEX($C$1:$D$201,SMALL(IF($C$1:$C$201=$BE$1,ROW($C$1:$C$201)),ROW(100:100)),2)),"",INDEX($C$1:$D$201,SMALL(IF($C$1:$C$201=$BE$1,ROW($C$1:$C$201)),ROW(100:100)),2))</f>
        <v/>
      </c>
      <c r="BF102" s="204" t="str">
        <f t="shared" si="108"/>
        <v/>
      </c>
      <c r="BG102" s="204">
        <v>100</v>
      </c>
      <c r="BH102" s="209">
        <f t="shared" si="109"/>
        <v>0</v>
      </c>
      <c r="BI102" s="209">
        <f t="shared" si="110"/>
        <v>0</v>
      </c>
      <c r="BJ102" s="204">
        <v>100</v>
      </c>
      <c r="BK102" s="207" t="str">
        <f t="shared" si="111"/>
        <v/>
      </c>
      <c r="BL102" s="209"/>
      <c r="BM102" s="209">
        <f>IF(AND('Analysis_2-must not modify'!O932=1,'Analysis_2-must not modify'!P932=1,NOT('Analysis_2-must not modify'!D932=0)),'Analysis_2-must not modify'!G932,"")</f>
        <v>2016</v>
      </c>
      <c r="BN102">
        <v>101</v>
      </c>
      <c r="BO102" t="e">
        <f>INDEX(BM$2:BM$202,MATCH(0,COUNTIF($BO$1:BO101,BM$2:BM$202),0))</f>
        <v>#N/A</v>
      </c>
      <c r="BQ102" s="218">
        <f t="shared" si="113"/>
        <v>2</v>
      </c>
      <c r="BR102" s="136">
        <v>101</v>
      </c>
      <c r="BS102" s="246">
        <f t="shared" si="71"/>
        <v>2016</v>
      </c>
      <c r="BT102" s="99"/>
      <c r="BU102" s="219">
        <f t="shared" si="72"/>
        <v>156</v>
      </c>
      <c r="BV102" s="204">
        <v>101</v>
      </c>
      <c r="BW102" s="218" t="str">
        <f t="shared" si="114"/>
        <v/>
      </c>
      <c r="BX102" t="str">
        <f t="shared" si="115"/>
        <v/>
      </c>
      <c r="BY102" s="204">
        <v>101</v>
      </c>
      <c r="BZ102" s="204" t="str">
        <f t="shared" si="116"/>
        <v/>
      </c>
      <c r="CA102" t="e">
        <f t="shared" si="117"/>
        <v>#VALUE!</v>
      </c>
      <c r="CB102" s="259" t="str">
        <f t="shared" si="63"/>
        <v/>
      </c>
      <c r="CC102" s="259" t="str">
        <f t="shared" si="112"/>
        <v/>
      </c>
      <c r="CD102">
        <v>100</v>
      </c>
      <c r="CE102" s="261" t="str">
        <f t="shared" si="74"/>
        <v/>
      </c>
      <c r="CG102" s="218">
        <f t="shared" si="75"/>
        <v>48</v>
      </c>
      <c r="CH102" s="136">
        <v>101</v>
      </c>
      <c r="CI102" s="136" t="str">
        <f>IF(AND('Analysis_2-must not modify'!P932=1,'Analysis_2-must not modify'!O932=1),'Analysis_2-must not modify'!I932,"")</f>
        <v>Mediterranean</v>
      </c>
      <c r="CK102" s="219">
        <f t="shared" si="76"/>
        <v>153</v>
      </c>
      <c r="CL102" s="204">
        <v>101</v>
      </c>
      <c r="CM102" s="218" t="str">
        <f t="shared" si="77"/>
        <v/>
      </c>
      <c r="CN102" t="str">
        <f t="shared" si="78"/>
        <v/>
      </c>
      <c r="CO102" s="204">
        <v>101</v>
      </c>
      <c r="CP102" s="204" t="str">
        <f t="shared" si="64"/>
        <v/>
      </c>
      <c r="CQ102">
        <f t="shared" si="79"/>
        <v>8</v>
      </c>
      <c r="CR102" s="259" t="str">
        <f t="shared" si="65"/>
        <v/>
      </c>
      <c r="CS102" s="259">
        <f t="shared" si="80"/>
        <v>0</v>
      </c>
      <c r="CT102" s="259"/>
      <c r="CU102">
        <v>100</v>
      </c>
      <c r="CV102" s="261" t="str">
        <f t="shared" si="81"/>
        <v/>
      </c>
    </row>
    <row r="103" spans="1:100" customFormat="1">
      <c r="A103" s="218">
        <f>IFERROR(RANK(F103,F$2:F$201),"")</f>
        <v>3</v>
      </c>
      <c r="B103" s="136">
        <v>102</v>
      </c>
      <c r="C103" s="211" t="str">
        <f>'Analysis_2-must not modify'!F933</f>
        <v>North_America</v>
      </c>
      <c r="D103" s="211" t="str">
        <f>'Analysis_2-must not modify'!D933</f>
        <v>USA</v>
      </c>
      <c r="E103" s="245" t="s">
        <v>321</v>
      </c>
      <c r="F103" s="219">
        <f>IF(COUNTIF($D$2:$D$201,"&gt;="&amp;$D103)=0,"",COUNTIF($D$2:$D$201,"&lt;="&amp;$D103))</f>
        <v>156</v>
      </c>
      <c r="G103" s="204">
        <v>102</v>
      </c>
      <c r="H103" s="218">
        <f t="shared" ref="H103:H166" si="118">IF(I103=0,0,IF(COUNTIF($I$2:$I$201,"&lt;="&amp;$I103)=0,"",COUNTIF($I$2:$I$201,"&lt;="&amp;$I103)))</f>
        <v>8</v>
      </c>
      <c r="I103" t="str">
        <f t="shared" ref="I103:I166" si="119">IFERROR(VLOOKUP(G103,A$2:D$201,4,FALSE),0)</f>
        <v>Ecuador</v>
      </c>
      <c r="J103" s="204">
        <v>102</v>
      </c>
      <c r="K103" s="221" t="str">
        <f t="shared" ref="K103:K166" si="120">IFERROR(VLOOKUP(J103,H$2:I$201,2,FALSE),"")</f>
        <v/>
      </c>
      <c r="P103" s="202" t="str">
        <f t="shared" si="82"/>
        <v/>
      </c>
      <c r="Q103" s="208" t="str">
        <f t="array" ref="Q103">IF(ISERROR(INDEX($C$1:$D$201,SMALL(IF($C$1:$C$201=$Q$1,ROW($C$1:$C$201)),ROW(101:101)),2)),"",INDEX($C$1:$D$201,SMALL(IF($C$1:$C$201=$Q$1,ROW($C$1:$C$201)),ROW(101:101)),2))</f>
        <v/>
      </c>
      <c r="R103" s="204" t="str">
        <f t="shared" si="83"/>
        <v/>
      </c>
      <c r="S103" s="204">
        <v>101</v>
      </c>
      <c r="T103" s="209">
        <f t="shared" si="84"/>
        <v>0</v>
      </c>
      <c r="U103" s="209">
        <f t="shared" si="85"/>
        <v>0</v>
      </c>
      <c r="V103" s="204">
        <v>101</v>
      </c>
      <c r="W103" s="207" t="str">
        <f t="shared" si="86"/>
        <v/>
      </c>
      <c r="X103" s="202" t="str">
        <f t="shared" si="87"/>
        <v/>
      </c>
      <c r="Y103" s="210" t="str">
        <f t="array" ref="Y103">IF(ISERROR(INDEX($C$1:$D$201,SMALL(IF($C$1:$C$201=$Y$1,ROW($C$1:$C$201)),ROW(101:101)),2)),"",INDEX($C$1:$D$201,SMALL(IF($C$1:$C$201=$Y$1,ROW($C$1:$C$201)),ROW(101:101)),2))</f>
        <v/>
      </c>
      <c r="Z103" s="204" t="str">
        <f t="shared" si="88"/>
        <v/>
      </c>
      <c r="AA103" s="204">
        <v>101</v>
      </c>
      <c r="AB103" s="209">
        <f t="shared" si="89"/>
        <v>0</v>
      </c>
      <c r="AC103" s="209">
        <f t="shared" si="90"/>
        <v>0</v>
      </c>
      <c r="AD103" s="204">
        <v>101</v>
      </c>
      <c r="AE103" s="207" t="str">
        <f t="shared" si="91"/>
        <v/>
      </c>
      <c r="AF103" s="202" t="str">
        <f t="shared" si="92"/>
        <v/>
      </c>
      <c r="AG103" s="210" t="str">
        <f t="array" ref="AG103">IF(ISERROR(INDEX($C$1:$D$201,SMALL(IF($C$1:$C$201=$AG$1,ROW($C$1:$C$201)),ROW(101:101)),2)),"",INDEX($C$1:$D$201,SMALL(IF($C$1:$C$201=$AG$1,ROW($C$1:$C$201)),ROW(101:101)),2))</f>
        <v/>
      </c>
      <c r="AH103" s="204" t="str">
        <f t="shared" si="93"/>
        <v/>
      </c>
      <c r="AI103" s="204">
        <v>101</v>
      </c>
      <c r="AJ103" s="209">
        <f t="shared" si="94"/>
        <v>0</v>
      </c>
      <c r="AK103" s="209">
        <f t="shared" si="95"/>
        <v>0</v>
      </c>
      <c r="AL103" s="204">
        <v>101</v>
      </c>
      <c r="AM103" s="207" t="str">
        <f t="shared" si="96"/>
        <v/>
      </c>
      <c r="AN103" s="202" t="str">
        <f t="shared" si="97"/>
        <v/>
      </c>
      <c r="AO103" s="208" t="str">
        <f t="array" ref="AO103">IF(ISERROR(INDEX($C$1:$D$201,SMALL(IF($C$1:$C$201=$AO$1,ROW($C$1:$C$201)),ROW(101:101)),2)),"",INDEX($C$1:$D$201,SMALL(IF($C$1:$C$201=$AO$1,ROW($C$1:$C$201)),ROW(101:101)),2))</f>
        <v/>
      </c>
      <c r="AP103" s="204" t="str">
        <f t="shared" si="98"/>
        <v/>
      </c>
      <c r="AQ103" s="204">
        <v>101</v>
      </c>
      <c r="AR103" s="209">
        <f t="shared" si="99"/>
        <v>0</v>
      </c>
      <c r="AS103" s="209">
        <f t="shared" si="100"/>
        <v>0</v>
      </c>
      <c r="AT103" s="204">
        <v>101</v>
      </c>
      <c r="AU103" s="207" t="str">
        <f t="shared" si="101"/>
        <v/>
      </c>
      <c r="AV103" s="202" t="str">
        <f t="shared" si="102"/>
        <v/>
      </c>
      <c r="AW103" s="159" t="str">
        <f t="array" ref="AW103">IF(ISERROR(INDEX($C$1:$D$201,SMALL(IF($C$1:$C$201=$AW$1,ROW($C$1:$C$201)),ROW(101:101)),2)),"",INDEX($C$1:$D$201,SMALL(IF($C$1:$C$201=$AW$1,ROW($C$1:$C$201)),ROW(101:101)),2))</f>
        <v/>
      </c>
      <c r="AX103" s="204" t="str">
        <f t="shared" si="103"/>
        <v/>
      </c>
      <c r="AY103" s="204">
        <v>101</v>
      </c>
      <c r="AZ103" s="209">
        <f t="shared" si="104"/>
        <v>0</v>
      </c>
      <c r="BA103" s="209">
        <f t="shared" si="105"/>
        <v>0</v>
      </c>
      <c r="BB103" s="204">
        <v>101</v>
      </c>
      <c r="BC103" s="207" t="str">
        <f t="shared" si="106"/>
        <v/>
      </c>
      <c r="BD103" s="202" t="str">
        <f t="shared" si="107"/>
        <v/>
      </c>
      <c r="BE103" s="159" t="str">
        <f t="array" ref="BE103">IF(ISERROR(INDEX($C$1:$D$201,SMALL(IF($C$1:$C$201=$BE$1,ROW($C$1:$C$201)),ROW(101:101)),2)),"",INDEX($C$1:$D$201,SMALL(IF($C$1:$C$201=$BE$1,ROW($C$1:$C$201)),ROW(101:101)),2))</f>
        <v/>
      </c>
      <c r="BF103" s="204" t="str">
        <f t="shared" si="108"/>
        <v/>
      </c>
      <c r="BG103" s="204">
        <v>101</v>
      </c>
      <c r="BH103" s="209">
        <f t="shared" si="109"/>
        <v>0</v>
      </c>
      <c r="BI103" s="209">
        <f t="shared" si="110"/>
        <v>0</v>
      </c>
      <c r="BJ103" s="204">
        <v>101</v>
      </c>
      <c r="BK103" s="207" t="str">
        <f t="shared" si="111"/>
        <v/>
      </c>
      <c r="BL103" s="209"/>
      <c r="BM103" s="209">
        <f>IF(AND('Analysis_2-must not modify'!O933=1,'Analysis_2-must not modify'!P933=1,NOT('Analysis_2-must not modify'!D933=0)),'Analysis_2-must not modify'!G933,"")</f>
        <v>2012</v>
      </c>
      <c r="BN103">
        <v>102</v>
      </c>
      <c r="BO103" t="e">
        <f>INDEX(BM$2:BM$202,MATCH(0,COUNTIF($BO$1:BO102,BM$2:BM$202),0))</f>
        <v>#N/A</v>
      </c>
      <c r="BQ103" s="218">
        <f t="shared" si="113"/>
        <v>105</v>
      </c>
      <c r="BR103" s="136">
        <v>102</v>
      </c>
      <c r="BS103" s="246">
        <f t="shared" si="71"/>
        <v>2012</v>
      </c>
      <c r="BT103" s="99"/>
      <c r="BU103" s="219">
        <f t="shared" si="72"/>
        <v>53</v>
      </c>
      <c r="BV103" s="204">
        <v>102</v>
      </c>
      <c r="BW103" s="218" t="str">
        <f t="shared" si="114"/>
        <v/>
      </c>
      <c r="BX103" t="str">
        <f t="shared" si="115"/>
        <v/>
      </c>
      <c r="BY103" s="204">
        <v>102</v>
      </c>
      <c r="BZ103" s="204" t="str">
        <f t="shared" si="116"/>
        <v/>
      </c>
      <c r="CA103" t="e">
        <f t="shared" si="117"/>
        <v>#VALUE!</v>
      </c>
      <c r="CB103" s="259" t="str">
        <f t="shared" si="63"/>
        <v/>
      </c>
      <c r="CC103" s="259" t="str">
        <f t="shared" si="112"/>
        <v/>
      </c>
      <c r="CD103">
        <v>101</v>
      </c>
      <c r="CE103" s="261" t="str">
        <f t="shared" si="74"/>
        <v/>
      </c>
      <c r="CG103" s="218">
        <f t="shared" si="75"/>
        <v>48</v>
      </c>
      <c r="CH103" s="136">
        <v>102</v>
      </c>
      <c r="CI103" s="136" t="str">
        <f>IF(AND('Analysis_2-must not modify'!P933=1,'Analysis_2-must not modify'!O933=1),'Analysis_2-must not modify'!I933,"")</f>
        <v>Mediterranean</v>
      </c>
      <c r="CK103" s="219">
        <f t="shared" si="76"/>
        <v>153</v>
      </c>
      <c r="CL103" s="204">
        <v>102</v>
      </c>
      <c r="CM103" s="218" t="str">
        <f t="shared" si="77"/>
        <v/>
      </c>
      <c r="CN103" t="str">
        <f t="shared" si="78"/>
        <v/>
      </c>
      <c r="CO103" s="204">
        <v>102</v>
      </c>
      <c r="CP103" s="204" t="str">
        <f t="shared" si="64"/>
        <v/>
      </c>
      <c r="CQ103">
        <f t="shared" si="79"/>
        <v>8</v>
      </c>
      <c r="CR103" s="259" t="str">
        <f t="shared" si="65"/>
        <v/>
      </c>
      <c r="CS103" s="259">
        <f t="shared" si="80"/>
        <v>0</v>
      </c>
      <c r="CT103" s="259"/>
      <c r="CU103">
        <v>101</v>
      </c>
      <c r="CV103" s="261" t="str">
        <f t="shared" si="81"/>
        <v/>
      </c>
    </row>
    <row r="104" spans="1:100" customFormat="1">
      <c r="A104" s="218">
        <f t="shared" ref="A104:A167" si="121">IFERROR(RANK(F104,F$2:F$201),"")</f>
        <v>3</v>
      </c>
      <c r="B104" s="136">
        <v>103</v>
      </c>
      <c r="C104" s="211" t="str">
        <f>'Analysis_2-must not modify'!F934</f>
        <v>North_America</v>
      </c>
      <c r="D104" s="211" t="str">
        <f>'Analysis_2-must not modify'!D934</f>
        <v>USA</v>
      </c>
      <c r="E104" s="245" t="s">
        <v>318</v>
      </c>
      <c r="F104" s="219">
        <f t="shared" ref="F104:F167" si="122">IF(COUNTIF($D$2:$D$201,"&gt;="&amp;$D104)=0,"",COUNTIF($D$2:$D$201,"&lt;="&amp;$D104))</f>
        <v>156</v>
      </c>
      <c r="G104" s="204">
        <v>103</v>
      </c>
      <c r="H104" s="218">
        <f t="shared" si="118"/>
        <v>7</v>
      </c>
      <c r="I104" t="str">
        <f t="shared" si="119"/>
        <v>Denmark</v>
      </c>
      <c r="J104" s="204">
        <v>103</v>
      </c>
      <c r="K104" s="221" t="str">
        <f t="shared" si="120"/>
        <v/>
      </c>
      <c r="P104" s="202" t="str">
        <f t="shared" si="82"/>
        <v/>
      </c>
      <c r="Q104" s="208" t="str">
        <f t="array" ref="Q104">IF(ISERROR(INDEX($C$1:$D$201,SMALL(IF($C$1:$C$201=$Q$1,ROW($C$1:$C$201)),ROW(102:102)),2)),"",INDEX($C$1:$D$201,SMALL(IF($C$1:$C$201=$Q$1,ROW($C$1:$C$201)),ROW(102:102)),2))</f>
        <v/>
      </c>
      <c r="R104" s="204" t="str">
        <f t="shared" si="83"/>
        <v/>
      </c>
      <c r="S104" s="204">
        <v>102</v>
      </c>
      <c r="T104" s="209">
        <f t="shared" si="84"/>
        <v>0</v>
      </c>
      <c r="U104" s="209">
        <f t="shared" si="85"/>
        <v>0</v>
      </c>
      <c r="V104" s="204">
        <v>102</v>
      </c>
      <c r="W104" s="207" t="str">
        <f t="shared" si="86"/>
        <v/>
      </c>
      <c r="X104" s="202" t="str">
        <f t="shared" si="87"/>
        <v/>
      </c>
      <c r="Y104" s="210" t="str">
        <f t="array" ref="Y104">IF(ISERROR(INDEX($C$1:$D$201,SMALL(IF($C$1:$C$201=$Y$1,ROW($C$1:$C$201)),ROW(102:102)),2)),"",INDEX($C$1:$D$201,SMALL(IF($C$1:$C$201=$Y$1,ROW($C$1:$C$201)),ROW(102:102)),2))</f>
        <v/>
      </c>
      <c r="Z104" s="204" t="str">
        <f t="shared" si="88"/>
        <v/>
      </c>
      <c r="AA104" s="204">
        <v>102</v>
      </c>
      <c r="AB104" s="209">
        <f t="shared" si="89"/>
        <v>0</v>
      </c>
      <c r="AC104" s="209">
        <f t="shared" si="90"/>
        <v>0</v>
      </c>
      <c r="AD104" s="204">
        <v>102</v>
      </c>
      <c r="AE104" s="207" t="str">
        <f t="shared" si="91"/>
        <v/>
      </c>
      <c r="AF104" s="202" t="str">
        <f t="shared" si="92"/>
        <v/>
      </c>
      <c r="AG104" s="210" t="str">
        <f t="array" ref="AG104">IF(ISERROR(INDEX($C$1:$D$201,SMALL(IF($C$1:$C$201=$AG$1,ROW($C$1:$C$201)),ROW(102:102)),2)),"",INDEX($C$1:$D$201,SMALL(IF($C$1:$C$201=$AG$1,ROW($C$1:$C$201)),ROW(102:102)),2))</f>
        <v/>
      </c>
      <c r="AH104" s="204" t="str">
        <f t="shared" si="93"/>
        <v/>
      </c>
      <c r="AI104" s="204">
        <v>102</v>
      </c>
      <c r="AJ104" s="209">
        <f t="shared" si="94"/>
        <v>0</v>
      </c>
      <c r="AK104" s="209">
        <f t="shared" si="95"/>
        <v>0</v>
      </c>
      <c r="AL104" s="204">
        <v>102</v>
      </c>
      <c r="AM104" s="207" t="str">
        <f t="shared" si="96"/>
        <v/>
      </c>
      <c r="AN104" s="202" t="str">
        <f t="shared" si="97"/>
        <v/>
      </c>
      <c r="AO104" s="208" t="str">
        <f t="array" ref="AO104">IF(ISERROR(INDEX($C$1:$D$201,SMALL(IF($C$1:$C$201=$AO$1,ROW($C$1:$C$201)),ROW(102:102)),2)),"",INDEX($C$1:$D$201,SMALL(IF($C$1:$C$201=$AO$1,ROW($C$1:$C$201)),ROW(102:102)),2))</f>
        <v/>
      </c>
      <c r="AP104" s="204" t="str">
        <f t="shared" si="98"/>
        <v/>
      </c>
      <c r="AQ104" s="204">
        <v>102</v>
      </c>
      <c r="AR104" s="209">
        <f t="shared" si="99"/>
        <v>0</v>
      </c>
      <c r="AS104" s="209">
        <f t="shared" si="100"/>
        <v>0</v>
      </c>
      <c r="AT104" s="204">
        <v>102</v>
      </c>
      <c r="AU104" s="207" t="str">
        <f t="shared" si="101"/>
        <v/>
      </c>
      <c r="AV104" s="202" t="str">
        <f t="shared" si="102"/>
        <v/>
      </c>
      <c r="AW104" s="159" t="str">
        <f t="array" ref="AW104">IF(ISERROR(INDEX($C$1:$D$201,SMALL(IF($C$1:$C$201=$AW$1,ROW($C$1:$C$201)),ROW(102:102)),2)),"",INDEX($C$1:$D$201,SMALL(IF($C$1:$C$201=$AW$1,ROW($C$1:$C$201)),ROW(102:102)),2))</f>
        <v/>
      </c>
      <c r="AX104" s="204" t="str">
        <f t="shared" si="103"/>
        <v/>
      </c>
      <c r="AY104" s="204">
        <v>102</v>
      </c>
      <c r="AZ104" s="209">
        <f t="shared" si="104"/>
        <v>0</v>
      </c>
      <c r="BA104" s="209">
        <f t="shared" si="105"/>
        <v>0</v>
      </c>
      <c r="BB104" s="204">
        <v>102</v>
      </c>
      <c r="BC104" s="207" t="str">
        <f t="shared" si="106"/>
        <v/>
      </c>
      <c r="BD104" s="202" t="str">
        <f t="shared" si="107"/>
        <v/>
      </c>
      <c r="BE104" s="159" t="str">
        <f t="array" ref="BE104">IF(ISERROR(INDEX($C$1:$D$201,SMALL(IF($C$1:$C$201=$BE$1,ROW($C$1:$C$201)),ROW(102:102)),2)),"",INDEX($C$1:$D$201,SMALL(IF($C$1:$C$201=$BE$1,ROW($C$1:$C$201)),ROW(102:102)),2))</f>
        <v/>
      </c>
      <c r="BF104" s="204" t="str">
        <f t="shared" si="108"/>
        <v/>
      </c>
      <c r="BG104" s="204">
        <v>102</v>
      </c>
      <c r="BH104" s="209">
        <f t="shared" si="109"/>
        <v>0</v>
      </c>
      <c r="BI104" s="209">
        <f t="shared" si="110"/>
        <v>0</v>
      </c>
      <c r="BJ104" s="204">
        <v>102</v>
      </c>
      <c r="BK104" s="207" t="str">
        <f t="shared" si="111"/>
        <v/>
      </c>
      <c r="BL104" s="209"/>
      <c r="BM104" s="209">
        <f>IF(AND('Analysis_2-must not modify'!O934=1,'Analysis_2-must not modify'!P934=1,NOT('Analysis_2-must not modify'!D934=0)),'Analysis_2-must not modify'!G934,"")</f>
        <v>2014</v>
      </c>
      <c r="BN104">
        <v>103</v>
      </c>
      <c r="BO104" t="e">
        <f>INDEX(BM$2:BM$202,MATCH(0,COUNTIF($BO$1:BO103,BM$2:BM$202),0))</f>
        <v>#N/A</v>
      </c>
      <c r="BQ104" s="218">
        <f t="shared" si="113"/>
        <v>52</v>
      </c>
      <c r="BR104" s="136">
        <v>103</v>
      </c>
      <c r="BS104" s="246">
        <f t="shared" si="71"/>
        <v>2014</v>
      </c>
      <c r="BT104" s="99"/>
      <c r="BU104" s="219">
        <f t="shared" si="72"/>
        <v>106</v>
      </c>
      <c r="BV104" s="204">
        <v>103</v>
      </c>
      <c r="BW104" s="218" t="str">
        <f t="shared" si="114"/>
        <v/>
      </c>
      <c r="BX104" t="str">
        <f t="shared" si="115"/>
        <v/>
      </c>
      <c r="BY104" s="204">
        <v>103</v>
      </c>
      <c r="BZ104" s="204" t="str">
        <f t="shared" si="116"/>
        <v/>
      </c>
      <c r="CA104" t="e">
        <f t="shared" si="117"/>
        <v>#VALUE!</v>
      </c>
      <c r="CB104" s="259" t="str">
        <f t="shared" si="63"/>
        <v/>
      </c>
      <c r="CC104" s="259" t="str">
        <f t="shared" si="112"/>
        <v/>
      </c>
      <c r="CD104">
        <v>102</v>
      </c>
      <c r="CE104" s="261" t="str">
        <f t="shared" si="74"/>
        <v/>
      </c>
      <c r="CG104" s="218">
        <f t="shared" si="75"/>
        <v>48</v>
      </c>
      <c r="CH104" s="136">
        <v>103</v>
      </c>
      <c r="CI104" s="136" t="str">
        <f>IF(AND('Analysis_2-must not modify'!P934=1,'Analysis_2-must not modify'!O934=1),'Analysis_2-must not modify'!I934,"")</f>
        <v>Mediterranean</v>
      </c>
      <c r="CK104" s="219">
        <f t="shared" si="76"/>
        <v>153</v>
      </c>
      <c r="CL104" s="204">
        <v>103</v>
      </c>
      <c r="CM104" s="218" t="str">
        <f t="shared" si="77"/>
        <v/>
      </c>
      <c r="CN104" t="str">
        <f t="shared" si="78"/>
        <v/>
      </c>
      <c r="CO104" s="204">
        <v>103</v>
      </c>
      <c r="CP104" s="204" t="str">
        <f t="shared" si="64"/>
        <v/>
      </c>
      <c r="CQ104">
        <f t="shared" si="79"/>
        <v>8</v>
      </c>
      <c r="CR104" s="259" t="str">
        <f t="shared" si="65"/>
        <v/>
      </c>
      <c r="CS104" s="259">
        <f t="shared" si="80"/>
        <v>0</v>
      </c>
      <c r="CT104" s="259"/>
      <c r="CU104">
        <v>102</v>
      </c>
      <c r="CV104" s="261" t="str">
        <f t="shared" si="81"/>
        <v/>
      </c>
    </row>
    <row r="105" spans="1:100" customFormat="1">
      <c r="A105" s="218">
        <f t="shared" si="121"/>
        <v>51</v>
      </c>
      <c r="B105" s="136">
        <v>104</v>
      </c>
      <c r="C105" s="211" t="str">
        <f>'Analysis_2-must not modify'!F935</f>
        <v>Europe</v>
      </c>
      <c r="D105" s="211" t="str">
        <f>'Analysis_2-must not modify'!D935</f>
        <v>Sweden</v>
      </c>
      <c r="E105" s="245">
        <v>0</v>
      </c>
      <c r="F105" s="219">
        <f t="shared" si="122"/>
        <v>108</v>
      </c>
      <c r="G105" s="204">
        <v>104</v>
      </c>
      <c r="H105" s="218">
        <f t="shared" si="118"/>
        <v>0</v>
      </c>
      <c r="I105">
        <f t="shared" si="119"/>
        <v>0</v>
      </c>
      <c r="J105" s="204">
        <v>104</v>
      </c>
      <c r="K105" s="221" t="str">
        <f t="shared" si="120"/>
        <v/>
      </c>
      <c r="P105" s="202" t="str">
        <f t="shared" si="82"/>
        <v/>
      </c>
      <c r="Q105" s="208" t="str">
        <f t="array" ref="Q105">IF(ISERROR(INDEX($C$1:$D$201,SMALL(IF($C$1:$C$201=$Q$1,ROW($C$1:$C$201)),ROW(103:103)),2)),"",INDEX($C$1:$D$201,SMALL(IF($C$1:$C$201=$Q$1,ROW($C$1:$C$201)),ROW(103:103)),2))</f>
        <v/>
      </c>
      <c r="R105" s="204" t="str">
        <f t="shared" si="83"/>
        <v/>
      </c>
      <c r="S105" s="204">
        <v>103</v>
      </c>
      <c r="T105" s="209">
        <f t="shared" si="84"/>
        <v>0</v>
      </c>
      <c r="U105" s="209">
        <f t="shared" si="85"/>
        <v>0</v>
      </c>
      <c r="V105" s="204">
        <v>103</v>
      </c>
      <c r="W105" s="207" t="str">
        <f t="shared" si="86"/>
        <v/>
      </c>
      <c r="X105" s="202" t="str">
        <f t="shared" si="87"/>
        <v/>
      </c>
      <c r="Y105" s="210" t="str">
        <f t="array" ref="Y105">IF(ISERROR(INDEX($C$1:$D$201,SMALL(IF($C$1:$C$201=$Y$1,ROW($C$1:$C$201)),ROW(103:103)),2)),"",INDEX($C$1:$D$201,SMALL(IF($C$1:$C$201=$Y$1,ROW($C$1:$C$201)),ROW(103:103)),2))</f>
        <v/>
      </c>
      <c r="Z105" s="204" t="str">
        <f t="shared" si="88"/>
        <v/>
      </c>
      <c r="AA105" s="204">
        <v>103</v>
      </c>
      <c r="AB105" s="209">
        <f t="shared" si="89"/>
        <v>0</v>
      </c>
      <c r="AC105" s="209">
        <f t="shared" si="90"/>
        <v>0</v>
      </c>
      <c r="AD105" s="204">
        <v>103</v>
      </c>
      <c r="AE105" s="207" t="str">
        <f t="shared" si="91"/>
        <v/>
      </c>
      <c r="AF105" s="202" t="str">
        <f t="shared" si="92"/>
        <v/>
      </c>
      <c r="AG105" s="210" t="str">
        <f t="array" ref="AG105">IF(ISERROR(INDEX($C$1:$D$201,SMALL(IF($C$1:$C$201=$AG$1,ROW($C$1:$C$201)),ROW(103:103)),2)),"",INDEX($C$1:$D$201,SMALL(IF($C$1:$C$201=$AG$1,ROW($C$1:$C$201)),ROW(103:103)),2))</f>
        <v/>
      </c>
      <c r="AH105" s="204" t="str">
        <f t="shared" si="93"/>
        <v/>
      </c>
      <c r="AI105" s="204">
        <v>103</v>
      </c>
      <c r="AJ105" s="209">
        <f t="shared" si="94"/>
        <v>0</v>
      </c>
      <c r="AK105" s="209">
        <f t="shared" si="95"/>
        <v>0</v>
      </c>
      <c r="AL105" s="204">
        <v>103</v>
      </c>
      <c r="AM105" s="207" t="str">
        <f t="shared" si="96"/>
        <v/>
      </c>
      <c r="AN105" s="202" t="str">
        <f t="shared" si="97"/>
        <v/>
      </c>
      <c r="AO105" s="208" t="str">
        <f t="array" ref="AO105">IF(ISERROR(INDEX($C$1:$D$201,SMALL(IF($C$1:$C$201=$AO$1,ROW($C$1:$C$201)),ROW(103:103)),2)),"",INDEX($C$1:$D$201,SMALL(IF($C$1:$C$201=$AO$1,ROW($C$1:$C$201)),ROW(103:103)),2))</f>
        <v/>
      </c>
      <c r="AP105" s="204" t="str">
        <f t="shared" si="98"/>
        <v/>
      </c>
      <c r="AQ105" s="204">
        <v>103</v>
      </c>
      <c r="AR105" s="209">
        <f t="shared" si="99"/>
        <v>0</v>
      </c>
      <c r="AS105" s="209">
        <f t="shared" si="100"/>
        <v>0</v>
      </c>
      <c r="AT105" s="204">
        <v>103</v>
      </c>
      <c r="AU105" s="207" t="str">
        <f t="shared" si="101"/>
        <v/>
      </c>
      <c r="AV105" s="202" t="str">
        <f t="shared" si="102"/>
        <v/>
      </c>
      <c r="AW105" s="159" t="str">
        <f t="array" ref="AW105">IF(ISERROR(INDEX($C$1:$D$201,SMALL(IF($C$1:$C$201=$AW$1,ROW($C$1:$C$201)),ROW(103:103)),2)),"",INDEX($C$1:$D$201,SMALL(IF($C$1:$C$201=$AW$1,ROW($C$1:$C$201)),ROW(103:103)),2))</f>
        <v/>
      </c>
      <c r="AX105" s="204" t="str">
        <f t="shared" si="103"/>
        <v/>
      </c>
      <c r="AY105" s="204">
        <v>103</v>
      </c>
      <c r="AZ105" s="209">
        <f t="shared" si="104"/>
        <v>0</v>
      </c>
      <c r="BA105" s="209">
        <f t="shared" si="105"/>
        <v>0</v>
      </c>
      <c r="BB105" s="204">
        <v>103</v>
      </c>
      <c r="BC105" s="207" t="str">
        <f t="shared" si="106"/>
        <v/>
      </c>
      <c r="BD105" s="202" t="str">
        <f t="shared" si="107"/>
        <v/>
      </c>
      <c r="BE105" s="159" t="str">
        <f t="array" ref="BE105">IF(ISERROR(INDEX($C$1:$D$201,SMALL(IF($C$1:$C$201=$BE$1,ROW($C$1:$C$201)),ROW(103:103)),2)),"",INDEX($C$1:$D$201,SMALL(IF($C$1:$C$201=$BE$1,ROW($C$1:$C$201)),ROW(103:103)),2))</f>
        <v/>
      </c>
      <c r="BF105" s="204" t="str">
        <f t="shared" si="108"/>
        <v/>
      </c>
      <c r="BG105" s="204">
        <v>103</v>
      </c>
      <c r="BH105" s="209">
        <f t="shared" si="109"/>
        <v>0</v>
      </c>
      <c r="BI105" s="209">
        <f t="shared" si="110"/>
        <v>0</v>
      </c>
      <c r="BJ105" s="204">
        <v>103</v>
      </c>
      <c r="BK105" s="207" t="str">
        <f t="shared" si="111"/>
        <v/>
      </c>
      <c r="BL105" s="209"/>
      <c r="BM105" s="209">
        <f>IF(AND('Analysis_2-must not modify'!O935=1,'Analysis_2-must not modify'!P935=1,NOT('Analysis_2-must not modify'!D935=0)),'Analysis_2-must not modify'!G935,"")</f>
        <v>2012</v>
      </c>
      <c r="BN105">
        <v>104</v>
      </c>
      <c r="BO105" t="e">
        <f>INDEX(BM$2:BM$202,MATCH(0,COUNTIF($BO$1:BO104,BM$2:BM$202),0))</f>
        <v>#N/A</v>
      </c>
      <c r="BQ105" s="218">
        <f t="shared" si="113"/>
        <v>105</v>
      </c>
      <c r="BR105" s="136">
        <v>104</v>
      </c>
      <c r="BS105" s="246">
        <f t="shared" si="71"/>
        <v>2012</v>
      </c>
      <c r="BT105" s="99"/>
      <c r="BU105" s="219">
        <f t="shared" si="72"/>
        <v>53</v>
      </c>
      <c r="BV105" s="204">
        <v>104</v>
      </c>
      <c r="BW105" s="218" t="str">
        <f t="shared" si="114"/>
        <v/>
      </c>
      <c r="BX105" t="str">
        <f t="shared" si="115"/>
        <v/>
      </c>
      <c r="BY105" s="204">
        <v>104</v>
      </c>
      <c r="BZ105" s="204" t="str">
        <f t="shared" si="116"/>
        <v/>
      </c>
      <c r="CA105" t="e">
        <f t="shared" si="117"/>
        <v>#VALUE!</v>
      </c>
      <c r="CB105" s="259" t="str">
        <f t="shared" si="63"/>
        <v/>
      </c>
      <c r="CC105" s="259" t="str">
        <f t="shared" si="112"/>
        <v/>
      </c>
      <c r="CD105">
        <v>103</v>
      </c>
      <c r="CE105" s="261" t="str">
        <f t="shared" si="74"/>
        <v/>
      </c>
      <c r="CG105" s="218">
        <f t="shared" si="75"/>
        <v>117</v>
      </c>
      <c r="CH105" s="136">
        <v>104</v>
      </c>
      <c r="CI105" s="136" t="str">
        <f>IF(AND('Analysis_2-must not modify'!P935=1,'Analysis_2-must not modify'!O935=1),'Analysis_2-must not modify'!I935,"")</f>
        <v>Continental</v>
      </c>
      <c r="CK105" s="219">
        <f t="shared" si="76"/>
        <v>84</v>
      </c>
      <c r="CL105" s="204">
        <v>104</v>
      </c>
      <c r="CM105" s="218" t="str">
        <f t="shared" si="77"/>
        <v/>
      </c>
      <c r="CN105" t="str">
        <f t="shared" si="78"/>
        <v/>
      </c>
      <c r="CO105" s="204">
        <v>104</v>
      </c>
      <c r="CP105" s="204" t="str">
        <f t="shared" si="64"/>
        <v/>
      </c>
      <c r="CQ105">
        <f t="shared" si="79"/>
        <v>8</v>
      </c>
      <c r="CR105" s="259" t="str">
        <f t="shared" si="65"/>
        <v/>
      </c>
      <c r="CS105" s="259">
        <f t="shared" si="80"/>
        <v>0</v>
      </c>
      <c r="CT105" s="259"/>
      <c r="CU105">
        <v>103</v>
      </c>
      <c r="CV105" s="261" t="str">
        <f t="shared" si="81"/>
        <v/>
      </c>
    </row>
    <row r="106" spans="1:100" customFormat="1">
      <c r="A106" s="218">
        <f t="shared" si="121"/>
        <v>51</v>
      </c>
      <c r="B106" s="136">
        <v>105</v>
      </c>
      <c r="C106" s="211" t="str">
        <f>'Analysis_2-must not modify'!F936</f>
        <v>Europe</v>
      </c>
      <c r="D106" s="211" t="str">
        <f>'Analysis_2-must not modify'!D936</f>
        <v>Sweden</v>
      </c>
      <c r="E106" s="245">
        <v>0</v>
      </c>
      <c r="F106" s="219">
        <f t="shared" si="122"/>
        <v>108</v>
      </c>
      <c r="G106" s="204">
        <v>105</v>
      </c>
      <c r="H106" s="218">
        <f t="shared" si="118"/>
        <v>6</v>
      </c>
      <c r="I106" t="str">
        <f t="shared" si="119"/>
        <v xml:space="preserve">Colombia </v>
      </c>
      <c r="J106" s="204">
        <v>105</v>
      </c>
      <c r="K106" s="221" t="str">
        <f t="shared" si="120"/>
        <v/>
      </c>
      <c r="P106" s="202" t="str">
        <f t="shared" si="82"/>
        <v/>
      </c>
      <c r="Q106" s="208" t="str">
        <f t="array" ref="Q106">IF(ISERROR(INDEX($C$1:$D$201,SMALL(IF($C$1:$C$201=$Q$1,ROW($C$1:$C$201)),ROW(104:104)),2)),"",INDEX($C$1:$D$201,SMALL(IF($C$1:$C$201=$Q$1,ROW($C$1:$C$201)),ROW(104:104)),2))</f>
        <v/>
      </c>
      <c r="R106" s="204" t="str">
        <f t="shared" si="83"/>
        <v/>
      </c>
      <c r="S106" s="204">
        <v>104</v>
      </c>
      <c r="T106" s="209">
        <f t="shared" si="84"/>
        <v>0</v>
      </c>
      <c r="U106" s="209">
        <f t="shared" si="85"/>
        <v>0</v>
      </c>
      <c r="V106" s="204">
        <v>104</v>
      </c>
      <c r="W106" s="207" t="str">
        <f t="shared" si="86"/>
        <v/>
      </c>
      <c r="X106" s="202" t="str">
        <f t="shared" si="87"/>
        <v/>
      </c>
      <c r="Y106" s="210" t="str">
        <f t="array" ref="Y106">IF(ISERROR(INDEX($C$1:$D$201,SMALL(IF($C$1:$C$201=$Y$1,ROW($C$1:$C$201)),ROW(104:104)),2)),"",INDEX($C$1:$D$201,SMALL(IF($C$1:$C$201=$Y$1,ROW($C$1:$C$201)),ROW(104:104)),2))</f>
        <v/>
      </c>
      <c r="Z106" s="204" t="str">
        <f t="shared" si="88"/>
        <v/>
      </c>
      <c r="AA106" s="204">
        <v>104</v>
      </c>
      <c r="AB106" s="209">
        <f t="shared" si="89"/>
        <v>0</v>
      </c>
      <c r="AC106" s="209">
        <f t="shared" si="90"/>
        <v>0</v>
      </c>
      <c r="AD106" s="204">
        <v>104</v>
      </c>
      <c r="AE106" s="207" t="str">
        <f t="shared" si="91"/>
        <v/>
      </c>
      <c r="AF106" s="202" t="str">
        <f t="shared" si="92"/>
        <v/>
      </c>
      <c r="AG106" s="210" t="str">
        <f t="array" ref="AG106">IF(ISERROR(INDEX($C$1:$D$201,SMALL(IF($C$1:$C$201=$AG$1,ROW($C$1:$C$201)),ROW(104:104)),2)),"",INDEX($C$1:$D$201,SMALL(IF($C$1:$C$201=$AG$1,ROW($C$1:$C$201)),ROW(104:104)),2))</f>
        <v/>
      </c>
      <c r="AH106" s="204" t="str">
        <f t="shared" si="93"/>
        <v/>
      </c>
      <c r="AI106" s="204">
        <v>104</v>
      </c>
      <c r="AJ106" s="209">
        <f t="shared" si="94"/>
        <v>0</v>
      </c>
      <c r="AK106" s="209">
        <f t="shared" si="95"/>
        <v>0</v>
      </c>
      <c r="AL106" s="204">
        <v>104</v>
      </c>
      <c r="AM106" s="207" t="str">
        <f t="shared" si="96"/>
        <v/>
      </c>
      <c r="AN106" s="202" t="str">
        <f t="shared" si="97"/>
        <v/>
      </c>
      <c r="AO106" s="208" t="str">
        <f t="array" ref="AO106">IF(ISERROR(INDEX($C$1:$D$201,SMALL(IF($C$1:$C$201=$AO$1,ROW($C$1:$C$201)),ROW(104:104)),2)),"",INDEX($C$1:$D$201,SMALL(IF($C$1:$C$201=$AO$1,ROW($C$1:$C$201)),ROW(104:104)),2))</f>
        <v/>
      </c>
      <c r="AP106" s="204" t="str">
        <f t="shared" si="98"/>
        <v/>
      </c>
      <c r="AQ106" s="204">
        <v>104</v>
      </c>
      <c r="AR106" s="209">
        <f t="shared" si="99"/>
        <v>0</v>
      </c>
      <c r="AS106" s="209">
        <f t="shared" si="100"/>
        <v>0</v>
      </c>
      <c r="AT106" s="204">
        <v>104</v>
      </c>
      <c r="AU106" s="207" t="str">
        <f t="shared" si="101"/>
        <v/>
      </c>
      <c r="AV106" s="202" t="str">
        <f t="shared" si="102"/>
        <v/>
      </c>
      <c r="AW106" s="159" t="str">
        <f t="array" ref="AW106">IF(ISERROR(INDEX($C$1:$D$201,SMALL(IF($C$1:$C$201=$AW$1,ROW($C$1:$C$201)),ROW(104:104)),2)),"",INDEX($C$1:$D$201,SMALL(IF($C$1:$C$201=$AW$1,ROW($C$1:$C$201)),ROW(104:104)),2))</f>
        <v/>
      </c>
      <c r="AX106" s="204" t="str">
        <f t="shared" si="103"/>
        <v/>
      </c>
      <c r="AY106" s="204">
        <v>104</v>
      </c>
      <c r="AZ106" s="209">
        <f t="shared" si="104"/>
        <v>0</v>
      </c>
      <c r="BA106" s="209">
        <f t="shared" si="105"/>
        <v>0</v>
      </c>
      <c r="BB106" s="204">
        <v>104</v>
      </c>
      <c r="BC106" s="207" t="str">
        <f t="shared" si="106"/>
        <v/>
      </c>
      <c r="BD106" s="202" t="str">
        <f t="shared" si="107"/>
        <v/>
      </c>
      <c r="BE106" s="159" t="str">
        <f t="array" ref="BE106">IF(ISERROR(INDEX($C$1:$D$201,SMALL(IF($C$1:$C$201=$BE$1,ROW($C$1:$C$201)),ROW(104:104)),2)),"",INDEX($C$1:$D$201,SMALL(IF($C$1:$C$201=$BE$1,ROW($C$1:$C$201)),ROW(104:104)),2))</f>
        <v/>
      </c>
      <c r="BF106" s="204" t="str">
        <f t="shared" si="108"/>
        <v/>
      </c>
      <c r="BG106" s="204">
        <v>104</v>
      </c>
      <c r="BH106" s="209">
        <f t="shared" si="109"/>
        <v>0</v>
      </c>
      <c r="BI106" s="209">
        <f t="shared" si="110"/>
        <v>0</v>
      </c>
      <c r="BJ106" s="204">
        <v>104</v>
      </c>
      <c r="BK106" s="207" t="str">
        <f t="shared" si="111"/>
        <v/>
      </c>
      <c r="BL106" s="209"/>
      <c r="BM106" s="209">
        <f>IF(AND('Analysis_2-must not modify'!O936=1,'Analysis_2-must not modify'!P936=1,NOT('Analysis_2-must not modify'!D936=0)),'Analysis_2-must not modify'!G936,"")</f>
        <v>2015</v>
      </c>
      <c r="BN106">
        <v>105</v>
      </c>
      <c r="BO106" t="e">
        <f>INDEX(BM$2:BM$202,MATCH(0,COUNTIF($BO$1:BO105,BM$2:BM$202),0))</f>
        <v>#N/A</v>
      </c>
      <c r="BQ106" s="218">
        <f t="shared" si="113"/>
        <v>20</v>
      </c>
      <c r="BR106" s="136">
        <v>105</v>
      </c>
      <c r="BS106" s="246">
        <f t="shared" si="71"/>
        <v>2015</v>
      </c>
      <c r="BT106" s="99"/>
      <c r="BU106" s="219">
        <f t="shared" si="72"/>
        <v>138</v>
      </c>
      <c r="BV106" s="204">
        <v>105</v>
      </c>
      <c r="BW106" s="218">
        <f t="shared" si="114"/>
        <v>14</v>
      </c>
      <c r="BX106">
        <f t="shared" si="115"/>
        <v>2012</v>
      </c>
      <c r="BY106" s="204">
        <v>105</v>
      </c>
      <c r="BZ106" s="204" t="str">
        <f t="shared" si="116"/>
        <v/>
      </c>
      <c r="CA106" t="e">
        <f t="shared" si="117"/>
        <v>#VALUE!</v>
      </c>
      <c r="CB106" s="259" t="str">
        <f t="shared" si="63"/>
        <v/>
      </c>
      <c r="CC106" s="259" t="str">
        <f t="shared" si="112"/>
        <v/>
      </c>
      <c r="CD106">
        <v>104</v>
      </c>
      <c r="CE106" s="261" t="str">
        <f t="shared" si="74"/>
        <v/>
      </c>
      <c r="CG106" s="218">
        <f t="shared" si="75"/>
        <v>117</v>
      </c>
      <c r="CH106" s="136">
        <v>105</v>
      </c>
      <c r="CI106" s="136" t="str">
        <f>IF(AND('Analysis_2-must not modify'!P936=1,'Analysis_2-must not modify'!O936=1),'Analysis_2-must not modify'!I936,"")</f>
        <v>Continental</v>
      </c>
      <c r="CK106" s="219">
        <f t="shared" si="76"/>
        <v>84</v>
      </c>
      <c r="CL106" s="204">
        <v>105</v>
      </c>
      <c r="CM106" s="218" t="str">
        <f t="shared" si="77"/>
        <v/>
      </c>
      <c r="CN106" t="str">
        <f t="shared" si="78"/>
        <v/>
      </c>
      <c r="CO106" s="204">
        <v>105</v>
      </c>
      <c r="CP106" s="204" t="str">
        <f t="shared" si="64"/>
        <v/>
      </c>
      <c r="CQ106">
        <f t="shared" si="79"/>
        <v>8</v>
      </c>
      <c r="CR106" s="259" t="str">
        <f t="shared" si="65"/>
        <v/>
      </c>
      <c r="CS106" s="259">
        <f t="shared" si="80"/>
        <v>0</v>
      </c>
      <c r="CT106" s="259"/>
      <c r="CU106">
        <v>104</v>
      </c>
      <c r="CV106" s="261" t="str">
        <f t="shared" si="81"/>
        <v/>
      </c>
    </row>
    <row r="107" spans="1:100" customFormat="1">
      <c r="A107" s="218">
        <f t="shared" si="121"/>
        <v>51</v>
      </c>
      <c r="B107" s="136">
        <v>106</v>
      </c>
      <c r="C107" s="211" t="str">
        <f>'Analysis_2-must not modify'!F937</f>
        <v>Europe</v>
      </c>
      <c r="D107" s="211" t="str">
        <f>'Analysis_2-must not modify'!D937</f>
        <v>Sweden</v>
      </c>
      <c r="E107" s="245">
        <v>0</v>
      </c>
      <c r="F107" s="219">
        <f t="shared" si="122"/>
        <v>108</v>
      </c>
      <c r="G107" s="204">
        <v>106</v>
      </c>
      <c r="H107" s="218">
        <f t="shared" si="118"/>
        <v>5</v>
      </c>
      <c r="I107" t="str">
        <f t="shared" si="119"/>
        <v>China</v>
      </c>
      <c r="J107" s="204">
        <v>106</v>
      </c>
      <c r="K107" s="221" t="str">
        <f t="shared" si="120"/>
        <v/>
      </c>
      <c r="P107" s="202" t="str">
        <f t="shared" si="82"/>
        <v/>
      </c>
      <c r="Q107" s="208" t="str">
        <f t="array" ref="Q107">IF(ISERROR(INDEX($C$1:$D$201,SMALL(IF($C$1:$C$201=$Q$1,ROW($C$1:$C$201)),ROW(105:105)),2)),"",INDEX($C$1:$D$201,SMALL(IF($C$1:$C$201=$Q$1,ROW($C$1:$C$201)),ROW(105:105)),2))</f>
        <v/>
      </c>
      <c r="R107" s="204" t="str">
        <f t="shared" si="83"/>
        <v/>
      </c>
      <c r="S107" s="204">
        <v>105</v>
      </c>
      <c r="T107" s="209">
        <f t="shared" si="84"/>
        <v>0</v>
      </c>
      <c r="U107" s="209">
        <f t="shared" si="85"/>
        <v>0</v>
      </c>
      <c r="V107" s="204">
        <v>105</v>
      </c>
      <c r="W107" s="207" t="str">
        <f t="shared" si="86"/>
        <v/>
      </c>
      <c r="X107" s="202" t="str">
        <f t="shared" si="87"/>
        <v/>
      </c>
      <c r="Y107" s="210" t="str">
        <f t="array" ref="Y107">IF(ISERROR(INDEX($C$1:$D$201,SMALL(IF($C$1:$C$201=$Y$1,ROW($C$1:$C$201)),ROW(105:105)),2)),"",INDEX($C$1:$D$201,SMALL(IF($C$1:$C$201=$Y$1,ROW($C$1:$C$201)),ROW(105:105)),2))</f>
        <v/>
      </c>
      <c r="Z107" s="204" t="str">
        <f t="shared" si="88"/>
        <v/>
      </c>
      <c r="AA107" s="204">
        <v>105</v>
      </c>
      <c r="AB107" s="209">
        <f t="shared" si="89"/>
        <v>0</v>
      </c>
      <c r="AC107" s="209">
        <f t="shared" si="90"/>
        <v>0</v>
      </c>
      <c r="AD107" s="204">
        <v>105</v>
      </c>
      <c r="AE107" s="207" t="str">
        <f t="shared" si="91"/>
        <v/>
      </c>
      <c r="AF107" s="202" t="str">
        <f t="shared" si="92"/>
        <v/>
      </c>
      <c r="AG107" s="210" t="str">
        <f t="array" ref="AG107">IF(ISERROR(INDEX($C$1:$D$201,SMALL(IF($C$1:$C$201=$AG$1,ROW($C$1:$C$201)),ROW(105:105)),2)),"",INDEX($C$1:$D$201,SMALL(IF($C$1:$C$201=$AG$1,ROW($C$1:$C$201)),ROW(105:105)),2))</f>
        <v/>
      </c>
      <c r="AH107" s="204" t="str">
        <f t="shared" si="93"/>
        <v/>
      </c>
      <c r="AI107" s="204">
        <v>105</v>
      </c>
      <c r="AJ107" s="209">
        <f t="shared" si="94"/>
        <v>0</v>
      </c>
      <c r="AK107" s="209">
        <f t="shared" si="95"/>
        <v>0</v>
      </c>
      <c r="AL107" s="204">
        <v>105</v>
      </c>
      <c r="AM107" s="207" t="str">
        <f t="shared" si="96"/>
        <v/>
      </c>
      <c r="AN107" s="202" t="str">
        <f t="shared" si="97"/>
        <v/>
      </c>
      <c r="AO107" s="208" t="str">
        <f t="array" ref="AO107">IF(ISERROR(INDEX($C$1:$D$201,SMALL(IF($C$1:$C$201=$AO$1,ROW($C$1:$C$201)),ROW(105:105)),2)),"",INDEX($C$1:$D$201,SMALL(IF($C$1:$C$201=$AO$1,ROW($C$1:$C$201)),ROW(105:105)),2))</f>
        <v/>
      </c>
      <c r="AP107" s="204" t="str">
        <f t="shared" si="98"/>
        <v/>
      </c>
      <c r="AQ107" s="204">
        <v>105</v>
      </c>
      <c r="AR107" s="209">
        <f t="shared" si="99"/>
        <v>0</v>
      </c>
      <c r="AS107" s="209">
        <f t="shared" si="100"/>
        <v>0</v>
      </c>
      <c r="AT107" s="204">
        <v>105</v>
      </c>
      <c r="AU107" s="207" t="str">
        <f t="shared" si="101"/>
        <v/>
      </c>
      <c r="AV107" s="202" t="str">
        <f t="shared" si="102"/>
        <v/>
      </c>
      <c r="AW107" s="159" t="str">
        <f t="array" ref="AW107">IF(ISERROR(INDEX($C$1:$D$201,SMALL(IF($C$1:$C$201=$AW$1,ROW($C$1:$C$201)),ROW(105:105)),2)),"",INDEX($C$1:$D$201,SMALL(IF($C$1:$C$201=$AW$1,ROW($C$1:$C$201)),ROW(105:105)),2))</f>
        <v/>
      </c>
      <c r="AX107" s="204" t="str">
        <f t="shared" si="103"/>
        <v/>
      </c>
      <c r="AY107" s="204">
        <v>105</v>
      </c>
      <c r="AZ107" s="209">
        <f t="shared" si="104"/>
        <v>0</v>
      </c>
      <c r="BA107" s="209">
        <f t="shared" si="105"/>
        <v>0</v>
      </c>
      <c r="BB107" s="204">
        <v>105</v>
      </c>
      <c r="BC107" s="207" t="str">
        <f t="shared" si="106"/>
        <v/>
      </c>
      <c r="BD107" s="202" t="str">
        <f t="shared" si="107"/>
        <v/>
      </c>
      <c r="BE107" s="159" t="str">
        <f t="array" ref="BE107">IF(ISERROR(INDEX($C$1:$D$201,SMALL(IF($C$1:$C$201=$BE$1,ROW($C$1:$C$201)),ROW(105:105)),2)),"",INDEX($C$1:$D$201,SMALL(IF($C$1:$C$201=$BE$1,ROW($C$1:$C$201)),ROW(105:105)),2))</f>
        <v/>
      </c>
      <c r="BF107" s="204" t="str">
        <f t="shared" si="108"/>
        <v/>
      </c>
      <c r="BG107" s="204">
        <v>105</v>
      </c>
      <c r="BH107" s="209">
        <f t="shared" si="109"/>
        <v>0</v>
      </c>
      <c r="BI107" s="209">
        <f t="shared" si="110"/>
        <v>0</v>
      </c>
      <c r="BJ107" s="204">
        <v>105</v>
      </c>
      <c r="BK107" s="207" t="str">
        <f t="shared" si="111"/>
        <v/>
      </c>
      <c r="BL107" s="209"/>
      <c r="BM107" s="209">
        <f>IF(AND('Analysis_2-must not modify'!O937=1,'Analysis_2-must not modify'!P937=1,NOT('Analysis_2-must not modify'!D937=0)),'Analysis_2-must not modify'!G937,"")</f>
        <v>2016</v>
      </c>
      <c r="BN107">
        <v>106</v>
      </c>
      <c r="BO107" t="e">
        <f>INDEX(BM$2:BM$202,MATCH(0,COUNTIF($BO$1:BO106,BM$2:BM$202),0))</f>
        <v>#N/A</v>
      </c>
      <c r="BQ107" s="218">
        <f t="shared" si="113"/>
        <v>2</v>
      </c>
      <c r="BR107" s="136">
        <v>106</v>
      </c>
      <c r="BS107" s="246">
        <f t="shared" si="71"/>
        <v>2016</v>
      </c>
      <c r="BT107" s="99"/>
      <c r="BU107" s="219">
        <f t="shared" si="72"/>
        <v>156</v>
      </c>
      <c r="BV107" s="204">
        <v>106</v>
      </c>
      <c r="BW107" s="218" t="str">
        <f t="shared" si="114"/>
        <v/>
      </c>
      <c r="BX107" t="str">
        <f t="shared" si="115"/>
        <v/>
      </c>
      <c r="BY107" s="204">
        <v>106</v>
      </c>
      <c r="BZ107" s="204" t="str">
        <f t="shared" si="116"/>
        <v/>
      </c>
      <c r="CA107" t="e">
        <f t="shared" si="117"/>
        <v>#VALUE!</v>
      </c>
      <c r="CB107" s="259" t="str">
        <f t="shared" si="63"/>
        <v/>
      </c>
      <c r="CC107" s="259" t="str">
        <f t="shared" si="112"/>
        <v/>
      </c>
      <c r="CD107">
        <v>105</v>
      </c>
      <c r="CE107" s="261" t="str">
        <f t="shared" si="74"/>
        <v/>
      </c>
      <c r="CG107" s="218">
        <f t="shared" si="75"/>
        <v>117</v>
      </c>
      <c r="CH107" s="136">
        <v>106</v>
      </c>
      <c r="CI107" s="136" t="str">
        <f>IF(AND('Analysis_2-must not modify'!P937=1,'Analysis_2-must not modify'!O937=1),'Analysis_2-must not modify'!I937,"")</f>
        <v>Continental</v>
      </c>
      <c r="CK107" s="219">
        <f t="shared" si="76"/>
        <v>84</v>
      </c>
      <c r="CL107" s="204">
        <v>106</v>
      </c>
      <c r="CM107" s="218" t="str">
        <f t="shared" si="77"/>
        <v/>
      </c>
      <c r="CN107" t="str">
        <f t="shared" si="78"/>
        <v/>
      </c>
      <c r="CO107" s="204">
        <v>106</v>
      </c>
      <c r="CP107" s="204" t="str">
        <f t="shared" si="64"/>
        <v/>
      </c>
      <c r="CQ107">
        <f t="shared" si="79"/>
        <v>8</v>
      </c>
      <c r="CR107" s="259" t="str">
        <f t="shared" si="65"/>
        <v/>
      </c>
      <c r="CS107" s="259">
        <f t="shared" si="80"/>
        <v>0</v>
      </c>
      <c r="CT107" s="259"/>
      <c r="CU107">
        <v>105</v>
      </c>
      <c r="CV107" s="261" t="str">
        <f t="shared" si="81"/>
        <v/>
      </c>
    </row>
    <row r="108" spans="1:100" customFormat="1">
      <c r="A108" s="218">
        <f t="shared" si="121"/>
        <v>107</v>
      </c>
      <c r="B108" s="136">
        <v>107</v>
      </c>
      <c r="C108" s="211" t="str">
        <f>'Analysis_2-must not modify'!F938</f>
        <v>North_America</v>
      </c>
      <c r="D108" s="211" t="str">
        <f>'Analysis_2-must not modify'!D938</f>
        <v>Canada</v>
      </c>
      <c r="E108" s="245">
        <v>0</v>
      </c>
      <c r="F108" s="219">
        <f t="shared" si="122"/>
        <v>52</v>
      </c>
      <c r="G108" s="204">
        <v>107</v>
      </c>
      <c r="H108" s="218">
        <f t="shared" si="118"/>
        <v>4</v>
      </c>
      <c r="I108" t="str">
        <f t="shared" si="119"/>
        <v>Canada</v>
      </c>
      <c r="J108" s="204">
        <v>107</v>
      </c>
      <c r="K108" s="221" t="str">
        <f t="shared" si="120"/>
        <v/>
      </c>
      <c r="P108" s="202" t="str">
        <f t="shared" si="82"/>
        <v/>
      </c>
      <c r="Q108" s="208" t="str">
        <f t="array" ref="Q108">IF(ISERROR(INDEX($C$1:$D$201,SMALL(IF($C$1:$C$201=$Q$1,ROW($C$1:$C$201)),ROW(106:106)),2)),"",INDEX($C$1:$D$201,SMALL(IF($C$1:$C$201=$Q$1,ROW($C$1:$C$201)),ROW(106:106)),2))</f>
        <v/>
      </c>
      <c r="R108" s="204" t="str">
        <f t="shared" si="83"/>
        <v/>
      </c>
      <c r="S108" s="204">
        <v>106</v>
      </c>
      <c r="T108" s="209">
        <f t="shared" si="84"/>
        <v>0</v>
      </c>
      <c r="U108" s="209">
        <f t="shared" si="85"/>
        <v>0</v>
      </c>
      <c r="V108" s="204">
        <v>106</v>
      </c>
      <c r="W108" s="207" t="str">
        <f t="shared" si="86"/>
        <v/>
      </c>
      <c r="X108" s="202" t="str">
        <f t="shared" si="87"/>
        <v/>
      </c>
      <c r="Y108" s="210" t="str">
        <f t="array" ref="Y108">IF(ISERROR(INDEX($C$1:$D$201,SMALL(IF($C$1:$C$201=$Y$1,ROW($C$1:$C$201)),ROW(106:106)),2)),"",INDEX($C$1:$D$201,SMALL(IF($C$1:$C$201=$Y$1,ROW($C$1:$C$201)),ROW(106:106)),2))</f>
        <v/>
      </c>
      <c r="Z108" s="204" t="str">
        <f t="shared" si="88"/>
        <v/>
      </c>
      <c r="AA108" s="204">
        <v>106</v>
      </c>
      <c r="AB108" s="209">
        <f t="shared" si="89"/>
        <v>0</v>
      </c>
      <c r="AC108" s="209">
        <f t="shared" si="90"/>
        <v>0</v>
      </c>
      <c r="AD108" s="204">
        <v>106</v>
      </c>
      <c r="AE108" s="207" t="str">
        <f t="shared" si="91"/>
        <v/>
      </c>
      <c r="AF108" s="202" t="str">
        <f t="shared" si="92"/>
        <v/>
      </c>
      <c r="AG108" s="210" t="str">
        <f t="array" ref="AG108">IF(ISERROR(INDEX($C$1:$D$201,SMALL(IF($C$1:$C$201=$AG$1,ROW($C$1:$C$201)),ROW(106:106)),2)),"",INDEX($C$1:$D$201,SMALL(IF($C$1:$C$201=$AG$1,ROW($C$1:$C$201)),ROW(106:106)),2))</f>
        <v/>
      </c>
      <c r="AH108" s="204" t="str">
        <f t="shared" si="93"/>
        <v/>
      </c>
      <c r="AI108" s="204">
        <v>106</v>
      </c>
      <c r="AJ108" s="209">
        <f t="shared" si="94"/>
        <v>0</v>
      </c>
      <c r="AK108" s="209">
        <f t="shared" si="95"/>
        <v>0</v>
      </c>
      <c r="AL108" s="204">
        <v>106</v>
      </c>
      <c r="AM108" s="207" t="str">
        <f t="shared" si="96"/>
        <v/>
      </c>
      <c r="AN108" s="202" t="str">
        <f t="shared" si="97"/>
        <v/>
      </c>
      <c r="AO108" s="208" t="str">
        <f t="array" ref="AO108">IF(ISERROR(INDEX($C$1:$D$201,SMALL(IF($C$1:$C$201=$AO$1,ROW($C$1:$C$201)),ROW(106:106)),2)),"",INDEX($C$1:$D$201,SMALL(IF($C$1:$C$201=$AO$1,ROW($C$1:$C$201)),ROW(106:106)),2))</f>
        <v/>
      </c>
      <c r="AP108" s="204" t="str">
        <f t="shared" si="98"/>
        <v/>
      </c>
      <c r="AQ108" s="204">
        <v>106</v>
      </c>
      <c r="AR108" s="209">
        <f t="shared" si="99"/>
        <v>0</v>
      </c>
      <c r="AS108" s="209">
        <f t="shared" si="100"/>
        <v>0</v>
      </c>
      <c r="AT108" s="204">
        <v>106</v>
      </c>
      <c r="AU108" s="207" t="str">
        <f t="shared" si="101"/>
        <v/>
      </c>
      <c r="AV108" s="202" t="str">
        <f t="shared" si="102"/>
        <v/>
      </c>
      <c r="AW108" s="159" t="str">
        <f t="array" ref="AW108">IF(ISERROR(INDEX($C$1:$D$201,SMALL(IF($C$1:$C$201=$AW$1,ROW($C$1:$C$201)),ROW(106:106)),2)),"",INDEX($C$1:$D$201,SMALL(IF($C$1:$C$201=$AW$1,ROW($C$1:$C$201)),ROW(106:106)),2))</f>
        <v/>
      </c>
      <c r="AX108" s="204" t="str">
        <f t="shared" si="103"/>
        <v/>
      </c>
      <c r="AY108" s="204">
        <v>106</v>
      </c>
      <c r="AZ108" s="209">
        <f t="shared" si="104"/>
        <v>0</v>
      </c>
      <c r="BA108" s="209">
        <f t="shared" si="105"/>
        <v>0</v>
      </c>
      <c r="BB108" s="204">
        <v>106</v>
      </c>
      <c r="BC108" s="207" t="str">
        <f t="shared" si="106"/>
        <v/>
      </c>
      <c r="BD108" s="202" t="str">
        <f t="shared" si="107"/>
        <v/>
      </c>
      <c r="BE108" s="159" t="str">
        <f t="array" ref="BE108">IF(ISERROR(INDEX($C$1:$D$201,SMALL(IF($C$1:$C$201=$BE$1,ROW($C$1:$C$201)),ROW(106:106)),2)),"",INDEX($C$1:$D$201,SMALL(IF($C$1:$C$201=$BE$1,ROW($C$1:$C$201)),ROW(106:106)),2))</f>
        <v/>
      </c>
      <c r="BF108" s="204" t="str">
        <f t="shared" si="108"/>
        <v/>
      </c>
      <c r="BG108" s="204">
        <v>106</v>
      </c>
      <c r="BH108" s="209">
        <f t="shared" si="109"/>
        <v>0</v>
      </c>
      <c r="BI108" s="209">
        <f t="shared" si="110"/>
        <v>0</v>
      </c>
      <c r="BJ108" s="204">
        <v>106</v>
      </c>
      <c r="BK108" s="207" t="str">
        <f t="shared" si="111"/>
        <v/>
      </c>
      <c r="BL108" s="209"/>
      <c r="BM108" s="209">
        <f>IF(AND('Analysis_2-must not modify'!O938=1,'Analysis_2-must not modify'!P938=1,NOT('Analysis_2-must not modify'!D938=0)),'Analysis_2-must not modify'!G938,"")</f>
        <v>2013</v>
      </c>
      <c r="BN108">
        <v>107</v>
      </c>
      <c r="BO108" t="e">
        <f>INDEX(BM$2:BM$202,MATCH(0,COUNTIF($BO$1:BO107,BM$2:BM$202),0))</f>
        <v>#N/A</v>
      </c>
      <c r="BQ108" s="218">
        <f t="shared" si="113"/>
        <v>80</v>
      </c>
      <c r="BR108" s="136">
        <v>107</v>
      </c>
      <c r="BS108" s="246">
        <f t="shared" si="71"/>
        <v>2013</v>
      </c>
      <c r="BT108" s="99"/>
      <c r="BU108" s="219">
        <f t="shared" si="72"/>
        <v>78</v>
      </c>
      <c r="BV108" s="204">
        <v>107</v>
      </c>
      <c r="BW108" s="218" t="str">
        <f t="shared" si="114"/>
        <v/>
      </c>
      <c r="BX108" t="str">
        <f t="shared" si="115"/>
        <v/>
      </c>
      <c r="BY108" s="204">
        <v>107</v>
      </c>
      <c r="BZ108" s="204" t="str">
        <f t="shared" si="116"/>
        <v/>
      </c>
      <c r="CA108" t="e">
        <f t="shared" si="117"/>
        <v>#VALUE!</v>
      </c>
      <c r="CB108" s="259" t="str">
        <f t="shared" si="63"/>
        <v/>
      </c>
      <c r="CC108" s="259" t="str">
        <f t="shared" si="112"/>
        <v/>
      </c>
      <c r="CD108">
        <v>106</v>
      </c>
      <c r="CE108" s="261" t="str">
        <f t="shared" si="74"/>
        <v/>
      </c>
      <c r="CG108" s="218">
        <f t="shared" si="75"/>
        <v>117</v>
      </c>
      <c r="CH108" s="136">
        <v>107</v>
      </c>
      <c r="CI108" s="136" t="str">
        <f>IF(AND('Analysis_2-must not modify'!P938=1,'Analysis_2-must not modify'!O938=1),'Analysis_2-must not modify'!I938,"")</f>
        <v>Continental</v>
      </c>
      <c r="CK108" s="219">
        <f t="shared" si="76"/>
        <v>84</v>
      </c>
      <c r="CL108" s="204">
        <v>107</v>
      </c>
      <c r="CM108" s="218" t="str">
        <f t="shared" si="77"/>
        <v/>
      </c>
      <c r="CN108" t="str">
        <f t="shared" si="78"/>
        <v/>
      </c>
      <c r="CO108" s="204">
        <v>107</v>
      </c>
      <c r="CP108" s="204" t="str">
        <f t="shared" si="64"/>
        <v/>
      </c>
      <c r="CQ108">
        <f t="shared" si="79"/>
        <v>8</v>
      </c>
      <c r="CR108" s="259" t="str">
        <f t="shared" si="65"/>
        <v/>
      </c>
      <c r="CS108" s="259">
        <f t="shared" si="80"/>
        <v>0</v>
      </c>
      <c r="CT108" s="259"/>
      <c r="CU108">
        <v>106</v>
      </c>
      <c r="CV108" s="261" t="str">
        <f t="shared" si="81"/>
        <v/>
      </c>
    </row>
    <row r="109" spans="1:100" customFormat="1">
      <c r="A109" s="218">
        <f t="shared" si="121"/>
        <v>107</v>
      </c>
      <c r="B109" s="136">
        <v>108</v>
      </c>
      <c r="C109" s="211" t="str">
        <f>'Analysis_2-must not modify'!F939</f>
        <v>North_America</v>
      </c>
      <c r="D109" s="211" t="str">
        <f>'Analysis_2-must not modify'!D939</f>
        <v>Canada</v>
      </c>
      <c r="E109" s="245">
        <v>0</v>
      </c>
      <c r="F109" s="219">
        <f t="shared" si="122"/>
        <v>52</v>
      </c>
      <c r="G109" s="204">
        <v>108</v>
      </c>
      <c r="H109" s="218">
        <f t="shared" si="118"/>
        <v>0</v>
      </c>
      <c r="I109">
        <f t="shared" si="119"/>
        <v>0</v>
      </c>
      <c r="J109" s="204">
        <v>108</v>
      </c>
      <c r="K109" s="221" t="str">
        <f t="shared" si="120"/>
        <v/>
      </c>
      <c r="P109" s="202" t="str">
        <f t="shared" si="82"/>
        <v/>
      </c>
      <c r="Q109" s="208" t="str">
        <f t="array" ref="Q109">IF(ISERROR(INDEX($C$1:$D$201,SMALL(IF($C$1:$C$201=$Q$1,ROW($C$1:$C$201)),ROW(107:107)),2)),"",INDEX($C$1:$D$201,SMALL(IF($C$1:$C$201=$Q$1,ROW($C$1:$C$201)),ROW(107:107)),2))</f>
        <v/>
      </c>
      <c r="R109" s="204" t="str">
        <f t="shared" si="83"/>
        <v/>
      </c>
      <c r="S109" s="204">
        <v>107</v>
      </c>
      <c r="T109" s="209">
        <f t="shared" si="84"/>
        <v>0</v>
      </c>
      <c r="U109" s="209">
        <f t="shared" si="85"/>
        <v>0</v>
      </c>
      <c r="V109" s="204">
        <v>107</v>
      </c>
      <c r="W109" s="207" t="str">
        <f t="shared" si="86"/>
        <v/>
      </c>
      <c r="X109" s="202" t="str">
        <f t="shared" si="87"/>
        <v/>
      </c>
      <c r="Y109" s="210" t="str">
        <f t="array" ref="Y109">IF(ISERROR(INDEX($C$1:$D$201,SMALL(IF($C$1:$C$201=$Y$1,ROW($C$1:$C$201)),ROW(107:107)),2)),"",INDEX($C$1:$D$201,SMALL(IF($C$1:$C$201=$Y$1,ROW($C$1:$C$201)),ROW(107:107)),2))</f>
        <v/>
      </c>
      <c r="Z109" s="204" t="str">
        <f t="shared" si="88"/>
        <v/>
      </c>
      <c r="AA109" s="204">
        <v>107</v>
      </c>
      <c r="AB109" s="209">
        <f t="shared" si="89"/>
        <v>0</v>
      </c>
      <c r="AC109" s="209">
        <f t="shared" si="90"/>
        <v>0</v>
      </c>
      <c r="AD109" s="204">
        <v>107</v>
      </c>
      <c r="AE109" s="207" t="str">
        <f t="shared" si="91"/>
        <v/>
      </c>
      <c r="AF109" s="202" t="str">
        <f t="shared" si="92"/>
        <v/>
      </c>
      <c r="AG109" s="210" t="str">
        <f t="array" ref="AG109">IF(ISERROR(INDEX($C$1:$D$201,SMALL(IF($C$1:$C$201=$AG$1,ROW($C$1:$C$201)),ROW(107:107)),2)),"",INDEX($C$1:$D$201,SMALL(IF($C$1:$C$201=$AG$1,ROW($C$1:$C$201)),ROW(107:107)),2))</f>
        <v/>
      </c>
      <c r="AH109" s="204" t="str">
        <f t="shared" si="93"/>
        <v/>
      </c>
      <c r="AI109" s="204">
        <v>107</v>
      </c>
      <c r="AJ109" s="209">
        <f t="shared" si="94"/>
        <v>0</v>
      </c>
      <c r="AK109" s="209">
        <f t="shared" si="95"/>
        <v>0</v>
      </c>
      <c r="AL109" s="204">
        <v>107</v>
      </c>
      <c r="AM109" s="207" t="str">
        <f t="shared" si="96"/>
        <v/>
      </c>
      <c r="AN109" s="202" t="str">
        <f t="shared" si="97"/>
        <v/>
      </c>
      <c r="AO109" s="208" t="str">
        <f t="array" ref="AO109">IF(ISERROR(INDEX($C$1:$D$201,SMALL(IF($C$1:$C$201=$AO$1,ROW($C$1:$C$201)),ROW(107:107)),2)),"",INDEX($C$1:$D$201,SMALL(IF($C$1:$C$201=$AO$1,ROW($C$1:$C$201)),ROW(107:107)),2))</f>
        <v/>
      </c>
      <c r="AP109" s="204" t="str">
        <f t="shared" si="98"/>
        <v/>
      </c>
      <c r="AQ109" s="204">
        <v>107</v>
      </c>
      <c r="AR109" s="209">
        <f t="shared" si="99"/>
        <v>0</v>
      </c>
      <c r="AS109" s="209">
        <f t="shared" si="100"/>
        <v>0</v>
      </c>
      <c r="AT109" s="204">
        <v>107</v>
      </c>
      <c r="AU109" s="207" t="str">
        <f t="shared" si="101"/>
        <v/>
      </c>
      <c r="AV109" s="202" t="str">
        <f t="shared" si="102"/>
        <v/>
      </c>
      <c r="AW109" s="159" t="str">
        <f t="array" ref="AW109">IF(ISERROR(INDEX($C$1:$D$201,SMALL(IF($C$1:$C$201=$AW$1,ROW($C$1:$C$201)),ROW(107:107)),2)),"",INDEX($C$1:$D$201,SMALL(IF($C$1:$C$201=$AW$1,ROW($C$1:$C$201)),ROW(107:107)),2))</f>
        <v/>
      </c>
      <c r="AX109" s="204" t="str">
        <f t="shared" si="103"/>
        <v/>
      </c>
      <c r="AY109" s="204">
        <v>107</v>
      </c>
      <c r="AZ109" s="209">
        <f t="shared" si="104"/>
        <v>0</v>
      </c>
      <c r="BA109" s="209">
        <f t="shared" si="105"/>
        <v>0</v>
      </c>
      <c r="BB109" s="204">
        <v>107</v>
      </c>
      <c r="BC109" s="207" t="str">
        <f t="shared" si="106"/>
        <v/>
      </c>
      <c r="BD109" s="202" t="str">
        <f t="shared" si="107"/>
        <v/>
      </c>
      <c r="BE109" s="159" t="str">
        <f t="array" ref="BE109">IF(ISERROR(INDEX($C$1:$D$201,SMALL(IF($C$1:$C$201=$BE$1,ROW($C$1:$C$201)),ROW(107:107)),2)),"",INDEX($C$1:$D$201,SMALL(IF($C$1:$C$201=$BE$1,ROW($C$1:$C$201)),ROW(107:107)),2))</f>
        <v/>
      </c>
      <c r="BF109" s="204" t="str">
        <f t="shared" si="108"/>
        <v/>
      </c>
      <c r="BG109" s="204">
        <v>107</v>
      </c>
      <c r="BH109" s="209">
        <f t="shared" si="109"/>
        <v>0</v>
      </c>
      <c r="BI109" s="209">
        <f t="shared" si="110"/>
        <v>0</v>
      </c>
      <c r="BJ109" s="204">
        <v>107</v>
      </c>
      <c r="BK109" s="207" t="str">
        <f t="shared" si="111"/>
        <v/>
      </c>
      <c r="BL109" s="209"/>
      <c r="BM109" s="209">
        <f>IF(AND('Analysis_2-must not modify'!O939=1,'Analysis_2-must not modify'!P939=1,NOT('Analysis_2-must not modify'!D939=0)),'Analysis_2-must not modify'!G939,"")</f>
        <v>2014</v>
      </c>
      <c r="BN109">
        <v>108</v>
      </c>
      <c r="BO109" t="e">
        <f>INDEX(BM$2:BM$202,MATCH(0,COUNTIF($BO$1:BO108,BM$2:BM$202),0))</f>
        <v>#N/A</v>
      </c>
      <c r="BQ109" s="218">
        <f t="shared" si="113"/>
        <v>52</v>
      </c>
      <c r="BR109" s="136">
        <v>108</v>
      </c>
      <c r="BS109" s="246">
        <f t="shared" si="71"/>
        <v>2014</v>
      </c>
      <c r="BT109" s="99"/>
      <c r="BU109" s="219">
        <f t="shared" si="72"/>
        <v>106</v>
      </c>
      <c r="BV109" s="204">
        <v>108</v>
      </c>
      <c r="BW109" s="218" t="str">
        <f t="shared" si="114"/>
        <v/>
      </c>
      <c r="BX109" t="str">
        <f t="shared" si="115"/>
        <v/>
      </c>
      <c r="BY109" s="204">
        <v>108</v>
      </c>
      <c r="BZ109" s="204" t="str">
        <f t="shared" si="116"/>
        <v/>
      </c>
      <c r="CA109" t="e">
        <f t="shared" si="117"/>
        <v>#VALUE!</v>
      </c>
      <c r="CB109" s="259" t="str">
        <f t="shared" si="63"/>
        <v/>
      </c>
      <c r="CC109" s="259" t="str">
        <f t="shared" si="112"/>
        <v/>
      </c>
      <c r="CD109">
        <v>107</v>
      </c>
      <c r="CE109" s="261" t="str">
        <f t="shared" si="74"/>
        <v/>
      </c>
      <c r="CG109" s="218">
        <f t="shared" si="75"/>
        <v>117</v>
      </c>
      <c r="CH109" s="136">
        <v>108</v>
      </c>
      <c r="CI109" s="136" t="str">
        <f>IF(AND('Analysis_2-must not modify'!P939=1,'Analysis_2-must not modify'!O939=1),'Analysis_2-must not modify'!I939,"")</f>
        <v>Continental</v>
      </c>
      <c r="CK109" s="219">
        <f t="shared" si="76"/>
        <v>84</v>
      </c>
      <c r="CL109" s="204">
        <v>108</v>
      </c>
      <c r="CM109" s="218" t="str">
        <f t="shared" si="77"/>
        <v/>
      </c>
      <c r="CN109" t="str">
        <f t="shared" si="78"/>
        <v/>
      </c>
      <c r="CO109" s="204">
        <v>108</v>
      </c>
      <c r="CP109" s="204" t="str">
        <f t="shared" si="64"/>
        <v/>
      </c>
      <c r="CQ109">
        <f t="shared" si="79"/>
        <v>8</v>
      </c>
      <c r="CR109" s="259" t="str">
        <f t="shared" si="65"/>
        <v/>
      </c>
      <c r="CS109" s="259">
        <f t="shared" si="80"/>
        <v>0</v>
      </c>
      <c r="CT109" s="259"/>
      <c r="CU109">
        <v>107</v>
      </c>
      <c r="CV109" s="261" t="str">
        <f t="shared" si="81"/>
        <v/>
      </c>
    </row>
    <row r="110" spans="1:100" customFormat="1">
      <c r="A110" s="218">
        <f t="shared" si="121"/>
        <v>107</v>
      </c>
      <c r="B110" s="136">
        <v>109</v>
      </c>
      <c r="C110" s="211" t="str">
        <f>'Analysis_2-must not modify'!F940</f>
        <v>North_America</v>
      </c>
      <c r="D110" s="211" t="str">
        <f>'Analysis_2-must not modify'!D940</f>
        <v>Canada</v>
      </c>
      <c r="E110" s="245">
        <v>0</v>
      </c>
      <c r="F110" s="219">
        <f t="shared" si="122"/>
        <v>52</v>
      </c>
      <c r="G110" s="204">
        <v>109</v>
      </c>
      <c r="H110" s="218">
        <f t="shared" si="118"/>
        <v>0</v>
      </c>
      <c r="I110">
        <f t="shared" si="119"/>
        <v>0</v>
      </c>
      <c r="J110" s="204">
        <v>109</v>
      </c>
      <c r="K110" s="221" t="str">
        <f t="shared" si="120"/>
        <v/>
      </c>
      <c r="P110" s="202" t="str">
        <f t="shared" si="82"/>
        <v/>
      </c>
      <c r="Q110" s="208" t="str">
        <f t="array" ref="Q110">IF(ISERROR(INDEX($C$1:$D$201,SMALL(IF($C$1:$C$201=$Q$1,ROW($C$1:$C$201)),ROW(108:108)),2)),"",INDEX($C$1:$D$201,SMALL(IF($C$1:$C$201=$Q$1,ROW($C$1:$C$201)),ROW(108:108)),2))</f>
        <v/>
      </c>
      <c r="R110" s="204" t="str">
        <f t="shared" si="83"/>
        <v/>
      </c>
      <c r="S110" s="204">
        <v>108</v>
      </c>
      <c r="T110" s="209">
        <f t="shared" si="84"/>
        <v>0</v>
      </c>
      <c r="U110" s="209">
        <f t="shared" si="85"/>
        <v>0</v>
      </c>
      <c r="V110" s="204">
        <v>108</v>
      </c>
      <c r="W110" s="207" t="str">
        <f t="shared" si="86"/>
        <v/>
      </c>
      <c r="X110" s="202" t="str">
        <f t="shared" si="87"/>
        <v/>
      </c>
      <c r="Y110" s="210" t="str">
        <f t="array" ref="Y110">IF(ISERROR(INDEX($C$1:$D$201,SMALL(IF($C$1:$C$201=$Y$1,ROW($C$1:$C$201)),ROW(108:108)),2)),"",INDEX($C$1:$D$201,SMALL(IF($C$1:$C$201=$Y$1,ROW($C$1:$C$201)),ROW(108:108)),2))</f>
        <v/>
      </c>
      <c r="Z110" s="204" t="str">
        <f t="shared" si="88"/>
        <v/>
      </c>
      <c r="AA110" s="204">
        <v>108</v>
      </c>
      <c r="AB110" s="209">
        <f t="shared" si="89"/>
        <v>0</v>
      </c>
      <c r="AC110" s="209">
        <f t="shared" si="90"/>
        <v>0</v>
      </c>
      <c r="AD110" s="204">
        <v>108</v>
      </c>
      <c r="AE110" s="207" t="str">
        <f t="shared" si="91"/>
        <v/>
      </c>
      <c r="AF110" s="202" t="str">
        <f t="shared" si="92"/>
        <v/>
      </c>
      <c r="AG110" s="210" t="str">
        <f t="array" ref="AG110">IF(ISERROR(INDEX($C$1:$D$201,SMALL(IF($C$1:$C$201=$AG$1,ROW($C$1:$C$201)),ROW(108:108)),2)),"",INDEX($C$1:$D$201,SMALL(IF($C$1:$C$201=$AG$1,ROW($C$1:$C$201)),ROW(108:108)),2))</f>
        <v/>
      </c>
      <c r="AH110" s="204" t="str">
        <f t="shared" si="93"/>
        <v/>
      </c>
      <c r="AI110" s="204">
        <v>108</v>
      </c>
      <c r="AJ110" s="209">
        <f t="shared" si="94"/>
        <v>0</v>
      </c>
      <c r="AK110" s="209">
        <f t="shared" si="95"/>
        <v>0</v>
      </c>
      <c r="AL110" s="204">
        <v>108</v>
      </c>
      <c r="AM110" s="207" t="str">
        <f t="shared" si="96"/>
        <v/>
      </c>
      <c r="AN110" s="202" t="str">
        <f t="shared" si="97"/>
        <v/>
      </c>
      <c r="AO110" s="208" t="str">
        <f t="array" ref="AO110">IF(ISERROR(INDEX($C$1:$D$201,SMALL(IF($C$1:$C$201=$AO$1,ROW($C$1:$C$201)),ROW(108:108)),2)),"",INDEX($C$1:$D$201,SMALL(IF($C$1:$C$201=$AO$1,ROW($C$1:$C$201)),ROW(108:108)),2))</f>
        <v/>
      </c>
      <c r="AP110" s="204" t="str">
        <f t="shared" si="98"/>
        <v/>
      </c>
      <c r="AQ110" s="204">
        <v>108</v>
      </c>
      <c r="AR110" s="209">
        <f t="shared" si="99"/>
        <v>0</v>
      </c>
      <c r="AS110" s="209">
        <f t="shared" si="100"/>
        <v>0</v>
      </c>
      <c r="AT110" s="204">
        <v>108</v>
      </c>
      <c r="AU110" s="207" t="str">
        <f t="shared" si="101"/>
        <v/>
      </c>
      <c r="AV110" s="202" t="str">
        <f t="shared" si="102"/>
        <v/>
      </c>
      <c r="AW110" s="159" t="str">
        <f t="array" ref="AW110">IF(ISERROR(INDEX($C$1:$D$201,SMALL(IF($C$1:$C$201=$AW$1,ROW($C$1:$C$201)),ROW(108:108)),2)),"",INDEX($C$1:$D$201,SMALL(IF($C$1:$C$201=$AW$1,ROW($C$1:$C$201)),ROW(108:108)),2))</f>
        <v/>
      </c>
      <c r="AX110" s="204" t="str">
        <f t="shared" si="103"/>
        <v/>
      </c>
      <c r="AY110" s="204">
        <v>108</v>
      </c>
      <c r="AZ110" s="209">
        <f t="shared" si="104"/>
        <v>0</v>
      </c>
      <c r="BA110" s="209">
        <f t="shared" si="105"/>
        <v>0</v>
      </c>
      <c r="BB110" s="204">
        <v>108</v>
      </c>
      <c r="BC110" s="207" t="str">
        <f t="shared" si="106"/>
        <v/>
      </c>
      <c r="BD110" s="202" t="str">
        <f t="shared" si="107"/>
        <v/>
      </c>
      <c r="BE110" s="159" t="str">
        <f t="array" ref="BE110">IF(ISERROR(INDEX($C$1:$D$201,SMALL(IF($C$1:$C$201=$BE$1,ROW($C$1:$C$201)),ROW(108:108)),2)),"",INDEX($C$1:$D$201,SMALL(IF($C$1:$C$201=$BE$1,ROW($C$1:$C$201)),ROW(108:108)),2))</f>
        <v/>
      </c>
      <c r="BF110" s="204" t="str">
        <f t="shared" si="108"/>
        <v/>
      </c>
      <c r="BG110" s="204">
        <v>108</v>
      </c>
      <c r="BH110" s="209">
        <f t="shared" si="109"/>
        <v>0</v>
      </c>
      <c r="BI110" s="209">
        <f t="shared" si="110"/>
        <v>0</v>
      </c>
      <c r="BJ110" s="204">
        <v>108</v>
      </c>
      <c r="BK110" s="207" t="str">
        <f t="shared" si="111"/>
        <v/>
      </c>
      <c r="BL110" s="209"/>
      <c r="BM110" s="209">
        <f>IF(AND('Analysis_2-must not modify'!O940=1,'Analysis_2-must not modify'!P940=1,NOT('Analysis_2-must not modify'!D940=0)),'Analysis_2-must not modify'!G940,"")</f>
        <v>2015</v>
      </c>
      <c r="BN110">
        <v>109</v>
      </c>
      <c r="BO110" t="e">
        <f>INDEX(BM$2:BM$202,MATCH(0,COUNTIF($BO$1:BO109,BM$2:BM$202),0))</f>
        <v>#N/A</v>
      </c>
      <c r="BQ110" s="218">
        <f t="shared" si="113"/>
        <v>20</v>
      </c>
      <c r="BR110" s="136">
        <v>109</v>
      </c>
      <c r="BS110" s="246">
        <f t="shared" si="71"/>
        <v>2015</v>
      </c>
      <c r="BT110" s="99"/>
      <c r="BU110" s="219">
        <f t="shared" si="72"/>
        <v>138</v>
      </c>
      <c r="BV110" s="204">
        <v>109</v>
      </c>
      <c r="BW110" s="218" t="str">
        <f t="shared" si="114"/>
        <v/>
      </c>
      <c r="BX110" t="str">
        <f t="shared" si="115"/>
        <v/>
      </c>
      <c r="BY110" s="204">
        <v>109</v>
      </c>
      <c r="BZ110" s="204" t="str">
        <f t="shared" si="116"/>
        <v/>
      </c>
      <c r="CA110" t="e">
        <f t="shared" si="117"/>
        <v>#VALUE!</v>
      </c>
      <c r="CB110" s="259" t="str">
        <f t="shared" si="63"/>
        <v/>
      </c>
      <c r="CC110" s="259" t="str">
        <f t="shared" si="112"/>
        <v/>
      </c>
      <c r="CD110">
        <v>108</v>
      </c>
      <c r="CE110" s="261" t="str">
        <f t="shared" si="74"/>
        <v/>
      </c>
      <c r="CG110" s="218">
        <f t="shared" si="75"/>
        <v>117</v>
      </c>
      <c r="CH110" s="136">
        <v>109</v>
      </c>
      <c r="CI110" s="136" t="str">
        <f>IF(AND('Analysis_2-must not modify'!P940=1,'Analysis_2-must not modify'!O940=1),'Analysis_2-must not modify'!I940,"")</f>
        <v>Continental</v>
      </c>
      <c r="CK110" s="219">
        <f t="shared" si="76"/>
        <v>84</v>
      </c>
      <c r="CL110" s="204">
        <v>109</v>
      </c>
      <c r="CM110" s="218" t="str">
        <f t="shared" si="77"/>
        <v/>
      </c>
      <c r="CN110" t="str">
        <f t="shared" si="78"/>
        <v/>
      </c>
      <c r="CO110" s="204">
        <v>109</v>
      </c>
      <c r="CP110" s="204" t="str">
        <f t="shared" si="64"/>
        <v/>
      </c>
      <c r="CQ110">
        <f t="shared" si="79"/>
        <v>8</v>
      </c>
      <c r="CR110" s="259" t="str">
        <f t="shared" si="65"/>
        <v/>
      </c>
      <c r="CS110" s="259">
        <f t="shared" si="80"/>
        <v>0</v>
      </c>
      <c r="CT110" s="259"/>
      <c r="CU110">
        <v>108</v>
      </c>
      <c r="CV110" s="261" t="str">
        <f t="shared" si="81"/>
        <v/>
      </c>
    </row>
    <row r="111" spans="1:100" customFormat="1">
      <c r="A111" s="218">
        <f t="shared" si="121"/>
        <v>107</v>
      </c>
      <c r="B111" s="136">
        <v>110</v>
      </c>
      <c r="C111" s="211" t="str">
        <f>'Analysis_2-must not modify'!F941</f>
        <v>North_America</v>
      </c>
      <c r="D111" s="211" t="str">
        <f>'Analysis_2-must not modify'!D941</f>
        <v>Canada</v>
      </c>
      <c r="E111" s="245">
        <v>0</v>
      </c>
      <c r="F111" s="219">
        <f t="shared" si="122"/>
        <v>52</v>
      </c>
      <c r="G111" s="204">
        <v>110</v>
      </c>
      <c r="H111" s="218">
        <f t="shared" si="118"/>
        <v>0</v>
      </c>
      <c r="I111">
        <f t="shared" si="119"/>
        <v>0</v>
      </c>
      <c r="J111" s="204">
        <v>110</v>
      </c>
      <c r="K111" s="221" t="str">
        <f t="shared" si="120"/>
        <v/>
      </c>
      <c r="P111" s="202" t="str">
        <f t="shared" si="82"/>
        <v/>
      </c>
      <c r="Q111" s="208" t="str">
        <f t="array" ref="Q111">IF(ISERROR(INDEX($C$1:$D$201,SMALL(IF($C$1:$C$201=$Q$1,ROW($C$1:$C$201)),ROW(109:109)),2)),"",INDEX($C$1:$D$201,SMALL(IF($C$1:$C$201=$Q$1,ROW($C$1:$C$201)),ROW(109:109)),2))</f>
        <v/>
      </c>
      <c r="R111" s="204" t="str">
        <f t="shared" si="83"/>
        <v/>
      </c>
      <c r="S111" s="204">
        <v>109</v>
      </c>
      <c r="T111" s="209">
        <f t="shared" si="84"/>
        <v>0</v>
      </c>
      <c r="U111" s="209">
        <f t="shared" si="85"/>
        <v>0</v>
      </c>
      <c r="V111" s="204">
        <v>109</v>
      </c>
      <c r="W111" s="207" t="str">
        <f t="shared" si="86"/>
        <v/>
      </c>
      <c r="X111" s="202" t="str">
        <f t="shared" si="87"/>
        <v/>
      </c>
      <c r="Y111" s="210" t="str">
        <f t="array" ref="Y111">IF(ISERROR(INDEX($C$1:$D$201,SMALL(IF($C$1:$C$201=$Y$1,ROW($C$1:$C$201)),ROW(109:109)),2)),"",INDEX($C$1:$D$201,SMALL(IF($C$1:$C$201=$Y$1,ROW($C$1:$C$201)),ROW(109:109)),2))</f>
        <v/>
      </c>
      <c r="Z111" s="204" t="str">
        <f t="shared" si="88"/>
        <v/>
      </c>
      <c r="AA111" s="204">
        <v>109</v>
      </c>
      <c r="AB111" s="209">
        <f t="shared" si="89"/>
        <v>0</v>
      </c>
      <c r="AC111" s="209">
        <f t="shared" si="90"/>
        <v>0</v>
      </c>
      <c r="AD111" s="204">
        <v>109</v>
      </c>
      <c r="AE111" s="207" t="str">
        <f t="shared" si="91"/>
        <v/>
      </c>
      <c r="AF111" s="202" t="str">
        <f t="shared" si="92"/>
        <v/>
      </c>
      <c r="AG111" s="210" t="str">
        <f t="array" ref="AG111">IF(ISERROR(INDEX($C$1:$D$201,SMALL(IF($C$1:$C$201=$AG$1,ROW($C$1:$C$201)),ROW(109:109)),2)),"",INDEX($C$1:$D$201,SMALL(IF($C$1:$C$201=$AG$1,ROW($C$1:$C$201)),ROW(109:109)),2))</f>
        <v/>
      </c>
      <c r="AH111" s="204" t="str">
        <f t="shared" si="93"/>
        <v/>
      </c>
      <c r="AI111" s="204">
        <v>109</v>
      </c>
      <c r="AJ111" s="209">
        <f t="shared" si="94"/>
        <v>0</v>
      </c>
      <c r="AK111" s="209">
        <f t="shared" si="95"/>
        <v>0</v>
      </c>
      <c r="AL111" s="204">
        <v>109</v>
      </c>
      <c r="AM111" s="207" t="str">
        <f t="shared" si="96"/>
        <v/>
      </c>
      <c r="AN111" s="202" t="str">
        <f t="shared" si="97"/>
        <v/>
      </c>
      <c r="AO111" s="208" t="str">
        <f t="array" ref="AO111">IF(ISERROR(INDEX($C$1:$D$201,SMALL(IF($C$1:$C$201=$AO$1,ROW($C$1:$C$201)),ROW(109:109)),2)),"",INDEX($C$1:$D$201,SMALL(IF($C$1:$C$201=$AO$1,ROW($C$1:$C$201)),ROW(109:109)),2))</f>
        <v/>
      </c>
      <c r="AP111" s="204" t="str">
        <f t="shared" si="98"/>
        <v/>
      </c>
      <c r="AQ111" s="204">
        <v>109</v>
      </c>
      <c r="AR111" s="209">
        <f t="shared" si="99"/>
        <v>0</v>
      </c>
      <c r="AS111" s="209">
        <f t="shared" si="100"/>
        <v>0</v>
      </c>
      <c r="AT111" s="204">
        <v>109</v>
      </c>
      <c r="AU111" s="207" t="str">
        <f t="shared" si="101"/>
        <v/>
      </c>
      <c r="AV111" s="202" t="str">
        <f t="shared" si="102"/>
        <v/>
      </c>
      <c r="AW111" s="159" t="str">
        <f t="array" ref="AW111">IF(ISERROR(INDEX($C$1:$D$201,SMALL(IF($C$1:$C$201=$AW$1,ROW($C$1:$C$201)),ROW(109:109)),2)),"",INDEX($C$1:$D$201,SMALL(IF($C$1:$C$201=$AW$1,ROW($C$1:$C$201)),ROW(109:109)),2))</f>
        <v/>
      </c>
      <c r="AX111" s="204" t="str">
        <f t="shared" si="103"/>
        <v/>
      </c>
      <c r="AY111" s="204">
        <v>109</v>
      </c>
      <c r="AZ111" s="209">
        <f t="shared" si="104"/>
        <v>0</v>
      </c>
      <c r="BA111" s="209">
        <f t="shared" si="105"/>
        <v>0</v>
      </c>
      <c r="BB111" s="204">
        <v>109</v>
      </c>
      <c r="BC111" s="207" t="str">
        <f t="shared" si="106"/>
        <v/>
      </c>
      <c r="BD111" s="202" t="str">
        <f t="shared" si="107"/>
        <v/>
      </c>
      <c r="BE111" s="159" t="str">
        <f t="array" ref="BE111">IF(ISERROR(INDEX($C$1:$D$201,SMALL(IF($C$1:$C$201=$BE$1,ROW($C$1:$C$201)),ROW(109:109)),2)),"",INDEX($C$1:$D$201,SMALL(IF($C$1:$C$201=$BE$1,ROW($C$1:$C$201)),ROW(109:109)),2))</f>
        <v/>
      </c>
      <c r="BF111" s="204" t="str">
        <f t="shared" si="108"/>
        <v/>
      </c>
      <c r="BG111" s="204">
        <v>109</v>
      </c>
      <c r="BH111" s="209">
        <f t="shared" si="109"/>
        <v>0</v>
      </c>
      <c r="BI111" s="209">
        <f t="shared" si="110"/>
        <v>0</v>
      </c>
      <c r="BJ111" s="204">
        <v>109</v>
      </c>
      <c r="BK111" s="207" t="str">
        <f t="shared" si="111"/>
        <v/>
      </c>
      <c r="BL111" s="209"/>
      <c r="BM111" s="209">
        <f>IF(AND('Analysis_2-must not modify'!O941=1,'Analysis_2-must not modify'!P941=1,NOT('Analysis_2-must not modify'!D941=0)),'Analysis_2-must not modify'!G941,"")</f>
        <v>2016</v>
      </c>
      <c r="BN111">
        <v>110</v>
      </c>
      <c r="BO111" t="e">
        <f>INDEX(BM$2:BM$202,MATCH(0,COUNTIF($BO$1:BO110,BM$2:BM$202),0))</f>
        <v>#N/A</v>
      </c>
      <c r="BQ111" s="218">
        <f t="shared" si="113"/>
        <v>2</v>
      </c>
      <c r="BR111" s="136">
        <v>110</v>
      </c>
      <c r="BS111" s="246">
        <f t="shared" si="71"/>
        <v>2016</v>
      </c>
      <c r="BT111" s="99"/>
      <c r="BU111" s="219">
        <f t="shared" si="72"/>
        <v>156</v>
      </c>
      <c r="BV111" s="204">
        <v>110</v>
      </c>
      <c r="BW111" s="218" t="str">
        <f t="shared" si="114"/>
        <v/>
      </c>
      <c r="BX111" t="str">
        <f t="shared" si="115"/>
        <v/>
      </c>
      <c r="BY111" s="204">
        <v>110</v>
      </c>
      <c r="BZ111" s="204" t="str">
        <f t="shared" si="116"/>
        <v/>
      </c>
      <c r="CA111" t="e">
        <f t="shared" si="117"/>
        <v>#VALUE!</v>
      </c>
      <c r="CB111" s="259" t="str">
        <f t="shared" si="63"/>
        <v/>
      </c>
      <c r="CC111" s="259" t="str">
        <f t="shared" si="112"/>
        <v/>
      </c>
      <c r="CD111">
        <v>109</v>
      </c>
      <c r="CE111" s="261" t="str">
        <f t="shared" si="74"/>
        <v/>
      </c>
      <c r="CG111" s="218">
        <f t="shared" si="75"/>
        <v>117</v>
      </c>
      <c r="CH111" s="136">
        <v>110</v>
      </c>
      <c r="CI111" s="136" t="str">
        <f>IF(AND('Analysis_2-must not modify'!P941=1,'Analysis_2-must not modify'!O941=1),'Analysis_2-must not modify'!I941,"")</f>
        <v>Continental</v>
      </c>
      <c r="CK111" s="219">
        <f t="shared" si="76"/>
        <v>84</v>
      </c>
      <c r="CL111" s="204">
        <v>110</v>
      </c>
      <c r="CM111" s="218" t="str">
        <f t="shared" si="77"/>
        <v/>
      </c>
      <c r="CN111" t="str">
        <f t="shared" si="78"/>
        <v/>
      </c>
      <c r="CO111" s="204">
        <v>110</v>
      </c>
      <c r="CP111" s="204" t="str">
        <f t="shared" si="64"/>
        <v/>
      </c>
      <c r="CQ111">
        <f t="shared" si="79"/>
        <v>8</v>
      </c>
      <c r="CR111" s="259" t="str">
        <f t="shared" si="65"/>
        <v/>
      </c>
      <c r="CS111" s="259">
        <f t="shared" si="80"/>
        <v>0</v>
      </c>
      <c r="CT111" s="259"/>
      <c r="CU111">
        <v>109</v>
      </c>
      <c r="CV111" s="261" t="str">
        <f t="shared" si="81"/>
        <v/>
      </c>
    </row>
    <row r="112" spans="1:100" customFormat="1">
      <c r="A112" s="218">
        <f t="shared" si="121"/>
        <v>62</v>
      </c>
      <c r="B112" s="136">
        <v>111</v>
      </c>
      <c r="C112" s="211" t="str">
        <f>'Analysis_2-must not modify'!F942</f>
        <v>Africa</v>
      </c>
      <c r="D112" s="211" t="str">
        <f>'Analysis_2-must not modify'!D942</f>
        <v>South Africa</v>
      </c>
      <c r="E112" s="245">
        <v>0</v>
      </c>
      <c r="F112" s="219">
        <f t="shared" si="122"/>
        <v>97</v>
      </c>
      <c r="G112" s="204">
        <v>111</v>
      </c>
      <c r="H112" s="218">
        <f t="shared" si="118"/>
        <v>0</v>
      </c>
      <c r="I112">
        <f t="shared" si="119"/>
        <v>0</v>
      </c>
      <c r="J112" s="204">
        <v>111</v>
      </c>
      <c r="K112" s="221" t="str">
        <f t="shared" si="120"/>
        <v/>
      </c>
      <c r="P112" s="202" t="str">
        <f t="shared" si="82"/>
        <v/>
      </c>
      <c r="Q112" s="208" t="str">
        <f t="array" ref="Q112">IF(ISERROR(INDEX($C$1:$D$201,SMALL(IF($C$1:$C$201=$Q$1,ROW($C$1:$C$201)),ROW(110:110)),2)),"",INDEX($C$1:$D$201,SMALL(IF($C$1:$C$201=$Q$1,ROW($C$1:$C$201)),ROW(110:110)),2))</f>
        <v/>
      </c>
      <c r="R112" s="204" t="str">
        <f t="shared" si="83"/>
        <v/>
      </c>
      <c r="S112" s="204">
        <v>110</v>
      </c>
      <c r="T112" s="209">
        <f t="shared" si="84"/>
        <v>0</v>
      </c>
      <c r="U112" s="209">
        <f t="shared" si="85"/>
        <v>0</v>
      </c>
      <c r="V112" s="204">
        <v>110</v>
      </c>
      <c r="W112" s="207" t="str">
        <f t="shared" si="86"/>
        <v/>
      </c>
      <c r="X112" s="202" t="str">
        <f t="shared" si="87"/>
        <v/>
      </c>
      <c r="Y112" s="210" t="str">
        <f t="array" ref="Y112">IF(ISERROR(INDEX($C$1:$D$201,SMALL(IF($C$1:$C$201=$Y$1,ROW($C$1:$C$201)),ROW(110:110)),2)),"",INDEX($C$1:$D$201,SMALL(IF($C$1:$C$201=$Y$1,ROW($C$1:$C$201)),ROW(110:110)),2))</f>
        <v/>
      </c>
      <c r="Z112" s="204" t="str">
        <f t="shared" si="88"/>
        <v/>
      </c>
      <c r="AA112" s="204">
        <v>110</v>
      </c>
      <c r="AB112" s="209">
        <f t="shared" si="89"/>
        <v>0</v>
      </c>
      <c r="AC112" s="209">
        <f t="shared" si="90"/>
        <v>0</v>
      </c>
      <c r="AD112" s="204">
        <v>110</v>
      </c>
      <c r="AE112" s="207" t="str">
        <f t="shared" si="91"/>
        <v/>
      </c>
      <c r="AF112" s="202" t="str">
        <f t="shared" si="92"/>
        <v/>
      </c>
      <c r="AG112" s="210" t="str">
        <f t="array" ref="AG112">IF(ISERROR(INDEX($C$1:$D$201,SMALL(IF($C$1:$C$201=$AG$1,ROW($C$1:$C$201)),ROW(110:110)),2)),"",INDEX($C$1:$D$201,SMALL(IF($C$1:$C$201=$AG$1,ROW($C$1:$C$201)),ROW(110:110)),2))</f>
        <v/>
      </c>
      <c r="AH112" s="204" t="str">
        <f t="shared" si="93"/>
        <v/>
      </c>
      <c r="AI112" s="204">
        <v>110</v>
      </c>
      <c r="AJ112" s="209">
        <f t="shared" si="94"/>
        <v>0</v>
      </c>
      <c r="AK112" s="209">
        <f t="shared" si="95"/>
        <v>0</v>
      </c>
      <c r="AL112" s="204">
        <v>110</v>
      </c>
      <c r="AM112" s="207" t="str">
        <f t="shared" si="96"/>
        <v/>
      </c>
      <c r="AN112" s="202" t="str">
        <f t="shared" si="97"/>
        <v/>
      </c>
      <c r="AO112" s="208" t="str">
        <f t="array" ref="AO112">IF(ISERROR(INDEX($C$1:$D$201,SMALL(IF($C$1:$C$201=$AO$1,ROW($C$1:$C$201)),ROW(110:110)),2)),"",INDEX($C$1:$D$201,SMALL(IF($C$1:$C$201=$AO$1,ROW($C$1:$C$201)),ROW(110:110)),2))</f>
        <v/>
      </c>
      <c r="AP112" s="204" t="str">
        <f t="shared" si="98"/>
        <v/>
      </c>
      <c r="AQ112" s="204">
        <v>110</v>
      </c>
      <c r="AR112" s="209">
        <f t="shared" si="99"/>
        <v>0</v>
      </c>
      <c r="AS112" s="209">
        <f t="shared" si="100"/>
        <v>0</v>
      </c>
      <c r="AT112" s="204">
        <v>110</v>
      </c>
      <c r="AU112" s="207" t="str">
        <f t="shared" si="101"/>
        <v/>
      </c>
      <c r="AV112" s="202" t="str">
        <f t="shared" si="102"/>
        <v/>
      </c>
      <c r="AW112" s="159" t="str">
        <f t="array" ref="AW112">IF(ISERROR(INDEX($C$1:$D$201,SMALL(IF($C$1:$C$201=$AW$1,ROW($C$1:$C$201)),ROW(110:110)),2)),"",INDEX($C$1:$D$201,SMALL(IF($C$1:$C$201=$AW$1,ROW($C$1:$C$201)),ROW(110:110)),2))</f>
        <v/>
      </c>
      <c r="AX112" s="204" t="str">
        <f t="shared" si="103"/>
        <v/>
      </c>
      <c r="AY112" s="204">
        <v>110</v>
      </c>
      <c r="AZ112" s="209">
        <f t="shared" si="104"/>
        <v>0</v>
      </c>
      <c r="BA112" s="209">
        <f t="shared" si="105"/>
        <v>0</v>
      </c>
      <c r="BB112" s="204">
        <v>110</v>
      </c>
      <c r="BC112" s="207" t="str">
        <f t="shared" si="106"/>
        <v/>
      </c>
      <c r="BD112" s="202" t="str">
        <f t="shared" si="107"/>
        <v/>
      </c>
      <c r="BE112" s="159" t="str">
        <f t="array" ref="BE112">IF(ISERROR(INDEX($C$1:$D$201,SMALL(IF($C$1:$C$201=$BE$1,ROW($C$1:$C$201)),ROW(110:110)),2)),"",INDEX($C$1:$D$201,SMALL(IF($C$1:$C$201=$BE$1,ROW($C$1:$C$201)),ROW(110:110)),2))</f>
        <v/>
      </c>
      <c r="BF112" s="204" t="str">
        <f t="shared" si="108"/>
        <v/>
      </c>
      <c r="BG112" s="204">
        <v>110</v>
      </c>
      <c r="BH112" s="209">
        <f t="shared" si="109"/>
        <v>0</v>
      </c>
      <c r="BI112" s="209">
        <f t="shared" si="110"/>
        <v>0</v>
      </c>
      <c r="BJ112" s="204">
        <v>110</v>
      </c>
      <c r="BK112" s="207" t="str">
        <f t="shared" si="111"/>
        <v/>
      </c>
      <c r="BL112" s="209"/>
      <c r="BM112" s="209">
        <f>IF(AND('Analysis_2-must not modify'!O942=1,'Analysis_2-must not modify'!P942=1,NOT('Analysis_2-must not modify'!D942=0)),'Analysis_2-must not modify'!G942,"")</f>
        <v>2013</v>
      </c>
      <c r="BN112">
        <v>111</v>
      </c>
      <c r="BO112" t="e">
        <f>INDEX(BM$2:BM$202,MATCH(0,COUNTIF($BO$1:BO111,BM$2:BM$202),0))</f>
        <v>#N/A</v>
      </c>
      <c r="BQ112" s="218">
        <f t="shared" si="113"/>
        <v>80</v>
      </c>
      <c r="BR112" s="136">
        <v>111</v>
      </c>
      <c r="BS112" s="246">
        <f t="shared" si="71"/>
        <v>2013</v>
      </c>
      <c r="BT112" s="99"/>
      <c r="BU112" s="219">
        <f t="shared" si="72"/>
        <v>78</v>
      </c>
      <c r="BV112" s="204">
        <v>111</v>
      </c>
      <c r="BW112" s="218" t="str">
        <f t="shared" si="114"/>
        <v/>
      </c>
      <c r="BX112" t="str">
        <f t="shared" si="115"/>
        <v/>
      </c>
      <c r="BY112" s="204">
        <v>111</v>
      </c>
      <c r="BZ112" s="204" t="str">
        <f t="shared" si="116"/>
        <v/>
      </c>
      <c r="CA112" t="e">
        <f t="shared" si="117"/>
        <v>#VALUE!</v>
      </c>
      <c r="CB112" s="259" t="str">
        <f t="shared" si="63"/>
        <v/>
      </c>
      <c r="CC112" s="259" t="str">
        <f t="shared" si="112"/>
        <v/>
      </c>
      <c r="CD112">
        <v>110</v>
      </c>
      <c r="CE112" s="261" t="str">
        <f t="shared" si="74"/>
        <v/>
      </c>
      <c r="CG112" s="218">
        <f t="shared" si="75"/>
        <v>10</v>
      </c>
      <c r="CH112" s="136">
        <v>111</v>
      </c>
      <c r="CI112" s="136" t="str">
        <f>IF(AND('Analysis_2-must not modify'!P942=1,'Analysis_2-must not modify'!O942=1),'Analysis_2-must not modify'!I942,"")</f>
        <v>Sub-tropical</v>
      </c>
      <c r="CK112" s="219">
        <f t="shared" si="76"/>
        <v>191</v>
      </c>
      <c r="CL112" s="204">
        <v>111</v>
      </c>
      <c r="CM112" s="218" t="str">
        <f t="shared" si="77"/>
        <v/>
      </c>
      <c r="CN112" t="str">
        <f t="shared" si="78"/>
        <v/>
      </c>
      <c r="CO112" s="204">
        <v>111</v>
      </c>
      <c r="CP112" s="204" t="str">
        <f t="shared" si="64"/>
        <v/>
      </c>
      <c r="CQ112">
        <f t="shared" si="79"/>
        <v>8</v>
      </c>
      <c r="CR112" s="259" t="str">
        <f t="shared" si="65"/>
        <v/>
      </c>
      <c r="CS112" s="259">
        <f t="shared" si="80"/>
        <v>0</v>
      </c>
      <c r="CT112" s="259"/>
      <c r="CU112">
        <v>110</v>
      </c>
      <c r="CV112" s="261" t="str">
        <f t="shared" si="81"/>
        <v/>
      </c>
    </row>
    <row r="113" spans="1:100" customFormat="1">
      <c r="A113" s="218">
        <f t="shared" si="121"/>
        <v>85</v>
      </c>
      <c r="B113" s="136">
        <v>112</v>
      </c>
      <c r="C113" s="211" t="str">
        <f>'Analysis_2-must not modify'!F943</f>
        <v>East_Asia_and_Oceania</v>
      </c>
      <c r="D113" s="211" t="str">
        <f>'Analysis_2-must not modify'!D943</f>
        <v>Japan</v>
      </c>
      <c r="E113" s="245">
        <v>0</v>
      </c>
      <c r="F113" s="219">
        <f t="shared" si="122"/>
        <v>74</v>
      </c>
      <c r="G113" s="204">
        <v>112</v>
      </c>
      <c r="H113" s="218">
        <f t="shared" si="118"/>
        <v>0</v>
      </c>
      <c r="I113">
        <f t="shared" si="119"/>
        <v>0</v>
      </c>
      <c r="J113" s="204">
        <v>112</v>
      </c>
      <c r="K113" s="221" t="str">
        <f t="shared" si="120"/>
        <v/>
      </c>
      <c r="P113" s="202" t="str">
        <f t="shared" si="82"/>
        <v/>
      </c>
      <c r="Q113" s="208" t="str">
        <f t="array" ref="Q113">IF(ISERROR(INDEX($C$1:$D$201,SMALL(IF($C$1:$C$201=$Q$1,ROW($C$1:$C$201)),ROW(111:111)),2)),"",INDEX($C$1:$D$201,SMALL(IF($C$1:$C$201=$Q$1,ROW($C$1:$C$201)),ROW(111:111)),2))</f>
        <v/>
      </c>
      <c r="R113" s="204" t="str">
        <f t="shared" si="83"/>
        <v/>
      </c>
      <c r="S113" s="204">
        <v>111</v>
      </c>
      <c r="T113" s="209">
        <f t="shared" si="84"/>
        <v>0</v>
      </c>
      <c r="U113" s="209">
        <f t="shared" si="85"/>
        <v>0</v>
      </c>
      <c r="V113" s="204">
        <v>111</v>
      </c>
      <c r="W113" s="207" t="str">
        <f t="shared" si="86"/>
        <v/>
      </c>
      <c r="X113" s="202" t="str">
        <f t="shared" si="87"/>
        <v/>
      </c>
      <c r="Y113" s="210" t="str">
        <f t="array" ref="Y113">IF(ISERROR(INDEX($C$1:$D$201,SMALL(IF($C$1:$C$201=$Y$1,ROW($C$1:$C$201)),ROW(111:111)),2)),"",INDEX($C$1:$D$201,SMALL(IF($C$1:$C$201=$Y$1,ROW($C$1:$C$201)),ROW(111:111)),2))</f>
        <v/>
      </c>
      <c r="Z113" s="204" t="str">
        <f t="shared" si="88"/>
        <v/>
      </c>
      <c r="AA113" s="204">
        <v>111</v>
      </c>
      <c r="AB113" s="209">
        <f t="shared" si="89"/>
        <v>0</v>
      </c>
      <c r="AC113" s="209">
        <f t="shared" si="90"/>
        <v>0</v>
      </c>
      <c r="AD113" s="204">
        <v>111</v>
      </c>
      <c r="AE113" s="207" t="str">
        <f t="shared" si="91"/>
        <v/>
      </c>
      <c r="AF113" s="202" t="str">
        <f t="shared" si="92"/>
        <v/>
      </c>
      <c r="AG113" s="210" t="str">
        <f t="array" ref="AG113">IF(ISERROR(INDEX($C$1:$D$201,SMALL(IF($C$1:$C$201=$AG$1,ROW($C$1:$C$201)),ROW(111:111)),2)),"",INDEX($C$1:$D$201,SMALL(IF($C$1:$C$201=$AG$1,ROW($C$1:$C$201)),ROW(111:111)),2))</f>
        <v/>
      </c>
      <c r="AH113" s="204" t="str">
        <f t="shared" si="93"/>
        <v/>
      </c>
      <c r="AI113" s="204">
        <v>111</v>
      </c>
      <c r="AJ113" s="209">
        <f t="shared" si="94"/>
        <v>0</v>
      </c>
      <c r="AK113" s="209">
        <f t="shared" si="95"/>
        <v>0</v>
      </c>
      <c r="AL113" s="204">
        <v>111</v>
      </c>
      <c r="AM113" s="207" t="str">
        <f t="shared" si="96"/>
        <v/>
      </c>
      <c r="AN113" s="202" t="str">
        <f t="shared" si="97"/>
        <v/>
      </c>
      <c r="AO113" s="208" t="str">
        <f t="array" ref="AO113">IF(ISERROR(INDEX($C$1:$D$201,SMALL(IF($C$1:$C$201=$AO$1,ROW($C$1:$C$201)),ROW(111:111)),2)),"",INDEX($C$1:$D$201,SMALL(IF($C$1:$C$201=$AO$1,ROW($C$1:$C$201)),ROW(111:111)),2))</f>
        <v/>
      </c>
      <c r="AP113" s="204" t="str">
        <f t="shared" si="98"/>
        <v/>
      </c>
      <c r="AQ113" s="204">
        <v>111</v>
      </c>
      <c r="AR113" s="209">
        <f t="shared" si="99"/>
        <v>0</v>
      </c>
      <c r="AS113" s="209">
        <f t="shared" si="100"/>
        <v>0</v>
      </c>
      <c r="AT113" s="204">
        <v>111</v>
      </c>
      <c r="AU113" s="207" t="str">
        <f t="shared" si="101"/>
        <v/>
      </c>
      <c r="AV113" s="202" t="str">
        <f t="shared" si="102"/>
        <v/>
      </c>
      <c r="AW113" s="159" t="str">
        <f t="array" ref="AW113">IF(ISERROR(INDEX($C$1:$D$201,SMALL(IF($C$1:$C$201=$AW$1,ROW($C$1:$C$201)),ROW(111:111)),2)),"",INDEX($C$1:$D$201,SMALL(IF($C$1:$C$201=$AW$1,ROW($C$1:$C$201)),ROW(111:111)),2))</f>
        <v/>
      </c>
      <c r="AX113" s="204" t="str">
        <f t="shared" si="103"/>
        <v/>
      </c>
      <c r="AY113" s="204">
        <v>111</v>
      </c>
      <c r="AZ113" s="209">
        <f t="shared" si="104"/>
        <v>0</v>
      </c>
      <c r="BA113" s="209">
        <f t="shared" si="105"/>
        <v>0</v>
      </c>
      <c r="BB113" s="204">
        <v>111</v>
      </c>
      <c r="BC113" s="207" t="str">
        <f t="shared" si="106"/>
        <v/>
      </c>
      <c r="BD113" s="202" t="str">
        <f t="shared" si="107"/>
        <v/>
      </c>
      <c r="BE113" s="159" t="str">
        <f t="array" ref="BE113">IF(ISERROR(INDEX($C$1:$D$201,SMALL(IF($C$1:$C$201=$BE$1,ROW($C$1:$C$201)),ROW(111:111)),2)),"",INDEX($C$1:$D$201,SMALL(IF($C$1:$C$201=$BE$1,ROW($C$1:$C$201)),ROW(111:111)),2))</f>
        <v/>
      </c>
      <c r="BF113" s="204" t="str">
        <f t="shared" si="108"/>
        <v/>
      </c>
      <c r="BG113" s="204">
        <v>111</v>
      </c>
      <c r="BH113" s="209">
        <f t="shared" si="109"/>
        <v>0</v>
      </c>
      <c r="BI113" s="209">
        <f t="shared" si="110"/>
        <v>0</v>
      </c>
      <c r="BJ113" s="204">
        <v>111</v>
      </c>
      <c r="BK113" s="207" t="str">
        <f t="shared" si="111"/>
        <v/>
      </c>
      <c r="BL113" s="209"/>
      <c r="BM113" s="209">
        <f>IF(AND('Analysis_2-must not modify'!O943=1,'Analysis_2-must not modify'!P943=1,NOT('Analysis_2-must not modify'!D943=0)),'Analysis_2-must not modify'!G943,"")</f>
        <v>2013</v>
      </c>
      <c r="BN113">
        <v>112</v>
      </c>
      <c r="BO113" t="e">
        <f>INDEX(BM$2:BM$202,MATCH(0,COUNTIF($BO$1:BO112,BM$2:BM$202),0))</f>
        <v>#N/A</v>
      </c>
      <c r="BQ113" s="218">
        <f t="shared" si="113"/>
        <v>80</v>
      </c>
      <c r="BR113" s="136">
        <v>112</v>
      </c>
      <c r="BS113" s="246">
        <f t="shared" si="71"/>
        <v>2013</v>
      </c>
      <c r="BT113" s="99"/>
      <c r="BU113" s="219">
        <f t="shared" si="72"/>
        <v>78</v>
      </c>
      <c r="BV113" s="204">
        <v>112</v>
      </c>
      <c r="BW113" s="218" t="str">
        <f t="shared" si="114"/>
        <v/>
      </c>
      <c r="BX113" t="str">
        <f t="shared" si="115"/>
        <v/>
      </c>
      <c r="BY113" s="204">
        <v>112</v>
      </c>
      <c r="BZ113" s="204" t="str">
        <f t="shared" si="116"/>
        <v/>
      </c>
      <c r="CA113" t="e">
        <f t="shared" si="117"/>
        <v>#VALUE!</v>
      </c>
      <c r="CB113" s="259" t="str">
        <f t="shared" si="63"/>
        <v/>
      </c>
      <c r="CC113" s="259" t="str">
        <f t="shared" si="112"/>
        <v/>
      </c>
      <c r="CD113">
        <v>111</v>
      </c>
      <c r="CE113" s="261" t="str">
        <f t="shared" si="74"/>
        <v/>
      </c>
      <c r="CG113" s="218">
        <f t="shared" si="75"/>
        <v>10</v>
      </c>
      <c r="CH113" s="136">
        <v>112</v>
      </c>
      <c r="CI113" s="136" t="str">
        <f>IF(AND('Analysis_2-must not modify'!P943=1,'Analysis_2-must not modify'!O943=1),'Analysis_2-must not modify'!I943,"")</f>
        <v>Sub-tropical</v>
      </c>
      <c r="CK113" s="219">
        <f t="shared" si="76"/>
        <v>191</v>
      </c>
      <c r="CL113" s="204">
        <v>112</v>
      </c>
      <c r="CM113" s="218" t="str">
        <f t="shared" si="77"/>
        <v/>
      </c>
      <c r="CN113" t="str">
        <f t="shared" si="78"/>
        <v/>
      </c>
      <c r="CO113" s="204">
        <v>112</v>
      </c>
      <c r="CP113" s="204" t="str">
        <f t="shared" si="64"/>
        <v/>
      </c>
      <c r="CQ113">
        <f t="shared" si="79"/>
        <v>8</v>
      </c>
      <c r="CR113" s="259" t="str">
        <f t="shared" si="65"/>
        <v/>
      </c>
      <c r="CS113" s="259">
        <f t="shared" si="80"/>
        <v>0</v>
      </c>
      <c r="CT113" s="259"/>
      <c r="CU113">
        <v>111</v>
      </c>
      <c r="CV113" s="261" t="str">
        <f t="shared" si="81"/>
        <v/>
      </c>
    </row>
    <row r="114" spans="1:100" customFormat="1">
      <c r="A114" s="218">
        <f t="shared" si="121"/>
        <v>85</v>
      </c>
      <c r="B114" s="136">
        <v>113</v>
      </c>
      <c r="C114" s="211" t="str">
        <f>'Analysis_2-must not modify'!F944</f>
        <v>East_Asia_and_Oceania</v>
      </c>
      <c r="D114" s="211" t="str">
        <f>'Analysis_2-must not modify'!D944</f>
        <v>Japan</v>
      </c>
      <c r="E114" s="245">
        <v>0</v>
      </c>
      <c r="F114" s="219">
        <f t="shared" si="122"/>
        <v>74</v>
      </c>
      <c r="G114" s="204">
        <v>113</v>
      </c>
      <c r="H114" s="218">
        <f t="shared" si="118"/>
        <v>0</v>
      </c>
      <c r="I114">
        <f t="shared" si="119"/>
        <v>0</v>
      </c>
      <c r="J114" s="204">
        <v>113</v>
      </c>
      <c r="K114" s="221" t="str">
        <f t="shared" si="120"/>
        <v/>
      </c>
      <c r="P114" s="202" t="str">
        <f t="shared" si="82"/>
        <v/>
      </c>
      <c r="Q114" s="208" t="str">
        <f t="array" ref="Q114">IF(ISERROR(INDEX($C$1:$D$201,SMALL(IF($C$1:$C$201=$Q$1,ROW($C$1:$C$201)),ROW(112:112)),2)),"",INDEX($C$1:$D$201,SMALL(IF($C$1:$C$201=$Q$1,ROW($C$1:$C$201)),ROW(112:112)),2))</f>
        <v/>
      </c>
      <c r="R114" s="204" t="str">
        <f t="shared" si="83"/>
        <v/>
      </c>
      <c r="S114" s="204">
        <v>112</v>
      </c>
      <c r="T114" s="209">
        <f t="shared" si="84"/>
        <v>0</v>
      </c>
      <c r="U114" s="209">
        <f t="shared" si="85"/>
        <v>0</v>
      </c>
      <c r="V114" s="204">
        <v>112</v>
      </c>
      <c r="W114" s="207" t="str">
        <f t="shared" si="86"/>
        <v/>
      </c>
      <c r="X114" s="202" t="str">
        <f t="shared" si="87"/>
        <v/>
      </c>
      <c r="Y114" s="210" t="str">
        <f t="array" ref="Y114">IF(ISERROR(INDEX($C$1:$D$201,SMALL(IF($C$1:$C$201=$Y$1,ROW($C$1:$C$201)),ROW(112:112)),2)),"",INDEX($C$1:$D$201,SMALL(IF($C$1:$C$201=$Y$1,ROW($C$1:$C$201)),ROW(112:112)),2))</f>
        <v/>
      </c>
      <c r="Z114" s="204" t="str">
        <f t="shared" si="88"/>
        <v/>
      </c>
      <c r="AA114" s="204">
        <v>112</v>
      </c>
      <c r="AB114" s="209">
        <f t="shared" si="89"/>
        <v>0</v>
      </c>
      <c r="AC114" s="209">
        <f t="shared" si="90"/>
        <v>0</v>
      </c>
      <c r="AD114" s="204">
        <v>112</v>
      </c>
      <c r="AE114" s="207" t="str">
        <f t="shared" si="91"/>
        <v/>
      </c>
      <c r="AF114" s="202" t="str">
        <f t="shared" si="92"/>
        <v/>
      </c>
      <c r="AG114" s="210" t="str">
        <f t="array" ref="AG114">IF(ISERROR(INDEX($C$1:$D$201,SMALL(IF($C$1:$C$201=$AG$1,ROW($C$1:$C$201)),ROW(112:112)),2)),"",INDEX($C$1:$D$201,SMALL(IF($C$1:$C$201=$AG$1,ROW($C$1:$C$201)),ROW(112:112)),2))</f>
        <v/>
      </c>
      <c r="AH114" s="204" t="str">
        <f t="shared" si="93"/>
        <v/>
      </c>
      <c r="AI114" s="204">
        <v>112</v>
      </c>
      <c r="AJ114" s="209">
        <f t="shared" si="94"/>
        <v>0</v>
      </c>
      <c r="AK114" s="209">
        <f t="shared" si="95"/>
        <v>0</v>
      </c>
      <c r="AL114" s="204">
        <v>112</v>
      </c>
      <c r="AM114" s="207" t="str">
        <f t="shared" si="96"/>
        <v/>
      </c>
      <c r="AN114" s="202" t="str">
        <f t="shared" si="97"/>
        <v/>
      </c>
      <c r="AO114" s="208" t="str">
        <f t="array" ref="AO114">IF(ISERROR(INDEX($C$1:$D$201,SMALL(IF($C$1:$C$201=$AO$1,ROW($C$1:$C$201)),ROW(112:112)),2)),"",INDEX($C$1:$D$201,SMALL(IF($C$1:$C$201=$AO$1,ROW($C$1:$C$201)),ROW(112:112)),2))</f>
        <v/>
      </c>
      <c r="AP114" s="204" t="str">
        <f t="shared" si="98"/>
        <v/>
      </c>
      <c r="AQ114" s="204">
        <v>112</v>
      </c>
      <c r="AR114" s="209">
        <f t="shared" si="99"/>
        <v>0</v>
      </c>
      <c r="AS114" s="209">
        <f t="shared" si="100"/>
        <v>0</v>
      </c>
      <c r="AT114" s="204">
        <v>112</v>
      </c>
      <c r="AU114" s="207" t="str">
        <f t="shared" si="101"/>
        <v/>
      </c>
      <c r="AV114" s="202" t="str">
        <f t="shared" si="102"/>
        <v/>
      </c>
      <c r="AW114" s="159" t="str">
        <f t="array" ref="AW114">IF(ISERROR(INDEX($C$1:$D$201,SMALL(IF($C$1:$C$201=$AW$1,ROW($C$1:$C$201)),ROW(112:112)),2)),"",INDEX($C$1:$D$201,SMALL(IF($C$1:$C$201=$AW$1,ROW($C$1:$C$201)),ROW(112:112)),2))</f>
        <v/>
      </c>
      <c r="AX114" s="204" t="str">
        <f t="shared" si="103"/>
        <v/>
      </c>
      <c r="AY114" s="204">
        <v>112</v>
      </c>
      <c r="AZ114" s="209">
        <f t="shared" si="104"/>
        <v>0</v>
      </c>
      <c r="BA114" s="209">
        <f t="shared" si="105"/>
        <v>0</v>
      </c>
      <c r="BB114" s="204">
        <v>112</v>
      </c>
      <c r="BC114" s="207" t="str">
        <f t="shared" si="106"/>
        <v/>
      </c>
      <c r="BD114" s="202" t="str">
        <f t="shared" si="107"/>
        <v/>
      </c>
      <c r="BE114" s="159" t="str">
        <f t="array" ref="BE114">IF(ISERROR(INDEX($C$1:$D$201,SMALL(IF($C$1:$C$201=$BE$1,ROW($C$1:$C$201)),ROW(112:112)),2)),"",INDEX($C$1:$D$201,SMALL(IF($C$1:$C$201=$BE$1,ROW($C$1:$C$201)),ROW(112:112)),2))</f>
        <v/>
      </c>
      <c r="BF114" s="204" t="str">
        <f t="shared" si="108"/>
        <v/>
      </c>
      <c r="BG114" s="204">
        <v>112</v>
      </c>
      <c r="BH114" s="209">
        <f t="shared" si="109"/>
        <v>0</v>
      </c>
      <c r="BI114" s="209">
        <f t="shared" si="110"/>
        <v>0</v>
      </c>
      <c r="BJ114" s="204">
        <v>112</v>
      </c>
      <c r="BK114" s="207" t="str">
        <f t="shared" si="111"/>
        <v/>
      </c>
      <c r="BL114" s="209"/>
      <c r="BM114" s="209">
        <f>IF(AND('Analysis_2-must not modify'!O944=1,'Analysis_2-must not modify'!P944=1,NOT('Analysis_2-must not modify'!D944=0)),'Analysis_2-must not modify'!G944,"")</f>
        <v>2015</v>
      </c>
      <c r="BN114">
        <v>113</v>
      </c>
      <c r="BO114" t="e">
        <f>INDEX(BM$2:BM$202,MATCH(0,COUNTIF($BO$1:BO113,BM$2:BM$202),0))</f>
        <v>#N/A</v>
      </c>
      <c r="BQ114" s="218">
        <f t="shared" si="113"/>
        <v>20</v>
      </c>
      <c r="BR114" s="136">
        <v>113</v>
      </c>
      <c r="BS114" s="246">
        <f t="shared" si="71"/>
        <v>2015</v>
      </c>
      <c r="BT114" s="99"/>
      <c r="BU114" s="219">
        <f t="shared" si="72"/>
        <v>138</v>
      </c>
      <c r="BV114" s="204">
        <v>113</v>
      </c>
      <c r="BW114" s="218" t="str">
        <f t="shared" si="114"/>
        <v/>
      </c>
      <c r="BX114" t="str">
        <f t="shared" si="115"/>
        <v/>
      </c>
      <c r="BY114" s="204">
        <v>113</v>
      </c>
      <c r="BZ114" s="204" t="str">
        <f t="shared" si="116"/>
        <v/>
      </c>
      <c r="CA114" t="e">
        <f t="shared" si="117"/>
        <v>#VALUE!</v>
      </c>
      <c r="CB114" s="259" t="str">
        <f t="shared" si="63"/>
        <v/>
      </c>
      <c r="CC114" s="259" t="str">
        <f t="shared" si="112"/>
        <v/>
      </c>
      <c r="CD114">
        <v>112</v>
      </c>
      <c r="CE114" s="261" t="str">
        <f t="shared" si="74"/>
        <v/>
      </c>
      <c r="CG114" s="218">
        <f t="shared" si="75"/>
        <v>10</v>
      </c>
      <c r="CH114" s="136">
        <v>113</v>
      </c>
      <c r="CI114" s="136" t="str">
        <f>IF(AND('Analysis_2-must not modify'!P944=1,'Analysis_2-must not modify'!O944=1),'Analysis_2-must not modify'!I944,"")</f>
        <v>Sub-tropical</v>
      </c>
      <c r="CK114" s="219">
        <f t="shared" si="76"/>
        <v>191</v>
      </c>
      <c r="CL114" s="204">
        <v>113</v>
      </c>
      <c r="CM114" s="218">
        <f t="shared" si="77"/>
        <v>196</v>
      </c>
      <c r="CN114" t="str">
        <f t="shared" si="78"/>
        <v>Dry</v>
      </c>
      <c r="CO114" s="204">
        <v>113</v>
      </c>
      <c r="CP114" s="204" t="str">
        <f t="shared" si="64"/>
        <v/>
      </c>
      <c r="CQ114">
        <f t="shared" si="79"/>
        <v>8</v>
      </c>
      <c r="CR114" s="259" t="str">
        <f t="shared" si="65"/>
        <v/>
      </c>
      <c r="CS114" s="259">
        <f t="shared" si="80"/>
        <v>0</v>
      </c>
      <c r="CT114" s="259"/>
      <c r="CU114">
        <v>112</v>
      </c>
      <c r="CV114" s="261" t="str">
        <f t="shared" si="81"/>
        <v/>
      </c>
    </row>
    <row r="115" spans="1:100" customFormat="1">
      <c r="A115" s="218">
        <f t="shared" si="121"/>
        <v>61</v>
      </c>
      <c r="B115" s="136">
        <v>114</v>
      </c>
      <c r="C115" s="211" t="str">
        <f>'Analysis_2-must not modify'!F945</f>
        <v>East_Asia_and_Oceania</v>
      </c>
      <c r="D115" s="211" t="str">
        <f>'Analysis_2-must not modify'!D945</f>
        <v>South Korea</v>
      </c>
      <c r="E115" s="245">
        <v>0</v>
      </c>
      <c r="F115" s="219">
        <f t="shared" si="122"/>
        <v>98</v>
      </c>
      <c r="G115" s="204">
        <v>114</v>
      </c>
      <c r="H115" s="218">
        <f t="shared" si="118"/>
        <v>0</v>
      </c>
      <c r="I115">
        <f t="shared" si="119"/>
        <v>0</v>
      </c>
      <c r="J115" s="204">
        <v>114</v>
      </c>
      <c r="K115" s="221" t="str">
        <f t="shared" si="120"/>
        <v/>
      </c>
      <c r="P115" s="202" t="str">
        <f t="shared" si="82"/>
        <v/>
      </c>
      <c r="Q115" s="208" t="str">
        <f t="array" ref="Q115">IF(ISERROR(INDEX($C$1:$D$201,SMALL(IF($C$1:$C$201=$Q$1,ROW($C$1:$C$201)),ROW(113:113)),2)),"",INDEX($C$1:$D$201,SMALL(IF($C$1:$C$201=$Q$1,ROW($C$1:$C$201)),ROW(113:113)),2))</f>
        <v/>
      </c>
      <c r="R115" s="204" t="str">
        <f t="shared" si="83"/>
        <v/>
      </c>
      <c r="S115" s="204">
        <v>113</v>
      </c>
      <c r="T115" s="209">
        <f t="shared" si="84"/>
        <v>0</v>
      </c>
      <c r="U115" s="209">
        <f t="shared" si="85"/>
        <v>0</v>
      </c>
      <c r="V115" s="204">
        <v>113</v>
      </c>
      <c r="W115" s="207" t="str">
        <f t="shared" si="86"/>
        <v/>
      </c>
      <c r="X115" s="202" t="str">
        <f t="shared" si="87"/>
        <v/>
      </c>
      <c r="Y115" s="210" t="str">
        <f t="array" ref="Y115">IF(ISERROR(INDEX($C$1:$D$201,SMALL(IF($C$1:$C$201=$Y$1,ROW($C$1:$C$201)),ROW(113:113)),2)),"",INDEX($C$1:$D$201,SMALL(IF($C$1:$C$201=$Y$1,ROW($C$1:$C$201)),ROW(113:113)),2))</f>
        <v/>
      </c>
      <c r="Z115" s="204" t="str">
        <f t="shared" si="88"/>
        <v/>
      </c>
      <c r="AA115" s="204">
        <v>113</v>
      </c>
      <c r="AB115" s="209">
        <f t="shared" si="89"/>
        <v>0</v>
      </c>
      <c r="AC115" s="209">
        <f t="shared" si="90"/>
        <v>0</v>
      </c>
      <c r="AD115" s="204">
        <v>113</v>
      </c>
      <c r="AE115" s="207" t="str">
        <f t="shared" si="91"/>
        <v/>
      </c>
      <c r="AF115" s="202" t="str">
        <f t="shared" si="92"/>
        <v/>
      </c>
      <c r="AG115" s="210" t="str">
        <f t="array" ref="AG115">IF(ISERROR(INDEX($C$1:$D$201,SMALL(IF($C$1:$C$201=$AG$1,ROW($C$1:$C$201)),ROW(113:113)),2)),"",INDEX($C$1:$D$201,SMALL(IF($C$1:$C$201=$AG$1,ROW($C$1:$C$201)),ROW(113:113)),2))</f>
        <v/>
      </c>
      <c r="AH115" s="204" t="str">
        <f t="shared" si="93"/>
        <v/>
      </c>
      <c r="AI115" s="204">
        <v>113</v>
      </c>
      <c r="AJ115" s="209">
        <f t="shared" si="94"/>
        <v>0</v>
      </c>
      <c r="AK115" s="209">
        <f t="shared" si="95"/>
        <v>0</v>
      </c>
      <c r="AL115" s="204">
        <v>113</v>
      </c>
      <c r="AM115" s="207" t="str">
        <f t="shared" si="96"/>
        <v/>
      </c>
      <c r="AN115" s="202" t="str">
        <f t="shared" si="97"/>
        <v/>
      </c>
      <c r="AO115" s="208" t="str">
        <f t="array" ref="AO115">IF(ISERROR(INDEX($C$1:$D$201,SMALL(IF($C$1:$C$201=$AO$1,ROW($C$1:$C$201)),ROW(113:113)),2)),"",INDEX($C$1:$D$201,SMALL(IF($C$1:$C$201=$AO$1,ROW($C$1:$C$201)),ROW(113:113)),2))</f>
        <v/>
      </c>
      <c r="AP115" s="204" t="str">
        <f t="shared" si="98"/>
        <v/>
      </c>
      <c r="AQ115" s="204">
        <v>113</v>
      </c>
      <c r="AR115" s="209">
        <f t="shared" si="99"/>
        <v>0</v>
      </c>
      <c r="AS115" s="209">
        <f t="shared" si="100"/>
        <v>0</v>
      </c>
      <c r="AT115" s="204">
        <v>113</v>
      </c>
      <c r="AU115" s="207" t="str">
        <f t="shared" si="101"/>
        <v/>
      </c>
      <c r="AV115" s="202" t="str">
        <f t="shared" si="102"/>
        <v/>
      </c>
      <c r="AW115" s="159" t="str">
        <f t="array" ref="AW115">IF(ISERROR(INDEX($C$1:$D$201,SMALL(IF($C$1:$C$201=$AW$1,ROW($C$1:$C$201)),ROW(113:113)),2)),"",INDEX($C$1:$D$201,SMALL(IF($C$1:$C$201=$AW$1,ROW($C$1:$C$201)),ROW(113:113)),2))</f>
        <v/>
      </c>
      <c r="AX115" s="204" t="str">
        <f t="shared" si="103"/>
        <v/>
      </c>
      <c r="AY115" s="204">
        <v>113</v>
      </c>
      <c r="AZ115" s="209">
        <f t="shared" si="104"/>
        <v>0</v>
      </c>
      <c r="BA115" s="209">
        <f t="shared" si="105"/>
        <v>0</v>
      </c>
      <c r="BB115" s="204">
        <v>113</v>
      </c>
      <c r="BC115" s="207" t="str">
        <f t="shared" si="106"/>
        <v/>
      </c>
      <c r="BD115" s="202" t="str">
        <f t="shared" si="107"/>
        <v/>
      </c>
      <c r="BE115" s="159" t="str">
        <f t="array" ref="BE115">IF(ISERROR(INDEX($C$1:$D$201,SMALL(IF($C$1:$C$201=$BE$1,ROW($C$1:$C$201)),ROW(113:113)),2)),"",INDEX($C$1:$D$201,SMALL(IF($C$1:$C$201=$BE$1,ROW($C$1:$C$201)),ROW(113:113)),2))</f>
        <v/>
      </c>
      <c r="BF115" s="204" t="str">
        <f t="shared" si="108"/>
        <v/>
      </c>
      <c r="BG115" s="204">
        <v>113</v>
      </c>
      <c r="BH115" s="209">
        <f t="shared" si="109"/>
        <v>0</v>
      </c>
      <c r="BI115" s="209">
        <f t="shared" si="110"/>
        <v>0</v>
      </c>
      <c r="BJ115" s="204">
        <v>113</v>
      </c>
      <c r="BK115" s="207" t="str">
        <f t="shared" si="111"/>
        <v/>
      </c>
      <c r="BL115" s="209"/>
      <c r="BM115" s="209">
        <f>IF(AND('Analysis_2-must not modify'!O945=1,'Analysis_2-must not modify'!P945=1,NOT('Analysis_2-must not modify'!D945=0)),'Analysis_2-must not modify'!G945,"")</f>
        <v>2013</v>
      </c>
      <c r="BN115">
        <v>114</v>
      </c>
      <c r="BO115" t="e">
        <f>INDEX(BM$2:BM$202,MATCH(0,COUNTIF($BO$1:BO114,BM$2:BM$202),0))</f>
        <v>#N/A</v>
      </c>
      <c r="BQ115" s="218">
        <f t="shared" si="113"/>
        <v>80</v>
      </c>
      <c r="BR115" s="136">
        <v>114</v>
      </c>
      <c r="BS115" s="246">
        <f t="shared" si="71"/>
        <v>2013</v>
      </c>
      <c r="BT115" s="99"/>
      <c r="BU115" s="219">
        <f t="shared" si="72"/>
        <v>78</v>
      </c>
      <c r="BV115" s="204">
        <v>114</v>
      </c>
      <c r="BW115" s="218" t="str">
        <f t="shared" si="114"/>
        <v/>
      </c>
      <c r="BX115" t="str">
        <f t="shared" si="115"/>
        <v/>
      </c>
      <c r="BY115" s="204">
        <v>114</v>
      </c>
      <c r="BZ115" s="204" t="str">
        <f t="shared" si="116"/>
        <v/>
      </c>
      <c r="CA115" t="e">
        <f t="shared" si="117"/>
        <v>#VALUE!</v>
      </c>
      <c r="CB115" s="259" t="str">
        <f t="shared" si="63"/>
        <v/>
      </c>
      <c r="CC115" s="259" t="str">
        <f t="shared" si="112"/>
        <v/>
      </c>
      <c r="CD115">
        <v>113</v>
      </c>
      <c r="CE115" s="261" t="str">
        <f t="shared" si="74"/>
        <v/>
      </c>
      <c r="CG115" s="218">
        <f t="shared" si="75"/>
        <v>117</v>
      </c>
      <c r="CH115" s="136">
        <v>114</v>
      </c>
      <c r="CI115" s="136" t="str">
        <f>IF(AND('Analysis_2-must not modify'!P945=1,'Analysis_2-must not modify'!O945=1),'Analysis_2-must not modify'!I945,"")</f>
        <v>Continental</v>
      </c>
      <c r="CK115" s="219">
        <f t="shared" si="76"/>
        <v>84</v>
      </c>
      <c r="CL115" s="204">
        <v>114</v>
      </c>
      <c r="CM115" s="218">
        <f t="shared" si="77"/>
        <v>195</v>
      </c>
      <c r="CN115" t="str">
        <f t="shared" si="78"/>
        <v>Desert</v>
      </c>
      <c r="CO115" s="204">
        <v>114</v>
      </c>
      <c r="CP115" s="204" t="str">
        <f t="shared" si="64"/>
        <v/>
      </c>
      <c r="CQ115">
        <f t="shared" si="79"/>
        <v>8</v>
      </c>
      <c r="CR115" s="259" t="str">
        <f t="shared" si="65"/>
        <v/>
      </c>
      <c r="CS115" s="259">
        <f t="shared" si="80"/>
        <v>0</v>
      </c>
      <c r="CT115" s="259"/>
      <c r="CU115">
        <v>113</v>
      </c>
      <c r="CV115" s="261" t="str">
        <f t="shared" si="81"/>
        <v/>
      </c>
    </row>
    <row r="116" spans="1:100" customFormat="1">
      <c r="A116" s="218">
        <f t="shared" si="121"/>
        <v>69</v>
      </c>
      <c r="B116" s="136">
        <v>115</v>
      </c>
      <c r="C116" s="211" t="str">
        <f>'Analysis_2-must not modify'!F946</f>
        <v>Latin_America</v>
      </c>
      <c r="D116" s="211" t="str">
        <f>'Analysis_2-must not modify'!D946</f>
        <v>Peru</v>
      </c>
      <c r="E116" s="245">
        <v>0</v>
      </c>
      <c r="F116" s="219">
        <f t="shared" si="122"/>
        <v>90</v>
      </c>
      <c r="G116" s="204">
        <v>115</v>
      </c>
      <c r="H116" s="218">
        <f t="shared" si="118"/>
        <v>0</v>
      </c>
      <c r="I116">
        <f t="shared" si="119"/>
        <v>0</v>
      </c>
      <c r="J116" s="204">
        <v>115</v>
      </c>
      <c r="K116" s="221" t="str">
        <f t="shared" si="120"/>
        <v/>
      </c>
      <c r="P116" s="202" t="str">
        <f t="shared" si="82"/>
        <v/>
      </c>
      <c r="Q116" s="208" t="str">
        <f t="array" ref="Q116">IF(ISERROR(INDEX($C$1:$D$201,SMALL(IF($C$1:$C$201=$Q$1,ROW($C$1:$C$201)),ROW(114:114)),2)),"",INDEX($C$1:$D$201,SMALL(IF($C$1:$C$201=$Q$1,ROW($C$1:$C$201)),ROW(114:114)),2))</f>
        <v/>
      </c>
      <c r="R116" s="204" t="str">
        <f t="shared" si="83"/>
        <v/>
      </c>
      <c r="S116" s="204">
        <v>114</v>
      </c>
      <c r="T116" s="209">
        <f t="shared" si="84"/>
        <v>0</v>
      </c>
      <c r="U116" s="209">
        <f t="shared" si="85"/>
        <v>0</v>
      </c>
      <c r="V116" s="204">
        <v>114</v>
      </c>
      <c r="W116" s="207" t="str">
        <f t="shared" si="86"/>
        <v/>
      </c>
      <c r="X116" s="202" t="str">
        <f t="shared" si="87"/>
        <v/>
      </c>
      <c r="Y116" s="210" t="str">
        <f t="array" ref="Y116">IF(ISERROR(INDEX($C$1:$D$201,SMALL(IF($C$1:$C$201=$Y$1,ROW($C$1:$C$201)),ROW(114:114)),2)),"",INDEX($C$1:$D$201,SMALL(IF($C$1:$C$201=$Y$1,ROW($C$1:$C$201)),ROW(114:114)),2))</f>
        <v/>
      </c>
      <c r="Z116" s="204" t="str">
        <f t="shared" si="88"/>
        <v/>
      </c>
      <c r="AA116" s="204">
        <v>114</v>
      </c>
      <c r="AB116" s="209">
        <f t="shared" si="89"/>
        <v>0</v>
      </c>
      <c r="AC116" s="209">
        <f t="shared" si="90"/>
        <v>0</v>
      </c>
      <c r="AD116" s="204">
        <v>114</v>
      </c>
      <c r="AE116" s="207" t="str">
        <f t="shared" si="91"/>
        <v/>
      </c>
      <c r="AF116" s="202" t="str">
        <f t="shared" si="92"/>
        <v/>
      </c>
      <c r="AG116" s="210" t="str">
        <f t="array" ref="AG116">IF(ISERROR(INDEX($C$1:$D$201,SMALL(IF($C$1:$C$201=$AG$1,ROW($C$1:$C$201)),ROW(114:114)),2)),"",INDEX($C$1:$D$201,SMALL(IF($C$1:$C$201=$AG$1,ROW($C$1:$C$201)),ROW(114:114)),2))</f>
        <v/>
      </c>
      <c r="AH116" s="204" t="str">
        <f t="shared" si="93"/>
        <v/>
      </c>
      <c r="AI116" s="204">
        <v>114</v>
      </c>
      <c r="AJ116" s="209">
        <f t="shared" si="94"/>
        <v>0</v>
      </c>
      <c r="AK116" s="209">
        <f t="shared" si="95"/>
        <v>0</v>
      </c>
      <c r="AL116" s="204">
        <v>114</v>
      </c>
      <c r="AM116" s="207" t="str">
        <f t="shared" si="96"/>
        <v/>
      </c>
      <c r="AN116" s="202" t="str">
        <f t="shared" si="97"/>
        <v/>
      </c>
      <c r="AO116" s="208" t="str">
        <f t="array" ref="AO116">IF(ISERROR(INDEX($C$1:$D$201,SMALL(IF($C$1:$C$201=$AO$1,ROW($C$1:$C$201)),ROW(114:114)),2)),"",INDEX($C$1:$D$201,SMALL(IF($C$1:$C$201=$AO$1,ROW($C$1:$C$201)),ROW(114:114)),2))</f>
        <v/>
      </c>
      <c r="AP116" s="204" t="str">
        <f t="shared" si="98"/>
        <v/>
      </c>
      <c r="AQ116" s="204">
        <v>114</v>
      </c>
      <c r="AR116" s="209">
        <f t="shared" si="99"/>
        <v>0</v>
      </c>
      <c r="AS116" s="209">
        <f t="shared" si="100"/>
        <v>0</v>
      </c>
      <c r="AT116" s="204">
        <v>114</v>
      </c>
      <c r="AU116" s="207" t="str">
        <f t="shared" si="101"/>
        <v/>
      </c>
      <c r="AV116" s="202" t="str">
        <f t="shared" si="102"/>
        <v/>
      </c>
      <c r="AW116" s="159" t="str">
        <f t="array" ref="AW116">IF(ISERROR(INDEX($C$1:$D$201,SMALL(IF($C$1:$C$201=$AW$1,ROW($C$1:$C$201)),ROW(114:114)),2)),"",INDEX($C$1:$D$201,SMALL(IF($C$1:$C$201=$AW$1,ROW($C$1:$C$201)),ROW(114:114)),2))</f>
        <v/>
      </c>
      <c r="AX116" s="204" t="str">
        <f t="shared" si="103"/>
        <v/>
      </c>
      <c r="AY116" s="204">
        <v>114</v>
      </c>
      <c r="AZ116" s="209">
        <f t="shared" si="104"/>
        <v>0</v>
      </c>
      <c r="BA116" s="209">
        <f t="shared" si="105"/>
        <v>0</v>
      </c>
      <c r="BB116" s="204">
        <v>114</v>
      </c>
      <c r="BC116" s="207" t="str">
        <f t="shared" si="106"/>
        <v/>
      </c>
      <c r="BD116" s="202" t="str">
        <f t="shared" si="107"/>
        <v/>
      </c>
      <c r="BE116" s="159" t="str">
        <f t="array" ref="BE116">IF(ISERROR(INDEX($C$1:$D$201,SMALL(IF($C$1:$C$201=$BE$1,ROW($C$1:$C$201)),ROW(114:114)),2)),"",INDEX($C$1:$D$201,SMALL(IF($C$1:$C$201=$BE$1,ROW($C$1:$C$201)),ROW(114:114)),2))</f>
        <v/>
      </c>
      <c r="BF116" s="204" t="str">
        <f t="shared" si="108"/>
        <v/>
      </c>
      <c r="BG116" s="204">
        <v>114</v>
      </c>
      <c r="BH116" s="209">
        <f t="shared" si="109"/>
        <v>0</v>
      </c>
      <c r="BI116" s="209">
        <f t="shared" si="110"/>
        <v>0</v>
      </c>
      <c r="BJ116" s="204">
        <v>114</v>
      </c>
      <c r="BK116" s="207" t="str">
        <f t="shared" si="111"/>
        <v/>
      </c>
      <c r="BL116" s="209"/>
      <c r="BM116" s="209">
        <f>IF(AND('Analysis_2-must not modify'!O946=1,'Analysis_2-must not modify'!P946=1,NOT('Analysis_2-must not modify'!D946=0)),'Analysis_2-must not modify'!G946,"")</f>
        <v>2012</v>
      </c>
      <c r="BN116">
        <v>115</v>
      </c>
      <c r="BO116" t="e">
        <f>INDEX(BM$2:BM$202,MATCH(0,COUNTIF($BO$1:BO115,BM$2:BM$202),0))</f>
        <v>#N/A</v>
      </c>
      <c r="BQ116" s="218">
        <f t="shared" si="113"/>
        <v>105</v>
      </c>
      <c r="BR116" s="136">
        <v>115</v>
      </c>
      <c r="BS116" s="246">
        <f t="shared" si="71"/>
        <v>2012</v>
      </c>
      <c r="BT116" s="99"/>
      <c r="BU116" s="219">
        <f t="shared" si="72"/>
        <v>53</v>
      </c>
      <c r="BV116" s="204">
        <v>115</v>
      </c>
      <c r="BW116" s="218" t="str">
        <f t="shared" si="114"/>
        <v/>
      </c>
      <c r="BX116" t="str">
        <f t="shared" si="115"/>
        <v/>
      </c>
      <c r="BY116" s="204">
        <v>115</v>
      </c>
      <c r="BZ116" s="204" t="str">
        <f t="shared" si="116"/>
        <v/>
      </c>
      <c r="CA116" t="e">
        <f t="shared" si="117"/>
        <v>#VALUE!</v>
      </c>
      <c r="CB116" s="259" t="str">
        <f t="shared" si="63"/>
        <v/>
      </c>
      <c r="CC116" s="259" t="str">
        <f t="shared" si="112"/>
        <v/>
      </c>
      <c r="CD116">
        <v>114</v>
      </c>
      <c r="CE116" s="261" t="str">
        <f t="shared" si="74"/>
        <v/>
      </c>
      <c r="CG116" s="218">
        <f t="shared" si="75"/>
        <v>114</v>
      </c>
      <c r="CH116" s="136">
        <v>115</v>
      </c>
      <c r="CI116" s="136" t="str">
        <f>IF(AND('Analysis_2-must not modify'!P946=1,'Analysis_2-must not modify'!O946=1),'Analysis_2-must not modify'!I946,"")</f>
        <v>Desert</v>
      </c>
      <c r="CK116" s="219">
        <f t="shared" si="76"/>
        <v>87</v>
      </c>
      <c r="CL116" s="204">
        <v>115</v>
      </c>
      <c r="CM116" s="218" t="str">
        <f t="shared" si="77"/>
        <v/>
      </c>
      <c r="CN116" t="str">
        <f t="shared" si="78"/>
        <v/>
      </c>
      <c r="CO116" s="204">
        <v>115</v>
      </c>
      <c r="CP116" s="204" t="str">
        <f t="shared" si="64"/>
        <v/>
      </c>
      <c r="CQ116">
        <f t="shared" si="79"/>
        <v>8</v>
      </c>
      <c r="CR116" s="259" t="str">
        <f t="shared" si="65"/>
        <v/>
      </c>
      <c r="CS116" s="259">
        <f t="shared" si="80"/>
        <v>0</v>
      </c>
      <c r="CT116" s="259"/>
      <c r="CU116">
        <v>114</v>
      </c>
      <c r="CV116" s="261" t="str">
        <f t="shared" si="81"/>
        <v/>
      </c>
    </row>
    <row r="117" spans="1:100" customFormat="1">
      <c r="A117" s="218">
        <f t="shared" si="121"/>
        <v>69</v>
      </c>
      <c r="B117" s="136">
        <v>116</v>
      </c>
      <c r="C117" s="211" t="str">
        <f>'Analysis_2-must not modify'!F947</f>
        <v>Latin_America</v>
      </c>
      <c r="D117" s="211" t="str">
        <f>'Analysis_2-must not modify'!D947</f>
        <v>Peru</v>
      </c>
      <c r="E117" s="245">
        <v>0</v>
      </c>
      <c r="F117" s="219">
        <f t="shared" si="122"/>
        <v>90</v>
      </c>
      <c r="G117" s="204">
        <v>116</v>
      </c>
      <c r="H117" s="218">
        <f t="shared" si="118"/>
        <v>0</v>
      </c>
      <c r="I117">
        <f t="shared" si="119"/>
        <v>0</v>
      </c>
      <c r="J117" s="204">
        <v>116</v>
      </c>
      <c r="K117" s="221" t="str">
        <f t="shared" si="120"/>
        <v/>
      </c>
      <c r="P117" s="202" t="str">
        <f t="shared" si="82"/>
        <v/>
      </c>
      <c r="Q117" s="208" t="str">
        <f t="array" ref="Q117">IF(ISERROR(INDEX($C$1:$D$201,SMALL(IF($C$1:$C$201=$Q$1,ROW($C$1:$C$201)),ROW(115:115)),2)),"",INDEX($C$1:$D$201,SMALL(IF($C$1:$C$201=$Q$1,ROW($C$1:$C$201)),ROW(115:115)),2))</f>
        <v/>
      </c>
      <c r="R117" s="204" t="str">
        <f t="shared" si="83"/>
        <v/>
      </c>
      <c r="S117" s="204">
        <v>115</v>
      </c>
      <c r="T117" s="209">
        <f t="shared" si="84"/>
        <v>0</v>
      </c>
      <c r="U117" s="209">
        <f t="shared" si="85"/>
        <v>0</v>
      </c>
      <c r="V117" s="204">
        <v>115</v>
      </c>
      <c r="W117" s="207" t="str">
        <f t="shared" si="86"/>
        <v/>
      </c>
      <c r="X117" s="202" t="str">
        <f t="shared" si="87"/>
        <v/>
      </c>
      <c r="Y117" s="210" t="str">
        <f t="array" ref="Y117">IF(ISERROR(INDEX($C$1:$D$201,SMALL(IF($C$1:$C$201=$Y$1,ROW($C$1:$C$201)),ROW(115:115)),2)),"",INDEX($C$1:$D$201,SMALL(IF($C$1:$C$201=$Y$1,ROW($C$1:$C$201)),ROW(115:115)),2))</f>
        <v/>
      </c>
      <c r="Z117" s="204" t="str">
        <f t="shared" si="88"/>
        <v/>
      </c>
      <c r="AA117" s="204">
        <v>115</v>
      </c>
      <c r="AB117" s="209">
        <f t="shared" si="89"/>
        <v>0</v>
      </c>
      <c r="AC117" s="209">
        <f t="shared" si="90"/>
        <v>0</v>
      </c>
      <c r="AD117" s="204">
        <v>115</v>
      </c>
      <c r="AE117" s="207" t="str">
        <f t="shared" si="91"/>
        <v/>
      </c>
      <c r="AF117" s="202" t="str">
        <f t="shared" si="92"/>
        <v/>
      </c>
      <c r="AG117" s="210" t="str">
        <f t="array" ref="AG117">IF(ISERROR(INDEX($C$1:$D$201,SMALL(IF($C$1:$C$201=$AG$1,ROW($C$1:$C$201)),ROW(115:115)),2)),"",INDEX($C$1:$D$201,SMALL(IF($C$1:$C$201=$AG$1,ROW($C$1:$C$201)),ROW(115:115)),2))</f>
        <v/>
      </c>
      <c r="AH117" s="204" t="str">
        <f t="shared" si="93"/>
        <v/>
      </c>
      <c r="AI117" s="204">
        <v>115</v>
      </c>
      <c r="AJ117" s="209">
        <f t="shared" si="94"/>
        <v>0</v>
      </c>
      <c r="AK117" s="209">
        <f t="shared" si="95"/>
        <v>0</v>
      </c>
      <c r="AL117" s="204">
        <v>115</v>
      </c>
      <c r="AM117" s="207" t="str">
        <f t="shared" si="96"/>
        <v/>
      </c>
      <c r="AN117" s="202" t="str">
        <f t="shared" si="97"/>
        <v/>
      </c>
      <c r="AO117" s="208" t="str">
        <f t="array" ref="AO117">IF(ISERROR(INDEX($C$1:$D$201,SMALL(IF($C$1:$C$201=$AO$1,ROW($C$1:$C$201)),ROW(115:115)),2)),"",INDEX($C$1:$D$201,SMALL(IF($C$1:$C$201=$AO$1,ROW($C$1:$C$201)),ROW(115:115)),2))</f>
        <v/>
      </c>
      <c r="AP117" s="204" t="str">
        <f t="shared" si="98"/>
        <v/>
      </c>
      <c r="AQ117" s="204">
        <v>115</v>
      </c>
      <c r="AR117" s="209">
        <f t="shared" si="99"/>
        <v>0</v>
      </c>
      <c r="AS117" s="209">
        <f t="shared" si="100"/>
        <v>0</v>
      </c>
      <c r="AT117" s="204">
        <v>115</v>
      </c>
      <c r="AU117" s="207" t="str">
        <f t="shared" si="101"/>
        <v/>
      </c>
      <c r="AV117" s="202" t="str">
        <f t="shared" si="102"/>
        <v/>
      </c>
      <c r="AW117" s="159" t="str">
        <f t="array" ref="AW117">IF(ISERROR(INDEX($C$1:$D$201,SMALL(IF($C$1:$C$201=$AW$1,ROW($C$1:$C$201)),ROW(115:115)),2)),"",INDEX($C$1:$D$201,SMALL(IF($C$1:$C$201=$AW$1,ROW($C$1:$C$201)),ROW(115:115)),2))</f>
        <v/>
      </c>
      <c r="AX117" s="204" t="str">
        <f t="shared" si="103"/>
        <v/>
      </c>
      <c r="AY117" s="204">
        <v>115</v>
      </c>
      <c r="AZ117" s="209">
        <f t="shared" si="104"/>
        <v>0</v>
      </c>
      <c r="BA117" s="209">
        <f t="shared" si="105"/>
        <v>0</v>
      </c>
      <c r="BB117" s="204">
        <v>115</v>
      </c>
      <c r="BC117" s="207" t="str">
        <f t="shared" si="106"/>
        <v/>
      </c>
      <c r="BD117" s="202" t="str">
        <f t="shared" si="107"/>
        <v/>
      </c>
      <c r="BE117" s="159" t="str">
        <f t="array" ref="BE117">IF(ISERROR(INDEX($C$1:$D$201,SMALL(IF($C$1:$C$201=$BE$1,ROW($C$1:$C$201)),ROW(115:115)),2)),"",INDEX($C$1:$D$201,SMALL(IF($C$1:$C$201=$BE$1,ROW($C$1:$C$201)),ROW(115:115)),2))</f>
        <v/>
      </c>
      <c r="BF117" s="204" t="str">
        <f t="shared" si="108"/>
        <v/>
      </c>
      <c r="BG117" s="204">
        <v>115</v>
      </c>
      <c r="BH117" s="209">
        <f t="shared" si="109"/>
        <v>0</v>
      </c>
      <c r="BI117" s="209">
        <f t="shared" si="110"/>
        <v>0</v>
      </c>
      <c r="BJ117" s="204">
        <v>115</v>
      </c>
      <c r="BK117" s="207" t="str">
        <f t="shared" si="111"/>
        <v/>
      </c>
      <c r="BL117" s="209"/>
      <c r="BM117" s="209">
        <f>IF(AND('Analysis_2-must not modify'!O947=1,'Analysis_2-must not modify'!P947=1,NOT('Analysis_2-must not modify'!D947=0)),'Analysis_2-must not modify'!G947,"")</f>
        <v>2015</v>
      </c>
      <c r="BN117">
        <v>116</v>
      </c>
      <c r="BO117" t="e">
        <f>INDEX(BM$2:BM$202,MATCH(0,COUNTIF($BO$1:BO116,BM$2:BM$202),0))</f>
        <v>#N/A</v>
      </c>
      <c r="BQ117" s="218">
        <f t="shared" si="113"/>
        <v>20</v>
      </c>
      <c r="BR117" s="136">
        <v>116</v>
      </c>
      <c r="BS117" s="246">
        <f t="shared" si="71"/>
        <v>2015</v>
      </c>
      <c r="BT117" s="99"/>
      <c r="BU117" s="219">
        <f t="shared" si="72"/>
        <v>138</v>
      </c>
      <c r="BV117" s="204">
        <v>116</v>
      </c>
      <c r="BW117" s="218" t="str">
        <f t="shared" si="114"/>
        <v/>
      </c>
      <c r="BX117" t="str">
        <f t="shared" si="115"/>
        <v/>
      </c>
      <c r="BY117" s="204">
        <v>116</v>
      </c>
      <c r="BZ117" s="204" t="str">
        <f t="shared" si="116"/>
        <v/>
      </c>
      <c r="CA117" t="e">
        <f t="shared" si="117"/>
        <v>#VALUE!</v>
      </c>
      <c r="CB117" s="259" t="str">
        <f t="shared" si="63"/>
        <v/>
      </c>
      <c r="CC117" s="259" t="str">
        <f t="shared" si="112"/>
        <v/>
      </c>
      <c r="CD117">
        <v>115</v>
      </c>
      <c r="CE117" s="261" t="str">
        <f t="shared" si="74"/>
        <v/>
      </c>
      <c r="CG117" s="218">
        <f t="shared" si="75"/>
        <v>114</v>
      </c>
      <c r="CH117" s="136">
        <v>116</v>
      </c>
      <c r="CI117" s="136" t="str">
        <f>IF(AND('Analysis_2-must not modify'!P947=1,'Analysis_2-must not modify'!O947=1),'Analysis_2-must not modify'!I947,"")</f>
        <v>Desert</v>
      </c>
      <c r="CK117" s="219">
        <f t="shared" si="76"/>
        <v>87</v>
      </c>
      <c r="CL117" s="204">
        <v>116</v>
      </c>
      <c r="CM117" s="218" t="str">
        <f t="shared" si="77"/>
        <v/>
      </c>
      <c r="CN117" t="str">
        <f t="shared" si="78"/>
        <v/>
      </c>
      <c r="CO117" s="204">
        <v>116</v>
      </c>
      <c r="CP117" s="204" t="str">
        <f t="shared" si="64"/>
        <v/>
      </c>
      <c r="CQ117">
        <f t="shared" si="79"/>
        <v>8</v>
      </c>
      <c r="CR117" s="259" t="str">
        <f t="shared" si="65"/>
        <v/>
      </c>
      <c r="CS117" s="259">
        <f t="shared" si="80"/>
        <v>0</v>
      </c>
      <c r="CT117" s="259"/>
      <c r="CU117">
        <v>115</v>
      </c>
      <c r="CV117" s="261" t="str">
        <f t="shared" si="81"/>
        <v/>
      </c>
    </row>
    <row r="118" spans="1:100" customFormat="1">
      <c r="A118" s="218">
        <f t="shared" si="121"/>
        <v>102</v>
      </c>
      <c r="B118" s="136">
        <v>117</v>
      </c>
      <c r="C118" s="211" t="str">
        <f>'Analysis_2-must not modify'!F948</f>
        <v>Latin_America</v>
      </c>
      <c r="D118" s="211" t="str">
        <f>'Analysis_2-must not modify'!D948</f>
        <v>Ecuador</v>
      </c>
      <c r="E118" s="245">
        <v>0</v>
      </c>
      <c r="F118" s="219">
        <f t="shared" si="122"/>
        <v>57</v>
      </c>
      <c r="G118" s="204">
        <v>117</v>
      </c>
      <c r="H118" s="218">
        <f t="shared" si="118"/>
        <v>0</v>
      </c>
      <c r="I118">
        <f t="shared" si="119"/>
        <v>0</v>
      </c>
      <c r="J118" s="204">
        <v>117</v>
      </c>
      <c r="K118" s="221" t="str">
        <f t="shared" si="120"/>
        <v/>
      </c>
      <c r="P118" s="202" t="str">
        <f t="shared" si="82"/>
        <v/>
      </c>
      <c r="Q118" s="208" t="str">
        <f t="array" ref="Q118">IF(ISERROR(INDEX($C$1:$D$201,SMALL(IF($C$1:$C$201=$Q$1,ROW($C$1:$C$201)),ROW(116:116)),2)),"",INDEX($C$1:$D$201,SMALL(IF($C$1:$C$201=$Q$1,ROW($C$1:$C$201)),ROW(116:116)),2))</f>
        <v/>
      </c>
      <c r="R118" s="204" t="str">
        <f t="shared" si="83"/>
        <v/>
      </c>
      <c r="S118" s="204">
        <v>116</v>
      </c>
      <c r="T118" s="209">
        <f t="shared" si="84"/>
        <v>0</v>
      </c>
      <c r="U118" s="209">
        <f t="shared" si="85"/>
        <v>0</v>
      </c>
      <c r="V118" s="204">
        <v>116</v>
      </c>
      <c r="W118" s="207" t="str">
        <f t="shared" si="86"/>
        <v/>
      </c>
      <c r="X118" s="202" t="str">
        <f t="shared" si="87"/>
        <v/>
      </c>
      <c r="Y118" s="210" t="str">
        <f t="array" ref="Y118">IF(ISERROR(INDEX($C$1:$D$201,SMALL(IF($C$1:$C$201=$Y$1,ROW($C$1:$C$201)),ROW(116:116)),2)),"",INDEX($C$1:$D$201,SMALL(IF($C$1:$C$201=$Y$1,ROW($C$1:$C$201)),ROW(116:116)),2))</f>
        <v/>
      </c>
      <c r="Z118" s="204" t="str">
        <f t="shared" si="88"/>
        <v/>
      </c>
      <c r="AA118" s="204">
        <v>116</v>
      </c>
      <c r="AB118" s="209">
        <f t="shared" si="89"/>
        <v>0</v>
      </c>
      <c r="AC118" s="209">
        <f t="shared" si="90"/>
        <v>0</v>
      </c>
      <c r="AD118" s="204">
        <v>116</v>
      </c>
      <c r="AE118" s="207" t="str">
        <f t="shared" si="91"/>
        <v/>
      </c>
      <c r="AF118" s="202" t="str">
        <f t="shared" si="92"/>
        <v/>
      </c>
      <c r="AG118" s="210" t="str">
        <f t="array" ref="AG118">IF(ISERROR(INDEX($C$1:$D$201,SMALL(IF($C$1:$C$201=$AG$1,ROW($C$1:$C$201)),ROW(116:116)),2)),"",INDEX($C$1:$D$201,SMALL(IF($C$1:$C$201=$AG$1,ROW($C$1:$C$201)),ROW(116:116)),2))</f>
        <v/>
      </c>
      <c r="AH118" s="204" t="str">
        <f t="shared" si="93"/>
        <v/>
      </c>
      <c r="AI118" s="204">
        <v>116</v>
      </c>
      <c r="AJ118" s="209">
        <f t="shared" si="94"/>
        <v>0</v>
      </c>
      <c r="AK118" s="209">
        <f t="shared" si="95"/>
        <v>0</v>
      </c>
      <c r="AL118" s="204">
        <v>116</v>
      </c>
      <c r="AM118" s="207" t="str">
        <f t="shared" si="96"/>
        <v/>
      </c>
      <c r="AN118" s="202" t="str">
        <f t="shared" si="97"/>
        <v/>
      </c>
      <c r="AO118" s="208" t="str">
        <f t="array" ref="AO118">IF(ISERROR(INDEX($C$1:$D$201,SMALL(IF($C$1:$C$201=$AO$1,ROW($C$1:$C$201)),ROW(116:116)),2)),"",INDEX($C$1:$D$201,SMALL(IF($C$1:$C$201=$AO$1,ROW($C$1:$C$201)),ROW(116:116)),2))</f>
        <v/>
      </c>
      <c r="AP118" s="204" t="str">
        <f t="shared" si="98"/>
        <v/>
      </c>
      <c r="AQ118" s="204">
        <v>116</v>
      </c>
      <c r="AR118" s="209">
        <f t="shared" si="99"/>
        <v>0</v>
      </c>
      <c r="AS118" s="209">
        <f t="shared" si="100"/>
        <v>0</v>
      </c>
      <c r="AT118" s="204">
        <v>116</v>
      </c>
      <c r="AU118" s="207" t="str">
        <f t="shared" si="101"/>
        <v/>
      </c>
      <c r="AV118" s="202" t="str">
        <f t="shared" si="102"/>
        <v/>
      </c>
      <c r="AW118" s="159" t="str">
        <f t="array" ref="AW118">IF(ISERROR(INDEX($C$1:$D$201,SMALL(IF($C$1:$C$201=$AW$1,ROW($C$1:$C$201)),ROW(116:116)),2)),"",INDEX($C$1:$D$201,SMALL(IF($C$1:$C$201=$AW$1,ROW($C$1:$C$201)),ROW(116:116)),2))</f>
        <v/>
      </c>
      <c r="AX118" s="204" t="str">
        <f t="shared" si="103"/>
        <v/>
      </c>
      <c r="AY118" s="204">
        <v>116</v>
      </c>
      <c r="AZ118" s="209">
        <f t="shared" si="104"/>
        <v>0</v>
      </c>
      <c r="BA118" s="209">
        <f t="shared" si="105"/>
        <v>0</v>
      </c>
      <c r="BB118" s="204">
        <v>116</v>
      </c>
      <c r="BC118" s="207" t="str">
        <f t="shared" si="106"/>
        <v/>
      </c>
      <c r="BD118" s="202" t="str">
        <f t="shared" si="107"/>
        <v/>
      </c>
      <c r="BE118" s="159" t="str">
        <f t="array" ref="BE118">IF(ISERROR(INDEX($C$1:$D$201,SMALL(IF($C$1:$C$201=$BE$1,ROW($C$1:$C$201)),ROW(116:116)),2)),"",INDEX($C$1:$D$201,SMALL(IF($C$1:$C$201=$BE$1,ROW($C$1:$C$201)),ROW(116:116)),2))</f>
        <v/>
      </c>
      <c r="BF118" s="204" t="str">
        <f t="shared" si="108"/>
        <v/>
      </c>
      <c r="BG118" s="204">
        <v>116</v>
      </c>
      <c r="BH118" s="209">
        <f t="shared" si="109"/>
        <v>0</v>
      </c>
      <c r="BI118" s="209">
        <f t="shared" si="110"/>
        <v>0</v>
      </c>
      <c r="BJ118" s="204">
        <v>116</v>
      </c>
      <c r="BK118" s="207" t="str">
        <f t="shared" si="111"/>
        <v/>
      </c>
      <c r="BL118" s="209"/>
      <c r="BM118" s="209">
        <f>IF(AND('Analysis_2-must not modify'!O948=1,'Analysis_2-must not modify'!P948=1,NOT('Analysis_2-must not modify'!D948=0)),'Analysis_2-must not modify'!G948,"")</f>
        <v>2015</v>
      </c>
      <c r="BN118">
        <v>117</v>
      </c>
      <c r="BO118" t="e">
        <f>INDEX(BM$2:BM$202,MATCH(0,COUNTIF($BO$1:BO117,BM$2:BM$202),0))</f>
        <v>#N/A</v>
      </c>
      <c r="BQ118" s="218">
        <f t="shared" si="113"/>
        <v>20</v>
      </c>
      <c r="BR118" s="136">
        <v>117</v>
      </c>
      <c r="BS118" s="246">
        <f t="shared" si="71"/>
        <v>2015</v>
      </c>
      <c r="BT118" s="99"/>
      <c r="BU118" s="219">
        <f t="shared" si="72"/>
        <v>138</v>
      </c>
      <c r="BV118" s="204">
        <v>117</v>
      </c>
      <c r="BW118" s="218" t="str">
        <f t="shared" si="114"/>
        <v/>
      </c>
      <c r="BX118" t="str">
        <f t="shared" si="115"/>
        <v/>
      </c>
      <c r="BY118" s="204">
        <v>117</v>
      </c>
      <c r="BZ118" s="204" t="str">
        <f t="shared" si="116"/>
        <v/>
      </c>
      <c r="CA118" t="e">
        <f t="shared" si="117"/>
        <v>#VALUE!</v>
      </c>
      <c r="CB118" s="259" t="str">
        <f t="shared" si="63"/>
        <v/>
      </c>
      <c r="CC118" s="259" t="str">
        <f t="shared" si="112"/>
        <v/>
      </c>
      <c r="CD118">
        <v>116</v>
      </c>
      <c r="CE118" s="261" t="str">
        <f t="shared" si="74"/>
        <v/>
      </c>
      <c r="CG118" s="218">
        <f t="shared" si="75"/>
        <v>76</v>
      </c>
      <c r="CH118" s="136">
        <v>117</v>
      </c>
      <c r="CI118" s="136" t="str">
        <f>IF(AND('Analysis_2-must not modify'!P948=1,'Analysis_2-must not modify'!O948=1),'Analysis_2-must not modify'!I948,"")</f>
        <v>Highlands</v>
      </c>
      <c r="CK118" s="219">
        <f t="shared" si="76"/>
        <v>125</v>
      </c>
      <c r="CL118" s="204">
        <v>117</v>
      </c>
      <c r="CM118" s="218">
        <f t="shared" si="77"/>
        <v>194</v>
      </c>
      <c r="CN118" t="str">
        <f t="shared" si="78"/>
        <v>Continental</v>
      </c>
      <c r="CO118" s="204">
        <v>117</v>
      </c>
      <c r="CP118" s="204" t="str">
        <f t="shared" si="64"/>
        <v/>
      </c>
      <c r="CQ118">
        <f t="shared" si="79"/>
        <v>8</v>
      </c>
      <c r="CR118" s="259" t="str">
        <f t="shared" si="65"/>
        <v/>
      </c>
      <c r="CS118" s="259">
        <f t="shared" si="80"/>
        <v>0</v>
      </c>
      <c r="CT118" s="259"/>
      <c r="CU118">
        <v>116</v>
      </c>
      <c r="CV118" s="261" t="str">
        <f t="shared" si="81"/>
        <v/>
      </c>
    </row>
    <row r="119" spans="1:100" customFormat="1">
      <c r="A119" s="218">
        <f t="shared" si="121"/>
        <v>92</v>
      </c>
      <c r="B119" s="136">
        <v>118</v>
      </c>
      <c r="C119" s="211" t="str">
        <f>'Analysis_2-must not modify'!F949</f>
        <v>East_Asia_and_Oceania</v>
      </c>
      <c r="D119" s="211" t="str">
        <f>'Analysis_2-must not modify'!D949</f>
        <v>Indonesia</v>
      </c>
      <c r="E119" s="245">
        <v>0</v>
      </c>
      <c r="F119" s="219">
        <f t="shared" si="122"/>
        <v>67</v>
      </c>
      <c r="G119" s="204">
        <v>118</v>
      </c>
      <c r="H119" s="218">
        <f t="shared" si="118"/>
        <v>0</v>
      </c>
      <c r="I119">
        <f t="shared" si="119"/>
        <v>0</v>
      </c>
      <c r="J119" s="204">
        <v>118</v>
      </c>
      <c r="K119" s="221" t="str">
        <f t="shared" si="120"/>
        <v/>
      </c>
      <c r="P119" s="202" t="str">
        <f t="shared" si="82"/>
        <v/>
      </c>
      <c r="Q119" s="208" t="str">
        <f t="array" ref="Q119">IF(ISERROR(INDEX($C$1:$D$201,SMALL(IF($C$1:$C$201=$Q$1,ROW($C$1:$C$201)),ROW(117:117)),2)),"",INDEX($C$1:$D$201,SMALL(IF($C$1:$C$201=$Q$1,ROW($C$1:$C$201)),ROW(117:117)),2))</f>
        <v/>
      </c>
      <c r="R119" s="204" t="str">
        <f t="shared" si="83"/>
        <v/>
      </c>
      <c r="S119" s="204">
        <v>117</v>
      </c>
      <c r="T119" s="209">
        <f t="shared" si="84"/>
        <v>0</v>
      </c>
      <c r="U119" s="209">
        <f t="shared" si="85"/>
        <v>0</v>
      </c>
      <c r="V119" s="204">
        <v>117</v>
      </c>
      <c r="W119" s="207" t="str">
        <f t="shared" si="86"/>
        <v/>
      </c>
      <c r="X119" s="202" t="str">
        <f t="shared" si="87"/>
        <v/>
      </c>
      <c r="Y119" s="210" t="str">
        <f t="array" ref="Y119">IF(ISERROR(INDEX($C$1:$D$201,SMALL(IF($C$1:$C$201=$Y$1,ROW($C$1:$C$201)),ROW(117:117)),2)),"",INDEX($C$1:$D$201,SMALL(IF($C$1:$C$201=$Y$1,ROW($C$1:$C$201)),ROW(117:117)),2))</f>
        <v/>
      </c>
      <c r="Z119" s="204" t="str">
        <f t="shared" si="88"/>
        <v/>
      </c>
      <c r="AA119" s="204">
        <v>117</v>
      </c>
      <c r="AB119" s="209">
        <f t="shared" si="89"/>
        <v>0</v>
      </c>
      <c r="AC119" s="209">
        <f t="shared" si="90"/>
        <v>0</v>
      </c>
      <c r="AD119" s="204">
        <v>117</v>
      </c>
      <c r="AE119" s="207" t="str">
        <f t="shared" si="91"/>
        <v/>
      </c>
      <c r="AF119" s="202" t="str">
        <f t="shared" si="92"/>
        <v/>
      </c>
      <c r="AG119" s="210" t="str">
        <f t="array" ref="AG119">IF(ISERROR(INDEX($C$1:$D$201,SMALL(IF($C$1:$C$201=$AG$1,ROW($C$1:$C$201)),ROW(117:117)),2)),"",INDEX($C$1:$D$201,SMALL(IF($C$1:$C$201=$AG$1,ROW($C$1:$C$201)),ROW(117:117)),2))</f>
        <v/>
      </c>
      <c r="AH119" s="204" t="str">
        <f t="shared" si="93"/>
        <v/>
      </c>
      <c r="AI119" s="204">
        <v>117</v>
      </c>
      <c r="AJ119" s="209">
        <f t="shared" si="94"/>
        <v>0</v>
      </c>
      <c r="AK119" s="209">
        <f t="shared" si="95"/>
        <v>0</v>
      </c>
      <c r="AL119" s="204">
        <v>117</v>
      </c>
      <c r="AM119" s="207" t="str">
        <f t="shared" si="96"/>
        <v/>
      </c>
      <c r="AN119" s="202" t="str">
        <f t="shared" si="97"/>
        <v/>
      </c>
      <c r="AO119" s="208" t="str">
        <f t="array" ref="AO119">IF(ISERROR(INDEX($C$1:$D$201,SMALL(IF($C$1:$C$201=$AO$1,ROW($C$1:$C$201)),ROW(117:117)),2)),"",INDEX($C$1:$D$201,SMALL(IF($C$1:$C$201=$AO$1,ROW($C$1:$C$201)),ROW(117:117)),2))</f>
        <v/>
      </c>
      <c r="AP119" s="204" t="str">
        <f t="shared" si="98"/>
        <v/>
      </c>
      <c r="AQ119" s="204">
        <v>117</v>
      </c>
      <c r="AR119" s="209">
        <f t="shared" si="99"/>
        <v>0</v>
      </c>
      <c r="AS119" s="209">
        <f t="shared" si="100"/>
        <v>0</v>
      </c>
      <c r="AT119" s="204">
        <v>117</v>
      </c>
      <c r="AU119" s="207" t="str">
        <f t="shared" si="101"/>
        <v/>
      </c>
      <c r="AV119" s="202" t="str">
        <f t="shared" si="102"/>
        <v/>
      </c>
      <c r="AW119" s="159" t="str">
        <f t="array" ref="AW119">IF(ISERROR(INDEX($C$1:$D$201,SMALL(IF($C$1:$C$201=$AW$1,ROW($C$1:$C$201)),ROW(117:117)),2)),"",INDEX($C$1:$D$201,SMALL(IF($C$1:$C$201=$AW$1,ROW($C$1:$C$201)),ROW(117:117)),2))</f>
        <v/>
      </c>
      <c r="AX119" s="204" t="str">
        <f t="shared" si="103"/>
        <v/>
      </c>
      <c r="AY119" s="204">
        <v>117</v>
      </c>
      <c r="AZ119" s="209">
        <f t="shared" si="104"/>
        <v>0</v>
      </c>
      <c r="BA119" s="209">
        <f t="shared" si="105"/>
        <v>0</v>
      </c>
      <c r="BB119" s="204">
        <v>117</v>
      </c>
      <c r="BC119" s="207" t="str">
        <f t="shared" si="106"/>
        <v/>
      </c>
      <c r="BD119" s="202" t="str">
        <f t="shared" si="107"/>
        <v/>
      </c>
      <c r="BE119" s="159" t="str">
        <f t="array" ref="BE119">IF(ISERROR(INDEX($C$1:$D$201,SMALL(IF($C$1:$C$201=$BE$1,ROW($C$1:$C$201)),ROW(117:117)),2)),"",INDEX($C$1:$D$201,SMALL(IF($C$1:$C$201=$BE$1,ROW($C$1:$C$201)),ROW(117:117)),2))</f>
        <v/>
      </c>
      <c r="BF119" s="204" t="str">
        <f t="shared" si="108"/>
        <v/>
      </c>
      <c r="BG119" s="204">
        <v>117</v>
      </c>
      <c r="BH119" s="209">
        <f t="shared" si="109"/>
        <v>0</v>
      </c>
      <c r="BI119" s="209">
        <f t="shared" si="110"/>
        <v>0</v>
      </c>
      <c r="BJ119" s="204">
        <v>117</v>
      </c>
      <c r="BK119" s="207" t="str">
        <f t="shared" si="111"/>
        <v/>
      </c>
      <c r="BL119" s="209"/>
      <c r="BM119" s="209">
        <f>IF(AND('Analysis_2-must not modify'!O949=1,'Analysis_2-must not modify'!P949=1,NOT('Analysis_2-must not modify'!D949=0)),'Analysis_2-must not modify'!G949,"")</f>
        <v>2014</v>
      </c>
      <c r="BN119">
        <v>118</v>
      </c>
      <c r="BO119" t="e">
        <f>INDEX(BM$2:BM$202,MATCH(0,COUNTIF($BO$1:BO118,BM$2:BM$202),0))</f>
        <v>#N/A</v>
      </c>
      <c r="BQ119" s="218">
        <f t="shared" si="113"/>
        <v>52</v>
      </c>
      <c r="BR119" s="136">
        <v>118</v>
      </c>
      <c r="BS119" s="246">
        <f t="shared" si="71"/>
        <v>2014</v>
      </c>
      <c r="BT119" s="99"/>
      <c r="BU119" s="219">
        <f t="shared" si="72"/>
        <v>106</v>
      </c>
      <c r="BV119" s="204">
        <v>118</v>
      </c>
      <c r="BW119" s="218" t="str">
        <f t="shared" si="114"/>
        <v/>
      </c>
      <c r="BX119" t="str">
        <f t="shared" si="115"/>
        <v/>
      </c>
      <c r="BY119" s="204">
        <v>118</v>
      </c>
      <c r="BZ119" s="204" t="str">
        <f t="shared" si="116"/>
        <v/>
      </c>
      <c r="CA119" t="e">
        <f t="shared" si="117"/>
        <v>#VALUE!</v>
      </c>
      <c r="CB119" s="259" t="str">
        <f t="shared" si="63"/>
        <v/>
      </c>
      <c r="CC119" s="259" t="str">
        <f t="shared" si="112"/>
        <v/>
      </c>
      <c r="CD119">
        <v>117</v>
      </c>
      <c r="CE119" s="261" t="str">
        <f t="shared" si="74"/>
        <v/>
      </c>
      <c r="CG119" s="218">
        <f t="shared" si="75"/>
        <v>1</v>
      </c>
      <c r="CH119" s="136">
        <v>118</v>
      </c>
      <c r="CI119" s="136" t="str">
        <f>IF(AND('Analysis_2-must not modify'!P949=1,'Analysis_2-must not modify'!O949=1),'Analysis_2-must not modify'!I949,"")</f>
        <v>Tropical</v>
      </c>
      <c r="CK119" s="219">
        <f t="shared" si="76"/>
        <v>200</v>
      </c>
      <c r="CL119" s="204">
        <v>118</v>
      </c>
      <c r="CM119" s="218" t="str">
        <f t="shared" si="77"/>
        <v/>
      </c>
      <c r="CN119" t="str">
        <f t="shared" si="78"/>
        <v/>
      </c>
      <c r="CO119" s="204">
        <v>118</v>
      </c>
      <c r="CP119" s="204" t="str">
        <f t="shared" si="64"/>
        <v/>
      </c>
      <c r="CQ119">
        <f t="shared" si="79"/>
        <v>8</v>
      </c>
      <c r="CR119" s="259" t="str">
        <f t="shared" si="65"/>
        <v/>
      </c>
      <c r="CS119" s="259">
        <f t="shared" si="80"/>
        <v>0</v>
      </c>
      <c r="CT119" s="259"/>
      <c r="CU119">
        <v>117</v>
      </c>
      <c r="CV119" s="261" t="str">
        <f t="shared" si="81"/>
        <v/>
      </c>
    </row>
    <row r="120" spans="1:100" customFormat="1">
      <c r="A120" s="218">
        <f t="shared" si="121"/>
        <v>3</v>
      </c>
      <c r="B120" s="136">
        <v>119</v>
      </c>
      <c r="C120" s="211" t="str">
        <f>'Analysis_2-must not modify'!F950</f>
        <v>North_America</v>
      </c>
      <c r="D120" s="211" t="str">
        <f>'Analysis_2-must not modify'!D950</f>
        <v>USA</v>
      </c>
      <c r="E120" s="245">
        <v>0</v>
      </c>
      <c r="F120" s="219">
        <f t="shared" si="122"/>
        <v>156</v>
      </c>
      <c r="G120" s="204">
        <v>119</v>
      </c>
      <c r="H120" s="218">
        <f t="shared" si="118"/>
        <v>0</v>
      </c>
      <c r="I120">
        <f t="shared" si="119"/>
        <v>0</v>
      </c>
      <c r="J120" s="204">
        <v>119</v>
      </c>
      <c r="K120" s="221" t="str">
        <f t="shared" si="120"/>
        <v/>
      </c>
      <c r="P120" s="202" t="str">
        <f t="shared" si="82"/>
        <v/>
      </c>
      <c r="Q120" s="208" t="str">
        <f t="array" ref="Q120">IF(ISERROR(INDEX($C$1:$D$201,SMALL(IF($C$1:$C$201=$Q$1,ROW($C$1:$C$201)),ROW(118:118)),2)),"",INDEX($C$1:$D$201,SMALL(IF($C$1:$C$201=$Q$1,ROW($C$1:$C$201)),ROW(118:118)),2))</f>
        <v/>
      </c>
      <c r="R120" s="204" t="str">
        <f t="shared" si="83"/>
        <v/>
      </c>
      <c r="S120" s="204">
        <v>118</v>
      </c>
      <c r="T120" s="209">
        <f t="shared" si="84"/>
        <v>0</v>
      </c>
      <c r="U120" s="209">
        <f t="shared" si="85"/>
        <v>0</v>
      </c>
      <c r="V120" s="204">
        <v>118</v>
      </c>
      <c r="W120" s="207" t="str">
        <f t="shared" si="86"/>
        <v/>
      </c>
      <c r="X120" s="202" t="str">
        <f t="shared" si="87"/>
        <v/>
      </c>
      <c r="Y120" s="210" t="str">
        <f t="array" ref="Y120">IF(ISERROR(INDEX($C$1:$D$201,SMALL(IF($C$1:$C$201=$Y$1,ROW($C$1:$C$201)),ROW(118:118)),2)),"",INDEX($C$1:$D$201,SMALL(IF($C$1:$C$201=$Y$1,ROW($C$1:$C$201)),ROW(118:118)),2))</f>
        <v/>
      </c>
      <c r="Z120" s="204" t="str">
        <f t="shared" si="88"/>
        <v/>
      </c>
      <c r="AA120" s="204">
        <v>118</v>
      </c>
      <c r="AB120" s="209">
        <f t="shared" si="89"/>
        <v>0</v>
      </c>
      <c r="AC120" s="209">
        <f t="shared" si="90"/>
        <v>0</v>
      </c>
      <c r="AD120" s="204">
        <v>118</v>
      </c>
      <c r="AE120" s="207" t="str">
        <f t="shared" si="91"/>
        <v/>
      </c>
      <c r="AF120" s="202" t="str">
        <f t="shared" si="92"/>
        <v/>
      </c>
      <c r="AG120" s="210" t="str">
        <f t="array" ref="AG120">IF(ISERROR(INDEX($C$1:$D$201,SMALL(IF($C$1:$C$201=$AG$1,ROW($C$1:$C$201)),ROW(118:118)),2)),"",INDEX($C$1:$D$201,SMALL(IF($C$1:$C$201=$AG$1,ROW($C$1:$C$201)),ROW(118:118)),2))</f>
        <v/>
      </c>
      <c r="AH120" s="204" t="str">
        <f t="shared" si="93"/>
        <v/>
      </c>
      <c r="AI120" s="204">
        <v>118</v>
      </c>
      <c r="AJ120" s="209">
        <f t="shared" si="94"/>
        <v>0</v>
      </c>
      <c r="AK120" s="209">
        <f t="shared" si="95"/>
        <v>0</v>
      </c>
      <c r="AL120" s="204">
        <v>118</v>
      </c>
      <c r="AM120" s="207" t="str">
        <f t="shared" si="96"/>
        <v/>
      </c>
      <c r="AN120" s="202" t="str">
        <f t="shared" si="97"/>
        <v/>
      </c>
      <c r="AO120" s="208" t="str">
        <f t="array" ref="AO120">IF(ISERROR(INDEX($C$1:$D$201,SMALL(IF($C$1:$C$201=$AO$1,ROW($C$1:$C$201)),ROW(118:118)),2)),"",INDEX($C$1:$D$201,SMALL(IF($C$1:$C$201=$AO$1,ROW($C$1:$C$201)),ROW(118:118)),2))</f>
        <v/>
      </c>
      <c r="AP120" s="204" t="str">
        <f t="shared" si="98"/>
        <v/>
      </c>
      <c r="AQ120" s="204">
        <v>118</v>
      </c>
      <c r="AR120" s="209">
        <f t="shared" si="99"/>
        <v>0</v>
      </c>
      <c r="AS120" s="209">
        <f t="shared" si="100"/>
        <v>0</v>
      </c>
      <c r="AT120" s="204">
        <v>118</v>
      </c>
      <c r="AU120" s="207" t="str">
        <f t="shared" si="101"/>
        <v/>
      </c>
      <c r="AV120" s="202" t="str">
        <f t="shared" si="102"/>
        <v/>
      </c>
      <c r="AW120" s="159" t="str">
        <f t="array" ref="AW120">IF(ISERROR(INDEX($C$1:$D$201,SMALL(IF($C$1:$C$201=$AW$1,ROW($C$1:$C$201)),ROW(118:118)),2)),"",INDEX($C$1:$D$201,SMALL(IF($C$1:$C$201=$AW$1,ROW($C$1:$C$201)),ROW(118:118)),2))</f>
        <v/>
      </c>
      <c r="AX120" s="204" t="str">
        <f t="shared" si="103"/>
        <v/>
      </c>
      <c r="AY120" s="204">
        <v>118</v>
      </c>
      <c r="AZ120" s="209">
        <f t="shared" si="104"/>
        <v>0</v>
      </c>
      <c r="BA120" s="209">
        <f t="shared" si="105"/>
        <v>0</v>
      </c>
      <c r="BB120" s="204">
        <v>118</v>
      </c>
      <c r="BC120" s="207" t="str">
        <f t="shared" si="106"/>
        <v/>
      </c>
      <c r="BD120" s="202" t="str">
        <f t="shared" si="107"/>
        <v/>
      </c>
      <c r="BE120" s="159" t="str">
        <f t="array" ref="BE120">IF(ISERROR(INDEX($C$1:$D$201,SMALL(IF($C$1:$C$201=$BE$1,ROW($C$1:$C$201)),ROW(118:118)),2)),"",INDEX($C$1:$D$201,SMALL(IF($C$1:$C$201=$BE$1,ROW($C$1:$C$201)),ROW(118:118)),2))</f>
        <v/>
      </c>
      <c r="BF120" s="204" t="str">
        <f t="shared" si="108"/>
        <v/>
      </c>
      <c r="BG120" s="204">
        <v>118</v>
      </c>
      <c r="BH120" s="209">
        <f t="shared" si="109"/>
        <v>0</v>
      </c>
      <c r="BI120" s="209">
        <f t="shared" si="110"/>
        <v>0</v>
      </c>
      <c r="BJ120" s="204">
        <v>118</v>
      </c>
      <c r="BK120" s="207" t="str">
        <f t="shared" si="111"/>
        <v/>
      </c>
      <c r="BL120" s="209"/>
      <c r="BM120" s="209">
        <f>IF(AND('Analysis_2-must not modify'!O950=1,'Analysis_2-must not modify'!P950=1,NOT('Analysis_2-must not modify'!D950=0)),'Analysis_2-must not modify'!G950,"")</f>
        <v>2013</v>
      </c>
      <c r="BN120">
        <v>119</v>
      </c>
      <c r="BO120" t="e">
        <f>INDEX(BM$2:BM$202,MATCH(0,COUNTIF($BO$1:BO119,BM$2:BM$202),0))</f>
        <v>#N/A</v>
      </c>
      <c r="BQ120" s="218">
        <f t="shared" si="113"/>
        <v>80</v>
      </c>
      <c r="BR120" s="136">
        <v>119</v>
      </c>
      <c r="BS120" s="246">
        <f t="shared" si="71"/>
        <v>2013</v>
      </c>
      <c r="BT120" s="99"/>
      <c r="BU120" s="219">
        <f t="shared" si="72"/>
        <v>78</v>
      </c>
      <c r="BV120" s="204">
        <v>119</v>
      </c>
      <c r="BW120" s="218">
        <f t="shared" si="114"/>
        <v>13</v>
      </c>
      <c r="BX120">
        <f t="shared" si="115"/>
        <v>2011</v>
      </c>
      <c r="BY120" s="204">
        <v>119</v>
      </c>
      <c r="BZ120" s="204" t="str">
        <f t="shared" si="116"/>
        <v/>
      </c>
      <c r="CA120" t="e">
        <f t="shared" si="117"/>
        <v>#VALUE!</v>
      </c>
      <c r="CB120" s="259" t="str">
        <f t="shared" si="63"/>
        <v/>
      </c>
      <c r="CC120" s="259" t="str">
        <f t="shared" si="112"/>
        <v/>
      </c>
      <c r="CD120">
        <v>118</v>
      </c>
      <c r="CE120" s="261" t="str">
        <f t="shared" si="74"/>
        <v/>
      </c>
      <c r="CG120" s="218">
        <f t="shared" si="75"/>
        <v>10</v>
      </c>
      <c r="CH120" s="136">
        <v>119</v>
      </c>
      <c r="CI120" s="136" t="str">
        <f>IF(AND('Analysis_2-must not modify'!P950=1,'Analysis_2-must not modify'!O950=1),'Analysis_2-must not modify'!I950,"")</f>
        <v>Sub-tropical</v>
      </c>
      <c r="CK120" s="219">
        <f t="shared" si="76"/>
        <v>191</v>
      </c>
      <c r="CL120" s="204">
        <v>119</v>
      </c>
      <c r="CM120" s="218" t="str">
        <f t="shared" si="77"/>
        <v/>
      </c>
      <c r="CN120" t="str">
        <f t="shared" si="78"/>
        <v/>
      </c>
      <c r="CO120" s="204">
        <v>119</v>
      </c>
      <c r="CP120" s="204" t="str">
        <f t="shared" si="64"/>
        <v/>
      </c>
      <c r="CQ120">
        <f t="shared" si="79"/>
        <v>8</v>
      </c>
      <c r="CR120" s="259" t="str">
        <f t="shared" si="65"/>
        <v/>
      </c>
      <c r="CS120" s="259">
        <f t="shared" si="80"/>
        <v>0</v>
      </c>
      <c r="CT120" s="259"/>
      <c r="CU120">
        <v>118</v>
      </c>
      <c r="CV120" s="261" t="str">
        <f t="shared" si="81"/>
        <v/>
      </c>
    </row>
    <row r="121" spans="1:100" customFormat="1">
      <c r="A121" s="218">
        <f t="shared" si="121"/>
        <v>3</v>
      </c>
      <c r="B121" s="136">
        <v>120</v>
      </c>
      <c r="C121" s="211" t="str">
        <f>'Analysis_2-must not modify'!F951</f>
        <v>North_America</v>
      </c>
      <c r="D121" s="211" t="str">
        <f>'Analysis_2-must not modify'!D951</f>
        <v>USA</v>
      </c>
      <c r="E121" s="245">
        <v>0</v>
      </c>
      <c r="F121" s="219">
        <f t="shared" si="122"/>
        <v>156</v>
      </c>
      <c r="G121" s="204">
        <v>120</v>
      </c>
      <c r="H121" s="218">
        <f t="shared" si="118"/>
        <v>0</v>
      </c>
      <c r="I121">
        <f t="shared" si="119"/>
        <v>0</v>
      </c>
      <c r="J121" s="204">
        <v>120</v>
      </c>
      <c r="K121" s="221" t="str">
        <f t="shared" si="120"/>
        <v/>
      </c>
      <c r="P121" s="202" t="str">
        <f t="shared" si="82"/>
        <v/>
      </c>
      <c r="Q121" s="208" t="str">
        <f t="array" ref="Q121">IF(ISERROR(INDEX($C$1:$D$201,SMALL(IF($C$1:$C$201=$Q$1,ROW($C$1:$C$201)),ROW(119:119)),2)),"",INDEX($C$1:$D$201,SMALL(IF($C$1:$C$201=$Q$1,ROW($C$1:$C$201)),ROW(119:119)),2))</f>
        <v/>
      </c>
      <c r="R121" s="204" t="str">
        <f t="shared" si="83"/>
        <v/>
      </c>
      <c r="S121" s="204">
        <v>119</v>
      </c>
      <c r="T121" s="209">
        <f t="shared" si="84"/>
        <v>0</v>
      </c>
      <c r="U121" s="209">
        <f t="shared" si="85"/>
        <v>0</v>
      </c>
      <c r="V121" s="204">
        <v>119</v>
      </c>
      <c r="W121" s="207" t="str">
        <f t="shared" si="86"/>
        <v/>
      </c>
      <c r="X121" s="202" t="str">
        <f t="shared" si="87"/>
        <v/>
      </c>
      <c r="Y121" s="210" t="str">
        <f t="array" ref="Y121">IF(ISERROR(INDEX($C$1:$D$201,SMALL(IF($C$1:$C$201=$Y$1,ROW($C$1:$C$201)),ROW(119:119)),2)),"",INDEX($C$1:$D$201,SMALL(IF($C$1:$C$201=$Y$1,ROW($C$1:$C$201)),ROW(119:119)),2))</f>
        <v/>
      </c>
      <c r="Z121" s="204" t="str">
        <f t="shared" si="88"/>
        <v/>
      </c>
      <c r="AA121" s="204">
        <v>119</v>
      </c>
      <c r="AB121" s="209">
        <f t="shared" si="89"/>
        <v>0</v>
      </c>
      <c r="AC121" s="209">
        <f t="shared" si="90"/>
        <v>0</v>
      </c>
      <c r="AD121" s="204">
        <v>119</v>
      </c>
      <c r="AE121" s="207" t="str">
        <f t="shared" si="91"/>
        <v/>
      </c>
      <c r="AF121" s="202" t="str">
        <f t="shared" si="92"/>
        <v/>
      </c>
      <c r="AG121" s="210" t="str">
        <f t="array" ref="AG121">IF(ISERROR(INDEX($C$1:$D$201,SMALL(IF($C$1:$C$201=$AG$1,ROW($C$1:$C$201)),ROW(119:119)),2)),"",INDEX($C$1:$D$201,SMALL(IF($C$1:$C$201=$AG$1,ROW($C$1:$C$201)),ROW(119:119)),2))</f>
        <v/>
      </c>
      <c r="AH121" s="204" t="str">
        <f t="shared" si="93"/>
        <v/>
      </c>
      <c r="AI121" s="204">
        <v>119</v>
      </c>
      <c r="AJ121" s="209">
        <f t="shared" si="94"/>
        <v>0</v>
      </c>
      <c r="AK121" s="209">
        <f t="shared" si="95"/>
        <v>0</v>
      </c>
      <c r="AL121" s="204">
        <v>119</v>
      </c>
      <c r="AM121" s="207" t="str">
        <f t="shared" si="96"/>
        <v/>
      </c>
      <c r="AN121" s="202" t="str">
        <f t="shared" si="97"/>
        <v/>
      </c>
      <c r="AO121" s="208" t="str">
        <f t="array" ref="AO121">IF(ISERROR(INDEX($C$1:$D$201,SMALL(IF($C$1:$C$201=$AO$1,ROW($C$1:$C$201)),ROW(119:119)),2)),"",INDEX($C$1:$D$201,SMALL(IF($C$1:$C$201=$AO$1,ROW($C$1:$C$201)),ROW(119:119)),2))</f>
        <v/>
      </c>
      <c r="AP121" s="204" t="str">
        <f t="shared" si="98"/>
        <v/>
      </c>
      <c r="AQ121" s="204">
        <v>119</v>
      </c>
      <c r="AR121" s="209">
        <f t="shared" si="99"/>
        <v>0</v>
      </c>
      <c r="AS121" s="209">
        <f t="shared" si="100"/>
        <v>0</v>
      </c>
      <c r="AT121" s="204">
        <v>119</v>
      </c>
      <c r="AU121" s="207" t="str">
        <f t="shared" si="101"/>
        <v/>
      </c>
      <c r="AV121" s="202" t="str">
        <f t="shared" si="102"/>
        <v/>
      </c>
      <c r="AW121" s="159" t="str">
        <f t="array" ref="AW121">IF(ISERROR(INDEX($C$1:$D$201,SMALL(IF($C$1:$C$201=$AW$1,ROW($C$1:$C$201)),ROW(119:119)),2)),"",INDEX($C$1:$D$201,SMALL(IF($C$1:$C$201=$AW$1,ROW($C$1:$C$201)),ROW(119:119)),2))</f>
        <v/>
      </c>
      <c r="AX121" s="204" t="str">
        <f t="shared" si="103"/>
        <v/>
      </c>
      <c r="AY121" s="204">
        <v>119</v>
      </c>
      <c r="AZ121" s="209">
        <f t="shared" si="104"/>
        <v>0</v>
      </c>
      <c r="BA121" s="209">
        <f t="shared" si="105"/>
        <v>0</v>
      </c>
      <c r="BB121" s="204">
        <v>119</v>
      </c>
      <c r="BC121" s="207" t="str">
        <f t="shared" si="106"/>
        <v/>
      </c>
      <c r="BD121" s="202" t="str">
        <f t="shared" si="107"/>
        <v/>
      </c>
      <c r="BE121" s="159" t="str">
        <f t="array" ref="BE121">IF(ISERROR(INDEX($C$1:$D$201,SMALL(IF($C$1:$C$201=$BE$1,ROW($C$1:$C$201)),ROW(119:119)),2)),"",INDEX($C$1:$D$201,SMALL(IF($C$1:$C$201=$BE$1,ROW($C$1:$C$201)),ROW(119:119)),2))</f>
        <v/>
      </c>
      <c r="BF121" s="204" t="str">
        <f t="shared" si="108"/>
        <v/>
      </c>
      <c r="BG121" s="204">
        <v>119</v>
      </c>
      <c r="BH121" s="209">
        <f t="shared" si="109"/>
        <v>0</v>
      </c>
      <c r="BI121" s="209">
        <f t="shared" si="110"/>
        <v>0</v>
      </c>
      <c r="BJ121" s="204">
        <v>119</v>
      </c>
      <c r="BK121" s="207" t="str">
        <f t="shared" si="111"/>
        <v/>
      </c>
      <c r="BL121" s="209"/>
      <c r="BM121" s="209">
        <f>IF(AND('Analysis_2-must not modify'!O951=1,'Analysis_2-must not modify'!P951=1,NOT('Analysis_2-must not modify'!D951=0)),'Analysis_2-must not modify'!G951,"")</f>
        <v>2016</v>
      </c>
      <c r="BN121">
        <v>120</v>
      </c>
      <c r="BO121" t="e">
        <f>INDEX(BM$2:BM$202,MATCH(0,COUNTIF($BO$1:BO120,BM$2:BM$202),0))</f>
        <v>#N/A</v>
      </c>
      <c r="BQ121" s="218">
        <f t="shared" si="113"/>
        <v>2</v>
      </c>
      <c r="BR121" s="136">
        <v>120</v>
      </c>
      <c r="BS121" s="246">
        <f t="shared" si="71"/>
        <v>2016</v>
      </c>
      <c r="BT121" s="99"/>
      <c r="BU121" s="219">
        <f t="shared" si="72"/>
        <v>156</v>
      </c>
      <c r="BV121" s="204">
        <v>120</v>
      </c>
      <c r="BW121" s="218" t="str">
        <f t="shared" si="114"/>
        <v/>
      </c>
      <c r="BX121" t="str">
        <f t="shared" si="115"/>
        <v/>
      </c>
      <c r="BY121" s="204">
        <v>120</v>
      </c>
      <c r="BZ121" s="204" t="str">
        <f t="shared" si="116"/>
        <v/>
      </c>
      <c r="CA121" t="e">
        <f t="shared" si="117"/>
        <v>#VALUE!</v>
      </c>
      <c r="CB121" s="259" t="str">
        <f t="shared" si="63"/>
        <v/>
      </c>
      <c r="CC121" s="259" t="str">
        <f t="shared" si="112"/>
        <v/>
      </c>
      <c r="CD121">
        <v>119</v>
      </c>
      <c r="CE121" s="261" t="str">
        <f t="shared" si="74"/>
        <v/>
      </c>
      <c r="CG121" s="218">
        <f t="shared" si="75"/>
        <v>10</v>
      </c>
      <c r="CH121" s="136">
        <v>120</v>
      </c>
      <c r="CI121" s="136" t="str">
        <f>IF(AND('Analysis_2-must not modify'!P951=1,'Analysis_2-must not modify'!O951=1),'Analysis_2-must not modify'!I951,"")</f>
        <v>Sub-tropical</v>
      </c>
      <c r="CK121" s="219">
        <f t="shared" si="76"/>
        <v>191</v>
      </c>
      <c r="CL121" s="204">
        <v>120</v>
      </c>
      <c r="CM121" s="218" t="str">
        <f t="shared" si="77"/>
        <v/>
      </c>
      <c r="CN121" t="str">
        <f t="shared" si="78"/>
        <v/>
      </c>
      <c r="CO121" s="204">
        <v>120</v>
      </c>
      <c r="CP121" s="204" t="str">
        <f t="shared" si="64"/>
        <v/>
      </c>
      <c r="CQ121">
        <f t="shared" si="79"/>
        <v>8</v>
      </c>
      <c r="CR121" s="259" t="str">
        <f t="shared" si="65"/>
        <v/>
      </c>
      <c r="CS121" s="259">
        <f t="shared" si="80"/>
        <v>0</v>
      </c>
      <c r="CT121" s="259"/>
      <c r="CU121">
        <v>119</v>
      </c>
      <c r="CV121" s="261" t="str">
        <f t="shared" si="81"/>
        <v/>
      </c>
    </row>
    <row r="122" spans="1:100" customFormat="1">
      <c r="A122" s="218">
        <f t="shared" si="121"/>
        <v>3</v>
      </c>
      <c r="B122" s="136">
        <v>121</v>
      </c>
      <c r="C122" s="211" t="str">
        <f>'Analysis_2-must not modify'!F952</f>
        <v>North_America</v>
      </c>
      <c r="D122" s="211" t="str">
        <f>'Analysis_2-must not modify'!D952</f>
        <v>USA</v>
      </c>
      <c r="E122" s="245">
        <v>0</v>
      </c>
      <c r="F122" s="219">
        <f t="shared" si="122"/>
        <v>156</v>
      </c>
      <c r="G122" s="204">
        <v>121</v>
      </c>
      <c r="H122" s="218">
        <f t="shared" si="118"/>
        <v>0</v>
      </c>
      <c r="I122">
        <f t="shared" si="119"/>
        <v>0</v>
      </c>
      <c r="J122" s="204">
        <v>121</v>
      </c>
      <c r="K122" s="221" t="str">
        <f t="shared" si="120"/>
        <v/>
      </c>
      <c r="P122" s="202" t="str">
        <f t="shared" si="82"/>
        <v/>
      </c>
      <c r="Q122" s="208" t="str">
        <f t="array" ref="Q122">IF(ISERROR(INDEX($C$1:$D$201,SMALL(IF($C$1:$C$201=$Q$1,ROW($C$1:$C$201)),ROW(120:120)),2)),"",INDEX($C$1:$D$201,SMALL(IF($C$1:$C$201=$Q$1,ROW($C$1:$C$201)),ROW(120:120)),2))</f>
        <v/>
      </c>
      <c r="R122" s="204" t="str">
        <f t="shared" si="83"/>
        <v/>
      </c>
      <c r="S122" s="204">
        <v>120</v>
      </c>
      <c r="T122" s="209">
        <f t="shared" si="84"/>
        <v>0</v>
      </c>
      <c r="U122" s="209">
        <f t="shared" si="85"/>
        <v>0</v>
      </c>
      <c r="V122" s="204">
        <v>120</v>
      </c>
      <c r="W122" s="207" t="str">
        <f t="shared" si="86"/>
        <v/>
      </c>
      <c r="X122" s="202" t="str">
        <f t="shared" si="87"/>
        <v/>
      </c>
      <c r="Y122" s="210" t="str">
        <f t="array" ref="Y122">IF(ISERROR(INDEX($C$1:$D$201,SMALL(IF($C$1:$C$201=$Y$1,ROW($C$1:$C$201)),ROW(120:120)),2)),"",INDEX($C$1:$D$201,SMALL(IF($C$1:$C$201=$Y$1,ROW($C$1:$C$201)),ROW(120:120)),2))</f>
        <v/>
      </c>
      <c r="Z122" s="204" t="str">
        <f t="shared" si="88"/>
        <v/>
      </c>
      <c r="AA122" s="204">
        <v>120</v>
      </c>
      <c r="AB122" s="209">
        <f t="shared" si="89"/>
        <v>0</v>
      </c>
      <c r="AC122" s="209">
        <f t="shared" si="90"/>
        <v>0</v>
      </c>
      <c r="AD122" s="204">
        <v>120</v>
      </c>
      <c r="AE122" s="207" t="str">
        <f t="shared" si="91"/>
        <v/>
      </c>
      <c r="AF122" s="202" t="str">
        <f t="shared" si="92"/>
        <v/>
      </c>
      <c r="AG122" s="210" t="str">
        <f t="array" ref="AG122">IF(ISERROR(INDEX($C$1:$D$201,SMALL(IF($C$1:$C$201=$AG$1,ROW($C$1:$C$201)),ROW(120:120)),2)),"",INDEX($C$1:$D$201,SMALL(IF($C$1:$C$201=$AG$1,ROW($C$1:$C$201)),ROW(120:120)),2))</f>
        <v/>
      </c>
      <c r="AH122" s="204" t="str">
        <f t="shared" si="93"/>
        <v/>
      </c>
      <c r="AI122" s="204">
        <v>120</v>
      </c>
      <c r="AJ122" s="209">
        <f t="shared" si="94"/>
        <v>0</v>
      </c>
      <c r="AK122" s="209">
        <f t="shared" si="95"/>
        <v>0</v>
      </c>
      <c r="AL122" s="204">
        <v>120</v>
      </c>
      <c r="AM122" s="207" t="str">
        <f t="shared" si="96"/>
        <v/>
      </c>
      <c r="AN122" s="202" t="str">
        <f t="shared" si="97"/>
        <v/>
      </c>
      <c r="AO122" s="208" t="str">
        <f t="array" ref="AO122">IF(ISERROR(INDEX($C$1:$D$201,SMALL(IF($C$1:$C$201=$AO$1,ROW($C$1:$C$201)),ROW(120:120)),2)),"",INDEX($C$1:$D$201,SMALL(IF($C$1:$C$201=$AO$1,ROW($C$1:$C$201)),ROW(120:120)),2))</f>
        <v/>
      </c>
      <c r="AP122" s="204" t="str">
        <f t="shared" si="98"/>
        <v/>
      </c>
      <c r="AQ122" s="204">
        <v>120</v>
      </c>
      <c r="AR122" s="209">
        <f t="shared" si="99"/>
        <v>0</v>
      </c>
      <c r="AS122" s="209">
        <f t="shared" si="100"/>
        <v>0</v>
      </c>
      <c r="AT122" s="204">
        <v>120</v>
      </c>
      <c r="AU122" s="207" t="str">
        <f t="shared" si="101"/>
        <v/>
      </c>
      <c r="AV122" s="202" t="str">
        <f t="shared" si="102"/>
        <v/>
      </c>
      <c r="AW122" s="159" t="str">
        <f t="array" ref="AW122">IF(ISERROR(INDEX($C$1:$D$201,SMALL(IF($C$1:$C$201=$AW$1,ROW($C$1:$C$201)),ROW(120:120)),2)),"",INDEX($C$1:$D$201,SMALL(IF($C$1:$C$201=$AW$1,ROW($C$1:$C$201)),ROW(120:120)),2))</f>
        <v/>
      </c>
      <c r="AX122" s="204" t="str">
        <f t="shared" si="103"/>
        <v/>
      </c>
      <c r="AY122" s="204">
        <v>120</v>
      </c>
      <c r="AZ122" s="209">
        <f t="shared" si="104"/>
        <v>0</v>
      </c>
      <c r="BA122" s="209">
        <f t="shared" si="105"/>
        <v>0</v>
      </c>
      <c r="BB122" s="204">
        <v>120</v>
      </c>
      <c r="BC122" s="207" t="str">
        <f t="shared" si="106"/>
        <v/>
      </c>
      <c r="BD122" s="202" t="str">
        <f t="shared" si="107"/>
        <v/>
      </c>
      <c r="BE122" s="159" t="str">
        <f t="array" ref="BE122">IF(ISERROR(INDEX($C$1:$D$201,SMALL(IF($C$1:$C$201=$BE$1,ROW($C$1:$C$201)),ROW(120:120)),2)),"",INDEX($C$1:$D$201,SMALL(IF($C$1:$C$201=$BE$1,ROW($C$1:$C$201)),ROW(120:120)),2))</f>
        <v/>
      </c>
      <c r="BF122" s="204" t="str">
        <f t="shared" si="108"/>
        <v/>
      </c>
      <c r="BG122" s="204">
        <v>120</v>
      </c>
      <c r="BH122" s="209">
        <f t="shared" si="109"/>
        <v>0</v>
      </c>
      <c r="BI122" s="209">
        <f t="shared" si="110"/>
        <v>0</v>
      </c>
      <c r="BJ122" s="204">
        <v>120</v>
      </c>
      <c r="BK122" s="207" t="str">
        <f t="shared" si="111"/>
        <v/>
      </c>
      <c r="BL122" s="209"/>
      <c r="BM122" s="209">
        <f>IF(AND('Analysis_2-must not modify'!O952=1,'Analysis_2-must not modify'!P952=1,NOT('Analysis_2-must not modify'!D952=0)),'Analysis_2-must not modify'!G952,"")</f>
        <v>2015</v>
      </c>
      <c r="BN122">
        <v>121</v>
      </c>
      <c r="BO122" t="e">
        <f>INDEX(BM$2:BM$202,MATCH(0,COUNTIF($BO$1:BO121,BM$2:BM$202),0))</f>
        <v>#N/A</v>
      </c>
      <c r="BQ122" s="218">
        <f t="shared" si="113"/>
        <v>20</v>
      </c>
      <c r="BR122" s="136">
        <v>121</v>
      </c>
      <c r="BS122" s="246">
        <f t="shared" si="71"/>
        <v>2015</v>
      </c>
      <c r="BT122" s="99"/>
      <c r="BU122" s="219">
        <f t="shared" si="72"/>
        <v>138</v>
      </c>
      <c r="BV122" s="204">
        <v>121</v>
      </c>
      <c r="BW122" s="218" t="str">
        <f t="shared" si="114"/>
        <v/>
      </c>
      <c r="BX122" t="str">
        <f t="shared" si="115"/>
        <v/>
      </c>
      <c r="BY122" s="204">
        <v>121</v>
      </c>
      <c r="BZ122" s="204" t="str">
        <f t="shared" si="116"/>
        <v/>
      </c>
      <c r="CA122" t="e">
        <f t="shared" si="117"/>
        <v>#VALUE!</v>
      </c>
      <c r="CB122" s="259" t="str">
        <f t="shared" si="63"/>
        <v/>
      </c>
      <c r="CC122" s="259" t="str">
        <f t="shared" si="112"/>
        <v/>
      </c>
      <c r="CD122">
        <v>120</v>
      </c>
      <c r="CE122" s="261" t="str">
        <f t="shared" si="74"/>
        <v/>
      </c>
      <c r="CG122" s="218">
        <f t="shared" si="75"/>
        <v>117</v>
      </c>
      <c r="CH122" s="136">
        <v>121</v>
      </c>
      <c r="CI122" s="136" t="str">
        <f>IF(AND('Analysis_2-must not modify'!P952=1,'Analysis_2-must not modify'!O952=1),'Analysis_2-must not modify'!I952,"")</f>
        <v>Continental</v>
      </c>
      <c r="CK122" s="219">
        <f t="shared" si="76"/>
        <v>84</v>
      </c>
      <c r="CL122" s="204">
        <v>121</v>
      </c>
      <c r="CM122" s="218" t="str">
        <f t="shared" si="77"/>
        <v/>
      </c>
      <c r="CN122" t="str">
        <f t="shared" si="78"/>
        <v/>
      </c>
      <c r="CO122" s="204">
        <v>121</v>
      </c>
      <c r="CP122" s="204" t="str">
        <f t="shared" si="64"/>
        <v/>
      </c>
      <c r="CQ122">
        <f t="shared" si="79"/>
        <v>8</v>
      </c>
      <c r="CR122" s="259" t="str">
        <f t="shared" si="65"/>
        <v/>
      </c>
      <c r="CS122" s="259">
        <f t="shared" si="80"/>
        <v>0</v>
      </c>
      <c r="CT122" s="259"/>
      <c r="CU122">
        <v>120</v>
      </c>
      <c r="CV122" s="261" t="str">
        <f t="shared" si="81"/>
        <v/>
      </c>
    </row>
    <row r="123" spans="1:100" customFormat="1">
      <c r="A123" s="218">
        <f t="shared" si="121"/>
        <v>3</v>
      </c>
      <c r="B123" s="136">
        <v>122</v>
      </c>
      <c r="C123" s="211" t="str">
        <f>'Analysis_2-must not modify'!F953</f>
        <v>North_America</v>
      </c>
      <c r="D123" s="211" t="str">
        <f>'Analysis_2-must not modify'!D953</f>
        <v>USA</v>
      </c>
      <c r="E123" s="245">
        <v>0</v>
      </c>
      <c r="F123" s="219">
        <f t="shared" si="122"/>
        <v>156</v>
      </c>
      <c r="G123" s="204">
        <v>122</v>
      </c>
      <c r="H123" s="218">
        <f t="shared" si="118"/>
        <v>0</v>
      </c>
      <c r="I123">
        <f t="shared" si="119"/>
        <v>0</v>
      </c>
      <c r="J123" s="204">
        <v>122</v>
      </c>
      <c r="K123" s="221" t="str">
        <f t="shared" si="120"/>
        <v/>
      </c>
      <c r="P123" s="202" t="str">
        <f t="shared" si="82"/>
        <v/>
      </c>
      <c r="Q123" s="208" t="str">
        <f t="array" ref="Q123">IF(ISERROR(INDEX($C$1:$D$201,SMALL(IF($C$1:$C$201=$Q$1,ROW($C$1:$C$201)),ROW(121:121)),2)),"",INDEX($C$1:$D$201,SMALL(IF($C$1:$C$201=$Q$1,ROW($C$1:$C$201)),ROW(121:121)),2))</f>
        <v/>
      </c>
      <c r="R123" s="204" t="str">
        <f t="shared" si="83"/>
        <v/>
      </c>
      <c r="S123" s="204">
        <v>121</v>
      </c>
      <c r="T123" s="209">
        <f t="shared" si="84"/>
        <v>0</v>
      </c>
      <c r="U123" s="209">
        <f t="shared" si="85"/>
        <v>0</v>
      </c>
      <c r="V123" s="204">
        <v>121</v>
      </c>
      <c r="W123" s="207" t="str">
        <f t="shared" si="86"/>
        <v/>
      </c>
      <c r="X123" s="202" t="str">
        <f t="shared" si="87"/>
        <v/>
      </c>
      <c r="Y123" s="210" t="str">
        <f t="array" ref="Y123">IF(ISERROR(INDEX($C$1:$D$201,SMALL(IF($C$1:$C$201=$Y$1,ROW($C$1:$C$201)),ROW(121:121)),2)),"",INDEX($C$1:$D$201,SMALL(IF($C$1:$C$201=$Y$1,ROW($C$1:$C$201)),ROW(121:121)),2))</f>
        <v/>
      </c>
      <c r="Z123" s="204" t="str">
        <f t="shared" si="88"/>
        <v/>
      </c>
      <c r="AA123" s="204">
        <v>121</v>
      </c>
      <c r="AB123" s="209">
        <f t="shared" si="89"/>
        <v>0</v>
      </c>
      <c r="AC123" s="209">
        <f t="shared" si="90"/>
        <v>0</v>
      </c>
      <c r="AD123" s="204">
        <v>121</v>
      </c>
      <c r="AE123" s="207" t="str">
        <f t="shared" si="91"/>
        <v/>
      </c>
      <c r="AF123" s="202" t="str">
        <f t="shared" si="92"/>
        <v/>
      </c>
      <c r="AG123" s="210" t="str">
        <f t="array" ref="AG123">IF(ISERROR(INDEX($C$1:$D$201,SMALL(IF($C$1:$C$201=$AG$1,ROW($C$1:$C$201)),ROW(121:121)),2)),"",INDEX($C$1:$D$201,SMALL(IF($C$1:$C$201=$AG$1,ROW($C$1:$C$201)),ROW(121:121)),2))</f>
        <v/>
      </c>
      <c r="AH123" s="204" t="str">
        <f t="shared" si="93"/>
        <v/>
      </c>
      <c r="AI123" s="204">
        <v>121</v>
      </c>
      <c r="AJ123" s="209">
        <f t="shared" si="94"/>
        <v>0</v>
      </c>
      <c r="AK123" s="209">
        <f t="shared" si="95"/>
        <v>0</v>
      </c>
      <c r="AL123" s="204">
        <v>121</v>
      </c>
      <c r="AM123" s="207" t="str">
        <f t="shared" si="96"/>
        <v/>
      </c>
      <c r="AN123" s="202" t="str">
        <f t="shared" si="97"/>
        <v/>
      </c>
      <c r="AO123" s="208" t="str">
        <f t="array" ref="AO123">IF(ISERROR(INDEX($C$1:$D$201,SMALL(IF($C$1:$C$201=$AO$1,ROW($C$1:$C$201)),ROW(121:121)),2)),"",INDEX($C$1:$D$201,SMALL(IF($C$1:$C$201=$AO$1,ROW($C$1:$C$201)),ROW(121:121)),2))</f>
        <v/>
      </c>
      <c r="AP123" s="204" t="str">
        <f t="shared" si="98"/>
        <v/>
      </c>
      <c r="AQ123" s="204">
        <v>121</v>
      </c>
      <c r="AR123" s="209">
        <f t="shared" si="99"/>
        <v>0</v>
      </c>
      <c r="AS123" s="209">
        <f t="shared" si="100"/>
        <v>0</v>
      </c>
      <c r="AT123" s="204">
        <v>121</v>
      </c>
      <c r="AU123" s="207" t="str">
        <f t="shared" si="101"/>
        <v/>
      </c>
      <c r="AV123" s="202" t="str">
        <f t="shared" si="102"/>
        <v/>
      </c>
      <c r="AW123" s="159" t="str">
        <f t="array" ref="AW123">IF(ISERROR(INDEX($C$1:$D$201,SMALL(IF($C$1:$C$201=$AW$1,ROW($C$1:$C$201)),ROW(121:121)),2)),"",INDEX($C$1:$D$201,SMALL(IF($C$1:$C$201=$AW$1,ROW($C$1:$C$201)),ROW(121:121)),2))</f>
        <v/>
      </c>
      <c r="AX123" s="204" t="str">
        <f t="shared" si="103"/>
        <v/>
      </c>
      <c r="AY123" s="204">
        <v>121</v>
      </c>
      <c r="AZ123" s="209">
        <f t="shared" si="104"/>
        <v>0</v>
      </c>
      <c r="BA123" s="209">
        <f t="shared" si="105"/>
        <v>0</v>
      </c>
      <c r="BB123" s="204">
        <v>121</v>
      </c>
      <c r="BC123" s="207" t="str">
        <f t="shared" si="106"/>
        <v/>
      </c>
      <c r="BD123" s="202" t="str">
        <f t="shared" si="107"/>
        <v/>
      </c>
      <c r="BE123" s="159" t="str">
        <f t="array" ref="BE123">IF(ISERROR(INDEX($C$1:$D$201,SMALL(IF($C$1:$C$201=$BE$1,ROW($C$1:$C$201)),ROW(121:121)),2)),"",INDEX($C$1:$D$201,SMALL(IF($C$1:$C$201=$BE$1,ROW($C$1:$C$201)),ROW(121:121)),2))</f>
        <v/>
      </c>
      <c r="BF123" s="204" t="str">
        <f t="shared" si="108"/>
        <v/>
      </c>
      <c r="BG123" s="204">
        <v>121</v>
      </c>
      <c r="BH123" s="209">
        <f t="shared" si="109"/>
        <v>0</v>
      </c>
      <c r="BI123" s="209">
        <f t="shared" si="110"/>
        <v>0</v>
      </c>
      <c r="BJ123" s="204">
        <v>121</v>
      </c>
      <c r="BK123" s="207" t="str">
        <f t="shared" si="111"/>
        <v/>
      </c>
      <c r="BL123" s="209"/>
      <c r="BM123" s="209">
        <f>IF(AND('Analysis_2-must not modify'!O953=1,'Analysis_2-must not modify'!P953=1,NOT('Analysis_2-must not modify'!D953=0)),'Analysis_2-must not modify'!G953,"")</f>
        <v>2010</v>
      </c>
      <c r="BN123">
        <v>122</v>
      </c>
      <c r="BO123" t="e">
        <f>INDEX(BM$2:BM$202,MATCH(0,COUNTIF($BO$1:BO122,BM$2:BM$202),0))</f>
        <v>#N/A</v>
      </c>
      <c r="BQ123" s="218">
        <f t="shared" si="113"/>
        <v>124</v>
      </c>
      <c r="BR123" s="136">
        <v>122</v>
      </c>
      <c r="BS123" s="246">
        <f t="shared" si="71"/>
        <v>2010</v>
      </c>
      <c r="BT123" s="99"/>
      <c r="BU123" s="219">
        <f t="shared" si="72"/>
        <v>34</v>
      </c>
      <c r="BV123" s="204">
        <v>122</v>
      </c>
      <c r="BW123" s="218" t="str">
        <f t="shared" si="114"/>
        <v/>
      </c>
      <c r="BX123" t="str">
        <f t="shared" si="115"/>
        <v/>
      </c>
      <c r="BY123" s="204">
        <v>122</v>
      </c>
      <c r="BZ123" s="204" t="str">
        <f t="shared" si="116"/>
        <v/>
      </c>
      <c r="CA123" t="e">
        <f t="shared" si="117"/>
        <v>#VALUE!</v>
      </c>
      <c r="CB123" s="259" t="str">
        <f t="shared" si="63"/>
        <v/>
      </c>
      <c r="CC123" s="259" t="str">
        <f t="shared" si="112"/>
        <v/>
      </c>
      <c r="CD123">
        <v>121</v>
      </c>
      <c r="CE123" s="261" t="str">
        <f t="shared" si="74"/>
        <v/>
      </c>
      <c r="CG123" s="218">
        <f t="shared" si="75"/>
        <v>117</v>
      </c>
      <c r="CH123" s="136">
        <v>122</v>
      </c>
      <c r="CI123" s="136" t="str">
        <f>IF(AND('Analysis_2-must not modify'!P953=1,'Analysis_2-must not modify'!O953=1),'Analysis_2-must not modify'!I953,"")</f>
        <v>Continental</v>
      </c>
      <c r="CK123" s="219">
        <f t="shared" si="76"/>
        <v>84</v>
      </c>
      <c r="CL123" s="204">
        <v>122</v>
      </c>
      <c r="CM123" s="218" t="str">
        <f t="shared" si="77"/>
        <v/>
      </c>
      <c r="CN123" t="str">
        <f t="shared" si="78"/>
        <v/>
      </c>
      <c r="CO123" s="204">
        <v>122</v>
      </c>
      <c r="CP123" s="204" t="str">
        <f t="shared" si="64"/>
        <v/>
      </c>
      <c r="CQ123">
        <f t="shared" si="79"/>
        <v>8</v>
      </c>
      <c r="CR123" s="259" t="str">
        <f t="shared" si="65"/>
        <v/>
      </c>
      <c r="CS123" s="259">
        <f t="shared" si="80"/>
        <v>0</v>
      </c>
      <c r="CT123" s="259"/>
      <c r="CU123">
        <v>121</v>
      </c>
      <c r="CV123" s="261" t="str">
        <f t="shared" si="81"/>
        <v/>
      </c>
    </row>
    <row r="124" spans="1:100" customFormat="1">
      <c r="A124" s="218">
        <f t="shared" si="121"/>
        <v>3</v>
      </c>
      <c r="B124" s="136">
        <v>123</v>
      </c>
      <c r="C124" s="211" t="str">
        <f>'Analysis_2-must not modify'!F954</f>
        <v>North_America</v>
      </c>
      <c r="D124" s="211" t="str">
        <f>'Analysis_2-must not modify'!D954</f>
        <v>USA</v>
      </c>
      <c r="E124" s="245">
        <v>0</v>
      </c>
      <c r="F124" s="219">
        <f t="shared" si="122"/>
        <v>156</v>
      </c>
      <c r="G124" s="204">
        <v>123</v>
      </c>
      <c r="H124" s="218">
        <f t="shared" si="118"/>
        <v>0</v>
      </c>
      <c r="I124">
        <f t="shared" si="119"/>
        <v>0</v>
      </c>
      <c r="J124" s="204">
        <v>123</v>
      </c>
      <c r="K124" s="221" t="str">
        <f t="shared" si="120"/>
        <v/>
      </c>
      <c r="P124" s="202" t="str">
        <f t="shared" si="82"/>
        <v/>
      </c>
      <c r="Q124" s="208" t="str">
        <f t="array" ref="Q124">IF(ISERROR(INDEX($C$1:$D$201,SMALL(IF($C$1:$C$201=$Q$1,ROW($C$1:$C$201)),ROW(122:122)),2)),"",INDEX($C$1:$D$201,SMALL(IF($C$1:$C$201=$Q$1,ROW($C$1:$C$201)),ROW(122:122)),2))</f>
        <v/>
      </c>
      <c r="R124" s="204" t="str">
        <f t="shared" si="83"/>
        <v/>
      </c>
      <c r="S124" s="204">
        <v>122</v>
      </c>
      <c r="T124" s="209">
        <f t="shared" si="84"/>
        <v>0</v>
      </c>
      <c r="U124" s="209">
        <f t="shared" si="85"/>
        <v>0</v>
      </c>
      <c r="V124" s="204">
        <v>122</v>
      </c>
      <c r="W124" s="207" t="str">
        <f t="shared" si="86"/>
        <v/>
      </c>
      <c r="X124" s="202" t="str">
        <f t="shared" si="87"/>
        <v/>
      </c>
      <c r="Y124" s="210" t="str">
        <f t="array" ref="Y124">IF(ISERROR(INDEX($C$1:$D$201,SMALL(IF($C$1:$C$201=$Y$1,ROW($C$1:$C$201)),ROW(122:122)),2)),"",INDEX($C$1:$D$201,SMALL(IF($C$1:$C$201=$Y$1,ROW($C$1:$C$201)),ROW(122:122)),2))</f>
        <v/>
      </c>
      <c r="Z124" s="204" t="str">
        <f t="shared" si="88"/>
        <v/>
      </c>
      <c r="AA124" s="204">
        <v>122</v>
      </c>
      <c r="AB124" s="209">
        <f t="shared" si="89"/>
        <v>0</v>
      </c>
      <c r="AC124" s="209">
        <f t="shared" si="90"/>
        <v>0</v>
      </c>
      <c r="AD124" s="204">
        <v>122</v>
      </c>
      <c r="AE124" s="207" t="str">
        <f t="shared" si="91"/>
        <v/>
      </c>
      <c r="AF124" s="202" t="str">
        <f t="shared" si="92"/>
        <v/>
      </c>
      <c r="AG124" s="210" t="str">
        <f t="array" ref="AG124">IF(ISERROR(INDEX($C$1:$D$201,SMALL(IF($C$1:$C$201=$AG$1,ROW($C$1:$C$201)),ROW(122:122)),2)),"",INDEX($C$1:$D$201,SMALL(IF($C$1:$C$201=$AG$1,ROW($C$1:$C$201)),ROW(122:122)),2))</f>
        <v/>
      </c>
      <c r="AH124" s="204" t="str">
        <f t="shared" si="93"/>
        <v/>
      </c>
      <c r="AI124" s="204">
        <v>122</v>
      </c>
      <c r="AJ124" s="209">
        <f t="shared" si="94"/>
        <v>0</v>
      </c>
      <c r="AK124" s="209">
        <f t="shared" si="95"/>
        <v>0</v>
      </c>
      <c r="AL124" s="204">
        <v>122</v>
      </c>
      <c r="AM124" s="207" t="str">
        <f t="shared" si="96"/>
        <v/>
      </c>
      <c r="AN124" s="202" t="str">
        <f t="shared" si="97"/>
        <v/>
      </c>
      <c r="AO124" s="208" t="str">
        <f t="array" ref="AO124">IF(ISERROR(INDEX($C$1:$D$201,SMALL(IF($C$1:$C$201=$AO$1,ROW($C$1:$C$201)),ROW(122:122)),2)),"",INDEX($C$1:$D$201,SMALL(IF($C$1:$C$201=$AO$1,ROW($C$1:$C$201)),ROW(122:122)),2))</f>
        <v/>
      </c>
      <c r="AP124" s="204" t="str">
        <f t="shared" si="98"/>
        <v/>
      </c>
      <c r="AQ124" s="204">
        <v>122</v>
      </c>
      <c r="AR124" s="209">
        <f t="shared" si="99"/>
        <v>0</v>
      </c>
      <c r="AS124" s="209">
        <f t="shared" si="100"/>
        <v>0</v>
      </c>
      <c r="AT124" s="204">
        <v>122</v>
      </c>
      <c r="AU124" s="207" t="str">
        <f t="shared" si="101"/>
        <v/>
      </c>
      <c r="AV124" s="202" t="str">
        <f t="shared" si="102"/>
        <v/>
      </c>
      <c r="AW124" s="159" t="str">
        <f t="array" ref="AW124">IF(ISERROR(INDEX($C$1:$D$201,SMALL(IF($C$1:$C$201=$AW$1,ROW($C$1:$C$201)),ROW(122:122)),2)),"",INDEX($C$1:$D$201,SMALL(IF($C$1:$C$201=$AW$1,ROW($C$1:$C$201)),ROW(122:122)),2))</f>
        <v/>
      </c>
      <c r="AX124" s="204" t="str">
        <f t="shared" si="103"/>
        <v/>
      </c>
      <c r="AY124" s="204">
        <v>122</v>
      </c>
      <c r="AZ124" s="209">
        <f t="shared" si="104"/>
        <v>0</v>
      </c>
      <c r="BA124" s="209">
        <f t="shared" si="105"/>
        <v>0</v>
      </c>
      <c r="BB124" s="204">
        <v>122</v>
      </c>
      <c r="BC124" s="207" t="str">
        <f t="shared" si="106"/>
        <v/>
      </c>
      <c r="BD124" s="202" t="str">
        <f t="shared" si="107"/>
        <v/>
      </c>
      <c r="BE124" s="159" t="str">
        <f t="array" ref="BE124">IF(ISERROR(INDEX($C$1:$D$201,SMALL(IF($C$1:$C$201=$BE$1,ROW($C$1:$C$201)),ROW(122:122)),2)),"",INDEX($C$1:$D$201,SMALL(IF($C$1:$C$201=$BE$1,ROW($C$1:$C$201)),ROW(122:122)),2))</f>
        <v/>
      </c>
      <c r="BF124" s="204" t="str">
        <f t="shared" si="108"/>
        <v/>
      </c>
      <c r="BG124" s="204">
        <v>122</v>
      </c>
      <c r="BH124" s="209">
        <f t="shared" si="109"/>
        <v>0</v>
      </c>
      <c r="BI124" s="209">
        <f t="shared" si="110"/>
        <v>0</v>
      </c>
      <c r="BJ124" s="204">
        <v>122</v>
      </c>
      <c r="BK124" s="207" t="str">
        <f t="shared" si="111"/>
        <v/>
      </c>
      <c r="BL124" s="209"/>
      <c r="BM124" s="209">
        <f>IF(AND('Analysis_2-must not modify'!O954=1,'Analysis_2-must not modify'!P954=1,NOT('Analysis_2-must not modify'!D954=0)),'Analysis_2-must not modify'!G954,"")</f>
        <v>2005</v>
      </c>
      <c r="BN124">
        <v>123</v>
      </c>
      <c r="BO124" t="e">
        <f>INDEX(BM$2:BM$202,MATCH(0,COUNTIF($BO$1:BO123,BM$2:BM$202),0))</f>
        <v>#N/A</v>
      </c>
      <c r="BQ124" s="218">
        <f t="shared" si="113"/>
        <v>147</v>
      </c>
      <c r="BR124" s="136">
        <v>123</v>
      </c>
      <c r="BS124" s="246">
        <f t="shared" si="71"/>
        <v>2005</v>
      </c>
      <c r="BT124" s="99"/>
      <c r="BU124" s="219">
        <f t="shared" si="72"/>
        <v>11</v>
      </c>
      <c r="BV124" s="204">
        <v>123</v>
      </c>
      <c r="BW124" s="218" t="str">
        <f t="shared" si="114"/>
        <v/>
      </c>
      <c r="BX124" t="str">
        <f t="shared" si="115"/>
        <v/>
      </c>
      <c r="BY124" s="204">
        <v>123</v>
      </c>
      <c r="BZ124" s="204" t="str">
        <f t="shared" si="116"/>
        <v/>
      </c>
      <c r="CA124" t="e">
        <f t="shared" si="117"/>
        <v>#VALUE!</v>
      </c>
      <c r="CB124" s="259" t="str">
        <f t="shared" si="63"/>
        <v/>
      </c>
      <c r="CC124" s="259" t="str">
        <f t="shared" si="112"/>
        <v/>
      </c>
      <c r="CD124">
        <v>122</v>
      </c>
      <c r="CE124" s="261" t="str">
        <f t="shared" si="74"/>
        <v/>
      </c>
      <c r="CG124" s="218">
        <f t="shared" si="75"/>
        <v>117</v>
      </c>
      <c r="CH124" s="136">
        <v>123</v>
      </c>
      <c r="CI124" s="136" t="str">
        <f>IF(AND('Analysis_2-must not modify'!P954=1,'Analysis_2-must not modify'!O954=1),'Analysis_2-must not modify'!I954,"")</f>
        <v>Continental</v>
      </c>
      <c r="CK124" s="219">
        <f t="shared" si="76"/>
        <v>84</v>
      </c>
      <c r="CL124" s="204">
        <v>123</v>
      </c>
      <c r="CM124" s="218" t="str">
        <f t="shared" si="77"/>
        <v/>
      </c>
      <c r="CN124" t="str">
        <f t="shared" si="78"/>
        <v/>
      </c>
      <c r="CO124" s="204">
        <v>123</v>
      </c>
      <c r="CP124" s="204" t="str">
        <f t="shared" si="64"/>
        <v/>
      </c>
      <c r="CQ124">
        <f t="shared" si="79"/>
        <v>8</v>
      </c>
      <c r="CR124" s="259" t="str">
        <f t="shared" si="65"/>
        <v/>
      </c>
      <c r="CS124" s="259">
        <f t="shared" si="80"/>
        <v>0</v>
      </c>
      <c r="CT124" s="259"/>
      <c r="CU124">
        <v>122</v>
      </c>
      <c r="CV124" s="261" t="str">
        <f t="shared" si="81"/>
        <v/>
      </c>
    </row>
    <row r="125" spans="1:100" customFormat="1">
      <c r="A125" s="218">
        <f t="shared" si="121"/>
        <v>3</v>
      </c>
      <c r="B125" s="136">
        <v>124</v>
      </c>
      <c r="C125" s="211" t="str">
        <f>'Analysis_2-must not modify'!F955</f>
        <v>North_America</v>
      </c>
      <c r="D125" s="211" t="str">
        <f>'Analysis_2-must not modify'!D955</f>
        <v>USA</v>
      </c>
      <c r="E125" s="245">
        <v>0</v>
      </c>
      <c r="F125" s="219">
        <f t="shared" si="122"/>
        <v>156</v>
      </c>
      <c r="G125" s="204">
        <v>124</v>
      </c>
      <c r="H125" s="218">
        <f t="shared" si="118"/>
        <v>0</v>
      </c>
      <c r="I125">
        <f t="shared" si="119"/>
        <v>0</v>
      </c>
      <c r="J125" s="204">
        <v>124</v>
      </c>
      <c r="K125" s="221" t="str">
        <f t="shared" si="120"/>
        <v/>
      </c>
      <c r="P125" s="202" t="str">
        <f t="shared" si="82"/>
        <v/>
      </c>
      <c r="Q125" s="208" t="str">
        <f t="array" ref="Q125">IF(ISERROR(INDEX($C$1:$D$201,SMALL(IF($C$1:$C$201=$Q$1,ROW($C$1:$C$201)),ROW(123:123)),2)),"",INDEX($C$1:$D$201,SMALL(IF($C$1:$C$201=$Q$1,ROW($C$1:$C$201)),ROW(123:123)),2))</f>
        <v/>
      </c>
      <c r="R125" s="204" t="str">
        <f t="shared" si="83"/>
        <v/>
      </c>
      <c r="S125" s="204">
        <v>123</v>
      </c>
      <c r="T125" s="209">
        <f t="shared" si="84"/>
        <v>0</v>
      </c>
      <c r="U125" s="209">
        <f t="shared" si="85"/>
        <v>0</v>
      </c>
      <c r="V125" s="204">
        <v>123</v>
      </c>
      <c r="W125" s="207" t="str">
        <f t="shared" si="86"/>
        <v/>
      </c>
      <c r="X125" s="202" t="str">
        <f t="shared" si="87"/>
        <v/>
      </c>
      <c r="Y125" s="210" t="str">
        <f t="array" ref="Y125">IF(ISERROR(INDEX($C$1:$D$201,SMALL(IF($C$1:$C$201=$Y$1,ROW($C$1:$C$201)),ROW(123:123)),2)),"",INDEX($C$1:$D$201,SMALL(IF($C$1:$C$201=$Y$1,ROW($C$1:$C$201)),ROW(123:123)),2))</f>
        <v/>
      </c>
      <c r="Z125" s="204" t="str">
        <f t="shared" si="88"/>
        <v/>
      </c>
      <c r="AA125" s="204">
        <v>123</v>
      </c>
      <c r="AB125" s="209">
        <f t="shared" si="89"/>
        <v>0</v>
      </c>
      <c r="AC125" s="209">
        <f t="shared" si="90"/>
        <v>0</v>
      </c>
      <c r="AD125" s="204">
        <v>123</v>
      </c>
      <c r="AE125" s="207" t="str">
        <f t="shared" si="91"/>
        <v/>
      </c>
      <c r="AF125" s="202" t="str">
        <f t="shared" si="92"/>
        <v/>
      </c>
      <c r="AG125" s="210" t="str">
        <f t="array" ref="AG125">IF(ISERROR(INDEX($C$1:$D$201,SMALL(IF($C$1:$C$201=$AG$1,ROW($C$1:$C$201)),ROW(123:123)),2)),"",INDEX($C$1:$D$201,SMALL(IF($C$1:$C$201=$AG$1,ROW($C$1:$C$201)),ROW(123:123)),2))</f>
        <v/>
      </c>
      <c r="AH125" s="204" t="str">
        <f t="shared" si="93"/>
        <v/>
      </c>
      <c r="AI125" s="204">
        <v>123</v>
      </c>
      <c r="AJ125" s="209">
        <f t="shared" si="94"/>
        <v>0</v>
      </c>
      <c r="AK125" s="209">
        <f t="shared" si="95"/>
        <v>0</v>
      </c>
      <c r="AL125" s="204">
        <v>123</v>
      </c>
      <c r="AM125" s="207" t="str">
        <f t="shared" si="96"/>
        <v/>
      </c>
      <c r="AN125" s="202" t="str">
        <f t="shared" si="97"/>
        <v/>
      </c>
      <c r="AO125" s="208" t="str">
        <f t="array" ref="AO125">IF(ISERROR(INDEX($C$1:$D$201,SMALL(IF($C$1:$C$201=$AO$1,ROW($C$1:$C$201)),ROW(123:123)),2)),"",INDEX($C$1:$D$201,SMALL(IF($C$1:$C$201=$AO$1,ROW($C$1:$C$201)),ROW(123:123)),2))</f>
        <v/>
      </c>
      <c r="AP125" s="204" t="str">
        <f t="shared" si="98"/>
        <v/>
      </c>
      <c r="AQ125" s="204">
        <v>123</v>
      </c>
      <c r="AR125" s="209">
        <f t="shared" si="99"/>
        <v>0</v>
      </c>
      <c r="AS125" s="209">
        <f t="shared" si="100"/>
        <v>0</v>
      </c>
      <c r="AT125" s="204">
        <v>123</v>
      </c>
      <c r="AU125" s="207" t="str">
        <f t="shared" si="101"/>
        <v/>
      </c>
      <c r="AV125" s="202" t="str">
        <f t="shared" si="102"/>
        <v/>
      </c>
      <c r="AW125" s="159" t="str">
        <f t="array" ref="AW125">IF(ISERROR(INDEX($C$1:$D$201,SMALL(IF($C$1:$C$201=$AW$1,ROW($C$1:$C$201)),ROW(123:123)),2)),"",INDEX($C$1:$D$201,SMALL(IF($C$1:$C$201=$AW$1,ROW($C$1:$C$201)),ROW(123:123)),2))</f>
        <v/>
      </c>
      <c r="AX125" s="204" t="str">
        <f t="shared" si="103"/>
        <v/>
      </c>
      <c r="AY125" s="204">
        <v>123</v>
      </c>
      <c r="AZ125" s="209">
        <f t="shared" si="104"/>
        <v>0</v>
      </c>
      <c r="BA125" s="209">
        <f t="shared" si="105"/>
        <v>0</v>
      </c>
      <c r="BB125" s="204">
        <v>123</v>
      </c>
      <c r="BC125" s="207" t="str">
        <f t="shared" si="106"/>
        <v/>
      </c>
      <c r="BD125" s="202" t="str">
        <f t="shared" si="107"/>
        <v/>
      </c>
      <c r="BE125" s="159" t="str">
        <f t="array" ref="BE125">IF(ISERROR(INDEX($C$1:$D$201,SMALL(IF($C$1:$C$201=$BE$1,ROW($C$1:$C$201)),ROW(123:123)),2)),"",INDEX($C$1:$D$201,SMALL(IF($C$1:$C$201=$BE$1,ROW($C$1:$C$201)),ROW(123:123)),2))</f>
        <v/>
      </c>
      <c r="BF125" s="204" t="str">
        <f t="shared" si="108"/>
        <v/>
      </c>
      <c r="BG125" s="204">
        <v>123</v>
      </c>
      <c r="BH125" s="209">
        <f t="shared" si="109"/>
        <v>0</v>
      </c>
      <c r="BI125" s="209">
        <f t="shared" si="110"/>
        <v>0</v>
      </c>
      <c r="BJ125" s="204">
        <v>123</v>
      </c>
      <c r="BK125" s="207" t="str">
        <f t="shared" si="111"/>
        <v/>
      </c>
      <c r="BL125" s="209"/>
      <c r="BM125" s="209">
        <f>IF(AND('Analysis_2-must not modify'!O955=1,'Analysis_2-must not modify'!P955=1,NOT('Analysis_2-must not modify'!D955=0)),'Analysis_2-must not modify'!G955,"")</f>
        <v>2013</v>
      </c>
      <c r="BN125">
        <v>124</v>
      </c>
      <c r="BO125" t="e">
        <f>INDEX(BM$2:BM$202,MATCH(0,COUNTIF($BO$1:BO124,BM$2:BM$202),0))</f>
        <v>#N/A</v>
      </c>
      <c r="BQ125" s="218">
        <f t="shared" si="113"/>
        <v>80</v>
      </c>
      <c r="BR125" s="136">
        <v>124</v>
      </c>
      <c r="BS125" s="246">
        <f t="shared" si="71"/>
        <v>2013</v>
      </c>
      <c r="BT125" s="99"/>
      <c r="BU125" s="219">
        <f t="shared" si="72"/>
        <v>78</v>
      </c>
      <c r="BV125" s="204">
        <v>124</v>
      </c>
      <c r="BW125" s="218">
        <f t="shared" si="114"/>
        <v>12</v>
      </c>
      <c r="BX125">
        <f t="shared" si="115"/>
        <v>2010</v>
      </c>
      <c r="BY125" s="204">
        <v>124</v>
      </c>
      <c r="BZ125" s="204" t="str">
        <f t="shared" si="116"/>
        <v/>
      </c>
      <c r="CA125" t="e">
        <f t="shared" si="117"/>
        <v>#VALUE!</v>
      </c>
      <c r="CB125" s="259" t="str">
        <f t="shared" si="63"/>
        <v/>
      </c>
      <c r="CC125" s="259" t="str">
        <f t="shared" si="112"/>
        <v/>
      </c>
      <c r="CD125">
        <v>123</v>
      </c>
      <c r="CE125" s="261" t="str">
        <f t="shared" si="74"/>
        <v/>
      </c>
      <c r="CG125" s="218">
        <f t="shared" si="75"/>
        <v>48</v>
      </c>
      <c r="CH125" s="136">
        <v>124</v>
      </c>
      <c r="CI125" s="136" t="str">
        <f>IF(AND('Analysis_2-must not modify'!P955=1,'Analysis_2-must not modify'!O955=1),'Analysis_2-must not modify'!I955,"")</f>
        <v>Mediterranean</v>
      </c>
      <c r="CK125" s="219">
        <f t="shared" si="76"/>
        <v>153</v>
      </c>
      <c r="CL125" s="204">
        <v>124</v>
      </c>
      <c r="CM125" s="218" t="str">
        <f t="shared" si="77"/>
        <v/>
      </c>
      <c r="CN125" t="str">
        <f t="shared" si="78"/>
        <v/>
      </c>
      <c r="CO125" s="204">
        <v>124</v>
      </c>
      <c r="CP125" s="204" t="str">
        <f t="shared" si="64"/>
        <v/>
      </c>
      <c r="CQ125">
        <f t="shared" si="79"/>
        <v>8</v>
      </c>
      <c r="CR125" s="259" t="str">
        <f t="shared" si="65"/>
        <v/>
      </c>
      <c r="CS125" s="259">
        <f t="shared" si="80"/>
        <v>0</v>
      </c>
      <c r="CT125" s="259"/>
      <c r="CU125">
        <v>123</v>
      </c>
      <c r="CV125" s="261" t="str">
        <f t="shared" si="81"/>
        <v/>
      </c>
    </row>
    <row r="126" spans="1:100" customFormat="1">
      <c r="A126" s="218">
        <f t="shared" si="121"/>
        <v>3</v>
      </c>
      <c r="B126" s="136">
        <v>125</v>
      </c>
      <c r="C126" s="211" t="str">
        <f>'Analysis_2-must not modify'!F956</f>
        <v>North_America</v>
      </c>
      <c r="D126" s="211" t="str">
        <f>'Analysis_2-must not modify'!D956</f>
        <v>USA</v>
      </c>
      <c r="E126" s="245">
        <v>0</v>
      </c>
      <c r="F126" s="219">
        <f t="shared" si="122"/>
        <v>156</v>
      </c>
      <c r="G126" s="204">
        <v>125</v>
      </c>
      <c r="H126" s="218">
        <f t="shared" si="118"/>
        <v>0</v>
      </c>
      <c r="I126">
        <f t="shared" si="119"/>
        <v>0</v>
      </c>
      <c r="J126" s="204">
        <v>125</v>
      </c>
      <c r="K126" s="221" t="str">
        <f t="shared" si="120"/>
        <v/>
      </c>
      <c r="P126" s="202" t="str">
        <f t="shared" si="82"/>
        <v/>
      </c>
      <c r="Q126" s="208" t="str">
        <f t="array" ref="Q126">IF(ISERROR(INDEX($C$1:$D$201,SMALL(IF($C$1:$C$201=$Q$1,ROW($C$1:$C$201)),ROW(124:124)),2)),"",INDEX($C$1:$D$201,SMALL(IF($C$1:$C$201=$Q$1,ROW($C$1:$C$201)),ROW(124:124)),2))</f>
        <v/>
      </c>
      <c r="R126" s="204" t="str">
        <f t="shared" si="83"/>
        <v/>
      </c>
      <c r="S126" s="204">
        <v>124</v>
      </c>
      <c r="T126" s="209">
        <f t="shared" si="84"/>
        <v>0</v>
      </c>
      <c r="U126" s="209">
        <f t="shared" si="85"/>
        <v>0</v>
      </c>
      <c r="V126" s="204">
        <v>124</v>
      </c>
      <c r="W126" s="207" t="str">
        <f t="shared" si="86"/>
        <v/>
      </c>
      <c r="X126" s="202" t="str">
        <f t="shared" si="87"/>
        <v/>
      </c>
      <c r="Y126" s="210" t="str">
        <f t="array" ref="Y126">IF(ISERROR(INDEX($C$1:$D$201,SMALL(IF($C$1:$C$201=$Y$1,ROW($C$1:$C$201)),ROW(124:124)),2)),"",INDEX($C$1:$D$201,SMALL(IF($C$1:$C$201=$Y$1,ROW($C$1:$C$201)),ROW(124:124)),2))</f>
        <v/>
      </c>
      <c r="Z126" s="204" t="str">
        <f t="shared" si="88"/>
        <v/>
      </c>
      <c r="AA126" s="204">
        <v>124</v>
      </c>
      <c r="AB126" s="209">
        <f t="shared" si="89"/>
        <v>0</v>
      </c>
      <c r="AC126" s="209">
        <f t="shared" si="90"/>
        <v>0</v>
      </c>
      <c r="AD126" s="204">
        <v>124</v>
      </c>
      <c r="AE126" s="207" t="str">
        <f t="shared" si="91"/>
        <v/>
      </c>
      <c r="AF126" s="202" t="str">
        <f t="shared" si="92"/>
        <v/>
      </c>
      <c r="AG126" s="210" t="str">
        <f t="array" ref="AG126">IF(ISERROR(INDEX($C$1:$D$201,SMALL(IF($C$1:$C$201=$AG$1,ROW($C$1:$C$201)),ROW(124:124)),2)),"",INDEX($C$1:$D$201,SMALL(IF($C$1:$C$201=$AG$1,ROW($C$1:$C$201)),ROW(124:124)),2))</f>
        <v/>
      </c>
      <c r="AH126" s="204" t="str">
        <f t="shared" si="93"/>
        <v/>
      </c>
      <c r="AI126" s="204">
        <v>124</v>
      </c>
      <c r="AJ126" s="209">
        <f t="shared" si="94"/>
        <v>0</v>
      </c>
      <c r="AK126" s="209">
        <f t="shared" si="95"/>
        <v>0</v>
      </c>
      <c r="AL126" s="204">
        <v>124</v>
      </c>
      <c r="AM126" s="207" t="str">
        <f t="shared" si="96"/>
        <v/>
      </c>
      <c r="AN126" s="202" t="str">
        <f t="shared" si="97"/>
        <v/>
      </c>
      <c r="AO126" s="208" t="str">
        <f t="array" ref="AO126">IF(ISERROR(INDEX($C$1:$D$201,SMALL(IF($C$1:$C$201=$AO$1,ROW($C$1:$C$201)),ROW(124:124)),2)),"",INDEX($C$1:$D$201,SMALL(IF($C$1:$C$201=$AO$1,ROW($C$1:$C$201)),ROW(124:124)),2))</f>
        <v/>
      </c>
      <c r="AP126" s="204" t="str">
        <f t="shared" si="98"/>
        <v/>
      </c>
      <c r="AQ126" s="204">
        <v>124</v>
      </c>
      <c r="AR126" s="209">
        <f t="shared" si="99"/>
        <v>0</v>
      </c>
      <c r="AS126" s="209">
        <f t="shared" si="100"/>
        <v>0</v>
      </c>
      <c r="AT126" s="204">
        <v>124</v>
      </c>
      <c r="AU126" s="207" t="str">
        <f t="shared" si="101"/>
        <v/>
      </c>
      <c r="AV126" s="202" t="str">
        <f t="shared" si="102"/>
        <v/>
      </c>
      <c r="AW126" s="159" t="str">
        <f t="array" ref="AW126">IF(ISERROR(INDEX($C$1:$D$201,SMALL(IF($C$1:$C$201=$AW$1,ROW($C$1:$C$201)),ROW(124:124)),2)),"",INDEX($C$1:$D$201,SMALL(IF($C$1:$C$201=$AW$1,ROW($C$1:$C$201)),ROW(124:124)),2))</f>
        <v/>
      </c>
      <c r="AX126" s="204" t="str">
        <f t="shared" si="103"/>
        <v/>
      </c>
      <c r="AY126" s="204">
        <v>124</v>
      </c>
      <c r="AZ126" s="209">
        <f t="shared" si="104"/>
        <v>0</v>
      </c>
      <c r="BA126" s="209">
        <f t="shared" si="105"/>
        <v>0</v>
      </c>
      <c r="BB126" s="204">
        <v>124</v>
      </c>
      <c r="BC126" s="207" t="str">
        <f t="shared" si="106"/>
        <v/>
      </c>
      <c r="BD126" s="202" t="str">
        <f t="shared" si="107"/>
        <v/>
      </c>
      <c r="BE126" s="159" t="str">
        <f t="array" ref="BE126">IF(ISERROR(INDEX($C$1:$D$201,SMALL(IF($C$1:$C$201=$BE$1,ROW($C$1:$C$201)),ROW(124:124)),2)),"",INDEX($C$1:$D$201,SMALL(IF($C$1:$C$201=$BE$1,ROW($C$1:$C$201)),ROW(124:124)),2))</f>
        <v/>
      </c>
      <c r="BF126" s="204" t="str">
        <f t="shared" si="108"/>
        <v/>
      </c>
      <c r="BG126" s="204">
        <v>124</v>
      </c>
      <c r="BH126" s="209">
        <f t="shared" si="109"/>
        <v>0</v>
      </c>
      <c r="BI126" s="209">
        <f t="shared" si="110"/>
        <v>0</v>
      </c>
      <c r="BJ126" s="204">
        <v>124</v>
      </c>
      <c r="BK126" s="207" t="str">
        <f t="shared" si="111"/>
        <v/>
      </c>
      <c r="BL126" s="209"/>
      <c r="BM126" s="209">
        <f>IF(AND('Analysis_2-must not modify'!O956=1,'Analysis_2-must not modify'!P956=1,NOT('Analysis_2-must not modify'!D956=0)),'Analysis_2-must not modify'!G956,"")</f>
        <v>2014</v>
      </c>
      <c r="BN126">
        <v>125</v>
      </c>
      <c r="BO126" t="e">
        <f>INDEX(BM$2:BM$202,MATCH(0,COUNTIF($BO$1:BO125,BM$2:BM$202),0))</f>
        <v>#N/A</v>
      </c>
      <c r="BQ126" s="218">
        <f t="shared" si="113"/>
        <v>52</v>
      </c>
      <c r="BR126" s="136">
        <v>125</v>
      </c>
      <c r="BS126" s="246">
        <f t="shared" si="71"/>
        <v>2014</v>
      </c>
      <c r="BT126" s="99"/>
      <c r="BU126" s="219">
        <f t="shared" si="72"/>
        <v>106</v>
      </c>
      <c r="BV126" s="204">
        <v>125</v>
      </c>
      <c r="BW126" s="218" t="str">
        <f t="shared" si="114"/>
        <v/>
      </c>
      <c r="BX126" t="str">
        <f t="shared" si="115"/>
        <v/>
      </c>
      <c r="BY126" s="204">
        <v>125</v>
      </c>
      <c r="BZ126" s="204" t="str">
        <f t="shared" si="116"/>
        <v/>
      </c>
      <c r="CA126" t="e">
        <f t="shared" si="117"/>
        <v>#VALUE!</v>
      </c>
      <c r="CB126" s="259" t="str">
        <f t="shared" si="63"/>
        <v/>
      </c>
      <c r="CC126" s="259" t="str">
        <f t="shared" si="112"/>
        <v/>
      </c>
      <c r="CD126">
        <v>124</v>
      </c>
      <c r="CE126" s="261" t="str">
        <f t="shared" si="74"/>
        <v/>
      </c>
      <c r="CG126" s="218">
        <f t="shared" si="75"/>
        <v>48</v>
      </c>
      <c r="CH126" s="136">
        <v>125</v>
      </c>
      <c r="CI126" s="136" t="str">
        <f>IF(AND('Analysis_2-must not modify'!P956=1,'Analysis_2-must not modify'!O956=1),'Analysis_2-must not modify'!I956,"")</f>
        <v>Mediterranean</v>
      </c>
      <c r="CK126" s="219">
        <f t="shared" si="76"/>
        <v>153</v>
      </c>
      <c r="CL126" s="204">
        <v>125</v>
      </c>
      <c r="CM126" s="218" t="str">
        <f t="shared" si="77"/>
        <v/>
      </c>
      <c r="CN126" t="str">
        <f t="shared" si="78"/>
        <v/>
      </c>
      <c r="CO126" s="204">
        <v>125</v>
      </c>
      <c r="CP126" s="204" t="str">
        <f t="shared" si="64"/>
        <v/>
      </c>
      <c r="CQ126">
        <f t="shared" si="79"/>
        <v>8</v>
      </c>
      <c r="CR126" s="259" t="str">
        <f t="shared" si="65"/>
        <v/>
      </c>
      <c r="CS126" s="259">
        <f t="shared" si="80"/>
        <v>0</v>
      </c>
      <c r="CT126" s="259"/>
      <c r="CU126">
        <v>124</v>
      </c>
      <c r="CV126" s="261" t="str">
        <f t="shared" si="81"/>
        <v/>
      </c>
    </row>
    <row r="127" spans="1:100" customFormat="1">
      <c r="A127" s="218">
        <f t="shared" si="121"/>
        <v>3</v>
      </c>
      <c r="B127" s="136">
        <v>126</v>
      </c>
      <c r="C127" s="211" t="str">
        <f>'Analysis_2-must not modify'!F957</f>
        <v>North_America</v>
      </c>
      <c r="D127" s="211" t="str">
        <f>'Analysis_2-must not modify'!D957</f>
        <v>USA</v>
      </c>
      <c r="E127" s="245">
        <v>0</v>
      </c>
      <c r="F127" s="219">
        <f t="shared" si="122"/>
        <v>156</v>
      </c>
      <c r="G127" s="204">
        <v>126</v>
      </c>
      <c r="H127" s="218">
        <f t="shared" si="118"/>
        <v>0</v>
      </c>
      <c r="I127">
        <f t="shared" si="119"/>
        <v>0</v>
      </c>
      <c r="J127" s="204">
        <v>126</v>
      </c>
      <c r="K127" s="221" t="str">
        <f t="shared" si="120"/>
        <v/>
      </c>
      <c r="P127" s="202" t="str">
        <f t="shared" si="82"/>
        <v/>
      </c>
      <c r="Q127" s="208" t="str">
        <f t="array" ref="Q127">IF(ISERROR(INDEX($C$1:$D$201,SMALL(IF($C$1:$C$201=$Q$1,ROW($C$1:$C$201)),ROW(125:125)),2)),"",INDEX($C$1:$D$201,SMALL(IF($C$1:$C$201=$Q$1,ROW($C$1:$C$201)),ROW(125:125)),2))</f>
        <v/>
      </c>
      <c r="R127" s="204" t="str">
        <f t="shared" si="83"/>
        <v/>
      </c>
      <c r="S127" s="204">
        <v>125</v>
      </c>
      <c r="T127" s="209">
        <f t="shared" si="84"/>
        <v>0</v>
      </c>
      <c r="U127" s="209">
        <f t="shared" si="85"/>
        <v>0</v>
      </c>
      <c r="V127" s="204">
        <v>125</v>
      </c>
      <c r="W127" s="207" t="str">
        <f t="shared" si="86"/>
        <v/>
      </c>
      <c r="X127" s="202" t="str">
        <f t="shared" si="87"/>
        <v/>
      </c>
      <c r="Y127" s="210" t="str">
        <f t="array" ref="Y127">IF(ISERROR(INDEX($C$1:$D$201,SMALL(IF($C$1:$C$201=$Y$1,ROW($C$1:$C$201)),ROW(125:125)),2)),"",INDEX($C$1:$D$201,SMALL(IF($C$1:$C$201=$Y$1,ROW($C$1:$C$201)),ROW(125:125)),2))</f>
        <v/>
      </c>
      <c r="Z127" s="204" t="str">
        <f t="shared" si="88"/>
        <v/>
      </c>
      <c r="AA127" s="204">
        <v>125</v>
      </c>
      <c r="AB127" s="209">
        <f t="shared" si="89"/>
        <v>0</v>
      </c>
      <c r="AC127" s="209">
        <f t="shared" si="90"/>
        <v>0</v>
      </c>
      <c r="AD127" s="204">
        <v>125</v>
      </c>
      <c r="AE127" s="207" t="str">
        <f t="shared" si="91"/>
        <v/>
      </c>
      <c r="AF127" s="202" t="str">
        <f t="shared" si="92"/>
        <v/>
      </c>
      <c r="AG127" s="210" t="str">
        <f t="array" ref="AG127">IF(ISERROR(INDEX($C$1:$D$201,SMALL(IF($C$1:$C$201=$AG$1,ROW($C$1:$C$201)),ROW(125:125)),2)),"",INDEX($C$1:$D$201,SMALL(IF($C$1:$C$201=$AG$1,ROW($C$1:$C$201)),ROW(125:125)),2))</f>
        <v/>
      </c>
      <c r="AH127" s="204" t="str">
        <f t="shared" si="93"/>
        <v/>
      </c>
      <c r="AI127" s="204">
        <v>125</v>
      </c>
      <c r="AJ127" s="209">
        <f t="shared" si="94"/>
        <v>0</v>
      </c>
      <c r="AK127" s="209">
        <f t="shared" si="95"/>
        <v>0</v>
      </c>
      <c r="AL127" s="204">
        <v>125</v>
      </c>
      <c r="AM127" s="207" t="str">
        <f t="shared" si="96"/>
        <v/>
      </c>
      <c r="AN127" s="202" t="str">
        <f t="shared" si="97"/>
        <v/>
      </c>
      <c r="AO127" s="208" t="str">
        <f t="array" ref="AO127">IF(ISERROR(INDEX($C$1:$D$201,SMALL(IF($C$1:$C$201=$AO$1,ROW($C$1:$C$201)),ROW(125:125)),2)),"",INDEX($C$1:$D$201,SMALL(IF($C$1:$C$201=$AO$1,ROW($C$1:$C$201)),ROW(125:125)),2))</f>
        <v/>
      </c>
      <c r="AP127" s="204" t="str">
        <f t="shared" si="98"/>
        <v/>
      </c>
      <c r="AQ127" s="204">
        <v>125</v>
      </c>
      <c r="AR127" s="209">
        <f t="shared" si="99"/>
        <v>0</v>
      </c>
      <c r="AS127" s="209">
        <f t="shared" si="100"/>
        <v>0</v>
      </c>
      <c r="AT127" s="204">
        <v>125</v>
      </c>
      <c r="AU127" s="207" t="str">
        <f t="shared" si="101"/>
        <v/>
      </c>
      <c r="AV127" s="202" t="str">
        <f t="shared" si="102"/>
        <v/>
      </c>
      <c r="AW127" s="159" t="str">
        <f t="array" ref="AW127">IF(ISERROR(INDEX($C$1:$D$201,SMALL(IF($C$1:$C$201=$AW$1,ROW($C$1:$C$201)),ROW(125:125)),2)),"",INDEX($C$1:$D$201,SMALL(IF($C$1:$C$201=$AW$1,ROW($C$1:$C$201)),ROW(125:125)),2))</f>
        <v/>
      </c>
      <c r="AX127" s="204" t="str">
        <f t="shared" si="103"/>
        <v/>
      </c>
      <c r="AY127" s="204">
        <v>125</v>
      </c>
      <c r="AZ127" s="209">
        <f t="shared" si="104"/>
        <v>0</v>
      </c>
      <c r="BA127" s="209">
        <f t="shared" si="105"/>
        <v>0</v>
      </c>
      <c r="BB127" s="204">
        <v>125</v>
      </c>
      <c r="BC127" s="207" t="str">
        <f t="shared" si="106"/>
        <v/>
      </c>
      <c r="BD127" s="202" t="str">
        <f t="shared" si="107"/>
        <v/>
      </c>
      <c r="BE127" s="159" t="str">
        <f t="array" ref="BE127">IF(ISERROR(INDEX($C$1:$D$201,SMALL(IF($C$1:$C$201=$BE$1,ROW($C$1:$C$201)),ROW(125:125)),2)),"",INDEX($C$1:$D$201,SMALL(IF($C$1:$C$201=$BE$1,ROW($C$1:$C$201)),ROW(125:125)),2))</f>
        <v/>
      </c>
      <c r="BF127" s="204" t="str">
        <f t="shared" si="108"/>
        <v/>
      </c>
      <c r="BG127" s="204">
        <v>125</v>
      </c>
      <c r="BH127" s="209">
        <f t="shared" si="109"/>
        <v>0</v>
      </c>
      <c r="BI127" s="209">
        <f t="shared" si="110"/>
        <v>0</v>
      </c>
      <c r="BJ127" s="204">
        <v>125</v>
      </c>
      <c r="BK127" s="207" t="str">
        <f t="shared" si="111"/>
        <v/>
      </c>
      <c r="BL127" s="209"/>
      <c r="BM127" s="209">
        <f>IF(AND('Analysis_2-must not modify'!O957=1,'Analysis_2-must not modify'!P957=1,NOT('Analysis_2-must not modify'!D957=0)),'Analysis_2-must not modify'!G957,"")</f>
        <v>2015</v>
      </c>
      <c r="BN127">
        <v>126</v>
      </c>
      <c r="BO127" t="e">
        <f>INDEX(BM$2:BM$202,MATCH(0,COUNTIF($BO$1:BO126,BM$2:BM$202),0))</f>
        <v>#N/A</v>
      </c>
      <c r="BQ127" s="218">
        <f t="shared" si="113"/>
        <v>20</v>
      </c>
      <c r="BR127" s="136">
        <v>126</v>
      </c>
      <c r="BS127" s="246">
        <f t="shared" si="71"/>
        <v>2015</v>
      </c>
      <c r="BT127" s="99"/>
      <c r="BU127" s="219">
        <f t="shared" si="72"/>
        <v>138</v>
      </c>
      <c r="BV127" s="204">
        <v>126</v>
      </c>
      <c r="BW127" s="218" t="str">
        <f t="shared" si="114"/>
        <v/>
      </c>
      <c r="BX127" t="str">
        <f t="shared" si="115"/>
        <v/>
      </c>
      <c r="BY127" s="204">
        <v>126</v>
      </c>
      <c r="BZ127" s="204" t="str">
        <f t="shared" si="116"/>
        <v/>
      </c>
      <c r="CA127" t="e">
        <f t="shared" si="117"/>
        <v>#VALUE!</v>
      </c>
      <c r="CB127" s="259" t="str">
        <f t="shared" si="63"/>
        <v/>
      </c>
      <c r="CC127" s="259" t="str">
        <f t="shared" si="112"/>
        <v/>
      </c>
      <c r="CD127">
        <v>125</v>
      </c>
      <c r="CE127" s="261" t="str">
        <f t="shared" si="74"/>
        <v/>
      </c>
      <c r="CG127" s="218">
        <f t="shared" si="75"/>
        <v>48</v>
      </c>
      <c r="CH127" s="136">
        <v>126</v>
      </c>
      <c r="CI127" s="136" t="str">
        <f>IF(AND('Analysis_2-must not modify'!P957=1,'Analysis_2-must not modify'!O957=1),'Analysis_2-must not modify'!I957,"")</f>
        <v>Mediterranean</v>
      </c>
      <c r="CK127" s="219">
        <f t="shared" si="76"/>
        <v>153</v>
      </c>
      <c r="CL127" s="204">
        <v>126</v>
      </c>
      <c r="CM127" s="218" t="str">
        <f t="shared" si="77"/>
        <v/>
      </c>
      <c r="CN127" t="str">
        <f t="shared" si="78"/>
        <v/>
      </c>
      <c r="CO127" s="204">
        <v>126</v>
      </c>
      <c r="CP127" s="204" t="str">
        <f t="shared" si="64"/>
        <v/>
      </c>
      <c r="CQ127">
        <f t="shared" si="79"/>
        <v>8</v>
      </c>
      <c r="CR127" s="259" t="str">
        <f t="shared" si="65"/>
        <v/>
      </c>
      <c r="CS127" s="259">
        <f t="shared" si="80"/>
        <v>0</v>
      </c>
      <c r="CT127" s="259"/>
      <c r="CU127">
        <v>125</v>
      </c>
      <c r="CV127" s="261" t="str">
        <f t="shared" si="81"/>
        <v/>
      </c>
    </row>
    <row r="128" spans="1:100" customFormat="1">
      <c r="A128" s="218">
        <f t="shared" si="121"/>
        <v>3</v>
      </c>
      <c r="B128" s="136">
        <v>127</v>
      </c>
      <c r="C128" s="211" t="str">
        <f>'Analysis_2-must not modify'!F958</f>
        <v>North_America</v>
      </c>
      <c r="D128" s="211" t="str">
        <f>'Analysis_2-must not modify'!D958</f>
        <v>USA</v>
      </c>
      <c r="E128" s="245">
        <v>0</v>
      </c>
      <c r="F128" s="219">
        <f t="shared" si="122"/>
        <v>156</v>
      </c>
      <c r="G128" s="204">
        <v>127</v>
      </c>
      <c r="H128" s="218">
        <f t="shared" si="118"/>
        <v>0</v>
      </c>
      <c r="I128">
        <f t="shared" si="119"/>
        <v>0</v>
      </c>
      <c r="J128" s="204">
        <v>127</v>
      </c>
      <c r="K128" s="221" t="str">
        <f t="shared" si="120"/>
        <v/>
      </c>
      <c r="P128" s="202" t="str">
        <f t="shared" si="82"/>
        <v/>
      </c>
      <c r="Q128" s="208" t="str">
        <f t="array" ref="Q128">IF(ISERROR(INDEX($C$1:$D$201,SMALL(IF($C$1:$C$201=$Q$1,ROW($C$1:$C$201)),ROW(126:126)),2)),"",INDEX($C$1:$D$201,SMALL(IF($C$1:$C$201=$Q$1,ROW($C$1:$C$201)),ROW(126:126)),2))</f>
        <v/>
      </c>
      <c r="R128" s="204" t="str">
        <f t="shared" si="83"/>
        <v/>
      </c>
      <c r="S128" s="204">
        <v>126</v>
      </c>
      <c r="T128" s="209">
        <f t="shared" si="84"/>
        <v>0</v>
      </c>
      <c r="U128" s="209">
        <f t="shared" si="85"/>
        <v>0</v>
      </c>
      <c r="V128" s="204">
        <v>126</v>
      </c>
      <c r="W128" s="207" t="str">
        <f t="shared" si="86"/>
        <v/>
      </c>
      <c r="X128" s="202" t="str">
        <f t="shared" si="87"/>
        <v/>
      </c>
      <c r="Y128" s="210" t="str">
        <f t="array" ref="Y128">IF(ISERROR(INDEX($C$1:$D$201,SMALL(IF($C$1:$C$201=$Y$1,ROW($C$1:$C$201)),ROW(126:126)),2)),"",INDEX($C$1:$D$201,SMALL(IF($C$1:$C$201=$Y$1,ROW($C$1:$C$201)),ROW(126:126)),2))</f>
        <v/>
      </c>
      <c r="Z128" s="204" t="str">
        <f t="shared" si="88"/>
        <v/>
      </c>
      <c r="AA128" s="204">
        <v>126</v>
      </c>
      <c r="AB128" s="209">
        <f t="shared" si="89"/>
        <v>0</v>
      </c>
      <c r="AC128" s="209">
        <f t="shared" si="90"/>
        <v>0</v>
      </c>
      <c r="AD128" s="204">
        <v>126</v>
      </c>
      <c r="AE128" s="207" t="str">
        <f t="shared" si="91"/>
        <v/>
      </c>
      <c r="AF128" s="202" t="str">
        <f t="shared" si="92"/>
        <v/>
      </c>
      <c r="AG128" s="210" t="str">
        <f t="array" ref="AG128">IF(ISERROR(INDEX($C$1:$D$201,SMALL(IF($C$1:$C$201=$AG$1,ROW($C$1:$C$201)),ROW(126:126)),2)),"",INDEX($C$1:$D$201,SMALL(IF($C$1:$C$201=$AG$1,ROW($C$1:$C$201)),ROW(126:126)),2))</f>
        <v/>
      </c>
      <c r="AH128" s="204" t="str">
        <f t="shared" si="93"/>
        <v/>
      </c>
      <c r="AI128" s="204">
        <v>126</v>
      </c>
      <c r="AJ128" s="209">
        <f t="shared" si="94"/>
        <v>0</v>
      </c>
      <c r="AK128" s="209">
        <f t="shared" si="95"/>
        <v>0</v>
      </c>
      <c r="AL128" s="204">
        <v>126</v>
      </c>
      <c r="AM128" s="207" t="str">
        <f t="shared" si="96"/>
        <v/>
      </c>
      <c r="AN128" s="202" t="str">
        <f t="shared" si="97"/>
        <v/>
      </c>
      <c r="AO128" s="208" t="str">
        <f t="array" ref="AO128">IF(ISERROR(INDEX($C$1:$D$201,SMALL(IF($C$1:$C$201=$AO$1,ROW($C$1:$C$201)),ROW(126:126)),2)),"",INDEX($C$1:$D$201,SMALL(IF($C$1:$C$201=$AO$1,ROW($C$1:$C$201)),ROW(126:126)),2))</f>
        <v/>
      </c>
      <c r="AP128" s="204" t="str">
        <f t="shared" si="98"/>
        <v/>
      </c>
      <c r="AQ128" s="204">
        <v>126</v>
      </c>
      <c r="AR128" s="209">
        <f t="shared" si="99"/>
        <v>0</v>
      </c>
      <c r="AS128" s="209">
        <f t="shared" si="100"/>
        <v>0</v>
      </c>
      <c r="AT128" s="204">
        <v>126</v>
      </c>
      <c r="AU128" s="207" t="str">
        <f t="shared" si="101"/>
        <v/>
      </c>
      <c r="AV128" s="202" t="str">
        <f t="shared" si="102"/>
        <v/>
      </c>
      <c r="AW128" s="159" t="str">
        <f t="array" ref="AW128">IF(ISERROR(INDEX($C$1:$D$201,SMALL(IF($C$1:$C$201=$AW$1,ROW($C$1:$C$201)),ROW(126:126)),2)),"",INDEX($C$1:$D$201,SMALL(IF($C$1:$C$201=$AW$1,ROW($C$1:$C$201)),ROW(126:126)),2))</f>
        <v/>
      </c>
      <c r="AX128" s="204" t="str">
        <f t="shared" si="103"/>
        <v/>
      </c>
      <c r="AY128" s="204">
        <v>126</v>
      </c>
      <c r="AZ128" s="209">
        <f t="shared" si="104"/>
        <v>0</v>
      </c>
      <c r="BA128" s="209">
        <f t="shared" si="105"/>
        <v>0</v>
      </c>
      <c r="BB128" s="204">
        <v>126</v>
      </c>
      <c r="BC128" s="207" t="str">
        <f t="shared" si="106"/>
        <v/>
      </c>
      <c r="BD128" s="202" t="str">
        <f t="shared" si="107"/>
        <v/>
      </c>
      <c r="BE128" s="159" t="str">
        <f t="array" ref="BE128">IF(ISERROR(INDEX($C$1:$D$201,SMALL(IF($C$1:$C$201=$BE$1,ROW($C$1:$C$201)),ROW(126:126)),2)),"",INDEX($C$1:$D$201,SMALL(IF($C$1:$C$201=$BE$1,ROW($C$1:$C$201)),ROW(126:126)),2))</f>
        <v/>
      </c>
      <c r="BF128" s="204" t="str">
        <f t="shared" si="108"/>
        <v/>
      </c>
      <c r="BG128" s="204">
        <v>126</v>
      </c>
      <c r="BH128" s="209">
        <f t="shared" si="109"/>
        <v>0</v>
      </c>
      <c r="BI128" s="209">
        <f t="shared" si="110"/>
        <v>0</v>
      </c>
      <c r="BJ128" s="204">
        <v>126</v>
      </c>
      <c r="BK128" s="207" t="str">
        <f t="shared" si="111"/>
        <v/>
      </c>
      <c r="BL128" s="209"/>
      <c r="BM128" s="209">
        <f>IF(AND('Analysis_2-must not modify'!O958=1,'Analysis_2-must not modify'!P958=1,NOT('Analysis_2-must not modify'!D958=0)),'Analysis_2-must not modify'!G958,"")</f>
        <v>2016</v>
      </c>
      <c r="BN128">
        <v>127</v>
      </c>
      <c r="BO128" t="e">
        <f>INDEX(BM$2:BM$202,MATCH(0,COUNTIF($BO$1:BO127,BM$2:BM$202),0))</f>
        <v>#N/A</v>
      </c>
      <c r="BQ128" s="218">
        <f t="shared" si="113"/>
        <v>2</v>
      </c>
      <c r="BR128" s="136">
        <v>127</v>
      </c>
      <c r="BS128" s="246">
        <f t="shared" si="71"/>
        <v>2016</v>
      </c>
      <c r="BT128" s="99"/>
      <c r="BU128" s="219">
        <f t="shared" si="72"/>
        <v>156</v>
      </c>
      <c r="BV128" s="204">
        <v>127</v>
      </c>
      <c r="BW128" s="218" t="str">
        <f t="shared" si="114"/>
        <v/>
      </c>
      <c r="BX128" t="str">
        <f t="shared" si="115"/>
        <v/>
      </c>
      <c r="BY128" s="204">
        <v>127</v>
      </c>
      <c r="BZ128" s="204" t="str">
        <f t="shared" si="116"/>
        <v/>
      </c>
      <c r="CA128" t="e">
        <f t="shared" si="117"/>
        <v>#VALUE!</v>
      </c>
      <c r="CB128" s="259" t="str">
        <f t="shared" si="63"/>
        <v/>
      </c>
      <c r="CC128" s="259" t="str">
        <f t="shared" si="112"/>
        <v/>
      </c>
      <c r="CD128">
        <v>126</v>
      </c>
      <c r="CE128" s="261" t="str">
        <f t="shared" si="74"/>
        <v/>
      </c>
      <c r="CG128" s="218">
        <f t="shared" si="75"/>
        <v>48</v>
      </c>
      <c r="CH128" s="136">
        <v>127</v>
      </c>
      <c r="CI128" s="136" t="str">
        <f>IF(AND('Analysis_2-must not modify'!P958=1,'Analysis_2-must not modify'!O958=1),'Analysis_2-must not modify'!I958,"")</f>
        <v>Mediterranean</v>
      </c>
      <c r="CK128" s="219">
        <f t="shared" si="76"/>
        <v>153</v>
      </c>
      <c r="CL128" s="204">
        <v>127</v>
      </c>
      <c r="CM128" s="218" t="str">
        <f t="shared" si="77"/>
        <v/>
      </c>
      <c r="CN128" t="str">
        <f t="shared" si="78"/>
        <v/>
      </c>
      <c r="CO128" s="204">
        <v>127</v>
      </c>
      <c r="CP128" s="204" t="str">
        <f t="shared" si="64"/>
        <v/>
      </c>
      <c r="CQ128">
        <f t="shared" si="79"/>
        <v>8</v>
      </c>
      <c r="CR128" s="259" t="str">
        <f t="shared" si="65"/>
        <v/>
      </c>
      <c r="CS128" s="259">
        <f t="shared" si="80"/>
        <v>0</v>
      </c>
      <c r="CT128" s="259"/>
      <c r="CU128">
        <v>126</v>
      </c>
      <c r="CV128" s="261" t="str">
        <f t="shared" si="81"/>
        <v/>
      </c>
    </row>
    <row r="129" spans="1:100" customFormat="1">
      <c r="A129" s="218">
        <f t="shared" si="121"/>
        <v>3</v>
      </c>
      <c r="B129" s="136">
        <v>128</v>
      </c>
      <c r="C129" s="211" t="str">
        <f>'Analysis_2-must not modify'!F959</f>
        <v>North_America</v>
      </c>
      <c r="D129" s="211" t="str">
        <f>'Analysis_2-must not modify'!D959</f>
        <v>USA</v>
      </c>
      <c r="E129" s="245">
        <v>0</v>
      </c>
      <c r="F129" s="219">
        <f t="shared" si="122"/>
        <v>156</v>
      </c>
      <c r="G129" s="204">
        <v>128</v>
      </c>
      <c r="H129" s="218">
        <f t="shared" si="118"/>
        <v>0</v>
      </c>
      <c r="I129">
        <f t="shared" si="119"/>
        <v>0</v>
      </c>
      <c r="J129" s="204">
        <v>128</v>
      </c>
      <c r="K129" s="221" t="str">
        <f t="shared" si="120"/>
        <v/>
      </c>
      <c r="P129" s="202" t="str">
        <f t="shared" si="82"/>
        <v/>
      </c>
      <c r="Q129" s="208" t="str">
        <f t="array" ref="Q129">IF(ISERROR(INDEX($C$1:$D$201,SMALL(IF($C$1:$C$201=$Q$1,ROW($C$1:$C$201)),ROW(127:127)),2)),"",INDEX($C$1:$D$201,SMALL(IF($C$1:$C$201=$Q$1,ROW($C$1:$C$201)),ROW(127:127)),2))</f>
        <v/>
      </c>
      <c r="R129" s="204" t="str">
        <f t="shared" si="83"/>
        <v/>
      </c>
      <c r="S129" s="204">
        <v>127</v>
      </c>
      <c r="T129" s="209">
        <f t="shared" si="84"/>
        <v>0</v>
      </c>
      <c r="U129" s="209">
        <f t="shared" si="85"/>
        <v>0</v>
      </c>
      <c r="V129" s="204">
        <v>127</v>
      </c>
      <c r="W129" s="207" t="str">
        <f t="shared" si="86"/>
        <v/>
      </c>
      <c r="X129" s="202" t="str">
        <f t="shared" si="87"/>
        <v/>
      </c>
      <c r="Y129" s="210" t="str">
        <f t="array" ref="Y129">IF(ISERROR(INDEX($C$1:$D$201,SMALL(IF($C$1:$C$201=$Y$1,ROW($C$1:$C$201)),ROW(127:127)),2)),"",INDEX($C$1:$D$201,SMALL(IF($C$1:$C$201=$Y$1,ROW($C$1:$C$201)),ROW(127:127)),2))</f>
        <v/>
      </c>
      <c r="Z129" s="204" t="str">
        <f t="shared" si="88"/>
        <v/>
      </c>
      <c r="AA129" s="204">
        <v>127</v>
      </c>
      <c r="AB129" s="209">
        <f t="shared" si="89"/>
        <v>0</v>
      </c>
      <c r="AC129" s="209">
        <f t="shared" si="90"/>
        <v>0</v>
      </c>
      <c r="AD129" s="204">
        <v>127</v>
      </c>
      <c r="AE129" s="207" t="str">
        <f t="shared" si="91"/>
        <v/>
      </c>
      <c r="AF129" s="202" t="str">
        <f t="shared" si="92"/>
        <v/>
      </c>
      <c r="AG129" s="210" t="str">
        <f t="array" ref="AG129">IF(ISERROR(INDEX($C$1:$D$201,SMALL(IF($C$1:$C$201=$AG$1,ROW($C$1:$C$201)),ROW(127:127)),2)),"",INDEX($C$1:$D$201,SMALL(IF($C$1:$C$201=$AG$1,ROW($C$1:$C$201)),ROW(127:127)),2))</f>
        <v/>
      </c>
      <c r="AH129" s="204" t="str">
        <f t="shared" si="93"/>
        <v/>
      </c>
      <c r="AI129" s="204">
        <v>127</v>
      </c>
      <c r="AJ129" s="209">
        <f t="shared" si="94"/>
        <v>0</v>
      </c>
      <c r="AK129" s="209">
        <f t="shared" si="95"/>
        <v>0</v>
      </c>
      <c r="AL129" s="204">
        <v>127</v>
      </c>
      <c r="AM129" s="207" t="str">
        <f t="shared" si="96"/>
        <v/>
      </c>
      <c r="AN129" s="202" t="str">
        <f t="shared" si="97"/>
        <v/>
      </c>
      <c r="AO129" s="208" t="str">
        <f t="array" ref="AO129">IF(ISERROR(INDEX($C$1:$D$201,SMALL(IF($C$1:$C$201=$AO$1,ROW($C$1:$C$201)),ROW(127:127)),2)),"",INDEX($C$1:$D$201,SMALL(IF($C$1:$C$201=$AO$1,ROW($C$1:$C$201)),ROW(127:127)),2))</f>
        <v/>
      </c>
      <c r="AP129" s="204" t="str">
        <f t="shared" si="98"/>
        <v/>
      </c>
      <c r="AQ129" s="204">
        <v>127</v>
      </c>
      <c r="AR129" s="209">
        <f t="shared" si="99"/>
        <v>0</v>
      </c>
      <c r="AS129" s="209">
        <f t="shared" si="100"/>
        <v>0</v>
      </c>
      <c r="AT129" s="204">
        <v>127</v>
      </c>
      <c r="AU129" s="207" t="str">
        <f t="shared" si="101"/>
        <v/>
      </c>
      <c r="AV129" s="202" t="str">
        <f t="shared" si="102"/>
        <v/>
      </c>
      <c r="AW129" s="159" t="str">
        <f t="array" ref="AW129">IF(ISERROR(INDEX($C$1:$D$201,SMALL(IF($C$1:$C$201=$AW$1,ROW($C$1:$C$201)),ROW(127:127)),2)),"",INDEX($C$1:$D$201,SMALL(IF($C$1:$C$201=$AW$1,ROW($C$1:$C$201)),ROW(127:127)),2))</f>
        <v/>
      </c>
      <c r="AX129" s="204" t="str">
        <f t="shared" si="103"/>
        <v/>
      </c>
      <c r="AY129" s="204">
        <v>127</v>
      </c>
      <c r="AZ129" s="209">
        <f t="shared" si="104"/>
        <v>0</v>
      </c>
      <c r="BA129" s="209">
        <f t="shared" si="105"/>
        <v>0</v>
      </c>
      <c r="BB129" s="204">
        <v>127</v>
      </c>
      <c r="BC129" s="207" t="str">
        <f t="shared" si="106"/>
        <v/>
      </c>
      <c r="BD129" s="202" t="str">
        <f t="shared" si="107"/>
        <v/>
      </c>
      <c r="BE129" s="159" t="str">
        <f t="array" ref="BE129">IF(ISERROR(INDEX($C$1:$D$201,SMALL(IF($C$1:$C$201=$BE$1,ROW($C$1:$C$201)),ROW(127:127)),2)),"",INDEX($C$1:$D$201,SMALL(IF($C$1:$C$201=$BE$1,ROW($C$1:$C$201)),ROW(127:127)),2))</f>
        <v/>
      </c>
      <c r="BF129" s="204" t="str">
        <f t="shared" si="108"/>
        <v/>
      </c>
      <c r="BG129" s="204">
        <v>127</v>
      </c>
      <c r="BH129" s="209">
        <f t="shared" si="109"/>
        <v>0</v>
      </c>
      <c r="BI129" s="209">
        <f t="shared" si="110"/>
        <v>0</v>
      </c>
      <c r="BJ129" s="204">
        <v>127</v>
      </c>
      <c r="BK129" s="207" t="str">
        <f t="shared" si="111"/>
        <v/>
      </c>
      <c r="BL129" s="209"/>
      <c r="BM129" s="209">
        <f>IF(AND('Analysis_2-must not modify'!O959=1,'Analysis_2-must not modify'!P959=1,NOT('Analysis_2-must not modify'!D959=0)),'Analysis_2-must not modify'!G959,"")</f>
        <v>2014</v>
      </c>
      <c r="BN129">
        <v>128</v>
      </c>
      <c r="BO129" t="e">
        <f>INDEX(BM$2:BM$202,MATCH(0,COUNTIF($BO$1:BO128,BM$2:BM$202),0))</f>
        <v>#N/A</v>
      </c>
      <c r="BQ129" s="218">
        <f t="shared" si="113"/>
        <v>52</v>
      </c>
      <c r="BR129" s="136">
        <v>128</v>
      </c>
      <c r="BS129" s="246">
        <f t="shared" si="71"/>
        <v>2014</v>
      </c>
      <c r="BT129" s="99"/>
      <c r="BU129" s="219">
        <f t="shared" si="72"/>
        <v>106</v>
      </c>
      <c r="BV129" s="204">
        <v>128</v>
      </c>
      <c r="BW129" s="218" t="str">
        <f t="shared" si="114"/>
        <v/>
      </c>
      <c r="BX129" t="str">
        <f t="shared" si="115"/>
        <v/>
      </c>
      <c r="BY129" s="204">
        <v>128</v>
      </c>
      <c r="BZ129" s="204" t="str">
        <f t="shared" si="116"/>
        <v/>
      </c>
      <c r="CA129" t="e">
        <f t="shared" si="117"/>
        <v>#VALUE!</v>
      </c>
      <c r="CB129" s="259" t="str">
        <f t="shared" si="63"/>
        <v/>
      </c>
      <c r="CC129" s="259" t="str">
        <f t="shared" si="112"/>
        <v/>
      </c>
      <c r="CD129">
        <v>127</v>
      </c>
      <c r="CE129" s="261" t="str">
        <f t="shared" si="74"/>
        <v/>
      </c>
      <c r="CG129" s="218">
        <f t="shared" si="75"/>
        <v>10</v>
      </c>
      <c r="CH129" s="136">
        <v>128</v>
      </c>
      <c r="CI129" s="136" t="str">
        <f>IF(AND('Analysis_2-must not modify'!P959=1,'Analysis_2-must not modify'!O959=1),'Analysis_2-must not modify'!I959,"")</f>
        <v>Sub-tropical</v>
      </c>
      <c r="CK129" s="219">
        <f t="shared" si="76"/>
        <v>191</v>
      </c>
      <c r="CL129" s="204">
        <v>128</v>
      </c>
      <c r="CM129" s="218" t="str">
        <f t="shared" si="77"/>
        <v/>
      </c>
      <c r="CN129" t="str">
        <f t="shared" si="78"/>
        <v/>
      </c>
      <c r="CO129" s="204">
        <v>128</v>
      </c>
      <c r="CP129" s="204" t="str">
        <f t="shared" si="64"/>
        <v/>
      </c>
      <c r="CQ129">
        <f t="shared" si="79"/>
        <v>8</v>
      </c>
      <c r="CR129" s="259" t="str">
        <f t="shared" si="65"/>
        <v/>
      </c>
      <c r="CS129" s="259">
        <f t="shared" si="80"/>
        <v>0</v>
      </c>
      <c r="CT129" s="259"/>
      <c r="CU129">
        <v>127</v>
      </c>
      <c r="CV129" s="261" t="str">
        <f t="shared" si="81"/>
        <v/>
      </c>
    </row>
    <row r="130" spans="1:100" customFormat="1">
      <c r="A130" s="218">
        <f t="shared" si="121"/>
        <v>50</v>
      </c>
      <c r="B130" s="136">
        <v>129</v>
      </c>
      <c r="C130" s="211" t="str">
        <f>'Analysis_2-must not modify'!F960</f>
        <v>Europe</v>
      </c>
      <c r="D130" s="211" t="str">
        <f>'Analysis_2-must not modify'!D960</f>
        <v>Switzerland</v>
      </c>
      <c r="E130" s="245">
        <v>0</v>
      </c>
      <c r="F130" s="219">
        <f t="shared" si="122"/>
        <v>109</v>
      </c>
      <c r="G130" s="204">
        <v>129</v>
      </c>
      <c r="H130" s="218">
        <f t="shared" si="118"/>
        <v>0</v>
      </c>
      <c r="I130">
        <f t="shared" si="119"/>
        <v>0</v>
      </c>
      <c r="J130" s="204">
        <v>129</v>
      </c>
      <c r="K130" s="221" t="str">
        <f t="shared" si="120"/>
        <v/>
      </c>
      <c r="P130" s="202" t="str">
        <f t="shared" si="82"/>
        <v/>
      </c>
      <c r="Q130" s="208" t="str">
        <f t="array" ref="Q130">IF(ISERROR(INDEX($C$1:$D$201,SMALL(IF($C$1:$C$201=$Q$1,ROW($C$1:$C$201)),ROW(128:128)),2)),"",INDEX($C$1:$D$201,SMALL(IF($C$1:$C$201=$Q$1,ROW($C$1:$C$201)),ROW(128:128)),2))</f>
        <v/>
      </c>
      <c r="R130" s="204" t="str">
        <f t="shared" si="83"/>
        <v/>
      </c>
      <c r="S130" s="204">
        <v>128</v>
      </c>
      <c r="T130" s="209">
        <f t="shared" si="84"/>
        <v>0</v>
      </c>
      <c r="U130" s="209">
        <f t="shared" si="85"/>
        <v>0</v>
      </c>
      <c r="V130" s="204">
        <v>128</v>
      </c>
      <c r="W130" s="207" t="str">
        <f t="shared" si="86"/>
        <v/>
      </c>
      <c r="X130" s="202" t="str">
        <f t="shared" si="87"/>
        <v/>
      </c>
      <c r="Y130" s="210" t="str">
        <f t="array" ref="Y130">IF(ISERROR(INDEX($C$1:$D$201,SMALL(IF($C$1:$C$201=$Y$1,ROW($C$1:$C$201)),ROW(128:128)),2)),"",INDEX($C$1:$D$201,SMALL(IF($C$1:$C$201=$Y$1,ROW($C$1:$C$201)),ROW(128:128)),2))</f>
        <v/>
      </c>
      <c r="Z130" s="204" t="str">
        <f t="shared" si="88"/>
        <v/>
      </c>
      <c r="AA130" s="204">
        <v>128</v>
      </c>
      <c r="AB130" s="209">
        <f t="shared" si="89"/>
        <v>0</v>
      </c>
      <c r="AC130" s="209">
        <f t="shared" si="90"/>
        <v>0</v>
      </c>
      <c r="AD130" s="204">
        <v>128</v>
      </c>
      <c r="AE130" s="207" t="str">
        <f t="shared" si="91"/>
        <v/>
      </c>
      <c r="AF130" s="202" t="str">
        <f t="shared" si="92"/>
        <v/>
      </c>
      <c r="AG130" s="210" t="str">
        <f t="array" ref="AG130">IF(ISERROR(INDEX($C$1:$D$201,SMALL(IF($C$1:$C$201=$AG$1,ROW($C$1:$C$201)),ROW(128:128)),2)),"",INDEX($C$1:$D$201,SMALL(IF($C$1:$C$201=$AG$1,ROW($C$1:$C$201)),ROW(128:128)),2))</f>
        <v/>
      </c>
      <c r="AH130" s="204" t="str">
        <f t="shared" si="93"/>
        <v/>
      </c>
      <c r="AI130" s="204">
        <v>128</v>
      </c>
      <c r="AJ130" s="209">
        <f t="shared" si="94"/>
        <v>0</v>
      </c>
      <c r="AK130" s="209">
        <f t="shared" si="95"/>
        <v>0</v>
      </c>
      <c r="AL130" s="204">
        <v>128</v>
      </c>
      <c r="AM130" s="207" t="str">
        <f t="shared" si="96"/>
        <v/>
      </c>
      <c r="AN130" s="202" t="str">
        <f t="shared" si="97"/>
        <v/>
      </c>
      <c r="AO130" s="208" t="str">
        <f t="array" ref="AO130">IF(ISERROR(INDEX($C$1:$D$201,SMALL(IF($C$1:$C$201=$AO$1,ROW($C$1:$C$201)),ROW(128:128)),2)),"",INDEX($C$1:$D$201,SMALL(IF($C$1:$C$201=$AO$1,ROW($C$1:$C$201)),ROW(128:128)),2))</f>
        <v/>
      </c>
      <c r="AP130" s="204" t="str">
        <f t="shared" si="98"/>
        <v/>
      </c>
      <c r="AQ130" s="204">
        <v>128</v>
      </c>
      <c r="AR130" s="209">
        <f t="shared" si="99"/>
        <v>0</v>
      </c>
      <c r="AS130" s="209">
        <f t="shared" si="100"/>
        <v>0</v>
      </c>
      <c r="AT130" s="204">
        <v>128</v>
      </c>
      <c r="AU130" s="207" t="str">
        <f t="shared" si="101"/>
        <v/>
      </c>
      <c r="AV130" s="202" t="str">
        <f t="shared" si="102"/>
        <v/>
      </c>
      <c r="AW130" s="159" t="str">
        <f t="array" ref="AW130">IF(ISERROR(INDEX($C$1:$D$201,SMALL(IF($C$1:$C$201=$AW$1,ROW($C$1:$C$201)),ROW(128:128)),2)),"",INDEX($C$1:$D$201,SMALL(IF($C$1:$C$201=$AW$1,ROW($C$1:$C$201)),ROW(128:128)),2))</f>
        <v/>
      </c>
      <c r="AX130" s="204" t="str">
        <f t="shared" si="103"/>
        <v/>
      </c>
      <c r="AY130" s="204">
        <v>128</v>
      </c>
      <c r="AZ130" s="209">
        <f t="shared" si="104"/>
        <v>0</v>
      </c>
      <c r="BA130" s="209">
        <f t="shared" si="105"/>
        <v>0</v>
      </c>
      <c r="BB130" s="204">
        <v>128</v>
      </c>
      <c r="BC130" s="207" t="str">
        <f t="shared" si="106"/>
        <v/>
      </c>
      <c r="BD130" s="202" t="str">
        <f t="shared" si="107"/>
        <v/>
      </c>
      <c r="BE130" s="159" t="str">
        <f t="array" ref="BE130">IF(ISERROR(INDEX($C$1:$D$201,SMALL(IF($C$1:$C$201=$BE$1,ROW($C$1:$C$201)),ROW(128:128)),2)),"",INDEX($C$1:$D$201,SMALL(IF($C$1:$C$201=$BE$1,ROW($C$1:$C$201)),ROW(128:128)),2))</f>
        <v/>
      </c>
      <c r="BF130" s="204" t="str">
        <f t="shared" si="108"/>
        <v/>
      </c>
      <c r="BG130" s="204">
        <v>128</v>
      </c>
      <c r="BH130" s="209">
        <f t="shared" si="109"/>
        <v>0</v>
      </c>
      <c r="BI130" s="209">
        <f t="shared" si="110"/>
        <v>0</v>
      </c>
      <c r="BJ130" s="204">
        <v>128</v>
      </c>
      <c r="BK130" s="207" t="str">
        <f t="shared" si="111"/>
        <v/>
      </c>
      <c r="BL130" s="209"/>
      <c r="BM130" s="209">
        <f>IF(AND('Analysis_2-must not modify'!O960=1,'Analysis_2-must not modify'!P960=1,NOT('Analysis_2-must not modify'!D960=0)),'Analysis_2-must not modify'!G960,"")</f>
        <v>2014</v>
      </c>
      <c r="BN130">
        <v>129</v>
      </c>
      <c r="BO130" t="e">
        <f>INDEX(BM$2:BM$202,MATCH(0,COUNTIF($BO$1:BO129,BM$2:BM$202),0))</f>
        <v>#N/A</v>
      </c>
      <c r="BQ130" s="218">
        <f t="shared" ref="BQ130:BQ161" si="123">IFERROR(RANK(BU130,BU$2:BU$201),"")</f>
        <v>52</v>
      </c>
      <c r="BR130" s="136">
        <v>129</v>
      </c>
      <c r="BS130" s="246">
        <f t="shared" si="71"/>
        <v>2014</v>
      </c>
      <c r="BT130" s="99"/>
      <c r="BU130" s="219">
        <f t="shared" si="72"/>
        <v>106</v>
      </c>
      <c r="BV130" s="204">
        <v>129</v>
      </c>
      <c r="BW130" s="218" t="str">
        <f t="shared" ref="BW130:BW161" si="124">IF(BX130=0,0,IF(COUNTIF($BX$2:$BX$201,"&lt;="&amp;$BX130)=0,"",COUNTIF($BX$2:$BX$201,"&lt;="&amp;$BX130)))</f>
        <v/>
      </c>
      <c r="BX130" t="str">
        <f t="shared" ref="BX130:BX161" si="125">IFERROR(VLOOKUP(BV130,BQ$2:BS$201,3,FALSE),"")</f>
        <v/>
      </c>
      <c r="BY130" s="204">
        <v>129</v>
      </c>
      <c r="BZ130" s="204" t="str">
        <f t="shared" ref="BZ130:BZ161" si="126">IFERROR(VLOOKUP(BY130,BW$2:BX$201,2,FALSE),"")</f>
        <v/>
      </c>
      <c r="CA130" t="e">
        <f t="shared" si="117"/>
        <v>#VALUE!</v>
      </c>
      <c r="CB130" s="259" t="str">
        <f t="shared" ref="CB130:CB193" si="127">BZ129</f>
        <v/>
      </c>
      <c r="CC130" s="259" t="str">
        <f t="shared" si="112"/>
        <v/>
      </c>
      <c r="CD130">
        <v>128</v>
      </c>
      <c r="CE130" s="261" t="str">
        <f t="shared" si="74"/>
        <v/>
      </c>
      <c r="CG130" s="218">
        <f t="shared" si="75"/>
        <v>76</v>
      </c>
      <c r="CH130" s="136">
        <v>129</v>
      </c>
      <c r="CI130" s="136" t="str">
        <f>IF(AND('Analysis_2-must not modify'!P960=1,'Analysis_2-must not modify'!O960=1),'Analysis_2-must not modify'!I960,"")</f>
        <v>Highlands</v>
      </c>
      <c r="CK130" s="219">
        <f t="shared" si="76"/>
        <v>125</v>
      </c>
      <c r="CL130" s="204">
        <v>129</v>
      </c>
      <c r="CM130" s="218" t="str">
        <f t="shared" si="77"/>
        <v/>
      </c>
      <c r="CN130" t="str">
        <f t="shared" si="78"/>
        <v/>
      </c>
      <c r="CO130" s="204">
        <v>129</v>
      </c>
      <c r="CP130" s="204" t="str">
        <f t="shared" ref="CP130:CP193" si="128">IFERROR(VLOOKUP(CO130,CM$2:CN$201,2,FALSE),"")</f>
        <v/>
      </c>
      <c r="CQ130">
        <f t="shared" si="79"/>
        <v>8</v>
      </c>
      <c r="CR130" s="259" t="str">
        <f t="shared" ref="CR130:CR193" si="129">CP129</f>
        <v/>
      </c>
      <c r="CS130" s="259">
        <f t="shared" si="80"/>
        <v>0</v>
      </c>
      <c r="CT130" s="259"/>
      <c r="CU130">
        <v>128</v>
      </c>
      <c r="CV130" s="261" t="str">
        <f t="shared" si="81"/>
        <v/>
      </c>
    </row>
    <row r="131" spans="1:100" customFormat="1">
      <c r="A131" s="218">
        <f t="shared" si="121"/>
        <v>98</v>
      </c>
      <c r="B131" s="136">
        <v>130</v>
      </c>
      <c r="C131" s="211" t="str">
        <f>'Analysis_2-must not modify'!F961</f>
        <v>Europe</v>
      </c>
      <c r="D131" s="211" t="str">
        <f>'Analysis_2-must not modify'!D961</f>
        <v>Germany</v>
      </c>
      <c r="E131" s="245">
        <v>0</v>
      </c>
      <c r="F131" s="219">
        <f t="shared" si="122"/>
        <v>61</v>
      </c>
      <c r="G131" s="204">
        <v>130</v>
      </c>
      <c r="H131" s="218">
        <f t="shared" si="118"/>
        <v>0</v>
      </c>
      <c r="I131">
        <f t="shared" si="119"/>
        <v>0</v>
      </c>
      <c r="J131" s="204">
        <v>130</v>
      </c>
      <c r="K131" s="221" t="str">
        <f t="shared" si="120"/>
        <v/>
      </c>
      <c r="P131" s="202" t="str">
        <f t="shared" si="82"/>
        <v/>
      </c>
      <c r="Q131" s="208" t="str">
        <f t="array" ref="Q131">IF(ISERROR(INDEX($C$1:$D$201,SMALL(IF($C$1:$C$201=$Q$1,ROW($C$1:$C$201)),ROW(129:129)),2)),"",INDEX($C$1:$D$201,SMALL(IF($C$1:$C$201=$Q$1,ROW($C$1:$C$201)),ROW(129:129)),2))</f>
        <v/>
      </c>
      <c r="R131" s="204" t="str">
        <f t="shared" si="83"/>
        <v/>
      </c>
      <c r="S131" s="204">
        <v>129</v>
      </c>
      <c r="T131" s="209">
        <f t="shared" si="84"/>
        <v>0</v>
      </c>
      <c r="U131" s="209">
        <f t="shared" si="85"/>
        <v>0</v>
      </c>
      <c r="V131" s="204">
        <v>129</v>
      </c>
      <c r="W131" s="207" t="str">
        <f t="shared" si="86"/>
        <v/>
      </c>
      <c r="X131" s="202" t="str">
        <f t="shared" si="87"/>
        <v/>
      </c>
      <c r="Y131" s="210" t="str">
        <f t="array" ref="Y131">IF(ISERROR(INDEX($C$1:$D$201,SMALL(IF($C$1:$C$201=$Y$1,ROW($C$1:$C$201)),ROW(129:129)),2)),"",INDEX($C$1:$D$201,SMALL(IF($C$1:$C$201=$Y$1,ROW($C$1:$C$201)),ROW(129:129)),2))</f>
        <v/>
      </c>
      <c r="Z131" s="204" t="str">
        <f t="shared" si="88"/>
        <v/>
      </c>
      <c r="AA131" s="204">
        <v>129</v>
      </c>
      <c r="AB131" s="209">
        <f t="shared" si="89"/>
        <v>0</v>
      </c>
      <c r="AC131" s="209">
        <f t="shared" si="90"/>
        <v>0</v>
      </c>
      <c r="AD131" s="204">
        <v>129</v>
      </c>
      <c r="AE131" s="207" t="str">
        <f t="shared" si="91"/>
        <v/>
      </c>
      <c r="AF131" s="202" t="str">
        <f t="shared" si="92"/>
        <v/>
      </c>
      <c r="AG131" s="210" t="str">
        <f t="array" ref="AG131">IF(ISERROR(INDEX($C$1:$D$201,SMALL(IF($C$1:$C$201=$AG$1,ROW($C$1:$C$201)),ROW(129:129)),2)),"",INDEX($C$1:$D$201,SMALL(IF($C$1:$C$201=$AG$1,ROW($C$1:$C$201)),ROW(129:129)),2))</f>
        <v/>
      </c>
      <c r="AH131" s="204" t="str">
        <f t="shared" si="93"/>
        <v/>
      </c>
      <c r="AI131" s="204">
        <v>129</v>
      </c>
      <c r="AJ131" s="209">
        <f t="shared" si="94"/>
        <v>0</v>
      </c>
      <c r="AK131" s="209">
        <f t="shared" si="95"/>
        <v>0</v>
      </c>
      <c r="AL131" s="204">
        <v>129</v>
      </c>
      <c r="AM131" s="207" t="str">
        <f t="shared" si="96"/>
        <v/>
      </c>
      <c r="AN131" s="202" t="str">
        <f t="shared" si="97"/>
        <v/>
      </c>
      <c r="AO131" s="208" t="str">
        <f t="array" ref="AO131">IF(ISERROR(INDEX($C$1:$D$201,SMALL(IF($C$1:$C$201=$AO$1,ROW($C$1:$C$201)),ROW(129:129)),2)),"",INDEX($C$1:$D$201,SMALL(IF($C$1:$C$201=$AO$1,ROW($C$1:$C$201)),ROW(129:129)),2))</f>
        <v/>
      </c>
      <c r="AP131" s="204" t="str">
        <f t="shared" si="98"/>
        <v/>
      </c>
      <c r="AQ131" s="204">
        <v>129</v>
      </c>
      <c r="AR131" s="209">
        <f t="shared" si="99"/>
        <v>0</v>
      </c>
      <c r="AS131" s="209">
        <f t="shared" si="100"/>
        <v>0</v>
      </c>
      <c r="AT131" s="204">
        <v>129</v>
      </c>
      <c r="AU131" s="207" t="str">
        <f t="shared" si="101"/>
        <v/>
      </c>
      <c r="AV131" s="202" t="str">
        <f t="shared" si="102"/>
        <v/>
      </c>
      <c r="AW131" s="159" t="str">
        <f t="array" ref="AW131">IF(ISERROR(INDEX($C$1:$D$201,SMALL(IF($C$1:$C$201=$AW$1,ROW($C$1:$C$201)),ROW(129:129)),2)),"",INDEX($C$1:$D$201,SMALL(IF($C$1:$C$201=$AW$1,ROW($C$1:$C$201)),ROW(129:129)),2))</f>
        <v/>
      </c>
      <c r="AX131" s="204" t="str">
        <f t="shared" si="103"/>
        <v/>
      </c>
      <c r="AY131" s="204">
        <v>129</v>
      </c>
      <c r="AZ131" s="209">
        <f t="shared" si="104"/>
        <v>0</v>
      </c>
      <c r="BA131" s="209">
        <f t="shared" si="105"/>
        <v>0</v>
      </c>
      <c r="BB131" s="204">
        <v>129</v>
      </c>
      <c r="BC131" s="207" t="str">
        <f t="shared" si="106"/>
        <v/>
      </c>
      <c r="BD131" s="202" t="str">
        <f t="shared" si="107"/>
        <v/>
      </c>
      <c r="BE131" s="159" t="str">
        <f t="array" ref="BE131">IF(ISERROR(INDEX($C$1:$D$201,SMALL(IF($C$1:$C$201=$BE$1,ROW($C$1:$C$201)),ROW(129:129)),2)),"",INDEX($C$1:$D$201,SMALL(IF($C$1:$C$201=$BE$1,ROW($C$1:$C$201)),ROW(129:129)),2))</f>
        <v/>
      </c>
      <c r="BF131" s="204" t="str">
        <f t="shared" si="108"/>
        <v/>
      </c>
      <c r="BG131" s="204">
        <v>129</v>
      </c>
      <c r="BH131" s="209">
        <f t="shared" si="109"/>
        <v>0</v>
      </c>
      <c r="BI131" s="209">
        <f t="shared" si="110"/>
        <v>0</v>
      </c>
      <c r="BJ131" s="204">
        <v>129</v>
      </c>
      <c r="BK131" s="207" t="str">
        <f t="shared" si="111"/>
        <v/>
      </c>
      <c r="BL131" s="209"/>
      <c r="BM131" s="209">
        <f>IF(AND('Analysis_2-must not modify'!O961=1,'Analysis_2-must not modify'!P961=1,NOT('Analysis_2-must not modify'!D961=0)),'Analysis_2-must not modify'!G961,"")</f>
        <v>2015</v>
      </c>
      <c r="BN131">
        <v>130</v>
      </c>
      <c r="BO131" t="e">
        <f>INDEX(BM$2:BM$202,MATCH(0,COUNTIF($BO$1:BO130,BM$2:BM$202),0))</f>
        <v>#N/A</v>
      </c>
      <c r="BQ131" s="218">
        <f t="shared" si="123"/>
        <v>20</v>
      </c>
      <c r="BR131" s="136">
        <v>130</v>
      </c>
      <c r="BS131" s="246">
        <f t="shared" ref="BS131:BS194" si="130">IFERROR(VALUE(BM131),"")</f>
        <v>2015</v>
      </c>
      <c r="BT131" s="99"/>
      <c r="BU131" s="219">
        <f t="shared" ref="BU131:BU194" si="131">IF(COUNTIF($BS$2:$BS$201,"&gt;="&amp;$BS131)=0,"",COUNTIF($BS$2:$BS$201,"&lt;="&amp;$BS131))</f>
        <v>138</v>
      </c>
      <c r="BV131" s="204">
        <v>130</v>
      </c>
      <c r="BW131" s="218">
        <f t="shared" si="124"/>
        <v>11</v>
      </c>
      <c r="BX131">
        <f t="shared" si="125"/>
        <v>2009</v>
      </c>
      <c r="BY131" s="204">
        <v>130</v>
      </c>
      <c r="BZ131" s="204" t="str">
        <f t="shared" si="126"/>
        <v/>
      </c>
      <c r="CA131" t="e">
        <f t="shared" ref="CA131:CA162" si="132">RANK(CC131,CC$3:CC$202)</f>
        <v>#VALUE!</v>
      </c>
      <c r="CB131" s="259" t="str">
        <f t="shared" si="127"/>
        <v/>
      </c>
      <c r="CC131" s="259" t="str">
        <f t="shared" si="112"/>
        <v/>
      </c>
      <c r="CD131">
        <v>129</v>
      </c>
      <c r="CE131" s="261" t="str">
        <f t="shared" ref="CE131:CE194" si="133">IFERROR(VLOOKUP(CD131,CA$2:CB$202,2,FALSE),"")</f>
        <v/>
      </c>
      <c r="CG131" s="218">
        <f t="shared" ref="CG131:CG194" si="134">IFERROR(RANK(CK131,CK$2:CK$201),"")</f>
        <v>76</v>
      </c>
      <c r="CH131" s="136">
        <v>130</v>
      </c>
      <c r="CI131" s="136" t="str">
        <f>IF(AND('Analysis_2-must not modify'!P961=1,'Analysis_2-must not modify'!O961=1),'Analysis_2-must not modify'!I961,"")</f>
        <v>Highlands</v>
      </c>
      <c r="CK131" s="219">
        <f t="shared" ref="CK131:CK194" si="135">IF(COUNTIF($CI$2:$CI$201,"&gt;="&amp;$CI131)=0,"",COUNTIF($CI$2:$CI$201,"&lt;="&amp;$CI131))</f>
        <v>125</v>
      </c>
      <c r="CL131" s="204">
        <v>130</v>
      </c>
      <c r="CM131" s="218" t="str">
        <f t="shared" ref="CM131:CM194" si="136">IF(CN131=0,0,IF(COUNTIF($CN$2:$CN$201,"&lt;="&amp;$CN131)=0,"",COUNTIF($CN$2:$CN$201,"&lt;="&amp;$CN131)))</f>
        <v/>
      </c>
      <c r="CN131" t="str">
        <f t="shared" ref="CN131:CN194" si="137">IFERROR(VLOOKUP(CL131,CG$2:CI$201,3,FALSE),"")</f>
        <v/>
      </c>
      <c r="CO131" s="204">
        <v>130</v>
      </c>
      <c r="CP131" s="204" t="str">
        <f t="shared" si="128"/>
        <v/>
      </c>
      <c r="CQ131">
        <f t="shared" ref="CQ131:CQ194" si="138">RANK(CS131,CS$3:CS$202)</f>
        <v>8</v>
      </c>
      <c r="CR131" s="259" t="str">
        <f t="shared" si="129"/>
        <v/>
      </c>
      <c r="CS131" s="259">
        <f t="shared" ref="CS131:CS194" si="139">IFERROR(LEN(CR131),"")</f>
        <v>0</v>
      </c>
      <c r="CT131" s="259"/>
      <c r="CU131">
        <v>129</v>
      </c>
      <c r="CV131" s="261" t="str">
        <f t="shared" ref="CV131:CV194" si="140">IFERROR(VLOOKUP(CU131,CQ$2:CR$202,2,FALSE),"")</f>
        <v/>
      </c>
    </row>
    <row r="132" spans="1:100" customFormat="1">
      <c r="A132" s="218">
        <f t="shared" si="121"/>
        <v>47</v>
      </c>
      <c r="B132" s="136">
        <v>131</v>
      </c>
      <c r="C132" s="211" t="str">
        <f>'Analysis_2-must not modify'!F962</f>
        <v>Europe</v>
      </c>
      <c r="D132" s="211" t="str">
        <f>'Analysis_2-must not modify'!D962</f>
        <v>The Netherlands</v>
      </c>
      <c r="E132" s="245">
        <v>0</v>
      </c>
      <c r="F132" s="219">
        <f t="shared" si="122"/>
        <v>112</v>
      </c>
      <c r="G132" s="204">
        <v>131</v>
      </c>
      <c r="H132" s="218">
        <f t="shared" si="118"/>
        <v>0</v>
      </c>
      <c r="I132">
        <f t="shared" si="119"/>
        <v>0</v>
      </c>
      <c r="J132" s="204">
        <v>131</v>
      </c>
      <c r="K132" s="221" t="str">
        <f t="shared" si="120"/>
        <v/>
      </c>
      <c r="P132" s="202" t="str">
        <f t="shared" ref="P132:P195" si="141">IFERROR(RANK(R132,R$3:R$202),"")</f>
        <v/>
      </c>
      <c r="Q132" s="208" t="str">
        <f t="array" ref="Q132">IF(ISERROR(INDEX($C$1:$D$201,SMALL(IF($C$1:$C$201=$Q$1,ROW($C$1:$C$201)),ROW(130:130)),2)),"",INDEX($C$1:$D$201,SMALL(IF($C$1:$C$201=$Q$1,ROW($C$1:$C$201)),ROW(130:130)),2))</f>
        <v/>
      </c>
      <c r="R132" s="204" t="str">
        <f t="shared" ref="R132:R195" si="142">IF(COUNTIF($Q$3:$Q$202,"&lt;="&amp;$Q132)=0,"",COUNTIF($Q$3:$Q$202,"&lt;="&amp;$Q132))</f>
        <v/>
      </c>
      <c r="S132" s="204">
        <v>130</v>
      </c>
      <c r="T132" s="209">
        <f t="shared" ref="T132:T195" si="143">IF(U132=0,0,IF(COUNTIF($U$3:$U$202,"&lt;="&amp;$U132)=0,"",COUNTIF($U$3:$U$202,"&lt;="&amp;$U132)))</f>
        <v>0</v>
      </c>
      <c r="U132" s="209">
        <f t="shared" ref="U132:U195" si="144">IFERROR(VLOOKUP(S132,P$3:Q$202,2,FALSE),0)</f>
        <v>0</v>
      </c>
      <c r="V132" s="204">
        <v>130</v>
      </c>
      <c r="W132" s="207" t="str">
        <f t="shared" ref="W132:W195" si="145">IFERROR(VLOOKUP(V132,T$3:U$202,2,FALSE),"")</f>
        <v/>
      </c>
      <c r="X132" s="202" t="str">
        <f t="shared" ref="X132:X195" si="146">IFERROR(RANK(Z132,Z$3:Z$202),"")</f>
        <v/>
      </c>
      <c r="Y132" s="210" t="str">
        <f t="array" ref="Y132">IF(ISERROR(INDEX($C$1:$D$201,SMALL(IF($C$1:$C$201=$Y$1,ROW($C$1:$C$201)),ROW(130:130)),2)),"",INDEX($C$1:$D$201,SMALL(IF($C$1:$C$201=$Y$1,ROW($C$1:$C$201)),ROW(130:130)),2))</f>
        <v/>
      </c>
      <c r="Z132" s="204" t="str">
        <f t="shared" ref="Z132:Z195" si="147">IF(COUNTIF($Y$3:$Y$202,"&lt;="&amp;$Y132)=0,"",COUNTIF($Y$3:$Y$202,"&lt;="&amp;$Y132))</f>
        <v/>
      </c>
      <c r="AA132" s="204">
        <v>130</v>
      </c>
      <c r="AB132" s="209">
        <f t="shared" ref="AB132:AB195" si="148">IF(AC132=0,0,IF(COUNTIF($AC$3:$AC$202,"&lt;="&amp;$AC132)=0,"",COUNTIF($AC$3:$AC$202,"&lt;="&amp;$AC132)))</f>
        <v>0</v>
      </c>
      <c r="AC132" s="209">
        <f t="shared" ref="AC132:AC195" si="149">IFERROR(VLOOKUP(AA132,X$3:Y$202,2,FALSE),0)</f>
        <v>0</v>
      </c>
      <c r="AD132" s="204">
        <v>130</v>
      </c>
      <c r="AE132" s="207" t="str">
        <f t="shared" ref="AE132:AE195" si="150">IFERROR(VLOOKUP(AD132,AB$3:AC$202,2,FALSE),"")</f>
        <v/>
      </c>
      <c r="AF132" s="202" t="str">
        <f t="shared" ref="AF132:AF195" si="151">IFERROR(RANK(AH132,AH$3:AH$202),"")</f>
        <v/>
      </c>
      <c r="AG132" s="210" t="str">
        <f t="array" ref="AG132">IF(ISERROR(INDEX($C$1:$D$201,SMALL(IF($C$1:$C$201=$AG$1,ROW($C$1:$C$201)),ROW(130:130)),2)),"",INDEX($C$1:$D$201,SMALL(IF($C$1:$C$201=$AG$1,ROW($C$1:$C$201)),ROW(130:130)),2))</f>
        <v/>
      </c>
      <c r="AH132" s="204" t="str">
        <f t="shared" ref="AH132:AH195" si="152">IF(COUNTIF($AG$3:$AG$202,"&lt;="&amp;$AG132)=0,"",COUNTIF($AG$3:$AG$202,"&lt;="&amp;$AG132))</f>
        <v/>
      </c>
      <c r="AI132" s="204">
        <v>130</v>
      </c>
      <c r="AJ132" s="209">
        <f t="shared" ref="AJ132:AJ195" si="153">IF(AK132=0,0,IF(COUNTIF($AK$3:$AK$202,"&lt;="&amp;$AK132)=0,"",COUNTIF($AK$3:$AK$202,"&lt;="&amp;$AK132)))</f>
        <v>0</v>
      </c>
      <c r="AK132" s="209">
        <f t="shared" ref="AK132:AK195" si="154">IFERROR(VLOOKUP(AI132,AF$3:AG$202,2,FALSE),0)</f>
        <v>0</v>
      </c>
      <c r="AL132" s="204">
        <v>130</v>
      </c>
      <c r="AM132" s="207" t="str">
        <f t="shared" ref="AM132:AM195" si="155">IFERROR(VLOOKUP(AL132,AJ$3:AK$202,2,FALSE),"")</f>
        <v/>
      </c>
      <c r="AN132" s="202" t="str">
        <f t="shared" ref="AN132:AN195" si="156">IFERROR(RANK(AP132,AP$3:AP$202),"")</f>
        <v/>
      </c>
      <c r="AO132" s="208" t="str">
        <f t="array" ref="AO132">IF(ISERROR(INDEX($C$1:$D$201,SMALL(IF($C$1:$C$201=$AO$1,ROW($C$1:$C$201)),ROW(130:130)),2)),"",INDEX($C$1:$D$201,SMALL(IF($C$1:$C$201=$AO$1,ROW($C$1:$C$201)),ROW(130:130)),2))</f>
        <v/>
      </c>
      <c r="AP132" s="204" t="str">
        <f t="shared" ref="AP132:AP195" si="157">IF(COUNTIF($AO$3:$AO$202,"&lt;="&amp;$AO132)=0,"",COUNTIF($AO$3:$AO$202,"&lt;="&amp;$AO132))</f>
        <v/>
      </c>
      <c r="AQ132" s="204">
        <v>130</v>
      </c>
      <c r="AR132" s="209">
        <f t="shared" ref="AR132:AR195" si="158">IF(AS132=0,0,IF(COUNTIF($AS$3:$AS$202,"&lt;="&amp;$AS132)=0,"",COUNTIF($AS$3:$AS$202,"&lt;="&amp;$AS132)))</f>
        <v>0</v>
      </c>
      <c r="AS132" s="209">
        <f t="shared" ref="AS132:AS195" si="159">IFERROR(VLOOKUP(AQ132,AN$3:AO$202,2,FALSE),0)</f>
        <v>0</v>
      </c>
      <c r="AT132" s="204">
        <v>130</v>
      </c>
      <c r="AU132" s="207" t="str">
        <f t="shared" ref="AU132:AU195" si="160">IFERROR(VLOOKUP(AT132,AR$3:AS$202,2,FALSE),"")</f>
        <v/>
      </c>
      <c r="AV132" s="202" t="str">
        <f t="shared" ref="AV132:AV195" si="161">IFERROR(RANK(AX132,AX$3:AX$202),"")</f>
        <v/>
      </c>
      <c r="AW132" s="159" t="str">
        <f t="array" ref="AW132">IF(ISERROR(INDEX($C$1:$D$201,SMALL(IF($C$1:$C$201=$AW$1,ROW($C$1:$C$201)),ROW(130:130)),2)),"",INDEX($C$1:$D$201,SMALL(IF($C$1:$C$201=$AW$1,ROW($C$1:$C$201)),ROW(130:130)),2))</f>
        <v/>
      </c>
      <c r="AX132" s="204" t="str">
        <f t="shared" ref="AX132:AX195" si="162">IF(COUNTIF($AW$3:$AW$202,"&lt;="&amp;$AW132)=0,"",COUNTIF($AW$3:$AW$202,"&lt;="&amp;$AW132))</f>
        <v/>
      </c>
      <c r="AY132" s="204">
        <v>130</v>
      </c>
      <c r="AZ132" s="209">
        <f t="shared" ref="AZ132:AZ195" si="163">IF(BA132=0,0,IF(COUNTIF($BA$3:$BA$202,"&lt;="&amp;$BA132)=0,"",COUNTIF($BA$3:$BA$202,"&lt;="&amp;$BA132)))</f>
        <v>0</v>
      </c>
      <c r="BA132" s="209">
        <f t="shared" ref="BA132:BA195" si="164">IFERROR(VLOOKUP(AY132,AV$3:AW$202,2,FALSE),0)</f>
        <v>0</v>
      </c>
      <c r="BB132" s="204">
        <v>130</v>
      </c>
      <c r="BC132" s="207" t="str">
        <f t="shared" ref="BC132:BC195" si="165">IFERROR(VLOOKUP(BB132,AZ$3:BA$202,2,FALSE),"")</f>
        <v/>
      </c>
      <c r="BD132" s="202" t="str">
        <f t="shared" ref="BD132:BD195" si="166">IFERROR(RANK(BF132,BF$3:BF$202),"")</f>
        <v/>
      </c>
      <c r="BE132" s="159" t="str">
        <f t="array" ref="BE132">IF(ISERROR(INDEX($C$1:$D$201,SMALL(IF($C$1:$C$201=$BE$1,ROW($C$1:$C$201)),ROW(130:130)),2)),"",INDEX($C$1:$D$201,SMALL(IF($C$1:$C$201=$BE$1,ROW($C$1:$C$201)),ROW(130:130)),2))</f>
        <v/>
      </c>
      <c r="BF132" s="204" t="str">
        <f t="shared" ref="BF132:BF195" si="167">IF(COUNTIF($BE$3:$BE$202,"&lt;="&amp;$BE132)=0,"",COUNTIF($BE$3:$BE$202,"&lt;="&amp;$BE132))</f>
        <v/>
      </c>
      <c r="BG132" s="204">
        <v>130</v>
      </c>
      <c r="BH132" s="209">
        <f t="shared" ref="BH132:BH195" si="168">IF(BI132=0,0,IF(COUNTIF($BI$3:$BI$202,"&lt;="&amp;$BI132)=0,"",COUNTIF($BI$3:$BI$202,"&lt;="&amp;$BI132)))</f>
        <v>0</v>
      </c>
      <c r="BI132" s="209">
        <f t="shared" ref="BI132:BI195" si="169">IFERROR(VLOOKUP(BG132,BD$3:BE$202,2,FALSE),0)</f>
        <v>0</v>
      </c>
      <c r="BJ132" s="204">
        <v>130</v>
      </c>
      <c r="BK132" s="207" t="str">
        <f t="shared" ref="BK132:BK195" si="170">IFERROR(VLOOKUP(BJ132,BH$3:BI$202,2,FALSE),"")</f>
        <v/>
      </c>
      <c r="BL132" s="209"/>
      <c r="BM132" s="209">
        <f>IF(AND('Analysis_2-must not modify'!O962=1,'Analysis_2-must not modify'!P962=1,NOT('Analysis_2-must not modify'!D962=0)),'Analysis_2-must not modify'!G962,"")</f>
        <v>2015</v>
      </c>
      <c r="BN132">
        <v>131</v>
      </c>
      <c r="BO132" t="e">
        <f>INDEX(BM$2:BM$202,MATCH(0,COUNTIF($BO$1:BO131,BM$2:BM$202),0))</f>
        <v>#N/A</v>
      </c>
      <c r="BQ132" s="218">
        <f t="shared" si="123"/>
        <v>20</v>
      </c>
      <c r="BR132" s="136">
        <v>131</v>
      </c>
      <c r="BS132" s="246">
        <f t="shared" si="130"/>
        <v>2015</v>
      </c>
      <c r="BT132" s="99"/>
      <c r="BU132" s="219">
        <f t="shared" si="131"/>
        <v>138</v>
      </c>
      <c r="BV132" s="204">
        <v>131</v>
      </c>
      <c r="BW132" s="218" t="str">
        <f t="shared" si="124"/>
        <v/>
      </c>
      <c r="BX132" t="str">
        <f t="shared" si="125"/>
        <v/>
      </c>
      <c r="BY132" s="204">
        <v>131</v>
      </c>
      <c r="BZ132" s="204" t="str">
        <f t="shared" si="126"/>
        <v/>
      </c>
      <c r="CA132" t="e">
        <f t="shared" si="132"/>
        <v>#VALUE!</v>
      </c>
      <c r="CB132" s="259" t="str">
        <f t="shared" si="127"/>
        <v/>
      </c>
      <c r="CC132" s="259" t="str">
        <f t="shared" ref="CC132:CC195" si="171">IFERROR(VALUE(CB132),"")</f>
        <v/>
      </c>
      <c r="CD132">
        <v>130</v>
      </c>
      <c r="CE132" s="261" t="str">
        <f t="shared" si="133"/>
        <v/>
      </c>
      <c r="CG132" s="218">
        <f t="shared" si="134"/>
        <v>76</v>
      </c>
      <c r="CH132" s="136">
        <v>131</v>
      </c>
      <c r="CI132" s="136" t="str">
        <f>IF(AND('Analysis_2-must not modify'!P962=1,'Analysis_2-must not modify'!O962=1),'Analysis_2-must not modify'!I962,"")</f>
        <v>Highlands</v>
      </c>
      <c r="CK132" s="219">
        <f t="shared" si="135"/>
        <v>125</v>
      </c>
      <c r="CL132" s="204">
        <v>131</v>
      </c>
      <c r="CM132" s="218" t="str">
        <f t="shared" si="136"/>
        <v/>
      </c>
      <c r="CN132" t="str">
        <f t="shared" si="137"/>
        <v/>
      </c>
      <c r="CO132" s="204">
        <v>131</v>
      </c>
      <c r="CP132" s="204" t="str">
        <f t="shared" si="128"/>
        <v/>
      </c>
      <c r="CQ132">
        <f t="shared" si="138"/>
        <v>8</v>
      </c>
      <c r="CR132" s="259" t="str">
        <f t="shared" si="129"/>
        <v/>
      </c>
      <c r="CS132" s="259">
        <f t="shared" si="139"/>
        <v>0</v>
      </c>
      <c r="CT132" s="259"/>
      <c r="CU132">
        <v>130</v>
      </c>
      <c r="CV132" s="261" t="str">
        <f t="shared" si="140"/>
        <v/>
      </c>
    </row>
    <row r="133" spans="1:100" customFormat="1">
      <c r="A133" s="218">
        <f t="shared" si="121"/>
        <v>62</v>
      </c>
      <c r="B133" s="136">
        <v>132</v>
      </c>
      <c r="C133" s="211" t="str">
        <f>'Analysis_2-must not modify'!F963</f>
        <v>Africa</v>
      </c>
      <c r="D133" s="211" t="str">
        <f>'Analysis_2-must not modify'!D963</f>
        <v>South Africa</v>
      </c>
      <c r="E133" s="245">
        <v>0</v>
      </c>
      <c r="F133" s="219">
        <f t="shared" si="122"/>
        <v>97</v>
      </c>
      <c r="G133" s="204">
        <v>132</v>
      </c>
      <c r="H133" s="218">
        <f t="shared" si="118"/>
        <v>0</v>
      </c>
      <c r="I133">
        <f t="shared" si="119"/>
        <v>0</v>
      </c>
      <c r="J133" s="204">
        <v>132</v>
      </c>
      <c r="K133" s="221" t="str">
        <f t="shared" si="120"/>
        <v/>
      </c>
      <c r="P133" s="202" t="str">
        <f t="shared" si="141"/>
        <v/>
      </c>
      <c r="Q133" s="208" t="str">
        <f t="array" ref="Q133">IF(ISERROR(INDEX($C$1:$D$201,SMALL(IF($C$1:$C$201=$Q$1,ROW($C$1:$C$201)),ROW(131:131)),2)),"",INDEX($C$1:$D$201,SMALL(IF($C$1:$C$201=$Q$1,ROW($C$1:$C$201)),ROW(131:131)),2))</f>
        <v/>
      </c>
      <c r="R133" s="204" t="str">
        <f t="shared" si="142"/>
        <v/>
      </c>
      <c r="S133" s="204">
        <v>131</v>
      </c>
      <c r="T133" s="209">
        <f t="shared" si="143"/>
        <v>0</v>
      </c>
      <c r="U133" s="209">
        <f t="shared" si="144"/>
        <v>0</v>
      </c>
      <c r="V133" s="204">
        <v>131</v>
      </c>
      <c r="W133" s="207" t="str">
        <f t="shared" si="145"/>
        <v/>
      </c>
      <c r="X133" s="202" t="str">
        <f t="shared" si="146"/>
        <v/>
      </c>
      <c r="Y133" s="210" t="str">
        <f t="array" ref="Y133">IF(ISERROR(INDEX($C$1:$D$201,SMALL(IF($C$1:$C$201=$Y$1,ROW($C$1:$C$201)),ROW(131:131)),2)),"",INDEX($C$1:$D$201,SMALL(IF($C$1:$C$201=$Y$1,ROW($C$1:$C$201)),ROW(131:131)),2))</f>
        <v/>
      </c>
      <c r="Z133" s="204" t="str">
        <f t="shared" si="147"/>
        <v/>
      </c>
      <c r="AA133" s="204">
        <v>131</v>
      </c>
      <c r="AB133" s="209">
        <f t="shared" si="148"/>
        <v>0</v>
      </c>
      <c r="AC133" s="209">
        <f t="shared" si="149"/>
        <v>0</v>
      </c>
      <c r="AD133" s="204">
        <v>131</v>
      </c>
      <c r="AE133" s="207" t="str">
        <f t="shared" si="150"/>
        <v/>
      </c>
      <c r="AF133" s="202" t="str">
        <f t="shared" si="151"/>
        <v/>
      </c>
      <c r="AG133" s="210" t="str">
        <f t="array" ref="AG133">IF(ISERROR(INDEX($C$1:$D$201,SMALL(IF($C$1:$C$201=$AG$1,ROW($C$1:$C$201)),ROW(131:131)),2)),"",INDEX($C$1:$D$201,SMALL(IF($C$1:$C$201=$AG$1,ROW($C$1:$C$201)),ROW(131:131)),2))</f>
        <v/>
      </c>
      <c r="AH133" s="204" t="str">
        <f t="shared" si="152"/>
        <v/>
      </c>
      <c r="AI133" s="204">
        <v>131</v>
      </c>
      <c r="AJ133" s="209">
        <f t="shared" si="153"/>
        <v>0</v>
      </c>
      <c r="AK133" s="209">
        <f t="shared" si="154"/>
        <v>0</v>
      </c>
      <c r="AL133" s="204">
        <v>131</v>
      </c>
      <c r="AM133" s="207" t="str">
        <f t="shared" si="155"/>
        <v/>
      </c>
      <c r="AN133" s="202" t="str">
        <f t="shared" si="156"/>
        <v/>
      </c>
      <c r="AO133" s="208" t="str">
        <f t="array" ref="AO133">IF(ISERROR(INDEX($C$1:$D$201,SMALL(IF($C$1:$C$201=$AO$1,ROW($C$1:$C$201)),ROW(131:131)),2)),"",INDEX($C$1:$D$201,SMALL(IF($C$1:$C$201=$AO$1,ROW($C$1:$C$201)),ROW(131:131)),2))</f>
        <v/>
      </c>
      <c r="AP133" s="204" t="str">
        <f t="shared" si="157"/>
        <v/>
      </c>
      <c r="AQ133" s="204">
        <v>131</v>
      </c>
      <c r="AR133" s="209">
        <f t="shared" si="158"/>
        <v>0</v>
      </c>
      <c r="AS133" s="209">
        <f t="shared" si="159"/>
        <v>0</v>
      </c>
      <c r="AT133" s="204">
        <v>131</v>
      </c>
      <c r="AU133" s="207" t="str">
        <f t="shared" si="160"/>
        <v/>
      </c>
      <c r="AV133" s="202" t="str">
        <f t="shared" si="161"/>
        <v/>
      </c>
      <c r="AW133" s="159" t="str">
        <f t="array" ref="AW133">IF(ISERROR(INDEX($C$1:$D$201,SMALL(IF($C$1:$C$201=$AW$1,ROW($C$1:$C$201)),ROW(131:131)),2)),"",INDEX($C$1:$D$201,SMALL(IF($C$1:$C$201=$AW$1,ROW($C$1:$C$201)),ROW(131:131)),2))</f>
        <v/>
      </c>
      <c r="AX133" s="204" t="str">
        <f t="shared" si="162"/>
        <v/>
      </c>
      <c r="AY133" s="204">
        <v>131</v>
      </c>
      <c r="AZ133" s="209">
        <f t="shared" si="163"/>
        <v>0</v>
      </c>
      <c r="BA133" s="209">
        <f t="shared" si="164"/>
        <v>0</v>
      </c>
      <c r="BB133" s="204">
        <v>131</v>
      </c>
      <c r="BC133" s="207" t="str">
        <f t="shared" si="165"/>
        <v/>
      </c>
      <c r="BD133" s="202" t="str">
        <f t="shared" si="166"/>
        <v/>
      </c>
      <c r="BE133" s="159" t="str">
        <f t="array" ref="BE133">IF(ISERROR(INDEX($C$1:$D$201,SMALL(IF($C$1:$C$201=$BE$1,ROW($C$1:$C$201)),ROW(131:131)),2)),"",INDEX($C$1:$D$201,SMALL(IF($C$1:$C$201=$BE$1,ROW($C$1:$C$201)),ROW(131:131)),2))</f>
        <v/>
      </c>
      <c r="BF133" s="204" t="str">
        <f t="shared" si="167"/>
        <v/>
      </c>
      <c r="BG133" s="204">
        <v>131</v>
      </c>
      <c r="BH133" s="209">
        <f t="shared" si="168"/>
        <v>0</v>
      </c>
      <c r="BI133" s="209">
        <f t="shared" si="169"/>
        <v>0</v>
      </c>
      <c r="BJ133" s="204">
        <v>131</v>
      </c>
      <c r="BK133" s="207" t="str">
        <f t="shared" si="170"/>
        <v/>
      </c>
      <c r="BL133" s="209"/>
      <c r="BM133" s="209">
        <f>IF(AND('Analysis_2-must not modify'!O963=1,'Analysis_2-must not modify'!P963=1,NOT('Analysis_2-must not modify'!D963=0)),'Analysis_2-must not modify'!G963,"")</f>
        <v>2014</v>
      </c>
      <c r="BN133">
        <v>132</v>
      </c>
      <c r="BO133" t="e">
        <f>INDEX(BM$2:BM$202,MATCH(0,COUNTIF($BO$1:BO132,BM$2:BM$202),0))</f>
        <v>#N/A</v>
      </c>
      <c r="BQ133" s="218">
        <f t="shared" si="123"/>
        <v>52</v>
      </c>
      <c r="BR133" s="136">
        <v>132</v>
      </c>
      <c r="BS133" s="246">
        <f t="shared" si="130"/>
        <v>2014</v>
      </c>
      <c r="BT133" s="99"/>
      <c r="BU133" s="219">
        <f t="shared" si="131"/>
        <v>106</v>
      </c>
      <c r="BV133" s="204">
        <v>132</v>
      </c>
      <c r="BW133" s="218" t="str">
        <f t="shared" si="124"/>
        <v/>
      </c>
      <c r="BX133" t="str">
        <f t="shared" si="125"/>
        <v/>
      </c>
      <c r="BY133" s="204">
        <v>132</v>
      </c>
      <c r="BZ133" s="204" t="str">
        <f t="shared" si="126"/>
        <v/>
      </c>
      <c r="CA133" t="e">
        <f t="shared" si="132"/>
        <v>#VALUE!</v>
      </c>
      <c r="CB133" s="259" t="str">
        <f t="shared" si="127"/>
        <v/>
      </c>
      <c r="CC133" s="259" t="str">
        <f t="shared" si="171"/>
        <v/>
      </c>
      <c r="CD133">
        <v>131</v>
      </c>
      <c r="CE133" s="261" t="str">
        <f t="shared" si="133"/>
        <v/>
      </c>
      <c r="CG133" s="218">
        <f t="shared" si="134"/>
        <v>10</v>
      </c>
      <c r="CH133" s="136">
        <v>132</v>
      </c>
      <c r="CI133" s="136" t="str">
        <f>IF(AND('Analysis_2-must not modify'!P963=1,'Analysis_2-must not modify'!O963=1),'Analysis_2-must not modify'!I963,"")</f>
        <v>Sub-tropical</v>
      </c>
      <c r="CK133" s="219">
        <f t="shared" si="135"/>
        <v>191</v>
      </c>
      <c r="CL133" s="204">
        <v>132</v>
      </c>
      <c r="CM133" s="218" t="str">
        <f t="shared" si="136"/>
        <v/>
      </c>
      <c r="CN133" t="str">
        <f t="shared" si="137"/>
        <v/>
      </c>
      <c r="CO133" s="204">
        <v>132</v>
      </c>
      <c r="CP133" s="204" t="str">
        <f t="shared" si="128"/>
        <v/>
      </c>
      <c r="CQ133">
        <f t="shared" si="138"/>
        <v>8</v>
      </c>
      <c r="CR133" s="259" t="str">
        <f t="shared" si="129"/>
        <v/>
      </c>
      <c r="CS133" s="259">
        <f t="shared" si="139"/>
        <v>0</v>
      </c>
      <c r="CT133" s="259"/>
      <c r="CU133">
        <v>131</v>
      </c>
      <c r="CV133" s="261" t="str">
        <f t="shared" si="140"/>
        <v/>
      </c>
    </row>
    <row r="134" spans="1:100" customFormat="1">
      <c r="A134" s="218">
        <f t="shared" si="121"/>
        <v>166</v>
      </c>
      <c r="B134" s="136">
        <v>133</v>
      </c>
      <c r="C134" s="211" t="str">
        <f>'Analysis_2-must not modify'!F964</f>
        <v>Latin_America</v>
      </c>
      <c r="D134" s="211" t="str">
        <f>'Analysis_2-must not modify'!D964</f>
        <v>Brazil</v>
      </c>
      <c r="E134" s="245">
        <v>0</v>
      </c>
      <c r="F134" s="219">
        <f t="shared" si="122"/>
        <v>35</v>
      </c>
      <c r="G134" s="204">
        <v>133</v>
      </c>
      <c r="H134" s="218">
        <f t="shared" si="118"/>
        <v>0</v>
      </c>
      <c r="I134">
        <f t="shared" si="119"/>
        <v>0</v>
      </c>
      <c r="J134" s="204">
        <v>133</v>
      </c>
      <c r="K134" s="221" t="str">
        <f t="shared" si="120"/>
        <v/>
      </c>
      <c r="P134" s="202" t="str">
        <f t="shared" si="141"/>
        <v/>
      </c>
      <c r="Q134" s="208" t="str">
        <f t="array" ref="Q134">IF(ISERROR(INDEX($C$1:$D$201,SMALL(IF($C$1:$C$201=$Q$1,ROW($C$1:$C$201)),ROW(132:132)),2)),"",INDEX($C$1:$D$201,SMALL(IF($C$1:$C$201=$Q$1,ROW($C$1:$C$201)),ROW(132:132)),2))</f>
        <v/>
      </c>
      <c r="R134" s="204" t="str">
        <f t="shared" si="142"/>
        <v/>
      </c>
      <c r="S134" s="204">
        <v>132</v>
      </c>
      <c r="T134" s="209">
        <f t="shared" si="143"/>
        <v>0</v>
      </c>
      <c r="U134" s="209">
        <f t="shared" si="144"/>
        <v>0</v>
      </c>
      <c r="V134" s="204">
        <v>132</v>
      </c>
      <c r="W134" s="207" t="str">
        <f t="shared" si="145"/>
        <v/>
      </c>
      <c r="X134" s="202" t="str">
        <f t="shared" si="146"/>
        <v/>
      </c>
      <c r="Y134" s="210" t="str">
        <f t="array" ref="Y134">IF(ISERROR(INDEX($C$1:$D$201,SMALL(IF($C$1:$C$201=$Y$1,ROW($C$1:$C$201)),ROW(132:132)),2)),"",INDEX($C$1:$D$201,SMALL(IF($C$1:$C$201=$Y$1,ROW($C$1:$C$201)),ROW(132:132)),2))</f>
        <v/>
      </c>
      <c r="Z134" s="204" t="str">
        <f t="shared" si="147"/>
        <v/>
      </c>
      <c r="AA134" s="204">
        <v>132</v>
      </c>
      <c r="AB134" s="209">
        <f t="shared" si="148"/>
        <v>0</v>
      </c>
      <c r="AC134" s="209">
        <f t="shared" si="149"/>
        <v>0</v>
      </c>
      <c r="AD134" s="204">
        <v>132</v>
      </c>
      <c r="AE134" s="207" t="str">
        <f t="shared" si="150"/>
        <v/>
      </c>
      <c r="AF134" s="202" t="str">
        <f t="shared" si="151"/>
        <v/>
      </c>
      <c r="AG134" s="210" t="str">
        <f t="array" ref="AG134">IF(ISERROR(INDEX($C$1:$D$201,SMALL(IF($C$1:$C$201=$AG$1,ROW($C$1:$C$201)),ROW(132:132)),2)),"",INDEX($C$1:$D$201,SMALL(IF($C$1:$C$201=$AG$1,ROW($C$1:$C$201)),ROW(132:132)),2))</f>
        <v/>
      </c>
      <c r="AH134" s="204" t="str">
        <f t="shared" si="152"/>
        <v/>
      </c>
      <c r="AI134" s="204">
        <v>132</v>
      </c>
      <c r="AJ134" s="209">
        <f t="shared" si="153"/>
        <v>0</v>
      </c>
      <c r="AK134" s="209">
        <f t="shared" si="154"/>
        <v>0</v>
      </c>
      <c r="AL134" s="204">
        <v>132</v>
      </c>
      <c r="AM134" s="207" t="str">
        <f t="shared" si="155"/>
        <v/>
      </c>
      <c r="AN134" s="202" t="str">
        <f t="shared" si="156"/>
        <v/>
      </c>
      <c r="AO134" s="208" t="str">
        <f t="array" ref="AO134">IF(ISERROR(INDEX($C$1:$D$201,SMALL(IF($C$1:$C$201=$AO$1,ROW($C$1:$C$201)),ROW(132:132)),2)),"",INDEX($C$1:$D$201,SMALL(IF($C$1:$C$201=$AO$1,ROW($C$1:$C$201)),ROW(132:132)),2))</f>
        <v/>
      </c>
      <c r="AP134" s="204" t="str">
        <f t="shared" si="157"/>
        <v/>
      </c>
      <c r="AQ134" s="204">
        <v>132</v>
      </c>
      <c r="AR134" s="209">
        <f t="shared" si="158"/>
        <v>0</v>
      </c>
      <c r="AS134" s="209">
        <f t="shared" si="159"/>
        <v>0</v>
      </c>
      <c r="AT134" s="204">
        <v>132</v>
      </c>
      <c r="AU134" s="207" t="str">
        <f t="shared" si="160"/>
        <v/>
      </c>
      <c r="AV134" s="202" t="str">
        <f t="shared" si="161"/>
        <v/>
      </c>
      <c r="AW134" s="159" t="str">
        <f t="array" ref="AW134">IF(ISERROR(INDEX($C$1:$D$201,SMALL(IF($C$1:$C$201=$AW$1,ROW($C$1:$C$201)),ROW(132:132)),2)),"",INDEX($C$1:$D$201,SMALL(IF($C$1:$C$201=$AW$1,ROW($C$1:$C$201)),ROW(132:132)),2))</f>
        <v/>
      </c>
      <c r="AX134" s="204" t="str">
        <f t="shared" si="162"/>
        <v/>
      </c>
      <c r="AY134" s="204">
        <v>132</v>
      </c>
      <c r="AZ134" s="209">
        <f t="shared" si="163"/>
        <v>0</v>
      </c>
      <c r="BA134" s="209">
        <f t="shared" si="164"/>
        <v>0</v>
      </c>
      <c r="BB134" s="204">
        <v>132</v>
      </c>
      <c r="BC134" s="207" t="str">
        <f t="shared" si="165"/>
        <v/>
      </c>
      <c r="BD134" s="202" t="str">
        <f t="shared" si="166"/>
        <v/>
      </c>
      <c r="BE134" s="159" t="str">
        <f t="array" ref="BE134">IF(ISERROR(INDEX($C$1:$D$201,SMALL(IF($C$1:$C$201=$BE$1,ROW($C$1:$C$201)),ROW(132:132)),2)),"",INDEX($C$1:$D$201,SMALL(IF($C$1:$C$201=$BE$1,ROW($C$1:$C$201)),ROW(132:132)),2))</f>
        <v/>
      </c>
      <c r="BF134" s="204" t="str">
        <f t="shared" si="167"/>
        <v/>
      </c>
      <c r="BG134" s="204">
        <v>132</v>
      </c>
      <c r="BH134" s="209">
        <f t="shared" si="168"/>
        <v>0</v>
      </c>
      <c r="BI134" s="209">
        <f t="shared" si="169"/>
        <v>0</v>
      </c>
      <c r="BJ134" s="204">
        <v>132</v>
      </c>
      <c r="BK134" s="207" t="str">
        <f t="shared" si="170"/>
        <v/>
      </c>
      <c r="BL134" s="209"/>
      <c r="BM134" s="209">
        <f>IF(AND('Analysis_2-must not modify'!O964=1,'Analysis_2-must not modify'!P964=1,NOT('Analysis_2-must not modify'!D964=0)),'Analysis_2-must not modify'!G964,"")</f>
        <v>2013</v>
      </c>
      <c r="BN134">
        <v>133</v>
      </c>
      <c r="BO134" t="e">
        <f>INDEX(BM$2:BM$202,MATCH(0,COUNTIF($BO$1:BO133,BM$2:BM$202),0))</f>
        <v>#N/A</v>
      </c>
      <c r="BQ134" s="218">
        <f t="shared" si="123"/>
        <v>80</v>
      </c>
      <c r="BR134" s="136">
        <v>133</v>
      </c>
      <c r="BS134" s="246">
        <f t="shared" si="130"/>
        <v>2013</v>
      </c>
      <c r="BT134" s="99"/>
      <c r="BU134" s="219">
        <f t="shared" si="131"/>
        <v>78</v>
      </c>
      <c r="BV134" s="204">
        <v>133</v>
      </c>
      <c r="BW134" s="218" t="str">
        <f t="shared" si="124"/>
        <v/>
      </c>
      <c r="BX134" t="str">
        <f t="shared" si="125"/>
        <v/>
      </c>
      <c r="BY134" s="204">
        <v>133</v>
      </c>
      <c r="BZ134" s="204" t="str">
        <f t="shared" si="126"/>
        <v/>
      </c>
      <c r="CA134" t="e">
        <f t="shared" si="132"/>
        <v>#VALUE!</v>
      </c>
      <c r="CB134" s="259" t="str">
        <f t="shared" si="127"/>
        <v/>
      </c>
      <c r="CC134" s="259" t="str">
        <f t="shared" si="171"/>
        <v/>
      </c>
      <c r="CD134">
        <v>132</v>
      </c>
      <c r="CE134" s="261" t="str">
        <f t="shared" si="133"/>
        <v/>
      </c>
      <c r="CG134" s="218">
        <f t="shared" si="134"/>
        <v>1</v>
      </c>
      <c r="CH134" s="136">
        <v>133</v>
      </c>
      <c r="CI134" s="136" t="str">
        <f>IF(AND('Analysis_2-must not modify'!P964=1,'Analysis_2-must not modify'!O964=1),'Analysis_2-must not modify'!I964,"")</f>
        <v>Tropical</v>
      </c>
      <c r="CK134" s="219">
        <f t="shared" si="135"/>
        <v>200</v>
      </c>
      <c r="CL134" s="204">
        <v>133</v>
      </c>
      <c r="CM134" s="218" t="str">
        <f t="shared" si="136"/>
        <v/>
      </c>
      <c r="CN134" t="str">
        <f t="shared" si="137"/>
        <v/>
      </c>
      <c r="CO134" s="204">
        <v>133</v>
      </c>
      <c r="CP134" s="204" t="str">
        <f t="shared" si="128"/>
        <v/>
      </c>
      <c r="CQ134">
        <f t="shared" si="138"/>
        <v>8</v>
      </c>
      <c r="CR134" s="259" t="str">
        <f t="shared" si="129"/>
        <v/>
      </c>
      <c r="CS134" s="259">
        <f t="shared" si="139"/>
        <v>0</v>
      </c>
      <c r="CT134" s="259"/>
      <c r="CU134">
        <v>132</v>
      </c>
      <c r="CV134" s="261" t="str">
        <f t="shared" si="140"/>
        <v/>
      </c>
    </row>
    <row r="135" spans="1:100" customFormat="1">
      <c r="A135" s="218">
        <f t="shared" si="121"/>
        <v>97</v>
      </c>
      <c r="B135" s="136">
        <v>134</v>
      </c>
      <c r="C135" s="211" t="str">
        <f>'Analysis_2-must not modify'!F965</f>
        <v>Africa</v>
      </c>
      <c r="D135" s="211" t="str">
        <f>'Analysis_2-must not modify'!D965</f>
        <v>Ghana</v>
      </c>
      <c r="E135" s="245">
        <v>0</v>
      </c>
      <c r="F135" s="219">
        <f t="shared" si="122"/>
        <v>62</v>
      </c>
      <c r="G135" s="204">
        <v>134</v>
      </c>
      <c r="H135" s="218">
        <f t="shared" si="118"/>
        <v>0</v>
      </c>
      <c r="I135">
        <f t="shared" si="119"/>
        <v>0</v>
      </c>
      <c r="J135" s="204">
        <v>134</v>
      </c>
      <c r="K135" s="221" t="str">
        <f t="shared" si="120"/>
        <v/>
      </c>
      <c r="P135" s="202" t="str">
        <f t="shared" si="141"/>
        <v/>
      </c>
      <c r="Q135" s="208" t="str">
        <f t="array" ref="Q135">IF(ISERROR(INDEX($C$1:$D$201,SMALL(IF($C$1:$C$201=$Q$1,ROW($C$1:$C$201)),ROW(133:133)),2)),"",INDEX($C$1:$D$201,SMALL(IF($C$1:$C$201=$Q$1,ROW($C$1:$C$201)),ROW(133:133)),2))</f>
        <v/>
      </c>
      <c r="R135" s="204" t="str">
        <f t="shared" si="142"/>
        <v/>
      </c>
      <c r="S135" s="204">
        <v>133</v>
      </c>
      <c r="T135" s="209">
        <f t="shared" si="143"/>
        <v>0</v>
      </c>
      <c r="U135" s="209">
        <f t="shared" si="144"/>
        <v>0</v>
      </c>
      <c r="V135" s="204">
        <v>133</v>
      </c>
      <c r="W135" s="207" t="str">
        <f t="shared" si="145"/>
        <v/>
      </c>
      <c r="X135" s="202" t="str">
        <f t="shared" si="146"/>
        <v/>
      </c>
      <c r="Y135" s="210" t="str">
        <f t="array" ref="Y135">IF(ISERROR(INDEX($C$1:$D$201,SMALL(IF($C$1:$C$201=$Y$1,ROW($C$1:$C$201)),ROW(133:133)),2)),"",INDEX($C$1:$D$201,SMALL(IF($C$1:$C$201=$Y$1,ROW($C$1:$C$201)),ROW(133:133)),2))</f>
        <v/>
      </c>
      <c r="Z135" s="204" t="str">
        <f t="shared" si="147"/>
        <v/>
      </c>
      <c r="AA135" s="204">
        <v>133</v>
      </c>
      <c r="AB135" s="209">
        <f t="shared" si="148"/>
        <v>0</v>
      </c>
      <c r="AC135" s="209">
        <f t="shared" si="149"/>
        <v>0</v>
      </c>
      <c r="AD135" s="204">
        <v>133</v>
      </c>
      <c r="AE135" s="207" t="str">
        <f t="shared" si="150"/>
        <v/>
      </c>
      <c r="AF135" s="202" t="str">
        <f t="shared" si="151"/>
        <v/>
      </c>
      <c r="AG135" s="210" t="str">
        <f t="array" ref="AG135">IF(ISERROR(INDEX($C$1:$D$201,SMALL(IF($C$1:$C$201=$AG$1,ROW($C$1:$C$201)),ROW(133:133)),2)),"",INDEX($C$1:$D$201,SMALL(IF($C$1:$C$201=$AG$1,ROW($C$1:$C$201)),ROW(133:133)),2))</f>
        <v/>
      </c>
      <c r="AH135" s="204" t="str">
        <f t="shared" si="152"/>
        <v/>
      </c>
      <c r="AI135" s="204">
        <v>133</v>
      </c>
      <c r="AJ135" s="209">
        <f t="shared" si="153"/>
        <v>0</v>
      </c>
      <c r="AK135" s="209">
        <f t="shared" si="154"/>
        <v>0</v>
      </c>
      <c r="AL135" s="204">
        <v>133</v>
      </c>
      <c r="AM135" s="207" t="str">
        <f t="shared" si="155"/>
        <v/>
      </c>
      <c r="AN135" s="202" t="str">
        <f t="shared" si="156"/>
        <v/>
      </c>
      <c r="AO135" s="208" t="str">
        <f t="array" ref="AO135">IF(ISERROR(INDEX($C$1:$D$201,SMALL(IF($C$1:$C$201=$AO$1,ROW($C$1:$C$201)),ROW(133:133)),2)),"",INDEX($C$1:$D$201,SMALL(IF($C$1:$C$201=$AO$1,ROW($C$1:$C$201)),ROW(133:133)),2))</f>
        <v/>
      </c>
      <c r="AP135" s="204" t="str">
        <f t="shared" si="157"/>
        <v/>
      </c>
      <c r="AQ135" s="204">
        <v>133</v>
      </c>
      <c r="AR135" s="209">
        <f t="shared" si="158"/>
        <v>0</v>
      </c>
      <c r="AS135" s="209">
        <f t="shared" si="159"/>
        <v>0</v>
      </c>
      <c r="AT135" s="204">
        <v>133</v>
      </c>
      <c r="AU135" s="207" t="str">
        <f t="shared" si="160"/>
        <v/>
      </c>
      <c r="AV135" s="202" t="str">
        <f t="shared" si="161"/>
        <v/>
      </c>
      <c r="AW135" s="159" t="str">
        <f t="array" ref="AW135">IF(ISERROR(INDEX($C$1:$D$201,SMALL(IF($C$1:$C$201=$AW$1,ROW($C$1:$C$201)),ROW(133:133)),2)),"",INDEX($C$1:$D$201,SMALL(IF($C$1:$C$201=$AW$1,ROW($C$1:$C$201)),ROW(133:133)),2))</f>
        <v/>
      </c>
      <c r="AX135" s="204" t="str">
        <f t="shared" si="162"/>
        <v/>
      </c>
      <c r="AY135" s="204">
        <v>133</v>
      </c>
      <c r="AZ135" s="209">
        <f t="shared" si="163"/>
        <v>0</v>
      </c>
      <c r="BA135" s="209">
        <f t="shared" si="164"/>
        <v>0</v>
      </c>
      <c r="BB135" s="204">
        <v>133</v>
      </c>
      <c r="BC135" s="207" t="str">
        <f t="shared" si="165"/>
        <v/>
      </c>
      <c r="BD135" s="202" t="str">
        <f t="shared" si="166"/>
        <v/>
      </c>
      <c r="BE135" s="159" t="str">
        <f t="array" ref="BE135">IF(ISERROR(INDEX($C$1:$D$201,SMALL(IF($C$1:$C$201=$BE$1,ROW($C$1:$C$201)),ROW(133:133)),2)),"",INDEX($C$1:$D$201,SMALL(IF($C$1:$C$201=$BE$1,ROW($C$1:$C$201)),ROW(133:133)),2))</f>
        <v/>
      </c>
      <c r="BF135" s="204" t="str">
        <f t="shared" si="167"/>
        <v/>
      </c>
      <c r="BG135" s="204">
        <v>133</v>
      </c>
      <c r="BH135" s="209">
        <f t="shared" si="168"/>
        <v>0</v>
      </c>
      <c r="BI135" s="209">
        <f t="shared" si="169"/>
        <v>0</v>
      </c>
      <c r="BJ135" s="204">
        <v>133</v>
      </c>
      <c r="BK135" s="207" t="str">
        <f t="shared" si="170"/>
        <v/>
      </c>
      <c r="BL135" s="209"/>
      <c r="BM135" s="209">
        <f>IF(AND('Analysis_2-must not modify'!O965=1,'Analysis_2-must not modify'!P965=1,NOT('Analysis_2-must not modify'!D965=0)),'Analysis_2-must not modify'!G965,"")</f>
        <v>2015</v>
      </c>
      <c r="BN135">
        <v>134</v>
      </c>
      <c r="BO135" t="e">
        <f>INDEX(BM$2:BM$202,MATCH(0,COUNTIF($BO$1:BO134,BM$2:BM$202),0))</f>
        <v>#N/A</v>
      </c>
      <c r="BQ135" s="218">
        <f t="shared" si="123"/>
        <v>20</v>
      </c>
      <c r="BR135" s="136">
        <v>134</v>
      </c>
      <c r="BS135" s="246">
        <f t="shared" si="130"/>
        <v>2015</v>
      </c>
      <c r="BT135" s="99"/>
      <c r="BU135" s="219">
        <f t="shared" si="131"/>
        <v>138</v>
      </c>
      <c r="BV135" s="204">
        <v>134</v>
      </c>
      <c r="BW135" s="218" t="str">
        <f t="shared" si="124"/>
        <v/>
      </c>
      <c r="BX135" t="str">
        <f t="shared" si="125"/>
        <v/>
      </c>
      <c r="BY135" s="204">
        <v>134</v>
      </c>
      <c r="BZ135" s="204" t="str">
        <f t="shared" si="126"/>
        <v/>
      </c>
      <c r="CA135" t="e">
        <f t="shared" si="132"/>
        <v>#VALUE!</v>
      </c>
      <c r="CB135" s="259" t="str">
        <f t="shared" si="127"/>
        <v/>
      </c>
      <c r="CC135" s="259" t="str">
        <f t="shared" si="171"/>
        <v/>
      </c>
      <c r="CD135">
        <v>133</v>
      </c>
      <c r="CE135" s="261" t="str">
        <f t="shared" si="133"/>
        <v/>
      </c>
      <c r="CG135" s="218">
        <f t="shared" si="134"/>
        <v>1</v>
      </c>
      <c r="CH135" s="136">
        <v>134</v>
      </c>
      <c r="CI135" s="136" t="str">
        <f>IF(AND('Analysis_2-must not modify'!P965=1,'Analysis_2-must not modify'!O965=1),'Analysis_2-must not modify'!I965,"")</f>
        <v>Tropical</v>
      </c>
      <c r="CK135" s="219">
        <f t="shared" si="135"/>
        <v>200</v>
      </c>
      <c r="CL135" s="204">
        <v>134</v>
      </c>
      <c r="CM135" s="218" t="str">
        <f t="shared" si="136"/>
        <v/>
      </c>
      <c r="CN135" t="str">
        <f t="shared" si="137"/>
        <v/>
      </c>
      <c r="CO135" s="204">
        <v>134</v>
      </c>
      <c r="CP135" s="204" t="str">
        <f t="shared" si="128"/>
        <v/>
      </c>
      <c r="CQ135">
        <f t="shared" si="138"/>
        <v>8</v>
      </c>
      <c r="CR135" s="259" t="str">
        <f t="shared" si="129"/>
        <v/>
      </c>
      <c r="CS135" s="259">
        <f t="shared" si="139"/>
        <v>0</v>
      </c>
      <c r="CT135" s="259"/>
      <c r="CU135">
        <v>133</v>
      </c>
      <c r="CV135" s="261" t="str">
        <f t="shared" si="140"/>
        <v/>
      </c>
    </row>
    <row r="136" spans="1:100" customFormat="1">
      <c r="A136" s="218">
        <f t="shared" si="121"/>
        <v>68</v>
      </c>
      <c r="B136" s="136">
        <v>135</v>
      </c>
      <c r="C136" s="211" t="str">
        <f>'Analysis_2-must not modify'!F966</f>
        <v>Europe</v>
      </c>
      <c r="D136" s="211" t="str">
        <f>'Analysis_2-must not modify'!D966</f>
        <v>Poland</v>
      </c>
      <c r="E136" s="245">
        <v>0</v>
      </c>
      <c r="F136" s="219">
        <f t="shared" si="122"/>
        <v>91</v>
      </c>
      <c r="G136" s="204">
        <v>135</v>
      </c>
      <c r="H136" s="218">
        <f t="shared" si="118"/>
        <v>0</v>
      </c>
      <c r="I136">
        <f t="shared" si="119"/>
        <v>0</v>
      </c>
      <c r="J136" s="204">
        <v>135</v>
      </c>
      <c r="K136" s="221" t="str">
        <f t="shared" si="120"/>
        <v/>
      </c>
      <c r="P136" s="202" t="str">
        <f t="shared" si="141"/>
        <v/>
      </c>
      <c r="Q136" s="208" t="str">
        <f t="array" ref="Q136">IF(ISERROR(INDEX($C$1:$D$201,SMALL(IF($C$1:$C$201=$Q$1,ROW($C$1:$C$201)),ROW(134:134)),2)),"",INDEX($C$1:$D$201,SMALL(IF($C$1:$C$201=$Q$1,ROW($C$1:$C$201)),ROW(134:134)),2))</f>
        <v/>
      </c>
      <c r="R136" s="204" t="str">
        <f t="shared" si="142"/>
        <v/>
      </c>
      <c r="S136" s="204">
        <v>134</v>
      </c>
      <c r="T136" s="209">
        <f t="shared" si="143"/>
        <v>0</v>
      </c>
      <c r="U136" s="209">
        <f t="shared" si="144"/>
        <v>0</v>
      </c>
      <c r="V136" s="204">
        <v>134</v>
      </c>
      <c r="W136" s="207" t="str">
        <f t="shared" si="145"/>
        <v/>
      </c>
      <c r="X136" s="202" t="str">
        <f t="shared" si="146"/>
        <v/>
      </c>
      <c r="Y136" s="210" t="str">
        <f t="array" ref="Y136">IF(ISERROR(INDEX($C$1:$D$201,SMALL(IF($C$1:$C$201=$Y$1,ROW($C$1:$C$201)),ROW(134:134)),2)),"",INDEX($C$1:$D$201,SMALL(IF($C$1:$C$201=$Y$1,ROW($C$1:$C$201)),ROW(134:134)),2))</f>
        <v/>
      </c>
      <c r="Z136" s="204" t="str">
        <f t="shared" si="147"/>
        <v/>
      </c>
      <c r="AA136" s="204">
        <v>134</v>
      </c>
      <c r="AB136" s="209">
        <f t="shared" si="148"/>
        <v>0</v>
      </c>
      <c r="AC136" s="209">
        <f t="shared" si="149"/>
        <v>0</v>
      </c>
      <c r="AD136" s="204">
        <v>134</v>
      </c>
      <c r="AE136" s="207" t="str">
        <f t="shared" si="150"/>
        <v/>
      </c>
      <c r="AF136" s="202" t="str">
        <f t="shared" si="151"/>
        <v/>
      </c>
      <c r="AG136" s="210" t="str">
        <f t="array" ref="AG136">IF(ISERROR(INDEX($C$1:$D$201,SMALL(IF($C$1:$C$201=$AG$1,ROW($C$1:$C$201)),ROW(134:134)),2)),"",INDEX($C$1:$D$201,SMALL(IF($C$1:$C$201=$AG$1,ROW($C$1:$C$201)),ROW(134:134)),2))</f>
        <v/>
      </c>
      <c r="AH136" s="204" t="str">
        <f t="shared" si="152"/>
        <v/>
      </c>
      <c r="AI136" s="204">
        <v>134</v>
      </c>
      <c r="AJ136" s="209">
        <f t="shared" si="153"/>
        <v>0</v>
      </c>
      <c r="AK136" s="209">
        <f t="shared" si="154"/>
        <v>0</v>
      </c>
      <c r="AL136" s="204">
        <v>134</v>
      </c>
      <c r="AM136" s="207" t="str">
        <f t="shared" si="155"/>
        <v/>
      </c>
      <c r="AN136" s="202" t="str">
        <f t="shared" si="156"/>
        <v/>
      </c>
      <c r="AO136" s="208" t="str">
        <f t="array" ref="AO136">IF(ISERROR(INDEX($C$1:$D$201,SMALL(IF($C$1:$C$201=$AO$1,ROW($C$1:$C$201)),ROW(134:134)),2)),"",INDEX($C$1:$D$201,SMALL(IF($C$1:$C$201=$AO$1,ROW($C$1:$C$201)),ROW(134:134)),2))</f>
        <v/>
      </c>
      <c r="AP136" s="204" t="str">
        <f t="shared" si="157"/>
        <v/>
      </c>
      <c r="AQ136" s="204">
        <v>134</v>
      </c>
      <c r="AR136" s="209">
        <f t="shared" si="158"/>
        <v>0</v>
      </c>
      <c r="AS136" s="209">
        <f t="shared" si="159"/>
        <v>0</v>
      </c>
      <c r="AT136" s="204">
        <v>134</v>
      </c>
      <c r="AU136" s="207" t="str">
        <f t="shared" si="160"/>
        <v/>
      </c>
      <c r="AV136" s="202" t="str">
        <f t="shared" si="161"/>
        <v/>
      </c>
      <c r="AW136" s="159" t="str">
        <f t="array" ref="AW136">IF(ISERROR(INDEX($C$1:$D$201,SMALL(IF($C$1:$C$201=$AW$1,ROW($C$1:$C$201)),ROW(134:134)),2)),"",INDEX($C$1:$D$201,SMALL(IF($C$1:$C$201=$AW$1,ROW($C$1:$C$201)),ROW(134:134)),2))</f>
        <v/>
      </c>
      <c r="AX136" s="204" t="str">
        <f t="shared" si="162"/>
        <v/>
      </c>
      <c r="AY136" s="204">
        <v>134</v>
      </c>
      <c r="AZ136" s="209">
        <f t="shared" si="163"/>
        <v>0</v>
      </c>
      <c r="BA136" s="209">
        <f t="shared" si="164"/>
        <v>0</v>
      </c>
      <c r="BB136" s="204">
        <v>134</v>
      </c>
      <c r="BC136" s="207" t="str">
        <f t="shared" si="165"/>
        <v/>
      </c>
      <c r="BD136" s="202" t="str">
        <f t="shared" si="166"/>
        <v/>
      </c>
      <c r="BE136" s="159" t="str">
        <f t="array" ref="BE136">IF(ISERROR(INDEX($C$1:$D$201,SMALL(IF($C$1:$C$201=$BE$1,ROW($C$1:$C$201)),ROW(134:134)),2)),"",INDEX($C$1:$D$201,SMALL(IF($C$1:$C$201=$BE$1,ROW($C$1:$C$201)),ROW(134:134)),2))</f>
        <v/>
      </c>
      <c r="BF136" s="204" t="str">
        <f t="shared" si="167"/>
        <v/>
      </c>
      <c r="BG136" s="204">
        <v>134</v>
      </c>
      <c r="BH136" s="209">
        <f t="shared" si="168"/>
        <v>0</v>
      </c>
      <c r="BI136" s="209">
        <f t="shared" si="169"/>
        <v>0</v>
      </c>
      <c r="BJ136" s="204">
        <v>134</v>
      </c>
      <c r="BK136" s="207" t="str">
        <f t="shared" si="170"/>
        <v/>
      </c>
      <c r="BL136" s="209"/>
      <c r="BM136" s="209">
        <f>IF(AND('Analysis_2-must not modify'!O966=1,'Analysis_2-must not modify'!P966=1,NOT('Analysis_2-must not modify'!D966=0)),'Analysis_2-must not modify'!G966,"")</f>
        <v>2014</v>
      </c>
      <c r="BN136">
        <v>135</v>
      </c>
      <c r="BO136" t="e">
        <f>INDEX(BM$2:BM$202,MATCH(0,COUNTIF($BO$1:BO135,BM$2:BM$202),0))</f>
        <v>#N/A</v>
      </c>
      <c r="BQ136" s="218">
        <f t="shared" si="123"/>
        <v>52</v>
      </c>
      <c r="BR136" s="136">
        <v>135</v>
      </c>
      <c r="BS136" s="246">
        <f t="shared" si="130"/>
        <v>2014</v>
      </c>
      <c r="BT136" s="99"/>
      <c r="BU136" s="219">
        <f t="shared" si="131"/>
        <v>106</v>
      </c>
      <c r="BV136" s="204">
        <v>135</v>
      </c>
      <c r="BW136" s="218" t="str">
        <f t="shared" si="124"/>
        <v/>
      </c>
      <c r="BX136" t="str">
        <f t="shared" si="125"/>
        <v/>
      </c>
      <c r="BY136" s="204">
        <v>135</v>
      </c>
      <c r="BZ136" s="204" t="str">
        <f t="shared" si="126"/>
        <v/>
      </c>
      <c r="CA136" t="e">
        <f t="shared" si="132"/>
        <v>#VALUE!</v>
      </c>
      <c r="CB136" s="259" t="str">
        <f t="shared" si="127"/>
        <v/>
      </c>
      <c r="CC136" s="259" t="str">
        <f t="shared" si="171"/>
        <v/>
      </c>
      <c r="CD136">
        <v>134</v>
      </c>
      <c r="CE136" s="261" t="str">
        <f t="shared" si="133"/>
        <v/>
      </c>
      <c r="CG136" s="218">
        <f t="shared" si="134"/>
        <v>76</v>
      </c>
      <c r="CH136" s="136">
        <v>135</v>
      </c>
      <c r="CI136" s="136" t="str">
        <f>IF(AND('Analysis_2-must not modify'!P966=1,'Analysis_2-must not modify'!O966=1),'Analysis_2-must not modify'!I966,"")</f>
        <v>Highlands</v>
      </c>
      <c r="CK136" s="219">
        <f t="shared" si="135"/>
        <v>125</v>
      </c>
      <c r="CL136" s="204">
        <v>135</v>
      </c>
      <c r="CM136" s="218" t="str">
        <f t="shared" si="136"/>
        <v/>
      </c>
      <c r="CN136" t="str">
        <f t="shared" si="137"/>
        <v/>
      </c>
      <c r="CO136" s="204">
        <v>135</v>
      </c>
      <c r="CP136" s="204" t="str">
        <f t="shared" si="128"/>
        <v/>
      </c>
      <c r="CQ136">
        <f t="shared" si="138"/>
        <v>8</v>
      </c>
      <c r="CR136" s="259" t="str">
        <f t="shared" si="129"/>
        <v/>
      </c>
      <c r="CS136" s="259">
        <f t="shared" si="139"/>
        <v>0</v>
      </c>
      <c r="CT136" s="259"/>
      <c r="CU136">
        <v>134</v>
      </c>
      <c r="CV136" s="261" t="str">
        <f t="shared" si="140"/>
        <v/>
      </c>
    </row>
    <row r="137" spans="1:100" customFormat="1">
      <c r="A137" s="218">
        <f t="shared" si="121"/>
        <v>54</v>
      </c>
      <c r="B137" s="136">
        <v>136</v>
      </c>
      <c r="C137" s="211" t="str">
        <f>'Analysis_2-must not modify'!F967</f>
        <v>Europe</v>
      </c>
      <c r="D137" s="211" t="str">
        <f>'Analysis_2-must not modify'!D967</f>
        <v>Spain</v>
      </c>
      <c r="E137" s="245">
        <v>0</v>
      </c>
      <c r="F137" s="219">
        <f t="shared" si="122"/>
        <v>105</v>
      </c>
      <c r="G137" s="204">
        <v>136</v>
      </c>
      <c r="H137" s="218">
        <f t="shared" si="118"/>
        <v>0</v>
      </c>
      <c r="I137">
        <f t="shared" si="119"/>
        <v>0</v>
      </c>
      <c r="J137" s="204">
        <v>136</v>
      </c>
      <c r="K137" s="221" t="str">
        <f t="shared" si="120"/>
        <v/>
      </c>
      <c r="P137" s="202" t="str">
        <f t="shared" si="141"/>
        <v/>
      </c>
      <c r="Q137" s="208" t="str">
        <f t="array" ref="Q137">IF(ISERROR(INDEX($C$1:$D$201,SMALL(IF($C$1:$C$201=$Q$1,ROW($C$1:$C$201)),ROW(135:135)),2)),"",INDEX($C$1:$D$201,SMALL(IF($C$1:$C$201=$Q$1,ROW($C$1:$C$201)),ROW(135:135)),2))</f>
        <v/>
      </c>
      <c r="R137" s="204" t="str">
        <f t="shared" si="142"/>
        <v/>
      </c>
      <c r="S137" s="204">
        <v>135</v>
      </c>
      <c r="T137" s="209">
        <f t="shared" si="143"/>
        <v>0</v>
      </c>
      <c r="U137" s="209">
        <f t="shared" si="144"/>
        <v>0</v>
      </c>
      <c r="V137" s="204">
        <v>135</v>
      </c>
      <c r="W137" s="207" t="str">
        <f t="shared" si="145"/>
        <v/>
      </c>
      <c r="X137" s="202" t="str">
        <f t="shared" si="146"/>
        <v/>
      </c>
      <c r="Y137" s="210" t="str">
        <f t="array" ref="Y137">IF(ISERROR(INDEX($C$1:$D$201,SMALL(IF($C$1:$C$201=$Y$1,ROW($C$1:$C$201)),ROW(135:135)),2)),"",INDEX($C$1:$D$201,SMALL(IF($C$1:$C$201=$Y$1,ROW($C$1:$C$201)),ROW(135:135)),2))</f>
        <v/>
      </c>
      <c r="Z137" s="204" t="str">
        <f t="shared" si="147"/>
        <v/>
      </c>
      <c r="AA137" s="204">
        <v>135</v>
      </c>
      <c r="AB137" s="209">
        <f t="shared" si="148"/>
        <v>0</v>
      </c>
      <c r="AC137" s="209">
        <f t="shared" si="149"/>
        <v>0</v>
      </c>
      <c r="AD137" s="204">
        <v>135</v>
      </c>
      <c r="AE137" s="207" t="str">
        <f t="shared" si="150"/>
        <v/>
      </c>
      <c r="AF137" s="202" t="str">
        <f t="shared" si="151"/>
        <v/>
      </c>
      <c r="AG137" s="210" t="str">
        <f t="array" ref="AG137">IF(ISERROR(INDEX($C$1:$D$201,SMALL(IF($C$1:$C$201=$AG$1,ROW($C$1:$C$201)),ROW(135:135)),2)),"",INDEX($C$1:$D$201,SMALL(IF($C$1:$C$201=$AG$1,ROW($C$1:$C$201)),ROW(135:135)),2))</f>
        <v/>
      </c>
      <c r="AH137" s="204" t="str">
        <f t="shared" si="152"/>
        <v/>
      </c>
      <c r="AI137" s="204">
        <v>135</v>
      </c>
      <c r="AJ137" s="209">
        <f t="shared" si="153"/>
        <v>0</v>
      </c>
      <c r="AK137" s="209">
        <f t="shared" si="154"/>
        <v>0</v>
      </c>
      <c r="AL137" s="204">
        <v>135</v>
      </c>
      <c r="AM137" s="207" t="str">
        <f t="shared" si="155"/>
        <v/>
      </c>
      <c r="AN137" s="202" t="str">
        <f t="shared" si="156"/>
        <v/>
      </c>
      <c r="AO137" s="208" t="str">
        <f t="array" ref="AO137">IF(ISERROR(INDEX($C$1:$D$201,SMALL(IF($C$1:$C$201=$AO$1,ROW($C$1:$C$201)),ROW(135:135)),2)),"",INDEX($C$1:$D$201,SMALL(IF($C$1:$C$201=$AO$1,ROW($C$1:$C$201)),ROW(135:135)),2))</f>
        <v/>
      </c>
      <c r="AP137" s="204" t="str">
        <f t="shared" si="157"/>
        <v/>
      </c>
      <c r="AQ137" s="204">
        <v>135</v>
      </c>
      <c r="AR137" s="209">
        <f t="shared" si="158"/>
        <v>0</v>
      </c>
      <c r="AS137" s="209">
        <f t="shared" si="159"/>
        <v>0</v>
      </c>
      <c r="AT137" s="204">
        <v>135</v>
      </c>
      <c r="AU137" s="207" t="str">
        <f t="shared" si="160"/>
        <v/>
      </c>
      <c r="AV137" s="202" t="str">
        <f t="shared" si="161"/>
        <v/>
      </c>
      <c r="AW137" s="159" t="str">
        <f t="array" ref="AW137">IF(ISERROR(INDEX($C$1:$D$201,SMALL(IF($C$1:$C$201=$AW$1,ROW($C$1:$C$201)),ROW(135:135)),2)),"",INDEX($C$1:$D$201,SMALL(IF($C$1:$C$201=$AW$1,ROW($C$1:$C$201)),ROW(135:135)),2))</f>
        <v/>
      </c>
      <c r="AX137" s="204" t="str">
        <f t="shared" si="162"/>
        <v/>
      </c>
      <c r="AY137" s="204">
        <v>135</v>
      </c>
      <c r="AZ137" s="209">
        <f t="shared" si="163"/>
        <v>0</v>
      </c>
      <c r="BA137" s="209">
        <f t="shared" si="164"/>
        <v>0</v>
      </c>
      <c r="BB137" s="204">
        <v>135</v>
      </c>
      <c r="BC137" s="207" t="str">
        <f t="shared" si="165"/>
        <v/>
      </c>
      <c r="BD137" s="202" t="str">
        <f t="shared" si="166"/>
        <v/>
      </c>
      <c r="BE137" s="159" t="str">
        <f t="array" ref="BE137">IF(ISERROR(INDEX($C$1:$D$201,SMALL(IF($C$1:$C$201=$BE$1,ROW($C$1:$C$201)),ROW(135:135)),2)),"",INDEX($C$1:$D$201,SMALL(IF($C$1:$C$201=$BE$1,ROW($C$1:$C$201)),ROW(135:135)),2))</f>
        <v/>
      </c>
      <c r="BF137" s="204" t="str">
        <f t="shared" si="167"/>
        <v/>
      </c>
      <c r="BG137" s="204">
        <v>135</v>
      </c>
      <c r="BH137" s="209">
        <f t="shared" si="168"/>
        <v>0</v>
      </c>
      <c r="BI137" s="209">
        <f t="shared" si="169"/>
        <v>0</v>
      </c>
      <c r="BJ137" s="204">
        <v>135</v>
      </c>
      <c r="BK137" s="207" t="str">
        <f t="shared" si="170"/>
        <v/>
      </c>
      <c r="BL137" s="209"/>
      <c r="BM137" s="209">
        <f>IF(AND('Analysis_2-must not modify'!O967=1,'Analysis_2-must not modify'!P967=1,NOT('Analysis_2-must not modify'!D967=0)),'Analysis_2-must not modify'!G967,"")</f>
        <v>2013</v>
      </c>
      <c r="BN137">
        <v>136</v>
      </c>
      <c r="BO137" t="e">
        <f>INDEX(BM$2:BM$202,MATCH(0,COUNTIF($BO$1:BO136,BM$2:BM$202),0))</f>
        <v>#N/A</v>
      </c>
      <c r="BQ137" s="218">
        <f t="shared" si="123"/>
        <v>80</v>
      </c>
      <c r="BR137" s="136">
        <v>136</v>
      </c>
      <c r="BS137" s="246">
        <f t="shared" si="130"/>
        <v>2013</v>
      </c>
      <c r="BT137" s="99"/>
      <c r="BU137" s="219">
        <f t="shared" si="131"/>
        <v>78</v>
      </c>
      <c r="BV137" s="204">
        <v>136</v>
      </c>
      <c r="BW137" s="218">
        <f t="shared" si="124"/>
        <v>10</v>
      </c>
      <c r="BX137">
        <f t="shared" si="125"/>
        <v>2008</v>
      </c>
      <c r="BY137" s="204">
        <v>136</v>
      </c>
      <c r="BZ137" s="204" t="str">
        <f t="shared" si="126"/>
        <v/>
      </c>
      <c r="CA137" t="e">
        <f t="shared" si="132"/>
        <v>#VALUE!</v>
      </c>
      <c r="CB137" s="259" t="str">
        <f t="shared" si="127"/>
        <v/>
      </c>
      <c r="CC137" s="259" t="str">
        <f t="shared" si="171"/>
        <v/>
      </c>
      <c r="CD137">
        <v>135</v>
      </c>
      <c r="CE137" s="261" t="str">
        <f t="shared" si="133"/>
        <v/>
      </c>
      <c r="CG137" s="218">
        <f t="shared" si="134"/>
        <v>48</v>
      </c>
      <c r="CH137" s="136">
        <v>136</v>
      </c>
      <c r="CI137" s="136" t="str">
        <f>IF(AND('Analysis_2-must not modify'!P967=1,'Analysis_2-must not modify'!O967=1),'Analysis_2-must not modify'!I967,"")</f>
        <v>Mediterranean</v>
      </c>
      <c r="CK137" s="219">
        <f t="shared" si="135"/>
        <v>153</v>
      </c>
      <c r="CL137" s="204">
        <v>136</v>
      </c>
      <c r="CM137" s="218" t="str">
        <f t="shared" si="136"/>
        <v/>
      </c>
      <c r="CN137" t="str">
        <f t="shared" si="137"/>
        <v/>
      </c>
      <c r="CO137" s="204">
        <v>136</v>
      </c>
      <c r="CP137" s="204" t="str">
        <f t="shared" si="128"/>
        <v/>
      </c>
      <c r="CQ137">
        <f t="shared" si="138"/>
        <v>8</v>
      </c>
      <c r="CR137" s="259" t="str">
        <f t="shared" si="129"/>
        <v/>
      </c>
      <c r="CS137" s="259">
        <f t="shared" si="139"/>
        <v>0</v>
      </c>
      <c r="CT137" s="259"/>
      <c r="CU137">
        <v>135</v>
      </c>
      <c r="CV137" s="261" t="str">
        <f t="shared" si="140"/>
        <v/>
      </c>
    </row>
    <row r="138" spans="1:100" customFormat="1">
      <c r="A138" s="218">
        <f t="shared" si="121"/>
        <v>54</v>
      </c>
      <c r="B138" s="136">
        <v>137</v>
      </c>
      <c r="C138" s="211" t="str">
        <f>'Analysis_2-must not modify'!F968</f>
        <v>Europe</v>
      </c>
      <c r="D138" s="211" t="str">
        <f>'Analysis_2-must not modify'!D968</f>
        <v>Spain</v>
      </c>
      <c r="E138" s="245">
        <v>0</v>
      </c>
      <c r="F138" s="219">
        <f t="shared" si="122"/>
        <v>105</v>
      </c>
      <c r="G138" s="204">
        <v>137</v>
      </c>
      <c r="H138" s="218">
        <f t="shared" si="118"/>
        <v>0</v>
      </c>
      <c r="I138">
        <f t="shared" si="119"/>
        <v>0</v>
      </c>
      <c r="J138" s="204">
        <v>137</v>
      </c>
      <c r="K138" s="221" t="str">
        <f t="shared" si="120"/>
        <v/>
      </c>
      <c r="P138" s="202" t="str">
        <f t="shared" si="141"/>
        <v/>
      </c>
      <c r="Q138" s="208" t="str">
        <f t="array" ref="Q138">IF(ISERROR(INDEX($C$1:$D$201,SMALL(IF($C$1:$C$201=$Q$1,ROW($C$1:$C$201)),ROW(136:136)),2)),"",INDEX($C$1:$D$201,SMALL(IF($C$1:$C$201=$Q$1,ROW($C$1:$C$201)),ROW(136:136)),2))</f>
        <v/>
      </c>
      <c r="R138" s="204" t="str">
        <f t="shared" si="142"/>
        <v/>
      </c>
      <c r="S138" s="204">
        <v>136</v>
      </c>
      <c r="T138" s="209">
        <f t="shared" si="143"/>
        <v>0</v>
      </c>
      <c r="U138" s="209">
        <f t="shared" si="144"/>
        <v>0</v>
      </c>
      <c r="V138" s="204">
        <v>136</v>
      </c>
      <c r="W138" s="207" t="str">
        <f t="shared" si="145"/>
        <v/>
      </c>
      <c r="X138" s="202" t="str">
        <f t="shared" si="146"/>
        <v/>
      </c>
      <c r="Y138" s="210" t="str">
        <f t="array" ref="Y138">IF(ISERROR(INDEX($C$1:$D$201,SMALL(IF($C$1:$C$201=$Y$1,ROW($C$1:$C$201)),ROW(136:136)),2)),"",INDEX($C$1:$D$201,SMALL(IF($C$1:$C$201=$Y$1,ROW($C$1:$C$201)),ROW(136:136)),2))</f>
        <v/>
      </c>
      <c r="Z138" s="204" t="str">
        <f t="shared" si="147"/>
        <v/>
      </c>
      <c r="AA138" s="204">
        <v>136</v>
      </c>
      <c r="AB138" s="209">
        <f t="shared" si="148"/>
        <v>0</v>
      </c>
      <c r="AC138" s="209">
        <f t="shared" si="149"/>
        <v>0</v>
      </c>
      <c r="AD138" s="204">
        <v>136</v>
      </c>
      <c r="AE138" s="207" t="str">
        <f t="shared" si="150"/>
        <v/>
      </c>
      <c r="AF138" s="202" t="str">
        <f t="shared" si="151"/>
        <v/>
      </c>
      <c r="AG138" s="210" t="str">
        <f t="array" ref="AG138">IF(ISERROR(INDEX($C$1:$D$201,SMALL(IF($C$1:$C$201=$AG$1,ROW($C$1:$C$201)),ROW(136:136)),2)),"",INDEX($C$1:$D$201,SMALL(IF($C$1:$C$201=$AG$1,ROW($C$1:$C$201)),ROW(136:136)),2))</f>
        <v/>
      </c>
      <c r="AH138" s="204" t="str">
        <f t="shared" si="152"/>
        <v/>
      </c>
      <c r="AI138" s="204">
        <v>136</v>
      </c>
      <c r="AJ138" s="209">
        <f t="shared" si="153"/>
        <v>0</v>
      </c>
      <c r="AK138" s="209">
        <f t="shared" si="154"/>
        <v>0</v>
      </c>
      <c r="AL138" s="204">
        <v>136</v>
      </c>
      <c r="AM138" s="207" t="str">
        <f t="shared" si="155"/>
        <v/>
      </c>
      <c r="AN138" s="202" t="str">
        <f t="shared" si="156"/>
        <v/>
      </c>
      <c r="AO138" s="208" t="str">
        <f t="array" ref="AO138">IF(ISERROR(INDEX($C$1:$D$201,SMALL(IF($C$1:$C$201=$AO$1,ROW($C$1:$C$201)),ROW(136:136)),2)),"",INDEX($C$1:$D$201,SMALL(IF($C$1:$C$201=$AO$1,ROW($C$1:$C$201)),ROW(136:136)),2))</f>
        <v/>
      </c>
      <c r="AP138" s="204" t="str">
        <f t="shared" si="157"/>
        <v/>
      </c>
      <c r="AQ138" s="204">
        <v>136</v>
      </c>
      <c r="AR138" s="209">
        <f t="shared" si="158"/>
        <v>0</v>
      </c>
      <c r="AS138" s="209">
        <f t="shared" si="159"/>
        <v>0</v>
      </c>
      <c r="AT138" s="204">
        <v>136</v>
      </c>
      <c r="AU138" s="207" t="str">
        <f t="shared" si="160"/>
        <v/>
      </c>
      <c r="AV138" s="202" t="str">
        <f t="shared" si="161"/>
        <v/>
      </c>
      <c r="AW138" s="159" t="str">
        <f t="array" ref="AW138">IF(ISERROR(INDEX($C$1:$D$201,SMALL(IF($C$1:$C$201=$AW$1,ROW($C$1:$C$201)),ROW(136:136)),2)),"",INDEX($C$1:$D$201,SMALL(IF($C$1:$C$201=$AW$1,ROW($C$1:$C$201)),ROW(136:136)),2))</f>
        <v/>
      </c>
      <c r="AX138" s="204" t="str">
        <f t="shared" si="162"/>
        <v/>
      </c>
      <c r="AY138" s="204">
        <v>136</v>
      </c>
      <c r="AZ138" s="209">
        <f t="shared" si="163"/>
        <v>0</v>
      </c>
      <c r="BA138" s="209">
        <f t="shared" si="164"/>
        <v>0</v>
      </c>
      <c r="BB138" s="204">
        <v>136</v>
      </c>
      <c r="BC138" s="207" t="str">
        <f t="shared" si="165"/>
        <v/>
      </c>
      <c r="BD138" s="202" t="str">
        <f t="shared" si="166"/>
        <v/>
      </c>
      <c r="BE138" s="159" t="str">
        <f t="array" ref="BE138">IF(ISERROR(INDEX($C$1:$D$201,SMALL(IF($C$1:$C$201=$BE$1,ROW($C$1:$C$201)),ROW(136:136)),2)),"",INDEX($C$1:$D$201,SMALL(IF($C$1:$C$201=$BE$1,ROW($C$1:$C$201)),ROW(136:136)),2))</f>
        <v/>
      </c>
      <c r="BF138" s="204" t="str">
        <f t="shared" si="167"/>
        <v/>
      </c>
      <c r="BG138" s="204">
        <v>136</v>
      </c>
      <c r="BH138" s="209">
        <f t="shared" si="168"/>
        <v>0</v>
      </c>
      <c r="BI138" s="209">
        <f t="shared" si="169"/>
        <v>0</v>
      </c>
      <c r="BJ138" s="204">
        <v>136</v>
      </c>
      <c r="BK138" s="207" t="str">
        <f t="shared" si="170"/>
        <v/>
      </c>
      <c r="BL138" s="209"/>
      <c r="BM138" s="209">
        <f>IF(AND('Analysis_2-must not modify'!O968=1,'Analysis_2-must not modify'!P968=1,NOT('Analysis_2-must not modify'!D968=0)),'Analysis_2-must not modify'!G968,"")</f>
        <v>2014</v>
      </c>
      <c r="BN138">
        <v>137</v>
      </c>
      <c r="BO138" t="e">
        <f>INDEX(BM$2:BM$202,MATCH(0,COUNTIF($BO$1:BO137,BM$2:BM$202),0))</f>
        <v>#N/A</v>
      </c>
      <c r="BQ138" s="218">
        <f t="shared" si="123"/>
        <v>52</v>
      </c>
      <c r="BR138" s="136">
        <v>137</v>
      </c>
      <c r="BS138" s="246">
        <f t="shared" si="130"/>
        <v>2014</v>
      </c>
      <c r="BT138" s="99"/>
      <c r="BU138" s="219">
        <f t="shared" si="131"/>
        <v>106</v>
      </c>
      <c r="BV138" s="204">
        <v>137</v>
      </c>
      <c r="BW138" s="218" t="str">
        <f t="shared" si="124"/>
        <v/>
      </c>
      <c r="BX138" t="str">
        <f t="shared" si="125"/>
        <v/>
      </c>
      <c r="BY138" s="204">
        <v>137</v>
      </c>
      <c r="BZ138" s="204" t="str">
        <f t="shared" si="126"/>
        <v/>
      </c>
      <c r="CA138" t="e">
        <f t="shared" si="132"/>
        <v>#VALUE!</v>
      </c>
      <c r="CB138" s="259" t="str">
        <f t="shared" si="127"/>
        <v/>
      </c>
      <c r="CC138" s="259" t="str">
        <f t="shared" si="171"/>
        <v/>
      </c>
      <c r="CD138">
        <v>136</v>
      </c>
      <c r="CE138" s="261" t="str">
        <f t="shared" si="133"/>
        <v/>
      </c>
      <c r="CG138" s="218">
        <f t="shared" si="134"/>
        <v>48</v>
      </c>
      <c r="CH138" s="136">
        <v>137</v>
      </c>
      <c r="CI138" s="136" t="str">
        <f>IF(AND('Analysis_2-must not modify'!P968=1,'Analysis_2-must not modify'!O968=1),'Analysis_2-must not modify'!I968,"")</f>
        <v>Mediterranean</v>
      </c>
      <c r="CK138" s="219">
        <f t="shared" si="135"/>
        <v>153</v>
      </c>
      <c r="CL138" s="204">
        <v>137</v>
      </c>
      <c r="CM138" s="218" t="str">
        <f t="shared" si="136"/>
        <v/>
      </c>
      <c r="CN138" t="str">
        <f t="shared" si="137"/>
        <v/>
      </c>
      <c r="CO138" s="204">
        <v>137</v>
      </c>
      <c r="CP138" s="204" t="str">
        <f t="shared" si="128"/>
        <v/>
      </c>
      <c r="CQ138">
        <f t="shared" si="138"/>
        <v>8</v>
      </c>
      <c r="CR138" s="259" t="str">
        <f t="shared" si="129"/>
        <v/>
      </c>
      <c r="CS138" s="259">
        <f t="shared" si="139"/>
        <v>0</v>
      </c>
      <c r="CT138" s="259"/>
      <c r="CU138">
        <v>136</v>
      </c>
      <c r="CV138" s="261" t="str">
        <f t="shared" si="140"/>
        <v/>
      </c>
    </row>
    <row r="139" spans="1:100" customFormat="1">
      <c r="A139" s="218">
        <f t="shared" si="121"/>
        <v>54</v>
      </c>
      <c r="B139" s="136">
        <v>138</v>
      </c>
      <c r="C139" s="211" t="str">
        <f>'Analysis_2-must not modify'!F969</f>
        <v>Europe</v>
      </c>
      <c r="D139" s="211" t="str">
        <f>'Analysis_2-must not modify'!D969</f>
        <v>Spain</v>
      </c>
      <c r="E139" s="245">
        <v>0</v>
      </c>
      <c r="F139" s="219">
        <f t="shared" si="122"/>
        <v>105</v>
      </c>
      <c r="G139" s="204">
        <v>138</v>
      </c>
      <c r="H139" s="218">
        <f t="shared" si="118"/>
        <v>0</v>
      </c>
      <c r="I139">
        <f t="shared" si="119"/>
        <v>0</v>
      </c>
      <c r="J139" s="204">
        <v>138</v>
      </c>
      <c r="K139" s="221" t="str">
        <f t="shared" si="120"/>
        <v/>
      </c>
      <c r="P139" s="202" t="str">
        <f t="shared" si="141"/>
        <v/>
      </c>
      <c r="Q139" s="208" t="str">
        <f t="array" ref="Q139">IF(ISERROR(INDEX($C$1:$D$201,SMALL(IF($C$1:$C$201=$Q$1,ROW($C$1:$C$201)),ROW(137:137)),2)),"",INDEX($C$1:$D$201,SMALL(IF($C$1:$C$201=$Q$1,ROW($C$1:$C$201)),ROW(137:137)),2))</f>
        <v/>
      </c>
      <c r="R139" s="204" t="str">
        <f t="shared" si="142"/>
        <v/>
      </c>
      <c r="S139" s="204">
        <v>137</v>
      </c>
      <c r="T139" s="209">
        <f t="shared" si="143"/>
        <v>0</v>
      </c>
      <c r="U139" s="209">
        <f t="shared" si="144"/>
        <v>0</v>
      </c>
      <c r="V139" s="204">
        <v>137</v>
      </c>
      <c r="W139" s="207" t="str">
        <f t="shared" si="145"/>
        <v/>
      </c>
      <c r="X139" s="202" t="str">
        <f t="shared" si="146"/>
        <v/>
      </c>
      <c r="Y139" s="210" t="str">
        <f t="array" ref="Y139">IF(ISERROR(INDEX($C$1:$D$201,SMALL(IF($C$1:$C$201=$Y$1,ROW($C$1:$C$201)),ROW(137:137)),2)),"",INDEX($C$1:$D$201,SMALL(IF($C$1:$C$201=$Y$1,ROW($C$1:$C$201)),ROW(137:137)),2))</f>
        <v/>
      </c>
      <c r="Z139" s="204" t="str">
        <f t="shared" si="147"/>
        <v/>
      </c>
      <c r="AA139" s="204">
        <v>137</v>
      </c>
      <c r="AB139" s="209">
        <f t="shared" si="148"/>
        <v>0</v>
      </c>
      <c r="AC139" s="209">
        <f t="shared" si="149"/>
        <v>0</v>
      </c>
      <c r="AD139" s="204">
        <v>137</v>
      </c>
      <c r="AE139" s="207" t="str">
        <f t="shared" si="150"/>
        <v/>
      </c>
      <c r="AF139" s="202" t="str">
        <f t="shared" si="151"/>
        <v/>
      </c>
      <c r="AG139" s="210" t="str">
        <f t="array" ref="AG139">IF(ISERROR(INDEX($C$1:$D$201,SMALL(IF($C$1:$C$201=$AG$1,ROW($C$1:$C$201)),ROW(137:137)),2)),"",INDEX($C$1:$D$201,SMALL(IF($C$1:$C$201=$AG$1,ROW($C$1:$C$201)),ROW(137:137)),2))</f>
        <v/>
      </c>
      <c r="AH139" s="204" t="str">
        <f t="shared" si="152"/>
        <v/>
      </c>
      <c r="AI139" s="204">
        <v>137</v>
      </c>
      <c r="AJ139" s="209">
        <f t="shared" si="153"/>
        <v>0</v>
      </c>
      <c r="AK139" s="209">
        <f t="shared" si="154"/>
        <v>0</v>
      </c>
      <c r="AL139" s="204">
        <v>137</v>
      </c>
      <c r="AM139" s="207" t="str">
        <f t="shared" si="155"/>
        <v/>
      </c>
      <c r="AN139" s="202" t="str">
        <f t="shared" si="156"/>
        <v/>
      </c>
      <c r="AO139" s="208" t="str">
        <f t="array" ref="AO139">IF(ISERROR(INDEX($C$1:$D$201,SMALL(IF($C$1:$C$201=$AO$1,ROW($C$1:$C$201)),ROW(137:137)),2)),"",INDEX($C$1:$D$201,SMALL(IF($C$1:$C$201=$AO$1,ROW($C$1:$C$201)),ROW(137:137)),2))</f>
        <v/>
      </c>
      <c r="AP139" s="204" t="str">
        <f t="shared" si="157"/>
        <v/>
      </c>
      <c r="AQ139" s="204">
        <v>137</v>
      </c>
      <c r="AR139" s="209">
        <f t="shared" si="158"/>
        <v>0</v>
      </c>
      <c r="AS139" s="209">
        <f t="shared" si="159"/>
        <v>0</v>
      </c>
      <c r="AT139" s="204">
        <v>137</v>
      </c>
      <c r="AU139" s="207" t="str">
        <f t="shared" si="160"/>
        <v/>
      </c>
      <c r="AV139" s="202" t="str">
        <f t="shared" si="161"/>
        <v/>
      </c>
      <c r="AW139" s="159" t="str">
        <f t="array" ref="AW139">IF(ISERROR(INDEX($C$1:$D$201,SMALL(IF($C$1:$C$201=$AW$1,ROW($C$1:$C$201)),ROW(137:137)),2)),"",INDEX($C$1:$D$201,SMALL(IF($C$1:$C$201=$AW$1,ROW($C$1:$C$201)),ROW(137:137)),2))</f>
        <v/>
      </c>
      <c r="AX139" s="204" t="str">
        <f t="shared" si="162"/>
        <v/>
      </c>
      <c r="AY139" s="204">
        <v>137</v>
      </c>
      <c r="AZ139" s="209">
        <f t="shared" si="163"/>
        <v>0</v>
      </c>
      <c r="BA139" s="209">
        <f t="shared" si="164"/>
        <v>0</v>
      </c>
      <c r="BB139" s="204">
        <v>137</v>
      </c>
      <c r="BC139" s="207" t="str">
        <f t="shared" si="165"/>
        <v/>
      </c>
      <c r="BD139" s="202" t="str">
        <f t="shared" si="166"/>
        <v/>
      </c>
      <c r="BE139" s="159" t="str">
        <f t="array" ref="BE139">IF(ISERROR(INDEX($C$1:$D$201,SMALL(IF($C$1:$C$201=$BE$1,ROW($C$1:$C$201)),ROW(137:137)),2)),"",INDEX($C$1:$D$201,SMALL(IF($C$1:$C$201=$BE$1,ROW($C$1:$C$201)),ROW(137:137)),2))</f>
        <v/>
      </c>
      <c r="BF139" s="204" t="str">
        <f t="shared" si="167"/>
        <v/>
      </c>
      <c r="BG139" s="204">
        <v>137</v>
      </c>
      <c r="BH139" s="209">
        <f t="shared" si="168"/>
        <v>0</v>
      </c>
      <c r="BI139" s="209">
        <f t="shared" si="169"/>
        <v>0</v>
      </c>
      <c r="BJ139" s="204">
        <v>137</v>
      </c>
      <c r="BK139" s="207" t="str">
        <f t="shared" si="170"/>
        <v/>
      </c>
      <c r="BL139" s="209"/>
      <c r="BM139" s="209">
        <f>IF(AND('Analysis_2-must not modify'!O969=1,'Analysis_2-must not modify'!P969=1,NOT('Analysis_2-must not modify'!D969=0)),'Analysis_2-must not modify'!G969,"")</f>
        <v>2015</v>
      </c>
      <c r="BN139">
        <v>138</v>
      </c>
      <c r="BO139" t="e">
        <f>INDEX(BM$2:BM$202,MATCH(0,COUNTIF($BO$1:BO138,BM$2:BM$202),0))</f>
        <v>#N/A</v>
      </c>
      <c r="BQ139" s="218">
        <f t="shared" si="123"/>
        <v>20</v>
      </c>
      <c r="BR139" s="136">
        <v>138</v>
      </c>
      <c r="BS139" s="246">
        <f t="shared" si="130"/>
        <v>2015</v>
      </c>
      <c r="BT139" s="99"/>
      <c r="BU139" s="219">
        <f t="shared" si="131"/>
        <v>138</v>
      </c>
      <c r="BV139" s="204">
        <v>138</v>
      </c>
      <c r="BW139" s="218" t="str">
        <f t="shared" si="124"/>
        <v/>
      </c>
      <c r="BX139" t="str">
        <f t="shared" si="125"/>
        <v/>
      </c>
      <c r="BY139" s="204">
        <v>138</v>
      </c>
      <c r="BZ139" s="204" t="str">
        <f t="shared" si="126"/>
        <v/>
      </c>
      <c r="CA139" t="e">
        <f t="shared" si="132"/>
        <v>#VALUE!</v>
      </c>
      <c r="CB139" s="259" t="str">
        <f t="shared" si="127"/>
        <v/>
      </c>
      <c r="CC139" s="259" t="str">
        <f t="shared" si="171"/>
        <v/>
      </c>
      <c r="CD139">
        <v>137</v>
      </c>
      <c r="CE139" s="261" t="str">
        <f t="shared" si="133"/>
        <v/>
      </c>
      <c r="CG139" s="218">
        <f t="shared" si="134"/>
        <v>48</v>
      </c>
      <c r="CH139" s="136">
        <v>138</v>
      </c>
      <c r="CI139" s="136" t="str">
        <f>IF(AND('Analysis_2-must not modify'!P969=1,'Analysis_2-must not modify'!O969=1),'Analysis_2-must not modify'!I969,"")</f>
        <v>Mediterranean</v>
      </c>
      <c r="CK139" s="219">
        <f t="shared" si="135"/>
        <v>153</v>
      </c>
      <c r="CL139" s="204">
        <v>138</v>
      </c>
      <c r="CM139" s="218" t="str">
        <f t="shared" si="136"/>
        <v/>
      </c>
      <c r="CN139" t="str">
        <f t="shared" si="137"/>
        <v/>
      </c>
      <c r="CO139" s="204">
        <v>138</v>
      </c>
      <c r="CP139" s="204" t="str">
        <f t="shared" si="128"/>
        <v/>
      </c>
      <c r="CQ139">
        <f t="shared" si="138"/>
        <v>8</v>
      </c>
      <c r="CR139" s="259" t="str">
        <f t="shared" si="129"/>
        <v/>
      </c>
      <c r="CS139" s="259">
        <f t="shared" si="139"/>
        <v>0</v>
      </c>
      <c r="CT139" s="259"/>
      <c r="CU139">
        <v>137</v>
      </c>
      <c r="CV139" s="261" t="str">
        <f t="shared" si="140"/>
        <v/>
      </c>
    </row>
    <row r="140" spans="1:100" customFormat="1">
      <c r="A140" s="218">
        <f t="shared" si="121"/>
        <v>54</v>
      </c>
      <c r="B140" s="136">
        <v>139</v>
      </c>
      <c r="C140" s="211" t="str">
        <f>'Analysis_2-must not modify'!F970</f>
        <v>Europe</v>
      </c>
      <c r="D140" s="211" t="str">
        <f>'Analysis_2-must not modify'!D970</f>
        <v>Spain</v>
      </c>
      <c r="E140" s="245">
        <v>0</v>
      </c>
      <c r="F140" s="219">
        <f t="shared" si="122"/>
        <v>105</v>
      </c>
      <c r="G140" s="204">
        <v>139</v>
      </c>
      <c r="H140" s="218">
        <f t="shared" si="118"/>
        <v>0</v>
      </c>
      <c r="I140">
        <f t="shared" si="119"/>
        <v>0</v>
      </c>
      <c r="J140" s="204">
        <v>139</v>
      </c>
      <c r="K140" s="221" t="str">
        <f t="shared" si="120"/>
        <v/>
      </c>
      <c r="P140" s="202" t="str">
        <f t="shared" si="141"/>
        <v/>
      </c>
      <c r="Q140" s="208" t="str">
        <f t="array" ref="Q140">IF(ISERROR(INDEX($C$1:$D$201,SMALL(IF($C$1:$C$201=$Q$1,ROW($C$1:$C$201)),ROW(138:138)),2)),"",INDEX($C$1:$D$201,SMALL(IF($C$1:$C$201=$Q$1,ROW($C$1:$C$201)),ROW(138:138)),2))</f>
        <v/>
      </c>
      <c r="R140" s="204" t="str">
        <f t="shared" si="142"/>
        <v/>
      </c>
      <c r="S140" s="204">
        <v>138</v>
      </c>
      <c r="T140" s="209">
        <f t="shared" si="143"/>
        <v>0</v>
      </c>
      <c r="U140" s="209">
        <f t="shared" si="144"/>
        <v>0</v>
      </c>
      <c r="V140" s="204">
        <v>138</v>
      </c>
      <c r="W140" s="207" t="str">
        <f t="shared" si="145"/>
        <v/>
      </c>
      <c r="X140" s="202" t="str">
        <f t="shared" si="146"/>
        <v/>
      </c>
      <c r="Y140" s="210" t="str">
        <f t="array" ref="Y140">IF(ISERROR(INDEX($C$1:$D$201,SMALL(IF($C$1:$C$201=$Y$1,ROW($C$1:$C$201)),ROW(138:138)),2)),"",INDEX($C$1:$D$201,SMALL(IF($C$1:$C$201=$Y$1,ROW($C$1:$C$201)),ROW(138:138)),2))</f>
        <v/>
      </c>
      <c r="Z140" s="204" t="str">
        <f t="shared" si="147"/>
        <v/>
      </c>
      <c r="AA140" s="204">
        <v>138</v>
      </c>
      <c r="AB140" s="209">
        <f t="shared" si="148"/>
        <v>0</v>
      </c>
      <c r="AC140" s="209">
        <f t="shared" si="149"/>
        <v>0</v>
      </c>
      <c r="AD140" s="204">
        <v>138</v>
      </c>
      <c r="AE140" s="207" t="str">
        <f t="shared" si="150"/>
        <v/>
      </c>
      <c r="AF140" s="202" t="str">
        <f t="shared" si="151"/>
        <v/>
      </c>
      <c r="AG140" s="210" t="str">
        <f t="array" ref="AG140">IF(ISERROR(INDEX($C$1:$D$201,SMALL(IF($C$1:$C$201=$AG$1,ROW($C$1:$C$201)),ROW(138:138)),2)),"",INDEX($C$1:$D$201,SMALL(IF($C$1:$C$201=$AG$1,ROW($C$1:$C$201)),ROW(138:138)),2))</f>
        <v/>
      </c>
      <c r="AH140" s="204" t="str">
        <f t="shared" si="152"/>
        <v/>
      </c>
      <c r="AI140" s="204">
        <v>138</v>
      </c>
      <c r="AJ140" s="209">
        <f t="shared" si="153"/>
        <v>0</v>
      </c>
      <c r="AK140" s="209">
        <f t="shared" si="154"/>
        <v>0</v>
      </c>
      <c r="AL140" s="204">
        <v>138</v>
      </c>
      <c r="AM140" s="207" t="str">
        <f t="shared" si="155"/>
        <v/>
      </c>
      <c r="AN140" s="202" t="str">
        <f t="shared" si="156"/>
        <v/>
      </c>
      <c r="AO140" s="208" t="str">
        <f t="array" ref="AO140">IF(ISERROR(INDEX($C$1:$D$201,SMALL(IF($C$1:$C$201=$AO$1,ROW($C$1:$C$201)),ROW(138:138)),2)),"",INDEX($C$1:$D$201,SMALL(IF($C$1:$C$201=$AO$1,ROW($C$1:$C$201)),ROW(138:138)),2))</f>
        <v/>
      </c>
      <c r="AP140" s="204" t="str">
        <f t="shared" si="157"/>
        <v/>
      </c>
      <c r="AQ140" s="204">
        <v>138</v>
      </c>
      <c r="AR140" s="209">
        <f t="shared" si="158"/>
        <v>0</v>
      </c>
      <c r="AS140" s="209">
        <f t="shared" si="159"/>
        <v>0</v>
      </c>
      <c r="AT140" s="204">
        <v>138</v>
      </c>
      <c r="AU140" s="207" t="str">
        <f t="shared" si="160"/>
        <v/>
      </c>
      <c r="AV140" s="202" t="str">
        <f t="shared" si="161"/>
        <v/>
      </c>
      <c r="AW140" s="159" t="str">
        <f t="array" ref="AW140">IF(ISERROR(INDEX($C$1:$D$201,SMALL(IF($C$1:$C$201=$AW$1,ROW($C$1:$C$201)),ROW(138:138)),2)),"",INDEX($C$1:$D$201,SMALL(IF($C$1:$C$201=$AW$1,ROW($C$1:$C$201)),ROW(138:138)),2))</f>
        <v/>
      </c>
      <c r="AX140" s="204" t="str">
        <f t="shared" si="162"/>
        <v/>
      </c>
      <c r="AY140" s="204">
        <v>138</v>
      </c>
      <c r="AZ140" s="209">
        <f t="shared" si="163"/>
        <v>0</v>
      </c>
      <c r="BA140" s="209">
        <f t="shared" si="164"/>
        <v>0</v>
      </c>
      <c r="BB140" s="204">
        <v>138</v>
      </c>
      <c r="BC140" s="207" t="str">
        <f t="shared" si="165"/>
        <v/>
      </c>
      <c r="BD140" s="202" t="str">
        <f t="shared" si="166"/>
        <v/>
      </c>
      <c r="BE140" s="159" t="str">
        <f t="array" ref="BE140">IF(ISERROR(INDEX($C$1:$D$201,SMALL(IF($C$1:$C$201=$BE$1,ROW($C$1:$C$201)),ROW(138:138)),2)),"",INDEX($C$1:$D$201,SMALL(IF($C$1:$C$201=$BE$1,ROW($C$1:$C$201)),ROW(138:138)),2))</f>
        <v/>
      </c>
      <c r="BF140" s="204" t="str">
        <f t="shared" si="167"/>
        <v/>
      </c>
      <c r="BG140" s="204">
        <v>138</v>
      </c>
      <c r="BH140" s="209">
        <f t="shared" si="168"/>
        <v>0</v>
      </c>
      <c r="BI140" s="209">
        <f t="shared" si="169"/>
        <v>0</v>
      </c>
      <c r="BJ140" s="204">
        <v>138</v>
      </c>
      <c r="BK140" s="207" t="str">
        <f t="shared" si="170"/>
        <v/>
      </c>
      <c r="BL140" s="209"/>
      <c r="BM140" s="209">
        <f>IF(AND('Analysis_2-must not modify'!O970=1,'Analysis_2-must not modify'!P970=1,NOT('Analysis_2-must not modify'!D970=0)),'Analysis_2-must not modify'!G970,"")</f>
        <v>2016</v>
      </c>
      <c r="BN140">
        <v>139</v>
      </c>
      <c r="BO140" t="e">
        <f>INDEX(BM$2:BM$202,MATCH(0,COUNTIF($BO$1:BO139,BM$2:BM$202),0))</f>
        <v>#N/A</v>
      </c>
      <c r="BQ140" s="218">
        <f t="shared" si="123"/>
        <v>2</v>
      </c>
      <c r="BR140" s="136">
        <v>139</v>
      </c>
      <c r="BS140" s="246">
        <f t="shared" si="130"/>
        <v>2016</v>
      </c>
      <c r="BT140" s="99"/>
      <c r="BU140" s="219">
        <f t="shared" si="131"/>
        <v>156</v>
      </c>
      <c r="BV140" s="204">
        <v>139</v>
      </c>
      <c r="BW140" s="218" t="str">
        <f t="shared" si="124"/>
        <v/>
      </c>
      <c r="BX140" t="str">
        <f t="shared" si="125"/>
        <v/>
      </c>
      <c r="BY140" s="204">
        <v>139</v>
      </c>
      <c r="BZ140" s="204" t="str">
        <f t="shared" si="126"/>
        <v/>
      </c>
      <c r="CA140" t="e">
        <f t="shared" si="132"/>
        <v>#VALUE!</v>
      </c>
      <c r="CB140" s="259" t="str">
        <f t="shared" si="127"/>
        <v/>
      </c>
      <c r="CC140" s="259" t="str">
        <f t="shared" si="171"/>
        <v/>
      </c>
      <c r="CD140">
        <v>138</v>
      </c>
      <c r="CE140" s="261" t="str">
        <f t="shared" si="133"/>
        <v/>
      </c>
      <c r="CG140" s="218">
        <f t="shared" si="134"/>
        <v>48</v>
      </c>
      <c r="CH140" s="136">
        <v>139</v>
      </c>
      <c r="CI140" s="136" t="str">
        <f>IF(AND('Analysis_2-must not modify'!P970=1,'Analysis_2-must not modify'!O970=1),'Analysis_2-must not modify'!I970,"")</f>
        <v>Mediterranean</v>
      </c>
      <c r="CK140" s="219">
        <f t="shared" si="135"/>
        <v>153</v>
      </c>
      <c r="CL140" s="204">
        <v>139</v>
      </c>
      <c r="CM140" s="218" t="str">
        <f t="shared" si="136"/>
        <v/>
      </c>
      <c r="CN140" t="str">
        <f t="shared" si="137"/>
        <v/>
      </c>
      <c r="CO140" s="204">
        <v>139</v>
      </c>
      <c r="CP140" s="204" t="str">
        <f t="shared" si="128"/>
        <v/>
      </c>
      <c r="CQ140">
        <f t="shared" si="138"/>
        <v>8</v>
      </c>
      <c r="CR140" s="259" t="str">
        <f t="shared" si="129"/>
        <v/>
      </c>
      <c r="CS140" s="259">
        <f t="shared" si="139"/>
        <v>0</v>
      </c>
      <c r="CT140" s="259"/>
      <c r="CU140">
        <v>138</v>
      </c>
      <c r="CV140" s="261" t="str">
        <f t="shared" si="140"/>
        <v/>
      </c>
    </row>
    <row r="141" spans="1:100" customFormat="1">
      <c r="A141" s="218">
        <f t="shared" si="121"/>
        <v>106</v>
      </c>
      <c r="B141" s="136">
        <v>140</v>
      </c>
      <c r="C141" s="211" t="str">
        <f>'Analysis_2-must not modify'!F971</f>
        <v>East_Asia_and_Oceania</v>
      </c>
      <c r="D141" s="211" t="str">
        <f>'Analysis_2-must not modify'!D971</f>
        <v>China</v>
      </c>
      <c r="E141" s="245">
        <v>0</v>
      </c>
      <c r="F141" s="219">
        <f t="shared" si="122"/>
        <v>53</v>
      </c>
      <c r="G141" s="204">
        <v>140</v>
      </c>
      <c r="H141" s="218">
        <f t="shared" si="118"/>
        <v>0</v>
      </c>
      <c r="I141">
        <f t="shared" si="119"/>
        <v>0</v>
      </c>
      <c r="J141" s="204">
        <v>140</v>
      </c>
      <c r="K141" s="221" t="str">
        <f t="shared" si="120"/>
        <v/>
      </c>
      <c r="P141" s="202" t="str">
        <f t="shared" si="141"/>
        <v/>
      </c>
      <c r="Q141" s="208" t="str">
        <f t="array" ref="Q141">IF(ISERROR(INDEX($C$1:$D$201,SMALL(IF($C$1:$C$201=$Q$1,ROW($C$1:$C$201)),ROW(139:139)),2)),"",INDEX($C$1:$D$201,SMALL(IF($C$1:$C$201=$Q$1,ROW($C$1:$C$201)),ROW(139:139)),2))</f>
        <v/>
      </c>
      <c r="R141" s="204" t="str">
        <f t="shared" si="142"/>
        <v/>
      </c>
      <c r="S141" s="204">
        <v>139</v>
      </c>
      <c r="T141" s="209">
        <f t="shared" si="143"/>
        <v>0</v>
      </c>
      <c r="U141" s="209">
        <f t="shared" si="144"/>
        <v>0</v>
      </c>
      <c r="V141" s="204">
        <v>139</v>
      </c>
      <c r="W141" s="207" t="str">
        <f t="shared" si="145"/>
        <v/>
      </c>
      <c r="X141" s="202" t="str">
        <f t="shared" si="146"/>
        <v/>
      </c>
      <c r="Y141" s="210" t="str">
        <f t="array" ref="Y141">IF(ISERROR(INDEX($C$1:$D$201,SMALL(IF($C$1:$C$201=$Y$1,ROW($C$1:$C$201)),ROW(139:139)),2)),"",INDEX($C$1:$D$201,SMALL(IF($C$1:$C$201=$Y$1,ROW($C$1:$C$201)),ROW(139:139)),2))</f>
        <v/>
      </c>
      <c r="Z141" s="204" t="str">
        <f t="shared" si="147"/>
        <v/>
      </c>
      <c r="AA141" s="204">
        <v>139</v>
      </c>
      <c r="AB141" s="209">
        <f t="shared" si="148"/>
        <v>0</v>
      </c>
      <c r="AC141" s="209">
        <f t="shared" si="149"/>
        <v>0</v>
      </c>
      <c r="AD141" s="204">
        <v>139</v>
      </c>
      <c r="AE141" s="207" t="str">
        <f t="shared" si="150"/>
        <v/>
      </c>
      <c r="AF141" s="202" t="str">
        <f t="shared" si="151"/>
        <v/>
      </c>
      <c r="AG141" s="210" t="str">
        <f t="array" ref="AG141">IF(ISERROR(INDEX($C$1:$D$201,SMALL(IF($C$1:$C$201=$AG$1,ROW($C$1:$C$201)),ROW(139:139)),2)),"",INDEX($C$1:$D$201,SMALL(IF($C$1:$C$201=$AG$1,ROW($C$1:$C$201)),ROW(139:139)),2))</f>
        <v/>
      </c>
      <c r="AH141" s="204" t="str">
        <f t="shared" si="152"/>
        <v/>
      </c>
      <c r="AI141" s="204">
        <v>139</v>
      </c>
      <c r="AJ141" s="209">
        <f t="shared" si="153"/>
        <v>0</v>
      </c>
      <c r="AK141" s="209">
        <f t="shared" si="154"/>
        <v>0</v>
      </c>
      <c r="AL141" s="204">
        <v>139</v>
      </c>
      <c r="AM141" s="207" t="str">
        <f t="shared" si="155"/>
        <v/>
      </c>
      <c r="AN141" s="202" t="str">
        <f t="shared" si="156"/>
        <v/>
      </c>
      <c r="AO141" s="208" t="str">
        <f t="array" ref="AO141">IF(ISERROR(INDEX($C$1:$D$201,SMALL(IF($C$1:$C$201=$AO$1,ROW($C$1:$C$201)),ROW(139:139)),2)),"",INDEX($C$1:$D$201,SMALL(IF($C$1:$C$201=$AO$1,ROW($C$1:$C$201)),ROW(139:139)),2))</f>
        <v/>
      </c>
      <c r="AP141" s="204" t="str">
        <f t="shared" si="157"/>
        <v/>
      </c>
      <c r="AQ141" s="204">
        <v>139</v>
      </c>
      <c r="AR141" s="209">
        <f t="shared" si="158"/>
        <v>0</v>
      </c>
      <c r="AS141" s="209">
        <f t="shared" si="159"/>
        <v>0</v>
      </c>
      <c r="AT141" s="204">
        <v>139</v>
      </c>
      <c r="AU141" s="207" t="str">
        <f t="shared" si="160"/>
        <v/>
      </c>
      <c r="AV141" s="202" t="str">
        <f t="shared" si="161"/>
        <v/>
      </c>
      <c r="AW141" s="159" t="str">
        <f t="array" ref="AW141">IF(ISERROR(INDEX($C$1:$D$201,SMALL(IF($C$1:$C$201=$AW$1,ROW($C$1:$C$201)),ROW(139:139)),2)),"",INDEX($C$1:$D$201,SMALL(IF($C$1:$C$201=$AW$1,ROW($C$1:$C$201)),ROW(139:139)),2))</f>
        <v/>
      </c>
      <c r="AX141" s="204" t="str">
        <f t="shared" si="162"/>
        <v/>
      </c>
      <c r="AY141" s="204">
        <v>139</v>
      </c>
      <c r="AZ141" s="209">
        <f t="shared" si="163"/>
        <v>0</v>
      </c>
      <c r="BA141" s="209">
        <f t="shared" si="164"/>
        <v>0</v>
      </c>
      <c r="BB141" s="204">
        <v>139</v>
      </c>
      <c r="BC141" s="207" t="str">
        <f t="shared" si="165"/>
        <v/>
      </c>
      <c r="BD141" s="202" t="str">
        <f t="shared" si="166"/>
        <v/>
      </c>
      <c r="BE141" s="159" t="str">
        <f t="array" ref="BE141">IF(ISERROR(INDEX($C$1:$D$201,SMALL(IF($C$1:$C$201=$BE$1,ROW($C$1:$C$201)),ROW(139:139)),2)),"",INDEX($C$1:$D$201,SMALL(IF($C$1:$C$201=$BE$1,ROW($C$1:$C$201)),ROW(139:139)),2))</f>
        <v/>
      </c>
      <c r="BF141" s="204" t="str">
        <f t="shared" si="167"/>
        <v/>
      </c>
      <c r="BG141" s="204">
        <v>139</v>
      </c>
      <c r="BH141" s="209">
        <f t="shared" si="168"/>
        <v>0</v>
      </c>
      <c r="BI141" s="209">
        <f t="shared" si="169"/>
        <v>0</v>
      </c>
      <c r="BJ141" s="204">
        <v>139</v>
      </c>
      <c r="BK141" s="207" t="str">
        <f t="shared" si="170"/>
        <v/>
      </c>
      <c r="BL141" s="209"/>
      <c r="BM141" s="209">
        <f>IF(AND('Analysis_2-must not modify'!O971=1,'Analysis_2-must not modify'!P971=1,NOT('Analysis_2-must not modify'!D971=0)),'Analysis_2-must not modify'!G971,"")</f>
        <v>2015</v>
      </c>
      <c r="BN141">
        <v>140</v>
      </c>
      <c r="BO141" t="e">
        <f>INDEX(BM$2:BM$202,MATCH(0,COUNTIF($BO$1:BO140,BM$2:BM$202),0))</f>
        <v>#N/A</v>
      </c>
      <c r="BQ141" s="218">
        <f t="shared" si="123"/>
        <v>20</v>
      </c>
      <c r="BR141" s="136">
        <v>140</v>
      </c>
      <c r="BS141" s="246">
        <f t="shared" si="130"/>
        <v>2015</v>
      </c>
      <c r="BT141" s="99"/>
      <c r="BU141" s="219">
        <f t="shared" si="131"/>
        <v>138</v>
      </c>
      <c r="BV141" s="204">
        <v>140</v>
      </c>
      <c r="BW141" s="218">
        <f t="shared" si="124"/>
        <v>9</v>
      </c>
      <c r="BX141">
        <f t="shared" si="125"/>
        <v>2007</v>
      </c>
      <c r="BY141" s="204">
        <v>140</v>
      </c>
      <c r="BZ141" s="204" t="str">
        <f t="shared" si="126"/>
        <v/>
      </c>
      <c r="CA141" t="e">
        <f t="shared" si="132"/>
        <v>#VALUE!</v>
      </c>
      <c r="CB141" s="259" t="str">
        <f t="shared" si="127"/>
        <v/>
      </c>
      <c r="CC141" s="259" t="str">
        <f t="shared" si="171"/>
        <v/>
      </c>
      <c r="CD141">
        <v>139</v>
      </c>
      <c r="CE141" s="261" t="str">
        <f t="shared" si="133"/>
        <v/>
      </c>
      <c r="CG141" s="218">
        <f t="shared" si="134"/>
        <v>10</v>
      </c>
      <c r="CH141" s="136">
        <v>140</v>
      </c>
      <c r="CI141" s="136" t="str">
        <f>IF(AND('Analysis_2-must not modify'!P971=1,'Analysis_2-must not modify'!O971=1),'Analysis_2-must not modify'!I971,"")</f>
        <v>Sub-tropical</v>
      </c>
      <c r="CK141" s="219">
        <f t="shared" si="135"/>
        <v>191</v>
      </c>
      <c r="CL141" s="204">
        <v>140</v>
      </c>
      <c r="CM141" s="218" t="str">
        <f t="shared" si="136"/>
        <v/>
      </c>
      <c r="CN141" t="str">
        <f t="shared" si="137"/>
        <v/>
      </c>
      <c r="CO141" s="204">
        <v>140</v>
      </c>
      <c r="CP141" s="204" t="str">
        <f t="shared" si="128"/>
        <v/>
      </c>
      <c r="CQ141">
        <f t="shared" si="138"/>
        <v>8</v>
      </c>
      <c r="CR141" s="259" t="str">
        <f t="shared" si="129"/>
        <v/>
      </c>
      <c r="CS141" s="259">
        <f t="shared" si="139"/>
        <v>0</v>
      </c>
      <c r="CT141" s="259"/>
      <c r="CU141">
        <v>139</v>
      </c>
      <c r="CV141" s="261" t="str">
        <f t="shared" si="140"/>
        <v/>
      </c>
    </row>
    <row r="142" spans="1:100" customFormat="1">
      <c r="A142" s="218">
        <f t="shared" si="121"/>
        <v>46</v>
      </c>
      <c r="B142" s="136">
        <v>141</v>
      </c>
      <c r="C142" s="211" t="str">
        <f>'Analysis_2-must not modify'!F972</f>
        <v>Europe</v>
      </c>
      <c r="D142" s="211" t="str">
        <f>'Analysis_2-must not modify'!D972</f>
        <v>Turkey</v>
      </c>
      <c r="E142" s="245">
        <v>0</v>
      </c>
      <c r="F142" s="219">
        <f t="shared" si="122"/>
        <v>113</v>
      </c>
      <c r="G142" s="204">
        <v>141</v>
      </c>
      <c r="H142" s="218">
        <f t="shared" si="118"/>
        <v>0</v>
      </c>
      <c r="I142">
        <f t="shared" si="119"/>
        <v>0</v>
      </c>
      <c r="J142" s="204">
        <v>141</v>
      </c>
      <c r="K142" s="221" t="str">
        <f t="shared" si="120"/>
        <v/>
      </c>
      <c r="P142" s="202" t="str">
        <f t="shared" si="141"/>
        <v/>
      </c>
      <c r="Q142" s="208" t="str">
        <f t="array" ref="Q142">IF(ISERROR(INDEX($C$1:$D$201,SMALL(IF($C$1:$C$201=$Q$1,ROW($C$1:$C$201)),ROW(140:140)),2)),"",INDEX($C$1:$D$201,SMALL(IF($C$1:$C$201=$Q$1,ROW($C$1:$C$201)),ROW(140:140)),2))</f>
        <v/>
      </c>
      <c r="R142" s="204" t="str">
        <f t="shared" si="142"/>
        <v/>
      </c>
      <c r="S142" s="204">
        <v>140</v>
      </c>
      <c r="T142" s="209">
        <f t="shared" si="143"/>
        <v>0</v>
      </c>
      <c r="U142" s="209">
        <f t="shared" si="144"/>
        <v>0</v>
      </c>
      <c r="V142" s="204">
        <v>140</v>
      </c>
      <c r="W142" s="207" t="str">
        <f t="shared" si="145"/>
        <v/>
      </c>
      <c r="X142" s="202" t="str">
        <f t="shared" si="146"/>
        <v/>
      </c>
      <c r="Y142" s="210" t="str">
        <f t="array" ref="Y142">IF(ISERROR(INDEX($C$1:$D$201,SMALL(IF($C$1:$C$201=$Y$1,ROW($C$1:$C$201)),ROW(140:140)),2)),"",INDEX($C$1:$D$201,SMALL(IF($C$1:$C$201=$Y$1,ROW($C$1:$C$201)),ROW(140:140)),2))</f>
        <v/>
      </c>
      <c r="Z142" s="204" t="str">
        <f t="shared" si="147"/>
        <v/>
      </c>
      <c r="AA142" s="204">
        <v>140</v>
      </c>
      <c r="AB142" s="209">
        <f t="shared" si="148"/>
        <v>0</v>
      </c>
      <c r="AC142" s="209">
        <f t="shared" si="149"/>
        <v>0</v>
      </c>
      <c r="AD142" s="204">
        <v>140</v>
      </c>
      <c r="AE142" s="207" t="str">
        <f t="shared" si="150"/>
        <v/>
      </c>
      <c r="AF142" s="202" t="str">
        <f t="shared" si="151"/>
        <v/>
      </c>
      <c r="AG142" s="210" t="str">
        <f t="array" ref="AG142">IF(ISERROR(INDEX($C$1:$D$201,SMALL(IF($C$1:$C$201=$AG$1,ROW($C$1:$C$201)),ROW(140:140)),2)),"",INDEX($C$1:$D$201,SMALL(IF($C$1:$C$201=$AG$1,ROW($C$1:$C$201)),ROW(140:140)),2))</f>
        <v/>
      </c>
      <c r="AH142" s="204" t="str">
        <f t="shared" si="152"/>
        <v/>
      </c>
      <c r="AI142" s="204">
        <v>140</v>
      </c>
      <c r="AJ142" s="209">
        <f t="shared" si="153"/>
        <v>0</v>
      </c>
      <c r="AK142" s="209">
        <f t="shared" si="154"/>
        <v>0</v>
      </c>
      <c r="AL142" s="204">
        <v>140</v>
      </c>
      <c r="AM142" s="207" t="str">
        <f t="shared" si="155"/>
        <v/>
      </c>
      <c r="AN142" s="202" t="str">
        <f t="shared" si="156"/>
        <v/>
      </c>
      <c r="AO142" s="208" t="str">
        <f t="array" ref="AO142">IF(ISERROR(INDEX($C$1:$D$201,SMALL(IF($C$1:$C$201=$AO$1,ROW($C$1:$C$201)),ROW(140:140)),2)),"",INDEX($C$1:$D$201,SMALL(IF($C$1:$C$201=$AO$1,ROW($C$1:$C$201)),ROW(140:140)),2))</f>
        <v/>
      </c>
      <c r="AP142" s="204" t="str">
        <f t="shared" si="157"/>
        <v/>
      </c>
      <c r="AQ142" s="204">
        <v>140</v>
      </c>
      <c r="AR142" s="209">
        <f t="shared" si="158"/>
        <v>0</v>
      </c>
      <c r="AS142" s="209">
        <f t="shared" si="159"/>
        <v>0</v>
      </c>
      <c r="AT142" s="204">
        <v>140</v>
      </c>
      <c r="AU142" s="207" t="str">
        <f t="shared" si="160"/>
        <v/>
      </c>
      <c r="AV142" s="202" t="str">
        <f t="shared" si="161"/>
        <v/>
      </c>
      <c r="AW142" s="159" t="str">
        <f t="array" ref="AW142">IF(ISERROR(INDEX($C$1:$D$201,SMALL(IF($C$1:$C$201=$AW$1,ROW($C$1:$C$201)),ROW(140:140)),2)),"",INDEX($C$1:$D$201,SMALL(IF($C$1:$C$201=$AW$1,ROW($C$1:$C$201)),ROW(140:140)),2))</f>
        <v/>
      </c>
      <c r="AX142" s="204" t="str">
        <f t="shared" si="162"/>
        <v/>
      </c>
      <c r="AY142" s="204">
        <v>140</v>
      </c>
      <c r="AZ142" s="209">
        <f t="shared" si="163"/>
        <v>0</v>
      </c>
      <c r="BA142" s="209">
        <f t="shared" si="164"/>
        <v>0</v>
      </c>
      <c r="BB142" s="204">
        <v>140</v>
      </c>
      <c r="BC142" s="207" t="str">
        <f t="shared" si="165"/>
        <v/>
      </c>
      <c r="BD142" s="202" t="str">
        <f t="shared" si="166"/>
        <v/>
      </c>
      <c r="BE142" s="159" t="str">
        <f t="array" ref="BE142">IF(ISERROR(INDEX($C$1:$D$201,SMALL(IF($C$1:$C$201=$BE$1,ROW($C$1:$C$201)),ROW(140:140)),2)),"",INDEX($C$1:$D$201,SMALL(IF($C$1:$C$201=$BE$1,ROW($C$1:$C$201)),ROW(140:140)),2))</f>
        <v/>
      </c>
      <c r="BF142" s="204" t="str">
        <f t="shared" si="167"/>
        <v/>
      </c>
      <c r="BG142" s="204">
        <v>140</v>
      </c>
      <c r="BH142" s="209">
        <f t="shared" si="168"/>
        <v>0</v>
      </c>
      <c r="BI142" s="209">
        <f t="shared" si="169"/>
        <v>0</v>
      </c>
      <c r="BJ142" s="204">
        <v>140</v>
      </c>
      <c r="BK142" s="207" t="str">
        <f t="shared" si="170"/>
        <v/>
      </c>
      <c r="BL142" s="209"/>
      <c r="BM142" s="209">
        <f>IF(AND('Analysis_2-must not modify'!O972=1,'Analysis_2-must not modify'!P972=1,NOT('Analysis_2-must not modify'!D972=0)),'Analysis_2-must not modify'!G972,"")</f>
        <v>2015</v>
      </c>
      <c r="BN142">
        <v>141</v>
      </c>
      <c r="BO142" t="e">
        <f>INDEX(BM$2:BM$202,MATCH(0,COUNTIF($BO$1:BO141,BM$2:BM$202),0))</f>
        <v>#N/A</v>
      </c>
      <c r="BQ142" s="218">
        <f t="shared" si="123"/>
        <v>20</v>
      </c>
      <c r="BR142" s="136">
        <v>141</v>
      </c>
      <c r="BS142" s="246">
        <f t="shared" si="130"/>
        <v>2015</v>
      </c>
      <c r="BT142" s="99"/>
      <c r="BU142" s="219">
        <f t="shared" si="131"/>
        <v>138</v>
      </c>
      <c r="BV142" s="204">
        <v>141</v>
      </c>
      <c r="BW142" s="218" t="str">
        <f t="shared" si="124"/>
        <v/>
      </c>
      <c r="BX142" t="str">
        <f t="shared" si="125"/>
        <v/>
      </c>
      <c r="BY142" s="204">
        <v>141</v>
      </c>
      <c r="BZ142" s="204" t="str">
        <f t="shared" si="126"/>
        <v/>
      </c>
      <c r="CA142" t="e">
        <f t="shared" si="132"/>
        <v>#VALUE!</v>
      </c>
      <c r="CB142" s="259" t="str">
        <f t="shared" si="127"/>
        <v/>
      </c>
      <c r="CC142" s="259" t="str">
        <f t="shared" si="171"/>
        <v/>
      </c>
      <c r="CD142">
        <v>140</v>
      </c>
      <c r="CE142" s="261" t="str">
        <f t="shared" si="133"/>
        <v/>
      </c>
      <c r="CG142" s="218">
        <f t="shared" si="134"/>
        <v>48</v>
      </c>
      <c r="CH142" s="136">
        <v>141</v>
      </c>
      <c r="CI142" s="136" t="str">
        <f>IF(AND('Analysis_2-must not modify'!P972=1,'Analysis_2-must not modify'!O972=1),'Analysis_2-must not modify'!I972,"")</f>
        <v>Mediterranean</v>
      </c>
      <c r="CK142" s="219">
        <f t="shared" si="135"/>
        <v>153</v>
      </c>
      <c r="CL142" s="204">
        <v>141</v>
      </c>
      <c r="CM142" s="218" t="str">
        <f t="shared" si="136"/>
        <v/>
      </c>
      <c r="CN142" t="str">
        <f t="shared" si="137"/>
        <v/>
      </c>
      <c r="CO142" s="204">
        <v>141</v>
      </c>
      <c r="CP142" s="204" t="str">
        <f t="shared" si="128"/>
        <v/>
      </c>
      <c r="CQ142">
        <f t="shared" si="138"/>
        <v>8</v>
      </c>
      <c r="CR142" s="259" t="str">
        <f t="shared" si="129"/>
        <v/>
      </c>
      <c r="CS142" s="259">
        <f t="shared" si="139"/>
        <v>0</v>
      </c>
      <c r="CT142" s="259"/>
      <c r="CU142">
        <v>140</v>
      </c>
      <c r="CV142" s="261" t="str">
        <f t="shared" si="140"/>
        <v/>
      </c>
    </row>
    <row r="143" spans="1:100" customFormat="1">
      <c r="A143" s="218">
        <f t="shared" si="121"/>
        <v>72</v>
      </c>
      <c r="B143" s="136">
        <v>142</v>
      </c>
      <c r="C143" s="211" t="str">
        <f>'Analysis_2-must not modify'!F973</f>
        <v>Africa</v>
      </c>
      <c r="D143" s="211" t="str">
        <f>'Analysis_2-must not modify'!D973</f>
        <v>Nigeria</v>
      </c>
      <c r="E143" s="245">
        <v>0</v>
      </c>
      <c r="F143" s="219">
        <f t="shared" si="122"/>
        <v>87</v>
      </c>
      <c r="G143" s="204">
        <v>142</v>
      </c>
      <c r="H143" s="218">
        <f t="shared" si="118"/>
        <v>0</v>
      </c>
      <c r="I143">
        <f t="shared" si="119"/>
        <v>0</v>
      </c>
      <c r="J143" s="204">
        <v>142</v>
      </c>
      <c r="K143" s="221" t="str">
        <f t="shared" si="120"/>
        <v/>
      </c>
      <c r="P143" s="202" t="str">
        <f t="shared" si="141"/>
        <v/>
      </c>
      <c r="Q143" s="208" t="str">
        <f t="array" ref="Q143">IF(ISERROR(INDEX($C$1:$D$201,SMALL(IF($C$1:$C$201=$Q$1,ROW($C$1:$C$201)),ROW(141:141)),2)),"",INDEX($C$1:$D$201,SMALL(IF($C$1:$C$201=$Q$1,ROW($C$1:$C$201)),ROW(141:141)),2))</f>
        <v/>
      </c>
      <c r="R143" s="204" t="str">
        <f t="shared" si="142"/>
        <v/>
      </c>
      <c r="S143" s="204">
        <v>141</v>
      </c>
      <c r="T143" s="209">
        <f t="shared" si="143"/>
        <v>0</v>
      </c>
      <c r="U143" s="209">
        <f t="shared" si="144"/>
        <v>0</v>
      </c>
      <c r="V143" s="204">
        <v>141</v>
      </c>
      <c r="W143" s="207" t="str">
        <f t="shared" si="145"/>
        <v/>
      </c>
      <c r="X143" s="202" t="str">
        <f t="shared" si="146"/>
        <v/>
      </c>
      <c r="Y143" s="210" t="str">
        <f t="array" ref="Y143">IF(ISERROR(INDEX($C$1:$D$201,SMALL(IF($C$1:$C$201=$Y$1,ROW($C$1:$C$201)),ROW(141:141)),2)),"",INDEX($C$1:$D$201,SMALL(IF($C$1:$C$201=$Y$1,ROW($C$1:$C$201)),ROW(141:141)),2))</f>
        <v/>
      </c>
      <c r="Z143" s="204" t="str">
        <f t="shared" si="147"/>
        <v/>
      </c>
      <c r="AA143" s="204">
        <v>141</v>
      </c>
      <c r="AB143" s="209">
        <f t="shared" si="148"/>
        <v>0</v>
      </c>
      <c r="AC143" s="209">
        <f t="shared" si="149"/>
        <v>0</v>
      </c>
      <c r="AD143" s="204">
        <v>141</v>
      </c>
      <c r="AE143" s="207" t="str">
        <f t="shared" si="150"/>
        <v/>
      </c>
      <c r="AF143" s="202" t="str">
        <f t="shared" si="151"/>
        <v/>
      </c>
      <c r="AG143" s="210" t="str">
        <f t="array" ref="AG143">IF(ISERROR(INDEX($C$1:$D$201,SMALL(IF($C$1:$C$201=$AG$1,ROW($C$1:$C$201)),ROW(141:141)),2)),"",INDEX($C$1:$D$201,SMALL(IF($C$1:$C$201=$AG$1,ROW($C$1:$C$201)),ROW(141:141)),2))</f>
        <v/>
      </c>
      <c r="AH143" s="204" t="str">
        <f t="shared" si="152"/>
        <v/>
      </c>
      <c r="AI143" s="204">
        <v>141</v>
      </c>
      <c r="AJ143" s="209">
        <f t="shared" si="153"/>
        <v>0</v>
      </c>
      <c r="AK143" s="209">
        <f t="shared" si="154"/>
        <v>0</v>
      </c>
      <c r="AL143" s="204">
        <v>141</v>
      </c>
      <c r="AM143" s="207" t="str">
        <f t="shared" si="155"/>
        <v/>
      </c>
      <c r="AN143" s="202" t="str">
        <f t="shared" si="156"/>
        <v/>
      </c>
      <c r="AO143" s="208" t="str">
        <f t="array" ref="AO143">IF(ISERROR(INDEX($C$1:$D$201,SMALL(IF($C$1:$C$201=$AO$1,ROW($C$1:$C$201)),ROW(141:141)),2)),"",INDEX($C$1:$D$201,SMALL(IF($C$1:$C$201=$AO$1,ROW($C$1:$C$201)),ROW(141:141)),2))</f>
        <v/>
      </c>
      <c r="AP143" s="204" t="str">
        <f t="shared" si="157"/>
        <v/>
      </c>
      <c r="AQ143" s="204">
        <v>141</v>
      </c>
      <c r="AR143" s="209">
        <f t="shared" si="158"/>
        <v>0</v>
      </c>
      <c r="AS143" s="209">
        <f t="shared" si="159"/>
        <v>0</v>
      </c>
      <c r="AT143" s="204">
        <v>141</v>
      </c>
      <c r="AU143" s="207" t="str">
        <f t="shared" si="160"/>
        <v/>
      </c>
      <c r="AV143" s="202" t="str">
        <f t="shared" si="161"/>
        <v/>
      </c>
      <c r="AW143" s="159" t="str">
        <f t="array" ref="AW143">IF(ISERROR(INDEX($C$1:$D$201,SMALL(IF($C$1:$C$201=$AW$1,ROW($C$1:$C$201)),ROW(141:141)),2)),"",INDEX($C$1:$D$201,SMALL(IF($C$1:$C$201=$AW$1,ROW($C$1:$C$201)),ROW(141:141)),2))</f>
        <v/>
      </c>
      <c r="AX143" s="204" t="str">
        <f t="shared" si="162"/>
        <v/>
      </c>
      <c r="AY143" s="204">
        <v>141</v>
      </c>
      <c r="AZ143" s="209">
        <f t="shared" si="163"/>
        <v>0</v>
      </c>
      <c r="BA143" s="209">
        <f t="shared" si="164"/>
        <v>0</v>
      </c>
      <c r="BB143" s="204">
        <v>141</v>
      </c>
      <c r="BC143" s="207" t="str">
        <f t="shared" si="165"/>
        <v/>
      </c>
      <c r="BD143" s="202" t="str">
        <f t="shared" si="166"/>
        <v/>
      </c>
      <c r="BE143" s="159" t="str">
        <f t="array" ref="BE143">IF(ISERROR(INDEX($C$1:$D$201,SMALL(IF($C$1:$C$201=$BE$1,ROW($C$1:$C$201)),ROW(141:141)),2)),"",INDEX($C$1:$D$201,SMALL(IF($C$1:$C$201=$BE$1,ROW($C$1:$C$201)),ROW(141:141)),2))</f>
        <v/>
      </c>
      <c r="BF143" s="204" t="str">
        <f t="shared" si="167"/>
        <v/>
      </c>
      <c r="BG143" s="204">
        <v>141</v>
      </c>
      <c r="BH143" s="209">
        <f t="shared" si="168"/>
        <v>0</v>
      </c>
      <c r="BI143" s="209">
        <f t="shared" si="169"/>
        <v>0</v>
      </c>
      <c r="BJ143" s="204">
        <v>141</v>
      </c>
      <c r="BK143" s="207" t="str">
        <f t="shared" si="170"/>
        <v/>
      </c>
      <c r="BL143" s="209"/>
      <c r="BM143" s="209">
        <f>IF(AND('Analysis_2-must not modify'!O973=1,'Analysis_2-must not modify'!P973=1,NOT('Analysis_2-must not modify'!D973=0)),'Analysis_2-must not modify'!G973,"")</f>
        <v>2015</v>
      </c>
      <c r="BN143">
        <v>142</v>
      </c>
      <c r="BO143" t="e">
        <f>INDEX(BM$2:BM$202,MATCH(0,COUNTIF($BO$1:BO142,BM$2:BM$202),0))</f>
        <v>#N/A</v>
      </c>
      <c r="BQ143" s="218">
        <f t="shared" si="123"/>
        <v>20</v>
      </c>
      <c r="BR143" s="136">
        <v>142</v>
      </c>
      <c r="BS143" s="246">
        <f t="shared" si="130"/>
        <v>2015</v>
      </c>
      <c r="BT143" s="99"/>
      <c r="BU143" s="219">
        <f t="shared" si="131"/>
        <v>138</v>
      </c>
      <c r="BV143" s="204">
        <v>142</v>
      </c>
      <c r="BW143" s="218" t="str">
        <f t="shared" si="124"/>
        <v/>
      </c>
      <c r="BX143" t="str">
        <f t="shared" si="125"/>
        <v/>
      </c>
      <c r="BY143" s="204">
        <v>142</v>
      </c>
      <c r="BZ143" s="204" t="str">
        <f t="shared" si="126"/>
        <v/>
      </c>
      <c r="CA143" t="e">
        <f t="shared" si="132"/>
        <v>#VALUE!</v>
      </c>
      <c r="CB143" s="259" t="str">
        <f t="shared" si="127"/>
        <v/>
      </c>
      <c r="CC143" s="259" t="str">
        <f t="shared" si="171"/>
        <v/>
      </c>
      <c r="CD143">
        <v>141</v>
      </c>
      <c r="CE143" s="261" t="str">
        <f t="shared" si="133"/>
        <v/>
      </c>
      <c r="CG143" s="218">
        <f t="shared" si="134"/>
        <v>1</v>
      </c>
      <c r="CH143" s="136">
        <v>142</v>
      </c>
      <c r="CI143" s="136" t="str">
        <f>IF(AND('Analysis_2-must not modify'!P973=1,'Analysis_2-must not modify'!O973=1),'Analysis_2-must not modify'!I973,"")</f>
        <v>Tropical</v>
      </c>
      <c r="CK143" s="219">
        <f t="shared" si="135"/>
        <v>200</v>
      </c>
      <c r="CL143" s="204">
        <v>142</v>
      </c>
      <c r="CM143" s="218" t="str">
        <f t="shared" si="136"/>
        <v/>
      </c>
      <c r="CN143" t="str">
        <f t="shared" si="137"/>
        <v/>
      </c>
      <c r="CO143" s="204">
        <v>142</v>
      </c>
      <c r="CP143" s="204" t="str">
        <f t="shared" si="128"/>
        <v/>
      </c>
      <c r="CQ143">
        <f t="shared" si="138"/>
        <v>8</v>
      </c>
      <c r="CR143" s="259" t="str">
        <f t="shared" si="129"/>
        <v/>
      </c>
      <c r="CS143" s="259">
        <f t="shared" si="139"/>
        <v>0</v>
      </c>
      <c r="CT143" s="259"/>
      <c r="CU143">
        <v>141</v>
      </c>
      <c r="CV143" s="261" t="str">
        <f t="shared" si="140"/>
        <v/>
      </c>
    </row>
    <row r="144" spans="1:100" customFormat="1">
      <c r="A144" s="218">
        <f t="shared" si="121"/>
        <v>45</v>
      </c>
      <c r="B144" s="136">
        <v>143</v>
      </c>
      <c r="C144" s="211" t="str">
        <f>'Analysis_2-must not modify'!F974</f>
        <v>South_and_West_Asia</v>
      </c>
      <c r="D144" s="211" t="str">
        <f>'Analysis_2-must not modify'!D974</f>
        <v>United Arab Emirates</v>
      </c>
      <c r="E144" s="245">
        <v>0</v>
      </c>
      <c r="F144" s="219">
        <f t="shared" si="122"/>
        <v>114</v>
      </c>
      <c r="G144" s="204">
        <v>143</v>
      </c>
      <c r="H144" s="218">
        <f t="shared" si="118"/>
        <v>0</v>
      </c>
      <c r="I144">
        <f t="shared" si="119"/>
        <v>0</v>
      </c>
      <c r="J144" s="204">
        <v>143</v>
      </c>
      <c r="K144" s="221" t="str">
        <f t="shared" si="120"/>
        <v/>
      </c>
      <c r="P144" s="202" t="str">
        <f t="shared" si="141"/>
        <v/>
      </c>
      <c r="Q144" s="208" t="str">
        <f t="array" ref="Q144">IF(ISERROR(INDEX($C$1:$D$201,SMALL(IF($C$1:$C$201=$Q$1,ROW($C$1:$C$201)),ROW(142:142)),2)),"",INDEX($C$1:$D$201,SMALL(IF($C$1:$C$201=$Q$1,ROW($C$1:$C$201)),ROW(142:142)),2))</f>
        <v/>
      </c>
      <c r="R144" s="204" t="str">
        <f t="shared" si="142"/>
        <v/>
      </c>
      <c r="S144" s="204">
        <v>142</v>
      </c>
      <c r="T144" s="209">
        <f t="shared" si="143"/>
        <v>0</v>
      </c>
      <c r="U144" s="209">
        <f t="shared" si="144"/>
        <v>0</v>
      </c>
      <c r="V144" s="204">
        <v>142</v>
      </c>
      <c r="W144" s="207" t="str">
        <f t="shared" si="145"/>
        <v/>
      </c>
      <c r="X144" s="202" t="str">
        <f t="shared" si="146"/>
        <v/>
      </c>
      <c r="Y144" s="210" t="str">
        <f t="array" ref="Y144">IF(ISERROR(INDEX($C$1:$D$201,SMALL(IF($C$1:$C$201=$Y$1,ROW($C$1:$C$201)),ROW(142:142)),2)),"",INDEX($C$1:$D$201,SMALL(IF($C$1:$C$201=$Y$1,ROW($C$1:$C$201)),ROW(142:142)),2))</f>
        <v/>
      </c>
      <c r="Z144" s="204" t="str">
        <f t="shared" si="147"/>
        <v/>
      </c>
      <c r="AA144" s="204">
        <v>142</v>
      </c>
      <c r="AB144" s="209">
        <f t="shared" si="148"/>
        <v>0</v>
      </c>
      <c r="AC144" s="209">
        <f t="shared" si="149"/>
        <v>0</v>
      </c>
      <c r="AD144" s="204">
        <v>142</v>
      </c>
      <c r="AE144" s="207" t="str">
        <f t="shared" si="150"/>
        <v/>
      </c>
      <c r="AF144" s="202" t="str">
        <f t="shared" si="151"/>
        <v/>
      </c>
      <c r="AG144" s="210" t="str">
        <f t="array" ref="AG144">IF(ISERROR(INDEX($C$1:$D$201,SMALL(IF($C$1:$C$201=$AG$1,ROW($C$1:$C$201)),ROW(142:142)),2)),"",INDEX($C$1:$D$201,SMALL(IF($C$1:$C$201=$AG$1,ROW($C$1:$C$201)),ROW(142:142)),2))</f>
        <v/>
      </c>
      <c r="AH144" s="204" t="str">
        <f t="shared" si="152"/>
        <v/>
      </c>
      <c r="AI144" s="204">
        <v>142</v>
      </c>
      <c r="AJ144" s="209">
        <f t="shared" si="153"/>
        <v>0</v>
      </c>
      <c r="AK144" s="209">
        <f t="shared" si="154"/>
        <v>0</v>
      </c>
      <c r="AL144" s="204">
        <v>142</v>
      </c>
      <c r="AM144" s="207" t="str">
        <f t="shared" si="155"/>
        <v/>
      </c>
      <c r="AN144" s="202" t="str">
        <f t="shared" si="156"/>
        <v/>
      </c>
      <c r="AO144" s="208" t="str">
        <f t="array" ref="AO144">IF(ISERROR(INDEX($C$1:$D$201,SMALL(IF($C$1:$C$201=$AO$1,ROW($C$1:$C$201)),ROW(142:142)),2)),"",INDEX($C$1:$D$201,SMALL(IF($C$1:$C$201=$AO$1,ROW($C$1:$C$201)),ROW(142:142)),2))</f>
        <v/>
      </c>
      <c r="AP144" s="204" t="str">
        <f t="shared" si="157"/>
        <v/>
      </c>
      <c r="AQ144" s="204">
        <v>142</v>
      </c>
      <c r="AR144" s="209">
        <f t="shared" si="158"/>
        <v>0</v>
      </c>
      <c r="AS144" s="209">
        <f t="shared" si="159"/>
        <v>0</v>
      </c>
      <c r="AT144" s="204">
        <v>142</v>
      </c>
      <c r="AU144" s="207" t="str">
        <f t="shared" si="160"/>
        <v/>
      </c>
      <c r="AV144" s="202" t="str">
        <f t="shared" si="161"/>
        <v/>
      </c>
      <c r="AW144" s="159" t="str">
        <f t="array" ref="AW144">IF(ISERROR(INDEX($C$1:$D$201,SMALL(IF($C$1:$C$201=$AW$1,ROW($C$1:$C$201)),ROW(142:142)),2)),"",INDEX($C$1:$D$201,SMALL(IF($C$1:$C$201=$AW$1,ROW($C$1:$C$201)),ROW(142:142)),2))</f>
        <v/>
      </c>
      <c r="AX144" s="204" t="str">
        <f t="shared" si="162"/>
        <v/>
      </c>
      <c r="AY144" s="204">
        <v>142</v>
      </c>
      <c r="AZ144" s="209">
        <f t="shared" si="163"/>
        <v>0</v>
      </c>
      <c r="BA144" s="209">
        <f t="shared" si="164"/>
        <v>0</v>
      </c>
      <c r="BB144" s="204">
        <v>142</v>
      </c>
      <c r="BC144" s="207" t="str">
        <f t="shared" si="165"/>
        <v/>
      </c>
      <c r="BD144" s="202" t="str">
        <f t="shared" si="166"/>
        <v/>
      </c>
      <c r="BE144" s="159" t="str">
        <f t="array" ref="BE144">IF(ISERROR(INDEX($C$1:$D$201,SMALL(IF($C$1:$C$201=$BE$1,ROW($C$1:$C$201)),ROW(142:142)),2)),"",INDEX($C$1:$D$201,SMALL(IF($C$1:$C$201=$BE$1,ROW($C$1:$C$201)),ROW(142:142)),2))</f>
        <v/>
      </c>
      <c r="BF144" s="204" t="str">
        <f t="shared" si="167"/>
        <v/>
      </c>
      <c r="BG144" s="204">
        <v>142</v>
      </c>
      <c r="BH144" s="209">
        <f t="shared" si="168"/>
        <v>0</v>
      </c>
      <c r="BI144" s="209">
        <f t="shared" si="169"/>
        <v>0</v>
      </c>
      <c r="BJ144" s="204">
        <v>142</v>
      </c>
      <c r="BK144" s="207" t="str">
        <f t="shared" si="170"/>
        <v/>
      </c>
      <c r="BL144" s="209"/>
      <c r="BM144" s="209">
        <f>IF(AND('Analysis_2-must not modify'!O974=1,'Analysis_2-must not modify'!P974=1,NOT('Analysis_2-must not modify'!D974=0)),'Analysis_2-must not modify'!G974,"")</f>
        <v>2016</v>
      </c>
      <c r="BN144">
        <v>143</v>
      </c>
      <c r="BO144" t="e">
        <f>INDEX(BM$2:BM$202,MATCH(0,COUNTIF($BO$1:BO143,BM$2:BM$202),0))</f>
        <v>#N/A</v>
      </c>
      <c r="BQ144" s="218">
        <f t="shared" si="123"/>
        <v>2</v>
      </c>
      <c r="BR144" s="136">
        <v>143</v>
      </c>
      <c r="BS144" s="246">
        <f t="shared" si="130"/>
        <v>2016</v>
      </c>
      <c r="BT144" s="99"/>
      <c r="BU144" s="219">
        <f t="shared" si="131"/>
        <v>156</v>
      </c>
      <c r="BV144" s="204">
        <v>143</v>
      </c>
      <c r="BW144" s="218" t="str">
        <f t="shared" si="124"/>
        <v/>
      </c>
      <c r="BX144" t="str">
        <f t="shared" si="125"/>
        <v/>
      </c>
      <c r="BY144" s="204">
        <v>143</v>
      </c>
      <c r="BZ144" s="204" t="str">
        <f t="shared" si="126"/>
        <v/>
      </c>
      <c r="CA144" t="e">
        <f t="shared" si="132"/>
        <v>#VALUE!</v>
      </c>
      <c r="CB144" s="259" t="str">
        <f t="shared" si="127"/>
        <v/>
      </c>
      <c r="CC144" s="259" t="str">
        <f t="shared" si="171"/>
        <v/>
      </c>
      <c r="CD144">
        <v>142</v>
      </c>
      <c r="CE144" s="261" t="str">
        <f t="shared" si="133"/>
        <v/>
      </c>
      <c r="CG144" s="218">
        <f t="shared" si="134"/>
        <v>114</v>
      </c>
      <c r="CH144" s="136">
        <v>143</v>
      </c>
      <c r="CI144" s="136" t="str">
        <f>IF(AND('Analysis_2-must not modify'!P974=1,'Analysis_2-must not modify'!O974=1),'Analysis_2-must not modify'!I974,"")</f>
        <v>Desert</v>
      </c>
      <c r="CK144" s="219">
        <f t="shared" si="135"/>
        <v>87</v>
      </c>
      <c r="CL144" s="204">
        <v>143</v>
      </c>
      <c r="CM144" s="218" t="str">
        <f t="shared" si="136"/>
        <v/>
      </c>
      <c r="CN144" t="str">
        <f t="shared" si="137"/>
        <v/>
      </c>
      <c r="CO144" s="204">
        <v>143</v>
      </c>
      <c r="CP144" s="204" t="str">
        <f t="shared" si="128"/>
        <v/>
      </c>
      <c r="CQ144">
        <f t="shared" si="138"/>
        <v>8</v>
      </c>
      <c r="CR144" s="259" t="str">
        <f t="shared" si="129"/>
        <v/>
      </c>
      <c r="CS144" s="259">
        <f t="shared" si="139"/>
        <v>0</v>
      </c>
      <c r="CT144" s="259"/>
      <c r="CU144">
        <v>142</v>
      </c>
      <c r="CV144" s="261" t="str">
        <f t="shared" si="140"/>
        <v/>
      </c>
    </row>
    <row r="145" spans="1:100" customFormat="1">
      <c r="A145" s="218">
        <f t="shared" si="121"/>
        <v>85</v>
      </c>
      <c r="B145" s="136">
        <v>144</v>
      </c>
      <c r="C145" s="211" t="str">
        <f>'Analysis_2-must not modify'!F975</f>
        <v>East_Asia_and_Oceania</v>
      </c>
      <c r="D145" s="211" t="str">
        <f>'Analysis_2-must not modify'!D975</f>
        <v>Japan</v>
      </c>
      <c r="E145" s="245">
        <v>0</v>
      </c>
      <c r="F145" s="219">
        <f t="shared" si="122"/>
        <v>74</v>
      </c>
      <c r="G145" s="204">
        <v>144</v>
      </c>
      <c r="H145" s="218">
        <f t="shared" si="118"/>
        <v>0</v>
      </c>
      <c r="I145">
        <f t="shared" si="119"/>
        <v>0</v>
      </c>
      <c r="J145" s="204">
        <v>144</v>
      </c>
      <c r="K145" s="221" t="str">
        <f t="shared" si="120"/>
        <v/>
      </c>
      <c r="P145" s="202" t="str">
        <f t="shared" si="141"/>
        <v/>
      </c>
      <c r="Q145" s="208" t="str">
        <f t="array" ref="Q145">IF(ISERROR(INDEX($C$1:$D$201,SMALL(IF($C$1:$C$201=$Q$1,ROW($C$1:$C$201)),ROW(143:143)),2)),"",INDEX($C$1:$D$201,SMALL(IF($C$1:$C$201=$Q$1,ROW($C$1:$C$201)),ROW(143:143)),2))</f>
        <v/>
      </c>
      <c r="R145" s="204" t="str">
        <f t="shared" si="142"/>
        <v/>
      </c>
      <c r="S145" s="204">
        <v>143</v>
      </c>
      <c r="T145" s="209">
        <f t="shared" si="143"/>
        <v>0</v>
      </c>
      <c r="U145" s="209">
        <f t="shared" si="144"/>
        <v>0</v>
      </c>
      <c r="V145" s="204">
        <v>143</v>
      </c>
      <c r="W145" s="207" t="str">
        <f t="shared" si="145"/>
        <v/>
      </c>
      <c r="X145" s="202" t="str">
        <f t="shared" si="146"/>
        <v/>
      </c>
      <c r="Y145" s="210" t="str">
        <f t="array" ref="Y145">IF(ISERROR(INDEX($C$1:$D$201,SMALL(IF($C$1:$C$201=$Y$1,ROW($C$1:$C$201)),ROW(143:143)),2)),"",INDEX($C$1:$D$201,SMALL(IF($C$1:$C$201=$Y$1,ROW($C$1:$C$201)),ROW(143:143)),2))</f>
        <v/>
      </c>
      <c r="Z145" s="204" t="str">
        <f t="shared" si="147"/>
        <v/>
      </c>
      <c r="AA145" s="204">
        <v>143</v>
      </c>
      <c r="AB145" s="209">
        <f t="shared" si="148"/>
        <v>0</v>
      </c>
      <c r="AC145" s="209">
        <f t="shared" si="149"/>
        <v>0</v>
      </c>
      <c r="AD145" s="204">
        <v>143</v>
      </c>
      <c r="AE145" s="207" t="str">
        <f t="shared" si="150"/>
        <v/>
      </c>
      <c r="AF145" s="202" t="str">
        <f t="shared" si="151"/>
        <v/>
      </c>
      <c r="AG145" s="210" t="str">
        <f t="array" ref="AG145">IF(ISERROR(INDEX($C$1:$D$201,SMALL(IF($C$1:$C$201=$AG$1,ROW($C$1:$C$201)),ROW(143:143)),2)),"",INDEX($C$1:$D$201,SMALL(IF($C$1:$C$201=$AG$1,ROW($C$1:$C$201)),ROW(143:143)),2))</f>
        <v/>
      </c>
      <c r="AH145" s="204" t="str">
        <f t="shared" si="152"/>
        <v/>
      </c>
      <c r="AI145" s="204">
        <v>143</v>
      </c>
      <c r="AJ145" s="209">
        <f t="shared" si="153"/>
        <v>0</v>
      </c>
      <c r="AK145" s="209">
        <f t="shared" si="154"/>
        <v>0</v>
      </c>
      <c r="AL145" s="204">
        <v>143</v>
      </c>
      <c r="AM145" s="207" t="str">
        <f t="shared" si="155"/>
        <v/>
      </c>
      <c r="AN145" s="202" t="str">
        <f t="shared" si="156"/>
        <v/>
      </c>
      <c r="AO145" s="208" t="str">
        <f t="array" ref="AO145">IF(ISERROR(INDEX($C$1:$D$201,SMALL(IF($C$1:$C$201=$AO$1,ROW($C$1:$C$201)),ROW(143:143)),2)),"",INDEX($C$1:$D$201,SMALL(IF($C$1:$C$201=$AO$1,ROW($C$1:$C$201)),ROW(143:143)),2))</f>
        <v/>
      </c>
      <c r="AP145" s="204" t="str">
        <f t="shared" si="157"/>
        <v/>
      </c>
      <c r="AQ145" s="204">
        <v>143</v>
      </c>
      <c r="AR145" s="209">
        <f t="shared" si="158"/>
        <v>0</v>
      </c>
      <c r="AS145" s="209">
        <f t="shared" si="159"/>
        <v>0</v>
      </c>
      <c r="AT145" s="204">
        <v>143</v>
      </c>
      <c r="AU145" s="207" t="str">
        <f t="shared" si="160"/>
        <v/>
      </c>
      <c r="AV145" s="202" t="str">
        <f t="shared" si="161"/>
        <v/>
      </c>
      <c r="AW145" s="159" t="str">
        <f t="array" ref="AW145">IF(ISERROR(INDEX($C$1:$D$201,SMALL(IF($C$1:$C$201=$AW$1,ROW($C$1:$C$201)),ROW(143:143)),2)),"",INDEX($C$1:$D$201,SMALL(IF($C$1:$C$201=$AW$1,ROW($C$1:$C$201)),ROW(143:143)),2))</f>
        <v/>
      </c>
      <c r="AX145" s="204" t="str">
        <f t="shared" si="162"/>
        <v/>
      </c>
      <c r="AY145" s="204">
        <v>143</v>
      </c>
      <c r="AZ145" s="209">
        <f t="shared" si="163"/>
        <v>0</v>
      </c>
      <c r="BA145" s="209">
        <f t="shared" si="164"/>
        <v>0</v>
      </c>
      <c r="BB145" s="204">
        <v>143</v>
      </c>
      <c r="BC145" s="207" t="str">
        <f t="shared" si="165"/>
        <v/>
      </c>
      <c r="BD145" s="202" t="str">
        <f t="shared" si="166"/>
        <v/>
      </c>
      <c r="BE145" s="159" t="str">
        <f t="array" ref="BE145">IF(ISERROR(INDEX($C$1:$D$201,SMALL(IF($C$1:$C$201=$BE$1,ROW($C$1:$C$201)),ROW(143:143)),2)),"",INDEX($C$1:$D$201,SMALL(IF($C$1:$C$201=$BE$1,ROW($C$1:$C$201)),ROW(143:143)),2))</f>
        <v/>
      </c>
      <c r="BF145" s="204" t="str">
        <f t="shared" si="167"/>
        <v/>
      </c>
      <c r="BG145" s="204">
        <v>143</v>
      </c>
      <c r="BH145" s="209">
        <f t="shared" si="168"/>
        <v>0</v>
      </c>
      <c r="BI145" s="209">
        <f t="shared" si="169"/>
        <v>0</v>
      </c>
      <c r="BJ145" s="204">
        <v>143</v>
      </c>
      <c r="BK145" s="207" t="str">
        <f t="shared" si="170"/>
        <v/>
      </c>
      <c r="BL145" s="209"/>
      <c r="BM145" s="209">
        <f>IF(AND('Analysis_2-must not modify'!O975=1,'Analysis_2-must not modify'!P975=1,NOT('Analysis_2-must not modify'!D975=0)),'Analysis_2-must not modify'!G975,"")</f>
        <v>2013</v>
      </c>
      <c r="BN145">
        <v>144</v>
      </c>
      <c r="BO145" t="e">
        <f>INDEX(BM$2:BM$202,MATCH(0,COUNTIF($BO$1:BO144,BM$2:BM$202),0))</f>
        <v>#N/A</v>
      </c>
      <c r="BQ145" s="218">
        <f t="shared" si="123"/>
        <v>80</v>
      </c>
      <c r="BR145" s="136">
        <v>144</v>
      </c>
      <c r="BS145" s="246">
        <f t="shared" si="130"/>
        <v>2013</v>
      </c>
      <c r="BT145" s="99"/>
      <c r="BU145" s="219">
        <f t="shared" si="131"/>
        <v>78</v>
      </c>
      <c r="BV145" s="204">
        <v>144</v>
      </c>
      <c r="BW145" s="218">
        <f t="shared" si="124"/>
        <v>8</v>
      </c>
      <c r="BX145">
        <f t="shared" si="125"/>
        <v>2006</v>
      </c>
      <c r="BY145" s="204">
        <v>144</v>
      </c>
      <c r="BZ145" s="204" t="str">
        <f t="shared" si="126"/>
        <v/>
      </c>
      <c r="CA145" t="e">
        <f t="shared" si="132"/>
        <v>#VALUE!</v>
      </c>
      <c r="CB145" s="259" t="str">
        <f t="shared" si="127"/>
        <v/>
      </c>
      <c r="CC145" s="259" t="str">
        <f t="shared" si="171"/>
        <v/>
      </c>
      <c r="CD145">
        <v>143</v>
      </c>
      <c r="CE145" s="261" t="str">
        <f t="shared" si="133"/>
        <v/>
      </c>
      <c r="CG145" s="218">
        <f t="shared" si="134"/>
        <v>10</v>
      </c>
      <c r="CH145" s="136">
        <v>144</v>
      </c>
      <c r="CI145" s="136" t="str">
        <f>IF(AND('Analysis_2-must not modify'!P975=1,'Analysis_2-must not modify'!O975=1),'Analysis_2-must not modify'!I975,"")</f>
        <v>Sub-tropical</v>
      </c>
      <c r="CK145" s="219">
        <f t="shared" si="135"/>
        <v>191</v>
      </c>
      <c r="CL145" s="204">
        <v>144</v>
      </c>
      <c r="CM145" s="218" t="str">
        <f t="shared" si="136"/>
        <v/>
      </c>
      <c r="CN145" t="str">
        <f t="shared" si="137"/>
        <v/>
      </c>
      <c r="CO145" s="204">
        <v>144</v>
      </c>
      <c r="CP145" s="204" t="str">
        <f t="shared" si="128"/>
        <v/>
      </c>
      <c r="CQ145">
        <f t="shared" si="138"/>
        <v>8</v>
      </c>
      <c r="CR145" s="259" t="str">
        <f t="shared" si="129"/>
        <v/>
      </c>
      <c r="CS145" s="259">
        <f t="shared" si="139"/>
        <v>0</v>
      </c>
      <c r="CT145" s="259"/>
      <c r="CU145">
        <v>143</v>
      </c>
      <c r="CV145" s="261" t="str">
        <f t="shared" si="140"/>
        <v/>
      </c>
    </row>
    <row r="146" spans="1:100" customFormat="1">
      <c r="A146" s="218">
        <f t="shared" si="121"/>
        <v>107</v>
      </c>
      <c r="B146" s="136">
        <v>145</v>
      </c>
      <c r="C146" s="211" t="str">
        <f>'Analysis_2-must not modify'!F976</f>
        <v>North_America</v>
      </c>
      <c r="D146" s="211" t="str">
        <f>'Analysis_2-must not modify'!D976</f>
        <v>Canada</v>
      </c>
      <c r="E146" s="245">
        <v>0</v>
      </c>
      <c r="F146" s="219">
        <f t="shared" si="122"/>
        <v>52</v>
      </c>
      <c r="G146" s="204">
        <v>145</v>
      </c>
      <c r="H146" s="218">
        <f t="shared" si="118"/>
        <v>0</v>
      </c>
      <c r="I146">
        <f t="shared" si="119"/>
        <v>0</v>
      </c>
      <c r="J146" s="204">
        <v>145</v>
      </c>
      <c r="K146" s="221" t="str">
        <f t="shared" si="120"/>
        <v/>
      </c>
      <c r="P146" s="202" t="str">
        <f t="shared" si="141"/>
        <v/>
      </c>
      <c r="Q146" s="208" t="str">
        <f t="array" ref="Q146">IF(ISERROR(INDEX($C$1:$D$201,SMALL(IF($C$1:$C$201=$Q$1,ROW($C$1:$C$201)),ROW(144:144)),2)),"",INDEX($C$1:$D$201,SMALL(IF($C$1:$C$201=$Q$1,ROW($C$1:$C$201)),ROW(144:144)),2))</f>
        <v/>
      </c>
      <c r="R146" s="204" t="str">
        <f t="shared" si="142"/>
        <v/>
      </c>
      <c r="S146" s="204">
        <v>144</v>
      </c>
      <c r="T146" s="209">
        <f t="shared" si="143"/>
        <v>0</v>
      </c>
      <c r="U146" s="209">
        <f t="shared" si="144"/>
        <v>0</v>
      </c>
      <c r="V146" s="204">
        <v>144</v>
      </c>
      <c r="W146" s="207" t="str">
        <f t="shared" si="145"/>
        <v/>
      </c>
      <c r="X146" s="202" t="str">
        <f t="shared" si="146"/>
        <v/>
      </c>
      <c r="Y146" s="210" t="str">
        <f t="array" ref="Y146">IF(ISERROR(INDEX($C$1:$D$201,SMALL(IF($C$1:$C$201=$Y$1,ROW($C$1:$C$201)),ROW(144:144)),2)),"",INDEX($C$1:$D$201,SMALL(IF($C$1:$C$201=$Y$1,ROW($C$1:$C$201)),ROW(144:144)),2))</f>
        <v/>
      </c>
      <c r="Z146" s="204" t="str">
        <f t="shared" si="147"/>
        <v/>
      </c>
      <c r="AA146" s="204">
        <v>144</v>
      </c>
      <c r="AB146" s="209">
        <f t="shared" si="148"/>
        <v>0</v>
      </c>
      <c r="AC146" s="209">
        <f t="shared" si="149"/>
        <v>0</v>
      </c>
      <c r="AD146" s="204">
        <v>144</v>
      </c>
      <c r="AE146" s="207" t="str">
        <f t="shared" si="150"/>
        <v/>
      </c>
      <c r="AF146" s="202" t="str">
        <f t="shared" si="151"/>
        <v/>
      </c>
      <c r="AG146" s="210" t="str">
        <f t="array" ref="AG146">IF(ISERROR(INDEX($C$1:$D$201,SMALL(IF($C$1:$C$201=$AG$1,ROW($C$1:$C$201)),ROW(144:144)),2)),"",INDEX($C$1:$D$201,SMALL(IF($C$1:$C$201=$AG$1,ROW($C$1:$C$201)),ROW(144:144)),2))</f>
        <v/>
      </c>
      <c r="AH146" s="204" t="str">
        <f t="shared" si="152"/>
        <v/>
      </c>
      <c r="AI146" s="204">
        <v>144</v>
      </c>
      <c r="AJ146" s="209">
        <f t="shared" si="153"/>
        <v>0</v>
      </c>
      <c r="AK146" s="209">
        <f t="shared" si="154"/>
        <v>0</v>
      </c>
      <c r="AL146" s="204">
        <v>144</v>
      </c>
      <c r="AM146" s="207" t="str">
        <f t="shared" si="155"/>
        <v/>
      </c>
      <c r="AN146" s="202" t="str">
        <f t="shared" si="156"/>
        <v/>
      </c>
      <c r="AO146" s="208" t="str">
        <f t="array" ref="AO146">IF(ISERROR(INDEX($C$1:$D$201,SMALL(IF($C$1:$C$201=$AO$1,ROW($C$1:$C$201)),ROW(144:144)),2)),"",INDEX($C$1:$D$201,SMALL(IF($C$1:$C$201=$AO$1,ROW($C$1:$C$201)),ROW(144:144)),2))</f>
        <v/>
      </c>
      <c r="AP146" s="204" t="str">
        <f t="shared" si="157"/>
        <v/>
      </c>
      <c r="AQ146" s="204">
        <v>144</v>
      </c>
      <c r="AR146" s="209">
        <f t="shared" si="158"/>
        <v>0</v>
      </c>
      <c r="AS146" s="209">
        <f t="shared" si="159"/>
        <v>0</v>
      </c>
      <c r="AT146" s="204">
        <v>144</v>
      </c>
      <c r="AU146" s="207" t="str">
        <f t="shared" si="160"/>
        <v/>
      </c>
      <c r="AV146" s="202" t="str">
        <f t="shared" si="161"/>
        <v/>
      </c>
      <c r="AW146" s="159" t="str">
        <f t="array" ref="AW146">IF(ISERROR(INDEX($C$1:$D$201,SMALL(IF($C$1:$C$201=$AW$1,ROW($C$1:$C$201)),ROW(144:144)),2)),"",INDEX($C$1:$D$201,SMALL(IF($C$1:$C$201=$AW$1,ROW($C$1:$C$201)),ROW(144:144)),2))</f>
        <v/>
      </c>
      <c r="AX146" s="204" t="str">
        <f t="shared" si="162"/>
        <v/>
      </c>
      <c r="AY146" s="204">
        <v>144</v>
      </c>
      <c r="AZ146" s="209">
        <f t="shared" si="163"/>
        <v>0</v>
      </c>
      <c r="BA146" s="209">
        <f t="shared" si="164"/>
        <v>0</v>
      </c>
      <c r="BB146" s="204">
        <v>144</v>
      </c>
      <c r="BC146" s="207" t="str">
        <f t="shared" si="165"/>
        <v/>
      </c>
      <c r="BD146" s="202" t="str">
        <f t="shared" si="166"/>
        <v/>
      </c>
      <c r="BE146" s="159" t="str">
        <f t="array" ref="BE146">IF(ISERROR(INDEX($C$1:$D$201,SMALL(IF($C$1:$C$201=$BE$1,ROW($C$1:$C$201)),ROW(144:144)),2)),"",INDEX($C$1:$D$201,SMALL(IF($C$1:$C$201=$BE$1,ROW($C$1:$C$201)),ROW(144:144)),2))</f>
        <v/>
      </c>
      <c r="BF146" s="204" t="str">
        <f t="shared" si="167"/>
        <v/>
      </c>
      <c r="BG146" s="204">
        <v>144</v>
      </c>
      <c r="BH146" s="209">
        <f t="shared" si="168"/>
        <v>0</v>
      </c>
      <c r="BI146" s="209">
        <f t="shared" si="169"/>
        <v>0</v>
      </c>
      <c r="BJ146" s="204">
        <v>144</v>
      </c>
      <c r="BK146" s="207" t="str">
        <f t="shared" si="170"/>
        <v/>
      </c>
      <c r="BL146" s="209"/>
      <c r="BM146" s="209">
        <f>IF(AND('Analysis_2-must not modify'!O976=1,'Analysis_2-must not modify'!P976=1,NOT('Analysis_2-must not modify'!D976=0)),'Analysis_2-must not modify'!G976,"")</f>
        <v>2013</v>
      </c>
      <c r="BN146">
        <v>145</v>
      </c>
      <c r="BO146" t="e">
        <f>INDEX(BM$2:BM$202,MATCH(0,COUNTIF($BO$1:BO145,BM$2:BM$202),0))</f>
        <v>#N/A</v>
      </c>
      <c r="BQ146" s="218">
        <f t="shared" si="123"/>
        <v>80</v>
      </c>
      <c r="BR146" s="136">
        <v>145</v>
      </c>
      <c r="BS146" s="246">
        <f t="shared" si="130"/>
        <v>2013</v>
      </c>
      <c r="BT146" s="99"/>
      <c r="BU146" s="219">
        <f t="shared" si="131"/>
        <v>78</v>
      </c>
      <c r="BV146" s="204">
        <v>145</v>
      </c>
      <c r="BW146" s="218" t="str">
        <f t="shared" si="124"/>
        <v/>
      </c>
      <c r="BX146" t="str">
        <f t="shared" si="125"/>
        <v/>
      </c>
      <c r="BY146" s="204">
        <v>145</v>
      </c>
      <c r="BZ146" s="204" t="str">
        <f t="shared" si="126"/>
        <v/>
      </c>
      <c r="CA146" t="e">
        <f t="shared" si="132"/>
        <v>#VALUE!</v>
      </c>
      <c r="CB146" s="259" t="str">
        <f t="shared" si="127"/>
        <v/>
      </c>
      <c r="CC146" s="259" t="str">
        <f t="shared" si="171"/>
        <v/>
      </c>
      <c r="CD146">
        <v>144</v>
      </c>
      <c r="CE146" s="261" t="str">
        <f t="shared" si="133"/>
        <v/>
      </c>
      <c r="CG146" s="218">
        <f t="shared" si="134"/>
        <v>117</v>
      </c>
      <c r="CH146" s="136">
        <v>145</v>
      </c>
      <c r="CI146" s="136" t="str">
        <f>IF(AND('Analysis_2-must not modify'!P976=1,'Analysis_2-must not modify'!O976=1),'Analysis_2-must not modify'!I976,"")</f>
        <v>Continental</v>
      </c>
      <c r="CK146" s="219">
        <f t="shared" si="135"/>
        <v>84</v>
      </c>
      <c r="CL146" s="204">
        <v>145</v>
      </c>
      <c r="CM146" s="218" t="str">
        <f t="shared" si="136"/>
        <v/>
      </c>
      <c r="CN146" t="str">
        <f t="shared" si="137"/>
        <v/>
      </c>
      <c r="CO146" s="204">
        <v>145</v>
      </c>
      <c r="CP146" s="204" t="str">
        <f t="shared" si="128"/>
        <v/>
      </c>
      <c r="CQ146">
        <f t="shared" si="138"/>
        <v>8</v>
      </c>
      <c r="CR146" s="259" t="str">
        <f t="shared" si="129"/>
        <v/>
      </c>
      <c r="CS146" s="259">
        <f t="shared" si="139"/>
        <v>0</v>
      </c>
      <c r="CT146" s="259"/>
      <c r="CU146">
        <v>144</v>
      </c>
      <c r="CV146" s="261" t="str">
        <f t="shared" si="140"/>
        <v/>
      </c>
    </row>
    <row r="147" spans="1:100" customFormat="1">
      <c r="A147" s="218">
        <f t="shared" si="121"/>
        <v>107</v>
      </c>
      <c r="B147" s="136">
        <v>146</v>
      </c>
      <c r="C147" s="211" t="str">
        <f>'Analysis_2-must not modify'!F977</f>
        <v>North_America</v>
      </c>
      <c r="D147" s="211" t="str">
        <f>'Analysis_2-must not modify'!D977</f>
        <v>Canada</v>
      </c>
      <c r="E147" s="245">
        <v>0</v>
      </c>
      <c r="F147" s="219">
        <f t="shared" si="122"/>
        <v>52</v>
      </c>
      <c r="G147" s="204">
        <v>146</v>
      </c>
      <c r="H147" s="218">
        <f t="shared" si="118"/>
        <v>0</v>
      </c>
      <c r="I147">
        <f t="shared" si="119"/>
        <v>0</v>
      </c>
      <c r="J147" s="204">
        <v>146</v>
      </c>
      <c r="K147" s="221" t="str">
        <f t="shared" si="120"/>
        <v/>
      </c>
      <c r="P147" s="202" t="str">
        <f t="shared" si="141"/>
        <v/>
      </c>
      <c r="Q147" s="208" t="str">
        <f t="array" ref="Q147">IF(ISERROR(INDEX($C$1:$D$201,SMALL(IF($C$1:$C$201=$Q$1,ROW($C$1:$C$201)),ROW(145:145)),2)),"",INDEX($C$1:$D$201,SMALL(IF($C$1:$C$201=$Q$1,ROW($C$1:$C$201)),ROW(145:145)),2))</f>
        <v/>
      </c>
      <c r="R147" s="204" t="str">
        <f t="shared" si="142"/>
        <v/>
      </c>
      <c r="S147" s="204">
        <v>145</v>
      </c>
      <c r="T147" s="209">
        <f t="shared" si="143"/>
        <v>0</v>
      </c>
      <c r="U147" s="209">
        <f t="shared" si="144"/>
        <v>0</v>
      </c>
      <c r="V147" s="204">
        <v>145</v>
      </c>
      <c r="W147" s="207" t="str">
        <f t="shared" si="145"/>
        <v/>
      </c>
      <c r="X147" s="202" t="str">
        <f t="shared" si="146"/>
        <v/>
      </c>
      <c r="Y147" s="210" t="str">
        <f t="array" ref="Y147">IF(ISERROR(INDEX($C$1:$D$201,SMALL(IF($C$1:$C$201=$Y$1,ROW($C$1:$C$201)),ROW(145:145)),2)),"",INDEX($C$1:$D$201,SMALL(IF($C$1:$C$201=$Y$1,ROW($C$1:$C$201)),ROW(145:145)),2))</f>
        <v/>
      </c>
      <c r="Z147" s="204" t="str">
        <f t="shared" si="147"/>
        <v/>
      </c>
      <c r="AA147" s="204">
        <v>145</v>
      </c>
      <c r="AB147" s="209">
        <f t="shared" si="148"/>
        <v>0</v>
      </c>
      <c r="AC147" s="209">
        <f t="shared" si="149"/>
        <v>0</v>
      </c>
      <c r="AD147" s="204">
        <v>145</v>
      </c>
      <c r="AE147" s="207" t="str">
        <f t="shared" si="150"/>
        <v/>
      </c>
      <c r="AF147" s="202" t="str">
        <f t="shared" si="151"/>
        <v/>
      </c>
      <c r="AG147" s="210" t="str">
        <f t="array" ref="AG147">IF(ISERROR(INDEX($C$1:$D$201,SMALL(IF($C$1:$C$201=$AG$1,ROW($C$1:$C$201)),ROW(145:145)),2)),"",INDEX($C$1:$D$201,SMALL(IF($C$1:$C$201=$AG$1,ROW($C$1:$C$201)),ROW(145:145)),2))</f>
        <v/>
      </c>
      <c r="AH147" s="204" t="str">
        <f t="shared" si="152"/>
        <v/>
      </c>
      <c r="AI147" s="204">
        <v>145</v>
      </c>
      <c r="AJ147" s="209">
        <f t="shared" si="153"/>
        <v>0</v>
      </c>
      <c r="AK147" s="209">
        <f t="shared" si="154"/>
        <v>0</v>
      </c>
      <c r="AL147" s="204">
        <v>145</v>
      </c>
      <c r="AM147" s="207" t="str">
        <f t="shared" si="155"/>
        <v/>
      </c>
      <c r="AN147" s="202" t="str">
        <f t="shared" si="156"/>
        <v/>
      </c>
      <c r="AO147" s="208" t="str">
        <f t="array" ref="AO147">IF(ISERROR(INDEX($C$1:$D$201,SMALL(IF($C$1:$C$201=$AO$1,ROW($C$1:$C$201)),ROW(145:145)),2)),"",INDEX($C$1:$D$201,SMALL(IF($C$1:$C$201=$AO$1,ROW($C$1:$C$201)),ROW(145:145)),2))</f>
        <v/>
      </c>
      <c r="AP147" s="204" t="str">
        <f t="shared" si="157"/>
        <v/>
      </c>
      <c r="AQ147" s="204">
        <v>145</v>
      </c>
      <c r="AR147" s="209">
        <f t="shared" si="158"/>
        <v>0</v>
      </c>
      <c r="AS147" s="209">
        <f t="shared" si="159"/>
        <v>0</v>
      </c>
      <c r="AT147" s="204">
        <v>145</v>
      </c>
      <c r="AU147" s="207" t="str">
        <f t="shared" si="160"/>
        <v/>
      </c>
      <c r="AV147" s="202" t="str">
        <f t="shared" si="161"/>
        <v/>
      </c>
      <c r="AW147" s="159" t="str">
        <f t="array" ref="AW147">IF(ISERROR(INDEX($C$1:$D$201,SMALL(IF($C$1:$C$201=$AW$1,ROW($C$1:$C$201)),ROW(145:145)),2)),"",INDEX($C$1:$D$201,SMALL(IF($C$1:$C$201=$AW$1,ROW($C$1:$C$201)),ROW(145:145)),2))</f>
        <v/>
      </c>
      <c r="AX147" s="204" t="str">
        <f t="shared" si="162"/>
        <v/>
      </c>
      <c r="AY147" s="204">
        <v>145</v>
      </c>
      <c r="AZ147" s="209">
        <f t="shared" si="163"/>
        <v>0</v>
      </c>
      <c r="BA147" s="209">
        <f t="shared" si="164"/>
        <v>0</v>
      </c>
      <c r="BB147" s="204">
        <v>145</v>
      </c>
      <c r="BC147" s="207" t="str">
        <f t="shared" si="165"/>
        <v/>
      </c>
      <c r="BD147" s="202" t="str">
        <f t="shared" si="166"/>
        <v/>
      </c>
      <c r="BE147" s="159" t="str">
        <f t="array" ref="BE147">IF(ISERROR(INDEX($C$1:$D$201,SMALL(IF($C$1:$C$201=$BE$1,ROW($C$1:$C$201)),ROW(145:145)),2)),"",INDEX($C$1:$D$201,SMALL(IF($C$1:$C$201=$BE$1,ROW($C$1:$C$201)),ROW(145:145)),2))</f>
        <v/>
      </c>
      <c r="BF147" s="204" t="str">
        <f t="shared" si="167"/>
        <v/>
      </c>
      <c r="BG147" s="204">
        <v>145</v>
      </c>
      <c r="BH147" s="209">
        <f t="shared" si="168"/>
        <v>0</v>
      </c>
      <c r="BI147" s="209">
        <f t="shared" si="169"/>
        <v>0</v>
      </c>
      <c r="BJ147" s="204">
        <v>145</v>
      </c>
      <c r="BK147" s="207" t="str">
        <f t="shared" si="170"/>
        <v/>
      </c>
      <c r="BL147" s="209"/>
      <c r="BM147" s="209">
        <f>IF(AND('Analysis_2-must not modify'!O977=1,'Analysis_2-must not modify'!P977=1,NOT('Analysis_2-must not modify'!D977=0)),'Analysis_2-must not modify'!G977,"")</f>
        <v>2014</v>
      </c>
      <c r="BN147">
        <v>146</v>
      </c>
      <c r="BO147" t="e">
        <f>INDEX(BM$2:BM$202,MATCH(0,COUNTIF($BO$1:BO146,BM$2:BM$202),0))</f>
        <v>#N/A</v>
      </c>
      <c r="BQ147" s="218">
        <f t="shared" si="123"/>
        <v>52</v>
      </c>
      <c r="BR147" s="136">
        <v>146</v>
      </c>
      <c r="BS147" s="246">
        <f t="shared" si="130"/>
        <v>2014</v>
      </c>
      <c r="BT147" s="99"/>
      <c r="BU147" s="219">
        <f t="shared" si="131"/>
        <v>106</v>
      </c>
      <c r="BV147" s="204">
        <v>146</v>
      </c>
      <c r="BW147" s="218" t="str">
        <f t="shared" si="124"/>
        <v/>
      </c>
      <c r="BX147" t="str">
        <f t="shared" si="125"/>
        <v/>
      </c>
      <c r="BY147" s="204">
        <v>146</v>
      </c>
      <c r="BZ147" s="204" t="str">
        <f t="shared" si="126"/>
        <v/>
      </c>
      <c r="CA147" t="e">
        <f t="shared" si="132"/>
        <v>#VALUE!</v>
      </c>
      <c r="CB147" s="259" t="str">
        <f t="shared" si="127"/>
        <v/>
      </c>
      <c r="CC147" s="259" t="str">
        <f t="shared" si="171"/>
        <v/>
      </c>
      <c r="CD147">
        <v>145</v>
      </c>
      <c r="CE147" s="261" t="str">
        <f t="shared" si="133"/>
        <v/>
      </c>
      <c r="CG147" s="218">
        <f t="shared" si="134"/>
        <v>117</v>
      </c>
      <c r="CH147" s="136">
        <v>146</v>
      </c>
      <c r="CI147" s="136" t="str">
        <f>IF(AND('Analysis_2-must not modify'!P977=1,'Analysis_2-must not modify'!O977=1),'Analysis_2-must not modify'!I977,"")</f>
        <v>Continental</v>
      </c>
      <c r="CK147" s="219">
        <f t="shared" si="135"/>
        <v>84</v>
      </c>
      <c r="CL147" s="204">
        <v>146</v>
      </c>
      <c r="CM147" s="218" t="str">
        <f t="shared" si="136"/>
        <v/>
      </c>
      <c r="CN147" t="str">
        <f t="shared" si="137"/>
        <v/>
      </c>
      <c r="CO147" s="204">
        <v>146</v>
      </c>
      <c r="CP147" s="204" t="str">
        <f t="shared" si="128"/>
        <v/>
      </c>
      <c r="CQ147">
        <f t="shared" si="138"/>
        <v>8</v>
      </c>
      <c r="CR147" s="259" t="str">
        <f t="shared" si="129"/>
        <v/>
      </c>
      <c r="CS147" s="259">
        <f t="shared" si="139"/>
        <v>0</v>
      </c>
      <c r="CT147" s="259"/>
      <c r="CU147">
        <v>145</v>
      </c>
      <c r="CV147" s="261" t="str">
        <f t="shared" si="140"/>
        <v/>
      </c>
    </row>
    <row r="148" spans="1:100" customFormat="1">
      <c r="A148" s="218">
        <f t="shared" si="121"/>
        <v>3</v>
      </c>
      <c r="B148" s="136">
        <v>147</v>
      </c>
      <c r="C148" s="211" t="str">
        <f>'Analysis_2-must not modify'!F978</f>
        <v>North_America</v>
      </c>
      <c r="D148" s="211" t="str">
        <f>'Analysis_2-must not modify'!D978</f>
        <v>USA</v>
      </c>
      <c r="E148" s="245">
        <v>0</v>
      </c>
      <c r="F148" s="219">
        <f t="shared" si="122"/>
        <v>156</v>
      </c>
      <c r="G148" s="204">
        <v>147</v>
      </c>
      <c r="H148" s="218">
        <f t="shared" si="118"/>
        <v>0</v>
      </c>
      <c r="I148">
        <f t="shared" si="119"/>
        <v>0</v>
      </c>
      <c r="J148" s="204">
        <v>147</v>
      </c>
      <c r="K148" s="221" t="str">
        <f t="shared" si="120"/>
        <v/>
      </c>
      <c r="P148" s="202" t="str">
        <f t="shared" si="141"/>
        <v/>
      </c>
      <c r="Q148" s="208" t="str">
        <f t="array" ref="Q148">IF(ISERROR(INDEX($C$1:$D$201,SMALL(IF($C$1:$C$201=$Q$1,ROW($C$1:$C$201)),ROW(146:146)),2)),"",INDEX($C$1:$D$201,SMALL(IF($C$1:$C$201=$Q$1,ROW($C$1:$C$201)),ROW(146:146)),2))</f>
        <v/>
      </c>
      <c r="R148" s="204" t="str">
        <f t="shared" si="142"/>
        <v/>
      </c>
      <c r="S148" s="204">
        <v>146</v>
      </c>
      <c r="T148" s="209">
        <f t="shared" si="143"/>
        <v>0</v>
      </c>
      <c r="U148" s="209">
        <f t="shared" si="144"/>
        <v>0</v>
      </c>
      <c r="V148" s="204">
        <v>146</v>
      </c>
      <c r="W148" s="207" t="str">
        <f t="shared" si="145"/>
        <v/>
      </c>
      <c r="X148" s="202" t="str">
        <f t="shared" si="146"/>
        <v/>
      </c>
      <c r="Y148" s="210" t="str">
        <f t="array" ref="Y148">IF(ISERROR(INDEX($C$1:$D$201,SMALL(IF($C$1:$C$201=$Y$1,ROW($C$1:$C$201)),ROW(146:146)),2)),"",INDEX($C$1:$D$201,SMALL(IF($C$1:$C$201=$Y$1,ROW($C$1:$C$201)),ROW(146:146)),2))</f>
        <v/>
      </c>
      <c r="Z148" s="204" t="str">
        <f t="shared" si="147"/>
        <v/>
      </c>
      <c r="AA148" s="204">
        <v>146</v>
      </c>
      <c r="AB148" s="209">
        <f t="shared" si="148"/>
        <v>0</v>
      </c>
      <c r="AC148" s="209">
        <f t="shared" si="149"/>
        <v>0</v>
      </c>
      <c r="AD148" s="204">
        <v>146</v>
      </c>
      <c r="AE148" s="207" t="str">
        <f t="shared" si="150"/>
        <v/>
      </c>
      <c r="AF148" s="202" t="str">
        <f t="shared" si="151"/>
        <v/>
      </c>
      <c r="AG148" s="210" t="str">
        <f t="array" ref="AG148">IF(ISERROR(INDEX($C$1:$D$201,SMALL(IF($C$1:$C$201=$AG$1,ROW($C$1:$C$201)),ROW(146:146)),2)),"",INDEX($C$1:$D$201,SMALL(IF($C$1:$C$201=$AG$1,ROW($C$1:$C$201)),ROW(146:146)),2))</f>
        <v/>
      </c>
      <c r="AH148" s="204" t="str">
        <f t="shared" si="152"/>
        <v/>
      </c>
      <c r="AI148" s="204">
        <v>146</v>
      </c>
      <c r="AJ148" s="209">
        <f t="shared" si="153"/>
        <v>0</v>
      </c>
      <c r="AK148" s="209">
        <f t="shared" si="154"/>
        <v>0</v>
      </c>
      <c r="AL148" s="204">
        <v>146</v>
      </c>
      <c r="AM148" s="207" t="str">
        <f t="shared" si="155"/>
        <v/>
      </c>
      <c r="AN148" s="202" t="str">
        <f t="shared" si="156"/>
        <v/>
      </c>
      <c r="AO148" s="208" t="str">
        <f t="array" ref="AO148">IF(ISERROR(INDEX($C$1:$D$201,SMALL(IF($C$1:$C$201=$AO$1,ROW($C$1:$C$201)),ROW(146:146)),2)),"",INDEX($C$1:$D$201,SMALL(IF($C$1:$C$201=$AO$1,ROW($C$1:$C$201)),ROW(146:146)),2))</f>
        <v/>
      </c>
      <c r="AP148" s="204" t="str">
        <f t="shared" si="157"/>
        <v/>
      </c>
      <c r="AQ148" s="204">
        <v>146</v>
      </c>
      <c r="AR148" s="209">
        <f t="shared" si="158"/>
        <v>0</v>
      </c>
      <c r="AS148" s="209">
        <f t="shared" si="159"/>
        <v>0</v>
      </c>
      <c r="AT148" s="204">
        <v>146</v>
      </c>
      <c r="AU148" s="207" t="str">
        <f t="shared" si="160"/>
        <v/>
      </c>
      <c r="AV148" s="202" t="str">
        <f t="shared" si="161"/>
        <v/>
      </c>
      <c r="AW148" s="159" t="str">
        <f t="array" ref="AW148">IF(ISERROR(INDEX($C$1:$D$201,SMALL(IF($C$1:$C$201=$AW$1,ROW($C$1:$C$201)),ROW(146:146)),2)),"",INDEX($C$1:$D$201,SMALL(IF($C$1:$C$201=$AW$1,ROW($C$1:$C$201)),ROW(146:146)),2))</f>
        <v/>
      </c>
      <c r="AX148" s="204" t="str">
        <f t="shared" si="162"/>
        <v/>
      </c>
      <c r="AY148" s="204">
        <v>146</v>
      </c>
      <c r="AZ148" s="209">
        <f t="shared" si="163"/>
        <v>0</v>
      </c>
      <c r="BA148" s="209">
        <f t="shared" si="164"/>
        <v>0</v>
      </c>
      <c r="BB148" s="204">
        <v>146</v>
      </c>
      <c r="BC148" s="207" t="str">
        <f t="shared" si="165"/>
        <v/>
      </c>
      <c r="BD148" s="202" t="str">
        <f t="shared" si="166"/>
        <v/>
      </c>
      <c r="BE148" s="159" t="str">
        <f t="array" ref="BE148">IF(ISERROR(INDEX($C$1:$D$201,SMALL(IF($C$1:$C$201=$BE$1,ROW($C$1:$C$201)),ROW(146:146)),2)),"",INDEX($C$1:$D$201,SMALL(IF($C$1:$C$201=$BE$1,ROW($C$1:$C$201)),ROW(146:146)),2))</f>
        <v/>
      </c>
      <c r="BF148" s="204" t="str">
        <f t="shared" si="167"/>
        <v/>
      </c>
      <c r="BG148" s="204">
        <v>146</v>
      </c>
      <c r="BH148" s="209">
        <f t="shared" si="168"/>
        <v>0</v>
      </c>
      <c r="BI148" s="209">
        <f t="shared" si="169"/>
        <v>0</v>
      </c>
      <c r="BJ148" s="204">
        <v>146</v>
      </c>
      <c r="BK148" s="207" t="str">
        <f t="shared" si="170"/>
        <v/>
      </c>
      <c r="BL148" s="209"/>
      <c r="BM148" s="209">
        <f>IF(AND('Analysis_2-must not modify'!O978=1,'Analysis_2-must not modify'!P978=1,NOT('Analysis_2-must not modify'!D978=0)),'Analysis_2-must not modify'!G978,"")</f>
        <v>2014</v>
      </c>
      <c r="BN148">
        <v>147</v>
      </c>
      <c r="BO148" t="e">
        <f>INDEX(BM$2:BM$202,MATCH(0,COUNTIF($BO$1:BO147,BM$2:BM$202),0))</f>
        <v>#N/A</v>
      </c>
      <c r="BQ148" s="218">
        <f t="shared" si="123"/>
        <v>52</v>
      </c>
      <c r="BR148" s="136">
        <v>147</v>
      </c>
      <c r="BS148" s="246">
        <f t="shared" si="130"/>
        <v>2014</v>
      </c>
      <c r="BT148" s="99"/>
      <c r="BU148" s="219">
        <f t="shared" si="131"/>
        <v>106</v>
      </c>
      <c r="BV148" s="204">
        <v>147</v>
      </c>
      <c r="BW148" s="218">
        <f t="shared" si="124"/>
        <v>7</v>
      </c>
      <c r="BX148">
        <f t="shared" si="125"/>
        <v>2005</v>
      </c>
      <c r="BY148" s="204">
        <v>147</v>
      </c>
      <c r="BZ148" s="204" t="str">
        <f t="shared" si="126"/>
        <v/>
      </c>
      <c r="CA148" t="e">
        <f t="shared" si="132"/>
        <v>#VALUE!</v>
      </c>
      <c r="CB148" s="259" t="str">
        <f t="shared" si="127"/>
        <v/>
      </c>
      <c r="CC148" s="259" t="str">
        <f t="shared" si="171"/>
        <v/>
      </c>
      <c r="CD148">
        <v>146</v>
      </c>
      <c r="CE148" s="261" t="str">
        <f t="shared" si="133"/>
        <v/>
      </c>
      <c r="CG148" s="218">
        <f t="shared" si="134"/>
        <v>10</v>
      </c>
      <c r="CH148" s="136">
        <v>147</v>
      </c>
      <c r="CI148" s="136" t="str">
        <f>IF(AND('Analysis_2-must not modify'!P978=1,'Analysis_2-must not modify'!O978=1),'Analysis_2-must not modify'!I978,"")</f>
        <v>Sub-tropical</v>
      </c>
      <c r="CK148" s="219">
        <f t="shared" si="135"/>
        <v>191</v>
      </c>
      <c r="CL148" s="204">
        <v>147</v>
      </c>
      <c r="CM148" s="218" t="str">
        <f t="shared" si="136"/>
        <v/>
      </c>
      <c r="CN148" t="str">
        <f t="shared" si="137"/>
        <v/>
      </c>
      <c r="CO148" s="204">
        <v>147</v>
      </c>
      <c r="CP148" s="204" t="str">
        <f t="shared" si="128"/>
        <v/>
      </c>
      <c r="CQ148">
        <f t="shared" si="138"/>
        <v>8</v>
      </c>
      <c r="CR148" s="259" t="str">
        <f t="shared" si="129"/>
        <v/>
      </c>
      <c r="CS148" s="259">
        <f t="shared" si="139"/>
        <v>0</v>
      </c>
      <c r="CT148" s="259"/>
      <c r="CU148">
        <v>146</v>
      </c>
      <c r="CV148" s="261" t="str">
        <f t="shared" si="140"/>
        <v/>
      </c>
    </row>
    <row r="149" spans="1:100" customFormat="1">
      <c r="A149" s="218">
        <f t="shared" si="121"/>
        <v>93</v>
      </c>
      <c r="B149" s="136">
        <v>148</v>
      </c>
      <c r="C149" s="211" t="str">
        <f>'Analysis_2-must not modify'!F979</f>
        <v>South_and_West_Asia</v>
      </c>
      <c r="D149" s="211" t="str">
        <f>'Analysis_2-must not modify'!D979</f>
        <v>India</v>
      </c>
      <c r="E149" s="245">
        <v>0</v>
      </c>
      <c r="F149" s="219">
        <f t="shared" si="122"/>
        <v>66</v>
      </c>
      <c r="G149" s="204">
        <v>148</v>
      </c>
      <c r="H149" s="218">
        <f t="shared" si="118"/>
        <v>0</v>
      </c>
      <c r="I149">
        <f t="shared" si="119"/>
        <v>0</v>
      </c>
      <c r="J149" s="204">
        <v>148</v>
      </c>
      <c r="K149" s="221" t="str">
        <f t="shared" si="120"/>
        <v/>
      </c>
      <c r="P149" s="202" t="str">
        <f t="shared" si="141"/>
        <v/>
      </c>
      <c r="Q149" s="208" t="str">
        <f t="array" ref="Q149">IF(ISERROR(INDEX($C$1:$D$201,SMALL(IF($C$1:$C$201=$Q$1,ROW($C$1:$C$201)),ROW(147:147)),2)),"",INDEX($C$1:$D$201,SMALL(IF($C$1:$C$201=$Q$1,ROW($C$1:$C$201)),ROW(147:147)),2))</f>
        <v/>
      </c>
      <c r="R149" s="204" t="str">
        <f t="shared" si="142"/>
        <v/>
      </c>
      <c r="S149" s="204">
        <v>147</v>
      </c>
      <c r="T149" s="209">
        <f t="shared" si="143"/>
        <v>0</v>
      </c>
      <c r="U149" s="209">
        <f t="shared" si="144"/>
        <v>0</v>
      </c>
      <c r="V149" s="204">
        <v>147</v>
      </c>
      <c r="W149" s="207" t="str">
        <f t="shared" si="145"/>
        <v/>
      </c>
      <c r="X149" s="202" t="str">
        <f t="shared" si="146"/>
        <v/>
      </c>
      <c r="Y149" s="210" t="str">
        <f t="array" ref="Y149">IF(ISERROR(INDEX($C$1:$D$201,SMALL(IF($C$1:$C$201=$Y$1,ROW($C$1:$C$201)),ROW(147:147)),2)),"",INDEX($C$1:$D$201,SMALL(IF($C$1:$C$201=$Y$1,ROW($C$1:$C$201)),ROW(147:147)),2))</f>
        <v/>
      </c>
      <c r="Z149" s="204" t="str">
        <f t="shared" si="147"/>
        <v/>
      </c>
      <c r="AA149" s="204">
        <v>147</v>
      </c>
      <c r="AB149" s="209">
        <f t="shared" si="148"/>
        <v>0</v>
      </c>
      <c r="AC149" s="209">
        <f t="shared" si="149"/>
        <v>0</v>
      </c>
      <c r="AD149" s="204">
        <v>147</v>
      </c>
      <c r="AE149" s="207" t="str">
        <f t="shared" si="150"/>
        <v/>
      </c>
      <c r="AF149" s="202" t="str">
        <f t="shared" si="151"/>
        <v/>
      </c>
      <c r="AG149" s="210" t="str">
        <f t="array" ref="AG149">IF(ISERROR(INDEX($C$1:$D$201,SMALL(IF($C$1:$C$201=$AG$1,ROW($C$1:$C$201)),ROW(147:147)),2)),"",INDEX($C$1:$D$201,SMALL(IF($C$1:$C$201=$AG$1,ROW($C$1:$C$201)),ROW(147:147)),2))</f>
        <v/>
      </c>
      <c r="AH149" s="204" t="str">
        <f t="shared" si="152"/>
        <v/>
      </c>
      <c r="AI149" s="204">
        <v>147</v>
      </c>
      <c r="AJ149" s="209">
        <f t="shared" si="153"/>
        <v>0</v>
      </c>
      <c r="AK149" s="209">
        <f t="shared" si="154"/>
        <v>0</v>
      </c>
      <c r="AL149" s="204">
        <v>147</v>
      </c>
      <c r="AM149" s="207" t="str">
        <f t="shared" si="155"/>
        <v/>
      </c>
      <c r="AN149" s="202" t="str">
        <f t="shared" si="156"/>
        <v/>
      </c>
      <c r="AO149" s="208" t="str">
        <f t="array" ref="AO149">IF(ISERROR(INDEX($C$1:$D$201,SMALL(IF($C$1:$C$201=$AO$1,ROW($C$1:$C$201)),ROW(147:147)),2)),"",INDEX($C$1:$D$201,SMALL(IF($C$1:$C$201=$AO$1,ROW($C$1:$C$201)),ROW(147:147)),2))</f>
        <v/>
      </c>
      <c r="AP149" s="204" t="str">
        <f t="shared" si="157"/>
        <v/>
      </c>
      <c r="AQ149" s="204">
        <v>147</v>
      </c>
      <c r="AR149" s="209">
        <f t="shared" si="158"/>
        <v>0</v>
      </c>
      <c r="AS149" s="209">
        <f t="shared" si="159"/>
        <v>0</v>
      </c>
      <c r="AT149" s="204">
        <v>147</v>
      </c>
      <c r="AU149" s="207" t="str">
        <f t="shared" si="160"/>
        <v/>
      </c>
      <c r="AV149" s="202" t="str">
        <f t="shared" si="161"/>
        <v/>
      </c>
      <c r="AW149" s="159" t="str">
        <f t="array" ref="AW149">IF(ISERROR(INDEX($C$1:$D$201,SMALL(IF($C$1:$C$201=$AW$1,ROW($C$1:$C$201)),ROW(147:147)),2)),"",INDEX($C$1:$D$201,SMALL(IF($C$1:$C$201=$AW$1,ROW($C$1:$C$201)),ROW(147:147)),2))</f>
        <v/>
      </c>
      <c r="AX149" s="204" t="str">
        <f t="shared" si="162"/>
        <v/>
      </c>
      <c r="AY149" s="204">
        <v>147</v>
      </c>
      <c r="AZ149" s="209">
        <f t="shared" si="163"/>
        <v>0</v>
      </c>
      <c r="BA149" s="209">
        <f t="shared" si="164"/>
        <v>0</v>
      </c>
      <c r="BB149" s="204">
        <v>147</v>
      </c>
      <c r="BC149" s="207" t="str">
        <f t="shared" si="165"/>
        <v/>
      </c>
      <c r="BD149" s="202" t="str">
        <f t="shared" si="166"/>
        <v/>
      </c>
      <c r="BE149" s="159" t="str">
        <f t="array" ref="BE149">IF(ISERROR(INDEX($C$1:$D$201,SMALL(IF($C$1:$C$201=$BE$1,ROW($C$1:$C$201)),ROW(147:147)),2)),"",INDEX($C$1:$D$201,SMALL(IF($C$1:$C$201=$BE$1,ROW($C$1:$C$201)),ROW(147:147)),2))</f>
        <v/>
      </c>
      <c r="BF149" s="204" t="str">
        <f t="shared" si="167"/>
        <v/>
      </c>
      <c r="BG149" s="204">
        <v>147</v>
      </c>
      <c r="BH149" s="209">
        <f t="shared" si="168"/>
        <v>0</v>
      </c>
      <c r="BI149" s="209">
        <f t="shared" si="169"/>
        <v>0</v>
      </c>
      <c r="BJ149" s="204">
        <v>147</v>
      </c>
      <c r="BK149" s="207" t="str">
        <f t="shared" si="170"/>
        <v/>
      </c>
      <c r="BL149" s="209"/>
      <c r="BM149" s="209">
        <f>IF(AND('Analysis_2-must not modify'!O979=1,'Analysis_2-must not modify'!P979=1,NOT('Analysis_2-must not modify'!D979=0)),'Analysis_2-must not modify'!G979,"")</f>
        <v>2015</v>
      </c>
      <c r="BN149">
        <v>148</v>
      </c>
      <c r="BO149" t="e">
        <f>INDEX(BM$2:BM$202,MATCH(0,COUNTIF($BO$1:BO148,BM$2:BM$202),0))</f>
        <v>#N/A</v>
      </c>
      <c r="BQ149" s="218">
        <f t="shared" si="123"/>
        <v>20</v>
      </c>
      <c r="BR149" s="136">
        <v>148</v>
      </c>
      <c r="BS149" s="246">
        <f t="shared" si="130"/>
        <v>2015</v>
      </c>
      <c r="BT149" s="99"/>
      <c r="BU149" s="219">
        <f t="shared" si="131"/>
        <v>138</v>
      </c>
      <c r="BV149" s="204">
        <v>148</v>
      </c>
      <c r="BW149" s="218" t="str">
        <f t="shared" si="124"/>
        <v/>
      </c>
      <c r="BX149" t="str">
        <f t="shared" si="125"/>
        <v/>
      </c>
      <c r="BY149" s="204">
        <v>148</v>
      </c>
      <c r="BZ149" s="204" t="str">
        <f t="shared" si="126"/>
        <v/>
      </c>
      <c r="CA149" t="e">
        <f t="shared" si="132"/>
        <v>#VALUE!</v>
      </c>
      <c r="CB149" s="259" t="str">
        <f t="shared" si="127"/>
        <v/>
      </c>
      <c r="CC149" s="259" t="str">
        <f t="shared" si="171"/>
        <v/>
      </c>
      <c r="CD149">
        <v>147</v>
      </c>
      <c r="CE149" s="261" t="str">
        <f t="shared" si="133"/>
        <v/>
      </c>
      <c r="CG149" s="218">
        <f t="shared" si="134"/>
        <v>1</v>
      </c>
      <c r="CH149" s="136">
        <v>148</v>
      </c>
      <c r="CI149" s="136" t="str">
        <f>IF(AND('Analysis_2-must not modify'!P979=1,'Analysis_2-must not modify'!O979=1),'Analysis_2-must not modify'!I979,"")</f>
        <v>Tropical</v>
      </c>
      <c r="CK149" s="219">
        <f t="shared" si="135"/>
        <v>200</v>
      </c>
      <c r="CL149" s="204">
        <v>148</v>
      </c>
      <c r="CM149" s="218" t="str">
        <f t="shared" si="136"/>
        <v/>
      </c>
      <c r="CN149" t="str">
        <f t="shared" si="137"/>
        <v/>
      </c>
      <c r="CO149" s="204">
        <v>148</v>
      </c>
      <c r="CP149" s="204" t="str">
        <f t="shared" si="128"/>
        <v/>
      </c>
      <c r="CQ149">
        <f t="shared" si="138"/>
        <v>8</v>
      </c>
      <c r="CR149" s="259" t="str">
        <f t="shared" si="129"/>
        <v/>
      </c>
      <c r="CS149" s="259">
        <f t="shared" si="139"/>
        <v>0</v>
      </c>
      <c r="CT149" s="259"/>
      <c r="CU149">
        <v>147</v>
      </c>
      <c r="CV149" s="261" t="str">
        <f t="shared" si="140"/>
        <v/>
      </c>
    </row>
    <row r="150" spans="1:100" customFormat="1">
      <c r="A150" s="218">
        <f t="shared" si="121"/>
        <v>48</v>
      </c>
      <c r="B150" s="136">
        <v>149</v>
      </c>
      <c r="C150" s="211" t="str">
        <f>'Analysis_2-must not modify'!F980</f>
        <v>East_Asia_and_Oceania</v>
      </c>
      <c r="D150" s="211" t="str">
        <f>'Analysis_2-must not modify'!D980</f>
        <v>Thailand</v>
      </c>
      <c r="E150" s="245">
        <v>0</v>
      </c>
      <c r="F150" s="219">
        <f t="shared" si="122"/>
        <v>111</v>
      </c>
      <c r="G150" s="204">
        <v>149</v>
      </c>
      <c r="H150" s="218">
        <f t="shared" si="118"/>
        <v>0</v>
      </c>
      <c r="I150">
        <f t="shared" si="119"/>
        <v>0</v>
      </c>
      <c r="J150" s="204">
        <v>149</v>
      </c>
      <c r="K150" s="221" t="str">
        <f t="shared" si="120"/>
        <v/>
      </c>
      <c r="P150" s="202" t="str">
        <f t="shared" si="141"/>
        <v/>
      </c>
      <c r="Q150" s="208" t="str">
        <f t="array" ref="Q150">IF(ISERROR(INDEX($C$1:$D$201,SMALL(IF($C$1:$C$201=$Q$1,ROW($C$1:$C$201)),ROW(148:148)),2)),"",INDEX($C$1:$D$201,SMALL(IF($C$1:$C$201=$Q$1,ROW($C$1:$C$201)),ROW(148:148)),2))</f>
        <v/>
      </c>
      <c r="R150" s="204" t="str">
        <f t="shared" si="142"/>
        <v/>
      </c>
      <c r="S150" s="204">
        <v>148</v>
      </c>
      <c r="T150" s="209">
        <f t="shared" si="143"/>
        <v>0</v>
      </c>
      <c r="U150" s="209">
        <f t="shared" si="144"/>
        <v>0</v>
      </c>
      <c r="V150" s="204">
        <v>148</v>
      </c>
      <c r="W150" s="207" t="str">
        <f t="shared" si="145"/>
        <v/>
      </c>
      <c r="X150" s="202" t="str">
        <f t="shared" si="146"/>
        <v/>
      </c>
      <c r="Y150" s="210" t="str">
        <f t="array" ref="Y150">IF(ISERROR(INDEX($C$1:$D$201,SMALL(IF($C$1:$C$201=$Y$1,ROW($C$1:$C$201)),ROW(148:148)),2)),"",INDEX($C$1:$D$201,SMALL(IF($C$1:$C$201=$Y$1,ROW($C$1:$C$201)),ROW(148:148)),2))</f>
        <v/>
      </c>
      <c r="Z150" s="204" t="str">
        <f t="shared" si="147"/>
        <v/>
      </c>
      <c r="AA150" s="204">
        <v>148</v>
      </c>
      <c r="AB150" s="209">
        <f t="shared" si="148"/>
        <v>0</v>
      </c>
      <c r="AC150" s="209">
        <f t="shared" si="149"/>
        <v>0</v>
      </c>
      <c r="AD150" s="204">
        <v>148</v>
      </c>
      <c r="AE150" s="207" t="str">
        <f t="shared" si="150"/>
        <v/>
      </c>
      <c r="AF150" s="202" t="str">
        <f t="shared" si="151"/>
        <v/>
      </c>
      <c r="AG150" s="210" t="str">
        <f t="array" ref="AG150">IF(ISERROR(INDEX($C$1:$D$201,SMALL(IF($C$1:$C$201=$AG$1,ROW($C$1:$C$201)),ROW(148:148)),2)),"",INDEX($C$1:$D$201,SMALL(IF($C$1:$C$201=$AG$1,ROW($C$1:$C$201)),ROW(148:148)),2))</f>
        <v/>
      </c>
      <c r="AH150" s="204" t="str">
        <f t="shared" si="152"/>
        <v/>
      </c>
      <c r="AI150" s="204">
        <v>148</v>
      </c>
      <c r="AJ150" s="209">
        <f t="shared" si="153"/>
        <v>0</v>
      </c>
      <c r="AK150" s="209">
        <f t="shared" si="154"/>
        <v>0</v>
      </c>
      <c r="AL150" s="204">
        <v>148</v>
      </c>
      <c r="AM150" s="207" t="str">
        <f t="shared" si="155"/>
        <v/>
      </c>
      <c r="AN150" s="202" t="str">
        <f t="shared" si="156"/>
        <v/>
      </c>
      <c r="AO150" s="208" t="str">
        <f t="array" ref="AO150">IF(ISERROR(INDEX($C$1:$D$201,SMALL(IF($C$1:$C$201=$AO$1,ROW($C$1:$C$201)),ROW(148:148)),2)),"",INDEX($C$1:$D$201,SMALL(IF($C$1:$C$201=$AO$1,ROW($C$1:$C$201)),ROW(148:148)),2))</f>
        <v/>
      </c>
      <c r="AP150" s="204" t="str">
        <f t="shared" si="157"/>
        <v/>
      </c>
      <c r="AQ150" s="204">
        <v>148</v>
      </c>
      <c r="AR150" s="209">
        <f t="shared" si="158"/>
        <v>0</v>
      </c>
      <c r="AS150" s="209">
        <f t="shared" si="159"/>
        <v>0</v>
      </c>
      <c r="AT150" s="204">
        <v>148</v>
      </c>
      <c r="AU150" s="207" t="str">
        <f t="shared" si="160"/>
        <v/>
      </c>
      <c r="AV150" s="202" t="str">
        <f t="shared" si="161"/>
        <v/>
      </c>
      <c r="AW150" s="159" t="str">
        <f t="array" ref="AW150">IF(ISERROR(INDEX($C$1:$D$201,SMALL(IF($C$1:$C$201=$AW$1,ROW($C$1:$C$201)),ROW(148:148)),2)),"",INDEX($C$1:$D$201,SMALL(IF($C$1:$C$201=$AW$1,ROW($C$1:$C$201)),ROW(148:148)),2))</f>
        <v/>
      </c>
      <c r="AX150" s="204" t="str">
        <f t="shared" si="162"/>
        <v/>
      </c>
      <c r="AY150" s="204">
        <v>148</v>
      </c>
      <c r="AZ150" s="209">
        <f t="shared" si="163"/>
        <v>0</v>
      </c>
      <c r="BA150" s="209">
        <f t="shared" si="164"/>
        <v>0</v>
      </c>
      <c r="BB150" s="204">
        <v>148</v>
      </c>
      <c r="BC150" s="207" t="str">
        <f t="shared" si="165"/>
        <v/>
      </c>
      <c r="BD150" s="202" t="str">
        <f t="shared" si="166"/>
        <v/>
      </c>
      <c r="BE150" s="159" t="str">
        <f t="array" ref="BE150">IF(ISERROR(INDEX($C$1:$D$201,SMALL(IF($C$1:$C$201=$BE$1,ROW($C$1:$C$201)),ROW(148:148)),2)),"",INDEX($C$1:$D$201,SMALL(IF($C$1:$C$201=$BE$1,ROW($C$1:$C$201)),ROW(148:148)),2))</f>
        <v/>
      </c>
      <c r="BF150" s="204" t="str">
        <f t="shared" si="167"/>
        <v/>
      </c>
      <c r="BG150" s="204">
        <v>148</v>
      </c>
      <c r="BH150" s="209">
        <f t="shared" si="168"/>
        <v>0</v>
      </c>
      <c r="BI150" s="209">
        <f t="shared" si="169"/>
        <v>0</v>
      </c>
      <c r="BJ150" s="204">
        <v>148</v>
      </c>
      <c r="BK150" s="207" t="str">
        <f t="shared" si="170"/>
        <v/>
      </c>
      <c r="BL150" s="209"/>
      <c r="BM150" s="209">
        <f>IF(AND('Analysis_2-must not modify'!O980=1,'Analysis_2-must not modify'!P980=1,NOT('Analysis_2-must not modify'!D980=0)),'Analysis_2-must not modify'!G980,"")</f>
        <v>2013</v>
      </c>
      <c r="BN150">
        <v>149</v>
      </c>
      <c r="BO150" t="e">
        <f>INDEX(BM$2:BM$202,MATCH(0,COUNTIF($BO$1:BO149,BM$2:BM$202),0))</f>
        <v>#N/A</v>
      </c>
      <c r="BQ150" s="218">
        <f t="shared" si="123"/>
        <v>80</v>
      </c>
      <c r="BR150" s="136">
        <v>149</v>
      </c>
      <c r="BS150" s="246">
        <f t="shared" si="130"/>
        <v>2013</v>
      </c>
      <c r="BT150" s="99"/>
      <c r="BU150" s="219">
        <f t="shared" si="131"/>
        <v>78</v>
      </c>
      <c r="BV150" s="204">
        <v>149</v>
      </c>
      <c r="BW150" s="218" t="str">
        <f t="shared" si="124"/>
        <v/>
      </c>
      <c r="BX150" t="str">
        <f t="shared" si="125"/>
        <v/>
      </c>
      <c r="BY150" s="204">
        <v>149</v>
      </c>
      <c r="BZ150" s="204" t="str">
        <f t="shared" si="126"/>
        <v/>
      </c>
      <c r="CA150" t="e">
        <f t="shared" si="132"/>
        <v>#VALUE!</v>
      </c>
      <c r="CB150" s="259" t="str">
        <f t="shared" si="127"/>
        <v/>
      </c>
      <c r="CC150" s="259" t="str">
        <f t="shared" si="171"/>
        <v/>
      </c>
      <c r="CD150">
        <v>148</v>
      </c>
      <c r="CE150" s="261" t="str">
        <f t="shared" si="133"/>
        <v/>
      </c>
      <c r="CG150" s="218">
        <f t="shared" si="134"/>
        <v>1</v>
      </c>
      <c r="CH150" s="136">
        <v>149</v>
      </c>
      <c r="CI150" s="136" t="str">
        <f>IF(AND('Analysis_2-must not modify'!P980=1,'Analysis_2-must not modify'!O980=1),'Analysis_2-must not modify'!I980,"")</f>
        <v>Tropical</v>
      </c>
      <c r="CK150" s="219">
        <f t="shared" si="135"/>
        <v>200</v>
      </c>
      <c r="CL150" s="204">
        <v>149</v>
      </c>
      <c r="CM150" s="218" t="str">
        <f t="shared" si="136"/>
        <v/>
      </c>
      <c r="CN150" t="str">
        <f t="shared" si="137"/>
        <v/>
      </c>
      <c r="CO150" s="204">
        <v>149</v>
      </c>
      <c r="CP150" s="204" t="str">
        <f t="shared" si="128"/>
        <v/>
      </c>
      <c r="CQ150">
        <f t="shared" si="138"/>
        <v>8</v>
      </c>
      <c r="CR150" s="259" t="str">
        <f t="shared" si="129"/>
        <v/>
      </c>
      <c r="CS150" s="259">
        <f t="shared" si="139"/>
        <v>0</v>
      </c>
      <c r="CT150" s="259"/>
      <c r="CU150">
        <v>148</v>
      </c>
      <c r="CV150" s="261" t="str">
        <f t="shared" si="140"/>
        <v/>
      </c>
    </row>
    <row r="151" spans="1:100" customFormat="1">
      <c r="A151" s="218">
        <f t="shared" si="121"/>
        <v>1</v>
      </c>
      <c r="B151" s="136">
        <v>150</v>
      </c>
      <c r="C151" s="211" t="str">
        <f>'Analysis_2-must not modify'!F981</f>
        <v>East_Asia_and_Oceania</v>
      </c>
      <c r="D151" s="211" t="str">
        <f>'Analysis_2-must not modify'!D981</f>
        <v>Vietnam</v>
      </c>
      <c r="E151" s="245">
        <v>0</v>
      </c>
      <c r="F151" s="219">
        <f t="shared" si="122"/>
        <v>158</v>
      </c>
      <c r="G151" s="204">
        <v>150</v>
      </c>
      <c r="H151" s="218">
        <f t="shared" si="118"/>
        <v>0</v>
      </c>
      <c r="I151">
        <f t="shared" si="119"/>
        <v>0</v>
      </c>
      <c r="J151" s="204">
        <v>150</v>
      </c>
      <c r="K151" s="221" t="str">
        <f t="shared" si="120"/>
        <v/>
      </c>
      <c r="P151" s="202" t="str">
        <f t="shared" si="141"/>
        <v/>
      </c>
      <c r="Q151" s="208" t="str">
        <f t="array" ref="Q151">IF(ISERROR(INDEX($C$1:$D$201,SMALL(IF($C$1:$C$201=$Q$1,ROW($C$1:$C$201)),ROW(149:149)),2)),"",INDEX($C$1:$D$201,SMALL(IF($C$1:$C$201=$Q$1,ROW($C$1:$C$201)),ROW(149:149)),2))</f>
        <v/>
      </c>
      <c r="R151" s="204" t="str">
        <f t="shared" si="142"/>
        <v/>
      </c>
      <c r="S151" s="204">
        <v>149</v>
      </c>
      <c r="T151" s="209">
        <f t="shared" si="143"/>
        <v>0</v>
      </c>
      <c r="U151" s="209">
        <f t="shared" si="144"/>
        <v>0</v>
      </c>
      <c r="V151" s="204">
        <v>149</v>
      </c>
      <c r="W151" s="207" t="str">
        <f t="shared" si="145"/>
        <v/>
      </c>
      <c r="X151" s="202" t="str">
        <f t="shared" si="146"/>
        <v/>
      </c>
      <c r="Y151" s="210" t="str">
        <f t="array" ref="Y151">IF(ISERROR(INDEX($C$1:$D$201,SMALL(IF($C$1:$C$201=$Y$1,ROW($C$1:$C$201)),ROW(149:149)),2)),"",INDEX($C$1:$D$201,SMALL(IF($C$1:$C$201=$Y$1,ROW($C$1:$C$201)),ROW(149:149)),2))</f>
        <v/>
      </c>
      <c r="Z151" s="204" t="str">
        <f t="shared" si="147"/>
        <v/>
      </c>
      <c r="AA151" s="204">
        <v>149</v>
      </c>
      <c r="AB151" s="209">
        <f t="shared" si="148"/>
        <v>0</v>
      </c>
      <c r="AC151" s="209">
        <f t="shared" si="149"/>
        <v>0</v>
      </c>
      <c r="AD151" s="204">
        <v>149</v>
      </c>
      <c r="AE151" s="207" t="str">
        <f t="shared" si="150"/>
        <v/>
      </c>
      <c r="AF151" s="202" t="str">
        <f t="shared" si="151"/>
        <v/>
      </c>
      <c r="AG151" s="210" t="str">
        <f t="array" ref="AG151">IF(ISERROR(INDEX($C$1:$D$201,SMALL(IF($C$1:$C$201=$AG$1,ROW($C$1:$C$201)),ROW(149:149)),2)),"",INDEX($C$1:$D$201,SMALL(IF($C$1:$C$201=$AG$1,ROW($C$1:$C$201)),ROW(149:149)),2))</f>
        <v/>
      </c>
      <c r="AH151" s="204" t="str">
        <f t="shared" si="152"/>
        <v/>
      </c>
      <c r="AI151" s="204">
        <v>149</v>
      </c>
      <c r="AJ151" s="209">
        <f t="shared" si="153"/>
        <v>0</v>
      </c>
      <c r="AK151" s="209">
        <f t="shared" si="154"/>
        <v>0</v>
      </c>
      <c r="AL151" s="204">
        <v>149</v>
      </c>
      <c r="AM151" s="207" t="str">
        <f t="shared" si="155"/>
        <v/>
      </c>
      <c r="AN151" s="202" t="str">
        <f t="shared" si="156"/>
        <v/>
      </c>
      <c r="AO151" s="208" t="str">
        <f t="array" ref="AO151">IF(ISERROR(INDEX($C$1:$D$201,SMALL(IF($C$1:$C$201=$AO$1,ROW($C$1:$C$201)),ROW(149:149)),2)),"",INDEX($C$1:$D$201,SMALL(IF($C$1:$C$201=$AO$1,ROW($C$1:$C$201)),ROW(149:149)),2))</f>
        <v/>
      </c>
      <c r="AP151" s="204" t="str">
        <f t="shared" si="157"/>
        <v/>
      </c>
      <c r="AQ151" s="204">
        <v>149</v>
      </c>
      <c r="AR151" s="209">
        <f t="shared" si="158"/>
        <v>0</v>
      </c>
      <c r="AS151" s="209">
        <f t="shared" si="159"/>
        <v>0</v>
      </c>
      <c r="AT151" s="204">
        <v>149</v>
      </c>
      <c r="AU151" s="207" t="str">
        <f t="shared" si="160"/>
        <v/>
      </c>
      <c r="AV151" s="202" t="str">
        <f t="shared" si="161"/>
        <v/>
      </c>
      <c r="AW151" s="159" t="str">
        <f t="array" ref="AW151">IF(ISERROR(INDEX($C$1:$D$201,SMALL(IF($C$1:$C$201=$AW$1,ROW($C$1:$C$201)),ROW(149:149)),2)),"",INDEX($C$1:$D$201,SMALL(IF($C$1:$C$201=$AW$1,ROW($C$1:$C$201)),ROW(149:149)),2))</f>
        <v/>
      </c>
      <c r="AX151" s="204" t="str">
        <f t="shared" si="162"/>
        <v/>
      </c>
      <c r="AY151" s="204">
        <v>149</v>
      </c>
      <c r="AZ151" s="209">
        <f t="shared" si="163"/>
        <v>0</v>
      </c>
      <c r="BA151" s="209">
        <f t="shared" si="164"/>
        <v>0</v>
      </c>
      <c r="BB151" s="204">
        <v>149</v>
      </c>
      <c r="BC151" s="207" t="str">
        <f t="shared" si="165"/>
        <v/>
      </c>
      <c r="BD151" s="202" t="str">
        <f t="shared" si="166"/>
        <v/>
      </c>
      <c r="BE151" s="159" t="str">
        <f t="array" ref="BE151">IF(ISERROR(INDEX($C$1:$D$201,SMALL(IF($C$1:$C$201=$BE$1,ROW($C$1:$C$201)),ROW(149:149)),2)),"",INDEX($C$1:$D$201,SMALL(IF($C$1:$C$201=$BE$1,ROW($C$1:$C$201)),ROW(149:149)),2))</f>
        <v/>
      </c>
      <c r="BF151" s="204" t="str">
        <f t="shared" si="167"/>
        <v/>
      </c>
      <c r="BG151" s="204">
        <v>149</v>
      </c>
      <c r="BH151" s="209">
        <f t="shared" si="168"/>
        <v>0</v>
      </c>
      <c r="BI151" s="209">
        <f t="shared" si="169"/>
        <v>0</v>
      </c>
      <c r="BJ151" s="204">
        <v>149</v>
      </c>
      <c r="BK151" s="207" t="str">
        <f t="shared" si="170"/>
        <v/>
      </c>
      <c r="BL151" s="209"/>
      <c r="BM151" s="209">
        <f>IF(AND('Analysis_2-must not modify'!O981=1,'Analysis_2-must not modify'!P981=1,NOT('Analysis_2-must not modify'!D981=0)),'Analysis_2-must not modify'!G981,"")</f>
        <v>2013</v>
      </c>
      <c r="BN151">
        <v>150</v>
      </c>
      <c r="BO151" t="e">
        <f>INDEX(BM$2:BM$202,MATCH(0,COUNTIF($BO$1:BO150,BM$2:BM$202),0))</f>
        <v>#N/A</v>
      </c>
      <c r="BQ151" s="218">
        <f t="shared" si="123"/>
        <v>80</v>
      </c>
      <c r="BR151" s="136">
        <v>150</v>
      </c>
      <c r="BS151" s="246">
        <f t="shared" si="130"/>
        <v>2013</v>
      </c>
      <c r="BT151" s="99"/>
      <c r="BU151" s="219">
        <f t="shared" si="131"/>
        <v>78</v>
      </c>
      <c r="BV151" s="204">
        <v>150</v>
      </c>
      <c r="BW151" s="218" t="str">
        <f t="shared" si="124"/>
        <v/>
      </c>
      <c r="BX151" t="str">
        <f t="shared" si="125"/>
        <v/>
      </c>
      <c r="BY151" s="204">
        <v>150</v>
      </c>
      <c r="BZ151" s="204" t="str">
        <f t="shared" si="126"/>
        <v/>
      </c>
      <c r="CA151" t="e">
        <f t="shared" si="132"/>
        <v>#VALUE!</v>
      </c>
      <c r="CB151" s="259" t="str">
        <f t="shared" si="127"/>
        <v/>
      </c>
      <c r="CC151" s="259" t="str">
        <f t="shared" si="171"/>
        <v/>
      </c>
      <c r="CD151">
        <v>149</v>
      </c>
      <c r="CE151" s="261" t="str">
        <f t="shared" si="133"/>
        <v/>
      </c>
      <c r="CG151" s="218">
        <f t="shared" si="134"/>
        <v>1</v>
      </c>
      <c r="CH151" s="136">
        <v>150</v>
      </c>
      <c r="CI151" s="136" t="str">
        <f>IF(AND('Analysis_2-must not modify'!P981=1,'Analysis_2-must not modify'!O981=1),'Analysis_2-must not modify'!I981,"")</f>
        <v>Tropical</v>
      </c>
      <c r="CK151" s="219">
        <f t="shared" si="135"/>
        <v>200</v>
      </c>
      <c r="CL151" s="204">
        <v>150</v>
      </c>
      <c r="CM151" s="218" t="str">
        <f t="shared" si="136"/>
        <v/>
      </c>
      <c r="CN151" t="str">
        <f t="shared" si="137"/>
        <v/>
      </c>
      <c r="CO151" s="204">
        <v>150</v>
      </c>
      <c r="CP151" s="204" t="str">
        <f t="shared" si="128"/>
        <v/>
      </c>
      <c r="CQ151">
        <f t="shared" si="138"/>
        <v>8</v>
      </c>
      <c r="CR151" s="259" t="str">
        <f t="shared" si="129"/>
        <v/>
      </c>
      <c r="CS151" s="259">
        <f t="shared" si="139"/>
        <v>0</v>
      </c>
      <c r="CT151" s="259"/>
      <c r="CU151">
        <v>149</v>
      </c>
      <c r="CV151" s="261" t="str">
        <f t="shared" si="140"/>
        <v/>
      </c>
    </row>
    <row r="152" spans="1:100" customFormat="1">
      <c r="A152" s="218">
        <f t="shared" si="121"/>
        <v>88</v>
      </c>
      <c r="B152" s="136">
        <v>151</v>
      </c>
      <c r="C152" s="211" t="str">
        <f>'Analysis_2-must not modify'!F982</f>
        <v>Europe</v>
      </c>
      <c r="D152" s="211" t="str">
        <f>'Analysis_2-must not modify'!D982</f>
        <v>Italy</v>
      </c>
      <c r="E152" s="245">
        <v>0</v>
      </c>
      <c r="F152" s="219">
        <f t="shared" si="122"/>
        <v>71</v>
      </c>
      <c r="G152" s="204">
        <v>151</v>
      </c>
      <c r="H152" s="218">
        <f t="shared" si="118"/>
        <v>0</v>
      </c>
      <c r="I152">
        <f t="shared" si="119"/>
        <v>0</v>
      </c>
      <c r="J152" s="204">
        <v>151</v>
      </c>
      <c r="K152" s="221" t="str">
        <f t="shared" si="120"/>
        <v/>
      </c>
      <c r="P152" s="202" t="str">
        <f t="shared" si="141"/>
        <v/>
      </c>
      <c r="Q152" s="208" t="str">
        <f t="array" ref="Q152">IF(ISERROR(INDEX($C$1:$D$201,SMALL(IF($C$1:$C$201=$Q$1,ROW($C$1:$C$201)),ROW(150:150)),2)),"",INDEX($C$1:$D$201,SMALL(IF($C$1:$C$201=$Q$1,ROW($C$1:$C$201)),ROW(150:150)),2))</f>
        <v/>
      </c>
      <c r="R152" s="204" t="str">
        <f t="shared" si="142"/>
        <v/>
      </c>
      <c r="S152" s="204">
        <v>150</v>
      </c>
      <c r="T152" s="209">
        <f t="shared" si="143"/>
        <v>0</v>
      </c>
      <c r="U152" s="209">
        <f t="shared" si="144"/>
        <v>0</v>
      </c>
      <c r="V152" s="204">
        <v>150</v>
      </c>
      <c r="W152" s="207" t="str">
        <f t="shared" si="145"/>
        <v/>
      </c>
      <c r="X152" s="202" t="str">
        <f t="shared" si="146"/>
        <v/>
      </c>
      <c r="Y152" s="210" t="str">
        <f t="array" ref="Y152">IF(ISERROR(INDEX($C$1:$D$201,SMALL(IF($C$1:$C$201=$Y$1,ROW($C$1:$C$201)),ROW(150:150)),2)),"",INDEX($C$1:$D$201,SMALL(IF($C$1:$C$201=$Y$1,ROW($C$1:$C$201)),ROW(150:150)),2))</f>
        <v/>
      </c>
      <c r="Z152" s="204" t="str">
        <f t="shared" si="147"/>
        <v/>
      </c>
      <c r="AA152" s="204">
        <v>150</v>
      </c>
      <c r="AB152" s="209">
        <f t="shared" si="148"/>
        <v>0</v>
      </c>
      <c r="AC152" s="209">
        <f t="shared" si="149"/>
        <v>0</v>
      </c>
      <c r="AD152" s="204">
        <v>150</v>
      </c>
      <c r="AE152" s="207" t="str">
        <f t="shared" si="150"/>
        <v/>
      </c>
      <c r="AF152" s="202" t="str">
        <f t="shared" si="151"/>
        <v/>
      </c>
      <c r="AG152" s="210" t="str">
        <f t="array" ref="AG152">IF(ISERROR(INDEX($C$1:$D$201,SMALL(IF($C$1:$C$201=$AG$1,ROW($C$1:$C$201)),ROW(150:150)),2)),"",INDEX($C$1:$D$201,SMALL(IF($C$1:$C$201=$AG$1,ROW($C$1:$C$201)),ROW(150:150)),2))</f>
        <v/>
      </c>
      <c r="AH152" s="204" t="str">
        <f t="shared" si="152"/>
        <v/>
      </c>
      <c r="AI152" s="204">
        <v>150</v>
      </c>
      <c r="AJ152" s="209">
        <f t="shared" si="153"/>
        <v>0</v>
      </c>
      <c r="AK152" s="209">
        <f t="shared" si="154"/>
        <v>0</v>
      </c>
      <c r="AL152" s="204">
        <v>150</v>
      </c>
      <c r="AM152" s="207" t="str">
        <f t="shared" si="155"/>
        <v/>
      </c>
      <c r="AN152" s="202" t="str">
        <f t="shared" si="156"/>
        <v/>
      </c>
      <c r="AO152" s="208" t="str">
        <f t="array" ref="AO152">IF(ISERROR(INDEX($C$1:$D$201,SMALL(IF($C$1:$C$201=$AO$1,ROW($C$1:$C$201)),ROW(150:150)),2)),"",INDEX($C$1:$D$201,SMALL(IF($C$1:$C$201=$AO$1,ROW($C$1:$C$201)),ROW(150:150)),2))</f>
        <v/>
      </c>
      <c r="AP152" s="204" t="str">
        <f t="shared" si="157"/>
        <v/>
      </c>
      <c r="AQ152" s="204">
        <v>150</v>
      </c>
      <c r="AR152" s="209">
        <f t="shared" si="158"/>
        <v>0</v>
      </c>
      <c r="AS152" s="209">
        <f t="shared" si="159"/>
        <v>0</v>
      </c>
      <c r="AT152" s="204">
        <v>150</v>
      </c>
      <c r="AU152" s="207" t="str">
        <f t="shared" si="160"/>
        <v/>
      </c>
      <c r="AV152" s="202" t="str">
        <f t="shared" si="161"/>
        <v/>
      </c>
      <c r="AW152" s="159" t="str">
        <f t="array" ref="AW152">IF(ISERROR(INDEX($C$1:$D$201,SMALL(IF($C$1:$C$201=$AW$1,ROW($C$1:$C$201)),ROW(150:150)),2)),"",INDEX($C$1:$D$201,SMALL(IF($C$1:$C$201=$AW$1,ROW($C$1:$C$201)),ROW(150:150)),2))</f>
        <v/>
      </c>
      <c r="AX152" s="204" t="str">
        <f t="shared" si="162"/>
        <v/>
      </c>
      <c r="AY152" s="204">
        <v>150</v>
      </c>
      <c r="AZ152" s="209">
        <f t="shared" si="163"/>
        <v>0</v>
      </c>
      <c r="BA152" s="209">
        <f t="shared" si="164"/>
        <v>0</v>
      </c>
      <c r="BB152" s="204">
        <v>150</v>
      </c>
      <c r="BC152" s="207" t="str">
        <f t="shared" si="165"/>
        <v/>
      </c>
      <c r="BD152" s="202" t="str">
        <f t="shared" si="166"/>
        <v/>
      </c>
      <c r="BE152" s="159" t="str">
        <f t="array" ref="BE152">IF(ISERROR(INDEX($C$1:$D$201,SMALL(IF($C$1:$C$201=$BE$1,ROW($C$1:$C$201)),ROW(150:150)),2)),"",INDEX($C$1:$D$201,SMALL(IF($C$1:$C$201=$BE$1,ROW($C$1:$C$201)),ROW(150:150)),2))</f>
        <v/>
      </c>
      <c r="BF152" s="204" t="str">
        <f t="shared" si="167"/>
        <v/>
      </c>
      <c r="BG152" s="204">
        <v>150</v>
      </c>
      <c r="BH152" s="209">
        <f t="shared" si="168"/>
        <v>0</v>
      </c>
      <c r="BI152" s="209">
        <f t="shared" si="169"/>
        <v>0</v>
      </c>
      <c r="BJ152" s="204">
        <v>150</v>
      </c>
      <c r="BK152" s="207" t="str">
        <f t="shared" si="170"/>
        <v/>
      </c>
      <c r="BL152" s="209"/>
      <c r="BM152" s="209">
        <f>IF(AND('Analysis_2-must not modify'!O982=1,'Analysis_2-must not modify'!P982=1,NOT('Analysis_2-must not modify'!D982=0)),'Analysis_2-must not modify'!G982,"")</f>
        <v>2013</v>
      </c>
      <c r="BN152">
        <v>151</v>
      </c>
      <c r="BO152" t="e">
        <f>INDEX(BM$2:BM$202,MATCH(0,COUNTIF($BO$1:BO151,BM$2:BM$202),0))</f>
        <v>#N/A</v>
      </c>
      <c r="BQ152" s="218">
        <f t="shared" si="123"/>
        <v>80</v>
      </c>
      <c r="BR152" s="136">
        <v>151</v>
      </c>
      <c r="BS152" s="246">
        <f t="shared" si="130"/>
        <v>2013</v>
      </c>
      <c r="BT152" s="99"/>
      <c r="BU152" s="219">
        <f t="shared" si="131"/>
        <v>78</v>
      </c>
      <c r="BV152" s="204">
        <v>151</v>
      </c>
      <c r="BW152" s="218">
        <f t="shared" si="124"/>
        <v>6</v>
      </c>
      <c r="BX152">
        <f t="shared" si="125"/>
        <v>2004</v>
      </c>
      <c r="BY152" s="204">
        <v>151</v>
      </c>
      <c r="BZ152" s="204" t="str">
        <f t="shared" si="126"/>
        <v/>
      </c>
      <c r="CA152" t="e">
        <f t="shared" si="132"/>
        <v>#VALUE!</v>
      </c>
      <c r="CB152" s="259" t="str">
        <f t="shared" si="127"/>
        <v/>
      </c>
      <c r="CC152" s="259" t="str">
        <f t="shared" si="171"/>
        <v/>
      </c>
      <c r="CD152">
        <v>150</v>
      </c>
      <c r="CE152" s="261" t="str">
        <f t="shared" si="133"/>
        <v/>
      </c>
      <c r="CG152" s="218">
        <f t="shared" si="134"/>
        <v>10</v>
      </c>
      <c r="CH152" s="136">
        <v>151</v>
      </c>
      <c r="CI152" s="136" t="str">
        <f>IF(AND('Analysis_2-must not modify'!P982=1,'Analysis_2-must not modify'!O982=1),'Analysis_2-must not modify'!I982,"")</f>
        <v>Sub-tropical</v>
      </c>
      <c r="CK152" s="219">
        <f t="shared" si="135"/>
        <v>191</v>
      </c>
      <c r="CL152" s="204">
        <v>151</v>
      </c>
      <c r="CM152" s="218" t="str">
        <f t="shared" si="136"/>
        <v/>
      </c>
      <c r="CN152" t="str">
        <f t="shared" si="137"/>
        <v/>
      </c>
      <c r="CO152" s="204">
        <v>151</v>
      </c>
      <c r="CP152" s="204" t="str">
        <f t="shared" si="128"/>
        <v/>
      </c>
      <c r="CQ152">
        <f t="shared" si="138"/>
        <v>8</v>
      </c>
      <c r="CR152" s="259" t="str">
        <f t="shared" si="129"/>
        <v/>
      </c>
      <c r="CS152" s="259">
        <f t="shared" si="139"/>
        <v>0</v>
      </c>
      <c r="CT152" s="259"/>
      <c r="CU152">
        <v>150</v>
      </c>
      <c r="CV152" s="261" t="str">
        <f t="shared" si="140"/>
        <v/>
      </c>
    </row>
    <row r="153" spans="1:100" customFormat="1">
      <c r="A153" s="218">
        <f t="shared" si="121"/>
        <v>88</v>
      </c>
      <c r="B153" s="136">
        <v>152</v>
      </c>
      <c r="C153" s="211" t="str">
        <f>'Analysis_2-must not modify'!F983</f>
        <v>Europe</v>
      </c>
      <c r="D153" s="211" t="str">
        <f>'Analysis_2-must not modify'!D983</f>
        <v>Italy</v>
      </c>
      <c r="E153" s="245">
        <v>0</v>
      </c>
      <c r="F153" s="219">
        <f t="shared" si="122"/>
        <v>71</v>
      </c>
      <c r="G153" s="204">
        <v>152</v>
      </c>
      <c r="H153" s="218">
        <f t="shared" si="118"/>
        <v>0</v>
      </c>
      <c r="I153">
        <f t="shared" si="119"/>
        <v>0</v>
      </c>
      <c r="J153" s="204">
        <v>152</v>
      </c>
      <c r="K153" s="221" t="str">
        <f t="shared" si="120"/>
        <v/>
      </c>
      <c r="P153" s="202" t="str">
        <f t="shared" si="141"/>
        <v/>
      </c>
      <c r="Q153" s="208" t="str">
        <f t="array" ref="Q153">IF(ISERROR(INDEX($C$1:$D$201,SMALL(IF($C$1:$C$201=$Q$1,ROW($C$1:$C$201)),ROW(151:151)),2)),"",INDEX($C$1:$D$201,SMALL(IF($C$1:$C$201=$Q$1,ROW($C$1:$C$201)),ROW(151:151)),2))</f>
        <v/>
      </c>
      <c r="R153" s="204" t="str">
        <f t="shared" si="142"/>
        <v/>
      </c>
      <c r="S153" s="204">
        <v>151</v>
      </c>
      <c r="T153" s="209">
        <f t="shared" si="143"/>
        <v>0</v>
      </c>
      <c r="U153" s="209">
        <f t="shared" si="144"/>
        <v>0</v>
      </c>
      <c r="V153" s="204">
        <v>151</v>
      </c>
      <c r="W153" s="207" t="str">
        <f t="shared" si="145"/>
        <v/>
      </c>
      <c r="X153" s="202" t="str">
        <f t="shared" si="146"/>
        <v/>
      </c>
      <c r="Y153" s="210" t="str">
        <f t="array" ref="Y153">IF(ISERROR(INDEX($C$1:$D$201,SMALL(IF($C$1:$C$201=$Y$1,ROW($C$1:$C$201)),ROW(151:151)),2)),"",INDEX($C$1:$D$201,SMALL(IF($C$1:$C$201=$Y$1,ROW($C$1:$C$201)),ROW(151:151)),2))</f>
        <v/>
      </c>
      <c r="Z153" s="204" t="str">
        <f t="shared" si="147"/>
        <v/>
      </c>
      <c r="AA153" s="204">
        <v>151</v>
      </c>
      <c r="AB153" s="209">
        <f t="shared" si="148"/>
        <v>0</v>
      </c>
      <c r="AC153" s="209">
        <f t="shared" si="149"/>
        <v>0</v>
      </c>
      <c r="AD153" s="204">
        <v>151</v>
      </c>
      <c r="AE153" s="207" t="str">
        <f t="shared" si="150"/>
        <v/>
      </c>
      <c r="AF153" s="202" t="str">
        <f t="shared" si="151"/>
        <v/>
      </c>
      <c r="AG153" s="210" t="str">
        <f t="array" ref="AG153">IF(ISERROR(INDEX($C$1:$D$201,SMALL(IF($C$1:$C$201=$AG$1,ROW($C$1:$C$201)),ROW(151:151)),2)),"",INDEX($C$1:$D$201,SMALL(IF($C$1:$C$201=$AG$1,ROW($C$1:$C$201)),ROW(151:151)),2))</f>
        <v/>
      </c>
      <c r="AH153" s="204" t="str">
        <f t="shared" si="152"/>
        <v/>
      </c>
      <c r="AI153" s="204">
        <v>151</v>
      </c>
      <c r="AJ153" s="209">
        <f t="shared" si="153"/>
        <v>0</v>
      </c>
      <c r="AK153" s="209">
        <f t="shared" si="154"/>
        <v>0</v>
      </c>
      <c r="AL153" s="204">
        <v>151</v>
      </c>
      <c r="AM153" s="207" t="str">
        <f t="shared" si="155"/>
        <v/>
      </c>
      <c r="AN153" s="202" t="str">
        <f t="shared" si="156"/>
        <v/>
      </c>
      <c r="AO153" s="208" t="str">
        <f t="array" ref="AO153">IF(ISERROR(INDEX($C$1:$D$201,SMALL(IF($C$1:$C$201=$AO$1,ROW($C$1:$C$201)),ROW(151:151)),2)),"",INDEX($C$1:$D$201,SMALL(IF($C$1:$C$201=$AO$1,ROW($C$1:$C$201)),ROW(151:151)),2))</f>
        <v/>
      </c>
      <c r="AP153" s="204" t="str">
        <f t="shared" si="157"/>
        <v/>
      </c>
      <c r="AQ153" s="204">
        <v>151</v>
      </c>
      <c r="AR153" s="209">
        <f t="shared" si="158"/>
        <v>0</v>
      </c>
      <c r="AS153" s="209">
        <f t="shared" si="159"/>
        <v>0</v>
      </c>
      <c r="AT153" s="204">
        <v>151</v>
      </c>
      <c r="AU153" s="207" t="str">
        <f t="shared" si="160"/>
        <v/>
      </c>
      <c r="AV153" s="202" t="str">
        <f t="shared" si="161"/>
        <v/>
      </c>
      <c r="AW153" s="159" t="str">
        <f t="array" ref="AW153">IF(ISERROR(INDEX($C$1:$D$201,SMALL(IF($C$1:$C$201=$AW$1,ROW($C$1:$C$201)),ROW(151:151)),2)),"",INDEX($C$1:$D$201,SMALL(IF($C$1:$C$201=$AW$1,ROW($C$1:$C$201)),ROW(151:151)),2))</f>
        <v/>
      </c>
      <c r="AX153" s="204" t="str">
        <f t="shared" si="162"/>
        <v/>
      </c>
      <c r="AY153" s="204">
        <v>151</v>
      </c>
      <c r="AZ153" s="209">
        <f t="shared" si="163"/>
        <v>0</v>
      </c>
      <c r="BA153" s="209">
        <f t="shared" si="164"/>
        <v>0</v>
      </c>
      <c r="BB153" s="204">
        <v>151</v>
      </c>
      <c r="BC153" s="207" t="str">
        <f t="shared" si="165"/>
        <v/>
      </c>
      <c r="BD153" s="202" t="str">
        <f t="shared" si="166"/>
        <v/>
      </c>
      <c r="BE153" s="159" t="str">
        <f t="array" ref="BE153">IF(ISERROR(INDEX($C$1:$D$201,SMALL(IF($C$1:$C$201=$BE$1,ROW($C$1:$C$201)),ROW(151:151)),2)),"",INDEX($C$1:$D$201,SMALL(IF($C$1:$C$201=$BE$1,ROW($C$1:$C$201)),ROW(151:151)),2))</f>
        <v/>
      </c>
      <c r="BF153" s="204" t="str">
        <f t="shared" si="167"/>
        <v/>
      </c>
      <c r="BG153" s="204">
        <v>151</v>
      </c>
      <c r="BH153" s="209">
        <f t="shared" si="168"/>
        <v>0</v>
      </c>
      <c r="BI153" s="209">
        <f t="shared" si="169"/>
        <v>0</v>
      </c>
      <c r="BJ153" s="204">
        <v>151</v>
      </c>
      <c r="BK153" s="207" t="str">
        <f t="shared" si="170"/>
        <v/>
      </c>
      <c r="BL153" s="209"/>
      <c r="BM153" s="209">
        <f>IF(AND('Analysis_2-must not modify'!O983=1,'Analysis_2-must not modify'!P983=1,NOT('Analysis_2-must not modify'!D983=0)),'Analysis_2-must not modify'!G983,"")</f>
        <v>2015</v>
      </c>
      <c r="BN153">
        <v>152</v>
      </c>
      <c r="BO153" t="e">
        <f>INDEX(BM$2:BM$202,MATCH(0,COUNTIF($BO$1:BO152,BM$2:BM$202),0))</f>
        <v>#N/A</v>
      </c>
      <c r="BQ153" s="218">
        <f t="shared" si="123"/>
        <v>20</v>
      </c>
      <c r="BR153" s="136">
        <v>152</v>
      </c>
      <c r="BS153" s="246">
        <f t="shared" si="130"/>
        <v>2015</v>
      </c>
      <c r="BT153" s="99"/>
      <c r="BU153" s="219">
        <f t="shared" si="131"/>
        <v>138</v>
      </c>
      <c r="BV153" s="204">
        <v>152</v>
      </c>
      <c r="BW153" s="218" t="str">
        <f t="shared" si="124"/>
        <v/>
      </c>
      <c r="BX153" t="str">
        <f t="shared" si="125"/>
        <v/>
      </c>
      <c r="BY153" s="204">
        <v>152</v>
      </c>
      <c r="BZ153" s="204" t="str">
        <f t="shared" si="126"/>
        <v/>
      </c>
      <c r="CA153" t="e">
        <f t="shared" si="132"/>
        <v>#VALUE!</v>
      </c>
      <c r="CB153" s="259" t="str">
        <f t="shared" si="127"/>
        <v/>
      </c>
      <c r="CC153" s="259" t="str">
        <f t="shared" si="171"/>
        <v/>
      </c>
      <c r="CD153">
        <v>151</v>
      </c>
      <c r="CE153" s="261" t="str">
        <f t="shared" si="133"/>
        <v/>
      </c>
      <c r="CG153" s="218">
        <f t="shared" si="134"/>
        <v>10</v>
      </c>
      <c r="CH153" s="136">
        <v>152</v>
      </c>
      <c r="CI153" s="136" t="str">
        <f>IF(AND('Analysis_2-must not modify'!P983=1,'Analysis_2-must not modify'!O983=1),'Analysis_2-must not modify'!I983,"")</f>
        <v>Sub-tropical</v>
      </c>
      <c r="CK153" s="219">
        <f t="shared" si="135"/>
        <v>191</v>
      </c>
      <c r="CL153" s="204">
        <v>152</v>
      </c>
      <c r="CM153" s="218" t="str">
        <f t="shared" si="136"/>
        <v/>
      </c>
      <c r="CN153" t="str">
        <f t="shared" si="137"/>
        <v/>
      </c>
      <c r="CO153" s="204">
        <v>152</v>
      </c>
      <c r="CP153" s="204" t="str">
        <f t="shared" si="128"/>
        <v/>
      </c>
      <c r="CQ153">
        <f t="shared" si="138"/>
        <v>8</v>
      </c>
      <c r="CR153" s="259" t="str">
        <f t="shared" si="129"/>
        <v/>
      </c>
      <c r="CS153" s="259">
        <f t="shared" si="139"/>
        <v>0</v>
      </c>
      <c r="CT153" s="259"/>
      <c r="CU153">
        <v>151</v>
      </c>
      <c r="CV153" s="261" t="str">
        <f t="shared" si="140"/>
        <v/>
      </c>
    </row>
    <row r="154" spans="1:100" customFormat="1">
      <c r="A154" s="218">
        <f t="shared" si="121"/>
        <v>88</v>
      </c>
      <c r="B154" s="136">
        <v>153</v>
      </c>
      <c r="C154" s="211" t="str">
        <f>'Analysis_2-must not modify'!F984</f>
        <v>Europe</v>
      </c>
      <c r="D154" s="211" t="str">
        <f>'Analysis_2-must not modify'!D984</f>
        <v>Italy</v>
      </c>
      <c r="E154" s="245">
        <v>0</v>
      </c>
      <c r="F154" s="219">
        <f t="shared" si="122"/>
        <v>71</v>
      </c>
      <c r="G154" s="204">
        <v>153</v>
      </c>
      <c r="H154" s="218">
        <f t="shared" si="118"/>
        <v>0</v>
      </c>
      <c r="I154">
        <f t="shared" si="119"/>
        <v>0</v>
      </c>
      <c r="J154" s="204">
        <v>153</v>
      </c>
      <c r="K154" s="221" t="str">
        <f t="shared" si="120"/>
        <v/>
      </c>
      <c r="P154" s="202" t="str">
        <f t="shared" si="141"/>
        <v/>
      </c>
      <c r="Q154" s="208" t="str">
        <f t="array" ref="Q154">IF(ISERROR(INDEX($C$1:$D$201,SMALL(IF($C$1:$C$201=$Q$1,ROW($C$1:$C$201)),ROW(152:152)),2)),"",INDEX($C$1:$D$201,SMALL(IF($C$1:$C$201=$Q$1,ROW($C$1:$C$201)),ROW(152:152)),2))</f>
        <v/>
      </c>
      <c r="R154" s="204" t="str">
        <f t="shared" si="142"/>
        <v/>
      </c>
      <c r="S154" s="204">
        <v>152</v>
      </c>
      <c r="T154" s="209">
        <f t="shared" si="143"/>
        <v>0</v>
      </c>
      <c r="U154" s="209">
        <f t="shared" si="144"/>
        <v>0</v>
      </c>
      <c r="V154" s="204">
        <v>152</v>
      </c>
      <c r="W154" s="207" t="str">
        <f t="shared" si="145"/>
        <v/>
      </c>
      <c r="X154" s="202" t="str">
        <f t="shared" si="146"/>
        <v/>
      </c>
      <c r="Y154" s="210" t="str">
        <f t="array" ref="Y154">IF(ISERROR(INDEX($C$1:$D$201,SMALL(IF($C$1:$C$201=$Y$1,ROW($C$1:$C$201)),ROW(152:152)),2)),"",INDEX($C$1:$D$201,SMALL(IF($C$1:$C$201=$Y$1,ROW($C$1:$C$201)),ROW(152:152)),2))</f>
        <v/>
      </c>
      <c r="Z154" s="204" t="str">
        <f t="shared" si="147"/>
        <v/>
      </c>
      <c r="AA154" s="204">
        <v>152</v>
      </c>
      <c r="AB154" s="209">
        <f t="shared" si="148"/>
        <v>0</v>
      </c>
      <c r="AC154" s="209">
        <f t="shared" si="149"/>
        <v>0</v>
      </c>
      <c r="AD154" s="204">
        <v>152</v>
      </c>
      <c r="AE154" s="207" t="str">
        <f t="shared" si="150"/>
        <v/>
      </c>
      <c r="AF154" s="202" t="str">
        <f t="shared" si="151"/>
        <v/>
      </c>
      <c r="AG154" s="210" t="str">
        <f t="array" ref="AG154">IF(ISERROR(INDEX($C$1:$D$201,SMALL(IF($C$1:$C$201=$AG$1,ROW($C$1:$C$201)),ROW(152:152)),2)),"",INDEX($C$1:$D$201,SMALL(IF($C$1:$C$201=$AG$1,ROW($C$1:$C$201)),ROW(152:152)),2))</f>
        <v/>
      </c>
      <c r="AH154" s="204" t="str">
        <f t="shared" si="152"/>
        <v/>
      </c>
      <c r="AI154" s="204">
        <v>152</v>
      </c>
      <c r="AJ154" s="209">
        <f t="shared" si="153"/>
        <v>0</v>
      </c>
      <c r="AK154" s="209">
        <f t="shared" si="154"/>
        <v>0</v>
      </c>
      <c r="AL154" s="204">
        <v>152</v>
      </c>
      <c r="AM154" s="207" t="str">
        <f t="shared" si="155"/>
        <v/>
      </c>
      <c r="AN154" s="202" t="str">
        <f t="shared" si="156"/>
        <v/>
      </c>
      <c r="AO154" s="208" t="str">
        <f t="array" ref="AO154">IF(ISERROR(INDEX($C$1:$D$201,SMALL(IF($C$1:$C$201=$AO$1,ROW($C$1:$C$201)),ROW(152:152)),2)),"",INDEX($C$1:$D$201,SMALL(IF($C$1:$C$201=$AO$1,ROW($C$1:$C$201)),ROW(152:152)),2))</f>
        <v/>
      </c>
      <c r="AP154" s="204" t="str">
        <f t="shared" si="157"/>
        <v/>
      </c>
      <c r="AQ154" s="204">
        <v>152</v>
      </c>
      <c r="AR154" s="209">
        <f t="shared" si="158"/>
        <v>0</v>
      </c>
      <c r="AS154" s="209">
        <f t="shared" si="159"/>
        <v>0</v>
      </c>
      <c r="AT154" s="204">
        <v>152</v>
      </c>
      <c r="AU154" s="207" t="str">
        <f t="shared" si="160"/>
        <v/>
      </c>
      <c r="AV154" s="202" t="str">
        <f t="shared" si="161"/>
        <v/>
      </c>
      <c r="AW154" s="159" t="str">
        <f t="array" ref="AW154">IF(ISERROR(INDEX($C$1:$D$201,SMALL(IF($C$1:$C$201=$AW$1,ROW($C$1:$C$201)),ROW(152:152)),2)),"",INDEX($C$1:$D$201,SMALL(IF($C$1:$C$201=$AW$1,ROW($C$1:$C$201)),ROW(152:152)),2))</f>
        <v/>
      </c>
      <c r="AX154" s="204" t="str">
        <f t="shared" si="162"/>
        <v/>
      </c>
      <c r="AY154" s="204">
        <v>152</v>
      </c>
      <c r="AZ154" s="209">
        <f t="shared" si="163"/>
        <v>0</v>
      </c>
      <c r="BA154" s="209">
        <f t="shared" si="164"/>
        <v>0</v>
      </c>
      <c r="BB154" s="204">
        <v>152</v>
      </c>
      <c r="BC154" s="207" t="str">
        <f t="shared" si="165"/>
        <v/>
      </c>
      <c r="BD154" s="202" t="str">
        <f t="shared" si="166"/>
        <v/>
      </c>
      <c r="BE154" s="159" t="str">
        <f t="array" ref="BE154">IF(ISERROR(INDEX($C$1:$D$201,SMALL(IF($C$1:$C$201=$BE$1,ROW($C$1:$C$201)),ROW(152:152)),2)),"",INDEX($C$1:$D$201,SMALL(IF($C$1:$C$201=$BE$1,ROW($C$1:$C$201)),ROW(152:152)),2))</f>
        <v/>
      </c>
      <c r="BF154" s="204" t="str">
        <f t="shared" si="167"/>
        <v/>
      </c>
      <c r="BG154" s="204">
        <v>152</v>
      </c>
      <c r="BH154" s="209">
        <f t="shared" si="168"/>
        <v>0</v>
      </c>
      <c r="BI154" s="209">
        <f t="shared" si="169"/>
        <v>0</v>
      </c>
      <c r="BJ154" s="204">
        <v>152</v>
      </c>
      <c r="BK154" s="207" t="str">
        <f t="shared" si="170"/>
        <v/>
      </c>
      <c r="BL154" s="209"/>
      <c r="BM154" s="209">
        <f>IF(AND('Analysis_2-must not modify'!O984=1,'Analysis_2-must not modify'!P984=1,NOT('Analysis_2-must not modify'!D984=0)),'Analysis_2-must not modify'!G984,"")</f>
        <v>2016</v>
      </c>
      <c r="BN154">
        <v>153</v>
      </c>
      <c r="BO154" t="e">
        <f>INDEX(BM$2:BM$202,MATCH(0,COUNTIF($BO$1:BO153,BM$2:BM$202),0))</f>
        <v>#N/A</v>
      </c>
      <c r="BQ154" s="218">
        <f t="shared" si="123"/>
        <v>2</v>
      </c>
      <c r="BR154" s="136">
        <v>153</v>
      </c>
      <c r="BS154" s="246">
        <f t="shared" si="130"/>
        <v>2016</v>
      </c>
      <c r="BT154" s="99"/>
      <c r="BU154" s="219">
        <f t="shared" si="131"/>
        <v>156</v>
      </c>
      <c r="BV154" s="204">
        <v>153</v>
      </c>
      <c r="BW154" s="218">
        <f t="shared" si="124"/>
        <v>5</v>
      </c>
      <c r="BX154">
        <f t="shared" si="125"/>
        <v>2003</v>
      </c>
      <c r="BY154" s="204">
        <v>153</v>
      </c>
      <c r="BZ154" s="204" t="str">
        <f t="shared" si="126"/>
        <v/>
      </c>
      <c r="CA154" t="e">
        <f t="shared" si="132"/>
        <v>#VALUE!</v>
      </c>
      <c r="CB154" s="259" t="str">
        <f t="shared" si="127"/>
        <v/>
      </c>
      <c r="CC154" s="259" t="str">
        <f t="shared" si="171"/>
        <v/>
      </c>
      <c r="CD154">
        <v>152</v>
      </c>
      <c r="CE154" s="261" t="str">
        <f t="shared" si="133"/>
        <v/>
      </c>
      <c r="CG154" s="218">
        <f t="shared" si="134"/>
        <v>10</v>
      </c>
      <c r="CH154" s="136">
        <v>153</v>
      </c>
      <c r="CI154" s="136" t="str">
        <f>IF(AND('Analysis_2-must not modify'!P984=1,'Analysis_2-must not modify'!O984=1),'Analysis_2-must not modify'!I984,"")</f>
        <v>Sub-tropical</v>
      </c>
      <c r="CK154" s="219">
        <f t="shared" si="135"/>
        <v>191</v>
      </c>
      <c r="CL154" s="204">
        <v>153</v>
      </c>
      <c r="CM154" s="218" t="str">
        <f t="shared" si="136"/>
        <v/>
      </c>
      <c r="CN154" t="str">
        <f t="shared" si="137"/>
        <v/>
      </c>
      <c r="CO154" s="204">
        <v>153</v>
      </c>
      <c r="CP154" s="204" t="str">
        <f t="shared" si="128"/>
        <v/>
      </c>
      <c r="CQ154">
        <f t="shared" si="138"/>
        <v>8</v>
      </c>
      <c r="CR154" s="259" t="str">
        <f t="shared" si="129"/>
        <v/>
      </c>
      <c r="CS154" s="259">
        <f t="shared" si="139"/>
        <v>0</v>
      </c>
      <c r="CT154" s="259"/>
      <c r="CU154">
        <v>152</v>
      </c>
      <c r="CV154" s="261" t="str">
        <f t="shared" si="140"/>
        <v/>
      </c>
    </row>
    <row r="155" spans="1:100" customFormat="1">
      <c r="A155" s="218">
        <f t="shared" si="121"/>
        <v>166</v>
      </c>
      <c r="B155" s="136">
        <v>154</v>
      </c>
      <c r="C155" s="211" t="str">
        <f>'Analysis_2-must not modify'!F985</f>
        <v>Latin_America</v>
      </c>
      <c r="D155" s="211" t="str">
        <f>'Analysis_2-must not modify'!D985</f>
        <v>Brazil</v>
      </c>
      <c r="E155" s="245">
        <v>0</v>
      </c>
      <c r="F155" s="219">
        <f t="shared" si="122"/>
        <v>35</v>
      </c>
      <c r="G155" s="204">
        <v>154</v>
      </c>
      <c r="H155" s="218">
        <f t="shared" si="118"/>
        <v>0</v>
      </c>
      <c r="I155">
        <f t="shared" si="119"/>
        <v>0</v>
      </c>
      <c r="J155" s="204">
        <v>154</v>
      </c>
      <c r="K155" s="221" t="str">
        <f t="shared" si="120"/>
        <v/>
      </c>
      <c r="P155" s="202" t="str">
        <f t="shared" si="141"/>
        <v/>
      </c>
      <c r="Q155" s="208" t="str">
        <f t="array" ref="Q155">IF(ISERROR(INDEX($C$1:$D$201,SMALL(IF($C$1:$C$201=$Q$1,ROW($C$1:$C$201)),ROW(153:153)),2)),"",INDEX($C$1:$D$201,SMALL(IF($C$1:$C$201=$Q$1,ROW($C$1:$C$201)),ROW(153:153)),2))</f>
        <v/>
      </c>
      <c r="R155" s="204" t="str">
        <f t="shared" si="142"/>
        <v/>
      </c>
      <c r="S155" s="204">
        <v>153</v>
      </c>
      <c r="T155" s="209">
        <f t="shared" si="143"/>
        <v>0</v>
      </c>
      <c r="U155" s="209">
        <f t="shared" si="144"/>
        <v>0</v>
      </c>
      <c r="V155" s="204">
        <v>153</v>
      </c>
      <c r="W155" s="207" t="str">
        <f t="shared" si="145"/>
        <v/>
      </c>
      <c r="X155" s="202" t="str">
        <f t="shared" si="146"/>
        <v/>
      </c>
      <c r="Y155" s="210" t="str">
        <f t="array" ref="Y155">IF(ISERROR(INDEX($C$1:$D$201,SMALL(IF($C$1:$C$201=$Y$1,ROW($C$1:$C$201)),ROW(153:153)),2)),"",INDEX($C$1:$D$201,SMALL(IF($C$1:$C$201=$Y$1,ROW($C$1:$C$201)),ROW(153:153)),2))</f>
        <v/>
      </c>
      <c r="Z155" s="204" t="str">
        <f t="shared" si="147"/>
        <v/>
      </c>
      <c r="AA155" s="204">
        <v>153</v>
      </c>
      <c r="AB155" s="209">
        <f t="shared" si="148"/>
        <v>0</v>
      </c>
      <c r="AC155" s="209">
        <f t="shared" si="149"/>
        <v>0</v>
      </c>
      <c r="AD155" s="204">
        <v>153</v>
      </c>
      <c r="AE155" s="207" t="str">
        <f t="shared" si="150"/>
        <v/>
      </c>
      <c r="AF155" s="202" t="str">
        <f t="shared" si="151"/>
        <v/>
      </c>
      <c r="AG155" s="210" t="str">
        <f t="array" ref="AG155">IF(ISERROR(INDEX($C$1:$D$201,SMALL(IF($C$1:$C$201=$AG$1,ROW($C$1:$C$201)),ROW(153:153)),2)),"",INDEX($C$1:$D$201,SMALL(IF($C$1:$C$201=$AG$1,ROW($C$1:$C$201)),ROW(153:153)),2))</f>
        <v/>
      </c>
      <c r="AH155" s="204" t="str">
        <f t="shared" si="152"/>
        <v/>
      </c>
      <c r="AI155" s="204">
        <v>153</v>
      </c>
      <c r="AJ155" s="209">
        <f t="shared" si="153"/>
        <v>0</v>
      </c>
      <c r="AK155" s="209">
        <f t="shared" si="154"/>
        <v>0</v>
      </c>
      <c r="AL155" s="204">
        <v>153</v>
      </c>
      <c r="AM155" s="207" t="str">
        <f t="shared" si="155"/>
        <v/>
      </c>
      <c r="AN155" s="202" t="str">
        <f t="shared" si="156"/>
        <v/>
      </c>
      <c r="AO155" s="208" t="str">
        <f t="array" ref="AO155">IF(ISERROR(INDEX($C$1:$D$201,SMALL(IF($C$1:$C$201=$AO$1,ROW($C$1:$C$201)),ROW(153:153)),2)),"",INDEX($C$1:$D$201,SMALL(IF($C$1:$C$201=$AO$1,ROW($C$1:$C$201)),ROW(153:153)),2))</f>
        <v/>
      </c>
      <c r="AP155" s="204" t="str">
        <f t="shared" si="157"/>
        <v/>
      </c>
      <c r="AQ155" s="204">
        <v>153</v>
      </c>
      <c r="AR155" s="209">
        <f t="shared" si="158"/>
        <v>0</v>
      </c>
      <c r="AS155" s="209">
        <f t="shared" si="159"/>
        <v>0</v>
      </c>
      <c r="AT155" s="204">
        <v>153</v>
      </c>
      <c r="AU155" s="207" t="str">
        <f t="shared" si="160"/>
        <v/>
      </c>
      <c r="AV155" s="202" t="str">
        <f t="shared" si="161"/>
        <v/>
      </c>
      <c r="AW155" s="159" t="str">
        <f t="array" ref="AW155">IF(ISERROR(INDEX($C$1:$D$201,SMALL(IF($C$1:$C$201=$AW$1,ROW($C$1:$C$201)),ROW(153:153)),2)),"",INDEX($C$1:$D$201,SMALL(IF($C$1:$C$201=$AW$1,ROW($C$1:$C$201)),ROW(153:153)),2))</f>
        <v/>
      </c>
      <c r="AX155" s="204" t="str">
        <f t="shared" si="162"/>
        <v/>
      </c>
      <c r="AY155" s="204">
        <v>153</v>
      </c>
      <c r="AZ155" s="209">
        <f t="shared" si="163"/>
        <v>0</v>
      </c>
      <c r="BA155" s="209">
        <f t="shared" si="164"/>
        <v>0</v>
      </c>
      <c r="BB155" s="204">
        <v>153</v>
      </c>
      <c r="BC155" s="207" t="str">
        <f t="shared" si="165"/>
        <v/>
      </c>
      <c r="BD155" s="202" t="str">
        <f t="shared" si="166"/>
        <v/>
      </c>
      <c r="BE155" s="159" t="str">
        <f t="array" ref="BE155">IF(ISERROR(INDEX($C$1:$D$201,SMALL(IF($C$1:$C$201=$BE$1,ROW($C$1:$C$201)),ROW(153:153)),2)),"",INDEX($C$1:$D$201,SMALL(IF($C$1:$C$201=$BE$1,ROW($C$1:$C$201)),ROW(153:153)),2))</f>
        <v/>
      </c>
      <c r="BF155" s="204" t="str">
        <f t="shared" si="167"/>
        <v/>
      </c>
      <c r="BG155" s="204">
        <v>153</v>
      </c>
      <c r="BH155" s="209">
        <f t="shared" si="168"/>
        <v>0</v>
      </c>
      <c r="BI155" s="209">
        <f t="shared" si="169"/>
        <v>0</v>
      </c>
      <c r="BJ155" s="204">
        <v>153</v>
      </c>
      <c r="BK155" s="207" t="str">
        <f t="shared" si="170"/>
        <v/>
      </c>
      <c r="BL155" s="209"/>
      <c r="BM155" s="209">
        <f>IF(AND('Analysis_2-must not modify'!O985=1,'Analysis_2-must not modify'!P985=1,NOT('Analysis_2-must not modify'!D985=0)),'Analysis_2-must not modify'!G985,"")</f>
        <v>2013</v>
      </c>
      <c r="BN155">
        <v>154</v>
      </c>
      <c r="BO155" t="e">
        <f>INDEX(BM$2:BM$202,MATCH(0,COUNTIF($BO$1:BO154,BM$2:BM$202),0))</f>
        <v>#N/A</v>
      </c>
      <c r="BQ155" s="218">
        <f t="shared" si="123"/>
        <v>80</v>
      </c>
      <c r="BR155" s="136">
        <v>154</v>
      </c>
      <c r="BS155" s="246">
        <f t="shared" si="130"/>
        <v>2013</v>
      </c>
      <c r="BT155" s="99"/>
      <c r="BU155" s="219">
        <f t="shared" si="131"/>
        <v>78</v>
      </c>
      <c r="BV155" s="204">
        <v>154</v>
      </c>
      <c r="BW155" s="218">
        <f t="shared" si="124"/>
        <v>4</v>
      </c>
      <c r="BX155">
        <f t="shared" si="125"/>
        <v>2002</v>
      </c>
      <c r="BY155" s="204">
        <v>154</v>
      </c>
      <c r="BZ155" s="204" t="str">
        <f t="shared" si="126"/>
        <v/>
      </c>
      <c r="CA155" t="e">
        <f t="shared" si="132"/>
        <v>#VALUE!</v>
      </c>
      <c r="CB155" s="259" t="str">
        <f t="shared" si="127"/>
        <v/>
      </c>
      <c r="CC155" s="259" t="str">
        <f t="shared" si="171"/>
        <v/>
      </c>
      <c r="CD155">
        <v>153</v>
      </c>
      <c r="CE155" s="261" t="str">
        <f t="shared" si="133"/>
        <v/>
      </c>
      <c r="CG155" s="218">
        <f t="shared" si="134"/>
        <v>76</v>
      </c>
      <c r="CH155" s="136">
        <v>154</v>
      </c>
      <c r="CI155" s="136" t="str">
        <f>IF(AND('Analysis_2-must not modify'!P985=1,'Analysis_2-must not modify'!O985=1),'Analysis_2-must not modify'!I985,"")</f>
        <v>Highlands</v>
      </c>
      <c r="CK155" s="219">
        <f t="shared" si="135"/>
        <v>125</v>
      </c>
      <c r="CL155" s="204">
        <v>154</v>
      </c>
      <c r="CM155" s="218" t="str">
        <f t="shared" si="136"/>
        <v/>
      </c>
      <c r="CN155" t="str">
        <f t="shared" si="137"/>
        <v/>
      </c>
      <c r="CO155" s="204">
        <v>154</v>
      </c>
      <c r="CP155" s="204" t="str">
        <f t="shared" si="128"/>
        <v/>
      </c>
      <c r="CQ155">
        <f t="shared" si="138"/>
        <v>8</v>
      </c>
      <c r="CR155" s="259" t="str">
        <f t="shared" si="129"/>
        <v/>
      </c>
      <c r="CS155" s="259">
        <f t="shared" si="139"/>
        <v>0</v>
      </c>
      <c r="CT155" s="259"/>
      <c r="CU155">
        <v>153</v>
      </c>
      <c r="CV155" s="261" t="str">
        <f t="shared" si="140"/>
        <v/>
      </c>
    </row>
    <row r="156" spans="1:100" customFormat="1">
      <c r="A156" s="218">
        <f t="shared" si="121"/>
        <v>166</v>
      </c>
      <c r="B156" s="136">
        <v>155</v>
      </c>
      <c r="C156" s="211" t="str">
        <f>'Analysis_2-must not modify'!F986</f>
        <v>Latin_America</v>
      </c>
      <c r="D156" s="211" t="str">
        <f>'Analysis_2-must not modify'!D986</f>
        <v>Brazil</v>
      </c>
      <c r="E156" s="245">
        <v>0</v>
      </c>
      <c r="F156" s="219">
        <f t="shared" si="122"/>
        <v>35</v>
      </c>
      <c r="G156" s="204">
        <v>155</v>
      </c>
      <c r="H156" s="218">
        <f t="shared" si="118"/>
        <v>0</v>
      </c>
      <c r="I156">
        <f t="shared" si="119"/>
        <v>0</v>
      </c>
      <c r="J156" s="204">
        <v>155</v>
      </c>
      <c r="K156" s="221" t="str">
        <f t="shared" si="120"/>
        <v/>
      </c>
      <c r="P156" s="202" t="str">
        <f t="shared" si="141"/>
        <v/>
      </c>
      <c r="Q156" s="208" t="str">
        <f t="array" ref="Q156">IF(ISERROR(INDEX($C$1:$D$201,SMALL(IF($C$1:$C$201=$Q$1,ROW($C$1:$C$201)),ROW(154:154)),2)),"",INDEX($C$1:$D$201,SMALL(IF($C$1:$C$201=$Q$1,ROW($C$1:$C$201)),ROW(154:154)),2))</f>
        <v/>
      </c>
      <c r="R156" s="204" t="str">
        <f t="shared" si="142"/>
        <v/>
      </c>
      <c r="S156" s="204">
        <v>154</v>
      </c>
      <c r="T156" s="209">
        <f t="shared" si="143"/>
        <v>0</v>
      </c>
      <c r="U156" s="209">
        <f t="shared" si="144"/>
        <v>0</v>
      </c>
      <c r="V156" s="204">
        <v>154</v>
      </c>
      <c r="W156" s="207" t="str">
        <f t="shared" si="145"/>
        <v/>
      </c>
      <c r="X156" s="202" t="str">
        <f t="shared" si="146"/>
        <v/>
      </c>
      <c r="Y156" s="210" t="str">
        <f t="array" ref="Y156">IF(ISERROR(INDEX($C$1:$D$201,SMALL(IF($C$1:$C$201=$Y$1,ROW($C$1:$C$201)),ROW(154:154)),2)),"",INDEX($C$1:$D$201,SMALL(IF($C$1:$C$201=$Y$1,ROW($C$1:$C$201)),ROW(154:154)),2))</f>
        <v/>
      </c>
      <c r="Z156" s="204" t="str">
        <f t="shared" si="147"/>
        <v/>
      </c>
      <c r="AA156" s="204">
        <v>154</v>
      </c>
      <c r="AB156" s="209">
        <f t="shared" si="148"/>
        <v>0</v>
      </c>
      <c r="AC156" s="209">
        <f t="shared" si="149"/>
        <v>0</v>
      </c>
      <c r="AD156" s="204">
        <v>154</v>
      </c>
      <c r="AE156" s="207" t="str">
        <f t="shared" si="150"/>
        <v/>
      </c>
      <c r="AF156" s="202" t="str">
        <f t="shared" si="151"/>
        <v/>
      </c>
      <c r="AG156" s="210" t="str">
        <f t="array" ref="AG156">IF(ISERROR(INDEX($C$1:$D$201,SMALL(IF($C$1:$C$201=$AG$1,ROW($C$1:$C$201)),ROW(154:154)),2)),"",INDEX($C$1:$D$201,SMALL(IF($C$1:$C$201=$AG$1,ROW($C$1:$C$201)),ROW(154:154)),2))</f>
        <v/>
      </c>
      <c r="AH156" s="204" t="str">
        <f t="shared" si="152"/>
        <v/>
      </c>
      <c r="AI156" s="204">
        <v>154</v>
      </c>
      <c r="AJ156" s="209">
        <f t="shared" si="153"/>
        <v>0</v>
      </c>
      <c r="AK156" s="209">
        <f t="shared" si="154"/>
        <v>0</v>
      </c>
      <c r="AL156" s="204">
        <v>154</v>
      </c>
      <c r="AM156" s="207" t="str">
        <f t="shared" si="155"/>
        <v/>
      </c>
      <c r="AN156" s="202" t="str">
        <f t="shared" si="156"/>
        <v/>
      </c>
      <c r="AO156" s="208" t="str">
        <f t="array" ref="AO156">IF(ISERROR(INDEX($C$1:$D$201,SMALL(IF($C$1:$C$201=$AO$1,ROW($C$1:$C$201)),ROW(154:154)),2)),"",INDEX($C$1:$D$201,SMALL(IF($C$1:$C$201=$AO$1,ROW($C$1:$C$201)),ROW(154:154)),2))</f>
        <v/>
      </c>
      <c r="AP156" s="204" t="str">
        <f t="shared" si="157"/>
        <v/>
      </c>
      <c r="AQ156" s="204">
        <v>154</v>
      </c>
      <c r="AR156" s="209">
        <f t="shared" si="158"/>
        <v>0</v>
      </c>
      <c r="AS156" s="209">
        <f t="shared" si="159"/>
        <v>0</v>
      </c>
      <c r="AT156" s="204">
        <v>154</v>
      </c>
      <c r="AU156" s="207" t="str">
        <f t="shared" si="160"/>
        <v/>
      </c>
      <c r="AV156" s="202" t="str">
        <f t="shared" si="161"/>
        <v/>
      </c>
      <c r="AW156" s="159" t="str">
        <f t="array" ref="AW156">IF(ISERROR(INDEX($C$1:$D$201,SMALL(IF($C$1:$C$201=$AW$1,ROW($C$1:$C$201)),ROW(154:154)),2)),"",INDEX($C$1:$D$201,SMALL(IF($C$1:$C$201=$AW$1,ROW($C$1:$C$201)),ROW(154:154)),2))</f>
        <v/>
      </c>
      <c r="AX156" s="204" t="str">
        <f t="shared" si="162"/>
        <v/>
      </c>
      <c r="AY156" s="204">
        <v>154</v>
      </c>
      <c r="AZ156" s="209">
        <f t="shared" si="163"/>
        <v>0</v>
      </c>
      <c r="BA156" s="209">
        <f t="shared" si="164"/>
        <v>0</v>
      </c>
      <c r="BB156" s="204">
        <v>154</v>
      </c>
      <c r="BC156" s="207" t="str">
        <f t="shared" si="165"/>
        <v/>
      </c>
      <c r="BD156" s="202" t="str">
        <f t="shared" si="166"/>
        <v/>
      </c>
      <c r="BE156" s="159" t="str">
        <f t="array" ref="BE156">IF(ISERROR(INDEX($C$1:$D$201,SMALL(IF($C$1:$C$201=$BE$1,ROW($C$1:$C$201)),ROW(154:154)),2)),"",INDEX($C$1:$D$201,SMALL(IF($C$1:$C$201=$BE$1,ROW($C$1:$C$201)),ROW(154:154)),2))</f>
        <v/>
      </c>
      <c r="BF156" s="204" t="str">
        <f t="shared" si="167"/>
        <v/>
      </c>
      <c r="BG156" s="204">
        <v>154</v>
      </c>
      <c r="BH156" s="209">
        <f t="shared" si="168"/>
        <v>0</v>
      </c>
      <c r="BI156" s="209">
        <f t="shared" si="169"/>
        <v>0</v>
      </c>
      <c r="BJ156" s="204">
        <v>154</v>
      </c>
      <c r="BK156" s="207" t="str">
        <f t="shared" si="170"/>
        <v/>
      </c>
      <c r="BL156" s="209"/>
      <c r="BM156" s="209">
        <f>IF(AND('Analysis_2-must not modify'!O986=1,'Analysis_2-must not modify'!P986=1,NOT('Analysis_2-must not modify'!D986=0)),'Analysis_2-must not modify'!G986,"")</f>
        <v>2015</v>
      </c>
      <c r="BN156">
        <v>155</v>
      </c>
      <c r="BO156" t="e">
        <f>INDEX(BM$2:BM$202,MATCH(0,COUNTIF($BO$1:BO155,BM$2:BM$202),0))</f>
        <v>#N/A</v>
      </c>
      <c r="BQ156" s="218">
        <f t="shared" si="123"/>
        <v>20</v>
      </c>
      <c r="BR156" s="136">
        <v>155</v>
      </c>
      <c r="BS156" s="246">
        <f t="shared" si="130"/>
        <v>2015</v>
      </c>
      <c r="BT156" s="99"/>
      <c r="BU156" s="219">
        <f t="shared" si="131"/>
        <v>138</v>
      </c>
      <c r="BV156" s="204">
        <v>155</v>
      </c>
      <c r="BW156" s="218">
        <f t="shared" si="124"/>
        <v>3</v>
      </c>
      <c r="BX156">
        <f t="shared" si="125"/>
        <v>2001</v>
      </c>
      <c r="BY156" s="204">
        <v>155</v>
      </c>
      <c r="BZ156" s="204" t="str">
        <f t="shared" si="126"/>
        <v/>
      </c>
      <c r="CA156" t="e">
        <f t="shared" si="132"/>
        <v>#VALUE!</v>
      </c>
      <c r="CB156" s="259" t="str">
        <f t="shared" si="127"/>
        <v/>
      </c>
      <c r="CC156" s="259" t="str">
        <f t="shared" si="171"/>
        <v/>
      </c>
      <c r="CD156">
        <v>154</v>
      </c>
      <c r="CE156" s="261" t="str">
        <f t="shared" si="133"/>
        <v/>
      </c>
      <c r="CG156" s="218" t="str">
        <f t="shared" si="134"/>
        <v/>
      </c>
      <c r="CH156" s="136">
        <v>155</v>
      </c>
      <c r="CI156" s="136" t="str">
        <f>IF(AND('Analysis_2-must not modify'!P986=1,'Analysis_2-must not modify'!O986=1),'Analysis_2-must not modify'!I986,"")</f>
        <v/>
      </c>
      <c r="CK156" s="219" t="str">
        <f t="shared" si="135"/>
        <v/>
      </c>
      <c r="CL156" s="204">
        <v>155</v>
      </c>
      <c r="CM156" s="218" t="str">
        <f t="shared" si="136"/>
        <v/>
      </c>
      <c r="CN156" t="str">
        <f t="shared" si="137"/>
        <v/>
      </c>
      <c r="CO156" s="204">
        <v>155</v>
      </c>
      <c r="CP156" s="204" t="str">
        <f t="shared" si="128"/>
        <v/>
      </c>
      <c r="CQ156">
        <f t="shared" si="138"/>
        <v>8</v>
      </c>
      <c r="CR156" s="259" t="str">
        <f t="shared" si="129"/>
        <v/>
      </c>
      <c r="CS156" s="259">
        <f t="shared" si="139"/>
        <v>0</v>
      </c>
      <c r="CT156" s="259"/>
      <c r="CU156">
        <v>154</v>
      </c>
      <c r="CV156" s="261" t="str">
        <f t="shared" si="140"/>
        <v/>
      </c>
    </row>
    <row r="157" spans="1:100" customFormat="1">
      <c r="A157" s="218">
        <f t="shared" si="121"/>
        <v>1</v>
      </c>
      <c r="B157" s="136">
        <v>156</v>
      </c>
      <c r="C157" s="211" t="str">
        <f>'Analysis_2-must not modify'!F987</f>
        <v>East_Asia_and_Oceania</v>
      </c>
      <c r="D157" s="211" t="str">
        <f>'Analysis_2-must not modify'!D987</f>
        <v>Vietnam</v>
      </c>
      <c r="E157" s="245">
        <v>0</v>
      </c>
      <c r="F157" s="219">
        <f t="shared" si="122"/>
        <v>158</v>
      </c>
      <c r="G157" s="204">
        <v>156</v>
      </c>
      <c r="H157" s="218">
        <f t="shared" si="118"/>
        <v>0</v>
      </c>
      <c r="I157">
        <f t="shared" si="119"/>
        <v>0</v>
      </c>
      <c r="J157" s="204">
        <v>156</v>
      </c>
      <c r="K157" s="221" t="str">
        <f t="shared" si="120"/>
        <v/>
      </c>
      <c r="P157" s="202" t="str">
        <f t="shared" si="141"/>
        <v/>
      </c>
      <c r="Q157" s="208" t="str">
        <f t="array" ref="Q157">IF(ISERROR(INDEX($C$1:$D$201,SMALL(IF($C$1:$C$201=$Q$1,ROW($C$1:$C$201)),ROW(155:155)),2)),"",INDEX($C$1:$D$201,SMALL(IF($C$1:$C$201=$Q$1,ROW($C$1:$C$201)),ROW(155:155)),2))</f>
        <v/>
      </c>
      <c r="R157" s="204" t="str">
        <f t="shared" si="142"/>
        <v/>
      </c>
      <c r="S157" s="204">
        <v>155</v>
      </c>
      <c r="T157" s="209">
        <f t="shared" si="143"/>
        <v>0</v>
      </c>
      <c r="U157" s="209">
        <f t="shared" si="144"/>
        <v>0</v>
      </c>
      <c r="V157" s="204">
        <v>155</v>
      </c>
      <c r="W157" s="207" t="str">
        <f t="shared" si="145"/>
        <v/>
      </c>
      <c r="X157" s="202" t="str">
        <f t="shared" si="146"/>
        <v/>
      </c>
      <c r="Y157" s="210" t="str">
        <f t="array" ref="Y157">IF(ISERROR(INDEX($C$1:$D$201,SMALL(IF($C$1:$C$201=$Y$1,ROW($C$1:$C$201)),ROW(155:155)),2)),"",INDEX($C$1:$D$201,SMALL(IF($C$1:$C$201=$Y$1,ROW($C$1:$C$201)),ROW(155:155)),2))</f>
        <v/>
      </c>
      <c r="Z157" s="204" t="str">
        <f t="shared" si="147"/>
        <v/>
      </c>
      <c r="AA157" s="204">
        <v>155</v>
      </c>
      <c r="AB157" s="209">
        <f t="shared" si="148"/>
        <v>0</v>
      </c>
      <c r="AC157" s="209">
        <f t="shared" si="149"/>
        <v>0</v>
      </c>
      <c r="AD157" s="204">
        <v>155</v>
      </c>
      <c r="AE157" s="207" t="str">
        <f t="shared" si="150"/>
        <v/>
      </c>
      <c r="AF157" s="202" t="str">
        <f t="shared" si="151"/>
        <v/>
      </c>
      <c r="AG157" s="210" t="str">
        <f t="array" ref="AG157">IF(ISERROR(INDEX($C$1:$D$201,SMALL(IF($C$1:$C$201=$AG$1,ROW($C$1:$C$201)),ROW(155:155)),2)),"",INDEX($C$1:$D$201,SMALL(IF($C$1:$C$201=$AG$1,ROW($C$1:$C$201)),ROW(155:155)),2))</f>
        <v/>
      </c>
      <c r="AH157" s="204" t="str">
        <f t="shared" si="152"/>
        <v/>
      </c>
      <c r="AI157" s="204">
        <v>155</v>
      </c>
      <c r="AJ157" s="209">
        <f t="shared" si="153"/>
        <v>0</v>
      </c>
      <c r="AK157" s="209">
        <f t="shared" si="154"/>
        <v>0</v>
      </c>
      <c r="AL157" s="204">
        <v>155</v>
      </c>
      <c r="AM157" s="207" t="str">
        <f t="shared" si="155"/>
        <v/>
      </c>
      <c r="AN157" s="202" t="str">
        <f t="shared" si="156"/>
        <v/>
      </c>
      <c r="AO157" s="208" t="str">
        <f t="array" ref="AO157">IF(ISERROR(INDEX($C$1:$D$201,SMALL(IF($C$1:$C$201=$AO$1,ROW($C$1:$C$201)),ROW(155:155)),2)),"",INDEX($C$1:$D$201,SMALL(IF($C$1:$C$201=$AO$1,ROW($C$1:$C$201)),ROW(155:155)),2))</f>
        <v/>
      </c>
      <c r="AP157" s="204" t="str">
        <f t="shared" si="157"/>
        <v/>
      </c>
      <c r="AQ157" s="204">
        <v>155</v>
      </c>
      <c r="AR157" s="209">
        <f t="shared" si="158"/>
        <v>0</v>
      </c>
      <c r="AS157" s="209">
        <f t="shared" si="159"/>
        <v>0</v>
      </c>
      <c r="AT157" s="204">
        <v>155</v>
      </c>
      <c r="AU157" s="207" t="str">
        <f t="shared" si="160"/>
        <v/>
      </c>
      <c r="AV157" s="202" t="str">
        <f t="shared" si="161"/>
        <v/>
      </c>
      <c r="AW157" s="159" t="str">
        <f t="array" ref="AW157">IF(ISERROR(INDEX($C$1:$D$201,SMALL(IF($C$1:$C$201=$AW$1,ROW($C$1:$C$201)),ROW(155:155)),2)),"",INDEX($C$1:$D$201,SMALL(IF($C$1:$C$201=$AW$1,ROW($C$1:$C$201)),ROW(155:155)),2))</f>
        <v/>
      </c>
      <c r="AX157" s="204" t="str">
        <f t="shared" si="162"/>
        <v/>
      </c>
      <c r="AY157" s="204">
        <v>155</v>
      </c>
      <c r="AZ157" s="209">
        <f t="shared" si="163"/>
        <v>0</v>
      </c>
      <c r="BA157" s="209">
        <f t="shared" si="164"/>
        <v>0</v>
      </c>
      <c r="BB157" s="204">
        <v>155</v>
      </c>
      <c r="BC157" s="207" t="str">
        <f t="shared" si="165"/>
        <v/>
      </c>
      <c r="BD157" s="202" t="str">
        <f t="shared" si="166"/>
        <v/>
      </c>
      <c r="BE157" s="159" t="str">
        <f t="array" ref="BE157">IF(ISERROR(INDEX($C$1:$D$201,SMALL(IF($C$1:$C$201=$BE$1,ROW($C$1:$C$201)),ROW(155:155)),2)),"",INDEX($C$1:$D$201,SMALL(IF($C$1:$C$201=$BE$1,ROW($C$1:$C$201)),ROW(155:155)),2))</f>
        <v/>
      </c>
      <c r="BF157" s="204" t="str">
        <f t="shared" si="167"/>
        <v/>
      </c>
      <c r="BG157" s="204">
        <v>155</v>
      </c>
      <c r="BH157" s="209">
        <f t="shared" si="168"/>
        <v>0</v>
      </c>
      <c r="BI157" s="209">
        <f t="shared" si="169"/>
        <v>0</v>
      </c>
      <c r="BJ157" s="204">
        <v>155</v>
      </c>
      <c r="BK157" s="207" t="str">
        <f t="shared" si="170"/>
        <v/>
      </c>
      <c r="BL157" s="209"/>
      <c r="BM157" s="209">
        <f>IF(AND('Analysis_2-must not modify'!O987=1,'Analysis_2-must not modify'!P987=1,NOT('Analysis_2-must not modify'!D987=0)),'Analysis_2-must not modify'!G987,"")</f>
        <v>2015</v>
      </c>
      <c r="BN157">
        <v>156</v>
      </c>
      <c r="BO157" t="e">
        <f>INDEX(BM$2:BM$202,MATCH(0,COUNTIF($BO$1:BO156,BM$2:BM$202),0))</f>
        <v>#N/A</v>
      </c>
      <c r="BQ157" s="218">
        <f t="shared" si="123"/>
        <v>20</v>
      </c>
      <c r="BR157" s="136">
        <v>156</v>
      </c>
      <c r="BS157" s="246">
        <f t="shared" si="130"/>
        <v>2015</v>
      </c>
      <c r="BT157" s="99"/>
      <c r="BU157" s="219">
        <f t="shared" si="131"/>
        <v>138</v>
      </c>
      <c r="BV157" s="204">
        <v>156</v>
      </c>
      <c r="BW157" s="218">
        <f t="shared" si="124"/>
        <v>2</v>
      </c>
      <c r="BX157">
        <f t="shared" si="125"/>
        <v>2000</v>
      </c>
      <c r="BY157" s="204">
        <v>156</v>
      </c>
      <c r="BZ157" s="204" t="str">
        <f t="shared" si="126"/>
        <v/>
      </c>
      <c r="CA157" t="e">
        <f t="shared" si="132"/>
        <v>#VALUE!</v>
      </c>
      <c r="CB157" s="259" t="str">
        <f t="shared" si="127"/>
        <v/>
      </c>
      <c r="CC157" s="259" t="str">
        <f t="shared" si="171"/>
        <v/>
      </c>
      <c r="CD157">
        <v>155</v>
      </c>
      <c r="CE157" s="261" t="str">
        <f t="shared" si="133"/>
        <v/>
      </c>
      <c r="CG157" s="218">
        <f t="shared" si="134"/>
        <v>10</v>
      </c>
      <c r="CH157" s="136">
        <v>156</v>
      </c>
      <c r="CI157" s="136" t="str">
        <f>IF(AND('Analysis_2-must not modify'!P987=1,'Analysis_2-must not modify'!O987=1),'Analysis_2-must not modify'!I987,"")</f>
        <v>Sub-tropical</v>
      </c>
      <c r="CK157" s="219">
        <f t="shared" si="135"/>
        <v>191</v>
      </c>
      <c r="CL157" s="204">
        <v>156</v>
      </c>
      <c r="CM157" s="218" t="str">
        <f t="shared" si="136"/>
        <v/>
      </c>
      <c r="CN157" t="str">
        <f t="shared" si="137"/>
        <v/>
      </c>
      <c r="CO157" s="204">
        <v>156</v>
      </c>
      <c r="CP157" s="204" t="str">
        <f t="shared" si="128"/>
        <v/>
      </c>
      <c r="CQ157">
        <f t="shared" si="138"/>
        <v>8</v>
      </c>
      <c r="CR157" s="259" t="str">
        <f t="shared" si="129"/>
        <v/>
      </c>
      <c r="CS157" s="259">
        <f t="shared" si="139"/>
        <v>0</v>
      </c>
      <c r="CT157" s="259"/>
      <c r="CU157">
        <v>155</v>
      </c>
      <c r="CV157" s="261" t="str">
        <f t="shared" si="140"/>
        <v/>
      </c>
    </row>
    <row r="158" spans="1:100" customFormat="1">
      <c r="A158" s="218">
        <f t="shared" si="121"/>
        <v>88</v>
      </c>
      <c r="B158" s="136">
        <v>157</v>
      </c>
      <c r="C158" s="211" t="str">
        <f>'Analysis_2-must not modify'!F988</f>
        <v>Europe</v>
      </c>
      <c r="D158" s="211" t="str">
        <f>'Analysis_2-must not modify'!D988</f>
        <v>Italy</v>
      </c>
      <c r="E158" s="245">
        <v>0</v>
      </c>
      <c r="F158" s="219">
        <f t="shared" si="122"/>
        <v>71</v>
      </c>
      <c r="G158" s="204">
        <v>157</v>
      </c>
      <c r="H158" s="218">
        <f t="shared" si="118"/>
        <v>0</v>
      </c>
      <c r="I158">
        <f t="shared" si="119"/>
        <v>0</v>
      </c>
      <c r="J158" s="204">
        <v>157</v>
      </c>
      <c r="K158" s="221" t="str">
        <f t="shared" si="120"/>
        <v/>
      </c>
      <c r="P158" s="202" t="str">
        <f t="shared" si="141"/>
        <v/>
      </c>
      <c r="Q158" s="208" t="str">
        <f t="array" ref="Q158">IF(ISERROR(INDEX($C$1:$D$201,SMALL(IF($C$1:$C$201=$Q$1,ROW($C$1:$C$201)),ROW(156:156)),2)),"",INDEX($C$1:$D$201,SMALL(IF($C$1:$C$201=$Q$1,ROW($C$1:$C$201)),ROW(156:156)),2))</f>
        <v/>
      </c>
      <c r="R158" s="204" t="str">
        <f t="shared" si="142"/>
        <v/>
      </c>
      <c r="S158" s="204">
        <v>156</v>
      </c>
      <c r="T158" s="209">
        <f t="shared" si="143"/>
        <v>0</v>
      </c>
      <c r="U158" s="209">
        <f t="shared" si="144"/>
        <v>0</v>
      </c>
      <c r="V158" s="204">
        <v>156</v>
      </c>
      <c r="W158" s="207" t="str">
        <f t="shared" si="145"/>
        <v/>
      </c>
      <c r="X158" s="202" t="str">
        <f t="shared" si="146"/>
        <v/>
      </c>
      <c r="Y158" s="210" t="str">
        <f t="array" ref="Y158">IF(ISERROR(INDEX($C$1:$D$201,SMALL(IF($C$1:$C$201=$Y$1,ROW($C$1:$C$201)),ROW(156:156)),2)),"",INDEX($C$1:$D$201,SMALL(IF($C$1:$C$201=$Y$1,ROW($C$1:$C$201)),ROW(156:156)),2))</f>
        <v/>
      </c>
      <c r="Z158" s="204" t="str">
        <f t="shared" si="147"/>
        <v/>
      </c>
      <c r="AA158" s="204">
        <v>156</v>
      </c>
      <c r="AB158" s="209">
        <f t="shared" si="148"/>
        <v>0</v>
      </c>
      <c r="AC158" s="209">
        <f t="shared" si="149"/>
        <v>0</v>
      </c>
      <c r="AD158" s="204">
        <v>156</v>
      </c>
      <c r="AE158" s="207" t="str">
        <f t="shared" si="150"/>
        <v/>
      </c>
      <c r="AF158" s="202" t="str">
        <f t="shared" si="151"/>
        <v/>
      </c>
      <c r="AG158" s="210" t="str">
        <f t="array" ref="AG158">IF(ISERROR(INDEX($C$1:$D$201,SMALL(IF($C$1:$C$201=$AG$1,ROW($C$1:$C$201)),ROW(156:156)),2)),"",INDEX($C$1:$D$201,SMALL(IF($C$1:$C$201=$AG$1,ROW($C$1:$C$201)),ROW(156:156)),2))</f>
        <v/>
      </c>
      <c r="AH158" s="204" t="str">
        <f t="shared" si="152"/>
        <v/>
      </c>
      <c r="AI158" s="204">
        <v>156</v>
      </c>
      <c r="AJ158" s="209">
        <f t="shared" si="153"/>
        <v>0</v>
      </c>
      <c r="AK158" s="209">
        <f t="shared" si="154"/>
        <v>0</v>
      </c>
      <c r="AL158" s="204">
        <v>156</v>
      </c>
      <c r="AM158" s="207" t="str">
        <f t="shared" si="155"/>
        <v/>
      </c>
      <c r="AN158" s="202" t="str">
        <f t="shared" si="156"/>
        <v/>
      </c>
      <c r="AO158" s="208" t="str">
        <f t="array" ref="AO158">IF(ISERROR(INDEX($C$1:$D$201,SMALL(IF($C$1:$C$201=$AO$1,ROW($C$1:$C$201)),ROW(156:156)),2)),"",INDEX($C$1:$D$201,SMALL(IF($C$1:$C$201=$AO$1,ROW($C$1:$C$201)),ROW(156:156)),2))</f>
        <v/>
      </c>
      <c r="AP158" s="204" t="str">
        <f t="shared" si="157"/>
        <v/>
      </c>
      <c r="AQ158" s="204">
        <v>156</v>
      </c>
      <c r="AR158" s="209">
        <f t="shared" si="158"/>
        <v>0</v>
      </c>
      <c r="AS158" s="209">
        <f t="shared" si="159"/>
        <v>0</v>
      </c>
      <c r="AT158" s="204">
        <v>156</v>
      </c>
      <c r="AU158" s="207" t="str">
        <f t="shared" si="160"/>
        <v/>
      </c>
      <c r="AV158" s="202" t="str">
        <f t="shared" si="161"/>
        <v/>
      </c>
      <c r="AW158" s="159" t="str">
        <f t="array" ref="AW158">IF(ISERROR(INDEX($C$1:$D$201,SMALL(IF($C$1:$C$201=$AW$1,ROW($C$1:$C$201)),ROW(156:156)),2)),"",INDEX($C$1:$D$201,SMALL(IF($C$1:$C$201=$AW$1,ROW($C$1:$C$201)),ROW(156:156)),2))</f>
        <v/>
      </c>
      <c r="AX158" s="204" t="str">
        <f t="shared" si="162"/>
        <v/>
      </c>
      <c r="AY158" s="204">
        <v>156</v>
      </c>
      <c r="AZ158" s="209">
        <f t="shared" si="163"/>
        <v>0</v>
      </c>
      <c r="BA158" s="209">
        <f t="shared" si="164"/>
        <v>0</v>
      </c>
      <c r="BB158" s="204">
        <v>156</v>
      </c>
      <c r="BC158" s="207" t="str">
        <f t="shared" si="165"/>
        <v/>
      </c>
      <c r="BD158" s="202" t="str">
        <f t="shared" si="166"/>
        <v/>
      </c>
      <c r="BE158" s="159" t="str">
        <f t="array" ref="BE158">IF(ISERROR(INDEX($C$1:$D$201,SMALL(IF($C$1:$C$201=$BE$1,ROW($C$1:$C$201)),ROW(156:156)),2)),"",INDEX($C$1:$D$201,SMALL(IF($C$1:$C$201=$BE$1,ROW($C$1:$C$201)),ROW(156:156)),2))</f>
        <v/>
      </c>
      <c r="BF158" s="204" t="str">
        <f t="shared" si="167"/>
        <v/>
      </c>
      <c r="BG158" s="204">
        <v>156</v>
      </c>
      <c r="BH158" s="209">
        <f t="shared" si="168"/>
        <v>0</v>
      </c>
      <c r="BI158" s="209">
        <f t="shared" si="169"/>
        <v>0</v>
      </c>
      <c r="BJ158" s="204">
        <v>156</v>
      </c>
      <c r="BK158" s="207" t="str">
        <f t="shared" si="170"/>
        <v/>
      </c>
      <c r="BL158" s="209"/>
      <c r="BM158" s="209">
        <f>IF(AND('Analysis_2-must not modify'!O988=1,'Analysis_2-must not modify'!P988=1,NOT('Analysis_2-must not modify'!D988=0)),'Analysis_2-must not modify'!G988,"")</f>
        <v>2015</v>
      </c>
      <c r="BN158">
        <v>157</v>
      </c>
      <c r="BO158" t="e">
        <f>INDEX(BM$2:BM$202,MATCH(0,COUNTIF($BO$1:BO157,BM$2:BM$202),0))</f>
        <v>#N/A</v>
      </c>
      <c r="BQ158" s="218">
        <f t="shared" si="123"/>
        <v>20</v>
      </c>
      <c r="BR158" s="136">
        <v>157</v>
      </c>
      <c r="BS158" s="246">
        <f t="shared" si="130"/>
        <v>2015</v>
      </c>
      <c r="BT158" s="99"/>
      <c r="BU158" s="219">
        <f t="shared" si="131"/>
        <v>138</v>
      </c>
      <c r="BV158" s="204">
        <v>157</v>
      </c>
      <c r="BW158" s="218">
        <f t="shared" si="124"/>
        <v>1</v>
      </c>
      <c r="BX158">
        <f t="shared" si="125"/>
        <v>1990</v>
      </c>
      <c r="BY158" s="204">
        <v>157</v>
      </c>
      <c r="BZ158" s="204" t="str">
        <f t="shared" si="126"/>
        <v/>
      </c>
      <c r="CA158" t="e">
        <f t="shared" si="132"/>
        <v>#VALUE!</v>
      </c>
      <c r="CB158" s="259" t="str">
        <f t="shared" si="127"/>
        <v/>
      </c>
      <c r="CC158" s="259" t="str">
        <f t="shared" si="171"/>
        <v/>
      </c>
      <c r="CD158">
        <v>156</v>
      </c>
      <c r="CE158" s="261" t="str">
        <f t="shared" si="133"/>
        <v/>
      </c>
      <c r="CG158" s="218">
        <f t="shared" si="134"/>
        <v>48</v>
      </c>
      <c r="CH158" s="136">
        <v>157</v>
      </c>
      <c r="CI158" s="136" t="str">
        <f>IF(AND('Analysis_2-must not modify'!P988=1,'Analysis_2-must not modify'!O988=1),'Analysis_2-must not modify'!I988,"")</f>
        <v>Mediterranean</v>
      </c>
      <c r="CK158" s="219">
        <f t="shared" si="135"/>
        <v>153</v>
      </c>
      <c r="CL158" s="204">
        <v>157</v>
      </c>
      <c r="CM158" s="218" t="str">
        <f t="shared" si="136"/>
        <v/>
      </c>
      <c r="CN158" t="str">
        <f t="shared" si="137"/>
        <v/>
      </c>
      <c r="CO158" s="204">
        <v>157</v>
      </c>
      <c r="CP158" s="204" t="str">
        <f t="shared" si="128"/>
        <v/>
      </c>
      <c r="CQ158">
        <f t="shared" si="138"/>
        <v>8</v>
      </c>
      <c r="CR158" s="259" t="str">
        <f t="shared" si="129"/>
        <v/>
      </c>
      <c r="CS158" s="259">
        <f t="shared" si="139"/>
        <v>0</v>
      </c>
      <c r="CT158" s="259"/>
      <c r="CU158">
        <v>156</v>
      </c>
      <c r="CV158" s="261" t="str">
        <f t="shared" si="140"/>
        <v/>
      </c>
    </row>
    <row r="159" spans="1:100" customFormat="1">
      <c r="A159" s="218">
        <f t="shared" si="121"/>
        <v>49</v>
      </c>
      <c r="B159" s="136">
        <v>158</v>
      </c>
      <c r="C159" s="211" t="str">
        <f>'Analysis_2-must not modify'!F989</f>
        <v>Africa</v>
      </c>
      <c r="D159" s="211" t="str">
        <f>'Analysis_2-must not modify'!D989</f>
        <v>Tanzania</v>
      </c>
      <c r="E159" s="245">
        <v>0</v>
      </c>
      <c r="F159" s="219">
        <f t="shared" si="122"/>
        <v>110</v>
      </c>
      <c r="G159" s="204">
        <v>158</v>
      </c>
      <c r="H159" s="218">
        <f t="shared" si="118"/>
        <v>0</v>
      </c>
      <c r="I159">
        <f t="shared" si="119"/>
        <v>0</v>
      </c>
      <c r="J159" s="204">
        <v>158</v>
      </c>
      <c r="K159" s="221" t="str">
        <f t="shared" si="120"/>
        <v/>
      </c>
      <c r="P159" s="202" t="str">
        <f t="shared" si="141"/>
        <v/>
      </c>
      <c r="Q159" s="208" t="str">
        <f t="array" ref="Q159">IF(ISERROR(INDEX($C$1:$D$201,SMALL(IF($C$1:$C$201=$Q$1,ROW($C$1:$C$201)),ROW(157:157)),2)),"",INDEX($C$1:$D$201,SMALL(IF($C$1:$C$201=$Q$1,ROW($C$1:$C$201)),ROW(157:157)),2))</f>
        <v/>
      </c>
      <c r="R159" s="204" t="str">
        <f t="shared" si="142"/>
        <v/>
      </c>
      <c r="S159" s="204">
        <v>157</v>
      </c>
      <c r="T159" s="209">
        <f t="shared" si="143"/>
        <v>0</v>
      </c>
      <c r="U159" s="209">
        <f t="shared" si="144"/>
        <v>0</v>
      </c>
      <c r="V159" s="204">
        <v>157</v>
      </c>
      <c r="W159" s="207" t="str">
        <f t="shared" si="145"/>
        <v/>
      </c>
      <c r="X159" s="202" t="str">
        <f t="shared" si="146"/>
        <v/>
      </c>
      <c r="Y159" s="210" t="str">
        <f t="array" ref="Y159">IF(ISERROR(INDEX($C$1:$D$201,SMALL(IF($C$1:$C$201=$Y$1,ROW($C$1:$C$201)),ROW(157:157)),2)),"",INDEX($C$1:$D$201,SMALL(IF($C$1:$C$201=$Y$1,ROW($C$1:$C$201)),ROW(157:157)),2))</f>
        <v/>
      </c>
      <c r="Z159" s="204" t="str">
        <f t="shared" si="147"/>
        <v/>
      </c>
      <c r="AA159" s="204">
        <v>157</v>
      </c>
      <c r="AB159" s="209">
        <f t="shared" si="148"/>
        <v>0</v>
      </c>
      <c r="AC159" s="209">
        <f t="shared" si="149"/>
        <v>0</v>
      </c>
      <c r="AD159" s="204">
        <v>157</v>
      </c>
      <c r="AE159" s="207" t="str">
        <f t="shared" si="150"/>
        <v/>
      </c>
      <c r="AF159" s="202" t="str">
        <f t="shared" si="151"/>
        <v/>
      </c>
      <c r="AG159" s="210" t="str">
        <f t="array" ref="AG159">IF(ISERROR(INDEX($C$1:$D$201,SMALL(IF($C$1:$C$201=$AG$1,ROW($C$1:$C$201)),ROW(157:157)),2)),"",INDEX($C$1:$D$201,SMALL(IF($C$1:$C$201=$AG$1,ROW($C$1:$C$201)),ROW(157:157)),2))</f>
        <v/>
      </c>
      <c r="AH159" s="204" t="str">
        <f t="shared" si="152"/>
        <v/>
      </c>
      <c r="AI159" s="204">
        <v>157</v>
      </c>
      <c r="AJ159" s="209">
        <f t="shared" si="153"/>
        <v>0</v>
      </c>
      <c r="AK159" s="209">
        <f t="shared" si="154"/>
        <v>0</v>
      </c>
      <c r="AL159" s="204">
        <v>157</v>
      </c>
      <c r="AM159" s="207" t="str">
        <f t="shared" si="155"/>
        <v/>
      </c>
      <c r="AN159" s="202" t="str">
        <f t="shared" si="156"/>
        <v/>
      </c>
      <c r="AO159" s="208" t="str">
        <f t="array" ref="AO159">IF(ISERROR(INDEX($C$1:$D$201,SMALL(IF($C$1:$C$201=$AO$1,ROW($C$1:$C$201)),ROW(157:157)),2)),"",INDEX($C$1:$D$201,SMALL(IF($C$1:$C$201=$AO$1,ROW($C$1:$C$201)),ROW(157:157)),2))</f>
        <v/>
      </c>
      <c r="AP159" s="204" t="str">
        <f t="shared" si="157"/>
        <v/>
      </c>
      <c r="AQ159" s="204">
        <v>157</v>
      </c>
      <c r="AR159" s="209">
        <f t="shared" si="158"/>
        <v>0</v>
      </c>
      <c r="AS159" s="209">
        <f t="shared" si="159"/>
        <v>0</v>
      </c>
      <c r="AT159" s="204">
        <v>157</v>
      </c>
      <c r="AU159" s="207" t="str">
        <f t="shared" si="160"/>
        <v/>
      </c>
      <c r="AV159" s="202" t="str">
        <f t="shared" si="161"/>
        <v/>
      </c>
      <c r="AW159" s="159" t="str">
        <f t="array" ref="AW159">IF(ISERROR(INDEX($C$1:$D$201,SMALL(IF($C$1:$C$201=$AW$1,ROW($C$1:$C$201)),ROW(157:157)),2)),"",INDEX($C$1:$D$201,SMALL(IF($C$1:$C$201=$AW$1,ROW($C$1:$C$201)),ROW(157:157)),2))</f>
        <v/>
      </c>
      <c r="AX159" s="204" t="str">
        <f t="shared" si="162"/>
        <v/>
      </c>
      <c r="AY159" s="204">
        <v>157</v>
      </c>
      <c r="AZ159" s="209">
        <f t="shared" si="163"/>
        <v>0</v>
      </c>
      <c r="BA159" s="209">
        <f t="shared" si="164"/>
        <v>0</v>
      </c>
      <c r="BB159" s="204">
        <v>157</v>
      </c>
      <c r="BC159" s="207" t="str">
        <f t="shared" si="165"/>
        <v/>
      </c>
      <c r="BD159" s="202" t="str">
        <f t="shared" si="166"/>
        <v/>
      </c>
      <c r="BE159" s="159" t="str">
        <f t="array" ref="BE159">IF(ISERROR(INDEX($C$1:$D$201,SMALL(IF($C$1:$C$201=$BE$1,ROW($C$1:$C$201)),ROW(157:157)),2)),"",INDEX($C$1:$D$201,SMALL(IF($C$1:$C$201=$BE$1,ROW($C$1:$C$201)),ROW(157:157)),2))</f>
        <v/>
      </c>
      <c r="BF159" s="204" t="str">
        <f t="shared" si="167"/>
        <v/>
      </c>
      <c r="BG159" s="204">
        <v>157</v>
      </c>
      <c r="BH159" s="209">
        <f t="shared" si="168"/>
        <v>0</v>
      </c>
      <c r="BI159" s="209">
        <f t="shared" si="169"/>
        <v>0</v>
      </c>
      <c r="BJ159" s="204">
        <v>157</v>
      </c>
      <c r="BK159" s="207" t="str">
        <f t="shared" si="170"/>
        <v/>
      </c>
      <c r="BL159" s="209"/>
      <c r="BM159" s="209">
        <f>IF(AND('Analysis_2-must not modify'!O989=1,'Analysis_2-must not modify'!P989=1,NOT('Analysis_2-must not modify'!D989=0)),'Analysis_2-must not modify'!G989,"")</f>
        <v>2016</v>
      </c>
      <c r="BN159">
        <v>158</v>
      </c>
      <c r="BO159" t="e">
        <f>INDEX(BM$2:BM$202,MATCH(0,COUNTIF($BO$1:BO158,BM$2:BM$202),0))</f>
        <v>#N/A</v>
      </c>
      <c r="BQ159" s="218">
        <f t="shared" si="123"/>
        <v>2</v>
      </c>
      <c r="BR159" s="136">
        <v>158</v>
      </c>
      <c r="BS159" s="246">
        <f t="shared" si="130"/>
        <v>2016</v>
      </c>
      <c r="BT159" s="99"/>
      <c r="BU159" s="219">
        <f t="shared" si="131"/>
        <v>156</v>
      </c>
      <c r="BV159" s="204">
        <v>158</v>
      </c>
      <c r="BW159" s="218" t="str">
        <f t="shared" si="124"/>
        <v/>
      </c>
      <c r="BX159" t="str">
        <f t="shared" si="125"/>
        <v/>
      </c>
      <c r="BY159" s="204">
        <v>158</v>
      </c>
      <c r="BZ159" s="204" t="str">
        <f t="shared" si="126"/>
        <v/>
      </c>
      <c r="CA159" t="e">
        <f t="shared" si="132"/>
        <v>#VALUE!</v>
      </c>
      <c r="CB159" s="259" t="str">
        <f t="shared" si="127"/>
        <v/>
      </c>
      <c r="CC159" s="259" t="str">
        <f t="shared" si="171"/>
        <v/>
      </c>
      <c r="CD159">
        <v>157</v>
      </c>
      <c r="CE159" s="261" t="str">
        <f t="shared" si="133"/>
        <v/>
      </c>
      <c r="CG159" s="218">
        <f t="shared" si="134"/>
        <v>1</v>
      </c>
      <c r="CH159" s="136">
        <v>158</v>
      </c>
      <c r="CI159" s="136" t="str">
        <f>IF(AND('Analysis_2-must not modify'!P989=1,'Analysis_2-must not modify'!O989=1),'Analysis_2-must not modify'!I989,"")</f>
        <v>Tropical</v>
      </c>
      <c r="CK159" s="219">
        <f t="shared" si="135"/>
        <v>200</v>
      </c>
      <c r="CL159" s="204">
        <v>158</v>
      </c>
      <c r="CM159" s="218" t="str">
        <f t="shared" si="136"/>
        <v/>
      </c>
      <c r="CN159" t="str">
        <f t="shared" si="137"/>
        <v/>
      </c>
      <c r="CO159" s="204">
        <v>158</v>
      </c>
      <c r="CP159" s="204" t="str">
        <f t="shared" si="128"/>
        <v/>
      </c>
      <c r="CQ159">
        <f t="shared" si="138"/>
        <v>8</v>
      </c>
      <c r="CR159" s="259" t="str">
        <f t="shared" si="129"/>
        <v/>
      </c>
      <c r="CS159" s="259">
        <f t="shared" si="139"/>
        <v>0</v>
      </c>
      <c r="CT159" s="259"/>
      <c r="CU159">
        <v>157</v>
      </c>
      <c r="CV159" s="261" t="str">
        <f t="shared" si="140"/>
        <v/>
      </c>
    </row>
    <row r="160" spans="1:100" customFormat="1">
      <c r="A160" s="218">
        <f t="shared" si="121"/>
        <v>124</v>
      </c>
      <c r="B160" s="136">
        <v>159</v>
      </c>
      <c r="C160" s="211">
        <f>'Analysis_2-must not modify'!F990</f>
        <v>0</v>
      </c>
      <c r="D160" s="211">
        <f>'Analysis_2-must not modify'!D990</f>
        <v>0</v>
      </c>
      <c r="E160" s="245">
        <v>0</v>
      </c>
      <c r="F160" s="219">
        <f t="shared" si="122"/>
        <v>42</v>
      </c>
      <c r="G160" s="204">
        <v>159</v>
      </c>
      <c r="H160" s="218">
        <f t="shared" si="118"/>
        <v>0</v>
      </c>
      <c r="I160">
        <f t="shared" si="119"/>
        <v>0</v>
      </c>
      <c r="J160" s="204">
        <v>159</v>
      </c>
      <c r="K160" s="221" t="str">
        <f t="shared" si="120"/>
        <v/>
      </c>
      <c r="P160" s="202" t="str">
        <f t="shared" si="141"/>
        <v/>
      </c>
      <c r="Q160" s="208" t="str">
        <f t="array" ref="Q160">IF(ISERROR(INDEX($C$1:$D$201,SMALL(IF($C$1:$C$201=$Q$1,ROW($C$1:$C$201)),ROW(158:158)),2)),"",INDEX($C$1:$D$201,SMALL(IF($C$1:$C$201=$Q$1,ROW($C$1:$C$201)),ROW(158:158)),2))</f>
        <v/>
      </c>
      <c r="R160" s="204" t="str">
        <f t="shared" si="142"/>
        <v/>
      </c>
      <c r="S160" s="204">
        <v>158</v>
      </c>
      <c r="T160" s="209">
        <f t="shared" si="143"/>
        <v>0</v>
      </c>
      <c r="U160" s="209">
        <f t="shared" si="144"/>
        <v>0</v>
      </c>
      <c r="V160" s="204">
        <v>158</v>
      </c>
      <c r="W160" s="207" t="str">
        <f t="shared" si="145"/>
        <v/>
      </c>
      <c r="X160" s="202" t="str">
        <f t="shared" si="146"/>
        <v/>
      </c>
      <c r="Y160" s="210" t="str">
        <f t="array" ref="Y160">IF(ISERROR(INDEX($C$1:$D$201,SMALL(IF($C$1:$C$201=$Y$1,ROW($C$1:$C$201)),ROW(158:158)),2)),"",INDEX($C$1:$D$201,SMALL(IF($C$1:$C$201=$Y$1,ROW($C$1:$C$201)),ROW(158:158)),2))</f>
        <v/>
      </c>
      <c r="Z160" s="204" t="str">
        <f t="shared" si="147"/>
        <v/>
      </c>
      <c r="AA160" s="204">
        <v>158</v>
      </c>
      <c r="AB160" s="209">
        <f t="shared" si="148"/>
        <v>0</v>
      </c>
      <c r="AC160" s="209">
        <f t="shared" si="149"/>
        <v>0</v>
      </c>
      <c r="AD160" s="204">
        <v>158</v>
      </c>
      <c r="AE160" s="207" t="str">
        <f t="shared" si="150"/>
        <v/>
      </c>
      <c r="AF160" s="202" t="str">
        <f t="shared" si="151"/>
        <v/>
      </c>
      <c r="AG160" s="210" t="str">
        <f t="array" ref="AG160">IF(ISERROR(INDEX($C$1:$D$201,SMALL(IF($C$1:$C$201=$AG$1,ROW($C$1:$C$201)),ROW(158:158)),2)),"",INDEX($C$1:$D$201,SMALL(IF($C$1:$C$201=$AG$1,ROW($C$1:$C$201)),ROW(158:158)),2))</f>
        <v/>
      </c>
      <c r="AH160" s="204" t="str">
        <f t="shared" si="152"/>
        <v/>
      </c>
      <c r="AI160" s="204">
        <v>158</v>
      </c>
      <c r="AJ160" s="209">
        <f t="shared" si="153"/>
        <v>0</v>
      </c>
      <c r="AK160" s="209">
        <f t="shared" si="154"/>
        <v>0</v>
      </c>
      <c r="AL160" s="204">
        <v>158</v>
      </c>
      <c r="AM160" s="207" t="str">
        <f t="shared" si="155"/>
        <v/>
      </c>
      <c r="AN160" s="202" t="str">
        <f t="shared" si="156"/>
        <v/>
      </c>
      <c r="AO160" s="208" t="str">
        <f t="array" ref="AO160">IF(ISERROR(INDEX($C$1:$D$201,SMALL(IF($C$1:$C$201=$AO$1,ROW($C$1:$C$201)),ROW(158:158)),2)),"",INDEX($C$1:$D$201,SMALL(IF($C$1:$C$201=$AO$1,ROW($C$1:$C$201)),ROW(158:158)),2))</f>
        <v/>
      </c>
      <c r="AP160" s="204" t="str">
        <f t="shared" si="157"/>
        <v/>
      </c>
      <c r="AQ160" s="204">
        <v>158</v>
      </c>
      <c r="AR160" s="209">
        <f t="shared" si="158"/>
        <v>0</v>
      </c>
      <c r="AS160" s="209">
        <f t="shared" si="159"/>
        <v>0</v>
      </c>
      <c r="AT160" s="204">
        <v>158</v>
      </c>
      <c r="AU160" s="207" t="str">
        <f t="shared" si="160"/>
        <v/>
      </c>
      <c r="AV160" s="202" t="str">
        <f t="shared" si="161"/>
        <v/>
      </c>
      <c r="AW160" s="159" t="str">
        <f t="array" ref="AW160">IF(ISERROR(INDEX($C$1:$D$201,SMALL(IF($C$1:$C$201=$AW$1,ROW($C$1:$C$201)),ROW(158:158)),2)),"",INDEX($C$1:$D$201,SMALL(IF($C$1:$C$201=$AW$1,ROW($C$1:$C$201)),ROW(158:158)),2))</f>
        <v/>
      </c>
      <c r="AX160" s="204" t="str">
        <f t="shared" si="162"/>
        <v/>
      </c>
      <c r="AY160" s="204">
        <v>158</v>
      </c>
      <c r="AZ160" s="209">
        <f t="shared" si="163"/>
        <v>0</v>
      </c>
      <c r="BA160" s="209">
        <f t="shared" si="164"/>
        <v>0</v>
      </c>
      <c r="BB160" s="204">
        <v>158</v>
      </c>
      <c r="BC160" s="207" t="str">
        <f t="shared" si="165"/>
        <v/>
      </c>
      <c r="BD160" s="202" t="str">
        <f t="shared" si="166"/>
        <v/>
      </c>
      <c r="BE160" s="159" t="str">
        <f t="array" ref="BE160">IF(ISERROR(INDEX($C$1:$D$201,SMALL(IF($C$1:$C$201=$BE$1,ROW($C$1:$C$201)),ROW(158:158)),2)),"",INDEX($C$1:$D$201,SMALL(IF($C$1:$C$201=$BE$1,ROW($C$1:$C$201)),ROW(158:158)),2))</f>
        <v/>
      </c>
      <c r="BF160" s="204" t="str">
        <f t="shared" si="167"/>
        <v/>
      </c>
      <c r="BG160" s="204">
        <v>158</v>
      </c>
      <c r="BH160" s="209">
        <f t="shared" si="168"/>
        <v>0</v>
      </c>
      <c r="BI160" s="209">
        <f t="shared" si="169"/>
        <v>0</v>
      </c>
      <c r="BJ160" s="204">
        <v>158</v>
      </c>
      <c r="BK160" s="207" t="str">
        <f t="shared" si="170"/>
        <v/>
      </c>
      <c r="BL160" s="209"/>
      <c r="BM160" s="209" t="str">
        <f>IF(AND('Analysis_2-must not modify'!O990=1,'Analysis_2-must not modify'!P990=1,NOT('Analysis_2-must not modify'!D990=0)),'Analysis_2-must not modify'!G990,"")</f>
        <v/>
      </c>
      <c r="BN160">
        <v>159</v>
      </c>
      <c r="BO160" t="e">
        <f>INDEX(BM$2:BM$202,MATCH(0,COUNTIF($BO$1:BO159,BM$2:BM$202),0))</f>
        <v>#N/A</v>
      </c>
      <c r="BQ160" s="218" t="str">
        <f t="shared" si="123"/>
        <v/>
      </c>
      <c r="BR160" s="136">
        <v>159</v>
      </c>
      <c r="BS160" s="246" t="str">
        <f t="shared" si="130"/>
        <v/>
      </c>
      <c r="BT160" s="99"/>
      <c r="BU160" s="219" t="str">
        <f t="shared" si="131"/>
        <v/>
      </c>
      <c r="BV160" s="204">
        <v>159</v>
      </c>
      <c r="BW160" s="218" t="str">
        <f t="shared" si="124"/>
        <v/>
      </c>
      <c r="BX160" t="str">
        <f t="shared" si="125"/>
        <v/>
      </c>
      <c r="BY160" s="204">
        <v>159</v>
      </c>
      <c r="BZ160" s="204" t="str">
        <f t="shared" si="126"/>
        <v/>
      </c>
      <c r="CA160" t="e">
        <f t="shared" si="132"/>
        <v>#VALUE!</v>
      </c>
      <c r="CB160" s="259" t="str">
        <f t="shared" si="127"/>
        <v/>
      </c>
      <c r="CC160" s="259" t="str">
        <f t="shared" si="171"/>
        <v/>
      </c>
      <c r="CD160">
        <v>158</v>
      </c>
      <c r="CE160" s="261" t="str">
        <f t="shared" si="133"/>
        <v/>
      </c>
      <c r="CG160" s="218" t="str">
        <f t="shared" si="134"/>
        <v/>
      </c>
      <c r="CH160" s="136">
        <v>159</v>
      </c>
      <c r="CI160" s="136" t="str">
        <f>IF(AND('Analysis_2-must not modify'!P990=1,'Analysis_2-must not modify'!O990=1),'Analysis_2-must not modify'!I990,"")</f>
        <v/>
      </c>
      <c r="CK160" s="219" t="str">
        <f t="shared" si="135"/>
        <v/>
      </c>
      <c r="CL160" s="204">
        <v>159</v>
      </c>
      <c r="CM160" s="218" t="str">
        <f t="shared" si="136"/>
        <v/>
      </c>
      <c r="CN160" t="str">
        <f t="shared" si="137"/>
        <v/>
      </c>
      <c r="CO160" s="204">
        <v>159</v>
      </c>
      <c r="CP160" s="204" t="str">
        <f t="shared" si="128"/>
        <v/>
      </c>
      <c r="CQ160">
        <f t="shared" si="138"/>
        <v>8</v>
      </c>
      <c r="CR160" s="259" t="str">
        <f t="shared" si="129"/>
        <v/>
      </c>
      <c r="CS160" s="259">
        <f t="shared" si="139"/>
        <v>0</v>
      </c>
      <c r="CT160" s="259"/>
      <c r="CU160">
        <v>158</v>
      </c>
      <c r="CV160" s="261" t="str">
        <f t="shared" si="140"/>
        <v/>
      </c>
    </row>
    <row r="161" spans="1:100" customFormat="1">
      <c r="A161" s="218">
        <f t="shared" si="121"/>
        <v>124</v>
      </c>
      <c r="B161" s="136">
        <v>160</v>
      </c>
      <c r="C161" s="211">
        <f>'Analysis_2-must not modify'!F991</f>
        <v>0</v>
      </c>
      <c r="D161" s="211">
        <f>'Analysis_2-must not modify'!D991</f>
        <v>0</v>
      </c>
      <c r="E161" s="245">
        <v>0</v>
      </c>
      <c r="F161" s="219">
        <f t="shared" si="122"/>
        <v>42</v>
      </c>
      <c r="G161" s="204">
        <v>160</v>
      </c>
      <c r="H161" s="218">
        <f t="shared" si="118"/>
        <v>0</v>
      </c>
      <c r="I161">
        <f t="shared" si="119"/>
        <v>0</v>
      </c>
      <c r="J161" s="204">
        <v>160</v>
      </c>
      <c r="K161" s="221" t="str">
        <f t="shared" si="120"/>
        <v/>
      </c>
      <c r="P161" s="202" t="str">
        <f t="shared" si="141"/>
        <v/>
      </c>
      <c r="Q161" s="208" t="str">
        <f t="array" ref="Q161">IF(ISERROR(INDEX($C$1:$D$201,SMALL(IF($C$1:$C$201=$Q$1,ROW($C$1:$C$201)),ROW(159:159)),2)),"",INDEX($C$1:$D$201,SMALL(IF($C$1:$C$201=$Q$1,ROW($C$1:$C$201)),ROW(159:159)),2))</f>
        <v/>
      </c>
      <c r="R161" s="204" t="str">
        <f t="shared" si="142"/>
        <v/>
      </c>
      <c r="S161" s="204">
        <v>159</v>
      </c>
      <c r="T161" s="209">
        <f t="shared" si="143"/>
        <v>0</v>
      </c>
      <c r="U161" s="209">
        <f t="shared" si="144"/>
        <v>0</v>
      </c>
      <c r="V161" s="204">
        <v>159</v>
      </c>
      <c r="W161" s="207" t="str">
        <f t="shared" si="145"/>
        <v/>
      </c>
      <c r="X161" s="202" t="str">
        <f t="shared" si="146"/>
        <v/>
      </c>
      <c r="Y161" s="210" t="str">
        <f t="array" ref="Y161">IF(ISERROR(INDEX($C$1:$D$201,SMALL(IF($C$1:$C$201=$Y$1,ROW($C$1:$C$201)),ROW(159:159)),2)),"",INDEX($C$1:$D$201,SMALL(IF($C$1:$C$201=$Y$1,ROW($C$1:$C$201)),ROW(159:159)),2))</f>
        <v/>
      </c>
      <c r="Z161" s="204" t="str">
        <f t="shared" si="147"/>
        <v/>
      </c>
      <c r="AA161" s="204">
        <v>159</v>
      </c>
      <c r="AB161" s="209">
        <f t="shared" si="148"/>
        <v>0</v>
      </c>
      <c r="AC161" s="209">
        <f t="shared" si="149"/>
        <v>0</v>
      </c>
      <c r="AD161" s="204">
        <v>159</v>
      </c>
      <c r="AE161" s="207" t="str">
        <f t="shared" si="150"/>
        <v/>
      </c>
      <c r="AF161" s="202" t="str">
        <f t="shared" si="151"/>
        <v/>
      </c>
      <c r="AG161" s="210" t="str">
        <f t="array" ref="AG161">IF(ISERROR(INDEX($C$1:$D$201,SMALL(IF($C$1:$C$201=$AG$1,ROW($C$1:$C$201)),ROW(159:159)),2)),"",INDEX($C$1:$D$201,SMALL(IF($C$1:$C$201=$AG$1,ROW($C$1:$C$201)),ROW(159:159)),2))</f>
        <v/>
      </c>
      <c r="AH161" s="204" t="str">
        <f t="shared" si="152"/>
        <v/>
      </c>
      <c r="AI161" s="204">
        <v>159</v>
      </c>
      <c r="AJ161" s="209">
        <f t="shared" si="153"/>
        <v>0</v>
      </c>
      <c r="AK161" s="209">
        <f t="shared" si="154"/>
        <v>0</v>
      </c>
      <c r="AL161" s="204">
        <v>159</v>
      </c>
      <c r="AM161" s="207" t="str">
        <f t="shared" si="155"/>
        <v/>
      </c>
      <c r="AN161" s="202" t="str">
        <f t="shared" si="156"/>
        <v/>
      </c>
      <c r="AO161" s="208" t="str">
        <f t="array" ref="AO161">IF(ISERROR(INDEX($C$1:$D$201,SMALL(IF($C$1:$C$201=$AO$1,ROW($C$1:$C$201)),ROW(159:159)),2)),"",INDEX($C$1:$D$201,SMALL(IF($C$1:$C$201=$AO$1,ROW($C$1:$C$201)),ROW(159:159)),2))</f>
        <v/>
      </c>
      <c r="AP161" s="204" t="str">
        <f t="shared" si="157"/>
        <v/>
      </c>
      <c r="AQ161" s="204">
        <v>159</v>
      </c>
      <c r="AR161" s="209">
        <f t="shared" si="158"/>
        <v>0</v>
      </c>
      <c r="AS161" s="209">
        <f t="shared" si="159"/>
        <v>0</v>
      </c>
      <c r="AT161" s="204">
        <v>159</v>
      </c>
      <c r="AU161" s="207" t="str">
        <f t="shared" si="160"/>
        <v/>
      </c>
      <c r="AV161" s="202" t="str">
        <f t="shared" si="161"/>
        <v/>
      </c>
      <c r="AW161" s="159" t="str">
        <f t="array" ref="AW161">IF(ISERROR(INDEX($C$1:$D$201,SMALL(IF($C$1:$C$201=$AW$1,ROW($C$1:$C$201)),ROW(159:159)),2)),"",INDEX($C$1:$D$201,SMALL(IF($C$1:$C$201=$AW$1,ROW($C$1:$C$201)),ROW(159:159)),2))</f>
        <v/>
      </c>
      <c r="AX161" s="204" t="str">
        <f t="shared" si="162"/>
        <v/>
      </c>
      <c r="AY161" s="204">
        <v>159</v>
      </c>
      <c r="AZ161" s="209">
        <f t="shared" si="163"/>
        <v>0</v>
      </c>
      <c r="BA161" s="209">
        <f t="shared" si="164"/>
        <v>0</v>
      </c>
      <c r="BB161" s="204">
        <v>159</v>
      </c>
      <c r="BC161" s="207" t="str">
        <f t="shared" si="165"/>
        <v/>
      </c>
      <c r="BD161" s="202" t="str">
        <f t="shared" si="166"/>
        <v/>
      </c>
      <c r="BE161" s="159" t="str">
        <f t="array" ref="BE161">IF(ISERROR(INDEX($C$1:$D$201,SMALL(IF($C$1:$C$201=$BE$1,ROW($C$1:$C$201)),ROW(159:159)),2)),"",INDEX($C$1:$D$201,SMALL(IF($C$1:$C$201=$BE$1,ROW($C$1:$C$201)),ROW(159:159)),2))</f>
        <v/>
      </c>
      <c r="BF161" s="204" t="str">
        <f t="shared" si="167"/>
        <v/>
      </c>
      <c r="BG161" s="204">
        <v>159</v>
      </c>
      <c r="BH161" s="209">
        <f t="shared" si="168"/>
        <v>0</v>
      </c>
      <c r="BI161" s="209">
        <f t="shared" si="169"/>
        <v>0</v>
      </c>
      <c r="BJ161" s="204">
        <v>159</v>
      </c>
      <c r="BK161" s="207" t="str">
        <f t="shared" si="170"/>
        <v/>
      </c>
      <c r="BL161" s="209"/>
      <c r="BM161" s="209" t="str">
        <f>IF(AND('Analysis_2-must not modify'!O991=1,'Analysis_2-must not modify'!P991=1,NOT('Analysis_2-must not modify'!D991=0)),'Analysis_2-must not modify'!G991,"")</f>
        <v/>
      </c>
      <c r="BN161">
        <v>160</v>
      </c>
      <c r="BO161" t="e">
        <f>INDEX(BM$2:BM$202,MATCH(0,COUNTIF($BO$1:BO160,BM$2:BM$202),0))</f>
        <v>#N/A</v>
      </c>
      <c r="BQ161" s="218" t="str">
        <f t="shared" si="123"/>
        <v/>
      </c>
      <c r="BR161" s="136">
        <v>160</v>
      </c>
      <c r="BS161" s="246" t="str">
        <f t="shared" si="130"/>
        <v/>
      </c>
      <c r="BT161" s="99"/>
      <c r="BU161" s="219" t="str">
        <f t="shared" si="131"/>
        <v/>
      </c>
      <c r="BV161" s="204">
        <v>160</v>
      </c>
      <c r="BW161" s="218" t="str">
        <f t="shared" si="124"/>
        <v/>
      </c>
      <c r="BX161" t="str">
        <f t="shared" si="125"/>
        <v/>
      </c>
      <c r="BY161" s="204">
        <v>160</v>
      </c>
      <c r="BZ161" s="204" t="str">
        <f t="shared" si="126"/>
        <v/>
      </c>
      <c r="CA161" t="e">
        <f t="shared" si="132"/>
        <v>#VALUE!</v>
      </c>
      <c r="CB161" s="259" t="str">
        <f t="shared" si="127"/>
        <v/>
      </c>
      <c r="CC161" s="259" t="str">
        <f t="shared" si="171"/>
        <v/>
      </c>
      <c r="CD161">
        <v>159</v>
      </c>
      <c r="CE161" s="261" t="str">
        <f t="shared" si="133"/>
        <v/>
      </c>
      <c r="CG161" s="218" t="str">
        <f t="shared" si="134"/>
        <v/>
      </c>
      <c r="CH161" s="136">
        <v>160</v>
      </c>
      <c r="CI161" s="136" t="str">
        <f>IF(AND('Analysis_2-must not modify'!P991=1,'Analysis_2-must not modify'!O991=1),'Analysis_2-must not modify'!I991,"")</f>
        <v/>
      </c>
      <c r="CK161" s="219" t="str">
        <f t="shared" si="135"/>
        <v/>
      </c>
      <c r="CL161" s="204">
        <v>160</v>
      </c>
      <c r="CM161" s="218" t="str">
        <f t="shared" si="136"/>
        <v/>
      </c>
      <c r="CN161" t="str">
        <f t="shared" si="137"/>
        <v/>
      </c>
      <c r="CO161" s="204">
        <v>160</v>
      </c>
      <c r="CP161" s="204" t="str">
        <f t="shared" si="128"/>
        <v/>
      </c>
      <c r="CQ161">
        <f t="shared" si="138"/>
        <v>8</v>
      </c>
      <c r="CR161" s="259" t="str">
        <f t="shared" si="129"/>
        <v/>
      </c>
      <c r="CS161" s="259">
        <f t="shared" si="139"/>
        <v>0</v>
      </c>
      <c r="CT161" s="259"/>
      <c r="CU161">
        <v>159</v>
      </c>
      <c r="CV161" s="261" t="str">
        <f t="shared" si="140"/>
        <v/>
      </c>
    </row>
    <row r="162" spans="1:100" customFormat="1">
      <c r="A162" s="218">
        <f t="shared" si="121"/>
        <v>124</v>
      </c>
      <c r="B162" s="136">
        <v>161</v>
      </c>
      <c r="C162" s="211">
        <f>'Analysis_2-must not modify'!F992</f>
        <v>0</v>
      </c>
      <c r="D162" s="211">
        <f>'Analysis_2-must not modify'!D992</f>
        <v>0</v>
      </c>
      <c r="E162" s="245">
        <v>0</v>
      </c>
      <c r="F162" s="219">
        <f t="shared" si="122"/>
        <v>42</v>
      </c>
      <c r="G162" s="204">
        <v>161</v>
      </c>
      <c r="H162" s="218">
        <f t="shared" si="118"/>
        <v>0</v>
      </c>
      <c r="I162">
        <f t="shared" si="119"/>
        <v>0</v>
      </c>
      <c r="J162" s="204">
        <v>161</v>
      </c>
      <c r="K162" s="221" t="str">
        <f t="shared" si="120"/>
        <v/>
      </c>
      <c r="P162" s="202" t="str">
        <f t="shared" si="141"/>
        <v/>
      </c>
      <c r="Q162" s="208" t="str">
        <f t="array" ref="Q162">IF(ISERROR(INDEX($C$1:$D$201,SMALL(IF($C$1:$C$201=$Q$1,ROW($C$1:$C$201)),ROW(160:160)),2)),"",INDEX($C$1:$D$201,SMALL(IF($C$1:$C$201=$Q$1,ROW($C$1:$C$201)),ROW(160:160)),2))</f>
        <v/>
      </c>
      <c r="R162" s="204" t="str">
        <f t="shared" si="142"/>
        <v/>
      </c>
      <c r="S162" s="204">
        <v>160</v>
      </c>
      <c r="T162" s="209">
        <f t="shared" si="143"/>
        <v>0</v>
      </c>
      <c r="U162" s="209">
        <f t="shared" si="144"/>
        <v>0</v>
      </c>
      <c r="V162" s="204">
        <v>160</v>
      </c>
      <c r="W162" s="207" t="str">
        <f t="shared" si="145"/>
        <v/>
      </c>
      <c r="X162" s="202" t="str">
        <f t="shared" si="146"/>
        <v/>
      </c>
      <c r="Y162" s="210" t="str">
        <f t="array" ref="Y162">IF(ISERROR(INDEX($C$1:$D$201,SMALL(IF($C$1:$C$201=$Y$1,ROW($C$1:$C$201)),ROW(160:160)),2)),"",INDEX($C$1:$D$201,SMALL(IF($C$1:$C$201=$Y$1,ROW($C$1:$C$201)),ROW(160:160)),2))</f>
        <v/>
      </c>
      <c r="Z162" s="204" t="str">
        <f t="shared" si="147"/>
        <v/>
      </c>
      <c r="AA162" s="204">
        <v>160</v>
      </c>
      <c r="AB162" s="209">
        <f t="shared" si="148"/>
        <v>0</v>
      </c>
      <c r="AC162" s="209">
        <f t="shared" si="149"/>
        <v>0</v>
      </c>
      <c r="AD162" s="204">
        <v>160</v>
      </c>
      <c r="AE162" s="207" t="str">
        <f t="shared" si="150"/>
        <v/>
      </c>
      <c r="AF162" s="202" t="str">
        <f t="shared" si="151"/>
        <v/>
      </c>
      <c r="AG162" s="210" t="str">
        <f t="array" ref="AG162">IF(ISERROR(INDEX($C$1:$D$201,SMALL(IF($C$1:$C$201=$AG$1,ROW($C$1:$C$201)),ROW(160:160)),2)),"",INDEX($C$1:$D$201,SMALL(IF($C$1:$C$201=$AG$1,ROW($C$1:$C$201)),ROW(160:160)),2))</f>
        <v/>
      </c>
      <c r="AH162" s="204" t="str">
        <f t="shared" si="152"/>
        <v/>
      </c>
      <c r="AI162" s="204">
        <v>160</v>
      </c>
      <c r="AJ162" s="209">
        <f t="shared" si="153"/>
        <v>0</v>
      </c>
      <c r="AK162" s="209">
        <f t="shared" si="154"/>
        <v>0</v>
      </c>
      <c r="AL162" s="204">
        <v>160</v>
      </c>
      <c r="AM162" s="207" t="str">
        <f t="shared" si="155"/>
        <v/>
      </c>
      <c r="AN162" s="202" t="str">
        <f t="shared" si="156"/>
        <v/>
      </c>
      <c r="AO162" s="208" t="str">
        <f t="array" ref="AO162">IF(ISERROR(INDEX($C$1:$D$201,SMALL(IF($C$1:$C$201=$AO$1,ROW($C$1:$C$201)),ROW(160:160)),2)),"",INDEX($C$1:$D$201,SMALL(IF($C$1:$C$201=$AO$1,ROW($C$1:$C$201)),ROW(160:160)),2))</f>
        <v/>
      </c>
      <c r="AP162" s="204" t="str">
        <f t="shared" si="157"/>
        <v/>
      </c>
      <c r="AQ162" s="204">
        <v>160</v>
      </c>
      <c r="AR162" s="209">
        <f t="shared" si="158"/>
        <v>0</v>
      </c>
      <c r="AS162" s="209">
        <f t="shared" si="159"/>
        <v>0</v>
      </c>
      <c r="AT162" s="204">
        <v>160</v>
      </c>
      <c r="AU162" s="207" t="str">
        <f t="shared" si="160"/>
        <v/>
      </c>
      <c r="AV162" s="202" t="str">
        <f t="shared" si="161"/>
        <v/>
      </c>
      <c r="AW162" s="159" t="str">
        <f t="array" ref="AW162">IF(ISERROR(INDEX($C$1:$D$201,SMALL(IF($C$1:$C$201=$AW$1,ROW($C$1:$C$201)),ROW(160:160)),2)),"",INDEX($C$1:$D$201,SMALL(IF($C$1:$C$201=$AW$1,ROW($C$1:$C$201)),ROW(160:160)),2))</f>
        <v/>
      </c>
      <c r="AX162" s="204" t="str">
        <f t="shared" si="162"/>
        <v/>
      </c>
      <c r="AY162" s="204">
        <v>160</v>
      </c>
      <c r="AZ162" s="209">
        <f t="shared" si="163"/>
        <v>0</v>
      </c>
      <c r="BA162" s="209">
        <f t="shared" si="164"/>
        <v>0</v>
      </c>
      <c r="BB162" s="204">
        <v>160</v>
      </c>
      <c r="BC162" s="207" t="str">
        <f t="shared" si="165"/>
        <v/>
      </c>
      <c r="BD162" s="202" t="str">
        <f t="shared" si="166"/>
        <v/>
      </c>
      <c r="BE162" s="159" t="str">
        <f t="array" ref="BE162">IF(ISERROR(INDEX($C$1:$D$201,SMALL(IF($C$1:$C$201=$BE$1,ROW($C$1:$C$201)),ROW(160:160)),2)),"",INDEX($C$1:$D$201,SMALL(IF($C$1:$C$201=$BE$1,ROW($C$1:$C$201)),ROW(160:160)),2))</f>
        <v/>
      </c>
      <c r="BF162" s="204" t="str">
        <f t="shared" si="167"/>
        <v/>
      </c>
      <c r="BG162" s="204">
        <v>160</v>
      </c>
      <c r="BH162" s="209">
        <f t="shared" si="168"/>
        <v>0</v>
      </c>
      <c r="BI162" s="209">
        <f t="shared" si="169"/>
        <v>0</v>
      </c>
      <c r="BJ162" s="204">
        <v>160</v>
      </c>
      <c r="BK162" s="207" t="str">
        <f t="shared" si="170"/>
        <v/>
      </c>
      <c r="BL162" s="209"/>
      <c r="BM162" s="209" t="str">
        <f>IF(AND('Analysis_2-must not modify'!O992=1,'Analysis_2-must not modify'!P992=1,NOT('Analysis_2-must not modify'!D992=0)),'Analysis_2-must not modify'!G992,"")</f>
        <v/>
      </c>
      <c r="BN162">
        <v>161</v>
      </c>
      <c r="BO162" t="e">
        <f>INDEX(BM$2:BM$202,MATCH(0,COUNTIF($BO$1:BO161,BM$2:BM$202),0))</f>
        <v>#N/A</v>
      </c>
      <c r="BQ162" s="218" t="str">
        <f t="shared" ref="BQ162:BQ193" si="172">IFERROR(RANK(BU162,BU$2:BU$201),"")</f>
        <v/>
      </c>
      <c r="BR162" s="136">
        <v>161</v>
      </c>
      <c r="BS162" s="246" t="str">
        <f t="shared" si="130"/>
        <v/>
      </c>
      <c r="BT162" s="99"/>
      <c r="BU162" s="219" t="str">
        <f t="shared" si="131"/>
        <v/>
      </c>
      <c r="BV162" s="204">
        <v>161</v>
      </c>
      <c r="BW162" s="218" t="str">
        <f t="shared" ref="BW162:BW193" si="173">IF(BX162=0,0,IF(COUNTIF($BX$2:$BX$201,"&lt;="&amp;$BX162)=0,"",COUNTIF($BX$2:$BX$201,"&lt;="&amp;$BX162)))</f>
        <v/>
      </c>
      <c r="BX162" t="str">
        <f t="shared" ref="BX162:BX193" si="174">IFERROR(VLOOKUP(BV162,BQ$2:BS$201,3,FALSE),"")</f>
        <v/>
      </c>
      <c r="BY162" s="204">
        <v>161</v>
      </c>
      <c r="BZ162" s="204" t="str">
        <f t="shared" ref="BZ162:BZ193" si="175">IFERROR(VLOOKUP(BY162,BW$2:BX$201,2,FALSE),"")</f>
        <v/>
      </c>
      <c r="CA162" t="e">
        <f t="shared" si="132"/>
        <v>#VALUE!</v>
      </c>
      <c r="CB162" s="259" t="str">
        <f t="shared" si="127"/>
        <v/>
      </c>
      <c r="CC162" s="259" t="str">
        <f t="shared" si="171"/>
        <v/>
      </c>
      <c r="CD162">
        <v>160</v>
      </c>
      <c r="CE162" s="261" t="str">
        <f t="shared" si="133"/>
        <v/>
      </c>
      <c r="CG162" s="218" t="str">
        <f t="shared" si="134"/>
        <v/>
      </c>
      <c r="CH162" s="136">
        <v>161</v>
      </c>
      <c r="CI162" s="136" t="str">
        <f>IF(AND('Analysis_2-must not modify'!P992=1,'Analysis_2-must not modify'!O992=1),'Analysis_2-must not modify'!I992,"")</f>
        <v/>
      </c>
      <c r="CK162" s="219" t="str">
        <f t="shared" si="135"/>
        <v/>
      </c>
      <c r="CL162" s="204">
        <v>161</v>
      </c>
      <c r="CM162" s="218" t="str">
        <f t="shared" si="136"/>
        <v/>
      </c>
      <c r="CN162" t="str">
        <f t="shared" si="137"/>
        <v/>
      </c>
      <c r="CO162" s="204">
        <v>161</v>
      </c>
      <c r="CP162" s="204" t="str">
        <f t="shared" si="128"/>
        <v/>
      </c>
      <c r="CQ162">
        <f t="shared" si="138"/>
        <v>8</v>
      </c>
      <c r="CR162" s="259" t="str">
        <f t="shared" si="129"/>
        <v/>
      </c>
      <c r="CS162" s="259">
        <f t="shared" si="139"/>
        <v>0</v>
      </c>
      <c r="CT162" s="259"/>
      <c r="CU162">
        <v>160</v>
      </c>
      <c r="CV162" s="261" t="str">
        <f t="shared" si="140"/>
        <v/>
      </c>
    </row>
    <row r="163" spans="1:100" customFormat="1">
      <c r="A163" s="218">
        <f t="shared" si="121"/>
        <v>124</v>
      </c>
      <c r="B163" s="136">
        <v>162</v>
      </c>
      <c r="C163" s="211">
        <f>'Analysis_2-must not modify'!F993</f>
        <v>0</v>
      </c>
      <c r="D163" s="211">
        <f>'Analysis_2-must not modify'!D993</f>
        <v>0</v>
      </c>
      <c r="E163" s="245">
        <v>0</v>
      </c>
      <c r="F163" s="219">
        <f t="shared" si="122"/>
        <v>42</v>
      </c>
      <c r="G163" s="204">
        <v>162</v>
      </c>
      <c r="H163" s="218">
        <f t="shared" si="118"/>
        <v>0</v>
      </c>
      <c r="I163">
        <f t="shared" si="119"/>
        <v>0</v>
      </c>
      <c r="J163" s="204">
        <v>162</v>
      </c>
      <c r="K163" s="221" t="str">
        <f t="shared" si="120"/>
        <v/>
      </c>
      <c r="P163" s="202" t="str">
        <f t="shared" si="141"/>
        <v/>
      </c>
      <c r="Q163" s="208" t="str">
        <f t="array" ref="Q163">IF(ISERROR(INDEX($C$1:$D$201,SMALL(IF($C$1:$C$201=$Q$1,ROW($C$1:$C$201)),ROW(161:161)),2)),"",INDEX($C$1:$D$201,SMALL(IF($C$1:$C$201=$Q$1,ROW($C$1:$C$201)),ROW(161:161)),2))</f>
        <v/>
      </c>
      <c r="R163" s="204" t="str">
        <f t="shared" si="142"/>
        <v/>
      </c>
      <c r="S163" s="204">
        <v>161</v>
      </c>
      <c r="T163" s="209">
        <f t="shared" si="143"/>
        <v>0</v>
      </c>
      <c r="U163" s="209">
        <f t="shared" si="144"/>
        <v>0</v>
      </c>
      <c r="V163" s="204">
        <v>161</v>
      </c>
      <c r="W163" s="207" t="str">
        <f t="shared" si="145"/>
        <v/>
      </c>
      <c r="X163" s="202" t="str">
        <f t="shared" si="146"/>
        <v/>
      </c>
      <c r="Y163" s="210" t="str">
        <f t="array" ref="Y163">IF(ISERROR(INDEX($C$1:$D$201,SMALL(IF($C$1:$C$201=$Y$1,ROW($C$1:$C$201)),ROW(161:161)),2)),"",INDEX($C$1:$D$201,SMALL(IF($C$1:$C$201=$Y$1,ROW($C$1:$C$201)),ROW(161:161)),2))</f>
        <v/>
      </c>
      <c r="Z163" s="204" t="str">
        <f t="shared" si="147"/>
        <v/>
      </c>
      <c r="AA163" s="204">
        <v>161</v>
      </c>
      <c r="AB163" s="209">
        <f t="shared" si="148"/>
        <v>0</v>
      </c>
      <c r="AC163" s="209">
        <f t="shared" si="149"/>
        <v>0</v>
      </c>
      <c r="AD163" s="204">
        <v>161</v>
      </c>
      <c r="AE163" s="207" t="str">
        <f t="shared" si="150"/>
        <v/>
      </c>
      <c r="AF163" s="202" t="str">
        <f t="shared" si="151"/>
        <v/>
      </c>
      <c r="AG163" s="210" t="str">
        <f t="array" ref="AG163">IF(ISERROR(INDEX($C$1:$D$201,SMALL(IF($C$1:$C$201=$AG$1,ROW($C$1:$C$201)),ROW(161:161)),2)),"",INDEX($C$1:$D$201,SMALL(IF($C$1:$C$201=$AG$1,ROW($C$1:$C$201)),ROW(161:161)),2))</f>
        <v/>
      </c>
      <c r="AH163" s="204" t="str">
        <f t="shared" si="152"/>
        <v/>
      </c>
      <c r="AI163" s="204">
        <v>161</v>
      </c>
      <c r="AJ163" s="209">
        <f t="shared" si="153"/>
        <v>0</v>
      </c>
      <c r="AK163" s="209">
        <f t="shared" si="154"/>
        <v>0</v>
      </c>
      <c r="AL163" s="204">
        <v>161</v>
      </c>
      <c r="AM163" s="207" t="str">
        <f t="shared" si="155"/>
        <v/>
      </c>
      <c r="AN163" s="202" t="str">
        <f t="shared" si="156"/>
        <v/>
      </c>
      <c r="AO163" s="208" t="str">
        <f t="array" ref="AO163">IF(ISERROR(INDEX($C$1:$D$201,SMALL(IF($C$1:$C$201=$AO$1,ROW($C$1:$C$201)),ROW(161:161)),2)),"",INDEX($C$1:$D$201,SMALL(IF($C$1:$C$201=$AO$1,ROW($C$1:$C$201)),ROW(161:161)),2))</f>
        <v/>
      </c>
      <c r="AP163" s="204" t="str">
        <f t="shared" si="157"/>
        <v/>
      </c>
      <c r="AQ163" s="204">
        <v>161</v>
      </c>
      <c r="AR163" s="209">
        <f t="shared" si="158"/>
        <v>0</v>
      </c>
      <c r="AS163" s="209">
        <f t="shared" si="159"/>
        <v>0</v>
      </c>
      <c r="AT163" s="204">
        <v>161</v>
      </c>
      <c r="AU163" s="207" t="str">
        <f t="shared" si="160"/>
        <v/>
      </c>
      <c r="AV163" s="202" t="str">
        <f t="shared" si="161"/>
        <v/>
      </c>
      <c r="AW163" s="159" t="str">
        <f t="array" ref="AW163">IF(ISERROR(INDEX($C$1:$D$201,SMALL(IF($C$1:$C$201=$AW$1,ROW($C$1:$C$201)),ROW(161:161)),2)),"",INDEX($C$1:$D$201,SMALL(IF($C$1:$C$201=$AW$1,ROW($C$1:$C$201)),ROW(161:161)),2))</f>
        <v/>
      </c>
      <c r="AX163" s="204" t="str">
        <f t="shared" si="162"/>
        <v/>
      </c>
      <c r="AY163" s="204">
        <v>161</v>
      </c>
      <c r="AZ163" s="209">
        <f t="shared" si="163"/>
        <v>0</v>
      </c>
      <c r="BA163" s="209">
        <f t="shared" si="164"/>
        <v>0</v>
      </c>
      <c r="BB163" s="204">
        <v>161</v>
      </c>
      <c r="BC163" s="207" t="str">
        <f t="shared" si="165"/>
        <v/>
      </c>
      <c r="BD163" s="202" t="str">
        <f t="shared" si="166"/>
        <v/>
      </c>
      <c r="BE163" s="159" t="str">
        <f t="array" ref="BE163">IF(ISERROR(INDEX($C$1:$D$201,SMALL(IF($C$1:$C$201=$BE$1,ROW($C$1:$C$201)),ROW(161:161)),2)),"",INDEX($C$1:$D$201,SMALL(IF($C$1:$C$201=$BE$1,ROW($C$1:$C$201)),ROW(161:161)),2))</f>
        <v/>
      </c>
      <c r="BF163" s="204" t="str">
        <f t="shared" si="167"/>
        <v/>
      </c>
      <c r="BG163" s="204">
        <v>161</v>
      </c>
      <c r="BH163" s="209">
        <f t="shared" si="168"/>
        <v>0</v>
      </c>
      <c r="BI163" s="209">
        <f t="shared" si="169"/>
        <v>0</v>
      </c>
      <c r="BJ163" s="204">
        <v>161</v>
      </c>
      <c r="BK163" s="207" t="str">
        <f t="shared" si="170"/>
        <v/>
      </c>
      <c r="BL163" s="209"/>
      <c r="BM163" s="209" t="str">
        <f>IF(AND('Analysis_2-must not modify'!O993=1,'Analysis_2-must not modify'!P993=1,NOT('Analysis_2-must not modify'!D993=0)),'Analysis_2-must not modify'!G993,"")</f>
        <v/>
      </c>
      <c r="BN163">
        <v>162</v>
      </c>
      <c r="BO163" t="e">
        <f>INDEX(BM$2:BM$202,MATCH(0,COUNTIF($BO$1:BO162,BM$2:BM$202),0))</f>
        <v>#N/A</v>
      </c>
      <c r="BQ163" s="218" t="str">
        <f t="shared" si="172"/>
        <v/>
      </c>
      <c r="BR163" s="136">
        <v>162</v>
      </c>
      <c r="BS163" s="246" t="str">
        <f t="shared" si="130"/>
        <v/>
      </c>
      <c r="BT163" s="99"/>
      <c r="BU163" s="219" t="str">
        <f t="shared" si="131"/>
        <v/>
      </c>
      <c r="BV163" s="204">
        <v>162</v>
      </c>
      <c r="BW163" s="218" t="str">
        <f t="shared" si="173"/>
        <v/>
      </c>
      <c r="BX163" t="str">
        <f t="shared" si="174"/>
        <v/>
      </c>
      <c r="BY163" s="204">
        <v>162</v>
      </c>
      <c r="BZ163" s="204" t="str">
        <f t="shared" si="175"/>
        <v/>
      </c>
      <c r="CA163" t="e">
        <f t="shared" ref="CA163:CA194" si="176">RANK(CC163,CC$3:CC$202)</f>
        <v>#VALUE!</v>
      </c>
      <c r="CB163" s="259" t="str">
        <f t="shared" si="127"/>
        <v/>
      </c>
      <c r="CC163" s="259" t="str">
        <f t="shared" si="171"/>
        <v/>
      </c>
      <c r="CD163">
        <v>161</v>
      </c>
      <c r="CE163" s="261" t="str">
        <f t="shared" si="133"/>
        <v/>
      </c>
      <c r="CG163" s="218" t="str">
        <f t="shared" si="134"/>
        <v/>
      </c>
      <c r="CH163" s="136">
        <v>162</v>
      </c>
      <c r="CI163" s="136" t="str">
        <f>IF(AND('Analysis_2-must not modify'!P993=1,'Analysis_2-must not modify'!O993=1),'Analysis_2-must not modify'!I993,"")</f>
        <v/>
      </c>
      <c r="CK163" s="219" t="str">
        <f t="shared" si="135"/>
        <v/>
      </c>
      <c r="CL163" s="204">
        <v>162</v>
      </c>
      <c r="CM163" s="218" t="str">
        <f t="shared" si="136"/>
        <v/>
      </c>
      <c r="CN163" t="str">
        <f t="shared" si="137"/>
        <v/>
      </c>
      <c r="CO163" s="204">
        <v>162</v>
      </c>
      <c r="CP163" s="204" t="str">
        <f t="shared" si="128"/>
        <v/>
      </c>
      <c r="CQ163">
        <f t="shared" si="138"/>
        <v>8</v>
      </c>
      <c r="CR163" s="259" t="str">
        <f t="shared" si="129"/>
        <v/>
      </c>
      <c r="CS163" s="259">
        <f t="shared" si="139"/>
        <v>0</v>
      </c>
      <c r="CT163" s="259"/>
      <c r="CU163">
        <v>161</v>
      </c>
      <c r="CV163" s="261" t="str">
        <f t="shared" si="140"/>
        <v/>
      </c>
    </row>
    <row r="164" spans="1:100" customFormat="1">
      <c r="A164" s="218">
        <f t="shared" si="121"/>
        <v>124</v>
      </c>
      <c r="B164" s="136">
        <v>163</v>
      </c>
      <c r="C164" s="211">
        <f>'Analysis_2-must not modify'!F994</f>
        <v>0</v>
      </c>
      <c r="D164" s="211">
        <f>'Analysis_2-must not modify'!D994</f>
        <v>0</v>
      </c>
      <c r="E164" s="245">
        <v>0</v>
      </c>
      <c r="F164" s="219">
        <f t="shared" si="122"/>
        <v>42</v>
      </c>
      <c r="G164" s="204">
        <v>163</v>
      </c>
      <c r="H164" s="218">
        <f t="shared" si="118"/>
        <v>0</v>
      </c>
      <c r="I164">
        <f t="shared" si="119"/>
        <v>0</v>
      </c>
      <c r="J164" s="204">
        <v>163</v>
      </c>
      <c r="K164" s="221" t="str">
        <f t="shared" si="120"/>
        <v/>
      </c>
      <c r="P164" s="202" t="str">
        <f t="shared" si="141"/>
        <v/>
      </c>
      <c r="Q164" s="208" t="str">
        <f t="array" ref="Q164">IF(ISERROR(INDEX($C$1:$D$201,SMALL(IF($C$1:$C$201=$Q$1,ROW($C$1:$C$201)),ROW(162:162)),2)),"",INDEX($C$1:$D$201,SMALL(IF($C$1:$C$201=$Q$1,ROW($C$1:$C$201)),ROW(162:162)),2))</f>
        <v/>
      </c>
      <c r="R164" s="204" t="str">
        <f t="shared" si="142"/>
        <v/>
      </c>
      <c r="S164" s="204">
        <v>162</v>
      </c>
      <c r="T164" s="209">
        <f t="shared" si="143"/>
        <v>0</v>
      </c>
      <c r="U164" s="209">
        <f t="shared" si="144"/>
        <v>0</v>
      </c>
      <c r="V164" s="204">
        <v>162</v>
      </c>
      <c r="W164" s="207" t="str">
        <f t="shared" si="145"/>
        <v/>
      </c>
      <c r="X164" s="202" t="str">
        <f t="shared" si="146"/>
        <v/>
      </c>
      <c r="Y164" s="210" t="str">
        <f t="array" ref="Y164">IF(ISERROR(INDEX($C$1:$D$201,SMALL(IF($C$1:$C$201=$Y$1,ROW($C$1:$C$201)),ROW(162:162)),2)),"",INDEX($C$1:$D$201,SMALL(IF($C$1:$C$201=$Y$1,ROW($C$1:$C$201)),ROW(162:162)),2))</f>
        <v/>
      </c>
      <c r="Z164" s="204" t="str">
        <f t="shared" si="147"/>
        <v/>
      </c>
      <c r="AA164" s="204">
        <v>162</v>
      </c>
      <c r="AB164" s="209">
        <f t="shared" si="148"/>
        <v>0</v>
      </c>
      <c r="AC164" s="209">
        <f t="shared" si="149"/>
        <v>0</v>
      </c>
      <c r="AD164" s="204">
        <v>162</v>
      </c>
      <c r="AE164" s="207" t="str">
        <f t="shared" si="150"/>
        <v/>
      </c>
      <c r="AF164" s="202" t="str">
        <f t="shared" si="151"/>
        <v/>
      </c>
      <c r="AG164" s="210" t="str">
        <f t="array" ref="AG164">IF(ISERROR(INDEX($C$1:$D$201,SMALL(IF($C$1:$C$201=$AG$1,ROW($C$1:$C$201)),ROW(162:162)),2)),"",INDEX($C$1:$D$201,SMALL(IF($C$1:$C$201=$AG$1,ROW($C$1:$C$201)),ROW(162:162)),2))</f>
        <v/>
      </c>
      <c r="AH164" s="204" t="str">
        <f t="shared" si="152"/>
        <v/>
      </c>
      <c r="AI164" s="204">
        <v>162</v>
      </c>
      <c r="AJ164" s="209">
        <f t="shared" si="153"/>
        <v>0</v>
      </c>
      <c r="AK164" s="209">
        <f t="shared" si="154"/>
        <v>0</v>
      </c>
      <c r="AL164" s="204">
        <v>162</v>
      </c>
      <c r="AM164" s="207" t="str">
        <f t="shared" si="155"/>
        <v/>
      </c>
      <c r="AN164" s="202" t="str">
        <f t="shared" si="156"/>
        <v/>
      </c>
      <c r="AO164" s="208" t="str">
        <f t="array" ref="AO164">IF(ISERROR(INDEX($C$1:$D$201,SMALL(IF($C$1:$C$201=$AO$1,ROW($C$1:$C$201)),ROW(162:162)),2)),"",INDEX($C$1:$D$201,SMALL(IF($C$1:$C$201=$AO$1,ROW($C$1:$C$201)),ROW(162:162)),2))</f>
        <v/>
      </c>
      <c r="AP164" s="204" t="str">
        <f t="shared" si="157"/>
        <v/>
      </c>
      <c r="AQ164" s="204">
        <v>162</v>
      </c>
      <c r="AR164" s="209">
        <f t="shared" si="158"/>
        <v>0</v>
      </c>
      <c r="AS164" s="209">
        <f t="shared" si="159"/>
        <v>0</v>
      </c>
      <c r="AT164" s="204">
        <v>162</v>
      </c>
      <c r="AU164" s="207" t="str">
        <f t="shared" si="160"/>
        <v/>
      </c>
      <c r="AV164" s="202" t="str">
        <f t="shared" si="161"/>
        <v/>
      </c>
      <c r="AW164" s="159" t="str">
        <f t="array" ref="AW164">IF(ISERROR(INDEX($C$1:$D$201,SMALL(IF($C$1:$C$201=$AW$1,ROW($C$1:$C$201)),ROW(162:162)),2)),"",INDEX($C$1:$D$201,SMALL(IF($C$1:$C$201=$AW$1,ROW($C$1:$C$201)),ROW(162:162)),2))</f>
        <v/>
      </c>
      <c r="AX164" s="204" t="str">
        <f t="shared" si="162"/>
        <v/>
      </c>
      <c r="AY164" s="204">
        <v>162</v>
      </c>
      <c r="AZ164" s="209">
        <f t="shared" si="163"/>
        <v>0</v>
      </c>
      <c r="BA164" s="209">
        <f t="shared" si="164"/>
        <v>0</v>
      </c>
      <c r="BB164" s="204">
        <v>162</v>
      </c>
      <c r="BC164" s="207" t="str">
        <f t="shared" si="165"/>
        <v/>
      </c>
      <c r="BD164" s="202" t="str">
        <f t="shared" si="166"/>
        <v/>
      </c>
      <c r="BE164" s="159" t="str">
        <f t="array" ref="BE164">IF(ISERROR(INDEX($C$1:$D$201,SMALL(IF($C$1:$C$201=$BE$1,ROW($C$1:$C$201)),ROW(162:162)),2)),"",INDEX($C$1:$D$201,SMALL(IF($C$1:$C$201=$BE$1,ROW($C$1:$C$201)),ROW(162:162)),2))</f>
        <v/>
      </c>
      <c r="BF164" s="204" t="str">
        <f t="shared" si="167"/>
        <v/>
      </c>
      <c r="BG164" s="204">
        <v>162</v>
      </c>
      <c r="BH164" s="209">
        <f t="shared" si="168"/>
        <v>0</v>
      </c>
      <c r="BI164" s="209">
        <f t="shared" si="169"/>
        <v>0</v>
      </c>
      <c r="BJ164" s="204">
        <v>162</v>
      </c>
      <c r="BK164" s="207" t="str">
        <f t="shared" si="170"/>
        <v/>
      </c>
      <c r="BL164" s="209"/>
      <c r="BM164" s="209" t="str">
        <f>IF(AND('Analysis_2-must not modify'!O994=1,'Analysis_2-must not modify'!P994=1,NOT('Analysis_2-must not modify'!D994=0)),'Analysis_2-must not modify'!G994,"")</f>
        <v/>
      </c>
      <c r="BN164">
        <v>163</v>
      </c>
      <c r="BO164" t="e">
        <f>INDEX(BM$2:BM$202,MATCH(0,COUNTIF($BO$1:BO163,BM$2:BM$202),0))</f>
        <v>#N/A</v>
      </c>
      <c r="BQ164" s="218" t="str">
        <f t="shared" si="172"/>
        <v/>
      </c>
      <c r="BR164" s="136">
        <v>163</v>
      </c>
      <c r="BS164" s="246" t="str">
        <f t="shared" si="130"/>
        <v/>
      </c>
      <c r="BT164" s="99"/>
      <c r="BU164" s="219" t="str">
        <f t="shared" si="131"/>
        <v/>
      </c>
      <c r="BV164" s="204">
        <v>163</v>
      </c>
      <c r="BW164" s="218" t="str">
        <f t="shared" si="173"/>
        <v/>
      </c>
      <c r="BX164" t="str">
        <f t="shared" si="174"/>
        <v/>
      </c>
      <c r="BY164" s="204">
        <v>163</v>
      </c>
      <c r="BZ164" s="204" t="str">
        <f t="shared" si="175"/>
        <v/>
      </c>
      <c r="CA164" t="e">
        <f t="shared" si="176"/>
        <v>#VALUE!</v>
      </c>
      <c r="CB164" s="259" t="str">
        <f t="shared" si="127"/>
        <v/>
      </c>
      <c r="CC164" s="259" t="str">
        <f t="shared" si="171"/>
        <v/>
      </c>
      <c r="CD164">
        <v>162</v>
      </c>
      <c r="CE164" s="261" t="str">
        <f t="shared" si="133"/>
        <v/>
      </c>
      <c r="CG164" s="218" t="str">
        <f t="shared" si="134"/>
        <v/>
      </c>
      <c r="CH164" s="136">
        <v>163</v>
      </c>
      <c r="CI164" s="136" t="str">
        <f>IF(AND('Analysis_2-must not modify'!P994=1,'Analysis_2-must not modify'!O994=1),'Analysis_2-must not modify'!I994,"")</f>
        <v/>
      </c>
      <c r="CK164" s="219" t="str">
        <f t="shared" si="135"/>
        <v/>
      </c>
      <c r="CL164" s="204">
        <v>163</v>
      </c>
      <c r="CM164" s="218" t="str">
        <f t="shared" si="136"/>
        <v/>
      </c>
      <c r="CN164" t="str">
        <f t="shared" si="137"/>
        <v/>
      </c>
      <c r="CO164" s="204">
        <v>163</v>
      </c>
      <c r="CP164" s="204" t="str">
        <f t="shared" si="128"/>
        <v/>
      </c>
      <c r="CQ164">
        <f t="shared" si="138"/>
        <v>8</v>
      </c>
      <c r="CR164" s="259" t="str">
        <f t="shared" si="129"/>
        <v/>
      </c>
      <c r="CS164" s="259">
        <f t="shared" si="139"/>
        <v>0</v>
      </c>
      <c r="CT164" s="259"/>
      <c r="CU164">
        <v>162</v>
      </c>
      <c r="CV164" s="261" t="str">
        <f t="shared" si="140"/>
        <v/>
      </c>
    </row>
    <row r="165" spans="1:100" customFormat="1">
      <c r="A165" s="218">
        <f t="shared" si="121"/>
        <v>124</v>
      </c>
      <c r="B165" s="136">
        <v>164</v>
      </c>
      <c r="C165" s="211">
        <f>'Analysis_2-must not modify'!F995</f>
        <v>0</v>
      </c>
      <c r="D165" s="211">
        <f>'Analysis_2-must not modify'!D995</f>
        <v>0</v>
      </c>
      <c r="E165" s="245">
        <v>0</v>
      </c>
      <c r="F165" s="219">
        <f t="shared" si="122"/>
        <v>42</v>
      </c>
      <c r="G165" s="204">
        <v>164</v>
      </c>
      <c r="H165" s="218">
        <f t="shared" si="118"/>
        <v>0</v>
      </c>
      <c r="I165">
        <f t="shared" si="119"/>
        <v>0</v>
      </c>
      <c r="J165" s="204">
        <v>164</v>
      </c>
      <c r="K165" s="221" t="str">
        <f t="shared" si="120"/>
        <v/>
      </c>
      <c r="P165" s="202" t="str">
        <f t="shared" si="141"/>
        <v/>
      </c>
      <c r="Q165" s="208" t="str">
        <f t="array" ref="Q165">IF(ISERROR(INDEX($C$1:$D$201,SMALL(IF($C$1:$C$201=$Q$1,ROW($C$1:$C$201)),ROW(163:163)),2)),"",INDEX($C$1:$D$201,SMALL(IF($C$1:$C$201=$Q$1,ROW($C$1:$C$201)),ROW(163:163)),2))</f>
        <v/>
      </c>
      <c r="R165" s="204" t="str">
        <f t="shared" si="142"/>
        <v/>
      </c>
      <c r="S165" s="204">
        <v>163</v>
      </c>
      <c r="T165" s="209">
        <f t="shared" si="143"/>
        <v>0</v>
      </c>
      <c r="U165" s="209">
        <f t="shared" si="144"/>
        <v>0</v>
      </c>
      <c r="V165" s="204">
        <v>163</v>
      </c>
      <c r="W165" s="207" t="str">
        <f t="shared" si="145"/>
        <v/>
      </c>
      <c r="X165" s="202" t="str">
        <f t="shared" si="146"/>
        <v/>
      </c>
      <c r="Y165" s="210" t="str">
        <f t="array" ref="Y165">IF(ISERROR(INDEX($C$1:$D$201,SMALL(IF($C$1:$C$201=$Y$1,ROW($C$1:$C$201)),ROW(163:163)),2)),"",INDEX($C$1:$D$201,SMALL(IF($C$1:$C$201=$Y$1,ROW($C$1:$C$201)),ROW(163:163)),2))</f>
        <v/>
      </c>
      <c r="Z165" s="204" t="str">
        <f t="shared" si="147"/>
        <v/>
      </c>
      <c r="AA165" s="204">
        <v>163</v>
      </c>
      <c r="AB165" s="209">
        <f t="shared" si="148"/>
        <v>0</v>
      </c>
      <c r="AC165" s="209">
        <f t="shared" si="149"/>
        <v>0</v>
      </c>
      <c r="AD165" s="204">
        <v>163</v>
      </c>
      <c r="AE165" s="207" t="str">
        <f t="shared" si="150"/>
        <v/>
      </c>
      <c r="AF165" s="202" t="str">
        <f t="shared" si="151"/>
        <v/>
      </c>
      <c r="AG165" s="210" t="str">
        <f t="array" ref="AG165">IF(ISERROR(INDEX($C$1:$D$201,SMALL(IF($C$1:$C$201=$AG$1,ROW($C$1:$C$201)),ROW(163:163)),2)),"",INDEX($C$1:$D$201,SMALL(IF($C$1:$C$201=$AG$1,ROW($C$1:$C$201)),ROW(163:163)),2))</f>
        <v/>
      </c>
      <c r="AH165" s="204" t="str">
        <f t="shared" si="152"/>
        <v/>
      </c>
      <c r="AI165" s="204">
        <v>163</v>
      </c>
      <c r="AJ165" s="209">
        <f t="shared" si="153"/>
        <v>0</v>
      </c>
      <c r="AK165" s="209">
        <f t="shared" si="154"/>
        <v>0</v>
      </c>
      <c r="AL165" s="204">
        <v>163</v>
      </c>
      <c r="AM165" s="207" t="str">
        <f t="shared" si="155"/>
        <v/>
      </c>
      <c r="AN165" s="202" t="str">
        <f t="shared" si="156"/>
        <v/>
      </c>
      <c r="AO165" s="208" t="str">
        <f t="array" ref="AO165">IF(ISERROR(INDEX($C$1:$D$201,SMALL(IF($C$1:$C$201=$AO$1,ROW($C$1:$C$201)),ROW(163:163)),2)),"",INDEX($C$1:$D$201,SMALL(IF($C$1:$C$201=$AO$1,ROW($C$1:$C$201)),ROW(163:163)),2))</f>
        <v/>
      </c>
      <c r="AP165" s="204" t="str">
        <f t="shared" si="157"/>
        <v/>
      </c>
      <c r="AQ165" s="204">
        <v>163</v>
      </c>
      <c r="AR165" s="209">
        <f t="shared" si="158"/>
        <v>0</v>
      </c>
      <c r="AS165" s="209">
        <f t="shared" si="159"/>
        <v>0</v>
      </c>
      <c r="AT165" s="204">
        <v>163</v>
      </c>
      <c r="AU165" s="207" t="str">
        <f t="shared" si="160"/>
        <v/>
      </c>
      <c r="AV165" s="202" t="str">
        <f t="shared" si="161"/>
        <v/>
      </c>
      <c r="AW165" s="159" t="str">
        <f t="array" ref="AW165">IF(ISERROR(INDEX($C$1:$D$201,SMALL(IF($C$1:$C$201=$AW$1,ROW($C$1:$C$201)),ROW(163:163)),2)),"",INDEX($C$1:$D$201,SMALL(IF($C$1:$C$201=$AW$1,ROW($C$1:$C$201)),ROW(163:163)),2))</f>
        <v/>
      </c>
      <c r="AX165" s="204" t="str">
        <f t="shared" si="162"/>
        <v/>
      </c>
      <c r="AY165" s="204">
        <v>163</v>
      </c>
      <c r="AZ165" s="209">
        <f t="shared" si="163"/>
        <v>0</v>
      </c>
      <c r="BA165" s="209">
        <f t="shared" si="164"/>
        <v>0</v>
      </c>
      <c r="BB165" s="204">
        <v>163</v>
      </c>
      <c r="BC165" s="207" t="str">
        <f t="shared" si="165"/>
        <v/>
      </c>
      <c r="BD165" s="202" t="str">
        <f t="shared" si="166"/>
        <v/>
      </c>
      <c r="BE165" s="159" t="str">
        <f t="array" ref="BE165">IF(ISERROR(INDEX($C$1:$D$201,SMALL(IF($C$1:$C$201=$BE$1,ROW($C$1:$C$201)),ROW(163:163)),2)),"",INDEX($C$1:$D$201,SMALL(IF($C$1:$C$201=$BE$1,ROW($C$1:$C$201)),ROW(163:163)),2))</f>
        <v/>
      </c>
      <c r="BF165" s="204" t="str">
        <f t="shared" si="167"/>
        <v/>
      </c>
      <c r="BG165" s="204">
        <v>163</v>
      </c>
      <c r="BH165" s="209">
        <f t="shared" si="168"/>
        <v>0</v>
      </c>
      <c r="BI165" s="209">
        <f t="shared" si="169"/>
        <v>0</v>
      </c>
      <c r="BJ165" s="204">
        <v>163</v>
      </c>
      <c r="BK165" s="207" t="str">
        <f t="shared" si="170"/>
        <v/>
      </c>
      <c r="BL165" s="209"/>
      <c r="BM165" s="209" t="str">
        <f>IF(AND('Analysis_2-must not modify'!O995=1,'Analysis_2-must not modify'!P995=1,NOT('Analysis_2-must not modify'!D995=0)),'Analysis_2-must not modify'!G995,"")</f>
        <v/>
      </c>
      <c r="BN165">
        <v>164</v>
      </c>
      <c r="BO165" t="e">
        <f>INDEX(BM$2:BM$202,MATCH(0,COUNTIF($BO$1:BO164,BM$2:BM$202),0))</f>
        <v>#N/A</v>
      </c>
      <c r="BQ165" s="218" t="str">
        <f t="shared" si="172"/>
        <v/>
      </c>
      <c r="BR165" s="136">
        <v>164</v>
      </c>
      <c r="BS165" s="246" t="str">
        <f t="shared" si="130"/>
        <v/>
      </c>
      <c r="BT165" s="99"/>
      <c r="BU165" s="219" t="str">
        <f t="shared" si="131"/>
        <v/>
      </c>
      <c r="BV165" s="204">
        <v>164</v>
      </c>
      <c r="BW165" s="218" t="str">
        <f t="shared" si="173"/>
        <v/>
      </c>
      <c r="BX165" t="str">
        <f t="shared" si="174"/>
        <v/>
      </c>
      <c r="BY165" s="204">
        <v>164</v>
      </c>
      <c r="BZ165" s="204" t="str">
        <f t="shared" si="175"/>
        <v/>
      </c>
      <c r="CA165" t="e">
        <f t="shared" si="176"/>
        <v>#VALUE!</v>
      </c>
      <c r="CB165" s="259" t="str">
        <f t="shared" si="127"/>
        <v/>
      </c>
      <c r="CC165" s="259" t="str">
        <f t="shared" si="171"/>
        <v/>
      </c>
      <c r="CD165">
        <v>163</v>
      </c>
      <c r="CE165" s="261" t="str">
        <f t="shared" si="133"/>
        <v/>
      </c>
      <c r="CG165" s="218" t="str">
        <f t="shared" si="134"/>
        <v/>
      </c>
      <c r="CH165" s="136">
        <v>164</v>
      </c>
      <c r="CI165" s="136" t="str">
        <f>IF(AND('Analysis_2-must not modify'!P995=1,'Analysis_2-must not modify'!O995=1),'Analysis_2-must not modify'!I995,"")</f>
        <v/>
      </c>
      <c r="CK165" s="219" t="str">
        <f t="shared" si="135"/>
        <v/>
      </c>
      <c r="CL165" s="204">
        <v>164</v>
      </c>
      <c r="CM165" s="218" t="str">
        <f t="shared" si="136"/>
        <v/>
      </c>
      <c r="CN165" t="str">
        <f t="shared" si="137"/>
        <v/>
      </c>
      <c r="CO165" s="204">
        <v>164</v>
      </c>
      <c r="CP165" s="204" t="str">
        <f t="shared" si="128"/>
        <v/>
      </c>
      <c r="CQ165">
        <f t="shared" si="138"/>
        <v>8</v>
      </c>
      <c r="CR165" s="259" t="str">
        <f t="shared" si="129"/>
        <v/>
      </c>
      <c r="CS165" s="259">
        <f t="shared" si="139"/>
        <v>0</v>
      </c>
      <c r="CT165" s="259"/>
      <c r="CU165">
        <v>163</v>
      </c>
      <c r="CV165" s="261" t="str">
        <f t="shared" si="140"/>
        <v/>
      </c>
    </row>
    <row r="166" spans="1:100" customFormat="1">
      <c r="A166" s="218">
        <f t="shared" si="121"/>
        <v>124</v>
      </c>
      <c r="B166" s="136">
        <v>165</v>
      </c>
      <c r="C166" s="211">
        <f>'Analysis_2-must not modify'!F996</f>
        <v>0</v>
      </c>
      <c r="D166" s="211">
        <f>'Analysis_2-must not modify'!D996</f>
        <v>0</v>
      </c>
      <c r="E166" s="245">
        <v>0</v>
      </c>
      <c r="F166" s="219">
        <f t="shared" si="122"/>
        <v>42</v>
      </c>
      <c r="G166" s="204">
        <v>165</v>
      </c>
      <c r="H166" s="218">
        <f t="shared" si="118"/>
        <v>0</v>
      </c>
      <c r="I166">
        <f t="shared" si="119"/>
        <v>0</v>
      </c>
      <c r="J166" s="204">
        <v>165</v>
      </c>
      <c r="K166" s="221" t="str">
        <f t="shared" si="120"/>
        <v/>
      </c>
      <c r="P166" s="202" t="str">
        <f t="shared" si="141"/>
        <v/>
      </c>
      <c r="Q166" s="208" t="str">
        <f t="array" ref="Q166">IF(ISERROR(INDEX($C$1:$D$201,SMALL(IF($C$1:$C$201=$Q$1,ROW($C$1:$C$201)),ROW(164:164)),2)),"",INDEX($C$1:$D$201,SMALL(IF($C$1:$C$201=$Q$1,ROW($C$1:$C$201)),ROW(164:164)),2))</f>
        <v/>
      </c>
      <c r="R166" s="204" t="str">
        <f t="shared" si="142"/>
        <v/>
      </c>
      <c r="S166" s="204">
        <v>164</v>
      </c>
      <c r="T166" s="209">
        <f t="shared" si="143"/>
        <v>0</v>
      </c>
      <c r="U166" s="209">
        <f t="shared" si="144"/>
        <v>0</v>
      </c>
      <c r="V166" s="204">
        <v>164</v>
      </c>
      <c r="W166" s="207" t="str">
        <f t="shared" si="145"/>
        <v/>
      </c>
      <c r="X166" s="202" t="str">
        <f t="shared" si="146"/>
        <v/>
      </c>
      <c r="Y166" s="210" t="str">
        <f t="array" ref="Y166">IF(ISERROR(INDEX($C$1:$D$201,SMALL(IF($C$1:$C$201=$Y$1,ROW($C$1:$C$201)),ROW(164:164)),2)),"",INDEX($C$1:$D$201,SMALL(IF($C$1:$C$201=$Y$1,ROW($C$1:$C$201)),ROW(164:164)),2))</f>
        <v/>
      </c>
      <c r="Z166" s="204" t="str">
        <f t="shared" si="147"/>
        <v/>
      </c>
      <c r="AA166" s="204">
        <v>164</v>
      </c>
      <c r="AB166" s="209">
        <f t="shared" si="148"/>
        <v>0</v>
      </c>
      <c r="AC166" s="209">
        <f t="shared" si="149"/>
        <v>0</v>
      </c>
      <c r="AD166" s="204">
        <v>164</v>
      </c>
      <c r="AE166" s="207" t="str">
        <f t="shared" si="150"/>
        <v/>
      </c>
      <c r="AF166" s="202" t="str">
        <f t="shared" si="151"/>
        <v/>
      </c>
      <c r="AG166" s="210" t="str">
        <f t="array" ref="AG166">IF(ISERROR(INDEX($C$1:$D$201,SMALL(IF($C$1:$C$201=$AG$1,ROW($C$1:$C$201)),ROW(164:164)),2)),"",INDEX($C$1:$D$201,SMALL(IF($C$1:$C$201=$AG$1,ROW($C$1:$C$201)),ROW(164:164)),2))</f>
        <v/>
      </c>
      <c r="AH166" s="204" t="str">
        <f t="shared" si="152"/>
        <v/>
      </c>
      <c r="AI166" s="204">
        <v>164</v>
      </c>
      <c r="AJ166" s="209">
        <f t="shared" si="153"/>
        <v>0</v>
      </c>
      <c r="AK166" s="209">
        <f t="shared" si="154"/>
        <v>0</v>
      </c>
      <c r="AL166" s="204">
        <v>164</v>
      </c>
      <c r="AM166" s="207" t="str">
        <f t="shared" si="155"/>
        <v/>
      </c>
      <c r="AN166" s="202" t="str">
        <f t="shared" si="156"/>
        <v/>
      </c>
      <c r="AO166" s="208" t="str">
        <f t="array" ref="AO166">IF(ISERROR(INDEX($C$1:$D$201,SMALL(IF($C$1:$C$201=$AO$1,ROW($C$1:$C$201)),ROW(164:164)),2)),"",INDEX($C$1:$D$201,SMALL(IF($C$1:$C$201=$AO$1,ROW($C$1:$C$201)),ROW(164:164)),2))</f>
        <v/>
      </c>
      <c r="AP166" s="204" t="str">
        <f t="shared" si="157"/>
        <v/>
      </c>
      <c r="AQ166" s="204">
        <v>164</v>
      </c>
      <c r="AR166" s="209">
        <f t="shared" si="158"/>
        <v>0</v>
      </c>
      <c r="AS166" s="209">
        <f t="shared" si="159"/>
        <v>0</v>
      </c>
      <c r="AT166" s="204">
        <v>164</v>
      </c>
      <c r="AU166" s="207" t="str">
        <f t="shared" si="160"/>
        <v/>
      </c>
      <c r="AV166" s="202" t="str">
        <f t="shared" si="161"/>
        <v/>
      </c>
      <c r="AW166" s="159" t="str">
        <f t="array" ref="AW166">IF(ISERROR(INDEX($C$1:$D$201,SMALL(IF($C$1:$C$201=$AW$1,ROW($C$1:$C$201)),ROW(164:164)),2)),"",INDEX($C$1:$D$201,SMALL(IF($C$1:$C$201=$AW$1,ROW($C$1:$C$201)),ROW(164:164)),2))</f>
        <v/>
      </c>
      <c r="AX166" s="204" t="str">
        <f t="shared" si="162"/>
        <v/>
      </c>
      <c r="AY166" s="204">
        <v>164</v>
      </c>
      <c r="AZ166" s="209">
        <f t="shared" si="163"/>
        <v>0</v>
      </c>
      <c r="BA166" s="209">
        <f t="shared" si="164"/>
        <v>0</v>
      </c>
      <c r="BB166" s="204">
        <v>164</v>
      </c>
      <c r="BC166" s="207" t="str">
        <f t="shared" si="165"/>
        <v/>
      </c>
      <c r="BD166" s="202" t="str">
        <f t="shared" si="166"/>
        <v/>
      </c>
      <c r="BE166" s="159" t="str">
        <f t="array" ref="BE166">IF(ISERROR(INDEX($C$1:$D$201,SMALL(IF($C$1:$C$201=$BE$1,ROW($C$1:$C$201)),ROW(164:164)),2)),"",INDEX($C$1:$D$201,SMALL(IF($C$1:$C$201=$BE$1,ROW($C$1:$C$201)),ROW(164:164)),2))</f>
        <v/>
      </c>
      <c r="BF166" s="204" t="str">
        <f t="shared" si="167"/>
        <v/>
      </c>
      <c r="BG166" s="204">
        <v>164</v>
      </c>
      <c r="BH166" s="209">
        <f t="shared" si="168"/>
        <v>0</v>
      </c>
      <c r="BI166" s="209">
        <f t="shared" si="169"/>
        <v>0</v>
      </c>
      <c r="BJ166" s="204">
        <v>164</v>
      </c>
      <c r="BK166" s="207" t="str">
        <f t="shared" si="170"/>
        <v/>
      </c>
      <c r="BL166" s="209"/>
      <c r="BM166" s="209" t="str">
        <f>IF(AND('Analysis_2-must not modify'!O996=1,'Analysis_2-must not modify'!P996=1,NOT('Analysis_2-must not modify'!D996=0)),'Analysis_2-must not modify'!G996,"")</f>
        <v/>
      </c>
      <c r="BN166">
        <v>165</v>
      </c>
      <c r="BO166" t="e">
        <f>INDEX(BM$2:BM$202,MATCH(0,COUNTIF($BO$1:BO165,BM$2:BM$202),0))</f>
        <v>#N/A</v>
      </c>
      <c r="BQ166" s="218" t="str">
        <f t="shared" si="172"/>
        <v/>
      </c>
      <c r="BR166" s="136">
        <v>165</v>
      </c>
      <c r="BS166" s="246" t="str">
        <f t="shared" si="130"/>
        <v/>
      </c>
      <c r="BT166" s="99"/>
      <c r="BU166" s="219" t="str">
        <f t="shared" si="131"/>
        <v/>
      </c>
      <c r="BV166" s="204">
        <v>165</v>
      </c>
      <c r="BW166" s="218" t="str">
        <f t="shared" si="173"/>
        <v/>
      </c>
      <c r="BX166" t="str">
        <f t="shared" si="174"/>
        <v/>
      </c>
      <c r="BY166" s="204">
        <v>165</v>
      </c>
      <c r="BZ166" s="204" t="str">
        <f t="shared" si="175"/>
        <v/>
      </c>
      <c r="CA166" t="e">
        <f t="shared" si="176"/>
        <v>#VALUE!</v>
      </c>
      <c r="CB166" s="259" t="str">
        <f t="shared" si="127"/>
        <v/>
      </c>
      <c r="CC166" s="259" t="str">
        <f t="shared" si="171"/>
        <v/>
      </c>
      <c r="CD166">
        <v>164</v>
      </c>
      <c r="CE166" s="261" t="str">
        <f t="shared" si="133"/>
        <v/>
      </c>
      <c r="CG166" s="218" t="str">
        <f t="shared" si="134"/>
        <v/>
      </c>
      <c r="CH166" s="136">
        <v>165</v>
      </c>
      <c r="CI166" s="136" t="str">
        <f>IF(AND('Analysis_2-must not modify'!P996=1,'Analysis_2-must not modify'!O996=1),'Analysis_2-must not modify'!I996,"")</f>
        <v/>
      </c>
      <c r="CK166" s="219" t="str">
        <f t="shared" si="135"/>
        <v/>
      </c>
      <c r="CL166" s="204">
        <v>165</v>
      </c>
      <c r="CM166" s="218" t="str">
        <f t="shared" si="136"/>
        <v/>
      </c>
      <c r="CN166" t="str">
        <f t="shared" si="137"/>
        <v/>
      </c>
      <c r="CO166" s="204">
        <v>165</v>
      </c>
      <c r="CP166" s="204" t="str">
        <f t="shared" si="128"/>
        <v/>
      </c>
      <c r="CQ166">
        <f t="shared" si="138"/>
        <v>8</v>
      </c>
      <c r="CR166" s="259" t="str">
        <f t="shared" si="129"/>
        <v/>
      </c>
      <c r="CS166" s="259">
        <f t="shared" si="139"/>
        <v>0</v>
      </c>
      <c r="CT166" s="259"/>
      <c r="CU166">
        <v>164</v>
      </c>
      <c r="CV166" s="261" t="str">
        <f t="shared" si="140"/>
        <v/>
      </c>
    </row>
    <row r="167" spans="1:100" customFormat="1">
      <c r="A167" s="218">
        <f t="shared" si="121"/>
        <v>124</v>
      </c>
      <c r="B167" s="136">
        <v>166</v>
      </c>
      <c r="C167" s="211">
        <f>'Analysis_2-must not modify'!F997</f>
        <v>0</v>
      </c>
      <c r="D167" s="211">
        <f>'Analysis_2-must not modify'!D997</f>
        <v>0</v>
      </c>
      <c r="E167" s="245">
        <v>0</v>
      </c>
      <c r="F167" s="219">
        <f t="shared" si="122"/>
        <v>42</v>
      </c>
      <c r="G167" s="204">
        <v>166</v>
      </c>
      <c r="H167" s="218">
        <f t="shared" ref="H167:H201" si="177">IF(I167=0,0,IF(COUNTIF($I$2:$I$201,"&lt;="&amp;$I167)=0,"",COUNTIF($I$2:$I$201,"&lt;="&amp;$I167)))</f>
        <v>3</v>
      </c>
      <c r="I167" t="str">
        <f t="shared" ref="I167:I201" si="178">IFERROR(VLOOKUP(G167,A$2:D$201,4,FALSE),0)</f>
        <v>Brazil</v>
      </c>
      <c r="J167" s="204">
        <v>166</v>
      </c>
      <c r="K167" s="221" t="str">
        <f t="shared" ref="K167:K201" si="179">IFERROR(VLOOKUP(J167,H$2:I$201,2,FALSE),"")</f>
        <v/>
      </c>
      <c r="P167" s="202" t="str">
        <f t="shared" si="141"/>
        <v/>
      </c>
      <c r="Q167" s="208" t="str">
        <f t="array" ref="Q167">IF(ISERROR(INDEX($C$1:$D$201,SMALL(IF($C$1:$C$201=$Q$1,ROW($C$1:$C$201)),ROW(165:165)),2)),"",INDEX($C$1:$D$201,SMALL(IF($C$1:$C$201=$Q$1,ROW($C$1:$C$201)),ROW(165:165)),2))</f>
        <v/>
      </c>
      <c r="R167" s="204" t="str">
        <f t="shared" si="142"/>
        <v/>
      </c>
      <c r="S167" s="204">
        <v>165</v>
      </c>
      <c r="T167" s="209">
        <f t="shared" si="143"/>
        <v>0</v>
      </c>
      <c r="U167" s="209">
        <f t="shared" si="144"/>
        <v>0</v>
      </c>
      <c r="V167" s="204">
        <v>165</v>
      </c>
      <c r="W167" s="207" t="str">
        <f t="shared" si="145"/>
        <v/>
      </c>
      <c r="X167" s="202" t="str">
        <f t="shared" si="146"/>
        <v/>
      </c>
      <c r="Y167" s="210" t="str">
        <f t="array" ref="Y167">IF(ISERROR(INDEX($C$1:$D$201,SMALL(IF($C$1:$C$201=$Y$1,ROW($C$1:$C$201)),ROW(165:165)),2)),"",INDEX($C$1:$D$201,SMALL(IF($C$1:$C$201=$Y$1,ROW($C$1:$C$201)),ROW(165:165)),2))</f>
        <v/>
      </c>
      <c r="Z167" s="204" t="str">
        <f t="shared" si="147"/>
        <v/>
      </c>
      <c r="AA167" s="204">
        <v>165</v>
      </c>
      <c r="AB167" s="209">
        <f t="shared" si="148"/>
        <v>0</v>
      </c>
      <c r="AC167" s="209">
        <f t="shared" si="149"/>
        <v>0</v>
      </c>
      <c r="AD167" s="204">
        <v>165</v>
      </c>
      <c r="AE167" s="207" t="str">
        <f t="shared" si="150"/>
        <v/>
      </c>
      <c r="AF167" s="202" t="str">
        <f t="shared" si="151"/>
        <v/>
      </c>
      <c r="AG167" s="210" t="str">
        <f t="array" ref="AG167">IF(ISERROR(INDEX($C$1:$D$201,SMALL(IF($C$1:$C$201=$AG$1,ROW($C$1:$C$201)),ROW(165:165)),2)),"",INDEX($C$1:$D$201,SMALL(IF($C$1:$C$201=$AG$1,ROW($C$1:$C$201)),ROW(165:165)),2))</f>
        <v/>
      </c>
      <c r="AH167" s="204" t="str">
        <f t="shared" si="152"/>
        <v/>
      </c>
      <c r="AI167" s="204">
        <v>165</v>
      </c>
      <c r="AJ167" s="209">
        <f t="shared" si="153"/>
        <v>0</v>
      </c>
      <c r="AK167" s="209">
        <f t="shared" si="154"/>
        <v>0</v>
      </c>
      <c r="AL167" s="204">
        <v>165</v>
      </c>
      <c r="AM167" s="207" t="str">
        <f t="shared" si="155"/>
        <v/>
      </c>
      <c r="AN167" s="202" t="str">
        <f t="shared" si="156"/>
        <v/>
      </c>
      <c r="AO167" s="208" t="str">
        <f t="array" ref="AO167">IF(ISERROR(INDEX($C$1:$D$201,SMALL(IF($C$1:$C$201=$AO$1,ROW($C$1:$C$201)),ROW(165:165)),2)),"",INDEX($C$1:$D$201,SMALL(IF($C$1:$C$201=$AO$1,ROW($C$1:$C$201)),ROW(165:165)),2))</f>
        <v/>
      </c>
      <c r="AP167" s="204" t="str">
        <f t="shared" si="157"/>
        <v/>
      </c>
      <c r="AQ167" s="204">
        <v>165</v>
      </c>
      <c r="AR167" s="209">
        <f t="shared" si="158"/>
        <v>0</v>
      </c>
      <c r="AS167" s="209">
        <f t="shared" si="159"/>
        <v>0</v>
      </c>
      <c r="AT167" s="204">
        <v>165</v>
      </c>
      <c r="AU167" s="207" t="str">
        <f t="shared" si="160"/>
        <v/>
      </c>
      <c r="AV167" s="202" t="str">
        <f t="shared" si="161"/>
        <v/>
      </c>
      <c r="AW167" s="159" t="str">
        <f t="array" ref="AW167">IF(ISERROR(INDEX($C$1:$D$201,SMALL(IF($C$1:$C$201=$AW$1,ROW($C$1:$C$201)),ROW(165:165)),2)),"",INDEX($C$1:$D$201,SMALL(IF($C$1:$C$201=$AW$1,ROW($C$1:$C$201)),ROW(165:165)),2))</f>
        <v/>
      </c>
      <c r="AX167" s="204" t="str">
        <f t="shared" si="162"/>
        <v/>
      </c>
      <c r="AY167" s="204">
        <v>165</v>
      </c>
      <c r="AZ167" s="209">
        <f t="shared" si="163"/>
        <v>0</v>
      </c>
      <c r="BA167" s="209">
        <f t="shared" si="164"/>
        <v>0</v>
      </c>
      <c r="BB167" s="204">
        <v>165</v>
      </c>
      <c r="BC167" s="207" t="str">
        <f t="shared" si="165"/>
        <v/>
      </c>
      <c r="BD167" s="202" t="str">
        <f t="shared" si="166"/>
        <v/>
      </c>
      <c r="BE167" s="159" t="str">
        <f t="array" ref="BE167">IF(ISERROR(INDEX($C$1:$D$201,SMALL(IF($C$1:$C$201=$BE$1,ROW($C$1:$C$201)),ROW(165:165)),2)),"",INDEX($C$1:$D$201,SMALL(IF($C$1:$C$201=$BE$1,ROW($C$1:$C$201)),ROW(165:165)),2))</f>
        <v/>
      </c>
      <c r="BF167" s="204" t="str">
        <f t="shared" si="167"/>
        <v/>
      </c>
      <c r="BG167" s="204">
        <v>165</v>
      </c>
      <c r="BH167" s="209">
        <f t="shared" si="168"/>
        <v>0</v>
      </c>
      <c r="BI167" s="209">
        <f t="shared" si="169"/>
        <v>0</v>
      </c>
      <c r="BJ167" s="204">
        <v>165</v>
      </c>
      <c r="BK167" s="207" t="str">
        <f t="shared" si="170"/>
        <v/>
      </c>
      <c r="BL167" s="209"/>
      <c r="BM167" s="209" t="str">
        <f>IF(AND('Analysis_2-must not modify'!O997=1,'Analysis_2-must not modify'!P997=1,NOT('Analysis_2-must not modify'!D997=0)),'Analysis_2-must not modify'!G997,"")</f>
        <v/>
      </c>
      <c r="BN167">
        <v>166</v>
      </c>
      <c r="BO167" t="e">
        <f>INDEX(BM$2:BM$202,MATCH(0,COUNTIF($BO$1:BO166,BM$2:BM$202),0))</f>
        <v>#N/A</v>
      </c>
      <c r="BQ167" s="218" t="str">
        <f t="shared" si="172"/>
        <v/>
      </c>
      <c r="BR167" s="136">
        <v>166</v>
      </c>
      <c r="BS167" s="246" t="str">
        <f t="shared" si="130"/>
        <v/>
      </c>
      <c r="BT167" s="99"/>
      <c r="BU167" s="219" t="str">
        <f t="shared" si="131"/>
        <v/>
      </c>
      <c r="BV167" s="204">
        <v>166</v>
      </c>
      <c r="BW167" s="218" t="str">
        <f t="shared" si="173"/>
        <v/>
      </c>
      <c r="BX167" t="str">
        <f t="shared" si="174"/>
        <v/>
      </c>
      <c r="BY167" s="204">
        <v>166</v>
      </c>
      <c r="BZ167" s="204" t="str">
        <f t="shared" si="175"/>
        <v/>
      </c>
      <c r="CA167" t="e">
        <f t="shared" si="176"/>
        <v>#VALUE!</v>
      </c>
      <c r="CB167" s="259" t="str">
        <f t="shared" si="127"/>
        <v/>
      </c>
      <c r="CC167" s="259" t="str">
        <f t="shared" si="171"/>
        <v/>
      </c>
      <c r="CD167">
        <v>165</v>
      </c>
      <c r="CE167" s="261" t="str">
        <f t="shared" si="133"/>
        <v/>
      </c>
      <c r="CG167" s="218" t="str">
        <f t="shared" si="134"/>
        <v/>
      </c>
      <c r="CH167" s="136">
        <v>166</v>
      </c>
      <c r="CI167" s="136" t="str">
        <f>IF(AND('Analysis_2-must not modify'!P997=1,'Analysis_2-must not modify'!O997=1),'Analysis_2-must not modify'!I997,"")</f>
        <v/>
      </c>
      <c r="CK167" s="219" t="str">
        <f t="shared" si="135"/>
        <v/>
      </c>
      <c r="CL167" s="204">
        <v>166</v>
      </c>
      <c r="CM167" s="218" t="str">
        <f t="shared" si="136"/>
        <v/>
      </c>
      <c r="CN167" t="str">
        <f t="shared" si="137"/>
        <v/>
      </c>
      <c r="CO167" s="204">
        <v>166</v>
      </c>
      <c r="CP167" s="204" t="str">
        <f t="shared" si="128"/>
        <v/>
      </c>
      <c r="CQ167">
        <f t="shared" si="138"/>
        <v>8</v>
      </c>
      <c r="CR167" s="259" t="str">
        <f t="shared" si="129"/>
        <v/>
      </c>
      <c r="CS167" s="259">
        <f t="shared" si="139"/>
        <v>0</v>
      </c>
      <c r="CT167" s="259"/>
      <c r="CU167">
        <v>165</v>
      </c>
      <c r="CV167" s="261" t="str">
        <f t="shared" si="140"/>
        <v/>
      </c>
    </row>
    <row r="168" spans="1:100" customFormat="1">
      <c r="A168" s="218">
        <f t="shared" ref="A168:A201" si="180">IFERROR(RANK(F168,F$2:F$201),"")</f>
        <v>124</v>
      </c>
      <c r="B168" s="136">
        <v>167</v>
      </c>
      <c r="C168" s="211">
        <f>'Analysis_2-must not modify'!F998</f>
        <v>0</v>
      </c>
      <c r="D168" s="211">
        <f>'Analysis_2-must not modify'!D998</f>
        <v>0</v>
      </c>
      <c r="E168" s="245">
        <v>0</v>
      </c>
      <c r="F168" s="219">
        <f t="shared" ref="F168:F201" si="181">IF(COUNTIF($D$2:$D$201,"&gt;="&amp;$D168)=0,"",COUNTIF($D$2:$D$201,"&lt;="&amp;$D168))</f>
        <v>42</v>
      </c>
      <c r="G168" s="204">
        <v>167</v>
      </c>
      <c r="H168" s="218">
        <f t="shared" si="177"/>
        <v>0</v>
      </c>
      <c r="I168">
        <f t="shared" si="178"/>
        <v>0</v>
      </c>
      <c r="J168" s="204">
        <v>167</v>
      </c>
      <c r="K168" s="221" t="str">
        <f t="shared" si="179"/>
        <v/>
      </c>
      <c r="P168" s="202" t="str">
        <f t="shared" si="141"/>
        <v/>
      </c>
      <c r="Q168" s="208" t="str">
        <f t="array" ref="Q168">IF(ISERROR(INDEX($C$1:$D$201,SMALL(IF($C$1:$C$201=$Q$1,ROW($C$1:$C$201)),ROW(166:166)),2)),"",INDEX($C$1:$D$201,SMALL(IF($C$1:$C$201=$Q$1,ROW($C$1:$C$201)),ROW(166:166)),2))</f>
        <v/>
      </c>
      <c r="R168" s="204" t="str">
        <f t="shared" si="142"/>
        <v/>
      </c>
      <c r="S168" s="204">
        <v>166</v>
      </c>
      <c r="T168" s="209">
        <f t="shared" si="143"/>
        <v>0</v>
      </c>
      <c r="U168" s="209">
        <f t="shared" si="144"/>
        <v>0</v>
      </c>
      <c r="V168" s="204">
        <v>166</v>
      </c>
      <c r="W168" s="207" t="str">
        <f t="shared" si="145"/>
        <v/>
      </c>
      <c r="X168" s="202" t="str">
        <f t="shared" si="146"/>
        <v/>
      </c>
      <c r="Y168" s="210" t="str">
        <f t="array" ref="Y168">IF(ISERROR(INDEX($C$1:$D$201,SMALL(IF($C$1:$C$201=$Y$1,ROW($C$1:$C$201)),ROW(166:166)),2)),"",INDEX($C$1:$D$201,SMALL(IF($C$1:$C$201=$Y$1,ROW($C$1:$C$201)),ROW(166:166)),2))</f>
        <v/>
      </c>
      <c r="Z168" s="204" t="str">
        <f t="shared" si="147"/>
        <v/>
      </c>
      <c r="AA168" s="204">
        <v>166</v>
      </c>
      <c r="AB168" s="209">
        <f t="shared" si="148"/>
        <v>0</v>
      </c>
      <c r="AC168" s="209">
        <f t="shared" si="149"/>
        <v>0</v>
      </c>
      <c r="AD168" s="204">
        <v>166</v>
      </c>
      <c r="AE168" s="207" t="str">
        <f t="shared" si="150"/>
        <v/>
      </c>
      <c r="AF168" s="202" t="str">
        <f t="shared" si="151"/>
        <v/>
      </c>
      <c r="AG168" s="210" t="str">
        <f t="array" ref="AG168">IF(ISERROR(INDEX($C$1:$D$201,SMALL(IF($C$1:$C$201=$AG$1,ROW($C$1:$C$201)),ROW(166:166)),2)),"",INDEX($C$1:$D$201,SMALL(IF($C$1:$C$201=$AG$1,ROW($C$1:$C$201)),ROW(166:166)),2))</f>
        <v/>
      </c>
      <c r="AH168" s="204" t="str">
        <f t="shared" si="152"/>
        <v/>
      </c>
      <c r="AI168" s="204">
        <v>166</v>
      </c>
      <c r="AJ168" s="209">
        <f t="shared" si="153"/>
        <v>0</v>
      </c>
      <c r="AK168" s="209">
        <f t="shared" si="154"/>
        <v>0</v>
      </c>
      <c r="AL168" s="204">
        <v>166</v>
      </c>
      <c r="AM168" s="207" t="str">
        <f t="shared" si="155"/>
        <v/>
      </c>
      <c r="AN168" s="202" t="str">
        <f t="shared" si="156"/>
        <v/>
      </c>
      <c r="AO168" s="208" t="str">
        <f t="array" ref="AO168">IF(ISERROR(INDEX($C$1:$D$201,SMALL(IF($C$1:$C$201=$AO$1,ROW($C$1:$C$201)),ROW(166:166)),2)),"",INDEX($C$1:$D$201,SMALL(IF($C$1:$C$201=$AO$1,ROW($C$1:$C$201)),ROW(166:166)),2))</f>
        <v/>
      </c>
      <c r="AP168" s="204" t="str">
        <f t="shared" si="157"/>
        <v/>
      </c>
      <c r="AQ168" s="204">
        <v>166</v>
      </c>
      <c r="AR168" s="209">
        <f t="shared" si="158"/>
        <v>0</v>
      </c>
      <c r="AS168" s="209">
        <f t="shared" si="159"/>
        <v>0</v>
      </c>
      <c r="AT168" s="204">
        <v>166</v>
      </c>
      <c r="AU168" s="207" t="str">
        <f t="shared" si="160"/>
        <v/>
      </c>
      <c r="AV168" s="202" t="str">
        <f t="shared" si="161"/>
        <v/>
      </c>
      <c r="AW168" s="159" t="str">
        <f t="array" ref="AW168">IF(ISERROR(INDEX($C$1:$D$201,SMALL(IF($C$1:$C$201=$AW$1,ROW($C$1:$C$201)),ROW(166:166)),2)),"",INDEX($C$1:$D$201,SMALL(IF($C$1:$C$201=$AW$1,ROW($C$1:$C$201)),ROW(166:166)),2))</f>
        <v/>
      </c>
      <c r="AX168" s="204" t="str">
        <f t="shared" si="162"/>
        <v/>
      </c>
      <c r="AY168" s="204">
        <v>166</v>
      </c>
      <c r="AZ168" s="209">
        <f t="shared" si="163"/>
        <v>0</v>
      </c>
      <c r="BA168" s="209">
        <f t="shared" si="164"/>
        <v>0</v>
      </c>
      <c r="BB168" s="204">
        <v>166</v>
      </c>
      <c r="BC168" s="207" t="str">
        <f t="shared" si="165"/>
        <v/>
      </c>
      <c r="BD168" s="202" t="str">
        <f t="shared" si="166"/>
        <v/>
      </c>
      <c r="BE168" s="159" t="str">
        <f t="array" ref="BE168">IF(ISERROR(INDEX($C$1:$D$201,SMALL(IF($C$1:$C$201=$BE$1,ROW($C$1:$C$201)),ROW(166:166)),2)),"",INDEX($C$1:$D$201,SMALL(IF($C$1:$C$201=$BE$1,ROW($C$1:$C$201)),ROW(166:166)),2))</f>
        <v/>
      </c>
      <c r="BF168" s="204" t="str">
        <f t="shared" si="167"/>
        <v/>
      </c>
      <c r="BG168" s="204">
        <v>166</v>
      </c>
      <c r="BH168" s="209">
        <f t="shared" si="168"/>
        <v>0</v>
      </c>
      <c r="BI168" s="209">
        <f t="shared" si="169"/>
        <v>0</v>
      </c>
      <c r="BJ168" s="204">
        <v>166</v>
      </c>
      <c r="BK168" s="207" t="str">
        <f t="shared" si="170"/>
        <v/>
      </c>
      <c r="BL168" s="209"/>
      <c r="BM168" s="209" t="str">
        <f>IF(AND('Analysis_2-must not modify'!O998=1,'Analysis_2-must not modify'!P998=1,NOT('Analysis_2-must not modify'!D998=0)),'Analysis_2-must not modify'!G998,"")</f>
        <v/>
      </c>
      <c r="BN168">
        <v>167</v>
      </c>
      <c r="BO168" t="e">
        <f>INDEX(BM$2:BM$202,MATCH(0,COUNTIF($BO$1:BO167,BM$2:BM$202),0))</f>
        <v>#N/A</v>
      </c>
      <c r="BQ168" s="218" t="str">
        <f t="shared" si="172"/>
        <v/>
      </c>
      <c r="BR168" s="136">
        <v>167</v>
      </c>
      <c r="BS168" s="246" t="str">
        <f t="shared" si="130"/>
        <v/>
      </c>
      <c r="BT168" s="99"/>
      <c r="BU168" s="219" t="str">
        <f t="shared" si="131"/>
        <v/>
      </c>
      <c r="BV168" s="204">
        <v>167</v>
      </c>
      <c r="BW168" s="218" t="str">
        <f t="shared" si="173"/>
        <v/>
      </c>
      <c r="BX168" t="str">
        <f t="shared" si="174"/>
        <v/>
      </c>
      <c r="BY168" s="204">
        <v>167</v>
      </c>
      <c r="BZ168" s="204" t="str">
        <f t="shared" si="175"/>
        <v/>
      </c>
      <c r="CA168" t="e">
        <f t="shared" si="176"/>
        <v>#VALUE!</v>
      </c>
      <c r="CB168" s="259" t="str">
        <f t="shared" si="127"/>
        <v/>
      </c>
      <c r="CC168" s="259" t="str">
        <f t="shared" si="171"/>
        <v/>
      </c>
      <c r="CD168">
        <v>166</v>
      </c>
      <c r="CE168" s="261" t="str">
        <f t="shared" si="133"/>
        <v/>
      </c>
      <c r="CG168" s="218" t="str">
        <f t="shared" si="134"/>
        <v/>
      </c>
      <c r="CH168" s="136">
        <v>167</v>
      </c>
      <c r="CI168" s="136" t="str">
        <f>IF(AND('Analysis_2-must not modify'!P998=1,'Analysis_2-must not modify'!O998=1),'Analysis_2-must not modify'!I998,"")</f>
        <v/>
      </c>
      <c r="CK168" s="219" t="str">
        <f t="shared" si="135"/>
        <v/>
      </c>
      <c r="CL168" s="204">
        <v>167</v>
      </c>
      <c r="CM168" s="218" t="str">
        <f t="shared" si="136"/>
        <v/>
      </c>
      <c r="CN168" t="str">
        <f t="shared" si="137"/>
        <v/>
      </c>
      <c r="CO168" s="204">
        <v>167</v>
      </c>
      <c r="CP168" s="204" t="str">
        <f t="shared" si="128"/>
        <v/>
      </c>
      <c r="CQ168">
        <f t="shared" si="138"/>
        <v>8</v>
      </c>
      <c r="CR168" s="259" t="str">
        <f t="shared" si="129"/>
        <v/>
      </c>
      <c r="CS168" s="259">
        <f t="shared" si="139"/>
        <v>0</v>
      </c>
      <c r="CT168" s="259"/>
      <c r="CU168">
        <v>166</v>
      </c>
      <c r="CV168" s="261" t="str">
        <f t="shared" si="140"/>
        <v/>
      </c>
    </row>
    <row r="169" spans="1:100" customFormat="1">
      <c r="A169" s="218">
        <f t="shared" si="180"/>
        <v>124</v>
      </c>
      <c r="B169" s="136">
        <v>168</v>
      </c>
      <c r="C169" s="211">
        <f>'Analysis_2-must not modify'!F999</f>
        <v>0</v>
      </c>
      <c r="D169" s="211">
        <f>'Analysis_2-must not modify'!D999</f>
        <v>0</v>
      </c>
      <c r="E169" s="245">
        <v>0</v>
      </c>
      <c r="F169" s="219">
        <f t="shared" si="181"/>
        <v>42</v>
      </c>
      <c r="G169" s="204">
        <v>168</v>
      </c>
      <c r="H169" s="218">
        <f t="shared" si="177"/>
        <v>0</v>
      </c>
      <c r="I169">
        <f t="shared" si="178"/>
        <v>0</v>
      </c>
      <c r="J169" s="204">
        <v>168</v>
      </c>
      <c r="K169" s="221" t="str">
        <f t="shared" si="179"/>
        <v/>
      </c>
      <c r="P169" s="202" t="str">
        <f t="shared" si="141"/>
        <v/>
      </c>
      <c r="Q169" s="208" t="str">
        <f t="array" ref="Q169">IF(ISERROR(INDEX($C$1:$D$201,SMALL(IF($C$1:$C$201=$Q$1,ROW($C$1:$C$201)),ROW(167:167)),2)),"",INDEX($C$1:$D$201,SMALL(IF($C$1:$C$201=$Q$1,ROW($C$1:$C$201)),ROW(167:167)),2))</f>
        <v/>
      </c>
      <c r="R169" s="204" t="str">
        <f t="shared" si="142"/>
        <v/>
      </c>
      <c r="S169" s="204">
        <v>167</v>
      </c>
      <c r="T169" s="209">
        <f t="shared" si="143"/>
        <v>0</v>
      </c>
      <c r="U169" s="209">
        <f t="shared" si="144"/>
        <v>0</v>
      </c>
      <c r="V169" s="204">
        <v>167</v>
      </c>
      <c r="W169" s="207" t="str">
        <f t="shared" si="145"/>
        <v/>
      </c>
      <c r="X169" s="202" t="str">
        <f t="shared" si="146"/>
        <v/>
      </c>
      <c r="Y169" s="210" t="str">
        <f t="array" ref="Y169">IF(ISERROR(INDEX($C$1:$D$201,SMALL(IF($C$1:$C$201=$Y$1,ROW($C$1:$C$201)),ROW(167:167)),2)),"",INDEX($C$1:$D$201,SMALL(IF($C$1:$C$201=$Y$1,ROW($C$1:$C$201)),ROW(167:167)),2))</f>
        <v/>
      </c>
      <c r="Z169" s="204" t="str">
        <f t="shared" si="147"/>
        <v/>
      </c>
      <c r="AA169" s="204">
        <v>167</v>
      </c>
      <c r="AB169" s="209">
        <f t="shared" si="148"/>
        <v>0</v>
      </c>
      <c r="AC169" s="209">
        <f t="shared" si="149"/>
        <v>0</v>
      </c>
      <c r="AD169" s="204">
        <v>167</v>
      </c>
      <c r="AE169" s="207" t="str">
        <f t="shared" si="150"/>
        <v/>
      </c>
      <c r="AF169" s="202" t="str">
        <f t="shared" si="151"/>
        <v/>
      </c>
      <c r="AG169" s="210" t="str">
        <f t="array" ref="AG169">IF(ISERROR(INDEX($C$1:$D$201,SMALL(IF($C$1:$C$201=$AG$1,ROW($C$1:$C$201)),ROW(167:167)),2)),"",INDEX($C$1:$D$201,SMALL(IF($C$1:$C$201=$AG$1,ROW($C$1:$C$201)),ROW(167:167)),2))</f>
        <v/>
      </c>
      <c r="AH169" s="204" t="str">
        <f t="shared" si="152"/>
        <v/>
      </c>
      <c r="AI169" s="204">
        <v>167</v>
      </c>
      <c r="AJ169" s="209">
        <f t="shared" si="153"/>
        <v>0</v>
      </c>
      <c r="AK169" s="209">
        <f t="shared" si="154"/>
        <v>0</v>
      </c>
      <c r="AL169" s="204">
        <v>167</v>
      </c>
      <c r="AM169" s="207" t="str">
        <f t="shared" si="155"/>
        <v/>
      </c>
      <c r="AN169" s="202" t="str">
        <f t="shared" si="156"/>
        <v/>
      </c>
      <c r="AO169" s="208" t="str">
        <f t="array" ref="AO169">IF(ISERROR(INDEX($C$1:$D$201,SMALL(IF($C$1:$C$201=$AO$1,ROW($C$1:$C$201)),ROW(167:167)),2)),"",INDEX($C$1:$D$201,SMALL(IF($C$1:$C$201=$AO$1,ROW($C$1:$C$201)),ROW(167:167)),2))</f>
        <v/>
      </c>
      <c r="AP169" s="204" t="str">
        <f t="shared" si="157"/>
        <v/>
      </c>
      <c r="AQ169" s="204">
        <v>167</v>
      </c>
      <c r="AR169" s="209">
        <f t="shared" si="158"/>
        <v>0</v>
      </c>
      <c r="AS169" s="209">
        <f t="shared" si="159"/>
        <v>0</v>
      </c>
      <c r="AT169" s="204">
        <v>167</v>
      </c>
      <c r="AU169" s="207" t="str">
        <f t="shared" si="160"/>
        <v/>
      </c>
      <c r="AV169" s="202" t="str">
        <f t="shared" si="161"/>
        <v/>
      </c>
      <c r="AW169" s="159" t="str">
        <f t="array" ref="AW169">IF(ISERROR(INDEX($C$1:$D$201,SMALL(IF($C$1:$C$201=$AW$1,ROW($C$1:$C$201)),ROW(167:167)),2)),"",INDEX($C$1:$D$201,SMALL(IF($C$1:$C$201=$AW$1,ROW($C$1:$C$201)),ROW(167:167)),2))</f>
        <v/>
      </c>
      <c r="AX169" s="204" t="str">
        <f t="shared" si="162"/>
        <v/>
      </c>
      <c r="AY169" s="204">
        <v>167</v>
      </c>
      <c r="AZ169" s="209">
        <f t="shared" si="163"/>
        <v>0</v>
      </c>
      <c r="BA169" s="209">
        <f t="shared" si="164"/>
        <v>0</v>
      </c>
      <c r="BB169" s="204">
        <v>167</v>
      </c>
      <c r="BC169" s="207" t="str">
        <f t="shared" si="165"/>
        <v/>
      </c>
      <c r="BD169" s="202" t="str">
        <f t="shared" si="166"/>
        <v/>
      </c>
      <c r="BE169" s="159" t="str">
        <f t="array" ref="BE169">IF(ISERROR(INDEX($C$1:$D$201,SMALL(IF($C$1:$C$201=$BE$1,ROW($C$1:$C$201)),ROW(167:167)),2)),"",INDEX($C$1:$D$201,SMALL(IF($C$1:$C$201=$BE$1,ROW($C$1:$C$201)),ROW(167:167)),2))</f>
        <v/>
      </c>
      <c r="BF169" s="204" t="str">
        <f t="shared" si="167"/>
        <v/>
      </c>
      <c r="BG169" s="204">
        <v>167</v>
      </c>
      <c r="BH169" s="209">
        <f t="shared" si="168"/>
        <v>0</v>
      </c>
      <c r="BI169" s="209">
        <f t="shared" si="169"/>
        <v>0</v>
      </c>
      <c r="BJ169" s="204">
        <v>167</v>
      </c>
      <c r="BK169" s="207" t="str">
        <f t="shared" si="170"/>
        <v/>
      </c>
      <c r="BL169" s="209"/>
      <c r="BM169" s="209" t="str">
        <f>IF(AND('Analysis_2-must not modify'!O999=1,'Analysis_2-must not modify'!P999=1,NOT('Analysis_2-must not modify'!D999=0)),'Analysis_2-must not modify'!G999,"")</f>
        <v/>
      </c>
      <c r="BN169">
        <v>168</v>
      </c>
      <c r="BO169" t="e">
        <f>INDEX(BM$2:BM$202,MATCH(0,COUNTIF($BO$1:BO168,BM$2:BM$202),0))</f>
        <v>#N/A</v>
      </c>
      <c r="BQ169" s="218" t="str">
        <f t="shared" si="172"/>
        <v/>
      </c>
      <c r="BR169" s="136">
        <v>168</v>
      </c>
      <c r="BS169" s="246" t="str">
        <f t="shared" si="130"/>
        <v/>
      </c>
      <c r="BT169" s="99"/>
      <c r="BU169" s="219" t="str">
        <f t="shared" si="131"/>
        <v/>
      </c>
      <c r="BV169" s="204">
        <v>168</v>
      </c>
      <c r="BW169" s="218" t="str">
        <f t="shared" si="173"/>
        <v/>
      </c>
      <c r="BX169" t="str">
        <f t="shared" si="174"/>
        <v/>
      </c>
      <c r="BY169" s="204">
        <v>168</v>
      </c>
      <c r="BZ169" s="204" t="str">
        <f t="shared" si="175"/>
        <v/>
      </c>
      <c r="CA169" t="e">
        <f t="shared" si="176"/>
        <v>#VALUE!</v>
      </c>
      <c r="CB169" s="259" t="str">
        <f t="shared" si="127"/>
        <v/>
      </c>
      <c r="CC169" s="259" t="str">
        <f t="shared" si="171"/>
        <v/>
      </c>
      <c r="CD169">
        <v>167</v>
      </c>
      <c r="CE169" s="261" t="str">
        <f t="shared" si="133"/>
        <v/>
      </c>
      <c r="CG169" s="218" t="str">
        <f t="shared" si="134"/>
        <v/>
      </c>
      <c r="CH169" s="136">
        <v>168</v>
      </c>
      <c r="CI169" s="136" t="str">
        <f>IF(AND('Analysis_2-must not modify'!P999=1,'Analysis_2-must not modify'!O999=1),'Analysis_2-must not modify'!I999,"")</f>
        <v/>
      </c>
      <c r="CK169" s="219" t="str">
        <f t="shared" si="135"/>
        <v/>
      </c>
      <c r="CL169" s="204">
        <v>168</v>
      </c>
      <c r="CM169" s="218" t="str">
        <f t="shared" si="136"/>
        <v/>
      </c>
      <c r="CN169" t="str">
        <f t="shared" si="137"/>
        <v/>
      </c>
      <c r="CO169" s="204">
        <v>168</v>
      </c>
      <c r="CP169" s="204" t="str">
        <f t="shared" si="128"/>
        <v/>
      </c>
      <c r="CQ169">
        <f t="shared" si="138"/>
        <v>8</v>
      </c>
      <c r="CR169" s="259" t="str">
        <f t="shared" si="129"/>
        <v/>
      </c>
      <c r="CS169" s="259">
        <f t="shared" si="139"/>
        <v>0</v>
      </c>
      <c r="CT169" s="259"/>
      <c r="CU169">
        <v>167</v>
      </c>
      <c r="CV169" s="261" t="str">
        <f t="shared" si="140"/>
        <v/>
      </c>
    </row>
    <row r="170" spans="1:100" customFormat="1">
      <c r="A170" s="218">
        <f t="shared" si="180"/>
        <v>124</v>
      </c>
      <c r="B170" s="136">
        <v>169</v>
      </c>
      <c r="C170" s="211">
        <f>'Analysis_2-must not modify'!F1000</f>
        <v>0</v>
      </c>
      <c r="D170" s="211">
        <f>'Analysis_2-must not modify'!D1000</f>
        <v>0</v>
      </c>
      <c r="E170" s="245">
        <v>0</v>
      </c>
      <c r="F170" s="219">
        <f t="shared" si="181"/>
        <v>42</v>
      </c>
      <c r="G170" s="204">
        <v>169</v>
      </c>
      <c r="H170" s="218">
        <f t="shared" si="177"/>
        <v>0</v>
      </c>
      <c r="I170">
        <f t="shared" si="178"/>
        <v>0</v>
      </c>
      <c r="J170" s="204">
        <v>169</v>
      </c>
      <c r="K170" s="221" t="str">
        <f t="shared" si="179"/>
        <v/>
      </c>
      <c r="P170" s="202" t="str">
        <f t="shared" si="141"/>
        <v/>
      </c>
      <c r="Q170" s="208" t="str">
        <f t="array" ref="Q170">IF(ISERROR(INDEX($C$1:$D$201,SMALL(IF($C$1:$C$201=$Q$1,ROW($C$1:$C$201)),ROW(168:168)),2)),"",INDEX($C$1:$D$201,SMALL(IF($C$1:$C$201=$Q$1,ROW($C$1:$C$201)),ROW(168:168)),2))</f>
        <v/>
      </c>
      <c r="R170" s="204" t="str">
        <f t="shared" si="142"/>
        <v/>
      </c>
      <c r="S170" s="204">
        <v>168</v>
      </c>
      <c r="T170" s="209">
        <f t="shared" si="143"/>
        <v>0</v>
      </c>
      <c r="U170" s="209">
        <f t="shared" si="144"/>
        <v>0</v>
      </c>
      <c r="V170" s="204">
        <v>168</v>
      </c>
      <c r="W170" s="207" t="str">
        <f t="shared" si="145"/>
        <v/>
      </c>
      <c r="X170" s="202" t="str">
        <f t="shared" si="146"/>
        <v/>
      </c>
      <c r="Y170" s="210" t="str">
        <f t="array" ref="Y170">IF(ISERROR(INDEX($C$1:$D$201,SMALL(IF($C$1:$C$201=$Y$1,ROW($C$1:$C$201)),ROW(168:168)),2)),"",INDEX($C$1:$D$201,SMALL(IF($C$1:$C$201=$Y$1,ROW($C$1:$C$201)),ROW(168:168)),2))</f>
        <v/>
      </c>
      <c r="Z170" s="204" t="str">
        <f t="shared" si="147"/>
        <v/>
      </c>
      <c r="AA170" s="204">
        <v>168</v>
      </c>
      <c r="AB170" s="209">
        <f t="shared" si="148"/>
        <v>0</v>
      </c>
      <c r="AC170" s="209">
        <f t="shared" si="149"/>
        <v>0</v>
      </c>
      <c r="AD170" s="204">
        <v>168</v>
      </c>
      <c r="AE170" s="207" t="str">
        <f t="shared" si="150"/>
        <v/>
      </c>
      <c r="AF170" s="202" t="str">
        <f t="shared" si="151"/>
        <v/>
      </c>
      <c r="AG170" s="210" t="str">
        <f t="array" ref="AG170">IF(ISERROR(INDEX($C$1:$D$201,SMALL(IF($C$1:$C$201=$AG$1,ROW($C$1:$C$201)),ROW(168:168)),2)),"",INDEX($C$1:$D$201,SMALL(IF($C$1:$C$201=$AG$1,ROW($C$1:$C$201)),ROW(168:168)),2))</f>
        <v/>
      </c>
      <c r="AH170" s="204" t="str">
        <f t="shared" si="152"/>
        <v/>
      </c>
      <c r="AI170" s="204">
        <v>168</v>
      </c>
      <c r="AJ170" s="209">
        <f t="shared" si="153"/>
        <v>0</v>
      </c>
      <c r="AK170" s="209">
        <f t="shared" si="154"/>
        <v>0</v>
      </c>
      <c r="AL170" s="204">
        <v>168</v>
      </c>
      <c r="AM170" s="207" t="str">
        <f t="shared" si="155"/>
        <v/>
      </c>
      <c r="AN170" s="202" t="str">
        <f t="shared" si="156"/>
        <v/>
      </c>
      <c r="AO170" s="208" t="str">
        <f t="array" ref="AO170">IF(ISERROR(INDEX($C$1:$D$201,SMALL(IF($C$1:$C$201=$AO$1,ROW($C$1:$C$201)),ROW(168:168)),2)),"",INDEX($C$1:$D$201,SMALL(IF($C$1:$C$201=$AO$1,ROW($C$1:$C$201)),ROW(168:168)),2))</f>
        <v/>
      </c>
      <c r="AP170" s="204" t="str">
        <f t="shared" si="157"/>
        <v/>
      </c>
      <c r="AQ170" s="204">
        <v>168</v>
      </c>
      <c r="AR170" s="209">
        <f t="shared" si="158"/>
        <v>0</v>
      </c>
      <c r="AS170" s="209">
        <f t="shared" si="159"/>
        <v>0</v>
      </c>
      <c r="AT170" s="204">
        <v>168</v>
      </c>
      <c r="AU170" s="207" t="str">
        <f t="shared" si="160"/>
        <v/>
      </c>
      <c r="AV170" s="202" t="str">
        <f t="shared" si="161"/>
        <v/>
      </c>
      <c r="AW170" s="159" t="str">
        <f t="array" ref="AW170">IF(ISERROR(INDEX($C$1:$D$201,SMALL(IF($C$1:$C$201=$AW$1,ROW($C$1:$C$201)),ROW(168:168)),2)),"",INDEX($C$1:$D$201,SMALL(IF($C$1:$C$201=$AW$1,ROW($C$1:$C$201)),ROW(168:168)),2))</f>
        <v/>
      </c>
      <c r="AX170" s="204" t="str">
        <f t="shared" si="162"/>
        <v/>
      </c>
      <c r="AY170" s="204">
        <v>168</v>
      </c>
      <c r="AZ170" s="209">
        <f t="shared" si="163"/>
        <v>0</v>
      </c>
      <c r="BA170" s="209">
        <f t="shared" si="164"/>
        <v>0</v>
      </c>
      <c r="BB170" s="204">
        <v>168</v>
      </c>
      <c r="BC170" s="207" t="str">
        <f t="shared" si="165"/>
        <v/>
      </c>
      <c r="BD170" s="202" t="str">
        <f t="shared" si="166"/>
        <v/>
      </c>
      <c r="BE170" s="159" t="str">
        <f t="array" ref="BE170">IF(ISERROR(INDEX($C$1:$D$201,SMALL(IF($C$1:$C$201=$BE$1,ROW($C$1:$C$201)),ROW(168:168)),2)),"",INDEX($C$1:$D$201,SMALL(IF($C$1:$C$201=$BE$1,ROW($C$1:$C$201)),ROW(168:168)),2))</f>
        <v/>
      </c>
      <c r="BF170" s="204" t="str">
        <f t="shared" si="167"/>
        <v/>
      </c>
      <c r="BG170" s="204">
        <v>168</v>
      </c>
      <c r="BH170" s="209">
        <f t="shared" si="168"/>
        <v>0</v>
      </c>
      <c r="BI170" s="209">
        <f t="shared" si="169"/>
        <v>0</v>
      </c>
      <c r="BJ170" s="204">
        <v>168</v>
      </c>
      <c r="BK170" s="207" t="str">
        <f t="shared" si="170"/>
        <v/>
      </c>
      <c r="BL170" s="209"/>
      <c r="BM170" s="209" t="str">
        <f>IF(AND('Analysis_2-must not modify'!O1000=1,'Analysis_2-must not modify'!P1000=1,NOT('Analysis_2-must not modify'!D1000=0)),'Analysis_2-must not modify'!G1000,"")</f>
        <v/>
      </c>
      <c r="BN170">
        <v>169</v>
      </c>
      <c r="BO170" t="e">
        <f>INDEX(BM$2:BM$202,MATCH(0,COUNTIF($BO$1:BO169,BM$2:BM$202),0))</f>
        <v>#N/A</v>
      </c>
      <c r="BQ170" s="218" t="str">
        <f t="shared" si="172"/>
        <v/>
      </c>
      <c r="BR170" s="136">
        <v>169</v>
      </c>
      <c r="BS170" s="246" t="str">
        <f t="shared" si="130"/>
        <v/>
      </c>
      <c r="BT170" s="99"/>
      <c r="BU170" s="219" t="str">
        <f t="shared" si="131"/>
        <v/>
      </c>
      <c r="BV170" s="204">
        <v>169</v>
      </c>
      <c r="BW170" s="218" t="str">
        <f t="shared" si="173"/>
        <v/>
      </c>
      <c r="BX170" t="str">
        <f t="shared" si="174"/>
        <v/>
      </c>
      <c r="BY170" s="204">
        <v>169</v>
      </c>
      <c r="BZ170" s="204" t="str">
        <f t="shared" si="175"/>
        <v/>
      </c>
      <c r="CA170" t="e">
        <f t="shared" si="176"/>
        <v>#VALUE!</v>
      </c>
      <c r="CB170" s="259" t="str">
        <f t="shared" si="127"/>
        <v/>
      </c>
      <c r="CC170" s="259" t="str">
        <f t="shared" si="171"/>
        <v/>
      </c>
      <c r="CD170">
        <v>168</v>
      </c>
      <c r="CE170" s="261" t="str">
        <f t="shared" si="133"/>
        <v/>
      </c>
      <c r="CG170" s="218" t="str">
        <f t="shared" si="134"/>
        <v/>
      </c>
      <c r="CH170" s="136">
        <v>169</v>
      </c>
      <c r="CI170" s="136" t="str">
        <f>IF(AND('Analysis_2-must not modify'!P1000=1,'Analysis_2-must not modify'!O1000=1),'Analysis_2-must not modify'!I1000,"")</f>
        <v/>
      </c>
      <c r="CK170" s="219" t="str">
        <f t="shared" si="135"/>
        <v/>
      </c>
      <c r="CL170" s="204">
        <v>169</v>
      </c>
      <c r="CM170" s="218" t="str">
        <f t="shared" si="136"/>
        <v/>
      </c>
      <c r="CN170" t="str">
        <f t="shared" si="137"/>
        <v/>
      </c>
      <c r="CO170" s="204">
        <v>169</v>
      </c>
      <c r="CP170" s="204" t="str">
        <f t="shared" si="128"/>
        <v/>
      </c>
      <c r="CQ170">
        <f t="shared" si="138"/>
        <v>8</v>
      </c>
      <c r="CR170" s="259" t="str">
        <f t="shared" si="129"/>
        <v/>
      </c>
      <c r="CS170" s="259">
        <f t="shared" si="139"/>
        <v>0</v>
      </c>
      <c r="CT170" s="259"/>
      <c r="CU170">
        <v>168</v>
      </c>
      <c r="CV170" s="261" t="str">
        <f t="shared" si="140"/>
        <v/>
      </c>
    </row>
    <row r="171" spans="1:100" customFormat="1">
      <c r="A171" s="218">
        <f t="shared" si="180"/>
        <v>124</v>
      </c>
      <c r="B171" s="136">
        <v>170</v>
      </c>
      <c r="C171" s="211">
        <f>'Analysis_2-must not modify'!F1001</f>
        <v>0</v>
      </c>
      <c r="D171" s="211">
        <f>'Analysis_2-must not modify'!D1001</f>
        <v>0</v>
      </c>
      <c r="E171" s="245">
        <v>0</v>
      </c>
      <c r="F171" s="219">
        <f t="shared" si="181"/>
        <v>42</v>
      </c>
      <c r="G171" s="204">
        <v>170</v>
      </c>
      <c r="H171" s="218">
        <f t="shared" si="177"/>
        <v>2</v>
      </c>
      <c r="I171" t="str">
        <f t="shared" si="178"/>
        <v>Australia</v>
      </c>
      <c r="J171" s="204">
        <v>170</v>
      </c>
      <c r="K171" s="221" t="str">
        <f t="shared" si="179"/>
        <v/>
      </c>
      <c r="P171" s="202" t="str">
        <f t="shared" si="141"/>
        <v/>
      </c>
      <c r="Q171" s="208" t="str">
        <f t="array" ref="Q171">IF(ISERROR(INDEX($C$1:$D$201,SMALL(IF($C$1:$C$201=$Q$1,ROW($C$1:$C$201)),ROW(169:169)),2)),"",INDEX($C$1:$D$201,SMALL(IF($C$1:$C$201=$Q$1,ROW($C$1:$C$201)),ROW(169:169)),2))</f>
        <v/>
      </c>
      <c r="R171" s="204" t="str">
        <f t="shared" si="142"/>
        <v/>
      </c>
      <c r="S171" s="204">
        <v>169</v>
      </c>
      <c r="T171" s="209">
        <f t="shared" si="143"/>
        <v>0</v>
      </c>
      <c r="U171" s="209">
        <f t="shared" si="144"/>
        <v>0</v>
      </c>
      <c r="V171" s="204">
        <v>169</v>
      </c>
      <c r="W171" s="207" t="str">
        <f t="shared" si="145"/>
        <v/>
      </c>
      <c r="X171" s="202" t="str">
        <f t="shared" si="146"/>
        <v/>
      </c>
      <c r="Y171" s="210" t="str">
        <f t="array" ref="Y171">IF(ISERROR(INDEX($C$1:$D$201,SMALL(IF($C$1:$C$201=$Y$1,ROW($C$1:$C$201)),ROW(169:169)),2)),"",INDEX($C$1:$D$201,SMALL(IF($C$1:$C$201=$Y$1,ROW($C$1:$C$201)),ROW(169:169)),2))</f>
        <v/>
      </c>
      <c r="Z171" s="204" t="str">
        <f t="shared" si="147"/>
        <v/>
      </c>
      <c r="AA171" s="204">
        <v>169</v>
      </c>
      <c r="AB171" s="209">
        <f t="shared" si="148"/>
        <v>0</v>
      </c>
      <c r="AC171" s="209">
        <f t="shared" si="149"/>
        <v>0</v>
      </c>
      <c r="AD171" s="204">
        <v>169</v>
      </c>
      <c r="AE171" s="207" t="str">
        <f t="shared" si="150"/>
        <v/>
      </c>
      <c r="AF171" s="202" t="str">
        <f t="shared" si="151"/>
        <v/>
      </c>
      <c r="AG171" s="210" t="str">
        <f t="array" ref="AG171">IF(ISERROR(INDEX($C$1:$D$201,SMALL(IF($C$1:$C$201=$AG$1,ROW($C$1:$C$201)),ROW(169:169)),2)),"",INDEX($C$1:$D$201,SMALL(IF($C$1:$C$201=$AG$1,ROW($C$1:$C$201)),ROW(169:169)),2))</f>
        <v/>
      </c>
      <c r="AH171" s="204" t="str">
        <f t="shared" si="152"/>
        <v/>
      </c>
      <c r="AI171" s="204">
        <v>169</v>
      </c>
      <c r="AJ171" s="209">
        <f t="shared" si="153"/>
        <v>0</v>
      </c>
      <c r="AK171" s="209">
        <f t="shared" si="154"/>
        <v>0</v>
      </c>
      <c r="AL171" s="204">
        <v>169</v>
      </c>
      <c r="AM171" s="207" t="str">
        <f t="shared" si="155"/>
        <v/>
      </c>
      <c r="AN171" s="202" t="str">
        <f t="shared" si="156"/>
        <v/>
      </c>
      <c r="AO171" s="208" t="str">
        <f t="array" ref="AO171">IF(ISERROR(INDEX($C$1:$D$201,SMALL(IF($C$1:$C$201=$AO$1,ROW($C$1:$C$201)),ROW(169:169)),2)),"",INDEX($C$1:$D$201,SMALL(IF($C$1:$C$201=$AO$1,ROW($C$1:$C$201)),ROW(169:169)),2))</f>
        <v/>
      </c>
      <c r="AP171" s="204" t="str">
        <f t="shared" si="157"/>
        <v/>
      </c>
      <c r="AQ171" s="204">
        <v>169</v>
      </c>
      <c r="AR171" s="209">
        <f t="shared" si="158"/>
        <v>0</v>
      </c>
      <c r="AS171" s="209">
        <f t="shared" si="159"/>
        <v>0</v>
      </c>
      <c r="AT171" s="204">
        <v>169</v>
      </c>
      <c r="AU171" s="207" t="str">
        <f t="shared" si="160"/>
        <v/>
      </c>
      <c r="AV171" s="202" t="str">
        <f t="shared" si="161"/>
        <v/>
      </c>
      <c r="AW171" s="159" t="str">
        <f t="array" ref="AW171">IF(ISERROR(INDEX($C$1:$D$201,SMALL(IF($C$1:$C$201=$AW$1,ROW($C$1:$C$201)),ROW(169:169)),2)),"",INDEX($C$1:$D$201,SMALL(IF($C$1:$C$201=$AW$1,ROW($C$1:$C$201)),ROW(169:169)),2))</f>
        <v/>
      </c>
      <c r="AX171" s="204" t="str">
        <f t="shared" si="162"/>
        <v/>
      </c>
      <c r="AY171" s="204">
        <v>169</v>
      </c>
      <c r="AZ171" s="209">
        <f t="shared" si="163"/>
        <v>0</v>
      </c>
      <c r="BA171" s="209">
        <f t="shared" si="164"/>
        <v>0</v>
      </c>
      <c r="BB171" s="204">
        <v>169</v>
      </c>
      <c r="BC171" s="207" t="str">
        <f t="shared" si="165"/>
        <v/>
      </c>
      <c r="BD171" s="202" t="str">
        <f t="shared" si="166"/>
        <v/>
      </c>
      <c r="BE171" s="159" t="str">
        <f t="array" ref="BE171">IF(ISERROR(INDEX($C$1:$D$201,SMALL(IF($C$1:$C$201=$BE$1,ROW($C$1:$C$201)),ROW(169:169)),2)),"",INDEX($C$1:$D$201,SMALL(IF($C$1:$C$201=$BE$1,ROW($C$1:$C$201)),ROW(169:169)),2))</f>
        <v/>
      </c>
      <c r="BF171" s="204" t="str">
        <f t="shared" si="167"/>
        <v/>
      </c>
      <c r="BG171" s="204">
        <v>169</v>
      </c>
      <c r="BH171" s="209">
        <f t="shared" si="168"/>
        <v>0</v>
      </c>
      <c r="BI171" s="209">
        <f t="shared" si="169"/>
        <v>0</v>
      </c>
      <c r="BJ171" s="204">
        <v>169</v>
      </c>
      <c r="BK171" s="207" t="str">
        <f t="shared" si="170"/>
        <v/>
      </c>
      <c r="BL171" s="209"/>
      <c r="BM171" s="209" t="str">
        <f>IF(AND('Analysis_2-must not modify'!O1001=1,'Analysis_2-must not modify'!P1001=1,NOT('Analysis_2-must not modify'!D1001=0)),'Analysis_2-must not modify'!G1001,"")</f>
        <v/>
      </c>
      <c r="BN171">
        <v>170</v>
      </c>
      <c r="BO171" t="e">
        <f>INDEX(BM$2:BM$202,MATCH(0,COUNTIF($BO$1:BO170,BM$2:BM$202),0))</f>
        <v>#N/A</v>
      </c>
      <c r="BQ171" s="218" t="str">
        <f t="shared" si="172"/>
        <v/>
      </c>
      <c r="BR171" s="136">
        <v>170</v>
      </c>
      <c r="BS171" s="246" t="str">
        <f t="shared" si="130"/>
        <v/>
      </c>
      <c r="BT171" s="99"/>
      <c r="BU171" s="219" t="str">
        <f t="shared" si="131"/>
        <v/>
      </c>
      <c r="BV171" s="204">
        <v>170</v>
      </c>
      <c r="BW171" s="218" t="str">
        <f t="shared" si="173"/>
        <v/>
      </c>
      <c r="BX171" t="str">
        <f t="shared" si="174"/>
        <v/>
      </c>
      <c r="BY171" s="204">
        <v>170</v>
      </c>
      <c r="BZ171" s="204" t="str">
        <f t="shared" si="175"/>
        <v/>
      </c>
      <c r="CA171" t="e">
        <f t="shared" si="176"/>
        <v>#VALUE!</v>
      </c>
      <c r="CB171" s="259" t="str">
        <f t="shared" si="127"/>
        <v/>
      </c>
      <c r="CC171" s="259" t="str">
        <f t="shared" si="171"/>
        <v/>
      </c>
      <c r="CD171">
        <v>169</v>
      </c>
      <c r="CE171" s="261" t="str">
        <f t="shared" si="133"/>
        <v/>
      </c>
      <c r="CG171" s="218" t="str">
        <f t="shared" si="134"/>
        <v/>
      </c>
      <c r="CH171" s="136">
        <v>170</v>
      </c>
      <c r="CI171" s="136" t="str">
        <f>IF(AND('Analysis_2-must not modify'!P1001=1,'Analysis_2-must not modify'!O1001=1),'Analysis_2-must not modify'!I1001,"")</f>
        <v/>
      </c>
      <c r="CK171" s="219" t="str">
        <f t="shared" si="135"/>
        <v/>
      </c>
      <c r="CL171" s="204">
        <v>170</v>
      </c>
      <c r="CM171" s="218" t="str">
        <f t="shared" si="136"/>
        <v/>
      </c>
      <c r="CN171" t="str">
        <f t="shared" si="137"/>
        <v/>
      </c>
      <c r="CO171" s="204">
        <v>170</v>
      </c>
      <c r="CP171" s="204" t="str">
        <f t="shared" si="128"/>
        <v/>
      </c>
      <c r="CQ171">
        <f t="shared" si="138"/>
        <v>8</v>
      </c>
      <c r="CR171" s="259" t="str">
        <f t="shared" si="129"/>
        <v/>
      </c>
      <c r="CS171" s="259">
        <f t="shared" si="139"/>
        <v>0</v>
      </c>
      <c r="CT171" s="259"/>
      <c r="CU171">
        <v>169</v>
      </c>
      <c r="CV171" s="261" t="str">
        <f t="shared" si="140"/>
        <v/>
      </c>
    </row>
    <row r="172" spans="1:100" customFormat="1">
      <c r="A172" s="218">
        <f t="shared" si="180"/>
        <v>124</v>
      </c>
      <c r="B172" s="136">
        <v>171</v>
      </c>
      <c r="C172" s="211">
        <f>'Analysis_2-must not modify'!F1002</f>
        <v>0</v>
      </c>
      <c r="D172" s="211">
        <f>'Analysis_2-must not modify'!D1002</f>
        <v>0</v>
      </c>
      <c r="E172" s="245">
        <v>0</v>
      </c>
      <c r="F172" s="219">
        <f t="shared" si="181"/>
        <v>42</v>
      </c>
      <c r="G172" s="204">
        <v>171</v>
      </c>
      <c r="H172" s="218">
        <f t="shared" si="177"/>
        <v>0</v>
      </c>
      <c r="I172">
        <f t="shared" si="178"/>
        <v>0</v>
      </c>
      <c r="J172" s="204">
        <v>171</v>
      </c>
      <c r="K172" s="221" t="str">
        <f t="shared" si="179"/>
        <v/>
      </c>
      <c r="P172" s="202" t="str">
        <f t="shared" si="141"/>
        <v/>
      </c>
      <c r="Q172" s="208" t="str">
        <f t="array" ref="Q172">IF(ISERROR(INDEX($C$1:$D$201,SMALL(IF($C$1:$C$201=$Q$1,ROW($C$1:$C$201)),ROW(170:170)),2)),"",INDEX($C$1:$D$201,SMALL(IF($C$1:$C$201=$Q$1,ROW($C$1:$C$201)),ROW(170:170)),2))</f>
        <v/>
      </c>
      <c r="R172" s="204" t="str">
        <f t="shared" si="142"/>
        <v/>
      </c>
      <c r="S172" s="204">
        <v>170</v>
      </c>
      <c r="T172" s="209">
        <f t="shared" si="143"/>
        <v>0</v>
      </c>
      <c r="U172" s="209">
        <f t="shared" si="144"/>
        <v>0</v>
      </c>
      <c r="V172" s="204">
        <v>170</v>
      </c>
      <c r="W172" s="207" t="str">
        <f t="shared" si="145"/>
        <v/>
      </c>
      <c r="X172" s="202" t="str">
        <f t="shared" si="146"/>
        <v/>
      </c>
      <c r="Y172" s="210" t="str">
        <f t="array" ref="Y172">IF(ISERROR(INDEX($C$1:$D$201,SMALL(IF($C$1:$C$201=$Y$1,ROW($C$1:$C$201)),ROW(170:170)),2)),"",INDEX($C$1:$D$201,SMALL(IF($C$1:$C$201=$Y$1,ROW($C$1:$C$201)),ROW(170:170)),2))</f>
        <v/>
      </c>
      <c r="Z172" s="204" t="str">
        <f t="shared" si="147"/>
        <v/>
      </c>
      <c r="AA172" s="204">
        <v>170</v>
      </c>
      <c r="AB172" s="209">
        <f t="shared" si="148"/>
        <v>0</v>
      </c>
      <c r="AC172" s="209">
        <f t="shared" si="149"/>
        <v>0</v>
      </c>
      <c r="AD172" s="204">
        <v>170</v>
      </c>
      <c r="AE172" s="207" t="str">
        <f t="shared" si="150"/>
        <v/>
      </c>
      <c r="AF172" s="202" t="str">
        <f t="shared" si="151"/>
        <v/>
      </c>
      <c r="AG172" s="210" t="str">
        <f t="array" ref="AG172">IF(ISERROR(INDEX($C$1:$D$201,SMALL(IF($C$1:$C$201=$AG$1,ROW($C$1:$C$201)),ROW(170:170)),2)),"",INDEX($C$1:$D$201,SMALL(IF($C$1:$C$201=$AG$1,ROW($C$1:$C$201)),ROW(170:170)),2))</f>
        <v/>
      </c>
      <c r="AH172" s="204" t="str">
        <f t="shared" si="152"/>
        <v/>
      </c>
      <c r="AI172" s="204">
        <v>170</v>
      </c>
      <c r="AJ172" s="209">
        <f t="shared" si="153"/>
        <v>0</v>
      </c>
      <c r="AK172" s="209">
        <f t="shared" si="154"/>
        <v>0</v>
      </c>
      <c r="AL172" s="204">
        <v>170</v>
      </c>
      <c r="AM172" s="207" t="str">
        <f t="shared" si="155"/>
        <v/>
      </c>
      <c r="AN172" s="202" t="str">
        <f t="shared" si="156"/>
        <v/>
      </c>
      <c r="AO172" s="208" t="str">
        <f t="array" ref="AO172">IF(ISERROR(INDEX($C$1:$D$201,SMALL(IF($C$1:$C$201=$AO$1,ROW($C$1:$C$201)),ROW(170:170)),2)),"",INDEX($C$1:$D$201,SMALL(IF($C$1:$C$201=$AO$1,ROW($C$1:$C$201)),ROW(170:170)),2))</f>
        <v/>
      </c>
      <c r="AP172" s="204" t="str">
        <f t="shared" si="157"/>
        <v/>
      </c>
      <c r="AQ172" s="204">
        <v>170</v>
      </c>
      <c r="AR172" s="209">
        <f t="shared" si="158"/>
        <v>0</v>
      </c>
      <c r="AS172" s="209">
        <f t="shared" si="159"/>
        <v>0</v>
      </c>
      <c r="AT172" s="204">
        <v>170</v>
      </c>
      <c r="AU172" s="207" t="str">
        <f t="shared" si="160"/>
        <v/>
      </c>
      <c r="AV172" s="202" t="str">
        <f t="shared" si="161"/>
        <v/>
      </c>
      <c r="AW172" s="159" t="str">
        <f t="array" ref="AW172">IF(ISERROR(INDEX($C$1:$D$201,SMALL(IF($C$1:$C$201=$AW$1,ROW($C$1:$C$201)),ROW(170:170)),2)),"",INDEX($C$1:$D$201,SMALL(IF($C$1:$C$201=$AW$1,ROW($C$1:$C$201)),ROW(170:170)),2))</f>
        <v/>
      </c>
      <c r="AX172" s="204" t="str">
        <f t="shared" si="162"/>
        <v/>
      </c>
      <c r="AY172" s="204">
        <v>170</v>
      </c>
      <c r="AZ172" s="209">
        <f t="shared" si="163"/>
        <v>0</v>
      </c>
      <c r="BA172" s="209">
        <f t="shared" si="164"/>
        <v>0</v>
      </c>
      <c r="BB172" s="204">
        <v>170</v>
      </c>
      <c r="BC172" s="207" t="str">
        <f t="shared" si="165"/>
        <v/>
      </c>
      <c r="BD172" s="202" t="str">
        <f t="shared" si="166"/>
        <v/>
      </c>
      <c r="BE172" s="159" t="str">
        <f t="array" ref="BE172">IF(ISERROR(INDEX($C$1:$D$201,SMALL(IF($C$1:$C$201=$BE$1,ROW($C$1:$C$201)),ROW(170:170)),2)),"",INDEX($C$1:$D$201,SMALL(IF($C$1:$C$201=$BE$1,ROW($C$1:$C$201)),ROW(170:170)),2))</f>
        <v/>
      </c>
      <c r="BF172" s="204" t="str">
        <f t="shared" si="167"/>
        <v/>
      </c>
      <c r="BG172" s="204">
        <v>170</v>
      </c>
      <c r="BH172" s="209">
        <f t="shared" si="168"/>
        <v>0</v>
      </c>
      <c r="BI172" s="209">
        <f t="shared" si="169"/>
        <v>0</v>
      </c>
      <c r="BJ172" s="204">
        <v>170</v>
      </c>
      <c r="BK172" s="207" t="str">
        <f t="shared" si="170"/>
        <v/>
      </c>
      <c r="BL172" s="209"/>
      <c r="BM172" s="209" t="str">
        <f>IF(AND('Analysis_2-must not modify'!O1002=1,'Analysis_2-must not modify'!P1002=1,NOT('Analysis_2-must not modify'!D1002=0)),'Analysis_2-must not modify'!G1002,"")</f>
        <v/>
      </c>
      <c r="BN172">
        <v>171</v>
      </c>
      <c r="BO172" t="e">
        <f>INDEX(BM$2:BM$202,MATCH(0,COUNTIF($BO$1:BO171,BM$2:BM$202),0))</f>
        <v>#N/A</v>
      </c>
      <c r="BQ172" s="218" t="str">
        <f t="shared" si="172"/>
        <v/>
      </c>
      <c r="BR172" s="136">
        <v>171</v>
      </c>
      <c r="BS172" s="246" t="str">
        <f t="shared" si="130"/>
        <v/>
      </c>
      <c r="BT172" s="99"/>
      <c r="BU172" s="219" t="str">
        <f t="shared" si="131"/>
        <v/>
      </c>
      <c r="BV172" s="204">
        <v>171</v>
      </c>
      <c r="BW172" s="218" t="str">
        <f t="shared" si="173"/>
        <v/>
      </c>
      <c r="BX172" t="str">
        <f t="shared" si="174"/>
        <v/>
      </c>
      <c r="BY172" s="204">
        <v>171</v>
      </c>
      <c r="BZ172" s="204" t="str">
        <f t="shared" si="175"/>
        <v/>
      </c>
      <c r="CA172" t="e">
        <f t="shared" si="176"/>
        <v>#VALUE!</v>
      </c>
      <c r="CB172" s="259" t="str">
        <f t="shared" si="127"/>
        <v/>
      </c>
      <c r="CC172" s="259" t="str">
        <f t="shared" si="171"/>
        <v/>
      </c>
      <c r="CD172">
        <v>170</v>
      </c>
      <c r="CE172" s="261" t="str">
        <f t="shared" si="133"/>
        <v/>
      </c>
      <c r="CG172" s="218" t="str">
        <f t="shared" si="134"/>
        <v/>
      </c>
      <c r="CH172" s="136">
        <v>171</v>
      </c>
      <c r="CI172" s="136" t="str">
        <f>IF(AND('Analysis_2-must not modify'!P1002=1,'Analysis_2-must not modify'!O1002=1),'Analysis_2-must not modify'!I1002,"")</f>
        <v/>
      </c>
      <c r="CK172" s="219" t="str">
        <f t="shared" si="135"/>
        <v/>
      </c>
      <c r="CL172" s="204">
        <v>171</v>
      </c>
      <c r="CM172" s="218" t="str">
        <f t="shared" si="136"/>
        <v/>
      </c>
      <c r="CN172" t="str">
        <f t="shared" si="137"/>
        <v/>
      </c>
      <c r="CO172" s="204">
        <v>171</v>
      </c>
      <c r="CP172" s="204" t="str">
        <f t="shared" si="128"/>
        <v/>
      </c>
      <c r="CQ172">
        <f t="shared" si="138"/>
        <v>8</v>
      </c>
      <c r="CR172" s="259" t="str">
        <f t="shared" si="129"/>
        <v/>
      </c>
      <c r="CS172" s="259">
        <f t="shared" si="139"/>
        <v>0</v>
      </c>
      <c r="CT172" s="259"/>
      <c r="CU172">
        <v>170</v>
      </c>
      <c r="CV172" s="261" t="str">
        <f t="shared" si="140"/>
        <v/>
      </c>
    </row>
    <row r="173" spans="1:100" customFormat="1">
      <c r="A173" s="218">
        <f t="shared" si="180"/>
        <v>124</v>
      </c>
      <c r="B173" s="136">
        <v>172</v>
      </c>
      <c r="C173" s="211">
        <f>'Analysis_2-must not modify'!F1003</f>
        <v>0</v>
      </c>
      <c r="D173" s="211">
        <f>'Analysis_2-must not modify'!D1003</f>
        <v>0</v>
      </c>
      <c r="E173" s="245">
        <v>0</v>
      </c>
      <c r="F173" s="219">
        <f t="shared" si="181"/>
        <v>42</v>
      </c>
      <c r="G173" s="204">
        <v>172</v>
      </c>
      <c r="H173" s="218">
        <f t="shared" si="177"/>
        <v>0</v>
      </c>
      <c r="I173">
        <f t="shared" si="178"/>
        <v>0</v>
      </c>
      <c r="J173" s="204">
        <v>172</v>
      </c>
      <c r="K173" s="221" t="str">
        <f t="shared" si="179"/>
        <v/>
      </c>
      <c r="P173" s="202" t="str">
        <f t="shared" si="141"/>
        <v/>
      </c>
      <c r="Q173" s="208" t="str">
        <f t="array" ref="Q173">IF(ISERROR(INDEX($C$1:$D$201,SMALL(IF($C$1:$C$201=$Q$1,ROW($C$1:$C$201)),ROW(171:171)),2)),"",INDEX($C$1:$D$201,SMALL(IF($C$1:$C$201=$Q$1,ROW($C$1:$C$201)),ROW(171:171)),2))</f>
        <v/>
      </c>
      <c r="R173" s="204" t="str">
        <f t="shared" si="142"/>
        <v/>
      </c>
      <c r="S173" s="204">
        <v>171</v>
      </c>
      <c r="T173" s="209">
        <f t="shared" si="143"/>
        <v>0</v>
      </c>
      <c r="U173" s="209">
        <f t="shared" si="144"/>
        <v>0</v>
      </c>
      <c r="V173" s="204">
        <v>171</v>
      </c>
      <c r="W173" s="207" t="str">
        <f t="shared" si="145"/>
        <v/>
      </c>
      <c r="X173" s="202" t="str">
        <f t="shared" si="146"/>
        <v/>
      </c>
      <c r="Y173" s="210" t="str">
        <f t="array" ref="Y173">IF(ISERROR(INDEX($C$1:$D$201,SMALL(IF($C$1:$C$201=$Y$1,ROW($C$1:$C$201)),ROW(171:171)),2)),"",INDEX($C$1:$D$201,SMALL(IF($C$1:$C$201=$Y$1,ROW($C$1:$C$201)),ROW(171:171)),2))</f>
        <v/>
      </c>
      <c r="Z173" s="204" t="str">
        <f t="shared" si="147"/>
        <v/>
      </c>
      <c r="AA173" s="204">
        <v>171</v>
      </c>
      <c r="AB173" s="209">
        <f t="shared" si="148"/>
        <v>0</v>
      </c>
      <c r="AC173" s="209">
        <f t="shared" si="149"/>
        <v>0</v>
      </c>
      <c r="AD173" s="204">
        <v>171</v>
      </c>
      <c r="AE173" s="207" t="str">
        <f t="shared" si="150"/>
        <v/>
      </c>
      <c r="AF173" s="202" t="str">
        <f t="shared" si="151"/>
        <v/>
      </c>
      <c r="AG173" s="210" t="str">
        <f t="array" ref="AG173">IF(ISERROR(INDEX($C$1:$D$201,SMALL(IF($C$1:$C$201=$AG$1,ROW($C$1:$C$201)),ROW(171:171)),2)),"",INDEX($C$1:$D$201,SMALL(IF($C$1:$C$201=$AG$1,ROW($C$1:$C$201)),ROW(171:171)),2))</f>
        <v/>
      </c>
      <c r="AH173" s="204" t="str">
        <f t="shared" si="152"/>
        <v/>
      </c>
      <c r="AI173" s="204">
        <v>171</v>
      </c>
      <c r="AJ173" s="209">
        <f t="shared" si="153"/>
        <v>0</v>
      </c>
      <c r="AK173" s="209">
        <f t="shared" si="154"/>
        <v>0</v>
      </c>
      <c r="AL173" s="204">
        <v>171</v>
      </c>
      <c r="AM173" s="207" t="str">
        <f t="shared" si="155"/>
        <v/>
      </c>
      <c r="AN173" s="202" t="str">
        <f t="shared" si="156"/>
        <v/>
      </c>
      <c r="AO173" s="208" t="str">
        <f t="array" ref="AO173">IF(ISERROR(INDEX($C$1:$D$201,SMALL(IF($C$1:$C$201=$AO$1,ROW($C$1:$C$201)),ROW(171:171)),2)),"",INDEX($C$1:$D$201,SMALL(IF($C$1:$C$201=$AO$1,ROW($C$1:$C$201)),ROW(171:171)),2))</f>
        <v/>
      </c>
      <c r="AP173" s="204" t="str">
        <f t="shared" si="157"/>
        <v/>
      </c>
      <c r="AQ173" s="204">
        <v>171</v>
      </c>
      <c r="AR173" s="209">
        <f t="shared" si="158"/>
        <v>0</v>
      </c>
      <c r="AS173" s="209">
        <f t="shared" si="159"/>
        <v>0</v>
      </c>
      <c r="AT173" s="204">
        <v>171</v>
      </c>
      <c r="AU173" s="207" t="str">
        <f t="shared" si="160"/>
        <v/>
      </c>
      <c r="AV173" s="202" t="str">
        <f t="shared" si="161"/>
        <v/>
      </c>
      <c r="AW173" s="159" t="str">
        <f t="array" ref="AW173">IF(ISERROR(INDEX($C$1:$D$201,SMALL(IF($C$1:$C$201=$AW$1,ROW($C$1:$C$201)),ROW(171:171)),2)),"",INDEX($C$1:$D$201,SMALL(IF($C$1:$C$201=$AW$1,ROW($C$1:$C$201)),ROW(171:171)),2))</f>
        <v/>
      </c>
      <c r="AX173" s="204" t="str">
        <f t="shared" si="162"/>
        <v/>
      </c>
      <c r="AY173" s="204">
        <v>171</v>
      </c>
      <c r="AZ173" s="209">
        <f t="shared" si="163"/>
        <v>0</v>
      </c>
      <c r="BA173" s="209">
        <f t="shared" si="164"/>
        <v>0</v>
      </c>
      <c r="BB173" s="204">
        <v>171</v>
      </c>
      <c r="BC173" s="207" t="str">
        <f t="shared" si="165"/>
        <v/>
      </c>
      <c r="BD173" s="202" t="str">
        <f t="shared" si="166"/>
        <v/>
      </c>
      <c r="BE173" s="159" t="str">
        <f t="array" ref="BE173">IF(ISERROR(INDEX($C$1:$D$201,SMALL(IF($C$1:$C$201=$BE$1,ROW($C$1:$C$201)),ROW(171:171)),2)),"",INDEX($C$1:$D$201,SMALL(IF($C$1:$C$201=$BE$1,ROW($C$1:$C$201)),ROW(171:171)),2))</f>
        <v/>
      </c>
      <c r="BF173" s="204" t="str">
        <f t="shared" si="167"/>
        <v/>
      </c>
      <c r="BG173" s="204">
        <v>171</v>
      </c>
      <c r="BH173" s="209">
        <f t="shared" si="168"/>
        <v>0</v>
      </c>
      <c r="BI173" s="209">
        <f t="shared" si="169"/>
        <v>0</v>
      </c>
      <c r="BJ173" s="204">
        <v>171</v>
      </c>
      <c r="BK173" s="207" t="str">
        <f t="shared" si="170"/>
        <v/>
      </c>
      <c r="BL173" s="209"/>
      <c r="BM173" s="209" t="str">
        <f>IF(AND('Analysis_2-must not modify'!O1003=1,'Analysis_2-must not modify'!P1003=1,NOT('Analysis_2-must not modify'!D1003=0)),'Analysis_2-must not modify'!G1003,"")</f>
        <v/>
      </c>
      <c r="BN173">
        <v>172</v>
      </c>
      <c r="BO173" t="e">
        <f>INDEX(BM$2:BM$202,MATCH(0,COUNTIF($BO$1:BO172,BM$2:BM$202),0))</f>
        <v>#N/A</v>
      </c>
      <c r="BQ173" s="218" t="str">
        <f t="shared" si="172"/>
        <v/>
      </c>
      <c r="BR173" s="136">
        <v>172</v>
      </c>
      <c r="BS173" s="246" t="str">
        <f t="shared" si="130"/>
        <v/>
      </c>
      <c r="BT173" s="99"/>
      <c r="BU173" s="219" t="str">
        <f t="shared" si="131"/>
        <v/>
      </c>
      <c r="BV173" s="204">
        <v>172</v>
      </c>
      <c r="BW173" s="218" t="str">
        <f t="shared" si="173"/>
        <v/>
      </c>
      <c r="BX173" t="str">
        <f t="shared" si="174"/>
        <v/>
      </c>
      <c r="BY173" s="204">
        <v>172</v>
      </c>
      <c r="BZ173" s="204" t="str">
        <f t="shared" si="175"/>
        <v/>
      </c>
      <c r="CA173" t="e">
        <f t="shared" si="176"/>
        <v>#VALUE!</v>
      </c>
      <c r="CB173" s="259" t="str">
        <f t="shared" si="127"/>
        <v/>
      </c>
      <c r="CC173" s="259" t="str">
        <f t="shared" si="171"/>
        <v/>
      </c>
      <c r="CD173">
        <v>171</v>
      </c>
      <c r="CE173" s="261" t="str">
        <f t="shared" si="133"/>
        <v/>
      </c>
      <c r="CG173" s="218" t="str">
        <f t="shared" si="134"/>
        <v/>
      </c>
      <c r="CH173" s="136">
        <v>172</v>
      </c>
      <c r="CI173" s="136" t="str">
        <f>IF(AND('Analysis_2-must not modify'!P1003=1,'Analysis_2-must not modify'!O1003=1),'Analysis_2-must not modify'!I1003,"")</f>
        <v/>
      </c>
      <c r="CK173" s="219" t="str">
        <f t="shared" si="135"/>
        <v/>
      </c>
      <c r="CL173" s="204">
        <v>172</v>
      </c>
      <c r="CM173" s="218" t="str">
        <f t="shared" si="136"/>
        <v/>
      </c>
      <c r="CN173" t="str">
        <f t="shared" si="137"/>
        <v/>
      </c>
      <c r="CO173" s="204">
        <v>172</v>
      </c>
      <c r="CP173" s="204" t="str">
        <f t="shared" si="128"/>
        <v/>
      </c>
      <c r="CQ173">
        <f t="shared" si="138"/>
        <v>8</v>
      </c>
      <c r="CR173" s="259" t="str">
        <f t="shared" si="129"/>
        <v/>
      </c>
      <c r="CS173" s="259">
        <f t="shared" si="139"/>
        <v>0</v>
      </c>
      <c r="CT173" s="259"/>
      <c r="CU173">
        <v>171</v>
      </c>
      <c r="CV173" s="261" t="str">
        <f t="shared" si="140"/>
        <v/>
      </c>
    </row>
    <row r="174" spans="1:100" customFormat="1">
      <c r="A174" s="218">
        <f t="shared" si="180"/>
        <v>124</v>
      </c>
      <c r="B174" s="136">
        <v>173</v>
      </c>
      <c r="C174" s="211">
        <f>'Analysis_2-must not modify'!F1004</f>
        <v>0</v>
      </c>
      <c r="D174" s="211">
        <f>'Analysis_2-must not modify'!D1004</f>
        <v>0</v>
      </c>
      <c r="E174" s="245">
        <v>0</v>
      </c>
      <c r="F174" s="219">
        <f t="shared" si="181"/>
        <v>42</v>
      </c>
      <c r="G174" s="204">
        <v>173</v>
      </c>
      <c r="H174" s="218">
        <f t="shared" si="177"/>
        <v>0</v>
      </c>
      <c r="I174">
        <f t="shared" si="178"/>
        <v>0</v>
      </c>
      <c r="J174" s="204">
        <v>173</v>
      </c>
      <c r="K174" s="221" t="str">
        <f t="shared" si="179"/>
        <v/>
      </c>
      <c r="P174" s="202" t="str">
        <f t="shared" si="141"/>
        <v/>
      </c>
      <c r="Q174" s="208" t="str">
        <f t="array" ref="Q174">IF(ISERROR(INDEX($C$1:$D$201,SMALL(IF($C$1:$C$201=$Q$1,ROW($C$1:$C$201)),ROW(172:172)),2)),"",INDEX($C$1:$D$201,SMALL(IF($C$1:$C$201=$Q$1,ROW($C$1:$C$201)),ROW(172:172)),2))</f>
        <v/>
      </c>
      <c r="R174" s="204" t="str">
        <f t="shared" si="142"/>
        <v/>
      </c>
      <c r="S174" s="204">
        <v>172</v>
      </c>
      <c r="T174" s="209">
        <f t="shared" si="143"/>
        <v>0</v>
      </c>
      <c r="U174" s="209">
        <f t="shared" si="144"/>
        <v>0</v>
      </c>
      <c r="V174" s="204">
        <v>172</v>
      </c>
      <c r="W174" s="207" t="str">
        <f t="shared" si="145"/>
        <v/>
      </c>
      <c r="X174" s="202" t="str">
        <f t="shared" si="146"/>
        <v/>
      </c>
      <c r="Y174" s="210" t="str">
        <f t="array" ref="Y174">IF(ISERROR(INDEX($C$1:$D$201,SMALL(IF($C$1:$C$201=$Y$1,ROW($C$1:$C$201)),ROW(172:172)),2)),"",INDEX($C$1:$D$201,SMALL(IF($C$1:$C$201=$Y$1,ROW($C$1:$C$201)),ROW(172:172)),2))</f>
        <v/>
      </c>
      <c r="Z174" s="204" t="str">
        <f t="shared" si="147"/>
        <v/>
      </c>
      <c r="AA174" s="204">
        <v>172</v>
      </c>
      <c r="AB174" s="209">
        <f t="shared" si="148"/>
        <v>0</v>
      </c>
      <c r="AC174" s="209">
        <f t="shared" si="149"/>
        <v>0</v>
      </c>
      <c r="AD174" s="204">
        <v>172</v>
      </c>
      <c r="AE174" s="207" t="str">
        <f t="shared" si="150"/>
        <v/>
      </c>
      <c r="AF174" s="202" t="str">
        <f t="shared" si="151"/>
        <v/>
      </c>
      <c r="AG174" s="210" t="str">
        <f t="array" ref="AG174">IF(ISERROR(INDEX($C$1:$D$201,SMALL(IF($C$1:$C$201=$AG$1,ROW($C$1:$C$201)),ROW(172:172)),2)),"",INDEX($C$1:$D$201,SMALL(IF($C$1:$C$201=$AG$1,ROW($C$1:$C$201)),ROW(172:172)),2))</f>
        <v/>
      </c>
      <c r="AH174" s="204" t="str">
        <f t="shared" si="152"/>
        <v/>
      </c>
      <c r="AI174" s="204">
        <v>172</v>
      </c>
      <c r="AJ174" s="209">
        <f t="shared" si="153"/>
        <v>0</v>
      </c>
      <c r="AK174" s="209">
        <f t="shared" si="154"/>
        <v>0</v>
      </c>
      <c r="AL174" s="204">
        <v>172</v>
      </c>
      <c r="AM174" s="207" t="str">
        <f t="shared" si="155"/>
        <v/>
      </c>
      <c r="AN174" s="202" t="str">
        <f t="shared" si="156"/>
        <v/>
      </c>
      <c r="AO174" s="208" t="str">
        <f t="array" ref="AO174">IF(ISERROR(INDEX($C$1:$D$201,SMALL(IF($C$1:$C$201=$AO$1,ROW($C$1:$C$201)),ROW(172:172)),2)),"",INDEX($C$1:$D$201,SMALL(IF($C$1:$C$201=$AO$1,ROW($C$1:$C$201)),ROW(172:172)),2))</f>
        <v/>
      </c>
      <c r="AP174" s="204" t="str">
        <f t="shared" si="157"/>
        <v/>
      </c>
      <c r="AQ174" s="204">
        <v>172</v>
      </c>
      <c r="AR174" s="209">
        <f t="shared" si="158"/>
        <v>0</v>
      </c>
      <c r="AS174" s="209">
        <f t="shared" si="159"/>
        <v>0</v>
      </c>
      <c r="AT174" s="204">
        <v>172</v>
      </c>
      <c r="AU174" s="207" t="str">
        <f t="shared" si="160"/>
        <v/>
      </c>
      <c r="AV174" s="202" t="str">
        <f t="shared" si="161"/>
        <v/>
      </c>
      <c r="AW174" s="159" t="str">
        <f t="array" ref="AW174">IF(ISERROR(INDEX($C$1:$D$201,SMALL(IF($C$1:$C$201=$AW$1,ROW($C$1:$C$201)),ROW(172:172)),2)),"",INDEX($C$1:$D$201,SMALL(IF($C$1:$C$201=$AW$1,ROW($C$1:$C$201)),ROW(172:172)),2))</f>
        <v/>
      </c>
      <c r="AX174" s="204" t="str">
        <f t="shared" si="162"/>
        <v/>
      </c>
      <c r="AY174" s="204">
        <v>172</v>
      </c>
      <c r="AZ174" s="209">
        <f t="shared" si="163"/>
        <v>0</v>
      </c>
      <c r="BA174" s="209">
        <f t="shared" si="164"/>
        <v>0</v>
      </c>
      <c r="BB174" s="204">
        <v>172</v>
      </c>
      <c r="BC174" s="207" t="str">
        <f t="shared" si="165"/>
        <v/>
      </c>
      <c r="BD174" s="202" t="str">
        <f t="shared" si="166"/>
        <v/>
      </c>
      <c r="BE174" s="159" t="str">
        <f t="array" ref="BE174">IF(ISERROR(INDEX($C$1:$D$201,SMALL(IF($C$1:$C$201=$BE$1,ROW($C$1:$C$201)),ROW(172:172)),2)),"",INDEX($C$1:$D$201,SMALL(IF($C$1:$C$201=$BE$1,ROW($C$1:$C$201)),ROW(172:172)),2))</f>
        <v/>
      </c>
      <c r="BF174" s="204" t="str">
        <f t="shared" si="167"/>
        <v/>
      </c>
      <c r="BG174" s="204">
        <v>172</v>
      </c>
      <c r="BH174" s="209">
        <f t="shared" si="168"/>
        <v>0</v>
      </c>
      <c r="BI174" s="209">
        <f t="shared" si="169"/>
        <v>0</v>
      </c>
      <c r="BJ174" s="204">
        <v>172</v>
      </c>
      <c r="BK174" s="207" t="str">
        <f t="shared" si="170"/>
        <v/>
      </c>
      <c r="BL174" s="209"/>
      <c r="BM174" s="209" t="str">
        <f>IF(AND('Analysis_2-must not modify'!O1004=1,'Analysis_2-must not modify'!P1004=1,NOT('Analysis_2-must not modify'!D1004=0)),'Analysis_2-must not modify'!G1004,"")</f>
        <v/>
      </c>
      <c r="BN174">
        <v>173</v>
      </c>
      <c r="BO174" t="e">
        <f>INDEX(BM$2:BM$202,MATCH(0,COUNTIF($BO$1:BO173,BM$2:BM$202),0))</f>
        <v>#N/A</v>
      </c>
      <c r="BQ174" s="218" t="str">
        <f t="shared" si="172"/>
        <v/>
      </c>
      <c r="BR174" s="136">
        <v>173</v>
      </c>
      <c r="BS174" s="246" t="str">
        <f t="shared" si="130"/>
        <v/>
      </c>
      <c r="BT174" s="99"/>
      <c r="BU174" s="219" t="str">
        <f t="shared" si="131"/>
        <v/>
      </c>
      <c r="BV174" s="204">
        <v>173</v>
      </c>
      <c r="BW174" s="218" t="str">
        <f t="shared" si="173"/>
        <v/>
      </c>
      <c r="BX174" t="str">
        <f t="shared" si="174"/>
        <v/>
      </c>
      <c r="BY174" s="204">
        <v>173</v>
      </c>
      <c r="BZ174" s="204" t="str">
        <f t="shared" si="175"/>
        <v/>
      </c>
      <c r="CA174" t="e">
        <f t="shared" si="176"/>
        <v>#VALUE!</v>
      </c>
      <c r="CB174" s="259" t="str">
        <f t="shared" si="127"/>
        <v/>
      </c>
      <c r="CC174" s="259" t="str">
        <f t="shared" si="171"/>
        <v/>
      </c>
      <c r="CD174">
        <v>172</v>
      </c>
      <c r="CE174" s="261" t="str">
        <f t="shared" si="133"/>
        <v/>
      </c>
      <c r="CG174" s="218" t="str">
        <f t="shared" si="134"/>
        <v/>
      </c>
      <c r="CH174" s="136">
        <v>173</v>
      </c>
      <c r="CI174" s="136" t="str">
        <f>IF(AND('Analysis_2-must not modify'!P1004=1,'Analysis_2-must not modify'!O1004=1),'Analysis_2-must not modify'!I1004,"")</f>
        <v/>
      </c>
      <c r="CK174" s="219" t="str">
        <f t="shared" si="135"/>
        <v/>
      </c>
      <c r="CL174" s="204">
        <v>173</v>
      </c>
      <c r="CM174" s="218" t="str">
        <f t="shared" si="136"/>
        <v/>
      </c>
      <c r="CN174" t="str">
        <f t="shared" si="137"/>
        <v/>
      </c>
      <c r="CO174" s="204">
        <v>173</v>
      </c>
      <c r="CP174" s="204" t="str">
        <f t="shared" si="128"/>
        <v/>
      </c>
      <c r="CQ174">
        <f t="shared" si="138"/>
        <v>8</v>
      </c>
      <c r="CR174" s="259" t="str">
        <f t="shared" si="129"/>
        <v/>
      </c>
      <c r="CS174" s="259">
        <f t="shared" si="139"/>
        <v>0</v>
      </c>
      <c r="CT174" s="259"/>
      <c r="CU174">
        <v>172</v>
      </c>
      <c r="CV174" s="261" t="str">
        <f t="shared" si="140"/>
        <v/>
      </c>
    </row>
    <row r="175" spans="1:100" customFormat="1">
      <c r="A175" s="218">
        <f t="shared" si="180"/>
        <v>124</v>
      </c>
      <c r="B175" s="136">
        <v>174</v>
      </c>
      <c r="C175" s="211">
        <f>'Analysis_2-must not modify'!F1005</f>
        <v>0</v>
      </c>
      <c r="D175" s="211">
        <f>'Analysis_2-must not modify'!D1005</f>
        <v>0</v>
      </c>
      <c r="E175" s="245">
        <v>0</v>
      </c>
      <c r="F175" s="219">
        <f t="shared" si="181"/>
        <v>42</v>
      </c>
      <c r="G175" s="204">
        <v>174</v>
      </c>
      <c r="H175" s="218">
        <f t="shared" si="177"/>
        <v>0</v>
      </c>
      <c r="I175">
        <f t="shared" si="178"/>
        <v>0</v>
      </c>
      <c r="J175" s="204">
        <v>174</v>
      </c>
      <c r="K175" s="221" t="str">
        <f t="shared" si="179"/>
        <v/>
      </c>
      <c r="P175" s="202" t="str">
        <f t="shared" si="141"/>
        <v/>
      </c>
      <c r="Q175" s="208" t="str">
        <f t="array" ref="Q175">IF(ISERROR(INDEX($C$1:$D$201,SMALL(IF($C$1:$C$201=$Q$1,ROW($C$1:$C$201)),ROW(173:173)),2)),"",INDEX($C$1:$D$201,SMALL(IF($C$1:$C$201=$Q$1,ROW($C$1:$C$201)),ROW(173:173)),2))</f>
        <v/>
      </c>
      <c r="R175" s="204" t="str">
        <f t="shared" si="142"/>
        <v/>
      </c>
      <c r="S175" s="204">
        <v>173</v>
      </c>
      <c r="T175" s="209">
        <f t="shared" si="143"/>
        <v>0</v>
      </c>
      <c r="U175" s="209">
        <f t="shared" si="144"/>
        <v>0</v>
      </c>
      <c r="V175" s="204">
        <v>173</v>
      </c>
      <c r="W175" s="207" t="str">
        <f t="shared" si="145"/>
        <v/>
      </c>
      <c r="X175" s="202" t="str">
        <f t="shared" si="146"/>
        <v/>
      </c>
      <c r="Y175" s="210" t="str">
        <f t="array" ref="Y175">IF(ISERROR(INDEX($C$1:$D$201,SMALL(IF($C$1:$C$201=$Y$1,ROW($C$1:$C$201)),ROW(173:173)),2)),"",INDEX($C$1:$D$201,SMALL(IF($C$1:$C$201=$Y$1,ROW($C$1:$C$201)),ROW(173:173)),2))</f>
        <v/>
      </c>
      <c r="Z175" s="204" t="str">
        <f t="shared" si="147"/>
        <v/>
      </c>
      <c r="AA175" s="204">
        <v>173</v>
      </c>
      <c r="AB175" s="209">
        <f t="shared" si="148"/>
        <v>0</v>
      </c>
      <c r="AC175" s="209">
        <f t="shared" si="149"/>
        <v>0</v>
      </c>
      <c r="AD175" s="204">
        <v>173</v>
      </c>
      <c r="AE175" s="207" t="str">
        <f t="shared" si="150"/>
        <v/>
      </c>
      <c r="AF175" s="202" t="str">
        <f t="shared" si="151"/>
        <v/>
      </c>
      <c r="AG175" s="210" t="str">
        <f t="array" ref="AG175">IF(ISERROR(INDEX($C$1:$D$201,SMALL(IF($C$1:$C$201=$AG$1,ROW($C$1:$C$201)),ROW(173:173)),2)),"",INDEX($C$1:$D$201,SMALL(IF($C$1:$C$201=$AG$1,ROW($C$1:$C$201)),ROW(173:173)),2))</f>
        <v/>
      </c>
      <c r="AH175" s="204" t="str">
        <f t="shared" si="152"/>
        <v/>
      </c>
      <c r="AI175" s="204">
        <v>173</v>
      </c>
      <c r="AJ175" s="209">
        <f t="shared" si="153"/>
        <v>0</v>
      </c>
      <c r="AK175" s="209">
        <f t="shared" si="154"/>
        <v>0</v>
      </c>
      <c r="AL175" s="204">
        <v>173</v>
      </c>
      <c r="AM175" s="207" t="str">
        <f t="shared" si="155"/>
        <v/>
      </c>
      <c r="AN175" s="202" t="str">
        <f t="shared" si="156"/>
        <v/>
      </c>
      <c r="AO175" s="208" t="str">
        <f t="array" ref="AO175">IF(ISERROR(INDEX($C$1:$D$201,SMALL(IF($C$1:$C$201=$AO$1,ROW($C$1:$C$201)),ROW(173:173)),2)),"",INDEX($C$1:$D$201,SMALL(IF($C$1:$C$201=$AO$1,ROW($C$1:$C$201)),ROW(173:173)),2))</f>
        <v/>
      </c>
      <c r="AP175" s="204" t="str">
        <f t="shared" si="157"/>
        <v/>
      </c>
      <c r="AQ175" s="204">
        <v>173</v>
      </c>
      <c r="AR175" s="209">
        <f t="shared" si="158"/>
        <v>0</v>
      </c>
      <c r="AS175" s="209">
        <f t="shared" si="159"/>
        <v>0</v>
      </c>
      <c r="AT175" s="204">
        <v>173</v>
      </c>
      <c r="AU175" s="207" t="str">
        <f t="shared" si="160"/>
        <v/>
      </c>
      <c r="AV175" s="202" t="str">
        <f t="shared" si="161"/>
        <v/>
      </c>
      <c r="AW175" s="159" t="str">
        <f t="array" ref="AW175">IF(ISERROR(INDEX($C$1:$D$201,SMALL(IF($C$1:$C$201=$AW$1,ROW($C$1:$C$201)),ROW(173:173)),2)),"",INDEX($C$1:$D$201,SMALL(IF($C$1:$C$201=$AW$1,ROW($C$1:$C$201)),ROW(173:173)),2))</f>
        <v/>
      </c>
      <c r="AX175" s="204" t="str">
        <f t="shared" si="162"/>
        <v/>
      </c>
      <c r="AY175" s="204">
        <v>173</v>
      </c>
      <c r="AZ175" s="209">
        <f t="shared" si="163"/>
        <v>0</v>
      </c>
      <c r="BA175" s="209">
        <f t="shared" si="164"/>
        <v>0</v>
      </c>
      <c r="BB175" s="204">
        <v>173</v>
      </c>
      <c r="BC175" s="207" t="str">
        <f t="shared" si="165"/>
        <v/>
      </c>
      <c r="BD175" s="202" t="str">
        <f t="shared" si="166"/>
        <v/>
      </c>
      <c r="BE175" s="159" t="str">
        <f t="array" ref="BE175">IF(ISERROR(INDEX($C$1:$D$201,SMALL(IF($C$1:$C$201=$BE$1,ROW($C$1:$C$201)),ROW(173:173)),2)),"",INDEX($C$1:$D$201,SMALL(IF($C$1:$C$201=$BE$1,ROW($C$1:$C$201)),ROW(173:173)),2))</f>
        <v/>
      </c>
      <c r="BF175" s="204" t="str">
        <f t="shared" si="167"/>
        <v/>
      </c>
      <c r="BG175" s="204">
        <v>173</v>
      </c>
      <c r="BH175" s="209">
        <f t="shared" si="168"/>
        <v>0</v>
      </c>
      <c r="BI175" s="209">
        <f t="shared" si="169"/>
        <v>0</v>
      </c>
      <c r="BJ175" s="204">
        <v>173</v>
      </c>
      <c r="BK175" s="207" t="str">
        <f t="shared" si="170"/>
        <v/>
      </c>
      <c r="BL175" s="209"/>
      <c r="BM175" s="209" t="str">
        <f>IF(AND('Analysis_2-must not modify'!O1005=1,'Analysis_2-must not modify'!P1005=1,NOT('Analysis_2-must not modify'!D1005=0)),'Analysis_2-must not modify'!G1005,"")</f>
        <v/>
      </c>
      <c r="BN175">
        <v>174</v>
      </c>
      <c r="BO175" t="e">
        <f>INDEX(BM$2:BM$202,MATCH(0,COUNTIF($BO$1:BO174,BM$2:BM$202),0))</f>
        <v>#N/A</v>
      </c>
      <c r="BQ175" s="218" t="str">
        <f t="shared" si="172"/>
        <v/>
      </c>
      <c r="BR175" s="136">
        <v>174</v>
      </c>
      <c r="BS175" s="246" t="str">
        <f t="shared" si="130"/>
        <v/>
      </c>
      <c r="BT175" s="99"/>
      <c r="BU175" s="219" t="str">
        <f t="shared" si="131"/>
        <v/>
      </c>
      <c r="BV175" s="204">
        <v>174</v>
      </c>
      <c r="BW175" s="218" t="str">
        <f t="shared" si="173"/>
        <v/>
      </c>
      <c r="BX175" t="str">
        <f t="shared" si="174"/>
        <v/>
      </c>
      <c r="BY175" s="204">
        <v>174</v>
      </c>
      <c r="BZ175" s="204" t="str">
        <f t="shared" si="175"/>
        <v/>
      </c>
      <c r="CA175" t="e">
        <f t="shared" si="176"/>
        <v>#VALUE!</v>
      </c>
      <c r="CB175" s="259" t="str">
        <f t="shared" si="127"/>
        <v/>
      </c>
      <c r="CC175" s="259" t="str">
        <f t="shared" si="171"/>
        <v/>
      </c>
      <c r="CD175">
        <v>173</v>
      </c>
      <c r="CE175" s="261" t="str">
        <f t="shared" si="133"/>
        <v/>
      </c>
      <c r="CG175" s="218" t="str">
        <f t="shared" si="134"/>
        <v/>
      </c>
      <c r="CH175" s="136">
        <v>174</v>
      </c>
      <c r="CI175" s="136" t="str">
        <f>IF(AND('Analysis_2-must not modify'!P1005=1,'Analysis_2-must not modify'!O1005=1),'Analysis_2-must not modify'!I1005,"")</f>
        <v/>
      </c>
      <c r="CK175" s="219" t="str">
        <f t="shared" si="135"/>
        <v/>
      </c>
      <c r="CL175" s="204">
        <v>174</v>
      </c>
      <c r="CM175" s="218" t="str">
        <f t="shared" si="136"/>
        <v/>
      </c>
      <c r="CN175" t="str">
        <f t="shared" si="137"/>
        <v/>
      </c>
      <c r="CO175" s="204">
        <v>174</v>
      </c>
      <c r="CP175" s="204" t="str">
        <f t="shared" si="128"/>
        <v/>
      </c>
      <c r="CQ175">
        <f t="shared" si="138"/>
        <v>8</v>
      </c>
      <c r="CR175" s="259" t="str">
        <f t="shared" si="129"/>
        <v/>
      </c>
      <c r="CS175" s="259">
        <f t="shared" si="139"/>
        <v>0</v>
      </c>
      <c r="CT175" s="259"/>
      <c r="CU175">
        <v>173</v>
      </c>
      <c r="CV175" s="261" t="str">
        <f t="shared" si="140"/>
        <v/>
      </c>
    </row>
    <row r="176" spans="1:100" customFormat="1">
      <c r="A176" s="218">
        <f t="shared" si="180"/>
        <v>124</v>
      </c>
      <c r="B176" s="136">
        <v>175</v>
      </c>
      <c r="C176" s="211">
        <f>'Analysis_2-must not modify'!F1006</f>
        <v>0</v>
      </c>
      <c r="D176" s="211">
        <f>'Analysis_2-must not modify'!D1006</f>
        <v>0</v>
      </c>
      <c r="E176" s="245">
        <v>0</v>
      </c>
      <c r="F176" s="219">
        <f t="shared" si="181"/>
        <v>42</v>
      </c>
      <c r="G176" s="204">
        <v>175</v>
      </c>
      <c r="H176" s="218">
        <f t="shared" si="177"/>
        <v>0</v>
      </c>
      <c r="I176">
        <f t="shared" si="178"/>
        <v>0</v>
      </c>
      <c r="J176" s="204">
        <v>175</v>
      </c>
      <c r="K176" s="221" t="str">
        <f t="shared" si="179"/>
        <v/>
      </c>
      <c r="P176" s="202" t="str">
        <f t="shared" si="141"/>
        <v/>
      </c>
      <c r="Q176" s="208" t="str">
        <f t="array" ref="Q176">IF(ISERROR(INDEX($C$1:$D$201,SMALL(IF($C$1:$C$201=$Q$1,ROW($C$1:$C$201)),ROW(174:174)),2)),"",INDEX($C$1:$D$201,SMALL(IF($C$1:$C$201=$Q$1,ROW($C$1:$C$201)),ROW(174:174)),2))</f>
        <v/>
      </c>
      <c r="R176" s="204" t="str">
        <f t="shared" si="142"/>
        <v/>
      </c>
      <c r="S176" s="204">
        <v>174</v>
      </c>
      <c r="T176" s="209">
        <f t="shared" si="143"/>
        <v>0</v>
      </c>
      <c r="U176" s="209">
        <f t="shared" si="144"/>
        <v>0</v>
      </c>
      <c r="V176" s="204">
        <v>174</v>
      </c>
      <c r="W176" s="207" t="str">
        <f t="shared" si="145"/>
        <v/>
      </c>
      <c r="X176" s="202" t="str">
        <f t="shared" si="146"/>
        <v/>
      </c>
      <c r="Y176" s="210" t="str">
        <f t="array" ref="Y176">IF(ISERROR(INDEX($C$1:$D$201,SMALL(IF($C$1:$C$201=$Y$1,ROW($C$1:$C$201)),ROW(174:174)),2)),"",INDEX($C$1:$D$201,SMALL(IF($C$1:$C$201=$Y$1,ROW($C$1:$C$201)),ROW(174:174)),2))</f>
        <v/>
      </c>
      <c r="Z176" s="204" t="str">
        <f t="shared" si="147"/>
        <v/>
      </c>
      <c r="AA176" s="204">
        <v>174</v>
      </c>
      <c r="AB176" s="209">
        <f t="shared" si="148"/>
        <v>0</v>
      </c>
      <c r="AC176" s="209">
        <f t="shared" si="149"/>
        <v>0</v>
      </c>
      <c r="AD176" s="204">
        <v>174</v>
      </c>
      <c r="AE176" s="207" t="str">
        <f t="shared" si="150"/>
        <v/>
      </c>
      <c r="AF176" s="202" t="str">
        <f t="shared" si="151"/>
        <v/>
      </c>
      <c r="AG176" s="210" t="str">
        <f t="array" ref="AG176">IF(ISERROR(INDEX($C$1:$D$201,SMALL(IF($C$1:$C$201=$AG$1,ROW($C$1:$C$201)),ROW(174:174)),2)),"",INDEX($C$1:$D$201,SMALL(IF($C$1:$C$201=$AG$1,ROW($C$1:$C$201)),ROW(174:174)),2))</f>
        <v/>
      </c>
      <c r="AH176" s="204" t="str">
        <f t="shared" si="152"/>
        <v/>
      </c>
      <c r="AI176" s="204">
        <v>174</v>
      </c>
      <c r="AJ176" s="209">
        <f t="shared" si="153"/>
        <v>0</v>
      </c>
      <c r="AK176" s="209">
        <f t="shared" si="154"/>
        <v>0</v>
      </c>
      <c r="AL176" s="204">
        <v>174</v>
      </c>
      <c r="AM176" s="207" t="str">
        <f t="shared" si="155"/>
        <v/>
      </c>
      <c r="AN176" s="202" t="str">
        <f t="shared" si="156"/>
        <v/>
      </c>
      <c r="AO176" s="208" t="str">
        <f t="array" ref="AO176">IF(ISERROR(INDEX($C$1:$D$201,SMALL(IF($C$1:$C$201=$AO$1,ROW($C$1:$C$201)),ROW(174:174)),2)),"",INDEX($C$1:$D$201,SMALL(IF($C$1:$C$201=$AO$1,ROW($C$1:$C$201)),ROW(174:174)),2))</f>
        <v/>
      </c>
      <c r="AP176" s="204" t="str">
        <f t="shared" si="157"/>
        <v/>
      </c>
      <c r="AQ176" s="204">
        <v>174</v>
      </c>
      <c r="AR176" s="209">
        <f t="shared" si="158"/>
        <v>0</v>
      </c>
      <c r="AS176" s="209">
        <f t="shared" si="159"/>
        <v>0</v>
      </c>
      <c r="AT176" s="204">
        <v>174</v>
      </c>
      <c r="AU176" s="207" t="str">
        <f t="shared" si="160"/>
        <v/>
      </c>
      <c r="AV176" s="202" t="str">
        <f t="shared" si="161"/>
        <v/>
      </c>
      <c r="AW176" s="159" t="str">
        <f t="array" ref="AW176">IF(ISERROR(INDEX($C$1:$D$201,SMALL(IF($C$1:$C$201=$AW$1,ROW($C$1:$C$201)),ROW(174:174)),2)),"",INDEX($C$1:$D$201,SMALL(IF($C$1:$C$201=$AW$1,ROW($C$1:$C$201)),ROW(174:174)),2))</f>
        <v/>
      </c>
      <c r="AX176" s="204" t="str">
        <f t="shared" si="162"/>
        <v/>
      </c>
      <c r="AY176" s="204">
        <v>174</v>
      </c>
      <c r="AZ176" s="209">
        <f t="shared" si="163"/>
        <v>0</v>
      </c>
      <c r="BA176" s="209">
        <f t="shared" si="164"/>
        <v>0</v>
      </c>
      <c r="BB176" s="204">
        <v>174</v>
      </c>
      <c r="BC176" s="207" t="str">
        <f t="shared" si="165"/>
        <v/>
      </c>
      <c r="BD176" s="202" t="str">
        <f t="shared" si="166"/>
        <v/>
      </c>
      <c r="BE176" s="159" t="str">
        <f t="array" ref="BE176">IF(ISERROR(INDEX($C$1:$D$201,SMALL(IF($C$1:$C$201=$BE$1,ROW($C$1:$C$201)),ROW(174:174)),2)),"",INDEX($C$1:$D$201,SMALL(IF($C$1:$C$201=$BE$1,ROW($C$1:$C$201)),ROW(174:174)),2))</f>
        <v/>
      </c>
      <c r="BF176" s="204" t="str">
        <f t="shared" si="167"/>
        <v/>
      </c>
      <c r="BG176" s="204">
        <v>174</v>
      </c>
      <c r="BH176" s="209">
        <f t="shared" si="168"/>
        <v>0</v>
      </c>
      <c r="BI176" s="209">
        <f t="shared" si="169"/>
        <v>0</v>
      </c>
      <c r="BJ176" s="204">
        <v>174</v>
      </c>
      <c r="BK176" s="207" t="str">
        <f t="shared" si="170"/>
        <v/>
      </c>
      <c r="BL176" s="209"/>
      <c r="BM176" s="209" t="str">
        <f>IF(AND('Analysis_2-must not modify'!O1006=1,'Analysis_2-must not modify'!P1006=1,NOT('Analysis_2-must not modify'!D1006=0)),'Analysis_2-must not modify'!G1006,"")</f>
        <v/>
      </c>
      <c r="BN176">
        <v>175</v>
      </c>
      <c r="BO176" t="e">
        <f>INDEX(BM$2:BM$202,MATCH(0,COUNTIF($BO$1:BO175,BM$2:BM$202),0))</f>
        <v>#N/A</v>
      </c>
      <c r="BQ176" s="218" t="str">
        <f t="shared" si="172"/>
        <v/>
      </c>
      <c r="BR176" s="136">
        <v>175</v>
      </c>
      <c r="BS176" s="246" t="str">
        <f t="shared" si="130"/>
        <v/>
      </c>
      <c r="BT176" s="99"/>
      <c r="BU176" s="219" t="str">
        <f t="shared" si="131"/>
        <v/>
      </c>
      <c r="BV176" s="204">
        <v>175</v>
      </c>
      <c r="BW176" s="218" t="str">
        <f t="shared" si="173"/>
        <v/>
      </c>
      <c r="BX176" t="str">
        <f t="shared" si="174"/>
        <v/>
      </c>
      <c r="BY176" s="204">
        <v>175</v>
      </c>
      <c r="BZ176" s="204" t="str">
        <f t="shared" si="175"/>
        <v/>
      </c>
      <c r="CA176" t="e">
        <f t="shared" si="176"/>
        <v>#VALUE!</v>
      </c>
      <c r="CB176" s="259" t="str">
        <f t="shared" si="127"/>
        <v/>
      </c>
      <c r="CC176" s="259" t="str">
        <f t="shared" si="171"/>
        <v/>
      </c>
      <c r="CD176">
        <v>174</v>
      </c>
      <c r="CE176" s="261" t="str">
        <f t="shared" si="133"/>
        <v/>
      </c>
      <c r="CG176" s="218" t="str">
        <f t="shared" si="134"/>
        <v/>
      </c>
      <c r="CH176" s="136">
        <v>175</v>
      </c>
      <c r="CI176" s="136" t="str">
        <f>IF(AND('Analysis_2-must not modify'!P1006=1,'Analysis_2-must not modify'!O1006=1),'Analysis_2-must not modify'!I1006,"")</f>
        <v/>
      </c>
      <c r="CK176" s="219" t="str">
        <f t="shared" si="135"/>
        <v/>
      </c>
      <c r="CL176" s="204">
        <v>175</v>
      </c>
      <c r="CM176" s="218" t="str">
        <f t="shared" si="136"/>
        <v/>
      </c>
      <c r="CN176" t="str">
        <f t="shared" si="137"/>
        <v/>
      </c>
      <c r="CO176" s="204">
        <v>175</v>
      </c>
      <c r="CP176" s="204" t="str">
        <f t="shared" si="128"/>
        <v/>
      </c>
      <c r="CQ176">
        <f t="shared" si="138"/>
        <v>8</v>
      </c>
      <c r="CR176" s="259" t="str">
        <f t="shared" si="129"/>
        <v/>
      </c>
      <c r="CS176" s="259">
        <f t="shared" si="139"/>
        <v>0</v>
      </c>
      <c r="CT176" s="259"/>
      <c r="CU176">
        <v>174</v>
      </c>
      <c r="CV176" s="261" t="str">
        <f t="shared" si="140"/>
        <v/>
      </c>
    </row>
    <row r="177" spans="1:100" customFormat="1">
      <c r="A177" s="218">
        <f t="shared" si="180"/>
        <v>124</v>
      </c>
      <c r="B177" s="136">
        <v>176</v>
      </c>
      <c r="C177" s="211">
        <f>'Analysis_2-must not modify'!F1007</f>
        <v>0</v>
      </c>
      <c r="D177" s="211">
        <f>'Analysis_2-must not modify'!D1007</f>
        <v>0</v>
      </c>
      <c r="E177" s="245">
        <v>0</v>
      </c>
      <c r="F177" s="219">
        <f t="shared" si="181"/>
        <v>42</v>
      </c>
      <c r="G177" s="204">
        <v>176</v>
      </c>
      <c r="H177" s="218">
        <f t="shared" si="177"/>
        <v>0</v>
      </c>
      <c r="I177">
        <f t="shared" si="178"/>
        <v>0</v>
      </c>
      <c r="J177" s="204">
        <v>176</v>
      </c>
      <c r="K177" s="221" t="str">
        <f t="shared" si="179"/>
        <v/>
      </c>
      <c r="P177" s="202" t="str">
        <f t="shared" si="141"/>
        <v/>
      </c>
      <c r="Q177" s="208" t="str">
        <f t="array" ref="Q177">IF(ISERROR(INDEX($C$1:$D$201,SMALL(IF($C$1:$C$201=$Q$1,ROW($C$1:$C$201)),ROW(175:175)),2)),"",INDEX($C$1:$D$201,SMALL(IF($C$1:$C$201=$Q$1,ROW($C$1:$C$201)),ROW(175:175)),2))</f>
        <v/>
      </c>
      <c r="R177" s="204" t="str">
        <f t="shared" si="142"/>
        <v/>
      </c>
      <c r="S177" s="204">
        <v>175</v>
      </c>
      <c r="T177" s="209">
        <f t="shared" si="143"/>
        <v>0</v>
      </c>
      <c r="U177" s="209">
        <f t="shared" si="144"/>
        <v>0</v>
      </c>
      <c r="V177" s="204">
        <v>175</v>
      </c>
      <c r="W177" s="207" t="str">
        <f t="shared" si="145"/>
        <v/>
      </c>
      <c r="X177" s="202" t="str">
        <f t="shared" si="146"/>
        <v/>
      </c>
      <c r="Y177" s="210" t="str">
        <f t="array" ref="Y177">IF(ISERROR(INDEX($C$1:$D$201,SMALL(IF($C$1:$C$201=$Y$1,ROW($C$1:$C$201)),ROW(175:175)),2)),"",INDEX($C$1:$D$201,SMALL(IF($C$1:$C$201=$Y$1,ROW($C$1:$C$201)),ROW(175:175)),2))</f>
        <v/>
      </c>
      <c r="Z177" s="204" t="str">
        <f t="shared" si="147"/>
        <v/>
      </c>
      <c r="AA177" s="204">
        <v>175</v>
      </c>
      <c r="AB177" s="209">
        <f t="shared" si="148"/>
        <v>0</v>
      </c>
      <c r="AC177" s="209">
        <f t="shared" si="149"/>
        <v>0</v>
      </c>
      <c r="AD177" s="204">
        <v>175</v>
      </c>
      <c r="AE177" s="207" t="str">
        <f t="shared" si="150"/>
        <v/>
      </c>
      <c r="AF177" s="202" t="str">
        <f t="shared" si="151"/>
        <v/>
      </c>
      <c r="AG177" s="210" t="str">
        <f t="array" ref="AG177">IF(ISERROR(INDEX($C$1:$D$201,SMALL(IF($C$1:$C$201=$AG$1,ROW($C$1:$C$201)),ROW(175:175)),2)),"",INDEX($C$1:$D$201,SMALL(IF($C$1:$C$201=$AG$1,ROW($C$1:$C$201)),ROW(175:175)),2))</f>
        <v/>
      </c>
      <c r="AH177" s="204" t="str">
        <f t="shared" si="152"/>
        <v/>
      </c>
      <c r="AI177" s="204">
        <v>175</v>
      </c>
      <c r="AJ177" s="209">
        <f t="shared" si="153"/>
        <v>0</v>
      </c>
      <c r="AK177" s="209">
        <f t="shared" si="154"/>
        <v>0</v>
      </c>
      <c r="AL177" s="204">
        <v>175</v>
      </c>
      <c r="AM177" s="207" t="str">
        <f t="shared" si="155"/>
        <v/>
      </c>
      <c r="AN177" s="202" t="str">
        <f t="shared" si="156"/>
        <v/>
      </c>
      <c r="AO177" s="208" t="str">
        <f t="array" ref="AO177">IF(ISERROR(INDEX($C$1:$D$201,SMALL(IF($C$1:$C$201=$AO$1,ROW($C$1:$C$201)),ROW(175:175)),2)),"",INDEX($C$1:$D$201,SMALL(IF($C$1:$C$201=$AO$1,ROW($C$1:$C$201)),ROW(175:175)),2))</f>
        <v/>
      </c>
      <c r="AP177" s="204" t="str">
        <f t="shared" si="157"/>
        <v/>
      </c>
      <c r="AQ177" s="204">
        <v>175</v>
      </c>
      <c r="AR177" s="209">
        <f t="shared" si="158"/>
        <v>0</v>
      </c>
      <c r="AS177" s="209">
        <f t="shared" si="159"/>
        <v>0</v>
      </c>
      <c r="AT177" s="204">
        <v>175</v>
      </c>
      <c r="AU177" s="207" t="str">
        <f t="shared" si="160"/>
        <v/>
      </c>
      <c r="AV177" s="202" t="str">
        <f t="shared" si="161"/>
        <v/>
      </c>
      <c r="AW177" s="159" t="str">
        <f t="array" ref="AW177">IF(ISERROR(INDEX($C$1:$D$201,SMALL(IF($C$1:$C$201=$AW$1,ROW($C$1:$C$201)),ROW(175:175)),2)),"",INDEX($C$1:$D$201,SMALL(IF($C$1:$C$201=$AW$1,ROW($C$1:$C$201)),ROW(175:175)),2))</f>
        <v/>
      </c>
      <c r="AX177" s="204" t="str">
        <f t="shared" si="162"/>
        <v/>
      </c>
      <c r="AY177" s="204">
        <v>175</v>
      </c>
      <c r="AZ177" s="209">
        <f t="shared" si="163"/>
        <v>0</v>
      </c>
      <c r="BA177" s="209">
        <f t="shared" si="164"/>
        <v>0</v>
      </c>
      <c r="BB177" s="204">
        <v>175</v>
      </c>
      <c r="BC177" s="207" t="str">
        <f t="shared" si="165"/>
        <v/>
      </c>
      <c r="BD177" s="202" t="str">
        <f t="shared" si="166"/>
        <v/>
      </c>
      <c r="BE177" s="159" t="str">
        <f t="array" ref="BE177">IF(ISERROR(INDEX($C$1:$D$201,SMALL(IF($C$1:$C$201=$BE$1,ROW($C$1:$C$201)),ROW(175:175)),2)),"",INDEX($C$1:$D$201,SMALL(IF($C$1:$C$201=$BE$1,ROW($C$1:$C$201)),ROW(175:175)),2))</f>
        <v/>
      </c>
      <c r="BF177" s="204" t="str">
        <f t="shared" si="167"/>
        <v/>
      </c>
      <c r="BG177" s="204">
        <v>175</v>
      </c>
      <c r="BH177" s="209">
        <f t="shared" si="168"/>
        <v>0</v>
      </c>
      <c r="BI177" s="209">
        <f t="shared" si="169"/>
        <v>0</v>
      </c>
      <c r="BJ177" s="204">
        <v>175</v>
      </c>
      <c r="BK177" s="207" t="str">
        <f t="shared" si="170"/>
        <v/>
      </c>
      <c r="BL177" s="209"/>
      <c r="BM177" s="209" t="str">
        <f>IF(AND('Analysis_2-must not modify'!O1007=1,'Analysis_2-must not modify'!P1007=1,NOT('Analysis_2-must not modify'!D1007=0)),'Analysis_2-must not modify'!G1007,"")</f>
        <v/>
      </c>
      <c r="BN177">
        <v>176</v>
      </c>
      <c r="BO177" t="e">
        <f>INDEX(BM$2:BM$202,MATCH(0,COUNTIF($BO$1:BO176,BM$2:BM$202),0))</f>
        <v>#N/A</v>
      </c>
      <c r="BQ177" s="218" t="str">
        <f t="shared" si="172"/>
        <v/>
      </c>
      <c r="BR177" s="136">
        <v>176</v>
      </c>
      <c r="BS177" s="246" t="str">
        <f t="shared" si="130"/>
        <v/>
      </c>
      <c r="BT177" s="99"/>
      <c r="BU177" s="219" t="str">
        <f t="shared" si="131"/>
        <v/>
      </c>
      <c r="BV177" s="204">
        <v>176</v>
      </c>
      <c r="BW177" s="218" t="str">
        <f t="shared" si="173"/>
        <v/>
      </c>
      <c r="BX177" t="str">
        <f t="shared" si="174"/>
        <v/>
      </c>
      <c r="BY177" s="204">
        <v>176</v>
      </c>
      <c r="BZ177" s="204" t="str">
        <f t="shared" si="175"/>
        <v/>
      </c>
      <c r="CA177" t="e">
        <f t="shared" si="176"/>
        <v>#VALUE!</v>
      </c>
      <c r="CB177" s="259" t="str">
        <f t="shared" si="127"/>
        <v/>
      </c>
      <c r="CC177" s="259" t="str">
        <f t="shared" si="171"/>
        <v/>
      </c>
      <c r="CD177">
        <v>175</v>
      </c>
      <c r="CE177" s="261" t="str">
        <f t="shared" si="133"/>
        <v/>
      </c>
      <c r="CG177" s="218" t="str">
        <f t="shared" si="134"/>
        <v/>
      </c>
      <c r="CH177" s="136">
        <v>176</v>
      </c>
      <c r="CI177" s="136" t="str">
        <f>IF(AND('Analysis_2-must not modify'!P1007=1,'Analysis_2-must not modify'!O1007=1),'Analysis_2-must not modify'!I1007,"")</f>
        <v/>
      </c>
      <c r="CK177" s="219" t="str">
        <f t="shared" si="135"/>
        <v/>
      </c>
      <c r="CL177" s="204">
        <v>176</v>
      </c>
      <c r="CM177" s="218" t="str">
        <f t="shared" si="136"/>
        <v/>
      </c>
      <c r="CN177" t="str">
        <f t="shared" si="137"/>
        <v/>
      </c>
      <c r="CO177" s="204">
        <v>176</v>
      </c>
      <c r="CP177" s="204" t="str">
        <f t="shared" si="128"/>
        <v/>
      </c>
      <c r="CQ177">
        <f t="shared" si="138"/>
        <v>8</v>
      </c>
      <c r="CR177" s="259" t="str">
        <f t="shared" si="129"/>
        <v/>
      </c>
      <c r="CS177" s="259">
        <f t="shared" si="139"/>
        <v>0</v>
      </c>
      <c r="CT177" s="259"/>
      <c r="CU177">
        <v>175</v>
      </c>
      <c r="CV177" s="261" t="str">
        <f t="shared" si="140"/>
        <v/>
      </c>
    </row>
    <row r="178" spans="1:100" customFormat="1">
      <c r="A178" s="218">
        <f t="shared" si="180"/>
        <v>124</v>
      </c>
      <c r="B178" s="136">
        <v>177</v>
      </c>
      <c r="C178" s="211">
        <f>'Analysis_2-must not modify'!F1008</f>
        <v>0</v>
      </c>
      <c r="D178" s="211">
        <f>'Analysis_2-must not modify'!D1008</f>
        <v>0</v>
      </c>
      <c r="E178" s="245">
        <v>0</v>
      </c>
      <c r="F178" s="219">
        <f t="shared" si="181"/>
        <v>42</v>
      </c>
      <c r="G178" s="204">
        <v>177</v>
      </c>
      <c r="H178" s="218">
        <f t="shared" si="177"/>
        <v>0</v>
      </c>
      <c r="I178">
        <f t="shared" si="178"/>
        <v>0</v>
      </c>
      <c r="J178" s="204">
        <v>177</v>
      </c>
      <c r="K178" s="221" t="str">
        <f t="shared" si="179"/>
        <v/>
      </c>
      <c r="P178" s="202" t="str">
        <f t="shared" si="141"/>
        <v/>
      </c>
      <c r="Q178" s="208" t="str">
        <f t="array" ref="Q178">IF(ISERROR(INDEX($C$1:$D$201,SMALL(IF($C$1:$C$201=$Q$1,ROW($C$1:$C$201)),ROW(176:176)),2)),"",INDEX($C$1:$D$201,SMALL(IF($C$1:$C$201=$Q$1,ROW($C$1:$C$201)),ROW(176:176)),2))</f>
        <v/>
      </c>
      <c r="R178" s="204" t="str">
        <f t="shared" si="142"/>
        <v/>
      </c>
      <c r="S178" s="204">
        <v>176</v>
      </c>
      <c r="T178" s="209">
        <f t="shared" si="143"/>
        <v>0</v>
      </c>
      <c r="U178" s="209">
        <f t="shared" si="144"/>
        <v>0</v>
      </c>
      <c r="V178" s="204">
        <v>176</v>
      </c>
      <c r="W178" s="207" t="str">
        <f t="shared" si="145"/>
        <v/>
      </c>
      <c r="X178" s="202" t="str">
        <f t="shared" si="146"/>
        <v/>
      </c>
      <c r="Y178" s="210" t="str">
        <f t="array" ref="Y178">IF(ISERROR(INDEX($C$1:$D$201,SMALL(IF($C$1:$C$201=$Y$1,ROW($C$1:$C$201)),ROW(176:176)),2)),"",INDEX($C$1:$D$201,SMALL(IF($C$1:$C$201=$Y$1,ROW($C$1:$C$201)),ROW(176:176)),2))</f>
        <v/>
      </c>
      <c r="Z178" s="204" t="str">
        <f t="shared" si="147"/>
        <v/>
      </c>
      <c r="AA178" s="204">
        <v>176</v>
      </c>
      <c r="AB178" s="209">
        <f t="shared" si="148"/>
        <v>0</v>
      </c>
      <c r="AC178" s="209">
        <f t="shared" si="149"/>
        <v>0</v>
      </c>
      <c r="AD178" s="204">
        <v>176</v>
      </c>
      <c r="AE178" s="207" t="str">
        <f t="shared" si="150"/>
        <v/>
      </c>
      <c r="AF178" s="202" t="str">
        <f t="shared" si="151"/>
        <v/>
      </c>
      <c r="AG178" s="210" t="str">
        <f t="array" ref="AG178">IF(ISERROR(INDEX($C$1:$D$201,SMALL(IF($C$1:$C$201=$AG$1,ROW($C$1:$C$201)),ROW(176:176)),2)),"",INDEX($C$1:$D$201,SMALL(IF($C$1:$C$201=$AG$1,ROW($C$1:$C$201)),ROW(176:176)),2))</f>
        <v/>
      </c>
      <c r="AH178" s="204" t="str">
        <f t="shared" si="152"/>
        <v/>
      </c>
      <c r="AI178" s="204">
        <v>176</v>
      </c>
      <c r="AJ178" s="209">
        <f t="shared" si="153"/>
        <v>0</v>
      </c>
      <c r="AK178" s="209">
        <f t="shared" si="154"/>
        <v>0</v>
      </c>
      <c r="AL178" s="204">
        <v>176</v>
      </c>
      <c r="AM178" s="207" t="str">
        <f t="shared" si="155"/>
        <v/>
      </c>
      <c r="AN178" s="202" t="str">
        <f t="shared" si="156"/>
        <v/>
      </c>
      <c r="AO178" s="208" t="str">
        <f t="array" ref="AO178">IF(ISERROR(INDEX($C$1:$D$201,SMALL(IF($C$1:$C$201=$AO$1,ROW($C$1:$C$201)),ROW(176:176)),2)),"",INDEX($C$1:$D$201,SMALL(IF($C$1:$C$201=$AO$1,ROW($C$1:$C$201)),ROW(176:176)),2))</f>
        <v/>
      </c>
      <c r="AP178" s="204" t="str">
        <f t="shared" si="157"/>
        <v/>
      </c>
      <c r="AQ178" s="204">
        <v>176</v>
      </c>
      <c r="AR178" s="209">
        <f t="shared" si="158"/>
        <v>0</v>
      </c>
      <c r="AS178" s="209">
        <f t="shared" si="159"/>
        <v>0</v>
      </c>
      <c r="AT178" s="204">
        <v>176</v>
      </c>
      <c r="AU178" s="207" t="str">
        <f t="shared" si="160"/>
        <v/>
      </c>
      <c r="AV178" s="202" t="str">
        <f t="shared" si="161"/>
        <v/>
      </c>
      <c r="AW178" s="159" t="str">
        <f t="array" ref="AW178">IF(ISERROR(INDEX($C$1:$D$201,SMALL(IF($C$1:$C$201=$AW$1,ROW($C$1:$C$201)),ROW(176:176)),2)),"",INDEX($C$1:$D$201,SMALL(IF($C$1:$C$201=$AW$1,ROW($C$1:$C$201)),ROW(176:176)),2))</f>
        <v/>
      </c>
      <c r="AX178" s="204" t="str">
        <f t="shared" si="162"/>
        <v/>
      </c>
      <c r="AY178" s="204">
        <v>176</v>
      </c>
      <c r="AZ178" s="209">
        <f t="shared" si="163"/>
        <v>0</v>
      </c>
      <c r="BA178" s="209">
        <f t="shared" si="164"/>
        <v>0</v>
      </c>
      <c r="BB178" s="204">
        <v>176</v>
      </c>
      <c r="BC178" s="207" t="str">
        <f t="shared" si="165"/>
        <v/>
      </c>
      <c r="BD178" s="202" t="str">
        <f t="shared" si="166"/>
        <v/>
      </c>
      <c r="BE178" s="159" t="str">
        <f t="array" ref="BE178">IF(ISERROR(INDEX($C$1:$D$201,SMALL(IF($C$1:$C$201=$BE$1,ROW($C$1:$C$201)),ROW(176:176)),2)),"",INDEX($C$1:$D$201,SMALL(IF($C$1:$C$201=$BE$1,ROW($C$1:$C$201)),ROW(176:176)),2))</f>
        <v/>
      </c>
      <c r="BF178" s="204" t="str">
        <f t="shared" si="167"/>
        <v/>
      </c>
      <c r="BG178" s="204">
        <v>176</v>
      </c>
      <c r="BH178" s="209">
        <f t="shared" si="168"/>
        <v>0</v>
      </c>
      <c r="BI178" s="209">
        <f t="shared" si="169"/>
        <v>0</v>
      </c>
      <c r="BJ178" s="204">
        <v>176</v>
      </c>
      <c r="BK178" s="207" t="str">
        <f t="shared" si="170"/>
        <v/>
      </c>
      <c r="BL178" s="209"/>
      <c r="BM178" s="209" t="str">
        <f>IF(AND('Analysis_2-must not modify'!O1008=1,'Analysis_2-must not modify'!P1008=1,NOT('Analysis_2-must not modify'!D1008=0)),'Analysis_2-must not modify'!G1008,"")</f>
        <v/>
      </c>
      <c r="BN178">
        <v>177</v>
      </c>
      <c r="BO178" t="e">
        <f>INDEX(BM$2:BM$202,MATCH(0,COUNTIF($BO$1:BO177,BM$2:BM$202),0))</f>
        <v>#N/A</v>
      </c>
      <c r="BQ178" s="218" t="str">
        <f t="shared" si="172"/>
        <v/>
      </c>
      <c r="BR178" s="136">
        <v>177</v>
      </c>
      <c r="BS178" s="246" t="str">
        <f t="shared" si="130"/>
        <v/>
      </c>
      <c r="BT178" s="99"/>
      <c r="BU178" s="219" t="str">
        <f t="shared" si="131"/>
        <v/>
      </c>
      <c r="BV178" s="204">
        <v>177</v>
      </c>
      <c r="BW178" s="218" t="str">
        <f t="shared" si="173"/>
        <v/>
      </c>
      <c r="BX178" t="str">
        <f t="shared" si="174"/>
        <v/>
      </c>
      <c r="BY178" s="204">
        <v>177</v>
      </c>
      <c r="BZ178" s="204" t="str">
        <f t="shared" si="175"/>
        <v/>
      </c>
      <c r="CA178" t="e">
        <f t="shared" si="176"/>
        <v>#VALUE!</v>
      </c>
      <c r="CB178" s="259" t="str">
        <f t="shared" si="127"/>
        <v/>
      </c>
      <c r="CC178" s="259" t="str">
        <f t="shared" si="171"/>
        <v/>
      </c>
      <c r="CD178">
        <v>176</v>
      </c>
      <c r="CE178" s="261" t="str">
        <f t="shared" si="133"/>
        <v/>
      </c>
      <c r="CG178" s="218" t="str">
        <f t="shared" si="134"/>
        <v/>
      </c>
      <c r="CH178" s="136">
        <v>177</v>
      </c>
      <c r="CI178" s="136" t="str">
        <f>IF(AND('Analysis_2-must not modify'!P1008=1,'Analysis_2-must not modify'!O1008=1),'Analysis_2-must not modify'!I1008,"")</f>
        <v/>
      </c>
      <c r="CK178" s="219" t="str">
        <f t="shared" si="135"/>
        <v/>
      </c>
      <c r="CL178" s="204">
        <v>177</v>
      </c>
      <c r="CM178" s="218" t="str">
        <f t="shared" si="136"/>
        <v/>
      </c>
      <c r="CN178" t="str">
        <f t="shared" si="137"/>
        <v/>
      </c>
      <c r="CO178" s="204">
        <v>177</v>
      </c>
      <c r="CP178" s="204" t="str">
        <f t="shared" si="128"/>
        <v/>
      </c>
      <c r="CQ178">
        <f t="shared" si="138"/>
        <v>8</v>
      </c>
      <c r="CR178" s="259" t="str">
        <f t="shared" si="129"/>
        <v/>
      </c>
      <c r="CS178" s="259">
        <f t="shared" si="139"/>
        <v>0</v>
      </c>
      <c r="CT178" s="259"/>
      <c r="CU178">
        <v>176</v>
      </c>
      <c r="CV178" s="261" t="str">
        <f t="shared" si="140"/>
        <v/>
      </c>
    </row>
    <row r="179" spans="1:100" customFormat="1">
      <c r="A179" s="218">
        <f t="shared" si="180"/>
        <v>124</v>
      </c>
      <c r="B179" s="136">
        <v>178</v>
      </c>
      <c r="C179" s="211">
        <f>'Analysis_2-must not modify'!F1009</f>
        <v>0</v>
      </c>
      <c r="D179" s="211">
        <f>'Analysis_2-must not modify'!D1009</f>
        <v>0</v>
      </c>
      <c r="E179" s="245">
        <v>0</v>
      </c>
      <c r="F179" s="219">
        <f t="shared" si="181"/>
        <v>42</v>
      </c>
      <c r="G179" s="204">
        <v>178</v>
      </c>
      <c r="H179" s="218">
        <f t="shared" si="177"/>
        <v>0</v>
      </c>
      <c r="I179">
        <f t="shared" si="178"/>
        <v>0</v>
      </c>
      <c r="J179" s="204">
        <v>178</v>
      </c>
      <c r="K179" s="221" t="str">
        <f t="shared" si="179"/>
        <v/>
      </c>
      <c r="P179" s="202" t="str">
        <f t="shared" si="141"/>
        <v/>
      </c>
      <c r="Q179" s="208" t="str">
        <f t="array" ref="Q179">IF(ISERROR(INDEX($C$1:$D$201,SMALL(IF($C$1:$C$201=$Q$1,ROW($C$1:$C$201)),ROW(177:177)),2)),"",INDEX($C$1:$D$201,SMALL(IF($C$1:$C$201=$Q$1,ROW($C$1:$C$201)),ROW(177:177)),2))</f>
        <v/>
      </c>
      <c r="R179" s="204" t="str">
        <f t="shared" si="142"/>
        <v/>
      </c>
      <c r="S179" s="204">
        <v>177</v>
      </c>
      <c r="T179" s="209">
        <f t="shared" si="143"/>
        <v>0</v>
      </c>
      <c r="U179" s="209">
        <f t="shared" si="144"/>
        <v>0</v>
      </c>
      <c r="V179" s="204">
        <v>177</v>
      </c>
      <c r="W179" s="207" t="str">
        <f t="shared" si="145"/>
        <v/>
      </c>
      <c r="X179" s="202" t="str">
        <f t="shared" si="146"/>
        <v/>
      </c>
      <c r="Y179" s="210" t="str">
        <f t="array" ref="Y179">IF(ISERROR(INDEX($C$1:$D$201,SMALL(IF($C$1:$C$201=$Y$1,ROW($C$1:$C$201)),ROW(177:177)),2)),"",INDEX($C$1:$D$201,SMALL(IF($C$1:$C$201=$Y$1,ROW($C$1:$C$201)),ROW(177:177)),2))</f>
        <v/>
      </c>
      <c r="Z179" s="204" t="str">
        <f t="shared" si="147"/>
        <v/>
      </c>
      <c r="AA179" s="204">
        <v>177</v>
      </c>
      <c r="AB179" s="209">
        <f t="shared" si="148"/>
        <v>0</v>
      </c>
      <c r="AC179" s="209">
        <f t="shared" si="149"/>
        <v>0</v>
      </c>
      <c r="AD179" s="204">
        <v>177</v>
      </c>
      <c r="AE179" s="207" t="str">
        <f t="shared" si="150"/>
        <v/>
      </c>
      <c r="AF179" s="202" t="str">
        <f t="shared" si="151"/>
        <v/>
      </c>
      <c r="AG179" s="210" t="str">
        <f t="array" ref="AG179">IF(ISERROR(INDEX($C$1:$D$201,SMALL(IF($C$1:$C$201=$AG$1,ROW($C$1:$C$201)),ROW(177:177)),2)),"",INDEX($C$1:$D$201,SMALL(IF($C$1:$C$201=$AG$1,ROW($C$1:$C$201)),ROW(177:177)),2))</f>
        <v/>
      </c>
      <c r="AH179" s="204" t="str">
        <f t="shared" si="152"/>
        <v/>
      </c>
      <c r="AI179" s="204">
        <v>177</v>
      </c>
      <c r="AJ179" s="209">
        <f t="shared" si="153"/>
        <v>0</v>
      </c>
      <c r="AK179" s="209">
        <f t="shared" si="154"/>
        <v>0</v>
      </c>
      <c r="AL179" s="204">
        <v>177</v>
      </c>
      <c r="AM179" s="207" t="str">
        <f t="shared" si="155"/>
        <v/>
      </c>
      <c r="AN179" s="202" t="str">
        <f t="shared" si="156"/>
        <v/>
      </c>
      <c r="AO179" s="208" t="str">
        <f t="array" ref="AO179">IF(ISERROR(INDEX($C$1:$D$201,SMALL(IF($C$1:$C$201=$AO$1,ROW($C$1:$C$201)),ROW(177:177)),2)),"",INDEX($C$1:$D$201,SMALL(IF($C$1:$C$201=$AO$1,ROW($C$1:$C$201)),ROW(177:177)),2))</f>
        <v/>
      </c>
      <c r="AP179" s="204" t="str">
        <f t="shared" si="157"/>
        <v/>
      </c>
      <c r="AQ179" s="204">
        <v>177</v>
      </c>
      <c r="AR179" s="209">
        <f t="shared" si="158"/>
        <v>0</v>
      </c>
      <c r="AS179" s="209">
        <f t="shared" si="159"/>
        <v>0</v>
      </c>
      <c r="AT179" s="204">
        <v>177</v>
      </c>
      <c r="AU179" s="207" t="str">
        <f t="shared" si="160"/>
        <v/>
      </c>
      <c r="AV179" s="202" t="str">
        <f t="shared" si="161"/>
        <v/>
      </c>
      <c r="AW179" s="159" t="str">
        <f t="array" ref="AW179">IF(ISERROR(INDEX($C$1:$D$201,SMALL(IF($C$1:$C$201=$AW$1,ROW($C$1:$C$201)),ROW(177:177)),2)),"",INDEX($C$1:$D$201,SMALL(IF($C$1:$C$201=$AW$1,ROW($C$1:$C$201)),ROW(177:177)),2))</f>
        <v/>
      </c>
      <c r="AX179" s="204" t="str">
        <f t="shared" si="162"/>
        <v/>
      </c>
      <c r="AY179" s="204">
        <v>177</v>
      </c>
      <c r="AZ179" s="209">
        <f t="shared" si="163"/>
        <v>0</v>
      </c>
      <c r="BA179" s="209">
        <f t="shared" si="164"/>
        <v>0</v>
      </c>
      <c r="BB179" s="204">
        <v>177</v>
      </c>
      <c r="BC179" s="207" t="str">
        <f t="shared" si="165"/>
        <v/>
      </c>
      <c r="BD179" s="202" t="str">
        <f t="shared" si="166"/>
        <v/>
      </c>
      <c r="BE179" s="159" t="str">
        <f t="array" ref="BE179">IF(ISERROR(INDEX($C$1:$D$201,SMALL(IF($C$1:$C$201=$BE$1,ROW($C$1:$C$201)),ROW(177:177)),2)),"",INDEX($C$1:$D$201,SMALL(IF($C$1:$C$201=$BE$1,ROW($C$1:$C$201)),ROW(177:177)),2))</f>
        <v/>
      </c>
      <c r="BF179" s="204" t="str">
        <f t="shared" si="167"/>
        <v/>
      </c>
      <c r="BG179" s="204">
        <v>177</v>
      </c>
      <c r="BH179" s="209">
        <f t="shared" si="168"/>
        <v>0</v>
      </c>
      <c r="BI179" s="209">
        <f t="shared" si="169"/>
        <v>0</v>
      </c>
      <c r="BJ179" s="204">
        <v>177</v>
      </c>
      <c r="BK179" s="207" t="str">
        <f t="shared" si="170"/>
        <v/>
      </c>
      <c r="BL179" s="209"/>
      <c r="BM179" s="209" t="str">
        <f>IF(AND('Analysis_2-must not modify'!O1009=1,'Analysis_2-must not modify'!P1009=1,NOT('Analysis_2-must not modify'!D1009=0)),'Analysis_2-must not modify'!G1009,"")</f>
        <v/>
      </c>
      <c r="BN179">
        <v>178</v>
      </c>
      <c r="BO179" t="e">
        <f>INDEX(BM$2:BM$202,MATCH(0,COUNTIF($BO$1:BO178,BM$2:BM$202),0))</f>
        <v>#N/A</v>
      </c>
      <c r="BQ179" s="218" t="str">
        <f t="shared" si="172"/>
        <v/>
      </c>
      <c r="BR179" s="136">
        <v>178</v>
      </c>
      <c r="BS179" s="246" t="str">
        <f t="shared" si="130"/>
        <v/>
      </c>
      <c r="BT179" s="99"/>
      <c r="BU179" s="219" t="str">
        <f t="shared" si="131"/>
        <v/>
      </c>
      <c r="BV179" s="204">
        <v>178</v>
      </c>
      <c r="BW179" s="218" t="str">
        <f t="shared" si="173"/>
        <v/>
      </c>
      <c r="BX179" t="str">
        <f t="shared" si="174"/>
        <v/>
      </c>
      <c r="BY179" s="204">
        <v>178</v>
      </c>
      <c r="BZ179" s="204" t="str">
        <f t="shared" si="175"/>
        <v/>
      </c>
      <c r="CA179" t="e">
        <f t="shared" si="176"/>
        <v>#VALUE!</v>
      </c>
      <c r="CB179" s="259" t="str">
        <f t="shared" si="127"/>
        <v/>
      </c>
      <c r="CC179" s="259" t="str">
        <f t="shared" si="171"/>
        <v/>
      </c>
      <c r="CD179">
        <v>177</v>
      </c>
      <c r="CE179" s="261" t="str">
        <f t="shared" si="133"/>
        <v/>
      </c>
      <c r="CG179" s="218" t="str">
        <f t="shared" si="134"/>
        <v/>
      </c>
      <c r="CH179" s="136">
        <v>178</v>
      </c>
      <c r="CI179" s="136" t="str">
        <f>IF(AND('Analysis_2-must not modify'!P1009=1,'Analysis_2-must not modify'!O1009=1),'Analysis_2-must not modify'!I1009,"")</f>
        <v/>
      </c>
      <c r="CK179" s="219" t="str">
        <f t="shared" si="135"/>
        <v/>
      </c>
      <c r="CL179" s="204">
        <v>178</v>
      </c>
      <c r="CM179" s="218" t="str">
        <f t="shared" si="136"/>
        <v/>
      </c>
      <c r="CN179" t="str">
        <f t="shared" si="137"/>
        <v/>
      </c>
      <c r="CO179" s="204">
        <v>178</v>
      </c>
      <c r="CP179" s="204" t="str">
        <f t="shared" si="128"/>
        <v/>
      </c>
      <c r="CQ179">
        <f t="shared" si="138"/>
        <v>8</v>
      </c>
      <c r="CR179" s="259" t="str">
        <f t="shared" si="129"/>
        <v/>
      </c>
      <c r="CS179" s="259">
        <f t="shared" si="139"/>
        <v>0</v>
      </c>
      <c r="CT179" s="259"/>
      <c r="CU179">
        <v>177</v>
      </c>
      <c r="CV179" s="261" t="str">
        <f t="shared" si="140"/>
        <v/>
      </c>
    </row>
    <row r="180" spans="1:100" customFormat="1">
      <c r="A180" s="218">
        <f t="shared" si="180"/>
        <v>124</v>
      </c>
      <c r="B180" s="136">
        <v>179</v>
      </c>
      <c r="C180" s="211">
        <f>'Analysis_2-must not modify'!F1010</f>
        <v>0</v>
      </c>
      <c r="D180" s="211">
        <f>'Analysis_2-must not modify'!D1010</f>
        <v>0</v>
      </c>
      <c r="E180" s="245">
        <v>0</v>
      </c>
      <c r="F180" s="219">
        <f t="shared" si="181"/>
        <v>42</v>
      </c>
      <c r="G180" s="204">
        <v>179</v>
      </c>
      <c r="H180" s="218">
        <f t="shared" si="177"/>
        <v>0</v>
      </c>
      <c r="I180">
        <f t="shared" si="178"/>
        <v>0</v>
      </c>
      <c r="J180" s="204">
        <v>179</v>
      </c>
      <c r="K180" s="221" t="str">
        <f t="shared" si="179"/>
        <v/>
      </c>
      <c r="P180" s="202" t="str">
        <f t="shared" si="141"/>
        <v/>
      </c>
      <c r="Q180" s="208" t="str">
        <f t="array" ref="Q180">IF(ISERROR(INDEX($C$1:$D$201,SMALL(IF($C$1:$C$201=$Q$1,ROW($C$1:$C$201)),ROW(178:178)),2)),"",INDEX($C$1:$D$201,SMALL(IF($C$1:$C$201=$Q$1,ROW($C$1:$C$201)),ROW(178:178)),2))</f>
        <v/>
      </c>
      <c r="R180" s="204" t="str">
        <f t="shared" si="142"/>
        <v/>
      </c>
      <c r="S180" s="204">
        <v>178</v>
      </c>
      <c r="T180" s="209">
        <f t="shared" si="143"/>
        <v>0</v>
      </c>
      <c r="U180" s="209">
        <f t="shared" si="144"/>
        <v>0</v>
      </c>
      <c r="V180" s="204">
        <v>178</v>
      </c>
      <c r="W180" s="207" t="str">
        <f t="shared" si="145"/>
        <v/>
      </c>
      <c r="X180" s="202" t="str">
        <f t="shared" si="146"/>
        <v/>
      </c>
      <c r="Y180" s="210" t="str">
        <f t="array" ref="Y180">IF(ISERROR(INDEX($C$1:$D$201,SMALL(IF($C$1:$C$201=$Y$1,ROW($C$1:$C$201)),ROW(178:178)),2)),"",INDEX($C$1:$D$201,SMALL(IF($C$1:$C$201=$Y$1,ROW($C$1:$C$201)),ROW(178:178)),2))</f>
        <v/>
      </c>
      <c r="Z180" s="204" t="str">
        <f t="shared" si="147"/>
        <v/>
      </c>
      <c r="AA180" s="204">
        <v>178</v>
      </c>
      <c r="AB180" s="209">
        <f t="shared" si="148"/>
        <v>0</v>
      </c>
      <c r="AC180" s="209">
        <f t="shared" si="149"/>
        <v>0</v>
      </c>
      <c r="AD180" s="204">
        <v>178</v>
      </c>
      <c r="AE180" s="207" t="str">
        <f t="shared" si="150"/>
        <v/>
      </c>
      <c r="AF180" s="202" t="str">
        <f t="shared" si="151"/>
        <v/>
      </c>
      <c r="AG180" s="210" t="str">
        <f t="array" ref="AG180">IF(ISERROR(INDEX($C$1:$D$201,SMALL(IF($C$1:$C$201=$AG$1,ROW($C$1:$C$201)),ROW(178:178)),2)),"",INDEX($C$1:$D$201,SMALL(IF($C$1:$C$201=$AG$1,ROW($C$1:$C$201)),ROW(178:178)),2))</f>
        <v/>
      </c>
      <c r="AH180" s="204" t="str">
        <f t="shared" si="152"/>
        <v/>
      </c>
      <c r="AI180" s="204">
        <v>178</v>
      </c>
      <c r="AJ180" s="209">
        <f t="shared" si="153"/>
        <v>0</v>
      </c>
      <c r="AK180" s="209">
        <f t="shared" si="154"/>
        <v>0</v>
      </c>
      <c r="AL180" s="204">
        <v>178</v>
      </c>
      <c r="AM180" s="207" t="str">
        <f t="shared" si="155"/>
        <v/>
      </c>
      <c r="AN180" s="202" t="str">
        <f t="shared" si="156"/>
        <v/>
      </c>
      <c r="AO180" s="208" t="str">
        <f t="array" ref="AO180">IF(ISERROR(INDEX($C$1:$D$201,SMALL(IF($C$1:$C$201=$AO$1,ROW($C$1:$C$201)),ROW(178:178)),2)),"",INDEX($C$1:$D$201,SMALL(IF($C$1:$C$201=$AO$1,ROW($C$1:$C$201)),ROW(178:178)),2))</f>
        <v/>
      </c>
      <c r="AP180" s="204" t="str">
        <f t="shared" si="157"/>
        <v/>
      </c>
      <c r="AQ180" s="204">
        <v>178</v>
      </c>
      <c r="AR180" s="209">
        <f t="shared" si="158"/>
        <v>0</v>
      </c>
      <c r="AS180" s="209">
        <f t="shared" si="159"/>
        <v>0</v>
      </c>
      <c r="AT180" s="204">
        <v>178</v>
      </c>
      <c r="AU180" s="207" t="str">
        <f t="shared" si="160"/>
        <v/>
      </c>
      <c r="AV180" s="202" t="str">
        <f t="shared" si="161"/>
        <v/>
      </c>
      <c r="AW180" s="159" t="str">
        <f t="array" ref="AW180">IF(ISERROR(INDEX($C$1:$D$201,SMALL(IF($C$1:$C$201=$AW$1,ROW($C$1:$C$201)),ROW(178:178)),2)),"",INDEX($C$1:$D$201,SMALL(IF($C$1:$C$201=$AW$1,ROW($C$1:$C$201)),ROW(178:178)),2))</f>
        <v/>
      </c>
      <c r="AX180" s="204" t="str">
        <f t="shared" si="162"/>
        <v/>
      </c>
      <c r="AY180" s="204">
        <v>178</v>
      </c>
      <c r="AZ180" s="209">
        <f t="shared" si="163"/>
        <v>0</v>
      </c>
      <c r="BA180" s="209">
        <f t="shared" si="164"/>
        <v>0</v>
      </c>
      <c r="BB180" s="204">
        <v>178</v>
      </c>
      <c r="BC180" s="207" t="str">
        <f t="shared" si="165"/>
        <v/>
      </c>
      <c r="BD180" s="202" t="str">
        <f t="shared" si="166"/>
        <v/>
      </c>
      <c r="BE180" s="159" t="str">
        <f t="array" ref="BE180">IF(ISERROR(INDEX($C$1:$D$201,SMALL(IF($C$1:$C$201=$BE$1,ROW($C$1:$C$201)),ROW(178:178)),2)),"",INDEX($C$1:$D$201,SMALL(IF($C$1:$C$201=$BE$1,ROW($C$1:$C$201)),ROW(178:178)),2))</f>
        <v/>
      </c>
      <c r="BF180" s="204" t="str">
        <f t="shared" si="167"/>
        <v/>
      </c>
      <c r="BG180" s="204">
        <v>178</v>
      </c>
      <c r="BH180" s="209">
        <f t="shared" si="168"/>
        <v>0</v>
      </c>
      <c r="BI180" s="209">
        <f t="shared" si="169"/>
        <v>0</v>
      </c>
      <c r="BJ180" s="204">
        <v>178</v>
      </c>
      <c r="BK180" s="207" t="str">
        <f t="shared" si="170"/>
        <v/>
      </c>
      <c r="BL180" s="209"/>
      <c r="BM180" s="209" t="str">
        <f>IF(AND('Analysis_2-must not modify'!O1010=1,'Analysis_2-must not modify'!P1010=1,NOT('Analysis_2-must not modify'!D1010=0)),'Analysis_2-must not modify'!G1010,"")</f>
        <v/>
      </c>
      <c r="BN180">
        <v>179</v>
      </c>
      <c r="BO180" t="e">
        <f>INDEX(BM$2:BM$202,MATCH(0,COUNTIF($BO$1:BO179,BM$2:BM$202),0))</f>
        <v>#N/A</v>
      </c>
      <c r="BQ180" s="218" t="str">
        <f t="shared" si="172"/>
        <v/>
      </c>
      <c r="BR180" s="136">
        <v>179</v>
      </c>
      <c r="BS180" s="246" t="str">
        <f t="shared" si="130"/>
        <v/>
      </c>
      <c r="BT180" s="99"/>
      <c r="BU180" s="219" t="str">
        <f t="shared" si="131"/>
        <v/>
      </c>
      <c r="BV180" s="204">
        <v>179</v>
      </c>
      <c r="BW180" s="218" t="str">
        <f t="shared" si="173"/>
        <v/>
      </c>
      <c r="BX180" t="str">
        <f t="shared" si="174"/>
        <v/>
      </c>
      <c r="BY180" s="204">
        <v>179</v>
      </c>
      <c r="BZ180" s="204" t="str">
        <f t="shared" si="175"/>
        <v/>
      </c>
      <c r="CA180" t="e">
        <f t="shared" si="176"/>
        <v>#VALUE!</v>
      </c>
      <c r="CB180" s="259" t="str">
        <f t="shared" si="127"/>
        <v/>
      </c>
      <c r="CC180" s="259" t="str">
        <f t="shared" si="171"/>
        <v/>
      </c>
      <c r="CD180">
        <v>178</v>
      </c>
      <c r="CE180" s="261" t="str">
        <f t="shared" si="133"/>
        <v/>
      </c>
      <c r="CG180" s="218" t="str">
        <f t="shared" si="134"/>
        <v/>
      </c>
      <c r="CH180" s="136">
        <v>179</v>
      </c>
      <c r="CI180" s="136" t="str">
        <f>IF(AND('Analysis_2-must not modify'!P1010=1,'Analysis_2-must not modify'!O1010=1),'Analysis_2-must not modify'!I1010,"")</f>
        <v/>
      </c>
      <c r="CK180" s="219" t="str">
        <f t="shared" si="135"/>
        <v/>
      </c>
      <c r="CL180" s="204">
        <v>179</v>
      </c>
      <c r="CM180" s="218" t="str">
        <f t="shared" si="136"/>
        <v/>
      </c>
      <c r="CN180" t="str">
        <f t="shared" si="137"/>
        <v/>
      </c>
      <c r="CO180" s="204">
        <v>179</v>
      </c>
      <c r="CP180" s="204" t="str">
        <f t="shared" si="128"/>
        <v/>
      </c>
      <c r="CQ180">
        <f t="shared" si="138"/>
        <v>8</v>
      </c>
      <c r="CR180" s="259" t="str">
        <f t="shared" si="129"/>
        <v/>
      </c>
      <c r="CS180" s="259">
        <f t="shared" si="139"/>
        <v>0</v>
      </c>
      <c r="CT180" s="259"/>
      <c r="CU180">
        <v>178</v>
      </c>
      <c r="CV180" s="261" t="str">
        <f t="shared" si="140"/>
        <v/>
      </c>
    </row>
    <row r="181" spans="1:100" customFormat="1">
      <c r="A181" s="218">
        <f t="shared" si="180"/>
        <v>124</v>
      </c>
      <c r="B181" s="136">
        <v>180</v>
      </c>
      <c r="C181" s="211">
        <f>'Analysis_2-must not modify'!F1011</f>
        <v>0</v>
      </c>
      <c r="D181" s="211">
        <f>'Analysis_2-must not modify'!D1011</f>
        <v>0</v>
      </c>
      <c r="E181" s="245">
        <v>0</v>
      </c>
      <c r="F181" s="219">
        <f t="shared" si="181"/>
        <v>42</v>
      </c>
      <c r="G181" s="204">
        <v>180</v>
      </c>
      <c r="H181" s="218">
        <f t="shared" si="177"/>
        <v>0</v>
      </c>
      <c r="I181">
        <f t="shared" si="178"/>
        <v>0</v>
      </c>
      <c r="J181" s="204">
        <v>180</v>
      </c>
      <c r="K181" s="221" t="str">
        <f t="shared" si="179"/>
        <v/>
      </c>
      <c r="P181" s="202" t="str">
        <f t="shared" si="141"/>
        <v/>
      </c>
      <c r="Q181" s="208" t="str">
        <f t="array" ref="Q181">IF(ISERROR(INDEX($C$1:$D$201,SMALL(IF($C$1:$C$201=$Q$1,ROW($C$1:$C$201)),ROW(179:179)),2)),"",INDEX($C$1:$D$201,SMALL(IF($C$1:$C$201=$Q$1,ROW($C$1:$C$201)),ROW(179:179)),2))</f>
        <v/>
      </c>
      <c r="R181" s="204" t="str">
        <f t="shared" si="142"/>
        <v/>
      </c>
      <c r="S181" s="204">
        <v>179</v>
      </c>
      <c r="T181" s="209">
        <f t="shared" si="143"/>
        <v>0</v>
      </c>
      <c r="U181" s="209">
        <f t="shared" si="144"/>
        <v>0</v>
      </c>
      <c r="V181" s="204">
        <v>179</v>
      </c>
      <c r="W181" s="207" t="str">
        <f t="shared" si="145"/>
        <v/>
      </c>
      <c r="X181" s="202" t="str">
        <f t="shared" si="146"/>
        <v/>
      </c>
      <c r="Y181" s="210" t="str">
        <f t="array" ref="Y181">IF(ISERROR(INDEX($C$1:$D$201,SMALL(IF($C$1:$C$201=$Y$1,ROW($C$1:$C$201)),ROW(179:179)),2)),"",INDEX($C$1:$D$201,SMALL(IF($C$1:$C$201=$Y$1,ROW($C$1:$C$201)),ROW(179:179)),2))</f>
        <v/>
      </c>
      <c r="Z181" s="204" t="str">
        <f t="shared" si="147"/>
        <v/>
      </c>
      <c r="AA181" s="204">
        <v>179</v>
      </c>
      <c r="AB181" s="209">
        <f t="shared" si="148"/>
        <v>0</v>
      </c>
      <c r="AC181" s="209">
        <f t="shared" si="149"/>
        <v>0</v>
      </c>
      <c r="AD181" s="204">
        <v>179</v>
      </c>
      <c r="AE181" s="207" t="str">
        <f t="shared" si="150"/>
        <v/>
      </c>
      <c r="AF181" s="202" t="str">
        <f t="shared" si="151"/>
        <v/>
      </c>
      <c r="AG181" s="210" t="str">
        <f t="array" ref="AG181">IF(ISERROR(INDEX($C$1:$D$201,SMALL(IF($C$1:$C$201=$AG$1,ROW($C$1:$C$201)),ROW(179:179)),2)),"",INDEX($C$1:$D$201,SMALL(IF($C$1:$C$201=$AG$1,ROW($C$1:$C$201)),ROW(179:179)),2))</f>
        <v/>
      </c>
      <c r="AH181" s="204" t="str">
        <f t="shared" si="152"/>
        <v/>
      </c>
      <c r="AI181" s="204">
        <v>179</v>
      </c>
      <c r="AJ181" s="209">
        <f t="shared" si="153"/>
        <v>0</v>
      </c>
      <c r="AK181" s="209">
        <f t="shared" si="154"/>
        <v>0</v>
      </c>
      <c r="AL181" s="204">
        <v>179</v>
      </c>
      <c r="AM181" s="207" t="str">
        <f t="shared" si="155"/>
        <v/>
      </c>
      <c r="AN181" s="202" t="str">
        <f t="shared" si="156"/>
        <v/>
      </c>
      <c r="AO181" s="208" t="str">
        <f t="array" ref="AO181">IF(ISERROR(INDEX($C$1:$D$201,SMALL(IF($C$1:$C$201=$AO$1,ROW($C$1:$C$201)),ROW(179:179)),2)),"",INDEX($C$1:$D$201,SMALL(IF($C$1:$C$201=$AO$1,ROW($C$1:$C$201)),ROW(179:179)),2))</f>
        <v/>
      </c>
      <c r="AP181" s="204" t="str">
        <f t="shared" si="157"/>
        <v/>
      </c>
      <c r="AQ181" s="204">
        <v>179</v>
      </c>
      <c r="AR181" s="209">
        <f t="shared" si="158"/>
        <v>0</v>
      </c>
      <c r="AS181" s="209">
        <f t="shared" si="159"/>
        <v>0</v>
      </c>
      <c r="AT181" s="204">
        <v>179</v>
      </c>
      <c r="AU181" s="207" t="str">
        <f t="shared" si="160"/>
        <v/>
      </c>
      <c r="AV181" s="202" t="str">
        <f t="shared" si="161"/>
        <v/>
      </c>
      <c r="AW181" s="159" t="str">
        <f t="array" ref="AW181">IF(ISERROR(INDEX($C$1:$D$201,SMALL(IF($C$1:$C$201=$AW$1,ROW($C$1:$C$201)),ROW(179:179)),2)),"",INDEX($C$1:$D$201,SMALL(IF($C$1:$C$201=$AW$1,ROW($C$1:$C$201)),ROW(179:179)),2))</f>
        <v/>
      </c>
      <c r="AX181" s="204" t="str">
        <f t="shared" si="162"/>
        <v/>
      </c>
      <c r="AY181" s="204">
        <v>179</v>
      </c>
      <c r="AZ181" s="209">
        <f t="shared" si="163"/>
        <v>0</v>
      </c>
      <c r="BA181" s="209">
        <f t="shared" si="164"/>
        <v>0</v>
      </c>
      <c r="BB181" s="204">
        <v>179</v>
      </c>
      <c r="BC181" s="207" t="str">
        <f t="shared" si="165"/>
        <v/>
      </c>
      <c r="BD181" s="202" t="str">
        <f t="shared" si="166"/>
        <v/>
      </c>
      <c r="BE181" s="159" t="str">
        <f t="array" ref="BE181">IF(ISERROR(INDEX($C$1:$D$201,SMALL(IF($C$1:$C$201=$BE$1,ROW($C$1:$C$201)),ROW(179:179)),2)),"",INDEX($C$1:$D$201,SMALL(IF($C$1:$C$201=$BE$1,ROW($C$1:$C$201)),ROW(179:179)),2))</f>
        <v/>
      </c>
      <c r="BF181" s="204" t="str">
        <f t="shared" si="167"/>
        <v/>
      </c>
      <c r="BG181" s="204">
        <v>179</v>
      </c>
      <c r="BH181" s="209">
        <f t="shared" si="168"/>
        <v>0</v>
      </c>
      <c r="BI181" s="209">
        <f t="shared" si="169"/>
        <v>0</v>
      </c>
      <c r="BJ181" s="204">
        <v>179</v>
      </c>
      <c r="BK181" s="207" t="str">
        <f t="shared" si="170"/>
        <v/>
      </c>
      <c r="BL181" s="209"/>
      <c r="BM181" s="209" t="str">
        <f>IF(AND('Analysis_2-must not modify'!O1011=1,'Analysis_2-must not modify'!P1011=1,NOT('Analysis_2-must not modify'!D1011=0)),'Analysis_2-must not modify'!G1011,"")</f>
        <v/>
      </c>
      <c r="BN181">
        <v>180</v>
      </c>
      <c r="BO181" t="e">
        <f>INDEX(BM$2:BM$202,MATCH(0,COUNTIF($BO$1:BO180,BM$2:BM$202),0))</f>
        <v>#N/A</v>
      </c>
      <c r="BQ181" s="218" t="str">
        <f t="shared" si="172"/>
        <v/>
      </c>
      <c r="BR181" s="136">
        <v>180</v>
      </c>
      <c r="BS181" s="246" t="str">
        <f t="shared" si="130"/>
        <v/>
      </c>
      <c r="BT181" s="99"/>
      <c r="BU181" s="219" t="str">
        <f t="shared" si="131"/>
        <v/>
      </c>
      <c r="BV181" s="204">
        <v>180</v>
      </c>
      <c r="BW181" s="218" t="str">
        <f t="shared" si="173"/>
        <v/>
      </c>
      <c r="BX181" t="str">
        <f t="shared" si="174"/>
        <v/>
      </c>
      <c r="BY181" s="204">
        <v>180</v>
      </c>
      <c r="BZ181" s="204" t="str">
        <f t="shared" si="175"/>
        <v/>
      </c>
      <c r="CA181" t="e">
        <f t="shared" si="176"/>
        <v>#VALUE!</v>
      </c>
      <c r="CB181" s="259" t="str">
        <f t="shared" si="127"/>
        <v/>
      </c>
      <c r="CC181" s="259" t="str">
        <f t="shared" si="171"/>
        <v/>
      </c>
      <c r="CD181">
        <v>179</v>
      </c>
      <c r="CE181" s="261" t="str">
        <f t="shared" si="133"/>
        <v/>
      </c>
      <c r="CG181" s="218" t="str">
        <f t="shared" si="134"/>
        <v/>
      </c>
      <c r="CH181" s="136">
        <v>180</v>
      </c>
      <c r="CI181" s="136" t="str">
        <f>IF(AND('Analysis_2-must not modify'!P1011=1,'Analysis_2-must not modify'!O1011=1),'Analysis_2-must not modify'!I1011,"")</f>
        <v/>
      </c>
      <c r="CK181" s="219" t="str">
        <f t="shared" si="135"/>
        <v/>
      </c>
      <c r="CL181" s="204">
        <v>180</v>
      </c>
      <c r="CM181" s="218" t="str">
        <f t="shared" si="136"/>
        <v/>
      </c>
      <c r="CN181" t="str">
        <f t="shared" si="137"/>
        <v/>
      </c>
      <c r="CO181" s="204">
        <v>180</v>
      </c>
      <c r="CP181" s="204" t="str">
        <f t="shared" si="128"/>
        <v/>
      </c>
      <c r="CQ181">
        <f t="shared" si="138"/>
        <v>8</v>
      </c>
      <c r="CR181" s="259" t="str">
        <f t="shared" si="129"/>
        <v/>
      </c>
      <c r="CS181" s="259">
        <f t="shared" si="139"/>
        <v>0</v>
      </c>
      <c r="CT181" s="259"/>
      <c r="CU181">
        <v>179</v>
      </c>
      <c r="CV181" s="261" t="str">
        <f t="shared" si="140"/>
        <v/>
      </c>
    </row>
    <row r="182" spans="1:100" customFormat="1">
      <c r="A182" s="218">
        <f t="shared" si="180"/>
        <v>124</v>
      </c>
      <c r="B182" s="136">
        <v>181</v>
      </c>
      <c r="C182" s="211">
        <f>'Analysis_2-must not modify'!F1012</f>
        <v>0</v>
      </c>
      <c r="D182" s="211">
        <f>'Analysis_2-must not modify'!D1012</f>
        <v>0</v>
      </c>
      <c r="E182" s="245">
        <v>0</v>
      </c>
      <c r="F182" s="219">
        <f t="shared" si="181"/>
        <v>42</v>
      </c>
      <c r="G182" s="204">
        <v>181</v>
      </c>
      <c r="H182" s="218">
        <f t="shared" si="177"/>
        <v>0</v>
      </c>
      <c r="I182">
        <f t="shared" si="178"/>
        <v>0</v>
      </c>
      <c r="J182" s="204">
        <v>181</v>
      </c>
      <c r="K182" s="221" t="str">
        <f t="shared" si="179"/>
        <v/>
      </c>
      <c r="P182" s="202" t="str">
        <f t="shared" si="141"/>
        <v/>
      </c>
      <c r="Q182" s="208" t="str">
        <f t="array" ref="Q182">IF(ISERROR(INDEX($C$1:$D$201,SMALL(IF($C$1:$C$201=$Q$1,ROW($C$1:$C$201)),ROW(180:180)),2)),"",INDEX($C$1:$D$201,SMALL(IF($C$1:$C$201=$Q$1,ROW($C$1:$C$201)),ROW(180:180)),2))</f>
        <v/>
      </c>
      <c r="R182" s="204" t="str">
        <f t="shared" si="142"/>
        <v/>
      </c>
      <c r="S182" s="204">
        <v>180</v>
      </c>
      <c r="T182" s="209">
        <f t="shared" si="143"/>
        <v>0</v>
      </c>
      <c r="U182" s="209">
        <f t="shared" si="144"/>
        <v>0</v>
      </c>
      <c r="V182" s="204">
        <v>180</v>
      </c>
      <c r="W182" s="207" t="str">
        <f t="shared" si="145"/>
        <v/>
      </c>
      <c r="X182" s="202" t="str">
        <f t="shared" si="146"/>
        <v/>
      </c>
      <c r="Y182" s="210" t="str">
        <f t="array" ref="Y182">IF(ISERROR(INDEX($C$1:$D$201,SMALL(IF($C$1:$C$201=$Y$1,ROW($C$1:$C$201)),ROW(180:180)),2)),"",INDEX($C$1:$D$201,SMALL(IF($C$1:$C$201=$Y$1,ROW($C$1:$C$201)),ROW(180:180)),2))</f>
        <v/>
      </c>
      <c r="Z182" s="204" t="str">
        <f t="shared" si="147"/>
        <v/>
      </c>
      <c r="AA182" s="204">
        <v>180</v>
      </c>
      <c r="AB182" s="209">
        <f t="shared" si="148"/>
        <v>0</v>
      </c>
      <c r="AC182" s="209">
        <f t="shared" si="149"/>
        <v>0</v>
      </c>
      <c r="AD182" s="204">
        <v>180</v>
      </c>
      <c r="AE182" s="207" t="str">
        <f t="shared" si="150"/>
        <v/>
      </c>
      <c r="AF182" s="202" t="str">
        <f t="shared" si="151"/>
        <v/>
      </c>
      <c r="AG182" s="210" t="str">
        <f t="array" ref="AG182">IF(ISERROR(INDEX($C$1:$D$201,SMALL(IF($C$1:$C$201=$AG$1,ROW($C$1:$C$201)),ROW(180:180)),2)),"",INDEX($C$1:$D$201,SMALL(IF($C$1:$C$201=$AG$1,ROW($C$1:$C$201)),ROW(180:180)),2))</f>
        <v/>
      </c>
      <c r="AH182" s="204" t="str">
        <f t="shared" si="152"/>
        <v/>
      </c>
      <c r="AI182" s="204">
        <v>180</v>
      </c>
      <c r="AJ182" s="209">
        <f t="shared" si="153"/>
        <v>0</v>
      </c>
      <c r="AK182" s="209">
        <f t="shared" si="154"/>
        <v>0</v>
      </c>
      <c r="AL182" s="204">
        <v>180</v>
      </c>
      <c r="AM182" s="207" t="str">
        <f t="shared" si="155"/>
        <v/>
      </c>
      <c r="AN182" s="202" t="str">
        <f t="shared" si="156"/>
        <v/>
      </c>
      <c r="AO182" s="208" t="str">
        <f t="array" ref="AO182">IF(ISERROR(INDEX($C$1:$D$201,SMALL(IF($C$1:$C$201=$AO$1,ROW($C$1:$C$201)),ROW(180:180)),2)),"",INDEX($C$1:$D$201,SMALL(IF($C$1:$C$201=$AO$1,ROW($C$1:$C$201)),ROW(180:180)),2))</f>
        <v/>
      </c>
      <c r="AP182" s="204" t="str">
        <f t="shared" si="157"/>
        <v/>
      </c>
      <c r="AQ182" s="204">
        <v>180</v>
      </c>
      <c r="AR182" s="209">
        <f t="shared" si="158"/>
        <v>0</v>
      </c>
      <c r="AS182" s="209">
        <f t="shared" si="159"/>
        <v>0</v>
      </c>
      <c r="AT182" s="204">
        <v>180</v>
      </c>
      <c r="AU182" s="207" t="str">
        <f t="shared" si="160"/>
        <v/>
      </c>
      <c r="AV182" s="202" t="str">
        <f t="shared" si="161"/>
        <v/>
      </c>
      <c r="AW182" s="159" t="str">
        <f t="array" ref="AW182">IF(ISERROR(INDEX($C$1:$D$201,SMALL(IF($C$1:$C$201=$AW$1,ROW($C$1:$C$201)),ROW(180:180)),2)),"",INDEX($C$1:$D$201,SMALL(IF($C$1:$C$201=$AW$1,ROW($C$1:$C$201)),ROW(180:180)),2))</f>
        <v/>
      </c>
      <c r="AX182" s="204" t="str">
        <f t="shared" si="162"/>
        <v/>
      </c>
      <c r="AY182" s="204">
        <v>180</v>
      </c>
      <c r="AZ182" s="209">
        <f t="shared" si="163"/>
        <v>0</v>
      </c>
      <c r="BA182" s="209">
        <f t="shared" si="164"/>
        <v>0</v>
      </c>
      <c r="BB182" s="204">
        <v>180</v>
      </c>
      <c r="BC182" s="207" t="str">
        <f t="shared" si="165"/>
        <v/>
      </c>
      <c r="BD182" s="202" t="str">
        <f t="shared" si="166"/>
        <v/>
      </c>
      <c r="BE182" s="159" t="str">
        <f t="array" ref="BE182">IF(ISERROR(INDEX($C$1:$D$201,SMALL(IF($C$1:$C$201=$BE$1,ROW($C$1:$C$201)),ROW(180:180)),2)),"",INDEX($C$1:$D$201,SMALL(IF($C$1:$C$201=$BE$1,ROW($C$1:$C$201)),ROW(180:180)),2))</f>
        <v/>
      </c>
      <c r="BF182" s="204" t="str">
        <f t="shared" si="167"/>
        <v/>
      </c>
      <c r="BG182" s="204">
        <v>180</v>
      </c>
      <c r="BH182" s="209">
        <f t="shared" si="168"/>
        <v>0</v>
      </c>
      <c r="BI182" s="209">
        <f t="shared" si="169"/>
        <v>0</v>
      </c>
      <c r="BJ182" s="204">
        <v>180</v>
      </c>
      <c r="BK182" s="207" t="str">
        <f t="shared" si="170"/>
        <v/>
      </c>
      <c r="BL182" s="209"/>
      <c r="BM182" s="209" t="str">
        <f>IF(AND('Analysis_2-must not modify'!O1012=1,'Analysis_2-must not modify'!P1012=1,NOT('Analysis_2-must not modify'!D1012=0)),'Analysis_2-must not modify'!G1012,"")</f>
        <v/>
      </c>
      <c r="BN182">
        <v>181</v>
      </c>
      <c r="BO182" t="e">
        <f>INDEX(BM$2:BM$202,MATCH(0,COUNTIF($BO$1:BO181,BM$2:BM$202),0))</f>
        <v>#N/A</v>
      </c>
      <c r="BQ182" s="218" t="str">
        <f t="shared" si="172"/>
        <v/>
      </c>
      <c r="BR182" s="136">
        <v>181</v>
      </c>
      <c r="BS182" s="246" t="str">
        <f t="shared" si="130"/>
        <v/>
      </c>
      <c r="BT182" s="99"/>
      <c r="BU182" s="219" t="str">
        <f t="shared" si="131"/>
        <v/>
      </c>
      <c r="BV182" s="204">
        <v>181</v>
      </c>
      <c r="BW182" s="218" t="str">
        <f t="shared" si="173"/>
        <v/>
      </c>
      <c r="BX182" t="str">
        <f t="shared" si="174"/>
        <v/>
      </c>
      <c r="BY182" s="204">
        <v>181</v>
      </c>
      <c r="BZ182" s="204" t="str">
        <f t="shared" si="175"/>
        <v/>
      </c>
      <c r="CA182" t="e">
        <f t="shared" si="176"/>
        <v>#VALUE!</v>
      </c>
      <c r="CB182" s="259" t="str">
        <f t="shared" si="127"/>
        <v/>
      </c>
      <c r="CC182" s="259" t="str">
        <f t="shared" si="171"/>
        <v/>
      </c>
      <c r="CD182">
        <v>180</v>
      </c>
      <c r="CE182" s="261" t="str">
        <f t="shared" si="133"/>
        <v/>
      </c>
      <c r="CG182" s="218" t="str">
        <f t="shared" si="134"/>
        <v/>
      </c>
      <c r="CH182" s="136">
        <v>181</v>
      </c>
      <c r="CI182" s="136" t="str">
        <f>IF(AND('Analysis_2-must not modify'!P1012=1,'Analysis_2-must not modify'!O1012=1),'Analysis_2-must not modify'!I1012,"")</f>
        <v/>
      </c>
      <c r="CK182" s="219" t="str">
        <f t="shared" si="135"/>
        <v/>
      </c>
      <c r="CL182" s="204">
        <v>181</v>
      </c>
      <c r="CM182" s="218" t="str">
        <f t="shared" si="136"/>
        <v/>
      </c>
      <c r="CN182" t="str">
        <f t="shared" si="137"/>
        <v/>
      </c>
      <c r="CO182" s="204">
        <v>181</v>
      </c>
      <c r="CP182" s="204" t="str">
        <f t="shared" si="128"/>
        <v/>
      </c>
      <c r="CQ182">
        <f t="shared" si="138"/>
        <v>8</v>
      </c>
      <c r="CR182" s="259" t="str">
        <f t="shared" si="129"/>
        <v/>
      </c>
      <c r="CS182" s="259">
        <f t="shared" si="139"/>
        <v>0</v>
      </c>
      <c r="CT182" s="259"/>
      <c r="CU182">
        <v>180</v>
      </c>
      <c r="CV182" s="261" t="str">
        <f t="shared" si="140"/>
        <v/>
      </c>
    </row>
    <row r="183" spans="1:100" customFormat="1">
      <c r="A183" s="218">
        <f t="shared" si="180"/>
        <v>124</v>
      </c>
      <c r="B183" s="136">
        <v>182</v>
      </c>
      <c r="C183" s="211">
        <f>'Analysis_2-must not modify'!F1013</f>
        <v>0</v>
      </c>
      <c r="D183" s="211">
        <f>'Analysis_2-must not modify'!D1013</f>
        <v>0</v>
      </c>
      <c r="E183" s="245">
        <v>0</v>
      </c>
      <c r="F183" s="219">
        <f t="shared" si="181"/>
        <v>42</v>
      </c>
      <c r="G183" s="204">
        <v>182</v>
      </c>
      <c r="H183" s="218">
        <f t="shared" si="177"/>
        <v>0</v>
      </c>
      <c r="I183">
        <f t="shared" si="178"/>
        <v>0</v>
      </c>
      <c r="J183" s="204">
        <v>182</v>
      </c>
      <c r="K183" s="221" t="str">
        <f t="shared" si="179"/>
        <v/>
      </c>
      <c r="P183" s="202" t="str">
        <f t="shared" si="141"/>
        <v/>
      </c>
      <c r="Q183" s="208" t="str">
        <f t="array" ref="Q183">IF(ISERROR(INDEX($C$1:$D$201,SMALL(IF($C$1:$C$201=$Q$1,ROW($C$1:$C$201)),ROW(181:181)),2)),"",INDEX($C$1:$D$201,SMALL(IF($C$1:$C$201=$Q$1,ROW($C$1:$C$201)),ROW(181:181)),2))</f>
        <v/>
      </c>
      <c r="R183" s="204" t="str">
        <f t="shared" si="142"/>
        <v/>
      </c>
      <c r="S183" s="204">
        <v>181</v>
      </c>
      <c r="T183" s="209">
        <f t="shared" si="143"/>
        <v>0</v>
      </c>
      <c r="U183" s="209">
        <f t="shared" si="144"/>
        <v>0</v>
      </c>
      <c r="V183" s="204">
        <v>181</v>
      </c>
      <c r="W183" s="207" t="str">
        <f t="shared" si="145"/>
        <v/>
      </c>
      <c r="X183" s="202" t="str">
        <f t="shared" si="146"/>
        <v/>
      </c>
      <c r="Y183" s="210" t="str">
        <f t="array" ref="Y183">IF(ISERROR(INDEX($C$1:$D$201,SMALL(IF($C$1:$C$201=$Y$1,ROW($C$1:$C$201)),ROW(181:181)),2)),"",INDEX($C$1:$D$201,SMALL(IF($C$1:$C$201=$Y$1,ROW($C$1:$C$201)),ROW(181:181)),2))</f>
        <v/>
      </c>
      <c r="Z183" s="204" t="str">
        <f t="shared" si="147"/>
        <v/>
      </c>
      <c r="AA183" s="204">
        <v>181</v>
      </c>
      <c r="AB183" s="209">
        <f t="shared" si="148"/>
        <v>0</v>
      </c>
      <c r="AC183" s="209">
        <f t="shared" si="149"/>
        <v>0</v>
      </c>
      <c r="AD183" s="204">
        <v>181</v>
      </c>
      <c r="AE183" s="207" t="str">
        <f t="shared" si="150"/>
        <v/>
      </c>
      <c r="AF183" s="202" t="str">
        <f t="shared" si="151"/>
        <v/>
      </c>
      <c r="AG183" s="210" t="str">
        <f t="array" ref="AG183">IF(ISERROR(INDEX($C$1:$D$201,SMALL(IF($C$1:$C$201=$AG$1,ROW($C$1:$C$201)),ROW(181:181)),2)),"",INDEX($C$1:$D$201,SMALL(IF($C$1:$C$201=$AG$1,ROW($C$1:$C$201)),ROW(181:181)),2))</f>
        <v/>
      </c>
      <c r="AH183" s="204" t="str">
        <f t="shared" si="152"/>
        <v/>
      </c>
      <c r="AI183" s="204">
        <v>181</v>
      </c>
      <c r="AJ183" s="209">
        <f t="shared" si="153"/>
        <v>0</v>
      </c>
      <c r="AK183" s="209">
        <f t="shared" si="154"/>
        <v>0</v>
      </c>
      <c r="AL183" s="204">
        <v>181</v>
      </c>
      <c r="AM183" s="207" t="str">
        <f t="shared" si="155"/>
        <v/>
      </c>
      <c r="AN183" s="202" t="str">
        <f t="shared" si="156"/>
        <v/>
      </c>
      <c r="AO183" s="208" t="str">
        <f t="array" ref="AO183">IF(ISERROR(INDEX($C$1:$D$201,SMALL(IF($C$1:$C$201=$AO$1,ROW($C$1:$C$201)),ROW(181:181)),2)),"",INDEX($C$1:$D$201,SMALL(IF($C$1:$C$201=$AO$1,ROW($C$1:$C$201)),ROW(181:181)),2))</f>
        <v/>
      </c>
      <c r="AP183" s="204" t="str">
        <f t="shared" si="157"/>
        <v/>
      </c>
      <c r="AQ183" s="204">
        <v>181</v>
      </c>
      <c r="AR183" s="209">
        <f t="shared" si="158"/>
        <v>0</v>
      </c>
      <c r="AS183" s="209">
        <f t="shared" si="159"/>
        <v>0</v>
      </c>
      <c r="AT183" s="204">
        <v>181</v>
      </c>
      <c r="AU183" s="207" t="str">
        <f t="shared" si="160"/>
        <v/>
      </c>
      <c r="AV183" s="202" t="str">
        <f t="shared" si="161"/>
        <v/>
      </c>
      <c r="AW183" s="159" t="str">
        <f t="array" ref="AW183">IF(ISERROR(INDEX($C$1:$D$201,SMALL(IF($C$1:$C$201=$AW$1,ROW($C$1:$C$201)),ROW(181:181)),2)),"",INDEX($C$1:$D$201,SMALL(IF($C$1:$C$201=$AW$1,ROW($C$1:$C$201)),ROW(181:181)),2))</f>
        <v/>
      </c>
      <c r="AX183" s="204" t="str">
        <f t="shared" si="162"/>
        <v/>
      </c>
      <c r="AY183" s="204">
        <v>181</v>
      </c>
      <c r="AZ183" s="209">
        <f t="shared" si="163"/>
        <v>0</v>
      </c>
      <c r="BA183" s="209">
        <f t="shared" si="164"/>
        <v>0</v>
      </c>
      <c r="BB183" s="204">
        <v>181</v>
      </c>
      <c r="BC183" s="207" t="str">
        <f t="shared" si="165"/>
        <v/>
      </c>
      <c r="BD183" s="202" t="str">
        <f t="shared" si="166"/>
        <v/>
      </c>
      <c r="BE183" s="159" t="str">
        <f t="array" ref="BE183">IF(ISERROR(INDEX($C$1:$D$201,SMALL(IF($C$1:$C$201=$BE$1,ROW($C$1:$C$201)),ROW(181:181)),2)),"",INDEX($C$1:$D$201,SMALL(IF($C$1:$C$201=$BE$1,ROW($C$1:$C$201)),ROW(181:181)),2))</f>
        <v/>
      </c>
      <c r="BF183" s="204" t="str">
        <f t="shared" si="167"/>
        <v/>
      </c>
      <c r="BG183" s="204">
        <v>181</v>
      </c>
      <c r="BH183" s="209">
        <f t="shared" si="168"/>
        <v>0</v>
      </c>
      <c r="BI183" s="209">
        <f t="shared" si="169"/>
        <v>0</v>
      </c>
      <c r="BJ183" s="204">
        <v>181</v>
      </c>
      <c r="BK183" s="207" t="str">
        <f t="shared" si="170"/>
        <v/>
      </c>
      <c r="BL183" s="209"/>
      <c r="BM183" s="209" t="str">
        <f>IF(AND('Analysis_2-must not modify'!O1013=1,'Analysis_2-must not modify'!P1013=1,NOT('Analysis_2-must not modify'!D1013=0)),'Analysis_2-must not modify'!G1013,"")</f>
        <v/>
      </c>
      <c r="BN183">
        <v>182</v>
      </c>
      <c r="BO183" t="e">
        <f>INDEX(BM$2:BM$202,MATCH(0,COUNTIF($BO$1:BO182,BM$2:BM$202),0))</f>
        <v>#N/A</v>
      </c>
      <c r="BQ183" s="218" t="str">
        <f t="shared" si="172"/>
        <v/>
      </c>
      <c r="BR183" s="136">
        <v>182</v>
      </c>
      <c r="BS183" s="246" t="str">
        <f t="shared" si="130"/>
        <v/>
      </c>
      <c r="BT183" s="99"/>
      <c r="BU183" s="219" t="str">
        <f t="shared" si="131"/>
        <v/>
      </c>
      <c r="BV183" s="204">
        <v>182</v>
      </c>
      <c r="BW183" s="218" t="str">
        <f t="shared" si="173"/>
        <v/>
      </c>
      <c r="BX183" t="str">
        <f t="shared" si="174"/>
        <v/>
      </c>
      <c r="BY183" s="204">
        <v>182</v>
      </c>
      <c r="BZ183" s="204" t="str">
        <f t="shared" si="175"/>
        <v/>
      </c>
      <c r="CA183" t="e">
        <f t="shared" si="176"/>
        <v>#VALUE!</v>
      </c>
      <c r="CB183" s="259" t="str">
        <f t="shared" si="127"/>
        <v/>
      </c>
      <c r="CC183" s="259" t="str">
        <f t="shared" si="171"/>
        <v/>
      </c>
      <c r="CD183">
        <v>181</v>
      </c>
      <c r="CE183" s="261" t="str">
        <f t="shared" si="133"/>
        <v/>
      </c>
      <c r="CG183" s="218" t="str">
        <f t="shared" si="134"/>
        <v/>
      </c>
      <c r="CH183" s="136">
        <v>182</v>
      </c>
      <c r="CI183" s="136" t="str">
        <f>IF(AND('Analysis_2-must not modify'!P1013=1,'Analysis_2-must not modify'!O1013=1),'Analysis_2-must not modify'!I1013,"")</f>
        <v/>
      </c>
      <c r="CK183" s="219" t="str">
        <f t="shared" si="135"/>
        <v/>
      </c>
      <c r="CL183" s="204">
        <v>182</v>
      </c>
      <c r="CM183" s="218" t="str">
        <f t="shared" si="136"/>
        <v/>
      </c>
      <c r="CN183" t="str">
        <f t="shared" si="137"/>
        <v/>
      </c>
      <c r="CO183" s="204">
        <v>182</v>
      </c>
      <c r="CP183" s="204" t="str">
        <f t="shared" si="128"/>
        <v/>
      </c>
      <c r="CQ183">
        <f t="shared" si="138"/>
        <v>8</v>
      </c>
      <c r="CR183" s="259" t="str">
        <f t="shared" si="129"/>
        <v/>
      </c>
      <c r="CS183" s="259">
        <f t="shared" si="139"/>
        <v>0</v>
      </c>
      <c r="CT183" s="259"/>
      <c r="CU183">
        <v>181</v>
      </c>
      <c r="CV183" s="261" t="str">
        <f t="shared" si="140"/>
        <v/>
      </c>
    </row>
    <row r="184" spans="1:100" customFormat="1">
      <c r="A184" s="218">
        <f t="shared" si="180"/>
        <v>124</v>
      </c>
      <c r="B184" s="136">
        <v>183</v>
      </c>
      <c r="C184" s="211">
        <f>'Analysis_2-must not modify'!F1014</f>
        <v>0</v>
      </c>
      <c r="D184" s="211">
        <f>'Analysis_2-must not modify'!D1014</f>
        <v>0</v>
      </c>
      <c r="E184" s="245">
        <v>0</v>
      </c>
      <c r="F184" s="219">
        <f t="shared" si="181"/>
        <v>42</v>
      </c>
      <c r="G184" s="204">
        <v>183</v>
      </c>
      <c r="H184" s="218">
        <f t="shared" si="177"/>
        <v>0</v>
      </c>
      <c r="I184">
        <f t="shared" si="178"/>
        <v>0</v>
      </c>
      <c r="J184" s="204">
        <v>183</v>
      </c>
      <c r="K184" s="221" t="str">
        <f t="shared" si="179"/>
        <v/>
      </c>
      <c r="P184" s="202" t="str">
        <f t="shared" si="141"/>
        <v/>
      </c>
      <c r="Q184" s="208" t="str">
        <f t="array" ref="Q184">IF(ISERROR(INDEX($C$1:$D$201,SMALL(IF($C$1:$C$201=$Q$1,ROW($C$1:$C$201)),ROW(182:182)),2)),"",INDEX($C$1:$D$201,SMALL(IF($C$1:$C$201=$Q$1,ROW($C$1:$C$201)),ROW(182:182)),2))</f>
        <v/>
      </c>
      <c r="R184" s="204" t="str">
        <f t="shared" si="142"/>
        <v/>
      </c>
      <c r="S184" s="204">
        <v>182</v>
      </c>
      <c r="T184" s="209">
        <f t="shared" si="143"/>
        <v>0</v>
      </c>
      <c r="U184" s="209">
        <f t="shared" si="144"/>
        <v>0</v>
      </c>
      <c r="V184" s="204">
        <v>182</v>
      </c>
      <c r="W184" s="207" t="str">
        <f t="shared" si="145"/>
        <v/>
      </c>
      <c r="X184" s="202" t="str">
        <f t="shared" si="146"/>
        <v/>
      </c>
      <c r="Y184" s="210" t="str">
        <f t="array" ref="Y184">IF(ISERROR(INDEX($C$1:$D$201,SMALL(IF($C$1:$C$201=$Y$1,ROW($C$1:$C$201)),ROW(182:182)),2)),"",INDEX($C$1:$D$201,SMALL(IF($C$1:$C$201=$Y$1,ROW($C$1:$C$201)),ROW(182:182)),2))</f>
        <v/>
      </c>
      <c r="Z184" s="204" t="str">
        <f t="shared" si="147"/>
        <v/>
      </c>
      <c r="AA184" s="204">
        <v>182</v>
      </c>
      <c r="AB184" s="209">
        <f t="shared" si="148"/>
        <v>0</v>
      </c>
      <c r="AC184" s="209">
        <f t="shared" si="149"/>
        <v>0</v>
      </c>
      <c r="AD184" s="204">
        <v>182</v>
      </c>
      <c r="AE184" s="207" t="str">
        <f t="shared" si="150"/>
        <v/>
      </c>
      <c r="AF184" s="202" t="str">
        <f t="shared" si="151"/>
        <v/>
      </c>
      <c r="AG184" s="210" t="str">
        <f t="array" ref="AG184">IF(ISERROR(INDEX($C$1:$D$201,SMALL(IF($C$1:$C$201=$AG$1,ROW($C$1:$C$201)),ROW(182:182)),2)),"",INDEX($C$1:$D$201,SMALL(IF($C$1:$C$201=$AG$1,ROW($C$1:$C$201)),ROW(182:182)),2))</f>
        <v/>
      </c>
      <c r="AH184" s="204" t="str">
        <f t="shared" si="152"/>
        <v/>
      </c>
      <c r="AI184" s="204">
        <v>182</v>
      </c>
      <c r="AJ184" s="209">
        <f t="shared" si="153"/>
        <v>0</v>
      </c>
      <c r="AK184" s="209">
        <f t="shared" si="154"/>
        <v>0</v>
      </c>
      <c r="AL184" s="204">
        <v>182</v>
      </c>
      <c r="AM184" s="207" t="str">
        <f t="shared" si="155"/>
        <v/>
      </c>
      <c r="AN184" s="202" t="str">
        <f t="shared" si="156"/>
        <v/>
      </c>
      <c r="AO184" s="208" t="str">
        <f t="array" ref="AO184">IF(ISERROR(INDEX($C$1:$D$201,SMALL(IF($C$1:$C$201=$AO$1,ROW($C$1:$C$201)),ROW(182:182)),2)),"",INDEX($C$1:$D$201,SMALL(IF($C$1:$C$201=$AO$1,ROW($C$1:$C$201)),ROW(182:182)),2))</f>
        <v/>
      </c>
      <c r="AP184" s="204" t="str">
        <f t="shared" si="157"/>
        <v/>
      </c>
      <c r="AQ184" s="204">
        <v>182</v>
      </c>
      <c r="AR184" s="209">
        <f t="shared" si="158"/>
        <v>0</v>
      </c>
      <c r="AS184" s="209">
        <f t="shared" si="159"/>
        <v>0</v>
      </c>
      <c r="AT184" s="204">
        <v>182</v>
      </c>
      <c r="AU184" s="207" t="str">
        <f t="shared" si="160"/>
        <v/>
      </c>
      <c r="AV184" s="202" t="str">
        <f t="shared" si="161"/>
        <v/>
      </c>
      <c r="AW184" s="159" t="str">
        <f t="array" ref="AW184">IF(ISERROR(INDEX($C$1:$D$201,SMALL(IF($C$1:$C$201=$AW$1,ROW($C$1:$C$201)),ROW(182:182)),2)),"",INDEX($C$1:$D$201,SMALL(IF($C$1:$C$201=$AW$1,ROW($C$1:$C$201)),ROW(182:182)),2))</f>
        <v/>
      </c>
      <c r="AX184" s="204" t="str">
        <f t="shared" si="162"/>
        <v/>
      </c>
      <c r="AY184" s="204">
        <v>182</v>
      </c>
      <c r="AZ184" s="209">
        <f t="shared" si="163"/>
        <v>0</v>
      </c>
      <c r="BA184" s="209">
        <f t="shared" si="164"/>
        <v>0</v>
      </c>
      <c r="BB184" s="204">
        <v>182</v>
      </c>
      <c r="BC184" s="207" t="str">
        <f t="shared" si="165"/>
        <v/>
      </c>
      <c r="BD184" s="202" t="str">
        <f t="shared" si="166"/>
        <v/>
      </c>
      <c r="BE184" s="159" t="str">
        <f t="array" ref="BE184">IF(ISERROR(INDEX($C$1:$D$201,SMALL(IF($C$1:$C$201=$BE$1,ROW($C$1:$C$201)),ROW(182:182)),2)),"",INDEX($C$1:$D$201,SMALL(IF($C$1:$C$201=$BE$1,ROW($C$1:$C$201)),ROW(182:182)),2))</f>
        <v/>
      </c>
      <c r="BF184" s="204" t="str">
        <f t="shared" si="167"/>
        <v/>
      </c>
      <c r="BG184" s="204">
        <v>182</v>
      </c>
      <c r="BH184" s="209">
        <f t="shared" si="168"/>
        <v>0</v>
      </c>
      <c r="BI184" s="209">
        <f t="shared" si="169"/>
        <v>0</v>
      </c>
      <c r="BJ184" s="204">
        <v>182</v>
      </c>
      <c r="BK184" s="207" t="str">
        <f t="shared" si="170"/>
        <v/>
      </c>
      <c r="BL184" s="209"/>
      <c r="BM184" s="209" t="str">
        <f>IF(AND('Analysis_2-must not modify'!O1014=1,'Analysis_2-must not modify'!P1014=1,NOT('Analysis_2-must not modify'!D1014=0)),'Analysis_2-must not modify'!G1014,"")</f>
        <v/>
      </c>
      <c r="BN184">
        <v>183</v>
      </c>
      <c r="BO184" t="e">
        <f>INDEX(BM$2:BM$202,MATCH(0,COUNTIF($BO$1:BO183,BM$2:BM$202),0))</f>
        <v>#N/A</v>
      </c>
      <c r="BQ184" s="218" t="str">
        <f t="shared" si="172"/>
        <v/>
      </c>
      <c r="BR184" s="136">
        <v>183</v>
      </c>
      <c r="BS184" s="246" t="str">
        <f t="shared" si="130"/>
        <v/>
      </c>
      <c r="BT184" s="99"/>
      <c r="BU184" s="219" t="str">
        <f t="shared" si="131"/>
        <v/>
      </c>
      <c r="BV184" s="204">
        <v>183</v>
      </c>
      <c r="BW184" s="218" t="str">
        <f t="shared" si="173"/>
        <v/>
      </c>
      <c r="BX184" t="str">
        <f t="shared" si="174"/>
        <v/>
      </c>
      <c r="BY184" s="204">
        <v>183</v>
      </c>
      <c r="BZ184" s="204" t="str">
        <f t="shared" si="175"/>
        <v/>
      </c>
      <c r="CA184" t="e">
        <f t="shared" si="176"/>
        <v>#VALUE!</v>
      </c>
      <c r="CB184" s="259" t="str">
        <f t="shared" si="127"/>
        <v/>
      </c>
      <c r="CC184" s="259" t="str">
        <f t="shared" si="171"/>
        <v/>
      </c>
      <c r="CD184">
        <v>182</v>
      </c>
      <c r="CE184" s="261" t="str">
        <f t="shared" si="133"/>
        <v/>
      </c>
      <c r="CG184" s="218" t="str">
        <f t="shared" si="134"/>
        <v/>
      </c>
      <c r="CH184" s="136">
        <v>183</v>
      </c>
      <c r="CI184" s="136" t="str">
        <f>IF(AND('Analysis_2-must not modify'!P1014=1,'Analysis_2-must not modify'!O1014=1),'Analysis_2-must not modify'!I1014,"")</f>
        <v/>
      </c>
      <c r="CK184" s="219" t="str">
        <f t="shared" si="135"/>
        <v/>
      </c>
      <c r="CL184" s="204">
        <v>183</v>
      </c>
      <c r="CM184" s="218" t="str">
        <f t="shared" si="136"/>
        <v/>
      </c>
      <c r="CN184" t="str">
        <f t="shared" si="137"/>
        <v/>
      </c>
      <c r="CO184" s="204">
        <v>183</v>
      </c>
      <c r="CP184" s="204" t="str">
        <f t="shared" si="128"/>
        <v/>
      </c>
      <c r="CQ184">
        <f t="shared" si="138"/>
        <v>8</v>
      </c>
      <c r="CR184" s="259" t="str">
        <f t="shared" si="129"/>
        <v/>
      </c>
      <c r="CS184" s="259">
        <f t="shared" si="139"/>
        <v>0</v>
      </c>
      <c r="CT184" s="259"/>
      <c r="CU184">
        <v>182</v>
      </c>
      <c r="CV184" s="261" t="str">
        <f t="shared" si="140"/>
        <v/>
      </c>
    </row>
    <row r="185" spans="1:100" customFormat="1">
      <c r="A185" s="218">
        <f t="shared" si="180"/>
        <v>124</v>
      </c>
      <c r="B185" s="136">
        <v>184</v>
      </c>
      <c r="C185" s="211">
        <f>'Analysis_2-must not modify'!F1015</f>
        <v>0</v>
      </c>
      <c r="D185" s="211">
        <f>'Analysis_2-must not modify'!D1015</f>
        <v>0</v>
      </c>
      <c r="E185" s="245">
        <v>0</v>
      </c>
      <c r="F185" s="219">
        <f t="shared" si="181"/>
        <v>42</v>
      </c>
      <c r="G185" s="204">
        <v>184</v>
      </c>
      <c r="H185" s="218">
        <f t="shared" si="177"/>
        <v>1</v>
      </c>
      <c r="I185" t="str">
        <f t="shared" si="178"/>
        <v>Argentina</v>
      </c>
      <c r="J185" s="204">
        <v>184</v>
      </c>
      <c r="K185" s="221" t="str">
        <f t="shared" si="179"/>
        <v/>
      </c>
      <c r="P185" s="202" t="str">
        <f t="shared" si="141"/>
        <v/>
      </c>
      <c r="Q185" s="208" t="str">
        <f t="array" ref="Q185">IF(ISERROR(INDEX($C$1:$D$201,SMALL(IF($C$1:$C$201=$Q$1,ROW($C$1:$C$201)),ROW(183:183)),2)),"",INDEX($C$1:$D$201,SMALL(IF($C$1:$C$201=$Q$1,ROW($C$1:$C$201)),ROW(183:183)),2))</f>
        <v/>
      </c>
      <c r="R185" s="204" t="str">
        <f t="shared" si="142"/>
        <v/>
      </c>
      <c r="S185" s="204">
        <v>183</v>
      </c>
      <c r="T185" s="209">
        <f t="shared" si="143"/>
        <v>0</v>
      </c>
      <c r="U185" s="209">
        <f t="shared" si="144"/>
        <v>0</v>
      </c>
      <c r="V185" s="204">
        <v>183</v>
      </c>
      <c r="W185" s="207" t="str">
        <f t="shared" si="145"/>
        <v/>
      </c>
      <c r="X185" s="202" t="str">
        <f t="shared" si="146"/>
        <v/>
      </c>
      <c r="Y185" s="210" t="str">
        <f t="array" ref="Y185">IF(ISERROR(INDEX($C$1:$D$201,SMALL(IF($C$1:$C$201=$Y$1,ROW($C$1:$C$201)),ROW(183:183)),2)),"",INDEX($C$1:$D$201,SMALL(IF($C$1:$C$201=$Y$1,ROW($C$1:$C$201)),ROW(183:183)),2))</f>
        <v/>
      </c>
      <c r="Z185" s="204" t="str">
        <f t="shared" si="147"/>
        <v/>
      </c>
      <c r="AA185" s="204">
        <v>183</v>
      </c>
      <c r="AB185" s="209">
        <f t="shared" si="148"/>
        <v>0</v>
      </c>
      <c r="AC185" s="209">
        <f t="shared" si="149"/>
        <v>0</v>
      </c>
      <c r="AD185" s="204">
        <v>183</v>
      </c>
      <c r="AE185" s="207" t="str">
        <f t="shared" si="150"/>
        <v/>
      </c>
      <c r="AF185" s="202" t="str">
        <f t="shared" si="151"/>
        <v/>
      </c>
      <c r="AG185" s="210" t="str">
        <f t="array" ref="AG185">IF(ISERROR(INDEX($C$1:$D$201,SMALL(IF($C$1:$C$201=$AG$1,ROW($C$1:$C$201)),ROW(183:183)),2)),"",INDEX($C$1:$D$201,SMALL(IF($C$1:$C$201=$AG$1,ROW($C$1:$C$201)),ROW(183:183)),2))</f>
        <v/>
      </c>
      <c r="AH185" s="204" t="str">
        <f t="shared" si="152"/>
        <v/>
      </c>
      <c r="AI185" s="204">
        <v>183</v>
      </c>
      <c r="AJ185" s="209">
        <f t="shared" si="153"/>
        <v>0</v>
      </c>
      <c r="AK185" s="209">
        <f t="shared" si="154"/>
        <v>0</v>
      </c>
      <c r="AL185" s="204">
        <v>183</v>
      </c>
      <c r="AM185" s="207" t="str">
        <f t="shared" si="155"/>
        <v/>
      </c>
      <c r="AN185" s="202" t="str">
        <f t="shared" si="156"/>
        <v/>
      </c>
      <c r="AO185" s="208" t="str">
        <f t="array" ref="AO185">IF(ISERROR(INDEX($C$1:$D$201,SMALL(IF($C$1:$C$201=$AO$1,ROW($C$1:$C$201)),ROW(183:183)),2)),"",INDEX($C$1:$D$201,SMALL(IF($C$1:$C$201=$AO$1,ROW($C$1:$C$201)),ROW(183:183)),2))</f>
        <v/>
      </c>
      <c r="AP185" s="204" t="str">
        <f t="shared" si="157"/>
        <v/>
      </c>
      <c r="AQ185" s="204">
        <v>183</v>
      </c>
      <c r="AR185" s="209">
        <f t="shared" si="158"/>
        <v>0</v>
      </c>
      <c r="AS185" s="209">
        <f t="shared" si="159"/>
        <v>0</v>
      </c>
      <c r="AT185" s="204">
        <v>183</v>
      </c>
      <c r="AU185" s="207" t="str">
        <f t="shared" si="160"/>
        <v/>
      </c>
      <c r="AV185" s="202" t="str">
        <f t="shared" si="161"/>
        <v/>
      </c>
      <c r="AW185" s="159" t="str">
        <f t="array" ref="AW185">IF(ISERROR(INDEX($C$1:$D$201,SMALL(IF($C$1:$C$201=$AW$1,ROW($C$1:$C$201)),ROW(183:183)),2)),"",INDEX($C$1:$D$201,SMALL(IF($C$1:$C$201=$AW$1,ROW($C$1:$C$201)),ROW(183:183)),2))</f>
        <v/>
      </c>
      <c r="AX185" s="204" t="str">
        <f t="shared" si="162"/>
        <v/>
      </c>
      <c r="AY185" s="204">
        <v>183</v>
      </c>
      <c r="AZ185" s="209">
        <f t="shared" si="163"/>
        <v>0</v>
      </c>
      <c r="BA185" s="209">
        <f t="shared" si="164"/>
        <v>0</v>
      </c>
      <c r="BB185" s="204">
        <v>183</v>
      </c>
      <c r="BC185" s="207" t="str">
        <f t="shared" si="165"/>
        <v/>
      </c>
      <c r="BD185" s="202" t="str">
        <f t="shared" si="166"/>
        <v/>
      </c>
      <c r="BE185" s="159" t="str">
        <f t="array" ref="BE185">IF(ISERROR(INDEX($C$1:$D$201,SMALL(IF($C$1:$C$201=$BE$1,ROW($C$1:$C$201)),ROW(183:183)),2)),"",INDEX($C$1:$D$201,SMALL(IF($C$1:$C$201=$BE$1,ROW($C$1:$C$201)),ROW(183:183)),2))</f>
        <v/>
      </c>
      <c r="BF185" s="204" t="str">
        <f t="shared" si="167"/>
        <v/>
      </c>
      <c r="BG185" s="204">
        <v>183</v>
      </c>
      <c r="BH185" s="209">
        <f t="shared" si="168"/>
        <v>0</v>
      </c>
      <c r="BI185" s="209">
        <f t="shared" si="169"/>
        <v>0</v>
      </c>
      <c r="BJ185" s="204">
        <v>183</v>
      </c>
      <c r="BK185" s="207" t="str">
        <f t="shared" si="170"/>
        <v/>
      </c>
      <c r="BL185" s="209"/>
      <c r="BM185" s="209" t="str">
        <f>IF(AND('Analysis_2-must not modify'!O1015=1,'Analysis_2-must not modify'!P1015=1,NOT('Analysis_2-must not modify'!D1015=0)),'Analysis_2-must not modify'!G1015,"")</f>
        <v/>
      </c>
      <c r="BN185">
        <v>184</v>
      </c>
      <c r="BO185" t="e">
        <f>INDEX(BM$2:BM$202,MATCH(0,COUNTIF($BO$1:BO184,BM$2:BM$202),0))</f>
        <v>#N/A</v>
      </c>
      <c r="BQ185" s="218" t="str">
        <f t="shared" si="172"/>
        <v/>
      </c>
      <c r="BR185" s="136">
        <v>184</v>
      </c>
      <c r="BS185" s="246" t="str">
        <f t="shared" si="130"/>
        <v/>
      </c>
      <c r="BT185" s="99"/>
      <c r="BU185" s="219" t="str">
        <f t="shared" si="131"/>
        <v/>
      </c>
      <c r="BV185" s="204">
        <v>184</v>
      </c>
      <c r="BW185" s="218" t="str">
        <f t="shared" si="173"/>
        <v/>
      </c>
      <c r="BX185" t="str">
        <f t="shared" si="174"/>
        <v/>
      </c>
      <c r="BY185" s="204">
        <v>184</v>
      </c>
      <c r="BZ185" s="204" t="str">
        <f t="shared" si="175"/>
        <v/>
      </c>
      <c r="CA185" t="e">
        <f t="shared" si="176"/>
        <v>#VALUE!</v>
      </c>
      <c r="CB185" s="259" t="str">
        <f t="shared" si="127"/>
        <v/>
      </c>
      <c r="CC185" s="259" t="str">
        <f t="shared" si="171"/>
        <v/>
      </c>
      <c r="CD185">
        <v>183</v>
      </c>
      <c r="CE185" s="261" t="str">
        <f t="shared" si="133"/>
        <v/>
      </c>
      <c r="CG185" s="218" t="str">
        <f t="shared" si="134"/>
        <v/>
      </c>
      <c r="CH185" s="136">
        <v>184</v>
      </c>
      <c r="CI185" s="136" t="str">
        <f>IF(AND('Analysis_2-must not modify'!P1015=1,'Analysis_2-must not modify'!O1015=1),'Analysis_2-must not modify'!I1015,"")</f>
        <v/>
      </c>
      <c r="CK185" s="219" t="str">
        <f t="shared" si="135"/>
        <v/>
      </c>
      <c r="CL185" s="204">
        <v>184</v>
      </c>
      <c r="CM185" s="218" t="str">
        <f t="shared" si="136"/>
        <v/>
      </c>
      <c r="CN185" t="str">
        <f t="shared" si="137"/>
        <v/>
      </c>
      <c r="CO185" s="204">
        <v>184</v>
      </c>
      <c r="CP185" s="204" t="str">
        <f t="shared" si="128"/>
        <v/>
      </c>
      <c r="CQ185">
        <f t="shared" si="138"/>
        <v>8</v>
      </c>
      <c r="CR185" s="259" t="str">
        <f t="shared" si="129"/>
        <v/>
      </c>
      <c r="CS185" s="259">
        <f t="shared" si="139"/>
        <v>0</v>
      </c>
      <c r="CT185" s="259"/>
      <c r="CU185">
        <v>183</v>
      </c>
      <c r="CV185" s="261" t="str">
        <f t="shared" si="140"/>
        <v/>
      </c>
    </row>
    <row r="186" spans="1:100" customFormat="1">
      <c r="A186" s="218">
        <f t="shared" si="180"/>
        <v>124</v>
      </c>
      <c r="B186" s="136">
        <v>185</v>
      </c>
      <c r="C186" s="211">
        <f>'Analysis_2-must not modify'!F1016</f>
        <v>0</v>
      </c>
      <c r="D186" s="211">
        <f>'Analysis_2-must not modify'!D1016</f>
        <v>0</v>
      </c>
      <c r="E186" s="245">
        <v>0</v>
      </c>
      <c r="F186" s="219">
        <f t="shared" si="181"/>
        <v>42</v>
      </c>
      <c r="G186" s="204">
        <v>185</v>
      </c>
      <c r="H186" s="218">
        <f t="shared" si="177"/>
        <v>0</v>
      </c>
      <c r="I186">
        <f t="shared" si="178"/>
        <v>0</v>
      </c>
      <c r="J186" s="204">
        <v>185</v>
      </c>
      <c r="K186" s="221" t="str">
        <f t="shared" si="179"/>
        <v/>
      </c>
      <c r="P186" s="202" t="str">
        <f t="shared" si="141"/>
        <v/>
      </c>
      <c r="Q186" s="208" t="str">
        <f t="array" ref="Q186">IF(ISERROR(INDEX($C$1:$D$201,SMALL(IF($C$1:$C$201=$Q$1,ROW($C$1:$C$201)),ROW(184:184)),2)),"",INDEX($C$1:$D$201,SMALL(IF($C$1:$C$201=$Q$1,ROW($C$1:$C$201)),ROW(184:184)),2))</f>
        <v/>
      </c>
      <c r="R186" s="204" t="str">
        <f t="shared" si="142"/>
        <v/>
      </c>
      <c r="S186" s="204">
        <v>184</v>
      </c>
      <c r="T186" s="209">
        <f t="shared" si="143"/>
        <v>0</v>
      </c>
      <c r="U186" s="209">
        <f t="shared" si="144"/>
        <v>0</v>
      </c>
      <c r="V186" s="204">
        <v>184</v>
      </c>
      <c r="W186" s="207" t="str">
        <f t="shared" si="145"/>
        <v/>
      </c>
      <c r="X186" s="202" t="str">
        <f t="shared" si="146"/>
        <v/>
      </c>
      <c r="Y186" s="210" t="str">
        <f t="array" ref="Y186">IF(ISERROR(INDEX($C$1:$D$201,SMALL(IF($C$1:$C$201=$Y$1,ROW($C$1:$C$201)),ROW(184:184)),2)),"",INDEX($C$1:$D$201,SMALL(IF($C$1:$C$201=$Y$1,ROW($C$1:$C$201)),ROW(184:184)),2))</f>
        <v/>
      </c>
      <c r="Z186" s="204" t="str">
        <f t="shared" si="147"/>
        <v/>
      </c>
      <c r="AA186" s="204">
        <v>184</v>
      </c>
      <c r="AB186" s="209">
        <f t="shared" si="148"/>
        <v>0</v>
      </c>
      <c r="AC186" s="209">
        <f t="shared" si="149"/>
        <v>0</v>
      </c>
      <c r="AD186" s="204">
        <v>184</v>
      </c>
      <c r="AE186" s="207" t="str">
        <f t="shared" si="150"/>
        <v/>
      </c>
      <c r="AF186" s="202" t="str">
        <f t="shared" si="151"/>
        <v/>
      </c>
      <c r="AG186" s="210" t="str">
        <f t="array" ref="AG186">IF(ISERROR(INDEX($C$1:$D$201,SMALL(IF($C$1:$C$201=$AG$1,ROW($C$1:$C$201)),ROW(184:184)),2)),"",INDEX($C$1:$D$201,SMALL(IF($C$1:$C$201=$AG$1,ROW($C$1:$C$201)),ROW(184:184)),2))</f>
        <v/>
      </c>
      <c r="AH186" s="204" t="str">
        <f t="shared" si="152"/>
        <v/>
      </c>
      <c r="AI186" s="204">
        <v>184</v>
      </c>
      <c r="AJ186" s="209">
        <f t="shared" si="153"/>
        <v>0</v>
      </c>
      <c r="AK186" s="209">
        <f t="shared" si="154"/>
        <v>0</v>
      </c>
      <c r="AL186" s="204">
        <v>184</v>
      </c>
      <c r="AM186" s="207" t="str">
        <f t="shared" si="155"/>
        <v/>
      </c>
      <c r="AN186" s="202" t="str">
        <f t="shared" si="156"/>
        <v/>
      </c>
      <c r="AO186" s="208" t="str">
        <f t="array" ref="AO186">IF(ISERROR(INDEX($C$1:$D$201,SMALL(IF($C$1:$C$201=$AO$1,ROW($C$1:$C$201)),ROW(184:184)),2)),"",INDEX($C$1:$D$201,SMALL(IF($C$1:$C$201=$AO$1,ROW($C$1:$C$201)),ROW(184:184)),2))</f>
        <v/>
      </c>
      <c r="AP186" s="204" t="str">
        <f t="shared" si="157"/>
        <v/>
      </c>
      <c r="AQ186" s="204">
        <v>184</v>
      </c>
      <c r="AR186" s="209">
        <f t="shared" si="158"/>
        <v>0</v>
      </c>
      <c r="AS186" s="209">
        <f t="shared" si="159"/>
        <v>0</v>
      </c>
      <c r="AT186" s="204">
        <v>184</v>
      </c>
      <c r="AU186" s="207" t="str">
        <f t="shared" si="160"/>
        <v/>
      </c>
      <c r="AV186" s="202" t="str">
        <f t="shared" si="161"/>
        <v/>
      </c>
      <c r="AW186" s="159" t="str">
        <f t="array" ref="AW186">IF(ISERROR(INDEX($C$1:$D$201,SMALL(IF($C$1:$C$201=$AW$1,ROW($C$1:$C$201)),ROW(184:184)),2)),"",INDEX($C$1:$D$201,SMALL(IF($C$1:$C$201=$AW$1,ROW($C$1:$C$201)),ROW(184:184)),2))</f>
        <v/>
      </c>
      <c r="AX186" s="204" t="str">
        <f t="shared" si="162"/>
        <v/>
      </c>
      <c r="AY186" s="204">
        <v>184</v>
      </c>
      <c r="AZ186" s="209">
        <f t="shared" si="163"/>
        <v>0</v>
      </c>
      <c r="BA186" s="209">
        <f t="shared" si="164"/>
        <v>0</v>
      </c>
      <c r="BB186" s="204">
        <v>184</v>
      </c>
      <c r="BC186" s="207" t="str">
        <f t="shared" si="165"/>
        <v/>
      </c>
      <c r="BD186" s="202" t="str">
        <f t="shared" si="166"/>
        <v/>
      </c>
      <c r="BE186" s="159" t="str">
        <f t="array" ref="BE186">IF(ISERROR(INDEX($C$1:$D$201,SMALL(IF($C$1:$C$201=$BE$1,ROW($C$1:$C$201)),ROW(184:184)),2)),"",INDEX($C$1:$D$201,SMALL(IF($C$1:$C$201=$BE$1,ROW($C$1:$C$201)),ROW(184:184)),2))</f>
        <v/>
      </c>
      <c r="BF186" s="204" t="str">
        <f t="shared" si="167"/>
        <v/>
      </c>
      <c r="BG186" s="204">
        <v>184</v>
      </c>
      <c r="BH186" s="209">
        <f t="shared" si="168"/>
        <v>0</v>
      </c>
      <c r="BI186" s="209">
        <f t="shared" si="169"/>
        <v>0</v>
      </c>
      <c r="BJ186" s="204">
        <v>184</v>
      </c>
      <c r="BK186" s="207" t="str">
        <f t="shared" si="170"/>
        <v/>
      </c>
      <c r="BL186" s="209"/>
      <c r="BM186" s="209" t="str">
        <f>IF(AND('Analysis_2-must not modify'!O1016=1,'Analysis_2-must not modify'!P1016=1,NOT('Analysis_2-must not modify'!D1016=0)),'Analysis_2-must not modify'!G1016,"")</f>
        <v/>
      </c>
      <c r="BN186">
        <v>185</v>
      </c>
      <c r="BO186" t="e">
        <f>INDEX(BM$2:BM$202,MATCH(0,COUNTIF($BO$1:BO185,BM$2:BM$202),0))</f>
        <v>#N/A</v>
      </c>
      <c r="BQ186" s="218" t="str">
        <f t="shared" si="172"/>
        <v/>
      </c>
      <c r="BR186" s="136">
        <v>185</v>
      </c>
      <c r="BS186" s="246" t="str">
        <f t="shared" si="130"/>
        <v/>
      </c>
      <c r="BT186" s="99"/>
      <c r="BU186" s="219" t="str">
        <f t="shared" si="131"/>
        <v/>
      </c>
      <c r="BV186" s="204">
        <v>185</v>
      </c>
      <c r="BW186" s="218" t="str">
        <f t="shared" si="173"/>
        <v/>
      </c>
      <c r="BX186" t="str">
        <f t="shared" si="174"/>
        <v/>
      </c>
      <c r="BY186" s="204">
        <v>185</v>
      </c>
      <c r="BZ186" s="204" t="str">
        <f t="shared" si="175"/>
        <v/>
      </c>
      <c r="CA186" t="e">
        <f t="shared" si="176"/>
        <v>#VALUE!</v>
      </c>
      <c r="CB186" s="259" t="str">
        <f t="shared" si="127"/>
        <v/>
      </c>
      <c r="CC186" s="259" t="str">
        <f t="shared" si="171"/>
        <v/>
      </c>
      <c r="CD186">
        <v>184</v>
      </c>
      <c r="CE186" s="261" t="str">
        <f t="shared" si="133"/>
        <v/>
      </c>
      <c r="CG186" s="218" t="str">
        <f t="shared" si="134"/>
        <v/>
      </c>
      <c r="CH186" s="136">
        <v>185</v>
      </c>
      <c r="CI186" s="136" t="str">
        <f>IF(AND('Analysis_2-must not modify'!P1016=1,'Analysis_2-must not modify'!O1016=1),'Analysis_2-must not modify'!I1016,"")</f>
        <v/>
      </c>
      <c r="CK186" s="219" t="str">
        <f t="shared" si="135"/>
        <v/>
      </c>
      <c r="CL186" s="204">
        <v>185</v>
      </c>
      <c r="CM186" s="218" t="str">
        <f t="shared" si="136"/>
        <v/>
      </c>
      <c r="CN186" t="str">
        <f t="shared" si="137"/>
        <v/>
      </c>
      <c r="CO186" s="204">
        <v>185</v>
      </c>
      <c r="CP186" s="204" t="str">
        <f t="shared" si="128"/>
        <v/>
      </c>
      <c r="CQ186">
        <f t="shared" si="138"/>
        <v>8</v>
      </c>
      <c r="CR186" s="259" t="str">
        <f t="shared" si="129"/>
        <v/>
      </c>
      <c r="CS186" s="259">
        <f t="shared" si="139"/>
        <v>0</v>
      </c>
      <c r="CT186" s="259"/>
      <c r="CU186">
        <v>184</v>
      </c>
      <c r="CV186" s="261" t="str">
        <f t="shared" si="140"/>
        <v/>
      </c>
    </row>
    <row r="187" spans="1:100" customFormat="1">
      <c r="A187" s="218">
        <f t="shared" si="180"/>
        <v>124</v>
      </c>
      <c r="B187" s="136">
        <v>186</v>
      </c>
      <c r="C187" s="211">
        <f>'Analysis_2-must not modify'!F1017</f>
        <v>0</v>
      </c>
      <c r="D187" s="211">
        <f>'Analysis_2-must not modify'!D1017</f>
        <v>0</v>
      </c>
      <c r="E187" s="245">
        <v>0</v>
      </c>
      <c r="F187" s="219">
        <f t="shared" si="181"/>
        <v>42</v>
      </c>
      <c r="G187" s="204">
        <v>186</v>
      </c>
      <c r="H187" s="218">
        <f t="shared" si="177"/>
        <v>0</v>
      </c>
      <c r="I187">
        <f t="shared" si="178"/>
        <v>0</v>
      </c>
      <c r="J187" s="204">
        <v>186</v>
      </c>
      <c r="K187" s="221" t="str">
        <f t="shared" si="179"/>
        <v/>
      </c>
      <c r="P187" s="202" t="str">
        <f t="shared" si="141"/>
        <v/>
      </c>
      <c r="Q187" s="208" t="str">
        <f t="array" ref="Q187">IF(ISERROR(INDEX($C$1:$D$201,SMALL(IF($C$1:$C$201=$Q$1,ROW($C$1:$C$201)),ROW(185:185)),2)),"",INDEX($C$1:$D$201,SMALL(IF($C$1:$C$201=$Q$1,ROW($C$1:$C$201)),ROW(185:185)),2))</f>
        <v/>
      </c>
      <c r="R187" s="204" t="str">
        <f t="shared" si="142"/>
        <v/>
      </c>
      <c r="S187" s="204">
        <v>185</v>
      </c>
      <c r="T187" s="209">
        <f t="shared" si="143"/>
        <v>0</v>
      </c>
      <c r="U187" s="209">
        <f t="shared" si="144"/>
        <v>0</v>
      </c>
      <c r="V187" s="204">
        <v>185</v>
      </c>
      <c r="W187" s="207" t="str">
        <f t="shared" si="145"/>
        <v/>
      </c>
      <c r="X187" s="202" t="str">
        <f t="shared" si="146"/>
        <v/>
      </c>
      <c r="Y187" s="210" t="str">
        <f t="array" ref="Y187">IF(ISERROR(INDEX($C$1:$D$201,SMALL(IF($C$1:$C$201=$Y$1,ROW($C$1:$C$201)),ROW(185:185)),2)),"",INDEX($C$1:$D$201,SMALL(IF($C$1:$C$201=$Y$1,ROW($C$1:$C$201)),ROW(185:185)),2))</f>
        <v/>
      </c>
      <c r="Z187" s="204" t="str">
        <f t="shared" si="147"/>
        <v/>
      </c>
      <c r="AA187" s="204">
        <v>185</v>
      </c>
      <c r="AB187" s="209">
        <f t="shared" si="148"/>
        <v>0</v>
      </c>
      <c r="AC187" s="209">
        <f t="shared" si="149"/>
        <v>0</v>
      </c>
      <c r="AD187" s="204">
        <v>185</v>
      </c>
      <c r="AE187" s="207" t="str">
        <f t="shared" si="150"/>
        <v/>
      </c>
      <c r="AF187" s="202" t="str">
        <f t="shared" si="151"/>
        <v/>
      </c>
      <c r="AG187" s="210" t="str">
        <f t="array" ref="AG187">IF(ISERROR(INDEX($C$1:$D$201,SMALL(IF($C$1:$C$201=$AG$1,ROW($C$1:$C$201)),ROW(185:185)),2)),"",INDEX($C$1:$D$201,SMALL(IF($C$1:$C$201=$AG$1,ROW($C$1:$C$201)),ROW(185:185)),2))</f>
        <v/>
      </c>
      <c r="AH187" s="204" t="str">
        <f t="shared" si="152"/>
        <v/>
      </c>
      <c r="AI187" s="204">
        <v>185</v>
      </c>
      <c r="AJ187" s="209">
        <f t="shared" si="153"/>
        <v>0</v>
      </c>
      <c r="AK187" s="209">
        <f t="shared" si="154"/>
        <v>0</v>
      </c>
      <c r="AL187" s="204">
        <v>185</v>
      </c>
      <c r="AM187" s="207" t="str">
        <f t="shared" si="155"/>
        <v/>
      </c>
      <c r="AN187" s="202" t="str">
        <f t="shared" si="156"/>
        <v/>
      </c>
      <c r="AO187" s="208" t="str">
        <f t="array" ref="AO187">IF(ISERROR(INDEX($C$1:$D$201,SMALL(IF($C$1:$C$201=$AO$1,ROW($C$1:$C$201)),ROW(185:185)),2)),"",INDEX($C$1:$D$201,SMALL(IF($C$1:$C$201=$AO$1,ROW($C$1:$C$201)),ROW(185:185)),2))</f>
        <v/>
      </c>
      <c r="AP187" s="204" t="str">
        <f t="shared" si="157"/>
        <v/>
      </c>
      <c r="AQ187" s="204">
        <v>185</v>
      </c>
      <c r="AR187" s="209">
        <f t="shared" si="158"/>
        <v>0</v>
      </c>
      <c r="AS187" s="209">
        <f t="shared" si="159"/>
        <v>0</v>
      </c>
      <c r="AT187" s="204">
        <v>185</v>
      </c>
      <c r="AU187" s="207" t="str">
        <f t="shared" si="160"/>
        <v/>
      </c>
      <c r="AV187" s="202" t="str">
        <f t="shared" si="161"/>
        <v/>
      </c>
      <c r="AW187" s="159" t="str">
        <f t="array" ref="AW187">IF(ISERROR(INDEX($C$1:$D$201,SMALL(IF($C$1:$C$201=$AW$1,ROW($C$1:$C$201)),ROW(185:185)),2)),"",INDEX($C$1:$D$201,SMALL(IF($C$1:$C$201=$AW$1,ROW($C$1:$C$201)),ROW(185:185)),2))</f>
        <v/>
      </c>
      <c r="AX187" s="204" t="str">
        <f t="shared" si="162"/>
        <v/>
      </c>
      <c r="AY187" s="204">
        <v>185</v>
      </c>
      <c r="AZ187" s="209">
        <f t="shared" si="163"/>
        <v>0</v>
      </c>
      <c r="BA187" s="209">
        <f t="shared" si="164"/>
        <v>0</v>
      </c>
      <c r="BB187" s="204">
        <v>185</v>
      </c>
      <c r="BC187" s="207" t="str">
        <f t="shared" si="165"/>
        <v/>
      </c>
      <c r="BD187" s="202" t="str">
        <f t="shared" si="166"/>
        <v/>
      </c>
      <c r="BE187" s="159" t="str">
        <f t="array" ref="BE187">IF(ISERROR(INDEX($C$1:$D$201,SMALL(IF($C$1:$C$201=$BE$1,ROW($C$1:$C$201)),ROW(185:185)),2)),"",INDEX($C$1:$D$201,SMALL(IF($C$1:$C$201=$BE$1,ROW($C$1:$C$201)),ROW(185:185)),2))</f>
        <v/>
      </c>
      <c r="BF187" s="204" t="str">
        <f t="shared" si="167"/>
        <v/>
      </c>
      <c r="BG187" s="204">
        <v>185</v>
      </c>
      <c r="BH187" s="209">
        <f t="shared" si="168"/>
        <v>0</v>
      </c>
      <c r="BI187" s="209">
        <f t="shared" si="169"/>
        <v>0</v>
      </c>
      <c r="BJ187" s="204">
        <v>185</v>
      </c>
      <c r="BK187" s="207" t="str">
        <f t="shared" si="170"/>
        <v/>
      </c>
      <c r="BL187" s="209"/>
      <c r="BM187" s="209" t="str">
        <f>IF(AND('Analysis_2-must not modify'!O1017=1,'Analysis_2-must not modify'!P1017=1,NOT('Analysis_2-must not modify'!D1017=0)),'Analysis_2-must not modify'!G1017,"")</f>
        <v/>
      </c>
      <c r="BN187">
        <v>186</v>
      </c>
      <c r="BO187" t="e">
        <f>INDEX(BM$2:BM$202,MATCH(0,COUNTIF($BO$1:BO186,BM$2:BM$202),0))</f>
        <v>#N/A</v>
      </c>
      <c r="BQ187" s="218" t="str">
        <f t="shared" si="172"/>
        <v/>
      </c>
      <c r="BR187" s="136">
        <v>186</v>
      </c>
      <c r="BS187" s="246" t="str">
        <f t="shared" si="130"/>
        <v/>
      </c>
      <c r="BT187" s="99"/>
      <c r="BU187" s="219" t="str">
        <f t="shared" si="131"/>
        <v/>
      </c>
      <c r="BV187" s="204">
        <v>186</v>
      </c>
      <c r="BW187" s="218" t="str">
        <f t="shared" si="173"/>
        <v/>
      </c>
      <c r="BX187" t="str">
        <f t="shared" si="174"/>
        <v/>
      </c>
      <c r="BY187" s="204">
        <v>186</v>
      </c>
      <c r="BZ187" s="204" t="str">
        <f t="shared" si="175"/>
        <v/>
      </c>
      <c r="CA187" t="e">
        <f t="shared" si="176"/>
        <v>#VALUE!</v>
      </c>
      <c r="CB187" s="259" t="str">
        <f t="shared" si="127"/>
        <v/>
      </c>
      <c r="CC187" s="259" t="str">
        <f t="shared" si="171"/>
        <v/>
      </c>
      <c r="CD187">
        <v>185</v>
      </c>
      <c r="CE187" s="261" t="str">
        <f t="shared" si="133"/>
        <v/>
      </c>
      <c r="CG187" s="218" t="str">
        <f t="shared" si="134"/>
        <v/>
      </c>
      <c r="CH187" s="136">
        <v>186</v>
      </c>
      <c r="CI187" s="136" t="str">
        <f>IF(AND('Analysis_2-must not modify'!P1017=1,'Analysis_2-must not modify'!O1017=1),'Analysis_2-must not modify'!I1017,"")</f>
        <v/>
      </c>
      <c r="CK187" s="219" t="str">
        <f t="shared" si="135"/>
        <v/>
      </c>
      <c r="CL187" s="204">
        <v>186</v>
      </c>
      <c r="CM187" s="218" t="str">
        <f t="shared" si="136"/>
        <v/>
      </c>
      <c r="CN187" t="str">
        <f t="shared" si="137"/>
        <v/>
      </c>
      <c r="CO187" s="204">
        <v>186</v>
      </c>
      <c r="CP187" s="204" t="str">
        <f t="shared" si="128"/>
        <v/>
      </c>
      <c r="CQ187">
        <f t="shared" si="138"/>
        <v>8</v>
      </c>
      <c r="CR187" s="259" t="str">
        <f t="shared" si="129"/>
        <v/>
      </c>
      <c r="CS187" s="259">
        <f t="shared" si="139"/>
        <v>0</v>
      </c>
      <c r="CT187" s="259"/>
      <c r="CU187">
        <v>185</v>
      </c>
      <c r="CV187" s="261" t="str">
        <f t="shared" si="140"/>
        <v/>
      </c>
    </row>
    <row r="188" spans="1:100" customFormat="1">
      <c r="A188" s="218">
        <f t="shared" si="180"/>
        <v>124</v>
      </c>
      <c r="B188" s="136">
        <v>187</v>
      </c>
      <c r="C188" s="211">
        <f>'Analysis_2-must not modify'!F1018</f>
        <v>0</v>
      </c>
      <c r="D188" s="211">
        <f>'Analysis_2-must not modify'!D1018</f>
        <v>0</v>
      </c>
      <c r="E188" s="245">
        <v>0</v>
      </c>
      <c r="F188" s="219">
        <f t="shared" si="181"/>
        <v>42</v>
      </c>
      <c r="G188" s="204">
        <v>187</v>
      </c>
      <c r="H188" s="218">
        <f t="shared" si="177"/>
        <v>0</v>
      </c>
      <c r="I188">
        <f t="shared" si="178"/>
        <v>0</v>
      </c>
      <c r="J188" s="204">
        <v>187</v>
      </c>
      <c r="K188" s="221" t="str">
        <f t="shared" si="179"/>
        <v/>
      </c>
      <c r="P188" s="202" t="str">
        <f t="shared" si="141"/>
        <v/>
      </c>
      <c r="Q188" s="208" t="str">
        <f t="array" ref="Q188">IF(ISERROR(INDEX($C$1:$D$201,SMALL(IF($C$1:$C$201=$Q$1,ROW($C$1:$C$201)),ROW(186:186)),2)),"",INDEX($C$1:$D$201,SMALL(IF($C$1:$C$201=$Q$1,ROW($C$1:$C$201)),ROW(186:186)),2))</f>
        <v/>
      </c>
      <c r="R188" s="204" t="str">
        <f t="shared" si="142"/>
        <v/>
      </c>
      <c r="S188" s="204">
        <v>186</v>
      </c>
      <c r="T188" s="209">
        <f t="shared" si="143"/>
        <v>0</v>
      </c>
      <c r="U188" s="209">
        <f t="shared" si="144"/>
        <v>0</v>
      </c>
      <c r="V188" s="204">
        <v>186</v>
      </c>
      <c r="W188" s="207" t="str">
        <f t="shared" si="145"/>
        <v/>
      </c>
      <c r="X188" s="202" t="str">
        <f t="shared" si="146"/>
        <v/>
      </c>
      <c r="Y188" s="210" t="str">
        <f t="array" ref="Y188">IF(ISERROR(INDEX($C$1:$D$201,SMALL(IF($C$1:$C$201=$Y$1,ROW($C$1:$C$201)),ROW(186:186)),2)),"",INDEX($C$1:$D$201,SMALL(IF($C$1:$C$201=$Y$1,ROW($C$1:$C$201)),ROW(186:186)),2))</f>
        <v/>
      </c>
      <c r="Z188" s="204" t="str">
        <f t="shared" si="147"/>
        <v/>
      </c>
      <c r="AA188" s="204">
        <v>186</v>
      </c>
      <c r="AB188" s="209">
        <f t="shared" si="148"/>
        <v>0</v>
      </c>
      <c r="AC188" s="209">
        <f t="shared" si="149"/>
        <v>0</v>
      </c>
      <c r="AD188" s="204">
        <v>186</v>
      </c>
      <c r="AE188" s="207" t="str">
        <f t="shared" si="150"/>
        <v/>
      </c>
      <c r="AF188" s="202" t="str">
        <f t="shared" si="151"/>
        <v/>
      </c>
      <c r="AG188" s="210" t="str">
        <f t="array" ref="AG188">IF(ISERROR(INDEX($C$1:$D$201,SMALL(IF($C$1:$C$201=$AG$1,ROW($C$1:$C$201)),ROW(186:186)),2)),"",INDEX($C$1:$D$201,SMALL(IF($C$1:$C$201=$AG$1,ROW($C$1:$C$201)),ROW(186:186)),2))</f>
        <v/>
      </c>
      <c r="AH188" s="204" t="str">
        <f t="shared" si="152"/>
        <v/>
      </c>
      <c r="AI188" s="204">
        <v>186</v>
      </c>
      <c r="AJ188" s="209">
        <f t="shared" si="153"/>
        <v>0</v>
      </c>
      <c r="AK188" s="209">
        <f t="shared" si="154"/>
        <v>0</v>
      </c>
      <c r="AL188" s="204">
        <v>186</v>
      </c>
      <c r="AM188" s="207" t="str">
        <f t="shared" si="155"/>
        <v/>
      </c>
      <c r="AN188" s="202" t="str">
        <f t="shared" si="156"/>
        <v/>
      </c>
      <c r="AO188" s="208" t="str">
        <f t="array" ref="AO188">IF(ISERROR(INDEX($C$1:$D$201,SMALL(IF($C$1:$C$201=$AO$1,ROW($C$1:$C$201)),ROW(186:186)),2)),"",INDEX($C$1:$D$201,SMALL(IF($C$1:$C$201=$AO$1,ROW($C$1:$C$201)),ROW(186:186)),2))</f>
        <v/>
      </c>
      <c r="AP188" s="204" t="str">
        <f t="shared" si="157"/>
        <v/>
      </c>
      <c r="AQ188" s="204">
        <v>186</v>
      </c>
      <c r="AR188" s="209">
        <f t="shared" si="158"/>
        <v>0</v>
      </c>
      <c r="AS188" s="209">
        <f t="shared" si="159"/>
        <v>0</v>
      </c>
      <c r="AT188" s="204">
        <v>186</v>
      </c>
      <c r="AU188" s="207" t="str">
        <f t="shared" si="160"/>
        <v/>
      </c>
      <c r="AV188" s="202" t="str">
        <f t="shared" si="161"/>
        <v/>
      </c>
      <c r="AW188" s="159" t="str">
        <f t="array" ref="AW188">IF(ISERROR(INDEX($C$1:$D$201,SMALL(IF($C$1:$C$201=$AW$1,ROW($C$1:$C$201)),ROW(186:186)),2)),"",INDEX($C$1:$D$201,SMALL(IF($C$1:$C$201=$AW$1,ROW($C$1:$C$201)),ROW(186:186)),2))</f>
        <v/>
      </c>
      <c r="AX188" s="204" t="str">
        <f t="shared" si="162"/>
        <v/>
      </c>
      <c r="AY188" s="204">
        <v>186</v>
      </c>
      <c r="AZ188" s="209">
        <f t="shared" si="163"/>
        <v>0</v>
      </c>
      <c r="BA188" s="209">
        <f t="shared" si="164"/>
        <v>0</v>
      </c>
      <c r="BB188" s="204">
        <v>186</v>
      </c>
      <c r="BC188" s="207" t="str">
        <f t="shared" si="165"/>
        <v/>
      </c>
      <c r="BD188" s="202" t="str">
        <f t="shared" si="166"/>
        <v/>
      </c>
      <c r="BE188" s="159" t="str">
        <f t="array" ref="BE188">IF(ISERROR(INDEX($C$1:$D$201,SMALL(IF($C$1:$C$201=$BE$1,ROW($C$1:$C$201)),ROW(186:186)),2)),"",INDEX($C$1:$D$201,SMALL(IF($C$1:$C$201=$BE$1,ROW($C$1:$C$201)),ROW(186:186)),2))</f>
        <v/>
      </c>
      <c r="BF188" s="204" t="str">
        <f t="shared" si="167"/>
        <v/>
      </c>
      <c r="BG188" s="204">
        <v>186</v>
      </c>
      <c r="BH188" s="209">
        <f t="shared" si="168"/>
        <v>0</v>
      </c>
      <c r="BI188" s="209">
        <f t="shared" si="169"/>
        <v>0</v>
      </c>
      <c r="BJ188" s="204">
        <v>186</v>
      </c>
      <c r="BK188" s="207" t="str">
        <f t="shared" si="170"/>
        <v/>
      </c>
      <c r="BL188" s="209"/>
      <c r="BM188" s="209" t="str">
        <f>IF(AND('Analysis_2-must not modify'!O1018=1,'Analysis_2-must not modify'!P1018=1,NOT('Analysis_2-must not modify'!D1018=0)),'Analysis_2-must not modify'!G1018,"")</f>
        <v/>
      </c>
      <c r="BN188">
        <v>187</v>
      </c>
      <c r="BO188" t="e">
        <f>INDEX(BM$2:BM$202,MATCH(0,COUNTIF($BO$1:BO187,BM$2:BM$202),0))</f>
        <v>#N/A</v>
      </c>
      <c r="BQ188" s="218" t="str">
        <f t="shared" si="172"/>
        <v/>
      </c>
      <c r="BR188" s="136">
        <v>187</v>
      </c>
      <c r="BS188" s="246" t="str">
        <f t="shared" si="130"/>
        <v/>
      </c>
      <c r="BT188" s="99"/>
      <c r="BU188" s="219" t="str">
        <f t="shared" si="131"/>
        <v/>
      </c>
      <c r="BV188" s="204">
        <v>187</v>
      </c>
      <c r="BW188" s="218" t="str">
        <f t="shared" si="173"/>
        <v/>
      </c>
      <c r="BX188" t="str">
        <f t="shared" si="174"/>
        <v/>
      </c>
      <c r="BY188" s="204">
        <v>187</v>
      </c>
      <c r="BZ188" s="204" t="str">
        <f t="shared" si="175"/>
        <v/>
      </c>
      <c r="CA188" t="e">
        <f t="shared" si="176"/>
        <v>#VALUE!</v>
      </c>
      <c r="CB188" s="259" t="str">
        <f t="shared" si="127"/>
        <v/>
      </c>
      <c r="CC188" s="259" t="str">
        <f t="shared" si="171"/>
        <v/>
      </c>
      <c r="CD188">
        <v>186</v>
      </c>
      <c r="CE188" s="261" t="str">
        <f t="shared" si="133"/>
        <v/>
      </c>
      <c r="CG188" s="218" t="str">
        <f t="shared" si="134"/>
        <v/>
      </c>
      <c r="CH188" s="136">
        <v>187</v>
      </c>
      <c r="CI188" s="136" t="str">
        <f>IF(AND('Analysis_2-must not modify'!P1018=1,'Analysis_2-must not modify'!O1018=1),'Analysis_2-must not modify'!I1018,"")</f>
        <v/>
      </c>
      <c r="CK188" s="219" t="str">
        <f t="shared" si="135"/>
        <v/>
      </c>
      <c r="CL188" s="204">
        <v>187</v>
      </c>
      <c r="CM188" s="218" t="str">
        <f t="shared" si="136"/>
        <v/>
      </c>
      <c r="CN188" t="str">
        <f t="shared" si="137"/>
        <v/>
      </c>
      <c r="CO188" s="204">
        <v>187</v>
      </c>
      <c r="CP188" s="204" t="str">
        <f t="shared" si="128"/>
        <v/>
      </c>
      <c r="CQ188">
        <f t="shared" si="138"/>
        <v>8</v>
      </c>
      <c r="CR188" s="259" t="str">
        <f t="shared" si="129"/>
        <v/>
      </c>
      <c r="CS188" s="259">
        <f t="shared" si="139"/>
        <v>0</v>
      </c>
      <c r="CT188" s="259"/>
      <c r="CU188">
        <v>186</v>
      </c>
      <c r="CV188" s="261" t="str">
        <f t="shared" si="140"/>
        <v/>
      </c>
    </row>
    <row r="189" spans="1:100" customFormat="1">
      <c r="A189" s="218">
        <f t="shared" si="180"/>
        <v>124</v>
      </c>
      <c r="B189" s="136">
        <v>188</v>
      </c>
      <c r="C189" s="211">
        <f>'Analysis_2-must not modify'!F1019</f>
        <v>0</v>
      </c>
      <c r="D189" s="211">
        <f>'Analysis_2-must not modify'!D1019</f>
        <v>0</v>
      </c>
      <c r="E189" s="245">
        <v>0</v>
      </c>
      <c r="F189" s="219">
        <f t="shared" si="181"/>
        <v>42</v>
      </c>
      <c r="G189" s="204">
        <v>188</v>
      </c>
      <c r="H189" s="218">
        <f t="shared" si="177"/>
        <v>0</v>
      </c>
      <c r="I189">
        <f t="shared" si="178"/>
        <v>0</v>
      </c>
      <c r="J189" s="204">
        <v>188</v>
      </c>
      <c r="K189" s="221" t="str">
        <f t="shared" si="179"/>
        <v/>
      </c>
      <c r="P189" s="202" t="str">
        <f t="shared" si="141"/>
        <v/>
      </c>
      <c r="Q189" s="208" t="str">
        <f t="array" ref="Q189">IF(ISERROR(INDEX($C$1:$D$201,SMALL(IF($C$1:$C$201=$Q$1,ROW($C$1:$C$201)),ROW(187:187)),2)),"",INDEX($C$1:$D$201,SMALL(IF($C$1:$C$201=$Q$1,ROW($C$1:$C$201)),ROW(187:187)),2))</f>
        <v/>
      </c>
      <c r="R189" s="204" t="str">
        <f t="shared" si="142"/>
        <v/>
      </c>
      <c r="S189" s="204">
        <v>187</v>
      </c>
      <c r="T189" s="209">
        <f t="shared" si="143"/>
        <v>0</v>
      </c>
      <c r="U189" s="209">
        <f t="shared" si="144"/>
        <v>0</v>
      </c>
      <c r="V189" s="204">
        <v>187</v>
      </c>
      <c r="W189" s="207" t="str">
        <f t="shared" si="145"/>
        <v/>
      </c>
      <c r="X189" s="202" t="str">
        <f t="shared" si="146"/>
        <v/>
      </c>
      <c r="Y189" s="210" t="str">
        <f t="array" ref="Y189">IF(ISERROR(INDEX($C$1:$D$201,SMALL(IF($C$1:$C$201=$Y$1,ROW($C$1:$C$201)),ROW(187:187)),2)),"",INDEX($C$1:$D$201,SMALL(IF($C$1:$C$201=$Y$1,ROW($C$1:$C$201)),ROW(187:187)),2))</f>
        <v/>
      </c>
      <c r="Z189" s="204" t="str">
        <f t="shared" si="147"/>
        <v/>
      </c>
      <c r="AA189" s="204">
        <v>187</v>
      </c>
      <c r="AB189" s="209">
        <f t="shared" si="148"/>
        <v>0</v>
      </c>
      <c r="AC189" s="209">
        <f t="shared" si="149"/>
        <v>0</v>
      </c>
      <c r="AD189" s="204">
        <v>187</v>
      </c>
      <c r="AE189" s="207" t="str">
        <f t="shared" si="150"/>
        <v/>
      </c>
      <c r="AF189" s="202" t="str">
        <f t="shared" si="151"/>
        <v/>
      </c>
      <c r="AG189" s="210" t="str">
        <f t="array" ref="AG189">IF(ISERROR(INDEX($C$1:$D$201,SMALL(IF($C$1:$C$201=$AG$1,ROW($C$1:$C$201)),ROW(187:187)),2)),"",INDEX($C$1:$D$201,SMALL(IF($C$1:$C$201=$AG$1,ROW($C$1:$C$201)),ROW(187:187)),2))</f>
        <v/>
      </c>
      <c r="AH189" s="204" t="str">
        <f t="shared" si="152"/>
        <v/>
      </c>
      <c r="AI189" s="204">
        <v>187</v>
      </c>
      <c r="AJ189" s="209">
        <f t="shared" si="153"/>
        <v>0</v>
      </c>
      <c r="AK189" s="209">
        <f t="shared" si="154"/>
        <v>0</v>
      </c>
      <c r="AL189" s="204">
        <v>187</v>
      </c>
      <c r="AM189" s="207" t="str">
        <f t="shared" si="155"/>
        <v/>
      </c>
      <c r="AN189" s="202" t="str">
        <f t="shared" si="156"/>
        <v/>
      </c>
      <c r="AO189" s="208" t="str">
        <f t="array" ref="AO189">IF(ISERROR(INDEX($C$1:$D$201,SMALL(IF($C$1:$C$201=$AO$1,ROW($C$1:$C$201)),ROW(187:187)),2)),"",INDEX($C$1:$D$201,SMALL(IF($C$1:$C$201=$AO$1,ROW($C$1:$C$201)),ROW(187:187)),2))</f>
        <v/>
      </c>
      <c r="AP189" s="204" t="str">
        <f t="shared" si="157"/>
        <v/>
      </c>
      <c r="AQ189" s="204">
        <v>187</v>
      </c>
      <c r="AR189" s="209">
        <f t="shared" si="158"/>
        <v>0</v>
      </c>
      <c r="AS189" s="209">
        <f t="shared" si="159"/>
        <v>0</v>
      </c>
      <c r="AT189" s="204">
        <v>187</v>
      </c>
      <c r="AU189" s="207" t="str">
        <f t="shared" si="160"/>
        <v/>
      </c>
      <c r="AV189" s="202" t="str">
        <f t="shared" si="161"/>
        <v/>
      </c>
      <c r="AW189" s="159" t="str">
        <f t="array" ref="AW189">IF(ISERROR(INDEX($C$1:$D$201,SMALL(IF($C$1:$C$201=$AW$1,ROW($C$1:$C$201)),ROW(187:187)),2)),"",INDEX($C$1:$D$201,SMALL(IF($C$1:$C$201=$AW$1,ROW($C$1:$C$201)),ROW(187:187)),2))</f>
        <v/>
      </c>
      <c r="AX189" s="204" t="str">
        <f t="shared" si="162"/>
        <v/>
      </c>
      <c r="AY189" s="204">
        <v>187</v>
      </c>
      <c r="AZ189" s="209">
        <f t="shared" si="163"/>
        <v>0</v>
      </c>
      <c r="BA189" s="209">
        <f t="shared" si="164"/>
        <v>0</v>
      </c>
      <c r="BB189" s="204">
        <v>187</v>
      </c>
      <c r="BC189" s="207" t="str">
        <f t="shared" si="165"/>
        <v/>
      </c>
      <c r="BD189" s="202" t="str">
        <f t="shared" si="166"/>
        <v/>
      </c>
      <c r="BE189" s="159" t="str">
        <f t="array" ref="BE189">IF(ISERROR(INDEX($C$1:$D$201,SMALL(IF($C$1:$C$201=$BE$1,ROW($C$1:$C$201)),ROW(187:187)),2)),"",INDEX($C$1:$D$201,SMALL(IF($C$1:$C$201=$BE$1,ROW($C$1:$C$201)),ROW(187:187)),2))</f>
        <v/>
      </c>
      <c r="BF189" s="204" t="str">
        <f t="shared" si="167"/>
        <v/>
      </c>
      <c r="BG189" s="204">
        <v>187</v>
      </c>
      <c r="BH189" s="209">
        <f t="shared" si="168"/>
        <v>0</v>
      </c>
      <c r="BI189" s="209">
        <f t="shared" si="169"/>
        <v>0</v>
      </c>
      <c r="BJ189" s="204">
        <v>187</v>
      </c>
      <c r="BK189" s="207" t="str">
        <f t="shared" si="170"/>
        <v/>
      </c>
      <c r="BL189" s="209"/>
      <c r="BM189" s="209" t="str">
        <f>IF(AND('Analysis_2-must not modify'!O1019=1,'Analysis_2-must not modify'!P1019=1,NOT('Analysis_2-must not modify'!D1019=0)),'Analysis_2-must not modify'!G1019,"")</f>
        <v/>
      </c>
      <c r="BN189">
        <v>188</v>
      </c>
      <c r="BO189" t="e">
        <f>INDEX(BM$2:BM$202,MATCH(0,COUNTIF($BO$1:BO188,BM$2:BM$202),0))</f>
        <v>#N/A</v>
      </c>
      <c r="BQ189" s="218" t="str">
        <f t="shared" si="172"/>
        <v/>
      </c>
      <c r="BR189" s="136">
        <v>188</v>
      </c>
      <c r="BS189" s="246" t="str">
        <f t="shared" si="130"/>
        <v/>
      </c>
      <c r="BT189" s="99"/>
      <c r="BU189" s="219" t="str">
        <f t="shared" si="131"/>
        <v/>
      </c>
      <c r="BV189" s="204">
        <v>188</v>
      </c>
      <c r="BW189" s="218" t="str">
        <f t="shared" si="173"/>
        <v/>
      </c>
      <c r="BX189" t="str">
        <f t="shared" si="174"/>
        <v/>
      </c>
      <c r="BY189" s="204">
        <v>188</v>
      </c>
      <c r="BZ189" s="204" t="str">
        <f t="shared" si="175"/>
        <v/>
      </c>
      <c r="CA189" t="e">
        <f t="shared" si="176"/>
        <v>#VALUE!</v>
      </c>
      <c r="CB189" s="259" t="str">
        <f t="shared" si="127"/>
        <v/>
      </c>
      <c r="CC189" s="259" t="str">
        <f t="shared" si="171"/>
        <v/>
      </c>
      <c r="CD189">
        <v>187</v>
      </c>
      <c r="CE189" s="261" t="str">
        <f t="shared" si="133"/>
        <v/>
      </c>
      <c r="CG189" s="218" t="str">
        <f t="shared" si="134"/>
        <v/>
      </c>
      <c r="CH189" s="136">
        <v>188</v>
      </c>
      <c r="CI189" s="136" t="str">
        <f>IF(AND('Analysis_2-must not modify'!P1019=1,'Analysis_2-must not modify'!O1019=1),'Analysis_2-must not modify'!I1019,"")</f>
        <v/>
      </c>
      <c r="CK189" s="219" t="str">
        <f t="shared" si="135"/>
        <v/>
      </c>
      <c r="CL189" s="204">
        <v>188</v>
      </c>
      <c r="CM189" s="218" t="str">
        <f t="shared" si="136"/>
        <v/>
      </c>
      <c r="CN189" t="str">
        <f t="shared" si="137"/>
        <v/>
      </c>
      <c r="CO189" s="204">
        <v>188</v>
      </c>
      <c r="CP189" s="204" t="str">
        <f t="shared" si="128"/>
        <v/>
      </c>
      <c r="CQ189">
        <f t="shared" si="138"/>
        <v>8</v>
      </c>
      <c r="CR189" s="259" t="str">
        <f t="shared" si="129"/>
        <v/>
      </c>
      <c r="CS189" s="259">
        <f t="shared" si="139"/>
        <v>0</v>
      </c>
      <c r="CT189" s="259"/>
      <c r="CU189">
        <v>187</v>
      </c>
      <c r="CV189" s="261" t="str">
        <f t="shared" si="140"/>
        <v/>
      </c>
    </row>
    <row r="190" spans="1:100" customFormat="1">
      <c r="A190" s="218">
        <f t="shared" si="180"/>
        <v>124</v>
      </c>
      <c r="B190" s="136">
        <v>189</v>
      </c>
      <c r="C190" s="211">
        <f>'Analysis_2-must not modify'!F1020</f>
        <v>0</v>
      </c>
      <c r="D190" s="211">
        <f>'Analysis_2-must not modify'!D1020</f>
        <v>0</v>
      </c>
      <c r="E190" s="245">
        <v>0</v>
      </c>
      <c r="F190" s="219">
        <f t="shared" si="181"/>
        <v>42</v>
      </c>
      <c r="G190" s="204">
        <v>189</v>
      </c>
      <c r="H190" s="218">
        <f t="shared" si="177"/>
        <v>0</v>
      </c>
      <c r="I190">
        <f t="shared" si="178"/>
        <v>0</v>
      </c>
      <c r="J190" s="204">
        <v>189</v>
      </c>
      <c r="K190" s="221" t="str">
        <f t="shared" si="179"/>
        <v/>
      </c>
      <c r="P190" s="202" t="str">
        <f t="shared" si="141"/>
        <v/>
      </c>
      <c r="Q190" s="208" t="str">
        <f t="array" ref="Q190">IF(ISERROR(INDEX($C$1:$D$201,SMALL(IF($C$1:$C$201=$Q$1,ROW($C$1:$C$201)),ROW(188:188)),2)),"",INDEX($C$1:$D$201,SMALL(IF($C$1:$C$201=$Q$1,ROW($C$1:$C$201)),ROW(188:188)),2))</f>
        <v/>
      </c>
      <c r="R190" s="204" t="str">
        <f t="shared" si="142"/>
        <v/>
      </c>
      <c r="S190" s="204">
        <v>188</v>
      </c>
      <c r="T190" s="209">
        <f t="shared" si="143"/>
        <v>0</v>
      </c>
      <c r="U190" s="209">
        <f t="shared" si="144"/>
        <v>0</v>
      </c>
      <c r="V190" s="204">
        <v>188</v>
      </c>
      <c r="W190" s="207" t="str">
        <f t="shared" si="145"/>
        <v/>
      </c>
      <c r="X190" s="202" t="str">
        <f t="shared" si="146"/>
        <v/>
      </c>
      <c r="Y190" s="210" t="str">
        <f t="array" ref="Y190">IF(ISERROR(INDEX($C$1:$D$201,SMALL(IF($C$1:$C$201=$Y$1,ROW($C$1:$C$201)),ROW(188:188)),2)),"",INDEX($C$1:$D$201,SMALL(IF($C$1:$C$201=$Y$1,ROW($C$1:$C$201)),ROW(188:188)),2))</f>
        <v/>
      </c>
      <c r="Z190" s="204" t="str">
        <f t="shared" si="147"/>
        <v/>
      </c>
      <c r="AA190" s="204">
        <v>188</v>
      </c>
      <c r="AB190" s="209">
        <f t="shared" si="148"/>
        <v>0</v>
      </c>
      <c r="AC190" s="209">
        <f t="shared" si="149"/>
        <v>0</v>
      </c>
      <c r="AD190" s="204">
        <v>188</v>
      </c>
      <c r="AE190" s="207" t="str">
        <f t="shared" si="150"/>
        <v/>
      </c>
      <c r="AF190" s="202" t="str">
        <f t="shared" si="151"/>
        <v/>
      </c>
      <c r="AG190" s="210" t="str">
        <f t="array" ref="AG190">IF(ISERROR(INDEX($C$1:$D$201,SMALL(IF($C$1:$C$201=$AG$1,ROW($C$1:$C$201)),ROW(188:188)),2)),"",INDEX($C$1:$D$201,SMALL(IF($C$1:$C$201=$AG$1,ROW($C$1:$C$201)),ROW(188:188)),2))</f>
        <v/>
      </c>
      <c r="AH190" s="204" t="str">
        <f t="shared" si="152"/>
        <v/>
      </c>
      <c r="AI190" s="204">
        <v>188</v>
      </c>
      <c r="AJ190" s="209">
        <f t="shared" si="153"/>
        <v>0</v>
      </c>
      <c r="AK190" s="209">
        <f t="shared" si="154"/>
        <v>0</v>
      </c>
      <c r="AL190" s="204">
        <v>188</v>
      </c>
      <c r="AM190" s="207" t="str">
        <f t="shared" si="155"/>
        <v/>
      </c>
      <c r="AN190" s="202" t="str">
        <f t="shared" si="156"/>
        <v/>
      </c>
      <c r="AO190" s="208" t="str">
        <f t="array" ref="AO190">IF(ISERROR(INDEX($C$1:$D$201,SMALL(IF($C$1:$C$201=$AO$1,ROW($C$1:$C$201)),ROW(188:188)),2)),"",INDEX($C$1:$D$201,SMALL(IF($C$1:$C$201=$AO$1,ROW($C$1:$C$201)),ROW(188:188)),2))</f>
        <v/>
      </c>
      <c r="AP190" s="204" t="str">
        <f t="shared" si="157"/>
        <v/>
      </c>
      <c r="AQ190" s="204">
        <v>188</v>
      </c>
      <c r="AR190" s="209">
        <f t="shared" si="158"/>
        <v>0</v>
      </c>
      <c r="AS190" s="209">
        <f t="shared" si="159"/>
        <v>0</v>
      </c>
      <c r="AT190" s="204">
        <v>188</v>
      </c>
      <c r="AU190" s="207" t="str">
        <f t="shared" si="160"/>
        <v/>
      </c>
      <c r="AV190" s="202" t="str">
        <f t="shared" si="161"/>
        <v/>
      </c>
      <c r="AW190" s="159" t="str">
        <f t="array" ref="AW190">IF(ISERROR(INDEX($C$1:$D$201,SMALL(IF($C$1:$C$201=$AW$1,ROW($C$1:$C$201)),ROW(188:188)),2)),"",INDEX($C$1:$D$201,SMALL(IF($C$1:$C$201=$AW$1,ROW($C$1:$C$201)),ROW(188:188)),2))</f>
        <v/>
      </c>
      <c r="AX190" s="204" t="str">
        <f t="shared" si="162"/>
        <v/>
      </c>
      <c r="AY190" s="204">
        <v>188</v>
      </c>
      <c r="AZ190" s="209">
        <f t="shared" si="163"/>
        <v>0</v>
      </c>
      <c r="BA190" s="209">
        <f t="shared" si="164"/>
        <v>0</v>
      </c>
      <c r="BB190" s="204">
        <v>188</v>
      </c>
      <c r="BC190" s="207" t="str">
        <f t="shared" si="165"/>
        <v/>
      </c>
      <c r="BD190" s="202" t="str">
        <f t="shared" si="166"/>
        <v/>
      </c>
      <c r="BE190" s="159" t="str">
        <f t="array" ref="BE190">IF(ISERROR(INDEX($C$1:$D$201,SMALL(IF($C$1:$C$201=$BE$1,ROW($C$1:$C$201)),ROW(188:188)),2)),"",INDEX($C$1:$D$201,SMALL(IF($C$1:$C$201=$BE$1,ROW($C$1:$C$201)),ROW(188:188)),2))</f>
        <v/>
      </c>
      <c r="BF190" s="204" t="str">
        <f t="shared" si="167"/>
        <v/>
      </c>
      <c r="BG190" s="204">
        <v>188</v>
      </c>
      <c r="BH190" s="209">
        <f t="shared" si="168"/>
        <v>0</v>
      </c>
      <c r="BI190" s="209">
        <f t="shared" si="169"/>
        <v>0</v>
      </c>
      <c r="BJ190" s="204">
        <v>188</v>
      </c>
      <c r="BK190" s="207" t="str">
        <f t="shared" si="170"/>
        <v/>
      </c>
      <c r="BL190" s="209"/>
      <c r="BM190" s="209" t="str">
        <f>IF(AND('Analysis_2-must not modify'!O1020=1,'Analysis_2-must not modify'!P1020=1,NOT('Analysis_2-must not modify'!D1020=0)),'Analysis_2-must not modify'!G1020,"")</f>
        <v/>
      </c>
      <c r="BN190">
        <v>189</v>
      </c>
      <c r="BO190" t="e">
        <f>INDEX(BM$2:BM$202,MATCH(0,COUNTIF($BO$1:BO189,BM$2:BM$202),0))</f>
        <v>#N/A</v>
      </c>
      <c r="BQ190" s="218" t="str">
        <f t="shared" si="172"/>
        <v/>
      </c>
      <c r="BR190" s="136">
        <v>189</v>
      </c>
      <c r="BS190" s="246" t="str">
        <f t="shared" si="130"/>
        <v/>
      </c>
      <c r="BT190" s="99"/>
      <c r="BU190" s="219" t="str">
        <f t="shared" si="131"/>
        <v/>
      </c>
      <c r="BV190" s="204">
        <v>189</v>
      </c>
      <c r="BW190" s="218" t="str">
        <f t="shared" si="173"/>
        <v/>
      </c>
      <c r="BX190" t="str">
        <f t="shared" si="174"/>
        <v/>
      </c>
      <c r="BY190" s="204">
        <v>189</v>
      </c>
      <c r="BZ190" s="204" t="str">
        <f t="shared" si="175"/>
        <v/>
      </c>
      <c r="CA190" t="e">
        <f t="shared" si="176"/>
        <v>#VALUE!</v>
      </c>
      <c r="CB190" s="259" t="str">
        <f t="shared" si="127"/>
        <v/>
      </c>
      <c r="CC190" s="259" t="str">
        <f t="shared" si="171"/>
        <v/>
      </c>
      <c r="CD190">
        <v>188</v>
      </c>
      <c r="CE190" s="261" t="str">
        <f t="shared" si="133"/>
        <v/>
      </c>
      <c r="CG190" s="218" t="str">
        <f t="shared" si="134"/>
        <v/>
      </c>
      <c r="CH190" s="136">
        <v>189</v>
      </c>
      <c r="CI190" s="136" t="str">
        <f>IF(AND('Analysis_2-must not modify'!P1020=1,'Analysis_2-must not modify'!O1020=1),'Analysis_2-must not modify'!I1020,"")</f>
        <v/>
      </c>
      <c r="CK190" s="219" t="str">
        <f t="shared" si="135"/>
        <v/>
      </c>
      <c r="CL190" s="204">
        <v>189</v>
      </c>
      <c r="CM190" s="218" t="str">
        <f t="shared" si="136"/>
        <v/>
      </c>
      <c r="CN190" t="str">
        <f t="shared" si="137"/>
        <v/>
      </c>
      <c r="CO190" s="204">
        <v>189</v>
      </c>
      <c r="CP190" s="204" t="str">
        <f t="shared" si="128"/>
        <v/>
      </c>
      <c r="CQ190">
        <f t="shared" si="138"/>
        <v>8</v>
      </c>
      <c r="CR190" s="259" t="str">
        <f t="shared" si="129"/>
        <v/>
      </c>
      <c r="CS190" s="259">
        <f t="shared" si="139"/>
        <v>0</v>
      </c>
      <c r="CT190" s="259"/>
      <c r="CU190">
        <v>188</v>
      </c>
      <c r="CV190" s="261" t="str">
        <f t="shared" si="140"/>
        <v/>
      </c>
    </row>
    <row r="191" spans="1:100" customFormat="1">
      <c r="A191" s="218">
        <f t="shared" si="180"/>
        <v>124</v>
      </c>
      <c r="B191" s="136">
        <v>190</v>
      </c>
      <c r="C191" s="211">
        <f>'Analysis_2-must not modify'!F1021</f>
        <v>0</v>
      </c>
      <c r="D191" s="211">
        <f>'Analysis_2-must not modify'!D1021</f>
        <v>0</v>
      </c>
      <c r="E191" s="245" t="s">
        <v>1516</v>
      </c>
      <c r="F191" s="219">
        <f t="shared" si="181"/>
        <v>42</v>
      </c>
      <c r="G191" s="204">
        <v>190</v>
      </c>
      <c r="H191" s="218">
        <f t="shared" si="177"/>
        <v>0</v>
      </c>
      <c r="I191">
        <f t="shared" si="178"/>
        <v>0</v>
      </c>
      <c r="J191" s="204">
        <v>190</v>
      </c>
      <c r="K191" s="221" t="str">
        <f t="shared" si="179"/>
        <v/>
      </c>
      <c r="P191" s="202" t="str">
        <f t="shared" si="141"/>
        <v/>
      </c>
      <c r="Q191" s="208" t="str">
        <f t="array" ref="Q191">IF(ISERROR(INDEX($C$1:$D$201,SMALL(IF($C$1:$C$201=$Q$1,ROW($C$1:$C$201)),ROW(189:189)),2)),"",INDEX($C$1:$D$201,SMALL(IF($C$1:$C$201=$Q$1,ROW($C$1:$C$201)),ROW(189:189)),2))</f>
        <v/>
      </c>
      <c r="R191" s="204" t="str">
        <f t="shared" si="142"/>
        <v/>
      </c>
      <c r="S191" s="204">
        <v>189</v>
      </c>
      <c r="T191" s="209">
        <f t="shared" si="143"/>
        <v>0</v>
      </c>
      <c r="U191" s="209">
        <f t="shared" si="144"/>
        <v>0</v>
      </c>
      <c r="V191" s="204">
        <v>189</v>
      </c>
      <c r="W191" s="207" t="str">
        <f t="shared" si="145"/>
        <v/>
      </c>
      <c r="X191" s="202" t="str">
        <f t="shared" si="146"/>
        <v/>
      </c>
      <c r="Y191" s="210" t="str">
        <f t="array" ref="Y191">IF(ISERROR(INDEX($C$1:$D$201,SMALL(IF($C$1:$C$201=$Y$1,ROW($C$1:$C$201)),ROW(189:189)),2)),"",INDEX($C$1:$D$201,SMALL(IF($C$1:$C$201=$Y$1,ROW($C$1:$C$201)),ROW(189:189)),2))</f>
        <v/>
      </c>
      <c r="Z191" s="204" t="str">
        <f t="shared" si="147"/>
        <v/>
      </c>
      <c r="AA191" s="204">
        <v>189</v>
      </c>
      <c r="AB191" s="209">
        <f t="shared" si="148"/>
        <v>0</v>
      </c>
      <c r="AC191" s="209">
        <f t="shared" si="149"/>
        <v>0</v>
      </c>
      <c r="AD191" s="204">
        <v>189</v>
      </c>
      <c r="AE191" s="207" t="str">
        <f t="shared" si="150"/>
        <v/>
      </c>
      <c r="AF191" s="202" t="str">
        <f t="shared" si="151"/>
        <v/>
      </c>
      <c r="AG191" s="210" t="str">
        <f t="array" ref="AG191">IF(ISERROR(INDEX($C$1:$D$201,SMALL(IF($C$1:$C$201=$AG$1,ROW($C$1:$C$201)),ROW(189:189)),2)),"",INDEX($C$1:$D$201,SMALL(IF($C$1:$C$201=$AG$1,ROW($C$1:$C$201)),ROW(189:189)),2))</f>
        <v/>
      </c>
      <c r="AH191" s="204" t="str">
        <f t="shared" si="152"/>
        <v/>
      </c>
      <c r="AI191" s="204">
        <v>189</v>
      </c>
      <c r="AJ191" s="209">
        <f t="shared" si="153"/>
        <v>0</v>
      </c>
      <c r="AK191" s="209">
        <f t="shared" si="154"/>
        <v>0</v>
      </c>
      <c r="AL191" s="204">
        <v>189</v>
      </c>
      <c r="AM191" s="207" t="str">
        <f t="shared" si="155"/>
        <v/>
      </c>
      <c r="AN191" s="202" t="str">
        <f t="shared" si="156"/>
        <v/>
      </c>
      <c r="AO191" s="208" t="str">
        <f t="array" ref="AO191">IF(ISERROR(INDEX($C$1:$D$201,SMALL(IF($C$1:$C$201=$AO$1,ROW($C$1:$C$201)),ROW(189:189)),2)),"",INDEX($C$1:$D$201,SMALL(IF($C$1:$C$201=$AO$1,ROW($C$1:$C$201)),ROW(189:189)),2))</f>
        <v/>
      </c>
      <c r="AP191" s="204" t="str">
        <f t="shared" si="157"/>
        <v/>
      </c>
      <c r="AQ191" s="204">
        <v>189</v>
      </c>
      <c r="AR191" s="209">
        <f t="shared" si="158"/>
        <v>0</v>
      </c>
      <c r="AS191" s="209">
        <f t="shared" si="159"/>
        <v>0</v>
      </c>
      <c r="AT191" s="204">
        <v>189</v>
      </c>
      <c r="AU191" s="207" t="str">
        <f t="shared" si="160"/>
        <v/>
      </c>
      <c r="AV191" s="202" t="str">
        <f t="shared" si="161"/>
        <v/>
      </c>
      <c r="AW191" s="159" t="str">
        <f t="array" ref="AW191">IF(ISERROR(INDEX($C$1:$D$201,SMALL(IF($C$1:$C$201=$AW$1,ROW($C$1:$C$201)),ROW(189:189)),2)),"",INDEX($C$1:$D$201,SMALL(IF($C$1:$C$201=$AW$1,ROW($C$1:$C$201)),ROW(189:189)),2))</f>
        <v/>
      </c>
      <c r="AX191" s="204" t="str">
        <f t="shared" si="162"/>
        <v/>
      </c>
      <c r="AY191" s="204">
        <v>189</v>
      </c>
      <c r="AZ191" s="209">
        <f t="shared" si="163"/>
        <v>0</v>
      </c>
      <c r="BA191" s="209">
        <f t="shared" si="164"/>
        <v>0</v>
      </c>
      <c r="BB191" s="204">
        <v>189</v>
      </c>
      <c r="BC191" s="207" t="str">
        <f t="shared" si="165"/>
        <v/>
      </c>
      <c r="BD191" s="202" t="str">
        <f t="shared" si="166"/>
        <v/>
      </c>
      <c r="BE191" s="159" t="str">
        <f t="array" ref="BE191">IF(ISERROR(INDEX($C$1:$D$201,SMALL(IF($C$1:$C$201=$BE$1,ROW($C$1:$C$201)),ROW(189:189)),2)),"",INDEX($C$1:$D$201,SMALL(IF($C$1:$C$201=$BE$1,ROW($C$1:$C$201)),ROW(189:189)),2))</f>
        <v/>
      </c>
      <c r="BF191" s="204" t="str">
        <f t="shared" si="167"/>
        <v/>
      </c>
      <c r="BG191" s="204">
        <v>189</v>
      </c>
      <c r="BH191" s="209">
        <f t="shared" si="168"/>
        <v>0</v>
      </c>
      <c r="BI191" s="209">
        <f t="shared" si="169"/>
        <v>0</v>
      </c>
      <c r="BJ191" s="204">
        <v>189</v>
      </c>
      <c r="BK191" s="207" t="str">
        <f t="shared" si="170"/>
        <v/>
      </c>
      <c r="BL191" s="209"/>
      <c r="BM191" s="209" t="str">
        <f>IF(AND('Analysis_2-must not modify'!O1021=1,'Analysis_2-must not modify'!P1021=1,NOT('Analysis_2-must not modify'!D1021=0)),'Analysis_2-must not modify'!G1021,"")</f>
        <v/>
      </c>
      <c r="BN191">
        <v>190</v>
      </c>
      <c r="BO191" t="e">
        <f>INDEX(BM$2:BM$202,MATCH(0,COUNTIF($BO$1:BO190,BM$2:BM$202),0))</f>
        <v>#N/A</v>
      </c>
      <c r="BQ191" s="218" t="str">
        <f t="shared" si="172"/>
        <v/>
      </c>
      <c r="BR191" s="136">
        <v>190</v>
      </c>
      <c r="BS191" s="246" t="str">
        <f t="shared" si="130"/>
        <v/>
      </c>
      <c r="BT191" s="99"/>
      <c r="BU191" s="219" t="str">
        <f t="shared" si="131"/>
        <v/>
      </c>
      <c r="BV191" s="204">
        <v>190</v>
      </c>
      <c r="BW191" s="218" t="str">
        <f t="shared" si="173"/>
        <v/>
      </c>
      <c r="BX191" t="str">
        <f t="shared" si="174"/>
        <v/>
      </c>
      <c r="BY191" s="204">
        <v>190</v>
      </c>
      <c r="BZ191" s="204" t="str">
        <f t="shared" si="175"/>
        <v/>
      </c>
      <c r="CA191" t="e">
        <f t="shared" si="176"/>
        <v>#VALUE!</v>
      </c>
      <c r="CB191" s="259" t="str">
        <f t="shared" si="127"/>
        <v/>
      </c>
      <c r="CC191" s="259" t="str">
        <f t="shared" si="171"/>
        <v/>
      </c>
      <c r="CD191">
        <v>189</v>
      </c>
      <c r="CE191" s="261" t="str">
        <f t="shared" si="133"/>
        <v/>
      </c>
      <c r="CG191" s="218" t="str">
        <f t="shared" si="134"/>
        <v/>
      </c>
      <c r="CH191" s="136">
        <v>190</v>
      </c>
      <c r="CI191" s="136" t="str">
        <f>IF(AND('Analysis_2-must not modify'!P1021=1,'Analysis_2-must not modify'!O1021=1),'Analysis_2-must not modify'!I1021,"")</f>
        <v/>
      </c>
      <c r="CK191" s="219" t="str">
        <f t="shared" si="135"/>
        <v/>
      </c>
      <c r="CL191" s="204">
        <v>190</v>
      </c>
      <c r="CM191" s="218" t="str">
        <f t="shared" si="136"/>
        <v/>
      </c>
      <c r="CN191" t="str">
        <f t="shared" si="137"/>
        <v/>
      </c>
      <c r="CO191" s="204">
        <v>190</v>
      </c>
      <c r="CP191" s="204" t="str">
        <f t="shared" si="128"/>
        <v/>
      </c>
      <c r="CQ191">
        <f t="shared" si="138"/>
        <v>8</v>
      </c>
      <c r="CR191" s="259" t="str">
        <f t="shared" si="129"/>
        <v/>
      </c>
      <c r="CS191" s="259">
        <f t="shared" si="139"/>
        <v>0</v>
      </c>
      <c r="CT191" s="259"/>
      <c r="CU191">
        <v>189</v>
      </c>
      <c r="CV191" s="261" t="str">
        <f t="shared" si="140"/>
        <v/>
      </c>
    </row>
    <row r="192" spans="1:100" customFormat="1">
      <c r="A192" s="218">
        <f t="shared" si="180"/>
        <v>124</v>
      </c>
      <c r="B192" s="136">
        <v>191</v>
      </c>
      <c r="C192" s="211">
        <f>'Analysis_2-must not modify'!F1022</f>
        <v>0</v>
      </c>
      <c r="D192" s="211">
        <f>'Analysis_2-must not modify'!D1022</f>
        <v>0</v>
      </c>
      <c r="E192" s="245" t="s">
        <v>1516</v>
      </c>
      <c r="F192" s="219">
        <f t="shared" si="181"/>
        <v>42</v>
      </c>
      <c r="G192" s="204">
        <v>191</v>
      </c>
      <c r="H192" s="218">
        <f t="shared" si="177"/>
        <v>0</v>
      </c>
      <c r="I192">
        <f t="shared" si="178"/>
        <v>0</v>
      </c>
      <c r="J192" s="204">
        <v>191</v>
      </c>
      <c r="K192" s="221" t="str">
        <f t="shared" si="179"/>
        <v/>
      </c>
      <c r="P192" s="202" t="str">
        <f t="shared" si="141"/>
        <v/>
      </c>
      <c r="Q192" s="208" t="str">
        <f t="array" ref="Q192">IF(ISERROR(INDEX($C$1:$D$201,SMALL(IF($C$1:$C$201=$Q$1,ROW($C$1:$C$201)),ROW(190:190)),2)),"",INDEX($C$1:$D$201,SMALL(IF($C$1:$C$201=$Q$1,ROW($C$1:$C$201)),ROW(190:190)),2))</f>
        <v/>
      </c>
      <c r="R192" s="204" t="str">
        <f t="shared" si="142"/>
        <v/>
      </c>
      <c r="S192" s="204">
        <v>190</v>
      </c>
      <c r="T192" s="209">
        <f t="shared" si="143"/>
        <v>0</v>
      </c>
      <c r="U192" s="209">
        <f t="shared" si="144"/>
        <v>0</v>
      </c>
      <c r="V192" s="204">
        <v>190</v>
      </c>
      <c r="W192" s="207" t="str">
        <f t="shared" si="145"/>
        <v/>
      </c>
      <c r="X192" s="202" t="str">
        <f t="shared" si="146"/>
        <v/>
      </c>
      <c r="Y192" s="210" t="str">
        <f t="array" ref="Y192">IF(ISERROR(INDEX($C$1:$D$201,SMALL(IF($C$1:$C$201=$Y$1,ROW($C$1:$C$201)),ROW(190:190)),2)),"",INDEX($C$1:$D$201,SMALL(IF($C$1:$C$201=$Y$1,ROW($C$1:$C$201)),ROW(190:190)),2))</f>
        <v/>
      </c>
      <c r="Z192" s="204" t="str">
        <f t="shared" si="147"/>
        <v/>
      </c>
      <c r="AA192" s="204">
        <v>190</v>
      </c>
      <c r="AB192" s="209">
        <f t="shared" si="148"/>
        <v>0</v>
      </c>
      <c r="AC192" s="209">
        <f t="shared" si="149"/>
        <v>0</v>
      </c>
      <c r="AD192" s="204">
        <v>190</v>
      </c>
      <c r="AE192" s="207" t="str">
        <f t="shared" si="150"/>
        <v/>
      </c>
      <c r="AF192" s="202" t="str">
        <f t="shared" si="151"/>
        <v/>
      </c>
      <c r="AG192" s="210" t="str">
        <f t="array" ref="AG192">IF(ISERROR(INDEX($C$1:$D$201,SMALL(IF($C$1:$C$201=$AG$1,ROW($C$1:$C$201)),ROW(190:190)),2)),"",INDEX($C$1:$D$201,SMALL(IF($C$1:$C$201=$AG$1,ROW($C$1:$C$201)),ROW(190:190)),2))</f>
        <v/>
      </c>
      <c r="AH192" s="204" t="str">
        <f t="shared" si="152"/>
        <v/>
      </c>
      <c r="AI192" s="204">
        <v>190</v>
      </c>
      <c r="AJ192" s="209">
        <f t="shared" si="153"/>
        <v>0</v>
      </c>
      <c r="AK192" s="209">
        <f t="shared" si="154"/>
        <v>0</v>
      </c>
      <c r="AL192" s="204">
        <v>190</v>
      </c>
      <c r="AM192" s="207" t="str">
        <f t="shared" si="155"/>
        <v/>
      </c>
      <c r="AN192" s="202" t="str">
        <f t="shared" si="156"/>
        <v/>
      </c>
      <c r="AO192" s="208" t="str">
        <f t="array" ref="AO192">IF(ISERROR(INDEX($C$1:$D$201,SMALL(IF($C$1:$C$201=$AO$1,ROW($C$1:$C$201)),ROW(190:190)),2)),"",INDEX($C$1:$D$201,SMALL(IF($C$1:$C$201=$AO$1,ROW($C$1:$C$201)),ROW(190:190)),2))</f>
        <v/>
      </c>
      <c r="AP192" s="204" t="str">
        <f t="shared" si="157"/>
        <v/>
      </c>
      <c r="AQ192" s="204">
        <v>190</v>
      </c>
      <c r="AR192" s="209">
        <f t="shared" si="158"/>
        <v>0</v>
      </c>
      <c r="AS192" s="209">
        <f t="shared" si="159"/>
        <v>0</v>
      </c>
      <c r="AT192" s="204">
        <v>190</v>
      </c>
      <c r="AU192" s="207" t="str">
        <f t="shared" si="160"/>
        <v/>
      </c>
      <c r="AV192" s="202" t="str">
        <f t="shared" si="161"/>
        <v/>
      </c>
      <c r="AW192" s="159" t="str">
        <f t="array" ref="AW192">IF(ISERROR(INDEX($C$1:$D$201,SMALL(IF($C$1:$C$201=$AW$1,ROW($C$1:$C$201)),ROW(190:190)),2)),"",INDEX($C$1:$D$201,SMALL(IF($C$1:$C$201=$AW$1,ROW($C$1:$C$201)),ROW(190:190)),2))</f>
        <v/>
      </c>
      <c r="AX192" s="204" t="str">
        <f t="shared" si="162"/>
        <v/>
      </c>
      <c r="AY192" s="204">
        <v>190</v>
      </c>
      <c r="AZ192" s="209">
        <f t="shared" si="163"/>
        <v>0</v>
      </c>
      <c r="BA192" s="209">
        <f t="shared" si="164"/>
        <v>0</v>
      </c>
      <c r="BB192" s="204">
        <v>190</v>
      </c>
      <c r="BC192" s="207" t="str">
        <f t="shared" si="165"/>
        <v/>
      </c>
      <c r="BD192" s="202" t="str">
        <f t="shared" si="166"/>
        <v/>
      </c>
      <c r="BE192" s="159" t="str">
        <f t="array" ref="BE192">IF(ISERROR(INDEX($C$1:$D$201,SMALL(IF($C$1:$C$201=$BE$1,ROW($C$1:$C$201)),ROW(190:190)),2)),"",INDEX($C$1:$D$201,SMALL(IF($C$1:$C$201=$BE$1,ROW($C$1:$C$201)),ROW(190:190)),2))</f>
        <v/>
      </c>
      <c r="BF192" s="204" t="str">
        <f t="shared" si="167"/>
        <v/>
      </c>
      <c r="BG192" s="204">
        <v>190</v>
      </c>
      <c r="BH192" s="209">
        <f t="shared" si="168"/>
        <v>0</v>
      </c>
      <c r="BI192" s="209">
        <f t="shared" si="169"/>
        <v>0</v>
      </c>
      <c r="BJ192" s="204">
        <v>190</v>
      </c>
      <c r="BK192" s="207" t="str">
        <f t="shared" si="170"/>
        <v/>
      </c>
      <c r="BL192" s="209"/>
      <c r="BM192" s="209" t="str">
        <f>IF(AND('Analysis_2-must not modify'!O1022=1,'Analysis_2-must not modify'!P1022=1,NOT('Analysis_2-must not modify'!D1022=0)),'Analysis_2-must not modify'!G1022,"")</f>
        <v/>
      </c>
      <c r="BN192">
        <v>191</v>
      </c>
      <c r="BO192" t="e">
        <f>INDEX(BM$2:BM$202,MATCH(0,COUNTIF($BO$1:BO191,BM$2:BM$202),0))</f>
        <v>#N/A</v>
      </c>
      <c r="BQ192" s="218" t="str">
        <f t="shared" si="172"/>
        <v/>
      </c>
      <c r="BR192" s="136">
        <v>191</v>
      </c>
      <c r="BS192" s="246" t="str">
        <f t="shared" si="130"/>
        <v/>
      </c>
      <c r="BT192" s="99"/>
      <c r="BU192" s="219" t="str">
        <f t="shared" si="131"/>
        <v/>
      </c>
      <c r="BV192" s="204">
        <v>191</v>
      </c>
      <c r="BW192" s="218" t="str">
        <f t="shared" si="173"/>
        <v/>
      </c>
      <c r="BX192" t="str">
        <f t="shared" si="174"/>
        <v/>
      </c>
      <c r="BY192" s="204">
        <v>191</v>
      </c>
      <c r="BZ192" s="204" t="str">
        <f t="shared" si="175"/>
        <v/>
      </c>
      <c r="CA192" t="e">
        <f t="shared" si="176"/>
        <v>#VALUE!</v>
      </c>
      <c r="CB192" s="259" t="str">
        <f t="shared" si="127"/>
        <v/>
      </c>
      <c r="CC192" s="259" t="str">
        <f t="shared" si="171"/>
        <v/>
      </c>
      <c r="CD192">
        <v>190</v>
      </c>
      <c r="CE192" s="261" t="str">
        <f t="shared" si="133"/>
        <v/>
      </c>
      <c r="CG192" s="218" t="str">
        <f t="shared" si="134"/>
        <v/>
      </c>
      <c r="CH192" s="136">
        <v>191</v>
      </c>
      <c r="CI192" s="136" t="str">
        <f>IF(AND('Analysis_2-must not modify'!P1022=1,'Analysis_2-must not modify'!O1022=1),'Analysis_2-must not modify'!I1022,"")</f>
        <v/>
      </c>
      <c r="CK192" s="219" t="str">
        <f t="shared" si="135"/>
        <v/>
      </c>
      <c r="CL192" s="204">
        <v>191</v>
      </c>
      <c r="CM192" s="218" t="str">
        <f t="shared" si="136"/>
        <v/>
      </c>
      <c r="CN192" t="str">
        <f t="shared" si="137"/>
        <v/>
      </c>
      <c r="CO192" s="204">
        <v>191</v>
      </c>
      <c r="CP192" s="204" t="str">
        <f t="shared" si="128"/>
        <v/>
      </c>
      <c r="CQ192">
        <f t="shared" si="138"/>
        <v>8</v>
      </c>
      <c r="CR192" s="259" t="str">
        <f t="shared" si="129"/>
        <v/>
      </c>
      <c r="CS192" s="259">
        <f t="shared" si="139"/>
        <v>0</v>
      </c>
      <c r="CT192" s="259"/>
      <c r="CU192">
        <v>190</v>
      </c>
      <c r="CV192" s="261" t="str">
        <f t="shared" si="140"/>
        <v/>
      </c>
    </row>
    <row r="193" spans="1:100" customFormat="1">
      <c r="A193" s="218">
        <f t="shared" si="180"/>
        <v>124</v>
      </c>
      <c r="B193" s="136">
        <v>192</v>
      </c>
      <c r="C193" s="211">
        <f>'Analysis_2-must not modify'!F1023</f>
        <v>0</v>
      </c>
      <c r="D193" s="211">
        <f>'Analysis_2-must not modify'!D1023</f>
        <v>0</v>
      </c>
      <c r="E193" s="245" t="s">
        <v>1516</v>
      </c>
      <c r="F193" s="219">
        <f t="shared" si="181"/>
        <v>42</v>
      </c>
      <c r="G193" s="204">
        <v>192</v>
      </c>
      <c r="H193" s="218">
        <f t="shared" si="177"/>
        <v>0</v>
      </c>
      <c r="I193">
        <f t="shared" si="178"/>
        <v>0</v>
      </c>
      <c r="J193" s="204">
        <v>192</v>
      </c>
      <c r="K193" s="221" t="str">
        <f t="shared" si="179"/>
        <v/>
      </c>
      <c r="P193" s="202" t="str">
        <f t="shared" si="141"/>
        <v/>
      </c>
      <c r="Q193" s="208" t="str">
        <f t="array" ref="Q193">IF(ISERROR(INDEX($C$1:$D$201,SMALL(IF($C$1:$C$201=$Q$1,ROW($C$1:$C$201)),ROW(191:191)),2)),"",INDEX($C$1:$D$201,SMALL(IF($C$1:$C$201=$Q$1,ROW($C$1:$C$201)),ROW(191:191)),2))</f>
        <v/>
      </c>
      <c r="R193" s="204" t="str">
        <f t="shared" si="142"/>
        <v/>
      </c>
      <c r="S193" s="204">
        <v>191</v>
      </c>
      <c r="T193" s="209">
        <f t="shared" si="143"/>
        <v>0</v>
      </c>
      <c r="U193" s="209">
        <f t="shared" si="144"/>
        <v>0</v>
      </c>
      <c r="V193" s="204">
        <v>191</v>
      </c>
      <c r="W193" s="207" t="str">
        <f t="shared" si="145"/>
        <v/>
      </c>
      <c r="X193" s="202" t="str">
        <f t="shared" si="146"/>
        <v/>
      </c>
      <c r="Y193" s="210" t="str">
        <f t="array" ref="Y193">IF(ISERROR(INDEX($C$1:$D$201,SMALL(IF($C$1:$C$201=$Y$1,ROW($C$1:$C$201)),ROW(191:191)),2)),"",INDEX($C$1:$D$201,SMALL(IF($C$1:$C$201=$Y$1,ROW($C$1:$C$201)),ROW(191:191)),2))</f>
        <v/>
      </c>
      <c r="Z193" s="204" t="str">
        <f t="shared" si="147"/>
        <v/>
      </c>
      <c r="AA193" s="204">
        <v>191</v>
      </c>
      <c r="AB193" s="209">
        <f t="shared" si="148"/>
        <v>0</v>
      </c>
      <c r="AC193" s="209">
        <f t="shared" si="149"/>
        <v>0</v>
      </c>
      <c r="AD193" s="204">
        <v>191</v>
      </c>
      <c r="AE193" s="207" t="str">
        <f t="shared" si="150"/>
        <v/>
      </c>
      <c r="AF193" s="202" t="str">
        <f t="shared" si="151"/>
        <v/>
      </c>
      <c r="AG193" s="210" t="str">
        <f t="array" ref="AG193">IF(ISERROR(INDEX($C$1:$D$201,SMALL(IF($C$1:$C$201=$AG$1,ROW($C$1:$C$201)),ROW(191:191)),2)),"",INDEX($C$1:$D$201,SMALL(IF($C$1:$C$201=$AG$1,ROW($C$1:$C$201)),ROW(191:191)),2))</f>
        <v/>
      </c>
      <c r="AH193" s="204" t="str">
        <f t="shared" si="152"/>
        <v/>
      </c>
      <c r="AI193" s="204">
        <v>191</v>
      </c>
      <c r="AJ193" s="209">
        <f t="shared" si="153"/>
        <v>0</v>
      </c>
      <c r="AK193" s="209">
        <f t="shared" si="154"/>
        <v>0</v>
      </c>
      <c r="AL193" s="204">
        <v>191</v>
      </c>
      <c r="AM193" s="207" t="str">
        <f t="shared" si="155"/>
        <v/>
      </c>
      <c r="AN193" s="202" t="str">
        <f t="shared" si="156"/>
        <v/>
      </c>
      <c r="AO193" s="208" t="str">
        <f t="array" ref="AO193">IF(ISERROR(INDEX($C$1:$D$201,SMALL(IF($C$1:$C$201=$AO$1,ROW($C$1:$C$201)),ROW(191:191)),2)),"",INDEX($C$1:$D$201,SMALL(IF($C$1:$C$201=$AO$1,ROW($C$1:$C$201)),ROW(191:191)),2))</f>
        <v/>
      </c>
      <c r="AP193" s="204" t="str">
        <f t="shared" si="157"/>
        <v/>
      </c>
      <c r="AQ193" s="204">
        <v>191</v>
      </c>
      <c r="AR193" s="209">
        <f t="shared" si="158"/>
        <v>0</v>
      </c>
      <c r="AS193" s="209">
        <f t="shared" si="159"/>
        <v>0</v>
      </c>
      <c r="AT193" s="204">
        <v>191</v>
      </c>
      <c r="AU193" s="207" t="str">
        <f t="shared" si="160"/>
        <v/>
      </c>
      <c r="AV193" s="202" t="str">
        <f t="shared" si="161"/>
        <v/>
      </c>
      <c r="AW193" s="159" t="str">
        <f t="array" ref="AW193">IF(ISERROR(INDEX($C$1:$D$201,SMALL(IF($C$1:$C$201=$AW$1,ROW($C$1:$C$201)),ROW(191:191)),2)),"",INDEX($C$1:$D$201,SMALL(IF($C$1:$C$201=$AW$1,ROW($C$1:$C$201)),ROW(191:191)),2))</f>
        <v/>
      </c>
      <c r="AX193" s="204" t="str">
        <f t="shared" si="162"/>
        <v/>
      </c>
      <c r="AY193" s="204">
        <v>191</v>
      </c>
      <c r="AZ193" s="209">
        <f t="shared" si="163"/>
        <v>0</v>
      </c>
      <c r="BA193" s="209">
        <f t="shared" si="164"/>
        <v>0</v>
      </c>
      <c r="BB193" s="204">
        <v>191</v>
      </c>
      <c r="BC193" s="207" t="str">
        <f t="shared" si="165"/>
        <v/>
      </c>
      <c r="BD193" s="202" t="str">
        <f t="shared" si="166"/>
        <v/>
      </c>
      <c r="BE193" s="159" t="str">
        <f t="array" ref="BE193">IF(ISERROR(INDEX($C$1:$D$201,SMALL(IF($C$1:$C$201=$BE$1,ROW($C$1:$C$201)),ROW(191:191)),2)),"",INDEX($C$1:$D$201,SMALL(IF($C$1:$C$201=$BE$1,ROW($C$1:$C$201)),ROW(191:191)),2))</f>
        <v/>
      </c>
      <c r="BF193" s="204" t="str">
        <f t="shared" si="167"/>
        <v/>
      </c>
      <c r="BG193" s="204">
        <v>191</v>
      </c>
      <c r="BH193" s="209">
        <f t="shared" si="168"/>
        <v>0</v>
      </c>
      <c r="BI193" s="209">
        <f t="shared" si="169"/>
        <v>0</v>
      </c>
      <c r="BJ193" s="204">
        <v>191</v>
      </c>
      <c r="BK193" s="207" t="str">
        <f t="shared" si="170"/>
        <v/>
      </c>
      <c r="BL193" s="209"/>
      <c r="BM193" s="209" t="str">
        <f>IF(AND('Analysis_2-must not modify'!O1023=1,'Analysis_2-must not modify'!P1023=1,NOT('Analysis_2-must not modify'!D1023=0)),'Analysis_2-must not modify'!G1023,"")</f>
        <v/>
      </c>
      <c r="BN193">
        <v>192</v>
      </c>
      <c r="BO193" t="e">
        <f>INDEX(BM$2:BM$202,MATCH(0,COUNTIF($BO$1:BO192,BM$2:BM$202),0))</f>
        <v>#N/A</v>
      </c>
      <c r="BQ193" s="218" t="str">
        <f t="shared" si="172"/>
        <v/>
      </c>
      <c r="BR193" s="136">
        <v>192</v>
      </c>
      <c r="BS193" s="246" t="str">
        <f t="shared" si="130"/>
        <v/>
      </c>
      <c r="BT193" s="99"/>
      <c r="BU193" s="219" t="str">
        <f t="shared" si="131"/>
        <v/>
      </c>
      <c r="BV193" s="204">
        <v>192</v>
      </c>
      <c r="BW193" s="218" t="str">
        <f t="shared" si="173"/>
        <v/>
      </c>
      <c r="BX193" t="str">
        <f t="shared" si="174"/>
        <v/>
      </c>
      <c r="BY193" s="204">
        <v>192</v>
      </c>
      <c r="BZ193" s="204" t="str">
        <f t="shared" si="175"/>
        <v/>
      </c>
      <c r="CA193" t="e">
        <f t="shared" si="176"/>
        <v>#VALUE!</v>
      </c>
      <c r="CB193" s="259" t="str">
        <f t="shared" si="127"/>
        <v/>
      </c>
      <c r="CC193" s="259" t="str">
        <f t="shared" si="171"/>
        <v/>
      </c>
      <c r="CD193">
        <v>191</v>
      </c>
      <c r="CE193" s="261" t="str">
        <f t="shared" si="133"/>
        <v/>
      </c>
      <c r="CG193" s="218" t="str">
        <f t="shared" si="134"/>
        <v/>
      </c>
      <c r="CH193" s="136">
        <v>192</v>
      </c>
      <c r="CI193" s="136" t="str">
        <f>IF(AND('Analysis_2-must not modify'!P1023=1,'Analysis_2-must not modify'!O1023=1),'Analysis_2-must not modify'!I1023,"")</f>
        <v/>
      </c>
      <c r="CK193" s="219" t="str">
        <f t="shared" si="135"/>
        <v/>
      </c>
      <c r="CL193" s="204">
        <v>192</v>
      </c>
      <c r="CM193" s="218" t="str">
        <f t="shared" si="136"/>
        <v/>
      </c>
      <c r="CN193" t="str">
        <f t="shared" si="137"/>
        <v/>
      </c>
      <c r="CO193" s="204">
        <v>192</v>
      </c>
      <c r="CP193" s="204" t="str">
        <f t="shared" si="128"/>
        <v/>
      </c>
      <c r="CQ193">
        <f t="shared" si="138"/>
        <v>8</v>
      </c>
      <c r="CR193" s="259" t="str">
        <f t="shared" si="129"/>
        <v/>
      </c>
      <c r="CS193" s="259">
        <f t="shared" si="139"/>
        <v>0</v>
      </c>
      <c r="CT193" s="259"/>
      <c r="CU193">
        <v>191</v>
      </c>
      <c r="CV193" s="261" t="str">
        <f t="shared" si="140"/>
        <v/>
      </c>
    </row>
    <row r="194" spans="1:100" customFormat="1">
      <c r="A194" s="218">
        <f t="shared" si="180"/>
        <v>124</v>
      </c>
      <c r="B194" s="136">
        <v>193</v>
      </c>
      <c r="C194" s="211">
        <f>'Analysis_2-must not modify'!F1024</f>
        <v>0</v>
      </c>
      <c r="D194" s="211">
        <f>'Analysis_2-must not modify'!D1024</f>
        <v>0</v>
      </c>
      <c r="E194" s="245" t="s">
        <v>1516</v>
      </c>
      <c r="F194" s="219">
        <f t="shared" si="181"/>
        <v>42</v>
      </c>
      <c r="G194" s="204">
        <v>193</v>
      </c>
      <c r="H194" s="218">
        <f t="shared" si="177"/>
        <v>0</v>
      </c>
      <c r="I194">
        <f t="shared" si="178"/>
        <v>0</v>
      </c>
      <c r="J194" s="204">
        <v>193</v>
      </c>
      <c r="K194" s="221" t="str">
        <f t="shared" si="179"/>
        <v/>
      </c>
      <c r="P194" s="202" t="str">
        <f t="shared" si="141"/>
        <v/>
      </c>
      <c r="Q194" s="208" t="str">
        <f t="array" ref="Q194">IF(ISERROR(INDEX($C$1:$D$201,SMALL(IF($C$1:$C$201=$Q$1,ROW($C$1:$C$201)),ROW(192:192)),2)),"",INDEX($C$1:$D$201,SMALL(IF($C$1:$C$201=$Q$1,ROW($C$1:$C$201)),ROW(192:192)),2))</f>
        <v/>
      </c>
      <c r="R194" s="204" t="str">
        <f t="shared" si="142"/>
        <v/>
      </c>
      <c r="S194" s="204">
        <v>192</v>
      </c>
      <c r="T194" s="209">
        <f t="shared" si="143"/>
        <v>0</v>
      </c>
      <c r="U194" s="209">
        <f t="shared" si="144"/>
        <v>0</v>
      </c>
      <c r="V194" s="204">
        <v>192</v>
      </c>
      <c r="W194" s="207" t="str">
        <f t="shared" si="145"/>
        <v/>
      </c>
      <c r="X194" s="202" t="str">
        <f t="shared" si="146"/>
        <v/>
      </c>
      <c r="Y194" s="210" t="str">
        <f t="array" ref="Y194">IF(ISERROR(INDEX($C$1:$D$201,SMALL(IF($C$1:$C$201=$Y$1,ROW($C$1:$C$201)),ROW(192:192)),2)),"",INDEX($C$1:$D$201,SMALL(IF($C$1:$C$201=$Y$1,ROW($C$1:$C$201)),ROW(192:192)),2))</f>
        <v/>
      </c>
      <c r="Z194" s="204" t="str">
        <f t="shared" si="147"/>
        <v/>
      </c>
      <c r="AA194" s="204">
        <v>192</v>
      </c>
      <c r="AB194" s="209">
        <f t="shared" si="148"/>
        <v>0</v>
      </c>
      <c r="AC194" s="209">
        <f t="shared" si="149"/>
        <v>0</v>
      </c>
      <c r="AD194" s="204">
        <v>192</v>
      </c>
      <c r="AE194" s="207" t="str">
        <f t="shared" si="150"/>
        <v/>
      </c>
      <c r="AF194" s="202" t="str">
        <f t="shared" si="151"/>
        <v/>
      </c>
      <c r="AG194" s="210" t="str">
        <f t="array" ref="AG194">IF(ISERROR(INDEX($C$1:$D$201,SMALL(IF($C$1:$C$201=$AG$1,ROW($C$1:$C$201)),ROW(192:192)),2)),"",INDEX($C$1:$D$201,SMALL(IF($C$1:$C$201=$AG$1,ROW($C$1:$C$201)),ROW(192:192)),2))</f>
        <v/>
      </c>
      <c r="AH194" s="204" t="str">
        <f t="shared" si="152"/>
        <v/>
      </c>
      <c r="AI194" s="204">
        <v>192</v>
      </c>
      <c r="AJ194" s="209">
        <f t="shared" si="153"/>
        <v>0</v>
      </c>
      <c r="AK194" s="209">
        <f t="shared" si="154"/>
        <v>0</v>
      </c>
      <c r="AL194" s="204">
        <v>192</v>
      </c>
      <c r="AM194" s="207" t="str">
        <f t="shared" si="155"/>
        <v/>
      </c>
      <c r="AN194" s="202" t="str">
        <f t="shared" si="156"/>
        <v/>
      </c>
      <c r="AO194" s="208" t="str">
        <f t="array" ref="AO194">IF(ISERROR(INDEX($C$1:$D$201,SMALL(IF($C$1:$C$201=$AO$1,ROW($C$1:$C$201)),ROW(192:192)),2)),"",INDEX($C$1:$D$201,SMALL(IF($C$1:$C$201=$AO$1,ROW($C$1:$C$201)),ROW(192:192)),2))</f>
        <v/>
      </c>
      <c r="AP194" s="204" t="str">
        <f t="shared" si="157"/>
        <v/>
      </c>
      <c r="AQ194" s="204">
        <v>192</v>
      </c>
      <c r="AR194" s="209">
        <f t="shared" si="158"/>
        <v>0</v>
      </c>
      <c r="AS194" s="209">
        <f t="shared" si="159"/>
        <v>0</v>
      </c>
      <c r="AT194" s="204">
        <v>192</v>
      </c>
      <c r="AU194" s="207" t="str">
        <f t="shared" si="160"/>
        <v/>
      </c>
      <c r="AV194" s="202" t="str">
        <f t="shared" si="161"/>
        <v/>
      </c>
      <c r="AW194" s="159" t="str">
        <f t="array" ref="AW194">IF(ISERROR(INDEX($C$1:$D$201,SMALL(IF($C$1:$C$201=$AW$1,ROW($C$1:$C$201)),ROW(192:192)),2)),"",INDEX($C$1:$D$201,SMALL(IF($C$1:$C$201=$AW$1,ROW($C$1:$C$201)),ROW(192:192)),2))</f>
        <v/>
      </c>
      <c r="AX194" s="204" t="str">
        <f t="shared" si="162"/>
        <v/>
      </c>
      <c r="AY194" s="204">
        <v>192</v>
      </c>
      <c r="AZ194" s="209">
        <f t="shared" si="163"/>
        <v>0</v>
      </c>
      <c r="BA194" s="209">
        <f t="shared" si="164"/>
        <v>0</v>
      </c>
      <c r="BB194" s="204">
        <v>192</v>
      </c>
      <c r="BC194" s="207" t="str">
        <f t="shared" si="165"/>
        <v/>
      </c>
      <c r="BD194" s="202" t="str">
        <f t="shared" si="166"/>
        <v/>
      </c>
      <c r="BE194" s="159" t="str">
        <f t="array" ref="BE194">IF(ISERROR(INDEX($C$1:$D$201,SMALL(IF($C$1:$C$201=$BE$1,ROW($C$1:$C$201)),ROW(192:192)),2)),"",INDEX($C$1:$D$201,SMALL(IF($C$1:$C$201=$BE$1,ROW($C$1:$C$201)),ROW(192:192)),2))</f>
        <v/>
      </c>
      <c r="BF194" s="204" t="str">
        <f t="shared" si="167"/>
        <v/>
      </c>
      <c r="BG194" s="204">
        <v>192</v>
      </c>
      <c r="BH194" s="209">
        <f t="shared" si="168"/>
        <v>0</v>
      </c>
      <c r="BI194" s="209">
        <f t="shared" si="169"/>
        <v>0</v>
      </c>
      <c r="BJ194" s="204">
        <v>192</v>
      </c>
      <c r="BK194" s="207" t="str">
        <f t="shared" si="170"/>
        <v/>
      </c>
      <c r="BL194" s="209"/>
      <c r="BM194" s="209" t="str">
        <f>IF(AND('Analysis_2-must not modify'!O1024=1,'Analysis_2-must not modify'!P1024=1,NOT('Analysis_2-must not modify'!D1024=0)),'Analysis_2-must not modify'!G1024,"")</f>
        <v/>
      </c>
      <c r="BN194">
        <v>193</v>
      </c>
      <c r="BO194" t="e">
        <f>INDEX(BM$2:BM$202,MATCH(0,COUNTIF($BO$1:BO193,BM$2:BM$202),0))</f>
        <v>#N/A</v>
      </c>
      <c r="BQ194" s="218" t="str">
        <f t="shared" ref="BQ194:BQ201" si="182">IFERROR(RANK(BU194,BU$2:BU$201),"")</f>
        <v/>
      </c>
      <c r="BR194" s="136">
        <v>193</v>
      </c>
      <c r="BS194" s="246" t="str">
        <f t="shared" si="130"/>
        <v/>
      </c>
      <c r="BT194" s="99"/>
      <c r="BU194" s="219" t="str">
        <f t="shared" si="131"/>
        <v/>
      </c>
      <c r="BV194" s="204">
        <v>193</v>
      </c>
      <c r="BW194" s="218" t="str">
        <f t="shared" ref="BW194:BW201" si="183">IF(BX194=0,0,IF(COUNTIF($BX$2:$BX$201,"&lt;="&amp;$BX194)=0,"",COUNTIF($BX$2:$BX$201,"&lt;="&amp;$BX194)))</f>
        <v/>
      </c>
      <c r="BX194" t="str">
        <f t="shared" ref="BX194:BX201" si="184">IFERROR(VLOOKUP(BV194,BQ$2:BS$201,3,FALSE),"")</f>
        <v/>
      </c>
      <c r="BY194" s="204">
        <v>193</v>
      </c>
      <c r="BZ194" s="204" t="str">
        <f t="shared" ref="BZ194:BZ201" si="185">IFERROR(VLOOKUP(BY194,BW$2:BX$201,2,FALSE),"")</f>
        <v/>
      </c>
      <c r="CA194" t="e">
        <f t="shared" si="176"/>
        <v>#VALUE!</v>
      </c>
      <c r="CB194" s="259" t="str">
        <f t="shared" ref="CB194:CB202" si="186">BZ193</f>
        <v/>
      </c>
      <c r="CC194" s="259" t="str">
        <f t="shared" si="171"/>
        <v/>
      </c>
      <c r="CD194">
        <v>192</v>
      </c>
      <c r="CE194" s="261" t="str">
        <f t="shared" si="133"/>
        <v/>
      </c>
      <c r="CG194" s="218" t="str">
        <f t="shared" si="134"/>
        <v/>
      </c>
      <c r="CH194" s="136">
        <v>193</v>
      </c>
      <c r="CI194" s="136" t="str">
        <f>IF(AND('Analysis_2-must not modify'!P1024=1,'Analysis_2-must not modify'!O1024=1),'Analysis_2-must not modify'!I1024,"")</f>
        <v/>
      </c>
      <c r="CK194" s="219" t="str">
        <f t="shared" si="135"/>
        <v/>
      </c>
      <c r="CL194" s="204">
        <v>193</v>
      </c>
      <c r="CM194" s="218" t="str">
        <f t="shared" si="136"/>
        <v/>
      </c>
      <c r="CN194" t="str">
        <f t="shared" si="137"/>
        <v/>
      </c>
      <c r="CO194" s="204">
        <v>193</v>
      </c>
      <c r="CP194" s="204" t="str">
        <f t="shared" ref="CP194:CP201" si="187">IFERROR(VLOOKUP(CO194,CM$2:CN$201,2,FALSE),"")</f>
        <v/>
      </c>
      <c r="CQ194">
        <f t="shared" si="138"/>
        <v>8</v>
      </c>
      <c r="CR194" s="259" t="str">
        <f t="shared" ref="CR194:CR202" si="188">CP193</f>
        <v/>
      </c>
      <c r="CS194" s="259">
        <f t="shared" si="139"/>
        <v>0</v>
      </c>
      <c r="CT194" s="259"/>
      <c r="CU194">
        <v>192</v>
      </c>
      <c r="CV194" s="261" t="str">
        <f t="shared" si="140"/>
        <v/>
      </c>
    </row>
    <row r="195" spans="1:100" customFormat="1">
      <c r="A195" s="218">
        <f t="shared" si="180"/>
        <v>124</v>
      </c>
      <c r="B195" s="136">
        <v>194</v>
      </c>
      <c r="C195" s="211">
        <f>'Analysis_2-must not modify'!F1025</f>
        <v>0</v>
      </c>
      <c r="D195" s="211">
        <f>'Analysis_2-must not modify'!D1025</f>
        <v>0</v>
      </c>
      <c r="E195" s="245" t="s">
        <v>1516</v>
      </c>
      <c r="F195" s="219">
        <f t="shared" si="181"/>
        <v>42</v>
      </c>
      <c r="G195" s="204">
        <v>194</v>
      </c>
      <c r="H195" s="218">
        <f t="shared" si="177"/>
        <v>0</v>
      </c>
      <c r="I195">
        <f t="shared" si="178"/>
        <v>0</v>
      </c>
      <c r="J195" s="204">
        <v>194</v>
      </c>
      <c r="K195" s="221" t="str">
        <f t="shared" si="179"/>
        <v/>
      </c>
      <c r="P195" s="202" t="str">
        <f t="shared" si="141"/>
        <v/>
      </c>
      <c r="Q195" s="208" t="str">
        <f t="array" ref="Q195">IF(ISERROR(INDEX($C$1:$D$201,SMALL(IF($C$1:$C$201=$Q$1,ROW($C$1:$C$201)),ROW(193:193)),2)),"",INDEX($C$1:$D$201,SMALL(IF($C$1:$C$201=$Q$1,ROW($C$1:$C$201)),ROW(193:193)),2))</f>
        <v/>
      </c>
      <c r="R195" s="204" t="str">
        <f t="shared" si="142"/>
        <v/>
      </c>
      <c r="S195" s="204">
        <v>193</v>
      </c>
      <c r="T195" s="209">
        <f t="shared" si="143"/>
        <v>0</v>
      </c>
      <c r="U195" s="209">
        <f t="shared" si="144"/>
        <v>0</v>
      </c>
      <c r="V195" s="204">
        <v>193</v>
      </c>
      <c r="W195" s="207" t="str">
        <f t="shared" si="145"/>
        <v/>
      </c>
      <c r="X195" s="202" t="str">
        <f t="shared" si="146"/>
        <v/>
      </c>
      <c r="Y195" s="210" t="str">
        <f t="array" ref="Y195">IF(ISERROR(INDEX($C$1:$D$201,SMALL(IF($C$1:$C$201=$Y$1,ROW($C$1:$C$201)),ROW(193:193)),2)),"",INDEX($C$1:$D$201,SMALL(IF($C$1:$C$201=$Y$1,ROW($C$1:$C$201)),ROW(193:193)),2))</f>
        <v/>
      </c>
      <c r="Z195" s="204" t="str">
        <f t="shared" si="147"/>
        <v/>
      </c>
      <c r="AA195" s="204">
        <v>193</v>
      </c>
      <c r="AB195" s="209">
        <f t="shared" si="148"/>
        <v>0</v>
      </c>
      <c r="AC195" s="209">
        <f t="shared" si="149"/>
        <v>0</v>
      </c>
      <c r="AD195" s="204">
        <v>193</v>
      </c>
      <c r="AE195" s="207" t="str">
        <f t="shared" si="150"/>
        <v/>
      </c>
      <c r="AF195" s="202" t="str">
        <f t="shared" si="151"/>
        <v/>
      </c>
      <c r="AG195" s="210" t="str">
        <f t="array" ref="AG195">IF(ISERROR(INDEX($C$1:$D$201,SMALL(IF($C$1:$C$201=$AG$1,ROW($C$1:$C$201)),ROW(193:193)),2)),"",INDEX($C$1:$D$201,SMALL(IF($C$1:$C$201=$AG$1,ROW($C$1:$C$201)),ROW(193:193)),2))</f>
        <v/>
      </c>
      <c r="AH195" s="204" t="str">
        <f t="shared" si="152"/>
        <v/>
      </c>
      <c r="AI195" s="204">
        <v>193</v>
      </c>
      <c r="AJ195" s="209">
        <f t="shared" si="153"/>
        <v>0</v>
      </c>
      <c r="AK195" s="209">
        <f t="shared" si="154"/>
        <v>0</v>
      </c>
      <c r="AL195" s="204">
        <v>193</v>
      </c>
      <c r="AM195" s="207" t="str">
        <f t="shared" si="155"/>
        <v/>
      </c>
      <c r="AN195" s="202" t="str">
        <f t="shared" si="156"/>
        <v/>
      </c>
      <c r="AO195" s="208" t="str">
        <f t="array" ref="AO195">IF(ISERROR(INDEX($C$1:$D$201,SMALL(IF($C$1:$C$201=$AO$1,ROW($C$1:$C$201)),ROW(193:193)),2)),"",INDEX($C$1:$D$201,SMALL(IF($C$1:$C$201=$AO$1,ROW($C$1:$C$201)),ROW(193:193)),2))</f>
        <v/>
      </c>
      <c r="AP195" s="204" t="str">
        <f t="shared" si="157"/>
        <v/>
      </c>
      <c r="AQ195" s="204">
        <v>193</v>
      </c>
      <c r="AR195" s="209">
        <f t="shared" si="158"/>
        <v>0</v>
      </c>
      <c r="AS195" s="209">
        <f t="shared" si="159"/>
        <v>0</v>
      </c>
      <c r="AT195" s="204">
        <v>193</v>
      </c>
      <c r="AU195" s="207" t="str">
        <f t="shared" si="160"/>
        <v/>
      </c>
      <c r="AV195" s="202" t="str">
        <f t="shared" si="161"/>
        <v/>
      </c>
      <c r="AW195" s="159" t="str">
        <f t="array" ref="AW195">IF(ISERROR(INDEX($C$1:$D$201,SMALL(IF($C$1:$C$201=$AW$1,ROW($C$1:$C$201)),ROW(193:193)),2)),"",INDEX($C$1:$D$201,SMALL(IF($C$1:$C$201=$AW$1,ROW($C$1:$C$201)),ROW(193:193)),2))</f>
        <v/>
      </c>
      <c r="AX195" s="204" t="str">
        <f t="shared" si="162"/>
        <v/>
      </c>
      <c r="AY195" s="204">
        <v>193</v>
      </c>
      <c r="AZ195" s="209">
        <f t="shared" si="163"/>
        <v>0</v>
      </c>
      <c r="BA195" s="209">
        <f t="shared" si="164"/>
        <v>0</v>
      </c>
      <c r="BB195" s="204">
        <v>193</v>
      </c>
      <c r="BC195" s="207" t="str">
        <f t="shared" si="165"/>
        <v/>
      </c>
      <c r="BD195" s="202" t="str">
        <f t="shared" si="166"/>
        <v/>
      </c>
      <c r="BE195" s="159" t="str">
        <f t="array" ref="BE195">IF(ISERROR(INDEX($C$1:$D$201,SMALL(IF($C$1:$C$201=$BE$1,ROW($C$1:$C$201)),ROW(193:193)),2)),"",INDEX($C$1:$D$201,SMALL(IF($C$1:$C$201=$BE$1,ROW($C$1:$C$201)),ROW(193:193)),2))</f>
        <v/>
      </c>
      <c r="BF195" s="204" t="str">
        <f t="shared" si="167"/>
        <v/>
      </c>
      <c r="BG195" s="204">
        <v>193</v>
      </c>
      <c r="BH195" s="209">
        <f t="shared" si="168"/>
        <v>0</v>
      </c>
      <c r="BI195" s="209">
        <f t="shared" si="169"/>
        <v>0</v>
      </c>
      <c r="BJ195" s="204">
        <v>193</v>
      </c>
      <c r="BK195" s="207" t="str">
        <f t="shared" si="170"/>
        <v/>
      </c>
      <c r="BL195" s="209"/>
      <c r="BM195" s="209" t="str">
        <f>IF(AND('Analysis_2-must not modify'!O1025=1,'Analysis_2-must not modify'!P1025=1,NOT('Analysis_2-must not modify'!D1025=0)),'Analysis_2-must not modify'!G1025,"")</f>
        <v/>
      </c>
      <c r="BN195">
        <v>194</v>
      </c>
      <c r="BO195" t="e">
        <f>INDEX(BM$2:BM$202,MATCH(0,COUNTIF($BO$1:BO194,BM$2:BM$202),0))</f>
        <v>#N/A</v>
      </c>
      <c r="BQ195" s="218" t="str">
        <f t="shared" si="182"/>
        <v/>
      </c>
      <c r="BR195" s="136">
        <v>194</v>
      </c>
      <c r="BS195" s="246" t="str">
        <f t="shared" ref="BS195:BS201" si="189">IFERROR(VALUE(BM195),"")</f>
        <v/>
      </c>
      <c r="BT195" s="99"/>
      <c r="BU195" s="219" t="str">
        <f t="shared" ref="BU195:BU201" si="190">IF(COUNTIF($BS$2:$BS$201,"&gt;="&amp;$BS195)=0,"",COUNTIF($BS$2:$BS$201,"&lt;="&amp;$BS195))</f>
        <v/>
      </c>
      <c r="BV195" s="204">
        <v>194</v>
      </c>
      <c r="BW195" s="218" t="str">
        <f t="shared" si="183"/>
        <v/>
      </c>
      <c r="BX195" t="str">
        <f t="shared" si="184"/>
        <v/>
      </c>
      <c r="BY195" s="204">
        <v>194</v>
      </c>
      <c r="BZ195" s="204" t="str">
        <f t="shared" si="185"/>
        <v/>
      </c>
      <c r="CA195" t="e">
        <f t="shared" ref="CA195:CA202" si="191">RANK(CC195,CC$3:CC$202)</f>
        <v>#VALUE!</v>
      </c>
      <c r="CB195" s="259" t="str">
        <f t="shared" si="186"/>
        <v/>
      </c>
      <c r="CC195" s="259" t="str">
        <f t="shared" si="171"/>
        <v/>
      </c>
      <c r="CD195">
        <v>193</v>
      </c>
      <c r="CE195" s="261" t="str">
        <f t="shared" ref="CE195:CE202" si="192">IFERROR(VLOOKUP(CD195,CA$2:CB$202,2,FALSE),"")</f>
        <v/>
      </c>
      <c r="CG195" s="218" t="str">
        <f t="shared" ref="CG195:CG201" si="193">IFERROR(RANK(CK195,CK$2:CK$201),"")</f>
        <v/>
      </c>
      <c r="CH195" s="136">
        <v>194</v>
      </c>
      <c r="CI195" s="136" t="str">
        <f>IF(AND('Analysis_2-must not modify'!P1025=1,'Analysis_2-must not modify'!O1025=1),'Analysis_2-must not modify'!I1025,"")</f>
        <v/>
      </c>
      <c r="CK195" s="219" t="str">
        <f t="shared" ref="CK195:CK201" si="194">IF(COUNTIF($CI$2:$CI$201,"&gt;="&amp;$CI195)=0,"",COUNTIF($CI$2:$CI$201,"&lt;="&amp;$CI195))</f>
        <v/>
      </c>
      <c r="CL195" s="204">
        <v>194</v>
      </c>
      <c r="CM195" s="218" t="str">
        <f t="shared" ref="CM195:CM201" si="195">IF(CN195=0,0,IF(COUNTIF($CN$2:$CN$201,"&lt;="&amp;$CN195)=0,"",COUNTIF($CN$2:$CN$201,"&lt;="&amp;$CN195)))</f>
        <v/>
      </c>
      <c r="CN195" t="str">
        <f t="shared" ref="CN195:CN201" si="196">IFERROR(VLOOKUP(CL195,CG$2:CI$201,3,FALSE),"")</f>
        <v/>
      </c>
      <c r="CO195" s="204">
        <v>194</v>
      </c>
      <c r="CP195" s="204" t="str">
        <f t="shared" si="187"/>
        <v>Continental</v>
      </c>
      <c r="CQ195">
        <f t="shared" ref="CQ195:CQ202" si="197">RANK(CS195,CS$3:CS$202)</f>
        <v>8</v>
      </c>
      <c r="CR195" s="259" t="str">
        <f t="shared" si="188"/>
        <v/>
      </c>
      <c r="CS195" s="259">
        <f t="shared" ref="CS195:CS199" si="198">IFERROR(LEN(CR195),"")</f>
        <v>0</v>
      </c>
      <c r="CT195" s="259"/>
      <c r="CU195">
        <v>193</v>
      </c>
      <c r="CV195" s="261" t="str">
        <f t="shared" ref="CV195:CV202" si="199">IFERROR(VLOOKUP(CU195,CQ$2:CR$202,2,FALSE),"")</f>
        <v/>
      </c>
    </row>
    <row r="196" spans="1:100" customFormat="1">
      <c r="A196" s="218">
        <f t="shared" si="180"/>
        <v>124</v>
      </c>
      <c r="B196" s="136">
        <v>195</v>
      </c>
      <c r="C196" s="211">
        <f>'Analysis_2-must not modify'!F1026</f>
        <v>0</v>
      </c>
      <c r="D196" s="211">
        <f>'Analysis_2-must not modify'!D1026</f>
        <v>0</v>
      </c>
      <c r="E196" s="245" t="s">
        <v>1516</v>
      </c>
      <c r="F196" s="219">
        <f t="shared" si="181"/>
        <v>42</v>
      </c>
      <c r="G196" s="204">
        <v>195</v>
      </c>
      <c r="H196" s="218">
        <f t="shared" si="177"/>
        <v>0</v>
      </c>
      <c r="I196">
        <f t="shared" si="178"/>
        <v>0</v>
      </c>
      <c r="J196" s="204">
        <v>195</v>
      </c>
      <c r="K196" s="221" t="str">
        <f t="shared" si="179"/>
        <v/>
      </c>
      <c r="P196" s="202" t="str">
        <f t="shared" ref="P196:P201" si="200">IFERROR(RANK(R196,R$3:R$202),"")</f>
        <v/>
      </c>
      <c r="Q196" s="208" t="str">
        <f t="array" ref="Q196">IF(ISERROR(INDEX($C$1:$D$201,SMALL(IF($C$1:$C$201=$Q$1,ROW($C$1:$C$201)),ROW(194:194)),2)),"",INDEX($C$1:$D$201,SMALL(IF($C$1:$C$201=$Q$1,ROW($C$1:$C$201)),ROW(194:194)),2))</f>
        <v/>
      </c>
      <c r="R196" s="204" t="str">
        <f t="shared" ref="R196:R201" si="201">IF(COUNTIF($Q$3:$Q$202,"&lt;="&amp;$Q196)=0,"",COUNTIF($Q$3:$Q$202,"&lt;="&amp;$Q196))</f>
        <v/>
      </c>
      <c r="S196" s="204">
        <v>194</v>
      </c>
      <c r="T196" s="209">
        <f t="shared" ref="T196:T201" si="202">IF(U196=0,0,IF(COUNTIF($U$3:$U$202,"&lt;="&amp;$U196)=0,"",COUNTIF($U$3:$U$202,"&lt;="&amp;$U196)))</f>
        <v>0</v>
      </c>
      <c r="U196" s="209">
        <f t="shared" ref="U196:U201" si="203">IFERROR(VLOOKUP(S196,P$3:Q$202,2,FALSE),0)</f>
        <v>0</v>
      </c>
      <c r="V196" s="204">
        <v>194</v>
      </c>
      <c r="W196" s="207" t="str">
        <f t="shared" ref="W196:W201" si="204">IFERROR(VLOOKUP(V196,T$3:U$202,2,FALSE),"")</f>
        <v/>
      </c>
      <c r="X196" s="202" t="str">
        <f t="shared" ref="X196:X201" si="205">IFERROR(RANK(Z196,Z$3:Z$202),"")</f>
        <v/>
      </c>
      <c r="Y196" s="210" t="str">
        <f t="array" ref="Y196">IF(ISERROR(INDEX($C$1:$D$201,SMALL(IF($C$1:$C$201=$Y$1,ROW($C$1:$C$201)),ROW(194:194)),2)),"",INDEX($C$1:$D$201,SMALL(IF($C$1:$C$201=$Y$1,ROW($C$1:$C$201)),ROW(194:194)),2))</f>
        <v/>
      </c>
      <c r="Z196" s="204" t="str">
        <f t="shared" ref="Z196:Z201" si="206">IF(COUNTIF($Y$3:$Y$202,"&lt;="&amp;$Y196)=0,"",COUNTIF($Y$3:$Y$202,"&lt;="&amp;$Y196))</f>
        <v/>
      </c>
      <c r="AA196" s="204">
        <v>194</v>
      </c>
      <c r="AB196" s="209">
        <f t="shared" ref="AB196:AB201" si="207">IF(AC196=0,0,IF(COUNTIF($AC$3:$AC$202,"&lt;="&amp;$AC196)=0,"",COUNTIF($AC$3:$AC$202,"&lt;="&amp;$AC196)))</f>
        <v>0</v>
      </c>
      <c r="AC196" s="209">
        <f t="shared" ref="AC196:AC201" si="208">IFERROR(VLOOKUP(AA196,X$3:Y$202,2,FALSE),0)</f>
        <v>0</v>
      </c>
      <c r="AD196" s="204">
        <v>194</v>
      </c>
      <c r="AE196" s="207" t="str">
        <f t="shared" ref="AE196:AE201" si="209">IFERROR(VLOOKUP(AD196,AB$3:AC$202,2,FALSE),"")</f>
        <v/>
      </c>
      <c r="AF196" s="202" t="str">
        <f t="shared" ref="AF196:AF201" si="210">IFERROR(RANK(AH196,AH$3:AH$202),"")</f>
        <v/>
      </c>
      <c r="AG196" s="210" t="str">
        <f t="array" ref="AG196">IF(ISERROR(INDEX($C$1:$D$201,SMALL(IF($C$1:$C$201=$AG$1,ROW($C$1:$C$201)),ROW(194:194)),2)),"",INDEX($C$1:$D$201,SMALL(IF($C$1:$C$201=$AG$1,ROW($C$1:$C$201)),ROW(194:194)),2))</f>
        <v/>
      </c>
      <c r="AH196" s="204" t="str">
        <f t="shared" ref="AH196:AH201" si="211">IF(COUNTIF($AG$3:$AG$202,"&lt;="&amp;$AG196)=0,"",COUNTIF($AG$3:$AG$202,"&lt;="&amp;$AG196))</f>
        <v/>
      </c>
      <c r="AI196" s="204">
        <v>194</v>
      </c>
      <c r="AJ196" s="209">
        <f t="shared" ref="AJ196:AJ201" si="212">IF(AK196=0,0,IF(COUNTIF($AK$3:$AK$202,"&lt;="&amp;$AK196)=0,"",COUNTIF($AK$3:$AK$202,"&lt;="&amp;$AK196)))</f>
        <v>0</v>
      </c>
      <c r="AK196" s="209">
        <f t="shared" ref="AK196:AK201" si="213">IFERROR(VLOOKUP(AI196,AF$3:AG$202,2,FALSE),0)</f>
        <v>0</v>
      </c>
      <c r="AL196" s="204">
        <v>194</v>
      </c>
      <c r="AM196" s="207" t="str">
        <f t="shared" ref="AM196:AM201" si="214">IFERROR(VLOOKUP(AL196,AJ$3:AK$202,2,FALSE),"")</f>
        <v/>
      </c>
      <c r="AN196" s="202" t="str">
        <f t="shared" ref="AN196:AN201" si="215">IFERROR(RANK(AP196,AP$3:AP$202),"")</f>
        <v/>
      </c>
      <c r="AO196" s="208" t="str">
        <f t="array" ref="AO196">IF(ISERROR(INDEX($C$1:$D$201,SMALL(IF($C$1:$C$201=$AO$1,ROW($C$1:$C$201)),ROW(194:194)),2)),"",INDEX($C$1:$D$201,SMALL(IF($C$1:$C$201=$AO$1,ROW($C$1:$C$201)),ROW(194:194)),2))</f>
        <v/>
      </c>
      <c r="AP196" s="204" t="str">
        <f t="shared" ref="AP196:AP201" si="216">IF(COUNTIF($AO$3:$AO$202,"&lt;="&amp;$AO196)=0,"",COUNTIF($AO$3:$AO$202,"&lt;="&amp;$AO196))</f>
        <v/>
      </c>
      <c r="AQ196" s="204">
        <v>194</v>
      </c>
      <c r="AR196" s="209">
        <f t="shared" ref="AR196:AR201" si="217">IF(AS196=0,0,IF(COUNTIF($AS$3:$AS$202,"&lt;="&amp;$AS196)=0,"",COUNTIF($AS$3:$AS$202,"&lt;="&amp;$AS196)))</f>
        <v>0</v>
      </c>
      <c r="AS196" s="209">
        <f t="shared" ref="AS196:AS201" si="218">IFERROR(VLOOKUP(AQ196,AN$3:AO$202,2,FALSE),0)</f>
        <v>0</v>
      </c>
      <c r="AT196" s="204">
        <v>194</v>
      </c>
      <c r="AU196" s="207" t="str">
        <f t="shared" ref="AU196:AU201" si="219">IFERROR(VLOOKUP(AT196,AR$3:AS$202,2,FALSE),"")</f>
        <v/>
      </c>
      <c r="AV196" s="202" t="str">
        <f t="shared" ref="AV196:AV201" si="220">IFERROR(RANK(AX196,AX$3:AX$202),"")</f>
        <v/>
      </c>
      <c r="AW196" s="159" t="str">
        <f t="array" ref="AW196">IF(ISERROR(INDEX($C$1:$D$201,SMALL(IF($C$1:$C$201=$AW$1,ROW($C$1:$C$201)),ROW(194:194)),2)),"",INDEX($C$1:$D$201,SMALL(IF($C$1:$C$201=$AW$1,ROW($C$1:$C$201)),ROW(194:194)),2))</f>
        <v/>
      </c>
      <c r="AX196" s="204" t="str">
        <f t="shared" ref="AX196:AX201" si="221">IF(COUNTIF($AW$3:$AW$202,"&lt;="&amp;$AW196)=0,"",COUNTIF($AW$3:$AW$202,"&lt;="&amp;$AW196))</f>
        <v/>
      </c>
      <c r="AY196" s="204">
        <v>194</v>
      </c>
      <c r="AZ196" s="209">
        <f t="shared" ref="AZ196:AZ201" si="222">IF(BA196=0,0,IF(COUNTIF($BA$3:$BA$202,"&lt;="&amp;$BA196)=0,"",COUNTIF($BA$3:$BA$202,"&lt;="&amp;$BA196)))</f>
        <v>0</v>
      </c>
      <c r="BA196" s="209">
        <f t="shared" ref="BA196:BA201" si="223">IFERROR(VLOOKUP(AY196,AV$3:AW$202,2,FALSE),0)</f>
        <v>0</v>
      </c>
      <c r="BB196" s="204">
        <v>194</v>
      </c>
      <c r="BC196" s="207" t="str">
        <f t="shared" ref="BC196:BC201" si="224">IFERROR(VLOOKUP(BB196,AZ$3:BA$202,2,FALSE),"")</f>
        <v/>
      </c>
      <c r="BD196" s="202" t="str">
        <f t="shared" ref="BD196:BD201" si="225">IFERROR(RANK(BF196,BF$3:BF$202),"")</f>
        <v/>
      </c>
      <c r="BE196" s="159" t="str">
        <f t="array" ref="BE196">IF(ISERROR(INDEX($C$1:$D$201,SMALL(IF($C$1:$C$201=$BE$1,ROW($C$1:$C$201)),ROW(194:194)),2)),"",INDEX($C$1:$D$201,SMALL(IF($C$1:$C$201=$BE$1,ROW($C$1:$C$201)),ROW(194:194)),2))</f>
        <v/>
      </c>
      <c r="BF196" s="204" t="str">
        <f t="shared" ref="BF196:BF201" si="226">IF(COUNTIF($BE$3:$BE$202,"&lt;="&amp;$BE196)=0,"",COUNTIF($BE$3:$BE$202,"&lt;="&amp;$BE196))</f>
        <v/>
      </c>
      <c r="BG196" s="204">
        <v>194</v>
      </c>
      <c r="BH196" s="209">
        <f t="shared" ref="BH196:BH201" si="227">IF(BI196=0,0,IF(COUNTIF($BI$3:$BI$202,"&lt;="&amp;$BI196)=0,"",COUNTIF($BI$3:$BI$202,"&lt;="&amp;$BI196)))</f>
        <v>0</v>
      </c>
      <c r="BI196" s="209">
        <f t="shared" ref="BI196:BI201" si="228">IFERROR(VLOOKUP(BG196,BD$3:BE$202,2,FALSE),0)</f>
        <v>0</v>
      </c>
      <c r="BJ196" s="204">
        <v>194</v>
      </c>
      <c r="BK196" s="207" t="str">
        <f t="shared" ref="BK196:BK201" si="229">IFERROR(VLOOKUP(BJ196,BH$3:BI$202,2,FALSE),"")</f>
        <v/>
      </c>
      <c r="BL196" s="209"/>
      <c r="BM196" s="209" t="str">
        <f>IF(AND('Analysis_2-must not modify'!O1026=1,'Analysis_2-must not modify'!P1026=1,NOT('Analysis_2-must not modify'!D1026=0)),'Analysis_2-must not modify'!G1026,"")</f>
        <v/>
      </c>
      <c r="BN196">
        <v>195</v>
      </c>
      <c r="BO196" t="e">
        <f>INDEX(BM$2:BM$202,MATCH(0,COUNTIF($BO$1:BO195,BM$2:BM$202),0))</f>
        <v>#N/A</v>
      </c>
      <c r="BQ196" s="218" t="str">
        <f t="shared" si="182"/>
        <v/>
      </c>
      <c r="BR196" s="136">
        <v>195</v>
      </c>
      <c r="BS196" s="246" t="str">
        <f t="shared" si="189"/>
        <v/>
      </c>
      <c r="BT196" s="99"/>
      <c r="BU196" s="219" t="str">
        <f t="shared" si="190"/>
        <v/>
      </c>
      <c r="BV196" s="204">
        <v>195</v>
      </c>
      <c r="BW196" s="218" t="str">
        <f t="shared" si="183"/>
        <v/>
      </c>
      <c r="BX196" t="str">
        <f t="shared" si="184"/>
        <v/>
      </c>
      <c r="BY196" s="204">
        <v>195</v>
      </c>
      <c r="BZ196" s="204" t="str">
        <f t="shared" si="185"/>
        <v/>
      </c>
      <c r="CA196" t="e">
        <f t="shared" si="191"/>
        <v>#VALUE!</v>
      </c>
      <c r="CB196" s="259" t="str">
        <f t="shared" si="186"/>
        <v/>
      </c>
      <c r="CC196" s="259" t="str">
        <f t="shared" ref="CC196:CC202" si="230">IFERROR(VALUE(CB196),"")</f>
        <v/>
      </c>
      <c r="CD196">
        <v>194</v>
      </c>
      <c r="CE196" s="261" t="str">
        <f t="shared" si="192"/>
        <v/>
      </c>
      <c r="CG196" s="218" t="str">
        <f t="shared" si="193"/>
        <v/>
      </c>
      <c r="CH196" s="136">
        <v>195</v>
      </c>
      <c r="CI196" s="136" t="str">
        <f>IF(AND('Analysis_2-must not modify'!P1026=1,'Analysis_2-must not modify'!O1026=1),'Analysis_2-must not modify'!I1026,"")</f>
        <v/>
      </c>
      <c r="CK196" s="219" t="str">
        <f t="shared" si="194"/>
        <v/>
      </c>
      <c r="CL196" s="204">
        <v>195</v>
      </c>
      <c r="CM196" s="218" t="str">
        <f t="shared" si="195"/>
        <v/>
      </c>
      <c r="CN196" t="str">
        <f t="shared" si="196"/>
        <v/>
      </c>
      <c r="CO196" s="204">
        <v>195</v>
      </c>
      <c r="CP196" s="204" t="str">
        <f t="shared" si="187"/>
        <v>Desert</v>
      </c>
      <c r="CQ196">
        <f t="shared" si="197"/>
        <v>3</v>
      </c>
      <c r="CR196" s="259" t="str">
        <f t="shared" si="188"/>
        <v>Continental</v>
      </c>
      <c r="CS196" s="259">
        <f t="shared" si="198"/>
        <v>11</v>
      </c>
      <c r="CT196" s="259"/>
      <c r="CU196">
        <v>194</v>
      </c>
      <c r="CV196" s="261" t="str">
        <f t="shared" si="199"/>
        <v/>
      </c>
    </row>
    <row r="197" spans="1:100" customFormat="1">
      <c r="A197" s="218">
        <f t="shared" si="180"/>
        <v>124</v>
      </c>
      <c r="B197" s="136">
        <v>196</v>
      </c>
      <c r="C197" s="211">
        <f>'Analysis_2-must not modify'!F1027</f>
        <v>0</v>
      </c>
      <c r="D197" s="211">
        <f>'Analysis_2-must not modify'!D1027</f>
        <v>0</v>
      </c>
      <c r="E197" s="245" t="s">
        <v>1516</v>
      </c>
      <c r="F197" s="219">
        <f t="shared" si="181"/>
        <v>42</v>
      </c>
      <c r="G197" s="204">
        <v>196</v>
      </c>
      <c r="H197" s="218">
        <f t="shared" si="177"/>
        <v>0</v>
      </c>
      <c r="I197">
        <f t="shared" si="178"/>
        <v>0</v>
      </c>
      <c r="J197" s="204">
        <v>196</v>
      </c>
      <c r="K197" s="221" t="str">
        <f t="shared" si="179"/>
        <v/>
      </c>
      <c r="P197" s="202" t="str">
        <f t="shared" si="200"/>
        <v/>
      </c>
      <c r="Q197" s="208" t="str">
        <f t="array" ref="Q197">IF(ISERROR(INDEX($C$1:$D$201,SMALL(IF($C$1:$C$201=$Q$1,ROW($C$1:$C$201)),ROW(195:195)),2)),"",INDEX($C$1:$D$201,SMALL(IF($C$1:$C$201=$Q$1,ROW($C$1:$C$201)),ROW(195:195)),2))</f>
        <v/>
      </c>
      <c r="R197" s="204" t="str">
        <f t="shared" si="201"/>
        <v/>
      </c>
      <c r="S197" s="204">
        <v>195</v>
      </c>
      <c r="T197" s="209">
        <f t="shared" si="202"/>
        <v>0</v>
      </c>
      <c r="U197" s="209">
        <f t="shared" si="203"/>
        <v>0</v>
      </c>
      <c r="V197" s="204">
        <v>195</v>
      </c>
      <c r="W197" s="207" t="str">
        <f t="shared" si="204"/>
        <v/>
      </c>
      <c r="X197" s="202" t="str">
        <f t="shared" si="205"/>
        <v/>
      </c>
      <c r="Y197" s="210" t="str">
        <f t="array" ref="Y197">IF(ISERROR(INDEX($C$1:$D$201,SMALL(IF($C$1:$C$201=$Y$1,ROW($C$1:$C$201)),ROW(195:195)),2)),"",INDEX($C$1:$D$201,SMALL(IF($C$1:$C$201=$Y$1,ROW($C$1:$C$201)),ROW(195:195)),2))</f>
        <v/>
      </c>
      <c r="Z197" s="204" t="str">
        <f t="shared" si="206"/>
        <v/>
      </c>
      <c r="AA197" s="204">
        <v>195</v>
      </c>
      <c r="AB197" s="209">
        <f t="shared" si="207"/>
        <v>0</v>
      </c>
      <c r="AC197" s="209">
        <f t="shared" si="208"/>
        <v>0</v>
      </c>
      <c r="AD197" s="204">
        <v>195</v>
      </c>
      <c r="AE197" s="207" t="str">
        <f t="shared" si="209"/>
        <v/>
      </c>
      <c r="AF197" s="202" t="str">
        <f t="shared" si="210"/>
        <v/>
      </c>
      <c r="AG197" s="210" t="str">
        <f t="array" ref="AG197">IF(ISERROR(INDEX($C$1:$D$201,SMALL(IF($C$1:$C$201=$AG$1,ROW($C$1:$C$201)),ROW(195:195)),2)),"",INDEX($C$1:$D$201,SMALL(IF($C$1:$C$201=$AG$1,ROW($C$1:$C$201)),ROW(195:195)),2))</f>
        <v/>
      </c>
      <c r="AH197" s="204" t="str">
        <f t="shared" si="211"/>
        <v/>
      </c>
      <c r="AI197" s="204">
        <v>195</v>
      </c>
      <c r="AJ197" s="209">
        <f t="shared" si="212"/>
        <v>0</v>
      </c>
      <c r="AK197" s="209">
        <f t="shared" si="213"/>
        <v>0</v>
      </c>
      <c r="AL197" s="204">
        <v>195</v>
      </c>
      <c r="AM197" s="207" t="str">
        <f t="shared" si="214"/>
        <v/>
      </c>
      <c r="AN197" s="202" t="str">
        <f t="shared" si="215"/>
        <v/>
      </c>
      <c r="AO197" s="208" t="str">
        <f t="array" ref="AO197">IF(ISERROR(INDEX($C$1:$D$201,SMALL(IF($C$1:$C$201=$AO$1,ROW($C$1:$C$201)),ROW(195:195)),2)),"",INDEX($C$1:$D$201,SMALL(IF($C$1:$C$201=$AO$1,ROW($C$1:$C$201)),ROW(195:195)),2))</f>
        <v/>
      </c>
      <c r="AP197" s="204" t="str">
        <f t="shared" si="216"/>
        <v/>
      </c>
      <c r="AQ197" s="204">
        <v>195</v>
      </c>
      <c r="AR197" s="209">
        <f t="shared" si="217"/>
        <v>0</v>
      </c>
      <c r="AS197" s="209">
        <f t="shared" si="218"/>
        <v>0</v>
      </c>
      <c r="AT197" s="204">
        <v>195</v>
      </c>
      <c r="AU197" s="207" t="str">
        <f t="shared" si="219"/>
        <v/>
      </c>
      <c r="AV197" s="202" t="str">
        <f t="shared" si="220"/>
        <v/>
      </c>
      <c r="AW197" s="159" t="str">
        <f t="array" ref="AW197">IF(ISERROR(INDEX($C$1:$D$201,SMALL(IF($C$1:$C$201=$AW$1,ROW($C$1:$C$201)),ROW(195:195)),2)),"",INDEX($C$1:$D$201,SMALL(IF($C$1:$C$201=$AW$1,ROW($C$1:$C$201)),ROW(195:195)),2))</f>
        <v/>
      </c>
      <c r="AX197" s="204" t="str">
        <f t="shared" si="221"/>
        <v/>
      </c>
      <c r="AY197" s="204">
        <v>195</v>
      </c>
      <c r="AZ197" s="209">
        <f t="shared" si="222"/>
        <v>0</v>
      </c>
      <c r="BA197" s="209">
        <f t="shared" si="223"/>
        <v>0</v>
      </c>
      <c r="BB197" s="204">
        <v>195</v>
      </c>
      <c r="BC197" s="207" t="str">
        <f t="shared" si="224"/>
        <v/>
      </c>
      <c r="BD197" s="202" t="str">
        <f t="shared" si="225"/>
        <v/>
      </c>
      <c r="BE197" s="159" t="str">
        <f t="array" ref="BE197">IF(ISERROR(INDEX($C$1:$D$201,SMALL(IF($C$1:$C$201=$BE$1,ROW($C$1:$C$201)),ROW(195:195)),2)),"",INDEX($C$1:$D$201,SMALL(IF($C$1:$C$201=$BE$1,ROW($C$1:$C$201)),ROW(195:195)),2))</f>
        <v/>
      </c>
      <c r="BF197" s="204" t="str">
        <f t="shared" si="226"/>
        <v/>
      </c>
      <c r="BG197" s="204">
        <v>195</v>
      </c>
      <c r="BH197" s="209">
        <f t="shared" si="227"/>
        <v>0</v>
      </c>
      <c r="BI197" s="209">
        <f t="shared" si="228"/>
        <v>0</v>
      </c>
      <c r="BJ197" s="204">
        <v>195</v>
      </c>
      <c r="BK197" s="207" t="str">
        <f t="shared" si="229"/>
        <v/>
      </c>
      <c r="BL197" s="209"/>
      <c r="BM197" s="209" t="str">
        <f>IF(AND('Analysis_2-must not modify'!O1027=1,'Analysis_2-must not modify'!P1027=1,NOT('Analysis_2-must not modify'!D1027=0)),'Analysis_2-must not modify'!G1027,"")</f>
        <v/>
      </c>
      <c r="BN197">
        <v>196</v>
      </c>
      <c r="BO197" t="e">
        <f>INDEX(BM$2:BM$202,MATCH(0,COUNTIF($BO$1:BO196,BM$2:BM$202),0))</f>
        <v>#N/A</v>
      </c>
      <c r="BQ197" s="218" t="str">
        <f t="shared" si="182"/>
        <v/>
      </c>
      <c r="BR197" s="136">
        <v>196</v>
      </c>
      <c r="BS197" s="246" t="str">
        <f t="shared" si="189"/>
        <v/>
      </c>
      <c r="BT197" s="99"/>
      <c r="BU197" s="219" t="str">
        <f t="shared" si="190"/>
        <v/>
      </c>
      <c r="BV197" s="204">
        <v>196</v>
      </c>
      <c r="BW197" s="218" t="str">
        <f t="shared" si="183"/>
        <v/>
      </c>
      <c r="BX197" t="str">
        <f t="shared" si="184"/>
        <v/>
      </c>
      <c r="BY197" s="204">
        <v>196</v>
      </c>
      <c r="BZ197" s="204" t="str">
        <f t="shared" si="185"/>
        <v/>
      </c>
      <c r="CA197" t="e">
        <f t="shared" si="191"/>
        <v>#VALUE!</v>
      </c>
      <c r="CB197" s="259" t="str">
        <f t="shared" si="186"/>
        <v/>
      </c>
      <c r="CC197" s="259" t="str">
        <f t="shared" si="230"/>
        <v/>
      </c>
      <c r="CD197">
        <v>195</v>
      </c>
      <c r="CE197" s="261" t="str">
        <f t="shared" si="192"/>
        <v/>
      </c>
      <c r="CG197" s="218" t="str">
        <f t="shared" si="193"/>
        <v/>
      </c>
      <c r="CH197" s="136">
        <v>196</v>
      </c>
      <c r="CI197" s="136" t="str">
        <f>IF(AND('Analysis_2-must not modify'!P1027=1,'Analysis_2-must not modify'!O1027=1),'Analysis_2-must not modify'!I1027,"")</f>
        <v/>
      </c>
      <c r="CK197" s="219" t="str">
        <f t="shared" si="194"/>
        <v/>
      </c>
      <c r="CL197" s="204">
        <v>196</v>
      </c>
      <c r="CM197" s="218" t="str">
        <f t="shared" si="195"/>
        <v/>
      </c>
      <c r="CN197" t="str">
        <f t="shared" si="196"/>
        <v/>
      </c>
      <c r="CO197" s="204">
        <v>196</v>
      </c>
      <c r="CP197" s="204" t="str">
        <f t="shared" si="187"/>
        <v>Dry</v>
      </c>
      <c r="CQ197">
        <f t="shared" si="197"/>
        <v>6</v>
      </c>
      <c r="CR197" s="259" t="str">
        <f t="shared" si="188"/>
        <v>Desert</v>
      </c>
      <c r="CS197" s="259">
        <f t="shared" si="198"/>
        <v>6</v>
      </c>
      <c r="CT197" s="259"/>
      <c r="CU197">
        <v>195</v>
      </c>
      <c r="CV197" s="261" t="str">
        <f t="shared" si="199"/>
        <v/>
      </c>
    </row>
    <row r="198" spans="1:100" customFormat="1">
      <c r="A198" s="218">
        <f t="shared" si="180"/>
        <v>124</v>
      </c>
      <c r="B198" s="136">
        <v>197</v>
      </c>
      <c r="C198" s="211">
        <f>'Analysis_2-must not modify'!F1028</f>
        <v>0</v>
      </c>
      <c r="D198" s="211">
        <f>'Analysis_2-must not modify'!D1028</f>
        <v>0</v>
      </c>
      <c r="E198" s="245" t="s">
        <v>1516</v>
      </c>
      <c r="F198" s="219">
        <f t="shared" si="181"/>
        <v>42</v>
      </c>
      <c r="G198" s="204">
        <v>197</v>
      </c>
      <c r="H198" s="218">
        <f t="shared" si="177"/>
        <v>0</v>
      </c>
      <c r="I198">
        <f t="shared" si="178"/>
        <v>0</v>
      </c>
      <c r="J198" s="204">
        <v>197</v>
      </c>
      <c r="K198" s="221" t="str">
        <f t="shared" si="179"/>
        <v/>
      </c>
      <c r="P198" s="202" t="str">
        <f t="shared" si="200"/>
        <v/>
      </c>
      <c r="Q198" s="208" t="str">
        <f t="array" ref="Q198">IF(ISERROR(INDEX($C$1:$D$201,SMALL(IF($C$1:$C$201=$Q$1,ROW($C$1:$C$201)),ROW(196:196)),2)),"",INDEX($C$1:$D$201,SMALL(IF($C$1:$C$201=$Q$1,ROW($C$1:$C$201)),ROW(196:196)),2))</f>
        <v/>
      </c>
      <c r="R198" s="204" t="str">
        <f t="shared" si="201"/>
        <v/>
      </c>
      <c r="S198" s="204">
        <v>196</v>
      </c>
      <c r="T198" s="209">
        <f t="shared" si="202"/>
        <v>0</v>
      </c>
      <c r="U198" s="209">
        <f t="shared" si="203"/>
        <v>0</v>
      </c>
      <c r="V198" s="204">
        <v>196</v>
      </c>
      <c r="W198" s="207" t="str">
        <f t="shared" si="204"/>
        <v/>
      </c>
      <c r="X198" s="202" t="str">
        <f t="shared" si="205"/>
        <v/>
      </c>
      <c r="Y198" s="210" t="str">
        <f t="array" ref="Y198">IF(ISERROR(INDEX($C$1:$D$201,SMALL(IF($C$1:$C$201=$Y$1,ROW($C$1:$C$201)),ROW(196:196)),2)),"",INDEX($C$1:$D$201,SMALL(IF($C$1:$C$201=$Y$1,ROW($C$1:$C$201)),ROW(196:196)),2))</f>
        <v/>
      </c>
      <c r="Z198" s="204" t="str">
        <f t="shared" si="206"/>
        <v/>
      </c>
      <c r="AA198" s="204">
        <v>196</v>
      </c>
      <c r="AB198" s="209">
        <f t="shared" si="207"/>
        <v>0</v>
      </c>
      <c r="AC198" s="209">
        <f t="shared" si="208"/>
        <v>0</v>
      </c>
      <c r="AD198" s="204">
        <v>196</v>
      </c>
      <c r="AE198" s="207" t="str">
        <f t="shared" si="209"/>
        <v/>
      </c>
      <c r="AF198" s="202" t="str">
        <f t="shared" si="210"/>
        <v/>
      </c>
      <c r="AG198" s="210" t="str">
        <f t="array" ref="AG198">IF(ISERROR(INDEX($C$1:$D$201,SMALL(IF($C$1:$C$201=$AG$1,ROW($C$1:$C$201)),ROW(196:196)),2)),"",INDEX($C$1:$D$201,SMALL(IF($C$1:$C$201=$AG$1,ROW($C$1:$C$201)),ROW(196:196)),2))</f>
        <v/>
      </c>
      <c r="AH198" s="204" t="str">
        <f t="shared" si="211"/>
        <v/>
      </c>
      <c r="AI198" s="204">
        <v>196</v>
      </c>
      <c r="AJ198" s="209">
        <f t="shared" si="212"/>
        <v>0</v>
      </c>
      <c r="AK198" s="209">
        <f t="shared" si="213"/>
        <v>0</v>
      </c>
      <c r="AL198" s="204">
        <v>196</v>
      </c>
      <c r="AM198" s="207" t="str">
        <f t="shared" si="214"/>
        <v/>
      </c>
      <c r="AN198" s="202" t="str">
        <f t="shared" si="215"/>
        <v/>
      </c>
      <c r="AO198" s="208" t="str">
        <f t="array" ref="AO198">IF(ISERROR(INDEX($C$1:$D$201,SMALL(IF($C$1:$C$201=$AO$1,ROW($C$1:$C$201)),ROW(196:196)),2)),"",INDEX($C$1:$D$201,SMALL(IF($C$1:$C$201=$AO$1,ROW($C$1:$C$201)),ROW(196:196)),2))</f>
        <v/>
      </c>
      <c r="AP198" s="204" t="str">
        <f t="shared" si="216"/>
        <v/>
      </c>
      <c r="AQ198" s="204">
        <v>196</v>
      </c>
      <c r="AR198" s="209">
        <f t="shared" si="217"/>
        <v>0</v>
      </c>
      <c r="AS198" s="209">
        <f t="shared" si="218"/>
        <v>0</v>
      </c>
      <c r="AT198" s="204">
        <v>196</v>
      </c>
      <c r="AU198" s="207" t="str">
        <f t="shared" si="219"/>
        <v/>
      </c>
      <c r="AV198" s="202" t="str">
        <f t="shared" si="220"/>
        <v/>
      </c>
      <c r="AW198" s="159" t="str">
        <f t="array" ref="AW198">IF(ISERROR(INDEX($C$1:$D$201,SMALL(IF($C$1:$C$201=$AW$1,ROW($C$1:$C$201)),ROW(196:196)),2)),"",INDEX($C$1:$D$201,SMALL(IF($C$1:$C$201=$AW$1,ROW($C$1:$C$201)),ROW(196:196)),2))</f>
        <v/>
      </c>
      <c r="AX198" s="204" t="str">
        <f t="shared" si="221"/>
        <v/>
      </c>
      <c r="AY198" s="204">
        <v>196</v>
      </c>
      <c r="AZ198" s="209">
        <f t="shared" si="222"/>
        <v>0</v>
      </c>
      <c r="BA198" s="209">
        <f t="shared" si="223"/>
        <v>0</v>
      </c>
      <c r="BB198" s="204">
        <v>196</v>
      </c>
      <c r="BC198" s="207" t="str">
        <f t="shared" si="224"/>
        <v/>
      </c>
      <c r="BD198" s="202" t="str">
        <f t="shared" si="225"/>
        <v/>
      </c>
      <c r="BE198" s="159" t="str">
        <f t="array" ref="BE198">IF(ISERROR(INDEX($C$1:$D$201,SMALL(IF($C$1:$C$201=$BE$1,ROW($C$1:$C$201)),ROW(196:196)),2)),"",INDEX($C$1:$D$201,SMALL(IF($C$1:$C$201=$BE$1,ROW($C$1:$C$201)),ROW(196:196)),2))</f>
        <v/>
      </c>
      <c r="BF198" s="204" t="str">
        <f t="shared" si="226"/>
        <v/>
      </c>
      <c r="BG198" s="204">
        <v>196</v>
      </c>
      <c r="BH198" s="209">
        <f t="shared" si="227"/>
        <v>0</v>
      </c>
      <c r="BI198" s="209">
        <f t="shared" si="228"/>
        <v>0</v>
      </c>
      <c r="BJ198" s="204">
        <v>196</v>
      </c>
      <c r="BK198" s="207" t="str">
        <f t="shared" si="229"/>
        <v/>
      </c>
      <c r="BL198" s="209"/>
      <c r="BM198" s="209" t="str">
        <f>IF(AND('Analysis_2-must not modify'!O1028=1,'Analysis_2-must not modify'!P1028=1,NOT('Analysis_2-must not modify'!D1028=0)),'Analysis_2-must not modify'!G1028,"")</f>
        <v/>
      </c>
      <c r="BN198">
        <v>197</v>
      </c>
      <c r="BO198" t="e">
        <f>INDEX(BM$2:BM$202,MATCH(0,COUNTIF($BO$1:BO197,BM$2:BM$202),0))</f>
        <v>#N/A</v>
      </c>
      <c r="BQ198" s="218" t="str">
        <f t="shared" si="182"/>
        <v/>
      </c>
      <c r="BR198" s="136">
        <v>197</v>
      </c>
      <c r="BS198" s="246" t="str">
        <f t="shared" si="189"/>
        <v/>
      </c>
      <c r="BT198" s="99"/>
      <c r="BU198" s="219" t="str">
        <f t="shared" si="190"/>
        <v/>
      </c>
      <c r="BV198" s="204">
        <v>197</v>
      </c>
      <c r="BW198" s="218" t="str">
        <f t="shared" si="183"/>
        <v/>
      </c>
      <c r="BX198" t="str">
        <f t="shared" si="184"/>
        <v/>
      </c>
      <c r="BY198" s="204">
        <v>197</v>
      </c>
      <c r="BZ198" s="204" t="str">
        <f t="shared" si="185"/>
        <v/>
      </c>
      <c r="CA198" t="e">
        <f t="shared" si="191"/>
        <v>#VALUE!</v>
      </c>
      <c r="CB198" s="259" t="str">
        <f t="shared" si="186"/>
        <v/>
      </c>
      <c r="CC198" s="259" t="str">
        <f t="shared" si="230"/>
        <v/>
      </c>
      <c r="CD198">
        <v>196</v>
      </c>
      <c r="CE198" s="261" t="str">
        <f t="shared" si="192"/>
        <v/>
      </c>
      <c r="CG198" s="218" t="str">
        <f t="shared" si="193"/>
        <v/>
      </c>
      <c r="CH198" s="136">
        <v>197</v>
      </c>
      <c r="CI198" s="136" t="str">
        <f>IF(AND('Analysis_2-must not modify'!P1028=1,'Analysis_2-must not modify'!O1028=1),'Analysis_2-must not modify'!I1028,"")</f>
        <v/>
      </c>
      <c r="CK198" s="219" t="str">
        <f t="shared" si="194"/>
        <v/>
      </c>
      <c r="CL198" s="204">
        <v>197</v>
      </c>
      <c r="CM198" s="218" t="str">
        <f t="shared" si="195"/>
        <v/>
      </c>
      <c r="CN198" t="str">
        <f t="shared" si="196"/>
        <v/>
      </c>
      <c r="CO198" s="204">
        <v>197</v>
      </c>
      <c r="CP198" s="204" t="str">
        <f t="shared" si="187"/>
        <v>Highlands</v>
      </c>
      <c r="CQ198">
        <f t="shared" si="197"/>
        <v>7</v>
      </c>
      <c r="CR198" s="259" t="str">
        <f t="shared" si="188"/>
        <v>Dry</v>
      </c>
      <c r="CS198" s="259">
        <f t="shared" si="198"/>
        <v>3</v>
      </c>
      <c r="CT198" s="259"/>
      <c r="CU198">
        <v>196</v>
      </c>
      <c r="CV198" s="261" t="str">
        <f t="shared" si="199"/>
        <v/>
      </c>
    </row>
    <row r="199" spans="1:100" customFormat="1">
      <c r="A199" s="218">
        <f t="shared" si="180"/>
        <v>124</v>
      </c>
      <c r="B199" s="136">
        <v>198</v>
      </c>
      <c r="C199" s="211">
        <f>'Analysis_2-must not modify'!F1029</f>
        <v>0</v>
      </c>
      <c r="D199" s="211">
        <f>'Analysis_2-must not modify'!D1029</f>
        <v>0</v>
      </c>
      <c r="E199" s="245" t="s">
        <v>1516</v>
      </c>
      <c r="F199" s="219">
        <f t="shared" si="181"/>
        <v>42</v>
      </c>
      <c r="G199" s="204">
        <v>198</v>
      </c>
      <c r="H199" s="218">
        <f t="shared" si="177"/>
        <v>0</v>
      </c>
      <c r="I199">
        <f t="shared" si="178"/>
        <v>0</v>
      </c>
      <c r="J199" s="204">
        <v>198</v>
      </c>
      <c r="K199" s="221" t="str">
        <f t="shared" si="179"/>
        <v/>
      </c>
      <c r="P199" s="202" t="str">
        <f t="shared" si="200"/>
        <v/>
      </c>
      <c r="Q199" s="208" t="str">
        <f t="array" ref="Q199">IF(ISERROR(INDEX($C$1:$D$201,SMALL(IF($C$1:$C$201=$Q$1,ROW($C$1:$C$201)),ROW(197:197)),2)),"",INDEX($C$1:$D$201,SMALL(IF($C$1:$C$201=$Q$1,ROW($C$1:$C$201)),ROW(197:197)),2))</f>
        <v/>
      </c>
      <c r="R199" s="204" t="str">
        <f t="shared" si="201"/>
        <v/>
      </c>
      <c r="S199" s="204">
        <v>197</v>
      </c>
      <c r="T199" s="209">
        <f t="shared" si="202"/>
        <v>0</v>
      </c>
      <c r="U199" s="209">
        <f t="shared" si="203"/>
        <v>0</v>
      </c>
      <c r="V199" s="204">
        <v>197</v>
      </c>
      <c r="W199" s="207" t="str">
        <f t="shared" si="204"/>
        <v/>
      </c>
      <c r="X199" s="202" t="str">
        <f t="shared" si="205"/>
        <v/>
      </c>
      <c r="Y199" s="210" t="str">
        <f t="array" ref="Y199">IF(ISERROR(INDEX($C$1:$D$201,SMALL(IF($C$1:$C$201=$Y$1,ROW($C$1:$C$201)),ROW(197:197)),2)),"",INDEX($C$1:$D$201,SMALL(IF($C$1:$C$201=$Y$1,ROW($C$1:$C$201)),ROW(197:197)),2))</f>
        <v/>
      </c>
      <c r="Z199" s="204" t="str">
        <f t="shared" si="206"/>
        <v/>
      </c>
      <c r="AA199" s="204">
        <v>197</v>
      </c>
      <c r="AB199" s="209">
        <f t="shared" si="207"/>
        <v>0</v>
      </c>
      <c r="AC199" s="209">
        <f t="shared" si="208"/>
        <v>0</v>
      </c>
      <c r="AD199" s="204">
        <v>197</v>
      </c>
      <c r="AE199" s="207" t="str">
        <f t="shared" si="209"/>
        <v/>
      </c>
      <c r="AF199" s="202" t="str">
        <f t="shared" si="210"/>
        <v/>
      </c>
      <c r="AG199" s="210" t="str">
        <f t="array" ref="AG199">IF(ISERROR(INDEX($C$1:$D$201,SMALL(IF($C$1:$C$201=$AG$1,ROW($C$1:$C$201)),ROW(197:197)),2)),"",INDEX($C$1:$D$201,SMALL(IF($C$1:$C$201=$AG$1,ROW($C$1:$C$201)),ROW(197:197)),2))</f>
        <v/>
      </c>
      <c r="AH199" s="204" t="str">
        <f t="shared" si="211"/>
        <v/>
      </c>
      <c r="AI199" s="204">
        <v>197</v>
      </c>
      <c r="AJ199" s="209">
        <f t="shared" si="212"/>
        <v>0</v>
      </c>
      <c r="AK199" s="209">
        <f t="shared" si="213"/>
        <v>0</v>
      </c>
      <c r="AL199" s="204">
        <v>197</v>
      </c>
      <c r="AM199" s="207" t="str">
        <f t="shared" si="214"/>
        <v/>
      </c>
      <c r="AN199" s="202" t="str">
        <f t="shared" si="215"/>
        <v/>
      </c>
      <c r="AO199" s="208" t="str">
        <f t="array" ref="AO199">IF(ISERROR(INDEX($C$1:$D$201,SMALL(IF($C$1:$C$201=$AO$1,ROW($C$1:$C$201)),ROW(197:197)),2)),"",INDEX($C$1:$D$201,SMALL(IF($C$1:$C$201=$AO$1,ROW($C$1:$C$201)),ROW(197:197)),2))</f>
        <v/>
      </c>
      <c r="AP199" s="204" t="str">
        <f t="shared" si="216"/>
        <v/>
      </c>
      <c r="AQ199" s="204">
        <v>197</v>
      </c>
      <c r="AR199" s="209">
        <f t="shared" si="217"/>
        <v>0</v>
      </c>
      <c r="AS199" s="209">
        <f t="shared" si="218"/>
        <v>0</v>
      </c>
      <c r="AT199" s="204">
        <v>197</v>
      </c>
      <c r="AU199" s="207" t="str">
        <f t="shared" si="219"/>
        <v/>
      </c>
      <c r="AV199" s="202" t="str">
        <f t="shared" si="220"/>
        <v/>
      </c>
      <c r="AW199" s="159" t="str">
        <f t="array" ref="AW199">IF(ISERROR(INDEX($C$1:$D$201,SMALL(IF($C$1:$C$201=$AW$1,ROW($C$1:$C$201)),ROW(197:197)),2)),"",INDEX($C$1:$D$201,SMALL(IF($C$1:$C$201=$AW$1,ROW($C$1:$C$201)),ROW(197:197)),2))</f>
        <v/>
      </c>
      <c r="AX199" s="204" t="str">
        <f t="shared" si="221"/>
        <v/>
      </c>
      <c r="AY199" s="204">
        <v>197</v>
      </c>
      <c r="AZ199" s="209">
        <f t="shared" si="222"/>
        <v>0</v>
      </c>
      <c r="BA199" s="209">
        <f t="shared" si="223"/>
        <v>0</v>
      </c>
      <c r="BB199" s="204">
        <v>197</v>
      </c>
      <c r="BC199" s="207" t="str">
        <f t="shared" si="224"/>
        <v/>
      </c>
      <c r="BD199" s="202" t="str">
        <f t="shared" si="225"/>
        <v/>
      </c>
      <c r="BE199" s="159" t="str">
        <f t="array" ref="BE199">IF(ISERROR(INDEX($C$1:$D$201,SMALL(IF($C$1:$C$201=$BE$1,ROW($C$1:$C$201)),ROW(197:197)),2)),"",INDEX($C$1:$D$201,SMALL(IF($C$1:$C$201=$BE$1,ROW($C$1:$C$201)),ROW(197:197)),2))</f>
        <v/>
      </c>
      <c r="BF199" s="204" t="str">
        <f t="shared" si="226"/>
        <v/>
      </c>
      <c r="BG199" s="204">
        <v>197</v>
      </c>
      <c r="BH199" s="209">
        <f t="shared" si="227"/>
        <v>0</v>
      </c>
      <c r="BI199" s="209">
        <f t="shared" si="228"/>
        <v>0</v>
      </c>
      <c r="BJ199" s="204">
        <v>197</v>
      </c>
      <c r="BK199" s="207" t="str">
        <f t="shared" si="229"/>
        <v/>
      </c>
      <c r="BL199" s="209"/>
      <c r="BM199" s="209" t="str">
        <f>IF(AND('Analysis_2-must not modify'!O1029=1,'Analysis_2-must not modify'!P1029=1,NOT('Analysis_2-must not modify'!D1029=0)),'Analysis_2-must not modify'!G1029,"")</f>
        <v/>
      </c>
      <c r="BN199">
        <v>198</v>
      </c>
      <c r="BO199" t="e">
        <f>INDEX(BM$2:BM$202,MATCH(0,COUNTIF($BO$1:BO198,BM$2:BM$202),0))</f>
        <v>#N/A</v>
      </c>
      <c r="BQ199" s="218" t="str">
        <f t="shared" si="182"/>
        <v/>
      </c>
      <c r="BR199" s="136">
        <v>198</v>
      </c>
      <c r="BS199" s="246" t="str">
        <f t="shared" si="189"/>
        <v/>
      </c>
      <c r="BT199" s="99"/>
      <c r="BU199" s="219" t="str">
        <f t="shared" si="190"/>
        <v/>
      </c>
      <c r="BV199" s="204">
        <v>198</v>
      </c>
      <c r="BW199" s="218" t="str">
        <f t="shared" si="183"/>
        <v/>
      </c>
      <c r="BX199" t="str">
        <f t="shared" si="184"/>
        <v/>
      </c>
      <c r="BY199" s="204">
        <v>198</v>
      </c>
      <c r="BZ199" s="204" t="str">
        <f t="shared" si="185"/>
        <v/>
      </c>
      <c r="CA199" t="e">
        <f t="shared" si="191"/>
        <v>#VALUE!</v>
      </c>
      <c r="CB199" s="259" t="str">
        <f t="shared" si="186"/>
        <v/>
      </c>
      <c r="CC199" s="259" t="str">
        <f t="shared" si="230"/>
        <v/>
      </c>
      <c r="CD199">
        <v>197</v>
      </c>
      <c r="CE199" s="261" t="str">
        <f t="shared" si="192"/>
        <v/>
      </c>
      <c r="CG199" s="218" t="str">
        <f t="shared" si="193"/>
        <v/>
      </c>
      <c r="CH199" s="136">
        <v>198</v>
      </c>
      <c r="CI199" s="136" t="str">
        <f>IF(AND('Analysis_2-must not modify'!P1029=1,'Analysis_2-must not modify'!O1029=1),'Analysis_2-must not modify'!I1029,"")</f>
        <v/>
      </c>
      <c r="CK199" s="219" t="str">
        <f t="shared" si="194"/>
        <v/>
      </c>
      <c r="CL199" s="204">
        <v>198</v>
      </c>
      <c r="CM199" s="218" t="str">
        <f t="shared" si="195"/>
        <v/>
      </c>
      <c r="CN199" t="str">
        <f t="shared" si="196"/>
        <v/>
      </c>
      <c r="CO199" s="204">
        <v>198</v>
      </c>
      <c r="CP199" s="204" t="str">
        <f t="shared" si="187"/>
        <v>Mediterranean</v>
      </c>
      <c r="CQ199">
        <f t="shared" si="197"/>
        <v>4</v>
      </c>
      <c r="CR199" s="259" t="str">
        <f t="shared" si="188"/>
        <v>Highlands</v>
      </c>
      <c r="CS199" s="259">
        <f t="shared" si="198"/>
        <v>9</v>
      </c>
      <c r="CT199" s="259"/>
      <c r="CU199">
        <v>197</v>
      </c>
      <c r="CV199" s="261" t="str">
        <f t="shared" si="199"/>
        <v/>
      </c>
    </row>
    <row r="200" spans="1:100" customFormat="1">
      <c r="A200" s="218">
        <f t="shared" si="180"/>
        <v>124</v>
      </c>
      <c r="B200" s="136">
        <v>199</v>
      </c>
      <c r="C200" s="211">
        <f>'Analysis_2-must not modify'!F1030</f>
        <v>0</v>
      </c>
      <c r="D200" s="211">
        <f>'Analysis_2-must not modify'!D1030</f>
        <v>0</v>
      </c>
      <c r="E200" s="245" t="s">
        <v>1516</v>
      </c>
      <c r="F200" s="219">
        <f t="shared" si="181"/>
        <v>42</v>
      </c>
      <c r="G200" s="204">
        <v>199</v>
      </c>
      <c r="H200" s="218">
        <f t="shared" si="177"/>
        <v>0</v>
      </c>
      <c r="I200">
        <f t="shared" si="178"/>
        <v>0</v>
      </c>
      <c r="J200" s="204">
        <v>199</v>
      </c>
      <c r="K200" s="221" t="str">
        <f t="shared" si="179"/>
        <v/>
      </c>
      <c r="P200" s="202" t="str">
        <f t="shared" si="200"/>
        <v/>
      </c>
      <c r="Q200" s="208" t="str">
        <f t="array" ref="Q200">IF(ISERROR(INDEX($C$1:$D$201,SMALL(IF($C$1:$C$201=$Q$1,ROW($C$1:$C$201)),ROW(198:198)),2)),"",INDEX($C$1:$D$201,SMALL(IF($C$1:$C$201=$Q$1,ROW($C$1:$C$201)),ROW(198:198)),2))</f>
        <v/>
      </c>
      <c r="R200" s="204" t="str">
        <f t="shared" si="201"/>
        <v/>
      </c>
      <c r="S200" s="204">
        <v>198</v>
      </c>
      <c r="T200" s="209">
        <f t="shared" si="202"/>
        <v>0</v>
      </c>
      <c r="U200" s="209">
        <f t="shared" si="203"/>
        <v>0</v>
      </c>
      <c r="V200" s="204">
        <v>198</v>
      </c>
      <c r="W200" s="207" t="str">
        <f t="shared" si="204"/>
        <v/>
      </c>
      <c r="X200" s="202" t="str">
        <f t="shared" si="205"/>
        <v/>
      </c>
      <c r="Y200" s="210" t="str">
        <f t="array" ref="Y200">IF(ISERROR(INDEX($C$1:$D$201,SMALL(IF($C$1:$C$201=$Y$1,ROW($C$1:$C$201)),ROW(198:198)),2)),"",INDEX($C$1:$D$201,SMALL(IF($C$1:$C$201=$Y$1,ROW($C$1:$C$201)),ROW(198:198)),2))</f>
        <v/>
      </c>
      <c r="Z200" s="204" t="str">
        <f t="shared" si="206"/>
        <v/>
      </c>
      <c r="AA200" s="204">
        <v>198</v>
      </c>
      <c r="AB200" s="209">
        <f t="shared" si="207"/>
        <v>0</v>
      </c>
      <c r="AC200" s="209">
        <f t="shared" si="208"/>
        <v>0</v>
      </c>
      <c r="AD200" s="204">
        <v>198</v>
      </c>
      <c r="AE200" s="207" t="str">
        <f t="shared" si="209"/>
        <v/>
      </c>
      <c r="AF200" s="202" t="str">
        <f t="shared" si="210"/>
        <v/>
      </c>
      <c r="AG200" s="210" t="str">
        <f t="array" ref="AG200">IF(ISERROR(INDEX($C$1:$D$201,SMALL(IF($C$1:$C$201=$AG$1,ROW($C$1:$C$201)),ROW(198:198)),2)),"",INDEX($C$1:$D$201,SMALL(IF($C$1:$C$201=$AG$1,ROW($C$1:$C$201)),ROW(198:198)),2))</f>
        <v/>
      </c>
      <c r="AH200" s="204" t="str">
        <f t="shared" si="211"/>
        <v/>
      </c>
      <c r="AI200" s="204">
        <v>198</v>
      </c>
      <c r="AJ200" s="209">
        <f t="shared" si="212"/>
        <v>0</v>
      </c>
      <c r="AK200" s="209">
        <f t="shared" si="213"/>
        <v>0</v>
      </c>
      <c r="AL200" s="204">
        <v>198</v>
      </c>
      <c r="AM200" s="207" t="str">
        <f t="shared" si="214"/>
        <v/>
      </c>
      <c r="AN200" s="202" t="str">
        <f t="shared" si="215"/>
        <v/>
      </c>
      <c r="AO200" s="208" t="str">
        <f t="array" ref="AO200">IF(ISERROR(INDEX($C$1:$D$201,SMALL(IF($C$1:$C$201=$AO$1,ROW($C$1:$C$201)),ROW(198:198)),2)),"",INDEX($C$1:$D$201,SMALL(IF($C$1:$C$201=$AO$1,ROW($C$1:$C$201)),ROW(198:198)),2))</f>
        <v/>
      </c>
      <c r="AP200" s="204" t="str">
        <f t="shared" si="216"/>
        <v/>
      </c>
      <c r="AQ200" s="204">
        <v>198</v>
      </c>
      <c r="AR200" s="209">
        <f t="shared" si="217"/>
        <v>0</v>
      </c>
      <c r="AS200" s="209">
        <f t="shared" si="218"/>
        <v>0</v>
      </c>
      <c r="AT200" s="204">
        <v>198</v>
      </c>
      <c r="AU200" s="207" t="str">
        <f t="shared" si="219"/>
        <v/>
      </c>
      <c r="AV200" s="202" t="str">
        <f t="shared" si="220"/>
        <v/>
      </c>
      <c r="AW200" s="159" t="str">
        <f t="array" ref="AW200">IF(ISERROR(INDEX($C$1:$D$201,SMALL(IF($C$1:$C$201=$AW$1,ROW($C$1:$C$201)),ROW(198:198)),2)),"",INDEX($C$1:$D$201,SMALL(IF($C$1:$C$201=$AW$1,ROW($C$1:$C$201)),ROW(198:198)),2))</f>
        <v/>
      </c>
      <c r="AX200" s="204" t="str">
        <f t="shared" si="221"/>
        <v/>
      </c>
      <c r="AY200" s="204">
        <v>198</v>
      </c>
      <c r="AZ200" s="209">
        <f t="shared" si="222"/>
        <v>0</v>
      </c>
      <c r="BA200" s="209">
        <f t="shared" si="223"/>
        <v>0</v>
      </c>
      <c r="BB200" s="204">
        <v>198</v>
      </c>
      <c r="BC200" s="207" t="str">
        <f t="shared" si="224"/>
        <v/>
      </c>
      <c r="BD200" s="202" t="str">
        <f t="shared" si="225"/>
        <v/>
      </c>
      <c r="BE200" s="159" t="str">
        <f t="array" ref="BE200">IF(ISERROR(INDEX($C$1:$D$201,SMALL(IF($C$1:$C$201=$BE$1,ROW($C$1:$C$201)),ROW(198:198)),2)),"",INDEX($C$1:$D$201,SMALL(IF($C$1:$C$201=$BE$1,ROW($C$1:$C$201)),ROW(198:198)),2))</f>
        <v/>
      </c>
      <c r="BF200" s="204" t="str">
        <f t="shared" si="226"/>
        <v/>
      </c>
      <c r="BG200" s="204">
        <v>198</v>
      </c>
      <c r="BH200" s="209">
        <f t="shared" si="227"/>
        <v>0</v>
      </c>
      <c r="BI200" s="209">
        <f t="shared" si="228"/>
        <v>0</v>
      </c>
      <c r="BJ200" s="204">
        <v>198</v>
      </c>
      <c r="BK200" s="207" t="str">
        <f t="shared" si="229"/>
        <v/>
      </c>
      <c r="BL200" s="209"/>
      <c r="BM200" s="209" t="str">
        <f>IF(AND('Analysis_2-must not modify'!O1030=1,'Analysis_2-must not modify'!P1030=1,NOT('Analysis_2-must not modify'!D1030=0)),'Analysis_2-must not modify'!G1030,"")</f>
        <v/>
      </c>
      <c r="BN200">
        <v>199</v>
      </c>
      <c r="BO200" t="e">
        <f>INDEX(BM$2:BM$202,MATCH(0,COUNTIF($BO$1:BO199,BM$2:BM$202),0))</f>
        <v>#N/A</v>
      </c>
      <c r="BQ200" s="218" t="str">
        <f t="shared" si="182"/>
        <v/>
      </c>
      <c r="BR200" s="136">
        <v>199</v>
      </c>
      <c r="BS200" s="246" t="str">
        <f t="shared" si="189"/>
        <v/>
      </c>
      <c r="BT200" s="99"/>
      <c r="BU200" s="219" t="str">
        <f t="shared" si="190"/>
        <v/>
      </c>
      <c r="BV200" s="204">
        <v>199</v>
      </c>
      <c r="BW200" s="218" t="str">
        <f t="shared" si="183"/>
        <v/>
      </c>
      <c r="BX200" t="str">
        <f t="shared" si="184"/>
        <v/>
      </c>
      <c r="BY200" s="204">
        <v>199</v>
      </c>
      <c r="BZ200" s="204" t="str">
        <f t="shared" si="185"/>
        <v/>
      </c>
      <c r="CA200" t="e">
        <f t="shared" si="191"/>
        <v>#VALUE!</v>
      </c>
      <c r="CB200" s="259" t="str">
        <f t="shared" si="186"/>
        <v/>
      </c>
      <c r="CC200" s="259" t="str">
        <f t="shared" si="230"/>
        <v/>
      </c>
      <c r="CD200">
        <v>198</v>
      </c>
      <c r="CE200" s="261" t="str">
        <f t="shared" si="192"/>
        <v/>
      </c>
      <c r="CG200" s="218" t="str">
        <f t="shared" si="193"/>
        <v/>
      </c>
      <c r="CH200" s="136">
        <v>199</v>
      </c>
      <c r="CI200" s="136" t="str">
        <f>IF(AND('Analysis_2-must not modify'!P1030=1,'Analysis_2-must not modify'!O1030=1),'Analysis_2-must not modify'!I1030,"")</f>
        <v/>
      </c>
      <c r="CK200" s="219" t="str">
        <f t="shared" si="194"/>
        <v/>
      </c>
      <c r="CL200" s="204">
        <v>199</v>
      </c>
      <c r="CM200" s="218" t="str">
        <f t="shared" si="195"/>
        <v/>
      </c>
      <c r="CN200" t="str">
        <f t="shared" si="196"/>
        <v/>
      </c>
      <c r="CO200" s="204">
        <v>199</v>
      </c>
      <c r="CP200" s="204" t="str">
        <f t="shared" si="187"/>
        <v>Sub-tropical</v>
      </c>
      <c r="CQ200">
        <f t="shared" si="197"/>
        <v>1</v>
      </c>
      <c r="CR200" s="259" t="str">
        <f t="shared" si="188"/>
        <v>Mediterranean</v>
      </c>
      <c r="CS200" s="259">
        <f>IFERROR(LEN(CR200),"")</f>
        <v>13</v>
      </c>
      <c r="CT200" s="259"/>
      <c r="CU200">
        <v>198</v>
      </c>
      <c r="CV200" s="261" t="str">
        <f t="shared" si="199"/>
        <v/>
      </c>
    </row>
    <row r="201" spans="1:100" customFormat="1">
      <c r="A201" s="218">
        <f t="shared" si="180"/>
        <v>124</v>
      </c>
      <c r="B201" s="136">
        <v>200</v>
      </c>
      <c r="C201" s="211">
        <f>'Analysis_2-must not modify'!F1031</f>
        <v>0</v>
      </c>
      <c r="D201" s="211">
        <f>'Analysis_2-must not modify'!D1031</f>
        <v>0</v>
      </c>
      <c r="E201" s="245" t="s">
        <v>1516</v>
      </c>
      <c r="F201" s="219">
        <f t="shared" si="181"/>
        <v>42</v>
      </c>
      <c r="G201" s="204">
        <v>200</v>
      </c>
      <c r="H201" s="218">
        <f t="shared" si="177"/>
        <v>0</v>
      </c>
      <c r="I201">
        <f t="shared" si="178"/>
        <v>0</v>
      </c>
      <c r="J201" s="204">
        <v>200</v>
      </c>
      <c r="K201" s="221" t="str">
        <f t="shared" si="179"/>
        <v/>
      </c>
      <c r="P201" s="202" t="str">
        <f t="shared" si="200"/>
        <v/>
      </c>
      <c r="Q201" s="208" t="str">
        <f t="array" ref="Q201">IF(ISERROR(INDEX($C$1:$D$201,SMALL(IF($C$1:$C$201=$Q$1,ROW($C$1:$C$201)),ROW(199:199)),2)),"",INDEX($C$1:$D$201,SMALL(IF($C$1:$C$201=$Q$1,ROW($C$1:$C$201)),ROW(199:199)),2))</f>
        <v/>
      </c>
      <c r="R201" s="204" t="str">
        <f t="shared" si="201"/>
        <v/>
      </c>
      <c r="S201" s="204">
        <v>199</v>
      </c>
      <c r="T201" s="209">
        <f t="shared" si="202"/>
        <v>0</v>
      </c>
      <c r="U201" s="209">
        <f t="shared" si="203"/>
        <v>0</v>
      </c>
      <c r="V201" s="204">
        <v>199</v>
      </c>
      <c r="W201" s="207" t="str">
        <f t="shared" si="204"/>
        <v/>
      </c>
      <c r="X201" s="202" t="str">
        <f t="shared" si="205"/>
        <v/>
      </c>
      <c r="Y201" s="210" t="str">
        <f t="array" ref="Y201">IF(ISERROR(INDEX($C$1:$D$201,SMALL(IF($C$1:$C$201=$Y$1,ROW($C$1:$C$201)),ROW(199:199)),2)),"",INDEX($C$1:$D$201,SMALL(IF($C$1:$C$201=$Y$1,ROW($C$1:$C$201)),ROW(199:199)),2))</f>
        <v/>
      </c>
      <c r="Z201" s="204" t="str">
        <f t="shared" si="206"/>
        <v/>
      </c>
      <c r="AA201" s="204">
        <v>199</v>
      </c>
      <c r="AB201" s="209">
        <f t="shared" si="207"/>
        <v>0</v>
      </c>
      <c r="AC201" s="209">
        <f t="shared" si="208"/>
        <v>0</v>
      </c>
      <c r="AD201" s="204">
        <v>199</v>
      </c>
      <c r="AE201" s="207" t="str">
        <f t="shared" si="209"/>
        <v/>
      </c>
      <c r="AF201" s="202" t="str">
        <f t="shared" si="210"/>
        <v/>
      </c>
      <c r="AG201" s="210" t="str">
        <f t="array" ref="AG201">IF(ISERROR(INDEX($C$1:$D$201,SMALL(IF($C$1:$C$201=$AG$1,ROW($C$1:$C$201)),ROW(199:199)),2)),"",INDEX($C$1:$D$201,SMALL(IF($C$1:$C$201=$AG$1,ROW($C$1:$C$201)),ROW(199:199)),2))</f>
        <v/>
      </c>
      <c r="AH201" s="204" t="str">
        <f t="shared" si="211"/>
        <v/>
      </c>
      <c r="AI201" s="204">
        <v>199</v>
      </c>
      <c r="AJ201" s="209">
        <f t="shared" si="212"/>
        <v>0</v>
      </c>
      <c r="AK201" s="209">
        <f t="shared" si="213"/>
        <v>0</v>
      </c>
      <c r="AL201" s="204">
        <v>199</v>
      </c>
      <c r="AM201" s="207" t="str">
        <f t="shared" si="214"/>
        <v/>
      </c>
      <c r="AN201" s="202" t="str">
        <f t="shared" si="215"/>
        <v/>
      </c>
      <c r="AO201" s="208" t="str">
        <f t="array" ref="AO201">IF(ISERROR(INDEX($C$1:$D$201,SMALL(IF($C$1:$C$201=$AO$1,ROW($C$1:$C$201)),ROW(199:199)),2)),"",INDEX($C$1:$D$201,SMALL(IF($C$1:$C$201=$AO$1,ROW($C$1:$C$201)),ROW(199:199)),2))</f>
        <v/>
      </c>
      <c r="AP201" s="204" t="str">
        <f t="shared" si="216"/>
        <v/>
      </c>
      <c r="AQ201" s="204">
        <v>199</v>
      </c>
      <c r="AR201" s="209">
        <f t="shared" si="217"/>
        <v>0</v>
      </c>
      <c r="AS201" s="209">
        <f t="shared" si="218"/>
        <v>0</v>
      </c>
      <c r="AT201" s="204">
        <v>199</v>
      </c>
      <c r="AU201" s="207" t="str">
        <f t="shared" si="219"/>
        <v/>
      </c>
      <c r="AV201" s="202" t="str">
        <f t="shared" si="220"/>
        <v/>
      </c>
      <c r="AW201" s="159" t="str">
        <f t="array" ref="AW201">IF(ISERROR(INDEX($C$1:$D$201,SMALL(IF($C$1:$C$201=$AW$1,ROW($C$1:$C$201)),ROW(199:199)),2)),"",INDEX($C$1:$D$201,SMALL(IF($C$1:$C$201=$AW$1,ROW($C$1:$C$201)),ROW(199:199)),2))</f>
        <v/>
      </c>
      <c r="AX201" s="204" t="str">
        <f t="shared" si="221"/>
        <v/>
      </c>
      <c r="AY201" s="204">
        <v>199</v>
      </c>
      <c r="AZ201" s="209">
        <f t="shared" si="222"/>
        <v>0</v>
      </c>
      <c r="BA201" s="209">
        <f t="shared" si="223"/>
        <v>0</v>
      </c>
      <c r="BB201" s="204">
        <v>199</v>
      </c>
      <c r="BC201" s="207" t="str">
        <f t="shared" si="224"/>
        <v/>
      </c>
      <c r="BD201" s="202" t="str">
        <f t="shared" si="225"/>
        <v/>
      </c>
      <c r="BE201" s="159" t="str">
        <f t="array" ref="BE201">IF(ISERROR(INDEX($C$1:$D$201,SMALL(IF($C$1:$C$201=$BE$1,ROW($C$1:$C$201)),ROW(199:199)),2)),"",INDEX($C$1:$D$201,SMALL(IF($C$1:$C$201=$BE$1,ROW($C$1:$C$201)),ROW(199:199)),2))</f>
        <v/>
      </c>
      <c r="BF201" s="204" t="str">
        <f t="shared" si="226"/>
        <v/>
      </c>
      <c r="BG201" s="204">
        <v>199</v>
      </c>
      <c r="BH201" s="209">
        <f t="shared" si="227"/>
        <v>0</v>
      </c>
      <c r="BI201" s="209">
        <f t="shared" si="228"/>
        <v>0</v>
      </c>
      <c r="BJ201" s="204">
        <v>199</v>
      </c>
      <c r="BK201" s="207" t="str">
        <f t="shared" si="229"/>
        <v/>
      </c>
      <c r="BL201" s="209"/>
      <c r="BM201" s="209" t="str">
        <f>IF(AND('Analysis_2-must not modify'!O1031=1,'Analysis_2-must not modify'!P1031=1,NOT('Analysis_2-must not modify'!D1031=0)),'Analysis_2-must not modify'!G1031,"")</f>
        <v/>
      </c>
      <c r="BN201">
        <v>200</v>
      </c>
      <c r="BO201" t="e">
        <f>INDEX(BM$2:BM$202,MATCH(0,COUNTIF($BO$1:BO200,BM$2:BM$202),0))</f>
        <v>#N/A</v>
      </c>
      <c r="BQ201" s="218" t="str">
        <f t="shared" si="182"/>
        <v/>
      </c>
      <c r="BR201" s="136">
        <v>200</v>
      </c>
      <c r="BS201" s="246" t="str">
        <f t="shared" si="189"/>
        <v/>
      </c>
      <c r="BT201" s="99"/>
      <c r="BU201" s="219" t="str">
        <f t="shared" si="190"/>
        <v/>
      </c>
      <c r="BV201" s="204">
        <v>200</v>
      </c>
      <c r="BW201" s="218" t="str">
        <f t="shared" si="183"/>
        <v/>
      </c>
      <c r="BX201" t="str">
        <f t="shared" si="184"/>
        <v/>
      </c>
      <c r="BY201" s="204">
        <v>200</v>
      </c>
      <c r="BZ201" s="204" t="str">
        <f t="shared" si="185"/>
        <v/>
      </c>
      <c r="CA201" t="e">
        <f t="shared" si="191"/>
        <v>#VALUE!</v>
      </c>
      <c r="CB201" s="259" t="str">
        <f t="shared" si="186"/>
        <v/>
      </c>
      <c r="CC201" s="259" t="str">
        <f t="shared" si="230"/>
        <v/>
      </c>
      <c r="CD201">
        <v>199</v>
      </c>
      <c r="CE201" s="261" t="str">
        <f t="shared" si="192"/>
        <v/>
      </c>
      <c r="CG201" s="218" t="str">
        <f t="shared" si="193"/>
        <v/>
      </c>
      <c r="CH201" s="136">
        <v>200</v>
      </c>
      <c r="CI201" s="136" t="str">
        <f>IF(AND('Analysis_2-must not modify'!P1031=1,'Analysis_2-must not modify'!O1031=1),'Analysis_2-must not modify'!I1031,"")</f>
        <v/>
      </c>
      <c r="CK201" s="219" t="str">
        <f t="shared" si="194"/>
        <v/>
      </c>
      <c r="CL201" s="204">
        <v>200</v>
      </c>
      <c r="CM201" s="218" t="str">
        <f t="shared" si="195"/>
        <v/>
      </c>
      <c r="CN201" t="str">
        <f t="shared" si="196"/>
        <v/>
      </c>
      <c r="CO201" s="204">
        <v>200</v>
      </c>
      <c r="CP201" s="204" t="str">
        <f t="shared" si="187"/>
        <v>Tropical</v>
      </c>
      <c r="CQ201">
        <f t="shared" si="197"/>
        <v>2</v>
      </c>
      <c r="CR201" s="259" t="str">
        <f t="shared" si="188"/>
        <v>Sub-tropical</v>
      </c>
      <c r="CS201" s="259">
        <f t="shared" ref="CS201:CS202" si="231">IFERROR(LEN(CR201),"")</f>
        <v>12</v>
      </c>
      <c r="CT201" s="259"/>
      <c r="CU201">
        <v>199</v>
      </c>
      <c r="CV201" s="261" t="str">
        <f t="shared" si="199"/>
        <v/>
      </c>
    </row>
    <row r="202" spans="1:100">
      <c r="P202" s="202" t="str">
        <f>IFERROR(RANK(R202,R$3:R$202),"")</f>
        <v/>
      </c>
      <c r="Q202" s="208" t="str">
        <f t="array" ref="Q202">IF(ISERROR(INDEX($C$1:$D$201,SMALL(IF($C$1:$C$201=$Q$1,ROW($C$1:$C$201)),ROW(200:200)),2)),"",INDEX($C$1:$D$201,SMALL(IF($C$1:$C$201=$Q$1,ROW($C$1:$C$201)),ROW(200:200)),2))</f>
        <v/>
      </c>
      <c r="R202" s="204" t="str">
        <f>IF(COUNTIF($Q$3:$Q$202,"&lt;="&amp;$Q202)=0,"",COUNTIF($Q$3:$Q$202,"&lt;="&amp;$Q202))</f>
        <v/>
      </c>
      <c r="S202" s="204">
        <v>200</v>
      </c>
      <c r="T202" s="209">
        <f>IF(U202=0,0,IF(COUNTIF($U$3:$U$202,"&lt;="&amp;$U202)=0,"",COUNTIF($U$3:$U$202,"&lt;="&amp;$U202)))</f>
        <v>0</v>
      </c>
      <c r="U202" s="209">
        <f>IFERROR(VLOOKUP(S202,P$3:Q$202,2,FALSE),0)</f>
        <v>0</v>
      </c>
      <c r="V202" s="204">
        <v>200</v>
      </c>
      <c r="W202" s="207" t="str">
        <f>IFERROR(VLOOKUP(V202,T$3:U$202,2,FALSE),"")</f>
        <v/>
      </c>
      <c r="X202" s="202" t="str">
        <f>IFERROR(RANK(Z202,Z$3:Z$202),"")</f>
        <v/>
      </c>
      <c r="Y202" s="210" t="str">
        <f t="array" ref="Y202">IF(ISERROR(INDEX($C$1:$D$201,SMALL(IF($C$1:$C$201=$Y$1,ROW($C$1:$C$201)),ROW(200:200)),2)),"",INDEX($C$1:$D$201,SMALL(IF($C$1:$C$201=$Y$1,ROW($C$1:$C$201)),ROW(200:200)),2))</f>
        <v/>
      </c>
      <c r="Z202" s="204" t="str">
        <f>IF(COUNTIF($Y$3:$Y$202,"&lt;="&amp;$Y202)=0,"",COUNTIF($Y$3:$Y$202,"&lt;="&amp;$Y202))</f>
        <v/>
      </c>
      <c r="AA202" s="204">
        <v>200</v>
      </c>
      <c r="AB202" s="209">
        <f>IF(AC202=0,0,IF(COUNTIF($AC$3:$AC$202,"&lt;="&amp;$AC202)=0,"",COUNTIF($AC$3:$AC$202,"&lt;="&amp;$AC202)))</f>
        <v>0</v>
      </c>
      <c r="AC202" s="209">
        <f>IFERROR(VLOOKUP(AA202,X$3:Y$202,2,FALSE),0)</f>
        <v>0</v>
      </c>
      <c r="AD202" s="204">
        <v>200</v>
      </c>
      <c r="AE202" s="207" t="str">
        <f>IFERROR(VLOOKUP(AD202,AB$3:AC$202,2,FALSE),"")</f>
        <v/>
      </c>
      <c r="AF202" s="202" t="str">
        <f>IFERROR(RANK(AH202,AH$3:AH$202),"")</f>
        <v/>
      </c>
      <c r="AG202" s="210" t="str">
        <f t="array" ref="AG202">IF(ISERROR(INDEX($C$1:$D$201,SMALL(IF($C$1:$C$201=$AG$1,ROW($C$1:$C$201)),ROW(200:200)),2)),"",INDEX($C$1:$D$201,SMALL(IF($C$1:$C$201=$AG$1,ROW($C$1:$C$201)),ROW(200:200)),2))</f>
        <v/>
      </c>
      <c r="AH202" s="204" t="str">
        <f>IF(COUNTIF($AG$3:$AG$202,"&lt;="&amp;$AG202)=0,"",COUNTIF($AG$3:$AG$202,"&lt;="&amp;$AG202))</f>
        <v/>
      </c>
      <c r="AI202" s="204">
        <v>200</v>
      </c>
      <c r="AJ202" s="209">
        <f>IF(AK202=0,0,IF(COUNTIF($AK$3:$AK$202,"&lt;="&amp;$AK202)=0,"",COUNTIF($AK$3:$AK$202,"&lt;="&amp;$AK202)))</f>
        <v>0</v>
      </c>
      <c r="AK202" s="209">
        <f>IFERROR(VLOOKUP(AI202,AF$3:AG$202,2,FALSE),0)</f>
        <v>0</v>
      </c>
      <c r="AL202" s="204">
        <v>200</v>
      </c>
      <c r="AM202" s="207" t="str">
        <f>IFERROR(VLOOKUP(AL202,AJ$3:AK$202,2,FALSE),"")</f>
        <v/>
      </c>
      <c r="AN202" s="202" t="str">
        <f>IFERROR(RANK(AP202,AP$3:AP$202),"")</f>
        <v/>
      </c>
      <c r="AO202" s="208" t="str">
        <f t="array" ref="AO202">IF(ISERROR(INDEX($C$1:$D$201,SMALL(IF($C$1:$C$201=$AO$1,ROW($C$1:$C$201)),ROW(200:200)),2)),"",INDEX($C$1:$D$201,SMALL(IF($C$1:$C$201=$AO$1,ROW($C$1:$C$201)),ROW(200:200)),2))</f>
        <v/>
      </c>
      <c r="AP202" s="204" t="str">
        <f>IF(COUNTIF($AO$3:$AO$202,"&lt;="&amp;$AO202)=0,"",COUNTIF($AO$3:$AO$202,"&lt;="&amp;$AO202))</f>
        <v/>
      </c>
      <c r="AQ202" s="204">
        <v>200</v>
      </c>
      <c r="AR202" s="209">
        <f>IF(AS202=0,0,IF(COUNTIF($AS$3:$AS$202,"&lt;="&amp;$AS202)=0,"",COUNTIF($AS$3:$AS$202,"&lt;="&amp;$AS202)))</f>
        <v>0</v>
      </c>
      <c r="AS202" s="209">
        <f>IFERROR(VLOOKUP(AQ202,AN$3:AO$202,2,FALSE),0)</f>
        <v>0</v>
      </c>
      <c r="AT202" s="204">
        <v>200</v>
      </c>
      <c r="AU202" s="207" t="str">
        <f>IFERROR(VLOOKUP(AT202,AR$3:AS$202,2,FALSE),"")</f>
        <v/>
      </c>
      <c r="AV202" s="202" t="str">
        <f>IFERROR(RANK(AX202,AX$3:AX$202),"")</f>
        <v/>
      </c>
      <c r="AW202" s="159" t="str">
        <f t="array" ref="AW202">IF(ISERROR(INDEX($C$1:$D$201,SMALL(IF($C$1:$C$201=$AW$1,ROW($C$1:$C$201)),ROW(200:200)),2)),"",INDEX($C$1:$D$201,SMALL(IF($C$1:$C$201=$AW$1,ROW($C$1:$C$201)),ROW(200:200)),2))</f>
        <v/>
      </c>
      <c r="AX202" s="204" t="str">
        <f>IF(COUNTIF($AW$3:$AW$202,"&lt;="&amp;$AW202)=0,"",COUNTIF($AW$3:$AW$202,"&lt;="&amp;$AW202))</f>
        <v/>
      </c>
      <c r="AY202" s="204">
        <v>200</v>
      </c>
      <c r="AZ202" s="209">
        <f>IF(BA202=0,0,IF(COUNTIF($BA$3:$BA$202,"&lt;="&amp;$BA202)=0,"",COUNTIF($BA$3:$BA$202,"&lt;="&amp;$BA202)))</f>
        <v>0</v>
      </c>
      <c r="BA202" s="209">
        <f>IFERROR(VLOOKUP(AY202,AV$3:AW$202,2,FALSE),0)</f>
        <v>0</v>
      </c>
      <c r="BB202" s="204">
        <v>200</v>
      </c>
      <c r="BC202" s="207" t="str">
        <f>IFERROR(VLOOKUP(BB202,AZ$3:BA$202,2,FALSE),"")</f>
        <v/>
      </c>
      <c r="BD202" s="202" t="str">
        <f>IFERROR(RANK(BF202,BF$3:BF$202),"")</f>
        <v/>
      </c>
      <c r="BE202" s="159" t="str">
        <f t="array" ref="BE202">IF(ISERROR(INDEX($C$1:$D$201,SMALL(IF($C$1:$C$201=$BE$1,ROW($C$1:$C$201)),ROW(200:200)),2)),"",INDEX($C$1:$D$201,SMALL(IF($C$1:$C$201=$BE$1,ROW($C$1:$C$201)),ROW(200:200)),2))</f>
        <v/>
      </c>
      <c r="BF202" s="204" t="str">
        <f>IF(COUNTIF($BE$3:$BE$202,"&lt;="&amp;$BE202)=0,"",COUNTIF($BE$3:$BE$202,"&lt;="&amp;$BE202))</f>
        <v/>
      </c>
      <c r="BG202" s="204">
        <v>200</v>
      </c>
      <c r="BH202" s="209">
        <f>IF(BI202=0,0,IF(COUNTIF($BI$3:$BI$202,"&lt;="&amp;$BI202)=0,"",COUNTIF($BI$3:$BI$202,"&lt;="&amp;$BI202)))</f>
        <v>0</v>
      </c>
      <c r="BI202" s="209">
        <f>IFERROR(VLOOKUP(BG202,BD$3:BE$202,2,FALSE),0)</f>
        <v>0</v>
      </c>
      <c r="BJ202" s="204">
        <v>200</v>
      </c>
      <c r="BK202" s="207" t="str">
        <f>IFERROR(VLOOKUP(BJ202,BH$3:BI$202,2,FALSE),"")</f>
        <v/>
      </c>
      <c r="BL202" s="209"/>
      <c r="BM202" s="209" t="str">
        <f>IF(AND('Analysis_2-must not modify'!O1032=1,'Analysis_2-must not modify'!P1032=1,NOT('Analysis_2-must not modify'!D1032=0)),'Analysis_2-must not modify'!G1032,"")</f>
        <v/>
      </c>
      <c r="BN202">
        <v>201</v>
      </c>
      <c r="BO202" t="e">
        <f>INDEX(BM$2:BM$202,MATCH(0,COUNTIF($BO$1:BO201,BM$2:BM$202),0))</f>
        <v>#N/A</v>
      </c>
      <c r="CA202" t="e">
        <f t="shared" si="191"/>
        <v>#VALUE!</v>
      </c>
      <c r="CB202" s="259" t="str">
        <f t="shared" si="186"/>
        <v/>
      </c>
      <c r="CC202" s="259" t="str">
        <f t="shared" si="230"/>
        <v/>
      </c>
      <c r="CD202">
        <v>200</v>
      </c>
      <c r="CE202" s="261" t="str">
        <f t="shared" si="192"/>
        <v/>
      </c>
      <c r="CI202" s="136" t="str">
        <f>IF(AND('Analysis_2-must not modify'!P1032=1,'Analysis_2-must not modify'!O1032=1),'Analysis_2-must not modify'!I1032,"")</f>
        <v/>
      </c>
      <c r="CQ202">
        <f t="shared" si="197"/>
        <v>5</v>
      </c>
      <c r="CR202" s="259" t="str">
        <f t="shared" si="188"/>
        <v>Tropical</v>
      </c>
      <c r="CS202" s="259">
        <f t="shared" si="231"/>
        <v>8</v>
      </c>
      <c r="CU202">
        <v>200</v>
      </c>
      <c r="CV202" s="261" t="str">
        <f t="shared" si="199"/>
        <v/>
      </c>
    </row>
    <row r="203" spans="1:100">
      <c r="BM203" s="209"/>
    </row>
    <row r="204" spans="1:100">
      <c r="BM204" s="209"/>
    </row>
    <row r="205" spans="1:100">
      <c r="BM205" s="209"/>
    </row>
    <row r="206" spans="1:100">
      <c r="BM206" s="209"/>
    </row>
    <row r="207" spans="1:100">
      <c r="BM207" s="209"/>
    </row>
    <row r="208" spans="1:100">
      <c r="BM208" s="209"/>
    </row>
  </sheetData>
  <sheetProtection algorithmName="SHA-512" hashValue="mWIRkTW9jksG63qLPs1lo7c91/2DK9WAYv2HKK0GwTzd9rWjxPlwc6v0VJMpvaEgvoFp3H5IOXgKnU3jR08UBA==" saltValue="fTsmM8+5Lw8TNDe93LQ5tQ==" spinCount="100000" sheet="1" objects="1" scenarios="1"/>
  <sortState xmlns:xlrd2="http://schemas.microsoft.com/office/spreadsheetml/2017/richdata2" ref="CB2:CB208">
    <sortCondition ref="CB1"/>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outlinePr summaryBelow="0"/>
    <pageSetUpPr fitToPage="1"/>
  </sheetPr>
  <dimension ref="A1:BF1093"/>
  <sheetViews>
    <sheetView topLeftCell="L205" zoomScale="106" zoomScaleNormal="80" zoomScalePageLayoutView="50" workbookViewId="0">
      <selection activeCell="O834" sqref="O834"/>
    </sheetView>
  </sheetViews>
  <sheetFormatPr baseColWidth="10" defaultColWidth="10.83203125" defaultRowHeight="0" customHeight="1" zeroHeight="1"/>
  <cols>
    <col min="1" max="3" width="10.83203125" style="25"/>
    <col min="4" max="6" width="13.6640625" style="25" customWidth="1"/>
    <col min="7" max="7" width="24.1640625" style="25" customWidth="1"/>
    <col min="8" max="14" width="13.6640625" style="25" customWidth="1"/>
    <col min="15" max="15" width="13.6640625" style="27" customWidth="1"/>
    <col min="16" max="16" width="15.5" style="27" customWidth="1"/>
    <col min="17" max="17" width="29" style="29" customWidth="1"/>
    <col min="18" max="18" width="12.83203125" style="28" customWidth="1"/>
    <col min="19" max="19" width="22.1640625" style="28" customWidth="1"/>
    <col min="20" max="20" width="19.33203125" style="28" customWidth="1"/>
    <col min="21" max="24" width="12.83203125" style="28" customWidth="1"/>
    <col min="25" max="31" width="12.83203125" style="27" customWidth="1"/>
    <col min="32" max="35" width="12.6640625" style="27" customWidth="1"/>
    <col min="36" max="39" width="12.83203125" style="25" customWidth="1"/>
    <col min="40" max="40" width="12.83203125" style="20" customWidth="1"/>
    <col min="41" max="44" width="12.83203125" style="25" customWidth="1"/>
    <col min="45" max="49" width="12.83203125" style="26" customWidth="1"/>
    <col min="50" max="57" width="12.83203125" style="25" customWidth="1"/>
    <col min="58" max="58" width="15.83203125" style="25" customWidth="1"/>
    <col min="59" max="16384" width="10.83203125" style="25"/>
  </cols>
  <sheetData>
    <row r="1" spans="4:58" ht="31" customHeight="1">
      <c r="Q1" s="90" t="s">
        <v>271</v>
      </c>
      <c r="R1" s="90"/>
      <c r="S1" s="90"/>
      <c r="T1" s="154">
        <f>IF(Z10="",COUNTIF(Z10:Z209,"&gt;0")+1,COUNTIF(Z10:Z209,"&gt;0"))</f>
        <v>158</v>
      </c>
      <c r="V1" s="338" t="s">
        <v>1300</v>
      </c>
      <c r="X1" s="28">
        <f>COUNTA('Results Sense-check'!C22:C32)</f>
        <v>0</v>
      </c>
      <c r="Y1" s="441" t="s">
        <v>1480</v>
      </c>
      <c r="Z1" s="440">
        <f>T1-X1</f>
        <v>158</v>
      </c>
      <c r="AN1" s="25"/>
    </row>
    <row r="2" spans="4:58" s="23" customFormat="1" ht="31" customHeight="1" thickBot="1">
      <c r="D2" s="25"/>
      <c r="E2" s="25"/>
      <c r="F2" s="25"/>
      <c r="G2" s="25"/>
      <c r="H2" s="25"/>
      <c r="I2" s="25"/>
      <c r="J2" s="25"/>
      <c r="K2" s="25"/>
      <c r="L2" s="25"/>
      <c r="M2" s="25"/>
      <c r="N2" s="25"/>
      <c r="O2" s="27"/>
      <c r="P2" s="27"/>
      <c r="Q2" s="48" t="s">
        <v>156</v>
      </c>
      <c r="R2" s="47"/>
      <c r="S2" s="47"/>
      <c r="T2" s="47"/>
      <c r="U2" s="47"/>
      <c r="V2" s="47"/>
      <c r="W2" s="47"/>
      <c r="X2" s="47"/>
      <c r="Y2" s="87"/>
      <c r="Z2" s="87"/>
      <c r="AA2" s="87"/>
      <c r="AB2" s="87"/>
      <c r="AC2" s="87"/>
      <c r="AD2" s="87"/>
      <c r="AE2" s="87"/>
      <c r="AF2" s="87"/>
      <c r="AG2" s="87"/>
      <c r="AH2" s="87"/>
      <c r="AI2" s="87"/>
      <c r="AJ2" s="87"/>
      <c r="AK2" s="24"/>
      <c r="AL2" s="24"/>
      <c r="AM2" s="24"/>
      <c r="AN2" s="24"/>
      <c r="AO2" s="24"/>
      <c r="AP2" s="24"/>
      <c r="AQ2" s="24"/>
      <c r="AR2" s="24"/>
      <c r="AS2" s="24"/>
      <c r="AT2" s="24"/>
      <c r="AU2" s="24"/>
      <c r="AV2" s="24"/>
      <c r="AW2" s="24"/>
      <c r="AX2" s="24"/>
      <c r="AY2" s="24"/>
      <c r="AZ2" s="24"/>
      <c r="BA2" s="24"/>
      <c r="BB2" s="24"/>
      <c r="BC2" s="24"/>
      <c r="BD2" s="24"/>
      <c r="BE2" s="24"/>
      <c r="BF2" s="24"/>
    </row>
    <row r="3" spans="4:58" s="23" customFormat="1" ht="31" customHeight="1" thickTop="1">
      <c r="D3" s="25"/>
      <c r="E3" s="25"/>
      <c r="F3" s="25"/>
      <c r="G3" s="25"/>
      <c r="H3" s="25"/>
      <c r="I3" s="25"/>
      <c r="J3" s="25"/>
      <c r="K3" s="25"/>
      <c r="L3" s="25"/>
      <c r="M3" s="25"/>
      <c r="N3" s="25"/>
      <c r="O3" s="27"/>
      <c r="P3" s="27"/>
      <c r="Q3" s="273"/>
      <c r="R3" s="274"/>
      <c r="S3" s="274"/>
      <c r="T3" s="77" t="s">
        <v>137</v>
      </c>
      <c r="U3" s="75">
        <v>6</v>
      </c>
      <c r="V3" s="75">
        <v>7</v>
      </c>
      <c r="W3" s="75">
        <v>8</v>
      </c>
      <c r="X3" s="74"/>
      <c r="Y3" s="74"/>
      <c r="Z3" s="275"/>
      <c r="AA3" s="275"/>
      <c r="AB3" s="275"/>
      <c r="AC3" s="275"/>
      <c r="AD3" s="275"/>
      <c r="AE3" s="275"/>
      <c r="AF3" s="275"/>
      <c r="AG3" s="75">
        <v>19</v>
      </c>
      <c r="AH3" s="75">
        <v>20</v>
      </c>
      <c r="AI3" s="75">
        <v>21</v>
      </c>
      <c r="AJ3" s="75">
        <v>22</v>
      </c>
      <c r="AK3" s="75">
        <v>23</v>
      </c>
      <c r="AL3" s="75">
        <v>24</v>
      </c>
      <c r="AM3" s="75">
        <v>25</v>
      </c>
      <c r="AN3" s="75">
        <v>26</v>
      </c>
      <c r="AO3" s="74"/>
      <c r="AP3" s="75">
        <v>27</v>
      </c>
      <c r="AQ3" s="75">
        <v>28</v>
      </c>
      <c r="AR3" s="75">
        <v>29</v>
      </c>
      <c r="AS3" s="75">
        <v>30</v>
      </c>
      <c r="AT3" s="75">
        <v>31</v>
      </c>
      <c r="AU3" s="74"/>
      <c r="AV3" s="75">
        <v>32</v>
      </c>
      <c r="AW3" s="75">
        <v>33</v>
      </c>
      <c r="AX3" s="75">
        <v>34</v>
      </c>
      <c r="AY3" s="75">
        <v>35</v>
      </c>
      <c r="AZ3" s="75"/>
      <c r="BA3" s="75"/>
      <c r="BB3" s="75"/>
      <c r="BC3" s="75"/>
      <c r="BD3" s="75"/>
      <c r="BE3" s="75"/>
      <c r="BF3" s="75"/>
    </row>
    <row r="4" spans="4:58" s="23" customFormat="1" ht="15" customHeight="1">
      <c r="O4" s="43"/>
      <c r="P4" s="43"/>
      <c r="Q4" s="45"/>
      <c r="R4" s="44"/>
      <c r="S4" s="44"/>
      <c r="T4" s="77" t="s">
        <v>138</v>
      </c>
      <c r="U4" s="75">
        <v>9</v>
      </c>
      <c r="V4" s="75">
        <v>10</v>
      </c>
      <c r="W4" s="75">
        <v>11</v>
      </c>
      <c r="X4" s="75">
        <v>12</v>
      </c>
      <c r="Y4" s="75">
        <v>13</v>
      </c>
      <c r="Z4" s="75"/>
      <c r="AA4" s="75"/>
      <c r="AB4" s="75"/>
      <c r="AC4" s="75"/>
      <c r="AD4" s="75"/>
      <c r="AE4" s="43"/>
      <c r="AF4" s="43"/>
      <c r="AG4" s="75">
        <v>36</v>
      </c>
      <c r="AH4" s="75">
        <v>37</v>
      </c>
      <c r="AI4" s="75">
        <v>38</v>
      </c>
      <c r="AJ4" s="75">
        <v>39</v>
      </c>
      <c r="AK4" s="75">
        <v>40</v>
      </c>
      <c r="AL4" s="75">
        <v>41</v>
      </c>
      <c r="AM4" s="75">
        <v>42</v>
      </c>
      <c r="AN4" s="75">
        <v>43</v>
      </c>
      <c r="AO4" s="73"/>
      <c r="AP4" s="75">
        <v>44</v>
      </c>
      <c r="AQ4" s="75">
        <v>45</v>
      </c>
      <c r="AR4" s="75">
        <v>46</v>
      </c>
      <c r="AS4" s="75">
        <v>47</v>
      </c>
      <c r="AT4" s="75">
        <v>48</v>
      </c>
      <c r="AU4" s="73"/>
      <c r="AV4" s="75">
        <v>49</v>
      </c>
      <c r="AW4" s="75">
        <v>50</v>
      </c>
      <c r="AX4" s="75">
        <v>51</v>
      </c>
      <c r="AY4" s="75">
        <v>52</v>
      </c>
      <c r="AZ4" s="73"/>
      <c r="BA4" s="75">
        <v>53</v>
      </c>
      <c r="BB4" s="75">
        <v>54</v>
      </c>
      <c r="BC4" s="73"/>
      <c r="BD4" s="75">
        <v>55</v>
      </c>
      <c r="BE4" s="75">
        <v>56</v>
      </c>
      <c r="BF4" s="75">
        <v>57</v>
      </c>
    </row>
    <row r="5" spans="4:58" s="74" customFormat="1" ht="18" customHeight="1">
      <c r="O5" s="234"/>
      <c r="P5" s="271" t="s">
        <v>453</v>
      </c>
      <c r="Q5" s="81" t="str">
        <f>'Results Sense-check'!D37</f>
        <v>BASIC</v>
      </c>
      <c r="R5" s="80"/>
      <c r="T5" s="77" t="s">
        <v>140</v>
      </c>
      <c r="U5" s="75">
        <v>14</v>
      </c>
      <c r="V5" s="75">
        <v>15</v>
      </c>
      <c r="W5" s="75">
        <v>16</v>
      </c>
      <c r="X5" s="75">
        <v>17</v>
      </c>
      <c r="Y5" s="75">
        <v>18</v>
      </c>
      <c r="AG5" s="75">
        <v>59</v>
      </c>
      <c r="AH5" s="75">
        <v>60</v>
      </c>
      <c r="AI5" s="75">
        <v>61</v>
      </c>
      <c r="AJ5" s="75">
        <v>82</v>
      </c>
      <c r="AK5" s="75">
        <v>64</v>
      </c>
      <c r="AL5" s="75">
        <v>65</v>
      </c>
      <c r="AM5" s="75">
        <v>66</v>
      </c>
      <c r="AN5" s="75">
        <v>67</v>
      </c>
      <c r="AO5" s="76"/>
      <c r="AP5" s="75">
        <v>68</v>
      </c>
      <c r="AQ5" s="75">
        <v>69</v>
      </c>
      <c r="AR5" s="75">
        <v>70</v>
      </c>
      <c r="AS5" s="75">
        <v>71</v>
      </c>
      <c r="AT5" s="75">
        <v>72</v>
      </c>
      <c r="AU5" s="76"/>
      <c r="AV5" s="75">
        <v>73</v>
      </c>
      <c r="AW5" s="75">
        <v>74</v>
      </c>
      <c r="AX5" s="75">
        <v>75</v>
      </c>
      <c r="AY5" s="75">
        <v>76</v>
      </c>
      <c r="AZ5" s="76"/>
      <c r="BA5" s="75">
        <v>77</v>
      </c>
      <c r="BB5" s="75">
        <v>78</v>
      </c>
      <c r="BC5" s="76"/>
      <c r="BD5" s="75">
        <v>79</v>
      </c>
      <c r="BE5" s="75">
        <v>80</v>
      </c>
      <c r="BF5" s="75">
        <v>81</v>
      </c>
    </row>
    <row r="6" spans="4:58" s="73" customFormat="1" ht="18" customHeight="1">
      <c r="O6" s="235"/>
      <c r="P6" s="271" t="s">
        <v>454</v>
      </c>
      <c r="Q6" s="79" t="str">
        <f>'Results Sense-check'!D46</f>
        <v>Off</v>
      </c>
      <c r="R6" s="78"/>
      <c r="T6" s="77" t="s">
        <v>457</v>
      </c>
      <c r="U6" s="75">
        <v>83</v>
      </c>
      <c r="V6" s="75">
        <v>84</v>
      </c>
      <c r="W6" s="75">
        <v>85</v>
      </c>
      <c r="X6" s="75"/>
      <c r="Y6" s="75"/>
      <c r="Z6" s="75"/>
      <c r="AA6" s="75"/>
      <c r="AB6" s="75"/>
      <c r="AC6" s="75"/>
      <c r="AD6" s="75"/>
    </row>
    <row r="7" spans="4:58" s="73" customFormat="1" ht="18" customHeight="1" thickBot="1">
      <c r="O7" s="235"/>
      <c r="P7" s="271" t="s">
        <v>455</v>
      </c>
      <c r="Q7" s="85" t="s">
        <v>154</v>
      </c>
      <c r="R7" s="85"/>
      <c r="S7" s="76"/>
      <c r="T7" s="77" t="s">
        <v>458</v>
      </c>
      <c r="U7" s="75">
        <v>86</v>
      </c>
      <c r="V7" s="75">
        <v>87</v>
      </c>
      <c r="W7" s="75">
        <v>88</v>
      </c>
      <c r="X7" s="75">
        <v>89</v>
      </c>
      <c r="Y7" s="75">
        <v>90</v>
      </c>
      <c r="Z7" s="75"/>
      <c r="AA7" s="75" t="e">
        <f>MID(Q11,FIND("User",Q11,1),4)</f>
        <v>#VALUE!</v>
      </c>
      <c r="AB7" s="75"/>
      <c r="AC7" s="75"/>
      <c r="AD7" s="75"/>
      <c r="AE7" s="76"/>
    </row>
    <row r="8" spans="4:58" s="239" customFormat="1" ht="15" customHeight="1">
      <c r="O8" s="240"/>
      <c r="P8" s="240"/>
      <c r="Q8" s="241"/>
      <c r="T8" s="238" t="s">
        <v>429</v>
      </c>
      <c r="U8" s="242">
        <f>IF($Q5="BASIC+",IF($Q6="ON",U7,U4),IF($Q5="basic",IF($Q6="ON",U6,U3),U5))</f>
        <v>6</v>
      </c>
      <c r="V8" s="242">
        <f>IF($Q5="BASIC+",IF($Q6="ON",V7,V4),IF($Q5="basic",IF($Q6="ON",V6,V3),V5))</f>
        <v>7</v>
      </c>
      <c r="W8" s="242">
        <f>IF($Q5="BASIC+",IF($Q6="ON",W7,W4),IF($Q5="basic",IF($Q6="ON",W6,W3),W5))</f>
        <v>8</v>
      </c>
      <c r="X8" s="242">
        <f>IF($Q5="BASIC+",IF($Q6="ON",X7,X4),IF($Q5="basic",IF($Q6="ON",X6,X3),X5))</f>
        <v>0</v>
      </c>
      <c r="Y8" s="242">
        <f>IF($Q5="BASIC+",IF($Q6="ON",Y7,Y4),IF($Q5="basic",IF($Q6="ON",Y6,Y3),Y5))</f>
        <v>0</v>
      </c>
      <c r="Z8" s="242"/>
      <c r="AA8" s="339">
        <f ca="1">MAX(AA10:AA95)</f>
        <v>154</v>
      </c>
      <c r="AB8" s="242"/>
      <c r="AC8" s="242"/>
      <c r="AD8" s="242"/>
      <c r="AE8" s="242"/>
      <c r="AG8" s="242">
        <f t="shared" ref="AG8:AN8" si="0">IF($Q5="BASIC",AG$3,IF($Q5="BASIC+",AG$4,IF($Q5="Territorial",AG$5,"")))</f>
        <v>19</v>
      </c>
      <c r="AH8" s="242">
        <f t="shared" si="0"/>
        <v>20</v>
      </c>
      <c r="AI8" s="242">
        <f t="shared" si="0"/>
        <v>21</v>
      </c>
      <c r="AJ8" s="242">
        <f t="shared" si="0"/>
        <v>22</v>
      </c>
      <c r="AK8" s="242">
        <f t="shared" si="0"/>
        <v>23</v>
      </c>
      <c r="AL8" s="242">
        <f t="shared" si="0"/>
        <v>24</v>
      </c>
      <c r="AM8" s="242">
        <f t="shared" si="0"/>
        <v>25</v>
      </c>
      <c r="AN8" s="242">
        <f t="shared" si="0"/>
        <v>26</v>
      </c>
      <c r="AO8" s="242"/>
      <c r="AP8" s="242">
        <f>IF($Q5="BASIC",AP$3,IF($Q5="BASIC+",AP$4,IF($Q5="Territorial",AP$5,"")))</f>
        <v>27</v>
      </c>
      <c r="AQ8" s="242">
        <f>IF($Q5="BASIC",AQ$3,IF($Q5="BASIC+",AQ$4,IF($Q5="Territorial",AQ$5,"")))</f>
        <v>28</v>
      </c>
      <c r="AR8" s="242">
        <f>IF($Q5="BASIC",AR$3,IF($Q5="BASIC+",AR$4,IF($Q5="Territorial",AR$5,"")))</f>
        <v>29</v>
      </c>
      <c r="AS8" s="242">
        <f>IF($Q5="BASIC",AS$3,IF($Q5="BASIC+",AS$4,IF($Q5="Territorial",AS$5,"")))</f>
        <v>30</v>
      </c>
      <c r="AT8" s="242">
        <f>IF($Q5="BASIC",AT$3,IF($Q5="BASIC+",AT$4,IF($Q5="Territorial",AT$5,"")))</f>
        <v>31</v>
      </c>
      <c r="AU8" s="242"/>
      <c r="AV8" s="242">
        <f>IF($Q5="BASIC",AV$3,IF($Q5="BASIC+",AV$4,IF($Q5="Territorial",AV$5,"")))</f>
        <v>32</v>
      </c>
      <c r="AW8" s="242">
        <f>IF($Q5="BASIC",AW$3,IF($Q5="BASIC+",AW$4,IF($Q5="Territorial",AW$5,"")))</f>
        <v>33</v>
      </c>
      <c r="AX8" s="242">
        <f>IF($Q5="BASIC",AX$3,IF($Q5="BASIC+",AX$4,IF($Q5="Territorial",AX$5,"")))</f>
        <v>34</v>
      </c>
      <c r="AY8" s="242">
        <f>IF($Q5="BASIC",AY$3,IF($Q5="BASIC+",AY$4,IF($Q5="Territorial",AY$5,"")))</f>
        <v>35</v>
      </c>
      <c r="AZ8" s="242"/>
      <c r="BA8" s="242">
        <f>IF($Q5="BASIC",BA$3,IF($Q5="BASIC+",BA$4,IF($Q5="Territorial",BA$5,"")))</f>
        <v>0</v>
      </c>
      <c r="BB8" s="242">
        <f>IF($Q5="BASIC",BB$3,IF($Q5="BASIC+",BB$4,IF($Q5="Territorial",BB$5,"")))</f>
        <v>0</v>
      </c>
      <c r="BC8" s="242"/>
      <c r="BD8" s="242">
        <f>IF($Q5="BASIC",BD$3,IF($Q5="BASIC+",BD$4,IF($Q5="Territorial",BD$5,"")))</f>
        <v>0</v>
      </c>
      <c r="BE8" s="242">
        <f>IF($Q5="BASIC",BE$3,IF($Q5="BASIC+",BE$4,IF($Q5="Territorial",BE$5,"")))</f>
        <v>0</v>
      </c>
      <c r="BF8" s="242">
        <f>IF($Q5="BASIC",BF$3,IF($Q5="BASIC+",BF$4,IF($Q5="Territorial",BF$5,"")))</f>
        <v>0</v>
      </c>
    </row>
    <row r="9" spans="4:58" s="35" customFormat="1" ht="15" customHeight="1">
      <c r="O9" s="236"/>
      <c r="P9" s="236"/>
      <c r="Q9" s="39" t="s">
        <v>427</v>
      </c>
      <c r="R9" s="37" t="s">
        <v>92</v>
      </c>
      <c r="S9" s="37" t="s">
        <v>93</v>
      </c>
      <c r="T9" s="37" t="s">
        <v>349</v>
      </c>
      <c r="U9" s="55" t="s">
        <v>155</v>
      </c>
      <c r="V9" s="55" t="s">
        <v>35</v>
      </c>
      <c r="W9" s="37" t="s">
        <v>76</v>
      </c>
      <c r="X9" s="55" t="s">
        <v>77</v>
      </c>
      <c r="Y9" s="61" t="s">
        <v>78</v>
      </c>
      <c r="Z9" s="89" t="s">
        <v>154</v>
      </c>
      <c r="AA9" s="88" t="s">
        <v>277</v>
      </c>
      <c r="AB9" s="89" t="s">
        <v>276</v>
      </c>
      <c r="AC9" s="89" t="s">
        <v>272</v>
      </c>
      <c r="AD9" s="89" t="s">
        <v>273</v>
      </c>
      <c r="AE9" s="89" t="s">
        <v>274</v>
      </c>
      <c r="AF9" s="89" t="s">
        <v>275</v>
      </c>
      <c r="AG9" s="39" t="s">
        <v>17</v>
      </c>
      <c r="AH9" s="37" t="s">
        <v>1465</v>
      </c>
      <c r="AI9" s="37" t="s">
        <v>1466</v>
      </c>
      <c r="AJ9" s="37" t="s">
        <v>6</v>
      </c>
      <c r="AK9" s="37" t="s">
        <v>157</v>
      </c>
      <c r="AL9" s="37" t="s">
        <v>158</v>
      </c>
      <c r="AM9" s="37" t="s">
        <v>159</v>
      </c>
      <c r="AN9" s="54" t="s">
        <v>160</v>
      </c>
      <c r="AP9" s="39" t="s">
        <v>7</v>
      </c>
      <c r="AQ9" s="37" t="s">
        <v>161</v>
      </c>
      <c r="AR9" s="37" t="s">
        <v>162</v>
      </c>
      <c r="AS9" s="37" t="s">
        <v>163</v>
      </c>
      <c r="AT9" s="54" t="s">
        <v>8</v>
      </c>
      <c r="AV9" s="39" t="s">
        <v>164</v>
      </c>
      <c r="AW9" s="37" t="s">
        <v>165</v>
      </c>
      <c r="AX9" s="37" t="s">
        <v>166</v>
      </c>
      <c r="AY9" s="54" t="s">
        <v>167</v>
      </c>
      <c r="BA9" s="39" t="s">
        <v>12</v>
      </c>
      <c r="BB9" s="54" t="s">
        <v>83</v>
      </c>
      <c r="BD9" s="39" t="s">
        <v>157</v>
      </c>
      <c r="BE9" s="37" t="s">
        <v>168</v>
      </c>
      <c r="BF9" s="54" t="s">
        <v>169</v>
      </c>
    </row>
    <row r="10" spans="4:58" s="28" customFormat="1" ht="15" customHeight="1">
      <c r="D10" s="60"/>
      <c r="E10" s="60"/>
      <c r="F10" s="60"/>
      <c r="P10" s="27">
        <v>1</v>
      </c>
      <c r="Q10" s="84" t="str">
        <f>VLOOKUP($P10,'Analysis-must not modify'!B:AX,2,FALSE)</f>
        <v/>
      </c>
      <c r="R10" s="72" t="str">
        <f>VLOOKUP($Q10,'Analysis-must not modify'!C:AX,6,FALSE)</f>
        <v/>
      </c>
      <c r="S10" s="72" t="str">
        <f>VLOOKUP($Q10,'Analysis-must not modify'!C:FE,7,FALSE)</f>
        <v/>
      </c>
      <c r="T10" s="72" t="str">
        <f>VLOOKUP($Q10,'Analysis-must not modify'!C:FE,8,FALSE)</f>
        <v/>
      </c>
      <c r="U10" s="83" t="str">
        <f>VLOOKUP($Q10,'Analysis-must not modify'!BT:FE,U$8,FALSE)</f>
        <v/>
      </c>
      <c r="V10" s="83" t="str">
        <f>VLOOKUP($Q10,'Analysis-must not modify'!BT:FE,V$8,FALSE)</f>
        <v/>
      </c>
      <c r="W10" s="83" t="str">
        <f>VLOOKUP($Q10,'Analysis-must not modify'!BT:FE,W$8,FALSE)</f>
        <v/>
      </c>
      <c r="X10" s="83" t="str">
        <f>IFERROR(VLOOKUP($Q10,'Analysis-must not modify'!BT:FE,X$8,FALSE),"")</f>
        <v/>
      </c>
      <c r="Y10" s="83" t="str">
        <f>IFERROR(VLOOKUP($Q10,'Analysis-must not modify'!BT:FE,Y$8,FALSE),"")</f>
        <v/>
      </c>
      <c r="Z10" s="70" t="str">
        <f t="shared" ref="Z10:Z41" si="1">IF(SUM(U10:Y10)=0,"",SUM(U10:Y10))</f>
        <v/>
      </c>
      <c r="AA10" s="70">
        <v>1</v>
      </c>
      <c r="AB10" s="70">
        <v>1</v>
      </c>
      <c r="AC10" s="70">
        <v>1</v>
      </c>
      <c r="AD10" s="70">
        <v>1</v>
      </c>
      <c r="AE10" s="70">
        <v>1</v>
      </c>
      <c r="AF10" s="70">
        <v>1</v>
      </c>
      <c r="AG10" s="83" t="str">
        <f>VLOOKUP($Q10,'Analysis-must not modify'!BT:FE,AG$8,FALSE)</f>
        <v/>
      </c>
      <c r="AH10" s="83" t="str">
        <f>VLOOKUP($Q10,'Analysis-must not modify'!BT:FE,AH$8,FALSE)</f>
        <v/>
      </c>
      <c r="AI10" s="83" t="str">
        <f>VLOOKUP($Q10,'Analysis-must not modify'!BT:FE,AI$8,FALSE)</f>
        <v/>
      </c>
      <c r="AJ10" s="83" t="str">
        <f>VLOOKUP($Q10,'Analysis-must not modify'!$BT$7:$FJ$87,AJ$8,FALSE)</f>
        <v/>
      </c>
      <c r="AK10" s="83" t="str">
        <f>VLOOKUP($Q10,'Analysis-must not modify'!BT:FE,AK$8,FALSE)</f>
        <v/>
      </c>
      <c r="AL10" s="83" t="str">
        <f>VLOOKUP($Q10,'Analysis-must not modify'!BT:FE,AL$8,FALSE)</f>
        <v/>
      </c>
      <c r="AM10" s="83" t="str">
        <f>VLOOKUP($Q10,'Analysis-must not modify'!BT:FE,AM$8,FALSE)</f>
        <v/>
      </c>
      <c r="AN10" s="83" t="str">
        <f>VLOOKUP($Q10,'Analysis-must not modify'!BT:FE,AN$8,FALSE)</f>
        <v/>
      </c>
      <c r="AP10" s="83" t="str">
        <f>VLOOKUP($Q10,'Analysis-must not modify'!BT:FE,AP$8,FALSE)</f>
        <v/>
      </c>
      <c r="AQ10" s="83" t="str">
        <f>VLOOKUP($Q10,'Analysis-must not modify'!BT:FE,AQ$8,FALSE)</f>
        <v/>
      </c>
      <c r="AR10" s="83" t="str">
        <f>VLOOKUP($Q10,'Analysis-must not modify'!BT:FE,AR$8,FALSE)</f>
        <v/>
      </c>
      <c r="AS10" s="83" t="str">
        <f>VLOOKUP($Q10,'Analysis-must not modify'!BT:FE,AS$8,FALSE)</f>
        <v/>
      </c>
      <c r="AT10" s="83" t="str">
        <f>VLOOKUP($Q10,'Analysis-must not modify'!BT:FE,AT$8,FALSE)</f>
        <v/>
      </c>
      <c r="AV10" s="83" t="str">
        <f>VLOOKUP($Q10,'Analysis-must not modify'!BT:FE,AV$8,FALSE)</f>
        <v/>
      </c>
      <c r="AW10" s="83" t="str">
        <f>VLOOKUP($Q10,'Analysis-must not modify'!BT:FE,AW$8,FALSE)</f>
        <v/>
      </c>
      <c r="AX10" s="83" t="str">
        <f>VLOOKUP($Q10,'Analysis-must not modify'!BT:FE,AX$8,FALSE)</f>
        <v/>
      </c>
      <c r="AY10" s="83" t="str">
        <f>VLOOKUP($Q10,'Analysis-must not modify'!BT:FE,AY$8,FALSE)</f>
        <v/>
      </c>
      <c r="BA10" s="83" t="str">
        <f>IF($Q$5="BASIC","",VLOOKUP($Q10,'Analysis-must not modify'!BT:FE,BA$8,FALSE))</f>
        <v/>
      </c>
      <c r="BB10" s="83" t="str">
        <f>IF($Q$5="BASIC","",VLOOKUP($Q10,'Analysis-must not modify'!BT:FE,BB$8,FALSE))</f>
        <v/>
      </c>
      <c r="BD10" s="83" t="str">
        <f>IF($Q$5="BASIC","",VLOOKUP($Q10,'Analysis-must not modify'!BT:FE,BD$8,FALSE))</f>
        <v/>
      </c>
      <c r="BE10" s="83" t="str">
        <f>IF($Q$5="BASIC","",VLOOKUP($Q10,'Analysis-must not modify'!BT:FE,BE$8,FALSE))</f>
        <v/>
      </c>
      <c r="BF10" s="83" t="str">
        <f>IF($Q$5="BASIC","",VLOOKUP($Q10,'Analysis-must not modify'!BT:FE,BF$8,FALSE))</f>
        <v/>
      </c>
    </row>
    <row r="11" spans="4:58" s="28" customFormat="1" ht="15" customHeight="1">
      <c r="D11" s="60"/>
      <c r="E11" s="60"/>
      <c r="F11" s="60"/>
      <c r="P11" s="27">
        <v>2</v>
      </c>
      <c r="Q11" s="84" t="str">
        <f>VLOOKUP($P11,'Analysis-must not modify'!B:AX,2,FALSE)</f>
        <v>Amman_2014</v>
      </c>
      <c r="R11" s="72">
        <f>VLOOKUP($Q11,'Analysis-must not modify'!C:AX,6,FALSE)</f>
        <v>3400000</v>
      </c>
      <c r="S11" s="72">
        <f>VLOOKUP($Q11,'Analysis-must not modify'!C:FE,7,FALSE)</f>
        <v>801.92</v>
      </c>
      <c r="T11" s="72">
        <f>VLOOKUP($Q11,'Analysis-must not modify'!C:FE,8,FALSE)</f>
        <v>15068</v>
      </c>
      <c r="U11" s="83">
        <f>VLOOKUP($Q11,'Analysis-must not modify'!BT:FE,U$8,FALSE)</f>
        <v>4754677.6918054624</v>
      </c>
      <c r="V11" s="83">
        <f>VLOOKUP($Q11,'Analysis-must not modify'!BT:FE,V$8,FALSE)</f>
        <v>2267555.2573226788</v>
      </c>
      <c r="W11" s="83">
        <f>VLOOKUP($Q11,'Analysis-must not modify'!BT:FE,W$8,FALSE)</f>
        <v>409188.86410000006</v>
      </c>
      <c r="X11" s="83" t="str">
        <f>IFERROR(VLOOKUP($Q11,'Analysis-must not modify'!BT:FE,X$8,FALSE),"")</f>
        <v/>
      </c>
      <c r="Y11" s="83" t="str">
        <f>IFERROR(VLOOKUP($Q11,'Analysis-must not modify'!BT:FE,Y$8,FALSE),"")</f>
        <v/>
      </c>
      <c r="Z11" s="70">
        <f t="shared" si="1"/>
        <v>7431421.8132281415</v>
      </c>
      <c r="AA11" s="70">
        <f t="shared" ref="AA11:AA42" ca="1" si="2">IFERROR(IF(ROW()-ROW(AA$9)&lt;$X$1+1,AA10+1,RANK(Z11,Totalrank)+$X$1),IF(VALUE(Z11)=0,$T$1+1,RANK(Z11,Totalrank)+$X$1))</f>
        <v>79</v>
      </c>
      <c r="AB11" s="70">
        <f t="shared" ref="AB11:AB42" ca="1" si="3">IFERROR(IF(ROW()-ROW(AB$9)&lt;$X$1+1,AB10+1,RANK(U11,Totalstationrank)+$X$1),IF(VALUE(U11)=0,$T$1+1,RANK(U11,Totalstationrank)+$X$1))</f>
        <v>85</v>
      </c>
      <c r="AC11" s="70">
        <f t="shared" ref="AC11:AC42" ca="1" si="4">IFERROR(IF(ROW()-ROW(AC$9)&lt;$X$1+1,AC10+1,RANK(V11,Totaltransrank)+$X$1),IF(VALUE(V11)=0,$T$1+1,RANK(V11,Totaltransrank)+$X$1))</f>
        <v>89</v>
      </c>
      <c r="AD11" s="70">
        <f t="shared" ref="AD11:AD42" ca="1" si="5">IFERROR(IF(ROW()-ROW(AD$9)&lt;$X$1+1,AD10+1,RANK(W11,Totalwasterank)+$X$1),IF(VALUE(W11)=0,$T$1+1,RANK(W11,Totalwasterank)+$X$1))</f>
        <v>80</v>
      </c>
      <c r="AE11" s="70" t="e">
        <f t="shared" ref="AE11:AE42" ca="1" si="6">IFERROR(IF(ROW()-ROW(AE$9)&lt;$X$1+1,AE10+1,RANK(X11,Totalippurank)+$X$1),IF(VALUE(X11)=0,$T$1+1,RANK(X11,Totalippurank)+$X$1))</f>
        <v>#VALUE!</v>
      </c>
      <c r="AF11" s="70" t="e">
        <f t="shared" ref="AF11:AF42" ca="1" si="7">IFERROR(IF(ROW()-ROW(AF$9)&lt;$X$1+1,AF10+1,RANK(Y11,Totalafolurank)+$X$1),IF(VALUE(Y11)=0,$T$1+1,RANK(Y11,Totalafolurank)+$X$1))</f>
        <v>#VALUE!</v>
      </c>
      <c r="AG11" s="83">
        <f>VLOOKUP($Q11,'Analysis-must not modify'!BT:FE,AG$8,FALSE)</f>
        <v>2452195.6466325638</v>
      </c>
      <c r="AH11" s="83">
        <f>VLOOKUP($Q11,'Analysis-must not modify'!BT:FE,AH$8,FALSE)</f>
        <v>1974328.0198790187</v>
      </c>
      <c r="AI11" s="83">
        <f>VLOOKUP($Q11,'Analysis-must not modify'!BT:FE,AI$8,FALSE)</f>
        <v>328154.02529387985</v>
      </c>
      <c r="AJ11" s="83" t="str">
        <f>VLOOKUP($Q11,'Analysis-must not modify'!$BT$7:$FJ$87,AJ$8,FALSE)</f>
        <v/>
      </c>
      <c r="AK11" s="83" t="str">
        <f>VLOOKUP($Q11,'Analysis-must not modify'!BT:FE,AK$8,FALSE)</f>
        <v/>
      </c>
      <c r="AL11" s="83" t="str">
        <f>VLOOKUP($Q11,'Analysis-must not modify'!BT:FE,AL$8,FALSE)</f>
        <v/>
      </c>
      <c r="AM11" s="83" t="str">
        <f>VLOOKUP($Q11,'Analysis-must not modify'!BT:FE,AM$8,FALSE)</f>
        <v/>
      </c>
      <c r="AN11" s="83" t="str">
        <f>VLOOKUP($Q11,'Analysis-must not modify'!BT:FE,AN$8,FALSE)</f>
        <v/>
      </c>
      <c r="AP11" s="83">
        <f>VLOOKUP($Q11,'Analysis-must not modify'!BT:FE,AP$8,FALSE)</f>
        <v>2267555.2573226788</v>
      </c>
      <c r="AQ11" s="83" t="str">
        <f>VLOOKUP($Q11,'Analysis-must not modify'!BT:FE,AQ$8,FALSE)</f>
        <v/>
      </c>
      <c r="AR11" s="83" t="str">
        <f>VLOOKUP($Q11,'Analysis-must not modify'!BT:FE,AR$8,FALSE)</f>
        <v/>
      </c>
      <c r="AS11" s="83" t="str">
        <f>VLOOKUP($Q11,'Analysis-must not modify'!BT:FE,AS$8,FALSE)</f>
        <v/>
      </c>
      <c r="AT11" s="83" t="str">
        <f>VLOOKUP($Q11,'Analysis-must not modify'!BT:FE,AT$8,FALSE)</f>
        <v/>
      </c>
      <c r="AV11" s="83">
        <f>VLOOKUP($Q11,'Analysis-must not modify'!BT:FE,AV$8,FALSE)</f>
        <v>164198.02410000007</v>
      </c>
      <c r="AW11" s="83" t="str">
        <f>VLOOKUP($Q11,'Analysis-must not modify'!BT:FE,AW$8,FALSE)</f>
        <v/>
      </c>
      <c r="AX11" s="83" t="str">
        <f>VLOOKUP($Q11,'Analysis-must not modify'!BT:FE,AX$8,FALSE)</f>
        <v/>
      </c>
      <c r="AY11" s="83">
        <f>VLOOKUP($Q11,'Analysis-must not modify'!BT:FE,AY$8,FALSE)</f>
        <v>244990.84</v>
      </c>
      <c r="BA11" s="83" t="str">
        <f>IF($Q$5="BASIC","",VLOOKUP($Q11,'Analysis-must not modify'!BT:FE,BA$8,FALSE))</f>
        <v/>
      </c>
      <c r="BB11" s="83" t="str">
        <f>IF($Q$5="BASIC","",VLOOKUP($Q11,'Analysis-must not modify'!BT:FE,BB$8,FALSE))</f>
        <v/>
      </c>
      <c r="BD11" s="83" t="str">
        <f>IF($Q$5="BASIC","",VLOOKUP($Q11,'Analysis-must not modify'!BT:FE,BD$8,FALSE))</f>
        <v/>
      </c>
      <c r="BE11" s="83" t="str">
        <f>IF($Q$5="BASIC","",VLOOKUP($Q11,'Analysis-must not modify'!BT:FE,BE$8,FALSE))</f>
        <v/>
      </c>
      <c r="BF11" s="83" t="str">
        <f>IF($Q$5="BASIC","",VLOOKUP($Q11,'Analysis-must not modify'!BT:FE,BF$8,FALSE))</f>
        <v/>
      </c>
    </row>
    <row r="12" spans="4:58" s="28" customFormat="1" ht="15" customHeight="1">
      <c r="D12" s="60"/>
      <c r="E12" s="60"/>
      <c r="F12" s="60"/>
      <c r="P12" s="27">
        <v>3</v>
      </c>
      <c r="Q12" s="84" t="str">
        <f>VLOOKUP($P12,'Analysis-must not modify'!B:AX,2,FALSE)</f>
        <v>Athens_2014</v>
      </c>
      <c r="R12" s="72">
        <f>VLOOKUP($Q12,'Analysis-must not modify'!C:AX,6,FALSE)</f>
        <v>664046</v>
      </c>
      <c r="S12" s="72">
        <f>VLOOKUP($Q12,'Analysis-must not modify'!C:FE,7,FALSE)</f>
        <v>39</v>
      </c>
      <c r="T12" s="72">
        <f>VLOOKUP($Q12,'Analysis-must not modify'!C:FE,8,FALSE)</f>
        <v>22249.38233</v>
      </c>
      <c r="U12" s="83">
        <f>VLOOKUP($Q12,'Analysis-must not modify'!BT:FE,U$8,FALSE)</f>
        <v>2640006.9831160163</v>
      </c>
      <c r="V12" s="83">
        <f>VLOOKUP($Q12,'Analysis-must not modify'!BT:FE,V$8,FALSE)</f>
        <v>1064529.4357399077</v>
      </c>
      <c r="W12" s="83">
        <f>VLOOKUP($Q12,'Analysis-must not modify'!BT:FE,W$8,FALSE)</f>
        <v>357464.17180826399</v>
      </c>
      <c r="X12" s="83" t="str">
        <f>IFERROR(VLOOKUP($Q12,'Analysis-must not modify'!BT:FE,X$8,FALSE),"")</f>
        <v/>
      </c>
      <c r="Y12" s="83" t="str">
        <f>IFERROR(VLOOKUP($Q12,'Analysis-must not modify'!BT:FE,Y$8,FALSE),"")</f>
        <v/>
      </c>
      <c r="Z12" s="70">
        <f t="shared" si="1"/>
        <v>4062000.5906641884</v>
      </c>
      <c r="AA12" s="70">
        <f t="shared" ca="1" si="2"/>
        <v>123</v>
      </c>
      <c r="AB12" s="70">
        <f t="shared" ca="1" si="3"/>
        <v>119</v>
      </c>
      <c r="AC12" s="70">
        <f t="shared" ca="1" si="4"/>
        <v>114</v>
      </c>
      <c r="AD12" s="70">
        <f t="shared" ca="1" si="5"/>
        <v>90</v>
      </c>
      <c r="AE12" s="70" t="e">
        <f t="shared" ca="1" si="6"/>
        <v>#VALUE!</v>
      </c>
      <c r="AF12" s="70" t="e">
        <f t="shared" ca="1" si="7"/>
        <v>#VALUE!</v>
      </c>
      <c r="AG12" s="83">
        <f>VLOOKUP($Q12,'Analysis-must not modify'!BT:FE,AG$8,FALSE)</f>
        <v>1198410.6171598304</v>
      </c>
      <c r="AH12" s="83">
        <f>VLOOKUP($Q12,'Analysis-must not modify'!BT:FE,AH$8,FALSE)</f>
        <v>1339642.2511472078</v>
      </c>
      <c r="AI12" s="83">
        <f>VLOOKUP($Q12,'Analysis-must not modify'!BT:FE,AI$8,FALSE)</f>
        <v>101588.31254372984</v>
      </c>
      <c r="AJ12" s="83" t="str">
        <f>VLOOKUP($Q12,'Analysis-must not modify'!$BT$7:$FJ$87,AJ$8,FALSE)</f>
        <v/>
      </c>
      <c r="AK12" s="83" t="str">
        <f>VLOOKUP($Q12,'Analysis-must not modify'!BT:FE,AK$8,FALSE)</f>
        <v/>
      </c>
      <c r="AL12" s="83" t="str">
        <f>VLOOKUP($Q12,'Analysis-must not modify'!BT:FE,AL$8,FALSE)</f>
        <v/>
      </c>
      <c r="AM12" s="83" t="str">
        <f>VLOOKUP($Q12,'Analysis-must not modify'!BT:FE,AM$8,FALSE)</f>
        <v/>
      </c>
      <c r="AN12" s="83">
        <f>VLOOKUP($Q12,'Analysis-must not modify'!BT:FE,AN$8,FALSE)</f>
        <v>365.80226524816146</v>
      </c>
      <c r="AP12" s="83">
        <f>VLOOKUP($Q12,'Analysis-must not modify'!BT:FE,AP$8,FALSE)</f>
        <v>1015754.0251876643</v>
      </c>
      <c r="AQ12" s="83">
        <f>VLOOKUP($Q12,'Analysis-must not modify'!BT:FE,AQ$8,FALSE)</f>
        <v>48775.41055224336</v>
      </c>
      <c r="AR12" s="83" t="str">
        <f>VLOOKUP($Q12,'Analysis-must not modify'!BT:FE,AR$8,FALSE)</f>
        <v/>
      </c>
      <c r="AS12" s="83" t="str">
        <f>VLOOKUP($Q12,'Analysis-must not modify'!BT:FE,AS$8,FALSE)</f>
        <v/>
      </c>
      <c r="AT12" s="83" t="str">
        <f>VLOOKUP($Q12,'Analysis-must not modify'!BT:FE,AT$8,FALSE)</f>
        <v/>
      </c>
      <c r="AV12" s="83">
        <f>VLOOKUP($Q12,'Analysis-must not modify'!BT:FE,AV$8,FALSE)</f>
        <v>334081.98494235403</v>
      </c>
      <c r="AW12" s="83">
        <f>VLOOKUP($Q12,'Analysis-must not modify'!BT:FE,AW$8,FALSE)</f>
        <v>40.565692000000006</v>
      </c>
      <c r="AX12" s="83" t="str">
        <f>VLOOKUP($Q12,'Analysis-must not modify'!BT:FE,AX$8,FALSE)</f>
        <v/>
      </c>
      <c r="AY12" s="83">
        <f>VLOOKUP($Q12,'Analysis-must not modify'!BT:FE,AY$8,FALSE)</f>
        <v>23341.621173909993</v>
      </c>
      <c r="BA12" s="83" t="str">
        <f>IF($Q$5="BASIC","",VLOOKUP($Q12,'Analysis-must not modify'!BT:FE,BA$8,FALSE))</f>
        <v/>
      </c>
      <c r="BB12" s="83" t="str">
        <f>IF($Q$5="BASIC","",VLOOKUP($Q12,'Analysis-must not modify'!BT:FE,BB$8,FALSE))</f>
        <v/>
      </c>
      <c r="BD12" s="83" t="str">
        <f>IF($Q$5="BASIC","",VLOOKUP($Q12,'Analysis-must not modify'!BT:FE,BD$8,FALSE))</f>
        <v/>
      </c>
      <c r="BE12" s="83" t="str">
        <f>IF($Q$5="BASIC","",VLOOKUP($Q12,'Analysis-must not modify'!BT:FE,BE$8,FALSE))</f>
        <v/>
      </c>
      <c r="BF12" s="83" t="str">
        <f>IF($Q$5="BASIC","",VLOOKUP($Q12,'Analysis-must not modify'!BT:FE,BF$8,FALSE))</f>
        <v/>
      </c>
    </row>
    <row r="13" spans="4:58" s="28" customFormat="1" ht="15" customHeight="1">
      <c r="D13" s="60"/>
      <c r="E13" s="60"/>
      <c r="F13" s="60"/>
      <c r="P13" s="27">
        <v>4</v>
      </c>
      <c r="Q13" s="84" t="str">
        <f>VLOOKUP($P13,'Analysis-must not modify'!B:AX,2,FALSE)</f>
        <v>Athens_2015</v>
      </c>
      <c r="R13" s="72">
        <f>VLOOKUP($Q13,'Analysis-must not modify'!C:AX,6,FALSE)</f>
        <v>664046</v>
      </c>
      <c r="S13" s="72">
        <f>VLOOKUP($Q13,'Analysis-must not modify'!C:FE,7,FALSE)</f>
        <v>39</v>
      </c>
      <c r="T13" s="72">
        <f>VLOOKUP($Q13,'Analysis-must not modify'!C:FE,8,FALSE)</f>
        <v>21742.857112999998</v>
      </c>
      <c r="U13" s="83">
        <f>VLOOKUP($Q13,'Analysis-must not modify'!BT:FE,U$8,FALSE)</f>
        <v>2636051.7393877944</v>
      </c>
      <c r="V13" s="83">
        <f>VLOOKUP($Q13,'Analysis-must not modify'!BT:FE,V$8,FALSE)</f>
        <v>1048334.3323180857</v>
      </c>
      <c r="W13" s="83">
        <f>VLOOKUP($Q13,'Analysis-must not modify'!BT:FE,W$8,FALSE)</f>
        <v>327919.11475886824</v>
      </c>
      <c r="X13" s="83" t="str">
        <f>IFERROR(VLOOKUP($Q13,'Analysis-must not modify'!BT:FE,X$8,FALSE),"")</f>
        <v/>
      </c>
      <c r="Y13" s="83" t="str">
        <f>IFERROR(VLOOKUP($Q13,'Analysis-must not modify'!BT:FE,Y$8,FALSE),"")</f>
        <v/>
      </c>
      <c r="Z13" s="70">
        <f t="shared" si="1"/>
        <v>4012305.1864647483</v>
      </c>
      <c r="AA13" s="70">
        <f t="shared" ca="1" si="2"/>
        <v>124</v>
      </c>
      <c r="AB13" s="70">
        <f t="shared" ca="1" si="3"/>
        <v>120</v>
      </c>
      <c r="AC13" s="70">
        <f t="shared" ca="1" si="4"/>
        <v>117</v>
      </c>
      <c r="AD13" s="70">
        <f t="shared" ca="1" si="5"/>
        <v>92</v>
      </c>
      <c r="AE13" s="70" t="e">
        <f t="shared" ca="1" si="6"/>
        <v>#VALUE!</v>
      </c>
      <c r="AF13" s="70" t="e">
        <f t="shared" ca="1" si="7"/>
        <v>#VALUE!</v>
      </c>
      <c r="AG13" s="83">
        <f>VLOOKUP($Q13,'Analysis-must not modify'!BT:FE,AG$8,FALSE)</f>
        <v>1285049.8906754246</v>
      </c>
      <c r="AH13" s="83">
        <f>VLOOKUP($Q13,'Analysis-must not modify'!BT:FE,AH$8,FALSE)</f>
        <v>1233668.1738375088</v>
      </c>
      <c r="AI13" s="83">
        <f>VLOOKUP($Q13,'Analysis-must not modify'!BT:FE,AI$8,FALSE)</f>
        <v>116967.87260961274</v>
      </c>
      <c r="AJ13" s="83" t="str">
        <f>VLOOKUP($Q13,'Analysis-must not modify'!$BT$7:$FJ$87,AJ$8,FALSE)</f>
        <v/>
      </c>
      <c r="AK13" s="83" t="str">
        <f>VLOOKUP($Q13,'Analysis-must not modify'!BT:FE,AK$8,FALSE)</f>
        <v/>
      </c>
      <c r="AL13" s="83" t="str">
        <f>VLOOKUP($Q13,'Analysis-must not modify'!BT:FE,AL$8,FALSE)</f>
        <v/>
      </c>
      <c r="AM13" s="83" t="str">
        <f>VLOOKUP($Q13,'Analysis-must not modify'!BT:FE,AM$8,FALSE)</f>
        <v/>
      </c>
      <c r="AN13" s="83">
        <f>VLOOKUP($Q13,'Analysis-must not modify'!BT:FE,AN$8,FALSE)</f>
        <v>365.80226524816146</v>
      </c>
      <c r="AP13" s="83">
        <f>VLOOKUP($Q13,'Analysis-must not modify'!BT:FE,AP$8,FALSE)</f>
        <v>999689.93469543802</v>
      </c>
      <c r="AQ13" s="83">
        <f>VLOOKUP($Q13,'Analysis-must not modify'!BT:FE,AQ$8,FALSE)</f>
        <v>48644.397622647746</v>
      </c>
      <c r="AR13" s="83" t="str">
        <f>VLOOKUP($Q13,'Analysis-must not modify'!BT:FE,AR$8,FALSE)</f>
        <v/>
      </c>
      <c r="AS13" s="83" t="str">
        <f>VLOOKUP($Q13,'Analysis-must not modify'!BT:FE,AS$8,FALSE)</f>
        <v/>
      </c>
      <c r="AT13" s="83" t="str">
        <f>VLOOKUP($Q13,'Analysis-must not modify'!BT:FE,AT$8,FALSE)</f>
        <v/>
      </c>
      <c r="AV13" s="83">
        <f>VLOOKUP($Q13,'Analysis-must not modify'!BT:FE,AV$8,FALSE)</f>
        <v>304539.55865895824</v>
      </c>
      <c r="AW13" s="83">
        <f>VLOOKUP($Q13,'Analysis-must not modify'!BT:FE,AW$8,FALSE)</f>
        <v>37.934926000000004</v>
      </c>
      <c r="AX13" s="83" t="str">
        <f>VLOOKUP($Q13,'Analysis-must not modify'!BT:FE,AX$8,FALSE)</f>
        <v/>
      </c>
      <c r="AY13" s="83">
        <f>VLOOKUP($Q13,'Analysis-must not modify'!BT:FE,AY$8,FALSE)</f>
        <v>23341.621173909993</v>
      </c>
      <c r="BA13" s="83" t="str">
        <f>IF($Q$5="BASIC","",VLOOKUP($Q13,'Analysis-must not modify'!BT:FE,BA$8,FALSE))</f>
        <v/>
      </c>
      <c r="BB13" s="83" t="str">
        <f>IF($Q$5="BASIC","",VLOOKUP($Q13,'Analysis-must not modify'!BT:FE,BB$8,FALSE))</f>
        <v/>
      </c>
      <c r="BD13" s="83" t="str">
        <f>IF($Q$5="BASIC","",VLOOKUP($Q13,'Analysis-must not modify'!BT:FE,BD$8,FALSE))</f>
        <v/>
      </c>
      <c r="BE13" s="83" t="str">
        <f>IF($Q$5="BASIC","",VLOOKUP($Q13,'Analysis-must not modify'!BT:FE,BE$8,FALSE))</f>
        <v/>
      </c>
      <c r="BF13" s="83" t="str">
        <f>IF($Q$5="BASIC","",VLOOKUP($Q13,'Analysis-must not modify'!BT:FE,BF$8,FALSE))</f>
        <v/>
      </c>
    </row>
    <row r="14" spans="4:58" s="28" customFormat="1" ht="15" customHeight="1">
      <c r="D14" s="60"/>
      <c r="E14" s="60"/>
      <c r="F14" s="60"/>
      <c r="P14" s="27">
        <v>5</v>
      </c>
      <c r="Q14" s="84" t="str">
        <f>VLOOKUP($P14,'Analysis-must not modify'!B:AX,2,FALSE)</f>
        <v>Athens_2016</v>
      </c>
      <c r="R14" s="72">
        <f>VLOOKUP($Q14,'Analysis-must not modify'!C:AX,6,FALSE)</f>
        <v>664046</v>
      </c>
      <c r="S14" s="72">
        <f>VLOOKUP($Q14,'Analysis-must not modify'!C:FE,7,FALSE)</f>
        <v>39</v>
      </c>
      <c r="T14" s="72">
        <f>VLOOKUP($Q14,'Analysis-must not modify'!C:FE,8,FALSE)</f>
        <v>23985.887141920801</v>
      </c>
      <c r="U14" s="83">
        <f>VLOOKUP($Q14,'Analysis-must not modify'!BT:FE,U$8,FALSE)</f>
        <v>2022793.9086470087</v>
      </c>
      <c r="V14" s="83">
        <f>VLOOKUP($Q14,'Analysis-must not modify'!BT:FE,V$8,FALSE)</f>
        <v>1066902.457772834</v>
      </c>
      <c r="W14" s="83">
        <f>VLOOKUP($Q14,'Analysis-must not modify'!BT:FE,W$8,FALSE)</f>
        <v>363615.13953187736</v>
      </c>
      <c r="X14" s="83" t="str">
        <f>IFERROR(VLOOKUP($Q14,'Analysis-must not modify'!BT:FE,X$8,FALSE),"")</f>
        <v/>
      </c>
      <c r="Y14" s="83" t="str">
        <f>IFERROR(VLOOKUP($Q14,'Analysis-must not modify'!BT:FE,Y$8,FALSE),"")</f>
        <v/>
      </c>
      <c r="Z14" s="70">
        <f t="shared" si="1"/>
        <v>3453311.5059517198</v>
      </c>
      <c r="AA14" s="70">
        <f t="shared" ca="1" si="2"/>
        <v>131</v>
      </c>
      <c r="AB14" s="70">
        <f t="shared" ca="1" si="3"/>
        <v>126</v>
      </c>
      <c r="AC14" s="70">
        <f t="shared" ca="1" si="4"/>
        <v>111</v>
      </c>
      <c r="AD14" s="70">
        <f t="shared" ca="1" si="5"/>
        <v>89</v>
      </c>
      <c r="AE14" s="70" t="e">
        <f t="shared" ca="1" si="6"/>
        <v>#VALUE!</v>
      </c>
      <c r="AF14" s="70" t="e">
        <f t="shared" ca="1" si="7"/>
        <v>#VALUE!</v>
      </c>
      <c r="AG14" s="83">
        <f>VLOOKUP($Q14,'Analysis-must not modify'!BT:FE,AG$8,FALSE)</f>
        <v>975084.52516791504</v>
      </c>
      <c r="AH14" s="83">
        <f>VLOOKUP($Q14,'Analysis-must not modify'!BT:FE,AH$8,FALSE)</f>
        <v>997747.21607586776</v>
      </c>
      <c r="AI14" s="83">
        <f>VLOOKUP($Q14,'Analysis-must not modify'!BT:FE,AI$8,FALSE)</f>
        <v>49642.534899697042</v>
      </c>
      <c r="AJ14" s="83" t="str">
        <f>VLOOKUP($Q14,'Analysis-must not modify'!$BT$7:$FJ$87,AJ$8,FALSE)</f>
        <v/>
      </c>
      <c r="AK14" s="83" t="str">
        <f>VLOOKUP($Q14,'Analysis-must not modify'!BT:FE,AK$8,FALSE)</f>
        <v/>
      </c>
      <c r="AL14" s="83" t="str">
        <f>VLOOKUP($Q14,'Analysis-must not modify'!BT:FE,AL$8,FALSE)</f>
        <v/>
      </c>
      <c r="AM14" s="83" t="str">
        <f>VLOOKUP($Q14,'Analysis-must not modify'!BT:FE,AM$8,FALSE)</f>
        <v/>
      </c>
      <c r="AN14" s="83">
        <f>VLOOKUP($Q14,'Analysis-must not modify'!BT:FE,AN$8,FALSE)</f>
        <v>319.63250352893397</v>
      </c>
      <c r="AP14" s="83">
        <f>VLOOKUP($Q14,'Analysis-must not modify'!BT:FE,AP$8,FALSE)</f>
        <v>1018852.9032160703</v>
      </c>
      <c r="AQ14" s="83">
        <f>VLOOKUP($Q14,'Analysis-must not modify'!BT:FE,AQ$8,FALSE)</f>
        <v>48049.554556763636</v>
      </c>
      <c r="AR14" s="83" t="str">
        <f>VLOOKUP($Q14,'Analysis-must not modify'!BT:FE,AR$8,FALSE)</f>
        <v/>
      </c>
      <c r="AS14" s="83" t="str">
        <f>VLOOKUP($Q14,'Analysis-must not modify'!BT:FE,AS$8,FALSE)</f>
        <v/>
      </c>
      <c r="AT14" s="83" t="str">
        <f>VLOOKUP($Q14,'Analysis-must not modify'!BT:FE,AT$8,FALSE)</f>
        <v/>
      </c>
      <c r="AV14" s="83">
        <f>VLOOKUP($Q14,'Analysis-must not modify'!BT:FE,AV$8,FALSE)</f>
        <v>340230.06046434055</v>
      </c>
      <c r="AW14" s="83">
        <f>VLOOKUP($Q14,'Analysis-must not modify'!BT:FE,AW$8,FALSE)</f>
        <v>39.234210000000004</v>
      </c>
      <c r="AX14" s="83" t="str">
        <f>VLOOKUP($Q14,'Analysis-must not modify'!BT:FE,AX$8,FALSE)</f>
        <v/>
      </c>
      <c r="AY14" s="83">
        <f>VLOOKUP($Q14,'Analysis-must not modify'!BT:FE,AY$8,FALSE)</f>
        <v>23345.844857536795</v>
      </c>
      <c r="BA14" s="83" t="str">
        <f>IF($Q$5="BASIC","",VLOOKUP($Q14,'Analysis-must not modify'!BT:FE,BA$8,FALSE))</f>
        <v/>
      </c>
      <c r="BB14" s="83" t="str">
        <f>IF($Q$5="BASIC","",VLOOKUP($Q14,'Analysis-must not modify'!BT:FE,BB$8,FALSE))</f>
        <v/>
      </c>
      <c r="BD14" s="83" t="str">
        <f>IF($Q$5="BASIC","",VLOOKUP($Q14,'Analysis-must not modify'!BT:FE,BD$8,FALSE))</f>
        <v/>
      </c>
      <c r="BE14" s="83" t="str">
        <f>IF($Q$5="BASIC","",VLOOKUP($Q14,'Analysis-must not modify'!BT:FE,BE$8,FALSE))</f>
        <v/>
      </c>
      <c r="BF14" s="83" t="str">
        <f>IF($Q$5="BASIC","",VLOOKUP($Q14,'Analysis-must not modify'!BT:FE,BF$8,FALSE))</f>
        <v/>
      </c>
    </row>
    <row r="15" spans="4:58" s="28" customFormat="1" ht="15" customHeight="1">
      <c r="D15" s="60"/>
      <c r="E15" s="60"/>
      <c r="F15" s="60"/>
      <c r="P15" s="27">
        <v>6</v>
      </c>
      <c r="Q15" s="84" t="str">
        <f>VLOOKUP($P15,'Analysis-must not modify'!B:AX,2,FALSE)</f>
        <v>Auckland_2015</v>
      </c>
      <c r="R15" s="72">
        <f>VLOOKUP($Q15,'Analysis-must not modify'!C:AX,6,FALSE)</f>
        <v>1569900</v>
      </c>
      <c r="S15" s="72">
        <f>VLOOKUP($Q15,'Analysis-must not modify'!C:FE,7,FALSE)</f>
        <v>4878.84</v>
      </c>
      <c r="T15" s="72">
        <f>VLOOKUP($Q15,'Analysis-must not modify'!C:FE,8,FALSE)</f>
        <v>71462.204087000006</v>
      </c>
      <c r="U15" s="83">
        <f>VLOOKUP($Q15,'Analysis-must not modify'!BT:FE,U$8,FALSE)</f>
        <v>3264237.1045531603</v>
      </c>
      <c r="V15" s="83">
        <f>VLOOKUP($Q15,'Analysis-must not modify'!BT:FE,V$8,FALSE)</f>
        <v>4107538.4802382886</v>
      </c>
      <c r="W15" s="83">
        <f>VLOOKUP($Q15,'Analysis-must not modify'!BT:FE,W$8,FALSE)</f>
        <v>378505.50964823709</v>
      </c>
      <c r="X15" s="83" t="str">
        <f>IFERROR(VLOOKUP($Q15,'Analysis-must not modify'!BT:FE,X$8,FALSE),"")</f>
        <v/>
      </c>
      <c r="Y15" s="83" t="str">
        <f>IFERROR(VLOOKUP($Q15,'Analysis-must not modify'!BT:FE,Y$8,FALSE),"")</f>
        <v/>
      </c>
      <c r="Z15" s="70">
        <f t="shared" si="1"/>
        <v>7750281.0944396863</v>
      </c>
      <c r="AA15" s="70">
        <f t="shared" ca="1" si="2"/>
        <v>72</v>
      </c>
      <c r="AB15" s="70">
        <f t="shared" ca="1" si="3"/>
        <v>111</v>
      </c>
      <c r="AC15" s="70">
        <f t="shared" ca="1" si="4"/>
        <v>46</v>
      </c>
      <c r="AD15" s="70">
        <f t="shared" ca="1" si="5"/>
        <v>88</v>
      </c>
      <c r="AE15" s="70" t="e">
        <f t="shared" ca="1" si="6"/>
        <v>#VALUE!</v>
      </c>
      <c r="AF15" s="70" t="e">
        <f t="shared" ca="1" si="7"/>
        <v>#VALUE!</v>
      </c>
      <c r="AG15" s="83">
        <f>VLOOKUP($Q15,'Analysis-must not modify'!BT:FE,AG$8,FALSE)</f>
        <v>657620.94490638468</v>
      </c>
      <c r="AH15" s="83">
        <f>VLOOKUP($Q15,'Analysis-must not modify'!BT:FE,AH$8,FALSE)</f>
        <v>596532.82804908592</v>
      </c>
      <c r="AI15" s="83">
        <f>VLOOKUP($Q15,'Analysis-must not modify'!BT:FE,AI$8,FALSE)</f>
        <v>1464975.4932564367</v>
      </c>
      <c r="AJ15" s="83" t="str">
        <f>VLOOKUP($Q15,'Analysis-must not modify'!$BT$7:$FJ$87,AJ$8,FALSE)</f>
        <v/>
      </c>
      <c r="AK15" s="83">
        <f>VLOOKUP($Q15,'Analysis-must not modify'!BT:FE,AK$8,FALSE)</f>
        <v>410487.61777901335</v>
      </c>
      <c r="AL15" s="83" t="str">
        <f>VLOOKUP($Q15,'Analysis-must not modify'!BT:FE,AL$8,FALSE)</f>
        <v/>
      </c>
      <c r="AM15" s="83" t="str">
        <f>VLOOKUP($Q15,'Analysis-must not modify'!BT:FE,AM$8,FALSE)</f>
        <v/>
      </c>
      <c r="AN15" s="83">
        <f>VLOOKUP($Q15,'Analysis-must not modify'!BT:FE,AN$8,FALSE)</f>
        <v>134620.22056223967</v>
      </c>
      <c r="AP15" s="83">
        <f>VLOOKUP($Q15,'Analysis-must not modify'!BT:FE,AP$8,FALSE)</f>
        <v>4033592.288209422</v>
      </c>
      <c r="AQ15" s="83">
        <f>VLOOKUP($Q15,'Analysis-must not modify'!BT:FE,AQ$8,FALSE)</f>
        <v>56353.978684376183</v>
      </c>
      <c r="AR15" s="83">
        <f>VLOOKUP($Q15,'Analysis-must not modify'!BT:FE,AR$8,FALSE)</f>
        <v>17592.21334449057</v>
      </c>
      <c r="AS15" s="83" t="str">
        <f>VLOOKUP($Q15,'Analysis-must not modify'!BT:FE,AS$8,FALSE)</f>
        <v/>
      </c>
      <c r="AT15" s="83" t="str">
        <f>VLOOKUP($Q15,'Analysis-must not modify'!BT:FE,AT$8,FALSE)</f>
        <v/>
      </c>
      <c r="AV15" s="83">
        <f>VLOOKUP($Q15,'Analysis-must not modify'!BT:FE,AV$8,FALSE)</f>
        <v>371779.04997429228</v>
      </c>
      <c r="AW15" s="83" t="str">
        <f>VLOOKUP($Q15,'Analysis-must not modify'!BT:FE,AW$8,FALSE)</f>
        <v/>
      </c>
      <c r="AX15" s="83" t="str">
        <f>VLOOKUP($Q15,'Analysis-must not modify'!BT:FE,AX$8,FALSE)</f>
        <v/>
      </c>
      <c r="AY15" s="83">
        <f>VLOOKUP($Q15,'Analysis-must not modify'!BT:FE,AY$8,FALSE)</f>
        <v>6726.4596739447816</v>
      </c>
      <c r="BA15" s="83" t="str">
        <f>IF($Q$5="BASIC","",VLOOKUP($Q15,'Analysis-must not modify'!BT:FE,BA$8,FALSE))</f>
        <v/>
      </c>
      <c r="BB15" s="83" t="str">
        <f>IF($Q$5="BASIC","",VLOOKUP($Q15,'Analysis-must not modify'!BT:FE,BB$8,FALSE))</f>
        <v/>
      </c>
      <c r="BD15" s="83" t="str">
        <f>IF($Q$5="BASIC","",VLOOKUP($Q15,'Analysis-must not modify'!BT:FE,BD$8,FALSE))</f>
        <v/>
      </c>
      <c r="BE15" s="83" t="str">
        <f>IF($Q$5="BASIC","",VLOOKUP($Q15,'Analysis-must not modify'!BT:FE,BE$8,FALSE))</f>
        <v/>
      </c>
      <c r="BF15" s="83" t="str">
        <f>IF($Q$5="BASIC","",VLOOKUP($Q15,'Analysis-must not modify'!BT:FE,BF$8,FALSE))</f>
        <v/>
      </c>
    </row>
    <row r="16" spans="4:58" s="28" customFormat="1" ht="15" customHeight="1">
      <c r="D16" s="60"/>
      <c r="E16" s="60"/>
      <c r="F16" s="60"/>
      <c r="P16" s="27">
        <v>7</v>
      </c>
      <c r="Q16" s="84" t="str">
        <f>VLOOKUP($P16,'Analysis-must not modify'!B:AX,2,FALSE)</f>
        <v>Auckland_2014</v>
      </c>
      <c r="R16" s="72">
        <f>VLOOKUP($Q16,'Analysis-must not modify'!C:AX,6,FALSE)</f>
        <v>1526900</v>
      </c>
      <c r="S16" s="72">
        <f>VLOOKUP($Q16,'Analysis-must not modify'!C:FE,7,FALSE)</f>
        <v>4894</v>
      </c>
      <c r="T16" s="72">
        <f>VLOOKUP($Q16,'Analysis-must not modify'!C:FE,8,FALSE)</f>
        <v>67306.687149999998</v>
      </c>
      <c r="U16" s="83">
        <f>VLOOKUP($Q16,'Analysis-must not modify'!BT:FE,U$8,FALSE)</f>
        <v>3266115.8156580534</v>
      </c>
      <c r="V16" s="83">
        <f>VLOOKUP($Q16,'Analysis-must not modify'!BT:FE,V$8,FALSE)</f>
        <v>3990773.9377311734</v>
      </c>
      <c r="W16" s="83">
        <f>VLOOKUP($Q16,'Analysis-must not modify'!BT:FE,W$8,FALSE)</f>
        <v>324762.56677222997</v>
      </c>
      <c r="X16" s="83" t="str">
        <f>IFERROR(VLOOKUP($Q16,'Analysis-must not modify'!BT:FE,X$8,FALSE),"")</f>
        <v/>
      </c>
      <c r="Y16" s="83" t="str">
        <f>IFERROR(VLOOKUP($Q16,'Analysis-must not modify'!BT:FE,Y$8,FALSE),"")</f>
        <v/>
      </c>
      <c r="Z16" s="70">
        <f t="shared" si="1"/>
        <v>7581652.3201614562</v>
      </c>
      <c r="AA16" s="70">
        <f t="shared" ca="1" si="2"/>
        <v>77</v>
      </c>
      <c r="AB16" s="70">
        <f t="shared" ca="1" si="3"/>
        <v>110</v>
      </c>
      <c r="AC16" s="70">
        <f t="shared" ca="1" si="4"/>
        <v>48</v>
      </c>
      <c r="AD16" s="70">
        <f t="shared" ca="1" si="5"/>
        <v>93</v>
      </c>
      <c r="AE16" s="70" t="e">
        <f t="shared" ca="1" si="6"/>
        <v>#VALUE!</v>
      </c>
      <c r="AF16" s="70" t="e">
        <f t="shared" ca="1" si="7"/>
        <v>#VALUE!</v>
      </c>
      <c r="AG16" s="83">
        <f>VLOOKUP($Q16,'Analysis-must not modify'!BT:FE,AG$8,FALSE)</f>
        <v>665661.22851452173</v>
      </c>
      <c r="AH16" s="83">
        <f>VLOOKUP($Q16,'Analysis-must not modify'!BT:FE,AH$8,FALSE)</f>
        <v>585781.68147586787</v>
      </c>
      <c r="AI16" s="83">
        <f>VLOOKUP($Q16,'Analysis-must not modify'!BT:FE,AI$8,FALSE)</f>
        <v>1472868.2223346853</v>
      </c>
      <c r="AJ16" s="83" t="str">
        <f>VLOOKUP($Q16,'Analysis-must not modify'!$BT$7:$FJ$87,AJ$8,FALSE)</f>
        <v/>
      </c>
      <c r="AK16" s="83">
        <f>VLOOKUP($Q16,'Analysis-must not modify'!BT:FE,AK$8,FALSE)</f>
        <v>407637.9951919514</v>
      </c>
      <c r="AL16" s="83" t="str">
        <f>VLOOKUP($Q16,'Analysis-must not modify'!BT:FE,AL$8,FALSE)</f>
        <v/>
      </c>
      <c r="AM16" s="83" t="str">
        <f>VLOOKUP($Q16,'Analysis-must not modify'!BT:FE,AM$8,FALSE)</f>
        <v/>
      </c>
      <c r="AN16" s="83">
        <f>VLOOKUP($Q16,'Analysis-must not modify'!BT:FE,AN$8,FALSE)</f>
        <v>134166.68814102744</v>
      </c>
      <c r="AP16" s="83">
        <f>VLOOKUP($Q16,'Analysis-must not modify'!BT:FE,AP$8,FALSE)</f>
        <v>3910697.6489034723</v>
      </c>
      <c r="AQ16" s="83">
        <f>VLOOKUP($Q16,'Analysis-must not modify'!BT:FE,AQ$8,FALSE)</f>
        <v>62484.075483210589</v>
      </c>
      <c r="AR16" s="83">
        <f>VLOOKUP($Q16,'Analysis-must not modify'!BT:FE,AR$8,FALSE)</f>
        <v>17592.21334449057</v>
      </c>
      <c r="AS16" s="83" t="str">
        <f>VLOOKUP($Q16,'Analysis-must not modify'!BT:FE,AS$8,FALSE)</f>
        <v/>
      </c>
      <c r="AT16" s="83" t="str">
        <f>VLOOKUP($Q16,'Analysis-must not modify'!BT:FE,AT$8,FALSE)</f>
        <v/>
      </c>
      <c r="AV16" s="83">
        <f>VLOOKUP($Q16,'Analysis-must not modify'!BT:FE,AV$8,FALSE)</f>
        <v>318595.70112584415</v>
      </c>
      <c r="AW16" s="83" t="str">
        <f>VLOOKUP($Q16,'Analysis-must not modify'!BT:FE,AW$8,FALSE)</f>
        <v/>
      </c>
      <c r="AX16" s="83" t="str">
        <f>VLOOKUP($Q16,'Analysis-must not modify'!BT:FE,AX$8,FALSE)</f>
        <v/>
      </c>
      <c r="AY16" s="83">
        <f>VLOOKUP($Q16,'Analysis-must not modify'!BT:FE,AY$8,FALSE)</f>
        <v>6166.8656463858151</v>
      </c>
      <c r="BA16" s="83" t="str">
        <f>IF($Q$5="BASIC","",VLOOKUP($Q16,'Analysis-must not modify'!BT:FE,BA$8,FALSE))</f>
        <v/>
      </c>
      <c r="BB16" s="83" t="str">
        <f>IF($Q$5="BASIC","",VLOOKUP($Q16,'Analysis-must not modify'!BT:FE,BB$8,FALSE))</f>
        <v/>
      </c>
      <c r="BD16" s="83" t="str">
        <f>IF($Q$5="BASIC","",VLOOKUP($Q16,'Analysis-must not modify'!BT:FE,BD$8,FALSE))</f>
        <v/>
      </c>
      <c r="BE16" s="83" t="str">
        <f>IF($Q$5="BASIC","",VLOOKUP($Q16,'Analysis-must not modify'!BT:FE,BE$8,FALSE))</f>
        <v/>
      </c>
      <c r="BF16" s="83" t="str">
        <f>IF($Q$5="BASIC","",VLOOKUP($Q16,'Analysis-must not modify'!BT:FE,BF$8,FALSE))</f>
        <v/>
      </c>
    </row>
    <row r="17" spans="4:58" s="28" customFormat="1" ht="15" customHeight="1">
      <c r="D17" s="60"/>
      <c r="E17" s="60"/>
      <c r="F17" s="60"/>
      <c r="P17" s="27">
        <v>8</v>
      </c>
      <c r="Q17" s="84" t="str">
        <f>VLOOKUP($P17,'Analysis-must not modify'!B:AX,2,FALSE)</f>
        <v>Auckland_2013</v>
      </c>
      <c r="R17" s="72">
        <f>VLOOKUP($Q17,'Analysis-must not modify'!C:AX,6,FALSE)</f>
        <v>1493200</v>
      </c>
      <c r="S17" s="72">
        <f>VLOOKUP($Q17,'Analysis-must not modify'!C:FE,7,FALSE)</f>
        <v>4894</v>
      </c>
      <c r="T17" s="72">
        <f>VLOOKUP($Q17,'Analysis-must not modify'!C:FE,8,FALSE)</f>
        <v>63343.277430000002</v>
      </c>
      <c r="U17" s="83">
        <f>VLOOKUP($Q17,'Analysis-must not modify'!BT:FE,U$8,FALSE)</f>
        <v>3465971.1378729264</v>
      </c>
      <c r="V17" s="83">
        <f>VLOOKUP($Q17,'Analysis-must not modify'!BT:FE,V$8,FALSE)</f>
        <v>3921456.2304022014</v>
      </c>
      <c r="W17" s="83">
        <f>VLOOKUP($Q17,'Analysis-must not modify'!BT:FE,W$8,FALSE)</f>
        <v>315934.8017194753</v>
      </c>
      <c r="X17" s="83" t="str">
        <f>IFERROR(VLOOKUP($Q17,'Analysis-must not modify'!BT:FE,X$8,FALSE),"")</f>
        <v/>
      </c>
      <c r="Y17" s="83" t="str">
        <f>IFERROR(VLOOKUP($Q17,'Analysis-must not modify'!BT:FE,Y$8,FALSE),"")</f>
        <v/>
      </c>
      <c r="Z17" s="70">
        <f t="shared" si="1"/>
        <v>7703362.1699946038</v>
      </c>
      <c r="AA17" s="70">
        <f t="shared" ca="1" si="2"/>
        <v>75</v>
      </c>
      <c r="AB17" s="70">
        <f t="shared" ca="1" si="3"/>
        <v>105</v>
      </c>
      <c r="AC17" s="70">
        <f t="shared" ca="1" si="4"/>
        <v>49</v>
      </c>
      <c r="AD17" s="70">
        <f t="shared" ca="1" si="5"/>
        <v>94</v>
      </c>
      <c r="AE17" s="70" t="e">
        <f t="shared" ca="1" si="6"/>
        <v>#VALUE!</v>
      </c>
      <c r="AF17" s="70" t="e">
        <f t="shared" ca="1" si="7"/>
        <v>#VALUE!</v>
      </c>
      <c r="AG17" s="83">
        <f>VLOOKUP($Q17,'Analysis-must not modify'!BT:FE,AG$8,FALSE)</f>
        <v>742669.14052667725</v>
      </c>
      <c r="AH17" s="83">
        <f>VLOOKUP($Q17,'Analysis-must not modify'!BT:FE,AH$8,FALSE)</f>
        <v>604599.63859400339</v>
      </c>
      <c r="AI17" s="83">
        <f>VLOOKUP($Q17,'Analysis-must not modify'!BT:FE,AI$8,FALSE)</f>
        <v>1558874.6236143452</v>
      </c>
      <c r="AJ17" s="83" t="str">
        <f>VLOOKUP($Q17,'Analysis-must not modify'!$BT$7:$FJ$87,AJ$8,FALSE)</f>
        <v/>
      </c>
      <c r="AK17" s="83">
        <f>VLOOKUP($Q17,'Analysis-must not modify'!BT:FE,AK$8,FALSE)</f>
        <v>424385.60449066432</v>
      </c>
      <c r="AL17" s="83" t="str">
        <f>VLOOKUP($Q17,'Analysis-must not modify'!BT:FE,AL$8,FALSE)</f>
        <v/>
      </c>
      <c r="AM17" s="83" t="str">
        <f>VLOOKUP($Q17,'Analysis-must not modify'!BT:FE,AM$8,FALSE)</f>
        <v/>
      </c>
      <c r="AN17" s="83">
        <f>VLOOKUP($Q17,'Analysis-must not modify'!BT:FE,AN$8,FALSE)</f>
        <v>135442.13064723628</v>
      </c>
      <c r="AP17" s="83">
        <f>VLOOKUP($Q17,'Analysis-must not modify'!BT:FE,AP$8,FALSE)</f>
        <v>3842196.4763648789</v>
      </c>
      <c r="AQ17" s="83">
        <f>VLOOKUP($Q17,'Analysis-must not modify'!BT:FE,AQ$8,FALSE)</f>
        <v>61667.54069283163</v>
      </c>
      <c r="AR17" s="83">
        <f>VLOOKUP($Q17,'Analysis-must not modify'!BT:FE,AR$8,FALSE)</f>
        <v>17592.21334449057</v>
      </c>
      <c r="AS17" s="83" t="str">
        <f>VLOOKUP($Q17,'Analysis-must not modify'!BT:FE,AS$8,FALSE)</f>
        <v/>
      </c>
      <c r="AT17" s="83" t="str">
        <f>VLOOKUP($Q17,'Analysis-must not modify'!BT:FE,AT$8,FALSE)</f>
        <v/>
      </c>
      <c r="AV17" s="83">
        <f>VLOOKUP($Q17,'Analysis-must not modify'!BT:FE,AV$8,FALSE)</f>
        <v>303847.69674675504</v>
      </c>
      <c r="AW17" s="83" t="str">
        <f>VLOOKUP($Q17,'Analysis-must not modify'!BT:FE,AW$8,FALSE)</f>
        <v/>
      </c>
      <c r="AX17" s="83" t="str">
        <f>VLOOKUP($Q17,'Analysis-must not modify'!BT:FE,AX$8,FALSE)</f>
        <v/>
      </c>
      <c r="AY17" s="83">
        <f>VLOOKUP($Q17,'Analysis-must not modify'!BT:FE,AY$8,FALSE)</f>
        <v>12087.104972720233</v>
      </c>
      <c r="BA17" s="83" t="str">
        <f>IF($Q$5="BASIC","",VLOOKUP($Q17,'Analysis-must not modify'!BT:FE,BA$8,FALSE))</f>
        <v/>
      </c>
      <c r="BB17" s="83" t="str">
        <f>IF($Q$5="BASIC","",VLOOKUP($Q17,'Analysis-must not modify'!BT:FE,BB$8,FALSE))</f>
        <v/>
      </c>
      <c r="BD17" s="83" t="str">
        <f>IF($Q$5="BASIC","",VLOOKUP($Q17,'Analysis-must not modify'!BT:FE,BD$8,FALSE))</f>
        <v/>
      </c>
      <c r="BE17" s="83" t="str">
        <f>IF($Q$5="BASIC","",VLOOKUP($Q17,'Analysis-must not modify'!BT:FE,BE$8,FALSE))</f>
        <v/>
      </c>
      <c r="BF17" s="83" t="str">
        <f>IF($Q$5="BASIC","",VLOOKUP($Q17,'Analysis-must not modify'!BT:FE,BF$8,FALSE))</f>
        <v/>
      </c>
    </row>
    <row r="18" spans="4:58" s="28" customFormat="1" ht="15" customHeight="1">
      <c r="D18" s="60"/>
      <c r="E18" s="60"/>
      <c r="F18" s="60"/>
      <c r="P18" s="27">
        <v>9</v>
      </c>
      <c r="Q18" s="84" t="str">
        <f>VLOOKUP($P18,'Analysis-must not modify'!B:AX,2,FALSE)</f>
        <v>Auckland_2012</v>
      </c>
      <c r="R18" s="72">
        <f>VLOOKUP($Q18,'Analysis-must not modify'!C:AX,6,FALSE)</f>
        <v>1476500</v>
      </c>
      <c r="S18" s="72">
        <f>VLOOKUP($Q18,'Analysis-must not modify'!C:FE,7,FALSE)</f>
        <v>4894</v>
      </c>
      <c r="T18" s="72">
        <f>VLOOKUP($Q18,'Analysis-must not modify'!C:FE,8,FALSE)</f>
        <v>60739.221400000002</v>
      </c>
      <c r="U18" s="83">
        <f>VLOOKUP($Q18,'Analysis-must not modify'!BT:FE,U$8,FALSE)</f>
        <v>3635076.4229220785</v>
      </c>
      <c r="V18" s="83">
        <f>VLOOKUP($Q18,'Analysis-must not modify'!BT:FE,V$8,FALSE)</f>
        <v>3818903.2194490102</v>
      </c>
      <c r="W18" s="83">
        <f>VLOOKUP($Q18,'Analysis-must not modify'!BT:FE,W$8,FALSE)</f>
        <v>285038.03767994116</v>
      </c>
      <c r="X18" s="83" t="str">
        <f>IFERROR(VLOOKUP($Q18,'Analysis-must not modify'!BT:FE,X$8,FALSE),"")</f>
        <v/>
      </c>
      <c r="Y18" s="83" t="str">
        <f>IFERROR(VLOOKUP($Q18,'Analysis-must not modify'!BT:FE,Y$8,FALSE),"")</f>
        <v/>
      </c>
      <c r="Z18" s="70">
        <f t="shared" si="1"/>
        <v>7739017.6800510297</v>
      </c>
      <c r="AA18" s="70">
        <f t="shared" ca="1" si="2"/>
        <v>74</v>
      </c>
      <c r="AB18" s="70">
        <f t="shared" ca="1" si="3"/>
        <v>102</v>
      </c>
      <c r="AC18" s="70">
        <f t="shared" ca="1" si="4"/>
        <v>53</v>
      </c>
      <c r="AD18" s="70">
        <f t="shared" ca="1" si="5"/>
        <v>100</v>
      </c>
      <c r="AE18" s="70" t="e">
        <f t="shared" ca="1" si="6"/>
        <v>#VALUE!</v>
      </c>
      <c r="AF18" s="70" t="e">
        <f t="shared" ca="1" si="7"/>
        <v>#VALUE!</v>
      </c>
      <c r="AG18" s="83">
        <f>VLOOKUP($Q18,'Analysis-must not modify'!BT:FE,AG$8,FALSE)</f>
        <v>843440.94535827613</v>
      </c>
      <c r="AH18" s="83">
        <f>VLOOKUP($Q18,'Analysis-must not modify'!BT:FE,AH$8,FALSE)</f>
        <v>640569.09253598028</v>
      </c>
      <c r="AI18" s="83">
        <f>VLOOKUP($Q18,'Analysis-must not modify'!BT:FE,AI$8,FALSE)</f>
        <v>1588917.4016210323</v>
      </c>
      <c r="AJ18" s="83" t="str">
        <f>VLOOKUP($Q18,'Analysis-must not modify'!$BT$7:$FJ$87,AJ$8,FALSE)</f>
        <v/>
      </c>
      <c r="AK18" s="83">
        <f>VLOOKUP($Q18,'Analysis-must not modify'!BT:FE,AK$8,FALSE)</f>
        <v>429729.07255851611</v>
      </c>
      <c r="AL18" s="83" t="str">
        <f>VLOOKUP($Q18,'Analysis-must not modify'!BT:FE,AL$8,FALSE)</f>
        <v/>
      </c>
      <c r="AM18" s="83" t="str">
        <f>VLOOKUP($Q18,'Analysis-must not modify'!BT:FE,AM$8,FALSE)</f>
        <v/>
      </c>
      <c r="AN18" s="83">
        <f>VLOOKUP($Q18,'Analysis-must not modify'!BT:FE,AN$8,FALSE)</f>
        <v>132419.91084827334</v>
      </c>
      <c r="AP18" s="83">
        <f>VLOOKUP($Q18,'Analysis-must not modify'!BT:FE,AP$8,FALSE)</f>
        <v>3738985.5979810404</v>
      </c>
      <c r="AQ18" s="83">
        <f>VLOOKUP($Q18,'Analysis-must not modify'!BT:FE,AQ$8,FALSE)</f>
        <v>62325.408123479021</v>
      </c>
      <c r="AR18" s="83">
        <f>VLOOKUP($Q18,'Analysis-must not modify'!BT:FE,AR$8,FALSE)</f>
        <v>17592.21334449057</v>
      </c>
      <c r="AS18" s="83" t="str">
        <f>VLOOKUP($Q18,'Analysis-must not modify'!BT:FE,AS$8,FALSE)</f>
        <v/>
      </c>
      <c r="AT18" s="83" t="str">
        <f>VLOOKUP($Q18,'Analysis-must not modify'!BT:FE,AT$8,FALSE)</f>
        <v/>
      </c>
      <c r="AV18" s="83">
        <f>VLOOKUP($Q18,'Analysis-must not modify'!BT:FE,AV$8,FALSE)</f>
        <v>272962.51383910567</v>
      </c>
      <c r="AW18" s="83" t="str">
        <f>VLOOKUP($Q18,'Analysis-must not modify'!BT:FE,AW$8,FALSE)</f>
        <v/>
      </c>
      <c r="AX18" s="83" t="str">
        <f>VLOOKUP($Q18,'Analysis-must not modify'!BT:FE,AX$8,FALSE)</f>
        <v/>
      </c>
      <c r="AY18" s="83">
        <f>VLOOKUP($Q18,'Analysis-must not modify'!BT:FE,AY$8,FALSE)</f>
        <v>12075.523840835465</v>
      </c>
      <c r="BA18" s="83" t="str">
        <f>IF($Q$5="BASIC","",VLOOKUP($Q18,'Analysis-must not modify'!BT:FE,BA$8,FALSE))</f>
        <v/>
      </c>
      <c r="BB18" s="83" t="str">
        <f>IF($Q$5="BASIC","",VLOOKUP($Q18,'Analysis-must not modify'!BT:FE,BB$8,FALSE))</f>
        <v/>
      </c>
      <c r="BD18" s="83" t="str">
        <f>IF($Q$5="BASIC","",VLOOKUP($Q18,'Analysis-must not modify'!BT:FE,BD$8,FALSE))</f>
        <v/>
      </c>
      <c r="BE18" s="83" t="str">
        <f>IF($Q$5="BASIC","",VLOOKUP($Q18,'Analysis-must not modify'!BT:FE,BE$8,FALSE))</f>
        <v/>
      </c>
      <c r="BF18" s="83" t="str">
        <f>IF($Q$5="BASIC","",VLOOKUP($Q18,'Analysis-must not modify'!BT:FE,BF$8,FALSE))</f>
        <v/>
      </c>
    </row>
    <row r="19" spans="4:58" s="28" customFormat="1" ht="15" customHeight="1">
      <c r="D19" s="60"/>
      <c r="E19" s="60"/>
      <c r="F19" s="60"/>
      <c r="P19" s="27">
        <v>10</v>
      </c>
      <c r="Q19" s="84" t="str">
        <f>VLOOKUP($P19,'Analysis-must not modify'!B:AX,2,FALSE)</f>
        <v>Auckland_2011</v>
      </c>
      <c r="R19" s="72">
        <f>VLOOKUP($Q19,'Analysis-must not modify'!C:AX,6,FALSE)</f>
        <v>1459600</v>
      </c>
      <c r="S19" s="72">
        <f>VLOOKUP($Q19,'Analysis-must not modify'!C:FE,7,FALSE)</f>
        <v>4894</v>
      </c>
      <c r="T19" s="72">
        <f>VLOOKUP($Q19,'Analysis-must not modify'!C:FE,8,FALSE)</f>
        <v>52320.557333333301</v>
      </c>
      <c r="U19" s="83">
        <f>VLOOKUP($Q19,'Analysis-must not modify'!BT:FE,U$8,FALSE)</f>
        <v>3066057.7192530078</v>
      </c>
      <c r="V19" s="83">
        <f>VLOOKUP($Q19,'Analysis-must not modify'!BT:FE,V$8,FALSE)</f>
        <v>3829330.4305608612</v>
      </c>
      <c r="W19" s="83">
        <f>VLOOKUP($Q19,'Analysis-must not modify'!BT:FE,W$8,FALSE)</f>
        <v>281334.83135617361</v>
      </c>
      <c r="X19" s="83" t="str">
        <f>IFERROR(VLOOKUP($Q19,'Analysis-must not modify'!BT:FE,X$8,FALSE),"")</f>
        <v/>
      </c>
      <c r="Y19" s="83" t="str">
        <f>IFERROR(VLOOKUP($Q19,'Analysis-must not modify'!BT:FE,Y$8,FALSE),"")</f>
        <v/>
      </c>
      <c r="Z19" s="70">
        <f t="shared" si="1"/>
        <v>7176722.9811700424</v>
      </c>
      <c r="AA19" s="70">
        <f t="shared" ca="1" si="2"/>
        <v>83</v>
      </c>
      <c r="AB19" s="70">
        <f t="shared" ca="1" si="3"/>
        <v>115</v>
      </c>
      <c r="AC19" s="70">
        <f t="shared" ca="1" si="4"/>
        <v>52</v>
      </c>
      <c r="AD19" s="70">
        <f t="shared" ca="1" si="5"/>
        <v>103</v>
      </c>
      <c r="AE19" s="70" t="e">
        <f t="shared" ca="1" si="6"/>
        <v>#VALUE!</v>
      </c>
      <c r="AF19" s="70" t="e">
        <f t="shared" ca="1" si="7"/>
        <v>#VALUE!</v>
      </c>
      <c r="AG19" s="83">
        <f>VLOOKUP($Q19,'Analysis-must not modify'!BT:FE,AG$8,FALSE)</f>
        <v>719056.99536573386</v>
      </c>
      <c r="AH19" s="83">
        <f>VLOOKUP($Q19,'Analysis-must not modify'!BT:FE,AH$8,FALSE)</f>
        <v>516388.77303498558</v>
      </c>
      <c r="AI19" s="83">
        <f>VLOOKUP($Q19,'Analysis-must not modify'!BT:FE,AI$8,FALSE)</f>
        <v>1349012.86096442</v>
      </c>
      <c r="AJ19" s="83" t="str">
        <f>VLOOKUP($Q19,'Analysis-must not modify'!$BT$7:$FJ$87,AJ$8,FALSE)</f>
        <v/>
      </c>
      <c r="AK19" s="83">
        <f>VLOOKUP($Q19,'Analysis-must not modify'!BT:FE,AK$8,FALSE)</f>
        <v>378813.27719739289</v>
      </c>
      <c r="AL19" s="83" t="str">
        <f>VLOOKUP($Q19,'Analysis-must not modify'!BT:FE,AL$8,FALSE)</f>
        <v/>
      </c>
      <c r="AM19" s="83" t="str">
        <f>VLOOKUP($Q19,'Analysis-must not modify'!BT:FE,AM$8,FALSE)</f>
        <v/>
      </c>
      <c r="AN19" s="83">
        <f>VLOOKUP($Q19,'Analysis-must not modify'!BT:FE,AN$8,FALSE)</f>
        <v>102785.81269047534</v>
      </c>
      <c r="AP19" s="83">
        <f>VLOOKUP($Q19,'Analysis-must not modify'!BT:FE,AP$8,FALSE)</f>
        <v>3752640.0661364375</v>
      </c>
      <c r="AQ19" s="83">
        <f>VLOOKUP($Q19,'Analysis-must not modify'!BT:FE,AQ$8,FALSE)</f>
        <v>59098.151079933166</v>
      </c>
      <c r="AR19" s="83">
        <f>VLOOKUP($Q19,'Analysis-must not modify'!BT:FE,AR$8,FALSE)</f>
        <v>17592.21334449057</v>
      </c>
      <c r="AS19" s="83" t="str">
        <f>VLOOKUP($Q19,'Analysis-must not modify'!BT:FE,AS$8,FALSE)</f>
        <v/>
      </c>
      <c r="AT19" s="83" t="str">
        <f>VLOOKUP($Q19,'Analysis-must not modify'!BT:FE,AT$8,FALSE)</f>
        <v/>
      </c>
      <c r="AV19" s="83">
        <f>VLOOKUP($Q19,'Analysis-must not modify'!BT:FE,AV$8,FALSE)</f>
        <v>267215.69343821006</v>
      </c>
      <c r="AW19" s="83" t="str">
        <f>VLOOKUP($Q19,'Analysis-must not modify'!BT:FE,AW$8,FALSE)</f>
        <v/>
      </c>
      <c r="AX19" s="83" t="str">
        <f>VLOOKUP($Q19,'Analysis-must not modify'!BT:FE,AX$8,FALSE)</f>
        <v/>
      </c>
      <c r="AY19" s="83">
        <f>VLOOKUP($Q19,'Analysis-must not modify'!BT:FE,AY$8,FALSE)</f>
        <v>14119.137917963546</v>
      </c>
      <c r="BA19" s="83" t="str">
        <f>IF($Q$5="BASIC","",VLOOKUP($Q19,'Analysis-must not modify'!BT:FE,BA$8,FALSE))</f>
        <v/>
      </c>
      <c r="BB19" s="83" t="str">
        <f>IF($Q$5="BASIC","",VLOOKUP($Q19,'Analysis-must not modify'!BT:FE,BB$8,FALSE))</f>
        <v/>
      </c>
      <c r="BD19" s="83" t="str">
        <f>IF($Q$5="BASIC","",VLOOKUP($Q19,'Analysis-must not modify'!BT:FE,BD$8,FALSE))</f>
        <v/>
      </c>
      <c r="BE19" s="83" t="str">
        <f>IF($Q$5="BASIC","",VLOOKUP($Q19,'Analysis-must not modify'!BT:FE,BE$8,FALSE))</f>
        <v/>
      </c>
      <c r="BF19" s="83" t="str">
        <f>IF($Q$5="BASIC","",VLOOKUP($Q19,'Analysis-must not modify'!BT:FE,BF$8,FALSE))</f>
        <v/>
      </c>
    </row>
    <row r="20" spans="4:58" s="28" customFormat="1" ht="15" customHeight="1">
      <c r="D20" s="60"/>
      <c r="E20" s="60"/>
      <c r="F20" s="60"/>
      <c r="P20" s="27">
        <v>11</v>
      </c>
      <c r="Q20" s="84" t="str">
        <f>VLOOKUP($P20,'Analysis-must not modify'!B:AX,2,FALSE)</f>
        <v>Auckland_2010</v>
      </c>
      <c r="R20" s="72">
        <f>VLOOKUP($Q20,'Analysis-must not modify'!C:AX,6,FALSE)</f>
        <v>1439600</v>
      </c>
      <c r="S20" s="72">
        <f>VLOOKUP($Q20,'Analysis-must not modify'!C:FE,7,FALSE)</f>
        <v>4894</v>
      </c>
      <c r="T20" s="72">
        <f>VLOOKUP($Q20,'Analysis-must not modify'!C:FE,8,FALSE)</f>
        <v>46457.820266666706</v>
      </c>
      <c r="U20" s="83">
        <f>VLOOKUP($Q20,'Analysis-must not modify'!BT:FE,U$8,FALSE)</f>
        <v>3200729.0311322333</v>
      </c>
      <c r="V20" s="83">
        <f>VLOOKUP($Q20,'Analysis-must not modify'!BT:FE,V$8,FALSE)</f>
        <v>3912195.4500923841</v>
      </c>
      <c r="W20" s="83">
        <f>VLOOKUP($Q20,'Analysis-must not modify'!BT:FE,W$8,FALSE)</f>
        <v>283185.33904593554</v>
      </c>
      <c r="X20" s="83" t="str">
        <f>IFERROR(VLOOKUP($Q20,'Analysis-must not modify'!BT:FE,X$8,FALSE),"")</f>
        <v/>
      </c>
      <c r="Y20" s="83" t="str">
        <f>IFERROR(VLOOKUP($Q20,'Analysis-must not modify'!BT:FE,Y$8,FALSE),"")</f>
        <v/>
      </c>
      <c r="Z20" s="70">
        <f t="shared" si="1"/>
        <v>7396109.8202705523</v>
      </c>
      <c r="AA20" s="70">
        <f t="shared" ca="1" si="2"/>
        <v>80</v>
      </c>
      <c r="AB20" s="70">
        <f t="shared" ca="1" si="3"/>
        <v>112</v>
      </c>
      <c r="AC20" s="70">
        <f t="shared" ca="1" si="4"/>
        <v>50</v>
      </c>
      <c r="AD20" s="70">
        <f t="shared" ca="1" si="5"/>
        <v>101</v>
      </c>
      <c r="AE20" s="70" t="e">
        <f t="shared" ca="1" si="6"/>
        <v>#VALUE!</v>
      </c>
      <c r="AF20" s="70" t="e">
        <f t="shared" ca="1" si="7"/>
        <v>#VALUE!</v>
      </c>
      <c r="AG20" s="83">
        <f>VLOOKUP($Q20,'Analysis-must not modify'!BT:FE,AG$8,FALSE)</f>
        <v>771033.73883985844</v>
      </c>
      <c r="AH20" s="83">
        <f>VLOOKUP($Q20,'Analysis-must not modify'!BT:FE,AH$8,FALSE)</f>
        <v>535895.32685260568</v>
      </c>
      <c r="AI20" s="83">
        <f>VLOOKUP($Q20,'Analysis-must not modify'!BT:FE,AI$8,FALSE)</f>
        <v>1396927.416192302</v>
      </c>
      <c r="AJ20" s="83" t="str">
        <f>VLOOKUP($Q20,'Analysis-must not modify'!$BT$7:$FJ$87,AJ$8,FALSE)</f>
        <v/>
      </c>
      <c r="AK20" s="83">
        <f>VLOOKUP($Q20,'Analysis-must not modify'!BT:FE,AK$8,FALSE)</f>
        <v>392099.78433829348</v>
      </c>
      <c r="AL20" s="83" t="str">
        <f>VLOOKUP($Q20,'Analysis-must not modify'!BT:FE,AL$8,FALSE)</f>
        <v/>
      </c>
      <c r="AM20" s="83" t="str">
        <f>VLOOKUP($Q20,'Analysis-must not modify'!BT:FE,AM$8,FALSE)</f>
        <v/>
      </c>
      <c r="AN20" s="83">
        <f>VLOOKUP($Q20,'Analysis-must not modify'!BT:FE,AN$8,FALSE)</f>
        <v>104772.76490917351</v>
      </c>
      <c r="AP20" s="83">
        <f>VLOOKUP($Q20,'Analysis-must not modify'!BT:FE,AP$8,FALSE)</f>
        <v>3837012.6719036843</v>
      </c>
      <c r="AQ20" s="83">
        <f>VLOOKUP($Q20,'Analysis-must not modify'!BT:FE,AQ$8,FALSE)</f>
        <v>57590.56484420917</v>
      </c>
      <c r="AR20" s="83">
        <f>VLOOKUP($Q20,'Analysis-must not modify'!BT:FE,AR$8,FALSE)</f>
        <v>17592.21334449057</v>
      </c>
      <c r="AS20" s="83" t="str">
        <f>VLOOKUP($Q20,'Analysis-must not modify'!BT:FE,AS$8,FALSE)</f>
        <v/>
      </c>
      <c r="AT20" s="83" t="str">
        <f>VLOOKUP($Q20,'Analysis-must not modify'!BT:FE,AT$8,FALSE)</f>
        <v/>
      </c>
      <c r="AV20" s="83">
        <f>VLOOKUP($Q20,'Analysis-must not modify'!BT:FE,AV$8,FALSE)</f>
        <v>274816.30235355929</v>
      </c>
      <c r="AW20" s="83" t="str">
        <f>VLOOKUP($Q20,'Analysis-must not modify'!BT:FE,AW$8,FALSE)</f>
        <v/>
      </c>
      <c r="AX20" s="83" t="str">
        <f>VLOOKUP($Q20,'Analysis-must not modify'!BT:FE,AX$8,FALSE)</f>
        <v/>
      </c>
      <c r="AY20" s="83">
        <f>VLOOKUP($Q20,'Analysis-must not modify'!BT:FE,AY$8,FALSE)</f>
        <v>8369.036692376234</v>
      </c>
      <c r="BA20" s="83" t="str">
        <f>IF($Q$5="BASIC","",VLOOKUP($Q20,'Analysis-must not modify'!BT:FE,BA$8,FALSE))</f>
        <v/>
      </c>
      <c r="BB20" s="83" t="str">
        <f>IF($Q$5="BASIC","",VLOOKUP($Q20,'Analysis-must not modify'!BT:FE,BB$8,FALSE))</f>
        <v/>
      </c>
      <c r="BD20" s="83" t="str">
        <f>IF($Q$5="BASIC","",VLOOKUP($Q20,'Analysis-must not modify'!BT:FE,BD$8,FALSE))</f>
        <v/>
      </c>
      <c r="BE20" s="83" t="str">
        <f>IF($Q$5="BASIC","",VLOOKUP($Q20,'Analysis-must not modify'!BT:FE,BE$8,FALSE))</f>
        <v/>
      </c>
      <c r="BF20" s="83" t="str">
        <f>IF($Q$5="BASIC","",VLOOKUP($Q20,'Analysis-must not modify'!BT:FE,BF$8,FALSE))</f>
        <v/>
      </c>
    </row>
    <row r="21" spans="4:58" s="28" customFormat="1" ht="15" customHeight="1">
      <c r="D21" s="60"/>
      <c r="E21" s="60"/>
      <c r="F21" s="60"/>
      <c r="P21" s="27">
        <v>12</v>
      </c>
      <c r="Q21" s="84" t="str">
        <f>VLOOKUP($P21,'Analysis-must not modify'!B:AX,2,FALSE)</f>
        <v>Auckland_2009</v>
      </c>
      <c r="R21" s="72">
        <f>VLOOKUP($Q21,'Analysis-must not modify'!C:AX,6,FALSE)</f>
        <v>1421700</v>
      </c>
      <c r="S21" s="72">
        <f>VLOOKUP($Q21,'Analysis-must not modify'!C:FE,7,FALSE)</f>
        <v>4894</v>
      </c>
      <c r="T21" s="72">
        <f>VLOOKUP($Q21,'Analysis-must not modify'!C:FE,8,FALSE)</f>
        <v>42918.051749999999</v>
      </c>
      <c r="U21" s="83">
        <f>VLOOKUP($Q21,'Analysis-must not modify'!BT:FE,U$8,FALSE)</f>
        <v>3371296.7427182342</v>
      </c>
      <c r="V21" s="83">
        <f>VLOOKUP($Q21,'Analysis-must not modify'!BT:FE,V$8,FALSE)</f>
        <v>3898644.2863039817</v>
      </c>
      <c r="W21" s="83">
        <f>VLOOKUP($Q21,'Analysis-must not modify'!BT:FE,W$8,FALSE)</f>
        <v>282048.38290748495</v>
      </c>
      <c r="X21" s="83" t="str">
        <f>IFERROR(VLOOKUP($Q21,'Analysis-must not modify'!BT:FE,X$8,FALSE),"")</f>
        <v/>
      </c>
      <c r="Y21" s="83" t="str">
        <f>IFERROR(VLOOKUP($Q21,'Analysis-must not modify'!BT:FE,Y$8,FALSE),"")</f>
        <v/>
      </c>
      <c r="Z21" s="70">
        <f t="shared" si="1"/>
        <v>7551989.4119297005</v>
      </c>
      <c r="AA21" s="70">
        <f t="shared" ca="1" si="2"/>
        <v>78</v>
      </c>
      <c r="AB21" s="70">
        <f t="shared" ca="1" si="3"/>
        <v>107</v>
      </c>
      <c r="AC21" s="70">
        <f t="shared" ca="1" si="4"/>
        <v>51</v>
      </c>
      <c r="AD21" s="70">
        <f t="shared" ca="1" si="5"/>
        <v>102</v>
      </c>
      <c r="AE21" s="70" t="e">
        <f t="shared" ca="1" si="6"/>
        <v>#VALUE!</v>
      </c>
      <c r="AF21" s="70" t="e">
        <f t="shared" ca="1" si="7"/>
        <v>#VALUE!</v>
      </c>
      <c r="AG21" s="83">
        <f>VLOOKUP($Q21,'Analysis-must not modify'!BT:FE,AG$8,FALSE)</f>
        <v>841834.1266040327</v>
      </c>
      <c r="AH21" s="83">
        <f>VLOOKUP($Q21,'Analysis-must not modify'!BT:FE,AH$8,FALSE)</f>
        <v>566342.22874037153</v>
      </c>
      <c r="AI21" s="83">
        <f>VLOOKUP($Q21,'Analysis-must not modify'!BT:FE,AI$8,FALSE)</f>
        <v>1452987.8028829582</v>
      </c>
      <c r="AJ21" s="83" t="str">
        <f>VLOOKUP($Q21,'Analysis-must not modify'!$BT$7:$FJ$87,AJ$8,FALSE)</f>
        <v/>
      </c>
      <c r="AK21" s="83">
        <f>VLOOKUP($Q21,'Analysis-must not modify'!BT:FE,AK$8,FALSE)</f>
        <v>406103.64928972174</v>
      </c>
      <c r="AL21" s="83" t="str">
        <f>VLOOKUP($Q21,'Analysis-must not modify'!BT:FE,AL$8,FALSE)</f>
        <v/>
      </c>
      <c r="AM21" s="83" t="str">
        <f>VLOOKUP($Q21,'Analysis-must not modify'!BT:FE,AM$8,FALSE)</f>
        <v/>
      </c>
      <c r="AN21" s="83">
        <f>VLOOKUP($Q21,'Analysis-must not modify'!BT:FE,AN$8,FALSE)</f>
        <v>104028.93520114975</v>
      </c>
      <c r="AP21" s="83">
        <f>VLOOKUP($Q21,'Analysis-must not modify'!BT:FE,AP$8,FALSE)</f>
        <v>3823461.5081152818</v>
      </c>
      <c r="AQ21" s="83">
        <f>VLOOKUP($Q21,'Analysis-must not modify'!BT:FE,AQ$8,FALSE)</f>
        <v>57590.56484420917</v>
      </c>
      <c r="AR21" s="83">
        <f>VLOOKUP($Q21,'Analysis-must not modify'!BT:FE,AR$8,FALSE)</f>
        <v>17592.21334449057</v>
      </c>
      <c r="AS21" s="83" t="str">
        <f>VLOOKUP($Q21,'Analysis-must not modify'!BT:FE,AS$8,FALSE)</f>
        <v/>
      </c>
      <c r="AT21" s="83" t="str">
        <f>VLOOKUP($Q21,'Analysis-must not modify'!BT:FE,AT$8,FALSE)</f>
        <v/>
      </c>
      <c r="AV21" s="83">
        <f>VLOOKUP($Q21,'Analysis-must not modify'!BT:FE,AV$8,FALSE)</f>
        <v>273316.85067072662</v>
      </c>
      <c r="AW21" s="83" t="str">
        <f>VLOOKUP($Q21,'Analysis-must not modify'!BT:FE,AW$8,FALSE)</f>
        <v/>
      </c>
      <c r="AX21" s="83" t="str">
        <f>VLOOKUP($Q21,'Analysis-must not modify'!BT:FE,AX$8,FALSE)</f>
        <v/>
      </c>
      <c r="AY21" s="83">
        <f>VLOOKUP($Q21,'Analysis-must not modify'!BT:FE,AY$8,FALSE)</f>
        <v>8731.5322367583449</v>
      </c>
      <c r="BA21" s="83" t="str">
        <f>IF($Q$5="BASIC","",VLOOKUP($Q21,'Analysis-must not modify'!BT:FE,BA$8,FALSE))</f>
        <v/>
      </c>
      <c r="BB21" s="83" t="str">
        <f>IF($Q$5="BASIC","",VLOOKUP($Q21,'Analysis-must not modify'!BT:FE,BB$8,FALSE))</f>
        <v/>
      </c>
      <c r="BD21" s="83" t="str">
        <f>IF($Q$5="BASIC","",VLOOKUP($Q21,'Analysis-must not modify'!BT:FE,BD$8,FALSE))</f>
        <v/>
      </c>
      <c r="BE21" s="83" t="str">
        <f>IF($Q$5="BASIC","",VLOOKUP($Q21,'Analysis-must not modify'!BT:FE,BE$8,FALSE))</f>
        <v/>
      </c>
      <c r="BF21" s="83" t="str">
        <f>IF($Q$5="BASIC","",VLOOKUP($Q21,'Analysis-must not modify'!BT:FE,BF$8,FALSE))</f>
        <v/>
      </c>
    </row>
    <row r="22" spans="4:58" s="28" customFormat="1" ht="15" customHeight="1">
      <c r="D22" s="60"/>
      <c r="E22" s="60"/>
      <c r="F22" s="60"/>
      <c r="P22" s="27">
        <v>13</v>
      </c>
      <c r="Q22" s="84" t="str">
        <f>VLOOKUP($P22,'Analysis-must not modify'!B:AX,2,FALSE)</f>
        <v>Auckland_1990</v>
      </c>
      <c r="R22" s="72">
        <f>VLOOKUP($Q22,'Analysis-must not modify'!C:AX,6,FALSE)</f>
        <v>930736.2</v>
      </c>
      <c r="S22" s="72">
        <f>VLOOKUP($Q22,'Analysis-must not modify'!C:FE,7,FALSE)</f>
        <v>4894</v>
      </c>
      <c r="T22" s="72">
        <f>VLOOKUP($Q22,'Analysis-must not modify'!C:FE,8,FALSE)</f>
        <v>0</v>
      </c>
      <c r="U22" s="83">
        <f>VLOOKUP($Q22,'Analysis-must not modify'!BT:FE,U$8,FALSE)</f>
        <v>2584809.4124572179</v>
      </c>
      <c r="V22" s="83">
        <f>VLOOKUP($Q22,'Analysis-must not modify'!BT:FE,V$8,FALSE)</f>
        <v>2337450.6798137408</v>
      </c>
      <c r="W22" s="83">
        <f>VLOOKUP($Q22,'Analysis-must not modify'!BT:FE,W$8,FALSE)</f>
        <v>721030.76794440451</v>
      </c>
      <c r="X22" s="83" t="str">
        <f>IFERROR(VLOOKUP($Q22,'Analysis-must not modify'!BT:FE,X$8,FALSE),"")</f>
        <v/>
      </c>
      <c r="Y22" s="83" t="str">
        <f>IFERROR(VLOOKUP($Q22,'Analysis-must not modify'!BT:FE,Y$8,FALSE),"")</f>
        <v/>
      </c>
      <c r="Z22" s="70">
        <f t="shared" si="1"/>
        <v>5643290.860215364</v>
      </c>
      <c r="AA22" s="70">
        <f t="shared" ca="1" si="2"/>
        <v>104</v>
      </c>
      <c r="AB22" s="70">
        <f t="shared" ca="1" si="3"/>
        <v>121</v>
      </c>
      <c r="AC22" s="70">
        <f t="shared" ca="1" si="4"/>
        <v>88</v>
      </c>
      <c r="AD22" s="70">
        <f t="shared" ca="1" si="5"/>
        <v>63</v>
      </c>
      <c r="AE22" s="70" t="e">
        <f t="shared" ca="1" si="6"/>
        <v>#VALUE!</v>
      </c>
      <c r="AF22" s="70" t="e">
        <f t="shared" ca="1" si="7"/>
        <v>#VALUE!</v>
      </c>
      <c r="AG22" s="83">
        <f>VLOOKUP($Q22,'Analysis-must not modify'!BT:FE,AG$8,FALSE)</f>
        <v>559839.75003420177</v>
      </c>
      <c r="AH22" s="83">
        <f>VLOOKUP($Q22,'Analysis-must not modify'!BT:FE,AH$8,FALSE)</f>
        <v>411307.39784516627</v>
      </c>
      <c r="AI22" s="83">
        <f>VLOOKUP($Q22,'Analysis-must not modify'!BT:FE,AI$8,FALSE)</f>
        <v>1147894.4760194523</v>
      </c>
      <c r="AJ22" s="83" t="str">
        <f>VLOOKUP($Q22,'Analysis-must not modify'!$BT$7:$FJ$87,AJ$8,FALSE)</f>
        <v/>
      </c>
      <c r="AK22" s="83">
        <f>VLOOKUP($Q22,'Analysis-must not modify'!BT:FE,AK$8,FALSE)</f>
        <v>274250.06867820793</v>
      </c>
      <c r="AL22" s="83" t="str">
        <f>VLOOKUP($Q22,'Analysis-must not modify'!BT:FE,AL$8,FALSE)</f>
        <v/>
      </c>
      <c r="AM22" s="83" t="str">
        <f>VLOOKUP($Q22,'Analysis-must not modify'!BT:FE,AM$8,FALSE)</f>
        <v/>
      </c>
      <c r="AN22" s="83">
        <f>VLOOKUP($Q22,'Analysis-must not modify'!BT:FE,AN$8,FALSE)</f>
        <v>191517.71988018948</v>
      </c>
      <c r="AP22" s="83">
        <f>VLOOKUP($Q22,'Analysis-must not modify'!BT:FE,AP$8,FALSE)</f>
        <v>2294404.2626716984</v>
      </c>
      <c r="AQ22" s="83">
        <f>VLOOKUP($Q22,'Analysis-must not modify'!BT:FE,AQ$8,FALSE)</f>
        <v>31972.93436734474</v>
      </c>
      <c r="AR22" s="83">
        <f>VLOOKUP($Q22,'Analysis-must not modify'!BT:FE,AR$8,FALSE)</f>
        <v>11073.482774697928</v>
      </c>
      <c r="AS22" s="83" t="str">
        <f>VLOOKUP($Q22,'Analysis-must not modify'!BT:FE,AS$8,FALSE)</f>
        <v/>
      </c>
      <c r="AT22" s="83" t="str">
        <f>VLOOKUP($Q22,'Analysis-must not modify'!BT:FE,AT$8,FALSE)</f>
        <v/>
      </c>
      <c r="AV22" s="83">
        <f>VLOOKUP($Q22,'Analysis-must not modify'!BT:FE,AV$8,FALSE)</f>
        <v>607167.88171302096</v>
      </c>
      <c r="AW22" s="83" t="str">
        <f>VLOOKUP($Q22,'Analysis-must not modify'!BT:FE,AW$8,FALSE)</f>
        <v/>
      </c>
      <c r="AX22" s="83" t="str">
        <f>VLOOKUP($Q22,'Analysis-must not modify'!BT:FE,AX$8,FALSE)</f>
        <v/>
      </c>
      <c r="AY22" s="83">
        <f>VLOOKUP($Q22,'Analysis-must not modify'!BT:FE,AY$8,FALSE)</f>
        <v>113862.88623138353</v>
      </c>
      <c r="BA22" s="83" t="str">
        <f>IF($Q$5="BASIC","",VLOOKUP($Q22,'Analysis-must not modify'!BT:FE,BA$8,FALSE))</f>
        <v/>
      </c>
      <c r="BB22" s="83" t="str">
        <f>IF($Q$5="BASIC","",VLOOKUP($Q22,'Analysis-must not modify'!BT:FE,BB$8,FALSE))</f>
        <v/>
      </c>
      <c r="BD22" s="83" t="str">
        <f>IF($Q$5="BASIC","",VLOOKUP($Q22,'Analysis-must not modify'!BT:FE,BD$8,FALSE))</f>
        <v/>
      </c>
      <c r="BE22" s="83" t="str">
        <f>IF($Q$5="BASIC","",VLOOKUP($Q22,'Analysis-must not modify'!BT:FE,BE$8,FALSE))</f>
        <v/>
      </c>
      <c r="BF22" s="83" t="str">
        <f>IF($Q$5="BASIC","",VLOOKUP($Q22,'Analysis-must not modify'!BT:FE,BF$8,FALSE))</f>
        <v/>
      </c>
    </row>
    <row r="23" spans="4:58" s="28" customFormat="1" ht="15" customHeight="1">
      <c r="D23" s="60"/>
      <c r="E23" s="60"/>
      <c r="F23" s="60"/>
      <c r="P23" s="27">
        <v>14</v>
      </c>
      <c r="Q23" s="84" t="str">
        <f>VLOOKUP($P23,'Analysis-must not modify'!B:AX,2,FALSE)</f>
        <v>Bogotá_2012</v>
      </c>
      <c r="R23" s="72">
        <f>VLOOKUP($Q23,'Analysis-must not modify'!C:AX,6,FALSE)</f>
        <v>7571345</v>
      </c>
      <c r="S23" s="72">
        <f>VLOOKUP($Q23,'Analysis-must not modify'!C:FE,7,FALSE)</f>
        <v>1636.6</v>
      </c>
      <c r="T23" s="72">
        <f>VLOOKUP($Q23,'Analysis-must not modify'!C:FE,8,FALSE)</f>
        <v>68444.073455759601</v>
      </c>
      <c r="U23" s="83">
        <f>VLOOKUP($Q23,'Analysis-must not modify'!BT:FE,U$8,FALSE)</f>
        <v>6784811.0278894929</v>
      </c>
      <c r="V23" s="83">
        <f>VLOOKUP($Q23,'Analysis-must not modify'!BT:FE,V$8,FALSE)</f>
        <v>4692168.6937487926</v>
      </c>
      <c r="W23" s="83">
        <f>VLOOKUP($Q23,'Analysis-must not modify'!BT:FE,W$8,FALSE)</f>
        <v>932503.22112131503</v>
      </c>
      <c r="X23" s="83" t="str">
        <f>IFERROR(VLOOKUP($Q23,'Analysis-must not modify'!BT:FE,X$8,FALSE),"")</f>
        <v/>
      </c>
      <c r="Y23" s="83" t="str">
        <f>IFERROR(VLOOKUP($Q23,'Analysis-must not modify'!BT:FE,Y$8,FALSE),"")</f>
        <v/>
      </c>
      <c r="Z23" s="70">
        <f t="shared" si="1"/>
        <v>12409482.9427596</v>
      </c>
      <c r="AA23" s="70">
        <f t="shared" ca="1" si="2"/>
        <v>54</v>
      </c>
      <c r="AB23" s="70">
        <f t="shared" ca="1" si="3"/>
        <v>54</v>
      </c>
      <c r="AC23" s="70">
        <f t="shared" ca="1" si="4"/>
        <v>40</v>
      </c>
      <c r="AD23" s="70">
        <f t="shared" ca="1" si="5"/>
        <v>59</v>
      </c>
      <c r="AE23" s="70" t="e">
        <f t="shared" ca="1" si="6"/>
        <v>#VALUE!</v>
      </c>
      <c r="AF23" s="70" t="e">
        <f t="shared" ca="1" si="7"/>
        <v>#VALUE!</v>
      </c>
      <c r="AG23" s="83">
        <f>VLOOKUP($Q23,'Analysis-must not modify'!BT:FE,AG$8,FALSE)</f>
        <v>2160028.2570306817</v>
      </c>
      <c r="AH23" s="83">
        <f>VLOOKUP($Q23,'Analysis-must not modify'!BT:FE,AH$8,FALSE)</f>
        <v>2559251.9884535298</v>
      </c>
      <c r="AI23" s="83">
        <f>VLOOKUP($Q23,'Analysis-must not modify'!BT:FE,AI$8,FALSE)</f>
        <v>1896169.2277241398</v>
      </c>
      <c r="AJ23" s="83" t="str">
        <f>VLOOKUP($Q23,'Analysis-must not modify'!$BT$7:$FJ$87,AJ$8,FALSE)</f>
        <v/>
      </c>
      <c r="AK23" s="83">
        <f>VLOOKUP($Q23,'Analysis-must not modify'!BT:FE,AK$8,FALSE)</f>
        <v>49732.085577456193</v>
      </c>
      <c r="AL23" s="83">
        <f>VLOOKUP($Q23,'Analysis-must not modify'!BT:FE,AL$8,FALSE)</f>
        <v>81403.021776531939</v>
      </c>
      <c r="AM23" s="83" t="str">
        <f>VLOOKUP($Q23,'Analysis-must not modify'!BT:FE,AM$8,FALSE)</f>
        <v/>
      </c>
      <c r="AN23" s="83">
        <f>VLOOKUP($Q23,'Analysis-must not modify'!BT:FE,AN$8,FALSE)</f>
        <v>38226.44732715407</v>
      </c>
      <c r="AP23" s="83">
        <f>VLOOKUP($Q23,'Analysis-must not modify'!BT:FE,AP$8,FALSE)</f>
        <v>4691955.43</v>
      </c>
      <c r="AQ23" s="83">
        <f>VLOOKUP($Q23,'Analysis-must not modify'!BT:FE,AQ$8,FALSE)</f>
        <v>213.26374879327605</v>
      </c>
      <c r="AR23" s="83" t="str">
        <f>VLOOKUP($Q23,'Analysis-must not modify'!BT:FE,AR$8,FALSE)</f>
        <v/>
      </c>
      <c r="AS23" s="83" t="str">
        <f>VLOOKUP($Q23,'Analysis-must not modify'!BT:FE,AS$8,FALSE)</f>
        <v/>
      </c>
      <c r="AT23" s="83" t="str">
        <f>VLOOKUP($Q23,'Analysis-must not modify'!BT:FE,AT$8,FALSE)</f>
        <v/>
      </c>
      <c r="AV23" s="83">
        <f>VLOOKUP($Q23,'Analysis-must not modify'!BT:FE,AV$8,FALSE)</f>
        <v>47973.854107185711</v>
      </c>
      <c r="AW23" s="83">
        <f>VLOOKUP($Q23,'Analysis-must not modify'!BT:FE,AW$8,FALSE)</f>
        <v>10.9619988</v>
      </c>
      <c r="AX23" s="83">
        <f>VLOOKUP($Q23,'Analysis-must not modify'!BT:FE,AX$8,FALSE)</f>
        <v>137.45328000000001</v>
      </c>
      <c r="AY23" s="83">
        <f>VLOOKUP($Q23,'Analysis-must not modify'!BT:FE,AY$8,FALSE)</f>
        <v>884380.95173532935</v>
      </c>
      <c r="BA23" s="83" t="str">
        <f>IF($Q$5="BASIC","",VLOOKUP($Q23,'Analysis-must not modify'!BT:FE,BA$8,FALSE))</f>
        <v/>
      </c>
      <c r="BB23" s="83" t="str">
        <f>IF($Q$5="BASIC","",VLOOKUP($Q23,'Analysis-must not modify'!BT:FE,BB$8,FALSE))</f>
        <v/>
      </c>
      <c r="BD23" s="83" t="str">
        <f>IF($Q$5="BASIC","",VLOOKUP($Q23,'Analysis-must not modify'!BT:FE,BD$8,FALSE))</f>
        <v/>
      </c>
      <c r="BE23" s="83" t="str">
        <f>IF($Q$5="BASIC","",VLOOKUP($Q23,'Analysis-must not modify'!BT:FE,BE$8,FALSE))</f>
        <v/>
      </c>
      <c r="BF23" s="83" t="str">
        <f>IF($Q$5="BASIC","",VLOOKUP($Q23,'Analysis-must not modify'!BT:FE,BF$8,FALSE))</f>
        <v/>
      </c>
    </row>
    <row r="24" spans="4:58" s="28" customFormat="1" ht="15" customHeight="1">
      <c r="D24" s="60"/>
      <c r="E24" s="60"/>
      <c r="F24" s="60"/>
      <c r="P24" s="27">
        <v>15</v>
      </c>
      <c r="Q24" s="84" t="str">
        <f>VLOOKUP($P24,'Analysis-must not modify'!B:AX,2,FALSE)</f>
        <v>Boston_2005</v>
      </c>
      <c r="R24" s="72">
        <f>VLOOKUP($Q24,'Analysis-must not modify'!C:AX,6,FALSE)</f>
        <v>520702</v>
      </c>
      <c r="S24" s="72">
        <f>VLOOKUP($Q24,'Analysis-must not modify'!C:FE,7,FALSE)</f>
        <v>125</v>
      </c>
      <c r="T24" s="72">
        <f>VLOOKUP($Q24,'Analysis-must not modify'!C:FE,8,FALSE)</f>
        <v>90975</v>
      </c>
      <c r="U24" s="83">
        <f>VLOOKUP($Q24,'Analysis-must not modify'!BT:FE,U$8,FALSE)</f>
        <v>5658007.4181060204</v>
      </c>
      <c r="V24" s="83">
        <f>VLOOKUP($Q24,'Analysis-must not modify'!BT:FE,V$8,FALSE)</f>
        <v>1695910.2677471268</v>
      </c>
      <c r="W24" s="83">
        <f>VLOOKUP($Q24,'Analysis-must not modify'!BT:FE,W$8,FALSE)</f>
        <v>16820.57</v>
      </c>
      <c r="X24" s="83" t="str">
        <f>IFERROR(VLOOKUP($Q24,'Analysis-must not modify'!BT:FE,X$8,FALSE),"")</f>
        <v/>
      </c>
      <c r="Y24" s="83" t="str">
        <f>IFERROR(VLOOKUP($Q24,'Analysis-must not modify'!BT:FE,Y$8,FALSE),"")</f>
        <v/>
      </c>
      <c r="Z24" s="70">
        <f t="shared" si="1"/>
        <v>7370738.2558531472</v>
      </c>
      <c r="AA24" s="70">
        <f t="shared" ca="1" si="2"/>
        <v>81</v>
      </c>
      <c r="AB24" s="70">
        <f t="shared" ca="1" si="3"/>
        <v>67</v>
      </c>
      <c r="AC24" s="70">
        <f t="shared" ca="1" si="4"/>
        <v>94</v>
      </c>
      <c r="AD24" s="70">
        <f t="shared" ca="1" si="5"/>
        <v>147</v>
      </c>
      <c r="AE24" s="70" t="e">
        <f t="shared" ca="1" si="6"/>
        <v>#VALUE!</v>
      </c>
      <c r="AF24" s="70" t="e">
        <f t="shared" ca="1" si="7"/>
        <v>#VALUE!</v>
      </c>
      <c r="AG24" s="83">
        <f>VLOOKUP($Q24,'Analysis-must not modify'!BT:FE,AG$8,FALSE)</f>
        <v>1573654.4308919073</v>
      </c>
      <c r="AH24" s="83">
        <f>VLOOKUP($Q24,'Analysis-must not modify'!BT:FE,AH$8,FALSE)</f>
        <v>4062404.7273330772</v>
      </c>
      <c r="AI24" s="83" t="str">
        <f>VLOOKUP($Q24,'Analysis-must not modify'!BT:FE,AI$8,FALSE)</f>
        <v/>
      </c>
      <c r="AJ24" s="83" t="str">
        <f>VLOOKUP($Q24,'Analysis-must not modify'!$BT$7:$FJ$87,AJ$8,FALSE)</f>
        <v/>
      </c>
      <c r="AK24" s="83" t="str">
        <f>VLOOKUP($Q24,'Analysis-must not modify'!BT:FE,AK$8,FALSE)</f>
        <v/>
      </c>
      <c r="AL24" s="83" t="str">
        <f>VLOOKUP($Q24,'Analysis-must not modify'!BT:FE,AL$8,FALSE)</f>
        <v/>
      </c>
      <c r="AM24" s="83" t="str">
        <f>VLOOKUP($Q24,'Analysis-must not modify'!BT:FE,AM$8,FALSE)</f>
        <v/>
      </c>
      <c r="AN24" s="83">
        <f>VLOOKUP($Q24,'Analysis-must not modify'!BT:FE,AN$8,FALSE)</f>
        <v>21948.259881035512</v>
      </c>
      <c r="AP24" s="83">
        <f>VLOOKUP($Q24,'Analysis-must not modify'!BT:FE,AP$8,FALSE)</f>
        <v>1589725.2480165195</v>
      </c>
      <c r="AQ24" s="83">
        <f>VLOOKUP($Q24,'Analysis-must not modify'!BT:FE,AQ$8,FALSE)</f>
        <v>95747.157779615765</v>
      </c>
      <c r="AR24" s="83">
        <f>VLOOKUP($Q24,'Analysis-must not modify'!BT:FE,AR$8,FALSE)</f>
        <v>256.05938874000003</v>
      </c>
      <c r="AS24" s="83" t="str">
        <f>VLOOKUP($Q24,'Analysis-must not modify'!BT:FE,AS$8,FALSE)</f>
        <v/>
      </c>
      <c r="AT24" s="83">
        <f>VLOOKUP($Q24,'Analysis-must not modify'!BT:FE,AT$8,FALSE)</f>
        <v>10181.802562251425</v>
      </c>
      <c r="AV24" s="83" t="str">
        <f>VLOOKUP($Q24,'Analysis-must not modify'!BT:FE,AV$8,FALSE)</f>
        <v/>
      </c>
      <c r="AW24" s="83" t="str">
        <f>VLOOKUP($Q24,'Analysis-must not modify'!BT:FE,AW$8,FALSE)</f>
        <v/>
      </c>
      <c r="AX24" s="83" t="str">
        <f>VLOOKUP($Q24,'Analysis-must not modify'!BT:FE,AX$8,FALSE)</f>
        <v/>
      </c>
      <c r="AY24" s="83">
        <f>VLOOKUP($Q24,'Analysis-must not modify'!BT:FE,AY$8,FALSE)</f>
        <v>16820.57</v>
      </c>
      <c r="BA24" s="83" t="str">
        <f>IF($Q$5="BASIC","",VLOOKUP($Q24,'Analysis-must not modify'!BT:FE,BA$8,FALSE))</f>
        <v/>
      </c>
      <c r="BB24" s="83" t="str">
        <f>IF($Q$5="BASIC","",VLOOKUP($Q24,'Analysis-must not modify'!BT:FE,BB$8,FALSE))</f>
        <v/>
      </c>
      <c r="BD24" s="83" t="str">
        <f>IF($Q$5="BASIC","",VLOOKUP($Q24,'Analysis-must not modify'!BT:FE,BD$8,FALSE))</f>
        <v/>
      </c>
      <c r="BE24" s="83" t="str">
        <f>IF($Q$5="BASIC","",VLOOKUP($Q24,'Analysis-must not modify'!BT:FE,BE$8,FALSE))</f>
        <v/>
      </c>
      <c r="BF24" s="83" t="str">
        <f>IF($Q$5="BASIC","",VLOOKUP($Q24,'Analysis-must not modify'!BT:FE,BF$8,FALSE))</f>
        <v/>
      </c>
    </row>
    <row r="25" spans="4:58" s="28" customFormat="1" ht="15" customHeight="1">
      <c r="D25" s="60"/>
      <c r="E25" s="60"/>
      <c r="F25" s="60"/>
      <c r="P25" s="27">
        <v>16</v>
      </c>
      <c r="Q25" s="84" t="str">
        <f>VLOOKUP($P25,'Analysis-must not modify'!B:AX,2,FALSE)</f>
        <v>Boston_2006</v>
      </c>
      <c r="R25" s="72">
        <f>VLOOKUP($Q25,'Analysis-must not modify'!C:AX,6,FALSE)</f>
        <v>575187</v>
      </c>
      <c r="S25" s="72">
        <f>VLOOKUP($Q25,'Analysis-must not modify'!C:FE,7,FALSE)</f>
        <v>125</v>
      </c>
      <c r="T25" s="72">
        <f>VLOOKUP($Q25,'Analysis-must not modify'!C:FE,8,FALSE)</f>
        <v>92760</v>
      </c>
      <c r="U25" s="83">
        <f>VLOOKUP($Q25,'Analysis-must not modify'!BT:FE,U$8,FALSE)</f>
        <v>5002087.1189153502</v>
      </c>
      <c r="V25" s="83">
        <f>VLOOKUP($Q25,'Analysis-must not modify'!BT:FE,V$8,FALSE)</f>
        <v>1680457.9356435928</v>
      </c>
      <c r="W25" s="83">
        <f>VLOOKUP($Q25,'Analysis-must not modify'!BT:FE,W$8,FALSE)</f>
        <v>16692.57</v>
      </c>
      <c r="X25" s="83" t="str">
        <f>IFERROR(VLOOKUP($Q25,'Analysis-must not modify'!BT:FE,X$8,FALSE),"")</f>
        <v/>
      </c>
      <c r="Y25" s="83" t="str">
        <f>IFERROR(VLOOKUP($Q25,'Analysis-must not modify'!BT:FE,Y$8,FALSE),"")</f>
        <v/>
      </c>
      <c r="Z25" s="70">
        <f t="shared" si="1"/>
        <v>6699237.6245589433</v>
      </c>
      <c r="AA25" s="70">
        <f t="shared" ca="1" si="2"/>
        <v>87</v>
      </c>
      <c r="AB25" s="70">
        <f t="shared" ca="1" si="3"/>
        <v>80</v>
      </c>
      <c r="AC25" s="70">
        <f t="shared" ca="1" si="4"/>
        <v>95</v>
      </c>
      <c r="AD25" s="70">
        <f t="shared" ca="1" si="5"/>
        <v>148</v>
      </c>
      <c r="AE25" s="70" t="e">
        <f t="shared" ca="1" si="6"/>
        <v>#VALUE!</v>
      </c>
      <c r="AF25" s="70" t="e">
        <f t="shared" ca="1" si="7"/>
        <v>#VALUE!</v>
      </c>
      <c r="AG25" s="83">
        <f>VLOOKUP($Q25,'Analysis-must not modify'!BT:FE,AG$8,FALSE)</f>
        <v>1424403.4752359283</v>
      </c>
      <c r="AH25" s="83">
        <f>VLOOKUP($Q25,'Analysis-must not modify'!BT:FE,AH$8,FALSE)</f>
        <v>3556713.0264407294</v>
      </c>
      <c r="AI25" s="83" t="str">
        <f>VLOOKUP($Q25,'Analysis-must not modify'!BT:FE,AI$8,FALSE)</f>
        <v/>
      </c>
      <c r="AJ25" s="83" t="str">
        <f>VLOOKUP($Q25,'Analysis-must not modify'!$BT$7:$FJ$87,AJ$8,FALSE)</f>
        <v/>
      </c>
      <c r="AK25" s="83" t="str">
        <f>VLOOKUP($Q25,'Analysis-must not modify'!BT:FE,AK$8,FALSE)</f>
        <v/>
      </c>
      <c r="AL25" s="83" t="str">
        <f>VLOOKUP($Q25,'Analysis-must not modify'!BT:FE,AL$8,FALSE)</f>
        <v/>
      </c>
      <c r="AM25" s="83" t="str">
        <f>VLOOKUP($Q25,'Analysis-must not modify'!BT:FE,AM$8,FALSE)</f>
        <v/>
      </c>
      <c r="AN25" s="83">
        <f>VLOOKUP($Q25,'Analysis-must not modify'!BT:FE,AN$8,FALSE)</f>
        <v>20970.617238692288</v>
      </c>
      <c r="AP25" s="83">
        <f>VLOOKUP($Q25,'Analysis-must not modify'!BT:FE,AP$8,FALSE)</f>
        <v>1584977.7472136947</v>
      </c>
      <c r="AQ25" s="83">
        <f>VLOOKUP($Q25,'Analysis-must not modify'!BT:FE,AQ$8,FALSE)</f>
        <v>83957.071359651192</v>
      </c>
      <c r="AR25" s="83">
        <f>VLOOKUP($Q25,'Analysis-must not modify'!BT:FE,AR$8,FALSE)</f>
        <v>282.85185094000002</v>
      </c>
      <c r="AS25" s="83" t="str">
        <f>VLOOKUP($Q25,'Analysis-must not modify'!BT:FE,AS$8,FALSE)</f>
        <v/>
      </c>
      <c r="AT25" s="83">
        <f>VLOOKUP($Q25,'Analysis-must not modify'!BT:FE,AT$8,FALSE)</f>
        <v>11240.265219307101</v>
      </c>
      <c r="AV25" s="83" t="str">
        <f>VLOOKUP($Q25,'Analysis-must not modify'!BT:FE,AV$8,FALSE)</f>
        <v/>
      </c>
      <c r="AW25" s="83" t="str">
        <f>VLOOKUP($Q25,'Analysis-must not modify'!BT:FE,AW$8,FALSE)</f>
        <v/>
      </c>
      <c r="AX25" s="83" t="str">
        <f>VLOOKUP($Q25,'Analysis-must not modify'!BT:FE,AX$8,FALSE)</f>
        <v/>
      </c>
      <c r="AY25" s="83">
        <f>VLOOKUP($Q25,'Analysis-must not modify'!BT:FE,AY$8,FALSE)</f>
        <v>16692.57</v>
      </c>
      <c r="BA25" s="83" t="str">
        <f>IF($Q$5="BASIC","",VLOOKUP($Q25,'Analysis-must not modify'!BT:FE,BA$8,FALSE))</f>
        <v/>
      </c>
      <c r="BB25" s="83" t="str">
        <f>IF($Q$5="BASIC","",VLOOKUP($Q25,'Analysis-must not modify'!BT:FE,BB$8,FALSE))</f>
        <v/>
      </c>
      <c r="BD25" s="83" t="str">
        <f>IF($Q$5="BASIC","",VLOOKUP($Q25,'Analysis-must not modify'!BT:FE,BD$8,FALSE))</f>
        <v/>
      </c>
      <c r="BE25" s="83" t="str">
        <f>IF($Q$5="BASIC","",VLOOKUP($Q25,'Analysis-must not modify'!BT:FE,BE$8,FALSE))</f>
        <v/>
      </c>
      <c r="BF25" s="83" t="str">
        <f>IF($Q$5="BASIC","",VLOOKUP($Q25,'Analysis-must not modify'!BT:FE,BF$8,FALSE))</f>
        <v/>
      </c>
    </row>
    <row r="26" spans="4:58" s="28" customFormat="1" ht="15" customHeight="1">
      <c r="D26" s="60"/>
      <c r="E26" s="60"/>
      <c r="F26" s="60"/>
      <c r="P26" s="27">
        <v>17</v>
      </c>
      <c r="Q26" s="84" t="str">
        <f>VLOOKUP($P26,'Analysis-must not modify'!B:AX,2,FALSE)</f>
        <v>Boston_2007</v>
      </c>
      <c r="R26" s="72">
        <f>VLOOKUP($Q26,'Analysis-must not modify'!C:AX,6,FALSE)</f>
        <v>613117</v>
      </c>
      <c r="S26" s="72">
        <f>VLOOKUP($Q26,'Analysis-must not modify'!C:FE,7,FALSE)</f>
        <v>125</v>
      </c>
      <c r="T26" s="72">
        <f>VLOOKUP($Q26,'Analysis-must not modify'!C:FE,8,FALSE)</f>
        <v>96176</v>
      </c>
      <c r="U26" s="83">
        <f>VLOOKUP($Q26,'Analysis-must not modify'!BT:FE,U$8,FALSE)</f>
        <v>5377382.0245618429</v>
      </c>
      <c r="V26" s="83">
        <f>VLOOKUP($Q26,'Analysis-must not modify'!BT:FE,V$8,FALSE)</f>
        <v>1735083.3252095929</v>
      </c>
      <c r="W26" s="83">
        <f>VLOOKUP($Q26,'Analysis-must not modify'!BT:FE,W$8,FALSE)</f>
        <v>16893.559999999998</v>
      </c>
      <c r="X26" s="83" t="str">
        <f>IFERROR(VLOOKUP($Q26,'Analysis-must not modify'!BT:FE,X$8,FALSE),"")</f>
        <v/>
      </c>
      <c r="Y26" s="83" t="str">
        <f>IFERROR(VLOOKUP($Q26,'Analysis-must not modify'!BT:FE,Y$8,FALSE),"")</f>
        <v/>
      </c>
      <c r="Z26" s="70">
        <f t="shared" si="1"/>
        <v>7129358.9097714359</v>
      </c>
      <c r="AA26" s="70">
        <f t="shared" ca="1" si="2"/>
        <v>84</v>
      </c>
      <c r="AB26" s="70">
        <f t="shared" ca="1" si="3"/>
        <v>69</v>
      </c>
      <c r="AC26" s="70">
        <f t="shared" ca="1" si="4"/>
        <v>93</v>
      </c>
      <c r="AD26" s="70">
        <f t="shared" ca="1" si="5"/>
        <v>146</v>
      </c>
      <c r="AE26" s="70" t="e">
        <f t="shared" ca="1" si="6"/>
        <v>#VALUE!</v>
      </c>
      <c r="AF26" s="70" t="e">
        <f t="shared" ca="1" si="7"/>
        <v>#VALUE!</v>
      </c>
      <c r="AG26" s="83">
        <f>VLOOKUP($Q26,'Analysis-must not modify'!BT:FE,AG$8,FALSE)</f>
        <v>1485894.2840102185</v>
      </c>
      <c r="AH26" s="83">
        <f>VLOOKUP($Q26,'Analysis-must not modify'!BT:FE,AH$8,FALSE)</f>
        <v>3869199.814386975</v>
      </c>
      <c r="AI26" s="83" t="str">
        <f>VLOOKUP($Q26,'Analysis-must not modify'!BT:FE,AI$8,FALSE)</f>
        <v/>
      </c>
      <c r="AJ26" s="83" t="str">
        <f>VLOOKUP($Q26,'Analysis-must not modify'!$BT$7:$FJ$87,AJ$8,FALSE)</f>
        <v/>
      </c>
      <c r="AK26" s="83" t="str">
        <f>VLOOKUP($Q26,'Analysis-must not modify'!BT:FE,AK$8,FALSE)</f>
        <v/>
      </c>
      <c r="AL26" s="83" t="str">
        <f>VLOOKUP($Q26,'Analysis-must not modify'!BT:FE,AL$8,FALSE)</f>
        <v/>
      </c>
      <c r="AM26" s="83" t="str">
        <f>VLOOKUP($Q26,'Analysis-must not modify'!BT:FE,AM$8,FALSE)</f>
        <v/>
      </c>
      <c r="AN26" s="83">
        <f>VLOOKUP($Q26,'Analysis-must not modify'!BT:FE,AN$8,FALSE)</f>
        <v>22287.926164649089</v>
      </c>
      <c r="AP26" s="83">
        <f>VLOOKUP($Q26,'Analysis-must not modify'!BT:FE,AP$8,FALSE)</f>
        <v>1626836.0182398001</v>
      </c>
      <c r="AQ26" s="83">
        <f>VLOOKUP($Q26,'Analysis-must not modify'!BT:FE,AQ$8,FALSE)</f>
        <v>95968.679343128388</v>
      </c>
      <c r="AR26" s="83">
        <f>VLOOKUP($Q26,'Analysis-must not modify'!BT:FE,AR$8,FALSE)</f>
        <v>301.50312868000003</v>
      </c>
      <c r="AS26" s="83" t="str">
        <f>VLOOKUP($Q26,'Analysis-must not modify'!BT:FE,AS$8,FALSE)</f>
        <v/>
      </c>
      <c r="AT26" s="83">
        <f>VLOOKUP($Q26,'Analysis-must not modify'!BT:FE,AT$8,FALSE)</f>
        <v>11977.124497984603</v>
      </c>
      <c r="AV26" s="83" t="str">
        <f>VLOOKUP($Q26,'Analysis-must not modify'!BT:FE,AV$8,FALSE)</f>
        <v/>
      </c>
      <c r="AW26" s="83" t="str">
        <f>VLOOKUP($Q26,'Analysis-must not modify'!BT:FE,AW$8,FALSE)</f>
        <v/>
      </c>
      <c r="AX26" s="83" t="str">
        <f>VLOOKUP($Q26,'Analysis-must not modify'!BT:FE,AX$8,FALSE)</f>
        <v/>
      </c>
      <c r="AY26" s="83">
        <f>VLOOKUP($Q26,'Analysis-must not modify'!BT:FE,AY$8,FALSE)</f>
        <v>16893.559999999998</v>
      </c>
      <c r="BA26" s="83" t="str">
        <f>IF($Q$5="BASIC","",VLOOKUP($Q26,'Analysis-must not modify'!BT:FE,BA$8,FALSE))</f>
        <v/>
      </c>
      <c r="BB26" s="83" t="str">
        <f>IF($Q$5="BASIC","",VLOOKUP($Q26,'Analysis-must not modify'!BT:FE,BB$8,FALSE))</f>
        <v/>
      </c>
      <c r="BD26" s="83" t="str">
        <f>IF($Q$5="BASIC","",VLOOKUP($Q26,'Analysis-must not modify'!BT:FE,BD$8,FALSE))</f>
        <v/>
      </c>
      <c r="BE26" s="83" t="str">
        <f>IF($Q$5="BASIC","",VLOOKUP($Q26,'Analysis-must not modify'!BT:FE,BE$8,FALSE))</f>
        <v/>
      </c>
      <c r="BF26" s="83" t="str">
        <f>IF($Q$5="BASIC","",VLOOKUP($Q26,'Analysis-must not modify'!BT:FE,BF$8,FALSE))</f>
        <v/>
      </c>
    </row>
    <row r="27" spans="4:58" s="28" customFormat="1" ht="15" customHeight="1">
      <c r="D27" s="60"/>
      <c r="E27" s="60"/>
      <c r="F27" s="60"/>
      <c r="P27" s="27">
        <v>18</v>
      </c>
      <c r="Q27" s="84" t="str">
        <f>VLOOKUP($P27,'Analysis-must not modify'!B:AX,2,FALSE)</f>
        <v>Boston_2008</v>
      </c>
      <c r="R27" s="72">
        <f>VLOOKUP($Q27,'Analysis-must not modify'!C:AX,6,FALSE)</f>
        <v>613411</v>
      </c>
      <c r="S27" s="72">
        <f>VLOOKUP($Q27,'Analysis-must not modify'!C:FE,7,FALSE)</f>
        <v>125</v>
      </c>
      <c r="T27" s="72">
        <f>VLOOKUP($Q27,'Analysis-must not modify'!C:FE,8,FALSE)</f>
        <v>95565</v>
      </c>
      <c r="U27" s="83">
        <f>VLOOKUP($Q27,'Analysis-must not modify'!BT:FE,U$8,FALSE)</f>
        <v>5316955.929358325</v>
      </c>
      <c r="V27" s="83">
        <f>VLOOKUP($Q27,'Analysis-must not modify'!BT:FE,V$8,FALSE)</f>
        <v>1668990.6161666068</v>
      </c>
      <c r="W27" s="83">
        <f>VLOOKUP($Q27,'Analysis-must not modify'!BT:FE,W$8,FALSE)</f>
        <v>17088.32</v>
      </c>
      <c r="X27" s="83" t="str">
        <f>IFERROR(VLOOKUP($Q27,'Analysis-must not modify'!BT:FE,X$8,FALSE),"")</f>
        <v/>
      </c>
      <c r="Y27" s="83" t="str">
        <f>IFERROR(VLOOKUP($Q27,'Analysis-must not modify'!BT:FE,Y$8,FALSE),"")</f>
        <v/>
      </c>
      <c r="Z27" s="70">
        <f t="shared" si="1"/>
        <v>7003034.8655249318</v>
      </c>
      <c r="AA27" s="70">
        <f t="shared" ca="1" si="2"/>
        <v>85</v>
      </c>
      <c r="AB27" s="70">
        <f t="shared" ca="1" si="3"/>
        <v>73</v>
      </c>
      <c r="AC27" s="70">
        <f t="shared" ca="1" si="4"/>
        <v>96</v>
      </c>
      <c r="AD27" s="70">
        <f t="shared" ca="1" si="5"/>
        <v>145</v>
      </c>
      <c r="AE27" s="70" t="e">
        <f t="shared" ca="1" si="6"/>
        <v>#VALUE!</v>
      </c>
      <c r="AF27" s="70" t="e">
        <f t="shared" ca="1" si="7"/>
        <v>#VALUE!</v>
      </c>
      <c r="AG27" s="83">
        <f>VLOOKUP($Q27,'Analysis-must not modify'!BT:FE,AG$8,FALSE)</f>
        <v>1486048.3247728641</v>
      </c>
      <c r="AH27" s="83">
        <f>VLOOKUP($Q27,'Analysis-must not modify'!BT:FE,AH$8,FALSE)</f>
        <v>3805827.6376054119</v>
      </c>
      <c r="AI27" s="83" t="str">
        <f>VLOOKUP($Q27,'Analysis-must not modify'!BT:FE,AI$8,FALSE)</f>
        <v/>
      </c>
      <c r="AJ27" s="83" t="str">
        <f>VLOOKUP($Q27,'Analysis-must not modify'!$BT$7:$FJ$87,AJ$8,FALSE)</f>
        <v/>
      </c>
      <c r="AK27" s="83" t="str">
        <f>VLOOKUP($Q27,'Analysis-must not modify'!BT:FE,AK$8,FALSE)</f>
        <v/>
      </c>
      <c r="AL27" s="83" t="str">
        <f>VLOOKUP($Q27,'Analysis-must not modify'!BT:FE,AL$8,FALSE)</f>
        <v/>
      </c>
      <c r="AM27" s="83" t="str">
        <f>VLOOKUP($Q27,'Analysis-must not modify'!BT:FE,AM$8,FALSE)</f>
        <v/>
      </c>
      <c r="AN27" s="83">
        <f>VLOOKUP($Q27,'Analysis-must not modify'!BT:FE,AN$8,FALSE)</f>
        <v>25079.966980048324</v>
      </c>
      <c r="AP27" s="83">
        <f>VLOOKUP($Q27,'Analysis-must not modify'!BT:FE,AP$8,FALSE)</f>
        <v>1561322.57685489</v>
      </c>
      <c r="AQ27" s="83">
        <f>VLOOKUP($Q27,'Analysis-must not modify'!BT:FE,AQ$8,FALSE)</f>
        <v>96007.112933293494</v>
      </c>
      <c r="AR27" s="83">
        <f>VLOOKUP($Q27,'Analysis-must not modify'!BT:FE,AR$8,FALSE)</f>
        <v>301.67769600000003</v>
      </c>
      <c r="AS27" s="83" t="str">
        <f>VLOOKUP($Q27,'Analysis-must not modify'!BT:FE,AS$8,FALSE)</f>
        <v/>
      </c>
      <c r="AT27" s="83">
        <f>VLOOKUP($Q27,'Analysis-must not modify'!BT:FE,AT$8,FALSE)</f>
        <v>11359.248682423307</v>
      </c>
      <c r="AV27" s="83" t="str">
        <f>VLOOKUP($Q27,'Analysis-must not modify'!BT:FE,AV$8,FALSE)</f>
        <v/>
      </c>
      <c r="AW27" s="83" t="str">
        <f>VLOOKUP($Q27,'Analysis-must not modify'!BT:FE,AW$8,FALSE)</f>
        <v/>
      </c>
      <c r="AX27" s="83" t="str">
        <f>VLOOKUP($Q27,'Analysis-must not modify'!BT:FE,AX$8,FALSE)</f>
        <v/>
      </c>
      <c r="AY27" s="83">
        <f>VLOOKUP($Q27,'Analysis-must not modify'!BT:FE,AY$8,FALSE)</f>
        <v>17088.32</v>
      </c>
      <c r="BA27" s="83" t="str">
        <f>IF($Q$5="BASIC","",VLOOKUP($Q27,'Analysis-must not modify'!BT:FE,BA$8,FALSE))</f>
        <v/>
      </c>
      <c r="BB27" s="83" t="str">
        <f>IF($Q$5="BASIC","",VLOOKUP($Q27,'Analysis-must not modify'!BT:FE,BB$8,FALSE))</f>
        <v/>
      </c>
      <c r="BD27" s="83" t="str">
        <f>IF($Q$5="BASIC","",VLOOKUP($Q27,'Analysis-must not modify'!BT:FE,BD$8,FALSE))</f>
        <v/>
      </c>
      <c r="BE27" s="83" t="str">
        <f>IF($Q$5="BASIC","",VLOOKUP($Q27,'Analysis-must not modify'!BT:FE,BE$8,FALSE))</f>
        <v/>
      </c>
      <c r="BF27" s="83" t="str">
        <f>IF($Q$5="BASIC","",VLOOKUP($Q27,'Analysis-must not modify'!BT:FE,BF$8,FALSE))</f>
        <v/>
      </c>
    </row>
    <row r="28" spans="4:58" s="28" customFormat="1" ht="15" customHeight="1">
      <c r="D28" s="60"/>
      <c r="E28" s="60"/>
      <c r="F28" s="60"/>
      <c r="P28" s="27">
        <v>19</v>
      </c>
      <c r="Q28" s="84" t="str">
        <f>VLOOKUP($P28,'Analysis-must not modify'!B:AX,2,FALSE)</f>
        <v>Boston_2009</v>
      </c>
      <c r="R28" s="72">
        <f>VLOOKUP($Q28,'Analysis-must not modify'!C:AX,6,FALSE)</f>
        <v>645187</v>
      </c>
      <c r="S28" s="72">
        <f>VLOOKUP($Q28,'Analysis-must not modify'!C:FE,7,FALSE)</f>
        <v>125</v>
      </c>
      <c r="T28" s="72">
        <f>VLOOKUP($Q28,'Analysis-must not modify'!C:FE,8,FALSE)</f>
        <v>91196</v>
      </c>
      <c r="U28" s="83">
        <f>VLOOKUP($Q28,'Analysis-must not modify'!BT:FE,U$8,FALSE)</f>
        <v>5020664.8442678582</v>
      </c>
      <c r="V28" s="83">
        <f>VLOOKUP($Q28,'Analysis-must not modify'!BT:FE,V$8,FALSE)</f>
        <v>1633793.4302821958</v>
      </c>
      <c r="W28" s="83">
        <f>VLOOKUP($Q28,'Analysis-must not modify'!BT:FE,W$8,FALSE)</f>
        <v>17383.79</v>
      </c>
      <c r="X28" s="83" t="str">
        <f>IFERROR(VLOOKUP($Q28,'Analysis-must not modify'!BT:FE,X$8,FALSE),"")</f>
        <v/>
      </c>
      <c r="Y28" s="83" t="str">
        <f>IFERROR(VLOOKUP($Q28,'Analysis-must not modify'!BT:FE,Y$8,FALSE),"")</f>
        <v/>
      </c>
      <c r="Z28" s="70">
        <f t="shared" si="1"/>
        <v>6671842.0645500543</v>
      </c>
      <c r="AA28" s="70">
        <f t="shared" ca="1" si="2"/>
        <v>88</v>
      </c>
      <c r="AB28" s="70">
        <f t="shared" ca="1" si="3"/>
        <v>79</v>
      </c>
      <c r="AC28" s="70">
        <f t="shared" ca="1" si="4"/>
        <v>99</v>
      </c>
      <c r="AD28" s="70">
        <f t="shared" ca="1" si="5"/>
        <v>141</v>
      </c>
      <c r="AE28" s="70" t="e">
        <f t="shared" ca="1" si="6"/>
        <v>#VALUE!</v>
      </c>
      <c r="AF28" s="70" t="e">
        <f t="shared" ca="1" si="7"/>
        <v>#VALUE!</v>
      </c>
      <c r="AG28" s="83">
        <f>VLOOKUP($Q28,'Analysis-must not modify'!BT:FE,AG$8,FALSE)</f>
        <v>1445093.6267065797</v>
      </c>
      <c r="AH28" s="83">
        <f>VLOOKUP($Q28,'Analysis-must not modify'!BT:FE,AH$8,FALSE)</f>
        <v>3551626.3274770025</v>
      </c>
      <c r="AI28" s="83" t="str">
        <f>VLOOKUP($Q28,'Analysis-must not modify'!BT:FE,AI$8,FALSE)</f>
        <v/>
      </c>
      <c r="AJ28" s="83" t="str">
        <f>VLOOKUP($Q28,'Analysis-must not modify'!$BT$7:$FJ$87,AJ$8,FALSE)</f>
        <v/>
      </c>
      <c r="AK28" s="83" t="str">
        <f>VLOOKUP($Q28,'Analysis-must not modify'!BT:FE,AK$8,FALSE)</f>
        <v/>
      </c>
      <c r="AL28" s="83" t="str">
        <f>VLOOKUP($Q28,'Analysis-must not modify'!BT:FE,AL$8,FALSE)</f>
        <v/>
      </c>
      <c r="AM28" s="83" t="str">
        <f>VLOOKUP($Q28,'Analysis-must not modify'!BT:FE,AM$8,FALSE)</f>
        <v/>
      </c>
      <c r="AN28" s="83">
        <f>VLOOKUP($Q28,'Analysis-must not modify'!BT:FE,AN$8,FALSE)</f>
        <v>23944.890084275939</v>
      </c>
      <c r="AP28" s="83">
        <f>VLOOKUP($Q28,'Analysis-must not modify'!BT:FE,AP$8,FALSE)</f>
        <v>1524796.0691524744</v>
      </c>
      <c r="AQ28" s="83">
        <f>VLOOKUP($Q28,'Analysis-must not modify'!BT:FE,AQ$8,FALSE)</f>
        <v>92079.512002386837</v>
      </c>
      <c r="AR28" s="83">
        <f>VLOOKUP($Q28,'Analysis-must not modify'!BT:FE,AR$8,FALSE)</f>
        <v>317.3098976</v>
      </c>
      <c r="AS28" s="83" t="str">
        <f>VLOOKUP($Q28,'Analysis-must not modify'!BT:FE,AS$8,FALSE)</f>
        <v/>
      </c>
      <c r="AT28" s="83">
        <f>VLOOKUP($Q28,'Analysis-must not modify'!BT:FE,AT$8,FALSE)</f>
        <v>16600.539229734499</v>
      </c>
      <c r="AV28" s="83" t="str">
        <f>VLOOKUP($Q28,'Analysis-must not modify'!BT:FE,AV$8,FALSE)</f>
        <v/>
      </c>
      <c r="AW28" s="83" t="str">
        <f>VLOOKUP($Q28,'Analysis-must not modify'!BT:FE,AW$8,FALSE)</f>
        <v/>
      </c>
      <c r="AX28" s="83" t="str">
        <f>VLOOKUP($Q28,'Analysis-must not modify'!BT:FE,AX$8,FALSE)</f>
        <v/>
      </c>
      <c r="AY28" s="83">
        <f>VLOOKUP($Q28,'Analysis-must not modify'!BT:FE,AY$8,FALSE)</f>
        <v>17383.79</v>
      </c>
      <c r="BA28" s="83" t="str">
        <f>IF($Q$5="BASIC","",VLOOKUP($Q28,'Analysis-must not modify'!BT:FE,BA$8,FALSE))</f>
        <v/>
      </c>
      <c r="BB28" s="83" t="str">
        <f>IF($Q$5="BASIC","",VLOOKUP($Q28,'Analysis-must not modify'!BT:FE,BB$8,FALSE))</f>
        <v/>
      </c>
      <c r="BD28" s="83" t="str">
        <f>IF($Q$5="BASIC","",VLOOKUP($Q28,'Analysis-must not modify'!BT:FE,BD$8,FALSE))</f>
        <v/>
      </c>
      <c r="BE28" s="83" t="str">
        <f>IF($Q$5="BASIC","",VLOOKUP($Q28,'Analysis-must not modify'!BT:FE,BE$8,FALSE))</f>
        <v/>
      </c>
      <c r="BF28" s="83" t="str">
        <f>IF($Q$5="BASIC","",VLOOKUP($Q28,'Analysis-must not modify'!BT:FE,BF$8,FALSE))</f>
        <v/>
      </c>
    </row>
    <row r="29" spans="4:58" s="28" customFormat="1" ht="15" customHeight="1">
      <c r="D29" s="60"/>
      <c r="E29" s="60"/>
      <c r="F29" s="60"/>
      <c r="P29" s="27">
        <v>20</v>
      </c>
      <c r="Q29" s="84" t="str">
        <f>VLOOKUP($P29,'Analysis-must not modify'!B:AX,2,FALSE)</f>
        <v>Boston_2010</v>
      </c>
      <c r="R29" s="72">
        <f>VLOOKUP($Q29,'Analysis-must not modify'!C:AX,6,FALSE)</f>
        <v>617594</v>
      </c>
      <c r="S29" s="72">
        <f>VLOOKUP($Q29,'Analysis-must not modify'!C:FE,7,FALSE)</f>
        <v>125</v>
      </c>
      <c r="T29" s="72">
        <f>VLOOKUP($Q29,'Analysis-must not modify'!C:FE,8,FALSE)</f>
        <v>91914</v>
      </c>
      <c r="U29" s="83">
        <f>VLOOKUP($Q29,'Analysis-must not modify'!BT:FE,U$8,FALSE)</f>
        <v>5212759.7099251961</v>
      </c>
      <c r="V29" s="83">
        <f>VLOOKUP($Q29,'Analysis-must not modify'!BT:FE,V$8,FALSE)</f>
        <v>1642564.9142134665</v>
      </c>
      <c r="W29" s="83">
        <f>VLOOKUP($Q29,'Analysis-must not modify'!BT:FE,W$8,FALSE)</f>
        <v>17281.72</v>
      </c>
      <c r="X29" s="83" t="str">
        <f>IFERROR(VLOOKUP($Q29,'Analysis-must not modify'!BT:FE,X$8,FALSE),"")</f>
        <v/>
      </c>
      <c r="Y29" s="83" t="str">
        <f>IFERROR(VLOOKUP($Q29,'Analysis-must not modify'!BT:FE,Y$8,FALSE),"")</f>
        <v/>
      </c>
      <c r="Z29" s="70">
        <f t="shared" si="1"/>
        <v>6872606.3441386623</v>
      </c>
      <c r="AA29" s="70">
        <f t="shared" ca="1" si="2"/>
        <v>86</v>
      </c>
      <c r="AB29" s="70">
        <f t="shared" ca="1" si="3"/>
        <v>76</v>
      </c>
      <c r="AC29" s="70">
        <f t="shared" ca="1" si="4"/>
        <v>97</v>
      </c>
      <c r="AD29" s="70">
        <f t="shared" ca="1" si="5"/>
        <v>144</v>
      </c>
      <c r="AE29" s="70" t="e">
        <f t="shared" ca="1" si="6"/>
        <v>#VALUE!</v>
      </c>
      <c r="AF29" s="70" t="e">
        <f t="shared" ca="1" si="7"/>
        <v>#VALUE!</v>
      </c>
      <c r="AG29" s="83">
        <f>VLOOKUP($Q29,'Analysis-must not modify'!BT:FE,AG$8,FALSE)</f>
        <v>1440397.6818491507</v>
      </c>
      <c r="AH29" s="83">
        <f>VLOOKUP($Q29,'Analysis-must not modify'!BT:FE,AH$8,FALSE)</f>
        <v>3748569.8247421449</v>
      </c>
      <c r="AI29" s="83" t="str">
        <f>VLOOKUP($Q29,'Analysis-must not modify'!BT:FE,AI$8,FALSE)</f>
        <v/>
      </c>
      <c r="AJ29" s="83" t="str">
        <f>VLOOKUP($Q29,'Analysis-must not modify'!$BT$7:$FJ$87,AJ$8,FALSE)</f>
        <v/>
      </c>
      <c r="AK29" s="83" t="str">
        <f>VLOOKUP($Q29,'Analysis-must not modify'!BT:FE,AK$8,FALSE)</f>
        <v/>
      </c>
      <c r="AL29" s="83" t="str">
        <f>VLOOKUP($Q29,'Analysis-must not modify'!BT:FE,AL$8,FALSE)</f>
        <v/>
      </c>
      <c r="AM29" s="83" t="str">
        <f>VLOOKUP($Q29,'Analysis-must not modify'!BT:FE,AM$8,FALSE)</f>
        <v/>
      </c>
      <c r="AN29" s="83">
        <f>VLOOKUP($Q29,'Analysis-must not modify'!BT:FE,AN$8,FALSE)</f>
        <v>23792.203333900685</v>
      </c>
      <c r="AP29" s="83">
        <f>VLOOKUP($Q29,'Analysis-must not modify'!BT:FE,AP$8,FALSE)</f>
        <v>1539534.8846906798</v>
      </c>
      <c r="AQ29" s="83">
        <f>VLOOKUP($Q29,'Analysis-must not modify'!BT:FE,AQ$8,FALSE)</f>
        <v>90832.864939663094</v>
      </c>
      <c r="AR29" s="83">
        <f>VLOOKUP($Q29,'Analysis-must not modify'!BT:FE,AR$8,FALSE)</f>
        <v>303.73647040000003</v>
      </c>
      <c r="AS29" s="83" t="str">
        <f>VLOOKUP($Q29,'Analysis-must not modify'!BT:FE,AS$8,FALSE)</f>
        <v/>
      </c>
      <c r="AT29" s="83">
        <f>VLOOKUP($Q29,'Analysis-must not modify'!BT:FE,AT$8,FALSE)</f>
        <v>11893.428112723604</v>
      </c>
      <c r="AV29" s="83" t="str">
        <f>VLOOKUP($Q29,'Analysis-must not modify'!BT:FE,AV$8,FALSE)</f>
        <v/>
      </c>
      <c r="AW29" s="83" t="str">
        <f>VLOOKUP($Q29,'Analysis-must not modify'!BT:FE,AW$8,FALSE)</f>
        <v/>
      </c>
      <c r="AX29" s="83" t="str">
        <f>VLOOKUP($Q29,'Analysis-must not modify'!BT:FE,AX$8,FALSE)</f>
        <v/>
      </c>
      <c r="AY29" s="83">
        <f>VLOOKUP($Q29,'Analysis-must not modify'!BT:FE,AY$8,FALSE)</f>
        <v>17281.72</v>
      </c>
      <c r="BA29" s="83" t="str">
        <f>IF($Q$5="BASIC","",VLOOKUP($Q29,'Analysis-must not modify'!BT:FE,BA$8,FALSE))</f>
        <v/>
      </c>
      <c r="BB29" s="83" t="str">
        <f>IF($Q$5="BASIC","",VLOOKUP($Q29,'Analysis-must not modify'!BT:FE,BB$8,FALSE))</f>
        <v/>
      </c>
      <c r="BD29" s="83" t="str">
        <f>IF($Q$5="BASIC","",VLOOKUP($Q29,'Analysis-must not modify'!BT:FE,BD$8,FALSE))</f>
        <v/>
      </c>
      <c r="BE29" s="83" t="str">
        <f>IF($Q$5="BASIC","",VLOOKUP($Q29,'Analysis-must not modify'!BT:FE,BE$8,FALSE))</f>
        <v/>
      </c>
      <c r="BF29" s="83" t="str">
        <f>IF($Q$5="BASIC","",VLOOKUP($Q29,'Analysis-must not modify'!BT:FE,BF$8,FALSE))</f>
        <v/>
      </c>
    </row>
    <row r="30" spans="4:58" s="28" customFormat="1" ht="15" customHeight="1">
      <c r="D30" s="60"/>
      <c r="E30" s="60"/>
      <c r="F30" s="60"/>
      <c r="P30" s="27">
        <v>21</v>
      </c>
      <c r="Q30" s="84" t="str">
        <f>VLOOKUP($P30,'Analysis-must not modify'!B:AX,2,FALSE)</f>
        <v>Boston_2011</v>
      </c>
      <c r="R30" s="72">
        <f>VLOOKUP($Q30,'Analysis-must not modify'!C:AX,6,FALSE)</f>
        <v>624969</v>
      </c>
      <c r="S30" s="72">
        <f>VLOOKUP($Q30,'Analysis-must not modify'!C:FE,7,FALSE)</f>
        <v>125</v>
      </c>
      <c r="T30" s="72">
        <f>VLOOKUP($Q30,'Analysis-must not modify'!C:FE,8,FALSE)</f>
        <v>94888</v>
      </c>
      <c r="U30" s="83">
        <f>VLOOKUP($Q30,'Analysis-must not modify'!BT:FE,U$8,FALSE)</f>
        <v>4903256.3741284115</v>
      </c>
      <c r="V30" s="83">
        <f>VLOOKUP($Q30,'Analysis-must not modify'!BT:FE,V$8,FALSE)</f>
        <v>1636039.5644253443</v>
      </c>
      <c r="W30" s="83">
        <f>VLOOKUP($Q30,'Analysis-must not modify'!BT:FE,W$8,FALSE)</f>
        <v>17413.57</v>
      </c>
      <c r="X30" s="83" t="str">
        <f>IFERROR(VLOOKUP($Q30,'Analysis-must not modify'!BT:FE,X$8,FALSE),"")</f>
        <v/>
      </c>
      <c r="Y30" s="83" t="str">
        <f>IFERROR(VLOOKUP($Q30,'Analysis-must not modify'!BT:FE,Y$8,FALSE),"")</f>
        <v/>
      </c>
      <c r="Z30" s="70">
        <f t="shared" si="1"/>
        <v>6556709.5085537564</v>
      </c>
      <c r="AA30" s="70">
        <f t="shared" ca="1" si="2"/>
        <v>90</v>
      </c>
      <c r="AB30" s="70">
        <f t="shared" ca="1" si="3"/>
        <v>83</v>
      </c>
      <c r="AC30" s="70">
        <f t="shared" ca="1" si="4"/>
        <v>98</v>
      </c>
      <c r="AD30" s="70">
        <f t="shared" ca="1" si="5"/>
        <v>138</v>
      </c>
      <c r="AE30" s="70" t="e">
        <f t="shared" ca="1" si="6"/>
        <v>#VALUE!</v>
      </c>
      <c r="AF30" s="70" t="e">
        <f t="shared" ca="1" si="7"/>
        <v>#VALUE!</v>
      </c>
      <c r="AG30" s="83">
        <f>VLOOKUP($Q30,'Analysis-must not modify'!BT:FE,AG$8,FALSE)</f>
        <v>1347451.669133862</v>
      </c>
      <c r="AH30" s="83">
        <f>VLOOKUP($Q30,'Analysis-must not modify'!BT:FE,AH$8,FALSE)</f>
        <v>3531243.0015071314</v>
      </c>
      <c r="AI30" s="83" t="str">
        <f>VLOOKUP($Q30,'Analysis-must not modify'!BT:FE,AI$8,FALSE)</f>
        <v/>
      </c>
      <c r="AJ30" s="83" t="str">
        <f>VLOOKUP($Q30,'Analysis-must not modify'!$BT$7:$FJ$87,AJ$8,FALSE)</f>
        <v/>
      </c>
      <c r="AK30" s="83" t="str">
        <f>VLOOKUP($Q30,'Analysis-must not modify'!BT:FE,AK$8,FALSE)</f>
        <v/>
      </c>
      <c r="AL30" s="83" t="str">
        <f>VLOOKUP($Q30,'Analysis-must not modify'!BT:FE,AL$8,FALSE)</f>
        <v/>
      </c>
      <c r="AM30" s="83" t="str">
        <f>VLOOKUP($Q30,'Analysis-must not modify'!BT:FE,AM$8,FALSE)</f>
        <v/>
      </c>
      <c r="AN30" s="83">
        <f>VLOOKUP($Q30,'Analysis-must not modify'!BT:FE,AN$8,FALSE)</f>
        <v>24561.703487417493</v>
      </c>
      <c r="AP30" s="83">
        <f>VLOOKUP($Q30,'Analysis-must not modify'!BT:FE,AP$8,FALSE)</f>
        <v>1541665.4859102792</v>
      </c>
      <c r="AQ30" s="83">
        <f>VLOOKUP($Q30,'Analysis-must not modify'!BT:FE,AQ$8,FALSE)</f>
        <v>84970.083621584432</v>
      </c>
      <c r="AR30" s="83">
        <f>VLOOKUP($Q30,'Analysis-must not modify'!BT:FE,AR$8,FALSE)</f>
        <v>390.32914240000002</v>
      </c>
      <c r="AS30" s="83" t="str">
        <f>VLOOKUP($Q30,'Analysis-must not modify'!BT:FE,AS$8,FALSE)</f>
        <v/>
      </c>
      <c r="AT30" s="83">
        <f>VLOOKUP($Q30,'Analysis-must not modify'!BT:FE,AT$8,FALSE)</f>
        <v>9013.6657510808418</v>
      </c>
      <c r="AV30" s="83" t="str">
        <f>VLOOKUP($Q30,'Analysis-must not modify'!BT:FE,AV$8,FALSE)</f>
        <v/>
      </c>
      <c r="AW30" s="83" t="str">
        <f>VLOOKUP($Q30,'Analysis-must not modify'!BT:FE,AW$8,FALSE)</f>
        <v/>
      </c>
      <c r="AX30" s="83" t="str">
        <f>VLOOKUP($Q30,'Analysis-must not modify'!BT:FE,AX$8,FALSE)</f>
        <v/>
      </c>
      <c r="AY30" s="83">
        <f>VLOOKUP($Q30,'Analysis-must not modify'!BT:FE,AY$8,FALSE)</f>
        <v>17413.57</v>
      </c>
      <c r="BA30" s="83" t="str">
        <f>IF($Q$5="BASIC","",VLOOKUP($Q30,'Analysis-must not modify'!BT:FE,BA$8,FALSE))</f>
        <v/>
      </c>
      <c r="BB30" s="83" t="str">
        <f>IF($Q$5="BASIC","",VLOOKUP($Q30,'Analysis-must not modify'!BT:FE,BB$8,FALSE))</f>
        <v/>
      </c>
      <c r="BD30" s="83" t="str">
        <f>IF($Q$5="BASIC","",VLOOKUP($Q30,'Analysis-must not modify'!BT:FE,BD$8,FALSE))</f>
        <v/>
      </c>
      <c r="BE30" s="83" t="str">
        <f>IF($Q$5="BASIC","",VLOOKUP($Q30,'Analysis-must not modify'!BT:FE,BE$8,FALSE))</f>
        <v/>
      </c>
      <c r="BF30" s="83" t="str">
        <f>IF($Q$5="BASIC","",VLOOKUP($Q30,'Analysis-must not modify'!BT:FE,BF$8,FALSE))</f>
        <v/>
      </c>
    </row>
    <row r="31" spans="4:58" s="28" customFormat="1" ht="15" customHeight="1">
      <c r="D31" s="60"/>
      <c r="E31" s="60"/>
      <c r="F31" s="60"/>
      <c r="P31" s="27">
        <v>22</v>
      </c>
      <c r="Q31" s="84" t="str">
        <f>VLOOKUP($P31,'Analysis-must not modify'!B:AX,2,FALSE)</f>
        <v>Boston_2012</v>
      </c>
      <c r="R31" s="72">
        <f>VLOOKUP($Q31,'Analysis-must not modify'!C:AX,6,FALSE)</f>
        <v>637516</v>
      </c>
      <c r="S31" s="72">
        <f>VLOOKUP($Q31,'Analysis-must not modify'!C:FE,7,FALSE)</f>
        <v>125</v>
      </c>
      <c r="T31" s="72">
        <f>VLOOKUP($Q31,'Analysis-must not modify'!C:FE,8,FALSE)</f>
        <v>98648</v>
      </c>
      <c r="U31" s="83">
        <f>VLOOKUP($Q31,'Analysis-must not modify'!BT:FE,U$8,FALSE)</f>
        <v>4303246.82006568</v>
      </c>
      <c r="V31" s="83">
        <f>VLOOKUP($Q31,'Analysis-must not modify'!BT:FE,V$8,FALSE)</f>
        <v>1586591.4175044491</v>
      </c>
      <c r="W31" s="83">
        <f>VLOOKUP($Q31,'Analysis-must not modify'!BT:FE,W$8,FALSE)</f>
        <v>17635.59</v>
      </c>
      <c r="X31" s="83" t="str">
        <f>IFERROR(VLOOKUP($Q31,'Analysis-must not modify'!BT:FE,X$8,FALSE),"")</f>
        <v/>
      </c>
      <c r="Y31" s="83" t="str">
        <f>IFERROR(VLOOKUP($Q31,'Analysis-must not modify'!BT:FE,Y$8,FALSE),"")</f>
        <v/>
      </c>
      <c r="Z31" s="70">
        <f t="shared" si="1"/>
        <v>5907473.8275701292</v>
      </c>
      <c r="AA31" s="70">
        <f t="shared" ca="1" si="2"/>
        <v>101</v>
      </c>
      <c r="AB31" s="70">
        <f t="shared" ca="1" si="3"/>
        <v>91</v>
      </c>
      <c r="AC31" s="70">
        <f t="shared" ca="1" si="4"/>
        <v>103</v>
      </c>
      <c r="AD31" s="70">
        <f t="shared" ca="1" si="5"/>
        <v>137</v>
      </c>
      <c r="AE31" s="70" t="e">
        <f t="shared" ca="1" si="6"/>
        <v>#VALUE!</v>
      </c>
      <c r="AF31" s="70" t="e">
        <f t="shared" ca="1" si="7"/>
        <v>#VALUE!</v>
      </c>
      <c r="AG31" s="83">
        <f>VLOOKUP($Q31,'Analysis-must not modify'!BT:FE,AG$8,FALSE)</f>
        <v>1196874.1623483459</v>
      </c>
      <c r="AH31" s="83">
        <f>VLOOKUP($Q31,'Analysis-must not modify'!BT:FE,AH$8,FALSE)</f>
        <v>3084203.7003969271</v>
      </c>
      <c r="AI31" s="83" t="str">
        <f>VLOOKUP($Q31,'Analysis-must not modify'!BT:FE,AI$8,FALSE)</f>
        <v/>
      </c>
      <c r="AJ31" s="83" t="str">
        <f>VLOOKUP($Q31,'Analysis-must not modify'!$BT$7:$FJ$87,AJ$8,FALSE)</f>
        <v/>
      </c>
      <c r="AK31" s="83" t="str">
        <f>VLOOKUP($Q31,'Analysis-must not modify'!BT:FE,AK$8,FALSE)</f>
        <v/>
      </c>
      <c r="AL31" s="83" t="str">
        <f>VLOOKUP($Q31,'Analysis-must not modify'!BT:FE,AL$8,FALSE)</f>
        <v/>
      </c>
      <c r="AM31" s="83" t="str">
        <f>VLOOKUP($Q31,'Analysis-must not modify'!BT:FE,AM$8,FALSE)</f>
        <v/>
      </c>
      <c r="AN31" s="83">
        <f>VLOOKUP($Q31,'Analysis-must not modify'!BT:FE,AN$8,FALSE)</f>
        <v>22168.957320407255</v>
      </c>
      <c r="AP31" s="83">
        <f>VLOOKUP($Q31,'Analysis-must not modify'!BT:FE,AP$8,FALSE)</f>
        <v>1495077.1100904976</v>
      </c>
      <c r="AQ31" s="83">
        <f>VLOOKUP($Q31,'Analysis-must not modify'!BT:FE,AQ$8,FALSE)</f>
        <v>81010.71443902413</v>
      </c>
      <c r="AR31" s="83">
        <f>VLOOKUP($Q31,'Analysis-must not modify'!BT:FE,AR$8,FALSE)</f>
        <v>400.1264256</v>
      </c>
      <c r="AS31" s="83" t="str">
        <f>VLOOKUP($Q31,'Analysis-must not modify'!BT:FE,AS$8,FALSE)</f>
        <v/>
      </c>
      <c r="AT31" s="83">
        <f>VLOOKUP($Q31,'Analysis-must not modify'!BT:FE,AT$8,FALSE)</f>
        <v>10103.466549327373</v>
      </c>
      <c r="AV31" s="83" t="str">
        <f>VLOOKUP($Q31,'Analysis-must not modify'!BT:FE,AV$8,FALSE)</f>
        <v/>
      </c>
      <c r="AW31" s="83" t="str">
        <f>VLOOKUP($Q31,'Analysis-must not modify'!BT:FE,AW$8,FALSE)</f>
        <v/>
      </c>
      <c r="AX31" s="83" t="str">
        <f>VLOOKUP($Q31,'Analysis-must not modify'!BT:FE,AX$8,FALSE)</f>
        <v/>
      </c>
      <c r="AY31" s="83">
        <f>VLOOKUP($Q31,'Analysis-must not modify'!BT:FE,AY$8,FALSE)</f>
        <v>17635.59</v>
      </c>
      <c r="BA31" s="83" t="str">
        <f>IF($Q$5="BASIC","",VLOOKUP($Q31,'Analysis-must not modify'!BT:FE,BA$8,FALSE))</f>
        <v/>
      </c>
      <c r="BB31" s="83" t="str">
        <f>IF($Q$5="BASIC","",VLOOKUP($Q31,'Analysis-must not modify'!BT:FE,BB$8,FALSE))</f>
        <v/>
      </c>
      <c r="BD31" s="83" t="str">
        <f>IF($Q$5="BASIC","",VLOOKUP($Q31,'Analysis-must not modify'!BT:FE,BD$8,FALSE))</f>
        <v/>
      </c>
      <c r="BE31" s="83" t="str">
        <f>IF($Q$5="BASIC","",VLOOKUP($Q31,'Analysis-must not modify'!BT:FE,BE$8,FALSE))</f>
        <v/>
      </c>
      <c r="BF31" s="83" t="str">
        <f>IF($Q$5="BASIC","",VLOOKUP($Q31,'Analysis-must not modify'!BT:FE,BF$8,FALSE))</f>
        <v/>
      </c>
    </row>
    <row r="32" spans="4:58" s="28" customFormat="1" ht="15" customHeight="1">
      <c r="D32" s="60"/>
      <c r="E32" s="60"/>
      <c r="F32" s="60"/>
      <c r="P32" s="27">
        <v>23</v>
      </c>
      <c r="Q32" s="84" t="str">
        <f>VLOOKUP($P32,'Analysis-must not modify'!B:AX,2,FALSE)</f>
        <v>Boston_2013</v>
      </c>
      <c r="R32" s="72">
        <f>VLOOKUP($Q32,'Analysis-must not modify'!C:AX,6,FALSE)</f>
        <v>644710</v>
      </c>
      <c r="S32" s="72">
        <f>VLOOKUP($Q32,'Analysis-must not modify'!C:FE,7,FALSE)</f>
        <v>125</v>
      </c>
      <c r="T32" s="72">
        <f>VLOOKUP($Q32,'Analysis-must not modify'!C:FE,8,FALSE)</f>
        <v>97843.157368343323</v>
      </c>
      <c r="U32" s="83">
        <f>VLOOKUP($Q32,'Analysis-must not modify'!BT:FE,U$8,FALSE)</f>
        <v>4561658.7120028576</v>
      </c>
      <c r="V32" s="83">
        <f>VLOOKUP($Q32,'Analysis-must not modify'!BT:FE,V$8,FALSE)</f>
        <v>1613622.3732654126</v>
      </c>
      <c r="W32" s="83">
        <f>VLOOKUP($Q32,'Analysis-must not modify'!BT:FE,W$8,FALSE)</f>
        <v>17380.087135111604</v>
      </c>
      <c r="X32" s="83" t="str">
        <f>IFERROR(VLOOKUP($Q32,'Analysis-must not modify'!BT:FE,X$8,FALSE),"")</f>
        <v/>
      </c>
      <c r="Y32" s="83" t="str">
        <f>IFERROR(VLOOKUP($Q32,'Analysis-must not modify'!BT:FE,Y$8,FALSE),"")</f>
        <v/>
      </c>
      <c r="Z32" s="70">
        <f t="shared" si="1"/>
        <v>6192661.1724033821</v>
      </c>
      <c r="AA32" s="70">
        <f t="shared" ca="1" si="2"/>
        <v>95</v>
      </c>
      <c r="AB32" s="70">
        <f t="shared" ca="1" si="3"/>
        <v>88</v>
      </c>
      <c r="AC32" s="70">
        <f t="shared" ca="1" si="4"/>
        <v>101</v>
      </c>
      <c r="AD32" s="70">
        <f t="shared" ca="1" si="5"/>
        <v>142</v>
      </c>
      <c r="AE32" s="70" t="e">
        <f t="shared" ca="1" si="6"/>
        <v>#VALUE!</v>
      </c>
      <c r="AF32" s="70" t="e">
        <f t="shared" ca="1" si="7"/>
        <v>#VALUE!</v>
      </c>
      <c r="AG32" s="83">
        <f>VLOOKUP($Q32,'Analysis-must not modify'!BT:FE,AG$8,FALSE)</f>
        <v>1288811.4128356567</v>
      </c>
      <c r="AH32" s="83">
        <f>VLOOKUP($Q32,'Analysis-must not modify'!BT:FE,AH$8,FALSE)</f>
        <v>3247707.3501145639</v>
      </c>
      <c r="AI32" s="83" t="str">
        <f>VLOOKUP($Q32,'Analysis-must not modify'!BT:FE,AI$8,FALSE)</f>
        <v/>
      </c>
      <c r="AJ32" s="83" t="str">
        <f>VLOOKUP($Q32,'Analysis-must not modify'!$BT$7:$FJ$87,AJ$8,FALSE)</f>
        <v/>
      </c>
      <c r="AK32" s="83" t="str">
        <f>VLOOKUP($Q32,'Analysis-must not modify'!BT:FE,AK$8,FALSE)</f>
        <v/>
      </c>
      <c r="AL32" s="83" t="str">
        <f>VLOOKUP($Q32,'Analysis-must not modify'!BT:FE,AL$8,FALSE)</f>
        <v/>
      </c>
      <c r="AM32" s="83" t="str">
        <f>VLOOKUP($Q32,'Analysis-must not modify'!BT:FE,AM$8,FALSE)</f>
        <v/>
      </c>
      <c r="AN32" s="83">
        <f>VLOOKUP($Q32,'Analysis-must not modify'!BT:FE,AN$8,FALSE)</f>
        <v>25139.949052636111</v>
      </c>
      <c r="AP32" s="83">
        <f>VLOOKUP($Q32,'Analysis-must not modify'!BT:FE,AP$8,FALSE)</f>
        <v>1509189.3825669126</v>
      </c>
      <c r="AQ32" s="83">
        <f>VLOOKUP($Q32,'Analysis-must not modify'!BT:FE,AQ$8,FALSE)</f>
        <v>84268.913512652653</v>
      </c>
      <c r="AR32" s="83">
        <f>VLOOKUP($Q32,'Analysis-must not modify'!BT:FE,AR$8,FALSE)</f>
        <v>343.23597119999999</v>
      </c>
      <c r="AS32" s="83" t="str">
        <f>VLOOKUP($Q32,'Analysis-must not modify'!BT:FE,AS$8,FALSE)</f>
        <v/>
      </c>
      <c r="AT32" s="83">
        <f>VLOOKUP($Q32,'Analysis-must not modify'!BT:FE,AT$8,FALSE)</f>
        <v>19820.841214647266</v>
      </c>
      <c r="AV32" s="83" t="str">
        <f>VLOOKUP($Q32,'Analysis-must not modify'!BT:FE,AV$8,FALSE)</f>
        <v/>
      </c>
      <c r="AW32" s="83" t="str">
        <f>VLOOKUP($Q32,'Analysis-must not modify'!BT:FE,AW$8,FALSE)</f>
        <v/>
      </c>
      <c r="AX32" s="83" t="str">
        <f>VLOOKUP($Q32,'Analysis-must not modify'!BT:FE,AX$8,FALSE)</f>
        <v/>
      </c>
      <c r="AY32" s="83">
        <f>VLOOKUP($Q32,'Analysis-must not modify'!BT:FE,AY$8,FALSE)</f>
        <v>17380.087135111604</v>
      </c>
      <c r="BA32" s="83" t="str">
        <f>IF($Q$5="BASIC","",VLOOKUP($Q32,'Analysis-must not modify'!BT:FE,BA$8,FALSE))</f>
        <v/>
      </c>
      <c r="BB32" s="83" t="str">
        <f>IF($Q$5="BASIC","",VLOOKUP($Q32,'Analysis-must not modify'!BT:FE,BB$8,FALSE))</f>
        <v/>
      </c>
      <c r="BD32" s="83" t="str">
        <f>IF($Q$5="BASIC","",VLOOKUP($Q32,'Analysis-must not modify'!BT:FE,BD$8,FALSE))</f>
        <v/>
      </c>
      <c r="BE32" s="83" t="str">
        <f>IF($Q$5="BASIC","",VLOOKUP($Q32,'Analysis-must not modify'!BT:FE,BE$8,FALSE))</f>
        <v/>
      </c>
      <c r="BF32" s="83" t="str">
        <f>IF($Q$5="BASIC","",VLOOKUP($Q32,'Analysis-must not modify'!BT:FE,BF$8,FALSE))</f>
        <v/>
      </c>
    </row>
    <row r="33" spans="4:58" s="28" customFormat="1" ht="15" customHeight="1">
      <c r="D33" s="60"/>
      <c r="E33" s="60"/>
      <c r="F33" s="60"/>
      <c r="P33" s="27">
        <v>24</v>
      </c>
      <c r="Q33" s="84" t="str">
        <f>VLOOKUP($P33,'Analysis-must not modify'!B:AX,2,FALSE)</f>
        <v>Boston_2014</v>
      </c>
      <c r="R33" s="72">
        <f>VLOOKUP($Q33,'Analysis-must not modify'!C:AX,6,FALSE)</f>
        <v>656051</v>
      </c>
      <c r="S33" s="72">
        <f>VLOOKUP($Q33,'Analysis-must not modify'!C:FE,7,FALSE)</f>
        <v>125</v>
      </c>
      <c r="T33" s="72">
        <f>VLOOKUP($Q33,'Analysis-must not modify'!C:FE,8,FALSE)</f>
        <v>103067.100435727</v>
      </c>
      <c r="U33" s="83">
        <f>VLOOKUP($Q33,'Analysis-must not modify'!BT:FE,U$8,FALSE)</f>
        <v>4720737.4905142272</v>
      </c>
      <c r="V33" s="83">
        <f>VLOOKUP($Q33,'Analysis-must not modify'!BT:FE,V$8,FALSE)</f>
        <v>1549324.7507626705</v>
      </c>
      <c r="W33" s="83">
        <f>VLOOKUP($Q33,'Analysis-must not modify'!BT:FE,W$8,FALSE)</f>
        <v>17413.087135111604</v>
      </c>
      <c r="X33" s="83" t="str">
        <f>IFERROR(VLOOKUP($Q33,'Analysis-must not modify'!BT:FE,X$8,FALSE),"")</f>
        <v/>
      </c>
      <c r="Y33" s="83" t="str">
        <f>IFERROR(VLOOKUP($Q33,'Analysis-must not modify'!BT:FE,Y$8,FALSE),"")</f>
        <v/>
      </c>
      <c r="Z33" s="70">
        <f t="shared" si="1"/>
        <v>6287475.3284120094</v>
      </c>
      <c r="AA33" s="70">
        <f t="shared" ca="1" si="2"/>
        <v>93</v>
      </c>
      <c r="AB33" s="70">
        <f t="shared" ca="1" si="3"/>
        <v>86</v>
      </c>
      <c r="AC33" s="70">
        <f t="shared" ca="1" si="4"/>
        <v>106</v>
      </c>
      <c r="AD33" s="70">
        <f t="shared" ca="1" si="5"/>
        <v>139</v>
      </c>
      <c r="AE33" s="70" t="e">
        <f t="shared" ca="1" si="6"/>
        <v>#VALUE!</v>
      </c>
      <c r="AF33" s="70" t="e">
        <f t="shared" ca="1" si="7"/>
        <v>#VALUE!</v>
      </c>
      <c r="AG33" s="83">
        <f>VLOOKUP($Q33,'Analysis-must not modify'!BT:FE,AG$8,FALSE)</f>
        <v>1309006.7704879167</v>
      </c>
      <c r="AH33" s="83">
        <f>VLOOKUP($Q33,'Analysis-must not modify'!BT:FE,AH$8,FALSE)</f>
        <v>3385147.1306612715</v>
      </c>
      <c r="AI33" s="83" t="str">
        <f>VLOOKUP($Q33,'Analysis-must not modify'!BT:FE,AI$8,FALSE)</f>
        <v/>
      </c>
      <c r="AJ33" s="83" t="str">
        <f>VLOOKUP($Q33,'Analysis-must not modify'!$BT$7:$FJ$87,AJ$8,FALSE)</f>
        <v/>
      </c>
      <c r="AK33" s="83" t="str">
        <f>VLOOKUP($Q33,'Analysis-must not modify'!BT:FE,AK$8,FALSE)</f>
        <v/>
      </c>
      <c r="AL33" s="83" t="str">
        <f>VLOOKUP($Q33,'Analysis-must not modify'!BT:FE,AL$8,FALSE)</f>
        <v/>
      </c>
      <c r="AM33" s="83" t="str">
        <f>VLOOKUP($Q33,'Analysis-must not modify'!BT:FE,AM$8,FALSE)</f>
        <v/>
      </c>
      <c r="AN33" s="83">
        <f>VLOOKUP($Q33,'Analysis-must not modify'!BT:FE,AN$8,FALSE)</f>
        <v>26583.589365038857</v>
      </c>
      <c r="AP33" s="83">
        <f>VLOOKUP($Q33,'Analysis-must not modify'!BT:FE,AP$8,FALSE)</f>
        <v>1440805.5985925531</v>
      </c>
      <c r="AQ33" s="83">
        <f>VLOOKUP($Q33,'Analysis-must not modify'!BT:FE,AQ$8,FALSE)</f>
        <v>86957.350503954513</v>
      </c>
      <c r="AR33" s="83">
        <f>VLOOKUP($Q33,'Analysis-must not modify'!BT:FE,AR$8,FALSE)</f>
        <v>322.64822720000001</v>
      </c>
      <c r="AS33" s="83" t="str">
        <f>VLOOKUP($Q33,'Analysis-must not modify'!BT:FE,AS$8,FALSE)</f>
        <v/>
      </c>
      <c r="AT33" s="83">
        <f>VLOOKUP($Q33,'Analysis-must not modify'!BT:FE,AT$8,FALSE)</f>
        <v>21239.153438962916</v>
      </c>
      <c r="AV33" s="83" t="str">
        <f>VLOOKUP($Q33,'Analysis-must not modify'!BT:FE,AV$8,FALSE)</f>
        <v/>
      </c>
      <c r="AW33" s="83" t="str">
        <f>VLOOKUP($Q33,'Analysis-must not modify'!BT:FE,AW$8,FALSE)</f>
        <v/>
      </c>
      <c r="AX33" s="83" t="str">
        <f>VLOOKUP($Q33,'Analysis-must not modify'!BT:FE,AX$8,FALSE)</f>
        <v/>
      </c>
      <c r="AY33" s="83">
        <f>VLOOKUP($Q33,'Analysis-must not modify'!BT:FE,AY$8,FALSE)</f>
        <v>17413.087135111604</v>
      </c>
      <c r="BA33" s="83" t="str">
        <f>IF($Q$5="BASIC","",VLOOKUP($Q33,'Analysis-must not modify'!BT:FE,BA$8,FALSE))</f>
        <v/>
      </c>
      <c r="BB33" s="83" t="str">
        <f>IF($Q$5="BASIC","",VLOOKUP($Q33,'Analysis-must not modify'!BT:FE,BB$8,FALSE))</f>
        <v/>
      </c>
      <c r="BD33" s="83" t="str">
        <f>IF($Q$5="BASIC","",VLOOKUP($Q33,'Analysis-must not modify'!BT:FE,BD$8,FALSE))</f>
        <v/>
      </c>
      <c r="BE33" s="83" t="str">
        <f>IF($Q$5="BASIC","",VLOOKUP($Q33,'Analysis-must not modify'!BT:FE,BE$8,FALSE))</f>
        <v/>
      </c>
      <c r="BF33" s="83" t="str">
        <f>IF($Q$5="BASIC","",VLOOKUP($Q33,'Analysis-must not modify'!BT:FE,BF$8,FALSE))</f>
        <v/>
      </c>
    </row>
    <row r="34" spans="4:58" s="28" customFormat="1" ht="15" customHeight="1">
      <c r="D34" s="60"/>
      <c r="E34" s="60"/>
      <c r="F34" s="60"/>
      <c r="P34" s="27">
        <v>25</v>
      </c>
      <c r="Q34" s="84" t="str">
        <f>VLOOKUP($P34,'Analysis-must not modify'!B:AX,2,FALSE)</f>
        <v>Boston_2015</v>
      </c>
      <c r="R34" s="72">
        <f>VLOOKUP($Q34,'Analysis-must not modify'!C:AX,6,FALSE)</f>
        <v>669469</v>
      </c>
      <c r="S34" s="72">
        <f>VLOOKUP($Q34,'Analysis-must not modify'!C:FE,7,FALSE)</f>
        <v>125</v>
      </c>
      <c r="T34" s="72">
        <f>VLOOKUP($Q34,'Analysis-must not modify'!C:FE,8,FALSE)</f>
        <v>109500</v>
      </c>
      <c r="U34" s="83">
        <f>VLOOKUP($Q34,'Analysis-must not modify'!BT:FE,U$8,FALSE)</f>
        <v>4841522.4606775669</v>
      </c>
      <c r="V34" s="83">
        <f>VLOOKUP($Q34,'Analysis-must not modify'!BT:FE,V$8,FALSE)</f>
        <v>1570606.6512910142</v>
      </c>
      <c r="W34" s="83">
        <f>VLOOKUP($Q34,'Analysis-must not modify'!BT:FE,W$8,FALSE)</f>
        <v>17922.93</v>
      </c>
      <c r="X34" s="83" t="str">
        <f>IFERROR(VLOOKUP($Q34,'Analysis-must not modify'!BT:FE,X$8,FALSE),"")</f>
        <v/>
      </c>
      <c r="Y34" s="83" t="str">
        <f>IFERROR(VLOOKUP($Q34,'Analysis-must not modify'!BT:FE,Y$8,FALSE),"")</f>
        <v/>
      </c>
      <c r="Z34" s="70">
        <f t="shared" si="1"/>
        <v>6430052.0419685803</v>
      </c>
      <c r="AA34" s="70">
        <f t="shared" ca="1" si="2"/>
        <v>92</v>
      </c>
      <c r="AB34" s="70">
        <f t="shared" ca="1" si="3"/>
        <v>84</v>
      </c>
      <c r="AC34" s="70">
        <f t="shared" ca="1" si="4"/>
        <v>105</v>
      </c>
      <c r="AD34" s="70">
        <f t="shared" ca="1" si="5"/>
        <v>136</v>
      </c>
      <c r="AE34" s="70" t="e">
        <f t="shared" ca="1" si="6"/>
        <v>#VALUE!</v>
      </c>
      <c r="AF34" s="70" t="e">
        <f t="shared" ca="1" si="7"/>
        <v>#VALUE!</v>
      </c>
      <c r="AG34" s="83">
        <f>VLOOKUP($Q34,'Analysis-must not modify'!BT:FE,AG$8,FALSE)</f>
        <v>1331746.133747403</v>
      </c>
      <c r="AH34" s="83">
        <f>VLOOKUP($Q34,'Analysis-must not modify'!BT:FE,AH$8,FALSE)</f>
        <v>3478450.8832803871</v>
      </c>
      <c r="AI34" s="83" t="str">
        <f>VLOOKUP($Q34,'Analysis-must not modify'!BT:FE,AI$8,FALSE)</f>
        <v/>
      </c>
      <c r="AJ34" s="83" t="str">
        <f>VLOOKUP($Q34,'Analysis-must not modify'!$BT$7:$FJ$87,AJ$8,FALSE)</f>
        <v/>
      </c>
      <c r="AK34" s="83" t="str">
        <f>VLOOKUP($Q34,'Analysis-must not modify'!BT:FE,AK$8,FALSE)</f>
        <v/>
      </c>
      <c r="AL34" s="83" t="str">
        <f>VLOOKUP($Q34,'Analysis-must not modify'!BT:FE,AL$8,FALSE)</f>
        <v/>
      </c>
      <c r="AM34" s="83" t="str">
        <f>VLOOKUP($Q34,'Analysis-must not modify'!BT:FE,AM$8,FALSE)</f>
        <v/>
      </c>
      <c r="AN34" s="83">
        <f>VLOOKUP($Q34,'Analysis-must not modify'!BT:FE,AN$8,FALSE)</f>
        <v>31325.4436497768</v>
      </c>
      <c r="AP34" s="83">
        <f>VLOOKUP($Q34,'Analysis-must not modify'!BT:FE,AP$8,FALSE)</f>
        <v>1470749.4493496858</v>
      </c>
      <c r="AQ34" s="83">
        <f>VLOOKUP($Q34,'Analysis-must not modify'!BT:FE,AQ$8,FALSE)</f>
        <v>86118.509332713191</v>
      </c>
      <c r="AR34" s="83">
        <f>VLOOKUP($Q34,'Analysis-must not modify'!BT:FE,AR$8,FALSE)</f>
        <v>347.31553567000003</v>
      </c>
      <c r="AS34" s="83" t="str">
        <f>VLOOKUP($Q34,'Analysis-must not modify'!BT:FE,AS$8,FALSE)</f>
        <v/>
      </c>
      <c r="AT34" s="83">
        <f>VLOOKUP($Q34,'Analysis-must not modify'!BT:FE,AT$8,FALSE)</f>
        <v>13391.377072945272</v>
      </c>
      <c r="AV34" s="83" t="str">
        <f>VLOOKUP($Q34,'Analysis-must not modify'!BT:FE,AV$8,FALSE)</f>
        <v/>
      </c>
      <c r="AW34" s="83" t="str">
        <f>VLOOKUP($Q34,'Analysis-must not modify'!BT:FE,AW$8,FALSE)</f>
        <v/>
      </c>
      <c r="AX34" s="83" t="str">
        <f>VLOOKUP($Q34,'Analysis-must not modify'!BT:FE,AX$8,FALSE)</f>
        <v/>
      </c>
      <c r="AY34" s="83">
        <f>VLOOKUP($Q34,'Analysis-must not modify'!BT:FE,AY$8,FALSE)</f>
        <v>17922.93</v>
      </c>
      <c r="BA34" s="83" t="str">
        <f>IF($Q$5="BASIC","",VLOOKUP($Q34,'Analysis-must not modify'!BT:FE,BA$8,FALSE))</f>
        <v/>
      </c>
      <c r="BB34" s="83" t="str">
        <f>IF($Q$5="BASIC","",VLOOKUP($Q34,'Analysis-must not modify'!BT:FE,BB$8,FALSE))</f>
        <v/>
      </c>
      <c r="BD34" s="83" t="str">
        <f>IF($Q$5="BASIC","",VLOOKUP($Q34,'Analysis-must not modify'!BT:FE,BD$8,FALSE))</f>
        <v/>
      </c>
      <c r="BE34" s="83" t="str">
        <f>IF($Q$5="BASIC","",VLOOKUP($Q34,'Analysis-must not modify'!BT:FE,BE$8,FALSE))</f>
        <v/>
      </c>
      <c r="BF34" s="83" t="str">
        <f>IF($Q$5="BASIC","",VLOOKUP($Q34,'Analysis-must not modify'!BT:FE,BF$8,FALSE))</f>
        <v/>
      </c>
    </row>
    <row r="35" spans="4:58" s="28" customFormat="1" ht="15" customHeight="1">
      <c r="D35" s="60"/>
      <c r="E35" s="60"/>
      <c r="F35" s="60"/>
      <c r="P35" s="27">
        <v>26</v>
      </c>
      <c r="Q35" s="84" t="str">
        <f>VLOOKUP($P35,'Analysis-must not modify'!B:AX,2,FALSE)</f>
        <v>Boston_2016</v>
      </c>
      <c r="R35" s="72">
        <f>VLOOKUP($Q35,'Analysis-must not modify'!C:AX,6,FALSE)</f>
        <v>672840</v>
      </c>
      <c r="S35" s="72">
        <f>VLOOKUP($Q35,'Analysis-must not modify'!C:FE,7,FALSE)</f>
        <v>125</v>
      </c>
      <c r="T35" s="72">
        <f>VLOOKUP($Q35,'Analysis-must not modify'!C:FE,8,FALSE)</f>
        <v>119100</v>
      </c>
      <c r="U35" s="83">
        <f>VLOOKUP($Q35,'Analysis-must not modify'!BT:FE,U$8,FALSE)</f>
        <v>4553220.153007186</v>
      </c>
      <c r="V35" s="83">
        <f>VLOOKUP($Q35,'Analysis-must not modify'!BT:FE,V$8,FALSE)</f>
        <v>1546019.5948498847</v>
      </c>
      <c r="W35" s="83">
        <f>VLOOKUP($Q35,'Analysis-must not modify'!BT:FE,W$8,FALSE)</f>
        <v>17404.23</v>
      </c>
      <c r="X35" s="83" t="str">
        <f>IFERROR(VLOOKUP($Q35,'Analysis-must not modify'!BT:FE,X$8,FALSE),"")</f>
        <v/>
      </c>
      <c r="Y35" s="83" t="str">
        <f>IFERROR(VLOOKUP($Q35,'Analysis-must not modify'!BT:FE,Y$8,FALSE),"")</f>
        <v/>
      </c>
      <c r="Z35" s="70">
        <f t="shared" si="1"/>
        <v>6116643.977857071</v>
      </c>
      <c r="AA35" s="70">
        <f t="shared" ca="1" si="2"/>
        <v>97</v>
      </c>
      <c r="AB35" s="70">
        <f t="shared" ca="1" si="3"/>
        <v>89</v>
      </c>
      <c r="AC35" s="70">
        <f t="shared" ca="1" si="4"/>
        <v>107</v>
      </c>
      <c r="AD35" s="70">
        <f t="shared" ca="1" si="5"/>
        <v>140</v>
      </c>
      <c r="AE35" s="70" t="e">
        <f t="shared" ca="1" si="6"/>
        <v>#VALUE!</v>
      </c>
      <c r="AF35" s="70" t="e">
        <f t="shared" ca="1" si="7"/>
        <v>#VALUE!</v>
      </c>
      <c r="AG35" s="83">
        <f>VLOOKUP($Q35,'Analysis-must not modify'!BT:FE,AG$8,FALSE)</f>
        <v>1223414.4597948706</v>
      </c>
      <c r="AH35" s="83">
        <f>VLOOKUP($Q35,'Analysis-must not modify'!BT:FE,AH$8,FALSE)</f>
        <v>3299334.5952016776</v>
      </c>
      <c r="AI35" s="83" t="str">
        <f>VLOOKUP($Q35,'Analysis-must not modify'!BT:FE,AI$8,FALSE)</f>
        <v/>
      </c>
      <c r="AJ35" s="83" t="str">
        <f>VLOOKUP($Q35,'Analysis-must not modify'!$BT$7:$FJ$87,AJ$8,FALSE)</f>
        <v/>
      </c>
      <c r="AK35" s="83" t="str">
        <f>VLOOKUP($Q35,'Analysis-must not modify'!BT:FE,AK$8,FALSE)</f>
        <v/>
      </c>
      <c r="AL35" s="83" t="str">
        <f>VLOOKUP($Q35,'Analysis-must not modify'!BT:FE,AL$8,FALSE)</f>
        <v/>
      </c>
      <c r="AM35" s="83" t="str">
        <f>VLOOKUP($Q35,'Analysis-must not modify'!BT:FE,AM$8,FALSE)</f>
        <v/>
      </c>
      <c r="AN35" s="83">
        <f>VLOOKUP($Q35,'Analysis-must not modify'!BT:FE,AN$8,FALSE)</f>
        <v>30471.098010637867</v>
      </c>
      <c r="AP35" s="83">
        <f>VLOOKUP($Q35,'Analysis-must not modify'!BT:FE,AP$8,FALSE)</f>
        <v>1454549.4985095435</v>
      </c>
      <c r="AQ35" s="83">
        <f>VLOOKUP($Q35,'Analysis-must not modify'!BT:FE,AQ$8,FALSE)</f>
        <v>80056.288328838316</v>
      </c>
      <c r="AR35" s="83">
        <f>VLOOKUP($Q35,'Analysis-must not modify'!BT:FE,AR$8,FALSE)</f>
        <v>360.20853631</v>
      </c>
      <c r="AS35" s="83" t="str">
        <f>VLOOKUP($Q35,'Analysis-must not modify'!BT:FE,AS$8,FALSE)</f>
        <v/>
      </c>
      <c r="AT35" s="83">
        <f>VLOOKUP($Q35,'Analysis-must not modify'!BT:FE,AT$8,FALSE)</f>
        <v>11053.599475193058</v>
      </c>
      <c r="AV35" s="83" t="str">
        <f>VLOOKUP($Q35,'Analysis-must not modify'!BT:FE,AV$8,FALSE)</f>
        <v/>
      </c>
      <c r="AW35" s="83" t="str">
        <f>VLOOKUP($Q35,'Analysis-must not modify'!BT:FE,AW$8,FALSE)</f>
        <v/>
      </c>
      <c r="AX35" s="83" t="str">
        <f>VLOOKUP($Q35,'Analysis-must not modify'!BT:FE,AX$8,FALSE)</f>
        <v/>
      </c>
      <c r="AY35" s="83">
        <f>VLOOKUP($Q35,'Analysis-must not modify'!BT:FE,AY$8,FALSE)</f>
        <v>17404.23</v>
      </c>
      <c r="BA35" s="83" t="str">
        <f>IF($Q$5="BASIC","",VLOOKUP($Q35,'Analysis-must not modify'!BT:FE,BA$8,FALSE))</f>
        <v/>
      </c>
      <c r="BB35" s="83" t="str">
        <f>IF($Q$5="BASIC","",VLOOKUP($Q35,'Analysis-must not modify'!BT:FE,BB$8,FALSE))</f>
        <v/>
      </c>
      <c r="BD35" s="83" t="str">
        <f>IF($Q$5="BASIC","",VLOOKUP($Q35,'Analysis-must not modify'!BT:FE,BD$8,FALSE))</f>
        <v/>
      </c>
      <c r="BE35" s="83" t="str">
        <f>IF($Q$5="BASIC","",VLOOKUP($Q35,'Analysis-must not modify'!BT:FE,BE$8,FALSE))</f>
        <v/>
      </c>
      <c r="BF35" s="83" t="str">
        <f>IF($Q$5="BASIC","",VLOOKUP($Q35,'Analysis-must not modify'!BT:FE,BF$8,FALSE))</f>
        <v/>
      </c>
    </row>
    <row r="36" spans="4:58" s="28" customFormat="1" ht="15" customHeight="1">
      <c r="D36" s="60"/>
      <c r="E36" s="60"/>
      <c r="F36" s="60"/>
      <c r="P36" s="27">
        <v>27</v>
      </c>
      <c r="Q36" s="84" t="str">
        <f>VLOOKUP($P36,'Analysis-must not modify'!B:AX,2,FALSE)</f>
        <v>Buenos Aires_2000</v>
      </c>
      <c r="R36" s="72">
        <f>VLOOKUP($Q36,'Analysis-must not modify'!C:AX,6,FALSE)</f>
        <v>2776138</v>
      </c>
      <c r="S36" s="72">
        <f>VLOOKUP($Q36,'Analysis-must not modify'!C:FE,7,FALSE)</f>
        <v>200</v>
      </c>
      <c r="T36" s="72">
        <f>VLOOKUP($Q36,'Analysis-must not modify'!C:FE,8,FALSE)</f>
        <v>67308</v>
      </c>
      <c r="U36" s="83">
        <f>VLOOKUP($Q36,'Analysis-must not modify'!BT:FE,U$8,FALSE)</f>
        <v>5937834.7268060399</v>
      </c>
      <c r="V36" s="83">
        <f>VLOOKUP($Q36,'Analysis-must not modify'!BT:FE,V$8,FALSE)</f>
        <v>3452920.8587404629</v>
      </c>
      <c r="W36" s="83">
        <f>VLOOKUP($Q36,'Analysis-must not modify'!BT:FE,W$8,FALSE)</f>
        <v>1664227.5113274697</v>
      </c>
      <c r="X36" s="83" t="str">
        <f>IFERROR(VLOOKUP($Q36,'Analysis-must not modify'!BT:FE,X$8,FALSE),"")</f>
        <v/>
      </c>
      <c r="Y36" s="83" t="str">
        <f>IFERROR(VLOOKUP($Q36,'Analysis-must not modify'!BT:FE,Y$8,FALSE),"")</f>
        <v/>
      </c>
      <c r="Z36" s="70">
        <f t="shared" si="1"/>
        <v>11054983.096873973</v>
      </c>
      <c r="AA36" s="70">
        <f t="shared" ca="1" si="2"/>
        <v>59</v>
      </c>
      <c r="AB36" s="70">
        <f t="shared" ca="1" si="3"/>
        <v>60</v>
      </c>
      <c r="AC36" s="70">
        <f t="shared" ca="1" si="4"/>
        <v>67</v>
      </c>
      <c r="AD36" s="70">
        <f t="shared" ca="1" si="5"/>
        <v>40</v>
      </c>
      <c r="AE36" s="70" t="e">
        <f t="shared" ca="1" si="6"/>
        <v>#VALUE!</v>
      </c>
      <c r="AF36" s="70" t="e">
        <f t="shared" ca="1" si="7"/>
        <v>#VALUE!</v>
      </c>
      <c r="AG36" s="83">
        <f>VLOOKUP($Q36,'Analysis-must not modify'!BT:FE,AG$8,FALSE)</f>
        <v>3328839.536590606</v>
      </c>
      <c r="AH36" s="83">
        <f>VLOOKUP($Q36,'Analysis-must not modify'!BT:FE,AH$8,FALSE)</f>
        <v>1851666.1410036082</v>
      </c>
      <c r="AI36" s="83">
        <f>VLOOKUP($Q36,'Analysis-must not modify'!BT:FE,AI$8,FALSE)</f>
        <v>564656.1136481358</v>
      </c>
      <c r="AJ36" s="83" t="str">
        <f>VLOOKUP($Q36,'Analysis-must not modify'!$BT$7:$FJ$87,AJ$8,FALSE)</f>
        <v/>
      </c>
      <c r="AK36" s="83" t="str">
        <f>VLOOKUP($Q36,'Analysis-must not modify'!BT:FE,AK$8,FALSE)</f>
        <v/>
      </c>
      <c r="AL36" s="83" t="str">
        <f>VLOOKUP($Q36,'Analysis-must not modify'!BT:FE,AL$8,FALSE)</f>
        <v/>
      </c>
      <c r="AM36" s="83" t="str">
        <f>VLOOKUP($Q36,'Analysis-must not modify'!BT:FE,AM$8,FALSE)</f>
        <v/>
      </c>
      <c r="AN36" s="83">
        <f>VLOOKUP($Q36,'Analysis-must not modify'!BT:FE,AN$8,FALSE)</f>
        <v>192672.93556368872</v>
      </c>
      <c r="AP36" s="83">
        <f>VLOOKUP($Q36,'Analysis-must not modify'!BT:FE,AP$8,FALSE)</f>
        <v>3387268.2338042296</v>
      </c>
      <c r="AQ36" s="83">
        <f>VLOOKUP($Q36,'Analysis-must not modify'!BT:FE,AQ$8,FALSE)</f>
        <v>65652.624936233187</v>
      </c>
      <c r="AR36" s="83" t="str">
        <f>VLOOKUP($Q36,'Analysis-must not modify'!BT:FE,AR$8,FALSE)</f>
        <v/>
      </c>
      <c r="AS36" s="83" t="str">
        <f>VLOOKUP($Q36,'Analysis-must not modify'!BT:FE,AS$8,FALSE)</f>
        <v/>
      </c>
      <c r="AT36" s="83" t="str">
        <f>VLOOKUP($Q36,'Analysis-must not modify'!BT:FE,AT$8,FALSE)</f>
        <v/>
      </c>
      <c r="AV36" s="83">
        <f>VLOOKUP($Q36,'Analysis-must not modify'!BT:FE,AV$8,FALSE)</f>
        <v>1538885.4405184214</v>
      </c>
      <c r="AW36" s="83" t="str">
        <f>VLOOKUP($Q36,'Analysis-must not modify'!BT:FE,AW$8,FALSE)</f>
        <v/>
      </c>
      <c r="AX36" s="83" t="str">
        <f>VLOOKUP($Q36,'Analysis-must not modify'!BT:FE,AX$8,FALSE)</f>
        <v/>
      </c>
      <c r="AY36" s="83">
        <f>VLOOKUP($Q36,'Analysis-must not modify'!BT:FE,AY$8,FALSE)</f>
        <v>125342.0708090484</v>
      </c>
      <c r="BA36" s="83" t="str">
        <f>IF($Q$5="BASIC","",VLOOKUP($Q36,'Analysis-must not modify'!BT:FE,BA$8,FALSE))</f>
        <v/>
      </c>
      <c r="BB36" s="83" t="str">
        <f>IF($Q$5="BASIC","",VLOOKUP($Q36,'Analysis-must not modify'!BT:FE,BB$8,FALSE))</f>
        <v/>
      </c>
      <c r="BD36" s="83" t="str">
        <f>IF($Q$5="BASIC","",VLOOKUP($Q36,'Analysis-must not modify'!BT:FE,BD$8,FALSE))</f>
        <v/>
      </c>
      <c r="BE36" s="83" t="str">
        <f>IF($Q$5="BASIC","",VLOOKUP($Q36,'Analysis-must not modify'!BT:FE,BE$8,FALSE))</f>
        <v/>
      </c>
      <c r="BF36" s="83" t="str">
        <f>IF($Q$5="BASIC","",VLOOKUP($Q36,'Analysis-must not modify'!BT:FE,BF$8,FALSE))</f>
        <v/>
      </c>
    </row>
    <row r="37" spans="4:58" s="28" customFormat="1" ht="15" customHeight="1">
      <c r="D37" s="60"/>
      <c r="E37" s="60"/>
      <c r="F37" s="60"/>
      <c r="P37" s="27">
        <v>28</v>
      </c>
      <c r="Q37" s="84" t="str">
        <f>VLOOKUP($P37,'Analysis-must not modify'!B:AX,2,FALSE)</f>
        <v>Buenos Aires_2001</v>
      </c>
      <c r="R37" s="72">
        <f>VLOOKUP($Q37,'Analysis-must not modify'!C:AX,6,FALSE)</f>
        <v>2776138</v>
      </c>
      <c r="S37" s="72">
        <f>VLOOKUP($Q37,'Analysis-must not modify'!C:FE,7,FALSE)</f>
        <v>200</v>
      </c>
      <c r="T37" s="72">
        <f>VLOOKUP($Q37,'Analysis-must not modify'!C:FE,8,FALSE)</f>
        <v>63216</v>
      </c>
      <c r="U37" s="83">
        <f>VLOOKUP($Q37,'Analysis-must not modify'!BT:FE,U$8,FALSE)</f>
        <v>5356910.321424311</v>
      </c>
      <c r="V37" s="83">
        <f>VLOOKUP($Q37,'Analysis-must not modify'!BT:FE,V$8,FALSE)</f>
        <v>3591419.9647589875</v>
      </c>
      <c r="W37" s="83">
        <f>VLOOKUP($Q37,'Analysis-must not modify'!BT:FE,W$8,FALSE)</f>
        <v>1668820.3876680513</v>
      </c>
      <c r="X37" s="83" t="str">
        <f>IFERROR(VLOOKUP($Q37,'Analysis-must not modify'!BT:FE,X$8,FALSE),"")</f>
        <v/>
      </c>
      <c r="Y37" s="83" t="str">
        <f>IFERROR(VLOOKUP($Q37,'Analysis-must not modify'!BT:FE,Y$8,FALSE),"")</f>
        <v/>
      </c>
      <c r="Z37" s="70">
        <f t="shared" si="1"/>
        <v>10617150.673851348</v>
      </c>
      <c r="AA37" s="70">
        <f t="shared" ca="1" si="2"/>
        <v>61</v>
      </c>
      <c r="AB37" s="70">
        <f t="shared" ca="1" si="3"/>
        <v>71</v>
      </c>
      <c r="AC37" s="70">
        <f t="shared" ca="1" si="4"/>
        <v>61</v>
      </c>
      <c r="AD37" s="70">
        <f t="shared" ca="1" si="5"/>
        <v>39</v>
      </c>
      <c r="AE37" s="70" t="e">
        <f t="shared" ca="1" si="6"/>
        <v>#VALUE!</v>
      </c>
      <c r="AF37" s="70" t="e">
        <f t="shared" ca="1" si="7"/>
        <v>#VALUE!</v>
      </c>
      <c r="AG37" s="83">
        <f>VLOOKUP($Q37,'Analysis-must not modify'!BT:FE,AG$8,FALSE)</f>
        <v>2987676.5790380463</v>
      </c>
      <c r="AH37" s="83">
        <f>VLOOKUP($Q37,'Analysis-must not modify'!BT:FE,AH$8,FALSE)</f>
        <v>1705831.99107401</v>
      </c>
      <c r="AI37" s="83">
        <f>VLOOKUP($Q37,'Analysis-must not modify'!BT:FE,AI$8,FALSE)</f>
        <v>507248.74214774533</v>
      </c>
      <c r="AJ37" s="83" t="str">
        <f>VLOOKUP($Q37,'Analysis-must not modify'!$BT$7:$FJ$87,AJ$8,FALSE)</f>
        <v/>
      </c>
      <c r="AK37" s="83" t="str">
        <f>VLOOKUP($Q37,'Analysis-must not modify'!BT:FE,AK$8,FALSE)</f>
        <v/>
      </c>
      <c r="AL37" s="83" t="str">
        <f>VLOOKUP($Q37,'Analysis-must not modify'!BT:FE,AL$8,FALSE)</f>
        <v/>
      </c>
      <c r="AM37" s="83" t="str">
        <f>VLOOKUP($Q37,'Analysis-must not modify'!BT:FE,AM$8,FALSE)</f>
        <v/>
      </c>
      <c r="AN37" s="83">
        <f>VLOOKUP($Q37,'Analysis-must not modify'!BT:FE,AN$8,FALSE)</f>
        <v>156153.00916450922</v>
      </c>
      <c r="AP37" s="83">
        <f>VLOOKUP($Q37,'Analysis-must not modify'!BT:FE,AP$8,FALSE)</f>
        <v>3540689.8526685298</v>
      </c>
      <c r="AQ37" s="83">
        <f>VLOOKUP($Q37,'Analysis-must not modify'!BT:FE,AQ$8,FALSE)</f>
        <v>50730.112090457711</v>
      </c>
      <c r="AR37" s="83" t="str">
        <f>VLOOKUP($Q37,'Analysis-must not modify'!BT:FE,AR$8,FALSE)</f>
        <v/>
      </c>
      <c r="AS37" s="83" t="str">
        <f>VLOOKUP($Q37,'Analysis-must not modify'!BT:FE,AS$8,FALSE)</f>
        <v/>
      </c>
      <c r="AT37" s="83" t="str">
        <f>VLOOKUP($Q37,'Analysis-must not modify'!BT:FE,AT$8,FALSE)</f>
        <v/>
      </c>
      <c r="AV37" s="83">
        <f>VLOOKUP($Q37,'Analysis-must not modify'!BT:FE,AV$8,FALSE)</f>
        <v>1550449.3459607209</v>
      </c>
      <c r="AW37" s="83" t="str">
        <f>VLOOKUP($Q37,'Analysis-must not modify'!BT:FE,AW$8,FALSE)</f>
        <v/>
      </c>
      <c r="AX37" s="83" t="str">
        <f>VLOOKUP($Q37,'Analysis-must not modify'!BT:FE,AX$8,FALSE)</f>
        <v/>
      </c>
      <c r="AY37" s="83">
        <f>VLOOKUP($Q37,'Analysis-must not modify'!BT:FE,AY$8,FALSE)</f>
        <v>118371.04170733047</v>
      </c>
      <c r="BA37" s="83" t="str">
        <f>IF($Q$5="BASIC","",VLOOKUP($Q37,'Analysis-must not modify'!BT:FE,BA$8,FALSE))</f>
        <v/>
      </c>
      <c r="BB37" s="83" t="str">
        <f>IF($Q$5="BASIC","",VLOOKUP($Q37,'Analysis-must not modify'!BT:FE,BB$8,FALSE))</f>
        <v/>
      </c>
      <c r="BD37" s="83" t="str">
        <f>IF($Q$5="BASIC","",VLOOKUP($Q37,'Analysis-must not modify'!BT:FE,BD$8,FALSE))</f>
        <v/>
      </c>
      <c r="BE37" s="83" t="str">
        <f>IF($Q$5="BASIC","",VLOOKUP($Q37,'Analysis-must not modify'!BT:FE,BE$8,FALSE))</f>
        <v/>
      </c>
      <c r="BF37" s="83" t="str">
        <f>IF($Q$5="BASIC","",VLOOKUP($Q37,'Analysis-must not modify'!BT:FE,BF$8,FALSE))</f>
        <v/>
      </c>
    </row>
    <row r="38" spans="4:58" s="28" customFormat="1" ht="15" customHeight="1">
      <c r="D38" s="60"/>
      <c r="E38" s="60"/>
      <c r="F38" s="60"/>
      <c r="P38" s="27">
        <v>29</v>
      </c>
      <c r="Q38" s="84" t="str">
        <f>VLOOKUP($P38,'Analysis-must not modify'!B:AX,2,FALSE)</f>
        <v>Buenos Aires_2002</v>
      </c>
      <c r="R38" s="72">
        <f>VLOOKUP($Q38,'Analysis-must not modify'!C:AX,6,FALSE)</f>
        <v>2836903</v>
      </c>
      <c r="S38" s="72">
        <f>VLOOKUP($Q38,'Analysis-must not modify'!C:FE,7,FALSE)</f>
        <v>200</v>
      </c>
      <c r="T38" s="72">
        <f>VLOOKUP($Q38,'Analysis-must not modify'!C:FE,8,FALSE)</f>
        <v>23068.382944489102</v>
      </c>
      <c r="U38" s="83">
        <f>VLOOKUP($Q38,'Analysis-must not modify'!BT:FE,U$8,FALSE)</f>
        <v>4920970.0677615916</v>
      </c>
      <c r="V38" s="83">
        <f>VLOOKUP($Q38,'Analysis-must not modify'!BT:FE,V$8,FALSE)</f>
        <v>3485111.2751637371</v>
      </c>
      <c r="W38" s="83">
        <f>VLOOKUP($Q38,'Analysis-must not modify'!BT:FE,W$8,FALSE)</f>
        <v>1675736.1304805065</v>
      </c>
      <c r="X38" s="83" t="str">
        <f>IFERROR(VLOOKUP($Q38,'Analysis-must not modify'!BT:FE,X$8,FALSE),"")</f>
        <v/>
      </c>
      <c r="Y38" s="83" t="str">
        <f>IFERROR(VLOOKUP($Q38,'Analysis-must not modify'!BT:FE,Y$8,FALSE),"")</f>
        <v/>
      </c>
      <c r="Z38" s="70">
        <f t="shared" si="1"/>
        <v>10081817.473405834</v>
      </c>
      <c r="AA38" s="70">
        <f t="shared" ca="1" si="2"/>
        <v>65</v>
      </c>
      <c r="AB38" s="70">
        <f t="shared" ca="1" si="3"/>
        <v>82</v>
      </c>
      <c r="AC38" s="70">
        <f t="shared" ca="1" si="4"/>
        <v>66</v>
      </c>
      <c r="AD38" s="70">
        <f t="shared" ca="1" si="5"/>
        <v>38</v>
      </c>
      <c r="AE38" s="70" t="e">
        <f t="shared" ca="1" si="6"/>
        <v>#VALUE!</v>
      </c>
      <c r="AF38" s="70" t="e">
        <f t="shared" ca="1" si="7"/>
        <v>#VALUE!</v>
      </c>
      <c r="AG38" s="83">
        <f>VLOOKUP($Q38,'Analysis-must not modify'!BT:FE,AG$8,FALSE)</f>
        <v>2842714.4821731513</v>
      </c>
      <c r="AH38" s="83">
        <f>VLOOKUP($Q38,'Analysis-must not modify'!BT:FE,AH$8,FALSE)</f>
        <v>1494573.211326858</v>
      </c>
      <c r="AI38" s="83">
        <f>VLOOKUP($Q38,'Analysis-must not modify'!BT:FE,AI$8,FALSE)</f>
        <v>466001.82153336809</v>
      </c>
      <c r="AJ38" s="83" t="str">
        <f>VLOOKUP($Q38,'Analysis-must not modify'!$BT$7:$FJ$87,AJ$8,FALSE)</f>
        <v/>
      </c>
      <c r="AK38" s="83" t="str">
        <f>VLOOKUP($Q38,'Analysis-must not modify'!BT:FE,AK$8,FALSE)</f>
        <v/>
      </c>
      <c r="AL38" s="83" t="str">
        <f>VLOOKUP($Q38,'Analysis-must not modify'!BT:FE,AL$8,FALSE)</f>
        <v/>
      </c>
      <c r="AM38" s="83" t="str">
        <f>VLOOKUP($Q38,'Analysis-must not modify'!BT:FE,AM$8,FALSE)</f>
        <v/>
      </c>
      <c r="AN38" s="83">
        <f>VLOOKUP($Q38,'Analysis-must not modify'!BT:FE,AN$8,FALSE)</f>
        <v>117680.55272821469</v>
      </c>
      <c r="AP38" s="83">
        <f>VLOOKUP($Q38,'Analysis-must not modify'!BT:FE,AP$8,FALSE)</f>
        <v>3439544.9051083159</v>
      </c>
      <c r="AQ38" s="83">
        <f>VLOOKUP($Q38,'Analysis-must not modify'!BT:FE,AQ$8,FALSE)</f>
        <v>45566.370055421088</v>
      </c>
      <c r="AR38" s="83" t="str">
        <f>VLOOKUP($Q38,'Analysis-must not modify'!BT:FE,AR$8,FALSE)</f>
        <v/>
      </c>
      <c r="AS38" s="83" t="str">
        <f>VLOOKUP($Q38,'Analysis-must not modify'!BT:FE,AS$8,FALSE)</f>
        <v/>
      </c>
      <c r="AT38" s="83" t="str">
        <f>VLOOKUP($Q38,'Analysis-must not modify'!BT:FE,AT$8,FALSE)</f>
        <v/>
      </c>
      <c r="AV38" s="83">
        <f>VLOOKUP($Q38,'Analysis-must not modify'!BT:FE,AV$8,FALSE)</f>
        <v>1556646.1823828348</v>
      </c>
      <c r="AW38" s="83" t="str">
        <f>VLOOKUP($Q38,'Analysis-must not modify'!BT:FE,AW$8,FALSE)</f>
        <v/>
      </c>
      <c r="AX38" s="83" t="str">
        <f>VLOOKUP($Q38,'Analysis-must not modify'!BT:FE,AX$8,FALSE)</f>
        <v/>
      </c>
      <c r="AY38" s="83">
        <f>VLOOKUP($Q38,'Analysis-must not modify'!BT:FE,AY$8,FALSE)</f>
        <v>119089.94809767153</v>
      </c>
      <c r="BA38" s="83" t="str">
        <f>IF($Q$5="BASIC","",VLOOKUP($Q38,'Analysis-must not modify'!BT:FE,BA$8,FALSE))</f>
        <v/>
      </c>
      <c r="BB38" s="83" t="str">
        <f>IF($Q$5="BASIC","",VLOOKUP($Q38,'Analysis-must not modify'!BT:FE,BB$8,FALSE))</f>
        <v/>
      </c>
      <c r="BD38" s="83" t="str">
        <f>IF($Q$5="BASIC","",VLOOKUP($Q38,'Analysis-must not modify'!BT:FE,BD$8,FALSE))</f>
        <v/>
      </c>
      <c r="BE38" s="83" t="str">
        <f>IF($Q$5="BASIC","",VLOOKUP($Q38,'Analysis-must not modify'!BT:FE,BE$8,FALSE))</f>
        <v/>
      </c>
      <c r="BF38" s="83" t="str">
        <f>IF($Q$5="BASIC","",VLOOKUP($Q38,'Analysis-must not modify'!BT:FE,BF$8,FALSE))</f>
        <v/>
      </c>
    </row>
    <row r="39" spans="4:58" s="28" customFormat="1" ht="15" customHeight="1">
      <c r="D39" s="60"/>
      <c r="E39" s="60"/>
      <c r="F39" s="60"/>
      <c r="P39" s="27">
        <v>30</v>
      </c>
      <c r="Q39" s="84" t="str">
        <f>VLOOKUP($P39,'Analysis-must not modify'!B:AX,2,FALSE)</f>
        <v>Buenos Aires_2003</v>
      </c>
      <c r="R39" s="72">
        <f>VLOOKUP($Q39,'Analysis-must not modify'!C:AX,6,FALSE)</f>
        <v>2897669</v>
      </c>
      <c r="S39" s="72">
        <f>VLOOKUP($Q39,'Analysis-must not modify'!C:FE,7,FALSE)</f>
        <v>200</v>
      </c>
      <c r="T39" s="72">
        <f>VLOOKUP($Q39,'Analysis-must not modify'!C:FE,8,FALSE)</f>
        <v>28381.325132792801</v>
      </c>
      <c r="U39" s="83">
        <f>VLOOKUP($Q39,'Analysis-must not modify'!BT:FE,U$8,FALSE)</f>
        <v>5479268.6676445631</v>
      </c>
      <c r="V39" s="83">
        <f>VLOOKUP($Q39,'Analysis-must not modify'!BT:FE,V$8,FALSE)</f>
        <v>3573556.3410604745</v>
      </c>
      <c r="W39" s="83">
        <f>VLOOKUP($Q39,'Analysis-must not modify'!BT:FE,W$8,FALSE)</f>
        <v>1650706.9022943543</v>
      </c>
      <c r="X39" s="83" t="str">
        <f>IFERROR(VLOOKUP($Q39,'Analysis-must not modify'!BT:FE,X$8,FALSE),"")</f>
        <v/>
      </c>
      <c r="Y39" s="83" t="str">
        <f>IFERROR(VLOOKUP($Q39,'Analysis-must not modify'!BT:FE,Y$8,FALSE),"")</f>
        <v/>
      </c>
      <c r="Z39" s="70">
        <f t="shared" si="1"/>
        <v>10703531.910999393</v>
      </c>
      <c r="AA39" s="70">
        <f t="shared" ca="1" si="2"/>
        <v>60</v>
      </c>
      <c r="AB39" s="70">
        <f t="shared" ca="1" si="3"/>
        <v>68</v>
      </c>
      <c r="AC39" s="70">
        <f t="shared" ca="1" si="4"/>
        <v>62</v>
      </c>
      <c r="AD39" s="70">
        <f t="shared" ca="1" si="5"/>
        <v>42</v>
      </c>
      <c r="AE39" s="70" t="e">
        <f t="shared" ca="1" si="6"/>
        <v>#VALUE!</v>
      </c>
      <c r="AF39" s="70" t="e">
        <f t="shared" ca="1" si="7"/>
        <v>#VALUE!</v>
      </c>
      <c r="AG39" s="83">
        <f>VLOOKUP($Q39,'Analysis-must not modify'!BT:FE,AG$8,FALSE)</f>
        <v>3059168.1199563858</v>
      </c>
      <c r="AH39" s="83">
        <f>VLOOKUP($Q39,'Analysis-must not modify'!BT:FE,AH$8,FALSE)</f>
        <v>1758567.6970273501</v>
      </c>
      <c r="AI39" s="83">
        <f>VLOOKUP($Q39,'Analysis-must not modify'!BT:FE,AI$8,FALSE)</f>
        <v>528462.20202423004</v>
      </c>
      <c r="AJ39" s="83" t="str">
        <f>VLOOKUP($Q39,'Analysis-must not modify'!$BT$7:$FJ$87,AJ$8,FALSE)</f>
        <v/>
      </c>
      <c r="AK39" s="83" t="str">
        <f>VLOOKUP($Q39,'Analysis-must not modify'!BT:FE,AK$8,FALSE)</f>
        <v/>
      </c>
      <c r="AL39" s="83" t="str">
        <f>VLOOKUP($Q39,'Analysis-must not modify'!BT:FE,AL$8,FALSE)</f>
        <v/>
      </c>
      <c r="AM39" s="83" t="str">
        <f>VLOOKUP($Q39,'Analysis-must not modify'!BT:FE,AM$8,FALSE)</f>
        <v/>
      </c>
      <c r="AN39" s="83">
        <f>VLOOKUP($Q39,'Analysis-must not modify'!BT:FE,AN$8,FALSE)</f>
        <v>133070.64863659765</v>
      </c>
      <c r="AP39" s="83">
        <f>VLOOKUP($Q39,'Analysis-must not modify'!BT:FE,AP$8,FALSE)</f>
        <v>3524207.3653921317</v>
      </c>
      <c r="AQ39" s="83">
        <f>VLOOKUP($Q39,'Analysis-must not modify'!BT:FE,AQ$8,FALSE)</f>
        <v>49348.975668342951</v>
      </c>
      <c r="AR39" s="83" t="str">
        <f>VLOOKUP($Q39,'Analysis-must not modify'!BT:FE,AR$8,FALSE)</f>
        <v/>
      </c>
      <c r="AS39" s="83" t="str">
        <f>VLOOKUP($Q39,'Analysis-must not modify'!BT:FE,AS$8,FALSE)</f>
        <v/>
      </c>
      <c r="AT39" s="83" t="str">
        <f>VLOOKUP($Q39,'Analysis-must not modify'!BT:FE,AT$8,FALSE)</f>
        <v/>
      </c>
      <c r="AV39" s="83">
        <f>VLOOKUP($Q39,'Analysis-must not modify'!BT:FE,AV$8,FALSE)</f>
        <v>1527518.0437479285</v>
      </c>
      <c r="AW39" s="83" t="str">
        <f>VLOOKUP($Q39,'Analysis-must not modify'!BT:FE,AW$8,FALSE)</f>
        <v/>
      </c>
      <c r="AX39" s="83" t="str">
        <f>VLOOKUP($Q39,'Analysis-must not modify'!BT:FE,AX$8,FALSE)</f>
        <v/>
      </c>
      <c r="AY39" s="83">
        <f>VLOOKUP($Q39,'Analysis-must not modify'!BT:FE,AY$8,FALSE)</f>
        <v>123188.85854642573</v>
      </c>
      <c r="BA39" s="83" t="str">
        <f>IF($Q$5="BASIC","",VLOOKUP($Q39,'Analysis-must not modify'!BT:FE,BA$8,FALSE))</f>
        <v/>
      </c>
      <c r="BB39" s="83" t="str">
        <f>IF($Q$5="BASIC","",VLOOKUP($Q39,'Analysis-must not modify'!BT:FE,BB$8,FALSE))</f>
        <v/>
      </c>
      <c r="BD39" s="83" t="str">
        <f>IF($Q$5="BASIC","",VLOOKUP($Q39,'Analysis-must not modify'!BT:FE,BD$8,FALSE))</f>
        <v/>
      </c>
      <c r="BE39" s="83" t="str">
        <f>IF($Q$5="BASIC","",VLOOKUP($Q39,'Analysis-must not modify'!BT:FE,BE$8,FALSE))</f>
        <v/>
      </c>
      <c r="BF39" s="83" t="str">
        <f>IF($Q$5="BASIC","",VLOOKUP($Q39,'Analysis-must not modify'!BT:FE,BF$8,FALSE))</f>
        <v/>
      </c>
    </row>
    <row r="40" spans="4:58" s="28" customFormat="1" ht="15" customHeight="1">
      <c r="D40" s="60"/>
      <c r="E40" s="60"/>
      <c r="F40" s="60"/>
      <c r="P40" s="27">
        <v>31</v>
      </c>
      <c r="Q40" s="84" t="str">
        <f>VLOOKUP($P40,'Analysis-must not modify'!B:AX,2,FALSE)</f>
        <v>Buenos Aires_2004</v>
      </c>
      <c r="R40" s="72">
        <f>VLOOKUP($Q40,'Analysis-must not modify'!C:AX,6,FALSE)</f>
        <v>2958434</v>
      </c>
      <c r="S40" s="72">
        <f>VLOOKUP($Q40,'Analysis-must not modify'!C:FE,7,FALSE)</f>
        <v>200</v>
      </c>
      <c r="T40" s="72">
        <f>VLOOKUP($Q40,'Analysis-must not modify'!C:FE,8,FALSE)</f>
        <v>34496.511034208903</v>
      </c>
      <c r="U40" s="83">
        <f>VLOOKUP($Q40,'Analysis-must not modify'!BT:FE,U$8,FALSE)</f>
        <v>6317377.8287884407</v>
      </c>
      <c r="V40" s="83">
        <f>VLOOKUP($Q40,'Analysis-must not modify'!BT:FE,V$8,FALSE)</f>
        <v>3542935.946627229</v>
      </c>
      <c r="W40" s="83">
        <f>VLOOKUP($Q40,'Analysis-must not modify'!BT:FE,W$8,FALSE)</f>
        <v>1631079.5404425235</v>
      </c>
      <c r="X40" s="83" t="str">
        <f>IFERROR(VLOOKUP($Q40,'Analysis-must not modify'!BT:FE,X$8,FALSE),"")</f>
        <v/>
      </c>
      <c r="Y40" s="83" t="str">
        <f>IFERROR(VLOOKUP($Q40,'Analysis-must not modify'!BT:FE,Y$8,FALSE),"")</f>
        <v/>
      </c>
      <c r="Z40" s="70">
        <f t="shared" si="1"/>
        <v>11491393.315858193</v>
      </c>
      <c r="AA40" s="70">
        <f t="shared" ca="1" si="2"/>
        <v>56</v>
      </c>
      <c r="AB40" s="70">
        <f t="shared" ca="1" si="3"/>
        <v>58</v>
      </c>
      <c r="AC40" s="70">
        <f t="shared" ca="1" si="4"/>
        <v>64</v>
      </c>
      <c r="AD40" s="70">
        <f t="shared" ca="1" si="5"/>
        <v>44</v>
      </c>
      <c r="AE40" s="70" t="e">
        <f t="shared" ca="1" si="6"/>
        <v>#VALUE!</v>
      </c>
      <c r="AF40" s="70" t="e">
        <f t="shared" ca="1" si="7"/>
        <v>#VALUE!</v>
      </c>
      <c r="AG40" s="83">
        <f>VLOOKUP($Q40,'Analysis-must not modify'!BT:FE,AG$8,FALSE)</f>
        <v>3166754.6223753169</v>
      </c>
      <c r="AH40" s="83">
        <f>VLOOKUP($Q40,'Analysis-must not modify'!BT:FE,AH$8,FALSE)</f>
        <v>2261338.9626871697</v>
      </c>
      <c r="AI40" s="83">
        <f>VLOOKUP($Q40,'Analysis-must not modify'!BT:FE,AI$8,FALSE)</f>
        <v>719095.66716075665</v>
      </c>
      <c r="AJ40" s="83" t="str">
        <f>VLOOKUP($Q40,'Analysis-must not modify'!$BT$7:$FJ$87,AJ$8,FALSE)</f>
        <v/>
      </c>
      <c r="AK40" s="83" t="str">
        <f>VLOOKUP($Q40,'Analysis-must not modify'!BT:FE,AK$8,FALSE)</f>
        <v/>
      </c>
      <c r="AL40" s="83" t="str">
        <f>VLOOKUP($Q40,'Analysis-must not modify'!BT:FE,AL$8,FALSE)</f>
        <v/>
      </c>
      <c r="AM40" s="83" t="str">
        <f>VLOOKUP($Q40,'Analysis-must not modify'!BT:FE,AM$8,FALSE)</f>
        <v/>
      </c>
      <c r="AN40" s="83">
        <f>VLOOKUP($Q40,'Analysis-must not modify'!BT:FE,AN$8,FALSE)</f>
        <v>170188.57656519717</v>
      </c>
      <c r="AP40" s="83">
        <f>VLOOKUP($Q40,'Analysis-must not modify'!BT:FE,AP$8,FALSE)</f>
        <v>3475623.5949497893</v>
      </c>
      <c r="AQ40" s="83">
        <f>VLOOKUP($Q40,'Analysis-must not modify'!BT:FE,AQ$8,FALSE)</f>
        <v>67312.351677439699</v>
      </c>
      <c r="AR40" s="83" t="str">
        <f>VLOOKUP($Q40,'Analysis-must not modify'!BT:FE,AR$8,FALSE)</f>
        <v/>
      </c>
      <c r="AS40" s="83" t="str">
        <f>VLOOKUP($Q40,'Analysis-must not modify'!BT:FE,AS$8,FALSE)</f>
        <v/>
      </c>
      <c r="AT40" s="83" t="str">
        <f>VLOOKUP($Q40,'Analysis-must not modify'!BT:FE,AT$8,FALSE)</f>
        <v/>
      </c>
      <c r="AV40" s="83">
        <f>VLOOKUP($Q40,'Analysis-must not modify'!BT:FE,AV$8,FALSE)</f>
        <v>1504184.8934269866</v>
      </c>
      <c r="AW40" s="83" t="str">
        <f>VLOOKUP($Q40,'Analysis-must not modify'!BT:FE,AW$8,FALSE)</f>
        <v/>
      </c>
      <c r="AX40" s="83" t="str">
        <f>VLOOKUP($Q40,'Analysis-must not modify'!BT:FE,AX$8,FALSE)</f>
        <v/>
      </c>
      <c r="AY40" s="83">
        <f>VLOOKUP($Q40,'Analysis-must not modify'!BT:FE,AY$8,FALSE)</f>
        <v>126894.64701553702</v>
      </c>
      <c r="BA40" s="83" t="str">
        <f>IF($Q$5="BASIC","",VLOOKUP($Q40,'Analysis-must not modify'!BT:FE,BA$8,FALSE))</f>
        <v/>
      </c>
      <c r="BB40" s="83" t="str">
        <f>IF($Q$5="BASIC","",VLOOKUP($Q40,'Analysis-must not modify'!BT:FE,BB$8,FALSE))</f>
        <v/>
      </c>
      <c r="BD40" s="83" t="str">
        <f>IF($Q$5="BASIC","",VLOOKUP($Q40,'Analysis-must not modify'!BT:FE,BD$8,FALSE))</f>
        <v/>
      </c>
      <c r="BE40" s="83" t="str">
        <f>IF($Q$5="BASIC","",VLOOKUP($Q40,'Analysis-must not modify'!BT:FE,BE$8,FALSE))</f>
        <v/>
      </c>
      <c r="BF40" s="83" t="str">
        <f>IF($Q$5="BASIC","",VLOOKUP($Q40,'Analysis-must not modify'!BT:FE,BF$8,FALSE))</f>
        <v/>
      </c>
    </row>
    <row r="41" spans="4:58" s="28" customFormat="1" ht="15" customHeight="1">
      <c r="D41" s="60"/>
      <c r="E41" s="60"/>
      <c r="F41" s="60"/>
      <c r="P41" s="27">
        <v>32</v>
      </c>
      <c r="Q41" s="84" t="str">
        <f>VLOOKUP($P41,'Analysis-must not modify'!B:AX,2,FALSE)</f>
        <v>Buenos Aires_2005</v>
      </c>
      <c r="R41" s="72">
        <f>VLOOKUP($Q41,'Analysis-must not modify'!C:AX,6,FALSE)</f>
        <v>3019199</v>
      </c>
      <c r="S41" s="72">
        <f>VLOOKUP($Q41,'Analysis-must not modify'!C:FE,7,FALSE)</f>
        <v>200</v>
      </c>
      <c r="T41" s="72">
        <f>VLOOKUP($Q41,'Analysis-must not modify'!C:FE,8,FALSE)</f>
        <v>38525.1275619281</v>
      </c>
      <c r="U41" s="83">
        <f>VLOOKUP($Q41,'Analysis-must not modify'!BT:FE,U$8,FALSE)</f>
        <v>6377457.3421082152</v>
      </c>
      <c r="V41" s="83">
        <f>VLOOKUP($Q41,'Analysis-must not modify'!BT:FE,V$8,FALSE)</f>
        <v>3435991.6351263318</v>
      </c>
      <c r="W41" s="83">
        <f>VLOOKUP($Q41,'Analysis-must not modify'!BT:FE,W$8,FALSE)</f>
        <v>1625934.4151114749</v>
      </c>
      <c r="X41" s="83" t="str">
        <f>IFERROR(VLOOKUP($Q41,'Analysis-must not modify'!BT:FE,X$8,FALSE),"")</f>
        <v/>
      </c>
      <c r="Y41" s="83" t="str">
        <f>IFERROR(VLOOKUP($Q41,'Analysis-must not modify'!BT:FE,Y$8,FALSE),"")</f>
        <v/>
      </c>
      <c r="Z41" s="70">
        <f t="shared" si="1"/>
        <v>11439383.392346021</v>
      </c>
      <c r="AA41" s="70">
        <f t="shared" ca="1" si="2"/>
        <v>57</v>
      </c>
      <c r="AB41" s="70">
        <f t="shared" ca="1" si="3"/>
        <v>56</v>
      </c>
      <c r="AC41" s="70">
        <f t="shared" ca="1" si="4"/>
        <v>68</v>
      </c>
      <c r="AD41" s="70">
        <f t="shared" ca="1" si="5"/>
        <v>45</v>
      </c>
      <c r="AE41" s="70" t="e">
        <f t="shared" ca="1" si="6"/>
        <v>#VALUE!</v>
      </c>
      <c r="AF41" s="70" t="e">
        <f t="shared" ca="1" si="7"/>
        <v>#VALUE!</v>
      </c>
      <c r="AG41" s="83">
        <f>VLOOKUP($Q41,'Analysis-must not modify'!BT:FE,AG$8,FALSE)</f>
        <v>3246456.9579941416</v>
      </c>
      <c r="AH41" s="83">
        <f>VLOOKUP($Q41,'Analysis-must not modify'!BT:FE,AH$8,FALSE)</f>
        <v>2262400.2411569096</v>
      </c>
      <c r="AI41" s="83">
        <f>VLOOKUP($Q41,'Analysis-must not modify'!BT:FE,AI$8,FALSE)</f>
        <v>702738.07318491582</v>
      </c>
      <c r="AJ41" s="83" t="str">
        <f>VLOOKUP($Q41,'Analysis-must not modify'!$BT$7:$FJ$87,AJ$8,FALSE)</f>
        <v/>
      </c>
      <c r="AK41" s="83" t="str">
        <f>VLOOKUP($Q41,'Analysis-must not modify'!BT:FE,AK$8,FALSE)</f>
        <v/>
      </c>
      <c r="AL41" s="83" t="str">
        <f>VLOOKUP($Q41,'Analysis-must not modify'!BT:FE,AL$8,FALSE)</f>
        <v/>
      </c>
      <c r="AM41" s="83" t="str">
        <f>VLOOKUP($Q41,'Analysis-must not modify'!BT:FE,AM$8,FALSE)</f>
        <v/>
      </c>
      <c r="AN41" s="83">
        <f>VLOOKUP($Q41,'Analysis-must not modify'!BT:FE,AN$8,FALSE)</f>
        <v>165862.06977224781</v>
      </c>
      <c r="AP41" s="83">
        <f>VLOOKUP($Q41,'Analysis-must not modify'!BT:FE,AP$8,FALSE)</f>
        <v>3361473.6509233587</v>
      </c>
      <c r="AQ41" s="83">
        <f>VLOOKUP($Q41,'Analysis-must not modify'!BT:FE,AQ$8,FALSE)</f>
        <v>74517.984202973152</v>
      </c>
      <c r="AR41" s="83" t="str">
        <f>VLOOKUP($Q41,'Analysis-must not modify'!BT:FE,AR$8,FALSE)</f>
        <v/>
      </c>
      <c r="AS41" s="83" t="str">
        <f>VLOOKUP($Q41,'Analysis-must not modify'!BT:FE,AS$8,FALSE)</f>
        <v/>
      </c>
      <c r="AT41" s="83" t="str">
        <f>VLOOKUP($Q41,'Analysis-must not modify'!BT:FE,AT$8,FALSE)</f>
        <v/>
      </c>
      <c r="AV41" s="83">
        <f>VLOOKUP($Q41,'Analysis-must not modify'!BT:FE,AV$8,FALSE)</f>
        <v>1496152.1305061786</v>
      </c>
      <c r="AW41" s="83" t="str">
        <f>VLOOKUP($Q41,'Analysis-must not modify'!BT:FE,AW$8,FALSE)</f>
        <v/>
      </c>
      <c r="AX41" s="83" t="str">
        <f>VLOOKUP($Q41,'Analysis-must not modify'!BT:FE,AX$8,FALSE)</f>
        <v/>
      </c>
      <c r="AY41" s="83">
        <f>VLOOKUP($Q41,'Analysis-must not modify'!BT:FE,AY$8,FALSE)</f>
        <v>129782.28460529624</v>
      </c>
      <c r="BA41" s="83" t="str">
        <f>IF($Q$5="BASIC","",VLOOKUP($Q41,'Analysis-must not modify'!BT:FE,BA$8,FALSE))</f>
        <v/>
      </c>
      <c r="BB41" s="83" t="str">
        <f>IF($Q$5="BASIC","",VLOOKUP($Q41,'Analysis-must not modify'!BT:FE,BB$8,FALSE))</f>
        <v/>
      </c>
      <c r="BD41" s="83" t="str">
        <f>IF($Q$5="BASIC","",VLOOKUP($Q41,'Analysis-must not modify'!BT:FE,BD$8,FALSE))</f>
        <v/>
      </c>
      <c r="BE41" s="83" t="str">
        <f>IF($Q$5="BASIC","",VLOOKUP($Q41,'Analysis-must not modify'!BT:FE,BE$8,FALSE))</f>
        <v/>
      </c>
      <c r="BF41" s="83" t="str">
        <f>IF($Q$5="BASIC","",VLOOKUP($Q41,'Analysis-must not modify'!BT:FE,BF$8,FALSE))</f>
        <v/>
      </c>
    </row>
    <row r="42" spans="4:58" s="28" customFormat="1" ht="15" customHeight="1">
      <c r="D42" s="60"/>
      <c r="E42" s="60"/>
      <c r="F42" s="60"/>
      <c r="P42" s="27">
        <v>33</v>
      </c>
      <c r="Q42" s="84" t="str">
        <f>VLOOKUP($P42,'Analysis-must not modify'!B:AX,2,FALSE)</f>
        <v>Buenos Aires_2006</v>
      </c>
      <c r="R42" s="72">
        <f>VLOOKUP($Q42,'Analysis-must not modify'!C:AX,6,FALSE)</f>
        <v>3021055</v>
      </c>
      <c r="S42" s="72">
        <f>VLOOKUP($Q42,'Analysis-must not modify'!C:FE,7,FALSE)</f>
        <v>200</v>
      </c>
      <c r="T42" s="72">
        <f>VLOOKUP($Q42,'Analysis-must not modify'!C:FE,8,FALSE)</f>
        <v>47003.908794788302</v>
      </c>
      <c r="U42" s="83">
        <f>VLOOKUP($Q42,'Analysis-must not modify'!BT:FE,U$8,FALSE)</f>
        <v>6398197.1101883724</v>
      </c>
      <c r="V42" s="83">
        <f>VLOOKUP($Q42,'Analysis-must not modify'!BT:FE,V$8,FALSE)</f>
        <v>3279843.8658628981</v>
      </c>
      <c r="W42" s="83">
        <f>VLOOKUP($Q42,'Analysis-must not modify'!BT:FE,W$8,FALSE)</f>
        <v>1618724.0755324154</v>
      </c>
      <c r="X42" s="83" t="str">
        <f>IFERROR(VLOOKUP($Q42,'Analysis-must not modify'!BT:FE,X$8,FALSE),"")</f>
        <v/>
      </c>
      <c r="Y42" s="83" t="str">
        <f>IFERROR(VLOOKUP($Q42,'Analysis-must not modify'!BT:FE,Y$8,FALSE),"")</f>
        <v/>
      </c>
      <c r="Z42" s="70">
        <f t="shared" ref="Z42:Z73" si="8">IF(SUM(U42:Y42)=0,"",SUM(U42:Y42))</f>
        <v>11296765.051583687</v>
      </c>
      <c r="AA42" s="70">
        <f t="shared" ca="1" si="2"/>
        <v>58</v>
      </c>
      <c r="AB42" s="70">
        <f t="shared" ca="1" si="3"/>
        <v>55</v>
      </c>
      <c r="AC42" s="70">
        <f t="shared" ca="1" si="4"/>
        <v>71</v>
      </c>
      <c r="AD42" s="70">
        <f t="shared" ca="1" si="5"/>
        <v>46</v>
      </c>
      <c r="AE42" s="70" t="e">
        <f t="shared" ca="1" si="6"/>
        <v>#VALUE!</v>
      </c>
      <c r="AF42" s="70" t="e">
        <f t="shared" ca="1" si="7"/>
        <v>#VALUE!</v>
      </c>
      <c r="AG42" s="83">
        <f>VLOOKUP($Q42,'Analysis-must not modify'!BT:FE,AG$8,FALSE)</f>
        <v>3197799.8981128903</v>
      </c>
      <c r="AH42" s="83">
        <f>VLOOKUP($Q42,'Analysis-must not modify'!BT:FE,AH$8,FALSE)</f>
        <v>2264975.309235632</v>
      </c>
      <c r="AI42" s="83">
        <f>VLOOKUP($Q42,'Analysis-must not modify'!BT:FE,AI$8,FALSE)</f>
        <v>762899.770184892</v>
      </c>
      <c r="AJ42" s="83" t="str">
        <f>VLOOKUP($Q42,'Analysis-must not modify'!$BT$7:$FJ$87,AJ$8,FALSE)</f>
        <v/>
      </c>
      <c r="AK42" s="83" t="str">
        <f>VLOOKUP($Q42,'Analysis-must not modify'!BT:FE,AK$8,FALSE)</f>
        <v/>
      </c>
      <c r="AL42" s="83" t="str">
        <f>VLOOKUP($Q42,'Analysis-must not modify'!BT:FE,AL$8,FALSE)</f>
        <v/>
      </c>
      <c r="AM42" s="83" t="str">
        <f>VLOOKUP($Q42,'Analysis-must not modify'!BT:FE,AM$8,FALSE)</f>
        <v/>
      </c>
      <c r="AN42" s="83">
        <f>VLOOKUP($Q42,'Analysis-must not modify'!BT:FE,AN$8,FALSE)</f>
        <v>172522.1326549582</v>
      </c>
      <c r="AP42" s="83">
        <f>VLOOKUP($Q42,'Analysis-must not modify'!BT:FE,AP$8,FALSE)</f>
        <v>3213591.9372828985</v>
      </c>
      <c r="AQ42" s="83">
        <f>VLOOKUP($Q42,'Analysis-must not modify'!BT:FE,AQ$8,FALSE)</f>
        <v>66251.928579999556</v>
      </c>
      <c r="AR42" s="83" t="str">
        <f>VLOOKUP($Q42,'Analysis-must not modify'!BT:FE,AR$8,FALSE)</f>
        <v/>
      </c>
      <c r="AS42" s="83" t="str">
        <f>VLOOKUP($Q42,'Analysis-must not modify'!BT:FE,AS$8,FALSE)</f>
        <v/>
      </c>
      <c r="AT42" s="83" t="str">
        <f>VLOOKUP($Q42,'Analysis-must not modify'!BT:FE,AT$8,FALSE)</f>
        <v/>
      </c>
      <c r="AV42" s="83">
        <f>VLOOKUP($Q42,'Analysis-must not modify'!BT:FE,AV$8,FALSE)</f>
        <v>1487114.6657788004</v>
      </c>
      <c r="AW42" s="83" t="str">
        <f>VLOOKUP($Q42,'Analysis-must not modify'!BT:FE,AW$8,FALSE)</f>
        <v/>
      </c>
      <c r="AX42" s="83" t="str">
        <f>VLOOKUP($Q42,'Analysis-must not modify'!BT:FE,AX$8,FALSE)</f>
        <v/>
      </c>
      <c r="AY42" s="83">
        <f>VLOOKUP($Q42,'Analysis-must not modify'!BT:FE,AY$8,FALSE)</f>
        <v>131609.40975361492</v>
      </c>
      <c r="BA42" s="83" t="str">
        <f>IF($Q$5="BASIC","",VLOOKUP($Q42,'Analysis-must not modify'!BT:FE,BA$8,FALSE))</f>
        <v/>
      </c>
      <c r="BB42" s="83" t="str">
        <f>IF($Q$5="BASIC","",VLOOKUP($Q42,'Analysis-must not modify'!BT:FE,BB$8,FALSE))</f>
        <v/>
      </c>
      <c r="BD42" s="83" t="str">
        <f>IF($Q$5="BASIC","",VLOOKUP($Q42,'Analysis-must not modify'!BT:FE,BD$8,FALSE))</f>
        <v/>
      </c>
      <c r="BE42" s="83" t="str">
        <f>IF($Q$5="BASIC","",VLOOKUP($Q42,'Analysis-must not modify'!BT:FE,BE$8,FALSE))</f>
        <v/>
      </c>
      <c r="BF42" s="83" t="str">
        <f>IF($Q$5="BASIC","",VLOOKUP($Q42,'Analysis-must not modify'!BT:FE,BF$8,FALSE))</f>
        <v/>
      </c>
    </row>
    <row r="43" spans="4:58" s="52" customFormat="1" ht="15" customHeight="1">
      <c r="D43" s="60"/>
      <c r="E43" s="60"/>
      <c r="F43" s="60"/>
      <c r="P43" s="244">
        <v>34</v>
      </c>
      <c r="Q43" s="84" t="str">
        <f>VLOOKUP($P43,'Analysis-must not modify'!B:AX,2,FALSE)</f>
        <v>Buenos Aires_2007</v>
      </c>
      <c r="R43" s="72">
        <f>VLOOKUP($Q43,'Analysis-must not modify'!C:AX,6,FALSE)</f>
        <v>3022912</v>
      </c>
      <c r="S43" s="72">
        <f>VLOOKUP($Q43,'Analysis-must not modify'!C:FE,7,FALSE)</f>
        <v>200</v>
      </c>
      <c r="T43" s="72">
        <f>VLOOKUP($Q43,'Analysis-must not modify'!C:FE,8,FALSE)</f>
        <v>58853.548387096802</v>
      </c>
      <c r="U43" s="83">
        <f>VLOOKUP($Q43,'Analysis-must not modify'!BT:FE,U$8,FALSE)</f>
        <v>7350058.496383558</v>
      </c>
      <c r="V43" s="83">
        <f>VLOOKUP($Q43,'Analysis-must not modify'!BT:FE,V$8,FALSE)</f>
        <v>3567817.7418317129</v>
      </c>
      <c r="W43" s="83">
        <f>VLOOKUP($Q43,'Analysis-must not modify'!BT:FE,W$8,FALSE)</f>
        <v>1631944.5481731303</v>
      </c>
      <c r="X43" s="83" t="str">
        <f>IFERROR(VLOOKUP($Q43,'Analysis-must not modify'!BT:FE,X$8,FALSE),"")</f>
        <v/>
      </c>
      <c r="Y43" s="83" t="str">
        <f>IFERROR(VLOOKUP($Q43,'Analysis-must not modify'!BT:FE,Y$8,FALSE),"")</f>
        <v/>
      </c>
      <c r="Z43" s="70">
        <f t="shared" si="8"/>
        <v>12549820.786388401</v>
      </c>
      <c r="AA43" s="70">
        <f t="shared" ref="AA43:AA74" ca="1" si="9">IFERROR(IF(ROW()-ROW(AA$9)&lt;$X$1+1,AA42+1,RANK(Z43,Totalrank)+$X$1),IF(VALUE(Z43)=0,$T$1+1,RANK(Z43,Totalrank)+$X$1))</f>
        <v>52</v>
      </c>
      <c r="AB43" s="70">
        <f t="shared" ref="AB43:AB74" ca="1" si="10">IFERROR(IF(ROW()-ROW(AB$9)&lt;$X$1+1,AB42+1,RANK(U43,Totalstationrank)+$X$1),IF(VALUE(U43)=0,$T$1+1,RANK(U43,Totalstationrank)+$X$1))</f>
        <v>50</v>
      </c>
      <c r="AC43" s="70">
        <f t="shared" ref="AC43:AC74" ca="1" si="11">IFERROR(IF(ROW()-ROW(AC$9)&lt;$X$1+1,AC42+1,RANK(V43,Totaltransrank)+$X$1),IF(VALUE(V43)=0,$T$1+1,RANK(V43,Totaltransrank)+$X$1))</f>
        <v>63</v>
      </c>
      <c r="AD43" s="70">
        <f t="shared" ref="AD43:AD74" ca="1" si="12">IFERROR(IF(ROW()-ROW(AD$9)&lt;$X$1+1,AD42+1,RANK(W43,Totalwasterank)+$X$1),IF(VALUE(W43)=0,$T$1+1,RANK(W43,Totalwasterank)+$X$1))</f>
        <v>43</v>
      </c>
      <c r="AE43" s="70" t="e">
        <f t="shared" ref="AE43:AE74" ca="1" si="13">IFERROR(IF(ROW()-ROW(AE$9)&lt;$X$1+1,AE42+1,RANK(X43,Totalippurank)+$X$1),IF(VALUE(X43)=0,$T$1+1,RANK(X43,Totalippurank)+$X$1))</f>
        <v>#VALUE!</v>
      </c>
      <c r="AF43" s="70" t="e">
        <f t="shared" ref="AF43:AF74" ca="1" si="14">IFERROR(IF(ROW()-ROW(AF$9)&lt;$X$1+1,AF42+1,RANK(Y43,Totalafolurank)+$X$1),IF(VALUE(Y43)=0,$T$1+1,RANK(Y43,Totalafolurank)+$X$1))</f>
        <v>#VALUE!</v>
      </c>
      <c r="AG43" s="83">
        <f>VLOOKUP($Q43,'Analysis-must not modify'!BT:FE,AG$8,FALSE)</f>
        <v>3792463.6396362279</v>
      </c>
      <c r="AH43" s="83">
        <f>VLOOKUP($Q43,'Analysis-must not modify'!BT:FE,AH$8,FALSE)</f>
        <v>2596163.9589501712</v>
      </c>
      <c r="AI43" s="83">
        <f>VLOOKUP($Q43,'Analysis-must not modify'!BT:FE,AI$8,FALSE)</f>
        <v>784489.07895150932</v>
      </c>
      <c r="AJ43" s="83" t="str">
        <f>VLOOKUP($Q43,'Analysis-must not modify'!$BT$7:$FJ$87,AJ$8,FALSE)</f>
        <v/>
      </c>
      <c r="AK43" s="83" t="str">
        <f>VLOOKUP($Q43,'Analysis-must not modify'!BT:FE,AK$8,FALSE)</f>
        <v/>
      </c>
      <c r="AL43" s="83" t="str">
        <f>VLOOKUP($Q43,'Analysis-must not modify'!BT:FE,AL$8,FALSE)</f>
        <v/>
      </c>
      <c r="AM43" s="83" t="str">
        <f>VLOOKUP($Q43,'Analysis-must not modify'!BT:FE,AM$8,FALSE)</f>
        <v/>
      </c>
      <c r="AN43" s="83">
        <f>VLOOKUP($Q43,'Analysis-must not modify'!BT:FE,AN$8,FALSE)</f>
        <v>176941.81884564908</v>
      </c>
      <c r="AO43" s="28"/>
      <c r="AP43" s="83">
        <f>VLOOKUP($Q43,'Analysis-must not modify'!BT:FE,AP$8,FALSE)</f>
        <v>3473423.5495127053</v>
      </c>
      <c r="AQ43" s="83">
        <f>VLOOKUP($Q43,'Analysis-must not modify'!BT:FE,AQ$8,FALSE)</f>
        <v>94394.192319007794</v>
      </c>
      <c r="AR43" s="83" t="str">
        <f>VLOOKUP($Q43,'Analysis-must not modify'!BT:FE,AR$8,FALSE)</f>
        <v/>
      </c>
      <c r="AS43" s="83" t="str">
        <f>VLOOKUP($Q43,'Analysis-must not modify'!BT:FE,AS$8,FALSE)</f>
        <v/>
      </c>
      <c r="AT43" s="83" t="str">
        <f>VLOOKUP($Q43,'Analysis-must not modify'!BT:FE,AT$8,FALSE)</f>
        <v/>
      </c>
      <c r="AU43" s="28"/>
      <c r="AV43" s="83">
        <f>VLOOKUP($Q43,'Analysis-must not modify'!BT:FE,AV$8,FALSE)</f>
        <v>1493792.1429550294</v>
      </c>
      <c r="AW43" s="83" t="str">
        <f>VLOOKUP($Q43,'Analysis-must not modify'!BT:FE,AW$8,FALSE)</f>
        <v/>
      </c>
      <c r="AX43" s="83" t="str">
        <f>VLOOKUP($Q43,'Analysis-must not modify'!BT:FE,AX$8,FALSE)</f>
        <v/>
      </c>
      <c r="AY43" s="83">
        <f>VLOOKUP($Q43,'Analysis-must not modify'!BT:FE,AY$8,FALSE)</f>
        <v>138152.40521810079</v>
      </c>
      <c r="AZ43" s="28"/>
      <c r="BA43" s="83" t="str">
        <f>IF($Q$5="BASIC","",VLOOKUP($Q43,'Analysis-must not modify'!BT:FE,BA$8,FALSE))</f>
        <v/>
      </c>
      <c r="BB43" s="83" t="str">
        <f>IF($Q$5="BASIC","",VLOOKUP($Q43,'Analysis-must not modify'!BT:FE,BB$8,FALSE))</f>
        <v/>
      </c>
      <c r="BC43" s="28"/>
      <c r="BD43" s="83" t="str">
        <f>IF($Q$5="BASIC","",VLOOKUP($Q43,'Analysis-must not modify'!BT:FE,BD$8,FALSE))</f>
        <v/>
      </c>
      <c r="BE43" s="83" t="str">
        <f>IF($Q$5="BASIC","",VLOOKUP($Q43,'Analysis-must not modify'!BT:FE,BE$8,FALSE))</f>
        <v/>
      </c>
      <c r="BF43" s="83" t="str">
        <f>IF($Q$5="BASIC","",VLOOKUP($Q43,'Analysis-must not modify'!BT:FE,BF$8,FALSE))</f>
        <v/>
      </c>
    </row>
    <row r="44" spans="4:58" s="28" customFormat="1" ht="15" customHeight="1">
      <c r="D44" s="60"/>
      <c r="E44" s="60"/>
      <c r="F44" s="60"/>
      <c r="P44" s="27">
        <v>35</v>
      </c>
      <c r="Q44" s="84" t="str">
        <f>VLOOKUP($P44,'Analysis-must not modify'!B:AX,2,FALSE)</f>
        <v>Buenos Aires_2008</v>
      </c>
      <c r="R44" s="72">
        <f>VLOOKUP($Q44,'Analysis-must not modify'!C:AX,6,FALSE)</f>
        <v>3024768</v>
      </c>
      <c r="S44" s="72">
        <f>VLOOKUP($Q44,'Analysis-must not modify'!C:FE,7,FALSE)</f>
        <v>200</v>
      </c>
      <c r="T44" s="72">
        <f>VLOOKUP($Q44,'Analysis-must not modify'!C:FE,8,FALSE)</f>
        <v>72739.614617940199</v>
      </c>
      <c r="U44" s="83">
        <f>VLOOKUP($Q44,'Analysis-must not modify'!BT:FE,U$8,FALSE)</f>
        <v>7508607.9555215836</v>
      </c>
      <c r="V44" s="83">
        <f>VLOOKUP($Q44,'Analysis-must not modify'!BT:FE,V$8,FALSE)</f>
        <v>3648246.8117630221</v>
      </c>
      <c r="W44" s="83">
        <f>VLOOKUP($Q44,'Analysis-must not modify'!BT:FE,W$8,FALSE)</f>
        <v>1583509.0691268719</v>
      </c>
      <c r="X44" s="83" t="str">
        <f>IFERROR(VLOOKUP($Q44,'Analysis-must not modify'!BT:FE,X$8,FALSE),"")</f>
        <v/>
      </c>
      <c r="Y44" s="83" t="str">
        <f>IFERROR(VLOOKUP($Q44,'Analysis-must not modify'!BT:FE,Y$8,FALSE),"")</f>
        <v/>
      </c>
      <c r="Z44" s="70">
        <f t="shared" si="8"/>
        <v>12740363.836411478</v>
      </c>
      <c r="AA44" s="70">
        <f t="shared" ca="1" si="9"/>
        <v>51</v>
      </c>
      <c r="AB44" s="70">
        <f t="shared" ca="1" si="10"/>
        <v>47</v>
      </c>
      <c r="AC44" s="70">
        <f t="shared" ca="1" si="11"/>
        <v>58</v>
      </c>
      <c r="AD44" s="70">
        <f t="shared" ca="1" si="12"/>
        <v>47</v>
      </c>
      <c r="AE44" s="70" t="e">
        <f t="shared" ca="1" si="13"/>
        <v>#VALUE!</v>
      </c>
      <c r="AF44" s="70" t="e">
        <f t="shared" ca="1" si="14"/>
        <v>#VALUE!</v>
      </c>
      <c r="AG44" s="83">
        <f>VLOOKUP($Q44,'Analysis-must not modify'!BT:FE,AG$8,FALSE)</f>
        <v>3598831.2191066686</v>
      </c>
      <c r="AH44" s="83">
        <f>VLOOKUP($Q44,'Analysis-must not modify'!BT:FE,AH$8,FALSE)</f>
        <v>2923926.9711511806</v>
      </c>
      <c r="AI44" s="83">
        <f>VLOOKUP($Q44,'Analysis-must not modify'!BT:FE,AI$8,FALSE)</f>
        <v>818292.81085106893</v>
      </c>
      <c r="AJ44" s="83" t="str">
        <f>VLOOKUP($Q44,'Analysis-must not modify'!$BT$7:$FJ$87,AJ$8,FALSE)</f>
        <v/>
      </c>
      <c r="AK44" s="83" t="str">
        <f>VLOOKUP($Q44,'Analysis-must not modify'!BT:FE,AK$8,FALSE)</f>
        <v/>
      </c>
      <c r="AL44" s="83" t="str">
        <f>VLOOKUP($Q44,'Analysis-must not modify'!BT:FE,AL$8,FALSE)</f>
        <v/>
      </c>
      <c r="AM44" s="83" t="str">
        <f>VLOOKUP($Q44,'Analysis-must not modify'!BT:FE,AM$8,FALSE)</f>
        <v/>
      </c>
      <c r="AN44" s="83">
        <f>VLOOKUP($Q44,'Analysis-must not modify'!BT:FE,AN$8,FALSE)</f>
        <v>167556.95441266513</v>
      </c>
      <c r="AP44" s="83">
        <f>VLOOKUP($Q44,'Analysis-must not modify'!BT:FE,AP$8,FALSE)</f>
        <v>3541427.822372721</v>
      </c>
      <c r="AQ44" s="83">
        <f>VLOOKUP($Q44,'Analysis-must not modify'!BT:FE,AQ$8,FALSE)</f>
        <v>106818.98939030102</v>
      </c>
      <c r="AR44" s="83" t="str">
        <f>VLOOKUP($Q44,'Analysis-must not modify'!BT:FE,AR$8,FALSE)</f>
        <v/>
      </c>
      <c r="AS44" s="83" t="str">
        <f>VLOOKUP($Q44,'Analysis-must not modify'!BT:FE,AS$8,FALSE)</f>
        <v/>
      </c>
      <c r="AT44" s="83" t="str">
        <f>VLOOKUP($Q44,'Analysis-must not modify'!BT:FE,AT$8,FALSE)</f>
        <v/>
      </c>
      <c r="AV44" s="83">
        <f>VLOOKUP($Q44,'Analysis-must not modify'!BT:FE,AV$8,FALSE)</f>
        <v>1441973.9150905348</v>
      </c>
      <c r="AW44" s="83" t="str">
        <f>VLOOKUP($Q44,'Analysis-must not modify'!BT:FE,AW$8,FALSE)</f>
        <v/>
      </c>
      <c r="AX44" s="83" t="str">
        <f>VLOOKUP($Q44,'Analysis-must not modify'!BT:FE,AX$8,FALSE)</f>
        <v/>
      </c>
      <c r="AY44" s="83">
        <f>VLOOKUP($Q44,'Analysis-must not modify'!BT:FE,AY$8,FALSE)</f>
        <v>141535.1540363371</v>
      </c>
      <c r="BA44" s="83" t="str">
        <f>IF($Q$5="BASIC","",VLOOKUP($Q44,'Analysis-must not modify'!BT:FE,BA$8,FALSE))</f>
        <v/>
      </c>
      <c r="BB44" s="83" t="str">
        <f>IF($Q$5="BASIC","",VLOOKUP($Q44,'Analysis-must not modify'!BT:FE,BB$8,FALSE))</f>
        <v/>
      </c>
      <c r="BD44" s="83" t="str">
        <f>IF($Q$5="BASIC","",VLOOKUP($Q44,'Analysis-must not modify'!BT:FE,BD$8,FALSE))</f>
        <v/>
      </c>
      <c r="BE44" s="83" t="str">
        <f>IF($Q$5="BASIC","",VLOOKUP($Q44,'Analysis-must not modify'!BT:FE,BE$8,FALSE))</f>
        <v/>
      </c>
      <c r="BF44" s="83" t="str">
        <f>IF($Q$5="BASIC","",VLOOKUP($Q44,'Analysis-must not modify'!BT:FE,BF$8,FALSE))</f>
        <v/>
      </c>
    </row>
    <row r="45" spans="4:58" s="52" customFormat="1" ht="15" customHeight="1">
      <c r="D45" s="60"/>
      <c r="E45" s="60"/>
      <c r="F45" s="60"/>
      <c r="P45" s="244">
        <v>36</v>
      </c>
      <c r="Q45" s="84" t="str">
        <f>VLOOKUP($P45,'Analysis-must not modify'!B:AX,2,FALSE)</f>
        <v>Buenos Aires_2009</v>
      </c>
      <c r="R45" s="72">
        <f>VLOOKUP($Q45,'Analysis-must not modify'!C:AX,6,FALSE)</f>
        <v>3026625</v>
      </c>
      <c r="S45" s="72">
        <f>VLOOKUP($Q45,'Analysis-must not modify'!C:FE,7,FALSE)</f>
        <v>200</v>
      </c>
      <c r="T45" s="72">
        <f>VLOOKUP($Q45,'Analysis-must not modify'!C:FE,8,FALSE)</f>
        <v>70693.144208037789</v>
      </c>
      <c r="U45" s="83">
        <f>VLOOKUP($Q45,'Analysis-must not modify'!BT:FE,U$8,FALSE)</f>
        <v>7137983.6383096632</v>
      </c>
      <c r="V45" s="83">
        <f>VLOOKUP($Q45,'Analysis-must not modify'!BT:FE,V$8,FALSE)</f>
        <v>3613475.609447835</v>
      </c>
      <c r="W45" s="83">
        <f>VLOOKUP($Q45,'Analysis-must not modify'!BT:FE,W$8,FALSE)</f>
        <v>1544288.3746060308</v>
      </c>
      <c r="X45" s="83" t="str">
        <f>IFERROR(VLOOKUP($Q45,'Analysis-must not modify'!BT:FE,X$8,FALSE),"")</f>
        <v/>
      </c>
      <c r="Y45" s="83" t="str">
        <f>IFERROR(VLOOKUP($Q45,'Analysis-must not modify'!BT:FE,Y$8,FALSE),"")</f>
        <v/>
      </c>
      <c r="Z45" s="70">
        <f t="shared" si="8"/>
        <v>12295747.622363528</v>
      </c>
      <c r="AA45" s="70">
        <f t="shared" ca="1" si="9"/>
        <v>55</v>
      </c>
      <c r="AB45" s="70">
        <f t="shared" ca="1" si="10"/>
        <v>52</v>
      </c>
      <c r="AC45" s="70">
        <f t="shared" ca="1" si="11"/>
        <v>60</v>
      </c>
      <c r="AD45" s="70">
        <f t="shared" ca="1" si="12"/>
        <v>48</v>
      </c>
      <c r="AE45" s="70" t="e">
        <f t="shared" ca="1" si="13"/>
        <v>#VALUE!</v>
      </c>
      <c r="AF45" s="70" t="e">
        <f t="shared" ca="1" si="14"/>
        <v>#VALUE!</v>
      </c>
      <c r="AG45" s="83">
        <f>VLOOKUP($Q45,'Analysis-must not modify'!BT:FE,AG$8,FALSE)</f>
        <v>3620724.4227019041</v>
      </c>
      <c r="AH45" s="83">
        <f>VLOOKUP($Q45,'Analysis-must not modify'!BT:FE,AH$8,FALSE)</f>
        <v>2625052.2003971804</v>
      </c>
      <c r="AI45" s="83">
        <f>VLOOKUP($Q45,'Analysis-must not modify'!BT:FE,AI$8,FALSE)</f>
        <v>726187.6662587272</v>
      </c>
      <c r="AJ45" s="83" t="str">
        <f>VLOOKUP($Q45,'Analysis-must not modify'!$BT$7:$FJ$87,AJ$8,FALSE)</f>
        <v/>
      </c>
      <c r="AK45" s="83" t="str">
        <f>VLOOKUP($Q45,'Analysis-must not modify'!BT:FE,AK$8,FALSE)</f>
        <v/>
      </c>
      <c r="AL45" s="83" t="str">
        <f>VLOOKUP($Q45,'Analysis-must not modify'!BT:FE,AL$8,FALSE)</f>
        <v/>
      </c>
      <c r="AM45" s="83" t="str">
        <f>VLOOKUP($Q45,'Analysis-must not modify'!BT:FE,AM$8,FALSE)</f>
        <v/>
      </c>
      <c r="AN45" s="83">
        <f>VLOOKUP($Q45,'Analysis-must not modify'!BT:FE,AN$8,FALSE)</f>
        <v>166019.34895185073</v>
      </c>
      <c r="AO45" s="28"/>
      <c r="AP45" s="83">
        <f>VLOOKUP($Q45,'Analysis-must not modify'!BT:FE,AP$8,FALSE)</f>
        <v>3513766.426761332</v>
      </c>
      <c r="AQ45" s="83">
        <f>VLOOKUP($Q45,'Analysis-must not modify'!BT:FE,AQ$8,FALSE)</f>
        <v>99709.182686502856</v>
      </c>
      <c r="AR45" s="83" t="str">
        <f>VLOOKUP($Q45,'Analysis-must not modify'!BT:FE,AR$8,FALSE)</f>
        <v/>
      </c>
      <c r="AS45" s="83" t="str">
        <f>VLOOKUP($Q45,'Analysis-must not modify'!BT:FE,AS$8,FALSE)</f>
        <v/>
      </c>
      <c r="AT45" s="83" t="str">
        <f>VLOOKUP($Q45,'Analysis-must not modify'!BT:FE,AT$8,FALSE)</f>
        <v/>
      </c>
      <c r="AU45" s="28"/>
      <c r="AV45" s="83">
        <f>VLOOKUP($Q45,'Analysis-must not modify'!BT:FE,AV$8,FALSE)</f>
        <v>1403990.7949316553</v>
      </c>
      <c r="AW45" s="83" t="str">
        <f>VLOOKUP($Q45,'Analysis-must not modify'!BT:FE,AW$8,FALSE)</f>
        <v/>
      </c>
      <c r="AX45" s="83" t="str">
        <f>VLOOKUP($Q45,'Analysis-must not modify'!BT:FE,AX$8,FALSE)</f>
        <v/>
      </c>
      <c r="AY45" s="83">
        <f>VLOOKUP($Q45,'Analysis-must not modify'!BT:FE,AY$8,FALSE)</f>
        <v>140297.57967437551</v>
      </c>
      <c r="AZ45" s="28"/>
      <c r="BA45" s="83" t="str">
        <f>IF($Q$5="BASIC","",VLOOKUP($Q45,'Analysis-must not modify'!BT:FE,BA$8,FALSE))</f>
        <v/>
      </c>
      <c r="BB45" s="83" t="str">
        <f>IF($Q$5="BASIC","",VLOOKUP($Q45,'Analysis-must not modify'!BT:FE,BB$8,FALSE))</f>
        <v/>
      </c>
      <c r="BC45" s="28"/>
      <c r="BD45" s="83" t="str">
        <f>IF($Q$5="BASIC","",VLOOKUP($Q45,'Analysis-must not modify'!BT:FE,BD$8,FALSE))</f>
        <v/>
      </c>
      <c r="BE45" s="83" t="str">
        <f>IF($Q$5="BASIC","",VLOOKUP($Q45,'Analysis-must not modify'!BT:FE,BE$8,FALSE))</f>
        <v/>
      </c>
      <c r="BF45" s="83" t="str">
        <f>IF($Q$5="BASIC","",VLOOKUP($Q45,'Analysis-must not modify'!BT:FE,BF$8,FALSE))</f>
        <v/>
      </c>
    </row>
    <row r="46" spans="4:58" s="28" customFormat="1" ht="15" customHeight="1">
      <c r="D46" s="60"/>
      <c r="E46" s="60"/>
      <c r="F46" s="60"/>
      <c r="P46" s="27">
        <v>37</v>
      </c>
      <c r="Q46" s="84" t="str">
        <f>VLOOKUP($P46,'Analysis-must not modify'!B:AX,2,FALSE)</f>
        <v>Buenos Aires_2010</v>
      </c>
      <c r="R46" s="72">
        <f>VLOOKUP($Q46,'Analysis-must not modify'!C:AX,6,FALSE)</f>
        <v>2890151</v>
      </c>
      <c r="S46" s="72">
        <f>VLOOKUP($Q46,'Analysis-must not modify'!C:FE,7,FALSE)</f>
        <v>200</v>
      </c>
      <c r="T46" s="72">
        <f>VLOOKUP($Q46,'Analysis-must not modify'!C:FE,8,FALSE)</f>
        <v>83791.226193023802</v>
      </c>
      <c r="U46" s="83">
        <f>VLOOKUP($Q46,'Analysis-must not modify'!BT:FE,U$8,FALSE)</f>
        <v>7235582.1049556648</v>
      </c>
      <c r="V46" s="83">
        <f>VLOOKUP($Q46,'Analysis-must not modify'!BT:FE,V$8,FALSE)</f>
        <v>4194939.6742777536</v>
      </c>
      <c r="W46" s="83">
        <f>VLOOKUP($Q46,'Analysis-must not modify'!BT:FE,W$8,FALSE)</f>
        <v>1491915.8568577613</v>
      </c>
      <c r="X46" s="83" t="str">
        <f>IFERROR(VLOOKUP($Q46,'Analysis-must not modify'!BT:FE,X$8,FALSE),"")</f>
        <v/>
      </c>
      <c r="Y46" s="83" t="str">
        <f>IFERROR(VLOOKUP($Q46,'Analysis-must not modify'!BT:FE,Y$8,FALSE),"")</f>
        <v/>
      </c>
      <c r="Z46" s="70">
        <f t="shared" si="8"/>
        <v>12922437.63609118</v>
      </c>
      <c r="AA46" s="70">
        <f t="shared" ca="1" si="9"/>
        <v>49</v>
      </c>
      <c r="AB46" s="70">
        <f t="shared" ca="1" si="10"/>
        <v>51</v>
      </c>
      <c r="AC46" s="70">
        <f t="shared" ca="1" si="11"/>
        <v>44</v>
      </c>
      <c r="AD46" s="70">
        <f t="shared" ca="1" si="12"/>
        <v>51</v>
      </c>
      <c r="AE46" s="70" t="e">
        <f t="shared" ca="1" si="13"/>
        <v>#VALUE!</v>
      </c>
      <c r="AF46" s="70" t="e">
        <f t="shared" ca="1" si="14"/>
        <v>#VALUE!</v>
      </c>
      <c r="AG46" s="83">
        <f>VLOOKUP($Q46,'Analysis-must not modify'!BT:FE,AG$8,FALSE)</f>
        <v>3656655.7643724913</v>
      </c>
      <c r="AH46" s="83">
        <f>VLOOKUP($Q46,'Analysis-must not modify'!BT:FE,AH$8,FALSE)</f>
        <v>2713889.6969239451</v>
      </c>
      <c r="AI46" s="83">
        <f>VLOOKUP($Q46,'Analysis-must not modify'!BT:FE,AI$8,FALSE)</f>
        <v>721266.1919018568</v>
      </c>
      <c r="AJ46" s="83" t="str">
        <f>VLOOKUP($Q46,'Analysis-must not modify'!$BT$7:$FJ$87,AJ$8,FALSE)</f>
        <v/>
      </c>
      <c r="AK46" s="83" t="str">
        <f>VLOOKUP($Q46,'Analysis-must not modify'!BT:FE,AK$8,FALSE)</f>
        <v/>
      </c>
      <c r="AL46" s="83" t="str">
        <f>VLOOKUP($Q46,'Analysis-must not modify'!BT:FE,AL$8,FALSE)</f>
        <v/>
      </c>
      <c r="AM46" s="83" t="str">
        <f>VLOOKUP($Q46,'Analysis-must not modify'!BT:FE,AM$8,FALSE)</f>
        <v/>
      </c>
      <c r="AN46" s="83">
        <f>VLOOKUP($Q46,'Analysis-must not modify'!BT:FE,AN$8,FALSE)</f>
        <v>143770.45175737119</v>
      </c>
      <c r="AP46" s="83">
        <f>VLOOKUP($Q46,'Analysis-must not modify'!BT:FE,AP$8,FALSE)</f>
        <v>4089785.6328594266</v>
      </c>
      <c r="AQ46" s="83">
        <f>VLOOKUP($Q46,'Analysis-must not modify'!BT:FE,AQ$8,FALSE)</f>
        <v>105154.04141832692</v>
      </c>
      <c r="AR46" s="83" t="str">
        <f>VLOOKUP($Q46,'Analysis-must not modify'!BT:FE,AR$8,FALSE)</f>
        <v/>
      </c>
      <c r="AS46" s="83" t="str">
        <f>VLOOKUP($Q46,'Analysis-must not modify'!BT:FE,AS$8,FALSE)</f>
        <v/>
      </c>
      <c r="AT46" s="83" t="str">
        <f>VLOOKUP($Q46,'Analysis-must not modify'!BT:FE,AT$8,FALSE)</f>
        <v/>
      </c>
      <c r="AV46" s="83">
        <f>VLOOKUP($Q46,'Analysis-must not modify'!BT:FE,AV$8,FALSE)</f>
        <v>1351372.1151852638</v>
      </c>
      <c r="AW46" s="83" t="str">
        <f>VLOOKUP($Q46,'Analysis-must not modify'!BT:FE,AW$8,FALSE)</f>
        <v/>
      </c>
      <c r="AX46" s="83" t="str">
        <f>VLOOKUP($Q46,'Analysis-must not modify'!BT:FE,AX$8,FALSE)</f>
        <v/>
      </c>
      <c r="AY46" s="83">
        <f>VLOOKUP($Q46,'Analysis-must not modify'!BT:FE,AY$8,FALSE)</f>
        <v>140543.74167249739</v>
      </c>
      <c r="BA46" s="83" t="str">
        <f>IF($Q$5="BASIC","",VLOOKUP($Q46,'Analysis-must not modify'!BT:FE,BA$8,FALSE))</f>
        <v/>
      </c>
      <c r="BB46" s="83" t="str">
        <f>IF($Q$5="BASIC","",VLOOKUP($Q46,'Analysis-must not modify'!BT:FE,BB$8,FALSE))</f>
        <v/>
      </c>
      <c r="BD46" s="83" t="str">
        <f>IF($Q$5="BASIC","",VLOOKUP($Q46,'Analysis-must not modify'!BT:FE,BD$8,FALSE))</f>
        <v/>
      </c>
      <c r="BE46" s="83" t="str">
        <f>IF($Q$5="BASIC","",VLOOKUP($Q46,'Analysis-must not modify'!BT:FE,BE$8,FALSE))</f>
        <v/>
      </c>
      <c r="BF46" s="83" t="str">
        <f>IF($Q$5="BASIC","",VLOOKUP($Q46,'Analysis-must not modify'!BT:FE,BF$8,FALSE))</f>
        <v/>
      </c>
    </row>
    <row r="47" spans="4:58" s="28" customFormat="1" ht="15" customHeight="1">
      <c r="D47" s="60"/>
      <c r="E47" s="60"/>
      <c r="F47" s="60"/>
      <c r="P47" s="27">
        <v>38</v>
      </c>
      <c r="Q47" s="84" t="str">
        <f>VLOOKUP($P47,'Analysis-must not modify'!B:AX,2,FALSE)</f>
        <v>Buenos Aires_2011</v>
      </c>
      <c r="R47" s="72">
        <f>VLOOKUP($Q47,'Analysis-must not modify'!C:AX,6,FALSE)</f>
        <v>3033639</v>
      </c>
      <c r="S47" s="72">
        <f>VLOOKUP($Q47,'Analysis-must not modify'!C:FE,7,FALSE)</f>
        <v>200</v>
      </c>
      <c r="T47" s="72">
        <f>VLOOKUP($Q47,'Analysis-must not modify'!C:FE,8,FALSE)</f>
        <v>102089.19987830901</v>
      </c>
      <c r="U47" s="83">
        <f>VLOOKUP($Q47,'Analysis-must not modify'!BT:FE,U$8,FALSE)</f>
        <v>7537607.4992190842</v>
      </c>
      <c r="V47" s="83">
        <f>VLOOKUP($Q47,'Analysis-must not modify'!BT:FE,V$8,FALSE)</f>
        <v>3713091.9938857816</v>
      </c>
      <c r="W47" s="83">
        <f>VLOOKUP($Q47,'Analysis-must not modify'!BT:FE,W$8,FALSE)</f>
        <v>1540475.2039073985</v>
      </c>
      <c r="X47" s="83" t="str">
        <f>IFERROR(VLOOKUP($Q47,'Analysis-must not modify'!BT:FE,X$8,FALSE),"")</f>
        <v/>
      </c>
      <c r="Y47" s="83" t="str">
        <f>IFERROR(VLOOKUP($Q47,'Analysis-must not modify'!BT:FE,Y$8,FALSE),"")</f>
        <v/>
      </c>
      <c r="Z47" s="70">
        <f t="shared" si="8"/>
        <v>12791174.697012264</v>
      </c>
      <c r="AA47" s="70">
        <f t="shared" ca="1" si="9"/>
        <v>50</v>
      </c>
      <c r="AB47" s="70">
        <f t="shared" ca="1" si="10"/>
        <v>46</v>
      </c>
      <c r="AC47" s="70">
        <f t="shared" ca="1" si="11"/>
        <v>55</v>
      </c>
      <c r="AD47" s="70">
        <f t="shared" ca="1" si="12"/>
        <v>49</v>
      </c>
      <c r="AE47" s="70" t="e">
        <f t="shared" ca="1" si="13"/>
        <v>#VALUE!</v>
      </c>
      <c r="AF47" s="70" t="e">
        <f t="shared" ca="1" si="14"/>
        <v>#VALUE!</v>
      </c>
      <c r="AG47" s="83">
        <f>VLOOKUP($Q47,'Analysis-must not modify'!BT:FE,AG$8,FALSE)</f>
        <v>3981361.8827271219</v>
      </c>
      <c r="AH47" s="83">
        <f>VLOOKUP($Q47,'Analysis-must not modify'!BT:FE,AH$8,FALSE)</f>
        <v>2754459.7563266228</v>
      </c>
      <c r="AI47" s="83">
        <f>VLOOKUP($Q47,'Analysis-must not modify'!BT:FE,AI$8,FALSE)</f>
        <v>650678.95365988696</v>
      </c>
      <c r="AJ47" s="83" t="str">
        <f>VLOOKUP($Q47,'Analysis-must not modify'!$BT$7:$FJ$87,AJ$8,FALSE)</f>
        <v/>
      </c>
      <c r="AK47" s="83" t="str">
        <f>VLOOKUP($Q47,'Analysis-must not modify'!BT:FE,AK$8,FALSE)</f>
        <v/>
      </c>
      <c r="AL47" s="83" t="str">
        <f>VLOOKUP($Q47,'Analysis-must not modify'!BT:FE,AL$8,FALSE)</f>
        <v/>
      </c>
      <c r="AM47" s="83" t="str">
        <f>VLOOKUP($Q47,'Analysis-must not modify'!BT:FE,AM$8,FALSE)</f>
        <v/>
      </c>
      <c r="AN47" s="83">
        <f>VLOOKUP($Q47,'Analysis-must not modify'!BT:FE,AN$8,FALSE)</f>
        <v>151106.90650545264</v>
      </c>
      <c r="AP47" s="83">
        <f>VLOOKUP($Q47,'Analysis-must not modify'!BT:FE,AP$8,FALSE)</f>
        <v>3597586.2754746121</v>
      </c>
      <c r="AQ47" s="83">
        <f>VLOOKUP($Q47,'Analysis-must not modify'!BT:FE,AQ$8,FALSE)</f>
        <v>115505.71841116929</v>
      </c>
      <c r="AR47" s="83" t="str">
        <f>VLOOKUP($Q47,'Analysis-must not modify'!BT:FE,AR$8,FALSE)</f>
        <v/>
      </c>
      <c r="AS47" s="83" t="str">
        <f>VLOOKUP($Q47,'Analysis-must not modify'!BT:FE,AS$8,FALSE)</f>
        <v/>
      </c>
      <c r="AT47" s="83" t="str">
        <f>VLOOKUP($Q47,'Analysis-must not modify'!BT:FE,AT$8,FALSE)</f>
        <v/>
      </c>
      <c r="AV47" s="83">
        <f>VLOOKUP($Q47,'Analysis-must not modify'!BT:FE,AV$8,FALSE)</f>
        <v>1400218.0613990068</v>
      </c>
      <c r="AW47" s="83" t="str">
        <f>VLOOKUP($Q47,'Analysis-must not modify'!BT:FE,AW$8,FALSE)</f>
        <v/>
      </c>
      <c r="AX47" s="83" t="str">
        <f>VLOOKUP($Q47,'Analysis-must not modify'!BT:FE,AX$8,FALSE)</f>
        <v/>
      </c>
      <c r="AY47" s="83">
        <f>VLOOKUP($Q47,'Analysis-must not modify'!BT:FE,AY$8,FALSE)</f>
        <v>140257.14250839187</v>
      </c>
      <c r="BA47" s="83" t="str">
        <f>IF($Q$5="BASIC","",VLOOKUP($Q47,'Analysis-must not modify'!BT:FE,BA$8,FALSE))</f>
        <v/>
      </c>
      <c r="BB47" s="83" t="str">
        <f>IF($Q$5="BASIC","",VLOOKUP($Q47,'Analysis-must not modify'!BT:FE,BB$8,FALSE))</f>
        <v/>
      </c>
      <c r="BD47" s="83" t="str">
        <f>IF($Q$5="BASIC","",VLOOKUP($Q47,'Analysis-must not modify'!BT:FE,BD$8,FALSE))</f>
        <v/>
      </c>
      <c r="BE47" s="83" t="str">
        <f>IF($Q$5="BASIC","",VLOOKUP($Q47,'Analysis-must not modify'!BT:FE,BE$8,FALSE))</f>
        <v/>
      </c>
      <c r="BF47" s="83" t="str">
        <f>IF($Q$5="BASIC","",VLOOKUP($Q47,'Analysis-must not modify'!BT:FE,BF$8,FALSE))</f>
        <v/>
      </c>
    </row>
    <row r="48" spans="4:58" s="28" customFormat="1" ht="15" customHeight="1">
      <c r="D48" s="60"/>
      <c r="E48" s="60"/>
      <c r="F48" s="60"/>
      <c r="P48" s="27">
        <v>39</v>
      </c>
      <c r="Q48" s="84" t="str">
        <f>VLOOKUP($P48,'Analysis-must not modify'!B:AX,2,FALSE)</f>
        <v>Buenos Aires_2012</v>
      </c>
      <c r="R48" s="72">
        <f>VLOOKUP($Q48,'Analysis-must not modify'!C:AX,6,FALSE)</f>
        <v>3038860</v>
      </c>
      <c r="S48" s="72">
        <f>VLOOKUP($Q48,'Analysis-must not modify'!C:FE,7,FALSE)</f>
        <v>200</v>
      </c>
      <c r="T48" s="72">
        <f>VLOOKUP($Q48,'Analysis-must not modify'!C:FE,8,FALSE)</f>
        <v>114561.626617375</v>
      </c>
      <c r="U48" s="83">
        <f>VLOOKUP($Q48,'Analysis-must not modify'!BT:FE,U$8,FALSE)</f>
        <v>7929095.8966760449</v>
      </c>
      <c r="V48" s="83">
        <f>VLOOKUP($Q48,'Analysis-must not modify'!BT:FE,V$8,FALSE)</f>
        <v>3802273.7578574512</v>
      </c>
      <c r="W48" s="83">
        <f>VLOOKUP($Q48,'Analysis-must not modify'!BT:FE,W$8,FALSE)</f>
        <v>1657185.0573352783</v>
      </c>
      <c r="X48" s="83" t="str">
        <f>IFERROR(VLOOKUP($Q48,'Analysis-must not modify'!BT:FE,X$8,FALSE),"")</f>
        <v/>
      </c>
      <c r="Y48" s="83" t="str">
        <f>IFERROR(VLOOKUP($Q48,'Analysis-must not modify'!BT:FE,Y$8,FALSE),"")</f>
        <v/>
      </c>
      <c r="Z48" s="70">
        <f t="shared" si="8"/>
        <v>13388554.711868774</v>
      </c>
      <c r="AA48" s="70">
        <f t="shared" ca="1" si="9"/>
        <v>44</v>
      </c>
      <c r="AB48" s="70">
        <f t="shared" ca="1" si="10"/>
        <v>43</v>
      </c>
      <c r="AC48" s="70">
        <f t="shared" ca="1" si="11"/>
        <v>54</v>
      </c>
      <c r="AD48" s="70">
        <f t="shared" ca="1" si="12"/>
        <v>41</v>
      </c>
      <c r="AE48" s="70" t="e">
        <f t="shared" ca="1" si="13"/>
        <v>#VALUE!</v>
      </c>
      <c r="AF48" s="70" t="e">
        <f t="shared" ca="1" si="14"/>
        <v>#VALUE!</v>
      </c>
      <c r="AG48" s="83">
        <f>VLOOKUP($Q48,'Analysis-must not modify'!BT:FE,AG$8,FALSE)</f>
        <v>3916365.8698259275</v>
      </c>
      <c r="AH48" s="83">
        <f>VLOOKUP($Q48,'Analysis-must not modify'!BT:FE,AH$8,FALSE)</f>
        <v>3101823.1984954728</v>
      </c>
      <c r="AI48" s="83">
        <f>VLOOKUP($Q48,'Analysis-must not modify'!BT:FE,AI$8,FALSE)</f>
        <v>755202.10224008095</v>
      </c>
      <c r="AJ48" s="83" t="str">
        <f>VLOOKUP($Q48,'Analysis-must not modify'!$BT$7:$FJ$87,AJ$8,FALSE)</f>
        <v/>
      </c>
      <c r="AK48" s="83" t="str">
        <f>VLOOKUP($Q48,'Analysis-must not modify'!BT:FE,AK$8,FALSE)</f>
        <v/>
      </c>
      <c r="AL48" s="83" t="str">
        <f>VLOOKUP($Q48,'Analysis-must not modify'!BT:FE,AL$8,FALSE)</f>
        <v/>
      </c>
      <c r="AM48" s="83" t="str">
        <f>VLOOKUP($Q48,'Analysis-must not modify'!BT:FE,AM$8,FALSE)</f>
        <v/>
      </c>
      <c r="AN48" s="83">
        <f>VLOOKUP($Q48,'Analysis-must not modify'!BT:FE,AN$8,FALSE)</f>
        <v>155704.72611456329</v>
      </c>
      <c r="AP48" s="83">
        <f>VLOOKUP($Q48,'Analysis-must not modify'!BT:FE,AP$8,FALSE)</f>
        <v>3690476.6587418485</v>
      </c>
      <c r="AQ48" s="83">
        <f>VLOOKUP($Q48,'Analysis-must not modify'!BT:FE,AQ$8,FALSE)</f>
        <v>111797.09911560258</v>
      </c>
      <c r="AR48" s="83" t="str">
        <f>VLOOKUP($Q48,'Analysis-must not modify'!BT:FE,AR$8,FALSE)</f>
        <v/>
      </c>
      <c r="AS48" s="83" t="str">
        <f>VLOOKUP($Q48,'Analysis-must not modify'!BT:FE,AS$8,FALSE)</f>
        <v/>
      </c>
      <c r="AT48" s="83" t="str">
        <f>VLOOKUP($Q48,'Analysis-must not modify'!BT:FE,AT$8,FALSE)</f>
        <v/>
      </c>
      <c r="AV48" s="83">
        <f>VLOOKUP($Q48,'Analysis-must not modify'!BT:FE,AV$8,FALSE)</f>
        <v>1519608.9748564279</v>
      </c>
      <c r="AW48" s="83" t="str">
        <f>VLOOKUP($Q48,'Analysis-must not modify'!BT:FE,AW$8,FALSE)</f>
        <v/>
      </c>
      <c r="AX48" s="83" t="str">
        <f>VLOOKUP($Q48,'Analysis-must not modify'!BT:FE,AX$8,FALSE)</f>
        <v/>
      </c>
      <c r="AY48" s="83">
        <f>VLOOKUP($Q48,'Analysis-must not modify'!BT:FE,AY$8,FALSE)</f>
        <v>137576.08247885029</v>
      </c>
      <c r="BA48" s="83" t="str">
        <f>IF($Q$5="BASIC","",VLOOKUP($Q48,'Analysis-must not modify'!BT:FE,BA$8,FALSE))</f>
        <v/>
      </c>
      <c r="BB48" s="83" t="str">
        <f>IF($Q$5="BASIC","",VLOOKUP($Q48,'Analysis-must not modify'!BT:FE,BB$8,FALSE))</f>
        <v/>
      </c>
      <c r="BD48" s="83" t="str">
        <f>IF($Q$5="BASIC","",VLOOKUP($Q48,'Analysis-must not modify'!BT:FE,BD$8,FALSE))</f>
        <v/>
      </c>
      <c r="BE48" s="83" t="str">
        <f>IF($Q$5="BASIC","",VLOOKUP($Q48,'Analysis-must not modify'!BT:FE,BE$8,FALSE))</f>
        <v/>
      </c>
      <c r="BF48" s="83" t="str">
        <f>IF($Q$5="BASIC","",VLOOKUP($Q48,'Analysis-must not modify'!BT:FE,BF$8,FALSE))</f>
        <v/>
      </c>
    </row>
    <row r="49" spans="4:58" s="52" customFormat="1" ht="15" customHeight="1">
      <c r="D49" s="60"/>
      <c r="E49" s="60"/>
      <c r="F49" s="60"/>
      <c r="P49" s="244">
        <v>40</v>
      </c>
      <c r="Q49" s="84" t="str">
        <f>VLOOKUP($P49,'Analysis-must not modify'!B:AX,2,FALSE)</f>
        <v>Buenos Aires_2013</v>
      </c>
      <c r="R49" s="72">
        <f>VLOOKUP($Q49,'Analysis-must not modify'!C:AX,6,FALSE)</f>
        <v>3079071</v>
      </c>
      <c r="S49" s="72">
        <f>VLOOKUP($Q49,'Analysis-must not modify'!C:FE,7,FALSE)</f>
        <v>202.04</v>
      </c>
      <c r="T49" s="72">
        <f>VLOOKUP($Q49,'Analysis-must not modify'!C:FE,8,FALSE)</f>
        <v>79384</v>
      </c>
      <c r="U49" s="83">
        <f>VLOOKUP($Q49,'Analysis-must not modify'!BT:FE,U$8,FALSE)</f>
        <v>7658352.8022113554</v>
      </c>
      <c r="V49" s="83">
        <f>VLOOKUP($Q49,'Analysis-must not modify'!BT:FE,V$8,FALSE)</f>
        <v>4091327.5129474513</v>
      </c>
      <c r="W49" s="83">
        <f>VLOOKUP($Q49,'Analysis-must not modify'!BT:FE,W$8,FALSE)</f>
        <v>1781612.0262634505</v>
      </c>
      <c r="X49" s="83" t="str">
        <f>IFERROR(VLOOKUP($Q49,'Analysis-must not modify'!BT:FE,X$8,FALSE),"")</f>
        <v/>
      </c>
      <c r="Y49" s="83" t="str">
        <f>IFERROR(VLOOKUP($Q49,'Analysis-must not modify'!BT:FE,Y$8,FALSE),"")</f>
        <v/>
      </c>
      <c r="Z49" s="70">
        <f t="shared" si="8"/>
        <v>13531292.341422258</v>
      </c>
      <c r="AA49" s="70">
        <f t="shared" ca="1" si="9"/>
        <v>43</v>
      </c>
      <c r="AB49" s="70">
        <f t="shared" ca="1" si="10"/>
        <v>44</v>
      </c>
      <c r="AC49" s="70">
        <f t="shared" ca="1" si="11"/>
        <v>47</v>
      </c>
      <c r="AD49" s="70">
        <f t="shared" ca="1" si="12"/>
        <v>32</v>
      </c>
      <c r="AE49" s="70" t="e">
        <f t="shared" ca="1" si="13"/>
        <v>#VALUE!</v>
      </c>
      <c r="AF49" s="70" t="e">
        <f t="shared" ca="1" si="14"/>
        <v>#VALUE!</v>
      </c>
      <c r="AG49" s="83">
        <f>VLOOKUP($Q49,'Analysis-must not modify'!BT:FE,AG$8,FALSE)</f>
        <v>3849004.3618988027</v>
      </c>
      <c r="AH49" s="83">
        <f>VLOOKUP($Q49,'Analysis-must not modify'!BT:FE,AH$8,FALSE)</f>
        <v>2922055.2195417774</v>
      </c>
      <c r="AI49" s="83">
        <f>VLOOKUP($Q49,'Analysis-must not modify'!BT:FE,AI$8,FALSE)</f>
        <v>740095.57011270174</v>
      </c>
      <c r="AJ49" s="83" t="str">
        <f>VLOOKUP($Q49,'Analysis-must not modify'!$BT$7:$FJ$87,AJ$8,FALSE)</f>
        <v/>
      </c>
      <c r="AK49" s="83" t="str">
        <f>VLOOKUP($Q49,'Analysis-must not modify'!BT:FE,AK$8,FALSE)</f>
        <v/>
      </c>
      <c r="AL49" s="83" t="str">
        <f>VLOOKUP($Q49,'Analysis-must not modify'!BT:FE,AL$8,FALSE)</f>
        <v/>
      </c>
      <c r="AM49" s="83" t="str">
        <f>VLOOKUP($Q49,'Analysis-must not modify'!BT:FE,AM$8,FALSE)</f>
        <v/>
      </c>
      <c r="AN49" s="83">
        <f>VLOOKUP($Q49,'Analysis-must not modify'!BT:FE,AN$8,FALSE)</f>
        <v>147197.6506580743</v>
      </c>
      <c r="AO49" s="28"/>
      <c r="AP49" s="83">
        <f>VLOOKUP($Q49,'Analysis-must not modify'!BT:FE,AP$8,FALSE)</f>
        <v>3994892.8588032145</v>
      </c>
      <c r="AQ49" s="83">
        <f>VLOOKUP($Q49,'Analysis-must not modify'!BT:FE,AQ$8,FALSE)</f>
        <v>96434.654144237007</v>
      </c>
      <c r="AR49" s="83" t="str">
        <f>VLOOKUP($Q49,'Analysis-must not modify'!BT:FE,AR$8,FALSE)</f>
        <v/>
      </c>
      <c r="AS49" s="83" t="str">
        <f>VLOOKUP($Q49,'Analysis-must not modify'!BT:FE,AS$8,FALSE)</f>
        <v/>
      </c>
      <c r="AT49" s="83" t="str">
        <f>VLOOKUP($Q49,'Analysis-must not modify'!BT:FE,AT$8,FALSE)</f>
        <v/>
      </c>
      <c r="AU49" s="28"/>
      <c r="AV49" s="83">
        <f>VLOOKUP($Q49,'Analysis-must not modify'!BT:FE,AV$8,FALSE)</f>
        <v>1637774</v>
      </c>
      <c r="AW49" s="83">
        <f>VLOOKUP($Q49,'Analysis-must not modify'!BT:FE,AW$8,FALSE)</f>
        <v>5261.6500000000005</v>
      </c>
      <c r="AX49" s="83" t="str">
        <f>VLOOKUP($Q49,'Analysis-must not modify'!BT:FE,AX$8,FALSE)</f>
        <v/>
      </c>
      <c r="AY49" s="83">
        <f>VLOOKUP($Q49,'Analysis-must not modify'!BT:FE,AY$8,FALSE)</f>
        <v>138576.37626345057</v>
      </c>
      <c r="AZ49" s="28"/>
      <c r="BA49" s="83" t="str">
        <f>IF($Q$5="BASIC","",VLOOKUP($Q49,'Analysis-must not modify'!BT:FE,BA$8,FALSE))</f>
        <v/>
      </c>
      <c r="BB49" s="83" t="str">
        <f>IF($Q$5="BASIC","",VLOOKUP($Q49,'Analysis-must not modify'!BT:FE,BB$8,FALSE))</f>
        <v/>
      </c>
      <c r="BC49" s="28"/>
      <c r="BD49" s="83" t="str">
        <f>IF($Q$5="BASIC","",VLOOKUP($Q49,'Analysis-must not modify'!BT:FE,BD$8,FALSE))</f>
        <v/>
      </c>
      <c r="BE49" s="83" t="str">
        <f>IF($Q$5="BASIC","",VLOOKUP($Q49,'Analysis-must not modify'!BT:FE,BE$8,FALSE))</f>
        <v/>
      </c>
      <c r="BF49" s="83" t="str">
        <f>IF($Q$5="BASIC","",VLOOKUP($Q49,'Analysis-must not modify'!BT:FE,BF$8,FALSE))</f>
        <v/>
      </c>
    </row>
    <row r="50" spans="4:58" s="28" customFormat="1" ht="15" customHeight="1">
      <c r="D50" s="60"/>
      <c r="E50" s="60"/>
      <c r="F50" s="60"/>
      <c r="P50" s="27">
        <v>41</v>
      </c>
      <c r="Q50" s="84" t="str">
        <f>VLOOKUP($P50,'Analysis-must not modify'!B:AX,2,FALSE)</f>
        <v>Buenos Aires_2014</v>
      </c>
      <c r="R50" s="72">
        <f>VLOOKUP($Q50,'Analysis-must not modify'!C:AX,6,FALSE)</f>
        <v>3049229</v>
      </c>
      <c r="S50" s="72">
        <f>VLOOKUP($Q50,'Analysis-must not modify'!C:FE,7,FALSE)</f>
        <v>202.04</v>
      </c>
      <c r="T50" s="72">
        <f>VLOOKUP($Q50,'Analysis-must not modify'!C:FE,8,FALSE)</f>
        <v>78326.876512999996</v>
      </c>
      <c r="U50" s="83">
        <f>VLOOKUP($Q50,'Analysis-must not modify'!BT:FE,U$8,FALSE)</f>
        <v>7481617.2258303277</v>
      </c>
      <c r="V50" s="83">
        <f>VLOOKUP($Q50,'Analysis-must not modify'!BT:FE,V$8,FALSE)</f>
        <v>3654888.1831647502</v>
      </c>
      <c r="W50" s="83">
        <f>VLOOKUP($Q50,'Analysis-must not modify'!BT:FE,W$8,FALSE)</f>
        <v>1792140.7351116803</v>
      </c>
      <c r="X50" s="83" t="str">
        <f>IFERROR(VLOOKUP($Q50,'Analysis-must not modify'!BT:FE,X$8,FALSE),"")</f>
        <v/>
      </c>
      <c r="Y50" s="83" t="str">
        <f>IFERROR(VLOOKUP($Q50,'Analysis-must not modify'!BT:FE,Y$8,FALSE),"")</f>
        <v/>
      </c>
      <c r="Z50" s="70">
        <f t="shared" si="8"/>
        <v>12928646.144106757</v>
      </c>
      <c r="AA50" s="70">
        <f t="shared" ca="1" si="9"/>
        <v>48</v>
      </c>
      <c r="AB50" s="70">
        <f t="shared" ca="1" si="10"/>
        <v>48</v>
      </c>
      <c r="AC50" s="70">
        <f t="shared" ca="1" si="11"/>
        <v>57</v>
      </c>
      <c r="AD50" s="70">
        <f t="shared" ca="1" si="12"/>
        <v>31</v>
      </c>
      <c r="AE50" s="70" t="e">
        <f t="shared" ca="1" si="13"/>
        <v>#VALUE!</v>
      </c>
      <c r="AF50" s="70" t="e">
        <f t="shared" ca="1" si="14"/>
        <v>#VALUE!</v>
      </c>
      <c r="AG50" s="83">
        <f>VLOOKUP($Q50,'Analysis-must not modify'!BT:FE,AG$8,FALSE)</f>
        <v>3754856.9827141152</v>
      </c>
      <c r="AH50" s="83">
        <f>VLOOKUP($Q50,'Analysis-must not modify'!BT:FE,AH$8,FALSE)</f>
        <v>2910744.0790033257</v>
      </c>
      <c r="AI50" s="83">
        <f>VLOOKUP($Q50,'Analysis-must not modify'!BT:FE,AI$8,FALSE)</f>
        <v>678630.34973353229</v>
      </c>
      <c r="AJ50" s="83" t="str">
        <f>VLOOKUP($Q50,'Analysis-must not modify'!$BT$7:$FJ$87,AJ$8,FALSE)</f>
        <v/>
      </c>
      <c r="AK50" s="83" t="str">
        <f>VLOOKUP($Q50,'Analysis-must not modify'!BT:FE,AK$8,FALSE)</f>
        <v/>
      </c>
      <c r="AL50" s="83" t="str">
        <f>VLOOKUP($Q50,'Analysis-must not modify'!BT:FE,AL$8,FALSE)</f>
        <v/>
      </c>
      <c r="AM50" s="83" t="str">
        <f>VLOOKUP($Q50,'Analysis-must not modify'!BT:FE,AM$8,FALSE)</f>
        <v/>
      </c>
      <c r="AN50" s="83">
        <f>VLOOKUP($Q50,'Analysis-must not modify'!BT:FE,AN$8,FALSE)</f>
        <v>137385.81437935372</v>
      </c>
      <c r="AP50" s="83">
        <f>VLOOKUP($Q50,'Analysis-must not modify'!BT:FE,AP$8,FALSE)</f>
        <v>3554953.150397358</v>
      </c>
      <c r="AQ50" s="83">
        <f>VLOOKUP($Q50,'Analysis-must not modify'!BT:FE,AQ$8,FALSE)</f>
        <v>99935.032767392317</v>
      </c>
      <c r="AR50" s="83" t="str">
        <f>VLOOKUP($Q50,'Analysis-must not modify'!BT:FE,AR$8,FALSE)</f>
        <v/>
      </c>
      <c r="AS50" s="83" t="str">
        <f>VLOOKUP($Q50,'Analysis-must not modify'!BT:FE,AS$8,FALSE)</f>
        <v/>
      </c>
      <c r="AT50" s="83" t="str">
        <f>VLOOKUP($Q50,'Analysis-must not modify'!BT:FE,AT$8,FALSE)</f>
        <v/>
      </c>
      <c r="AV50" s="83">
        <f>VLOOKUP($Q50,'Analysis-must not modify'!BT:FE,AV$8,FALSE)</f>
        <v>1640696.9548320831</v>
      </c>
      <c r="AW50" s="83">
        <f>VLOOKUP($Q50,'Analysis-must not modify'!BT:FE,AW$8,FALSE)</f>
        <v>10741.95</v>
      </c>
      <c r="AX50" s="83" t="str">
        <f>VLOOKUP($Q50,'Analysis-must not modify'!BT:FE,AX$8,FALSE)</f>
        <v/>
      </c>
      <c r="AY50" s="83">
        <f>VLOOKUP($Q50,'Analysis-must not modify'!BT:FE,AY$8,FALSE)</f>
        <v>140701.8302795972</v>
      </c>
      <c r="BA50" s="83" t="str">
        <f>IF($Q$5="BASIC","",VLOOKUP($Q50,'Analysis-must not modify'!BT:FE,BA$8,FALSE))</f>
        <v/>
      </c>
      <c r="BB50" s="83" t="str">
        <f>IF($Q$5="BASIC","",VLOOKUP($Q50,'Analysis-must not modify'!BT:FE,BB$8,FALSE))</f>
        <v/>
      </c>
      <c r="BD50" s="83" t="str">
        <f>IF($Q$5="BASIC","",VLOOKUP($Q50,'Analysis-must not modify'!BT:FE,BD$8,FALSE))</f>
        <v/>
      </c>
      <c r="BE50" s="83" t="str">
        <f>IF($Q$5="BASIC","",VLOOKUP($Q50,'Analysis-must not modify'!BT:FE,BE$8,FALSE))</f>
        <v/>
      </c>
      <c r="BF50" s="83" t="str">
        <f>IF($Q$5="BASIC","",VLOOKUP($Q50,'Analysis-must not modify'!BT:FE,BF$8,FALSE))</f>
        <v/>
      </c>
    </row>
    <row r="51" spans="4:58" s="52" customFormat="1" ht="15" customHeight="1">
      <c r="D51" s="60"/>
      <c r="E51" s="60"/>
      <c r="F51" s="60"/>
      <c r="P51" s="244">
        <v>42</v>
      </c>
      <c r="Q51" s="84" t="str">
        <f>VLOOKUP($P51,'Analysis-must not modify'!B:AX,2,FALSE)</f>
        <v>Buenos Aires_2015</v>
      </c>
      <c r="R51" s="72">
        <f>VLOOKUP($Q51,'Analysis-must not modify'!C:AX,6,FALSE)</f>
        <v>3054267</v>
      </c>
      <c r="S51" s="72">
        <f>VLOOKUP($Q51,'Analysis-must not modify'!C:FE,7,FALSE)</f>
        <v>202</v>
      </c>
      <c r="T51" s="72">
        <f>VLOOKUP($Q51,'Analysis-must not modify'!C:FE,8,FALSE)</f>
        <v>129885.462172</v>
      </c>
      <c r="U51" s="83">
        <f>VLOOKUP($Q51,'Analysis-must not modify'!BT:FE,U$8,FALSE)</f>
        <v>7544614.4965107357</v>
      </c>
      <c r="V51" s="83">
        <f>VLOOKUP($Q51,'Analysis-must not modify'!BT:FE,V$8,FALSE)</f>
        <v>3707128.419273884</v>
      </c>
      <c r="W51" s="83">
        <f>VLOOKUP($Q51,'Analysis-must not modify'!BT:FE,W$8,FALSE)</f>
        <v>1861930.0133241061</v>
      </c>
      <c r="X51" s="83" t="str">
        <f>IFERROR(VLOOKUP($Q51,'Analysis-must not modify'!BT:FE,X$8,FALSE),"")</f>
        <v/>
      </c>
      <c r="Y51" s="83" t="str">
        <f>IFERROR(VLOOKUP($Q51,'Analysis-must not modify'!BT:FE,Y$8,FALSE),"")</f>
        <v/>
      </c>
      <c r="Z51" s="70">
        <f t="shared" si="8"/>
        <v>13113672.929108726</v>
      </c>
      <c r="AA51" s="70">
        <f t="shared" ca="1" si="9"/>
        <v>46</v>
      </c>
      <c r="AB51" s="70">
        <f t="shared" ca="1" si="10"/>
        <v>45</v>
      </c>
      <c r="AC51" s="70">
        <f t="shared" ca="1" si="11"/>
        <v>56</v>
      </c>
      <c r="AD51" s="70">
        <f t="shared" ca="1" si="12"/>
        <v>29</v>
      </c>
      <c r="AE51" s="70" t="e">
        <f t="shared" ca="1" si="13"/>
        <v>#VALUE!</v>
      </c>
      <c r="AF51" s="70" t="e">
        <f t="shared" ca="1" si="14"/>
        <v>#VALUE!</v>
      </c>
      <c r="AG51" s="83">
        <f>VLOOKUP($Q51,'Analysis-must not modify'!BT:FE,AG$8,FALSE)</f>
        <v>3786055.3891115207</v>
      </c>
      <c r="AH51" s="83">
        <f>VLOOKUP($Q51,'Analysis-must not modify'!BT:FE,AH$8,FALSE)</f>
        <v>2957872.7957563787</v>
      </c>
      <c r="AI51" s="83">
        <f>VLOOKUP($Q51,'Analysis-must not modify'!BT:FE,AI$8,FALSE)</f>
        <v>662053.35562300147</v>
      </c>
      <c r="AJ51" s="83" t="str">
        <f>VLOOKUP($Q51,'Analysis-must not modify'!$BT$7:$FJ$87,AJ$8,FALSE)</f>
        <v/>
      </c>
      <c r="AK51" s="83" t="str">
        <f>VLOOKUP($Q51,'Analysis-must not modify'!BT:FE,AK$8,FALSE)</f>
        <v/>
      </c>
      <c r="AL51" s="83" t="str">
        <f>VLOOKUP($Q51,'Analysis-must not modify'!BT:FE,AL$8,FALSE)</f>
        <v/>
      </c>
      <c r="AM51" s="83" t="str">
        <f>VLOOKUP($Q51,'Analysis-must not modify'!BT:FE,AM$8,FALSE)</f>
        <v/>
      </c>
      <c r="AN51" s="83">
        <f>VLOOKUP($Q51,'Analysis-must not modify'!BT:FE,AN$8,FALSE)</f>
        <v>138632.9560198343</v>
      </c>
      <c r="AO51" s="28"/>
      <c r="AP51" s="83">
        <f>VLOOKUP($Q51,'Analysis-must not modify'!BT:FE,AP$8,FALSE)</f>
        <v>3611202.6120811617</v>
      </c>
      <c r="AQ51" s="83">
        <f>VLOOKUP($Q51,'Analysis-must not modify'!BT:FE,AQ$8,FALSE)</f>
        <v>95925.80719272219</v>
      </c>
      <c r="AR51" s="83" t="str">
        <f>VLOOKUP($Q51,'Analysis-must not modify'!BT:FE,AR$8,FALSE)</f>
        <v/>
      </c>
      <c r="AS51" s="83" t="str">
        <f>VLOOKUP($Q51,'Analysis-must not modify'!BT:FE,AS$8,FALSE)</f>
        <v/>
      </c>
      <c r="AT51" s="83" t="str">
        <f>VLOOKUP($Q51,'Analysis-must not modify'!BT:FE,AT$8,FALSE)</f>
        <v/>
      </c>
      <c r="AU51" s="28"/>
      <c r="AV51" s="83">
        <f>VLOOKUP($Q51,'Analysis-must not modify'!BT:FE,AV$8,FALSE)</f>
        <v>1710860.2740012654</v>
      </c>
      <c r="AW51" s="83">
        <f>VLOOKUP($Q51,'Analysis-must not modify'!BT:FE,AW$8,FALSE)</f>
        <v>9030.2908200000002</v>
      </c>
      <c r="AX51" s="83" t="str">
        <f>VLOOKUP($Q51,'Analysis-must not modify'!BT:FE,AX$8,FALSE)</f>
        <v/>
      </c>
      <c r="AY51" s="83">
        <f>VLOOKUP($Q51,'Analysis-must not modify'!BT:FE,AY$8,FALSE)</f>
        <v>142039.44850284065</v>
      </c>
      <c r="AZ51" s="28"/>
      <c r="BA51" s="83" t="str">
        <f>IF($Q$5="BASIC","",VLOOKUP($Q51,'Analysis-must not modify'!BT:FE,BA$8,FALSE))</f>
        <v/>
      </c>
      <c r="BB51" s="83" t="str">
        <f>IF($Q$5="BASIC","",VLOOKUP($Q51,'Analysis-must not modify'!BT:FE,BB$8,FALSE))</f>
        <v/>
      </c>
      <c r="BC51" s="28"/>
      <c r="BD51" s="83" t="str">
        <f>IF($Q$5="BASIC","",VLOOKUP($Q51,'Analysis-must not modify'!BT:FE,BD$8,FALSE))</f>
        <v/>
      </c>
      <c r="BE51" s="83" t="str">
        <f>IF($Q$5="BASIC","",VLOOKUP($Q51,'Analysis-must not modify'!BT:FE,BE$8,FALSE))</f>
        <v/>
      </c>
      <c r="BF51" s="83" t="str">
        <f>IF($Q$5="BASIC","",VLOOKUP($Q51,'Analysis-must not modify'!BT:FE,BF$8,FALSE))</f>
        <v/>
      </c>
    </row>
    <row r="52" spans="4:58" s="28" customFormat="1" ht="15" customHeight="1">
      <c r="D52" s="60"/>
      <c r="E52" s="60"/>
      <c r="F52" s="60"/>
      <c r="P52" s="27">
        <v>43</v>
      </c>
      <c r="Q52" s="84" t="str">
        <f>VLOOKUP($P52,'Analysis-must not modify'!B:AX,2,FALSE)</f>
        <v>Cape Town_2012</v>
      </c>
      <c r="R52" s="72">
        <f>VLOOKUP($Q52,'Analysis-must not modify'!C:AX,6,FALSE)</f>
        <v>3837414</v>
      </c>
      <c r="S52" s="72">
        <f>VLOOKUP($Q52,'Analysis-must not modify'!C:FE,7,FALSE)</f>
        <v>2455</v>
      </c>
      <c r="T52" s="72">
        <f>VLOOKUP($Q52,'Analysis-must not modify'!C:FE,8,FALSE)</f>
        <v>24398.784308374801</v>
      </c>
      <c r="U52" s="83">
        <f>VLOOKUP($Q52,'Analysis-must not modify'!BT:FE,U$8,FALSE)</f>
        <v>13877534</v>
      </c>
      <c r="V52" s="83">
        <f>VLOOKUP($Q52,'Analysis-must not modify'!BT:FE,V$8,FALSE)</f>
        <v>5845453.5274820011</v>
      </c>
      <c r="W52" s="83">
        <f>VLOOKUP($Q52,'Analysis-must not modify'!BT:FE,W$8,FALSE)</f>
        <v>2423892.1755999997</v>
      </c>
      <c r="X52" s="83" t="str">
        <f>IFERROR(VLOOKUP($Q52,'Analysis-must not modify'!BT:FE,X$8,FALSE),"")</f>
        <v/>
      </c>
      <c r="Y52" s="83" t="str">
        <f>IFERROR(VLOOKUP($Q52,'Analysis-must not modify'!BT:FE,Y$8,FALSE),"")</f>
        <v/>
      </c>
      <c r="Z52" s="70">
        <f t="shared" si="8"/>
        <v>22146879.703082003</v>
      </c>
      <c r="AA52" s="70">
        <f t="shared" ca="1" si="9"/>
        <v>28</v>
      </c>
      <c r="AB52" s="70">
        <f t="shared" ca="1" si="10"/>
        <v>26</v>
      </c>
      <c r="AC52" s="70">
        <f t="shared" ca="1" si="11"/>
        <v>28</v>
      </c>
      <c r="AD52" s="70">
        <f t="shared" ca="1" si="12"/>
        <v>21</v>
      </c>
      <c r="AE52" s="70" t="e">
        <f t="shared" ca="1" si="13"/>
        <v>#VALUE!</v>
      </c>
      <c r="AF52" s="70" t="e">
        <f t="shared" ca="1" si="14"/>
        <v>#VALUE!</v>
      </c>
      <c r="AG52" s="83">
        <f>VLOOKUP($Q52,'Analysis-must not modify'!BT:FE,AG$8,FALSE)</f>
        <v>4806014</v>
      </c>
      <c r="AH52" s="83">
        <f>VLOOKUP($Q52,'Analysis-must not modify'!BT:FE,AH$8,FALSE)</f>
        <v>5722300</v>
      </c>
      <c r="AI52" s="83">
        <f>VLOOKUP($Q52,'Analysis-must not modify'!BT:FE,AI$8,FALSE)</f>
        <v>2097234</v>
      </c>
      <c r="AJ52" s="83" t="str">
        <f>VLOOKUP($Q52,'Analysis-must not modify'!$BT$7:$FJ$87,AJ$8,FALSE)</f>
        <v/>
      </c>
      <c r="AK52" s="83">
        <f>VLOOKUP($Q52,'Analysis-must not modify'!BT:FE,AK$8,FALSE)</f>
        <v>209180</v>
      </c>
      <c r="AL52" s="83">
        <f>VLOOKUP($Q52,'Analysis-must not modify'!BT:FE,AL$8,FALSE)</f>
        <v>1042806</v>
      </c>
      <c r="AM52" s="83" t="str">
        <f>VLOOKUP($Q52,'Analysis-must not modify'!BT:FE,AM$8,FALSE)</f>
        <v/>
      </c>
      <c r="AN52" s="83" t="str">
        <f>VLOOKUP($Q52,'Analysis-must not modify'!BT:FE,AN$8,FALSE)</f>
        <v/>
      </c>
      <c r="AP52" s="83">
        <f>VLOOKUP($Q52,'Analysis-must not modify'!BT:FE,AP$8,FALSE)</f>
        <v>5743301.3041220009</v>
      </c>
      <c r="AQ52" s="83">
        <f>VLOOKUP($Q52,'Analysis-must not modify'!BT:FE,AQ$8,FALSE)</f>
        <v>102152.22336</v>
      </c>
      <c r="AR52" s="83" t="str">
        <f>VLOOKUP($Q52,'Analysis-must not modify'!BT:FE,AR$8,FALSE)</f>
        <v/>
      </c>
      <c r="AS52" s="83" t="str">
        <f>VLOOKUP($Q52,'Analysis-must not modify'!BT:FE,AS$8,FALSE)</f>
        <v/>
      </c>
      <c r="AT52" s="83" t="str">
        <f>VLOOKUP($Q52,'Analysis-must not modify'!BT:FE,AT$8,FALSE)</f>
        <v/>
      </c>
      <c r="AV52" s="83">
        <f>VLOOKUP($Q52,'Analysis-must not modify'!BT:FE,AV$8,FALSE)</f>
        <v>2286195.1755999997</v>
      </c>
      <c r="AW52" s="83" t="str">
        <f>VLOOKUP($Q52,'Analysis-must not modify'!BT:FE,AW$8,FALSE)</f>
        <v/>
      </c>
      <c r="AX52" s="83" t="str">
        <f>VLOOKUP($Q52,'Analysis-must not modify'!BT:FE,AX$8,FALSE)</f>
        <v/>
      </c>
      <c r="AY52" s="83">
        <f>VLOOKUP($Q52,'Analysis-must not modify'!BT:FE,AY$8,FALSE)</f>
        <v>137697</v>
      </c>
      <c r="BA52" s="83" t="str">
        <f>IF($Q$5="BASIC","",VLOOKUP($Q52,'Analysis-must not modify'!BT:FE,BA$8,FALSE))</f>
        <v/>
      </c>
      <c r="BB52" s="83" t="str">
        <f>IF($Q$5="BASIC","",VLOOKUP($Q52,'Analysis-must not modify'!BT:FE,BB$8,FALSE))</f>
        <v/>
      </c>
      <c r="BD52" s="83" t="str">
        <f>IF($Q$5="BASIC","",VLOOKUP($Q52,'Analysis-must not modify'!BT:FE,BD$8,FALSE))</f>
        <v/>
      </c>
      <c r="BE52" s="83" t="str">
        <f>IF($Q$5="BASIC","",VLOOKUP($Q52,'Analysis-must not modify'!BT:FE,BE$8,FALSE))</f>
        <v/>
      </c>
      <c r="BF52" s="83" t="str">
        <f>IF($Q$5="BASIC","",VLOOKUP($Q52,'Analysis-must not modify'!BT:FE,BF$8,FALSE))</f>
        <v/>
      </c>
    </row>
    <row r="53" spans="4:58" s="28" customFormat="1" ht="15" customHeight="1">
      <c r="D53" s="60"/>
      <c r="E53" s="60"/>
      <c r="F53" s="60"/>
      <c r="P53" s="27">
        <v>44</v>
      </c>
      <c r="Q53" s="84" t="str">
        <f>VLOOKUP($P53,'Analysis-must not modify'!B:AX,2,FALSE)</f>
        <v>Cape Town_2015</v>
      </c>
      <c r="R53" s="72">
        <f>VLOOKUP($Q53,'Analysis-must not modify'!C:AX,6,FALSE)</f>
        <v>3957798</v>
      </c>
      <c r="S53" s="72">
        <f>VLOOKUP($Q53,'Analysis-must not modify'!C:FE,7,FALSE)</f>
        <v>2455</v>
      </c>
      <c r="T53" s="72">
        <f>VLOOKUP($Q53,'Analysis-must not modify'!C:FE,8,FALSE)</f>
        <v>30015.000067755798</v>
      </c>
      <c r="U53" s="83">
        <f>VLOOKUP($Q53,'Analysis-must not modify'!BT:FE,U$8,FALSE)</f>
        <v>13137748</v>
      </c>
      <c r="V53" s="83">
        <f>VLOOKUP($Q53,'Analysis-must not modify'!BT:FE,V$8,FALSE)</f>
        <v>5600518</v>
      </c>
      <c r="W53" s="83">
        <f>VLOOKUP($Q53,'Analysis-must not modify'!BT:FE,W$8,FALSE)</f>
        <v>2495612</v>
      </c>
      <c r="X53" s="83" t="str">
        <f>IFERROR(VLOOKUP($Q53,'Analysis-must not modify'!BT:FE,X$8,FALSE),"")</f>
        <v/>
      </c>
      <c r="Y53" s="83" t="str">
        <f>IFERROR(VLOOKUP($Q53,'Analysis-must not modify'!BT:FE,Y$8,FALSE),"")</f>
        <v/>
      </c>
      <c r="Z53" s="70">
        <f t="shared" si="8"/>
        <v>21233878</v>
      </c>
      <c r="AA53" s="70">
        <f t="shared" ca="1" si="9"/>
        <v>30</v>
      </c>
      <c r="AB53" s="70">
        <f t="shared" ca="1" si="10"/>
        <v>30</v>
      </c>
      <c r="AC53" s="70">
        <f t="shared" ca="1" si="11"/>
        <v>33</v>
      </c>
      <c r="AD53" s="70">
        <f t="shared" ca="1" si="12"/>
        <v>17</v>
      </c>
      <c r="AE53" s="70" t="e">
        <f t="shared" ca="1" si="13"/>
        <v>#VALUE!</v>
      </c>
      <c r="AF53" s="70" t="e">
        <f t="shared" ca="1" si="14"/>
        <v>#VALUE!</v>
      </c>
      <c r="AG53" s="83">
        <f>VLOOKUP($Q53,'Analysis-must not modify'!BT:FE,AG$8,FALSE)</f>
        <v>4251617</v>
      </c>
      <c r="AH53" s="83">
        <f>VLOOKUP($Q53,'Analysis-must not modify'!BT:FE,AH$8,FALSE)</f>
        <v>5559173</v>
      </c>
      <c r="AI53" s="83">
        <f>VLOOKUP($Q53,'Analysis-must not modify'!BT:FE,AI$8,FALSE)</f>
        <v>2086037</v>
      </c>
      <c r="AJ53" s="83" t="str">
        <f>VLOOKUP($Q53,'Analysis-must not modify'!$BT$7:$FJ$87,AJ$8,FALSE)</f>
        <v/>
      </c>
      <c r="AK53" s="83">
        <f>VLOOKUP($Q53,'Analysis-must not modify'!BT:FE,AK$8,FALSE)</f>
        <v>198115</v>
      </c>
      <c r="AL53" s="83">
        <f>VLOOKUP($Q53,'Analysis-must not modify'!BT:FE,AL$8,FALSE)</f>
        <v>1042806</v>
      </c>
      <c r="AM53" s="83" t="str">
        <f>VLOOKUP($Q53,'Analysis-must not modify'!BT:FE,AM$8,FALSE)</f>
        <v/>
      </c>
      <c r="AN53" s="83" t="str">
        <f>VLOOKUP($Q53,'Analysis-must not modify'!BT:FE,AN$8,FALSE)</f>
        <v/>
      </c>
      <c r="AP53" s="83">
        <f>VLOOKUP($Q53,'Analysis-must not modify'!BT:FE,AP$8,FALSE)</f>
        <v>5498366</v>
      </c>
      <c r="AQ53" s="83">
        <f>VLOOKUP($Q53,'Analysis-must not modify'!BT:FE,AQ$8,FALSE)</f>
        <v>102152</v>
      </c>
      <c r="AR53" s="83" t="str">
        <f>VLOOKUP($Q53,'Analysis-must not modify'!BT:FE,AR$8,FALSE)</f>
        <v/>
      </c>
      <c r="AS53" s="83" t="str">
        <f>VLOOKUP($Q53,'Analysis-must not modify'!BT:FE,AS$8,FALSE)</f>
        <v/>
      </c>
      <c r="AT53" s="83" t="str">
        <f>VLOOKUP($Q53,'Analysis-must not modify'!BT:FE,AT$8,FALSE)</f>
        <v/>
      </c>
      <c r="AV53" s="83">
        <f>VLOOKUP($Q53,'Analysis-must not modify'!BT:FE,AV$8,FALSE)</f>
        <v>2357915</v>
      </c>
      <c r="AW53" s="83" t="str">
        <f>VLOOKUP($Q53,'Analysis-must not modify'!BT:FE,AW$8,FALSE)</f>
        <v/>
      </c>
      <c r="AX53" s="83" t="str">
        <f>VLOOKUP($Q53,'Analysis-must not modify'!BT:FE,AX$8,FALSE)</f>
        <v/>
      </c>
      <c r="AY53" s="83">
        <f>VLOOKUP($Q53,'Analysis-must not modify'!BT:FE,AY$8,FALSE)</f>
        <v>137697</v>
      </c>
      <c r="BA53" s="83" t="str">
        <f>IF($Q$5="BASIC","",VLOOKUP($Q53,'Analysis-must not modify'!BT:FE,BA$8,FALSE))</f>
        <v/>
      </c>
      <c r="BB53" s="83" t="str">
        <f>IF($Q$5="BASIC","",VLOOKUP($Q53,'Analysis-must not modify'!BT:FE,BB$8,FALSE))</f>
        <v/>
      </c>
      <c r="BD53" s="83" t="str">
        <f>IF($Q$5="BASIC","",VLOOKUP($Q53,'Analysis-must not modify'!BT:FE,BD$8,FALSE))</f>
        <v/>
      </c>
      <c r="BE53" s="83" t="str">
        <f>IF($Q$5="BASIC","",VLOOKUP($Q53,'Analysis-must not modify'!BT:FE,BE$8,FALSE))</f>
        <v/>
      </c>
      <c r="BF53" s="83" t="str">
        <f>IF($Q$5="BASIC","",VLOOKUP($Q53,'Analysis-must not modify'!BT:FE,BF$8,FALSE))</f>
        <v/>
      </c>
    </row>
    <row r="54" spans="4:58" s="52" customFormat="1" ht="15" customHeight="1">
      <c r="D54" s="60"/>
      <c r="E54" s="60"/>
      <c r="F54" s="60"/>
      <c r="P54" s="244">
        <v>45</v>
      </c>
      <c r="Q54" s="84" t="str">
        <f>VLOOKUP($P54,'Analysis-must not modify'!B:AX,2,FALSE)</f>
        <v>Cape Town_2016</v>
      </c>
      <c r="R54" s="72">
        <f>VLOOKUP($Q54,'Analysis-must not modify'!C:AX,6,FALSE)</f>
        <v>4004793</v>
      </c>
      <c r="S54" s="72">
        <f>VLOOKUP($Q54,'Analysis-must not modify'!C:FE,7,FALSE)</f>
        <v>2455</v>
      </c>
      <c r="T54" s="72">
        <f>VLOOKUP($Q54,'Analysis-must not modify'!C:FE,8,FALSE)</f>
        <v>32295.927692307701</v>
      </c>
      <c r="U54" s="83">
        <f>VLOOKUP($Q54,'Analysis-must not modify'!BT:FE,U$8,FALSE)</f>
        <v>13276929.207283873</v>
      </c>
      <c r="V54" s="83">
        <f>VLOOKUP($Q54,'Analysis-must not modify'!BT:FE,V$8,FALSE)</f>
        <v>5968644.6586967064</v>
      </c>
      <c r="W54" s="83">
        <f>VLOOKUP($Q54,'Analysis-must not modify'!BT:FE,W$8,FALSE)</f>
        <v>2263563.6552220001</v>
      </c>
      <c r="X54" s="83" t="str">
        <f>IFERROR(VLOOKUP($Q54,'Analysis-must not modify'!BT:FE,X$8,FALSE),"")</f>
        <v/>
      </c>
      <c r="Y54" s="83" t="str">
        <f>IFERROR(VLOOKUP($Q54,'Analysis-must not modify'!BT:FE,Y$8,FALSE),"")</f>
        <v/>
      </c>
      <c r="Z54" s="70">
        <f t="shared" si="8"/>
        <v>21509137.521202579</v>
      </c>
      <c r="AA54" s="70">
        <f t="shared" ca="1" si="9"/>
        <v>29</v>
      </c>
      <c r="AB54" s="70">
        <f t="shared" ca="1" si="10"/>
        <v>29</v>
      </c>
      <c r="AC54" s="70">
        <f t="shared" ca="1" si="11"/>
        <v>27</v>
      </c>
      <c r="AD54" s="70">
        <f t="shared" ca="1" si="12"/>
        <v>25</v>
      </c>
      <c r="AE54" s="70" t="e">
        <f t="shared" ca="1" si="13"/>
        <v>#VALUE!</v>
      </c>
      <c r="AF54" s="70" t="e">
        <f t="shared" ca="1" si="14"/>
        <v>#VALUE!</v>
      </c>
      <c r="AG54" s="83">
        <f>VLOOKUP($Q54,'Analysis-must not modify'!BT:FE,AG$8,FALSE)</f>
        <v>4164402.6952745458</v>
      </c>
      <c r="AH54" s="83">
        <f>VLOOKUP($Q54,'Analysis-must not modify'!BT:FE,AH$8,FALSE)</f>
        <v>5713484.7631251346</v>
      </c>
      <c r="AI54" s="83">
        <f>VLOOKUP($Q54,'Analysis-must not modify'!BT:FE,AI$8,FALSE)</f>
        <v>2203461.4895442622</v>
      </c>
      <c r="AJ54" s="83" t="str">
        <f>VLOOKUP($Q54,'Analysis-must not modify'!$BT$7:$FJ$87,AJ$8,FALSE)</f>
        <v/>
      </c>
      <c r="AK54" s="83">
        <f>VLOOKUP($Q54,'Analysis-must not modify'!BT:FE,AK$8,FALSE)</f>
        <v>201559.41649</v>
      </c>
      <c r="AL54" s="83">
        <f>VLOOKUP($Q54,'Analysis-must not modify'!BT:FE,AL$8,FALSE)</f>
        <v>994020.84284993226</v>
      </c>
      <c r="AM54" s="83" t="str">
        <f>VLOOKUP($Q54,'Analysis-must not modify'!BT:FE,AM$8,FALSE)</f>
        <v/>
      </c>
      <c r="AN54" s="83" t="str">
        <f>VLOOKUP($Q54,'Analysis-must not modify'!BT:FE,AN$8,FALSE)</f>
        <v/>
      </c>
      <c r="AO54" s="28"/>
      <c r="AP54" s="83">
        <f>VLOOKUP($Q54,'Analysis-must not modify'!BT:FE,AP$8,FALSE)</f>
        <v>5865976.5150167067</v>
      </c>
      <c r="AQ54" s="83">
        <f>VLOOKUP($Q54,'Analysis-must not modify'!BT:FE,AQ$8,FALSE)</f>
        <v>102668.14367999999</v>
      </c>
      <c r="AR54" s="83" t="str">
        <f>VLOOKUP($Q54,'Analysis-must not modify'!BT:FE,AR$8,FALSE)</f>
        <v/>
      </c>
      <c r="AS54" s="83" t="str">
        <f>VLOOKUP($Q54,'Analysis-must not modify'!BT:FE,AS$8,FALSE)</f>
        <v/>
      </c>
      <c r="AT54" s="83" t="str">
        <f>VLOOKUP($Q54,'Analysis-must not modify'!BT:FE,AT$8,FALSE)</f>
        <v/>
      </c>
      <c r="AU54" s="28"/>
      <c r="AV54" s="83">
        <f>VLOOKUP($Q54,'Analysis-must not modify'!BT:FE,AV$8,FALSE)</f>
        <v>2146577.6552220001</v>
      </c>
      <c r="AW54" s="83" t="str">
        <f>VLOOKUP($Q54,'Analysis-must not modify'!BT:FE,AW$8,FALSE)</f>
        <v/>
      </c>
      <c r="AX54" s="83" t="str">
        <f>VLOOKUP($Q54,'Analysis-must not modify'!BT:FE,AX$8,FALSE)</f>
        <v/>
      </c>
      <c r="AY54" s="83">
        <f>VLOOKUP($Q54,'Analysis-must not modify'!BT:FE,AY$8,FALSE)</f>
        <v>116986</v>
      </c>
      <c r="AZ54" s="28"/>
      <c r="BA54" s="83" t="str">
        <f>IF($Q$5="BASIC","",VLOOKUP($Q54,'Analysis-must not modify'!BT:FE,BA$8,FALSE))</f>
        <v/>
      </c>
      <c r="BB54" s="83" t="str">
        <f>IF($Q$5="BASIC","",VLOOKUP($Q54,'Analysis-must not modify'!BT:FE,BB$8,FALSE))</f>
        <v/>
      </c>
      <c r="BC54" s="28"/>
      <c r="BD54" s="83" t="str">
        <f>IF($Q$5="BASIC","",VLOOKUP($Q54,'Analysis-must not modify'!BT:FE,BD$8,FALSE))</f>
        <v/>
      </c>
      <c r="BE54" s="83" t="str">
        <f>IF($Q$5="BASIC","",VLOOKUP($Q54,'Analysis-must not modify'!BT:FE,BE$8,FALSE))</f>
        <v/>
      </c>
      <c r="BF54" s="83" t="str">
        <f>IF($Q$5="BASIC","",VLOOKUP($Q54,'Analysis-must not modify'!BT:FE,BF$8,FALSE))</f>
        <v/>
      </c>
    </row>
    <row r="55" spans="4:58" s="28" customFormat="1" ht="15" customHeight="1">
      <c r="D55" s="60"/>
      <c r="E55" s="60"/>
      <c r="F55" s="60"/>
      <c r="P55" s="27">
        <v>46</v>
      </c>
      <c r="Q55" s="84" t="str">
        <f>VLOOKUP($P55,'Analysis-must not modify'!B:AX,2,FALSE)</f>
        <v>Melbourne_2013</v>
      </c>
      <c r="R55" s="72">
        <f>VLOOKUP($Q55,'Analysis-must not modify'!C:AX,6,FALSE)</f>
        <v>116431</v>
      </c>
      <c r="S55" s="72">
        <f>VLOOKUP($Q55,'Analysis-must not modify'!C:FE,7,FALSE)</f>
        <v>37.6</v>
      </c>
      <c r="T55" s="72">
        <f>VLOOKUP($Q55,'Analysis-must not modify'!C:FE,8,FALSE)</f>
        <v>67700</v>
      </c>
      <c r="U55" s="83">
        <f>VLOOKUP($Q55,'Analysis-must not modify'!BT:FE,U$8,FALSE)</f>
        <v>3766661.1773637328</v>
      </c>
      <c r="V55" s="83">
        <f>VLOOKUP($Q55,'Analysis-must not modify'!BT:FE,V$8,FALSE)</f>
        <v>634661.37026089663</v>
      </c>
      <c r="W55" s="83">
        <f>VLOOKUP($Q55,'Analysis-must not modify'!BT:FE,W$8,FALSE)</f>
        <v>155234.4</v>
      </c>
      <c r="X55" s="83" t="str">
        <f>IFERROR(VLOOKUP($Q55,'Analysis-must not modify'!BT:FE,X$8,FALSE),"")</f>
        <v/>
      </c>
      <c r="Y55" s="83" t="str">
        <f>IFERROR(VLOOKUP($Q55,'Analysis-must not modify'!BT:FE,Y$8,FALSE),"")</f>
        <v/>
      </c>
      <c r="Z55" s="70">
        <f t="shared" si="8"/>
        <v>4556556.9476246294</v>
      </c>
      <c r="AA55" s="70">
        <f t="shared" ca="1" si="9"/>
        <v>116</v>
      </c>
      <c r="AB55" s="70">
        <f t="shared" ca="1" si="10"/>
        <v>98</v>
      </c>
      <c r="AC55" s="70">
        <f t="shared" ca="1" si="11"/>
        <v>140</v>
      </c>
      <c r="AD55" s="70">
        <f t="shared" ca="1" si="12"/>
        <v>116</v>
      </c>
      <c r="AE55" s="70" t="e">
        <f t="shared" ca="1" si="13"/>
        <v>#VALUE!</v>
      </c>
      <c r="AF55" s="70" t="e">
        <f t="shared" ca="1" si="14"/>
        <v>#VALUE!</v>
      </c>
      <c r="AG55" s="83">
        <f>VLOOKUP($Q55,'Analysis-must not modify'!BT:FE,AG$8,FALSE)</f>
        <v>331868.17260765057</v>
      </c>
      <c r="AH55" s="83">
        <f>VLOOKUP($Q55,'Analysis-must not modify'!BT:FE,AH$8,FALSE)</f>
        <v>2916649.4149341779</v>
      </c>
      <c r="AI55" s="83">
        <f>VLOOKUP($Q55,'Analysis-must not modify'!BT:FE,AI$8,FALSE)</f>
        <v>518143.58982190449</v>
      </c>
      <c r="AJ55" s="83" t="str">
        <f>VLOOKUP($Q55,'Analysis-must not modify'!$BT$7:$FJ$87,AJ$8,FALSE)</f>
        <v/>
      </c>
      <c r="AK55" s="83" t="str">
        <f>VLOOKUP($Q55,'Analysis-must not modify'!BT:FE,AK$8,FALSE)</f>
        <v/>
      </c>
      <c r="AL55" s="83" t="str">
        <f>VLOOKUP($Q55,'Analysis-must not modify'!BT:FE,AL$8,FALSE)</f>
        <v/>
      </c>
      <c r="AM55" s="83" t="str">
        <f>VLOOKUP($Q55,'Analysis-must not modify'!BT:FE,AM$8,FALSE)</f>
        <v/>
      </c>
      <c r="AN55" s="83" t="str">
        <f>VLOOKUP($Q55,'Analysis-must not modify'!BT:FE,AN$8,FALSE)</f>
        <v/>
      </c>
      <c r="AP55" s="83">
        <f>VLOOKUP($Q55,'Analysis-must not modify'!BT:FE,AP$8,FALSE)</f>
        <v>440949.78685292392</v>
      </c>
      <c r="AQ55" s="83">
        <f>VLOOKUP($Q55,'Analysis-must not modify'!BT:FE,AQ$8,FALSE)</f>
        <v>193396.61087797265</v>
      </c>
      <c r="AR55" s="83" t="str">
        <f>VLOOKUP($Q55,'Analysis-must not modify'!BT:FE,AR$8,FALSE)</f>
        <v/>
      </c>
      <c r="AS55" s="83" t="str">
        <f>VLOOKUP($Q55,'Analysis-must not modify'!BT:FE,AS$8,FALSE)</f>
        <v/>
      </c>
      <c r="AT55" s="83">
        <f>VLOOKUP($Q55,'Analysis-must not modify'!BT:FE,AT$8,FALSE)</f>
        <v>314.97253000000001</v>
      </c>
      <c r="AV55" s="83">
        <f>VLOOKUP($Q55,'Analysis-must not modify'!BT:FE,AV$8,FALSE)</f>
        <v>152336.4</v>
      </c>
      <c r="AW55" s="83" t="str">
        <f>VLOOKUP($Q55,'Analysis-must not modify'!BT:FE,AW$8,FALSE)</f>
        <v/>
      </c>
      <c r="AX55" s="83" t="str">
        <f>VLOOKUP($Q55,'Analysis-must not modify'!BT:FE,AX$8,FALSE)</f>
        <v/>
      </c>
      <c r="AY55" s="83">
        <f>VLOOKUP($Q55,'Analysis-must not modify'!BT:FE,AY$8,FALSE)</f>
        <v>2898</v>
      </c>
      <c r="BA55" s="83" t="str">
        <f>IF($Q$5="BASIC","",VLOOKUP($Q55,'Analysis-must not modify'!BT:FE,BA$8,FALSE))</f>
        <v/>
      </c>
      <c r="BB55" s="83" t="str">
        <f>IF($Q$5="BASIC","",VLOOKUP($Q55,'Analysis-must not modify'!BT:FE,BB$8,FALSE))</f>
        <v/>
      </c>
      <c r="BD55" s="83" t="str">
        <f>IF($Q$5="BASIC","",VLOOKUP($Q55,'Analysis-must not modify'!BT:FE,BD$8,FALSE))</f>
        <v/>
      </c>
      <c r="BE55" s="83" t="str">
        <f>IF($Q$5="BASIC","",VLOOKUP($Q55,'Analysis-must not modify'!BT:FE,BE$8,FALSE))</f>
        <v/>
      </c>
      <c r="BF55" s="83" t="str">
        <f>IF($Q$5="BASIC","",VLOOKUP($Q55,'Analysis-must not modify'!BT:FE,BF$8,FALSE))</f>
        <v/>
      </c>
    </row>
    <row r="56" spans="4:58" s="28" customFormat="1" ht="15" customHeight="1">
      <c r="D56" s="60"/>
      <c r="E56" s="60"/>
      <c r="F56" s="60"/>
      <c r="P56" s="27">
        <v>47</v>
      </c>
      <c r="Q56" s="84" t="str">
        <f>VLOOKUP($P56,'Analysis-must not modify'!B:AX,2,FALSE)</f>
        <v>Melbourne_2014</v>
      </c>
      <c r="R56" s="72">
        <f>VLOOKUP($Q56,'Analysis-must not modify'!C:AX,6,FALSE)</f>
        <v>122207</v>
      </c>
      <c r="S56" s="72">
        <f>VLOOKUP($Q56,'Analysis-must not modify'!C:FE,7,FALSE)</f>
        <v>37.700000000000003</v>
      </c>
      <c r="T56" s="72">
        <f>VLOOKUP($Q56,'Analysis-must not modify'!C:FE,8,FALSE)</f>
        <v>68859.472500000003</v>
      </c>
      <c r="U56" s="83">
        <f>VLOOKUP($Q56,'Analysis-must not modify'!BT:FE,U$8,FALSE)</f>
        <v>3714329.9064706834</v>
      </c>
      <c r="V56" s="83">
        <f>VLOOKUP($Q56,'Analysis-must not modify'!BT:FE,V$8,FALSE)</f>
        <v>703427.5065658486</v>
      </c>
      <c r="W56" s="83">
        <f>VLOOKUP($Q56,'Analysis-must not modify'!BT:FE,W$8,FALSE)</f>
        <v>183989.0082478206</v>
      </c>
      <c r="X56" s="83" t="str">
        <f>IFERROR(VLOOKUP($Q56,'Analysis-must not modify'!BT:FE,X$8,FALSE),"")</f>
        <v/>
      </c>
      <c r="Y56" s="83" t="str">
        <f>IFERROR(VLOOKUP($Q56,'Analysis-must not modify'!BT:FE,Y$8,FALSE),"")</f>
        <v/>
      </c>
      <c r="Z56" s="70">
        <f t="shared" si="8"/>
        <v>4601746.4212843524</v>
      </c>
      <c r="AA56" s="70">
        <f t="shared" ca="1" si="9"/>
        <v>114</v>
      </c>
      <c r="AB56" s="70">
        <f t="shared" ca="1" si="10"/>
        <v>99</v>
      </c>
      <c r="AC56" s="70">
        <f t="shared" ca="1" si="11"/>
        <v>138</v>
      </c>
      <c r="AD56" s="70">
        <f t="shared" ca="1" si="12"/>
        <v>114</v>
      </c>
      <c r="AE56" s="70" t="e">
        <f t="shared" ca="1" si="13"/>
        <v>#VALUE!</v>
      </c>
      <c r="AF56" s="70" t="e">
        <f t="shared" ca="1" si="14"/>
        <v>#VALUE!</v>
      </c>
      <c r="AG56" s="83">
        <f>VLOOKUP($Q56,'Analysis-must not modify'!BT:FE,AG$8,FALSE)</f>
        <v>300588.09266828763</v>
      </c>
      <c r="AH56" s="83">
        <f>VLOOKUP($Q56,'Analysis-must not modify'!BT:FE,AH$8,FALSE)</f>
        <v>2812009.4046216407</v>
      </c>
      <c r="AI56" s="83">
        <f>VLOOKUP($Q56,'Analysis-must not modify'!BT:FE,AI$8,FALSE)</f>
        <v>601732.40918075526</v>
      </c>
      <c r="AJ56" s="83" t="str">
        <f>VLOOKUP($Q56,'Analysis-must not modify'!$BT$7:$FJ$87,AJ$8,FALSE)</f>
        <v/>
      </c>
      <c r="AK56" s="83" t="str">
        <f>VLOOKUP($Q56,'Analysis-must not modify'!BT:FE,AK$8,FALSE)</f>
        <v/>
      </c>
      <c r="AL56" s="83" t="str">
        <f>VLOOKUP($Q56,'Analysis-must not modify'!BT:FE,AL$8,FALSE)</f>
        <v/>
      </c>
      <c r="AM56" s="83" t="str">
        <f>VLOOKUP($Q56,'Analysis-must not modify'!BT:FE,AM$8,FALSE)</f>
        <v/>
      </c>
      <c r="AN56" s="83" t="str">
        <f>VLOOKUP($Q56,'Analysis-must not modify'!BT:FE,AN$8,FALSE)</f>
        <v/>
      </c>
      <c r="AP56" s="83">
        <f>VLOOKUP($Q56,'Analysis-must not modify'!BT:FE,AP$8,FALSE)</f>
        <v>466982.10548584885</v>
      </c>
      <c r="AQ56" s="83">
        <f>VLOOKUP($Q56,'Analysis-must not modify'!BT:FE,AQ$8,FALSE)</f>
        <v>235387.8805999998</v>
      </c>
      <c r="AR56" s="83" t="str">
        <f>VLOOKUP($Q56,'Analysis-must not modify'!BT:FE,AR$8,FALSE)</f>
        <v/>
      </c>
      <c r="AS56" s="83" t="str">
        <f>VLOOKUP($Q56,'Analysis-must not modify'!BT:FE,AS$8,FALSE)</f>
        <v/>
      </c>
      <c r="AT56" s="83">
        <f>VLOOKUP($Q56,'Analysis-must not modify'!BT:FE,AT$8,FALSE)</f>
        <v>1057.5204800000001</v>
      </c>
      <c r="AV56" s="83">
        <f>VLOOKUP($Q56,'Analysis-must not modify'!BT:FE,AV$8,FALSE)</f>
        <v>180947.242</v>
      </c>
      <c r="AW56" s="83" t="str">
        <f>VLOOKUP($Q56,'Analysis-must not modify'!BT:FE,AW$8,FALSE)</f>
        <v/>
      </c>
      <c r="AX56" s="83" t="str">
        <f>VLOOKUP($Q56,'Analysis-must not modify'!BT:FE,AX$8,FALSE)</f>
        <v/>
      </c>
      <c r="AY56" s="83">
        <f>VLOOKUP($Q56,'Analysis-must not modify'!BT:FE,AY$8,FALSE)</f>
        <v>3041.7662478205939</v>
      </c>
      <c r="BA56" s="83" t="str">
        <f>IF($Q$5="BASIC","",VLOOKUP($Q56,'Analysis-must not modify'!BT:FE,BA$8,FALSE))</f>
        <v/>
      </c>
      <c r="BB56" s="83" t="str">
        <f>IF($Q$5="BASIC","",VLOOKUP($Q56,'Analysis-must not modify'!BT:FE,BB$8,FALSE))</f>
        <v/>
      </c>
      <c r="BD56" s="83" t="str">
        <f>IF($Q$5="BASIC","",VLOOKUP($Q56,'Analysis-must not modify'!BT:FE,BD$8,FALSE))</f>
        <v/>
      </c>
      <c r="BE56" s="83" t="str">
        <f>IF($Q$5="BASIC","",VLOOKUP($Q56,'Analysis-must not modify'!BT:FE,BE$8,FALSE))</f>
        <v/>
      </c>
      <c r="BF56" s="83" t="str">
        <f>IF($Q$5="BASIC","",VLOOKUP($Q56,'Analysis-must not modify'!BT:FE,BF$8,FALSE))</f>
        <v/>
      </c>
    </row>
    <row r="57" spans="4:58" s="28" customFormat="1" ht="15" customHeight="1">
      <c r="D57" s="60"/>
      <c r="E57" s="60"/>
      <c r="F57" s="60"/>
      <c r="P57" s="27">
        <v>48</v>
      </c>
      <c r="Q57" s="84" t="str">
        <f>VLOOKUP($P57,'Analysis-must not modify'!B:AX,2,FALSE)</f>
        <v>Sydney_2005</v>
      </c>
      <c r="R57" s="72">
        <f>VLOOKUP($Q57,'Analysis-must not modify'!C:AX,6,FALSE)</f>
        <v>164597</v>
      </c>
      <c r="S57" s="72">
        <f>VLOOKUP($Q57,'Analysis-must not modify'!C:FE,7,FALSE)</f>
        <v>26.15</v>
      </c>
      <c r="T57" s="72">
        <f>VLOOKUP($Q57,'Analysis-must not modify'!C:FE,8,FALSE)</f>
        <v>62758.74231288</v>
      </c>
      <c r="U57" s="83">
        <f>VLOOKUP($Q57,'Analysis-must not modify'!BT:FE,U$8,FALSE)</f>
        <v>3858990.7459934531</v>
      </c>
      <c r="V57" s="83">
        <f>VLOOKUP($Q57,'Analysis-must not modify'!BT:FE,V$8,FALSE)</f>
        <v>173498.5827209478</v>
      </c>
      <c r="W57" s="83">
        <f>VLOOKUP($Q57,'Analysis-must not modify'!BT:FE,W$8,FALSE)</f>
        <v>631758.06381153199</v>
      </c>
      <c r="X57" s="83" t="str">
        <f>IFERROR(VLOOKUP($Q57,'Analysis-must not modify'!BT:FE,X$8,FALSE),"")</f>
        <v/>
      </c>
      <c r="Y57" s="83" t="str">
        <f>IFERROR(VLOOKUP($Q57,'Analysis-must not modify'!BT:FE,Y$8,FALSE),"")</f>
        <v/>
      </c>
      <c r="Z57" s="70">
        <f t="shared" si="8"/>
        <v>4664247.3925259328</v>
      </c>
      <c r="AA57" s="70">
        <f t="shared" ca="1" si="9"/>
        <v>112</v>
      </c>
      <c r="AB57" s="70">
        <f t="shared" ca="1" si="10"/>
        <v>94</v>
      </c>
      <c r="AC57" s="70">
        <f t="shared" ca="1" si="11"/>
        <v>156</v>
      </c>
      <c r="AD57" s="70">
        <f t="shared" ca="1" si="12"/>
        <v>68</v>
      </c>
      <c r="AE57" s="70" t="e">
        <f t="shared" ca="1" si="13"/>
        <v>#VALUE!</v>
      </c>
      <c r="AF57" s="70" t="e">
        <f t="shared" ca="1" si="14"/>
        <v>#VALUE!</v>
      </c>
      <c r="AG57" s="83">
        <f>VLOOKUP($Q57,'Analysis-must not modify'!BT:FE,AG$8,FALSE)</f>
        <v>429830.83318139706</v>
      </c>
      <c r="AH57" s="83">
        <f>VLOOKUP($Q57,'Analysis-must not modify'!BT:FE,AH$8,FALSE)</f>
        <v>3429159.912812056</v>
      </c>
      <c r="AI57" s="83" t="str">
        <f>VLOOKUP($Q57,'Analysis-must not modify'!BT:FE,AI$8,FALSE)</f>
        <v/>
      </c>
      <c r="AJ57" s="83" t="str">
        <f>VLOOKUP($Q57,'Analysis-must not modify'!$BT$7:$FJ$87,AJ$8,FALSE)</f>
        <v/>
      </c>
      <c r="AK57" s="83" t="str">
        <f>VLOOKUP($Q57,'Analysis-must not modify'!BT:FE,AK$8,FALSE)</f>
        <v/>
      </c>
      <c r="AL57" s="83" t="str">
        <f>VLOOKUP($Q57,'Analysis-must not modify'!BT:FE,AL$8,FALSE)</f>
        <v/>
      </c>
      <c r="AM57" s="83" t="str">
        <f>VLOOKUP($Q57,'Analysis-must not modify'!BT:FE,AM$8,FALSE)</f>
        <v/>
      </c>
      <c r="AN57" s="83" t="str">
        <f>VLOOKUP($Q57,'Analysis-must not modify'!BT:FE,AN$8,FALSE)</f>
        <v/>
      </c>
      <c r="AP57" s="83">
        <f>VLOOKUP($Q57,'Analysis-must not modify'!BT:FE,AP$8,FALSE)</f>
        <v>121459.21786396268</v>
      </c>
      <c r="AQ57" s="83">
        <f>VLOOKUP($Q57,'Analysis-must not modify'!BT:FE,AQ$8,FALSE)</f>
        <v>48471.08093352439</v>
      </c>
      <c r="AR57" s="83">
        <f>VLOOKUP($Q57,'Analysis-must not modify'!BT:FE,AR$8,FALSE)</f>
        <v>3568.28392346072</v>
      </c>
      <c r="AS57" s="83" t="str">
        <f>VLOOKUP($Q57,'Analysis-must not modify'!BT:FE,AS$8,FALSE)</f>
        <v/>
      </c>
      <c r="AT57" s="83" t="str">
        <f>VLOOKUP($Q57,'Analysis-must not modify'!BT:FE,AT$8,FALSE)</f>
        <v/>
      </c>
      <c r="AV57" s="83">
        <f>VLOOKUP($Q57,'Analysis-must not modify'!BT:FE,AV$8,FALSE)</f>
        <v>627661.80806166003</v>
      </c>
      <c r="AW57" s="83" t="str">
        <f>VLOOKUP($Q57,'Analysis-must not modify'!BT:FE,AW$8,FALSE)</f>
        <v/>
      </c>
      <c r="AX57" s="83" t="str">
        <f>VLOOKUP($Q57,'Analysis-must not modify'!BT:FE,AX$8,FALSE)</f>
        <v/>
      </c>
      <c r="AY57" s="83">
        <f>VLOOKUP($Q57,'Analysis-must not modify'!BT:FE,AY$8,FALSE)</f>
        <v>4096.2557498719998</v>
      </c>
      <c r="BA57" s="83" t="str">
        <f>IF($Q$5="BASIC","",VLOOKUP($Q57,'Analysis-must not modify'!BT:FE,BA$8,FALSE))</f>
        <v/>
      </c>
      <c r="BB57" s="83" t="str">
        <f>IF($Q$5="BASIC","",VLOOKUP($Q57,'Analysis-must not modify'!BT:FE,BB$8,FALSE))</f>
        <v/>
      </c>
      <c r="BD57" s="83" t="str">
        <f>IF($Q$5="BASIC","",VLOOKUP($Q57,'Analysis-must not modify'!BT:FE,BD$8,FALSE))</f>
        <v/>
      </c>
      <c r="BE57" s="83" t="str">
        <f>IF($Q$5="BASIC","",VLOOKUP($Q57,'Analysis-must not modify'!BT:FE,BE$8,FALSE))</f>
        <v/>
      </c>
      <c r="BF57" s="83" t="str">
        <f>IF($Q$5="BASIC","",VLOOKUP($Q57,'Analysis-must not modify'!BT:FE,BF$8,FALSE))</f>
        <v/>
      </c>
    </row>
    <row r="58" spans="4:58" s="28" customFormat="1" ht="15" customHeight="1">
      <c r="D58" s="60"/>
      <c r="E58" s="60"/>
      <c r="F58" s="60"/>
      <c r="P58" s="27">
        <v>49</v>
      </c>
      <c r="Q58" s="84" t="str">
        <f>VLOOKUP($P58,'Analysis-must not modify'!B:AX,2,FALSE)</f>
        <v>Sydney_2006</v>
      </c>
      <c r="R58" s="72">
        <f>VLOOKUP($Q58,'Analysis-must not modify'!C:AX,6,FALSE)</f>
        <v>169056</v>
      </c>
      <c r="S58" s="72">
        <f>VLOOKUP($Q58,'Analysis-must not modify'!C:FE,7,FALSE)</f>
        <v>26.15</v>
      </c>
      <c r="T58" s="72">
        <f>VLOOKUP($Q58,'Analysis-must not modify'!C:FE,8,FALSE)</f>
        <v>65731.201595999999</v>
      </c>
      <c r="U58" s="83">
        <f>VLOOKUP($Q58,'Analysis-must not modify'!BT:FE,U$8,FALSE)</f>
        <v>3896321.0615648404</v>
      </c>
      <c r="V58" s="83">
        <f>VLOOKUP($Q58,'Analysis-must not modify'!BT:FE,V$8,FALSE)</f>
        <v>178270.8084291149</v>
      </c>
      <c r="W58" s="83">
        <f>VLOOKUP($Q58,'Analysis-must not modify'!BT:FE,W$8,FALSE)</f>
        <v>639298.13974353811</v>
      </c>
      <c r="X58" s="83" t="str">
        <f>IFERROR(VLOOKUP($Q58,'Analysis-must not modify'!BT:FE,X$8,FALSE),"")</f>
        <v/>
      </c>
      <c r="Y58" s="83" t="str">
        <f>IFERROR(VLOOKUP($Q58,'Analysis-must not modify'!BT:FE,Y$8,FALSE),"")</f>
        <v/>
      </c>
      <c r="Z58" s="70">
        <f t="shared" si="8"/>
        <v>4713890.0097374935</v>
      </c>
      <c r="AA58" s="70">
        <f t="shared" ca="1" si="9"/>
        <v>111</v>
      </c>
      <c r="AB58" s="70">
        <f t="shared" ca="1" si="10"/>
        <v>93</v>
      </c>
      <c r="AC58" s="70">
        <f t="shared" ca="1" si="11"/>
        <v>155</v>
      </c>
      <c r="AD58" s="70">
        <f t="shared" ca="1" si="12"/>
        <v>66</v>
      </c>
      <c r="AE58" s="70" t="e">
        <f t="shared" ca="1" si="13"/>
        <v>#VALUE!</v>
      </c>
      <c r="AF58" s="70" t="e">
        <f t="shared" ca="1" si="14"/>
        <v>#VALUE!</v>
      </c>
      <c r="AG58" s="83">
        <f>VLOOKUP($Q58,'Analysis-must not modify'!BT:FE,AG$8,FALSE)</f>
        <v>437076.53210484842</v>
      </c>
      <c r="AH58" s="83">
        <f>VLOOKUP($Q58,'Analysis-must not modify'!BT:FE,AH$8,FALSE)</f>
        <v>3459244.529459992</v>
      </c>
      <c r="AI58" s="83" t="str">
        <f>VLOOKUP($Q58,'Analysis-must not modify'!BT:FE,AI$8,FALSE)</f>
        <v/>
      </c>
      <c r="AJ58" s="83" t="str">
        <f>VLOOKUP($Q58,'Analysis-must not modify'!$BT$7:$FJ$87,AJ$8,FALSE)</f>
        <v/>
      </c>
      <c r="AK58" s="83" t="str">
        <f>VLOOKUP($Q58,'Analysis-must not modify'!BT:FE,AK$8,FALSE)</f>
        <v/>
      </c>
      <c r="AL58" s="83" t="str">
        <f>VLOOKUP($Q58,'Analysis-must not modify'!BT:FE,AL$8,FALSE)</f>
        <v/>
      </c>
      <c r="AM58" s="83" t="str">
        <f>VLOOKUP($Q58,'Analysis-must not modify'!BT:FE,AM$8,FALSE)</f>
        <v/>
      </c>
      <c r="AN58" s="83" t="str">
        <f>VLOOKUP($Q58,'Analysis-must not modify'!BT:FE,AN$8,FALSE)</f>
        <v/>
      </c>
      <c r="AP58" s="83">
        <f>VLOOKUP($Q58,'Analysis-must not modify'!BT:FE,AP$8,FALSE)</f>
        <v>125736.61126256599</v>
      </c>
      <c r="AQ58" s="83">
        <f>VLOOKUP($Q58,'Analysis-must not modify'!BT:FE,AQ$8,FALSE)</f>
        <v>48935.866745537816</v>
      </c>
      <c r="AR58" s="83">
        <f>VLOOKUP($Q58,'Analysis-must not modify'!BT:FE,AR$8,FALSE)</f>
        <v>3598.33042101111</v>
      </c>
      <c r="AS58" s="83" t="str">
        <f>VLOOKUP($Q58,'Analysis-must not modify'!BT:FE,AS$8,FALSE)</f>
        <v/>
      </c>
      <c r="AT58" s="83" t="str">
        <f>VLOOKUP($Q58,'Analysis-must not modify'!BT:FE,AT$8,FALSE)</f>
        <v/>
      </c>
      <c r="AV58" s="83">
        <f>VLOOKUP($Q58,'Analysis-must not modify'!BT:FE,AV$8,FALSE)</f>
        <v>635090.91475128208</v>
      </c>
      <c r="AW58" s="83" t="str">
        <f>VLOOKUP($Q58,'Analysis-must not modify'!BT:FE,AW$8,FALSE)</f>
        <v/>
      </c>
      <c r="AX58" s="83" t="str">
        <f>VLOOKUP($Q58,'Analysis-must not modify'!BT:FE,AX$8,FALSE)</f>
        <v/>
      </c>
      <c r="AY58" s="83">
        <f>VLOOKUP($Q58,'Analysis-must not modify'!BT:FE,AY$8,FALSE)</f>
        <v>4207.2249922560004</v>
      </c>
      <c r="BA58" s="83" t="str">
        <f>IF($Q$5="BASIC","",VLOOKUP($Q58,'Analysis-must not modify'!BT:FE,BA$8,FALSE))</f>
        <v/>
      </c>
      <c r="BB58" s="83" t="str">
        <f>IF($Q$5="BASIC","",VLOOKUP($Q58,'Analysis-must not modify'!BT:FE,BB$8,FALSE))</f>
        <v/>
      </c>
      <c r="BD58" s="83" t="str">
        <f>IF($Q$5="BASIC","",VLOOKUP($Q58,'Analysis-must not modify'!BT:FE,BD$8,FALSE))</f>
        <v/>
      </c>
      <c r="BE58" s="83" t="str">
        <f>IF($Q$5="BASIC","",VLOOKUP($Q58,'Analysis-must not modify'!BT:FE,BE$8,FALSE))</f>
        <v/>
      </c>
      <c r="BF58" s="83" t="str">
        <f>IF($Q$5="BASIC","",VLOOKUP($Q58,'Analysis-must not modify'!BT:FE,BF$8,FALSE))</f>
        <v/>
      </c>
    </row>
    <row r="59" spans="4:58" s="28" customFormat="1" ht="15" customHeight="1">
      <c r="D59" s="60"/>
      <c r="E59" s="60"/>
      <c r="F59" s="60"/>
      <c r="P59" s="27">
        <v>50</v>
      </c>
      <c r="Q59" s="84" t="str">
        <f>VLOOKUP($P59,'Analysis-must not modify'!B:AX,2,FALSE)</f>
        <v>Sydney_2007</v>
      </c>
      <c r="R59" s="72">
        <f>VLOOKUP($Q59,'Analysis-must not modify'!C:AX,6,FALSE)</f>
        <v>172985</v>
      </c>
      <c r="S59" s="72">
        <f>VLOOKUP($Q59,'Analysis-must not modify'!C:FE,7,FALSE)</f>
        <v>26.15</v>
      </c>
      <c r="T59" s="72">
        <f>VLOOKUP($Q59,'Analysis-must not modify'!C:FE,8,FALSE)</f>
        <v>76056.907620149999</v>
      </c>
      <c r="U59" s="83">
        <f>VLOOKUP($Q59,'Analysis-must not modify'!BT:FE,U$8,FALSE)</f>
        <v>3932352.2212017244</v>
      </c>
      <c r="V59" s="83">
        <f>VLOOKUP($Q59,'Analysis-must not modify'!BT:FE,V$8,FALSE)</f>
        <v>181111.95534230859</v>
      </c>
      <c r="W59" s="83">
        <f>VLOOKUP($Q59,'Analysis-must not modify'!BT:FE,W$8,FALSE)</f>
        <v>647453.86660879687</v>
      </c>
      <c r="X59" s="83" t="str">
        <f>IFERROR(VLOOKUP($Q59,'Analysis-must not modify'!BT:FE,X$8,FALSE),"")</f>
        <v/>
      </c>
      <c r="Y59" s="83" t="str">
        <f>IFERROR(VLOOKUP($Q59,'Analysis-must not modify'!BT:FE,Y$8,FALSE),"")</f>
        <v/>
      </c>
      <c r="Z59" s="70">
        <f t="shared" si="8"/>
        <v>4760918.0431528296</v>
      </c>
      <c r="AA59" s="70">
        <f t="shared" ca="1" si="9"/>
        <v>110</v>
      </c>
      <c r="AB59" s="70">
        <f t="shared" ca="1" si="10"/>
        <v>92</v>
      </c>
      <c r="AC59" s="70">
        <f t="shared" ca="1" si="11"/>
        <v>154</v>
      </c>
      <c r="AD59" s="70">
        <f t="shared" ca="1" si="12"/>
        <v>65</v>
      </c>
      <c r="AE59" s="70" t="e">
        <f t="shared" ca="1" si="13"/>
        <v>#VALUE!</v>
      </c>
      <c r="AF59" s="70" t="e">
        <f t="shared" ca="1" si="14"/>
        <v>#VALUE!</v>
      </c>
      <c r="AG59" s="83">
        <f>VLOOKUP($Q59,'Analysis-must not modify'!BT:FE,AG$8,FALSE)</f>
        <v>437553.41870065633</v>
      </c>
      <c r="AH59" s="83">
        <f>VLOOKUP($Q59,'Analysis-must not modify'!BT:FE,AH$8,FALSE)</f>
        <v>3494798.802501068</v>
      </c>
      <c r="AI59" s="83" t="str">
        <f>VLOOKUP($Q59,'Analysis-must not modify'!BT:FE,AI$8,FALSE)</f>
        <v/>
      </c>
      <c r="AJ59" s="83" t="str">
        <f>VLOOKUP($Q59,'Analysis-must not modify'!$BT$7:$FJ$87,AJ$8,FALSE)</f>
        <v/>
      </c>
      <c r="AK59" s="83" t="str">
        <f>VLOOKUP($Q59,'Analysis-must not modify'!BT:FE,AK$8,FALSE)</f>
        <v/>
      </c>
      <c r="AL59" s="83" t="str">
        <f>VLOOKUP($Q59,'Analysis-must not modify'!BT:FE,AL$8,FALSE)</f>
        <v/>
      </c>
      <c r="AM59" s="83" t="str">
        <f>VLOOKUP($Q59,'Analysis-must not modify'!BT:FE,AM$8,FALSE)</f>
        <v/>
      </c>
      <c r="AN59" s="83" t="str">
        <f>VLOOKUP($Q59,'Analysis-must not modify'!BT:FE,AN$8,FALSE)</f>
        <v/>
      </c>
      <c r="AP59" s="83">
        <f>VLOOKUP($Q59,'Analysis-must not modify'!BT:FE,AP$8,FALSE)</f>
        <v>127211.63792127688</v>
      </c>
      <c r="AQ59" s="83">
        <f>VLOOKUP($Q59,'Analysis-must not modify'!BT:FE,AQ$8,FALSE)</f>
        <v>50218.469598313452</v>
      </c>
      <c r="AR59" s="83">
        <f>VLOOKUP($Q59,'Analysis-must not modify'!BT:FE,AR$8,FALSE)</f>
        <v>3681.84782271825</v>
      </c>
      <c r="AS59" s="83" t="str">
        <f>VLOOKUP($Q59,'Analysis-must not modify'!BT:FE,AS$8,FALSE)</f>
        <v/>
      </c>
      <c r="AT59" s="83" t="str">
        <f>VLOOKUP($Q59,'Analysis-must not modify'!BT:FE,AT$8,FALSE)</f>
        <v/>
      </c>
      <c r="AV59" s="83">
        <f>VLOOKUP($Q59,'Analysis-must not modify'!BT:FE,AV$8,FALSE)</f>
        <v>643148.86225943686</v>
      </c>
      <c r="AW59" s="83" t="str">
        <f>VLOOKUP($Q59,'Analysis-must not modify'!BT:FE,AW$8,FALSE)</f>
        <v/>
      </c>
      <c r="AX59" s="83" t="str">
        <f>VLOOKUP($Q59,'Analysis-must not modify'!BT:FE,AX$8,FALSE)</f>
        <v/>
      </c>
      <c r="AY59" s="83">
        <f>VLOOKUP($Q59,'Analysis-must not modify'!BT:FE,AY$8,FALSE)</f>
        <v>4305.0043493599997</v>
      </c>
      <c r="BA59" s="83" t="str">
        <f>IF($Q$5="BASIC","",VLOOKUP($Q59,'Analysis-must not modify'!BT:FE,BA$8,FALSE))</f>
        <v/>
      </c>
      <c r="BB59" s="83" t="str">
        <f>IF($Q$5="BASIC","",VLOOKUP($Q59,'Analysis-must not modify'!BT:FE,BB$8,FALSE))</f>
        <v/>
      </c>
      <c r="BD59" s="83" t="str">
        <f>IF($Q$5="BASIC","",VLOOKUP($Q59,'Analysis-must not modify'!BT:FE,BD$8,FALSE))</f>
        <v/>
      </c>
      <c r="BE59" s="83" t="str">
        <f>IF($Q$5="BASIC","",VLOOKUP($Q59,'Analysis-must not modify'!BT:FE,BE$8,FALSE))</f>
        <v/>
      </c>
      <c r="BF59" s="83" t="str">
        <f>IF($Q$5="BASIC","",VLOOKUP($Q59,'Analysis-must not modify'!BT:FE,BF$8,FALSE))</f>
        <v/>
      </c>
    </row>
    <row r="60" spans="4:58" s="28" customFormat="1" ht="15" customHeight="1">
      <c r="D60" s="60"/>
      <c r="E60" s="60"/>
      <c r="F60" s="60"/>
      <c r="P60" s="27">
        <v>51</v>
      </c>
      <c r="Q60" s="84" t="str">
        <f>VLOOKUP($P60,'Analysis-must not modify'!B:AX,2,FALSE)</f>
        <v>Sydney_2008</v>
      </c>
      <c r="R60" s="72">
        <f>VLOOKUP($Q60,'Analysis-must not modify'!C:AX,6,FALSE)</f>
        <v>177150</v>
      </c>
      <c r="S60" s="72">
        <f>VLOOKUP($Q60,'Analysis-must not modify'!C:FE,7,FALSE)</f>
        <v>26.15</v>
      </c>
      <c r="T60" s="72">
        <f>VLOOKUP($Q60,'Analysis-must not modify'!C:FE,8,FALSE)</f>
        <v>88629.960367680003</v>
      </c>
      <c r="U60" s="83">
        <f>VLOOKUP($Q60,'Analysis-must not modify'!BT:FE,U$8,FALSE)</f>
        <v>3855430.9699635394</v>
      </c>
      <c r="V60" s="83">
        <f>VLOOKUP($Q60,'Analysis-must not modify'!BT:FE,V$8,FALSE)</f>
        <v>183545.24340857469</v>
      </c>
      <c r="W60" s="83">
        <f>VLOOKUP($Q60,'Analysis-must not modify'!BT:FE,W$8,FALSE)</f>
        <v>594220.79187213094</v>
      </c>
      <c r="X60" s="83" t="str">
        <f>IFERROR(VLOOKUP($Q60,'Analysis-must not modify'!BT:FE,X$8,FALSE),"")</f>
        <v/>
      </c>
      <c r="Y60" s="83" t="str">
        <f>IFERROR(VLOOKUP($Q60,'Analysis-must not modify'!BT:FE,Y$8,FALSE),"")</f>
        <v/>
      </c>
      <c r="Z60" s="70">
        <f t="shared" si="8"/>
        <v>4633197.0052442448</v>
      </c>
      <c r="AA60" s="70">
        <f t="shared" ca="1" si="9"/>
        <v>113</v>
      </c>
      <c r="AB60" s="70">
        <f t="shared" ca="1" si="10"/>
        <v>95</v>
      </c>
      <c r="AC60" s="70">
        <f t="shared" ca="1" si="11"/>
        <v>153</v>
      </c>
      <c r="AD60" s="70">
        <f t="shared" ca="1" si="12"/>
        <v>69</v>
      </c>
      <c r="AE60" s="70" t="e">
        <f t="shared" ca="1" si="13"/>
        <v>#VALUE!</v>
      </c>
      <c r="AF60" s="70" t="e">
        <f t="shared" ca="1" si="14"/>
        <v>#VALUE!</v>
      </c>
      <c r="AG60" s="83">
        <f>VLOOKUP($Q60,'Analysis-must not modify'!BT:FE,AG$8,FALSE)</f>
        <v>446334.72871242755</v>
      </c>
      <c r="AH60" s="83">
        <f>VLOOKUP($Q60,'Analysis-must not modify'!BT:FE,AH$8,FALSE)</f>
        <v>3409096.241251112</v>
      </c>
      <c r="AI60" s="83" t="str">
        <f>VLOOKUP($Q60,'Analysis-must not modify'!BT:FE,AI$8,FALSE)</f>
        <v/>
      </c>
      <c r="AJ60" s="83" t="str">
        <f>VLOOKUP($Q60,'Analysis-must not modify'!$BT$7:$FJ$87,AJ$8,FALSE)</f>
        <v/>
      </c>
      <c r="AK60" s="83" t="str">
        <f>VLOOKUP($Q60,'Analysis-must not modify'!BT:FE,AK$8,FALSE)</f>
        <v/>
      </c>
      <c r="AL60" s="83" t="str">
        <f>VLOOKUP($Q60,'Analysis-must not modify'!BT:FE,AL$8,FALSE)</f>
        <v/>
      </c>
      <c r="AM60" s="83" t="str">
        <f>VLOOKUP($Q60,'Analysis-must not modify'!BT:FE,AM$8,FALSE)</f>
        <v/>
      </c>
      <c r="AN60" s="83" t="str">
        <f>VLOOKUP($Q60,'Analysis-must not modify'!BT:FE,AN$8,FALSE)</f>
        <v/>
      </c>
      <c r="AP60" s="83">
        <f>VLOOKUP($Q60,'Analysis-must not modify'!BT:FE,AP$8,FALSE)</f>
        <v>128679.04583251958</v>
      </c>
      <c r="AQ60" s="83">
        <f>VLOOKUP($Q60,'Analysis-must not modify'!BT:FE,AQ$8,FALSE)</f>
        <v>51120.951741179255</v>
      </c>
      <c r="AR60" s="83">
        <f>VLOOKUP($Q60,'Analysis-must not modify'!BT:FE,AR$8,FALSE)</f>
        <v>3745.2458348758601</v>
      </c>
      <c r="AS60" s="83" t="str">
        <f>VLOOKUP($Q60,'Analysis-must not modify'!BT:FE,AS$8,FALSE)</f>
        <v/>
      </c>
      <c r="AT60" s="83" t="str">
        <f>VLOOKUP($Q60,'Analysis-must not modify'!BT:FE,AT$8,FALSE)</f>
        <v/>
      </c>
      <c r="AV60" s="83">
        <f>VLOOKUP($Q60,'Analysis-must not modify'!BT:FE,AV$8,FALSE)</f>
        <v>589812.13493373094</v>
      </c>
      <c r="AW60" s="83" t="str">
        <f>VLOOKUP($Q60,'Analysis-must not modify'!BT:FE,AW$8,FALSE)</f>
        <v/>
      </c>
      <c r="AX60" s="83" t="str">
        <f>VLOOKUP($Q60,'Analysis-must not modify'!BT:FE,AX$8,FALSE)</f>
        <v/>
      </c>
      <c r="AY60" s="83">
        <f>VLOOKUP($Q60,'Analysis-must not modify'!BT:FE,AY$8,FALSE)</f>
        <v>4408.6569384000004</v>
      </c>
      <c r="BA60" s="83" t="str">
        <f>IF($Q$5="BASIC","",VLOOKUP($Q60,'Analysis-must not modify'!BT:FE,BA$8,FALSE))</f>
        <v/>
      </c>
      <c r="BB60" s="83" t="str">
        <f>IF($Q$5="BASIC","",VLOOKUP($Q60,'Analysis-must not modify'!BT:FE,BB$8,FALSE))</f>
        <v/>
      </c>
      <c r="BD60" s="83" t="str">
        <f>IF($Q$5="BASIC","",VLOOKUP($Q60,'Analysis-must not modify'!BT:FE,BD$8,FALSE))</f>
        <v/>
      </c>
      <c r="BE60" s="83" t="str">
        <f>IF($Q$5="BASIC","",VLOOKUP($Q60,'Analysis-must not modify'!BT:FE,BE$8,FALSE))</f>
        <v/>
      </c>
      <c r="BF60" s="83" t="str">
        <f>IF($Q$5="BASIC","",VLOOKUP($Q60,'Analysis-must not modify'!BT:FE,BF$8,FALSE))</f>
        <v/>
      </c>
    </row>
    <row r="61" spans="4:58" s="28" customFormat="1" ht="15" customHeight="1">
      <c r="D61" s="60"/>
      <c r="E61" s="60"/>
      <c r="F61" s="60"/>
      <c r="P61" s="27">
        <v>52</v>
      </c>
      <c r="Q61" s="84" t="str">
        <f>VLOOKUP($P61,'Analysis-must not modify'!B:AX,2,FALSE)</f>
        <v>Sydney_2009</v>
      </c>
      <c r="R61" s="72">
        <f>VLOOKUP($Q61,'Analysis-must not modify'!C:AX,6,FALSE)</f>
        <v>180748</v>
      </c>
      <c r="S61" s="72">
        <f>VLOOKUP($Q61,'Analysis-must not modify'!C:FE,7,FALSE)</f>
        <v>26.15</v>
      </c>
      <c r="T61" s="72">
        <f>VLOOKUP($Q61,'Analysis-must not modify'!C:FE,8,FALSE)</f>
        <v>76681.148282619994</v>
      </c>
      <c r="U61" s="83">
        <f>VLOOKUP($Q61,'Analysis-must not modify'!BT:FE,U$8,FALSE)</f>
        <v>3807370.3193003503</v>
      </c>
      <c r="V61" s="83">
        <f>VLOOKUP($Q61,'Analysis-must not modify'!BT:FE,V$8,FALSE)</f>
        <v>189266.68163543122</v>
      </c>
      <c r="W61" s="83">
        <f>VLOOKUP($Q61,'Analysis-must not modify'!BT:FE,W$8,FALSE)</f>
        <v>395013.28501667193</v>
      </c>
      <c r="X61" s="83" t="str">
        <f>IFERROR(VLOOKUP($Q61,'Analysis-must not modify'!BT:FE,X$8,FALSE),"")</f>
        <v/>
      </c>
      <c r="Y61" s="83" t="str">
        <f>IFERROR(VLOOKUP($Q61,'Analysis-must not modify'!BT:FE,Y$8,FALSE),"")</f>
        <v/>
      </c>
      <c r="Z61" s="70">
        <f t="shared" si="8"/>
        <v>4391650.2859524535</v>
      </c>
      <c r="AA61" s="70">
        <f t="shared" ca="1" si="9"/>
        <v>118</v>
      </c>
      <c r="AB61" s="70">
        <f t="shared" ca="1" si="10"/>
        <v>96</v>
      </c>
      <c r="AC61" s="70">
        <f t="shared" ca="1" si="11"/>
        <v>152</v>
      </c>
      <c r="AD61" s="70">
        <f t="shared" ca="1" si="12"/>
        <v>82</v>
      </c>
      <c r="AE61" s="70" t="e">
        <f t="shared" ca="1" si="13"/>
        <v>#VALUE!</v>
      </c>
      <c r="AF61" s="70" t="e">
        <f t="shared" ca="1" si="14"/>
        <v>#VALUE!</v>
      </c>
      <c r="AG61" s="83">
        <f>VLOOKUP($Q61,'Analysis-must not modify'!BT:FE,AG$8,FALSE)</f>
        <v>440246.77945309121</v>
      </c>
      <c r="AH61" s="83">
        <f>VLOOKUP($Q61,'Analysis-must not modify'!BT:FE,AH$8,FALSE)</f>
        <v>3367123.5398472589</v>
      </c>
      <c r="AI61" s="83" t="str">
        <f>VLOOKUP($Q61,'Analysis-must not modify'!BT:FE,AI$8,FALSE)</f>
        <v/>
      </c>
      <c r="AJ61" s="83" t="str">
        <f>VLOOKUP($Q61,'Analysis-must not modify'!$BT$7:$FJ$87,AJ$8,FALSE)</f>
        <v/>
      </c>
      <c r="AK61" s="83" t="str">
        <f>VLOOKUP($Q61,'Analysis-must not modify'!BT:FE,AK$8,FALSE)</f>
        <v/>
      </c>
      <c r="AL61" s="83" t="str">
        <f>VLOOKUP($Q61,'Analysis-must not modify'!BT:FE,AL$8,FALSE)</f>
        <v/>
      </c>
      <c r="AM61" s="83" t="str">
        <f>VLOOKUP($Q61,'Analysis-must not modify'!BT:FE,AM$8,FALSE)</f>
        <v/>
      </c>
      <c r="AN61" s="83" t="str">
        <f>VLOOKUP($Q61,'Analysis-must not modify'!BT:FE,AN$8,FALSE)</f>
        <v/>
      </c>
      <c r="AP61" s="83">
        <f>VLOOKUP($Q61,'Analysis-must not modify'!BT:FE,AP$8,FALSE)</f>
        <v>133275.42007599885</v>
      </c>
      <c r="AQ61" s="83">
        <f>VLOOKUP($Q61,'Analysis-must not modify'!BT:FE,AQ$8,FALSE)</f>
        <v>52172.558017017611</v>
      </c>
      <c r="AR61" s="83">
        <f>VLOOKUP($Q61,'Analysis-must not modify'!BT:FE,AR$8,FALSE)</f>
        <v>3818.7035424147598</v>
      </c>
      <c r="AS61" s="83" t="str">
        <f>VLOOKUP($Q61,'Analysis-must not modify'!BT:FE,AS$8,FALSE)</f>
        <v/>
      </c>
      <c r="AT61" s="83" t="str">
        <f>VLOOKUP($Q61,'Analysis-must not modify'!BT:FE,AT$8,FALSE)</f>
        <v/>
      </c>
      <c r="AV61" s="83">
        <f>VLOOKUP($Q61,'Analysis-must not modify'!BT:FE,AV$8,FALSE)</f>
        <v>390515.08617782395</v>
      </c>
      <c r="AW61" s="83" t="str">
        <f>VLOOKUP($Q61,'Analysis-must not modify'!BT:FE,AW$8,FALSE)</f>
        <v/>
      </c>
      <c r="AX61" s="83" t="str">
        <f>VLOOKUP($Q61,'Analysis-must not modify'!BT:FE,AX$8,FALSE)</f>
        <v/>
      </c>
      <c r="AY61" s="83">
        <f>VLOOKUP($Q61,'Analysis-must not modify'!BT:FE,AY$8,FALSE)</f>
        <v>4498.1988388480004</v>
      </c>
      <c r="BA61" s="83" t="str">
        <f>IF($Q$5="BASIC","",VLOOKUP($Q61,'Analysis-must not modify'!BT:FE,BA$8,FALSE))</f>
        <v/>
      </c>
      <c r="BB61" s="83" t="str">
        <f>IF($Q$5="BASIC","",VLOOKUP($Q61,'Analysis-must not modify'!BT:FE,BB$8,FALSE))</f>
        <v/>
      </c>
      <c r="BD61" s="83" t="str">
        <f>IF($Q$5="BASIC","",VLOOKUP($Q61,'Analysis-must not modify'!BT:FE,BD$8,FALSE))</f>
        <v/>
      </c>
      <c r="BE61" s="83" t="str">
        <f>IF($Q$5="BASIC","",VLOOKUP($Q61,'Analysis-must not modify'!BT:FE,BE$8,FALSE))</f>
        <v/>
      </c>
      <c r="BF61" s="83" t="str">
        <f>IF($Q$5="BASIC","",VLOOKUP($Q61,'Analysis-must not modify'!BT:FE,BF$8,FALSE))</f>
        <v/>
      </c>
    </row>
    <row r="62" spans="4:58" s="28" customFormat="1" ht="15" customHeight="1">
      <c r="D62" s="60"/>
      <c r="E62" s="60"/>
      <c r="F62" s="60"/>
      <c r="P62" s="27">
        <v>53</v>
      </c>
      <c r="Q62" s="84" t="str">
        <f>VLOOKUP($P62,'Analysis-must not modify'!B:AX,2,FALSE)</f>
        <v>Sydney_2010</v>
      </c>
      <c r="R62" s="72">
        <f>VLOOKUP($Q62,'Analysis-must not modify'!C:AX,6,FALSE)</f>
        <v>183281</v>
      </c>
      <c r="S62" s="72">
        <f>VLOOKUP($Q62,'Analysis-must not modify'!C:FE,7,FALSE)</f>
        <v>26.15</v>
      </c>
      <c r="T62" s="72">
        <f>VLOOKUP($Q62,'Analysis-must not modify'!C:FE,8,FALSE)</f>
        <v>81973.859992600002</v>
      </c>
      <c r="U62" s="83">
        <f>VLOOKUP($Q62,'Analysis-must not modify'!BT:FE,U$8,FALSE)</f>
        <v>3791313.2192767086</v>
      </c>
      <c r="V62" s="83">
        <f>VLOOKUP($Q62,'Analysis-must not modify'!BT:FE,V$8,FALSE)</f>
        <v>194988.11983749134</v>
      </c>
      <c r="W62" s="83">
        <f>VLOOKUP($Q62,'Analysis-must not modify'!BT:FE,W$8,FALSE)</f>
        <v>389553.99437086587</v>
      </c>
      <c r="X62" s="83" t="str">
        <f>IFERROR(VLOOKUP($Q62,'Analysis-must not modify'!BT:FE,X$8,FALSE),"")</f>
        <v/>
      </c>
      <c r="Y62" s="83" t="str">
        <f>IFERROR(VLOOKUP($Q62,'Analysis-must not modify'!BT:FE,Y$8,FALSE),"")</f>
        <v/>
      </c>
      <c r="Z62" s="70">
        <f t="shared" si="8"/>
        <v>4375855.333485066</v>
      </c>
      <c r="AA62" s="70">
        <f t="shared" ca="1" si="9"/>
        <v>119</v>
      </c>
      <c r="AB62" s="70">
        <f t="shared" ca="1" si="10"/>
        <v>97</v>
      </c>
      <c r="AC62" s="70">
        <f t="shared" ca="1" si="11"/>
        <v>149</v>
      </c>
      <c r="AD62" s="70">
        <f t="shared" ca="1" si="12"/>
        <v>85</v>
      </c>
      <c r="AE62" s="70" t="e">
        <f t="shared" ca="1" si="13"/>
        <v>#VALUE!</v>
      </c>
      <c r="AF62" s="70" t="e">
        <f t="shared" ca="1" si="14"/>
        <v>#VALUE!</v>
      </c>
      <c r="AG62" s="83">
        <f>VLOOKUP($Q62,'Analysis-must not modify'!BT:FE,AG$8,FALSE)</f>
        <v>443133.08584340871</v>
      </c>
      <c r="AH62" s="83">
        <f>VLOOKUP($Q62,'Analysis-must not modify'!BT:FE,AH$8,FALSE)</f>
        <v>3348180.1334333001</v>
      </c>
      <c r="AI62" s="83" t="str">
        <f>VLOOKUP($Q62,'Analysis-must not modify'!BT:FE,AI$8,FALSE)</f>
        <v/>
      </c>
      <c r="AJ62" s="83" t="str">
        <f>VLOOKUP($Q62,'Analysis-must not modify'!$BT$7:$FJ$87,AJ$8,FALSE)</f>
        <v/>
      </c>
      <c r="AK62" s="83" t="str">
        <f>VLOOKUP($Q62,'Analysis-must not modify'!BT:FE,AK$8,FALSE)</f>
        <v/>
      </c>
      <c r="AL62" s="83" t="str">
        <f>VLOOKUP($Q62,'Analysis-must not modify'!BT:FE,AL$8,FALSE)</f>
        <v/>
      </c>
      <c r="AM62" s="83" t="str">
        <f>VLOOKUP($Q62,'Analysis-must not modify'!BT:FE,AM$8,FALSE)</f>
        <v/>
      </c>
      <c r="AN62" s="83" t="str">
        <f>VLOOKUP($Q62,'Analysis-must not modify'!BT:FE,AN$8,FALSE)</f>
        <v/>
      </c>
      <c r="AP62" s="83">
        <f>VLOOKUP($Q62,'Analysis-must not modify'!BT:FE,AP$8,FALSE)</f>
        <v>137871.79429993709</v>
      </c>
      <c r="AQ62" s="83">
        <f>VLOOKUP($Q62,'Analysis-must not modify'!BT:FE,AQ$8,FALSE)</f>
        <v>53224.164287265499</v>
      </c>
      <c r="AR62" s="83">
        <f>VLOOKUP($Q62,'Analysis-must not modify'!BT:FE,AR$8,FALSE)</f>
        <v>3892.1612502887501</v>
      </c>
      <c r="AS62" s="83" t="str">
        <f>VLOOKUP($Q62,'Analysis-must not modify'!BT:FE,AS$8,FALSE)</f>
        <v/>
      </c>
      <c r="AT62" s="83" t="str">
        <f>VLOOKUP($Q62,'Analysis-must not modify'!BT:FE,AT$8,FALSE)</f>
        <v/>
      </c>
      <c r="AV62" s="83">
        <f>VLOOKUP($Q62,'Analysis-must not modify'!BT:FE,AV$8,FALSE)</f>
        <v>384992.75783500989</v>
      </c>
      <c r="AW62" s="83" t="str">
        <f>VLOOKUP($Q62,'Analysis-must not modify'!BT:FE,AW$8,FALSE)</f>
        <v/>
      </c>
      <c r="AX62" s="83" t="str">
        <f>VLOOKUP($Q62,'Analysis-must not modify'!BT:FE,AX$8,FALSE)</f>
        <v/>
      </c>
      <c r="AY62" s="83">
        <f>VLOOKUP($Q62,'Analysis-must not modify'!BT:FE,AY$8,FALSE)</f>
        <v>4561.236535856</v>
      </c>
      <c r="BA62" s="83" t="str">
        <f>IF($Q$5="BASIC","",VLOOKUP($Q62,'Analysis-must not modify'!BT:FE,BA$8,FALSE))</f>
        <v/>
      </c>
      <c r="BB62" s="83" t="str">
        <f>IF($Q$5="BASIC","",VLOOKUP($Q62,'Analysis-must not modify'!BT:FE,BB$8,FALSE))</f>
        <v/>
      </c>
      <c r="BD62" s="83" t="str">
        <f>IF($Q$5="BASIC","",VLOOKUP($Q62,'Analysis-must not modify'!BT:FE,BD$8,FALSE))</f>
        <v/>
      </c>
      <c r="BE62" s="83" t="str">
        <f>IF($Q$5="BASIC","",VLOOKUP($Q62,'Analysis-must not modify'!BT:FE,BE$8,FALSE))</f>
        <v/>
      </c>
      <c r="BF62" s="83" t="str">
        <f>IF($Q$5="BASIC","",VLOOKUP($Q62,'Analysis-must not modify'!BT:FE,BF$8,FALSE))</f>
        <v/>
      </c>
    </row>
    <row r="63" spans="4:58" s="52" customFormat="1" ht="15" customHeight="1">
      <c r="D63" s="60"/>
      <c r="E63" s="60"/>
      <c r="F63" s="60"/>
      <c r="P63" s="244">
        <v>54</v>
      </c>
      <c r="Q63" s="84" t="str">
        <f>VLOOKUP($P63,'Analysis-must not modify'!B:AX,2,FALSE)</f>
        <v>Sydney_2011</v>
      </c>
      <c r="R63" s="72">
        <f>VLOOKUP($Q63,'Analysis-must not modify'!C:AX,6,FALSE)</f>
        <v>189885</v>
      </c>
      <c r="S63" s="72">
        <f>VLOOKUP($Q63,'Analysis-must not modify'!C:FE,7,FALSE)</f>
        <v>26.15</v>
      </c>
      <c r="T63" s="72">
        <f>VLOOKUP($Q63,'Analysis-must not modify'!C:FE,8,FALSE)</f>
        <v>107996.55692111999</v>
      </c>
      <c r="U63" s="83">
        <f>VLOOKUP($Q63,'Analysis-must not modify'!BT:FE,U$8,FALSE)</f>
        <v>3637395.0148189906</v>
      </c>
      <c r="V63" s="83">
        <f>VLOOKUP($Q63,'Analysis-must not modify'!BT:FE,V$8,FALSE)</f>
        <v>192699.41946650203</v>
      </c>
      <c r="W63" s="83">
        <f>VLOOKUP($Q63,'Analysis-must not modify'!BT:FE,W$8,FALSE)</f>
        <v>389592.829527169</v>
      </c>
      <c r="X63" s="83" t="str">
        <f>IFERROR(VLOOKUP($Q63,'Analysis-must not modify'!BT:FE,X$8,FALSE),"")</f>
        <v/>
      </c>
      <c r="Y63" s="83" t="str">
        <f>IFERROR(VLOOKUP($Q63,'Analysis-must not modify'!BT:FE,Y$8,FALSE),"")</f>
        <v/>
      </c>
      <c r="Z63" s="70">
        <f t="shared" si="8"/>
        <v>4219687.2638126612</v>
      </c>
      <c r="AA63" s="70">
        <f t="shared" ca="1" si="9"/>
        <v>121</v>
      </c>
      <c r="AB63" s="70">
        <f t="shared" ca="1" si="10"/>
        <v>101</v>
      </c>
      <c r="AC63" s="70">
        <f t="shared" ca="1" si="11"/>
        <v>151</v>
      </c>
      <c r="AD63" s="70">
        <f t="shared" ca="1" si="12"/>
        <v>84</v>
      </c>
      <c r="AE63" s="70" t="e">
        <f t="shared" ca="1" si="13"/>
        <v>#VALUE!</v>
      </c>
      <c r="AF63" s="70" t="e">
        <f t="shared" ca="1" si="14"/>
        <v>#VALUE!</v>
      </c>
      <c r="AG63" s="83">
        <f>VLOOKUP($Q63,'Analysis-must not modify'!BT:FE,AG$8,FALSE)</f>
        <v>422211.82337853679</v>
      </c>
      <c r="AH63" s="83">
        <f>VLOOKUP($Q63,'Analysis-must not modify'!BT:FE,AH$8,FALSE)</f>
        <v>3215183.1914404538</v>
      </c>
      <c r="AI63" s="83" t="str">
        <f>VLOOKUP($Q63,'Analysis-must not modify'!BT:FE,AI$8,FALSE)</f>
        <v/>
      </c>
      <c r="AJ63" s="83" t="str">
        <f>VLOOKUP($Q63,'Analysis-must not modify'!$BT$7:$FJ$87,AJ$8,FALSE)</f>
        <v/>
      </c>
      <c r="AK63" s="83" t="str">
        <f>VLOOKUP($Q63,'Analysis-must not modify'!BT:FE,AK$8,FALSE)</f>
        <v/>
      </c>
      <c r="AL63" s="83" t="str">
        <f>VLOOKUP($Q63,'Analysis-must not modify'!BT:FE,AL$8,FALSE)</f>
        <v/>
      </c>
      <c r="AM63" s="83" t="str">
        <f>VLOOKUP($Q63,'Analysis-must not modify'!BT:FE,AM$8,FALSE)</f>
        <v/>
      </c>
      <c r="AN63" s="83" t="str">
        <f>VLOOKUP($Q63,'Analysis-must not modify'!BT:FE,AN$8,FALSE)</f>
        <v/>
      </c>
      <c r="AO63" s="28"/>
      <c r="AP63" s="83">
        <f>VLOOKUP($Q63,'Analysis-must not modify'!BT:FE,AP$8,FALSE)</f>
        <v>133445.74950630512</v>
      </c>
      <c r="AQ63" s="83">
        <f>VLOOKUP($Q63,'Analysis-must not modify'!BT:FE,AQ$8,FALSE)</f>
        <v>55350.977839312502</v>
      </c>
      <c r="AR63" s="83">
        <f>VLOOKUP($Q63,'Analysis-must not modify'!BT:FE,AR$8,FALSE)</f>
        <v>3902.6921208844301</v>
      </c>
      <c r="AS63" s="83" t="str">
        <f>VLOOKUP($Q63,'Analysis-must not modify'!BT:FE,AS$8,FALSE)</f>
        <v/>
      </c>
      <c r="AT63" s="83" t="str">
        <f>VLOOKUP($Q63,'Analysis-must not modify'!BT:FE,AT$8,FALSE)</f>
        <v/>
      </c>
      <c r="AU63" s="28"/>
      <c r="AV63" s="83">
        <f>VLOOKUP($Q63,'Analysis-must not modify'!BT:FE,AV$8,FALSE)</f>
        <v>384867.24204340897</v>
      </c>
      <c r="AW63" s="83" t="str">
        <f>VLOOKUP($Q63,'Analysis-must not modify'!BT:FE,AW$8,FALSE)</f>
        <v/>
      </c>
      <c r="AX63" s="83" t="str">
        <f>VLOOKUP($Q63,'Analysis-must not modify'!BT:FE,AX$8,FALSE)</f>
        <v/>
      </c>
      <c r="AY63" s="83">
        <f>VLOOKUP($Q63,'Analysis-must not modify'!BT:FE,AY$8,FALSE)</f>
        <v>4725.5874837600004</v>
      </c>
      <c r="AZ63" s="28"/>
      <c r="BA63" s="83" t="str">
        <f>IF($Q$5="BASIC","",VLOOKUP($Q63,'Analysis-must not modify'!BT:FE,BA$8,FALSE))</f>
        <v/>
      </c>
      <c r="BB63" s="83" t="str">
        <f>IF($Q$5="BASIC","",VLOOKUP($Q63,'Analysis-must not modify'!BT:FE,BB$8,FALSE))</f>
        <v/>
      </c>
      <c r="BC63" s="28"/>
      <c r="BD63" s="83" t="str">
        <f>IF($Q$5="BASIC","",VLOOKUP($Q63,'Analysis-must not modify'!BT:FE,BD$8,FALSE))</f>
        <v/>
      </c>
      <c r="BE63" s="83" t="str">
        <f>IF($Q$5="BASIC","",VLOOKUP($Q63,'Analysis-must not modify'!BT:FE,BE$8,FALSE))</f>
        <v/>
      </c>
      <c r="BF63" s="83" t="str">
        <f>IF($Q$5="BASIC","",VLOOKUP($Q63,'Analysis-must not modify'!BT:FE,BF$8,FALSE))</f>
        <v/>
      </c>
    </row>
    <row r="64" spans="4:58" s="28" customFormat="1" ht="15" customHeight="1">
      <c r="D64" s="60"/>
      <c r="E64" s="60"/>
      <c r="F64" s="60"/>
      <c r="P64" s="27">
        <v>55</v>
      </c>
      <c r="Q64" s="84" t="str">
        <f>VLOOKUP($P64,'Analysis-must not modify'!B:AX,2,FALSE)</f>
        <v>Sydney_2012</v>
      </c>
      <c r="R64" s="72">
        <f>VLOOKUP($Q64,'Analysis-must not modify'!C:AX,6,FALSE)</f>
        <v>196949</v>
      </c>
      <c r="S64" s="72">
        <f>VLOOKUP($Q64,'Analysis-must not modify'!C:FE,7,FALSE)</f>
        <v>26.15</v>
      </c>
      <c r="T64" s="72">
        <f>VLOOKUP($Q64,'Analysis-must not modify'!C:FE,8,FALSE)</f>
        <v>99685.504162860001</v>
      </c>
      <c r="U64" s="83">
        <f>VLOOKUP($Q64,'Analysis-must not modify'!BT:FE,U$8,FALSE)</f>
        <v>3501592.9283573376</v>
      </c>
      <c r="V64" s="83">
        <f>VLOOKUP($Q64,'Analysis-must not modify'!BT:FE,V$8,FALSE)</f>
        <v>195346.32456447644</v>
      </c>
      <c r="W64" s="83">
        <f>VLOOKUP($Q64,'Analysis-must not modify'!BT:FE,W$8,FALSE)</f>
        <v>386883.67178098991</v>
      </c>
      <c r="X64" s="83" t="str">
        <f>IFERROR(VLOOKUP($Q64,'Analysis-must not modify'!BT:FE,X$8,FALSE),"")</f>
        <v/>
      </c>
      <c r="Y64" s="83" t="str">
        <f>IFERROR(VLOOKUP($Q64,'Analysis-must not modify'!BT:FE,Y$8,FALSE),"")</f>
        <v/>
      </c>
      <c r="Z64" s="70">
        <f t="shared" si="8"/>
        <v>4083822.9247028041</v>
      </c>
      <c r="AA64" s="70">
        <f t="shared" ca="1" si="9"/>
        <v>122</v>
      </c>
      <c r="AB64" s="70">
        <f t="shared" ca="1" si="10"/>
        <v>104</v>
      </c>
      <c r="AC64" s="70">
        <f t="shared" ca="1" si="11"/>
        <v>148</v>
      </c>
      <c r="AD64" s="70">
        <f t="shared" ca="1" si="12"/>
        <v>87</v>
      </c>
      <c r="AE64" s="70" t="e">
        <f t="shared" ca="1" si="13"/>
        <v>#VALUE!</v>
      </c>
      <c r="AF64" s="70" t="e">
        <f t="shared" ca="1" si="14"/>
        <v>#VALUE!</v>
      </c>
      <c r="AG64" s="83">
        <f>VLOOKUP($Q64,'Analysis-must not modify'!BT:FE,AG$8,FALSE)</f>
        <v>409654.59082780068</v>
      </c>
      <c r="AH64" s="83">
        <f>VLOOKUP($Q64,'Analysis-must not modify'!BT:FE,AH$8,FALSE)</f>
        <v>3091938.3375295368</v>
      </c>
      <c r="AI64" s="83" t="str">
        <f>VLOOKUP($Q64,'Analysis-must not modify'!BT:FE,AI$8,FALSE)</f>
        <v/>
      </c>
      <c r="AJ64" s="83" t="str">
        <f>VLOOKUP($Q64,'Analysis-must not modify'!$BT$7:$FJ$87,AJ$8,FALSE)</f>
        <v/>
      </c>
      <c r="AK64" s="83" t="str">
        <f>VLOOKUP($Q64,'Analysis-must not modify'!BT:FE,AK$8,FALSE)</f>
        <v/>
      </c>
      <c r="AL64" s="83" t="str">
        <f>VLOOKUP($Q64,'Analysis-must not modify'!BT:FE,AL$8,FALSE)</f>
        <v/>
      </c>
      <c r="AM64" s="83" t="str">
        <f>VLOOKUP($Q64,'Analysis-must not modify'!BT:FE,AM$8,FALSE)</f>
        <v/>
      </c>
      <c r="AN64" s="83" t="str">
        <f>VLOOKUP($Q64,'Analysis-must not modify'!BT:FE,AN$8,FALSE)</f>
        <v/>
      </c>
      <c r="AP64" s="83">
        <f>VLOOKUP($Q64,'Analysis-must not modify'!BT:FE,AP$8,FALSE)</f>
        <v>135539.28662138482</v>
      </c>
      <c r="AQ64" s="83">
        <f>VLOOKUP($Q64,'Analysis-must not modify'!BT:FE,AQ$8,FALSE)</f>
        <v>55882.219068526596</v>
      </c>
      <c r="AR64" s="83">
        <f>VLOOKUP($Q64,'Analysis-must not modify'!BT:FE,AR$8,FALSE)</f>
        <v>3924.81887456502</v>
      </c>
      <c r="AS64" s="83" t="str">
        <f>VLOOKUP($Q64,'Analysis-must not modify'!BT:FE,AS$8,FALSE)</f>
        <v/>
      </c>
      <c r="AT64" s="83" t="str">
        <f>VLOOKUP($Q64,'Analysis-must not modify'!BT:FE,AT$8,FALSE)</f>
        <v/>
      </c>
      <c r="AV64" s="83">
        <f>VLOOKUP($Q64,'Analysis-must not modify'!BT:FE,AV$8,FALSE)</f>
        <v>381982.2855243659</v>
      </c>
      <c r="AW64" s="83" t="str">
        <f>VLOOKUP($Q64,'Analysis-must not modify'!BT:FE,AW$8,FALSE)</f>
        <v/>
      </c>
      <c r="AX64" s="83" t="str">
        <f>VLOOKUP($Q64,'Analysis-must not modify'!BT:FE,AX$8,FALSE)</f>
        <v/>
      </c>
      <c r="AY64" s="83">
        <f>VLOOKUP($Q64,'Analysis-must not modify'!BT:FE,AY$8,FALSE)</f>
        <v>4901.3862566240005</v>
      </c>
      <c r="BA64" s="83" t="str">
        <f>IF($Q$5="BASIC","",VLOOKUP($Q64,'Analysis-must not modify'!BT:FE,BA$8,FALSE))</f>
        <v/>
      </c>
      <c r="BB64" s="83" t="str">
        <f>IF($Q$5="BASIC","",VLOOKUP($Q64,'Analysis-must not modify'!BT:FE,BB$8,FALSE))</f>
        <v/>
      </c>
      <c r="BD64" s="83" t="str">
        <f>IF($Q$5="BASIC","",VLOOKUP($Q64,'Analysis-must not modify'!BT:FE,BD$8,FALSE))</f>
        <v/>
      </c>
      <c r="BE64" s="83" t="str">
        <f>IF($Q$5="BASIC","",VLOOKUP($Q64,'Analysis-must not modify'!BT:FE,BE$8,FALSE))</f>
        <v/>
      </c>
      <c r="BF64" s="83" t="str">
        <f>IF($Q$5="BASIC","",VLOOKUP($Q64,'Analysis-must not modify'!BT:FE,BF$8,FALSE))</f>
        <v/>
      </c>
    </row>
    <row r="65" spans="4:58" s="52" customFormat="1" ht="15" customHeight="1">
      <c r="D65" s="60"/>
      <c r="E65" s="60"/>
      <c r="F65" s="60"/>
      <c r="P65" s="244">
        <v>56</v>
      </c>
      <c r="Q65" s="84" t="str">
        <f>VLOOKUP($P65,'Analysis-must not modify'!B:AX,2,FALSE)</f>
        <v>Sydney_2013</v>
      </c>
      <c r="R65" s="72">
        <f>VLOOKUP($Q65,'Analysis-must not modify'!C:AX,6,FALSE)</f>
        <v>205541</v>
      </c>
      <c r="S65" s="72">
        <f>VLOOKUP($Q65,'Analysis-must not modify'!C:FE,7,FALSE)</f>
        <v>26.15</v>
      </c>
      <c r="T65" s="72">
        <f>VLOOKUP($Q65,'Analysis-must not modify'!C:FE,8,FALSE)</f>
        <v>101442</v>
      </c>
      <c r="U65" s="83">
        <f>VLOOKUP($Q65,'Analysis-must not modify'!BT:FE,U$8,FALSE)</f>
        <v>3330535.2374923266</v>
      </c>
      <c r="V65" s="83">
        <f>VLOOKUP($Q65,'Analysis-must not modify'!BT:FE,V$8,FALSE)</f>
        <v>196054.91383777972</v>
      </c>
      <c r="W65" s="83">
        <f>VLOOKUP($Q65,'Analysis-must not modify'!BT:FE,W$8,FALSE)</f>
        <v>388942.96882525802</v>
      </c>
      <c r="X65" s="83" t="str">
        <f>IFERROR(VLOOKUP($Q65,'Analysis-must not modify'!BT:FE,X$8,FALSE),"")</f>
        <v/>
      </c>
      <c r="Y65" s="83" t="str">
        <f>IFERROR(VLOOKUP($Q65,'Analysis-must not modify'!BT:FE,Y$8,FALSE),"")</f>
        <v/>
      </c>
      <c r="Z65" s="70">
        <f t="shared" si="8"/>
        <v>3915533.1201553643</v>
      </c>
      <c r="AA65" s="70">
        <f t="shared" ca="1" si="9"/>
        <v>125</v>
      </c>
      <c r="AB65" s="70">
        <f t="shared" ca="1" si="10"/>
        <v>108</v>
      </c>
      <c r="AC65" s="70">
        <f t="shared" ca="1" si="11"/>
        <v>147</v>
      </c>
      <c r="AD65" s="70">
        <f t="shared" ca="1" si="12"/>
        <v>86</v>
      </c>
      <c r="AE65" s="70" t="e">
        <f t="shared" ca="1" si="13"/>
        <v>#VALUE!</v>
      </c>
      <c r="AF65" s="70" t="e">
        <f t="shared" ca="1" si="14"/>
        <v>#VALUE!</v>
      </c>
      <c r="AG65" s="83">
        <f>VLOOKUP($Q65,'Analysis-must not modify'!BT:FE,AG$8,FALSE)</f>
        <v>391326.94949123164</v>
      </c>
      <c r="AH65" s="83">
        <f>VLOOKUP($Q65,'Analysis-must not modify'!BT:FE,AH$8,FALSE)</f>
        <v>2939208.2880010949</v>
      </c>
      <c r="AI65" s="83" t="str">
        <f>VLOOKUP($Q65,'Analysis-must not modify'!BT:FE,AI$8,FALSE)</f>
        <v/>
      </c>
      <c r="AJ65" s="83" t="str">
        <f>VLOOKUP($Q65,'Analysis-must not modify'!$BT$7:$FJ$87,AJ$8,FALSE)</f>
        <v/>
      </c>
      <c r="AK65" s="83" t="str">
        <f>VLOOKUP($Q65,'Analysis-must not modify'!BT:FE,AK$8,FALSE)</f>
        <v/>
      </c>
      <c r="AL65" s="83" t="str">
        <f>VLOOKUP($Q65,'Analysis-must not modify'!BT:FE,AL$8,FALSE)</f>
        <v/>
      </c>
      <c r="AM65" s="83" t="str">
        <f>VLOOKUP($Q65,'Analysis-must not modify'!BT:FE,AM$8,FALSE)</f>
        <v/>
      </c>
      <c r="AN65" s="83" t="str">
        <f>VLOOKUP($Q65,'Analysis-must not modify'!BT:FE,AN$8,FALSE)</f>
        <v/>
      </c>
      <c r="AO65" s="28"/>
      <c r="AP65" s="83">
        <f>VLOOKUP($Q65,'Analysis-must not modify'!BT:FE,AP$8,FALSE)</f>
        <v>135583.95815117814</v>
      </c>
      <c r="AQ65" s="83">
        <f>VLOOKUP($Q65,'Analysis-must not modify'!BT:FE,AQ$8,FALSE)</f>
        <v>56512.927469623857</v>
      </c>
      <c r="AR65" s="83">
        <f>VLOOKUP($Q65,'Analysis-must not modify'!BT:FE,AR$8,FALSE)</f>
        <v>3958.0282169777201</v>
      </c>
      <c r="AS65" s="83" t="str">
        <f>VLOOKUP($Q65,'Analysis-must not modify'!BT:FE,AS$8,FALSE)</f>
        <v/>
      </c>
      <c r="AT65" s="83" t="str">
        <f>VLOOKUP($Q65,'Analysis-must not modify'!BT:FE,AT$8,FALSE)</f>
        <v/>
      </c>
      <c r="AU65" s="28"/>
      <c r="AV65" s="83">
        <f>VLOOKUP($Q65,'Analysis-must not modify'!BT:FE,AV$8,FALSE)</f>
        <v>383827.75710764201</v>
      </c>
      <c r="AW65" s="83" t="str">
        <f>VLOOKUP($Q65,'Analysis-must not modify'!BT:FE,AW$8,FALSE)</f>
        <v/>
      </c>
      <c r="AX65" s="83" t="str">
        <f>VLOOKUP($Q65,'Analysis-must not modify'!BT:FE,AX$8,FALSE)</f>
        <v/>
      </c>
      <c r="AY65" s="83">
        <f>VLOOKUP($Q65,'Analysis-must not modify'!BT:FE,AY$8,FALSE)</f>
        <v>5115.211717616</v>
      </c>
      <c r="AZ65" s="28"/>
      <c r="BA65" s="83" t="str">
        <f>IF($Q$5="BASIC","",VLOOKUP($Q65,'Analysis-must not modify'!BT:FE,BA$8,FALSE))</f>
        <v/>
      </c>
      <c r="BB65" s="83" t="str">
        <f>IF($Q$5="BASIC","",VLOOKUP($Q65,'Analysis-must not modify'!BT:FE,BB$8,FALSE))</f>
        <v/>
      </c>
      <c r="BC65" s="28"/>
      <c r="BD65" s="83" t="str">
        <f>IF($Q$5="BASIC","",VLOOKUP($Q65,'Analysis-must not modify'!BT:FE,BD$8,FALSE))</f>
        <v/>
      </c>
      <c r="BE65" s="83" t="str">
        <f>IF($Q$5="BASIC","",VLOOKUP($Q65,'Analysis-must not modify'!BT:FE,BE$8,FALSE))</f>
        <v/>
      </c>
      <c r="BF65" s="83" t="str">
        <f>IF($Q$5="BASIC","",VLOOKUP($Q65,'Analysis-must not modify'!BT:FE,BF$8,FALSE))</f>
        <v/>
      </c>
    </row>
    <row r="66" spans="4:58" s="28" customFormat="1" ht="15" customHeight="1">
      <c r="D66" s="60"/>
      <c r="E66" s="60"/>
      <c r="F66" s="60"/>
      <c r="P66" s="27">
        <v>57</v>
      </c>
      <c r="Q66" s="84" t="str">
        <f>VLOOKUP($P66,'Analysis-must not modify'!B:AX,2,FALSE)</f>
        <v>Sydney_2014</v>
      </c>
      <c r="R66" s="72">
        <f>VLOOKUP($Q66,'Analysis-must not modify'!C:AX,6,FALSE)</f>
        <v>215421</v>
      </c>
      <c r="S66" s="72">
        <f>VLOOKUP($Q66,'Analysis-must not modify'!C:FE,7,FALSE)</f>
        <v>26.15</v>
      </c>
      <c r="T66" s="72">
        <f>VLOOKUP($Q66,'Analysis-must not modify'!C:FE,8,FALSE)</f>
        <v>102459.06</v>
      </c>
      <c r="U66" s="83">
        <f>VLOOKUP($Q66,'Analysis-must not modify'!BT:FE,U$8,FALSE)</f>
        <v>3292119.9028407075</v>
      </c>
      <c r="V66" s="83">
        <f>VLOOKUP($Q66,'Analysis-must not modify'!BT:FE,V$8,FALSE)</f>
        <v>198881.10322003439</v>
      </c>
      <c r="W66" s="83">
        <f>VLOOKUP($Q66,'Analysis-must not modify'!BT:FE,W$8,FALSE)</f>
        <v>392367.76951757487</v>
      </c>
      <c r="X66" s="83" t="str">
        <f>IFERROR(VLOOKUP($Q66,'Analysis-must not modify'!BT:FE,X$8,FALSE),"")</f>
        <v/>
      </c>
      <c r="Y66" s="83" t="str">
        <f>IFERROR(VLOOKUP($Q66,'Analysis-must not modify'!BT:FE,Y$8,FALSE),"")</f>
        <v/>
      </c>
      <c r="Z66" s="70">
        <f t="shared" si="8"/>
        <v>3883368.7755783168</v>
      </c>
      <c r="AA66" s="70">
        <f t="shared" ca="1" si="9"/>
        <v>126</v>
      </c>
      <c r="AB66" s="70">
        <f t="shared" ca="1" si="10"/>
        <v>109</v>
      </c>
      <c r="AC66" s="70">
        <f t="shared" ca="1" si="11"/>
        <v>146</v>
      </c>
      <c r="AD66" s="70">
        <f t="shared" ca="1" si="12"/>
        <v>83</v>
      </c>
      <c r="AE66" s="70" t="e">
        <f t="shared" ca="1" si="13"/>
        <v>#VALUE!</v>
      </c>
      <c r="AF66" s="70" t="e">
        <f t="shared" ca="1" si="14"/>
        <v>#VALUE!</v>
      </c>
      <c r="AG66" s="83">
        <f>VLOOKUP($Q66,'Analysis-must not modify'!BT:FE,AG$8,FALSE)</f>
        <v>413662.22625578358</v>
      </c>
      <c r="AH66" s="83">
        <f>VLOOKUP($Q66,'Analysis-must not modify'!BT:FE,AH$8,FALSE)</f>
        <v>2878457.6765849241</v>
      </c>
      <c r="AI66" s="83" t="str">
        <f>VLOOKUP($Q66,'Analysis-must not modify'!BT:FE,AI$8,FALSE)</f>
        <v/>
      </c>
      <c r="AJ66" s="83" t="str">
        <f>VLOOKUP($Q66,'Analysis-must not modify'!$BT$7:$FJ$87,AJ$8,FALSE)</f>
        <v/>
      </c>
      <c r="AK66" s="83" t="str">
        <f>VLOOKUP($Q66,'Analysis-must not modify'!BT:FE,AK$8,FALSE)</f>
        <v/>
      </c>
      <c r="AL66" s="83" t="str">
        <f>VLOOKUP($Q66,'Analysis-must not modify'!BT:FE,AL$8,FALSE)</f>
        <v/>
      </c>
      <c r="AM66" s="83" t="str">
        <f>VLOOKUP($Q66,'Analysis-must not modify'!BT:FE,AM$8,FALSE)</f>
        <v/>
      </c>
      <c r="AN66" s="83" t="str">
        <f>VLOOKUP($Q66,'Analysis-must not modify'!BT:FE,AN$8,FALSE)</f>
        <v/>
      </c>
      <c r="AP66" s="83">
        <f>VLOOKUP($Q66,'Analysis-must not modify'!BT:FE,AP$8,FALSE)</f>
        <v>137735.79937621608</v>
      </c>
      <c r="AQ66" s="83">
        <f>VLOOKUP($Q66,'Analysis-must not modify'!BT:FE,AQ$8,FALSE)</f>
        <v>57153.777692361007</v>
      </c>
      <c r="AR66" s="83">
        <f>VLOOKUP($Q66,'Analysis-must not modify'!BT:FE,AR$8,FALSE)</f>
        <v>3991.5261514573199</v>
      </c>
      <c r="AS66" s="83" t="str">
        <f>VLOOKUP($Q66,'Analysis-must not modify'!BT:FE,AS$8,FALSE)</f>
        <v/>
      </c>
      <c r="AT66" s="83" t="str">
        <f>VLOOKUP($Q66,'Analysis-must not modify'!BT:FE,AT$8,FALSE)</f>
        <v/>
      </c>
      <c r="AV66" s="83">
        <f>VLOOKUP($Q66,'Analysis-must not modify'!BT:FE,AV$8,FALSE)</f>
        <v>387006.67842907889</v>
      </c>
      <c r="AW66" s="83" t="str">
        <f>VLOOKUP($Q66,'Analysis-must not modify'!BT:FE,AW$8,FALSE)</f>
        <v/>
      </c>
      <c r="AX66" s="83" t="str">
        <f>VLOOKUP($Q66,'Analysis-must not modify'!BT:FE,AX$8,FALSE)</f>
        <v/>
      </c>
      <c r="AY66" s="83">
        <f>VLOOKUP($Q66,'Analysis-must not modify'!BT:FE,AY$8,FALSE)</f>
        <v>5361.0910884960003</v>
      </c>
      <c r="BA66" s="83" t="str">
        <f>IF($Q$5="BASIC","",VLOOKUP($Q66,'Analysis-must not modify'!BT:FE,BA$8,FALSE))</f>
        <v/>
      </c>
      <c r="BB66" s="83" t="str">
        <f>IF($Q$5="BASIC","",VLOOKUP($Q66,'Analysis-must not modify'!BT:FE,BB$8,FALSE))</f>
        <v/>
      </c>
      <c r="BD66" s="83" t="str">
        <f>IF($Q$5="BASIC","",VLOOKUP($Q66,'Analysis-must not modify'!BT:FE,BD$8,FALSE))</f>
        <v/>
      </c>
      <c r="BE66" s="83" t="str">
        <f>IF($Q$5="BASIC","",VLOOKUP($Q66,'Analysis-must not modify'!BT:FE,BE$8,FALSE))</f>
        <v/>
      </c>
      <c r="BF66" s="83" t="str">
        <f>IF($Q$5="BASIC","",VLOOKUP($Q66,'Analysis-must not modify'!BT:FE,BF$8,FALSE))</f>
        <v/>
      </c>
    </row>
    <row r="67" spans="4:58" s="28" customFormat="1" ht="15" customHeight="1">
      <c r="D67" s="60"/>
      <c r="E67" s="60"/>
      <c r="F67" s="60"/>
      <c r="P67" s="27">
        <v>58</v>
      </c>
      <c r="Q67" s="84" t="str">
        <f>VLOOKUP($P67,'Analysis-must not modify'!B:AX,2,FALSE)</f>
        <v>Sydney_2015</v>
      </c>
      <c r="R67" s="72">
        <f>VLOOKUP($Q67,'Analysis-must not modify'!C:AX,6,FALSE)</f>
        <v>224211</v>
      </c>
      <c r="S67" s="72">
        <f>VLOOKUP($Q67,'Analysis-must not modify'!C:FE,7,FALSE)</f>
        <v>26.15</v>
      </c>
      <c r="T67" s="72">
        <f>VLOOKUP($Q67,'Analysis-must not modify'!C:FE,8,FALSE)</f>
        <v>89801.575989999998</v>
      </c>
      <c r="U67" s="83">
        <f>VLOOKUP($Q67,'Analysis-must not modify'!BT:FE,U$8,FALSE)</f>
        <v>3196000.6793238628</v>
      </c>
      <c r="V67" s="83">
        <f>VLOOKUP($Q67,'Analysis-must not modify'!BT:FE,V$8,FALSE)</f>
        <v>193411.17721354734</v>
      </c>
      <c r="W67" s="83">
        <f>VLOOKUP($Q67,'Analysis-must not modify'!BT:FE,W$8,FALSE)</f>
        <v>396675.53871877393</v>
      </c>
      <c r="X67" s="83" t="str">
        <f>IFERROR(VLOOKUP($Q67,'Analysis-must not modify'!BT:FE,X$8,FALSE),"")</f>
        <v/>
      </c>
      <c r="Y67" s="83" t="str">
        <f>IFERROR(VLOOKUP($Q67,'Analysis-must not modify'!BT:FE,Y$8,FALSE),"")</f>
        <v/>
      </c>
      <c r="Z67" s="70">
        <f t="shared" si="8"/>
        <v>3786087.395256184</v>
      </c>
      <c r="AA67" s="70">
        <f t="shared" ca="1" si="9"/>
        <v>128</v>
      </c>
      <c r="AB67" s="70">
        <f t="shared" ca="1" si="10"/>
        <v>113</v>
      </c>
      <c r="AC67" s="70">
        <f t="shared" ca="1" si="11"/>
        <v>150</v>
      </c>
      <c r="AD67" s="70">
        <f t="shared" ca="1" si="12"/>
        <v>81</v>
      </c>
      <c r="AE67" s="70" t="e">
        <f t="shared" ca="1" si="13"/>
        <v>#VALUE!</v>
      </c>
      <c r="AF67" s="70" t="e">
        <f t="shared" ca="1" si="14"/>
        <v>#VALUE!</v>
      </c>
      <c r="AG67" s="83">
        <f>VLOOKUP($Q67,'Analysis-must not modify'!BT:FE,AG$8,FALSE)</f>
        <v>417854.03499108442</v>
      </c>
      <c r="AH67" s="83">
        <f>VLOOKUP($Q67,'Analysis-must not modify'!BT:FE,AH$8,FALSE)</f>
        <v>2778146.6443327782</v>
      </c>
      <c r="AI67" s="83" t="str">
        <f>VLOOKUP($Q67,'Analysis-must not modify'!BT:FE,AI$8,FALSE)</f>
        <v/>
      </c>
      <c r="AJ67" s="83" t="str">
        <f>VLOOKUP($Q67,'Analysis-must not modify'!$BT$7:$FJ$87,AJ$8,FALSE)</f>
        <v/>
      </c>
      <c r="AK67" s="83" t="str">
        <f>VLOOKUP($Q67,'Analysis-must not modify'!BT:FE,AK$8,FALSE)</f>
        <v/>
      </c>
      <c r="AL67" s="83" t="str">
        <f>VLOOKUP($Q67,'Analysis-must not modify'!BT:FE,AL$8,FALSE)</f>
        <v/>
      </c>
      <c r="AM67" s="83" t="str">
        <f>VLOOKUP($Q67,'Analysis-must not modify'!BT:FE,AM$8,FALSE)</f>
        <v/>
      </c>
      <c r="AN67" s="83" t="str">
        <f>VLOOKUP($Q67,'Analysis-must not modify'!BT:FE,AN$8,FALSE)</f>
        <v/>
      </c>
      <c r="AP67" s="83">
        <f>VLOOKUP($Q67,'Analysis-must not modify'!BT:FE,AP$8,FALSE)</f>
        <v>131440.09848135567</v>
      </c>
      <c r="AQ67" s="83">
        <f>VLOOKUP($Q67,'Analysis-must not modify'!BT:FE,AQ$8,FALSE)</f>
        <v>57934.73497974666</v>
      </c>
      <c r="AR67" s="83">
        <f>VLOOKUP($Q67,'Analysis-must not modify'!BT:FE,AR$8,FALSE)</f>
        <v>4036.3437524450101</v>
      </c>
      <c r="AS67" s="83" t="str">
        <f>VLOOKUP($Q67,'Analysis-must not modify'!BT:FE,AS$8,FALSE)</f>
        <v/>
      </c>
      <c r="AT67" s="83" t="str">
        <f>VLOOKUP($Q67,'Analysis-must not modify'!BT:FE,AT$8,FALSE)</f>
        <v/>
      </c>
      <c r="AV67" s="83">
        <f>VLOOKUP($Q67,'Analysis-must not modify'!BT:FE,AV$8,FALSE)</f>
        <v>391095.69462723791</v>
      </c>
      <c r="AW67" s="83" t="str">
        <f>VLOOKUP($Q67,'Analysis-must not modify'!BT:FE,AW$8,FALSE)</f>
        <v/>
      </c>
      <c r="AX67" s="83" t="str">
        <f>VLOOKUP($Q67,'Analysis-must not modify'!BT:FE,AX$8,FALSE)</f>
        <v/>
      </c>
      <c r="AY67" s="83">
        <f>VLOOKUP($Q67,'Analysis-must not modify'!BT:FE,AY$8,FALSE)</f>
        <v>5579.8440915359997</v>
      </c>
      <c r="BA67" s="83" t="str">
        <f>IF($Q$5="BASIC","",VLOOKUP($Q67,'Analysis-must not modify'!BT:FE,BA$8,FALSE))</f>
        <v/>
      </c>
      <c r="BB67" s="83" t="str">
        <f>IF($Q$5="BASIC","",VLOOKUP($Q67,'Analysis-must not modify'!BT:FE,BB$8,FALSE))</f>
        <v/>
      </c>
      <c r="BD67" s="83" t="str">
        <f>IF($Q$5="BASIC","",VLOOKUP($Q67,'Analysis-must not modify'!BT:FE,BD$8,FALSE))</f>
        <v/>
      </c>
      <c r="BE67" s="83" t="str">
        <f>IF($Q$5="BASIC","",VLOOKUP($Q67,'Analysis-must not modify'!BT:FE,BE$8,FALSE))</f>
        <v/>
      </c>
      <c r="BF67" s="83" t="str">
        <f>IF($Q$5="BASIC","",VLOOKUP($Q67,'Analysis-must not modify'!BT:FE,BF$8,FALSE))</f>
        <v/>
      </c>
    </row>
    <row r="68" spans="4:58" s="28" customFormat="1" ht="15" customHeight="1">
      <c r="D68" s="60"/>
      <c r="E68" s="60"/>
      <c r="F68" s="60"/>
      <c r="P68" s="27">
        <v>59</v>
      </c>
      <c r="Q68" s="84" t="str">
        <f>VLOOKUP($P68,'Analysis-must not modify'!B:AX,2,FALSE)</f>
        <v>Sydney_2016</v>
      </c>
      <c r="R68" s="72">
        <f>VLOOKUP($Q68,'Analysis-must not modify'!C:AX,6,FALSE)</f>
        <v>224211</v>
      </c>
      <c r="S68" s="72">
        <f>VLOOKUP($Q68,'Analysis-must not modify'!C:FE,7,FALSE)</f>
        <v>26.15</v>
      </c>
      <c r="T68" s="72" t="e">
        <f>VLOOKUP($Q68,'Analysis-must not modify'!C:FE,8,FALSE)</f>
        <v>#VALUE!</v>
      </c>
      <c r="U68" s="83">
        <f>VLOOKUP($Q68,'Analysis-must not modify'!BT:FE,U$8,FALSE)</f>
        <v>3128828.2398308772</v>
      </c>
      <c r="V68" s="83">
        <f>VLOOKUP($Q68,'Analysis-must not modify'!BT:FE,V$8,FALSE)</f>
        <v>212307.80426158814</v>
      </c>
      <c r="W68" s="83">
        <f>VLOOKUP($Q68,'Analysis-must not modify'!BT:FE,W$8,FALSE)</f>
        <v>439252.43558803742</v>
      </c>
      <c r="X68" s="83" t="str">
        <f>IFERROR(VLOOKUP($Q68,'Analysis-must not modify'!BT:FE,X$8,FALSE),"")</f>
        <v/>
      </c>
      <c r="Y68" s="83" t="str">
        <f>IFERROR(VLOOKUP($Q68,'Analysis-must not modify'!BT:FE,Y$8,FALSE),"")</f>
        <v/>
      </c>
      <c r="Z68" s="70">
        <f t="shared" si="8"/>
        <v>3780388.4796805028</v>
      </c>
      <c r="AA68" s="70">
        <f t="shared" ca="1" si="9"/>
        <v>129</v>
      </c>
      <c r="AB68" s="70">
        <f t="shared" ca="1" si="10"/>
        <v>114</v>
      </c>
      <c r="AC68" s="70">
        <f t="shared" ca="1" si="11"/>
        <v>145</v>
      </c>
      <c r="AD68" s="70">
        <f t="shared" ca="1" si="12"/>
        <v>75</v>
      </c>
      <c r="AE68" s="70" t="e">
        <f t="shared" ca="1" si="13"/>
        <v>#VALUE!</v>
      </c>
      <c r="AF68" s="70" t="e">
        <f t="shared" ca="1" si="14"/>
        <v>#VALUE!</v>
      </c>
      <c r="AG68" s="83">
        <f>VLOOKUP($Q68,'Analysis-must not modify'!BT:FE,AG$8,FALSE)</f>
        <v>427095.96859139501</v>
      </c>
      <c r="AH68" s="83">
        <f>VLOOKUP($Q68,'Analysis-must not modify'!BT:FE,AH$8,FALSE)</f>
        <v>2701732.2712394823</v>
      </c>
      <c r="AI68" s="83" t="str">
        <f>VLOOKUP($Q68,'Analysis-must not modify'!BT:FE,AI$8,FALSE)</f>
        <v/>
      </c>
      <c r="AJ68" s="83" t="str">
        <f>VLOOKUP($Q68,'Analysis-must not modify'!$BT$7:$FJ$87,AJ$8,FALSE)</f>
        <v/>
      </c>
      <c r="AK68" s="83" t="str">
        <f>VLOOKUP($Q68,'Analysis-must not modify'!BT:FE,AK$8,FALSE)</f>
        <v/>
      </c>
      <c r="AL68" s="83" t="str">
        <f>VLOOKUP($Q68,'Analysis-must not modify'!BT:FE,AL$8,FALSE)</f>
        <v/>
      </c>
      <c r="AM68" s="83" t="str">
        <f>VLOOKUP($Q68,'Analysis-must not modify'!BT:FE,AM$8,FALSE)</f>
        <v/>
      </c>
      <c r="AN68" s="83" t="str">
        <f>VLOOKUP($Q68,'Analysis-must not modify'!BT:FE,AN$8,FALSE)</f>
        <v/>
      </c>
      <c r="AP68" s="83">
        <f>VLOOKUP($Q68,'Analysis-must not modify'!BT:FE,AP$8,FALSE)</f>
        <v>149740.88401864495</v>
      </c>
      <c r="AQ68" s="83">
        <f>VLOOKUP($Q68,'Analysis-must not modify'!BT:FE,AQ$8,FALSE)</f>
        <v>58507.521163391852</v>
      </c>
      <c r="AR68" s="83">
        <f>VLOOKUP($Q68,'Analysis-must not modify'!BT:FE,AR$8,FALSE)</f>
        <v>4059.39907955133</v>
      </c>
      <c r="AS68" s="83" t="str">
        <f>VLOOKUP($Q68,'Analysis-must not modify'!BT:FE,AS$8,FALSE)</f>
        <v/>
      </c>
      <c r="AT68" s="83" t="str">
        <f>VLOOKUP($Q68,'Analysis-must not modify'!BT:FE,AT$8,FALSE)</f>
        <v/>
      </c>
      <c r="AV68" s="83">
        <f>VLOOKUP($Q68,'Analysis-must not modify'!BT:FE,AV$8,FALSE)</f>
        <v>433503.71298359887</v>
      </c>
      <c r="AW68" s="83" t="str">
        <f>VLOOKUP($Q68,'Analysis-must not modify'!BT:FE,AW$8,FALSE)</f>
        <v/>
      </c>
      <c r="AX68" s="83" t="str">
        <f>VLOOKUP($Q68,'Analysis-must not modify'!BT:FE,AX$8,FALSE)</f>
        <v/>
      </c>
      <c r="AY68" s="83">
        <f>VLOOKUP($Q68,'Analysis-must not modify'!BT:FE,AY$8,FALSE)</f>
        <v>5748.7226044385197</v>
      </c>
      <c r="BA68" s="83" t="str">
        <f>IF($Q$5="BASIC","",VLOOKUP($Q68,'Analysis-must not modify'!BT:FE,BA$8,FALSE))</f>
        <v/>
      </c>
      <c r="BB68" s="83" t="str">
        <f>IF($Q$5="BASIC","",VLOOKUP($Q68,'Analysis-must not modify'!BT:FE,BB$8,FALSE))</f>
        <v/>
      </c>
      <c r="BD68" s="83" t="str">
        <f>IF($Q$5="BASIC","",VLOOKUP($Q68,'Analysis-must not modify'!BT:FE,BD$8,FALSE))</f>
        <v/>
      </c>
      <c r="BE68" s="83" t="str">
        <f>IF($Q$5="BASIC","",VLOOKUP($Q68,'Analysis-must not modify'!BT:FE,BE$8,FALSE))</f>
        <v/>
      </c>
      <c r="BF68" s="83" t="str">
        <f>IF($Q$5="BASIC","",VLOOKUP($Q68,'Analysis-must not modify'!BT:FE,BF$8,FALSE))</f>
        <v/>
      </c>
    </row>
    <row r="69" spans="4:58" s="28" customFormat="1" ht="15" customHeight="1">
      <c r="D69" s="60"/>
      <c r="E69" s="60"/>
      <c r="F69" s="60"/>
      <c r="P69" s="27">
        <v>60</v>
      </c>
      <c r="Q69" s="84" t="str">
        <f>VLOOKUP($P69,'Analysis-must not modify'!B:AX,2,FALSE)</f>
        <v>Vancouver_2007</v>
      </c>
      <c r="R69" s="72">
        <f>VLOOKUP($Q69,'Analysis-must not modify'!C:AX,6,FALSE)</f>
        <v>583133.19999999995</v>
      </c>
      <c r="S69" s="72">
        <f>VLOOKUP($Q69,'Analysis-must not modify'!C:FE,7,FALSE)</f>
        <v>114.97</v>
      </c>
      <c r="T69" s="72">
        <f>VLOOKUP($Q69,'Analysis-must not modify'!C:FE,8,FALSE)</f>
        <v>0</v>
      </c>
      <c r="U69" s="83">
        <f>VLOOKUP($Q69,'Analysis-must not modify'!BT:FE,U$8,FALSE)</f>
        <v>1606974.1566621861</v>
      </c>
      <c r="V69" s="83">
        <f>VLOOKUP($Q69,'Analysis-must not modify'!BT:FE,V$8,FALSE)</f>
        <v>1030593.2670392676</v>
      </c>
      <c r="W69" s="83">
        <f>VLOOKUP($Q69,'Analysis-must not modify'!BT:FE,W$8,FALSE)</f>
        <v>216710.14093689594</v>
      </c>
      <c r="X69" s="83" t="str">
        <f>IFERROR(VLOOKUP($Q69,'Analysis-must not modify'!BT:FE,X$8,FALSE),"")</f>
        <v/>
      </c>
      <c r="Y69" s="83" t="str">
        <f>IFERROR(VLOOKUP($Q69,'Analysis-must not modify'!BT:FE,Y$8,FALSE),"")</f>
        <v/>
      </c>
      <c r="Z69" s="70">
        <f t="shared" si="8"/>
        <v>2854277.5646383497</v>
      </c>
      <c r="AA69" s="70">
        <f t="shared" ca="1" si="9"/>
        <v>138</v>
      </c>
      <c r="AB69" s="70">
        <f t="shared" ca="1" si="10"/>
        <v>138</v>
      </c>
      <c r="AC69" s="70">
        <f t="shared" ca="1" si="11"/>
        <v>119</v>
      </c>
      <c r="AD69" s="70">
        <f t="shared" ca="1" si="12"/>
        <v>110</v>
      </c>
      <c r="AE69" s="70" t="e">
        <f t="shared" ca="1" si="13"/>
        <v>#VALUE!</v>
      </c>
      <c r="AF69" s="70" t="e">
        <f t="shared" ca="1" si="14"/>
        <v>#VALUE!</v>
      </c>
      <c r="AG69" s="83">
        <f>VLOOKUP($Q69,'Analysis-must not modify'!BT:FE,AG$8,FALSE)</f>
        <v>563282.25435286062</v>
      </c>
      <c r="AH69" s="83">
        <f>VLOOKUP($Q69,'Analysis-must not modify'!BT:FE,AH$8,FALSE)</f>
        <v>606885.63548132114</v>
      </c>
      <c r="AI69" s="83">
        <f>VLOOKUP($Q69,'Analysis-must not modify'!BT:FE,AI$8,FALSE)</f>
        <v>415586.47164697346</v>
      </c>
      <c r="AJ69" s="83" t="str">
        <f>VLOOKUP($Q69,'Analysis-must not modify'!$BT$7:$FJ$87,AJ$8,FALSE)</f>
        <v/>
      </c>
      <c r="AK69" s="83" t="str">
        <f>VLOOKUP($Q69,'Analysis-must not modify'!BT:FE,AK$8,FALSE)</f>
        <v/>
      </c>
      <c r="AL69" s="83" t="str">
        <f>VLOOKUP($Q69,'Analysis-must not modify'!BT:FE,AL$8,FALSE)</f>
        <v/>
      </c>
      <c r="AM69" s="83" t="str">
        <f>VLOOKUP($Q69,'Analysis-must not modify'!BT:FE,AM$8,FALSE)</f>
        <v/>
      </c>
      <c r="AN69" s="83">
        <f>VLOOKUP($Q69,'Analysis-must not modify'!BT:FE,AN$8,FALSE)</f>
        <v>21219.7951810308</v>
      </c>
      <c r="AP69" s="83">
        <f>VLOOKUP($Q69,'Analysis-must not modify'!BT:FE,AP$8,FALSE)</f>
        <v>1004813.1886927732</v>
      </c>
      <c r="AQ69" s="83">
        <f>VLOOKUP($Q69,'Analysis-must not modify'!BT:FE,AQ$8,FALSE)</f>
        <v>11003.269459799731</v>
      </c>
      <c r="AR69" s="83" t="str">
        <f>VLOOKUP($Q69,'Analysis-must not modify'!BT:FE,AR$8,FALSE)</f>
        <v/>
      </c>
      <c r="AS69" s="83" t="str">
        <f>VLOOKUP($Q69,'Analysis-must not modify'!BT:FE,AS$8,FALSE)</f>
        <v/>
      </c>
      <c r="AT69" s="83">
        <f>VLOOKUP($Q69,'Analysis-must not modify'!BT:FE,AT$8,FALSE)</f>
        <v>14776.808886694644</v>
      </c>
      <c r="AV69" s="83">
        <f>VLOOKUP($Q69,'Analysis-must not modify'!BT:FE,AV$8,FALSE)</f>
        <v>200186.91663059898</v>
      </c>
      <c r="AW69" s="83">
        <f>VLOOKUP($Q69,'Analysis-must not modify'!BT:FE,AW$8,FALSE)</f>
        <v>11364</v>
      </c>
      <c r="AX69" s="83" t="str">
        <f>VLOOKUP($Q69,'Analysis-must not modify'!BT:FE,AX$8,FALSE)</f>
        <v/>
      </c>
      <c r="AY69" s="83">
        <f>VLOOKUP($Q69,'Analysis-must not modify'!BT:FE,AY$8,FALSE)</f>
        <v>5159.2243062969683</v>
      </c>
      <c r="BA69" s="83" t="str">
        <f>IF($Q$5="BASIC","",VLOOKUP($Q69,'Analysis-must not modify'!BT:FE,BA$8,FALSE))</f>
        <v/>
      </c>
      <c r="BB69" s="83" t="str">
        <f>IF($Q$5="BASIC","",VLOOKUP($Q69,'Analysis-must not modify'!BT:FE,BB$8,FALSE))</f>
        <v/>
      </c>
      <c r="BD69" s="83" t="str">
        <f>IF($Q$5="BASIC","",VLOOKUP($Q69,'Analysis-must not modify'!BT:FE,BD$8,FALSE))</f>
        <v/>
      </c>
      <c r="BE69" s="83" t="str">
        <f>IF($Q$5="BASIC","",VLOOKUP($Q69,'Analysis-must not modify'!BT:FE,BE$8,FALSE))</f>
        <v/>
      </c>
      <c r="BF69" s="83" t="str">
        <f>IF($Q$5="BASIC","",VLOOKUP($Q69,'Analysis-must not modify'!BT:FE,BF$8,FALSE))</f>
        <v/>
      </c>
    </row>
    <row r="70" spans="4:58" s="28" customFormat="1" ht="15" customHeight="1">
      <c r="D70" s="60"/>
      <c r="E70" s="60"/>
      <c r="F70" s="60"/>
      <c r="P70" s="27">
        <v>61</v>
      </c>
      <c r="Q70" s="84" t="str">
        <f>VLOOKUP($P70,'Analysis-must not modify'!B:AX,2,FALSE)</f>
        <v>Vancouver_2008</v>
      </c>
      <c r="R70" s="72">
        <f>VLOOKUP($Q70,'Analysis-must not modify'!C:AX,6,FALSE)</f>
        <v>588225.39999999991</v>
      </c>
      <c r="S70" s="72">
        <f>VLOOKUP($Q70,'Analysis-must not modify'!C:FE,7,FALSE)</f>
        <v>114.97</v>
      </c>
      <c r="T70" s="72">
        <f>VLOOKUP($Q70,'Analysis-must not modify'!C:FE,8,FALSE)</f>
        <v>0</v>
      </c>
      <c r="U70" s="83">
        <f>VLOOKUP($Q70,'Analysis-must not modify'!BT:FE,U$8,FALSE)</f>
        <v>1650684.564714914</v>
      </c>
      <c r="V70" s="83">
        <f>VLOOKUP($Q70,'Analysis-must not modify'!BT:FE,V$8,FALSE)</f>
        <v>1028068.7824834845</v>
      </c>
      <c r="W70" s="83">
        <f>VLOOKUP($Q70,'Analysis-must not modify'!BT:FE,W$8,FALSE)</f>
        <v>301673.26695220568</v>
      </c>
      <c r="X70" s="83" t="str">
        <f>IFERROR(VLOOKUP($Q70,'Analysis-must not modify'!BT:FE,X$8,FALSE),"")</f>
        <v/>
      </c>
      <c r="Y70" s="83" t="str">
        <f>IFERROR(VLOOKUP($Q70,'Analysis-must not modify'!BT:FE,Y$8,FALSE),"")</f>
        <v/>
      </c>
      <c r="Z70" s="70">
        <f t="shared" si="8"/>
        <v>2980426.6141506042</v>
      </c>
      <c r="AA70" s="70">
        <f t="shared" ca="1" si="9"/>
        <v>135</v>
      </c>
      <c r="AB70" s="70">
        <f t="shared" ca="1" si="10"/>
        <v>134</v>
      </c>
      <c r="AC70" s="70">
        <f t="shared" ca="1" si="11"/>
        <v>121</v>
      </c>
      <c r="AD70" s="70">
        <f t="shared" ca="1" si="12"/>
        <v>95</v>
      </c>
      <c r="AE70" s="70" t="e">
        <f t="shared" ca="1" si="13"/>
        <v>#VALUE!</v>
      </c>
      <c r="AF70" s="70" t="e">
        <f t="shared" ca="1" si="14"/>
        <v>#VALUE!</v>
      </c>
      <c r="AG70" s="83">
        <f>VLOOKUP($Q70,'Analysis-must not modify'!BT:FE,AG$8,FALSE)</f>
        <v>571104.89212354901</v>
      </c>
      <c r="AH70" s="83">
        <f>VLOOKUP($Q70,'Analysis-must not modify'!BT:FE,AH$8,FALSE)</f>
        <v>629954.03820779407</v>
      </c>
      <c r="AI70" s="83">
        <f>VLOOKUP($Q70,'Analysis-must not modify'!BT:FE,AI$8,FALSE)</f>
        <v>428044.51378708403</v>
      </c>
      <c r="AJ70" s="83" t="str">
        <f>VLOOKUP($Q70,'Analysis-must not modify'!$BT$7:$FJ$87,AJ$8,FALSE)</f>
        <v/>
      </c>
      <c r="AK70" s="83" t="str">
        <f>VLOOKUP($Q70,'Analysis-must not modify'!BT:FE,AK$8,FALSE)</f>
        <v/>
      </c>
      <c r="AL70" s="83" t="str">
        <f>VLOOKUP($Q70,'Analysis-must not modify'!BT:FE,AL$8,FALSE)</f>
        <v/>
      </c>
      <c r="AM70" s="83" t="str">
        <f>VLOOKUP($Q70,'Analysis-must not modify'!BT:FE,AM$8,FALSE)</f>
        <v/>
      </c>
      <c r="AN70" s="83">
        <f>VLOOKUP($Q70,'Analysis-must not modify'!BT:FE,AN$8,FALSE)</f>
        <v>21581.120596486799</v>
      </c>
      <c r="AP70" s="83">
        <f>VLOOKUP($Q70,'Analysis-must not modify'!BT:FE,AP$8,FALSE)</f>
        <v>1001761.3070992216</v>
      </c>
      <c r="AQ70" s="83">
        <f>VLOOKUP($Q70,'Analysis-must not modify'!BT:FE,AQ$8,FALSE)</f>
        <v>11003.269459799731</v>
      </c>
      <c r="AR70" s="83" t="str">
        <f>VLOOKUP($Q70,'Analysis-must not modify'!BT:FE,AR$8,FALSE)</f>
        <v/>
      </c>
      <c r="AS70" s="83" t="str">
        <f>VLOOKUP($Q70,'Analysis-must not modify'!BT:FE,AS$8,FALSE)</f>
        <v/>
      </c>
      <c r="AT70" s="83">
        <f>VLOOKUP($Q70,'Analysis-must not modify'!BT:FE,AT$8,FALSE)</f>
        <v>15304.205924463096</v>
      </c>
      <c r="AV70" s="83">
        <f>VLOOKUP($Q70,'Analysis-must not modify'!BT:FE,AV$8,FALSE)</f>
        <v>285073.56686754571</v>
      </c>
      <c r="AW70" s="83">
        <f>VLOOKUP($Q70,'Analysis-must not modify'!BT:FE,AW$8,FALSE)</f>
        <v>11364</v>
      </c>
      <c r="AX70" s="83" t="str">
        <f>VLOOKUP($Q70,'Analysis-must not modify'!BT:FE,AX$8,FALSE)</f>
        <v/>
      </c>
      <c r="AY70" s="83">
        <f>VLOOKUP($Q70,'Analysis-must not modify'!BT:FE,AY$8,FALSE)</f>
        <v>5235.7000846599631</v>
      </c>
      <c r="BA70" s="83" t="str">
        <f>IF($Q$5="BASIC","",VLOOKUP($Q70,'Analysis-must not modify'!BT:FE,BA$8,FALSE))</f>
        <v/>
      </c>
      <c r="BB70" s="83" t="str">
        <f>IF($Q$5="BASIC","",VLOOKUP($Q70,'Analysis-must not modify'!BT:FE,BB$8,FALSE))</f>
        <v/>
      </c>
      <c r="BD70" s="83" t="str">
        <f>IF($Q$5="BASIC","",VLOOKUP($Q70,'Analysis-must not modify'!BT:FE,BD$8,FALSE))</f>
        <v/>
      </c>
      <c r="BE70" s="83" t="str">
        <f>IF($Q$5="BASIC","",VLOOKUP($Q70,'Analysis-must not modify'!BT:FE,BE$8,FALSE))</f>
        <v/>
      </c>
      <c r="BF70" s="83" t="str">
        <f>IF($Q$5="BASIC","",VLOOKUP($Q70,'Analysis-must not modify'!BT:FE,BF$8,FALSE))</f>
        <v/>
      </c>
    </row>
    <row r="71" spans="4:58" s="28" customFormat="1" ht="15" customHeight="1">
      <c r="D71" s="60"/>
      <c r="E71" s="60"/>
      <c r="F71" s="60"/>
      <c r="P71" s="27">
        <v>62</v>
      </c>
      <c r="Q71" s="84" t="str">
        <f>VLOOKUP($P71,'Analysis-must not modify'!B:AX,2,FALSE)</f>
        <v>Vancouver_2009</v>
      </c>
      <c r="R71" s="72">
        <f>VLOOKUP($Q71,'Analysis-must not modify'!C:AX,6,FALSE)</f>
        <v>593317.59999999986</v>
      </c>
      <c r="S71" s="72">
        <f>VLOOKUP($Q71,'Analysis-must not modify'!C:FE,7,FALSE)</f>
        <v>114.97</v>
      </c>
      <c r="T71" s="72">
        <f>VLOOKUP($Q71,'Analysis-must not modify'!C:FE,8,FALSE)</f>
        <v>0</v>
      </c>
      <c r="U71" s="83">
        <f>VLOOKUP($Q71,'Analysis-must not modify'!BT:FE,U$8,FALSE)</f>
        <v>1648340.3123583796</v>
      </c>
      <c r="V71" s="83">
        <f>VLOOKUP($Q71,'Analysis-must not modify'!BT:FE,V$8,FALSE)</f>
        <v>1065292.5199856616</v>
      </c>
      <c r="W71" s="83">
        <f>VLOOKUP($Q71,'Analysis-must not modify'!BT:FE,W$8,FALSE)</f>
        <v>276796.0822368862</v>
      </c>
      <c r="X71" s="83" t="str">
        <f>IFERROR(VLOOKUP($Q71,'Analysis-must not modify'!BT:FE,X$8,FALSE),"")</f>
        <v/>
      </c>
      <c r="Y71" s="83" t="str">
        <f>IFERROR(VLOOKUP($Q71,'Analysis-must not modify'!BT:FE,Y$8,FALSE),"")</f>
        <v/>
      </c>
      <c r="Z71" s="70">
        <f t="shared" si="8"/>
        <v>2990428.9145809272</v>
      </c>
      <c r="AA71" s="70">
        <f t="shared" ca="1" si="9"/>
        <v>134</v>
      </c>
      <c r="AB71" s="70">
        <f t="shared" ca="1" si="10"/>
        <v>136</v>
      </c>
      <c r="AC71" s="70">
        <f t="shared" ca="1" si="11"/>
        <v>113</v>
      </c>
      <c r="AD71" s="70">
        <f t="shared" ca="1" si="12"/>
        <v>105</v>
      </c>
      <c r="AE71" s="70" t="e">
        <f t="shared" ca="1" si="13"/>
        <v>#VALUE!</v>
      </c>
      <c r="AF71" s="70" t="e">
        <f t="shared" ca="1" si="14"/>
        <v>#VALUE!</v>
      </c>
      <c r="AG71" s="83">
        <f>VLOOKUP($Q71,'Analysis-must not modify'!BT:FE,AG$8,FALSE)</f>
        <v>586562.01837235887</v>
      </c>
      <c r="AH71" s="83">
        <f>VLOOKUP($Q71,'Analysis-must not modify'!BT:FE,AH$8,FALSE)</f>
        <v>625995.35276752245</v>
      </c>
      <c r="AI71" s="83">
        <f>VLOOKUP($Q71,'Analysis-must not modify'!BT:FE,AI$8,FALSE)</f>
        <v>414242.2598093212</v>
      </c>
      <c r="AJ71" s="83" t="str">
        <f>VLOOKUP($Q71,'Analysis-must not modify'!$BT$7:$FJ$87,AJ$8,FALSE)</f>
        <v/>
      </c>
      <c r="AK71" s="83" t="str">
        <f>VLOOKUP($Q71,'Analysis-must not modify'!BT:FE,AK$8,FALSE)</f>
        <v/>
      </c>
      <c r="AL71" s="83" t="str">
        <f>VLOOKUP($Q71,'Analysis-must not modify'!BT:FE,AL$8,FALSE)</f>
        <v/>
      </c>
      <c r="AM71" s="83" t="str">
        <f>VLOOKUP($Q71,'Analysis-must not modify'!BT:FE,AM$8,FALSE)</f>
        <v/>
      </c>
      <c r="AN71" s="83">
        <f>VLOOKUP($Q71,'Analysis-must not modify'!BT:FE,AN$8,FALSE)</f>
        <v>21540.681409177199</v>
      </c>
      <c r="AP71" s="83">
        <f>VLOOKUP($Q71,'Analysis-must not modify'!BT:FE,AP$8,FALSE)</f>
        <v>1038457.6475636304</v>
      </c>
      <c r="AQ71" s="83">
        <f>VLOOKUP($Q71,'Analysis-must not modify'!BT:FE,AQ$8,FALSE)</f>
        <v>11003.269459799731</v>
      </c>
      <c r="AR71" s="83" t="str">
        <f>VLOOKUP($Q71,'Analysis-must not modify'!BT:FE,AR$8,FALSE)</f>
        <v/>
      </c>
      <c r="AS71" s="83" t="str">
        <f>VLOOKUP($Q71,'Analysis-must not modify'!BT:FE,AS$8,FALSE)</f>
        <v/>
      </c>
      <c r="AT71" s="83">
        <f>VLOOKUP($Q71,'Analysis-must not modify'!BT:FE,AT$8,FALSE)</f>
        <v>15831.602962231549</v>
      </c>
      <c r="AV71" s="83">
        <f>VLOOKUP($Q71,'Analysis-must not modify'!BT:FE,AV$8,FALSE)</f>
        <v>259838.9478486744</v>
      </c>
      <c r="AW71" s="83">
        <f>VLOOKUP($Q71,'Analysis-must not modify'!BT:FE,AW$8,FALSE)</f>
        <v>11742.8</v>
      </c>
      <c r="AX71" s="83" t="str">
        <f>VLOOKUP($Q71,'Analysis-must not modify'!BT:FE,AX$8,FALSE)</f>
        <v/>
      </c>
      <c r="AY71" s="83">
        <f>VLOOKUP($Q71,'Analysis-must not modify'!BT:FE,AY$8,FALSE)</f>
        <v>5214.3343882117861</v>
      </c>
      <c r="BA71" s="83" t="str">
        <f>IF($Q$5="BASIC","",VLOOKUP($Q71,'Analysis-must not modify'!BT:FE,BA$8,FALSE))</f>
        <v/>
      </c>
      <c r="BB71" s="83" t="str">
        <f>IF($Q$5="BASIC","",VLOOKUP($Q71,'Analysis-must not modify'!BT:FE,BB$8,FALSE))</f>
        <v/>
      </c>
      <c r="BD71" s="83" t="str">
        <f>IF($Q$5="BASIC","",VLOOKUP($Q71,'Analysis-must not modify'!BT:FE,BD$8,FALSE))</f>
        <v/>
      </c>
      <c r="BE71" s="83" t="str">
        <f>IF($Q$5="BASIC","",VLOOKUP($Q71,'Analysis-must not modify'!BT:FE,BE$8,FALSE))</f>
        <v/>
      </c>
      <c r="BF71" s="83" t="str">
        <f>IF($Q$5="BASIC","",VLOOKUP($Q71,'Analysis-must not modify'!BT:FE,BF$8,FALSE))</f>
        <v/>
      </c>
    </row>
    <row r="72" spans="4:58" s="28" customFormat="1" ht="15" customHeight="1">
      <c r="D72" s="60"/>
      <c r="E72" s="60"/>
      <c r="F72" s="60"/>
      <c r="P72" s="27">
        <v>63</v>
      </c>
      <c r="Q72" s="84" t="str">
        <f>VLOOKUP($P72,'Analysis-must not modify'!B:AX,2,FALSE)</f>
        <v>Vancouver_2010</v>
      </c>
      <c r="R72" s="72">
        <f>VLOOKUP($Q72,'Analysis-must not modify'!C:AX,6,FALSE)</f>
        <v>598409.79999999981</v>
      </c>
      <c r="S72" s="72">
        <f>VLOOKUP($Q72,'Analysis-must not modify'!C:FE,7,FALSE)</f>
        <v>114.97</v>
      </c>
      <c r="T72" s="72">
        <f>VLOOKUP($Q72,'Analysis-must not modify'!C:FE,8,FALSE)</f>
        <v>0</v>
      </c>
      <c r="U72" s="83">
        <f>VLOOKUP($Q72,'Analysis-must not modify'!BT:FE,U$8,FALSE)</f>
        <v>1532615.7926188931</v>
      </c>
      <c r="V72" s="83">
        <f>VLOOKUP($Q72,'Analysis-must not modify'!BT:FE,V$8,FALSE)</f>
        <v>1048608.2979727788</v>
      </c>
      <c r="W72" s="83">
        <f>VLOOKUP($Q72,'Analysis-must not modify'!BT:FE,W$8,FALSE)</f>
        <v>242836.29898804249</v>
      </c>
      <c r="X72" s="83" t="str">
        <f>IFERROR(VLOOKUP($Q72,'Analysis-must not modify'!BT:FE,X$8,FALSE),"")</f>
        <v/>
      </c>
      <c r="Y72" s="83" t="str">
        <f>IFERROR(VLOOKUP($Q72,'Analysis-must not modify'!BT:FE,Y$8,FALSE),"")</f>
        <v/>
      </c>
      <c r="Z72" s="70">
        <f t="shared" si="8"/>
        <v>2824060.3895797143</v>
      </c>
      <c r="AA72" s="70">
        <f t="shared" ca="1" si="9"/>
        <v>140</v>
      </c>
      <c r="AB72" s="70">
        <f t="shared" ca="1" si="10"/>
        <v>141</v>
      </c>
      <c r="AC72" s="70">
        <f t="shared" ca="1" si="11"/>
        <v>116</v>
      </c>
      <c r="AD72" s="70">
        <f t="shared" ca="1" si="12"/>
        <v>109</v>
      </c>
      <c r="AE72" s="70" t="e">
        <f t="shared" ca="1" si="13"/>
        <v>#VALUE!</v>
      </c>
      <c r="AF72" s="70" t="e">
        <f t="shared" ca="1" si="14"/>
        <v>#VALUE!</v>
      </c>
      <c r="AG72" s="83">
        <f>VLOOKUP($Q72,'Analysis-must not modify'!BT:FE,AG$8,FALSE)</f>
        <v>523118.7409980307</v>
      </c>
      <c r="AH72" s="83">
        <f>VLOOKUP($Q72,'Analysis-must not modify'!BT:FE,AH$8,FALSE)</f>
        <v>598705.57659584028</v>
      </c>
      <c r="AI72" s="83">
        <f>VLOOKUP($Q72,'Analysis-must not modify'!BT:FE,AI$8,FALSE)</f>
        <v>390843.84136124101</v>
      </c>
      <c r="AJ72" s="83" t="str">
        <f>VLOOKUP($Q72,'Analysis-must not modify'!$BT$7:$FJ$87,AJ$8,FALSE)</f>
        <v/>
      </c>
      <c r="AK72" s="83" t="str">
        <f>VLOOKUP($Q72,'Analysis-must not modify'!BT:FE,AK$8,FALSE)</f>
        <v/>
      </c>
      <c r="AL72" s="83" t="str">
        <f>VLOOKUP($Q72,'Analysis-must not modify'!BT:FE,AL$8,FALSE)</f>
        <v/>
      </c>
      <c r="AM72" s="83" t="str">
        <f>VLOOKUP($Q72,'Analysis-must not modify'!BT:FE,AM$8,FALSE)</f>
        <v/>
      </c>
      <c r="AN72" s="83">
        <f>VLOOKUP($Q72,'Analysis-must not modify'!BT:FE,AN$8,FALSE)</f>
        <v>19947.633663781198</v>
      </c>
      <c r="AP72" s="83">
        <f>VLOOKUP($Q72,'Analysis-must not modify'!BT:FE,AP$8,FALSE)</f>
        <v>1021246.0285129792</v>
      </c>
      <c r="AQ72" s="83">
        <f>VLOOKUP($Q72,'Analysis-must not modify'!BT:FE,AQ$8,FALSE)</f>
        <v>11003.269459799731</v>
      </c>
      <c r="AR72" s="83" t="str">
        <f>VLOOKUP($Q72,'Analysis-must not modify'!BT:FE,AR$8,FALSE)</f>
        <v/>
      </c>
      <c r="AS72" s="83" t="str">
        <f>VLOOKUP($Q72,'Analysis-must not modify'!BT:FE,AS$8,FALSE)</f>
        <v/>
      </c>
      <c r="AT72" s="83">
        <f>VLOOKUP($Q72,'Analysis-must not modify'!BT:FE,AT$8,FALSE)</f>
        <v>16359</v>
      </c>
      <c r="AV72" s="83">
        <f>VLOOKUP($Q72,'Analysis-must not modify'!BT:FE,AV$8,FALSE)</f>
        <v>224120.22163268575</v>
      </c>
      <c r="AW72" s="83">
        <f>VLOOKUP($Q72,'Analysis-must not modify'!BT:FE,AW$8,FALSE)</f>
        <v>13636.8</v>
      </c>
      <c r="AX72" s="83" t="str">
        <f>VLOOKUP($Q72,'Analysis-must not modify'!BT:FE,AX$8,FALSE)</f>
        <v/>
      </c>
      <c r="AY72" s="83">
        <f>VLOOKUP($Q72,'Analysis-must not modify'!BT:FE,AY$8,FALSE)</f>
        <v>5079.2773553567604</v>
      </c>
      <c r="BA72" s="83" t="str">
        <f>IF($Q$5="BASIC","",VLOOKUP($Q72,'Analysis-must not modify'!BT:FE,BA$8,FALSE))</f>
        <v/>
      </c>
      <c r="BB72" s="83" t="str">
        <f>IF($Q$5="BASIC","",VLOOKUP($Q72,'Analysis-must not modify'!BT:FE,BB$8,FALSE))</f>
        <v/>
      </c>
      <c r="BD72" s="83" t="str">
        <f>IF($Q$5="BASIC","",VLOOKUP($Q72,'Analysis-must not modify'!BT:FE,BD$8,FALSE))</f>
        <v/>
      </c>
      <c r="BE72" s="83" t="str">
        <f>IF($Q$5="BASIC","",VLOOKUP($Q72,'Analysis-must not modify'!BT:FE,BE$8,FALSE))</f>
        <v/>
      </c>
      <c r="BF72" s="83" t="str">
        <f>IF($Q$5="BASIC","",VLOOKUP($Q72,'Analysis-must not modify'!BT:FE,BF$8,FALSE))</f>
        <v/>
      </c>
    </row>
    <row r="73" spans="4:58" s="28" customFormat="1" ht="15" customHeight="1">
      <c r="D73" s="60"/>
      <c r="E73" s="60"/>
      <c r="F73" s="60"/>
      <c r="P73" s="27">
        <v>64</v>
      </c>
      <c r="Q73" s="84" t="str">
        <f>VLOOKUP($P73,'Analysis-must not modify'!B:AX,2,FALSE)</f>
        <v>Vancouver_2011</v>
      </c>
      <c r="R73" s="72">
        <f>VLOOKUP($Q73,'Analysis-must not modify'!C:AX,6,FALSE)</f>
        <v>603502</v>
      </c>
      <c r="S73" s="72">
        <f>VLOOKUP($Q73,'Analysis-must not modify'!C:FE,7,FALSE)</f>
        <v>114.97</v>
      </c>
      <c r="T73" s="72">
        <f>VLOOKUP($Q73,'Analysis-must not modify'!C:FE,8,FALSE)</f>
        <v>0</v>
      </c>
      <c r="U73" s="83">
        <f>VLOOKUP($Q73,'Analysis-must not modify'!BT:FE,U$8,FALSE)</f>
        <v>1649815.8925849719</v>
      </c>
      <c r="V73" s="83">
        <f>VLOOKUP($Q73,'Analysis-must not modify'!BT:FE,V$8,FALSE)</f>
        <v>1003547.8908102788</v>
      </c>
      <c r="W73" s="83">
        <f>VLOOKUP($Q73,'Analysis-must not modify'!BT:FE,W$8,FALSE)</f>
        <v>250701.30752931797</v>
      </c>
      <c r="X73" s="83" t="str">
        <f>IFERROR(VLOOKUP($Q73,'Analysis-must not modify'!BT:FE,X$8,FALSE),"")</f>
        <v/>
      </c>
      <c r="Y73" s="83" t="str">
        <f>IFERROR(VLOOKUP($Q73,'Analysis-must not modify'!BT:FE,Y$8,FALSE),"")</f>
        <v/>
      </c>
      <c r="Z73" s="70">
        <f t="shared" si="8"/>
        <v>2904065.0909245689</v>
      </c>
      <c r="AA73" s="70">
        <f t="shared" ca="1" si="9"/>
        <v>137</v>
      </c>
      <c r="AB73" s="70">
        <f t="shared" ca="1" si="10"/>
        <v>135</v>
      </c>
      <c r="AC73" s="70">
        <f t="shared" ca="1" si="11"/>
        <v>122</v>
      </c>
      <c r="AD73" s="70">
        <f t="shared" ca="1" si="12"/>
        <v>108</v>
      </c>
      <c r="AE73" s="70" t="e">
        <f t="shared" ca="1" si="13"/>
        <v>#VALUE!</v>
      </c>
      <c r="AF73" s="70" t="e">
        <f t="shared" ca="1" si="14"/>
        <v>#VALUE!</v>
      </c>
      <c r="AG73" s="83">
        <f>VLOOKUP($Q73,'Analysis-must not modify'!BT:FE,AG$8,FALSE)</f>
        <v>579255.65326581942</v>
      </c>
      <c r="AH73" s="83">
        <f>VLOOKUP($Q73,'Analysis-must not modify'!BT:FE,AH$8,FALSE)</f>
        <v>646286.34103471332</v>
      </c>
      <c r="AI73" s="83">
        <f>VLOOKUP($Q73,'Analysis-must not modify'!BT:FE,AI$8,FALSE)</f>
        <v>402677.69793534762</v>
      </c>
      <c r="AJ73" s="83" t="str">
        <f>VLOOKUP($Q73,'Analysis-must not modify'!$BT$7:$FJ$87,AJ$8,FALSE)</f>
        <v/>
      </c>
      <c r="AK73" s="83" t="str">
        <f>VLOOKUP($Q73,'Analysis-must not modify'!BT:FE,AK$8,FALSE)</f>
        <v/>
      </c>
      <c r="AL73" s="83" t="str">
        <f>VLOOKUP($Q73,'Analysis-must not modify'!BT:FE,AL$8,FALSE)</f>
        <v/>
      </c>
      <c r="AM73" s="83" t="str">
        <f>VLOOKUP($Q73,'Analysis-must not modify'!BT:FE,AM$8,FALSE)</f>
        <v/>
      </c>
      <c r="AN73" s="83">
        <f>VLOOKUP($Q73,'Analysis-must not modify'!BT:FE,AN$8,FALSE)</f>
        <v>21596.200349091603</v>
      </c>
      <c r="AP73" s="83">
        <f>VLOOKUP($Q73,'Analysis-must not modify'!BT:FE,AP$8,FALSE)</f>
        <v>975622.09219160106</v>
      </c>
      <c r="AQ73" s="83">
        <f>VLOOKUP($Q73,'Analysis-must not modify'!BT:FE,AQ$8,FALSE)</f>
        <v>11003.269459799731</v>
      </c>
      <c r="AR73" s="83" t="str">
        <f>VLOOKUP($Q73,'Analysis-must not modify'!BT:FE,AR$8,FALSE)</f>
        <v/>
      </c>
      <c r="AS73" s="83" t="str">
        <f>VLOOKUP($Q73,'Analysis-must not modify'!BT:FE,AS$8,FALSE)</f>
        <v/>
      </c>
      <c r="AT73" s="83">
        <f>VLOOKUP($Q73,'Analysis-must not modify'!BT:FE,AT$8,FALSE)</f>
        <v>16922.529158877991</v>
      </c>
      <c r="AV73" s="83">
        <f>VLOOKUP($Q73,'Analysis-must not modify'!BT:FE,AV$8,FALSE)</f>
        <v>233627.69123903202</v>
      </c>
      <c r="AW73" s="83">
        <f>VLOOKUP($Q73,'Analysis-must not modify'!BT:FE,AW$8,FALSE)</f>
        <v>11932.2</v>
      </c>
      <c r="AX73" s="83" t="str">
        <f>VLOOKUP($Q73,'Analysis-must not modify'!BT:FE,AX$8,FALSE)</f>
        <v/>
      </c>
      <c r="AY73" s="83">
        <f>VLOOKUP($Q73,'Analysis-must not modify'!BT:FE,AY$8,FALSE)</f>
        <v>5141.4162902859343</v>
      </c>
      <c r="BA73" s="83" t="str">
        <f>IF($Q$5="BASIC","",VLOOKUP($Q73,'Analysis-must not modify'!BT:FE,BA$8,FALSE))</f>
        <v/>
      </c>
      <c r="BB73" s="83" t="str">
        <f>IF($Q$5="BASIC","",VLOOKUP($Q73,'Analysis-must not modify'!BT:FE,BB$8,FALSE))</f>
        <v/>
      </c>
      <c r="BD73" s="83" t="str">
        <f>IF($Q$5="BASIC","",VLOOKUP($Q73,'Analysis-must not modify'!BT:FE,BD$8,FALSE))</f>
        <v/>
      </c>
      <c r="BE73" s="83" t="str">
        <f>IF($Q$5="BASIC","",VLOOKUP($Q73,'Analysis-must not modify'!BT:FE,BE$8,FALSE))</f>
        <v/>
      </c>
      <c r="BF73" s="83" t="str">
        <f>IF($Q$5="BASIC","",VLOOKUP($Q73,'Analysis-must not modify'!BT:FE,BF$8,FALSE))</f>
        <v/>
      </c>
    </row>
    <row r="74" spans="4:58" s="28" customFormat="1" ht="15" customHeight="1">
      <c r="D74" s="60"/>
      <c r="E74" s="60"/>
      <c r="F74" s="60"/>
      <c r="P74" s="27">
        <v>65</v>
      </c>
      <c r="Q74" s="84" t="str">
        <f>VLOOKUP($P74,'Analysis-must not modify'!B:AX,2,FALSE)</f>
        <v>Vancouver_2012</v>
      </c>
      <c r="R74" s="72">
        <f>VLOOKUP($Q74,'Analysis-must not modify'!C:AX,6,FALSE)</f>
        <v>609098.80000000005</v>
      </c>
      <c r="S74" s="72">
        <f>VLOOKUP($Q74,'Analysis-must not modify'!C:FE,7,FALSE)</f>
        <v>114.97</v>
      </c>
      <c r="T74" s="72">
        <f>VLOOKUP($Q74,'Analysis-must not modify'!C:FE,8,FALSE)</f>
        <v>44669.071523999999</v>
      </c>
      <c r="U74" s="83">
        <f>VLOOKUP($Q74,'Analysis-must not modify'!BT:FE,U$8,FALSE)</f>
        <v>1567909.2623664008</v>
      </c>
      <c r="V74" s="83">
        <f>VLOOKUP($Q74,'Analysis-must not modify'!BT:FE,V$8,FALSE)</f>
        <v>984117.66256713425</v>
      </c>
      <c r="W74" s="83">
        <f>VLOOKUP($Q74,'Analysis-must not modify'!BT:FE,W$8,FALSE)</f>
        <v>168652.52281251896</v>
      </c>
      <c r="X74" s="83" t="str">
        <f>IFERROR(VLOOKUP($Q74,'Analysis-must not modify'!BT:FE,X$8,FALSE),"")</f>
        <v/>
      </c>
      <c r="Y74" s="83" t="str">
        <f>IFERROR(VLOOKUP($Q74,'Analysis-must not modify'!BT:FE,Y$8,FALSE),"")</f>
        <v/>
      </c>
      <c r="Z74" s="70">
        <f t="shared" ref="Z74:Z105" si="15">IF(SUM(U74:Y74)=0,"",SUM(U74:Y74))</f>
        <v>2720679.4477460538</v>
      </c>
      <c r="AA74" s="70">
        <f t="shared" ca="1" si="9"/>
        <v>142</v>
      </c>
      <c r="AB74" s="70">
        <f t="shared" ca="1" si="10"/>
        <v>139</v>
      </c>
      <c r="AC74" s="70">
        <f t="shared" ca="1" si="11"/>
        <v>126</v>
      </c>
      <c r="AD74" s="70">
        <f t="shared" ca="1" si="12"/>
        <v>115</v>
      </c>
      <c r="AE74" s="70" t="e">
        <f t="shared" ca="1" si="13"/>
        <v>#VALUE!</v>
      </c>
      <c r="AF74" s="70" t="e">
        <f t="shared" ca="1" si="14"/>
        <v>#VALUE!</v>
      </c>
      <c r="AG74" s="83">
        <f>VLOOKUP($Q74,'Analysis-must not modify'!BT:FE,AG$8,FALSE)</f>
        <v>544272.27826565003</v>
      </c>
      <c r="AH74" s="83">
        <f>VLOOKUP($Q74,'Analysis-must not modify'!BT:FE,AH$8,FALSE)</f>
        <v>614503.9441605499</v>
      </c>
      <c r="AI74" s="83">
        <f>VLOOKUP($Q74,'Analysis-must not modify'!BT:FE,AI$8,FALSE)</f>
        <v>388753.40137375001</v>
      </c>
      <c r="AJ74" s="83" t="str">
        <f>VLOOKUP($Q74,'Analysis-must not modify'!$BT$7:$FJ$87,AJ$8,FALSE)</f>
        <v/>
      </c>
      <c r="AK74" s="83" t="str">
        <f>VLOOKUP($Q74,'Analysis-must not modify'!BT:FE,AK$8,FALSE)</f>
        <v/>
      </c>
      <c r="AL74" s="83" t="str">
        <f>VLOOKUP($Q74,'Analysis-must not modify'!BT:FE,AL$8,FALSE)</f>
        <v/>
      </c>
      <c r="AM74" s="83" t="str">
        <f>VLOOKUP($Q74,'Analysis-must not modify'!BT:FE,AM$8,FALSE)</f>
        <v/>
      </c>
      <c r="AN74" s="83">
        <f>VLOOKUP($Q74,'Analysis-must not modify'!BT:FE,AN$8,FALSE)</f>
        <v>20379.638566450802</v>
      </c>
      <c r="AP74" s="83">
        <f>VLOOKUP($Q74,'Analysis-must not modify'!BT:FE,AP$8,FALSE)</f>
        <v>955628.33478957857</v>
      </c>
      <c r="AQ74" s="83">
        <f>VLOOKUP($Q74,'Analysis-must not modify'!BT:FE,AQ$8,FALSE)</f>
        <v>11003.269459799731</v>
      </c>
      <c r="AR74" s="83" t="str">
        <f>VLOOKUP($Q74,'Analysis-must not modify'!BT:FE,AR$8,FALSE)</f>
        <v/>
      </c>
      <c r="AS74" s="83" t="str">
        <f>VLOOKUP($Q74,'Analysis-must not modify'!BT:FE,AS$8,FALSE)</f>
        <v/>
      </c>
      <c r="AT74" s="83">
        <f>VLOOKUP($Q74,'Analysis-must not modify'!BT:FE,AT$8,FALSE)</f>
        <v>17486.058317755982</v>
      </c>
      <c r="AV74" s="83">
        <f>VLOOKUP($Q74,'Analysis-must not modify'!BT:FE,AV$8,FALSE)</f>
        <v>148065.1579902558</v>
      </c>
      <c r="AW74" s="83">
        <f>VLOOKUP($Q74,'Analysis-must not modify'!BT:FE,AW$8,FALSE)</f>
        <v>15341.400000000001</v>
      </c>
      <c r="AX74" s="83" t="str">
        <f>VLOOKUP($Q74,'Analysis-must not modify'!BT:FE,AX$8,FALSE)</f>
        <v/>
      </c>
      <c r="AY74" s="83">
        <f>VLOOKUP($Q74,'Analysis-must not modify'!BT:FE,AY$8,FALSE)</f>
        <v>5245.9648222631722</v>
      </c>
      <c r="BA74" s="83" t="str">
        <f>IF($Q$5="BASIC","",VLOOKUP($Q74,'Analysis-must not modify'!BT:FE,BA$8,FALSE))</f>
        <v/>
      </c>
      <c r="BB74" s="83" t="str">
        <f>IF($Q$5="BASIC","",VLOOKUP($Q74,'Analysis-must not modify'!BT:FE,BB$8,FALSE))</f>
        <v/>
      </c>
      <c r="BD74" s="83" t="str">
        <f>IF($Q$5="BASIC","",VLOOKUP($Q74,'Analysis-must not modify'!BT:FE,BD$8,FALSE))</f>
        <v/>
      </c>
      <c r="BE74" s="83" t="str">
        <f>IF($Q$5="BASIC","",VLOOKUP($Q74,'Analysis-must not modify'!BT:FE,BE$8,FALSE))</f>
        <v/>
      </c>
      <c r="BF74" s="83" t="str">
        <f>IF($Q$5="BASIC","",VLOOKUP($Q74,'Analysis-must not modify'!BT:FE,BF$8,FALSE))</f>
        <v/>
      </c>
    </row>
    <row r="75" spans="4:58" s="28" customFormat="1" ht="15" customHeight="1">
      <c r="D75" s="60"/>
      <c r="E75" s="60"/>
      <c r="F75" s="60"/>
      <c r="P75" s="27">
        <v>66</v>
      </c>
      <c r="Q75" s="84" t="str">
        <f>VLOOKUP($P75,'Analysis-must not modify'!B:AX,2,FALSE)</f>
        <v>Vancouver_2013</v>
      </c>
      <c r="R75" s="72">
        <f>VLOOKUP($Q75,'Analysis-must not modify'!C:AX,6,FALSE)</f>
        <v>614695.60000000009</v>
      </c>
      <c r="S75" s="72">
        <f>VLOOKUP($Q75,'Analysis-must not modify'!C:FE,7,FALSE)</f>
        <v>114.97</v>
      </c>
      <c r="T75" s="72">
        <f>VLOOKUP($Q75,'Analysis-must not modify'!C:FE,8,FALSE)</f>
        <v>44592.354689599997</v>
      </c>
      <c r="U75" s="83">
        <f>VLOOKUP($Q75,'Analysis-must not modify'!BT:FE,U$8,FALSE)</f>
        <v>1513105.5825443466</v>
      </c>
      <c r="V75" s="83">
        <f>VLOOKUP($Q75,'Analysis-must not modify'!BT:FE,V$8,FALSE)</f>
        <v>976302.93552726915</v>
      </c>
      <c r="W75" s="83">
        <f>VLOOKUP($Q75,'Analysis-must not modify'!BT:FE,W$8,FALSE)</f>
        <v>123945.13549421608</v>
      </c>
      <c r="X75" s="83" t="str">
        <f>IFERROR(VLOOKUP($Q75,'Analysis-must not modify'!BT:FE,X$8,FALSE),"")</f>
        <v/>
      </c>
      <c r="Y75" s="83" t="str">
        <f>IFERROR(VLOOKUP($Q75,'Analysis-must not modify'!BT:FE,Y$8,FALSE),"")</f>
        <v/>
      </c>
      <c r="Z75" s="70">
        <f t="shared" si="15"/>
        <v>2613353.6535658315</v>
      </c>
      <c r="AA75" s="70">
        <f t="shared" ref="AA75:AA106" ca="1" si="16">IFERROR(IF(ROW()-ROW(AA$9)&lt;$X$1+1,AA74+1,RANK(Z75,Totalrank)+$X$1),IF(VALUE(Z75)=0,$T$1+1,RANK(Z75,Totalrank)+$X$1))</f>
        <v>145</v>
      </c>
      <c r="AB75" s="70">
        <f t="shared" ref="AB75:AB106" ca="1" si="17">IFERROR(IF(ROW()-ROW(AB$9)&lt;$X$1+1,AB74+1,RANK(U75,Totalstationrank)+$X$1),IF(VALUE(U75)=0,$T$1+1,RANK(U75,Totalstationrank)+$X$1))</f>
        <v>142</v>
      </c>
      <c r="AC75" s="70">
        <f t="shared" ref="AC75:AC106" ca="1" si="18">IFERROR(IF(ROW()-ROW(AC$9)&lt;$X$1+1,AC74+1,RANK(V75,Totaltransrank)+$X$1),IF(VALUE(V75)=0,$T$1+1,RANK(V75,Totaltransrank)+$X$1))</f>
        <v>127</v>
      </c>
      <c r="AD75" s="70">
        <f t="shared" ref="AD75:AD106" ca="1" si="19">IFERROR(IF(ROW()-ROW(AD$9)&lt;$X$1+1,AD74+1,RANK(W75,Totalwasterank)+$X$1),IF(VALUE(W75)=0,$T$1+1,RANK(W75,Totalwasterank)+$X$1))</f>
        <v>118</v>
      </c>
      <c r="AE75" s="70" t="e">
        <f t="shared" ref="AE75:AE106" ca="1" si="20">IFERROR(IF(ROW()-ROW(AE$9)&lt;$X$1+1,AE74+1,RANK(X75,Totalippurank)+$X$1),IF(VALUE(X75)=0,$T$1+1,RANK(X75,Totalippurank)+$X$1))</f>
        <v>#VALUE!</v>
      </c>
      <c r="AF75" s="70" t="e">
        <f t="shared" ref="AF75:AF106" ca="1" si="21">IFERROR(IF(ROW()-ROW(AF$9)&lt;$X$1+1,AF74+1,RANK(Y75,Totalafolurank)+$X$1),IF(VALUE(Y75)=0,$T$1+1,RANK(Y75,Totalafolurank)+$X$1))</f>
        <v>#VALUE!</v>
      </c>
      <c r="AG75" s="83">
        <f>VLOOKUP($Q75,'Analysis-must not modify'!BT:FE,AG$8,FALSE)</f>
        <v>532881.8175015999</v>
      </c>
      <c r="AH75" s="83">
        <f>VLOOKUP($Q75,'Analysis-must not modify'!BT:FE,AH$8,FALSE)</f>
        <v>594440.37001439987</v>
      </c>
      <c r="AI75" s="83">
        <f>VLOOKUP($Q75,'Analysis-must not modify'!BT:FE,AI$8,FALSE)</f>
        <v>365298.01640560001</v>
      </c>
      <c r="AJ75" s="83" t="str">
        <f>VLOOKUP($Q75,'Analysis-must not modify'!$BT$7:$FJ$87,AJ$8,FALSE)</f>
        <v/>
      </c>
      <c r="AK75" s="83" t="str">
        <f>VLOOKUP($Q75,'Analysis-must not modify'!BT:FE,AK$8,FALSE)</f>
        <v/>
      </c>
      <c r="AL75" s="83" t="str">
        <f>VLOOKUP($Q75,'Analysis-must not modify'!BT:FE,AL$8,FALSE)</f>
        <v/>
      </c>
      <c r="AM75" s="83" t="str">
        <f>VLOOKUP($Q75,'Analysis-must not modify'!BT:FE,AM$8,FALSE)</f>
        <v/>
      </c>
      <c r="AN75" s="83">
        <f>VLOOKUP($Q75,'Analysis-must not modify'!BT:FE,AN$8,FALSE)</f>
        <v>20485.378622746801</v>
      </c>
      <c r="AP75" s="83">
        <f>VLOOKUP($Q75,'Analysis-must not modify'!BT:FE,AP$8,FALSE)</f>
        <v>947250.07859083544</v>
      </c>
      <c r="AQ75" s="83">
        <f>VLOOKUP($Q75,'Analysis-must not modify'!BT:FE,AQ$8,FALSE)</f>
        <v>11003.269459799731</v>
      </c>
      <c r="AR75" s="83" t="str">
        <f>VLOOKUP($Q75,'Analysis-must not modify'!BT:FE,AR$8,FALSE)</f>
        <v/>
      </c>
      <c r="AS75" s="83" t="str">
        <f>VLOOKUP($Q75,'Analysis-must not modify'!BT:FE,AS$8,FALSE)</f>
        <v/>
      </c>
      <c r="AT75" s="83">
        <f>VLOOKUP($Q75,'Analysis-must not modify'!BT:FE,AT$8,FALSE)</f>
        <v>18049.587476633973</v>
      </c>
      <c r="AV75" s="83">
        <f>VLOOKUP($Q75,'Analysis-must not modify'!BT:FE,AV$8,FALSE)</f>
        <v>104008.92634554865</v>
      </c>
      <c r="AW75" s="83">
        <f>VLOOKUP($Q75,'Analysis-must not modify'!BT:FE,AW$8,FALSE)</f>
        <v>14583.8</v>
      </c>
      <c r="AX75" s="83" t="str">
        <f>VLOOKUP($Q75,'Analysis-must not modify'!BT:FE,AX$8,FALSE)</f>
        <v/>
      </c>
      <c r="AY75" s="83">
        <f>VLOOKUP($Q75,'Analysis-must not modify'!BT:FE,AY$8,FALSE)</f>
        <v>5352.4091486674242</v>
      </c>
      <c r="BA75" s="83" t="str">
        <f>IF($Q$5="BASIC","",VLOOKUP($Q75,'Analysis-must not modify'!BT:FE,BA$8,FALSE))</f>
        <v/>
      </c>
      <c r="BB75" s="83" t="str">
        <f>IF($Q$5="BASIC","",VLOOKUP($Q75,'Analysis-must not modify'!BT:FE,BB$8,FALSE))</f>
        <v/>
      </c>
      <c r="BD75" s="83" t="str">
        <f>IF($Q$5="BASIC","",VLOOKUP($Q75,'Analysis-must not modify'!BT:FE,BD$8,FALSE))</f>
        <v/>
      </c>
      <c r="BE75" s="83" t="str">
        <f>IF($Q$5="BASIC","",VLOOKUP($Q75,'Analysis-must not modify'!BT:FE,BE$8,FALSE))</f>
        <v/>
      </c>
      <c r="BF75" s="83" t="str">
        <f>IF($Q$5="BASIC","",VLOOKUP($Q75,'Analysis-must not modify'!BT:FE,BF$8,FALSE))</f>
        <v/>
      </c>
    </row>
    <row r="76" spans="4:58" s="28" customFormat="1" ht="15" customHeight="1">
      <c r="D76" s="60"/>
      <c r="E76" s="60"/>
      <c r="F76" s="60"/>
      <c r="P76" s="27">
        <v>67</v>
      </c>
      <c r="Q76" s="84" t="str">
        <f>VLOOKUP($P76,'Analysis-must not modify'!B:AX,2,FALSE)</f>
        <v>Vancouver_2014</v>
      </c>
      <c r="R76" s="72">
        <f>VLOOKUP($Q76,'Analysis-must not modify'!C:AX,6,FALSE)</f>
        <v>620292.40000000014</v>
      </c>
      <c r="S76" s="72">
        <f>VLOOKUP($Q76,'Analysis-must not modify'!C:FE,7,FALSE)</f>
        <v>114.97</v>
      </c>
      <c r="T76" s="72">
        <f>VLOOKUP($Q76,'Analysis-must not modify'!C:FE,8,FALSE)</f>
        <v>42911.239615999999</v>
      </c>
      <c r="U76" s="83">
        <f>VLOOKUP($Q76,'Analysis-must not modify'!BT:FE,U$8,FALSE)</f>
        <v>1406020.465917869</v>
      </c>
      <c r="V76" s="83">
        <f>VLOOKUP($Q76,'Analysis-must not modify'!BT:FE,V$8,FALSE)</f>
        <v>988216.08262104029</v>
      </c>
      <c r="W76" s="83">
        <f>VLOOKUP($Q76,'Analysis-must not modify'!BT:FE,W$8,FALSE)</f>
        <v>109957.1419678291</v>
      </c>
      <c r="X76" s="83" t="str">
        <f>IFERROR(VLOOKUP($Q76,'Analysis-must not modify'!BT:FE,X$8,FALSE),"")</f>
        <v/>
      </c>
      <c r="Y76" s="83" t="str">
        <f>IFERROR(VLOOKUP($Q76,'Analysis-must not modify'!BT:FE,Y$8,FALSE),"")</f>
        <v/>
      </c>
      <c r="Z76" s="70">
        <f t="shared" si="15"/>
        <v>2504193.6905067386</v>
      </c>
      <c r="AA76" s="70">
        <f t="shared" ca="1" si="16"/>
        <v>147</v>
      </c>
      <c r="AB76" s="70">
        <f t="shared" ca="1" si="17"/>
        <v>143</v>
      </c>
      <c r="AC76" s="70">
        <f t="shared" ca="1" si="18"/>
        <v>125</v>
      </c>
      <c r="AD76" s="70">
        <f t="shared" ca="1" si="19"/>
        <v>121</v>
      </c>
      <c r="AE76" s="70" t="e">
        <f t="shared" ca="1" si="20"/>
        <v>#VALUE!</v>
      </c>
      <c r="AF76" s="70" t="e">
        <f t="shared" ca="1" si="21"/>
        <v>#VALUE!</v>
      </c>
      <c r="AG76" s="83">
        <f>VLOOKUP($Q76,'Analysis-must not modify'!BT:FE,AG$8,FALSE)</f>
        <v>484682.25810560002</v>
      </c>
      <c r="AH76" s="83">
        <f>VLOOKUP($Q76,'Analysis-must not modify'!BT:FE,AH$8,FALSE)</f>
        <v>554726.45291679993</v>
      </c>
      <c r="AI76" s="83">
        <f>VLOOKUP($Q76,'Analysis-must not modify'!BT:FE,AI$8,FALSE)</f>
        <v>347270.26899880002</v>
      </c>
      <c r="AJ76" s="83" t="str">
        <f>VLOOKUP($Q76,'Analysis-must not modify'!$BT$7:$FJ$87,AJ$8,FALSE)</f>
        <v/>
      </c>
      <c r="AK76" s="83" t="str">
        <f>VLOOKUP($Q76,'Analysis-must not modify'!BT:FE,AK$8,FALSE)</f>
        <v/>
      </c>
      <c r="AL76" s="83" t="str">
        <f>VLOOKUP($Q76,'Analysis-must not modify'!BT:FE,AL$8,FALSE)</f>
        <v/>
      </c>
      <c r="AM76" s="83" t="str">
        <f>VLOOKUP($Q76,'Analysis-must not modify'!BT:FE,AM$8,FALSE)</f>
        <v/>
      </c>
      <c r="AN76" s="83">
        <f>VLOOKUP($Q76,'Analysis-must not modify'!BT:FE,AN$8,FALSE)</f>
        <v>19341.485896669197</v>
      </c>
      <c r="AP76" s="83">
        <f>VLOOKUP($Q76,'Analysis-must not modify'!BT:FE,AP$8,FALSE)</f>
        <v>958599.69652572856</v>
      </c>
      <c r="AQ76" s="83">
        <f>VLOOKUP($Q76,'Analysis-must not modify'!BT:FE,AQ$8,FALSE)</f>
        <v>11003.269459799731</v>
      </c>
      <c r="AR76" s="83" t="str">
        <f>VLOOKUP($Q76,'Analysis-must not modify'!BT:FE,AR$8,FALSE)</f>
        <v/>
      </c>
      <c r="AS76" s="83" t="str">
        <f>VLOOKUP($Q76,'Analysis-must not modify'!BT:FE,AS$8,FALSE)</f>
        <v/>
      </c>
      <c r="AT76" s="83">
        <f>VLOOKUP($Q76,'Analysis-must not modify'!BT:FE,AT$8,FALSE)</f>
        <v>18613.116635511964</v>
      </c>
      <c r="AV76" s="83">
        <f>VLOOKUP($Q76,'Analysis-must not modify'!BT:FE,AV$8,FALSE)</f>
        <v>90578.468309921431</v>
      </c>
      <c r="AW76" s="83">
        <f>VLOOKUP($Q76,'Analysis-must not modify'!BT:FE,AW$8,FALSE)</f>
        <v>14015.599999999999</v>
      </c>
      <c r="AX76" s="83" t="str">
        <f>VLOOKUP($Q76,'Analysis-must not modify'!BT:FE,AX$8,FALSE)</f>
        <v/>
      </c>
      <c r="AY76" s="83">
        <f>VLOOKUP($Q76,'Analysis-must not modify'!BT:FE,AY$8,FALSE)</f>
        <v>5363.0736579076829</v>
      </c>
      <c r="BA76" s="83" t="str">
        <f>IF($Q$5="BASIC","",VLOOKUP($Q76,'Analysis-must not modify'!BT:FE,BA$8,FALSE))</f>
        <v/>
      </c>
      <c r="BB76" s="83" t="str">
        <f>IF($Q$5="BASIC","",VLOOKUP($Q76,'Analysis-must not modify'!BT:FE,BB$8,FALSE))</f>
        <v/>
      </c>
      <c r="BD76" s="83" t="str">
        <f>IF($Q$5="BASIC","",VLOOKUP($Q76,'Analysis-must not modify'!BT:FE,BD$8,FALSE))</f>
        <v/>
      </c>
      <c r="BE76" s="83" t="str">
        <f>IF($Q$5="BASIC","",VLOOKUP($Q76,'Analysis-must not modify'!BT:FE,BE$8,FALSE))</f>
        <v/>
      </c>
      <c r="BF76" s="83" t="str">
        <f>IF($Q$5="BASIC","",VLOOKUP($Q76,'Analysis-must not modify'!BT:FE,BF$8,FALSE))</f>
        <v/>
      </c>
    </row>
    <row r="77" spans="4:58" s="28" customFormat="1" ht="15" customHeight="1">
      <c r="D77" s="60"/>
      <c r="E77" s="60"/>
      <c r="F77" s="60"/>
      <c r="P77" s="27">
        <v>68</v>
      </c>
      <c r="Q77" s="84" t="str">
        <f>VLOOKUP($P77,'Analysis-must not modify'!B:AX,2,FALSE)</f>
        <v>Vancouver_2015</v>
      </c>
      <c r="R77" s="72">
        <f>VLOOKUP($Q77,'Analysis-must not modify'!C:AX,6,FALSE)</f>
        <v>625889.20000000019</v>
      </c>
      <c r="S77" s="72">
        <f>VLOOKUP($Q77,'Analysis-must not modify'!C:FE,7,FALSE)</f>
        <v>114.97</v>
      </c>
      <c r="T77" s="72">
        <f>VLOOKUP($Q77,'Analysis-must not modify'!C:FE,8,FALSE)</f>
        <v>38613.720275200001</v>
      </c>
      <c r="U77" s="83">
        <f>VLOOKUP($Q77,'Analysis-must not modify'!BT:FE,U$8,FALSE)</f>
        <v>1314378.6046115507</v>
      </c>
      <c r="V77" s="83">
        <f>VLOOKUP($Q77,'Analysis-must not modify'!BT:FE,V$8,FALSE)</f>
        <v>1036153.4677152773</v>
      </c>
      <c r="W77" s="83">
        <f>VLOOKUP($Q77,'Analysis-must not modify'!BT:FE,W$8,FALSE)</f>
        <v>102157.66764821127</v>
      </c>
      <c r="X77" s="83" t="str">
        <f>IFERROR(VLOOKUP($Q77,'Analysis-must not modify'!BT:FE,X$8,FALSE),"")</f>
        <v/>
      </c>
      <c r="Y77" s="83" t="str">
        <f>IFERROR(VLOOKUP($Q77,'Analysis-must not modify'!BT:FE,Y$8,FALSE),"")</f>
        <v/>
      </c>
      <c r="Z77" s="70">
        <f t="shared" si="15"/>
        <v>2452689.7399750389</v>
      </c>
      <c r="AA77" s="70">
        <f t="shared" ca="1" si="16"/>
        <v>148</v>
      </c>
      <c r="AB77" s="70">
        <f t="shared" ca="1" si="17"/>
        <v>145</v>
      </c>
      <c r="AC77" s="70">
        <f t="shared" ca="1" si="18"/>
        <v>118</v>
      </c>
      <c r="AD77" s="70">
        <f t="shared" ca="1" si="19"/>
        <v>125</v>
      </c>
      <c r="AE77" s="70" t="e">
        <f t="shared" ca="1" si="20"/>
        <v>#VALUE!</v>
      </c>
      <c r="AF77" s="70" t="e">
        <f t="shared" ca="1" si="21"/>
        <v>#VALUE!</v>
      </c>
      <c r="AG77" s="83">
        <f>VLOOKUP($Q77,'Analysis-must not modify'!BT:FE,AG$8,FALSE)</f>
        <v>446724.27598840004</v>
      </c>
      <c r="AH77" s="83">
        <f>VLOOKUP($Q77,'Analysis-must not modify'!BT:FE,AH$8,FALSE)</f>
        <v>519038.30958260002</v>
      </c>
      <c r="AI77" s="83">
        <f>VLOOKUP($Q77,'Analysis-must not modify'!BT:FE,AI$8,FALSE)</f>
        <v>330575.90410730004</v>
      </c>
      <c r="AJ77" s="83" t="str">
        <f>VLOOKUP($Q77,'Analysis-must not modify'!$BT$7:$FJ$87,AJ$8,FALSE)</f>
        <v/>
      </c>
      <c r="AK77" s="83" t="str">
        <f>VLOOKUP($Q77,'Analysis-must not modify'!BT:FE,AK$8,FALSE)</f>
        <v/>
      </c>
      <c r="AL77" s="83" t="str">
        <f>VLOOKUP($Q77,'Analysis-must not modify'!BT:FE,AL$8,FALSE)</f>
        <v/>
      </c>
      <c r="AM77" s="83" t="str">
        <f>VLOOKUP($Q77,'Analysis-must not modify'!BT:FE,AM$8,FALSE)</f>
        <v/>
      </c>
      <c r="AN77" s="83">
        <f>VLOOKUP($Q77,'Analysis-must not modify'!BT:FE,AN$8,FALSE)</f>
        <v>18040.114933250403</v>
      </c>
      <c r="AP77" s="83">
        <f>VLOOKUP($Q77,'Analysis-must not modify'!BT:FE,AP$8,FALSE)</f>
        <v>1005973.5524610876</v>
      </c>
      <c r="AQ77" s="83">
        <f>VLOOKUP($Q77,'Analysis-must not modify'!BT:FE,AQ$8,FALSE)</f>
        <v>11003.269459799731</v>
      </c>
      <c r="AR77" s="83" t="str">
        <f>VLOOKUP($Q77,'Analysis-must not modify'!BT:FE,AR$8,FALSE)</f>
        <v/>
      </c>
      <c r="AS77" s="83" t="str">
        <f>VLOOKUP($Q77,'Analysis-must not modify'!BT:FE,AS$8,FALSE)</f>
        <v/>
      </c>
      <c r="AT77" s="83">
        <f>VLOOKUP($Q77,'Analysis-must not modify'!BT:FE,AT$8,FALSE)</f>
        <v>19176.645794389955</v>
      </c>
      <c r="AV77" s="83">
        <f>VLOOKUP($Q77,'Analysis-must not modify'!BT:FE,AV$8,FALSE)</f>
        <v>83416.784411699031</v>
      </c>
      <c r="AW77" s="83">
        <f>VLOOKUP($Q77,'Analysis-must not modify'!BT:FE,AW$8,FALSE)</f>
        <v>13447.400000000001</v>
      </c>
      <c r="AX77" s="83" t="str">
        <f>VLOOKUP($Q77,'Analysis-must not modify'!BT:FE,AX$8,FALSE)</f>
        <v/>
      </c>
      <c r="AY77" s="83">
        <f>VLOOKUP($Q77,'Analysis-must not modify'!BT:FE,AY$8,FALSE)</f>
        <v>5293.483236512222</v>
      </c>
      <c r="BA77" s="83" t="str">
        <f>IF($Q$5="BASIC","",VLOOKUP($Q77,'Analysis-must not modify'!BT:FE,BA$8,FALSE))</f>
        <v/>
      </c>
      <c r="BB77" s="83" t="str">
        <f>IF($Q$5="BASIC","",VLOOKUP($Q77,'Analysis-must not modify'!BT:FE,BB$8,FALSE))</f>
        <v/>
      </c>
      <c r="BD77" s="83" t="str">
        <f>IF($Q$5="BASIC","",VLOOKUP($Q77,'Analysis-must not modify'!BT:FE,BD$8,FALSE))</f>
        <v/>
      </c>
      <c r="BE77" s="83" t="str">
        <f>IF($Q$5="BASIC","",VLOOKUP($Q77,'Analysis-must not modify'!BT:FE,BE$8,FALSE))</f>
        <v/>
      </c>
      <c r="BF77" s="83" t="str">
        <f>IF($Q$5="BASIC","",VLOOKUP($Q77,'Analysis-must not modify'!BT:FE,BF$8,FALSE))</f>
        <v/>
      </c>
    </row>
    <row r="78" spans="4:58" s="28" customFormat="1" ht="15" customHeight="1">
      <c r="D78" s="60"/>
      <c r="E78" s="60"/>
      <c r="F78" s="60"/>
      <c r="P78" s="27">
        <v>69</v>
      </c>
      <c r="Q78" s="84" t="str">
        <f>VLOOKUP($P78,'Analysis-must not modify'!B:AX,2,FALSE)</f>
        <v>Vancouver_2016</v>
      </c>
      <c r="R78" s="72">
        <f>VLOOKUP($Q78,'Analysis-must not modify'!C:AX,6,FALSE)</f>
        <v>631486</v>
      </c>
      <c r="S78" s="72">
        <f>VLOOKUP($Q78,'Analysis-must not modify'!C:FE,7,FALSE)</f>
        <v>114.97</v>
      </c>
      <c r="T78" s="72">
        <f>VLOOKUP($Q78,'Analysis-must not modify'!C:FE,8,FALSE)</f>
        <v>38739.103399599997</v>
      </c>
      <c r="U78" s="83">
        <f>VLOOKUP($Q78,'Analysis-must not modify'!BT:FE,U$8,FALSE)</f>
        <v>1391589.3104860736</v>
      </c>
      <c r="V78" s="83">
        <f>VLOOKUP($Q78,'Analysis-must not modify'!BT:FE,V$8,FALSE)</f>
        <v>1066325.202774599</v>
      </c>
      <c r="W78" s="83">
        <f>VLOOKUP($Q78,'Analysis-must not modify'!BT:FE,W$8,FALSE)</f>
        <v>107243.60358987768</v>
      </c>
      <c r="X78" s="83" t="str">
        <f>IFERROR(VLOOKUP($Q78,'Analysis-must not modify'!BT:FE,X$8,FALSE),"")</f>
        <v/>
      </c>
      <c r="Y78" s="83" t="str">
        <f>IFERROR(VLOOKUP($Q78,'Analysis-must not modify'!BT:FE,Y$8,FALSE),"")</f>
        <v/>
      </c>
      <c r="Z78" s="70">
        <f t="shared" si="15"/>
        <v>2565158.1168505503</v>
      </c>
      <c r="AA78" s="70">
        <f t="shared" ca="1" si="16"/>
        <v>146</v>
      </c>
      <c r="AB78" s="70">
        <f t="shared" ca="1" si="17"/>
        <v>144</v>
      </c>
      <c r="AC78" s="70">
        <f t="shared" ca="1" si="18"/>
        <v>112</v>
      </c>
      <c r="AD78" s="70">
        <f t="shared" ca="1" si="19"/>
        <v>123</v>
      </c>
      <c r="AE78" s="70" t="e">
        <f t="shared" ca="1" si="20"/>
        <v>#VALUE!</v>
      </c>
      <c r="AF78" s="70" t="e">
        <f t="shared" ca="1" si="21"/>
        <v>#VALUE!</v>
      </c>
      <c r="AG78" s="83">
        <f>VLOOKUP($Q78,'Analysis-must not modify'!BT:FE,AG$8,FALSE)</f>
        <v>478366.41928706667</v>
      </c>
      <c r="AH78" s="83">
        <f>VLOOKUP($Q78,'Analysis-must not modify'!BT:FE,AH$8,FALSE)</f>
        <v>891486.67439586658</v>
      </c>
      <c r="AI78" s="83">
        <f>VLOOKUP($Q78,'Analysis-must not modify'!BT:FE,AI$8,FALSE)</f>
        <v>2697.9526731733336</v>
      </c>
      <c r="AJ78" s="83" t="str">
        <f>VLOOKUP($Q78,'Analysis-must not modify'!$BT$7:$FJ$87,AJ$8,FALSE)</f>
        <v/>
      </c>
      <c r="AK78" s="83" t="str">
        <f>VLOOKUP($Q78,'Analysis-must not modify'!BT:FE,AK$8,FALSE)</f>
        <v/>
      </c>
      <c r="AL78" s="83" t="str">
        <f>VLOOKUP($Q78,'Analysis-must not modify'!BT:FE,AL$8,FALSE)</f>
        <v/>
      </c>
      <c r="AM78" s="83" t="str">
        <f>VLOOKUP($Q78,'Analysis-must not modify'!BT:FE,AM$8,FALSE)</f>
        <v/>
      </c>
      <c r="AN78" s="83">
        <f>VLOOKUP($Q78,'Analysis-must not modify'!BT:FE,AN$8,FALSE)</f>
        <v>19038.2641299672</v>
      </c>
      <c r="AP78" s="83">
        <f>VLOOKUP($Q78,'Analysis-must not modify'!BT:FE,AP$8,FALSE)</f>
        <v>1035581.7583615313</v>
      </c>
      <c r="AQ78" s="83">
        <f>VLOOKUP($Q78,'Analysis-must not modify'!BT:FE,AQ$8,FALSE)</f>
        <v>11003.269459799731</v>
      </c>
      <c r="AR78" s="83" t="str">
        <f>VLOOKUP($Q78,'Analysis-must not modify'!BT:FE,AR$8,FALSE)</f>
        <v/>
      </c>
      <c r="AS78" s="83" t="str">
        <f>VLOOKUP($Q78,'Analysis-must not modify'!BT:FE,AS$8,FALSE)</f>
        <v/>
      </c>
      <c r="AT78" s="83">
        <f>VLOOKUP($Q78,'Analysis-must not modify'!BT:FE,AT$8,FALSE)</f>
        <v>19740.174953267946</v>
      </c>
      <c r="AV78" s="83">
        <f>VLOOKUP($Q78,'Analysis-must not modify'!BT:FE,AV$8,FALSE)</f>
        <v>84673.245512077629</v>
      </c>
      <c r="AW78" s="83">
        <f>VLOOKUP($Q78,'Analysis-must not modify'!BT:FE,AW$8,FALSE)</f>
        <v>17235.400000000001</v>
      </c>
      <c r="AX78" s="83" t="str">
        <f>VLOOKUP($Q78,'Analysis-must not modify'!BT:FE,AX$8,FALSE)</f>
        <v/>
      </c>
      <c r="AY78" s="83">
        <f>VLOOKUP($Q78,'Analysis-must not modify'!BT:FE,AY$8,FALSE)</f>
        <v>5334.9580778000418</v>
      </c>
      <c r="BA78" s="83" t="str">
        <f>IF($Q$5="BASIC","",VLOOKUP($Q78,'Analysis-must not modify'!BT:FE,BA$8,FALSE))</f>
        <v/>
      </c>
      <c r="BB78" s="83" t="str">
        <f>IF($Q$5="BASIC","",VLOOKUP($Q78,'Analysis-must not modify'!BT:FE,BB$8,FALSE))</f>
        <v/>
      </c>
      <c r="BD78" s="83" t="str">
        <f>IF($Q$5="BASIC","",VLOOKUP($Q78,'Analysis-must not modify'!BT:FE,BD$8,FALSE))</f>
        <v/>
      </c>
      <c r="BE78" s="83" t="str">
        <f>IF($Q$5="BASIC","",VLOOKUP($Q78,'Analysis-must not modify'!BT:FE,BE$8,FALSE))</f>
        <v/>
      </c>
      <c r="BF78" s="83" t="str">
        <f>IF($Q$5="BASIC","",VLOOKUP($Q78,'Analysis-must not modify'!BT:FE,BF$8,FALSE))</f>
        <v/>
      </c>
    </row>
    <row r="79" spans="4:58" s="28" customFormat="1" ht="15" customHeight="1">
      <c r="D79" s="60"/>
      <c r="E79" s="60"/>
      <c r="F79" s="60"/>
      <c r="P79" s="27">
        <v>70</v>
      </c>
      <c r="Q79" s="84" t="str">
        <f>VLOOKUP($P79,'Analysis-must not modify'!B:AX,2,FALSE)</f>
        <v>Vancouver_2017</v>
      </c>
      <c r="R79" s="72">
        <f>VLOOKUP($Q79,'Analysis-must not modify'!C:AX,6,FALSE)</f>
        <v>637086</v>
      </c>
      <c r="S79" s="72">
        <f>VLOOKUP($Q79,'Analysis-must not modify'!C:FE,7,FALSE)</f>
        <v>114.97</v>
      </c>
      <c r="T79" s="72">
        <f>VLOOKUP($Q79,'Analysis-must not modify'!C:FE,8,FALSE)</f>
        <v>41340.715199999999</v>
      </c>
      <c r="U79" s="83">
        <f>VLOOKUP($Q79,'Analysis-must not modify'!BT:FE,U$8,FALSE)</f>
        <v>1533476.9578616538</v>
      </c>
      <c r="V79" s="83">
        <f>VLOOKUP($Q79,'Analysis-must not modify'!BT:FE,V$8,FALSE)</f>
        <v>1058682.6916635858</v>
      </c>
      <c r="W79" s="83">
        <f>VLOOKUP($Q79,'Analysis-must not modify'!BT:FE,W$8,FALSE)</f>
        <v>105937.06043644632</v>
      </c>
      <c r="X79" s="83" t="str">
        <f>IFERROR(VLOOKUP($Q79,'Analysis-must not modify'!BT:FE,X$8,FALSE),"")</f>
        <v/>
      </c>
      <c r="Y79" s="83" t="str">
        <f>IFERROR(VLOOKUP($Q79,'Analysis-must not modify'!BT:FE,Y$8,FALSE),"")</f>
        <v/>
      </c>
      <c r="Z79" s="70">
        <f t="shared" si="15"/>
        <v>2698096.7099616858</v>
      </c>
      <c r="AA79" s="70">
        <f t="shared" ca="1" si="16"/>
        <v>143</v>
      </c>
      <c r="AB79" s="70">
        <f t="shared" ca="1" si="17"/>
        <v>140</v>
      </c>
      <c r="AC79" s="70">
        <f t="shared" ca="1" si="18"/>
        <v>115</v>
      </c>
      <c r="AD79" s="70">
        <f t="shared" ca="1" si="19"/>
        <v>124</v>
      </c>
      <c r="AE79" s="70" t="e">
        <f t="shared" ca="1" si="20"/>
        <v>#VALUE!</v>
      </c>
      <c r="AF79" s="70" t="e">
        <f t="shared" ca="1" si="21"/>
        <v>#VALUE!</v>
      </c>
      <c r="AG79" s="83">
        <f>VLOOKUP($Q79,'Analysis-must not modify'!BT:FE,AG$8,FALSE)</f>
        <v>531771.57617106661</v>
      </c>
      <c r="AH79" s="83">
        <f>VLOOKUP($Q79,'Analysis-must not modify'!BT:FE,AH$8,FALSE)</f>
        <v>977888.49172933341</v>
      </c>
      <c r="AI79" s="83">
        <f>VLOOKUP($Q79,'Analysis-must not modify'!BT:FE,AI$8,FALSE)</f>
        <v>2782.3397013333333</v>
      </c>
      <c r="AJ79" s="83" t="str">
        <f>VLOOKUP($Q79,'Analysis-must not modify'!$BT$7:$FJ$87,AJ$8,FALSE)</f>
        <v/>
      </c>
      <c r="AK79" s="83" t="str">
        <f>VLOOKUP($Q79,'Analysis-must not modify'!BT:FE,AK$8,FALSE)</f>
        <v/>
      </c>
      <c r="AL79" s="83" t="str">
        <f>VLOOKUP($Q79,'Analysis-must not modify'!BT:FE,AL$8,FALSE)</f>
        <v/>
      </c>
      <c r="AM79" s="83" t="str">
        <f>VLOOKUP($Q79,'Analysis-must not modify'!BT:FE,AM$8,FALSE)</f>
        <v/>
      </c>
      <c r="AN79" s="83">
        <f>VLOOKUP($Q79,'Analysis-must not modify'!BT:FE,AN$8,FALSE)</f>
        <v>21034.550259920401</v>
      </c>
      <c r="AP79" s="83">
        <f>VLOOKUP($Q79,'Analysis-must not modify'!BT:FE,AP$8,FALSE)</f>
        <v>1027375.71809164</v>
      </c>
      <c r="AQ79" s="83">
        <f>VLOOKUP($Q79,'Analysis-must not modify'!BT:FE,AQ$8,FALSE)</f>
        <v>11003.269459799731</v>
      </c>
      <c r="AR79" s="83" t="str">
        <f>VLOOKUP($Q79,'Analysis-must not modify'!BT:FE,AR$8,FALSE)</f>
        <v/>
      </c>
      <c r="AS79" s="83" t="str">
        <f>VLOOKUP($Q79,'Analysis-must not modify'!BT:FE,AS$8,FALSE)</f>
        <v/>
      </c>
      <c r="AT79" s="83">
        <f>VLOOKUP($Q79,'Analysis-must not modify'!BT:FE,AT$8,FALSE)</f>
        <v>20303.704112145937</v>
      </c>
      <c r="AV79" s="83">
        <f>VLOOKUP($Q79,'Analysis-must not modify'!BT:FE,AV$8,FALSE)</f>
        <v>83406.276919519616</v>
      </c>
      <c r="AW79" s="83">
        <f>VLOOKUP($Q79,'Analysis-must not modify'!BT:FE,AW$8,FALSE)</f>
        <v>17235.400000000001</v>
      </c>
      <c r="AX79" s="83" t="str">
        <f>VLOOKUP($Q79,'Analysis-must not modify'!BT:FE,AX$8,FALSE)</f>
        <v/>
      </c>
      <c r="AY79" s="83">
        <f>VLOOKUP($Q79,'Analysis-must not modify'!BT:FE,AY$8,FALSE)</f>
        <v>5295.3835169267104</v>
      </c>
      <c r="BA79" s="83" t="str">
        <f>IF($Q$5="BASIC","",VLOOKUP($Q79,'Analysis-must not modify'!BT:FE,BA$8,FALSE))</f>
        <v/>
      </c>
      <c r="BB79" s="83" t="str">
        <f>IF($Q$5="BASIC","",VLOOKUP($Q79,'Analysis-must not modify'!BT:FE,BB$8,FALSE))</f>
        <v/>
      </c>
      <c r="BD79" s="83" t="str">
        <f>IF($Q$5="BASIC","",VLOOKUP($Q79,'Analysis-must not modify'!BT:FE,BD$8,FALSE))</f>
        <v/>
      </c>
      <c r="BE79" s="83" t="str">
        <f>IF($Q$5="BASIC","",VLOOKUP($Q79,'Analysis-must not modify'!BT:FE,BE$8,FALSE))</f>
        <v/>
      </c>
      <c r="BF79" s="83" t="str">
        <f>IF($Q$5="BASIC","",VLOOKUP($Q79,'Analysis-must not modify'!BT:FE,BF$8,FALSE))</f>
        <v/>
      </c>
    </row>
    <row r="80" spans="4:58" s="28" customFormat="1" ht="15" customHeight="1">
      <c r="D80" s="60"/>
      <c r="E80" s="60"/>
      <c r="F80" s="60"/>
      <c r="P80" s="27">
        <v>71</v>
      </c>
      <c r="Q80" s="84" t="str">
        <f>VLOOKUP($P80,'Analysis-must not modify'!B:AX,2,FALSE)</f>
        <v>Copenhagen_2014</v>
      </c>
      <c r="R80" s="72">
        <f>VLOOKUP($Q80,'Analysis-must not modify'!C:AX,6,FALSE)</f>
        <v>580184</v>
      </c>
      <c r="S80" s="72">
        <f>VLOOKUP($Q80,'Analysis-must not modify'!C:FE,7,FALSE)</f>
        <v>86.22</v>
      </c>
      <c r="T80" s="72">
        <f>VLOOKUP($Q80,'Analysis-must not modify'!C:FE,8,FALSE)</f>
        <v>51910.27</v>
      </c>
      <c r="U80" s="83">
        <f>VLOOKUP($Q80,'Analysis-must not modify'!BT:FE,U$8,FALSE)</f>
        <v>1129772.2530954184</v>
      </c>
      <c r="V80" s="83">
        <f>VLOOKUP($Q80,'Analysis-must not modify'!BT:FE,V$8,FALSE)</f>
        <v>580175.25652321358</v>
      </c>
      <c r="W80" s="83">
        <f>VLOOKUP($Q80,'Analysis-must not modify'!BT:FE,W$8,FALSE)</f>
        <v>17338</v>
      </c>
      <c r="X80" s="83" t="str">
        <f>IFERROR(VLOOKUP($Q80,'Analysis-must not modify'!BT:FE,X$8,FALSE),"")</f>
        <v/>
      </c>
      <c r="Y80" s="83" t="str">
        <f>IFERROR(VLOOKUP($Q80,'Analysis-must not modify'!BT:FE,Y$8,FALSE),"")</f>
        <v/>
      </c>
      <c r="Z80" s="70">
        <f t="shared" si="15"/>
        <v>1727285.509618632</v>
      </c>
      <c r="AA80" s="70">
        <f t="shared" ca="1" si="16"/>
        <v>153</v>
      </c>
      <c r="AB80" s="70">
        <f t="shared" ca="1" si="17"/>
        <v>148</v>
      </c>
      <c r="AC80" s="70">
        <f t="shared" ca="1" si="18"/>
        <v>141</v>
      </c>
      <c r="AD80" s="70">
        <f t="shared" ca="1" si="19"/>
        <v>143</v>
      </c>
      <c r="AE80" s="70" t="e">
        <f t="shared" ca="1" si="20"/>
        <v>#VALUE!</v>
      </c>
      <c r="AF80" s="70" t="e">
        <f t="shared" ca="1" si="21"/>
        <v>#VALUE!</v>
      </c>
      <c r="AG80" s="83">
        <f>VLOOKUP($Q80,'Analysis-must not modify'!BT:FE,AG$8,FALSE)</f>
        <v>441398.89108419983</v>
      </c>
      <c r="AH80" s="83">
        <f>VLOOKUP($Q80,'Analysis-must not modify'!BT:FE,AH$8,FALSE)</f>
        <v>586532.15220211132</v>
      </c>
      <c r="AI80" s="83">
        <f>VLOOKUP($Q80,'Analysis-must not modify'!BT:FE,AI$8,FALSE)</f>
        <v>101777.08002911691</v>
      </c>
      <c r="AJ80" s="83" t="str">
        <f>VLOOKUP($Q80,'Analysis-must not modify'!$BT$7:$FJ$87,AJ$8,FALSE)</f>
        <v/>
      </c>
      <c r="AK80" s="83">
        <f>VLOOKUP($Q80,'Analysis-must not modify'!BT:FE,AK$8,FALSE)</f>
        <v>64.129779990392024</v>
      </c>
      <c r="AL80" s="83" t="str">
        <f>VLOOKUP($Q80,'Analysis-must not modify'!BT:FE,AL$8,FALSE)</f>
        <v/>
      </c>
      <c r="AM80" s="83" t="str">
        <f>VLOOKUP($Q80,'Analysis-must not modify'!BT:FE,AM$8,FALSE)</f>
        <v/>
      </c>
      <c r="AN80" s="83" t="str">
        <f>VLOOKUP($Q80,'Analysis-must not modify'!BT:FE,AN$8,FALSE)</f>
        <v/>
      </c>
      <c r="AP80" s="83">
        <f>VLOOKUP($Q80,'Analysis-must not modify'!BT:FE,AP$8,FALSE)</f>
        <v>349230.57939226693</v>
      </c>
      <c r="AQ80" s="83">
        <f>VLOOKUP($Q80,'Analysis-must not modify'!BT:FE,AQ$8,FALSE)</f>
        <v>28474.677130946715</v>
      </c>
      <c r="AR80" s="83">
        <f>VLOOKUP($Q80,'Analysis-must not modify'!BT:FE,AR$8,FALSE)</f>
        <v>140000</v>
      </c>
      <c r="AS80" s="83" t="str">
        <f>VLOOKUP($Q80,'Analysis-must not modify'!BT:FE,AS$8,FALSE)</f>
        <v/>
      </c>
      <c r="AT80" s="83">
        <f>VLOOKUP($Q80,'Analysis-must not modify'!BT:FE,AT$8,FALSE)</f>
        <v>62470</v>
      </c>
      <c r="AV80" s="83">
        <f>VLOOKUP($Q80,'Analysis-must not modify'!BT:FE,AV$8,FALSE)</f>
        <v>750</v>
      </c>
      <c r="AW80" s="83" t="str">
        <f>VLOOKUP($Q80,'Analysis-must not modify'!BT:FE,AW$8,FALSE)</f>
        <v/>
      </c>
      <c r="AX80" s="83" t="str">
        <f>VLOOKUP($Q80,'Analysis-must not modify'!BT:FE,AX$8,FALSE)</f>
        <v/>
      </c>
      <c r="AY80" s="83">
        <f>VLOOKUP($Q80,'Analysis-must not modify'!BT:FE,AY$8,FALSE)</f>
        <v>16588</v>
      </c>
      <c r="BA80" s="83" t="str">
        <f>IF($Q$5="BASIC","",VLOOKUP($Q80,'Analysis-must not modify'!BT:FE,BA$8,FALSE))</f>
        <v/>
      </c>
      <c r="BB80" s="83" t="str">
        <f>IF($Q$5="BASIC","",VLOOKUP($Q80,'Analysis-must not modify'!BT:FE,BB$8,FALSE))</f>
        <v/>
      </c>
      <c r="BD80" s="83" t="str">
        <f>IF($Q$5="BASIC","",VLOOKUP($Q80,'Analysis-must not modify'!BT:FE,BD$8,FALSE))</f>
        <v/>
      </c>
      <c r="BE80" s="83" t="str">
        <f>IF($Q$5="BASIC","",VLOOKUP($Q80,'Analysis-must not modify'!BT:FE,BE$8,FALSE))</f>
        <v/>
      </c>
      <c r="BF80" s="83" t="str">
        <f>IF($Q$5="BASIC","",VLOOKUP($Q80,'Analysis-must not modify'!BT:FE,BF$8,FALSE))</f>
        <v/>
      </c>
    </row>
    <row r="81" spans="4:58" s="28" customFormat="1" ht="15" customHeight="1">
      <c r="D81" s="60"/>
      <c r="E81" s="60"/>
      <c r="F81" s="60"/>
      <c r="P81" s="27">
        <v>72</v>
      </c>
      <c r="Q81" s="84" t="str">
        <f>VLOOKUP($P81,'Analysis-must not modify'!B:AX,2,FALSE)</f>
        <v>Copenhagen_2015</v>
      </c>
      <c r="R81" s="72">
        <f>VLOOKUP($Q81,'Analysis-must not modify'!C:AX,6,FALSE)</f>
        <v>591481</v>
      </c>
      <c r="S81" s="72">
        <f>VLOOKUP($Q81,'Analysis-must not modify'!C:FE,7,FALSE)</f>
        <v>86.22</v>
      </c>
      <c r="T81" s="72">
        <f>VLOOKUP($Q81,'Analysis-must not modify'!C:FE,8,FALSE)</f>
        <v>53220</v>
      </c>
      <c r="U81" s="83">
        <f>VLOOKUP($Q81,'Analysis-must not modify'!BT:FE,U$8,FALSE)</f>
        <v>925965.02858820104</v>
      </c>
      <c r="V81" s="83">
        <f>VLOOKUP($Q81,'Analysis-must not modify'!BT:FE,V$8,FALSE)</f>
        <v>567706.60368982225</v>
      </c>
      <c r="W81" s="83">
        <f>VLOOKUP($Q81,'Analysis-must not modify'!BT:FE,W$8,FALSE)</f>
        <v>20950</v>
      </c>
      <c r="X81" s="83" t="str">
        <f>IFERROR(VLOOKUP($Q81,'Analysis-must not modify'!BT:FE,X$8,FALSE),"")</f>
        <v/>
      </c>
      <c r="Y81" s="83" t="str">
        <f>IFERROR(VLOOKUP($Q81,'Analysis-must not modify'!BT:FE,Y$8,FALSE),"")</f>
        <v/>
      </c>
      <c r="Z81" s="70">
        <f t="shared" si="15"/>
        <v>1514621.6322780233</v>
      </c>
      <c r="AA81" s="70">
        <f t="shared" ca="1" si="16"/>
        <v>154</v>
      </c>
      <c r="AB81" s="70">
        <f t="shared" ca="1" si="17"/>
        <v>150</v>
      </c>
      <c r="AC81" s="70">
        <f t="shared" ca="1" si="18"/>
        <v>142</v>
      </c>
      <c r="AD81" s="70">
        <f t="shared" ca="1" si="19"/>
        <v>135</v>
      </c>
      <c r="AE81" s="70" t="e">
        <f t="shared" ca="1" si="20"/>
        <v>#VALUE!</v>
      </c>
      <c r="AF81" s="70" t="e">
        <f t="shared" ca="1" si="21"/>
        <v>#VALUE!</v>
      </c>
      <c r="AG81" s="83">
        <f>VLOOKUP($Q81,'Analysis-must not modify'!BT:FE,AG$8,FALSE)</f>
        <v>403870.15397648187</v>
      </c>
      <c r="AH81" s="83">
        <f>VLOOKUP($Q81,'Analysis-must not modify'!BT:FE,AH$8,FALSE)</f>
        <v>437311.69753480825</v>
      </c>
      <c r="AI81" s="83">
        <f>VLOOKUP($Q81,'Analysis-must not modify'!BT:FE,AI$8,FALSE)</f>
        <v>84741.801238649699</v>
      </c>
      <c r="AJ81" s="83" t="str">
        <f>VLOOKUP($Q81,'Analysis-must not modify'!$BT$7:$FJ$87,AJ$8,FALSE)</f>
        <v/>
      </c>
      <c r="AK81" s="83">
        <f>VLOOKUP($Q81,'Analysis-must not modify'!BT:FE,AK$8,FALSE)</f>
        <v>41.375838261192577</v>
      </c>
      <c r="AL81" s="83" t="str">
        <f>VLOOKUP($Q81,'Analysis-must not modify'!BT:FE,AL$8,FALSE)</f>
        <v/>
      </c>
      <c r="AM81" s="83" t="str">
        <f>VLOOKUP($Q81,'Analysis-must not modify'!BT:FE,AM$8,FALSE)</f>
        <v/>
      </c>
      <c r="AN81" s="83" t="str">
        <f>VLOOKUP($Q81,'Analysis-must not modify'!BT:FE,AN$8,FALSE)</f>
        <v/>
      </c>
      <c r="AP81" s="83">
        <f>VLOOKUP($Q81,'Analysis-must not modify'!BT:FE,AP$8,FALSE)</f>
        <v>344687.5863179937</v>
      </c>
      <c r="AQ81" s="83">
        <f>VLOOKUP($Q81,'Analysis-must not modify'!BT:FE,AQ$8,FALSE)</f>
        <v>20549.017371828544</v>
      </c>
      <c r="AR81" s="83">
        <f>VLOOKUP($Q81,'Analysis-must not modify'!BT:FE,AR$8,FALSE)</f>
        <v>140000</v>
      </c>
      <c r="AS81" s="83" t="str">
        <f>VLOOKUP($Q81,'Analysis-must not modify'!BT:FE,AS$8,FALSE)</f>
        <v/>
      </c>
      <c r="AT81" s="83">
        <f>VLOOKUP($Q81,'Analysis-must not modify'!BT:FE,AT$8,FALSE)</f>
        <v>62470</v>
      </c>
      <c r="AV81" s="83">
        <f>VLOOKUP($Q81,'Analysis-must not modify'!BT:FE,AV$8,FALSE)</f>
        <v>750</v>
      </c>
      <c r="AW81" s="83" t="str">
        <f>VLOOKUP($Q81,'Analysis-must not modify'!BT:FE,AW$8,FALSE)</f>
        <v/>
      </c>
      <c r="AX81" s="83" t="str">
        <f>VLOOKUP($Q81,'Analysis-must not modify'!BT:FE,AX$8,FALSE)</f>
        <v/>
      </c>
      <c r="AY81" s="83">
        <f>VLOOKUP($Q81,'Analysis-must not modify'!BT:FE,AY$8,FALSE)</f>
        <v>20200</v>
      </c>
      <c r="BA81" s="83" t="str">
        <f>IF($Q$5="BASIC","",VLOOKUP($Q81,'Analysis-must not modify'!BT:FE,BA$8,FALSE))</f>
        <v/>
      </c>
      <c r="BB81" s="83" t="str">
        <f>IF($Q$5="BASIC","",VLOOKUP($Q81,'Analysis-must not modify'!BT:FE,BB$8,FALSE))</f>
        <v/>
      </c>
      <c r="BD81" s="83" t="str">
        <f>IF($Q$5="BASIC","",VLOOKUP($Q81,'Analysis-must not modify'!BT:FE,BD$8,FALSE))</f>
        <v/>
      </c>
      <c r="BE81" s="83" t="str">
        <f>IF($Q$5="BASIC","",VLOOKUP($Q81,'Analysis-must not modify'!BT:FE,BE$8,FALSE))</f>
        <v/>
      </c>
      <c r="BF81" s="83" t="str">
        <f>IF($Q$5="BASIC","",VLOOKUP($Q81,'Analysis-must not modify'!BT:FE,BF$8,FALSE))</f>
        <v/>
      </c>
    </row>
    <row r="82" spans="4:58" s="28" customFormat="1" ht="15" customHeight="1">
      <c r="D82" s="60"/>
      <c r="E82" s="60"/>
      <c r="F82" s="60"/>
      <c r="P82" s="27">
        <v>73</v>
      </c>
      <c r="Q82" s="84" t="str">
        <f>VLOOKUP($P82,'Analysis-must not modify'!B:AX,2,FALSE)</f>
        <v>Washington, DC_2013</v>
      </c>
      <c r="R82" s="72">
        <f>VLOOKUP($Q82,'Analysis-must not modify'!C:AX,6,FALSE)</f>
        <v>649111</v>
      </c>
      <c r="S82" s="72">
        <f>VLOOKUP($Q82,'Analysis-must not modify'!C:FE,7,FALSE)</f>
        <v>158</v>
      </c>
      <c r="T82" s="72">
        <f>VLOOKUP($Q82,'Analysis-must not modify'!C:FE,8,FALSE)</f>
        <v>113362</v>
      </c>
      <c r="U82" s="83">
        <f>VLOOKUP($Q82,'Analysis-must not modify'!BT:FE,U$8,FALSE)</f>
        <v>5778114.9400000004</v>
      </c>
      <c r="V82" s="83">
        <f>VLOOKUP($Q82,'Analysis-must not modify'!BT:FE,V$8,FALSE)</f>
        <v>1622536.3</v>
      </c>
      <c r="W82" s="83">
        <f>VLOOKUP($Q82,'Analysis-must not modify'!BT:FE,W$8,FALSE)</f>
        <v>273164.96999999997</v>
      </c>
      <c r="X82" s="83" t="str">
        <f>IFERROR(VLOOKUP($Q82,'Analysis-must not modify'!BT:FE,X$8,FALSE),"")</f>
        <v/>
      </c>
      <c r="Y82" s="83" t="str">
        <f>IFERROR(VLOOKUP($Q82,'Analysis-must not modify'!BT:FE,Y$8,FALSE),"")</f>
        <v/>
      </c>
      <c r="Z82" s="70">
        <f t="shared" si="15"/>
        <v>7673816.21</v>
      </c>
      <c r="AA82" s="70">
        <f t="shared" ca="1" si="16"/>
        <v>76</v>
      </c>
      <c r="AB82" s="70">
        <f t="shared" ca="1" si="17"/>
        <v>62</v>
      </c>
      <c r="AC82" s="70">
        <f t="shared" ca="1" si="18"/>
        <v>100</v>
      </c>
      <c r="AD82" s="70">
        <f t="shared" ca="1" si="19"/>
        <v>106</v>
      </c>
      <c r="AE82" s="70" t="e">
        <f t="shared" ca="1" si="20"/>
        <v>#VALUE!</v>
      </c>
      <c r="AF82" s="70" t="e">
        <f t="shared" ca="1" si="21"/>
        <v>#VALUE!</v>
      </c>
      <c r="AG82" s="83">
        <f>VLOOKUP($Q82,'Analysis-must not modify'!BT:FE,AG$8,FALSE)</f>
        <v>1315669.1299999999</v>
      </c>
      <c r="AH82" s="83">
        <f>VLOOKUP($Q82,'Analysis-must not modify'!BT:FE,AH$8,FALSE)</f>
        <v>4440548.8100000005</v>
      </c>
      <c r="AI82" s="83" t="str">
        <f>VLOOKUP($Q82,'Analysis-must not modify'!BT:FE,AI$8,FALSE)</f>
        <v/>
      </c>
      <c r="AJ82" s="83" t="e">
        <f>VLOOKUP($Q82,'Analysis-must not modify'!$BT$7:$FJ$87,AJ$8,FALSE)</f>
        <v>#N/A</v>
      </c>
      <c r="AK82" s="83" t="str">
        <f>VLOOKUP($Q82,'Analysis-must not modify'!BT:FE,AK$8,FALSE)</f>
        <v/>
      </c>
      <c r="AL82" s="83" t="str">
        <f>VLOOKUP($Q82,'Analysis-must not modify'!BT:FE,AL$8,FALSE)</f>
        <v/>
      </c>
      <c r="AM82" s="83" t="str">
        <f>VLOOKUP($Q82,'Analysis-must not modify'!BT:FE,AM$8,FALSE)</f>
        <v/>
      </c>
      <c r="AN82" s="83">
        <f>VLOOKUP($Q82,'Analysis-must not modify'!BT:FE,AN$8,FALSE)</f>
        <v>21897</v>
      </c>
      <c r="AP82" s="83">
        <f>VLOOKUP($Q82,'Analysis-must not modify'!BT:FE,AP$8,FALSE)</f>
        <v>1514856.75</v>
      </c>
      <c r="AQ82" s="83">
        <f>VLOOKUP($Q82,'Analysis-must not modify'!BT:FE,AQ$8,FALSE)</f>
        <v>107679.55</v>
      </c>
      <c r="AR82" s="83" t="str">
        <f>VLOOKUP($Q82,'Analysis-must not modify'!BT:FE,AR$8,FALSE)</f>
        <v/>
      </c>
      <c r="AS82" s="83" t="str">
        <f>VLOOKUP($Q82,'Analysis-must not modify'!BT:FE,AS$8,FALSE)</f>
        <v/>
      </c>
      <c r="AT82" s="83" t="str">
        <f>VLOOKUP($Q82,'Analysis-must not modify'!BT:FE,AT$8,FALSE)</f>
        <v/>
      </c>
      <c r="AV82" s="83">
        <f>VLOOKUP($Q82,'Analysis-must not modify'!BT:FE,AV$8,FALSE)</f>
        <v>181384.58</v>
      </c>
      <c r="AW82" s="83" t="str">
        <f>VLOOKUP($Q82,'Analysis-must not modify'!BT:FE,AW$8,FALSE)</f>
        <v/>
      </c>
      <c r="AX82" s="83">
        <f>VLOOKUP($Q82,'Analysis-must not modify'!BT:FE,AX$8,FALSE)</f>
        <v>71670.22</v>
      </c>
      <c r="AY82" s="83">
        <f>VLOOKUP($Q82,'Analysis-must not modify'!BT:FE,AY$8,FALSE)</f>
        <v>20110.169999999998</v>
      </c>
      <c r="BA82" s="83" t="str">
        <f>IF($Q$5="BASIC","",VLOOKUP($Q82,'Analysis-must not modify'!BT:FE,BA$8,FALSE))</f>
        <v/>
      </c>
      <c r="BB82" s="83" t="str">
        <f>IF($Q$5="BASIC","",VLOOKUP($Q82,'Analysis-must not modify'!BT:FE,BB$8,FALSE))</f>
        <v/>
      </c>
      <c r="BD82" s="83" t="str">
        <f>IF($Q$5="BASIC","",VLOOKUP($Q82,'Analysis-must not modify'!BT:FE,BD$8,FALSE))</f>
        <v/>
      </c>
      <c r="BE82" s="83" t="str">
        <f>IF($Q$5="BASIC","",VLOOKUP($Q82,'Analysis-must not modify'!BT:FE,BE$8,FALSE))</f>
        <v/>
      </c>
      <c r="BF82" s="83" t="str">
        <f>IF($Q$5="BASIC","",VLOOKUP($Q82,'Analysis-must not modify'!BT:FE,BF$8,FALSE))</f>
        <v/>
      </c>
    </row>
    <row r="83" spans="4:58" s="28" customFormat="1" ht="15" customHeight="1">
      <c r="D83" s="60"/>
      <c r="E83" s="60"/>
      <c r="F83" s="60"/>
      <c r="P83" s="27">
        <v>74</v>
      </c>
      <c r="Q83" s="84" t="str">
        <f>VLOOKUP($P83,'Analysis-must not modify'!B:AX,2,FALSE)</f>
        <v>Washington, DC_2014</v>
      </c>
      <c r="R83" s="72">
        <f>VLOOKUP($Q83,'Analysis-must not modify'!C:AX,6,FALSE)</f>
        <v>658893</v>
      </c>
      <c r="S83" s="72">
        <f>VLOOKUP($Q83,'Analysis-must not modify'!C:FE,7,FALSE)</f>
        <v>158</v>
      </c>
      <c r="T83" s="72">
        <f>VLOOKUP($Q83,'Analysis-must not modify'!C:FE,8,FALSE)</f>
        <v>105042</v>
      </c>
      <c r="U83" s="83">
        <f>VLOOKUP($Q83,'Analysis-must not modify'!BT:FE,U$8,FALSE)</f>
        <v>5679826.6200000001</v>
      </c>
      <c r="V83" s="83">
        <f>VLOOKUP($Q83,'Analysis-must not modify'!BT:FE,V$8,FALSE)</f>
        <v>1789421.3299999998</v>
      </c>
      <c r="W83" s="83">
        <f>VLOOKUP($Q83,'Analysis-must not modify'!BT:FE,W$8,FALSE)</f>
        <v>280450.87</v>
      </c>
      <c r="X83" s="83" t="str">
        <f>IFERROR(VLOOKUP($Q83,'Analysis-must not modify'!BT:FE,X$8,FALSE),"")</f>
        <v/>
      </c>
      <c r="Y83" s="83" t="str">
        <f>IFERROR(VLOOKUP($Q83,'Analysis-must not modify'!BT:FE,Y$8,FALSE),"")</f>
        <v/>
      </c>
      <c r="Z83" s="70">
        <f t="shared" si="15"/>
        <v>7749698.8200000003</v>
      </c>
      <c r="AA83" s="70">
        <f t="shared" ca="1" si="16"/>
        <v>73</v>
      </c>
      <c r="AB83" s="70">
        <f t="shared" ca="1" si="17"/>
        <v>66</v>
      </c>
      <c r="AC83" s="70">
        <f t="shared" ca="1" si="18"/>
        <v>92</v>
      </c>
      <c r="AD83" s="70">
        <f t="shared" ca="1" si="19"/>
        <v>104</v>
      </c>
      <c r="AE83" s="70" t="e">
        <f t="shared" ca="1" si="20"/>
        <v>#VALUE!</v>
      </c>
      <c r="AF83" s="70" t="e">
        <f t="shared" ca="1" si="21"/>
        <v>#VALUE!</v>
      </c>
      <c r="AG83" s="83">
        <f>VLOOKUP($Q83,'Analysis-must not modify'!BT:FE,AG$8,FALSE)</f>
        <v>1333390.3400000001</v>
      </c>
      <c r="AH83" s="83">
        <f>VLOOKUP($Q83,'Analysis-must not modify'!BT:FE,AH$8,FALSE)</f>
        <v>4300466.12</v>
      </c>
      <c r="AI83" s="83" t="str">
        <f>VLOOKUP($Q83,'Analysis-must not modify'!BT:FE,AI$8,FALSE)</f>
        <v/>
      </c>
      <c r="AJ83" s="83" t="e">
        <f>VLOOKUP($Q83,'Analysis-must not modify'!$BT$7:$FJ$87,AJ$8,FALSE)</f>
        <v>#N/A</v>
      </c>
      <c r="AK83" s="83" t="str">
        <f>VLOOKUP($Q83,'Analysis-must not modify'!BT:FE,AK$8,FALSE)</f>
        <v/>
      </c>
      <c r="AL83" s="83" t="str">
        <f>VLOOKUP($Q83,'Analysis-must not modify'!BT:FE,AL$8,FALSE)</f>
        <v/>
      </c>
      <c r="AM83" s="83" t="str">
        <f>VLOOKUP($Q83,'Analysis-must not modify'!BT:FE,AM$8,FALSE)</f>
        <v/>
      </c>
      <c r="AN83" s="83">
        <f>VLOOKUP($Q83,'Analysis-must not modify'!BT:FE,AN$8,FALSE)</f>
        <v>45970.16</v>
      </c>
      <c r="AP83" s="83">
        <f>VLOOKUP($Q83,'Analysis-must not modify'!BT:FE,AP$8,FALSE)</f>
        <v>1680605.15</v>
      </c>
      <c r="AQ83" s="83">
        <f>VLOOKUP($Q83,'Analysis-must not modify'!BT:FE,AQ$8,FALSE)</f>
        <v>108816.18</v>
      </c>
      <c r="AR83" s="83" t="str">
        <f>VLOOKUP($Q83,'Analysis-must not modify'!BT:FE,AR$8,FALSE)</f>
        <v/>
      </c>
      <c r="AS83" s="83" t="str">
        <f>VLOOKUP($Q83,'Analysis-must not modify'!BT:FE,AS$8,FALSE)</f>
        <v/>
      </c>
      <c r="AT83" s="83" t="str">
        <f>VLOOKUP($Q83,'Analysis-must not modify'!BT:FE,AT$8,FALSE)</f>
        <v/>
      </c>
      <c r="AV83" s="83">
        <f>VLOOKUP($Q83,'Analysis-must not modify'!BT:FE,AV$8,FALSE)</f>
        <v>188346.02</v>
      </c>
      <c r="AW83" s="83" t="str">
        <f>VLOOKUP($Q83,'Analysis-must not modify'!BT:FE,AW$8,FALSE)</f>
        <v/>
      </c>
      <c r="AX83" s="83">
        <f>VLOOKUP($Q83,'Analysis-must not modify'!BT:FE,AX$8,FALSE)</f>
        <v>67324.52</v>
      </c>
      <c r="AY83" s="83">
        <f>VLOOKUP($Q83,'Analysis-must not modify'!BT:FE,AY$8,FALSE)</f>
        <v>24780.33</v>
      </c>
      <c r="BA83" s="83" t="str">
        <f>IF($Q$5="BASIC","",VLOOKUP($Q83,'Analysis-must not modify'!BT:FE,BA$8,FALSE))</f>
        <v/>
      </c>
      <c r="BB83" s="83" t="str">
        <f>IF($Q$5="BASIC","",VLOOKUP($Q83,'Analysis-must not modify'!BT:FE,BB$8,FALSE))</f>
        <v/>
      </c>
      <c r="BD83" s="83" t="str">
        <f>IF($Q$5="BASIC","",VLOOKUP($Q83,'Analysis-must not modify'!BT:FE,BD$8,FALSE))</f>
        <v/>
      </c>
      <c r="BE83" s="83" t="str">
        <f>IF($Q$5="BASIC","",VLOOKUP($Q83,'Analysis-must not modify'!BT:FE,BE$8,FALSE))</f>
        <v/>
      </c>
      <c r="BF83" s="83" t="str">
        <f>IF($Q$5="BASIC","",VLOOKUP($Q83,'Analysis-must not modify'!BT:FE,BF$8,FALSE))</f>
        <v/>
      </c>
    </row>
    <row r="84" spans="4:58" s="28" customFormat="1" ht="15" customHeight="1">
      <c r="D84" s="60"/>
      <c r="E84" s="60"/>
      <c r="F84" s="60"/>
      <c r="P84" s="27">
        <v>75</v>
      </c>
      <c r="Q84" s="84" t="str">
        <f>VLOOKUP($P84,'Analysis-must not modify'!B:AX,2,FALSE)</f>
        <v>Washington, DC_2015</v>
      </c>
      <c r="R84" s="72">
        <f>VLOOKUP($Q84,'Analysis-must not modify'!C:AX,6,FALSE)</f>
        <v>672228</v>
      </c>
      <c r="S84" s="72">
        <f>VLOOKUP($Q84,'Analysis-must not modify'!C:FE,7,FALSE)</f>
        <v>158</v>
      </c>
      <c r="T84" s="72">
        <f>VLOOKUP($Q84,'Analysis-must not modify'!C:FE,8,FALSE)</f>
        <v>106742</v>
      </c>
      <c r="U84" s="83">
        <f>VLOOKUP($Q84,'Analysis-must not modify'!BT:FE,U$8,FALSE)</f>
        <v>5755770.6200000001</v>
      </c>
      <c r="V84" s="83">
        <f>VLOOKUP($Q84,'Analysis-must not modify'!BT:FE,V$8,FALSE)</f>
        <v>1800465.92</v>
      </c>
      <c r="W84" s="83">
        <f>VLOOKUP($Q84,'Analysis-must not modify'!BT:FE,W$8,FALSE)</f>
        <v>301261.28999999998</v>
      </c>
      <c r="X84" s="83" t="str">
        <f>IFERROR(VLOOKUP($Q84,'Analysis-must not modify'!BT:FE,X$8,FALSE),"")</f>
        <v/>
      </c>
      <c r="Y84" s="83" t="str">
        <f>IFERROR(VLOOKUP($Q84,'Analysis-must not modify'!BT:FE,Y$8,FALSE),"")</f>
        <v/>
      </c>
      <c r="Z84" s="70">
        <f t="shared" si="15"/>
        <v>7857497.8300000001</v>
      </c>
      <c r="AA84" s="70">
        <f t="shared" ca="1" si="16"/>
        <v>71</v>
      </c>
      <c r="AB84" s="70">
        <f t="shared" ca="1" si="17"/>
        <v>64</v>
      </c>
      <c r="AC84" s="70">
        <f t="shared" ca="1" si="18"/>
        <v>91</v>
      </c>
      <c r="AD84" s="70">
        <f t="shared" ca="1" si="19"/>
        <v>96</v>
      </c>
      <c r="AE84" s="70" t="e">
        <f t="shared" ca="1" si="20"/>
        <v>#VALUE!</v>
      </c>
      <c r="AF84" s="70" t="e">
        <f t="shared" ca="1" si="21"/>
        <v>#VALUE!</v>
      </c>
      <c r="AG84" s="83">
        <f>VLOOKUP($Q84,'Analysis-must not modify'!BT:FE,AG$8,FALSE)</f>
        <v>1479293.32</v>
      </c>
      <c r="AH84" s="83">
        <f>VLOOKUP($Q84,'Analysis-must not modify'!BT:FE,AH$8,FALSE)</f>
        <v>4232613.91</v>
      </c>
      <c r="AI84" s="83" t="str">
        <f>VLOOKUP($Q84,'Analysis-must not modify'!BT:FE,AI$8,FALSE)</f>
        <v/>
      </c>
      <c r="AJ84" s="83" t="e">
        <f>VLOOKUP($Q84,'Analysis-must not modify'!$BT$7:$FJ$87,AJ$8,FALSE)</f>
        <v>#N/A</v>
      </c>
      <c r="AK84" s="83" t="str">
        <f>VLOOKUP($Q84,'Analysis-must not modify'!BT:FE,AK$8,FALSE)</f>
        <v/>
      </c>
      <c r="AL84" s="83" t="str">
        <f>VLOOKUP($Q84,'Analysis-must not modify'!BT:FE,AL$8,FALSE)</f>
        <v/>
      </c>
      <c r="AM84" s="83" t="str">
        <f>VLOOKUP($Q84,'Analysis-must not modify'!BT:FE,AM$8,FALSE)</f>
        <v/>
      </c>
      <c r="AN84" s="83">
        <f>VLOOKUP($Q84,'Analysis-must not modify'!BT:FE,AN$8,FALSE)</f>
        <v>43863.39</v>
      </c>
      <c r="AP84" s="83">
        <f>VLOOKUP($Q84,'Analysis-must not modify'!BT:FE,AP$8,FALSE)</f>
        <v>1689425.69</v>
      </c>
      <c r="AQ84" s="83">
        <f>VLOOKUP($Q84,'Analysis-must not modify'!BT:FE,AQ$8,FALSE)</f>
        <v>111040.23</v>
      </c>
      <c r="AR84" s="83" t="str">
        <f>VLOOKUP($Q84,'Analysis-must not modify'!BT:FE,AR$8,FALSE)</f>
        <v/>
      </c>
      <c r="AS84" s="83" t="str">
        <f>VLOOKUP($Q84,'Analysis-must not modify'!BT:FE,AS$8,FALSE)</f>
        <v/>
      </c>
      <c r="AT84" s="83" t="str">
        <f>VLOOKUP($Q84,'Analysis-must not modify'!BT:FE,AT$8,FALSE)</f>
        <v/>
      </c>
      <c r="AV84" s="83">
        <f>VLOOKUP($Q84,'Analysis-must not modify'!BT:FE,AV$8,FALSE)</f>
        <v>201860.25</v>
      </c>
      <c r="AW84" s="83" t="str">
        <f>VLOOKUP($Q84,'Analysis-must not modify'!BT:FE,AW$8,FALSE)</f>
        <v/>
      </c>
      <c r="AX84" s="83">
        <f>VLOOKUP($Q84,'Analysis-must not modify'!BT:FE,AX$8,FALSE)</f>
        <v>67972.3</v>
      </c>
      <c r="AY84" s="83">
        <f>VLOOKUP($Q84,'Analysis-must not modify'!BT:FE,AY$8,FALSE)</f>
        <v>31428.74</v>
      </c>
      <c r="BA84" s="83" t="str">
        <f>IF($Q$5="BASIC","",VLOOKUP($Q84,'Analysis-must not modify'!BT:FE,BA$8,FALSE))</f>
        <v/>
      </c>
      <c r="BB84" s="83" t="str">
        <f>IF($Q$5="BASIC","",VLOOKUP($Q84,'Analysis-must not modify'!BT:FE,BB$8,FALSE))</f>
        <v/>
      </c>
      <c r="BD84" s="83" t="str">
        <f>IF($Q$5="BASIC","",VLOOKUP($Q84,'Analysis-must not modify'!BT:FE,BD$8,FALSE))</f>
        <v/>
      </c>
      <c r="BE84" s="83" t="str">
        <f>IF($Q$5="BASIC","",VLOOKUP($Q84,'Analysis-must not modify'!BT:FE,BE$8,FALSE))</f>
        <v/>
      </c>
      <c r="BF84" s="83" t="str">
        <f>IF($Q$5="BASIC","",VLOOKUP($Q84,'Analysis-must not modify'!BT:FE,BF$8,FALSE))</f>
        <v/>
      </c>
    </row>
    <row r="85" spans="4:58" s="28" customFormat="1" ht="15" customHeight="1">
      <c r="D85" s="60"/>
      <c r="E85" s="60"/>
      <c r="F85" s="60"/>
      <c r="P85" s="27">
        <v>76</v>
      </c>
      <c r="Q85" s="84" t="str">
        <f>VLOOKUP($P85,'Analysis-must not modify'!B:AX,2,FALSE)</f>
        <v>Washington, DC_2016</v>
      </c>
      <c r="R85" s="72">
        <f>VLOOKUP($Q85,'Analysis-must not modify'!C:AX,6,FALSE)</f>
        <v>684336</v>
      </c>
      <c r="S85" s="72">
        <f>VLOOKUP($Q85,'Analysis-must not modify'!C:FE,7,FALSE)</f>
        <v>158</v>
      </c>
      <c r="T85" s="72">
        <f>VLOOKUP($Q85,'Analysis-must not modify'!C:FE,8,FALSE)</f>
        <v>110763</v>
      </c>
      <c r="U85" s="83">
        <f>VLOOKUP($Q85,'Analysis-must not modify'!BT:FE,U$8,FALSE)</f>
        <v>5313381.53</v>
      </c>
      <c r="V85" s="83">
        <f>VLOOKUP($Q85,'Analysis-must not modify'!BT:FE,V$8,FALSE)</f>
        <v>1582943.77</v>
      </c>
      <c r="W85" s="83">
        <f>VLOOKUP($Q85,'Analysis-must not modify'!BT:FE,W$8,FALSE)</f>
        <v>300483.26</v>
      </c>
      <c r="X85" s="83" t="str">
        <f>IFERROR(VLOOKUP($Q85,'Analysis-must not modify'!BT:FE,X$8,FALSE),"")</f>
        <v/>
      </c>
      <c r="Y85" s="83" t="str">
        <f>IFERROR(VLOOKUP($Q85,'Analysis-must not modify'!BT:FE,Y$8,FALSE),"")</f>
        <v/>
      </c>
      <c r="Z85" s="70">
        <f t="shared" si="15"/>
        <v>7196808.5600000005</v>
      </c>
      <c r="AA85" s="70">
        <f t="shared" ca="1" si="16"/>
        <v>82</v>
      </c>
      <c r="AB85" s="70">
        <f t="shared" ca="1" si="17"/>
        <v>74</v>
      </c>
      <c r="AC85" s="70">
        <f t="shared" ca="1" si="18"/>
        <v>104</v>
      </c>
      <c r="AD85" s="70">
        <f t="shared" ca="1" si="19"/>
        <v>97</v>
      </c>
      <c r="AE85" s="70" t="e">
        <f t="shared" ca="1" si="20"/>
        <v>#VALUE!</v>
      </c>
      <c r="AF85" s="70" t="e">
        <f t="shared" ca="1" si="21"/>
        <v>#VALUE!</v>
      </c>
      <c r="AG85" s="83">
        <f>VLOOKUP($Q85,'Analysis-must not modify'!BT:FE,AG$8,FALSE)</f>
        <v>1210853.8999999999</v>
      </c>
      <c r="AH85" s="83">
        <f>VLOOKUP($Q85,'Analysis-must not modify'!BT:FE,AH$8,FALSE)</f>
        <v>4064162.33</v>
      </c>
      <c r="AI85" s="83" t="str">
        <f>VLOOKUP($Q85,'Analysis-must not modify'!BT:FE,AI$8,FALSE)</f>
        <v/>
      </c>
      <c r="AJ85" s="83" t="e">
        <f>VLOOKUP($Q85,'Analysis-must not modify'!$BT$7:$FJ$87,AJ$8,FALSE)</f>
        <v>#N/A</v>
      </c>
      <c r="AK85" s="83" t="str">
        <f>VLOOKUP($Q85,'Analysis-must not modify'!BT:FE,AK$8,FALSE)</f>
        <v/>
      </c>
      <c r="AL85" s="83" t="str">
        <f>VLOOKUP($Q85,'Analysis-must not modify'!BT:FE,AL$8,FALSE)</f>
        <v/>
      </c>
      <c r="AM85" s="83" t="str">
        <f>VLOOKUP($Q85,'Analysis-must not modify'!BT:FE,AM$8,FALSE)</f>
        <v/>
      </c>
      <c r="AN85" s="83">
        <f>VLOOKUP($Q85,'Analysis-must not modify'!BT:FE,AN$8,FALSE)</f>
        <v>38365.300000000003</v>
      </c>
      <c r="AP85" s="83">
        <f>VLOOKUP($Q85,'Analysis-must not modify'!BT:FE,AP$8,FALSE)</f>
        <v>1486787.56</v>
      </c>
      <c r="AQ85" s="83">
        <f>VLOOKUP($Q85,'Analysis-must not modify'!BT:FE,AQ$8,FALSE)</f>
        <v>96156.21</v>
      </c>
      <c r="AR85" s="83" t="str">
        <f>VLOOKUP($Q85,'Analysis-must not modify'!BT:FE,AR$8,FALSE)</f>
        <v/>
      </c>
      <c r="AS85" s="83" t="str">
        <f>VLOOKUP($Q85,'Analysis-must not modify'!BT:FE,AS$8,FALSE)</f>
        <v/>
      </c>
      <c r="AT85" s="83" t="str">
        <f>VLOOKUP($Q85,'Analysis-must not modify'!BT:FE,AT$8,FALSE)</f>
        <v/>
      </c>
      <c r="AV85" s="83">
        <f>VLOOKUP($Q85,'Analysis-must not modify'!BT:FE,AV$8,FALSE)</f>
        <v>215788.98</v>
      </c>
      <c r="AW85" s="83" t="str">
        <f>VLOOKUP($Q85,'Analysis-must not modify'!BT:FE,AW$8,FALSE)</f>
        <v/>
      </c>
      <c r="AX85" s="83">
        <f>VLOOKUP($Q85,'Analysis-must not modify'!BT:FE,AX$8,FALSE)</f>
        <v>48571.45</v>
      </c>
      <c r="AY85" s="83">
        <f>VLOOKUP($Q85,'Analysis-must not modify'!BT:FE,AY$8,FALSE)</f>
        <v>36122.83</v>
      </c>
      <c r="BA85" s="83" t="str">
        <f>IF($Q$5="BASIC","",VLOOKUP($Q85,'Analysis-must not modify'!BT:FE,BA$8,FALSE))</f>
        <v/>
      </c>
      <c r="BB85" s="83" t="str">
        <f>IF($Q$5="BASIC","",VLOOKUP($Q85,'Analysis-must not modify'!BT:FE,BB$8,FALSE))</f>
        <v/>
      </c>
      <c r="BD85" s="83" t="str">
        <f>IF($Q$5="BASIC","",VLOOKUP($Q85,'Analysis-must not modify'!BT:FE,BD$8,FALSE))</f>
        <v/>
      </c>
      <c r="BE85" s="83" t="str">
        <f>IF($Q$5="BASIC","",VLOOKUP($Q85,'Analysis-must not modify'!BT:FE,BE$8,FALSE))</f>
        <v/>
      </c>
      <c r="BF85" s="83" t="str">
        <f>IF($Q$5="BASIC","",VLOOKUP($Q85,'Analysis-must not modify'!BT:FE,BF$8,FALSE))</f>
        <v/>
      </c>
    </row>
    <row r="86" spans="4:58" s="28" customFormat="1" ht="15" customHeight="1">
      <c r="D86" s="60"/>
      <c r="E86" s="60"/>
      <c r="F86" s="60"/>
      <c r="P86" s="27">
        <v>77</v>
      </c>
      <c r="Q86" s="84" t="str">
        <f>VLOOKUP($P86,'Analysis-must not modify'!B:AX,2,FALSE)</f>
        <v>Johannesburg_2014</v>
      </c>
      <c r="R86" s="72">
        <f>VLOOKUP($Q86,'Analysis-must not modify'!C:AX,6,FALSE)</f>
        <v>4765329</v>
      </c>
      <c r="S86" s="72">
        <f>VLOOKUP($Q86,'Analysis-must not modify'!C:FE,7,FALSE)</f>
        <v>1648</v>
      </c>
      <c r="T86" s="72">
        <f>VLOOKUP($Q86,'Analysis-must not modify'!C:FE,8,FALSE)</f>
        <v>35684.773914663499</v>
      </c>
      <c r="U86" s="83">
        <f>VLOOKUP($Q86,'Analysis-must not modify'!BT:FE,U$8,FALSE)</f>
        <v>15772973.831516653</v>
      </c>
      <c r="V86" s="83">
        <f>VLOOKUP($Q86,'Analysis-must not modify'!BT:FE,V$8,FALSE)</f>
        <v>7205293.0725375228</v>
      </c>
      <c r="W86" s="83">
        <f>VLOOKUP($Q86,'Analysis-must not modify'!BT:FE,W$8,FALSE)</f>
        <v>1738445.9594545953</v>
      </c>
      <c r="X86" s="83" t="str">
        <f>IFERROR(VLOOKUP($Q86,'Analysis-must not modify'!BT:FE,X$8,FALSE),"")</f>
        <v/>
      </c>
      <c r="Y86" s="83" t="str">
        <f>IFERROR(VLOOKUP($Q86,'Analysis-must not modify'!BT:FE,Y$8,FALSE),"")</f>
        <v/>
      </c>
      <c r="Z86" s="70">
        <f t="shared" si="15"/>
        <v>24716712.863508772</v>
      </c>
      <c r="AA86" s="70">
        <f t="shared" ca="1" si="16"/>
        <v>26</v>
      </c>
      <c r="AB86" s="70">
        <f t="shared" ca="1" si="17"/>
        <v>23</v>
      </c>
      <c r="AC86" s="70">
        <f t="shared" ca="1" si="18"/>
        <v>19</v>
      </c>
      <c r="AD86" s="70">
        <f t="shared" ca="1" si="19"/>
        <v>34</v>
      </c>
      <c r="AE86" s="70" t="e">
        <f t="shared" ca="1" si="20"/>
        <v>#VALUE!</v>
      </c>
      <c r="AF86" s="70" t="e">
        <f t="shared" ca="1" si="21"/>
        <v>#VALUE!</v>
      </c>
      <c r="AG86" s="83">
        <f>VLOOKUP($Q86,'Analysis-must not modify'!BT:FE,AG$8,FALSE)</f>
        <v>7175603.8635195894</v>
      </c>
      <c r="AH86" s="83">
        <f>VLOOKUP($Q86,'Analysis-must not modify'!BT:FE,AH$8,FALSE)</f>
        <v>8348402.6908001639</v>
      </c>
      <c r="AI86" s="83">
        <f>VLOOKUP($Q86,'Analysis-must not modify'!BT:FE,AI$8,FALSE)</f>
        <v>245744.67944240401</v>
      </c>
      <c r="AJ86" s="83" t="e">
        <f>VLOOKUP($Q86,'Analysis-must not modify'!$BT$7:$FJ$87,AJ$8,FALSE)</f>
        <v>#N/A</v>
      </c>
      <c r="AK86" s="83" t="str">
        <f>VLOOKUP($Q86,'Analysis-must not modify'!BT:FE,AK$8,FALSE)</f>
        <v/>
      </c>
      <c r="AL86" s="83" t="str">
        <f>VLOOKUP($Q86,'Analysis-must not modify'!BT:FE,AL$8,FALSE)</f>
        <v/>
      </c>
      <c r="AM86" s="83" t="str">
        <f>VLOOKUP($Q86,'Analysis-must not modify'!BT:FE,AM$8,FALSE)</f>
        <v/>
      </c>
      <c r="AN86" s="83">
        <f>VLOOKUP($Q86,'Analysis-must not modify'!BT:FE,AN$8,FALSE)</f>
        <v>3222.5977544956122</v>
      </c>
      <c r="AP86" s="83">
        <f>VLOOKUP($Q86,'Analysis-must not modify'!BT:FE,AP$8,FALSE)</f>
        <v>6875121.110458347</v>
      </c>
      <c r="AQ86" s="83">
        <f>VLOOKUP($Q86,'Analysis-must not modify'!BT:FE,AQ$8,FALSE)</f>
        <v>330171.96207917598</v>
      </c>
      <c r="AR86" s="83" t="str">
        <f>VLOOKUP($Q86,'Analysis-must not modify'!BT:FE,AR$8,FALSE)</f>
        <v/>
      </c>
      <c r="AS86" s="83" t="str">
        <f>VLOOKUP($Q86,'Analysis-must not modify'!BT:FE,AS$8,FALSE)</f>
        <v/>
      </c>
      <c r="AT86" s="83" t="str">
        <f>VLOOKUP($Q86,'Analysis-must not modify'!BT:FE,AT$8,FALSE)</f>
        <v/>
      </c>
      <c r="AV86" s="83">
        <f>VLOOKUP($Q86,'Analysis-must not modify'!BT:FE,AV$8,FALSE)</f>
        <v>1619552.25</v>
      </c>
      <c r="AW86" s="83">
        <f>VLOOKUP($Q86,'Analysis-must not modify'!BT:FE,AW$8,FALSE)</f>
        <v>3315</v>
      </c>
      <c r="AX86" s="83">
        <f>VLOOKUP($Q86,'Analysis-must not modify'!BT:FE,AX$8,FALSE)</f>
        <v>7228</v>
      </c>
      <c r="AY86" s="83">
        <f>VLOOKUP($Q86,'Analysis-must not modify'!BT:FE,AY$8,FALSE)</f>
        <v>108350.70945459536</v>
      </c>
      <c r="BA86" s="83" t="str">
        <f>IF($Q$5="BASIC","",VLOOKUP($Q86,'Analysis-must not modify'!BT:FE,BA$8,FALSE))</f>
        <v/>
      </c>
      <c r="BB86" s="83" t="str">
        <f>IF($Q$5="BASIC","",VLOOKUP($Q86,'Analysis-must not modify'!BT:FE,BB$8,FALSE))</f>
        <v/>
      </c>
      <c r="BD86" s="83" t="str">
        <f>IF($Q$5="BASIC","",VLOOKUP($Q86,'Analysis-must not modify'!BT:FE,BD$8,FALSE))</f>
        <v/>
      </c>
      <c r="BE86" s="83" t="str">
        <f>IF($Q$5="BASIC","",VLOOKUP($Q86,'Analysis-must not modify'!BT:FE,BE$8,FALSE))</f>
        <v/>
      </c>
      <c r="BF86" s="83" t="str">
        <f>IF($Q$5="BASIC","",VLOOKUP($Q86,'Analysis-must not modify'!BT:FE,BF$8,FALSE))</f>
        <v/>
      </c>
    </row>
    <row r="87" spans="4:58" s="52" customFormat="1" ht="15" customHeight="1">
      <c r="D87" s="60"/>
      <c r="E87" s="60"/>
      <c r="F87" s="60"/>
      <c r="P87" s="244">
        <v>78</v>
      </c>
      <c r="Q87" s="84" t="str">
        <f>VLOOKUP($P87,'Analysis-must not modify'!B:AX,2,FALSE)</f>
        <v>London_2013</v>
      </c>
      <c r="R87" s="72">
        <f>VLOOKUP($Q87,'Analysis-must not modify'!C:AX,6,FALSE)</f>
        <v>8416500</v>
      </c>
      <c r="S87" s="72">
        <f>VLOOKUP($Q87,'Analysis-must not modify'!C:FE,7,FALSE)</f>
        <v>1595</v>
      </c>
      <c r="T87" s="72">
        <f>VLOOKUP($Q87,'Analysis-must not modify'!C:FE,8,FALSE)</f>
        <v>481061.89049999998</v>
      </c>
      <c r="U87" s="83">
        <f>VLOOKUP($Q87,'Analysis-must not modify'!BT:FE,U$8,FALSE)</f>
        <v>30682922.86987086</v>
      </c>
      <c r="V87" s="83">
        <f>VLOOKUP($Q87,'Analysis-must not modify'!BT:FE,V$8,FALSE)</f>
        <v>7289849.1862075683</v>
      </c>
      <c r="W87" s="83">
        <f>VLOOKUP($Q87,'Analysis-must not modify'!BT:FE,W$8,FALSE)</f>
        <v>1852391.7903382543</v>
      </c>
      <c r="X87" s="83" t="str">
        <f>IFERROR(VLOOKUP($Q87,'Analysis-must not modify'!BT:FE,X$8,FALSE),"")</f>
        <v/>
      </c>
      <c r="Y87" s="83" t="str">
        <f>IFERROR(VLOOKUP($Q87,'Analysis-must not modify'!BT:FE,Y$8,FALSE),"")</f>
        <v/>
      </c>
      <c r="Z87" s="70">
        <f t="shared" si="15"/>
        <v>39825163.846416682</v>
      </c>
      <c r="AA87" s="70">
        <f t="shared" ca="1" si="16"/>
        <v>10</v>
      </c>
      <c r="AB87" s="70">
        <f t="shared" ca="1" si="17"/>
        <v>8</v>
      </c>
      <c r="AC87" s="70">
        <f t="shared" ca="1" si="18"/>
        <v>18</v>
      </c>
      <c r="AD87" s="70">
        <f t="shared" ca="1" si="19"/>
        <v>30</v>
      </c>
      <c r="AE87" s="70" t="e">
        <f t="shared" ca="1" si="20"/>
        <v>#VALUE!</v>
      </c>
      <c r="AF87" s="70" t="e">
        <f t="shared" ca="1" si="21"/>
        <v>#VALUE!</v>
      </c>
      <c r="AG87" s="83">
        <f>VLOOKUP($Q87,'Analysis-must not modify'!BT:FE,AG$8,FALSE)</f>
        <v>14169216.962681206</v>
      </c>
      <c r="AH87" s="83">
        <f>VLOOKUP($Q87,'Analysis-must not modify'!BT:FE,AH$8,FALSE)</f>
        <v>16501918.207189653</v>
      </c>
      <c r="AI87" s="83" t="str">
        <f>VLOOKUP($Q87,'Analysis-must not modify'!BT:FE,AI$8,FALSE)</f>
        <v/>
      </c>
      <c r="AJ87" s="83" t="e">
        <f>VLOOKUP($Q87,'Analysis-must not modify'!$BT$7:$FJ$87,AJ$8,FALSE)</f>
        <v>#N/A</v>
      </c>
      <c r="AK87" s="83" t="str">
        <f>VLOOKUP($Q87,'Analysis-must not modify'!BT:FE,AK$8,FALSE)</f>
        <v/>
      </c>
      <c r="AL87" s="83" t="str">
        <f>VLOOKUP($Q87,'Analysis-must not modify'!BT:FE,AL$8,FALSE)</f>
        <v/>
      </c>
      <c r="AM87" s="83" t="str">
        <f>VLOOKUP($Q87,'Analysis-must not modify'!BT:FE,AM$8,FALSE)</f>
        <v/>
      </c>
      <c r="AN87" s="83">
        <f>VLOOKUP($Q87,'Analysis-must not modify'!BT:FE,AN$8,FALSE)</f>
        <v>11787.7</v>
      </c>
      <c r="AO87" s="28"/>
      <c r="AP87" s="83">
        <f>VLOOKUP($Q87,'Analysis-must not modify'!BT:FE,AP$8,FALSE)</f>
        <v>6034654.4213315966</v>
      </c>
      <c r="AQ87" s="83">
        <f>VLOOKUP($Q87,'Analysis-must not modify'!BT:FE,AQ$8,FALSE)</f>
        <v>1198783.2690241819</v>
      </c>
      <c r="AR87" s="83">
        <f>VLOOKUP($Q87,'Analysis-must not modify'!BT:FE,AR$8,FALSE)</f>
        <v>20258.495851789849</v>
      </c>
      <c r="AS87" s="83" t="str">
        <f>VLOOKUP($Q87,'Analysis-must not modify'!BT:FE,AS$8,FALSE)</f>
        <v/>
      </c>
      <c r="AT87" s="83">
        <f>VLOOKUP($Q87,'Analysis-must not modify'!BT:FE,AT$8,FALSE)</f>
        <v>36153</v>
      </c>
      <c r="AU87" s="28"/>
      <c r="AV87" s="83">
        <f>VLOOKUP($Q87,'Analysis-must not modify'!BT:FE,AV$8,FALSE)</f>
        <v>1510397.0400977638</v>
      </c>
      <c r="AW87" s="83">
        <f>VLOOKUP($Q87,'Analysis-must not modify'!BT:FE,AW$8,FALSE)</f>
        <v>79.588260376339704</v>
      </c>
      <c r="AX87" s="83">
        <f>VLOOKUP($Q87,'Analysis-must not modify'!BT:FE,AX$8,FALSE)</f>
        <v>335285.38258504425</v>
      </c>
      <c r="AY87" s="83">
        <f>VLOOKUP($Q87,'Analysis-must not modify'!BT:FE,AY$8,FALSE)</f>
        <v>6629.7793950698488</v>
      </c>
      <c r="AZ87" s="28"/>
      <c r="BA87" s="83" t="str">
        <f>IF($Q$5="BASIC","",VLOOKUP($Q87,'Analysis-must not modify'!BT:FE,BA$8,FALSE))</f>
        <v/>
      </c>
      <c r="BB87" s="83" t="str">
        <f>IF($Q$5="BASIC","",VLOOKUP($Q87,'Analysis-must not modify'!BT:FE,BB$8,FALSE))</f>
        <v/>
      </c>
      <c r="BC87" s="28"/>
      <c r="BD87" s="83" t="str">
        <f>IF($Q$5="BASIC","",VLOOKUP($Q87,'Analysis-must not modify'!BT:FE,BD$8,FALSE))</f>
        <v/>
      </c>
      <c r="BE87" s="83" t="str">
        <f>IF($Q$5="BASIC","",VLOOKUP($Q87,'Analysis-must not modify'!BT:FE,BE$8,FALSE))</f>
        <v/>
      </c>
      <c r="BF87" s="83" t="str">
        <f>IF($Q$5="BASIC","",VLOOKUP($Q87,'Analysis-must not modify'!BT:FE,BF$8,FALSE))</f>
        <v/>
      </c>
    </row>
    <row r="88" spans="4:58" s="52" customFormat="1" ht="15" customHeight="1">
      <c r="D88" s="60"/>
      <c r="E88" s="60"/>
      <c r="F88" s="60"/>
      <c r="P88" s="244">
        <v>79</v>
      </c>
      <c r="Q88" s="84" t="str">
        <f>VLOOKUP($P88,'Analysis-must not modify'!B:AX,2,FALSE)</f>
        <v>London_2015</v>
      </c>
      <c r="R88" s="72">
        <f>VLOOKUP($Q88,'Analysis-must not modify'!C:AX,6,FALSE)</f>
        <v>8673713</v>
      </c>
      <c r="S88" s="72">
        <f>VLOOKUP($Q88,'Analysis-must not modify'!C:FE,7,FALSE)</f>
        <v>1595</v>
      </c>
      <c r="T88" s="72">
        <f>VLOOKUP($Q88,'Analysis-must not modify'!C:FE,8,FALSE)</f>
        <v>495763.41394100001</v>
      </c>
      <c r="U88" s="83">
        <f>VLOOKUP($Q88,'Analysis-must not modify'!BT:FE,U$8,FALSE)</f>
        <v>24628699.690350812</v>
      </c>
      <c r="V88" s="83">
        <f>VLOOKUP($Q88,'Analysis-must not modify'!BT:FE,V$8,FALSE)</f>
        <v>7199742.7086713938</v>
      </c>
      <c r="W88" s="83">
        <f>VLOOKUP($Q88,'Analysis-must not modify'!BT:FE,W$8,FALSE)</f>
        <v>1755668.78712</v>
      </c>
      <c r="X88" s="83" t="str">
        <f>IFERROR(VLOOKUP($Q88,'Analysis-must not modify'!BT:FE,X$8,FALSE),"")</f>
        <v/>
      </c>
      <c r="Y88" s="83" t="str">
        <f>IFERROR(VLOOKUP($Q88,'Analysis-must not modify'!BT:FE,Y$8,FALSE),"")</f>
        <v/>
      </c>
      <c r="Z88" s="70">
        <f t="shared" si="15"/>
        <v>33584111.186142206</v>
      </c>
      <c r="AA88" s="70">
        <f t="shared" ca="1" si="16"/>
        <v>14</v>
      </c>
      <c r="AB88" s="70">
        <f t="shared" ca="1" si="17"/>
        <v>12</v>
      </c>
      <c r="AC88" s="70">
        <f t="shared" ca="1" si="18"/>
        <v>20</v>
      </c>
      <c r="AD88" s="70">
        <f t="shared" ca="1" si="19"/>
        <v>33</v>
      </c>
      <c r="AE88" s="70" t="e">
        <f t="shared" ca="1" si="20"/>
        <v>#VALUE!</v>
      </c>
      <c r="AF88" s="70" t="e">
        <f t="shared" ca="1" si="21"/>
        <v>#VALUE!</v>
      </c>
      <c r="AG88" s="83">
        <f>VLOOKUP($Q88,'Analysis-must not modify'!BT:FE,AG$8,FALSE)</f>
        <v>11702390.396632105</v>
      </c>
      <c r="AH88" s="83">
        <f>VLOOKUP($Q88,'Analysis-must not modify'!BT:FE,AH$8,FALSE)</f>
        <v>12916525.293718707</v>
      </c>
      <c r="AI88" s="83" t="str">
        <f>VLOOKUP($Q88,'Analysis-must not modify'!BT:FE,AI$8,FALSE)</f>
        <v/>
      </c>
      <c r="AJ88" s="83" t="e">
        <f>VLOOKUP($Q88,'Analysis-must not modify'!$BT$7:$FJ$87,AJ$8,FALSE)</f>
        <v>#N/A</v>
      </c>
      <c r="AK88" s="83" t="str">
        <f>VLOOKUP($Q88,'Analysis-must not modify'!BT:FE,AK$8,FALSE)</f>
        <v/>
      </c>
      <c r="AL88" s="83" t="str">
        <f>VLOOKUP($Q88,'Analysis-must not modify'!BT:FE,AL$8,FALSE)</f>
        <v/>
      </c>
      <c r="AM88" s="83" t="str">
        <f>VLOOKUP($Q88,'Analysis-must not modify'!BT:FE,AM$8,FALSE)</f>
        <v/>
      </c>
      <c r="AN88" s="83">
        <f>VLOOKUP($Q88,'Analysis-must not modify'!BT:FE,AN$8,FALSE)</f>
        <v>9784</v>
      </c>
      <c r="AO88" s="28"/>
      <c r="AP88" s="83">
        <f>VLOOKUP($Q88,'Analysis-must not modify'!BT:FE,AP$8,FALSE)</f>
        <v>6381617.3653676827</v>
      </c>
      <c r="AQ88" s="83">
        <f>VLOOKUP($Q88,'Analysis-must not modify'!BT:FE,AQ$8,FALSE)</f>
        <v>786162.24330371129</v>
      </c>
      <c r="AR88" s="83">
        <f>VLOOKUP($Q88,'Analysis-must not modify'!BT:FE,AR$8,FALSE)</f>
        <v>31963.1</v>
      </c>
      <c r="AS88" s="83" t="str">
        <f>VLOOKUP($Q88,'Analysis-must not modify'!BT:FE,AS$8,FALSE)</f>
        <v/>
      </c>
      <c r="AT88" s="83" t="str">
        <f>VLOOKUP($Q88,'Analysis-must not modify'!BT:FE,AT$8,FALSE)</f>
        <v/>
      </c>
      <c r="AU88" s="28"/>
      <c r="AV88" s="83">
        <f>VLOOKUP($Q88,'Analysis-must not modify'!BT:FE,AV$8,FALSE)</f>
        <v>1236886.4591999999</v>
      </c>
      <c r="AW88" s="83">
        <f>VLOOKUP($Q88,'Analysis-must not modify'!BT:FE,AW$8,FALSE)</f>
        <v>63.633919999999996</v>
      </c>
      <c r="AX88" s="83">
        <f>VLOOKUP($Q88,'Analysis-must not modify'!BT:FE,AX$8,FALSE)</f>
        <v>512024.69400000002</v>
      </c>
      <c r="AY88" s="83">
        <f>VLOOKUP($Q88,'Analysis-must not modify'!BT:FE,AY$8,FALSE)</f>
        <v>6694</v>
      </c>
      <c r="AZ88" s="28"/>
      <c r="BA88" s="83" t="str">
        <f>IF($Q$5="BASIC","",VLOOKUP($Q88,'Analysis-must not modify'!BT:FE,BA$8,FALSE))</f>
        <v/>
      </c>
      <c r="BB88" s="83" t="str">
        <f>IF($Q$5="BASIC","",VLOOKUP($Q88,'Analysis-must not modify'!BT:FE,BB$8,FALSE))</f>
        <v/>
      </c>
      <c r="BC88" s="28"/>
      <c r="BD88" s="83" t="str">
        <f>IF($Q$5="BASIC","",VLOOKUP($Q88,'Analysis-must not modify'!BT:FE,BD$8,FALSE))</f>
        <v/>
      </c>
      <c r="BE88" s="83" t="str">
        <f>IF($Q$5="BASIC","",VLOOKUP($Q88,'Analysis-must not modify'!BT:FE,BE$8,FALSE))</f>
        <v/>
      </c>
      <c r="BF88" s="83" t="str">
        <f>IF($Q$5="BASIC","",VLOOKUP($Q88,'Analysis-must not modify'!BT:FE,BF$8,FALSE))</f>
        <v/>
      </c>
    </row>
    <row r="89" spans="4:58" s="52" customFormat="1" ht="15" customHeight="1">
      <c r="D89" s="60"/>
      <c r="E89" s="60"/>
      <c r="F89" s="60"/>
      <c r="P89" s="244">
        <v>80</v>
      </c>
      <c r="Q89" s="84" t="str">
        <f>VLOOKUP($P89,'Analysis-must not modify'!B:AX,2,FALSE)</f>
        <v>Madrid_2013</v>
      </c>
      <c r="R89" s="72">
        <f>VLOOKUP($Q89,'Analysis-must not modify'!C:AX,6,FALSE)</f>
        <v>3207247</v>
      </c>
      <c r="S89" s="72">
        <f>VLOOKUP($Q89,'Analysis-must not modify'!C:FE,7,FALSE)</f>
        <v>606</v>
      </c>
      <c r="T89" s="72">
        <f>VLOOKUP($Q89,'Analysis-must not modify'!C:FE,8,FALSE)</f>
        <v>103261</v>
      </c>
      <c r="U89" s="83">
        <f>VLOOKUP($Q89,'Analysis-must not modify'!BT:FE,U$8,FALSE)</f>
        <v>5845250.1857733047</v>
      </c>
      <c r="V89" s="83">
        <f>VLOOKUP($Q89,'Analysis-must not modify'!BT:FE,V$8,FALSE)</f>
        <v>2925664.0276995748</v>
      </c>
      <c r="W89" s="83">
        <f>VLOOKUP($Q89,'Analysis-must not modify'!BT:FE,W$8,FALSE)</f>
        <v>431481.33638960292</v>
      </c>
      <c r="X89" s="83" t="str">
        <f>IFERROR(VLOOKUP($Q89,'Analysis-must not modify'!BT:FE,X$8,FALSE),"")</f>
        <v/>
      </c>
      <c r="Y89" s="83" t="str">
        <f>IFERROR(VLOOKUP($Q89,'Analysis-must not modify'!BT:FE,Y$8,FALSE),"")</f>
        <v/>
      </c>
      <c r="Z89" s="70">
        <f t="shared" si="15"/>
        <v>9202395.5498624835</v>
      </c>
      <c r="AA89" s="70">
        <f t="shared" ca="1" si="16"/>
        <v>69</v>
      </c>
      <c r="AB89" s="70">
        <f t="shared" ca="1" si="17"/>
        <v>61</v>
      </c>
      <c r="AC89" s="70">
        <f t="shared" ca="1" si="18"/>
        <v>78</v>
      </c>
      <c r="AD89" s="70">
        <f t="shared" ca="1" si="19"/>
        <v>77</v>
      </c>
      <c r="AE89" s="70" t="e">
        <f t="shared" ca="1" si="20"/>
        <v>#VALUE!</v>
      </c>
      <c r="AF89" s="70" t="e">
        <f t="shared" ca="1" si="21"/>
        <v>#VALUE!</v>
      </c>
      <c r="AG89" s="83">
        <f>VLOOKUP($Q89,'Analysis-must not modify'!BT:FE,AG$8,FALSE)</f>
        <v>2806955.6677012253</v>
      </c>
      <c r="AH89" s="83">
        <f>VLOOKUP($Q89,'Analysis-must not modify'!BT:FE,AH$8,FALSE)</f>
        <v>2399050.7478584778</v>
      </c>
      <c r="AI89" s="83">
        <f>VLOOKUP($Q89,'Analysis-must not modify'!BT:FE,AI$8,FALSE)</f>
        <v>504798.99337979808</v>
      </c>
      <c r="AJ89" s="83" t="e">
        <f>VLOOKUP($Q89,'Analysis-must not modify'!$BT$7:$FJ$87,AJ$8,FALSE)</f>
        <v>#N/A</v>
      </c>
      <c r="AK89" s="83">
        <f>VLOOKUP($Q89,'Analysis-must not modify'!BT:FE,AK$8,FALSE)</f>
        <v>29282.843294989318</v>
      </c>
      <c r="AL89" s="83">
        <f>VLOOKUP($Q89,'Analysis-must not modify'!BT:FE,AL$8,FALSE)</f>
        <v>49379.37165943643</v>
      </c>
      <c r="AM89" s="83" t="str">
        <f>VLOOKUP($Q89,'Analysis-must not modify'!BT:FE,AM$8,FALSE)</f>
        <v/>
      </c>
      <c r="AN89" s="83">
        <f>VLOOKUP($Q89,'Analysis-must not modify'!BT:FE,AN$8,FALSE)</f>
        <v>17964.392896713704</v>
      </c>
      <c r="AO89" s="28"/>
      <c r="AP89" s="83">
        <f>VLOOKUP($Q89,'Analysis-must not modify'!BT:FE,AP$8,FALSE)</f>
        <v>2149164.8768067854</v>
      </c>
      <c r="AQ89" s="83">
        <f>VLOOKUP($Q89,'Analysis-must not modify'!BT:FE,AQ$8,FALSE)</f>
        <v>270331.42359278939</v>
      </c>
      <c r="AR89" s="83" t="str">
        <f>VLOOKUP($Q89,'Analysis-must not modify'!BT:FE,AR$8,FALSE)</f>
        <v/>
      </c>
      <c r="AS89" s="83">
        <f>VLOOKUP($Q89,'Analysis-must not modify'!BT:FE,AS$8,FALSE)</f>
        <v>506167.72730000003</v>
      </c>
      <c r="AT89" s="83" t="str">
        <f>VLOOKUP($Q89,'Analysis-must not modify'!BT:FE,AT$8,FALSE)</f>
        <v/>
      </c>
      <c r="AU89" s="28"/>
      <c r="AV89" s="83">
        <f>VLOOKUP($Q89,'Analysis-must not modify'!BT:FE,AV$8,FALSE)</f>
        <v>338011.17891383066</v>
      </c>
      <c r="AW89" s="83">
        <f>VLOOKUP($Q89,'Analysis-must not modify'!BT:FE,AW$8,FALSE)</f>
        <v>3675.2000000000003</v>
      </c>
      <c r="AX89" s="83">
        <f>VLOOKUP($Q89,'Analysis-must not modify'!BT:FE,AX$8,FALSE)</f>
        <v>374.96522800000008</v>
      </c>
      <c r="AY89" s="83">
        <f>VLOOKUP($Q89,'Analysis-must not modify'!BT:FE,AY$8,FALSE)</f>
        <v>89419.992247772228</v>
      </c>
      <c r="AZ89" s="28"/>
      <c r="BA89" s="83" t="str">
        <f>IF($Q$5="BASIC","",VLOOKUP($Q89,'Analysis-must not modify'!BT:FE,BA$8,FALSE))</f>
        <v/>
      </c>
      <c r="BB89" s="83" t="str">
        <f>IF($Q$5="BASIC","",VLOOKUP($Q89,'Analysis-must not modify'!BT:FE,BB$8,FALSE))</f>
        <v/>
      </c>
      <c r="BC89" s="28"/>
      <c r="BD89" s="83" t="str">
        <f>IF($Q$5="BASIC","",VLOOKUP($Q89,'Analysis-must not modify'!BT:FE,BD$8,FALSE))</f>
        <v/>
      </c>
      <c r="BE89" s="83" t="str">
        <f>IF($Q$5="BASIC","",VLOOKUP($Q89,'Analysis-must not modify'!BT:FE,BE$8,FALSE))</f>
        <v/>
      </c>
      <c r="BF89" s="83" t="str">
        <f>IF($Q$5="BASIC","",VLOOKUP($Q89,'Analysis-must not modify'!BT:FE,BF$8,FALSE))</f>
        <v/>
      </c>
    </row>
    <row r="90" spans="4:58" s="52" customFormat="1" ht="15" customHeight="1">
      <c r="D90" s="60"/>
      <c r="E90" s="60"/>
      <c r="F90" s="60"/>
      <c r="P90" s="244">
        <v>81</v>
      </c>
      <c r="Q90" s="84" t="str">
        <f>VLOOKUP($P90,'Analysis-must not modify'!B:AX,2,FALSE)</f>
        <v>Madrid_2014</v>
      </c>
      <c r="R90" s="72">
        <f>VLOOKUP($Q90,'Analysis-must not modify'!C:AX,6,FALSE)</f>
        <v>3165235</v>
      </c>
      <c r="S90" s="72">
        <f>VLOOKUP($Q90,'Analysis-must not modify'!C:FE,7,FALSE)</f>
        <v>606</v>
      </c>
      <c r="T90" s="72">
        <f>VLOOKUP($Q90,'Analysis-must not modify'!C:FE,8,FALSE)</f>
        <v>103406.99586700001</v>
      </c>
      <c r="U90" s="83">
        <f>VLOOKUP($Q90,'Analysis-must not modify'!BT:FE,U$8,FALSE)</f>
        <v>5756387.4387508668</v>
      </c>
      <c r="V90" s="83">
        <f>VLOOKUP($Q90,'Analysis-must not modify'!BT:FE,V$8,FALSE)</f>
        <v>3058747.5392198102</v>
      </c>
      <c r="W90" s="83">
        <f>VLOOKUP($Q90,'Analysis-must not modify'!BT:FE,W$8,FALSE)</f>
        <v>421060.97212561895</v>
      </c>
      <c r="X90" s="83" t="str">
        <f>IFERROR(VLOOKUP($Q90,'Analysis-must not modify'!BT:FE,X$8,FALSE),"")</f>
        <v/>
      </c>
      <c r="Y90" s="83" t="str">
        <f>IFERROR(VLOOKUP($Q90,'Analysis-must not modify'!BT:FE,Y$8,FALSE),"")</f>
        <v/>
      </c>
      <c r="Z90" s="70">
        <f t="shared" si="15"/>
        <v>9236195.9500962961</v>
      </c>
      <c r="AA90" s="70">
        <f t="shared" ca="1" si="16"/>
        <v>68</v>
      </c>
      <c r="AB90" s="70">
        <f t="shared" ca="1" si="17"/>
        <v>63</v>
      </c>
      <c r="AC90" s="70">
        <f t="shared" ca="1" si="18"/>
        <v>73</v>
      </c>
      <c r="AD90" s="70">
        <f t="shared" ca="1" si="19"/>
        <v>78</v>
      </c>
      <c r="AE90" s="70" t="e">
        <f t="shared" ca="1" si="20"/>
        <v>#VALUE!</v>
      </c>
      <c r="AF90" s="70" t="e">
        <f t="shared" ca="1" si="21"/>
        <v>#VALUE!</v>
      </c>
      <c r="AG90" s="83">
        <f>VLOOKUP($Q90,'Analysis-must not modify'!BT:FE,AG$8,FALSE)</f>
        <v>2690456.9967127349</v>
      </c>
      <c r="AH90" s="83">
        <f>VLOOKUP($Q90,'Analysis-must not modify'!BT:FE,AH$8,FALSE)</f>
        <v>2409528.1432406297</v>
      </c>
      <c r="AI90" s="83">
        <f>VLOOKUP($Q90,'Analysis-must not modify'!BT:FE,AI$8,FALSE)</f>
        <v>518186.15627522353</v>
      </c>
      <c r="AJ90" s="83" t="e">
        <f>VLOOKUP($Q90,'Analysis-must not modify'!$BT$7:$FJ$87,AJ$8,FALSE)</f>
        <v>#N/A</v>
      </c>
      <c r="AK90" s="83">
        <f>VLOOKUP($Q90,'Analysis-must not modify'!BT:FE,AK$8,FALSE)</f>
        <v>25824.760556832425</v>
      </c>
      <c r="AL90" s="83">
        <f>VLOOKUP($Q90,'Analysis-must not modify'!BT:FE,AL$8,FALSE)</f>
        <v>44568.682563420218</v>
      </c>
      <c r="AM90" s="83" t="str">
        <f>VLOOKUP($Q90,'Analysis-must not modify'!BT:FE,AM$8,FALSE)</f>
        <v/>
      </c>
      <c r="AN90" s="83">
        <f>VLOOKUP($Q90,'Analysis-must not modify'!BT:FE,AN$8,FALSE)</f>
        <v>15496.533362257314</v>
      </c>
      <c r="AO90" s="28"/>
      <c r="AP90" s="83">
        <f>VLOOKUP($Q90,'Analysis-must not modify'!BT:FE,AP$8,FALSE)</f>
        <v>2240138.9867046475</v>
      </c>
      <c r="AQ90" s="83">
        <f>VLOOKUP($Q90,'Analysis-must not modify'!BT:FE,AQ$8,FALSE)</f>
        <v>281539.85793462046</v>
      </c>
      <c r="AR90" s="83" t="str">
        <f>VLOOKUP($Q90,'Analysis-must not modify'!BT:FE,AR$8,FALSE)</f>
        <v/>
      </c>
      <c r="AS90" s="83">
        <f>VLOOKUP($Q90,'Analysis-must not modify'!BT:FE,AS$8,FALSE)</f>
        <v>537068.69458054227</v>
      </c>
      <c r="AT90" s="83" t="str">
        <f>VLOOKUP($Q90,'Analysis-must not modify'!BT:FE,AT$8,FALSE)</f>
        <v/>
      </c>
      <c r="AU90" s="28"/>
      <c r="AV90" s="83">
        <f>VLOOKUP($Q90,'Analysis-must not modify'!BT:FE,AV$8,FALSE)</f>
        <v>305147.15536994633</v>
      </c>
      <c r="AW90" s="83">
        <f>VLOOKUP($Q90,'Analysis-must not modify'!BT:FE,AW$8,FALSE)</f>
        <v>26970.159199999998</v>
      </c>
      <c r="AX90" s="83">
        <f>VLOOKUP($Q90,'Analysis-must not modify'!BT:FE,AX$8,FALSE)</f>
        <v>379.23599999999999</v>
      </c>
      <c r="AY90" s="83">
        <f>VLOOKUP($Q90,'Analysis-must not modify'!BT:FE,AY$8,FALSE)</f>
        <v>88564.421555672641</v>
      </c>
      <c r="AZ90" s="28"/>
      <c r="BA90" s="83" t="str">
        <f>IF($Q$5="BASIC","",VLOOKUP($Q90,'Analysis-must not modify'!BT:FE,BA$8,FALSE))</f>
        <v/>
      </c>
      <c r="BB90" s="83" t="str">
        <f>IF($Q$5="BASIC","",VLOOKUP($Q90,'Analysis-must not modify'!BT:FE,BB$8,FALSE))</f>
        <v/>
      </c>
      <c r="BC90" s="28"/>
      <c r="BD90" s="83" t="str">
        <f>IF($Q$5="BASIC","",VLOOKUP($Q90,'Analysis-must not modify'!BT:FE,BD$8,FALSE))</f>
        <v/>
      </c>
      <c r="BE90" s="83" t="str">
        <f>IF($Q$5="BASIC","",VLOOKUP($Q90,'Analysis-must not modify'!BT:FE,BE$8,FALSE))</f>
        <v/>
      </c>
      <c r="BF90" s="83" t="str">
        <f>IF($Q$5="BASIC","",VLOOKUP($Q90,'Analysis-must not modify'!BT:FE,BF$8,FALSE))</f>
        <v/>
      </c>
    </row>
    <row r="91" spans="4:58" s="52" customFormat="1" ht="15" customHeight="1">
      <c r="D91" s="60"/>
      <c r="E91" s="60"/>
      <c r="F91" s="60"/>
      <c r="P91" s="244">
        <v>82</v>
      </c>
      <c r="Q91" s="84" t="str">
        <f>VLOOKUP($P91,'Analysis-must not modify'!B:AX,2,FALSE)</f>
        <v>Madrid_2015</v>
      </c>
      <c r="R91" s="72">
        <f>VLOOKUP($Q91,'Analysis-must not modify'!C:AX,6,FALSE)</f>
        <v>3141991</v>
      </c>
      <c r="S91" s="72">
        <f>VLOOKUP($Q91,'Analysis-must not modify'!C:FE,7,FALSE)</f>
        <v>606</v>
      </c>
      <c r="T91" s="72">
        <f>VLOOKUP($Q91,'Analysis-must not modify'!C:FE,8,FALSE)</f>
        <v>105711.96</v>
      </c>
      <c r="U91" s="83">
        <f>VLOOKUP($Q91,'Analysis-must not modify'!BT:FE,U$8,FALSE)</f>
        <v>6230917.5419293065</v>
      </c>
      <c r="V91" s="83">
        <f>VLOOKUP($Q91,'Analysis-must not modify'!BT:FE,V$8,FALSE)</f>
        <v>3282591.521951234</v>
      </c>
      <c r="W91" s="83">
        <f>VLOOKUP($Q91,'Analysis-must not modify'!BT:FE,W$8,FALSE)</f>
        <v>420310.1863950371</v>
      </c>
      <c r="X91" s="83" t="str">
        <f>IFERROR(VLOOKUP($Q91,'Analysis-must not modify'!BT:FE,X$8,FALSE),"")</f>
        <v/>
      </c>
      <c r="Y91" s="83" t="str">
        <f>IFERROR(VLOOKUP($Q91,'Analysis-must not modify'!BT:FE,Y$8,FALSE),"")</f>
        <v/>
      </c>
      <c r="Z91" s="70">
        <f t="shared" si="15"/>
        <v>9933819.2502755783</v>
      </c>
      <c r="AA91" s="70">
        <f t="shared" ca="1" si="16"/>
        <v>66</v>
      </c>
      <c r="AB91" s="70">
        <f t="shared" ca="1" si="17"/>
        <v>59</v>
      </c>
      <c r="AC91" s="70">
        <f t="shared" ca="1" si="18"/>
        <v>70</v>
      </c>
      <c r="AD91" s="70">
        <f t="shared" ca="1" si="19"/>
        <v>79</v>
      </c>
      <c r="AE91" s="70" t="e">
        <f t="shared" ca="1" si="20"/>
        <v>#VALUE!</v>
      </c>
      <c r="AF91" s="70" t="e">
        <f t="shared" ca="1" si="21"/>
        <v>#VALUE!</v>
      </c>
      <c r="AG91" s="83">
        <f>VLOOKUP($Q91,'Analysis-must not modify'!BT:FE,AG$8,FALSE)</f>
        <v>2849493.4433293408</v>
      </c>
      <c r="AH91" s="83">
        <f>VLOOKUP($Q91,'Analysis-must not modify'!BT:FE,AH$8,FALSE)</f>
        <v>2672204.493073673</v>
      </c>
      <c r="AI91" s="83">
        <f>VLOOKUP($Q91,'Analysis-must not modify'!BT:FE,AI$8,FALSE)</f>
        <v>560705.76877449453</v>
      </c>
      <c r="AJ91" s="83" t="e">
        <f>VLOOKUP($Q91,'Analysis-must not modify'!$BT$7:$FJ$87,AJ$8,FALSE)</f>
        <v>#N/A</v>
      </c>
      <c r="AK91" s="83">
        <f>VLOOKUP($Q91,'Analysis-must not modify'!BT:FE,AK$8,FALSE)</f>
        <v>25968.191947021111</v>
      </c>
      <c r="AL91" s="83">
        <f>VLOOKUP($Q91,'Analysis-must not modify'!BT:FE,AL$8,FALSE)</f>
        <v>55864.025502248427</v>
      </c>
      <c r="AM91" s="83" t="str">
        <f>VLOOKUP($Q91,'Analysis-must not modify'!BT:FE,AM$8,FALSE)</f>
        <v/>
      </c>
      <c r="AN91" s="83">
        <f>VLOOKUP($Q91,'Analysis-must not modify'!BT:FE,AN$8,FALSE)</f>
        <v>15148.524729990873</v>
      </c>
      <c r="AO91" s="28"/>
      <c r="AP91" s="83">
        <f>VLOOKUP($Q91,'Analysis-must not modify'!BT:FE,AP$8,FALSE)</f>
        <v>2372018.4372810996</v>
      </c>
      <c r="AQ91" s="83">
        <f>VLOOKUP($Q91,'Analysis-must not modify'!BT:FE,AQ$8,FALSE)</f>
        <v>329103.77670242748</v>
      </c>
      <c r="AR91" s="83" t="str">
        <f>VLOOKUP($Q91,'Analysis-must not modify'!BT:FE,AR$8,FALSE)</f>
        <v/>
      </c>
      <c r="AS91" s="83">
        <f>VLOOKUP($Q91,'Analysis-must not modify'!BT:FE,AS$8,FALSE)</f>
        <v>581469.30796770728</v>
      </c>
      <c r="AT91" s="83" t="str">
        <f>VLOOKUP($Q91,'Analysis-must not modify'!BT:FE,AT$8,FALSE)</f>
        <v/>
      </c>
      <c r="AU91" s="28"/>
      <c r="AV91" s="83">
        <f>VLOOKUP($Q91,'Analysis-must not modify'!BT:FE,AV$8,FALSE)</f>
        <v>307308.10601183772</v>
      </c>
      <c r="AW91" s="83">
        <f>VLOOKUP($Q91,'Analysis-must not modify'!BT:FE,AW$8,FALSE)</f>
        <v>24552.986097800003</v>
      </c>
      <c r="AX91" s="83">
        <f>VLOOKUP($Q91,'Analysis-must not modify'!BT:FE,AX$8,FALSE)</f>
        <v>399.00900000000007</v>
      </c>
      <c r="AY91" s="83">
        <f>VLOOKUP($Q91,'Analysis-must not modify'!BT:FE,AY$8,FALSE)</f>
        <v>88050.085285399357</v>
      </c>
      <c r="AZ91" s="28"/>
      <c r="BA91" s="83" t="str">
        <f>IF($Q$5="BASIC","",VLOOKUP($Q91,'Analysis-must not modify'!BT:FE,BA$8,FALSE))</f>
        <v/>
      </c>
      <c r="BB91" s="83" t="str">
        <f>IF($Q$5="BASIC","",VLOOKUP($Q91,'Analysis-must not modify'!BT:FE,BB$8,FALSE))</f>
        <v/>
      </c>
      <c r="BC91" s="28"/>
      <c r="BD91" s="83" t="str">
        <f>IF($Q$5="BASIC","",VLOOKUP($Q91,'Analysis-must not modify'!BT:FE,BD$8,FALSE))</f>
        <v/>
      </c>
      <c r="BE91" s="83" t="str">
        <f>IF($Q$5="BASIC","",VLOOKUP($Q91,'Analysis-must not modify'!BT:FE,BE$8,FALSE))</f>
        <v/>
      </c>
      <c r="BF91" s="83" t="str">
        <f>IF($Q$5="BASIC","",VLOOKUP($Q91,'Analysis-must not modify'!BT:FE,BF$8,FALSE))</f>
        <v/>
      </c>
    </row>
    <row r="92" spans="4:58" s="52" customFormat="1" ht="15" customHeight="1">
      <c r="D92" s="60"/>
      <c r="E92" s="60"/>
      <c r="F92" s="60"/>
      <c r="P92" s="244">
        <v>83</v>
      </c>
      <c r="Q92" s="84" t="str">
        <f>VLOOKUP($P92,'Analysis-must not modify'!B:AX,2,FALSE)</f>
        <v>Ciudad de México_2012</v>
      </c>
      <c r="R92" s="72">
        <f>VLOOKUP($Q92,'Analysis-must not modify'!C:AX,6,FALSE)</f>
        <v>8911665</v>
      </c>
      <c r="S92" s="72">
        <f>VLOOKUP($Q92,'Analysis-must not modify'!C:FE,7,FALSE)</f>
        <v>1485</v>
      </c>
      <c r="T92" s="72">
        <f>VLOOKUP($Q92,'Analysis-must not modify'!C:FE,8,FALSE)</f>
        <v>169784.92307700001</v>
      </c>
      <c r="U92" s="83">
        <f>VLOOKUP($Q92,'Analysis-must not modify'!BT:FE,U$8,FALSE)</f>
        <v>11815976.276463853</v>
      </c>
      <c r="V92" s="83">
        <f>VLOOKUP($Q92,'Analysis-must not modify'!BT:FE,V$8,FALSE)</f>
        <v>13676192.345002806</v>
      </c>
      <c r="W92" s="83">
        <f>VLOOKUP($Q92,'Analysis-must not modify'!BT:FE,W$8,FALSE)</f>
        <v>4681318.2497566547</v>
      </c>
      <c r="X92" s="83" t="str">
        <f>IFERROR(VLOOKUP($Q92,'Analysis-must not modify'!BT:FE,X$8,FALSE),"")</f>
        <v/>
      </c>
      <c r="Y92" s="83" t="str">
        <f>IFERROR(VLOOKUP($Q92,'Analysis-must not modify'!BT:FE,Y$8,FALSE),"")</f>
        <v/>
      </c>
      <c r="Z92" s="70">
        <f t="shared" si="15"/>
        <v>30173486.871223316</v>
      </c>
      <c r="AA92" s="70">
        <f t="shared" ca="1" si="16"/>
        <v>20</v>
      </c>
      <c r="AB92" s="70">
        <f t="shared" ca="1" si="17"/>
        <v>34</v>
      </c>
      <c r="AC92" s="70">
        <f t="shared" ca="1" si="18"/>
        <v>7</v>
      </c>
      <c r="AD92" s="70">
        <f t="shared" ca="1" si="19"/>
        <v>6</v>
      </c>
      <c r="AE92" s="70" t="e">
        <f t="shared" ca="1" si="20"/>
        <v>#VALUE!</v>
      </c>
      <c r="AF92" s="70" t="e">
        <f t="shared" ca="1" si="21"/>
        <v>#VALUE!</v>
      </c>
      <c r="AG92" s="83">
        <f>VLOOKUP($Q92,'Analysis-must not modify'!BT:FE,AG$8,FALSE)</f>
        <v>3998988.0951062581</v>
      </c>
      <c r="AH92" s="83">
        <f>VLOOKUP($Q92,'Analysis-must not modify'!BT:FE,AH$8,FALSE)</f>
        <v>2418255.9376772</v>
      </c>
      <c r="AI92" s="83">
        <f>VLOOKUP($Q92,'Analysis-must not modify'!BT:FE,AI$8,FALSE)</f>
        <v>5367648.1465421952</v>
      </c>
      <c r="AJ92" s="83" t="e">
        <f>VLOOKUP($Q92,'Analysis-must not modify'!$BT$7:$FJ$87,AJ$8,FALSE)</f>
        <v>#N/A</v>
      </c>
      <c r="AK92" s="83">
        <f>VLOOKUP($Q92,'Analysis-must not modify'!BT:FE,AK$8,FALSE)</f>
        <v>6447.3719270000001</v>
      </c>
      <c r="AL92" s="83" t="str">
        <f>VLOOKUP($Q92,'Analysis-must not modify'!BT:FE,AL$8,FALSE)</f>
        <v/>
      </c>
      <c r="AM92" s="83" t="str">
        <f>VLOOKUP($Q92,'Analysis-must not modify'!BT:FE,AM$8,FALSE)</f>
        <v/>
      </c>
      <c r="AN92" s="83">
        <f>VLOOKUP($Q92,'Analysis-must not modify'!BT:FE,AN$8,FALSE)</f>
        <v>600</v>
      </c>
      <c r="AO92" s="28"/>
      <c r="AP92" s="83">
        <f>VLOOKUP($Q92,'Analysis-must not modify'!BT:FE,AP$8,FALSE)</f>
        <v>11488806.1367772</v>
      </c>
      <c r="AQ92" s="83">
        <f>VLOOKUP($Q92,'Analysis-must not modify'!BT:FE,AQ$8,FALSE)</f>
        <v>673671.00695023348</v>
      </c>
      <c r="AR92" s="83" t="str">
        <f>VLOOKUP($Q92,'Analysis-must not modify'!BT:FE,AR$8,FALSE)</f>
        <v/>
      </c>
      <c r="AS92" s="83">
        <f>VLOOKUP($Q92,'Analysis-must not modify'!BT:FE,AS$8,FALSE)</f>
        <v>1398451.1388702944</v>
      </c>
      <c r="AT92" s="83">
        <f>VLOOKUP($Q92,'Analysis-must not modify'!BT:FE,AT$8,FALSE)</f>
        <v>115264.06240507808</v>
      </c>
      <c r="AU92" s="28"/>
      <c r="AV92" s="83">
        <f>VLOOKUP($Q92,'Analysis-must not modify'!BT:FE,AV$8,FALSE)</f>
        <v>3846025</v>
      </c>
      <c r="AW92" s="83">
        <f>VLOOKUP($Q92,'Analysis-must not modify'!BT:FE,AW$8,FALSE)</f>
        <v>165195.823</v>
      </c>
      <c r="AX92" s="83" t="str">
        <f>VLOOKUP($Q92,'Analysis-must not modify'!BT:FE,AX$8,FALSE)</f>
        <v/>
      </c>
      <c r="AY92" s="83">
        <f>VLOOKUP($Q92,'Analysis-must not modify'!BT:FE,AY$8,FALSE)</f>
        <v>670097.42675665522</v>
      </c>
      <c r="AZ92" s="28"/>
      <c r="BA92" s="83" t="str">
        <f>IF($Q$5="BASIC","",VLOOKUP($Q92,'Analysis-must not modify'!BT:FE,BA$8,FALSE))</f>
        <v/>
      </c>
      <c r="BB92" s="83" t="str">
        <f>IF($Q$5="BASIC","",VLOOKUP($Q92,'Analysis-must not modify'!BT:FE,BB$8,FALSE))</f>
        <v/>
      </c>
      <c r="BC92" s="28"/>
      <c r="BD92" s="83" t="str">
        <f>IF($Q$5="BASIC","",VLOOKUP($Q92,'Analysis-must not modify'!BT:FE,BD$8,FALSE))</f>
        <v/>
      </c>
      <c r="BE92" s="83" t="str">
        <f>IF($Q$5="BASIC","",VLOOKUP($Q92,'Analysis-must not modify'!BT:FE,BE$8,FALSE))</f>
        <v/>
      </c>
      <c r="BF92" s="83" t="str">
        <f>IF($Q$5="BASIC","",VLOOKUP($Q92,'Analysis-must not modify'!BT:FE,BF$8,FALSE))</f>
        <v/>
      </c>
    </row>
    <row r="93" spans="4:58" s="52" customFormat="1" ht="15" customHeight="1">
      <c r="D93" s="60"/>
      <c r="E93" s="60"/>
      <c r="F93" s="60"/>
      <c r="P93" s="244">
        <v>84</v>
      </c>
      <c r="Q93" s="84" t="str">
        <f>VLOOKUP($P93,'Analysis-must not modify'!B:AX,2,FALSE)</f>
        <v>Ciudad de México_2014</v>
      </c>
      <c r="R93" s="72">
        <f>VLOOKUP($Q93,'Analysis-must not modify'!C:AX,6,FALSE)</f>
        <v>8874724</v>
      </c>
      <c r="S93" s="72">
        <f>VLOOKUP($Q93,'Analysis-must not modify'!C:FE,7,FALSE)</f>
        <v>1485</v>
      </c>
      <c r="T93" s="72">
        <f>VLOOKUP($Q93,'Analysis-must not modify'!C:FE,8,FALSE)</f>
        <v>196963.523392</v>
      </c>
      <c r="U93" s="83">
        <f>VLOOKUP($Q93,'Analysis-must not modify'!BT:FE,U$8,FALSE)</f>
        <v>9819141.8174052685</v>
      </c>
      <c r="V93" s="83">
        <f>VLOOKUP($Q93,'Analysis-must not modify'!BT:FE,V$8,FALSE)</f>
        <v>15655620.71091561</v>
      </c>
      <c r="W93" s="83">
        <f>VLOOKUP($Q93,'Analysis-must not modify'!BT:FE,W$8,FALSE)</f>
        <v>5395407.8646732187</v>
      </c>
      <c r="X93" s="83" t="str">
        <f>IFERROR(VLOOKUP($Q93,'Analysis-must not modify'!BT:FE,X$8,FALSE),"")</f>
        <v/>
      </c>
      <c r="Y93" s="83" t="str">
        <f>IFERROR(VLOOKUP($Q93,'Analysis-must not modify'!BT:FE,Y$8,FALSE),"")</f>
        <v/>
      </c>
      <c r="Z93" s="70">
        <f t="shared" si="15"/>
        <v>30870170.392994098</v>
      </c>
      <c r="AA93" s="70">
        <f t="shared" ca="1" si="16"/>
        <v>18</v>
      </c>
      <c r="AB93" s="70">
        <f t="shared" ca="1" si="17"/>
        <v>36</v>
      </c>
      <c r="AC93" s="70">
        <f t="shared" ca="1" si="18"/>
        <v>4</v>
      </c>
      <c r="AD93" s="70">
        <f t="shared" ca="1" si="19"/>
        <v>3</v>
      </c>
      <c r="AE93" s="70" t="e">
        <f t="shared" ca="1" si="20"/>
        <v>#VALUE!</v>
      </c>
      <c r="AF93" s="70" t="e">
        <f t="shared" ca="1" si="21"/>
        <v>#VALUE!</v>
      </c>
      <c r="AG93" s="83">
        <f>VLOOKUP($Q93,'Analysis-must not modify'!BT:FE,AG$8,FALSE)</f>
        <v>3569829.5508368732</v>
      </c>
      <c r="AH93" s="83">
        <f>VLOOKUP($Q93,'Analysis-must not modify'!BT:FE,AH$8,FALSE)</f>
        <v>2257071.0890234206</v>
      </c>
      <c r="AI93" s="83">
        <f>VLOOKUP($Q93,'Analysis-must not modify'!BT:FE,AI$8,FALSE)</f>
        <v>3946515.1888344251</v>
      </c>
      <c r="AJ93" s="83" t="e">
        <f>VLOOKUP($Q93,'Analysis-must not modify'!$BT$7:$FJ$87,AJ$8,FALSE)</f>
        <v>#N/A</v>
      </c>
      <c r="AK93" s="83">
        <f>VLOOKUP($Q93,'Analysis-must not modify'!BT:FE,AK$8,FALSE)</f>
        <v>5479.8656985083517</v>
      </c>
      <c r="AL93" s="83" t="str">
        <f>VLOOKUP($Q93,'Analysis-must not modify'!BT:FE,AL$8,FALSE)</f>
        <v/>
      </c>
      <c r="AM93" s="83" t="str">
        <f>VLOOKUP($Q93,'Analysis-must not modify'!BT:FE,AM$8,FALSE)</f>
        <v/>
      </c>
      <c r="AN93" s="83">
        <f>VLOOKUP($Q93,'Analysis-must not modify'!BT:FE,AN$8,FALSE)</f>
        <v>533.13563306723984</v>
      </c>
      <c r="AO93" s="28"/>
      <c r="AP93" s="83">
        <f>VLOOKUP($Q93,'Analysis-must not modify'!BT:FE,AP$8,FALSE)</f>
        <v>13423639.59801534</v>
      </c>
      <c r="AQ93" s="83">
        <f>VLOOKUP($Q93,'Analysis-must not modify'!BT:FE,AQ$8,FALSE)</f>
        <v>422081.14387575217</v>
      </c>
      <c r="AR93" s="83" t="str">
        <f>VLOOKUP($Q93,'Analysis-must not modify'!BT:FE,AR$8,FALSE)</f>
        <v/>
      </c>
      <c r="AS93" s="83">
        <f>VLOOKUP($Q93,'Analysis-must not modify'!BT:FE,AS$8,FALSE)</f>
        <v>1627231.2220049081</v>
      </c>
      <c r="AT93" s="83">
        <f>VLOOKUP($Q93,'Analysis-must not modify'!BT:FE,AT$8,FALSE)</f>
        <v>182668.74701961048</v>
      </c>
      <c r="AU93" s="28"/>
      <c r="AV93" s="83">
        <f>VLOOKUP($Q93,'Analysis-must not modify'!BT:FE,AV$8,FALSE)</f>
        <v>4150713.3488099948</v>
      </c>
      <c r="AW93" s="83">
        <f>VLOOKUP($Q93,'Analysis-must not modify'!BT:FE,AW$8,FALSE)</f>
        <v>60650.156499999997</v>
      </c>
      <c r="AX93" s="83" t="str">
        <f>VLOOKUP($Q93,'Analysis-must not modify'!BT:FE,AX$8,FALSE)</f>
        <v/>
      </c>
      <c r="AY93" s="83">
        <f>VLOOKUP($Q93,'Analysis-must not modify'!BT:FE,AY$8,FALSE)</f>
        <v>1184044.3593632241</v>
      </c>
      <c r="AZ93" s="28"/>
      <c r="BA93" s="83" t="str">
        <f>IF($Q$5="BASIC","",VLOOKUP($Q93,'Analysis-must not modify'!BT:FE,BA$8,FALSE))</f>
        <v/>
      </c>
      <c r="BB93" s="83" t="str">
        <f>IF($Q$5="BASIC","",VLOOKUP($Q93,'Analysis-must not modify'!BT:FE,BB$8,FALSE))</f>
        <v/>
      </c>
      <c r="BC93" s="28"/>
      <c r="BD93" s="83" t="str">
        <f>IF($Q$5="BASIC","",VLOOKUP($Q93,'Analysis-must not modify'!BT:FE,BD$8,FALSE))</f>
        <v/>
      </c>
      <c r="BE93" s="83" t="str">
        <f>IF($Q$5="BASIC","",VLOOKUP($Q93,'Analysis-must not modify'!BT:FE,BE$8,FALSE))</f>
        <v/>
      </c>
      <c r="BF93" s="83" t="str">
        <f>IF($Q$5="BASIC","",VLOOKUP($Q93,'Analysis-must not modify'!BT:FE,BF$8,FALSE))</f>
        <v/>
      </c>
    </row>
    <row r="94" spans="4:58" s="52" customFormat="1" ht="15" customHeight="1">
      <c r="D94" s="60"/>
      <c r="E94" s="60"/>
      <c r="F94" s="60"/>
      <c r="P94" s="244">
        <v>85</v>
      </c>
      <c r="Q94" s="84" t="str">
        <f>VLOOKUP($P94,'Analysis-must not modify'!B:AX,2,FALSE)</f>
        <v>Ciudad de México_2016</v>
      </c>
      <c r="R94" s="72">
        <f>VLOOKUP($Q94,'Analysis-must not modify'!C:AX,6,FALSE)</f>
        <v>8833416</v>
      </c>
      <c r="S94" s="72">
        <f>VLOOKUP($Q94,'Analysis-must not modify'!C:FE,7,FALSE)</f>
        <v>1485</v>
      </c>
      <c r="T94" s="72">
        <f>VLOOKUP($Q94,'Analysis-must not modify'!C:FE,8,FALSE)</f>
        <v>0</v>
      </c>
      <c r="U94" s="83">
        <f>VLOOKUP($Q94,'Analysis-must not modify'!BT:FE,U$8,FALSE)</f>
        <v>9512509.4851593394</v>
      </c>
      <c r="V94" s="83">
        <f>VLOOKUP($Q94,'Analysis-must not modify'!BT:FE,V$8,FALSE)</f>
        <v>17530287.41106268</v>
      </c>
      <c r="W94" s="83">
        <f>VLOOKUP($Q94,'Analysis-must not modify'!BT:FE,W$8,FALSE)</f>
        <v>5044896.7045563776</v>
      </c>
      <c r="X94" s="83" t="str">
        <f>IFERROR(VLOOKUP($Q94,'Analysis-must not modify'!BT:FE,X$8,FALSE),"")</f>
        <v/>
      </c>
      <c r="Y94" s="83" t="str">
        <f>IFERROR(VLOOKUP($Q94,'Analysis-must not modify'!BT:FE,Y$8,FALSE),"")</f>
        <v/>
      </c>
      <c r="Z94" s="70">
        <f t="shared" si="15"/>
        <v>32087693.600778393</v>
      </c>
      <c r="AA94" s="70">
        <f t="shared" ca="1" si="16"/>
        <v>17</v>
      </c>
      <c r="AB94" s="70">
        <f t="shared" ca="1" si="17"/>
        <v>37</v>
      </c>
      <c r="AC94" s="70">
        <f t="shared" ca="1" si="18"/>
        <v>2</v>
      </c>
      <c r="AD94" s="70">
        <f t="shared" ca="1" si="19"/>
        <v>5</v>
      </c>
      <c r="AE94" s="70" t="e">
        <f t="shared" ca="1" si="20"/>
        <v>#VALUE!</v>
      </c>
      <c r="AF94" s="70" t="e">
        <f t="shared" ca="1" si="21"/>
        <v>#VALUE!</v>
      </c>
      <c r="AG94" s="83">
        <f>VLOOKUP($Q94,'Analysis-must not modify'!BT:FE,AG$8,FALSE)</f>
        <v>3157685.028974588</v>
      </c>
      <c r="AH94" s="83">
        <f>VLOOKUP($Q94,'Analysis-must not modify'!BT:FE,AH$8,FALSE)</f>
        <v>2210056.563536685</v>
      </c>
      <c r="AI94" s="83">
        <f>VLOOKUP($Q94,'Analysis-must not modify'!BT:FE,AI$8,FALSE)</f>
        <v>4097605.0965942596</v>
      </c>
      <c r="AJ94" s="83" t="e">
        <f>VLOOKUP($Q94,'Analysis-must not modify'!$BT$7:$FJ$87,AJ$8,FALSE)</f>
        <v>#N/A</v>
      </c>
      <c r="AK94" s="83">
        <f>VLOOKUP($Q94,'Analysis-must not modify'!BT:FE,AK$8,FALSE)</f>
        <v>7399.5493285803086</v>
      </c>
      <c r="AL94" s="83" t="str">
        <f>VLOOKUP($Q94,'Analysis-must not modify'!BT:FE,AL$8,FALSE)</f>
        <v/>
      </c>
      <c r="AM94" s="83" t="str">
        <f>VLOOKUP($Q94,'Analysis-must not modify'!BT:FE,AM$8,FALSE)</f>
        <v/>
      </c>
      <c r="AN94" s="83">
        <f>VLOOKUP($Q94,'Analysis-must not modify'!BT:FE,AN$8,FALSE)</f>
        <v>50.259346254754284</v>
      </c>
      <c r="AO94" s="28"/>
      <c r="AP94" s="83">
        <f>VLOOKUP($Q94,'Analysis-must not modify'!BT:FE,AP$8,FALSE)</f>
        <v>16187274.028378699</v>
      </c>
      <c r="AQ94" s="83">
        <f>VLOOKUP($Q94,'Analysis-must not modify'!BT:FE,AQ$8,FALSE)</f>
        <v>378523.07558054244</v>
      </c>
      <c r="AR94" s="83" t="str">
        <f>VLOOKUP($Q94,'Analysis-must not modify'!BT:FE,AR$8,FALSE)</f>
        <v/>
      </c>
      <c r="AS94" s="83">
        <f>VLOOKUP($Q94,'Analysis-must not modify'!BT:FE,AS$8,FALSE)</f>
        <v>894359.79447040055</v>
      </c>
      <c r="AT94" s="83">
        <f>VLOOKUP($Q94,'Analysis-must not modify'!BT:FE,AT$8,FALSE)</f>
        <v>70130.512633035032</v>
      </c>
      <c r="AU94" s="28"/>
      <c r="AV94" s="83">
        <f>VLOOKUP($Q94,'Analysis-must not modify'!BT:FE,AV$8,FALSE)</f>
        <v>4411565.8207073724</v>
      </c>
      <c r="AW94" s="83">
        <f>VLOOKUP($Q94,'Analysis-must not modify'!BT:FE,AW$8,FALSE)</f>
        <v>92852.987999999998</v>
      </c>
      <c r="AX94" s="83">
        <f>VLOOKUP($Q94,'Analysis-must not modify'!BT:FE,AX$8,FALSE)</f>
        <v>7290.9485596800005</v>
      </c>
      <c r="AY94" s="83">
        <f>VLOOKUP($Q94,'Analysis-must not modify'!BT:FE,AY$8,FALSE)</f>
        <v>533186.94728932483</v>
      </c>
      <c r="AZ94" s="28"/>
      <c r="BA94" s="83" t="str">
        <f>IF($Q$5="BASIC","",VLOOKUP($Q94,'Analysis-must not modify'!BT:FE,BA$8,FALSE))</f>
        <v/>
      </c>
      <c r="BB94" s="83" t="str">
        <f>IF($Q$5="BASIC","",VLOOKUP($Q94,'Analysis-must not modify'!BT:FE,BB$8,FALSE))</f>
        <v/>
      </c>
      <c r="BC94" s="28"/>
      <c r="BD94" s="83" t="str">
        <f>IF($Q$5="BASIC","",VLOOKUP($Q94,'Analysis-must not modify'!BT:FE,BD$8,FALSE))</f>
        <v/>
      </c>
      <c r="BE94" s="83" t="str">
        <f>IF($Q$5="BASIC","",VLOOKUP($Q94,'Analysis-must not modify'!BT:FE,BE$8,FALSE))</f>
        <v/>
      </c>
      <c r="BF94" s="83" t="str">
        <f>IF($Q$5="BASIC","",VLOOKUP($Q94,'Analysis-must not modify'!BT:FE,BF$8,FALSE))</f>
        <v/>
      </c>
    </row>
    <row r="95" spans="4:58" s="52" customFormat="1" ht="15" customHeight="1">
      <c r="D95" s="60"/>
      <c r="E95" s="60"/>
      <c r="F95" s="60"/>
      <c r="P95" s="244">
        <v>86</v>
      </c>
      <c r="Q95" s="84" t="str">
        <f>VLOOKUP($P95,'Analysis-must not modify'!B:AX,2,FALSE)</f>
        <v>New York City_2014</v>
      </c>
      <c r="R95" s="72">
        <f>VLOOKUP($Q95,'Analysis-must not modify'!C:AX,6,FALSE)</f>
        <v>8491079</v>
      </c>
      <c r="S95" s="72">
        <f>VLOOKUP($Q95,'Analysis-must not modify'!C:FE,7,FALSE)</f>
        <v>783.8</v>
      </c>
      <c r="T95" s="72">
        <f>VLOOKUP($Q95,'Analysis-must not modify'!C:FE,8,FALSE)</f>
        <v>778000</v>
      </c>
      <c r="U95" s="83">
        <f>VLOOKUP($Q95,'Analysis-must not modify'!BT:FE,U$8,FALSE)</f>
        <v>36807004.626226932</v>
      </c>
      <c r="V95" s="83">
        <f>VLOOKUP($Q95,'Analysis-must not modify'!BT:FE,V$8,FALSE)</f>
        <v>11819048.01591114</v>
      </c>
      <c r="W95" s="83">
        <f>VLOOKUP($Q95,'Analysis-must not modify'!BT:FE,W$8,FALSE)</f>
        <v>2684925.8482764899</v>
      </c>
      <c r="X95" s="83" t="str">
        <f>IFERROR(VLOOKUP($Q95,'Analysis-must not modify'!BT:FE,X$8,FALSE),"")</f>
        <v/>
      </c>
      <c r="Y95" s="83" t="str">
        <f>IFERROR(VLOOKUP($Q95,'Analysis-must not modify'!BT:FE,Y$8,FALSE),"")</f>
        <v/>
      </c>
      <c r="Z95" s="70">
        <f t="shared" si="15"/>
        <v>51310978.49041456</v>
      </c>
      <c r="AA95" s="70">
        <f t="shared" ca="1" si="16"/>
        <v>3</v>
      </c>
      <c r="AB95" s="70">
        <f t="shared" ca="1" si="17"/>
        <v>3</v>
      </c>
      <c r="AC95" s="70">
        <f t="shared" ca="1" si="18"/>
        <v>9</v>
      </c>
      <c r="AD95" s="70">
        <f t="shared" ca="1" si="19"/>
        <v>14</v>
      </c>
      <c r="AE95" s="70" t="e">
        <f t="shared" ca="1" si="20"/>
        <v>#VALUE!</v>
      </c>
      <c r="AF95" s="70" t="e">
        <f t="shared" ca="1" si="21"/>
        <v>#VALUE!</v>
      </c>
      <c r="AG95" s="83">
        <f>VLOOKUP($Q95,'Analysis-must not modify'!BT:FE,AG$8,FALSE)</f>
        <v>17421643.305516317</v>
      </c>
      <c r="AH95" s="83">
        <f>VLOOKUP($Q95,'Analysis-must not modify'!BT:FE,AH$8,FALSE)</f>
        <v>14695393.227615654</v>
      </c>
      <c r="AI95" s="83">
        <f>VLOOKUP($Q95,'Analysis-must not modify'!BT:FE,AI$8,FALSE)</f>
        <v>4469108.6214139005</v>
      </c>
      <c r="AJ95" s="83" t="e">
        <f>VLOOKUP($Q95,'Analysis-must not modify'!$BT$7:$FJ$87,AJ$8,FALSE)</f>
        <v>#N/A</v>
      </c>
      <c r="AK95" s="83" t="str">
        <f>VLOOKUP($Q95,'Analysis-must not modify'!BT:FE,AK$8,FALSE)</f>
        <v/>
      </c>
      <c r="AL95" s="83" t="str">
        <f>VLOOKUP($Q95,'Analysis-must not modify'!BT:FE,AL$8,FALSE)</f>
        <v/>
      </c>
      <c r="AM95" s="83" t="str">
        <f>VLOOKUP($Q95,'Analysis-must not modify'!BT:FE,AM$8,FALSE)</f>
        <v/>
      </c>
      <c r="AN95" s="83">
        <f>VLOOKUP($Q95,'Analysis-must not modify'!BT:FE,AN$8,FALSE)</f>
        <v>220859.4716810603</v>
      </c>
      <c r="AO95" s="28"/>
      <c r="AP95" s="83">
        <f>VLOOKUP($Q95,'Analysis-must not modify'!BT:FE,AP$8,FALSE)</f>
        <v>10909755.63631295</v>
      </c>
      <c r="AQ95" s="83">
        <f>VLOOKUP($Q95,'Analysis-must not modify'!BT:FE,AQ$8,FALSE)</f>
        <v>869138.73938429484</v>
      </c>
      <c r="AR95" s="83">
        <f>VLOOKUP($Q95,'Analysis-must not modify'!BT:FE,AR$8,FALSE)</f>
        <v>37815.617446276767</v>
      </c>
      <c r="AS95" s="83">
        <f>VLOOKUP($Q95,'Analysis-must not modify'!BT:FE,AS$8,FALSE)</f>
        <v>2338.0227676172349</v>
      </c>
      <c r="AT95" s="83" t="str">
        <f>VLOOKUP($Q95,'Analysis-must not modify'!BT:FE,AT$8,FALSE)</f>
        <v/>
      </c>
      <c r="AU95" s="28"/>
      <c r="AV95" s="83">
        <f>VLOOKUP($Q95,'Analysis-must not modify'!BT:FE,AV$8,FALSE)</f>
        <v>2305109.1588044823</v>
      </c>
      <c r="AW95" s="83" t="str">
        <f>VLOOKUP($Q95,'Analysis-must not modify'!BT:FE,AW$8,FALSE)</f>
        <v/>
      </c>
      <c r="AX95" s="83">
        <f>VLOOKUP($Q95,'Analysis-must not modify'!BT:FE,AX$8,FALSE)</f>
        <v>162459.47862631147</v>
      </c>
      <c r="AY95" s="83">
        <f>VLOOKUP($Q95,'Analysis-must not modify'!BT:FE,AY$8,FALSE)</f>
        <v>217357.21084569639</v>
      </c>
      <c r="AZ95" s="28"/>
      <c r="BA95" s="83" t="str">
        <f>IF($Q$5="BASIC","",VLOOKUP($Q95,'Analysis-must not modify'!BT:FE,BA$8,FALSE))</f>
        <v/>
      </c>
      <c r="BB95" s="83" t="str">
        <f>IF($Q$5="BASIC","",VLOOKUP($Q95,'Analysis-must not modify'!BT:FE,BB$8,FALSE))</f>
        <v/>
      </c>
      <c r="BC95" s="28"/>
      <c r="BD95" s="83" t="str">
        <f>IF($Q$5="BASIC","",VLOOKUP($Q95,'Analysis-must not modify'!BT:FE,BD$8,FALSE))</f>
        <v/>
      </c>
      <c r="BE95" s="83" t="str">
        <f>IF($Q$5="BASIC","",VLOOKUP($Q95,'Analysis-must not modify'!BT:FE,BE$8,FALSE))</f>
        <v/>
      </c>
      <c r="BF95" s="83" t="str">
        <f>IF($Q$5="BASIC","",VLOOKUP($Q95,'Analysis-must not modify'!BT:FE,BF$8,FALSE))</f>
        <v/>
      </c>
    </row>
    <row r="96" spans="4:58" s="52" customFormat="1" ht="15" customHeight="1">
      <c r="D96" s="60"/>
      <c r="E96" s="60"/>
      <c r="F96" s="60"/>
      <c r="P96" s="244">
        <v>87</v>
      </c>
      <c r="Q96" s="84" t="str">
        <f>VLOOKUP($P96,'Analysis-must not modify'!B:AX,2,FALSE)</f>
        <v>New York City_2016</v>
      </c>
      <c r="R96" s="72">
        <f>VLOOKUP($Q96,'Analysis-must not modify'!C:AX,6,FALSE)</f>
        <v>8615426</v>
      </c>
      <c r="S96" s="72">
        <f>VLOOKUP($Q96,'Analysis-must not modify'!C:FE,7,FALSE)</f>
        <v>783.83400200000005</v>
      </c>
      <c r="T96" s="72">
        <f>VLOOKUP($Q96,'Analysis-must not modify'!C:FE,8,FALSE)</f>
        <v>678300</v>
      </c>
      <c r="U96" s="83">
        <f>VLOOKUP($Q96,'Analysis-must not modify'!BT:FE,U$8,FALSE)</f>
        <v>32698682.484212019</v>
      </c>
      <c r="V96" s="83">
        <f>VLOOKUP($Q96,'Analysis-must not modify'!BT:FE,V$8,FALSE)</f>
        <v>15535100.971744034</v>
      </c>
      <c r="W96" s="83">
        <f>VLOOKUP($Q96,'Analysis-must not modify'!BT:FE,W$8,FALSE)</f>
        <v>1874691.2599316817</v>
      </c>
      <c r="X96" s="83" t="str">
        <f>IFERROR(VLOOKUP($Q96,'Analysis-must not modify'!BT:FE,X$8,FALSE),"")</f>
        <v/>
      </c>
      <c r="Y96" s="83" t="str">
        <f>IFERROR(VLOOKUP($Q96,'Analysis-must not modify'!BT:FE,Y$8,FALSE),"")</f>
        <v/>
      </c>
      <c r="Z96" s="70">
        <f t="shared" si="15"/>
        <v>50108474.71588774</v>
      </c>
      <c r="AA96" s="70">
        <f t="shared" ca="1" si="16"/>
        <v>5</v>
      </c>
      <c r="AB96" s="70">
        <f t="shared" ca="1" si="17"/>
        <v>5</v>
      </c>
      <c r="AC96" s="70">
        <f t="shared" ca="1" si="18"/>
        <v>5</v>
      </c>
      <c r="AD96" s="70">
        <f t="shared" ca="1" si="19"/>
        <v>28</v>
      </c>
      <c r="AE96" s="70" t="e">
        <f t="shared" ca="1" si="20"/>
        <v>#VALUE!</v>
      </c>
      <c r="AF96" s="70" t="e">
        <f t="shared" ca="1" si="21"/>
        <v>#VALUE!</v>
      </c>
      <c r="AG96" s="83">
        <f>VLOOKUP($Q96,'Analysis-must not modify'!BT:FE,AG$8,FALSE)</f>
        <v>15605086.941972177</v>
      </c>
      <c r="AH96" s="83">
        <f>VLOOKUP($Q96,'Analysis-must not modify'!BT:FE,AH$8,FALSE)</f>
        <v>12877040.822975617</v>
      </c>
      <c r="AI96" s="83">
        <f>VLOOKUP($Q96,'Analysis-must not modify'!BT:FE,AI$8,FALSE)</f>
        <v>4003204.1608506939</v>
      </c>
      <c r="AJ96" s="83" t="e">
        <f>VLOOKUP($Q96,'Analysis-must not modify'!$BT$7:$FJ$87,AJ$8,FALSE)</f>
        <v>#N/A</v>
      </c>
      <c r="AK96" s="83" t="str">
        <f>VLOOKUP($Q96,'Analysis-must not modify'!BT:FE,AK$8,FALSE)</f>
        <v/>
      </c>
      <c r="AL96" s="83" t="str">
        <f>VLOOKUP($Q96,'Analysis-must not modify'!BT:FE,AL$8,FALSE)</f>
        <v/>
      </c>
      <c r="AM96" s="83" t="str">
        <f>VLOOKUP($Q96,'Analysis-must not modify'!BT:FE,AM$8,FALSE)</f>
        <v/>
      </c>
      <c r="AN96" s="83">
        <f>VLOOKUP($Q96,'Analysis-must not modify'!BT:FE,AN$8,FALSE)</f>
        <v>213350.55841353096</v>
      </c>
      <c r="AO96" s="28"/>
      <c r="AP96" s="83">
        <f>VLOOKUP($Q96,'Analysis-must not modify'!BT:FE,AP$8,FALSE)</f>
        <v>14877908</v>
      </c>
      <c r="AQ96" s="83">
        <f>VLOOKUP($Q96,'Analysis-must not modify'!BT:FE,AQ$8,FALSE)</f>
        <v>567951.60547117004</v>
      </c>
      <c r="AR96" s="83">
        <f>VLOOKUP($Q96,'Analysis-must not modify'!BT:FE,AR$8,FALSE)</f>
        <v>86815.671066996714</v>
      </c>
      <c r="AS96" s="83">
        <f>VLOOKUP($Q96,'Analysis-must not modify'!BT:FE,AS$8,FALSE)</f>
        <v>2425.6952058680004</v>
      </c>
      <c r="AT96" s="83" t="str">
        <f>VLOOKUP($Q96,'Analysis-must not modify'!BT:FE,AT$8,FALSE)</f>
        <v/>
      </c>
      <c r="AU96" s="28"/>
      <c r="AV96" s="83">
        <f>VLOOKUP($Q96,'Analysis-must not modify'!BT:FE,AV$8,FALSE)</f>
        <v>1690922.6911688817</v>
      </c>
      <c r="AW96" s="83">
        <f>VLOOKUP($Q96,'Analysis-must not modify'!BT:FE,AW$8,FALSE)</f>
        <v>8292.5687627999996</v>
      </c>
      <c r="AX96" s="83" t="str">
        <f>VLOOKUP($Q96,'Analysis-must not modify'!BT:FE,AX$8,FALSE)</f>
        <v/>
      </c>
      <c r="AY96" s="83">
        <f>VLOOKUP($Q96,'Analysis-must not modify'!BT:FE,AY$8,FALSE)</f>
        <v>175476</v>
      </c>
      <c r="AZ96" s="28"/>
      <c r="BA96" s="83" t="str">
        <f>IF($Q$5="BASIC","",VLOOKUP($Q96,'Analysis-must not modify'!BT:FE,BA$8,FALSE))</f>
        <v/>
      </c>
      <c r="BB96" s="83" t="str">
        <f>IF($Q$5="BASIC","",VLOOKUP($Q96,'Analysis-must not modify'!BT:FE,BB$8,FALSE))</f>
        <v/>
      </c>
      <c r="BC96" s="28"/>
      <c r="BD96" s="83" t="str">
        <f>IF($Q$5="BASIC","",VLOOKUP($Q96,'Analysis-must not modify'!BT:FE,BD$8,FALSE))</f>
        <v/>
      </c>
      <c r="BE96" s="83" t="str">
        <f>IF($Q$5="BASIC","",VLOOKUP($Q96,'Analysis-must not modify'!BT:FE,BE$8,FALSE))</f>
        <v/>
      </c>
      <c r="BF96" s="83" t="str">
        <f>IF($Q$5="BASIC","",VLOOKUP($Q96,'Analysis-must not modify'!BT:FE,BF$8,FALSE))</f>
        <v/>
      </c>
    </row>
    <row r="97" spans="4:58" s="52" customFormat="1" ht="15" customHeight="1">
      <c r="D97" s="60"/>
      <c r="E97" s="60"/>
      <c r="F97" s="60"/>
      <c r="P97" s="244">
        <v>88</v>
      </c>
      <c r="Q97" s="84" t="str">
        <f>VLOOKUP($P97,'Analysis-must not modify'!B:AX,2,FALSE)</f>
        <v>Oslo_2013</v>
      </c>
      <c r="R97" s="72">
        <f>VLOOKUP($Q97,'Analysis-must not modify'!C:AX,6,FALSE)</f>
        <v>623966</v>
      </c>
      <c r="S97" s="72">
        <f>VLOOKUP($Q97,'Analysis-must not modify'!C:FE,7,FALSE)</f>
        <v>454</v>
      </c>
      <c r="T97" s="72">
        <f>VLOOKUP($Q97,'Analysis-must not modify'!C:FE,8,FALSE)</f>
        <v>54510.377468999999</v>
      </c>
      <c r="U97" s="83">
        <f>VLOOKUP($Q97,'Analysis-must not modify'!BT:FE,U$8,FALSE)</f>
        <v>507999.99947799998</v>
      </c>
      <c r="V97" s="83">
        <f>VLOOKUP($Q97,'Analysis-must not modify'!BT:FE,V$8,FALSE)</f>
        <v>777992.99720499991</v>
      </c>
      <c r="W97" s="83">
        <f>VLOOKUP($Q97,'Analysis-must not modify'!BT:FE,W$8,FALSE)</f>
        <v>54429.311999999998</v>
      </c>
      <c r="X97" s="83" t="str">
        <f>IFERROR(VLOOKUP($Q97,'Analysis-must not modify'!BT:FE,X$8,FALSE),"")</f>
        <v/>
      </c>
      <c r="Y97" s="83" t="str">
        <f>IFERROR(VLOOKUP($Q97,'Analysis-must not modify'!BT:FE,Y$8,FALSE),"")</f>
        <v/>
      </c>
      <c r="Z97" s="70">
        <f t="shared" si="15"/>
        <v>1340422.3086829998</v>
      </c>
      <c r="AA97" s="70">
        <f t="shared" ca="1" si="16"/>
        <v>155</v>
      </c>
      <c r="AB97" s="70">
        <f t="shared" ca="1" si="17"/>
        <v>157</v>
      </c>
      <c r="AC97" s="70">
        <f t="shared" ca="1" si="18"/>
        <v>134</v>
      </c>
      <c r="AD97" s="70">
        <f t="shared" ca="1" si="19"/>
        <v>131</v>
      </c>
      <c r="AE97" s="70" t="e">
        <f t="shared" ca="1" si="20"/>
        <v>#VALUE!</v>
      </c>
      <c r="AF97" s="70" t="e">
        <f t="shared" ca="1" si="21"/>
        <v>#VALUE!</v>
      </c>
      <c r="AG97" s="83">
        <f>VLOOKUP($Q97,'Analysis-must not modify'!BT:FE,AG$8,FALSE)</f>
        <v>322242.56886400003</v>
      </c>
      <c r="AH97" s="83">
        <f>VLOOKUP($Q97,'Analysis-must not modify'!BT:FE,AH$8,FALSE)</f>
        <v>161757.43165399999</v>
      </c>
      <c r="AI97" s="83">
        <f>VLOOKUP($Q97,'Analysis-must not modify'!BT:FE,AI$8,FALSE)</f>
        <v>23999.998960000001</v>
      </c>
      <c r="AJ97" s="83" t="e">
        <f>VLOOKUP($Q97,'Analysis-must not modify'!$BT$7:$FJ$87,AJ$8,FALSE)</f>
        <v>#N/A</v>
      </c>
      <c r="AK97" s="83" t="str">
        <f>VLOOKUP($Q97,'Analysis-must not modify'!BT:FE,AK$8,FALSE)</f>
        <v/>
      </c>
      <c r="AL97" s="83" t="str">
        <f>VLOOKUP($Q97,'Analysis-must not modify'!BT:FE,AL$8,FALSE)</f>
        <v/>
      </c>
      <c r="AM97" s="83" t="str">
        <f>VLOOKUP($Q97,'Analysis-must not modify'!BT:FE,AM$8,FALSE)</f>
        <v/>
      </c>
      <c r="AN97" s="83" t="str">
        <f>VLOOKUP($Q97,'Analysis-must not modify'!BT:FE,AN$8,FALSE)</f>
        <v/>
      </c>
      <c r="AO97" s="28"/>
      <c r="AP97" s="83">
        <f>VLOOKUP($Q97,'Analysis-must not modify'!BT:FE,AP$8,FALSE)</f>
        <v>498000</v>
      </c>
      <c r="AQ97" s="83" t="str">
        <f>VLOOKUP($Q97,'Analysis-must not modify'!BT:FE,AQ$8,FALSE)</f>
        <v/>
      </c>
      <c r="AR97" s="83">
        <f>VLOOKUP($Q97,'Analysis-must not modify'!BT:FE,AR$8,FALSE)</f>
        <v>34992.997379</v>
      </c>
      <c r="AS97" s="83" t="str">
        <f>VLOOKUP($Q97,'Analysis-must not modify'!BT:FE,AS$8,FALSE)</f>
        <v/>
      </c>
      <c r="AT97" s="83">
        <f>VLOOKUP($Q97,'Analysis-must not modify'!BT:FE,AT$8,FALSE)</f>
        <v>244999.99982600001</v>
      </c>
      <c r="AU97" s="28"/>
      <c r="AV97" s="83">
        <f>VLOOKUP($Q97,'Analysis-must not modify'!BT:FE,AV$8,FALSE)</f>
        <v>16000</v>
      </c>
      <c r="AW97" s="83">
        <f>VLOOKUP($Q97,'Analysis-must not modify'!BT:FE,AW$8,FALSE)</f>
        <v>9429.3119999999999</v>
      </c>
      <c r="AX97" s="83" t="str">
        <f>VLOOKUP($Q97,'Analysis-must not modify'!BT:FE,AX$8,FALSE)</f>
        <v/>
      </c>
      <c r="AY97" s="83">
        <f>VLOOKUP($Q97,'Analysis-must not modify'!BT:FE,AY$8,FALSE)</f>
        <v>29000</v>
      </c>
      <c r="AZ97" s="28"/>
      <c r="BA97" s="83" t="str">
        <f>IF($Q$5="BASIC","",VLOOKUP($Q97,'Analysis-must not modify'!BT:FE,BA$8,FALSE))</f>
        <v/>
      </c>
      <c r="BB97" s="83" t="str">
        <f>IF($Q$5="BASIC","",VLOOKUP($Q97,'Analysis-must not modify'!BT:FE,BB$8,FALSE))</f>
        <v/>
      </c>
      <c r="BC97" s="28"/>
      <c r="BD97" s="83" t="str">
        <f>IF($Q$5="BASIC","",VLOOKUP($Q97,'Analysis-must not modify'!BT:FE,BD$8,FALSE))</f>
        <v/>
      </c>
      <c r="BE97" s="83" t="str">
        <f>IF($Q$5="BASIC","",VLOOKUP($Q97,'Analysis-must not modify'!BT:FE,BE$8,FALSE))</f>
        <v/>
      </c>
      <c r="BF97" s="83" t="str">
        <f>IF($Q$5="BASIC","",VLOOKUP($Q97,'Analysis-must not modify'!BT:FE,BF$8,FALSE))</f>
        <v/>
      </c>
    </row>
    <row r="98" spans="4:58" s="52" customFormat="1" ht="15" customHeight="1">
      <c r="D98" s="60"/>
      <c r="E98" s="60"/>
      <c r="F98" s="60"/>
      <c r="P98" s="244">
        <v>89</v>
      </c>
      <c r="Q98" s="84" t="str">
        <f>VLOOKUP($P98,'Analysis-must not modify'!B:AX,2,FALSE)</f>
        <v>Paris_2004</v>
      </c>
      <c r="R98" s="72">
        <f>VLOOKUP($Q98,'Analysis-must not modify'!C:AX,6,FALSE)</f>
        <v>2125000</v>
      </c>
      <c r="S98" s="72">
        <f>VLOOKUP($Q98,'Analysis-must not modify'!C:FE,7,FALSE)</f>
        <v>105</v>
      </c>
      <c r="T98" s="72">
        <f>VLOOKUP($Q98,'Analysis-must not modify'!C:FE,8,FALSE)</f>
        <v>0</v>
      </c>
      <c r="U98" s="83">
        <f>VLOOKUP($Q98,'Analysis-must not modify'!BT:FE,U$8,FALSE)</f>
        <v>4928112</v>
      </c>
      <c r="V98" s="83">
        <f>VLOOKUP($Q98,'Analysis-must not modify'!BT:FE,V$8,FALSE)</f>
        <v>815521</v>
      </c>
      <c r="W98" s="83">
        <f>VLOOKUP($Q98,'Analysis-must not modify'!BT:FE,W$8,FALSE)</f>
        <v>515793</v>
      </c>
      <c r="X98" s="83" t="str">
        <f>IFERROR(VLOOKUP($Q98,'Analysis-must not modify'!BT:FE,X$8,FALSE),"")</f>
        <v/>
      </c>
      <c r="Y98" s="83" t="str">
        <f>IFERROR(VLOOKUP($Q98,'Analysis-must not modify'!BT:FE,Y$8,FALSE),"")</f>
        <v/>
      </c>
      <c r="Z98" s="70">
        <f t="shared" si="15"/>
        <v>6259426</v>
      </c>
      <c r="AA98" s="70">
        <f t="shared" ca="1" si="16"/>
        <v>94</v>
      </c>
      <c r="AB98" s="70">
        <f t="shared" ca="1" si="17"/>
        <v>81</v>
      </c>
      <c r="AC98" s="70">
        <f t="shared" ca="1" si="18"/>
        <v>133</v>
      </c>
      <c r="AD98" s="70">
        <f t="shared" ca="1" si="19"/>
        <v>71</v>
      </c>
      <c r="AE98" s="70" t="e">
        <f t="shared" ca="1" si="20"/>
        <v>#VALUE!</v>
      </c>
      <c r="AF98" s="70" t="e">
        <f t="shared" ca="1" si="21"/>
        <v>#VALUE!</v>
      </c>
      <c r="AG98" s="83">
        <f>VLOOKUP($Q98,'Analysis-must not modify'!BT:FE,AG$8,FALSE)</f>
        <v>2484808</v>
      </c>
      <c r="AH98" s="83">
        <f>VLOOKUP($Q98,'Analysis-must not modify'!BT:FE,AH$8,FALSE)</f>
        <v>2443304</v>
      </c>
      <c r="AI98" s="83" t="str">
        <f>VLOOKUP($Q98,'Analysis-must not modify'!BT:FE,AI$8,FALSE)</f>
        <v/>
      </c>
      <c r="AJ98" s="83" t="e">
        <f>VLOOKUP($Q98,'Analysis-must not modify'!$BT$7:$FJ$87,AJ$8,FALSE)</f>
        <v>#N/A</v>
      </c>
      <c r="AK98" s="83" t="str">
        <f>VLOOKUP($Q98,'Analysis-must not modify'!BT:FE,AK$8,FALSE)</f>
        <v/>
      </c>
      <c r="AL98" s="83" t="str">
        <f>VLOOKUP($Q98,'Analysis-must not modify'!BT:FE,AL$8,FALSE)</f>
        <v/>
      </c>
      <c r="AM98" s="83" t="str">
        <f>VLOOKUP($Q98,'Analysis-must not modify'!BT:FE,AM$8,FALSE)</f>
        <v/>
      </c>
      <c r="AN98" s="83" t="str">
        <f>VLOOKUP($Q98,'Analysis-must not modify'!BT:FE,AN$8,FALSE)</f>
        <v/>
      </c>
      <c r="AO98" s="28"/>
      <c r="AP98" s="83">
        <f>VLOOKUP($Q98,'Analysis-must not modify'!BT:FE,AP$8,FALSE)</f>
        <v>602475</v>
      </c>
      <c r="AQ98" s="83">
        <f>VLOOKUP($Q98,'Analysis-must not modify'!BT:FE,AQ$8,FALSE)</f>
        <v>204855</v>
      </c>
      <c r="AR98" s="83" t="str">
        <f>VLOOKUP($Q98,'Analysis-must not modify'!BT:FE,AR$8,FALSE)</f>
        <v/>
      </c>
      <c r="AS98" s="83">
        <f>VLOOKUP($Q98,'Analysis-must not modify'!BT:FE,AS$8,FALSE)</f>
        <v>8191</v>
      </c>
      <c r="AT98" s="83" t="str">
        <f>VLOOKUP($Q98,'Analysis-must not modify'!BT:FE,AT$8,FALSE)</f>
        <v/>
      </c>
      <c r="AU98" s="28"/>
      <c r="AV98" s="83">
        <f>VLOOKUP($Q98,'Analysis-must not modify'!BT:FE,AV$8,FALSE)</f>
        <v>62898</v>
      </c>
      <c r="AW98" s="83">
        <f>VLOOKUP($Q98,'Analysis-must not modify'!BT:FE,AW$8,FALSE)</f>
        <v>4735</v>
      </c>
      <c r="AX98" s="83">
        <f>VLOOKUP($Q98,'Analysis-must not modify'!BT:FE,AX$8,FALSE)</f>
        <v>431851</v>
      </c>
      <c r="AY98" s="83">
        <f>VLOOKUP($Q98,'Analysis-must not modify'!BT:FE,AY$8,FALSE)</f>
        <v>16309</v>
      </c>
      <c r="AZ98" s="28"/>
      <c r="BA98" s="83" t="str">
        <f>IF($Q$5="BASIC","",VLOOKUP($Q98,'Analysis-must not modify'!BT:FE,BA$8,FALSE))</f>
        <v/>
      </c>
      <c r="BB98" s="83" t="str">
        <f>IF($Q$5="BASIC","",VLOOKUP($Q98,'Analysis-must not modify'!BT:FE,BB$8,FALSE))</f>
        <v/>
      </c>
      <c r="BC98" s="28"/>
      <c r="BD98" s="83" t="str">
        <f>IF($Q$5="BASIC","",VLOOKUP($Q98,'Analysis-must not modify'!BT:FE,BD$8,FALSE))</f>
        <v/>
      </c>
      <c r="BE98" s="83" t="str">
        <f>IF($Q$5="BASIC","",VLOOKUP($Q98,'Analysis-must not modify'!BT:FE,BE$8,FALSE))</f>
        <v/>
      </c>
      <c r="BF98" s="83" t="str">
        <f>IF($Q$5="BASIC","",VLOOKUP($Q98,'Analysis-must not modify'!BT:FE,BF$8,FALSE))</f>
        <v/>
      </c>
    </row>
    <row r="99" spans="4:58" s="52" customFormat="1" ht="15" customHeight="1">
      <c r="D99" s="60"/>
      <c r="E99" s="60"/>
      <c r="F99" s="60"/>
      <c r="P99" s="244">
        <v>90</v>
      </c>
      <c r="Q99" s="84" t="str">
        <f>VLOOKUP($P99,'Analysis-must not modify'!B:AX,2,FALSE)</f>
        <v>Paris_2009</v>
      </c>
      <c r="R99" s="72">
        <f>VLOOKUP($Q99,'Analysis-must not modify'!C:AX,6,FALSE)</f>
        <v>0</v>
      </c>
      <c r="S99" s="72">
        <f>VLOOKUP($Q99,'Analysis-must not modify'!C:FE,7,FALSE)</f>
        <v>0</v>
      </c>
      <c r="T99" s="72">
        <f>VLOOKUP($Q99,'Analysis-must not modify'!C:FE,8,FALSE)</f>
        <v>715000</v>
      </c>
      <c r="U99" s="83">
        <f>VLOOKUP($Q99,'Analysis-must not modify'!BT:FE,U$8,FALSE)</f>
        <v>4684405</v>
      </c>
      <c r="V99" s="83">
        <f>VLOOKUP($Q99,'Analysis-must not modify'!BT:FE,V$8,FALSE)</f>
        <v>738821</v>
      </c>
      <c r="W99" s="83">
        <f>VLOOKUP($Q99,'Analysis-must not modify'!BT:FE,W$8,FALSE)</f>
        <v>467518</v>
      </c>
      <c r="X99" s="83" t="str">
        <f>IFERROR(VLOOKUP($Q99,'Analysis-must not modify'!BT:FE,X$8,FALSE),"")</f>
        <v/>
      </c>
      <c r="Y99" s="83" t="str">
        <f>IFERROR(VLOOKUP($Q99,'Analysis-must not modify'!BT:FE,Y$8,FALSE),"")</f>
        <v/>
      </c>
      <c r="Z99" s="70">
        <f t="shared" si="15"/>
        <v>5890744</v>
      </c>
      <c r="AA99" s="70">
        <f t="shared" ca="1" si="16"/>
        <v>102</v>
      </c>
      <c r="AB99" s="70">
        <f t="shared" ca="1" si="17"/>
        <v>87</v>
      </c>
      <c r="AC99" s="70">
        <f t="shared" ca="1" si="18"/>
        <v>135</v>
      </c>
      <c r="AD99" s="70">
        <f t="shared" ca="1" si="19"/>
        <v>72</v>
      </c>
      <c r="AE99" s="70" t="e">
        <f t="shared" ca="1" si="20"/>
        <v>#VALUE!</v>
      </c>
      <c r="AF99" s="70" t="e">
        <f t="shared" ca="1" si="21"/>
        <v>#VALUE!</v>
      </c>
      <c r="AG99" s="83">
        <f>VLOOKUP($Q99,'Analysis-must not modify'!BT:FE,AG$8,FALSE)</f>
        <v>2293022</v>
      </c>
      <c r="AH99" s="83">
        <f>VLOOKUP($Q99,'Analysis-must not modify'!BT:FE,AH$8,FALSE)</f>
        <v>2391383</v>
      </c>
      <c r="AI99" s="83" t="str">
        <f>VLOOKUP($Q99,'Analysis-must not modify'!BT:FE,AI$8,FALSE)</f>
        <v/>
      </c>
      <c r="AJ99" s="83" t="e">
        <f>VLOOKUP($Q99,'Analysis-must not modify'!$BT$7:$FJ$87,AJ$8,FALSE)</f>
        <v>#N/A</v>
      </c>
      <c r="AK99" s="83" t="str">
        <f>VLOOKUP($Q99,'Analysis-must not modify'!BT:FE,AK$8,FALSE)</f>
        <v/>
      </c>
      <c r="AL99" s="83" t="str">
        <f>VLOOKUP($Q99,'Analysis-must not modify'!BT:FE,AL$8,FALSE)</f>
        <v/>
      </c>
      <c r="AM99" s="83" t="str">
        <f>VLOOKUP($Q99,'Analysis-must not modify'!BT:FE,AM$8,FALSE)</f>
        <v/>
      </c>
      <c r="AN99" s="83" t="str">
        <f>VLOOKUP($Q99,'Analysis-must not modify'!BT:FE,AN$8,FALSE)</f>
        <v/>
      </c>
      <c r="AO99" s="28"/>
      <c r="AP99" s="83">
        <f>VLOOKUP($Q99,'Analysis-must not modify'!BT:FE,AP$8,FALSE)</f>
        <v>505691</v>
      </c>
      <c r="AQ99" s="83">
        <f>VLOOKUP($Q99,'Analysis-must not modify'!BT:FE,AQ$8,FALSE)</f>
        <v>228181</v>
      </c>
      <c r="AR99" s="83" t="str">
        <f>VLOOKUP($Q99,'Analysis-must not modify'!BT:FE,AR$8,FALSE)</f>
        <v/>
      </c>
      <c r="AS99" s="83">
        <f>VLOOKUP($Q99,'Analysis-must not modify'!BT:FE,AS$8,FALSE)</f>
        <v>4949</v>
      </c>
      <c r="AT99" s="83" t="str">
        <f>VLOOKUP($Q99,'Analysis-must not modify'!BT:FE,AT$8,FALSE)</f>
        <v/>
      </c>
      <c r="AU99" s="28"/>
      <c r="AV99" s="83">
        <f>VLOOKUP($Q99,'Analysis-must not modify'!BT:FE,AV$8,FALSE)</f>
        <v>58783</v>
      </c>
      <c r="AW99" s="83">
        <f>VLOOKUP($Q99,'Analysis-must not modify'!BT:FE,AW$8,FALSE)</f>
        <v>4426</v>
      </c>
      <c r="AX99" s="83">
        <f>VLOOKUP($Q99,'Analysis-must not modify'!BT:FE,AX$8,FALSE)</f>
        <v>403600</v>
      </c>
      <c r="AY99" s="83">
        <f>VLOOKUP($Q99,'Analysis-must not modify'!BT:FE,AY$8,FALSE)</f>
        <v>709</v>
      </c>
      <c r="AZ99" s="28"/>
      <c r="BA99" s="83" t="str">
        <f>IF($Q$5="BASIC","",VLOOKUP($Q99,'Analysis-must not modify'!BT:FE,BA$8,FALSE))</f>
        <v/>
      </c>
      <c r="BB99" s="83" t="str">
        <f>IF($Q$5="BASIC","",VLOOKUP($Q99,'Analysis-must not modify'!BT:FE,BB$8,FALSE))</f>
        <v/>
      </c>
      <c r="BC99" s="28"/>
      <c r="BD99" s="83" t="str">
        <f>IF($Q$5="BASIC","",VLOOKUP($Q99,'Analysis-must not modify'!BT:FE,BD$8,FALSE))</f>
        <v/>
      </c>
      <c r="BE99" s="83" t="str">
        <f>IF($Q$5="BASIC","",VLOOKUP($Q99,'Analysis-must not modify'!BT:FE,BE$8,FALSE))</f>
        <v/>
      </c>
      <c r="BF99" s="83" t="str">
        <f>IF($Q$5="BASIC","",VLOOKUP($Q99,'Analysis-must not modify'!BT:FE,BF$8,FALSE))</f>
        <v/>
      </c>
    </row>
    <row r="100" spans="4:58" s="52" customFormat="1" ht="15" customHeight="1">
      <c r="D100" s="60"/>
      <c r="E100" s="60"/>
      <c r="F100" s="60"/>
      <c r="P100" s="244">
        <v>91</v>
      </c>
      <c r="Q100" s="84" t="str">
        <f>VLOOKUP($P100,'Analysis-must not modify'!B:AX,2,FALSE)</f>
        <v>Paris_2014</v>
      </c>
      <c r="R100" s="72">
        <f>VLOOKUP($Q100,'Analysis-must not modify'!C:AX,6,FALSE)</f>
        <v>2270000</v>
      </c>
      <c r="S100" s="72">
        <f>VLOOKUP($Q100,'Analysis-must not modify'!C:FE,7,FALSE)</f>
        <v>105</v>
      </c>
      <c r="T100" s="72">
        <f>VLOOKUP($Q100,'Analysis-must not modify'!C:FE,8,FALSE)</f>
        <v>715000</v>
      </c>
      <c r="U100" s="83">
        <f>VLOOKUP($Q100,'Analysis-must not modify'!BT:FE,U$8,FALSE)</f>
        <v>4345444.2982832175</v>
      </c>
      <c r="V100" s="83">
        <f>VLOOKUP($Q100,'Analysis-must not modify'!BT:FE,V$8,FALSE)</f>
        <v>694984.29966836679</v>
      </c>
      <c r="W100" s="83">
        <f>VLOOKUP($Q100,'Analysis-must not modify'!BT:FE,W$8,FALSE)</f>
        <v>448820.6</v>
      </c>
      <c r="X100" s="83" t="str">
        <f>IFERROR(VLOOKUP($Q100,'Analysis-must not modify'!BT:FE,X$8,FALSE),"")</f>
        <v/>
      </c>
      <c r="Y100" s="83" t="str">
        <f>IFERROR(VLOOKUP($Q100,'Analysis-must not modify'!BT:FE,Y$8,FALSE),"")</f>
        <v/>
      </c>
      <c r="Z100" s="70">
        <f t="shared" si="15"/>
        <v>5489249.1979515841</v>
      </c>
      <c r="AA100" s="70">
        <f t="shared" ca="1" si="16"/>
        <v>106</v>
      </c>
      <c r="AB100" s="70">
        <f t="shared" ca="1" si="17"/>
        <v>90</v>
      </c>
      <c r="AC100" s="70">
        <f t="shared" ca="1" si="18"/>
        <v>139</v>
      </c>
      <c r="AD100" s="70">
        <f t="shared" ca="1" si="19"/>
        <v>73</v>
      </c>
      <c r="AE100" s="70" t="e">
        <f t="shared" ca="1" si="20"/>
        <v>#VALUE!</v>
      </c>
      <c r="AF100" s="70" t="e">
        <f t="shared" ca="1" si="21"/>
        <v>#VALUE!</v>
      </c>
      <c r="AG100" s="83">
        <f>VLOOKUP($Q100,'Analysis-must not modify'!BT:FE,AG$8,FALSE)</f>
        <v>2173370.7259760471</v>
      </c>
      <c r="AH100" s="83">
        <f>VLOOKUP($Q100,'Analysis-must not modify'!BT:FE,AH$8,FALSE)</f>
        <v>2172073.5723071704</v>
      </c>
      <c r="AI100" s="83" t="str">
        <f>VLOOKUP($Q100,'Analysis-must not modify'!BT:FE,AI$8,FALSE)</f>
        <v/>
      </c>
      <c r="AJ100" s="83" t="e">
        <f>VLOOKUP($Q100,'Analysis-must not modify'!$BT$7:$FJ$87,AJ$8,FALSE)</f>
        <v>#N/A</v>
      </c>
      <c r="AK100" s="83" t="str">
        <f>VLOOKUP($Q100,'Analysis-must not modify'!BT:FE,AK$8,FALSE)</f>
        <v/>
      </c>
      <c r="AL100" s="83" t="str">
        <f>VLOOKUP($Q100,'Analysis-must not modify'!BT:FE,AL$8,FALSE)</f>
        <v/>
      </c>
      <c r="AM100" s="83" t="str">
        <f>VLOOKUP($Q100,'Analysis-must not modify'!BT:FE,AM$8,FALSE)</f>
        <v/>
      </c>
      <c r="AN100" s="83" t="str">
        <f>VLOOKUP($Q100,'Analysis-must not modify'!BT:FE,AN$8,FALSE)</f>
        <v/>
      </c>
      <c r="AO100" s="28"/>
      <c r="AP100" s="83">
        <f>VLOOKUP($Q100,'Analysis-must not modify'!BT:FE,AP$8,FALSE)</f>
        <v>500343.23950418161</v>
      </c>
      <c r="AQ100" s="83">
        <f>VLOOKUP($Q100,'Analysis-must not modify'!BT:FE,AQ$8,FALSE)</f>
        <v>189915.46016418369</v>
      </c>
      <c r="AR100" s="83" t="str">
        <f>VLOOKUP($Q100,'Analysis-must not modify'!BT:FE,AR$8,FALSE)</f>
        <v/>
      </c>
      <c r="AS100" s="83">
        <f>VLOOKUP($Q100,'Analysis-must not modify'!BT:FE,AS$8,FALSE)</f>
        <v>4725.600000001501</v>
      </c>
      <c r="AT100" s="83" t="str">
        <f>VLOOKUP($Q100,'Analysis-must not modify'!BT:FE,AT$8,FALSE)</f>
        <v/>
      </c>
      <c r="AU100" s="28"/>
      <c r="AV100" s="83">
        <f>VLOOKUP($Q100,'Analysis-must not modify'!BT:FE,AV$8,FALSE)</f>
        <v>24636.300000000003</v>
      </c>
      <c r="AW100" s="83">
        <f>VLOOKUP($Q100,'Analysis-must not modify'!BT:FE,AW$8,FALSE)</f>
        <v>2250.1999999999998</v>
      </c>
      <c r="AX100" s="83">
        <f>VLOOKUP($Q100,'Analysis-must not modify'!BT:FE,AX$8,FALSE)</f>
        <v>403413.1</v>
      </c>
      <c r="AY100" s="83">
        <f>VLOOKUP($Q100,'Analysis-must not modify'!BT:FE,AY$8,FALSE)</f>
        <v>18521</v>
      </c>
      <c r="AZ100" s="28"/>
      <c r="BA100" s="83" t="str">
        <f>IF($Q$5="BASIC","",VLOOKUP($Q100,'Analysis-must not modify'!BT:FE,BA$8,FALSE))</f>
        <v/>
      </c>
      <c r="BB100" s="83" t="str">
        <f>IF($Q$5="BASIC","",VLOOKUP($Q100,'Analysis-must not modify'!BT:FE,BB$8,FALSE))</f>
        <v/>
      </c>
      <c r="BC100" s="28"/>
      <c r="BD100" s="83" t="str">
        <f>IF($Q$5="BASIC","",VLOOKUP($Q100,'Analysis-must not modify'!BT:FE,BD$8,FALSE))</f>
        <v/>
      </c>
      <c r="BE100" s="83" t="str">
        <f>IF($Q$5="BASIC","",VLOOKUP($Q100,'Analysis-must not modify'!BT:FE,BE$8,FALSE))</f>
        <v/>
      </c>
      <c r="BF100" s="83" t="str">
        <f>IF($Q$5="BASIC","",VLOOKUP($Q100,'Analysis-must not modify'!BT:FE,BF$8,FALSE))</f>
        <v/>
      </c>
    </row>
    <row r="101" spans="4:58" s="52" customFormat="1" ht="15" customHeight="1">
      <c r="D101" s="60"/>
      <c r="E101" s="60"/>
      <c r="F101" s="60"/>
      <c r="P101" s="244">
        <v>92</v>
      </c>
      <c r="Q101" s="84" t="str">
        <f>VLOOKUP($P101,'Analysis-must not modify'!B:AX,2,FALSE)</f>
        <v>Philadelphia_2012</v>
      </c>
      <c r="R101" s="72">
        <f>VLOOKUP($Q101,'Analysis-must not modify'!C:AX,6,FALSE)</f>
        <v>1547607</v>
      </c>
      <c r="S101" s="72">
        <f>VLOOKUP($Q101,'Analysis-must not modify'!C:FE,7,FALSE)</f>
        <v>347.31741</v>
      </c>
      <c r="T101" s="72">
        <f>VLOOKUP($Q101,'Analysis-must not modify'!C:FE,8,FALSE)</f>
        <v>367916</v>
      </c>
      <c r="U101" s="83">
        <f>VLOOKUP($Q101,'Analysis-must not modify'!BT:FE,U$8,FALSE)</f>
        <v>13492508.808747221</v>
      </c>
      <c r="V101" s="83">
        <f>VLOOKUP($Q101,'Analysis-must not modify'!BT:FE,V$8,FALSE)</f>
        <v>3294337.4979638457</v>
      </c>
      <c r="W101" s="83">
        <f>VLOOKUP($Q101,'Analysis-must not modify'!BT:FE,W$8,FALSE)</f>
        <v>1701065.897024191</v>
      </c>
      <c r="X101" s="83" t="str">
        <f>IFERROR(VLOOKUP($Q101,'Analysis-must not modify'!BT:FE,X$8,FALSE),"")</f>
        <v/>
      </c>
      <c r="Y101" s="83" t="str">
        <f>IFERROR(VLOOKUP($Q101,'Analysis-must not modify'!BT:FE,Y$8,FALSE),"")</f>
        <v/>
      </c>
      <c r="Z101" s="70">
        <f t="shared" si="15"/>
        <v>18487912.203735258</v>
      </c>
      <c r="AA101" s="70">
        <f t="shared" ca="1" si="16"/>
        <v>37</v>
      </c>
      <c r="AB101" s="70">
        <f t="shared" ca="1" si="17"/>
        <v>28</v>
      </c>
      <c r="AC101" s="70">
        <f t="shared" ca="1" si="18"/>
        <v>69</v>
      </c>
      <c r="AD101" s="70">
        <f t="shared" ca="1" si="19"/>
        <v>37</v>
      </c>
      <c r="AE101" s="70" t="e">
        <f t="shared" ca="1" si="20"/>
        <v>#VALUE!</v>
      </c>
      <c r="AF101" s="70" t="e">
        <f t="shared" ca="1" si="21"/>
        <v>#VALUE!</v>
      </c>
      <c r="AG101" s="83">
        <f>VLOOKUP($Q101,'Analysis-must not modify'!BT:FE,AG$8,FALSE)</f>
        <v>3688808.4470984857</v>
      </c>
      <c r="AH101" s="83">
        <f>VLOOKUP($Q101,'Analysis-must not modify'!BT:FE,AH$8,FALSE)</f>
        <v>6605097.3616487347</v>
      </c>
      <c r="AI101" s="83">
        <f>VLOOKUP($Q101,'Analysis-must not modify'!BT:FE,AI$8,FALSE)</f>
        <v>2711505</v>
      </c>
      <c r="AJ101" s="83" t="e">
        <f>VLOOKUP($Q101,'Analysis-must not modify'!$BT$7:$FJ$87,AJ$8,FALSE)</f>
        <v>#N/A</v>
      </c>
      <c r="AK101" s="83" t="str">
        <f>VLOOKUP($Q101,'Analysis-must not modify'!BT:FE,AK$8,FALSE)</f>
        <v/>
      </c>
      <c r="AL101" s="83" t="str">
        <f>VLOOKUP($Q101,'Analysis-must not modify'!BT:FE,AL$8,FALSE)</f>
        <v/>
      </c>
      <c r="AM101" s="83" t="str">
        <f>VLOOKUP($Q101,'Analysis-must not modify'!BT:FE,AM$8,FALSE)</f>
        <v/>
      </c>
      <c r="AN101" s="83">
        <f>VLOOKUP($Q101,'Analysis-must not modify'!BT:FE,AN$8,FALSE)</f>
        <v>487098</v>
      </c>
      <c r="AO101" s="28"/>
      <c r="AP101" s="83">
        <f>VLOOKUP($Q101,'Analysis-must not modify'!BT:FE,AP$8,FALSE)</f>
        <v>2966057.44</v>
      </c>
      <c r="AQ101" s="83">
        <f>VLOOKUP($Q101,'Analysis-must not modify'!BT:FE,AQ$8,FALSE)</f>
        <v>328280.05796384555</v>
      </c>
      <c r="AR101" s="83" t="str">
        <f>VLOOKUP($Q101,'Analysis-must not modify'!BT:FE,AR$8,FALSE)</f>
        <v/>
      </c>
      <c r="AS101" s="83" t="str">
        <f>VLOOKUP($Q101,'Analysis-must not modify'!BT:FE,AS$8,FALSE)</f>
        <v/>
      </c>
      <c r="AT101" s="83" t="str">
        <f>VLOOKUP($Q101,'Analysis-must not modify'!BT:FE,AT$8,FALSE)</f>
        <v/>
      </c>
      <c r="AU101" s="28"/>
      <c r="AV101" s="83">
        <f>VLOOKUP($Q101,'Analysis-must not modify'!BT:FE,AV$8,FALSE)</f>
        <v>1454390.9211399693</v>
      </c>
      <c r="AW101" s="83" t="str">
        <f>VLOOKUP($Q101,'Analysis-must not modify'!BT:FE,AW$8,FALSE)</f>
        <v/>
      </c>
      <c r="AX101" s="83">
        <f>VLOOKUP($Q101,'Analysis-must not modify'!BT:FE,AX$8,FALSE)</f>
        <v>216697.97588422181</v>
      </c>
      <c r="AY101" s="83">
        <f>VLOOKUP($Q101,'Analysis-must not modify'!BT:FE,AY$8,FALSE)</f>
        <v>29977</v>
      </c>
      <c r="AZ101" s="28"/>
      <c r="BA101" s="83" t="str">
        <f>IF($Q$5="BASIC","",VLOOKUP($Q101,'Analysis-must not modify'!BT:FE,BA$8,FALSE))</f>
        <v/>
      </c>
      <c r="BB101" s="83" t="str">
        <f>IF($Q$5="BASIC","",VLOOKUP($Q101,'Analysis-must not modify'!BT:FE,BB$8,FALSE))</f>
        <v/>
      </c>
      <c r="BC101" s="28"/>
      <c r="BD101" s="83" t="str">
        <f>IF($Q$5="BASIC","",VLOOKUP($Q101,'Analysis-must not modify'!BT:FE,BD$8,FALSE))</f>
        <v/>
      </c>
      <c r="BE101" s="83" t="str">
        <f>IF($Q$5="BASIC","",VLOOKUP($Q101,'Analysis-must not modify'!BT:FE,BE$8,FALSE))</f>
        <v/>
      </c>
      <c r="BF101" s="83" t="str">
        <f>IF($Q$5="BASIC","",VLOOKUP($Q101,'Analysis-must not modify'!BT:FE,BF$8,FALSE))</f>
        <v/>
      </c>
    </row>
    <row r="102" spans="4:58" s="52" customFormat="1" ht="15" customHeight="1">
      <c r="D102" s="60"/>
      <c r="E102" s="60"/>
      <c r="F102" s="60"/>
      <c r="P102" s="244">
        <v>93</v>
      </c>
      <c r="Q102" s="84" t="str">
        <f>VLOOKUP($P102,'Analysis-must not modify'!B:AX,2,FALSE)</f>
        <v>Philadelphia_2014</v>
      </c>
      <c r="R102" s="72">
        <f>VLOOKUP($Q102,'Analysis-must not modify'!C:AX,6,FALSE)</f>
        <v>1547607</v>
      </c>
      <c r="S102" s="72">
        <f>VLOOKUP($Q102,'Analysis-must not modify'!C:FE,7,FALSE)</f>
        <v>347.31741</v>
      </c>
      <c r="T102" s="72">
        <f>VLOOKUP($Q102,'Analysis-must not modify'!C:FE,8,FALSE)</f>
        <v>367916</v>
      </c>
      <c r="U102" s="83">
        <f>VLOOKUP($Q102,'Analysis-must not modify'!BT:FE,U$8,FALSE)</f>
        <v>13520425.241185084</v>
      </c>
      <c r="V102" s="83">
        <f>VLOOKUP($Q102,'Analysis-must not modify'!BT:FE,V$8,FALSE)</f>
        <v>3200773.2086752169</v>
      </c>
      <c r="W102" s="83">
        <f>VLOOKUP($Q102,'Analysis-must not modify'!BT:FE,W$8,FALSE)</f>
        <v>634280.5</v>
      </c>
      <c r="X102" s="83" t="str">
        <f>IFERROR(VLOOKUP($Q102,'Analysis-must not modify'!BT:FE,X$8,FALSE),"")</f>
        <v/>
      </c>
      <c r="Y102" s="83" t="str">
        <f>IFERROR(VLOOKUP($Q102,'Analysis-must not modify'!BT:FE,Y$8,FALSE),"")</f>
        <v/>
      </c>
      <c r="Z102" s="70">
        <f t="shared" si="15"/>
        <v>17355478.949860301</v>
      </c>
      <c r="AA102" s="70">
        <f t="shared" ca="1" si="16"/>
        <v>39</v>
      </c>
      <c r="AB102" s="70">
        <f t="shared" ca="1" si="17"/>
        <v>27</v>
      </c>
      <c r="AC102" s="70">
        <f t="shared" ca="1" si="18"/>
        <v>72</v>
      </c>
      <c r="AD102" s="70">
        <f t="shared" ca="1" si="19"/>
        <v>67</v>
      </c>
      <c r="AE102" s="70" t="e">
        <f t="shared" ca="1" si="20"/>
        <v>#VALUE!</v>
      </c>
      <c r="AF102" s="70" t="e">
        <f t="shared" ca="1" si="21"/>
        <v>#VALUE!</v>
      </c>
      <c r="AG102" s="83">
        <f>VLOOKUP($Q102,'Analysis-must not modify'!BT:FE,AG$8,FALSE)</f>
        <v>3969275.182110318</v>
      </c>
      <c r="AH102" s="83">
        <f>VLOOKUP($Q102,'Analysis-must not modify'!BT:FE,AH$8,FALSE)</f>
        <v>6007162.0590747651</v>
      </c>
      <c r="AI102" s="83">
        <f>VLOOKUP($Q102,'Analysis-must not modify'!BT:FE,AI$8,FALSE)</f>
        <v>3064390</v>
      </c>
      <c r="AJ102" s="83" t="e">
        <f>VLOOKUP($Q102,'Analysis-must not modify'!$BT$7:$FJ$87,AJ$8,FALSE)</f>
        <v>#N/A</v>
      </c>
      <c r="AK102" s="83" t="str">
        <f>VLOOKUP($Q102,'Analysis-must not modify'!BT:FE,AK$8,FALSE)</f>
        <v/>
      </c>
      <c r="AL102" s="83" t="str">
        <f>VLOOKUP($Q102,'Analysis-must not modify'!BT:FE,AL$8,FALSE)</f>
        <v/>
      </c>
      <c r="AM102" s="83" t="str">
        <f>VLOOKUP($Q102,'Analysis-must not modify'!BT:FE,AM$8,FALSE)</f>
        <v/>
      </c>
      <c r="AN102" s="83">
        <f>VLOOKUP($Q102,'Analysis-must not modify'!BT:FE,AN$8,FALSE)</f>
        <v>479598</v>
      </c>
      <c r="AO102" s="28"/>
      <c r="AP102" s="83">
        <f>VLOOKUP($Q102,'Analysis-must not modify'!BT:FE,AP$8,FALSE)</f>
        <v>2921427.56</v>
      </c>
      <c r="AQ102" s="83">
        <f>VLOOKUP($Q102,'Analysis-must not modify'!BT:FE,AQ$8,FALSE)</f>
        <v>279345.64867521665</v>
      </c>
      <c r="AR102" s="83" t="str">
        <f>VLOOKUP($Q102,'Analysis-must not modify'!BT:FE,AR$8,FALSE)</f>
        <v/>
      </c>
      <c r="AS102" s="83" t="str">
        <f>VLOOKUP($Q102,'Analysis-must not modify'!BT:FE,AS$8,FALSE)</f>
        <v/>
      </c>
      <c r="AT102" s="83" t="str">
        <f>VLOOKUP($Q102,'Analysis-must not modify'!BT:FE,AT$8,FALSE)</f>
        <v/>
      </c>
      <c r="AU102" s="28"/>
      <c r="AV102" s="83">
        <f>VLOOKUP($Q102,'Analysis-must not modify'!BT:FE,AV$8,FALSE)</f>
        <v>115567</v>
      </c>
      <c r="AW102" s="83" t="str">
        <f>VLOOKUP($Q102,'Analysis-must not modify'!BT:FE,AW$8,FALSE)</f>
        <v/>
      </c>
      <c r="AX102" s="83">
        <f>VLOOKUP($Q102,'Analysis-must not modify'!BT:FE,AX$8,FALSE)</f>
        <v>493005</v>
      </c>
      <c r="AY102" s="83">
        <f>VLOOKUP($Q102,'Analysis-must not modify'!BT:FE,AY$8,FALSE)</f>
        <v>25708.5</v>
      </c>
      <c r="AZ102" s="28"/>
      <c r="BA102" s="83" t="str">
        <f>IF($Q$5="BASIC","",VLOOKUP($Q102,'Analysis-must not modify'!BT:FE,BA$8,FALSE))</f>
        <v/>
      </c>
      <c r="BB102" s="83" t="str">
        <f>IF($Q$5="BASIC","",VLOOKUP($Q102,'Analysis-must not modify'!BT:FE,BB$8,FALSE))</f>
        <v/>
      </c>
      <c r="BC102" s="28"/>
      <c r="BD102" s="83" t="str">
        <f>IF($Q$5="BASIC","",VLOOKUP($Q102,'Analysis-must not modify'!BT:FE,BD$8,FALSE))</f>
        <v/>
      </c>
      <c r="BE102" s="83" t="str">
        <f>IF($Q$5="BASIC","",VLOOKUP($Q102,'Analysis-must not modify'!BT:FE,BE$8,FALSE))</f>
        <v/>
      </c>
      <c r="BF102" s="83" t="str">
        <f>IF($Q$5="BASIC","",VLOOKUP($Q102,'Analysis-must not modify'!BT:FE,BF$8,FALSE))</f>
        <v/>
      </c>
    </row>
    <row r="103" spans="4:58" s="52" customFormat="1" ht="15" customHeight="1">
      <c r="D103" s="60"/>
      <c r="E103" s="60"/>
      <c r="F103" s="60"/>
      <c r="P103" s="244">
        <v>94</v>
      </c>
      <c r="Q103" s="84" t="str">
        <f>VLOOKUP($P103,'Analysis-must not modify'!B:AX,2,FALSE)</f>
        <v>Portland_2015</v>
      </c>
      <c r="R103" s="72">
        <f>VLOOKUP($Q103,'Analysis-must not modify'!C:AX,6,FALSE)</f>
        <v>790294</v>
      </c>
      <c r="S103" s="72">
        <f>VLOOKUP($Q103,'Analysis-must not modify'!C:FE,7,FALSE)</f>
        <v>1207</v>
      </c>
      <c r="T103" s="72">
        <f>VLOOKUP($Q103,'Analysis-must not modify'!C:FE,8,FALSE)</f>
        <v>52876.978999999999</v>
      </c>
      <c r="U103" s="83">
        <f>VLOOKUP($Q103,'Analysis-must not modify'!BT:FE,U$8,FALSE)</f>
        <v>3456418.6399999997</v>
      </c>
      <c r="V103" s="83">
        <f>VLOOKUP($Q103,'Analysis-must not modify'!BT:FE,V$8,FALSE)</f>
        <v>2959154.94</v>
      </c>
      <c r="W103" s="83">
        <f>VLOOKUP($Q103,'Analysis-must not modify'!BT:FE,W$8,FALSE)</f>
        <v>122035.56</v>
      </c>
      <c r="X103" s="83" t="str">
        <f>IFERROR(VLOOKUP($Q103,'Analysis-must not modify'!BT:FE,X$8,FALSE),"")</f>
        <v/>
      </c>
      <c r="Y103" s="83" t="str">
        <f>IFERROR(VLOOKUP($Q103,'Analysis-must not modify'!BT:FE,Y$8,FALSE),"")</f>
        <v/>
      </c>
      <c r="Z103" s="70">
        <f t="shared" si="15"/>
        <v>6537609.1399999997</v>
      </c>
      <c r="AA103" s="70">
        <f t="shared" ca="1" si="16"/>
        <v>91</v>
      </c>
      <c r="AB103" s="70">
        <f t="shared" ca="1" si="17"/>
        <v>106</v>
      </c>
      <c r="AC103" s="70">
        <f t="shared" ca="1" si="18"/>
        <v>76</v>
      </c>
      <c r="AD103" s="70">
        <f t="shared" ca="1" si="19"/>
        <v>119</v>
      </c>
      <c r="AE103" s="70" t="e">
        <f t="shared" ca="1" si="20"/>
        <v>#VALUE!</v>
      </c>
      <c r="AF103" s="70" t="e">
        <f t="shared" ca="1" si="21"/>
        <v>#VALUE!</v>
      </c>
      <c r="AG103" s="83">
        <f>VLOOKUP($Q103,'Analysis-must not modify'!BT:FE,AG$8,FALSE)</f>
        <v>1437719.8599999999</v>
      </c>
      <c r="AH103" s="83">
        <f>VLOOKUP($Q103,'Analysis-must not modify'!BT:FE,AH$8,FALSE)</f>
        <v>2004309.78</v>
      </c>
      <c r="AI103" s="83" t="str">
        <f>VLOOKUP($Q103,'Analysis-must not modify'!BT:FE,AI$8,FALSE)</f>
        <v/>
      </c>
      <c r="AJ103" s="83" t="e">
        <f>VLOOKUP($Q103,'Analysis-must not modify'!$BT$7:$FJ$87,AJ$8,FALSE)</f>
        <v>#N/A</v>
      </c>
      <c r="AK103" s="83" t="str">
        <f>VLOOKUP($Q103,'Analysis-must not modify'!BT:FE,AK$8,FALSE)</f>
        <v/>
      </c>
      <c r="AL103" s="83" t="str">
        <f>VLOOKUP($Q103,'Analysis-must not modify'!BT:FE,AL$8,FALSE)</f>
        <v/>
      </c>
      <c r="AM103" s="83" t="str">
        <f>VLOOKUP($Q103,'Analysis-must not modify'!BT:FE,AM$8,FALSE)</f>
        <v/>
      </c>
      <c r="AN103" s="83">
        <f>VLOOKUP($Q103,'Analysis-must not modify'!BT:FE,AN$8,FALSE)</f>
        <v>14389</v>
      </c>
      <c r="AO103" s="28"/>
      <c r="AP103" s="83">
        <f>VLOOKUP($Q103,'Analysis-must not modify'!BT:FE,AP$8,FALSE)</f>
        <v>2959154.94</v>
      </c>
      <c r="AQ103" s="83" t="str">
        <f>VLOOKUP($Q103,'Analysis-must not modify'!BT:FE,AQ$8,FALSE)</f>
        <v/>
      </c>
      <c r="AR103" s="83" t="str">
        <f>VLOOKUP($Q103,'Analysis-must not modify'!BT:FE,AR$8,FALSE)</f>
        <v/>
      </c>
      <c r="AS103" s="83" t="str">
        <f>VLOOKUP($Q103,'Analysis-must not modify'!BT:FE,AS$8,FALSE)</f>
        <v/>
      </c>
      <c r="AT103" s="83" t="str">
        <f>VLOOKUP($Q103,'Analysis-must not modify'!BT:FE,AT$8,FALSE)</f>
        <v/>
      </c>
      <c r="AU103" s="28"/>
      <c r="AV103" s="83">
        <f>VLOOKUP($Q103,'Analysis-must not modify'!BT:FE,AV$8,FALSE)</f>
        <v>104247.8</v>
      </c>
      <c r="AW103" s="83" t="str">
        <f>VLOOKUP($Q103,'Analysis-must not modify'!BT:FE,AW$8,FALSE)</f>
        <v/>
      </c>
      <c r="AX103" s="83" t="str">
        <f>VLOOKUP($Q103,'Analysis-must not modify'!BT:FE,AX$8,FALSE)</f>
        <v/>
      </c>
      <c r="AY103" s="83">
        <f>VLOOKUP($Q103,'Analysis-must not modify'!BT:FE,AY$8,FALSE)</f>
        <v>17787.759999999998</v>
      </c>
      <c r="AZ103" s="28"/>
      <c r="BA103" s="83" t="str">
        <f>IF($Q$5="BASIC","",VLOOKUP($Q103,'Analysis-must not modify'!BT:FE,BA$8,FALSE))</f>
        <v/>
      </c>
      <c r="BB103" s="83" t="str">
        <f>IF($Q$5="BASIC","",VLOOKUP($Q103,'Analysis-must not modify'!BT:FE,BB$8,FALSE))</f>
        <v/>
      </c>
      <c r="BC103" s="28"/>
      <c r="BD103" s="83" t="str">
        <f>IF($Q$5="BASIC","",VLOOKUP($Q103,'Analysis-must not modify'!BT:FE,BD$8,FALSE))</f>
        <v/>
      </c>
      <c r="BE103" s="83" t="str">
        <f>IF($Q$5="BASIC","",VLOOKUP($Q103,'Analysis-must not modify'!BT:FE,BE$8,FALSE))</f>
        <v/>
      </c>
      <c r="BF103" s="83" t="str">
        <f>IF($Q$5="BASIC","",VLOOKUP($Q103,'Analysis-must not modify'!BT:FE,BF$8,FALSE))</f>
        <v/>
      </c>
    </row>
    <row r="104" spans="4:58" s="52" customFormat="1" ht="15" customHeight="1">
      <c r="D104" s="60"/>
      <c r="E104" s="60"/>
      <c r="F104" s="60"/>
      <c r="P104" s="244">
        <v>95</v>
      </c>
      <c r="Q104" s="84" t="str">
        <f>VLOOKUP($P104,'Analysis-must not modify'!B:AX,2,FALSE)</f>
        <v>Portland_2014</v>
      </c>
      <c r="R104" s="72">
        <f>VLOOKUP($Q104,'Analysis-must not modify'!C:AX,6,FALSE)</f>
        <v>776712</v>
      </c>
      <c r="S104" s="72">
        <f>VLOOKUP($Q104,'Analysis-must not modify'!C:FE,7,FALSE)</f>
        <v>1207</v>
      </c>
      <c r="T104" s="72">
        <f>VLOOKUP($Q104,'Analysis-must not modify'!C:FE,8,FALSE)</f>
        <v>50986.449000000001</v>
      </c>
      <c r="U104" s="83">
        <f>VLOOKUP($Q104,'Analysis-must not modify'!BT:FE,U$8,FALSE)</f>
        <v>3617974.8600000003</v>
      </c>
      <c r="V104" s="83">
        <f>VLOOKUP($Q104,'Analysis-must not modify'!BT:FE,V$8,FALSE)</f>
        <v>2836099.41</v>
      </c>
      <c r="W104" s="83">
        <f>VLOOKUP($Q104,'Analysis-must not modify'!BT:FE,W$8,FALSE)</f>
        <v>107686.97</v>
      </c>
      <c r="X104" s="83" t="str">
        <f>IFERROR(VLOOKUP($Q104,'Analysis-must not modify'!BT:FE,X$8,FALSE),"")</f>
        <v/>
      </c>
      <c r="Y104" s="83" t="str">
        <f>IFERROR(VLOOKUP($Q104,'Analysis-must not modify'!BT:FE,Y$8,FALSE),"")</f>
        <v/>
      </c>
      <c r="Z104" s="70">
        <f t="shared" si="15"/>
        <v>6561761.2400000002</v>
      </c>
      <c r="AA104" s="70">
        <f t="shared" ca="1" si="16"/>
        <v>89</v>
      </c>
      <c r="AB104" s="70">
        <f t="shared" ca="1" si="17"/>
        <v>103</v>
      </c>
      <c r="AC104" s="70">
        <f t="shared" ca="1" si="18"/>
        <v>79</v>
      </c>
      <c r="AD104" s="70">
        <f t="shared" ca="1" si="19"/>
        <v>122</v>
      </c>
      <c r="AE104" s="70" t="e">
        <f t="shared" ca="1" si="20"/>
        <v>#VALUE!</v>
      </c>
      <c r="AF104" s="70" t="e">
        <f t="shared" ca="1" si="21"/>
        <v>#VALUE!</v>
      </c>
      <c r="AG104" s="83">
        <f>VLOOKUP($Q104,'Analysis-must not modify'!BT:FE,AG$8,FALSE)</f>
        <v>1593732.3900000001</v>
      </c>
      <c r="AH104" s="83">
        <f>VLOOKUP($Q104,'Analysis-must not modify'!BT:FE,AH$8,FALSE)</f>
        <v>2009853.47</v>
      </c>
      <c r="AI104" s="83" t="str">
        <f>VLOOKUP($Q104,'Analysis-must not modify'!BT:FE,AI$8,FALSE)</f>
        <v/>
      </c>
      <c r="AJ104" s="83" t="e">
        <f>VLOOKUP($Q104,'Analysis-must not modify'!$BT$7:$FJ$87,AJ$8,FALSE)</f>
        <v>#N/A</v>
      </c>
      <c r="AK104" s="83" t="str">
        <f>VLOOKUP($Q104,'Analysis-must not modify'!BT:FE,AK$8,FALSE)</f>
        <v/>
      </c>
      <c r="AL104" s="83" t="str">
        <f>VLOOKUP($Q104,'Analysis-must not modify'!BT:FE,AL$8,FALSE)</f>
        <v/>
      </c>
      <c r="AM104" s="83" t="str">
        <f>VLOOKUP($Q104,'Analysis-must not modify'!BT:FE,AM$8,FALSE)</f>
        <v/>
      </c>
      <c r="AN104" s="83">
        <f>VLOOKUP($Q104,'Analysis-must not modify'!BT:FE,AN$8,FALSE)</f>
        <v>14389</v>
      </c>
      <c r="AO104" s="28"/>
      <c r="AP104" s="83">
        <f>VLOOKUP($Q104,'Analysis-must not modify'!BT:FE,AP$8,FALSE)</f>
        <v>2836099.41</v>
      </c>
      <c r="AQ104" s="83" t="str">
        <f>VLOOKUP($Q104,'Analysis-must not modify'!BT:FE,AQ$8,FALSE)</f>
        <v/>
      </c>
      <c r="AR104" s="83" t="str">
        <f>VLOOKUP($Q104,'Analysis-must not modify'!BT:FE,AR$8,FALSE)</f>
        <v/>
      </c>
      <c r="AS104" s="83" t="str">
        <f>VLOOKUP($Q104,'Analysis-must not modify'!BT:FE,AS$8,FALSE)</f>
        <v/>
      </c>
      <c r="AT104" s="83" t="str">
        <f>VLOOKUP($Q104,'Analysis-must not modify'!BT:FE,AT$8,FALSE)</f>
        <v/>
      </c>
      <c r="AU104" s="28"/>
      <c r="AV104" s="83">
        <f>VLOOKUP($Q104,'Analysis-must not modify'!BT:FE,AV$8,FALSE)</f>
        <v>89496.91</v>
      </c>
      <c r="AW104" s="83" t="str">
        <f>VLOOKUP($Q104,'Analysis-must not modify'!BT:FE,AW$8,FALSE)</f>
        <v/>
      </c>
      <c r="AX104" s="83" t="str">
        <f>VLOOKUP($Q104,'Analysis-must not modify'!BT:FE,AX$8,FALSE)</f>
        <v/>
      </c>
      <c r="AY104" s="83">
        <f>VLOOKUP($Q104,'Analysis-must not modify'!BT:FE,AY$8,FALSE)</f>
        <v>18190.060000000001</v>
      </c>
      <c r="AZ104" s="28"/>
      <c r="BA104" s="83" t="str">
        <f>IF($Q$5="BASIC","",VLOOKUP($Q104,'Analysis-must not modify'!BT:FE,BA$8,FALSE))</f>
        <v/>
      </c>
      <c r="BB104" s="83" t="str">
        <f>IF($Q$5="BASIC","",VLOOKUP($Q104,'Analysis-must not modify'!BT:FE,BB$8,FALSE))</f>
        <v/>
      </c>
      <c r="BC104" s="28"/>
      <c r="BD104" s="83" t="str">
        <f>IF($Q$5="BASIC","",VLOOKUP($Q104,'Analysis-must not modify'!BT:FE,BD$8,FALSE))</f>
        <v/>
      </c>
      <c r="BE104" s="83" t="str">
        <f>IF($Q$5="BASIC","",VLOOKUP($Q104,'Analysis-must not modify'!BT:FE,BE$8,FALSE))</f>
        <v/>
      </c>
      <c r="BF104" s="83" t="str">
        <f>IF($Q$5="BASIC","",VLOOKUP($Q104,'Analysis-must not modify'!BT:FE,BF$8,FALSE))</f>
        <v/>
      </c>
    </row>
    <row r="105" spans="4:58" s="52" customFormat="1" ht="15" customHeight="1">
      <c r="D105" s="60"/>
      <c r="E105" s="60"/>
      <c r="F105" s="60"/>
      <c r="P105" s="244">
        <v>96</v>
      </c>
      <c r="Q105" s="84" t="str">
        <f>VLOOKUP($P105,'Analysis-must not modify'!B:AX,2,FALSE)</f>
        <v>Portland_2013</v>
      </c>
      <c r="R105" s="72">
        <f>VLOOKUP($Q105,'Analysis-must not modify'!C:AX,6,FALSE)</f>
        <v>766082</v>
      </c>
      <c r="S105" s="72">
        <f>VLOOKUP($Q105,'Analysis-must not modify'!C:FE,7,FALSE)</f>
        <v>1207</v>
      </c>
      <c r="T105" s="72">
        <f>VLOOKUP($Q105,'Analysis-must not modify'!C:FE,8,FALSE)</f>
        <v>51320.408000000003</v>
      </c>
      <c r="U105" s="83">
        <f>VLOOKUP($Q105,'Analysis-must not modify'!BT:FE,U$8,FALSE)</f>
        <v>2966614.9799999995</v>
      </c>
      <c r="V105" s="83">
        <f>VLOOKUP($Q105,'Analysis-must not modify'!BT:FE,V$8,FALSE)</f>
        <v>2832632.08</v>
      </c>
      <c r="W105" s="83">
        <f>VLOOKUP($Q105,'Analysis-must not modify'!BT:FE,W$8,FALSE)</f>
        <v>110538.15</v>
      </c>
      <c r="X105" s="83" t="str">
        <f>IFERROR(VLOOKUP($Q105,'Analysis-must not modify'!BT:FE,X$8,FALSE),"")</f>
        <v/>
      </c>
      <c r="Y105" s="83" t="str">
        <f>IFERROR(VLOOKUP($Q105,'Analysis-must not modify'!BT:FE,Y$8,FALSE),"")</f>
        <v/>
      </c>
      <c r="Z105" s="70">
        <f t="shared" si="15"/>
        <v>5909785.21</v>
      </c>
      <c r="AA105" s="70">
        <f t="shared" ca="1" si="16"/>
        <v>100</v>
      </c>
      <c r="AB105" s="70">
        <f t="shared" ca="1" si="17"/>
        <v>116</v>
      </c>
      <c r="AC105" s="70">
        <f t="shared" ca="1" si="18"/>
        <v>80</v>
      </c>
      <c r="AD105" s="70">
        <f t="shared" ca="1" si="19"/>
        <v>120</v>
      </c>
      <c r="AE105" s="70" t="e">
        <f t="shared" ca="1" si="20"/>
        <v>#VALUE!</v>
      </c>
      <c r="AF105" s="70" t="e">
        <f t="shared" ca="1" si="21"/>
        <v>#VALUE!</v>
      </c>
      <c r="AG105" s="83">
        <f>VLOOKUP($Q105,'Analysis-must not modify'!BT:FE,AG$8,FALSE)</f>
        <v>1367385.14</v>
      </c>
      <c r="AH105" s="83">
        <f>VLOOKUP($Q105,'Analysis-must not modify'!BT:FE,AH$8,FALSE)</f>
        <v>1584840.8399999999</v>
      </c>
      <c r="AI105" s="83" t="str">
        <f>VLOOKUP($Q105,'Analysis-must not modify'!BT:FE,AI$8,FALSE)</f>
        <v/>
      </c>
      <c r="AJ105" s="83" t="e">
        <f>VLOOKUP($Q105,'Analysis-must not modify'!$BT$7:$FJ$87,AJ$8,FALSE)</f>
        <v>#N/A</v>
      </c>
      <c r="AK105" s="83" t="str">
        <f>VLOOKUP($Q105,'Analysis-must not modify'!BT:FE,AK$8,FALSE)</f>
        <v/>
      </c>
      <c r="AL105" s="83" t="str">
        <f>VLOOKUP($Q105,'Analysis-must not modify'!BT:FE,AL$8,FALSE)</f>
        <v/>
      </c>
      <c r="AM105" s="83" t="str">
        <f>VLOOKUP($Q105,'Analysis-must not modify'!BT:FE,AM$8,FALSE)</f>
        <v/>
      </c>
      <c r="AN105" s="83">
        <f>VLOOKUP($Q105,'Analysis-must not modify'!BT:FE,AN$8,FALSE)</f>
        <v>14389</v>
      </c>
      <c r="AO105" s="28"/>
      <c r="AP105" s="83">
        <f>VLOOKUP($Q105,'Analysis-must not modify'!BT:FE,AP$8,FALSE)</f>
        <v>2832632.08</v>
      </c>
      <c r="AQ105" s="83" t="str">
        <f>VLOOKUP($Q105,'Analysis-must not modify'!BT:FE,AQ$8,FALSE)</f>
        <v/>
      </c>
      <c r="AR105" s="83" t="str">
        <f>VLOOKUP($Q105,'Analysis-must not modify'!BT:FE,AR$8,FALSE)</f>
        <v/>
      </c>
      <c r="AS105" s="83" t="str">
        <f>VLOOKUP($Q105,'Analysis-must not modify'!BT:FE,AS$8,FALSE)</f>
        <v/>
      </c>
      <c r="AT105" s="83" t="str">
        <f>VLOOKUP($Q105,'Analysis-must not modify'!BT:FE,AT$8,FALSE)</f>
        <v/>
      </c>
      <c r="AU105" s="28"/>
      <c r="AV105" s="83">
        <f>VLOOKUP($Q105,'Analysis-must not modify'!BT:FE,AV$8,FALSE)</f>
        <v>93380.15</v>
      </c>
      <c r="AW105" s="83" t="str">
        <f>VLOOKUP($Q105,'Analysis-must not modify'!BT:FE,AW$8,FALSE)</f>
        <v/>
      </c>
      <c r="AX105" s="83" t="str">
        <f>VLOOKUP($Q105,'Analysis-must not modify'!BT:FE,AX$8,FALSE)</f>
        <v/>
      </c>
      <c r="AY105" s="83">
        <f>VLOOKUP($Q105,'Analysis-must not modify'!BT:FE,AY$8,FALSE)</f>
        <v>17158</v>
      </c>
      <c r="AZ105" s="28"/>
      <c r="BA105" s="83" t="str">
        <f>IF($Q$5="BASIC","",VLOOKUP($Q105,'Analysis-must not modify'!BT:FE,BA$8,FALSE))</f>
        <v/>
      </c>
      <c r="BB105" s="83" t="str">
        <f>IF($Q$5="BASIC","",VLOOKUP($Q105,'Analysis-must not modify'!BT:FE,BB$8,FALSE))</f>
        <v/>
      </c>
      <c r="BC105" s="28"/>
      <c r="BD105" s="83" t="str">
        <f>IF($Q$5="BASIC","",VLOOKUP($Q105,'Analysis-must not modify'!BT:FE,BD$8,FALSE))</f>
        <v/>
      </c>
      <c r="BE105" s="83" t="str">
        <f>IF($Q$5="BASIC","",VLOOKUP($Q105,'Analysis-must not modify'!BT:FE,BE$8,FALSE))</f>
        <v/>
      </c>
      <c r="BF105" s="83" t="str">
        <f>IF($Q$5="BASIC","",VLOOKUP($Q105,'Analysis-must not modify'!BT:FE,BF$8,FALSE))</f>
        <v/>
      </c>
    </row>
    <row r="106" spans="4:58" s="52" customFormat="1" ht="15" customHeight="1">
      <c r="D106" s="60"/>
      <c r="E106" s="60"/>
      <c r="F106" s="60"/>
      <c r="P106" s="244">
        <v>97</v>
      </c>
      <c r="Q106" s="84" t="str">
        <f>VLOOKUP($P106,'Analysis-must not modify'!B:AX,2,FALSE)</f>
        <v>Portland_2016</v>
      </c>
      <c r="R106" s="72">
        <f>VLOOKUP($Q106,'Analysis-must not modify'!C:AX,6,FALSE)</f>
        <v>799766</v>
      </c>
      <c r="S106" s="72">
        <f>VLOOKUP($Q106,'Analysis-must not modify'!C:FE,7,FALSE)</f>
        <v>1207</v>
      </c>
      <c r="T106" s="72">
        <f>VLOOKUP($Q106,'Analysis-must not modify'!C:FE,8,FALSE)</f>
        <v>55146.966</v>
      </c>
      <c r="U106" s="83">
        <f>VLOOKUP($Q106,'Analysis-must not modify'!BT:FE,U$8,FALSE)</f>
        <v>2783325.74</v>
      </c>
      <c r="V106" s="83">
        <f>VLOOKUP($Q106,'Analysis-must not modify'!BT:FE,V$8,FALSE)</f>
        <v>3018203.07</v>
      </c>
      <c r="W106" s="83">
        <f>VLOOKUP($Q106,'Analysis-must not modify'!BT:FE,W$8,FALSE)</f>
        <v>128340.32999999999</v>
      </c>
      <c r="X106" s="83" t="str">
        <f>IFERROR(VLOOKUP($Q106,'Analysis-must not modify'!BT:FE,X$8,FALSE),"")</f>
        <v/>
      </c>
      <c r="Y106" s="83" t="str">
        <f>IFERROR(VLOOKUP($Q106,'Analysis-must not modify'!BT:FE,Y$8,FALSE),"")</f>
        <v/>
      </c>
      <c r="Z106" s="70">
        <f t="shared" ref="Z106:Z137" si="22">IF(SUM(U106:Y106)=0,"",SUM(U106:Y106))</f>
        <v>5929869.1400000006</v>
      </c>
      <c r="AA106" s="70">
        <f t="shared" ca="1" si="16"/>
        <v>99</v>
      </c>
      <c r="AB106" s="70">
        <f t="shared" ca="1" si="17"/>
        <v>117</v>
      </c>
      <c r="AC106" s="70">
        <f t="shared" ca="1" si="18"/>
        <v>74</v>
      </c>
      <c r="AD106" s="70">
        <f t="shared" ca="1" si="19"/>
        <v>117</v>
      </c>
      <c r="AE106" s="70" t="e">
        <f t="shared" ca="1" si="20"/>
        <v>#VALUE!</v>
      </c>
      <c r="AF106" s="70" t="e">
        <f t="shared" ca="1" si="21"/>
        <v>#VALUE!</v>
      </c>
      <c r="AG106" s="83">
        <f>VLOOKUP($Q106,'Analysis-must not modify'!BT:FE,AG$8,FALSE)</f>
        <v>1189650.07</v>
      </c>
      <c r="AH106" s="83">
        <f>VLOOKUP($Q106,'Analysis-must not modify'!BT:FE,AH$8,FALSE)</f>
        <v>1579286.67</v>
      </c>
      <c r="AI106" s="83" t="str">
        <f>VLOOKUP($Q106,'Analysis-must not modify'!BT:FE,AI$8,FALSE)</f>
        <v/>
      </c>
      <c r="AJ106" s="83" t="e">
        <f>VLOOKUP($Q106,'Analysis-must not modify'!$BT$7:$FJ$87,AJ$8,FALSE)</f>
        <v>#N/A</v>
      </c>
      <c r="AK106" s="83" t="str">
        <f>VLOOKUP($Q106,'Analysis-must not modify'!BT:FE,AK$8,FALSE)</f>
        <v/>
      </c>
      <c r="AL106" s="83" t="str">
        <f>VLOOKUP($Q106,'Analysis-must not modify'!BT:FE,AL$8,FALSE)</f>
        <v/>
      </c>
      <c r="AM106" s="83" t="str">
        <f>VLOOKUP($Q106,'Analysis-must not modify'!BT:FE,AM$8,FALSE)</f>
        <v/>
      </c>
      <c r="AN106" s="83">
        <f>VLOOKUP($Q106,'Analysis-must not modify'!BT:FE,AN$8,FALSE)</f>
        <v>14389</v>
      </c>
      <c r="AO106" s="28"/>
      <c r="AP106" s="83">
        <f>VLOOKUP($Q106,'Analysis-must not modify'!BT:FE,AP$8,FALSE)</f>
        <v>3018203.07</v>
      </c>
      <c r="AQ106" s="83" t="str">
        <f>VLOOKUP($Q106,'Analysis-must not modify'!BT:FE,AQ$8,FALSE)</f>
        <v/>
      </c>
      <c r="AR106" s="83" t="str">
        <f>VLOOKUP($Q106,'Analysis-must not modify'!BT:FE,AR$8,FALSE)</f>
        <v/>
      </c>
      <c r="AS106" s="83" t="str">
        <f>VLOOKUP($Q106,'Analysis-must not modify'!BT:FE,AS$8,FALSE)</f>
        <v/>
      </c>
      <c r="AT106" s="83" t="str">
        <f>VLOOKUP($Q106,'Analysis-must not modify'!BT:FE,AT$8,FALSE)</f>
        <v/>
      </c>
      <c r="AU106" s="28"/>
      <c r="AV106" s="83">
        <f>VLOOKUP($Q106,'Analysis-must not modify'!BT:FE,AV$8,FALSE)</f>
        <v>111709.37</v>
      </c>
      <c r="AW106" s="83" t="str">
        <f>VLOOKUP($Q106,'Analysis-must not modify'!BT:FE,AW$8,FALSE)</f>
        <v/>
      </c>
      <c r="AX106" s="83" t="str">
        <f>VLOOKUP($Q106,'Analysis-must not modify'!BT:FE,AX$8,FALSE)</f>
        <v/>
      </c>
      <c r="AY106" s="83">
        <f>VLOOKUP($Q106,'Analysis-must not modify'!BT:FE,AY$8,FALSE)</f>
        <v>16630.96</v>
      </c>
      <c r="AZ106" s="28"/>
      <c r="BA106" s="83" t="str">
        <f>IF($Q$5="BASIC","",VLOOKUP($Q106,'Analysis-must not modify'!BT:FE,BA$8,FALSE))</f>
        <v/>
      </c>
      <c r="BB106" s="83" t="str">
        <f>IF($Q$5="BASIC","",VLOOKUP($Q106,'Analysis-must not modify'!BT:FE,BB$8,FALSE))</f>
        <v/>
      </c>
      <c r="BC106" s="28"/>
      <c r="BD106" s="83" t="str">
        <f>IF($Q$5="BASIC","",VLOOKUP($Q106,'Analysis-must not modify'!BT:FE,BD$8,FALSE))</f>
        <v/>
      </c>
      <c r="BE106" s="83" t="str">
        <f>IF($Q$5="BASIC","",VLOOKUP($Q106,'Analysis-must not modify'!BT:FE,BE$8,FALSE))</f>
        <v/>
      </c>
      <c r="BF106" s="83" t="str">
        <f>IF($Q$5="BASIC","",VLOOKUP($Q106,'Analysis-must not modify'!BT:FE,BF$8,FALSE))</f>
        <v/>
      </c>
    </row>
    <row r="107" spans="4:58" s="52" customFormat="1" ht="15" customHeight="1">
      <c r="D107" s="60"/>
      <c r="E107" s="60"/>
      <c r="F107" s="60"/>
      <c r="P107" s="244">
        <v>98</v>
      </c>
      <c r="Q107" s="84" t="str">
        <f>VLOOKUP($P107,'Analysis-must not modify'!B:AX,2,FALSE)</f>
        <v>Rio de Janeiro_2012</v>
      </c>
      <c r="R107" s="72">
        <f>VLOOKUP($Q107,'Analysis-must not modify'!C:AX,6,FALSE)</f>
        <v>6390290</v>
      </c>
      <c r="S107" s="72">
        <f>VLOOKUP($Q107,'Analysis-must not modify'!C:FE,7,FALSE)</f>
        <v>1224.56</v>
      </c>
      <c r="T107" s="72">
        <f>VLOOKUP($Q107,'Analysis-must not modify'!C:FE,8,FALSE)</f>
        <v>75060.683634000001</v>
      </c>
      <c r="U107" s="83">
        <f>VLOOKUP($Q107,'Analysis-must not modify'!BT:FE,U$8,FALSE)</f>
        <v>9238741.8694154564</v>
      </c>
      <c r="V107" s="83">
        <f>VLOOKUP($Q107,'Analysis-must not modify'!BT:FE,V$8,FALSE)</f>
        <v>5437060.9345655628</v>
      </c>
      <c r="W107" s="83">
        <f>VLOOKUP($Q107,'Analysis-must not modify'!BT:FE,W$8,FALSE)</f>
        <v>2330838.9389999998</v>
      </c>
      <c r="X107" s="83" t="str">
        <f>IFERROR(VLOOKUP($Q107,'Analysis-must not modify'!BT:FE,X$8,FALSE),"")</f>
        <v/>
      </c>
      <c r="Y107" s="83" t="str">
        <f>IFERROR(VLOOKUP($Q107,'Analysis-must not modify'!BT:FE,Y$8,FALSE),"")</f>
        <v/>
      </c>
      <c r="Z107" s="70">
        <f t="shared" si="22"/>
        <v>17006641.74298102</v>
      </c>
      <c r="AA107" s="70">
        <f t="shared" ref="AA107:AA138" ca="1" si="23">IFERROR(IF(ROW()-ROW(AA$9)&lt;$X$1+1,AA106+1,RANK(Z107,Totalrank)+$X$1),IF(VALUE(Z107)=0,$T$1+1,RANK(Z107,Totalrank)+$X$1))</f>
        <v>40</v>
      </c>
      <c r="AB107" s="70">
        <f t="shared" ref="AB107:AB138" ca="1" si="24">IFERROR(IF(ROW()-ROW(AB$9)&lt;$X$1+1,AB106+1,RANK(U107,Totalstationrank)+$X$1),IF(VALUE(U107)=0,$T$1+1,RANK(U107,Totalstationrank)+$X$1))</f>
        <v>39</v>
      </c>
      <c r="AC107" s="70">
        <f t="shared" ref="AC107:AC138" ca="1" si="25">IFERROR(IF(ROW()-ROW(AC$9)&lt;$X$1+1,AC106+1,RANK(V107,Totaltransrank)+$X$1),IF(VALUE(V107)=0,$T$1+1,RANK(V107,Totaltransrank)+$X$1))</f>
        <v>34</v>
      </c>
      <c r="AD107" s="70">
        <f t="shared" ref="AD107:AD138" ca="1" si="26">IFERROR(IF(ROW()-ROW(AD$9)&lt;$X$1+1,AD106+1,RANK(W107,Totalwasterank)+$X$1),IF(VALUE(W107)=0,$T$1+1,RANK(W107,Totalwasterank)+$X$1))</f>
        <v>22</v>
      </c>
      <c r="AE107" s="70" t="e">
        <f t="shared" ref="AE107:AE138" ca="1" si="27">IFERROR(IF(ROW()-ROW(AE$9)&lt;$X$1+1,AE106+1,RANK(X107,Totalippurank)+$X$1),IF(VALUE(X107)=0,$T$1+1,RANK(X107,Totalippurank)+$X$1))</f>
        <v>#VALUE!</v>
      </c>
      <c r="AF107" s="70" t="e">
        <f t="shared" ref="AF107:AF138" ca="1" si="28">IFERROR(IF(ROW()-ROW(AF$9)&lt;$X$1+1,AF106+1,RANK(Y107,Totalafolurank)+$X$1),IF(VALUE(Y107)=0,$T$1+1,RANK(Y107,Totalafolurank)+$X$1))</f>
        <v>#VALUE!</v>
      </c>
      <c r="AG107" s="83">
        <f>VLOOKUP($Q107,'Analysis-must not modify'!BT:FE,AG$8,FALSE)</f>
        <v>1984123.1836039354</v>
      </c>
      <c r="AH107" s="83">
        <f>VLOOKUP($Q107,'Analysis-must not modify'!BT:FE,AH$8,FALSE)</f>
        <v>2144807.554255669</v>
      </c>
      <c r="AI107" s="83">
        <f>VLOOKUP($Q107,'Analysis-must not modify'!BT:FE,AI$8,FALSE)</f>
        <v>2665913.4993928103</v>
      </c>
      <c r="AJ107" s="83" t="e">
        <f>VLOOKUP($Q107,'Analysis-must not modify'!$BT$7:$FJ$87,AJ$8,FALSE)</f>
        <v>#N/A</v>
      </c>
      <c r="AK107" s="83">
        <f>VLOOKUP($Q107,'Analysis-must not modify'!BT:FE,AK$8,FALSE)</f>
        <v>663.37525658786569</v>
      </c>
      <c r="AL107" s="83">
        <f>VLOOKUP($Q107,'Analysis-must not modify'!BT:FE,AL$8,FALSE)</f>
        <v>47151.28943893985</v>
      </c>
      <c r="AM107" s="83">
        <f>VLOOKUP($Q107,'Analysis-must not modify'!BT:FE,AM$8,FALSE)</f>
        <v>921414</v>
      </c>
      <c r="AN107" s="83">
        <f>VLOOKUP($Q107,'Analysis-must not modify'!BT:FE,AN$8,FALSE)</f>
        <v>121122.44316930753</v>
      </c>
      <c r="AO107" s="28"/>
      <c r="AP107" s="83">
        <f>VLOOKUP($Q107,'Analysis-must not modify'!BT:FE,AP$8,FALSE)</f>
        <v>5336331.6780053079</v>
      </c>
      <c r="AQ107" s="83">
        <f>VLOOKUP($Q107,'Analysis-must not modify'!BT:FE,AQ$8,FALSE)</f>
        <v>90793.410925529504</v>
      </c>
      <c r="AR107" s="83">
        <f>VLOOKUP($Q107,'Analysis-must not modify'!BT:FE,AR$8,FALSE)</f>
        <v>9935.8456347251777</v>
      </c>
      <c r="AS107" s="83" t="str">
        <f>VLOOKUP($Q107,'Analysis-must not modify'!BT:FE,AS$8,FALSE)</f>
        <v/>
      </c>
      <c r="AT107" s="83" t="str">
        <f>VLOOKUP($Q107,'Analysis-must not modify'!BT:FE,AT$8,FALSE)</f>
        <v/>
      </c>
      <c r="AU107" s="28"/>
      <c r="AV107" s="83">
        <f>VLOOKUP($Q107,'Analysis-must not modify'!BT:FE,AV$8,FALSE)</f>
        <v>1705401.2299999997</v>
      </c>
      <c r="AW107" s="83">
        <f>VLOOKUP($Q107,'Analysis-must not modify'!BT:FE,AW$8,FALSE)</f>
        <v>731.53</v>
      </c>
      <c r="AX107" s="83">
        <f>VLOOKUP($Q107,'Analysis-must not modify'!BT:FE,AX$8,FALSE)</f>
        <v>449.87899999999996</v>
      </c>
      <c r="AY107" s="83">
        <f>VLOOKUP($Q107,'Analysis-must not modify'!BT:FE,AY$8,FALSE)</f>
        <v>624256.30000000005</v>
      </c>
      <c r="AZ107" s="28"/>
      <c r="BA107" s="83" t="str">
        <f>IF($Q$5="BASIC","",VLOOKUP($Q107,'Analysis-must not modify'!BT:FE,BA$8,FALSE))</f>
        <v/>
      </c>
      <c r="BB107" s="83" t="str">
        <f>IF($Q$5="BASIC","",VLOOKUP($Q107,'Analysis-must not modify'!BT:FE,BB$8,FALSE))</f>
        <v/>
      </c>
      <c r="BC107" s="28"/>
      <c r="BD107" s="83" t="str">
        <f>IF($Q$5="BASIC","",VLOOKUP($Q107,'Analysis-must not modify'!BT:FE,BD$8,FALSE))</f>
        <v/>
      </c>
      <c r="BE107" s="83" t="str">
        <f>IF($Q$5="BASIC","",VLOOKUP($Q107,'Analysis-must not modify'!BT:FE,BE$8,FALSE))</f>
        <v/>
      </c>
      <c r="BF107" s="83" t="str">
        <f>IF($Q$5="BASIC","",VLOOKUP($Q107,'Analysis-must not modify'!BT:FE,BF$8,FALSE))</f>
        <v/>
      </c>
    </row>
    <row r="108" spans="4:58" s="52" customFormat="1" ht="15" customHeight="1">
      <c r="D108" s="60"/>
      <c r="E108" s="60"/>
      <c r="F108" s="60"/>
      <c r="P108" s="244">
        <v>99</v>
      </c>
      <c r="Q108" s="84" t="str">
        <f>VLOOKUP($P108,'Analysis-must not modify'!B:AX,2,FALSE)</f>
        <v>San Francisco_2012</v>
      </c>
      <c r="R108" s="72">
        <f>VLOOKUP($Q108,'Analysis-must not modify'!C:AX,6,FALSE)</f>
        <v>827420</v>
      </c>
      <c r="S108" s="72">
        <f>VLOOKUP($Q108,'Analysis-must not modify'!C:FE,7,FALSE)</f>
        <v>121</v>
      </c>
      <c r="T108" s="72">
        <f>VLOOKUP($Q108,'Analysis-must not modify'!C:FE,8,FALSE)</f>
        <v>89205.218999999997</v>
      </c>
      <c r="U108" s="83">
        <f>VLOOKUP($Q108,'Analysis-must not modify'!BT:FE,U$8,FALSE)</f>
        <v>2708609.5969897592</v>
      </c>
      <c r="V108" s="83">
        <f>VLOOKUP($Q108,'Analysis-must not modify'!BT:FE,V$8,FALSE)</f>
        <v>2594181.1313247597</v>
      </c>
      <c r="W108" s="83">
        <f>VLOOKUP($Q108,'Analysis-must not modify'!BT:FE,W$8,FALSE)</f>
        <v>189722.51910572636</v>
      </c>
      <c r="X108" s="83" t="str">
        <f>IFERROR(VLOOKUP($Q108,'Analysis-must not modify'!BT:FE,X$8,FALSE),"")</f>
        <v/>
      </c>
      <c r="Y108" s="83" t="str">
        <f>IFERROR(VLOOKUP($Q108,'Analysis-must not modify'!BT:FE,Y$8,FALSE),"")</f>
        <v/>
      </c>
      <c r="Z108" s="70">
        <f t="shared" si="22"/>
        <v>5492513.2474202449</v>
      </c>
      <c r="AA108" s="70">
        <f t="shared" ca="1" si="23"/>
        <v>105</v>
      </c>
      <c r="AB108" s="70">
        <f t="shared" ca="1" si="24"/>
        <v>118</v>
      </c>
      <c r="AC108" s="70">
        <f t="shared" ca="1" si="25"/>
        <v>83</v>
      </c>
      <c r="AD108" s="70">
        <f t="shared" ca="1" si="26"/>
        <v>113</v>
      </c>
      <c r="AE108" s="70" t="e">
        <f t="shared" ca="1" si="27"/>
        <v>#VALUE!</v>
      </c>
      <c r="AF108" s="70" t="e">
        <f t="shared" ca="1" si="28"/>
        <v>#VALUE!</v>
      </c>
      <c r="AG108" s="83">
        <f>VLOOKUP($Q108,'Analysis-must not modify'!BT:FE,AG$8,FALSE)</f>
        <v>1050514.2069780356</v>
      </c>
      <c r="AH108" s="83">
        <f>VLOOKUP($Q108,'Analysis-must not modify'!BT:FE,AH$8,FALSE)</f>
        <v>1475555.42503712</v>
      </c>
      <c r="AI108" s="83" t="str">
        <f>VLOOKUP($Q108,'Analysis-must not modify'!BT:FE,AI$8,FALSE)</f>
        <v/>
      </c>
      <c r="AJ108" s="83" t="e">
        <f>VLOOKUP($Q108,'Analysis-must not modify'!$BT$7:$FJ$87,AJ$8,FALSE)</f>
        <v>#N/A</v>
      </c>
      <c r="AK108" s="83">
        <f>VLOOKUP($Q108,'Analysis-must not modify'!BT:FE,AK$8,FALSE)</f>
        <v>109</v>
      </c>
      <c r="AL108" s="83">
        <f>VLOOKUP($Q108,'Analysis-must not modify'!BT:FE,AL$8,FALSE)</f>
        <v>169081</v>
      </c>
      <c r="AM108" s="83" t="str">
        <f>VLOOKUP($Q108,'Analysis-must not modify'!BT:FE,AM$8,FALSE)</f>
        <v/>
      </c>
      <c r="AN108" s="83">
        <f>VLOOKUP($Q108,'Analysis-must not modify'!BT:FE,AN$8,FALSE)</f>
        <v>13279.46497460359</v>
      </c>
      <c r="AO108" s="28"/>
      <c r="AP108" s="83">
        <f>VLOOKUP($Q108,'Analysis-must not modify'!BT:FE,AP$8,FALSE)</f>
        <v>1970894.4880138319</v>
      </c>
      <c r="AQ108" s="83">
        <f>VLOOKUP($Q108,'Analysis-must not modify'!BT:FE,AQ$8,FALSE)</f>
        <v>68625.643310927713</v>
      </c>
      <c r="AR108" s="83">
        <f>VLOOKUP($Q108,'Analysis-must not modify'!BT:FE,AR$8,FALSE)</f>
        <v>554661</v>
      </c>
      <c r="AS108" s="83" t="str">
        <f>VLOOKUP($Q108,'Analysis-must not modify'!BT:FE,AS$8,FALSE)</f>
        <v/>
      </c>
      <c r="AT108" s="83" t="str">
        <f>VLOOKUP($Q108,'Analysis-must not modify'!BT:FE,AT$8,FALSE)</f>
        <v/>
      </c>
      <c r="AU108" s="28"/>
      <c r="AV108" s="83">
        <f>VLOOKUP($Q108,'Analysis-must not modify'!BT:FE,AV$8,FALSE)</f>
        <v>180397.52506944002</v>
      </c>
      <c r="AW108" s="83" t="str">
        <f>VLOOKUP($Q108,'Analysis-must not modify'!BT:FE,AW$8,FALSE)</f>
        <v/>
      </c>
      <c r="AX108" s="83" t="str">
        <f>VLOOKUP($Q108,'Analysis-must not modify'!BT:FE,AX$8,FALSE)</f>
        <v/>
      </c>
      <c r="AY108" s="83">
        <f>VLOOKUP($Q108,'Analysis-must not modify'!BT:FE,AY$8,FALSE)</f>
        <v>9324.9940362863308</v>
      </c>
      <c r="AZ108" s="28"/>
      <c r="BA108" s="83" t="str">
        <f>IF($Q$5="BASIC","",VLOOKUP($Q108,'Analysis-must not modify'!BT:FE,BA$8,FALSE))</f>
        <v/>
      </c>
      <c r="BB108" s="83" t="str">
        <f>IF($Q$5="BASIC","",VLOOKUP($Q108,'Analysis-must not modify'!BT:FE,BB$8,FALSE))</f>
        <v/>
      </c>
      <c r="BC108" s="28"/>
      <c r="BD108" s="83" t="str">
        <f>IF($Q$5="BASIC","",VLOOKUP($Q108,'Analysis-must not modify'!BT:FE,BD$8,FALSE))</f>
        <v/>
      </c>
      <c r="BE108" s="83" t="str">
        <f>IF($Q$5="BASIC","",VLOOKUP($Q108,'Analysis-must not modify'!BT:FE,BE$8,FALSE))</f>
        <v/>
      </c>
      <c r="BF108" s="83" t="str">
        <f>IF($Q$5="BASIC","",VLOOKUP($Q108,'Analysis-must not modify'!BT:FE,BF$8,FALSE))</f>
        <v/>
      </c>
    </row>
    <row r="109" spans="4:58" s="28" customFormat="1" ht="15" customHeight="1">
      <c r="D109" s="60"/>
      <c r="E109" s="60"/>
      <c r="F109" s="60"/>
      <c r="P109" s="27">
        <v>100</v>
      </c>
      <c r="Q109" s="84" t="str">
        <f>VLOOKUP($P109,'Analysis-must not modify'!B:AX,2,FALSE)</f>
        <v>San Francisco_2015</v>
      </c>
      <c r="R109" s="72">
        <f>VLOOKUP($Q109,'Analysis-must not modify'!C:AX,6,FALSE)</f>
        <v>864816</v>
      </c>
      <c r="S109" s="72">
        <f>VLOOKUP($Q109,'Analysis-must not modify'!C:FE,7,FALSE)</f>
        <v>121</v>
      </c>
      <c r="T109" s="72">
        <f>VLOOKUP($Q109,'Analysis-must not modify'!C:FE,8,FALSE)</f>
        <v>89205.218999999997</v>
      </c>
      <c r="U109" s="83">
        <f>VLOOKUP($Q109,'Analysis-must not modify'!BT:FE,U$8,FALSE)</f>
        <v>2240428.7115138113</v>
      </c>
      <c r="V109" s="83">
        <f>VLOOKUP($Q109,'Analysis-must not modify'!BT:FE,V$8,FALSE)</f>
        <v>2522609.7306561004</v>
      </c>
      <c r="W109" s="83">
        <f>VLOOKUP($Q109,'Analysis-must not modify'!BT:FE,W$8,FALSE)</f>
        <v>292846.71358525351</v>
      </c>
      <c r="X109" s="83" t="str">
        <f>IFERROR(VLOOKUP($Q109,'Analysis-must not modify'!BT:FE,X$8,FALSE),"")</f>
        <v/>
      </c>
      <c r="Y109" s="83" t="str">
        <f>IFERROR(VLOOKUP($Q109,'Analysis-must not modify'!BT:FE,Y$8,FALSE),"")</f>
        <v/>
      </c>
      <c r="Z109" s="70">
        <f t="shared" si="22"/>
        <v>5055885.155755166</v>
      </c>
      <c r="AA109" s="70">
        <f t="shared" ca="1" si="23"/>
        <v>108</v>
      </c>
      <c r="AB109" s="70">
        <f t="shared" ca="1" si="24"/>
        <v>125</v>
      </c>
      <c r="AC109" s="70">
        <f t="shared" ca="1" si="25"/>
        <v>84</v>
      </c>
      <c r="AD109" s="70">
        <f t="shared" ca="1" si="26"/>
        <v>99</v>
      </c>
      <c r="AE109" s="70" t="e">
        <f t="shared" ca="1" si="27"/>
        <v>#VALUE!</v>
      </c>
      <c r="AF109" s="70" t="e">
        <f t="shared" ca="1" si="28"/>
        <v>#VALUE!</v>
      </c>
      <c r="AG109" s="83">
        <f>VLOOKUP($Q109,'Analysis-must not modify'!BT:FE,AG$8,FALSE)</f>
        <v>858141.76857761689</v>
      </c>
      <c r="AH109" s="83">
        <f>VLOOKUP($Q109,'Analysis-must not modify'!BT:FE,AH$8,FALSE)</f>
        <v>1336021.9659557606</v>
      </c>
      <c r="AI109" s="83" t="str">
        <f>VLOOKUP($Q109,'Analysis-must not modify'!BT:FE,AI$8,FALSE)</f>
        <v/>
      </c>
      <c r="AJ109" s="83" t="e">
        <f>VLOOKUP($Q109,'Analysis-must not modify'!$BT$7:$FJ$87,AJ$8,FALSE)</f>
        <v>#N/A</v>
      </c>
      <c r="AK109" s="83">
        <f>VLOOKUP($Q109,'Analysis-must not modify'!BT:FE,AK$8,FALSE)</f>
        <v>15759</v>
      </c>
      <c r="AL109" s="83">
        <f>VLOOKUP($Q109,'Analysis-must not modify'!BT:FE,AL$8,FALSE)</f>
        <v>19259.654250229996</v>
      </c>
      <c r="AM109" s="83" t="str">
        <f>VLOOKUP($Q109,'Analysis-must not modify'!BT:FE,AM$8,FALSE)</f>
        <v/>
      </c>
      <c r="AN109" s="83">
        <f>VLOOKUP($Q109,'Analysis-must not modify'!BT:FE,AN$8,FALSE)</f>
        <v>11153.022730203684</v>
      </c>
      <c r="AP109" s="83">
        <f>VLOOKUP($Q109,'Analysis-must not modify'!BT:FE,AP$8,FALSE)</f>
        <v>1941026.9176042546</v>
      </c>
      <c r="AQ109" s="83">
        <f>VLOOKUP($Q109,'Analysis-must not modify'!BT:FE,AQ$8,FALSE)</f>
        <v>115762.31803011002</v>
      </c>
      <c r="AR109" s="83">
        <f>VLOOKUP($Q109,'Analysis-must not modify'!BT:FE,AR$8,FALSE)</f>
        <v>465820.49502173602</v>
      </c>
      <c r="AS109" s="83" t="str">
        <f>VLOOKUP($Q109,'Analysis-must not modify'!BT:FE,AS$8,FALSE)</f>
        <v/>
      </c>
      <c r="AT109" s="83" t="str">
        <f>VLOOKUP($Q109,'Analysis-must not modify'!BT:FE,AT$8,FALSE)</f>
        <v/>
      </c>
      <c r="AV109" s="83">
        <f>VLOOKUP($Q109,'Analysis-must not modify'!BT:FE,AV$8,FALSE)</f>
        <v>287174.21999999997</v>
      </c>
      <c r="AW109" s="83" t="str">
        <f>VLOOKUP($Q109,'Analysis-must not modify'!BT:FE,AW$8,FALSE)</f>
        <v/>
      </c>
      <c r="AX109" s="83" t="str">
        <f>VLOOKUP($Q109,'Analysis-must not modify'!BT:FE,AX$8,FALSE)</f>
        <v/>
      </c>
      <c r="AY109" s="83">
        <f>VLOOKUP($Q109,'Analysis-must not modify'!BT:FE,AY$8,FALSE)</f>
        <v>5672.4935852535154</v>
      </c>
      <c r="BA109" s="83" t="str">
        <f>IF($Q$5="BASIC","",VLOOKUP($Q109,'Analysis-must not modify'!BT:FE,BA$8,FALSE))</f>
        <v/>
      </c>
      <c r="BB109" s="83" t="str">
        <f>IF($Q$5="BASIC","",VLOOKUP($Q109,'Analysis-must not modify'!BT:FE,BB$8,FALSE))</f>
        <v/>
      </c>
      <c r="BD109" s="83" t="str">
        <f>IF($Q$5="BASIC","",VLOOKUP($Q109,'Analysis-must not modify'!BT:FE,BD$8,FALSE))</f>
        <v/>
      </c>
      <c r="BE109" s="83" t="str">
        <f>IF($Q$5="BASIC","",VLOOKUP($Q109,'Analysis-must not modify'!BT:FE,BE$8,FALSE))</f>
        <v/>
      </c>
      <c r="BF109" s="83" t="str">
        <f>IF($Q$5="BASIC","",VLOOKUP($Q109,'Analysis-must not modify'!BT:FE,BF$8,FALSE))</f>
        <v/>
      </c>
    </row>
    <row r="110" spans="4:58" s="28" customFormat="1" ht="15" customHeight="1">
      <c r="D110" s="60"/>
      <c r="E110" s="60"/>
      <c r="F110" s="60"/>
      <c r="P110" s="27">
        <v>101</v>
      </c>
      <c r="Q110" s="84" t="str">
        <f>VLOOKUP($P110,'Analysis-must not modify'!B:AX,2,FALSE)</f>
        <v>San Francisco_2016</v>
      </c>
      <c r="R110" s="72">
        <f>VLOOKUP($Q110,'Analysis-must not modify'!C:AX,6,FALSE)</f>
        <v>870887</v>
      </c>
      <c r="S110" s="72">
        <f>VLOOKUP($Q110,'Analysis-must not modify'!C:FE,7,FALSE)</f>
        <v>121</v>
      </c>
      <c r="T110" s="72">
        <f>VLOOKUP($Q110,'Analysis-must not modify'!C:FE,8,FALSE)</f>
        <v>139000</v>
      </c>
      <c r="U110" s="83">
        <f>VLOOKUP($Q110,'Analysis-must not modify'!BT:FE,U$8,FALSE)</f>
        <v>2387842.8232555585</v>
      </c>
      <c r="V110" s="83">
        <f>VLOOKUP($Q110,'Analysis-must not modify'!BT:FE,V$8,FALSE)</f>
        <v>2424254.4386487985</v>
      </c>
      <c r="W110" s="83">
        <f>VLOOKUP($Q110,'Analysis-must not modify'!BT:FE,W$8,FALSE)</f>
        <v>295966.53395336145</v>
      </c>
      <c r="X110" s="83" t="str">
        <f>IFERROR(VLOOKUP($Q110,'Analysis-must not modify'!BT:FE,X$8,FALSE),"")</f>
        <v/>
      </c>
      <c r="Y110" s="83" t="str">
        <f>IFERROR(VLOOKUP($Q110,'Analysis-must not modify'!BT:FE,Y$8,FALSE),"")</f>
        <v/>
      </c>
      <c r="Z110" s="70">
        <f t="shared" si="22"/>
        <v>5108063.7958577182</v>
      </c>
      <c r="AA110" s="70">
        <f t="shared" ca="1" si="23"/>
        <v>107</v>
      </c>
      <c r="AB110" s="70">
        <f t="shared" ca="1" si="24"/>
        <v>122</v>
      </c>
      <c r="AC110" s="70">
        <f t="shared" ca="1" si="25"/>
        <v>86</v>
      </c>
      <c r="AD110" s="70">
        <f t="shared" ca="1" si="26"/>
        <v>98</v>
      </c>
      <c r="AE110" s="70" t="e">
        <f t="shared" ca="1" si="27"/>
        <v>#VALUE!</v>
      </c>
      <c r="AF110" s="70" t="e">
        <f t="shared" ca="1" si="28"/>
        <v>#VALUE!</v>
      </c>
      <c r="AG110" s="83">
        <f>VLOOKUP($Q110,'Analysis-must not modify'!BT:FE,AG$8,FALSE)</f>
        <v>831924.67252595956</v>
      </c>
      <c r="AH110" s="83">
        <f>VLOOKUP($Q110,'Analysis-must not modify'!BT:FE,AH$8,FALSE)</f>
        <v>1157922.9502179699</v>
      </c>
      <c r="AI110" s="83" t="str">
        <f>VLOOKUP($Q110,'Analysis-must not modify'!BT:FE,AI$8,FALSE)</f>
        <v/>
      </c>
      <c r="AJ110" s="83" t="e">
        <f>VLOOKUP($Q110,'Analysis-must not modify'!$BT$7:$FJ$87,AJ$8,FALSE)</f>
        <v>#N/A</v>
      </c>
      <c r="AK110" s="83" t="str">
        <f>VLOOKUP($Q110,'Analysis-must not modify'!BT:FE,AK$8,FALSE)</f>
        <v/>
      </c>
      <c r="AL110" s="83">
        <f>VLOOKUP($Q110,'Analysis-must not modify'!BT:FE,AL$8,FALSE)</f>
        <v>150681</v>
      </c>
      <c r="AM110" s="83" t="str">
        <f>VLOOKUP($Q110,'Analysis-must not modify'!BT:FE,AM$8,FALSE)</f>
        <v/>
      </c>
      <c r="AN110" s="83">
        <f>VLOOKUP($Q110,'Analysis-must not modify'!BT:FE,AN$8,FALSE)</f>
        <v>247226.20051162859</v>
      </c>
      <c r="AP110" s="83">
        <f>VLOOKUP($Q110,'Analysis-must not modify'!BT:FE,AP$8,FALSE)</f>
        <v>1853170.7227586361</v>
      </c>
      <c r="AQ110" s="83">
        <f>VLOOKUP($Q110,'Analysis-must not modify'!BT:FE,AQ$8,FALSE)</f>
        <v>103681.6472560385</v>
      </c>
      <c r="AR110" s="83">
        <f>VLOOKUP($Q110,'Analysis-must not modify'!BT:FE,AR$8,FALSE)</f>
        <v>467402.06863412424</v>
      </c>
      <c r="AS110" s="83" t="str">
        <f>VLOOKUP($Q110,'Analysis-must not modify'!BT:FE,AS$8,FALSE)</f>
        <v/>
      </c>
      <c r="AT110" s="83" t="str">
        <f>VLOOKUP($Q110,'Analysis-must not modify'!BT:FE,AT$8,FALSE)</f>
        <v/>
      </c>
      <c r="AV110" s="83">
        <f>VLOOKUP($Q110,'Analysis-must not modify'!BT:FE,AV$8,FALSE)</f>
        <v>290929.97819809872</v>
      </c>
      <c r="AW110" s="83" t="str">
        <f>VLOOKUP($Q110,'Analysis-must not modify'!BT:FE,AW$8,FALSE)</f>
        <v/>
      </c>
      <c r="AX110" s="83" t="str">
        <f>VLOOKUP($Q110,'Analysis-must not modify'!BT:FE,AX$8,FALSE)</f>
        <v/>
      </c>
      <c r="AY110" s="83">
        <f>VLOOKUP($Q110,'Analysis-must not modify'!BT:FE,AY$8,FALSE)</f>
        <v>5036.5557552627424</v>
      </c>
      <c r="BA110" s="83" t="str">
        <f>IF($Q$5="BASIC","",VLOOKUP($Q110,'Analysis-must not modify'!BT:FE,BA$8,FALSE))</f>
        <v/>
      </c>
      <c r="BB110" s="83" t="str">
        <f>IF($Q$5="BASIC","",VLOOKUP($Q110,'Analysis-must not modify'!BT:FE,BB$8,FALSE))</f>
        <v/>
      </c>
      <c r="BD110" s="83" t="str">
        <f>IF($Q$5="BASIC","",VLOOKUP($Q110,'Analysis-must not modify'!BT:FE,BD$8,FALSE))</f>
        <v/>
      </c>
      <c r="BE110" s="83" t="str">
        <f>IF($Q$5="BASIC","",VLOOKUP($Q110,'Analysis-must not modify'!BT:FE,BE$8,FALSE))</f>
        <v/>
      </c>
      <c r="BF110" s="83" t="str">
        <f>IF($Q$5="BASIC","",VLOOKUP($Q110,'Analysis-must not modify'!BT:FE,BF$8,FALSE))</f>
        <v/>
      </c>
    </row>
    <row r="111" spans="4:58" s="28" customFormat="1" ht="15" customHeight="1">
      <c r="D111" s="60"/>
      <c r="E111" s="60"/>
      <c r="F111" s="60"/>
      <c r="P111" s="27">
        <v>102</v>
      </c>
      <c r="Q111" s="84" t="str">
        <f>VLOOKUP($P111,'Analysis-must not modify'!B:AX,2,FALSE)</f>
        <v>Seattle_2012</v>
      </c>
      <c r="R111" s="72">
        <f>VLOOKUP($Q111,'Analysis-must not modify'!C:AX,6,FALSE)</f>
        <v>634535</v>
      </c>
      <c r="S111" s="72">
        <f>VLOOKUP($Q111,'Analysis-must not modify'!C:FE,7,FALSE)</f>
        <v>215</v>
      </c>
      <c r="T111" s="72">
        <f>VLOOKUP($Q111,'Analysis-must not modify'!C:FE,8,FALSE)</f>
        <v>48900</v>
      </c>
      <c r="U111" s="83">
        <f>VLOOKUP($Q111,'Analysis-must not modify'!BT:FE,U$8,FALSE)</f>
        <v>1931176.3489861218</v>
      </c>
      <c r="V111" s="83">
        <f>VLOOKUP($Q111,'Analysis-must not modify'!BT:FE,V$8,FALSE)</f>
        <v>2387115.0322293858</v>
      </c>
      <c r="W111" s="83">
        <f>VLOOKUP($Q111,'Analysis-must not modify'!BT:FE,W$8,FALSE)</f>
        <v>46978.637297803078</v>
      </c>
      <c r="X111" s="83" t="str">
        <f>IFERROR(VLOOKUP($Q111,'Analysis-must not modify'!BT:FE,X$8,FALSE),"")</f>
        <v/>
      </c>
      <c r="Y111" s="83" t="str">
        <f>IFERROR(VLOOKUP($Q111,'Analysis-must not modify'!BT:FE,Y$8,FALSE),"")</f>
        <v/>
      </c>
      <c r="Z111" s="70">
        <f t="shared" si="22"/>
        <v>4365270.0185133107</v>
      </c>
      <c r="AA111" s="70">
        <f t="shared" ca="1" si="23"/>
        <v>120</v>
      </c>
      <c r="AB111" s="70">
        <f t="shared" ca="1" si="24"/>
        <v>128</v>
      </c>
      <c r="AC111" s="70">
        <f t="shared" ca="1" si="25"/>
        <v>87</v>
      </c>
      <c r="AD111" s="70">
        <f t="shared" ca="1" si="26"/>
        <v>132</v>
      </c>
      <c r="AE111" s="70" t="e">
        <f t="shared" ca="1" si="27"/>
        <v>#VALUE!</v>
      </c>
      <c r="AF111" s="70" t="e">
        <f t="shared" ca="1" si="28"/>
        <v>#VALUE!</v>
      </c>
      <c r="AG111" s="83">
        <f>VLOOKUP($Q111,'Analysis-must not modify'!BT:FE,AG$8,FALSE)</f>
        <v>558039.0423405529</v>
      </c>
      <c r="AH111" s="83">
        <f>VLOOKUP($Q111,'Analysis-must not modify'!BT:FE,AH$8,FALSE)</f>
        <v>869388.5603841889</v>
      </c>
      <c r="AI111" s="83">
        <f>VLOOKUP($Q111,'Analysis-must not modify'!BT:FE,AI$8,FALSE)</f>
        <v>488856.59614335909</v>
      </c>
      <c r="AJ111" s="83" t="e">
        <f>VLOOKUP($Q111,'Analysis-must not modify'!$BT$7:$FJ$87,AJ$8,FALSE)</f>
        <v>#N/A</v>
      </c>
      <c r="AK111" s="83" t="str">
        <f>VLOOKUP($Q111,'Analysis-must not modify'!BT:FE,AK$8,FALSE)</f>
        <v/>
      </c>
      <c r="AL111" s="83" t="str">
        <f>VLOOKUP($Q111,'Analysis-must not modify'!BT:FE,AL$8,FALSE)</f>
        <v/>
      </c>
      <c r="AM111" s="83" t="str">
        <f>VLOOKUP($Q111,'Analysis-must not modify'!BT:FE,AM$8,FALSE)</f>
        <v/>
      </c>
      <c r="AN111" s="83">
        <f>VLOOKUP($Q111,'Analysis-must not modify'!BT:FE,AN$8,FALSE)</f>
        <v>14892.150118021164</v>
      </c>
      <c r="AP111" s="83">
        <f>VLOOKUP($Q111,'Analysis-must not modify'!BT:FE,AP$8,FALSE)</f>
        <v>2142773.5754222055</v>
      </c>
      <c r="AQ111" s="83">
        <f>VLOOKUP($Q111,'Analysis-must not modify'!BT:FE,AQ$8,FALSE)</f>
        <v>64581.092976911415</v>
      </c>
      <c r="AR111" s="83">
        <f>VLOOKUP($Q111,'Analysis-must not modify'!BT:FE,AR$8,FALSE)</f>
        <v>179760.36383026894</v>
      </c>
      <c r="AS111" s="83" t="str">
        <f>VLOOKUP($Q111,'Analysis-must not modify'!BT:FE,AS$8,FALSE)</f>
        <v/>
      </c>
      <c r="AT111" s="83" t="str">
        <f>VLOOKUP($Q111,'Analysis-must not modify'!BT:FE,AT$8,FALSE)</f>
        <v/>
      </c>
      <c r="AV111" s="83">
        <f>VLOOKUP($Q111,'Analysis-must not modify'!BT:FE,AV$8,FALSE)</f>
        <v>45085</v>
      </c>
      <c r="AW111" s="83" t="str">
        <f>VLOOKUP($Q111,'Analysis-must not modify'!BT:FE,AW$8,FALSE)</f>
        <v/>
      </c>
      <c r="AX111" s="83" t="str">
        <f>VLOOKUP($Q111,'Analysis-must not modify'!BT:FE,AX$8,FALSE)</f>
        <v/>
      </c>
      <c r="AY111" s="83">
        <f>VLOOKUP($Q111,'Analysis-must not modify'!BT:FE,AY$8,FALSE)</f>
        <v>1893.6372978030768</v>
      </c>
      <c r="BA111" s="83" t="str">
        <f>IF($Q$5="BASIC","",VLOOKUP($Q111,'Analysis-must not modify'!BT:FE,BA$8,FALSE))</f>
        <v/>
      </c>
      <c r="BB111" s="83" t="str">
        <f>IF($Q$5="BASIC","",VLOOKUP($Q111,'Analysis-must not modify'!BT:FE,BB$8,FALSE))</f>
        <v/>
      </c>
      <c r="BD111" s="83" t="str">
        <f>IF($Q$5="BASIC","",VLOOKUP($Q111,'Analysis-must not modify'!BT:FE,BD$8,FALSE))</f>
        <v/>
      </c>
      <c r="BE111" s="83" t="str">
        <f>IF($Q$5="BASIC","",VLOOKUP($Q111,'Analysis-must not modify'!BT:FE,BE$8,FALSE))</f>
        <v/>
      </c>
      <c r="BF111" s="83" t="str">
        <f>IF($Q$5="BASIC","",VLOOKUP($Q111,'Analysis-must not modify'!BT:FE,BF$8,FALSE))</f>
        <v/>
      </c>
    </row>
    <row r="112" spans="4:58" s="28" customFormat="1" ht="15" customHeight="1">
      <c r="D112" s="60"/>
      <c r="E112" s="60"/>
      <c r="F112" s="60"/>
      <c r="P112" s="27">
        <v>103</v>
      </c>
      <c r="Q112" s="84" t="str">
        <f>VLOOKUP($P112,'Analysis-must not modify'!B:AX,2,FALSE)</f>
        <v>Seattle_2014</v>
      </c>
      <c r="R112" s="72">
        <f>VLOOKUP($Q112,'Analysis-must not modify'!C:AX,6,FALSE)</f>
        <v>668342</v>
      </c>
      <c r="S112" s="72">
        <f>VLOOKUP($Q112,'Analysis-must not modify'!C:FE,7,FALSE)</f>
        <v>215</v>
      </c>
      <c r="T112" s="72">
        <f>VLOOKUP($Q112,'Analysis-must not modify'!C:FE,8,FALSE)</f>
        <v>296028</v>
      </c>
      <c r="U112" s="83">
        <f>VLOOKUP($Q112,'Analysis-must not modify'!BT:FE,U$8,FALSE)</f>
        <v>1805282.3138712575</v>
      </c>
      <c r="V112" s="83">
        <f>VLOOKUP($Q112,'Analysis-must not modify'!BT:FE,V$8,FALSE)</f>
        <v>2518869.4271075479</v>
      </c>
      <c r="W112" s="83">
        <f>VLOOKUP($Q112,'Analysis-must not modify'!BT:FE,W$8,FALSE)</f>
        <v>77091.335319784237</v>
      </c>
      <c r="X112" s="83" t="str">
        <f>IFERROR(VLOOKUP($Q112,'Analysis-must not modify'!BT:FE,X$8,FALSE),"")</f>
        <v/>
      </c>
      <c r="Y112" s="83" t="str">
        <f>IFERROR(VLOOKUP($Q112,'Analysis-must not modify'!BT:FE,Y$8,FALSE),"")</f>
        <v/>
      </c>
      <c r="Z112" s="70">
        <f t="shared" si="22"/>
        <v>4401243.0762985898</v>
      </c>
      <c r="AA112" s="70">
        <f t="shared" ca="1" si="23"/>
        <v>117</v>
      </c>
      <c r="AB112" s="70">
        <f t="shared" ca="1" si="24"/>
        <v>130</v>
      </c>
      <c r="AC112" s="70">
        <f t="shared" ca="1" si="25"/>
        <v>85</v>
      </c>
      <c r="AD112" s="70">
        <f t="shared" ca="1" si="26"/>
        <v>128</v>
      </c>
      <c r="AE112" s="70" t="e">
        <f t="shared" ca="1" si="27"/>
        <v>#VALUE!</v>
      </c>
      <c r="AF112" s="70" t="e">
        <f t="shared" ca="1" si="28"/>
        <v>#VALUE!</v>
      </c>
      <c r="AG112" s="83">
        <f>VLOOKUP($Q112,'Analysis-must not modify'!BT:FE,AG$8,FALSE)</f>
        <v>502865.45203620754</v>
      </c>
      <c r="AH112" s="83">
        <f>VLOOKUP($Q112,'Analysis-must not modify'!BT:FE,AH$8,FALSE)</f>
        <v>629308.90879409004</v>
      </c>
      <c r="AI112" s="83">
        <f>VLOOKUP($Q112,'Analysis-must not modify'!BT:FE,AI$8,FALSE)</f>
        <v>656924.0581029352</v>
      </c>
      <c r="AJ112" s="83" t="e">
        <f>VLOOKUP($Q112,'Analysis-must not modify'!$BT$7:$FJ$87,AJ$8,FALSE)</f>
        <v>#N/A</v>
      </c>
      <c r="AK112" s="83" t="str">
        <f>VLOOKUP($Q112,'Analysis-must not modify'!BT:FE,AK$8,FALSE)</f>
        <v/>
      </c>
      <c r="AL112" s="83" t="str">
        <f>VLOOKUP($Q112,'Analysis-must not modify'!BT:FE,AL$8,FALSE)</f>
        <v/>
      </c>
      <c r="AM112" s="83" t="str">
        <f>VLOOKUP($Q112,'Analysis-must not modify'!BT:FE,AM$8,FALSE)</f>
        <v/>
      </c>
      <c r="AN112" s="83">
        <f>VLOOKUP($Q112,'Analysis-must not modify'!BT:FE,AN$8,FALSE)</f>
        <v>16183.894938024792</v>
      </c>
      <c r="AP112" s="83">
        <f>VLOOKUP($Q112,'Analysis-must not modify'!BT:FE,AP$8,FALSE)</f>
        <v>2296682.2150983894</v>
      </c>
      <c r="AQ112" s="83">
        <f>VLOOKUP($Q112,'Analysis-must not modify'!BT:FE,AQ$8,FALSE)</f>
        <v>52184.056137641266</v>
      </c>
      <c r="AR112" s="83">
        <f>VLOOKUP($Q112,'Analysis-must not modify'!BT:FE,AR$8,FALSE)</f>
        <v>170003.15587151708</v>
      </c>
      <c r="AS112" s="83" t="str">
        <f>VLOOKUP($Q112,'Analysis-must not modify'!BT:FE,AS$8,FALSE)</f>
        <v/>
      </c>
      <c r="AT112" s="83" t="str">
        <f>VLOOKUP($Q112,'Analysis-must not modify'!BT:FE,AT$8,FALSE)</f>
        <v/>
      </c>
      <c r="AV112" s="83">
        <f>VLOOKUP($Q112,'Analysis-must not modify'!BT:FE,AV$8,FALSE)</f>
        <v>74764.291121779155</v>
      </c>
      <c r="AW112" s="83" t="str">
        <f>VLOOKUP($Q112,'Analysis-must not modify'!BT:FE,AW$8,FALSE)</f>
        <v/>
      </c>
      <c r="AX112" s="83" t="str">
        <f>VLOOKUP($Q112,'Analysis-must not modify'!BT:FE,AX$8,FALSE)</f>
        <v/>
      </c>
      <c r="AY112" s="83">
        <f>VLOOKUP($Q112,'Analysis-must not modify'!BT:FE,AY$8,FALSE)</f>
        <v>2327.04419800508</v>
      </c>
      <c r="BA112" s="83" t="str">
        <f>IF($Q$5="BASIC","",VLOOKUP($Q112,'Analysis-must not modify'!BT:FE,BA$8,FALSE))</f>
        <v/>
      </c>
      <c r="BB112" s="83" t="str">
        <f>IF($Q$5="BASIC","",VLOOKUP($Q112,'Analysis-must not modify'!BT:FE,BB$8,FALSE))</f>
        <v/>
      </c>
      <c r="BD112" s="83" t="str">
        <f>IF($Q$5="BASIC","",VLOOKUP($Q112,'Analysis-must not modify'!BT:FE,BD$8,FALSE))</f>
        <v/>
      </c>
      <c r="BE112" s="83" t="str">
        <f>IF($Q$5="BASIC","",VLOOKUP($Q112,'Analysis-must not modify'!BT:FE,BE$8,FALSE))</f>
        <v/>
      </c>
      <c r="BF112" s="83" t="str">
        <f>IF($Q$5="BASIC","",VLOOKUP($Q112,'Analysis-must not modify'!BT:FE,BF$8,FALSE))</f>
        <v/>
      </c>
    </row>
    <row r="113" spans="4:58" s="28" customFormat="1" ht="15" customHeight="1">
      <c r="D113" s="60"/>
      <c r="E113" s="60"/>
      <c r="F113" s="60"/>
      <c r="P113" s="27">
        <v>104</v>
      </c>
      <c r="Q113" s="84" t="str">
        <f>VLOOKUP($P113,'Analysis-must not modify'!B:AX,2,FALSE)</f>
        <v>Stockholm_2012</v>
      </c>
      <c r="R113" s="72">
        <f>VLOOKUP($Q113,'Analysis-must not modify'!C:AX,6,FALSE)</f>
        <v>881235</v>
      </c>
      <c r="S113" s="72">
        <f>VLOOKUP($Q113,'Analysis-must not modify'!C:FE,7,FALSE)</f>
        <v>216</v>
      </c>
      <c r="T113" s="72">
        <f>VLOOKUP($Q113,'Analysis-must not modify'!C:FE,8,FALSE)</f>
        <v>416797</v>
      </c>
      <c r="U113" s="83">
        <f>VLOOKUP($Q113,'Analysis-must not modify'!BT:FE,U$8,FALSE)</f>
        <v>1220809.415</v>
      </c>
      <c r="V113" s="83">
        <f>VLOOKUP($Q113,'Analysis-must not modify'!BT:FE,V$8,FALSE)</f>
        <v>914868.625</v>
      </c>
      <c r="W113" s="83">
        <f>VLOOKUP($Q113,'Analysis-must not modify'!BT:FE,W$8,FALSE)</f>
        <v>7763.3378900000007</v>
      </c>
      <c r="X113" s="83" t="str">
        <f>IFERROR(VLOOKUP($Q113,'Analysis-must not modify'!BT:FE,X$8,FALSE),"")</f>
        <v/>
      </c>
      <c r="Y113" s="83" t="str">
        <f>IFERROR(VLOOKUP($Q113,'Analysis-must not modify'!BT:FE,Y$8,FALSE),"")</f>
        <v/>
      </c>
      <c r="Z113" s="70">
        <f t="shared" si="22"/>
        <v>2143441.3778900001</v>
      </c>
      <c r="AA113" s="70">
        <f t="shared" ca="1" si="23"/>
        <v>150</v>
      </c>
      <c r="AB113" s="70">
        <f t="shared" ca="1" si="24"/>
        <v>146</v>
      </c>
      <c r="AC113" s="70">
        <f t="shared" ca="1" si="25"/>
        <v>129</v>
      </c>
      <c r="AD113" s="70">
        <f t="shared" ca="1" si="26"/>
        <v>152</v>
      </c>
      <c r="AE113" s="70" t="e">
        <f t="shared" ca="1" si="27"/>
        <v>#VALUE!</v>
      </c>
      <c r="AF113" s="70" t="e">
        <f t="shared" ca="1" si="28"/>
        <v>#VALUE!</v>
      </c>
      <c r="AG113" s="83">
        <f>VLOOKUP($Q113,'Analysis-must not modify'!BT:FE,AG$8,FALSE)</f>
        <v>694265.95595000009</v>
      </c>
      <c r="AH113" s="83">
        <f>VLOOKUP($Q113,'Analysis-must not modify'!BT:FE,AH$8,FALSE)</f>
        <v>476007.72054999997</v>
      </c>
      <c r="AI113" s="83">
        <f>VLOOKUP($Q113,'Analysis-must not modify'!BT:FE,AI$8,FALSE)</f>
        <v>50502.738499999999</v>
      </c>
      <c r="AJ113" s="83" t="e">
        <f>VLOOKUP($Q113,'Analysis-must not modify'!$BT$7:$FJ$87,AJ$8,FALSE)</f>
        <v>#N/A</v>
      </c>
      <c r="AK113" s="83" t="str">
        <f>VLOOKUP($Q113,'Analysis-must not modify'!BT:FE,AK$8,FALSE)</f>
        <v/>
      </c>
      <c r="AL113" s="83" t="str">
        <f>VLOOKUP($Q113,'Analysis-must not modify'!BT:FE,AL$8,FALSE)</f>
        <v/>
      </c>
      <c r="AM113" s="83" t="str">
        <f>VLOOKUP($Q113,'Analysis-must not modify'!BT:FE,AM$8,FALSE)</f>
        <v/>
      </c>
      <c r="AN113" s="83">
        <f>VLOOKUP($Q113,'Analysis-must not modify'!BT:FE,AN$8,FALSE)</f>
        <v>33</v>
      </c>
      <c r="AP113" s="83">
        <f>VLOOKUP($Q113,'Analysis-must not modify'!BT:FE,AP$8,FALSE)</f>
        <v>648378</v>
      </c>
      <c r="AQ113" s="83">
        <f>VLOOKUP($Q113,'Analysis-must not modify'!BT:FE,AQ$8,FALSE)</f>
        <v>33190.625</v>
      </c>
      <c r="AR113" s="83">
        <f>VLOOKUP($Q113,'Analysis-must not modify'!BT:FE,AR$8,FALSE)</f>
        <v>92000</v>
      </c>
      <c r="AS113" s="83">
        <f>VLOOKUP($Q113,'Analysis-must not modify'!BT:FE,AS$8,FALSE)</f>
        <v>19900</v>
      </c>
      <c r="AT113" s="83">
        <f>VLOOKUP($Q113,'Analysis-must not modify'!BT:FE,AT$8,FALSE)</f>
        <v>121400</v>
      </c>
      <c r="AV113" s="83" t="str">
        <f>VLOOKUP($Q113,'Analysis-must not modify'!BT:FE,AV$8,FALSE)</f>
        <v/>
      </c>
      <c r="AW113" s="83" t="str">
        <f>VLOOKUP($Q113,'Analysis-must not modify'!BT:FE,AW$8,FALSE)</f>
        <v/>
      </c>
      <c r="AX113" s="83" t="str">
        <f>VLOOKUP($Q113,'Analysis-must not modify'!BT:FE,AX$8,FALSE)</f>
        <v/>
      </c>
      <c r="AY113" s="83">
        <f>VLOOKUP($Q113,'Analysis-must not modify'!BT:FE,AY$8,FALSE)</f>
        <v>7763.3378900000007</v>
      </c>
      <c r="BA113" s="83" t="str">
        <f>IF($Q$5="BASIC","",VLOOKUP($Q113,'Analysis-must not modify'!BT:FE,BA$8,FALSE))</f>
        <v/>
      </c>
      <c r="BB113" s="83" t="str">
        <f>IF($Q$5="BASIC","",VLOOKUP($Q113,'Analysis-must not modify'!BT:FE,BB$8,FALSE))</f>
        <v/>
      </c>
      <c r="BD113" s="83" t="str">
        <f>IF($Q$5="BASIC","",VLOOKUP($Q113,'Analysis-must not modify'!BT:FE,BD$8,FALSE))</f>
        <v/>
      </c>
      <c r="BE113" s="83" t="str">
        <f>IF($Q$5="BASIC","",VLOOKUP($Q113,'Analysis-must not modify'!BT:FE,BE$8,FALSE))</f>
        <v/>
      </c>
      <c r="BF113" s="83" t="str">
        <f>IF($Q$5="BASIC","",VLOOKUP($Q113,'Analysis-must not modify'!BT:FE,BF$8,FALSE))</f>
        <v/>
      </c>
    </row>
    <row r="114" spans="4:58" s="28" customFormat="1" ht="15" customHeight="1">
      <c r="D114" s="60"/>
      <c r="E114" s="60"/>
      <c r="F114" s="60"/>
      <c r="P114" s="27">
        <v>105</v>
      </c>
      <c r="Q114" s="84" t="str">
        <f>VLOOKUP($P114,'Analysis-must not modify'!B:AX,2,FALSE)</f>
        <v>Stockholm_2015</v>
      </c>
      <c r="R114" s="72">
        <f>VLOOKUP($Q114,'Analysis-must not modify'!C:AX,6,FALSE)</f>
        <v>923516</v>
      </c>
      <c r="S114" s="72">
        <f>VLOOKUP($Q114,'Analysis-must not modify'!C:FE,7,FALSE)</f>
        <v>188</v>
      </c>
      <c r="T114" s="72">
        <f>VLOOKUP($Q114,'Analysis-must not modify'!C:FE,8,FALSE)</f>
        <v>416797</v>
      </c>
      <c r="U114" s="83">
        <f>VLOOKUP($Q114,'Analysis-must not modify'!BT:FE,U$8,FALSE)</f>
        <v>922348.63849999988</v>
      </c>
      <c r="V114" s="83">
        <f>VLOOKUP($Q114,'Analysis-must not modify'!BT:FE,V$8,FALSE)</f>
        <v>866477.76</v>
      </c>
      <c r="W114" s="83">
        <f>VLOOKUP($Q114,'Analysis-must not modify'!BT:FE,W$8,FALSE)</f>
        <v>7763.3378900000007</v>
      </c>
      <c r="X114" s="83" t="str">
        <f>IFERROR(VLOOKUP($Q114,'Analysis-must not modify'!BT:FE,X$8,FALSE),"")</f>
        <v/>
      </c>
      <c r="Y114" s="83" t="str">
        <f>IFERROR(VLOOKUP($Q114,'Analysis-must not modify'!BT:FE,Y$8,FALSE),"")</f>
        <v/>
      </c>
      <c r="Z114" s="70">
        <f t="shared" si="22"/>
        <v>1796589.73639</v>
      </c>
      <c r="AA114" s="70">
        <f t="shared" ca="1" si="23"/>
        <v>152</v>
      </c>
      <c r="AB114" s="70">
        <f t="shared" ca="1" si="24"/>
        <v>151</v>
      </c>
      <c r="AC114" s="70">
        <f t="shared" ca="1" si="25"/>
        <v>131</v>
      </c>
      <c r="AD114" s="70">
        <f t="shared" ca="1" si="26"/>
        <v>152</v>
      </c>
      <c r="AE114" s="70" t="e">
        <f t="shared" ca="1" si="27"/>
        <v>#VALUE!</v>
      </c>
      <c r="AF114" s="70" t="e">
        <f t="shared" ca="1" si="28"/>
        <v>#VALUE!</v>
      </c>
      <c r="AG114" s="83">
        <f>VLOOKUP($Q114,'Analysis-must not modify'!BT:FE,AG$8,FALSE)</f>
        <v>518289.60219999996</v>
      </c>
      <c r="AH114" s="83">
        <f>VLOOKUP($Q114,'Analysis-must not modify'!BT:FE,AH$8,FALSE)</f>
        <v>351338.06629999995</v>
      </c>
      <c r="AI114" s="83">
        <f>VLOOKUP($Q114,'Analysis-must not modify'!BT:FE,AI$8,FALSE)</f>
        <v>52687.97</v>
      </c>
      <c r="AJ114" s="83" t="e">
        <f>VLOOKUP($Q114,'Analysis-must not modify'!$BT$7:$FJ$87,AJ$8,FALSE)</f>
        <v>#N/A</v>
      </c>
      <c r="AK114" s="83" t="str">
        <f>VLOOKUP($Q114,'Analysis-must not modify'!BT:FE,AK$8,FALSE)</f>
        <v/>
      </c>
      <c r="AL114" s="83" t="str">
        <f>VLOOKUP($Q114,'Analysis-must not modify'!BT:FE,AL$8,FALSE)</f>
        <v/>
      </c>
      <c r="AM114" s="83" t="str">
        <f>VLOOKUP($Q114,'Analysis-must not modify'!BT:FE,AM$8,FALSE)</f>
        <v/>
      </c>
      <c r="AN114" s="83">
        <f>VLOOKUP($Q114,'Analysis-must not modify'!BT:FE,AN$8,FALSE)</f>
        <v>33</v>
      </c>
      <c r="AP114" s="83">
        <f>VLOOKUP($Q114,'Analysis-must not modify'!BT:FE,AP$8,FALSE)</f>
        <v>600598</v>
      </c>
      <c r="AQ114" s="83">
        <f>VLOOKUP($Q114,'Analysis-must not modify'!BT:FE,AQ$8,FALSE)</f>
        <v>23879.759999999998</v>
      </c>
      <c r="AR114" s="83">
        <f>VLOOKUP($Q114,'Analysis-must not modify'!BT:FE,AR$8,FALSE)</f>
        <v>78100</v>
      </c>
      <c r="AS114" s="83">
        <f>VLOOKUP($Q114,'Analysis-must not modify'!BT:FE,AS$8,FALSE)</f>
        <v>20000</v>
      </c>
      <c r="AT114" s="83">
        <f>VLOOKUP($Q114,'Analysis-must not modify'!BT:FE,AT$8,FALSE)</f>
        <v>143900</v>
      </c>
      <c r="AV114" s="83" t="str">
        <f>VLOOKUP($Q114,'Analysis-must not modify'!BT:FE,AV$8,FALSE)</f>
        <v/>
      </c>
      <c r="AW114" s="83" t="str">
        <f>VLOOKUP($Q114,'Analysis-must not modify'!BT:FE,AW$8,FALSE)</f>
        <v/>
      </c>
      <c r="AX114" s="83" t="str">
        <f>VLOOKUP($Q114,'Analysis-must not modify'!BT:FE,AX$8,FALSE)</f>
        <v/>
      </c>
      <c r="AY114" s="83">
        <f>VLOOKUP($Q114,'Analysis-must not modify'!BT:FE,AY$8,FALSE)</f>
        <v>7763.3378900000007</v>
      </c>
      <c r="BA114" s="83" t="str">
        <f>IF($Q$5="BASIC","",VLOOKUP($Q114,'Analysis-must not modify'!BT:FE,BA$8,FALSE))</f>
        <v/>
      </c>
      <c r="BB114" s="83" t="str">
        <f>IF($Q$5="BASIC","",VLOOKUP($Q114,'Analysis-must not modify'!BT:FE,BB$8,FALSE))</f>
        <v/>
      </c>
      <c r="BD114" s="83" t="str">
        <f>IF($Q$5="BASIC","",VLOOKUP($Q114,'Analysis-must not modify'!BT:FE,BD$8,FALSE))</f>
        <v/>
      </c>
      <c r="BE114" s="83" t="str">
        <f>IF($Q$5="BASIC","",VLOOKUP($Q114,'Analysis-must not modify'!BT:FE,BE$8,FALSE))</f>
        <v/>
      </c>
      <c r="BF114" s="83" t="str">
        <f>IF($Q$5="BASIC","",VLOOKUP($Q114,'Analysis-must not modify'!BT:FE,BF$8,FALSE))</f>
        <v/>
      </c>
    </row>
    <row r="115" spans="4:58" s="28" customFormat="1" ht="15" customHeight="1">
      <c r="D115" s="60"/>
      <c r="E115" s="60"/>
      <c r="F115" s="60"/>
      <c r="P115" s="27">
        <v>106</v>
      </c>
      <c r="Q115" s="84" t="str">
        <f>VLOOKUP($P115,'Analysis-must not modify'!B:AX,2,FALSE)</f>
        <v>Stockholm_2016</v>
      </c>
      <c r="R115" s="72">
        <f>VLOOKUP($Q115,'Analysis-must not modify'!C:AX,6,FALSE)</f>
        <v>935619</v>
      </c>
      <c r="S115" s="72">
        <f>VLOOKUP($Q115,'Analysis-must not modify'!C:FE,7,FALSE)</f>
        <v>188</v>
      </c>
      <c r="T115" s="72">
        <f>VLOOKUP($Q115,'Analysis-must not modify'!C:FE,8,FALSE)</f>
        <v>416797</v>
      </c>
      <c r="U115" s="83">
        <f>VLOOKUP($Q115,'Analysis-must not modify'!BT:FE,U$8,FALSE)</f>
        <v>952085.12499999988</v>
      </c>
      <c r="V115" s="83">
        <f>VLOOKUP($Q115,'Analysis-must not modify'!BT:FE,V$8,FALSE)</f>
        <v>863539.97808461904</v>
      </c>
      <c r="W115" s="83">
        <f>VLOOKUP($Q115,'Analysis-must not modify'!BT:FE,W$8,FALSE)</f>
        <v>7763.3378900000007</v>
      </c>
      <c r="X115" s="83" t="str">
        <f>IFERROR(VLOOKUP($Q115,'Analysis-must not modify'!BT:FE,X$8,FALSE),"")</f>
        <v/>
      </c>
      <c r="Y115" s="83" t="str">
        <f>IFERROR(VLOOKUP($Q115,'Analysis-must not modify'!BT:FE,Y$8,FALSE),"")</f>
        <v/>
      </c>
      <c r="Z115" s="70">
        <f t="shared" si="22"/>
        <v>1823388.440974619</v>
      </c>
      <c r="AA115" s="70">
        <f t="shared" ca="1" si="23"/>
        <v>151</v>
      </c>
      <c r="AB115" s="70">
        <f t="shared" ca="1" si="24"/>
        <v>149</v>
      </c>
      <c r="AC115" s="70">
        <f t="shared" ca="1" si="25"/>
        <v>132</v>
      </c>
      <c r="AD115" s="70">
        <f t="shared" ca="1" si="26"/>
        <v>152</v>
      </c>
      <c r="AE115" s="70" t="e">
        <f t="shared" ca="1" si="27"/>
        <v>#VALUE!</v>
      </c>
      <c r="AF115" s="70" t="e">
        <f t="shared" ca="1" si="28"/>
        <v>#VALUE!</v>
      </c>
      <c r="AG115" s="83">
        <f>VLOOKUP($Q115,'Analysis-must not modify'!BT:FE,AG$8,FALSE)</f>
        <v>523456.70159999991</v>
      </c>
      <c r="AH115" s="83">
        <f>VLOOKUP($Q115,'Analysis-must not modify'!BT:FE,AH$8,FALSE)</f>
        <v>379753.57339999999</v>
      </c>
      <c r="AI115" s="83">
        <f>VLOOKUP($Q115,'Analysis-must not modify'!BT:FE,AI$8,FALSE)</f>
        <v>48841.850000000006</v>
      </c>
      <c r="AJ115" s="83" t="e">
        <f>VLOOKUP($Q115,'Analysis-must not modify'!$BT$7:$FJ$87,AJ$8,FALSE)</f>
        <v>#N/A</v>
      </c>
      <c r="AK115" s="83" t="str">
        <f>VLOOKUP($Q115,'Analysis-must not modify'!BT:FE,AK$8,FALSE)</f>
        <v/>
      </c>
      <c r="AL115" s="83" t="str">
        <f>VLOOKUP($Q115,'Analysis-must not modify'!BT:FE,AL$8,FALSE)</f>
        <v/>
      </c>
      <c r="AM115" s="83" t="str">
        <f>VLOOKUP($Q115,'Analysis-must not modify'!BT:FE,AM$8,FALSE)</f>
        <v/>
      </c>
      <c r="AN115" s="83">
        <f>VLOOKUP($Q115,'Analysis-must not modify'!BT:FE,AN$8,FALSE)</f>
        <v>33</v>
      </c>
      <c r="AP115" s="83">
        <f>VLOOKUP($Q115,'Analysis-must not modify'!BT:FE,AP$8,FALSE)</f>
        <v>632413.23808461905</v>
      </c>
      <c r="AQ115" s="83">
        <f>VLOOKUP($Q115,'Analysis-must not modify'!BT:FE,AQ$8,FALSE)</f>
        <v>22438.739999999998</v>
      </c>
      <c r="AR115" s="83">
        <f>VLOOKUP($Q115,'Analysis-must not modify'!BT:FE,AR$8,FALSE)</f>
        <v>85625</v>
      </c>
      <c r="AS115" s="83">
        <f>VLOOKUP($Q115,'Analysis-must not modify'!BT:FE,AS$8,FALSE)</f>
        <v>19225</v>
      </c>
      <c r="AT115" s="83">
        <f>VLOOKUP($Q115,'Analysis-must not modify'!BT:FE,AT$8,FALSE)</f>
        <v>103838</v>
      </c>
      <c r="AV115" s="83" t="str">
        <f>VLOOKUP($Q115,'Analysis-must not modify'!BT:FE,AV$8,FALSE)</f>
        <v/>
      </c>
      <c r="AW115" s="83" t="str">
        <f>VLOOKUP($Q115,'Analysis-must not modify'!BT:FE,AW$8,FALSE)</f>
        <v/>
      </c>
      <c r="AX115" s="83" t="str">
        <f>VLOOKUP($Q115,'Analysis-must not modify'!BT:FE,AX$8,FALSE)</f>
        <v/>
      </c>
      <c r="AY115" s="83">
        <f>VLOOKUP($Q115,'Analysis-must not modify'!BT:FE,AY$8,FALSE)</f>
        <v>7763.3378900000007</v>
      </c>
      <c r="BA115" s="83" t="str">
        <f>IF($Q$5="BASIC","",VLOOKUP($Q115,'Analysis-must not modify'!BT:FE,BA$8,FALSE))</f>
        <v/>
      </c>
      <c r="BB115" s="83" t="str">
        <f>IF($Q$5="BASIC","",VLOOKUP($Q115,'Analysis-must not modify'!BT:FE,BB$8,FALSE))</f>
        <v/>
      </c>
      <c r="BD115" s="83" t="str">
        <f>IF($Q$5="BASIC","",VLOOKUP($Q115,'Analysis-must not modify'!BT:FE,BD$8,FALSE))</f>
        <v/>
      </c>
      <c r="BE115" s="83" t="str">
        <f>IF($Q$5="BASIC","",VLOOKUP($Q115,'Analysis-must not modify'!BT:FE,BE$8,FALSE))</f>
        <v/>
      </c>
      <c r="BF115" s="83" t="str">
        <f>IF($Q$5="BASIC","",VLOOKUP($Q115,'Analysis-must not modify'!BT:FE,BF$8,FALSE))</f>
        <v/>
      </c>
    </row>
    <row r="116" spans="4:58" s="28" customFormat="1" ht="15" customHeight="1">
      <c r="D116" s="60"/>
      <c r="E116" s="60"/>
      <c r="F116" s="60"/>
      <c r="P116" s="27">
        <v>107</v>
      </c>
      <c r="Q116" s="84" t="str">
        <f>VLOOKUP($P116,'Analysis-must not modify'!B:AX,2,FALSE)</f>
        <v>Toronto_2013</v>
      </c>
      <c r="R116" s="72">
        <f>VLOOKUP($Q116,'Analysis-must not modify'!C:AX,6,FALSE)</f>
        <v>2741280</v>
      </c>
      <c r="S116" s="72">
        <f>VLOOKUP($Q116,'Analysis-must not modify'!C:FE,7,FALSE)</f>
        <v>641</v>
      </c>
      <c r="T116" s="72">
        <f>VLOOKUP($Q116,'Analysis-must not modify'!C:FE,8,FALSE)</f>
        <v>157000</v>
      </c>
      <c r="U116" s="83">
        <f>VLOOKUP($Q116,'Analysis-must not modify'!BT:FE,U$8,FALSE)</f>
        <v>10035681.400736354</v>
      </c>
      <c r="V116" s="83">
        <f>VLOOKUP($Q116,'Analysis-must not modify'!BT:FE,V$8,FALSE)</f>
        <v>7049656.0415050536</v>
      </c>
      <c r="W116" s="83">
        <f>VLOOKUP($Q116,'Analysis-must not modify'!BT:FE,W$8,FALSE)</f>
        <v>2279235.7882370204</v>
      </c>
      <c r="X116" s="83" t="str">
        <f>IFERROR(VLOOKUP($Q116,'Analysis-must not modify'!BT:FE,X$8,FALSE),"")</f>
        <v/>
      </c>
      <c r="Y116" s="83" t="str">
        <f>IFERROR(VLOOKUP($Q116,'Analysis-must not modify'!BT:FE,Y$8,FALSE),"")</f>
        <v/>
      </c>
      <c r="Z116" s="70">
        <f t="shared" si="22"/>
        <v>19364573.230478428</v>
      </c>
      <c r="AA116" s="70">
        <f t="shared" ca="1" si="23"/>
        <v>34</v>
      </c>
      <c r="AB116" s="70">
        <f t="shared" ca="1" si="24"/>
        <v>35</v>
      </c>
      <c r="AC116" s="70">
        <f t="shared" ca="1" si="25"/>
        <v>21</v>
      </c>
      <c r="AD116" s="70">
        <f t="shared" ca="1" si="26"/>
        <v>24</v>
      </c>
      <c r="AE116" s="70" t="e">
        <f t="shared" ca="1" si="27"/>
        <v>#VALUE!</v>
      </c>
      <c r="AF116" s="70" t="e">
        <f t="shared" ca="1" si="28"/>
        <v>#VALUE!</v>
      </c>
      <c r="AG116" s="83">
        <f>VLOOKUP($Q116,'Analysis-must not modify'!BT:FE,AG$8,FALSE)</f>
        <v>4646316.7934250403</v>
      </c>
      <c r="AH116" s="83">
        <f>VLOOKUP($Q116,'Analysis-must not modify'!BT:FE,AH$8,FALSE)</f>
        <v>4025206.5457539288</v>
      </c>
      <c r="AI116" s="83">
        <f>VLOOKUP($Q116,'Analysis-must not modify'!BT:FE,AI$8,FALSE)</f>
        <v>1237989.489502734</v>
      </c>
      <c r="AJ116" s="83" t="e">
        <f>VLOOKUP($Q116,'Analysis-must not modify'!$BT$7:$FJ$87,AJ$8,FALSE)</f>
        <v>#N/A</v>
      </c>
      <c r="AK116" s="83" t="str">
        <f>VLOOKUP($Q116,'Analysis-must not modify'!BT:FE,AK$8,FALSE)</f>
        <v/>
      </c>
      <c r="AL116" s="83" t="str">
        <f>VLOOKUP($Q116,'Analysis-must not modify'!BT:FE,AL$8,FALSE)</f>
        <v/>
      </c>
      <c r="AM116" s="83" t="str">
        <f>VLOOKUP($Q116,'Analysis-must not modify'!BT:FE,AM$8,FALSE)</f>
        <v/>
      </c>
      <c r="AN116" s="83">
        <f>VLOOKUP($Q116,'Analysis-must not modify'!BT:FE,AN$8,FALSE)</f>
        <v>126168.572054652</v>
      </c>
      <c r="AP116" s="83">
        <f>VLOOKUP($Q116,'Analysis-must not modify'!BT:FE,AP$8,FALSE)</f>
        <v>6892923.9903200874</v>
      </c>
      <c r="AQ116" s="83">
        <f>VLOOKUP($Q116,'Analysis-must not modify'!BT:FE,AQ$8,FALSE)</f>
        <v>155303.04514628398</v>
      </c>
      <c r="AR116" s="83">
        <f>VLOOKUP($Q116,'Analysis-must not modify'!BT:FE,AR$8,FALSE)</f>
        <v>1429.0060386829998</v>
      </c>
      <c r="AS116" s="83" t="str">
        <f>VLOOKUP($Q116,'Analysis-must not modify'!BT:FE,AS$8,FALSE)</f>
        <v/>
      </c>
      <c r="AT116" s="83" t="str">
        <f>VLOOKUP($Q116,'Analysis-must not modify'!BT:FE,AT$8,FALSE)</f>
        <v/>
      </c>
      <c r="AV116" s="83">
        <f>VLOOKUP($Q116,'Analysis-must not modify'!BT:FE,AV$8,FALSE)</f>
        <v>2252837.7258958346</v>
      </c>
      <c r="AW116" s="83">
        <f>VLOOKUP($Q116,'Analysis-must not modify'!BT:FE,AW$8,FALSE)</f>
        <v>348.2547291900384</v>
      </c>
      <c r="AX116" s="83" t="str">
        <f>VLOOKUP($Q116,'Analysis-must not modify'!BT:FE,AX$8,FALSE)</f>
        <v/>
      </c>
      <c r="AY116" s="83">
        <f>VLOOKUP($Q116,'Analysis-must not modify'!BT:FE,AY$8,FALSE)</f>
        <v>26049.807611995813</v>
      </c>
      <c r="BA116" s="83" t="str">
        <f>IF($Q$5="BASIC","",VLOOKUP($Q116,'Analysis-must not modify'!BT:FE,BA$8,FALSE))</f>
        <v/>
      </c>
      <c r="BB116" s="83" t="str">
        <f>IF($Q$5="BASIC","",VLOOKUP($Q116,'Analysis-must not modify'!BT:FE,BB$8,FALSE))</f>
        <v/>
      </c>
      <c r="BD116" s="83" t="str">
        <f>IF($Q$5="BASIC","",VLOOKUP($Q116,'Analysis-must not modify'!BT:FE,BD$8,FALSE))</f>
        <v/>
      </c>
      <c r="BE116" s="83" t="str">
        <f>IF($Q$5="BASIC","",VLOOKUP($Q116,'Analysis-must not modify'!BT:FE,BE$8,FALSE))</f>
        <v/>
      </c>
      <c r="BF116" s="83" t="str">
        <f>IF($Q$5="BASIC","",VLOOKUP($Q116,'Analysis-must not modify'!BT:FE,BF$8,FALSE))</f>
        <v/>
      </c>
    </row>
    <row r="117" spans="4:58" s="28" customFormat="1" ht="15" customHeight="1">
      <c r="D117" s="60"/>
      <c r="E117" s="60"/>
      <c r="F117" s="60"/>
      <c r="P117" s="27">
        <v>108</v>
      </c>
      <c r="Q117" s="84" t="str">
        <f>VLOOKUP($P117,'Analysis-must not modify'!B:AX,2,FALSE)</f>
        <v>Toronto_2014</v>
      </c>
      <c r="R117" s="72">
        <f>VLOOKUP($Q117,'Analysis-must not modify'!C:AX,6,FALSE)</f>
        <v>2806618</v>
      </c>
      <c r="S117" s="72">
        <f>VLOOKUP($Q117,'Analysis-must not modify'!C:FE,7,FALSE)</f>
        <v>641</v>
      </c>
      <c r="T117" s="72">
        <f>VLOOKUP($Q117,'Analysis-must not modify'!C:FE,8,FALSE)</f>
        <v>157000</v>
      </c>
      <c r="U117" s="83">
        <f>VLOOKUP($Q117,'Analysis-must not modify'!BT:FE,U$8,FALSE)</f>
        <v>9497456.2075253669</v>
      </c>
      <c r="V117" s="83">
        <f>VLOOKUP($Q117,'Analysis-must not modify'!BT:FE,V$8,FALSE)</f>
        <v>6338180.0987304496</v>
      </c>
      <c r="W117" s="83">
        <f>VLOOKUP($Q117,'Analysis-must not modify'!BT:FE,W$8,FALSE)</f>
        <v>3625497.2994004157</v>
      </c>
      <c r="X117" s="83" t="str">
        <f>IFERROR(VLOOKUP($Q117,'Analysis-must not modify'!BT:FE,X$8,FALSE),"")</f>
        <v/>
      </c>
      <c r="Y117" s="83" t="str">
        <f>IFERROR(VLOOKUP($Q117,'Analysis-must not modify'!BT:FE,Y$8,FALSE),"")</f>
        <v/>
      </c>
      <c r="Z117" s="70">
        <f t="shared" si="22"/>
        <v>19461133.605656233</v>
      </c>
      <c r="AA117" s="70">
        <f t="shared" ca="1" si="23"/>
        <v>33</v>
      </c>
      <c r="AB117" s="70">
        <f t="shared" ca="1" si="24"/>
        <v>38</v>
      </c>
      <c r="AC117" s="70">
        <f t="shared" ca="1" si="25"/>
        <v>25</v>
      </c>
      <c r="AD117" s="70">
        <f t="shared" ca="1" si="26"/>
        <v>10</v>
      </c>
      <c r="AE117" s="70" t="e">
        <f t="shared" ca="1" si="27"/>
        <v>#VALUE!</v>
      </c>
      <c r="AF117" s="70" t="e">
        <f t="shared" ca="1" si="28"/>
        <v>#VALUE!</v>
      </c>
      <c r="AG117" s="83">
        <f>VLOOKUP($Q117,'Analysis-must not modify'!BT:FE,AG$8,FALSE)</f>
        <v>4883571.8599624764</v>
      </c>
      <c r="AH117" s="83">
        <f>VLOOKUP($Q117,'Analysis-must not modify'!BT:FE,AH$8,FALSE)</f>
        <v>3361547.9217239907</v>
      </c>
      <c r="AI117" s="83">
        <f>VLOOKUP($Q117,'Analysis-must not modify'!BT:FE,AI$8,FALSE)</f>
        <v>1151425.1960446399</v>
      </c>
      <c r="AJ117" s="83" t="e">
        <f>VLOOKUP($Q117,'Analysis-must not modify'!$BT$7:$FJ$87,AJ$8,FALSE)</f>
        <v>#N/A</v>
      </c>
      <c r="AK117" s="83" t="str">
        <f>VLOOKUP($Q117,'Analysis-must not modify'!BT:FE,AK$8,FALSE)</f>
        <v/>
      </c>
      <c r="AL117" s="83" t="str">
        <f>VLOOKUP($Q117,'Analysis-must not modify'!BT:FE,AL$8,FALSE)</f>
        <v/>
      </c>
      <c r="AM117" s="83" t="str">
        <f>VLOOKUP($Q117,'Analysis-must not modify'!BT:FE,AM$8,FALSE)</f>
        <v/>
      </c>
      <c r="AN117" s="83">
        <f>VLOOKUP($Q117,'Analysis-must not modify'!BT:FE,AN$8,FALSE)</f>
        <v>100911.22979426001</v>
      </c>
      <c r="AP117" s="83">
        <f>VLOOKUP($Q117,'Analysis-must not modify'!BT:FE,AP$8,FALSE)</f>
        <v>6266014.1510662278</v>
      </c>
      <c r="AQ117" s="83">
        <f>VLOOKUP($Q117,'Analysis-must not modify'!BT:FE,AQ$8,FALSE)</f>
        <v>70727.773332694967</v>
      </c>
      <c r="AR117" s="83">
        <f>VLOOKUP($Q117,'Analysis-must not modify'!BT:FE,AR$8,FALSE)</f>
        <v>1438.1743315267997</v>
      </c>
      <c r="AS117" s="83" t="str">
        <f>VLOOKUP($Q117,'Analysis-must not modify'!BT:FE,AS$8,FALSE)</f>
        <v/>
      </c>
      <c r="AT117" s="83" t="str">
        <f>VLOOKUP($Q117,'Analysis-must not modify'!BT:FE,AT$8,FALSE)</f>
        <v/>
      </c>
      <c r="AV117" s="83">
        <f>VLOOKUP($Q117,'Analysis-must not modify'!BT:FE,AV$8,FALSE)</f>
        <v>3596443.4493338303</v>
      </c>
      <c r="AW117" s="83" t="str">
        <f>VLOOKUP($Q117,'Analysis-must not modify'!BT:FE,AW$8,FALSE)</f>
        <v/>
      </c>
      <c r="AX117" s="83" t="str">
        <f>VLOOKUP($Q117,'Analysis-must not modify'!BT:FE,AX$8,FALSE)</f>
        <v/>
      </c>
      <c r="AY117" s="83">
        <f>VLOOKUP($Q117,'Analysis-must not modify'!BT:FE,AY$8,FALSE)</f>
        <v>29053.850066585321</v>
      </c>
      <c r="BA117" s="83" t="str">
        <f>IF($Q$5="BASIC","",VLOOKUP($Q117,'Analysis-must not modify'!BT:FE,BA$8,FALSE))</f>
        <v/>
      </c>
      <c r="BB117" s="83" t="str">
        <f>IF($Q$5="BASIC","",VLOOKUP($Q117,'Analysis-must not modify'!BT:FE,BB$8,FALSE))</f>
        <v/>
      </c>
      <c r="BD117" s="83" t="str">
        <f>IF($Q$5="BASIC","",VLOOKUP($Q117,'Analysis-must not modify'!BT:FE,BD$8,FALSE))</f>
        <v/>
      </c>
      <c r="BE117" s="83" t="str">
        <f>IF($Q$5="BASIC","",VLOOKUP($Q117,'Analysis-must not modify'!BT:FE,BE$8,FALSE))</f>
        <v/>
      </c>
      <c r="BF117" s="83" t="str">
        <f>IF($Q$5="BASIC","",VLOOKUP($Q117,'Analysis-must not modify'!BT:FE,BF$8,FALSE))</f>
        <v/>
      </c>
    </row>
    <row r="118" spans="4:58" s="28" customFormat="1" ht="15" customHeight="1">
      <c r="D118" s="60"/>
      <c r="E118" s="60"/>
      <c r="F118" s="60"/>
      <c r="P118" s="27">
        <v>109</v>
      </c>
      <c r="Q118" s="84" t="str">
        <f>VLOOKUP($P118,'Analysis-must not modify'!B:AX,2,FALSE)</f>
        <v>Toronto_2015</v>
      </c>
      <c r="R118" s="72">
        <f>VLOOKUP($Q118,'Analysis-must not modify'!C:AX,6,FALSE)</f>
        <v>2825559</v>
      </c>
      <c r="S118" s="72">
        <f>VLOOKUP($Q118,'Analysis-must not modify'!C:FE,7,FALSE)</f>
        <v>641</v>
      </c>
      <c r="T118" s="72">
        <f>VLOOKUP($Q118,'Analysis-must not modify'!C:FE,8,FALSE)</f>
        <v>160040.95999999999</v>
      </c>
      <c r="U118" s="83">
        <f>VLOOKUP($Q118,'Analysis-must not modify'!BT:FE,U$8,FALSE)</f>
        <v>8911456.6120256241</v>
      </c>
      <c r="V118" s="83">
        <f>VLOOKUP($Q118,'Analysis-must not modify'!BT:FE,V$8,FALSE)</f>
        <v>6339005.5352883656</v>
      </c>
      <c r="W118" s="83">
        <f>VLOOKUP($Q118,'Analysis-must not modify'!BT:FE,W$8,FALSE)</f>
        <v>3985295.71435794</v>
      </c>
      <c r="X118" s="83" t="str">
        <f>IFERROR(VLOOKUP($Q118,'Analysis-must not modify'!BT:FE,X$8,FALSE),"")</f>
        <v/>
      </c>
      <c r="Y118" s="83" t="str">
        <f>IFERROR(VLOOKUP($Q118,'Analysis-must not modify'!BT:FE,Y$8,FALSE),"")</f>
        <v/>
      </c>
      <c r="Z118" s="70">
        <f t="shared" si="22"/>
        <v>19235757.861671928</v>
      </c>
      <c r="AA118" s="70">
        <f t="shared" ca="1" si="23"/>
        <v>36</v>
      </c>
      <c r="AB118" s="70">
        <f t="shared" ca="1" si="24"/>
        <v>40</v>
      </c>
      <c r="AC118" s="70">
        <f t="shared" ca="1" si="25"/>
        <v>24</v>
      </c>
      <c r="AD118" s="70">
        <f t="shared" ca="1" si="26"/>
        <v>8</v>
      </c>
      <c r="AE118" s="70" t="e">
        <f t="shared" ca="1" si="27"/>
        <v>#VALUE!</v>
      </c>
      <c r="AF118" s="70" t="e">
        <f t="shared" ca="1" si="28"/>
        <v>#VALUE!</v>
      </c>
      <c r="AG118" s="83">
        <f>VLOOKUP($Q118,'Analysis-must not modify'!BT:FE,AG$8,FALSE)</f>
        <v>4431980.1949692471</v>
      </c>
      <c r="AH118" s="83">
        <f>VLOOKUP($Q118,'Analysis-must not modify'!BT:FE,AH$8,FALSE)</f>
        <v>3306604.8437205409</v>
      </c>
      <c r="AI118" s="83">
        <f>VLOOKUP($Q118,'Analysis-must not modify'!BT:FE,AI$8,FALSE)</f>
        <v>1078092.4302780593</v>
      </c>
      <c r="AJ118" s="83" t="e">
        <f>VLOOKUP($Q118,'Analysis-must not modify'!$BT$7:$FJ$87,AJ$8,FALSE)</f>
        <v>#N/A</v>
      </c>
      <c r="AK118" s="83" t="str">
        <f>VLOOKUP($Q118,'Analysis-must not modify'!BT:FE,AK$8,FALSE)</f>
        <v/>
      </c>
      <c r="AL118" s="83" t="str">
        <f>VLOOKUP($Q118,'Analysis-must not modify'!BT:FE,AL$8,FALSE)</f>
        <v/>
      </c>
      <c r="AM118" s="83" t="str">
        <f>VLOOKUP($Q118,'Analysis-must not modify'!BT:FE,AM$8,FALSE)</f>
        <v/>
      </c>
      <c r="AN118" s="83">
        <f>VLOOKUP($Q118,'Analysis-must not modify'!BT:FE,AN$8,FALSE)</f>
        <v>94779.143057777008</v>
      </c>
      <c r="AP118" s="83">
        <f>VLOOKUP($Q118,'Analysis-must not modify'!BT:FE,AP$8,FALSE)</f>
        <v>6266014.1510662278</v>
      </c>
      <c r="AQ118" s="83">
        <f>VLOOKUP($Q118,'Analysis-must not modify'!BT:FE,AQ$8,FALSE)</f>
        <v>71472.214536399813</v>
      </c>
      <c r="AR118" s="83">
        <f>VLOOKUP($Q118,'Analysis-must not modify'!BT:FE,AR$8,FALSE)</f>
        <v>1519.1696857383197</v>
      </c>
      <c r="AS118" s="83" t="str">
        <f>VLOOKUP($Q118,'Analysis-must not modify'!BT:FE,AS$8,FALSE)</f>
        <v/>
      </c>
      <c r="AT118" s="83" t="str">
        <f>VLOOKUP($Q118,'Analysis-must not modify'!BT:FE,AT$8,FALSE)</f>
        <v/>
      </c>
      <c r="AV118" s="83">
        <f>VLOOKUP($Q118,'Analysis-must not modify'!BT:FE,AV$8,FALSE)</f>
        <v>3942951.2420652895</v>
      </c>
      <c r="AW118" s="83">
        <f>VLOOKUP($Q118,'Analysis-must not modify'!BT:FE,AW$8,FALSE)</f>
        <v>915.75629733806613</v>
      </c>
      <c r="AX118" s="83" t="str">
        <f>VLOOKUP($Q118,'Analysis-must not modify'!BT:FE,AX$8,FALSE)</f>
        <v/>
      </c>
      <c r="AY118" s="83">
        <f>VLOOKUP($Q118,'Analysis-must not modify'!BT:FE,AY$8,FALSE)</f>
        <v>41428.715995312028</v>
      </c>
      <c r="BA118" s="83" t="str">
        <f>IF($Q$5="BASIC","",VLOOKUP($Q118,'Analysis-must not modify'!BT:FE,BA$8,FALSE))</f>
        <v/>
      </c>
      <c r="BB118" s="83" t="str">
        <f>IF($Q$5="BASIC","",VLOOKUP($Q118,'Analysis-must not modify'!BT:FE,BB$8,FALSE))</f>
        <v/>
      </c>
      <c r="BD118" s="83" t="str">
        <f>IF($Q$5="BASIC","",VLOOKUP($Q118,'Analysis-must not modify'!BT:FE,BD$8,FALSE))</f>
        <v/>
      </c>
      <c r="BE118" s="83" t="str">
        <f>IF($Q$5="BASIC","",VLOOKUP($Q118,'Analysis-must not modify'!BT:FE,BE$8,FALSE))</f>
        <v/>
      </c>
      <c r="BF118" s="83" t="str">
        <f>IF($Q$5="BASIC","",VLOOKUP($Q118,'Analysis-must not modify'!BT:FE,BF$8,FALSE))</f>
        <v/>
      </c>
    </row>
    <row r="119" spans="4:58" s="28" customFormat="1" ht="15" customHeight="1">
      <c r="D119" s="60"/>
      <c r="E119" s="60"/>
      <c r="F119" s="60"/>
      <c r="P119" s="27">
        <v>110</v>
      </c>
      <c r="Q119" s="84" t="str">
        <f>VLOOKUP($P119,'Analysis-must not modify'!B:AX,2,FALSE)</f>
        <v>Toronto_2016</v>
      </c>
      <c r="R119" s="72">
        <f>VLOOKUP($Q119,'Analysis-must not modify'!C:AX,6,FALSE)</f>
        <v>2871146</v>
      </c>
      <c r="S119" s="72">
        <f>VLOOKUP($Q119,'Analysis-must not modify'!C:FE,7,FALSE)</f>
        <v>641</v>
      </c>
      <c r="T119" s="72">
        <f>VLOOKUP($Q119,'Analysis-must not modify'!C:FE,8,FALSE)</f>
        <v>160040.95999999999</v>
      </c>
      <c r="U119" s="83">
        <f>VLOOKUP($Q119,'Analysis-must not modify'!BT:FE,U$8,FALSE)</f>
        <v>8051270.1253766008</v>
      </c>
      <c r="V119" s="83">
        <f>VLOOKUP($Q119,'Analysis-must not modify'!BT:FE,V$8,FALSE)</f>
        <v>6335770.2583813211</v>
      </c>
      <c r="W119" s="83">
        <f>VLOOKUP($Q119,'Analysis-must not modify'!BT:FE,W$8,FALSE)</f>
        <v>3691418.0992586273</v>
      </c>
      <c r="X119" s="83" t="str">
        <f>IFERROR(VLOOKUP($Q119,'Analysis-must not modify'!BT:FE,X$8,FALSE),"")</f>
        <v/>
      </c>
      <c r="Y119" s="83" t="str">
        <f>IFERROR(VLOOKUP($Q119,'Analysis-must not modify'!BT:FE,Y$8,FALSE),"")</f>
        <v/>
      </c>
      <c r="Z119" s="70">
        <f t="shared" si="22"/>
        <v>18078458.483016551</v>
      </c>
      <c r="AA119" s="70">
        <f t="shared" ca="1" si="23"/>
        <v>38</v>
      </c>
      <c r="AB119" s="70">
        <f t="shared" ca="1" si="24"/>
        <v>42</v>
      </c>
      <c r="AC119" s="70">
        <f t="shared" ca="1" si="25"/>
        <v>26</v>
      </c>
      <c r="AD119" s="70">
        <f t="shared" ca="1" si="26"/>
        <v>9</v>
      </c>
      <c r="AE119" s="70" t="e">
        <f t="shared" ca="1" si="27"/>
        <v>#VALUE!</v>
      </c>
      <c r="AF119" s="70" t="e">
        <f t="shared" ca="1" si="28"/>
        <v>#VALUE!</v>
      </c>
      <c r="AG119" s="83">
        <f>VLOOKUP($Q119,'Analysis-must not modify'!BT:FE,AG$8,FALSE)</f>
        <v>3949672.2383842599</v>
      </c>
      <c r="AH119" s="83">
        <f>VLOOKUP($Q119,'Analysis-must not modify'!BT:FE,AH$8,FALSE)</f>
        <v>2989213.3756512045</v>
      </c>
      <c r="AI119" s="83">
        <f>VLOOKUP($Q119,'Analysis-must not modify'!BT:FE,AI$8,FALSE)</f>
        <v>1026739.982297365</v>
      </c>
      <c r="AJ119" s="83" t="e">
        <f>VLOOKUP($Q119,'Analysis-must not modify'!$BT$7:$FJ$87,AJ$8,FALSE)</f>
        <v>#N/A</v>
      </c>
      <c r="AK119" s="83" t="str">
        <f>VLOOKUP($Q119,'Analysis-must not modify'!BT:FE,AK$8,FALSE)</f>
        <v/>
      </c>
      <c r="AL119" s="83" t="str">
        <f>VLOOKUP($Q119,'Analysis-must not modify'!BT:FE,AL$8,FALSE)</f>
        <v/>
      </c>
      <c r="AM119" s="83" t="str">
        <f>VLOOKUP($Q119,'Analysis-must not modify'!BT:FE,AM$8,FALSE)</f>
        <v/>
      </c>
      <c r="AN119" s="83">
        <f>VLOOKUP($Q119,'Analysis-must not modify'!BT:FE,AN$8,FALSE)</f>
        <v>85644.529043771006</v>
      </c>
      <c r="AP119" s="83">
        <f>VLOOKUP($Q119,'Analysis-must not modify'!BT:FE,AP$8,FALSE)</f>
        <v>6266014.1510662278</v>
      </c>
      <c r="AQ119" s="83">
        <f>VLOOKUP($Q119,'Analysis-must not modify'!BT:FE,AQ$8,FALSE)</f>
        <v>68352.502993934133</v>
      </c>
      <c r="AR119" s="83">
        <f>VLOOKUP($Q119,'Analysis-must not modify'!BT:FE,AR$8,FALSE)</f>
        <v>1403.6043211593999</v>
      </c>
      <c r="AS119" s="83" t="str">
        <f>VLOOKUP($Q119,'Analysis-must not modify'!BT:FE,AS$8,FALSE)</f>
        <v/>
      </c>
      <c r="AT119" s="83" t="str">
        <f>VLOOKUP($Q119,'Analysis-must not modify'!BT:FE,AT$8,FALSE)</f>
        <v/>
      </c>
      <c r="AV119" s="83">
        <f>VLOOKUP($Q119,'Analysis-must not modify'!BT:FE,AV$8,FALSE)</f>
        <v>3662854.4574738322</v>
      </c>
      <c r="AW119" s="83">
        <f>VLOOKUP($Q119,'Analysis-must not modify'!BT:FE,AW$8,FALSE)</f>
        <v>936.13039406076132</v>
      </c>
      <c r="AX119" s="83" t="str">
        <f>VLOOKUP($Q119,'Analysis-must not modify'!BT:FE,AX$8,FALSE)</f>
        <v/>
      </c>
      <c r="AY119" s="83">
        <f>VLOOKUP($Q119,'Analysis-must not modify'!BT:FE,AY$8,FALSE)</f>
        <v>27627.511390734508</v>
      </c>
      <c r="BA119" s="83" t="str">
        <f>IF($Q$5="BASIC","",VLOOKUP($Q119,'Analysis-must not modify'!BT:FE,BA$8,FALSE))</f>
        <v/>
      </c>
      <c r="BB119" s="83" t="str">
        <f>IF($Q$5="BASIC","",VLOOKUP($Q119,'Analysis-must not modify'!BT:FE,BB$8,FALSE))</f>
        <v/>
      </c>
      <c r="BD119" s="83" t="str">
        <f>IF($Q$5="BASIC","",VLOOKUP($Q119,'Analysis-must not modify'!BT:FE,BD$8,FALSE))</f>
        <v/>
      </c>
      <c r="BE119" s="83" t="str">
        <f>IF($Q$5="BASIC","",VLOOKUP($Q119,'Analysis-must not modify'!BT:FE,BE$8,FALSE))</f>
        <v/>
      </c>
      <c r="BF119" s="83" t="str">
        <f>IF($Q$5="BASIC","",VLOOKUP($Q119,'Analysis-must not modify'!BT:FE,BF$8,FALSE))</f>
        <v/>
      </c>
    </row>
    <row r="120" spans="4:58" s="28" customFormat="1" ht="15" customHeight="1">
      <c r="D120" s="60"/>
      <c r="E120" s="60"/>
      <c r="F120" s="60"/>
      <c r="P120" s="27">
        <v>111</v>
      </c>
      <c r="Q120" s="84" t="str">
        <f>VLOOKUP($P120,'Analysis-must not modify'!B:AX,2,FALSE)</f>
        <v>Durban (eThekwini)_2013</v>
      </c>
      <c r="R120" s="72">
        <f>VLOOKUP($Q120,'Analysis-must not modify'!C:AX,6,FALSE)</f>
        <v>3442361</v>
      </c>
      <c r="S120" s="72">
        <f>VLOOKUP($Q120,'Analysis-must not modify'!C:FE,7,FALSE)</f>
        <v>2292</v>
      </c>
      <c r="T120" s="72">
        <f>VLOOKUP($Q120,'Analysis-must not modify'!C:FE,8,FALSE)</f>
        <v>0</v>
      </c>
      <c r="U120" s="83">
        <f>VLOOKUP($Q120,'Analysis-must not modify'!BT:FE,U$8,FALSE)</f>
        <v>15913674.91</v>
      </c>
      <c r="V120" s="83">
        <f>VLOOKUP($Q120,'Analysis-must not modify'!BT:FE,V$8,FALSE)</f>
        <v>6421194</v>
      </c>
      <c r="W120" s="83">
        <f>VLOOKUP($Q120,'Analysis-must not modify'!BT:FE,W$8,FALSE)</f>
        <v>345037</v>
      </c>
      <c r="X120" s="83" t="str">
        <f>IFERROR(VLOOKUP($Q120,'Analysis-must not modify'!BT:FE,X$8,FALSE),"")</f>
        <v/>
      </c>
      <c r="Y120" s="83" t="str">
        <f>IFERROR(VLOOKUP($Q120,'Analysis-must not modify'!BT:FE,Y$8,FALSE),"")</f>
        <v/>
      </c>
      <c r="Z120" s="70">
        <f t="shared" si="22"/>
        <v>22679905.91</v>
      </c>
      <c r="AA120" s="70">
        <f t="shared" ca="1" si="23"/>
        <v>27</v>
      </c>
      <c r="AB120" s="70">
        <f t="shared" ca="1" si="24"/>
        <v>22</v>
      </c>
      <c r="AC120" s="70">
        <f t="shared" ca="1" si="25"/>
        <v>22</v>
      </c>
      <c r="AD120" s="70">
        <f t="shared" ca="1" si="26"/>
        <v>91</v>
      </c>
      <c r="AE120" s="70" t="e">
        <f t="shared" ca="1" si="27"/>
        <v>#VALUE!</v>
      </c>
      <c r="AF120" s="70" t="e">
        <f t="shared" ca="1" si="28"/>
        <v>#VALUE!</v>
      </c>
      <c r="AG120" s="83">
        <f>VLOOKUP($Q120,'Analysis-must not modify'!BT:FE,AG$8,FALSE)</f>
        <v>3950986</v>
      </c>
      <c r="AH120" s="83">
        <f>VLOOKUP($Q120,'Analysis-must not modify'!BT:FE,AH$8,FALSE)</f>
        <v>2915322.91</v>
      </c>
      <c r="AI120" s="83">
        <f>VLOOKUP($Q120,'Analysis-must not modify'!BT:FE,AI$8,FALSE)</f>
        <v>7578246</v>
      </c>
      <c r="AJ120" s="83" t="e">
        <f>VLOOKUP($Q120,'Analysis-must not modify'!$BT$7:$FJ$87,AJ$8,FALSE)</f>
        <v>#N/A</v>
      </c>
      <c r="AK120" s="83" t="str">
        <f>VLOOKUP($Q120,'Analysis-must not modify'!BT:FE,AK$8,FALSE)</f>
        <v/>
      </c>
      <c r="AL120" s="83" t="str">
        <f>VLOOKUP($Q120,'Analysis-must not modify'!BT:FE,AL$8,FALSE)</f>
        <v/>
      </c>
      <c r="AM120" s="83" t="str">
        <f>VLOOKUP($Q120,'Analysis-must not modify'!BT:FE,AM$8,FALSE)</f>
        <v/>
      </c>
      <c r="AN120" s="83" t="str">
        <f>VLOOKUP($Q120,'Analysis-must not modify'!BT:FE,AN$8,FALSE)</f>
        <v/>
      </c>
      <c r="AP120" s="83">
        <f>VLOOKUP($Q120,'Analysis-must not modify'!BT:FE,AP$8,FALSE)</f>
        <v>6421194</v>
      </c>
      <c r="AQ120" s="83" t="str">
        <f>VLOOKUP($Q120,'Analysis-must not modify'!BT:FE,AQ$8,FALSE)</f>
        <v/>
      </c>
      <c r="AR120" s="83" t="str">
        <f>VLOOKUP($Q120,'Analysis-must not modify'!BT:FE,AR$8,FALSE)</f>
        <v/>
      </c>
      <c r="AS120" s="83" t="str">
        <f>VLOOKUP($Q120,'Analysis-must not modify'!BT:FE,AS$8,FALSE)</f>
        <v/>
      </c>
      <c r="AT120" s="83" t="str">
        <f>VLOOKUP($Q120,'Analysis-must not modify'!BT:FE,AT$8,FALSE)</f>
        <v/>
      </c>
      <c r="AV120" s="83">
        <f>VLOOKUP($Q120,'Analysis-must not modify'!BT:FE,AV$8,FALSE)</f>
        <v>298508</v>
      </c>
      <c r="AW120" s="83" t="str">
        <f>VLOOKUP($Q120,'Analysis-must not modify'!BT:FE,AW$8,FALSE)</f>
        <v/>
      </c>
      <c r="AX120" s="83" t="str">
        <f>VLOOKUP($Q120,'Analysis-must not modify'!BT:FE,AX$8,FALSE)</f>
        <v/>
      </c>
      <c r="AY120" s="83">
        <f>VLOOKUP($Q120,'Analysis-must not modify'!BT:FE,AY$8,FALSE)</f>
        <v>46529</v>
      </c>
      <c r="BA120" s="83" t="str">
        <f>IF($Q$5="BASIC","",VLOOKUP($Q120,'Analysis-must not modify'!BT:FE,BA$8,FALSE))</f>
        <v/>
      </c>
      <c r="BB120" s="83" t="str">
        <f>IF($Q$5="BASIC","",VLOOKUP($Q120,'Analysis-must not modify'!BT:FE,BB$8,FALSE))</f>
        <v/>
      </c>
      <c r="BD120" s="83" t="str">
        <f>IF($Q$5="BASIC","",VLOOKUP($Q120,'Analysis-must not modify'!BT:FE,BD$8,FALSE))</f>
        <v/>
      </c>
      <c r="BE120" s="83" t="str">
        <f>IF($Q$5="BASIC","",VLOOKUP($Q120,'Analysis-must not modify'!BT:FE,BE$8,FALSE))</f>
        <v/>
      </c>
      <c r="BF120" s="83" t="str">
        <f>IF($Q$5="BASIC","",VLOOKUP($Q120,'Analysis-must not modify'!BT:FE,BF$8,FALSE))</f>
        <v/>
      </c>
    </row>
    <row r="121" spans="4:58" s="28" customFormat="1" ht="15" customHeight="1">
      <c r="D121" s="60"/>
      <c r="E121" s="60"/>
      <c r="F121" s="60"/>
      <c r="P121" s="27">
        <v>112</v>
      </c>
      <c r="Q121" s="84" t="str">
        <f>VLOOKUP($P121,'Analysis-must not modify'!B:AX,2,FALSE)</f>
        <v>Yokohama_2013</v>
      </c>
      <c r="R121" s="72">
        <f>VLOOKUP($Q121,'Analysis-must not modify'!C:AX,6,FALSE)</f>
        <v>3702551</v>
      </c>
      <c r="S121" s="72">
        <f>VLOOKUP($Q121,'Analysis-must not modify'!C:FE,7,FALSE)</f>
        <v>435.23</v>
      </c>
      <c r="T121" s="72">
        <f>VLOOKUP($Q121,'Analysis-must not modify'!C:FE,8,FALSE)</f>
        <v>126607.374</v>
      </c>
      <c r="U121" s="83">
        <f>VLOOKUP($Q121,'Analysis-must not modify'!BT:FE,U$8,FALSE)</f>
        <v>16831456.571622953</v>
      </c>
      <c r="V121" s="83">
        <f>VLOOKUP($Q121,'Analysis-must not modify'!BT:FE,V$8,FALSE)</f>
        <v>4134192</v>
      </c>
      <c r="W121" s="83" t="str">
        <f>VLOOKUP($Q121,'Analysis-must not modify'!BT:FE,W$8,FALSE)</f>
        <v/>
      </c>
      <c r="X121" s="83" t="str">
        <f>IFERROR(VLOOKUP($Q121,'Analysis-must not modify'!BT:FE,X$8,FALSE),"")</f>
        <v/>
      </c>
      <c r="Y121" s="83" t="str">
        <f>IFERROR(VLOOKUP($Q121,'Analysis-must not modify'!BT:FE,Y$8,FALSE),"")</f>
        <v/>
      </c>
      <c r="Z121" s="70">
        <f t="shared" si="22"/>
        <v>20965648.571622953</v>
      </c>
      <c r="AA121" s="70">
        <f t="shared" ca="1" si="23"/>
        <v>31</v>
      </c>
      <c r="AB121" s="70">
        <f t="shared" ca="1" si="24"/>
        <v>20</v>
      </c>
      <c r="AC121" s="70">
        <f t="shared" ca="1" si="25"/>
        <v>45</v>
      </c>
      <c r="AD121" s="70" t="e">
        <f t="shared" ca="1" si="26"/>
        <v>#VALUE!</v>
      </c>
      <c r="AE121" s="70" t="e">
        <f t="shared" ca="1" si="27"/>
        <v>#VALUE!</v>
      </c>
      <c r="AF121" s="70" t="e">
        <f t="shared" ca="1" si="28"/>
        <v>#VALUE!</v>
      </c>
      <c r="AG121" s="83">
        <f>VLOOKUP($Q121,'Analysis-must not modify'!BT:FE,AG$8,FALSE)</f>
        <v>5008927.2960193064</v>
      </c>
      <c r="AH121" s="83">
        <f>VLOOKUP($Q121,'Analysis-must not modify'!BT:FE,AH$8,FALSE)</f>
        <v>4864513.3892190624</v>
      </c>
      <c r="AI121" s="83">
        <f>VLOOKUP($Q121,'Analysis-must not modify'!BT:FE,AI$8,FALSE)</f>
        <v>2291108.1202900857</v>
      </c>
      <c r="AJ121" s="83" t="e">
        <f>VLOOKUP($Q121,'Analysis-must not modify'!$BT$7:$FJ$87,AJ$8,FALSE)</f>
        <v>#N/A</v>
      </c>
      <c r="AK121" s="83">
        <f>VLOOKUP($Q121,'Analysis-must not modify'!BT:FE,AK$8,FALSE)</f>
        <v>159937.28891246955</v>
      </c>
      <c r="AL121" s="83" t="str">
        <f>VLOOKUP($Q121,'Analysis-must not modify'!BT:FE,AL$8,FALSE)</f>
        <v/>
      </c>
      <c r="AM121" s="83" t="str">
        <f>VLOOKUP($Q121,'Analysis-must not modify'!BT:FE,AM$8,FALSE)</f>
        <v/>
      </c>
      <c r="AN121" s="83" t="str">
        <f>VLOOKUP($Q121,'Analysis-must not modify'!BT:FE,AN$8,FALSE)</f>
        <v/>
      </c>
      <c r="AP121" s="83">
        <f>VLOOKUP($Q121,'Analysis-must not modify'!BT:FE,AP$8,FALSE)</f>
        <v>3692906</v>
      </c>
      <c r="AQ121" s="83">
        <f>VLOOKUP($Q121,'Analysis-must not modify'!BT:FE,AQ$8,FALSE)</f>
        <v>441286</v>
      </c>
      <c r="AR121" s="83" t="str">
        <f>VLOOKUP($Q121,'Analysis-must not modify'!BT:FE,AR$8,FALSE)</f>
        <v/>
      </c>
      <c r="AS121" s="83" t="str">
        <f>VLOOKUP($Q121,'Analysis-must not modify'!BT:FE,AS$8,FALSE)</f>
        <v/>
      </c>
      <c r="AT121" s="83" t="str">
        <f>VLOOKUP($Q121,'Analysis-must not modify'!BT:FE,AT$8,FALSE)</f>
        <v/>
      </c>
      <c r="AV121" s="83" t="str">
        <f>VLOOKUP($Q121,'Analysis-must not modify'!BT:FE,AV$8,FALSE)</f>
        <v/>
      </c>
      <c r="AW121" s="83" t="str">
        <f>VLOOKUP($Q121,'Analysis-must not modify'!BT:FE,AW$8,FALSE)</f>
        <v/>
      </c>
      <c r="AX121" s="83" t="str">
        <f>VLOOKUP($Q121,'Analysis-must not modify'!BT:FE,AX$8,FALSE)</f>
        <v/>
      </c>
      <c r="AY121" s="83" t="str">
        <f>VLOOKUP($Q121,'Analysis-must not modify'!BT:FE,AY$8,FALSE)</f>
        <v/>
      </c>
      <c r="BA121" s="83" t="str">
        <f>IF($Q$5="BASIC","",VLOOKUP($Q121,'Analysis-must not modify'!BT:FE,BA$8,FALSE))</f>
        <v/>
      </c>
      <c r="BB121" s="83" t="str">
        <f>IF($Q$5="BASIC","",VLOOKUP($Q121,'Analysis-must not modify'!BT:FE,BB$8,FALSE))</f>
        <v/>
      </c>
      <c r="BD121" s="83" t="str">
        <f>IF($Q$5="BASIC","",VLOOKUP($Q121,'Analysis-must not modify'!BT:FE,BD$8,FALSE))</f>
        <v/>
      </c>
      <c r="BE121" s="83" t="str">
        <f>IF($Q$5="BASIC","",VLOOKUP($Q121,'Analysis-must not modify'!BT:FE,BE$8,FALSE))</f>
        <v/>
      </c>
      <c r="BF121" s="83" t="str">
        <f>IF($Q$5="BASIC","",VLOOKUP($Q121,'Analysis-must not modify'!BT:FE,BF$8,FALSE))</f>
        <v/>
      </c>
    </row>
    <row r="122" spans="4:58" s="28" customFormat="1" ht="15" customHeight="1">
      <c r="D122" s="60"/>
      <c r="E122" s="60"/>
      <c r="F122" s="60"/>
      <c r="P122" s="27">
        <v>113</v>
      </c>
      <c r="Q122" s="84" t="str">
        <f>VLOOKUP($P122,'Analysis-must not modify'!B:AX,2,FALSE)</f>
        <v>Yokohama_2015</v>
      </c>
      <c r="R122" s="72">
        <f>VLOOKUP($Q122,'Analysis-must not modify'!C:AX,6,FALSE)</f>
        <v>3729729</v>
      </c>
      <c r="S122" s="72">
        <f>VLOOKUP($Q122,'Analysis-must not modify'!C:FE,7,FALSE)</f>
        <v>435</v>
      </c>
      <c r="T122" s="72">
        <f>VLOOKUP($Q122,'Analysis-must not modify'!C:FE,8,FALSE)</f>
        <v>107320</v>
      </c>
      <c r="U122" s="83">
        <f>VLOOKUP($Q122,'Analysis-must not modify'!BT:FE,U$8,FALSE)</f>
        <v>14978962.705684697</v>
      </c>
      <c r="V122" s="83">
        <f>VLOOKUP($Q122,'Analysis-must not modify'!BT:FE,V$8,FALSE)</f>
        <v>3510563.1434765179</v>
      </c>
      <c r="W122" s="83">
        <f>VLOOKUP($Q122,'Analysis-must not modify'!BT:FE,W$8,FALSE)</f>
        <v>2470975.5706054168</v>
      </c>
      <c r="X122" s="83" t="str">
        <f>IFERROR(VLOOKUP($Q122,'Analysis-must not modify'!BT:FE,X$8,FALSE),"")</f>
        <v/>
      </c>
      <c r="Y122" s="83" t="str">
        <f>IFERROR(VLOOKUP($Q122,'Analysis-must not modify'!BT:FE,Y$8,FALSE),"")</f>
        <v/>
      </c>
      <c r="Z122" s="70">
        <f t="shared" si="22"/>
        <v>20960501.419766631</v>
      </c>
      <c r="AA122" s="70">
        <f t="shared" ca="1" si="23"/>
        <v>32</v>
      </c>
      <c r="AB122" s="70">
        <f t="shared" ca="1" si="24"/>
        <v>24</v>
      </c>
      <c r="AC122" s="70">
        <f t="shared" ca="1" si="25"/>
        <v>65</v>
      </c>
      <c r="AD122" s="70">
        <f t="shared" ca="1" si="26"/>
        <v>18</v>
      </c>
      <c r="AE122" s="70" t="e">
        <f t="shared" ca="1" si="27"/>
        <v>#VALUE!</v>
      </c>
      <c r="AF122" s="70" t="e">
        <f t="shared" ca="1" si="28"/>
        <v>#VALUE!</v>
      </c>
      <c r="AG122" s="83">
        <f>VLOOKUP($Q122,'Analysis-must not modify'!BT:FE,AG$8,FALSE)</f>
        <v>4285763.4002705775</v>
      </c>
      <c r="AH122" s="83">
        <f>VLOOKUP($Q122,'Analysis-must not modify'!BT:FE,AH$8,FALSE)</f>
        <v>4140502.1078813407</v>
      </c>
      <c r="AI122" s="83">
        <f>VLOOKUP($Q122,'Analysis-must not modify'!BT:FE,AI$8,FALSE)</f>
        <v>2199999.4358333363</v>
      </c>
      <c r="AJ122" s="83" t="e">
        <f>VLOOKUP($Q122,'Analysis-must not modify'!$BT$7:$FJ$87,AJ$8,FALSE)</f>
        <v>#N/A</v>
      </c>
      <c r="AK122" s="83">
        <f>VLOOKUP($Q122,'Analysis-must not modify'!BT:FE,AK$8,FALSE)</f>
        <v>7647.8939593978866</v>
      </c>
      <c r="AL122" s="83" t="str">
        <f>VLOOKUP($Q122,'Analysis-must not modify'!BT:FE,AL$8,FALSE)</f>
        <v/>
      </c>
      <c r="AM122" s="83" t="str">
        <f>VLOOKUP($Q122,'Analysis-must not modify'!BT:FE,AM$8,FALSE)</f>
        <v/>
      </c>
      <c r="AN122" s="83" t="str">
        <f>VLOOKUP($Q122,'Analysis-must not modify'!BT:FE,AN$8,FALSE)</f>
        <v/>
      </c>
      <c r="AP122" s="83">
        <f>VLOOKUP($Q122,'Analysis-must not modify'!BT:FE,AP$8,FALSE)</f>
        <v>3095662.3414765177</v>
      </c>
      <c r="AQ122" s="83">
        <f>VLOOKUP($Q122,'Analysis-must not modify'!BT:FE,AQ$8,FALSE)</f>
        <v>414900.80199999997</v>
      </c>
      <c r="AR122" s="83" t="str">
        <f>VLOOKUP($Q122,'Analysis-must not modify'!BT:FE,AR$8,FALSE)</f>
        <v/>
      </c>
      <c r="AS122" s="83" t="str">
        <f>VLOOKUP($Q122,'Analysis-must not modify'!BT:FE,AS$8,FALSE)</f>
        <v/>
      </c>
      <c r="AT122" s="83" t="str">
        <f>VLOOKUP($Q122,'Analysis-must not modify'!BT:FE,AT$8,FALSE)</f>
        <v/>
      </c>
      <c r="AV122" s="83">
        <f>VLOOKUP($Q122,'Analysis-must not modify'!BT:FE,AV$8,FALSE)</f>
        <v>344722.37882352935</v>
      </c>
      <c r="AW122" s="83" t="str">
        <f>VLOOKUP($Q122,'Analysis-must not modify'!BT:FE,AW$8,FALSE)</f>
        <v/>
      </c>
      <c r="AX122" s="83">
        <f>VLOOKUP($Q122,'Analysis-must not modify'!BT:FE,AX$8,FALSE)</f>
        <v>2085100.5520218872</v>
      </c>
      <c r="AY122" s="83">
        <f>VLOOKUP($Q122,'Analysis-must not modify'!BT:FE,AY$8,FALSE)</f>
        <v>41152.639759999998</v>
      </c>
      <c r="BA122" s="83" t="str">
        <f>IF($Q$5="BASIC","",VLOOKUP($Q122,'Analysis-must not modify'!BT:FE,BA$8,FALSE))</f>
        <v/>
      </c>
      <c r="BB122" s="83" t="str">
        <f>IF($Q$5="BASIC","",VLOOKUP($Q122,'Analysis-must not modify'!BT:FE,BB$8,FALSE))</f>
        <v/>
      </c>
      <c r="BD122" s="83" t="str">
        <f>IF($Q$5="BASIC","",VLOOKUP($Q122,'Analysis-must not modify'!BT:FE,BD$8,FALSE))</f>
        <v/>
      </c>
      <c r="BE122" s="83" t="str">
        <f>IF($Q$5="BASIC","",VLOOKUP($Q122,'Analysis-must not modify'!BT:FE,BE$8,FALSE))</f>
        <v/>
      </c>
      <c r="BF122" s="83" t="str">
        <f>IF($Q$5="BASIC","",VLOOKUP($Q122,'Analysis-must not modify'!BT:FE,BF$8,FALSE))</f>
        <v/>
      </c>
    </row>
    <row r="123" spans="4:58" s="28" customFormat="1" ht="15" customHeight="1">
      <c r="D123" s="60"/>
      <c r="E123" s="60"/>
      <c r="F123" s="60"/>
      <c r="P123" s="27">
        <v>114</v>
      </c>
      <c r="Q123" s="84" t="str">
        <f>VLOOKUP($P123,'Analysis-must not modify'!B:AX,2,FALSE)</f>
        <v>Seoul_2013</v>
      </c>
      <c r="R123" s="72">
        <f>VLOOKUP($Q123,'Analysis-must not modify'!C:AX,6,FALSE)</f>
        <v>10388055</v>
      </c>
      <c r="S123" s="72">
        <f>VLOOKUP($Q123,'Analysis-must not modify'!C:FE,7,FALSE)</f>
        <v>605</v>
      </c>
      <c r="T123" s="72">
        <f>VLOOKUP($Q123,'Analysis-must not modify'!C:FE,8,FALSE)</f>
        <v>0</v>
      </c>
      <c r="U123" s="83">
        <f>VLOOKUP($Q123,'Analysis-must not modify'!BT:FE,U$8,FALSE)</f>
        <v>35884758</v>
      </c>
      <c r="V123" s="83">
        <f>VLOOKUP($Q123,'Analysis-must not modify'!BT:FE,V$8,FALSE)</f>
        <v>9526751</v>
      </c>
      <c r="W123" s="83">
        <f>VLOOKUP($Q123,'Analysis-must not modify'!BT:FE,W$8,FALSE)</f>
        <v>2773033</v>
      </c>
      <c r="X123" s="83" t="str">
        <f>IFERROR(VLOOKUP($Q123,'Analysis-must not modify'!BT:FE,X$8,FALSE),"")</f>
        <v/>
      </c>
      <c r="Y123" s="83" t="str">
        <f>IFERROR(VLOOKUP($Q123,'Analysis-must not modify'!BT:FE,Y$8,FALSE),"")</f>
        <v/>
      </c>
      <c r="Z123" s="70">
        <f t="shared" si="22"/>
        <v>48184542</v>
      </c>
      <c r="AA123" s="70">
        <f t="shared" ca="1" si="23"/>
        <v>7</v>
      </c>
      <c r="AB123" s="70">
        <f t="shared" ca="1" si="24"/>
        <v>4</v>
      </c>
      <c r="AC123" s="70">
        <f t="shared" ca="1" si="25"/>
        <v>13</v>
      </c>
      <c r="AD123" s="70">
        <f t="shared" ca="1" si="26"/>
        <v>13</v>
      </c>
      <c r="AE123" s="70" t="e">
        <f t="shared" ca="1" si="27"/>
        <v>#VALUE!</v>
      </c>
      <c r="AF123" s="70" t="e">
        <f t="shared" ca="1" si="28"/>
        <v>#VALUE!</v>
      </c>
      <c r="AG123" s="83">
        <f>VLOOKUP($Q123,'Analysis-must not modify'!BT:FE,AG$8,FALSE)</f>
        <v>13512807</v>
      </c>
      <c r="AH123" s="83">
        <f>VLOOKUP($Q123,'Analysis-must not modify'!BT:FE,AH$8,FALSE)</f>
        <v>18771737</v>
      </c>
      <c r="AI123" s="83">
        <f>VLOOKUP($Q123,'Analysis-must not modify'!BT:FE,AI$8,FALSE)</f>
        <v>1306049</v>
      </c>
      <c r="AJ123" s="83" t="e">
        <f>VLOOKUP($Q123,'Analysis-must not modify'!$BT$7:$FJ$87,AJ$8,FALSE)</f>
        <v>#N/A</v>
      </c>
      <c r="AK123" s="83">
        <f>VLOOKUP($Q123,'Analysis-must not modify'!BT:FE,AK$8,FALSE)</f>
        <v>670631</v>
      </c>
      <c r="AL123" s="83" t="str">
        <f>VLOOKUP($Q123,'Analysis-must not modify'!BT:FE,AL$8,FALSE)</f>
        <v/>
      </c>
      <c r="AM123" s="83" t="str">
        <f>VLOOKUP($Q123,'Analysis-must not modify'!BT:FE,AM$8,FALSE)</f>
        <v/>
      </c>
      <c r="AN123" s="83">
        <f>VLOOKUP($Q123,'Analysis-must not modify'!BT:FE,AN$8,FALSE)</f>
        <v>112276</v>
      </c>
      <c r="AP123" s="83">
        <f>VLOOKUP($Q123,'Analysis-must not modify'!BT:FE,AP$8,FALSE)</f>
        <v>9029341</v>
      </c>
      <c r="AQ123" s="83">
        <f>VLOOKUP($Q123,'Analysis-must not modify'!BT:FE,AQ$8,FALSE)</f>
        <v>20750</v>
      </c>
      <c r="AR123" s="83">
        <f>VLOOKUP($Q123,'Analysis-must not modify'!BT:FE,AR$8,FALSE)</f>
        <v>73173</v>
      </c>
      <c r="AS123" s="83">
        <f>VLOOKUP($Q123,'Analysis-must not modify'!BT:FE,AS$8,FALSE)</f>
        <v>277401</v>
      </c>
      <c r="AT123" s="83">
        <f>VLOOKUP($Q123,'Analysis-must not modify'!BT:FE,AT$8,FALSE)</f>
        <v>126086</v>
      </c>
      <c r="AV123" s="83">
        <f>VLOOKUP($Q123,'Analysis-must not modify'!BT:FE,AV$8,FALSE)</f>
        <v>2116555</v>
      </c>
      <c r="AW123" s="83">
        <f>VLOOKUP($Q123,'Analysis-must not modify'!BT:FE,AW$8,FALSE)</f>
        <v>87827</v>
      </c>
      <c r="AX123" s="83">
        <f>VLOOKUP($Q123,'Analysis-must not modify'!BT:FE,AX$8,FALSE)</f>
        <v>404000</v>
      </c>
      <c r="AY123" s="83">
        <f>VLOOKUP($Q123,'Analysis-must not modify'!BT:FE,AY$8,FALSE)</f>
        <v>164651</v>
      </c>
      <c r="BA123" s="83" t="str">
        <f>IF($Q$5="BASIC","",VLOOKUP($Q123,'Analysis-must not modify'!BT:FE,BA$8,FALSE))</f>
        <v/>
      </c>
      <c r="BB123" s="83" t="str">
        <f>IF($Q$5="BASIC","",VLOOKUP($Q123,'Analysis-must not modify'!BT:FE,BB$8,FALSE))</f>
        <v/>
      </c>
      <c r="BD123" s="83" t="str">
        <f>IF($Q$5="BASIC","",VLOOKUP($Q123,'Analysis-must not modify'!BT:FE,BD$8,FALSE))</f>
        <v/>
      </c>
      <c r="BE123" s="83" t="str">
        <f>IF($Q$5="BASIC","",VLOOKUP($Q123,'Analysis-must not modify'!BT:FE,BE$8,FALSE))</f>
        <v/>
      </c>
      <c r="BF123" s="83" t="str">
        <f>IF($Q$5="BASIC","",VLOOKUP($Q123,'Analysis-must not modify'!BT:FE,BF$8,FALSE))</f>
        <v/>
      </c>
    </row>
    <row r="124" spans="4:58" s="28" customFormat="1" ht="15" customHeight="1">
      <c r="D124" s="60"/>
      <c r="E124" s="60"/>
      <c r="F124" s="60"/>
      <c r="P124" s="27">
        <v>115</v>
      </c>
      <c r="Q124" s="84" t="str">
        <f>VLOOKUP($P124,'Analysis-must not modify'!B:AX,2,FALSE)</f>
        <v>Lima_2012</v>
      </c>
      <c r="R124" s="72">
        <f>VLOOKUP($Q124,'Analysis-must not modify'!C:AX,6,FALSE)</f>
        <v>8481415</v>
      </c>
      <c r="S124" s="72">
        <f>VLOOKUP($Q124,'Analysis-must not modify'!C:FE,7,FALSE)</f>
        <v>2645.4</v>
      </c>
      <c r="T124" s="72">
        <f>VLOOKUP($Q124,'Analysis-must not modify'!C:FE,8,FALSE)</f>
        <v>65773.674852070995</v>
      </c>
      <c r="U124" s="83">
        <f>VLOOKUP($Q124,'Analysis-must not modify'!BT:FE,U$8,FALSE)</f>
        <v>5359399.2548233923</v>
      </c>
      <c r="V124" s="83">
        <f>VLOOKUP($Q124,'Analysis-must not modify'!BT:FE,V$8,FALSE)</f>
        <v>5374700.5916607464</v>
      </c>
      <c r="W124" s="83">
        <f>VLOOKUP($Q124,'Analysis-must not modify'!BT:FE,W$8,FALSE)</f>
        <v>2435313.3575943448</v>
      </c>
      <c r="X124" s="83" t="str">
        <f>IFERROR(VLOOKUP($Q124,'Analysis-must not modify'!BT:FE,X$8,FALSE),"")</f>
        <v/>
      </c>
      <c r="Y124" s="83" t="str">
        <f>IFERROR(VLOOKUP($Q124,'Analysis-must not modify'!BT:FE,Y$8,FALSE),"")</f>
        <v/>
      </c>
      <c r="Z124" s="70">
        <f t="shared" si="22"/>
        <v>13169413.204078484</v>
      </c>
      <c r="AA124" s="70">
        <f t="shared" ca="1" si="23"/>
        <v>45</v>
      </c>
      <c r="AB124" s="70">
        <f t="shared" ca="1" si="24"/>
        <v>70</v>
      </c>
      <c r="AC124" s="70">
        <f t="shared" ca="1" si="25"/>
        <v>35</v>
      </c>
      <c r="AD124" s="70">
        <f t="shared" ca="1" si="26"/>
        <v>20</v>
      </c>
      <c r="AE124" s="70" t="e">
        <f t="shared" ca="1" si="27"/>
        <v>#VALUE!</v>
      </c>
      <c r="AF124" s="70" t="e">
        <f t="shared" ca="1" si="28"/>
        <v>#VALUE!</v>
      </c>
      <c r="AG124" s="83">
        <f>VLOOKUP($Q124,'Analysis-must not modify'!BT:FE,AG$8,FALSE)</f>
        <v>1690393.6357938373</v>
      </c>
      <c r="AH124" s="83">
        <f>VLOOKUP($Q124,'Analysis-must not modify'!BT:FE,AH$8,FALSE)</f>
        <v>1105828.6139797801</v>
      </c>
      <c r="AI124" s="83">
        <f>VLOOKUP($Q124,'Analysis-must not modify'!BT:FE,AI$8,FALSE)</f>
        <v>2562923.8862327752</v>
      </c>
      <c r="AJ124" s="83" t="e">
        <f>VLOOKUP($Q124,'Analysis-must not modify'!$BT$7:$FJ$87,AJ$8,FALSE)</f>
        <v>#N/A</v>
      </c>
      <c r="AK124" s="83" t="str">
        <f>VLOOKUP($Q124,'Analysis-must not modify'!BT:FE,AK$8,FALSE)</f>
        <v/>
      </c>
      <c r="AL124" s="83" t="str">
        <f>VLOOKUP($Q124,'Analysis-must not modify'!BT:FE,AL$8,FALSE)</f>
        <v/>
      </c>
      <c r="AM124" s="83" t="str">
        <f>VLOOKUP($Q124,'Analysis-must not modify'!BT:FE,AM$8,FALSE)</f>
        <v/>
      </c>
      <c r="AN124" s="83">
        <f>VLOOKUP($Q124,'Analysis-must not modify'!BT:FE,AN$8,FALSE)</f>
        <v>253.11881699999995</v>
      </c>
      <c r="AP124" s="83">
        <f>VLOOKUP($Q124,'Analysis-must not modify'!BT:FE,AP$8,FALSE)</f>
        <v>5370260.8374950951</v>
      </c>
      <c r="AQ124" s="83">
        <f>VLOOKUP($Q124,'Analysis-must not modify'!BT:FE,AQ$8,FALSE)</f>
        <v>4439.754165651595</v>
      </c>
      <c r="AR124" s="83" t="str">
        <f>VLOOKUP($Q124,'Analysis-must not modify'!BT:FE,AR$8,FALSE)</f>
        <v/>
      </c>
      <c r="AS124" s="83" t="str">
        <f>VLOOKUP($Q124,'Analysis-must not modify'!BT:FE,AS$8,FALSE)</f>
        <v/>
      </c>
      <c r="AT124" s="83" t="str">
        <f>VLOOKUP($Q124,'Analysis-must not modify'!BT:FE,AT$8,FALSE)</f>
        <v/>
      </c>
      <c r="AV124" s="83">
        <f>VLOOKUP($Q124,'Analysis-must not modify'!BT:FE,AV$8,FALSE)</f>
        <v>2288600.5885904003</v>
      </c>
      <c r="AW124" s="83" t="str">
        <f>VLOOKUP($Q124,'Analysis-must not modify'!BT:FE,AW$8,FALSE)</f>
        <v/>
      </c>
      <c r="AX124" s="83" t="str">
        <f>VLOOKUP($Q124,'Analysis-must not modify'!BT:FE,AX$8,FALSE)</f>
        <v/>
      </c>
      <c r="AY124" s="83">
        <f>VLOOKUP($Q124,'Analysis-must not modify'!BT:FE,AY$8,FALSE)</f>
        <v>146712.7690039445</v>
      </c>
      <c r="BA124" s="83" t="str">
        <f>IF($Q$5="BASIC","",VLOOKUP($Q124,'Analysis-must not modify'!BT:FE,BA$8,FALSE))</f>
        <v/>
      </c>
      <c r="BB124" s="83" t="str">
        <f>IF($Q$5="BASIC","",VLOOKUP($Q124,'Analysis-must not modify'!BT:FE,BB$8,FALSE))</f>
        <v/>
      </c>
      <c r="BD124" s="83" t="str">
        <f>IF($Q$5="BASIC","",VLOOKUP($Q124,'Analysis-must not modify'!BT:FE,BD$8,FALSE))</f>
        <v/>
      </c>
      <c r="BE124" s="83" t="str">
        <f>IF($Q$5="BASIC","",VLOOKUP($Q124,'Analysis-must not modify'!BT:FE,BE$8,FALSE))</f>
        <v/>
      </c>
      <c r="BF124" s="83" t="str">
        <f>IF($Q$5="BASIC","",VLOOKUP($Q124,'Analysis-must not modify'!BT:FE,BF$8,FALSE))</f>
        <v/>
      </c>
    </row>
    <row r="125" spans="4:58" s="28" customFormat="1" ht="15" customHeight="1">
      <c r="D125" s="60"/>
      <c r="E125" s="60"/>
      <c r="F125" s="60"/>
      <c r="P125" s="27">
        <v>116</v>
      </c>
      <c r="Q125" s="84" t="str">
        <f>VLOOKUP($P125,'Analysis-must not modify'!B:AX,2,FALSE)</f>
        <v>Lima_2015</v>
      </c>
      <c r="R125" s="72">
        <f>VLOOKUP($Q125,'Analysis-must not modify'!C:AX,6,FALSE)</f>
        <v>8890792</v>
      </c>
      <c r="S125" s="72">
        <f>VLOOKUP($Q125,'Analysis-must not modify'!C:FE,7,FALSE)</f>
        <v>2645.4</v>
      </c>
      <c r="T125" s="72">
        <f>VLOOKUP($Q125,'Analysis-must not modify'!C:FE,8,FALSE)</f>
        <v>82311.069230770008</v>
      </c>
      <c r="U125" s="83">
        <f>VLOOKUP($Q125,'Analysis-must not modify'!BT:FE,U$8,FALSE)</f>
        <v>6340795.1539990697</v>
      </c>
      <c r="V125" s="83">
        <f>VLOOKUP($Q125,'Analysis-must not modify'!BT:FE,V$8,FALSE)</f>
        <v>6355530.1286689974</v>
      </c>
      <c r="W125" s="83">
        <f>VLOOKUP($Q125,'Analysis-must not modify'!BT:FE,W$8,FALSE)</f>
        <v>3093113.1120552323</v>
      </c>
      <c r="X125" s="83" t="str">
        <f>IFERROR(VLOOKUP($Q125,'Analysis-must not modify'!BT:FE,X$8,FALSE),"")</f>
        <v/>
      </c>
      <c r="Y125" s="83" t="str">
        <f>IFERROR(VLOOKUP($Q125,'Analysis-must not modify'!BT:FE,Y$8,FALSE),"")</f>
        <v/>
      </c>
      <c r="Z125" s="70">
        <f t="shared" si="22"/>
        <v>15789438.3947233</v>
      </c>
      <c r="AA125" s="70">
        <f t="shared" ca="1" si="23"/>
        <v>41</v>
      </c>
      <c r="AB125" s="70">
        <f t="shared" ca="1" si="24"/>
        <v>57</v>
      </c>
      <c r="AC125" s="70">
        <f t="shared" ca="1" si="25"/>
        <v>23</v>
      </c>
      <c r="AD125" s="70">
        <f t="shared" ca="1" si="26"/>
        <v>12</v>
      </c>
      <c r="AE125" s="70" t="e">
        <f t="shared" ca="1" si="27"/>
        <v>#VALUE!</v>
      </c>
      <c r="AF125" s="70" t="e">
        <f t="shared" ca="1" si="28"/>
        <v>#VALUE!</v>
      </c>
      <c r="AG125" s="83">
        <f>VLOOKUP($Q125,'Analysis-must not modify'!BT:FE,AG$8,FALSE)</f>
        <v>1687192.9248485339</v>
      </c>
      <c r="AH125" s="83">
        <f>VLOOKUP($Q125,'Analysis-must not modify'!BT:FE,AH$8,FALSE)</f>
        <v>1128454.5340401039</v>
      </c>
      <c r="AI125" s="83">
        <f>VLOOKUP($Q125,'Analysis-must not modify'!BT:FE,AI$8,FALSE)</f>
        <v>3522261.4633739316</v>
      </c>
      <c r="AJ125" s="83" t="e">
        <f>VLOOKUP($Q125,'Analysis-must not modify'!$BT$7:$FJ$87,AJ$8,FALSE)</f>
        <v>#N/A</v>
      </c>
      <c r="AK125" s="83" t="str">
        <f>VLOOKUP($Q125,'Analysis-must not modify'!BT:FE,AK$8,FALSE)</f>
        <v/>
      </c>
      <c r="AL125" s="83" t="str">
        <f>VLOOKUP($Q125,'Analysis-must not modify'!BT:FE,AL$8,FALSE)</f>
        <v/>
      </c>
      <c r="AM125" s="83" t="str">
        <f>VLOOKUP($Q125,'Analysis-must not modify'!BT:FE,AM$8,FALSE)</f>
        <v/>
      </c>
      <c r="AN125" s="83">
        <f>VLOOKUP($Q125,'Analysis-must not modify'!BT:FE,AN$8,FALSE)</f>
        <v>2886.231736499999</v>
      </c>
      <c r="AP125" s="83">
        <f>VLOOKUP($Q125,'Analysis-must not modify'!BT:FE,AP$8,FALSE)</f>
        <v>6345503.8182211407</v>
      </c>
      <c r="AQ125" s="83">
        <f>VLOOKUP($Q125,'Analysis-must not modify'!BT:FE,AQ$8,FALSE)</f>
        <v>10026.310447857066</v>
      </c>
      <c r="AR125" s="83" t="str">
        <f>VLOOKUP($Q125,'Analysis-must not modify'!BT:FE,AR$8,FALSE)</f>
        <v/>
      </c>
      <c r="AS125" s="83" t="str">
        <f>VLOOKUP($Q125,'Analysis-must not modify'!BT:FE,AS$8,FALSE)</f>
        <v/>
      </c>
      <c r="AT125" s="83" t="str">
        <f>VLOOKUP($Q125,'Analysis-must not modify'!BT:FE,AT$8,FALSE)</f>
        <v/>
      </c>
      <c r="AV125" s="83">
        <f>VLOOKUP($Q125,'Analysis-must not modify'!BT:FE,AV$8,FALSE)</f>
        <v>2895573.1120552323</v>
      </c>
      <c r="AW125" s="83" t="str">
        <f>VLOOKUP($Q125,'Analysis-must not modify'!BT:FE,AW$8,FALSE)</f>
        <v/>
      </c>
      <c r="AX125" s="83" t="str">
        <f>VLOOKUP($Q125,'Analysis-must not modify'!BT:FE,AX$8,FALSE)</f>
        <v/>
      </c>
      <c r="AY125" s="83">
        <f>VLOOKUP($Q125,'Analysis-must not modify'!BT:FE,AY$8,FALSE)</f>
        <v>197540</v>
      </c>
      <c r="BA125" s="83" t="str">
        <f>IF($Q$5="BASIC","",VLOOKUP($Q125,'Analysis-must not modify'!BT:FE,BA$8,FALSE))</f>
        <v/>
      </c>
      <c r="BB125" s="83" t="str">
        <f>IF($Q$5="BASIC","",VLOOKUP($Q125,'Analysis-must not modify'!BT:FE,BB$8,FALSE))</f>
        <v/>
      </c>
      <c r="BD125" s="83" t="str">
        <f>IF($Q$5="BASIC","",VLOOKUP($Q125,'Analysis-must not modify'!BT:FE,BD$8,FALSE))</f>
        <v/>
      </c>
      <c r="BE125" s="83" t="str">
        <f>IF($Q$5="BASIC","",VLOOKUP($Q125,'Analysis-must not modify'!BT:FE,BE$8,FALSE))</f>
        <v/>
      </c>
      <c r="BF125" s="83" t="str">
        <f>IF($Q$5="BASIC","",VLOOKUP($Q125,'Analysis-must not modify'!BT:FE,BF$8,FALSE))</f>
        <v/>
      </c>
    </row>
    <row r="126" spans="4:58" s="28" customFormat="1" ht="15" customHeight="1">
      <c r="D126" s="60"/>
      <c r="E126" s="60"/>
      <c r="F126" s="60"/>
      <c r="P126" s="27">
        <v>117</v>
      </c>
      <c r="Q126" s="84" t="str">
        <f>VLOOKUP($P126,'Analysis-must not modify'!B:AX,2,FALSE)</f>
        <v>Quito_2015</v>
      </c>
      <c r="R126" s="72">
        <f>VLOOKUP($Q126,'Analysis-must not modify'!C:AX,6,FALSE)</f>
        <v>2551721</v>
      </c>
      <c r="S126" s="72">
        <f>VLOOKUP($Q126,'Analysis-must not modify'!C:FE,7,FALSE)</f>
        <v>4217.95</v>
      </c>
      <c r="T126" s="72">
        <f>VLOOKUP($Q126,'Analysis-must not modify'!C:FE,8,FALSE)</f>
        <v>22997.319</v>
      </c>
      <c r="U126" s="83">
        <f>VLOOKUP($Q126,'Analysis-must not modify'!BT:FE,U$8,FALSE)</f>
        <v>1988305.9397046648</v>
      </c>
      <c r="V126" s="83">
        <f>VLOOKUP($Q126,'Analysis-must not modify'!BT:FE,V$8,FALSE)</f>
        <v>3004295.6187857864</v>
      </c>
      <c r="W126" s="83">
        <f>VLOOKUP($Q126,'Analysis-must not modify'!BT:FE,W$8,FALSE)</f>
        <v>766587.32269312511</v>
      </c>
      <c r="X126" s="83" t="str">
        <f>IFERROR(VLOOKUP($Q126,'Analysis-must not modify'!BT:FE,X$8,FALSE),"")</f>
        <v/>
      </c>
      <c r="Y126" s="83" t="str">
        <f>IFERROR(VLOOKUP($Q126,'Analysis-must not modify'!BT:FE,Y$8,FALSE),"")</f>
        <v/>
      </c>
      <c r="Z126" s="70">
        <f t="shared" si="22"/>
        <v>5759188.8811835768</v>
      </c>
      <c r="AA126" s="70">
        <f t="shared" ca="1" si="23"/>
        <v>103</v>
      </c>
      <c r="AB126" s="70">
        <f t="shared" ca="1" si="24"/>
        <v>127</v>
      </c>
      <c r="AC126" s="70">
        <f t="shared" ca="1" si="25"/>
        <v>75</v>
      </c>
      <c r="AD126" s="70">
        <f t="shared" ca="1" si="26"/>
        <v>61</v>
      </c>
      <c r="AE126" s="70" t="e">
        <f t="shared" ca="1" si="27"/>
        <v>#VALUE!</v>
      </c>
      <c r="AF126" s="70" t="e">
        <f t="shared" ca="1" si="28"/>
        <v>#VALUE!</v>
      </c>
      <c r="AG126" s="83">
        <f>VLOOKUP($Q126,'Analysis-must not modify'!BT:FE,AG$8,FALSE)</f>
        <v>897109.27763699321</v>
      </c>
      <c r="AH126" s="83">
        <f>VLOOKUP($Q126,'Analysis-must not modify'!BT:FE,AH$8,FALSE)</f>
        <v>453333.90859893709</v>
      </c>
      <c r="AI126" s="83">
        <f>VLOOKUP($Q126,'Analysis-must not modify'!BT:FE,AI$8,FALSE)</f>
        <v>635117.9271834502</v>
      </c>
      <c r="AJ126" s="83" t="e">
        <f>VLOOKUP($Q126,'Analysis-must not modify'!$BT$7:$FJ$87,AJ$8,FALSE)</f>
        <v>#N/A</v>
      </c>
      <c r="AK126" s="83">
        <f>VLOOKUP($Q126,'Analysis-must not modify'!BT:FE,AK$8,FALSE)</f>
        <v>122.71067848270002</v>
      </c>
      <c r="AL126" s="83" t="str">
        <f>VLOOKUP($Q126,'Analysis-must not modify'!BT:FE,AL$8,FALSE)</f>
        <v/>
      </c>
      <c r="AM126" s="83" t="str">
        <f>VLOOKUP($Q126,'Analysis-must not modify'!BT:FE,AM$8,FALSE)</f>
        <v/>
      </c>
      <c r="AN126" s="83" t="str">
        <f>VLOOKUP($Q126,'Analysis-must not modify'!BT:FE,AN$8,FALSE)</f>
        <v/>
      </c>
      <c r="AP126" s="83">
        <f>VLOOKUP($Q126,'Analysis-must not modify'!BT:FE,AP$8,FALSE)</f>
        <v>3000011.4809576361</v>
      </c>
      <c r="AQ126" s="83" t="str">
        <f>VLOOKUP($Q126,'Analysis-must not modify'!BT:FE,AQ$8,FALSE)</f>
        <v/>
      </c>
      <c r="AR126" s="83" t="str">
        <f>VLOOKUP($Q126,'Analysis-must not modify'!BT:FE,AR$8,FALSE)</f>
        <v/>
      </c>
      <c r="AS126" s="83">
        <f>VLOOKUP($Q126,'Analysis-must not modify'!BT:FE,AS$8,FALSE)</f>
        <v>221.06983625309607</v>
      </c>
      <c r="AT126" s="83">
        <f>VLOOKUP($Q126,'Analysis-must not modify'!BT:FE,AT$8,FALSE)</f>
        <v>4063.067991897205</v>
      </c>
      <c r="AV126" s="83">
        <f>VLOOKUP($Q126,'Analysis-must not modify'!BT:FE,AV$8,FALSE)</f>
        <v>764468.27112037514</v>
      </c>
      <c r="AW126" s="83" t="str">
        <f>VLOOKUP($Q126,'Analysis-must not modify'!BT:FE,AW$8,FALSE)</f>
        <v/>
      </c>
      <c r="AX126" s="83">
        <f>VLOOKUP($Q126,'Analysis-must not modify'!BT:FE,AX$8,FALSE)</f>
        <v>2119.0515727500001</v>
      </c>
      <c r="AY126" s="83" t="str">
        <f>VLOOKUP($Q126,'Analysis-must not modify'!BT:FE,AY$8,FALSE)</f>
        <v/>
      </c>
      <c r="BA126" s="83" t="str">
        <f>IF($Q$5="BASIC","",VLOOKUP($Q126,'Analysis-must not modify'!BT:FE,BA$8,FALSE))</f>
        <v/>
      </c>
      <c r="BB126" s="83" t="str">
        <f>IF($Q$5="BASIC","",VLOOKUP($Q126,'Analysis-must not modify'!BT:FE,BB$8,FALSE))</f>
        <v/>
      </c>
      <c r="BD126" s="83" t="str">
        <f>IF($Q$5="BASIC","",VLOOKUP($Q126,'Analysis-must not modify'!BT:FE,BD$8,FALSE))</f>
        <v/>
      </c>
      <c r="BE126" s="83" t="str">
        <f>IF($Q$5="BASIC","",VLOOKUP($Q126,'Analysis-must not modify'!BT:FE,BE$8,FALSE))</f>
        <v/>
      </c>
      <c r="BF126" s="83" t="str">
        <f>IF($Q$5="BASIC","",VLOOKUP($Q126,'Analysis-must not modify'!BT:FE,BF$8,FALSE))</f>
        <v/>
      </c>
    </row>
    <row r="127" spans="4:58" s="28" customFormat="1" ht="15" customHeight="1">
      <c r="D127" s="60"/>
      <c r="E127" s="60"/>
      <c r="F127" s="60"/>
      <c r="P127" s="27">
        <v>118</v>
      </c>
      <c r="Q127" s="84" t="str">
        <f>VLOOKUP($P127,'Analysis-must not modify'!B:AX,2,FALSE)</f>
        <v>Jakarta_2014</v>
      </c>
      <c r="R127" s="72">
        <f>VLOOKUP($Q127,'Analysis-must not modify'!C:AX,6,FALSE)</f>
        <v>10000000</v>
      </c>
      <c r="S127" s="72">
        <f>VLOOKUP($Q127,'Analysis-must not modify'!C:FE,7,FALSE)</f>
        <v>661.52</v>
      </c>
      <c r="T127" s="72">
        <f>VLOOKUP($Q127,'Analysis-must not modify'!C:FE,8,FALSE)</f>
        <v>0</v>
      </c>
      <c r="U127" s="83">
        <f>VLOOKUP($Q127,'Analysis-must not modify'!BT:FE,U$8,FALSE)</f>
        <v>43904646.634906098</v>
      </c>
      <c r="V127" s="83">
        <f>VLOOKUP($Q127,'Analysis-must not modify'!BT:FE,V$8,FALSE)</f>
        <v>10293381.211905904</v>
      </c>
      <c r="W127" s="83">
        <f>VLOOKUP($Q127,'Analysis-must not modify'!BT:FE,W$8,FALSE)</f>
        <v>1978114.5392519999</v>
      </c>
      <c r="X127" s="83" t="str">
        <f>IFERROR(VLOOKUP($Q127,'Analysis-must not modify'!BT:FE,X$8,FALSE),"")</f>
        <v/>
      </c>
      <c r="Y127" s="83" t="str">
        <f>IFERROR(VLOOKUP($Q127,'Analysis-must not modify'!BT:FE,Y$8,FALSE),"")</f>
        <v/>
      </c>
      <c r="Z127" s="70">
        <f t="shared" si="22"/>
        <v>56176142.386064</v>
      </c>
      <c r="AA127" s="70">
        <f t="shared" ca="1" si="23"/>
        <v>2</v>
      </c>
      <c r="AB127" s="70">
        <f t="shared" ca="1" si="24"/>
        <v>2</v>
      </c>
      <c r="AC127" s="70">
        <f t="shared" ca="1" si="25"/>
        <v>12</v>
      </c>
      <c r="AD127" s="70">
        <f t="shared" ca="1" si="26"/>
        <v>27</v>
      </c>
      <c r="AE127" s="70" t="e">
        <f t="shared" ca="1" si="27"/>
        <v>#VALUE!</v>
      </c>
      <c r="AF127" s="70" t="e">
        <f t="shared" ca="1" si="28"/>
        <v>#VALUE!</v>
      </c>
      <c r="AG127" s="83">
        <f>VLOOKUP($Q127,'Analysis-must not modify'!BT:FE,AG$8,FALSE)</f>
        <v>17786599.453583185</v>
      </c>
      <c r="AH127" s="83">
        <f>VLOOKUP($Q127,'Analysis-must not modify'!BT:FE,AH$8,FALSE)</f>
        <v>10827624.827020604</v>
      </c>
      <c r="AI127" s="83">
        <f>VLOOKUP($Q127,'Analysis-must not modify'!BT:FE,AI$8,FALSE)</f>
        <v>12729432.045844052</v>
      </c>
      <c r="AJ127" s="83" t="e">
        <f>VLOOKUP($Q127,'Analysis-must not modify'!$BT$7:$FJ$87,AJ$8,FALSE)</f>
        <v>#N/A</v>
      </c>
      <c r="AK127" s="83">
        <f>VLOOKUP($Q127,'Analysis-must not modify'!BT:FE,AK$8,FALSE)</f>
        <v>2433667.3084582556</v>
      </c>
      <c r="AL127" s="83" t="str">
        <f>VLOOKUP($Q127,'Analysis-must not modify'!BT:FE,AL$8,FALSE)</f>
        <v/>
      </c>
      <c r="AM127" s="83" t="str">
        <f>VLOOKUP($Q127,'Analysis-must not modify'!BT:FE,AM$8,FALSE)</f>
        <v/>
      </c>
      <c r="AN127" s="83">
        <f>VLOOKUP($Q127,'Analysis-must not modify'!BT:FE,AN$8,FALSE)</f>
        <v>127323</v>
      </c>
      <c r="AP127" s="83">
        <f>VLOOKUP($Q127,'Analysis-must not modify'!BT:FE,AP$8,FALSE)</f>
        <v>8575599.5634300802</v>
      </c>
      <c r="AQ127" s="83">
        <f>VLOOKUP($Q127,'Analysis-must not modify'!BT:FE,AQ$8,FALSE)</f>
        <v>111017.65379819705</v>
      </c>
      <c r="AR127" s="83">
        <f>VLOOKUP($Q127,'Analysis-must not modify'!BT:FE,AR$8,FALSE)</f>
        <v>1447467.4451370023</v>
      </c>
      <c r="AS127" s="83">
        <f>VLOOKUP($Q127,'Analysis-must not modify'!BT:FE,AS$8,FALSE)</f>
        <v>159296.54954062658</v>
      </c>
      <c r="AT127" s="83" t="str">
        <f>VLOOKUP($Q127,'Analysis-must not modify'!BT:FE,AT$8,FALSE)</f>
        <v/>
      </c>
      <c r="AV127" s="83">
        <f>VLOOKUP($Q127,'Analysis-must not modify'!BT:FE,AV$8,FALSE)</f>
        <v>1003529.107</v>
      </c>
      <c r="AW127" s="83">
        <f>VLOOKUP($Q127,'Analysis-must not modify'!BT:FE,AW$8,FALSE)</f>
        <v>15237.857051999999</v>
      </c>
      <c r="AX127" s="83" t="str">
        <f>VLOOKUP($Q127,'Analysis-must not modify'!BT:FE,AX$8,FALSE)</f>
        <v/>
      </c>
      <c r="AY127" s="83">
        <f>VLOOKUP($Q127,'Analysis-must not modify'!BT:FE,AY$8,FALSE)</f>
        <v>959347.57519999996</v>
      </c>
      <c r="BA127" s="83" t="str">
        <f>IF($Q$5="BASIC","",VLOOKUP($Q127,'Analysis-must not modify'!BT:FE,BA$8,FALSE))</f>
        <v/>
      </c>
      <c r="BB127" s="83" t="str">
        <f>IF($Q$5="BASIC","",VLOOKUP($Q127,'Analysis-must not modify'!BT:FE,BB$8,FALSE))</f>
        <v/>
      </c>
      <c r="BD127" s="83" t="str">
        <f>IF($Q$5="BASIC","",VLOOKUP($Q127,'Analysis-must not modify'!BT:FE,BD$8,FALSE))</f>
        <v/>
      </c>
      <c r="BE127" s="83" t="str">
        <f>IF($Q$5="BASIC","",VLOOKUP($Q127,'Analysis-must not modify'!BT:FE,BE$8,FALSE))</f>
        <v/>
      </c>
      <c r="BF127" s="83" t="str">
        <f>IF($Q$5="BASIC","",VLOOKUP($Q127,'Analysis-must not modify'!BT:FE,BF$8,FALSE))</f>
        <v/>
      </c>
    </row>
    <row r="128" spans="4:58" s="28" customFormat="1" ht="15" customHeight="1">
      <c r="D128" s="60"/>
      <c r="E128" s="60"/>
      <c r="F128" s="60"/>
      <c r="P128" s="27">
        <v>119</v>
      </c>
      <c r="Q128" s="84" t="str">
        <f>VLOOKUP($P128,'Analysis-must not modify'!B:AX,2,FALSE)</f>
        <v>Austin_2013</v>
      </c>
      <c r="R128" s="72">
        <f>VLOOKUP($Q128,'Analysis-must not modify'!C:AX,6,FALSE)</f>
        <v>1120954</v>
      </c>
      <c r="S128" s="72">
        <f>VLOOKUP($Q128,'Analysis-must not modify'!C:FE,7,FALSE)</f>
        <v>2564</v>
      </c>
      <c r="T128" s="72">
        <f>VLOOKUP($Q128,'Analysis-must not modify'!C:FE,8,FALSE)</f>
        <v>106981</v>
      </c>
      <c r="U128" s="83">
        <f>VLOOKUP($Q128,'Analysis-must not modify'!BT:FE,U$8,FALSE)</f>
        <v>7404681.0052253073</v>
      </c>
      <c r="V128" s="83">
        <f>VLOOKUP($Q128,'Analysis-must not modify'!BT:FE,V$8,FALSE)</f>
        <v>4931489.5047494695</v>
      </c>
      <c r="W128" s="83">
        <f>VLOOKUP($Q128,'Analysis-must not modify'!BT:FE,W$8,FALSE)</f>
        <v>665660.9275466</v>
      </c>
      <c r="X128" s="83" t="str">
        <f>IFERROR(VLOOKUP($Q128,'Analysis-must not modify'!BT:FE,X$8,FALSE),"")</f>
        <v/>
      </c>
      <c r="Y128" s="83" t="str">
        <f>IFERROR(VLOOKUP($Q128,'Analysis-must not modify'!BT:FE,Y$8,FALSE),"")</f>
        <v/>
      </c>
      <c r="Z128" s="70">
        <f t="shared" si="22"/>
        <v>13001831.437521378</v>
      </c>
      <c r="AA128" s="70">
        <f t="shared" ca="1" si="23"/>
        <v>47</v>
      </c>
      <c r="AB128" s="70">
        <f t="shared" ca="1" si="24"/>
        <v>49</v>
      </c>
      <c r="AC128" s="70">
        <f t="shared" ca="1" si="25"/>
        <v>38</v>
      </c>
      <c r="AD128" s="70">
        <f t="shared" ca="1" si="26"/>
        <v>64</v>
      </c>
      <c r="AE128" s="70" t="e">
        <f t="shared" ca="1" si="27"/>
        <v>#VALUE!</v>
      </c>
      <c r="AF128" s="70" t="e">
        <f t="shared" ca="1" si="28"/>
        <v>#VALUE!</v>
      </c>
      <c r="AG128" s="83">
        <f>VLOOKUP($Q128,'Analysis-must not modify'!BT:FE,AG$8,FALSE)</f>
        <v>2903676.684716031</v>
      </c>
      <c r="AH128" s="83">
        <f>VLOOKUP($Q128,'Analysis-must not modify'!BT:FE,AH$8,FALSE)</f>
        <v>2779729.9622377306</v>
      </c>
      <c r="AI128" s="83">
        <f>VLOOKUP($Q128,'Analysis-must not modify'!BT:FE,AI$8,FALSE)</f>
        <v>1627958.3392715459</v>
      </c>
      <c r="AJ128" s="83" t="e">
        <f>VLOOKUP($Q128,'Analysis-must not modify'!$BT$7:$FJ$87,AJ$8,FALSE)</f>
        <v>#N/A</v>
      </c>
      <c r="AK128" s="83" t="str">
        <f>VLOOKUP($Q128,'Analysis-must not modify'!BT:FE,AK$8,FALSE)</f>
        <v/>
      </c>
      <c r="AL128" s="83" t="str">
        <f>VLOOKUP($Q128,'Analysis-must not modify'!BT:FE,AL$8,FALSE)</f>
        <v/>
      </c>
      <c r="AM128" s="83" t="str">
        <f>VLOOKUP($Q128,'Analysis-must not modify'!BT:FE,AM$8,FALSE)</f>
        <v/>
      </c>
      <c r="AN128" s="83">
        <f>VLOOKUP($Q128,'Analysis-must not modify'!BT:FE,AN$8,FALSE)</f>
        <v>92682</v>
      </c>
      <c r="AP128" s="83">
        <f>VLOOKUP($Q128,'Analysis-must not modify'!BT:FE,AP$8,FALSE)</f>
        <v>4750150</v>
      </c>
      <c r="AQ128" s="83">
        <f>VLOOKUP($Q128,'Analysis-must not modify'!BT:FE,AQ$8,FALSE)</f>
        <v>29071.989653000004</v>
      </c>
      <c r="AR128" s="83" t="str">
        <f>VLOOKUP($Q128,'Analysis-must not modify'!BT:FE,AR$8,FALSE)</f>
        <v/>
      </c>
      <c r="AS128" s="83" t="str">
        <f>VLOOKUP($Q128,'Analysis-must not modify'!BT:FE,AS$8,FALSE)</f>
        <v/>
      </c>
      <c r="AT128" s="83">
        <f>VLOOKUP($Q128,'Analysis-must not modify'!BT:FE,AT$8,FALSE)</f>
        <v>152267.51509646999</v>
      </c>
      <c r="AV128" s="83">
        <f>VLOOKUP($Q128,'Analysis-must not modify'!BT:FE,AV$8,FALSE)</f>
        <v>650214</v>
      </c>
      <c r="AW128" s="83">
        <f>VLOOKUP($Q128,'Analysis-must not modify'!BT:FE,AW$8,FALSE)</f>
        <v>3990.6156000000005</v>
      </c>
      <c r="AX128" s="83" t="str">
        <f>VLOOKUP($Q128,'Analysis-must not modify'!BT:FE,AX$8,FALSE)</f>
        <v/>
      </c>
      <c r="AY128" s="83">
        <f>VLOOKUP($Q128,'Analysis-must not modify'!BT:FE,AY$8,FALSE)</f>
        <v>11456.311946599999</v>
      </c>
      <c r="BA128" s="83" t="str">
        <f>IF($Q$5="BASIC","",VLOOKUP($Q128,'Analysis-must not modify'!BT:FE,BA$8,FALSE))</f>
        <v/>
      </c>
      <c r="BB128" s="83" t="str">
        <f>IF($Q$5="BASIC","",VLOOKUP($Q128,'Analysis-must not modify'!BT:FE,BB$8,FALSE))</f>
        <v/>
      </c>
      <c r="BD128" s="83" t="str">
        <f>IF($Q$5="BASIC","",VLOOKUP($Q128,'Analysis-must not modify'!BT:FE,BD$8,FALSE))</f>
        <v/>
      </c>
      <c r="BE128" s="83" t="str">
        <f>IF($Q$5="BASIC","",VLOOKUP($Q128,'Analysis-must not modify'!BT:FE,BE$8,FALSE))</f>
        <v/>
      </c>
      <c r="BF128" s="83" t="str">
        <f>IF($Q$5="BASIC","",VLOOKUP($Q128,'Analysis-must not modify'!BT:FE,BF$8,FALSE))</f>
        <v/>
      </c>
    </row>
    <row r="129" spans="4:58" s="52" customFormat="1" ht="15" customHeight="1">
      <c r="D129" s="60"/>
      <c r="E129" s="60"/>
      <c r="F129" s="60"/>
      <c r="P129" s="244">
        <v>120</v>
      </c>
      <c r="Q129" s="84" t="str">
        <f>VLOOKUP($P129,'Analysis-must not modify'!B:AX,2,FALSE)</f>
        <v>Austin_2016</v>
      </c>
      <c r="R129" s="72">
        <f>VLOOKUP($Q129,'Analysis-must not modify'!C:AX,6,FALSE)</f>
        <v>1199323</v>
      </c>
      <c r="S129" s="72">
        <f>VLOOKUP($Q129,'Analysis-must not modify'!C:FE,7,FALSE)</f>
        <v>2564</v>
      </c>
      <c r="T129" s="72">
        <f>VLOOKUP($Q129,'Analysis-must not modify'!C:FE,8,FALSE)</f>
        <v>135010</v>
      </c>
      <c r="U129" s="83">
        <f>VLOOKUP($Q129,'Analysis-must not modify'!BT:FE,U$8,FALSE)</f>
        <v>7070362.564304038</v>
      </c>
      <c r="V129" s="83">
        <f>VLOOKUP($Q129,'Analysis-must not modify'!BT:FE,V$8,FALSE)</f>
        <v>4921744.5712488787</v>
      </c>
      <c r="W129" s="83">
        <f>VLOOKUP($Q129,'Analysis-must not modify'!BT:FE,W$8,FALSE)</f>
        <v>535169.79759999993</v>
      </c>
      <c r="X129" s="83" t="str">
        <f>IFERROR(VLOOKUP($Q129,'Analysis-must not modify'!BT:FE,X$8,FALSE),"")</f>
        <v/>
      </c>
      <c r="Y129" s="83" t="str">
        <f>IFERROR(VLOOKUP($Q129,'Analysis-must not modify'!BT:FE,Y$8,FALSE),"")</f>
        <v/>
      </c>
      <c r="Z129" s="70">
        <f t="shared" si="22"/>
        <v>12527276.933152916</v>
      </c>
      <c r="AA129" s="70">
        <f t="shared" ca="1" si="23"/>
        <v>53</v>
      </c>
      <c r="AB129" s="70">
        <f t="shared" ca="1" si="24"/>
        <v>53</v>
      </c>
      <c r="AC129" s="70">
        <f t="shared" ca="1" si="25"/>
        <v>39</v>
      </c>
      <c r="AD129" s="70">
        <f t="shared" ca="1" si="26"/>
        <v>70</v>
      </c>
      <c r="AE129" s="70" t="e">
        <f t="shared" ca="1" si="27"/>
        <v>#VALUE!</v>
      </c>
      <c r="AF129" s="70" t="e">
        <f t="shared" ca="1" si="28"/>
        <v>#VALUE!</v>
      </c>
      <c r="AG129" s="83">
        <f>VLOOKUP($Q129,'Analysis-must not modify'!BT:FE,AG$8,FALSE)</f>
        <v>2703841.2383907824</v>
      </c>
      <c r="AH129" s="83">
        <f>VLOOKUP($Q129,'Analysis-must not modify'!BT:FE,AH$8,FALSE)</f>
        <v>2776381.8461344824</v>
      </c>
      <c r="AI129" s="83">
        <f>VLOOKUP($Q129,'Analysis-must not modify'!BT:FE,AI$8,FALSE)</f>
        <v>1505831.9497787724</v>
      </c>
      <c r="AJ129" s="83" t="e">
        <f>VLOOKUP($Q129,'Analysis-must not modify'!$BT$7:$FJ$87,AJ$8,FALSE)</f>
        <v>#N/A</v>
      </c>
      <c r="AK129" s="83" t="str">
        <f>VLOOKUP($Q129,'Analysis-must not modify'!BT:FE,AK$8,FALSE)</f>
        <v/>
      </c>
      <c r="AL129" s="83" t="str">
        <f>VLOOKUP($Q129,'Analysis-must not modify'!BT:FE,AL$8,FALSE)</f>
        <v/>
      </c>
      <c r="AM129" s="83" t="str">
        <f>VLOOKUP($Q129,'Analysis-must not modify'!BT:FE,AM$8,FALSE)</f>
        <v/>
      </c>
      <c r="AN129" s="83">
        <f>VLOOKUP($Q129,'Analysis-must not modify'!BT:FE,AN$8,FALSE)</f>
        <v>83601.7</v>
      </c>
      <c r="AO129" s="28"/>
      <c r="AP129" s="83">
        <f>VLOOKUP($Q129,'Analysis-must not modify'!BT:FE,AP$8,FALSE)</f>
        <v>4765346.481559244</v>
      </c>
      <c r="AQ129" s="83">
        <f>VLOOKUP($Q129,'Analysis-must not modify'!BT:FE,AQ$8,FALSE)</f>
        <v>3251.5143989449998</v>
      </c>
      <c r="AR129" s="83" t="str">
        <f>VLOOKUP($Q129,'Analysis-must not modify'!BT:FE,AR$8,FALSE)</f>
        <v/>
      </c>
      <c r="AS129" s="83">
        <f>VLOOKUP($Q129,'Analysis-must not modify'!BT:FE,AS$8,FALSE)</f>
        <v>978.05209934999993</v>
      </c>
      <c r="AT129" s="83">
        <f>VLOOKUP($Q129,'Analysis-must not modify'!BT:FE,AT$8,FALSE)</f>
        <v>152168.52319133998</v>
      </c>
      <c r="AU129" s="28"/>
      <c r="AV129" s="83">
        <f>VLOOKUP($Q129,'Analysis-must not modify'!BT:FE,AV$8,FALSE)</f>
        <v>500271.8</v>
      </c>
      <c r="AW129" s="83">
        <f>VLOOKUP($Q129,'Analysis-must not modify'!BT:FE,AW$8,FALSE)</f>
        <v>12999.347600000001</v>
      </c>
      <c r="AX129" s="83" t="str">
        <f>VLOOKUP($Q129,'Analysis-must not modify'!BT:FE,AX$8,FALSE)</f>
        <v/>
      </c>
      <c r="AY129" s="83">
        <f>VLOOKUP($Q129,'Analysis-must not modify'!BT:FE,AY$8,FALSE)</f>
        <v>21898.649999999998</v>
      </c>
      <c r="AZ129" s="28"/>
      <c r="BA129" s="83" t="str">
        <f>IF($Q$5="BASIC","",VLOOKUP($Q129,'Analysis-must not modify'!BT:FE,BA$8,FALSE))</f>
        <v/>
      </c>
      <c r="BB129" s="83" t="str">
        <f>IF($Q$5="BASIC","",VLOOKUP($Q129,'Analysis-must not modify'!BT:FE,BB$8,FALSE))</f>
        <v/>
      </c>
      <c r="BC129" s="28"/>
      <c r="BD129" s="83" t="str">
        <f>IF($Q$5="BASIC","",VLOOKUP($Q129,'Analysis-must not modify'!BT:FE,BD$8,FALSE))</f>
        <v/>
      </c>
      <c r="BE129" s="83" t="str">
        <f>IF($Q$5="BASIC","",VLOOKUP($Q129,'Analysis-must not modify'!BT:FE,BE$8,FALSE))</f>
        <v/>
      </c>
      <c r="BF129" s="83" t="str">
        <f>IF($Q$5="BASIC","",VLOOKUP($Q129,'Analysis-must not modify'!BT:FE,BF$8,FALSE))</f>
        <v/>
      </c>
    </row>
    <row r="130" spans="4:58" s="52" customFormat="1" ht="15" customHeight="1">
      <c r="D130" s="60"/>
      <c r="E130" s="60"/>
      <c r="F130" s="60"/>
      <c r="P130" s="244">
        <v>121</v>
      </c>
      <c r="Q130" s="84" t="str">
        <f>VLOOKUP($P130,'Analysis-must not modify'!B:AX,2,FALSE)</f>
        <v>Chicago_2015</v>
      </c>
      <c r="R130" s="72">
        <f>VLOOKUP($Q130,'Analysis-must not modify'!C:AX,6,FALSE)</f>
        <v>2720546</v>
      </c>
      <c r="S130" s="72">
        <f>VLOOKUP($Q130,'Analysis-must not modify'!C:FE,7,FALSE)</f>
        <v>589.55999999999995</v>
      </c>
      <c r="T130" s="72">
        <f>VLOOKUP($Q130,'Analysis-must not modify'!C:FE,8,FALSE)</f>
        <v>561000</v>
      </c>
      <c r="U130" s="83">
        <f>VLOOKUP($Q130,'Analysis-must not modify'!BT:FE,U$8,FALSE)</f>
        <v>23500082.233195011</v>
      </c>
      <c r="V130" s="83">
        <f>VLOOKUP($Q130,'Analysis-must not modify'!BT:FE,V$8,FALSE)</f>
        <v>8048462.8725675419</v>
      </c>
      <c r="W130" s="83">
        <f>VLOOKUP($Q130,'Analysis-must not modify'!BT:FE,W$8,FALSE)</f>
        <v>1102834.1959542048</v>
      </c>
      <c r="X130" s="83" t="str">
        <f>IFERROR(VLOOKUP($Q130,'Analysis-must not modify'!BT:FE,X$8,FALSE),"")</f>
        <v/>
      </c>
      <c r="Y130" s="83" t="str">
        <f>IFERROR(VLOOKUP($Q130,'Analysis-must not modify'!BT:FE,Y$8,FALSE),"")</f>
        <v/>
      </c>
      <c r="Z130" s="70">
        <f t="shared" si="22"/>
        <v>32651379.301716756</v>
      </c>
      <c r="AA130" s="70">
        <f t="shared" ca="1" si="23"/>
        <v>16</v>
      </c>
      <c r="AB130" s="70">
        <f t="shared" ca="1" si="24"/>
        <v>14</v>
      </c>
      <c r="AC130" s="70">
        <f t="shared" ca="1" si="25"/>
        <v>15</v>
      </c>
      <c r="AD130" s="70">
        <f t="shared" ca="1" si="26"/>
        <v>55</v>
      </c>
      <c r="AE130" s="70" t="e">
        <f t="shared" ca="1" si="27"/>
        <v>#VALUE!</v>
      </c>
      <c r="AF130" s="70" t="e">
        <f t="shared" ca="1" si="28"/>
        <v>#VALUE!</v>
      </c>
      <c r="AG130" s="83">
        <f>VLOOKUP($Q130,'Analysis-must not modify'!BT:FE,AG$8,FALSE)</f>
        <v>9127835.3757615983</v>
      </c>
      <c r="AH130" s="83">
        <f>VLOOKUP($Q130,'Analysis-must not modify'!BT:FE,AH$8,FALSE)</f>
        <v>8378856.0401621312</v>
      </c>
      <c r="AI130" s="83">
        <f>VLOOKUP($Q130,'Analysis-must not modify'!BT:FE,AI$8,FALSE)</f>
        <v>5593426.6752432194</v>
      </c>
      <c r="AJ130" s="83" t="e">
        <f>VLOOKUP($Q130,'Analysis-must not modify'!$BT$7:$FJ$87,AJ$8,FALSE)</f>
        <v>#N/A</v>
      </c>
      <c r="AK130" s="83" t="str">
        <f>VLOOKUP($Q130,'Analysis-must not modify'!BT:FE,AK$8,FALSE)</f>
        <v/>
      </c>
      <c r="AL130" s="83">
        <f>VLOOKUP($Q130,'Analysis-must not modify'!BT:FE,AL$8,FALSE)</f>
        <v>175809.90440666722</v>
      </c>
      <c r="AM130" s="83" t="str">
        <f>VLOOKUP($Q130,'Analysis-must not modify'!BT:FE,AM$8,FALSE)</f>
        <v/>
      </c>
      <c r="AN130" s="83">
        <f>VLOOKUP($Q130,'Analysis-must not modify'!BT:FE,AN$8,FALSE)</f>
        <v>224125.80500000002</v>
      </c>
      <c r="AO130" s="28"/>
      <c r="AP130" s="83">
        <f>VLOOKUP($Q130,'Analysis-must not modify'!BT:FE,AP$8,FALSE)</f>
        <v>5100065.955079386</v>
      </c>
      <c r="AQ130" s="83">
        <f>VLOOKUP($Q130,'Analysis-must not modify'!BT:FE,AQ$8,FALSE)</f>
        <v>394207.19383689435</v>
      </c>
      <c r="AR130" s="83">
        <f>VLOOKUP($Q130,'Analysis-must not modify'!BT:FE,AR$8,FALSE)</f>
        <v>4365.5139084510001</v>
      </c>
      <c r="AS130" s="83">
        <f>VLOOKUP($Q130,'Analysis-must not modify'!BT:FE,AS$8,FALSE)</f>
        <v>1551941.1769848051</v>
      </c>
      <c r="AT130" s="83">
        <f>VLOOKUP($Q130,'Analysis-must not modify'!BT:FE,AT$8,FALSE)</f>
        <v>997883.03275800473</v>
      </c>
      <c r="AU130" s="28"/>
      <c r="AV130" s="83">
        <f>VLOOKUP($Q130,'Analysis-must not modify'!BT:FE,AV$8,FALSE)</f>
        <v>998888</v>
      </c>
      <c r="AW130" s="83">
        <f>VLOOKUP($Q130,'Analysis-must not modify'!BT:FE,AW$8,FALSE)</f>
        <v>111.566751</v>
      </c>
      <c r="AX130" s="83" t="str">
        <f>VLOOKUP($Q130,'Analysis-must not modify'!BT:FE,AX$8,FALSE)</f>
        <v/>
      </c>
      <c r="AY130" s="83">
        <f>VLOOKUP($Q130,'Analysis-must not modify'!BT:FE,AY$8,FALSE)</f>
        <v>103834.62920320469</v>
      </c>
      <c r="AZ130" s="28"/>
      <c r="BA130" s="83" t="str">
        <f>IF($Q$5="BASIC","",VLOOKUP($Q130,'Analysis-must not modify'!BT:FE,BA$8,FALSE))</f>
        <v/>
      </c>
      <c r="BB130" s="83" t="str">
        <f>IF($Q$5="BASIC","",VLOOKUP($Q130,'Analysis-must not modify'!BT:FE,BB$8,FALSE))</f>
        <v/>
      </c>
      <c r="BC130" s="28"/>
      <c r="BD130" s="83" t="str">
        <f>IF($Q$5="BASIC","",VLOOKUP($Q130,'Analysis-must not modify'!BT:FE,BD$8,FALSE))</f>
        <v/>
      </c>
      <c r="BE130" s="83" t="str">
        <f>IF($Q$5="BASIC","",VLOOKUP($Q130,'Analysis-must not modify'!BT:FE,BE$8,FALSE))</f>
        <v/>
      </c>
      <c r="BF130" s="83" t="str">
        <f>IF($Q$5="BASIC","",VLOOKUP($Q130,'Analysis-must not modify'!BT:FE,BF$8,FALSE))</f>
        <v/>
      </c>
    </row>
    <row r="131" spans="4:58" s="52" customFormat="1" ht="15" customHeight="1">
      <c r="D131" s="60"/>
      <c r="E131" s="60"/>
      <c r="F131" s="60"/>
      <c r="P131" s="244">
        <v>122</v>
      </c>
      <c r="Q131" s="84" t="str">
        <f>VLOOKUP($P131,'Analysis-must not modify'!B:AX,2,FALSE)</f>
        <v>Chicago_2010</v>
      </c>
      <c r="R131" s="72">
        <f>VLOOKUP($Q131,'Analysis-must not modify'!C:AX,6,FALSE)</f>
        <v>2695598</v>
      </c>
      <c r="S131" s="72">
        <f>VLOOKUP($Q131,'Analysis-must not modify'!C:FE,7,FALSE)</f>
        <v>589.55999999999995</v>
      </c>
      <c r="T131" s="72">
        <f>VLOOKUP($Q131,'Analysis-must not modify'!C:FE,8,FALSE)</f>
        <v>0</v>
      </c>
      <c r="U131" s="83">
        <f>VLOOKUP($Q131,'Analysis-must not modify'!BT:FE,U$8,FALSE)</f>
        <v>25362795.252646413</v>
      </c>
      <c r="V131" s="83">
        <f>VLOOKUP($Q131,'Analysis-must not modify'!BT:FE,V$8,FALSE)</f>
        <v>7948816.7081488622</v>
      </c>
      <c r="W131" s="83">
        <f>VLOOKUP($Q131,'Analysis-must not modify'!BT:FE,W$8,FALSE)</f>
        <v>1710356.9417936143</v>
      </c>
      <c r="X131" s="83" t="str">
        <f>IFERROR(VLOOKUP($Q131,'Analysis-must not modify'!BT:FE,X$8,FALSE),"")</f>
        <v/>
      </c>
      <c r="Y131" s="83" t="str">
        <f>IFERROR(VLOOKUP($Q131,'Analysis-must not modify'!BT:FE,Y$8,FALSE),"")</f>
        <v/>
      </c>
      <c r="Z131" s="70">
        <f t="shared" si="22"/>
        <v>35021968.902588889</v>
      </c>
      <c r="AA131" s="70">
        <f t="shared" ca="1" si="23"/>
        <v>12</v>
      </c>
      <c r="AB131" s="70">
        <f t="shared" ca="1" si="24"/>
        <v>11</v>
      </c>
      <c r="AC131" s="70">
        <f t="shared" ca="1" si="25"/>
        <v>17</v>
      </c>
      <c r="AD131" s="70">
        <f t="shared" ca="1" si="26"/>
        <v>36</v>
      </c>
      <c r="AE131" s="70" t="e">
        <f t="shared" ca="1" si="27"/>
        <v>#VALUE!</v>
      </c>
      <c r="AF131" s="70" t="e">
        <f t="shared" ca="1" si="28"/>
        <v>#VALUE!</v>
      </c>
      <c r="AG131" s="83">
        <f>VLOOKUP($Q131,'Analysis-must not modify'!BT:FE,AG$8,FALSE)</f>
        <v>9815019.6386952884</v>
      </c>
      <c r="AH131" s="83">
        <f>VLOOKUP($Q131,'Analysis-must not modify'!BT:FE,AH$8,FALSE)</f>
        <v>14269097.166483644</v>
      </c>
      <c r="AI131" s="83">
        <f>VLOOKUP($Q131,'Analysis-must not modify'!BT:FE,AI$8,FALSE)</f>
        <v>818945.15618994657</v>
      </c>
      <c r="AJ131" s="83" t="e">
        <f>VLOOKUP($Q131,'Analysis-must not modify'!$BT$7:$FJ$87,AJ$8,FALSE)</f>
        <v>#N/A</v>
      </c>
      <c r="AK131" s="83" t="str">
        <f>VLOOKUP($Q131,'Analysis-must not modify'!BT:FE,AK$8,FALSE)</f>
        <v/>
      </c>
      <c r="AL131" s="83">
        <f>VLOOKUP($Q131,'Analysis-must not modify'!BT:FE,AL$8,FALSE)</f>
        <v>236621.51822674635</v>
      </c>
      <c r="AM131" s="83" t="str">
        <f>VLOOKUP($Q131,'Analysis-must not modify'!BT:FE,AM$8,FALSE)</f>
        <v/>
      </c>
      <c r="AN131" s="83">
        <f>VLOOKUP($Q131,'Analysis-must not modify'!BT:FE,AN$8,FALSE)</f>
        <v>223090.89108064337</v>
      </c>
      <c r="AO131" s="28"/>
      <c r="AP131" s="83">
        <f>VLOOKUP($Q131,'Analysis-must not modify'!BT:FE,AP$8,FALSE)</f>
        <v>5081091.7536560595</v>
      </c>
      <c r="AQ131" s="83">
        <f>VLOOKUP($Q131,'Analysis-must not modify'!BT:FE,AQ$8,FALSE)</f>
        <v>408205.65302477387</v>
      </c>
      <c r="AR131" s="83">
        <f>VLOOKUP($Q131,'Analysis-must not modify'!BT:FE,AR$8,FALSE)</f>
        <v>4342.9147249029447</v>
      </c>
      <c r="AS131" s="83">
        <f>VLOOKUP($Q131,'Analysis-must not modify'!BT:FE,AS$8,FALSE)</f>
        <v>1551246.783840419</v>
      </c>
      <c r="AT131" s="83">
        <f>VLOOKUP($Q131,'Analysis-must not modify'!BT:FE,AT$8,FALSE)</f>
        <v>903929.60290270683</v>
      </c>
      <c r="AU131" s="28"/>
      <c r="AV131" s="83">
        <f>VLOOKUP($Q131,'Analysis-must not modify'!BT:FE,AV$8,FALSE)</f>
        <v>1542561</v>
      </c>
      <c r="AW131" s="83">
        <f>VLOOKUP($Q131,'Analysis-must not modify'!BT:FE,AW$8,FALSE)</f>
        <v>25.407454000000001</v>
      </c>
      <c r="AX131" s="83" t="str">
        <f>VLOOKUP($Q131,'Analysis-must not modify'!BT:FE,AX$8,FALSE)</f>
        <v/>
      </c>
      <c r="AY131" s="83">
        <f>VLOOKUP($Q131,'Analysis-must not modify'!BT:FE,AY$8,FALSE)</f>
        <v>167770.53433961415</v>
      </c>
      <c r="AZ131" s="28"/>
      <c r="BA131" s="83" t="str">
        <f>IF($Q$5="BASIC","",VLOOKUP($Q131,'Analysis-must not modify'!BT:FE,BA$8,FALSE))</f>
        <v/>
      </c>
      <c r="BB131" s="83" t="str">
        <f>IF($Q$5="BASIC","",VLOOKUP($Q131,'Analysis-must not modify'!BT:FE,BB$8,FALSE))</f>
        <v/>
      </c>
      <c r="BC131" s="28"/>
      <c r="BD131" s="83" t="str">
        <f>IF($Q$5="BASIC","",VLOOKUP($Q131,'Analysis-must not modify'!BT:FE,BD$8,FALSE))</f>
        <v/>
      </c>
      <c r="BE131" s="83" t="str">
        <f>IF($Q$5="BASIC","",VLOOKUP($Q131,'Analysis-must not modify'!BT:FE,BE$8,FALSE))</f>
        <v/>
      </c>
      <c r="BF131" s="83" t="str">
        <f>IF($Q$5="BASIC","",VLOOKUP($Q131,'Analysis-must not modify'!BT:FE,BF$8,FALSE))</f>
        <v/>
      </c>
    </row>
    <row r="132" spans="4:58" s="52" customFormat="1" ht="15" customHeight="1">
      <c r="D132" s="60"/>
      <c r="E132" s="60"/>
      <c r="F132" s="60"/>
      <c r="P132" s="244">
        <v>123</v>
      </c>
      <c r="Q132" s="84" t="str">
        <f>VLOOKUP($P132,'Analysis-must not modify'!B:AX,2,FALSE)</f>
        <v>Chicago_2005</v>
      </c>
      <c r="R132" s="72">
        <f>VLOOKUP($Q132,'Analysis-must not modify'!C:AX,6,FALSE)</f>
        <v>2842518</v>
      </c>
      <c r="S132" s="72">
        <f>VLOOKUP($Q132,'Analysis-must not modify'!C:FE,7,FALSE)</f>
        <v>589.55999999999995</v>
      </c>
      <c r="T132" s="72">
        <f>VLOOKUP($Q132,'Analysis-must not modify'!C:FE,8,FALSE)</f>
        <v>0</v>
      </c>
      <c r="U132" s="83">
        <f>VLOOKUP($Q132,'Analysis-must not modify'!BT:FE,U$8,FALSE)</f>
        <v>26982931.697767332</v>
      </c>
      <c r="V132" s="83">
        <f>VLOOKUP($Q132,'Analysis-must not modify'!BT:FE,V$8,FALSE)</f>
        <v>8197126.1390985213</v>
      </c>
      <c r="W132" s="83">
        <f>VLOOKUP($Q132,'Analysis-must not modify'!BT:FE,W$8,FALSE)</f>
        <v>1519969.577271007</v>
      </c>
      <c r="X132" s="83" t="str">
        <f>IFERROR(VLOOKUP($Q132,'Analysis-must not modify'!BT:FE,X$8,FALSE),"")</f>
        <v/>
      </c>
      <c r="Y132" s="83" t="str">
        <f>IFERROR(VLOOKUP($Q132,'Analysis-must not modify'!BT:FE,Y$8,FALSE),"")</f>
        <v/>
      </c>
      <c r="Z132" s="70">
        <f t="shared" si="22"/>
        <v>36700027.414136864</v>
      </c>
      <c r="AA132" s="70">
        <f t="shared" ca="1" si="23"/>
        <v>11</v>
      </c>
      <c r="AB132" s="70">
        <f t="shared" ca="1" si="24"/>
        <v>10</v>
      </c>
      <c r="AC132" s="70">
        <f t="shared" ca="1" si="25"/>
        <v>14</v>
      </c>
      <c r="AD132" s="70">
        <f t="shared" ca="1" si="26"/>
        <v>50</v>
      </c>
      <c r="AE132" s="70" t="e">
        <f t="shared" ca="1" si="27"/>
        <v>#VALUE!</v>
      </c>
      <c r="AF132" s="70" t="e">
        <f t="shared" ca="1" si="28"/>
        <v>#VALUE!</v>
      </c>
      <c r="AG132" s="83">
        <f>VLOOKUP($Q132,'Analysis-must not modify'!BT:FE,AG$8,FALSE)</f>
        <v>8785240.2335646208</v>
      </c>
      <c r="AH132" s="83">
        <f>VLOOKUP($Q132,'Analysis-must not modify'!BT:FE,AH$8,FALSE)</f>
        <v>12291611.917185619</v>
      </c>
      <c r="AI132" s="83">
        <f>VLOOKUP($Q132,'Analysis-must not modify'!BT:FE,AI$8,FALSE)</f>
        <v>5577366.3920155726</v>
      </c>
      <c r="AJ132" s="83" t="e">
        <f>VLOOKUP($Q132,'Analysis-must not modify'!$BT$7:$FJ$87,AJ$8,FALSE)</f>
        <v>#N/A</v>
      </c>
      <c r="AK132" s="83" t="str">
        <f>VLOOKUP($Q132,'Analysis-must not modify'!BT:FE,AK$8,FALSE)</f>
        <v/>
      </c>
      <c r="AL132" s="83">
        <f>VLOOKUP($Q132,'Analysis-must not modify'!BT:FE,AL$8,FALSE)</f>
        <v>77707.683283550199</v>
      </c>
      <c r="AM132" s="83" t="str">
        <f>VLOOKUP($Q132,'Analysis-must not modify'!BT:FE,AM$8,FALSE)</f>
        <v/>
      </c>
      <c r="AN132" s="83">
        <f>VLOOKUP($Q132,'Analysis-must not modify'!BT:FE,AN$8,FALSE)</f>
        <v>250975.24418948588</v>
      </c>
      <c r="AO132" s="28"/>
      <c r="AP132" s="83">
        <f>VLOOKUP($Q132,'Analysis-must not modify'!BT:FE,AP$8,FALSE)</f>
        <v>5230518.1471378636</v>
      </c>
      <c r="AQ132" s="83">
        <f>VLOOKUP($Q132,'Analysis-must not modify'!BT:FE,AQ$8,FALSE)</f>
        <v>407750.38125644269</v>
      </c>
      <c r="AR132" s="83">
        <f>VLOOKUP($Q132,'Analysis-must not modify'!BT:FE,AR$8,FALSE)</f>
        <v>4566.2623852257102</v>
      </c>
      <c r="AS132" s="83">
        <f>VLOOKUP($Q132,'Analysis-must not modify'!BT:FE,AS$8,FALSE)</f>
        <v>1736673.1290023637</v>
      </c>
      <c r="AT132" s="83">
        <f>VLOOKUP($Q132,'Analysis-must not modify'!BT:FE,AT$8,FALSE)</f>
        <v>817618.21931662585</v>
      </c>
      <c r="AU132" s="28"/>
      <c r="AV132" s="83">
        <f>VLOOKUP($Q132,'Analysis-must not modify'!BT:FE,AV$8,FALSE)</f>
        <v>1317550</v>
      </c>
      <c r="AW132" s="83" t="str">
        <f>VLOOKUP($Q132,'Analysis-must not modify'!BT:FE,AW$8,FALSE)</f>
        <v/>
      </c>
      <c r="AX132" s="83" t="str">
        <f>VLOOKUP($Q132,'Analysis-must not modify'!BT:FE,AX$8,FALSE)</f>
        <v/>
      </c>
      <c r="AY132" s="83">
        <f>VLOOKUP($Q132,'Analysis-must not modify'!BT:FE,AY$8,FALSE)</f>
        <v>202419.57727100691</v>
      </c>
      <c r="AZ132" s="28"/>
      <c r="BA132" s="83" t="str">
        <f>IF($Q$5="BASIC","",VLOOKUP($Q132,'Analysis-must not modify'!BT:FE,BA$8,FALSE))</f>
        <v/>
      </c>
      <c r="BB132" s="83" t="str">
        <f>IF($Q$5="BASIC","",VLOOKUP($Q132,'Analysis-must not modify'!BT:FE,BB$8,FALSE))</f>
        <v/>
      </c>
      <c r="BC132" s="28"/>
      <c r="BD132" s="83" t="str">
        <f>IF($Q$5="BASIC","",VLOOKUP($Q132,'Analysis-must not modify'!BT:FE,BD$8,FALSE))</f>
        <v/>
      </c>
      <c r="BE132" s="83" t="str">
        <f>IF($Q$5="BASIC","",VLOOKUP($Q132,'Analysis-must not modify'!BT:FE,BE$8,FALSE))</f>
        <v/>
      </c>
      <c r="BF132" s="83" t="str">
        <f>IF($Q$5="BASIC","",VLOOKUP($Q132,'Analysis-must not modify'!BT:FE,BF$8,FALSE))</f>
        <v/>
      </c>
    </row>
    <row r="133" spans="4:58" s="52" customFormat="1" ht="15" customHeight="1">
      <c r="D133" s="60"/>
      <c r="E133" s="60"/>
      <c r="F133" s="60"/>
      <c r="P133" s="244">
        <v>124</v>
      </c>
      <c r="Q133" s="84" t="str">
        <f>VLOOKUP($P133,'Analysis-must not modify'!B:AX,2,FALSE)</f>
        <v>Los Angeles_2013</v>
      </c>
      <c r="R133" s="72">
        <f>VLOOKUP($Q133,'Analysis-must not modify'!C:AX,6,FALSE)</f>
        <v>3884340</v>
      </c>
      <c r="S133" s="72">
        <f>VLOOKUP($Q133,'Analysis-must not modify'!C:FE,7,FALSE)</f>
        <v>1214</v>
      </c>
      <c r="T133" s="72">
        <f>VLOOKUP($Q133,'Analysis-must not modify'!C:FE,8,FALSE)</f>
        <v>866745</v>
      </c>
      <c r="U133" s="83">
        <f>VLOOKUP($Q133,'Analysis-must not modify'!BT:FE,U$8,FALSE)</f>
        <v>20830998.583728224</v>
      </c>
      <c r="V133" s="83">
        <f>VLOOKUP($Q133,'Analysis-must not modify'!BT:FE,V$8,FALSE)</f>
        <v>5809556.176540086</v>
      </c>
      <c r="W133" s="83">
        <f>VLOOKUP($Q133,'Analysis-must not modify'!BT:FE,W$8,FALSE)</f>
        <v>1064826.1222666346</v>
      </c>
      <c r="X133" s="83" t="str">
        <f>IFERROR(VLOOKUP($Q133,'Analysis-must not modify'!BT:FE,X$8,FALSE),"")</f>
        <v/>
      </c>
      <c r="Y133" s="83" t="str">
        <f>IFERROR(VLOOKUP($Q133,'Analysis-must not modify'!BT:FE,Y$8,FALSE),"")</f>
        <v/>
      </c>
      <c r="Z133" s="70">
        <f t="shared" si="22"/>
        <v>27705380.882534944</v>
      </c>
      <c r="AA133" s="70">
        <f t="shared" ca="1" si="23"/>
        <v>24</v>
      </c>
      <c r="AB133" s="70">
        <f t="shared" ca="1" si="24"/>
        <v>17</v>
      </c>
      <c r="AC133" s="70">
        <f t="shared" ca="1" si="25"/>
        <v>30</v>
      </c>
      <c r="AD133" s="70">
        <f t="shared" ca="1" si="26"/>
        <v>56</v>
      </c>
      <c r="AE133" s="70" t="e">
        <f t="shared" ca="1" si="27"/>
        <v>#VALUE!</v>
      </c>
      <c r="AF133" s="70" t="e">
        <f t="shared" ca="1" si="28"/>
        <v>#VALUE!</v>
      </c>
      <c r="AG133" s="83">
        <f>VLOOKUP($Q133,'Analysis-must not modify'!BT:FE,AG$8,FALSE)</f>
        <v>6988114.9620012566</v>
      </c>
      <c r="AH133" s="83">
        <f>VLOOKUP($Q133,'Analysis-must not modify'!BT:FE,AH$8,FALSE)</f>
        <v>8000730.6875675628</v>
      </c>
      <c r="AI133" s="83">
        <f>VLOOKUP($Q133,'Analysis-must not modify'!BT:FE,AI$8,FALSE)</f>
        <v>4962029.0558960335</v>
      </c>
      <c r="AJ133" s="83" t="e">
        <f>VLOOKUP($Q133,'Analysis-must not modify'!$BT$7:$FJ$87,AJ$8,FALSE)</f>
        <v>#N/A</v>
      </c>
      <c r="AK133" s="83" t="str">
        <f>VLOOKUP($Q133,'Analysis-must not modify'!BT:FE,AK$8,FALSE)</f>
        <v/>
      </c>
      <c r="AL133" s="83" t="str">
        <f>VLOOKUP($Q133,'Analysis-must not modify'!BT:FE,AL$8,FALSE)</f>
        <v/>
      </c>
      <c r="AM133" s="83" t="str">
        <f>VLOOKUP($Q133,'Analysis-must not modify'!BT:FE,AM$8,FALSE)</f>
        <v/>
      </c>
      <c r="AN133" s="83">
        <f>VLOOKUP($Q133,'Analysis-must not modify'!BT:FE,AN$8,FALSE)</f>
        <v>95294.907091302361</v>
      </c>
      <c r="AO133" s="28"/>
      <c r="AP133" s="83">
        <f>VLOOKUP($Q133,'Analysis-must not modify'!BT:FE,AP$8,FALSE)</f>
        <v>4677707.0247676112</v>
      </c>
      <c r="AQ133" s="83">
        <f>VLOOKUP($Q133,'Analysis-must not modify'!BT:FE,AQ$8,FALSE)</f>
        <v>112882.7950822095</v>
      </c>
      <c r="AR133" s="83">
        <f>VLOOKUP($Q133,'Analysis-must not modify'!BT:FE,AR$8,FALSE)</f>
        <v>163457.5</v>
      </c>
      <c r="AS133" s="83">
        <f>VLOOKUP($Q133,'Analysis-must not modify'!BT:FE,AS$8,FALSE)</f>
        <v>728048.1986863066</v>
      </c>
      <c r="AT133" s="83">
        <f>VLOOKUP($Q133,'Analysis-must not modify'!BT:FE,AT$8,FALSE)</f>
        <v>127460.65800395914</v>
      </c>
      <c r="AU133" s="28"/>
      <c r="AV133" s="83">
        <f>VLOOKUP($Q133,'Analysis-must not modify'!BT:FE,AV$8,FALSE)</f>
        <v>1019233.7874239858</v>
      </c>
      <c r="AW133" s="83" t="str">
        <f>VLOOKUP($Q133,'Analysis-must not modify'!BT:FE,AW$8,FALSE)</f>
        <v/>
      </c>
      <c r="AX133" s="83">
        <f>VLOOKUP($Q133,'Analysis-must not modify'!BT:FE,AX$8,FALSE)</f>
        <v>14828.568674121881</v>
      </c>
      <c r="AY133" s="83">
        <f>VLOOKUP($Q133,'Analysis-must not modify'!BT:FE,AY$8,FALSE)</f>
        <v>30763.766168526927</v>
      </c>
      <c r="AZ133" s="28"/>
      <c r="BA133" s="83" t="str">
        <f>IF($Q$5="BASIC","",VLOOKUP($Q133,'Analysis-must not modify'!BT:FE,BA$8,FALSE))</f>
        <v/>
      </c>
      <c r="BB133" s="83" t="str">
        <f>IF($Q$5="BASIC","",VLOOKUP($Q133,'Analysis-must not modify'!BT:FE,BB$8,FALSE))</f>
        <v/>
      </c>
      <c r="BC133" s="28"/>
      <c r="BD133" s="83" t="str">
        <f>IF($Q$5="BASIC","",VLOOKUP($Q133,'Analysis-must not modify'!BT:FE,BD$8,FALSE))</f>
        <v/>
      </c>
      <c r="BE133" s="83" t="str">
        <f>IF($Q$5="BASIC","",VLOOKUP($Q133,'Analysis-must not modify'!BT:FE,BE$8,FALSE))</f>
        <v/>
      </c>
      <c r="BF133" s="83" t="str">
        <f>IF($Q$5="BASIC","",VLOOKUP($Q133,'Analysis-must not modify'!BT:FE,BF$8,FALSE))</f>
        <v/>
      </c>
    </row>
    <row r="134" spans="4:58" s="52" customFormat="1" ht="15" customHeight="1">
      <c r="D134" s="60"/>
      <c r="E134" s="60"/>
      <c r="F134" s="60"/>
      <c r="P134" s="244">
        <v>125</v>
      </c>
      <c r="Q134" s="84" t="str">
        <f>VLOOKUP($P134,'Analysis-must not modify'!B:AX,2,FALSE)</f>
        <v>Los Angeles_2014</v>
      </c>
      <c r="R134" s="72">
        <f>VLOOKUP($Q134,'Analysis-must not modify'!C:AX,6,FALSE)</f>
        <v>3920173</v>
      </c>
      <c r="S134" s="72">
        <f>VLOOKUP($Q134,'Analysis-must not modify'!C:FE,7,FALSE)</f>
        <v>1214</v>
      </c>
      <c r="T134" s="72">
        <f>VLOOKUP($Q134,'Analysis-must not modify'!C:FE,8,FALSE)</f>
        <v>866745</v>
      </c>
      <c r="U134" s="83">
        <f>VLOOKUP($Q134,'Analysis-must not modify'!BT:FE,U$8,FALSE)</f>
        <v>23641697.711992417</v>
      </c>
      <c r="V134" s="83">
        <f>VLOOKUP($Q134,'Analysis-must not modify'!BT:FE,V$8,FALSE)</f>
        <v>5810970.9781517982</v>
      </c>
      <c r="W134" s="83">
        <f>VLOOKUP($Q134,'Analysis-must not modify'!BT:FE,W$8,FALSE)</f>
        <v>1293596.3988307489</v>
      </c>
      <c r="X134" s="83" t="str">
        <f>IFERROR(VLOOKUP($Q134,'Analysis-must not modify'!BT:FE,X$8,FALSE),"")</f>
        <v/>
      </c>
      <c r="Y134" s="83" t="str">
        <f>IFERROR(VLOOKUP($Q134,'Analysis-must not modify'!BT:FE,Y$8,FALSE),"")</f>
        <v/>
      </c>
      <c r="Z134" s="70">
        <f t="shared" si="22"/>
        <v>30746265.088974964</v>
      </c>
      <c r="AA134" s="70">
        <f t="shared" ca="1" si="23"/>
        <v>19</v>
      </c>
      <c r="AB134" s="70">
        <f t="shared" ca="1" si="24"/>
        <v>13</v>
      </c>
      <c r="AC134" s="70">
        <f t="shared" ca="1" si="25"/>
        <v>29</v>
      </c>
      <c r="AD134" s="70">
        <f t="shared" ca="1" si="26"/>
        <v>54</v>
      </c>
      <c r="AE134" s="70" t="e">
        <f t="shared" ca="1" si="27"/>
        <v>#VALUE!</v>
      </c>
      <c r="AF134" s="70" t="e">
        <f t="shared" ca="1" si="28"/>
        <v>#VALUE!</v>
      </c>
      <c r="AG134" s="83">
        <f>VLOOKUP($Q134,'Analysis-must not modify'!BT:FE,AG$8,FALSE)</f>
        <v>6540187.4411284197</v>
      </c>
      <c r="AH134" s="83">
        <f>VLOOKUP($Q134,'Analysis-must not modify'!BT:FE,AH$8,FALSE)</f>
        <v>8502095.9777452592</v>
      </c>
      <c r="AI134" s="83">
        <f>VLOOKUP($Q134,'Analysis-must not modify'!BT:FE,AI$8,FALSE)</f>
        <v>7560411.2336165672</v>
      </c>
      <c r="AJ134" s="83" t="e">
        <f>VLOOKUP($Q134,'Analysis-must not modify'!$BT$7:$FJ$87,AJ$8,FALSE)</f>
        <v>#N/A</v>
      </c>
      <c r="AK134" s="83" t="str">
        <f>VLOOKUP($Q134,'Analysis-must not modify'!BT:FE,AK$8,FALSE)</f>
        <v/>
      </c>
      <c r="AL134" s="83" t="str">
        <f>VLOOKUP($Q134,'Analysis-must not modify'!BT:FE,AL$8,FALSE)</f>
        <v/>
      </c>
      <c r="AM134" s="83" t="str">
        <f>VLOOKUP($Q134,'Analysis-must not modify'!BT:FE,AM$8,FALSE)</f>
        <v/>
      </c>
      <c r="AN134" s="83">
        <f>VLOOKUP($Q134,'Analysis-must not modify'!BT:FE,AN$8,FALSE)</f>
        <v>89128.491785398059</v>
      </c>
      <c r="AO134" s="28"/>
      <c r="AP134" s="83">
        <f>VLOOKUP($Q134,'Analysis-must not modify'!BT:FE,AP$8,FALSE)</f>
        <v>4659123.4745257935</v>
      </c>
      <c r="AQ134" s="83">
        <f>VLOOKUP($Q134,'Analysis-must not modify'!BT:FE,AQ$8,FALSE)</f>
        <v>108543.66026965785</v>
      </c>
      <c r="AR134" s="83">
        <f>VLOOKUP($Q134,'Analysis-must not modify'!BT:FE,AR$8,FALSE)</f>
        <v>187454</v>
      </c>
      <c r="AS134" s="83">
        <f>VLOOKUP($Q134,'Analysis-must not modify'!BT:FE,AS$8,FALSE)</f>
        <v>728048.1986863066</v>
      </c>
      <c r="AT134" s="83">
        <f>VLOOKUP($Q134,'Analysis-must not modify'!BT:FE,AT$8,FALSE)</f>
        <v>127801.6446700402</v>
      </c>
      <c r="AU134" s="28"/>
      <c r="AV134" s="83">
        <f>VLOOKUP($Q134,'Analysis-must not modify'!BT:FE,AV$8,FALSE)</f>
        <v>1249770.345424162</v>
      </c>
      <c r="AW134" s="83" t="str">
        <f>VLOOKUP($Q134,'Analysis-must not modify'!BT:FE,AW$8,FALSE)</f>
        <v/>
      </c>
      <c r="AX134" s="83">
        <f>VLOOKUP($Q134,'Analysis-must not modify'!BT:FE,AX$8,FALSE)</f>
        <v>14640.985394984764</v>
      </c>
      <c r="AY134" s="83">
        <f>VLOOKUP($Q134,'Analysis-must not modify'!BT:FE,AY$8,FALSE)</f>
        <v>29185.06801160211</v>
      </c>
      <c r="AZ134" s="28"/>
      <c r="BA134" s="83" t="str">
        <f>IF($Q$5="BASIC","",VLOOKUP($Q134,'Analysis-must not modify'!BT:FE,BA$8,FALSE))</f>
        <v/>
      </c>
      <c r="BB134" s="83" t="str">
        <f>IF($Q$5="BASIC","",VLOOKUP($Q134,'Analysis-must not modify'!BT:FE,BB$8,FALSE))</f>
        <v/>
      </c>
      <c r="BC134" s="28"/>
      <c r="BD134" s="83" t="str">
        <f>IF($Q$5="BASIC","",VLOOKUP($Q134,'Analysis-must not modify'!BT:FE,BD$8,FALSE))</f>
        <v/>
      </c>
      <c r="BE134" s="83" t="str">
        <f>IF($Q$5="BASIC","",VLOOKUP($Q134,'Analysis-must not modify'!BT:FE,BE$8,FALSE))</f>
        <v/>
      </c>
      <c r="BF134" s="83" t="str">
        <f>IF($Q$5="BASIC","",VLOOKUP($Q134,'Analysis-must not modify'!BT:FE,BF$8,FALSE))</f>
        <v/>
      </c>
    </row>
    <row r="135" spans="4:58" s="52" customFormat="1" ht="15" customHeight="1">
      <c r="D135" s="60"/>
      <c r="E135" s="60"/>
      <c r="F135" s="60"/>
      <c r="P135" s="244">
        <v>126</v>
      </c>
      <c r="Q135" s="84" t="str">
        <f>VLOOKUP($P135,'Analysis-must not modify'!B:AX,2,FALSE)</f>
        <v>Los Angeles_2015</v>
      </c>
      <c r="R135" s="72">
        <f>VLOOKUP($Q135,'Analysis-must not modify'!C:AX,6,FALSE)</f>
        <v>3884340</v>
      </c>
      <c r="S135" s="72">
        <f>VLOOKUP($Q135,'Analysis-must not modify'!C:FE,7,FALSE)</f>
        <v>1214</v>
      </c>
      <c r="T135" s="72">
        <f>VLOOKUP($Q135,'Analysis-must not modify'!C:FE,8,FALSE)</f>
        <v>866745</v>
      </c>
      <c r="U135" s="83">
        <f>VLOOKUP($Q135,'Analysis-must not modify'!BT:FE,U$8,FALSE)</f>
        <v>22950828.627318177</v>
      </c>
      <c r="V135" s="83">
        <f>VLOOKUP($Q135,'Analysis-must not modify'!BT:FE,V$8,FALSE)</f>
        <v>5798992.3394092768</v>
      </c>
      <c r="W135" s="83">
        <f>VLOOKUP($Q135,'Analysis-must not modify'!BT:FE,W$8,FALSE)</f>
        <v>1382697.2545078269</v>
      </c>
      <c r="X135" s="83" t="str">
        <f>IFERROR(VLOOKUP($Q135,'Analysis-must not modify'!BT:FE,X$8,FALSE),"")</f>
        <v/>
      </c>
      <c r="Y135" s="83" t="str">
        <f>IFERROR(VLOOKUP($Q135,'Analysis-must not modify'!BT:FE,Y$8,FALSE),"")</f>
        <v/>
      </c>
      <c r="Z135" s="70">
        <f t="shared" si="22"/>
        <v>30132518.221235283</v>
      </c>
      <c r="AA135" s="70">
        <f t="shared" ca="1" si="23"/>
        <v>21</v>
      </c>
      <c r="AB135" s="70">
        <f t="shared" ca="1" si="24"/>
        <v>15</v>
      </c>
      <c r="AC135" s="70">
        <f t="shared" ca="1" si="25"/>
        <v>31</v>
      </c>
      <c r="AD135" s="70">
        <f t="shared" ca="1" si="26"/>
        <v>53</v>
      </c>
      <c r="AE135" s="70" t="e">
        <f t="shared" ca="1" si="27"/>
        <v>#VALUE!</v>
      </c>
      <c r="AF135" s="70" t="e">
        <f t="shared" ca="1" si="28"/>
        <v>#VALUE!</v>
      </c>
      <c r="AG135" s="83">
        <f>VLOOKUP($Q135,'Analysis-must not modify'!BT:FE,AG$8,FALSE)</f>
        <v>6522792.2632290423</v>
      </c>
      <c r="AH135" s="83">
        <f>VLOOKUP($Q135,'Analysis-must not modify'!BT:FE,AH$8,FALSE)</f>
        <v>8324761.1467629801</v>
      </c>
      <c r="AI135" s="83">
        <f>VLOOKUP($Q135,'Analysis-must not modify'!BT:FE,AI$8,FALSE)</f>
        <v>7118580.9670687225</v>
      </c>
      <c r="AJ135" s="83" t="e">
        <f>VLOOKUP($Q135,'Analysis-must not modify'!$BT$7:$FJ$87,AJ$8,FALSE)</f>
        <v>#N/A</v>
      </c>
      <c r="AK135" s="83" t="str">
        <f>VLOOKUP($Q135,'Analysis-must not modify'!BT:FE,AK$8,FALSE)</f>
        <v/>
      </c>
      <c r="AL135" s="83" t="str">
        <f>VLOOKUP($Q135,'Analysis-must not modify'!BT:FE,AL$8,FALSE)</f>
        <v/>
      </c>
      <c r="AM135" s="83" t="str">
        <f>VLOOKUP($Q135,'Analysis-must not modify'!BT:FE,AM$8,FALSE)</f>
        <v/>
      </c>
      <c r="AN135" s="83">
        <f>VLOOKUP($Q135,'Analysis-must not modify'!BT:FE,AN$8,FALSE)</f>
        <v>87597.541018756005</v>
      </c>
      <c r="AO135" s="28"/>
      <c r="AP135" s="83">
        <f>VLOOKUP($Q135,'Analysis-must not modify'!BT:FE,AP$8,FALSE)</f>
        <v>4597722.5321867699</v>
      </c>
      <c r="AQ135" s="83">
        <f>VLOOKUP($Q135,'Analysis-must not modify'!BT:FE,AQ$8,FALSE)</f>
        <v>109228.62288359867</v>
      </c>
      <c r="AR135" s="83">
        <f>VLOOKUP($Q135,'Analysis-must not modify'!BT:FE,AR$8,FALSE)</f>
        <v>231804</v>
      </c>
      <c r="AS135" s="83">
        <f>VLOOKUP($Q135,'Analysis-must not modify'!BT:FE,AS$8,FALSE)</f>
        <v>728048.1986863066</v>
      </c>
      <c r="AT135" s="83">
        <f>VLOOKUP($Q135,'Analysis-must not modify'!BT:FE,AT$8,FALSE)</f>
        <v>132188.98565260274</v>
      </c>
      <c r="AU135" s="28"/>
      <c r="AV135" s="83">
        <f>VLOOKUP($Q135,'Analysis-must not modify'!BT:FE,AV$8,FALSE)</f>
        <v>1340222.7117816575</v>
      </c>
      <c r="AW135" s="83" t="str">
        <f>VLOOKUP($Q135,'Analysis-must not modify'!BT:FE,AW$8,FALSE)</f>
        <v/>
      </c>
      <c r="AX135" s="83">
        <f>VLOOKUP($Q135,'Analysis-must not modify'!BT:FE,AX$8,FALSE)</f>
        <v>12054.449971356104</v>
      </c>
      <c r="AY135" s="83">
        <f>VLOOKUP($Q135,'Analysis-must not modify'!BT:FE,AY$8,FALSE)</f>
        <v>30420.092754813137</v>
      </c>
      <c r="AZ135" s="28"/>
      <c r="BA135" s="83" t="str">
        <f>IF($Q$5="BASIC","",VLOOKUP($Q135,'Analysis-must not modify'!BT:FE,BA$8,FALSE))</f>
        <v/>
      </c>
      <c r="BB135" s="83" t="str">
        <f>IF($Q$5="BASIC","",VLOOKUP($Q135,'Analysis-must not modify'!BT:FE,BB$8,FALSE))</f>
        <v/>
      </c>
      <c r="BC135" s="28"/>
      <c r="BD135" s="83" t="str">
        <f>IF($Q$5="BASIC","",VLOOKUP($Q135,'Analysis-must not modify'!BT:FE,BD$8,FALSE))</f>
        <v/>
      </c>
      <c r="BE135" s="83" t="str">
        <f>IF($Q$5="BASIC","",VLOOKUP($Q135,'Analysis-must not modify'!BT:FE,BE$8,FALSE))</f>
        <v/>
      </c>
      <c r="BF135" s="83" t="str">
        <f>IF($Q$5="BASIC","",VLOOKUP($Q135,'Analysis-must not modify'!BT:FE,BF$8,FALSE))</f>
        <v/>
      </c>
    </row>
    <row r="136" spans="4:58" s="52" customFormat="1" ht="15" customHeight="1">
      <c r="D136" s="60"/>
      <c r="E136" s="60"/>
      <c r="F136" s="60"/>
      <c r="P136" s="244">
        <v>127</v>
      </c>
      <c r="Q136" s="84" t="str">
        <f>VLOOKUP($P136,'Analysis-must not modify'!B:AX,2,FALSE)</f>
        <v>Los Angeles_2016</v>
      </c>
      <c r="R136" s="72">
        <f>VLOOKUP($Q136,'Analysis-must not modify'!C:AX,6,FALSE)</f>
        <v>3884340</v>
      </c>
      <c r="S136" s="72">
        <f>VLOOKUP($Q136,'Analysis-must not modify'!C:FE,7,FALSE)</f>
        <v>1214</v>
      </c>
      <c r="T136" s="72">
        <f>VLOOKUP($Q136,'Analysis-must not modify'!C:FE,8,FALSE)</f>
        <v>866745</v>
      </c>
      <c r="U136" s="83">
        <f>VLOOKUP($Q136,'Analysis-must not modify'!BT:FE,U$8,FALSE)</f>
        <v>19491646.681381397</v>
      </c>
      <c r="V136" s="83">
        <f>VLOOKUP($Q136,'Analysis-must not modify'!BT:FE,V$8,FALSE)</f>
        <v>5704469.1996264998</v>
      </c>
      <c r="W136" s="83">
        <f>VLOOKUP($Q136,'Analysis-must not modify'!BT:FE,W$8,FALSE)</f>
        <v>1491397.3012760233</v>
      </c>
      <c r="X136" s="83" t="str">
        <f>IFERROR(VLOOKUP($Q136,'Analysis-must not modify'!BT:FE,X$8,FALSE),"")</f>
        <v/>
      </c>
      <c r="Y136" s="83" t="str">
        <f>IFERROR(VLOOKUP($Q136,'Analysis-must not modify'!BT:FE,Y$8,FALSE),"")</f>
        <v/>
      </c>
      <c r="Z136" s="70">
        <f t="shared" si="22"/>
        <v>26687513.182283919</v>
      </c>
      <c r="AA136" s="70">
        <f t="shared" ca="1" si="23"/>
        <v>25</v>
      </c>
      <c r="AB136" s="70">
        <f t="shared" ca="1" si="24"/>
        <v>18</v>
      </c>
      <c r="AC136" s="70">
        <f t="shared" ca="1" si="25"/>
        <v>32</v>
      </c>
      <c r="AD136" s="70">
        <f t="shared" ca="1" si="26"/>
        <v>52</v>
      </c>
      <c r="AE136" s="70" t="e">
        <f t="shared" ca="1" si="27"/>
        <v>#VALUE!</v>
      </c>
      <c r="AF136" s="70" t="e">
        <f t="shared" ca="1" si="28"/>
        <v>#VALUE!</v>
      </c>
      <c r="AG136" s="83">
        <f>VLOOKUP($Q136,'Analysis-must not modify'!BT:FE,AG$8,FALSE)</f>
        <v>5415841.676714059</v>
      </c>
      <c r="AH136" s="83">
        <f>VLOOKUP($Q136,'Analysis-must not modify'!BT:FE,AH$8,FALSE)</f>
        <v>6356293.3299526768</v>
      </c>
      <c r="AI136" s="83">
        <f>VLOOKUP($Q136,'Analysis-must not modify'!BT:FE,AI$8,FALSE)</f>
        <v>6783341.7386236629</v>
      </c>
      <c r="AJ136" s="83" t="e">
        <f>VLOOKUP($Q136,'Analysis-must not modify'!$BT$7:$FJ$87,AJ$8,FALSE)</f>
        <v>#N/A</v>
      </c>
      <c r="AK136" s="83" t="str">
        <f>VLOOKUP($Q136,'Analysis-must not modify'!BT:FE,AK$8,FALSE)</f>
        <v/>
      </c>
      <c r="AL136" s="83" t="str">
        <f>VLOOKUP($Q136,'Analysis-must not modify'!BT:FE,AL$8,FALSE)</f>
        <v/>
      </c>
      <c r="AM136" s="83" t="str">
        <f>VLOOKUP($Q136,'Analysis-must not modify'!BT:FE,AM$8,FALSE)</f>
        <v/>
      </c>
      <c r="AN136" s="83">
        <f>VLOOKUP($Q136,'Analysis-must not modify'!BT:FE,AN$8,FALSE)</f>
        <v>35888.717096646222</v>
      </c>
      <c r="AO136" s="28"/>
      <c r="AP136" s="83">
        <f>VLOOKUP($Q136,'Analysis-must not modify'!BT:FE,AP$8,FALSE)</f>
        <v>4562026.6610487243</v>
      </c>
      <c r="AQ136" s="83">
        <f>VLOOKUP($Q136,'Analysis-must not modify'!BT:FE,AQ$8,FALSE)</f>
        <v>100646.0887530575</v>
      </c>
      <c r="AR136" s="83">
        <f>VLOOKUP($Q136,'Analysis-must not modify'!BT:FE,AR$8,FALSE)</f>
        <v>178846</v>
      </c>
      <c r="AS136" s="83">
        <f>VLOOKUP($Q136,'Analysis-must not modify'!BT:FE,AS$8,FALSE)</f>
        <v>728048.1986863066</v>
      </c>
      <c r="AT136" s="83">
        <f>VLOOKUP($Q136,'Analysis-must not modify'!BT:FE,AT$8,FALSE)</f>
        <v>134902.25113841111</v>
      </c>
      <c r="AU136" s="28"/>
      <c r="AV136" s="83">
        <f>VLOOKUP($Q136,'Analysis-must not modify'!BT:FE,AV$8,FALSE)</f>
        <v>1449633.9305924848</v>
      </c>
      <c r="AW136" s="83" t="str">
        <f>VLOOKUP($Q136,'Analysis-must not modify'!BT:FE,AW$8,FALSE)</f>
        <v/>
      </c>
      <c r="AX136" s="83">
        <f>VLOOKUP($Q136,'Analysis-must not modify'!BT:FE,AX$8,FALSE)</f>
        <v>12800.519869034155</v>
      </c>
      <c r="AY136" s="83">
        <f>VLOOKUP($Q136,'Analysis-must not modify'!BT:FE,AY$8,FALSE)</f>
        <v>28962.850814504425</v>
      </c>
      <c r="AZ136" s="28"/>
      <c r="BA136" s="83" t="str">
        <f>IF($Q$5="BASIC","",VLOOKUP($Q136,'Analysis-must not modify'!BT:FE,BA$8,FALSE))</f>
        <v/>
      </c>
      <c r="BB136" s="83" t="str">
        <f>IF($Q$5="BASIC","",VLOOKUP($Q136,'Analysis-must not modify'!BT:FE,BB$8,FALSE))</f>
        <v/>
      </c>
      <c r="BC136" s="28"/>
      <c r="BD136" s="83" t="str">
        <f>IF($Q$5="BASIC","",VLOOKUP($Q136,'Analysis-must not modify'!BT:FE,BD$8,FALSE))</f>
        <v/>
      </c>
      <c r="BE136" s="83" t="str">
        <f>IF($Q$5="BASIC","",VLOOKUP($Q136,'Analysis-must not modify'!BT:FE,BE$8,FALSE))</f>
        <v/>
      </c>
      <c r="BF136" s="83" t="str">
        <f>IF($Q$5="BASIC","",VLOOKUP($Q136,'Analysis-must not modify'!BT:FE,BF$8,FALSE))</f>
        <v/>
      </c>
    </row>
    <row r="137" spans="4:58" s="52" customFormat="1" ht="15" customHeight="1">
      <c r="D137" s="60"/>
      <c r="E137" s="60"/>
      <c r="F137" s="60"/>
      <c r="P137" s="244">
        <v>128</v>
      </c>
      <c r="Q137" s="84" t="str">
        <f>VLOOKUP($P137,'Analysis-must not modify'!B:AX,2,FALSE)</f>
        <v>New Orleans_2014</v>
      </c>
      <c r="R137" s="72">
        <f>VLOOKUP($Q137,'Analysis-must not modify'!C:AX,6,FALSE)</f>
        <v>384360</v>
      </c>
      <c r="S137" s="72">
        <f>VLOOKUP($Q137,'Analysis-must not modify'!C:FE,7,FALSE)</f>
        <v>438</v>
      </c>
      <c r="T137" s="72">
        <f>VLOOKUP($Q137,'Analysis-must not modify'!C:FE,8,FALSE)</f>
        <v>80278</v>
      </c>
      <c r="U137" s="83">
        <f>VLOOKUP($Q137,'Analysis-must not modify'!BT:FE,U$8,FALSE)</f>
        <v>1800090.2414266698</v>
      </c>
      <c r="V137" s="83">
        <f>VLOOKUP($Q137,'Analysis-must not modify'!BT:FE,V$8,FALSE)</f>
        <v>1598125.0006547512</v>
      </c>
      <c r="W137" s="83">
        <f>VLOOKUP($Q137,'Analysis-must not modify'!BT:FE,W$8,FALSE)</f>
        <v>207983.42</v>
      </c>
      <c r="X137" s="83" t="str">
        <f>IFERROR(VLOOKUP($Q137,'Analysis-must not modify'!BT:FE,X$8,FALSE),"")</f>
        <v/>
      </c>
      <c r="Y137" s="83" t="str">
        <f>IFERROR(VLOOKUP($Q137,'Analysis-must not modify'!BT:FE,Y$8,FALSE),"")</f>
        <v/>
      </c>
      <c r="Z137" s="70">
        <f t="shared" si="22"/>
        <v>3606198.6620814209</v>
      </c>
      <c r="AA137" s="70">
        <f t="shared" ca="1" si="23"/>
        <v>130</v>
      </c>
      <c r="AB137" s="70">
        <f t="shared" ca="1" si="24"/>
        <v>131</v>
      </c>
      <c r="AC137" s="70">
        <f t="shared" ca="1" si="25"/>
        <v>102</v>
      </c>
      <c r="AD137" s="70">
        <f t="shared" ca="1" si="26"/>
        <v>111</v>
      </c>
      <c r="AE137" s="70" t="e">
        <f t="shared" ca="1" si="27"/>
        <v>#VALUE!</v>
      </c>
      <c r="AF137" s="70" t="e">
        <f t="shared" ca="1" si="28"/>
        <v>#VALUE!</v>
      </c>
      <c r="AG137" s="83">
        <f>VLOOKUP($Q137,'Analysis-must not modify'!BT:FE,AG$8,FALSE)</f>
        <v>754533.38581023645</v>
      </c>
      <c r="AH137" s="83">
        <f>VLOOKUP($Q137,'Analysis-must not modify'!BT:FE,AH$8,FALSE)</f>
        <v>808846.18771524448</v>
      </c>
      <c r="AI137" s="83">
        <f>VLOOKUP($Q137,'Analysis-must not modify'!BT:FE,AI$8,FALSE)</f>
        <v>192171.36790118885</v>
      </c>
      <c r="AJ137" s="83" t="e">
        <f>VLOOKUP($Q137,'Analysis-must not modify'!$BT$7:$FJ$87,AJ$8,FALSE)</f>
        <v>#N/A</v>
      </c>
      <c r="AK137" s="83" t="str">
        <f>VLOOKUP($Q137,'Analysis-must not modify'!BT:FE,AK$8,FALSE)</f>
        <v/>
      </c>
      <c r="AL137" s="83" t="str">
        <f>VLOOKUP($Q137,'Analysis-must not modify'!BT:FE,AL$8,FALSE)</f>
        <v/>
      </c>
      <c r="AM137" s="83" t="str">
        <f>VLOOKUP($Q137,'Analysis-must not modify'!BT:FE,AM$8,FALSE)</f>
        <v/>
      </c>
      <c r="AN137" s="83">
        <f>VLOOKUP($Q137,'Analysis-must not modify'!BT:FE,AN$8,FALSE)</f>
        <v>44539.3</v>
      </c>
      <c r="AO137" s="28"/>
      <c r="AP137" s="83">
        <f>VLOOKUP($Q137,'Analysis-must not modify'!BT:FE,AP$8,FALSE)</f>
        <v>1584567.2296788178</v>
      </c>
      <c r="AQ137" s="83">
        <f>VLOOKUP($Q137,'Analysis-must not modify'!BT:FE,AQ$8,FALSE)</f>
        <v>11810.740540733268</v>
      </c>
      <c r="AR137" s="83">
        <f>VLOOKUP($Q137,'Analysis-must not modify'!BT:FE,AR$8,FALSE)</f>
        <v>1747.0304352000001</v>
      </c>
      <c r="AS137" s="83" t="str">
        <f>VLOOKUP($Q137,'Analysis-must not modify'!BT:FE,AS$8,FALSE)</f>
        <v/>
      </c>
      <c r="AT137" s="83" t="str">
        <f>VLOOKUP($Q137,'Analysis-must not modify'!BT:FE,AT$8,FALSE)</f>
        <v/>
      </c>
      <c r="AU137" s="28"/>
      <c r="AV137" s="83">
        <f>VLOOKUP($Q137,'Analysis-must not modify'!BT:FE,AV$8,FALSE)</f>
        <v>202862</v>
      </c>
      <c r="AW137" s="83" t="str">
        <f>VLOOKUP($Q137,'Analysis-must not modify'!BT:FE,AW$8,FALSE)</f>
        <v/>
      </c>
      <c r="AX137" s="83">
        <f>VLOOKUP($Q137,'Analysis-must not modify'!BT:FE,AX$8,FALSE)</f>
        <v>1811.42</v>
      </c>
      <c r="AY137" s="83">
        <f>VLOOKUP($Q137,'Analysis-must not modify'!BT:FE,AY$8,FALSE)</f>
        <v>3310</v>
      </c>
      <c r="AZ137" s="28"/>
      <c r="BA137" s="83" t="str">
        <f>IF($Q$5="BASIC","",VLOOKUP($Q137,'Analysis-must not modify'!BT:FE,BA$8,FALSE))</f>
        <v/>
      </c>
      <c r="BB137" s="83" t="str">
        <f>IF($Q$5="BASIC","",VLOOKUP($Q137,'Analysis-must not modify'!BT:FE,BB$8,FALSE))</f>
        <v/>
      </c>
      <c r="BC137" s="28"/>
      <c r="BD137" s="83" t="str">
        <f>IF($Q$5="BASIC","",VLOOKUP($Q137,'Analysis-must not modify'!BT:FE,BD$8,FALSE))</f>
        <v/>
      </c>
      <c r="BE137" s="83" t="str">
        <f>IF($Q$5="BASIC","",VLOOKUP($Q137,'Analysis-must not modify'!BT:FE,BE$8,FALSE))</f>
        <v/>
      </c>
      <c r="BF137" s="83" t="str">
        <f>IF($Q$5="BASIC","",VLOOKUP($Q137,'Analysis-must not modify'!BT:FE,BF$8,FALSE))</f>
        <v/>
      </c>
    </row>
    <row r="138" spans="4:58" s="52" customFormat="1" ht="15" customHeight="1">
      <c r="D138" s="60"/>
      <c r="E138" s="60"/>
      <c r="F138" s="60"/>
      <c r="P138" s="244">
        <v>129</v>
      </c>
      <c r="Q138" s="84" t="str">
        <f>VLOOKUP($P138,'Analysis-must not modify'!B:AX,2,FALSE)</f>
        <v>Basel_2014</v>
      </c>
      <c r="R138" s="72">
        <f>VLOOKUP($Q138,'Analysis-must not modify'!C:AX,6,FALSE)</f>
        <v>196086</v>
      </c>
      <c r="S138" s="72">
        <f>VLOOKUP($Q138,'Analysis-must not modify'!C:FE,7,FALSE)</f>
        <v>36.957099999999997</v>
      </c>
      <c r="T138" s="72">
        <f>VLOOKUP($Q138,'Analysis-must not modify'!C:FE,8,FALSE)</f>
        <v>31736.928240827288</v>
      </c>
      <c r="U138" s="83">
        <f>VLOOKUP($Q138,'Analysis-must not modify'!BT:FE,U$8,FALSE)</f>
        <v>652083.85123422963</v>
      </c>
      <c r="V138" s="83">
        <f>VLOOKUP($Q138,'Analysis-must not modify'!BT:FE,V$8,FALSE)</f>
        <v>168079.09300575336</v>
      </c>
      <c r="W138" s="83">
        <f>VLOOKUP($Q138,'Analysis-must not modify'!BT:FE,W$8,FALSE)</f>
        <v>5540.6667619029413</v>
      </c>
      <c r="X138" s="83" t="str">
        <f>IFERROR(VLOOKUP($Q138,'Analysis-must not modify'!BT:FE,X$8,FALSE),"")</f>
        <v/>
      </c>
      <c r="Y138" s="83" t="str">
        <f>IFERROR(VLOOKUP($Q138,'Analysis-must not modify'!BT:FE,Y$8,FALSE),"")</f>
        <v/>
      </c>
      <c r="Z138" s="70">
        <f t="shared" ref="Z138:Z169" si="29">IF(SUM(U138:Y138)=0,"",SUM(U138:Y138))</f>
        <v>825703.61100188596</v>
      </c>
      <c r="AA138" s="70">
        <f t="shared" ca="1" si="23"/>
        <v>157</v>
      </c>
      <c r="AB138" s="70">
        <f t="shared" ca="1" si="24"/>
        <v>155</v>
      </c>
      <c r="AC138" s="70">
        <f t="shared" ca="1" si="25"/>
        <v>157</v>
      </c>
      <c r="AD138" s="70">
        <f t="shared" ca="1" si="26"/>
        <v>155</v>
      </c>
      <c r="AE138" s="70" t="e">
        <f t="shared" ca="1" si="27"/>
        <v>#VALUE!</v>
      </c>
      <c r="AF138" s="70" t="e">
        <f t="shared" ca="1" si="28"/>
        <v>#VALUE!</v>
      </c>
      <c r="AG138" s="83">
        <f>VLOOKUP($Q138,'Analysis-must not modify'!BT:FE,AG$8,FALSE)</f>
        <v>237868.64929361534</v>
      </c>
      <c r="AH138" s="83">
        <f>VLOOKUP($Q138,'Analysis-must not modify'!BT:FE,AH$8,FALSE)</f>
        <v>319298.0869706017</v>
      </c>
      <c r="AI138" s="83">
        <f>VLOOKUP($Q138,'Analysis-must not modify'!BT:FE,AI$8,FALSE)</f>
        <v>80929.460630796646</v>
      </c>
      <c r="AJ138" s="83" t="e">
        <f>VLOOKUP($Q138,'Analysis-must not modify'!$BT$7:$FJ$87,AJ$8,FALSE)</f>
        <v>#N/A</v>
      </c>
      <c r="AK138" s="83">
        <f>VLOOKUP($Q138,'Analysis-must not modify'!BT:FE,AK$8,FALSE)</f>
        <v>46</v>
      </c>
      <c r="AL138" s="83">
        <f>VLOOKUP($Q138,'Analysis-must not modify'!BT:FE,AL$8,FALSE)</f>
        <v>243</v>
      </c>
      <c r="AM138" s="83" t="str">
        <f>VLOOKUP($Q138,'Analysis-must not modify'!BT:FE,AM$8,FALSE)</f>
        <v/>
      </c>
      <c r="AN138" s="83">
        <f>VLOOKUP($Q138,'Analysis-must not modify'!BT:FE,AN$8,FALSE)</f>
        <v>13698.654339215998</v>
      </c>
      <c r="AO138" s="28"/>
      <c r="AP138" s="83">
        <f>VLOOKUP($Q138,'Analysis-must not modify'!BT:FE,AP$8,FALSE)</f>
        <v>160861.582616</v>
      </c>
      <c r="AQ138" s="83">
        <f>VLOOKUP($Q138,'Analysis-must not modify'!BT:FE,AQ$8,FALSE)</f>
        <v>2944.5103897533413</v>
      </c>
      <c r="AR138" s="83">
        <f>VLOOKUP($Q138,'Analysis-must not modify'!BT:FE,AR$8,FALSE)</f>
        <v>4273</v>
      </c>
      <c r="AS138" s="83" t="str">
        <f>VLOOKUP($Q138,'Analysis-must not modify'!BT:FE,AS$8,FALSE)</f>
        <v/>
      </c>
      <c r="AT138" s="83" t="str">
        <f>VLOOKUP($Q138,'Analysis-must not modify'!BT:FE,AT$8,FALSE)</f>
        <v/>
      </c>
      <c r="AU138" s="28"/>
      <c r="AV138" s="83">
        <f>VLOOKUP($Q138,'Analysis-must not modify'!BT:FE,AV$8,FALSE)</f>
        <v>65.056477902941921</v>
      </c>
      <c r="AW138" s="83">
        <f>VLOOKUP($Q138,'Analysis-must not modify'!BT:FE,AW$8,FALSE)</f>
        <v>2303.2874999999999</v>
      </c>
      <c r="AX138" s="83" t="str">
        <f>VLOOKUP($Q138,'Analysis-must not modify'!BT:FE,AX$8,FALSE)</f>
        <v/>
      </c>
      <c r="AY138" s="83">
        <f>VLOOKUP($Q138,'Analysis-must not modify'!BT:FE,AY$8,FALSE)</f>
        <v>3172.322784</v>
      </c>
      <c r="AZ138" s="28"/>
      <c r="BA138" s="83" t="str">
        <f>IF($Q$5="BASIC","",VLOOKUP($Q138,'Analysis-must not modify'!BT:FE,BA$8,FALSE))</f>
        <v/>
      </c>
      <c r="BB138" s="83" t="str">
        <f>IF($Q$5="BASIC","",VLOOKUP($Q138,'Analysis-must not modify'!BT:FE,BB$8,FALSE))</f>
        <v/>
      </c>
      <c r="BC138" s="28"/>
      <c r="BD138" s="83" t="str">
        <f>IF($Q$5="BASIC","",VLOOKUP($Q138,'Analysis-must not modify'!BT:FE,BD$8,FALSE))</f>
        <v/>
      </c>
      <c r="BE138" s="83" t="str">
        <f>IF($Q$5="BASIC","",VLOOKUP($Q138,'Analysis-must not modify'!BT:FE,BE$8,FALSE))</f>
        <v/>
      </c>
      <c r="BF138" s="83" t="str">
        <f>IF($Q$5="BASIC","",VLOOKUP($Q138,'Analysis-must not modify'!BT:FE,BF$8,FALSE))</f>
        <v/>
      </c>
    </row>
    <row r="139" spans="4:58" s="52" customFormat="1" ht="15" customHeight="1">
      <c r="D139" s="60"/>
      <c r="E139" s="60"/>
      <c r="F139" s="60"/>
      <c r="P139" s="244">
        <v>130</v>
      </c>
      <c r="Q139" s="84" t="str">
        <f>VLOOKUP($P139,'Analysis-must not modify'!B:AX,2,FALSE)</f>
        <v>Heidelberg_2015</v>
      </c>
      <c r="R139" s="72">
        <f>VLOOKUP($Q139,'Analysis-must not modify'!C:AX,6,FALSE)</f>
        <v>156267</v>
      </c>
      <c r="S139" s="72">
        <f>VLOOKUP($Q139,'Analysis-must not modify'!C:FE,7,FALSE)</f>
        <v>108.84</v>
      </c>
      <c r="T139" s="72">
        <f>VLOOKUP($Q139,'Analysis-must not modify'!C:FE,8,FALSE)</f>
        <v>9458.8336249999993</v>
      </c>
      <c r="U139" s="83">
        <f>VLOOKUP($Q139,'Analysis-must not modify'!BT:FE,U$8,FALSE)</f>
        <v>700722.8</v>
      </c>
      <c r="V139" s="83">
        <f>VLOOKUP($Q139,'Analysis-must not modify'!BT:FE,V$8,FALSE)</f>
        <v>265079.56458433444</v>
      </c>
      <c r="W139" s="83">
        <f>VLOOKUP($Q139,'Analysis-must not modify'!BT:FE,W$8,FALSE)</f>
        <v>1614.2470000000001</v>
      </c>
      <c r="X139" s="83" t="str">
        <f>IFERROR(VLOOKUP($Q139,'Analysis-must not modify'!BT:FE,X$8,FALSE),"")</f>
        <v/>
      </c>
      <c r="Y139" s="83" t="str">
        <f>IFERROR(VLOOKUP($Q139,'Analysis-must not modify'!BT:FE,Y$8,FALSE),"")</f>
        <v/>
      </c>
      <c r="Z139" s="70">
        <f t="shared" si="29"/>
        <v>967416.6115843344</v>
      </c>
      <c r="AA139" s="70">
        <f t="shared" ref="AA139:AA170" ca="1" si="30">IFERROR(IF(ROW()-ROW(AA$9)&lt;$X$1+1,AA138+1,RANK(Z139,Totalrank)+$X$1),IF(VALUE(Z139)=0,$T$1+1,RANK(Z139,Totalrank)+$X$1))</f>
        <v>156</v>
      </c>
      <c r="AB139" s="70">
        <f t="shared" ref="AB139:AB170" ca="1" si="31">IFERROR(IF(ROW()-ROW(AB$9)&lt;$X$1+1,AB138+1,RANK(U139,Totalstationrank)+$X$1),IF(VALUE(U139)=0,$T$1+1,RANK(U139,Totalstationrank)+$X$1))</f>
        <v>153</v>
      </c>
      <c r="AC139" s="70">
        <f t="shared" ref="AC139:AC170" ca="1" si="32">IFERROR(IF(ROW()-ROW(AC$9)&lt;$X$1+1,AC138+1,RANK(V139,Totaltransrank)+$X$1),IF(VALUE(V139)=0,$T$1+1,RANK(V139,Totaltransrank)+$X$1))</f>
        <v>144</v>
      </c>
      <c r="AD139" s="70">
        <f t="shared" ref="AD139:AD170" ca="1" si="33">IFERROR(IF(ROW()-ROW(AD$9)&lt;$X$1+1,AD138+1,RANK(W139,Totalwasterank)+$X$1),IF(VALUE(W139)=0,$T$1+1,RANK(W139,Totalwasterank)+$X$1))</f>
        <v>156</v>
      </c>
      <c r="AE139" s="70" t="e">
        <f t="shared" ref="AE139:AE170" ca="1" si="34">IFERROR(IF(ROW()-ROW(AE$9)&lt;$X$1+1,AE138+1,RANK(X139,Totalippurank)+$X$1),IF(VALUE(X139)=0,$T$1+1,RANK(X139,Totalippurank)+$X$1))</f>
        <v>#VALUE!</v>
      </c>
      <c r="AF139" s="70" t="e">
        <f t="shared" ref="AF139:AF170" ca="1" si="35">IFERROR(IF(ROW()-ROW(AF$9)&lt;$X$1+1,AF138+1,RANK(Y139,Totalafolurank)+$X$1),IF(VALUE(Y139)=0,$T$1+1,RANK(Y139,Totalafolurank)+$X$1))</f>
        <v>#VALUE!</v>
      </c>
      <c r="AG139" s="83">
        <f>VLOOKUP($Q139,'Analysis-must not modify'!BT:FE,AG$8,FALSE)</f>
        <v>244460.2</v>
      </c>
      <c r="AH139" s="83">
        <f>VLOOKUP($Q139,'Analysis-must not modify'!BT:FE,AH$8,FALSE)</f>
        <v>383157.1</v>
      </c>
      <c r="AI139" s="83">
        <f>VLOOKUP($Q139,'Analysis-must not modify'!BT:FE,AI$8,FALSE)</f>
        <v>70180.5</v>
      </c>
      <c r="AJ139" s="83" t="e">
        <f>VLOOKUP($Q139,'Analysis-must not modify'!$BT$7:$FJ$87,AJ$8,FALSE)</f>
        <v>#N/A</v>
      </c>
      <c r="AK139" s="83" t="str">
        <f>VLOOKUP($Q139,'Analysis-must not modify'!BT:FE,AK$8,FALSE)</f>
        <v/>
      </c>
      <c r="AL139" s="83" t="str">
        <f>VLOOKUP($Q139,'Analysis-must not modify'!BT:FE,AL$8,FALSE)</f>
        <v/>
      </c>
      <c r="AM139" s="83" t="str">
        <f>VLOOKUP($Q139,'Analysis-must not modify'!BT:FE,AM$8,FALSE)</f>
        <v/>
      </c>
      <c r="AN139" s="83">
        <f>VLOOKUP($Q139,'Analysis-must not modify'!BT:FE,AN$8,FALSE)</f>
        <v>2925</v>
      </c>
      <c r="AO139" s="28"/>
      <c r="AP139" s="83">
        <f>VLOOKUP($Q139,'Analysis-must not modify'!BT:FE,AP$8,FALSE)</f>
        <v>251300.01849455893</v>
      </c>
      <c r="AQ139" s="83">
        <f>VLOOKUP($Q139,'Analysis-must not modify'!BT:FE,AQ$8,FALSE)</f>
        <v>11558.28</v>
      </c>
      <c r="AR139" s="83">
        <f>VLOOKUP($Q139,'Analysis-must not modify'!BT:FE,AR$8,FALSE)</f>
        <v>2221.26608977551</v>
      </c>
      <c r="AS139" s="83" t="str">
        <f>VLOOKUP($Q139,'Analysis-must not modify'!BT:FE,AS$8,FALSE)</f>
        <v/>
      </c>
      <c r="AT139" s="83" t="str">
        <f>VLOOKUP($Q139,'Analysis-must not modify'!BT:FE,AT$8,FALSE)</f>
        <v/>
      </c>
      <c r="AU139" s="28"/>
      <c r="AV139" s="83" t="str">
        <f>VLOOKUP($Q139,'Analysis-must not modify'!BT:FE,AV$8,FALSE)</f>
        <v/>
      </c>
      <c r="AW139" s="83">
        <f>VLOOKUP($Q139,'Analysis-must not modify'!BT:FE,AW$8,FALSE)</f>
        <v>551.24700000000007</v>
      </c>
      <c r="AX139" s="83" t="str">
        <f>VLOOKUP($Q139,'Analysis-must not modify'!BT:FE,AX$8,FALSE)</f>
        <v/>
      </c>
      <c r="AY139" s="83">
        <f>VLOOKUP($Q139,'Analysis-must not modify'!BT:FE,AY$8,FALSE)</f>
        <v>1063</v>
      </c>
      <c r="AZ139" s="28"/>
      <c r="BA139" s="83" t="str">
        <f>IF($Q$5="BASIC","",VLOOKUP($Q139,'Analysis-must not modify'!BT:FE,BA$8,FALSE))</f>
        <v/>
      </c>
      <c r="BB139" s="83" t="str">
        <f>IF($Q$5="BASIC","",VLOOKUP($Q139,'Analysis-must not modify'!BT:FE,BB$8,FALSE))</f>
        <v/>
      </c>
      <c r="BC139" s="28"/>
      <c r="BD139" s="83" t="str">
        <f>IF($Q$5="BASIC","",VLOOKUP($Q139,'Analysis-must not modify'!BT:FE,BD$8,FALSE))</f>
        <v/>
      </c>
      <c r="BE139" s="83" t="str">
        <f>IF($Q$5="BASIC","",VLOOKUP($Q139,'Analysis-must not modify'!BT:FE,BE$8,FALSE))</f>
        <v/>
      </c>
      <c r="BF139" s="83" t="str">
        <f>IF($Q$5="BASIC","",VLOOKUP($Q139,'Analysis-must not modify'!BT:FE,BF$8,FALSE))</f>
        <v/>
      </c>
    </row>
    <row r="140" spans="4:58" s="52" customFormat="1" ht="15" customHeight="1">
      <c r="D140" s="60"/>
      <c r="E140" s="60"/>
      <c r="F140" s="60"/>
      <c r="P140" s="244">
        <v>131</v>
      </c>
      <c r="Q140" s="84" t="str">
        <f>VLOOKUP($P140,'Analysis-must not modify'!B:AX,2,FALSE)</f>
        <v>Amsterdam_2015</v>
      </c>
      <c r="R140" s="72">
        <f>VLOOKUP($Q140,'Analysis-must not modify'!C:AX,6,FALSE)</f>
        <v>822272</v>
      </c>
      <c r="S140" s="72">
        <f>VLOOKUP($Q140,'Analysis-must not modify'!C:FE,7,FALSE)</f>
        <v>164.76</v>
      </c>
      <c r="T140" s="72">
        <f>VLOOKUP($Q140,'Analysis-must not modify'!C:FE,8,FALSE)</f>
        <v>65943</v>
      </c>
      <c r="U140" s="83">
        <f>VLOOKUP($Q140,'Analysis-must not modify'!BT:FE,U$8,FALSE)</f>
        <v>3666410.145602366</v>
      </c>
      <c r="V140" s="83">
        <f>VLOOKUP($Q140,'Analysis-must not modify'!BT:FE,V$8,FALSE)</f>
        <v>1123790.9393600761</v>
      </c>
      <c r="W140" s="83">
        <f>VLOOKUP($Q140,'Analysis-must not modify'!BT:FE,W$8,FALSE)</f>
        <v>14157.564974772751</v>
      </c>
      <c r="X140" s="83" t="str">
        <f>IFERROR(VLOOKUP($Q140,'Analysis-must not modify'!BT:FE,X$8,FALSE),"")</f>
        <v/>
      </c>
      <c r="Y140" s="83" t="str">
        <f>IFERROR(VLOOKUP($Q140,'Analysis-must not modify'!BT:FE,Y$8,FALSE),"")</f>
        <v/>
      </c>
      <c r="Z140" s="70">
        <f t="shared" si="29"/>
        <v>4804358.6499372153</v>
      </c>
      <c r="AA140" s="70">
        <f t="shared" ca="1" si="30"/>
        <v>109</v>
      </c>
      <c r="AB140" s="70">
        <f t="shared" ca="1" si="31"/>
        <v>100</v>
      </c>
      <c r="AC140" s="70">
        <f t="shared" ca="1" si="32"/>
        <v>109</v>
      </c>
      <c r="AD140" s="70">
        <f t="shared" ca="1" si="33"/>
        <v>149</v>
      </c>
      <c r="AE140" s="70" t="e">
        <f t="shared" ca="1" si="34"/>
        <v>#VALUE!</v>
      </c>
      <c r="AF140" s="70" t="e">
        <f t="shared" ca="1" si="35"/>
        <v>#VALUE!</v>
      </c>
      <c r="AG140" s="83">
        <f>VLOOKUP($Q140,'Analysis-must not modify'!BT:FE,AG$8,FALSE)</f>
        <v>960321.84355942404</v>
      </c>
      <c r="AH140" s="83">
        <f>VLOOKUP($Q140,'Analysis-must not modify'!BT:FE,AH$8,FALSE)</f>
        <v>2430272.7079814821</v>
      </c>
      <c r="AI140" s="83">
        <f>VLOOKUP($Q140,'Analysis-must not modify'!BT:FE,AI$8,FALSE)</f>
        <v>185428.82580776553</v>
      </c>
      <c r="AJ140" s="83" t="e">
        <f>VLOOKUP($Q140,'Analysis-must not modify'!$BT$7:$FJ$87,AJ$8,FALSE)</f>
        <v>#N/A</v>
      </c>
      <c r="AK140" s="83">
        <f>VLOOKUP($Q140,'Analysis-must not modify'!BT:FE,AK$8,FALSE)</f>
        <v>43814.219317786388</v>
      </c>
      <c r="AL140" s="83" t="str">
        <f>VLOOKUP($Q140,'Analysis-must not modify'!BT:FE,AL$8,FALSE)</f>
        <v/>
      </c>
      <c r="AM140" s="83">
        <f>VLOOKUP($Q140,'Analysis-must not modify'!BT:FE,AM$8,FALSE)</f>
        <v>8.4527395838930719</v>
      </c>
      <c r="AN140" s="83">
        <f>VLOOKUP($Q140,'Analysis-must not modify'!BT:FE,AN$8,FALSE)</f>
        <v>15958.851095634043</v>
      </c>
      <c r="AO140" s="28"/>
      <c r="AP140" s="83">
        <f>VLOOKUP($Q140,'Analysis-must not modify'!BT:FE,AP$8,FALSE)</f>
        <v>849822.90062780969</v>
      </c>
      <c r="AQ140" s="83" t="str">
        <f>VLOOKUP($Q140,'Analysis-must not modify'!BT:FE,AQ$8,FALSE)</f>
        <v/>
      </c>
      <c r="AR140" s="83">
        <f>VLOOKUP($Q140,'Analysis-must not modify'!BT:FE,AR$8,FALSE)</f>
        <v>188844.32562506635</v>
      </c>
      <c r="AS140" s="83">
        <f>VLOOKUP($Q140,'Analysis-must not modify'!BT:FE,AS$8,FALSE)</f>
        <v>423.71310720000008</v>
      </c>
      <c r="AT140" s="83">
        <f>VLOOKUP($Q140,'Analysis-must not modify'!BT:FE,AT$8,FALSE)</f>
        <v>84700</v>
      </c>
      <c r="AU140" s="28"/>
      <c r="AV140" s="83" t="str">
        <f>VLOOKUP($Q140,'Analysis-must not modify'!BT:FE,AV$8,FALSE)</f>
        <v/>
      </c>
      <c r="AW140" s="83" t="str">
        <f>VLOOKUP($Q140,'Analysis-must not modify'!BT:FE,AW$8,FALSE)</f>
        <v/>
      </c>
      <c r="AX140" s="83" t="str">
        <f>VLOOKUP($Q140,'Analysis-must not modify'!BT:FE,AX$8,FALSE)</f>
        <v/>
      </c>
      <c r="AY140" s="83">
        <f>VLOOKUP($Q140,'Analysis-must not modify'!BT:FE,AY$8,FALSE)</f>
        <v>14157.564974772751</v>
      </c>
      <c r="AZ140" s="28"/>
      <c r="BA140" s="83" t="str">
        <f>IF($Q$5="BASIC","",VLOOKUP($Q140,'Analysis-must not modify'!BT:FE,BA$8,FALSE))</f>
        <v/>
      </c>
      <c r="BB140" s="83" t="str">
        <f>IF($Q$5="BASIC","",VLOOKUP($Q140,'Analysis-must not modify'!BT:FE,BB$8,FALSE))</f>
        <v/>
      </c>
      <c r="BC140" s="28"/>
      <c r="BD140" s="83" t="str">
        <f>IF($Q$5="BASIC","",VLOOKUP($Q140,'Analysis-must not modify'!BT:FE,BD$8,FALSE))</f>
        <v/>
      </c>
      <c r="BE140" s="83" t="str">
        <f>IF($Q$5="BASIC","",VLOOKUP($Q140,'Analysis-must not modify'!BT:FE,BE$8,FALSE))</f>
        <v/>
      </c>
      <c r="BF140" s="83" t="str">
        <f>IF($Q$5="BASIC","",VLOOKUP($Q140,'Analysis-must not modify'!BT:FE,BF$8,FALSE))</f>
        <v/>
      </c>
    </row>
    <row r="141" spans="4:58" s="52" customFormat="1" ht="15" customHeight="1">
      <c r="D141" s="60"/>
      <c r="E141" s="60"/>
      <c r="F141" s="60"/>
      <c r="P141" s="244">
        <v>132</v>
      </c>
      <c r="Q141" s="84" t="str">
        <f>VLOOKUP($P141,'Analysis-must not modify'!B:AX,2,FALSE)</f>
        <v>Tshwane_2014</v>
      </c>
      <c r="R141" s="72">
        <f>VLOOKUP($Q141,'Analysis-must not modify'!C:AX,6,FALSE)</f>
        <v>3075380</v>
      </c>
      <c r="S141" s="72">
        <f>VLOOKUP($Q141,'Analysis-must not modify'!C:FE,7,FALSE)</f>
        <v>6368</v>
      </c>
      <c r="T141" s="72">
        <f>VLOOKUP($Q141,'Analysis-must not modify'!C:FE,8,FALSE)</f>
        <v>55836</v>
      </c>
      <c r="U141" s="83">
        <f>VLOOKUP($Q141,'Analysis-must not modify'!BT:FE,U$8,FALSE)</f>
        <v>12325702.218911106</v>
      </c>
      <c r="V141" s="83">
        <f>VLOOKUP($Q141,'Analysis-must not modify'!BT:FE,V$8,FALSE)</f>
        <v>4552256.8222103622</v>
      </c>
      <c r="W141" s="83">
        <f>VLOOKUP($Q141,'Analysis-must not modify'!BT:FE,W$8,FALSE)</f>
        <v>10848006.004891938</v>
      </c>
      <c r="X141" s="83" t="str">
        <f>IFERROR(VLOOKUP($Q141,'Analysis-must not modify'!BT:FE,X$8,FALSE),"")</f>
        <v/>
      </c>
      <c r="Y141" s="83" t="str">
        <f>IFERROR(VLOOKUP($Q141,'Analysis-must not modify'!BT:FE,Y$8,FALSE),"")</f>
        <v/>
      </c>
      <c r="Z141" s="70">
        <f t="shared" si="29"/>
        <v>27725965.046013407</v>
      </c>
      <c r="AA141" s="70">
        <f t="shared" ca="1" si="30"/>
        <v>23</v>
      </c>
      <c r="AB141" s="70">
        <f t="shared" ca="1" si="31"/>
        <v>31</v>
      </c>
      <c r="AC141" s="70">
        <f t="shared" ca="1" si="32"/>
        <v>43</v>
      </c>
      <c r="AD141" s="70">
        <f t="shared" ca="1" si="33"/>
        <v>1</v>
      </c>
      <c r="AE141" s="70" t="e">
        <f t="shared" ca="1" si="34"/>
        <v>#VALUE!</v>
      </c>
      <c r="AF141" s="70" t="e">
        <f t="shared" ca="1" si="35"/>
        <v>#VALUE!</v>
      </c>
      <c r="AG141" s="83">
        <f>VLOOKUP($Q141,'Analysis-must not modify'!BT:FE,AG$8,FALSE)</f>
        <v>3175860.6703399699</v>
      </c>
      <c r="AH141" s="83">
        <f>VLOOKUP($Q141,'Analysis-must not modify'!BT:FE,AH$8,FALSE)</f>
        <v>1706312.7108544388</v>
      </c>
      <c r="AI141" s="83">
        <f>VLOOKUP($Q141,'Analysis-must not modify'!BT:FE,AI$8,FALSE)</f>
        <v>5497334.4291987494</v>
      </c>
      <c r="AJ141" s="83" t="e">
        <f>VLOOKUP($Q141,'Analysis-must not modify'!$BT$7:$FJ$87,AJ$8,FALSE)</f>
        <v>#N/A</v>
      </c>
      <c r="AK141" s="83">
        <f>VLOOKUP($Q141,'Analysis-must not modify'!BT:FE,AK$8,FALSE)</f>
        <v>352025.35139020684</v>
      </c>
      <c r="AL141" s="83">
        <f>VLOOKUP($Q141,'Analysis-must not modify'!BT:FE,AL$8,FALSE)</f>
        <v>1590624.9215961376</v>
      </c>
      <c r="AM141" s="83" t="str">
        <f>VLOOKUP($Q141,'Analysis-must not modify'!BT:FE,AM$8,FALSE)</f>
        <v/>
      </c>
      <c r="AN141" s="83">
        <f>VLOOKUP($Q141,'Analysis-must not modify'!BT:FE,AN$8,FALSE)</f>
        <v>771.30905560267854</v>
      </c>
      <c r="AO141" s="28"/>
      <c r="AP141" s="83">
        <f>VLOOKUP($Q141,'Analysis-must not modify'!BT:FE,AP$8,FALSE)</f>
        <v>4480562.7585596619</v>
      </c>
      <c r="AQ141" s="83">
        <f>VLOOKUP($Q141,'Analysis-must not modify'!BT:FE,AQ$8,FALSE)</f>
        <v>71694.063650699871</v>
      </c>
      <c r="AR141" s="83" t="str">
        <f>VLOOKUP($Q141,'Analysis-must not modify'!BT:FE,AR$8,FALSE)</f>
        <v/>
      </c>
      <c r="AS141" s="83" t="str">
        <f>VLOOKUP($Q141,'Analysis-must not modify'!BT:FE,AS$8,FALSE)</f>
        <v/>
      </c>
      <c r="AT141" s="83" t="str">
        <f>VLOOKUP($Q141,'Analysis-must not modify'!BT:FE,AT$8,FALSE)</f>
        <v/>
      </c>
      <c r="AU141" s="28"/>
      <c r="AV141" s="83">
        <f>VLOOKUP($Q141,'Analysis-must not modify'!BT:FE,AV$8,FALSE)</f>
        <v>10716878.592</v>
      </c>
      <c r="AW141" s="83" t="str">
        <f>VLOOKUP($Q141,'Analysis-must not modify'!BT:FE,AW$8,FALSE)</f>
        <v/>
      </c>
      <c r="AX141" s="83" t="str">
        <f>VLOOKUP($Q141,'Analysis-must not modify'!BT:FE,AX$8,FALSE)</f>
        <v/>
      </c>
      <c r="AY141" s="83">
        <f>VLOOKUP($Q141,'Analysis-must not modify'!BT:FE,AY$8,FALSE)</f>
        <v>131127.41289193652</v>
      </c>
      <c r="AZ141" s="28"/>
      <c r="BA141" s="83" t="str">
        <f>IF($Q$5="BASIC","",VLOOKUP($Q141,'Analysis-must not modify'!BT:FE,BA$8,FALSE))</f>
        <v/>
      </c>
      <c r="BB141" s="83" t="str">
        <f>IF($Q$5="BASIC","",VLOOKUP($Q141,'Analysis-must not modify'!BT:FE,BB$8,FALSE))</f>
        <v/>
      </c>
      <c r="BC141" s="28"/>
      <c r="BD141" s="83" t="str">
        <f>IF($Q$5="BASIC","",VLOOKUP($Q141,'Analysis-must not modify'!BT:FE,BD$8,FALSE))</f>
        <v/>
      </c>
      <c r="BE141" s="83" t="str">
        <f>IF($Q$5="BASIC","",VLOOKUP($Q141,'Analysis-must not modify'!BT:FE,BE$8,FALSE))</f>
        <v/>
      </c>
      <c r="BF141" s="83" t="str">
        <f>IF($Q$5="BASIC","",VLOOKUP($Q141,'Analysis-must not modify'!BT:FE,BF$8,FALSE))</f>
        <v/>
      </c>
    </row>
    <row r="142" spans="4:58" s="52" customFormat="1" ht="15" customHeight="1">
      <c r="D142" s="60"/>
      <c r="E142" s="60"/>
      <c r="F142" s="60"/>
      <c r="P142" s="244">
        <v>133</v>
      </c>
      <c r="Q142" s="84" t="str">
        <f>VLOOKUP($P142,'Analysis-must not modify'!B:AX,2,FALSE)</f>
        <v>Salvador_2013</v>
      </c>
      <c r="R142" s="72">
        <f>VLOOKUP($Q142,'Analysis-must not modify'!C:AX,6,FALSE)</f>
        <v>2883682</v>
      </c>
      <c r="S142" s="72">
        <f>VLOOKUP($Q142,'Analysis-must not modify'!C:FE,7,FALSE)</f>
        <v>692.81899999999996</v>
      </c>
      <c r="T142" s="72">
        <f>VLOOKUP($Q142,'Analysis-must not modify'!C:FE,8,FALSE)</f>
        <v>24880.5237139212</v>
      </c>
      <c r="U142" s="83">
        <f>VLOOKUP($Q142,'Analysis-must not modify'!BT:FE,U$8,FALSE)</f>
        <v>824466.34637911443</v>
      </c>
      <c r="V142" s="83">
        <f>VLOOKUP($Q142,'Analysis-must not modify'!BT:FE,V$8,FALSE)</f>
        <v>2751389.2004356561</v>
      </c>
      <c r="W142" s="83">
        <f>VLOOKUP($Q142,'Analysis-must not modify'!BT:FE,W$8,FALSE)</f>
        <v>265306.95920572843</v>
      </c>
      <c r="X142" s="83" t="str">
        <f>IFERROR(VLOOKUP($Q142,'Analysis-must not modify'!BT:FE,X$8,FALSE),"")</f>
        <v/>
      </c>
      <c r="Y142" s="83" t="str">
        <f>IFERROR(VLOOKUP($Q142,'Analysis-must not modify'!BT:FE,Y$8,FALSE),"")</f>
        <v/>
      </c>
      <c r="Z142" s="70">
        <f t="shared" si="29"/>
        <v>3841162.5060204989</v>
      </c>
      <c r="AA142" s="70">
        <f t="shared" ca="1" si="30"/>
        <v>127</v>
      </c>
      <c r="AB142" s="70">
        <f t="shared" ca="1" si="31"/>
        <v>152</v>
      </c>
      <c r="AC142" s="70">
        <f t="shared" ca="1" si="32"/>
        <v>81</v>
      </c>
      <c r="AD142" s="70">
        <f t="shared" ca="1" si="33"/>
        <v>107</v>
      </c>
      <c r="AE142" s="70" t="e">
        <f t="shared" ca="1" si="34"/>
        <v>#VALUE!</v>
      </c>
      <c r="AF142" s="70" t="e">
        <f t="shared" ca="1" si="35"/>
        <v>#VALUE!</v>
      </c>
      <c r="AG142" s="83">
        <f>VLOOKUP($Q142,'Analysis-must not modify'!BT:FE,AG$8,FALSE)</f>
        <v>425714.15686776058</v>
      </c>
      <c r="AH142" s="83">
        <f>VLOOKUP($Q142,'Analysis-must not modify'!BT:FE,AH$8,FALSE)</f>
        <v>341250.91474833409</v>
      </c>
      <c r="AI142" s="83">
        <f>VLOOKUP($Q142,'Analysis-must not modify'!BT:FE,AI$8,FALSE)</f>
        <v>56075.665296353065</v>
      </c>
      <c r="AJ142" s="83" t="e">
        <f>VLOOKUP($Q142,'Analysis-must not modify'!$BT$7:$FJ$87,AJ$8,FALSE)</f>
        <v>#N/A</v>
      </c>
      <c r="AK142" s="83" t="str">
        <f>VLOOKUP($Q142,'Analysis-must not modify'!BT:FE,AK$8,FALSE)</f>
        <v/>
      </c>
      <c r="AL142" s="83" t="str">
        <f>VLOOKUP($Q142,'Analysis-must not modify'!BT:FE,AL$8,FALSE)</f>
        <v/>
      </c>
      <c r="AM142" s="83" t="str">
        <f>VLOOKUP($Q142,'Analysis-must not modify'!BT:FE,AM$8,FALSE)</f>
        <v/>
      </c>
      <c r="AN142" s="83">
        <f>VLOOKUP($Q142,'Analysis-must not modify'!BT:FE,AN$8,FALSE)</f>
        <v>715.53899999999999</v>
      </c>
      <c r="AO142" s="28"/>
      <c r="AP142" s="83">
        <f>VLOOKUP($Q142,'Analysis-must not modify'!BT:FE,AP$8,FALSE)</f>
        <v>2029654.1307840967</v>
      </c>
      <c r="AQ142" s="83">
        <f>VLOOKUP($Q142,'Analysis-must not modify'!BT:FE,AQ$8,FALSE)</f>
        <v>11518.583912066668</v>
      </c>
      <c r="AR142" s="83">
        <f>VLOOKUP($Q142,'Analysis-must not modify'!BT:FE,AR$8,FALSE)</f>
        <v>62121.578680632796</v>
      </c>
      <c r="AS142" s="83">
        <f>VLOOKUP($Q142,'Analysis-must not modify'!BT:FE,AS$8,FALSE)</f>
        <v>648094.90705886018</v>
      </c>
      <c r="AT142" s="83" t="str">
        <f>VLOOKUP($Q142,'Analysis-must not modify'!BT:FE,AT$8,FALSE)</f>
        <v/>
      </c>
      <c r="AU142" s="28"/>
      <c r="AV142" s="83">
        <f>VLOOKUP($Q142,'Analysis-must not modify'!BT:FE,AV$8,FALSE)</f>
        <v>62376.418795500045</v>
      </c>
      <c r="AW142" s="83" t="str">
        <f>VLOOKUP($Q142,'Analysis-must not modify'!BT:FE,AW$8,FALSE)</f>
        <v/>
      </c>
      <c r="AX142" s="83">
        <f>VLOOKUP($Q142,'Analysis-must not modify'!BT:FE,AX$8,FALSE)</f>
        <v>87.12</v>
      </c>
      <c r="AY142" s="83">
        <f>VLOOKUP($Q142,'Analysis-must not modify'!BT:FE,AY$8,FALSE)</f>
        <v>202843.42041022837</v>
      </c>
      <c r="AZ142" s="28"/>
      <c r="BA142" s="83" t="str">
        <f>IF($Q$5="BASIC","",VLOOKUP($Q142,'Analysis-must not modify'!BT:FE,BA$8,FALSE))</f>
        <v/>
      </c>
      <c r="BB142" s="83" t="str">
        <f>IF($Q$5="BASIC","",VLOOKUP($Q142,'Analysis-must not modify'!BT:FE,BB$8,FALSE))</f>
        <v/>
      </c>
      <c r="BC142" s="28"/>
      <c r="BD142" s="83" t="str">
        <f>IF($Q$5="BASIC","",VLOOKUP($Q142,'Analysis-must not modify'!BT:FE,BD$8,FALSE))</f>
        <v/>
      </c>
      <c r="BE142" s="83" t="str">
        <f>IF($Q$5="BASIC","",VLOOKUP($Q142,'Analysis-must not modify'!BT:FE,BE$8,FALSE))</f>
        <v/>
      </c>
      <c r="BF142" s="83" t="str">
        <f>IF($Q$5="BASIC","",VLOOKUP($Q142,'Analysis-must not modify'!BT:FE,BF$8,FALSE))</f>
        <v/>
      </c>
    </row>
    <row r="143" spans="4:58" s="52" customFormat="1" ht="15" customHeight="1">
      <c r="D143" s="60"/>
      <c r="E143" s="60"/>
      <c r="F143" s="60"/>
      <c r="P143" s="244">
        <v>134</v>
      </c>
      <c r="Q143" s="84" t="str">
        <f>VLOOKUP($P143,'Analysis-must not modify'!B:AX,2,FALSE)</f>
        <v>Accra_2015</v>
      </c>
      <c r="R143" s="72">
        <f>VLOOKUP($Q143,'Analysis-must not modify'!C:AX,6,FALSE)</f>
        <v>1999810</v>
      </c>
      <c r="S143" s="72">
        <f>VLOOKUP($Q143,'Analysis-must not modify'!C:FE,7,FALSE)</f>
        <v>137</v>
      </c>
      <c r="T143" s="72">
        <f>VLOOKUP($Q143,'Analysis-must not modify'!C:FE,8,FALSE)</f>
        <v>4200</v>
      </c>
      <c r="U143" s="83">
        <f>VLOOKUP($Q143,'Analysis-must not modify'!BT:FE,U$8,FALSE)</f>
        <v>621632.15711322753</v>
      </c>
      <c r="V143" s="83">
        <f>VLOOKUP($Q143,'Analysis-must not modify'!BT:FE,V$8,FALSE)</f>
        <v>708824.72774747713</v>
      </c>
      <c r="W143" s="83">
        <f>VLOOKUP($Q143,'Analysis-must not modify'!BT:FE,W$8,FALSE)</f>
        <v>991446.94261181308</v>
      </c>
      <c r="X143" s="83" t="str">
        <f>IFERROR(VLOOKUP($Q143,'Analysis-must not modify'!BT:FE,X$8,FALSE),"")</f>
        <v/>
      </c>
      <c r="Y143" s="83" t="str">
        <f>IFERROR(VLOOKUP($Q143,'Analysis-must not modify'!BT:FE,Y$8,FALSE),"")</f>
        <v/>
      </c>
      <c r="Z143" s="70">
        <f t="shared" si="29"/>
        <v>2321903.8274725177</v>
      </c>
      <c r="AA143" s="70">
        <f t="shared" ca="1" si="30"/>
        <v>149</v>
      </c>
      <c r="AB143" s="70">
        <f t="shared" ca="1" si="31"/>
        <v>156</v>
      </c>
      <c r="AC143" s="70">
        <f t="shared" ca="1" si="32"/>
        <v>137</v>
      </c>
      <c r="AD143" s="70">
        <f t="shared" ca="1" si="33"/>
        <v>57</v>
      </c>
      <c r="AE143" s="70" t="e">
        <f t="shared" ca="1" si="34"/>
        <v>#VALUE!</v>
      </c>
      <c r="AF143" s="70" t="e">
        <f t="shared" ca="1" si="35"/>
        <v>#VALUE!</v>
      </c>
      <c r="AG143" s="83">
        <f>VLOOKUP($Q143,'Analysis-must not modify'!BT:FE,AG$8,FALSE)</f>
        <v>309492.3250237435</v>
      </c>
      <c r="AH143" s="83">
        <f>VLOOKUP($Q143,'Analysis-must not modify'!BT:FE,AH$8,FALSE)</f>
        <v>70182.413138061529</v>
      </c>
      <c r="AI143" s="83">
        <f>VLOOKUP($Q143,'Analysis-must not modify'!BT:FE,AI$8,FALSE)</f>
        <v>241957.41895142253</v>
      </c>
      <c r="AJ143" s="83" t="e">
        <f>VLOOKUP($Q143,'Analysis-must not modify'!$BT$7:$FJ$87,AJ$8,FALSE)</f>
        <v>#N/A</v>
      </c>
      <c r="AK143" s="83" t="str">
        <f>VLOOKUP($Q143,'Analysis-must not modify'!BT:FE,AK$8,FALSE)</f>
        <v/>
      </c>
      <c r="AL143" s="83" t="str">
        <f>VLOOKUP($Q143,'Analysis-must not modify'!BT:FE,AL$8,FALSE)</f>
        <v/>
      </c>
      <c r="AM143" s="83" t="str">
        <f>VLOOKUP($Q143,'Analysis-must not modify'!BT:FE,AM$8,FALSE)</f>
        <v/>
      </c>
      <c r="AN143" s="83" t="str">
        <f>VLOOKUP($Q143,'Analysis-must not modify'!BT:FE,AN$8,FALSE)</f>
        <v/>
      </c>
      <c r="AO143" s="28"/>
      <c r="AP143" s="83">
        <f>VLOOKUP($Q143,'Analysis-must not modify'!BT:FE,AP$8,FALSE)</f>
        <v>700463.60799008107</v>
      </c>
      <c r="AQ143" s="83" t="str">
        <f>VLOOKUP($Q143,'Analysis-must not modify'!BT:FE,AQ$8,FALSE)</f>
        <v/>
      </c>
      <c r="AR143" s="83">
        <f>VLOOKUP($Q143,'Analysis-must not modify'!BT:FE,AR$8,FALSE)</f>
        <v>8361.1197573960908</v>
      </c>
      <c r="AS143" s="83" t="str">
        <f>VLOOKUP($Q143,'Analysis-must not modify'!BT:FE,AS$8,FALSE)</f>
        <v/>
      </c>
      <c r="AT143" s="83" t="str">
        <f>VLOOKUP($Q143,'Analysis-must not modify'!BT:FE,AT$8,FALSE)</f>
        <v/>
      </c>
      <c r="AU143" s="28"/>
      <c r="AV143" s="83">
        <f>VLOOKUP($Q143,'Analysis-must not modify'!BT:FE,AV$8,FALSE)</f>
        <v>658219.62239694572</v>
      </c>
      <c r="AW143" s="83">
        <f>VLOOKUP($Q143,'Analysis-must not modify'!BT:FE,AW$8,FALSE)</f>
        <v>9703.1467599999996</v>
      </c>
      <c r="AX143" s="83" t="str">
        <f>VLOOKUP($Q143,'Analysis-must not modify'!BT:FE,AX$8,FALSE)</f>
        <v/>
      </c>
      <c r="AY143" s="83">
        <f>VLOOKUP($Q143,'Analysis-must not modify'!BT:FE,AY$8,FALSE)</f>
        <v>323524.17345486733</v>
      </c>
      <c r="AZ143" s="28"/>
      <c r="BA143" s="83" t="str">
        <f>IF($Q$5="BASIC","",VLOOKUP($Q143,'Analysis-must not modify'!BT:FE,BA$8,FALSE))</f>
        <v/>
      </c>
      <c r="BB143" s="83" t="str">
        <f>IF($Q$5="BASIC","",VLOOKUP($Q143,'Analysis-must not modify'!BT:FE,BB$8,FALSE))</f>
        <v/>
      </c>
      <c r="BC143" s="28"/>
      <c r="BD143" s="83" t="str">
        <f>IF($Q$5="BASIC","",VLOOKUP($Q143,'Analysis-must not modify'!BT:FE,BD$8,FALSE))</f>
        <v/>
      </c>
      <c r="BE143" s="83" t="str">
        <f>IF($Q$5="BASIC","",VLOOKUP($Q143,'Analysis-must not modify'!BT:FE,BE$8,FALSE))</f>
        <v/>
      </c>
      <c r="BF143" s="83" t="str">
        <f>IF($Q$5="BASIC","",VLOOKUP($Q143,'Analysis-must not modify'!BT:FE,BF$8,FALSE))</f>
        <v/>
      </c>
    </row>
    <row r="144" spans="4:58" s="52" customFormat="1" ht="15" customHeight="1">
      <c r="D144" s="60"/>
      <c r="E144" s="60"/>
      <c r="F144" s="60"/>
      <c r="P144" s="244">
        <v>135</v>
      </c>
      <c r="Q144" s="84" t="str">
        <f>VLOOKUP($P144,'Analysis-must not modify'!B:AX,2,FALSE)</f>
        <v>Warsaw_2014</v>
      </c>
      <c r="R144" s="72">
        <f>VLOOKUP($Q144,'Analysis-must not modify'!C:AX,6,FALSE)</f>
        <v>1735000</v>
      </c>
      <c r="S144" s="72">
        <f>VLOOKUP($Q144,'Analysis-must not modify'!C:FE,7,FALSE)</f>
        <v>517</v>
      </c>
      <c r="T144" s="72">
        <f>VLOOKUP($Q144,'Analysis-must not modify'!C:FE,8,FALSE)</f>
        <v>56676.967400000001</v>
      </c>
      <c r="U144" s="83">
        <f>VLOOKUP($Q144,'Analysis-must not modify'!BT:FE,U$8,FALSE)</f>
        <v>8164573.1513484279</v>
      </c>
      <c r="V144" s="83">
        <f>VLOOKUP($Q144,'Analysis-must not modify'!BT:FE,V$8,FALSE)</f>
        <v>1925068.0650220001</v>
      </c>
      <c r="W144" s="83">
        <f>VLOOKUP($Q144,'Analysis-must not modify'!BT:FE,W$8,FALSE)</f>
        <v>31847.936141999995</v>
      </c>
      <c r="X144" s="83" t="str">
        <f>IFERROR(VLOOKUP($Q144,'Analysis-must not modify'!BT:FE,X$8,FALSE),"")</f>
        <v/>
      </c>
      <c r="Y144" s="83" t="str">
        <f>IFERROR(VLOOKUP($Q144,'Analysis-must not modify'!BT:FE,Y$8,FALSE),"")</f>
        <v/>
      </c>
      <c r="Z144" s="70">
        <f t="shared" si="29"/>
        <v>10121489.152512427</v>
      </c>
      <c r="AA144" s="70">
        <f t="shared" ca="1" si="30"/>
        <v>64</v>
      </c>
      <c r="AB144" s="70">
        <f t="shared" ca="1" si="31"/>
        <v>41</v>
      </c>
      <c r="AC144" s="70">
        <f t="shared" ca="1" si="32"/>
        <v>90</v>
      </c>
      <c r="AD144" s="70">
        <f t="shared" ca="1" si="33"/>
        <v>133</v>
      </c>
      <c r="AE144" s="70" t="e">
        <f t="shared" ca="1" si="34"/>
        <v>#VALUE!</v>
      </c>
      <c r="AF144" s="70" t="e">
        <f t="shared" ca="1" si="35"/>
        <v>#VALUE!</v>
      </c>
      <c r="AG144" s="83">
        <f>VLOOKUP($Q144,'Analysis-must not modify'!BT:FE,AG$8,FALSE)</f>
        <v>4632810.3030276382</v>
      </c>
      <c r="AH144" s="83">
        <f>VLOOKUP($Q144,'Analysis-must not modify'!BT:FE,AH$8,FALSE)</f>
        <v>1512686.0713584879</v>
      </c>
      <c r="AI144" s="83">
        <f>VLOOKUP($Q144,'Analysis-must not modify'!BT:FE,AI$8,FALSE)</f>
        <v>2001388.5416275759</v>
      </c>
      <c r="AJ144" s="83" t="e">
        <f>VLOOKUP($Q144,'Analysis-must not modify'!$BT$7:$FJ$87,AJ$8,FALSE)</f>
        <v>#N/A</v>
      </c>
      <c r="AK144" s="83">
        <f>VLOOKUP($Q144,'Analysis-must not modify'!BT:FE,AK$8,FALSE)</f>
        <v>4125.7824259999998</v>
      </c>
      <c r="AL144" s="83" t="str">
        <f>VLOOKUP($Q144,'Analysis-must not modify'!BT:FE,AL$8,FALSE)</f>
        <v/>
      </c>
      <c r="AM144" s="83" t="str">
        <f>VLOOKUP($Q144,'Analysis-must not modify'!BT:FE,AM$8,FALSE)</f>
        <v/>
      </c>
      <c r="AN144" s="83">
        <f>VLOOKUP($Q144,'Analysis-must not modify'!BT:FE,AN$8,FALSE)</f>
        <v>13562.452908726282</v>
      </c>
      <c r="AO144" s="28"/>
      <c r="AP144" s="83">
        <f>VLOOKUP($Q144,'Analysis-must not modify'!BT:FE,AP$8,FALSE)</f>
        <v>1691464.1934714001</v>
      </c>
      <c r="AQ144" s="83">
        <f>VLOOKUP($Q144,'Analysis-must not modify'!BT:FE,AQ$8,FALSE)</f>
        <v>233482.81895860002</v>
      </c>
      <c r="AR144" s="83">
        <f>VLOOKUP($Q144,'Analysis-must not modify'!BT:FE,AR$8,FALSE)</f>
        <v>10.245104000000001</v>
      </c>
      <c r="AS144" s="83">
        <f>VLOOKUP($Q144,'Analysis-must not modify'!BT:FE,AS$8,FALSE)</f>
        <v>110.80748799999999</v>
      </c>
      <c r="AT144" s="83" t="str">
        <f>VLOOKUP($Q144,'Analysis-must not modify'!BT:FE,AT$8,FALSE)</f>
        <v/>
      </c>
      <c r="AU144" s="28"/>
      <c r="AV144" s="83">
        <f>VLOOKUP($Q144,'Analysis-must not modify'!BT:FE,AV$8,FALSE)</f>
        <v>8083.9195919999984</v>
      </c>
      <c r="AW144" s="83">
        <f>VLOOKUP($Q144,'Analysis-must not modify'!BT:FE,AW$8,FALSE)</f>
        <v>15287.8238</v>
      </c>
      <c r="AX144" s="83">
        <f>VLOOKUP($Q144,'Analysis-must not modify'!BT:FE,AX$8,FALSE)</f>
        <v>9.2749999999999999E-2</v>
      </c>
      <c r="AY144" s="83">
        <f>VLOOKUP($Q144,'Analysis-must not modify'!BT:FE,AY$8,FALSE)</f>
        <v>8476.0999999999985</v>
      </c>
      <c r="AZ144" s="28"/>
      <c r="BA144" s="83" t="str">
        <f>IF($Q$5="BASIC","",VLOOKUP($Q144,'Analysis-must not modify'!BT:FE,BA$8,FALSE))</f>
        <v/>
      </c>
      <c r="BB144" s="83" t="str">
        <f>IF($Q$5="BASIC","",VLOOKUP($Q144,'Analysis-must not modify'!BT:FE,BB$8,FALSE))</f>
        <v/>
      </c>
      <c r="BC144" s="28"/>
      <c r="BD144" s="83" t="str">
        <f>IF($Q$5="BASIC","",VLOOKUP($Q144,'Analysis-must not modify'!BT:FE,BD$8,FALSE))</f>
        <v/>
      </c>
      <c r="BE144" s="83" t="str">
        <f>IF($Q$5="BASIC","",VLOOKUP($Q144,'Analysis-must not modify'!BT:FE,BE$8,FALSE))</f>
        <v/>
      </c>
      <c r="BF144" s="83" t="str">
        <f>IF($Q$5="BASIC","",VLOOKUP($Q144,'Analysis-must not modify'!BT:FE,BF$8,FALSE))</f>
        <v/>
      </c>
    </row>
    <row r="145" spans="4:58" s="52" customFormat="1" ht="15" customHeight="1">
      <c r="D145" s="60"/>
      <c r="E145" s="60"/>
      <c r="F145" s="60"/>
      <c r="P145" s="244">
        <v>136</v>
      </c>
      <c r="Q145" s="84" t="str">
        <f>VLOOKUP($P145,'Analysis-must not modify'!B:AX,2,FALSE)</f>
        <v>Barcelona_2013</v>
      </c>
      <c r="R145" s="72">
        <f>VLOOKUP($Q145,'Analysis-must not modify'!C:AX,6,FALSE)</f>
        <v>1611822</v>
      </c>
      <c r="S145" s="72">
        <f>VLOOKUP($Q145,'Analysis-must not modify'!C:FE,7,FALSE)</f>
        <v>102.15</v>
      </c>
      <c r="T145" s="72">
        <f>VLOOKUP($Q145,'Analysis-must not modify'!C:FE,8,FALSE)</f>
        <v>94826</v>
      </c>
      <c r="U145" s="83">
        <f>VLOOKUP($Q145,'Analysis-must not modify'!BT:FE,U$8,FALSE)</f>
        <v>1871953.8152284392</v>
      </c>
      <c r="V145" s="83">
        <f>VLOOKUP($Q145,'Analysis-must not modify'!BT:FE,V$8,FALSE)</f>
        <v>991877.51863273943</v>
      </c>
      <c r="W145" s="83">
        <f>VLOOKUP($Q145,'Analysis-must not modify'!BT:FE,W$8,FALSE)</f>
        <v>61831.355900000002</v>
      </c>
      <c r="X145" s="83" t="str">
        <f>IFERROR(VLOOKUP($Q145,'Analysis-must not modify'!BT:FE,X$8,FALSE),"")</f>
        <v/>
      </c>
      <c r="Y145" s="83" t="str">
        <f>IFERROR(VLOOKUP($Q145,'Analysis-must not modify'!BT:FE,Y$8,FALSE),"")</f>
        <v/>
      </c>
      <c r="Z145" s="70">
        <f t="shared" si="29"/>
        <v>2925662.6897611786</v>
      </c>
      <c r="AA145" s="70">
        <f t="shared" ca="1" si="30"/>
        <v>136</v>
      </c>
      <c r="AB145" s="70">
        <f t="shared" ca="1" si="31"/>
        <v>129</v>
      </c>
      <c r="AC145" s="70">
        <f t="shared" ca="1" si="32"/>
        <v>124</v>
      </c>
      <c r="AD145" s="70">
        <f t="shared" ca="1" si="33"/>
        <v>129</v>
      </c>
      <c r="AE145" s="70" t="e">
        <f t="shared" ca="1" si="34"/>
        <v>#VALUE!</v>
      </c>
      <c r="AF145" s="70" t="e">
        <f t="shared" ca="1" si="35"/>
        <v>#VALUE!</v>
      </c>
      <c r="AG145" s="83">
        <f>VLOOKUP($Q145,'Analysis-must not modify'!BT:FE,AG$8,FALSE)</f>
        <v>742329.73822835565</v>
      </c>
      <c r="AH145" s="83">
        <f>VLOOKUP($Q145,'Analysis-must not modify'!BT:FE,AH$8,FALSE)</f>
        <v>599576.73093325133</v>
      </c>
      <c r="AI145" s="83">
        <f>VLOOKUP($Q145,'Analysis-must not modify'!BT:FE,AI$8,FALSE)</f>
        <v>505758.32055775414</v>
      </c>
      <c r="AJ145" s="83" t="e">
        <f>VLOOKUP($Q145,'Analysis-must not modify'!$BT$7:$FJ$87,AJ$8,FALSE)</f>
        <v>#N/A</v>
      </c>
      <c r="AK145" s="83" t="str">
        <f>VLOOKUP($Q145,'Analysis-must not modify'!BT:FE,AK$8,FALSE)</f>
        <v/>
      </c>
      <c r="AL145" s="83" t="str">
        <f>VLOOKUP($Q145,'Analysis-must not modify'!BT:FE,AL$8,FALSE)</f>
        <v/>
      </c>
      <c r="AM145" s="83" t="str">
        <f>VLOOKUP($Q145,'Analysis-must not modify'!BT:FE,AM$8,FALSE)</f>
        <v/>
      </c>
      <c r="AN145" s="83">
        <f>VLOOKUP($Q145,'Analysis-must not modify'!BT:FE,AN$8,FALSE)</f>
        <v>17361</v>
      </c>
      <c r="AO145" s="28"/>
      <c r="AP145" s="83">
        <f>VLOOKUP($Q145,'Analysis-must not modify'!BT:FE,AP$8,FALSE)</f>
        <v>965563.60715598764</v>
      </c>
      <c r="AQ145" s="83">
        <f>VLOOKUP($Q145,'Analysis-must not modify'!BT:FE,AQ$8,FALSE)</f>
        <v>26313.911476751757</v>
      </c>
      <c r="AR145" s="83" t="str">
        <f>VLOOKUP($Q145,'Analysis-must not modify'!BT:FE,AR$8,FALSE)</f>
        <v/>
      </c>
      <c r="AS145" s="83" t="str">
        <f>VLOOKUP($Q145,'Analysis-must not modify'!BT:FE,AS$8,FALSE)</f>
        <v/>
      </c>
      <c r="AT145" s="83" t="str">
        <f>VLOOKUP($Q145,'Analysis-must not modify'!BT:FE,AT$8,FALSE)</f>
        <v/>
      </c>
      <c r="AU145" s="28"/>
      <c r="AV145" s="83" t="str">
        <f>VLOOKUP($Q145,'Analysis-must not modify'!BT:FE,AV$8,FALSE)</f>
        <v/>
      </c>
      <c r="AW145" s="83">
        <f>VLOOKUP($Q145,'Analysis-must not modify'!BT:FE,AW$8,FALSE)</f>
        <v>33428.755900000004</v>
      </c>
      <c r="AX145" s="83" t="str">
        <f>VLOOKUP($Q145,'Analysis-must not modify'!BT:FE,AX$8,FALSE)</f>
        <v/>
      </c>
      <c r="AY145" s="83">
        <f>VLOOKUP($Q145,'Analysis-must not modify'!BT:FE,AY$8,FALSE)</f>
        <v>28402.6</v>
      </c>
      <c r="AZ145" s="28"/>
      <c r="BA145" s="83" t="str">
        <f>IF($Q$5="BASIC","",VLOOKUP($Q145,'Analysis-must not modify'!BT:FE,BA$8,FALSE))</f>
        <v/>
      </c>
      <c r="BB145" s="83" t="str">
        <f>IF($Q$5="BASIC","",VLOOKUP($Q145,'Analysis-must not modify'!BT:FE,BB$8,FALSE))</f>
        <v/>
      </c>
      <c r="BC145" s="28"/>
      <c r="BD145" s="83" t="str">
        <f>IF($Q$5="BASIC","",VLOOKUP($Q145,'Analysis-must not modify'!BT:FE,BD$8,FALSE))</f>
        <v/>
      </c>
      <c r="BE145" s="83" t="str">
        <f>IF($Q$5="BASIC","",VLOOKUP($Q145,'Analysis-must not modify'!BT:FE,BE$8,FALSE))</f>
        <v/>
      </c>
      <c r="BF145" s="83" t="str">
        <f>IF($Q$5="BASIC","",VLOOKUP($Q145,'Analysis-must not modify'!BT:FE,BF$8,FALSE))</f>
        <v/>
      </c>
    </row>
    <row r="146" spans="4:58" s="52" customFormat="1" ht="15" customHeight="1">
      <c r="D146" s="60"/>
      <c r="E146" s="60"/>
      <c r="F146" s="60"/>
      <c r="P146" s="244">
        <v>137</v>
      </c>
      <c r="Q146" s="84" t="str">
        <f>VLOOKUP($P146,'Analysis-must not modify'!B:AX,2,FALSE)</f>
        <v>Barcelona_2014</v>
      </c>
      <c r="R146" s="72">
        <f>VLOOKUP($Q146,'Analysis-must not modify'!C:AX,6,FALSE)</f>
        <v>1602386</v>
      </c>
      <c r="S146" s="72">
        <f>VLOOKUP($Q146,'Analysis-must not modify'!C:FE,7,FALSE)</f>
        <v>102.15</v>
      </c>
      <c r="T146" s="72">
        <f>VLOOKUP($Q146,'Analysis-must not modify'!C:FE,8,FALSE)</f>
        <v>94948.138297872298</v>
      </c>
      <c r="U146" s="83">
        <f>VLOOKUP($Q146,'Analysis-must not modify'!BT:FE,U$8,FALSE)</f>
        <v>1611616.3945052002</v>
      </c>
      <c r="V146" s="83">
        <f>VLOOKUP($Q146,'Analysis-must not modify'!BT:FE,V$8,FALSE)</f>
        <v>996434.33495328005</v>
      </c>
      <c r="W146" s="83">
        <f>VLOOKUP($Q146,'Analysis-must not modify'!BT:FE,W$8,FALSE)</f>
        <v>59281.628100000002</v>
      </c>
      <c r="X146" s="83" t="str">
        <f>IFERROR(VLOOKUP($Q146,'Analysis-must not modify'!BT:FE,X$8,FALSE),"")</f>
        <v/>
      </c>
      <c r="Y146" s="83" t="str">
        <f>IFERROR(VLOOKUP($Q146,'Analysis-must not modify'!BT:FE,Y$8,FALSE),"")</f>
        <v/>
      </c>
      <c r="Z146" s="70">
        <f t="shared" si="29"/>
        <v>2667332.35755848</v>
      </c>
      <c r="AA146" s="70">
        <f t="shared" ca="1" si="30"/>
        <v>144</v>
      </c>
      <c r="AB146" s="70">
        <f t="shared" ca="1" si="31"/>
        <v>137</v>
      </c>
      <c r="AC146" s="70">
        <f t="shared" ca="1" si="32"/>
        <v>123</v>
      </c>
      <c r="AD146" s="70">
        <f t="shared" ca="1" si="33"/>
        <v>130</v>
      </c>
      <c r="AE146" s="70" t="e">
        <f t="shared" ca="1" si="34"/>
        <v>#VALUE!</v>
      </c>
      <c r="AF146" s="70" t="e">
        <f t="shared" ca="1" si="35"/>
        <v>#VALUE!</v>
      </c>
      <c r="AG146" s="83">
        <f>VLOOKUP($Q146,'Analysis-must not modify'!BT:FE,AG$8,FALSE)</f>
        <v>667616.63738328009</v>
      </c>
      <c r="AH146" s="83">
        <f>VLOOKUP($Q146,'Analysis-must not modify'!BT:FE,AH$8,FALSE)</f>
        <v>625072.83053868008</v>
      </c>
      <c r="AI146" s="83">
        <f>VLOOKUP($Q146,'Analysis-must not modify'!BT:FE,AI$8,FALSE)</f>
        <v>298272.97926252004</v>
      </c>
      <c r="AJ146" s="83" t="e">
        <f>VLOOKUP($Q146,'Analysis-must not modify'!$BT$7:$FJ$87,AJ$8,FALSE)</f>
        <v>#N/A</v>
      </c>
      <c r="AK146" s="83" t="str">
        <f>VLOOKUP($Q146,'Analysis-must not modify'!BT:FE,AK$8,FALSE)</f>
        <v/>
      </c>
      <c r="AL146" s="83" t="str">
        <f>VLOOKUP($Q146,'Analysis-must not modify'!BT:FE,AL$8,FALSE)</f>
        <v/>
      </c>
      <c r="AM146" s="83" t="str">
        <f>VLOOKUP($Q146,'Analysis-must not modify'!BT:FE,AM$8,FALSE)</f>
        <v/>
      </c>
      <c r="AN146" s="83">
        <f>VLOOKUP($Q146,'Analysis-must not modify'!BT:FE,AN$8,FALSE)</f>
        <v>15107</v>
      </c>
      <c r="AO146" s="28"/>
      <c r="AP146" s="83">
        <f>VLOOKUP($Q146,'Analysis-must not modify'!BT:FE,AP$8,FALSE)</f>
        <v>976680</v>
      </c>
      <c r="AQ146" s="83">
        <f>VLOOKUP($Q146,'Analysis-must not modify'!BT:FE,AQ$8,FALSE)</f>
        <v>19754.334953279998</v>
      </c>
      <c r="AR146" s="83" t="str">
        <f>VLOOKUP($Q146,'Analysis-must not modify'!BT:FE,AR$8,FALSE)</f>
        <v/>
      </c>
      <c r="AS146" s="83" t="str">
        <f>VLOOKUP($Q146,'Analysis-must not modify'!BT:FE,AS$8,FALSE)</f>
        <v/>
      </c>
      <c r="AT146" s="83" t="str">
        <f>VLOOKUP($Q146,'Analysis-must not modify'!BT:FE,AT$8,FALSE)</f>
        <v/>
      </c>
      <c r="AU146" s="28"/>
      <c r="AV146" s="83" t="str">
        <f>VLOOKUP($Q146,'Analysis-must not modify'!BT:FE,AV$8,FALSE)</f>
        <v/>
      </c>
      <c r="AW146" s="83">
        <f>VLOOKUP($Q146,'Analysis-must not modify'!BT:FE,AW$8,FALSE)</f>
        <v>31046.028100000003</v>
      </c>
      <c r="AX146" s="83" t="str">
        <f>VLOOKUP($Q146,'Analysis-must not modify'!BT:FE,AX$8,FALSE)</f>
        <v/>
      </c>
      <c r="AY146" s="83">
        <f>VLOOKUP($Q146,'Analysis-must not modify'!BT:FE,AY$8,FALSE)</f>
        <v>28235.599999999999</v>
      </c>
      <c r="AZ146" s="28"/>
      <c r="BA146" s="83" t="str">
        <f>IF($Q$5="BASIC","",VLOOKUP($Q146,'Analysis-must not modify'!BT:FE,BA$8,FALSE))</f>
        <v/>
      </c>
      <c r="BB146" s="83" t="str">
        <f>IF($Q$5="BASIC","",VLOOKUP($Q146,'Analysis-must not modify'!BT:FE,BB$8,FALSE))</f>
        <v/>
      </c>
      <c r="BC146" s="28"/>
      <c r="BD146" s="83" t="str">
        <f>IF($Q$5="BASIC","",VLOOKUP($Q146,'Analysis-must not modify'!BT:FE,BD$8,FALSE))</f>
        <v/>
      </c>
      <c r="BE146" s="83" t="str">
        <f>IF($Q$5="BASIC","",VLOOKUP($Q146,'Analysis-must not modify'!BT:FE,BE$8,FALSE))</f>
        <v/>
      </c>
      <c r="BF146" s="83" t="str">
        <f>IF($Q$5="BASIC","",VLOOKUP($Q146,'Analysis-must not modify'!BT:FE,BF$8,FALSE))</f>
        <v/>
      </c>
    </row>
    <row r="147" spans="4:58" s="52" customFormat="1" ht="15" customHeight="1">
      <c r="D147" s="60"/>
      <c r="E147" s="60"/>
      <c r="F147" s="60"/>
      <c r="P147" s="244">
        <v>138</v>
      </c>
      <c r="Q147" s="84" t="str">
        <f>VLOOKUP($P147,'Analysis-must not modify'!B:AX,2,FALSE)</f>
        <v>Barcelona_2015</v>
      </c>
      <c r="R147" s="72">
        <f>VLOOKUP($Q147,'Analysis-must not modify'!C:AX,6,FALSE)</f>
        <v>1604555</v>
      </c>
      <c r="S147" s="72">
        <f>VLOOKUP($Q147,'Analysis-must not modify'!C:FE,7,FALSE)</f>
        <v>102.15</v>
      </c>
      <c r="T147" s="72">
        <f>VLOOKUP($Q147,'Analysis-must not modify'!C:FE,8,FALSE)</f>
        <v>97720.316622691302</v>
      </c>
      <c r="U147" s="83">
        <f>VLOOKUP($Q147,'Analysis-must not modify'!BT:FE,U$8,FALSE)</f>
        <v>1729854.4491280001</v>
      </c>
      <c r="V147" s="83">
        <f>VLOOKUP($Q147,'Analysis-must not modify'!BT:FE,V$8,FALSE)</f>
        <v>1028219.2021387724</v>
      </c>
      <c r="W147" s="83">
        <f>VLOOKUP($Q147,'Analysis-must not modify'!BT:FE,W$8,FALSE)</f>
        <v>91123.4</v>
      </c>
      <c r="X147" s="83" t="str">
        <f>IFERROR(VLOOKUP($Q147,'Analysis-must not modify'!BT:FE,X$8,FALSE),"")</f>
        <v/>
      </c>
      <c r="Y147" s="83" t="str">
        <f>IFERROR(VLOOKUP($Q147,'Analysis-must not modify'!BT:FE,Y$8,FALSE),"")</f>
        <v/>
      </c>
      <c r="Z147" s="70">
        <f t="shared" si="29"/>
        <v>2849197.0512667722</v>
      </c>
      <c r="AA147" s="70">
        <f t="shared" ca="1" si="30"/>
        <v>139</v>
      </c>
      <c r="AB147" s="70">
        <f t="shared" ca="1" si="31"/>
        <v>132</v>
      </c>
      <c r="AC147" s="70">
        <f t="shared" ca="1" si="32"/>
        <v>120</v>
      </c>
      <c r="AD147" s="70">
        <f t="shared" ca="1" si="33"/>
        <v>126</v>
      </c>
      <c r="AE147" s="70" t="e">
        <f t="shared" ca="1" si="34"/>
        <v>#VALUE!</v>
      </c>
      <c r="AF147" s="70" t="e">
        <f t="shared" ca="1" si="35"/>
        <v>#VALUE!</v>
      </c>
      <c r="AG147" s="83">
        <f>VLOOKUP($Q147,'Analysis-must not modify'!BT:FE,AG$8,FALSE)</f>
        <v>706365.43739999994</v>
      </c>
      <c r="AH147" s="83">
        <f>VLOOKUP($Q147,'Analysis-must not modify'!BT:FE,AH$8,FALSE)</f>
        <v>690582.99772799993</v>
      </c>
      <c r="AI147" s="83">
        <f>VLOOKUP($Q147,'Analysis-must not modify'!BT:FE,AI$8,FALSE)</f>
        <v>310843.49371200002</v>
      </c>
      <c r="AJ147" s="83" t="e">
        <f>VLOOKUP($Q147,'Analysis-must not modify'!$BT$7:$FJ$87,AJ$8,FALSE)</f>
        <v>#N/A</v>
      </c>
      <c r="AK147" s="83" t="str">
        <f>VLOOKUP($Q147,'Analysis-must not modify'!BT:FE,AK$8,FALSE)</f>
        <v/>
      </c>
      <c r="AL147" s="83" t="str">
        <f>VLOOKUP($Q147,'Analysis-must not modify'!BT:FE,AL$8,FALSE)</f>
        <v/>
      </c>
      <c r="AM147" s="83" t="str">
        <f>VLOOKUP($Q147,'Analysis-must not modify'!BT:FE,AM$8,FALSE)</f>
        <v/>
      </c>
      <c r="AN147" s="83">
        <f>VLOOKUP($Q147,'Analysis-must not modify'!BT:FE,AN$8,FALSE)</f>
        <v>15319</v>
      </c>
      <c r="AO147" s="28"/>
      <c r="AP147" s="83">
        <f>VLOOKUP($Q147,'Analysis-must not modify'!BT:FE,AP$8,FALSE)</f>
        <v>1000817</v>
      </c>
      <c r="AQ147" s="83">
        <f>VLOOKUP($Q147,'Analysis-must not modify'!BT:FE,AQ$8,FALSE)</f>
        <v>27402.202138772398</v>
      </c>
      <c r="AR147" s="83" t="str">
        <f>VLOOKUP($Q147,'Analysis-must not modify'!BT:FE,AR$8,FALSE)</f>
        <v/>
      </c>
      <c r="AS147" s="83" t="str">
        <f>VLOOKUP($Q147,'Analysis-must not modify'!BT:FE,AS$8,FALSE)</f>
        <v/>
      </c>
      <c r="AT147" s="83" t="str">
        <f>VLOOKUP($Q147,'Analysis-must not modify'!BT:FE,AT$8,FALSE)</f>
        <v/>
      </c>
      <c r="AU147" s="28"/>
      <c r="AV147" s="83" t="str">
        <f>VLOOKUP($Q147,'Analysis-must not modify'!BT:FE,AV$8,FALSE)</f>
        <v/>
      </c>
      <c r="AW147" s="83">
        <f>VLOOKUP($Q147,'Analysis-must not modify'!BT:FE,AW$8,FALSE)</f>
        <v>69392</v>
      </c>
      <c r="AX147" s="83" t="str">
        <f>VLOOKUP($Q147,'Analysis-must not modify'!BT:FE,AX$8,FALSE)</f>
        <v/>
      </c>
      <c r="AY147" s="83">
        <f>VLOOKUP($Q147,'Analysis-must not modify'!BT:FE,AY$8,FALSE)</f>
        <v>21731.4</v>
      </c>
      <c r="AZ147" s="28"/>
      <c r="BA147" s="83" t="str">
        <f>IF($Q$5="BASIC","",VLOOKUP($Q147,'Analysis-must not modify'!BT:FE,BA$8,FALSE))</f>
        <v/>
      </c>
      <c r="BB147" s="83" t="str">
        <f>IF($Q$5="BASIC","",VLOOKUP($Q147,'Analysis-must not modify'!BT:FE,BB$8,FALSE))</f>
        <v/>
      </c>
      <c r="BC147" s="28"/>
      <c r="BD147" s="83" t="str">
        <f>IF($Q$5="BASIC","",VLOOKUP($Q147,'Analysis-must not modify'!BT:FE,BD$8,FALSE))</f>
        <v/>
      </c>
      <c r="BE147" s="83" t="str">
        <f>IF($Q$5="BASIC","",VLOOKUP($Q147,'Analysis-must not modify'!BT:FE,BE$8,FALSE))</f>
        <v/>
      </c>
      <c r="BF147" s="83" t="str">
        <f>IF($Q$5="BASIC","",VLOOKUP($Q147,'Analysis-must not modify'!BT:FE,BF$8,FALSE))</f>
        <v/>
      </c>
    </row>
    <row r="148" spans="4:58" s="52" customFormat="1" ht="15" customHeight="1">
      <c r="D148" s="60"/>
      <c r="E148" s="60"/>
      <c r="F148" s="60"/>
      <c r="P148" s="244">
        <v>139</v>
      </c>
      <c r="Q148" s="84" t="str">
        <f>VLOOKUP($P148,'Analysis-must not modify'!B:AX,2,FALSE)</f>
        <v>Barcelona_2016</v>
      </c>
      <c r="R148" s="72">
        <f>VLOOKUP($Q148,'Analysis-must not modify'!C:AX,6,FALSE)</f>
        <v>1608746</v>
      </c>
      <c r="S148" s="72">
        <f>VLOOKUP($Q148,'Analysis-must not modify'!C:FE,7,FALSE)</f>
        <v>102.15</v>
      </c>
      <c r="T148" s="72">
        <f>VLOOKUP($Q148,'Analysis-must not modify'!C:FE,8,FALSE)</f>
        <v>100756.972111554</v>
      </c>
      <c r="U148" s="83">
        <f>VLOOKUP($Q148,'Analysis-must not modify'!BT:FE,U$8,FALSE)</f>
        <v>1662742.9913518443</v>
      </c>
      <c r="V148" s="83">
        <f>VLOOKUP($Q148,'Analysis-must not modify'!BT:FE,V$8,FALSE)</f>
        <v>1071795.7343579966</v>
      </c>
      <c r="W148" s="83">
        <f>VLOOKUP($Q148,'Analysis-must not modify'!BT:FE,W$8,FALSE)</f>
        <v>80994.675296900008</v>
      </c>
      <c r="X148" s="83" t="str">
        <f>IFERROR(VLOOKUP($Q148,'Analysis-must not modify'!BT:FE,X$8,FALSE),"")</f>
        <v/>
      </c>
      <c r="Y148" s="83" t="str">
        <f>IFERROR(VLOOKUP($Q148,'Analysis-must not modify'!BT:FE,Y$8,FALSE),"")</f>
        <v/>
      </c>
      <c r="Z148" s="70">
        <f t="shared" si="29"/>
        <v>2815533.4010067405</v>
      </c>
      <c r="AA148" s="70">
        <f t="shared" ca="1" si="30"/>
        <v>141</v>
      </c>
      <c r="AB148" s="70">
        <f t="shared" ca="1" si="31"/>
        <v>133</v>
      </c>
      <c r="AC148" s="70">
        <f t="shared" ca="1" si="32"/>
        <v>110</v>
      </c>
      <c r="AD148" s="70">
        <f t="shared" ca="1" si="33"/>
        <v>127</v>
      </c>
      <c r="AE148" s="70" t="e">
        <f t="shared" ca="1" si="34"/>
        <v>#VALUE!</v>
      </c>
      <c r="AF148" s="70" t="e">
        <f t="shared" ca="1" si="35"/>
        <v>#VALUE!</v>
      </c>
      <c r="AG148" s="83">
        <f>VLOOKUP($Q148,'Analysis-must not modify'!BT:FE,AG$8,FALSE)</f>
        <v>664664.1087574081</v>
      </c>
      <c r="AH148" s="83">
        <f>VLOOKUP($Q148,'Analysis-must not modify'!BT:FE,AH$8,FALSE)</f>
        <v>687072.13950309751</v>
      </c>
      <c r="AI148" s="83">
        <f>VLOOKUP($Q148,'Analysis-must not modify'!BT:FE,AI$8,FALSE)</f>
        <v>289447.01353453484</v>
      </c>
      <c r="AJ148" s="83" t="e">
        <f>VLOOKUP($Q148,'Analysis-must not modify'!$BT$7:$FJ$87,AJ$8,FALSE)</f>
        <v>#N/A</v>
      </c>
      <c r="AK148" s="83" t="str">
        <f>VLOOKUP($Q148,'Analysis-must not modify'!BT:FE,AK$8,FALSE)</f>
        <v/>
      </c>
      <c r="AL148" s="83" t="str">
        <f>VLOOKUP($Q148,'Analysis-must not modify'!BT:FE,AL$8,FALSE)</f>
        <v/>
      </c>
      <c r="AM148" s="83" t="str">
        <f>VLOOKUP($Q148,'Analysis-must not modify'!BT:FE,AM$8,FALSE)</f>
        <v/>
      </c>
      <c r="AN148" s="83">
        <f>VLOOKUP($Q148,'Analysis-must not modify'!BT:FE,AN$8,FALSE)</f>
        <v>14490</v>
      </c>
      <c r="AO148" s="28"/>
      <c r="AP148" s="83">
        <f>VLOOKUP($Q148,'Analysis-must not modify'!BT:FE,AP$8,FALSE)</f>
        <v>1037596.8657287491</v>
      </c>
      <c r="AQ148" s="83">
        <f>VLOOKUP($Q148,'Analysis-must not modify'!BT:FE,AQ$8,FALSE)</f>
        <v>34198.868629247532</v>
      </c>
      <c r="AR148" s="83" t="str">
        <f>VLOOKUP($Q148,'Analysis-must not modify'!BT:FE,AR$8,FALSE)</f>
        <v/>
      </c>
      <c r="AS148" s="83" t="str">
        <f>VLOOKUP($Q148,'Analysis-must not modify'!BT:FE,AS$8,FALSE)</f>
        <v/>
      </c>
      <c r="AT148" s="83" t="str">
        <f>VLOOKUP($Q148,'Analysis-must not modify'!BT:FE,AT$8,FALSE)</f>
        <v/>
      </c>
      <c r="AU148" s="28"/>
      <c r="AV148" s="83" t="str">
        <f>VLOOKUP($Q148,'Analysis-must not modify'!BT:FE,AV$8,FALSE)</f>
        <v/>
      </c>
      <c r="AW148" s="83">
        <f>VLOOKUP($Q148,'Analysis-must not modify'!BT:FE,AW$8,FALSE)</f>
        <v>59144.675296900001</v>
      </c>
      <c r="AX148" s="83" t="str">
        <f>VLOOKUP($Q148,'Analysis-must not modify'!BT:FE,AX$8,FALSE)</f>
        <v/>
      </c>
      <c r="AY148" s="83">
        <f>VLOOKUP($Q148,'Analysis-must not modify'!BT:FE,AY$8,FALSE)</f>
        <v>21850</v>
      </c>
      <c r="AZ148" s="28"/>
      <c r="BA148" s="83" t="str">
        <f>IF($Q$5="BASIC","",VLOOKUP($Q148,'Analysis-must not modify'!BT:FE,BA$8,FALSE))</f>
        <v/>
      </c>
      <c r="BB148" s="83" t="str">
        <f>IF($Q$5="BASIC","",VLOOKUP($Q148,'Analysis-must not modify'!BT:FE,BB$8,FALSE))</f>
        <v/>
      </c>
      <c r="BC148" s="28"/>
      <c r="BD148" s="83" t="str">
        <f>IF($Q$5="BASIC","",VLOOKUP($Q148,'Analysis-must not modify'!BT:FE,BD$8,FALSE))</f>
        <v/>
      </c>
      <c r="BE148" s="83" t="str">
        <f>IF($Q$5="BASIC","",VLOOKUP($Q148,'Analysis-must not modify'!BT:FE,BE$8,FALSE))</f>
        <v/>
      </c>
      <c r="BF148" s="83" t="str">
        <f>IF($Q$5="BASIC","",VLOOKUP($Q148,'Analysis-must not modify'!BT:FE,BF$8,FALSE))</f>
        <v/>
      </c>
    </row>
    <row r="149" spans="4:58" s="52" customFormat="1" ht="15" customHeight="1">
      <c r="D149" s="60"/>
      <c r="E149" s="60"/>
      <c r="F149" s="60"/>
      <c r="P149" s="244">
        <v>140</v>
      </c>
      <c r="Q149" s="84" t="str">
        <f>VLOOKUP($P149,'Analysis-must not modify'!B:AX,2,FALSE)</f>
        <v>Hong Kong_2015</v>
      </c>
      <c r="R149" s="72">
        <f>VLOOKUP($Q149,'Analysis-must not modify'!C:AX,6,FALSE)</f>
        <v>7309700</v>
      </c>
      <c r="S149" s="72">
        <f>VLOOKUP($Q149,'Analysis-must not modify'!C:FE,7,FALSE)</f>
        <v>1110</v>
      </c>
      <c r="T149" s="72">
        <f>VLOOKUP($Q149,'Analysis-must not modify'!C:FE,8,FALSE)</f>
        <v>307491.92307692312</v>
      </c>
      <c r="U149" s="83">
        <f>VLOOKUP($Q149,'Analysis-must not modify'!BT:FE,U$8,FALSE)</f>
        <v>29380201.085357625</v>
      </c>
      <c r="V149" s="83">
        <f>VLOOKUP($Q149,'Analysis-must not modify'!BT:FE,V$8,FALSE)</f>
        <v>8018319.9435985629</v>
      </c>
      <c r="W149" s="83">
        <f>VLOOKUP($Q149,'Analysis-must not modify'!BT:FE,W$8,FALSE)</f>
        <v>2443409.1847123364</v>
      </c>
      <c r="X149" s="83" t="str">
        <f>IFERROR(VLOOKUP($Q149,'Analysis-must not modify'!BT:FE,X$8,FALSE),"")</f>
        <v/>
      </c>
      <c r="Y149" s="83" t="str">
        <f>IFERROR(VLOOKUP($Q149,'Analysis-must not modify'!BT:FE,Y$8,FALSE),"")</f>
        <v/>
      </c>
      <c r="Z149" s="70">
        <f t="shared" si="29"/>
        <v>39841930.213668525</v>
      </c>
      <c r="AA149" s="70">
        <f t="shared" ca="1" si="30"/>
        <v>9</v>
      </c>
      <c r="AB149" s="70">
        <f t="shared" ca="1" si="31"/>
        <v>9</v>
      </c>
      <c r="AC149" s="70">
        <f t="shared" ca="1" si="32"/>
        <v>16</v>
      </c>
      <c r="AD149" s="70">
        <f t="shared" ca="1" si="33"/>
        <v>19</v>
      </c>
      <c r="AE149" s="70" t="e">
        <f t="shared" ca="1" si="34"/>
        <v>#VALUE!</v>
      </c>
      <c r="AF149" s="70" t="e">
        <f t="shared" ca="1" si="35"/>
        <v>#VALUE!</v>
      </c>
      <c r="AG149" s="83" t="str">
        <f>VLOOKUP($Q149,'Analysis-must not modify'!BT:FE,AG$8,FALSE)</f>
        <v/>
      </c>
      <c r="AH149" s="83" t="str">
        <f>VLOOKUP($Q149,'Analysis-must not modify'!BT:FE,AH$8,FALSE)</f>
        <v/>
      </c>
      <c r="AI149" s="83" t="str">
        <f>VLOOKUP($Q149,'Analysis-must not modify'!BT:FE,AI$8,FALSE)</f>
        <v/>
      </c>
      <c r="AJ149" s="83" t="e">
        <f>VLOOKUP($Q149,'Analysis-must not modify'!$BT$7:$FJ$87,AJ$8,FALSE)</f>
        <v>#N/A</v>
      </c>
      <c r="AK149" s="83" t="str">
        <f>VLOOKUP($Q149,'Analysis-must not modify'!BT:FE,AK$8,FALSE)</f>
        <v/>
      </c>
      <c r="AL149" s="83" t="str">
        <f>VLOOKUP($Q149,'Analysis-must not modify'!BT:FE,AL$8,FALSE)</f>
        <v/>
      </c>
      <c r="AM149" s="83" t="str">
        <f>VLOOKUP($Q149,'Analysis-must not modify'!BT:FE,AM$8,FALSE)</f>
        <v/>
      </c>
      <c r="AN149" s="83" t="str">
        <f>VLOOKUP($Q149,'Analysis-must not modify'!BT:FE,AN$8,FALSE)</f>
        <v/>
      </c>
      <c r="AO149" s="28"/>
      <c r="AP149" s="83" t="str">
        <f>VLOOKUP($Q149,'Analysis-must not modify'!BT:FE,AP$8,FALSE)</f>
        <v/>
      </c>
      <c r="AQ149" s="83" t="str">
        <f>VLOOKUP($Q149,'Analysis-must not modify'!BT:FE,AQ$8,FALSE)</f>
        <v/>
      </c>
      <c r="AR149" s="83" t="str">
        <f>VLOOKUP($Q149,'Analysis-must not modify'!BT:FE,AR$8,FALSE)</f>
        <v/>
      </c>
      <c r="AS149" s="83" t="str">
        <f>VLOOKUP($Q149,'Analysis-must not modify'!BT:FE,AS$8,FALSE)</f>
        <v/>
      </c>
      <c r="AT149" s="83" t="str">
        <f>VLOOKUP($Q149,'Analysis-must not modify'!BT:FE,AT$8,FALSE)</f>
        <v/>
      </c>
      <c r="AU149" s="28"/>
      <c r="AV149" s="83" t="str">
        <f>VLOOKUP($Q149,'Analysis-must not modify'!BT:FE,AV$8,FALSE)</f>
        <v/>
      </c>
      <c r="AW149" s="83" t="str">
        <f>VLOOKUP($Q149,'Analysis-must not modify'!BT:FE,AW$8,FALSE)</f>
        <v/>
      </c>
      <c r="AX149" s="83" t="str">
        <f>VLOOKUP($Q149,'Analysis-must not modify'!BT:FE,AX$8,FALSE)</f>
        <v/>
      </c>
      <c r="AY149" s="83" t="str">
        <f>VLOOKUP($Q149,'Analysis-must not modify'!BT:FE,AY$8,FALSE)</f>
        <v/>
      </c>
      <c r="AZ149" s="28"/>
      <c r="BA149" s="83" t="str">
        <f>IF($Q$5="BASIC","",VLOOKUP($Q149,'Analysis-must not modify'!BT:FE,BA$8,FALSE))</f>
        <v/>
      </c>
      <c r="BB149" s="83" t="str">
        <f>IF($Q$5="BASIC","",VLOOKUP($Q149,'Analysis-must not modify'!BT:FE,BB$8,FALSE))</f>
        <v/>
      </c>
      <c r="BC149" s="28"/>
      <c r="BD149" s="83" t="str">
        <f>IF($Q$5="BASIC","",VLOOKUP($Q149,'Analysis-must not modify'!BT:FE,BD$8,FALSE))</f>
        <v/>
      </c>
      <c r="BE149" s="83" t="str">
        <f>IF($Q$5="BASIC","",VLOOKUP($Q149,'Analysis-must not modify'!BT:FE,BE$8,FALSE))</f>
        <v/>
      </c>
      <c r="BF149" s="83" t="str">
        <f>IF($Q$5="BASIC","",VLOOKUP($Q149,'Analysis-must not modify'!BT:FE,BF$8,FALSE))</f>
        <v/>
      </c>
    </row>
    <row r="150" spans="4:58" s="52" customFormat="1" ht="15" customHeight="1">
      <c r="D150" s="60"/>
      <c r="E150" s="60"/>
      <c r="F150" s="60"/>
      <c r="P150" s="244">
        <v>141</v>
      </c>
      <c r="Q150" s="84" t="str">
        <f>VLOOKUP($P150,'Analysis-must not modify'!B:AX,2,FALSE)</f>
        <v>Istanbul_2015</v>
      </c>
      <c r="R150" s="72">
        <f>VLOOKUP($Q150,'Analysis-must not modify'!C:AX,6,FALSE)</f>
        <v>14657434</v>
      </c>
      <c r="S150" s="72">
        <f>VLOOKUP($Q150,'Analysis-must not modify'!C:FE,7,FALSE)</f>
        <v>5313</v>
      </c>
      <c r="T150" s="72">
        <f>VLOOKUP($Q150,'Analysis-must not modify'!C:FE,8,FALSE)</f>
        <v>349000</v>
      </c>
      <c r="U150" s="83">
        <f>VLOOKUP($Q150,'Analysis-must not modify'!BT:FE,U$8,FALSE)</f>
        <v>31564619.597850673</v>
      </c>
      <c r="V150" s="83">
        <f>VLOOKUP($Q150,'Analysis-must not modify'!BT:FE,V$8,FALSE)</f>
        <v>13342654.729681376</v>
      </c>
      <c r="W150" s="83">
        <f>VLOOKUP($Q150,'Analysis-must not modify'!BT:FE,W$8,FALSE)</f>
        <v>2624925.6090308148</v>
      </c>
      <c r="X150" s="83" t="str">
        <f>IFERROR(VLOOKUP($Q150,'Analysis-must not modify'!BT:FE,X$8,FALSE),"")</f>
        <v/>
      </c>
      <c r="Y150" s="83" t="str">
        <f>IFERROR(VLOOKUP($Q150,'Analysis-must not modify'!BT:FE,Y$8,FALSE),"")</f>
        <v/>
      </c>
      <c r="Z150" s="70">
        <f t="shared" si="29"/>
        <v>47532199.936562866</v>
      </c>
      <c r="AA150" s="70">
        <f t="shared" ca="1" si="30"/>
        <v>8</v>
      </c>
      <c r="AB150" s="70">
        <f t="shared" ca="1" si="31"/>
        <v>7</v>
      </c>
      <c r="AC150" s="70">
        <f t="shared" ca="1" si="32"/>
        <v>8</v>
      </c>
      <c r="AD150" s="70">
        <f t="shared" ca="1" si="33"/>
        <v>15</v>
      </c>
      <c r="AE150" s="70" t="e">
        <f t="shared" ca="1" si="34"/>
        <v>#VALUE!</v>
      </c>
      <c r="AF150" s="70" t="e">
        <f t="shared" ca="1" si="35"/>
        <v>#VALUE!</v>
      </c>
      <c r="AG150" s="83">
        <f>VLOOKUP($Q150,'Analysis-must not modify'!BT:FE,AG$8,FALSE)</f>
        <v>15283170.737265155</v>
      </c>
      <c r="AH150" s="83">
        <f>VLOOKUP($Q150,'Analysis-must not modify'!BT:FE,AH$8,FALSE)</f>
        <v>9435655.8559458628</v>
      </c>
      <c r="AI150" s="83">
        <f>VLOOKUP($Q150,'Analysis-must not modify'!BT:FE,AI$8,FALSE)</f>
        <v>6845793.0046396535</v>
      </c>
      <c r="AJ150" s="83" t="e">
        <f>VLOOKUP($Q150,'Analysis-must not modify'!$BT$7:$FJ$87,AJ$8,FALSE)</f>
        <v>#N/A</v>
      </c>
      <c r="AK150" s="83" t="str">
        <f>VLOOKUP($Q150,'Analysis-must not modify'!BT:FE,AK$8,FALSE)</f>
        <v/>
      </c>
      <c r="AL150" s="83" t="str">
        <f>VLOOKUP($Q150,'Analysis-must not modify'!BT:FE,AL$8,FALSE)</f>
        <v/>
      </c>
      <c r="AM150" s="83" t="str">
        <f>VLOOKUP($Q150,'Analysis-must not modify'!BT:FE,AM$8,FALSE)</f>
        <v/>
      </c>
      <c r="AN150" s="83" t="str">
        <f>VLOOKUP($Q150,'Analysis-must not modify'!BT:FE,AN$8,FALSE)</f>
        <v/>
      </c>
      <c r="AO150" s="28"/>
      <c r="AP150" s="83">
        <f>VLOOKUP($Q150,'Analysis-must not modify'!BT:FE,AP$8,FALSE)</f>
        <v>13081381.319395827</v>
      </c>
      <c r="AQ150" s="83">
        <f>VLOOKUP($Q150,'Analysis-must not modify'!BT:FE,AQ$8,FALSE)</f>
        <v>149474.6135055256</v>
      </c>
      <c r="AR150" s="83">
        <f>VLOOKUP($Q150,'Analysis-must not modify'!BT:FE,AR$8,FALSE)</f>
        <v>111798.79678002377</v>
      </c>
      <c r="AS150" s="83" t="str">
        <f>VLOOKUP($Q150,'Analysis-must not modify'!BT:FE,AS$8,FALSE)</f>
        <v/>
      </c>
      <c r="AT150" s="83" t="str">
        <f>VLOOKUP($Q150,'Analysis-must not modify'!BT:FE,AT$8,FALSE)</f>
        <v/>
      </c>
      <c r="AU150" s="28"/>
      <c r="AV150" s="83">
        <f>VLOOKUP($Q150,'Analysis-must not modify'!BT:FE,AV$8,FALSE)</f>
        <v>1855211.5401750004</v>
      </c>
      <c r="AW150" s="83">
        <f>VLOOKUP($Q150,'Analysis-must not modify'!BT:FE,AW$8,FALSE)</f>
        <v>17496.542550000002</v>
      </c>
      <c r="AX150" s="83">
        <f>VLOOKUP($Q150,'Analysis-must not modify'!BT:FE,AX$8,FALSE)</f>
        <v>4390.9477250000009</v>
      </c>
      <c r="AY150" s="83">
        <f>VLOOKUP($Q150,'Analysis-must not modify'!BT:FE,AY$8,FALSE)</f>
        <v>747826.57858081441</v>
      </c>
      <c r="AZ150" s="28"/>
      <c r="BA150" s="83" t="str">
        <f>IF($Q$5="BASIC","",VLOOKUP($Q150,'Analysis-must not modify'!BT:FE,BA$8,FALSE))</f>
        <v/>
      </c>
      <c r="BB150" s="83" t="str">
        <f>IF($Q$5="BASIC","",VLOOKUP($Q150,'Analysis-must not modify'!BT:FE,BB$8,FALSE))</f>
        <v/>
      </c>
      <c r="BC150" s="28"/>
      <c r="BD150" s="83" t="str">
        <f>IF($Q$5="BASIC","",VLOOKUP($Q150,'Analysis-must not modify'!BT:FE,BD$8,FALSE))</f>
        <v/>
      </c>
      <c r="BE150" s="83" t="str">
        <f>IF($Q$5="BASIC","",VLOOKUP($Q150,'Analysis-must not modify'!BT:FE,BE$8,FALSE))</f>
        <v/>
      </c>
      <c r="BF150" s="83" t="str">
        <f>IF($Q$5="BASIC","",VLOOKUP($Q150,'Analysis-must not modify'!BT:FE,BF$8,FALSE))</f>
        <v/>
      </c>
    </row>
    <row r="151" spans="4:58" s="28" customFormat="1" ht="15" customHeight="1">
      <c r="D151" s="60"/>
      <c r="E151" s="60"/>
      <c r="F151" s="60"/>
      <c r="P151" s="27">
        <v>142</v>
      </c>
      <c r="Q151" s="84" t="str">
        <f>VLOOKUP($P151,'Analysis-must not modify'!B:AX,2,FALSE)</f>
        <v>Lagos_2015</v>
      </c>
      <c r="R151" s="72">
        <f>VLOOKUP($Q151,'Analysis-must not modify'!C:AX,6,FALSE)</f>
        <v>21000000</v>
      </c>
      <c r="S151" s="72">
        <f>VLOOKUP($Q151,'Analysis-must not modify'!C:FE,7,FALSE)</f>
        <v>2797.72</v>
      </c>
      <c r="T151" s="72">
        <f>VLOOKUP($Q151,'Analysis-must not modify'!C:FE,8,FALSE)</f>
        <v>80000</v>
      </c>
      <c r="U151" s="83">
        <f>VLOOKUP($Q151,'Analysis-must not modify'!BT:FE,U$8,FALSE)</f>
        <v>14563211.41666162</v>
      </c>
      <c r="V151" s="83">
        <f>VLOOKUP($Q151,'Analysis-must not modify'!BT:FE,V$8,FALSE)</f>
        <v>5190997.0826728502</v>
      </c>
      <c r="W151" s="83">
        <f>VLOOKUP($Q151,'Analysis-must not modify'!BT:FE,W$8,FALSE)</f>
        <v>9579742.16237</v>
      </c>
      <c r="X151" s="83" t="str">
        <f>IFERROR(VLOOKUP($Q151,'Analysis-must not modify'!BT:FE,X$8,FALSE),"")</f>
        <v/>
      </c>
      <c r="Y151" s="83" t="str">
        <f>IFERROR(VLOOKUP($Q151,'Analysis-must not modify'!BT:FE,Y$8,FALSE),"")</f>
        <v/>
      </c>
      <c r="Z151" s="70">
        <f t="shared" si="29"/>
        <v>29333950.661704469</v>
      </c>
      <c r="AA151" s="70">
        <f t="shared" ca="1" si="30"/>
        <v>22</v>
      </c>
      <c r="AB151" s="70">
        <f t="shared" ca="1" si="31"/>
        <v>25</v>
      </c>
      <c r="AC151" s="70">
        <f t="shared" ca="1" si="32"/>
        <v>36</v>
      </c>
      <c r="AD151" s="70">
        <f t="shared" ca="1" si="33"/>
        <v>2</v>
      </c>
      <c r="AE151" s="70" t="e">
        <f t="shared" ca="1" si="34"/>
        <v>#VALUE!</v>
      </c>
      <c r="AF151" s="70" t="e">
        <f t="shared" ca="1" si="35"/>
        <v>#VALUE!</v>
      </c>
      <c r="AG151" s="83">
        <f>VLOOKUP($Q151,'Analysis-must not modify'!BT:FE,AG$8,FALSE)</f>
        <v>5934236.5929188123</v>
      </c>
      <c r="AH151" s="83">
        <f>VLOOKUP($Q151,'Analysis-must not modify'!BT:FE,AH$8,FALSE)</f>
        <v>2870217.0688689123</v>
      </c>
      <c r="AI151" s="83">
        <f>VLOOKUP($Q151,'Analysis-must not modify'!BT:FE,AI$8,FALSE)</f>
        <v>5599544.3848568369</v>
      </c>
      <c r="AJ151" s="83" t="e">
        <f>VLOOKUP($Q151,'Analysis-must not modify'!$BT$7:$FJ$87,AJ$8,FALSE)</f>
        <v>#N/A</v>
      </c>
      <c r="AK151" s="83" t="str">
        <f>VLOOKUP($Q151,'Analysis-must not modify'!BT:FE,AK$8,FALSE)</f>
        <v/>
      </c>
      <c r="AL151" s="83" t="str">
        <f>VLOOKUP($Q151,'Analysis-must not modify'!BT:FE,AL$8,FALSE)</f>
        <v/>
      </c>
      <c r="AM151" s="83" t="str">
        <f>VLOOKUP($Q151,'Analysis-must not modify'!BT:FE,AM$8,FALSE)</f>
        <v/>
      </c>
      <c r="AN151" s="83">
        <f>VLOOKUP($Q151,'Analysis-must not modify'!BT:FE,AN$8,FALSE)</f>
        <v>159213.37001705935</v>
      </c>
      <c r="AP151" s="83">
        <f>VLOOKUP($Q151,'Analysis-must not modify'!BT:FE,AP$8,FALSE)</f>
        <v>5181442.1773322355</v>
      </c>
      <c r="AQ151" s="83" t="str">
        <f>VLOOKUP($Q151,'Analysis-must not modify'!BT:FE,AQ$8,FALSE)</f>
        <v/>
      </c>
      <c r="AR151" s="83">
        <f>VLOOKUP($Q151,'Analysis-must not modify'!BT:FE,AR$8,FALSE)</f>
        <v>9554.9053406149997</v>
      </c>
      <c r="AS151" s="83" t="str">
        <f>VLOOKUP($Q151,'Analysis-must not modify'!BT:FE,AS$8,FALSE)</f>
        <v/>
      </c>
      <c r="AT151" s="83" t="str">
        <f>VLOOKUP($Q151,'Analysis-must not modify'!BT:FE,AT$8,FALSE)</f>
        <v/>
      </c>
      <c r="AV151" s="83">
        <f>VLOOKUP($Q151,'Analysis-must not modify'!BT:FE,AV$8,FALSE)</f>
        <v>6338763.8451200007</v>
      </c>
      <c r="AW151" s="83" t="str">
        <f>VLOOKUP($Q151,'Analysis-must not modify'!BT:FE,AW$8,FALSE)</f>
        <v/>
      </c>
      <c r="AX151" s="83" t="str">
        <f>VLOOKUP($Q151,'Analysis-must not modify'!BT:FE,AX$8,FALSE)</f>
        <v/>
      </c>
      <c r="AY151" s="83">
        <f>VLOOKUP($Q151,'Analysis-must not modify'!BT:FE,AY$8,FALSE)</f>
        <v>3240978.3172500003</v>
      </c>
      <c r="BA151" s="83" t="str">
        <f>IF($Q$5="BASIC","",VLOOKUP($Q151,'Analysis-must not modify'!BT:FE,BA$8,FALSE))</f>
        <v/>
      </c>
      <c r="BB151" s="83" t="str">
        <f>IF($Q$5="BASIC","",VLOOKUP($Q151,'Analysis-must not modify'!BT:FE,BB$8,FALSE))</f>
        <v/>
      </c>
      <c r="BD151" s="83" t="str">
        <f>IF($Q$5="BASIC","",VLOOKUP($Q151,'Analysis-must not modify'!BT:FE,BD$8,FALSE))</f>
        <v/>
      </c>
      <c r="BE151" s="83" t="str">
        <f>IF($Q$5="BASIC","",VLOOKUP($Q151,'Analysis-must not modify'!BT:FE,BE$8,FALSE))</f>
        <v/>
      </c>
      <c r="BF151" s="83" t="str">
        <f>IF($Q$5="BASIC","",VLOOKUP($Q151,'Analysis-must not modify'!BT:FE,BF$8,FALSE))</f>
        <v/>
      </c>
    </row>
    <row r="152" spans="4:58" s="28" customFormat="1" ht="15" customHeight="1">
      <c r="D152" s="60"/>
      <c r="E152" s="60"/>
      <c r="F152" s="60"/>
      <c r="P152" s="27">
        <v>143</v>
      </c>
      <c r="Q152" s="84" t="str">
        <f>VLOOKUP($P152,'Analysis-must not modify'!B:AX,2,FALSE)</f>
        <v>Dubai_2016</v>
      </c>
      <c r="R152" s="72">
        <f>VLOOKUP($Q152,'Analysis-must not modify'!C:AX,6,FALSE)</f>
        <v>2689600</v>
      </c>
      <c r="S152" s="72">
        <f>VLOOKUP($Q152,'Analysis-must not modify'!C:FE,7,FALSE)</f>
        <v>4114</v>
      </c>
      <c r="T152" s="72">
        <f>VLOOKUP($Q152,'Analysis-must not modify'!C:FE,8,FALSE)</f>
        <v>102302.179837</v>
      </c>
      <c r="U152" s="83">
        <f>VLOOKUP($Q152,'Analysis-must not modify'!BT:FE,U$8,FALSE)</f>
        <v>32499242.412915457</v>
      </c>
      <c r="V152" s="83">
        <f>VLOOKUP($Q152,'Analysis-must not modify'!BT:FE,V$8,FALSE)</f>
        <v>10587269.004573418</v>
      </c>
      <c r="W152" s="83">
        <f>VLOOKUP($Q152,'Analysis-must not modify'!BT:FE,W$8,FALSE)</f>
        <v>5175627.9407629995</v>
      </c>
      <c r="X152" s="83" t="str">
        <f>IFERROR(VLOOKUP($Q152,'Analysis-must not modify'!BT:FE,X$8,FALSE),"")</f>
        <v/>
      </c>
      <c r="Y152" s="83" t="str">
        <f>IFERROR(VLOOKUP($Q152,'Analysis-must not modify'!BT:FE,Y$8,FALSE),"")</f>
        <v/>
      </c>
      <c r="Z152" s="70">
        <f t="shared" si="29"/>
        <v>48262139.35825187</v>
      </c>
      <c r="AA152" s="70">
        <f t="shared" ca="1" si="30"/>
        <v>6</v>
      </c>
      <c r="AB152" s="70">
        <f t="shared" ca="1" si="31"/>
        <v>6</v>
      </c>
      <c r="AC152" s="70">
        <f t="shared" ca="1" si="32"/>
        <v>11</v>
      </c>
      <c r="AD152" s="70">
        <f t="shared" ca="1" si="33"/>
        <v>4</v>
      </c>
      <c r="AE152" s="70" t="e">
        <f t="shared" ca="1" si="34"/>
        <v>#VALUE!</v>
      </c>
      <c r="AF152" s="70" t="e">
        <f t="shared" ca="1" si="35"/>
        <v>#VALUE!</v>
      </c>
      <c r="AG152" s="83">
        <f>VLOOKUP($Q152,'Analysis-must not modify'!BT:FE,AG$8,FALSE)</f>
        <v>838623.46310145804</v>
      </c>
      <c r="AH152" s="83">
        <f>VLOOKUP($Q152,'Analysis-must not modify'!BT:FE,AH$8,FALSE)</f>
        <v>21737670.875812225</v>
      </c>
      <c r="AI152" s="83">
        <f>VLOOKUP($Q152,'Analysis-must not modify'!BT:FE,AI$8,FALSE)</f>
        <v>7712405.0726001523</v>
      </c>
      <c r="AJ152" s="83" t="e">
        <f>VLOOKUP($Q152,'Analysis-must not modify'!$BT$7:$FJ$87,AJ$8,FALSE)</f>
        <v>#N/A</v>
      </c>
      <c r="AK152" s="83" t="str">
        <f>VLOOKUP($Q152,'Analysis-must not modify'!BT:FE,AK$8,FALSE)</f>
        <v/>
      </c>
      <c r="AL152" s="83" t="str">
        <f>VLOOKUP($Q152,'Analysis-must not modify'!BT:FE,AL$8,FALSE)</f>
        <v/>
      </c>
      <c r="AM152" s="83" t="str">
        <f>VLOOKUP($Q152,'Analysis-must not modify'!BT:FE,AM$8,FALSE)</f>
        <v/>
      </c>
      <c r="AN152" s="83">
        <f>VLOOKUP($Q152,'Analysis-must not modify'!BT:FE,AN$8,FALSE)</f>
        <v>12935.8</v>
      </c>
      <c r="AP152" s="83">
        <f>VLOOKUP($Q152,'Analysis-must not modify'!BT:FE,AP$8,FALSE)</f>
        <v>10587269.004573418</v>
      </c>
      <c r="AQ152" s="83" t="str">
        <f>VLOOKUP($Q152,'Analysis-must not modify'!BT:FE,AQ$8,FALSE)</f>
        <v/>
      </c>
      <c r="AR152" s="83" t="str">
        <f>VLOOKUP($Q152,'Analysis-must not modify'!BT:FE,AR$8,FALSE)</f>
        <v/>
      </c>
      <c r="AS152" s="83" t="str">
        <f>VLOOKUP($Q152,'Analysis-must not modify'!BT:FE,AS$8,FALSE)</f>
        <v/>
      </c>
      <c r="AT152" s="83" t="str">
        <f>VLOOKUP($Q152,'Analysis-must not modify'!BT:FE,AT$8,FALSE)</f>
        <v/>
      </c>
      <c r="AV152" s="83">
        <f>VLOOKUP($Q152,'Analysis-must not modify'!BT:FE,AV$8,FALSE)</f>
        <v>4900097.9876029994</v>
      </c>
      <c r="AW152" s="83">
        <f>VLOOKUP($Q152,'Analysis-must not modify'!BT:FE,AW$8,FALSE)</f>
        <v>275529.95315999998</v>
      </c>
      <c r="AX152" s="83" t="str">
        <f>VLOOKUP($Q152,'Analysis-must not modify'!BT:FE,AX$8,FALSE)</f>
        <v/>
      </c>
      <c r="AY152" s="83" t="str">
        <f>VLOOKUP($Q152,'Analysis-must not modify'!BT:FE,AY$8,FALSE)</f>
        <v/>
      </c>
      <c r="BA152" s="83" t="str">
        <f>IF($Q$5="BASIC","",VLOOKUP($Q152,'Analysis-must not modify'!BT:FE,BA$8,FALSE))</f>
        <v/>
      </c>
      <c r="BB152" s="83" t="str">
        <f>IF($Q$5="BASIC","",VLOOKUP($Q152,'Analysis-must not modify'!BT:FE,BB$8,FALSE))</f>
        <v/>
      </c>
      <c r="BD152" s="83" t="str">
        <f>IF($Q$5="BASIC","",VLOOKUP($Q152,'Analysis-must not modify'!BT:FE,BD$8,FALSE))</f>
        <v/>
      </c>
      <c r="BE152" s="83" t="str">
        <f>IF($Q$5="BASIC","",VLOOKUP($Q152,'Analysis-must not modify'!BT:FE,BE$8,FALSE))</f>
        <v/>
      </c>
      <c r="BF152" s="83" t="str">
        <f>IF($Q$5="BASIC","",VLOOKUP($Q152,'Analysis-must not modify'!BT:FE,BF$8,FALSE))</f>
        <v/>
      </c>
    </row>
    <row r="153" spans="4:58" s="28" customFormat="1" ht="15" customHeight="1">
      <c r="D153" s="60"/>
      <c r="E153" s="60"/>
      <c r="F153" s="60"/>
      <c r="P153" s="27">
        <v>144</v>
      </c>
      <c r="Q153" s="84" t="str">
        <f>VLOOKUP($P153,'Analysis-must not modify'!B:AX,2,FALSE)</f>
        <v>Tokyo_2013</v>
      </c>
      <c r="R153" s="72">
        <f>VLOOKUP($Q153,'Analysis-must not modify'!C:AX,6,FALSE)</f>
        <v>13290000</v>
      </c>
      <c r="S153" s="72">
        <f>VLOOKUP($Q153,'Analysis-must not modify'!C:FE,7,FALSE)</f>
        <v>2189</v>
      </c>
      <c r="T153" s="72">
        <f>VLOOKUP($Q153,'Analysis-must not modify'!C:FE,8,FALSE)</f>
        <v>959221.49</v>
      </c>
      <c r="U153" s="83">
        <f>VLOOKUP($Q153,'Analysis-must not modify'!BT:FE,U$8,FALSE)</f>
        <v>52578314.794676133</v>
      </c>
      <c r="V153" s="83">
        <f>VLOOKUP($Q153,'Analysis-must not modify'!BT:FE,V$8,FALSE)</f>
        <v>11784415.359176952</v>
      </c>
      <c r="W153" s="83">
        <f>VLOOKUP($Q153,'Analysis-must not modify'!BT:FE,W$8,FALSE)</f>
        <v>1718667.7992275059</v>
      </c>
      <c r="X153" s="83" t="str">
        <f>IFERROR(VLOOKUP($Q153,'Analysis-must not modify'!BT:FE,X$8,FALSE),"")</f>
        <v/>
      </c>
      <c r="Y153" s="83" t="str">
        <f>IFERROR(VLOOKUP($Q153,'Analysis-must not modify'!BT:FE,Y$8,FALSE),"")</f>
        <v/>
      </c>
      <c r="Z153" s="70">
        <f t="shared" si="29"/>
        <v>66081397.953080595</v>
      </c>
      <c r="AA153" s="70">
        <f t="shared" ca="1" si="30"/>
        <v>1</v>
      </c>
      <c r="AB153" s="70">
        <f t="shared" ca="1" si="31"/>
        <v>1</v>
      </c>
      <c r="AC153" s="70">
        <f t="shared" ca="1" si="32"/>
        <v>10</v>
      </c>
      <c r="AD153" s="70">
        <f t="shared" ca="1" si="33"/>
        <v>35</v>
      </c>
      <c r="AE153" s="70" t="e">
        <f t="shared" ca="1" si="34"/>
        <v>#VALUE!</v>
      </c>
      <c r="AF153" s="70" t="e">
        <f t="shared" ca="1" si="35"/>
        <v>#VALUE!</v>
      </c>
      <c r="AG153" s="83">
        <f>VLOOKUP($Q153,'Analysis-must not modify'!BT:FE,AG$8,FALSE)</f>
        <v>20934282.18611626</v>
      </c>
      <c r="AH153" s="83">
        <f>VLOOKUP($Q153,'Analysis-must not modify'!BT:FE,AH$8,FALSE)</f>
        <v>26343785.799912535</v>
      </c>
      <c r="AI153" s="83">
        <f>VLOOKUP($Q153,'Analysis-must not modify'!BT:FE,AI$8,FALSE)</f>
        <v>4878442.6899715522</v>
      </c>
      <c r="AJ153" s="83" t="e">
        <f>VLOOKUP($Q153,'Analysis-must not modify'!$BT$7:$FJ$87,AJ$8,FALSE)</f>
        <v>#N/A</v>
      </c>
      <c r="AK153" s="83">
        <f>VLOOKUP($Q153,'Analysis-must not modify'!BT:FE,AK$8,FALSE)</f>
        <v>102946.61470269163</v>
      </c>
      <c r="AL153" s="83" t="str">
        <f>VLOOKUP($Q153,'Analysis-must not modify'!BT:FE,AL$8,FALSE)</f>
        <v/>
      </c>
      <c r="AM153" s="83" t="str">
        <f>VLOOKUP($Q153,'Analysis-must not modify'!BT:FE,AM$8,FALSE)</f>
        <v/>
      </c>
      <c r="AN153" s="83">
        <f>VLOOKUP($Q153,'Analysis-must not modify'!BT:FE,AN$8,FALSE)</f>
        <v>973.6438515463816</v>
      </c>
      <c r="AP153" s="83">
        <f>VLOOKUP($Q153,'Analysis-must not modify'!BT:FE,AP$8,FALSE)</f>
        <v>9367816.729000017</v>
      </c>
      <c r="AQ153" s="83">
        <f>VLOOKUP($Q153,'Analysis-must not modify'!BT:FE,AQ$8,FALSE)</f>
        <v>2199029.7299259729</v>
      </c>
      <c r="AR153" s="83">
        <f>VLOOKUP($Q153,'Analysis-must not modify'!BT:FE,AR$8,FALSE)</f>
        <v>187980.86615001567</v>
      </c>
      <c r="AS153" s="83">
        <f>VLOOKUP($Q153,'Analysis-must not modify'!BT:FE,AS$8,FALSE)</f>
        <v>29588.034100946963</v>
      </c>
      <c r="AT153" s="83" t="str">
        <f>VLOOKUP($Q153,'Analysis-must not modify'!BT:FE,AT$8,FALSE)</f>
        <v/>
      </c>
      <c r="AV153" s="83">
        <f>VLOOKUP($Q153,'Analysis-must not modify'!BT:FE,AV$8,FALSE)</f>
        <v>491681.23595500004</v>
      </c>
      <c r="AW153" s="83" t="str">
        <f>VLOOKUP($Q153,'Analysis-must not modify'!BT:FE,AW$8,FALSE)</f>
        <v/>
      </c>
      <c r="AX153" s="83">
        <f>VLOOKUP($Q153,'Analysis-must not modify'!BT:FE,AX$8,FALSE)</f>
        <v>1084709.8232383893</v>
      </c>
      <c r="AY153" s="83">
        <f>VLOOKUP($Q153,'Analysis-must not modify'!BT:FE,AY$8,FALSE)</f>
        <v>142276.74003411643</v>
      </c>
      <c r="BA153" s="83" t="str">
        <f>IF($Q$5="BASIC","",VLOOKUP($Q153,'Analysis-must not modify'!BT:FE,BA$8,FALSE))</f>
        <v/>
      </c>
      <c r="BB153" s="83" t="str">
        <f>IF($Q$5="BASIC","",VLOOKUP($Q153,'Analysis-must not modify'!BT:FE,BB$8,FALSE))</f>
        <v/>
      </c>
      <c r="BD153" s="83" t="str">
        <f>IF($Q$5="BASIC","",VLOOKUP($Q153,'Analysis-must not modify'!BT:FE,BD$8,FALSE))</f>
        <v/>
      </c>
      <c r="BE153" s="83" t="str">
        <f>IF($Q$5="BASIC","",VLOOKUP($Q153,'Analysis-must not modify'!BT:FE,BE$8,FALSE))</f>
        <v/>
      </c>
      <c r="BF153" s="83" t="str">
        <f>IF($Q$5="BASIC","",VLOOKUP($Q153,'Analysis-must not modify'!BT:FE,BF$8,FALSE))</f>
        <v/>
      </c>
    </row>
    <row r="154" spans="4:58" s="28" customFormat="1" ht="15" customHeight="1">
      <c r="D154" s="60"/>
      <c r="E154" s="60"/>
      <c r="F154" s="60"/>
      <c r="P154" s="27">
        <v>145</v>
      </c>
      <c r="Q154" s="84" t="str">
        <f>VLOOKUP($P154,'Analysis-must not modify'!B:AX,2,FALSE)</f>
        <v>Montréal_2013</v>
      </c>
      <c r="R154" s="72">
        <f>VLOOKUP($Q154,'Analysis-must not modify'!C:AX,6,FALSE)</f>
        <v>1959987</v>
      </c>
      <c r="S154" s="72">
        <f>VLOOKUP($Q154,'Analysis-must not modify'!C:FE,7,FALSE)</f>
        <v>499.1</v>
      </c>
      <c r="T154" s="72">
        <f>VLOOKUP($Q154,'Analysis-must not modify'!C:FE,8,FALSE)</f>
        <v>94951.51</v>
      </c>
      <c r="U154" s="83">
        <f>VLOOKUP($Q154,'Analysis-must not modify'!BT:FE,U$8,FALSE)</f>
        <v>5088418.2291719522</v>
      </c>
      <c r="V154" s="83">
        <f>VLOOKUP($Q154,'Analysis-must not modify'!BT:FE,V$8,FALSE)</f>
        <v>4664927.3859106628</v>
      </c>
      <c r="W154" s="83">
        <f>VLOOKUP($Q154,'Analysis-must not modify'!BT:FE,W$8,FALSE)</f>
        <v>444208.94632566598</v>
      </c>
      <c r="X154" s="83" t="str">
        <f>IFERROR(VLOOKUP($Q154,'Analysis-must not modify'!BT:FE,X$8,FALSE),"")</f>
        <v/>
      </c>
      <c r="Y154" s="83" t="str">
        <f>IFERROR(VLOOKUP($Q154,'Analysis-must not modify'!BT:FE,Y$8,FALSE),"")</f>
        <v/>
      </c>
      <c r="Z154" s="70">
        <f t="shared" si="29"/>
        <v>10197554.561408279</v>
      </c>
      <c r="AA154" s="70">
        <f t="shared" ca="1" si="30"/>
        <v>63</v>
      </c>
      <c r="AB154" s="70">
        <f t="shared" ca="1" si="31"/>
        <v>77</v>
      </c>
      <c r="AC154" s="70">
        <f t="shared" ca="1" si="32"/>
        <v>41</v>
      </c>
      <c r="AD154" s="70">
        <f t="shared" ca="1" si="33"/>
        <v>74</v>
      </c>
      <c r="AE154" s="70" t="e">
        <f t="shared" ca="1" si="34"/>
        <v>#VALUE!</v>
      </c>
      <c r="AF154" s="70" t="e">
        <f t="shared" ca="1" si="35"/>
        <v>#VALUE!</v>
      </c>
      <c r="AG154" s="83">
        <f>VLOOKUP($Q154,'Analysis-must not modify'!BT:FE,AG$8,FALSE)</f>
        <v>1275270.9813261065</v>
      </c>
      <c r="AH154" s="83">
        <f>VLOOKUP($Q154,'Analysis-must not modify'!BT:FE,AH$8,FALSE)</f>
        <v>1685413.756880929</v>
      </c>
      <c r="AI154" s="83">
        <f>VLOOKUP($Q154,'Analysis-must not modify'!BT:FE,AI$8,FALSE)</f>
        <v>997158.58935834991</v>
      </c>
      <c r="AJ154" s="83" t="e">
        <f>VLOOKUP($Q154,'Analysis-must not modify'!$BT$7:$FJ$87,AJ$8,FALSE)</f>
        <v>#N/A</v>
      </c>
      <c r="AK154" s="83" t="str">
        <f>VLOOKUP($Q154,'Analysis-must not modify'!BT:FE,AK$8,FALSE)</f>
        <v/>
      </c>
      <c r="AL154" s="83" t="str">
        <f>VLOOKUP($Q154,'Analysis-must not modify'!BT:FE,AL$8,FALSE)</f>
        <v/>
      </c>
      <c r="AM154" s="83" t="str">
        <f>VLOOKUP($Q154,'Analysis-must not modify'!BT:FE,AM$8,FALSE)</f>
        <v/>
      </c>
      <c r="AN154" s="83">
        <f>VLOOKUP($Q154,'Analysis-must not modify'!BT:FE,AN$8,FALSE)</f>
        <v>12579.825987355529</v>
      </c>
      <c r="AP154" s="83">
        <f>VLOOKUP($Q154,'Analysis-must not modify'!BT:FE,AP$8,FALSE)</f>
        <v>3566821.1232677586</v>
      </c>
      <c r="AQ154" s="83">
        <f>VLOOKUP($Q154,'Analysis-must not modify'!BT:FE,AQ$8,FALSE)</f>
        <v>211492.0811336482</v>
      </c>
      <c r="AR154" s="83">
        <f>VLOOKUP($Q154,'Analysis-must not modify'!BT:FE,AR$8,FALSE)</f>
        <v>230718.6339639799</v>
      </c>
      <c r="AS154" s="83">
        <f>VLOOKUP($Q154,'Analysis-must not modify'!BT:FE,AS$8,FALSE)</f>
        <v>617399.94591618225</v>
      </c>
      <c r="AT154" s="83">
        <f>VLOOKUP($Q154,'Analysis-must not modify'!BT:FE,AT$8,FALSE)</f>
        <v>38495.601629093813</v>
      </c>
      <c r="AV154" s="83">
        <f>VLOOKUP($Q154,'Analysis-must not modify'!BT:FE,AV$8,FALSE)</f>
        <v>316575.126803166</v>
      </c>
      <c r="AW154" s="83">
        <f>VLOOKUP($Q154,'Analysis-must not modify'!BT:FE,AW$8,FALSE)</f>
        <v>7257.3401819999981</v>
      </c>
      <c r="AX154" s="83">
        <f>VLOOKUP($Q154,'Analysis-must not modify'!BT:FE,AX$8,FALSE)</f>
        <v>83362.425000000003</v>
      </c>
      <c r="AY154" s="83">
        <f>VLOOKUP($Q154,'Analysis-must not modify'!BT:FE,AY$8,FALSE)</f>
        <v>37014.054340499999</v>
      </c>
      <c r="BA154" s="83" t="str">
        <f>IF($Q$5="BASIC","",VLOOKUP($Q154,'Analysis-must not modify'!BT:FE,BA$8,FALSE))</f>
        <v/>
      </c>
      <c r="BB154" s="83" t="str">
        <f>IF($Q$5="BASIC","",VLOOKUP($Q154,'Analysis-must not modify'!BT:FE,BB$8,FALSE))</f>
        <v/>
      </c>
      <c r="BD154" s="83" t="str">
        <f>IF($Q$5="BASIC","",VLOOKUP($Q154,'Analysis-must not modify'!BT:FE,BD$8,FALSE))</f>
        <v/>
      </c>
      <c r="BE154" s="83" t="str">
        <f>IF($Q$5="BASIC","",VLOOKUP($Q154,'Analysis-must not modify'!BT:FE,BE$8,FALSE))</f>
        <v/>
      </c>
      <c r="BF154" s="83" t="str">
        <f>IF($Q$5="BASIC","",VLOOKUP($Q154,'Analysis-must not modify'!BT:FE,BF$8,FALSE))</f>
        <v/>
      </c>
    </row>
    <row r="155" spans="4:58" s="28" customFormat="1" ht="15" customHeight="1">
      <c r="D155" s="60"/>
      <c r="E155" s="60"/>
      <c r="F155" s="60"/>
      <c r="P155" s="27">
        <v>146</v>
      </c>
      <c r="Q155" s="84" t="str">
        <f>VLOOKUP($P155,'Analysis-must not modify'!B:AX,2,FALSE)</f>
        <v>Montréal_2014</v>
      </c>
      <c r="R155" s="72">
        <f>VLOOKUP($Q155,'Analysis-must not modify'!C:AX,6,FALSE)</f>
        <v>1988243</v>
      </c>
      <c r="S155" s="72">
        <f>VLOOKUP($Q155,'Analysis-must not modify'!C:FE,7,FALSE)</f>
        <v>499.1</v>
      </c>
      <c r="T155" s="72">
        <f>VLOOKUP($Q155,'Analysis-must not modify'!C:FE,8,FALSE)</f>
        <v>96489.658102753005</v>
      </c>
      <c r="U155" s="83">
        <f>VLOOKUP($Q155,'Analysis-must not modify'!BT:FE,U$8,FALSE)</f>
        <v>5332157.0979999993</v>
      </c>
      <c r="V155" s="83">
        <f>VLOOKUP($Q155,'Analysis-must not modify'!BT:FE,V$8,FALSE)</f>
        <v>4616248.2961329743</v>
      </c>
      <c r="W155" s="83">
        <f>VLOOKUP($Q155,'Analysis-must not modify'!BT:FE,W$8,FALSE)</f>
        <v>436533.1065708627</v>
      </c>
      <c r="X155" s="83" t="str">
        <f>IFERROR(VLOOKUP($Q155,'Analysis-must not modify'!BT:FE,X$8,FALSE),"")</f>
        <v/>
      </c>
      <c r="Y155" s="83" t="str">
        <f>IFERROR(VLOOKUP($Q155,'Analysis-must not modify'!BT:FE,Y$8,FALSE),"")</f>
        <v/>
      </c>
      <c r="Z155" s="70">
        <f t="shared" si="29"/>
        <v>10384938.500703836</v>
      </c>
      <c r="AA155" s="70">
        <f t="shared" ca="1" si="30"/>
        <v>62</v>
      </c>
      <c r="AB155" s="70">
        <f t="shared" ca="1" si="31"/>
        <v>72</v>
      </c>
      <c r="AC155" s="70">
        <f t="shared" ca="1" si="32"/>
        <v>42</v>
      </c>
      <c r="AD155" s="70">
        <f t="shared" ca="1" si="33"/>
        <v>76</v>
      </c>
      <c r="AE155" s="70" t="e">
        <f t="shared" ca="1" si="34"/>
        <v>#VALUE!</v>
      </c>
      <c r="AF155" s="70" t="e">
        <f t="shared" ca="1" si="35"/>
        <v>#VALUE!</v>
      </c>
      <c r="AG155" s="83">
        <f>VLOOKUP($Q155,'Analysis-must not modify'!BT:FE,AG$8,FALSE)</f>
        <v>1235670</v>
      </c>
      <c r="AH155" s="83">
        <f>VLOOKUP($Q155,'Analysis-must not modify'!BT:FE,AH$8,FALSE)</f>
        <v>1754875</v>
      </c>
      <c r="AI155" s="83">
        <f>VLOOKUP($Q155,'Analysis-must not modify'!BT:FE,AI$8,FALSE)</f>
        <v>1237829.4179999998</v>
      </c>
      <c r="AJ155" s="83" t="e">
        <f>VLOOKUP($Q155,'Analysis-must not modify'!$BT$7:$FJ$87,AJ$8,FALSE)</f>
        <v>#N/A</v>
      </c>
      <c r="AK155" s="83" t="str">
        <f>VLOOKUP($Q155,'Analysis-must not modify'!BT:FE,AK$8,FALSE)</f>
        <v/>
      </c>
      <c r="AL155" s="83" t="str">
        <f>VLOOKUP($Q155,'Analysis-must not modify'!BT:FE,AL$8,FALSE)</f>
        <v/>
      </c>
      <c r="AM155" s="83" t="str">
        <f>VLOOKUP($Q155,'Analysis-must not modify'!BT:FE,AM$8,FALSE)</f>
        <v/>
      </c>
      <c r="AN155" s="83">
        <f>VLOOKUP($Q155,'Analysis-must not modify'!BT:FE,AN$8,FALSE)</f>
        <v>10676.93</v>
      </c>
      <c r="AP155" s="83">
        <f>VLOOKUP($Q155,'Analysis-must not modify'!BT:FE,AP$8,FALSE)</f>
        <v>3566643.7160027428</v>
      </c>
      <c r="AQ155" s="83">
        <f>VLOOKUP($Q155,'Analysis-must not modify'!BT:FE,AQ$8,FALSE)</f>
        <v>188713.143538</v>
      </c>
      <c r="AR155" s="83">
        <f>VLOOKUP($Q155,'Analysis-must not modify'!BT:FE,AR$8,FALSE)</f>
        <v>271768.46064099995</v>
      </c>
      <c r="AS155" s="83">
        <f>VLOOKUP($Q155,'Analysis-must not modify'!BT:FE,AS$8,FALSE)</f>
        <v>577842.69999999995</v>
      </c>
      <c r="AT155" s="83">
        <f>VLOOKUP($Q155,'Analysis-must not modify'!BT:FE,AT$8,FALSE)</f>
        <v>11280.275951232001</v>
      </c>
      <c r="AV155" s="83">
        <f>VLOOKUP($Q155,'Analysis-must not modify'!BT:FE,AV$8,FALSE)</f>
        <v>314967.50709936267</v>
      </c>
      <c r="AW155" s="83">
        <f>VLOOKUP($Q155,'Analysis-must not modify'!BT:FE,AW$8,FALSE)</f>
        <v>8040.078297</v>
      </c>
      <c r="AX155" s="83">
        <f>VLOOKUP($Q155,'Analysis-must not modify'!BT:FE,AX$8,FALSE)</f>
        <v>75918.429149999996</v>
      </c>
      <c r="AY155" s="83">
        <f>VLOOKUP($Q155,'Analysis-must not modify'!BT:FE,AY$8,FALSE)</f>
        <v>37607.092024499994</v>
      </c>
      <c r="BA155" s="83" t="str">
        <f>IF($Q$5="BASIC","",VLOOKUP($Q155,'Analysis-must not modify'!BT:FE,BA$8,FALSE))</f>
        <v/>
      </c>
      <c r="BB155" s="83" t="str">
        <f>IF($Q$5="BASIC","",VLOOKUP($Q155,'Analysis-must not modify'!BT:FE,BB$8,FALSE))</f>
        <v/>
      </c>
      <c r="BD155" s="83" t="str">
        <f>IF($Q$5="BASIC","",VLOOKUP($Q155,'Analysis-must not modify'!BT:FE,BD$8,FALSE))</f>
        <v/>
      </c>
      <c r="BE155" s="83" t="str">
        <f>IF($Q$5="BASIC","",VLOOKUP($Q155,'Analysis-must not modify'!BT:FE,BE$8,FALSE))</f>
        <v/>
      </c>
      <c r="BF155" s="83" t="str">
        <f>IF($Q$5="BASIC","",VLOOKUP($Q155,'Analysis-must not modify'!BT:FE,BF$8,FALSE))</f>
        <v/>
      </c>
    </row>
    <row r="156" spans="4:58" s="28" customFormat="1" ht="15" customHeight="1">
      <c r="D156" s="60"/>
      <c r="E156" s="60"/>
      <c r="F156" s="60"/>
      <c r="P156" s="27">
        <v>147</v>
      </c>
      <c r="Q156" s="84" t="str">
        <f>VLOOKUP($P156,'Analysis-must not modify'!B:AX,2,FALSE)</f>
        <v>Houston_2014</v>
      </c>
      <c r="R156" s="72">
        <f>VLOOKUP($Q156,'Analysis-must not modify'!C:AX,6,FALSE)</f>
        <v>2239558</v>
      </c>
      <c r="S156" s="72">
        <f>VLOOKUP($Q156,'Analysis-must not modify'!C:FE,7,FALSE)</f>
        <v>1552.93</v>
      </c>
      <c r="T156" s="72">
        <f>VLOOKUP($Q156,'Analysis-must not modify'!C:FE,8,FALSE)</f>
        <v>522028</v>
      </c>
      <c r="U156" s="83">
        <f>VLOOKUP($Q156,'Analysis-must not modify'!BT:FE,U$8,FALSE)</f>
        <v>16454686.070280265</v>
      </c>
      <c r="V156" s="83">
        <f>VLOOKUP($Q156,'Analysis-must not modify'!BT:FE,V$8,FALSE)</f>
        <v>16140987.485893227</v>
      </c>
      <c r="W156" s="83">
        <f>VLOOKUP($Q156,'Analysis-must not modify'!BT:FE,W$8,FALSE)</f>
        <v>818343.69806470186</v>
      </c>
      <c r="X156" s="83" t="str">
        <f>IFERROR(VLOOKUP($Q156,'Analysis-must not modify'!BT:FE,X$8,FALSE),"")</f>
        <v/>
      </c>
      <c r="Y156" s="83" t="str">
        <f>IFERROR(VLOOKUP($Q156,'Analysis-must not modify'!BT:FE,Y$8,FALSE),"")</f>
        <v/>
      </c>
      <c r="Z156" s="70">
        <f t="shared" si="29"/>
        <v>33414017.254238196</v>
      </c>
      <c r="AA156" s="70">
        <f t="shared" ca="1" si="30"/>
        <v>15</v>
      </c>
      <c r="AB156" s="70">
        <f t="shared" ca="1" si="31"/>
        <v>21</v>
      </c>
      <c r="AC156" s="70">
        <f t="shared" ca="1" si="32"/>
        <v>3</v>
      </c>
      <c r="AD156" s="70">
        <f t="shared" ca="1" si="33"/>
        <v>60</v>
      </c>
      <c r="AE156" s="70" t="e">
        <f t="shared" ca="1" si="34"/>
        <v>#VALUE!</v>
      </c>
      <c r="AF156" s="70" t="e">
        <f t="shared" ca="1" si="35"/>
        <v>#VALUE!</v>
      </c>
      <c r="AG156" s="83">
        <f>VLOOKUP($Q156,'Analysis-must not modify'!BT:FE,AG$8,FALSE)</f>
        <v>5422849.2955333218</v>
      </c>
      <c r="AH156" s="83">
        <f>VLOOKUP($Q156,'Analysis-must not modify'!BT:FE,AH$8,FALSE)</f>
        <v>9825506.9894704353</v>
      </c>
      <c r="AI156" s="83">
        <f>VLOOKUP($Q156,'Analysis-must not modify'!BT:FE,AI$8,FALSE)</f>
        <v>1165759.48686095</v>
      </c>
      <c r="AJ156" s="83" t="e">
        <f>VLOOKUP($Q156,'Analysis-must not modify'!$BT$7:$FJ$87,AJ$8,FALSE)</f>
        <v>#N/A</v>
      </c>
      <c r="AK156" s="83" t="str">
        <f>VLOOKUP($Q156,'Analysis-must not modify'!BT:FE,AK$8,FALSE)</f>
        <v/>
      </c>
      <c r="AL156" s="83" t="str">
        <f>VLOOKUP($Q156,'Analysis-must not modify'!BT:FE,AL$8,FALSE)</f>
        <v/>
      </c>
      <c r="AM156" s="83" t="str">
        <f>VLOOKUP($Q156,'Analysis-must not modify'!BT:FE,AM$8,FALSE)</f>
        <v/>
      </c>
      <c r="AN156" s="83">
        <f>VLOOKUP($Q156,'Analysis-must not modify'!BT:FE,AN$8,FALSE)</f>
        <v>40570.298415557903</v>
      </c>
      <c r="AP156" s="83">
        <f>VLOOKUP($Q156,'Analysis-must not modify'!BT:FE,AP$8,FALSE)</f>
        <v>15932882.494033866</v>
      </c>
      <c r="AQ156" s="83">
        <f>VLOOKUP($Q156,'Analysis-must not modify'!BT:FE,AQ$8,FALSE)</f>
        <v>207451.1579735527</v>
      </c>
      <c r="AR156" s="83" t="str">
        <f>VLOOKUP($Q156,'Analysis-must not modify'!BT:FE,AR$8,FALSE)</f>
        <v/>
      </c>
      <c r="AS156" s="83">
        <f>VLOOKUP($Q156,'Analysis-must not modify'!BT:FE,AS$8,FALSE)</f>
        <v>653.83388580999997</v>
      </c>
      <c r="AT156" s="83" t="str">
        <f>VLOOKUP($Q156,'Analysis-must not modify'!BT:FE,AT$8,FALSE)</f>
        <v/>
      </c>
      <c r="AV156" s="83">
        <f>VLOOKUP($Q156,'Analysis-must not modify'!BT:FE,AV$8,FALSE)</f>
        <v>560475.39624999999</v>
      </c>
      <c r="AW156" s="83">
        <f>VLOOKUP($Q156,'Analysis-must not modify'!BT:FE,AW$8,FALSE)</f>
        <v>40524.336300588067</v>
      </c>
      <c r="AX156" s="83" t="str">
        <f>VLOOKUP($Q156,'Analysis-must not modify'!BT:FE,AX$8,FALSE)</f>
        <v/>
      </c>
      <c r="AY156" s="83">
        <f>VLOOKUP($Q156,'Analysis-must not modify'!BT:FE,AY$8,FALSE)</f>
        <v>217343.96551411372</v>
      </c>
      <c r="BA156" s="83" t="str">
        <f>IF($Q$5="BASIC","",VLOOKUP($Q156,'Analysis-must not modify'!BT:FE,BA$8,FALSE))</f>
        <v/>
      </c>
      <c r="BB156" s="83" t="str">
        <f>IF($Q$5="BASIC","",VLOOKUP($Q156,'Analysis-must not modify'!BT:FE,BB$8,FALSE))</f>
        <v/>
      </c>
      <c r="BD156" s="83" t="str">
        <f>IF($Q$5="BASIC","",VLOOKUP($Q156,'Analysis-must not modify'!BT:FE,BD$8,FALSE))</f>
        <v/>
      </c>
      <c r="BE156" s="83" t="str">
        <f>IF($Q$5="BASIC","",VLOOKUP($Q156,'Analysis-must not modify'!BT:FE,BE$8,FALSE))</f>
        <v/>
      </c>
      <c r="BF156" s="83" t="str">
        <f>IF($Q$5="BASIC","",VLOOKUP($Q156,'Analysis-must not modify'!BT:FE,BF$8,FALSE))</f>
        <v/>
      </c>
    </row>
    <row r="157" spans="4:58" s="28" customFormat="1" ht="15" customHeight="1">
      <c r="D157" s="60"/>
      <c r="E157" s="60"/>
      <c r="F157" s="60"/>
      <c r="P157" s="27">
        <v>148</v>
      </c>
      <c r="Q157" s="84" t="str">
        <f>VLOOKUP($P157,'Analysis-must not modify'!B:AX,2,FALSE)</f>
        <v>Chennai_2015</v>
      </c>
      <c r="R157" s="72">
        <f>VLOOKUP($Q157,'Analysis-must not modify'!C:AX,6,FALSE)</f>
        <v>6672103</v>
      </c>
      <c r="S157" s="72">
        <f>VLOOKUP($Q157,'Analysis-must not modify'!C:FE,7,FALSE)</f>
        <v>426</v>
      </c>
      <c r="T157" s="72">
        <f>VLOOKUP($Q157,'Analysis-must not modify'!C:FE,8,FALSE)</f>
        <v>5000</v>
      </c>
      <c r="U157" s="83">
        <f>VLOOKUP($Q157,'Analysis-must not modify'!BT:FE,U$8,FALSE)</f>
        <v>11916834.813992616</v>
      </c>
      <c r="V157" s="83">
        <f>VLOOKUP($Q157,'Analysis-must not modify'!BT:FE,V$8,FALSE)</f>
        <v>5109008.5652907128</v>
      </c>
      <c r="W157" s="83">
        <f>VLOOKUP($Q157,'Analysis-must not modify'!BT:FE,W$8,FALSE)</f>
        <v>2291510</v>
      </c>
      <c r="X157" s="83" t="str">
        <f>IFERROR(VLOOKUP($Q157,'Analysis-must not modify'!BT:FE,X$8,FALSE),"")</f>
        <v/>
      </c>
      <c r="Y157" s="83" t="str">
        <f>IFERROR(VLOOKUP($Q157,'Analysis-must not modify'!BT:FE,Y$8,FALSE),"")</f>
        <v/>
      </c>
      <c r="Z157" s="70">
        <f t="shared" si="29"/>
        <v>19317353.379283328</v>
      </c>
      <c r="AA157" s="70">
        <f t="shared" ca="1" si="30"/>
        <v>35</v>
      </c>
      <c r="AB157" s="70">
        <f t="shared" ca="1" si="31"/>
        <v>33</v>
      </c>
      <c r="AC157" s="70">
        <f t="shared" ca="1" si="32"/>
        <v>37</v>
      </c>
      <c r="AD157" s="70">
        <f t="shared" ca="1" si="33"/>
        <v>23</v>
      </c>
      <c r="AE157" s="70" t="e">
        <f t="shared" ca="1" si="34"/>
        <v>#VALUE!</v>
      </c>
      <c r="AF157" s="70" t="e">
        <f t="shared" ca="1" si="35"/>
        <v>#VALUE!</v>
      </c>
      <c r="AG157" s="83">
        <f>VLOOKUP($Q157,'Analysis-must not modify'!BT:FE,AG$8,FALSE)</f>
        <v>4432869.1894199708</v>
      </c>
      <c r="AH157" s="83">
        <f>VLOOKUP($Q157,'Analysis-must not modify'!BT:FE,AH$8,FALSE)</f>
        <v>1931434.1642494989</v>
      </c>
      <c r="AI157" s="83">
        <f>VLOOKUP($Q157,'Analysis-must not modify'!BT:FE,AI$8,FALSE)</f>
        <v>3146034.1823077821</v>
      </c>
      <c r="AJ157" s="83" t="e">
        <f>VLOOKUP($Q157,'Analysis-must not modify'!$BT$7:$FJ$87,AJ$8,FALSE)</f>
        <v>#N/A</v>
      </c>
      <c r="AK157" s="83">
        <f>VLOOKUP($Q157,'Analysis-must not modify'!BT:FE,AK$8,FALSE)</f>
        <v>3.1862713644</v>
      </c>
      <c r="AL157" s="83" t="str">
        <f>VLOOKUP($Q157,'Analysis-must not modify'!BT:FE,AL$8,FALSE)</f>
        <v/>
      </c>
      <c r="AM157" s="83" t="str">
        <f>VLOOKUP($Q157,'Analysis-must not modify'!BT:FE,AM$8,FALSE)</f>
        <v/>
      </c>
      <c r="AN157" s="83" t="str">
        <f>VLOOKUP($Q157,'Analysis-must not modify'!BT:FE,AN$8,FALSE)</f>
        <v/>
      </c>
      <c r="AP157" s="83">
        <f>VLOOKUP($Q157,'Analysis-must not modify'!BT:FE,AP$8,FALSE)</f>
        <v>5012522.6924017929</v>
      </c>
      <c r="AQ157" s="83">
        <f>VLOOKUP($Q157,'Analysis-must not modify'!BT:FE,AQ$8,FALSE)</f>
        <v>96485.872888919694</v>
      </c>
      <c r="AR157" s="83" t="str">
        <f>VLOOKUP($Q157,'Analysis-must not modify'!BT:FE,AR$8,FALSE)</f>
        <v/>
      </c>
      <c r="AS157" s="83" t="str">
        <f>VLOOKUP($Q157,'Analysis-must not modify'!BT:FE,AS$8,FALSE)</f>
        <v/>
      </c>
      <c r="AT157" s="83" t="str">
        <f>VLOOKUP($Q157,'Analysis-must not modify'!BT:FE,AT$8,FALSE)</f>
        <v/>
      </c>
      <c r="AV157" s="83">
        <f>VLOOKUP($Q157,'Analysis-must not modify'!BT:FE,AV$8,FALSE)</f>
        <v>1267780</v>
      </c>
      <c r="AW157" s="83">
        <f>VLOOKUP($Q157,'Analysis-must not modify'!BT:FE,AW$8,FALSE)</f>
        <v>7969</v>
      </c>
      <c r="AX157" s="83">
        <f>VLOOKUP($Q157,'Analysis-must not modify'!BT:FE,AX$8,FALSE)</f>
        <v>1419</v>
      </c>
      <c r="AY157" s="83">
        <f>VLOOKUP($Q157,'Analysis-must not modify'!BT:FE,AY$8,FALSE)</f>
        <v>1014342</v>
      </c>
      <c r="BA157" s="83" t="str">
        <f>IF($Q$5="BASIC","",VLOOKUP($Q157,'Analysis-must not modify'!BT:FE,BA$8,FALSE))</f>
        <v/>
      </c>
      <c r="BB157" s="83" t="str">
        <f>IF($Q$5="BASIC","",VLOOKUP($Q157,'Analysis-must not modify'!BT:FE,BB$8,FALSE))</f>
        <v/>
      </c>
      <c r="BD157" s="83" t="str">
        <f>IF($Q$5="BASIC","",VLOOKUP($Q157,'Analysis-must not modify'!BT:FE,BD$8,FALSE))</f>
        <v/>
      </c>
      <c r="BE157" s="83" t="str">
        <f>IF($Q$5="BASIC","",VLOOKUP($Q157,'Analysis-must not modify'!BT:FE,BE$8,FALSE))</f>
        <v/>
      </c>
      <c r="BF157" s="83" t="str">
        <f>IF($Q$5="BASIC","",VLOOKUP($Q157,'Analysis-must not modify'!BT:FE,BF$8,FALSE))</f>
        <v/>
      </c>
    </row>
    <row r="158" spans="4:58" s="28" customFormat="1" ht="15" customHeight="1">
      <c r="D158" s="60"/>
      <c r="E158" s="60"/>
      <c r="F158" s="60"/>
      <c r="P158" s="27">
        <v>149</v>
      </c>
      <c r="Q158" s="84" t="str">
        <f>VLOOKUP($P158,'Analysis-must not modify'!B:AX,2,FALSE)</f>
        <v>Bangkok_2013</v>
      </c>
      <c r="R158" s="72">
        <f>VLOOKUP($Q158,'Analysis-must not modify'!C:AX,6,FALSE)</f>
        <v>8515000</v>
      </c>
      <c r="S158" s="72">
        <f>VLOOKUP($Q158,'Analysis-must not modify'!C:FE,7,FALSE)</f>
        <v>1568.7370000000001</v>
      </c>
      <c r="T158" s="72">
        <f>VLOOKUP($Q158,'Analysis-must not modify'!C:FE,8,FALSE)</f>
        <v>118850.76</v>
      </c>
      <c r="U158" s="83">
        <f>VLOOKUP($Q158,'Analysis-must not modify'!BT:FE,U$8,FALSE)</f>
        <v>21183232.486349512</v>
      </c>
      <c r="V158" s="83">
        <f>VLOOKUP($Q158,'Analysis-must not modify'!BT:FE,V$8,FALSE)</f>
        <v>25101544.118164111</v>
      </c>
      <c r="W158" s="83">
        <f>VLOOKUP($Q158,'Analysis-must not modify'!BT:FE,W$8,FALSE)</f>
        <v>4076142.6364150373</v>
      </c>
      <c r="X158" s="83" t="str">
        <f>IFERROR(VLOOKUP($Q158,'Analysis-must not modify'!BT:FE,X$8,FALSE),"")</f>
        <v/>
      </c>
      <c r="Y158" s="83" t="str">
        <f>IFERROR(VLOOKUP($Q158,'Analysis-must not modify'!BT:FE,Y$8,FALSE),"")</f>
        <v/>
      </c>
      <c r="Z158" s="70">
        <f t="shared" si="29"/>
        <v>50360919.240928657</v>
      </c>
      <c r="AA158" s="70">
        <f t="shared" ca="1" si="30"/>
        <v>4</v>
      </c>
      <c r="AB158" s="70">
        <f t="shared" ca="1" si="31"/>
        <v>16</v>
      </c>
      <c r="AC158" s="70">
        <f t="shared" ca="1" si="32"/>
        <v>1</v>
      </c>
      <c r="AD158" s="70">
        <f t="shared" ca="1" si="33"/>
        <v>7</v>
      </c>
      <c r="AE158" s="70" t="e">
        <f t="shared" ca="1" si="34"/>
        <v>#VALUE!</v>
      </c>
      <c r="AF158" s="70" t="e">
        <f t="shared" ca="1" si="35"/>
        <v>#VALUE!</v>
      </c>
      <c r="AG158" s="83">
        <f>VLOOKUP($Q158,'Analysis-must not modify'!BT:FE,AG$8,FALSE)</f>
        <v>5550918.6791187124</v>
      </c>
      <c r="AH158" s="83">
        <f>VLOOKUP($Q158,'Analysis-must not modify'!BT:FE,AH$8,FALSE)</f>
        <v>9271993.0516103227</v>
      </c>
      <c r="AI158" s="83">
        <f>VLOOKUP($Q158,'Analysis-must not modify'!BT:FE,AI$8,FALSE)</f>
        <v>5221996.8248548768</v>
      </c>
      <c r="AJ158" s="83" t="e">
        <f>VLOOKUP($Q158,'Analysis-must not modify'!$BT$7:$FJ$87,AJ$8,FALSE)</f>
        <v>#N/A</v>
      </c>
      <c r="AK158" s="83" t="str">
        <f>VLOOKUP($Q158,'Analysis-must not modify'!BT:FE,AK$8,FALSE)</f>
        <v/>
      </c>
      <c r="AL158" s="83">
        <f>VLOOKUP($Q158,'Analysis-must not modify'!BT:FE,AL$8,FALSE)</f>
        <v>1138323.9307656002</v>
      </c>
      <c r="AM158" s="83" t="str">
        <f>VLOOKUP($Q158,'Analysis-must not modify'!BT:FE,AM$8,FALSE)</f>
        <v/>
      </c>
      <c r="AN158" s="83" t="str">
        <f>VLOOKUP($Q158,'Analysis-must not modify'!BT:FE,AN$8,FALSE)</f>
        <v/>
      </c>
      <c r="AP158" s="83">
        <f>VLOOKUP($Q158,'Analysis-must not modify'!BT:FE,AP$8,FALSE)</f>
        <v>24957569.579450164</v>
      </c>
      <c r="AQ158" s="83">
        <f>VLOOKUP($Q158,'Analysis-must not modify'!BT:FE,AQ$8,FALSE)</f>
        <v>143974.53871394615</v>
      </c>
      <c r="AR158" s="83" t="str">
        <f>VLOOKUP($Q158,'Analysis-must not modify'!BT:FE,AR$8,FALSE)</f>
        <v/>
      </c>
      <c r="AS158" s="83" t="str">
        <f>VLOOKUP($Q158,'Analysis-must not modify'!BT:FE,AS$8,FALSE)</f>
        <v/>
      </c>
      <c r="AT158" s="83" t="str">
        <f>VLOOKUP($Q158,'Analysis-must not modify'!BT:FE,AT$8,FALSE)</f>
        <v/>
      </c>
      <c r="AV158" s="83">
        <f>VLOOKUP($Q158,'Analysis-must not modify'!BT:FE,AV$8,FALSE)</f>
        <v>3120584.2823216999</v>
      </c>
      <c r="AW158" s="83">
        <f>VLOOKUP($Q158,'Analysis-must not modify'!BT:FE,AW$8,FALSE)</f>
        <v>41172.414733930462</v>
      </c>
      <c r="AX158" s="83">
        <f>VLOOKUP($Q158,'Analysis-must not modify'!BT:FE,AX$8,FALSE)</f>
        <v>8698.7530000000006</v>
      </c>
      <c r="AY158" s="83">
        <f>VLOOKUP($Q158,'Analysis-must not modify'!BT:FE,AY$8,FALSE)</f>
        <v>905687.18635940715</v>
      </c>
      <c r="BA158" s="83" t="str">
        <f>IF($Q$5="BASIC","",VLOOKUP($Q158,'Analysis-must not modify'!BT:FE,BA$8,FALSE))</f>
        <v/>
      </c>
      <c r="BB158" s="83" t="str">
        <f>IF($Q$5="BASIC","",VLOOKUP($Q158,'Analysis-must not modify'!BT:FE,BB$8,FALSE))</f>
        <v/>
      </c>
      <c r="BD158" s="83" t="str">
        <f>IF($Q$5="BASIC","",VLOOKUP($Q158,'Analysis-must not modify'!BT:FE,BD$8,FALSE))</f>
        <v/>
      </c>
      <c r="BE158" s="83" t="str">
        <f>IF($Q$5="BASIC","",VLOOKUP($Q158,'Analysis-must not modify'!BT:FE,BE$8,FALSE))</f>
        <v/>
      </c>
      <c r="BF158" s="83" t="str">
        <f>IF($Q$5="BASIC","",VLOOKUP($Q158,'Analysis-must not modify'!BT:FE,BF$8,FALSE))</f>
        <v/>
      </c>
    </row>
    <row r="159" spans="4:58" s="28" customFormat="1" ht="15" customHeight="1">
      <c r="D159" s="60"/>
      <c r="E159" s="60"/>
      <c r="F159" s="60"/>
      <c r="P159" s="27">
        <v>150</v>
      </c>
      <c r="Q159" s="84" t="str">
        <f>VLOOKUP($P159,'Analysis-must not modify'!B:AX,2,FALSE)</f>
        <v>Ho Chi Minh City_2013</v>
      </c>
      <c r="R159" s="72">
        <f>VLOOKUP($Q159,'Analysis-must not modify'!C:AX,6,FALSE)</f>
        <v>7939752</v>
      </c>
      <c r="S159" s="72">
        <f>VLOOKUP($Q159,'Analysis-must not modify'!C:FE,7,FALSE)</f>
        <v>2095.5500000000002</v>
      </c>
      <c r="T159" s="72">
        <f>VLOOKUP($Q159,'Analysis-must not modify'!C:FE,8,FALSE)</f>
        <v>36061.600188812838</v>
      </c>
      <c r="U159" s="83">
        <f>VLOOKUP($Q159,'Analysis-must not modify'!BT:FE,U$8,FALSE)</f>
        <v>17493312.376704674</v>
      </c>
      <c r="V159" s="83">
        <f>VLOOKUP($Q159,'Analysis-must not modify'!BT:FE,V$8,FALSE)</f>
        <v>14693309.735240791</v>
      </c>
      <c r="W159" s="83">
        <f>VLOOKUP($Q159,'Analysis-must not modify'!BT:FE,W$8,FALSE)</f>
        <v>2249888.5335769802</v>
      </c>
      <c r="X159" s="83" t="str">
        <f>IFERROR(VLOOKUP($Q159,'Analysis-must not modify'!BT:FE,X$8,FALSE),"")</f>
        <v/>
      </c>
      <c r="Y159" s="83" t="str">
        <f>IFERROR(VLOOKUP($Q159,'Analysis-must not modify'!BT:FE,Y$8,FALSE),"")</f>
        <v/>
      </c>
      <c r="Z159" s="70">
        <f t="shared" si="29"/>
        <v>34436510.645522445</v>
      </c>
      <c r="AA159" s="70">
        <f t="shared" ca="1" si="30"/>
        <v>13</v>
      </c>
      <c r="AB159" s="70">
        <f t="shared" ca="1" si="31"/>
        <v>19</v>
      </c>
      <c r="AC159" s="70">
        <f t="shared" ca="1" si="32"/>
        <v>6</v>
      </c>
      <c r="AD159" s="70">
        <f t="shared" ca="1" si="33"/>
        <v>26</v>
      </c>
      <c r="AE159" s="70" t="e">
        <f t="shared" ca="1" si="34"/>
        <v>#VALUE!</v>
      </c>
      <c r="AF159" s="70" t="e">
        <f t="shared" ca="1" si="35"/>
        <v>#VALUE!</v>
      </c>
      <c r="AG159" s="83">
        <f>VLOOKUP($Q159,'Analysis-must not modify'!BT:FE,AG$8,FALSE)</f>
        <v>5580641.5288903592</v>
      </c>
      <c r="AH159" s="83">
        <f>VLOOKUP($Q159,'Analysis-must not modify'!BT:FE,AH$8,FALSE)</f>
        <v>2950523.7603042191</v>
      </c>
      <c r="AI159" s="83">
        <f>VLOOKUP($Q159,'Analysis-must not modify'!BT:FE,AI$8,FALSE)</f>
        <v>7996218.4188908506</v>
      </c>
      <c r="AJ159" s="83" t="e">
        <f>VLOOKUP($Q159,'Analysis-must not modify'!$BT$7:$FJ$87,AJ$8,FALSE)</f>
        <v>#N/A</v>
      </c>
      <c r="AK159" s="83">
        <f>VLOOKUP($Q159,'Analysis-must not modify'!BT:FE,AK$8,FALSE)</f>
        <v>657998.74606291077</v>
      </c>
      <c r="AL159" s="83" t="str">
        <f>VLOOKUP($Q159,'Analysis-must not modify'!BT:FE,AL$8,FALSE)</f>
        <v/>
      </c>
      <c r="AM159" s="83" t="str">
        <f>VLOOKUP($Q159,'Analysis-must not modify'!BT:FE,AM$8,FALSE)</f>
        <v/>
      </c>
      <c r="AN159" s="83">
        <f>VLOOKUP($Q159,'Analysis-must not modify'!BT:FE,AN$8,FALSE)</f>
        <v>23377.508299135217</v>
      </c>
      <c r="AP159" s="83">
        <f>VLOOKUP($Q159,'Analysis-must not modify'!BT:FE,AP$8,FALSE)</f>
        <v>14544175.581200792</v>
      </c>
      <c r="AQ159" s="83" t="str">
        <f>VLOOKUP($Q159,'Analysis-must not modify'!BT:FE,AQ$8,FALSE)</f>
        <v/>
      </c>
      <c r="AR159" s="83">
        <f>VLOOKUP($Q159,'Analysis-must not modify'!BT:FE,AR$8,FALSE)</f>
        <v>149134.15403999999</v>
      </c>
      <c r="AS159" s="83" t="str">
        <f>VLOOKUP($Q159,'Analysis-must not modify'!BT:FE,AS$8,FALSE)</f>
        <v/>
      </c>
      <c r="AT159" s="83" t="str">
        <f>VLOOKUP($Q159,'Analysis-must not modify'!BT:FE,AT$8,FALSE)</f>
        <v/>
      </c>
      <c r="AV159" s="83">
        <f>VLOOKUP($Q159,'Analysis-must not modify'!BT:FE,AV$8,FALSE)</f>
        <v>1293240.6526057662</v>
      </c>
      <c r="AW159" s="83">
        <f>VLOOKUP($Q159,'Analysis-must not modify'!BT:FE,AW$8,FALSE)</f>
        <v>24899.657309999999</v>
      </c>
      <c r="AX159" s="83">
        <f>VLOOKUP($Q159,'Analysis-must not modify'!BT:FE,AX$8,FALSE)</f>
        <v>5606.1278000000002</v>
      </c>
      <c r="AY159" s="83">
        <f>VLOOKUP($Q159,'Analysis-must not modify'!BT:FE,AY$8,FALSE)</f>
        <v>926142.09586121445</v>
      </c>
      <c r="BA159" s="83" t="str">
        <f>IF($Q$5="BASIC","",VLOOKUP($Q159,'Analysis-must not modify'!BT:FE,BA$8,FALSE))</f>
        <v/>
      </c>
      <c r="BB159" s="83" t="str">
        <f>IF($Q$5="BASIC","",VLOOKUP($Q159,'Analysis-must not modify'!BT:FE,BB$8,FALSE))</f>
        <v/>
      </c>
      <c r="BD159" s="83" t="str">
        <f>IF($Q$5="BASIC","",VLOOKUP($Q159,'Analysis-must not modify'!BT:FE,BD$8,FALSE))</f>
        <v/>
      </c>
      <c r="BE159" s="83" t="str">
        <f>IF($Q$5="BASIC","",VLOOKUP($Q159,'Analysis-must not modify'!BT:FE,BE$8,FALSE))</f>
        <v/>
      </c>
      <c r="BF159" s="83" t="str">
        <f>IF($Q$5="BASIC","",VLOOKUP($Q159,'Analysis-must not modify'!BT:FE,BF$8,FALSE))</f>
        <v/>
      </c>
    </row>
    <row r="160" spans="4:58" s="28" customFormat="1" ht="15" customHeight="1">
      <c r="D160" s="60"/>
      <c r="E160" s="60"/>
      <c r="F160" s="60"/>
      <c r="P160" s="27">
        <v>151</v>
      </c>
      <c r="Q160" s="84" t="str">
        <f>VLOOKUP($P160,'Analysis-must not modify'!B:AX,2,FALSE)</f>
        <v>Milan_2013</v>
      </c>
      <c r="R160" s="72">
        <f>VLOOKUP($Q160,'Analysis-must not modify'!C:AX,6,FALSE)</f>
        <v>1353882</v>
      </c>
      <c r="S160" s="72">
        <f>VLOOKUP($Q160,'Analysis-must not modify'!C:FE,7,FALSE)</f>
        <v>182</v>
      </c>
      <c r="T160" s="72">
        <f>VLOOKUP($Q160,'Analysis-must not modify'!C:FE,8,FALSE)</f>
        <v>69600</v>
      </c>
      <c r="U160" s="83">
        <f>VLOOKUP($Q160,'Analysis-must not modify'!BT:FE,U$8,FALSE)</f>
        <v>5237486.0056528104</v>
      </c>
      <c r="V160" s="83">
        <f>VLOOKUP($Q160,'Analysis-must not modify'!BT:FE,V$8,FALSE)</f>
        <v>921934.78036672238</v>
      </c>
      <c r="W160" s="83">
        <f>VLOOKUP($Q160,'Analysis-must not modify'!BT:FE,W$8,FALSE)</f>
        <v>9466.4176730600429</v>
      </c>
      <c r="X160" s="83" t="str">
        <f>IFERROR(VLOOKUP($Q160,'Analysis-must not modify'!BT:FE,X$8,FALSE),"")</f>
        <v/>
      </c>
      <c r="Y160" s="83" t="str">
        <f>IFERROR(VLOOKUP($Q160,'Analysis-must not modify'!BT:FE,Y$8,FALSE),"")</f>
        <v/>
      </c>
      <c r="Z160" s="70">
        <f t="shared" si="29"/>
        <v>6168887.2036925927</v>
      </c>
      <c r="AA160" s="70">
        <f t="shared" ca="1" si="30"/>
        <v>96</v>
      </c>
      <c r="AB160" s="70">
        <f t="shared" ca="1" si="31"/>
        <v>75</v>
      </c>
      <c r="AC160" s="70">
        <f t="shared" ca="1" si="32"/>
        <v>128</v>
      </c>
      <c r="AD160" s="70">
        <f t="shared" ca="1" si="33"/>
        <v>151</v>
      </c>
      <c r="AE160" s="70" t="e">
        <f t="shared" ca="1" si="34"/>
        <v>#VALUE!</v>
      </c>
      <c r="AF160" s="70" t="e">
        <f t="shared" ca="1" si="35"/>
        <v>#VALUE!</v>
      </c>
      <c r="AG160" s="83">
        <f>VLOOKUP($Q160,'Analysis-must not modify'!BT:FE,AG$8,FALSE)</f>
        <v>2368542.2067681332</v>
      </c>
      <c r="AH160" s="83">
        <f>VLOOKUP($Q160,'Analysis-must not modify'!BT:FE,AH$8,FALSE)</f>
        <v>1704649.4784697085</v>
      </c>
      <c r="AI160" s="83">
        <f>VLOOKUP($Q160,'Analysis-must not modify'!BT:FE,AI$8,FALSE)</f>
        <v>1090657.6779611032</v>
      </c>
      <c r="AJ160" s="83" t="e">
        <f>VLOOKUP($Q160,'Analysis-must not modify'!$BT$7:$FJ$87,AJ$8,FALSE)</f>
        <v>#N/A</v>
      </c>
      <c r="AK160" s="83" t="str">
        <f>VLOOKUP($Q160,'Analysis-must not modify'!BT:FE,AK$8,FALSE)</f>
        <v/>
      </c>
      <c r="AL160" s="83" t="str">
        <f>VLOOKUP($Q160,'Analysis-must not modify'!BT:FE,AL$8,FALSE)</f>
        <v/>
      </c>
      <c r="AM160" s="83" t="str">
        <f>VLOOKUP($Q160,'Analysis-must not modify'!BT:FE,AM$8,FALSE)</f>
        <v/>
      </c>
      <c r="AN160" s="83">
        <f>VLOOKUP($Q160,'Analysis-must not modify'!BT:FE,AN$8,FALSE)</f>
        <v>38655.291963064257</v>
      </c>
      <c r="AP160" s="83">
        <f>VLOOKUP($Q160,'Analysis-must not modify'!BT:FE,AP$8,FALSE)</f>
        <v>896366.76199270959</v>
      </c>
      <c r="AQ160" s="83">
        <f>VLOOKUP($Q160,'Analysis-must not modify'!BT:FE,AQ$8,FALSE)</f>
        <v>19962.358084012703</v>
      </c>
      <c r="AR160" s="83" t="str">
        <f>VLOOKUP($Q160,'Analysis-must not modify'!BT:FE,AR$8,FALSE)</f>
        <v/>
      </c>
      <c r="AS160" s="83" t="str">
        <f>VLOOKUP($Q160,'Analysis-must not modify'!BT:FE,AS$8,FALSE)</f>
        <v/>
      </c>
      <c r="AT160" s="83">
        <f>VLOOKUP($Q160,'Analysis-must not modify'!BT:FE,AT$8,FALSE)</f>
        <v>5605.6602899999998</v>
      </c>
      <c r="AV160" s="83" t="str">
        <f>VLOOKUP($Q160,'Analysis-must not modify'!BT:FE,AV$8,FALSE)</f>
        <v/>
      </c>
      <c r="AW160" s="83" t="str">
        <f>VLOOKUP($Q160,'Analysis-must not modify'!BT:FE,AW$8,FALSE)</f>
        <v/>
      </c>
      <c r="AX160" s="83" t="str">
        <f>VLOOKUP($Q160,'Analysis-must not modify'!BT:FE,AX$8,FALSE)</f>
        <v/>
      </c>
      <c r="AY160" s="83">
        <f>VLOOKUP($Q160,'Analysis-must not modify'!BT:FE,AY$8,FALSE)</f>
        <v>9466.4176730600429</v>
      </c>
      <c r="BA160" s="83" t="str">
        <f>IF($Q$5="BASIC","",VLOOKUP($Q160,'Analysis-must not modify'!BT:FE,BA$8,FALSE))</f>
        <v/>
      </c>
      <c r="BB160" s="83" t="str">
        <f>IF($Q$5="BASIC","",VLOOKUP($Q160,'Analysis-must not modify'!BT:FE,BB$8,FALSE))</f>
        <v/>
      </c>
      <c r="BD160" s="83" t="str">
        <f>IF($Q$5="BASIC","",VLOOKUP($Q160,'Analysis-must not modify'!BT:FE,BD$8,FALSE))</f>
        <v/>
      </c>
      <c r="BE160" s="83" t="str">
        <f>IF($Q$5="BASIC","",VLOOKUP($Q160,'Analysis-must not modify'!BT:FE,BE$8,FALSE))</f>
        <v/>
      </c>
      <c r="BF160" s="83" t="str">
        <f>IF($Q$5="BASIC","",VLOOKUP($Q160,'Analysis-must not modify'!BT:FE,BF$8,FALSE))</f>
        <v/>
      </c>
    </row>
    <row r="161" spans="4:58" s="28" customFormat="1" ht="15" customHeight="1">
      <c r="D161" s="60"/>
      <c r="E161" s="60"/>
      <c r="F161" s="60"/>
      <c r="P161" s="27">
        <v>152</v>
      </c>
      <c r="Q161" s="84" t="str">
        <f>VLOOKUP($P161,'Analysis-must not modify'!B:AX,2,FALSE)</f>
        <v>Milan_2015</v>
      </c>
      <c r="R161" s="72">
        <f>VLOOKUP($Q161,'Analysis-must not modify'!C:AX,6,FALSE)</f>
        <v>1345851</v>
      </c>
      <c r="S161" s="72">
        <f>VLOOKUP($Q161,'Analysis-must not modify'!C:FE,7,FALSE)</f>
        <v>182</v>
      </c>
      <c r="T161" s="72">
        <f>VLOOKUP($Q161,'Analysis-must not modify'!C:FE,8,FALSE)</f>
        <v>78157</v>
      </c>
      <c r="U161" s="83">
        <f>VLOOKUP($Q161,'Analysis-must not modify'!BT:FE,U$8,FALSE)</f>
        <v>5076370.6562526133</v>
      </c>
      <c r="V161" s="83">
        <f>VLOOKUP($Q161,'Analysis-must not modify'!BT:FE,V$8,FALSE)</f>
        <v>879719.47209201439</v>
      </c>
      <c r="W161" s="83">
        <f>VLOOKUP($Q161,'Analysis-must not modify'!BT:FE,W$8,FALSE)</f>
        <v>9627.8291794613924</v>
      </c>
      <c r="X161" s="83" t="str">
        <f>IFERROR(VLOOKUP($Q161,'Analysis-must not modify'!BT:FE,X$8,FALSE),"")</f>
        <v/>
      </c>
      <c r="Y161" s="83" t="str">
        <f>IFERROR(VLOOKUP($Q161,'Analysis-must not modify'!BT:FE,Y$8,FALSE),"")</f>
        <v/>
      </c>
      <c r="Z161" s="70">
        <f t="shared" si="29"/>
        <v>5965717.9575240891</v>
      </c>
      <c r="AA161" s="70">
        <f t="shared" ca="1" si="30"/>
        <v>98</v>
      </c>
      <c r="AB161" s="70">
        <f t="shared" ca="1" si="31"/>
        <v>78</v>
      </c>
      <c r="AC161" s="70">
        <f t="shared" ca="1" si="32"/>
        <v>130</v>
      </c>
      <c r="AD161" s="70">
        <f t="shared" ca="1" si="33"/>
        <v>150</v>
      </c>
      <c r="AE161" s="70" t="e">
        <f t="shared" ca="1" si="34"/>
        <v>#VALUE!</v>
      </c>
      <c r="AF161" s="70" t="e">
        <f t="shared" ca="1" si="35"/>
        <v>#VALUE!</v>
      </c>
      <c r="AG161" s="83">
        <f>VLOOKUP($Q161,'Analysis-must not modify'!BT:FE,AG$8,FALSE)</f>
        <v>2338205.5214305692</v>
      </c>
      <c r="AH161" s="83">
        <f>VLOOKUP($Q161,'Analysis-must not modify'!BT:FE,AH$8,FALSE)</f>
        <v>1601786.6813043715</v>
      </c>
      <c r="AI161" s="83">
        <f>VLOOKUP($Q161,'Analysis-must not modify'!BT:FE,AI$8,FALSE)</f>
        <v>1062260.9894819697</v>
      </c>
      <c r="AJ161" s="83" t="e">
        <f>VLOOKUP($Q161,'Analysis-must not modify'!$BT$7:$FJ$87,AJ$8,FALSE)</f>
        <v>#N/A</v>
      </c>
      <c r="AK161" s="83" t="str">
        <f>VLOOKUP($Q161,'Analysis-must not modify'!BT:FE,AK$8,FALSE)</f>
        <v/>
      </c>
      <c r="AL161" s="83" t="str">
        <f>VLOOKUP($Q161,'Analysis-must not modify'!BT:FE,AL$8,FALSE)</f>
        <v/>
      </c>
      <c r="AM161" s="83" t="str">
        <f>VLOOKUP($Q161,'Analysis-must not modify'!BT:FE,AM$8,FALSE)</f>
        <v/>
      </c>
      <c r="AN161" s="83">
        <f>VLOOKUP($Q161,'Analysis-must not modify'!BT:FE,AN$8,FALSE)</f>
        <v>38655.291963064257</v>
      </c>
      <c r="AP161" s="83">
        <f>VLOOKUP($Q161,'Analysis-must not modify'!BT:FE,AP$8,FALSE)</f>
        <v>853055.68018678727</v>
      </c>
      <c r="AQ161" s="83">
        <f>VLOOKUP($Q161,'Analysis-must not modify'!BT:FE,AQ$8,FALSE)</f>
        <v>21058.13161522707</v>
      </c>
      <c r="AR161" s="83" t="str">
        <f>VLOOKUP($Q161,'Analysis-must not modify'!BT:FE,AR$8,FALSE)</f>
        <v/>
      </c>
      <c r="AS161" s="83" t="str">
        <f>VLOOKUP($Q161,'Analysis-must not modify'!BT:FE,AS$8,FALSE)</f>
        <v/>
      </c>
      <c r="AT161" s="83">
        <f>VLOOKUP($Q161,'Analysis-must not modify'!BT:FE,AT$8,FALSE)</f>
        <v>5605.6602899999998</v>
      </c>
      <c r="AV161" s="83" t="str">
        <f>VLOOKUP($Q161,'Analysis-must not modify'!BT:FE,AV$8,FALSE)</f>
        <v/>
      </c>
      <c r="AW161" s="83" t="str">
        <f>VLOOKUP($Q161,'Analysis-must not modify'!BT:FE,AW$8,FALSE)</f>
        <v/>
      </c>
      <c r="AX161" s="83" t="str">
        <f>VLOOKUP($Q161,'Analysis-must not modify'!BT:FE,AX$8,FALSE)</f>
        <v/>
      </c>
      <c r="AY161" s="83">
        <f>VLOOKUP($Q161,'Analysis-must not modify'!BT:FE,AY$8,FALSE)</f>
        <v>9627.8291794613924</v>
      </c>
      <c r="BA161" s="83" t="str">
        <f>IF($Q$5="BASIC","",VLOOKUP($Q161,'Analysis-must not modify'!BT:FE,BA$8,FALSE))</f>
        <v/>
      </c>
      <c r="BB161" s="83" t="str">
        <f>IF($Q$5="BASIC","",VLOOKUP($Q161,'Analysis-must not modify'!BT:FE,BB$8,FALSE))</f>
        <v/>
      </c>
      <c r="BD161" s="83" t="str">
        <f>IF($Q$5="BASIC","",VLOOKUP($Q161,'Analysis-must not modify'!BT:FE,BD$8,FALSE))</f>
        <v/>
      </c>
      <c r="BE161" s="83" t="str">
        <f>IF($Q$5="BASIC","",VLOOKUP($Q161,'Analysis-must not modify'!BT:FE,BE$8,FALSE))</f>
        <v/>
      </c>
      <c r="BF161" s="83" t="str">
        <f>IF($Q$5="BASIC","",VLOOKUP($Q161,'Analysis-must not modify'!BT:FE,BF$8,FALSE))</f>
        <v/>
      </c>
    </row>
    <row r="162" spans="4:58" s="28" customFormat="1" ht="15" customHeight="1">
      <c r="D162" s="60"/>
      <c r="E162" s="60"/>
      <c r="F162" s="60"/>
      <c r="P162" s="27">
        <v>153</v>
      </c>
      <c r="Q162" s="84" t="str">
        <f>VLOOKUP($P162,'Analysis-must not modify'!B:AX,2,FALSE)</f>
        <v>Venice_2016</v>
      </c>
      <c r="R162" s="72">
        <f>VLOOKUP($Q162,'Analysis-must not modify'!C:AX,6,FALSE)</f>
        <v>261905</v>
      </c>
      <c r="S162" s="72">
        <f>VLOOKUP($Q162,'Analysis-must not modify'!C:FE,7,FALSE)</f>
        <v>414.57</v>
      </c>
      <c r="T162" s="72">
        <f>VLOOKUP($Q162,'Analysis-must not modify'!C:FE,8,FALSE)</f>
        <v>10185</v>
      </c>
      <c r="U162" s="83">
        <f>VLOOKUP($Q162,'Analysis-must not modify'!BT:FE,U$8,FALSE)</f>
        <v>2338925.8863278879</v>
      </c>
      <c r="V162" s="83">
        <f>VLOOKUP($Q162,'Analysis-must not modify'!BT:FE,V$8,FALSE)</f>
        <v>734269.24186321453</v>
      </c>
      <c r="W162" s="83">
        <f>VLOOKUP($Q162,'Analysis-must not modify'!BT:FE,W$8,FALSE)</f>
        <v>30195.307770000003</v>
      </c>
      <c r="X162" s="83" t="str">
        <f>IFERROR(VLOOKUP($Q162,'Analysis-must not modify'!BT:FE,X$8,FALSE),"")</f>
        <v/>
      </c>
      <c r="Y162" s="83" t="str">
        <f>IFERROR(VLOOKUP($Q162,'Analysis-must not modify'!BT:FE,Y$8,FALSE),"")</f>
        <v/>
      </c>
      <c r="Z162" s="70">
        <f t="shared" si="29"/>
        <v>3103390.4359611021</v>
      </c>
      <c r="AA162" s="70">
        <f t="shared" ca="1" si="30"/>
        <v>133</v>
      </c>
      <c r="AB162" s="70">
        <f t="shared" ca="1" si="31"/>
        <v>124</v>
      </c>
      <c r="AC162" s="70">
        <f t="shared" ca="1" si="32"/>
        <v>136</v>
      </c>
      <c r="AD162" s="70">
        <f t="shared" ca="1" si="33"/>
        <v>134</v>
      </c>
      <c r="AE162" s="70" t="e">
        <f t="shared" ca="1" si="34"/>
        <v>#VALUE!</v>
      </c>
      <c r="AF162" s="70" t="e">
        <f t="shared" ca="1" si="35"/>
        <v>#VALUE!</v>
      </c>
      <c r="AG162" s="83">
        <f>VLOOKUP($Q162,'Analysis-must not modify'!BT:FE,AG$8,FALSE)</f>
        <v>365043.84960049117</v>
      </c>
      <c r="AH162" s="83">
        <f>VLOOKUP($Q162,'Analysis-must not modify'!BT:FE,AH$8,FALSE)</f>
        <v>468008.7656930213</v>
      </c>
      <c r="AI162" s="83">
        <f>VLOOKUP($Q162,'Analysis-must not modify'!BT:FE,AI$8,FALSE)</f>
        <v>339368.16165545001</v>
      </c>
      <c r="AJ162" s="83" t="e">
        <f>VLOOKUP($Q162,'Analysis-must not modify'!$BT$7:$FJ$87,AJ$8,FALSE)</f>
        <v>#N/A</v>
      </c>
      <c r="AK162" s="83">
        <f>VLOOKUP($Q162,'Analysis-must not modify'!BT:FE,AK$8,FALSE)</f>
        <v>5325.9225183665003</v>
      </c>
      <c r="AL162" s="83" t="str">
        <f>VLOOKUP($Q162,'Analysis-must not modify'!BT:FE,AL$8,FALSE)</f>
        <v/>
      </c>
      <c r="AM162" s="83" t="str">
        <f>VLOOKUP($Q162,'Analysis-must not modify'!BT:FE,AM$8,FALSE)</f>
        <v/>
      </c>
      <c r="AN162" s="83">
        <f>VLOOKUP($Q162,'Analysis-must not modify'!BT:FE,AN$8,FALSE)</f>
        <v>52327.626499999998</v>
      </c>
      <c r="AP162" s="83">
        <f>VLOOKUP($Q162,'Analysis-must not modify'!BT:FE,AP$8,FALSE)</f>
        <v>453345.59891417372</v>
      </c>
      <c r="AQ162" s="83">
        <f>VLOOKUP($Q162,'Analysis-must not modify'!BT:FE,AQ$8,FALSE)</f>
        <v>3145.5040538579133</v>
      </c>
      <c r="AR162" s="83">
        <f>VLOOKUP($Q162,'Analysis-must not modify'!BT:FE,AR$8,FALSE)</f>
        <v>196993.72146448103</v>
      </c>
      <c r="AS162" s="83">
        <f>VLOOKUP($Q162,'Analysis-must not modify'!BT:FE,AS$8,FALSE)</f>
        <v>80784.417430701826</v>
      </c>
      <c r="AT162" s="83" t="str">
        <f>VLOOKUP($Q162,'Analysis-must not modify'!BT:FE,AT$8,FALSE)</f>
        <v/>
      </c>
      <c r="AV162" s="83" t="str">
        <f>VLOOKUP($Q162,'Analysis-must not modify'!BT:FE,AV$8,FALSE)</f>
        <v/>
      </c>
      <c r="AW162" s="83">
        <f>VLOOKUP($Q162,'Analysis-must not modify'!BT:FE,AW$8,FALSE)</f>
        <v>15396</v>
      </c>
      <c r="AX162" s="83">
        <f>VLOOKUP($Q162,'Analysis-must not modify'!BT:FE,AX$8,FALSE)</f>
        <v>6607.3229499999998</v>
      </c>
      <c r="AY162" s="83">
        <f>VLOOKUP($Q162,'Analysis-must not modify'!BT:FE,AY$8,FALSE)</f>
        <v>8191.9848200000006</v>
      </c>
      <c r="BA162" s="83" t="str">
        <f>IF($Q$5="BASIC","",VLOOKUP($Q162,'Analysis-must not modify'!BT:FE,BA$8,FALSE))</f>
        <v/>
      </c>
      <c r="BB162" s="83" t="str">
        <f>IF($Q$5="BASIC","",VLOOKUP($Q162,'Analysis-must not modify'!BT:FE,BB$8,FALSE))</f>
        <v/>
      </c>
      <c r="BD162" s="83" t="str">
        <f>IF($Q$5="BASIC","",VLOOKUP($Q162,'Analysis-must not modify'!BT:FE,BD$8,FALSE))</f>
        <v/>
      </c>
      <c r="BE162" s="83" t="str">
        <f>IF($Q$5="BASIC","",VLOOKUP($Q162,'Analysis-must not modify'!BT:FE,BE$8,FALSE))</f>
        <v/>
      </c>
      <c r="BF162" s="83" t="str">
        <f>IF($Q$5="BASIC","",VLOOKUP($Q162,'Analysis-must not modify'!BT:FE,BF$8,FALSE))</f>
        <v/>
      </c>
    </row>
    <row r="163" spans="4:58" s="28" customFormat="1" ht="15" customHeight="1">
      <c r="D163" s="60"/>
      <c r="E163" s="60"/>
      <c r="F163" s="60"/>
      <c r="P163" s="27">
        <v>154</v>
      </c>
      <c r="Q163" s="84" t="str">
        <f>VLOOKUP($P163,'Analysis-must not modify'!B:AX,2,FALSE)</f>
        <v>Curitiba_2013</v>
      </c>
      <c r="R163" s="72">
        <f>VLOOKUP($Q163,'Analysis-must not modify'!C:AX,6,FALSE)</f>
        <v>1848946</v>
      </c>
      <c r="S163" s="72">
        <f>VLOOKUP($Q163,'Analysis-must not modify'!C:FE,7,FALSE)</f>
        <v>435</v>
      </c>
      <c r="T163" s="72">
        <f>VLOOKUP($Q163,'Analysis-must not modify'!C:FE,8,FALSE)</f>
        <v>33665.539864291801</v>
      </c>
      <c r="U163" s="83">
        <f>VLOOKUP($Q163,'Analysis-must not modify'!BT:FE,U$8,FALSE)</f>
        <v>676396.99737787154</v>
      </c>
      <c r="V163" s="83">
        <f>VLOOKUP($Q163,'Analysis-must not modify'!BT:FE,V$8,FALSE)</f>
        <v>2956472.9803693555</v>
      </c>
      <c r="W163" s="83">
        <f>VLOOKUP($Q163,'Analysis-must not modify'!BT:FE,W$8,FALSE)</f>
        <v>933935.19636599999</v>
      </c>
      <c r="X163" s="83" t="str">
        <f>IFERROR(VLOOKUP($Q163,'Analysis-must not modify'!BT:FE,X$8,FALSE),"")</f>
        <v/>
      </c>
      <c r="Y163" s="83" t="str">
        <f>IFERROR(VLOOKUP($Q163,'Analysis-must not modify'!BT:FE,Y$8,FALSE),"")</f>
        <v/>
      </c>
      <c r="Z163" s="70">
        <f t="shared" si="29"/>
        <v>4566805.1741132271</v>
      </c>
      <c r="AA163" s="70">
        <f t="shared" ca="1" si="30"/>
        <v>115</v>
      </c>
      <c r="AB163" s="70">
        <f t="shared" ca="1" si="31"/>
        <v>154</v>
      </c>
      <c r="AC163" s="70">
        <f t="shared" ca="1" si="32"/>
        <v>77</v>
      </c>
      <c r="AD163" s="70">
        <f t="shared" ca="1" si="33"/>
        <v>58</v>
      </c>
      <c r="AE163" s="70" t="e">
        <f t="shared" ca="1" si="34"/>
        <v>#VALUE!</v>
      </c>
      <c r="AF163" s="70" t="e">
        <f t="shared" ca="1" si="35"/>
        <v>#VALUE!</v>
      </c>
      <c r="AG163" s="83">
        <f>VLOOKUP($Q163,'Analysis-must not modify'!BT:FE,AG$8,FALSE)</f>
        <v>285816.74825326563</v>
      </c>
      <c r="AH163" s="83">
        <f>VLOOKUP($Q163,'Analysis-must not modify'!BT:FE,AH$8,FALSE)</f>
        <v>185085.18401305832</v>
      </c>
      <c r="AI163" s="83">
        <f>VLOOKUP($Q163,'Analysis-must not modify'!BT:FE,AI$8,FALSE)</f>
        <v>202836.43009604403</v>
      </c>
      <c r="AJ163" s="83" t="e">
        <f>VLOOKUP($Q163,'Analysis-must not modify'!$BT$7:$FJ$87,AJ$8,FALSE)</f>
        <v>#N/A</v>
      </c>
      <c r="AK163" s="83">
        <f>VLOOKUP($Q163,'Analysis-must not modify'!BT:FE,AK$8,FALSE)</f>
        <v>143.63501550352001</v>
      </c>
      <c r="AL163" s="83" t="str">
        <f>VLOOKUP($Q163,'Analysis-must not modify'!BT:FE,AL$8,FALSE)</f>
        <v/>
      </c>
      <c r="AM163" s="83" t="str">
        <f>VLOOKUP($Q163,'Analysis-must not modify'!BT:FE,AM$8,FALSE)</f>
        <v/>
      </c>
      <c r="AN163" s="83">
        <f>VLOOKUP($Q163,'Analysis-must not modify'!BT:FE,AN$8,FALSE)</f>
        <v>2515</v>
      </c>
      <c r="AP163" s="83">
        <f>VLOOKUP($Q163,'Analysis-must not modify'!BT:FE,AP$8,FALSE)</f>
        <v>2942439.7947199945</v>
      </c>
      <c r="AQ163" s="83">
        <f>VLOOKUP($Q163,'Analysis-must not modify'!BT:FE,AQ$8,FALSE)</f>
        <v>2123.7130325092762</v>
      </c>
      <c r="AR163" s="83">
        <f>VLOOKUP($Q163,'Analysis-must not modify'!BT:FE,AR$8,FALSE)</f>
        <v>5.43149113173728</v>
      </c>
      <c r="AS163" s="83">
        <f>VLOOKUP($Q163,'Analysis-must not modify'!BT:FE,AS$8,FALSE)</f>
        <v>11904.041125719818</v>
      </c>
      <c r="AT163" s="83" t="str">
        <f>VLOOKUP($Q163,'Analysis-must not modify'!BT:FE,AT$8,FALSE)</f>
        <v/>
      </c>
      <c r="AV163" s="83">
        <f>VLOOKUP($Q163,'Analysis-must not modify'!BT:FE,AV$8,FALSE)</f>
        <v>770350</v>
      </c>
      <c r="AW163" s="83" t="str">
        <f>VLOOKUP($Q163,'Analysis-must not modify'!BT:FE,AW$8,FALSE)</f>
        <v/>
      </c>
      <c r="AX163" s="83" t="str">
        <f>VLOOKUP($Q163,'Analysis-must not modify'!BT:FE,AX$8,FALSE)</f>
        <v/>
      </c>
      <c r="AY163" s="83">
        <f>VLOOKUP($Q163,'Analysis-must not modify'!BT:FE,AY$8,FALSE)</f>
        <v>163585.19636599999</v>
      </c>
      <c r="BA163" s="83" t="str">
        <f>IF($Q$5="BASIC","",VLOOKUP($Q163,'Analysis-must not modify'!BT:FE,BA$8,FALSE))</f>
        <v/>
      </c>
      <c r="BB163" s="83" t="str">
        <f>IF($Q$5="BASIC","",VLOOKUP($Q163,'Analysis-must not modify'!BT:FE,BB$8,FALSE))</f>
        <v/>
      </c>
      <c r="BD163" s="83" t="str">
        <f>IF($Q$5="BASIC","",VLOOKUP($Q163,'Analysis-must not modify'!BT:FE,BD$8,FALSE))</f>
        <v/>
      </c>
      <c r="BE163" s="83" t="str">
        <f>IF($Q$5="BASIC","",VLOOKUP($Q163,'Analysis-must not modify'!BT:FE,BE$8,FALSE))</f>
        <v/>
      </c>
      <c r="BF163" s="83" t="str">
        <f>IF($Q$5="BASIC","",VLOOKUP($Q163,'Analysis-must not modify'!BT:FE,BF$8,FALSE))</f>
        <v/>
      </c>
    </row>
    <row r="164" spans="4:58" s="28" customFormat="1" ht="15" customHeight="1">
      <c r="D164" s="60"/>
      <c r="E164" s="60"/>
      <c r="F164" s="60"/>
      <c r="P164" s="27">
        <v>155</v>
      </c>
      <c r="Q164" s="84" t="str">
        <f>VLOOKUP($P164,'Analysis-must not modify'!B:AX,2,FALSE)</f>
        <v>Medellín_2015</v>
      </c>
      <c r="R164" s="72">
        <f>VLOOKUP($Q164,'Analysis-must not modify'!C:AX,6,FALSE)</f>
        <v>2464322</v>
      </c>
      <c r="S164" s="72">
        <f>VLOOKUP($Q164,'Analysis-must not modify'!C:FE,7,FALSE)</f>
        <v>380.64</v>
      </c>
      <c r="T164" s="72">
        <f>VLOOKUP($Q164,'Analysis-must not modify'!C:FE,8,FALSE)</f>
        <v>15494.935098549999</v>
      </c>
      <c r="U164" s="83">
        <f>VLOOKUP($Q164,'Analysis-must not modify'!BT:FE,U$8,FALSE)</f>
        <v>1186561.5027673042</v>
      </c>
      <c r="V164" s="83">
        <f>VLOOKUP($Q164,'Analysis-must not modify'!BT:FE,V$8,FALSE)</f>
        <v>1482683.1719135735</v>
      </c>
      <c r="W164" s="83">
        <f>VLOOKUP($Q164,'Analysis-must not modify'!BT:FE,W$8,FALSE)</f>
        <v>744959</v>
      </c>
      <c r="X164" s="83" t="str">
        <f>IFERROR(VLOOKUP($Q164,'Analysis-must not modify'!BT:FE,X$8,FALSE),"")</f>
        <v/>
      </c>
      <c r="Y164" s="83" t="str">
        <f>IFERROR(VLOOKUP($Q164,'Analysis-must not modify'!BT:FE,Y$8,FALSE),"")</f>
        <v/>
      </c>
      <c r="Z164" s="70">
        <f t="shared" si="29"/>
        <v>3414203.6746808775</v>
      </c>
      <c r="AA164" s="70">
        <f t="shared" ca="1" si="30"/>
        <v>132</v>
      </c>
      <c r="AB164" s="70">
        <f t="shared" ca="1" si="31"/>
        <v>147</v>
      </c>
      <c r="AC164" s="70">
        <f t="shared" ca="1" si="32"/>
        <v>108</v>
      </c>
      <c r="AD164" s="70">
        <f t="shared" ca="1" si="33"/>
        <v>62</v>
      </c>
      <c r="AE164" s="70" t="e">
        <f t="shared" ca="1" si="34"/>
        <v>#VALUE!</v>
      </c>
      <c r="AF164" s="70" t="e">
        <f t="shared" ca="1" si="35"/>
        <v>#VALUE!</v>
      </c>
      <c r="AG164" s="83">
        <f>VLOOKUP($Q164,'Analysis-must not modify'!BT:FE,AG$8,FALSE)</f>
        <v>457289.46752974705</v>
      </c>
      <c r="AH164" s="83">
        <f>VLOOKUP($Q164,'Analysis-must not modify'!BT:FE,AH$8,FALSE)</f>
        <v>256153.65753597458</v>
      </c>
      <c r="AI164" s="83">
        <f>VLOOKUP($Q164,'Analysis-must not modify'!BT:FE,AI$8,FALSE)</f>
        <v>463218.37770158256</v>
      </c>
      <c r="AJ164" s="83" t="e">
        <f>VLOOKUP($Q164,'Analysis-must not modify'!$BT$7:$FJ$87,AJ$8,FALSE)</f>
        <v>#N/A</v>
      </c>
      <c r="AK164" s="83" t="str">
        <f>VLOOKUP($Q164,'Analysis-must not modify'!BT:FE,AK$8,FALSE)</f>
        <v/>
      </c>
      <c r="AL164" s="83" t="str">
        <f>VLOOKUP($Q164,'Analysis-must not modify'!BT:FE,AL$8,FALSE)</f>
        <v/>
      </c>
      <c r="AM164" s="83" t="str">
        <f>VLOOKUP($Q164,'Analysis-must not modify'!BT:FE,AM$8,FALSE)</f>
        <v/>
      </c>
      <c r="AN164" s="83">
        <f>VLOOKUP($Q164,'Analysis-must not modify'!BT:FE,AN$8,FALSE)</f>
        <v>9900</v>
      </c>
      <c r="AP164" s="83">
        <f>VLOOKUP($Q164,'Analysis-must not modify'!BT:FE,AP$8,FALSE)</f>
        <v>1470257.983561737</v>
      </c>
      <c r="AQ164" s="83">
        <f>VLOOKUP($Q164,'Analysis-must not modify'!BT:FE,AQ$8,FALSE)</f>
        <v>12425.188351836599</v>
      </c>
      <c r="AR164" s="83" t="str">
        <f>VLOOKUP($Q164,'Analysis-must not modify'!BT:FE,AR$8,FALSE)</f>
        <v/>
      </c>
      <c r="AS164" s="83" t="str">
        <f>VLOOKUP($Q164,'Analysis-must not modify'!BT:FE,AS$8,FALSE)</f>
        <v/>
      </c>
      <c r="AT164" s="83" t="str">
        <f>VLOOKUP($Q164,'Analysis-must not modify'!BT:FE,AT$8,FALSE)</f>
        <v/>
      </c>
      <c r="AV164" s="83">
        <f>VLOOKUP($Q164,'Analysis-must not modify'!BT:FE,AV$8,FALSE)</f>
        <v>630063</v>
      </c>
      <c r="AW164" s="83" t="str">
        <f>VLOOKUP($Q164,'Analysis-must not modify'!BT:FE,AW$8,FALSE)</f>
        <v/>
      </c>
      <c r="AX164" s="83" t="str">
        <f>VLOOKUP($Q164,'Analysis-must not modify'!BT:FE,AX$8,FALSE)</f>
        <v/>
      </c>
      <c r="AY164" s="83">
        <f>VLOOKUP($Q164,'Analysis-must not modify'!BT:FE,AY$8,FALSE)</f>
        <v>114896</v>
      </c>
      <c r="BA164" s="83" t="str">
        <f>IF($Q$5="BASIC","",VLOOKUP($Q164,'Analysis-must not modify'!BT:FE,BA$8,FALSE))</f>
        <v/>
      </c>
      <c r="BB164" s="83" t="str">
        <f>IF($Q$5="BASIC","",VLOOKUP($Q164,'Analysis-must not modify'!BT:FE,BB$8,FALSE))</f>
        <v/>
      </c>
      <c r="BD164" s="83" t="str">
        <f>IF($Q$5="BASIC","",VLOOKUP($Q164,'Analysis-must not modify'!BT:FE,BD$8,FALSE))</f>
        <v/>
      </c>
      <c r="BE164" s="83" t="str">
        <f>IF($Q$5="BASIC","",VLOOKUP($Q164,'Analysis-must not modify'!BT:FE,BE$8,FALSE))</f>
        <v/>
      </c>
      <c r="BF164" s="83" t="str">
        <f>IF($Q$5="BASIC","",VLOOKUP($Q164,'Analysis-must not modify'!BT:FE,BF$8,FALSE))</f>
        <v/>
      </c>
    </row>
    <row r="165" spans="4:58" s="28" customFormat="1" ht="15" customHeight="1">
      <c r="D165" s="60"/>
      <c r="E165" s="60"/>
      <c r="F165" s="60"/>
      <c r="P165" s="27">
        <v>156</v>
      </c>
      <c r="Q165" s="84" t="str">
        <f>VLOOKUP($P165,'Analysis-must not modify'!B:AX,2,FALSE)</f>
        <v>Hanoi_2015</v>
      </c>
      <c r="R165" s="72">
        <f>VLOOKUP($Q165,'Analysis-must not modify'!C:AX,6,FALSE)</f>
        <v>7390900</v>
      </c>
      <c r="S165" s="72">
        <f>VLOOKUP($Q165,'Analysis-must not modify'!C:FE,7,FALSE)</f>
        <v>3328.9</v>
      </c>
      <c r="T165" s="72">
        <f>VLOOKUP($Q165,'Analysis-must not modify'!C:FE,8,FALSE)</f>
        <v>26500</v>
      </c>
      <c r="U165" s="83">
        <f>VLOOKUP($Q165,'Analysis-must not modify'!BT:FE,U$8,FALSE)</f>
        <v>11999882.301165137</v>
      </c>
      <c r="V165" s="83">
        <f>VLOOKUP($Q165,'Analysis-must not modify'!BT:FE,V$8,FALSE)</f>
        <v>436247.96628532308</v>
      </c>
      <c r="W165" s="83">
        <f>VLOOKUP($Q165,'Analysis-must not modify'!BT:FE,W$8,FALSE)</f>
        <v>2581244.9151827497</v>
      </c>
      <c r="X165" s="83" t="str">
        <f>IFERROR(VLOOKUP($Q165,'Analysis-must not modify'!BT:FE,X$8,FALSE),"")</f>
        <v/>
      </c>
      <c r="Y165" s="83" t="str">
        <f>IFERROR(VLOOKUP($Q165,'Analysis-must not modify'!BT:FE,Y$8,FALSE),"")</f>
        <v/>
      </c>
      <c r="Z165" s="70">
        <f t="shared" si="29"/>
        <v>15017375.18263321</v>
      </c>
      <c r="AA165" s="70">
        <f t="shared" ca="1" si="30"/>
        <v>42</v>
      </c>
      <c r="AB165" s="70">
        <f t="shared" ca="1" si="31"/>
        <v>32</v>
      </c>
      <c r="AC165" s="70">
        <f t="shared" ca="1" si="32"/>
        <v>143</v>
      </c>
      <c r="AD165" s="70">
        <f t="shared" ca="1" si="33"/>
        <v>16</v>
      </c>
      <c r="AE165" s="70" t="e">
        <f t="shared" ca="1" si="34"/>
        <v>#VALUE!</v>
      </c>
      <c r="AF165" s="70" t="e">
        <f t="shared" ca="1" si="35"/>
        <v>#VALUE!</v>
      </c>
      <c r="AG165" s="83">
        <f>VLOOKUP($Q165,'Analysis-must not modify'!BT:FE,AG$8,FALSE)</f>
        <v>6860124.8342534825</v>
      </c>
      <c r="AH165" s="83">
        <f>VLOOKUP($Q165,'Analysis-must not modify'!BT:FE,AH$8,FALSE)</f>
        <v>1639567.033750663</v>
      </c>
      <c r="AI165" s="83">
        <f>VLOOKUP($Q165,'Analysis-must not modify'!BT:FE,AI$8,FALSE)</f>
        <v>3500189.0289564002</v>
      </c>
      <c r="AJ165" s="83" t="e">
        <f>VLOOKUP($Q165,'Analysis-must not modify'!$BT$7:$FJ$87,AJ$8,FALSE)</f>
        <v>#N/A</v>
      </c>
      <c r="AK165" s="83">
        <f>VLOOKUP($Q165,'Analysis-must not modify'!BT:FE,AK$8,FALSE)</f>
        <v>1.2495080101956599</v>
      </c>
      <c r="AL165" s="83" t="str">
        <f>VLOOKUP($Q165,'Analysis-must not modify'!BT:FE,AL$8,FALSE)</f>
        <v/>
      </c>
      <c r="AM165" s="83" t="str">
        <f>VLOOKUP($Q165,'Analysis-must not modify'!BT:FE,AM$8,FALSE)</f>
        <v/>
      </c>
      <c r="AN165" s="83">
        <f>VLOOKUP($Q165,'Analysis-must not modify'!BT:FE,AN$8,FALSE)</f>
        <v>0.15469658109090909</v>
      </c>
      <c r="AP165" s="83">
        <f>VLOOKUP($Q165,'Analysis-must not modify'!BT:FE,AP$8,FALSE)</f>
        <v>265384.23569999996</v>
      </c>
      <c r="AQ165" s="83">
        <f>VLOOKUP($Q165,'Analysis-must not modify'!BT:FE,AQ$8,FALSE)</f>
        <v>29927.894688388576</v>
      </c>
      <c r="AR165" s="83">
        <f>VLOOKUP($Q165,'Analysis-must not modify'!BT:FE,AR$8,FALSE)</f>
        <v>140935.83589693456</v>
      </c>
      <c r="AS165" s="83" t="str">
        <f>VLOOKUP($Q165,'Analysis-must not modify'!BT:FE,AS$8,FALSE)</f>
        <v/>
      </c>
      <c r="AT165" s="83" t="str">
        <f>VLOOKUP($Q165,'Analysis-must not modify'!BT:FE,AT$8,FALSE)</f>
        <v/>
      </c>
      <c r="AV165" s="83">
        <f>VLOOKUP($Q165,'Analysis-must not modify'!BT:FE,AV$8,FALSE)</f>
        <v>1121594.7151103499</v>
      </c>
      <c r="AW165" s="83" t="str">
        <f>VLOOKUP($Q165,'Analysis-must not modify'!BT:FE,AW$8,FALSE)</f>
        <v/>
      </c>
      <c r="AX165" s="83">
        <f>VLOOKUP($Q165,'Analysis-must not modify'!BT:FE,AX$8,FALSE)</f>
        <v>126518.7000724</v>
      </c>
      <c r="AY165" s="83">
        <f>VLOOKUP($Q165,'Analysis-must not modify'!BT:FE,AY$8,FALSE)</f>
        <v>1333131.5</v>
      </c>
      <c r="BA165" s="83" t="str">
        <f>IF($Q$5="BASIC","",VLOOKUP($Q165,'Analysis-must not modify'!BT:FE,BA$8,FALSE))</f>
        <v/>
      </c>
      <c r="BB165" s="83" t="str">
        <f>IF($Q$5="BASIC","",VLOOKUP($Q165,'Analysis-must not modify'!BT:FE,BB$8,FALSE))</f>
        <v/>
      </c>
      <c r="BD165" s="83" t="str">
        <f>IF($Q$5="BASIC","",VLOOKUP($Q165,'Analysis-must not modify'!BT:FE,BD$8,FALSE))</f>
        <v/>
      </c>
      <c r="BE165" s="83" t="str">
        <f>IF($Q$5="BASIC","",VLOOKUP($Q165,'Analysis-must not modify'!BT:FE,BE$8,FALSE))</f>
        <v/>
      </c>
      <c r="BF165" s="83" t="str">
        <f>IF($Q$5="BASIC","",VLOOKUP($Q165,'Analysis-must not modify'!BT:FE,BF$8,FALSE))</f>
        <v/>
      </c>
    </row>
    <row r="166" spans="4:58" s="28" customFormat="1" ht="15" customHeight="1">
      <c r="D166" s="60"/>
      <c r="E166" s="60"/>
      <c r="F166" s="60"/>
      <c r="P166" s="27">
        <v>157</v>
      </c>
      <c r="Q166" s="84" t="str">
        <f>VLOOKUP($P166,'Analysis-must not modify'!B:AX,2,FALSE)</f>
        <v>Rome_2015</v>
      </c>
      <c r="R166" s="72">
        <f>VLOOKUP($Q166,'Analysis-must not modify'!C:AX,6,FALSE)</f>
        <v>2868347</v>
      </c>
      <c r="S166" s="72">
        <f>VLOOKUP($Q166,'Analysis-must not modify'!C:FE,7,FALSE)</f>
        <v>1285.3</v>
      </c>
      <c r="T166" s="72">
        <f>VLOOKUP($Q166,'Analysis-must not modify'!C:FE,8,FALSE)</f>
        <v>91290.879969000001</v>
      </c>
      <c r="U166" s="83">
        <f>VLOOKUP($Q166,'Analysis-must not modify'!BT:FE,U$8,FALSE)</f>
        <v>5701138.6509281686</v>
      </c>
      <c r="V166" s="83">
        <f>VLOOKUP($Q166,'Analysis-must not modify'!BT:FE,V$8,FALSE)</f>
        <v>3618081.1359801842</v>
      </c>
      <c r="W166" s="83">
        <f>VLOOKUP($Q166,'Analysis-must not modify'!BT:FE,W$8,FALSE)</f>
        <v>195545.52799999999</v>
      </c>
      <c r="X166" s="83" t="str">
        <f>IFERROR(VLOOKUP($Q166,'Analysis-must not modify'!BT:FE,X$8,FALSE),"")</f>
        <v/>
      </c>
      <c r="Y166" s="83" t="str">
        <f>IFERROR(VLOOKUP($Q166,'Analysis-must not modify'!BT:FE,Y$8,FALSE),"")</f>
        <v/>
      </c>
      <c r="Z166" s="70">
        <f t="shared" si="29"/>
        <v>9514765.3149083536</v>
      </c>
      <c r="AA166" s="70">
        <f t="shared" ca="1" si="30"/>
        <v>67</v>
      </c>
      <c r="AB166" s="70">
        <f t="shared" ca="1" si="31"/>
        <v>65</v>
      </c>
      <c r="AC166" s="70">
        <f t="shared" ca="1" si="32"/>
        <v>59</v>
      </c>
      <c r="AD166" s="70">
        <f t="shared" ca="1" si="33"/>
        <v>112</v>
      </c>
      <c r="AE166" s="70" t="e">
        <f t="shared" ca="1" si="34"/>
        <v>#VALUE!</v>
      </c>
      <c r="AF166" s="70" t="e">
        <f t="shared" ca="1" si="35"/>
        <v>#VALUE!</v>
      </c>
      <c r="AG166" s="83">
        <f>VLOOKUP($Q166,'Analysis-must not modify'!BT:FE,AG$8,FALSE)</f>
        <v>3411408.9076288706</v>
      </c>
      <c r="AH166" s="83">
        <f>VLOOKUP($Q166,'Analysis-must not modify'!BT:FE,AH$8,FALSE)</f>
        <v>2084128.1825147064</v>
      </c>
      <c r="AI166" s="83">
        <f>VLOOKUP($Q166,'Analysis-must not modify'!BT:FE,AI$8,FALSE)</f>
        <v>137576.46980319155</v>
      </c>
      <c r="AJ166" s="83" t="e">
        <f>VLOOKUP($Q166,'Analysis-must not modify'!$BT$7:$FJ$87,AJ$8,FALSE)</f>
        <v>#N/A</v>
      </c>
      <c r="AK166" s="83">
        <f>VLOOKUP($Q166,'Analysis-must not modify'!BT:FE,AK$8,FALSE)</f>
        <v>7248.9609172000009</v>
      </c>
      <c r="AL166" s="83" t="str">
        <f>VLOOKUP($Q166,'Analysis-must not modify'!BT:FE,AL$8,FALSE)</f>
        <v/>
      </c>
      <c r="AM166" s="83" t="str">
        <f>VLOOKUP($Q166,'Analysis-must not modify'!BT:FE,AM$8,FALSE)</f>
        <v/>
      </c>
      <c r="AN166" s="83">
        <f>VLOOKUP($Q166,'Analysis-must not modify'!BT:FE,AN$8,FALSE)</f>
        <v>33982</v>
      </c>
      <c r="AP166" s="83">
        <f>VLOOKUP($Q166,'Analysis-must not modify'!BT:FE,AP$8,FALSE)</f>
        <v>3544814.6332437843</v>
      </c>
      <c r="AQ166" s="83">
        <f>VLOOKUP($Q166,'Analysis-must not modify'!BT:FE,AQ$8,FALSE)</f>
        <v>68502.785122700006</v>
      </c>
      <c r="AR166" s="83">
        <f>VLOOKUP($Q166,'Analysis-must not modify'!BT:FE,AR$8,FALSE)</f>
        <v>79.300567900000004</v>
      </c>
      <c r="AS166" s="83">
        <f>VLOOKUP($Q166,'Analysis-must not modify'!BT:FE,AS$8,FALSE)</f>
        <v>4684.4170457999999</v>
      </c>
      <c r="AT166" s="83" t="str">
        <f>VLOOKUP($Q166,'Analysis-must not modify'!BT:FE,AT$8,FALSE)</f>
        <v/>
      </c>
      <c r="AV166" s="83">
        <f>VLOOKUP($Q166,'Analysis-must not modify'!BT:FE,AV$8,FALSE)</f>
        <v>96448</v>
      </c>
      <c r="AW166" s="83">
        <f>VLOOKUP($Q166,'Analysis-must not modify'!BT:FE,AW$8,FALSE)</f>
        <v>39235</v>
      </c>
      <c r="AX166" s="83" t="str">
        <f>VLOOKUP($Q166,'Analysis-must not modify'!BT:FE,AX$8,FALSE)</f>
        <v/>
      </c>
      <c r="AY166" s="83">
        <f>VLOOKUP($Q166,'Analysis-must not modify'!BT:FE,AY$8,FALSE)</f>
        <v>59862.527999999998</v>
      </c>
      <c r="BA166" s="83" t="str">
        <f>IF($Q$5="BASIC","",VLOOKUP($Q166,'Analysis-must not modify'!BT:FE,BA$8,FALSE))</f>
        <v/>
      </c>
      <c r="BB166" s="83" t="str">
        <f>IF($Q$5="BASIC","",VLOOKUP($Q166,'Analysis-must not modify'!BT:FE,BB$8,FALSE))</f>
        <v/>
      </c>
      <c r="BD166" s="83" t="str">
        <f>IF($Q$5="BASIC","",VLOOKUP($Q166,'Analysis-must not modify'!BT:FE,BD$8,FALSE))</f>
        <v/>
      </c>
      <c r="BE166" s="83" t="str">
        <f>IF($Q$5="BASIC","",VLOOKUP($Q166,'Analysis-must not modify'!BT:FE,BE$8,FALSE))</f>
        <v/>
      </c>
      <c r="BF166" s="83" t="str">
        <f>IF($Q$5="BASIC","",VLOOKUP($Q166,'Analysis-must not modify'!BT:FE,BF$8,FALSE))</f>
        <v/>
      </c>
    </row>
    <row r="167" spans="4:58" s="28" customFormat="1" ht="15" customHeight="1">
      <c r="D167" s="60"/>
      <c r="E167" s="60"/>
      <c r="F167" s="60"/>
      <c r="P167" s="27">
        <v>158</v>
      </c>
      <c r="Q167" s="84" t="str">
        <f>VLOOKUP($P167,'Analysis-must not modify'!B:AX,2,FALSE)</f>
        <v>Dar es Salaam_2016</v>
      </c>
      <c r="R167" s="72">
        <f>VLOOKUP($Q167,'Analysis-must not modify'!C:AX,6,FALSE)</f>
        <v>6008135</v>
      </c>
      <c r="S167" s="72">
        <f>VLOOKUP($Q167,'Analysis-must not modify'!C:FE,7,FALSE)</f>
        <v>1393</v>
      </c>
      <c r="T167" s="72">
        <f>VLOOKUP($Q167,'Analysis-must not modify'!C:FE,8,FALSE)</f>
        <v>6896.74154614907</v>
      </c>
      <c r="U167" s="83">
        <f>VLOOKUP($Q167,'Analysis-must not modify'!BT:FE,U$8,FALSE)</f>
        <v>2371948.6292735161</v>
      </c>
      <c r="V167" s="83">
        <f>VLOOKUP($Q167,'Analysis-must not modify'!BT:FE,V$8,FALSE)</f>
        <v>2610768.6093324702</v>
      </c>
      <c r="W167" s="83">
        <f>VLOOKUP($Q167,'Analysis-must not modify'!BT:FE,W$8,FALSE)</f>
        <v>3223529</v>
      </c>
      <c r="X167" s="83" t="str">
        <f>IFERROR(VLOOKUP($Q167,'Analysis-must not modify'!BT:FE,X$8,FALSE),"")</f>
        <v/>
      </c>
      <c r="Y167" s="83" t="str">
        <f>IFERROR(VLOOKUP($Q167,'Analysis-must not modify'!BT:FE,Y$8,FALSE),"")</f>
        <v/>
      </c>
      <c r="Z167" s="70">
        <f t="shared" si="29"/>
        <v>8206246.2386059863</v>
      </c>
      <c r="AA167" s="70">
        <f t="shared" ca="1" si="30"/>
        <v>70</v>
      </c>
      <c r="AB167" s="70">
        <f t="shared" ca="1" si="31"/>
        <v>123</v>
      </c>
      <c r="AC167" s="70">
        <f t="shared" ca="1" si="32"/>
        <v>82</v>
      </c>
      <c r="AD167" s="70">
        <f t="shared" ca="1" si="33"/>
        <v>11</v>
      </c>
      <c r="AE167" s="70" t="e">
        <f t="shared" ca="1" si="34"/>
        <v>#VALUE!</v>
      </c>
      <c r="AF167" s="70" t="e">
        <f t="shared" ca="1" si="35"/>
        <v>#VALUE!</v>
      </c>
      <c r="AG167" s="83">
        <f>VLOOKUP($Q167,'Analysis-must not modify'!BT:FE,AG$8,FALSE)</f>
        <v>1042607.2173436482</v>
      </c>
      <c r="AH167" s="83">
        <f>VLOOKUP($Q167,'Analysis-must not modify'!BT:FE,AH$8,FALSE)</f>
        <v>347911.39097802457</v>
      </c>
      <c r="AI167" s="83">
        <f>VLOOKUP($Q167,'Analysis-must not modify'!BT:FE,AI$8,FALSE)</f>
        <v>974923.02095184324</v>
      </c>
      <c r="AJ167" s="83" t="e">
        <f>VLOOKUP($Q167,'Analysis-must not modify'!$BT$7:$FJ$87,AJ$8,FALSE)</f>
        <v>#N/A</v>
      </c>
      <c r="AK167" s="83" t="str">
        <f>VLOOKUP($Q167,'Analysis-must not modify'!BT:FE,AK$8,FALSE)</f>
        <v/>
      </c>
      <c r="AL167" s="83" t="str">
        <f>VLOOKUP($Q167,'Analysis-must not modify'!BT:FE,AL$8,FALSE)</f>
        <v/>
      </c>
      <c r="AM167" s="83" t="str">
        <f>VLOOKUP($Q167,'Analysis-must not modify'!BT:FE,AM$8,FALSE)</f>
        <v/>
      </c>
      <c r="AN167" s="83">
        <f>VLOOKUP($Q167,'Analysis-must not modify'!BT:FE,AN$8,FALSE)</f>
        <v>6507</v>
      </c>
      <c r="AP167" s="83">
        <f>VLOOKUP($Q167,'Analysis-must not modify'!BT:FE,AP$8,FALSE)</f>
        <v>2610768.6093324702</v>
      </c>
      <c r="AQ167" s="83" t="str">
        <f>VLOOKUP($Q167,'Analysis-must not modify'!BT:FE,AQ$8,FALSE)</f>
        <v/>
      </c>
      <c r="AR167" s="83" t="str">
        <f>VLOOKUP($Q167,'Analysis-must not modify'!BT:FE,AR$8,FALSE)</f>
        <v/>
      </c>
      <c r="AS167" s="83" t="str">
        <f>VLOOKUP($Q167,'Analysis-must not modify'!BT:FE,AS$8,FALSE)</f>
        <v/>
      </c>
      <c r="AT167" s="83" t="str">
        <f>VLOOKUP($Q167,'Analysis-must not modify'!BT:FE,AT$8,FALSE)</f>
        <v/>
      </c>
      <c r="AV167" s="83">
        <f>VLOOKUP($Q167,'Analysis-must not modify'!BT:FE,AV$8,FALSE)</f>
        <v>1464949</v>
      </c>
      <c r="AW167" s="83">
        <f>VLOOKUP($Q167,'Analysis-must not modify'!BT:FE,AW$8,FALSE)</f>
        <v>9818</v>
      </c>
      <c r="AX167" s="83">
        <f>VLOOKUP($Q167,'Analysis-must not modify'!BT:FE,AX$8,FALSE)</f>
        <v>62673</v>
      </c>
      <c r="AY167" s="83">
        <f>VLOOKUP($Q167,'Analysis-must not modify'!BT:FE,AY$8,FALSE)</f>
        <v>1686089</v>
      </c>
      <c r="BA167" s="83" t="str">
        <f>IF($Q$5="BASIC","",VLOOKUP($Q167,'Analysis-must not modify'!BT:FE,BA$8,FALSE))</f>
        <v/>
      </c>
      <c r="BB167" s="83" t="str">
        <f>IF($Q$5="BASIC","",VLOOKUP($Q167,'Analysis-must not modify'!BT:FE,BB$8,FALSE))</f>
        <v/>
      </c>
      <c r="BD167" s="83" t="str">
        <f>IF($Q$5="BASIC","",VLOOKUP($Q167,'Analysis-must not modify'!BT:FE,BD$8,FALSE))</f>
        <v/>
      </c>
      <c r="BE167" s="83" t="str">
        <f>IF($Q$5="BASIC","",VLOOKUP($Q167,'Analysis-must not modify'!BT:FE,BE$8,FALSE))</f>
        <v/>
      </c>
      <c r="BF167" s="83" t="str">
        <f>IF($Q$5="BASIC","",VLOOKUP($Q167,'Analysis-must not modify'!BT:FE,BF$8,FALSE))</f>
        <v/>
      </c>
    </row>
    <row r="168" spans="4:58" s="28" customFormat="1" ht="15" customHeight="1">
      <c r="D168" s="60"/>
      <c r="E168" s="60"/>
      <c r="F168" s="60"/>
      <c r="P168" s="27">
        <v>159</v>
      </c>
      <c r="Q168" s="84" t="str">
        <f>VLOOKUP($P168,'Analysis-must not modify'!B:AX,2,FALSE)</f>
        <v>0_0</v>
      </c>
      <c r="R168" s="72">
        <f>VLOOKUP($Q168,'Analysis-must not modify'!C:AX,6,FALSE)</f>
        <v>0</v>
      </c>
      <c r="S168" s="72">
        <f>VLOOKUP($Q168,'Analysis-must not modify'!C:FE,7,FALSE)</f>
        <v>0</v>
      </c>
      <c r="T168" s="72">
        <f>VLOOKUP($Q168,'Analysis-must not modify'!C:FE,8,FALSE)</f>
        <v>0</v>
      </c>
      <c r="U168" s="83">
        <f>VLOOKUP($Q168,'Analysis-must not modify'!BT:FE,U$8,FALSE)</f>
        <v>0</v>
      </c>
      <c r="V168" s="83">
        <f>VLOOKUP($Q168,'Analysis-must not modify'!BT:FE,V$8,FALSE)</f>
        <v>0</v>
      </c>
      <c r="W168" s="83">
        <f>VLOOKUP($Q168,'Analysis-must not modify'!BT:FE,W$8,FALSE)</f>
        <v>0</v>
      </c>
      <c r="X168" s="83" t="str">
        <f>IFERROR(VLOOKUP($Q168,'Analysis-must not modify'!BT:FE,X$8,FALSE),"")</f>
        <v/>
      </c>
      <c r="Y168" s="83" t="str">
        <f>IFERROR(VLOOKUP($Q168,'Analysis-must not modify'!BT:FE,Y$8,FALSE),"")</f>
        <v/>
      </c>
      <c r="Z168" s="70" t="str">
        <f t="shared" si="29"/>
        <v/>
      </c>
      <c r="AA168" s="70" t="e">
        <f t="shared" ca="1" si="30"/>
        <v>#VALUE!</v>
      </c>
      <c r="AB168" s="70">
        <f t="shared" ca="1" si="31"/>
        <v>159</v>
      </c>
      <c r="AC168" s="70">
        <f t="shared" ca="1" si="32"/>
        <v>159</v>
      </c>
      <c r="AD168" s="70">
        <f t="shared" ca="1" si="33"/>
        <v>159</v>
      </c>
      <c r="AE168" s="70" t="e">
        <f t="shared" ca="1" si="34"/>
        <v>#VALUE!</v>
      </c>
      <c r="AF168" s="70" t="e">
        <f t="shared" ca="1" si="35"/>
        <v>#VALUE!</v>
      </c>
      <c r="AG168" s="83">
        <f>VLOOKUP($Q168,'Analysis-must not modify'!BT:FE,AG$8,FALSE)</f>
        <v>0</v>
      </c>
      <c r="AH168" s="83">
        <f>VLOOKUP($Q168,'Analysis-must not modify'!BT:FE,AH$8,FALSE)</f>
        <v>0</v>
      </c>
      <c r="AI168" s="83">
        <f>VLOOKUP($Q168,'Analysis-must not modify'!BT:FE,AI$8,FALSE)</f>
        <v>0</v>
      </c>
      <c r="AJ168" s="83" t="e">
        <f>VLOOKUP($Q168,'Analysis-must not modify'!$BT$7:$FJ$87,AJ$8,FALSE)</f>
        <v>#N/A</v>
      </c>
      <c r="AK168" s="83">
        <f>VLOOKUP($Q168,'Analysis-must not modify'!BT:FE,AK$8,FALSE)</f>
        <v>0</v>
      </c>
      <c r="AL168" s="83">
        <f>VLOOKUP($Q168,'Analysis-must not modify'!BT:FE,AL$8,FALSE)</f>
        <v>0</v>
      </c>
      <c r="AM168" s="83">
        <f>VLOOKUP($Q168,'Analysis-must not modify'!BT:FE,AM$8,FALSE)</f>
        <v>0</v>
      </c>
      <c r="AN168" s="83">
        <f>VLOOKUP($Q168,'Analysis-must not modify'!BT:FE,AN$8,FALSE)</f>
        <v>0</v>
      </c>
      <c r="AP168" s="83">
        <f>VLOOKUP($Q168,'Analysis-must not modify'!BT:FE,AP$8,FALSE)</f>
        <v>0</v>
      </c>
      <c r="AQ168" s="83">
        <f>VLOOKUP($Q168,'Analysis-must not modify'!BT:FE,AQ$8,FALSE)</f>
        <v>0</v>
      </c>
      <c r="AR168" s="83">
        <f>VLOOKUP($Q168,'Analysis-must not modify'!BT:FE,AR$8,FALSE)</f>
        <v>0</v>
      </c>
      <c r="AS168" s="83">
        <f>VLOOKUP($Q168,'Analysis-must not modify'!BT:FE,AS$8,FALSE)</f>
        <v>0</v>
      </c>
      <c r="AT168" s="83">
        <f>VLOOKUP($Q168,'Analysis-must not modify'!BT:FE,AT$8,FALSE)</f>
        <v>0</v>
      </c>
      <c r="AV168" s="83">
        <f>VLOOKUP($Q168,'Analysis-must not modify'!BT:FE,AV$8,FALSE)</f>
        <v>0</v>
      </c>
      <c r="AW168" s="83">
        <f>VLOOKUP($Q168,'Analysis-must not modify'!BT:FE,AW$8,FALSE)</f>
        <v>0</v>
      </c>
      <c r="AX168" s="83">
        <f>VLOOKUP($Q168,'Analysis-must not modify'!BT:FE,AX$8,FALSE)</f>
        <v>0</v>
      </c>
      <c r="AY168" s="83">
        <f>VLOOKUP($Q168,'Analysis-must not modify'!BT:FE,AY$8,FALSE)</f>
        <v>0</v>
      </c>
      <c r="BA168" s="83" t="str">
        <f>IF($Q$5="BASIC","",VLOOKUP($Q168,'Analysis-must not modify'!BT:FE,BA$8,FALSE))</f>
        <v/>
      </c>
      <c r="BB168" s="83" t="str">
        <f>IF($Q$5="BASIC","",VLOOKUP($Q168,'Analysis-must not modify'!BT:FE,BB$8,FALSE))</f>
        <v/>
      </c>
      <c r="BD168" s="83" t="str">
        <f>IF($Q$5="BASIC","",VLOOKUP($Q168,'Analysis-must not modify'!BT:FE,BD$8,FALSE))</f>
        <v/>
      </c>
      <c r="BE168" s="83" t="str">
        <f>IF($Q$5="BASIC","",VLOOKUP($Q168,'Analysis-must not modify'!BT:FE,BE$8,FALSE))</f>
        <v/>
      </c>
      <c r="BF168" s="83" t="str">
        <f>IF($Q$5="BASIC","",VLOOKUP($Q168,'Analysis-must not modify'!BT:FE,BF$8,FALSE))</f>
        <v/>
      </c>
    </row>
    <row r="169" spans="4:58" s="28" customFormat="1" ht="15" customHeight="1">
      <c r="D169" s="60"/>
      <c r="E169" s="60"/>
      <c r="F169" s="60"/>
      <c r="P169" s="27">
        <v>160</v>
      </c>
      <c r="Q169" s="84" t="str">
        <f>VLOOKUP($P169,'Analysis-must not modify'!B:AX,2,FALSE)</f>
        <v>0_0</v>
      </c>
      <c r="R169" s="72">
        <f>VLOOKUP($Q169,'Analysis-must not modify'!C:AX,6,FALSE)</f>
        <v>0</v>
      </c>
      <c r="S169" s="72">
        <f>VLOOKUP($Q169,'Analysis-must not modify'!C:FE,7,FALSE)</f>
        <v>0</v>
      </c>
      <c r="T169" s="72">
        <f>VLOOKUP($Q169,'Analysis-must not modify'!C:FE,8,FALSE)</f>
        <v>0</v>
      </c>
      <c r="U169" s="83">
        <f>VLOOKUP($Q169,'Analysis-must not modify'!BT:FE,U$8,FALSE)</f>
        <v>0</v>
      </c>
      <c r="V169" s="83">
        <f>VLOOKUP($Q169,'Analysis-must not modify'!BT:FE,V$8,FALSE)</f>
        <v>0</v>
      </c>
      <c r="W169" s="83">
        <f>VLOOKUP($Q169,'Analysis-must not modify'!BT:FE,W$8,FALSE)</f>
        <v>0</v>
      </c>
      <c r="X169" s="83" t="str">
        <f>IFERROR(VLOOKUP($Q169,'Analysis-must not modify'!BT:FE,X$8,FALSE),"")</f>
        <v/>
      </c>
      <c r="Y169" s="83" t="str">
        <f>IFERROR(VLOOKUP($Q169,'Analysis-must not modify'!BT:FE,Y$8,FALSE),"")</f>
        <v/>
      </c>
      <c r="Z169" s="70" t="str">
        <f t="shared" si="29"/>
        <v/>
      </c>
      <c r="AA169" s="70" t="e">
        <f t="shared" ca="1" si="30"/>
        <v>#VALUE!</v>
      </c>
      <c r="AB169" s="70">
        <f t="shared" ca="1" si="31"/>
        <v>159</v>
      </c>
      <c r="AC169" s="70">
        <f t="shared" ca="1" si="32"/>
        <v>159</v>
      </c>
      <c r="AD169" s="70">
        <f t="shared" ca="1" si="33"/>
        <v>159</v>
      </c>
      <c r="AE169" s="70" t="e">
        <f t="shared" ca="1" si="34"/>
        <v>#VALUE!</v>
      </c>
      <c r="AF169" s="70" t="e">
        <f t="shared" ca="1" si="35"/>
        <v>#VALUE!</v>
      </c>
      <c r="AG169" s="83">
        <f>VLOOKUP($Q169,'Analysis-must not modify'!BT:FE,AG$8,FALSE)</f>
        <v>0</v>
      </c>
      <c r="AH169" s="83">
        <f>VLOOKUP($Q169,'Analysis-must not modify'!BT:FE,AH$8,FALSE)</f>
        <v>0</v>
      </c>
      <c r="AI169" s="83">
        <f>VLOOKUP($Q169,'Analysis-must not modify'!BT:FE,AI$8,FALSE)</f>
        <v>0</v>
      </c>
      <c r="AJ169" s="83" t="e">
        <f>VLOOKUP($Q169,'Analysis-must not modify'!$BT$7:$FJ$87,AJ$8,FALSE)</f>
        <v>#N/A</v>
      </c>
      <c r="AK169" s="83">
        <f>VLOOKUP($Q169,'Analysis-must not modify'!BT:FE,AK$8,FALSE)</f>
        <v>0</v>
      </c>
      <c r="AL169" s="83">
        <f>VLOOKUP($Q169,'Analysis-must not modify'!BT:FE,AL$8,FALSE)</f>
        <v>0</v>
      </c>
      <c r="AM169" s="83">
        <f>VLOOKUP($Q169,'Analysis-must not modify'!BT:FE,AM$8,FALSE)</f>
        <v>0</v>
      </c>
      <c r="AN169" s="83">
        <f>VLOOKUP($Q169,'Analysis-must not modify'!BT:FE,AN$8,FALSE)</f>
        <v>0</v>
      </c>
      <c r="AP169" s="83">
        <f>VLOOKUP($Q169,'Analysis-must not modify'!BT:FE,AP$8,FALSE)</f>
        <v>0</v>
      </c>
      <c r="AQ169" s="83">
        <f>VLOOKUP($Q169,'Analysis-must not modify'!BT:FE,AQ$8,FALSE)</f>
        <v>0</v>
      </c>
      <c r="AR169" s="83">
        <f>VLOOKUP($Q169,'Analysis-must not modify'!BT:FE,AR$8,FALSE)</f>
        <v>0</v>
      </c>
      <c r="AS169" s="83">
        <f>VLOOKUP($Q169,'Analysis-must not modify'!BT:FE,AS$8,FALSE)</f>
        <v>0</v>
      </c>
      <c r="AT169" s="83">
        <f>VLOOKUP($Q169,'Analysis-must not modify'!BT:FE,AT$8,FALSE)</f>
        <v>0</v>
      </c>
      <c r="AV169" s="83">
        <f>VLOOKUP($Q169,'Analysis-must not modify'!BT:FE,AV$8,FALSE)</f>
        <v>0</v>
      </c>
      <c r="AW169" s="83">
        <f>VLOOKUP($Q169,'Analysis-must not modify'!BT:FE,AW$8,FALSE)</f>
        <v>0</v>
      </c>
      <c r="AX169" s="83">
        <f>VLOOKUP($Q169,'Analysis-must not modify'!BT:FE,AX$8,FALSE)</f>
        <v>0</v>
      </c>
      <c r="AY169" s="83">
        <f>VLOOKUP($Q169,'Analysis-must not modify'!BT:FE,AY$8,FALSE)</f>
        <v>0</v>
      </c>
      <c r="BA169" s="83" t="str">
        <f>IF($Q$5="BASIC","",VLOOKUP($Q169,'Analysis-must not modify'!BT:FE,BA$8,FALSE))</f>
        <v/>
      </c>
      <c r="BB169" s="83" t="str">
        <f>IF($Q$5="BASIC","",VLOOKUP($Q169,'Analysis-must not modify'!BT:FE,BB$8,FALSE))</f>
        <v/>
      </c>
      <c r="BD169" s="83" t="str">
        <f>IF($Q$5="BASIC","",VLOOKUP($Q169,'Analysis-must not modify'!BT:FE,BD$8,FALSE))</f>
        <v/>
      </c>
      <c r="BE169" s="83" t="str">
        <f>IF($Q$5="BASIC","",VLOOKUP($Q169,'Analysis-must not modify'!BT:FE,BE$8,FALSE))</f>
        <v/>
      </c>
      <c r="BF169" s="83" t="str">
        <f>IF($Q$5="BASIC","",VLOOKUP($Q169,'Analysis-must not modify'!BT:FE,BF$8,FALSE))</f>
        <v/>
      </c>
    </row>
    <row r="170" spans="4:58" s="28" customFormat="1" ht="15" customHeight="1">
      <c r="D170" s="60"/>
      <c r="E170" s="60"/>
      <c r="F170" s="60"/>
      <c r="P170" s="27">
        <v>161</v>
      </c>
      <c r="Q170" s="84" t="str">
        <f>VLOOKUP($P170,'Analysis-must not modify'!B:AX,2,FALSE)</f>
        <v>0_0</v>
      </c>
      <c r="R170" s="72">
        <f>VLOOKUP($Q170,'Analysis-must not modify'!C:AX,6,FALSE)</f>
        <v>0</v>
      </c>
      <c r="S170" s="72">
        <f>VLOOKUP($Q170,'Analysis-must not modify'!C:FE,7,FALSE)</f>
        <v>0</v>
      </c>
      <c r="T170" s="72">
        <f>VLOOKUP($Q170,'Analysis-must not modify'!C:FE,8,FALSE)</f>
        <v>0</v>
      </c>
      <c r="U170" s="83">
        <f>VLOOKUP($Q170,'Analysis-must not modify'!BT:FE,U$8,FALSE)</f>
        <v>0</v>
      </c>
      <c r="V170" s="83">
        <f>VLOOKUP($Q170,'Analysis-must not modify'!BT:FE,V$8,FALSE)</f>
        <v>0</v>
      </c>
      <c r="W170" s="83">
        <f>VLOOKUP($Q170,'Analysis-must not modify'!BT:FE,W$8,FALSE)</f>
        <v>0</v>
      </c>
      <c r="X170" s="83" t="str">
        <f>IFERROR(VLOOKUP($Q170,'Analysis-must not modify'!BT:FE,X$8,FALSE),"")</f>
        <v/>
      </c>
      <c r="Y170" s="83" t="str">
        <f>IFERROR(VLOOKUP($Q170,'Analysis-must not modify'!BT:FE,Y$8,FALSE),"")</f>
        <v/>
      </c>
      <c r="Z170" s="70" t="str">
        <f t="shared" ref="Z170:Z201" si="36">IF(SUM(U170:Y170)=0,"",SUM(U170:Y170))</f>
        <v/>
      </c>
      <c r="AA170" s="70" t="e">
        <f t="shared" ca="1" si="30"/>
        <v>#VALUE!</v>
      </c>
      <c r="AB170" s="70">
        <f t="shared" ca="1" si="31"/>
        <v>159</v>
      </c>
      <c r="AC170" s="70">
        <f t="shared" ca="1" si="32"/>
        <v>159</v>
      </c>
      <c r="AD170" s="70">
        <f t="shared" ca="1" si="33"/>
        <v>159</v>
      </c>
      <c r="AE170" s="70" t="e">
        <f t="shared" ca="1" si="34"/>
        <v>#VALUE!</v>
      </c>
      <c r="AF170" s="70" t="e">
        <f t="shared" ca="1" si="35"/>
        <v>#VALUE!</v>
      </c>
      <c r="AG170" s="83">
        <f>VLOOKUP($Q170,'Analysis-must not modify'!BT:FE,AG$8,FALSE)</f>
        <v>0</v>
      </c>
      <c r="AH170" s="83">
        <f>VLOOKUP($Q170,'Analysis-must not modify'!BT:FE,AH$8,FALSE)</f>
        <v>0</v>
      </c>
      <c r="AI170" s="83">
        <f>VLOOKUP($Q170,'Analysis-must not modify'!BT:FE,AI$8,FALSE)</f>
        <v>0</v>
      </c>
      <c r="AJ170" s="83" t="e">
        <f>VLOOKUP($Q170,'Analysis-must not modify'!$BT$7:$FJ$87,AJ$8,FALSE)</f>
        <v>#N/A</v>
      </c>
      <c r="AK170" s="83">
        <f>VLOOKUP($Q170,'Analysis-must not modify'!BT:FE,AK$8,FALSE)</f>
        <v>0</v>
      </c>
      <c r="AL170" s="83">
        <f>VLOOKUP($Q170,'Analysis-must not modify'!BT:FE,AL$8,FALSE)</f>
        <v>0</v>
      </c>
      <c r="AM170" s="83">
        <f>VLOOKUP($Q170,'Analysis-must not modify'!BT:FE,AM$8,FALSE)</f>
        <v>0</v>
      </c>
      <c r="AN170" s="83">
        <f>VLOOKUP($Q170,'Analysis-must not modify'!BT:FE,AN$8,FALSE)</f>
        <v>0</v>
      </c>
      <c r="AP170" s="83">
        <f>VLOOKUP($Q170,'Analysis-must not modify'!BT:FE,AP$8,FALSE)</f>
        <v>0</v>
      </c>
      <c r="AQ170" s="83">
        <f>VLOOKUP($Q170,'Analysis-must not modify'!BT:FE,AQ$8,FALSE)</f>
        <v>0</v>
      </c>
      <c r="AR170" s="83">
        <f>VLOOKUP($Q170,'Analysis-must not modify'!BT:FE,AR$8,FALSE)</f>
        <v>0</v>
      </c>
      <c r="AS170" s="83">
        <f>VLOOKUP($Q170,'Analysis-must not modify'!BT:FE,AS$8,FALSE)</f>
        <v>0</v>
      </c>
      <c r="AT170" s="83">
        <f>VLOOKUP($Q170,'Analysis-must not modify'!BT:FE,AT$8,FALSE)</f>
        <v>0</v>
      </c>
      <c r="AV170" s="83">
        <f>VLOOKUP($Q170,'Analysis-must not modify'!BT:FE,AV$8,FALSE)</f>
        <v>0</v>
      </c>
      <c r="AW170" s="83">
        <f>VLOOKUP($Q170,'Analysis-must not modify'!BT:FE,AW$8,FALSE)</f>
        <v>0</v>
      </c>
      <c r="AX170" s="83">
        <f>VLOOKUP($Q170,'Analysis-must not modify'!BT:FE,AX$8,FALSE)</f>
        <v>0</v>
      </c>
      <c r="AY170" s="83">
        <f>VLOOKUP($Q170,'Analysis-must not modify'!BT:FE,AY$8,FALSE)</f>
        <v>0</v>
      </c>
      <c r="BA170" s="83" t="str">
        <f>IF($Q$5="BASIC","",VLOOKUP($Q170,'Analysis-must not modify'!BT:FE,BA$8,FALSE))</f>
        <v/>
      </c>
      <c r="BB170" s="83" t="str">
        <f>IF($Q$5="BASIC","",VLOOKUP($Q170,'Analysis-must not modify'!BT:FE,BB$8,FALSE))</f>
        <v/>
      </c>
      <c r="BD170" s="83" t="str">
        <f>IF($Q$5="BASIC","",VLOOKUP($Q170,'Analysis-must not modify'!BT:FE,BD$8,FALSE))</f>
        <v/>
      </c>
      <c r="BE170" s="83" t="str">
        <f>IF($Q$5="BASIC","",VLOOKUP($Q170,'Analysis-must not modify'!BT:FE,BE$8,FALSE))</f>
        <v/>
      </c>
      <c r="BF170" s="83" t="str">
        <f>IF($Q$5="BASIC","",VLOOKUP($Q170,'Analysis-must not modify'!BT:FE,BF$8,FALSE))</f>
        <v/>
      </c>
    </row>
    <row r="171" spans="4:58" s="52" customFormat="1" ht="15" customHeight="1">
      <c r="D171" s="60"/>
      <c r="E171" s="60"/>
      <c r="F171" s="60"/>
      <c r="P171" s="244">
        <v>162</v>
      </c>
      <c r="Q171" s="84" t="str">
        <f>VLOOKUP($P171,'Analysis-must not modify'!B:AX,2,FALSE)</f>
        <v>0_0</v>
      </c>
      <c r="R171" s="72">
        <f>VLOOKUP($Q171,'Analysis-must not modify'!C:AX,6,FALSE)</f>
        <v>0</v>
      </c>
      <c r="S171" s="72">
        <f>VLOOKUP($Q171,'Analysis-must not modify'!C:FE,7,FALSE)</f>
        <v>0</v>
      </c>
      <c r="T171" s="72">
        <f>VLOOKUP($Q171,'Analysis-must not modify'!C:FE,8,FALSE)</f>
        <v>0</v>
      </c>
      <c r="U171" s="83">
        <f>VLOOKUP($Q171,'Analysis-must not modify'!BT:FE,U$8,FALSE)</f>
        <v>0</v>
      </c>
      <c r="V171" s="83">
        <f>VLOOKUP($Q171,'Analysis-must not modify'!BT:FE,V$8,FALSE)</f>
        <v>0</v>
      </c>
      <c r="W171" s="83">
        <f>VLOOKUP($Q171,'Analysis-must not modify'!BT:FE,W$8,FALSE)</f>
        <v>0</v>
      </c>
      <c r="X171" s="83" t="str">
        <f>IFERROR(VLOOKUP($Q171,'Analysis-must not modify'!BT:FE,X$8,FALSE),"")</f>
        <v/>
      </c>
      <c r="Y171" s="83" t="str">
        <f>IFERROR(VLOOKUP($Q171,'Analysis-must not modify'!BT:FE,Y$8,FALSE),"")</f>
        <v/>
      </c>
      <c r="Z171" s="70" t="str">
        <f t="shared" si="36"/>
        <v/>
      </c>
      <c r="AA171" s="70" t="e">
        <f t="shared" ref="AA171:AA202" ca="1" si="37">IFERROR(IF(ROW()-ROW(AA$9)&lt;$X$1+1,AA170+1,RANK(Z171,Totalrank)+$X$1),IF(VALUE(Z171)=0,$T$1+1,RANK(Z171,Totalrank)+$X$1))</f>
        <v>#VALUE!</v>
      </c>
      <c r="AB171" s="70">
        <f t="shared" ref="AB171:AB202" ca="1" si="38">IFERROR(IF(ROW()-ROW(AB$9)&lt;$X$1+1,AB170+1,RANK(U171,Totalstationrank)+$X$1),IF(VALUE(U171)=0,$T$1+1,RANK(U171,Totalstationrank)+$X$1))</f>
        <v>159</v>
      </c>
      <c r="AC171" s="70">
        <f t="shared" ref="AC171:AC202" ca="1" si="39">IFERROR(IF(ROW()-ROW(AC$9)&lt;$X$1+1,AC170+1,RANK(V171,Totaltransrank)+$X$1),IF(VALUE(V171)=0,$T$1+1,RANK(V171,Totaltransrank)+$X$1))</f>
        <v>159</v>
      </c>
      <c r="AD171" s="70">
        <f t="shared" ref="AD171:AD202" ca="1" si="40">IFERROR(IF(ROW()-ROW(AD$9)&lt;$X$1+1,AD170+1,RANK(W171,Totalwasterank)+$X$1),IF(VALUE(W171)=0,$T$1+1,RANK(W171,Totalwasterank)+$X$1))</f>
        <v>159</v>
      </c>
      <c r="AE171" s="70" t="e">
        <f t="shared" ref="AE171:AE202" ca="1" si="41">IFERROR(IF(ROW()-ROW(AE$9)&lt;$X$1+1,AE170+1,RANK(X171,Totalippurank)+$X$1),IF(VALUE(X171)=0,$T$1+1,RANK(X171,Totalippurank)+$X$1))</f>
        <v>#VALUE!</v>
      </c>
      <c r="AF171" s="70" t="e">
        <f t="shared" ref="AF171:AF202" ca="1" si="42">IFERROR(IF(ROW()-ROW(AF$9)&lt;$X$1+1,AF170+1,RANK(Y171,Totalafolurank)+$X$1),IF(VALUE(Y171)=0,$T$1+1,RANK(Y171,Totalafolurank)+$X$1))</f>
        <v>#VALUE!</v>
      </c>
      <c r="AG171" s="83">
        <f>VLOOKUP($Q171,'Analysis-must not modify'!BT:FE,AG$8,FALSE)</f>
        <v>0</v>
      </c>
      <c r="AH171" s="83">
        <f>VLOOKUP($Q171,'Analysis-must not modify'!BT:FE,AH$8,FALSE)</f>
        <v>0</v>
      </c>
      <c r="AI171" s="83">
        <f>VLOOKUP($Q171,'Analysis-must not modify'!BT:FE,AI$8,FALSE)</f>
        <v>0</v>
      </c>
      <c r="AJ171" s="83" t="e">
        <f>VLOOKUP($Q171,'Analysis-must not modify'!$BT$7:$FJ$87,AJ$8,FALSE)</f>
        <v>#N/A</v>
      </c>
      <c r="AK171" s="83">
        <f>VLOOKUP($Q171,'Analysis-must not modify'!BT:FE,AK$8,FALSE)</f>
        <v>0</v>
      </c>
      <c r="AL171" s="83">
        <f>VLOOKUP($Q171,'Analysis-must not modify'!BT:FE,AL$8,FALSE)</f>
        <v>0</v>
      </c>
      <c r="AM171" s="83">
        <f>VLOOKUP($Q171,'Analysis-must not modify'!BT:FE,AM$8,FALSE)</f>
        <v>0</v>
      </c>
      <c r="AN171" s="83">
        <f>VLOOKUP($Q171,'Analysis-must not modify'!BT:FE,AN$8,FALSE)</f>
        <v>0</v>
      </c>
      <c r="AO171" s="28"/>
      <c r="AP171" s="83">
        <f>VLOOKUP($Q171,'Analysis-must not modify'!BT:FE,AP$8,FALSE)</f>
        <v>0</v>
      </c>
      <c r="AQ171" s="83">
        <f>VLOOKUP($Q171,'Analysis-must not modify'!BT:FE,AQ$8,FALSE)</f>
        <v>0</v>
      </c>
      <c r="AR171" s="83">
        <f>VLOOKUP($Q171,'Analysis-must not modify'!BT:FE,AR$8,FALSE)</f>
        <v>0</v>
      </c>
      <c r="AS171" s="83">
        <f>VLOOKUP($Q171,'Analysis-must not modify'!BT:FE,AS$8,FALSE)</f>
        <v>0</v>
      </c>
      <c r="AT171" s="83">
        <f>VLOOKUP($Q171,'Analysis-must not modify'!BT:FE,AT$8,FALSE)</f>
        <v>0</v>
      </c>
      <c r="AU171" s="28"/>
      <c r="AV171" s="83">
        <f>VLOOKUP($Q171,'Analysis-must not modify'!BT:FE,AV$8,FALSE)</f>
        <v>0</v>
      </c>
      <c r="AW171" s="83">
        <f>VLOOKUP($Q171,'Analysis-must not modify'!BT:FE,AW$8,FALSE)</f>
        <v>0</v>
      </c>
      <c r="AX171" s="83">
        <f>VLOOKUP($Q171,'Analysis-must not modify'!BT:FE,AX$8,FALSE)</f>
        <v>0</v>
      </c>
      <c r="AY171" s="83">
        <f>VLOOKUP($Q171,'Analysis-must not modify'!BT:FE,AY$8,FALSE)</f>
        <v>0</v>
      </c>
      <c r="AZ171" s="28"/>
      <c r="BA171" s="83" t="str">
        <f>IF($Q$5="BASIC","",VLOOKUP($Q171,'Analysis-must not modify'!BT:FE,BA$8,FALSE))</f>
        <v/>
      </c>
      <c r="BB171" s="83" t="str">
        <f>IF($Q$5="BASIC","",VLOOKUP($Q171,'Analysis-must not modify'!BT:FE,BB$8,FALSE))</f>
        <v/>
      </c>
      <c r="BC171" s="28"/>
      <c r="BD171" s="83" t="str">
        <f>IF($Q$5="BASIC","",VLOOKUP($Q171,'Analysis-must not modify'!BT:FE,BD$8,FALSE))</f>
        <v/>
      </c>
      <c r="BE171" s="83" t="str">
        <f>IF($Q$5="BASIC","",VLOOKUP($Q171,'Analysis-must not modify'!BT:FE,BE$8,FALSE))</f>
        <v/>
      </c>
      <c r="BF171" s="83" t="str">
        <f>IF($Q$5="BASIC","",VLOOKUP($Q171,'Analysis-must not modify'!BT:FE,BF$8,FALSE))</f>
        <v/>
      </c>
    </row>
    <row r="172" spans="4:58" s="52" customFormat="1" ht="15" customHeight="1">
      <c r="D172" s="60"/>
      <c r="E172" s="60"/>
      <c r="F172" s="60"/>
      <c r="P172" s="244">
        <v>163</v>
      </c>
      <c r="Q172" s="84" t="str">
        <f>VLOOKUP($P172,'Analysis-must not modify'!B:AX,2,FALSE)</f>
        <v>0_0</v>
      </c>
      <c r="R172" s="72">
        <f>VLOOKUP($Q172,'Analysis-must not modify'!C:AX,6,FALSE)</f>
        <v>0</v>
      </c>
      <c r="S172" s="72">
        <f>VLOOKUP($Q172,'Analysis-must not modify'!C:FE,7,FALSE)</f>
        <v>0</v>
      </c>
      <c r="T172" s="72">
        <f>VLOOKUP($Q172,'Analysis-must not modify'!C:FE,8,FALSE)</f>
        <v>0</v>
      </c>
      <c r="U172" s="83">
        <f>VLOOKUP($Q172,'Analysis-must not modify'!BT:FE,U$8,FALSE)</f>
        <v>0</v>
      </c>
      <c r="V172" s="83">
        <f>VLOOKUP($Q172,'Analysis-must not modify'!BT:FE,V$8,FALSE)</f>
        <v>0</v>
      </c>
      <c r="W172" s="83">
        <f>VLOOKUP($Q172,'Analysis-must not modify'!BT:FE,W$8,FALSE)</f>
        <v>0</v>
      </c>
      <c r="X172" s="83" t="str">
        <f>IFERROR(VLOOKUP($Q172,'Analysis-must not modify'!BT:FE,X$8,FALSE),"")</f>
        <v/>
      </c>
      <c r="Y172" s="83" t="str">
        <f>IFERROR(VLOOKUP($Q172,'Analysis-must not modify'!BT:FE,Y$8,FALSE),"")</f>
        <v/>
      </c>
      <c r="Z172" s="70" t="str">
        <f t="shared" si="36"/>
        <v/>
      </c>
      <c r="AA172" s="70" t="e">
        <f t="shared" ca="1" si="37"/>
        <v>#VALUE!</v>
      </c>
      <c r="AB172" s="70">
        <f t="shared" ca="1" si="38"/>
        <v>159</v>
      </c>
      <c r="AC172" s="70">
        <f t="shared" ca="1" si="39"/>
        <v>159</v>
      </c>
      <c r="AD172" s="70">
        <f t="shared" ca="1" si="40"/>
        <v>159</v>
      </c>
      <c r="AE172" s="70" t="e">
        <f t="shared" ca="1" si="41"/>
        <v>#VALUE!</v>
      </c>
      <c r="AF172" s="70" t="e">
        <f t="shared" ca="1" si="42"/>
        <v>#VALUE!</v>
      </c>
      <c r="AG172" s="83">
        <f>VLOOKUP($Q172,'Analysis-must not modify'!BT:FE,AG$8,FALSE)</f>
        <v>0</v>
      </c>
      <c r="AH172" s="83">
        <f>VLOOKUP($Q172,'Analysis-must not modify'!BT:FE,AH$8,FALSE)</f>
        <v>0</v>
      </c>
      <c r="AI172" s="83">
        <f>VLOOKUP($Q172,'Analysis-must not modify'!BT:FE,AI$8,FALSE)</f>
        <v>0</v>
      </c>
      <c r="AJ172" s="83" t="e">
        <f>VLOOKUP($Q172,'Analysis-must not modify'!$BT$7:$FJ$87,AJ$8,FALSE)</f>
        <v>#N/A</v>
      </c>
      <c r="AK172" s="83">
        <f>VLOOKUP($Q172,'Analysis-must not modify'!BT:FE,AK$8,FALSE)</f>
        <v>0</v>
      </c>
      <c r="AL172" s="83">
        <f>VLOOKUP($Q172,'Analysis-must not modify'!BT:FE,AL$8,FALSE)</f>
        <v>0</v>
      </c>
      <c r="AM172" s="83">
        <f>VLOOKUP($Q172,'Analysis-must not modify'!BT:FE,AM$8,FALSE)</f>
        <v>0</v>
      </c>
      <c r="AN172" s="83">
        <f>VLOOKUP($Q172,'Analysis-must not modify'!BT:FE,AN$8,FALSE)</f>
        <v>0</v>
      </c>
      <c r="AO172" s="28"/>
      <c r="AP172" s="83">
        <f>VLOOKUP($Q172,'Analysis-must not modify'!BT:FE,AP$8,FALSE)</f>
        <v>0</v>
      </c>
      <c r="AQ172" s="83">
        <f>VLOOKUP($Q172,'Analysis-must not modify'!BT:FE,AQ$8,FALSE)</f>
        <v>0</v>
      </c>
      <c r="AR172" s="83">
        <f>VLOOKUP($Q172,'Analysis-must not modify'!BT:FE,AR$8,FALSE)</f>
        <v>0</v>
      </c>
      <c r="AS172" s="83">
        <f>VLOOKUP($Q172,'Analysis-must not modify'!BT:FE,AS$8,FALSE)</f>
        <v>0</v>
      </c>
      <c r="AT172" s="83">
        <f>VLOOKUP($Q172,'Analysis-must not modify'!BT:FE,AT$8,FALSE)</f>
        <v>0</v>
      </c>
      <c r="AU172" s="28"/>
      <c r="AV172" s="83">
        <f>VLOOKUP($Q172,'Analysis-must not modify'!BT:FE,AV$8,FALSE)</f>
        <v>0</v>
      </c>
      <c r="AW172" s="83">
        <f>VLOOKUP($Q172,'Analysis-must not modify'!BT:FE,AW$8,FALSE)</f>
        <v>0</v>
      </c>
      <c r="AX172" s="83">
        <f>VLOOKUP($Q172,'Analysis-must not modify'!BT:FE,AX$8,FALSE)</f>
        <v>0</v>
      </c>
      <c r="AY172" s="83">
        <f>VLOOKUP($Q172,'Analysis-must not modify'!BT:FE,AY$8,FALSE)</f>
        <v>0</v>
      </c>
      <c r="AZ172" s="28"/>
      <c r="BA172" s="83" t="str">
        <f>IF($Q$5="BASIC","",VLOOKUP($Q172,'Analysis-must not modify'!BT:FE,BA$8,FALSE))</f>
        <v/>
      </c>
      <c r="BB172" s="83" t="str">
        <f>IF($Q$5="BASIC","",VLOOKUP($Q172,'Analysis-must not modify'!BT:FE,BB$8,FALSE))</f>
        <v/>
      </c>
      <c r="BC172" s="28"/>
      <c r="BD172" s="83" t="str">
        <f>IF($Q$5="BASIC","",VLOOKUP($Q172,'Analysis-must not modify'!BT:FE,BD$8,FALSE))</f>
        <v/>
      </c>
      <c r="BE172" s="83" t="str">
        <f>IF($Q$5="BASIC","",VLOOKUP($Q172,'Analysis-must not modify'!BT:FE,BE$8,FALSE))</f>
        <v/>
      </c>
      <c r="BF172" s="83" t="str">
        <f>IF($Q$5="BASIC","",VLOOKUP($Q172,'Analysis-must not modify'!BT:FE,BF$8,FALSE))</f>
        <v/>
      </c>
    </row>
    <row r="173" spans="4:58" s="52" customFormat="1" ht="15" customHeight="1">
      <c r="D173" s="60"/>
      <c r="E173" s="60"/>
      <c r="F173" s="60"/>
      <c r="P173" s="244">
        <v>164</v>
      </c>
      <c r="Q173" s="84" t="str">
        <f>VLOOKUP($P173,'Analysis-must not modify'!B:AX,2,FALSE)</f>
        <v>0_0</v>
      </c>
      <c r="R173" s="72">
        <f>VLOOKUP($Q173,'Analysis-must not modify'!C:AX,6,FALSE)</f>
        <v>0</v>
      </c>
      <c r="S173" s="72">
        <f>VLOOKUP($Q173,'Analysis-must not modify'!C:FE,7,FALSE)</f>
        <v>0</v>
      </c>
      <c r="T173" s="72">
        <f>VLOOKUP($Q173,'Analysis-must not modify'!C:FE,8,FALSE)</f>
        <v>0</v>
      </c>
      <c r="U173" s="83">
        <f>VLOOKUP($Q173,'Analysis-must not modify'!BT:FE,U$8,FALSE)</f>
        <v>0</v>
      </c>
      <c r="V173" s="83">
        <f>VLOOKUP($Q173,'Analysis-must not modify'!BT:FE,V$8,FALSE)</f>
        <v>0</v>
      </c>
      <c r="W173" s="83">
        <f>VLOOKUP($Q173,'Analysis-must not modify'!BT:FE,W$8,FALSE)</f>
        <v>0</v>
      </c>
      <c r="X173" s="83" t="str">
        <f>IFERROR(VLOOKUP($Q173,'Analysis-must not modify'!BT:FE,X$8,FALSE),"")</f>
        <v/>
      </c>
      <c r="Y173" s="83" t="str">
        <f>IFERROR(VLOOKUP($Q173,'Analysis-must not modify'!BT:FE,Y$8,FALSE),"")</f>
        <v/>
      </c>
      <c r="Z173" s="70" t="str">
        <f t="shared" si="36"/>
        <v/>
      </c>
      <c r="AA173" s="70" t="e">
        <f t="shared" ca="1" si="37"/>
        <v>#VALUE!</v>
      </c>
      <c r="AB173" s="70">
        <f t="shared" ca="1" si="38"/>
        <v>159</v>
      </c>
      <c r="AC173" s="70">
        <f t="shared" ca="1" si="39"/>
        <v>159</v>
      </c>
      <c r="AD173" s="70">
        <f t="shared" ca="1" si="40"/>
        <v>159</v>
      </c>
      <c r="AE173" s="70" t="e">
        <f t="shared" ca="1" si="41"/>
        <v>#VALUE!</v>
      </c>
      <c r="AF173" s="70" t="e">
        <f t="shared" ca="1" si="42"/>
        <v>#VALUE!</v>
      </c>
      <c r="AG173" s="83">
        <f>VLOOKUP($Q173,'Analysis-must not modify'!BT:FE,AG$8,FALSE)</f>
        <v>0</v>
      </c>
      <c r="AH173" s="83">
        <f>VLOOKUP($Q173,'Analysis-must not modify'!BT:FE,AH$8,FALSE)</f>
        <v>0</v>
      </c>
      <c r="AI173" s="83">
        <f>VLOOKUP($Q173,'Analysis-must not modify'!BT:FE,AI$8,FALSE)</f>
        <v>0</v>
      </c>
      <c r="AJ173" s="83" t="e">
        <f>VLOOKUP($Q173,'Analysis-must not modify'!$BT$7:$FJ$87,AJ$8,FALSE)</f>
        <v>#N/A</v>
      </c>
      <c r="AK173" s="83">
        <f>VLOOKUP($Q173,'Analysis-must not modify'!BT:FE,AK$8,FALSE)</f>
        <v>0</v>
      </c>
      <c r="AL173" s="83">
        <f>VLOOKUP($Q173,'Analysis-must not modify'!BT:FE,AL$8,FALSE)</f>
        <v>0</v>
      </c>
      <c r="AM173" s="83">
        <f>VLOOKUP($Q173,'Analysis-must not modify'!BT:FE,AM$8,FALSE)</f>
        <v>0</v>
      </c>
      <c r="AN173" s="83">
        <f>VLOOKUP($Q173,'Analysis-must not modify'!BT:FE,AN$8,FALSE)</f>
        <v>0</v>
      </c>
      <c r="AO173" s="28"/>
      <c r="AP173" s="83">
        <f>VLOOKUP($Q173,'Analysis-must not modify'!BT:FE,AP$8,FALSE)</f>
        <v>0</v>
      </c>
      <c r="AQ173" s="83">
        <f>VLOOKUP($Q173,'Analysis-must not modify'!BT:FE,AQ$8,FALSE)</f>
        <v>0</v>
      </c>
      <c r="AR173" s="83">
        <f>VLOOKUP($Q173,'Analysis-must not modify'!BT:FE,AR$8,FALSE)</f>
        <v>0</v>
      </c>
      <c r="AS173" s="83">
        <f>VLOOKUP($Q173,'Analysis-must not modify'!BT:FE,AS$8,FALSE)</f>
        <v>0</v>
      </c>
      <c r="AT173" s="83">
        <f>VLOOKUP($Q173,'Analysis-must not modify'!BT:FE,AT$8,FALSE)</f>
        <v>0</v>
      </c>
      <c r="AU173" s="28"/>
      <c r="AV173" s="83">
        <f>VLOOKUP($Q173,'Analysis-must not modify'!BT:FE,AV$8,FALSE)</f>
        <v>0</v>
      </c>
      <c r="AW173" s="83">
        <f>VLOOKUP($Q173,'Analysis-must not modify'!BT:FE,AW$8,FALSE)</f>
        <v>0</v>
      </c>
      <c r="AX173" s="83">
        <f>VLOOKUP($Q173,'Analysis-must not modify'!BT:FE,AX$8,FALSE)</f>
        <v>0</v>
      </c>
      <c r="AY173" s="83">
        <f>VLOOKUP($Q173,'Analysis-must not modify'!BT:FE,AY$8,FALSE)</f>
        <v>0</v>
      </c>
      <c r="AZ173" s="28"/>
      <c r="BA173" s="83" t="str">
        <f>IF($Q$5="BASIC","",VLOOKUP($Q173,'Analysis-must not modify'!BT:FE,BA$8,FALSE))</f>
        <v/>
      </c>
      <c r="BB173" s="83" t="str">
        <f>IF($Q$5="BASIC","",VLOOKUP($Q173,'Analysis-must not modify'!BT:FE,BB$8,FALSE))</f>
        <v/>
      </c>
      <c r="BC173" s="28"/>
      <c r="BD173" s="83" t="str">
        <f>IF($Q$5="BASIC","",VLOOKUP($Q173,'Analysis-must not modify'!BT:FE,BD$8,FALSE))</f>
        <v/>
      </c>
      <c r="BE173" s="83" t="str">
        <f>IF($Q$5="BASIC","",VLOOKUP($Q173,'Analysis-must not modify'!BT:FE,BE$8,FALSE))</f>
        <v/>
      </c>
      <c r="BF173" s="83" t="str">
        <f>IF($Q$5="BASIC","",VLOOKUP($Q173,'Analysis-must not modify'!BT:FE,BF$8,FALSE))</f>
        <v/>
      </c>
    </row>
    <row r="174" spans="4:58" s="52" customFormat="1" ht="15" customHeight="1">
      <c r="D174" s="60"/>
      <c r="E174" s="60"/>
      <c r="F174" s="60"/>
      <c r="P174" s="244">
        <v>165</v>
      </c>
      <c r="Q174" s="84" t="str">
        <f>VLOOKUP($P174,'Analysis-must not modify'!B:AX,2,FALSE)</f>
        <v>0_0</v>
      </c>
      <c r="R174" s="72">
        <f>VLOOKUP($Q174,'Analysis-must not modify'!C:AX,6,FALSE)</f>
        <v>0</v>
      </c>
      <c r="S174" s="72">
        <f>VLOOKUP($Q174,'Analysis-must not modify'!C:FE,7,FALSE)</f>
        <v>0</v>
      </c>
      <c r="T174" s="72">
        <f>VLOOKUP($Q174,'Analysis-must not modify'!C:FE,8,FALSE)</f>
        <v>0</v>
      </c>
      <c r="U174" s="83">
        <f>VLOOKUP($Q174,'Analysis-must not modify'!BT:FE,U$8,FALSE)</f>
        <v>0</v>
      </c>
      <c r="V174" s="83">
        <f>VLOOKUP($Q174,'Analysis-must not modify'!BT:FE,V$8,FALSE)</f>
        <v>0</v>
      </c>
      <c r="W174" s="83">
        <f>VLOOKUP($Q174,'Analysis-must not modify'!BT:FE,W$8,FALSE)</f>
        <v>0</v>
      </c>
      <c r="X174" s="83" t="str">
        <f>IFERROR(VLOOKUP($Q174,'Analysis-must not modify'!BT:FE,X$8,FALSE),"")</f>
        <v/>
      </c>
      <c r="Y174" s="83" t="str">
        <f>IFERROR(VLOOKUP($Q174,'Analysis-must not modify'!BT:FE,Y$8,FALSE),"")</f>
        <v/>
      </c>
      <c r="Z174" s="70" t="str">
        <f t="shared" si="36"/>
        <v/>
      </c>
      <c r="AA174" s="70" t="e">
        <f t="shared" ca="1" si="37"/>
        <v>#VALUE!</v>
      </c>
      <c r="AB174" s="70">
        <f t="shared" ca="1" si="38"/>
        <v>159</v>
      </c>
      <c r="AC174" s="70">
        <f t="shared" ca="1" si="39"/>
        <v>159</v>
      </c>
      <c r="AD174" s="70">
        <f t="shared" ca="1" si="40"/>
        <v>159</v>
      </c>
      <c r="AE174" s="70" t="e">
        <f t="shared" ca="1" si="41"/>
        <v>#VALUE!</v>
      </c>
      <c r="AF174" s="70" t="e">
        <f t="shared" ca="1" si="42"/>
        <v>#VALUE!</v>
      </c>
      <c r="AG174" s="83">
        <f>VLOOKUP($Q174,'Analysis-must not modify'!BT:FE,AG$8,FALSE)</f>
        <v>0</v>
      </c>
      <c r="AH174" s="83">
        <f>VLOOKUP($Q174,'Analysis-must not modify'!BT:FE,AH$8,FALSE)</f>
        <v>0</v>
      </c>
      <c r="AI174" s="83">
        <f>VLOOKUP($Q174,'Analysis-must not modify'!BT:FE,AI$8,FALSE)</f>
        <v>0</v>
      </c>
      <c r="AJ174" s="83" t="e">
        <f>VLOOKUP($Q174,'Analysis-must not modify'!$BT$7:$FJ$87,AJ$8,FALSE)</f>
        <v>#N/A</v>
      </c>
      <c r="AK174" s="83">
        <f>VLOOKUP($Q174,'Analysis-must not modify'!BT:FE,AK$8,FALSE)</f>
        <v>0</v>
      </c>
      <c r="AL174" s="83">
        <f>VLOOKUP($Q174,'Analysis-must not modify'!BT:FE,AL$8,FALSE)</f>
        <v>0</v>
      </c>
      <c r="AM174" s="83">
        <f>VLOOKUP($Q174,'Analysis-must not modify'!BT:FE,AM$8,FALSE)</f>
        <v>0</v>
      </c>
      <c r="AN174" s="83">
        <f>VLOOKUP($Q174,'Analysis-must not modify'!BT:FE,AN$8,FALSE)</f>
        <v>0</v>
      </c>
      <c r="AO174" s="28"/>
      <c r="AP174" s="83">
        <f>VLOOKUP($Q174,'Analysis-must not modify'!BT:FE,AP$8,FALSE)</f>
        <v>0</v>
      </c>
      <c r="AQ174" s="83">
        <f>VLOOKUP($Q174,'Analysis-must not modify'!BT:FE,AQ$8,FALSE)</f>
        <v>0</v>
      </c>
      <c r="AR174" s="83">
        <f>VLOOKUP($Q174,'Analysis-must not modify'!BT:FE,AR$8,FALSE)</f>
        <v>0</v>
      </c>
      <c r="AS174" s="83">
        <f>VLOOKUP($Q174,'Analysis-must not modify'!BT:FE,AS$8,FALSE)</f>
        <v>0</v>
      </c>
      <c r="AT174" s="83">
        <f>VLOOKUP($Q174,'Analysis-must not modify'!BT:FE,AT$8,FALSE)</f>
        <v>0</v>
      </c>
      <c r="AU174" s="28"/>
      <c r="AV174" s="83">
        <f>VLOOKUP($Q174,'Analysis-must not modify'!BT:FE,AV$8,FALSE)</f>
        <v>0</v>
      </c>
      <c r="AW174" s="83">
        <f>VLOOKUP($Q174,'Analysis-must not modify'!BT:FE,AW$8,FALSE)</f>
        <v>0</v>
      </c>
      <c r="AX174" s="83">
        <f>VLOOKUP($Q174,'Analysis-must not modify'!BT:FE,AX$8,FALSE)</f>
        <v>0</v>
      </c>
      <c r="AY174" s="83">
        <f>VLOOKUP($Q174,'Analysis-must not modify'!BT:FE,AY$8,FALSE)</f>
        <v>0</v>
      </c>
      <c r="AZ174" s="28"/>
      <c r="BA174" s="83" t="str">
        <f>IF($Q$5="BASIC","",VLOOKUP($Q174,'Analysis-must not modify'!BT:FE,BA$8,FALSE))</f>
        <v/>
      </c>
      <c r="BB174" s="83" t="str">
        <f>IF($Q$5="BASIC","",VLOOKUP($Q174,'Analysis-must not modify'!BT:FE,BB$8,FALSE))</f>
        <v/>
      </c>
      <c r="BC174" s="28"/>
      <c r="BD174" s="83" t="str">
        <f>IF($Q$5="BASIC","",VLOOKUP($Q174,'Analysis-must not modify'!BT:FE,BD$8,FALSE))</f>
        <v/>
      </c>
      <c r="BE174" s="83" t="str">
        <f>IF($Q$5="BASIC","",VLOOKUP($Q174,'Analysis-must not modify'!BT:FE,BE$8,FALSE))</f>
        <v/>
      </c>
      <c r="BF174" s="83" t="str">
        <f>IF($Q$5="BASIC","",VLOOKUP($Q174,'Analysis-must not modify'!BT:FE,BF$8,FALSE))</f>
        <v/>
      </c>
    </row>
    <row r="175" spans="4:58" s="52" customFormat="1" ht="15" customHeight="1">
      <c r="D175" s="60"/>
      <c r="E175" s="60"/>
      <c r="F175" s="60"/>
      <c r="P175" s="244">
        <v>166</v>
      </c>
      <c r="Q175" s="84" t="str">
        <f>VLOOKUP($P175,'Analysis-must not modify'!B:AX,2,FALSE)</f>
        <v>0_0</v>
      </c>
      <c r="R175" s="72">
        <f>VLOOKUP($Q175,'Analysis-must not modify'!C:AX,6,FALSE)</f>
        <v>0</v>
      </c>
      <c r="S175" s="72">
        <f>VLOOKUP($Q175,'Analysis-must not modify'!C:FE,7,FALSE)</f>
        <v>0</v>
      </c>
      <c r="T175" s="72">
        <f>VLOOKUP($Q175,'Analysis-must not modify'!C:FE,8,FALSE)</f>
        <v>0</v>
      </c>
      <c r="U175" s="83">
        <f>VLOOKUP($Q175,'Analysis-must not modify'!BT:FE,U$8,FALSE)</f>
        <v>0</v>
      </c>
      <c r="V175" s="83">
        <f>VLOOKUP($Q175,'Analysis-must not modify'!BT:FE,V$8,FALSE)</f>
        <v>0</v>
      </c>
      <c r="W175" s="83">
        <f>VLOOKUP($Q175,'Analysis-must not modify'!BT:FE,W$8,FALSE)</f>
        <v>0</v>
      </c>
      <c r="X175" s="83" t="str">
        <f>IFERROR(VLOOKUP($Q175,'Analysis-must not modify'!BT:FE,X$8,FALSE),"")</f>
        <v/>
      </c>
      <c r="Y175" s="83" t="str">
        <f>IFERROR(VLOOKUP($Q175,'Analysis-must not modify'!BT:FE,Y$8,FALSE),"")</f>
        <v/>
      </c>
      <c r="Z175" s="70" t="str">
        <f t="shared" si="36"/>
        <v/>
      </c>
      <c r="AA175" s="70" t="e">
        <f t="shared" ca="1" si="37"/>
        <v>#VALUE!</v>
      </c>
      <c r="AB175" s="70">
        <f t="shared" ca="1" si="38"/>
        <v>159</v>
      </c>
      <c r="AC175" s="70">
        <f t="shared" ca="1" si="39"/>
        <v>159</v>
      </c>
      <c r="AD175" s="70">
        <f t="shared" ca="1" si="40"/>
        <v>159</v>
      </c>
      <c r="AE175" s="70" t="e">
        <f t="shared" ca="1" si="41"/>
        <v>#VALUE!</v>
      </c>
      <c r="AF175" s="70" t="e">
        <f t="shared" ca="1" si="42"/>
        <v>#VALUE!</v>
      </c>
      <c r="AG175" s="83">
        <f>VLOOKUP($Q175,'Analysis-must not modify'!BT:FE,AG$8,FALSE)</f>
        <v>0</v>
      </c>
      <c r="AH175" s="83">
        <f>VLOOKUP($Q175,'Analysis-must not modify'!BT:FE,AH$8,FALSE)</f>
        <v>0</v>
      </c>
      <c r="AI175" s="83">
        <f>VLOOKUP($Q175,'Analysis-must not modify'!BT:FE,AI$8,FALSE)</f>
        <v>0</v>
      </c>
      <c r="AJ175" s="83" t="e">
        <f>VLOOKUP($Q175,'Analysis-must not modify'!$BT$7:$FJ$87,AJ$8,FALSE)</f>
        <v>#N/A</v>
      </c>
      <c r="AK175" s="83">
        <f>VLOOKUP($Q175,'Analysis-must not modify'!BT:FE,AK$8,FALSE)</f>
        <v>0</v>
      </c>
      <c r="AL175" s="83">
        <f>VLOOKUP($Q175,'Analysis-must not modify'!BT:FE,AL$8,FALSE)</f>
        <v>0</v>
      </c>
      <c r="AM175" s="83">
        <f>VLOOKUP($Q175,'Analysis-must not modify'!BT:FE,AM$8,FALSE)</f>
        <v>0</v>
      </c>
      <c r="AN175" s="83">
        <f>VLOOKUP($Q175,'Analysis-must not modify'!BT:FE,AN$8,FALSE)</f>
        <v>0</v>
      </c>
      <c r="AO175" s="28"/>
      <c r="AP175" s="83">
        <f>VLOOKUP($Q175,'Analysis-must not modify'!BT:FE,AP$8,FALSE)</f>
        <v>0</v>
      </c>
      <c r="AQ175" s="83">
        <f>VLOOKUP($Q175,'Analysis-must not modify'!BT:FE,AQ$8,FALSE)</f>
        <v>0</v>
      </c>
      <c r="AR175" s="83">
        <f>VLOOKUP($Q175,'Analysis-must not modify'!BT:FE,AR$8,FALSE)</f>
        <v>0</v>
      </c>
      <c r="AS175" s="83">
        <f>VLOOKUP($Q175,'Analysis-must not modify'!BT:FE,AS$8,FALSE)</f>
        <v>0</v>
      </c>
      <c r="AT175" s="83">
        <f>VLOOKUP($Q175,'Analysis-must not modify'!BT:FE,AT$8,FALSE)</f>
        <v>0</v>
      </c>
      <c r="AU175" s="28"/>
      <c r="AV175" s="83">
        <f>VLOOKUP($Q175,'Analysis-must not modify'!BT:FE,AV$8,FALSE)</f>
        <v>0</v>
      </c>
      <c r="AW175" s="83">
        <f>VLOOKUP($Q175,'Analysis-must not modify'!BT:FE,AW$8,FALSE)</f>
        <v>0</v>
      </c>
      <c r="AX175" s="83">
        <f>VLOOKUP($Q175,'Analysis-must not modify'!BT:FE,AX$8,FALSE)</f>
        <v>0</v>
      </c>
      <c r="AY175" s="83">
        <f>VLOOKUP($Q175,'Analysis-must not modify'!BT:FE,AY$8,FALSE)</f>
        <v>0</v>
      </c>
      <c r="AZ175" s="28"/>
      <c r="BA175" s="83" t="str">
        <f>IF($Q$5="BASIC","",VLOOKUP($Q175,'Analysis-must not modify'!BT:FE,BA$8,FALSE))</f>
        <v/>
      </c>
      <c r="BB175" s="83" t="str">
        <f>IF($Q$5="BASIC","",VLOOKUP($Q175,'Analysis-must not modify'!BT:FE,BB$8,FALSE))</f>
        <v/>
      </c>
      <c r="BC175" s="28"/>
      <c r="BD175" s="83" t="str">
        <f>IF($Q$5="BASIC","",VLOOKUP($Q175,'Analysis-must not modify'!BT:FE,BD$8,FALSE))</f>
        <v/>
      </c>
      <c r="BE175" s="83" t="str">
        <f>IF($Q$5="BASIC","",VLOOKUP($Q175,'Analysis-must not modify'!BT:FE,BE$8,FALSE))</f>
        <v/>
      </c>
      <c r="BF175" s="83" t="str">
        <f>IF($Q$5="BASIC","",VLOOKUP($Q175,'Analysis-must not modify'!BT:FE,BF$8,FALSE))</f>
        <v/>
      </c>
    </row>
    <row r="176" spans="4:58" s="52" customFormat="1" ht="15" customHeight="1">
      <c r="D176" s="60"/>
      <c r="E176" s="60"/>
      <c r="F176" s="60"/>
      <c r="P176" s="244">
        <v>167</v>
      </c>
      <c r="Q176" s="84" t="str">
        <f>VLOOKUP($P176,'Analysis-must not modify'!B:AX,2,FALSE)</f>
        <v>0_0</v>
      </c>
      <c r="R176" s="72">
        <f>VLOOKUP($Q176,'Analysis-must not modify'!C:AX,6,FALSE)</f>
        <v>0</v>
      </c>
      <c r="S176" s="72">
        <f>VLOOKUP($Q176,'Analysis-must not modify'!C:FE,7,FALSE)</f>
        <v>0</v>
      </c>
      <c r="T176" s="72">
        <f>VLOOKUP($Q176,'Analysis-must not modify'!C:FE,8,FALSE)</f>
        <v>0</v>
      </c>
      <c r="U176" s="83">
        <f>VLOOKUP($Q176,'Analysis-must not modify'!BT:FE,U$8,FALSE)</f>
        <v>0</v>
      </c>
      <c r="V176" s="83">
        <f>VLOOKUP($Q176,'Analysis-must not modify'!BT:FE,V$8,FALSE)</f>
        <v>0</v>
      </c>
      <c r="W176" s="83">
        <f>VLOOKUP($Q176,'Analysis-must not modify'!BT:FE,W$8,FALSE)</f>
        <v>0</v>
      </c>
      <c r="X176" s="83" t="str">
        <f>IFERROR(VLOOKUP($Q176,'Analysis-must not modify'!BT:FE,X$8,FALSE),"")</f>
        <v/>
      </c>
      <c r="Y176" s="83" t="str">
        <f>IFERROR(VLOOKUP($Q176,'Analysis-must not modify'!BT:FE,Y$8,FALSE),"")</f>
        <v/>
      </c>
      <c r="Z176" s="70" t="str">
        <f t="shared" si="36"/>
        <v/>
      </c>
      <c r="AA176" s="70" t="e">
        <f t="shared" ca="1" si="37"/>
        <v>#VALUE!</v>
      </c>
      <c r="AB176" s="70">
        <f t="shared" ca="1" si="38"/>
        <v>159</v>
      </c>
      <c r="AC176" s="70">
        <f t="shared" ca="1" si="39"/>
        <v>159</v>
      </c>
      <c r="AD176" s="70">
        <f t="shared" ca="1" si="40"/>
        <v>159</v>
      </c>
      <c r="AE176" s="70" t="e">
        <f t="shared" ca="1" si="41"/>
        <v>#VALUE!</v>
      </c>
      <c r="AF176" s="70" t="e">
        <f t="shared" ca="1" si="42"/>
        <v>#VALUE!</v>
      </c>
      <c r="AG176" s="83">
        <f>VLOOKUP($Q176,'Analysis-must not modify'!BT:FE,AG$8,FALSE)</f>
        <v>0</v>
      </c>
      <c r="AH176" s="83">
        <f>VLOOKUP($Q176,'Analysis-must not modify'!BT:FE,AH$8,FALSE)</f>
        <v>0</v>
      </c>
      <c r="AI176" s="83">
        <f>VLOOKUP($Q176,'Analysis-must not modify'!BT:FE,AI$8,FALSE)</f>
        <v>0</v>
      </c>
      <c r="AJ176" s="83" t="e">
        <f>VLOOKUP($Q176,'Analysis-must not modify'!$BT$7:$FJ$87,AJ$8,FALSE)</f>
        <v>#N/A</v>
      </c>
      <c r="AK176" s="83">
        <f>VLOOKUP($Q176,'Analysis-must not modify'!BT:FE,AK$8,FALSE)</f>
        <v>0</v>
      </c>
      <c r="AL176" s="83">
        <f>VLOOKUP($Q176,'Analysis-must not modify'!BT:FE,AL$8,FALSE)</f>
        <v>0</v>
      </c>
      <c r="AM176" s="83">
        <f>VLOOKUP($Q176,'Analysis-must not modify'!BT:FE,AM$8,FALSE)</f>
        <v>0</v>
      </c>
      <c r="AN176" s="83">
        <f>VLOOKUP($Q176,'Analysis-must not modify'!BT:FE,AN$8,FALSE)</f>
        <v>0</v>
      </c>
      <c r="AO176" s="28"/>
      <c r="AP176" s="83">
        <f>VLOOKUP($Q176,'Analysis-must not modify'!BT:FE,AP$8,FALSE)</f>
        <v>0</v>
      </c>
      <c r="AQ176" s="83">
        <f>VLOOKUP($Q176,'Analysis-must not modify'!BT:FE,AQ$8,FALSE)</f>
        <v>0</v>
      </c>
      <c r="AR176" s="83">
        <f>VLOOKUP($Q176,'Analysis-must not modify'!BT:FE,AR$8,FALSE)</f>
        <v>0</v>
      </c>
      <c r="AS176" s="83">
        <f>VLOOKUP($Q176,'Analysis-must not modify'!BT:FE,AS$8,FALSE)</f>
        <v>0</v>
      </c>
      <c r="AT176" s="83">
        <f>VLOOKUP($Q176,'Analysis-must not modify'!BT:FE,AT$8,FALSE)</f>
        <v>0</v>
      </c>
      <c r="AU176" s="28"/>
      <c r="AV176" s="83">
        <f>VLOOKUP($Q176,'Analysis-must not modify'!BT:FE,AV$8,FALSE)</f>
        <v>0</v>
      </c>
      <c r="AW176" s="83">
        <f>VLOOKUP($Q176,'Analysis-must not modify'!BT:FE,AW$8,FALSE)</f>
        <v>0</v>
      </c>
      <c r="AX176" s="83">
        <f>VLOOKUP($Q176,'Analysis-must not modify'!BT:FE,AX$8,FALSE)</f>
        <v>0</v>
      </c>
      <c r="AY176" s="83">
        <f>VLOOKUP($Q176,'Analysis-must not modify'!BT:FE,AY$8,FALSE)</f>
        <v>0</v>
      </c>
      <c r="AZ176" s="28"/>
      <c r="BA176" s="83" t="str">
        <f>IF($Q$5="BASIC","",VLOOKUP($Q176,'Analysis-must not modify'!BT:FE,BA$8,FALSE))</f>
        <v/>
      </c>
      <c r="BB176" s="83" t="str">
        <f>IF($Q$5="BASIC","",VLOOKUP($Q176,'Analysis-must not modify'!BT:FE,BB$8,FALSE))</f>
        <v/>
      </c>
      <c r="BC176" s="28"/>
      <c r="BD176" s="83" t="str">
        <f>IF($Q$5="BASIC","",VLOOKUP($Q176,'Analysis-must not modify'!BT:FE,BD$8,FALSE))</f>
        <v/>
      </c>
      <c r="BE176" s="83" t="str">
        <f>IF($Q$5="BASIC","",VLOOKUP($Q176,'Analysis-must not modify'!BT:FE,BE$8,FALSE))</f>
        <v/>
      </c>
      <c r="BF176" s="83" t="str">
        <f>IF($Q$5="BASIC","",VLOOKUP($Q176,'Analysis-must not modify'!BT:FE,BF$8,FALSE))</f>
        <v/>
      </c>
    </row>
    <row r="177" spans="4:58" s="52" customFormat="1" ht="15" customHeight="1">
      <c r="D177" s="60"/>
      <c r="E177" s="60"/>
      <c r="F177" s="60"/>
      <c r="P177" s="244">
        <v>168</v>
      </c>
      <c r="Q177" s="84" t="str">
        <f>VLOOKUP($P177,'Analysis-must not modify'!B:AX,2,FALSE)</f>
        <v>0_0</v>
      </c>
      <c r="R177" s="72">
        <f>VLOOKUP($Q177,'Analysis-must not modify'!C:AX,6,FALSE)</f>
        <v>0</v>
      </c>
      <c r="S177" s="72">
        <f>VLOOKUP($Q177,'Analysis-must not modify'!C:FE,7,FALSE)</f>
        <v>0</v>
      </c>
      <c r="T177" s="72">
        <f>VLOOKUP($Q177,'Analysis-must not modify'!C:FE,8,FALSE)</f>
        <v>0</v>
      </c>
      <c r="U177" s="83">
        <f>VLOOKUP($Q177,'Analysis-must not modify'!BT:FE,U$8,FALSE)</f>
        <v>0</v>
      </c>
      <c r="V177" s="83">
        <f>VLOOKUP($Q177,'Analysis-must not modify'!BT:FE,V$8,FALSE)</f>
        <v>0</v>
      </c>
      <c r="W177" s="83">
        <f>VLOOKUP($Q177,'Analysis-must not modify'!BT:FE,W$8,FALSE)</f>
        <v>0</v>
      </c>
      <c r="X177" s="83" t="str">
        <f>IFERROR(VLOOKUP($Q177,'Analysis-must not modify'!BT:FE,X$8,FALSE),"")</f>
        <v/>
      </c>
      <c r="Y177" s="83" t="str">
        <f>IFERROR(VLOOKUP($Q177,'Analysis-must not modify'!BT:FE,Y$8,FALSE),"")</f>
        <v/>
      </c>
      <c r="Z177" s="70" t="str">
        <f t="shared" si="36"/>
        <v/>
      </c>
      <c r="AA177" s="70" t="e">
        <f t="shared" ca="1" si="37"/>
        <v>#VALUE!</v>
      </c>
      <c r="AB177" s="70">
        <f t="shared" ca="1" si="38"/>
        <v>159</v>
      </c>
      <c r="AC177" s="70">
        <f t="shared" ca="1" si="39"/>
        <v>159</v>
      </c>
      <c r="AD177" s="70">
        <f t="shared" ca="1" si="40"/>
        <v>159</v>
      </c>
      <c r="AE177" s="70" t="e">
        <f t="shared" ca="1" si="41"/>
        <v>#VALUE!</v>
      </c>
      <c r="AF177" s="70" t="e">
        <f t="shared" ca="1" si="42"/>
        <v>#VALUE!</v>
      </c>
      <c r="AG177" s="83">
        <f>VLOOKUP($Q177,'Analysis-must not modify'!BT:FE,AG$8,FALSE)</f>
        <v>0</v>
      </c>
      <c r="AH177" s="83">
        <f>VLOOKUP($Q177,'Analysis-must not modify'!BT:FE,AH$8,FALSE)</f>
        <v>0</v>
      </c>
      <c r="AI177" s="83">
        <f>VLOOKUP($Q177,'Analysis-must not modify'!BT:FE,AI$8,FALSE)</f>
        <v>0</v>
      </c>
      <c r="AJ177" s="83" t="e">
        <f>VLOOKUP($Q177,'Analysis-must not modify'!$BT$7:$FJ$87,AJ$8,FALSE)</f>
        <v>#N/A</v>
      </c>
      <c r="AK177" s="83">
        <f>VLOOKUP($Q177,'Analysis-must not modify'!BT:FE,AK$8,FALSE)</f>
        <v>0</v>
      </c>
      <c r="AL177" s="83">
        <f>VLOOKUP($Q177,'Analysis-must not modify'!BT:FE,AL$8,FALSE)</f>
        <v>0</v>
      </c>
      <c r="AM177" s="83">
        <f>VLOOKUP($Q177,'Analysis-must not modify'!BT:FE,AM$8,FALSE)</f>
        <v>0</v>
      </c>
      <c r="AN177" s="83">
        <f>VLOOKUP($Q177,'Analysis-must not modify'!BT:FE,AN$8,FALSE)</f>
        <v>0</v>
      </c>
      <c r="AO177" s="28"/>
      <c r="AP177" s="83">
        <f>VLOOKUP($Q177,'Analysis-must not modify'!BT:FE,AP$8,FALSE)</f>
        <v>0</v>
      </c>
      <c r="AQ177" s="83">
        <f>VLOOKUP($Q177,'Analysis-must not modify'!BT:FE,AQ$8,FALSE)</f>
        <v>0</v>
      </c>
      <c r="AR177" s="83">
        <f>VLOOKUP($Q177,'Analysis-must not modify'!BT:FE,AR$8,FALSE)</f>
        <v>0</v>
      </c>
      <c r="AS177" s="83">
        <f>VLOOKUP($Q177,'Analysis-must not modify'!BT:FE,AS$8,FALSE)</f>
        <v>0</v>
      </c>
      <c r="AT177" s="83">
        <f>VLOOKUP($Q177,'Analysis-must not modify'!BT:FE,AT$8,FALSE)</f>
        <v>0</v>
      </c>
      <c r="AU177" s="28"/>
      <c r="AV177" s="83">
        <f>VLOOKUP($Q177,'Analysis-must not modify'!BT:FE,AV$8,FALSE)</f>
        <v>0</v>
      </c>
      <c r="AW177" s="83">
        <f>VLOOKUP($Q177,'Analysis-must not modify'!BT:FE,AW$8,FALSE)</f>
        <v>0</v>
      </c>
      <c r="AX177" s="83">
        <f>VLOOKUP($Q177,'Analysis-must not modify'!BT:FE,AX$8,FALSE)</f>
        <v>0</v>
      </c>
      <c r="AY177" s="83">
        <f>VLOOKUP($Q177,'Analysis-must not modify'!BT:FE,AY$8,FALSE)</f>
        <v>0</v>
      </c>
      <c r="AZ177" s="28"/>
      <c r="BA177" s="83" t="str">
        <f>IF($Q$5="BASIC","",VLOOKUP($Q177,'Analysis-must not modify'!BT:FE,BA$8,FALSE))</f>
        <v/>
      </c>
      <c r="BB177" s="83" t="str">
        <f>IF($Q$5="BASIC","",VLOOKUP($Q177,'Analysis-must not modify'!BT:FE,BB$8,FALSE))</f>
        <v/>
      </c>
      <c r="BC177" s="28"/>
      <c r="BD177" s="83" t="str">
        <f>IF($Q$5="BASIC","",VLOOKUP($Q177,'Analysis-must not modify'!BT:FE,BD$8,FALSE))</f>
        <v/>
      </c>
      <c r="BE177" s="83" t="str">
        <f>IF($Q$5="BASIC","",VLOOKUP($Q177,'Analysis-must not modify'!BT:FE,BE$8,FALSE))</f>
        <v/>
      </c>
      <c r="BF177" s="83" t="str">
        <f>IF($Q$5="BASIC","",VLOOKUP($Q177,'Analysis-must not modify'!BT:FE,BF$8,FALSE))</f>
        <v/>
      </c>
    </row>
    <row r="178" spans="4:58" s="52" customFormat="1" ht="15" customHeight="1">
      <c r="D178" s="60"/>
      <c r="E178" s="60"/>
      <c r="F178" s="60"/>
      <c r="P178" s="244">
        <v>169</v>
      </c>
      <c r="Q178" s="84" t="str">
        <f>VLOOKUP($P178,'Analysis-must not modify'!B:AX,2,FALSE)</f>
        <v>0_0</v>
      </c>
      <c r="R178" s="72">
        <f>VLOOKUP($Q178,'Analysis-must not modify'!C:AX,6,FALSE)</f>
        <v>0</v>
      </c>
      <c r="S178" s="72">
        <f>VLOOKUP($Q178,'Analysis-must not modify'!C:FE,7,FALSE)</f>
        <v>0</v>
      </c>
      <c r="T178" s="72">
        <f>VLOOKUP($Q178,'Analysis-must not modify'!C:FE,8,FALSE)</f>
        <v>0</v>
      </c>
      <c r="U178" s="83">
        <f>VLOOKUP($Q178,'Analysis-must not modify'!BT:FE,U$8,FALSE)</f>
        <v>0</v>
      </c>
      <c r="V178" s="83">
        <f>VLOOKUP($Q178,'Analysis-must not modify'!BT:FE,V$8,FALSE)</f>
        <v>0</v>
      </c>
      <c r="W178" s="83">
        <f>VLOOKUP($Q178,'Analysis-must not modify'!BT:FE,W$8,FALSE)</f>
        <v>0</v>
      </c>
      <c r="X178" s="83" t="str">
        <f>IFERROR(VLOOKUP($Q178,'Analysis-must not modify'!BT:FE,X$8,FALSE),"")</f>
        <v/>
      </c>
      <c r="Y178" s="83" t="str">
        <f>IFERROR(VLOOKUP($Q178,'Analysis-must not modify'!BT:FE,Y$8,FALSE),"")</f>
        <v/>
      </c>
      <c r="Z178" s="70" t="str">
        <f t="shared" si="36"/>
        <v/>
      </c>
      <c r="AA178" s="70" t="e">
        <f t="shared" ca="1" si="37"/>
        <v>#VALUE!</v>
      </c>
      <c r="AB178" s="70">
        <f t="shared" ca="1" si="38"/>
        <v>159</v>
      </c>
      <c r="AC178" s="70">
        <f t="shared" ca="1" si="39"/>
        <v>159</v>
      </c>
      <c r="AD178" s="70">
        <f t="shared" ca="1" si="40"/>
        <v>159</v>
      </c>
      <c r="AE178" s="70" t="e">
        <f t="shared" ca="1" si="41"/>
        <v>#VALUE!</v>
      </c>
      <c r="AF178" s="70" t="e">
        <f t="shared" ca="1" si="42"/>
        <v>#VALUE!</v>
      </c>
      <c r="AG178" s="83">
        <f>VLOOKUP($Q178,'Analysis-must not modify'!BT:FE,AG$8,FALSE)</f>
        <v>0</v>
      </c>
      <c r="AH178" s="83">
        <f>VLOOKUP($Q178,'Analysis-must not modify'!BT:FE,AH$8,FALSE)</f>
        <v>0</v>
      </c>
      <c r="AI178" s="83">
        <f>VLOOKUP($Q178,'Analysis-must not modify'!BT:FE,AI$8,FALSE)</f>
        <v>0</v>
      </c>
      <c r="AJ178" s="83" t="e">
        <f>VLOOKUP($Q178,'Analysis-must not modify'!$BT$7:$FJ$87,AJ$8,FALSE)</f>
        <v>#N/A</v>
      </c>
      <c r="AK178" s="83">
        <f>VLOOKUP($Q178,'Analysis-must not modify'!BT:FE,AK$8,FALSE)</f>
        <v>0</v>
      </c>
      <c r="AL178" s="83">
        <f>VLOOKUP($Q178,'Analysis-must not modify'!BT:FE,AL$8,FALSE)</f>
        <v>0</v>
      </c>
      <c r="AM178" s="83">
        <f>VLOOKUP($Q178,'Analysis-must not modify'!BT:FE,AM$8,FALSE)</f>
        <v>0</v>
      </c>
      <c r="AN178" s="83">
        <f>VLOOKUP($Q178,'Analysis-must not modify'!BT:FE,AN$8,FALSE)</f>
        <v>0</v>
      </c>
      <c r="AO178" s="28"/>
      <c r="AP178" s="83">
        <f>VLOOKUP($Q178,'Analysis-must not modify'!BT:FE,AP$8,FALSE)</f>
        <v>0</v>
      </c>
      <c r="AQ178" s="83">
        <f>VLOOKUP($Q178,'Analysis-must not modify'!BT:FE,AQ$8,FALSE)</f>
        <v>0</v>
      </c>
      <c r="AR178" s="83">
        <f>VLOOKUP($Q178,'Analysis-must not modify'!BT:FE,AR$8,FALSE)</f>
        <v>0</v>
      </c>
      <c r="AS178" s="83">
        <f>VLOOKUP($Q178,'Analysis-must not modify'!BT:FE,AS$8,FALSE)</f>
        <v>0</v>
      </c>
      <c r="AT178" s="83">
        <f>VLOOKUP($Q178,'Analysis-must not modify'!BT:FE,AT$8,FALSE)</f>
        <v>0</v>
      </c>
      <c r="AU178" s="28"/>
      <c r="AV178" s="83">
        <f>VLOOKUP($Q178,'Analysis-must not modify'!BT:FE,AV$8,FALSE)</f>
        <v>0</v>
      </c>
      <c r="AW178" s="83">
        <f>VLOOKUP($Q178,'Analysis-must not modify'!BT:FE,AW$8,FALSE)</f>
        <v>0</v>
      </c>
      <c r="AX178" s="83">
        <f>VLOOKUP($Q178,'Analysis-must not modify'!BT:FE,AX$8,FALSE)</f>
        <v>0</v>
      </c>
      <c r="AY178" s="83">
        <f>VLOOKUP($Q178,'Analysis-must not modify'!BT:FE,AY$8,FALSE)</f>
        <v>0</v>
      </c>
      <c r="AZ178" s="28"/>
      <c r="BA178" s="83" t="str">
        <f>IF($Q$5="BASIC","",VLOOKUP($Q178,'Analysis-must not modify'!BT:FE,BA$8,FALSE))</f>
        <v/>
      </c>
      <c r="BB178" s="83" t="str">
        <f>IF($Q$5="BASIC","",VLOOKUP($Q178,'Analysis-must not modify'!BT:FE,BB$8,FALSE))</f>
        <v/>
      </c>
      <c r="BC178" s="28"/>
      <c r="BD178" s="83" t="str">
        <f>IF($Q$5="BASIC","",VLOOKUP($Q178,'Analysis-must not modify'!BT:FE,BD$8,FALSE))</f>
        <v/>
      </c>
      <c r="BE178" s="83" t="str">
        <f>IF($Q$5="BASIC","",VLOOKUP($Q178,'Analysis-must not modify'!BT:FE,BE$8,FALSE))</f>
        <v/>
      </c>
      <c r="BF178" s="83" t="str">
        <f>IF($Q$5="BASIC","",VLOOKUP($Q178,'Analysis-must not modify'!BT:FE,BF$8,FALSE))</f>
        <v/>
      </c>
    </row>
    <row r="179" spans="4:58" s="52" customFormat="1" ht="15" customHeight="1">
      <c r="D179" s="60"/>
      <c r="E179" s="60"/>
      <c r="F179" s="60"/>
      <c r="P179" s="244">
        <v>170</v>
      </c>
      <c r="Q179" s="84" t="str">
        <f>VLOOKUP($P179,'Analysis-must not modify'!B:AX,2,FALSE)</f>
        <v>0_0</v>
      </c>
      <c r="R179" s="72">
        <f>VLOOKUP($Q179,'Analysis-must not modify'!C:AX,6,FALSE)</f>
        <v>0</v>
      </c>
      <c r="S179" s="72">
        <f>VLOOKUP($Q179,'Analysis-must not modify'!C:FE,7,FALSE)</f>
        <v>0</v>
      </c>
      <c r="T179" s="72">
        <f>VLOOKUP($Q179,'Analysis-must not modify'!C:FE,8,FALSE)</f>
        <v>0</v>
      </c>
      <c r="U179" s="83">
        <f>VLOOKUP($Q179,'Analysis-must not modify'!BT:FE,U$8,FALSE)</f>
        <v>0</v>
      </c>
      <c r="V179" s="83">
        <f>VLOOKUP($Q179,'Analysis-must not modify'!BT:FE,V$8,FALSE)</f>
        <v>0</v>
      </c>
      <c r="W179" s="83">
        <f>VLOOKUP($Q179,'Analysis-must not modify'!BT:FE,W$8,FALSE)</f>
        <v>0</v>
      </c>
      <c r="X179" s="83" t="str">
        <f>IFERROR(VLOOKUP($Q179,'Analysis-must not modify'!BT:FE,X$8,FALSE),"")</f>
        <v/>
      </c>
      <c r="Y179" s="83" t="str">
        <f>IFERROR(VLOOKUP($Q179,'Analysis-must not modify'!BT:FE,Y$8,FALSE),"")</f>
        <v/>
      </c>
      <c r="Z179" s="70" t="str">
        <f t="shared" si="36"/>
        <v/>
      </c>
      <c r="AA179" s="70" t="e">
        <f t="shared" ca="1" si="37"/>
        <v>#VALUE!</v>
      </c>
      <c r="AB179" s="70">
        <f t="shared" ca="1" si="38"/>
        <v>159</v>
      </c>
      <c r="AC179" s="70">
        <f t="shared" ca="1" si="39"/>
        <v>159</v>
      </c>
      <c r="AD179" s="70">
        <f t="shared" ca="1" si="40"/>
        <v>159</v>
      </c>
      <c r="AE179" s="70" t="e">
        <f t="shared" ca="1" si="41"/>
        <v>#VALUE!</v>
      </c>
      <c r="AF179" s="70" t="e">
        <f t="shared" ca="1" si="42"/>
        <v>#VALUE!</v>
      </c>
      <c r="AG179" s="83">
        <f>VLOOKUP($Q179,'Analysis-must not modify'!BT:FE,AG$8,FALSE)</f>
        <v>0</v>
      </c>
      <c r="AH179" s="83">
        <f>VLOOKUP($Q179,'Analysis-must not modify'!BT:FE,AH$8,FALSE)</f>
        <v>0</v>
      </c>
      <c r="AI179" s="83">
        <f>VLOOKUP($Q179,'Analysis-must not modify'!BT:FE,AI$8,FALSE)</f>
        <v>0</v>
      </c>
      <c r="AJ179" s="83" t="e">
        <f>VLOOKUP($Q179,'Analysis-must not modify'!$BT$7:$FJ$87,AJ$8,FALSE)</f>
        <v>#N/A</v>
      </c>
      <c r="AK179" s="83">
        <f>VLOOKUP($Q179,'Analysis-must not modify'!BT:FE,AK$8,FALSE)</f>
        <v>0</v>
      </c>
      <c r="AL179" s="83">
        <f>VLOOKUP($Q179,'Analysis-must not modify'!BT:FE,AL$8,FALSE)</f>
        <v>0</v>
      </c>
      <c r="AM179" s="83">
        <f>VLOOKUP($Q179,'Analysis-must not modify'!BT:FE,AM$8,FALSE)</f>
        <v>0</v>
      </c>
      <c r="AN179" s="83">
        <f>VLOOKUP($Q179,'Analysis-must not modify'!BT:FE,AN$8,FALSE)</f>
        <v>0</v>
      </c>
      <c r="AO179" s="28"/>
      <c r="AP179" s="83">
        <f>VLOOKUP($Q179,'Analysis-must not modify'!BT:FE,AP$8,FALSE)</f>
        <v>0</v>
      </c>
      <c r="AQ179" s="83">
        <f>VLOOKUP($Q179,'Analysis-must not modify'!BT:FE,AQ$8,FALSE)</f>
        <v>0</v>
      </c>
      <c r="AR179" s="83">
        <f>VLOOKUP($Q179,'Analysis-must not modify'!BT:FE,AR$8,FALSE)</f>
        <v>0</v>
      </c>
      <c r="AS179" s="83">
        <f>VLOOKUP($Q179,'Analysis-must not modify'!BT:FE,AS$8,FALSE)</f>
        <v>0</v>
      </c>
      <c r="AT179" s="83">
        <f>VLOOKUP($Q179,'Analysis-must not modify'!BT:FE,AT$8,FALSE)</f>
        <v>0</v>
      </c>
      <c r="AU179" s="28"/>
      <c r="AV179" s="83">
        <f>VLOOKUP($Q179,'Analysis-must not modify'!BT:FE,AV$8,FALSE)</f>
        <v>0</v>
      </c>
      <c r="AW179" s="83">
        <f>VLOOKUP($Q179,'Analysis-must not modify'!BT:FE,AW$8,FALSE)</f>
        <v>0</v>
      </c>
      <c r="AX179" s="83">
        <f>VLOOKUP($Q179,'Analysis-must not modify'!BT:FE,AX$8,FALSE)</f>
        <v>0</v>
      </c>
      <c r="AY179" s="83">
        <f>VLOOKUP($Q179,'Analysis-must not modify'!BT:FE,AY$8,FALSE)</f>
        <v>0</v>
      </c>
      <c r="AZ179" s="28"/>
      <c r="BA179" s="83" t="str">
        <f>IF($Q$5="BASIC","",VLOOKUP($Q179,'Analysis-must not modify'!BT:FE,BA$8,FALSE))</f>
        <v/>
      </c>
      <c r="BB179" s="83" t="str">
        <f>IF($Q$5="BASIC","",VLOOKUP($Q179,'Analysis-must not modify'!BT:FE,BB$8,FALSE))</f>
        <v/>
      </c>
      <c r="BC179" s="28"/>
      <c r="BD179" s="83" t="str">
        <f>IF($Q$5="BASIC","",VLOOKUP($Q179,'Analysis-must not modify'!BT:FE,BD$8,FALSE))</f>
        <v/>
      </c>
      <c r="BE179" s="83" t="str">
        <f>IF($Q$5="BASIC","",VLOOKUP($Q179,'Analysis-must not modify'!BT:FE,BE$8,FALSE))</f>
        <v/>
      </c>
      <c r="BF179" s="83" t="str">
        <f>IF($Q$5="BASIC","",VLOOKUP($Q179,'Analysis-must not modify'!BT:FE,BF$8,FALSE))</f>
        <v/>
      </c>
    </row>
    <row r="180" spans="4:58" s="52" customFormat="1" ht="15" customHeight="1">
      <c r="D180" s="60"/>
      <c r="E180" s="60"/>
      <c r="F180" s="60"/>
      <c r="P180" s="244">
        <v>171</v>
      </c>
      <c r="Q180" s="84" t="str">
        <f>VLOOKUP($P180,'Analysis-must not modify'!B:AX,2,FALSE)</f>
        <v>0_0</v>
      </c>
      <c r="R180" s="72">
        <f>VLOOKUP($Q180,'Analysis-must not modify'!C:AX,6,FALSE)</f>
        <v>0</v>
      </c>
      <c r="S180" s="72">
        <f>VLOOKUP($Q180,'Analysis-must not modify'!C:FE,7,FALSE)</f>
        <v>0</v>
      </c>
      <c r="T180" s="72">
        <f>VLOOKUP($Q180,'Analysis-must not modify'!C:FE,8,FALSE)</f>
        <v>0</v>
      </c>
      <c r="U180" s="83">
        <f>VLOOKUP($Q180,'Analysis-must not modify'!BT:FE,U$8,FALSE)</f>
        <v>0</v>
      </c>
      <c r="V180" s="83">
        <f>VLOOKUP($Q180,'Analysis-must not modify'!BT:FE,V$8,FALSE)</f>
        <v>0</v>
      </c>
      <c r="W180" s="83">
        <f>VLOOKUP($Q180,'Analysis-must not modify'!BT:FE,W$8,FALSE)</f>
        <v>0</v>
      </c>
      <c r="X180" s="83" t="str">
        <f>IFERROR(VLOOKUP($Q180,'Analysis-must not modify'!BT:FE,X$8,FALSE),"")</f>
        <v/>
      </c>
      <c r="Y180" s="83" t="str">
        <f>IFERROR(VLOOKUP($Q180,'Analysis-must not modify'!BT:FE,Y$8,FALSE),"")</f>
        <v/>
      </c>
      <c r="Z180" s="70" t="str">
        <f t="shared" si="36"/>
        <v/>
      </c>
      <c r="AA180" s="70" t="e">
        <f t="shared" ca="1" si="37"/>
        <v>#VALUE!</v>
      </c>
      <c r="AB180" s="70">
        <f t="shared" ca="1" si="38"/>
        <v>159</v>
      </c>
      <c r="AC180" s="70">
        <f t="shared" ca="1" si="39"/>
        <v>159</v>
      </c>
      <c r="AD180" s="70">
        <f t="shared" ca="1" si="40"/>
        <v>159</v>
      </c>
      <c r="AE180" s="70" t="e">
        <f t="shared" ca="1" si="41"/>
        <v>#VALUE!</v>
      </c>
      <c r="AF180" s="70" t="e">
        <f t="shared" ca="1" si="42"/>
        <v>#VALUE!</v>
      </c>
      <c r="AG180" s="83">
        <f>VLOOKUP($Q180,'Analysis-must not modify'!BT:FE,AG$8,FALSE)</f>
        <v>0</v>
      </c>
      <c r="AH180" s="83">
        <f>VLOOKUP($Q180,'Analysis-must not modify'!BT:FE,AH$8,FALSE)</f>
        <v>0</v>
      </c>
      <c r="AI180" s="83">
        <f>VLOOKUP($Q180,'Analysis-must not modify'!BT:FE,AI$8,FALSE)</f>
        <v>0</v>
      </c>
      <c r="AJ180" s="83" t="e">
        <f>VLOOKUP($Q180,'Analysis-must not modify'!$BT$7:$FJ$87,AJ$8,FALSE)</f>
        <v>#N/A</v>
      </c>
      <c r="AK180" s="83">
        <f>VLOOKUP($Q180,'Analysis-must not modify'!BT:FE,AK$8,FALSE)</f>
        <v>0</v>
      </c>
      <c r="AL180" s="83">
        <f>VLOOKUP($Q180,'Analysis-must not modify'!BT:FE,AL$8,FALSE)</f>
        <v>0</v>
      </c>
      <c r="AM180" s="83">
        <f>VLOOKUP($Q180,'Analysis-must not modify'!BT:FE,AM$8,FALSE)</f>
        <v>0</v>
      </c>
      <c r="AN180" s="83">
        <f>VLOOKUP($Q180,'Analysis-must not modify'!BT:FE,AN$8,FALSE)</f>
        <v>0</v>
      </c>
      <c r="AO180" s="28"/>
      <c r="AP180" s="83">
        <f>VLOOKUP($Q180,'Analysis-must not modify'!BT:FE,AP$8,FALSE)</f>
        <v>0</v>
      </c>
      <c r="AQ180" s="83">
        <f>VLOOKUP($Q180,'Analysis-must not modify'!BT:FE,AQ$8,FALSE)</f>
        <v>0</v>
      </c>
      <c r="AR180" s="83">
        <f>VLOOKUP($Q180,'Analysis-must not modify'!BT:FE,AR$8,FALSE)</f>
        <v>0</v>
      </c>
      <c r="AS180" s="83">
        <f>VLOOKUP($Q180,'Analysis-must not modify'!BT:FE,AS$8,FALSE)</f>
        <v>0</v>
      </c>
      <c r="AT180" s="83">
        <f>VLOOKUP($Q180,'Analysis-must not modify'!BT:FE,AT$8,FALSE)</f>
        <v>0</v>
      </c>
      <c r="AU180" s="28"/>
      <c r="AV180" s="83">
        <f>VLOOKUP($Q180,'Analysis-must not modify'!BT:FE,AV$8,FALSE)</f>
        <v>0</v>
      </c>
      <c r="AW180" s="83">
        <f>VLOOKUP($Q180,'Analysis-must not modify'!BT:FE,AW$8,FALSE)</f>
        <v>0</v>
      </c>
      <c r="AX180" s="83">
        <f>VLOOKUP($Q180,'Analysis-must not modify'!BT:FE,AX$8,FALSE)</f>
        <v>0</v>
      </c>
      <c r="AY180" s="83">
        <f>VLOOKUP($Q180,'Analysis-must not modify'!BT:FE,AY$8,FALSE)</f>
        <v>0</v>
      </c>
      <c r="AZ180" s="28"/>
      <c r="BA180" s="83" t="str">
        <f>IF($Q$5="BASIC","",VLOOKUP($Q180,'Analysis-must not modify'!BT:FE,BA$8,FALSE))</f>
        <v/>
      </c>
      <c r="BB180" s="83" t="str">
        <f>IF($Q$5="BASIC","",VLOOKUP($Q180,'Analysis-must not modify'!BT:FE,BB$8,FALSE))</f>
        <v/>
      </c>
      <c r="BC180" s="28"/>
      <c r="BD180" s="83" t="str">
        <f>IF($Q$5="BASIC","",VLOOKUP($Q180,'Analysis-must not modify'!BT:FE,BD$8,FALSE))</f>
        <v/>
      </c>
      <c r="BE180" s="83" t="str">
        <f>IF($Q$5="BASIC","",VLOOKUP($Q180,'Analysis-must not modify'!BT:FE,BE$8,FALSE))</f>
        <v/>
      </c>
      <c r="BF180" s="83" t="str">
        <f>IF($Q$5="BASIC","",VLOOKUP($Q180,'Analysis-must not modify'!BT:FE,BF$8,FALSE))</f>
        <v/>
      </c>
    </row>
    <row r="181" spans="4:58" s="52" customFormat="1" ht="15" customHeight="1">
      <c r="D181" s="60"/>
      <c r="E181" s="60"/>
      <c r="F181" s="60"/>
      <c r="P181" s="244">
        <v>172</v>
      </c>
      <c r="Q181" s="84" t="str">
        <f>VLOOKUP($P181,'Analysis-must not modify'!B:AX,2,FALSE)</f>
        <v>0_0</v>
      </c>
      <c r="R181" s="72">
        <f>VLOOKUP($Q181,'Analysis-must not modify'!C:AX,6,FALSE)</f>
        <v>0</v>
      </c>
      <c r="S181" s="72">
        <f>VLOOKUP($Q181,'Analysis-must not modify'!C:FE,7,FALSE)</f>
        <v>0</v>
      </c>
      <c r="T181" s="72">
        <f>VLOOKUP($Q181,'Analysis-must not modify'!C:FE,8,FALSE)</f>
        <v>0</v>
      </c>
      <c r="U181" s="83">
        <f>VLOOKUP($Q181,'Analysis-must not modify'!BT:FE,U$8,FALSE)</f>
        <v>0</v>
      </c>
      <c r="V181" s="83">
        <f>VLOOKUP($Q181,'Analysis-must not modify'!BT:FE,V$8,FALSE)</f>
        <v>0</v>
      </c>
      <c r="W181" s="83">
        <f>VLOOKUP($Q181,'Analysis-must not modify'!BT:FE,W$8,FALSE)</f>
        <v>0</v>
      </c>
      <c r="X181" s="83" t="str">
        <f>IFERROR(VLOOKUP($Q181,'Analysis-must not modify'!BT:FE,X$8,FALSE),"")</f>
        <v/>
      </c>
      <c r="Y181" s="83" t="str">
        <f>IFERROR(VLOOKUP($Q181,'Analysis-must not modify'!BT:FE,Y$8,FALSE),"")</f>
        <v/>
      </c>
      <c r="Z181" s="70" t="str">
        <f t="shared" si="36"/>
        <v/>
      </c>
      <c r="AA181" s="70" t="e">
        <f t="shared" ca="1" si="37"/>
        <v>#VALUE!</v>
      </c>
      <c r="AB181" s="70">
        <f t="shared" ca="1" si="38"/>
        <v>159</v>
      </c>
      <c r="AC181" s="70">
        <f t="shared" ca="1" si="39"/>
        <v>159</v>
      </c>
      <c r="AD181" s="70">
        <f t="shared" ca="1" si="40"/>
        <v>159</v>
      </c>
      <c r="AE181" s="70" t="e">
        <f t="shared" ca="1" si="41"/>
        <v>#VALUE!</v>
      </c>
      <c r="AF181" s="70" t="e">
        <f t="shared" ca="1" si="42"/>
        <v>#VALUE!</v>
      </c>
      <c r="AG181" s="83">
        <f>VLOOKUP($Q181,'Analysis-must not modify'!BT:FE,AG$8,FALSE)</f>
        <v>0</v>
      </c>
      <c r="AH181" s="83">
        <f>VLOOKUP($Q181,'Analysis-must not modify'!BT:FE,AH$8,FALSE)</f>
        <v>0</v>
      </c>
      <c r="AI181" s="83">
        <f>VLOOKUP($Q181,'Analysis-must not modify'!BT:FE,AI$8,FALSE)</f>
        <v>0</v>
      </c>
      <c r="AJ181" s="83" t="e">
        <f>VLOOKUP($Q181,'Analysis-must not modify'!$BT$7:$FJ$87,AJ$8,FALSE)</f>
        <v>#N/A</v>
      </c>
      <c r="AK181" s="83">
        <f>VLOOKUP($Q181,'Analysis-must not modify'!BT:FE,AK$8,FALSE)</f>
        <v>0</v>
      </c>
      <c r="AL181" s="83">
        <f>VLOOKUP($Q181,'Analysis-must not modify'!BT:FE,AL$8,FALSE)</f>
        <v>0</v>
      </c>
      <c r="AM181" s="83">
        <f>VLOOKUP($Q181,'Analysis-must not modify'!BT:FE,AM$8,FALSE)</f>
        <v>0</v>
      </c>
      <c r="AN181" s="83">
        <f>VLOOKUP($Q181,'Analysis-must not modify'!BT:FE,AN$8,FALSE)</f>
        <v>0</v>
      </c>
      <c r="AO181" s="28"/>
      <c r="AP181" s="83">
        <f>VLOOKUP($Q181,'Analysis-must not modify'!BT:FE,AP$8,FALSE)</f>
        <v>0</v>
      </c>
      <c r="AQ181" s="83">
        <f>VLOOKUP($Q181,'Analysis-must not modify'!BT:FE,AQ$8,FALSE)</f>
        <v>0</v>
      </c>
      <c r="AR181" s="83">
        <f>VLOOKUP($Q181,'Analysis-must not modify'!BT:FE,AR$8,FALSE)</f>
        <v>0</v>
      </c>
      <c r="AS181" s="83">
        <f>VLOOKUP($Q181,'Analysis-must not modify'!BT:FE,AS$8,FALSE)</f>
        <v>0</v>
      </c>
      <c r="AT181" s="83">
        <f>VLOOKUP($Q181,'Analysis-must not modify'!BT:FE,AT$8,FALSE)</f>
        <v>0</v>
      </c>
      <c r="AU181" s="28"/>
      <c r="AV181" s="83">
        <f>VLOOKUP($Q181,'Analysis-must not modify'!BT:FE,AV$8,FALSE)</f>
        <v>0</v>
      </c>
      <c r="AW181" s="83">
        <f>VLOOKUP($Q181,'Analysis-must not modify'!BT:FE,AW$8,FALSE)</f>
        <v>0</v>
      </c>
      <c r="AX181" s="83">
        <f>VLOOKUP($Q181,'Analysis-must not modify'!BT:FE,AX$8,FALSE)</f>
        <v>0</v>
      </c>
      <c r="AY181" s="83">
        <f>VLOOKUP($Q181,'Analysis-must not modify'!BT:FE,AY$8,FALSE)</f>
        <v>0</v>
      </c>
      <c r="AZ181" s="28"/>
      <c r="BA181" s="83" t="str">
        <f>IF($Q$5="BASIC","",VLOOKUP($Q181,'Analysis-must not modify'!BT:FE,BA$8,FALSE))</f>
        <v/>
      </c>
      <c r="BB181" s="83" t="str">
        <f>IF($Q$5="BASIC","",VLOOKUP($Q181,'Analysis-must not modify'!BT:FE,BB$8,FALSE))</f>
        <v/>
      </c>
      <c r="BC181" s="28"/>
      <c r="BD181" s="83" t="str">
        <f>IF($Q$5="BASIC","",VLOOKUP($Q181,'Analysis-must not modify'!BT:FE,BD$8,FALSE))</f>
        <v/>
      </c>
      <c r="BE181" s="83" t="str">
        <f>IF($Q$5="BASIC","",VLOOKUP($Q181,'Analysis-must not modify'!BT:FE,BE$8,FALSE))</f>
        <v/>
      </c>
      <c r="BF181" s="83" t="str">
        <f>IF($Q$5="BASIC","",VLOOKUP($Q181,'Analysis-must not modify'!BT:FE,BF$8,FALSE))</f>
        <v/>
      </c>
    </row>
    <row r="182" spans="4:58" s="52" customFormat="1" ht="15" customHeight="1">
      <c r="D182" s="60"/>
      <c r="E182" s="60"/>
      <c r="F182" s="60"/>
      <c r="P182" s="244">
        <v>173</v>
      </c>
      <c r="Q182" s="84" t="str">
        <f>VLOOKUP($P182,'Analysis-must not modify'!B:AX,2,FALSE)</f>
        <v>0_0</v>
      </c>
      <c r="R182" s="72">
        <f>VLOOKUP($Q182,'Analysis-must not modify'!C:AX,6,FALSE)</f>
        <v>0</v>
      </c>
      <c r="S182" s="72">
        <f>VLOOKUP($Q182,'Analysis-must not modify'!C:FE,7,FALSE)</f>
        <v>0</v>
      </c>
      <c r="T182" s="72">
        <f>VLOOKUP($Q182,'Analysis-must not modify'!C:FE,8,FALSE)</f>
        <v>0</v>
      </c>
      <c r="U182" s="83">
        <f>VLOOKUP($Q182,'Analysis-must not modify'!BT:FE,U$8,FALSE)</f>
        <v>0</v>
      </c>
      <c r="V182" s="83">
        <f>VLOOKUP($Q182,'Analysis-must not modify'!BT:FE,V$8,FALSE)</f>
        <v>0</v>
      </c>
      <c r="W182" s="83">
        <f>VLOOKUP($Q182,'Analysis-must not modify'!BT:FE,W$8,FALSE)</f>
        <v>0</v>
      </c>
      <c r="X182" s="83" t="str">
        <f>IFERROR(VLOOKUP($Q182,'Analysis-must not modify'!BT:FE,X$8,FALSE),"")</f>
        <v/>
      </c>
      <c r="Y182" s="83" t="str">
        <f>IFERROR(VLOOKUP($Q182,'Analysis-must not modify'!BT:FE,Y$8,FALSE),"")</f>
        <v/>
      </c>
      <c r="Z182" s="70" t="str">
        <f t="shared" si="36"/>
        <v/>
      </c>
      <c r="AA182" s="70" t="e">
        <f t="shared" ca="1" si="37"/>
        <v>#VALUE!</v>
      </c>
      <c r="AB182" s="70">
        <f t="shared" ca="1" si="38"/>
        <v>159</v>
      </c>
      <c r="AC182" s="70">
        <f t="shared" ca="1" si="39"/>
        <v>159</v>
      </c>
      <c r="AD182" s="70">
        <f t="shared" ca="1" si="40"/>
        <v>159</v>
      </c>
      <c r="AE182" s="70" t="e">
        <f t="shared" ca="1" si="41"/>
        <v>#VALUE!</v>
      </c>
      <c r="AF182" s="70" t="e">
        <f t="shared" ca="1" si="42"/>
        <v>#VALUE!</v>
      </c>
      <c r="AG182" s="83">
        <f>VLOOKUP($Q182,'Analysis-must not modify'!BT:FE,AG$8,FALSE)</f>
        <v>0</v>
      </c>
      <c r="AH182" s="83">
        <f>VLOOKUP($Q182,'Analysis-must not modify'!BT:FE,AH$8,FALSE)</f>
        <v>0</v>
      </c>
      <c r="AI182" s="83">
        <f>VLOOKUP($Q182,'Analysis-must not modify'!BT:FE,AI$8,FALSE)</f>
        <v>0</v>
      </c>
      <c r="AJ182" s="83" t="e">
        <f>VLOOKUP($Q182,'Analysis-must not modify'!$BT$7:$FJ$87,AJ$8,FALSE)</f>
        <v>#N/A</v>
      </c>
      <c r="AK182" s="83">
        <f>VLOOKUP($Q182,'Analysis-must not modify'!BT:FE,AK$8,FALSE)</f>
        <v>0</v>
      </c>
      <c r="AL182" s="83">
        <f>VLOOKUP($Q182,'Analysis-must not modify'!BT:FE,AL$8,FALSE)</f>
        <v>0</v>
      </c>
      <c r="AM182" s="83">
        <f>VLOOKUP($Q182,'Analysis-must not modify'!BT:FE,AM$8,FALSE)</f>
        <v>0</v>
      </c>
      <c r="AN182" s="83">
        <f>VLOOKUP($Q182,'Analysis-must not modify'!BT:FE,AN$8,FALSE)</f>
        <v>0</v>
      </c>
      <c r="AO182" s="28"/>
      <c r="AP182" s="83">
        <f>VLOOKUP($Q182,'Analysis-must not modify'!BT:FE,AP$8,FALSE)</f>
        <v>0</v>
      </c>
      <c r="AQ182" s="83">
        <f>VLOOKUP($Q182,'Analysis-must not modify'!BT:FE,AQ$8,FALSE)</f>
        <v>0</v>
      </c>
      <c r="AR182" s="83">
        <f>VLOOKUP($Q182,'Analysis-must not modify'!BT:FE,AR$8,FALSE)</f>
        <v>0</v>
      </c>
      <c r="AS182" s="83">
        <f>VLOOKUP($Q182,'Analysis-must not modify'!BT:FE,AS$8,FALSE)</f>
        <v>0</v>
      </c>
      <c r="AT182" s="83">
        <f>VLOOKUP($Q182,'Analysis-must not modify'!BT:FE,AT$8,FALSE)</f>
        <v>0</v>
      </c>
      <c r="AU182" s="28"/>
      <c r="AV182" s="83">
        <f>VLOOKUP($Q182,'Analysis-must not modify'!BT:FE,AV$8,FALSE)</f>
        <v>0</v>
      </c>
      <c r="AW182" s="83">
        <f>VLOOKUP($Q182,'Analysis-must not modify'!BT:FE,AW$8,FALSE)</f>
        <v>0</v>
      </c>
      <c r="AX182" s="83">
        <f>VLOOKUP($Q182,'Analysis-must not modify'!BT:FE,AX$8,FALSE)</f>
        <v>0</v>
      </c>
      <c r="AY182" s="83">
        <f>VLOOKUP($Q182,'Analysis-must not modify'!BT:FE,AY$8,FALSE)</f>
        <v>0</v>
      </c>
      <c r="AZ182" s="28"/>
      <c r="BA182" s="83" t="str">
        <f>IF($Q$5="BASIC","",VLOOKUP($Q182,'Analysis-must not modify'!BT:FE,BA$8,FALSE))</f>
        <v/>
      </c>
      <c r="BB182" s="83" t="str">
        <f>IF($Q$5="BASIC","",VLOOKUP($Q182,'Analysis-must not modify'!BT:FE,BB$8,FALSE))</f>
        <v/>
      </c>
      <c r="BC182" s="28"/>
      <c r="BD182" s="83" t="str">
        <f>IF($Q$5="BASIC","",VLOOKUP($Q182,'Analysis-must not modify'!BT:FE,BD$8,FALSE))</f>
        <v/>
      </c>
      <c r="BE182" s="83" t="str">
        <f>IF($Q$5="BASIC","",VLOOKUP($Q182,'Analysis-must not modify'!BT:FE,BE$8,FALSE))</f>
        <v/>
      </c>
      <c r="BF182" s="83" t="str">
        <f>IF($Q$5="BASIC","",VLOOKUP($Q182,'Analysis-must not modify'!BT:FE,BF$8,FALSE))</f>
        <v/>
      </c>
    </row>
    <row r="183" spans="4:58" s="52" customFormat="1" ht="15" customHeight="1">
      <c r="D183" s="60"/>
      <c r="E183" s="60"/>
      <c r="F183" s="60"/>
      <c r="P183" s="244">
        <v>174</v>
      </c>
      <c r="Q183" s="84" t="str">
        <f>VLOOKUP($P183,'Analysis-must not modify'!B:AX,2,FALSE)</f>
        <v>0_0</v>
      </c>
      <c r="R183" s="72">
        <f>VLOOKUP($Q183,'Analysis-must not modify'!C:AX,6,FALSE)</f>
        <v>0</v>
      </c>
      <c r="S183" s="72">
        <f>VLOOKUP($Q183,'Analysis-must not modify'!C:FE,7,FALSE)</f>
        <v>0</v>
      </c>
      <c r="T183" s="72">
        <f>VLOOKUP($Q183,'Analysis-must not modify'!C:FE,8,FALSE)</f>
        <v>0</v>
      </c>
      <c r="U183" s="83">
        <f>VLOOKUP($Q183,'Analysis-must not modify'!BT:FE,U$8,FALSE)</f>
        <v>0</v>
      </c>
      <c r="V183" s="83">
        <f>VLOOKUP($Q183,'Analysis-must not modify'!BT:FE,V$8,FALSE)</f>
        <v>0</v>
      </c>
      <c r="W183" s="83">
        <f>VLOOKUP($Q183,'Analysis-must not modify'!BT:FE,W$8,FALSE)</f>
        <v>0</v>
      </c>
      <c r="X183" s="83" t="str">
        <f>IFERROR(VLOOKUP($Q183,'Analysis-must not modify'!BT:FE,X$8,FALSE),"")</f>
        <v/>
      </c>
      <c r="Y183" s="83" t="str">
        <f>IFERROR(VLOOKUP($Q183,'Analysis-must not modify'!BT:FE,Y$8,FALSE),"")</f>
        <v/>
      </c>
      <c r="Z183" s="70" t="str">
        <f t="shared" si="36"/>
        <v/>
      </c>
      <c r="AA183" s="70" t="e">
        <f t="shared" ca="1" si="37"/>
        <v>#VALUE!</v>
      </c>
      <c r="AB183" s="70">
        <f t="shared" ca="1" si="38"/>
        <v>159</v>
      </c>
      <c r="AC183" s="70">
        <f t="shared" ca="1" si="39"/>
        <v>159</v>
      </c>
      <c r="AD183" s="70">
        <f t="shared" ca="1" si="40"/>
        <v>159</v>
      </c>
      <c r="AE183" s="70" t="e">
        <f t="shared" ca="1" si="41"/>
        <v>#VALUE!</v>
      </c>
      <c r="AF183" s="70" t="e">
        <f t="shared" ca="1" si="42"/>
        <v>#VALUE!</v>
      </c>
      <c r="AG183" s="83">
        <f>VLOOKUP($Q183,'Analysis-must not modify'!BT:FE,AG$8,FALSE)</f>
        <v>0</v>
      </c>
      <c r="AH183" s="83">
        <f>VLOOKUP($Q183,'Analysis-must not modify'!BT:FE,AH$8,FALSE)</f>
        <v>0</v>
      </c>
      <c r="AI183" s="83">
        <f>VLOOKUP($Q183,'Analysis-must not modify'!BT:FE,AI$8,FALSE)</f>
        <v>0</v>
      </c>
      <c r="AJ183" s="83" t="e">
        <f>VLOOKUP($Q183,'Analysis-must not modify'!$BT$7:$FJ$87,AJ$8,FALSE)</f>
        <v>#N/A</v>
      </c>
      <c r="AK183" s="83">
        <f>VLOOKUP($Q183,'Analysis-must not modify'!BT:FE,AK$8,FALSE)</f>
        <v>0</v>
      </c>
      <c r="AL183" s="83">
        <f>VLOOKUP($Q183,'Analysis-must not modify'!BT:FE,AL$8,FALSE)</f>
        <v>0</v>
      </c>
      <c r="AM183" s="83">
        <f>VLOOKUP($Q183,'Analysis-must not modify'!BT:FE,AM$8,FALSE)</f>
        <v>0</v>
      </c>
      <c r="AN183" s="83">
        <f>VLOOKUP($Q183,'Analysis-must not modify'!BT:FE,AN$8,FALSE)</f>
        <v>0</v>
      </c>
      <c r="AO183" s="28"/>
      <c r="AP183" s="83">
        <f>VLOOKUP($Q183,'Analysis-must not modify'!BT:FE,AP$8,FALSE)</f>
        <v>0</v>
      </c>
      <c r="AQ183" s="83">
        <f>VLOOKUP($Q183,'Analysis-must not modify'!BT:FE,AQ$8,FALSE)</f>
        <v>0</v>
      </c>
      <c r="AR183" s="83">
        <f>VLOOKUP($Q183,'Analysis-must not modify'!BT:FE,AR$8,FALSE)</f>
        <v>0</v>
      </c>
      <c r="AS183" s="83">
        <f>VLOOKUP($Q183,'Analysis-must not modify'!BT:FE,AS$8,FALSE)</f>
        <v>0</v>
      </c>
      <c r="AT183" s="83">
        <f>VLOOKUP($Q183,'Analysis-must not modify'!BT:FE,AT$8,FALSE)</f>
        <v>0</v>
      </c>
      <c r="AU183" s="28"/>
      <c r="AV183" s="83">
        <f>VLOOKUP($Q183,'Analysis-must not modify'!BT:FE,AV$8,FALSE)</f>
        <v>0</v>
      </c>
      <c r="AW183" s="83">
        <f>VLOOKUP($Q183,'Analysis-must not modify'!BT:FE,AW$8,FALSE)</f>
        <v>0</v>
      </c>
      <c r="AX183" s="83">
        <f>VLOOKUP($Q183,'Analysis-must not modify'!BT:FE,AX$8,FALSE)</f>
        <v>0</v>
      </c>
      <c r="AY183" s="83">
        <f>VLOOKUP($Q183,'Analysis-must not modify'!BT:FE,AY$8,FALSE)</f>
        <v>0</v>
      </c>
      <c r="AZ183" s="28"/>
      <c r="BA183" s="83" t="str">
        <f>IF($Q$5="BASIC","",VLOOKUP($Q183,'Analysis-must not modify'!BT:FE,BA$8,FALSE))</f>
        <v/>
      </c>
      <c r="BB183" s="83" t="str">
        <f>IF($Q$5="BASIC","",VLOOKUP($Q183,'Analysis-must not modify'!BT:FE,BB$8,FALSE))</f>
        <v/>
      </c>
      <c r="BC183" s="28"/>
      <c r="BD183" s="83" t="str">
        <f>IF($Q$5="BASIC","",VLOOKUP($Q183,'Analysis-must not modify'!BT:FE,BD$8,FALSE))</f>
        <v/>
      </c>
      <c r="BE183" s="83" t="str">
        <f>IF($Q$5="BASIC","",VLOOKUP($Q183,'Analysis-must not modify'!BT:FE,BE$8,FALSE))</f>
        <v/>
      </c>
      <c r="BF183" s="83" t="str">
        <f>IF($Q$5="BASIC","",VLOOKUP($Q183,'Analysis-must not modify'!BT:FE,BF$8,FALSE))</f>
        <v/>
      </c>
    </row>
    <row r="184" spans="4:58" s="52" customFormat="1" ht="15" customHeight="1">
      <c r="D184" s="60"/>
      <c r="E184" s="60"/>
      <c r="F184" s="60"/>
      <c r="P184" s="244">
        <v>175</v>
      </c>
      <c r="Q184" s="84" t="str">
        <f>VLOOKUP($P184,'Analysis-must not modify'!B:AX,2,FALSE)</f>
        <v>0_0</v>
      </c>
      <c r="R184" s="72">
        <f>VLOOKUP($Q184,'Analysis-must not modify'!C:AX,6,FALSE)</f>
        <v>0</v>
      </c>
      <c r="S184" s="72">
        <f>VLOOKUP($Q184,'Analysis-must not modify'!C:FE,7,FALSE)</f>
        <v>0</v>
      </c>
      <c r="T184" s="72">
        <f>VLOOKUP($Q184,'Analysis-must not modify'!C:FE,8,FALSE)</f>
        <v>0</v>
      </c>
      <c r="U184" s="83">
        <f>VLOOKUP($Q184,'Analysis-must not modify'!BT:FE,U$8,FALSE)</f>
        <v>0</v>
      </c>
      <c r="V184" s="83">
        <f>VLOOKUP($Q184,'Analysis-must not modify'!BT:FE,V$8,FALSE)</f>
        <v>0</v>
      </c>
      <c r="W184" s="83">
        <f>VLOOKUP($Q184,'Analysis-must not modify'!BT:FE,W$8,FALSE)</f>
        <v>0</v>
      </c>
      <c r="X184" s="83" t="str">
        <f>IFERROR(VLOOKUP($Q184,'Analysis-must not modify'!BT:FE,X$8,FALSE),"")</f>
        <v/>
      </c>
      <c r="Y184" s="83" t="str">
        <f>IFERROR(VLOOKUP($Q184,'Analysis-must not modify'!BT:FE,Y$8,FALSE),"")</f>
        <v/>
      </c>
      <c r="Z184" s="70" t="str">
        <f t="shared" si="36"/>
        <v/>
      </c>
      <c r="AA184" s="70" t="e">
        <f t="shared" ca="1" si="37"/>
        <v>#VALUE!</v>
      </c>
      <c r="AB184" s="70">
        <f t="shared" ca="1" si="38"/>
        <v>159</v>
      </c>
      <c r="AC184" s="70">
        <f t="shared" ca="1" si="39"/>
        <v>159</v>
      </c>
      <c r="AD184" s="70">
        <f t="shared" ca="1" si="40"/>
        <v>159</v>
      </c>
      <c r="AE184" s="70" t="e">
        <f t="shared" ca="1" si="41"/>
        <v>#VALUE!</v>
      </c>
      <c r="AF184" s="70" t="e">
        <f t="shared" ca="1" si="42"/>
        <v>#VALUE!</v>
      </c>
      <c r="AG184" s="83">
        <f>VLOOKUP($Q184,'Analysis-must not modify'!BT:FE,AG$8,FALSE)</f>
        <v>0</v>
      </c>
      <c r="AH184" s="83">
        <f>VLOOKUP($Q184,'Analysis-must not modify'!BT:FE,AH$8,FALSE)</f>
        <v>0</v>
      </c>
      <c r="AI184" s="83">
        <f>VLOOKUP($Q184,'Analysis-must not modify'!BT:FE,AI$8,FALSE)</f>
        <v>0</v>
      </c>
      <c r="AJ184" s="83" t="e">
        <f>VLOOKUP($Q184,'Analysis-must not modify'!$BT$7:$FJ$87,AJ$8,FALSE)</f>
        <v>#N/A</v>
      </c>
      <c r="AK184" s="83">
        <f>VLOOKUP($Q184,'Analysis-must not modify'!BT:FE,AK$8,FALSE)</f>
        <v>0</v>
      </c>
      <c r="AL184" s="83">
        <f>VLOOKUP($Q184,'Analysis-must not modify'!BT:FE,AL$8,FALSE)</f>
        <v>0</v>
      </c>
      <c r="AM184" s="83">
        <f>VLOOKUP($Q184,'Analysis-must not modify'!BT:FE,AM$8,FALSE)</f>
        <v>0</v>
      </c>
      <c r="AN184" s="83">
        <f>VLOOKUP($Q184,'Analysis-must not modify'!BT:FE,AN$8,FALSE)</f>
        <v>0</v>
      </c>
      <c r="AO184" s="28"/>
      <c r="AP184" s="83">
        <f>VLOOKUP($Q184,'Analysis-must not modify'!BT:FE,AP$8,FALSE)</f>
        <v>0</v>
      </c>
      <c r="AQ184" s="83">
        <f>VLOOKUP($Q184,'Analysis-must not modify'!BT:FE,AQ$8,FALSE)</f>
        <v>0</v>
      </c>
      <c r="AR184" s="83">
        <f>VLOOKUP($Q184,'Analysis-must not modify'!BT:FE,AR$8,FALSE)</f>
        <v>0</v>
      </c>
      <c r="AS184" s="83">
        <f>VLOOKUP($Q184,'Analysis-must not modify'!BT:FE,AS$8,FALSE)</f>
        <v>0</v>
      </c>
      <c r="AT184" s="83">
        <f>VLOOKUP($Q184,'Analysis-must not modify'!BT:FE,AT$8,FALSE)</f>
        <v>0</v>
      </c>
      <c r="AU184" s="28"/>
      <c r="AV184" s="83">
        <f>VLOOKUP($Q184,'Analysis-must not modify'!BT:FE,AV$8,FALSE)</f>
        <v>0</v>
      </c>
      <c r="AW184" s="83">
        <f>VLOOKUP($Q184,'Analysis-must not modify'!BT:FE,AW$8,FALSE)</f>
        <v>0</v>
      </c>
      <c r="AX184" s="83">
        <f>VLOOKUP($Q184,'Analysis-must not modify'!BT:FE,AX$8,FALSE)</f>
        <v>0</v>
      </c>
      <c r="AY184" s="83">
        <f>VLOOKUP($Q184,'Analysis-must not modify'!BT:FE,AY$8,FALSE)</f>
        <v>0</v>
      </c>
      <c r="AZ184" s="28"/>
      <c r="BA184" s="83" t="str">
        <f>IF($Q$5="BASIC","",VLOOKUP($Q184,'Analysis-must not modify'!BT:FE,BA$8,FALSE))</f>
        <v/>
      </c>
      <c r="BB184" s="83" t="str">
        <f>IF($Q$5="BASIC","",VLOOKUP($Q184,'Analysis-must not modify'!BT:FE,BB$8,FALSE))</f>
        <v/>
      </c>
      <c r="BC184" s="28"/>
      <c r="BD184" s="83" t="str">
        <f>IF($Q$5="BASIC","",VLOOKUP($Q184,'Analysis-must not modify'!BT:FE,BD$8,FALSE))</f>
        <v/>
      </c>
      <c r="BE184" s="83" t="str">
        <f>IF($Q$5="BASIC","",VLOOKUP($Q184,'Analysis-must not modify'!BT:FE,BE$8,FALSE))</f>
        <v/>
      </c>
      <c r="BF184" s="83" t="str">
        <f>IF($Q$5="BASIC","",VLOOKUP($Q184,'Analysis-must not modify'!BT:FE,BF$8,FALSE))</f>
        <v/>
      </c>
    </row>
    <row r="185" spans="4:58" s="52" customFormat="1" ht="15" customHeight="1">
      <c r="D185" s="60"/>
      <c r="E185" s="60"/>
      <c r="F185" s="60"/>
      <c r="P185" s="244">
        <v>176</v>
      </c>
      <c r="Q185" s="84" t="str">
        <f>VLOOKUP($P185,'Analysis-must not modify'!B:AX,2,FALSE)</f>
        <v>0_0</v>
      </c>
      <c r="R185" s="72">
        <f>VLOOKUP($Q185,'Analysis-must not modify'!C:AX,6,FALSE)</f>
        <v>0</v>
      </c>
      <c r="S185" s="72">
        <f>VLOOKUP($Q185,'Analysis-must not modify'!C:FE,7,FALSE)</f>
        <v>0</v>
      </c>
      <c r="T185" s="72">
        <f>VLOOKUP($Q185,'Analysis-must not modify'!C:FE,8,FALSE)</f>
        <v>0</v>
      </c>
      <c r="U185" s="83">
        <f>VLOOKUP($Q185,'Analysis-must not modify'!BT:FE,U$8,FALSE)</f>
        <v>0</v>
      </c>
      <c r="V185" s="83">
        <f>VLOOKUP($Q185,'Analysis-must not modify'!BT:FE,V$8,FALSE)</f>
        <v>0</v>
      </c>
      <c r="W185" s="83">
        <f>VLOOKUP($Q185,'Analysis-must not modify'!BT:FE,W$8,FALSE)</f>
        <v>0</v>
      </c>
      <c r="X185" s="83" t="str">
        <f>IFERROR(VLOOKUP($Q185,'Analysis-must not modify'!BT:FE,X$8,FALSE),"")</f>
        <v/>
      </c>
      <c r="Y185" s="83" t="str">
        <f>IFERROR(VLOOKUP($Q185,'Analysis-must not modify'!BT:FE,Y$8,FALSE),"")</f>
        <v/>
      </c>
      <c r="Z185" s="70" t="str">
        <f t="shared" si="36"/>
        <v/>
      </c>
      <c r="AA185" s="70" t="e">
        <f t="shared" ca="1" si="37"/>
        <v>#VALUE!</v>
      </c>
      <c r="AB185" s="70">
        <f t="shared" ca="1" si="38"/>
        <v>159</v>
      </c>
      <c r="AC185" s="70">
        <f t="shared" ca="1" si="39"/>
        <v>159</v>
      </c>
      <c r="AD185" s="70">
        <f t="shared" ca="1" si="40"/>
        <v>159</v>
      </c>
      <c r="AE185" s="70" t="e">
        <f t="shared" ca="1" si="41"/>
        <v>#VALUE!</v>
      </c>
      <c r="AF185" s="70" t="e">
        <f t="shared" ca="1" si="42"/>
        <v>#VALUE!</v>
      </c>
      <c r="AG185" s="83">
        <f>VLOOKUP($Q185,'Analysis-must not modify'!BT:FE,AG$8,FALSE)</f>
        <v>0</v>
      </c>
      <c r="AH185" s="83">
        <f>VLOOKUP($Q185,'Analysis-must not modify'!BT:FE,AH$8,FALSE)</f>
        <v>0</v>
      </c>
      <c r="AI185" s="83">
        <f>VLOOKUP($Q185,'Analysis-must not modify'!BT:FE,AI$8,FALSE)</f>
        <v>0</v>
      </c>
      <c r="AJ185" s="83" t="e">
        <f>VLOOKUP($Q185,'Analysis-must not modify'!$BT$7:$FJ$87,AJ$8,FALSE)</f>
        <v>#N/A</v>
      </c>
      <c r="AK185" s="83">
        <f>VLOOKUP($Q185,'Analysis-must not modify'!BT:FE,AK$8,FALSE)</f>
        <v>0</v>
      </c>
      <c r="AL185" s="83">
        <f>VLOOKUP($Q185,'Analysis-must not modify'!BT:FE,AL$8,FALSE)</f>
        <v>0</v>
      </c>
      <c r="AM185" s="83">
        <f>VLOOKUP($Q185,'Analysis-must not modify'!BT:FE,AM$8,FALSE)</f>
        <v>0</v>
      </c>
      <c r="AN185" s="83">
        <f>VLOOKUP($Q185,'Analysis-must not modify'!BT:FE,AN$8,FALSE)</f>
        <v>0</v>
      </c>
      <c r="AO185" s="28"/>
      <c r="AP185" s="83">
        <f>VLOOKUP($Q185,'Analysis-must not modify'!BT:FE,AP$8,FALSE)</f>
        <v>0</v>
      </c>
      <c r="AQ185" s="83">
        <f>VLOOKUP($Q185,'Analysis-must not modify'!BT:FE,AQ$8,FALSE)</f>
        <v>0</v>
      </c>
      <c r="AR185" s="83">
        <f>VLOOKUP($Q185,'Analysis-must not modify'!BT:FE,AR$8,FALSE)</f>
        <v>0</v>
      </c>
      <c r="AS185" s="83">
        <f>VLOOKUP($Q185,'Analysis-must not modify'!BT:FE,AS$8,FALSE)</f>
        <v>0</v>
      </c>
      <c r="AT185" s="83">
        <f>VLOOKUP($Q185,'Analysis-must not modify'!BT:FE,AT$8,FALSE)</f>
        <v>0</v>
      </c>
      <c r="AU185" s="28"/>
      <c r="AV185" s="83">
        <f>VLOOKUP($Q185,'Analysis-must not modify'!BT:FE,AV$8,FALSE)</f>
        <v>0</v>
      </c>
      <c r="AW185" s="83">
        <f>VLOOKUP($Q185,'Analysis-must not modify'!BT:FE,AW$8,FALSE)</f>
        <v>0</v>
      </c>
      <c r="AX185" s="83">
        <f>VLOOKUP($Q185,'Analysis-must not modify'!BT:FE,AX$8,FALSE)</f>
        <v>0</v>
      </c>
      <c r="AY185" s="83">
        <f>VLOOKUP($Q185,'Analysis-must not modify'!BT:FE,AY$8,FALSE)</f>
        <v>0</v>
      </c>
      <c r="AZ185" s="28"/>
      <c r="BA185" s="83" t="str">
        <f>IF($Q$5="BASIC","",VLOOKUP($Q185,'Analysis-must not modify'!BT:FE,BA$8,FALSE))</f>
        <v/>
      </c>
      <c r="BB185" s="83" t="str">
        <f>IF($Q$5="BASIC","",VLOOKUP($Q185,'Analysis-must not modify'!BT:FE,BB$8,FALSE))</f>
        <v/>
      </c>
      <c r="BC185" s="28"/>
      <c r="BD185" s="83" t="str">
        <f>IF($Q$5="BASIC","",VLOOKUP($Q185,'Analysis-must not modify'!BT:FE,BD$8,FALSE))</f>
        <v/>
      </c>
      <c r="BE185" s="83" t="str">
        <f>IF($Q$5="BASIC","",VLOOKUP($Q185,'Analysis-must not modify'!BT:FE,BE$8,FALSE))</f>
        <v/>
      </c>
      <c r="BF185" s="83" t="str">
        <f>IF($Q$5="BASIC","",VLOOKUP($Q185,'Analysis-must not modify'!BT:FE,BF$8,FALSE))</f>
        <v/>
      </c>
    </row>
    <row r="186" spans="4:58" s="52" customFormat="1" ht="15" customHeight="1">
      <c r="D186" s="60"/>
      <c r="E186" s="60"/>
      <c r="F186" s="60"/>
      <c r="P186" s="244">
        <v>177</v>
      </c>
      <c r="Q186" s="84" t="str">
        <f>VLOOKUP($P186,'Analysis-must not modify'!B:AX,2,FALSE)</f>
        <v>0_0</v>
      </c>
      <c r="R186" s="72">
        <f>VLOOKUP($Q186,'Analysis-must not modify'!C:AX,6,FALSE)</f>
        <v>0</v>
      </c>
      <c r="S186" s="72">
        <f>VLOOKUP($Q186,'Analysis-must not modify'!C:FE,7,FALSE)</f>
        <v>0</v>
      </c>
      <c r="T186" s="72">
        <f>VLOOKUP($Q186,'Analysis-must not modify'!C:FE,8,FALSE)</f>
        <v>0</v>
      </c>
      <c r="U186" s="83">
        <f>VLOOKUP($Q186,'Analysis-must not modify'!BT:FE,U$8,FALSE)</f>
        <v>0</v>
      </c>
      <c r="V186" s="83">
        <f>VLOOKUP($Q186,'Analysis-must not modify'!BT:FE,V$8,FALSE)</f>
        <v>0</v>
      </c>
      <c r="W186" s="83">
        <f>VLOOKUP($Q186,'Analysis-must not modify'!BT:FE,W$8,FALSE)</f>
        <v>0</v>
      </c>
      <c r="X186" s="83" t="str">
        <f>IFERROR(VLOOKUP($Q186,'Analysis-must not modify'!BT:FE,X$8,FALSE),"")</f>
        <v/>
      </c>
      <c r="Y186" s="83" t="str">
        <f>IFERROR(VLOOKUP($Q186,'Analysis-must not modify'!BT:FE,Y$8,FALSE),"")</f>
        <v/>
      </c>
      <c r="Z186" s="70" t="str">
        <f t="shared" si="36"/>
        <v/>
      </c>
      <c r="AA186" s="70" t="e">
        <f t="shared" ca="1" si="37"/>
        <v>#VALUE!</v>
      </c>
      <c r="AB186" s="70">
        <f t="shared" ca="1" si="38"/>
        <v>159</v>
      </c>
      <c r="AC186" s="70">
        <f t="shared" ca="1" si="39"/>
        <v>159</v>
      </c>
      <c r="AD186" s="70">
        <f t="shared" ca="1" si="40"/>
        <v>159</v>
      </c>
      <c r="AE186" s="70" t="e">
        <f t="shared" ca="1" si="41"/>
        <v>#VALUE!</v>
      </c>
      <c r="AF186" s="70" t="e">
        <f t="shared" ca="1" si="42"/>
        <v>#VALUE!</v>
      </c>
      <c r="AG186" s="83">
        <f>VLOOKUP($Q186,'Analysis-must not modify'!BT:FE,AG$8,FALSE)</f>
        <v>0</v>
      </c>
      <c r="AH186" s="83">
        <f>VLOOKUP($Q186,'Analysis-must not modify'!BT:FE,AH$8,FALSE)</f>
        <v>0</v>
      </c>
      <c r="AI186" s="83">
        <f>VLOOKUP($Q186,'Analysis-must not modify'!BT:FE,AI$8,FALSE)</f>
        <v>0</v>
      </c>
      <c r="AJ186" s="83" t="e">
        <f>VLOOKUP($Q186,'Analysis-must not modify'!$BT$7:$FJ$87,AJ$8,FALSE)</f>
        <v>#N/A</v>
      </c>
      <c r="AK186" s="83">
        <f>VLOOKUP($Q186,'Analysis-must not modify'!BT:FE,AK$8,FALSE)</f>
        <v>0</v>
      </c>
      <c r="AL186" s="83">
        <f>VLOOKUP($Q186,'Analysis-must not modify'!BT:FE,AL$8,FALSE)</f>
        <v>0</v>
      </c>
      <c r="AM186" s="83">
        <f>VLOOKUP($Q186,'Analysis-must not modify'!BT:FE,AM$8,FALSE)</f>
        <v>0</v>
      </c>
      <c r="AN186" s="83">
        <f>VLOOKUP($Q186,'Analysis-must not modify'!BT:FE,AN$8,FALSE)</f>
        <v>0</v>
      </c>
      <c r="AO186" s="28"/>
      <c r="AP186" s="83">
        <f>VLOOKUP($Q186,'Analysis-must not modify'!BT:FE,AP$8,FALSE)</f>
        <v>0</v>
      </c>
      <c r="AQ186" s="83">
        <f>VLOOKUP($Q186,'Analysis-must not modify'!BT:FE,AQ$8,FALSE)</f>
        <v>0</v>
      </c>
      <c r="AR186" s="83">
        <f>VLOOKUP($Q186,'Analysis-must not modify'!BT:FE,AR$8,FALSE)</f>
        <v>0</v>
      </c>
      <c r="AS186" s="83">
        <f>VLOOKUP($Q186,'Analysis-must not modify'!BT:FE,AS$8,FALSE)</f>
        <v>0</v>
      </c>
      <c r="AT186" s="83">
        <f>VLOOKUP($Q186,'Analysis-must not modify'!BT:FE,AT$8,FALSE)</f>
        <v>0</v>
      </c>
      <c r="AU186" s="28"/>
      <c r="AV186" s="83">
        <f>VLOOKUP($Q186,'Analysis-must not modify'!BT:FE,AV$8,FALSE)</f>
        <v>0</v>
      </c>
      <c r="AW186" s="83">
        <f>VLOOKUP($Q186,'Analysis-must not modify'!BT:FE,AW$8,FALSE)</f>
        <v>0</v>
      </c>
      <c r="AX186" s="83">
        <f>VLOOKUP($Q186,'Analysis-must not modify'!BT:FE,AX$8,FALSE)</f>
        <v>0</v>
      </c>
      <c r="AY186" s="83">
        <f>VLOOKUP($Q186,'Analysis-must not modify'!BT:FE,AY$8,FALSE)</f>
        <v>0</v>
      </c>
      <c r="AZ186" s="28"/>
      <c r="BA186" s="83" t="str">
        <f>IF($Q$5="BASIC","",VLOOKUP($Q186,'Analysis-must not modify'!BT:FE,BA$8,FALSE))</f>
        <v/>
      </c>
      <c r="BB186" s="83" t="str">
        <f>IF($Q$5="BASIC","",VLOOKUP($Q186,'Analysis-must not modify'!BT:FE,BB$8,FALSE))</f>
        <v/>
      </c>
      <c r="BC186" s="28"/>
      <c r="BD186" s="83" t="str">
        <f>IF($Q$5="BASIC","",VLOOKUP($Q186,'Analysis-must not modify'!BT:FE,BD$8,FALSE))</f>
        <v/>
      </c>
      <c r="BE186" s="83" t="str">
        <f>IF($Q$5="BASIC","",VLOOKUP($Q186,'Analysis-must not modify'!BT:FE,BE$8,FALSE))</f>
        <v/>
      </c>
      <c r="BF186" s="83" t="str">
        <f>IF($Q$5="BASIC","",VLOOKUP($Q186,'Analysis-must not modify'!BT:FE,BF$8,FALSE))</f>
        <v/>
      </c>
    </row>
    <row r="187" spans="4:58" s="52" customFormat="1" ht="15" customHeight="1">
      <c r="D187" s="60"/>
      <c r="E187" s="60"/>
      <c r="F187" s="60"/>
      <c r="P187" s="244">
        <v>178</v>
      </c>
      <c r="Q187" s="84" t="str">
        <f>VLOOKUP($P187,'Analysis-must not modify'!B:AX,2,FALSE)</f>
        <v>0_0</v>
      </c>
      <c r="R187" s="72">
        <f>VLOOKUP($Q187,'Analysis-must not modify'!C:AX,6,FALSE)</f>
        <v>0</v>
      </c>
      <c r="S187" s="72">
        <f>VLOOKUP($Q187,'Analysis-must not modify'!C:FE,7,FALSE)</f>
        <v>0</v>
      </c>
      <c r="T187" s="72">
        <f>VLOOKUP($Q187,'Analysis-must not modify'!C:FE,8,FALSE)</f>
        <v>0</v>
      </c>
      <c r="U187" s="83">
        <f>VLOOKUP($Q187,'Analysis-must not modify'!BT:FE,U$8,FALSE)</f>
        <v>0</v>
      </c>
      <c r="V187" s="83">
        <f>VLOOKUP($Q187,'Analysis-must not modify'!BT:FE,V$8,FALSE)</f>
        <v>0</v>
      </c>
      <c r="W187" s="83">
        <f>VLOOKUP($Q187,'Analysis-must not modify'!BT:FE,W$8,FALSE)</f>
        <v>0</v>
      </c>
      <c r="X187" s="83" t="str">
        <f>IFERROR(VLOOKUP($Q187,'Analysis-must not modify'!BT:FE,X$8,FALSE),"")</f>
        <v/>
      </c>
      <c r="Y187" s="83" t="str">
        <f>IFERROR(VLOOKUP($Q187,'Analysis-must not modify'!BT:FE,Y$8,FALSE),"")</f>
        <v/>
      </c>
      <c r="Z187" s="70" t="str">
        <f t="shared" si="36"/>
        <v/>
      </c>
      <c r="AA187" s="70" t="e">
        <f t="shared" ca="1" si="37"/>
        <v>#VALUE!</v>
      </c>
      <c r="AB187" s="70">
        <f t="shared" ca="1" si="38"/>
        <v>159</v>
      </c>
      <c r="AC187" s="70">
        <f t="shared" ca="1" si="39"/>
        <v>159</v>
      </c>
      <c r="AD187" s="70">
        <f t="shared" ca="1" si="40"/>
        <v>159</v>
      </c>
      <c r="AE187" s="70" t="e">
        <f t="shared" ca="1" si="41"/>
        <v>#VALUE!</v>
      </c>
      <c r="AF187" s="70" t="e">
        <f t="shared" ca="1" si="42"/>
        <v>#VALUE!</v>
      </c>
      <c r="AG187" s="83">
        <f>VLOOKUP($Q187,'Analysis-must not modify'!BT:FE,AG$8,FALSE)</f>
        <v>0</v>
      </c>
      <c r="AH187" s="83">
        <f>VLOOKUP($Q187,'Analysis-must not modify'!BT:FE,AH$8,FALSE)</f>
        <v>0</v>
      </c>
      <c r="AI187" s="83">
        <f>VLOOKUP($Q187,'Analysis-must not modify'!BT:FE,AI$8,FALSE)</f>
        <v>0</v>
      </c>
      <c r="AJ187" s="83" t="e">
        <f>VLOOKUP($Q187,'Analysis-must not modify'!$BT$7:$FJ$87,AJ$8,FALSE)</f>
        <v>#N/A</v>
      </c>
      <c r="AK187" s="83">
        <f>VLOOKUP($Q187,'Analysis-must not modify'!BT:FE,AK$8,FALSE)</f>
        <v>0</v>
      </c>
      <c r="AL187" s="83">
        <f>VLOOKUP($Q187,'Analysis-must not modify'!BT:FE,AL$8,FALSE)</f>
        <v>0</v>
      </c>
      <c r="AM187" s="83">
        <f>VLOOKUP($Q187,'Analysis-must not modify'!BT:FE,AM$8,FALSE)</f>
        <v>0</v>
      </c>
      <c r="AN187" s="83">
        <f>VLOOKUP($Q187,'Analysis-must not modify'!BT:FE,AN$8,FALSE)</f>
        <v>0</v>
      </c>
      <c r="AO187" s="28"/>
      <c r="AP187" s="83">
        <f>VLOOKUP($Q187,'Analysis-must not modify'!BT:FE,AP$8,FALSE)</f>
        <v>0</v>
      </c>
      <c r="AQ187" s="83">
        <f>VLOOKUP($Q187,'Analysis-must not modify'!BT:FE,AQ$8,FALSE)</f>
        <v>0</v>
      </c>
      <c r="AR187" s="83">
        <f>VLOOKUP($Q187,'Analysis-must not modify'!BT:FE,AR$8,FALSE)</f>
        <v>0</v>
      </c>
      <c r="AS187" s="83">
        <f>VLOOKUP($Q187,'Analysis-must not modify'!BT:FE,AS$8,FALSE)</f>
        <v>0</v>
      </c>
      <c r="AT187" s="83">
        <f>VLOOKUP($Q187,'Analysis-must not modify'!BT:FE,AT$8,FALSE)</f>
        <v>0</v>
      </c>
      <c r="AU187" s="28"/>
      <c r="AV187" s="83">
        <f>VLOOKUP($Q187,'Analysis-must not modify'!BT:FE,AV$8,FALSE)</f>
        <v>0</v>
      </c>
      <c r="AW187" s="83">
        <f>VLOOKUP($Q187,'Analysis-must not modify'!BT:FE,AW$8,FALSE)</f>
        <v>0</v>
      </c>
      <c r="AX187" s="83">
        <f>VLOOKUP($Q187,'Analysis-must not modify'!BT:FE,AX$8,FALSE)</f>
        <v>0</v>
      </c>
      <c r="AY187" s="83">
        <f>VLOOKUP($Q187,'Analysis-must not modify'!BT:FE,AY$8,FALSE)</f>
        <v>0</v>
      </c>
      <c r="AZ187" s="28"/>
      <c r="BA187" s="83" t="str">
        <f>IF($Q$5="BASIC","",VLOOKUP($Q187,'Analysis-must not modify'!BT:FE,BA$8,FALSE))</f>
        <v/>
      </c>
      <c r="BB187" s="83" t="str">
        <f>IF($Q$5="BASIC","",VLOOKUP($Q187,'Analysis-must not modify'!BT:FE,BB$8,FALSE))</f>
        <v/>
      </c>
      <c r="BC187" s="28"/>
      <c r="BD187" s="83" t="str">
        <f>IF($Q$5="BASIC","",VLOOKUP($Q187,'Analysis-must not modify'!BT:FE,BD$8,FALSE))</f>
        <v/>
      </c>
      <c r="BE187" s="83" t="str">
        <f>IF($Q$5="BASIC","",VLOOKUP($Q187,'Analysis-must not modify'!BT:FE,BE$8,FALSE))</f>
        <v/>
      </c>
      <c r="BF187" s="83" t="str">
        <f>IF($Q$5="BASIC","",VLOOKUP($Q187,'Analysis-must not modify'!BT:FE,BF$8,FALSE))</f>
        <v/>
      </c>
    </row>
    <row r="188" spans="4:58" s="52" customFormat="1" ht="15" customHeight="1">
      <c r="D188" s="60"/>
      <c r="E188" s="60"/>
      <c r="F188" s="60"/>
      <c r="P188" s="244">
        <v>179</v>
      </c>
      <c r="Q188" s="84" t="str">
        <f>VLOOKUP($P188,'Analysis-must not modify'!B:AX,2,FALSE)</f>
        <v>0_0</v>
      </c>
      <c r="R188" s="72">
        <f>VLOOKUP($Q188,'Analysis-must not modify'!C:AX,6,FALSE)</f>
        <v>0</v>
      </c>
      <c r="S188" s="72">
        <f>VLOOKUP($Q188,'Analysis-must not modify'!C:FE,7,FALSE)</f>
        <v>0</v>
      </c>
      <c r="T188" s="72">
        <f>VLOOKUP($Q188,'Analysis-must not modify'!C:FE,8,FALSE)</f>
        <v>0</v>
      </c>
      <c r="U188" s="83">
        <f>VLOOKUP($Q188,'Analysis-must not modify'!BT:FE,U$8,FALSE)</f>
        <v>0</v>
      </c>
      <c r="V188" s="83">
        <f>VLOOKUP($Q188,'Analysis-must not modify'!BT:FE,V$8,FALSE)</f>
        <v>0</v>
      </c>
      <c r="W188" s="83">
        <f>VLOOKUP($Q188,'Analysis-must not modify'!BT:FE,W$8,FALSE)</f>
        <v>0</v>
      </c>
      <c r="X188" s="83" t="str">
        <f>IFERROR(VLOOKUP($Q188,'Analysis-must not modify'!BT:FE,X$8,FALSE),"")</f>
        <v/>
      </c>
      <c r="Y188" s="83" t="str">
        <f>IFERROR(VLOOKUP($Q188,'Analysis-must not modify'!BT:FE,Y$8,FALSE),"")</f>
        <v/>
      </c>
      <c r="Z188" s="70" t="str">
        <f t="shared" si="36"/>
        <v/>
      </c>
      <c r="AA188" s="70" t="e">
        <f t="shared" ca="1" si="37"/>
        <v>#VALUE!</v>
      </c>
      <c r="AB188" s="70">
        <f t="shared" ca="1" si="38"/>
        <v>159</v>
      </c>
      <c r="AC188" s="70">
        <f t="shared" ca="1" si="39"/>
        <v>159</v>
      </c>
      <c r="AD188" s="70">
        <f t="shared" ca="1" si="40"/>
        <v>159</v>
      </c>
      <c r="AE188" s="70" t="e">
        <f t="shared" ca="1" si="41"/>
        <v>#VALUE!</v>
      </c>
      <c r="AF188" s="70" t="e">
        <f t="shared" ca="1" si="42"/>
        <v>#VALUE!</v>
      </c>
      <c r="AG188" s="83">
        <f>VLOOKUP($Q188,'Analysis-must not modify'!BT:FE,AG$8,FALSE)</f>
        <v>0</v>
      </c>
      <c r="AH188" s="83">
        <f>VLOOKUP($Q188,'Analysis-must not modify'!BT:FE,AH$8,FALSE)</f>
        <v>0</v>
      </c>
      <c r="AI188" s="83">
        <f>VLOOKUP($Q188,'Analysis-must not modify'!BT:FE,AI$8,FALSE)</f>
        <v>0</v>
      </c>
      <c r="AJ188" s="83" t="e">
        <f>VLOOKUP($Q188,'Analysis-must not modify'!$BT$7:$FJ$87,AJ$8,FALSE)</f>
        <v>#N/A</v>
      </c>
      <c r="AK188" s="83">
        <f>VLOOKUP($Q188,'Analysis-must not modify'!BT:FE,AK$8,FALSE)</f>
        <v>0</v>
      </c>
      <c r="AL188" s="83">
        <f>VLOOKUP($Q188,'Analysis-must not modify'!BT:FE,AL$8,FALSE)</f>
        <v>0</v>
      </c>
      <c r="AM188" s="83">
        <f>VLOOKUP($Q188,'Analysis-must not modify'!BT:FE,AM$8,FALSE)</f>
        <v>0</v>
      </c>
      <c r="AN188" s="83">
        <f>VLOOKUP($Q188,'Analysis-must not modify'!BT:FE,AN$8,FALSE)</f>
        <v>0</v>
      </c>
      <c r="AO188" s="28"/>
      <c r="AP188" s="83">
        <f>VLOOKUP($Q188,'Analysis-must not modify'!BT:FE,AP$8,FALSE)</f>
        <v>0</v>
      </c>
      <c r="AQ188" s="83">
        <f>VLOOKUP($Q188,'Analysis-must not modify'!BT:FE,AQ$8,FALSE)</f>
        <v>0</v>
      </c>
      <c r="AR188" s="83">
        <f>VLOOKUP($Q188,'Analysis-must not modify'!BT:FE,AR$8,FALSE)</f>
        <v>0</v>
      </c>
      <c r="AS188" s="83">
        <f>VLOOKUP($Q188,'Analysis-must not modify'!BT:FE,AS$8,FALSE)</f>
        <v>0</v>
      </c>
      <c r="AT188" s="83">
        <f>VLOOKUP($Q188,'Analysis-must not modify'!BT:FE,AT$8,FALSE)</f>
        <v>0</v>
      </c>
      <c r="AU188" s="28"/>
      <c r="AV188" s="83">
        <f>VLOOKUP($Q188,'Analysis-must not modify'!BT:FE,AV$8,FALSE)</f>
        <v>0</v>
      </c>
      <c r="AW188" s="83">
        <f>VLOOKUP($Q188,'Analysis-must not modify'!BT:FE,AW$8,FALSE)</f>
        <v>0</v>
      </c>
      <c r="AX188" s="83">
        <f>VLOOKUP($Q188,'Analysis-must not modify'!BT:FE,AX$8,FALSE)</f>
        <v>0</v>
      </c>
      <c r="AY188" s="83">
        <f>VLOOKUP($Q188,'Analysis-must not modify'!BT:FE,AY$8,FALSE)</f>
        <v>0</v>
      </c>
      <c r="AZ188" s="28"/>
      <c r="BA188" s="83" t="str">
        <f>IF($Q$5="BASIC","",VLOOKUP($Q188,'Analysis-must not modify'!BT:FE,BA$8,FALSE))</f>
        <v/>
      </c>
      <c r="BB188" s="83" t="str">
        <f>IF($Q$5="BASIC","",VLOOKUP($Q188,'Analysis-must not modify'!BT:FE,BB$8,FALSE))</f>
        <v/>
      </c>
      <c r="BC188" s="28"/>
      <c r="BD188" s="83" t="str">
        <f>IF($Q$5="BASIC","",VLOOKUP($Q188,'Analysis-must not modify'!BT:FE,BD$8,FALSE))</f>
        <v/>
      </c>
      <c r="BE188" s="83" t="str">
        <f>IF($Q$5="BASIC","",VLOOKUP($Q188,'Analysis-must not modify'!BT:FE,BE$8,FALSE))</f>
        <v/>
      </c>
      <c r="BF188" s="83" t="str">
        <f>IF($Q$5="BASIC","",VLOOKUP($Q188,'Analysis-must not modify'!BT:FE,BF$8,FALSE))</f>
        <v/>
      </c>
    </row>
    <row r="189" spans="4:58" s="52" customFormat="1" ht="15" customHeight="1">
      <c r="D189" s="60"/>
      <c r="E189" s="60"/>
      <c r="F189" s="60"/>
      <c r="P189" s="244">
        <v>180</v>
      </c>
      <c r="Q189" s="84" t="str">
        <f>VLOOKUP($P189,'Analysis-must not modify'!B:AX,2,FALSE)</f>
        <v>0_0</v>
      </c>
      <c r="R189" s="72">
        <f>VLOOKUP($Q189,'Analysis-must not modify'!C:AX,6,FALSE)</f>
        <v>0</v>
      </c>
      <c r="S189" s="72">
        <f>VLOOKUP($Q189,'Analysis-must not modify'!C:FE,7,FALSE)</f>
        <v>0</v>
      </c>
      <c r="T189" s="72">
        <f>VLOOKUP($Q189,'Analysis-must not modify'!C:FE,8,FALSE)</f>
        <v>0</v>
      </c>
      <c r="U189" s="83">
        <f>VLOOKUP($Q189,'Analysis-must not modify'!BT:FE,U$8,FALSE)</f>
        <v>0</v>
      </c>
      <c r="V189" s="83">
        <f>VLOOKUP($Q189,'Analysis-must not modify'!BT:FE,V$8,FALSE)</f>
        <v>0</v>
      </c>
      <c r="W189" s="83">
        <f>VLOOKUP($Q189,'Analysis-must not modify'!BT:FE,W$8,FALSE)</f>
        <v>0</v>
      </c>
      <c r="X189" s="83" t="str">
        <f>IFERROR(VLOOKUP($Q189,'Analysis-must not modify'!BT:FE,X$8,FALSE),"")</f>
        <v/>
      </c>
      <c r="Y189" s="83" t="str">
        <f>IFERROR(VLOOKUP($Q189,'Analysis-must not modify'!BT:FE,Y$8,FALSE),"")</f>
        <v/>
      </c>
      <c r="Z189" s="70" t="str">
        <f t="shared" si="36"/>
        <v/>
      </c>
      <c r="AA189" s="70" t="e">
        <f t="shared" ca="1" si="37"/>
        <v>#VALUE!</v>
      </c>
      <c r="AB189" s="70">
        <f t="shared" ca="1" si="38"/>
        <v>159</v>
      </c>
      <c r="AC189" s="70">
        <f t="shared" ca="1" si="39"/>
        <v>159</v>
      </c>
      <c r="AD189" s="70">
        <f t="shared" ca="1" si="40"/>
        <v>159</v>
      </c>
      <c r="AE189" s="70" t="e">
        <f t="shared" ca="1" si="41"/>
        <v>#VALUE!</v>
      </c>
      <c r="AF189" s="70" t="e">
        <f t="shared" ca="1" si="42"/>
        <v>#VALUE!</v>
      </c>
      <c r="AG189" s="83">
        <f>VLOOKUP($Q189,'Analysis-must not modify'!BT:FE,AG$8,FALSE)</f>
        <v>0</v>
      </c>
      <c r="AH189" s="83">
        <f>VLOOKUP($Q189,'Analysis-must not modify'!BT:FE,AH$8,FALSE)</f>
        <v>0</v>
      </c>
      <c r="AI189" s="83">
        <f>VLOOKUP($Q189,'Analysis-must not modify'!BT:FE,AI$8,FALSE)</f>
        <v>0</v>
      </c>
      <c r="AJ189" s="83" t="e">
        <f>VLOOKUP($Q189,'Analysis-must not modify'!$BT$7:$FJ$87,AJ$8,FALSE)</f>
        <v>#N/A</v>
      </c>
      <c r="AK189" s="83">
        <f>VLOOKUP($Q189,'Analysis-must not modify'!BT:FE,AK$8,FALSE)</f>
        <v>0</v>
      </c>
      <c r="AL189" s="83">
        <f>VLOOKUP($Q189,'Analysis-must not modify'!BT:FE,AL$8,FALSE)</f>
        <v>0</v>
      </c>
      <c r="AM189" s="83">
        <f>VLOOKUP($Q189,'Analysis-must not modify'!BT:FE,AM$8,FALSE)</f>
        <v>0</v>
      </c>
      <c r="AN189" s="83">
        <f>VLOOKUP($Q189,'Analysis-must not modify'!BT:FE,AN$8,FALSE)</f>
        <v>0</v>
      </c>
      <c r="AO189" s="28"/>
      <c r="AP189" s="83">
        <f>VLOOKUP($Q189,'Analysis-must not modify'!BT:FE,AP$8,FALSE)</f>
        <v>0</v>
      </c>
      <c r="AQ189" s="83">
        <f>VLOOKUP($Q189,'Analysis-must not modify'!BT:FE,AQ$8,FALSE)</f>
        <v>0</v>
      </c>
      <c r="AR189" s="83">
        <f>VLOOKUP($Q189,'Analysis-must not modify'!BT:FE,AR$8,FALSE)</f>
        <v>0</v>
      </c>
      <c r="AS189" s="83">
        <f>VLOOKUP($Q189,'Analysis-must not modify'!BT:FE,AS$8,FALSE)</f>
        <v>0</v>
      </c>
      <c r="AT189" s="83">
        <f>VLOOKUP($Q189,'Analysis-must not modify'!BT:FE,AT$8,FALSE)</f>
        <v>0</v>
      </c>
      <c r="AU189" s="28"/>
      <c r="AV189" s="83">
        <f>VLOOKUP($Q189,'Analysis-must not modify'!BT:FE,AV$8,FALSE)</f>
        <v>0</v>
      </c>
      <c r="AW189" s="83">
        <f>VLOOKUP($Q189,'Analysis-must not modify'!BT:FE,AW$8,FALSE)</f>
        <v>0</v>
      </c>
      <c r="AX189" s="83">
        <f>VLOOKUP($Q189,'Analysis-must not modify'!BT:FE,AX$8,FALSE)</f>
        <v>0</v>
      </c>
      <c r="AY189" s="83">
        <f>VLOOKUP($Q189,'Analysis-must not modify'!BT:FE,AY$8,FALSE)</f>
        <v>0</v>
      </c>
      <c r="AZ189" s="28"/>
      <c r="BA189" s="83" t="str">
        <f>IF($Q$5="BASIC","",VLOOKUP($Q189,'Analysis-must not modify'!BT:FE,BA$8,FALSE))</f>
        <v/>
      </c>
      <c r="BB189" s="83" t="str">
        <f>IF($Q$5="BASIC","",VLOOKUP($Q189,'Analysis-must not modify'!BT:FE,BB$8,FALSE))</f>
        <v/>
      </c>
      <c r="BC189" s="28"/>
      <c r="BD189" s="83" t="str">
        <f>IF($Q$5="BASIC","",VLOOKUP($Q189,'Analysis-must not modify'!BT:FE,BD$8,FALSE))</f>
        <v/>
      </c>
      <c r="BE189" s="83" t="str">
        <f>IF($Q$5="BASIC","",VLOOKUP($Q189,'Analysis-must not modify'!BT:FE,BE$8,FALSE))</f>
        <v/>
      </c>
      <c r="BF189" s="83" t="str">
        <f>IF($Q$5="BASIC","",VLOOKUP($Q189,'Analysis-must not modify'!BT:FE,BF$8,FALSE))</f>
        <v/>
      </c>
    </row>
    <row r="190" spans="4:58" s="52" customFormat="1" ht="15" customHeight="1">
      <c r="D190" s="60"/>
      <c r="E190" s="60"/>
      <c r="F190" s="60"/>
      <c r="P190" s="244">
        <v>181</v>
      </c>
      <c r="Q190" s="84" t="str">
        <f>VLOOKUP($P190,'Analysis-must not modify'!B:AX,2,FALSE)</f>
        <v>0_0</v>
      </c>
      <c r="R190" s="72">
        <f>VLOOKUP($Q190,'Analysis-must not modify'!C:AX,6,FALSE)</f>
        <v>0</v>
      </c>
      <c r="S190" s="72">
        <f>VLOOKUP($Q190,'Analysis-must not modify'!C:FE,7,FALSE)</f>
        <v>0</v>
      </c>
      <c r="T190" s="72">
        <f>VLOOKUP($Q190,'Analysis-must not modify'!C:FE,8,FALSE)</f>
        <v>0</v>
      </c>
      <c r="U190" s="83">
        <f>VLOOKUP($Q190,'Analysis-must not modify'!BT:FE,U$8,FALSE)</f>
        <v>0</v>
      </c>
      <c r="V190" s="83">
        <f>VLOOKUP($Q190,'Analysis-must not modify'!BT:FE,V$8,FALSE)</f>
        <v>0</v>
      </c>
      <c r="W190" s="83">
        <f>VLOOKUP($Q190,'Analysis-must not modify'!BT:FE,W$8,FALSE)</f>
        <v>0</v>
      </c>
      <c r="X190" s="83" t="str">
        <f>IFERROR(VLOOKUP($Q190,'Analysis-must not modify'!BT:FE,X$8,FALSE),"")</f>
        <v/>
      </c>
      <c r="Y190" s="83" t="str">
        <f>IFERROR(VLOOKUP($Q190,'Analysis-must not modify'!BT:FE,Y$8,FALSE),"")</f>
        <v/>
      </c>
      <c r="Z190" s="70" t="str">
        <f t="shared" si="36"/>
        <v/>
      </c>
      <c r="AA190" s="70" t="e">
        <f t="shared" ca="1" si="37"/>
        <v>#VALUE!</v>
      </c>
      <c r="AB190" s="70">
        <f t="shared" ca="1" si="38"/>
        <v>159</v>
      </c>
      <c r="AC190" s="70">
        <f t="shared" ca="1" si="39"/>
        <v>159</v>
      </c>
      <c r="AD190" s="70">
        <f t="shared" ca="1" si="40"/>
        <v>159</v>
      </c>
      <c r="AE190" s="70" t="e">
        <f t="shared" ca="1" si="41"/>
        <v>#VALUE!</v>
      </c>
      <c r="AF190" s="70" t="e">
        <f t="shared" ca="1" si="42"/>
        <v>#VALUE!</v>
      </c>
      <c r="AG190" s="83">
        <f>VLOOKUP($Q190,'Analysis-must not modify'!BT:FE,AG$8,FALSE)</f>
        <v>0</v>
      </c>
      <c r="AH190" s="83">
        <f>VLOOKUP($Q190,'Analysis-must not modify'!BT:FE,AH$8,FALSE)</f>
        <v>0</v>
      </c>
      <c r="AI190" s="83">
        <f>VLOOKUP($Q190,'Analysis-must not modify'!BT:FE,AI$8,FALSE)</f>
        <v>0</v>
      </c>
      <c r="AJ190" s="83" t="e">
        <f>VLOOKUP($Q190,'Analysis-must not modify'!$BT$7:$FJ$87,AJ$8,FALSE)</f>
        <v>#N/A</v>
      </c>
      <c r="AK190" s="83">
        <f>VLOOKUP($Q190,'Analysis-must not modify'!BT:FE,AK$8,FALSE)</f>
        <v>0</v>
      </c>
      <c r="AL190" s="83">
        <f>VLOOKUP($Q190,'Analysis-must not modify'!BT:FE,AL$8,FALSE)</f>
        <v>0</v>
      </c>
      <c r="AM190" s="83">
        <f>VLOOKUP($Q190,'Analysis-must not modify'!BT:FE,AM$8,FALSE)</f>
        <v>0</v>
      </c>
      <c r="AN190" s="83">
        <f>VLOOKUP($Q190,'Analysis-must not modify'!BT:FE,AN$8,FALSE)</f>
        <v>0</v>
      </c>
      <c r="AO190" s="28"/>
      <c r="AP190" s="83">
        <f>VLOOKUP($Q190,'Analysis-must not modify'!BT:FE,AP$8,FALSE)</f>
        <v>0</v>
      </c>
      <c r="AQ190" s="83">
        <f>VLOOKUP($Q190,'Analysis-must not modify'!BT:FE,AQ$8,FALSE)</f>
        <v>0</v>
      </c>
      <c r="AR190" s="83">
        <f>VLOOKUP($Q190,'Analysis-must not modify'!BT:FE,AR$8,FALSE)</f>
        <v>0</v>
      </c>
      <c r="AS190" s="83">
        <f>VLOOKUP($Q190,'Analysis-must not modify'!BT:FE,AS$8,FALSE)</f>
        <v>0</v>
      </c>
      <c r="AT190" s="83">
        <f>VLOOKUP($Q190,'Analysis-must not modify'!BT:FE,AT$8,FALSE)</f>
        <v>0</v>
      </c>
      <c r="AU190" s="28"/>
      <c r="AV190" s="83">
        <f>VLOOKUP($Q190,'Analysis-must not modify'!BT:FE,AV$8,FALSE)</f>
        <v>0</v>
      </c>
      <c r="AW190" s="83">
        <f>VLOOKUP($Q190,'Analysis-must not modify'!BT:FE,AW$8,FALSE)</f>
        <v>0</v>
      </c>
      <c r="AX190" s="83">
        <f>VLOOKUP($Q190,'Analysis-must not modify'!BT:FE,AX$8,FALSE)</f>
        <v>0</v>
      </c>
      <c r="AY190" s="83">
        <f>VLOOKUP($Q190,'Analysis-must not modify'!BT:FE,AY$8,FALSE)</f>
        <v>0</v>
      </c>
      <c r="AZ190" s="28"/>
      <c r="BA190" s="83" t="str">
        <f>IF($Q$5="BASIC","",VLOOKUP($Q190,'Analysis-must not modify'!BT:FE,BA$8,FALSE))</f>
        <v/>
      </c>
      <c r="BB190" s="83" t="str">
        <f>IF($Q$5="BASIC","",VLOOKUP($Q190,'Analysis-must not modify'!BT:FE,BB$8,FALSE))</f>
        <v/>
      </c>
      <c r="BC190" s="28"/>
      <c r="BD190" s="83" t="str">
        <f>IF($Q$5="BASIC","",VLOOKUP($Q190,'Analysis-must not modify'!BT:FE,BD$8,FALSE))</f>
        <v/>
      </c>
      <c r="BE190" s="83" t="str">
        <f>IF($Q$5="BASIC","",VLOOKUP($Q190,'Analysis-must not modify'!BT:FE,BE$8,FALSE))</f>
        <v/>
      </c>
      <c r="BF190" s="83" t="str">
        <f>IF($Q$5="BASIC","",VLOOKUP($Q190,'Analysis-must not modify'!BT:FE,BF$8,FALSE))</f>
        <v/>
      </c>
    </row>
    <row r="191" spans="4:58" s="52" customFormat="1" ht="15" customHeight="1">
      <c r="D191" s="60"/>
      <c r="E191" s="60"/>
      <c r="F191" s="60"/>
      <c r="P191" s="244">
        <v>182</v>
      </c>
      <c r="Q191" s="84" t="str">
        <f>VLOOKUP($P191,'Analysis-must not modify'!B:AX,2,FALSE)</f>
        <v>0_0</v>
      </c>
      <c r="R191" s="72">
        <f>VLOOKUP($Q191,'Analysis-must not modify'!C:AX,6,FALSE)</f>
        <v>0</v>
      </c>
      <c r="S191" s="72">
        <f>VLOOKUP($Q191,'Analysis-must not modify'!C:FE,7,FALSE)</f>
        <v>0</v>
      </c>
      <c r="T191" s="72">
        <f>VLOOKUP($Q191,'Analysis-must not modify'!C:FE,8,FALSE)</f>
        <v>0</v>
      </c>
      <c r="U191" s="83">
        <f>VLOOKUP($Q191,'Analysis-must not modify'!BT:FE,U$8,FALSE)</f>
        <v>0</v>
      </c>
      <c r="V191" s="83">
        <f>VLOOKUP($Q191,'Analysis-must not modify'!BT:FE,V$8,FALSE)</f>
        <v>0</v>
      </c>
      <c r="W191" s="83">
        <f>VLOOKUP($Q191,'Analysis-must not modify'!BT:FE,W$8,FALSE)</f>
        <v>0</v>
      </c>
      <c r="X191" s="83" t="str">
        <f>IFERROR(VLOOKUP($Q191,'Analysis-must not modify'!BT:FE,X$8,FALSE),"")</f>
        <v/>
      </c>
      <c r="Y191" s="83" t="str">
        <f>IFERROR(VLOOKUP($Q191,'Analysis-must not modify'!BT:FE,Y$8,FALSE),"")</f>
        <v/>
      </c>
      <c r="Z191" s="70" t="str">
        <f t="shared" si="36"/>
        <v/>
      </c>
      <c r="AA191" s="70" t="e">
        <f t="shared" ca="1" si="37"/>
        <v>#VALUE!</v>
      </c>
      <c r="AB191" s="70">
        <f t="shared" ca="1" si="38"/>
        <v>159</v>
      </c>
      <c r="AC191" s="70">
        <f t="shared" ca="1" si="39"/>
        <v>159</v>
      </c>
      <c r="AD191" s="70">
        <f t="shared" ca="1" si="40"/>
        <v>159</v>
      </c>
      <c r="AE191" s="70" t="e">
        <f t="shared" ca="1" si="41"/>
        <v>#VALUE!</v>
      </c>
      <c r="AF191" s="70" t="e">
        <f t="shared" ca="1" si="42"/>
        <v>#VALUE!</v>
      </c>
      <c r="AG191" s="83">
        <f>VLOOKUP($Q191,'Analysis-must not modify'!BT:FE,AG$8,FALSE)</f>
        <v>0</v>
      </c>
      <c r="AH191" s="83">
        <f>VLOOKUP($Q191,'Analysis-must not modify'!BT:FE,AH$8,FALSE)</f>
        <v>0</v>
      </c>
      <c r="AI191" s="83">
        <f>VLOOKUP($Q191,'Analysis-must not modify'!BT:FE,AI$8,FALSE)</f>
        <v>0</v>
      </c>
      <c r="AJ191" s="83" t="e">
        <f>VLOOKUP($Q191,'Analysis-must not modify'!$BT$7:$FJ$87,AJ$8,FALSE)</f>
        <v>#N/A</v>
      </c>
      <c r="AK191" s="83">
        <f>VLOOKUP($Q191,'Analysis-must not modify'!BT:FE,AK$8,FALSE)</f>
        <v>0</v>
      </c>
      <c r="AL191" s="83">
        <f>VLOOKUP($Q191,'Analysis-must not modify'!BT:FE,AL$8,FALSE)</f>
        <v>0</v>
      </c>
      <c r="AM191" s="83">
        <f>VLOOKUP($Q191,'Analysis-must not modify'!BT:FE,AM$8,FALSE)</f>
        <v>0</v>
      </c>
      <c r="AN191" s="83">
        <f>VLOOKUP($Q191,'Analysis-must not modify'!BT:FE,AN$8,FALSE)</f>
        <v>0</v>
      </c>
      <c r="AO191" s="28"/>
      <c r="AP191" s="83">
        <f>VLOOKUP($Q191,'Analysis-must not modify'!BT:FE,AP$8,FALSE)</f>
        <v>0</v>
      </c>
      <c r="AQ191" s="83">
        <f>VLOOKUP($Q191,'Analysis-must not modify'!BT:FE,AQ$8,FALSE)</f>
        <v>0</v>
      </c>
      <c r="AR191" s="83">
        <f>VLOOKUP($Q191,'Analysis-must not modify'!BT:FE,AR$8,FALSE)</f>
        <v>0</v>
      </c>
      <c r="AS191" s="83">
        <f>VLOOKUP($Q191,'Analysis-must not modify'!BT:FE,AS$8,FALSE)</f>
        <v>0</v>
      </c>
      <c r="AT191" s="83">
        <f>VLOOKUP($Q191,'Analysis-must not modify'!BT:FE,AT$8,FALSE)</f>
        <v>0</v>
      </c>
      <c r="AU191" s="28"/>
      <c r="AV191" s="83">
        <f>VLOOKUP($Q191,'Analysis-must not modify'!BT:FE,AV$8,FALSE)</f>
        <v>0</v>
      </c>
      <c r="AW191" s="83">
        <f>VLOOKUP($Q191,'Analysis-must not modify'!BT:FE,AW$8,FALSE)</f>
        <v>0</v>
      </c>
      <c r="AX191" s="83">
        <f>VLOOKUP($Q191,'Analysis-must not modify'!BT:FE,AX$8,FALSE)</f>
        <v>0</v>
      </c>
      <c r="AY191" s="83">
        <f>VLOOKUP($Q191,'Analysis-must not modify'!BT:FE,AY$8,FALSE)</f>
        <v>0</v>
      </c>
      <c r="AZ191" s="28"/>
      <c r="BA191" s="83" t="str">
        <f>IF($Q$5="BASIC","",VLOOKUP($Q191,'Analysis-must not modify'!BT:FE,BA$8,FALSE))</f>
        <v/>
      </c>
      <c r="BB191" s="83" t="str">
        <f>IF($Q$5="BASIC","",VLOOKUP($Q191,'Analysis-must not modify'!BT:FE,BB$8,FALSE))</f>
        <v/>
      </c>
      <c r="BC191" s="28"/>
      <c r="BD191" s="83" t="str">
        <f>IF($Q$5="BASIC","",VLOOKUP($Q191,'Analysis-must not modify'!BT:FE,BD$8,FALSE))</f>
        <v/>
      </c>
      <c r="BE191" s="83" t="str">
        <f>IF($Q$5="BASIC","",VLOOKUP($Q191,'Analysis-must not modify'!BT:FE,BE$8,FALSE))</f>
        <v/>
      </c>
      <c r="BF191" s="83" t="str">
        <f>IF($Q$5="BASIC","",VLOOKUP($Q191,'Analysis-must not modify'!BT:FE,BF$8,FALSE))</f>
        <v/>
      </c>
    </row>
    <row r="192" spans="4:58" s="52" customFormat="1" ht="15" customHeight="1">
      <c r="D192" s="60"/>
      <c r="E192" s="60"/>
      <c r="F192" s="60"/>
      <c r="P192" s="244">
        <v>183</v>
      </c>
      <c r="Q192" s="84" t="str">
        <f>VLOOKUP($P192,'Analysis-must not modify'!B:AX,2,FALSE)</f>
        <v>0_0</v>
      </c>
      <c r="R192" s="72">
        <f>VLOOKUP($Q192,'Analysis-must not modify'!C:AX,6,FALSE)</f>
        <v>0</v>
      </c>
      <c r="S192" s="72">
        <f>VLOOKUP($Q192,'Analysis-must not modify'!C:FE,7,FALSE)</f>
        <v>0</v>
      </c>
      <c r="T192" s="72">
        <f>VLOOKUP($Q192,'Analysis-must not modify'!C:FE,8,FALSE)</f>
        <v>0</v>
      </c>
      <c r="U192" s="83">
        <f>VLOOKUP($Q192,'Analysis-must not modify'!BT:FE,U$8,FALSE)</f>
        <v>0</v>
      </c>
      <c r="V192" s="83">
        <f>VLOOKUP($Q192,'Analysis-must not modify'!BT:FE,V$8,FALSE)</f>
        <v>0</v>
      </c>
      <c r="W192" s="83">
        <f>VLOOKUP($Q192,'Analysis-must not modify'!BT:FE,W$8,FALSE)</f>
        <v>0</v>
      </c>
      <c r="X192" s="83" t="str">
        <f>IFERROR(VLOOKUP($Q192,'Analysis-must not modify'!BT:FE,X$8,FALSE),"")</f>
        <v/>
      </c>
      <c r="Y192" s="83" t="str">
        <f>IFERROR(VLOOKUP($Q192,'Analysis-must not modify'!BT:FE,Y$8,FALSE),"")</f>
        <v/>
      </c>
      <c r="Z192" s="70" t="str">
        <f t="shared" si="36"/>
        <v/>
      </c>
      <c r="AA192" s="70" t="e">
        <f t="shared" ca="1" si="37"/>
        <v>#VALUE!</v>
      </c>
      <c r="AB192" s="70">
        <f t="shared" ca="1" si="38"/>
        <v>159</v>
      </c>
      <c r="AC192" s="70">
        <f t="shared" ca="1" si="39"/>
        <v>159</v>
      </c>
      <c r="AD192" s="70">
        <f t="shared" ca="1" si="40"/>
        <v>159</v>
      </c>
      <c r="AE192" s="70" t="e">
        <f t="shared" ca="1" si="41"/>
        <v>#VALUE!</v>
      </c>
      <c r="AF192" s="70" t="e">
        <f t="shared" ca="1" si="42"/>
        <v>#VALUE!</v>
      </c>
      <c r="AG192" s="83">
        <f>VLOOKUP($Q192,'Analysis-must not modify'!BT:FE,AG$8,FALSE)</f>
        <v>0</v>
      </c>
      <c r="AH192" s="83">
        <f>VLOOKUP($Q192,'Analysis-must not modify'!BT:FE,AH$8,FALSE)</f>
        <v>0</v>
      </c>
      <c r="AI192" s="83">
        <f>VLOOKUP($Q192,'Analysis-must not modify'!BT:FE,AI$8,FALSE)</f>
        <v>0</v>
      </c>
      <c r="AJ192" s="83" t="e">
        <f>VLOOKUP($Q192,'Analysis-must not modify'!$BT$7:$FJ$87,AJ$8,FALSE)</f>
        <v>#N/A</v>
      </c>
      <c r="AK192" s="83">
        <f>VLOOKUP($Q192,'Analysis-must not modify'!BT:FE,AK$8,FALSE)</f>
        <v>0</v>
      </c>
      <c r="AL192" s="83">
        <f>VLOOKUP($Q192,'Analysis-must not modify'!BT:FE,AL$8,FALSE)</f>
        <v>0</v>
      </c>
      <c r="AM192" s="83">
        <f>VLOOKUP($Q192,'Analysis-must not modify'!BT:FE,AM$8,FALSE)</f>
        <v>0</v>
      </c>
      <c r="AN192" s="83">
        <f>VLOOKUP($Q192,'Analysis-must not modify'!BT:FE,AN$8,FALSE)</f>
        <v>0</v>
      </c>
      <c r="AO192" s="28"/>
      <c r="AP192" s="83">
        <f>VLOOKUP($Q192,'Analysis-must not modify'!BT:FE,AP$8,FALSE)</f>
        <v>0</v>
      </c>
      <c r="AQ192" s="83">
        <f>VLOOKUP($Q192,'Analysis-must not modify'!BT:FE,AQ$8,FALSE)</f>
        <v>0</v>
      </c>
      <c r="AR192" s="83">
        <f>VLOOKUP($Q192,'Analysis-must not modify'!BT:FE,AR$8,FALSE)</f>
        <v>0</v>
      </c>
      <c r="AS192" s="83">
        <f>VLOOKUP($Q192,'Analysis-must not modify'!BT:FE,AS$8,FALSE)</f>
        <v>0</v>
      </c>
      <c r="AT192" s="83">
        <f>VLOOKUP($Q192,'Analysis-must not modify'!BT:FE,AT$8,FALSE)</f>
        <v>0</v>
      </c>
      <c r="AU192" s="28"/>
      <c r="AV192" s="83">
        <f>VLOOKUP($Q192,'Analysis-must not modify'!BT:FE,AV$8,FALSE)</f>
        <v>0</v>
      </c>
      <c r="AW192" s="83">
        <f>VLOOKUP($Q192,'Analysis-must not modify'!BT:FE,AW$8,FALSE)</f>
        <v>0</v>
      </c>
      <c r="AX192" s="83">
        <f>VLOOKUP($Q192,'Analysis-must not modify'!BT:FE,AX$8,FALSE)</f>
        <v>0</v>
      </c>
      <c r="AY192" s="83">
        <f>VLOOKUP($Q192,'Analysis-must not modify'!BT:FE,AY$8,FALSE)</f>
        <v>0</v>
      </c>
      <c r="AZ192" s="28"/>
      <c r="BA192" s="83" t="str">
        <f>IF($Q$5="BASIC","",VLOOKUP($Q192,'Analysis-must not modify'!BT:FE,BA$8,FALSE))</f>
        <v/>
      </c>
      <c r="BB192" s="83" t="str">
        <f>IF($Q$5="BASIC","",VLOOKUP($Q192,'Analysis-must not modify'!BT:FE,BB$8,FALSE))</f>
        <v/>
      </c>
      <c r="BC192" s="28"/>
      <c r="BD192" s="83" t="str">
        <f>IF($Q$5="BASIC","",VLOOKUP($Q192,'Analysis-must not modify'!BT:FE,BD$8,FALSE))</f>
        <v/>
      </c>
      <c r="BE192" s="83" t="str">
        <f>IF($Q$5="BASIC","",VLOOKUP($Q192,'Analysis-must not modify'!BT:FE,BE$8,FALSE))</f>
        <v/>
      </c>
      <c r="BF192" s="83" t="str">
        <f>IF($Q$5="BASIC","",VLOOKUP($Q192,'Analysis-must not modify'!BT:FE,BF$8,FALSE))</f>
        <v/>
      </c>
    </row>
    <row r="193" spans="4:58" s="28" customFormat="1" ht="15" customHeight="1">
      <c r="D193" s="60"/>
      <c r="E193" s="60"/>
      <c r="F193" s="60"/>
      <c r="P193" s="27">
        <v>184</v>
      </c>
      <c r="Q193" s="84" t="str">
        <f>VLOOKUP($P193,'Analysis-must not modify'!B:AX,2,FALSE)</f>
        <v>0_0</v>
      </c>
      <c r="R193" s="72">
        <f>VLOOKUP($Q193,'Analysis-must not modify'!C:AX,6,FALSE)</f>
        <v>0</v>
      </c>
      <c r="S193" s="72">
        <f>VLOOKUP($Q193,'Analysis-must not modify'!C:FE,7,FALSE)</f>
        <v>0</v>
      </c>
      <c r="T193" s="72">
        <f>VLOOKUP($Q193,'Analysis-must not modify'!C:FE,8,FALSE)</f>
        <v>0</v>
      </c>
      <c r="U193" s="83">
        <f>VLOOKUP($Q193,'Analysis-must not modify'!BT:FE,U$8,FALSE)</f>
        <v>0</v>
      </c>
      <c r="V193" s="83">
        <f>VLOOKUP($Q193,'Analysis-must not modify'!BT:FE,V$8,FALSE)</f>
        <v>0</v>
      </c>
      <c r="W193" s="83">
        <f>VLOOKUP($Q193,'Analysis-must not modify'!BT:FE,W$8,FALSE)</f>
        <v>0</v>
      </c>
      <c r="X193" s="83" t="str">
        <f>IFERROR(VLOOKUP($Q193,'Analysis-must not modify'!BT:FE,X$8,FALSE),"")</f>
        <v/>
      </c>
      <c r="Y193" s="83" t="str">
        <f>IFERROR(VLOOKUP($Q193,'Analysis-must not modify'!BT:FE,Y$8,FALSE),"")</f>
        <v/>
      </c>
      <c r="Z193" s="70" t="str">
        <f t="shared" si="36"/>
        <v/>
      </c>
      <c r="AA193" s="70" t="e">
        <f t="shared" ca="1" si="37"/>
        <v>#VALUE!</v>
      </c>
      <c r="AB193" s="70">
        <f t="shared" ca="1" si="38"/>
        <v>159</v>
      </c>
      <c r="AC193" s="70">
        <f t="shared" ca="1" si="39"/>
        <v>159</v>
      </c>
      <c r="AD193" s="70">
        <f t="shared" ca="1" si="40"/>
        <v>159</v>
      </c>
      <c r="AE193" s="70" t="e">
        <f t="shared" ca="1" si="41"/>
        <v>#VALUE!</v>
      </c>
      <c r="AF193" s="70" t="e">
        <f t="shared" ca="1" si="42"/>
        <v>#VALUE!</v>
      </c>
      <c r="AG193" s="83">
        <f>VLOOKUP($Q193,'Analysis-must not modify'!BT:FE,AG$8,FALSE)</f>
        <v>0</v>
      </c>
      <c r="AH193" s="83">
        <f>VLOOKUP($Q193,'Analysis-must not modify'!BT:FE,AH$8,FALSE)</f>
        <v>0</v>
      </c>
      <c r="AI193" s="83">
        <f>VLOOKUP($Q193,'Analysis-must not modify'!BT:FE,AI$8,FALSE)</f>
        <v>0</v>
      </c>
      <c r="AJ193" s="83" t="e">
        <f>VLOOKUP($Q193,'Analysis-must not modify'!$BT$7:$FJ$87,AJ$8,FALSE)</f>
        <v>#N/A</v>
      </c>
      <c r="AK193" s="83">
        <f>VLOOKUP($Q193,'Analysis-must not modify'!BT:FE,AK$8,FALSE)</f>
        <v>0</v>
      </c>
      <c r="AL193" s="83">
        <f>VLOOKUP($Q193,'Analysis-must not modify'!BT:FE,AL$8,FALSE)</f>
        <v>0</v>
      </c>
      <c r="AM193" s="83">
        <f>VLOOKUP($Q193,'Analysis-must not modify'!BT:FE,AM$8,FALSE)</f>
        <v>0</v>
      </c>
      <c r="AN193" s="83">
        <f>VLOOKUP($Q193,'Analysis-must not modify'!BT:FE,AN$8,FALSE)</f>
        <v>0</v>
      </c>
      <c r="AP193" s="83">
        <f>VLOOKUP($Q193,'Analysis-must not modify'!BT:FE,AP$8,FALSE)</f>
        <v>0</v>
      </c>
      <c r="AQ193" s="83">
        <f>VLOOKUP($Q193,'Analysis-must not modify'!BT:FE,AQ$8,FALSE)</f>
        <v>0</v>
      </c>
      <c r="AR193" s="83">
        <f>VLOOKUP($Q193,'Analysis-must not modify'!BT:FE,AR$8,FALSE)</f>
        <v>0</v>
      </c>
      <c r="AS193" s="83">
        <f>VLOOKUP($Q193,'Analysis-must not modify'!BT:FE,AS$8,FALSE)</f>
        <v>0</v>
      </c>
      <c r="AT193" s="83">
        <f>VLOOKUP($Q193,'Analysis-must not modify'!BT:FE,AT$8,FALSE)</f>
        <v>0</v>
      </c>
      <c r="AV193" s="83">
        <f>VLOOKUP($Q193,'Analysis-must not modify'!BT:FE,AV$8,FALSE)</f>
        <v>0</v>
      </c>
      <c r="AW193" s="83">
        <f>VLOOKUP($Q193,'Analysis-must not modify'!BT:FE,AW$8,FALSE)</f>
        <v>0</v>
      </c>
      <c r="AX193" s="83">
        <f>VLOOKUP($Q193,'Analysis-must not modify'!BT:FE,AX$8,FALSE)</f>
        <v>0</v>
      </c>
      <c r="AY193" s="83">
        <f>VLOOKUP($Q193,'Analysis-must not modify'!BT:FE,AY$8,FALSE)</f>
        <v>0</v>
      </c>
      <c r="BA193" s="83" t="str">
        <f>IF($Q$5="BASIC","",VLOOKUP($Q193,'Analysis-must not modify'!BT:FE,BA$8,FALSE))</f>
        <v/>
      </c>
      <c r="BB193" s="83" t="str">
        <f>IF($Q$5="BASIC","",VLOOKUP($Q193,'Analysis-must not modify'!BT:FE,BB$8,FALSE))</f>
        <v/>
      </c>
      <c r="BD193" s="83" t="str">
        <f>IF($Q$5="BASIC","",VLOOKUP($Q193,'Analysis-must not modify'!BT:FE,BD$8,FALSE))</f>
        <v/>
      </c>
      <c r="BE193" s="83" t="str">
        <f>IF($Q$5="BASIC","",VLOOKUP($Q193,'Analysis-must not modify'!BT:FE,BE$8,FALSE))</f>
        <v/>
      </c>
      <c r="BF193" s="83" t="str">
        <f>IF($Q$5="BASIC","",VLOOKUP($Q193,'Analysis-must not modify'!BT:FE,BF$8,FALSE))</f>
        <v/>
      </c>
    </row>
    <row r="194" spans="4:58" s="28" customFormat="1" ht="15" customHeight="1">
      <c r="D194" s="60"/>
      <c r="E194" s="60"/>
      <c r="F194" s="60"/>
      <c r="P194" s="27">
        <v>185</v>
      </c>
      <c r="Q194" s="84" t="str">
        <f>VLOOKUP($P194,'Analysis-must not modify'!B:AX,2,FALSE)</f>
        <v>0_0</v>
      </c>
      <c r="R194" s="72">
        <f>VLOOKUP($Q194,'Analysis-must not modify'!C:AX,6,FALSE)</f>
        <v>0</v>
      </c>
      <c r="S194" s="72">
        <f>VLOOKUP($Q194,'Analysis-must not modify'!C:FE,7,FALSE)</f>
        <v>0</v>
      </c>
      <c r="T194" s="72">
        <f>VLOOKUP($Q194,'Analysis-must not modify'!C:FE,8,FALSE)</f>
        <v>0</v>
      </c>
      <c r="U194" s="83">
        <f>VLOOKUP($Q194,'Analysis-must not modify'!BT:FE,U$8,FALSE)</f>
        <v>0</v>
      </c>
      <c r="V194" s="83">
        <f>VLOOKUP($Q194,'Analysis-must not modify'!BT:FE,V$8,FALSE)</f>
        <v>0</v>
      </c>
      <c r="W194" s="83">
        <f>VLOOKUP($Q194,'Analysis-must not modify'!BT:FE,W$8,FALSE)</f>
        <v>0</v>
      </c>
      <c r="X194" s="83" t="str">
        <f>IFERROR(VLOOKUP($Q194,'Analysis-must not modify'!BT:FE,X$8,FALSE),"")</f>
        <v/>
      </c>
      <c r="Y194" s="83" t="str">
        <f>IFERROR(VLOOKUP($Q194,'Analysis-must not modify'!BT:FE,Y$8,FALSE),"")</f>
        <v/>
      </c>
      <c r="Z194" s="70" t="str">
        <f t="shared" si="36"/>
        <v/>
      </c>
      <c r="AA194" s="70" t="e">
        <f t="shared" ca="1" si="37"/>
        <v>#VALUE!</v>
      </c>
      <c r="AB194" s="70">
        <f t="shared" ca="1" si="38"/>
        <v>159</v>
      </c>
      <c r="AC194" s="70">
        <f t="shared" ca="1" si="39"/>
        <v>159</v>
      </c>
      <c r="AD194" s="70">
        <f t="shared" ca="1" si="40"/>
        <v>159</v>
      </c>
      <c r="AE194" s="70" t="e">
        <f t="shared" ca="1" si="41"/>
        <v>#VALUE!</v>
      </c>
      <c r="AF194" s="70" t="e">
        <f t="shared" ca="1" si="42"/>
        <v>#VALUE!</v>
      </c>
      <c r="AG194" s="83">
        <f>VLOOKUP($Q194,'Analysis-must not modify'!BT:FE,AG$8,FALSE)</f>
        <v>0</v>
      </c>
      <c r="AH194" s="83">
        <f>VLOOKUP($Q194,'Analysis-must not modify'!BT:FE,AH$8,FALSE)</f>
        <v>0</v>
      </c>
      <c r="AI194" s="83">
        <f>VLOOKUP($Q194,'Analysis-must not modify'!BT:FE,AI$8,FALSE)</f>
        <v>0</v>
      </c>
      <c r="AJ194" s="83" t="e">
        <f>VLOOKUP($Q194,'Analysis-must not modify'!$BT$7:$FJ$87,AJ$8,FALSE)</f>
        <v>#N/A</v>
      </c>
      <c r="AK194" s="83">
        <f>VLOOKUP($Q194,'Analysis-must not modify'!BT:FE,AK$8,FALSE)</f>
        <v>0</v>
      </c>
      <c r="AL194" s="83">
        <f>VLOOKUP($Q194,'Analysis-must not modify'!BT:FE,AL$8,FALSE)</f>
        <v>0</v>
      </c>
      <c r="AM194" s="83">
        <f>VLOOKUP($Q194,'Analysis-must not modify'!BT:FE,AM$8,FALSE)</f>
        <v>0</v>
      </c>
      <c r="AN194" s="83">
        <f>VLOOKUP($Q194,'Analysis-must not modify'!BT:FE,AN$8,FALSE)</f>
        <v>0</v>
      </c>
      <c r="AP194" s="83">
        <f>VLOOKUP($Q194,'Analysis-must not modify'!BT:FE,AP$8,FALSE)</f>
        <v>0</v>
      </c>
      <c r="AQ194" s="83">
        <f>VLOOKUP($Q194,'Analysis-must not modify'!BT:FE,AQ$8,FALSE)</f>
        <v>0</v>
      </c>
      <c r="AR194" s="83">
        <f>VLOOKUP($Q194,'Analysis-must not modify'!BT:FE,AR$8,FALSE)</f>
        <v>0</v>
      </c>
      <c r="AS194" s="83">
        <f>VLOOKUP($Q194,'Analysis-must not modify'!BT:FE,AS$8,FALSE)</f>
        <v>0</v>
      </c>
      <c r="AT194" s="83">
        <f>VLOOKUP($Q194,'Analysis-must not modify'!BT:FE,AT$8,FALSE)</f>
        <v>0</v>
      </c>
      <c r="AV194" s="83">
        <f>VLOOKUP($Q194,'Analysis-must not modify'!BT:FE,AV$8,FALSE)</f>
        <v>0</v>
      </c>
      <c r="AW194" s="83">
        <f>VLOOKUP($Q194,'Analysis-must not modify'!BT:FE,AW$8,FALSE)</f>
        <v>0</v>
      </c>
      <c r="AX194" s="83">
        <f>VLOOKUP($Q194,'Analysis-must not modify'!BT:FE,AX$8,FALSE)</f>
        <v>0</v>
      </c>
      <c r="AY194" s="83">
        <f>VLOOKUP($Q194,'Analysis-must not modify'!BT:FE,AY$8,FALSE)</f>
        <v>0</v>
      </c>
      <c r="BA194" s="83" t="str">
        <f>IF($Q$5="BASIC","",VLOOKUP($Q194,'Analysis-must not modify'!BT:FE,BA$8,FALSE))</f>
        <v/>
      </c>
      <c r="BB194" s="83" t="str">
        <f>IF($Q$5="BASIC","",VLOOKUP($Q194,'Analysis-must not modify'!BT:FE,BB$8,FALSE))</f>
        <v/>
      </c>
      <c r="BD194" s="83" t="str">
        <f>IF($Q$5="BASIC","",VLOOKUP($Q194,'Analysis-must not modify'!BT:FE,BD$8,FALSE))</f>
        <v/>
      </c>
      <c r="BE194" s="83" t="str">
        <f>IF($Q$5="BASIC","",VLOOKUP($Q194,'Analysis-must not modify'!BT:FE,BE$8,FALSE))</f>
        <v/>
      </c>
      <c r="BF194" s="83" t="str">
        <f>IF($Q$5="BASIC","",VLOOKUP($Q194,'Analysis-must not modify'!BT:FE,BF$8,FALSE))</f>
        <v/>
      </c>
    </row>
    <row r="195" spans="4:58" s="28" customFormat="1" ht="15" customHeight="1">
      <c r="D195" s="60"/>
      <c r="E195" s="60"/>
      <c r="F195" s="60"/>
      <c r="P195" s="27">
        <v>186</v>
      </c>
      <c r="Q195" s="84" t="str">
        <f>VLOOKUP($P195,'Analysis-must not modify'!B:AX,2,FALSE)</f>
        <v>0_0</v>
      </c>
      <c r="R195" s="72">
        <f>VLOOKUP($Q195,'Analysis-must not modify'!C:AX,6,FALSE)</f>
        <v>0</v>
      </c>
      <c r="S195" s="72">
        <f>VLOOKUP($Q195,'Analysis-must not modify'!C:FE,7,FALSE)</f>
        <v>0</v>
      </c>
      <c r="T195" s="72">
        <f>VLOOKUP($Q195,'Analysis-must not modify'!C:FE,8,FALSE)</f>
        <v>0</v>
      </c>
      <c r="U195" s="83">
        <f>VLOOKUP($Q195,'Analysis-must not modify'!BT:FE,U$8,FALSE)</f>
        <v>0</v>
      </c>
      <c r="V195" s="83">
        <f>VLOOKUP($Q195,'Analysis-must not modify'!BT:FE,V$8,FALSE)</f>
        <v>0</v>
      </c>
      <c r="W195" s="83">
        <f>VLOOKUP($Q195,'Analysis-must not modify'!BT:FE,W$8,FALSE)</f>
        <v>0</v>
      </c>
      <c r="X195" s="83" t="str">
        <f>IFERROR(VLOOKUP($Q195,'Analysis-must not modify'!BT:FE,X$8,FALSE),"")</f>
        <v/>
      </c>
      <c r="Y195" s="83" t="str">
        <f>IFERROR(VLOOKUP($Q195,'Analysis-must not modify'!BT:FE,Y$8,FALSE),"")</f>
        <v/>
      </c>
      <c r="Z195" s="70" t="str">
        <f t="shared" si="36"/>
        <v/>
      </c>
      <c r="AA195" s="70" t="e">
        <f t="shared" ca="1" si="37"/>
        <v>#VALUE!</v>
      </c>
      <c r="AB195" s="70">
        <f t="shared" ca="1" si="38"/>
        <v>159</v>
      </c>
      <c r="AC195" s="70">
        <f t="shared" ca="1" si="39"/>
        <v>159</v>
      </c>
      <c r="AD195" s="70">
        <f t="shared" ca="1" si="40"/>
        <v>159</v>
      </c>
      <c r="AE195" s="70" t="e">
        <f t="shared" ca="1" si="41"/>
        <v>#VALUE!</v>
      </c>
      <c r="AF195" s="70" t="e">
        <f t="shared" ca="1" si="42"/>
        <v>#VALUE!</v>
      </c>
      <c r="AG195" s="83">
        <f>VLOOKUP($Q195,'Analysis-must not modify'!BT:FE,AG$8,FALSE)</f>
        <v>0</v>
      </c>
      <c r="AH195" s="83">
        <f>VLOOKUP($Q195,'Analysis-must not modify'!BT:FE,AH$8,FALSE)</f>
        <v>0</v>
      </c>
      <c r="AI195" s="83">
        <f>VLOOKUP($Q195,'Analysis-must not modify'!BT:FE,AI$8,FALSE)</f>
        <v>0</v>
      </c>
      <c r="AJ195" s="83" t="e">
        <f>VLOOKUP($Q195,'Analysis-must not modify'!$BT$7:$FJ$87,AJ$8,FALSE)</f>
        <v>#N/A</v>
      </c>
      <c r="AK195" s="83">
        <f>VLOOKUP($Q195,'Analysis-must not modify'!BT:FE,AK$8,FALSE)</f>
        <v>0</v>
      </c>
      <c r="AL195" s="83">
        <f>VLOOKUP($Q195,'Analysis-must not modify'!BT:FE,AL$8,FALSE)</f>
        <v>0</v>
      </c>
      <c r="AM195" s="83">
        <f>VLOOKUP($Q195,'Analysis-must not modify'!BT:FE,AM$8,FALSE)</f>
        <v>0</v>
      </c>
      <c r="AN195" s="83">
        <f>VLOOKUP($Q195,'Analysis-must not modify'!BT:FE,AN$8,FALSE)</f>
        <v>0</v>
      </c>
      <c r="AP195" s="83">
        <f>VLOOKUP($Q195,'Analysis-must not modify'!BT:FE,AP$8,FALSE)</f>
        <v>0</v>
      </c>
      <c r="AQ195" s="83">
        <f>VLOOKUP($Q195,'Analysis-must not modify'!BT:FE,AQ$8,FALSE)</f>
        <v>0</v>
      </c>
      <c r="AR195" s="83">
        <f>VLOOKUP($Q195,'Analysis-must not modify'!BT:FE,AR$8,FALSE)</f>
        <v>0</v>
      </c>
      <c r="AS195" s="83">
        <f>VLOOKUP($Q195,'Analysis-must not modify'!BT:FE,AS$8,FALSE)</f>
        <v>0</v>
      </c>
      <c r="AT195" s="83">
        <f>VLOOKUP($Q195,'Analysis-must not modify'!BT:FE,AT$8,FALSE)</f>
        <v>0</v>
      </c>
      <c r="AV195" s="83">
        <f>VLOOKUP($Q195,'Analysis-must not modify'!BT:FE,AV$8,FALSE)</f>
        <v>0</v>
      </c>
      <c r="AW195" s="83">
        <f>VLOOKUP($Q195,'Analysis-must not modify'!BT:FE,AW$8,FALSE)</f>
        <v>0</v>
      </c>
      <c r="AX195" s="83">
        <f>VLOOKUP($Q195,'Analysis-must not modify'!BT:FE,AX$8,FALSE)</f>
        <v>0</v>
      </c>
      <c r="AY195" s="83">
        <f>VLOOKUP($Q195,'Analysis-must not modify'!BT:FE,AY$8,FALSE)</f>
        <v>0</v>
      </c>
      <c r="BA195" s="83" t="str">
        <f>IF($Q$5="BASIC","",VLOOKUP($Q195,'Analysis-must not modify'!BT:FE,BA$8,FALSE))</f>
        <v/>
      </c>
      <c r="BB195" s="83" t="str">
        <f>IF($Q$5="BASIC","",VLOOKUP($Q195,'Analysis-must not modify'!BT:FE,BB$8,FALSE))</f>
        <v/>
      </c>
      <c r="BD195" s="83" t="str">
        <f>IF($Q$5="BASIC","",VLOOKUP($Q195,'Analysis-must not modify'!BT:FE,BD$8,FALSE))</f>
        <v/>
      </c>
      <c r="BE195" s="83" t="str">
        <f>IF($Q$5="BASIC","",VLOOKUP($Q195,'Analysis-must not modify'!BT:FE,BE$8,FALSE))</f>
        <v/>
      </c>
      <c r="BF195" s="83" t="str">
        <f>IF($Q$5="BASIC","",VLOOKUP($Q195,'Analysis-must not modify'!BT:FE,BF$8,FALSE))</f>
        <v/>
      </c>
    </row>
    <row r="196" spans="4:58" s="28" customFormat="1" ht="15" customHeight="1">
      <c r="D196" s="60"/>
      <c r="E196" s="60"/>
      <c r="F196" s="60"/>
      <c r="P196" s="27">
        <v>187</v>
      </c>
      <c r="Q196" s="84" t="str">
        <f>VLOOKUP($P196,'Analysis-must not modify'!B:AX,2,FALSE)</f>
        <v>0_0</v>
      </c>
      <c r="R196" s="72">
        <f>VLOOKUP($Q196,'Analysis-must not modify'!C:AX,6,FALSE)</f>
        <v>0</v>
      </c>
      <c r="S196" s="72">
        <f>VLOOKUP($Q196,'Analysis-must not modify'!C:FE,7,FALSE)</f>
        <v>0</v>
      </c>
      <c r="T196" s="72">
        <f>VLOOKUP($Q196,'Analysis-must not modify'!C:FE,8,FALSE)</f>
        <v>0</v>
      </c>
      <c r="U196" s="83">
        <f>VLOOKUP($Q196,'Analysis-must not modify'!BT:FE,U$8,FALSE)</f>
        <v>0</v>
      </c>
      <c r="V196" s="83">
        <f>VLOOKUP($Q196,'Analysis-must not modify'!BT:FE,V$8,FALSE)</f>
        <v>0</v>
      </c>
      <c r="W196" s="83">
        <f>VLOOKUP($Q196,'Analysis-must not modify'!BT:FE,W$8,FALSE)</f>
        <v>0</v>
      </c>
      <c r="X196" s="83" t="str">
        <f>IFERROR(VLOOKUP($Q196,'Analysis-must not modify'!BT:FE,X$8,FALSE),"")</f>
        <v/>
      </c>
      <c r="Y196" s="83" t="str">
        <f>IFERROR(VLOOKUP($Q196,'Analysis-must not modify'!BT:FE,Y$8,FALSE),"")</f>
        <v/>
      </c>
      <c r="Z196" s="70" t="str">
        <f t="shared" si="36"/>
        <v/>
      </c>
      <c r="AA196" s="70" t="e">
        <f t="shared" ca="1" si="37"/>
        <v>#VALUE!</v>
      </c>
      <c r="AB196" s="70">
        <f t="shared" ca="1" si="38"/>
        <v>159</v>
      </c>
      <c r="AC196" s="70">
        <f t="shared" ca="1" si="39"/>
        <v>159</v>
      </c>
      <c r="AD196" s="70">
        <f t="shared" ca="1" si="40"/>
        <v>159</v>
      </c>
      <c r="AE196" s="70" t="e">
        <f t="shared" ca="1" si="41"/>
        <v>#VALUE!</v>
      </c>
      <c r="AF196" s="70" t="e">
        <f t="shared" ca="1" si="42"/>
        <v>#VALUE!</v>
      </c>
      <c r="AG196" s="83">
        <f>VLOOKUP($Q196,'Analysis-must not modify'!BT:FE,AG$8,FALSE)</f>
        <v>0</v>
      </c>
      <c r="AH196" s="83">
        <f>VLOOKUP($Q196,'Analysis-must not modify'!BT:FE,AH$8,FALSE)</f>
        <v>0</v>
      </c>
      <c r="AI196" s="83">
        <f>VLOOKUP($Q196,'Analysis-must not modify'!BT:FE,AI$8,FALSE)</f>
        <v>0</v>
      </c>
      <c r="AJ196" s="83" t="e">
        <f>VLOOKUP($Q196,'Analysis-must not modify'!$BT$7:$FJ$87,AJ$8,FALSE)</f>
        <v>#N/A</v>
      </c>
      <c r="AK196" s="83">
        <f>VLOOKUP($Q196,'Analysis-must not modify'!BT:FE,AK$8,FALSE)</f>
        <v>0</v>
      </c>
      <c r="AL196" s="83">
        <f>VLOOKUP($Q196,'Analysis-must not modify'!BT:FE,AL$8,FALSE)</f>
        <v>0</v>
      </c>
      <c r="AM196" s="83">
        <f>VLOOKUP($Q196,'Analysis-must not modify'!BT:FE,AM$8,FALSE)</f>
        <v>0</v>
      </c>
      <c r="AN196" s="83">
        <f>VLOOKUP($Q196,'Analysis-must not modify'!BT:FE,AN$8,FALSE)</f>
        <v>0</v>
      </c>
      <c r="AP196" s="83">
        <f>VLOOKUP($Q196,'Analysis-must not modify'!BT:FE,AP$8,FALSE)</f>
        <v>0</v>
      </c>
      <c r="AQ196" s="83">
        <f>VLOOKUP($Q196,'Analysis-must not modify'!BT:FE,AQ$8,FALSE)</f>
        <v>0</v>
      </c>
      <c r="AR196" s="83">
        <f>VLOOKUP($Q196,'Analysis-must not modify'!BT:FE,AR$8,FALSE)</f>
        <v>0</v>
      </c>
      <c r="AS196" s="83">
        <f>VLOOKUP($Q196,'Analysis-must not modify'!BT:FE,AS$8,FALSE)</f>
        <v>0</v>
      </c>
      <c r="AT196" s="83">
        <f>VLOOKUP($Q196,'Analysis-must not modify'!BT:FE,AT$8,FALSE)</f>
        <v>0</v>
      </c>
      <c r="AV196" s="83">
        <f>VLOOKUP($Q196,'Analysis-must not modify'!BT:FE,AV$8,FALSE)</f>
        <v>0</v>
      </c>
      <c r="AW196" s="83">
        <f>VLOOKUP($Q196,'Analysis-must not modify'!BT:FE,AW$8,FALSE)</f>
        <v>0</v>
      </c>
      <c r="AX196" s="83">
        <f>VLOOKUP($Q196,'Analysis-must not modify'!BT:FE,AX$8,FALSE)</f>
        <v>0</v>
      </c>
      <c r="AY196" s="83">
        <f>VLOOKUP($Q196,'Analysis-must not modify'!BT:FE,AY$8,FALSE)</f>
        <v>0</v>
      </c>
      <c r="BA196" s="83" t="str">
        <f>IF($Q$5="BASIC","",VLOOKUP($Q196,'Analysis-must not modify'!BT:FE,BA$8,FALSE))</f>
        <v/>
      </c>
      <c r="BB196" s="83" t="str">
        <f>IF($Q$5="BASIC","",VLOOKUP($Q196,'Analysis-must not modify'!BT:FE,BB$8,FALSE))</f>
        <v/>
      </c>
      <c r="BD196" s="83" t="str">
        <f>IF($Q$5="BASIC","",VLOOKUP($Q196,'Analysis-must not modify'!BT:FE,BD$8,FALSE))</f>
        <v/>
      </c>
      <c r="BE196" s="83" t="str">
        <f>IF($Q$5="BASIC","",VLOOKUP($Q196,'Analysis-must not modify'!BT:FE,BE$8,FALSE))</f>
        <v/>
      </c>
      <c r="BF196" s="83" t="str">
        <f>IF($Q$5="BASIC","",VLOOKUP($Q196,'Analysis-must not modify'!BT:FE,BF$8,FALSE))</f>
        <v/>
      </c>
    </row>
    <row r="197" spans="4:58" s="28" customFormat="1" ht="15" customHeight="1">
      <c r="D197" s="60"/>
      <c r="E197" s="60"/>
      <c r="F197" s="60"/>
      <c r="P197" s="27">
        <v>188</v>
      </c>
      <c r="Q197" s="84" t="str">
        <f>VLOOKUP($P197,'Analysis-must not modify'!B:AX,2,FALSE)</f>
        <v>0_0</v>
      </c>
      <c r="R197" s="72">
        <f>VLOOKUP($Q197,'Analysis-must not modify'!C:AX,6,FALSE)</f>
        <v>0</v>
      </c>
      <c r="S197" s="72">
        <f>VLOOKUP($Q197,'Analysis-must not modify'!C:FE,7,FALSE)</f>
        <v>0</v>
      </c>
      <c r="T197" s="72">
        <f>VLOOKUP($Q197,'Analysis-must not modify'!C:FE,8,FALSE)</f>
        <v>0</v>
      </c>
      <c r="U197" s="83">
        <f>VLOOKUP($Q197,'Analysis-must not modify'!BT:FE,U$8,FALSE)</f>
        <v>0</v>
      </c>
      <c r="V197" s="83">
        <f>VLOOKUP($Q197,'Analysis-must not modify'!BT:FE,V$8,FALSE)</f>
        <v>0</v>
      </c>
      <c r="W197" s="83">
        <f>VLOOKUP($Q197,'Analysis-must not modify'!BT:FE,W$8,FALSE)</f>
        <v>0</v>
      </c>
      <c r="X197" s="83" t="str">
        <f>IFERROR(VLOOKUP($Q197,'Analysis-must not modify'!BT:FE,X$8,FALSE),"")</f>
        <v/>
      </c>
      <c r="Y197" s="83" t="str">
        <f>IFERROR(VLOOKUP($Q197,'Analysis-must not modify'!BT:FE,Y$8,FALSE),"")</f>
        <v/>
      </c>
      <c r="Z197" s="70" t="str">
        <f t="shared" si="36"/>
        <v/>
      </c>
      <c r="AA197" s="70" t="e">
        <f t="shared" ca="1" si="37"/>
        <v>#VALUE!</v>
      </c>
      <c r="AB197" s="70">
        <f t="shared" ca="1" si="38"/>
        <v>159</v>
      </c>
      <c r="AC197" s="70">
        <f t="shared" ca="1" si="39"/>
        <v>159</v>
      </c>
      <c r="AD197" s="70">
        <f t="shared" ca="1" si="40"/>
        <v>159</v>
      </c>
      <c r="AE197" s="70" t="e">
        <f t="shared" ca="1" si="41"/>
        <v>#VALUE!</v>
      </c>
      <c r="AF197" s="70" t="e">
        <f t="shared" ca="1" si="42"/>
        <v>#VALUE!</v>
      </c>
      <c r="AG197" s="83">
        <f>VLOOKUP($Q197,'Analysis-must not modify'!BT:FE,AG$8,FALSE)</f>
        <v>0</v>
      </c>
      <c r="AH197" s="83">
        <f>VLOOKUP($Q197,'Analysis-must not modify'!BT:FE,AH$8,FALSE)</f>
        <v>0</v>
      </c>
      <c r="AI197" s="83">
        <f>VLOOKUP($Q197,'Analysis-must not modify'!BT:FE,AI$8,FALSE)</f>
        <v>0</v>
      </c>
      <c r="AJ197" s="83" t="e">
        <f>VLOOKUP($Q197,'Analysis-must not modify'!$BT$7:$FJ$87,AJ$8,FALSE)</f>
        <v>#N/A</v>
      </c>
      <c r="AK197" s="83">
        <f>VLOOKUP($Q197,'Analysis-must not modify'!BT:FE,AK$8,FALSE)</f>
        <v>0</v>
      </c>
      <c r="AL197" s="83">
        <f>VLOOKUP($Q197,'Analysis-must not modify'!BT:FE,AL$8,FALSE)</f>
        <v>0</v>
      </c>
      <c r="AM197" s="83">
        <f>VLOOKUP($Q197,'Analysis-must not modify'!BT:FE,AM$8,FALSE)</f>
        <v>0</v>
      </c>
      <c r="AN197" s="83">
        <f>VLOOKUP($Q197,'Analysis-must not modify'!BT:FE,AN$8,FALSE)</f>
        <v>0</v>
      </c>
      <c r="AP197" s="83">
        <f>VLOOKUP($Q197,'Analysis-must not modify'!BT:FE,AP$8,FALSE)</f>
        <v>0</v>
      </c>
      <c r="AQ197" s="83">
        <f>VLOOKUP($Q197,'Analysis-must not modify'!BT:FE,AQ$8,FALSE)</f>
        <v>0</v>
      </c>
      <c r="AR197" s="83">
        <f>VLOOKUP($Q197,'Analysis-must not modify'!BT:FE,AR$8,FALSE)</f>
        <v>0</v>
      </c>
      <c r="AS197" s="83">
        <f>VLOOKUP($Q197,'Analysis-must not modify'!BT:FE,AS$8,FALSE)</f>
        <v>0</v>
      </c>
      <c r="AT197" s="83">
        <f>VLOOKUP($Q197,'Analysis-must not modify'!BT:FE,AT$8,FALSE)</f>
        <v>0</v>
      </c>
      <c r="AV197" s="83">
        <f>VLOOKUP($Q197,'Analysis-must not modify'!BT:FE,AV$8,FALSE)</f>
        <v>0</v>
      </c>
      <c r="AW197" s="83">
        <f>VLOOKUP($Q197,'Analysis-must not modify'!BT:FE,AW$8,FALSE)</f>
        <v>0</v>
      </c>
      <c r="AX197" s="83">
        <f>VLOOKUP($Q197,'Analysis-must not modify'!BT:FE,AX$8,FALSE)</f>
        <v>0</v>
      </c>
      <c r="AY197" s="83">
        <f>VLOOKUP($Q197,'Analysis-must not modify'!BT:FE,AY$8,FALSE)</f>
        <v>0</v>
      </c>
      <c r="BA197" s="83" t="str">
        <f>IF($Q$5="BASIC","",VLOOKUP($Q197,'Analysis-must not modify'!BT:FE,BA$8,FALSE))</f>
        <v/>
      </c>
      <c r="BB197" s="83" t="str">
        <f>IF($Q$5="BASIC","",VLOOKUP($Q197,'Analysis-must not modify'!BT:FE,BB$8,FALSE))</f>
        <v/>
      </c>
      <c r="BD197" s="83" t="str">
        <f>IF($Q$5="BASIC","",VLOOKUP($Q197,'Analysis-must not modify'!BT:FE,BD$8,FALSE))</f>
        <v/>
      </c>
      <c r="BE197" s="83" t="str">
        <f>IF($Q$5="BASIC","",VLOOKUP($Q197,'Analysis-must not modify'!BT:FE,BE$8,FALSE))</f>
        <v/>
      </c>
      <c r="BF197" s="83" t="str">
        <f>IF($Q$5="BASIC","",VLOOKUP($Q197,'Analysis-must not modify'!BT:FE,BF$8,FALSE))</f>
        <v/>
      </c>
    </row>
    <row r="198" spans="4:58" s="28" customFormat="1" ht="15" customHeight="1">
      <c r="D198" s="60"/>
      <c r="E198" s="60"/>
      <c r="F198" s="60"/>
      <c r="P198" s="27">
        <v>189</v>
      </c>
      <c r="Q198" s="84" t="str">
        <f>VLOOKUP($P198,'Analysis-must not modify'!B:AX,2,FALSE)</f>
        <v>0_0</v>
      </c>
      <c r="R198" s="72">
        <f>VLOOKUP($Q198,'Analysis-must not modify'!C:AX,6,FALSE)</f>
        <v>0</v>
      </c>
      <c r="S198" s="72">
        <f>VLOOKUP($Q198,'Analysis-must not modify'!C:FE,7,FALSE)</f>
        <v>0</v>
      </c>
      <c r="T198" s="72">
        <f>VLOOKUP($Q198,'Analysis-must not modify'!C:FE,8,FALSE)</f>
        <v>0</v>
      </c>
      <c r="U198" s="83">
        <f>VLOOKUP($Q198,'Analysis-must not modify'!BT:FE,U$8,FALSE)</f>
        <v>0</v>
      </c>
      <c r="V198" s="83">
        <f>VLOOKUP($Q198,'Analysis-must not modify'!BT:FE,V$8,FALSE)</f>
        <v>0</v>
      </c>
      <c r="W198" s="83">
        <f>VLOOKUP($Q198,'Analysis-must not modify'!BT:FE,W$8,FALSE)</f>
        <v>0</v>
      </c>
      <c r="X198" s="83" t="str">
        <f>IFERROR(VLOOKUP($Q198,'Analysis-must not modify'!BT:FE,X$8,FALSE),"")</f>
        <v/>
      </c>
      <c r="Y198" s="83" t="str">
        <f>IFERROR(VLOOKUP($Q198,'Analysis-must not modify'!BT:FE,Y$8,FALSE),"")</f>
        <v/>
      </c>
      <c r="Z198" s="70" t="str">
        <f t="shared" si="36"/>
        <v/>
      </c>
      <c r="AA198" s="70" t="e">
        <f t="shared" ca="1" si="37"/>
        <v>#VALUE!</v>
      </c>
      <c r="AB198" s="70">
        <f t="shared" ca="1" si="38"/>
        <v>159</v>
      </c>
      <c r="AC198" s="70">
        <f t="shared" ca="1" si="39"/>
        <v>159</v>
      </c>
      <c r="AD198" s="70">
        <f t="shared" ca="1" si="40"/>
        <v>159</v>
      </c>
      <c r="AE198" s="70" t="e">
        <f t="shared" ca="1" si="41"/>
        <v>#VALUE!</v>
      </c>
      <c r="AF198" s="70" t="e">
        <f t="shared" ca="1" si="42"/>
        <v>#VALUE!</v>
      </c>
      <c r="AG198" s="83">
        <f>VLOOKUP($Q198,'Analysis-must not modify'!BT:FE,AG$8,FALSE)</f>
        <v>0</v>
      </c>
      <c r="AH198" s="83">
        <f>VLOOKUP($Q198,'Analysis-must not modify'!BT:FE,AH$8,FALSE)</f>
        <v>0</v>
      </c>
      <c r="AI198" s="83">
        <f>VLOOKUP($Q198,'Analysis-must not modify'!BT:FE,AI$8,FALSE)</f>
        <v>0</v>
      </c>
      <c r="AJ198" s="83" t="e">
        <f>VLOOKUP($Q198,'Analysis-must not modify'!$BT$7:$FJ$87,AJ$8,FALSE)</f>
        <v>#N/A</v>
      </c>
      <c r="AK198" s="83">
        <f>VLOOKUP($Q198,'Analysis-must not modify'!BT:FE,AK$8,FALSE)</f>
        <v>0</v>
      </c>
      <c r="AL198" s="83">
        <f>VLOOKUP($Q198,'Analysis-must not modify'!BT:FE,AL$8,FALSE)</f>
        <v>0</v>
      </c>
      <c r="AM198" s="83">
        <f>VLOOKUP($Q198,'Analysis-must not modify'!BT:FE,AM$8,FALSE)</f>
        <v>0</v>
      </c>
      <c r="AN198" s="83">
        <f>VLOOKUP($Q198,'Analysis-must not modify'!BT:FE,AN$8,FALSE)</f>
        <v>0</v>
      </c>
      <c r="AP198" s="83">
        <f>VLOOKUP($Q198,'Analysis-must not modify'!BT:FE,AP$8,FALSE)</f>
        <v>0</v>
      </c>
      <c r="AQ198" s="83">
        <f>VLOOKUP($Q198,'Analysis-must not modify'!BT:FE,AQ$8,FALSE)</f>
        <v>0</v>
      </c>
      <c r="AR198" s="83">
        <f>VLOOKUP($Q198,'Analysis-must not modify'!BT:FE,AR$8,FALSE)</f>
        <v>0</v>
      </c>
      <c r="AS198" s="83">
        <f>VLOOKUP($Q198,'Analysis-must not modify'!BT:FE,AS$8,FALSE)</f>
        <v>0</v>
      </c>
      <c r="AT198" s="83">
        <f>VLOOKUP($Q198,'Analysis-must not modify'!BT:FE,AT$8,FALSE)</f>
        <v>0</v>
      </c>
      <c r="AV198" s="83">
        <f>VLOOKUP($Q198,'Analysis-must not modify'!BT:FE,AV$8,FALSE)</f>
        <v>0</v>
      </c>
      <c r="AW198" s="83">
        <f>VLOOKUP($Q198,'Analysis-must not modify'!BT:FE,AW$8,FALSE)</f>
        <v>0</v>
      </c>
      <c r="AX198" s="83">
        <f>VLOOKUP($Q198,'Analysis-must not modify'!BT:FE,AX$8,FALSE)</f>
        <v>0</v>
      </c>
      <c r="AY198" s="83">
        <f>VLOOKUP($Q198,'Analysis-must not modify'!BT:FE,AY$8,FALSE)</f>
        <v>0</v>
      </c>
      <c r="BA198" s="83" t="str">
        <f>IF($Q$5="BASIC","",VLOOKUP($Q198,'Analysis-must not modify'!BT:FE,BA$8,FALSE))</f>
        <v/>
      </c>
      <c r="BB198" s="83" t="str">
        <f>IF($Q$5="BASIC","",VLOOKUP($Q198,'Analysis-must not modify'!BT:FE,BB$8,FALSE))</f>
        <v/>
      </c>
      <c r="BD198" s="83" t="str">
        <f>IF($Q$5="BASIC","",VLOOKUP($Q198,'Analysis-must not modify'!BT:FE,BD$8,FALSE))</f>
        <v/>
      </c>
      <c r="BE198" s="83" t="str">
        <f>IF($Q$5="BASIC","",VLOOKUP($Q198,'Analysis-must not modify'!BT:FE,BE$8,FALSE))</f>
        <v/>
      </c>
      <c r="BF198" s="83" t="str">
        <f>IF($Q$5="BASIC","",VLOOKUP($Q198,'Analysis-must not modify'!BT:FE,BF$8,FALSE))</f>
        <v/>
      </c>
    </row>
    <row r="199" spans="4:58" s="28" customFormat="1" ht="15" customHeight="1">
      <c r="D199" s="60"/>
      <c r="E199" s="60"/>
      <c r="F199" s="60"/>
      <c r="P199" s="27">
        <v>190</v>
      </c>
      <c r="Q199" s="84" t="str">
        <f>VLOOKUP($P199,'Analysis-must not modify'!B:AX,2,FALSE)</f>
        <v>0_0</v>
      </c>
      <c r="R199" s="72">
        <f>VLOOKUP($Q199,'Analysis-must not modify'!C:AX,6,FALSE)</f>
        <v>0</v>
      </c>
      <c r="S199" s="72">
        <f>VLOOKUP($Q199,'Analysis-must not modify'!C:FE,7,FALSE)</f>
        <v>0</v>
      </c>
      <c r="T199" s="72">
        <f>VLOOKUP($Q199,'Analysis-must not modify'!C:FE,8,FALSE)</f>
        <v>0</v>
      </c>
      <c r="U199" s="83">
        <f>VLOOKUP($Q199,'Analysis-must not modify'!BT:FE,U$8,FALSE)</f>
        <v>0</v>
      </c>
      <c r="V199" s="83">
        <f>VLOOKUP($Q199,'Analysis-must not modify'!BT:FE,V$8,FALSE)</f>
        <v>0</v>
      </c>
      <c r="W199" s="83">
        <f>VLOOKUP($Q199,'Analysis-must not modify'!BT:FE,W$8,FALSE)</f>
        <v>0</v>
      </c>
      <c r="X199" s="83" t="str">
        <f>IFERROR(VLOOKUP($Q199,'Analysis-must not modify'!BT:FE,X$8,FALSE),"")</f>
        <v/>
      </c>
      <c r="Y199" s="83" t="str">
        <f>IFERROR(VLOOKUP($Q199,'Analysis-must not modify'!BT:FE,Y$8,FALSE),"")</f>
        <v/>
      </c>
      <c r="Z199" s="70" t="str">
        <f t="shared" si="36"/>
        <v/>
      </c>
      <c r="AA199" s="70" t="e">
        <f t="shared" ca="1" si="37"/>
        <v>#VALUE!</v>
      </c>
      <c r="AB199" s="70">
        <f t="shared" ca="1" si="38"/>
        <v>159</v>
      </c>
      <c r="AC199" s="70">
        <f t="shared" ca="1" si="39"/>
        <v>159</v>
      </c>
      <c r="AD199" s="70">
        <f t="shared" ca="1" si="40"/>
        <v>159</v>
      </c>
      <c r="AE199" s="70" t="e">
        <f t="shared" ca="1" si="41"/>
        <v>#VALUE!</v>
      </c>
      <c r="AF199" s="70" t="e">
        <f t="shared" ca="1" si="42"/>
        <v>#VALUE!</v>
      </c>
      <c r="AG199" s="83">
        <f>VLOOKUP($Q199,'Analysis-must not modify'!BT:FE,AG$8,FALSE)</f>
        <v>0</v>
      </c>
      <c r="AH199" s="83">
        <f>VLOOKUP($Q199,'Analysis-must not modify'!BT:FE,AH$8,FALSE)</f>
        <v>0</v>
      </c>
      <c r="AI199" s="83">
        <f>VLOOKUP($Q199,'Analysis-must not modify'!BT:FE,AI$8,FALSE)</f>
        <v>0</v>
      </c>
      <c r="AJ199" s="83" t="e">
        <f>VLOOKUP($Q199,'Analysis-must not modify'!$BT$7:$FJ$87,AJ$8,FALSE)</f>
        <v>#N/A</v>
      </c>
      <c r="AK199" s="83">
        <f>VLOOKUP($Q199,'Analysis-must not modify'!BT:FE,AK$8,FALSE)</f>
        <v>0</v>
      </c>
      <c r="AL199" s="83">
        <f>VLOOKUP($Q199,'Analysis-must not modify'!BT:FE,AL$8,FALSE)</f>
        <v>0</v>
      </c>
      <c r="AM199" s="83">
        <f>VLOOKUP($Q199,'Analysis-must not modify'!BT:FE,AM$8,FALSE)</f>
        <v>0</v>
      </c>
      <c r="AN199" s="83">
        <f>VLOOKUP($Q199,'Analysis-must not modify'!BT:FE,AN$8,FALSE)</f>
        <v>0</v>
      </c>
      <c r="AP199" s="83">
        <f>VLOOKUP($Q199,'Analysis-must not modify'!BT:FE,AP$8,FALSE)</f>
        <v>0</v>
      </c>
      <c r="AQ199" s="83">
        <f>VLOOKUP($Q199,'Analysis-must not modify'!BT:FE,AQ$8,FALSE)</f>
        <v>0</v>
      </c>
      <c r="AR199" s="83">
        <f>VLOOKUP($Q199,'Analysis-must not modify'!BT:FE,AR$8,FALSE)</f>
        <v>0</v>
      </c>
      <c r="AS199" s="83">
        <f>VLOOKUP($Q199,'Analysis-must not modify'!BT:FE,AS$8,FALSE)</f>
        <v>0</v>
      </c>
      <c r="AT199" s="83">
        <f>VLOOKUP($Q199,'Analysis-must not modify'!BT:FE,AT$8,FALSE)</f>
        <v>0</v>
      </c>
      <c r="AV199" s="83">
        <f>VLOOKUP($Q199,'Analysis-must not modify'!BT:FE,AV$8,FALSE)</f>
        <v>0</v>
      </c>
      <c r="AW199" s="83">
        <f>VLOOKUP($Q199,'Analysis-must not modify'!BT:FE,AW$8,FALSE)</f>
        <v>0</v>
      </c>
      <c r="AX199" s="83">
        <f>VLOOKUP($Q199,'Analysis-must not modify'!BT:FE,AX$8,FALSE)</f>
        <v>0</v>
      </c>
      <c r="AY199" s="83">
        <f>VLOOKUP($Q199,'Analysis-must not modify'!BT:FE,AY$8,FALSE)</f>
        <v>0</v>
      </c>
      <c r="BA199" s="83" t="str">
        <f>IF($Q$5="BASIC","",VLOOKUP($Q199,'Analysis-must not modify'!BT:FE,BA$8,FALSE))</f>
        <v/>
      </c>
      <c r="BB199" s="83" t="str">
        <f>IF($Q$5="BASIC","",VLOOKUP($Q199,'Analysis-must not modify'!BT:FE,BB$8,FALSE))</f>
        <v/>
      </c>
      <c r="BD199" s="83" t="str">
        <f>IF($Q$5="BASIC","",VLOOKUP($Q199,'Analysis-must not modify'!BT:FE,BD$8,FALSE))</f>
        <v/>
      </c>
      <c r="BE199" s="83" t="str">
        <f>IF($Q$5="BASIC","",VLOOKUP($Q199,'Analysis-must not modify'!BT:FE,BE$8,FALSE))</f>
        <v/>
      </c>
      <c r="BF199" s="83" t="str">
        <f>IF($Q$5="BASIC","",VLOOKUP($Q199,'Analysis-must not modify'!BT:FE,BF$8,FALSE))</f>
        <v/>
      </c>
    </row>
    <row r="200" spans="4:58" s="28" customFormat="1" ht="15" customHeight="1">
      <c r="D200" s="60"/>
      <c r="E200" s="60"/>
      <c r="F200" s="60"/>
      <c r="P200" s="27">
        <v>191</v>
      </c>
      <c r="Q200" s="84" t="str">
        <f>VLOOKUP($P200,'Analysis-must not modify'!B:AX,2,FALSE)</f>
        <v>0_0</v>
      </c>
      <c r="R200" s="72">
        <f>VLOOKUP($Q200,'Analysis-must not modify'!C:AX,6,FALSE)</f>
        <v>0</v>
      </c>
      <c r="S200" s="72">
        <f>VLOOKUP($Q200,'Analysis-must not modify'!C:FE,7,FALSE)</f>
        <v>0</v>
      </c>
      <c r="T200" s="72">
        <f>VLOOKUP($Q200,'Analysis-must not modify'!C:FE,8,FALSE)</f>
        <v>0</v>
      </c>
      <c r="U200" s="83">
        <f>VLOOKUP($Q200,'Analysis-must not modify'!BT:FE,U$8,FALSE)</f>
        <v>0</v>
      </c>
      <c r="V200" s="83">
        <f>VLOOKUP($Q200,'Analysis-must not modify'!BT:FE,V$8,FALSE)</f>
        <v>0</v>
      </c>
      <c r="W200" s="83">
        <f>VLOOKUP($Q200,'Analysis-must not modify'!BT:FE,W$8,FALSE)</f>
        <v>0</v>
      </c>
      <c r="X200" s="83" t="str">
        <f>IFERROR(VLOOKUP($Q200,'Analysis-must not modify'!BT:FE,X$8,FALSE),"")</f>
        <v/>
      </c>
      <c r="Y200" s="83" t="str">
        <f>IFERROR(VLOOKUP($Q200,'Analysis-must not modify'!BT:FE,Y$8,FALSE),"")</f>
        <v/>
      </c>
      <c r="Z200" s="70" t="str">
        <f t="shared" si="36"/>
        <v/>
      </c>
      <c r="AA200" s="70" t="e">
        <f t="shared" ca="1" si="37"/>
        <v>#VALUE!</v>
      </c>
      <c r="AB200" s="70">
        <f t="shared" ca="1" si="38"/>
        <v>159</v>
      </c>
      <c r="AC200" s="70">
        <f t="shared" ca="1" si="39"/>
        <v>159</v>
      </c>
      <c r="AD200" s="70">
        <f t="shared" ca="1" si="40"/>
        <v>159</v>
      </c>
      <c r="AE200" s="70" t="e">
        <f t="shared" ca="1" si="41"/>
        <v>#VALUE!</v>
      </c>
      <c r="AF200" s="70" t="e">
        <f t="shared" ca="1" si="42"/>
        <v>#VALUE!</v>
      </c>
      <c r="AG200" s="83">
        <f>VLOOKUP($Q200,'Analysis-must not modify'!BT:FE,AG$8,FALSE)</f>
        <v>0</v>
      </c>
      <c r="AH200" s="83">
        <f>VLOOKUP($Q200,'Analysis-must not modify'!BT:FE,AH$8,FALSE)</f>
        <v>0</v>
      </c>
      <c r="AI200" s="83">
        <f>VLOOKUP($Q200,'Analysis-must not modify'!BT:FE,AI$8,FALSE)</f>
        <v>0</v>
      </c>
      <c r="AJ200" s="83" t="e">
        <f>VLOOKUP($Q200,'Analysis-must not modify'!$BT$7:$FJ$87,AJ$8,FALSE)</f>
        <v>#N/A</v>
      </c>
      <c r="AK200" s="83">
        <f>VLOOKUP($Q200,'Analysis-must not modify'!BT:FE,AK$8,FALSE)</f>
        <v>0</v>
      </c>
      <c r="AL200" s="83">
        <f>VLOOKUP($Q200,'Analysis-must not modify'!BT:FE,AL$8,FALSE)</f>
        <v>0</v>
      </c>
      <c r="AM200" s="83">
        <f>VLOOKUP($Q200,'Analysis-must not modify'!BT:FE,AM$8,FALSE)</f>
        <v>0</v>
      </c>
      <c r="AN200" s="83">
        <f>VLOOKUP($Q200,'Analysis-must not modify'!BT:FE,AN$8,FALSE)</f>
        <v>0</v>
      </c>
      <c r="AP200" s="83">
        <f>VLOOKUP($Q200,'Analysis-must not modify'!BT:FE,AP$8,FALSE)</f>
        <v>0</v>
      </c>
      <c r="AQ200" s="83">
        <f>VLOOKUP($Q200,'Analysis-must not modify'!BT:FE,AQ$8,FALSE)</f>
        <v>0</v>
      </c>
      <c r="AR200" s="83">
        <f>VLOOKUP($Q200,'Analysis-must not modify'!BT:FE,AR$8,FALSE)</f>
        <v>0</v>
      </c>
      <c r="AS200" s="83">
        <f>VLOOKUP($Q200,'Analysis-must not modify'!BT:FE,AS$8,FALSE)</f>
        <v>0</v>
      </c>
      <c r="AT200" s="83">
        <f>VLOOKUP($Q200,'Analysis-must not modify'!BT:FE,AT$8,FALSE)</f>
        <v>0</v>
      </c>
      <c r="AV200" s="83">
        <f>VLOOKUP($Q200,'Analysis-must not modify'!BT:FE,AV$8,FALSE)</f>
        <v>0</v>
      </c>
      <c r="AW200" s="83">
        <f>VLOOKUP($Q200,'Analysis-must not modify'!BT:FE,AW$8,FALSE)</f>
        <v>0</v>
      </c>
      <c r="AX200" s="83">
        <f>VLOOKUP($Q200,'Analysis-must not modify'!BT:FE,AX$8,FALSE)</f>
        <v>0</v>
      </c>
      <c r="AY200" s="83">
        <f>VLOOKUP($Q200,'Analysis-must not modify'!BT:FE,AY$8,FALSE)</f>
        <v>0</v>
      </c>
      <c r="BA200" s="83" t="str">
        <f>IF($Q$5="BASIC","",VLOOKUP($Q200,'Analysis-must not modify'!BT:FE,BA$8,FALSE))</f>
        <v/>
      </c>
      <c r="BB200" s="83" t="str">
        <f>IF($Q$5="BASIC","",VLOOKUP($Q200,'Analysis-must not modify'!BT:FE,BB$8,FALSE))</f>
        <v/>
      </c>
      <c r="BD200" s="83" t="str">
        <f>IF($Q$5="BASIC","",VLOOKUP($Q200,'Analysis-must not modify'!BT:FE,BD$8,FALSE))</f>
        <v/>
      </c>
      <c r="BE200" s="83" t="str">
        <f>IF($Q$5="BASIC","",VLOOKUP($Q200,'Analysis-must not modify'!BT:FE,BE$8,FALSE))</f>
        <v/>
      </c>
      <c r="BF200" s="83" t="str">
        <f>IF($Q$5="BASIC","",VLOOKUP($Q200,'Analysis-must not modify'!BT:FE,BF$8,FALSE))</f>
        <v/>
      </c>
    </row>
    <row r="201" spans="4:58" s="28" customFormat="1" ht="15" customHeight="1">
      <c r="D201" s="60"/>
      <c r="E201" s="60"/>
      <c r="F201" s="60"/>
      <c r="P201" s="27">
        <v>192</v>
      </c>
      <c r="Q201" s="84" t="str">
        <f>VLOOKUP($P201,'Analysis-must not modify'!B:AX,2,FALSE)</f>
        <v>0_0</v>
      </c>
      <c r="R201" s="72">
        <f>VLOOKUP($Q201,'Analysis-must not modify'!C:AX,6,FALSE)</f>
        <v>0</v>
      </c>
      <c r="S201" s="72">
        <f>VLOOKUP($Q201,'Analysis-must not modify'!C:FE,7,FALSE)</f>
        <v>0</v>
      </c>
      <c r="T201" s="72">
        <f>VLOOKUP($Q201,'Analysis-must not modify'!C:FE,8,FALSE)</f>
        <v>0</v>
      </c>
      <c r="U201" s="83">
        <f>VLOOKUP($Q201,'Analysis-must not modify'!BT:FE,U$8,FALSE)</f>
        <v>0</v>
      </c>
      <c r="V201" s="83">
        <f>VLOOKUP($Q201,'Analysis-must not modify'!BT:FE,V$8,FALSE)</f>
        <v>0</v>
      </c>
      <c r="W201" s="83">
        <f>VLOOKUP($Q201,'Analysis-must not modify'!BT:FE,W$8,FALSE)</f>
        <v>0</v>
      </c>
      <c r="X201" s="83" t="str">
        <f>IFERROR(VLOOKUP($Q201,'Analysis-must not modify'!BT:FE,X$8,FALSE),"")</f>
        <v/>
      </c>
      <c r="Y201" s="83" t="str">
        <f>IFERROR(VLOOKUP($Q201,'Analysis-must not modify'!BT:FE,Y$8,FALSE),"")</f>
        <v/>
      </c>
      <c r="Z201" s="70" t="str">
        <f t="shared" si="36"/>
        <v/>
      </c>
      <c r="AA201" s="70" t="e">
        <f t="shared" ca="1" si="37"/>
        <v>#VALUE!</v>
      </c>
      <c r="AB201" s="70">
        <f t="shared" ca="1" si="38"/>
        <v>159</v>
      </c>
      <c r="AC201" s="70">
        <f t="shared" ca="1" si="39"/>
        <v>159</v>
      </c>
      <c r="AD201" s="70">
        <f t="shared" ca="1" si="40"/>
        <v>159</v>
      </c>
      <c r="AE201" s="70" t="e">
        <f t="shared" ca="1" si="41"/>
        <v>#VALUE!</v>
      </c>
      <c r="AF201" s="70" t="e">
        <f t="shared" ca="1" si="42"/>
        <v>#VALUE!</v>
      </c>
      <c r="AG201" s="83">
        <f>VLOOKUP($Q201,'Analysis-must not modify'!BT:FE,AG$8,FALSE)</f>
        <v>0</v>
      </c>
      <c r="AH201" s="83">
        <f>VLOOKUP($Q201,'Analysis-must not modify'!BT:FE,AH$8,FALSE)</f>
        <v>0</v>
      </c>
      <c r="AI201" s="83">
        <f>VLOOKUP($Q201,'Analysis-must not modify'!BT:FE,AI$8,FALSE)</f>
        <v>0</v>
      </c>
      <c r="AJ201" s="83" t="e">
        <f>VLOOKUP($Q201,'Analysis-must not modify'!$BT$7:$FJ$87,AJ$8,FALSE)</f>
        <v>#N/A</v>
      </c>
      <c r="AK201" s="83">
        <f>VLOOKUP($Q201,'Analysis-must not modify'!BT:FE,AK$8,FALSE)</f>
        <v>0</v>
      </c>
      <c r="AL201" s="83">
        <f>VLOOKUP($Q201,'Analysis-must not modify'!BT:FE,AL$8,FALSE)</f>
        <v>0</v>
      </c>
      <c r="AM201" s="83">
        <f>VLOOKUP($Q201,'Analysis-must not modify'!BT:FE,AM$8,FALSE)</f>
        <v>0</v>
      </c>
      <c r="AN201" s="83">
        <f>VLOOKUP($Q201,'Analysis-must not modify'!BT:FE,AN$8,FALSE)</f>
        <v>0</v>
      </c>
      <c r="AP201" s="83">
        <f>VLOOKUP($Q201,'Analysis-must not modify'!BT:FE,AP$8,FALSE)</f>
        <v>0</v>
      </c>
      <c r="AQ201" s="83">
        <f>VLOOKUP($Q201,'Analysis-must not modify'!BT:FE,AQ$8,FALSE)</f>
        <v>0</v>
      </c>
      <c r="AR201" s="83">
        <f>VLOOKUP($Q201,'Analysis-must not modify'!BT:FE,AR$8,FALSE)</f>
        <v>0</v>
      </c>
      <c r="AS201" s="83">
        <f>VLOOKUP($Q201,'Analysis-must not modify'!BT:FE,AS$8,FALSE)</f>
        <v>0</v>
      </c>
      <c r="AT201" s="83">
        <f>VLOOKUP($Q201,'Analysis-must not modify'!BT:FE,AT$8,FALSE)</f>
        <v>0</v>
      </c>
      <c r="AV201" s="83">
        <f>VLOOKUP($Q201,'Analysis-must not modify'!BT:FE,AV$8,FALSE)</f>
        <v>0</v>
      </c>
      <c r="AW201" s="83">
        <f>VLOOKUP($Q201,'Analysis-must not modify'!BT:FE,AW$8,FALSE)</f>
        <v>0</v>
      </c>
      <c r="AX201" s="83">
        <f>VLOOKUP($Q201,'Analysis-must not modify'!BT:FE,AX$8,FALSE)</f>
        <v>0</v>
      </c>
      <c r="AY201" s="83">
        <f>VLOOKUP($Q201,'Analysis-must not modify'!BT:FE,AY$8,FALSE)</f>
        <v>0</v>
      </c>
      <c r="BA201" s="83" t="str">
        <f>IF($Q$5="BASIC","",VLOOKUP($Q201,'Analysis-must not modify'!BT:FE,BA$8,FALSE))</f>
        <v/>
      </c>
      <c r="BB201" s="83" t="str">
        <f>IF($Q$5="BASIC","",VLOOKUP($Q201,'Analysis-must not modify'!BT:FE,BB$8,FALSE))</f>
        <v/>
      </c>
      <c r="BD201" s="83" t="str">
        <f>IF($Q$5="BASIC","",VLOOKUP($Q201,'Analysis-must not modify'!BT:FE,BD$8,FALSE))</f>
        <v/>
      </c>
      <c r="BE201" s="83" t="str">
        <f>IF($Q$5="BASIC","",VLOOKUP($Q201,'Analysis-must not modify'!BT:FE,BE$8,FALSE))</f>
        <v/>
      </c>
      <c r="BF201" s="83" t="str">
        <f>IF($Q$5="BASIC","",VLOOKUP($Q201,'Analysis-must not modify'!BT:FE,BF$8,FALSE))</f>
        <v/>
      </c>
    </row>
    <row r="202" spans="4:58" s="28" customFormat="1" ht="15" customHeight="1">
      <c r="D202" s="60"/>
      <c r="E202" s="60"/>
      <c r="F202" s="60"/>
      <c r="P202" s="27">
        <v>193</v>
      </c>
      <c r="Q202" s="84" t="str">
        <f>VLOOKUP($P202,'Analysis-must not modify'!B:AX,2,FALSE)</f>
        <v>0_0</v>
      </c>
      <c r="R202" s="72">
        <f>VLOOKUP($Q202,'Analysis-must not modify'!C:AX,6,FALSE)</f>
        <v>0</v>
      </c>
      <c r="S202" s="72">
        <f>VLOOKUP($Q202,'Analysis-must not modify'!C:FE,7,FALSE)</f>
        <v>0</v>
      </c>
      <c r="T202" s="72">
        <f>VLOOKUP($Q202,'Analysis-must not modify'!C:FE,8,FALSE)</f>
        <v>0</v>
      </c>
      <c r="U202" s="83">
        <f>VLOOKUP($Q202,'Analysis-must not modify'!BT:FE,U$8,FALSE)</f>
        <v>0</v>
      </c>
      <c r="V202" s="83">
        <f>VLOOKUP($Q202,'Analysis-must not modify'!BT:FE,V$8,FALSE)</f>
        <v>0</v>
      </c>
      <c r="W202" s="83">
        <f>VLOOKUP($Q202,'Analysis-must not modify'!BT:FE,W$8,FALSE)</f>
        <v>0</v>
      </c>
      <c r="X202" s="83" t="str">
        <f>IFERROR(VLOOKUP($Q202,'Analysis-must not modify'!BT:FE,X$8,FALSE),"")</f>
        <v/>
      </c>
      <c r="Y202" s="83" t="str">
        <f>IFERROR(VLOOKUP($Q202,'Analysis-must not modify'!BT:FE,Y$8,FALSE),"")</f>
        <v/>
      </c>
      <c r="Z202" s="70" t="str">
        <f t="shared" ref="Z202:Z209" si="43">IF(SUM(U202:Y202)=0,"",SUM(U202:Y202))</f>
        <v/>
      </c>
      <c r="AA202" s="70" t="e">
        <f t="shared" ca="1" si="37"/>
        <v>#VALUE!</v>
      </c>
      <c r="AB202" s="70">
        <f t="shared" ca="1" si="38"/>
        <v>159</v>
      </c>
      <c r="AC202" s="70">
        <f t="shared" ca="1" si="39"/>
        <v>159</v>
      </c>
      <c r="AD202" s="70">
        <f t="shared" ca="1" si="40"/>
        <v>159</v>
      </c>
      <c r="AE202" s="70" t="e">
        <f t="shared" ca="1" si="41"/>
        <v>#VALUE!</v>
      </c>
      <c r="AF202" s="70" t="e">
        <f t="shared" ca="1" si="42"/>
        <v>#VALUE!</v>
      </c>
      <c r="AG202" s="83">
        <f>VLOOKUP($Q202,'Analysis-must not modify'!BT:FE,AG$8,FALSE)</f>
        <v>0</v>
      </c>
      <c r="AH202" s="83">
        <f>VLOOKUP($Q202,'Analysis-must not modify'!BT:FE,AH$8,FALSE)</f>
        <v>0</v>
      </c>
      <c r="AI202" s="83">
        <f>VLOOKUP($Q202,'Analysis-must not modify'!BT:FE,AI$8,FALSE)</f>
        <v>0</v>
      </c>
      <c r="AJ202" s="83" t="e">
        <f>VLOOKUP($Q202,'Analysis-must not modify'!$BT$7:$FJ$87,AJ$8,FALSE)</f>
        <v>#N/A</v>
      </c>
      <c r="AK202" s="83">
        <f>VLOOKUP($Q202,'Analysis-must not modify'!BT:FE,AK$8,FALSE)</f>
        <v>0</v>
      </c>
      <c r="AL202" s="83">
        <f>VLOOKUP($Q202,'Analysis-must not modify'!BT:FE,AL$8,FALSE)</f>
        <v>0</v>
      </c>
      <c r="AM202" s="83">
        <f>VLOOKUP($Q202,'Analysis-must not modify'!BT:FE,AM$8,FALSE)</f>
        <v>0</v>
      </c>
      <c r="AN202" s="83">
        <f>VLOOKUP($Q202,'Analysis-must not modify'!BT:FE,AN$8,FALSE)</f>
        <v>0</v>
      </c>
      <c r="AP202" s="83">
        <f>VLOOKUP($Q202,'Analysis-must not modify'!BT:FE,AP$8,FALSE)</f>
        <v>0</v>
      </c>
      <c r="AQ202" s="83">
        <f>VLOOKUP($Q202,'Analysis-must not modify'!BT:FE,AQ$8,FALSE)</f>
        <v>0</v>
      </c>
      <c r="AR202" s="83">
        <f>VLOOKUP($Q202,'Analysis-must not modify'!BT:FE,AR$8,FALSE)</f>
        <v>0</v>
      </c>
      <c r="AS202" s="83">
        <f>VLOOKUP($Q202,'Analysis-must not modify'!BT:FE,AS$8,FALSE)</f>
        <v>0</v>
      </c>
      <c r="AT202" s="83">
        <f>VLOOKUP($Q202,'Analysis-must not modify'!BT:FE,AT$8,FALSE)</f>
        <v>0</v>
      </c>
      <c r="AV202" s="83">
        <f>VLOOKUP($Q202,'Analysis-must not modify'!BT:FE,AV$8,FALSE)</f>
        <v>0</v>
      </c>
      <c r="AW202" s="83">
        <f>VLOOKUP($Q202,'Analysis-must not modify'!BT:FE,AW$8,FALSE)</f>
        <v>0</v>
      </c>
      <c r="AX202" s="83">
        <f>VLOOKUP($Q202,'Analysis-must not modify'!BT:FE,AX$8,FALSE)</f>
        <v>0</v>
      </c>
      <c r="AY202" s="83">
        <f>VLOOKUP($Q202,'Analysis-must not modify'!BT:FE,AY$8,FALSE)</f>
        <v>0</v>
      </c>
      <c r="BA202" s="83" t="str">
        <f>IF($Q$5="BASIC","",VLOOKUP($Q202,'Analysis-must not modify'!BT:FE,BA$8,FALSE))</f>
        <v/>
      </c>
      <c r="BB202" s="83" t="str">
        <f>IF($Q$5="BASIC","",VLOOKUP($Q202,'Analysis-must not modify'!BT:FE,BB$8,FALSE))</f>
        <v/>
      </c>
      <c r="BD202" s="83" t="str">
        <f>IF($Q$5="BASIC","",VLOOKUP($Q202,'Analysis-must not modify'!BT:FE,BD$8,FALSE))</f>
        <v/>
      </c>
      <c r="BE202" s="83" t="str">
        <f>IF($Q$5="BASIC","",VLOOKUP($Q202,'Analysis-must not modify'!BT:FE,BE$8,FALSE))</f>
        <v/>
      </c>
      <c r="BF202" s="83" t="str">
        <f>IF($Q$5="BASIC","",VLOOKUP($Q202,'Analysis-must not modify'!BT:FE,BF$8,FALSE))</f>
        <v/>
      </c>
    </row>
    <row r="203" spans="4:58" s="28" customFormat="1" ht="15" customHeight="1">
      <c r="D203" s="60"/>
      <c r="E203" s="60"/>
      <c r="F203" s="60"/>
      <c r="P203" s="27">
        <v>194</v>
      </c>
      <c r="Q203" s="84" t="str">
        <f>VLOOKUP($P203,'Analysis-must not modify'!B:AX,2,FALSE)</f>
        <v>0_0</v>
      </c>
      <c r="R203" s="72">
        <f>VLOOKUP($Q203,'Analysis-must not modify'!C:AX,6,FALSE)</f>
        <v>0</v>
      </c>
      <c r="S203" s="72">
        <f>VLOOKUP($Q203,'Analysis-must not modify'!C:FE,7,FALSE)</f>
        <v>0</v>
      </c>
      <c r="T203" s="72">
        <f>VLOOKUP($Q203,'Analysis-must not modify'!C:FE,8,FALSE)</f>
        <v>0</v>
      </c>
      <c r="U203" s="83">
        <f>VLOOKUP($Q203,'Analysis-must not modify'!BT:FE,U$8,FALSE)</f>
        <v>0</v>
      </c>
      <c r="V203" s="83">
        <f>VLOOKUP($Q203,'Analysis-must not modify'!BT:FE,V$8,FALSE)</f>
        <v>0</v>
      </c>
      <c r="W203" s="83">
        <f>VLOOKUP($Q203,'Analysis-must not modify'!BT:FE,W$8,FALSE)</f>
        <v>0</v>
      </c>
      <c r="X203" s="83" t="str">
        <f>IFERROR(VLOOKUP($Q203,'Analysis-must not modify'!BT:FE,X$8,FALSE),"")</f>
        <v/>
      </c>
      <c r="Y203" s="83" t="str">
        <f>IFERROR(VLOOKUP($Q203,'Analysis-must not modify'!BT:FE,Y$8,FALSE),"")</f>
        <v/>
      </c>
      <c r="Z203" s="70" t="str">
        <f t="shared" si="43"/>
        <v/>
      </c>
      <c r="AA203" s="70" t="e">
        <f t="shared" ref="AA203:AA209" ca="1" si="44">IFERROR(IF(ROW()-ROW(AA$9)&lt;$X$1+1,AA202+1,RANK(Z203,Totalrank)+$X$1),IF(VALUE(Z203)=0,$T$1+1,RANK(Z203,Totalrank)+$X$1))</f>
        <v>#VALUE!</v>
      </c>
      <c r="AB203" s="70">
        <f t="shared" ref="AB203:AB209" ca="1" si="45">IFERROR(IF(ROW()-ROW(AB$9)&lt;$X$1+1,AB202+1,RANK(U203,Totalstationrank)+$X$1),IF(VALUE(U203)=0,$T$1+1,RANK(U203,Totalstationrank)+$X$1))</f>
        <v>159</v>
      </c>
      <c r="AC203" s="70">
        <f t="shared" ref="AC203:AC209" ca="1" si="46">IFERROR(IF(ROW()-ROW(AC$9)&lt;$X$1+1,AC202+1,RANK(V203,Totaltransrank)+$X$1),IF(VALUE(V203)=0,$T$1+1,RANK(V203,Totaltransrank)+$X$1))</f>
        <v>159</v>
      </c>
      <c r="AD203" s="70">
        <f t="shared" ref="AD203:AD209" ca="1" si="47">IFERROR(IF(ROW()-ROW(AD$9)&lt;$X$1+1,AD202+1,RANK(W203,Totalwasterank)+$X$1),IF(VALUE(W203)=0,$T$1+1,RANK(W203,Totalwasterank)+$X$1))</f>
        <v>159</v>
      </c>
      <c r="AE203" s="70" t="e">
        <f t="shared" ref="AE203:AE209" ca="1" si="48">IFERROR(IF(ROW()-ROW(AE$9)&lt;$X$1+1,AE202+1,RANK(X203,Totalippurank)+$X$1),IF(VALUE(X203)=0,$T$1+1,RANK(X203,Totalippurank)+$X$1))</f>
        <v>#VALUE!</v>
      </c>
      <c r="AF203" s="70" t="e">
        <f t="shared" ref="AF203:AF209" ca="1" si="49">IFERROR(IF(ROW()-ROW(AF$9)&lt;$X$1+1,AF202+1,RANK(Y203,Totalafolurank)+$X$1),IF(VALUE(Y203)=0,$T$1+1,RANK(Y203,Totalafolurank)+$X$1))</f>
        <v>#VALUE!</v>
      </c>
      <c r="AG203" s="83">
        <f>VLOOKUP($Q203,'Analysis-must not modify'!BT:FE,AG$8,FALSE)</f>
        <v>0</v>
      </c>
      <c r="AH203" s="83">
        <f>VLOOKUP($Q203,'Analysis-must not modify'!BT:FE,AH$8,FALSE)</f>
        <v>0</v>
      </c>
      <c r="AI203" s="83">
        <f>VLOOKUP($Q203,'Analysis-must not modify'!BT:FE,AI$8,FALSE)</f>
        <v>0</v>
      </c>
      <c r="AJ203" s="83" t="e">
        <f>VLOOKUP($Q203,'Analysis-must not modify'!$BT$7:$FJ$87,AJ$8,FALSE)</f>
        <v>#N/A</v>
      </c>
      <c r="AK203" s="83">
        <f>VLOOKUP($Q203,'Analysis-must not modify'!BT:FE,AK$8,FALSE)</f>
        <v>0</v>
      </c>
      <c r="AL203" s="83">
        <f>VLOOKUP($Q203,'Analysis-must not modify'!BT:FE,AL$8,FALSE)</f>
        <v>0</v>
      </c>
      <c r="AM203" s="83">
        <f>VLOOKUP($Q203,'Analysis-must not modify'!BT:FE,AM$8,FALSE)</f>
        <v>0</v>
      </c>
      <c r="AN203" s="83">
        <f>VLOOKUP($Q203,'Analysis-must not modify'!BT:FE,AN$8,FALSE)</f>
        <v>0</v>
      </c>
      <c r="AP203" s="83">
        <f>VLOOKUP($Q203,'Analysis-must not modify'!BT:FE,AP$8,FALSE)</f>
        <v>0</v>
      </c>
      <c r="AQ203" s="83">
        <f>VLOOKUP($Q203,'Analysis-must not modify'!BT:FE,AQ$8,FALSE)</f>
        <v>0</v>
      </c>
      <c r="AR203" s="83">
        <f>VLOOKUP($Q203,'Analysis-must not modify'!BT:FE,AR$8,FALSE)</f>
        <v>0</v>
      </c>
      <c r="AS203" s="83">
        <f>VLOOKUP($Q203,'Analysis-must not modify'!BT:FE,AS$8,FALSE)</f>
        <v>0</v>
      </c>
      <c r="AT203" s="83">
        <f>VLOOKUP($Q203,'Analysis-must not modify'!BT:FE,AT$8,FALSE)</f>
        <v>0</v>
      </c>
      <c r="AV203" s="83">
        <f>VLOOKUP($Q203,'Analysis-must not modify'!BT:FE,AV$8,FALSE)</f>
        <v>0</v>
      </c>
      <c r="AW203" s="83">
        <f>VLOOKUP($Q203,'Analysis-must not modify'!BT:FE,AW$8,FALSE)</f>
        <v>0</v>
      </c>
      <c r="AX203" s="83">
        <f>VLOOKUP($Q203,'Analysis-must not modify'!BT:FE,AX$8,FALSE)</f>
        <v>0</v>
      </c>
      <c r="AY203" s="83">
        <f>VLOOKUP($Q203,'Analysis-must not modify'!BT:FE,AY$8,FALSE)</f>
        <v>0</v>
      </c>
      <c r="BA203" s="83" t="str">
        <f>IF($Q$5="BASIC","",VLOOKUP($Q203,'Analysis-must not modify'!BT:FE,BA$8,FALSE))</f>
        <v/>
      </c>
      <c r="BB203" s="83" t="str">
        <f>IF($Q$5="BASIC","",VLOOKUP($Q203,'Analysis-must not modify'!BT:FE,BB$8,FALSE))</f>
        <v/>
      </c>
      <c r="BD203" s="83" t="str">
        <f>IF($Q$5="BASIC","",VLOOKUP($Q203,'Analysis-must not modify'!BT:FE,BD$8,FALSE))</f>
        <v/>
      </c>
      <c r="BE203" s="83" t="str">
        <f>IF($Q$5="BASIC","",VLOOKUP($Q203,'Analysis-must not modify'!BT:FE,BE$8,FALSE))</f>
        <v/>
      </c>
      <c r="BF203" s="83" t="str">
        <f>IF($Q$5="BASIC","",VLOOKUP($Q203,'Analysis-must not modify'!BT:FE,BF$8,FALSE))</f>
        <v/>
      </c>
    </row>
    <row r="204" spans="4:58" s="28" customFormat="1" ht="15" customHeight="1">
      <c r="D204" s="60"/>
      <c r="E204" s="60"/>
      <c r="F204" s="60"/>
      <c r="P204" s="27">
        <v>195</v>
      </c>
      <c r="Q204" s="84" t="str">
        <f>VLOOKUP($P204,'Analysis-must not modify'!B:AX,2,FALSE)</f>
        <v>0_0</v>
      </c>
      <c r="R204" s="72">
        <f>VLOOKUP($Q204,'Analysis-must not modify'!C:AX,6,FALSE)</f>
        <v>0</v>
      </c>
      <c r="S204" s="72">
        <f>VLOOKUP($Q204,'Analysis-must not modify'!C:FE,7,FALSE)</f>
        <v>0</v>
      </c>
      <c r="T204" s="72">
        <f>VLOOKUP($Q204,'Analysis-must not modify'!C:FE,8,FALSE)</f>
        <v>0</v>
      </c>
      <c r="U204" s="83">
        <f>VLOOKUP($Q204,'Analysis-must not modify'!BT:FE,U$8,FALSE)</f>
        <v>0</v>
      </c>
      <c r="V204" s="83">
        <f>VLOOKUP($Q204,'Analysis-must not modify'!BT:FE,V$8,FALSE)</f>
        <v>0</v>
      </c>
      <c r="W204" s="83">
        <f>VLOOKUP($Q204,'Analysis-must not modify'!BT:FE,W$8,FALSE)</f>
        <v>0</v>
      </c>
      <c r="X204" s="83" t="str">
        <f>IFERROR(VLOOKUP($Q204,'Analysis-must not modify'!BT:FE,X$8,FALSE),"")</f>
        <v/>
      </c>
      <c r="Y204" s="83" t="str">
        <f>IFERROR(VLOOKUP($Q204,'Analysis-must not modify'!BT:FE,Y$8,FALSE),"")</f>
        <v/>
      </c>
      <c r="Z204" s="70" t="str">
        <f t="shared" si="43"/>
        <v/>
      </c>
      <c r="AA204" s="70" t="e">
        <f t="shared" ca="1" si="44"/>
        <v>#VALUE!</v>
      </c>
      <c r="AB204" s="70">
        <f t="shared" ca="1" si="45"/>
        <v>159</v>
      </c>
      <c r="AC204" s="70">
        <f t="shared" ca="1" si="46"/>
        <v>159</v>
      </c>
      <c r="AD204" s="70">
        <f t="shared" ca="1" si="47"/>
        <v>159</v>
      </c>
      <c r="AE204" s="70" t="e">
        <f t="shared" ca="1" si="48"/>
        <v>#VALUE!</v>
      </c>
      <c r="AF204" s="70" t="e">
        <f t="shared" ca="1" si="49"/>
        <v>#VALUE!</v>
      </c>
      <c r="AG204" s="83">
        <f>VLOOKUP($Q204,'Analysis-must not modify'!BT:FE,AG$8,FALSE)</f>
        <v>0</v>
      </c>
      <c r="AH204" s="83">
        <f>VLOOKUP($Q204,'Analysis-must not modify'!BT:FE,AH$8,FALSE)</f>
        <v>0</v>
      </c>
      <c r="AI204" s="83">
        <f>VLOOKUP($Q204,'Analysis-must not modify'!BT:FE,AI$8,FALSE)</f>
        <v>0</v>
      </c>
      <c r="AJ204" s="83" t="e">
        <f>VLOOKUP($Q204,'Analysis-must not modify'!$BT$7:$FJ$87,AJ$8,FALSE)</f>
        <v>#N/A</v>
      </c>
      <c r="AK204" s="83">
        <f>VLOOKUP($Q204,'Analysis-must not modify'!BT:FE,AK$8,FALSE)</f>
        <v>0</v>
      </c>
      <c r="AL204" s="83">
        <f>VLOOKUP($Q204,'Analysis-must not modify'!BT:FE,AL$8,FALSE)</f>
        <v>0</v>
      </c>
      <c r="AM204" s="83">
        <f>VLOOKUP($Q204,'Analysis-must not modify'!BT:FE,AM$8,FALSE)</f>
        <v>0</v>
      </c>
      <c r="AN204" s="83">
        <f>VLOOKUP($Q204,'Analysis-must not modify'!BT:FE,AN$8,FALSE)</f>
        <v>0</v>
      </c>
      <c r="AP204" s="83">
        <f>VLOOKUP($Q204,'Analysis-must not modify'!BT:FE,AP$8,FALSE)</f>
        <v>0</v>
      </c>
      <c r="AQ204" s="83">
        <f>VLOOKUP($Q204,'Analysis-must not modify'!BT:FE,AQ$8,FALSE)</f>
        <v>0</v>
      </c>
      <c r="AR204" s="83">
        <f>VLOOKUP($Q204,'Analysis-must not modify'!BT:FE,AR$8,FALSE)</f>
        <v>0</v>
      </c>
      <c r="AS204" s="83">
        <f>VLOOKUP($Q204,'Analysis-must not modify'!BT:FE,AS$8,FALSE)</f>
        <v>0</v>
      </c>
      <c r="AT204" s="83">
        <f>VLOOKUP($Q204,'Analysis-must not modify'!BT:FE,AT$8,FALSE)</f>
        <v>0</v>
      </c>
      <c r="AV204" s="83">
        <f>VLOOKUP($Q204,'Analysis-must not modify'!BT:FE,AV$8,FALSE)</f>
        <v>0</v>
      </c>
      <c r="AW204" s="83">
        <f>VLOOKUP($Q204,'Analysis-must not modify'!BT:FE,AW$8,FALSE)</f>
        <v>0</v>
      </c>
      <c r="AX204" s="83">
        <f>VLOOKUP($Q204,'Analysis-must not modify'!BT:FE,AX$8,FALSE)</f>
        <v>0</v>
      </c>
      <c r="AY204" s="83">
        <f>VLOOKUP($Q204,'Analysis-must not modify'!BT:FE,AY$8,FALSE)</f>
        <v>0</v>
      </c>
      <c r="BA204" s="83" t="str">
        <f>IF($Q$5="BASIC","",VLOOKUP($Q204,'Analysis-must not modify'!BT:FE,BA$8,FALSE))</f>
        <v/>
      </c>
      <c r="BB204" s="83" t="str">
        <f>IF($Q$5="BASIC","",VLOOKUP($Q204,'Analysis-must not modify'!BT:FE,BB$8,FALSE))</f>
        <v/>
      </c>
      <c r="BD204" s="83" t="str">
        <f>IF($Q$5="BASIC","",VLOOKUP($Q204,'Analysis-must not modify'!BT:FE,BD$8,FALSE))</f>
        <v/>
      </c>
      <c r="BE204" s="83" t="str">
        <f>IF($Q$5="BASIC","",VLOOKUP($Q204,'Analysis-must not modify'!BT:FE,BE$8,FALSE))</f>
        <v/>
      </c>
      <c r="BF204" s="83" t="str">
        <f>IF($Q$5="BASIC","",VLOOKUP($Q204,'Analysis-must not modify'!BT:FE,BF$8,FALSE))</f>
        <v/>
      </c>
    </row>
    <row r="205" spans="4:58" s="28" customFormat="1" ht="15" customHeight="1">
      <c r="D205" s="60"/>
      <c r="E205" s="60"/>
      <c r="F205" s="60"/>
      <c r="P205" s="27">
        <v>196</v>
      </c>
      <c r="Q205" s="84" t="str">
        <f>VLOOKUP($P205,'Analysis-must not modify'!B:AX,2,FALSE)</f>
        <v>0_0</v>
      </c>
      <c r="R205" s="72">
        <f>VLOOKUP($Q205,'Analysis-must not modify'!C:AX,6,FALSE)</f>
        <v>0</v>
      </c>
      <c r="S205" s="72">
        <f>VLOOKUP($Q205,'Analysis-must not modify'!C:FE,7,FALSE)</f>
        <v>0</v>
      </c>
      <c r="T205" s="72">
        <f>VLOOKUP($Q205,'Analysis-must not modify'!C:FE,8,FALSE)</f>
        <v>0</v>
      </c>
      <c r="U205" s="83">
        <f>VLOOKUP($Q205,'Analysis-must not modify'!BT:FE,U$8,FALSE)</f>
        <v>0</v>
      </c>
      <c r="V205" s="83">
        <f>VLOOKUP($Q205,'Analysis-must not modify'!BT:FE,V$8,FALSE)</f>
        <v>0</v>
      </c>
      <c r="W205" s="83">
        <f>VLOOKUP($Q205,'Analysis-must not modify'!BT:FE,W$8,FALSE)</f>
        <v>0</v>
      </c>
      <c r="X205" s="83" t="str">
        <f>IFERROR(VLOOKUP($Q205,'Analysis-must not modify'!BT:FE,X$8,FALSE),"")</f>
        <v/>
      </c>
      <c r="Y205" s="83" t="str">
        <f>IFERROR(VLOOKUP($Q205,'Analysis-must not modify'!BT:FE,Y$8,FALSE),"")</f>
        <v/>
      </c>
      <c r="Z205" s="70" t="str">
        <f t="shared" si="43"/>
        <v/>
      </c>
      <c r="AA205" s="70" t="e">
        <f t="shared" ca="1" si="44"/>
        <v>#VALUE!</v>
      </c>
      <c r="AB205" s="70">
        <f t="shared" ca="1" si="45"/>
        <v>159</v>
      </c>
      <c r="AC205" s="70">
        <f t="shared" ca="1" si="46"/>
        <v>159</v>
      </c>
      <c r="AD205" s="70">
        <f t="shared" ca="1" si="47"/>
        <v>159</v>
      </c>
      <c r="AE205" s="70" t="e">
        <f t="shared" ca="1" si="48"/>
        <v>#VALUE!</v>
      </c>
      <c r="AF205" s="70" t="e">
        <f t="shared" ca="1" si="49"/>
        <v>#VALUE!</v>
      </c>
      <c r="AG205" s="83">
        <f>VLOOKUP($Q205,'Analysis-must not modify'!BT:FE,AG$8,FALSE)</f>
        <v>0</v>
      </c>
      <c r="AH205" s="83">
        <f>VLOOKUP($Q205,'Analysis-must not modify'!BT:FE,AH$8,FALSE)</f>
        <v>0</v>
      </c>
      <c r="AI205" s="83">
        <f>VLOOKUP($Q205,'Analysis-must not modify'!BT:FE,AI$8,FALSE)</f>
        <v>0</v>
      </c>
      <c r="AJ205" s="83" t="e">
        <f>VLOOKUP($Q205,'Analysis-must not modify'!$BT$7:$FJ$87,AJ$8,FALSE)</f>
        <v>#N/A</v>
      </c>
      <c r="AK205" s="83">
        <f>VLOOKUP($Q205,'Analysis-must not modify'!BT:FE,AK$8,FALSE)</f>
        <v>0</v>
      </c>
      <c r="AL205" s="83">
        <f>VLOOKUP($Q205,'Analysis-must not modify'!BT:FE,AL$8,FALSE)</f>
        <v>0</v>
      </c>
      <c r="AM205" s="83">
        <f>VLOOKUP($Q205,'Analysis-must not modify'!BT:FE,AM$8,FALSE)</f>
        <v>0</v>
      </c>
      <c r="AN205" s="83">
        <f>VLOOKUP($Q205,'Analysis-must not modify'!BT:FE,AN$8,FALSE)</f>
        <v>0</v>
      </c>
      <c r="AP205" s="83">
        <f>VLOOKUP($Q205,'Analysis-must not modify'!BT:FE,AP$8,FALSE)</f>
        <v>0</v>
      </c>
      <c r="AQ205" s="83">
        <f>VLOOKUP($Q205,'Analysis-must not modify'!BT:FE,AQ$8,FALSE)</f>
        <v>0</v>
      </c>
      <c r="AR205" s="83">
        <f>VLOOKUP($Q205,'Analysis-must not modify'!BT:FE,AR$8,FALSE)</f>
        <v>0</v>
      </c>
      <c r="AS205" s="83">
        <f>VLOOKUP($Q205,'Analysis-must not modify'!BT:FE,AS$8,FALSE)</f>
        <v>0</v>
      </c>
      <c r="AT205" s="83">
        <f>VLOOKUP($Q205,'Analysis-must not modify'!BT:FE,AT$8,FALSE)</f>
        <v>0</v>
      </c>
      <c r="AV205" s="83">
        <f>VLOOKUP($Q205,'Analysis-must not modify'!BT:FE,AV$8,FALSE)</f>
        <v>0</v>
      </c>
      <c r="AW205" s="83">
        <f>VLOOKUP($Q205,'Analysis-must not modify'!BT:FE,AW$8,FALSE)</f>
        <v>0</v>
      </c>
      <c r="AX205" s="83">
        <f>VLOOKUP($Q205,'Analysis-must not modify'!BT:FE,AX$8,FALSE)</f>
        <v>0</v>
      </c>
      <c r="AY205" s="83">
        <f>VLOOKUP($Q205,'Analysis-must not modify'!BT:FE,AY$8,FALSE)</f>
        <v>0</v>
      </c>
      <c r="BA205" s="83" t="str">
        <f>IF($Q$5="BASIC","",VLOOKUP($Q205,'Analysis-must not modify'!BT:FE,BA$8,FALSE))</f>
        <v/>
      </c>
      <c r="BB205" s="83" t="str">
        <f>IF($Q$5="BASIC","",VLOOKUP($Q205,'Analysis-must not modify'!BT:FE,BB$8,FALSE))</f>
        <v/>
      </c>
      <c r="BD205" s="83" t="str">
        <f>IF($Q$5="BASIC","",VLOOKUP($Q205,'Analysis-must not modify'!BT:FE,BD$8,FALSE))</f>
        <v/>
      </c>
      <c r="BE205" s="83" t="str">
        <f>IF($Q$5="BASIC","",VLOOKUP($Q205,'Analysis-must not modify'!BT:FE,BE$8,FALSE))</f>
        <v/>
      </c>
      <c r="BF205" s="83" t="str">
        <f>IF($Q$5="BASIC","",VLOOKUP($Q205,'Analysis-must not modify'!BT:FE,BF$8,FALSE))</f>
        <v/>
      </c>
    </row>
    <row r="206" spans="4:58" s="28" customFormat="1" ht="15" customHeight="1">
      <c r="D206" s="60"/>
      <c r="E206" s="60"/>
      <c r="F206" s="60"/>
      <c r="P206" s="27">
        <v>197</v>
      </c>
      <c r="Q206" s="84" t="str">
        <f>VLOOKUP($P206,'Analysis-must not modify'!B:AX,2,FALSE)</f>
        <v>0_0</v>
      </c>
      <c r="R206" s="72">
        <f>VLOOKUP($Q206,'Analysis-must not modify'!C:AX,6,FALSE)</f>
        <v>0</v>
      </c>
      <c r="S206" s="72">
        <f>VLOOKUP($Q206,'Analysis-must not modify'!C:FE,7,FALSE)</f>
        <v>0</v>
      </c>
      <c r="T206" s="72">
        <f>VLOOKUP($Q206,'Analysis-must not modify'!C:FE,8,FALSE)</f>
        <v>0</v>
      </c>
      <c r="U206" s="83">
        <f>VLOOKUP($Q206,'Analysis-must not modify'!BT:FE,U$8,FALSE)</f>
        <v>0</v>
      </c>
      <c r="V206" s="83">
        <f>VLOOKUP($Q206,'Analysis-must not modify'!BT:FE,V$8,FALSE)</f>
        <v>0</v>
      </c>
      <c r="W206" s="83">
        <f>VLOOKUP($Q206,'Analysis-must not modify'!BT:FE,W$8,FALSE)</f>
        <v>0</v>
      </c>
      <c r="X206" s="83" t="str">
        <f>IFERROR(VLOOKUP($Q206,'Analysis-must not modify'!BT:FE,X$8,FALSE),"")</f>
        <v/>
      </c>
      <c r="Y206" s="83" t="str">
        <f>IFERROR(VLOOKUP($Q206,'Analysis-must not modify'!BT:FE,Y$8,FALSE),"")</f>
        <v/>
      </c>
      <c r="Z206" s="70" t="str">
        <f t="shared" si="43"/>
        <v/>
      </c>
      <c r="AA206" s="70" t="e">
        <f t="shared" ca="1" si="44"/>
        <v>#VALUE!</v>
      </c>
      <c r="AB206" s="70">
        <f t="shared" ca="1" si="45"/>
        <v>159</v>
      </c>
      <c r="AC206" s="70">
        <f t="shared" ca="1" si="46"/>
        <v>159</v>
      </c>
      <c r="AD206" s="70">
        <f t="shared" ca="1" si="47"/>
        <v>159</v>
      </c>
      <c r="AE206" s="70" t="e">
        <f t="shared" ca="1" si="48"/>
        <v>#VALUE!</v>
      </c>
      <c r="AF206" s="70" t="e">
        <f t="shared" ca="1" si="49"/>
        <v>#VALUE!</v>
      </c>
      <c r="AG206" s="83">
        <f>VLOOKUP($Q206,'Analysis-must not modify'!BT:FE,AG$8,FALSE)</f>
        <v>0</v>
      </c>
      <c r="AH206" s="83">
        <f>VLOOKUP($Q206,'Analysis-must not modify'!BT:FE,AH$8,FALSE)</f>
        <v>0</v>
      </c>
      <c r="AI206" s="83">
        <f>VLOOKUP($Q206,'Analysis-must not modify'!BT:FE,AI$8,FALSE)</f>
        <v>0</v>
      </c>
      <c r="AJ206" s="83" t="e">
        <f>VLOOKUP($Q206,'Analysis-must not modify'!$BT$7:$FJ$87,AJ$8,FALSE)</f>
        <v>#N/A</v>
      </c>
      <c r="AK206" s="83">
        <f>VLOOKUP($Q206,'Analysis-must not modify'!BT:FE,AK$8,FALSE)</f>
        <v>0</v>
      </c>
      <c r="AL206" s="83">
        <f>VLOOKUP($Q206,'Analysis-must not modify'!BT:FE,AL$8,FALSE)</f>
        <v>0</v>
      </c>
      <c r="AM206" s="83">
        <f>VLOOKUP($Q206,'Analysis-must not modify'!BT:FE,AM$8,FALSE)</f>
        <v>0</v>
      </c>
      <c r="AN206" s="83">
        <f>VLOOKUP($Q206,'Analysis-must not modify'!BT:FE,AN$8,FALSE)</f>
        <v>0</v>
      </c>
      <c r="AP206" s="83">
        <f>VLOOKUP($Q206,'Analysis-must not modify'!BT:FE,AP$8,FALSE)</f>
        <v>0</v>
      </c>
      <c r="AQ206" s="83">
        <f>VLOOKUP($Q206,'Analysis-must not modify'!BT:FE,AQ$8,FALSE)</f>
        <v>0</v>
      </c>
      <c r="AR206" s="83">
        <f>VLOOKUP($Q206,'Analysis-must not modify'!BT:FE,AR$8,FALSE)</f>
        <v>0</v>
      </c>
      <c r="AS206" s="83">
        <f>VLOOKUP($Q206,'Analysis-must not modify'!BT:FE,AS$8,FALSE)</f>
        <v>0</v>
      </c>
      <c r="AT206" s="83">
        <f>VLOOKUP($Q206,'Analysis-must not modify'!BT:FE,AT$8,FALSE)</f>
        <v>0</v>
      </c>
      <c r="AV206" s="83">
        <f>VLOOKUP($Q206,'Analysis-must not modify'!BT:FE,AV$8,FALSE)</f>
        <v>0</v>
      </c>
      <c r="AW206" s="83">
        <f>VLOOKUP($Q206,'Analysis-must not modify'!BT:FE,AW$8,FALSE)</f>
        <v>0</v>
      </c>
      <c r="AX206" s="83">
        <f>VLOOKUP($Q206,'Analysis-must not modify'!BT:FE,AX$8,FALSE)</f>
        <v>0</v>
      </c>
      <c r="AY206" s="83">
        <f>VLOOKUP($Q206,'Analysis-must not modify'!BT:FE,AY$8,FALSE)</f>
        <v>0</v>
      </c>
      <c r="BA206" s="83" t="str">
        <f>IF($Q$5="BASIC","",VLOOKUP($Q206,'Analysis-must not modify'!BT:FE,BA$8,FALSE))</f>
        <v/>
      </c>
      <c r="BB206" s="83" t="str">
        <f>IF($Q$5="BASIC","",VLOOKUP($Q206,'Analysis-must not modify'!BT:FE,BB$8,FALSE))</f>
        <v/>
      </c>
      <c r="BD206" s="83" t="str">
        <f>IF($Q$5="BASIC","",VLOOKUP($Q206,'Analysis-must not modify'!BT:FE,BD$8,FALSE))</f>
        <v/>
      </c>
      <c r="BE206" s="83" t="str">
        <f>IF($Q$5="BASIC","",VLOOKUP($Q206,'Analysis-must not modify'!BT:FE,BE$8,FALSE))</f>
        <v/>
      </c>
      <c r="BF206" s="83" t="str">
        <f>IF($Q$5="BASIC","",VLOOKUP($Q206,'Analysis-must not modify'!BT:FE,BF$8,FALSE))</f>
        <v/>
      </c>
    </row>
    <row r="207" spans="4:58" s="28" customFormat="1" ht="15" customHeight="1">
      <c r="D207" s="60"/>
      <c r="E207" s="60"/>
      <c r="F207" s="60"/>
      <c r="P207" s="27">
        <v>198</v>
      </c>
      <c r="Q207" s="84" t="str">
        <f>VLOOKUP($P207,'Analysis-must not modify'!B:AX,2,FALSE)</f>
        <v>0_0</v>
      </c>
      <c r="R207" s="72">
        <f>VLOOKUP($Q207,'Analysis-must not modify'!C:AX,6,FALSE)</f>
        <v>0</v>
      </c>
      <c r="S207" s="72">
        <f>VLOOKUP($Q207,'Analysis-must not modify'!C:FE,7,FALSE)</f>
        <v>0</v>
      </c>
      <c r="T207" s="72">
        <f>VLOOKUP($Q207,'Analysis-must not modify'!C:FE,8,FALSE)</f>
        <v>0</v>
      </c>
      <c r="U207" s="83">
        <f>VLOOKUP($Q207,'Analysis-must not modify'!BT:FE,U$8,FALSE)</f>
        <v>0</v>
      </c>
      <c r="V207" s="83">
        <f>VLOOKUP($Q207,'Analysis-must not modify'!BT:FE,V$8,FALSE)</f>
        <v>0</v>
      </c>
      <c r="W207" s="83">
        <f>VLOOKUP($Q207,'Analysis-must not modify'!BT:FE,W$8,FALSE)</f>
        <v>0</v>
      </c>
      <c r="X207" s="83" t="str">
        <f>IFERROR(VLOOKUP($Q207,'Analysis-must not modify'!BT:FE,X$8,FALSE),"")</f>
        <v/>
      </c>
      <c r="Y207" s="83" t="str">
        <f>IFERROR(VLOOKUP($Q207,'Analysis-must not modify'!BT:FE,Y$8,FALSE),"")</f>
        <v/>
      </c>
      <c r="Z207" s="70" t="str">
        <f t="shared" si="43"/>
        <v/>
      </c>
      <c r="AA207" s="70" t="e">
        <f t="shared" ca="1" si="44"/>
        <v>#VALUE!</v>
      </c>
      <c r="AB207" s="70">
        <f t="shared" ca="1" si="45"/>
        <v>159</v>
      </c>
      <c r="AC207" s="70">
        <f t="shared" ca="1" si="46"/>
        <v>159</v>
      </c>
      <c r="AD207" s="70">
        <f t="shared" ca="1" si="47"/>
        <v>159</v>
      </c>
      <c r="AE207" s="70" t="e">
        <f t="shared" ca="1" si="48"/>
        <v>#VALUE!</v>
      </c>
      <c r="AF207" s="70" t="e">
        <f t="shared" ca="1" si="49"/>
        <v>#VALUE!</v>
      </c>
      <c r="AG207" s="83">
        <f>VLOOKUP($Q207,'Analysis-must not modify'!BT:FE,AG$8,FALSE)</f>
        <v>0</v>
      </c>
      <c r="AH207" s="83">
        <f>VLOOKUP($Q207,'Analysis-must not modify'!BT:FE,AH$8,FALSE)</f>
        <v>0</v>
      </c>
      <c r="AI207" s="83">
        <f>VLOOKUP($Q207,'Analysis-must not modify'!BT:FE,AI$8,FALSE)</f>
        <v>0</v>
      </c>
      <c r="AJ207" s="83" t="e">
        <f>VLOOKUP($Q207,'Analysis-must not modify'!$BT$7:$FJ$87,AJ$8,FALSE)</f>
        <v>#N/A</v>
      </c>
      <c r="AK207" s="83">
        <f>VLOOKUP($Q207,'Analysis-must not modify'!BT:FE,AK$8,FALSE)</f>
        <v>0</v>
      </c>
      <c r="AL207" s="83">
        <f>VLOOKUP($Q207,'Analysis-must not modify'!BT:FE,AL$8,FALSE)</f>
        <v>0</v>
      </c>
      <c r="AM207" s="83">
        <f>VLOOKUP($Q207,'Analysis-must not modify'!BT:FE,AM$8,FALSE)</f>
        <v>0</v>
      </c>
      <c r="AN207" s="83">
        <f>VLOOKUP($Q207,'Analysis-must not modify'!BT:FE,AN$8,FALSE)</f>
        <v>0</v>
      </c>
      <c r="AP207" s="83">
        <f>VLOOKUP($Q207,'Analysis-must not modify'!BT:FE,AP$8,FALSE)</f>
        <v>0</v>
      </c>
      <c r="AQ207" s="83">
        <f>VLOOKUP($Q207,'Analysis-must not modify'!BT:FE,AQ$8,FALSE)</f>
        <v>0</v>
      </c>
      <c r="AR207" s="83">
        <f>VLOOKUP($Q207,'Analysis-must not modify'!BT:FE,AR$8,FALSE)</f>
        <v>0</v>
      </c>
      <c r="AS207" s="83">
        <f>VLOOKUP($Q207,'Analysis-must not modify'!BT:FE,AS$8,FALSE)</f>
        <v>0</v>
      </c>
      <c r="AT207" s="83">
        <f>VLOOKUP($Q207,'Analysis-must not modify'!BT:FE,AT$8,FALSE)</f>
        <v>0</v>
      </c>
      <c r="AV207" s="83">
        <f>VLOOKUP($Q207,'Analysis-must not modify'!BT:FE,AV$8,FALSE)</f>
        <v>0</v>
      </c>
      <c r="AW207" s="83">
        <f>VLOOKUP($Q207,'Analysis-must not modify'!BT:FE,AW$8,FALSE)</f>
        <v>0</v>
      </c>
      <c r="AX207" s="83">
        <f>VLOOKUP($Q207,'Analysis-must not modify'!BT:FE,AX$8,FALSE)</f>
        <v>0</v>
      </c>
      <c r="AY207" s="83">
        <f>VLOOKUP($Q207,'Analysis-must not modify'!BT:FE,AY$8,FALSE)</f>
        <v>0</v>
      </c>
      <c r="BA207" s="83" t="str">
        <f>IF($Q$5="BASIC","",VLOOKUP($Q207,'Analysis-must not modify'!BT:FE,BA$8,FALSE))</f>
        <v/>
      </c>
      <c r="BB207" s="83" t="str">
        <f>IF($Q$5="BASIC","",VLOOKUP($Q207,'Analysis-must not modify'!BT:FE,BB$8,FALSE))</f>
        <v/>
      </c>
      <c r="BD207" s="83" t="str">
        <f>IF($Q$5="BASIC","",VLOOKUP($Q207,'Analysis-must not modify'!BT:FE,BD$8,FALSE))</f>
        <v/>
      </c>
      <c r="BE207" s="83" t="str">
        <f>IF($Q$5="BASIC","",VLOOKUP($Q207,'Analysis-must not modify'!BT:FE,BE$8,FALSE))</f>
        <v/>
      </c>
      <c r="BF207" s="83" t="str">
        <f>IF($Q$5="BASIC","",VLOOKUP($Q207,'Analysis-must not modify'!BT:FE,BF$8,FALSE))</f>
        <v/>
      </c>
    </row>
    <row r="208" spans="4:58" s="28" customFormat="1" ht="15" customHeight="1">
      <c r="D208" s="60"/>
      <c r="E208" s="60"/>
      <c r="F208" s="60"/>
      <c r="P208" s="27">
        <v>199</v>
      </c>
      <c r="Q208" s="84" t="str">
        <f>VLOOKUP($P208,'Analysis-must not modify'!B:AX,2,FALSE)</f>
        <v>0_0</v>
      </c>
      <c r="R208" s="72">
        <f>VLOOKUP($Q208,'Analysis-must not modify'!C:AX,6,FALSE)</f>
        <v>0</v>
      </c>
      <c r="S208" s="72">
        <f>VLOOKUP($Q208,'Analysis-must not modify'!C:FE,7,FALSE)</f>
        <v>0</v>
      </c>
      <c r="T208" s="72">
        <f>VLOOKUP($Q208,'Analysis-must not modify'!C:FE,8,FALSE)</f>
        <v>0</v>
      </c>
      <c r="U208" s="83">
        <f>VLOOKUP($Q208,'Analysis-must not modify'!BT:FE,U$8,FALSE)</f>
        <v>0</v>
      </c>
      <c r="V208" s="83">
        <f>VLOOKUP($Q208,'Analysis-must not modify'!BT:FE,V$8,FALSE)</f>
        <v>0</v>
      </c>
      <c r="W208" s="83">
        <f>VLOOKUP($Q208,'Analysis-must not modify'!BT:FE,W$8,FALSE)</f>
        <v>0</v>
      </c>
      <c r="X208" s="83" t="str">
        <f>IFERROR(VLOOKUP($Q208,'Analysis-must not modify'!BT:FE,X$8,FALSE),"")</f>
        <v/>
      </c>
      <c r="Y208" s="83" t="str">
        <f>IFERROR(VLOOKUP($Q208,'Analysis-must not modify'!BT:FE,Y$8,FALSE),"")</f>
        <v/>
      </c>
      <c r="Z208" s="70" t="str">
        <f t="shared" si="43"/>
        <v/>
      </c>
      <c r="AA208" s="70" t="e">
        <f t="shared" ca="1" si="44"/>
        <v>#VALUE!</v>
      </c>
      <c r="AB208" s="70">
        <f t="shared" ca="1" si="45"/>
        <v>159</v>
      </c>
      <c r="AC208" s="70">
        <f t="shared" ca="1" si="46"/>
        <v>159</v>
      </c>
      <c r="AD208" s="70">
        <f t="shared" ca="1" si="47"/>
        <v>159</v>
      </c>
      <c r="AE208" s="70" t="e">
        <f t="shared" ca="1" si="48"/>
        <v>#VALUE!</v>
      </c>
      <c r="AF208" s="70" t="e">
        <f t="shared" ca="1" si="49"/>
        <v>#VALUE!</v>
      </c>
      <c r="AG208" s="83">
        <f>VLOOKUP($Q208,'Analysis-must not modify'!BT:FE,AG$8,FALSE)</f>
        <v>0</v>
      </c>
      <c r="AH208" s="83">
        <f>VLOOKUP($Q208,'Analysis-must not modify'!BT:FE,AH$8,FALSE)</f>
        <v>0</v>
      </c>
      <c r="AI208" s="83">
        <f>VLOOKUP($Q208,'Analysis-must not modify'!BT:FE,AI$8,FALSE)</f>
        <v>0</v>
      </c>
      <c r="AJ208" s="83" t="e">
        <f>VLOOKUP($Q208,'Analysis-must not modify'!$BT$7:$FJ$87,AJ$8,FALSE)</f>
        <v>#N/A</v>
      </c>
      <c r="AK208" s="83">
        <f>VLOOKUP($Q208,'Analysis-must not modify'!BT:FE,AK$8,FALSE)</f>
        <v>0</v>
      </c>
      <c r="AL208" s="83">
        <f>VLOOKUP($Q208,'Analysis-must not modify'!BT:FE,AL$8,FALSE)</f>
        <v>0</v>
      </c>
      <c r="AM208" s="83">
        <f>VLOOKUP($Q208,'Analysis-must not modify'!BT:FE,AM$8,FALSE)</f>
        <v>0</v>
      </c>
      <c r="AN208" s="83">
        <f>VLOOKUP($Q208,'Analysis-must not modify'!BT:FE,AN$8,FALSE)</f>
        <v>0</v>
      </c>
      <c r="AP208" s="83">
        <f>VLOOKUP($Q208,'Analysis-must not modify'!BT:FE,AP$8,FALSE)</f>
        <v>0</v>
      </c>
      <c r="AQ208" s="83">
        <f>VLOOKUP($Q208,'Analysis-must not modify'!BT:FE,AQ$8,FALSE)</f>
        <v>0</v>
      </c>
      <c r="AR208" s="83">
        <f>VLOOKUP($Q208,'Analysis-must not modify'!BT:FE,AR$8,FALSE)</f>
        <v>0</v>
      </c>
      <c r="AS208" s="83">
        <f>VLOOKUP($Q208,'Analysis-must not modify'!BT:FE,AS$8,FALSE)</f>
        <v>0</v>
      </c>
      <c r="AT208" s="83">
        <f>VLOOKUP($Q208,'Analysis-must not modify'!BT:FE,AT$8,FALSE)</f>
        <v>0</v>
      </c>
      <c r="AV208" s="83">
        <f>VLOOKUP($Q208,'Analysis-must not modify'!BT:FE,AV$8,FALSE)</f>
        <v>0</v>
      </c>
      <c r="AW208" s="83">
        <f>VLOOKUP($Q208,'Analysis-must not modify'!BT:FE,AW$8,FALSE)</f>
        <v>0</v>
      </c>
      <c r="AX208" s="83">
        <f>VLOOKUP($Q208,'Analysis-must not modify'!BT:FE,AX$8,FALSE)</f>
        <v>0</v>
      </c>
      <c r="AY208" s="83">
        <f>VLOOKUP($Q208,'Analysis-must not modify'!BT:FE,AY$8,FALSE)</f>
        <v>0</v>
      </c>
      <c r="BA208" s="83" t="str">
        <f>IF($Q$5="BASIC","",VLOOKUP($Q208,'Analysis-must not modify'!BT:FE,BA$8,FALSE))</f>
        <v/>
      </c>
      <c r="BB208" s="83" t="str">
        <f>IF($Q$5="BASIC","",VLOOKUP($Q208,'Analysis-must not modify'!BT:FE,BB$8,FALSE))</f>
        <v/>
      </c>
      <c r="BD208" s="83" t="str">
        <f>IF($Q$5="BASIC","",VLOOKUP($Q208,'Analysis-must not modify'!BT:FE,BD$8,FALSE))</f>
        <v/>
      </c>
      <c r="BE208" s="83" t="str">
        <f>IF($Q$5="BASIC","",VLOOKUP($Q208,'Analysis-must not modify'!BT:FE,BE$8,FALSE))</f>
        <v/>
      </c>
      <c r="BF208" s="83" t="str">
        <f>IF($Q$5="BASIC","",VLOOKUP($Q208,'Analysis-must not modify'!BT:FE,BF$8,FALSE))</f>
        <v/>
      </c>
    </row>
    <row r="209" spans="4:58" s="28" customFormat="1" ht="15" customHeight="1">
      <c r="D209" s="60"/>
      <c r="E209" s="60"/>
      <c r="F209" s="60"/>
      <c r="P209" s="27">
        <v>200</v>
      </c>
      <c r="Q209" s="84" t="str">
        <f>VLOOKUP($P209,'Analysis-must not modify'!B:AX,2,FALSE)</f>
        <v>0_0</v>
      </c>
      <c r="R209" s="72">
        <f>VLOOKUP($Q209,'Analysis-must not modify'!C:AX,6,FALSE)</f>
        <v>0</v>
      </c>
      <c r="S209" s="72">
        <f>VLOOKUP($Q209,'Analysis-must not modify'!C:FE,7,FALSE)</f>
        <v>0</v>
      </c>
      <c r="T209" s="72">
        <f>VLOOKUP($Q209,'Analysis-must not modify'!C:FE,8,FALSE)</f>
        <v>0</v>
      </c>
      <c r="U209" s="83">
        <f>VLOOKUP($Q209,'Analysis-must not modify'!BT:FE,U$8,FALSE)</f>
        <v>0</v>
      </c>
      <c r="V209" s="83">
        <f>VLOOKUP($Q209,'Analysis-must not modify'!BT:FE,V$8,FALSE)</f>
        <v>0</v>
      </c>
      <c r="W209" s="83">
        <f>VLOOKUP($Q209,'Analysis-must not modify'!BT:FE,W$8,FALSE)</f>
        <v>0</v>
      </c>
      <c r="X209" s="83" t="str">
        <f>IFERROR(VLOOKUP($Q209,'Analysis-must not modify'!BT:FE,X$8,FALSE),"")</f>
        <v/>
      </c>
      <c r="Y209" s="83" t="str">
        <f>IFERROR(VLOOKUP($Q209,'Analysis-must not modify'!BT:FE,Y$8,FALSE),"")</f>
        <v/>
      </c>
      <c r="Z209" s="70" t="str">
        <f t="shared" si="43"/>
        <v/>
      </c>
      <c r="AA209" s="70" t="e">
        <f t="shared" ca="1" si="44"/>
        <v>#VALUE!</v>
      </c>
      <c r="AB209" s="70">
        <f t="shared" ca="1" si="45"/>
        <v>159</v>
      </c>
      <c r="AC209" s="70">
        <f t="shared" ca="1" si="46"/>
        <v>159</v>
      </c>
      <c r="AD209" s="70">
        <f t="shared" ca="1" si="47"/>
        <v>159</v>
      </c>
      <c r="AE209" s="70" t="e">
        <f t="shared" ca="1" si="48"/>
        <v>#VALUE!</v>
      </c>
      <c r="AF209" s="70" t="e">
        <f t="shared" ca="1" si="49"/>
        <v>#VALUE!</v>
      </c>
      <c r="AG209" s="83">
        <f>VLOOKUP($Q209,'Analysis-must not modify'!BT:FE,AG$8,FALSE)</f>
        <v>0</v>
      </c>
      <c r="AH209" s="83">
        <f>VLOOKUP($Q209,'Analysis-must not modify'!BT:FE,AH$8,FALSE)</f>
        <v>0</v>
      </c>
      <c r="AI209" s="83">
        <f>VLOOKUP($Q209,'Analysis-must not modify'!BT:FE,AI$8,FALSE)</f>
        <v>0</v>
      </c>
      <c r="AJ209" s="83" t="e">
        <f>VLOOKUP($Q209,'Analysis-must not modify'!$BT$7:$FJ$87,AJ$8,FALSE)</f>
        <v>#N/A</v>
      </c>
      <c r="AK209" s="83">
        <f>VLOOKUP($Q209,'Analysis-must not modify'!BT:FE,AK$8,FALSE)</f>
        <v>0</v>
      </c>
      <c r="AL209" s="83">
        <f>VLOOKUP($Q209,'Analysis-must not modify'!BT:FE,AL$8,FALSE)</f>
        <v>0</v>
      </c>
      <c r="AM209" s="83">
        <f>VLOOKUP($Q209,'Analysis-must not modify'!BT:FE,AM$8,FALSE)</f>
        <v>0</v>
      </c>
      <c r="AN209" s="83">
        <f>VLOOKUP($Q209,'Analysis-must not modify'!BT:FE,AN$8,FALSE)</f>
        <v>0</v>
      </c>
      <c r="AP209" s="83">
        <f>VLOOKUP($Q209,'Analysis-must not modify'!BT:FE,AP$8,FALSE)</f>
        <v>0</v>
      </c>
      <c r="AQ209" s="83">
        <f>VLOOKUP($Q209,'Analysis-must not modify'!BT:FE,AQ$8,FALSE)</f>
        <v>0</v>
      </c>
      <c r="AR209" s="83">
        <f>VLOOKUP($Q209,'Analysis-must not modify'!BT:FE,AR$8,FALSE)</f>
        <v>0</v>
      </c>
      <c r="AS209" s="83">
        <f>VLOOKUP($Q209,'Analysis-must not modify'!BT:FE,AS$8,FALSE)</f>
        <v>0</v>
      </c>
      <c r="AT209" s="83">
        <f>VLOOKUP($Q209,'Analysis-must not modify'!BT:FE,AT$8,FALSE)</f>
        <v>0</v>
      </c>
      <c r="AV209" s="83">
        <f>VLOOKUP($Q209,'Analysis-must not modify'!BT:FE,AV$8,FALSE)</f>
        <v>0</v>
      </c>
      <c r="AW209" s="83">
        <f>VLOOKUP($Q209,'Analysis-must not modify'!BT:FE,AW$8,FALSE)</f>
        <v>0</v>
      </c>
      <c r="AX209" s="83">
        <f>VLOOKUP($Q209,'Analysis-must not modify'!BT:FE,AX$8,FALSE)</f>
        <v>0</v>
      </c>
      <c r="AY209" s="83">
        <f>VLOOKUP($Q209,'Analysis-must not modify'!BT:FE,AY$8,FALSE)</f>
        <v>0</v>
      </c>
      <c r="BA209" s="83" t="str">
        <f>IF($Q$5="BASIC","",VLOOKUP($Q209,'Analysis-must not modify'!BT:FE,BA$8,FALSE))</f>
        <v/>
      </c>
      <c r="BB209" s="83" t="str">
        <f>IF($Q$5="BASIC","",VLOOKUP($Q209,'Analysis-must not modify'!BT:FE,BB$8,FALSE))</f>
        <v/>
      </c>
      <c r="BD209" s="83" t="str">
        <f>IF($Q$5="BASIC","",VLOOKUP($Q209,'Analysis-must not modify'!BT:FE,BD$8,FALSE))</f>
        <v/>
      </c>
      <c r="BE209" s="83" t="str">
        <f>IF($Q$5="BASIC","",VLOOKUP($Q209,'Analysis-must not modify'!BT:FE,BE$8,FALSE))</f>
        <v/>
      </c>
      <c r="BF209" s="83" t="str">
        <f>IF($Q$5="BASIC","",VLOOKUP($Q209,'Analysis-must not modify'!BT:FE,BF$8,FALSE))</f>
        <v/>
      </c>
    </row>
    <row r="210" spans="4:58" s="52" customFormat="1" ht="15" customHeight="1">
      <c r="D210" s="53"/>
      <c r="E210" s="53"/>
      <c r="F210" s="53"/>
      <c r="P210" s="244"/>
      <c r="Q210" s="71"/>
      <c r="R210" s="69"/>
      <c r="S210" s="65"/>
      <c r="T210" s="69"/>
      <c r="U210" s="70"/>
      <c r="V210" s="70"/>
      <c r="W210" s="68"/>
      <c r="X210" s="68"/>
      <c r="Y210" s="65"/>
      <c r="Z210" s="65"/>
      <c r="AB210" s="65"/>
      <c r="AC210" s="65"/>
      <c r="AD210" s="65"/>
      <c r="AE210" s="65"/>
      <c r="AF210" s="65"/>
      <c r="AG210" s="65"/>
      <c r="AH210" s="69"/>
      <c r="AI210" s="68"/>
      <c r="AJ210" s="68"/>
      <c r="AK210" s="68"/>
      <c r="AL210" s="68"/>
      <c r="AN210" s="41"/>
      <c r="AO210" s="41"/>
      <c r="AP210" s="41"/>
      <c r="AQ210" s="41"/>
      <c r="AR210" s="41"/>
      <c r="AS210" s="41"/>
      <c r="AT210" s="41"/>
      <c r="AU210" s="41"/>
      <c r="AV210" s="41"/>
      <c r="AW210" s="20"/>
      <c r="AX210" s="20"/>
      <c r="AY210" s="41"/>
      <c r="AZ210" s="41"/>
      <c r="BA210" s="41"/>
      <c r="BB210" s="41"/>
      <c r="BC210" s="41"/>
      <c r="BD210" s="41"/>
      <c r="BE210" s="41"/>
      <c r="BF210" s="41"/>
    </row>
    <row r="211" spans="4:58" s="52" customFormat="1" ht="18" customHeight="1" thickBot="1">
      <c r="D211" s="53"/>
      <c r="E211" s="53"/>
      <c r="F211" s="53"/>
      <c r="P211" s="271" t="s">
        <v>455</v>
      </c>
      <c r="Q211" s="86" t="s">
        <v>170</v>
      </c>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row>
    <row r="212" spans="4:58" s="52" customFormat="1" ht="15" customHeight="1">
      <c r="D212" s="53"/>
      <c r="E212" s="53"/>
      <c r="F212" s="53"/>
      <c r="P212" s="244"/>
      <c r="Q212" s="71"/>
      <c r="R212" s="69"/>
      <c r="S212" s="65"/>
      <c r="T212" s="69"/>
      <c r="U212" s="70"/>
      <c r="V212" s="70"/>
      <c r="W212" s="68"/>
      <c r="X212" s="68"/>
      <c r="Y212" s="65"/>
      <c r="Z212" s="65"/>
      <c r="AA212" s="65"/>
      <c r="AB212" s="65"/>
      <c r="AC212" s="65"/>
      <c r="AD212" s="65"/>
      <c r="AE212" s="65"/>
      <c r="AF212" s="65"/>
      <c r="AG212" s="65"/>
      <c r="AH212" s="69"/>
      <c r="AI212" s="68"/>
      <c r="AJ212" s="68"/>
      <c r="AK212" s="68"/>
      <c r="AL212" s="68"/>
      <c r="AN212" s="41"/>
      <c r="AO212" s="41"/>
      <c r="AP212" s="41"/>
      <c r="AQ212" s="41"/>
      <c r="AR212" s="41"/>
      <c r="AS212" s="41"/>
      <c r="AT212" s="41"/>
      <c r="AU212" s="41"/>
      <c r="AV212" s="41"/>
      <c r="AW212" s="20"/>
      <c r="AX212" s="20"/>
      <c r="AY212" s="41"/>
      <c r="AZ212" s="41"/>
      <c r="BA212" s="41"/>
      <c r="BB212" s="41"/>
      <c r="BC212" s="41"/>
      <c r="BD212" s="41"/>
      <c r="BE212" s="41"/>
      <c r="BF212" s="41"/>
    </row>
    <row r="213" spans="4:58" s="35" customFormat="1" ht="15" customHeight="1">
      <c r="P213" s="236"/>
      <c r="Q213" s="39" t="s">
        <v>74</v>
      </c>
      <c r="R213" s="58"/>
      <c r="S213" s="57"/>
      <c r="T213" s="56"/>
      <c r="U213" s="55" t="str">
        <f>U9</f>
        <v>Stationary</v>
      </c>
      <c r="V213" s="55" t="str">
        <f>V9</f>
        <v>Transportation</v>
      </c>
      <c r="W213" s="37" t="str">
        <f>W9</f>
        <v>Waste</v>
      </c>
      <c r="X213" s="55" t="str">
        <f>X9</f>
        <v>IPPU</v>
      </c>
      <c r="Y213" s="61" t="str">
        <f>Y9</f>
        <v>AFOLU</v>
      </c>
      <c r="Z213" s="89" t="s">
        <v>154</v>
      </c>
      <c r="AA213" s="88" t="s">
        <v>277</v>
      </c>
      <c r="AB213" s="89" t="s">
        <v>276</v>
      </c>
      <c r="AC213" s="89" t="s">
        <v>272</v>
      </c>
      <c r="AD213" s="89" t="s">
        <v>273</v>
      </c>
      <c r="AE213" s="89" t="s">
        <v>274</v>
      </c>
      <c r="AF213" s="89" t="s">
        <v>275</v>
      </c>
      <c r="AG213" s="39" t="str">
        <f t="shared" ref="AG213:AN213" si="50">AG9</f>
        <v xml:space="preserve">Residential </v>
      </c>
      <c r="AH213" s="37" t="str">
        <f t="shared" si="50"/>
        <v>Commercial/Institutional</v>
      </c>
      <c r="AI213" s="37" t="str">
        <f t="shared" si="50"/>
        <v>Manufacturing/Construction</v>
      </c>
      <c r="AJ213" s="37" t="str">
        <f t="shared" si="50"/>
        <v>Energy industries</v>
      </c>
      <c r="AK213" s="37" t="str">
        <f t="shared" si="50"/>
        <v>Agriculture</v>
      </c>
      <c r="AL213" s="37" t="str">
        <f t="shared" si="50"/>
        <v>Non-specified</v>
      </c>
      <c r="AM213" s="37" t="str">
        <f t="shared" si="50"/>
        <v>Fugitive (coal)</v>
      </c>
      <c r="AN213" s="54" t="str">
        <f t="shared" si="50"/>
        <v>Fugitive (oil and gas)</v>
      </c>
      <c r="AP213" s="39" t="str">
        <f>AP9</f>
        <v>On-road</v>
      </c>
      <c r="AQ213" s="37" t="str">
        <f>AQ9</f>
        <v>Rail</v>
      </c>
      <c r="AR213" s="37" t="str">
        <f>AR9</f>
        <v>Water</v>
      </c>
      <c r="AS213" s="37" t="str">
        <f>AS9</f>
        <v>Air</v>
      </c>
      <c r="AT213" s="54" t="str">
        <f>AT9</f>
        <v>Off-road</v>
      </c>
      <c r="AV213" s="39" t="str">
        <f>AV9</f>
        <v>Landfill</v>
      </c>
      <c r="AW213" s="37" t="str">
        <f>AW9</f>
        <v>Biological</v>
      </c>
      <c r="AX213" s="37" t="str">
        <f>AX9</f>
        <v>Incineration</v>
      </c>
      <c r="AY213" s="54" t="str">
        <f>AY9</f>
        <v>Wastewater</v>
      </c>
      <c r="BA213" s="39" t="str">
        <f>BA9</f>
        <v>Industrial processes</v>
      </c>
      <c r="BB213" s="54" t="str">
        <f>BB9</f>
        <v>Industrial product use</v>
      </c>
      <c r="BD213" s="39" t="str">
        <f>BD9</f>
        <v>Agriculture</v>
      </c>
      <c r="BE213" s="37" t="str">
        <f>BE9</f>
        <v>Land use</v>
      </c>
      <c r="BF213" s="54" t="str">
        <f>BF9</f>
        <v>Other</v>
      </c>
    </row>
    <row r="214" spans="4:58" s="28" customFormat="1" ht="15" customHeight="1">
      <c r="D214" s="60"/>
      <c r="E214" s="60"/>
      <c r="F214" s="60"/>
      <c r="P214" s="27">
        <v>1</v>
      </c>
      <c r="Q214" s="50" t="str">
        <f t="shared" ref="Q214:Q245" si="51">Q10</f>
        <v/>
      </c>
      <c r="R214" s="51"/>
      <c r="S214" s="51"/>
      <c r="T214" s="51"/>
      <c r="U214" s="67" t="str">
        <f t="shared" ref="U214:Y223" si="52">IF(ISERROR(U10/$R10),"",U10/$R10)</f>
        <v/>
      </c>
      <c r="V214" s="67" t="str">
        <f t="shared" si="52"/>
        <v/>
      </c>
      <c r="W214" s="67" t="str">
        <f t="shared" si="52"/>
        <v/>
      </c>
      <c r="X214" s="67" t="str">
        <f t="shared" si="52"/>
        <v/>
      </c>
      <c r="Y214" s="67" t="str">
        <f t="shared" si="52"/>
        <v/>
      </c>
      <c r="Z214" s="70">
        <f>SUM(U214:Y214)</f>
        <v>0</v>
      </c>
      <c r="AA214" s="70">
        <v>1</v>
      </c>
      <c r="AB214" s="70">
        <v>1</v>
      </c>
      <c r="AC214" s="70">
        <v>1</v>
      </c>
      <c r="AD214" s="70">
        <v>1</v>
      </c>
      <c r="AE214" s="70">
        <v>1</v>
      </c>
      <c r="AF214" s="70">
        <v>1</v>
      </c>
      <c r="AG214" s="67" t="str">
        <f t="shared" ref="AG214:AN223" si="53">IF(ISERROR(AG10/$R10),"",AG10/$R10)</f>
        <v/>
      </c>
      <c r="AH214" s="67" t="str">
        <f t="shared" si="53"/>
        <v/>
      </c>
      <c r="AI214" s="67" t="str">
        <f t="shared" si="53"/>
        <v/>
      </c>
      <c r="AJ214" s="67" t="str">
        <f t="shared" si="53"/>
        <v/>
      </c>
      <c r="AK214" s="67" t="str">
        <f t="shared" si="53"/>
        <v/>
      </c>
      <c r="AL214" s="67" t="str">
        <f t="shared" si="53"/>
        <v/>
      </c>
      <c r="AM214" s="67" t="str">
        <f t="shared" si="53"/>
        <v/>
      </c>
      <c r="AN214" s="67" t="str">
        <f t="shared" si="53"/>
        <v/>
      </c>
      <c r="AO214" s="63"/>
      <c r="AP214" s="67" t="str">
        <f t="shared" ref="AP214:AT223" si="54">IF(ISERROR(AP10/$R10),"",AP10/$R10)</f>
        <v/>
      </c>
      <c r="AQ214" s="67" t="str">
        <f t="shared" si="54"/>
        <v/>
      </c>
      <c r="AR214" s="67" t="str">
        <f t="shared" si="54"/>
        <v/>
      </c>
      <c r="AS214" s="67" t="str">
        <f t="shared" si="54"/>
        <v/>
      </c>
      <c r="AT214" s="67" t="str">
        <f t="shared" si="54"/>
        <v/>
      </c>
      <c r="AU214" s="63"/>
      <c r="AV214" s="67" t="str">
        <f t="shared" ref="AV214:AY233" si="55">IF(ISERROR(AV10/$R10),"",AV10/$R10)</f>
        <v/>
      </c>
      <c r="AW214" s="67" t="str">
        <f t="shared" si="55"/>
        <v/>
      </c>
      <c r="AX214" s="67" t="str">
        <f t="shared" si="55"/>
        <v/>
      </c>
      <c r="AY214" s="67" t="str">
        <f t="shared" si="55"/>
        <v/>
      </c>
      <c r="AZ214" s="63"/>
      <c r="BA214" s="67" t="str">
        <f t="shared" ref="BA214:BB233" si="56">IF(ISERROR(BA10/$R10),"",BA10/$R10)</f>
        <v/>
      </c>
      <c r="BB214" s="67" t="str">
        <f t="shared" si="56"/>
        <v/>
      </c>
      <c r="BC214" s="63"/>
      <c r="BD214" s="67" t="str">
        <f t="shared" ref="BD214:BF233" si="57">IF(ISERROR(BD10/$R10),"",BD10/$R10)</f>
        <v/>
      </c>
      <c r="BE214" s="67" t="str">
        <f t="shared" si="57"/>
        <v/>
      </c>
      <c r="BF214" s="67" t="str">
        <f t="shared" si="57"/>
        <v/>
      </c>
    </row>
    <row r="215" spans="4:58" s="20" customFormat="1" ht="15" customHeight="1">
      <c r="P215" s="237">
        <v>2</v>
      </c>
      <c r="Q215" s="50" t="str">
        <f t="shared" si="51"/>
        <v>Amman_2014</v>
      </c>
      <c r="R215" s="51"/>
      <c r="S215" s="51"/>
      <c r="T215" s="51"/>
      <c r="U215" s="67">
        <f t="shared" si="52"/>
        <v>1.3984346152369007</v>
      </c>
      <c r="V215" s="67">
        <f t="shared" si="52"/>
        <v>0.66692801685961145</v>
      </c>
      <c r="W215" s="67">
        <f t="shared" si="52"/>
        <v>0.12034966591176473</v>
      </c>
      <c r="X215" s="67" t="str">
        <f t="shared" si="52"/>
        <v/>
      </c>
      <c r="Y215" s="67" t="str">
        <f t="shared" si="52"/>
        <v/>
      </c>
      <c r="Z215" s="70">
        <f t="shared" ref="Z215:Z246" si="58">IF(SUM(U215:Y215)=0,"",SUM(U215:Y215))</f>
        <v>2.1857122980082773</v>
      </c>
      <c r="AA215" s="70">
        <f t="shared" ref="AA215:AA246" ca="1" si="59">IFERROR(IF(ROW()-ROW(AA$213)&lt;$X$1+1,AA214+1,RANK(Z215,capitatotalrank)+$X$1),IF(VALUE(Z215)=0,$T$1+1,RANK(Z215,capitatotalrank)+$X$1))</f>
        <v>140</v>
      </c>
      <c r="AB215" s="70">
        <f t="shared" ref="AB215:AB246" ca="1" si="60">IFERROR(IF(ROW()-ROW(AB$213)&lt;$X$1+1,AB214+1,RANK(U215,capitastationrank)+$X$1),IF(VALUE(U215)=0,$T$1+1,RANK(U215,capitastationrank)+$X$1))</f>
        <v>135</v>
      </c>
      <c r="AC215" s="70">
        <f t="shared" ref="AC215:AC246" ca="1" si="61">IFERROR(IF(ROW()-ROW(AC$213)&lt;$X$1+1,AC214+1,RANK(V215,capitatransrank)+$X$1),IF(VALUE(V215)=0,$T$1+1,RANK(V215,capitatransrank)+$X$1))</f>
        <v>142</v>
      </c>
      <c r="AD215" s="70">
        <f t="shared" ref="AD215:AD246" ca="1" si="62">IFERROR(IF(ROW()-ROW(AD$213)&lt;$X$1+1,AD214+1,RANK(W215,capitawasterank)+$X$1),IF(VALUE(W215)=0,$T$1+1,RANK(W215,capitawasterank)+$X$1))</f>
        <v>121</v>
      </c>
      <c r="AE215" s="70" t="e">
        <f t="shared" ref="AE215:AE246" ca="1" si="63">IFERROR(IF(ROW()-ROW(AE$213)&lt;$X$1+1,AE214+1,RANK(X215,capitaIPPUrank)+$X$1),IF(VALUE(X215)=0,$T$1+1,RANK(X215,capitaIPPUrank)+$X$1))</f>
        <v>#VALUE!</v>
      </c>
      <c r="AF215" s="70" t="e">
        <f t="shared" ref="AF215:AF246" ca="1" si="64">IFERROR(IF(ROW()-ROW(AF$213)&lt;$X$1+1,AF214+1,RANK(Y215,capitaAFOLUrank)+$X$1),IF(VALUE(Y215)=0,$T$1+1,RANK(Y215,capitaAFOLUrank)+$X$1))</f>
        <v>#VALUE!</v>
      </c>
      <c r="AG215" s="67">
        <f t="shared" si="53"/>
        <v>0.72123401371545992</v>
      </c>
      <c r="AH215" s="67">
        <f t="shared" si="53"/>
        <v>0.58068471172912317</v>
      </c>
      <c r="AI215" s="67">
        <f t="shared" si="53"/>
        <v>9.6515889792317608E-2</v>
      </c>
      <c r="AJ215" s="67" t="str">
        <f t="shared" si="53"/>
        <v/>
      </c>
      <c r="AK215" s="67" t="str">
        <f t="shared" si="53"/>
        <v/>
      </c>
      <c r="AL215" s="67" t="str">
        <f t="shared" si="53"/>
        <v/>
      </c>
      <c r="AM215" s="67" t="str">
        <f t="shared" si="53"/>
        <v/>
      </c>
      <c r="AN215" s="67" t="str">
        <f t="shared" si="53"/>
        <v/>
      </c>
      <c r="AO215" s="63"/>
      <c r="AP215" s="67">
        <f t="shared" si="54"/>
        <v>0.66692801685961145</v>
      </c>
      <c r="AQ215" s="67" t="str">
        <f t="shared" si="54"/>
        <v/>
      </c>
      <c r="AR215" s="67" t="str">
        <f t="shared" si="54"/>
        <v/>
      </c>
      <c r="AS215" s="67" t="str">
        <f t="shared" si="54"/>
        <v/>
      </c>
      <c r="AT215" s="67" t="str">
        <f t="shared" si="54"/>
        <v/>
      </c>
      <c r="AU215" s="63"/>
      <c r="AV215" s="67">
        <f t="shared" si="55"/>
        <v>4.8293536500000019E-2</v>
      </c>
      <c r="AW215" s="67" t="str">
        <f t="shared" si="55"/>
        <v/>
      </c>
      <c r="AX215" s="67" t="str">
        <f t="shared" si="55"/>
        <v/>
      </c>
      <c r="AY215" s="67">
        <f t="shared" si="55"/>
        <v>7.2056129411764702E-2</v>
      </c>
      <c r="AZ215" s="63"/>
      <c r="BA215" s="67" t="str">
        <f t="shared" si="56"/>
        <v/>
      </c>
      <c r="BB215" s="67" t="str">
        <f t="shared" si="56"/>
        <v/>
      </c>
      <c r="BC215" s="63"/>
      <c r="BD215" s="67" t="str">
        <f t="shared" si="57"/>
        <v/>
      </c>
      <c r="BE215" s="67" t="str">
        <f t="shared" si="57"/>
        <v/>
      </c>
      <c r="BF215" s="67" t="str">
        <f t="shared" si="57"/>
        <v/>
      </c>
    </row>
    <row r="216" spans="4:58" s="20" customFormat="1" ht="15" customHeight="1">
      <c r="P216" s="237">
        <v>3</v>
      </c>
      <c r="Q216" s="50" t="str">
        <f t="shared" si="51"/>
        <v>Athens_2014</v>
      </c>
      <c r="R216" s="51"/>
      <c r="S216" s="51"/>
      <c r="T216" s="51"/>
      <c r="U216" s="67">
        <f t="shared" si="52"/>
        <v>3.975638710444783</v>
      </c>
      <c r="V216" s="67">
        <f t="shared" si="52"/>
        <v>1.6030959236858706</v>
      </c>
      <c r="W216" s="67">
        <f t="shared" si="52"/>
        <v>0.53831236361376167</v>
      </c>
      <c r="X216" s="67" t="str">
        <f t="shared" si="52"/>
        <v/>
      </c>
      <c r="Y216" s="67" t="str">
        <f t="shared" si="52"/>
        <v/>
      </c>
      <c r="Z216" s="70">
        <f t="shared" si="58"/>
        <v>6.1170469977444153</v>
      </c>
      <c r="AA216" s="70">
        <f t="shared" ca="1" si="59"/>
        <v>60</v>
      </c>
      <c r="AB216" s="70">
        <f t="shared" ca="1" si="60"/>
        <v>58</v>
      </c>
      <c r="AC216" s="70">
        <f t="shared" ca="1" si="61"/>
        <v>70</v>
      </c>
      <c r="AD216" s="70">
        <f t="shared" ca="1" si="62"/>
        <v>44</v>
      </c>
      <c r="AE216" s="70" t="e">
        <f t="shared" ca="1" si="63"/>
        <v>#VALUE!</v>
      </c>
      <c r="AF216" s="70" t="e">
        <f t="shared" ca="1" si="64"/>
        <v>#VALUE!</v>
      </c>
      <c r="AG216" s="67">
        <f t="shared" si="53"/>
        <v>1.8047102416998677</v>
      </c>
      <c r="AH216" s="67">
        <f t="shared" si="53"/>
        <v>2.017393751558187</v>
      </c>
      <c r="AI216" s="67">
        <f t="shared" si="53"/>
        <v>0.15298384832335388</v>
      </c>
      <c r="AJ216" s="67" t="str">
        <f t="shared" si="53"/>
        <v/>
      </c>
      <c r="AK216" s="67" t="str">
        <f t="shared" si="53"/>
        <v/>
      </c>
      <c r="AL216" s="67" t="str">
        <f t="shared" si="53"/>
        <v/>
      </c>
      <c r="AM216" s="67" t="str">
        <f t="shared" si="53"/>
        <v/>
      </c>
      <c r="AN216" s="67">
        <f t="shared" si="53"/>
        <v>5.5086886337416604E-4</v>
      </c>
      <c r="AO216" s="63"/>
      <c r="AP216" s="67">
        <f t="shared" si="54"/>
        <v>1.5296440686152228</v>
      </c>
      <c r="AQ216" s="67">
        <f t="shared" si="54"/>
        <v>7.3451855070647762E-2</v>
      </c>
      <c r="AR216" s="67" t="str">
        <f t="shared" si="54"/>
        <v/>
      </c>
      <c r="AS216" s="67" t="str">
        <f t="shared" si="54"/>
        <v/>
      </c>
      <c r="AT216" s="67" t="str">
        <f t="shared" si="54"/>
        <v/>
      </c>
      <c r="AU216" s="63"/>
      <c r="AV216" s="67">
        <f t="shared" si="55"/>
        <v>0.50310066613209636</v>
      </c>
      <c r="AW216" s="67">
        <f t="shared" si="55"/>
        <v>6.1088677591612643E-5</v>
      </c>
      <c r="AX216" s="67" t="str">
        <f t="shared" si="55"/>
        <v/>
      </c>
      <c r="AY216" s="67">
        <f t="shared" si="55"/>
        <v>3.51506088040738E-2</v>
      </c>
      <c r="AZ216" s="63"/>
      <c r="BA216" s="67" t="str">
        <f t="shared" si="56"/>
        <v/>
      </c>
      <c r="BB216" s="67" t="str">
        <f t="shared" si="56"/>
        <v/>
      </c>
      <c r="BC216" s="63"/>
      <c r="BD216" s="67" t="str">
        <f t="shared" si="57"/>
        <v/>
      </c>
      <c r="BE216" s="67" t="str">
        <f t="shared" si="57"/>
        <v/>
      </c>
      <c r="BF216" s="67" t="str">
        <f t="shared" si="57"/>
        <v/>
      </c>
    </row>
    <row r="217" spans="4:58" s="20" customFormat="1" ht="15" customHeight="1">
      <c r="P217" s="237">
        <v>4</v>
      </c>
      <c r="Q217" s="50" t="str">
        <f t="shared" si="51"/>
        <v>Athens_2015</v>
      </c>
      <c r="R217" s="51"/>
      <c r="S217" s="51"/>
      <c r="T217" s="51"/>
      <c r="U217" s="67">
        <f t="shared" si="52"/>
        <v>3.9696824307168397</v>
      </c>
      <c r="V217" s="67">
        <f t="shared" si="52"/>
        <v>1.5787073972557408</v>
      </c>
      <c r="W217" s="67">
        <f t="shared" si="52"/>
        <v>0.49381987807903105</v>
      </c>
      <c r="X217" s="67" t="str">
        <f t="shared" si="52"/>
        <v/>
      </c>
      <c r="Y217" s="67" t="str">
        <f t="shared" si="52"/>
        <v/>
      </c>
      <c r="Z217" s="70">
        <f t="shared" si="58"/>
        <v>6.0422097060516116</v>
      </c>
      <c r="AA217" s="70">
        <f t="shared" ca="1" si="59"/>
        <v>63</v>
      </c>
      <c r="AB217" s="70">
        <f t="shared" ca="1" si="60"/>
        <v>59</v>
      </c>
      <c r="AC217" s="70">
        <f t="shared" ca="1" si="61"/>
        <v>74</v>
      </c>
      <c r="AD217" s="70">
        <f t="shared" ca="1" si="62"/>
        <v>56</v>
      </c>
      <c r="AE217" s="70" t="e">
        <f t="shared" ca="1" si="63"/>
        <v>#VALUE!</v>
      </c>
      <c r="AF217" s="70" t="e">
        <f t="shared" ca="1" si="64"/>
        <v>#VALUE!</v>
      </c>
      <c r="AG217" s="67">
        <f t="shared" si="53"/>
        <v>1.9351820365990076</v>
      </c>
      <c r="AH217" s="67">
        <f t="shared" si="53"/>
        <v>1.8578052933644789</v>
      </c>
      <c r="AI217" s="67">
        <f t="shared" si="53"/>
        <v>0.1761442318899786</v>
      </c>
      <c r="AJ217" s="67" t="str">
        <f t="shared" si="53"/>
        <v/>
      </c>
      <c r="AK217" s="67" t="str">
        <f t="shared" si="53"/>
        <v/>
      </c>
      <c r="AL217" s="67" t="str">
        <f t="shared" si="53"/>
        <v/>
      </c>
      <c r="AM217" s="67" t="str">
        <f t="shared" si="53"/>
        <v/>
      </c>
      <c r="AN217" s="67">
        <f t="shared" si="53"/>
        <v>5.5086886337416604E-4</v>
      </c>
      <c r="AO217" s="63"/>
      <c r="AP217" s="67">
        <f t="shared" si="54"/>
        <v>1.5054528371459779</v>
      </c>
      <c r="AQ217" s="67">
        <f t="shared" si="54"/>
        <v>7.3254560109763098E-2</v>
      </c>
      <c r="AR217" s="67" t="str">
        <f t="shared" si="54"/>
        <v/>
      </c>
      <c r="AS217" s="67" t="str">
        <f t="shared" si="54"/>
        <v/>
      </c>
      <c r="AT217" s="67" t="str">
        <f t="shared" si="54"/>
        <v/>
      </c>
      <c r="AU217" s="63"/>
      <c r="AV217" s="67">
        <f t="shared" si="55"/>
        <v>0.45861214231989689</v>
      </c>
      <c r="AW217" s="67">
        <f t="shared" si="55"/>
        <v>5.7126955060342214E-5</v>
      </c>
      <c r="AX217" s="67" t="str">
        <f t="shared" si="55"/>
        <v/>
      </c>
      <c r="AY217" s="67">
        <f t="shared" si="55"/>
        <v>3.51506088040738E-2</v>
      </c>
      <c r="AZ217" s="63"/>
      <c r="BA217" s="67" t="str">
        <f t="shared" si="56"/>
        <v/>
      </c>
      <c r="BB217" s="67" t="str">
        <f t="shared" si="56"/>
        <v/>
      </c>
      <c r="BC217" s="63"/>
      <c r="BD217" s="67" t="str">
        <f t="shared" si="57"/>
        <v/>
      </c>
      <c r="BE217" s="67" t="str">
        <f t="shared" si="57"/>
        <v/>
      </c>
      <c r="BF217" s="67" t="str">
        <f t="shared" si="57"/>
        <v/>
      </c>
    </row>
    <row r="218" spans="4:58" s="20" customFormat="1" ht="15" customHeight="1">
      <c r="P218" s="237">
        <v>5</v>
      </c>
      <c r="Q218" s="50" t="str">
        <f t="shared" si="51"/>
        <v>Athens_2016</v>
      </c>
      <c r="R218" s="51"/>
      <c r="S218" s="51"/>
      <c r="T218" s="51"/>
      <c r="U218" s="67">
        <f t="shared" si="52"/>
        <v>3.0461653389177989</v>
      </c>
      <c r="V218" s="67">
        <f t="shared" si="52"/>
        <v>1.6066695044813672</v>
      </c>
      <c r="W218" s="67">
        <f t="shared" si="52"/>
        <v>0.54757522751718612</v>
      </c>
      <c r="X218" s="67" t="str">
        <f t="shared" si="52"/>
        <v/>
      </c>
      <c r="Y218" s="67" t="str">
        <f t="shared" si="52"/>
        <v/>
      </c>
      <c r="Z218" s="70">
        <f t="shared" si="58"/>
        <v>5.2004100709163517</v>
      </c>
      <c r="AA218" s="70">
        <f t="shared" ca="1" si="59"/>
        <v>81</v>
      </c>
      <c r="AB218" s="70">
        <f t="shared" ca="1" si="60"/>
        <v>77</v>
      </c>
      <c r="AC218" s="70">
        <f t="shared" ca="1" si="61"/>
        <v>69</v>
      </c>
      <c r="AD218" s="70">
        <f t="shared" ca="1" si="62"/>
        <v>39</v>
      </c>
      <c r="AE218" s="70" t="e">
        <f t="shared" ca="1" si="63"/>
        <v>#VALUE!</v>
      </c>
      <c r="AF218" s="70" t="e">
        <f t="shared" ca="1" si="64"/>
        <v>#VALUE!</v>
      </c>
      <c r="AG218" s="67">
        <f t="shared" si="53"/>
        <v>1.4683990644743212</v>
      </c>
      <c r="AH218" s="67">
        <f t="shared" si="53"/>
        <v>1.5025272587680187</v>
      </c>
      <c r="AI218" s="67">
        <f t="shared" si="53"/>
        <v>7.4757674769062754E-2</v>
      </c>
      <c r="AJ218" s="67" t="str">
        <f t="shared" si="53"/>
        <v/>
      </c>
      <c r="AK218" s="67" t="str">
        <f t="shared" si="53"/>
        <v/>
      </c>
      <c r="AL218" s="67" t="str">
        <f t="shared" si="53"/>
        <v/>
      </c>
      <c r="AM218" s="67" t="str">
        <f t="shared" si="53"/>
        <v/>
      </c>
      <c r="AN218" s="67">
        <f t="shared" si="53"/>
        <v>4.8134090639644539E-4</v>
      </c>
      <c r="AO218" s="63"/>
      <c r="AP218" s="67">
        <f t="shared" si="54"/>
        <v>1.5343107303049341</v>
      </c>
      <c r="AQ218" s="67">
        <f t="shared" si="54"/>
        <v>7.2358774176433008E-2</v>
      </c>
      <c r="AR218" s="67" t="str">
        <f t="shared" si="54"/>
        <v/>
      </c>
      <c r="AS218" s="67" t="str">
        <f t="shared" si="54"/>
        <v/>
      </c>
      <c r="AT218" s="67" t="str">
        <f t="shared" si="54"/>
        <v/>
      </c>
      <c r="AU218" s="63"/>
      <c r="AV218" s="67">
        <f t="shared" si="55"/>
        <v>0.51235917461191027</v>
      </c>
      <c r="AW218" s="67">
        <f t="shared" si="55"/>
        <v>5.908357252359024E-5</v>
      </c>
      <c r="AX218" s="67" t="str">
        <f t="shared" si="55"/>
        <v/>
      </c>
      <c r="AY218" s="67">
        <f t="shared" si="55"/>
        <v>3.5156969332752239E-2</v>
      </c>
      <c r="AZ218" s="63"/>
      <c r="BA218" s="67" t="str">
        <f t="shared" si="56"/>
        <v/>
      </c>
      <c r="BB218" s="67" t="str">
        <f t="shared" si="56"/>
        <v/>
      </c>
      <c r="BC218" s="63"/>
      <c r="BD218" s="67" t="str">
        <f t="shared" si="57"/>
        <v/>
      </c>
      <c r="BE218" s="67" t="str">
        <f t="shared" si="57"/>
        <v/>
      </c>
      <c r="BF218" s="67" t="str">
        <f t="shared" si="57"/>
        <v/>
      </c>
    </row>
    <row r="219" spans="4:58" s="20" customFormat="1" ht="15" customHeight="1">
      <c r="P219" s="237">
        <v>6</v>
      </c>
      <c r="Q219" s="50" t="str">
        <f t="shared" si="51"/>
        <v>Auckland_2015</v>
      </c>
      <c r="R219" s="51"/>
      <c r="S219" s="51"/>
      <c r="T219" s="51"/>
      <c r="U219" s="67">
        <f t="shared" si="52"/>
        <v>2.0792643509479332</v>
      </c>
      <c r="V219" s="67">
        <f t="shared" si="52"/>
        <v>2.6164331997186374</v>
      </c>
      <c r="W219" s="67">
        <f t="shared" si="52"/>
        <v>0.24110166867204094</v>
      </c>
      <c r="X219" s="67" t="str">
        <f t="shared" si="52"/>
        <v/>
      </c>
      <c r="Y219" s="67" t="str">
        <f t="shared" si="52"/>
        <v/>
      </c>
      <c r="Z219" s="70">
        <f t="shared" si="58"/>
        <v>4.9367992193386119</v>
      </c>
      <c r="AA219" s="70">
        <f t="shared" ca="1" si="59"/>
        <v>89</v>
      </c>
      <c r="AB219" s="70">
        <f t="shared" ca="1" si="60"/>
        <v>121</v>
      </c>
      <c r="AC219" s="70">
        <f t="shared" ca="1" si="61"/>
        <v>34</v>
      </c>
      <c r="AD219" s="70">
        <f t="shared" ca="1" si="62"/>
        <v>91</v>
      </c>
      <c r="AE219" s="70" t="e">
        <f t="shared" ca="1" si="63"/>
        <v>#VALUE!</v>
      </c>
      <c r="AF219" s="70" t="e">
        <f t="shared" ca="1" si="64"/>
        <v>#VALUE!</v>
      </c>
      <c r="AG219" s="67">
        <f t="shared" si="53"/>
        <v>0.41889352500565941</v>
      </c>
      <c r="AH219" s="67">
        <f t="shared" si="53"/>
        <v>0.37998141795597551</v>
      </c>
      <c r="AI219" s="67">
        <f t="shared" si="53"/>
        <v>0.93316484696887492</v>
      </c>
      <c r="AJ219" s="67" t="str">
        <f t="shared" si="53"/>
        <v/>
      </c>
      <c r="AK219" s="67">
        <f t="shared" si="53"/>
        <v>0.26147373576598087</v>
      </c>
      <c r="AL219" s="67" t="str">
        <f t="shared" si="53"/>
        <v/>
      </c>
      <c r="AM219" s="67" t="str">
        <f t="shared" si="53"/>
        <v/>
      </c>
      <c r="AN219" s="67">
        <f t="shared" si="53"/>
        <v>8.5750825251442564E-2</v>
      </c>
      <c r="AO219" s="63"/>
      <c r="AP219" s="67">
        <f t="shared" si="54"/>
        <v>2.5693307141916186</v>
      </c>
      <c r="AQ219" s="67">
        <f t="shared" si="54"/>
        <v>3.5896540342936607E-2</v>
      </c>
      <c r="AR219" s="67">
        <f t="shared" si="54"/>
        <v>1.1205945184082152E-2</v>
      </c>
      <c r="AS219" s="67" t="str">
        <f t="shared" si="54"/>
        <v/>
      </c>
      <c r="AT219" s="67" t="str">
        <f t="shared" si="54"/>
        <v/>
      </c>
      <c r="AU219" s="63"/>
      <c r="AV219" s="67">
        <f t="shared" si="55"/>
        <v>0.23681702654582604</v>
      </c>
      <c r="AW219" s="67" t="str">
        <f t="shared" si="55"/>
        <v/>
      </c>
      <c r="AX219" s="67" t="str">
        <f t="shared" si="55"/>
        <v/>
      </c>
      <c r="AY219" s="67">
        <f t="shared" si="55"/>
        <v>4.2846421262149065E-3</v>
      </c>
      <c r="AZ219" s="63"/>
      <c r="BA219" s="67" t="str">
        <f t="shared" si="56"/>
        <v/>
      </c>
      <c r="BB219" s="67" t="str">
        <f t="shared" si="56"/>
        <v/>
      </c>
      <c r="BC219" s="63"/>
      <c r="BD219" s="67" t="str">
        <f t="shared" si="57"/>
        <v/>
      </c>
      <c r="BE219" s="67" t="str">
        <f t="shared" si="57"/>
        <v/>
      </c>
      <c r="BF219" s="67" t="str">
        <f t="shared" si="57"/>
        <v/>
      </c>
    </row>
    <row r="220" spans="4:58" s="20" customFormat="1" ht="15" customHeight="1">
      <c r="P220" s="237">
        <v>7</v>
      </c>
      <c r="Q220" s="50" t="str">
        <f t="shared" si="51"/>
        <v>Auckland_2014</v>
      </c>
      <c r="R220" s="51"/>
      <c r="S220" s="51"/>
      <c r="T220" s="51"/>
      <c r="U220" s="67">
        <f t="shared" si="52"/>
        <v>2.1390502427520159</v>
      </c>
      <c r="V220" s="67">
        <f t="shared" si="52"/>
        <v>2.6136445986843757</v>
      </c>
      <c r="W220" s="67">
        <f t="shared" si="52"/>
        <v>0.21269406429512736</v>
      </c>
      <c r="X220" s="67" t="str">
        <f t="shared" si="52"/>
        <v/>
      </c>
      <c r="Y220" s="67" t="str">
        <f t="shared" si="52"/>
        <v/>
      </c>
      <c r="Z220" s="70">
        <f t="shared" si="58"/>
        <v>4.965388905731519</v>
      </c>
      <c r="AA220" s="70">
        <f t="shared" ca="1" si="59"/>
        <v>88</v>
      </c>
      <c r="AB220" s="70">
        <f t="shared" ca="1" si="60"/>
        <v>114</v>
      </c>
      <c r="AC220" s="70">
        <f t="shared" ca="1" si="61"/>
        <v>35</v>
      </c>
      <c r="AD220" s="70">
        <f t="shared" ca="1" si="62"/>
        <v>97</v>
      </c>
      <c r="AE220" s="70" t="e">
        <f t="shared" ca="1" si="63"/>
        <v>#VALUE!</v>
      </c>
      <c r="AF220" s="70" t="e">
        <f t="shared" ca="1" si="64"/>
        <v>#VALUE!</v>
      </c>
      <c r="AG220" s="67">
        <f t="shared" si="53"/>
        <v>0.43595600793406364</v>
      </c>
      <c r="AH220" s="67">
        <f t="shared" si="53"/>
        <v>0.38364115624852174</v>
      </c>
      <c r="AI220" s="67">
        <f t="shared" si="53"/>
        <v>0.96461341432620684</v>
      </c>
      <c r="AJ220" s="67" t="str">
        <f t="shared" si="53"/>
        <v/>
      </c>
      <c r="AK220" s="67">
        <f t="shared" si="53"/>
        <v>0.26697098381816192</v>
      </c>
      <c r="AL220" s="67" t="str">
        <f t="shared" si="53"/>
        <v/>
      </c>
      <c r="AM220" s="67" t="str">
        <f t="shared" si="53"/>
        <v/>
      </c>
      <c r="AN220" s="67">
        <f t="shared" si="53"/>
        <v>8.7868680425062171E-2</v>
      </c>
      <c r="AO220" s="63"/>
      <c r="AP220" s="67">
        <f t="shared" si="54"/>
        <v>2.5612008965246398</v>
      </c>
      <c r="AQ220" s="67">
        <f t="shared" si="54"/>
        <v>4.0922179241083628E-2</v>
      </c>
      <c r="AR220" s="67">
        <f t="shared" si="54"/>
        <v>1.1521522918652544E-2</v>
      </c>
      <c r="AS220" s="67" t="str">
        <f t="shared" si="54"/>
        <v/>
      </c>
      <c r="AT220" s="67" t="str">
        <f t="shared" si="54"/>
        <v/>
      </c>
      <c r="AU220" s="63"/>
      <c r="AV220" s="67">
        <f t="shared" si="55"/>
        <v>0.20865524993506068</v>
      </c>
      <c r="AW220" s="67" t="str">
        <f t="shared" si="55"/>
        <v/>
      </c>
      <c r="AX220" s="67" t="str">
        <f t="shared" si="55"/>
        <v/>
      </c>
      <c r="AY220" s="67">
        <f t="shared" si="55"/>
        <v>4.0388143600666813E-3</v>
      </c>
      <c r="AZ220" s="63"/>
      <c r="BA220" s="67" t="str">
        <f t="shared" si="56"/>
        <v/>
      </c>
      <c r="BB220" s="67" t="str">
        <f t="shared" si="56"/>
        <v/>
      </c>
      <c r="BC220" s="63"/>
      <c r="BD220" s="67" t="str">
        <f t="shared" si="57"/>
        <v/>
      </c>
      <c r="BE220" s="67" t="str">
        <f t="shared" si="57"/>
        <v/>
      </c>
      <c r="BF220" s="67" t="str">
        <f t="shared" si="57"/>
        <v/>
      </c>
    </row>
    <row r="221" spans="4:58" s="20" customFormat="1" ht="15" customHeight="1">
      <c r="P221" s="237">
        <v>8</v>
      </c>
      <c r="Q221" s="50" t="str">
        <f t="shared" si="51"/>
        <v>Auckland_2013</v>
      </c>
      <c r="R221" s="51"/>
      <c r="S221" s="51"/>
      <c r="T221" s="51"/>
      <c r="U221" s="67">
        <f t="shared" si="52"/>
        <v>2.3211700628669476</v>
      </c>
      <c r="V221" s="67">
        <f t="shared" si="52"/>
        <v>2.6262096372905179</v>
      </c>
      <c r="W221" s="67">
        <f t="shared" si="52"/>
        <v>0.21158237457773593</v>
      </c>
      <c r="X221" s="67" t="str">
        <f t="shared" si="52"/>
        <v/>
      </c>
      <c r="Y221" s="67" t="str">
        <f t="shared" si="52"/>
        <v/>
      </c>
      <c r="Z221" s="70">
        <f t="shared" si="58"/>
        <v>5.1589620747352019</v>
      </c>
      <c r="AA221" s="70">
        <f t="shared" ca="1" si="59"/>
        <v>83</v>
      </c>
      <c r="AB221" s="70">
        <f t="shared" ca="1" si="60"/>
        <v>107</v>
      </c>
      <c r="AC221" s="70">
        <f t="shared" ca="1" si="61"/>
        <v>31</v>
      </c>
      <c r="AD221" s="70">
        <f t="shared" ca="1" si="62"/>
        <v>98</v>
      </c>
      <c r="AE221" s="70" t="e">
        <f t="shared" ca="1" si="63"/>
        <v>#VALUE!</v>
      </c>
      <c r="AF221" s="70" t="e">
        <f t="shared" ca="1" si="64"/>
        <v>#VALUE!</v>
      </c>
      <c r="AG221" s="67">
        <f t="shared" si="53"/>
        <v>0.49736749298598798</v>
      </c>
      <c r="AH221" s="67">
        <f t="shared" si="53"/>
        <v>0.40490198137825034</v>
      </c>
      <c r="AI221" s="67">
        <f t="shared" si="53"/>
        <v>1.0439824696051065</v>
      </c>
      <c r="AJ221" s="67" t="str">
        <f t="shared" si="53"/>
        <v/>
      </c>
      <c r="AK221" s="67">
        <f t="shared" si="53"/>
        <v>0.28421216480757056</v>
      </c>
      <c r="AL221" s="67" t="str">
        <f t="shared" si="53"/>
        <v/>
      </c>
      <c r="AM221" s="67" t="str">
        <f t="shared" si="53"/>
        <v/>
      </c>
      <c r="AN221" s="67">
        <f t="shared" si="53"/>
        <v>9.0705954090032334E-2</v>
      </c>
      <c r="AO221" s="63"/>
      <c r="AP221" s="67">
        <f t="shared" si="54"/>
        <v>2.5731291698130718</v>
      </c>
      <c r="AQ221" s="67">
        <f t="shared" si="54"/>
        <v>4.1298915545694904E-2</v>
      </c>
      <c r="AR221" s="67">
        <f t="shared" si="54"/>
        <v>1.1781551931750985E-2</v>
      </c>
      <c r="AS221" s="67" t="str">
        <f t="shared" si="54"/>
        <v/>
      </c>
      <c r="AT221" s="67" t="str">
        <f t="shared" si="54"/>
        <v/>
      </c>
      <c r="AU221" s="63"/>
      <c r="AV221" s="67">
        <f t="shared" si="55"/>
        <v>0.20348760832223081</v>
      </c>
      <c r="AW221" s="67" t="str">
        <f t="shared" si="55"/>
        <v/>
      </c>
      <c r="AX221" s="67" t="str">
        <f t="shared" si="55"/>
        <v/>
      </c>
      <c r="AY221" s="67">
        <f t="shared" si="55"/>
        <v>8.0947662555051116E-3</v>
      </c>
      <c r="AZ221" s="63"/>
      <c r="BA221" s="67" t="str">
        <f t="shared" si="56"/>
        <v/>
      </c>
      <c r="BB221" s="67" t="str">
        <f t="shared" si="56"/>
        <v/>
      </c>
      <c r="BC221" s="63"/>
      <c r="BD221" s="67" t="str">
        <f t="shared" si="57"/>
        <v/>
      </c>
      <c r="BE221" s="67" t="str">
        <f t="shared" si="57"/>
        <v/>
      </c>
      <c r="BF221" s="67" t="str">
        <f t="shared" si="57"/>
        <v/>
      </c>
    </row>
    <row r="222" spans="4:58" s="20" customFormat="1" ht="15" customHeight="1">
      <c r="P222" s="237">
        <v>9</v>
      </c>
      <c r="Q222" s="50" t="str">
        <f t="shared" si="51"/>
        <v>Auckland_2012</v>
      </c>
      <c r="R222" s="51"/>
      <c r="S222" s="51"/>
      <c r="T222" s="51"/>
      <c r="U222" s="67">
        <f t="shared" si="52"/>
        <v>2.4619549088534227</v>
      </c>
      <c r="V222" s="67">
        <f t="shared" si="52"/>
        <v>2.5864566335584223</v>
      </c>
      <c r="W222" s="67">
        <f t="shared" si="52"/>
        <v>0.19304980540463337</v>
      </c>
      <c r="X222" s="67" t="str">
        <f t="shared" si="52"/>
        <v/>
      </c>
      <c r="Y222" s="67" t="str">
        <f t="shared" si="52"/>
        <v/>
      </c>
      <c r="Z222" s="70">
        <f t="shared" si="58"/>
        <v>5.241461347816478</v>
      </c>
      <c r="AA222" s="70">
        <f t="shared" ca="1" si="59"/>
        <v>78</v>
      </c>
      <c r="AB222" s="70">
        <f t="shared" ca="1" si="60"/>
        <v>100</v>
      </c>
      <c r="AC222" s="70">
        <f t="shared" ca="1" si="61"/>
        <v>36</v>
      </c>
      <c r="AD222" s="70">
        <f t="shared" ca="1" si="62"/>
        <v>105</v>
      </c>
      <c r="AE222" s="70" t="e">
        <f t="shared" ca="1" si="63"/>
        <v>#VALUE!</v>
      </c>
      <c r="AF222" s="70" t="e">
        <f t="shared" ca="1" si="64"/>
        <v>#VALUE!</v>
      </c>
      <c r="AG222" s="67">
        <f t="shared" si="53"/>
        <v>0.57124344419795203</v>
      </c>
      <c r="AH222" s="67">
        <f t="shared" si="53"/>
        <v>0.43384293432846616</v>
      </c>
      <c r="AI222" s="67">
        <f t="shared" si="53"/>
        <v>1.0761377593098762</v>
      </c>
      <c r="AJ222" s="67" t="str">
        <f t="shared" si="53"/>
        <v/>
      </c>
      <c r="AK222" s="67">
        <f t="shared" si="53"/>
        <v>0.29104576536303156</v>
      </c>
      <c r="AL222" s="67" t="str">
        <f t="shared" si="53"/>
        <v/>
      </c>
      <c r="AM222" s="67" t="str">
        <f t="shared" si="53"/>
        <v/>
      </c>
      <c r="AN222" s="67">
        <f t="shared" si="53"/>
        <v>8.96850056540964E-2</v>
      </c>
      <c r="AO222" s="63"/>
      <c r="AP222" s="67">
        <f t="shared" si="54"/>
        <v>2.532330239066062</v>
      </c>
      <c r="AQ222" s="67">
        <f t="shared" si="54"/>
        <v>4.2211586944449049E-2</v>
      </c>
      <c r="AR222" s="67">
        <f t="shared" si="54"/>
        <v>1.1914807547910985E-2</v>
      </c>
      <c r="AS222" s="67" t="str">
        <f t="shared" si="54"/>
        <v/>
      </c>
      <c r="AT222" s="67" t="str">
        <f t="shared" si="54"/>
        <v/>
      </c>
      <c r="AU222" s="63"/>
      <c r="AV222" s="67">
        <f t="shared" si="55"/>
        <v>0.1848713266773489</v>
      </c>
      <c r="AW222" s="67" t="str">
        <f t="shared" si="55"/>
        <v/>
      </c>
      <c r="AX222" s="67" t="str">
        <f t="shared" si="55"/>
        <v/>
      </c>
      <c r="AY222" s="67">
        <f t="shared" si="55"/>
        <v>8.1784787272844335E-3</v>
      </c>
      <c r="AZ222" s="63"/>
      <c r="BA222" s="67" t="str">
        <f t="shared" si="56"/>
        <v/>
      </c>
      <c r="BB222" s="67" t="str">
        <f t="shared" si="56"/>
        <v/>
      </c>
      <c r="BC222" s="63"/>
      <c r="BD222" s="67" t="str">
        <f t="shared" si="57"/>
        <v/>
      </c>
      <c r="BE222" s="67" t="str">
        <f t="shared" si="57"/>
        <v/>
      </c>
      <c r="BF222" s="67" t="str">
        <f t="shared" si="57"/>
        <v/>
      </c>
    </row>
    <row r="223" spans="4:58" s="20" customFormat="1" ht="15" customHeight="1">
      <c r="P223" s="237">
        <v>10</v>
      </c>
      <c r="Q223" s="50" t="str">
        <f t="shared" si="51"/>
        <v>Auckland_2011</v>
      </c>
      <c r="R223" s="51"/>
      <c r="S223" s="51"/>
      <c r="T223" s="51"/>
      <c r="U223" s="67">
        <f t="shared" si="52"/>
        <v>2.1006150447060894</v>
      </c>
      <c r="V223" s="67">
        <f t="shared" si="52"/>
        <v>2.623547842258743</v>
      </c>
      <c r="W223" s="67">
        <f t="shared" si="52"/>
        <v>0.1927478976131636</v>
      </c>
      <c r="X223" s="67" t="str">
        <f t="shared" si="52"/>
        <v/>
      </c>
      <c r="Y223" s="67" t="str">
        <f t="shared" si="52"/>
        <v/>
      </c>
      <c r="Z223" s="70">
        <f t="shared" si="58"/>
        <v>4.916910784577996</v>
      </c>
      <c r="AA223" s="70">
        <f t="shared" ca="1" si="59"/>
        <v>90</v>
      </c>
      <c r="AB223" s="70">
        <f t="shared" ca="1" si="60"/>
        <v>119</v>
      </c>
      <c r="AC223" s="70">
        <f t="shared" ca="1" si="61"/>
        <v>32</v>
      </c>
      <c r="AD223" s="70">
        <f t="shared" ca="1" si="62"/>
        <v>106</v>
      </c>
      <c r="AE223" s="70" t="e">
        <f t="shared" ca="1" si="63"/>
        <v>#VALUE!</v>
      </c>
      <c r="AF223" s="70" t="e">
        <f t="shared" ca="1" si="64"/>
        <v>#VALUE!</v>
      </c>
      <c r="AG223" s="67">
        <f t="shared" si="53"/>
        <v>0.49263976114396674</v>
      </c>
      <c r="AH223" s="67">
        <f t="shared" si="53"/>
        <v>0.35378786861810468</v>
      </c>
      <c r="AI223" s="67">
        <f t="shared" si="53"/>
        <v>0.92423462658565358</v>
      </c>
      <c r="AJ223" s="67" t="str">
        <f t="shared" si="53"/>
        <v/>
      </c>
      <c r="AK223" s="67">
        <f t="shared" si="53"/>
        <v>0.25953225349232178</v>
      </c>
      <c r="AL223" s="67" t="str">
        <f t="shared" si="53"/>
        <v/>
      </c>
      <c r="AM223" s="67" t="str">
        <f t="shared" si="53"/>
        <v/>
      </c>
      <c r="AN223" s="67">
        <f t="shared" si="53"/>
        <v>7.04205348660423E-2</v>
      </c>
      <c r="AO223" s="63"/>
      <c r="AP223" s="67">
        <f t="shared" si="54"/>
        <v>2.5710058003127139</v>
      </c>
      <c r="AQ223" s="67">
        <f t="shared" si="54"/>
        <v>4.0489278624234834E-2</v>
      </c>
      <c r="AR223" s="67">
        <f t="shared" si="54"/>
        <v>1.2052763321794033E-2</v>
      </c>
      <c r="AS223" s="67" t="str">
        <f t="shared" si="54"/>
        <v/>
      </c>
      <c r="AT223" s="67" t="str">
        <f t="shared" si="54"/>
        <v/>
      </c>
      <c r="AU223" s="63"/>
      <c r="AV223" s="67">
        <f t="shared" si="55"/>
        <v>0.18307460498644154</v>
      </c>
      <c r="AW223" s="67" t="str">
        <f t="shared" si="55"/>
        <v/>
      </c>
      <c r="AX223" s="67" t="str">
        <f t="shared" si="55"/>
        <v/>
      </c>
      <c r="AY223" s="67">
        <f t="shared" si="55"/>
        <v>9.6732926267220787E-3</v>
      </c>
      <c r="AZ223" s="63"/>
      <c r="BA223" s="67" t="str">
        <f t="shared" si="56"/>
        <v/>
      </c>
      <c r="BB223" s="67" t="str">
        <f t="shared" si="56"/>
        <v/>
      </c>
      <c r="BC223" s="63"/>
      <c r="BD223" s="67" t="str">
        <f t="shared" si="57"/>
        <v/>
      </c>
      <c r="BE223" s="67" t="str">
        <f t="shared" si="57"/>
        <v/>
      </c>
      <c r="BF223" s="67" t="str">
        <f t="shared" si="57"/>
        <v/>
      </c>
    </row>
    <row r="224" spans="4:58" s="20" customFormat="1" ht="15" customHeight="1">
      <c r="P224" s="237">
        <v>11</v>
      </c>
      <c r="Q224" s="50" t="str">
        <f t="shared" si="51"/>
        <v>Auckland_2010</v>
      </c>
      <c r="R224" s="51"/>
      <c r="S224" s="51"/>
      <c r="T224" s="51"/>
      <c r="U224" s="67">
        <f t="shared" ref="U224:Y233" si="65">IF(ISERROR(U20/$R20),"",U20/$R20)</f>
        <v>2.2233460899779338</v>
      </c>
      <c r="V224" s="67">
        <f t="shared" si="65"/>
        <v>2.7175572729177437</v>
      </c>
      <c r="W224" s="67">
        <f t="shared" si="65"/>
        <v>0.19671112742840757</v>
      </c>
      <c r="X224" s="67" t="str">
        <f t="shared" si="65"/>
        <v/>
      </c>
      <c r="Y224" s="67" t="str">
        <f t="shared" si="65"/>
        <v/>
      </c>
      <c r="Z224" s="70">
        <f t="shared" si="58"/>
        <v>5.1376144903240855</v>
      </c>
      <c r="AA224" s="70">
        <f t="shared" ca="1" si="59"/>
        <v>84</v>
      </c>
      <c r="AB224" s="70">
        <f t="shared" ca="1" si="60"/>
        <v>110</v>
      </c>
      <c r="AC224" s="70">
        <f t="shared" ca="1" si="61"/>
        <v>27</v>
      </c>
      <c r="AD224" s="70">
        <f t="shared" ca="1" si="62"/>
        <v>104</v>
      </c>
      <c r="AE224" s="70" t="e">
        <f t="shared" ca="1" si="63"/>
        <v>#VALUE!</v>
      </c>
      <c r="AF224" s="70" t="e">
        <f t="shared" ca="1" si="64"/>
        <v>#VALUE!</v>
      </c>
      <c r="AG224" s="67">
        <f t="shared" ref="AG224:AN233" si="66">IF(ISERROR(AG20/$R20),"",AG20/$R20)</f>
        <v>0.53558887110298581</v>
      </c>
      <c r="AH224" s="67">
        <f t="shared" si="66"/>
        <v>0.37225293612990112</v>
      </c>
      <c r="AI224" s="67">
        <f t="shared" si="66"/>
        <v>0.97035802736336618</v>
      </c>
      <c r="AJ224" s="67" t="str">
        <f t="shared" si="66"/>
        <v/>
      </c>
      <c r="AK224" s="67">
        <f t="shared" si="66"/>
        <v>0.27236717445005104</v>
      </c>
      <c r="AL224" s="67" t="str">
        <f t="shared" si="66"/>
        <v/>
      </c>
      <c r="AM224" s="67" t="str">
        <f t="shared" si="66"/>
        <v/>
      </c>
      <c r="AN224" s="67">
        <f t="shared" si="66"/>
        <v>7.2779080931629284E-2</v>
      </c>
      <c r="AO224" s="63"/>
      <c r="AP224" s="67">
        <f t="shared" ref="AP224:AT233" si="67">IF(ISERROR(AP20/$R20),"",AP20/$R20)</f>
        <v>2.6653325034062827</v>
      </c>
      <c r="AQ224" s="67">
        <f t="shared" si="67"/>
        <v>4.0004560186308123E-2</v>
      </c>
      <c r="AR224" s="67">
        <f t="shared" si="67"/>
        <v>1.2220209325153216E-2</v>
      </c>
      <c r="AS224" s="67" t="str">
        <f t="shared" si="67"/>
        <v/>
      </c>
      <c r="AT224" s="67" t="str">
        <f t="shared" si="67"/>
        <v/>
      </c>
      <c r="AU224" s="63"/>
      <c r="AV224" s="67">
        <f t="shared" si="55"/>
        <v>0.19089768154595671</v>
      </c>
      <c r="AW224" s="67" t="str">
        <f t="shared" si="55"/>
        <v/>
      </c>
      <c r="AX224" s="67" t="str">
        <f t="shared" si="55"/>
        <v/>
      </c>
      <c r="AY224" s="67">
        <f t="shared" si="55"/>
        <v>5.8134458824508429E-3</v>
      </c>
      <c r="AZ224" s="63"/>
      <c r="BA224" s="67" t="str">
        <f t="shared" si="56"/>
        <v/>
      </c>
      <c r="BB224" s="67" t="str">
        <f t="shared" si="56"/>
        <v/>
      </c>
      <c r="BC224" s="63"/>
      <c r="BD224" s="67" t="str">
        <f t="shared" si="57"/>
        <v/>
      </c>
      <c r="BE224" s="67" t="str">
        <f t="shared" si="57"/>
        <v/>
      </c>
      <c r="BF224" s="67" t="str">
        <f t="shared" si="57"/>
        <v/>
      </c>
    </row>
    <row r="225" spans="16:58" s="20" customFormat="1" ht="15" customHeight="1">
      <c r="P225" s="237">
        <v>12</v>
      </c>
      <c r="Q225" s="50" t="str">
        <f t="shared" si="51"/>
        <v>Auckland_2009</v>
      </c>
      <c r="R225" s="51"/>
      <c r="S225" s="51"/>
      <c r="T225" s="51"/>
      <c r="U225" s="67">
        <f t="shared" si="65"/>
        <v>2.3713137389872929</v>
      </c>
      <c r="V225" s="67">
        <f t="shared" si="65"/>
        <v>2.7422411804909488</v>
      </c>
      <c r="W225" s="67">
        <f t="shared" si="65"/>
        <v>0.19838811486775335</v>
      </c>
      <c r="X225" s="67" t="str">
        <f t="shared" si="65"/>
        <v/>
      </c>
      <c r="Y225" s="67" t="str">
        <f t="shared" si="65"/>
        <v/>
      </c>
      <c r="Z225" s="70">
        <f t="shared" si="58"/>
        <v>5.3119430343459948</v>
      </c>
      <c r="AA225" s="70">
        <f t="shared" ca="1" si="59"/>
        <v>77</v>
      </c>
      <c r="AB225" s="70">
        <f t="shared" ca="1" si="60"/>
        <v>105</v>
      </c>
      <c r="AC225" s="70">
        <f t="shared" ca="1" si="61"/>
        <v>25</v>
      </c>
      <c r="AD225" s="70">
        <f t="shared" ca="1" si="62"/>
        <v>101</v>
      </c>
      <c r="AE225" s="70" t="e">
        <f t="shared" ca="1" si="63"/>
        <v>#VALUE!</v>
      </c>
      <c r="AF225" s="70" t="e">
        <f t="shared" ca="1" si="64"/>
        <v>#VALUE!</v>
      </c>
      <c r="AG225" s="67">
        <f t="shared" si="66"/>
        <v>0.5921320437532761</v>
      </c>
      <c r="AH225" s="67">
        <f t="shared" si="66"/>
        <v>0.39835565079860136</v>
      </c>
      <c r="AI225" s="67">
        <f t="shared" si="66"/>
        <v>1.0220073172138695</v>
      </c>
      <c r="AJ225" s="67" t="str">
        <f t="shared" si="66"/>
        <v/>
      </c>
      <c r="AK225" s="67">
        <f t="shared" si="66"/>
        <v>0.28564651423628173</v>
      </c>
      <c r="AL225" s="67" t="str">
        <f t="shared" si="66"/>
        <v/>
      </c>
      <c r="AM225" s="67" t="str">
        <f t="shared" si="66"/>
        <v/>
      </c>
      <c r="AN225" s="67">
        <f t="shared" si="66"/>
        <v>7.3172212985263954E-2</v>
      </c>
      <c r="AO225" s="63"/>
      <c r="AP225" s="67">
        <f t="shared" si="67"/>
        <v>2.6893588718543167</v>
      </c>
      <c r="AQ225" s="67">
        <f t="shared" si="67"/>
        <v>4.0508240025468926E-2</v>
      </c>
      <c r="AR225" s="67">
        <f t="shared" si="67"/>
        <v>1.2374068611163094E-2</v>
      </c>
      <c r="AS225" s="67" t="str">
        <f t="shared" si="67"/>
        <v/>
      </c>
      <c r="AT225" s="67" t="str">
        <f t="shared" si="67"/>
        <v/>
      </c>
      <c r="AU225" s="63"/>
      <c r="AV225" s="67">
        <f t="shared" si="55"/>
        <v>0.192246501139992</v>
      </c>
      <c r="AW225" s="67" t="str">
        <f t="shared" si="55"/>
        <v/>
      </c>
      <c r="AX225" s="67" t="str">
        <f t="shared" si="55"/>
        <v/>
      </c>
      <c r="AY225" s="67">
        <f t="shared" si="55"/>
        <v>6.1416137277613735E-3</v>
      </c>
      <c r="AZ225" s="63"/>
      <c r="BA225" s="67" t="str">
        <f t="shared" si="56"/>
        <v/>
      </c>
      <c r="BB225" s="67" t="str">
        <f t="shared" si="56"/>
        <v/>
      </c>
      <c r="BC225" s="63"/>
      <c r="BD225" s="67" t="str">
        <f t="shared" si="57"/>
        <v/>
      </c>
      <c r="BE225" s="67" t="str">
        <f t="shared" si="57"/>
        <v/>
      </c>
      <c r="BF225" s="67" t="str">
        <f t="shared" si="57"/>
        <v/>
      </c>
    </row>
    <row r="226" spans="16:58" s="20" customFormat="1" ht="15" customHeight="1">
      <c r="P226" s="237">
        <v>13</v>
      </c>
      <c r="Q226" s="50" t="str">
        <f t="shared" si="51"/>
        <v>Auckland_1990</v>
      </c>
      <c r="R226" s="51"/>
      <c r="S226" s="51"/>
      <c r="T226" s="51"/>
      <c r="U226" s="67">
        <f t="shared" si="65"/>
        <v>2.7771665187807439</v>
      </c>
      <c r="V226" s="67">
        <f t="shared" si="65"/>
        <v>2.5113997712925973</v>
      </c>
      <c r="W226" s="67">
        <f t="shared" si="65"/>
        <v>0.77468864748615618</v>
      </c>
      <c r="X226" s="67" t="str">
        <f t="shared" si="65"/>
        <v/>
      </c>
      <c r="Y226" s="67" t="str">
        <f t="shared" si="65"/>
        <v/>
      </c>
      <c r="Z226" s="70">
        <f t="shared" si="58"/>
        <v>6.0632549375594973</v>
      </c>
      <c r="AA226" s="70">
        <f t="shared" ca="1" si="59"/>
        <v>61</v>
      </c>
      <c r="AB226" s="70">
        <f t="shared" ca="1" si="60"/>
        <v>83</v>
      </c>
      <c r="AC226" s="70">
        <f t="shared" ca="1" si="61"/>
        <v>39</v>
      </c>
      <c r="AD226" s="70">
        <f t="shared" ca="1" si="62"/>
        <v>22</v>
      </c>
      <c r="AE226" s="70" t="e">
        <f t="shared" ca="1" si="63"/>
        <v>#VALUE!</v>
      </c>
      <c r="AF226" s="70" t="e">
        <f t="shared" ca="1" si="64"/>
        <v>#VALUE!</v>
      </c>
      <c r="AG226" s="67">
        <f t="shared" si="66"/>
        <v>0.60150206904405545</v>
      </c>
      <c r="AH226" s="67">
        <f t="shared" si="66"/>
        <v>0.44191619262812198</v>
      </c>
      <c r="AI226" s="67">
        <f t="shared" si="66"/>
        <v>1.2333188244095936</v>
      </c>
      <c r="AJ226" s="67" t="str">
        <f t="shared" si="66"/>
        <v/>
      </c>
      <c r="AK226" s="67">
        <f t="shared" si="66"/>
        <v>0.29465929086910764</v>
      </c>
      <c r="AL226" s="67" t="str">
        <f t="shared" si="66"/>
        <v/>
      </c>
      <c r="AM226" s="67" t="str">
        <f t="shared" si="66"/>
        <v/>
      </c>
      <c r="AN226" s="67">
        <f t="shared" si="66"/>
        <v>0.20577014182986489</v>
      </c>
      <c r="AO226" s="63"/>
      <c r="AP226" s="67">
        <f t="shared" si="67"/>
        <v>2.4651499132318033</v>
      </c>
      <c r="AQ226" s="67">
        <f t="shared" si="67"/>
        <v>3.4352305591363846E-2</v>
      </c>
      <c r="AR226" s="67">
        <f t="shared" si="67"/>
        <v>1.1897552469430037E-2</v>
      </c>
      <c r="AS226" s="67" t="str">
        <f t="shared" si="67"/>
        <v/>
      </c>
      <c r="AT226" s="67" t="str">
        <f t="shared" si="67"/>
        <v/>
      </c>
      <c r="AU226" s="63"/>
      <c r="AV226" s="67">
        <f t="shared" si="55"/>
        <v>0.65235227953207475</v>
      </c>
      <c r="AW226" s="67" t="str">
        <f t="shared" si="55"/>
        <v/>
      </c>
      <c r="AX226" s="67" t="str">
        <f t="shared" si="55"/>
        <v/>
      </c>
      <c r="AY226" s="67">
        <f t="shared" si="55"/>
        <v>0.12233636795408144</v>
      </c>
      <c r="AZ226" s="63"/>
      <c r="BA226" s="67" t="str">
        <f t="shared" si="56"/>
        <v/>
      </c>
      <c r="BB226" s="67" t="str">
        <f t="shared" si="56"/>
        <v/>
      </c>
      <c r="BC226" s="63"/>
      <c r="BD226" s="67" t="str">
        <f t="shared" si="57"/>
        <v/>
      </c>
      <c r="BE226" s="67" t="str">
        <f t="shared" si="57"/>
        <v/>
      </c>
      <c r="BF226" s="67" t="str">
        <f t="shared" si="57"/>
        <v/>
      </c>
    </row>
    <row r="227" spans="16:58" s="20" customFormat="1" ht="15" customHeight="1">
      <c r="P227" s="237">
        <v>14</v>
      </c>
      <c r="Q227" s="50" t="str">
        <f t="shared" si="51"/>
        <v>Bogotá_2012</v>
      </c>
      <c r="R227" s="51"/>
      <c r="S227" s="51"/>
      <c r="T227" s="51"/>
      <c r="U227" s="67">
        <f t="shared" si="65"/>
        <v>0.89611700799388916</v>
      </c>
      <c r="V227" s="67">
        <f t="shared" si="65"/>
        <v>0.61972723389949769</v>
      </c>
      <c r="W227" s="67">
        <f t="shared" si="65"/>
        <v>0.12316216222102085</v>
      </c>
      <c r="X227" s="67" t="str">
        <f t="shared" si="65"/>
        <v/>
      </c>
      <c r="Y227" s="67" t="str">
        <f t="shared" si="65"/>
        <v/>
      </c>
      <c r="Z227" s="70">
        <f t="shared" si="58"/>
        <v>1.6390064041144077</v>
      </c>
      <c r="AA227" s="70">
        <f t="shared" ca="1" si="59"/>
        <v>150</v>
      </c>
      <c r="AB227" s="70">
        <f t="shared" ca="1" si="60"/>
        <v>146</v>
      </c>
      <c r="AC227" s="70">
        <f t="shared" ca="1" si="61"/>
        <v>148</v>
      </c>
      <c r="AD227" s="70">
        <f t="shared" ca="1" si="62"/>
        <v>120</v>
      </c>
      <c r="AE227" s="70" t="e">
        <f t="shared" ca="1" si="63"/>
        <v>#VALUE!</v>
      </c>
      <c r="AF227" s="70" t="e">
        <f t="shared" ca="1" si="64"/>
        <v>#VALUE!</v>
      </c>
      <c r="AG227" s="67">
        <f t="shared" si="66"/>
        <v>0.28528989988313591</v>
      </c>
      <c r="AH227" s="67">
        <f t="shared" si="66"/>
        <v>0.33801814452432555</v>
      </c>
      <c r="AI227" s="67">
        <f t="shared" si="66"/>
        <v>0.25044020946399087</v>
      </c>
      <c r="AJ227" s="67" t="str">
        <f t="shared" si="66"/>
        <v/>
      </c>
      <c r="AK227" s="67">
        <f t="shared" si="66"/>
        <v>6.568461162112702E-3</v>
      </c>
      <c r="AL227" s="67">
        <f t="shared" si="66"/>
        <v>1.0751461170575629E-2</v>
      </c>
      <c r="AM227" s="67" t="str">
        <f t="shared" si="66"/>
        <v/>
      </c>
      <c r="AN227" s="67">
        <f t="shared" si="66"/>
        <v>5.0488317897485939E-3</v>
      </c>
      <c r="AO227" s="63"/>
      <c r="AP227" s="67">
        <f t="shared" si="67"/>
        <v>0.61969906667837749</v>
      </c>
      <c r="AQ227" s="67">
        <f t="shared" si="67"/>
        <v>2.8167221120326185E-5</v>
      </c>
      <c r="AR227" s="67" t="str">
        <f t="shared" si="67"/>
        <v/>
      </c>
      <c r="AS227" s="67" t="str">
        <f t="shared" si="67"/>
        <v/>
      </c>
      <c r="AT227" s="67" t="str">
        <f t="shared" si="67"/>
        <v/>
      </c>
      <c r="AU227" s="63"/>
      <c r="AV227" s="67">
        <f t="shared" si="55"/>
        <v>6.3362393481192197E-3</v>
      </c>
      <c r="AW227" s="67">
        <f t="shared" si="55"/>
        <v>1.4478271429977105E-6</v>
      </c>
      <c r="AX227" s="67">
        <f t="shared" si="55"/>
        <v>1.8154407176003735E-5</v>
      </c>
      <c r="AY227" s="67">
        <f t="shared" si="55"/>
        <v>0.11680632063858262</v>
      </c>
      <c r="AZ227" s="63"/>
      <c r="BA227" s="67" t="str">
        <f t="shared" si="56"/>
        <v/>
      </c>
      <c r="BB227" s="67" t="str">
        <f t="shared" si="56"/>
        <v/>
      </c>
      <c r="BC227" s="63"/>
      <c r="BD227" s="67" t="str">
        <f t="shared" si="57"/>
        <v/>
      </c>
      <c r="BE227" s="67" t="str">
        <f t="shared" si="57"/>
        <v/>
      </c>
      <c r="BF227" s="67" t="str">
        <f t="shared" si="57"/>
        <v/>
      </c>
    </row>
    <row r="228" spans="16:58" s="20" customFormat="1" ht="15" customHeight="1">
      <c r="P228" s="237">
        <v>15</v>
      </c>
      <c r="Q228" s="50" t="str">
        <f t="shared" si="51"/>
        <v>Boston_2005</v>
      </c>
      <c r="R228" s="51"/>
      <c r="S228" s="51"/>
      <c r="T228" s="51"/>
      <c r="U228" s="67">
        <f t="shared" si="65"/>
        <v>10.866114242130855</v>
      </c>
      <c r="V228" s="67">
        <f t="shared" si="65"/>
        <v>3.2569689913753486</v>
      </c>
      <c r="W228" s="67">
        <f t="shared" si="65"/>
        <v>3.2303640085884058E-2</v>
      </c>
      <c r="X228" s="67" t="str">
        <f t="shared" si="65"/>
        <v/>
      </c>
      <c r="Y228" s="67" t="str">
        <f t="shared" si="65"/>
        <v/>
      </c>
      <c r="Z228" s="70">
        <f t="shared" si="58"/>
        <v>14.155386873592088</v>
      </c>
      <c r="AA228" s="70">
        <f t="shared" ca="1" si="59"/>
        <v>17</v>
      </c>
      <c r="AB228" s="70">
        <f t="shared" ca="1" si="60"/>
        <v>16</v>
      </c>
      <c r="AC228" s="70">
        <f t="shared" ca="1" si="61"/>
        <v>14</v>
      </c>
      <c r="AD228" s="70">
        <f t="shared" ca="1" si="62"/>
        <v>134</v>
      </c>
      <c r="AE228" s="70" t="e">
        <f t="shared" ca="1" si="63"/>
        <v>#VALUE!</v>
      </c>
      <c r="AF228" s="70" t="e">
        <f t="shared" ca="1" si="64"/>
        <v>#VALUE!</v>
      </c>
      <c r="AG228" s="67">
        <f t="shared" si="66"/>
        <v>3.0221785798631604</v>
      </c>
      <c r="AH228" s="67">
        <f t="shared" si="66"/>
        <v>7.8017843744273643</v>
      </c>
      <c r="AI228" s="67" t="str">
        <f t="shared" si="66"/>
        <v/>
      </c>
      <c r="AJ228" s="67" t="str">
        <f t="shared" si="66"/>
        <v/>
      </c>
      <c r="AK228" s="67" t="str">
        <f t="shared" si="66"/>
        <v/>
      </c>
      <c r="AL228" s="67" t="str">
        <f t="shared" si="66"/>
        <v/>
      </c>
      <c r="AM228" s="67" t="str">
        <f t="shared" si="66"/>
        <v/>
      </c>
      <c r="AN228" s="67">
        <f t="shared" si="66"/>
        <v>4.2151287840330003E-2</v>
      </c>
      <c r="AO228" s="63"/>
      <c r="AP228" s="67">
        <f t="shared" si="67"/>
        <v>3.0530423313459898</v>
      </c>
      <c r="AQ228" s="67">
        <f t="shared" si="67"/>
        <v>0.18388091034721543</v>
      </c>
      <c r="AR228" s="67">
        <f t="shared" si="67"/>
        <v>4.9175802808516203E-4</v>
      </c>
      <c r="AS228" s="67" t="str">
        <f t="shared" si="67"/>
        <v/>
      </c>
      <c r="AT228" s="67">
        <f t="shared" si="67"/>
        <v>1.9553991654058224E-2</v>
      </c>
      <c r="AU228" s="63"/>
      <c r="AV228" s="67" t="str">
        <f t="shared" si="55"/>
        <v/>
      </c>
      <c r="AW228" s="67" t="str">
        <f t="shared" si="55"/>
        <v/>
      </c>
      <c r="AX228" s="67" t="str">
        <f t="shared" si="55"/>
        <v/>
      </c>
      <c r="AY228" s="67">
        <f t="shared" si="55"/>
        <v>3.2303640085884058E-2</v>
      </c>
      <c r="AZ228" s="63"/>
      <c r="BA228" s="67" t="str">
        <f t="shared" si="56"/>
        <v/>
      </c>
      <c r="BB228" s="67" t="str">
        <f t="shared" si="56"/>
        <v/>
      </c>
      <c r="BC228" s="63"/>
      <c r="BD228" s="67" t="str">
        <f t="shared" si="57"/>
        <v/>
      </c>
      <c r="BE228" s="67" t="str">
        <f t="shared" si="57"/>
        <v/>
      </c>
      <c r="BF228" s="67" t="str">
        <f t="shared" si="57"/>
        <v/>
      </c>
    </row>
    <row r="229" spans="16:58" s="20" customFormat="1" ht="15" customHeight="1">
      <c r="P229" s="237">
        <v>16</v>
      </c>
      <c r="Q229" s="50" t="str">
        <f t="shared" si="51"/>
        <v>Boston_2006</v>
      </c>
      <c r="R229" s="51"/>
      <c r="S229" s="51"/>
      <c r="T229" s="51"/>
      <c r="U229" s="67">
        <f t="shared" si="65"/>
        <v>8.6964537079512407</v>
      </c>
      <c r="V229" s="67">
        <f t="shared" si="65"/>
        <v>2.92158538987076</v>
      </c>
      <c r="W229" s="67">
        <f t="shared" si="65"/>
        <v>2.9021118349336825E-2</v>
      </c>
      <c r="X229" s="67" t="str">
        <f t="shared" si="65"/>
        <v/>
      </c>
      <c r="Y229" s="67" t="str">
        <f t="shared" si="65"/>
        <v/>
      </c>
      <c r="Z229" s="70">
        <f t="shared" si="58"/>
        <v>11.647060216171338</v>
      </c>
      <c r="AA229" s="70">
        <f t="shared" ca="1" si="59"/>
        <v>26</v>
      </c>
      <c r="AB229" s="70">
        <f t="shared" ca="1" si="60"/>
        <v>24</v>
      </c>
      <c r="AC229" s="70">
        <f t="shared" ca="1" si="61"/>
        <v>19</v>
      </c>
      <c r="AD229" s="70">
        <f t="shared" ca="1" si="62"/>
        <v>136</v>
      </c>
      <c r="AE229" s="70" t="e">
        <f t="shared" ca="1" si="63"/>
        <v>#VALUE!</v>
      </c>
      <c r="AF229" s="70" t="e">
        <f t="shared" ca="1" si="64"/>
        <v>#VALUE!</v>
      </c>
      <c r="AG229" s="67">
        <f t="shared" si="66"/>
        <v>2.4764180609713509</v>
      </c>
      <c r="AH229" s="67">
        <f t="shared" si="66"/>
        <v>6.1835768653337597</v>
      </c>
      <c r="AI229" s="67" t="str">
        <f t="shared" si="66"/>
        <v/>
      </c>
      <c r="AJ229" s="67" t="str">
        <f t="shared" si="66"/>
        <v/>
      </c>
      <c r="AK229" s="67" t="str">
        <f t="shared" si="66"/>
        <v/>
      </c>
      <c r="AL229" s="67" t="str">
        <f t="shared" si="66"/>
        <v/>
      </c>
      <c r="AM229" s="67" t="str">
        <f t="shared" si="66"/>
        <v/>
      </c>
      <c r="AN229" s="67">
        <f t="shared" si="66"/>
        <v>3.64587816461295E-2</v>
      </c>
      <c r="AO229" s="63"/>
      <c r="AP229" s="67">
        <f t="shared" si="67"/>
        <v>2.7555868738578839</v>
      </c>
      <c r="AQ229" s="67">
        <f t="shared" si="67"/>
        <v>0.1459648277162926</v>
      </c>
      <c r="AR229" s="67">
        <f t="shared" si="67"/>
        <v>4.9175633479198947E-4</v>
      </c>
      <c r="AS229" s="67" t="str">
        <f t="shared" si="67"/>
        <v/>
      </c>
      <c r="AT229" s="67">
        <f t="shared" si="67"/>
        <v>1.9541931961791732E-2</v>
      </c>
      <c r="AU229" s="63"/>
      <c r="AV229" s="67" t="str">
        <f t="shared" si="55"/>
        <v/>
      </c>
      <c r="AW229" s="67" t="str">
        <f t="shared" si="55"/>
        <v/>
      </c>
      <c r="AX229" s="67" t="str">
        <f t="shared" si="55"/>
        <v/>
      </c>
      <c r="AY229" s="67">
        <f t="shared" si="55"/>
        <v>2.9021118349336825E-2</v>
      </c>
      <c r="AZ229" s="63"/>
      <c r="BA229" s="67" t="str">
        <f t="shared" si="56"/>
        <v/>
      </c>
      <c r="BB229" s="67" t="str">
        <f t="shared" si="56"/>
        <v/>
      </c>
      <c r="BC229" s="63"/>
      <c r="BD229" s="67" t="str">
        <f t="shared" si="57"/>
        <v/>
      </c>
      <c r="BE229" s="67" t="str">
        <f t="shared" si="57"/>
        <v/>
      </c>
      <c r="BF229" s="67" t="str">
        <f t="shared" si="57"/>
        <v/>
      </c>
    </row>
    <row r="230" spans="16:58" s="20" customFormat="1" ht="15" customHeight="1">
      <c r="P230" s="237">
        <v>17</v>
      </c>
      <c r="Q230" s="50" t="str">
        <f t="shared" si="51"/>
        <v>Boston_2007</v>
      </c>
      <c r="R230" s="51"/>
      <c r="S230" s="51"/>
      <c r="T230" s="51"/>
      <c r="U230" s="67">
        <f t="shared" si="65"/>
        <v>8.7705642227533129</v>
      </c>
      <c r="V230" s="67">
        <f t="shared" si="65"/>
        <v>2.8299383726264202</v>
      </c>
      <c r="W230" s="67">
        <f t="shared" si="65"/>
        <v>2.755356644816568E-2</v>
      </c>
      <c r="X230" s="67" t="str">
        <f t="shared" si="65"/>
        <v/>
      </c>
      <c r="Y230" s="67" t="str">
        <f t="shared" si="65"/>
        <v/>
      </c>
      <c r="Z230" s="70">
        <f t="shared" si="58"/>
        <v>11.628056161827899</v>
      </c>
      <c r="AA230" s="70">
        <f t="shared" ca="1" si="59"/>
        <v>27</v>
      </c>
      <c r="AB230" s="70">
        <f t="shared" ca="1" si="60"/>
        <v>21</v>
      </c>
      <c r="AC230" s="70">
        <f t="shared" ca="1" si="61"/>
        <v>22</v>
      </c>
      <c r="AD230" s="70">
        <f t="shared" ca="1" si="62"/>
        <v>142</v>
      </c>
      <c r="AE230" s="70" t="e">
        <f t="shared" ca="1" si="63"/>
        <v>#VALUE!</v>
      </c>
      <c r="AF230" s="70" t="e">
        <f t="shared" ca="1" si="64"/>
        <v>#VALUE!</v>
      </c>
      <c r="AG230" s="67">
        <f t="shared" si="66"/>
        <v>2.4235085375388685</v>
      </c>
      <c r="AH230" s="67">
        <f t="shared" si="66"/>
        <v>6.3107038532400423</v>
      </c>
      <c r="AI230" s="67" t="str">
        <f t="shared" si="66"/>
        <v/>
      </c>
      <c r="AJ230" s="67" t="str">
        <f t="shared" si="66"/>
        <v/>
      </c>
      <c r="AK230" s="67" t="str">
        <f t="shared" si="66"/>
        <v/>
      </c>
      <c r="AL230" s="67" t="str">
        <f t="shared" si="66"/>
        <v/>
      </c>
      <c r="AM230" s="67" t="str">
        <f t="shared" si="66"/>
        <v/>
      </c>
      <c r="AN230" s="67">
        <f t="shared" si="66"/>
        <v>3.6351831974401443E-2</v>
      </c>
      <c r="AO230" s="63"/>
      <c r="AP230" s="67">
        <f t="shared" si="67"/>
        <v>2.6533859251004297</v>
      </c>
      <c r="AQ230" s="67">
        <f t="shared" si="67"/>
        <v>0.15652588224291347</v>
      </c>
      <c r="AR230" s="67">
        <f t="shared" si="67"/>
        <v>4.9175463847846341E-4</v>
      </c>
      <c r="AS230" s="67" t="str">
        <f t="shared" si="67"/>
        <v/>
      </c>
      <c r="AT230" s="67">
        <f t="shared" si="67"/>
        <v>1.9534810644598995E-2</v>
      </c>
      <c r="AU230" s="63"/>
      <c r="AV230" s="67" t="str">
        <f t="shared" si="55"/>
        <v/>
      </c>
      <c r="AW230" s="67" t="str">
        <f t="shared" si="55"/>
        <v/>
      </c>
      <c r="AX230" s="67" t="str">
        <f t="shared" si="55"/>
        <v/>
      </c>
      <c r="AY230" s="67">
        <f t="shared" si="55"/>
        <v>2.755356644816568E-2</v>
      </c>
      <c r="AZ230" s="63"/>
      <c r="BA230" s="67" t="str">
        <f t="shared" si="56"/>
        <v/>
      </c>
      <c r="BB230" s="67" t="str">
        <f t="shared" si="56"/>
        <v/>
      </c>
      <c r="BC230" s="63"/>
      <c r="BD230" s="67" t="str">
        <f t="shared" si="57"/>
        <v/>
      </c>
      <c r="BE230" s="67" t="str">
        <f t="shared" si="57"/>
        <v/>
      </c>
      <c r="BF230" s="67" t="str">
        <f t="shared" si="57"/>
        <v/>
      </c>
    </row>
    <row r="231" spans="16:58" s="20" customFormat="1" ht="15" customHeight="1">
      <c r="P231" s="237">
        <v>18</v>
      </c>
      <c r="Q231" s="50" t="str">
        <f t="shared" si="51"/>
        <v>Boston_2008</v>
      </c>
      <c r="R231" s="51"/>
      <c r="S231" s="51"/>
      <c r="T231" s="51"/>
      <c r="U231" s="67">
        <f t="shared" si="65"/>
        <v>8.6678522709216583</v>
      </c>
      <c r="V231" s="67">
        <f t="shared" si="65"/>
        <v>2.720835811823731</v>
      </c>
      <c r="W231" s="67">
        <f t="shared" si="65"/>
        <v>2.785786365096159E-2</v>
      </c>
      <c r="X231" s="67" t="str">
        <f t="shared" si="65"/>
        <v/>
      </c>
      <c r="Y231" s="67" t="str">
        <f t="shared" si="65"/>
        <v/>
      </c>
      <c r="Z231" s="70">
        <f t="shared" si="58"/>
        <v>11.416545946396351</v>
      </c>
      <c r="AA231" s="70">
        <f t="shared" ca="1" si="59"/>
        <v>29</v>
      </c>
      <c r="AB231" s="70">
        <f t="shared" ca="1" si="60"/>
        <v>25</v>
      </c>
      <c r="AC231" s="70">
        <f t="shared" ca="1" si="61"/>
        <v>26</v>
      </c>
      <c r="AD231" s="70">
        <f t="shared" ca="1" si="62"/>
        <v>140</v>
      </c>
      <c r="AE231" s="70" t="e">
        <f t="shared" ca="1" si="63"/>
        <v>#VALUE!</v>
      </c>
      <c r="AF231" s="70" t="e">
        <f t="shared" ca="1" si="64"/>
        <v>#VALUE!</v>
      </c>
      <c r="AG231" s="67">
        <f t="shared" si="66"/>
        <v>2.4225981026960133</v>
      </c>
      <c r="AH231" s="67">
        <f t="shared" si="66"/>
        <v>6.2043680951359068</v>
      </c>
      <c r="AI231" s="67" t="str">
        <f t="shared" si="66"/>
        <v/>
      </c>
      <c r="AJ231" s="67" t="str">
        <f t="shared" si="66"/>
        <v/>
      </c>
      <c r="AK231" s="67" t="str">
        <f t="shared" si="66"/>
        <v/>
      </c>
      <c r="AL231" s="67" t="str">
        <f t="shared" si="66"/>
        <v/>
      </c>
      <c r="AM231" s="67" t="str">
        <f t="shared" si="66"/>
        <v/>
      </c>
      <c r="AN231" s="67">
        <f t="shared" si="66"/>
        <v>4.0886073089736449E-2</v>
      </c>
      <c r="AO231" s="63"/>
      <c r="AP231" s="67">
        <f t="shared" si="67"/>
        <v>2.545312322170437</v>
      </c>
      <c r="AQ231" s="67">
        <f t="shared" si="67"/>
        <v>0.15651351692958473</v>
      </c>
      <c r="AR231" s="67">
        <f t="shared" si="67"/>
        <v>4.9180353140064329E-4</v>
      </c>
      <c r="AS231" s="67" t="str">
        <f t="shared" si="67"/>
        <v/>
      </c>
      <c r="AT231" s="67">
        <f t="shared" si="67"/>
        <v>1.8518169192308757E-2</v>
      </c>
      <c r="AU231" s="63"/>
      <c r="AV231" s="67" t="str">
        <f t="shared" si="55"/>
        <v/>
      </c>
      <c r="AW231" s="67" t="str">
        <f t="shared" si="55"/>
        <v/>
      </c>
      <c r="AX231" s="67" t="str">
        <f t="shared" si="55"/>
        <v/>
      </c>
      <c r="AY231" s="67">
        <f t="shared" si="55"/>
        <v>2.785786365096159E-2</v>
      </c>
      <c r="AZ231" s="63"/>
      <c r="BA231" s="67" t="str">
        <f t="shared" si="56"/>
        <v/>
      </c>
      <c r="BB231" s="67" t="str">
        <f t="shared" si="56"/>
        <v/>
      </c>
      <c r="BC231" s="63"/>
      <c r="BD231" s="67" t="str">
        <f t="shared" si="57"/>
        <v/>
      </c>
      <c r="BE231" s="67" t="str">
        <f t="shared" si="57"/>
        <v/>
      </c>
      <c r="BF231" s="67" t="str">
        <f t="shared" si="57"/>
        <v/>
      </c>
    </row>
    <row r="232" spans="16:58" s="20" customFormat="1" ht="15" customHeight="1">
      <c r="P232" s="237">
        <v>19</v>
      </c>
      <c r="Q232" s="50" t="str">
        <f t="shared" si="51"/>
        <v>Boston_2009</v>
      </c>
      <c r="R232" s="51"/>
      <c r="S232" s="51"/>
      <c r="T232" s="51"/>
      <c r="U232" s="67">
        <f t="shared" si="65"/>
        <v>7.7817204070569588</v>
      </c>
      <c r="V232" s="67">
        <f t="shared" si="65"/>
        <v>2.5322789056230146</v>
      </c>
      <c r="W232" s="67">
        <f t="shared" si="65"/>
        <v>2.6943800789538539E-2</v>
      </c>
      <c r="X232" s="67" t="str">
        <f t="shared" si="65"/>
        <v/>
      </c>
      <c r="Y232" s="67" t="str">
        <f t="shared" si="65"/>
        <v/>
      </c>
      <c r="Z232" s="70">
        <f t="shared" si="58"/>
        <v>10.340943113469512</v>
      </c>
      <c r="AA232" s="70">
        <f t="shared" ca="1" si="59"/>
        <v>35</v>
      </c>
      <c r="AB232" s="70">
        <f t="shared" ca="1" si="60"/>
        <v>31</v>
      </c>
      <c r="AC232" s="70">
        <f t="shared" ca="1" si="61"/>
        <v>38</v>
      </c>
      <c r="AD232" s="70">
        <f t="shared" ca="1" si="62"/>
        <v>144</v>
      </c>
      <c r="AE232" s="70" t="e">
        <f t="shared" ca="1" si="63"/>
        <v>#VALUE!</v>
      </c>
      <c r="AF232" s="70" t="e">
        <f t="shared" ca="1" si="64"/>
        <v>#VALUE!</v>
      </c>
      <c r="AG232" s="67">
        <f t="shared" si="66"/>
        <v>2.2398058651314732</v>
      </c>
      <c r="AH232" s="67">
        <f t="shared" si="66"/>
        <v>5.5048014412519199</v>
      </c>
      <c r="AI232" s="67" t="str">
        <f t="shared" si="66"/>
        <v/>
      </c>
      <c r="AJ232" s="67" t="str">
        <f t="shared" si="66"/>
        <v/>
      </c>
      <c r="AK232" s="67" t="str">
        <f t="shared" si="66"/>
        <v/>
      </c>
      <c r="AL232" s="67" t="str">
        <f t="shared" si="66"/>
        <v/>
      </c>
      <c r="AM232" s="67" t="str">
        <f t="shared" si="66"/>
        <v/>
      </c>
      <c r="AN232" s="67">
        <f t="shared" si="66"/>
        <v>3.7113100673565866E-2</v>
      </c>
      <c r="AO232" s="63"/>
      <c r="AP232" s="67">
        <f t="shared" si="67"/>
        <v>2.3633397280981705</v>
      </c>
      <c r="AQ232" s="67">
        <f t="shared" si="67"/>
        <v>0.14271755630908067</v>
      </c>
      <c r="AR232" s="67">
        <f t="shared" si="67"/>
        <v>4.9181074262190654E-4</v>
      </c>
      <c r="AS232" s="67" t="str">
        <f t="shared" si="67"/>
        <v/>
      </c>
      <c r="AT232" s="67">
        <f t="shared" si="67"/>
        <v>2.5729810473141119E-2</v>
      </c>
      <c r="AU232" s="63"/>
      <c r="AV232" s="67" t="str">
        <f t="shared" si="55"/>
        <v/>
      </c>
      <c r="AW232" s="67" t="str">
        <f t="shared" si="55"/>
        <v/>
      </c>
      <c r="AX232" s="67" t="str">
        <f t="shared" si="55"/>
        <v/>
      </c>
      <c r="AY232" s="67">
        <f t="shared" si="55"/>
        <v>2.6943800789538539E-2</v>
      </c>
      <c r="AZ232" s="63"/>
      <c r="BA232" s="67" t="str">
        <f t="shared" si="56"/>
        <v/>
      </c>
      <c r="BB232" s="67" t="str">
        <f t="shared" si="56"/>
        <v/>
      </c>
      <c r="BC232" s="63"/>
      <c r="BD232" s="67" t="str">
        <f t="shared" si="57"/>
        <v/>
      </c>
      <c r="BE232" s="67" t="str">
        <f t="shared" si="57"/>
        <v/>
      </c>
      <c r="BF232" s="67" t="str">
        <f t="shared" si="57"/>
        <v/>
      </c>
    </row>
    <row r="233" spans="16:58" s="20" customFormat="1" ht="15" customHeight="1">
      <c r="P233" s="237">
        <v>20</v>
      </c>
      <c r="Q233" s="50" t="str">
        <f t="shared" si="51"/>
        <v>Boston_2010</v>
      </c>
      <c r="R233" s="51"/>
      <c r="S233" s="51"/>
      <c r="T233" s="51"/>
      <c r="U233" s="67">
        <f t="shared" si="65"/>
        <v>8.4404312702603921</v>
      </c>
      <c r="V233" s="67">
        <f t="shared" si="65"/>
        <v>2.659619287450115</v>
      </c>
      <c r="W233" s="67">
        <f t="shared" si="65"/>
        <v>2.7982331434567048E-2</v>
      </c>
      <c r="X233" s="67" t="str">
        <f t="shared" si="65"/>
        <v/>
      </c>
      <c r="Y233" s="67" t="str">
        <f t="shared" si="65"/>
        <v/>
      </c>
      <c r="Z233" s="70">
        <f t="shared" si="58"/>
        <v>11.128032889145073</v>
      </c>
      <c r="AA233" s="70">
        <f t="shared" ca="1" si="59"/>
        <v>31</v>
      </c>
      <c r="AB233" s="70">
        <f t="shared" ca="1" si="60"/>
        <v>29</v>
      </c>
      <c r="AC233" s="70">
        <f t="shared" ca="1" si="61"/>
        <v>30</v>
      </c>
      <c r="AD233" s="70">
        <f t="shared" ca="1" si="62"/>
        <v>138</v>
      </c>
      <c r="AE233" s="70" t="e">
        <f t="shared" ca="1" si="63"/>
        <v>#VALUE!</v>
      </c>
      <c r="AF233" s="70" t="e">
        <f t="shared" ca="1" si="64"/>
        <v>#VALUE!</v>
      </c>
      <c r="AG233" s="67">
        <f t="shared" si="66"/>
        <v>2.3322727906183522</v>
      </c>
      <c r="AH233" s="67">
        <f t="shared" si="66"/>
        <v>6.0696344600856627</v>
      </c>
      <c r="AI233" s="67" t="str">
        <f t="shared" si="66"/>
        <v/>
      </c>
      <c r="AJ233" s="67" t="str">
        <f t="shared" si="66"/>
        <v/>
      </c>
      <c r="AK233" s="67" t="str">
        <f t="shared" si="66"/>
        <v/>
      </c>
      <c r="AL233" s="67" t="str">
        <f t="shared" si="66"/>
        <v/>
      </c>
      <c r="AM233" s="67" t="str">
        <f t="shared" si="66"/>
        <v/>
      </c>
      <c r="AN233" s="67">
        <f t="shared" si="66"/>
        <v>3.8524019556376334E-2</v>
      </c>
      <c r="AO233" s="63"/>
      <c r="AP233" s="67">
        <f t="shared" si="67"/>
        <v>2.4927944324113898</v>
      </c>
      <c r="AQ233" s="67">
        <f t="shared" si="67"/>
        <v>0.14707536818632158</v>
      </c>
      <c r="AR233" s="67">
        <f t="shared" si="67"/>
        <v>4.9180605770133786E-4</v>
      </c>
      <c r="AS233" s="67" t="str">
        <f t="shared" si="67"/>
        <v/>
      </c>
      <c r="AT233" s="67">
        <f t="shared" si="67"/>
        <v>1.9257680794702674E-2</v>
      </c>
      <c r="AU233" s="63"/>
      <c r="AV233" s="67" t="str">
        <f t="shared" si="55"/>
        <v/>
      </c>
      <c r="AW233" s="67" t="str">
        <f t="shared" si="55"/>
        <v/>
      </c>
      <c r="AX233" s="67" t="str">
        <f t="shared" si="55"/>
        <v/>
      </c>
      <c r="AY233" s="67">
        <f t="shared" si="55"/>
        <v>2.7982331434567048E-2</v>
      </c>
      <c r="AZ233" s="63"/>
      <c r="BA233" s="67" t="str">
        <f t="shared" si="56"/>
        <v/>
      </c>
      <c r="BB233" s="67" t="str">
        <f t="shared" si="56"/>
        <v/>
      </c>
      <c r="BC233" s="63"/>
      <c r="BD233" s="67" t="str">
        <f t="shared" si="57"/>
        <v/>
      </c>
      <c r="BE233" s="67" t="str">
        <f t="shared" si="57"/>
        <v/>
      </c>
      <c r="BF233" s="67" t="str">
        <f t="shared" si="57"/>
        <v/>
      </c>
    </row>
    <row r="234" spans="16:58" s="20" customFormat="1" ht="15" customHeight="1">
      <c r="P234" s="237">
        <v>21</v>
      </c>
      <c r="Q234" s="50" t="str">
        <f t="shared" si="51"/>
        <v>Boston_2011</v>
      </c>
      <c r="R234" s="51"/>
      <c r="S234" s="51"/>
      <c r="T234" s="51"/>
      <c r="U234" s="67">
        <f t="shared" ref="U234:Y243" si="68">IF(ISERROR(U30/$R30),"",U30/$R30)</f>
        <v>7.8455993403327389</v>
      </c>
      <c r="V234" s="67">
        <f t="shared" si="68"/>
        <v>2.6177931456205736</v>
      </c>
      <c r="W234" s="67">
        <f t="shared" si="68"/>
        <v>2.7863094009462869E-2</v>
      </c>
      <c r="X234" s="67" t="str">
        <f t="shared" si="68"/>
        <v/>
      </c>
      <c r="Y234" s="67" t="str">
        <f t="shared" si="68"/>
        <v/>
      </c>
      <c r="Z234" s="70">
        <f t="shared" si="58"/>
        <v>10.491255579962775</v>
      </c>
      <c r="AA234" s="70">
        <f t="shared" ca="1" si="59"/>
        <v>33</v>
      </c>
      <c r="AB234" s="70">
        <f t="shared" ca="1" si="60"/>
        <v>30</v>
      </c>
      <c r="AC234" s="70">
        <f t="shared" ca="1" si="61"/>
        <v>33</v>
      </c>
      <c r="AD234" s="70">
        <f t="shared" ca="1" si="62"/>
        <v>139</v>
      </c>
      <c r="AE234" s="70" t="e">
        <f t="shared" ca="1" si="63"/>
        <v>#VALUE!</v>
      </c>
      <c r="AF234" s="70" t="e">
        <f t="shared" ca="1" si="64"/>
        <v>#VALUE!</v>
      </c>
      <c r="AG234" s="67">
        <f t="shared" ref="AG234:AN243" si="69">IF(ISERROR(AG30/$R30),"",AG30/$R30)</f>
        <v>2.1560296096828195</v>
      </c>
      <c r="AH234" s="67">
        <f t="shared" si="69"/>
        <v>5.650269055756576</v>
      </c>
      <c r="AI234" s="67" t="str">
        <f t="shared" si="69"/>
        <v/>
      </c>
      <c r="AJ234" s="67" t="str">
        <f t="shared" si="69"/>
        <v/>
      </c>
      <c r="AK234" s="67" t="str">
        <f t="shared" si="69"/>
        <v/>
      </c>
      <c r="AL234" s="67" t="str">
        <f t="shared" si="69"/>
        <v/>
      </c>
      <c r="AM234" s="67" t="str">
        <f t="shared" si="69"/>
        <v/>
      </c>
      <c r="AN234" s="67">
        <f t="shared" si="69"/>
        <v>3.9300674893342699E-2</v>
      </c>
      <c r="AO234" s="63"/>
      <c r="AP234" s="67">
        <f t="shared" ref="AP234:AT243" si="70">IF(ISERROR(AP30/$R30),"",AP30/$R30)</f>
        <v>2.4667871300980995</v>
      </c>
      <c r="AQ234" s="67">
        <f t="shared" si="70"/>
        <v>0.1359588773548519</v>
      </c>
      <c r="AR234" s="67">
        <f t="shared" si="70"/>
        <v>6.2455760589725259E-4</v>
      </c>
      <c r="AS234" s="67" t="str">
        <f t="shared" si="70"/>
        <v/>
      </c>
      <c r="AT234" s="67">
        <f t="shared" si="70"/>
        <v>1.4422580561725209E-2</v>
      </c>
      <c r="AU234" s="63"/>
      <c r="AV234" s="67" t="str">
        <f t="shared" ref="AV234:AY253" si="71">IF(ISERROR(AV30/$R30),"",AV30/$R30)</f>
        <v/>
      </c>
      <c r="AW234" s="67" t="str">
        <f t="shared" si="71"/>
        <v/>
      </c>
      <c r="AX234" s="67" t="str">
        <f t="shared" si="71"/>
        <v/>
      </c>
      <c r="AY234" s="67">
        <f t="shared" si="71"/>
        <v>2.7863094009462869E-2</v>
      </c>
      <c r="AZ234" s="63"/>
      <c r="BA234" s="67" t="str">
        <f t="shared" ref="BA234:BB253" si="72">IF(ISERROR(BA30/$R30),"",BA30/$R30)</f>
        <v/>
      </c>
      <c r="BB234" s="67" t="str">
        <f t="shared" si="72"/>
        <v/>
      </c>
      <c r="BC234" s="63"/>
      <c r="BD234" s="67" t="str">
        <f t="shared" ref="BD234:BF253" si="73">IF(ISERROR(BD30/$R30),"",BD30/$R30)</f>
        <v/>
      </c>
      <c r="BE234" s="67" t="str">
        <f t="shared" si="73"/>
        <v/>
      </c>
      <c r="BF234" s="67" t="str">
        <f t="shared" si="73"/>
        <v/>
      </c>
    </row>
    <row r="235" spans="16:58" s="20" customFormat="1" ht="15" customHeight="1">
      <c r="P235" s="237">
        <v>22</v>
      </c>
      <c r="Q235" s="50" t="str">
        <f t="shared" si="51"/>
        <v>Boston_2012</v>
      </c>
      <c r="R235" s="51"/>
      <c r="S235" s="51"/>
      <c r="T235" s="51"/>
      <c r="U235" s="67">
        <f t="shared" si="68"/>
        <v>6.7500216779903246</v>
      </c>
      <c r="V235" s="67">
        <f t="shared" si="68"/>
        <v>2.4887083892866206</v>
      </c>
      <c r="W235" s="67">
        <f t="shared" si="68"/>
        <v>2.7662976301771249E-2</v>
      </c>
      <c r="X235" s="67" t="str">
        <f t="shared" si="68"/>
        <v/>
      </c>
      <c r="Y235" s="67" t="str">
        <f t="shared" si="68"/>
        <v/>
      </c>
      <c r="Z235" s="70">
        <f t="shared" si="58"/>
        <v>9.2663930435787165</v>
      </c>
      <c r="AA235" s="70">
        <f t="shared" ca="1" si="59"/>
        <v>40</v>
      </c>
      <c r="AB235" s="70">
        <f t="shared" ca="1" si="60"/>
        <v>38</v>
      </c>
      <c r="AC235" s="70">
        <f t="shared" ca="1" si="61"/>
        <v>42</v>
      </c>
      <c r="AD235" s="70">
        <f t="shared" ca="1" si="62"/>
        <v>141</v>
      </c>
      <c r="AE235" s="70" t="e">
        <f t="shared" ca="1" si="63"/>
        <v>#VALUE!</v>
      </c>
      <c r="AF235" s="70" t="e">
        <f t="shared" ca="1" si="64"/>
        <v>#VALUE!</v>
      </c>
      <c r="AG235" s="67">
        <f t="shared" si="69"/>
        <v>1.8774025473060219</v>
      </c>
      <c r="AH235" s="67">
        <f t="shared" si="69"/>
        <v>4.8378451684301682</v>
      </c>
      <c r="AI235" s="67" t="str">
        <f t="shared" si="69"/>
        <v/>
      </c>
      <c r="AJ235" s="67" t="str">
        <f t="shared" si="69"/>
        <v/>
      </c>
      <c r="AK235" s="67" t="str">
        <f t="shared" si="69"/>
        <v/>
      </c>
      <c r="AL235" s="67" t="str">
        <f t="shared" si="69"/>
        <v/>
      </c>
      <c r="AM235" s="67" t="str">
        <f t="shared" si="69"/>
        <v/>
      </c>
      <c r="AN235" s="67">
        <f t="shared" si="69"/>
        <v>3.4773962254135198E-2</v>
      </c>
      <c r="AO235" s="63"/>
      <c r="AP235" s="67">
        <f t="shared" si="70"/>
        <v>2.3451601372992954</v>
      </c>
      <c r="AQ235" s="67">
        <f t="shared" si="70"/>
        <v>0.1270724412234738</v>
      </c>
      <c r="AR235" s="67">
        <f t="shared" si="70"/>
        <v>6.2763354268755608E-4</v>
      </c>
      <c r="AS235" s="67" t="str">
        <f t="shared" si="70"/>
        <v/>
      </c>
      <c r="AT235" s="67">
        <f t="shared" si="70"/>
        <v>1.5848177221163662E-2</v>
      </c>
      <c r="AU235" s="63"/>
      <c r="AV235" s="67" t="str">
        <f t="shared" si="71"/>
        <v/>
      </c>
      <c r="AW235" s="67" t="str">
        <f t="shared" si="71"/>
        <v/>
      </c>
      <c r="AX235" s="67" t="str">
        <f t="shared" si="71"/>
        <v/>
      </c>
      <c r="AY235" s="67">
        <f t="shared" si="71"/>
        <v>2.7662976301771249E-2</v>
      </c>
      <c r="AZ235" s="63"/>
      <c r="BA235" s="67" t="str">
        <f t="shared" si="72"/>
        <v/>
      </c>
      <c r="BB235" s="67" t="str">
        <f t="shared" si="72"/>
        <v/>
      </c>
      <c r="BC235" s="63"/>
      <c r="BD235" s="67" t="str">
        <f t="shared" si="73"/>
        <v/>
      </c>
      <c r="BE235" s="67" t="str">
        <f t="shared" si="73"/>
        <v/>
      </c>
      <c r="BF235" s="67" t="str">
        <f t="shared" si="73"/>
        <v/>
      </c>
    </row>
    <row r="236" spans="16:58" s="20" customFormat="1" ht="15" customHeight="1">
      <c r="P236" s="237">
        <v>23</v>
      </c>
      <c r="Q236" s="50" t="str">
        <f t="shared" si="51"/>
        <v>Boston_2013</v>
      </c>
      <c r="R236" s="51"/>
      <c r="S236" s="51"/>
      <c r="T236" s="51"/>
      <c r="U236" s="67">
        <f t="shared" si="68"/>
        <v>7.0755203300753173</v>
      </c>
      <c r="V236" s="67">
        <f t="shared" si="68"/>
        <v>2.5028654329317255</v>
      </c>
      <c r="W236" s="67">
        <f t="shared" si="68"/>
        <v>2.6957992174949364E-2</v>
      </c>
      <c r="X236" s="67" t="str">
        <f t="shared" si="68"/>
        <v/>
      </c>
      <c r="Y236" s="67" t="str">
        <f t="shared" si="68"/>
        <v/>
      </c>
      <c r="Z236" s="70">
        <f t="shared" si="58"/>
        <v>9.6053437551819929</v>
      </c>
      <c r="AA236" s="70">
        <f t="shared" ca="1" si="59"/>
        <v>36</v>
      </c>
      <c r="AB236" s="70">
        <f t="shared" ca="1" si="60"/>
        <v>36</v>
      </c>
      <c r="AC236" s="70">
        <f t="shared" ca="1" si="61"/>
        <v>40</v>
      </c>
      <c r="AD236" s="70">
        <f t="shared" ca="1" si="62"/>
        <v>143</v>
      </c>
      <c r="AE236" s="70" t="e">
        <f t="shared" ca="1" si="63"/>
        <v>#VALUE!</v>
      </c>
      <c r="AF236" s="70" t="e">
        <f t="shared" ca="1" si="64"/>
        <v>#VALUE!</v>
      </c>
      <c r="AG236" s="67">
        <f t="shared" si="69"/>
        <v>1.9990560295879647</v>
      </c>
      <c r="AH236" s="67">
        <f t="shared" si="69"/>
        <v>5.0374701030146332</v>
      </c>
      <c r="AI236" s="67" t="str">
        <f t="shared" si="69"/>
        <v/>
      </c>
      <c r="AJ236" s="67" t="str">
        <f t="shared" si="69"/>
        <v/>
      </c>
      <c r="AK236" s="67" t="str">
        <f t="shared" si="69"/>
        <v/>
      </c>
      <c r="AL236" s="67" t="str">
        <f t="shared" si="69"/>
        <v/>
      </c>
      <c r="AM236" s="67" t="str">
        <f t="shared" si="69"/>
        <v/>
      </c>
      <c r="AN236" s="67">
        <f t="shared" si="69"/>
        <v>3.8994197472718137E-2</v>
      </c>
      <c r="AO236" s="63"/>
      <c r="AP236" s="67">
        <f t="shared" si="70"/>
        <v>2.3408809892306812</v>
      </c>
      <c r="AQ236" s="67">
        <f t="shared" si="70"/>
        <v>0.13070824636294248</v>
      </c>
      <c r="AR236" s="67">
        <f t="shared" si="70"/>
        <v>5.3238816087853452E-4</v>
      </c>
      <c r="AS236" s="67" t="str">
        <f t="shared" si="70"/>
        <v/>
      </c>
      <c r="AT236" s="67">
        <f t="shared" si="70"/>
        <v>3.074380917722273E-2</v>
      </c>
      <c r="AU236" s="63"/>
      <c r="AV236" s="67" t="str">
        <f t="shared" si="71"/>
        <v/>
      </c>
      <c r="AW236" s="67" t="str">
        <f t="shared" si="71"/>
        <v/>
      </c>
      <c r="AX236" s="67" t="str">
        <f t="shared" si="71"/>
        <v/>
      </c>
      <c r="AY236" s="67">
        <f t="shared" si="71"/>
        <v>2.6957992174949364E-2</v>
      </c>
      <c r="AZ236" s="63"/>
      <c r="BA236" s="67" t="str">
        <f t="shared" si="72"/>
        <v/>
      </c>
      <c r="BB236" s="67" t="str">
        <f t="shared" si="72"/>
        <v/>
      </c>
      <c r="BC236" s="63"/>
      <c r="BD236" s="67" t="str">
        <f t="shared" si="73"/>
        <v/>
      </c>
      <c r="BE236" s="67" t="str">
        <f t="shared" si="73"/>
        <v/>
      </c>
      <c r="BF236" s="67" t="str">
        <f t="shared" si="73"/>
        <v/>
      </c>
    </row>
    <row r="237" spans="16:58" s="20" customFormat="1" ht="15" customHeight="1">
      <c r="P237" s="237">
        <v>24</v>
      </c>
      <c r="Q237" s="50" t="str">
        <f t="shared" si="51"/>
        <v>Boston_2014</v>
      </c>
      <c r="R237" s="51"/>
      <c r="S237" s="51"/>
      <c r="T237" s="51"/>
      <c r="U237" s="67">
        <f t="shared" si="68"/>
        <v>7.1956867537954015</v>
      </c>
      <c r="V237" s="67">
        <f t="shared" si="68"/>
        <v>2.3615919353261723</v>
      </c>
      <c r="W237" s="67">
        <f t="shared" si="68"/>
        <v>2.6542276644821217E-2</v>
      </c>
      <c r="X237" s="67" t="str">
        <f t="shared" si="68"/>
        <v/>
      </c>
      <c r="Y237" s="67" t="str">
        <f t="shared" si="68"/>
        <v/>
      </c>
      <c r="Z237" s="70">
        <f t="shared" si="58"/>
        <v>9.583820965766396</v>
      </c>
      <c r="AA237" s="70">
        <f t="shared" ca="1" si="59"/>
        <v>38</v>
      </c>
      <c r="AB237" s="70">
        <f t="shared" ca="1" si="60"/>
        <v>35</v>
      </c>
      <c r="AC237" s="70">
        <f t="shared" ca="1" si="61"/>
        <v>44</v>
      </c>
      <c r="AD237" s="70">
        <f t="shared" ca="1" si="62"/>
        <v>146</v>
      </c>
      <c r="AE237" s="70" t="e">
        <f t="shared" ca="1" si="63"/>
        <v>#VALUE!</v>
      </c>
      <c r="AF237" s="70" t="e">
        <f t="shared" ca="1" si="64"/>
        <v>#VALUE!</v>
      </c>
      <c r="AG237" s="67">
        <f t="shared" si="69"/>
        <v>1.9952820291226088</v>
      </c>
      <c r="AH237" s="67">
        <f t="shared" si="69"/>
        <v>5.159884110627484</v>
      </c>
      <c r="AI237" s="67" t="str">
        <f t="shared" si="69"/>
        <v/>
      </c>
      <c r="AJ237" s="67" t="str">
        <f t="shared" si="69"/>
        <v/>
      </c>
      <c r="AK237" s="67" t="str">
        <f t="shared" si="69"/>
        <v/>
      </c>
      <c r="AL237" s="67" t="str">
        <f t="shared" si="69"/>
        <v/>
      </c>
      <c r="AM237" s="67" t="str">
        <f t="shared" si="69"/>
        <v/>
      </c>
      <c r="AN237" s="67">
        <f t="shared" si="69"/>
        <v>4.052061404530876E-2</v>
      </c>
      <c r="AO237" s="63"/>
      <c r="AP237" s="67">
        <f t="shared" si="70"/>
        <v>2.1961792583085051</v>
      </c>
      <c r="AQ237" s="67">
        <f t="shared" si="70"/>
        <v>0.13254663205140227</v>
      </c>
      <c r="AR237" s="67">
        <f t="shared" si="70"/>
        <v>4.918035750269415E-4</v>
      </c>
      <c r="AS237" s="67" t="str">
        <f t="shared" si="70"/>
        <v/>
      </c>
      <c r="AT237" s="67">
        <f t="shared" si="70"/>
        <v>3.2374241391237749E-2</v>
      </c>
      <c r="AU237" s="63"/>
      <c r="AV237" s="67" t="str">
        <f t="shared" si="71"/>
        <v/>
      </c>
      <c r="AW237" s="67" t="str">
        <f t="shared" si="71"/>
        <v/>
      </c>
      <c r="AX237" s="67" t="str">
        <f t="shared" si="71"/>
        <v/>
      </c>
      <c r="AY237" s="67">
        <f t="shared" si="71"/>
        <v>2.6542276644821217E-2</v>
      </c>
      <c r="AZ237" s="63"/>
      <c r="BA237" s="67" t="str">
        <f t="shared" si="72"/>
        <v/>
      </c>
      <c r="BB237" s="67" t="str">
        <f t="shared" si="72"/>
        <v/>
      </c>
      <c r="BC237" s="63"/>
      <c r="BD237" s="67" t="str">
        <f t="shared" si="73"/>
        <v/>
      </c>
      <c r="BE237" s="67" t="str">
        <f t="shared" si="73"/>
        <v/>
      </c>
      <c r="BF237" s="67" t="str">
        <f t="shared" si="73"/>
        <v/>
      </c>
    </row>
    <row r="238" spans="16:58" s="20" customFormat="1" ht="15" customHeight="1">
      <c r="P238" s="237">
        <v>25</v>
      </c>
      <c r="Q238" s="50" t="str">
        <f t="shared" si="51"/>
        <v>Boston_2015</v>
      </c>
      <c r="R238" s="51"/>
      <c r="S238" s="51"/>
      <c r="T238" s="51"/>
      <c r="U238" s="67">
        <f t="shared" si="68"/>
        <v>7.2318844646691138</v>
      </c>
      <c r="V238" s="67">
        <f t="shared" si="68"/>
        <v>2.3460483626441464</v>
      </c>
      <c r="W238" s="67">
        <f t="shared" si="68"/>
        <v>2.6771859488639506E-2</v>
      </c>
      <c r="X238" s="67" t="str">
        <f t="shared" si="68"/>
        <v/>
      </c>
      <c r="Y238" s="67" t="str">
        <f t="shared" si="68"/>
        <v/>
      </c>
      <c r="Z238" s="70">
        <f t="shared" si="58"/>
        <v>9.6047046868019006</v>
      </c>
      <c r="AA238" s="70">
        <f t="shared" ca="1" si="59"/>
        <v>37</v>
      </c>
      <c r="AB238" s="70">
        <f t="shared" ca="1" si="60"/>
        <v>34</v>
      </c>
      <c r="AC238" s="70">
        <f t="shared" ca="1" si="61"/>
        <v>45</v>
      </c>
      <c r="AD238" s="70">
        <f t="shared" ca="1" si="62"/>
        <v>145</v>
      </c>
      <c r="AE238" s="70" t="e">
        <f t="shared" ca="1" si="63"/>
        <v>#VALUE!</v>
      </c>
      <c r="AF238" s="70" t="e">
        <f t="shared" ca="1" si="64"/>
        <v>#VALUE!</v>
      </c>
      <c r="AG238" s="67">
        <f t="shared" si="69"/>
        <v>1.9892573573196115</v>
      </c>
      <c r="AH238" s="67">
        <f t="shared" si="69"/>
        <v>5.195835629850504</v>
      </c>
      <c r="AI238" s="67" t="str">
        <f t="shared" si="69"/>
        <v/>
      </c>
      <c r="AJ238" s="67" t="str">
        <f t="shared" si="69"/>
        <v/>
      </c>
      <c r="AK238" s="67" t="str">
        <f t="shared" si="69"/>
        <v/>
      </c>
      <c r="AL238" s="67" t="str">
        <f t="shared" si="69"/>
        <v/>
      </c>
      <c r="AM238" s="67" t="str">
        <f t="shared" si="69"/>
        <v/>
      </c>
      <c r="AN238" s="67">
        <f t="shared" si="69"/>
        <v>4.679147749899816E-2</v>
      </c>
      <c r="AO238" s="63"/>
      <c r="AP238" s="67">
        <f t="shared" si="70"/>
        <v>2.196889548806122</v>
      </c>
      <c r="AQ238" s="67">
        <f t="shared" si="70"/>
        <v>0.12863703820895844</v>
      </c>
      <c r="AR238" s="67">
        <f t="shared" si="70"/>
        <v>5.1879255898331365E-4</v>
      </c>
      <c r="AS238" s="67" t="str">
        <f t="shared" si="70"/>
        <v/>
      </c>
      <c r="AT238" s="67">
        <f t="shared" si="70"/>
        <v>2.0002983070082813E-2</v>
      </c>
      <c r="AU238" s="63"/>
      <c r="AV238" s="67" t="str">
        <f t="shared" si="71"/>
        <v/>
      </c>
      <c r="AW238" s="67" t="str">
        <f t="shared" si="71"/>
        <v/>
      </c>
      <c r="AX238" s="67" t="str">
        <f t="shared" si="71"/>
        <v/>
      </c>
      <c r="AY238" s="67">
        <f t="shared" si="71"/>
        <v>2.6771859488639506E-2</v>
      </c>
      <c r="AZ238" s="63"/>
      <c r="BA238" s="67" t="str">
        <f t="shared" si="72"/>
        <v/>
      </c>
      <c r="BB238" s="67" t="str">
        <f t="shared" si="72"/>
        <v/>
      </c>
      <c r="BC238" s="63"/>
      <c r="BD238" s="67" t="str">
        <f t="shared" si="73"/>
        <v/>
      </c>
      <c r="BE238" s="67" t="str">
        <f t="shared" si="73"/>
        <v/>
      </c>
      <c r="BF238" s="67" t="str">
        <f t="shared" si="73"/>
        <v/>
      </c>
    </row>
    <row r="239" spans="16:58" s="20" customFormat="1" ht="15" customHeight="1">
      <c r="P239" s="237">
        <v>26</v>
      </c>
      <c r="Q239" s="50" t="str">
        <f t="shared" si="51"/>
        <v>Boston_2016</v>
      </c>
      <c r="R239" s="51"/>
      <c r="S239" s="51"/>
      <c r="T239" s="51"/>
      <c r="U239" s="67">
        <f t="shared" si="68"/>
        <v>6.7671662698519501</v>
      </c>
      <c r="V239" s="67">
        <f t="shared" si="68"/>
        <v>2.2977522068394935</v>
      </c>
      <c r="W239" s="67">
        <f t="shared" si="68"/>
        <v>2.5866818262885678E-2</v>
      </c>
      <c r="X239" s="67" t="str">
        <f t="shared" si="68"/>
        <v/>
      </c>
      <c r="Y239" s="67" t="str">
        <f t="shared" si="68"/>
        <v/>
      </c>
      <c r="Z239" s="70">
        <f t="shared" si="58"/>
        <v>9.0907852949543297</v>
      </c>
      <c r="AA239" s="70">
        <f t="shared" ca="1" si="59"/>
        <v>41</v>
      </c>
      <c r="AB239" s="70">
        <f t="shared" ca="1" si="60"/>
        <v>37</v>
      </c>
      <c r="AC239" s="70">
        <f t="shared" ca="1" si="61"/>
        <v>48</v>
      </c>
      <c r="AD239" s="70">
        <f t="shared" ca="1" si="62"/>
        <v>147</v>
      </c>
      <c r="AE239" s="70" t="e">
        <f t="shared" ca="1" si="63"/>
        <v>#VALUE!</v>
      </c>
      <c r="AF239" s="70" t="e">
        <f t="shared" ca="1" si="64"/>
        <v>#VALUE!</v>
      </c>
      <c r="AG239" s="67">
        <f t="shared" si="69"/>
        <v>1.8182843763671461</v>
      </c>
      <c r="AH239" s="67">
        <f t="shared" si="69"/>
        <v>4.9035946067440666</v>
      </c>
      <c r="AI239" s="67" t="str">
        <f t="shared" si="69"/>
        <v/>
      </c>
      <c r="AJ239" s="67" t="str">
        <f t="shared" si="69"/>
        <v/>
      </c>
      <c r="AK239" s="67" t="str">
        <f t="shared" si="69"/>
        <v/>
      </c>
      <c r="AL239" s="67" t="str">
        <f t="shared" si="69"/>
        <v/>
      </c>
      <c r="AM239" s="67" t="str">
        <f t="shared" si="69"/>
        <v/>
      </c>
      <c r="AN239" s="67">
        <f t="shared" si="69"/>
        <v>4.5287286740737571E-2</v>
      </c>
      <c r="AO239" s="63"/>
      <c r="AP239" s="67">
        <f t="shared" si="70"/>
        <v>2.1618059248997437</v>
      </c>
      <c r="AQ239" s="67">
        <f t="shared" si="70"/>
        <v>0.11898265312531704</v>
      </c>
      <c r="AR239" s="67">
        <f t="shared" si="70"/>
        <v>5.3535541333749482E-4</v>
      </c>
      <c r="AS239" s="67" t="str">
        <f t="shared" si="70"/>
        <v/>
      </c>
      <c r="AT239" s="67">
        <f t="shared" si="70"/>
        <v>1.6428273401095442E-2</v>
      </c>
      <c r="AU239" s="63"/>
      <c r="AV239" s="67" t="str">
        <f t="shared" si="71"/>
        <v/>
      </c>
      <c r="AW239" s="67" t="str">
        <f t="shared" si="71"/>
        <v/>
      </c>
      <c r="AX239" s="67" t="str">
        <f t="shared" si="71"/>
        <v/>
      </c>
      <c r="AY239" s="67">
        <f t="shared" si="71"/>
        <v>2.5866818262885678E-2</v>
      </c>
      <c r="AZ239" s="63"/>
      <c r="BA239" s="67" t="str">
        <f t="shared" si="72"/>
        <v/>
      </c>
      <c r="BB239" s="67" t="str">
        <f t="shared" si="72"/>
        <v/>
      </c>
      <c r="BC239" s="63"/>
      <c r="BD239" s="67" t="str">
        <f t="shared" si="73"/>
        <v/>
      </c>
      <c r="BE239" s="67" t="str">
        <f t="shared" si="73"/>
        <v/>
      </c>
      <c r="BF239" s="67" t="str">
        <f t="shared" si="73"/>
        <v/>
      </c>
    </row>
    <row r="240" spans="16:58" s="20" customFormat="1" ht="15" customHeight="1">
      <c r="P240" s="237">
        <v>27</v>
      </c>
      <c r="Q240" s="50" t="str">
        <f t="shared" si="51"/>
        <v>Buenos Aires_2000</v>
      </c>
      <c r="R240" s="51"/>
      <c r="S240" s="51"/>
      <c r="T240" s="51"/>
      <c r="U240" s="67">
        <f t="shared" si="68"/>
        <v>2.1388831271377864</v>
      </c>
      <c r="V240" s="67">
        <f t="shared" si="68"/>
        <v>1.2437857407450432</v>
      </c>
      <c r="W240" s="67">
        <f t="shared" si="68"/>
        <v>0.59947578662424916</v>
      </c>
      <c r="X240" s="67" t="str">
        <f t="shared" si="68"/>
        <v/>
      </c>
      <c r="Y240" s="67" t="str">
        <f t="shared" si="68"/>
        <v/>
      </c>
      <c r="Z240" s="70">
        <f t="shared" si="58"/>
        <v>3.9821446545070787</v>
      </c>
      <c r="AA240" s="70">
        <f t="shared" ca="1" si="59"/>
        <v>114</v>
      </c>
      <c r="AB240" s="70">
        <f t="shared" ca="1" si="60"/>
        <v>115</v>
      </c>
      <c r="AC240" s="70">
        <f t="shared" ca="1" si="61"/>
        <v>93</v>
      </c>
      <c r="AD240" s="70">
        <f t="shared" ca="1" si="62"/>
        <v>30</v>
      </c>
      <c r="AE240" s="70" t="e">
        <f t="shared" ca="1" si="63"/>
        <v>#VALUE!</v>
      </c>
      <c r="AF240" s="70" t="e">
        <f t="shared" ca="1" si="64"/>
        <v>#VALUE!</v>
      </c>
      <c r="AG240" s="67">
        <f t="shared" si="69"/>
        <v>1.1990900800286606</v>
      </c>
      <c r="AH240" s="67">
        <f t="shared" si="69"/>
        <v>0.66699355039396757</v>
      </c>
      <c r="AI240" s="67">
        <f t="shared" si="69"/>
        <v>0.20339626979931683</v>
      </c>
      <c r="AJ240" s="67" t="str">
        <f t="shared" si="69"/>
        <v/>
      </c>
      <c r="AK240" s="67" t="str">
        <f t="shared" si="69"/>
        <v/>
      </c>
      <c r="AL240" s="67" t="str">
        <f t="shared" si="69"/>
        <v/>
      </c>
      <c r="AM240" s="67" t="str">
        <f t="shared" si="69"/>
        <v/>
      </c>
      <c r="AN240" s="67">
        <f t="shared" si="69"/>
        <v>6.9403226915840902E-2</v>
      </c>
      <c r="AO240" s="63"/>
      <c r="AP240" s="67">
        <f t="shared" si="70"/>
        <v>1.2201368353461641</v>
      </c>
      <c r="AQ240" s="67">
        <f t="shared" si="70"/>
        <v>2.3648905398879014E-2</v>
      </c>
      <c r="AR240" s="67" t="str">
        <f t="shared" si="70"/>
        <v/>
      </c>
      <c r="AS240" s="67" t="str">
        <f t="shared" si="70"/>
        <v/>
      </c>
      <c r="AT240" s="67" t="str">
        <f t="shared" si="70"/>
        <v/>
      </c>
      <c r="AU240" s="63"/>
      <c r="AV240" s="67">
        <f t="shared" si="71"/>
        <v>0.55432598830404733</v>
      </c>
      <c r="AW240" s="67" t="str">
        <f t="shared" si="71"/>
        <v/>
      </c>
      <c r="AX240" s="67" t="str">
        <f t="shared" si="71"/>
        <v/>
      </c>
      <c r="AY240" s="67">
        <f t="shared" si="71"/>
        <v>4.5149798320201807E-2</v>
      </c>
      <c r="AZ240" s="63"/>
      <c r="BA240" s="67" t="str">
        <f t="shared" si="72"/>
        <v/>
      </c>
      <c r="BB240" s="67" t="str">
        <f t="shared" si="72"/>
        <v/>
      </c>
      <c r="BC240" s="63"/>
      <c r="BD240" s="67" t="str">
        <f t="shared" si="73"/>
        <v/>
      </c>
      <c r="BE240" s="67" t="str">
        <f t="shared" si="73"/>
        <v/>
      </c>
      <c r="BF240" s="67" t="str">
        <f t="shared" si="73"/>
        <v/>
      </c>
    </row>
    <row r="241" spans="4:58" s="20" customFormat="1" ht="15" customHeight="1">
      <c r="P241" s="237">
        <v>28</v>
      </c>
      <c r="Q241" s="50" t="str">
        <f t="shared" si="51"/>
        <v>Buenos Aires_2001</v>
      </c>
      <c r="R241" s="51"/>
      <c r="S241" s="51"/>
      <c r="T241" s="51"/>
      <c r="U241" s="67">
        <f t="shared" si="68"/>
        <v>1.9296268130130099</v>
      </c>
      <c r="V241" s="67">
        <f t="shared" si="68"/>
        <v>1.2936748694621765</v>
      </c>
      <c r="W241" s="67">
        <f t="shared" si="68"/>
        <v>0.60113019873941831</v>
      </c>
      <c r="X241" s="67" t="str">
        <f t="shared" si="68"/>
        <v/>
      </c>
      <c r="Y241" s="67" t="str">
        <f t="shared" si="68"/>
        <v/>
      </c>
      <c r="Z241" s="70">
        <f t="shared" si="58"/>
        <v>3.8244318812146045</v>
      </c>
      <c r="AA241" s="70">
        <f t="shared" ca="1" si="59"/>
        <v>118</v>
      </c>
      <c r="AB241" s="70">
        <f t="shared" ca="1" si="60"/>
        <v>125</v>
      </c>
      <c r="AC241" s="70">
        <f t="shared" ca="1" si="61"/>
        <v>89</v>
      </c>
      <c r="AD241" s="70">
        <f t="shared" ca="1" si="62"/>
        <v>29</v>
      </c>
      <c r="AE241" s="70" t="e">
        <f t="shared" ca="1" si="63"/>
        <v>#VALUE!</v>
      </c>
      <c r="AF241" s="70" t="e">
        <f t="shared" ca="1" si="64"/>
        <v>#VALUE!</v>
      </c>
      <c r="AG241" s="67">
        <f t="shared" si="69"/>
        <v>1.0761988701707359</v>
      </c>
      <c r="AH241" s="67">
        <f t="shared" si="69"/>
        <v>0.61446224613978484</v>
      </c>
      <c r="AI241" s="67">
        <f t="shared" si="69"/>
        <v>0.18271740891401844</v>
      </c>
      <c r="AJ241" s="67" t="str">
        <f t="shared" si="69"/>
        <v/>
      </c>
      <c r="AK241" s="67" t="str">
        <f t="shared" si="69"/>
        <v/>
      </c>
      <c r="AL241" s="67" t="str">
        <f t="shared" si="69"/>
        <v/>
      </c>
      <c r="AM241" s="67" t="str">
        <f t="shared" si="69"/>
        <v/>
      </c>
      <c r="AN241" s="67">
        <f t="shared" si="69"/>
        <v>5.6248287788470609E-2</v>
      </c>
      <c r="AO241" s="63"/>
      <c r="AP241" s="67">
        <f t="shared" si="70"/>
        <v>1.2754012418217429</v>
      </c>
      <c r="AQ241" s="67">
        <f t="shared" si="70"/>
        <v>1.8273627640433478E-2</v>
      </c>
      <c r="AR241" s="67" t="str">
        <f t="shared" si="70"/>
        <v/>
      </c>
      <c r="AS241" s="67" t="str">
        <f t="shared" si="70"/>
        <v/>
      </c>
      <c r="AT241" s="67" t="str">
        <f t="shared" si="70"/>
        <v/>
      </c>
      <c r="AU241" s="63"/>
      <c r="AV241" s="67">
        <f t="shared" si="71"/>
        <v>0.55849145322052463</v>
      </c>
      <c r="AW241" s="67" t="str">
        <f t="shared" si="71"/>
        <v/>
      </c>
      <c r="AX241" s="67" t="str">
        <f t="shared" si="71"/>
        <v/>
      </c>
      <c r="AY241" s="67">
        <f t="shared" si="71"/>
        <v>4.2638745518893684E-2</v>
      </c>
      <c r="AZ241" s="63"/>
      <c r="BA241" s="67" t="str">
        <f t="shared" si="72"/>
        <v/>
      </c>
      <c r="BB241" s="67" t="str">
        <f t="shared" si="72"/>
        <v/>
      </c>
      <c r="BC241" s="63"/>
      <c r="BD241" s="67" t="str">
        <f t="shared" si="73"/>
        <v/>
      </c>
      <c r="BE241" s="67" t="str">
        <f t="shared" si="73"/>
        <v/>
      </c>
      <c r="BF241" s="67" t="str">
        <f t="shared" si="73"/>
        <v/>
      </c>
    </row>
    <row r="242" spans="4:58" s="20" customFormat="1" ht="15" customHeight="1">
      <c r="P242" s="237">
        <v>29</v>
      </c>
      <c r="Q242" s="50" t="str">
        <f t="shared" si="51"/>
        <v>Buenos Aires_2002</v>
      </c>
      <c r="R242" s="51"/>
      <c r="S242" s="51"/>
      <c r="T242" s="51"/>
      <c r="U242" s="67">
        <f t="shared" si="68"/>
        <v>1.7346275384676852</v>
      </c>
      <c r="V242" s="67">
        <f t="shared" si="68"/>
        <v>1.228491518801925</v>
      </c>
      <c r="W242" s="67">
        <f t="shared" si="68"/>
        <v>0.59069207881993369</v>
      </c>
      <c r="X242" s="67" t="str">
        <f t="shared" si="68"/>
        <v/>
      </c>
      <c r="Y242" s="67" t="str">
        <f t="shared" si="68"/>
        <v/>
      </c>
      <c r="Z242" s="70">
        <f t="shared" si="58"/>
        <v>3.5538111360895437</v>
      </c>
      <c r="AA242" s="70">
        <f t="shared" ca="1" si="59"/>
        <v>123</v>
      </c>
      <c r="AB242" s="70">
        <f t="shared" ca="1" si="60"/>
        <v>131</v>
      </c>
      <c r="AC242" s="70">
        <f t="shared" ca="1" si="61"/>
        <v>95</v>
      </c>
      <c r="AD242" s="70">
        <f t="shared" ca="1" si="62"/>
        <v>32</v>
      </c>
      <c r="AE242" s="70" t="e">
        <f t="shared" ca="1" si="63"/>
        <v>#VALUE!</v>
      </c>
      <c r="AF242" s="70" t="e">
        <f t="shared" ca="1" si="64"/>
        <v>#VALUE!</v>
      </c>
      <c r="AG242" s="67">
        <f t="shared" si="69"/>
        <v>1.0020485304478692</v>
      </c>
      <c r="AH242" s="67">
        <f t="shared" si="69"/>
        <v>0.52683268033022557</v>
      </c>
      <c r="AI242" s="67">
        <f t="shared" si="69"/>
        <v>0.1642642774650272</v>
      </c>
      <c r="AJ242" s="67" t="str">
        <f t="shared" si="69"/>
        <v/>
      </c>
      <c r="AK242" s="67" t="str">
        <f t="shared" si="69"/>
        <v/>
      </c>
      <c r="AL242" s="67" t="str">
        <f t="shared" si="69"/>
        <v/>
      </c>
      <c r="AM242" s="67" t="str">
        <f t="shared" si="69"/>
        <v/>
      </c>
      <c r="AN242" s="67">
        <f t="shared" si="69"/>
        <v>4.1482050224563437E-2</v>
      </c>
      <c r="AO242" s="63"/>
      <c r="AP242" s="67">
        <f t="shared" si="70"/>
        <v>1.2124295067925537</v>
      </c>
      <c r="AQ242" s="67">
        <f t="shared" si="70"/>
        <v>1.6062012009371164E-2</v>
      </c>
      <c r="AR242" s="67" t="str">
        <f t="shared" si="70"/>
        <v/>
      </c>
      <c r="AS242" s="67" t="str">
        <f t="shared" si="70"/>
        <v/>
      </c>
      <c r="AT242" s="67" t="str">
        <f t="shared" si="70"/>
        <v/>
      </c>
      <c r="AU242" s="63"/>
      <c r="AV242" s="67">
        <f t="shared" si="71"/>
        <v>0.54871322085486707</v>
      </c>
      <c r="AW242" s="67" t="str">
        <f t="shared" si="71"/>
        <v/>
      </c>
      <c r="AX242" s="67" t="str">
        <f t="shared" si="71"/>
        <v/>
      </c>
      <c r="AY242" s="67">
        <f t="shared" si="71"/>
        <v>4.1978857965066667E-2</v>
      </c>
      <c r="AZ242" s="63"/>
      <c r="BA242" s="67" t="str">
        <f t="shared" si="72"/>
        <v/>
      </c>
      <c r="BB242" s="67" t="str">
        <f t="shared" si="72"/>
        <v/>
      </c>
      <c r="BC242" s="63"/>
      <c r="BD242" s="67" t="str">
        <f t="shared" si="73"/>
        <v/>
      </c>
      <c r="BE242" s="67" t="str">
        <f t="shared" si="73"/>
        <v/>
      </c>
      <c r="BF242" s="67" t="str">
        <f t="shared" si="73"/>
        <v/>
      </c>
    </row>
    <row r="243" spans="4:58" s="20" customFormat="1" ht="15" customHeight="1">
      <c r="P243" s="237">
        <v>30</v>
      </c>
      <c r="Q243" s="50" t="str">
        <f t="shared" si="51"/>
        <v>Buenos Aires_2003</v>
      </c>
      <c r="R243" s="51"/>
      <c r="S243" s="51"/>
      <c r="T243" s="51"/>
      <c r="U243" s="67">
        <f t="shared" si="68"/>
        <v>1.890922899628827</v>
      </c>
      <c r="V243" s="67">
        <f t="shared" si="68"/>
        <v>1.233252086784403</v>
      </c>
      <c r="W243" s="67">
        <f t="shared" si="68"/>
        <v>0.56966717119669441</v>
      </c>
      <c r="X243" s="67" t="str">
        <f t="shared" si="68"/>
        <v/>
      </c>
      <c r="Y243" s="67" t="str">
        <f t="shared" si="68"/>
        <v/>
      </c>
      <c r="Z243" s="70">
        <f t="shared" si="58"/>
        <v>3.6938421576099247</v>
      </c>
      <c r="AA243" s="70">
        <f t="shared" ca="1" si="59"/>
        <v>121</v>
      </c>
      <c r="AB243" s="70">
        <f t="shared" ca="1" si="60"/>
        <v>127</v>
      </c>
      <c r="AC243" s="70">
        <f t="shared" ca="1" si="61"/>
        <v>94</v>
      </c>
      <c r="AD243" s="70">
        <f t="shared" ca="1" si="62"/>
        <v>36</v>
      </c>
      <c r="AE243" s="70" t="e">
        <f t="shared" ca="1" si="63"/>
        <v>#VALUE!</v>
      </c>
      <c r="AF243" s="70" t="e">
        <f t="shared" ca="1" si="64"/>
        <v>#VALUE!</v>
      </c>
      <c r="AG243" s="67">
        <f t="shared" si="69"/>
        <v>1.0557341504348445</v>
      </c>
      <c r="AH243" s="67">
        <f t="shared" si="69"/>
        <v>0.60689046852050732</v>
      </c>
      <c r="AI243" s="67">
        <f t="shared" si="69"/>
        <v>0.18237493724239381</v>
      </c>
      <c r="AJ243" s="67" t="str">
        <f t="shared" si="69"/>
        <v/>
      </c>
      <c r="AK243" s="67" t="str">
        <f t="shared" si="69"/>
        <v/>
      </c>
      <c r="AL243" s="67" t="str">
        <f t="shared" si="69"/>
        <v/>
      </c>
      <c r="AM243" s="67" t="str">
        <f t="shared" si="69"/>
        <v/>
      </c>
      <c r="AN243" s="67">
        <f t="shared" si="69"/>
        <v>4.5923343431081204E-2</v>
      </c>
      <c r="AO243" s="63"/>
      <c r="AP243" s="67">
        <f t="shared" si="70"/>
        <v>1.2162215095623867</v>
      </c>
      <c r="AQ243" s="67">
        <f t="shared" si="70"/>
        <v>1.7030577222016369E-2</v>
      </c>
      <c r="AR243" s="67" t="str">
        <f t="shared" si="70"/>
        <v/>
      </c>
      <c r="AS243" s="67" t="str">
        <f t="shared" si="70"/>
        <v/>
      </c>
      <c r="AT243" s="67" t="str">
        <f t="shared" si="70"/>
        <v/>
      </c>
      <c r="AU243" s="63"/>
      <c r="AV243" s="67">
        <f t="shared" si="71"/>
        <v>0.52715408272923114</v>
      </c>
      <c r="AW243" s="67" t="str">
        <f t="shared" si="71"/>
        <v/>
      </c>
      <c r="AX243" s="67" t="str">
        <f t="shared" si="71"/>
        <v/>
      </c>
      <c r="AY243" s="67">
        <f t="shared" si="71"/>
        <v>4.2513088467463239E-2</v>
      </c>
      <c r="AZ243" s="63"/>
      <c r="BA243" s="67" t="str">
        <f t="shared" si="72"/>
        <v/>
      </c>
      <c r="BB243" s="67" t="str">
        <f t="shared" si="72"/>
        <v/>
      </c>
      <c r="BC243" s="63"/>
      <c r="BD243" s="67" t="str">
        <f t="shared" si="73"/>
        <v/>
      </c>
      <c r="BE243" s="67" t="str">
        <f t="shared" si="73"/>
        <v/>
      </c>
      <c r="BF243" s="67" t="str">
        <f t="shared" si="73"/>
        <v/>
      </c>
    </row>
    <row r="244" spans="4:58" s="52" customFormat="1" ht="15" customHeight="1">
      <c r="D244" s="53"/>
      <c r="E244" s="53"/>
      <c r="F244" s="53"/>
      <c r="P244" s="244">
        <v>31</v>
      </c>
      <c r="Q244" s="50" t="str">
        <f t="shared" si="51"/>
        <v>Buenos Aires_2004</v>
      </c>
      <c r="R244" s="51"/>
      <c r="S244" s="51"/>
      <c r="T244" s="51"/>
      <c r="U244" s="67">
        <f t="shared" ref="U244:Y253" si="74">IF(ISERROR(U40/$R40),"",U40/$R40)</f>
        <v>2.1353789973980968</v>
      </c>
      <c r="V244" s="67">
        <f t="shared" si="74"/>
        <v>1.1975713998105852</v>
      </c>
      <c r="W244" s="67">
        <f t="shared" si="74"/>
        <v>0.55133206975126825</v>
      </c>
      <c r="X244" s="67" t="str">
        <f t="shared" si="74"/>
        <v/>
      </c>
      <c r="Y244" s="67" t="str">
        <f t="shared" si="74"/>
        <v/>
      </c>
      <c r="Z244" s="70">
        <f t="shared" si="58"/>
        <v>3.8842824669599505</v>
      </c>
      <c r="AA244" s="70">
        <f t="shared" ca="1" si="59"/>
        <v>116</v>
      </c>
      <c r="AB244" s="70">
        <f t="shared" ca="1" si="60"/>
        <v>116</v>
      </c>
      <c r="AC244" s="70">
        <f t="shared" ca="1" si="61"/>
        <v>100</v>
      </c>
      <c r="AD244" s="70">
        <f t="shared" ca="1" si="62"/>
        <v>38</v>
      </c>
      <c r="AE244" s="70" t="e">
        <f t="shared" ca="1" si="63"/>
        <v>#VALUE!</v>
      </c>
      <c r="AF244" s="70" t="e">
        <f t="shared" ca="1" si="64"/>
        <v>#VALUE!</v>
      </c>
      <c r="AG244" s="67">
        <f t="shared" ref="AG244:AN253" si="75">IF(ISERROR(AG40/$R40),"",AG40/$R40)</f>
        <v>1.0704158424272154</v>
      </c>
      <c r="AH244" s="67">
        <f t="shared" si="75"/>
        <v>0.76437025895699195</v>
      </c>
      <c r="AI244" s="67">
        <f t="shared" si="75"/>
        <v>0.24306632061447261</v>
      </c>
      <c r="AJ244" s="67" t="str">
        <f t="shared" si="75"/>
        <v/>
      </c>
      <c r="AK244" s="67" t="str">
        <f t="shared" si="75"/>
        <v/>
      </c>
      <c r="AL244" s="67" t="str">
        <f t="shared" si="75"/>
        <v/>
      </c>
      <c r="AM244" s="67" t="str">
        <f t="shared" si="75"/>
        <v/>
      </c>
      <c r="AN244" s="67">
        <f t="shared" si="75"/>
        <v>5.7526575399416441E-2</v>
      </c>
      <c r="AO244" s="63"/>
      <c r="AP244" s="67">
        <f t="shared" ref="AP244:AT253" si="76">IF(ISERROR(AP40/$R40),"",AP40/$R40)</f>
        <v>1.174818703053639</v>
      </c>
      <c r="AQ244" s="67">
        <f t="shared" si="76"/>
        <v>2.2752696756946311E-2</v>
      </c>
      <c r="AR244" s="67" t="str">
        <f t="shared" si="76"/>
        <v/>
      </c>
      <c r="AS244" s="67" t="str">
        <f t="shared" si="76"/>
        <v/>
      </c>
      <c r="AT244" s="67" t="str">
        <f t="shared" si="76"/>
        <v/>
      </c>
      <c r="AU244" s="63"/>
      <c r="AV244" s="67">
        <f t="shared" si="71"/>
        <v>0.50843956411634894</v>
      </c>
      <c r="AW244" s="67" t="str">
        <f t="shared" si="71"/>
        <v/>
      </c>
      <c r="AX244" s="67" t="str">
        <f t="shared" si="71"/>
        <v/>
      </c>
      <c r="AY244" s="67">
        <f t="shared" si="71"/>
        <v>4.2892505634919358E-2</v>
      </c>
      <c r="AZ244" s="63"/>
      <c r="BA244" s="67" t="str">
        <f t="shared" si="72"/>
        <v/>
      </c>
      <c r="BB244" s="67" t="str">
        <f t="shared" si="72"/>
        <v/>
      </c>
      <c r="BC244" s="63"/>
      <c r="BD244" s="67" t="str">
        <f t="shared" si="73"/>
        <v/>
      </c>
      <c r="BE244" s="67" t="str">
        <f t="shared" si="73"/>
        <v/>
      </c>
      <c r="BF244" s="67" t="str">
        <f t="shared" si="73"/>
        <v/>
      </c>
    </row>
    <row r="245" spans="4:58" s="20" customFormat="1" ht="15" customHeight="1">
      <c r="P245" s="237">
        <v>32</v>
      </c>
      <c r="Q245" s="50" t="str">
        <f t="shared" si="51"/>
        <v>Buenos Aires_2005</v>
      </c>
      <c r="R245" s="51"/>
      <c r="S245" s="51"/>
      <c r="T245" s="51"/>
      <c r="U245" s="67">
        <f t="shared" si="74"/>
        <v>2.1123010911530558</v>
      </c>
      <c r="V245" s="67">
        <f t="shared" si="74"/>
        <v>1.1380474208975069</v>
      </c>
      <c r="W245" s="67">
        <f t="shared" si="74"/>
        <v>0.53853171490566698</v>
      </c>
      <c r="X245" s="67" t="str">
        <f t="shared" si="74"/>
        <v/>
      </c>
      <c r="Y245" s="67" t="str">
        <f t="shared" si="74"/>
        <v/>
      </c>
      <c r="Z245" s="70">
        <f t="shared" si="58"/>
        <v>3.7888802269562296</v>
      </c>
      <c r="AA245" s="70">
        <f t="shared" ca="1" si="59"/>
        <v>119</v>
      </c>
      <c r="AB245" s="70">
        <f t="shared" ca="1" si="60"/>
        <v>118</v>
      </c>
      <c r="AC245" s="70">
        <f t="shared" ca="1" si="61"/>
        <v>104</v>
      </c>
      <c r="AD245" s="70">
        <f t="shared" ca="1" si="62"/>
        <v>43</v>
      </c>
      <c r="AE245" s="70" t="e">
        <f t="shared" ca="1" si="63"/>
        <v>#VALUE!</v>
      </c>
      <c r="AF245" s="70" t="e">
        <f t="shared" ca="1" si="64"/>
        <v>#VALUE!</v>
      </c>
      <c r="AG245" s="67">
        <f t="shared" si="75"/>
        <v>1.0752709437152508</v>
      </c>
      <c r="AH245" s="67">
        <f t="shared" si="75"/>
        <v>0.74933790093230346</v>
      </c>
      <c r="AI245" s="67">
        <f t="shared" si="75"/>
        <v>0.23275646063241137</v>
      </c>
      <c r="AJ245" s="67" t="str">
        <f t="shared" si="75"/>
        <v/>
      </c>
      <c r="AK245" s="67" t="str">
        <f t="shared" si="75"/>
        <v/>
      </c>
      <c r="AL245" s="67" t="str">
        <f t="shared" si="75"/>
        <v/>
      </c>
      <c r="AM245" s="67" t="str">
        <f t="shared" si="75"/>
        <v/>
      </c>
      <c r="AN245" s="67">
        <f t="shared" si="75"/>
        <v>5.4935785873090115E-2</v>
      </c>
      <c r="AO245" s="63"/>
      <c r="AP245" s="67">
        <f t="shared" si="76"/>
        <v>1.1133660454058705</v>
      </c>
      <c r="AQ245" s="67">
        <f t="shared" si="76"/>
        <v>2.4681375491636407E-2</v>
      </c>
      <c r="AR245" s="67" t="str">
        <f t="shared" si="76"/>
        <v/>
      </c>
      <c r="AS245" s="67" t="str">
        <f t="shared" si="76"/>
        <v/>
      </c>
      <c r="AT245" s="67" t="str">
        <f t="shared" si="76"/>
        <v/>
      </c>
      <c r="AU245" s="63"/>
      <c r="AV245" s="67">
        <f t="shared" si="71"/>
        <v>0.49554604731459523</v>
      </c>
      <c r="AW245" s="67" t="str">
        <f t="shared" si="71"/>
        <v/>
      </c>
      <c r="AX245" s="67" t="str">
        <f t="shared" si="71"/>
        <v/>
      </c>
      <c r="AY245" s="67">
        <f t="shared" si="71"/>
        <v>4.2985667591071752E-2</v>
      </c>
      <c r="AZ245" s="63"/>
      <c r="BA245" s="67" t="str">
        <f t="shared" si="72"/>
        <v/>
      </c>
      <c r="BB245" s="67" t="str">
        <f t="shared" si="72"/>
        <v/>
      </c>
      <c r="BC245" s="63"/>
      <c r="BD245" s="67" t="str">
        <f t="shared" si="73"/>
        <v/>
      </c>
      <c r="BE245" s="67" t="str">
        <f t="shared" si="73"/>
        <v/>
      </c>
      <c r="BF245" s="67" t="str">
        <f t="shared" si="73"/>
        <v/>
      </c>
    </row>
    <row r="246" spans="4:58" s="20" customFormat="1" ht="15" customHeight="1">
      <c r="P246" s="237">
        <v>33</v>
      </c>
      <c r="Q246" s="50" t="str">
        <f t="shared" ref="Q246:Q277" si="77">Q42</f>
        <v>Buenos Aires_2006</v>
      </c>
      <c r="R246" s="51"/>
      <c r="S246" s="51"/>
      <c r="T246" s="51"/>
      <c r="U246" s="67">
        <f t="shared" si="74"/>
        <v>2.1178684632316767</v>
      </c>
      <c r="V246" s="67">
        <f t="shared" si="74"/>
        <v>1.0856617525542891</v>
      </c>
      <c r="W246" s="67">
        <f t="shared" si="74"/>
        <v>0.53581416939857618</v>
      </c>
      <c r="X246" s="67" t="str">
        <f t="shared" si="74"/>
        <v/>
      </c>
      <c r="Y246" s="67" t="str">
        <f t="shared" si="74"/>
        <v/>
      </c>
      <c r="Z246" s="70">
        <f t="shared" si="58"/>
        <v>3.739344385184542</v>
      </c>
      <c r="AA246" s="70">
        <f t="shared" ca="1" si="59"/>
        <v>120</v>
      </c>
      <c r="AB246" s="70">
        <f t="shared" ca="1" si="60"/>
        <v>117</v>
      </c>
      <c r="AC246" s="70">
        <f t="shared" ca="1" si="61"/>
        <v>108</v>
      </c>
      <c r="AD246" s="70">
        <f t="shared" ca="1" si="62"/>
        <v>46</v>
      </c>
      <c r="AE246" s="70" t="e">
        <f t="shared" ca="1" si="63"/>
        <v>#VALUE!</v>
      </c>
      <c r="AF246" s="70" t="e">
        <f t="shared" ca="1" si="64"/>
        <v>#VALUE!</v>
      </c>
      <c r="AG246" s="67">
        <f t="shared" si="75"/>
        <v>1.0585043629172228</v>
      </c>
      <c r="AH246" s="67">
        <f t="shared" si="75"/>
        <v>0.74972991528973554</v>
      </c>
      <c r="AI246" s="67">
        <f t="shared" si="75"/>
        <v>0.25252760051865725</v>
      </c>
      <c r="AJ246" s="67" t="str">
        <f t="shared" si="75"/>
        <v/>
      </c>
      <c r="AK246" s="67" t="str">
        <f t="shared" si="75"/>
        <v/>
      </c>
      <c r="AL246" s="67" t="str">
        <f t="shared" si="75"/>
        <v/>
      </c>
      <c r="AM246" s="67" t="str">
        <f t="shared" si="75"/>
        <v/>
      </c>
      <c r="AN246" s="67">
        <f t="shared" si="75"/>
        <v>5.7106584506061028E-2</v>
      </c>
      <c r="AO246" s="63"/>
      <c r="AP246" s="67">
        <f t="shared" si="76"/>
        <v>1.0637316888579977</v>
      </c>
      <c r="AQ246" s="67">
        <f t="shared" si="76"/>
        <v>2.1930063696291382E-2</v>
      </c>
      <c r="AR246" s="67" t="str">
        <f t="shared" si="76"/>
        <v/>
      </c>
      <c r="AS246" s="67" t="str">
        <f t="shared" si="76"/>
        <v/>
      </c>
      <c r="AT246" s="67" t="str">
        <f t="shared" si="76"/>
        <v/>
      </c>
      <c r="AU246" s="63"/>
      <c r="AV246" s="67">
        <f t="shared" si="71"/>
        <v>0.49225011321501938</v>
      </c>
      <c r="AW246" s="67" t="str">
        <f t="shared" si="71"/>
        <v/>
      </c>
      <c r="AX246" s="67" t="str">
        <f t="shared" si="71"/>
        <v/>
      </c>
      <c r="AY246" s="67">
        <f t="shared" si="71"/>
        <v>4.3564056183556708E-2</v>
      </c>
      <c r="AZ246" s="63"/>
      <c r="BA246" s="67" t="str">
        <f t="shared" si="72"/>
        <v/>
      </c>
      <c r="BB246" s="67" t="str">
        <f t="shared" si="72"/>
        <v/>
      </c>
      <c r="BC246" s="63"/>
      <c r="BD246" s="67" t="str">
        <f t="shared" si="73"/>
        <v/>
      </c>
      <c r="BE246" s="67" t="str">
        <f t="shared" si="73"/>
        <v/>
      </c>
      <c r="BF246" s="67" t="str">
        <f t="shared" si="73"/>
        <v/>
      </c>
    </row>
    <row r="247" spans="4:58" s="20" customFormat="1" ht="15" customHeight="1">
      <c r="P247" s="237">
        <v>34</v>
      </c>
      <c r="Q247" s="50" t="str">
        <f t="shared" si="77"/>
        <v>Buenos Aires_2007</v>
      </c>
      <c r="R247" s="51"/>
      <c r="S247" s="51"/>
      <c r="T247" s="51"/>
      <c r="U247" s="67">
        <f t="shared" si="74"/>
        <v>2.431449706899691</v>
      </c>
      <c r="V247" s="67">
        <f t="shared" si="74"/>
        <v>1.180258552624659</v>
      </c>
      <c r="W247" s="67">
        <f t="shared" si="74"/>
        <v>0.53985843721984972</v>
      </c>
      <c r="X247" s="67" t="str">
        <f t="shared" si="74"/>
        <v/>
      </c>
      <c r="Y247" s="67" t="str">
        <f t="shared" si="74"/>
        <v/>
      </c>
      <c r="Z247" s="70">
        <f t="shared" ref="Z247:Z278" si="78">IF(SUM(U247:Y247)=0,"",SUM(U247:Y247))</f>
        <v>4.1515666967441991</v>
      </c>
      <c r="AA247" s="70">
        <f t="shared" ref="AA247:AA278" ca="1" si="79">IFERROR(IF(ROW()-ROW(AA$213)&lt;$X$1+1,AA246+1,RANK(Z247,capitatotalrank)+$X$1),IF(VALUE(Z247)=0,$T$1+1,RANK(Z247,capitatotalrank)+$X$1))</f>
        <v>110</v>
      </c>
      <c r="AB247" s="70">
        <f t="shared" ref="AB247:AB278" ca="1" si="80">IFERROR(IF(ROW()-ROW(AB$213)&lt;$X$1+1,AB246+1,RANK(U247,capitastationrank)+$X$1),IF(VALUE(U247)=0,$T$1+1,RANK(U247,capitastationrank)+$X$1))</f>
        <v>103</v>
      </c>
      <c r="AC247" s="70">
        <f t="shared" ref="AC247:AC278" ca="1" si="81">IFERROR(IF(ROW()-ROW(AC$213)&lt;$X$1+1,AC246+1,RANK(V247,capitatransrank)+$X$1),IF(VALUE(V247)=0,$T$1+1,RANK(V247,capitatransrank)+$X$1))</f>
        <v>102</v>
      </c>
      <c r="AD247" s="70">
        <f t="shared" ref="AD247:AD278" ca="1" si="82">IFERROR(IF(ROW()-ROW(AD$213)&lt;$X$1+1,AD246+1,RANK(W247,capitawasterank)+$X$1),IF(VALUE(W247)=0,$T$1+1,RANK(W247,capitawasterank)+$X$1))</f>
        <v>42</v>
      </c>
      <c r="AE247" s="70" t="e">
        <f t="shared" ref="AE247:AE278" ca="1" si="83">IFERROR(IF(ROW()-ROW(AE$213)&lt;$X$1+1,AE246+1,RANK(X247,capitaIPPUrank)+$X$1),IF(VALUE(X247)=0,$T$1+1,RANK(X247,capitaIPPUrank)+$X$1))</f>
        <v>#VALUE!</v>
      </c>
      <c r="AF247" s="70" t="e">
        <f t="shared" ref="AF247:AF278" ca="1" si="84">IFERROR(IF(ROW()-ROW(AF$213)&lt;$X$1+1,AF246+1,RANK(Y247,capitaAFOLUrank)+$X$1),IF(VALUE(Y247)=0,$T$1+1,RANK(Y247,capitaAFOLUrank)+$X$1))</f>
        <v>#VALUE!</v>
      </c>
      <c r="AG247" s="67">
        <f t="shared" si="75"/>
        <v>1.2545729546993851</v>
      </c>
      <c r="AH247" s="67">
        <f t="shared" si="75"/>
        <v>0.8588288243091996</v>
      </c>
      <c r="AI247" s="67">
        <f t="shared" si="75"/>
        <v>0.25951436196340127</v>
      </c>
      <c r="AJ247" s="67" t="str">
        <f t="shared" si="75"/>
        <v/>
      </c>
      <c r="AK247" s="67" t="str">
        <f t="shared" si="75"/>
        <v/>
      </c>
      <c r="AL247" s="67" t="str">
        <f t="shared" si="75"/>
        <v/>
      </c>
      <c r="AM247" s="67" t="str">
        <f t="shared" si="75"/>
        <v/>
      </c>
      <c r="AN247" s="67">
        <f t="shared" si="75"/>
        <v>5.8533565927704506E-2</v>
      </c>
      <c r="AO247" s="63"/>
      <c r="AP247" s="67">
        <f t="shared" si="76"/>
        <v>1.1490323070974959</v>
      </c>
      <c r="AQ247" s="67">
        <f t="shared" si="76"/>
        <v>3.1226245527163143E-2</v>
      </c>
      <c r="AR247" s="67" t="str">
        <f t="shared" si="76"/>
        <v/>
      </c>
      <c r="AS247" s="67" t="str">
        <f t="shared" si="76"/>
        <v/>
      </c>
      <c r="AT247" s="67" t="str">
        <f t="shared" si="76"/>
        <v/>
      </c>
      <c r="AU247" s="63"/>
      <c r="AV247" s="67">
        <f t="shared" si="71"/>
        <v>0.49415667507192712</v>
      </c>
      <c r="AW247" s="67" t="str">
        <f t="shared" si="71"/>
        <v/>
      </c>
      <c r="AX247" s="67" t="str">
        <f t="shared" si="71"/>
        <v/>
      </c>
      <c r="AY247" s="67">
        <f t="shared" si="71"/>
        <v>4.5701762147922528E-2</v>
      </c>
      <c r="AZ247" s="63"/>
      <c r="BA247" s="67" t="str">
        <f t="shared" si="72"/>
        <v/>
      </c>
      <c r="BB247" s="67" t="str">
        <f t="shared" si="72"/>
        <v/>
      </c>
      <c r="BC247" s="63"/>
      <c r="BD247" s="67" t="str">
        <f t="shared" si="73"/>
        <v/>
      </c>
      <c r="BE247" s="67" t="str">
        <f t="shared" si="73"/>
        <v/>
      </c>
      <c r="BF247" s="67" t="str">
        <f t="shared" si="73"/>
        <v/>
      </c>
    </row>
    <row r="248" spans="4:58" s="20" customFormat="1" ht="15" customHeight="1">
      <c r="P248" s="237">
        <v>35</v>
      </c>
      <c r="Q248" s="50" t="str">
        <f t="shared" si="77"/>
        <v>Buenos Aires_2008</v>
      </c>
      <c r="R248" s="51"/>
      <c r="S248" s="51"/>
      <c r="T248" s="51"/>
      <c r="U248" s="67">
        <f t="shared" si="74"/>
        <v>2.4823748318950689</v>
      </c>
      <c r="V248" s="67">
        <f t="shared" si="74"/>
        <v>1.2061245066606834</v>
      </c>
      <c r="W248" s="67">
        <f t="shared" si="74"/>
        <v>0.52351422295094097</v>
      </c>
      <c r="X248" s="67" t="str">
        <f t="shared" si="74"/>
        <v/>
      </c>
      <c r="Y248" s="67" t="str">
        <f t="shared" si="74"/>
        <v/>
      </c>
      <c r="Z248" s="70">
        <f t="shared" si="78"/>
        <v>4.2120135615066934</v>
      </c>
      <c r="AA248" s="70">
        <f t="shared" ca="1" si="79"/>
        <v>108</v>
      </c>
      <c r="AB248" s="70">
        <f t="shared" ca="1" si="80"/>
        <v>98</v>
      </c>
      <c r="AC248" s="70">
        <f t="shared" ca="1" si="81"/>
        <v>98</v>
      </c>
      <c r="AD248" s="70">
        <f t="shared" ca="1" si="82"/>
        <v>49</v>
      </c>
      <c r="AE248" s="70" t="e">
        <f t="shared" ca="1" si="83"/>
        <v>#VALUE!</v>
      </c>
      <c r="AF248" s="70" t="e">
        <f t="shared" ca="1" si="84"/>
        <v>#VALUE!</v>
      </c>
      <c r="AG248" s="67">
        <f t="shared" si="75"/>
        <v>1.1897875205988255</v>
      </c>
      <c r="AH248" s="67">
        <f t="shared" si="75"/>
        <v>0.9666615658295713</v>
      </c>
      <c r="AI248" s="67">
        <f t="shared" si="75"/>
        <v>0.27053076826092742</v>
      </c>
      <c r="AJ248" s="67" t="str">
        <f t="shared" si="75"/>
        <v/>
      </c>
      <c r="AK248" s="67" t="str">
        <f t="shared" si="75"/>
        <v/>
      </c>
      <c r="AL248" s="67" t="str">
        <f t="shared" si="75"/>
        <v/>
      </c>
      <c r="AM248" s="67" t="str">
        <f t="shared" si="75"/>
        <v/>
      </c>
      <c r="AN248" s="67">
        <f t="shared" si="75"/>
        <v>5.539497720574442E-2</v>
      </c>
      <c r="AO248" s="63"/>
      <c r="AP248" s="67">
        <f t="shared" si="76"/>
        <v>1.1708097356136804</v>
      </c>
      <c r="AQ248" s="67">
        <f t="shared" si="76"/>
        <v>3.5314771047002952E-2</v>
      </c>
      <c r="AR248" s="67" t="str">
        <f t="shared" si="76"/>
        <v/>
      </c>
      <c r="AS248" s="67" t="str">
        <f t="shared" si="76"/>
        <v/>
      </c>
      <c r="AT248" s="67" t="str">
        <f t="shared" si="76"/>
        <v/>
      </c>
      <c r="AU248" s="63"/>
      <c r="AV248" s="67">
        <f t="shared" si="71"/>
        <v>0.47672215359675019</v>
      </c>
      <c r="AW248" s="67" t="str">
        <f t="shared" si="71"/>
        <v/>
      </c>
      <c r="AX248" s="67" t="str">
        <f t="shared" si="71"/>
        <v/>
      </c>
      <c r="AY248" s="67">
        <f t="shared" si="71"/>
        <v>4.6792069354190835E-2</v>
      </c>
      <c r="AZ248" s="63"/>
      <c r="BA248" s="67" t="str">
        <f t="shared" si="72"/>
        <v/>
      </c>
      <c r="BB248" s="67" t="str">
        <f t="shared" si="72"/>
        <v/>
      </c>
      <c r="BC248" s="63"/>
      <c r="BD248" s="67" t="str">
        <f t="shared" si="73"/>
        <v/>
      </c>
      <c r="BE248" s="67" t="str">
        <f t="shared" si="73"/>
        <v/>
      </c>
      <c r="BF248" s="67" t="str">
        <f t="shared" si="73"/>
        <v/>
      </c>
    </row>
    <row r="249" spans="4:58" s="20" customFormat="1" ht="15" customHeight="1">
      <c r="P249" s="237">
        <v>36</v>
      </c>
      <c r="Q249" s="50" t="str">
        <f t="shared" si="77"/>
        <v>Buenos Aires_2009</v>
      </c>
      <c r="R249" s="51"/>
      <c r="S249" s="51"/>
      <c r="T249" s="51"/>
      <c r="U249" s="67">
        <f t="shared" si="74"/>
        <v>2.3583971051285384</v>
      </c>
      <c r="V249" s="67">
        <f t="shared" si="74"/>
        <v>1.1938960424392961</v>
      </c>
      <c r="W249" s="67">
        <f t="shared" si="74"/>
        <v>0.51023446069666067</v>
      </c>
      <c r="X249" s="67" t="str">
        <f t="shared" si="74"/>
        <v/>
      </c>
      <c r="Y249" s="67" t="str">
        <f t="shared" si="74"/>
        <v/>
      </c>
      <c r="Z249" s="70">
        <f t="shared" si="78"/>
        <v>4.062527608264495</v>
      </c>
      <c r="AA249" s="70">
        <f t="shared" ca="1" si="79"/>
        <v>111</v>
      </c>
      <c r="AB249" s="70">
        <f t="shared" ca="1" si="80"/>
        <v>106</v>
      </c>
      <c r="AC249" s="70">
        <f t="shared" ca="1" si="81"/>
        <v>101</v>
      </c>
      <c r="AD249" s="70">
        <f t="shared" ca="1" si="82"/>
        <v>52</v>
      </c>
      <c r="AE249" s="70" t="e">
        <f t="shared" ca="1" si="83"/>
        <v>#VALUE!</v>
      </c>
      <c r="AF249" s="70" t="e">
        <f t="shared" ca="1" si="84"/>
        <v>#VALUE!</v>
      </c>
      <c r="AG249" s="67">
        <f t="shared" si="75"/>
        <v>1.1962910577629882</v>
      </c>
      <c r="AH249" s="67">
        <f t="shared" si="75"/>
        <v>0.86731993570302912</v>
      </c>
      <c r="AI249" s="67">
        <f t="shared" si="75"/>
        <v>0.23993314872464452</v>
      </c>
      <c r="AJ249" s="67" t="str">
        <f t="shared" si="75"/>
        <v/>
      </c>
      <c r="AK249" s="67" t="str">
        <f t="shared" si="75"/>
        <v/>
      </c>
      <c r="AL249" s="67" t="str">
        <f t="shared" si="75"/>
        <v/>
      </c>
      <c r="AM249" s="67" t="str">
        <f t="shared" si="75"/>
        <v/>
      </c>
      <c r="AN249" s="67">
        <f t="shared" si="75"/>
        <v>5.4852962937876587E-2</v>
      </c>
      <c r="AO249" s="63"/>
      <c r="AP249" s="67">
        <f t="shared" si="76"/>
        <v>1.1609520263532258</v>
      </c>
      <c r="AQ249" s="67">
        <f t="shared" si="76"/>
        <v>3.2944016086070407E-2</v>
      </c>
      <c r="AR249" s="67" t="str">
        <f t="shared" si="76"/>
        <v/>
      </c>
      <c r="AS249" s="67" t="str">
        <f t="shared" si="76"/>
        <v/>
      </c>
      <c r="AT249" s="67" t="str">
        <f t="shared" si="76"/>
        <v/>
      </c>
      <c r="AU249" s="63"/>
      <c r="AV249" s="67">
        <f t="shared" si="71"/>
        <v>0.46387999667340857</v>
      </c>
      <c r="AW249" s="67" t="str">
        <f t="shared" si="71"/>
        <v/>
      </c>
      <c r="AX249" s="67" t="str">
        <f t="shared" si="71"/>
        <v/>
      </c>
      <c r="AY249" s="67">
        <f t="shared" si="71"/>
        <v>4.6354464023252141E-2</v>
      </c>
      <c r="AZ249" s="63"/>
      <c r="BA249" s="67" t="str">
        <f t="shared" si="72"/>
        <v/>
      </c>
      <c r="BB249" s="67" t="str">
        <f t="shared" si="72"/>
        <v/>
      </c>
      <c r="BC249" s="63"/>
      <c r="BD249" s="67" t="str">
        <f t="shared" si="73"/>
        <v/>
      </c>
      <c r="BE249" s="67" t="str">
        <f t="shared" si="73"/>
        <v/>
      </c>
      <c r="BF249" s="67" t="str">
        <f t="shared" si="73"/>
        <v/>
      </c>
    </row>
    <row r="250" spans="4:58" s="20" customFormat="1" ht="15" customHeight="1">
      <c r="P250" s="237">
        <v>37</v>
      </c>
      <c r="Q250" s="50" t="str">
        <f t="shared" si="77"/>
        <v>Buenos Aires_2010</v>
      </c>
      <c r="R250" s="51"/>
      <c r="S250" s="51"/>
      <c r="T250" s="51"/>
      <c r="U250" s="67">
        <f t="shared" si="74"/>
        <v>2.5035308206926437</v>
      </c>
      <c r="V250" s="67">
        <f t="shared" si="74"/>
        <v>1.4514603819239043</v>
      </c>
      <c r="W250" s="67">
        <f t="shared" si="74"/>
        <v>0.51620688914100377</v>
      </c>
      <c r="X250" s="67" t="str">
        <f t="shared" si="74"/>
        <v/>
      </c>
      <c r="Y250" s="67" t="str">
        <f t="shared" si="74"/>
        <v/>
      </c>
      <c r="Z250" s="70">
        <f t="shared" si="78"/>
        <v>4.471198091757552</v>
      </c>
      <c r="AA250" s="70">
        <f t="shared" ca="1" si="79"/>
        <v>97</v>
      </c>
      <c r="AB250" s="70">
        <f t="shared" ca="1" si="80"/>
        <v>94</v>
      </c>
      <c r="AC250" s="70">
        <f t="shared" ca="1" si="81"/>
        <v>84</v>
      </c>
      <c r="AD250" s="70">
        <f t="shared" ca="1" si="82"/>
        <v>50</v>
      </c>
      <c r="AE250" s="70" t="e">
        <f t="shared" ca="1" si="83"/>
        <v>#VALUE!</v>
      </c>
      <c r="AF250" s="70" t="e">
        <f t="shared" ca="1" si="84"/>
        <v>#VALUE!</v>
      </c>
      <c r="AG250" s="67">
        <f t="shared" si="75"/>
        <v>1.265212704932196</v>
      </c>
      <c r="AH250" s="67">
        <f t="shared" si="75"/>
        <v>0.93901311624338835</v>
      </c>
      <c r="AI250" s="67">
        <f t="shared" si="75"/>
        <v>0.24956003748657313</v>
      </c>
      <c r="AJ250" s="67" t="str">
        <f t="shared" si="75"/>
        <v/>
      </c>
      <c r="AK250" s="67" t="str">
        <f t="shared" si="75"/>
        <v/>
      </c>
      <c r="AL250" s="67" t="str">
        <f t="shared" si="75"/>
        <v/>
      </c>
      <c r="AM250" s="67" t="str">
        <f t="shared" si="75"/>
        <v/>
      </c>
      <c r="AN250" s="67">
        <f t="shared" si="75"/>
        <v>4.974496203048602E-2</v>
      </c>
      <c r="AO250" s="63"/>
      <c r="AP250" s="67">
        <f t="shared" si="76"/>
        <v>1.4150768014748802</v>
      </c>
      <c r="AQ250" s="67">
        <f t="shared" si="76"/>
        <v>3.6383580449023914E-2</v>
      </c>
      <c r="AR250" s="67" t="str">
        <f t="shared" si="76"/>
        <v/>
      </c>
      <c r="AS250" s="67" t="str">
        <f t="shared" si="76"/>
        <v/>
      </c>
      <c r="AT250" s="67" t="str">
        <f t="shared" si="76"/>
        <v/>
      </c>
      <c r="AU250" s="63"/>
      <c r="AV250" s="67">
        <f t="shared" si="71"/>
        <v>0.46757837745684006</v>
      </c>
      <c r="AW250" s="67" t="str">
        <f t="shared" si="71"/>
        <v/>
      </c>
      <c r="AX250" s="67" t="str">
        <f t="shared" si="71"/>
        <v/>
      </c>
      <c r="AY250" s="67">
        <f t="shared" si="71"/>
        <v>4.8628511684163697E-2</v>
      </c>
      <c r="AZ250" s="63"/>
      <c r="BA250" s="67" t="str">
        <f t="shared" si="72"/>
        <v/>
      </c>
      <c r="BB250" s="67" t="str">
        <f t="shared" si="72"/>
        <v/>
      </c>
      <c r="BC250" s="63"/>
      <c r="BD250" s="67" t="str">
        <f t="shared" si="73"/>
        <v/>
      </c>
      <c r="BE250" s="67" t="str">
        <f t="shared" si="73"/>
        <v/>
      </c>
      <c r="BF250" s="67" t="str">
        <f t="shared" si="73"/>
        <v/>
      </c>
    </row>
    <row r="251" spans="4:58" s="20" customFormat="1" ht="15" customHeight="1">
      <c r="P251" s="237">
        <v>38</v>
      </c>
      <c r="Q251" s="50" t="str">
        <f t="shared" si="77"/>
        <v>Buenos Aires_2011</v>
      </c>
      <c r="R251" s="51"/>
      <c r="S251" s="51"/>
      <c r="T251" s="51"/>
      <c r="U251" s="67">
        <f t="shared" si="74"/>
        <v>2.4846751703874732</v>
      </c>
      <c r="V251" s="67">
        <f t="shared" si="74"/>
        <v>1.2239729229106633</v>
      </c>
      <c r="W251" s="67">
        <f t="shared" si="74"/>
        <v>0.50779779792763691</v>
      </c>
      <c r="X251" s="67" t="str">
        <f t="shared" si="74"/>
        <v/>
      </c>
      <c r="Y251" s="67" t="str">
        <f t="shared" si="74"/>
        <v/>
      </c>
      <c r="Z251" s="70">
        <f t="shared" si="78"/>
        <v>4.2164458912257734</v>
      </c>
      <c r="AA251" s="70">
        <f t="shared" ca="1" si="79"/>
        <v>107</v>
      </c>
      <c r="AB251" s="70">
        <f t="shared" ca="1" si="80"/>
        <v>97</v>
      </c>
      <c r="AC251" s="70">
        <f t="shared" ca="1" si="81"/>
        <v>96</v>
      </c>
      <c r="AD251" s="70">
        <f t="shared" ca="1" si="82"/>
        <v>53</v>
      </c>
      <c r="AE251" s="70" t="e">
        <f t="shared" ca="1" si="83"/>
        <v>#VALUE!</v>
      </c>
      <c r="AF251" s="70" t="e">
        <f t="shared" ca="1" si="84"/>
        <v>#VALUE!</v>
      </c>
      <c r="AG251" s="67">
        <f t="shared" si="75"/>
        <v>1.3124046344100673</v>
      </c>
      <c r="AH251" s="67">
        <f t="shared" si="75"/>
        <v>0.90797216027570282</v>
      </c>
      <c r="AI251" s="67">
        <f t="shared" si="75"/>
        <v>0.21448793137874578</v>
      </c>
      <c r="AJ251" s="67" t="str">
        <f t="shared" si="75"/>
        <v/>
      </c>
      <c r="AK251" s="67" t="str">
        <f t="shared" si="75"/>
        <v/>
      </c>
      <c r="AL251" s="67" t="str">
        <f t="shared" si="75"/>
        <v/>
      </c>
      <c r="AM251" s="67" t="str">
        <f t="shared" si="75"/>
        <v/>
      </c>
      <c r="AN251" s="67">
        <f t="shared" si="75"/>
        <v>4.9810444322957559E-2</v>
      </c>
      <c r="AO251" s="63"/>
      <c r="AP251" s="67">
        <f t="shared" si="76"/>
        <v>1.1858979514288326</v>
      </c>
      <c r="AQ251" s="67">
        <f t="shared" si="76"/>
        <v>3.8074971481830665E-2</v>
      </c>
      <c r="AR251" s="67" t="str">
        <f t="shared" si="76"/>
        <v/>
      </c>
      <c r="AS251" s="67" t="str">
        <f t="shared" si="76"/>
        <v/>
      </c>
      <c r="AT251" s="67" t="str">
        <f t="shared" si="76"/>
        <v/>
      </c>
      <c r="AU251" s="63"/>
      <c r="AV251" s="67">
        <f t="shared" si="71"/>
        <v>0.46156383847880605</v>
      </c>
      <c r="AW251" s="67" t="str">
        <f t="shared" si="71"/>
        <v/>
      </c>
      <c r="AX251" s="67" t="str">
        <f t="shared" si="71"/>
        <v/>
      </c>
      <c r="AY251" s="67">
        <f t="shared" si="71"/>
        <v>4.623395944883088E-2</v>
      </c>
      <c r="AZ251" s="63"/>
      <c r="BA251" s="67" t="str">
        <f t="shared" si="72"/>
        <v/>
      </c>
      <c r="BB251" s="67" t="str">
        <f t="shared" si="72"/>
        <v/>
      </c>
      <c r="BC251" s="63"/>
      <c r="BD251" s="67" t="str">
        <f t="shared" si="73"/>
        <v/>
      </c>
      <c r="BE251" s="67" t="str">
        <f t="shared" si="73"/>
        <v/>
      </c>
      <c r="BF251" s="67" t="str">
        <f t="shared" si="73"/>
        <v/>
      </c>
    </row>
    <row r="252" spans="4:58" s="52" customFormat="1" ht="15" customHeight="1">
      <c r="D252" s="53"/>
      <c r="E252" s="53"/>
      <c r="F252" s="53"/>
      <c r="P252" s="244">
        <v>39</v>
      </c>
      <c r="Q252" s="50" t="str">
        <f t="shared" si="77"/>
        <v>Buenos Aires_2012</v>
      </c>
      <c r="R252" s="51"/>
      <c r="S252" s="51"/>
      <c r="T252" s="51"/>
      <c r="U252" s="67">
        <f t="shared" si="74"/>
        <v>2.6092336918041781</v>
      </c>
      <c r="V252" s="67">
        <f t="shared" si="74"/>
        <v>1.2512171530960463</v>
      </c>
      <c r="W252" s="67">
        <f t="shared" si="74"/>
        <v>0.54533116278317473</v>
      </c>
      <c r="X252" s="67" t="str">
        <f t="shared" si="74"/>
        <v/>
      </c>
      <c r="Y252" s="67" t="str">
        <f t="shared" si="74"/>
        <v/>
      </c>
      <c r="Z252" s="70">
        <f t="shared" si="78"/>
        <v>4.4057820076833991</v>
      </c>
      <c r="AA252" s="70">
        <f t="shared" ca="1" si="79"/>
        <v>100</v>
      </c>
      <c r="AB252" s="70">
        <f t="shared" ca="1" si="80"/>
        <v>89</v>
      </c>
      <c r="AC252" s="70">
        <f t="shared" ca="1" si="81"/>
        <v>91</v>
      </c>
      <c r="AD252" s="70">
        <f t="shared" ca="1" si="82"/>
        <v>40</v>
      </c>
      <c r="AE252" s="70" t="e">
        <f t="shared" ca="1" si="83"/>
        <v>#VALUE!</v>
      </c>
      <c r="AF252" s="70" t="e">
        <f t="shared" ca="1" si="84"/>
        <v>#VALUE!</v>
      </c>
      <c r="AG252" s="67">
        <f t="shared" si="75"/>
        <v>1.2887615322278512</v>
      </c>
      <c r="AH252" s="67">
        <f t="shared" si="75"/>
        <v>1.0207193482080361</v>
      </c>
      <c r="AI252" s="67">
        <f t="shared" si="75"/>
        <v>0.24851493725939364</v>
      </c>
      <c r="AJ252" s="67" t="str">
        <f t="shared" si="75"/>
        <v/>
      </c>
      <c r="AK252" s="67" t="str">
        <f t="shared" si="75"/>
        <v/>
      </c>
      <c r="AL252" s="67" t="str">
        <f t="shared" si="75"/>
        <v/>
      </c>
      <c r="AM252" s="67" t="str">
        <f t="shared" si="75"/>
        <v/>
      </c>
      <c r="AN252" s="67">
        <f t="shared" si="75"/>
        <v>5.1237874108897186E-2</v>
      </c>
      <c r="AO252" s="63"/>
      <c r="AP252" s="67">
        <f t="shared" si="76"/>
        <v>1.2144279956108042</v>
      </c>
      <c r="AQ252" s="67">
        <f t="shared" si="76"/>
        <v>3.678915748524203E-2</v>
      </c>
      <c r="AR252" s="67" t="str">
        <f t="shared" si="76"/>
        <v/>
      </c>
      <c r="AS252" s="67" t="str">
        <f t="shared" si="76"/>
        <v/>
      </c>
      <c r="AT252" s="67" t="str">
        <f t="shared" si="76"/>
        <v/>
      </c>
      <c r="AU252" s="63"/>
      <c r="AV252" s="67">
        <f t="shared" si="71"/>
        <v>0.50005889539380821</v>
      </c>
      <c r="AW252" s="67" t="str">
        <f t="shared" si="71"/>
        <v/>
      </c>
      <c r="AX252" s="67" t="str">
        <f t="shared" si="71"/>
        <v/>
      </c>
      <c r="AY252" s="67">
        <f t="shared" si="71"/>
        <v>4.5272267389366502E-2</v>
      </c>
      <c r="AZ252" s="63"/>
      <c r="BA252" s="67" t="str">
        <f t="shared" si="72"/>
        <v/>
      </c>
      <c r="BB252" s="67" t="str">
        <f t="shared" si="72"/>
        <v/>
      </c>
      <c r="BC252" s="63"/>
      <c r="BD252" s="67" t="str">
        <f t="shared" si="73"/>
        <v/>
      </c>
      <c r="BE252" s="67" t="str">
        <f t="shared" si="73"/>
        <v/>
      </c>
      <c r="BF252" s="67" t="str">
        <f t="shared" si="73"/>
        <v/>
      </c>
    </row>
    <row r="253" spans="4:58" s="20" customFormat="1" ht="15" customHeight="1">
      <c r="P253" s="237">
        <v>40</v>
      </c>
      <c r="Q253" s="50" t="str">
        <f t="shared" si="77"/>
        <v>Buenos Aires_2013</v>
      </c>
      <c r="R253" s="51"/>
      <c r="S253" s="51"/>
      <c r="T253" s="51"/>
      <c r="U253" s="67">
        <f t="shared" si="74"/>
        <v>2.4872283887612059</v>
      </c>
      <c r="V253" s="67">
        <f t="shared" si="74"/>
        <v>1.3287538718488308</v>
      </c>
      <c r="W253" s="67">
        <f t="shared" si="74"/>
        <v>0.57861998838722795</v>
      </c>
      <c r="X253" s="67" t="str">
        <f t="shared" si="74"/>
        <v/>
      </c>
      <c r="Y253" s="67" t="str">
        <f t="shared" si="74"/>
        <v/>
      </c>
      <c r="Z253" s="70">
        <f t="shared" si="78"/>
        <v>4.3946022489972645</v>
      </c>
      <c r="AA253" s="70">
        <f t="shared" ca="1" si="79"/>
        <v>101</v>
      </c>
      <c r="AB253" s="70">
        <f t="shared" ca="1" si="80"/>
        <v>96</v>
      </c>
      <c r="AC253" s="70">
        <f t="shared" ca="1" si="81"/>
        <v>88</v>
      </c>
      <c r="AD253" s="70">
        <f t="shared" ca="1" si="82"/>
        <v>34</v>
      </c>
      <c r="AE253" s="70" t="e">
        <f t="shared" ca="1" si="83"/>
        <v>#VALUE!</v>
      </c>
      <c r="AF253" s="70" t="e">
        <f t="shared" ca="1" si="84"/>
        <v>#VALUE!</v>
      </c>
      <c r="AG253" s="67">
        <f t="shared" si="75"/>
        <v>1.2500537863202255</v>
      </c>
      <c r="AH253" s="67">
        <f t="shared" si="75"/>
        <v>0.94900546935805552</v>
      </c>
      <c r="AI253" s="67">
        <f t="shared" si="75"/>
        <v>0.24036326869783184</v>
      </c>
      <c r="AJ253" s="67" t="str">
        <f t="shared" si="75"/>
        <v/>
      </c>
      <c r="AK253" s="67" t="str">
        <f t="shared" si="75"/>
        <v/>
      </c>
      <c r="AL253" s="67" t="str">
        <f t="shared" si="75"/>
        <v/>
      </c>
      <c r="AM253" s="67" t="str">
        <f t="shared" si="75"/>
        <v/>
      </c>
      <c r="AN253" s="67">
        <f t="shared" si="75"/>
        <v>4.7805864385093523E-2</v>
      </c>
      <c r="AO253" s="63"/>
      <c r="AP253" s="67">
        <f t="shared" si="76"/>
        <v>1.2974344725416251</v>
      </c>
      <c r="AQ253" s="67">
        <f t="shared" si="76"/>
        <v>3.1319399307205648E-2</v>
      </c>
      <c r="AR253" s="67" t="str">
        <f t="shared" si="76"/>
        <v/>
      </c>
      <c r="AS253" s="67" t="str">
        <f t="shared" si="76"/>
        <v/>
      </c>
      <c r="AT253" s="67" t="str">
        <f t="shared" si="76"/>
        <v/>
      </c>
      <c r="AU253" s="63"/>
      <c r="AV253" s="67">
        <f t="shared" si="71"/>
        <v>0.53190524024941288</v>
      </c>
      <c r="AW253" s="67">
        <f t="shared" si="71"/>
        <v>1.7088433491790221E-3</v>
      </c>
      <c r="AX253" s="67" t="str">
        <f t="shared" si="71"/>
        <v/>
      </c>
      <c r="AY253" s="67">
        <f t="shared" si="71"/>
        <v>4.5005904788636107E-2</v>
      </c>
      <c r="AZ253" s="63"/>
      <c r="BA253" s="67" t="str">
        <f t="shared" si="72"/>
        <v/>
      </c>
      <c r="BB253" s="67" t="str">
        <f t="shared" si="72"/>
        <v/>
      </c>
      <c r="BC253" s="63"/>
      <c r="BD253" s="67" t="str">
        <f t="shared" si="73"/>
        <v/>
      </c>
      <c r="BE253" s="67" t="str">
        <f t="shared" si="73"/>
        <v/>
      </c>
      <c r="BF253" s="67" t="str">
        <f t="shared" si="73"/>
        <v/>
      </c>
    </row>
    <row r="254" spans="4:58" s="20" customFormat="1" ht="15" customHeight="1">
      <c r="P254" s="237">
        <v>41</v>
      </c>
      <c r="Q254" s="50" t="str">
        <f t="shared" si="77"/>
        <v>Buenos Aires_2014</v>
      </c>
      <c r="R254" s="51"/>
      <c r="S254" s="51"/>
      <c r="T254" s="51"/>
      <c r="U254" s="67">
        <f t="shared" ref="U254:Y263" si="85">IF(ISERROR(U50/$R50),"",U50/$R50)</f>
        <v>2.4536094946723672</v>
      </c>
      <c r="V254" s="67">
        <f t="shared" si="85"/>
        <v>1.1986269916640404</v>
      </c>
      <c r="W254" s="67">
        <f t="shared" si="85"/>
        <v>0.58773569814260596</v>
      </c>
      <c r="X254" s="67" t="str">
        <f t="shared" si="85"/>
        <v/>
      </c>
      <c r="Y254" s="67" t="str">
        <f t="shared" si="85"/>
        <v/>
      </c>
      <c r="Z254" s="70">
        <f t="shared" si="78"/>
        <v>4.2399721844790141</v>
      </c>
      <c r="AA254" s="70">
        <f t="shared" ca="1" si="79"/>
        <v>105</v>
      </c>
      <c r="AB254" s="70">
        <f t="shared" ca="1" si="80"/>
        <v>102</v>
      </c>
      <c r="AC254" s="70">
        <f t="shared" ca="1" si="81"/>
        <v>99</v>
      </c>
      <c r="AD254" s="70">
        <f t="shared" ca="1" si="82"/>
        <v>33</v>
      </c>
      <c r="AE254" s="70" t="e">
        <f t="shared" ca="1" si="83"/>
        <v>#VALUE!</v>
      </c>
      <c r="AF254" s="70" t="e">
        <f t="shared" ca="1" si="84"/>
        <v>#VALUE!</v>
      </c>
      <c r="AG254" s="67">
        <f t="shared" ref="AG254:AN263" si="86">IF(ISERROR(AG50/$R50),"",AG50/$R50)</f>
        <v>1.2314119348576691</v>
      </c>
      <c r="AH254" s="67">
        <f t="shared" si="86"/>
        <v>0.95458362720652523</v>
      </c>
      <c r="AI254" s="67">
        <f t="shared" si="86"/>
        <v>0.2225580137580786</v>
      </c>
      <c r="AJ254" s="67" t="str">
        <f t="shared" si="86"/>
        <v/>
      </c>
      <c r="AK254" s="67" t="str">
        <f t="shared" si="86"/>
        <v/>
      </c>
      <c r="AL254" s="67" t="str">
        <f t="shared" si="86"/>
        <v/>
      </c>
      <c r="AM254" s="67" t="str">
        <f t="shared" si="86"/>
        <v/>
      </c>
      <c r="AN254" s="67">
        <f t="shared" si="86"/>
        <v>4.5055918850094141E-2</v>
      </c>
      <c r="AO254" s="63"/>
      <c r="AP254" s="67">
        <f t="shared" ref="AP254:AT263" si="87">IF(ISERROR(AP50/$R50),"",AP50/$R50)</f>
        <v>1.1658531223457989</v>
      </c>
      <c r="AQ254" s="67">
        <f t="shared" si="87"/>
        <v>3.2773869318241534E-2</v>
      </c>
      <c r="AR254" s="67" t="str">
        <f t="shared" si="87"/>
        <v/>
      </c>
      <c r="AS254" s="67" t="str">
        <f t="shared" si="87"/>
        <v/>
      </c>
      <c r="AT254" s="67" t="str">
        <f t="shared" si="87"/>
        <v/>
      </c>
      <c r="AU254" s="63"/>
      <c r="AV254" s="67">
        <f t="shared" ref="AV254:AY273" si="88">IF(ISERROR(AV50/$R50),"",AV50/$R50)</f>
        <v>0.53806944471277263</v>
      </c>
      <c r="AW254" s="67">
        <f t="shared" si="88"/>
        <v>3.5228413477636478E-3</v>
      </c>
      <c r="AX254" s="67" t="str">
        <f t="shared" si="88"/>
        <v/>
      </c>
      <c r="AY254" s="67">
        <f t="shared" si="88"/>
        <v>4.6143412082069665E-2</v>
      </c>
      <c r="AZ254" s="63"/>
      <c r="BA254" s="67" t="str">
        <f t="shared" ref="BA254:BB273" si="89">IF(ISERROR(BA50/$R50),"",BA50/$R50)</f>
        <v/>
      </c>
      <c r="BB254" s="67" t="str">
        <f t="shared" si="89"/>
        <v/>
      </c>
      <c r="BC254" s="63"/>
      <c r="BD254" s="67" t="str">
        <f t="shared" ref="BD254:BF273" si="90">IF(ISERROR(BD50/$R50),"",BD50/$R50)</f>
        <v/>
      </c>
      <c r="BE254" s="67" t="str">
        <f t="shared" si="90"/>
        <v/>
      </c>
      <c r="BF254" s="67" t="str">
        <f t="shared" si="90"/>
        <v/>
      </c>
    </row>
    <row r="255" spans="4:58" s="20" customFormat="1" ht="15" customHeight="1">
      <c r="P255" s="237">
        <v>42</v>
      </c>
      <c r="Q255" s="50" t="str">
        <f t="shared" si="77"/>
        <v>Buenos Aires_2015</v>
      </c>
      <c r="R255" s="51"/>
      <c r="S255" s="51"/>
      <c r="T255" s="51"/>
      <c r="U255" s="67">
        <f t="shared" si="85"/>
        <v>2.4701882633413308</v>
      </c>
      <c r="V255" s="67">
        <f t="shared" si="85"/>
        <v>1.213753879170971</v>
      </c>
      <c r="W255" s="67">
        <f t="shared" si="85"/>
        <v>0.60961599405818356</v>
      </c>
      <c r="X255" s="67" t="str">
        <f t="shared" si="85"/>
        <v/>
      </c>
      <c r="Y255" s="67" t="str">
        <f t="shared" si="85"/>
        <v/>
      </c>
      <c r="Z255" s="70">
        <f t="shared" si="78"/>
        <v>4.2935581365704856</v>
      </c>
      <c r="AA255" s="70">
        <f t="shared" ca="1" si="79"/>
        <v>103</v>
      </c>
      <c r="AB255" s="70">
        <f t="shared" ca="1" si="80"/>
        <v>99</v>
      </c>
      <c r="AC255" s="70">
        <f t="shared" ca="1" si="81"/>
        <v>97</v>
      </c>
      <c r="AD255" s="70">
        <f t="shared" ca="1" si="82"/>
        <v>27</v>
      </c>
      <c r="AE255" s="70" t="e">
        <f t="shared" ca="1" si="83"/>
        <v>#VALUE!</v>
      </c>
      <c r="AF255" s="70" t="e">
        <f t="shared" ca="1" si="84"/>
        <v>#VALUE!</v>
      </c>
      <c r="AG255" s="67">
        <f t="shared" si="86"/>
        <v>1.2395954214584124</v>
      </c>
      <c r="AH255" s="67">
        <f t="shared" si="86"/>
        <v>0.96843949653267991</v>
      </c>
      <c r="AI255" s="67">
        <f t="shared" si="86"/>
        <v>0.21676341839891583</v>
      </c>
      <c r="AJ255" s="67" t="str">
        <f t="shared" si="86"/>
        <v/>
      </c>
      <c r="AK255" s="67" t="str">
        <f t="shared" si="86"/>
        <v/>
      </c>
      <c r="AL255" s="67" t="str">
        <f t="shared" si="86"/>
        <v/>
      </c>
      <c r="AM255" s="67" t="str">
        <f t="shared" si="86"/>
        <v/>
      </c>
      <c r="AN255" s="67">
        <f t="shared" si="86"/>
        <v>4.5389926951322296E-2</v>
      </c>
      <c r="AO255" s="63"/>
      <c r="AP255" s="67">
        <f t="shared" si="87"/>
        <v>1.1823467339565146</v>
      </c>
      <c r="AQ255" s="67">
        <f t="shared" si="87"/>
        <v>3.1407145214456429E-2</v>
      </c>
      <c r="AR255" s="67" t="str">
        <f t="shared" si="87"/>
        <v/>
      </c>
      <c r="AS255" s="67" t="str">
        <f t="shared" si="87"/>
        <v/>
      </c>
      <c r="AT255" s="67" t="str">
        <f t="shared" si="87"/>
        <v/>
      </c>
      <c r="AU255" s="63"/>
      <c r="AV255" s="67">
        <f t="shared" si="88"/>
        <v>0.56015412994386715</v>
      </c>
      <c r="AW255" s="67">
        <f t="shared" si="88"/>
        <v>2.9566147360397766E-3</v>
      </c>
      <c r="AX255" s="67" t="str">
        <f t="shared" si="88"/>
        <v/>
      </c>
      <c r="AY255" s="67">
        <f t="shared" si="88"/>
        <v>4.6505249378276568E-2</v>
      </c>
      <c r="AZ255" s="63"/>
      <c r="BA255" s="67" t="str">
        <f t="shared" si="89"/>
        <v/>
      </c>
      <c r="BB255" s="67" t="str">
        <f t="shared" si="89"/>
        <v/>
      </c>
      <c r="BC255" s="63"/>
      <c r="BD255" s="67" t="str">
        <f t="shared" si="90"/>
        <v/>
      </c>
      <c r="BE255" s="67" t="str">
        <f t="shared" si="90"/>
        <v/>
      </c>
      <c r="BF255" s="67" t="str">
        <f t="shared" si="90"/>
        <v/>
      </c>
    </row>
    <row r="256" spans="4:58" s="20" customFormat="1" ht="15" customHeight="1">
      <c r="P256" s="237">
        <v>43</v>
      </c>
      <c r="Q256" s="50" t="str">
        <f t="shared" si="77"/>
        <v>Cape Town_2012</v>
      </c>
      <c r="R256" s="51"/>
      <c r="S256" s="51"/>
      <c r="T256" s="51"/>
      <c r="U256" s="67">
        <f t="shared" si="85"/>
        <v>3.6163765494158304</v>
      </c>
      <c r="V256" s="67">
        <f t="shared" si="85"/>
        <v>1.5232793562232276</v>
      </c>
      <c r="W256" s="67">
        <f t="shared" si="85"/>
        <v>0.63164729570486788</v>
      </c>
      <c r="X256" s="67" t="str">
        <f t="shared" si="85"/>
        <v/>
      </c>
      <c r="Y256" s="67" t="str">
        <f t="shared" si="85"/>
        <v/>
      </c>
      <c r="Z256" s="70">
        <f t="shared" si="78"/>
        <v>5.771303201343926</v>
      </c>
      <c r="AA256" s="70">
        <f t="shared" ca="1" si="79"/>
        <v>70</v>
      </c>
      <c r="AB256" s="70">
        <f t="shared" ca="1" si="80"/>
        <v>67</v>
      </c>
      <c r="AC256" s="70">
        <f t="shared" ca="1" si="81"/>
        <v>76</v>
      </c>
      <c r="AD256" s="70">
        <f t="shared" ca="1" si="82"/>
        <v>25</v>
      </c>
      <c r="AE256" s="70" t="e">
        <f t="shared" ca="1" si="83"/>
        <v>#VALUE!</v>
      </c>
      <c r="AF256" s="70" t="e">
        <f t="shared" ca="1" si="84"/>
        <v>#VALUE!</v>
      </c>
      <c r="AG256" s="67">
        <f t="shared" si="86"/>
        <v>1.2524095654000325</v>
      </c>
      <c r="AH256" s="67">
        <f t="shared" si="86"/>
        <v>1.4911865125837347</v>
      </c>
      <c r="AI256" s="67">
        <f t="shared" si="86"/>
        <v>0.54652273640529792</v>
      </c>
      <c r="AJ256" s="67" t="str">
        <f t="shared" si="86"/>
        <v/>
      </c>
      <c r="AK256" s="67">
        <f t="shared" si="86"/>
        <v>5.4510667861221128E-2</v>
      </c>
      <c r="AL256" s="67">
        <f t="shared" si="86"/>
        <v>0.27174706716554431</v>
      </c>
      <c r="AM256" s="67" t="str">
        <f t="shared" si="86"/>
        <v/>
      </c>
      <c r="AN256" s="67" t="str">
        <f t="shared" si="86"/>
        <v/>
      </c>
      <c r="AO256" s="63"/>
      <c r="AP256" s="67">
        <f t="shared" si="87"/>
        <v>1.4966592877708793</v>
      </c>
      <c r="AQ256" s="67">
        <f t="shared" si="87"/>
        <v>2.6620068452348378E-2</v>
      </c>
      <c r="AR256" s="67" t="str">
        <f t="shared" si="87"/>
        <v/>
      </c>
      <c r="AS256" s="67" t="str">
        <f t="shared" si="87"/>
        <v/>
      </c>
      <c r="AT256" s="67" t="str">
        <f t="shared" si="87"/>
        <v/>
      </c>
      <c r="AU256" s="63"/>
      <c r="AV256" s="67">
        <f t="shared" si="88"/>
        <v>0.59576453715966005</v>
      </c>
      <c r="AW256" s="67" t="str">
        <f t="shared" si="88"/>
        <v/>
      </c>
      <c r="AX256" s="67" t="str">
        <f t="shared" si="88"/>
        <v/>
      </c>
      <c r="AY256" s="67">
        <f t="shared" si="88"/>
        <v>3.5882758545207789E-2</v>
      </c>
      <c r="AZ256" s="63"/>
      <c r="BA256" s="67" t="str">
        <f t="shared" si="89"/>
        <v/>
      </c>
      <c r="BB256" s="67" t="str">
        <f t="shared" si="89"/>
        <v/>
      </c>
      <c r="BC256" s="63"/>
      <c r="BD256" s="67" t="str">
        <f t="shared" si="90"/>
        <v/>
      </c>
      <c r="BE256" s="67" t="str">
        <f t="shared" si="90"/>
        <v/>
      </c>
      <c r="BF256" s="67" t="str">
        <f t="shared" si="90"/>
        <v/>
      </c>
    </row>
    <row r="257" spans="4:58" s="20" customFormat="1" ht="15" customHeight="1">
      <c r="P257" s="237">
        <v>44</v>
      </c>
      <c r="Q257" s="50" t="str">
        <f t="shared" si="77"/>
        <v>Cape Town_2015</v>
      </c>
      <c r="R257" s="51"/>
      <c r="S257" s="51"/>
      <c r="T257" s="51"/>
      <c r="U257" s="67">
        <f t="shared" si="85"/>
        <v>3.3194589516695898</v>
      </c>
      <c r="V257" s="67">
        <f t="shared" si="85"/>
        <v>1.4150590808323213</v>
      </c>
      <c r="W257" s="67">
        <f t="shared" si="85"/>
        <v>0.63055567767733467</v>
      </c>
      <c r="X257" s="67" t="str">
        <f t="shared" si="85"/>
        <v/>
      </c>
      <c r="Y257" s="67" t="str">
        <f t="shared" si="85"/>
        <v/>
      </c>
      <c r="Z257" s="70">
        <f t="shared" si="78"/>
        <v>5.3650737101792458</v>
      </c>
      <c r="AA257" s="70">
        <f t="shared" ca="1" si="79"/>
        <v>76</v>
      </c>
      <c r="AB257" s="70">
        <f t="shared" ca="1" si="80"/>
        <v>72</v>
      </c>
      <c r="AC257" s="70">
        <f t="shared" ca="1" si="81"/>
        <v>85</v>
      </c>
      <c r="AD257" s="70">
        <f t="shared" ca="1" si="82"/>
        <v>26</v>
      </c>
      <c r="AE257" s="70" t="e">
        <f t="shared" ca="1" si="83"/>
        <v>#VALUE!</v>
      </c>
      <c r="AF257" s="70" t="e">
        <f t="shared" ca="1" si="84"/>
        <v>#VALUE!</v>
      </c>
      <c r="AG257" s="67">
        <f t="shared" si="86"/>
        <v>1.0742379979978767</v>
      </c>
      <c r="AH257" s="67">
        <f t="shared" si="86"/>
        <v>1.4046126153987646</v>
      </c>
      <c r="AI257" s="67">
        <f t="shared" si="86"/>
        <v>0.52707010312299918</v>
      </c>
      <c r="AJ257" s="67" t="str">
        <f t="shared" si="86"/>
        <v/>
      </c>
      <c r="AK257" s="67">
        <f t="shared" si="86"/>
        <v>5.0056875060323948E-2</v>
      </c>
      <c r="AL257" s="67">
        <f t="shared" si="86"/>
        <v>0.26348136008962558</v>
      </c>
      <c r="AM257" s="67" t="str">
        <f t="shared" si="86"/>
        <v/>
      </c>
      <c r="AN257" s="67" t="str">
        <f t="shared" si="86"/>
        <v/>
      </c>
      <c r="AO257" s="63"/>
      <c r="AP257" s="67">
        <f t="shared" si="87"/>
        <v>1.3892487691387989</v>
      </c>
      <c r="AQ257" s="67">
        <f t="shared" si="87"/>
        <v>2.5810311693522509E-2</v>
      </c>
      <c r="AR257" s="67" t="str">
        <f t="shared" si="87"/>
        <v/>
      </c>
      <c r="AS257" s="67" t="str">
        <f t="shared" si="87"/>
        <v/>
      </c>
      <c r="AT257" s="67" t="str">
        <f t="shared" si="87"/>
        <v/>
      </c>
      <c r="AU257" s="63"/>
      <c r="AV257" s="67">
        <f t="shared" si="88"/>
        <v>0.59576436190022841</v>
      </c>
      <c r="AW257" s="67" t="str">
        <f t="shared" si="88"/>
        <v/>
      </c>
      <c r="AX257" s="67" t="str">
        <f t="shared" si="88"/>
        <v/>
      </c>
      <c r="AY257" s="67">
        <f t="shared" si="88"/>
        <v>3.4791315777106362E-2</v>
      </c>
      <c r="AZ257" s="63"/>
      <c r="BA257" s="67" t="str">
        <f t="shared" si="89"/>
        <v/>
      </c>
      <c r="BB257" s="67" t="str">
        <f t="shared" si="89"/>
        <v/>
      </c>
      <c r="BC257" s="63"/>
      <c r="BD257" s="67" t="str">
        <f t="shared" si="90"/>
        <v/>
      </c>
      <c r="BE257" s="67" t="str">
        <f t="shared" si="90"/>
        <v/>
      </c>
      <c r="BF257" s="67" t="str">
        <f t="shared" si="90"/>
        <v/>
      </c>
    </row>
    <row r="258" spans="4:58" s="20" customFormat="1" ht="15" customHeight="1">
      <c r="P258" s="237">
        <v>45</v>
      </c>
      <c r="Q258" s="50" t="str">
        <f t="shared" si="77"/>
        <v>Cape Town_2016</v>
      </c>
      <c r="R258" s="51"/>
      <c r="S258" s="51"/>
      <c r="T258" s="51"/>
      <c r="U258" s="67">
        <f t="shared" si="85"/>
        <v>3.3152597917754734</v>
      </c>
      <c r="V258" s="67">
        <f t="shared" si="85"/>
        <v>1.4903753224440579</v>
      </c>
      <c r="W258" s="67">
        <f t="shared" si="85"/>
        <v>0.56521364655351725</v>
      </c>
      <c r="X258" s="67" t="str">
        <f t="shared" si="85"/>
        <v/>
      </c>
      <c r="Y258" s="67" t="str">
        <f t="shared" si="85"/>
        <v/>
      </c>
      <c r="Z258" s="70">
        <f t="shared" si="78"/>
        <v>5.3708487607730486</v>
      </c>
      <c r="AA258" s="70">
        <f t="shared" ca="1" si="79"/>
        <v>75</v>
      </c>
      <c r="AB258" s="70">
        <f t="shared" ca="1" si="80"/>
        <v>73</v>
      </c>
      <c r="AC258" s="70">
        <f t="shared" ca="1" si="81"/>
        <v>80</v>
      </c>
      <c r="AD258" s="70">
        <f t="shared" ca="1" si="82"/>
        <v>37</v>
      </c>
      <c r="AE258" s="70" t="e">
        <f t="shared" ca="1" si="83"/>
        <v>#VALUE!</v>
      </c>
      <c r="AF258" s="70" t="e">
        <f t="shared" ca="1" si="84"/>
        <v>#VALUE!</v>
      </c>
      <c r="AG258" s="67">
        <f t="shared" si="86"/>
        <v>1.0398546679627501</v>
      </c>
      <c r="AH258" s="67">
        <f t="shared" si="86"/>
        <v>1.4266616934071585</v>
      </c>
      <c r="AI258" s="67">
        <f t="shared" si="86"/>
        <v>0.55020608794118997</v>
      </c>
      <c r="AJ258" s="67" t="str">
        <f t="shared" si="86"/>
        <v/>
      </c>
      <c r="AK258" s="67">
        <f t="shared" si="86"/>
        <v>5.0329546743115065E-2</v>
      </c>
      <c r="AL258" s="67">
        <f t="shared" si="86"/>
        <v>0.24820779572126006</v>
      </c>
      <c r="AM258" s="67" t="str">
        <f t="shared" si="86"/>
        <v/>
      </c>
      <c r="AN258" s="67" t="str">
        <f t="shared" si="86"/>
        <v/>
      </c>
      <c r="AO258" s="63"/>
      <c r="AP258" s="67">
        <f t="shared" si="87"/>
        <v>1.4647390052411464</v>
      </c>
      <c r="AQ258" s="67">
        <f t="shared" si="87"/>
        <v>2.563631720291161E-2</v>
      </c>
      <c r="AR258" s="67" t="str">
        <f t="shared" si="87"/>
        <v/>
      </c>
      <c r="AS258" s="67" t="str">
        <f t="shared" si="87"/>
        <v/>
      </c>
      <c r="AT258" s="67" t="str">
        <f t="shared" si="87"/>
        <v/>
      </c>
      <c r="AU258" s="63"/>
      <c r="AV258" s="67">
        <f t="shared" si="88"/>
        <v>0.53600214923018497</v>
      </c>
      <c r="AW258" s="67" t="str">
        <f t="shared" si="88"/>
        <v/>
      </c>
      <c r="AX258" s="67" t="str">
        <f t="shared" si="88"/>
        <v/>
      </c>
      <c r="AY258" s="67">
        <f t="shared" si="88"/>
        <v>2.9211497323332319E-2</v>
      </c>
      <c r="AZ258" s="63"/>
      <c r="BA258" s="67" t="str">
        <f t="shared" si="89"/>
        <v/>
      </c>
      <c r="BB258" s="67" t="str">
        <f t="shared" si="89"/>
        <v/>
      </c>
      <c r="BC258" s="63"/>
      <c r="BD258" s="67" t="str">
        <f t="shared" si="90"/>
        <v/>
      </c>
      <c r="BE258" s="67" t="str">
        <f t="shared" si="90"/>
        <v/>
      </c>
      <c r="BF258" s="67" t="str">
        <f t="shared" si="90"/>
        <v/>
      </c>
    </row>
    <row r="259" spans="4:58" s="52" customFormat="1" ht="15" customHeight="1">
      <c r="D259" s="53"/>
      <c r="E259" s="53"/>
      <c r="F259" s="53"/>
      <c r="P259" s="244">
        <v>46</v>
      </c>
      <c r="Q259" s="50" t="str">
        <f t="shared" si="77"/>
        <v>Melbourne_2013</v>
      </c>
      <c r="R259" s="51"/>
      <c r="S259" s="51"/>
      <c r="T259" s="51"/>
      <c r="U259" s="67">
        <f t="shared" si="85"/>
        <v>32.351016287446924</v>
      </c>
      <c r="V259" s="67">
        <f t="shared" si="85"/>
        <v>5.4509655526526153</v>
      </c>
      <c r="W259" s="67">
        <f t="shared" si="85"/>
        <v>1.3332737844732072</v>
      </c>
      <c r="X259" s="67" t="str">
        <f t="shared" si="85"/>
        <v/>
      </c>
      <c r="Y259" s="67" t="str">
        <f t="shared" si="85"/>
        <v/>
      </c>
      <c r="Z259" s="70">
        <f t="shared" si="78"/>
        <v>39.13525562457275</v>
      </c>
      <c r="AA259" s="70">
        <f t="shared" ca="1" si="79"/>
        <v>1</v>
      </c>
      <c r="AB259" s="70">
        <f t="shared" ca="1" si="80"/>
        <v>1</v>
      </c>
      <c r="AC259" s="70">
        <f t="shared" ca="1" si="81"/>
        <v>3</v>
      </c>
      <c r="AD259" s="70">
        <f t="shared" ca="1" si="82"/>
        <v>17</v>
      </c>
      <c r="AE259" s="70" t="e">
        <f t="shared" ca="1" si="83"/>
        <v>#VALUE!</v>
      </c>
      <c r="AF259" s="70" t="e">
        <f t="shared" ca="1" si="84"/>
        <v>#VALUE!</v>
      </c>
      <c r="AG259" s="67">
        <f t="shared" si="86"/>
        <v>2.850342027532621</v>
      </c>
      <c r="AH259" s="67">
        <f t="shared" si="86"/>
        <v>25.050454045178501</v>
      </c>
      <c r="AI259" s="67">
        <f t="shared" si="86"/>
        <v>4.450220214735805</v>
      </c>
      <c r="AJ259" s="67" t="str">
        <f t="shared" si="86"/>
        <v/>
      </c>
      <c r="AK259" s="67" t="str">
        <f t="shared" si="86"/>
        <v/>
      </c>
      <c r="AL259" s="67" t="str">
        <f t="shared" si="86"/>
        <v/>
      </c>
      <c r="AM259" s="67" t="str">
        <f t="shared" si="86"/>
        <v/>
      </c>
      <c r="AN259" s="67" t="str">
        <f t="shared" si="86"/>
        <v/>
      </c>
      <c r="AO259" s="63"/>
      <c r="AP259" s="67">
        <f t="shared" si="87"/>
        <v>3.7872197855633285</v>
      </c>
      <c r="AQ259" s="67">
        <f t="shared" si="87"/>
        <v>1.6610405379836353</v>
      </c>
      <c r="AR259" s="67" t="str">
        <f t="shared" si="87"/>
        <v/>
      </c>
      <c r="AS259" s="67" t="str">
        <f t="shared" si="87"/>
        <v/>
      </c>
      <c r="AT259" s="67">
        <f t="shared" si="87"/>
        <v>2.7052291056505568E-3</v>
      </c>
      <c r="AU259" s="63"/>
      <c r="AV259" s="67">
        <f t="shared" si="88"/>
        <v>1.3083835061109155</v>
      </c>
      <c r="AW259" s="67" t="str">
        <f t="shared" si="88"/>
        <v/>
      </c>
      <c r="AX259" s="67" t="str">
        <f t="shared" si="88"/>
        <v/>
      </c>
      <c r="AY259" s="67">
        <f t="shared" si="88"/>
        <v>2.489027836229183E-2</v>
      </c>
      <c r="AZ259" s="63"/>
      <c r="BA259" s="67" t="str">
        <f t="shared" si="89"/>
        <v/>
      </c>
      <c r="BB259" s="67" t="str">
        <f t="shared" si="89"/>
        <v/>
      </c>
      <c r="BC259" s="63"/>
      <c r="BD259" s="67" t="str">
        <f t="shared" si="90"/>
        <v/>
      </c>
      <c r="BE259" s="67" t="str">
        <f t="shared" si="90"/>
        <v/>
      </c>
      <c r="BF259" s="67" t="str">
        <f t="shared" si="90"/>
        <v/>
      </c>
    </row>
    <row r="260" spans="4:58" s="20" customFormat="1" ht="15" customHeight="1">
      <c r="P260" s="237">
        <v>47</v>
      </c>
      <c r="Q260" s="50" t="str">
        <f t="shared" si="77"/>
        <v>Melbourne_2014</v>
      </c>
      <c r="R260" s="51"/>
      <c r="S260" s="51"/>
      <c r="T260" s="51"/>
      <c r="U260" s="67">
        <f t="shared" si="85"/>
        <v>30.393757366359402</v>
      </c>
      <c r="V260" s="67">
        <f t="shared" si="85"/>
        <v>5.7560328505392375</v>
      </c>
      <c r="W260" s="67">
        <f t="shared" si="85"/>
        <v>1.5055521226101665</v>
      </c>
      <c r="X260" s="67" t="str">
        <f t="shared" si="85"/>
        <v/>
      </c>
      <c r="Y260" s="67" t="str">
        <f t="shared" si="85"/>
        <v/>
      </c>
      <c r="Z260" s="70">
        <f t="shared" si="78"/>
        <v>37.655342339508806</v>
      </c>
      <c r="AA260" s="70">
        <f t="shared" ca="1" si="79"/>
        <v>2</v>
      </c>
      <c r="AB260" s="70">
        <f t="shared" ca="1" si="80"/>
        <v>2</v>
      </c>
      <c r="AC260" s="70">
        <f t="shared" ca="1" si="81"/>
        <v>2</v>
      </c>
      <c r="AD260" s="70">
        <f t="shared" ca="1" si="82"/>
        <v>15</v>
      </c>
      <c r="AE260" s="70" t="e">
        <f t="shared" ca="1" si="83"/>
        <v>#VALUE!</v>
      </c>
      <c r="AF260" s="70" t="e">
        <f t="shared" ca="1" si="84"/>
        <v>#VALUE!</v>
      </c>
      <c r="AG260" s="67">
        <f t="shared" si="86"/>
        <v>2.4596634617353148</v>
      </c>
      <c r="AH260" s="67">
        <f t="shared" si="86"/>
        <v>23.01021549192469</v>
      </c>
      <c r="AI260" s="67">
        <f t="shared" si="86"/>
        <v>4.9238784126993975</v>
      </c>
      <c r="AJ260" s="67" t="str">
        <f t="shared" si="86"/>
        <v/>
      </c>
      <c r="AK260" s="67" t="str">
        <f t="shared" si="86"/>
        <v/>
      </c>
      <c r="AL260" s="67" t="str">
        <f t="shared" si="86"/>
        <v/>
      </c>
      <c r="AM260" s="67" t="str">
        <f t="shared" si="86"/>
        <v/>
      </c>
      <c r="AN260" s="67" t="str">
        <f t="shared" si="86"/>
        <v/>
      </c>
      <c r="AO260" s="63"/>
      <c r="AP260" s="67">
        <f t="shared" si="87"/>
        <v>3.8212385991461115</v>
      </c>
      <c r="AQ260" s="67">
        <f t="shared" si="87"/>
        <v>1.9261407333458787</v>
      </c>
      <c r="AR260" s="67" t="str">
        <f t="shared" si="87"/>
        <v/>
      </c>
      <c r="AS260" s="67" t="str">
        <f t="shared" si="87"/>
        <v/>
      </c>
      <c r="AT260" s="67">
        <f t="shared" si="87"/>
        <v>8.6535180472477029E-3</v>
      </c>
      <c r="AU260" s="63"/>
      <c r="AV260" s="67">
        <f t="shared" si="88"/>
        <v>1.4806618442478745</v>
      </c>
      <c r="AW260" s="67" t="str">
        <f t="shared" si="88"/>
        <v/>
      </c>
      <c r="AX260" s="67" t="str">
        <f t="shared" si="88"/>
        <v/>
      </c>
      <c r="AY260" s="67">
        <f t="shared" si="88"/>
        <v>2.4890278362291799E-2</v>
      </c>
      <c r="AZ260" s="63"/>
      <c r="BA260" s="67" t="str">
        <f t="shared" si="89"/>
        <v/>
      </c>
      <c r="BB260" s="67" t="str">
        <f t="shared" si="89"/>
        <v/>
      </c>
      <c r="BC260" s="63"/>
      <c r="BD260" s="67" t="str">
        <f t="shared" si="90"/>
        <v/>
      </c>
      <c r="BE260" s="67" t="str">
        <f t="shared" si="90"/>
        <v/>
      </c>
      <c r="BF260" s="67" t="str">
        <f t="shared" si="90"/>
        <v/>
      </c>
    </row>
    <row r="261" spans="4:58" s="20" customFormat="1" ht="15" customHeight="1">
      <c r="P261" s="237">
        <v>48</v>
      </c>
      <c r="Q261" s="50" t="str">
        <f t="shared" si="77"/>
        <v>Sydney_2005</v>
      </c>
      <c r="R261" s="51"/>
      <c r="S261" s="51"/>
      <c r="T261" s="51"/>
      <c r="U261" s="67">
        <f t="shared" si="85"/>
        <v>23.445085548299502</v>
      </c>
      <c r="V261" s="67">
        <f t="shared" si="85"/>
        <v>1.0540810751164833</v>
      </c>
      <c r="W261" s="67">
        <f t="shared" si="85"/>
        <v>3.8382112906768167</v>
      </c>
      <c r="X261" s="67" t="str">
        <f t="shared" si="85"/>
        <v/>
      </c>
      <c r="Y261" s="67" t="str">
        <f t="shared" si="85"/>
        <v/>
      </c>
      <c r="Z261" s="70">
        <f t="shared" si="78"/>
        <v>28.337377914092801</v>
      </c>
      <c r="AA261" s="70">
        <f t="shared" ca="1" si="79"/>
        <v>3</v>
      </c>
      <c r="AB261" s="70">
        <f t="shared" ca="1" si="80"/>
        <v>3</v>
      </c>
      <c r="AC261" s="70">
        <f t="shared" ca="1" si="81"/>
        <v>111</v>
      </c>
      <c r="AD261" s="70">
        <f t="shared" ca="1" si="82"/>
        <v>1</v>
      </c>
      <c r="AE261" s="70" t="e">
        <f t="shared" ca="1" si="83"/>
        <v>#VALUE!</v>
      </c>
      <c r="AF261" s="70" t="e">
        <f t="shared" ca="1" si="84"/>
        <v>#VALUE!</v>
      </c>
      <c r="AG261" s="67">
        <f t="shared" si="86"/>
        <v>2.6114135323328922</v>
      </c>
      <c r="AH261" s="67">
        <f t="shared" si="86"/>
        <v>20.833672015966609</v>
      </c>
      <c r="AI261" s="67" t="str">
        <f t="shared" si="86"/>
        <v/>
      </c>
      <c r="AJ261" s="67" t="str">
        <f t="shared" si="86"/>
        <v/>
      </c>
      <c r="AK261" s="67" t="str">
        <f t="shared" si="86"/>
        <v/>
      </c>
      <c r="AL261" s="67" t="str">
        <f t="shared" si="86"/>
        <v/>
      </c>
      <c r="AM261" s="67" t="str">
        <f t="shared" si="86"/>
        <v/>
      </c>
      <c r="AN261" s="67" t="str">
        <f t="shared" si="86"/>
        <v/>
      </c>
      <c r="AO261" s="63"/>
      <c r="AP261" s="67">
        <f t="shared" si="87"/>
        <v>0.73791878262643107</v>
      </c>
      <c r="AQ261" s="67">
        <f t="shared" si="87"/>
        <v>0.29448338021667703</v>
      </c>
      <c r="AR261" s="67">
        <f t="shared" si="87"/>
        <v>2.1678912273375091E-2</v>
      </c>
      <c r="AS261" s="67" t="str">
        <f t="shared" si="87"/>
        <v/>
      </c>
      <c r="AT261" s="67" t="str">
        <f t="shared" si="87"/>
        <v/>
      </c>
      <c r="AU261" s="63"/>
      <c r="AV261" s="67">
        <f t="shared" si="88"/>
        <v>3.813324714676817</v>
      </c>
      <c r="AW261" s="67" t="str">
        <f t="shared" si="88"/>
        <v/>
      </c>
      <c r="AX261" s="67" t="str">
        <f t="shared" si="88"/>
        <v/>
      </c>
      <c r="AY261" s="67">
        <f t="shared" si="88"/>
        <v>2.4886575999999997E-2</v>
      </c>
      <c r="AZ261" s="63"/>
      <c r="BA261" s="67" t="str">
        <f t="shared" si="89"/>
        <v/>
      </c>
      <c r="BB261" s="67" t="str">
        <f t="shared" si="89"/>
        <v/>
      </c>
      <c r="BC261" s="63"/>
      <c r="BD261" s="67" t="str">
        <f t="shared" si="90"/>
        <v/>
      </c>
      <c r="BE261" s="67" t="str">
        <f t="shared" si="90"/>
        <v/>
      </c>
      <c r="BF261" s="67" t="str">
        <f t="shared" si="90"/>
        <v/>
      </c>
    </row>
    <row r="262" spans="4:58" s="20" customFormat="1" ht="15" customHeight="1">
      <c r="P262" s="237">
        <v>49</v>
      </c>
      <c r="Q262" s="50" t="str">
        <f t="shared" si="77"/>
        <v>Sydney_2006</v>
      </c>
      <c r="R262" s="51"/>
      <c r="S262" s="51"/>
      <c r="T262" s="51"/>
      <c r="U262" s="67">
        <f t="shared" si="85"/>
        <v>23.047517163335463</v>
      </c>
      <c r="V262" s="67">
        <f t="shared" si="85"/>
        <v>1.0545074320291199</v>
      </c>
      <c r="W262" s="67">
        <f t="shared" si="85"/>
        <v>3.781576162594277</v>
      </c>
      <c r="X262" s="67" t="str">
        <f t="shared" si="85"/>
        <v/>
      </c>
      <c r="Y262" s="67" t="str">
        <f t="shared" si="85"/>
        <v/>
      </c>
      <c r="Z262" s="70">
        <f t="shared" si="78"/>
        <v>27.88360075795886</v>
      </c>
      <c r="AA262" s="70">
        <f t="shared" ca="1" si="79"/>
        <v>4</v>
      </c>
      <c r="AB262" s="70">
        <f t="shared" ca="1" si="80"/>
        <v>4</v>
      </c>
      <c r="AC262" s="70">
        <f t="shared" ca="1" si="81"/>
        <v>110</v>
      </c>
      <c r="AD262" s="70">
        <f t="shared" ca="1" si="82"/>
        <v>2</v>
      </c>
      <c r="AE262" s="70" t="e">
        <f t="shared" ca="1" si="83"/>
        <v>#VALUE!</v>
      </c>
      <c r="AF262" s="70" t="e">
        <f t="shared" ca="1" si="84"/>
        <v>#VALUE!</v>
      </c>
      <c r="AG262" s="67">
        <f t="shared" si="86"/>
        <v>2.5853949703343768</v>
      </c>
      <c r="AH262" s="67">
        <f t="shared" si="86"/>
        <v>20.46212219300109</v>
      </c>
      <c r="AI262" s="67" t="str">
        <f t="shared" si="86"/>
        <v/>
      </c>
      <c r="AJ262" s="67" t="str">
        <f t="shared" si="86"/>
        <v/>
      </c>
      <c r="AK262" s="67" t="str">
        <f t="shared" si="86"/>
        <v/>
      </c>
      <c r="AL262" s="67" t="str">
        <f t="shared" si="86"/>
        <v/>
      </c>
      <c r="AM262" s="67" t="str">
        <f t="shared" si="86"/>
        <v/>
      </c>
      <c r="AN262" s="67" t="str">
        <f t="shared" si="86"/>
        <v/>
      </c>
      <c r="AO262" s="63"/>
      <c r="AP262" s="67">
        <f t="shared" si="87"/>
        <v>0.74375716485996346</v>
      </c>
      <c r="AQ262" s="67">
        <f t="shared" si="87"/>
        <v>0.28946542415257559</v>
      </c>
      <c r="AR262" s="67">
        <f t="shared" si="87"/>
        <v>2.1284843016580957E-2</v>
      </c>
      <c r="AS262" s="67" t="str">
        <f t="shared" si="87"/>
        <v/>
      </c>
      <c r="AT262" s="67" t="str">
        <f t="shared" si="87"/>
        <v/>
      </c>
      <c r="AU262" s="63"/>
      <c r="AV262" s="67">
        <f t="shared" si="88"/>
        <v>3.7566895865942769</v>
      </c>
      <c r="AW262" s="67" t="str">
        <f t="shared" si="88"/>
        <v/>
      </c>
      <c r="AX262" s="67" t="str">
        <f t="shared" si="88"/>
        <v/>
      </c>
      <c r="AY262" s="67">
        <f t="shared" si="88"/>
        <v>2.4886576000000004E-2</v>
      </c>
      <c r="AZ262" s="63"/>
      <c r="BA262" s="67" t="str">
        <f t="shared" si="89"/>
        <v/>
      </c>
      <c r="BB262" s="67" t="str">
        <f t="shared" si="89"/>
        <v/>
      </c>
      <c r="BC262" s="63"/>
      <c r="BD262" s="67" t="str">
        <f t="shared" si="90"/>
        <v/>
      </c>
      <c r="BE262" s="67" t="str">
        <f t="shared" si="90"/>
        <v/>
      </c>
      <c r="BF262" s="67" t="str">
        <f t="shared" si="90"/>
        <v/>
      </c>
    </row>
    <row r="263" spans="4:58" s="20" customFormat="1" ht="15" customHeight="1">
      <c r="P263" s="237">
        <v>50</v>
      </c>
      <c r="Q263" s="50" t="str">
        <f t="shared" si="77"/>
        <v>Sydney_2007</v>
      </c>
      <c r="R263" s="51"/>
      <c r="S263" s="51"/>
      <c r="T263" s="51"/>
      <c r="U263" s="67">
        <f t="shared" si="85"/>
        <v>22.732330671455468</v>
      </c>
      <c r="V263" s="67">
        <f t="shared" si="85"/>
        <v>1.0469806939463455</v>
      </c>
      <c r="W263" s="67">
        <f t="shared" si="85"/>
        <v>3.742832422515229</v>
      </c>
      <c r="X263" s="67" t="str">
        <f t="shared" si="85"/>
        <v/>
      </c>
      <c r="Y263" s="67" t="str">
        <f t="shared" si="85"/>
        <v/>
      </c>
      <c r="Z263" s="70">
        <f t="shared" si="78"/>
        <v>27.522143787917042</v>
      </c>
      <c r="AA263" s="70">
        <f t="shared" ca="1" si="79"/>
        <v>5</v>
      </c>
      <c r="AB263" s="70">
        <f t="shared" ca="1" si="80"/>
        <v>5</v>
      </c>
      <c r="AC263" s="70">
        <f t="shared" ca="1" si="81"/>
        <v>113</v>
      </c>
      <c r="AD263" s="70">
        <f t="shared" ca="1" si="82"/>
        <v>3</v>
      </c>
      <c r="AE263" s="70" t="e">
        <f t="shared" ca="1" si="83"/>
        <v>#VALUE!</v>
      </c>
      <c r="AF263" s="70" t="e">
        <f t="shared" ca="1" si="84"/>
        <v>#VALUE!</v>
      </c>
      <c r="AG263" s="67">
        <f t="shared" si="86"/>
        <v>2.5294298274454796</v>
      </c>
      <c r="AH263" s="67">
        <f t="shared" si="86"/>
        <v>20.202900844009989</v>
      </c>
      <c r="AI263" s="67" t="str">
        <f t="shared" si="86"/>
        <v/>
      </c>
      <c r="AJ263" s="67" t="str">
        <f t="shared" si="86"/>
        <v/>
      </c>
      <c r="AK263" s="67" t="str">
        <f t="shared" si="86"/>
        <v/>
      </c>
      <c r="AL263" s="67" t="str">
        <f t="shared" si="86"/>
        <v/>
      </c>
      <c r="AM263" s="67" t="str">
        <f t="shared" si="86"/>
        <v/>
      </c>
      <c r="AN263" s="67" t="str">
        <f t="shared" si="86"/>
        <v/>
      </c>
      <c r="AO263" s="63"/>
      <c r="AP263" s="67">
        <f t="shared" si="87"/>
        <v>0.73539114906654846</v>
      </c>
      <c r="AQ263" s="67">
        <f t="shared" si="87"/>
        <v>0.2903053420719337</v>
      </c>
      <c r="AR263" s="67">
        <f t="shared" si="87"/>
        <v>2.12842028078634E-2</v>
      </c>
      <c r="AS263" s="67" t="str">
        <f t="shared" si="87"/>
        <v/>
      </c>
      <c r="AT263" s="67" t="str">
        <f t="shared" si="87"/>
        <v/>
      </c>
      <c r="AU263" s="63"/>
      <c r="AV263" s="67">
        <f t="shared" si="88"/>
        <v>3.7179458465152289</v>
      </c>
      <c r="AW263" s="67" t="str">
        <f t="shared" si="88"/>
        <v/>
      </c>
      <c r="AX263" s="67" t="str">
        <f t="shared" si="88"/>
        <v/>
      </c>
      <c r="AY263" s="67">
        <f t="shared" si="88"/>
        <v>2.4886575999999997E-2</v>
      </c>
      <c r="AZ263" s="63"/>
      <c r="BA263" s="67" t="str">
        <f t="shared" si="89"/>
        <v/>
      </c>
      <c r="BB263" s="67" t="str">
        <f t="shared" si="89"/>
        <v/>
      </c>
      <c r="BC263" s="63"/>
      <c r="BD263" s="67" t="str">
        <f t="shared" si="90"/>
        <v/>
      </c>
      <c r="BE263" s="67" t="str">
        <f t="shared" si="90"/>
        <v/>
      </c>
      <c r="BF263" s="67" t="str">
        <f t="shared" si="90"/>
        <v/>
      </c>
    </row>
    <row r="264" spans="4:58" s="20" customFormat="1" ht="15" customHeight="1">
      <c r="P264" s="237">
        <v>51</v>
      </c>
      <c r="Q264" s="50" t="str">
        <f t="shared" si="77"/>
        <v>Sydney_2008</v>
      </c>
      <c r="R264" s="51"/>
      <c r="S264" s="51"/>
      <c r="T264" s="51"/>
      <c r="U264" s="67">
        <f t="shared" ref="U264:Y273" si="91">IF(ISERROR(U60/$R60),"",U60/$R60)</f>
        <v>21.763652102531974</v>
      </c>
      <c r="V264" s="67">
        <f t="shared" si="91"/>
        <v>1.0361007248578871</v>
      </c>
      <c r="W264" s="67">
        <f t="shared" si="91"/>
        <v>3.3543369566589383</v>
      </c>
      <c r="X264" s="67" t="str">
        <f t="shared" si="91"/>
        <v/>
      </c>
      <c r="Y264" s="67" t="str">
        <f t="shared" si="91"/>
        <v/>
      </c>
      <c r="Z264" s="70">
        <f t="shared" si="78"/>
        <v>26.1540897840488</v>
      </c>
      <c r="AA264" s="70">
        <f t="shared" ca="1" si="79"/>
        <v>6</v>
      </c>
      <c r="AB264" s="70">
        <f t="shared" ca="1" si="80"/>
        <v>6</v>
      </c>
      <c r="AC264" s="70">
        <f t="shared" ca="1" si="81"/>
        <v>116</v>
      </c>
      <c r="AD264" s="70">
        <f t="shared" ca="1" si="82"/>
        <v>5</v>
      </c>
      <c r="AE264" s="70" t="e">
        <f t="shared" ca="1" si="83"/>
        <v>#VALUE!</v>
      </c>
      <c r="AF264" s="70" t="e">
        <f t="shared" ca="1" si="84"/>
        <v>#VALUE!</v>
      </c>
      <c r="AG264" s="67">
        <f t="shared" ref="AG264:AN273" si="92">IF(ISERROR(AG60/$R60),"",AG60/$R60)</f>
        <v>2.5195299391048689</v>
      </c>
      <c r="AH264" s="67">
        <f t="shared" si="92"/>
        <v>19.244122163427107</v>
      </c>
      <c r="AI264" s="67" t="str">
        <f t="shared" si="92"/>
        <v/>
      </c>
      <c r="AJ264" s="67" t="str">
        <f t="shared" si="92"/>
        <v/>
      </c>
      <c r="AK264" s="67" t="str">
        <f t="shared" si="92"/>
        <v/>
      </c>
      <c r="AL264" s="67" t="str">
        <f t="shared" si="92"/>
        <v/>
      </c>
      <c r="AM264" s="67" t="str">
        <f t="shared" si="92"/>
        <v/>
      </c>
      <c r="AN264" s="67" t="str">
        <f t="shared" si="92"/>
        <v/>
      </c>
      <c r="AO264" s="63"/>
      <c r="AP264" s="67">
        <f t="shared" ref="AP264:AT273" si="93">IF(ISERROR(AP60/$R60),"",AP60/$R60)</f>
        <v>0.72638467870459822</v>
      </c>
      <c r="AQ264" s="67">
        <f t="shared" si="93"/>
        <v>0.28857438182997042</v>
      </c>
      <c r="AR264" s="67">
        <f t="shared" si="93"/>
        <v>2.1141664323318432E-2</v>
      </c>
      <c r="AS264" s="67" t="str">
        <f t="shared" si="93"/>
        <v/>
      </c>
      <c r="AT264" s="67" t="str">
        <f t="shared" si="93"/>
        <v/>
      </c>
      <c r="AU264" s="63"/>
      <c r="AV264" s="67">
        <f t="shared" si="88"/>
        <v>3.3294503806589386</v>
      </c>
      <c r="AW264" s="67" t="str">
        <f t="shared" si="88"/>
        <v/>
      </c>
      <c r="AX264" s="67" t="str">
        <f t="shared" si="88"/>
        <v/>
      </c>
      <c r="AY264" s="67">
        <f t="shared" si="88"/>
        <v>2.4886576000000001E-2</v>
      </c>
      <c r="AZ264" s="63"/>
      <c r="BA264" s="67" t="str">
        <f t="shared" si="89"/>
        <v/>
      </c>
      <c r="BB264" s="67" t="str">
        <f t="shared" si="89"/>
        <v/>
      </c>
      <c r="BC264" s="63"/>
      <c r="BD264" s="67" t="str">
        <f t="shared" si="90"/>
        <v/>
      </c>
      <c r="BE264" s="67" t="str">
        <f t="shared" si="90"/>
        <v/>
      </c>
      <c r="BF264" s="67" t="str">
        <f t="shared" si="90"/>
        <v/>
      </c>
    </row>
    <row r="265" spans="4:58" s="20" customFormat="1" ht="15" customHeight="1">
      <c r="P265" s="237">
        <v>52</v>
      </c>
      <c r="Q265" s="50" t="str">
        <f t="shared" si="77"/>
        <v>Sydney_2009</v>
      </c>
      <c r="R265" s="51"/>
      <c r="S265" s="51"/>
      <c r="T265" s="51"/>
      <c r="U265" s="67">
        <f t="shared" si="91"/>
        <v>21.064522535797632</v>
      </c>
      <c r="V265" s="67">
        <f t="shared" si="91"/>
        <v>1.0471301570995597</v>
      </c>
      <c r="W265" s="67">
        <f t="shared" si="91"/>
        <v>2.1854365471079733</v>
      </c>
      <c r="X265" s="67" t="str">
        <f t="shared" si="91"/>
        <v/>
      </c>
      <c r="Y265" s="67" t="str">
        <f t="shared" si="91"/>
        <v/>
      </c>
      <c r="Z265" s="70">
        <f t="shared" si="78"/>
        <v>24.297089240005164</v>
      </c>
      <c r="AA265" s="70">
        <f t="shared" ca="1" si="79"/>
        <v>7</v>
      </c>
      <c r="AB265" s="70">
        <f t="shared" ca="1" si="80"/>
        <v>7</v>
      </c>
      <c r="AC265" s="70">
        <f t="shared" ca="1" si="81"/>
        <v>112</v>
      </c>
      <c r="AD265" s="70">
        <f t="shared" ca="1" si="82"/>
        <v>6</v>
      </c>
      <c r="AE265" s="70" t="e">
        <f t="shared" ca="1" si="83"/>
        <v>#VALUE!</v>
      </c>
      <c r="AF265" s="70" t="e">
        <f t="shared" ca="1" si="84"/>
        <v>#VALUE!</v>
      </c>
      <c r="AG265" s="67">
        <f t="shared" si="92"/>
        <v>2.435693780584522</v>
      </c>
      <c r="AH265" s="67">
        <f t="shared" si="92"/>
        <v>18.62882875521311</v>
      </c>
      <c r="AI265" s="67" t="str">
        <f t="shared" si="92"/>
        <v/>
      </c>
      <c r="AJ265" s="67" t="str">
        <f t="shared" si="92"/>
        <v/>
      </c>
      <c r="AK265" s="67" t="str">
        <f t="shared" si="92"/>
        <v/>
      </c>
      <c r="AL265" s="67" t="str">
        <f t="shared" si="92"/>
        <v/>
      </c>
      <c r="AM265" s="67" t="str">
        <f t="shared" si="92"/>
        <v/>
      </c>
      <c r="AN265" s="67" t="str">
        <f t="shared" si="92"/>
        <v/>
      </c>
      <c r="AO265" s="63"/>
      <c r="AP265" s="67">
        <f t="shared" si="93"/>
        <v>0.73735488124902537</v>
      </c>
      <c r="AQ265" s="67">
        <f t="shared" si="93"/>
        <v>0.28864805152487227</v>
      </c>
      <c r="AR265" s="67">
        <f t="shared" si="93"/>
        <v>2.1127224325662025E-2</v>
      </c>
      <c r="AS265" s="67" t="str">
        <f t="shared" si="93"/>
        <v/>
      </c>
      <c r="AT265" s="67" t="str">
        <f t="shared" si="93"/>
        <v/>
      </c>
      <c r="AU265" s="63"/>
      <c r="AV265" s="67">
        <f t="shared" si="88"/>
        <v>2.1605499711079732</v>
      </c>
      <c r="AW265" s="67" t="str">
        <f t="shared" si="88"/>
        <v/>
      </c>
      <c r="AX265" s="67" t="str">
        <f t="shared" si="88"/>
        <v/>
      </c>
      <c r="AY265" s="67">
        <f t="shared" si="88"/>
        <v>2.4886576000000001E-2</v>
      </c>
      <c r="AZ265" s="63"/>
      <c r="BA265" s="67" t="str">
        <f t="shared" si="89"/>
        <v/>
      </c>
      <c r="BB265" s="67" t="str">
        <f t="shared" si="89"/>
        <v/>
      </c>
      <c r="BC265" s="63"/>
      <c r="BD265" s="67" t="str">
        <f t="shared" si="90"/>
        <v/>
      </c>
      <c r="BE265" s="67" t="str">
        <f t="shared" si="90"/>
        <v/>
      </c>
      <c r="BF265" s="67" t="str">
        <f t="shared" si="90"/>
        <v/>
      </c>
    </row>
    <row r="266" spans="4:58" s="20" customFormat="1" ht="15" customHeight="1">
      <c r="P266" s="237">
        <v>53</v>
      </c>
      <c r="Q266" s="50" t="str">
        <f t="shared" si="77"/>
        <v>Sydney_2010</v>
      </c>
      <c r="R266" s="51"/>
      <c r="S266" s="51"/>
      <c r="T266" s="51"/>
      <c r="U266" s="67">
        <f t="shared" si="91"/>
        <v>20.685795141213266</v>
      </c>
      <c r="V266" s="67">
        <f t="shared" si="91"/>
        <v>1.0638752507760834</v>
      </c>
      <c r="W266" s="67">
        <f t="shared" si="91"/>
        <v>2.1254466877137612</v>
      </c>
      <c r="X266" s="67" t="str">
        <f t="shared" si="91"/>
        <v/>
      </c>
      <c r="Y266" s="67" t="str">
        <f t="shared" si="91"/>
        <v/>
      </c>
      <c r="Z266" s="70">
        <f t="shared" si="78"/>
        <v>23.875117079703109</v>
      </c>
      <c r="AA266" s="70">
        <f t="shared" ca="1" si="79"/>
        <v>8</v>
      </c>
      <c r="AB266" s="70">
        <f t="shared" ca="1" si="80"/>
        <v>8</v>
      </c>
      <c r="AC266" s="70">
        <f t="shared" ca="1" si="81"/>
        <v>109</v>
      </c>
      <c r="AD266" s="70">
        <f t="shared" ca="1" si="82"/>
        <v>7</v>
      </c>
      <c r="AE266" s="70" t="e">
        <f t="shared" ca="1" si="83"/>
        <v>#VALUE!</v>
      </c>
      <c r="AF266" s="70" t="e">
        <f t="shared" ca="1" si="84"/>
        <v>#VALUE!</v>
      </c>
      <c r="AG266" s="67">
        <f t="shared" si="92"/>
        <v>2.4177797253583773</v>
      </c>
      <c r="AH266" s="67">
        <f t="shared" si="92"/>
        <v>18.26801541585489</v>
      </c>
      <c r="AI266" s="67" t="str">
        <f t="shared" si="92"/>
        <v/>
      </c>
      <c r="AJ266" s="67" t="str">
        <f t="shared" si="92"/>
        <v/>
      </c>
      <c r="AK266" s="67" t="str">
        <f t="shared" si="92"/>
        <v/>
      </c>
      <c r="AL266" s="67" t="str">
        <f t="shared" si="92"/>
        <v/>
      </c>
      <c r="AM266" s="67" t="str">
        <f t="shared" si="92"/>
        <v/>
      </c>
      <c r="AN266" s="67" t="str">
        <f t="shared" si="92"/>
        <v/>
      </c>
      <c r="AO266" s="63"/>
      <c r="AP266" s="67">
        <f t="shared" si="93"/>
        <v>0.75224270000674964</v>
      </c>
      <c r="AQ266" s="67">
        <f t="shared" si="93"/>
        <v>0.29039651839124347</v>
      </c>
      <c r="AR266" s="67">
        <f t="shared" si="93"/>
        <v>2.12360323780902E-2</v>
      </c>
      <c r="AS266" s="67" t="str">
        <f t="shared" si="93"/>
        <v/>
      </c>
      <c r="AT266" s="67" t="str">
        <f t="shared" si="93"/>
        <v/>
      </c>
      <c r="AU266" s="63"/>
      <c r="AV266" s="67">
        <f t="shared" si="88"/>
        <v>2.1005601117137616</v>
      </c>
      <c r="AW266" s="67" t="str">
        <f t="shared" si="88"/>
        <v/>
      </c>
      <c r="AX266" s="67" t="str">
        <f t="shared" si="88"/>
        <v/>
      </c>
      <c r="AY266" s="67">
        <f t="shared" si="88"/>
        <v>2.4886576000000001E-2</v>
      </c>
      <c r="AZ266" s="63"/>
      <c r="BA266" s="67" t="str">
        <f t="shared" si="89"/>
        <v/>
      </c>
      <c r="BB266" s="67" t="str">
        <f t="shared" si="89"/>
        <v/>
      </c>
      <c r="BC266" s="63"/>
      <c r="BD266" s="67" t="str">
        <f t="shared" si="90"/>
        <v/>
      </c>
      <c r="BE266" s="67" t="str">
        <f t="shared" si="90"/>
        <v/>
      </c>
      <c r="BF266" s="67" t="str">
        <f t="shared" si="90"/>
        <v/>
      </c>
    </row>
    <row r="267" spans="4:58" s="20" customFormat="1" ht="15" customHeight="1">
      <c r="P267" s="237">
        <v>54</v>
      </c>
      <c r="Q267" s="50" t="str">
        <f t="shared" si="77"/>
        <v>Sydney_2011</v>
      </c>
      <c r="R267" s="51"/>
      <c r="S267" s="51"/>
      <c r="T267" s="51"/>
      <c r="U267" s="67">
        <f t="shared" si="91"/>
        <v>19.155778575553576</v>
      </c>
      <c r="V267" s="67">
        <f t="shared" si="91"/>
        <v>1.0148217050662349</v>
      </c>
      <c r="W267" s="67">
        <f t="shared" si="91"/>
        <v>2.0517304132878795</v>
      </c>
      <c r="X267" s="67" t="str">
        <f t="shared" si="91"/>
        <v/>
      </c>
      <c r="Y267" s="67" t="str">
        <f t="shared" si="91"/>
        <v/>
      </c>
      <c r="Z267" s="70">
        <f t="shared" si="78"/>
        <v>22.222330693907693</v>
      </c>
      <c r="AA267" s="70">
        <f t="shared" ca="1" si="79"/>
        <v>9</v>
      </c>
      <c r="AB267" s="70">
        <f t="shared" ca="1" si="80"/>
        <v>9</v>
      </c>
      <c r="AC267" s="70">
        <f t="shared" ca="1" si="81"/>
        <v>118</v>
      </c>
      <c r="AD267" s="70">
        <f t="shared" ca="1" si="82"/>
        <v>8</v>
      </c>
      <c r="AE267" s="70" t="e">
        <f t="shared" ca="1" si="83"/>
        <v>#VALUE!</v>
      </c>
      <c r="AF267" s="70" t="e">
        <f t="shared" ca="1" si="84"/>
        <v>#VALUE!</v>
      </c>
      <c r="AG267" s="67">
        <f t="shared" si="92"/>
        <v>2.2235133021488629</v>
      </c>
      <c r="AH267" s="67">
        <f t="shared" si="92"/>
        <v>16.932265273404713</v>
      </c>
      <c r="AI267" s="67" t="str">
        <f t="shared" si="92"/>
        <v/>
      </c>
      <c r="AJ267" s="67" t="str">
        <f t="shared" si="92"/>
        <v/>
      </c>
      <c r="AK267" s="67" t="str">
        <f t="shared" si="92"/>
        <v/>
      </c>
      <c r="AL267" s="67" t="str">
        <f t="shared" si="92"/>
        <v/>
      </c>
      <c r="AM267" s="67" t="str">
        <f t="shared" si="92"/>
        <v/>
      </c>
      <c r="AN267" s="67" t="str">
        <f t="shared" si="92"/>
        <v/>
      </c>
      <c r="AO267" s="63"/>
      <c r="AP267" s="67">
        <f t="shared" si="93"/>
        <v>0.70277141167709467</v>
      </c>
      <c r="AQ267" s="67">
        <f t="shared" si="93"/>
        <v>0.29149736861422704</v>
      </c>
      <c r="AR267" s="67">
        <f t="shared" si="93"/>
        <v>2.0552924774913394E-2</v>
      </c>
      <c r="AS267" s="67" t="str">
        <f t="shared" si="93"/>
        <v/>
      </c>
      <c r="AT267" s="67" t="str">
        <f t="shared" si="93"/>
        <v/>
      </c>
      <c r="AU267" s="63"/>
      <c r="AV267" s="67">
        <f t="shared" si="88"/>
        <v>2.0268438372878794</v>
      </c>
      <c r="AW267" s="67" t="str">
        <f t="shared" si="88"/>
        <v/>
      </c>
      <c r="AX267" s="67" t="str">
        <f t="shared" si="88"/>
        <v/>
      </c>
      <c r="AY267" s="67">
        <f t="shared" si="88"/>
        <v>2.4886576000000001E-2</v>
      </c>
      <c r="AZ267" s="63"/>
      <c r="BA267" s="67" t="str">
        <f t="shared" si="89"/>
        <v/>
      </c>
      <c r="BB267" s="67" t="str">
        <f t="shared" si="89"/>
        <v/>
      </c>
      <c r="BC267" s="63"/>
      <c r="BD267" s="67" t="str">
        <f t="shared" si="90"/>
        <v/>
      </c>
      <c r="BE267" s="67" t="str">
        <f t="shared" si="90"/>
        <v/>
      </c>
      <c r="BF267" s="67" t="str">
        <f t="shared" si="90"/>
        <v/>
      </c>
    </row>
    <row r="268" spans="4:58" s="20" customFormat="1" ht="15" customHeight="1">
      <c r="P268" s="237">
        <v>55</v>
      </c>
      <c r="Q268" s="50" t="str">
        <f t="shared" si="77"/>
        <v>Sydney_2012</v>
      </c>
      <c r="R268" s="51"/>
      <c r="S268" s="51"/>
      <c r="T268" s="51"/>
      <c r="U268" s="67">
        <f t="shared" si="91"/>
        <v>17.779186126140967</v>
      </c>
      <c r="V268" s="67">
        <f t="shared" si="91"/>
        <v>0.99186248503153829</v>
      </c>
      <c r="W268" s="67">
        <f t="shared" si="91"/>
        <v>1.9643850528867368</v>
      </c>
      <c r="X268" s="67" t="str">
        <f t="shared" si="91"/>
        <v/>
      </c>
      <c r="Y268" s="67" t="str">
        <f t="shared" si="91"/>
        <v/>
      </c>
      <c r="Z268" s="70">
        <f t="shared" si="78"/>
        <v>20.735433664059244</v>
      </c>
      <c r="AA268" s="70">
        <f t="shared" ca="1" si="79"/>
        <v>10</v>
      </c>
      <c r="AB268" s="70">
        <f t="shared" ca="1" si="80"/>
        <v>10</v>
      </c>
      <c r="AC268" s="70">
        <f t="shared" ca="1" si="81"/>
        <v>120</v>
      </c>
      <c r="AD268" s="70">
        <f t="shared" ca="1" si="82"/>
        <v>9</v>
      </c>
      <c r="AE268" s="70" t="e">
        <f t="shared" ca="1" si="83"/>
        <v>#VALUE!</v>
      </c>
      <c r="AF268" s="70" t="e">
        <f t="shared" ca="1" si="84"/>
        <v>#VALUE!</v>
      </c>
      <c r="AG268" s="67">
        <f t="shared" si="92"/>
        <v>2.0800034060990442</v>
      </c>
      <c r="AH268" s="67">
        <f t="shared" si="92"/>
        <v>15.699182720041923</v>
      </c>
      <c r="AI268" s="67" t="str">
        <f t="shared" si="92"/>
        <v/>
      </c>
      <c r="AJ268" s="67" t="str">
        <f t="shared" si="92"/>
        <v/>
      </c>
      <c r="AK268" s="67" t="str">
        <f t="shared" si="92"/>
        <v/>
      </c>
      <c r="AL268" s="67" t="str">
        <f t="shared" si="92"/>
        <v/>
      </c>
      <c r="AM268" s="67" t="str">
        <f t="shared" si="92"/>
        <v/>
      </c>
      <c r="AN268" s="67" t="str">
        <f t="shared" si="92"/>
        <v/>
      </c>
      <c r="AO268" s="63"/>
      <c r="AP268" s="67">
        <f t="shared" si="93"/>
        <v>0.68819484547463972</v>
      </c>
      <c r="AQ268" s="67">
        <f t="shared" si="93"/>
        <v>0.28373954205670804</v>
      </c>
      <c r="AR268" s="67">
        <f t="shared" si="93"/>
        <v>1.9928097500190506E-2</v>
      </c>
      <c r="AS268" s="67" t="str">
        <f t="shared" si="93"/>
        <v/>
      </c>
      <c r="AT268" s="67" t="str">
        <f t="shared" si="93"/>
        <v/>
      </c>
      <c r="AU268" s="63"/>
      <c r="AV268" s="67">
        <f t="shared" si="88"/>
        <v>1.9394984768867367</v>
      </c>
      <c r="AW268" s="67" t="str">
        <f t="shared" si="88"/>
        <v/>
      </c>
      <c r="AX268" s="67" t="str">
        <f t="shared" si="88"/>
        <v/>
      </c>
      <c r="AY268" s="67">
        <f t="shared" si="88"/>
        <v>2.4886576000000004E-2</v>
      </c>
      <c r="AZ268" s="63"/>
      <c r="BA268" s="67" t="str">
        <f t="shared" si="89"/>
        <v/>
      </c>
      <c r="BB268" s="67" t="str">
        <f t="shared" si="89"/>
        <v/>
      </c>
      <c r="BC268" s="63"/>
      <c r="BD268" s="67" t="str">
        <f t="shared" si="90"/>
        <v/>
      </c>
      <c r="BE268" s="67" t="str">
        <f t="shared" si="90"/>
        <v/>
      </c>
      <c r="BF268" s="67" t="str">
        <f t="shared" si="90"/>
        <v/>
      </c>
    </row>
    <row r="269" spans="4:58" s="20" customFormat="1" ht="15" customHeight="1">
      <c r="P269" s="237">
        <v>56</v>
      </c>
      <c r="Q269" s="50" t="str">
        <f t="shared" si="77"/>
        <v>Sydney_2013</v>
      </c>
      <c r="R269" s="51"/>
      <c r="S269" s="51"/>
      <c r="T269" s="51"/>
      <c r="U269" s="67">
        <f t="shared" si="91"/>
        <v>16.203751258835592</v>
      </c>
      <c r="V269" s="67">
        <f t="shared" si="91"/>
        <v>0.95384820467828668</v>
      </c>
      <c r="W269" s="67">
        <f t="shared" si="91"/>
        <v>1.8922889779910481</v>
      </c>
      <c r="X269" s="67" t="str">
        <f t="shared" si="91"/>
        <v/>
      </c>
      <c r="Y269" s="67" t="str">
        <f t="shared" si="91"/>
        <v/>
      </c>
      <c r="Z269" s="70">
        <f t="shared" si="78"/>
        <v>19.049888441504926</v>
      </c>
      <c r="AA269" s="70">
        <f t="shared" ca="1" si="79"/>
        <v>11</v>
      </c>
      <c r="AB269" s="70">
        <f t="shared" ca="1" si="80"/>
        <v>11</v>
      </c>
      <c r="AC269" s="70">
        <f t="shared" ca="1" si="81"/>
        <v>124</v>
      </c>
      <c r="AD269" s="70">
        <f t="shared" ca="1" si="82"/>
        <v>12</v>
      </c>
      <c r="AE269" s="70" t="e">
        <f t="shared" ca="1" si="83"/>
        <v>#VALUE!</v>
      </c>
      <c r="AF269" s="70" t="e">
        <f t="shared" ca="1" si="84"/>
        <v>#VALUE!</v>
      </c>
      <c r="AG269" s="67">
        <f t="shared" si="92"/>
        <v>1.9038875430752582</v>
      </c>
      <c r="AH269" s="67">
        <f t="shared" si="92"/>
        <v>14.299863715760335</v>
      </c>
      <c r="AI269" s="67" t="str">
        <f t="shared" si="92"/>
        <v/>
      </c>
      <c r="AJ269" s="67" t="str">
        <f t="shared" si="92"/>
        <v/>
      </c>
      <c r="AK269" s="67" t="str">
        <f t="shared" si="92"/>
        <v/>
      </c>
      <c r="AL269" s="67" t="str">
        <f t="shared" si="92"/>
        <v/>
      </c>
      <c r="AM269" s="67" t="str">
        <f t="shared" si="92"/>
        <v/>
      </c>
      <c r="AN269" s="67" t="str">
        <f t="shared" si="92"/>
        <v/>
      </c>
      <c r="AO269" s="63"/>
      <c r="AP269" s="67">
        <f t="shared" si="93"/>
        <v>0.65964434419983431</v>
      </c>
      <c r="AQ269" s="67">
        <f t="shared" si="93"/>
        <v>0.27494722449352615</v>
      </c>
      <c r="AR269" s="67">
        <f t="shared" si="93"/>
        <v>1.9256635984926222E-2</v>
      </c>
      <c r="AS269" s="67" t="str">
        <f t="shared" si="93"/>
        <v/>
      </c>
      <c r="AT269" s="67" t="str">
        <f t="shared" si="93"/>
        <v/>
      </c>
      <c r="AU269" s="63"/>
      <c r="AV269" s="67">
        <f t="shared" si="88"/>
        <v>1.867402401991048</v>
      </c>
      <c r="AW269" s="67" t="str">
        <f t="shared" si="88"/>
        <v/>
      </c>
      <c r="AX269" s="67" t="str">
        <f t="shared" si="88"/>
        <v/>
      </c>
      <c r="AY269" s="67">
        <f t="shared" si="88"/>
        <v>2.4886576000000001E-2</v>
      </c>
      <c r="AZ269" s="63"/>
      <c r="BA269" s="67" t="str">
        <f t="shared" si="89"/>
        <v/>
      </c>
      <c r="BB269" s="67" t="str">
        <f t="shared" si="89"/>
        <v/>
      </c>
      <c r="BC269" s="63"/>
      <c r="BD269" s="67" t="str">
        <f t="shared" si="90"/>
        <v/>
      </c>
      <c r="BE269" s="67" t="str">
        <f t="shared" si="90"/>
        <v/>
      </c>
      <c r="BF269" s="67" t="str">
        <f t="shared" si="90"/>
        <v/>
      </c>
    </row>
    <row r="270" spans="4:58" s="20" customFormat="1" ht="15" customHeight="1">
      <c r="P270" s="237">
        <v>57</v>
      </c>
      <c r="Q270" s="50" t="str">
        <f t="shared" si="77"/>
        <v>Sydney_2014</v>
      </c>
      <c r="R270" s="51"/>
      <c r="S270" s="51"/>
      <c r="T270" s="51"/>
      <c r="U270" s="67">
        <f t="shared" si="91"/>
        <v>15.282260795561749</v>
      </c>
      <c r="V270" s="67">
        <f t="shared" si="91"/>
        <v>0.92322059232866982</v>
      </c>
      <c r="W270" s="67">
        <f t="shared" si="91"/>
        <v>1.8213998148628725</v>
      </c>
      <c r="X270" s="67" t="str">
        <f t="shared" si="91"/>
        <v/>
      </c>
      <c r="Y270" s="67" t="str">
        <f t="shared" si="91"/>
        <v/>
      </c>
      <c r="Z270" s="70">
        <f t="shared" si="78"/>
        <v>18.026881202753291</v>
      </c>
      <c r="AA270" s="70">
        <f t="shared" ca="1" si="79"/>
        <v>12</v>
      </c>
      <c r="AB270" s="70">
        <f t="shared" ca="1" si="80"/>
        <v>12</v>
      </c>
      <c r="AC270" s="70">
        <f t="shared" ca="1" si="81"/>
        <v>128</v>
      </c>
      <c r="AD270" s="70">
        <f t="shared" ca="1" si="82"/>
        <v>13</v>
      </c>
      <c r="AE270" s="70" t="e">
        <f t="shared" ca="1" si="83"/>
        <v>#VALUE!</v>
      </c>
      <c r="AF270" s="70" t="e">
        <f t="shared" ca="1" si="84"/>
        <v>#VALUE!</v>
      </c>
      <c r="AG270" s="67">
        <f t="shared" si="92"/>
        <v>1.9202502367725689</v>
      </c>
      <c r="AH270" s="67">
        <f t="shared" si="92"/>
        <v>13.36201055878918</v>
      </c>
      <c r="AI270" s="67" t="str">
        <f t="shared" si="92"/>
        <v/>
      </c>
      <c r="AJ270" s="67" t="str">
        <f t="shared" si="92"/>
        <v/>
      </c>
      <c r="AK270" s="67" t="str">
        <f t="shared" si="92"/>
        <v/>
      </c>
      <c r="AL270" s="67" t="str">
        <f t="shared" si="92"/>
        <v/>
      </c>
      <c r="AM270" s="67" t="str">
        <f t="shared" si="92"/>
        <v/>
      </c>
      <c r="AN270" s="67" t="str">
        <f t="shared" si="92"/>
        <v/>
      </c>
      <c r="AO270" s="63"/>
      <c r="AP270" s="67">
        <f t="shared" si="93"/>
        <v>0.63937963047342683</v>
      </c>
      <c r="AQ270" s="67">
        <f t="shared" si="93"/>
        <v>0.26531200622205359</v>
      </c>
      <c r="AR270" s="67">
        <f t="shared" si="93"/>
        <v>1.8528955633189521E-2</v>
      </c>
      <c r="AS270" s="67" t="str">
        <f t="shared" si="93"/>
        <v/>
      </c>
      <c r="AT270" s="67" t="str">
        <f t="shared" si="93"/>
        <v/>
      </c>
      <c r="AU270" s="63"/>
      <c r="AV270" s="67">
        <f t="shared" si="88"/>
        <v>1.7965132388628726</v>
      </c>
      <c r="AW270" s="67" t="str">
        <f t="shared" si="88"/>
        <v/>
      </c>
      <c r="AX270" s="67" t="str">
        <f t="shared" si="88"/>
        <v/>
      </c>
      <c r="AY270" s="67">
        <f t="shared" si="88"/>
        <v>2.4886576000000001E-2</v>
      </c>
      <c r="AZ270" s="63"/>
      <c r="BA270" s="67" t="str">
        <f t="shared" si="89"/>
        <v/>
      </c>
      <c r="BB270" s="67" t="str">
        <f t="shared" si="89"/>
        <v/>
      </c>
      <c r="BC270" s="63"/>
      <c r="BD270" s="67" t="str">
        <f t="shared" si="90"/>
        <v/>
      </c>
      <c r="BE270" s="67" t="str">
        <f t="shared" si="90"/>
        <v/>
      </c>
      <c r="BF270" s="67" t="str">
        <f t="shared" si="90"/>
        <v/>
      </c>
    </row>
    <row r="271" spans="4:58" s="20" customFormat="1" ht="15" customHeight="1">
      <c r="P271" s="237">
        <v>58</v>
      </c>
      <c r="Q271" s="50" t="str">
        <f t="shared" si="77"/>
        <v>Sydney_2015</v>
      </c>
      <c r="R271" s="51"/>
      <c r="S271" s="51"/>
      <c r="T271" s="51"/>
      <c r="U271" s="67">
        <f t="shared" si="91"/>
        <v>14.254433008745613</v>
      </c>
      <c r="V271" s="67">
        <f t="shared" si="91"/>
        <v>0.86263018858819296</v>
      </c>
      <c r="W271" s="67">
        <f t="shared" si="91"/>
        <v>1.7692064114551647</v>
      </c>
      <c r="X271" s="67" t="str">
        <f t="shared" si="91"/>
        <v/>
      </c>
      <c r="Y271" s="67" t="str">
        <f t="shared" si="91"/>
        <v/>
      </c>
      <c r="Z271" s="70">
        <f t="shared" si="78"/>
        <v>16.886269608788972</v>
      </c>
      <c r="AA271" s="70">
        <f t="shared" ca="1" si="79"/>
        <v>14</v>
      </c>
      <c r="AB271" s="70">
        <f t="shared" ca="1" si="80"/>
        <v>13</v>
      </c>
      <c r="AC271" s="70">
        <f t="shared" ca="1" si="81"/>
        <v>135</v>
      </c>
      <c r="AD271" s="70">
        <f t="shared" ca="1" si="82"/>
        <v>14</v>
      </c>
      <c r="AE271" s="70" t="e">
        <f t="shared" ca="1" si="83"/>
        <v>#VALUE!</v>
      </c>
      <c r="AF271" s="70" t="e">
        <f t="shared" ca="1" si="84"/>
        <v>#VALUE!</v>
      </c>
      <c r="AG271" s="67">
        <f t="shared" si="92"/>
        <v>1.8636642938619623</v>
      </c>
      <c r="AH271" s="67">
        <f t="shared" si="92"/>
        <v>12.390768714883651</v>
      </c>
      <c r="AI271" s="67" t="str">
        <f t="shared" si="92"/>
        <v/>
      </c>
      <c r="AJ271" s="67" t="str">
        <f t="shared" si="92"/>
        <v/>
      </c>
      <c r="AK271" s="67" t="str">
        <f t="shared" si="92"/>
        <v/>
      </c>
      <c r="AL271" s="67" t="str">
        <f t="shared" si="92"/>
        <v/>
      </c>
      <c r="AM271" s="67" t="str">
        <f t="shared" si="92"/>
        <v/>
      </c>
      <c r="AN271" s="67" t="str">
        <f t="shared" si="92"/>
        <v/>
      </c>
      <c r="AO271" s="63"/>
      <c r="AP271" s="67">
        <f t="shared" si="93"/>
        <v>0.58623394249771721</v>
      </c>
      <c r="AQ271" s="67">
        <f t="shared" si="93"/>
        <v>0.25839381198846917</v>
      </c>
      <c r="AR271" s="67">
        <f t="shared" si="93"/>
        <v>1.8002434102006637E-2</v>
      </c>
      <c r="AS271" s="67" t="str">
        <f t="shared" si="93"/>
        <v/>
      </c>
      <c r="AT271" s="67" t="str">
        <f t="shared" si="93"/>
        <v/>
      </c>
      <c r="AU271" s="63"/>
      <c r="AV271" s="67">
        <f t="shared" si="88"/>
        <v>1.7443198354551646</v>
      </c>
      <c r="AW271" s="67" t="str">
        <f t="shared" si="88"/>
        <v/>
      </c>
      <c r="AX271" s="67" t="str">
        <f t="shared" si="88"/>
        <v/>
      </c>
      <c r="AY271" s="67">
        <f t="shared" si="88"/>
        <v>2.4886575999999997E-2</v>
      </c>
      <c r="AZ271" s="63"/>
      <c r="BA271" s="67" t="str">
        <f t="shared" si="89"/>
        <v/>
      </c>
      <c r="BB271" s="67" t="str">
        <f t="shared" si="89"/>
        <v/>
      </c>
      <c r="BC271" s="63"/>
      <c r="BD271" s="67" t="str">
        <f t="shared" si="90"/>
        <v/>
      </c>
      <c r="BE271" s="67" t="str">
        <f t="shared" si="90"/>
        <v/>
      </c>
      <c r="BF271" s="67" t="str">
        <f t="shared" si="90"/>
        <v/>
      </c>
    </row>
    <row r="272" spans="4:58" s="20" customFormat="1" ht="15" customHeight="1">
      <c r="P272" s="237">
        <v>59</v>
      </c>
      <c r="Q272" s="50" t="str">
        <f t="shared" si="77"/>
        <v>Sydney_2016</v>
      </c>
      <c r="R272" s="51"/>
      <c r="S272" s="51"/>
      <c r="T272" s="51"/>
      <c r="U272" s="67">
        <f t="shared" si="91"/>
        <v>13.954838254282249</v>
      </c>
      <c r="V272" s="67">
        <f t="shared" si="91"/>
        <v>0.94691074149612708</v>
      </c>
      <c r="W272" s="67">
        <f t="shared" si="91"/>
        <v>1.9591029681328633</v>
      </c>
      <c r="X272" s="67" t="str">
        <f t="shared" si="91"/>
        <v/>
      </c>
      <c r="Y272" s="67" t="str">
        <f t="shared" si="91"/>
        <v/>
      </c>
      <c r="Z272" s="70">
        <f t="shared" si="78"/>
        <v>16.860851963911241</v>
      </c>
      <c r="AA272" s="70">
        <f t="shared" ca="1" si="79"/>
        <v>15</v>
      </c>
      <c r="AB272" s="70">
        <f t="shared" ca="1" si="80"/>
        <v>14</v>
      </c>
      <c r="AC272" s="70">
        <f t="shared" ca="1" si="81"/>
        <v>125</v>
      </c>
      <c r="AD272" s="70">
        <f t="shared" ca="1" si="82"/>
        <v>10</v>
      </c>
      <c r="AE272" s="70" t="e">
        <f t="shared" ca="1" si="83"/>
        <v>#VALUE!</v>
      </c>
      <c r="AF272" s="70" t="e">
        <f t="shared" ca="1" si="84"/>
        <v>#VALUE!</v>
      </c>
      <c r="AG272" s="67">
        <f t="shared" si="92"/>
        <v>1.9048840984224458</v>
      </c>
      <c r="AH272" s="67">
        <f t="shared" si="92"/>
        <v>12.049954155859803</v>
      </c>
      <c r="AI272" s="67" t="str">
        <f t="shared" si="92"/>
        <v/>
      </c>
      <c r="AJ272" s="67" t="str">
        <f t="shared" si="92"/>
        <v/>
      </c>
      <c r="AK272" s="67" t="str">
        <f t="shared" si="92"/>
        <v/>
      </c>
      <c r="AL272" s="67" t="str">
        <f t="shared" si="92"/>
        <v/>
      </c>
      <c r="AM272" s="67" t="str">
        <f t="shared" si="92"/>
        <v/>
      </c>
      <c r="AN272" s="67" t="str">
        <f t="shared" si="92"/>
        <v/>
      </c>
      <c r="AO272" s="63"/>
      <c r="AP272" s="67">
        <f t="shared" si="93"/>
        <v>0.6678569919345837</v>
      </c>
      <c r="AQ272" s="67">
        <f t="shared" si="93"/>
        <v>0.26094848675306676</v>
      </c>
      <c r="AR272" s="67">
        <f t="shared" si="93"/>
        <v>1.8105262808476526E-2</v>
      </c>
      <c r="AS272" s="67" t="str">
        <f t="shared" si="93"/>
        <v/>
      </c>
      <c r="AT272" s="67" t="str">
        <f t="shared" si="93"/>
        <v/>
      </c>
      <c r="AU272" s="63"/>
      <c r="AV272" s="67">
        <f t="shared" si="88"/>
        <v>1.9334631796994746</v>
      </c>
      <c r="AW272" s="67" t="str">
        <f t="shared" si="88"/>
        <v/>
      </c>
      <c r="AX272" s="67" t="str">
        <f t="shared" si="88"/>
        <v/>
      </c>
      <c r="AY272" s="67">
        <f t="shared" si="88"/>
        <v>2.5639788433388728E-2</v>
      </c>
      <c r="AZ272" s="63"/>
      <c r="BA272" s="67" t="str">
        <f t="shared" si="89"/>
        <v/>
      </c>
      <c r="BB272" s="67" t="str">
        <f t="shared" si="89"/>
        <v/>
      </c>
      <c r="BC272" s="63"/>
      <c r="BD272" s="67" t="str">
        <f t="shared" si="90"/>
        <v/>
      </c>
      <c r="BE272" s="67" t="str">
        <f t="shared" si="90"/>
        <v/>
      </c>
      <c r="BF272" s="67" t="str">
        <f t="shared" si="90"/>
        <v/>
      </c>
    </row>
    <row r="273" spans="16:58" s="20" customFormat="1" ht="15" customHeight="1">
      <c r="P273" s="237">
        <v>60</v>
      </c>
      <c r="Q273" s="50" t="str">
        <f t="shared" si="77"/>
        <v>Vancouver_2007</v>
      </c>
      <c r="R273" s="51"/>
      <c r="S273" s="51"/>
      <c r="T273" s="51"/>
      <c r="U273" s="67">
        <f t="shared" si="91"/>
        <v>2.7557583012975186</v>
      </c>
      <c r="V273" s="67">
        <f t="shared" si="91"/>
        <v>1.7673376632290319</v>
      </c>
      <c r="W273" s="67">
        <f t="shared" si="91"/>
        <v>0.37163059989878122</v>
      </c>
      <c r="X273" s="67" t="str">
        <f t="shared" si="91"/>
        <v/>
      </c>
      <c r="Y273" s="67" t="str">
        <f t="shared" si="91"/>
        <v/>
      </c>
      <c r="Z273" s="70">
        <f t="shared" si="78"/>
        <v>4.8947265644253317</v>
      </c>
      <c r="AA273" s="70">
        <f t="shared" ca="1" si="79"/>
        <v>91</v>
      </c>
      <c r="AB273" s="70">
        <f t="shared" ca="1" si="80"/>
        <v>84</v>
      </c>
      <c r="AC273" s="70">
        <f t="shared" ca="1" si="81"/>
        <v>59</v>
      </c>
      <c r="AD273" s="70">
        <f t="shared" ca="1" si="82"/>
        <v>70</v>
      </c>
      <c r="AE273" s="70" t="e">
        <f t="shared" ca="1" si="83"/>
        <v>#VALUE!</v>
      </c>
      <c r="AF273" s="70" t="e">
        <f t="shared" ca="1" si="84"/>
        <v>#VALUE!</v>
      </c>
      <c r="AG273" s="67">
        <f t="shared" si="92"/>
        <v>0.96595812818213855</v>
      </c>
      <c r="AH273" s="67">
        <f t="shared" si="92"/>
        <v>1.0407324355418646</v>
      </c>
      <c r="AI273" s="67">
        <f t="shared" si="92"/>
        <v>0.71267846119372635</v>
      </c>
      <c r="AJ273" s="67" t="str">
        <f t="shared" si="92"/>
        <v/>
      </c>
      <c r="AK273" s="67" t="str">
        <f t="shared" si="92"/>
        <v/>
      </c>
      <c r="AL273" s="67" t="str">
        <f t="shared" si="92"/>
        <v/>
      </c>
      <c r="AM273" s="67" t="str">
        <f t="shared" si="92"/>
        <v/>
      </c>
      <c r="AN273" s="67">
        <f t="shared" si="92"/>
        <v>3.6389276379789046E-2</v>
      </c>
      <c r="AO273" s="63"/>
      <c r="AP273" s="67">
        <f t="shared" si="93"/>
        <v>1.7231280755284955</v>
      </c>
      <c r="AQ273" s="67">
        <f t="shared" si="93"/>
        <v>1.886922140567495E-2</v>
      </c>
      <c r="AR273" s="67" t="str">
        <f t="shared" si="93"/>
        <v/>
      </c>
      <c r="AS273" s="67" t="str">
        <f t="shared" si="93"/>
        <v/>
      </c>
      <c r="AT273" s="67">
        <f t="shared" si="93"/>
        <v>2.5340366294861354E-2</v>
      </c>
      <c r="AU273" s="63"/>
      <c r="AV273" s="67">
        <f t="shared" si="88"/>
        <v>0.34329535109748338</v>
      </c>
      <c r="AW273" s="67">
        <f t="shared" si="88"/>
        <v>1.9487828852824709E-2</v>
      </c>
      <c r="AX273" s="67" t="str">
        <f t="shared" si="88"/>
        <v/>
      </c>
      <c r="AY273" s="67">
        <f t="shared" si="88"/>
        <v>8.8474199484731252E-3</v>
      </c>
      <c r="AZ273" s="63"/>
      <c r="BA273" s="67" t="str">
        <f t="shared" si="89"/>
        <v/>
      </c>
      <c r="BB273" s="67" t="str">
        <f t="shared" si="89"/>
        <v/>
      </c>
      <c r="BC273" s="63"/>
      <c r="BD273" s="67" t="str">
        <f t="shared" si="90"/>
        <v/>
      </c>
      <c r="BE273" s="67" t="str">
        <f t="shared" si="90"/>
        <v/>
      </c>
      <c r="BF273" s="67" t="str">
        <f t="shared" si="90"/>
        <v/>
      </c>
    </row>
    <row r="274" spans="16:58" s="20" customFormat="1" ht="15" customHeight="1">
      <c r="P274" s="237">
        <v>61</v>
      </c>
      <c r="Q274" s="50" t="str">
        <f t="shared" si="77"/>
        <v>Vancouver_2008</v>
      </c>
      <c r="R274" s="51"/>
      <c r="S274" s="51"/>
      <c r="T274" s="51"/>
      <c r="U274" s="67">
        <f t="shared" ref="U274:Y283" si="94">IF(ISERROR(U70/$R70),"",U70/$R70)</f>
        <v>2.8062109604837095</v>
      </c>
      <c r="V274" s="67">
        <f t="shared" si="94"/>
        <v>1.7477463273151492</v>
      </c>
      <c r="W274" s="67">
        <f t="shared" si="94"/>
        <v>0.51285318000923752</v>
      </c>
      <c r="X274" s="67" t="str">
        <f t="shared" si="94"/>
        <v/>
      </c>
      <c r="Y274" s="67" t="str">
        <f t="shared" si="94"/>
        <v/>
      </c>
      <c r="Z274" s="70">
        <f t="shared" si="78"/>
        <v>5.0668104678080965</v>
      </c>
      <c r="AA274" s="70">
        <f t="shared" ca="1" si="79"/>
        <v>85</v>
      </c>
      <c r="AB274" s="70">
        <f t="shared" ca="1" si="80"/>
        <v>80</v>
      </c>
      <c r="AC274" s="70">
        <f t="shared" ca="1" si="81"/>
        <v>62</v>
      </c>
      <c r="AD274" s="70">
        <f t="shared" ca="1" si="82"/>
        <v>51</v>
      </c>
      <c r="AE274" s="70" t="e">
        <f t="shared" ca="1" si="83"/>
        <v>#VALUE!</v>
      </c>
      <c r="AF274" s="70" t="e">
        <f t="shared" ca="1" si="84"/>
        <v>#VALUE!</v>
      </c>
      <c r="AG274" s="67">
        <f t="shared" ref="AG274:AN283" si="95">IF(ISERROR(AG70/$R70),"",AG70/$R70)</f>
        <v>0.970894647057997</v>
      </c>
      <c r="AH274" s="67">
        <f t="shared" si="95"/>
        <v>1.0709398781620008</v>
      </c>
      <c r="AI274" s="67">
        <f t="shared" si="95"/>
        <v>0.72768791314874215</v>
      </c>
      <c r="AJ274" s="67" t="str">
        <f t="shared" si="95"/>
        <v/>
      </c>
      <c r="AK274" s="67" t="str">
        <f t="shared" si="95"/>
        <v/>
      </c>
      <c r="AL274" s="67" t="str">
        <f t="shared" si="95"/>
        <v/>
      </c>
      <c r="AM274" s="67" t="str">
        <f t="shared" si="95"/>
        <v/>
      </c>
      <c r="AN274" s="67">
        <f t="shared" si="95"/>
        <v>3.6688522114969535E-2</v>
      </c>
      <c r="AO274" s="63"/>
      <c r="AP274" s="67">
        <f t="shared" ref="AP274:AT283" si="96">IF(ISERROR(AP70/$R70),"",AP70/$R70)</f>
        <v>1.7030228669132985</v>
      </c>
      <c r="AQ274" s="67">
        <f t="shared" si="96"/>
        <v>1.87058727144386E-2</v>
      </c>
      <c r="AR274" s="67" t="str">
        <f t="shared" si="96"/>
        <v/>
      </c>
      <c r="AS274" s="67" t="str">
        <f t="shared" si="96"/>
        <v/>
      </c>
      <c r="AT274" s="67">
        <f t="shared" si="96"/>
        <v>2.6017587687412171E-2</v>
      </c>
      <c r="AU274" s="63"/>
      <c r="AV274" s="67">
        <f t="shared" ref="AV274:AY293" si="97">IF(ISERROR(AV70/$R70),"",AV70/$R70)</f>
        <v>0.48463321520550756</v>
      </c>
      <c r="AW274" s="67">
        <f t="shared" si="97"/>
        <v>1.9319124947681624E-2</v>
      </c>
      <c r="AX274" s="67" t="str">
        <f t="shared" si="97"/>
        <v/>
      </c>
      <c r="AY274" s="67">
        <f t="shared" si="97"/>
        <v>8.900839856048318E-3</v>
      </c>
      <c r="AZ274" s="63"/>
      <c r="BA274" s="67" t="str">
        <f t="shared" ref="BA274:BB293" si="98">IF(ISERROR(BA70/$R70),"",BA70/$R70)</f>
        <v/>
      </c>
      <c r="BB274" s="67" t="str">
        <f t="shared" si="98"/>
        <v/>
      </c>
      <c r="BC274" s="63"/>
      <c r="BD274" s="67" t="str">
        <f t="shared" ref="BD274:BF293" si="99">IF(ISERROR(BD70/$R70),"",BD70/$R70)</f>
        <v/>
      </c>
      <c r="BE274" s="67" t="str">
        <f t="shared" si="99"/>
        <v/>
      </c>
      <c r="BF274" s="67" t="str">
        <f t="shared" si="99"/>
        <v/>
      </c>
    </row>
    <row r="275" spans="16:58" s="20" customFormat="1" ht="15" customHeight="1">
      <c r="P275" s="237">
        <v>62</v>
      </c>
      <c r="Q275" s="50" t="str">
        <f t="shared" si="77"/>
        <v>Vancouver_2009</v>
      </c>
      <c r="R275" s="51"/>
      <c r="S275" s="51"/>
      <c r="T275" s="51"/>
      <c r="U275" s="67">
        <f t="shared" si="94"/>
        <v>2.7781753185113334</v>
      </c>
      <c r="V275" s="67">
        <f t="shared" si="94"/>
        <v>1.7954844420351965</v>
      </c>
      <c r="W275" s="67">
        <f t="shared" si="94"/>
        <v>0.46652262167325942</v>
      </c>
      <c r="X275" s="67" t="str">
        <f t="shared" si="94"/>
        <v/>
      </c>
      <c r="Y275" s="67" t="str">
        <f t="shared" si="94"/>
        <v/>
      </c>
      <c r="Z275" s="70">
        <f t="shared" si="78"/>
        <v>5.0401823822197898</v>
      </c>
      <c r="AA275" s="70">
        <f t="shared" ca="1" si="79"/>
        <v>86</v>
      </c>
      <c r="AB275" s="70">
        <f t="shared" ca="1" si="80"/>
        <v>82</v>
      </c>
      <c r="AC275" s="70">
        <f t="shared" ca="1" si="81"/>
        <v>58</v>
      </c>
      <c r="AD275" s="70">
        <f t="shared" ca="1" si="82"/>
        <v>58</v>
      </c>
      <c r="AE275" s="70" t="e">
        <f t="shared" ca="1" si="83"/>
        <v>#VALUE!</v>
      </c>
      <c r="AF275" s="70" t="e">
        <f t="shared" ca="1" si="84"/>
        <v>#VALUE!</v>
      </c>
      <c r="AG275" s="67">
        <f t="shared" si="95"/>
        <v>0.98861388634410818</v>
      </c>
      <c r="AH275" s="67">
        <f t="shared" si="95"/>
        <v>1.0550763246657819</v>
      </c>
      <c r="AI275" s="67">
        <f t="shared" si="95"/>
        <v>0.69817962556533175</v>
      </c>
      <c r="AJ275" s="67" t="str">
        <f t="shared" si="95"/>
        <v/>
      </c>
      <c r="AK275" s="67" t="str">
        <f t="shared" si="95"/>
        <v/>
      </c>
      <c r="AL275" s="67" t="str">
        <f t="shared" si="95"/>
        <v/>
      </c>
      <c r="AM275" s="67" t="str">
        <f t="shared" si="95"/>
        <v/>
      </c>
      <c r="AN275" s="67">
        <f t="shared" si="95"/>
        <v>3.63054819361118E-2</v>
      </c>
      <c r="AO275" s="63"/>
      <c r="AP275" s="67">
        <f t="shared" si="96"/>
        <v>1.7502559296465006</v>
      </c>
      <c r="AQ275" s="67">
        <f t="shared" si="96"/>
        <v>1.8545327931953702E-2</v>
      </c>
      <c r="AR275" s="67" t="str">
        <f t="shared" si="96"/>
        <v/>
      </c>
      <c r="AS275" s="67" t="str">
        <f t="shared" si="96"/>
        <v/>
      </c>
      <c r="AT275" s="67">
        <f t="shared" si="96"/>
        <v>2.6683184456742143E-2</v>
      </c>
      <c r="AU275" s="63"/>
      <c r="AV275" s="67">
        <f t="shared" si="97"/>
        <v>0.43794242383619575</v>
      </c>
      <c r="AW275" s="67">
        <f t="shared" si="97"/>
        <v>1.9791760770285598E-2</v>
      </c>
      <c r="AX275" s="67" t="str">
        <f t="shared" si="97"/>
        <v/>
      </c>
      <c r="AY275" s="67">
        <f t="shared" si="97"/>
        <v>8.7884370667780411E-3</v>
      </c>
      <c r="AZ275" s="63"/>
      <c r="BA275" s="67" t="str">
        <f t="shared" si="98"/>
        <v/>
      </c>
      <c r="BB275" s="67" t="str">
        <f t="shared" si="98"/>
        <v/>
      </c>
      <c r="BC275" s="63"/>
      <c r="BD275" s="67" t="str">
        <f t="shared" si="99"/>
        <v/>
      </c>
      <c r="BE275" s="67" t="str">
        <f t="shared" si="99"/>
        <v/>
      </c>
      <c r="BF275" s="67" t="str">
        <f t="shared" si="99"/>
        <v/>
      </c>
    </row>
    <row r="276" spans="16:58" s="20" customFormat="1" ht="15" customHeight="1">
      <c r="P276" s="237">
        <v>63</v>
      </c>
      <c r="Q276" s="50" t="str">
        <f t="shared" si="77"/>
        <v>Vancouver_2010</v>
      </c>
      <c r="R276" s="51"/>
      <c r="S276" s="51"/>
      <c r="T276" s="51"/>
      <c r="U276" s="67">
        <f t="shared" si="94"/>
        <v>2.5611475490857494</v>
      </c>
      <c r="V276" s="67">
        <f t="shared" si="94"/>
        <v>1.7523247412939746</v>
      </c>
      <c r="W276" s="67">
        <f t="shared" si="94"/>
        <v>0.4058026773425879</v>
      </c>
      <c r="X276" s="67" t="str">
        <f t="shared" si="94"/>
        <v/>
      </c>
      <c r="Y276" s="67" t="str">
        <f t="shared" si="94"/>
        <v/>
      </c>
      <c r="Z276" s="70">
        <f t="shared" si="78"/>
        <v>4.7192749677223116</v>
      </c>
      <c r="AA276" s="70">
        <f t="shared" ca="1" si="79"/>
        <v>94</v>
      </c>
      <c r="AB276" s="70">
        <f t="shared" ca="1" si="80"/>
        <v>93</v>
      </c>
      <c r="AC276" s="70">
        <f t="shared" ca="1" si="81"/>
        <v>61</v>
      </c>
      <c r="AD276" s="70">
        <f t="shared" ca="1" si="82"/>
        <v>67</v>
      </c>
      <c r="AE276" s="70" t="e">
        <f t="shared" ca="1" si="83"/>
        <v>#VALUE!</v>
      </c>
      <c r="AF276" s="70" t="e">
        <f t="shared" ca="1" si="84"/>
        <v>#VALUE!</v>
      </c>
      <c r="AG276" s="67">
        <f t="shared" si="95"/>
        <v>0.87418144054129943</v>
      </c>
      <c r="AH276" s="67">
        <f t="shared" si="95"/>
        <v>1.0004942709759106</v>
      </c>
      <c r="AI276" s="67">
        <f t="shared" si="95"/>
        <v>0.65313743418179504</v>
      </c>
      <c r="AJ276" s="67" t="str">
        <f t="shared" si="95"/>
        <v/>
      </c>
      <c r="AK276" s="67" t="str">
        <f t="shared" si="95"/>
        <v/>
      </c>
      <c r="AL276" s="67" t="str">
        <f t="shared" si="95"/>
        <v/>
      </c>
      <c r="AM276" s="67" t="str">
        <f t="shared" si="95"/>
        <v/>
      </c>
      <c r="AN276" s="67">
        <f t="shared" si="95"/>
        <v>3.3334403386744677E-2</v>
      </c>
      <c r="AO276" s="63"/>
      <c r="AP276" s="67">
        <f t="shared" si="96"/>
        <v>1.7065997724518875</v>
      </c>
      <c r="AQ276" s="67">
        <f t="shared" si="96"/>
        <v>1.8387515478188583E-2</v>
      </c>
      <c r="AR276" s="67" t="str">
        <f t="shared" si="96"/>
        <v/>
      </c>
      <c r="AS276" s="67" t="str">
        <f t="shared" si="96"/>
        <v/>
      </c>
      <c r="AT276" s="67">
        <f t="shared" si="96"/>
        <v>2.7337453363898794E-2</v>
      </c>
      <c r="AU276" s="63"/>
      <c r="AV276" s="67">
        <f t="shared" si="97"/>
        <v>0.37452632231739152</v>
      </c>
      <c r="AW276" s="67">
        <f t="shared" si="97"/>
        <v>2.2788396847778902E-2</v>
      </c>
      <c r="AX276" s="67" t="str">
        <f t="shared" si="97"/>
        <v/>
      </c>
      <c r="AY276" s="67">
        <f t="shared" si="97"/>
        <v>8.4879581774174855E-3</v>
      </c>
      <c r="AZ276" s="63"/>
      <c r="BA276" s="67" t="str">
        <f t="shared" si="98"/>
        <v/>
      </c>
      <c r="BB276" s="67" t="str">
        <f t="shared" si="98"/>
        <v/>
      </c>
      <c r="BC276" s="63"/>
      <c r="BD276" s="67" t="str">
        <f t="shared" si="99"/>
        <v/>
      </c>
      <c r="BE276" s="67" t="str">
        <f t="shared" si="99"/>
        <v/>
      </c>
      <c r="BF276" s="67" t="str">
        <f t="shared" si="99"/>
        <v/>
      </c>
    </row>
    <row r="277" spans="16:58" s="20" customFormat="1" ht="15" customHeight="1">
      <c r="P277" s="237">
        <v>64</v>
      </c>
      <c r="Q277" s="50" t="str">
        <f t="shared" si="77"/>
        <v>Vancouver_2011</v>
      </c>
      <c r="R277" s="51"/>
      <c r="S277" s="51"/>
      <c r="T277" s="51"/>
      <c r="U277" s="67">
        <f t="shared" si="94"/>
        <v>2.7337372412767014</v>
      </c>
      <c r="V277" s="67">
        <f t="shared" si="94"/>
        <v>1.6628741757447014</v>
      </c>
      <c r="W277" s="67">
        <f t="shared" si="94"/>
        <v>0.41541089760981398</v>
      </c>
      <c r="X277" s="67" t="str">
        <f t="shared" si="94"/>
        <v/>
      </c>
      <c r="Y277" s="67" t="str">
        <f t="shared" si="94"/>
        <v/>
      </c>
      <c r="Z277" s="70">
        <f t="shared" si="78"/>
        <v>4.812022314631216</v>
      </c>
      <c r="AA277" s="70">
        <f t="shared" ca="1" si="79"/>
        <v>92</v>
      </c>
      <c r="AB277" s="70">
        <f t="shared" ca="1" si="80"/>
        <v>86</v>
      </c>
      <c r="AC277" s="70">
        <f t="shared" ca="1" si="81"/>
        <v>65</v>
      </c>
      <c r="AD277" s="70">
        <f t="shared" ca="1" si="82"/>
        <v>65</v>
      </c>
      <c r="AE277" s="70" t="e">
        <f t="shared" ca="1" si="83"/>
        <v>#VALUE!</v>
      </c>
      <c r="AF277" s="70" t="e">
        <f t="shared" ca="1" si="84"/>
        <v>#VALUE!</v>
      </c>
      <c r="AG277" s="67">
        <f t="shared" si="95"/>
        <v>0.95982391651696175</v>
      </c>
      <c r="AH277" s="67">
        <f t="shared" si="95"/>
        <v>1.0708934536003416</v>
      </c>
      <c r="AI277" s="67">
        <f t="shared" si="95"/>
        <v>0.66723506787939002</v>
      </c>
      <c r="AJ277" s="67" t="str">
        <f t="shared" si="95"/>
        <v/>
      </c>
      <c r="AK277" s="67" t="str">
        <f t="shared" si="95"/>
        <v/>
      </c>
      <c r="AL277" s="67" t="str">
        <f t="shared" si="95"/>
        <v/>
      </c>
      <c r="AM277" s="67" t="str">
        <f t="shared" si="95"/>
        <v/>
      </c>
      <c r="AN277" s="67">
        <f t="shared" si="95"/>
        <v>3.5784803280008354E-2</v>
      </c>
      <c r="AO277" s="63"/>
      <c r="AP277" s="67">
        <f t="shared" si="96"/>
        <v>1.616601257645544</v>
      </c>
      <c r="AQ277" s="67">
        <f t="shared" si="96"/>
        <v>1.8232366189009697E-2</v>
      </c>
      <c r="AR277" s="67" t="str">
        <f t="shared" si="96"/>
        <v/>
      </c>
      <c r="AS277" s="67" t="str">
        <f t="shared" si="96"/>
        <v/>
      </c>
      <c r="AT277" s="67">
        <f t="shared" si="96"/>
        <v>2.8040551910147756E-2</v>
      </c>
      <c r="AU277" s="63"/>
      <c r="AV277" s="67">
        <f t="shared" si="97"/>
        <v>0.38711999502741007</v>
      </c>
      <c r="AW277" s="67">
        <f t="shared" si="97"/>
        <v>1.9771599762718268E-2</v>
      </c>
      <c r="AX277" s="67" t="str">
        <f t="shared" si="97"/>
        <v/>
      </c>
      <c r="AY277" s="67">
        <f t="shared" si="97"/>
        <v>8.5193028196856591E-3</v>
      </c>
      <c r="AZ277" s="63"/>
      <c r="BA277" s="67" t="str">
        <f t="shared" si="98"/>
        <v/>
      </c>
      <c r="BB277" s="67" t="str">
        <f t="shared" si="98"/>
        <v/>
      </c>
      <c r="BC277" s="63"/>
      <c r="BD277" s="67" t="str">
        <f t="shared" si="99"/>
        <v/>
      </c>
      <c r="BE277" s="67" t="str">
        <f t="shared" si="99"/>
        <v/>
      </c>
      <c r="BF277" s="67" t="str">
        <f t="shared" si="99"/>
        <v/>
      </c>
    </row>
    <row r="278" spans="16:58" s="20" customFormat="1" ht="15" customHeight="1">
      <c r="P278" s="237">
        <v>65</v>
      </c>
      <c r="Q278" s="50" t="str">
        <f t="shared" ref="Q278:Q309" si="100">Q74</f>
        <v>Vancouver_2012</v>
      </c>
      <c r="R278" s="51"/>
      <c r="S278" s="51"/>
      <c r="T278" s="51"/>
      <c r="U278" s="67">
        <f t="shared" si="94"/>
        <v>2.5741460373364728</v>
      </c>
      <c r="V278" s="67">
        <f t="shared" si="94"/>
        <v>1.6156946337230251</v>
      </c>
      <c r="W278" s="67">
        <f t="shared" si="94"/>
        <v>0.27688861447850321</v>
      </c>
      <c r="X278" s="67" t="str">
        <f t="shared" si="94"/>
        <v/>
      </c>
      <c r="Y278" s="67" t="str">
        <f t="shared" si="94"/>
        <v/>
      </c>
      <c r="Z278" s="70">
        <f t="shared" si="78"/>
        <v>4.4667292855380012</v>
      </c>
      <c r="AA278" s="70">
        <f t="shared" ca="1" si="79"/>
        <v>98</v>
      </c>
      <c r="AB278" s="70">
        <f t="shared" ca="1" si="80"/>
        <v>92</v>
      </c>
      <c r="AC278" s="70">
        <f t="shared" ca="1" si="81"/>
        <v>68</v>
      </c>
      <c r="AD278" s="70">
        <f t="shared" ca="1" si="82"/>
        <v>87</v>
      </c>
      <c r="AE278" s="70" t="e">
        <f t="shared" ca="1" si="83"/>
        <v>#VALUE!</v>
      </c>
      <c r="AF278" s="70" t="e">
        <f t="shared" ca="1" si="84"/>
        <v>#VALUE!</v>
      </c>
      <c r="AG278" s="67">
        <f t="shared" si="95"/>
        <v>0.89356977597993958</v>
      </c>
      <c r="AH278" s="67">
        <f t="shared" si="95"/>
        <v>1.0088740023138281</v>
      </c>
      <c r="AI278" s="67">
        <f t="shared" si="95"/>
        <v>0.63824358441315265</v>
      </c>
      <c r="AJ278" s="67" t="str">
        <f t="shared" si="95"/>
        <v/>
      </c>
      <c r="AK278" s="67" t="str">
        <f t="shared" si="95"/>
        <v/>
      </c>
      <c r="AL278" s="67" t="str">
        <f t="shared" si="95"/>
        <v/>
      </c>
      <c r="AM278" s="67" t="str">
        <f t="shared" si="95"/>
        <v/>
      </c>
      <c r="AN278" s="67">
        <f t="shared" si="95"/>
        <v>3.3458674629552383E-2</v>
      </c>
      <c r="AO278" s="63"/>
      <c r="AP278" s="67">
        <f t="shared" si="96"/>
        <v>1.5689217164597575</v>
      </c>
      <c r="AQ278" s="67">
        <f t="shared" si="96"/>
        <v>1.8064835228373016E-2</v>
      </c>
      <c r="AR278" s="67" t="str">
        <f t="shared" si="96"/>
        <v/>
      </c>
      <c r="AS278" s="67" t="str">
        <f t="shared" si="96"/>
        <v/>
      </c>
      <c r="AT278" s="67">
        <f t="shared" si="96"/>
        <v>2.8708082034894798E-2</v>
      </c>
      <c r="AU278" s="63"/>
      <c r="AV278" s="67">
        <f t="shared" si="97"/>
        <v>0.24308890116062581</v>
      </c>
      <c r="AW278" s="67">
        <f t="shared" si="97"/>
        <v>2.5187046830497779E-2</v>
      </c>
      <c r="AX278" s="67" t="str">
        <f t="shared" si="97"/>
        <v/>
      </c>
      <c r="AY278" s="67">
        <f t="shared" si="97"/>
        <v>8.6126664873796693E-3</v>
      </c>
      <c r="AZ278" s="63"/>
      <c r="BA278" s="67" t="str">
        <f t="shared" si="98"/>
        <v/>
      </c>
      <c r="BB278" s="67" t="str">
        <f t="shared" si="98"/>
        <v/>
      </c>
      <c r="BC278" s="63"/>
      <c r="BD278" s="67" t="str">
        <f t="shared" si="99"/>
        <v/>
      </c>
      <c r="BE278" s="67" t="str">
        <f t="shared" si="99"/>
        <v/>
      </c>
      <c r="BF278" s="67" t="str">
        <f t="shared" si="99"/>
        <v/>
      </c>
    </row>
    <row r="279" spans="16:58" s="20" customFormat="1" ht="15" customHeight="1">
      <c r="P279" s="237">
        <v>66</v>
      </c>
      <c r="Q279" s="50" t="str">
        <f t="shared" si="100"/>
        <v>Vancouver_2013</v>
      </c>
      <c r="R279" s="51"/>
      <c r="S279" s="51"/>
      <c r="T279" s="51"/>
      <c r="U279" s="67">
        <f t="shared" si="94"/>
        <v>2.4615526490580808</v>
      </c>
      <c r="V279" s="67">
        <f t="shared" si="94"/>
        <v>1.58827057738378</v>
      </c>
      <c r="W279" s="67">
        <f t="shared" si="94"/>
        <v>0.20163660760580696</v>
      </c>
      <c r="X279" s="67" t="str">
        <f t="shared" si="94"/>
        <v/>
      </c>
      <c r="Y279" s="67" t="str">
        <f t="shared" si="94"/>
        <v/>
      </c>
      <c r="Z279" s="70">
        <f t="shared" ref="Z279:Z310" si="101">IF(SUM(U279:Y279)=0,"",SUM(U279:Y279))</f>
        <v>4.2514598340476679</v>
      </c>
      <c r="AA279" s="70">
        <f t="shared" ref="AA279:AA310" ca="1" si="102">IFERROR(IF(ROW()-ROW(AA$213)&lt;$X$1+1,AA278+1,RANK(Z279,capitatotalrank)+$X$1),IF(VALUE(Z279)=0,$T$1+1,RANK(Z279,capitatotalrank)+$X$1))</f>
        <v>104</v>
      </c>
      <c r="AB279" s="70">
        <f t="shared" ref="AB279:AB310" ca="1" si="103">IFERROR(IF(ROW()-ROW(AB$213)&lt;$X$1+1,AB278+1,RANK(U279,capitastationrank)+$X$1),IF(VALUE(U279)=0,$T$1+1,RANK(U279,capitastationrank)+$X$1))</f>
        <v>101</v>
      </c>
      <c r="AC279" s="70">
        <f t="shared" ref="AC279:AC310" ca="1" si="104">IFERROR(IF(ROW()-ROW(AC$213)&lt;$X$1+1,AC278+1,RANK(V279,capitatransrank)+$X$1),IF(VALUE(V279)=0,$T$1+1,RANK(V279,capitatransrank)+$X$1))</f>
        <v>73</v>
      </c>
      <c r="AD279" s="70">
        <f t="shared" ref="AD279:AD310" ca="1" si="105">IFERROR(IF(ROW()-ROW(AD$213)&lt;$X$1+1,AD278+1,RANK(W279,capitawasterank)+$X$1),IF(VALUE(W279)=0,$T$1+1,RANK(W279,capitawasterank)+$X$1))</f>
        <v>100</v>
      </c>
      <c r="AE279" s="70" t="e">
        <f t="shared" ref="AE279:AE310" ca="1" si="106">IFERROR(IF(ROW()-ROW(AE$213)&lt;$X$1+1,AE278+1,RANK(X279,capitaIPPUrank)+$X$1),IF(VALUE(X279)=0,$T$1+1,RANK(X279,capitaIPPUrank)+$X$1))</f>
        <v>#VALUE!</v>
      </c>
      <c r="AF279" s="70" t="e">
        <f t="shared" ref="AF279:AF310" ca="1" si="107">IFERROR(IF(ROW()-ROW(AF$213)&lt;$X$1+1,AF278+1,RANK(Y279,capitaAFOLUrank)+$X$1),IF(VALUE(Y279)=0,$T$1+1,RANK(Y279,capitaAFOLUrank)+$X$1))</f>
        <v>#VALUE!</v>
      </c>
      <c r="AG279" s="67">
        <f t="shared" si="95"/>
        <v>0.86690358203572604</v>
      </c>
      <c r="AH279" s="67">
        <f t="shared" si="95"/>
        <v>0.96704835696627689</v>
      </c>
      <c r="AI279" s="67">
        <f t="shared" si="95"/>
        <v>0.59427465627800158</v>
      </c>
      <c r="AJ279" s="67" t="str">
        <f t="shared" si="95"/>
        <v/>
      </c>
      <c r="AK279" s="67" t="str">
        <f t="shared" si="95"/>
        <v/>
      </c>
      <c r="AL279" s="67" t="str">
        <f t="shared" si="95"/>
        <v/>
      </c>
      <c r="AM279" s="67" t="str">
        <f t="shared" si="95"/>
        <v/>
      </c>
      <c r="AN279" s="67">
        <f t="shared" si="95"/>
        <v>3.3326053778076167E-2</v>
      </c>
      <c r="AO279" s="63"/>
      <c r="AP279" s="67">
        <f t="shared" si="96"/>
        <v>1.5410067659355871</v>
      </c>
      <c r="AQ279" s="67">
        <f t="shared" si="96"/>
        <v>1.7900355004655522E-2</v>
      </c>
      <c r="AR279" s="67" t="str">
        <f t="shared" si="96"/>
        <v/>
      </c>
      <c r="AS279" s="67" t="str">
        <f t="shared" si="96"/>
        <v/>
      </c>
      <c r="AT279" s="67">
        <f t="shared" si="96"/>
        <v>2.9363456443537207E-2</v>
      </c>
      <c r="AU279" s="63"/>
      <c r="AV279" s="67">
        <f t="shared" si="97"/>
        <v>0.16920395451919396</v>
      </c>
      <c r="AW279" s="67">
        <f t="shared" si="97"/>
        <v>2.3725238963805819E-2</v>
      </c>
      <c r="AX279" s="67" t="str">
        <f t="shared" si="97"/>
        <v/>
      </c>
      <c r="AY279" s="67">
        <f t="shared" si="97"/>
        <v>8.7074141228071639E-3</v>
      </c>
      <c r="AZ279" s="63"/>
      <c r="BA279" s="67" t="str">
        <f t="shared" si="98"/>
        <v/>
      </c>
      <c r="BB279" s="67" t="str">
        <f t="shared" si="98"/>
        <v/>
      </c>
      <c r="BC279" s="63"/>
      <c r="BD279" s="67" t="str">
        <f t="shared" si="99"/>
        <v/>
      </c>
      <c r="BE279" s="67" t="str">
        <f t="shared" si="99"/>
        <v/>
      </c>
      <c r="BF279" s="67" t="str">
        <f t="shared" si="99"/>
        <v/>
      </c>
    </row>
    <row r="280" spans="16:58" s="20" customFormat="1" ht="15" customHeight="1">
      <c r="P280" s="237">
        <v>67</v>
      </c>
      <c r="Q280" s="50" t="str">
        <f t="shared" si="100"/>
        <v>Vancouver_2014</v>
      </c>
      <c r="R280" s="51"/>
      <c r="S280" s="51"/>
      <c r="T280" s="51"/>
      <c r="U280" s="67">
        <f t="shared" si="94"/>
        <v>2.2667059372609897</v>
      </c>
      <c r="V280" s="67">
        <f t="shared" si="94"/>
        <v>1.5931455594507367</v>
      </c>
      <c r="W280" s="67">
        <f t="shared" si="94"/>
        <v>0.17726662775141058</v>
      </c>
      <c r="X280" s="67" t="str">
        <f t="shared" si="94"/>
        <v/>
      </c>
      <c r="Y280" s="67" t="str">
        <f t="shared" si="94"/>
        <v/>
      </c>
      <c r="Z280" s="70">
        <f t="shared" si="101"/>
        <v>4.0371181244631371</v>
      </c>
      <c r="AA280" s="70">
        <f t="shared" ca="1" si="102"/>
        <v>113</v>
      </c>
      <c r="AB280" s="70">
        <f t="shared" ca="1" si="103"/>
        <v>109</v>
      </c>
      <c r="AC280" s="70">
        <f t="shared" ca="1" si="104"/>
        <v>72</v>
      </c>
      <c r="AD280" s="70">
        <f t="shared" ca="1" si="105"/>
        <v>108</v>
      </c>
      <c r="AE280" s="70" t="e">
        <f t="shared" ca="1" si="106"/>
        <v>#VALUE!</v>
      </c>
      <c r="AF280" s="70" t="e">
        <f t="shared" ca="1" si="107"/>
        <v>#VALUE!</v>
      </c>
      <c r="AG280" s="67">
        <f t="shared" si="95"/>
        <v>0.78137707008114221</v>
      </c>
      <c r="AH280" s="67">
        <f t="shared" si="95"/>
        <v>0.89429832272134857</v>
      </c>
      <c r="AI280" s="67">
        <f t="shared" si="95"/>
        <v>0.5598493049387675</v>
      </c>
      <c r="AJ280" s="67" t="str">
        <f t="shared" si="95"/>
        <v/>
      </c>
      <c r="AK280" s="67" t="str">
        <f t="shared" si="95"/>
        <v/>
      </c>
      <c r="AL280" s="67" t="str">
        <f t="shared" si="95"/>
        <v/>
      </c>
      <c r="AM280" s="67" t="str">
        <f t="shared" si="95"/>
        <v/>
      </c>
      <c r="AN280" s="67">
        <f t="shared" si="95"/>
        <v>3.118123951973165E-2</v>
      </c>
      <c r="AO280" s="63"/>
      <c r="AP280" s="67">
        <f t="shared" si="96"/>
        <v>1.5453997123384526</v>
      </c>
      <c r="AQ280" s="67">
        <f t="shared" si="96"/>
        <v>1.7738842938910308E-2</v>
      </c>
      <c r="AR280" s="67" t="str">
        <f t="shared" si="96"/>
        <v/>
      </c>
      <c r="AS280" s="67" t="str">
        <f t="shared" si="96"/>
        <v/>
      </c>
      <c r="AT280" s="67">
        <f t="shared" si="96"/>
        <v>3.0007004173373653E-2</v>
      </c>
      <c r="AU280" s="63"/>
      <c r="AV280" s="67">
        <f t="shared" si="97"/>
        <v>0.14602543624574701</v>
      </c>
      <c r="AW280" s="67">
        <f t="shared" si="97"/>
        <v>2.2595150287187133E-2</v>
      </c>
      <c r="AX280" s="67" t="str">
        <f t="shared" si="97"/>
        <v/>
      </c>
      <c r="AY280" s="67">
        <f t="shared" si="97"/>
        <v>8.6460412184764506E-3</v>
      </c>
      <c r="AZ280" s="63"/>
      <c r="BA280" s="67" t="str">
        <f t="shared" si="98"/>
        <v/>
      </c>
      <c r="BB280" s="67" t="str">
        <f t="shared" si="98"/>
        <v/>
      </c>
      <c r="BC280" s="63"/>
      <c r="BD280" s="67" t="str">
        <f t="shared" si="99"/>
        <v/>
      </c>
      <c r="BE280" s="67" t="str">
        <f t="shared" si="99"/>
        <v/>
      </c>
      <c r="BF280" s="67" t="str">
        <f t="shared" si="99"/>
        <v/>
      </c>
    </row>
    <row r="281" spans="16:58" s="20" customFormat="1" ht="15" customHeight="1">
      <c r="P281" s="237">
        <v>68</v>
      </c>
      <c r="Q281" s="50" t="str">
        <f t="shared" si="100"/>
        <v>Vancouver_2015</v>
      </c>
      <c r="R281" s="51"/>
      <c r="S281" s="51"/>
      <c r="T281" s="51"/>
      <c r="U281" s="67">
        <f t="shared" si="94"/>
        <v>2.1000180297272268</v>
      </c>
      <c r="V281" s="67">
        <f t="shared" si="94"/>
        <v>1.6554902492570203</v>
      </c>
      <c r="W281" s="67">
        <f t="shared" si="94"/>
        <v>0.16322005180503393</v>
      </c>
      <c r="X281" s="67" t="str">
        <f t="shared" si="94"/>
        <v/>
      </c>
      <c r="Y281" s="67" t="str">
        <f t="shared" si="94"/>
        <v/>
      </c>
      <c r="Z281" s="70">
        <f t="shared" si="101"/>
        <v>3.9187283307892811</v>
      </c>
      <c r="AA281" s="70">
        <f t="shared" ca="1" si="102"/>
        <v>115</v>
      </c>
      <c r="AB281" s="70">
        <f t="shared" ca="1" si="103"/>
        <v>120</v>
      </c>
      <c r="AC281" s="70">
        <f t="shared" ca="1" si="104"/>
        <v>67</v>
      </c>
      <c r="AD281" s="70">
        <f t="shared" ca="1" si="105"/>
        <v>111</v>
      </c>
      <c r="AE281" s="70" t="e">
        <f t="shared" ca="1" si="106"/>
        <v>#VALUE!</v>
      </c>
      <c r="AF281" s="70" t="e">
        <f t="shared" ca="1" si="107"/>
        <v>#VALUE!</v>
      </c>
      <c r="AG281" s="67">
        <f t="shared" si="95"/>
        <v>0.71374338459331121</v>
      </c>
      <c r="AH281" s="67">
        <f t="shared" si="95"/>
        <v>0.82928146001336955</v>
      </c>
      <c r="AI281" s="67">
        <f t="shared" si="95"/>
        <v>0.52817000853713392</v>
      </c>
      <c r="AJ281" s="67" t="str">
        <f t="shared" si="95"/>
        <v/>
      </c>
      <c r="AK281" s="67" t="str">
        <f t="shared" si="95"/>
        <v/>
      </c>
      <c r="AL281" s="67" t="str">
        <f t="shared" si="95"/>
        <v/>
      </c>
      <c r="AM281" s="67" t="str">
        <f t="shared" si="95"/>
        <v/>
      </c>
      <c r="AN281" s="67">
        <f t="shared" si="95"/>
        <v>2.8823176583411884E-2</v>
      </c>
      <c r="AO281" s="63"/>
      <c r="AP281" s="67">
        <f t="shared" si="96"/>
        <v>1.6072709873586049</v>
      </c>
      <c r="AQ281" s="67">
        <f t="shared" si="96"/>
        <v>1.7580219405926363E-2</v>
      </c>
      <c r="AR281" s="67" t="str">
        <f t="shared" si="96"/>
        <v/>
      </c>
      <c r="AS281" s="67" t="str">
        <f t="shared" si="96"/>
        <v/>
      </c>
      <c r="AT281" s="67">
        <f t="shared" si="96"/>
        <v>3.0639042492489006E-2</v>
      </c>
      <c r="AU281" s="63"/>
      <c r="AV281" s="67">
        <f t="shared" si="97"/>
        <v>0.13327723886543977</v>
      </c>
      <c r="AW281" s="67">
        <f t="shared" si="97"/>
        <v>2.1485272473147E-2</v>
      </c>
      <c r="AX281" s="67" t="str">
        <f t="shared" si="97"/>
        <v/>
      </c>
      <c r="AY281" s="67">
        <f t="shared" si="97"/>
        <v>8.4575404664471287E-3</v>
      </c>
      <c r="AZ281" s="63"/>
      <c r="BA281" s="67" t="str">
        <f t="shared" si="98"/>
        <v/>
      </c>
      <c r="BB281" s="67" t="str">
        <f t="shared" si="98"/>
        <v/>
      </c>
      <c r="BC281" s="63"/>
      <c r="BD281" s="67" t="str">
        <f t="shared" si="99"/>
        <v/>
      </c>
      <c r="BE281" s="67" t="str">
        <f t="shared" si="99"/>
        <v/>
      </c>
      <c r="BF281" s="67" t="str">
        <f t="shared" si="99"/>
        <v/>
      </c>
    </row>
    <row r="282" spans="16:58" s="20" customFormat="1" ht="15" customHeight="1">
      <c r="P282" s="237">
        <v>69</v>
      </c>
      <c r="Q282" s="50" t="str">
        <f t="shared" si="100"/>
        <v>Vancouver_2016</v>
      </c>
      <c r="R282" s="51"/>
      <c r="S282" s="51"/>
      <c r="T282" s="51"/>
      <c r="U282" s="67">
        <f t="shared" si="94"/>
        <v>2.203674048967156</v>
      </c>
      <c r="V282" s="67">
        <f t="shared" si="94"/>
        <v>1.6885967428804423</v>
      </c>
      <c r="W282" s="67">
        <f t="shared" si="94"/>
        <v>0.16982736527789638</v>
      </c>
      <c r="X282" s="67" t="str">
        <f t="shared" si="94"/>
        <v/>
      </c>
      <c r="Y282" s="67" t="str">
        <f t="shared" si="94"/>
        <v/>
      </c>
      <c r="Z282" s="70">
        <f t="shared" si="101"/>
        <v>4.0620981571254946</v>
      </c>
      <c r="AA282" s="70">
        <f t="shared" ca="1" si="102"/>
        <v>112</v>
      </c>
      <c r="AB282" s="70">
        <f t="shared" ca="1" si="103"/>
        <v>111</v>
      </c>
      <c r="AC282" s="70">
        <f t="shared" ca="1" si="104"/>
        <v>64</v>
      </c>
      <c r="AD282" s="70">
        <f t="shared" ca="1" si="105"/>
        <v>109</v>
      </c>
      <c r="AE282" s="70" t="e">
        <f t="shared" ca="1" si="106"/>
        <v>#VALUE!</v>
      </c>
      <c r="AF282" s="70" t="e">
        <f t="shared" ca="1" si="107"/>
        <v>#VALUE!</v>
      </c>
      <c r="AG282" s="67">
        <f t="shared" si="95"/>
        <v>0.75752497963069121</v>
      </c>
      <c r="AH282" s="67">
        <f t="shared" si="95"/>
        <v>1.4117283271456003</v>
      </c>
      <c r="AI282" s="67">
        <f t="shared" si="95"/>
        <v>4.2723871521670054E-3</v>
      </c>
      <c r="AJ282" s="67" t="str">
        <f t="shared" si="95"/>
        <v/>
      </c>
      <c r="AK282" s="67" t="str">
        <f t="shared" si="95"/>
        <v/>
      </c>
      <c r="AL282" s="67" t="str">
        <f t="shared" si="95"/>
        <v/>
      </c>
      <c r="AM282" s="67" t="str">
        <f t="shared" si="95"/>
        <v/>
      </c>
      <c r="AN282" s="67">
        <f t="shared" si="95"/>
        <v>3.0148355038697928E-2</v>
      </c>
      <c r="AO282" s="63"/>
      <c r="AP282" s="67">
        <f t="shared" si="96"/>
        <v>1.6399124578558057</v>
      </c>
      <c r="AQ282" s="67">
        <f t="shared" si="96"/>
        <v>1.7424407603335197E-2</v>
      </c>
      <c r="AR282" s="67" t="str">
        <f t="shared" si="96"/>
        <v/>
      </c>
      <c r="AS282" s="67" t="str">
        <f t="shared" si="96"/>
        <v/>
      </c>
      <c r="AT282" s="67">
        <f t="shared" si="96"/>
        <v>3.1259877421301416E-2</v>
      </c>
      <c r="AU282" s="63"/>
      <c r="AV282" s="67">
        <f t="shared" si="97"/>
        <v>0.13408570500704312</v>
      </c>
      <c r="AW282" s="67">
        <f t="shared" si="97"/>
        <v>2.7293400012035108E-2</v>
      </c>
      <c r="AX282" s="67" t="str">
        <f t="shared" si="97"/>
        <v/>
      </c>
      <c r="AY282" s="67">
        <f t="shared" si="97"/>
        <v>8.4482602588181552E-3</v>
      </c>
      <c r="AZ282" s="63"/>
      <c r="BA282" s="67" t="str">
        <f t="shared" si="98"/>
        <v/>
      </c>
      <c r="BB282" s="67" t="str">
        <f t="shared" si="98"/>
        <v/>
      </c>
      <c r="BC282" s="63"/>
      <c r="BD282" s="67" t="str">
        <f t="shared" si="99"/>
        <v/>
      </c>
      <c r="BE282" s="67" t="str">
        <f t="shared" si="99"/>
        <v/>
      </c>
      <c r="BF282" s="67" t="str">
        <f t="shared" si="99"/>
        <v/>
      </c>
    </row>
    <row r="283" spans="16:58" s="20" customFormat="1" ht="15" customHeight="1">
      <c r="P283" s="237">
        <v>70</v>
      </c>
      <c r="Q283" s="50" t="str">
        <f t="shared" si="100"/>
        <v>Vancouver_2017</v>
      </c>
      <c r="R283" s="51"/>
      <c r="S283" s="51"/>
      <c r="T283" s="51"/>
      <c r="U283" s="67">
        <f t="shared" si="94"/>
        <v>2.4070171968331651</v>
      </c>
      <c r="V283" s="67">
        <f t="shared" si="94"/>
        <v>1.661757897149813</v>
      </c>
      <c r="W283" s="67">
        <f t="shared" si="94"/>
        <v>0.16628376771181022</v>
      </c>
      <c r="X283" s="67" t="str">
        <f t="shared" si="94"/>
        <v/>
      </c>
      <c r="Y283" s="67" t="str">
        <f t="shared" si="94"/>
        <v/>
      </c>
      <c r="Z283" s="70">
        <f t="shared" si="101"/>
        <v>4.2350588616947888</v>
      </c>
      <c r="AA283" s="70">
        <f t="shared" ca="1" si="102"/>
        <v>106</v>
      </c>
      <c r="AB283" s="70">
        <f t="shared" ca="1" si="103"/>
        <v>104</v>
      </c>
      <c r="AC283" s="70">
        <f t="shared" ca="1" si="104"/>
        <v>66</v>
      </c>
      <c r="AD283" s="70">
        <f t="shared" ca="1" si="105"/>
        <v>110</v>
      </c>
      <c r="AE283" s="70" t="e">
        <f t="shared" ca="1" si="106"/>
        <v>#VALUE!</v>
      </c>
      <c r="AF283" s="70" t="e">
        <f t="shared" ca="1" si="107"/>
        <v>#VALUE!</v>
      </c>
      <c r="AG283" s="67">
        <f t="shared" si="95"/>
        <v>0.83469355184553828</v>
      </c>
      <c r="AH283" s="67">
        <f t="shared" si="95"/>
        <v>1.5349395399197807</v>
      </c>
      <c r="AI283" s="67">
        <f t="shared" si="95"/>
        <v>4.3672906033617644E-3</v>
      </c>
      <c r="AJ283" s="67" t="str">
        <f t="shared" si="95"/>
        <v/>
      </c>
      <c r="AK283" s="67" t="str">
        <f t="shared" si="95"/>
        <v/>
      </c>
      <c r="AL283" s="67" t="str">
        <f t="shared" si="95"/>
        <v/>
      </c>
      <c r="AM283" s="67" t="str">
        <f t="shared" si="95"/>
        <v/>
      </c>
      <c r="AN283" s="67">
        <f t="shared" si="95"/>
        <v>3.3016814464484234E-2</v>
      </c>
      <c r="AO283" s="63"/>
      <c r="AP283" s="67">
        <f t="shared" si="96"/>
        <v>1.6126170063251115</v>
      </c>
      <c r="AQ283" s="67">
        <f t="shared" si="96"/>
        <v>1.7271246675958554E-2</v>
      </c>
      <c r="AR283" s="67" t="str">
        <f t="shared" si="96"/>
        <v/>
      </c>
      <c r="AS283" s="67" t="str">
        <f t="shared" si="96"/>
        <v/>
      </c>
      <c r="AT283" s="67">
        <f t="shared" si="96"/>
        <v>3.1869644148742771E-2</v>
      </c>
      <c r="AU283" s="63"/>
      <c r="AV283" s="67">
        <f t="shared" si="97"/>
        <v>0.13091839550628898</v>
      </c>
      <c r="AW283" s="67">
        <f t="shared" si="97"/>
        <v>2.7053490423584889E-2</v>
      </c>
      <c r="AX283" s="67" t="str">
        <f t="shared" si="97"/>
        <v/>
      </c>
      <c r="AY283" s="67">
        <f t="shared" si="97"/>
        <v>8.3118817819363647E-3</v>
      </c>
      <c r="AZ283" s="63"/>
      <c r="BA283" s="67" t="str">
        <f t="shared" si="98"/>
        <v/>
      </c>
      <c r="BB283" s="67" t="str">
        <f t="shared" si="98"/>
        <v/>
      </c>
      <c r="BC283" s="63"/>
      <c r="BD283" s="67" t="str">
        <f t="shared" si="99"/>
        <v/>
      </c>
      <c r="BE283" s="67" t="str">
        <f t="shared" si="99"/>
        <v/>
      </c>
      <c r="BF283" s="67" t="str">
        <f t="shared" si="99"/>
        <v/>
      </c>
    </row>
    <row r="284" spans="16:58" s="20" customFormat="1" ht="15" customHeight="1">
      <c r="P284" s="237">
        <v>71</v>
      </c>
      <c r="Q284" s="50" t="str">
        <f t="shared" si="100"/>
        <v>Copenhagen_2014</v>
      </c>
      <c r="R284" s="51"/>
      <c r="S284" s="51"/>
      <c r="T284" s="51"/>
      <c r="U284" s="67">
        <f t="shared" ref="U284:Y293" si="108">IF(ISERROR(U80/$R80),"",U80/$R80)</f>
        <v>1.9472654418174553</v>
      </c>
      <c r="V284" s="67">
        <f t="shared" si="108"/>
        <v>0.99998492982090781</v>
      </c>
      <c r="W284" s="67">
        <f t="shared" si="108"/>
        <v>2.9883623126456434E-2</v>
      </c>
      <c r="X284" s="67" t="str">
        <f t="shared" si="108"/>
        <v/>
      </c>
      <c r="Y284" s="67" t="str">
        <f t="shared" si="108"/>
        <v/>
      </c>
      <c r="Z284" s="70">
        <f t="shared" si="101"/>
        <v>2.9771339947648197</v>
      </c>
      <c r="AA284" s="70">
        <f t="shared" ca="1" si="102"/>
        <v>129</v>
      </c>
      <c r="AB284" s="70">
        <f t="shared" ca="1" si="103"/>
        <v>124</v>
      </c>
      <c r="AC284" s="70">
        <f t="shared" ca="1" si="104"/>
        <v>119</v>
      </c>
      <c r="AD284" s="70">
        <f t="shared" ca="1" si="105"/>
        <v>135</v>
      </c>
      <c r="AE284" s="70" t="e">
        <f t="shared" ca="1" si="106"/>
        <v>#VALUE!</v>
      </c>
      <c r="AF284" s="70" t="e">
        <f t="shared" ca="1" si="107"/>
        <v>#VALUE!</v>
      </c>
      <c r="AG284" s="67">
        <f t="shared" ref="AG284:AN293" si="109">IF(ISERROR(AG80/$R80),"",AG80/$R80)</f>
        <v>0.76079121637997571</v>
      </c>
      <c r="AH284" s="67">
        <f t="shared" si="109"/>
        <v>1.0109416188693783</v>
      </c>
      <c r="AI284" s="67">
        <f t="shared" si="109"/>
        <v>0.17542207304771748</v>
      </c>
      <c r="AJ284" s="67" t="str">
        <f t="shared" si="109"/>
        <v/>
      </c>
      <c r="AK284" s="67">
        <f t="shared" si="109"/>
        <v>1.1053352038386447E-4</v>
      </c>
      <c r="AL284" s="67" t="str">
        <f t="shared" si="109"/>
        <v/>
      </c>
      <c r="AM284" s="67" t="str">
        <f t="shared" si="109"/>
        <v/>
      </c>
      <c r="AN284" s="67" t="str">
        <f t="shared" si="109"/>
        <v/>
      </c>
      <c r="AO284" s="63"/>
      <c r="AP284" s="67">
        <f t="shared" ref="AP284:AT293" si="110">IF(ISERROR(AP80/$R80),"",AP80/$R80)</f>
        <v>0.60193073127191876</v>
      </c>
      <c r="AQ284" s="67">
        <f t="shared" si="110"/>
        <v>4.9078701120587112E-2</v>
      </c>
      <c r="AR284" s="67">
        <f t="shared" si="110"/>
        <v>0.24130275912469148</v>
      </c>
      <c r="AS284" s="67" t="str">
        <f t="shared" si="110"/>
        <v/>
      </c>
      <c r="AT284" s="67">
        <f t="shared" si="110"/>
        <v>0.10767273830371055</v>
      </c>
      <c r="AU284" s="63"/>
      <c r="AV284" s="67">
        <f t="shared" si="97"/>
        <v>1.2926933524537044E-3</v>
      </c>
      <c r="AW284" s="67" t="str">
        <f t="shared" si="97"/>
        <v/>
      </c>
      <c r="AX284" s="67" t="str">
        <f t="shared" si="97"/>
        <v/>
      </c>
      <c r="AY284" s="67">
        <f t="shared" si="97"/>
        <v>2.8590929774002731E-2</v>
      </c>
      <c r="AZ284" s="63"/>
      <c r="BA284" s="67" t="str">
        <f t="shared" si="98"/>
        <v/>
      </c>
      <c r="BB284" s="67" t="str">
        <f t="shared" si="98"/>
        <v/>
      </c>
      <c r="BC284" s="63"/>
      <c r="BD284" s="67" t="str">
        <f t="shared" si="99"/>
        <v/>
      </c>
      <c r="BE284" s="67" t="str">
        <f t="shared" si="99"/>
        <v/>
      </c>
      <c r="BF284" s="67" t="str">
        <f t="shared" si="99"/>
        <v/>
      </c>
    </row>
    <row r="285" spans="16:58" s="20" customFormat="1" ht="15" customHeight="1">
      <c r="P285" s="237">
        <v>72</v>
      </c>
      <c r="Q285" s="50" t="str">
        <f t="shared" si="100"/>
        <v>Copenhagen_2015</v>
      </c>
      <c r="R285" s="51"/>
      <c r="S285" s="51"/>
      <c r="T285" s="51"/>
      <c r="U285" s="67">
        <f t="shared" si="108"/>
        <v>1.5655025750416345</v>
      </c>
      <c r="V285" s="67">
        <f t="shared" si="108"/>
        <v>0.95980530852186674</v>
      </c>
      <c r="W285" s="67">
        <f t="shared" si="108"/>
        <v>3.5419565463641264E-2</v>
      </c>
      <c r="X285" s="67" t="str">
        <f t="shared" si="108"/>
        <v/>
      </c>
      <c r="Y285" s="67" t="str">
        <f t="shared" si="108"/>
        <v/>
      </c>
      <c r="Z285" s="70">
        <f t="shared" si="101"/>
        <v>2.5607274490271426</v>
      </c>
      <c r="AA285" s="70">
        <f t="shared" ca="1" si="102"/>
        <v>135</v>
      </c>
      <c r="AB285" s="70">
        <f t="shared" ca="1" si="103"/>
        <v>133</v>
      </c>
      <c r="AC285" s="70">
        <f t="shared" ca="1" si="104"/>
        <v>122</v>
      </c>
      <c r="AD285" s="70">
        <f t="shared" ca="1" si="105"/>
        <v>133</v>
      </c>
      <c r="AE285" s="70" t="e">
        <f t="shared" ca="1" si="106"/>
        <v>#VALUE!</v>
      </c>
      <c r="AF285" s="70" t="e">
        <f t="shared" ca="1" si="107"/>
        <v>#VALUE!</v>
      </c>
      <c r="AG285" s="67">
        <f t="shared" si="109"/>
        <v>0.68281171157903953</v>
      </c>
      <c r="AH285" s="67">
        <f t="shared" si="109"/>
        <v>0.73935037226015421</v>
      </c>
      <c r="AI285" s="67">
        <f t="shared" si="109"/>
        <v>0.14327053825676514</v>
      </c>
      <c r="AJ285" s="67" t="str">
        <f t="shared" si="109"/>
        <v/>
      </c>
      <c r="AK285" s="67">
        <f t="shared" si="109"/>
        <v>6.9952945675672723E-5</v>
      </c>
      <c r="AL285" s="67" t="str">
        <f t="shared" si="109"/>
        <v/>
      </c>
      <c r="AM285" s="67" t="str">
        <f t="shared" si="109"/>
        <v/>
      </c>
      <c r="AN285" s="67" t="str">
        <f t="shared" si="109"/>
        <v/>
      </c>
      <c r="AO285" s="63"/>
      <c r="AP285" s="67">
        <f t="shared" si="110"/>
        <v>0.5827534380952113</v>
      </c>
      <c r="AQ285" s="67">
        <f t="shared" si="110"/>
        <v>3.4741635609307049E-2</v>
      </c>
      <c r="AR285" s="67">
        <f t="shared" si="110"/>
        <v>0.23669399355177934</v>
      </c>
      <c r="AS285" s="67" t="str">
        <f t="shared" si="110"/>
        <v/>
      </c>
      <c r="AT285" s="67">
        <f t="shared" si="110"/>
        <v>0.10561624126556897</v>
      </c>
      <c r="AU285" s="63"/>
      <c r="AV285" s="67">
        <f t="shared" si="97"/>
        <v>1.2680035368845322E-3</v>
      </c>
      <c r="AW285" s="67" t="str">
        <f t="shared" si="97"/>
        <v/>
      </c>
      <c r="AX285" s="67" t="str">
        <f t="shared" si="97"/>
        <v/>
      </c>
      <c r="AY285" s="67">
        <f t="shared" si="97"/>
        <v>3.4151561926756738E-2</v>
      </c>
      <c r="AZ285" s="63"/>
      <c r="BA285" s="67" t="str">
        <f t="shared" si="98"/>
        <v/>
      </c>
      <c r="BB285" s="67" t="str">
        <f t="shared" si="98"/>
        <v/>
      </c>
      <c r="BC285" s="63"/>
      <c r="BD285" s="67" t="str">
        <f t="shared" si="99"/>
        <v/>
      </c>
      <c r="BE285" s="67" t="str">
        <f t="shared" si="99"/>
        <v/>
      </c>
      <c r="BF285" s="67" t="str">
        <f t="shared" si="99"/>
        <v/>
      </c>
    </row>
    <row r="286" spans="16:58" s="20" customFormat="1" ht="15" customHeight="1">
      <c r="P286" s="237">
        <v>73</v>
      </c>
      <c r="Q286" s="50" t="str">
        <f t="shared" si="100"/>
        <v>Washington, DC_2013</v>
      </c>
      <c r="R286" s="51"/>
      <c r="S286" s="51"/>
      <c r="T286" s="51"/>
      <c r="U286" s="67">
        <f t="shared" si="108"/>
        <v>8.9015822255361563</v>
      </c>
      <c r="V286" s="67">
        <f t="shared" si="108"/>
        <v>2.4996284148627894</v>
      </c>
      <c r="W286" s="67">
        <f t="shared" si="108"/>
        <v>0.42082936508547841</v>
      </c>
      <c r="X286" s="67" t="str">
        <f t="shared" si="108"/>
        <v/>
      </c>
      <c r="Y286" s="67" t="str">
        <f t="shared" si="108"/>
        <v/>
      </c>
      <c r="Z286" s="70">
        <f t="shared" si="101"/>
        <v>11.822040005484423</v>
      </c>
      <c r="AA286" s="70">
        <f t="shared" ca="1" si="102"/>
        <v>23</v>
      </c>
      <c r="AB286" s="70">
        <f t="shared" ca="1" si="103"/>
        <v>20</v>
      </c>
      <c r="AC286" s="70">
        <f t="shared" ca="1" si="104"/>
        <v>41</v>
      </c>
      <c r="AD286" s="70">
        <f t="shared" ca="1" si="105"/>
        <v>64</v>
      </c>
      <c r="AE286" s="70" t="e">
        <f t="shared" ca="1" si="106"/>
        <v>#VALUE!</v>
      </c>
      <c r="AF286" s="70" t="e">
        <f t="shared" ca="1" si="107"/>
        <v>#VALUE!</v>
      </c>
      <c r="AG286" s="67">
        <f t="shared" si="109"/>
        <v>2.026878499979202</v>
      </c>
      <c r="AH286" s="67">
        <f t="shared" si="109"/>
        <v>6.8409698957497262</v>
      </c>
      <c r="AI286" s="67" t="str">
        <f t="shared" si="109"/>
        <v/>
      </c>
      <c r="AJ286" s="67" t="str">
        <f t="shared" si="109"/>
        <v/>
      </c>
      <c r="AK286" s="67" t="str">
        <f t="shared" si="109"/>
        <v/>
      </c>
      <c r="AL286" s="67" t="str">
        <f t="shared" si="109"/>
        <v/>
      </c>
      <c r="AM286" s="67" t="str">
        <f t="shared" si="109"/>
        <v/>
      </c>
      <c r="AN286" s="67">
        <f t="shared" si="109"/>
        <v>3.3733829807228659E-2</v>
      </c>
      <c r="AO286" s="63"/>
      <c r="AP286" s="67">
        <f t="shared" si="110"/>
        <v>2.3337406853373306</v>
      </c>
      <c r="AQ286" s="67">
        <f t="shared" si="110"/>
        <v>0.16588772952545866</v>
      </c>
      <c r="AR286" s="67" t="str">
        <f t="shared" si="110"/>
        <v/>
      </c>
      <c r="AS286" s="67" t="str">
        <f t="shared" si="110"/>
        <v/>
      </c>
      <c r="AT286" s="67" t="str">
        <f t="shared" si="110"/>
        <v/>
      </c>
      <c r="AU286" s="63"/>
      <c r="AV286" s="67">
        <f t="shared" si="97"/>
        <v>0.27943538162194137</v>
      </c>
      <c r="AW286" s="67" t="str">
        <f t="shared" si="97"/>
        <v/>
      </c>
      <c r="AX286" s="67">
        <f t="shared" si="97"/>
        <v>0.11041288778036422</v>
      </c>
      <c r="AY286" s="67">
        <f t="shared" si="97"/>
        <v>3.0981095683172827E-2</v>
      </c>
      <c r="AZ286" s="63"/>
      <c r="BA286" s="67" t="str">
        <f t="shared" si="98"/>
        <v/>
      </c>
      <c r="BB286" s="67" t="str">
        <f t="shared" si="98"/>
        <v/>
      </c>
      <c r="BC286" s="63"/>
      <c r="BD286" s="67" t="str">
        <f t="shared" si="99"/>
        <v/>
      </c>
      <c r="BE286" s="67" t="str">
        <f t="shared" si="99"/>
        <v/>
      </c>
      <c r="BF286" s="67" t="str">
        <f t="shared" si="99"/>
        <v/>
      </c>
    </row>
    <row r="287" spans="16:58" s="20" customFormat="1" ht="15" customHeight="1">
      <c r="P287" s="237">
        <v>74</v>
      </c>
      <c r="Q287" s="50" t="str">
        <f t="shared" si="100"/>
        <v>Washington, DC_2014</v>
      </c>
      <c r="R287" s="51"/>
      <c r="S287" s="51"/>
      <c r="T287" s="51"/>
      <c r="U287" s="67">
        <f t="shared" si="108"/>
        <v>8.6202564301032183</v>
      </c>
      <c r="V287" s="67">
        <f t="shared" si="108"/>
        <v>2.7157995759554279</v>
      </c>
      <c r="W287" s="67">
        <f t="shared" si="108"/>
        <v>0.42563947408759845</v>
      </c>
      <c r="X287" s="67" t="str">
        <f t="shared" si="108"/>
        <v/>
      </c>
      <c r="Y287" s="67" t="str">
        <f t="shared" si="108"/>
        <v/>
      </c>
      <c r="Z287" s="70">
        <f t="shared" si="101"/>
        <v>11.761695480146244</v>
      </c>
      <c r="AA287" s="70">
        <f t="shared" ca="1" si="102"/>
        <v>24</v>
      </c>
      <c r="AB287" s="70">
        <f t="shared" ca="1" si="103"/>
        <v>27</v>
      </c>
      <c r="AC287" s="70">
        <f t="shared" ca="1" si="104"/>
        <v>28</v>
      </c>
      <c r="AD287" s="70">
        <f t="shared" ca="1" si="105"/>
        <v>63</v>
      </c>
      <c r="AE287" s="70" t="e">
        <f t="shared" ca="1" si="106"/>
        <v>#VALUE!</v>
      </c>
      <c r="AF287" s="70" t="e">
        <f t="shared" ca="1" si="107"/>
        <v>#VALUE!</v>
      </c>
      <c r="AG287" s="67">
        <f t="shared" si="109"/>
        <v>2.0236826616764789</v>
      </c>
      <c r="AH287" s="67">
        <f t="shared" si="109"/>
        <v>6.5268049895810094</v>
      </c>
      <c r="AI287" s="67" t="str">
        <f t="shared" si="109"/>
        <v/>
      </c>
      <c r="AJ287" s="67" t="str">
        <f t="shared" si="109"/>
        <v/>
      </c>
      <c r="AK287" s="67" t="str">
        <f t="shared" si="109"/>
        <v/>
      </c>
      <c r="AL287" s="67" t="str">
        <f t="shared" si="109"/>
        <v/>
      </c>
      <c r="AM287" s="67" t="str">
        <f t="shared" si="109"/>
        <v/>
      </c>
      <c r="AN287" s="67">
        <f t="shared" si="109"/>
        <v>6.9768778845730642E-2</v>
      </c>
      <c r="AO287" s="63"/>
      <c r="AP287" s="67">
        <f t="shared" si="110"/>
        <v>2.550649574361846</v>
      </c>
      <c r="AQ287" s="67">
        <f t="shared" si="110"/>
        <v>0.16515000159358195</v>
      </c>
      <c r="AR287" s="67" t="str">
        <f t="shared" si="110"/>
        <v/>
      </c>
      <c r="AS287" s="67" t="str">
        <f t="shared" si="110"/>
        <v/>
      </c>
      <c r="AT287" s="67" t="str">
        <f t="shared" si="110"/>
        <v/>
      </c>
      <c r="AU287" s="63"/>
      <c r="AV287" s="67">
        <f t="shared" si="97"/>
        <v>0.28585220969110309</v>
      </c>
      <c r="AW287" s="67" t="str">
        <f t="shared" si="97"/>
        <v/>
      </c>
      <c r="AX287" s="67">
        <f t="shared" si="97"/>
        <v>0.10217822924207724</v>
      </c>
      <c r="AY287" s="67">
        <f t="shared" si="97"/>
        <v>3.7609035154418095E-2</v>
      </c>
      <c r="AZ287" s="63"/>
      <c r="BA287" s="67" t="str">
        <f t="shared" si="98"/>
        <v/>
      </c>
      <c r="BB287" s="67" t="str">
        <f t="shared" si="98"/>
        <v/>
      </c>
      <c r="BC287" s="63"/>
      <c r="BD287" s="67" t="str">
        <f t="shared" si="99"/>
        <v/>
      </c>
      <c r="BE287" s="67" t="str">
        <f t="shared" si="99"/>
        <v/>
      </c>
      <c r="BF287" s="67" t="str">
        <f t="shared" si="99"/>
        <v/>
      </c>
    </row>
    <row r="288" spans="16:58" s="20" customFormat="1" ht="15" customHeight="1">
      <c r="P288" s="237">
        <v>75</v>
      </c>
      <c r="Q288" s="50" t="str">
        <f t="shared" si="100"/>
        <v>Washington, DC_2015</v>
      </c>
      <c r="R288" s="51"/>
      <c r="S288" s="51"/>
      <c r="T288" s="51"/>
      <c r="U288" s="67">
        <f t="shared" si="108"/>
        <v>8.5622298089338731</v>
      </c>
      <c r="V288" s="67">
        <f t="shared" si="108"/>
        <v>2.6783560339646666</v>
      </c>
      <c r="W288" s="67">
        <f t="shared" si="108"/>
        <v>0.44815343901176385</v>
      </c>
      <c r="X288" s="67" t="str">
        <f t="shared" si="108"/>
        <v/>
      </c>
      <c r="Y288" s="67" t="str">
        <f t="shared" si="108"/>
        <v/>
      </c>
      <c r="Z288" s="70">
        <f t="shared" si="101"/>
        <v>11.688739281910303</v>
      </c>
      <c r="AA288" s="70">
        <f t="shared" ca="1" si="102"/>
        <v>25</v>
      </c>
      <c r="AB288" s="70">
        <f t="shared" ca="1" si="103"/>
        <v>28</v>
      </c>
      <c r="AC288" s="70">
        <f t="shared" ca="1" si="104"/>
        <v>29</v>
      </c>
      <c r="AD288" s="70">
        <f t="shared" ca="1" si="105"/>
        <v>60</v>
      </c>
      <c r="AE288" s="70" t="e">
        <f t="shared" ca="1" si="106"/>
        <v>#VALUE!</v>
      </c>
      <c r="AF288" s="70" t="e">
        <f t="shared" ca="1" si="107"/>
        <v>#VALUE!</v>
      </c>
      <c r="AG288" s="67">
        <f t="shared" si="109"/>
        <v>2.2005827189584486</v>
      </c>
      <c r="AH288" s="67">
        <f t="shared" si="109"/>
        <v>6.2963963268414886</v>
      </c>
      <c r="AI288" s="67" t="str">
        <f t="shared" si="109"/>
        <v/>
      </c>
      <c r="AJ288" s="67" t="str">
        <f t="shared" si="109"/>
        <v/>
      </c>
      <c r="AK288" s="67" t="str">
        <f t="shared" si="109"/>
        <v/>
      </c>
      <c r="AL288" s="67" t="str">
        <f t="shared" si="109"/>
        <v/>
      </c>
      <c r="AM288" s="67" t="str">
        <f t="shared" si="109"/>
        <v/>
      </c>
      <c r="AN288" s="67">
        <f t="shared" si="109"/>
        <v>6.5250763133936698E-2</v>
      </c>
      <c r="AO288" s="63"/>
      <c r="AP288" s="67">
        <f t="shared" si="110"/>
        <v>2.5131736404910239</v>
      </c>
      <c r="AQ288" s="67">
        <f t="shared" si="110"/>
        <v>0.16518239347364286</v>
      </c>
      <c r="AR288" s="67" t="str">
        <f t="shared" si="110"/>
        <v/>
      </c>
      <c r="AS288" s="67" t="str">
        <f t="shared" si="110"/>
        <v/>
      </c>
      <c r="AT288" s="67" t="str">
        <f t="shared" si="110"/>
        <v/>
      </c>
      <c r="AU288" s="63"/>
      <c r="AV288" s="67">
        <f t="shared" si="97"/>
        <v>0.30028539424123957</v>
      </c>
      <c r="AW288" s="67" t="str">
        <f t="shared" si="97"/>
        <v/>
      </c>
      <c r="AX288" s="67">
        <f t="shared" si="97"/>
        <v>0.10111494909465242</v>
      </c>
      <c r="AY288" s="67">
        <f t="shared" si="97"/>
        <v>4.6753095675871881E-2</v>
      </c>
      <c r="AZ288" s="63"/>
      <c r="BA288" s="67" t="str">
        <f t="shared" si="98"/>
        <v/>
      </c>
      <c r="BB288" s="67" t="str">
        <f t="shared" si="98"/>
        <v/>
      </c>
      <c r="BC288" s="63"/>
      <c r="BD288" s="67" t="str">
        <f t="shared" si="99"/>
        <v/>
      </c>
      <c r="BE288" s="67" t="str">
        <f t="shared" si="99"/>
        <v/>
      </c>
      <c r="BF288" s="67" t="str">
        <f t="shared" si="99"/>
        <v/>
      </c>
    </row>
    <row r="289" spans="16:58" s="20" customFormat="1" ht="15" customHeight="1">
      <c r="P289" s="237">
        <v>76</v>
      </c>
      <c r="Q289" s="50" t="str">
        <f t="shared" si="100"/>
        <v>Washington, DC_2016</v>
      </c>
      <c r="R289" s="51"/>
      <c r="S289" s="51"/>
      <c r="T289" s="51"/>
      <c r="U289" s="67">
        <f t="shared" si="108"/>
        <v>7.7642876160248768</v>
      </c>
      <c r="V289" s="67">
        <f t="shared" si="108"/>
        <v>2.3131090137008723</v>
      </c>
      <c r="W289" s="67">
        <f t="shared" si="108"/>
        <v>0.43908731967922193</v>
      </c>
      <c r="X289" s="67" t="str">
        <f t="shared" si="108"/>
        <v/>
      </c>
      <c r="Y289" s="67" t="str">
        <f t="shared" si="108"/>
        <v/>
      </c>
      <c r="Z289" s="70">
        <f t="shared" si="101"/>
        <v>10.516483949404972</v>
      </c>
      <c r="AA289" s="70">
        <f t="shared" ca="1" si="102"/>
        <v>32</v>
      </c>
      <c r="AB289" s="70">
        <f t="shared" ca="1" si="103"/>
        <v>32</v>
      </c>
      <c r="AC289" s="70">
        <f t="shared" ca="1" si="104"/>
        <v>47</v>
      </c>
      <c r="AD289" s="70">
        <f t="shared" ca="1" si="105"/>
        <v>62</v>
      </c>
      <c r="AE289" s="70" t="e">
        <f t="shared" ca="1" si="106"/>
        <v>#VALUE!</v>
      </c>
      <c r="AF289" s="70" t="e">
        <f t="shared" ca="1" si="107"/>
        <v>#VALUE!</v>
      </c>
      <c r="AG289" s="67">
        <f t="shared" si="109"/>
        <v>1.7693850681536554</v>
      </c>
      <c r="AH289" s="67">
        <f t="shared" si="109"/>
        <v>5.9388404672558508</v>
      </c>
      <c r="AI289" s="67" t="str">
        <f t="shared" si="109"/>
        <v/>
      </c>
      <c r="AJ289" s="67" t="str">
        <f t="shared" si="109"/>
        <v/>
      </c>
      <c r="AK289" s="67" t="str">
        <f t="shared" si="109"/>
        <v/>
      </c>
      <c r="AL289" s="67" t="str">
        <f t="shared" si="109"/>
        <v/>
      </c>
      <c r="AM289" s="67" t="str">
        <f t="shared" si="109"/>
        <v/>
      </c>
      <c r="AN289" s="67">
        <f t="shared" si="109"/>
        <v>5.6062080615370234E-2</v>
      </c>
      <c r="AO289" s="63"/>
      <c r="AP289" s="67">
        <f t="shared" si="110"/>
        <v>2.1725987818849219</v>
      </c>
      <c r="AQ289" s="67">
        <f t="shared" si="110"/>
        <v>0.14051023181595007</v>
      </c>
      <c r="AR289" s="67" t="str">
        <f t="shared" si="110"/>
        <v/>
      </c>
      <c r="AS289" s="67" t="str">
        <f t="shared" si="110"/>
        <v/>
      </c>
      <c r="AT289" s="67" t="str">
        <f t="shared" si="110"/>
        <v/>
      </c>
      <c r="AU289" s="63"/>
      <c r="AV289" s="67">
        <f t="shared" si="97"/>
        <v>0.31532606789647194</v>
      </c>
      <c r="AW289" s="67" t="str">
        <f t="shared" si="97"/>
        <v/>
      </c>
      <c r="AX289" s="67">
        <f t="shared" si="97"/>
        <v>7.0976026396390071E-2</v>
      </c>
      <c r="AY289" s="67">
        <f t="shared" si="97"/>
        <v>5.2785225386359921E-2</v>
      </c>
      <c r="AZ289" s="63"/>
      <c r="BA289" s="67" t="str">
        <f t="shared" si="98"/>
        <v/>
      </c>
      <c r="BB289" s="67" t="str">
        <f t="shared" si="98"/>
        <v/>
      </c>
      <c r="BC289" s="63"/>
      <c r="BD289" s="67" t="str">
        <f t="shared" si="99"/>
        <v/>
      </c>
      <c r="BE289" s="67" t="str">
        <f t="shared" si="99"/>
        <v/>
      </c>
      <c r="BF289" s="67" t="str">
        <f t="shared" si="99"/>
        <v/>
      </c>
    </row>
    <row r="290" spans="16:58" s="20" customFormat="1" ht="15" customHeight="1">
      <c r="P290" s="237">
        <v>77</v>
      </c>
      <c r="Q290" s="50" t="str">
        <f t="shared" si="100"/>
        <v>Johannesburg_2014</v>
      </c>
      <c r="R290" s="51"/>
      <c r="S290" s="51"/>
      <c r="T290" s="51"/>
      <c r="U290" s="67">
        <f t="shared" si="108"/>
        <v>3.3099443567310156</v>
      </c>
      <c r="V290" s="67">
        <f t="shared" si="108"/>
        <v>1.512024263705092</v>
      </c>
      <c r="W290" s="67">
        <f t="shared" si="108"/>
        <v>0.36481131931385963</v>
      </c>
      <c r="X290" s="67" t="str">
        <f t="shared" si="108"/>
        <v/>
      </c>
      <c r="Y290" s="67" t="str">
        <f t="shared" si="108"/>
        <v/>
      </c>
      <c r="Z290" s="70">
        <f t="shared" si="101"/>
        <v>5.1867799397499672</v>
      </c>
      <c r="AA290" s="70">
        <f t="shared" ca="1" si="102"/>
        <v>82</v>
      </c>
      <c r="AB290" s="70">
        <f t="shared" ca="1" si="103"/>
        <v>74</v>
      </c>
      <c r="AC290" s="70">
        <f t="shared" ca="1" si="104"/>
        <v>77</v>
      </c>
      <c r="AD290" s="70">
        <f t="shared" ca="1" si="105"/>
        <v>72</v>
      </c>
      <c r="AE290" s="70" t="e">
        <f t="shared" ca="1" si="106"/>
        <v>#VALUE!</v>
      </c>
      <c r="AF290" s="70" t="e">
        <f t="shared" ca="1" si="107"/>
        <v>#VALUE!</v>
      </c>
      <c r="AG290" s="67">
        <f t="shared" si="109"/>
        <v>1.5057940099245171</v>
      </c>
      <c r="AH290" s="67">
        <f t="shared" si="109"/>
        <v>1.7519047878541363</v>
      </c>
      <c r="AI290" s="67">
        <f t="shared" si="109"/>
        <v>5.1569299715172656E-2</v>
      </c>
      <c r="AJ290" s="67" t="str">
        <f t="shared" si="109"/>
        <v/>
      </c>
      <c r="AK290" s="67" t="str">
        <f t="shared" si="109"/>
        <v/>
      </c>
      <c r="AL290" s="67" t="str">
        <f t="shared" si="109"/>
        <v/>
      </c>
      <c r="AM290" s="67" t="str">
        <f t="shared" si="109"/>
        <v/>
      </c>
      <c r="AN290" s="67">
        <f t="shared" si="109"/>
        <v>6.7625923718920818E-4</v>
      </c>
      <c r="AO290" s="63"/>
      <c r="AP290" s="67">
        <f t="shared" si="110"/>
        <v>1.4427379747459927</v>
      </c>
      <c r="AQ290" s="67">
        <f t="shared" si="110"/>
        <v>6.9286288959099357E-2</v>
      </c>
      <c r="AR290" s="67" t="str">
        <f t="shared" si="110"/>
        <v/>
      </c>
      <c r="AS290" s="67" t="str">
        <f t="shared" si="110"/>
        <v/>
      </c>
      <c r="AT290" s="67" t="str">
        <f t="shared" si="110"/>
        <v/>
      </c>
      <c r="AU290" s="63"/>
      <c r="AV290" s="67">
        <f t="shared" si="97"/>
        <v>0.33986158143540562</v>
      </c>
      <c r="AW290" s="67">
        <f t="shared" si="97"/>
        <v>6.9564976521033488E-4</v>
      </c>
      <c r="AX290" s="67">
        <f t="shared" si="97"/>
        <v>1.5167892919880244E-3</v>
      </c>
      <c r="AY290" s="67">
        <f t="shared" si="97"/>
        <v>2.273729882125565E-2</v>
      </c>
      <c r="AZ290" s="63"/>
      <c r="BA290" s="67" t="str">
        <f t="shared" si="98"/>
        <v/>
      </c>
      <c r="BB290" s="67" t="str">
        <f t="shared" si="98"/>
        <v/>
      </c>
      <c r="BC290" s="63"/>
      <c r="BD290" s="67" t="str">
        <f t="shared" si="99"/>
        <v/>
      </c>
      <c r="BE290" s="67" t="str">
        <f t="shared" si="99"/>
        <v/>
      </c>
      <c r="BF290" s="67" t="str">
        <f t="shared" si="99"/>
        <v/>
      </c>
    </row>
    <row r="291" spans="16:58" s="20" customFormat="1" ht="15" customHeight="1">
      <c r="P291" s="237">
        <v>78</v>
      </c>
      <c r="Q291" s="50" t="str">
        <f t="shared" si="100"/>
        <v>London_2013</v>
      </c>
      <c r="R291" s="51"/>
      <c r="S291" s="51"/>
      <c r="T291" s="51"/>
      <c r="U291" s="67">
        <f t="shared" si="108"/>
        <v>3.6455679759841813</v>
      </c>
      <c r="V291" s="67">
        <f t="shared" si="108"/>
        <v>0.8661378466354861</v>
      </c>
      <c r="W291" s="67">
        <f t="shared" si="108"/>
        <v>0.22009051153546655</v>
      </c>
      <c r="X291" s="67" t="str">
        <f t="shared" si="108"/>
        <v/>
      </c>
      <c r="Y291" s="67" t="str">
        <f t="shared" si="108"/>
        <v/>
      </c>
      <c r="Z291" s="70">
        <f t="shared" si="101"/>
        <v>4.7317963341551339</v>
      </c>
      <c r="AA291" s="70">
        <f t="shared" ca="1" si="102"/>
        <v>93</v>
      </c>
      <c r="AB291" s="70">
        <f t="shared" ca="1" si="103"/>
        <v>66</v>
      </c>
      <c r="AC291" s="70">
        <f t="shared" ca="1" si="104"/>
        <v>134</v>
      </c>
      <c r="AD291" s="70">
        <f t="shared" ca="1" si="105"/>
        <v>94</v>
      </c>
      <c r="AE291" s="70" t="e">
        <f t="shared" ca="1" si="106"/>
        <v>#VALUE!</v>
      </c>
      <c r="AF291" s="70" t="e">
        <f t="shared" ca="1" si="107"/>
        <v>#VALUE!</v>
      </c>
      <c r="AG291" s="67">
        <f t="shared" si="109"/>
        <v>1.6835046590246785</v>
      </c>
      <c r="AH291" s="67">
        <f t="shared" si="109"/>
        <v>1.9606627704140265</v>
      </c>
      <c r="AI291" s="67" t="str">
        <f t="shared" si="109"/>
        <v/>
      </c>
      <c r="AJ291" s="67" t="str">
        <f t="shared" si="109"/>
        <v/>
      </c>
      <c r="AK291" s="67" t="str">
        <f t="shared" si="109"/>
        <v/>
      </c>
      <c r="AL291" s="67" t="str">
        <f t="shared" si="109"/>
        <v/>
      </c>
      <c r="AM291" s="67" t="str">
        <f t="shared" si="109"/>
        <v/>
      </c>
      <c r="AN291" s="67">
        <f t="shared" si="109"/>
        <v>1.4005465454761481E-3</v>
      </c>
      <c r="AO291" s="63"/>
      <c r="AP291" s="67">
        <f t="shared" si="110"/>
        <v>0.71700284219468857</v>
      </c>
      <c r="AQ291" s="67">
        <f t="shared" si="110"/>
        <v>0.1424325157754627</v>
      </c>
      <c r="AR291" s="67">
        <f t="shared" si="110"/>
        <v>2.4069976655129626E-3</v>
      </c>
      <c r="AS291" s="67" t="str">
        <f t="shared" si="110"/>
        <v/>
      </c>
      <c r="AT291" s="67">
        <f t="shared" si="110"/>
        <v>4.2954909998217782E-3</v>
      </c>
      <c r="AU291" s="63"/>
      <c r="AV291" s="67">
        <f t="shared" si="97"/>
        <v>0.17945666727235357</v>
      </c>
      <c r="AW291" s="67">
        <f t="shared" si="97"/>
        <v>9.4562181876480372E-6</v>
      </c>
      <c r="AX291" s="67">
        <f t="shared" si="97"/>
        <v>3.9836675884874266E-2</v>
      </c>
      <c r="AY291" s="67">
        <f t="shared" si="97"/>
        <v>7.877121600510722E-4</v>
      </c>
      <c r="AZ291" s="63"/>
      <c r="BA291" s="67" t="str">
        <f t="shared" si="98"/>
        <v/>
      </c>
      <c r="BB291" s="67" t="str">
        <f t="shared" si="98"/>
        <v/>
      </c>
      <c r="BC291" s="63"/>
      <c r="BD291" s="67" t="str">
        <f t="shared" si="99"/>
        <v/>
      </c>
      <c r="BE291" s="67" t="str">
        <f t="shared" si="99"/>
        <v/>
      </c>
      <c r="BF291" s="67" t="str">
        <f t="shared" si="99"/>
        <v/>
      </c>
    </row>
    <row r="292" spans="16:58" s="20" customFormat="1" ht="15" customHeight="1">
      <c r="P292" s="237">
        <v>79</v>
      </c>
      <c r="Q292" s="50" t="str">
        <f t="shared" si="100"/>
        <v>London_2015</v>
      </c>
      <c r="R292" s="51"/>
      <c r="S292" s="51"/>
      <c r="T292" s="51"/>
      <c r="U292" s="67">
        <f t="shared" si="108"/>
        <v>2.8394644473884267</v>
      </c>
      <c r="V292" s="67">
        <f t="shared" si="108"/>
        <v>0.83006466880693353</v>
      </c>
      <c r="W292" s="67">
        <f t="shared" si="108"/>
        <v>0.20241259851692117</v>
      </c>
      <c r="X292" s="67" t="str">
        <f t="shared" si="108"/>
        <v/>
      </c>
      <c r="Y292" s="67" t="str">
        <f t="shared" si="108"/>
        <v/>
      </c>
      <c r="Z292" s="70">
        <f t="shared" si="101"/>
        <v>3.8719417147122814</v>
      </c>
      <c r="AA292" s="70">
        <f t="shared" ca="1" si="102"/>
        <v>117</v>
      </c>
      <c r="AB292" s="70">
        <f t="shared" ca="1" si="103"/>
        <v>79</v>
      </c>
      <c r="AC292" s="70">
        <f t="shared" ca="1" si="104"/>
        <v>138</v>
      </c>
      <c r="AD292" s="70">
        <f t="shared" ca="1" si="105"/>
        <v>99</v>
      </c>
      <c r="AE292" s="70" t="e">
        <f t="shared" ca="1" si="106"/>
        <v>#VALUE!</v>
      </c>
      <c r="AF292" s="70" t="e">
        <f t="shared" ca="1" si="107"/>
        <v>#VALUE!</v>
      </c>
      <c r="AG292" s="67">
        <f t="shared" si="109"/>
        <v>1.3491788806745284</v>
      </c>
      <c r="AH292" s="67">
        <f t="shared" si="109"/>
        <v>1.4891575607492094</v>
      </c>
      <c r="AI292" s="67" t="str">
        <f t="shared" si="109"/>
        <v/>
      </c>
      <c r="AJ292" s="67" t="str">
        <f t="shared" si="109"/>
        <v/>
      </c>
      <c r="AK292" s="67" t="str">
        <f t="shared" si="109"/>
        <v/>
      </c>
      <c r="AL292" s="67" t="str">
        <f t="shared" si="109"/>
        <v/>
      </c>
      <c r="AM292" s="67" t="str">
        <f t="shared" si="109"/>
        <v/>
      </c>
      <c r="AN292" s="67">
        <f t="shared" si="109"/>
        <v>1.1280059646889401E-3</v>
      </c>
      <c r="AO292" s="63"/>
      <c r="AP292" s="67">
        <f t="shared" si="110"/>
        <v>0.73574227846456097</v>
      </c>
      <c r="AQ292" s="67">
        <f t="shared" si="110"/>
        <v>9.0637336432933771E-2</v>
      </c>
      <c r="AR292" s="67">
        <f t="shared" si="110"/>
        <v>3.6850539094387836E-3</v>
      </c>
      <c r="AS292" s="67" t="str">
        <f t="shared" si="110"/>
        <v/>
      </c>
      <c r="AT292" s="67" t="str">
        <f t="shared" si="110"/>
        <v/>
      </c>
      <c r="AU292" s="63"/>
      <c r="AV292" s="67">
        <f t="shared" si="97"/>
        <v>0.14260172767994514</v>
      </c>
      <c r="AW292" s="67">
        <f t="shared" si="97"/>
        <v>7.3364106006274355E-6</v>
      </c>
      <c r="AX292" s="67">
        <f t="shared" si="97"/>
        <v>5.90317772792344E-2</v>
      </c>
      <c r="AY292" s="67">
        <f t="shared" si="97"/>
        <v>7.7175714714102254E-4</v>
      </c>
      <c r="AZ292" s="63"/>
      <c r="BA292" s="67" t="str">
        <f t="shared" si="98"/>
        <v/>
      </c>
      <c r="BB292" s="67" t="str">
        <f t="shared" si="98"/>
        <v/>
      </c>
      <c r="BC292" s="63"/>
      <c r="BD292" s="67" t="str">
        <f t="shared" si="99"/>
        <v/>
      </c>
      <c r="BE292" s="67" t="str">
        <f t="shared" si="99"/>
        <v/>
      </c>
      <c r="BF292" s="67" t="str">
        <f t="shared" si="99"/>
        <v/>
      </c>
    </row>
    <row r="293" spans="16:58" s="20" customFormat="1" ht="15" customHeight="1">
      <c r="P293" s="237">
        <v>80</v>
      </c>
      <c r="Q293" s="50" t="str">
        <f t="shared" si="100"/>
        <v>Madrid_2013</v>
      </c>
      <c r="R293" s="51"/>
      <c r="S293" s="51"/>
      <c r="T293" s="51"/>
      <c r="U293" s="67">
        <f t="shared" si="108"/>
        <v>1.8225132600555256</v>
      </c>
      <c r="V293" s="67">
        <f t="shared" si="108"/>
        <v>0.91220415131718102</v>
      </c>
      <c r="W293" s="67">
        <f t="shared" si="108"/>
        <v>0.13453324187055218</v>
      </c>
      <c r="X293" s="67" t="str">
        <f t="shared" si="108"/>
        <v/>
      </c>
      <c r="Y293" s="67" t="str">
        <f t="shared" si="108"/>
        <v/>
      </c>
      <c r="Z293" s="70">
        <f t="shared" si="101"/>
        <v>2.8692506532432587</v>
      </c>
      <c r="AA293" s="70">
        <f t="shared" ca="1" si="102"/>
        <v>133</v>
      </c>
      <c r="AB293" s="70">
        <f t="shared" ca="1" si="103"/>
        <v>128</v>
      </c>
      <c r="AC293" s="70">
        <f t="shared" ca="1" si="104"/>
        <v>131</v>
      </c>
      <c r="AD293" s="70">
        <f t="shared" ca="1" si="105"/>
        <v>116</v>
      </c>
      <c r="AE293" s="70" t="e">
        <f t="shared" ca="1" si="106"/>
        <v>#VALUE!</v>
      </c>
      <c r="AF293" s="70" t="e">
        <f t="shared" ca="1" si="107"/>
        <v>#VALUE!</v>
      </c>
      <c r="AG293" s="67">
        <f t="shared" si="109"/>
        <v>0.8751916106558757</v>
      </c>
      <c r="AH293" s="67">
        <f t="shared" si="109"/>
        <v>0.74800935127805179</v>
      </c>
      <c r="AI293" s="67">
        <f t="shared" si="109"/>
        <v>0.15739323893039672</v>
      </c>
      <c r="AJ293" s="67" t="str">
        <f t="shared" si="109"/>
        <v/>
      </c>
      <c r="AK293" s="67">
        <f t="shared" si="109"/>
        <v>9.1302114539320856E-3</v>
      </c>
      <c r="AL293" s="67">
        <f t="shared" si="109"/>
        <v>1.5396186093380532E-2</v>
      </c>
      <c r="AM293" s="67" t="str">
        <f t="shared" si="109"/>
        <v/>
      </c>
      <c r="AN293" s="67">
        <f t="shared" si="109"/>
        <v>5.6011878401363239E-3</v>
      </c>
      <c r="AO293" s="63"/>
      <c r="AP293" s="67">
        <f t="shared" si="110"/>
        <v>0.67009646491423491</v>
      </c>
      <c r="AQ293" s="67">
        <f t="shared" si="110"/>
        <v>8.4287684607013233E-2</v>
      </c>
      <c r="AR293" s="67" t="str">
        <f t="shared" si="110"/>
        <v/>
      </c>
      <c r="AS293" s="67">
        <f t="shared" si="110"/>
        <v>0.15782000179593278</v>
      </c>
      <c r="AT293" s="67" t="str">
        <f t="shared" si="110"/>
        <v/>
      </c>
      <c r="AU293" s="63"/>
      <c r="AV293" s="67">
        <f t="shared" si="97"/>
        <v>0.10538981840620029</v>
      </c>
      <c r="AW293" s="67">
        <f t="shared" si="97"/>
        <v>1.1459048835340715E-3</v>
      </c>
      <c r="AX293" s="67">
        <f t="shared" si="97"/>
        <v>1.1691186491093455E-4</v>
      </c>
      <c r="AY293" s="67">
        <f t="shared" si="97"/>
        <v>2.7880606715906892E-2</v>
      </c>
      <c r="AZ293" s="63"/>
      <c r="BA293" s="67" t="str">
        <f t="shared" si="98"/>
        <v/>
      </c>
      <c r="BB293" s="67" t="str">
        <f t="shared" si="98"/>
        <v/>
      </c>
      <c r="BC293" s="63"/>
      <c r="BD293" s="67" t="str">
        <f t="shared" si="99"/>
        <v/>
      </c>
      <c r="BE293" s="67" t="str">
        <f t="shared" si="99"/>
        <v/>
      </c>
      <c r="BF293" s="67" t="str">
        <f t="shared" si="99"/>
        <v/>
      </c>
    </row>
    <row r="294" spans="16:58" s="20" customFormat="1" ht="15" customHeight="1">
      <c r="P294" s="237">
        <v>81</v>
      </c>
      <c r="Q294" s="50" t="str">
        <f t="shared" si="100"/>
        <v>Madrid_2014</v>
      </c>
      <c r="R294" s="51"/>
      <c r="S294" s="51"/>
      <c r="T294" s="51"/>
      <c r="U294" s="67">
        <f t="shared" ref="U294:Y303" si="111">IF(ISERROR(U90/$R90),"",U90/$R90)</f>
        <v>1.8186287712447471</v>
      </c>
      <c r="V294" s="67">
        <f t="shared" si="111"/>
        <v>0.96635717070606453</v>
      </c>
      <c r="W294" s="67">
        <f t="shared" si="111"/>
        <v>0.13302676487705303</v>
      </c>
      <c r="X294" s="67" t="str">
        <f t="shared" si="111"/>
        <v/>
      </c>
      <c r="Y294" s="67" t="str">
        <f t="shared" si="111"/>
        <v/>
      </c>
      <c r="Z294" s="70">
        <f t="shared" si="101"/>
        <v>2.9180127068278643</v>
      </c>
      <c r="AA294" s="70">
        <f t="shared" ca="1" si="102"/>
        <v>131</v>
      </c>
      <c r="AB294" s="70">
        <f t="shared" ca="1" si="103"/>
        <v>129</v>
      </c>
      <c r="AC294" s="70">
        <f t="shared" ca="1" si="104"/>
        <v>121</v>
      </c>
      <c r="AD294" s="70">
        <f t="shared" ca="1" si="105"/>
        <v>118</v>
      </c>
      <c r="AE294" s="70" t="e">
        <f t="shared" ca="1" si="106"/>
        <v>#VALUE!</v>
      </c>
      <c r="AF294" s="70" t="e">
        <f t="shared" ca="1" si="107"/>
        <v>#VALUE!</v>
      </c>
      <c r="AG294" s="67">
        <f t="shared" ref="AG294:AN303" si="112">IF(ISERROR(AG90/$R90),"",AG90/$R90)</f>
        <v>0.85000228947068224</v>
      </c>
      <c r="AH294" s="67">
        <f t="shared" si="112"/>
        <v>0.76124778831291506</v>
      </c>
      <c r="AI294" s="67">
        <f t="shared" si="112"/>
        <v>0.16371174850373624</v>
      </c>
      <c r="AJ294" s="67" t="str">
        <f t="shared" si="112"/>
        <v/>
      </c>
      <c r="AK294" s="67">
        <f t="shared" si="112"/>
        <v>8.1588762151411903E-3</v>
      </c>
      <c r="AL294" s="67">
        <f t="shared" si="112"/>
        <v>1.4080686762095142E-2</v>
      </c>
      <c r="AM294" s="67" t="str">
        <f t="shared" si="112"/>
        <v/>
      </c>
      <c r="AN294" s="67">
        <f t="shared" si="112"/>
        <v>4.8958555564617839E-3</v>
      </c>
      <c r="AO294" s="63"/>
      <c r="AP294" s="67">
        <f t="shared" ref="AP294:AT303" si="113">IF(ISERROR(AP90/$R90),"",AP90/$R90)</f>
        <v>0.70773228108012443</v>
      </c>
      <c r="AQ294" s="67">
        <f t="shared" si="113"/>
        <v>8.8947537208017874E-2</v>
      </c>
      <c r="AR294" s="67" t="str">
        <f t="shared" si="113"/>
        <v/>
      </c>
      <c r="AS294" s="67">
        <f t="shared" si="113"/>
        <v>0.16967735241792228</v>
      </c>
      <c r="AT294" s="67" t="str">
        <f t="shared" si="113"/>
        <v/>
      </c>
      <c r="AU294" s="63"/>
      <c r="AV294" s="67">
        <f t="shared" ref="AV294:AY313" si="114">IF(ISERROR(AV90/$R90),"",AV90/$R90)</f>
        <v>9.6405845180514663E-2</v>
      </c>
      <c r="AW294" s="67">
        <f t="shared" si="114"/>
        <v>8.5207446524507655E-3</v>
      </c>
      <c r="AX294" s="67">
        <f t="shared" si="114"/>
        <v>1.1981290488699891E-4</v>
      </c>
      <c r="AY294" s="67">
        <f t="shared" si="114"/>
        <v>2.7980362139200611E-2</v>
      </c>
      <c r="AZ294" s="63"/>
      <c r="BA294" s="67" t="str">
        <f t="shared" ref="BA294:BB313" si="115">IF(ISERROR(BA90/$R90),"",BA90/$R90)</f>
        <v/>
      </c>
      <c r="BB294" s="67" t="str">
        <f t="shared" si="115"/>
        <v/>
      </c>
      <c r="BC294" s="63"/>
      <c r="BD294" s="67" t="str">
        <f t="shared" ref="BD294:BF313" si="116">IF(ISERROR(BD90/$R90),"",BD90/$R90)</f>
        <v/>
      </c>
      <c r="BE294" s="67" t="str">
        <f t="shared" si="116"/>
        <v/>
      </c>
      <c r="BF294" s="67" t="str">
        <f t="shared" si="116"/>
        <v/>
      </c>
    </row>
    <row r="295" spans="16:58" s="20" customFormat="1" ht="15" customHeight="1">
      <c r="P295" s="237">
        <v>82</v>
      </c>
      <c r="Q295" s="50" t="str">
        <f t="shared" si="100"/>
        <v>Madrid_2015</v>
      </c>
      <c r="R295" s="51"/>
      <c r="S295" s="51"/>
      <c r="T295" s="51"/>
      <c r="U295" s="67">
        <f t="shared" si="111"/>
        <v>1.9831111998504471</v>
      </c>
      <c r="V295" s="67">
        <f t="shared" si="111"/>
        <v>1.0447488620913408</v>
      </c>
      <c r="W295" s="67">
        <f t="shared" si="111"/>
        <v>0.13377192563410814</v>
      </c>
      <c r="X295" s="67" t="str">
        <f t="shared" si="111"/>
        <v/>
      </c>
      <c r="Y295" s="67" t="str">
        <f t="shared" si="111"/>
        <v/>
      </c>
      <c r="Z295" s="70">
        <f t="shared" si="101"/>
        <v>3.1616319875758965</v>
      </c>
      <c r="AA295" s="70">
        <f t="shared" ca="1" si="102"/>
        <v>128</v>
      </c>
      <c r="AB295" s="70">
        <f t="shared" ca="1" si="103"/>
        <v>123</v>
      </c>
      <c r="AC295" s="70">
        <f t="shared" ca="1" si="104"/>
        <v>114</v>
      </c>
      <c r="AD295" s="70">
        <f t="shared" ca="1" si="105"/>
        <v>117</v>
      </c>
      <c r="AE295" s="70" t="e">
        <f t="shared" ca="1" si="106"/>
        <v>#VALUE!</v>
      </c>
      <c r="AF295" s="70" t="e">
        <f t="shared" ca="1" si="107"/>
        <v>#VALUE!</v>
      </c>
      <c r="AG295" s="67">
        <f t="shared" si="112"/>
        <v>0.90690694000375582</v>
      </c>
      <c r="AH295" s="67">
        <f t="shared" si="112"/>
        <v>0.8504812690659117</v>
      </c>
      <c r="AI295" s="67">
        <f t="shared" si="112"/>
        <v>0.17845556170418519</v>
      </c>
      <c r="AJ295" s="67" t="str">
        <f t="shared" si="112"/>
        <v/>
      </c>
      <c r="AK295" s="67">
        <f t="shared" si="112"/>
        <v>8.2648842555631472E-3</v>
      </c>
      <c r="AL295" s="67">
        <f t="shared" si="112"/>
        <v>1.7779817161235799E-2</v>
      </c>
      <c r="AM295" s="67" t="str">
        <f t="shared" si="112"/>
        <v/>
      </c>
      <c r="AN295" s="67">
        <f t="shared" si="112"/>
        <v>4.8213138516281151E-3</v>
      </c>
      <c r="AO295" s="63"/>
      <c r="AP295" s="67">
        <f t="shared" si="113"/>
        <v>0.75494119406487781</v>
      </c>
      <c r="AQ295" s="67">
        <f t="shared" si="113"/>
        <v>0.10474370445441361</v>
      </c>
      <c r="AR295" s="67" t="str">
        <f t="shared" si="113"/>
        <v/>
      </c>
      <c r="AS295" s="67">
        <f t="shared" si="113"/>
        <v>0.18506396357204946</v>
      </c>
      <c r="AT295" s="67" t="str">
        <f t="shared" si="113"/>
        <v/>
      </c>
      <c r="AU295" s="63"/>
      <c r="AV295" s="67">
        <f t="shared" si="114"/>
        <v>9.7806806579598005E-2</v>
      </c>
      <c r="AW295" s="67">
        <f t="shared" si="114"/>
        <v>7.8144673545532135E-3</v>
      </c>
      <c r="AX295" s="67">
        <f t="shared" si="114"/>
        <v>1.2699240704381397E-4</v>
      </c>
      <c r="AY295" s="67">
        <f t="shared" si="114"/>
        <v>2.802365929291311E-2</v>
      </c>
      <c r="AZ295" s="63"/>
      <c r="BA295" s="67" t="str">
        <f t="shared" si="115"/>
        <v/>
      </c>
      <c r="BB295" s="67" t="str">
        <f t="shared" si="115"/>
        <v/>
      </c>
      <c r="BC295" s="63"/>
      <c r="BD295" s="67" t="str">
        <f t="shared" si="116"/>
        <v/>
      </c>
      <c r="BE295" s="67" t="str">
        <f t="shared" si="116"/>
        <v/>
      </c>
      <c r="BF295" s="67" t="str">
        <f t="shared" si="116"/>
        <v/>
      </c>
    </row>
    <row r="296" spans="16:58" s="20" customFormat="1" ht="15" customHeight="1">
      <c r="P296" s="237">
        <v>83</v>
      </c>
      <c r="Q296" s="50" t="str">
        <f t="shared" si="100"/>
        <v>Ciudad de México_2012</v>
      </c>
      <c r="R296" s="51"/>
      <c r="S296" s="51"/>
      <c r="T296" s="51"/>
      <c r="U296" s="67">
        <f t="shared" si="111"/>
        <v>1.3258999610582145</v>
      </c>
      <c r="V296" s="67">
        <f t="shared" si="111"/>
        <v>1.5346394130617349</v>
      </c>
      <c r="W296" s="67">
        <f t="shared" si="111"/>
        <v>0.52530231441112907</v>
      </c>
      <c r="X296" s="67" t="str">
        <f t="shared" si="111"/>
        <v/>
      </c>
      <c r="Y296" s="67" t="str">
        <f t="shared" si="111"/>
        <v/>
      </c>
      <c r="Z296" s="70">
        <f t="shared" si="101"/>
        <v>3.3858416885310785</v>
      </c>
      <c r="AA296" s="70">
        <f t="shared" ca="1" si="102"/>
        <v>125</v>
      </c>
      <c r="AB296" s="70">
        <f t="shared" ca="1" si="103"/>
        <v>137</v>
      </c>
      <c r="AC296" s="70">
        <f t="shared" ca="1" si="104"/>
        <v>75</v>
      </c>
      <c r="AD296" s="70">
        <f t="shared" ca="1" si="105"/>
        <v>48</v>
      </c>
      <c r="AE296" s="70" t="e">
        <f t="shared" ca="1" si="106"/>
        <v>#VALUE!</v>
      </c>
      <c r="AF296" s="70" t="e">
        <f t="shared" ca="1" si="107"/>
        <v>#VALUE!</v>
      </c>
      <c r="AG296" s="67">
        <f t="shared" si="112"/>
        <v>0.44873635792035027</v>
      </c>
      <c r="AH296" s="67">
        <f t="shared" si="112"/>
        <v>0.27135848774355859</v>
      </c>
      <c r="AI296" s="67">
        <f t="shared" si="112"/>
        <v>0.60231709187252835</v>
      </c>
      <c r="AJ296" s="67" t="str">
        <f t="shared" si="112"/>
        <v/>
      </c>
      <c r="AK296" s="67">
        <f t="shared" si="112"/>
        <v>7.2347557128774477E-4</v>
      </c>
      <c r="AL296" s="67" t="str">
        <f t="shared" si="112"/>
        <v/>
      </c>
      <c r="AM296" s="67" t="str">
        <f t="shared" si="112"/>
        <v/>
      </c>
      <c r="AN296" s="67">
        <f t="shared" si="112"/>
        <v>6.7327485941179346E-5</v>
      </c>
      <c r="AO296" s="63"/>
      <c r="AP296" s="67">
        <f t="shared" si="113"/>
        <v>1.2891873894246697</v>
      </c>
      <c r="AQ296" s="67">
        <f t="shared" si="113"/>
        <v>7.5594292082369965E-2</v>
      </c>
      <c r="AR296" s="67" t="str">
        <f t="shared" si="113"/>
        <v/>
      </c>
      <c r="AS296" s="67">
        <f t="shared" si="113"/>
        <v>0.15692366565285998</v>
      </c>
      <c r="AT296" s="67">
        <f t="shared" si="113"/>
        <v>1.2934065901835188E-2</v>
      </c>
      <c r="AU296" s="63"/>
      <c r="AV296" s="67">
        <f t="shared" si="114"/>
        <v>0.4315719901948738</v>
      </c>
      <c r="AW296" s="67">
        <f t="shared" si="114"/>
        <v>1.853703241762342E-2</v>
      </c>
      <c r="AX296" s="67" t="str">
        <f t="shared" si="114"/>
        <v/>
      </c>
      <c r="AY296" s="67">
        <f t="shared" si="114"/>
        <v>7.5193291798631934E-2</v>
      </c>
      <c r="AZ296" s="63"/>
      <c r="BA296" s="67" t="str">
        <f t="shared" si="115"/>
        <v/>
      </c>
      <c r="BB296" s="67" t="str">
        <f t="shared" si="115"/>
        <v/>
      </c>
      <c r="BC296" s="63"/>
      <c r="BD296" s="67" t="str">
        <f t="shared" si="116"/>
        <v/>
      </c>
      <c r="BE296" s="67" t="str">
        <f t="shared" si="116"/>
        <v/>
      </c>
      <c r="BF296" s="67" t="str">
        <f t="shared" si="116"/>
        <v/>
      </c>
    </row>
    <row r="297" spans="16:58" s="20" customFormat="1" ht="15" customHeight="1">
      <c r="P297" s="237">
        <v>84</v>
      </c>
      <c r="Q297" s="50" t="str">
        <f t="shared" si="100"/>
        <v>Ciudad de México_2014</v>
      </c>
      <c r="R297" s="51"/>
      <c r="S297" s="51"/>
      <c r="T297" s="51"/>
      <c r="U297" s="67">
        <f t="shared" si="111"/>
        <v>1.1064165846064924</v>
      </c>
      <c r="V297" s="67">
        <f t="shared" si="111"/>
        <v>1.7640684612744701</v>
      </c>
      <c r="W297" s="67">
        <f t="shared" si="111"/>
        <v>0.60795218698330433</v>
      </c>
      <c r="X297" s="67" t="str">
        <f t="shared" si="111"/>
        <v/>
      </c>
      <c r="Y297" s="67" t="str">
        <f t="shared" si="111"/>
        <v/>
      </c>
      <c r="Z297" s="70">
        <f t="shared" si="101"/>
        <v>3.478437232864267</v>
      </c>
      <c r="AA297" s="70">
        <f t="shared" ca="1" si="102"/>
        <v>124</v>
      </c>
      <c r="AB297" s="70">
        <f t="shared" ca="1" si="103"/>
        <v>139</v>
      </c>
      <c r="AC297" s="70">
        <f t="shared" ca="1" si="104"/>
        <v>60</v>
      </c>
      <c r="AD297" s="70">
        <f t="shared" ca="1" si="105"/>
        <v>28</v>
      </c>
      <c r="AE297" s="70" t="e">
        <f t="shared" ca="1" si="106"/>
        <v>#VALUE!</v>
      </c>
      <c r="AF297" s="70" t="e">
        <f t="shared" ca="1" si="107"/>
        <v>#VALUE!</v>
      </c>
      <c r="AG297" s="67">
        <f t="shared" si="112"/>
        <v>0.40224682489696278</v>
      </c>
      <c r="AH297" s="67">
        <f t="shared" si="112"/>
        <v>0.2543257783592392</v>
      </c>
      <c r="AI297" s="67">
        <f t="shared" si="112"/>
        <v>0.44469159703833328</v>
      </c>
      <c r="AJ297" s="67" t="str">
        <f t="shared" si="112"/>
        <v/>
      </c>
      <c r="AK297" s="67">
        <f t="shared" si="112"/>
        <v>6.1746885858178252E-4</v>
      </c>
      <c r="AL297" s="67" t="str">
        <f t="shared" si="112"/>
        <v/>
      </c>
      <c r="AM297" s="67" t="str">
        <f t="shared" si="112"/>
        <v/>
      </c>
      <c r="AN297" s="67">
        <f t="shared" si="112"/>
        <v>6.0073488828186641E-5</v>
      </c>
      <c r="AO297" s="63"/>
      <c r="AP297" s="67">
        <f t="shared" si="113"/>
        <v>1.5125698103980856</v>
      </c>
      <c r="AQ297" s="67">
        <f t="shared" si="113"/>
        <v>4.7559917793021191E-2</v>
      </c>
      <c r="AR297" s="67" t="str">
        <f t="shared" si="113"/>
        <v/>
      </c>
      <c r="AS297" s="67">
        <f t="shared" si="113"/>
        <v>0.18335569894961332</v>
      </c>
      <c r="AT297" s="67">
        <f t="shared" si="113"/>
        <v>2.0583034133750018E-2</v>
      </c>
      <c r="AU297" s="63"/>
      <c r="AV297" s="67">
        <f t="shared" si="114"/>
        <v>0.46770055596207777</v>
      </c>
      <c r="AW297" s="67">
        <f t="shared" si="114"/>
        <v>6.8340329795044891E-3</v>
      </c>
      <c r="AX297" s="67" t="str">
        <f t="shared" si="114"/>
        <v/>
      </c>
      <c r="AY297" s="67">
        <f t="shared" si="114"/>
        <v>0.1334175980417221</v>
      </c>
      <c r="AZ297" s="63"/>
      <c r="BA297" s="67" t="str">
        <f t="shared" si="115"/>
        <v/>
      </c>
      <c r="BB297" s="67" t="str">
        <f t="shared" si="115"/>
        <v/>
      </c>
      <c r="BC297" s="63"/>
      <c r="BD297" s="67" t="str">
        <f t="shared" si="116"/>
        <v/>
      </c>
      <c r="BE297" s="67" t="str">
        <f t="shared" si="116"/>
        <v/>
      </c>
      <c r="BF297" s="67" t="str">
        <f t="shared" si="116"/>
        <v/>
      </c>
    </row>
    <row r="298" spans="16:58" s="20" customFormat="1" ht="15" customHeight="1">
      <c r="P298" s="237">
        <v>85</v>
      </c>
      <c r="Q298" s="50" t="str">
        <f t="shared" si="100"/>
        <v>Ciudad de México_2016</v>
      </c>
      <c r="R298" s="51"/>
      <c r="S298" s="51"/>
      <c r="T298" s="51"/>
      <c r="U298" s="67">
        <f t="shared" si="111"/>
        <v>1.076877788293831</v>
      </c>
      <c r="V298" s="67">
        <f t="shared" si="111"/>
        <v>1.9845422666681474</v>
      </c>
      <c r="W298" s="67">
        <f t="shared" si="111"/>
        <v>0.57111503687320708</v>
      </c>
      <c r="X298" s="67" t="str">
        <f t="shared" si="111"/>
        <v/>
      </c>
      <c r="Y298" s="67" t="str">
        <f t="shared" si="111"/>
        <v/>
      </c>
      <c r="Z298" s="70">
        <f t="shared" si="101"/>
        <v>3.6325350918351851</v>
      </c>
      <c r="AA298" s="70">
        <f t="shared" ca="1" si="102"/>
        <v>122</v>
      </c>
      <c r="AB298" s="70">
        <f t="shared" ca="1" si="103"/>
        <v>141</v>
      </c>
      <c r="AC298" s="70">
        <f t="shared" ca="1" si="104"/>
        <v>54</v>
      </c>
      <c r="AD298" s="70">
        <f t="shared" ca="1" si="105"/>
        <v>35</v>
      </c>
      <c r="AE298" s="70" t="e">
        <f t="shared" ca="1" si="106"/>
        <v>#VALUE!</v>
      </c>
      <c r="AF298" s="70" t="e">
        <f t="shared" ca="1" si="107"/>
        <v>#VALUE!</v>
      </c>
      <c r="AG298" s="67">
        <f t="shared" si="112"/>
        <v>0.35747043148138702</v>
      </c>
      <c r="AH298" s="67">
        <f t="shared" si="112"/>
        <v>0.2501927412381218</v>
      </c>
      <c r="AI298" s="67">
        <f t="shared" si="112"/>
        <v>0.4638754810816404</v>
      </c>
      <c r="AJ298" s="67" t="str">
        <f t="shared" si="112"/>
        <v/>
      </c>
      <c r="AK298" s="67">
        <f t="shared" si="112"/>
        <v>8.3767699025839024E-4</v>
      </c>
      <c r="AL298" s="67" t="str">
        <f t="shared" si="112"/>
        <v/>
      </c>
      <c r="AM298" s="67" t="str">
        <f t="shared" si="112"/>
        <v/>
      </c>
      <c r="AN298" s="67">
        <f t="shared" si="112"/>
        <v>5.6896840650043292E-6</v>
      </c>
      <c r="AO298" s="63"/>
      <c r="AP298" s="67">
        <f t="shared" si="113"/>
        <v>1.832504438642842</v>
      </c>
      <c r="AQ298" s="67">
        <f t="shared" si="113"/>
        <v>4.2851267910459831E-2</v>
      </c>
      <c r="AR298" s="67" t="str">
        <f t="shared" si="113"/>
        <v/>
      </c>
      <c r="AS298" s="67">
        <f t="shared" si="113"/>
        <v>0.10124733109709771</v>
      </c>
      <c r="AT298" s="67">
        <f t="shared" si="113"/>
        <v>7.9392290177474987E-3</v>
      </c>
      <c r="AU298" s="63"/>
      <c r="AV298" s="67">
        <f t="shared" si="114"/>
        <v>0.49941787194301418</v>
      </c>
      <c r="AW298" s="67">
        <f t="shared" si="114"/>
        <v>1.051156064652678E-2</v>
      </c>
      <c r="AX298" s="67">
        <f t="shared" si="114"/>
        <v>8.2538267864663004E-4</v>
      </c>
      <c r="AY298" s="67">
        <f t="shared" si="114"/>
        <v>6.0360221605019491E-2</v>
      </c>
      <c r="AZ298" s="63"/>
      <c r="BA298" s="67" t="str">
        <f t="shared" si="115"/>
        <v/>
      </c>
      <c r="BB298" s="67" t="str">
        <f t="shared" si="115"/>
        <v/>
      </c>
      <c r="BC298" s="63"/>
      <c r="BD298" s="67" t="str">
        <f t="shared" si="116"/>
        <v/>
      </c>
      <c r="BE298" s="67" t="str">
        <f t="shared" si="116"/>
        <v/>
      </c>
      <c r="BF298" s="67" t="str">
        <f t="shared" si="116"/>
        <v/>
      </c>
    </row>
    <row r="299" spans="16:58" s="20" customFormat="1" ht="15" customHeight="1">
      <c r="P299" s="237">
        <v>86</v>
      </c>
      <c r="Q299" s="50" t="str">
        <f t="shared" si="100"/>
        <v>New York City_2014</v>
      </c>
      <c r="R299" s="51"/>
      <c r="S299" s="51"/>
      <c r="T299" s="51"/>
      <c r="U299" s="67">
        <f t="shared" si="111"/>
        <v>4.3347853230698865</v>
      </c>
      <c r="V299" s="67">
        <f t="shared" si="111"/>
        <v>1.3919371161086995</v>
      </c>
      <c r="W299" s="67">
        <f t="shared" si="111"/>
        <v>0.31620549617739863</v>
      </c>
      <c r="X299" s="67" t="str">
        <f t="shared" si="111"/>
        <v/>
      </c>
      <c r="Y299" s="67" t="str">
        <f t="shared" si="111"/>
        <v/>
      </c>
      <c r="Z299" s="70">
        <f t="shared" si="101"/>
        <v>6.0429279353559844</v>
      </c>
      <c r="AA299" s="70">
        <f t="shared" ca="1" si="102"/>
        <v>62</v>
      </c>
      <c r="AB299" s="70">
        <f t="shared" ca="1" si="103"/>
        <v>54</v>
      </c>
      <c r="AC299" s="70">
        <f t="shared" ca="1" si="104"/>
        <v>86</v>
      </c>
      <c r="AD299" s="70">
        <f t="shared" ca="1" si="105"/>
        <v>82</v>
      </c>
      <c r="AE299" s="70" t="e">
        <f t="shared" ca="1" si="106"/>
        <v>#VALUE!</v>
      </c>
      <c r="AF299" s="70" t="e">
        <f t="shared" ca="1" si="107"/>
        <v>#VALUE!</v>
      </c>
      <c r="AG299" s="67">
        <f t="shared" si="112"/>
        <v>2.0517584756326395</v>
      </c>
      <c r="AH299" s="67">
        <f t="shared" si="112"/>
        <v>1.7306861975510597</v>
      </c>
      <c r="AI299" s="67">
        <f t="shared" si="112"/>
        <v>0.52632988356531607</v>
      </c>
      <c r="AJ299" s="67" t="str">
        <f t="shared" si="112"/>
        <v/>
      </c>
      <c r="AK299" s="67" t="str">
        <f t="shared" si="112"/>
        <v/>
      </c>
      <c r="AL299" s="67" t="str">
        <f t="shared" si="112"/>
        <v/>
      </c>
      <c r="AM299" s="67" t="str">
        <f t="shared" si="112"/>
        <v/>
      </c>
      <c r="AN299" s="67">
        <f t="shared" si="112"/>
        <v>2.6010766320871622E-2</v>
      </c>
      <c r="AO299" s="63"/>
      <c r="AP299" s="67">
        <f t="shared" si="113"/>
        <v>1.2848491500683188</v>
      </c>
      <c r="AQ299" s="67">
        <f t="shared" si="113"/>
        <v>0.10235904522667788</v>
      </c>
      <c r="AR299" s="67">
        <f t="shared" si="113"/>
        <v>4.4535703231917603E-3</v>
      </c>
      <c r="AS299" s="67">
        <f t="shared" si="113"/>
        <v>2.7535049051095097E-4</v>
      </c>
      <c r="AT299" s="67" t="str">
        <f t="shared" si="113"/>
        <v/>
      </c>
      <c r="AU299" s="63"/>
      <c r="AV299" s="67">
        <f t="shared" si="114"/>
        <v>0.27147423299258933</v>
      </c>
      <c r="AW299" s="67" t="str">
        <f t="shared" si="114"/>
        <v/>
      </c>
      <c r="AX299" s="67">
        <f t="shared" si="114"/>
        <v>1.9132960443108759E-2</v>
      </c>
      <c r="AY299" s="67">
        <f t="shared" si="114"/>
        <v>2.55983027417006E-2</v>
      </c>
      <c r="AZ299" s="63"/>
      <c r="BA299" s="67" t="str">
        <f t="shared" si="115"/>
        <v/>
      </c>
      <c r="BB299" s="67" t="str">
        <f t="shared" si="115"/>
        <v/>
      </c>
      <c r="BC299" s="63"/>
      <c r="BD299" s="67" t="str">
        <f t="shared" si="116"/>
        <v/>
      </c>
      <c r="BE299" s="67" t="str">
        <f t="shared" si="116"/>
        <v/>
      </c>
      <c r="BF299" s="67" t="str">
        <f t="shared" si="116"/>
        <v/>
      </c>
    </row>
    <row r="300" spans="16:58" s="20" customFormat="1" ht="15" customHeight="1">
      <c r="P300" s="237">
        <v>87</v>
      </c>
      <c r="Q300" s="50" t="str">
        <f t="shared" si="100"/>
        <v>New York City_2016</v>
      </c>
      <c r="R300" s="51"/>
      <c r="S300" s="51"/>
      <c r="T300" s="51"/>
      <c r="U300" s="67">
        <f t="shared" si="111"/>
        <v>3.7953645570412906</v>
      </c>
      <c r="V300" s="67">
        <f t="shared" si="111"/>
        <v>1.8031727011228504</v>
      </c>
      <c r="W300" s="67">
        <f t="shared" si="111"/>
        <v>0.21759704742768166</v>
      </c>
      <c r="X300" s="67" t="str">
        <f t="shared" si="111"/>
        <v/>
      </c>
      <c r="Y300" s="67" t="str">
        <f t="shared" si="111"/>
        <v/>
      </c>
      <c r="Z300" s="70">
        <f t="shared" si="101"/>
        <v>5.8161343055918229</v>
      </c>
      <c r="AA300" s="70">
        <f t="shared" ca="1" si="102"/>
        <v>69</v>
      </c>
      <c r="AB300" s="70">
        <f t="shared" ca="1" si="103"/>
        <v>63</v>
      </c>
      <c r="AC300" s="70">
        <f t="shared" ca="1" si="104"/>
        <v>57</v>
      </c>
      <c r="AD300" s="70">
        <f t="shared" ca="1" si="105"/>
        <v>96</v>
      </c>
      <c r="AE300" s="70" t="e">
        <f t="shared" ca="1" si="106"/>
        <v>#VALUE!</v>
      </c>
      <c r="AF300" s="70" t="e">
        <f t="shared" ca="1" si="107"/>
        <v>#VALUE!</v>
      </c>
      <c r="AG300" s="67">
        <f t="shared" si="112"/>
        <v>1.8112960336461803</v>
      </c>
      <c r="AH300" s="67">
        <f t="shared" si="112"/>
        <v>1.4946493444404974</v>
      </c>
      <c r="AI300" s="67">
        <f t="shared" si="112"/>
        <v>0.46465539380765314</v>
      </c>
      <c r="AJ300" s="67" t="str">
        <f t="shared" si="112"/>
        <v/>
      </c>
      <c r="AK300" s="67" t="str">
        <f t="shared" si="112"/>
        <v/>
      </c>
      <c r="AL300" s="67" t="str">
        <f t="shared" si="112"/>
        <v/>
      </c>
      <c r="AM300" s="67" t="str">
        <f t="shared" si="112"/>
        <v/>
      </c>
      <c r="AN300" s="67">
        <f t="shared" si="112"/>
        <v>2.4763785146959764E-2</v>
      </c>
      <c r="AO300" s="63"/>
      <c r="AP300" s="67">
        <f t="shared" si="113"/>
        <v>1.726891740466461</v>
      </c>
      <c r="AQ300" s="67">
        <f t="shared" si="113"/>
        <v>6.59226375423769E-2</v>
      </c>
      <c r="AR300" s="67">
        <f t="shared" si="113"/>
        <v>1.0076770558646399E-2</v>
      </c>
      <c r="AS300" s="67">
        <f t="shared" si="113"/>
        <v>2.8155255536615374E-4</v>
      </c>
      <c r="AT300" s="67" t="str">
        <f t="shared" si="113"/>
        <v/>
      </c>
      <c r="AU300" s="63"/>
      <c r="AV300" s="67">
        <f t="shared" si="114"/>
        <v>0.19626686958588951</v>
      </c>
      <c r="AW300" s="67">
        <f t="shared" si="114"/>
        <v>9.6252567926414774E-4</v>
      </c>
      <c r="AX300" s="67" t="str">
        <f t="shared" si="114"/>
        <v/>
      </c>
      <c r="AY300" s="67">
        <f t="shared" si="114"/>
        <v>2.0367652162528005E-2</v>
      </c>
      <c r="AZ300" s="63"/>
      <c r="BA300" s="67" t="str">
        <f t="shared" si="115"/>
        <v/>
      </c>
      <c r="BB300" s="67" t="str">
        <f t="shared" si="115"/>
        <v/>
      </c>
      <c r="BC300" s="63"/>
      <c r="BD300" s="67" t="str">
        <f t="shared" si="116"/>
        <v/>
      </c>
      <c r="BE300" s="67" t="str">
        <f t="shared" si="116"/>
        <v/>
      </c>
      <c r="BF300" s="67" t="str">
        <f t="shared" si="116"/>
        <v/>
      </c>
    </row>
    <row r="301" spans="16:58" s="20" customFormat="1" ht="15" customHeight="1">
      <c r="P301" s="237">
        <v>88</v>
      </c>
      <c r="Q301" s="50" t="str">
        <f t="shared" si="100"/>
        <v>Oslo_2013</v>
      </c>
      <c r="R301" s="51"/>
      <c r="S301" s="51"/>
      <c r="T301" s="51"/>
      <c r="U301" s="67">
        <f t="shared" si="111"/>
        <v>0.81414692383559362</v>
      </c>
      <c r="V301" s="67">
        <f t="shared" si="111"/>
        <v>1.2468515867931904</v>
      </c>
      <c r="W301" s="67">
        <f t="shared" si="111"/>
        <v>8.7231214521304043E-2</v>
      </c>
      <c r="X301" s="67" t="str">
        <f t="shared" si="111"/>
        <v/>
      </c>
      <c r="Y301" s="67" t="str">
        <f t="shared" si="111"/>
        <v/>
      </c>
      <c r="Z301" s="70">
        <f t="shared" si="101"/>
        <v>2.1482297251500881</v>
      </c>
      <c r="AA301" s="70">
        <f t="shared" ca="1" si="102"/>
        <v>141</v>
      </c>
      <c r="AB301" s="70">
        <f t="shared" ca="1" si="103"/>
        <v>147</v>
      </c>
      <c r="AC301" s="70">
        <f t="shared" ca="1" si="104"/>
        <v>92</v>
      </c>
      <c r="AD301" s="70">
        <f t="shared" ca="1" si="105"/>
        <v>126</v>
      </c>
      <c r="AE301" s="70" t="e">
        <f t="shared" ca="1" si="106"/>
        <v>#VALUE!</v>
      </c>
      <c r="AF301" s="70" t="e">
        <f t="shared" ca="1" si="107"/>
        <v>#VALUE!</v>
      </c>
      <c r="AG301" s="67">
        <f t="shared" si="112"/>
        <v>0.51644251267537022</v>
      </c>
      <c r="AH301" s="67">
        <f t="shared" si="112"/>
        <v>0.2592407785905001</v>
      </c>
      <c r="AI301" s="67">
        <f t="shared" si="112"/>
        <v>3.8463632569723349E-2</v>
      </c>
      <c r="AJ301" s="67" t="str">
        <f t="shared" si="112"/>
        <v/>
      </c>
      <c r="AK301" s="67" t="str">
        <f t="shared" si="112"/>
        <v/>
      </c>
      <c r="AL301" s="67" t="str">
        <f t="shared" si="112"/>
        <v/>
      </c>
      <c r="AM301" s="67" t="str">
        <f t="shared" si="112"/>
        <v/>
      </c>
      <c r="AN301" s="67" t="str">
        <f t="shared" si="112"/>
        <v/>
      </c>
      <c r="AO301" s="63"/>
      <c r="AP301" s="67">
        <f t="shared" si="113"/>
        <v>0.79812041040697734</v>
      </c>
      <c r="AQ301" s="67" t="str">
        <f t="shared" si="113"/>
        <v/>
      </c>
      <c r="AR301" s="67">
        <f t="shared" si="113"/>
        <v>5.6081577167666187E-2</v>
      </c>
      <c r="AS301" s="67" t="str">
        <f t="shared" si="113"/>
        <v/>
      </c>
      <c r="AT301" s="67">
        <f t="shared" si="113"/>
        <v>0.3926495992185472</v>
      </c>
      <c r="AU301" s="63"/>
      <c r="AV301" s="67">
        <f t="shared" si="114"/>
        <v>2.5642422824320554E-2</v>
      </c>
      <c r="AW301" s="67">
        <f t="shared" si="114"/>
        <v>1.5111900327902482E-2</v>
      </c>
      <c r="AX301" s="67" t="str">
        <f t="shared" si="114"/>
        <v/>
      </c>
      <c r="AY301" s="67">
        <f t="shared" si="114"/>
        <v>4.6476891369081008E-2</v>
      </c>
      <c r="AZ301" s="63"/>
      <c r="BA301" s="67" t="str">
        <f t="shared" si="115"/>
        <v/>
      </c>
      <c r="BB301" s="67" t="str">
        <f t="shared" si="115"/>
        <v/>
      </c>
      <c r="BC301" s="63"/>
      <c r="BD301" s="67" t="str">
        <f t="shared" si="116"/>
        <v/>
      </c>
      <c r="BE301" s="67" t="str">
        <f t="shared" si="116"/>
        <v/>
      </c>
      <c r="BF301" s="67" t="str">
        <f t="shared" si="116"/>
        <v/>
      </c>
    </row>
    <row r="302" spans="16:58" s="20" customFormat="1" ht="15" customHeight="1">
      <c r="P302" s="237">
        <v>89</v>
      </c>
      <c r="Q302" s="50" t="str">
        <f t="shared" si="100"/>
        <v>Paris_2004</v>
      </c>
      <c r="R302" s="51"/>
      <c r="S302" s="51"/>
      <c r="T302" s="51"/>
      <c r="U302" s="67">
        <f t="shared" si="111"/>
        <v>2.3191115294117646</v>
      </c>
      <c r="V302" s="67">
        <f t="shared" si="111"/>
        <v>0.38377458823529415</v>
      </c>
      <c r="W302" s="67">
        <f t="shared" si="111"/>
        <v>0.24272611764705881</v>
      </c>
      <c r="X302" s="67" t="str">
        <f t="shared" si="111"/>
        <v/>
      </c>
      <c r="Y302" s="67" t="str">
        <f t="shared" si="111"/>
        <v/>
      </c>
      <c r="Z302" s="70">
        <f t="shared" si="101"/>
        <v>2.9456122352941176</v>
      </c>
      <c r="AA302" s="70">
        <f t="shared" ca="1" si="102"/>
        <v>130</v>
      </c>
      <c r="AB302" s="70">
        <f t="shared" ca="1" si="103"/>
        <v>108</v>
      </c>
      <c r="AC302" s="70">
        <f t="shared" ca="1" si="104"/>
        <v>152</v>
      </c>
      <c r="AD302" s="70">
        <f t="shared" ca="1" si="105"/>
        <v>90</v>
      </c>
      <c r="AE302" s="70" t="e">
        <f t="shared" ca="1" si="106"/>
        <v>#VALUE!</v>
      </c>
      <c r="AF302" s="70" t="e">
        <f t="shared" ca="1" si="107"/>
        <v>#VALUE!</v>
      </c>
      <c r="AG302" s="67">
        <f t="shared" si="112"/>
        <v>1.1693214117647059</v>
      </c>
      <c r="AH302" s="67">
        <f t="shared" si="112"/>
        <v>1.1497901176470589</v>
      </c>
      <c r="AI302" s="67" t="str">
        <f t="shared" si="112"/>
        <v/>
      </c>
      <c r="AJ302" s="67" t="str">
        <f t="shared" si="112"/>
        <v/>
      </c>
      <c r="AK302" s="67" t="str">
        <f t="shared" si="112"/>
        <v/>
      </c>
      <c r="AL302" s="67" t="str">
        <f t="shared" si="112"/>
        <v/>
      </c>
      <c r="AM302" s="67" t="str">
        <f t="shared" si="112"/>
        <v/>
      </c>
      <c r="AN302" s="67" t="str">
        <f t="shared" si="112"/>
        <v/>
      </c>
      <c r="AO302" s="63"/>
      <c r="AP302" s="67">
        <f t="shared" si="113"/>
        <v>0.28351764705882354</v>
      </c>
      <c r="AQ302" s="67">
        <f t="shared" si="113"/>
        <v>9.6402352941176467E-2</v>
      </c>
      <c r="AR302" s="67" t="str">
        <f t="shared" si="113"/>
        <v/>
      </c>
      <c r="AS302" s="67">
        <f t="shared" si="113"/>
        <v>3.8545882352941175E-3</v>
      </c>
      <c r="AT302" s="67" t="str">
        <f t="shared" si="113"/>
        <v/>
      </c>
      <c r="AU302" s="63"/>
      <c r="AV302" s="67">
        <f t="shared" si="114"/>
        <v>2.9599058823529412E-2</v>
      </c>
      <c r="AW302" s="67">
        <f t="shared" si="114"/>
        <v>2.2282352941176472E-3</v>
      </c>
      <c r="AX302" s="67">
        <f t="shared" si="114"/>
        <v>0.20322399999999999</v>
      </c>
      <c r="AY302" s="67">
        <f t="shared" si="114"/>
        <v>7.6748235294117643E-3</v>
      </c>
      <c r="AZ302" s="63"/>
      <c r="BA302" s="67" t="str">
        <f t="shared" si="115"/>
        <v/>
      </c>
      <c r="BB302" s="67" t="str">
        <f t="shared" si="115"/>
        <v/>
      </c>
      <c r="BC302" s="63"/>
      <c r="BD302" s="67" t="str">
        <f t="shared" si="116"/>
        <v/>
      </c>
      <c r="BE302" s="67" t="str">
        <f t="shared" si="116"/>
        <v/>
      </c>
      <c r="BF302" s="67" t="str">
        <f t="shared" si="116"/>
        <v/>
      </c>
    </row>
    <row r="303" spans="16:58" s="20" customFormat="1" ht="15" customHeight="1">
      <c r="P303" s="237">
        <v>90</v>
      </c>
      <c r="Q303" s="50" t="str">
        <f t="shared" si="100"/>
        <v>Paris_2009</v>
      </c>
      <c r="R303" s="51"/>
      <c r="S303" s="51"/>
      <c r="T303" s="51"/>
      <c r="U303" s="67" t="str">
        <f t="shared" si="111"/>
        <v/>
      </c>
      <c r="V303" s="67" t="str">
        <f t="shared" si="111"/>
        <v/>
      </c>
      <c r="W303" s="67" t="str">
        <f t="shared" si="111"/>
        <v/>
      </c>
      <c r="X303" s="67" t="str">
        <f t="shared" si="111"/>
        <v/>
      </c>
      <c r="Y303" s="67" t="str">
        <f t="shared" si="111"/>
        <v/>
      </c>
      <c r="Z303" s="70" t="str">
        <f t="shared" si="101"/>
        <v/>
      </c>
      <c r="AA303" s="70" t="e">
        <f t="shared" ca="1" si="102"/>
        <v>#VALUE!</v>
      </c>
      <c r="AB303" s="70" t="e">
        <f t="shared" ca="1" si="103"/>
        <v>#VALUE!</v>
      </c>
      <c r="AC303" s="70" t="e">
        <f t="shared" ca="1" si="104"/>
        <v>#VALUE!</v>
      </c>
      <c r="AD303" s="70" t="e">
        <f t="shared" ca="1" si="105"/>
        <v>#VALUE!</v>
      </c>
      <c r="AE303" s="70" t="e">
        <f t="shared" ca="1" si="106"/>
        <v>#VALUE!</v>
      </c>
      <c r="AF303" s="70" t="e">
        <f t="shared" ca="1" si="107"/>
        <v>#VALUE!</v>
      </c>
      <c r="AG303" s="67" t="str">
        <f t="shared" si="112"/>
        <v/>
      </c>
      <c r="AH303" s="67" t="str">
        <f t="shared" si="112"/>
        <v/>
      </c>
      <c r="AI303" s="67" t="str">
        <f t="shared" si="112"/>
        <v/>
      </c>
      <c r="AJ303" s="67" t="str">
        <f t="shared" si="112"/>
        <v/>
      </c>
      <c r="AK303" s="67" t="str">
        <f t="shared" si="112"/>
        <v/>
      </c>
      <c r="AL303" s="67" t="str">
        <f t="shared" si="112"/>
        <v/>
      </c>
      <c r="AM303" s="67" t="str">
        <f t="shared" si="112"/>
        <v/>
      </c>
      <c r="AN303" s="67" t="str">
        <f t="shared" si="112"/>
        <v/>
      </c>
      <c r="AO303" s="63"/>
      <c r="AP303" s="67" t="str">
        <f t="shared" si="113"/>
        <v/>
      </c>
      <c r="AQ303" s="67" t="str">
        <f t="shared" si="113"/>
        <v/>
      </c>
      <c r="AR303" s="67" t="str">
        <f t="shared" si="113"/>
        <v/>
      </c>
      <c r="AS303" s="67" t="str">
        <f t="shared" si="113"/>
        <v/>
      </c>
      <c r="AT303" s="67" t="str">
        <f t="shared" si="113"/>
        <v/>
      </c>
      <c r="AU303" s="63"/>
      <c r="AV303" s="67" t="str">
        <f t="shared" si="114"/>
        <v/>
      </c>
      <c r="AW303" s="67" t="str">
        <f t="shared" si="114"/>
        <v/>
      </c>
      <c r="AX303" s="67" t="str">
        <f t="shared" si="114"/>
        <v/>
      </c>
      <c r="AY303" s="67" t="str">
        <f t="shared" si="114"/>
        <v/>
      </c>
      <c r="AZ303" s="63"/>
      <c r="BA303" s="67" t="str">
        <f t="shared" si="115"/>
        <v/>
      </c>
      <c r="BB303" s="67" t="str">
        <f t="shared" si="115"/>
        <v/>
      </c>
      <c r="BC303" s="63"/>
      <c r="BD303" s="67" t="str">
        <f t="shared" si="116"/>
        <v/>
      </c>
      <c r="BE303" s="67" t="str">
        <f t="shared" si="116"/>
        <v/>
      </c>
      <c r="BF303" s="67" t="str">
        <f t="shared" si="116"/>
        <v/>
      </c>
    </row>
    <row r="304" spans="16:58" s="20" customFormat="1" ht="15" customHeight="1">
      <c r="P304" s="237">
        <v>91</v>
      </c>
      <c r="Q304" s="50" t="str">
        <f t="shared" si="100"/>
        <v>Paris_2014</v>
      </c>
      <c r="R304" s="51"/>
      <c r="S304" s="51"/>
      <c r="T304" s="51"/>
      <c r="U304" s="67">
        <f t="shared" ref="U304:Y313" si="117">IF(ISERROR(U100/$R100),"",U100/$R100)</f>
        <v>1.9142926424155142</v>
      </c>
      <c r="V304" s="67">
        <f t="shared" si="117"/>
        <v>0.30616048443540389</v>
      </c>
      <c r="W304" s="67">
        <f t="shared" si="117"/>
        <v>0.19771832599118941</v>
      </c>
      <c r="X304" s="67" t="str">
        <f t="shared" si="117"/>
        <v/>
      </c>
      <c r="Y304" s="67" t="str">
        <f t="shared" si="117"/>
        <v/>
      </c>
      <c r="Z304" s="70">
        <f t="shared" si="101"/>
        <v>2.4181714528421074</v>
      </c>
      <c r="AA304" s="70">
        <f t="shared" ca="1" si="102"/>
        <v>138</v>
      </c>
      <c r="AB304" s="70">
        <f t="shared" ca="1" si="103"/>
        <v>126</v>
      </c>
      <c r="AC304" s="70">
        <f t="shared" ca="1" si="104"/>
        <v>154</v>
      </c>
      <c r="AD304" s="70">
        <f t="shared" ca="1" si="105"/>
        <v>103</v>
      </c>
      <c r="AE304" s="70" t="e">
        <f t="shared" ca="1" si="106"/>
        <v>#VALUE!</v>
      </c>
      <c r="AF304" s="70" t="e">
        <f t="shared" ca="1" si="107"/>
        <v>#VALUE!</v>
      </c>
      <c r="AG304" s="67">
        <f t="shared" ref="AG304:AN313" si="118">IF(ISERROR(AG100/$R100),"",AG100/$R100)</f>
        <v>0.9574320378749106</v>
      </c>
      <c r="AH304" s="67">
        <f t="shared" si="118"/>
        <v>0.95686060454060373</v>
      </c>
      <c r="AI304" s="67" t="str">
        <f t="shared" si="118"/>
        <v/>
      </c>
      <c r="AJ304" s="67" t="str">
        <f t="shared" si="118"/>
        <v/>
      </c>
      <c r="AK304" s="67" t="str">
        <f t="shared" si="118"/>
        <v/>
      </c>
      <c r="AL304" s="67" t="str">
        <f t="shared" si="118"/>
        <v/>
      </c>
      <c r="AM304" s="67" t="str">
        <f t="shared" si="118"/>
        <v/>
      </c>
      <c r="AN304" s="67" t="str">
        <f t="shared" si="118"/>
        <v/>
      </c>
      <c r="AO304" s="63"/>
      <c r="AP304" s="67">
        <f t="shared" ref="AP304:AT313" si="119">IF(ISERROR(AP100/$R100),"",AP100/$R100)</f>
        <v>0.2204155240106527</v>
      </c>
      <c r="AQ304" s="67">
        <f t="shared" si="119"/>
        <v>8.3663198310213086E-2</v>
      </c>
      <c r="AR304" s="67" t="str">
        <f t="shared" si="119"/>
        <v/>
      </c>
      <c r="AS304" s="67">
        <f t="shared" si="119"/>
        <v>2.081762114538106E-3</v>
      </c>
      <c r="AT304" s="67" t="str">
        <f t="shared" si="119"/>
        <v/>
      </c>
      <c r="AU304" s="63"/>
      <c r="AV304" s="67">
        <f t="shared" si="114"/>
        <v>1.0852995594713657E-2</v>
      </c>
      <c r="AW304" s="67">
        <f t="shared" si="114"/>
        <v>9.912775330396474E-4</v>
      </c>
      <c r="AX304" s="67">
        <f t="shared" si="114"/>
        <v>0.17771502202643172</v>
      </c>
      <c r="AY304" s="67">
        <f t="shared" si="114"/>
        <v>8.1590308370044044E-3</v>
      </c>
      <c r="AZ304" s="63"/>
      <c r="BA304" s="67" t="str">
        <f t="shared" si="115"/>
        <v/>
      </c>
      <c r="BB304" s="67" t="str">
        <f t="shared" si="115"/>
        <v/>
      </c>
      <c r="BC304" s="63"/>
      <c r="BD304" s="67" t="str">
        <f t="shared" si="116"/>
        <v/>
      </c>
      <c r="BE304" s="67" t="str">
        <f t="shared" si="116"/>
        <v/>
      </c>
      <c r="BF304" s="67" t="str">
        <f t="shared" si="116"/>
        <v/>
      </c>
    </row>
    <row r="305" spans="4:58" s="20" customFormat="1" ht="15" customHeight="1">
      <c r="P305" s="237">
        <v>92</v>
      </c>
      <c r="Q305" s="50" t="str">
        <f t="shared" si="100"/>
        <v>Philadelphia_2012</v>
      </c>
      <c r="R305" s="51"/>
      <c r="S305" s="51"/>
      <c r="T305" s="51"/>
      <c r="U305" s="67">
        <f t="shared" si="117"/>
        <v>8.7183043296826792</v>
      </c>
      <c r="V305" s="67">
        <f t="shared" si="117"/>
        <v>2.1286654156797207</v>
      </c>
      <c r="W305" s="67">
        <f t="shared" si="117"/>
        <v>1.0991588284520495</v>
      </c>
      <c r="X305" s="67" t="str">
        <f t="shared" si="117"/>
        <v/>
      </c>
      <c r="Y305" s="67" t="str">
        <f t="shared" si="117"/>
        <v/>
      </c>
      <c r="Z305" s="70">
        <f t="shared" si="101"/>
        <v>11.94612857381445</v>
      </c>
      <c r="AA305" s="70">
        <f t="shared" ca="1" si="102"/>
        <v>21</v>
      </c>
      <c r="AB305" s="70">
        <f t="shared" ca="1" si="103"/>
        <v>23</v>
      </c>
      <c r="AC305" s="70">
        <f t="shared" ca="1" si="104"/>
        <v>52</v>
      </c>
      <c r="AD305" s="70">
        <f t="shared" ca="1" si="105"/>
        <v>20</v>
      </c>
      <c r="AE305" s="70" t="e">
        <f t="shared" ca="1" si="106"/>
        <v>#VALUE!</v>
      </c>
      <c r="AF305" s="70" t="e">
        <f t="shared" ca="1" si="107"/>
        <v>#VALUE!</v>
      </c>
      <c r="AG305" s="67">
        <f t="shared" si="118"/>
        <v>2.3835563208866888</v>
      </c>
      <c r="AH305" s="67">
        <f t="shared" si="118"/>
        <v>4.2679422887391532</v>
      </c>
      <c r="AI305" s="67">
        <f t="shared" si="118"/>
        <v>1.7520630237521542</v>
      </c>
      <c r="AJ305" s="67" t="str">
        <f t="shared" si="118"/>
        <v/>
      </c>
      <c r="AK305" s="67" t="str">
        <f t="shared" si="118"/>
        <v/>
      </c>
      <c r="AL305" s="67" t="str">
        <f t="shared" si="118"/>
        <v/>
      </c>
      <c r="AM305" s="67" t="str">
        <f t="shared" si="118"/>
        <v/>
      </c>
      <c r="AN305" s="67">
        <f t="shared" si="118"/>
        <v>0.31474269630468199</v>
      </c>
      <c r="AO305" s="63"/>
      <c r="AP305" s="67">
        <f t="shared" si="119"/>
        <v>1.9165443423298034</v>
      </c>
      <c r="AQ305" s="67">
        <f t="shared" si="119"/>
        <v>0.21212107334991737</v>
      </c>
      <c r="AR305" s="67" t="str">
        <f t="shared" si="119"/>
        <v/>
      </c>
      <c r="AS305" s="67" t="str">
        <f t="shared" si="119"/>
        <v/>
      </c>
      <c r="AT305" s="67" t="str">
        <f t="shared" si="119"/>
        <v/>
      </c>
      <c r="AU305" s="63"/>
      <c r="AV305" s="67">
        <f t="shared" si="114"/>
        <v>0.93976760323516839</v>
      </c>
      <c r="AW305" s="67" t="str">
        <f t="shared" si="114"/>
        <v/>
      </c>
      <c r="AX305" s="67">
        <f t="shared" si="114"/>
        <v>0.14002132058346972</v>
      </c>
      <c r="AY305" s="67">
        <f t="shared" si="114"/>
        <v>1.9369904633411456E-2</v>
      </c>
      <c r="AZ305" s="63"/>
      <c r="BA305" s="67" t="str">
        <f t="shared" si="115"/>
        <v/>
      </c>
      <c r="BB305" s="67" t="str">
        <f t="shared" si="115"/>
        <v/>
      </c>
      <c r="BC305" s="63"/>
      <c r="BD305" s="67" t="str">
        <f t="shared" si="116"/>
        <v/>
      </c>
      <c r="BE305" s="67" t="str">
        <f t="shared" si="116"/>
        <v/>
      </c>
      <c r="BF305" s="67" t="str">
        <f t="shared" si="116"/>
        <v/>
      </c>
    </row>
    <row r="306" spans="4:58" s="20" customFormat="1" ht="15" customHeight="1">
      <c r="P306" s="237">
        <v>93</v>
      </c>
      <c r="Q306" s="50" t="str">
        <f t="shared" si="100"/>
        <v>Philadelphia_2014</v>
      </c>
      <c r="R306" s="51"/>
      <c r="S306" s="51"/>
      <c r="T306" s="51"/>
      <c r="U306" s="67">
        <f t="shared" si="117"/>
        <v>8.736342780295697</v>
      </c>
      <c r="V306" s="67">
        <f t="shared" si="117"/>
        <v>2.0682080196556472</v>
      </c>
      <c r="W306" s="67">
        <f t="shared" si="117"/>
        <v>0.40984597510866777</v>
      </c>
      <c r="X306" s="67" t="str">
        <f t="shared" si="117"/>
        <v/>
      </c>
      <c r="Y306" s="67" t="str">
        <f t="shared" si="117"/>
        <v/>
      </c>
      <c r="Z306" s="70">
        <f t="shared" si="101"/>
        <v>11.214396775060012</v>
      </c>
      <c r="AA306" s="70">
        <f t="shared" ca="1" si="102"/>
        <v>30</v>
      </c>
      <c r="AB306" s="70">
        <f t="shared" ca="1" si="103"/>
        <v>22</v>
      </c>
      <c r="AC306" s="70">
        <f t="shared" ca="1" si="104"/>
        <v>53</v>
      </c>
      <c r="AD306" s="70">
        <f t="shared" ca="1" si="105"/>
        <v>66</v>
      </c>
      <c r="AE306" s="70" t="e">
        <f t="shared" ca="1" si="106"/>
        <v>#VALUE!</v>
      </c>
      <c r="AF306" s="70" t="e">
        <f t="shared" ca="1" si="107"/>
        <v>#VALUE!</v>
      </c>
      <c r="AG306" s="67">
        <f t="shared" si="118"/>
        <v>2.564782391208051</v>
      </c>
      <c r="AH306" s="67">
        <f t="shared" si="118"/>
        <v>3.8815810855564528</v>
      </c>
      <c r="AI306" s="67">
        <f t="shared" si="118"/>
        <v>1.9800827987984029</v>
      </c>
      <c r="AJ306" s="67" t="str">
        <f t="shared" si="118"/>
        <v/>
      </c>
      <c r="AK306" s="67" t="str">
        <f t="shared" si="118"/>
        <v/>
      </c>
      <c r="AL306" s="67" t="str">
        <f t="shared" si="118"/>
        <v/>
      </c>
      <c r="AM306" s="67" t="str">
        <f t="shared" si="118"/>
        <v/>
      </c>
      <c r="AN306" s="67">
        <f t="shared" si="118"/>
        <v>0.30989650473279068</v>
      </c>
      <c r="AO306" s="63"/>
      <c r="AP306" s="67">
        <f t="shared" si="119"/>
        <v>1.8877063492217341</v>
      </c>
      <c r="AQ306" s="67">
        <f t="shared" si="119"/>
        <v>0.18050167043391291</v>
      </c>
      <c r="AR306" s="67" t="str">
        <f t="shared" si="119"/>
        <v/>
      </c>
      <c r="AS306" s="67" t="str">
        <f t="shared" si="119"/>
        <v/>
      </c>
      <c r="AT306" s="67" t="str">
        <f t="shared" si="119"/>
        <v/>
      </c>
      <c r="AU306" s="63"/>
      <c r="AV306" s="67">
        <f t="shared" si="114"/>
        <v>7.467464285183513E-2</v>
      </c>
      <c r="AW306" s="67" t="str">
        <f t="shared" si="114"/>
        <v/>
      </c>
      <c r="AX306" s="67">
        <f t="shared" si="114"/>
        <v>0.31855955678670361</v>
      </c>
      <c r="AY306" s="67">
        <f t="shared" si="114"/>
        <v>1.6611775470129046E-2</v>
      </c>
      <c r="AZ306" s="63"/>
      <c r="BA306" s="67" t="str">
        <f t="shared" si="115"/>
        <v/>
      </c>
      <c r="BB306" s="67" t="str">
        <f t="shared" si="115"/>
        <v/>
      </c>
      <c r="BC306" s="63"/>
      <c r="BD306" s="67" t="str">
        <f t="shared" si="116"/>
        <v/>
      </c>
      <c r="BE306" s="67" t="str">
        <f t="shared" si="116"/>
        <v/>
      </c>
      <c r="BF306" s="67" t="str">
        <f t="shared" si="116"/>
        <v/>
      </c>
    </row>
    <row r="307" spans="4:58" s="20" customFormat="1" ht="15" customHeight="1">
      <c r="P307" s="237">
        <v>94</v>
      </c>
      <c r="Q307" s="50" t="str">
        <f t="shared" si="100"/>
        <v>Portland_2015</v>
      </c>
      <c r="R307" s="51"/>
      <c r="S307" s="51"/>
      <c r="T307" s="51"/>
      <c r="U307" s="67">
        <f t="shared" si="117"/>
        <v>4.3735858300834876</v>
      </c>
      <c r="V307" s="67">
        <f t="shared" si="117"/>
        <v>3.744372271585005</v>
      </c>
      <c r="W307" s="67">
        <f t="shared" si="117"/>
        <v>0.15441792548089697</v>
      </c>
      <c r="X307" s="67" t="str">
        <f t="shared" si="117"/>
        <v/>
      </c>
      <c r="Y307" s="67" t="str">
        <f t="shared" si="117"/>
        <v/>
      </c>
      <c r="Z307" s="70">
        <f t="shared" si="101"/>
        <v>8.2723760271493898</v>
      </c>
      <c r="AA307" s="70">
        <f t="shared" ca="1" si="102"/>
        <v>44</v>
      </c>
      <c r="AB307" s="70">
        <f t="shared" ca="1" si="103"/>
        <v>53</v>
      </c>
      <c r="AC307" s="70">
        <f t="shared" ca="1" si="104"/>
        <v>11</v>
      </c>
      <c r="AD307" s="70">
        <f t="shared" ca="1" si="105"/>
        <v>113</v>
      </c>
      <c r="AE307" s="70" t="e">
        <f t="shared" ca="1" si="106"/>
        <v>#VALUE!</v>
      </c>
      <c r="AF307" s="70" t="e">
        <f t="shared" ca="1" si="107"/>
        <v>#VALUE!</v>
      </c>
      <c r="AG307" s="67">
        <f t="shared" si="118"/>
        <v>1.8192215302153374</v>
      </c>
      <c r="AH307" s="67">
        <f t="shared" si="118"/>
        <v>2.5361571516423003</v>
      </c>
      <c r="AI307" s="67" t="str">
        <f t="shared" si="118"/>
        <v/>
      </c>
      <c r="AJ307" s="67" t="str">
        <f t="shared" si="118"/>
        <v/>
      </c>
      <c r="AK307" s="67" t="str">
        <f t="shared" si="118"/>
        <v/>
      </c>
      <c r="AL307" s="67" t="str">
        <f t="shared" si="118"/>
        <v/>
      </c>
      <c r="AM307" s="67" t="str">
        <f t="shared" si="118"/>
        <v/>
      </c>
      <c r="AN307" s="67">
        <f t="shared" si="118"/>
        <v>1.8207148225850126E-2</v>
      </c>
      <c r="AO307" s="63"/>
      <c r="AP307" s="67">
        <f t="shared" si="119"/>
        <v>3.744372271585005</v>
      </c>
      <c r="AQ307" s="67" t="str">
        <f t="shared" si="119"/>
        <v/>
      </c>
      <c r="AR307" s="67" t="str">
        <f t="shared" si="119"/>
        <v/>
      </c>
      <c r="AS307" s="67" t="str">
        <f t="shared" si="119"/>
        <v/>
      </c>
      <c r="AT307" s="67" t="str">
        <f t="shared" si="119"/>
        <v/>
      </c>
      <c r="AU307" s="63"/>
      <c r="AV307" s="67">
        <f t="shared" si="114"/>
        <v>0.13191014989358391</v>
      </c>
      <c r="AW307" s="67" t="str">
        <f t="shared" si="114"/>
        <v/>
      </c>
      <c r="AX307" s="67" t="str">
        <f t="shared" si="114"/>
        <v/>
      </c>
      <c r="AY307" s="67">
        <f t="shared" si="114"/>
        <v>2.2507775587313074E-2</v>
      </c>
      <c r="AZ307" s="63"/>
      <c r="BA307" s="67" t="str">
        <f t="shared" si="115"/>
        <v/>
      </c>
      <c r="BB307" s="67" t="str">
        <f t="shared" si="115"/>
        <v/>
      </c>
      <c r="BC307" s="63"/>
      <c r="BD307" s="67" t="str">
        <f t="shared" si="116"/>
        <v/>
      </c>
      <c r="BE307" s="67" t="str">
        <f t="shared" si="116"/>
        <v/>
      </c>
      <c r="BF307" s="67" t="str">
        <f t="shared" si="116"/>
        <v/>
      </c>
    </row>
    <row r="308" spans="4:58" s="20" customFormat="1" ht="15" customHeight="1">
      <c r="P308" s="237">
        <v>95</v>
      </c>
      <c r="Q308" s="50" t="str">
        <f t="shared" si="100"/>
        <v>Portland_2014</v>
      </c>
      <c r="R308" s="51"/>
      <c r="S308" s="51"/>
      <c r="T308" s="51"/>
      <c r="U308" s="67">
        <f t="shared" si="117"/>
        <v>4.6580648425671294</v>
      </c>
      <c r="V308" s="67">
        <f t="shared" si="117"/>
        <v>3.6514170117109046</v>
      </c>
      <c r="W308" s="67">
        <f t="shared" si="117"/>
        <v>0.13864465850920291</v>
      </c>
      <c r="X308" s="67" t="str">
        <f t="shared" si="117"/>
        <v/>
      </c>
      <c r="Y308" s="67" t="str">
        <f t="shared" si="117"/>
        <v/>
      </c>
      <c r="Z308" s="70">
        <f t="shared" si="101"/>
        <v>8.4481265127872351</v>
      </c>
      <c r="AA308" s="70">
        <f t="shared" ca="1" si="102"/>
        <v>43</v>
      </c>
      <c r="AB308" s="70">
        <f t="shared" ca="1" si="103"/>
        <v>47</v>
      </c>
      <c r="AC308" s="70">
        <f t="shared" ca="1" si="104"/>
        <v>13</v>
      </c>
      <c r="AD308" s="70">
        <f t="shared" ca="1" si="105"/>
        <v>115</v>
      </c>
      <c r="AE308" s="70" t="e">
        <f t="shared" ca="1" si="106"/>
        <v>#VALUE!</v>
      </c>
      <c r="AF308" s="70" t="e">
        <f t="shared" ca="1" si="107"/>
        <v>#VALUE!</v>
      </c>
      <c r="AG308" s="67">
        <f t="shared" si="118"/>
        <v>2.0518961854587032</v>
      </c>
      <c r="AH308" s="67">
        <f t="shared" si="118"/>
        <v>2.5876431289847459</v>
      </c>
      <c r="AI308" s="67" t="str">
        <f t="shared" si="118"/>
        <v/>
      </c>
      <c r="AJ308" s="67" t="str">
        <f t="shared" si="118"/>
        <v/>
      </c>
      <c r="AK308" s="67" t="str">
        <f t="shared" si="118"/>
        <v/>
      </c>
      <c r="AL308" s="67" t="str">
        <f t="shared" si="118"/>
        <v/>
      </c>
      <c r="AM308" s="67" t="str">
        <f t="shared" si="118"/>
        <v/>
      </c>
      <c r="AN308" s="67">
        <f t="shared" si="118"/>
        <v>1.8525528123680336E-2</v>
      </c>
      <c r="AO308" s="63"/>
      <c r="AP308" s="67">
        <f t="shared" si="119"/>
        <v>3.6514170117109046</v>
      </c>
      <c r="AQ308" s="67" t="str">
        <f t="shared" si="119"/>
        <v/>
      </c>
      <c r="AR308" s="67" t="str">
        <f t="shared" si="119"/>
        <v/>
      </c>
      <c r="AS308" s="67" t="str">
        <f t="shared" si="119"/>
        <v/>
      </c>
      <c r="AT308" s="67" t="str">
        <f t="shared" si="119"/>
        <v/>
      </c>
      <c r="AU308" s="63"/>
      <c r="AV308" s="67">
        <f t="shared" si="114"/>
        <v>0.11522534736169907</v>
      </c>
      <c r="AW308" s="67" t="str">
        <f t="shared" si="114"/>
        <v/>
      </c>
      <c r="AX308" s="67" t="str">
        <f t="shared" si="114"/>
        <v/>
      </c>
      <c r="AY308" s="67">
        <f t="shared" si="114"/>
        <v>2.3419311147503837E-2</v>
      </c>
      <c r="AZ308" s="63"/>
      <c r="BA308" s="67" t="str">
        <f t="shared" si="115"/>
        <v/>
      </c>
      <c r="BB308" s="67" t="str">
        <f t="shared" si="115"/>
        <v/>
      </c>
      <c r="BC308" s="63"/>
      <c r="BD308" s="67" t="str">
        <f t="shared" si="116"/>
        <v/>
      </c>
      <c r="BE308" s="67" t="str">
        <f t="shared" si="116"/>
        <v/>
      </c>
      <c r="BF308" s="67" t="str">
        <f t="shared" si="116"/>
        <v/>
      </c>
    </row>
    <row r="309" spans="4:58" s="20" customFormat="1" ht="15" customHeight="1">
      <c r="P309" s="237">
        <v>96</v>
      </c>
      <c r="Q309" s="50" t="str">
        <f t="shared" si="100"/>
        <v>Portland_2013</v>
      </c>
      <c r="R309" s="51"/>
      <c r="S309" s="51"/>
      <c r="T309" s="51"/>
      <c r="U309" s="67">
        <f t="shared" si="117"/>
        <v>3.8724509647792265</v>
      </c>
      <c r="V309" s="67">
        <f t="shared" si="117"/>
        <v>3.6975572849903795</v>
      </c>
      <c r="W309" s="67">
        <f t="shared" si="117"/>
        <v>0.14429023263828153</v>
      </c>
      <c r="X309" s="67" t="str">
        <f t="shared" si="117"/>
        <v/>
      </c>
      <c r="Y309" s="67" t="str">
        <f t="shared" si="117"/>
        <v/>
      </c>
      <c r="Z309" s="70">
        <f t="shared" si="101"/>
        <v>7.7142984824078873</v>
      </c>
      <c r="AA309" s="70">
        <f t="shared" ca="1" si="102"/>
        <v>47</v>
      </c>
      <c r="AB309" s="70">
        <f t="shared" ca="1" si="103"/>
        <v>61</v>
      </c>
      <c r="AC309" s="70">
        <f t="shared" ca="1" si="104"/>
        <v>12</v>
      </c>
      <c r="AD309" s="70">
        <f t="shared" ca="1" si="105"/>
        <v>114</v>
      </c>
      <c r="AE309" s="70" t="e">
        <f t="shared" ca="1" si="106"/>
        <v>#VALUE!</v>
      </c>
      <c r="AF309" s="70" t="e">
        <f t="shared" ca="1" si="107"/>
        <v>#VALUE!</v>
      </c>
      <c r="AG309" s="67">
        <f t="shared" si="118"/>
        <v>1.7849070203972941</v>
      </c>
      <c r="AH309" s="67">
        <f t="shared" si="118"/>
        <v>2.0687613597500003</v>
      </c>
      <c r="AI309" s="67" t="str">
        <f t="shared" si="118"/>
        <v/>
      </c>
      <c r="AJ309" s="67" t="str">
        <f t="shared" si="118"/>
        <v/>
      </c>
      <c r="AK309" s="67" t="str">
        <f t="shared" si="118"/>
        <v/>
      </c>
      <c r="AL309" s="67" t="str">
        <f t="shared" si="118"/>
        <v/>
      </c>
      <c r="AM309" s="67" t="str">
        <f t="shared" si="118"/>
        <v/>
      </c>
      <c r="AN309" s="67">
        <f t="shared" si="118"/>
        <v>1.8782584631932352E-2</v>
      </c>
      <c r="AO309" s="63"/>
      <c r="AP309" s="67">
        <f t="shared" si="119"/>
        <v>3.6975572849903795</v>
      </c>
      <c r="AQ309" s="67" t="str">
        <f t="shared" si="119"/>
        <v/>
      </c>
      <c r="AR309" s="67" t="str">
        <f t="shared" si="119"/>
        <v/>
      </c>
      <c r="AS309" s="67" t="str">
        <f t="shared" si="119"/>
        <v/>
      </c>
      <c r="AT309" s="67" t="str">
        <f t="shared" si="119"/>
        <v/>
      </c>
      <c r="AU309" s="63"/>
      <c r="AV309" s="67">
        <f t="shared" si="114"/>
        <v>0.12189315243015759</v>
      </c>
      <c r="AW309" s="67" t="str">
        <f t="shared" si="114"/>
        <v/>
      </c>
      <c r="AX309" s="67" t="str">
        <f t="shared" si="114"/>
        <v/>
      </c>
      <c r="AY309" s="67">
        <f t="shared" si="114"/>
        <v>2.2397080208123935E-2</v>
      </c>
      <c r="AZ309" s="63"/>
      <c r="BA309" s="67" t="str">
        <f t="shared" si="115"/>
        <v/>
      </c>
      <c r="BB309" s="67" t="str">
        <f t="shared" si="115"/>
        <v/>
      </c>
      <c r="BC309" s="63"/>
      <c r="BD309" s="67" t="str">
        <f t="shared" si="116"/>
        <v/>
      </c>
      <c r="BE309" s="67" t="str">
        <f t="shared" si="116"/>
        <v/>
      </c>
      <c r="BF309" s="67" t="str">
        <f t="shared" si="116"/>
        <v/>
      </c>
    </row>
    <row r="310" spans="4:58" s="20" customFormat="1" ht="15" customHeight="1">
      <c r="P310" s="237">
        <v>97</v>
      </c>
      <c r="Q310" s="50" t="str">
        <f>Q106</f>
        <v>Portland_2016</v>
      </c>
      <c r="R310" s="51"/>
      <c r="S310" s="51"/>
      <c r="T310" s="51"/>
      <c r="U310" s="67">
        <f t="shared" si="117"/>
        <v>3.4801751262244207</v>
      </c>
      <c r="V310" s="67">
        <f t="shared" si="117"/>
        <v>3.7738576908745807</v>
      </c>
      <c r="W310" s="67">
        <f t="shared" si="117"/>
        <v>0.16047235066256879</v>
      </c>
      <c r="X310" s="67" t="str">
        <f t="shared" si="117"/>
        <v/>
      </c>
      <c r="Y310" s="67" t="str">
        <f t="shared" si="117"/>
        <v/>
      </c>
      <c r="Z310" s="70">
        <f t="shared" si="101"/>
        <v>7.4145051677615701</v>
      </c>
      <c r="AA310" s="70">
        <f t="shared" ca="1" si="102"/>
        <v>48</v>
      </c>
      <c r="AB310" s="70">
        <f t="shared" ca="1" si="103"/>
        <v>68</v>
      </c>
      <c r="AC310" s="70">
        <f t="shared" ca="1" si="104"/>
        <v>8</v>
      </c>
      <c r="AD310" s="70">
        <f t="shared" ca="1" si="105"/>
        <v>112</v>
      </c>
      <c r="AE310" s="70" t="e">
        <f t="shared" ca="1" si="106"/>
        <v>#VALUE!</v>
      </c>
      <c r="AF310" s="70" t="e">
        <f t="shared" ca="1" si="107"/>
        <v>#VALUE!</v>
      </c>
      <c r="AG310" s="67">
        <f t="shared" si="118"/>
        <v>1.4874976805715672</v>
      </c>
      <c r="AH310" s="67">
        <f t="shared" si="118"/>
        <v>1.9746859331354421</v>
      </c>
      <c r="AI310" s="67" t="str">
        <f t="shared" si="118"/>
        <v/>
      </c>
      <c r="AJ310" s="67" t="str">
        <f t="shared" si="118"/>
        <v/>
      </c>
      <c r="AK310" s="67" t="str">
        <f t="shared" si="118"/>
        <v/>
      </c>
      <c r="AL310" s="67" t="str">
        <f t="shared" si="118"/>
        <v/>
      </c>
      <c r="AM310" s="67" t="str">
        <f t="shared" si="118"/>
        <v/>
      </c>
      <c r="AN310" s="67">
        <f t="shared" si="118"/>
        <v>1.7991512517411344E-2</v>
      </c>
      <c r="AO310" s="63"/>
      <c r="AP310" s="67">
        <f t="shared" si="119"/>
        <v>3.7738576908745807</v>
      </c>
      <c r="AQ310" s="67" t="str">
        <f t="shared" si="119"/>
        <v/>
      </c>
      <c r="AR310" s="67" t="str">
        <f t="shared" si="119"/>
        <v/>
      </c>
      <c r="AS310" s="67" t="str">
        <f t="shared" si="119"/>
        <v/>
      </c>
      <c r="AT310" s="67" t="str">
        <f t="shared" si="119"/>
        <v/>
      </c>
      <c r="AU310" s="63"/>
      <c r="AV310" s="67">
        <f t="shared" si="114"/>
        <v>0.1396775681886952</v>
      </c>
      <c r="AW310" s="67" t="str">
        <f t="shared" si="114"/>
        <v/>
      </c>
      <c r="AX310" s="67" t="str">
        <f t="shared" si="114"/>
        <v/>
      </c>
      <c r="AY310" s="67">
        <f t="shared" si="114"/>
        <v>2.0794782473873608E-2</v>
      </c>
      <c r="AZ310" s="63"/>
      <c r="BA310" s="67" t="str">
        <f t="shared" si="115"/>
        <v/>
      </c>
      <c r="BB310" s="67" t="str">
        <f t="shared" si="115"/>
        <v/>
      </c>
      <c r="BC310" s="63"/>
      <c r="BD310" s="67" t="str">
        <f t="shared" si="116"/>
        <v/>
      </c>
      <c r="BE310" s="67" t="str">
        <f t="shared" si="116"/>
        <v/>
      </c>
      <c r="BF310" s="67" t="str">
        <f t="shared" si="116"/>
        <v/>
      </c>
    </row>
    <row r="311" spans="4:58" s="20" customFormat="1" ht="15" customHeight="1">
      <c r="P311" s="237">
        <v>98</v>
      </c>
      <c r="Q311" s="50" t="str">
        <f>Q107</f>
        <v>Rio de Janeiro_2012</v>
      </c>
      <c r="R311" s="51"/>
      <c r="S311" s="51"/>
      <c r="T311" s="51"/>
      <c r="U311" s="67">
        <f t="shared" si="117"/>
        <v>1.4457468862000717</v>
      </c>
      <c r="V311" s="67">
        <f t="shared" si="117"/>
        <v>0.8508316421579557</v>
      </c>
      <c r="W311" s="67">
        <f t="shared" si="117"/>
        <v>0.36474697376801363</v>
      </c>
      <c r="X311" s="67" t="str">
        <f t="shared" si="117"/>
        <v/>
      </c>
      <c r="Y311" s="67" t="str">
        <f t="shared" si="117"/>
        <v/>
      </c>
      <c r="Z311" s="70">
        <f t="shared" ref="Z311:Z342" si="120">IF(SUM(U311:Y311)=0,"",SUM(U311:Y311))</f>
        <v>2.6613255021260409</v>
      </c>
      <c r="AA311" s="70">
        <f t="shared" ref="AA311:AA342" ca="1" si="121">IFERROR(IF(ROW()-ROW(AA$213)&lt;$X$1+1,AA310+1,RANK(Z311,capitatotalrank)+$X$1),IF(VALUE(Z311)=0,$T$1+1,RANK(Z311,capitatotalrank)+$X$1))</f>
        <v>134</v>
      </c>
      <c r="AB311" s="70">
        <f t="shared" ref="AB311:AB342" ca="1" si="122">IFERROR(IF(ROW()-ROW(AB$213)&lt;$X$1+1,AB310+1,RANK(U311,capitastationrank)+$X$1),IF(VALUE(U311)=0,$T$1+1,RANK(U311,capitastationrank)+$X$1))</f>
        <v>134</v>
      </c>
      <c r="AC311" s="70">
        <f t="shared" ref="AC311:AC342" ca="1" si="123">IFERROR(IF(ROW()-ROW(AC$213)&lt;$X$1+1,AC310+1,RANK(V311,capitatransrank)+$X$1),IF(VALUE(V311)=0,$T$1+1,RANK(V311,capitatransrank)+$X$1))</f>
        <v>137</v>
      </c>
      <c r="AD311" s="70">
        <f t="shared" ref="AD311:AD342" ca="1" si="124">IFERROR(IF(ROW()-ROW(AD$213)&lt;$X$1+1,AD310+1,RANK(W311,capitawasterank)+$X$1),IF(VALUE(W311)=0,$T$1+1,RANK(W311,capitawasterank)+$X$1))</f>
        <v>73</v>
      </c>
      <c r="AE311" s="70" t="e">
        <f t="shared" ref="AE311:AE342" ca="1" si="125">IFERROR(IF(ROW()-ROW(AE$213)&lt;$X$1+1,AE310+1,RANK(X311,capitaIPPUrank)+$X$1),IF(VALUE(X311)=0,$T$1+1,RANK(X311,capitaIPPUrank)+$X$1))</f>
        <v>#VALUE!</v>
      </c>
      <c r="AF311" s="70" t="e">
        <f t="shared" ref="AF311:AF342" ca="1" si="126">IFERROR(IF(ROW()-ROW(AF$213)&lt;$X$1+1,AF310+1,RANK(Y311,capitaAFOLUrank)+$X$1),IF(VALUE(Y311)=0,$T$1+1,RANK(Y311,capitaAFOLUrank)+$X$1))</f>
        <v>#VALUE!</v>
      </c>
      <c r="AG311" s="67">
        <f t="shared" si="118"/>
        <v>0.31049031946968531</v>
      </c>
      <c r="AH311" s="67">
        <f t="shared" si="118"/>
        <v>0.33563540218920723</v>
      </c>
      <c r="AI311" s="67">
        <f t="shared" si="118"/>
        <v>0.41718192748573385</v>
      </c>
      <c r="AJ311" s="67" t="str">
        <f t="shared" si="118"/>
        <v/>
      </c>
      <c r="AK311" s="67">
        <f t="shared" si="118"/>
        <v>1.0380988289856418E-4</v>
      </c>
      <c r="AL311" s="67">
        <f t="shared" si="118"/>
        <v>7.3785836697457937E-3</v>
      </c>
      <c r="AM311" s="67">
        <f t="shared" si="118"/>
        <v>0.1441897003109405</v>
      </c>
      <c r="AN311" s="67">
        <f t="shared" si="118"/>
        <v>1.8954138727555015E-2</v>
      </c>
      <c r="AO311" s="63"/>
      <c r="AP311" s="67">
        <f t="shared" si="119"/>
        <v>0.83506878060390188</v>
      </c>
      <c r="AQ311" s="67">
        <f t="shared" si="119"/>
        <v>1.4208026697619279E-2</v>
      </c>
      <c r="AR311" s="67">
        <f t="shared" si="119"/>
        <v>1.5548348564345558E-3</v>
      </c>
      <c r="AS311" s="67" t="str">
        <f t="shared" si="119"/>
        <v/>
      </c>
      <c r="AT311" s="67" t="str">
        <f t="shared" si="119"/>
        <v/>
      </c>
      <c r="AU311" s="63"/>
      <c r="AV311" s="67">
        <f t="shared" si="114"/>
        <v>0.2668738398413843</v>
      </c>
      <c r="AW311" s="67">
        <f t="shared" si="114"/>
        <v>1.1447524290759887E-4</v>
      </c>
      <c r="AX311" s="67">
        <f t="shared" si="114"/>
        <v>7.0400404363495233E-5</v>
      </c>
      <c r="AY311" s="67">
        <f t="shared" si="114"/>
        <v>9.7688258279358217E-2</v>
      </c>
      <c r="AZ311" s="63"/>
      <c r="BA311" s="67" t="str">
        <f t="shared" si="115"/>
        <v/>
      </c>
      <c r="BB311" s="67" t="str">
        <f t="shared" si="115"/>
        <v/>
      </c>
      <c r="BC311" s="63"/>
      <c r="BD311" s="67" t="str">
        <f t="shared" si="116"/>
        <v/>
      </c>
      <c r="BE311" s="67" t="str">
        <f t="shared" si="116"/>
        <v/>
      </c>
      <c r="BF311" s="67" t="str">
        <f t="shared" si="116"/>
        <v/>
      </c>
    </row>
    <row r="312" spans="4:58" s="20" customFormat="1" ht="15" customHeight="1">
      <c r="P312" s="237">
        <v>99</v>
      </c>
      <c r="Q312" s="50" t="str">
        <f>Q108</f>
        <v>San Francisco_2012</v>
      </c>
      <c r="R312" s="51"/>
      <c r="S312" s="51"/>
      <c r="T312" s="51"/>
      <c r="U312" s="67">
        <f t="shared" si="117"/>
        <v>3.2735607031371723</v>
      </c>
      <c r="V312" s="67">
        <f t="shared" si="117"/>
        <v>3.135265199444973</v>
      </c>
      <c r="W312" s="67">
        <f t="shared" si="117"/>
        <v>0.22929409381659419</v>
      </c>
      <c r="X312" s="67" t="str">
        <f t="shared" si="117"/>
        <v/>
      </c>
      <c r="Y312" s="67" t="str">
        <f t="shared" si="117"/>
        <v/>
      </c>
      <c r="Z312" s="70">
        <f t="shared" si="120"/>
        <v>6.6381199963987392</v>
      </c>
      <c r="AA312" s="70">
        <f t="shared" ca="1" si="121"/>
        <v>55</v>
      </c>
      <c r="AB312" s="70">
        <f t="shared" ca="1" si="122"/>
        <v>75</v>
      </c>
      <c r="AC312" s="70">
        <f t="shared" ca="1" si="123"/>
        <v>15</v>
      </c>
      <c r="AD312" s="70">
        <f t="shared" ca="1" si="124"/>
        <v>92</v>
      </c>
      <c r="AE312" s="70" t="e">
        <f t="shared" ca="1" si="125"/>
        <v>#VALUE!</v>
      </c>
      <c r="AF312" s="70" t="e">
        <f t="shared" ca="1" si="126"/>
        <v>#VALUE!</v>
      </c>
      <c r="AG312" s="67">
        <f t="shared" si="118"/>
        <v>1.2696263167170672</v>
      </c>
      <c r="AH312" s="67">
        <f t="shared" si="118"/>
        <v>1.783320955545092</v>
      </c>
      <c r="AI312" s="67" t="str">
        <f t="shared" si="118"/>
        <v/>
      </c>
      <c r="AJ312" s="67" t="str">
        <f t="shared" si="118"/>
        <v/>
      </c>
      <c r="AK312" s="67">
        <f t="shared" si="118"/>
        <v>1.3173479007033912E-4</v>
      </c>
      <c r="AL312" s="67">
        <f t="shared" si="118"/>
        <v>0.20434724807232119</v>
      </c>
      <c r="AM312" s="67" t="str">
        <f t="shared" si="118"/>
        <v/>
      </c>
      <c r="AN312" s="67">
        <f t="shared" si="118"/>
        <v>1.6049243400695645E-2</v>
      </c>
      <c r="AO312" s="63"/>
      <c r="AP312" s="67">
        <f t="shared" si="119"/>
        <v>2.3819758865072536</v>
      </c>
      <c r="AQ312" s="67">
        <f t="shared" si="119"/>
        <v>8.2939309311991144E-2</v>
      </c>
      <c r="AR312" s="67">
        <f t="shared" si="119"/>
        <v>0.67035000362572816</v>
      </c>
      <c r="AS312" s="67" t="str">
        <f t="shared" si="119"/>
        <v/>
      </c>
      <c r="AT312" s="67" t="str">
        <f t="shared" si="119"/>
        <v/>
      </c>
      <c r="AU312" s="63"/>
      <c r="AV312" s="67">
        <f t="shared" si="114"/>
        <v>0.21802412930487541</v>
      </c>
      <c r="AW312" s="67" t="str">
        <f t="shared" si="114"/>
        <v/>
      </c>
      <c r="AX312" s="67" t="str">
        <f t="shared" si="114"/>
        <v/>
      </c>
      <c r="AY312" s="67">
        <f t="shared" si="114"/>
        <v>1.1269964511718753E-2</v>
      </c>
      <c r="AZ312" s="63"/>
      <c r="BA312" s="67" t="str">
        <f t="shared" si="115"/>
        <v/>
      </c>
      <c r="BB312" s="67" t="str">
        <f t="shared" si="115"/>
        <v/>
      </c>
      <c r="BC312" s="63"/>
      <c r="BD312" s="67" t="str">
        <f t="shared" si="116"/>
        <v/>
      </c>
      <c r="BE312" s="67" t="str">
        <f t="shared" si="116"/>
        <v/>
      </c>
      <c r="BF312" s="67" t="str">
        <f t="shared" si="116"/>
        <v/>
      </c>
    </row>
    <row r="313" spans="4:58" s="20" customFormat="1" ht="15" customHeight="1">
      <c r="P313" s="237">
        <v>100</v>
      </c>
      <c r="Q313" s="50" t="str">
        <f>Q109</f>
        <v>San Francisco_2015</v>
      </c>
      <c r="R313" s="51"/>
      <c r="S313" s="51"/>
      <c r="T313" s="51"/>
      <c r="U313" s="67">
        <f t="shared" si="117"/>
        <v>2.5906420689647409</v>
      </c>
      <c r="V313" s="67">
        <f t="shared" si="117"/>
        <v>2.9169323077465039</v>
      </c>
      <c r="W313" s="67">
        <f t="shared" si="117"/>
        <v>0.33862314479063005</v>
      </c>
      <c r="X313" s="67" t="str">
        <f t="shared" si="117"/>
        <v/>
      </c>
      <c r="Y313" s="67" t="str">
        <f t="shared" si="117"/>
        <v/>
      </c>
      <c r="Z313" s="70">
        <f t="shared" si="120"/>
        <v>5.8461975215018755</v>
      </c>
      <c r="AA313" s="70">
        <f t="shared" ca="1" si="121"/>
        <v>66</v>
      </c>
      <c r="AB313" s="70">
        <f t="shared" ca="1" si="122"/>
        <v>91</v>
      </c>
      <c r="AC313" s="70">
        <f t="shared" ca="1" si="123"/>
        <v>20</v>
      </c>
      <c r="AD313" s="70">
        <f t="shared" ca="1" si="124"/>
        <v>79</v>
      </c>
      <c r="AE313" s="70" t="e">
        <f t="shared" ca="1" si="125"/>
        <v>#VALUE!</v>
      </c>
      <c r="AF313" s="70" t="e">
        <f t="shared" ca="1" si="126"/>
        <v>#VALUE!</v>
      </c>
      <c r="AG313" s="67">
        <f t="shared" si="118"/>
        <v>0.99228248387820861</v>
      </c>
      <c r="AH313" s="67">
        <f t="shared" si="118"/>
        <v>1.5448626828779308</v>
      </c>
      <c r="AI313" s="67" t="str">
        <f t="shared" si="118"/>
        <v/>
      </c>
      <c r="AJ313" s="67" t="str">
        <f t="shared" si="118"/>
        <v/>
      </c>
      <c r="AK313" s="67">
        <f t="shared" si="118"/>
        <v>1.8222373314092245E-2</v>
      </c>
      <c r="AL313" s="67">
        <f t="shared" si="118"/>
        <v>2.2270233495020903E-2</v>
      </c>
      <c r="AM313" s="67" t="str">
        <f t="shared" si="118"/>
        <v/>
      </c>
      <c r="AN313" s="67">
        <f t="shared" si="118"/>
        <v>1.2896411179029624E-2</v>
      </c>
      <c r="AO313" s="63"/>
      <c r="AP313" s="67">
        <f t="shared" si="119"/>
        <v>2.244439184293832</v>
      </c>
      <c r="AQ313" s="67">
        <f t="shared" si="119"/>
        <v>0.13385774318480465</v>
      </c>
      <c r="AR313" s="67">
        <f t="shared" si="119"/>
        <v>0.53863538026786739</v>
      </c>
      <c r="AS313" s="67" t="str">
        <f t="shared" si="119"/>
        <v/>
      </c>
      <c r="AT313" s="67" t="str">
        <f t="shared" si="119"/>
        <v/>
      </c>
      <c r="AU313" s="63"/>
      <c r="AV313" s="67">
        <f t="shared" si="114"/>
        <v>0.33206395348837209</v>
      </c>
      <c r="AW313" s="67" t="str">
        <f t="shared" si="114"/>
        <v/>
      </c>
      <c r="AX313" s="67" t="str">
        <f t="shared" si="114"/>
        <v/>
      </c>
      <c r="AY313" s="67">
        <f t="shared" si="114"/>
        <v>6.5591913022579546E-3</v>
      </c>
      <c r="AZ313" s="63"/>
      <c r="BA313" s="67" t="str">
        <f t="shared" si="115"/>
        <v/>
      </c>
      <c r="BB313" s="67" t="str">
        <f t="shared" si="115"/>
        <v/>
      </c>
      <c r="BC313" s="63"/>
      <c r="BD313" s="67" t="str">
        <f t="shared" si="116"/>
        <v/>
      </c>
      <c r="BE313" s="67" t="str">
        <f t="shared" si="116"/>
        <v/>
      </c>
      <c r="BF313" s="67" t="str">
        <f t="shared" si="116"/>
        <v/>
      </c>
    </row>
    <row r="314" spans="4:58" s="28" customFormat="1" ht="15" customHeight="1">
      <c r="D314" s="60"/>
      <c r="E314" s="60"/>
      <c r="F314" s="60"/>
      <c r="P314" s="27">
        <v>101</v>
      </c>
      <c r="Q314" s="50" t="str">
        <f t="shared" ref="Q314:Q377" si="127">Q110</f>
        <v>San Francisco_2016</v>
      </c>
      <c r="R314" s="51"/>
      <c r="S314" s="51"/>
      <c r="T314" s="51"/>
      <c r="U314" s="67">
        <f t="shared" ref="U314:Y323" si="128">IF(ISERROR(U110/$R110),"",U110/$R110)</f>
        <v>2.7418514953783424</v>
      </c>
      <c r="V314" s="67">
        <f t="shared" si="128"/>
        <v>2.783661300086921</v>
      </c>
      <c r="W314" s="67">
        <f t="shared" si="128"/>
        <v>0.33984493275632943</v>
      </c>
      <c r="X314" s="67" t="str">
        <f t="shared" si="128"/>
        <v/>
      </c>
      <c r="Y314" s="67" t="str">
        <f t="shared" si="128"/>
        <v/>
      </c>
      <c r="Z314" s="70">
        <f t="shared" si="120"/>
        <v>5.8653577282215927</v>
      </c>
      <c r="AA314" s="70">
        <f t="shared" ca="1" si="121"/>
        <v>65</v>
      </c>
      <c r="AB314" s="70">
        <f t="shared" ca="1" si="122"/>
        <v>85</v>
      </c>
      <c r="AC314" s="70">
        <f t="shared" ca="1" si="123"/>
        <v>24</v>
      </c>
      <c r="AD314" s="70">
        <f t="shared" ca="1" si="124"/>
        <v>78</v>
      </c>
      <c r="AE314" s="70" t="e">
        <f t="shared" ca="1" si="125"/>
        <v>#VALUE!</v>
      </c>
      <c r="AF314" s="70" t="e">
        <f t="shared" ca="1" si="126"/>
        <v>#VALUE!</v>
      </c>
      <c r="AG314" s="67">
        <f t="shared" ref="AG314:AN323" si="129">IF(ISERROR(AG110/$R110),"",AG110/$R110)</f>
        <v>0.95526132842258471</v>
      </c>
      <c r="AH314" s="67">
        <f t="shared" si="129"/>
        <v>1.3295903489407581</v>
      </c>
      <c r="AI314" s="67" t="str">
        <f t="shared" si="129"/>
        <v/>
      </c>
      <c r="AJ314" s="67" t="str">
        <f t="shared" si="129"/>
        <v/>
      </c>
      <c r="AK314" s="67" t="str">
        <f t="shared" si="129"/>
        <v/>
      </c>
      <c r="AL314" s="67">
        <f t="shared" si="129"/>
        <v>0.17302015071989821</v>
      </c>
      <c r="AM314" s="67" t="str">
        <f t="shared" si="129"/>
        <v/>
      </c>
      <c r="AN314" s="67">
        <f t="shared" si="129"/>
        <v>0.28387862089068799</v>
      </c>
      <c r="AO314" s="63"/>
      <c r="AP314" s="67">
        <f t="shared" ref="AP314:AT323" si="130">IF(ISERROR(AP110/$R110),"",AP110/$R110)</f>
        <v>2.1279117988426006</v>
      </c>
      <c r="AQ314" s="67">
        <f t="shared" si="130"/>
        <v>0.11905292794132706</v>
      </c>
      <c r="AR314" s="67">
        <f t="shared" si="130"/>
        <v>0.5366965733029937</v>
      </c>
      <c r="AS314" s="67" t="str">
        <f t="shared" si="130"/>
        <v/>
      </c>
      <c r="AT314" s="67" t="str">
        <f t="shared" si="130"/>
        <v/>
      </c>
      <c r="AU314" s="63"/>
      <c r="AV314" s="67">
        <f t="shared" ref="AV314:AY333" si="131">IF(ISERROR(AV110/$R110),"",AV110/$R110)</f>
        <v>0.33406168446434348</v>
      </c>
      <c r="AW314" s="67" t="str">
        <f t="shared" si="131"/>
        <v/>
      </c>
      <c r="AX314" s="67" t="str">
        <f t="shared" si="131"/>
        <v/>
      </c>
      <c r="AY314" s="67">
        <f t="shared" si="131"/>
        <v>5.7832482919859202E-3</v>
      </c>
      <c r="AZ314" s="63"/>
      <c r="BA314" s="67" t="str">
        <f t="shared" ref="BA314:BB333" si="132">IF(ISERROR(BA110/$R110),"",BA110/$R110)</f>
        <v/>
      </c>
      <c r="BB314" s="67" t="str">
        <f t="shared" si="132"/>
        <v/>
      </c>
      <c r="BC314" s="63"/>
      <c r="BD314" s="67" t="str">
        <f t="shared" ref="BD314:BF333" si="133">IF(ISERROR(BD110/$R110),"",BD110/$R110)</f>
        <v/>
      </c>
      <c r="BE314" s="67" t="str">
        <f t="shared" si="133"/>
        <v/>
      </c>
      <c r="BF314" s="67" t="str">
        <f t="shared" si="133"/>
        <v/>
      </c>
    </row>
    <row r="315" spans="4:58" s="20" customFormat="1" ht="15" customHeight="1">
      <c r="P315" s="237">
        <v>102</v>
      </c>
      <c r="Q315" s="50" t="str">
        <f t="shared" si="127"/>
        <v>Seattle_2012</v>
      </c>
      <c r="R315" s="51"/>
      <c r="S315" s="51"/>
      <c r="T315" s="51"/>
      <c r="U315" s="67">
        <f t="shared" si="128"/>
        <v>3.0434512658657469</v>
      </c>
      <c r="V315" s="67">
        <f t="shared" si="128"/>
        <v>3.7619911151148253</v>
      </c>
      <c r="W315" s="67">
        <f t="shared" si="128"/>
        <v>7.4036321554844214E-2</v>
      </c>
      <c r="X315" s="67" t="str">
        <f t="shared" si="128"/>
        <v/>
      </c>
      <c r="Y315" s="67" t="str">
        <f t="shared" si="128"/>
        <v/>
      </c>
      <c r="Z315" s="70">
        <f t="shared" si="120"/>
        <v>6.8794787025354172</v>
      </c>
      <c r="AA315" s="70">
        <f t="shared" ca="1" si="121"/>
        <v>52</v>
      </c>
      <c r="AB315" s="70">
        <f t="shared" ca="1" si="122"/>
        <v>78</v>
      </c>
      <c r="AC315" s="70">
        <f t="shared" ca="1" si="123"/>
        <v>10</v>
      </c>
      <c r="AD315" s="70">
        <f t="shared" ca="1" si="124"/>
        <v>127</v>
      </c>
      <c r="AE315" s="70" t="e">
        <f t="shared" ca="1" si="125"/>
        <v>#VALUE!</v>
      </c>
      <c r="AF315" s="70" t="e">
        <f t="shared" ca="1" si="126"/>
        <v>#VALUE!</v>
      </c>
      <c r="AG315" s="67">
        <f t="shared" si="129"/>
        <v>0.87944564498499356</v>
      </c>
      <c r="AH315" s="67">
        <f t="shared" si="129"/>
        <v>1.3701191587291306</v>
      </c>
      <c r="AI315" s="67">
        <f t="shared" si="129"/>
        <v>0.77041707099428569</v>
      </c>
      <c r="AJ315" s="67" t="str">
        <f t="shared" si="129"/>
        <v/>
      </c>
      <c r="AK315" s="67" t="str">
        <f t="shared" si="129"/>
        <v/>
      </c>
      <c r="AL315" s="67" t="str">
        <f t="shared" si="129"/>
        <v/>
      </c>
      <c r="AM315" s="67" t="str">
        <f t="shared" si="129"/>
        <v/>
      </c>
      <c r="AN315" s="67">
        <f t="shared" si="129"/>
        <v>2.3469391157337521E-2</v>
      </c>
      <c r="AO315" s="63"/>
      <c r="AP315" s="67">
        <f t="shared" si="130"/>
        <v>3.3769194377334668</v>
      </c>
      <c r="AQ315" s="67">
        <f t="shared" si="130"/>
        <v>0.10177703826725305</v>
      </c>
      <c r="AR315" s="67">
        <f t="shared" si="130"/>
        <v>0.28329463911410552</v>
      </c>
      <c r="AS315" s="67" t="str">
        <f t="shared" si="130"/>
        <v/>
      </c>
      <c r="AT315" s="67" t="str">
        <f t="shared" si="130"/>
        <v/>
      </c>
      <c r="AU315" s="63"/>
      <c r="AV315" s="67">
        <f t="shared" si="131"/>
        <v>7.1052030226859034E-2</v>
      </c>
      <c r="AW315" s="67" t="str">
        <f t="shared" si="131"/>
        <v/>
      </c>
      <c r="AX315" s="67" t="str">
        <f t="shared" si="131"/>
        <v/>
      </c>
      <c r="AY315" s="67">
        <f t="shared" si="131"/>
        <v>2.9842913279851807E-3</v>
      </c>
      <c r="AZ315" s="63"/>
      <c r="BA315" s="67" t="str">
        <f t="shared" si="132"/>
        <v/>
      </c>
      <c r="BB315" s="67" t="str">
        <f t="shared" si="132"/>
        <v/>
      </c>
      <c r="BC315" s="63"/>
      <c r="BD315" s="67" t="str">
        <f t="shared" si="133"/>
        <v/>
      </c>
      <c r="BE315" s="67" t="str">
        <f t="shared" si="133"/>
        <v/>
      </c>
      <c r="BF315" s="67" t="str">
        <f t="shared" si="133"/>
        <v/>
      </c>
    </row>
    <row r="316" spans="4:58" s="20" customFormat="1" ht="15" customHeight="1">
      <c r="P316" s="237">
        <v>103</v>
      </c>
      <c r="Q316" s="50" t="str">
        <f t="shared" si="127"/>
        <v>Seattle_2014</v>
      </c>
      <c r="R316" s="51"/>
      <c r="S316" s="51"/>
      <c r="T316" s="51"/>
      <c r="U316" s="67">
        <f t="shared" si="128"/>
        <v>2.7011355172520317</v>
      </c>
      <c r="V316" s="67">
        <f t="shared" si="128"/>
        <v>3.7688330631735667</v>
      </c>
      <c r="W316" s="67">
        <f t="shared" si="128"/>
        <v>0.11534713562784359</v>
      </c>
      <c r="X316" s="67" t="str">
        <f t="shared" si="128"/>
        <v/>
      </c>
      <c r="Y316" s="67" t="str">
        <f t="shared" si="128"/>
        <v/>
      </c>
      <c r="Z316" s="70">
        <f t="shared" si="120"/>
        <v>6.5853157160534428</v>
      </c>
      <c r="AA316" s="70">
        <f t="shared" ca="1" si="121"/>
        <v>57</v>
      </c>
      <c r="AB316" s="70">
        <f t="shared" ca="1" si="122"/>
        <v>87</v>
      </c>
      <c r="AC316" s="70">
        <f t="shared" ca="1" si="123"/>
        <v>9</v>
      </c>
      <c r="AD316" s="70">
        <f t="shared" ca="1" si="124"/>
        <v>122</v>
      </c>
      <c r="AE316" s="70" t="e">
        <f t="shared" ca="1" si="125"/>
        <v>#VALUE!</v>
      </c>
      <c r="AF316" s="70" t="e">
        <f t="shared" ca="1" si="126"/>
        <v>#VALUE!</v>
      </c>
      <c r="AG316" s="67">
        <f t="shared" si="129"/>
        <v>0.75240737831261173</v>
      </c>
      <c r="AH316" s="67">
        <f t="shared" si="129"/>
        <v>0.94159712960443909</v>
      </c>
      <c r="AI316" s="67">
        <f t="shared" si="129"/>
        <v>0.98291601919815785</v>
      </c>
      <c r="AJ316" s="67" t="str">
        <f t="shared" si="129"/>
        <v/>
      </c>
      <c r="AK316" s="67" t="str">
        <f t="shared" si="129"/>
        <v/>
      </c>
      <c r="AL316" s="67" t="str">
        <f t="shared" si="129"/>
        <v/>
      </c>
      <c r="AM316" s="67" t="str">
        <f t="shared" si="129"/>
        <v/>
      </c>
      <c r="AN316" s="67">
        <f t="shared" si="129"/>
        <v>2.421499013682335E-2</v>
      </c>
      <c r="AO316" s="63"/>
      <c r="AP316" s="67">
        <f t="shared" si="130"/>
        <v>3.4363876804067219</v>
      </c>
      <c r="AQ316" s="67">
        <f t="shared" si="130"/>
        <v>7.8079869494422416E-2</v>
      </c>
      <c r="AR316" s="67">
        <f t="shared" si="130"/>
        <v>0.25436551327242202</v>
      </c>
      <c r="AS316" s="67" t="str">
        <f t="shared" si="130"/>
        <v/>
      </c>
      <c r="AT316" s="67" t="str">
        <f t="shared" si="130"/>
        <v/>
      </c>
      <c r="AU316" s="63"/>
      <c r="AV316" s="67">
        <f t="shared" si="131"/>
        <v>0.11186531913568076</v>
      </c>
      <c r="AW316" s="67" t="str">
        <f t="shared" si="131"/>
        <v/>
      </c>
      <c r="AX316" s="67" t="str">
        <f t="shared" si="131"/>
        <v/>
      </c>
      <c r="AY316" s="67">
        <f t="shared" si="131"/>
        <v>3.4818164921628148E-3</v>
      </c>
      <c r="AZ316" s="63"/>
      <c r="BA316" s="67" t="str">
        <f t="shared" si="132"/>
        <v/>
      </c>
      <c r="BB316" s="67" t="str">
        <f t="shared" si="132"/>
        <v/>
      </c>
      <c r="BC316" s="63"/>
      <c r="BD316" s="67" t="str">
        <f t="shared" si="133"/>
        <v/>
      </c>
      <c r="BE316" s="67" t="str">
        <f t="shared" si="133"/>
        <v/>
      </c>
      <c r="BF316" s="67" t="str">
        <f t="shared" si="133"/>
        <v/>
      </c>
    </row>
    <row r="317" spans="4:58" s="20" customFormat="1" ht="15" customHeight="1">
      <c r="P317" s="237">
        <v>104</v>
      </c>
      <c r="Q317" s="50" t="str">
        <f t="shared" si="127"/>
        <v>Stockholm_2012</v>
      </c>
      <c r="R317" s="51"/>
      <c r="S317" s="51"/>
      <c r="T317" s="51"/>
      <c r="U317" s="67">
        <f t="shared" si="128"/>
        <v>1.385339228469137</v>
      </c>
      <c r="V317" s="67">
        <f t="shared" si="128"/>
        <v>1.0381664652447984</v>
      </c>
      <c r="W317" s="67">
        <f t="shared" si="128"/>
        <v>8.8096113862931001E-3</v>
      </c>
      <c r="X317" s="67" t="str">
        <f t="shared" si="128"/>
        <v/>
      </c>
      <c r="Y317" s="67" t="str">
        <f t="shared" si="128"/>
        <v/>
      </c>
      <c r="Z317" s="70">
        <f t="shared" si="120"/>
        <v>2.4323153051002286</v>
      </c>
      <c r="AA317" s="70">
        <f t="shared" ca="1" si="121"/>
        <v>137</v>
      </c>
      <c r="AB317" s="70">
        <f t="shared" ca="1" si="122"/>
        <v>136</v>
      </c>
      <c r="AC317" s="70">
        <f t="shared" ca="1" si="123"/>
        <v>115</v>
      </c>
      <c r="AD317" s="70">
        <f t="shared" ca="1" si="124"/>
        <v>151</v>
      </c>
      <c r="AE317" s="70" t="e">
        <f t="shared" ca="1" si="125"/>
        <v>#VALUE!</v>
      </c>
      <c r="AF317" s="70" t="e">
        <f t="shared" ca="1" si="126"/>
        <v>#VALUE!</v>
      </c>
      <c r="AG317" s="67">
        <f t="shared" si="129"/>
        <v>0.78783293440455737</v>
      </c>
      <c r="AH317" s="67">
        <f t="shared" si="129"/>
        <v>0.54015979908877876</v>
      </c>
      <c r="AI317" s="67">
        <f t="shared" si="129"/>
        <v>5.7309047529887032E-2</v>
      </c>
      <c r="AJ317" s="67" t="str">
        <f t="shared" si="129"/>
        <v/>
      </c>
      <c r="AK317" s="67" t="str">
        <f t="shared" si="129"/>
        <v/>
      </c>
      <c r="AL317" s="67" t="str">
        <f t="shared" si="129"/>
        <v/>
      </c>
      <c r="AM317" s="67" t="str">
        <f t="shared" si="129"/>
        <v/>
      </c>
      <c r="AN317" s="67">
        <f t="shared" si="129"/>
        <v>3.7447445913973005E-5</v>
      </c>
      <c r="AO317" s="63"/>
      <c r="AP317" s="67">
        <f t="shared" si="130"/>
        <v>0.73576060869121174</v>
      </c>
      <c r="AQ317" s="67">
        <f t="shared" si="130"/>
        <v>3.7663761652680615E-2</v>
      </c>
      <c r="AR317" s="67">
        <f t="shared" si="130"/>
        <v>0.10439894012380353</v>
      </c>
      <c r="AS317" s="67">
        <f t="shared" si="130"/>
        <v>2.2581944657214022E-2</v>
      </c>
      <c r="AT317" s="67">
        <f t="shared" si="130"/>
        <v>0.13776121011988857</v>
      </c>
      <c r="AU317" s="63"/>
      <c r="AV317" s="67" t="str">
        <f t="shared" si="131"/>
        <v/>
      </c>
      <c r="AW317" s="67" t="str">
        <f t="shared" si="131"/>
        <v/>
      </c>
      <c r="AX317" s="67" t="str">
        <f t="shared" si="131"/>
        <v/>
      </c>
      <c r="AY317" s="67">
        <f t="shared" si="131"/>
        <v>8.8096113862931001E-3</v>
      </c>
      <c r="AZ317" s="63"/>
      <c r="BA317" s="67" t="str">
        <f t="shared" si="132"/>
        <v/>
      </c>
      <c r="BB317" s="67" t="str">
        <f t="shared" si="132"/>
        <v/>
      </c>
      <c r="BC317" s="63"/>
      <c r="BD317" s="67" t="str">
        <f t="shared" si="133"/>
        <v/>
      </c>
      <c r="BE317" s="67" t="str">
        <f t="shared" si="133"/>
        <v/>
      </c>
      <c r="BF317" s="67" t="str">
        <f t="shared" si="133"/>
        <v/>
      </c>
    </row>
    <row r="318" spans="4:58" s="20" customFormat="1" ht="15" customHeight="1">
      <c r="P318" s="237">
        <v>105</v>
      </c>
      <c r="Q318" s="50" t="str">
        <f t="shared" si="127"/>
        <v>Stockholm_2015</v>
      </c>
      <c r="R318" s="51"/>
      <c r="S318" s="51"/>
      <c r="T318" s="51"/>
      <c r="U318" s="67">
        <f t="shared" si="128"/>
        <v>0.9987359596368659</v>
      </c>
      <c r="V318" s="67">
        <f t="shared" si="128"/>
        <v>0.9382379514810788</v>
      </c>
      <c r="W318" s="67">
        <f t="shared" si="128"/>
        <v>8.4062841250178676E-3</v>
      </c>
      <c r="X318" s="67" t="str">
        <f t="shared" si="128"/>
        <v/>
      </c>
      <c r="Y318" s="67" t="str">
        <f t="shared" si="128"/>
        <v/>
      </c>
      <c r="Z318" s="70">
        <f t="shared" si="120"/>
        <v>1.9453801952429626</v>
      </c>
      <c r="AA318" s="70">
        <f t="shared" ca="1" si="121"/>
        <v>144</v>
      </c>
      <c r="AB318" s="70">
        <f t="shared" ca="1" si="122"/>
        <v>145</v>
      </c>
      <c r="AC318" s="70">
        <f t="shared" ca="1" si="123"/>
        <v>127</v>
      </c>
      <c r="AD318" s="70">
        <f t="shared" ca="1" si="124"/>
        <v>152</v>
      </c>
      <c r="AE318" s="70" t="e">
        <f t="shared" ca="1" si="125"/>
        <v>#VALUE!</v>
      </c>
      <c r="AF318" s="70" t="e">
        <f t="shared" ca="1" si="126"/>
        <v>#VALUE!</v>
      </c>
      <c r="AG318" s="67">
        <f t="shared" si="129"/>
        <v>0.56121345185140259</v>
      </c>
      <c r="AH318" s="67">
        <f t="shared" si="129"/>
        <v>0.38043527811104511</v>
      </c>
      <c r="AI318" s="67">
        <f t="shared" si="129"/>
        <v>5.7051496671416631E-2</v>
      </c>
      <c r="AJ318" s="67" t="str">
        <f t="shared" si="129"/>
        <v/>
      </c>
      <c r="AK318" s="67" t="str">
        <f t="shared" si="129"/>
        <v/>
      </c>
      <c r="AL318" s="67" t="str">
        <f t="shared" si="129"/>
        <v/>
      </c>
      <c r="AM318" s="67" t="str">
        <f t="shared" si="129"/>
        <v/>
      </c>
      <c r="AN318" s="67">
        <f t="shared" si="129"/>
        <v>3.5733003001572249E-5</v>
      </c>
      <c r="AO318" s="63"/>
      <c r="AP318" s="67">
        <f t="shared" si="130"/>
        <v>0.65033848899206947</v>
      </c>
      <c r="AQ318" s="67">
        <f t="shared" si="130"/>
        <v>2.5857440477479544E-2</v>
      </c>
      <c r="AR318" s="67">
        <f t="shared" si="130"/>
        <v>8.4568107103720994E-2</v>
      </c>
      <c r="AS318" s="67">
        <f t="shared" si="130"/>
        <v>2.1656365455498334E-2</v>
      </c>
      <c r="AT318" s="67">
        <f t="shared" si="130"/>
        <v>0.15581754945231052</v>
      </c>
      <c r="AU318" s="63"/>
      <c r="AV318" s="67" t="str">
        <f t="shared" si="131"/>
        <v/>
      </c>
      <c r="AW318" s="67" t="str">
        <f t="shared" si="131"/>
        <v/>
      </c>
      <c r="AX318" s="67" t="str">
        <f t="shared" si="131"/>
        <v/>
      </c>
      <c r="AY318" s="67">
        <f t="shared" si="131"/>
        <v>8.4062841250178676E-3</v>
      </c>
      <c r="AZ318" s="63"/>
      <c r="BA318" s="67" t="str">
        <f t="shared" si="132"/>
        <v/>
      </c>
      <c r="BB318" s="67" t="str">
        <f t="shared" si="132"/>
        <v/>
      </c>
      <c r="BC318" s="63"/>
      <c r="BD318" s="67" t="str">
        <f t="shared" si="133"/>
        <v/>
      </c>
      <c r="BE318" s="67" t="str">
        <f t="shared" si="133"/>
        <v/>
      </c>
      <c r="BF318" s="67" t="str">
        <f t="shared" si="133"/>
        <v/>
      </c>
    </row>
    <row r="319" spans="4:58" s="20" customFormat="1" ht="15" customHeight="1">
      <c r="P319" s="237">
        <v>106</v>
      </c>
      <c r="Q319" s="50" t="str">
        <f t="shared" si="127"/>
        <v>Stockholm_2016</v>
      </c>
      <c r="R319" s="51"/>
      <c r="S319" s="51"/>
      <c r="T319" s="51"/>
      <c r="U319" s="67">
        <f t="shared" si="128"/>
        <v>1.017599177656717</v>
      </c>
      <c r="V319" s="67">
        <f t="shared" si="128"/>
        <v>0.92296113918659095</v>
      </c>
      <c r="W319" s="67">
        <f t="shared" si="128"/>
        <v>8.2975419374766868E-3</v>
      </c>
      <c r="X319" s="67" t="str">
        <f t="shared" si="128"/>
        <v/>
      </c>
      <c r="Y319" s="67" t="str">
        <f t="shared" si="128"/>
        <v/>
      </c>
      <c r="Z319" s="70">
        <f t="shared" si="120"/>
        <v>1.9488578587807848</v>
      </c>
      <c r="AA319" s="70">
        <f t="shared" ca="1" si="121"/>
        <v>143</v>
      </c>
      <c r="AB319" s="70">
        <f t="shared" ca="1" si="122"/>
        <v>143</v>
      </c>
      <c r="AC319" s="70">
        <f t="shared" ca="1" si="123"/>
        <v>129</v>
      </c>
      <c r="AD319" s="70">
        <f t="shared" ca="1" si="124"/>
        <v>153</v>
      </c>
      <c r="AE319" s="70" t="e">
        <f t="shared" ca="1" si="125"/>
        <v>#VALUE!</v>
      </c>
      <c r="AF319" s="70" t="e">
        <f t="shared" ca="1" si="126"/>
        <v>#VALUE!</v>
      </c>
      <c r="AG319" s="67">
        <f t="shared" si="129"/>
        <v>0.55947634838540039</v>
      </c>
      <c r="AH319" s="67">
        <f t="shared" si="129"/>
        <v>0.40588484564764077</v>
      </c>
      <c r="AI319" s="67">
        <f t="shared" si="129"/>
        <v>5.2202712856408436E-2</v>
      </c>
      <c r="AJ319" s="67" t="str">
        <f t="shared" si="129"/>
        <v/>
      </c>
      <c r="AK319" s="67" t="str">
        <f t="shared" si="129"/>
        <v/>
      </c>
      <c r="AL319" s="67" t="str">
        <f t="shared" si="129"/>
        <v/>
      </c>
      <c r="AM319" s="67" t="str">
        <f t="shared" si="129"/>
        <v/>
      </c>
      <c r="AN319" s="67">
        <f t="shared" si="129"/>
        <v>3.5270767267445406E-5</v>
      </c>
      <c r="AO319" s="63"/>
      <c r="AP319" s="67">
        <f t="shared" si="130"/>
        <v>0.67593030719194358</v>
      </c>
      <c r="AQ319" s="67">
        <f t="shared" si="130"/>
        <v>2.3982775039839931E-2</v>
      </c>
      <c r="AR319" s="67">
        <f t="shared" si="130"/>
        <v>9.1516952947727659E-2</v>
      </c>
      <c r="AS319" s="67">
        <f t="shared" si="130"/>
        <v>2.0547893961110238E-2</v>
      </c>
      <c r="AT319" s="67">
        <f t="shared" si="130"/>
        <v>0.11098321004596956</v>
      </c>
      <c r="AU319" s="63"/>
      <c r="AV319" s="67" t="str">
        <f t="shared" si="131"/>
        <v/>
      </c>
      <c r="AW319" s="67" t="str">
        <f t="shared" si="131"/>
        <v/>
      </c>
      <c r="AX319" s="67" t="str">
        <f t="shared" si="131"/>
        <v/>
      </c>
      <c r="AY319" s="67">
        <f t="shared" si="131"/>
        <v>8.2975419374766868E-3</v>
      </c>
      <c r="AZ319" s="63"/>
      <c r="BA319" s="67" t="str">
        <f t="shared" si="132"/>
        <v/>
      </c>
      <c r="BB319" s="67" t="str">
        <f t="shared" si="132"/>
        <v/>
      </c>
      <c r="BC319" s="63"/>
      <c r="BD319" s="67" t="str">
        <f t="shared" si="133"/>
        <v/>
      </c>
      <c r="BE319" s="67" t="str">
        <f t="shared" si="133"/>
        <v/>
      </c>
      <c r="BF319" s="67" t="str">
        <f t="shared" si="133"/>
        <v/>
      </c>
    </row>
    <row r="320" spans="4:58" s="20" customFormat="1" ht="15" customHeight="1">
      <c r="P320" s="237">
        <v>107</v>
      </c>
      <c r="Q320" s="50" t="str">
        <f t="shared" si="127"/>
        <v>Toronto_2013</v>
      </c>
      <c r="R320" s="51"/>
      <c r="S320" s="51"/>
      <c r="T320" s="51"/>
      <c r="U320" s="67">
        <f t="shared" si="128"/>
        <v>3.6609472220044483</v>
      </c>
      <c r="V320" s="67">
        <f t="shared" si="128"/>
        <v>2.5716658063040088</v>
      </c>
      <c r="W320" s="67">
        <f t="shared" si="128"/>
        <v>0.83144946457020819</v>
      </c>
      <c r="X320" s="67" t="str">
        <f t="shared" si="128"/>
        <v/>
      </c>
      <c r="Y320" s="67" t="str">
        <f t="shared" si="128"/>
        <v/>
      </c>
      <c r="Z320" s="70">
        <f t="shared" si="120"/>
        <v>7.0640624928786648</v>
      </c>
      <c r="AA320" s="70">
        <f t="shared" ca="1" si="121"/>
        <v>50</v>
      </c>
      <c r="AB320" s="70">
        <f t="shared" ca="1" si="122"/>
        <v>65</v>
      </c>
      <c r="AC320" s="70">
        <f t="shared" ca="1" si="123"/>
        <v>37</v>
      </c>
      <c r="AD320" s="70">
        <f t="shared" ca="1" si="124"/>
        <v>21</v>
      </c>
      <c r="AE320" s="70" t="e">
        <f t="shared" ca="1" si="125"/>
        <v>#VALUE!</v>
      </c>
      <c r="AF320" s="70" t="e">
        <f t="shared" ca="1" si="126"/>
        <v>#VALUE!</v>
      </c>
      <c r="AG320" s="67">
        <f t="shared" si="129"/>
        <v>1.694944257217446</v>
      </c>
      <c r="AH320" s="67">
        <f t="shared" si="129"/>
        <v>1.4683675311365234</v>
      </c>
      <c r="AI320" s="67">
        <f t="shared" si="129"/>
        <v>0.45161001047055904</v>
      </c>
      <c r="AJ320" s="67" t="str">
        <f t="shared" si="129"/>
        <v/>
      </c>
      <c r="AK320" s="67" t="str">
        <f t="shared" si="129"/>
        <v/>
      </c>
      <c r="AL320" s="67" t="str">
        <f t="shared" si="129"/>
        <v/>
      </c>
      <c r="AM320" s="67" t="str">
        <f t="shared" si="129"/>
        <v/>
      </c>
      <c r="AN320" s="67">
        <f t="shared" si="129"/>
        <v>4.6025423179920331E-2</v>
      </c>
      <c r="AO320" s="63"/>
      <c r="AP320" s="67">
        <f t="shared" si="130"/>
        <v>2.51449103715056</v>
      </c>
      <c r="AQ320" s="67">
        <f t="shared" si="130"/>
        <v>5.6653477625884255E-2</v>
      </c>
      <c r="AR320" s="67">
        <f t="shared" si="130"/>
        <v>5.2129152756486019E-4</v>
      </c>
      <c r="AS320" s="67" t="str">
        <f t="shared" si="130"/>
        <v/>
      </c>
      <c r="AT320" s="67" t="str">
        <f t="shared" si="130"/>
        <v/>
      </c>
      <c r="AU320" s="63"/>
      <c r="AV320" s="67">
        <f t="shared" si="131"/>
        <v>0.82181963385565671</v>
      </c>
      <c r="AW320" s="67">
        <f t="shared" si="131"/>
        <v>1.270409185453651E-4</v>
      </c>
      <c r="AX320" s="67" t="str">
        <f t="shared" si="131"/>
        <v/>
      </c>
      <c r="AY320" s="67">
        <f t="shared" si="131"/>
        <v>9.502789796006177E-3</v>
      </c>
      <c r="AZ320" s="63"/>
      <c r="BA320" s="67" t="str">
        <f t="shared" si="132"/>
        <v/>
      </c>
      <c r="BB320" s="67" t="str">
        <f t="shared" si="132"/>
        <v/>
      </c>
      <c r="BC320" s="63"/>
      <c r="BD320" s="67" t="str">
        <f t="shared" si="133"/>
        <v/>
      </c>
      <c r="BE320" s="67" t="str">
        <f t="shared" si="133"/>
        <v/>
      </c>
      <c r="BF320" s="67" t="str">
        <f t="shared" si="133"/>
        <v/>
      </c>
    </row>
    <row r="321" spans="16:58" s="20" customFormat="1" ht="15" customHeight="1">
      <c r="P321" s="237">
        <v>108</v>
      </c>
      <c r="Q321" s="50" t="str">
        <f t="shared" si="127"/>
        <v>Toronto_2014</v>
      </c>
      <c r="R321" s="51"/>
      <c r="S321" s="51"/>
      <c r="T321" s="51"/>
      <c r="U321" s="67">
        <f t="shared" si="128"/>
        <v>3.3839504369762352</v>
      </c>
      <c r="V321" s="67">
        <f t="shared" si="128"/>
        <v>2.258298100678628</v>
      </c>
      <c r="W321" s="67">
        <f t="shared" si="128"/>
        <v>1.2917672798365918</v>
      </c>
      <c r="X321" s="67" t="str">
        <f t="shared" si="128"/>
        <v/>
      </c>
      <c r="Y321" s="67" t="str">
        <f t="shared" si="128"/>
        <v/>
      </c>
      <c r="Z321" s="70">
        <f t="shared" si="120"/>
        <v>6.9340158174914546</v>
      </c>
      <c r="AA321" s="70">
        <f t="shared" ca="1" si="121"/>
        <v>51</v>
      </c>
      <c r="AB321" s="70">
        <f t="shared" ca="1" si="122"/>
        <v>70</v>
      </c>
      <c r="AC321" s="70">
        <f t="shared" ca="1" si="123"/>
        <v>49</v>
      </c>
      <c r="AD321" s="70">
        <f t="shared" ca="1" si="124"/>
        <v>18</v>
      </c>
      <c r="AE321" s="70" t="e">
        <f t="shared" ca="1" si="125"/>
        <v>#VALUE!</v>
      </c>
      <c r="AF321" s="70" t="e">
        <f t="shared" ca="1" si="126"/>
        <v>#VALUE!</v>
      </c>
      <c r="AG321" s="67">
        <f t="shared" si="129"/>
        <v>1.7400201452290538</v>
      </c>
      <c r="AH321" s="67">
        <f t="shared" si="129"/>
        <v>1.1977219278590783</v>
      </c>
      <c r="AI321" s="67">
        <f t="shared" si="129"/>
        <v>0.4102536205656202</v>
      </c>
      <c r="AJ321" s="67" t="str">
        <f t="shared" si="129"/>
        <v/>
      </c>
      <c r="AK321" s="67" t="str">
        <f t="shared" si="129"/>
        <v/>
      </c>
      <c r="AL321" s="67" t="str">
        <f t="shared" si="129"/>
        <v/>
      </c>
      <c r="AM321" s="67" t="str">
        <f t="shared" si="129"/>
        <v/>
      </c>
      <c r="AN321" s="67">
        <f t="shared" si="129"/>
        <v>3.5954743322482795E-2</v>
      </c>
      <c r="AO321" s="63"/>
      <c r="AP321" s="67">
        <f t="shared" si="130"/>
        <v>2.2325853219306038</v>
      </c>
      <c r="AQ321" s="67">
        <f t="shared" si="130"/>
        <v>2.5200356205473978E-2</v>
      </c>
      <c r="AR321" s="67">
        <f t="shared" si="130"/>
        <v>5.1242254255007258E-4</v>
      </c>
      <c r="AS321" s="67" t="str">
        <f t="shared" si="130"/>
        <v/>
      </c>
      <c r="AT321" s="67" t="str">
        <f t="shared" si="130"/>
        <v/>
      </c>
      <c r="AU321" s="63"/>
      <c r="AV321" s="67">
        <f t="shared" si="131"/>
        <v>1.2814153722857298</v>
      </c>
      <c r="AW321" s="67" t="str">
        <f t="shared" si="131"/>
        <v/>
      </c>
      <c r="AX321" s="67" t="str">
        <f t="shared" si="131"/>
        <v/>
      </c>
      <c r="AY321" s="67">
        <f t="shared" si="131"/>
        <v>1.035190755086204E-2</v>
      </c>
      <c r="AZ321" s="63"/>
      <c r="BA321" s="67" t="str">
        <f t="shared" si="132"/>
        <v/>
      </c>
      <c r="BB321" s="67" t="str">
        <f t="shared" si="132"/>
        <v/>
      </c>
      <c r="BC321" s="63"/>
      <c r="BD321" s="67" t="str">
        <f t="shared" si="133"/>
        <v/>
      </c>
      <c r="BE321" s="67" t="str">
        <f t="shared" si="133"/>
        <v/>
      </c>
      <c r="BF321" s="67" t="str">
        <f t="shared" si="133"/>
        <v/>
      </c>
    </row>
    <row r="322" spans="16:58" s="20" customFormat="1" ht="15" customHeight="1">
      <c r="P322" s="237">
        <v>109</v>
      </c>
      <c r="Q322" s="50" t="str">
        <f t="shared" si="127"/>
        <v>Toronto_2015</v>
      </c>
      <c r="R322" s="51"/>
      <c r="S322" s="51"/>
      <c r="T322" s="51"/>
      <c r="U322" s="67">
        <f t="shared" si="128"/>
        <v>3.1538738394864958</v>
      </c>
      <c r="V322" s="67">
        <f t="shared" si="128"/>
        <v>2.243451839189472</v>
      </c>
      <c r="W322" s="67">
        <f t="shared" si="128"/>
        <v>1.4104450533002284</v>
      </c>
      <c r="X322" s="67" t="str">
        <f t="shared" si="128"/>
        <v/>
      </c>
      <c r="Y322" s="67" t="str">
        <f t="shared" si="128"/>
        <v/>
      </c>
      <c r="Z322" s="70">
        <f t="shared" si="120"/>
        <v>6.8077707319761958</v>
      </c>
      <c r="AA322" s="70">
        <f t="shared" ca="1" si="121"/>
        <v>54</v>
      </c>
      <c r="AB322" s="70">
        <f t="shared" ca="1" si="122"/>
        <v>76</v>
      </c>
      <c r="AC322" s="70">
        <f t="shared" ca="1" si="123"/>
        <v>50</v>
      </c>
      <c r="AD322" s="70">
        <f t="shared" ca="1" si="124"/>
        <v>16</v>
      </c>
      <c r="AE322" s="70" t="e">
        <f t="shared" ca="1" si="125"/>
        <v>#VALUE!</v>
      </c>
      <c r="AF322" s="70" t="e">
        <f t="shared" ca="1" si="126"/>
        <v>#VALUE!</v>
      </c>
      <c r="AG322" s="67">
        <f t="shared" si="129"/>
        <v>1.5685321718531615</v>
      </c>
      <c r="AH322" s="67">
        <f t="shared" si="129"/>
        <v>1.1702480265747559</v>
      </c>
      <c r="AI322" s="67">
        <f t="shared" si="129"/>
        <v>0.38155013938058252</v>
      </c>
      <c r="AJ322" s="67" t="str">
        <f t="shared" si="129"/>
        <v/>
      </c>
      <c r="AK322" s="67" t="str">
        <f t="shared" si="129"/>
        <v/>
      </c>
      <c r="AL322" s="67" t="str">
        <f t="shared" si="129"/>
        <v/>
      </c>
      <c r="AM322" s="67" t="str">
        <f t="shared" si="129"/>
        <v/>
      </c>
      <c r="AN322" s="67">
        <f t="shared" si="129"/>
        <v>3.3543501677996107E-2</v>
      </c>
      <c r="AO322" s="63"/>
      <c r="AP322" s="67">
        <f t="shared" si="130"/>
        <v>2.2176192927014542</v>
      </c>
      <c r="AQ322" s="67">
        <f t="shared" si="130"/>
        <v>2.5294893695866839E-2</v>
      </c>
      <c r="AR322" s="67">
        <f t="shared" si="130"/>
        <v>5.3765279215132989E-4</v>
      </c>
      <c r="AS322" s="67" t="str">
        <f t="shared" si="130"/>
        <v/>
      </c>
      <c r="AT322" s="67" t="str">
        <f t="shared" si="130"/>
        <v/>
      </c>
      <c r="AU322" s="63"/>
      <c r="AV322" s="67">
        <f t="shared" si="131"/>
        <v>1.3954588249848223</v>
      </c>
      <c r="AW322" s="67">
        <f t="shared" si="131"/>
        <v>3.24097390052045E-4</v>
      </c>
      <c r="AX322" s="67" t="str">
        <f t="shared" si="131"/>
        <v/>
      </c>
      <c r="AY322" s="67">
        <f t="shared" si="131"/>
        <v>1.4662130925353895E-2</v>
      </c>
      <c r="AZ322" s="63"/>
      <c r="BA322" s="67" t="str">
        <f t="shared" si="132"/>
        <v/>
      </c>
      <c r="BB322" s="67" t="str">
        <f t="shared" si="132"/>
        <v/>
      </c>
      <c r="BC322" s="63"/>
      <c r="BD322" s="67" t="str">
        <f t="shared" si="133"/>
        <v/>
      </c>
      <c r="BE322" s="67" t="str">
        <f t="shared" si="133"/>
        <v/>
      </c>
      <c r="BF322" s="67" t="str">
        <f t="shared" si="133"/>
        <v/>
      </c>
    </row>
    <row r="323" spans="16:58" s="20" customFormat="1" ht="15" customHeight="1">
      <c r="P323" s="237">
        <v>110</v>
      </c>
      <c r="Q323" s="50" t="str">
        <f t="shared" si="127"/>
        <v>Toronto_2016</v>
      </c>
      <c r="R323" s="51"/>
      <c r="S323" s="51"/>
      <c r="T323" s="51"/>
      <c r="U323" s="67">
        <f t="shared" si="128"/>
        <v>2.8042008749734779</v>
      </c>
      <c r="V323" s="67">
        <f t="shared" si="128"/>
        <v>2.206704311930261</v>
      </c>
      <c r="W323" s="67">
        <f t="shared" si="128"/>
        <v>1.2856950149029787</v>
      </c>
      <c r="X323" s="67" t="str">
        <f t="shared" si="128"/>
        <v/>
      </c>
      <c r="Y323" s="67" t="str">
        <f t="shared" si="128"/>
        <v/>
      </c>
      <c r="Z323" s="70">
        <f t="shared" si="120"/>
        <v>6.2966002018067178</v>
      </c>
      <c r="AA323" s="70">
        <f t="shared" ca="1" si="121"/>
        <v>58</v>
      </c>
      <c r="AB323" s="70">
        <f t="shared" ca="1" si="122"/>
        <v>81</v>
      </c>
      <c r="AC323" s="70">
        <f t="shared" ca="1" si="123"/>
        <v>51</v>
      </c>
      <c r="AD323" s="70">
        <f t="shared" ca="1" si="124"/>
        <v>19</v>
      </c>
      <c r="AE323" s="70" t="e">
        <f t="shared" ca="1" si="125"/>
        <v>#VALUE!</v>
      </c>
      <c r="AF323" s="70" t="e">
        <f t="shared" ca="1" si="126"/>
        <v>#VALUE!</v>
      </c>
      <c r="AG323" s="67">
        <f t="shared" si="129"/>
        <v>1.3756431189442333</v>
      </c>
      <c r="AH323" s="67">
        <f t="shared" si="129"/>
        <v>1.0411220382562241</v>
      </c>
      <c r="AI323" s="67">
        <f t="shared" si="129"/>
        <v>0.35760632942294296</v>
      </c>
      <c r="AJ323" s="67" t="str">
        <f t="shared" si="129"/>
        <v/>
      </c>
      <c r="AK323" s="67" t="str">
        <f t="shared" si="129"/>
        <v/>
      </c>
      <c r="AL323" s="67" t="str">
        <f t="shared" si="129"/>
        <v/>
      </c>
      <c r="AM323" s="67" t="str">
        <f t="shared" si="129"/>
        <v/>
      </c>
      <c r="AN323" s="67">
        <f t="shared" si="129"/>
        <v>2.9829388350077288E-2</v>
      </c>
      <c r="AO323" s="63"/>
      <c r="AP323" s="67">
        <f t="shared" si="130"/>
        <v>2.1824087493517319</v>
      </c>
      <c r="AQ323" s="67">
        <f t="shared" si="130"/>
        <v>2.3806697044989746E-2</v>
      </c>
      <c r="AR323" s="67">
        <f t="shared" si="130"/>
        <v>4.8886553353936016E-4</v>
      </c>
      <c r="AS323" s="67" t="str">
        <f t="shared" si="130"/>
        <v/>
      </c>
      <c r="AT323" s="67" t="str">
        <f t="shared" si="130"/>
        <v/>
      </c>
      <c r="AU323" s="63"/>
      <c r="AV323" s="67">
        <f t="shared" si="131"/>
        <v>1.2757464989498382</v>
      </c>
      <c r="AW323" s="67">
        <f t="shared" si="131"/>
        <v>3.2604764580441444E-4</v>
      </c>
      <c r="AX323" s="67" t="str">
        <f t="shared" si="131"/>
        <v/>
      </c>
      <c r="AY323" s="67">
        <f t="shared" si="131"/>
        <v>9.6224683073359938E-3</v>
      </c>
      <c r="AZ323" s="63"/>
      <c r="BA323" s="67" t="str">
        <f t="shared" si="132"/>
        <v/>
      </c>
      <c r="BB323" s="67" t="str">
        <f t="shared" si="132"/>
        <v/>
      </c>
      <c r="BC323" s="63"/>
      <c r="BD323" s="67" t="str">
        <f t="shared" si="133"/>
        <v/>
      </c>
      <c r="BE323" s="67" t="str">
        <f t="shared" si="133"/>
        <v/>
      </c>
      <c r="BF323" s="67" t="str">
        <f t="shared" si="133"/>
        <v/>
      </c>
    </row>
    <row r="324" spans="16:58" s="20" customFormat="1" ht="15" customHeight="1">
      <c r="P324" s="237">
        <v>111</v>
      </c>
      <c r="Q324" s="50" t="str">
        <f t="shared" si="127"/>
        <v>Durban (eThekwini)_2013</v>
      </c>
      <c r="R324" s="51"/>
      <c r="S324" s="51"/>
      <c r="T324" s="51"/>
      <c r="U324" s="67">
        <f t="shared" ref="U324:Y333" si="134">IF(ISERROR(U120/$R120),"",U120/$R120)</f>
        <v>4.6228954226474217</v>
      </c>
      <c r="V324" s="67">
        <f t="shared" si="134"/>
        <v>1.8653459064868561</v>
      </c>
      <c r="W324" s="67">
        <f t="shared" si="134"/>
        <v>0.10023266008416898</v>
      </c>
      <c r="X324" s="67" t="str">
        <f t="shared" si="134"/>
        <v/>
      </c>
      <c r="Y324" s="67" t="str">
        <f t="shared" si="134"/>
        <v/>
      </c>
      <c r="Z324" s="70">
        <f t="shared" si="120"/>
        <v>6.5884739892184463</v>
      </c>
      <c r="AA324" s="70">
        <f t="shared" ca="1" si="121"/>
        <v>56</v>
      </c>
      <c r="AB324" s="70">
        <f t="shared" ca="1" si="122"/>
        <v>48</v>
      </c>
      <c r="AC324" s="70">
        <f t="shared" ca="1" si="123"/>
        <v>55</v>
      </c>
      <c r="AD324" s="70">
        <f t="shared" ca="1" si="124"/>
        <v>124</v>
      </c>
      <c r="AE324" s="70" t="e">
        <f t="shared" ca="1" si="125"/>
        <v>#VALUE!</v>
      </c>
      <c r="AF324" s="70" t="e">
        <f t="shared" ca="1" si="126"/>
        <v>#VALUE!</v>
      </c>
      <c r="AG324" s="67">
        <f t="shared" ref="AG324:AN333" si="135">IF(ISERROR(AG120/$R120),"",AG120/$R120)</f>
        <v>1.1477546951060624</v>
      </c>
      <c r="AH324" s="67">
        <f t="shared" si="135"/>
        <v>0.84689633365007333</v>
      </c>
      <c r="AI324" s="67">
        <f t="shared" si="135"/>
        <v>2.2014675392848106</v>
      </c>
      <c r="AJ324" s="67" t="str">
        <f t="shared" si="135"/>
        <v/>
      </c>
      <c r="AK324" s="67" t="str">
        <f t="shared" si="135"/>
        <v/>
      </c>
      <c r="AL324" s="67" t="str">
        <f t="shared" si="135"/>
        <v/>
      </c>
      <c r="AM324" s="67" t="str">
        <f t="shared" si="135"/>
        <v/>
      </c>
      <c r="AN324" s="67" t="str">
        <f t="shared" si="135"/>
        <v/>
      </c>
      <c r="AO324" s="63"/>
      <c r="AP324" s="67">
        <f t="shared" ref="AP324:AT333" si="136">IF(ISERROR(AP120/$R120),"",AP120/$R120)</f>
        <v>1.8653459064868561</v>
      </c>
      <c r="AQ324" s="67" t="str">
        <f t="shared" si="136"/>
        <v/>
      </c>
      <c r="AR324" s="67" t="str">
        <f t="shared" si="136"/>
        <v/>
      </c>
      <c r="AS324" s="67" t="str">
        <f t="shared" si="136"/>
        <v/>
      </c>
      <c r="AT324" s="67" t="str">
        <f t="shared" si="136"/>
        <v/>
      </c>
      <c r="AU324" s="63"/>
      <c r="AV324" s="67">
        <f t="shared" si="131"/>
        <v>8.6716064933340803E-2</v>
      </c>
      <c r="AW324" s="67" t="str">
        <f t="shared" si="131"/>
        <v/>
      </c>
      <c r="AX324" s="67" t="str">
        <f t="shared" si="131"/>
        <v/>
      </c>
      <c r="AY324" s="67">
        <f t="shared" si="131"/>
        <v>1.3516595150828167E-2</v>
      </c>
      <c r="AZ324" s="63"/>
      <c r="BA324" s="67" t="str">
        <f t="shared" si="132"/>
        <v/>
      </c>
      <c r="BB324" s="67" t="str">
        <f t="shared" si="132"/>
        <v/>
      </c>
      <c r="BC324" s="63"/>
      <c r="BD324" s="67" t="str">
        <f t="shared" si="133"/>
        <v/>
      </c>
      <c r="BE324" s="67" t="str">
        <f t="shared" si="133"/>
        <v/>
      </c>
      <c r="BF324" s="67" t="str">
        <f t="shared" si="133"/>
        <v/>
      </c>
    </row>
    <row r="325" spans="16:58" s="20" customFormat="1" ht="15" customHeight="1">
      <c r="P325" s="237">
        <v>112</v>
      </c>
      <c r="Q325" s="50" t="str">
        <f t="shared" si="127"/>
        <v>Yokohama_2013</v>
      </c>
      <c r="R325" s="51"/>
      <c r="S325" s="51"/>
      <c r="T325" s="51"/>
      <c r="U325" s="67">
        <f t="shared" si="134"/>
        <v>4.5459080973153245</v>
      </c>
      <c r="V325" s="67">
        <f t="shared" si="134"/>
        <v>1.1165793529920318</v>
      </c>
      <c r="W325" s="67" t="str">
        <f t="shared" si="134"/>
        <v/>
      </c>
      <c r="X325" s="67" t="str">
        <f t="shared" si="134"/>
        <v/>
      </c>
      <c r="Y325" s="67" t="str">
        <f t="shared" si="134"/>
        <v/>
      </c>
      <c r="Z325" s="70">
        <f t="shared" si="120"/>
        <v>5.6624874503073563</v>
      </c>
      <c r="AA325" s="70">
        <f t="shared" ca="1" si="121"/>
        <v>71</v>
      </c>
      <c r="AB325" s="70">
        <f t="shared" ca="1" si="122"/>
        <v>49</v>
      </c>
      <c r="AC325" s="70">
        <f t="shared" ca="1" si="123"/>
        <v>105</v>
      </c>
      <c r="AD325" s="70" t="e">
        <f t="shared" ca="1" si="124"/>
        <v>#VALUE!</v>
      </c>
      <c r="AE325" s="70" t="e">
        <f t="shared" ca="1" si="125"/>
        <v>#VALUE!</v>
      </c>
      <c r="AF325" s="70" t="e">
        <f t="shared" ca="1" si="126"/>
        <v>#VALUE!</v>
      </c>
      <c r="AG325" s="67">
        <f t="shared" si="135"/>
        <v>1.3528314116454592</v>
      </c>
      <c r="AH325" s="67">
        <f t="shared" si="135"/>
        <v>1.3138275176274581</v>
      </c>
      <c r="AI325" s="67">
        <f t="shared" si="135"/>
        <v>0.61879177904371496</v>
      </c>
      <c r="AJ325" s="67" t="str">
        <f t="shared" si="135"/>
        <v/>
      </c>
      <c r="AK325" s="67">
        <f t="shared" si="135"/>
        <v>4.3196512056814219E-2</v>
      </c>
      <c r="AL325" s="67" t="str">
        <f t="shared" si="135"/>
        <v/>
      </c>
      <c r="AM325" s="67" t="str">
        <f t="shared" si="135"/>
        <v/>
      </c>
      <c r="AN325" s="67" t="str">
        <f t="shared" si="135"/>
        <v/>
      </c>
      <c r="AO325" s="63"/>
      <c r="AP325" s="67">
        <f t="shared" si="136"/>
        <v>0.99739503925806827</v>
      </c>
      <c r="AQ325" s="67">
        <f t="shared" si="136"/>
        <v>0.11918431373396342</v>
      </c>
      <c r="AR325" s="67" t="str">
        <f t="shared" si="136"/>
        <v/>
      </c>
      <c r="AS325" s="67" t="str">
        <f t="shared" si="136"/>
        <v/>
      </c>
      <c r="AT325" s="67" t="str">
        <f t="shared" si="136"/>
        <v/>
      </c>
      <c r="AU325" s="63"/>
      <c r="AV325" s="67" t="str">
        <f t="shared" si="131"/>
        <v/>
      </c>
      <c r="AW325" s="67" t="str">
        <f t="shared" si="131"/>
        <v/>
      </c>
      <c r="AX325" s="67" t="str">
        <f t="shared" si="131"/>
        <v/>
      </c>
      <c r="AY325" s="67" t="str">
        <f t="shared" si="131"/>
        <v/>
      </c>
      <c r="AZ325" s="63"/>
      <c r="BA325" s="67" t="str">
        <f t="shared" si="132"/>
        <v/>
      </c>
      <c r="BB325" s="67" t="str">
        <f t="shared" si="132"/>
        <v/>
      </c>
      <c r="BC325" s="63"/>
      <c r="BD325" s="67" t="str">
        <f t="shared" si="133"/>
        <v/>
      </c>
      <c r="BE325" s="67" t="str">
        <f t="shared" si="133"/>
        <v/>
      </c>
      <c r="BF325" s="67" t="str">
        <f t="shared" si="133"/>
        <v/>
      </c>
    </row>
    <row r="326" spans="16:58" s="20" customFormat="1" ht="15" customHeight="1">
      <c r="P326" s="237">
        <v>113</v>
      </c>
      <c r="Q326" s="50" t="str">
        <f t="shared" si="127"/>
        <v>Yokohama_2015</v>
      </c>
      <c r="R326" s="51"/>
      <c r="S326" s="51"/>
      <c r="T326" s="51"/>
      <c r="U326" s="67">
        <f t="shared" si="134"/>
        <v>4.0160994822102882</v>
      </c>
      <c r="V326" s="67">
        <f t="shared" si="134"/>
        <v>0.94123812842072918</v>
      </c>
      <c r="W326" s="67">
        <f t="shared" si="134"/>
        <v>0.66250807246462595</v>
      </c>
      <c r="X326" s="67" t="str">
        <f t="shared" si="134"/>
        <v/>
      </c>
      <c r="Y326" s="67" t="str">
        <f t="shared" si="134"/>
        <v/>
      </c>
      <c r="Z326" s="70">
        <f t="shared" si="120"/>
        <v>5.6198456830956438</v>
      </c>
      <c r="AA326" s="70">
        <f t="shared" ca="1" si="121"/>
        <v>72</v>
      </c>
      <c r="AB326" s="70">
        <f t="shared" ca="1" si="122"/>
        <v>56</v>
      </c>
      <c r="AC326" s="70">
        <f t="shared" ca="1" si="123"/>
        <v>126</v>
      </c>
      <c r="AD326" s="70">
        <f t="shared" ca="1" si="124"/>
        <v>23</v>
      </c>
      <c r="AE326" s="70" t="e">
        <f t="shared" ca="1" si="125"/>
        <v>#VALUE!</v>
      </c>
      <c r="AF326" s="70" t="e">
        <f t="shared" ca="1" si="126"/>
        <v>#VALUE!</v>
      </c>
      <c r="AG326" s="67">
        <f t="shared" si="135"/>
        <v>1.1490817161972298</v>
      </c>
      <c r="AH326" s="67">
        <f t="shared" si="135"/>
        <v>1.1101348403279008</v>
      </c>
      <c r="AI326" s="67">
        <f t="shared" si="135"/>
        <v>0.58985503660811178</v>
      </c>
      <c r="AJ326" s="67" t="str">
        <f t="shared" si="135"/>
        <v/>
      </c>
      <c r="AK326" s="67">
        <f t="shared" si="135"/>
        <v>2.0505226946509751E-3</v>
      </c>
      <c r="AL326" s="67" t="str">
        <f t="shared" si="135"/>
        <v/>
      </c>
      <c r="AM326" s="67" t="str">
        <f t="shared" si="135"/>
        <v/>
      </c>
      <c r="AN326" s="67" t="str">
        <f t="shared" si="135"/>
        <v/>
      </c>
      <c r="AO326" s="63"/>
      <c r="AP326" s="67">
        <f t="shared" si="136"/>
        <v>0.82999658727926817</v>
      </c>
      <c r="AQ326" s="67">
        <f t="shared" si="136"/>
        <v>0.11124154114146094</v>
      </c>
      <c r="AR326" s="67" t="str">
        <f t="shared" si="136"/>
        <v/>
      </c>
      <c r="AS326" s="67" t="str">
        <f t="shared" si="136"/>
        <v/>
      </c>
      <c r="AT326" s="67" t="str">
        <f t="shared" si="136"/>
        <v/>
      </c>
      <c r="AU326" s="63"/>
      <c r="AV326" s="67">
        <f t="shared" si="131"/>
        <v>9.2425583420009699E-2</v>
      </c>
      <c r="AW326" s="67" t="str">
        <f t="shared" si="131"/>
        <v/>
      </c>
      <c r="AX326" s="67">
        <f t="shared" si="131"/>
        <v>0.55904880810962065</v>
      </c>
      <c r="AY326" s="67">
        <f t="shared" si="131"/>
        <v>1.1033680934995545E-2</v>
      </c>
      <c r="AZ326" s="63"/>
      <c r="BA326" s="67" t="str">
        <f t="shared" si="132"/>
        <v/>
      </c>
      <c r="BB326" s="67" t="str">
        <f t="shared" si="132"/>
        <v/>
      </c>
      <c r="BC326" s="63"/>
      <c r="BD326" s="67" t="str">
        <f t="shared" si="133"/>
        <v/>
      </c>
      <c r="BE326" s="67" t="str">
        <f t="shared" si="133"/>
        <v/>
      </c>
      <c r="BF326" s="67" t="str">
        <f t="shared" si="133"/>
        <v/>
      </c>
    </row>
    <row r="327" spans="16:58" s="20" customFormat="1" ht="15" customHeight="1">
      <c r="P327" s="237">
        <v>114</v>
      </c>
      <c r="Q327" s="50" t="str">
        <f t="shared" si="127"/>
        <v>Seoul_2013</v>
      </c>
      <c r="R327" s="51"/>
      <c r="S327" s="51"/>
      <c r="T327" s="51"/>
      <c r="U327" s="67">
        <f t="shared" si="134"/>
        <v>3.4544251065286042</v>
      </c>
      <c r="V327" s="67">
        <f t="shared" si="134"/>
        <v>0.91708707741728357</v>
      </c>
      <c r="W327" s="67">
        <f t="shared" si="134"/>
        <v>0.26694438949350963</v>
      </c>
      <c r="X327" s="67" t="str">
        <f t="shared" si="134"/>
        <v/>
      </c>
      <c r="Y327" s="67" t="str">
        <f t="shared" si="134"/>
        <v/>
      </c>
      <c r="Z327" s="70">
        <f t="shared" si="120"/>
        <v>4.6384565734393979</v>
      </c>
      <c r="AA327" s="70">
        <f t="shared" ca="1" si="121"/>
        <v>95</v>
      </c>
      <c r="AB327" s="70">
        <f t="shared" ca="1" si="122"/>
        <v>69</v>
      </c>
      <c r="AC327" s="70">
        <f t="shared" ca="1" si="123"/>
        <v>130</v>
      </c>
      <c r="AD327" s="70">
        <f t="shared" ca="1" si="124"/>
        <v>89</v>
      </c>
      <c r="AE327" s="70" t="e">
        <f t="shared" ca="1" si="125"/>
        <v>#VALUE!</v>
      </c>
      <c r="AF327" s="70" t="e">
        <f t="shared" ca="1" si="126"/>
        <v>#VALUE!</v>
      </c>
      <c r="AG327" s="67">
        <f t="shared" si="135"/>
        <v>1.3008024120010917</v>
      </c>
      <c r="AH327" s="67">
        <f t="shared" si="135"/>
        <v>1.807050212960944</v>
      </c>
      <c r="AI327" s="67">
        <f t="shared" si="135"/>
        <v>0.12572603822370984</v>
      </c>
      <c r="AJ327" s="67" t="str">
        <f t="shared" si="135"/>
        <v/>
      </c>
      <c r="AK327" s="67">
        <f t="shared" si="135"/>
        <v>6.4557898470887956E-2</v>
      </c>
      <c r="AL327" s="67" t="str">
        <f t="shared" si="135"/>
        <v/>
      </c>
      <c r="AM327" s="67" t="str">
        <f t="shared" si="135"/>
        <v/>
      </c>
      <c r="AN327" s="67">
        <f t="shared" si="135"/>
        <v>1.0808183052554111E-2</v>
      </c>
      <c r="AO327" s="63"/>
      <c r="AP327" s="67">
        <f t="shared" si="136"/>
        <v>0.86920419655074987</v>
      </c>
      <c r="AQ327" s="67">
        <f t="shared" si="136"/>
        <v>1.9974865362187627E-3</v>
      </c>
      <c r="AR327" s="67">
        <f t="shared" si="136"/>
        <v>7.043955774204122E-3</v>
      </c>
      <c r="AS327" s="67">
        <f t="shared" si="136"/>
        <v>2.670384398234318E-2</v>
      </c>
      <c r="AT327" s="67">
        <f t="shared" si="136"/>
        <v>1.213759457376766E-2</v>
      </c>
      <c r="AU327" s="63"/>
      <c r="AV327" s="67">
        <f t="shared" si="131"/>
        <v>0.20374892123693994</v>
      </c>
      <c r="AW327" s="67">
        <f t="shared" si="131"/>
        <v>8.4546144586257962E-3</v>
      </c>
      <c r="AX327" s="67">
        <f t="shared" si="131"/>
        <v>3.8890822199150854E-2</v>
      </c>
      <c r="AY327" s="67">
        <f t="shared" si="131"/>
        <v>1.5850031598793037E-2</v>
      </c>
      <c r="AZ327" s="63"/>
      <c r="BA327" s="67" t="str">
        <f t="shared" si="132"/>
        <v/>
      </c>
      <c r="BB327" s="67" t="str">
        <f t="shared" si="132"/>
        <v/>
      </c>
      <c r="BC327" s="63"/>
      <c r="BD327" s="67" t="str">
        <f t="shared" si="133"/>
        <v/>
      </c>
      <c r="BE327" s="67" t="str">
        <f t="shared" si="133"/>
        <v/>
      </c>
      <c r="BF327" s="67" t="str">
        <f t="shared" si="133"/>
        <v/>
      </c>
    </row>
    <row r="328" spans="16:58" s="20" customFormat="1" ht="15" customHeight="1">
      <c r="P328" s="237">
        <v>115</v>
      </c>
      <c r="Q328" s="50" t="str">
        <f t="shared" si="127"/>
        <v>Lima_2012</v>
      </c>
      <c r="R328" s="51"/>
      <c r="S328" s="51"/>
      <c r="T328" s="51"/>
      <c r="U328" s="67">
        <f t="shared" si="134"/>
        <v>0.63189918838111236</v>
      </c>
      <c r="V328" s="67">
        <f t="shared" si="134"/>
        <v>0.63370329027181738</v>
      </c>
      <c r="W328" s="67">
        <f t="shared" si="134"/>
        <v>0.28713526665000411</v>
      </c>
      <c r="X328" s="67" t="str">
        <f t="shared" si="134"/>
        <v/>
      </c>
      <c r="Y328" s="67" t="str">
        <f t="shared" si="134"/>
        <v/>
      </c>
      <c r="Z328" s="70">
        <f t="shared" si="120"/>
        <v>1.5527377453029336</v>
      </c>
      <c r="AA328" s="70">
        <f t="shared" ca="1" si="121"/>
        <v>151</v>
      </c>
      <c r="AB328" s="70">
        <f t="shared" ca="1" si="122"/>
        <v>151</v>
      </c>
      <c r="AC328" s="70">
        <f t="shared" ca="1" si="123"/>
        <v>146</v>
      </c>
      <c r="AD328" s="70">
        <f t="shared" ca="1" si="124"/>
        <v>85</v>
      </c>
      <c r="AE328" s="70" t="e">
        <f t="shared" ca="1" si="125"/>
        <v>#VALUE!</v>
      </c>
      <c r="AF328" s="70" t="e">
        <f t="shared" ca="1" si="126"/>
        <v>#VALUE!</v>
      </c>
      <c r="AG328" s="67">
        <f t="shared" si="135"/>
        <v>0.19930561537123667</v>
      </c>
      <c r="AH328" s="67">
        <f t="shared" si="135"/>
        <v>0.1303825616338524</v>
      </c>
      <c r="AI328" s="67">
        <f t="shared" si="135"/>
        <v>0.30218116743877937</v>
      </c>
      <c r="AJ328" s="67" t="str">
        <f t="shared" si="135"/>
        <v/>
      </c>
      <c r="AK328" s="67" t="str">
        <f t="shared" si="135"/>
        <v/>
      </c>
      <c r="AL328" s="67" t="str">
        <f t="shared" si="135"/>
        <v/>
      </c>
      <c r="AM328" s="67" t="str">
        <f t="shared" si="135"/>
        <v/>
      </c>
      <c r="AN328" s="67">
        <f t="shared" si="135"/>
        <v>2.9843937243962235E-5</v>
      </c>
      <c r="AO328" s="63"/>
      <c r="AP328" s="67">
        <f t="shared" si="136"/>
        <v>0.63317982170370102</v>
      </c>
      <c r="AQ328" s="67">
        <f t="shared" si="136"/>
        <v>5.2346856811647522E-4</v>
      </c>
      <c r="AR328" s="67" t="str">
        <f t="shared" si="136"/>
        <v/>
      </c>
      <c r="AS328" s="67" t="str">
        <f t="shared" si="136"/>
        <v/>
      </c>
      <c r="AT328" s="67" t="str">
        <f t="shared" si="136"/>
        <v/>
      </c>
      <c r="AU328" s="63"/>
      <c r="AV328" s="67">
        <f t="shared" si="131"/>
        <v>0.26983711899375284</v>
      </c>
      <c r="AW328" s="67" t="str">
        <f t="shared" si="131"/>
        <v/>
      </c>
      <c r="AX328" s="67" t="str">
        <f t="shared" si="131"/>
        <v/>
      </c>
      <c r="AY328" s="67">
        <f t="shared" si="131"/>
        <v>1.7298147656251286E-2</v>
      </c>
      <c r="AZ328" s="63"/>
      <c r="BA328" s="67" t="str">
        <f t="shared" si="132"/>
        <v/>
      </c>
      <c r="BB328" s="67" t="str">
        <f t="shared" si="132"/>
        <v/>
      </c>
      <c r="BC328" s="63"/>
      <c r="BD328" s="67" t="str">
        <f t="shared" si="133"/>
        <v/>
      </c>
      <c r="BE328" s="67" t="str">
        <f t="shared" si="133"/>
        <v/>
      </c>
      <c r="BF328" s="67" t="str">
        <f t="shared" si="133"/>
        <v/>
      </c>
    </row>
    <row r="329" spans="16:58" s="20" customFormat="1" ht="15" customHeight="1">
      <c r="P329" s="237">
        <v>116</v>
      </c>
      <c r="Q329" s="50" t="str">
        <f t="shared" si="127"/>
        <v>Lima_2015</v>
      </c>
      <c r="R329" s="51"/>
      <c r="S329" s="51"/>
      <c r="T329" s="51"/>
      <c r="U329" s="67">
        <f t="shared" si="134"/>
        <v>0.71318676153924976</v>
      </c>
      <c r="V329" s="67">
        <f t="shared" si="134"/>
        <v>0.71484409135530302</v>
      </c>
      <c r="W329" s="67">
        <f t="shared" si="134"/>
        <v>0.34790073955787432</v>
      </c>
      <c r="X329" s="67" t="str">
        <f t="shared" si="134"/>
        <v/>
      </c>
      <c r="Y329" s="67" t="str">
        <f t="shared" si="134"/>
        <v/>
      </c>
      <c r="Z329" s="70">
        <f t="shared" si="120"/>
        <v>1.7759315924524273</v>
      </c>
      <c r="AA329" s="70">
        <f t="shared" ca="1" si="121"/>
        <v>146</v>
      </c>
      <c r="AB329" s="70">
        <f t="shared" ca="1" si="122"/>
        <v>149</v>
      </c>
      <c r="AC329" s="70">
        <f t="shared" ca="1" si="123"/>
        <v>140</v>
      </c>
      <c r="AD329" s="70">
        <f t="shared" ca="1" si="124"/>
        <v>76</v>
      </c>
      <c r="AE329" s="70" t="e">
        <f t="shared" ca="1" si="125"/>
        <v>#VALUE!</v>
      </c>
      <c r="AF329" s="70" t="e">
        <f t="shared" ca="1" si="126"/>
        <v>#VALUE!</v>
      </c>
      <c r="AG329" s="67">
        <f t="shared" si="135"/>
        <v>0.18976857459363958</v>
      </c>
      <c r="AH329" s="67">
        <f t="shared" si="135"/>
        <v>0.12692396065953448</v>
      </c>
      <c r="AI329" s="67">
        <f t="shared" si="135"/>
        <v>0.39616959471933788</v>
      </c>
      <c r="AJ329" s="67" t="str">
        <f t="shared" si="135"/>
        <v/>
      </c>
      <c r="AK329" s="67" t="str">
        <f t="shared" si="135"/>
        <v/>
      </c>
      <c r="AL329" s="67" t="str">
        <f t="shared" si="135"/>
        <v/>
      </c>
      <c r="AM329" s="67" t="str">
        <f t="shared" si="135"/>
        <v/>
      </c>
      <c r="AN329" s="67">
        <f t="shared" si="135"/>
        <v>3.2463156673781133E-4</v>
      </c>
      <c r="AO329" s="63"/>
      <c r="AP329" s="67">
        <f t="shared" si="136"/>
        <v>0.71371637287444589</v>
      </c>
      <c r="AQ329" s="67">
        <f t="shared" si="136"/>
        <v>1.1277184808571683E-3</v>
      </c>
      <c r="AR329" s="67" t="str">
        <f t="shared" si="136"/>
        <v/>
      </c>
      <c r="AS329" s="67" t="str">
        <f t="shared" si="136"/>
        <v/>
      </c>
      <c r="AT329" s="67" t="str">
        <f t="shared" si="136"/>
        <v/>
      </c>
      <c r="AU329" s="63"/>
      <c r="AV329" s="67">
        <f t="shared" si="131"/>
        <v>0.32568224653722999</v>
      </c>
      <c r="AW329" s="67" t="str">
        <f t="shared" si="131"/>
        <v/>
      </c>
      <c r="AX329" s="67" t="str">
        <f t="shared" si="131"/>
        <v/>
      </c>
      <c r="AY329" s="67">
        <f t="shared" si="131"/>
        <v>2.221849302064428E-2</v>
      </c>
      <c r="AZ329" s="63"/>
      <c r="BA329" s="67" t="str">
        <f t="shared" si="132"/>
        <v/>
      </c>
      <c r="BB329" s="67" t="str">
        <f t="shared" si="132"/>
        <v/>
      </c>
      <c r="BC329" s="63"/>
      <c r="BD329" s="67" t="str">
        <f t="shared" si="133"/>
        <v/>
      </c>
      <c r="BE329" s="67" t="str">
        <f t="shared" si="133"/>
        <v/>
      </c>
      <c r="BF329" s="67" t="str">
        <f t="shared" si="133"/>
        <v/>
      </c>
    </row>
    <row r="330" spans="16:58" s="20" customFormat="1" ht="15" customHeight="1">
      <c r="P330" s="237">
        <v>117</v>
      </c>
      <c r="Q330" s="50" t="str">
        <f t="shared" si="127"/>
        <v>Quito_2015</v>
      </c>
      <c r="R330" s="51"/>
      <c r="S330" s="51"/>
      <c r="T330" s="51"/>
      <c r="U330" s="67">
        <f t="shared" si="134"/>
        <v>0.77920193457853137</v>
      </c>
      <c r="V330" s="67">
        <f t="shared" si="134"/>
        <v>1.1773605416837445</v>
      </c>
      <c r="W330" s="67">
        <f t="shared" si="134"/>
        <v>0.30041972562561703</v>
      </c>
      <c r="X330" s="67" t="str">
        <f t="shared" si="134"/>
        <v/>
      </c>
      <c r="Y330" s="67" t="str">
        <f t="shared" si="134"/>
        <v/>
      </c>
      <c r="Z330" s="70">
        <f t="shared" si="120"/>
        <v>2.2569822018878929</v>
      </c>
      <c r="AA330" s="70">
        <f t="shared" ca="1" si="121"/>
        <v>139</v>
      </c>
      <c r="AB330" s="70">
        <f t="shared" ca="1" si="122"/>
        <v>148</v>
      </c>
      <c r="AC330" s="70">
        <f t="shared" ca="1" si="123"/>
        <v>103</v>
      </c>
      <c r="AD330" s="70">
        <f t="shared" ca="1" si="124"/>
        <v>84</v>
      </c>
      <c r="AE330" s="70" t="e">
        <f t="shared" ca="1" si="125"/>
        <v>#VALUE!</v>
      </c>
      <c r="AF330" s="70" t="e">
        <f t="shared" ca="1" si="126"/>
        <v>#VALUE!</v>
      </c>
      <c r="AG330" s="67">
        <f t="shared" si="135"/>
        <v>0.35157028438336058</v>
      </c>
      <c r="AH330" s="67">
        <f t="shared" si="135"/>
        <v>0.17765810157103268</v>
      </c>
      <c r="AI330" s="67">
        <f t="shared" si="135"/>
        <v>0.24889787213549217</v>
      </c>
      <c r="AJ330" s="67" t="str">
        <f t="shared" si="135"/>
        <v/>
      </c>
      <c r="AK330" s="67">
        <f t="shared" si="135"/>
        <v>4.8089379082862119E-5</v>
      </c>
      <c r="AL330" s="67" t="str">
        <f t="shared" si="135"/>
        <v/>
      </c>
      <c r="AM330" s="67" t="str">
        <f t="shared" si="135"/>
        <v/>
      </c>
      <c r="AN330" s="67" t="str">
        <f t="shared" si="135"/>
        <v/>
      </c>
      <c r="AO330" s="63"/>
      <c r="AP330" s="67">
        <f t="shared" si="136"/>
        <v>1.1756816207405261</v>
      </c>
      <c r="AQ330" s="67" t="str">
        <f t="shared" si="136"/>
        <v/>
      </c>
      <c r="AR330" s="67" t="str">
        <f t="shared" si="136"/>
        <v/>
      </c>
      <c r="AS330" s="67">
        <f t="shared" si="136"/>
        <v>8.6635582907808529E-5</v>
      </c>
      <c r="AT330" s="67">
        <f t="shared" si="136"/>
        <v>1.5922853603106315E-3</v>
      </c>
      <c r="AU330" s="63"/>
      <c r="AV330" s="67">
        <f t="shared" si="131"/>
        <v>0.29958928547453861</v>
      </c>
      <c r="AW330" s="67" t="str">
        <f t="shared" si="131"/>
        <v/>
      </c>
      <c r="AX330" s="67">
        <f t="shared" si="131"/>
        <v>8.3044015107842906E-4</v>
      </c>
      <c r="AY330" s="67" t="str">
        <f t="shared" si="131"/>
        <v/>
      </c>
      <c r="AZ330" s="63"/>
      <c r="BA330" s="67" t="str">
        <f t="shared" si="132"/>
        <v/>
      </c>
      <c r="BB330" s="67" t="str">
        <f t="shared" si="132"/>
        <v/>
      </c>
      <c r="BC330" s="63"/>
      <c r="BD330" s="67" t="str">
        <f t="shared" si="133"/>
        <v/>
      </c>
      <c r="BE330" s="67" t="str">
        <f t="shared" si="133"/>
        <v/>
      </c>
      <c r="BF330" s="67" t="str">
        <f t="shared" si="133"/>
        <v/>
      </c>
    </row>
    <row r="331" spans="16:58" s="20" customFormat="1" ht="15" customHeight="1">
      <c r="P331" s="237">
        <v>118</v>
      </c>
      <c r="Q331" s="50" t="str">
        <f t="shared" si="127"/>
        <v>Jakarta_2014</v>
      </c>
      <c r="R331" s="51"/>
      <c r="S331" s="51"/>
      <c r="T331" s="51"/>
      <c r="U331" s="67">
        <f t="shared" si="134"/>
        <v>4.3904646634906097</v>
      </c>
      <c r="V331" s="67">
        <f t="shared" si="134"/>
        <v>1.0293381211905903</v>
      </c>
      <c r="W331" s="67">
        <f t="shared" si="134"/>
        <v>0.1978114539252</v>
      </c>
      <c r="X331" s="67" t="str">
        <f t="shared" si="134"/>
        <v/>
      </c>
      <c r="Y331" s="67" t="str">
        <f t="shared" si="134"/>
        <v/>
      </c>
      <c r="Z331" s="70">
        <f t="shared" si="120"/>
        <v>5.6176142386064001</v>
      </c>
      <c r="AA331" s="70">
        <f t="shared" ca="1" si="121"/>
        <v>73</v>
      </c>
      <c r="AB331" s="70">
        <f t="shared" ca="1" si="122"/>
        <v>52</v>
      </c>
      <c r="AC331" s="70">
        <f t="shared" ca="1" si="123"/>
        <v>117</v>
      </c>
      <c r="AD331" s="70">
        <f t="shared" ca="1" si="124"/>
        <v>102</v>
      </c>
      <c r="AE331" s="70" t="e">
        <f t="shared" ca="1" si="125"/>
        <v>#VALUE!</v>
      </c>
      <c r="AF331" s="70" t="e">
        <f t="shared" ca="1" si="126"/>
        <v>#VALUE!</v>
      </c>
      <c r="AG331" s="67">
        <f t="shared" si="135"/>
        <v>1.7786599453583185</v>
      </c>
      <c r="AH331" s="67">
        <f t="shared" si="135"/>
        <v>1.0827624827020603</v>
      </c>
      <c r="AI331" s="67">
        <f t="shared" si="135"/>
        <v>1.2729432045844051</v>
      </c>
      <c r="AJ331" s="67" t="str">
        <f t="shared" si="135"/>
        <v/>
      </c>
      <c r="AK331" s="67">
        <f t="shared" si="135"/>
        <v>0.24336673084582555</v>
      </c>
      <c r="AL331" s="67" t="str">
        <f t="shared" si="135"/>
        <v/>
      </c>
      <c r="AM331" s="67" t="str">
        <f t="shared" si="135"/>
        <v/>
      </c>
      <c r="AN331" s="67">
        <f t="shared" si="135"/>
        <v>1.27323E-2</v>
      </c>
      <c r="AO331" s="63"/>
      <c r="AP331" s="67">
        <f t="shared" si="136"/>
        <v>0.85755995634300797</v>
      </c>
      <c r="AQ331" s="67">
        <f t="shared" si="136"/>
        <v>1.1101765379819705E-2</v>
      </c>
      <c r="AR331" s="67">
        <f t="shared" si="136"/>
        <v>0.14474674451370023</v>
      </c>
      <c r="AS331" s="67">
        <f t="shared" si="136"/>
        <v>1.5929654954062657E-2</v>
      </c>
      <c r="AT331" s="67" t="str">
        <f t="shared" si="136"/>
        <v/>
      </c>
      <c r="AU331" s="63"/>
      <c r="AV331" s="67">
        <f t="shared" si="131"/>
        <v>0.10035291069999999</v>
      </c>
      <c r="AW331" s="67">
        <f t="shared" si="131"/>
        <v>1.5237857051999999E-3</v>
      </c>
      <c r="AX331" s="67" t="str">
        <f t="shared" si="131"/>
        <v/>
      </c>
      <c r="AY331" s="67">
        <f t="shared" si="131"/>
        <v>9.5934757519999997E-2</v>
      </c>
      <c r="AZ331" s="63"/>
      <c r="BA331" s="67" t="str">
        <f t="shared" si="132"/>
        <v/>
      </c>
      <c r="BB331" s="67" t="str">
        <f t="shared" si="132"/>
        <v/>
      </c>
      <c r="BC331" s="63"/>
      <c r="BD331" s="67" t="str">
        <f t="shared" si="133"/>
        <v/>
      </c>
      <c r="BE331" s="67" t="str">
        <f t="shared" si="133"/>
        <v/>
      </c>
      <c r="BF331" s="67" t="str">
        <f t="shared" si="133"/>
        <v/>
      </c>
    </row>
    <row r="332" spans="16:58" s="20" customFormat="1" ht="15" customHeight="1">
      <c r="P332" s="237">
        <v>119</v>
      </c>
      <c r="Q332" s="50" t="str">
        <f t="shared" si="127"/>
        <v>Austin_2013</v>
      </c>
      <c r="R332" s="51"/>
      <c r="S332" s="51"/>
      <c r="T332" s="51"/>
      <c r="U332" s="67">
        <f t="shared" si="134"/>
        <v>6.6056956888733236</v>
      </c>
      <c r="V332" s="67">
        <f t="shared" si="134"/>
        <v>4.3993683101621199</v>
      </c>
      <c r="W332" s="67">
        <f t="shared" si="134"/>
        <v>0.59383429431234469</v>
      </c>
      <c r="X332" s="67" t="str">
        <f t="shared" si="134"/>
        <v/>
      </c>
      <c r="Y332" s="67" t="str">
        <f t="shared" si="134"/>
        <v/>
      </c>
      <c r="Z332" s="70">
        <f t="shared" si="120"/>
        <v>11.598898293347787</v>
      </c>
      <c r="AA332" s="70">
        <f t="shared" ca="1" si="121"/>
        <v>28</v>
      </c>
      <c r="AB332" s="70">
        <f t="shared" ca="1" si="122"/>
        <v>39</v>
      </c>
      <c r="AC332" s="70">
        <f t="shared" ca="1" si="123"/>
        <v>4</v>
      </c>
      <c r="AD332" s="70">
        <f t="shared" ca="1" si="124"/>
        <v>31</v>
      </c>
      <c r="AE332" s="70" t="e">
        <f t="shared" ca="1" si="125"/>
        <v>#VALUE!</v>
      </c>
      <c r="AF332" s="70" t="e">
        <f t="shared" ca="1" si="126"/>
        <v>#VALUE!</v>
      </c>
      <c r="AG332" s="67">
        <f t="shared" si="135"/>
        <v>2.5903620351201129</v>
      </c>
      <c r="AH332" s="67">
        <f t="shared" si="135"/>
        <v>2.4797895027251169</v>
      </c>
      <c r="AI332" s="67">
        <f t="shared" si="135"/>
        <v>1.452297185496948</v>
      </c>
      <c r="AJ332" s="67" t="str">
        <f t="shared" si="135"/>
        <v/>
      </c>
      <c r="AK332" s="67" t="str">
        <f t="shared" si="135"/>
        <v/>
      </c>
      <c r="AL332" s="67" t="str">
        <f t="shared" si="135"/>
        <v/>
      </c>
      <c r="AM332" s="67" t="str">
        <f t="shared" si="135"/>
        <v/>
      </c>
      <c r="AN332" s="67">
        <f t="shared" si="135"/>
        <v>8.2681358913925099E-2</v>
      </c>
      <c r="AO332" s="63"/>
      <c r="AP332" s="67">
        <f t="shared" si="136"/>
        <v>4.2375958335489239</v>
      </c>
      <c r="AQ332" s="67">
        <f t="shared" si="136"/>
        <v>2.5935042520032047E-2</v>
      </c>
      <c r="AR332" s="67" t="str">
        <f t="shared" si="136"/>
        <v/>
      </c>
      <c r="AS332" s="67" t="str">
        <f t="shared" si="136"/>
        <v/>
      </c>
      <c r="AT332" s="67">
        <f t="shared" si="136"/>
        <v>0.13583743409316526</v>
      </c>
      <c r="AU332" s="63"/>
      <c r="AV332" s="67">
        <f t="shared" si="131"/>
        <v>0.58005413246217064</v>
      </c>
      <c r="AW332" s="67">
        <f t="shared" si="131"/>
        <v>3.5600172710030923E-3</v>
      </c>
      <c r="AX332" s="67" t="str">
        <f t="shared" si="131"/>
        <v/>
      </c>
      <c r="AY332" s="67">
        <f t="shared" si="131"/>
        <v>1.0220144579170955E-2</v>
      </c>
      <c r="AZ332" s="63"/>
      <c r="BA332" s="67" t="str">
        <f t="shared" si="132"/>
        <v/>
      </c>
      <c r="BB332" s="67" t="str">
        <f t="shared" si="132"/>
        <v/>
      </c>
      <c r="BC332" s="63"/>
      <c r="BD332" s="67" t="str">
        <f t="shared" si="133"/>
        <v/>
      </c>
      <c r="BE332" s="67" t="str">
        <f t="shared" si="133"/>
        <v/>
      </c>
      <c r="BF332" s="67" t="str">
        <f t="shared" si="133"/>
        <v/>
      </c>
    </row>
    <row r="333" spans="16:58" s="20" customFormat="1" ht="15" customHeight="1">
      <c r="P333" s="237">
        <v>120</v>
      </c>
      <c r="Q333" s="50" t="str">
        <f t="shared" si="127"/>
        <v>Austin_2016</v>
      </c>
      <c r="R333" s="51"/>
      <c r="S333" s="51"/>
      <c r="T333" s="51"/>
      <c r="U333" s="67">
        <f t="shared" si="134"/>
        <v>5.8952947323648743</v>
      </c>
      <c r="V333" s="67">
        <f t="shared" si="134"/>
        <v>4.1037690190623195</v>
      </c>
      <c r="W333" s="67">
        <f t="shared" si="134"/>
        <v>0.44622657749413625</v>
      </c>
      <c r="X333" s="67" t="str">
        <f t="shared" si="134"/>
        <v/>
      </c>
      <c r="Y333" s="67" t="str">
        <f t="shared" si="134"/>
        <v/>
      </c>
      <c r="Z333" s="70">
        <f t="shared" si="120"/>
        <v>10.445290328921329</v>
      </c>
      <c r="AA333" s="70">
        <f t="shared" ca="1" si="121"/>
        <v>34</v>
      </c>
      <c r="AB333" s="70">
        <f t="shared" ca="1" si="122"/>
        <v>42</v>
      </c>
      <c r="AC333" s="70">
        <f t="shared" ca="1" si="123"/>
        <v>6</v>
      </c>
      <c r="AD333" s="70">
        <f t="shared" ca="1" si="124"/>
        <v>61</v>
      </c>
      <c r="AE333" s="70" t="e">
        <f t="shared" ca="1" si="125"/>
        <v>#VALUE!</v>
      </c>
      <c r="AF333" s="70" t="e">
        <f t="shared" ca="1" si="126"/>
        <v>#VALUE!</v>
      </c>
      <c r="AG333" s="67">
        <f t="shared" si="135"/>
        <v>2.2544729304705924</v>
      </c>
      <c r="AH333" s="67">
        <f t="shared" si="135"/>
        <v>2.3149575603356913</v>
      </c>
      <c r="AI333" s="67">
        <f t="shared" si="135"/>
        <v>1.2555683079360376</v>
      </c>
      <c r="AJ333" s="67" t="str">
        <f t="shared" si="135"/>
        <v/>
      </c>
      <c r="AK333" s="67" t="str">
        <f t="shared" si="135"/>
        <v/>
      </c>
      <c r="AL333" s="67" t="str">
        <f t="shared" si="135"/>
        <v/>
      </c>
      <c r="AM333" s="67" t="str">
        <f t="shared" si="135"/>
        <v/>
      </c>
      <c r="AN333" s="67">
        <f t="shared" si="135"/>
        <v>6.9707409930435754E-2</v>
      </c>
      <c r="AO333" s="63"/>
      <c r="AP333" s="67">
        <f t="shared" si="136"/>
        <v>3.973363707324252</v>
      </c>
      <c r="AQ333" s="67">
        <f t="shared" si="136"/>
        <v>2.7111248587286326E-3</v>
      </c>
      <c r="AR333" s="67" t="str">
        <f t="shared" si="136"/>
        <v/>
      </c>
      <c r="AS333" s="67">
        <f t="shared" si="136"/>
        <v>8.1550349601400122E-4</v>
      </c>
      <c r="AT333" s="67">
        <f t="shared" si="136"/>
        <v>0.12687868338332542</v>
      </c>
      <c r="AU333" s="63"/>
      <c r="AV333" s="67">
        <f t="shared" si="131"/>
        <v>0.41712849666019913</v>
      </c>
      <c r="AW333" s="67">
        <f t="shared" si="131"/>
        <v>1.083890461535383E-2</v>
      </c>
      <c r="AX333" s="67" t="str">
        <f t="shared" si="131"/>
        <v/>
      </c>
      <c r="AY333" s="67">
        <f t="shared" si="131"/>
        <v>1.8259176218583317E-2</v>
      </c>
      <c r="AZ333" s="63"/>
      <c r="BA333" s="67" t="str">
        <f t="shared" si="132"/>
        <v/>
      </c>
      <c r="BB333" s="67" t="str">
        <f t="shared" si="132"/>
        <v/>
      </c>
      <c r="BC333" s="63"/>
      <c r="BD333" s="67" t="str">
        <f t="shared" si="133"/>
        <v/>
      </c>
      <c r="BE333" s="67" t="str">
        <f t="shared" si="133"/>
        <v/>
      </c>
      <c r="BF333" s="67" t="str">
        <f t="shared" si="133"/>
        <v/>
      </c>
    </row>
    <row r="334" spans="16:58" s="20" customFormat="1" ht="15" customHeight="1">
      <c r="P334" s="237">
        <v>121</v>
      </c>
      <c r="Q334" s="50" t="str">
        <f t="shared" si="127"/>
        <v>Chicago_2015</v>
      </c>
      <c r="R334" s="51"/>
      <c r="S334" s="51"/>
      <c r="T334" s="51"/>
      <c r="U334" s="67">
        <f t="shared" ref="U334:Y343" si="137">IF(ISERROR(U130/$R130),"",U130/$R130)</f>
        <v>8.6380021632403974</v>
      </c>
      <c r="V334" s="67">
        <f t="shared" si="137"/>
        <v>2.9583998478862483</v>
      </c>
      <c r="W334" s="67">
        <f t="shared" si="137"/>
        <v>0.40537237596945791</v>
      </c>
      <c r="X334" s="67" t="str">
        <f t="shared" si="137"/>
        <v/>
      </c>
      <c r="Y334" s="67" t="str">
        <f t="shared" si="137"/>
        <v/>
      </c>
      <c r="Z334" s="70">
        <f t="shared" si="120"/>
        <v>12.001774387096104</v>
      </c>
      <c r="AA334" s="70">
        <f t="shared" ca="1" si="121"/>
        <v>20</v>
      </c>
      <c r="AB334" s="70">
        <f t="shared" ca="1" si="122"/>
        <v>26</v>
      </c>
      <c r="AC334" s="70">
        <f t="shared" ca="1" si="123"/>
        <v>16</v>
      </c>
      <c r="AD334" s="70">
        <f t="shared" ca="1" si="124"/>
        <v>68</v>
      </c>
      <c r="AE334" s="70" t="e">
        <f t="shared" ca="1" si="125"/>
        <v>#VALUE!</v>
      </c>
      <c r="AF334" s="70" t="e">
        <f t="shared" ca="1" si="126"/>
        <v>#VALUE!</v>
      </c>
      <c r="AG334" s="67">
        <f t="shared" ref="AG334:AN343" si="138">IF(ISERROR(AG130/$R130),"",AG130/$R130)</f>
        <v>3.355148332636757</v>
      </c>
      <c r="AH334" s="67">
        <f t="shared" si="138"/>
        <v>3.0798435461712947</v>
      </c>
      <c r="AI334" s="67">
        <f t="shared" si="138"/>
        <v>2.0559941553067729</v>
      </c>
      <c r="AJ334" s="67" t="str">
        <f t="shared" si="138"/>
        <v/>
      </c>
      <c r="AK334" s="67" t="str">
        <f t="shared" si="138"/>
        <v/>
      </c>
      <c r="AL334" s="67">
        <f t="shared" si="138"/>
        <v>6.462302214579986E-2</v>
      </c>
      <c r="AM334" s="67" t="str">
        <f t="shared" si="138"/>
        <v/>
      </c>
      <c r="AN334" s="67">
        <f t="shared" si="138"/>
        <v>8.2382655908042002E-2</v>
      </c>
      <c r="AO334" s="63"/>
      <c r="AP334" s="67">
        <f t="shared" ref="AP334:AT343" si="139">IF(ISERROR(AP130/$R130),"",AP130/$R130)</f>
        <v>1.8746479401853107</v>
      </c>
      <c r="AQ334" s="67">
        <f t="shared" si="139"/>
        <v>0.14490002883130604</v>
      </c>
      <c r="AR334" s="67">
        <f t="shared" si="139"/>
        <v>1.6046462395603678E-3</v>
      </c>
      <c r="AS334" s="67">
        <f t="shared" si="139"/>
        <v>0.57045209931565399</v>
      </c>
      <c r="AT334" s="67">
        <f t="shared" si="139"/>
        <v>0.36679513331441732</v>
      </c>
      <c r="AU334" s="63"/>
      <c r="AV334" s="67">
        <f t="shared" ref="AV334:AY353" si="140">IF(ISERROR(AV130/$R130),"",AV130/$R130)</f>
        <v>0.367164532413714</v>
      </c>
      <c r="AW334" s="67">
        <f t="shared" si="140"/>
        <v>4.1008955922818432E-5</v>
      </c>
      <c r="AX334" s="67" t="str">
        <f t="shared" si="140"/>
        <v/>
      </c>
      <c r="AY334" s="67">
        <f t="shared" si="140"/>
        <v>3.8166834599821023E-2</v>
      </c>
      <c r="AZ334" s="63"/>
      <c r="BA334" s="67" t="str">
        <f t="shared" ref="BA334:BB353" si="141">IF(ISERROR(BA130/$R130),"",BA130/$R130)</f>
        <v/>
      </c>
      <c r="BB334" s="67" t="str">
        <f t="shared" si="141"/>
        <v/>
      </c>
      <c r="BC334" s="63"/>
      <c r="BD334" s="67" t="str">
        <f t="shared" ref="BD334:BF353" si="142">IF(ISERROR(BD130/$R130),"",BD130/$R130)</f>
        <v/>
      </c>
      <c r="BE334" s="67" t="str">
        <f t="shared" si="142"/>
        <v/>
      </c>
      <c r="BF334" s="67" t="str">
        <f t="shared" si="142"/>
        <v/>
      </c>
    </row>
    <row r="335" spans="16:58" s="20" customFormat="1" ht="15" customHeight="1">
      <c r="P335" s="237">
        <v>122</v>
      </c>
      <c r="Q335" s="50" t="str">
        <f t="shared" si="127"/>
        <v>Chicago_2010</v>
      </c>
      <c r="R335" s="51"/>
      <c r="S335" s="51"/>
      <c r="T335" s="51"/>
      <c r="U335" s="67">
        <f t="shared" si="137"/>
        <v>9.4089679739510164</v>
      </c>
      <c r="V335" s="67">
        <f t="shared" si="137"/>
        <v>2.9488138469270502</v>
      </c>
      <c r="W335" s="67">
        <f t="shared" si="137"/>
        <v>0.63450000400416318</v>
      </c>
      <c r="X335" s="67" t="str">
        <f t="shared" si="137"/>
        <v/>
      </c>
      <c r="Y335" s="67" t="str">
        <f t="shared" si="137"/>
        <v/>
      </c>
      <c r="Z335" s="70">
        <f t="shared" si="120"/>
        <v>12.99228182488223</v>
      </c>
      <c r="AA335" s="70">
        <f t="shared" ca="1" si="121"/>
        <v>18</v>
      </c>
      <c r="AB335" s="70">
        <f t="shared" ca="1" si="122"/>
        <v>18</v>
      </c>
      <c r="AC335" s="70">
        <f t="shared" ca="1" si="123"/>
        <v>17</v>
      </c>
      <c r="AD335" s="70">
        <f t="shared" ca="1" si="124"/>
        <v>24</v>
      </c>
      <c r="AE335" s="70" t="e">
        <f t="shared" ca="1" si="125"/>
        <v>#VALUE!</v>
      </c>
      <c r="AF335" s="70" t="e">
        <f t="shared" ca="1" si="126"/>
        <v>#VALUE!</v>
      </c>
      <c r="AG335" s="67">
        <f t="shared" si="138"/>
        <v>3.6411288473634751</v>
      </c>
      <c r="AH335" s="67">
        <f t="shared" si="138"/>
        <v>5.2934811372035613</v>
      </c>
      <c r="AI335" s="67">
        <f t="shared" si="138"/>
        <v>0.30380834092841241</v>
      </c>
      <c r="AJ335" s="67" t="str">
        <f t="shared" si="138"/>
        <v/>
      </c>
      <c r="AK335" s="67" t="str">
        <f t="shared" si="138"/>
        <v/>
      </c>
      <c r="AL335" s="67">
        <f t="shared" si="138"/>
        <v>8.7780714419118264E-2</v>
      </c>
      <c r="AM335" s="67" t="str">
        <f t="shared" si="138"/>
        <v/>
      </c>
      <c r="AN335" s="67">
        <f t="shared" si="138"/>
        <v>8.2761187343455278E-2</v>
      </c>
      <c r="AO335" s="63"/>
      <c r="AP335" s="67">
        <f t="shared" si="139"/>
        <v>1.8849590160165053</v>
      </c>
      <c r="AQ335" s="67">
        <f t="shared" si="139"/>
        <v>0.15143417268627365</v>
      </c>
      <c r="AR335" s="67">
        <f t="shared" si="139"/>
        <v>1.6111136471027745E-3</v>
      </c>
      <c r="AS335" s="67">
        <f t="shared" si="139"/>
        <v>0.57547408175863723</v>
      </c>
      <c r="AT335" s="67">
        <f t="shared" si="139"/>
        <v>0.3353354628185311</v>
      </c>
      <c r="AU335" s="63"/>
      <c r="AV335" s="67">
        <f t="shared" si="140"/>
        <v>0.57225187138438294</v>
      </c>
      <c r="AW335" s="67">
        <f t="shared" si="140"/>
        <v>9.4255352615634833E-6</v>
      </c>
      <c r="AX335" s="67" t="str">
        <f t="shared" si="140"/>
        <v/>
      </c>
      <c r="AY335" s="67">
        <f t="shared" si="140"/>
        <v>6.2238707084518598E-2</v>
      </c>
      <c r="AZ335" s="63"/>
      <c r="BA335" s="67" t="str">
        <f t="shared" si="141"/>
        <v/>
      </c>
      <c r="BB335" s="67" t="str">
        <f t="shared" si="141"/>
        <v/>
      </c>
      <c r="BC335" s="63"/>
      <c r="BD335" s="67" t="str">
        <f t="shared" si="142"/>
        <v/>
      </c>
      <c r="BE335" s="67" t="str">
        <f t="shared" si="142"/>
        <v/>
      </c>
      <c r="BF335" s="67" t="str">
        <f t="shared" si="142"/>
        <v/>
      </c>
    </row>
    <row r="336" spans="16:58" s="20" customFormat="1" ht="15" customHeight="1">
      <c r="P336" s="237">
        <v>123</v>
      </c>
      <c r="Q336" s="50" t="str">
        <f t="shared" si="127"/>
        <v>Chicago_2005</v>
      </c>
      <c r="R336" s="51"/>
      <c r="S336" s="51"/>
      <c r="T336" s="51"/>
      <c r="U336" s="67">
        <f t="shared" si="137"/>
        <v>9.4926159474688756</v>
      </c>
      <c r="V336" s="67">
        <f t="shared" si="137"/>
        <v>2.8837552265626889</v>
      </c>
      <c r="W336" s="67">
        <f t="shared" si="137"/>
        <v>0.53472645635700711</v>
      </c>
      <c r="X336" s="67" t="str">
        <f t="shared" si="137"/>
        <v/>
      </c>
      <c r="Y336" s="67" t="str">
        <f t="shared" si="137"/>
        <v/>
      </c>
      <c r="Z336" s="70">
        <f t="shared" si="120"/>
        <v>12.911097630388571</v>
      </c>
      <c r="AA336" s="70">
        <f t="shared" ca="1" si="121"/>
        <v>19</v>
      </c>
      <c r="AB336" s="70">
        <f t="shared" ca="1" si="122"/>
        <v>17</v>
      </c>
      <c r="AC336" s="70">
        <f t="shared" ca="1" si="123"/>
        <v>21</v>
      </c>
      <c r="AD336" s="70">
        <f t="shared" ca="1" si="124"/>
        <v>47</v>
      </c>
      <c r="AE336" s="70" t="e">
        <f t="shared" ca="1" si="125"/>
        <v>#VALUE!</v>
      </c>
      <c r="AF336" s="70" t="e">
        <f t="shared" ca="1" si="126"/>
        <v>#VALUE!</v>
      </c>
      <c r="AG336" s="67">
        <f t="shared" si="138"/>
        <v>3.0906542134701067</v>
      </c>
      <c r="AH336" s="67">
        <f t="shared" si="138"/>
        <v>4.3241984455984515</v>
      </c>
      <c r="AI336" s="67">
        <f t="shared" si="138"/>
        <v>1.9621217498061834</v>
      </c>
      <c r="AJ336" s="67" t="str">
        <f t="shared" si="138"/>
        <v/>
      </c>
      <c r="AK336" s="67" t="str">
        <f t="shared" si="138"/>
        <v/>
      </c>
      <c r="AL336" s="67">
        <f t="shared" si="138"/>
        <v>2.7337622236182919E-2</v>
      </c>
      <c r="AM336" s="67" t="str">
        <f t="shared" si="138"/>
        <v/>
      </c>
      <c r="AN336" s="67">
        <f t="shared" si="138"/>
        <v>8.8293282290379818E-2</v>
      </c>
      <c r="AO336" s="63"/>
      <c r="AP336" s="67">
        <f t="shared" si="139"/>
        <v>1.8401002727644515</v>
      </c>
      <c r="AQ336" s="67">
        <f t="shared" si="139"/>
        <v>0.14344689506150626</v>
      </c>
      <c r="AR336" s="67">
        <f t="shared" si="139"/>
        <v>1.6064145891866684E-3</v>
      </c>
      <c r="AS336" s="67">
        <f t="shared" si="139"/>
        <v>0.61096293110628097</v>
      </c>
      <c r="AT336" s="67">
        <f t="shared" si="139"/>
        <v>0.28763871304126337</v>
      </c>
      <c r="AU336" s="63"/>
      <c r="AV336" s="67">
        <f t="shared" si="140"/>
        <v>0.46351509471531932</v>
      </c>
      <c r="AW336" s="67" t="str">
        <f t="shared" si="140"/>
        <v/>
      </c>
      <c r="AX336" s="67" t="str">
        <f t="shared" si="140"/>
        <v/>
      </c>
      <c r="AY336" s="67">
        <f t="shared" si="140"/>
        <v>7.1211361641687732E-2</v>
      </c>
      <c r="AZ336" s="63"/>
      <c r="BA336" s="67" t="str">
        <f t="shared" si="141"/>
        <v/>
      </c>
      <c r="BB336" s="67" t="str">
        <f t="shared" si="141"/>
        <v/>
      </c>
      <c r="BC336" s="63"/>
      <c r="BD336" s="67" t="str">
        <f t="shared" si="142"/>
        <v/>
      </c>
      <c r="BE336" s="67" t="str">
        <f t="shared" si="142"/>
        <v/>
      </c>
      <c r="BF336" s="67" t="str">
        <f t="shared" si="142"/>
        <v/>
      </c>
    </row>
    <row r="337" spans="4:58" s="20" customFormat="1" ht="15" customHeight="1">
      <c r="P337" s="237">
        <v>124</v>
      </c>
      <c r="Q337" s="50" t="str">
        <f t="shared" si="127"/>
        <v>Los Angeles_2013</v>
      </c>
      <c r="R337" s="51"/>
      <c r="S337" s="51"/>
      <c r="T337" s="51"/>
      <c r="U337" s="67">
        <f t="shared" si="137"/>
        <v>5.3628154548078246</v>
      </c>
      <c r="V337" s="67">
        <f t="shared" si="137"/>
        <v>1.4956353399908571</v>
      </c>
      <c r="W337" s="67">
        <f t="shared" si="137"/>
        <v>0.27413308883018339</v>
      </c>
      <c r="X337" s="67" t="str">
        <f t="shared" si="137"/>
        <v/>
      </c>
      <c r="Y337" s="67" t="str">
        <f t="shared" si="137"/>
        <v/>
      </c>
      <c r="Z337" s="70">
        <f t="shared" si="120"/>
        <v>7.1325838836288646</v>
      </c>
      <c r="AA337" s="70">
        <f t="shared" ca="1" si="121"/>
        <v>49</v>
      </c>
      <c r="AB337" s="70">
        <f t="shared" ca="1" si="122"/>
        <v>43</v>
      </c>
      <c r="AC337" s="70">
        <f t="shared" ca="1" si="123"/>
        <v>78</v>
      </c>
      <c r="AD337" s="70">
        <f t="shared" ca="1" si="124"/>
        <v>88</v>
      </c>
      <c r="AE337" s="70" t="e">
        <f t="shared" ca="1" si="125"/>
        <v>#VALUE!</v>
      </c>
      <c r="AF337" s="70" t="e">
        <f t="shared" ca="1" si="126"/>
        <v>#VALUE!</v>
      </c>
      <c r="AG337" s="67">
        <f t="shared" si="138"/>
        <v>1.7990482197751114</v>
      </c>
      <c r="AH337" s="67">
        <f t="shared" si="138"/>
        <v>2.0597400555995518</v>
      </c>
      <c r="AI337" s="67">
        <f t="shared" si="138"/>
        <v>1.2774445738261928</v>
      </c>
      <c r="AJ337" s="67" t="str">
        <f t="shared" si="138"/>
        <v/>
      </c>
      <c r="AK337" s="67" t="str">
        <f t="shared" si="138"/>
        <v/>
      </c>
      <c r="AL337" s="67" t="str">
        <f t="shared" si="138"/>
        <v/>
      </c>
      <c r="AM337" s="67" t="str">
        <f t="shared" si="138"/>
        <v/>
      </c>
      <c r="AN337" s="67">
        <f t="shared" si="138"/>
        <v>2.4533101399800829E-2</v>
      </c>
      <c r="AO337" s="63"/>
      <c r="AP337" s="67">
        <f t="shared" si="139"/>
        <v>1.2042475748177583</v>
      </c>
      <c r="AQ337" s="67">
        <f t="shared" si="139"/>
        <v>2.9060997513659849E-2</v>
      </c>
      <c r="AR337" s="67">
        <f t="shared" si="139"/>
        <v>4.2081151495492158E-2</v>
      </c>
      <c r="AS337" s="67">
        <f t="shared" si="139"/>
        <v>0.18743163540944063</v>
      </c>
      <c r="AT337" s="67">
        <f t="shared" si="139"/>
        <v>3.2813980754506332E-2</v>
      </c>
      <c r="AU337" s="63"/>
      <c r="AV337" s="67">
        <f t="shared" si="140"/>
        <v>0.2623956160953948</v>
      </c>
      <c r="AW337" s="67" t="str">
        <f t="shared" si="140"/>
        <v/>
      </c>
      <c r="AX337" s="67">
        <f t="shared" si="140"/>
        <v>3.8175259308201345E-3</v>
      </c>
      <c r="AY337" s="67">
        <f t="shared" si="140"/>
        <v>7.919946803968481E-3</v>
      </c>
      <c r="AZ337" s="63"/>
      <c r="BA337" s="67" t="str">
        <f t="shared" si="141"/>
        <v/>
      </c>
      <c r="BB337" s="67" t="str">
        <f t="shared" si="141"/>
        <v/>
      </c>
      <c r="BC337" s="63"/>
      <c r="BD337" s="67" t="str">
        <f t="shared" si="142"/>
        <v/>
      </c>
      <c r="BE337" s="67" t="str">
        <f t="shared" si="142"/>
        <v/>
      </c>
      <c r="BF337" s="67" t="str">
        <f t="shared" si="142"/>
        <v/>
      </c>
    </row>
    <row r="338" spans="4:58" s="20" customFormat="1" ht="15" customHeight="1">
      <c r="P338" s="237">
        <v>125</v>
      </c>
      <c r="Q338" s="50" t="str">
        <f t="shared" si="127"/>
        <v>Los Angeles_2014</v>
      </c>
      <c r="R338" s="51"/>
      <c r="S338" s="51"/>
      <c r="T338" s="51"/>
      <c r="U338" s="67">
        <f t="shared" si="137"/>
        <v>6.030779180406685</v>
      </c>
      <c r="V338" s="67">
        <f t="shared" si="137"/>
        <v>1.4823251367099866</v>
      </c>
      <c r="W338" s="67">
        <f t="shared" si="137"/>
        <v>0.32998451824211555</v>
      </c>
      <c r="X338" s="67" t="str">
        <f t="shared" si="137"/>
        <v/>
      </c>
      <c r="Y338" s="67" t="str">
        <f t="shared" si="137"/>
        <v/>
      </c>
      <c r="Z338" s="70">
        <f t="shared" si="120"/>
        <v>7.8430888353587873</v>
      </c>
      <c r="AA338" s="70">
        <f t="shared" ca="1" si="121"/>
        <v>45</v>
      </c>
      <c r="AB338" s="70">
        <f t="shared" ca="1" si="122"/>
        <v>40</v>
      </c>
      <c r="AC338" s="70">
        <f t="shared" ca="1" si="123"/>
        <v>81</v>
      </c>
      <c r="AD338" s="70">
        <f t="shared" ca="1" si="124"/>
        <v>81</v>
      </c>
      <c r="AE338" s="70" t="e">
        <f t="shared" ca="1" si="125"/>
        <v>#VALUE!</v>
      </c>
      <c r="AF338" s="70" t="e">
        <f t="shared" ca="1" si="126"/>
        <v>#VALUE!</v>
      </c>
      <c r="AG338" s="67">
        <f t="shared" si="138"/>
        <v>1.6683415352150071</v>
      </c>
      <c r="AH338" s="67">
        <f t="shared" si="138"/>
        <v>2.1688063199622207</v>
      </c>
      <c r="AI338" s="67">
        <f t="shared" si="138"/>
        <v>1.9285912212590024</v>
      </c>
      <c r="AJ338" s="67" t="str">
        <f t="shared" si="138"/>
        <v/>
      </c>
      <c r="AK338" s="67" t="str">
        <f t="shared" si="138"/>
        <v/>
      </c>
      <c r="AL338" s="67" t="str">
        <f t="shared" si="138"/>
        <v/>
      </c>
      <c r="AM338" s="67" t="str">
        <f t="shared" si="138"/>
        <v/>
      </c>
      <c r="AN338" s="67">
        <f t="shared" si="138"/>
        <v>2.2735856755657993E-2</v>
      </c>
      <c r="AO338" s="63"/>
      <c r="AP338" s="67">
        <f t="shared" si="139"/>
        <v>1.1884994551326673</v>
      </c>
      <c r="AQ338" s="67">
        <f t="shared" si="139"/>
        <v>2.7688487286060551E-2</v>
      </c>
      <c r="AR338" s="67">
        <f t="shared" si="139"/>
        <v>4.7817787633351892E-2</v>
      </c>
      <c r="AS338" s="67">
        <f t="shared" si="139"/>
        <v>0.1857183850524726</v>
      </c>
      <c r="AT338" s="67">
        <f t="shared" si="139"/>
        <v>3.2601021605434301E-2</v>
      </c>
      <c r="AU338" s="63"/>
      <c r="AV338" s="67">
        <f t="shared" si="140"/>
        <v>0.31880489596356132</v>
      </c>
      <c r="AW338" s="67" t="str">
        <f t="shared" si="140"/>
        <v/>
      </c>
      <c r="AX338" s="67">
        <f t="shared" si="140"/>
        <v>3.7347804280537526E-3</v>
      </c>
      <c r="AY338" s="67">
        <f t="shared" si="140"/>
        <v>7.4448418505005031E-3</v>
      </c>
      <c r="AZ338" s="63"/>
      <c r="BA338" s="67" t="str">
        <f t="shared" si="141"/>
        <v/>
      </c>
      <c r="BB338" s="67" t="str">
        <f t="shared" si="141"/>
        <v/>
      </c>
      <c r="BC338" s="63"/>
      <c r="BD338" s="67" t="str">
        <f t="shared" si="142"/>
        <v/>
      </c>
      <c r="BE338" s="67" t="str">
        <f t="shared" si="142"/>
        <v/>
      </c>
      <c r="BF338" s="67" t="str">
        <f t="shared" si="142"/>
        <v/>
      </c>
    </row>
    <row r="339" spans="4:58" s="20" customFormat="1" ht="15" customHeight="1">
      <c r="P339" s="237">
        <v>126</v>
      </c>
      <c r="Q339" s="50" t="str">
        <f t="shared" si="127"/>
        <v>Los Angeles_2015</v>
      </c>
      <c r="R339" s="51"/>
      <c r="S339" s="51"/>
      <c r="T339" s="51"/>
      <c r="U339" s="67">
        <f t="shared" si="137"/>
        <v>5.9085529658367131</v>
      </c>
      <c r="V339" s="67">
        <f t="shared" si="137"/>
        <v>1.4929157435778735</v>
      </c>
      <c r="W339" s="67">
        <f t="shared" si="137"/>
        <v>0.3559671023926399</v>
      </c>
      <c r="X339" s="67" t="str">
        <f t="shared" si="137"/>
        <v/>
      </c>
      <c r="Y339" s="67" t="str">
        <f t="shared" si="137"/>
        <v/>
      </c>
      <c r="Z339" s="70">
        <f t="shared" si="120"/>
        <v>7.7574358118072269</v>
      </c>
      <c r="AA339" s="70">
        <f t="shared" ca="1" si="121"/>
        <v>46</v>
      </c>
      <c r="AB339" s="70">
        <f t="shared" ca="1" si="122"/>
        <v>41</v>
      </c>
      <c r="AC339" s="70">
        <f t="shared" ca="1" si="123"/>
        <v>79</v>
      </c>
      <c r="AD339" s="70">
        <f t="shared" ca="1" si="124"/>
        <v>74</v>
      </c>
      <c r="AE339" s="70" t="e">
        <f t="shared" ca="1" si="125"/>
        <v>#VALUE!</v>
      </c>
      <c r="AF339" s="70" t="e">
        <f t="shared" ca="1" si="126"/>
        <v>#VALUE!</v>
      </c>
      <c r="AG339" s="67">
        <f t="shared" si="138"/>
        <v>1.6792536861420582</v>
      </c>
      <c r="AH339" s="67">
        <f t="shared" si="138"/>
        <v>2.1431597508876616</v>
      </c>
      <c r="AI339" s="67">
        <f t="shared" si="138"/>
        <v>1.8326359090781761</v>
      </c>
      <c r="AJ339" s="67" t="str">
        <f t="shared" si="138"/>
        <v/>
      </c>
      <c r="AK339" s="67" t="str">
        <f t="shared" si="138"/>
        <v/>
      </c>
      <c r="AL339" s="67" t="str">
        <f t="shared" si="138"/>
        <v/>
      </c>
      <c r="AM339" s="67" t="str">
        <f t="shared" si="138"/>
        <v/>
      </c>
      <c r="AN339" s="67">
        <f t="shared" si="138"/>
        <v>2.255146074204524E-2</v>
      </c>
      <c r="AO339" s="63"/>
      <c r="AP339" s="67">
        <f t="shared" si="139"/>
        <v>1.1836560476649238</v>
      </c>
      <c r="AQ339" s="67">
        <f t="shared" si="139"/>
        <v>2.8120252831523161E-2</v>
      </c>
      <c r="AR339" s="67">
        <f t="shared" si="139"/>
        <v>5.9676547367120282E-2</v>
      </c>
      <c r="AS339" s="67">
        <f t="shared" si="139"/>
        <v>0.18743163540944063</v>
      </c>
      <c r="AT339" s="67">
        <f t="shared" si="139"/>
        <v>3.4031260304865883E-2</v>
      </c>
      <c r="AU339" s="63"/>
      <c r="AV339" s="67">
        <f t="shared" si="140"/>
        <v>0.34503228650984658</v>
      </c>
      <c r="AW339" s="67" t="str">
        <f t="shared" si="140"/>
        <v/>
      </c>
      <c r="AX339" s="67">
        <f t="shared" si="140"/>
        <v>3.1033457347595999E-3</v>
      </c>
      <c r="AY339" s="67">
        <f t="shared" si="140"/>
        <v>7.8314701480336774E-3</v>
      </c>
      <c r="AZ339" s="63"/>
      <c r="BA339" s="67" t="str">
        <f t="shared" si="141"/>
        <v/>
      </c>
      <c r="BB339" s="67" t="str">
        <f t="shared" si="141"/>
        <v/>
      </c>
      <c r="BC339" s="63"/>
      <c r="BD339" s="67" t="str">
        <f t="shared" si="142"/>
        <v/>
      </c>
      <c r="BE339" s="67" t="str">
        <f t="shared" si="142"/>
        <v/>
      </c>
      <c r="BF339" s="67" t="str">
        <f t="shared" si="142"/>
        <v/>
      </c>
    </row>
    <row r="340" spans="4:58" s="20" customFormat="1" ht="15" customHeight="1">
      <c r="P340" s="237">
        <v>127</v>
      </c>
      <c r="Q340" s="50" t="str">
        <f t="shared" si="127"/>
        <v>Los Angeles_2016</v>
      </c>
      <c r="R340" s="51"/>
      <c r="S340" s="51"/>
      <c r="T340" s="51"/>
      <c r="U340" s="67">
        <f t="shared" si="137"/>
        <v>5.018007352956074</v>
      </c>
      <c r="V340" s="67">
        <f t="shared" si="137"/>
        <v>1.4685813290356919</v>
      </c>
      <c r="W340" s="67">
        <f t="shared" si="137"/>
        <v>0.38395127647837812</v>
      </c>
      <c r="X340" s="67" t="str">
        <f t="shared" si="137"/>
        <v/>
      </c>
      <c r="Y340" s="67" t="str">
        <f t="shared" si="137"/>
        <v/>
      </c>
      <c r="Z340" s="70">
        <f t="shared" si="120"/>
        <v>6.8705399584701432</v>
      </c>
      <c r="AA340" s="70">
        <f t="shared" ca="1" si="121"/>
        <v>53</v>
      </c>
      <c r="AB340" s="70">
        <f t="shared" ca="1" si="122"/>
        <v>44</v>
      </c>
      <c r="AC340" s="70">
        <f t="shared" ca="1" si="123"/>
        <v>83</v>
      </c>
      <c r="AD340" s="70">
        <f t="shared" ca="1" si="124"/>
        <v>69</v>
      </c>
      <c r="AE340" s="70" t="e">
        <f t="shared" ca="1" si="125"/>
        <v>#VALUE!</v>
      </c>
      <c r="AF340" s="70" t="e">
        <f t="shared" ca="1" si="126"/>
        <v>#VALUE!</v>
      </c>
      <c r="AG340" s="67">
        <f t="shared" si="138"/>
        <v>1.3942759070302957</v>
      </c>
      <c r="AH340" s="67">
        <f t="shared" si="138"/>
        <v>1.6363895359192751</v>
      </c>
      <c r="AI340" s="67">
        <f t="shared" si="138"/>
        <v>1.7463305834771576</v>
      </c>
      <c r="AJ340" s="67" t="str">
        <f t="shared" si="138"/>
        <v/>
      </c>
      <c r="AK340" s="67" t="str">
        <f t="shared" si="138"/>
        <v/>
      </c>
      <c r="AL340" s="67" t="str">
        <f t="shared" si="138"/>
        <v/>
      </c>
      <c r="AM340" s="67" t="str">
        <f t="shared" si="138"/>
        <v/>
      </c>
      <c r="AN340" s="67">
        <f t="shared" si="138"/>
        <v>9.2393346351365285E-3</v>
      </c>
      <c r="AO340" s="63"/>
      <c r="AP340" s="67">
        <f t="shared" si="139"/>
        <v>1.1744663600634146</v>
      </c>
      <c r="AQ340" s="67">
        <f t="shared" si="139"/>
        <v>2.5910730974388826E-2</v>
      </c>
      <c r="AR340" s="67">
        <f t="shared" si="139"/>
        <v>4.604282838268535E-2</v>
      </c>
      <c r="AS340" s="67">
        <f t="shared" si="139"/>
        <v>0.18743163540944063</v>
      </c>
      <c r="AT340" s="67">
        <f t="shared" si="139"/>
        <v>3.4729774205762398E-2</v>
      </c>
      <c r="AU340" s="63"/>
      <c r="AV340" s="67">
        <f t="shared" si="140"/>
        <v>0.37319954756599183</v>
      </c>
      <c r="AW340" s="67" t="str">
        <f t="shared" si="140"/>
        <v/>
      </c>
      <c r="AX340" s="67">
        <f t="shared" si="140"/>
        <v>3.2954169483191882E-3</v>
      </c>
      <c r="AY340" s="67">
        <f t="shared" si="140"/>
        <v>7.4563119640671067E-3</v>
      </c>
      <c r="AZ340" s="63"/>
      <c r="BA340" s="67" t="str">
        <f t="shared" si="141"/>
        <v/>
      </c>
      <c r="BB340" s="67" t="str">
        <f t="shared" si="141"/>
        <v/>
      </c>
      <c r="BC340" s="63"/>
      <c r="BD340" s="67" t="str">
        <f t="shared" si="142"/>
        <v/>
      </c>
      <c r="BE340" s="67" t="str">
        <f t="shared" si="142"/>
        <v/>
      </c>
      <c r="BF340" s="67" t="str">
        <f t="shared" si="142"/>
        <v/>
      </c>
    </row>
    <row r="341" spans="4:58" s="20" customFormat="1" ht="15" customHeight="1">
      <c r="P341" s="237">
        <v>128</v>
      </c>
      <c r="Q341" s="50" t="str">
        <f t="shared" si="127"/>
        <v>New Orleans_2014</v>
      </c>
      <c r="R341" s="51"/>
      <c r="S341" s="51"/>
      <c r="T341" s="51"/>
      <c r="U341" s="67">
        <f t="shared" si="137"/>
        <v>4.6833443683699389</v>
      </c>
      <c r="V341" s="67">
        <f t="shared" si="137"/>
        <v>4.1578858378987178</v>
      </c>
      <c r="W341" s="67">
        <f t="shared" si="137"/>
        <v>0.54111619315225312</v>
      </c>
      <c r="X341" s="67" t="str">
        <f t="shared" si="137"/>
        <v/>
      </c>
      <c r="Y341" s="67" t="str">
        <f t="shared" si="137"/>
        <v/>
      </c>
      <c r="Z341" s="70">
        <f t="shared" si="120"/>
        <v>9.3823463994209106</v>
      </c>
      <c r="AA341" s="70">
        <f t="shared" ca="1" si="121"/>
        <v>39</v>
      </c>
      <c r="AB341" s="70">
        <f t="shared" ca="1" si="122"/>
        <v>46</v>
      </c>
      <c r="AC341" s="70">
        <f t="shared" ca="1" si="123"/>
        <v>5</v>
      </c>
      <c r="AD341" s="70">
        <f t="shared" ca="1" si="124"/>
        <v>41</v>
      </c>
      <c r="AE341" s="70" t="e">
        <f t="shared" ca="1" si="125"/>
        <v>#VALUE!</v>
      </c>
      <c r="AF341" s="70" t="e">
        <f t="shared" ca="1" si="126"/>
        <v>#VALUE!</v>
      </c>
      <c r="AG341" s="67">
        <f t="shared" si="138"/>
        <v>1.9630902950625362</v>
      </c>
      <c r="AH341" s="67">
        <f t="shared" si="138"/>
        <v>2.1043974079385066</v>
      </c>
      <c r="AI341" s="67">
        <f t="shared" si="138"/>
        <v>0.49997754163073382</v>
      </c>
      <c r="AJ341" s="67" t="str">
        <f t="shared" si="138"/>
        <v/>
      </c>
      <c r="AK341" s="67" t="str">
        <f t="shared" si="138"/>
        <v/>
      </c>
      <c r="AL341" s="67" t="str">
        <f t="shared" si="138"/>
        <v/>
      </c>
      <c r="AM341" s="67" t="str">
        <f t="shared" si="138"/>
        <v/>
      </c>
      <c r="AN341" s="67">
        <f t="shared" si="138"/>
        <v>0.11587912373816214</v>
      </c>
      <c r="AO341" s="63"/>
      <c r="AP341" s="67">
        <f t="shared" si="139"/>
        <v>4.1226122116734771</v>
      </c>
      <c r="AQ341" s="67">
        <f t="shared" si="139"/>
        <v>3.072832901637337E-2</v>
      </c>
      <c r="AR341" s="67">
        <f t="shared" si="139"/>
        <v>4.5452972088666881E-3</v>
      </c>
      <c r="AS341" s="67" t="str">
        <f t="shared" si="139"/>
        <v/>
      </c>
      <c r="AT341" s="67" t="str">
        <f t="shared" si="139"/>
        <v/>
      </c>
      <c r="AU341" s="63"/>
      <c r="AV341" s="67">
        <f t="shared" si="140"/>
        <v>0.52779165365802894</v>
      </c>
      <c r="AW341" s="67" t="str">
        <f t="shared" si="140"/>
        <v/>
      </c>
      <c r="AX341" s="67">
        <f t="shared" si="140"/>
        <v>4.7128213133520664E-3</v>
      </c>
      <c r="AY341" s="67">
        <f t="shared" si="140"/>
        <v>8.6117181808720994E-3</v>
      </c>
      <c r="AZ341" s="63"/>
      <c r="BA341" s="67" t="str">
        <f t="shared" si="141"/>
        <v/>
      </c>
      <c r="BB341" s="67" t="str">
        <f t="shared" si="141"/>
        <v/>
      </c>
      <c r="BC341" s="63"/>
      <c r="BD341" s="67" t="str">
        <f t="shared" si="142"/>
        <v/>
      </c>
      <c r="BE341" s="67" t="str">
        <f t="shared" si="142"/>
        <v/>
      </c>
      <c r="BF341" s="67" t="str">
        <f t="shared" si="142"/>
        <v/>
      </c>
    </row>
    <row r="342" spans="4:58" s="20" customFormat="1" ht="15" customHeight="1">
      <c r="P342" s="237">
        <v>129</v>
      </c>
      <c r="Q342" s="50" t="str">
        <f t="shared" si="127"/>
        <v>Basel_2014</v>
      </c>
      <c r="R342" s="51"/>
      <c r="S342" s="51"/>
      <c r="T342" s="51"/>
      <c r="U342" s="67">
        <f t="shared" si="137"/>
        <v>3.3254992770224781</v>
      </c>
      <c r="V342" s="67">
        <f t="shared" si="137"/>
        <v>0.85717028755624247</v>
      </c>
      <c r="W342" s="67">
        <f t="shared" si="137"/>
        <v>2.8256309792147025E-2</v>
      </c>
      <c r="X342" s="67" t="str">
        <f t="shared" si="137"/>
        <v/>
      </c>
      <c r="Y342" s="67" t="str">
        <f t="shared" si="137"/>
        <v/>
      </c>
      <c r="Z342" s="70">
        <f t="shared" si="120"/>
        <v>4.2109258743708677</v>
      </c>
      <c r="AA342" s="70">
        <f t="shared" ca="1" si="121"/>
        <v>109</v>
      </c>
      <c r="AB342" s="70">
        <f t="shared" ca="1" si="122"/>
        <v>71</v>
      </c>
      <c r="AC342" s="70">
        <f t="shared" ca="1" si="123"/>
        <v>136</v>
      </c>
      <c r="AD342" s="70">
        <f t="shared" ca="1" si="124"/>
        <v>137</v>
      </c>
      <c r="AE342" s="70" t="e">
        <f t="shared" ca="1" si="125"/>
        <v>#VALUE!</v>
      </c>
      <c r="AF342" s="70" t="e">
        <f t="shared" ca="1" si="126"/>
        <v>#VALUE!</v>
      </c>
      <c r="AG342" s="67">
        <f t="shared" si="138"/>
        <v>1.2130832863825838</v>
      </c>
      <c r="AH342" s="67">
        <f t="shared" si="138"/>
        <v>1.628357388954855</v>
      </c>
      <c r="AI342" s="67">
        <f t="shared" si="138"/>
        <v>0.41272431805838583</v>
      </c>
      <c r="AJ342" s="67" t="str">
        <f t="shared" si="138"/>
        <v/>
      </c>
      <c r="AK342" s="67">
        <f t="shared" si="138"/>
        <v>2.3459094478953113E-4</v>
      </c>
      <c r="AL342" s="67">
        <f t="shared" si="138"/>
        <v>1.2392521648664362E-3</v>
      </c>
      <c r="AM342" s="67" t="str">
        <f t="shared" si="138"/>
        <v/>
      </c>
      <c r="AN342" s="67">
        <f t="shared" si="138"/>
        <v>6.9860440516997635E-2</v>
      </c>
      <c r="AO342" s="63"/>
      <c r="AP342" s="67">
        <f t="shared" si="139"/>
        <v>0.8203624053527534</v>
      </c>
      <c r="AQ342" s="67">
        <f t="shared" si="139"/>
        <v>1.5016423353800584E-2</v>
      </c>
      <c r="AR342" s="67">
        <f t="shared" si="139"/>
        <v>2.1791458849688403E-2</v>
      </c>
      <c r="AS342" s="67" t="str">
        <f t="shared" si="139"/>
        <v/>
      </c>
      <c r="AT342" s="67" t="str">
        <f t="shared" si="139"/>
        <v/>
      </c>
      <c r="AU342" s="63"/>
      <c r="AV342" s="67">
        <f t="shared" si="140"/>
        <v>3.3177523078109565E-4</v>
      </c>
      <c r="AW342" s="67">
        <f t="shared" si="140"/>
        <v>1.1746312842324285E-2</v>
      </c>
      <c r="AX342" s="67" t="str">
        <f t="shared" si="140"/>
        <v/>
      </c>
      <c r="AY342" s="67">
        <f t="shared" si="140"/>
        <v>1.6178221719041645E-2</v>
      </c>
      <c r="AZ342" s="63"/>
      <c r="BA342" s="67" t="str">
        <f t="shared" si="141"/>
        <v/>
      </c>
      <c r="BB342" s="67" t="str">
        <f t="shared" si="141"/>
        <v/>
      </c>
      <c r="BC342" s="63"/>
      <c r="BD342" s="67" t="str">
        <f t="shared" si="142"/>
        <v/>
      </c>
      <c r="BE342" s="67" t="str">
        <f t="shared" si="142"/>
        <v/>
      </c>
      <c r="BF342" s="67" t="str">
        <f t="shared" si="142"/>
        <v/>
      </c>
    </row>
    <row r="343" spans="4:58" s="20" customFormat="1" ht="15" customHeight="1">
      <c r="P343" s="237">
        <v>130</v>
      </c>
      <c r="Q343" s="50" t="str">
        <f t="shared" si="127"/>
        <v>Heidelberg_2015</v>
      </c>
      <c r="R343" s="51"/>
      <c r="S343" s="51"/>
      <c r="T343" s="51"/>
      <c r="U343" s="67">
        <f t="shared" si="137"/>
        <v>4.484138045780619</v>
      </c>
      <c r="V343" s="67">
        <f t="shared" si="137"/>
        <v>1.6963246532174703</v>
      </c>
      <c r="W343" s="67">
        <f t="shared" si="137"/>
        <v>1.0330056889810389E-2</v>
      </c>
      <c r="X343" s="67" t="str">
        <f t="shared" si="137"/>
        <v/>
      </c>
      <c r="Y343" s="67" t="str">
        <f t="shared" si="137"/>
        <v/>
      </c>
      <c r="Z343" s="70">
        <f t="shared" ref="Z343:Z374" si="143">IF(SUM(U343:Y343)=0,"",SUM(U343:Y343))</f>
        <v>6.1907927558878999</v>
      </c>
      <c r="AA343" s="70">
        <f t="shared" ref="AA343:AA374" ca="1" si="144">IFERROR(IF(ROW()-ROW(AA$213)&lt;$X$1+1,AA342+1,RANK(Z343,capitatotalrank)+$X$1),IF(VALUE(Z343)=0,$T$1+1,RANK(Z343,capitatotalrank)+$X$1))</f>
        <v>59</v>
      </c>
      <c r="AB343" s="70">
        <f t="shared" ref="AB343:AB374" ca="1" si="145">IFERROR(IF(ROW()-ROW(AB$213)&lt;$X$1+1,AB342+1,RANK(U343,capitastationrank)+$X$1),IF(VALUE(U343)=0,$T$1+1,RANK(U343,capitastationrank)+$X$1))</f>
        <v>50</v>
      </c>
      <c r="AC343" s="70">
        <f t="shared" ref="AC343:AC374" ca="1" si="146">IFERROR(IF(ROW()-ROW(AC$213)&lt;$X$1+1,AC342+1,RANK(V343,capitatransrank)+$X$1),IF(VALUE(V343)=0,$T$1+1,RANK(V343,capitatransrank)+$X$1))</f>
        <v>63</v>
      </c>
      <c r="AD343" s="70">
        <f t="shared" ref="AD343:AD374" ca="1" si="147">IFERROR(IF(ROW()-ROW(AD$213)&lt;$X$1+1,AD342+1,RANK(W343,capitawasterank)+$X$1),IF(VALUE(W343)=0,$T$1+1,RANK(W343,capitawasterank)+$X$1))</f>
        <v>150</v>
      </c>
      <c r="AE343" s="70" t="e">
        <f t="shared" ref="AE343:AE374" ca="1" si="148">IFERROR(IF(ROW()-ROW(AE$213)&lt;$X$1+1,AE342+1,RANK(X343,capitaIPPUrank)+$X$1),IF(VALUE(X343)=0,$T$1+1,RANK(X343,capitaIPPUrank)+$X$1))</f>
        <v>#VALUE!</v>
      </c>
      <c r="AF343" s="70" t="e">
        <f t="shared" ref="AF343:AF374" ca="1" si="149">IFERROR(IF(ROW()-ROW(AF$213)&lt;$X$1+1,AF342+1,RANK(Y343,capitaAFOLUrank)+$X$1),IF(VALUE(Y343)=0,$T$1+1,RANK(Y343,capitaAFOLUrank)+$X$1))</f>
        <v>#VALUE!</v>
      </c>
      <c r="AG343" s="67">
        <f t="shared" si="138"/>
        <v>1.5643750759917321</v>
      </c>
      <c r="AH343" s="67">
        <f t="shared" si="138"/>
        <v>2.4519386690728049</v>
      </c>
      <c r="AI343" s="67">
        <f t="shared" si="138"/>
        <v>0.4491063372305093</v>
      </c>
      <c r="AJ343" s="67" t="str">
        <f t="shared" si="138"/>
        <v/>
      </c>
      <c r="AK343" s="67" t="str">
        <f t="shared" si="138"/>
        <v/>
      </c>
      <c r="AL343" s="67" t="str">
        <f t="shared" si="138"/>
        <v/>
      </c>
      <c r="AM343" s="67" t="str">
        <f t="shared" si="138"/>
        <v/>
      </c>
      <c r="AN343" s="67">
        <f t="shared" si="138"/>
        <v>1.871796348557277E-2</v>
      </c>
      <c r="AO343" s="63"/>
      <c r="AP343" s="67">
        <f t="shared" si="139"/>
        <v>1.6081451521726207</v>
      </c>
      <c r="AQ343" s="67">
        <f t="shared" si="139"/>
        <v>7.3964944614026001E-2</v>
      </c>
      <c r="AR343" s="67">
        <f t="shared" si="139"/>
        <v>1.421455643082359E-2</v>
      </c>
      <c r="AS343" s="67" t="str">
        <f t="shared" si="139"/>
        <v/>
      </c>
      <c r="AT343" s="67" t="str">
        <f t="shared" si="139"/>
        <v/>
      </c>
      <c r="AU343" s="63"/>
      <c r="AV343" s="67" t="str">
        <f t="shared" si="140"/>
        <v/>
      </c>
      <c r="AW343" s="67">
        <f t="shared" si="140"/>
        <v>3.5275969974466782E-3</v>
      </c>
      <c r="AX343" s="67" t="str">
        <f t="shared" si="140"/>
        <v/>
      </c>
      <c r="AY343" s="67">
        <f t="shared" si="140"/>
        <v>6.802459892363711E-3</v>
      </c>
      <c r="AZ343" s="63"/>
      <c r="BA343" s="67" t="str">
        <f t="shared" si="141"/>
        <v/>
      </c>
      <c r="BB343" s="67" t="str">
        <f t="shared" si="141"/>
        <v/>
      </c>
      <c r="BC343" s="63"/>
      <c r="BD343" s="67" t="str">
        <f t="shared" si="142"/>
        <v/>
      </c>
      <c r="BE343" s="67" t="str">
        <f t="shared" si="142"/>
        <v/>
      </c>
      <c r="BF343" s="67" t="str">
        <f t="shared" si="142"/>
        <v/>
      </c>
    </row>
    <row r="344" spans="4:58" s="52" customFormat="1" ht="15" customHeight="1">
      <c r="D344" s="53"/>
      <c r="E344" s="53"/>
      <c r="F344" s="53"/>
      <c r="P344" s="244">
        <v>131</v>
      </c>
      <c r="Q344" s="50" t="str">
        <f t="shared" si="127"/>
        <v>Amsterdam_2015</v>
      </c>
      <c r="R344" s="51"/>
      <c r="S344" s="51"/>
      <c r="T344" s="51"/>
      <c r="U344" s="67">
        <f t="shared" ref="U344:Y353" si="150">IF(ISERROR(U140/$R140),"",U140/$R140)</f>
        <v>4.4588775315252933</v>
      </c>
      <c r="V344" s="67">
        <f t="shared" si="150"/>
        <v>1.3666900239337787</v>
      </c>
      <c r="W344" s="67">
        <f t="shared" si="150"/>
        <v>1.721761774056851E-2</v>
      </c>
      <c r="X344" s="67" t="str">
        <f t="shared" si="150"/>
        <v/>
      </c>
      <c r="Y344" s="67" t="str">
        <f t="shared" si="150"/>
        <v/>
      </c>
      <c r="Z344" s="70">
        <f t="shared" si="143"/>
        <v>5.8427851731996405</v>
      </c>
      <c r="AA344" s="70">
        <f t="shared" ca="1" si="144"/>
        <v>67</v>
      </c>
      <c r="AB344" s="70">
        <f t="shared" ca="1" si="145"/>
        <v>51</v>
      </c>
      <c r="AC344" s="70">
        <f t="shared" ca="1" si="146"/>
        <v>87</v>
      </c>
      <c r="AD344" s="70">
        <f t="shared" ca="1" si="147"/>
        <v>149</v>
      </c>
      <c r="AE344" s="70" t="e">
        <f t="shared" ca="1" si="148"/>
        <v>#VALUE!</v>
      </c>
      <c r="AF344" s="70" t="e">
        <f t="shared" ca="1" si="149"/>
        <v>#VALUE!</v>
      </c>
      <c r="AG344" s="67">
        <f t="shared" ref="AG344:AN353" si="151">IF(ISERROR(AG140/$R140),"",AG140/$R140)</f>
        <v>1.1678882943349937</v>
      </c>
      <c r="AH344" s="67">
        <f t="shared" si="151"/>
        <v>2.9555581461870064</v>
      </c>
      <c r="AI344" s="67">
        <f t="shared" si="151"/>
        <v>0.22550789253162642</v>
      </c>
      <c r="AJ344" s="67" t="str">
        <f t="shared" si="151"/>
        <v/>
      </c>
      <c r="AK344" s="67">
        <f t="shared" si="151"/>
        <v>5.3284338172510298E-2</v>
      </c>
      <c r="AL344" s="67" t="str">
        <f t="shared" si="151"/>
        <v/>
      </c>
      <c r="AM344" s="67">
        <f t="shared" si="151"/>
        <v>1.0279736612572326E-5</v>
      </c>
      <c r="AN344" s="67">
        <f t="shared" si="151"/>
        <v>1.9408238509439752E-2</v>
      </c>
      <c r="AO344" s="63"/>
      <c r="AP344" s="67">
        <f t="shared" ref="AP344:AT353" si="152">IF(ISERROR(AP140/$R140),"",AP140/$R140)</f>
        <v>1.0335058236542285</v>
      </c>
      <c r="AQ344" s="67" t="str">
        <f t="shared" si="152"/>
        <v/>
      </c>
      <c r="AR344" s="67">
        <f t="shared" si="152"/>
        <v>0.22966162732656148</v>
      </c>
      <c r="AS344" s="67">
        <f t="shared" si="152"/>
        <v>5.1529555572851814E-4</v>
      </c>
      <c r="AT344" s="67">
        <f t="shared" si="152"/>
        <v>0.10300727739726027</v>
      </c>
      <c r="AU344" s="63"/>
      <c r="AV344" s="67" t="str">
        <f t="shared" si="140"/>
        <v/>
      </c>
      <c r="AW344" s="67" t="str">
        <f t="shared" si="140"/>
        <v/>
      </c>
      <c r="AX344" s="67" t="str">
        <f t="shared" si="140"/>
        <v/>
      </c>
      <c r="AY344" s="67">
        <f t="shared" si="140"/>
        <v>1.721761774056851E-2</v>
      </c>
      <c r="AZ344" s="63"/>
      <c r="BA344" s="67" t="str">
        <f t="shared" si="141"/>
        <v/>
      </c>
      <c r="BB344" s="67" t="str">
        <f t="shared" si="141"/>
        <v/>
      </c>
      <c r="BC344" s="63"/>
      <c r="BD344" s="67" t="str">
        <f t="shared" si="142"/>
        <v/>
      </c>
      <c r="BE344" s="67" t="str">
        <f t="shared" si="142"/>
        <v/>
      </c>
      <c r="BF344" s="67" t="str">
        <f t="shared" si="142"/>
        <v/>
      </c>
    </row>
    <row r="345" spans="4:58" s="20" customFormat="1" ht="15" customHeight="1">
      <c r="P345" s="237">
        <v>132</v>
      </c>
      <c r="Q345" s="50" t="str">
        <f t="shared" si="127"/>
        <v>Tshwane_2014</v>
      </c>
      <c r="R345" s="51"/>
      <c r="S345" s="51"/>
      <c r="T345" s="51"/>
      <c r="U345" s="67">
        <f t="shared" si="150"/>
        <v>4.0078631645231173</v>
      </c>
      <c r="V345" s="67">
        <f t="shared" si="150"/>
        <v>1.480225800457297</v>
      </c>
      <c r="W345" s="67">
        <f t="shared" si="150"/>
        <v>3.5273709281103272</v>
      </c>
      <c r="X345" s="67" t="str">
        <f t="shared" si="150"/>
        <v/>
      </c>
      <c r="Y345" s="67" t="str">
        <f t="shared" si="150"/>
        <v/>
      </c>
      <c r="Z345" s="70">
        <f t="shared" si="143"/>
        <v>9.0154598930907408</v>
      </c>
      <c r="AA345" s="70">
        <f t="shared" ca="1" si="144"/>
        <v>42</v>
      </c>
      <c r="AB345" s="70">
        <f t="shared" ca="1" si="145"/>
        <v>57</v>
      </c>
      <c r="AC345" s="70">
        <f t="shared" ca="1" si="146"/>
        <v>82</v>
      </c>
      <c r="AD345" s="70">
        <f t="shared" ca="1" si="147"/>
        <v>4</v>
      </c>
      <c r="AE345" s="70" t="e">
        <f t="shared" ca="1" si="148"/>
        <v>#VALUE!</v>
      </c>
      <c r="AF345" s="70" t="e">
        <f t="shared" ca="1" si="149"/>
        <v>#VALUE!</v>
      </c>
      <c r="AG345" s="67">
        <f t="shared" si="151"/>
        <v>1.0326726031709805</v>
      </c>
      <c r="AH345" s="67">
        <f t="shared" si="151"/>
        <v>0.55482987821161578</v>
      </c>
      <c r="AI345" s="67">
        <f t="shared" si="151"/>
        <v>1.7875301358527236</v>
      </c>
      <c r="AJ345" s="67" t="str">
        <f t="shared" si="151"/>
        <v/>
      </c>
      <c r="AK345" s="67">
        <f t="shared" si="151"/>
        <v>0.11446564372214388</v>
      </c>
      <c r="AL345" s="67">
        <f t="shared" si="151"/>
        <v>0.51721248157825617</v>
      </c>
      <c r="AM345" s="67" t="str">
        <f t="shared" si="151"/>
        <v/>
      </c>
      <c r="AN345" s="67">
        <f t="shared" si="151"/>
        <v>2.5080121988264165E-4</v>
      </c>
      <c r="AO345" s="63"/>
      <c r="AP345" s="67">
        <f t="shared" si="152"/>
        <v>1.4569135386715339</v>
      </c>
      <c r="AQ345" s="67">
        <f t="shared" si="152"/>
        <v>2.3312261785763018E-2</v>
      </c>
      <c r="AR345" s="67" t="str">
        <f t="shared" si="152"/>
        <v/>
      </c>
      <c r="AS345" s="67" t="str">
        <f t="shared" si="152"/>
        <v/>
      </c>
      <c r="AT345" s="67" t="str">
        <f t="shared" si="152"/>
        <v/>
      </c>
      <c r="AU345" s="63"/>
      <c r="AV345" s="67">
        <f t="shared" si="140"/>
        <v>3.4847331360677378</v>
      </c>
      <c r="AW345" s="67" t="str">
        <f t="shared" si="140"/>
        <v/>
      </c>
      <c r="AX345" s="67" t="str">
        <f t="shared" si="140"/>
        <v/>
      </c>
      <c r="AY345" s="67">
        <f t="shared" si="140"/>
        <v>4.2637792042588725E-2</v>
      </c>
      <c r="AZ345" s="63"/>
      <c r="BA345" s="67" t="str">
        <f t="shared" si="141"/>
        <v/>
      </c>
      <c r="BB345" s="67" t="str">
        <f t="shared" si="141"/>
        <v/>
      </c>
      <c r="BC345" s="63"/>
      <c r="BD345" s="67" t="str">
        <f t="shared" si="142"/>
        <v/>
      </c>
      <c r="BE345" s="67" t="str">
        <f t="shared" si="142"/>
        <v/>
      </c>
      <c r="BF345" s="67" t="str">
        <f t="shared" si="142"/>
        <v/>
      </c>
    </row>
    <row r="346" spans="4:58" s="20" customFormat="1" ht="15" customHeight="1">
      <c r="P346" s="237">
        <v>133</v>
      </c>
      <c r="Q346" s="50" t="str">
        <f t="shared" si="127"/>
        <v>Salvador_2013</v>
      </c>
      <c r="R346" s="51"/>
      <c r="S346" s="51"/>
      <c r="T346" s="51"/>
      <c r="U346" s="67">
        <f t="shared" si="150"/>
        <v>0.28590751212481624</v>
      </c>
      <c r="V346" s="67">
        <f t="shared" si="150"/>
        <v>0.95412365178811542</v>
      </c>
      <c r="W346" s="67">
        <f t="shared" si="150"/>
        <v>9.2002848859800923E-2</v>
      </c>
      <c r="X346" s="67" t="str">
        <f t="shared" si="150"/>
        <v/>
      </c>
      <c r="Y346" s="67" t="str">
        <f t="shared" si="150"/>
        <v/>
      </c>
      <c r="Z346" s="70">
        <f t="shared" si="143"/>
        <v>1.3320340127727328</v>
      </c>
      <c r="AA346" s="70">
        <f t="shared" ca="1" si="144"/>
        <v>155</v>
      </c>
      <c r="AB346" s="70">
        <f t="shared" ca="1" si="145"/>
        <v>156</v>
      </c>
      <c r="AC346" s="70">
        <f t="shared" ca="1" si="146"/>
        <v>123</v>
      </c>
      <c r="AD346" s="70">
        <f t="shared" ca="1" si="147"/>
        <v>125</v>
      </c>
      <c r="AE346" s="70" t="e">
        <f t="shared" ca="1" si="148"/>
        <v>#VALUE!</v>
      </c>
      <c r="AF346" s="70" t="e">
        <f t="shared" ca="1" si="149"/>
        <v>#VALUE!</v>
      </c>
      <c r="AG346" s="67">
        <f t="shared" si="151"/>
        <v>0.14762867641708086</v>
      </c>
      <c r="AH346" s="67">
        <f t="shared" si="151"/>
        <v>0.11833860833071541</v>
      </c>
      <c r="AI346" s="67">
        <f t="shared" si="151"/>
        <v>1.9445856129889864E-2</v>
      </c>
      <c r="AJ346" s="67" t="str">
        <f t="shared" si="151"/>
        <v/>
      </c>
      <c r="AK346" s="67" t="str">
        <f t="shared" si="151"/>
        <v/>
      </c>
      <c r="AL346" s="67" t="str">
        <f t="shared" si="151"/>
        <v/>
      </c>
      <c r="AM346" s="67" t="str">
        <f t="shared" si="151"/>
        <v/>
      </c>
      <c r="AN346" s="67">
        <f t="shared" si="151"/>
        <v>2.481338094838474E-4</v>
      </c>
      <c r="AO346" s="63"/>
      <c r="AP346" s="67">
        <f t="shared" si="152"/>
        <v>0.70384117624068698</v>
      </c>
      <c r="AQ346" s="67">
        <f t="shared" si="152"/>
        <v>3.9944015713475577E-3</v>
      </c>
      <c r="AR346" s="67">
        <f t="shared" si="152"/>
        <v>2.1542451172019937E-2</v>
      </c>
      <c r="AS346" s="67">
        <f t="shared" si="152"/>
        <v>0.22474562280406099</v>
      </c>
      <c r="AT346" s="67" t="str">
        <f t="shared" si="152"/>
        <v/>
      </c>
      <c r="AU346" s="63"/>
      <c r="AV346" s="67">
        <f t="shared" si="140"/>
        <v>2.1630824340374579E-2</v>
      </c>
      <c r="AW346" s="67" t="str">
        <f t="shared" si="140"/>
        <v/>
      </c>
      <c r="AX346" s="67">
        <f t="shared" si="140"/>
        <v>3.0211375595506024E-5</v>
      </c>
      <c r="AY346" s="67">
        <f t="shared" si="140"/>
        <v>7.0341813143830825E-2</v>
      </c>
      <c r="AZ346" s="63"/>
      <c r="BA346" s="67" t="str">
        <f t="shared" si="141"/>
        <v/>
      </c>
      <c r="BB346" s="67" t="str">
        <f t="shared" si="141"/>
        <v/>
      </c>
      <c r="BC346" s="63"/>
      <c r="BD346" s="67" t="str">
        <f t="shared" si="142"/>
        <v/>
      </c>
      <c r="BE346" s="67" t="str">
        <f t="shared" si="142"/>
        <v/>
      </c>
      <c r="BF346" s="67" t="str">
        <f t="shared" si="142"/>
        <v/>
      </c>
    </row>
    <row r="347" spans="4:58" s="20" customFormat="1" ht="15" customHeight="1">
      <c r="P347" s="237">
        <v>134</v>
      </c>
      <c r="Q347" s="50" t="str">
        <f t="shared" si="127"/>
        <v>Accra_2015</v>
      </c>
      <c r="R347" s="51"/>
      <c r="S347" s="51"/>
      <c r="T347" s="51"/>
      <c r="U347" s="67">
        <f t="shared" si="150"/>
        <v>0.31084560888945828</v>
      </c>
      <c r="V347" s="67">
        <f t="shared" si="150"/>
        <v>0.35444603624718207</v>
      </c>
      <c r="W347" s="67">
        <f t="shared" si="150"/>
        <v>0.49577056951000997</v>
      </c>
      <c r="X347" s="67" t="str">
        <f t="shared" si="150"/>
        <v/>
      </c>
      <c r="Y347" s="67" t="str">
        <f t="shared" si="150"/>
        <v/>
      </c>
      <c r="Z347" s="70">
        <f t="shared" si="143"/>
        <v>1.1610622146466505</v>
      </c>
      <c r="AA347" s="70">
        <f t="shared" ca="1" si="144"/>
        <v>156</v>
      </c>
      <c r="AB347" s="70">
        <f t="shared" ca="1" si="145"/>
        <v>155</v>
      </c>
      <c r="AC347" s="70">
        <f t="shared" ca="1" si="146"/>
        <v>153</v>
      </c>
      <c r="AD347" s="70">
        <f t="shared" ca="1" si="147"/>
        <v>55</v>
      </c>
      <c r="AE347" s="70" t="e">
        <f t="shared" ca="1" si="148"/>
        <v>#VALUE!</v>
      </c>
      <c r="AF347" s="70" t="e">
        <f t="shared" ca="1" si="149"/>
        <v>#VALUE!</v>
      </c>
      <c r="AG347" s="67">
        <f t="shared" si="151"/>
        <v>0.15476086479402718</v>
      </c>
      <c r="AH347" s="67">
        <f t="shared" si="151"/>
        <v>3.5094540550383052E-2</v>
      </c>
      <c r="AI347" s="67">
        <f t="shared" si="151"/>
        <v>0.12099020354504804</v>
      </c>
      <c r="AJ347" s="67" t="str">
        <f t="shared" si="151"/>
        <v/>
      </c>
      <c r="AK347" s="67" t="str">
        <f t="shared" si="151"/>
        <v/>
      </c>
      <c r="AL347" s="67" t="str">
        <f t="shared" si="151"/>
        <v/>
      </c>
      <c r="AM347" s="67" t="str">
        <f t="shared" si="151"/>
        <v/>
      </c>
      <c r="AN347" s="67" t="str">
        <f t="shared" si="151"/>
        <v/>
      </c>
      <c r="AO347" s="63"/>
      <c r="AP347" s="67">
        <f t="shared" si="152"/>
        <v>0.35026507917756239</v>
      </c>
      <c r="AQ347" s="67" t="str">
        <f t="shared" si="152"/>
        <v/>
      </c>
      <c r="AR347" s="67">
        <f t="shared" si="152"/>
        <v>4.1809570696196589E-3</v>
      </c>
      <c r="AS347" s="67" t="str">
        <f t="shared" si="152"/>
        <v/>
      </c>
      <c r="AT347" s="67" t="str">
        <f t="shared" si="152"/>
        <v/>
      </c>
      <c r="AU347" s="63"/>
      <c r="AV347" s="67">
        <f t="shared" si="140"/>
        <v>0.32914107960103495</v>
      </c>
      <c r="AW347" s="67">
        <f t="shared" si="140"/>
        <v>4.8520343232607097E-3</v>
      </c>
      <c r="AX347" s="67" t="str">
        <f t="shared" si="140"/>
        <v/>
      </c>
      <c r="AY347" s="67">
        <f t="shared" si="140"/>
        <v>0.1617774555857143</v>
      </c>
      <c r="AZ347" s="63"/>
      <c r="BA347" s="67" t="str">
        <f t="shared" si="141"/>
        <v/>
      </c>
      <c r="BB347" s="67" t="str">
        <f t="shared" si="141"/>
        <v/>
      </c>
      <c r="BC347" s="63"/>
      <c r="BD347" s="67" t="str">
        <f t="shared" si="142"/>
        <v/>
      </c>
      <c r="BE347" s="67" t="str">
        <f t="shared" si="142"/>
        <v/>
      </c>
      <c r="BF347" s="67" t="str">
        <f t="shared" si="142"/>
        <v/>
      </c>
    </row>
    <row r="348" spans="4:58" s="20" customFormat="1" ht="15" customHeight="1">
      <c r="P348" s="237">
        <v>135</v>
      </c>
      <c r="Q348" s="50" t="str">
        <f t="shared" si="127"/>
        <v>Warsaw_2014</v>
      </c>
      <c r="R348" s="51"/>
      <c r="S348" s="51"/>
      <c r="T348" s="51"/>
      <c r="U348" s="67">
        <f t="shared" si="150"/>
        <v>4.7058058509212843</v>
      </c>
      <c r="V348" s="67">
        <f t="shared" si="150"/>
        <v>1.1095493170155619</v>
      </c>
      <c r="W348" s="67">
        <f t="shared" si="150"/>
        <v>1.8356159159654176E-2</v>
      </c>
      <c r="X348" s="67" t="str">
        <f t="shared" si="150"/>
        <v/>
      </c>
      <c r="Y348" s="67" t="str">
        <f t="shared" si="150"/>
        <v/>
      </c>
      <c r="Z348" s="70">
        <f t="shared" si="143"/>
        <v>5.8337113270965002</v>
      </c>
      <c r="AA348" s="70">
        <f t="shared" ca="1" si="144"/>
        <v>68</v>
      </c>
      <c r="AB348" s="70">
        <f t="shared" ca="1" si="145"/>
        <v>45</v>
      </c>
      <c r="AC348" s="70">
        <f t="shared" ca="1" si="146"/>
        <v>106</v>
      </c>
      <c r="AD348" s="70">
        <f t="shared" ca="1" si="147"/>
        <v>148</v>
      </c>
      <c r="AE348" s="70" t="e">
        <f t="shared" ca="1" si="148"/>
        <v>#VALUE!</v>
      </c>
      <c r="AF348" s="70" t="e">
        <f t="shared" ca="1" si="149"/>
        <v>#VALUE!</v>
      </c>
      <c r="AG348" s="67">
        <f t="shared" si="151"/>
        <v>2.6702076674510882</v>
      </c>
      <c r="AH348" s="67">
        <f t="shared" si="151"/>
        <v>0.87186517081180859</v>
      </c>
      <c r="AI348" s="67">
        <f t="shared" si="151"/>
        <v>1.1535380643386604</v>
      </c>
      <c r="AJ348" s="67" t="str">
        <f t="shared" si="151"/>
        <v/>
      </c>
      <c r="AK348" s="67">
        <f t="shared" si="151"/>
        <v>2.377972579827089E-3</v>
      </c>
      <c r="AL348" s="67" t="str">
        <f t="shared" si="151"/>
        <v/>
      </c>
      <c r="AM348" s="67" t="str">
        <f t="shared" si="151"/>
        <v/>
      </c>
      <c r="AN348" s="67">
        <f t="shared" si="151"/>
        <v>7.8169757398998743E-3</v>
      </c>
      <c r="AO348" s="63"/>
      <c r="AP348" s="67">
        <f t="shared" si="152"/>
        <v>0.97490731612184445</v>
      </c>
      <c r="AQ348" s="67">
        <f t="shared" si="152"/>
        <v>0.1345722299473199</v>
      </c>
      <c r="AR348" s="67">
        <f t="shared" si="152"/>
        <v>5.904959077809799E-6</v>
      </c>
      <c r="AS348" s="67">
        <f t="shared" si="152"/>
        <v>6.3865987319884716E-5</v>
      </c>
      <c r="AT348" s="67" t="str">
        <f t="shared" si="152"/>
        <v/>
      </c>
      <c r="AU348" s="63"/>
      <c r="AV348" s="67">
        <f t="shared" si="140"/>
        <v>4.6593196495677228E-3</v>
      </c>
      <c r="AW348" s="67">
        <f t="shared" si="140"/>
        <v>8.8114258213256493E-3</v>
      </c>
      <c r="AX348" s="67">
        <f t="shared" si="140"/>
        <v>5.345821325648415E-8</v>
      </c>
      <c r="AY348" s="67">
        <f t="shared" si="140"/>
        <v>4.8853602305475499E-3</v>
      </c>
      <c r="AZ348" s="63"/>
      <c r="BA348" s="67" t="str">
        <f t="shared" si="141"/>
        <v/>
      </c>
      <c r="BB348" s="67" t="str">
        <f t="shared" si="141"/>
        <v/>
      </c>
      <c r="BC348" s="63"/>
      <c r="BD348" s="67" t="str">
        <f t="shared" si="142"/>
        <v/>
      </c>
      <c r="BE348" s="67" t="str">
        <f t="shared" si="142"/>
        <v/>
      </c>
      <c r="BF348" s="67" t="str">
        <f t="shared" si="142"/>
        <v/>
      </c>
    </row>
    <row r="349" spans="4:58" s="20" customFormat="1" ht="15" customHeight="1">
      <c r="P349" s="237">
        <v>136</v>
      </c>
      <c r="Q349" s="50" t="str">
        <f t="shared" si="127"/>
        <v>Barcelona_2013</v>
      </c>
      <c r="R349" s="51"/>
      <c r="S349" s="51"/>
      <c r="T349" s="51"/>
      <c r="U349" s="67">
        <f t="shared" si="150"/>
        <v>1.1613899147849074</v>
      </c>
      <c r="V349" s="67">
        <f t="shared" si="150"/>
        <v>0.61537658540008722</v>
      </c>
      <c r="W349" s="67">
        <f t="shared" si="150"/>
        <v>3.8361156442833021E-2</v>
      </c>
      <c r="X349" s="67" t="str">
        <f t="shared" si="150"/>
        <v/>
      </c>
      <c r="Y349" s="67" t="str">
        <f t="shared" si="150"/>
        <v/>
      </c>
      <c r="Z349" s="70">
        <f t="shared" si="143"/>
        <v>1.8151276566278276</v>
      </c>
      <c r="AA349" s="70">
        <f t="shared" ca="1" si="144"/>
        <v>145</v>
      </c>
      <c r="AB349" s="70">
        <f t="shared" ca="1" si="145"/>
        <v>138</v>
      </c>
      <c r="AC349" s="70">
        <f t="shared" ca="1" si="146"/>
        <v>149</v>
      </c>
      <c r="AD349" s="70">
        <f t="shared" ca="1" si="147"/>
        <v>131</v>
      </c>
      <c r="AE349" s="70" t="e">
        <f t="shared" ca="1" si="148"/>
        <v>#VALUE!</v>
      </c>
      <c r="AF349" s="70" t="e">
        <f t="shared" ca="1" si="149"/>
        <v>#VALUE!</v>
      </c>
      <c r="AG349" s="67">
        <f t="shared" si="151"/>
        <v>0.46055317412738855</v>
      </c>
      <c r="AH349" s="67">
        <f t="shared" si="151"/>
        <v>0.37198693834260316</v>
      </c>
      <c r="AI349" s="67">
        <f t="shared" si="151"/>
        <v>0.31378050464490131</v>
      </c>
      <c r="AJ349" s="67" t="str">
        <f t="shared" si="151"/>
        <v/>
      </c>
      <c r="AK349" s="67" t="str">
        <f t="shared" si="151"/>
        <v/>
      </c>
      <c r="AL349" s="67" t="str">
        <f t="shared" si="151"/>
        <v/>
      </c>
      <c r="AM349" s="67" t="str">
        <f t="shared" si="151"/>
        <v/>
      </c>
      <c r="AN349" s="67">
        <f t="shared" si="151"/>
        <v>1.0771040474692614E-2</v>
      </c>
      <c r="AO349" s="63"/>
      <c r="AP349" s="67">
        <f t="shared" si="152"/>
        <v>0.59905101627598312</v>
      </c>
      <c r="AQ349" s="67">
        <f t="shared" si="152"/>
        <v>1.6325569124104124E-2</v>
      </c>
      <c r="AR349" s="67" t="str">
        <f t="shared" si="152"/>
        <v/>
      </c>
      <c r="AS349" s="67" t="str">
        <f t="shared" si="152"/>
        <v/>
      </c>
      <c r="AT349" s="67" t="str">
        <f t="shared" si="152"/>
        <v/>
      </c>
      <c r="AU349" s="63"/>
      <c r="AV349" s="67" t="str">
        <f t="shared" si="140"/>
        <v/>
      </c>
      <c r="AW349" s="67">
        <f t="shared" si="140"/>
        <v>2.0739731744572294E-2</v>
      </c>
      <c r="AX349" s="67" t="str">
        <f t="shared" si="140"/>
        <v/>
      </c>
      <c r="AY349" s="67">
        <f t="shared" si="140"/>
        <v>1.7621424698260724E-2</v>
      </c>
      <c r="AZ349" s="63"/>
      <c r="BA349" s="67" t="str">
        <f t="shared" si="141"/>
        <v/>
      </c>
      <c r="BB349" s="67" t="str">
        <f t="shared" si="141"/>
        <v/>
      </c>
      <c r="BC349" s="63"/>
      <c r="BD349" s="67" t="str">
        <f t="shared" si="142"/>
        <v/>
      </c>
      <c r="BE349" s="67" t="str">
        <f t="shared" si="142"/>
        <v/>
      </c>
      <c r="BF349" s="67" t="str">
        <f t="shared" si="142"/>
        <v/>
      </c>
    </row>
    <row r="350" spans="4:58" s="20" customFormat="1" ht="15" customHeight="1">
      <c r="P350" s="237">
        <v>137</v>
      </c>
      <c r="Q350" s="50" t="str">
        <f t="shared" si="127"/>
        <v>Barcelona_2014</v>
      </c>
      <c r="R350" s="51"/>
      <c r="S350" s="51"/>
      <c r="T350" s="51"/>
      <c r="U350" s="67">
        <f t="shared" si="150"/>
        <v>1.005760406359766</v>
      </c>
      <c r="V350" s="67">
        <f t="shared" si="150"/>
        <v>0.62184413428055418</v>
      </c>
      <c r="W350" s="67">
        <f t="shared" si="150"/>
        <v>3.6995847504908308E-2</v>
      </c>
      <c r="X350" s="67" t="str">
        <f t="shared" si="150"/>
        <v/>
      </c>
      <c r="Y350" s="67" t="str">
        <f t="shared" si="150"/>
        <v/>
      </c>
      <c r="Z350" s="70">
        <f t="shared" si="143"/>
        <v>1.6646003881452287</v>
      </c>
      <c r="AA350" s="70">
        <f t="shared" ca="1" si="144"/>
        <v>149</v>
      </c>
      <c r="AB350" s="70">
        <f t="shared" ca="1" si="145"/>
        <v>144</v>
      </c>
      <c r="AC350" s="70">
        <f t="shared" ca="1" si="146"/>
        <v>147</v>
      </c>
      <c r="AD350" s="70">
        <f t="shared" ca="1" si="147"/>
        <v>132</v>
      </c>
      <c r="AE350" s="70" t="e">
        <f t="shared" ca="1" si="148"/>
        <v>#VALUE!</v>
      </c>
      <c r="AF350" s="70" t="e">
        <f t="shared" ca="1" si="149"/>
        <v>#VALUE!</v>
      </c>
      <c r="AG350" s="67">
        <f t="shared" si="151"/>
        <v>0.41663908532855387</v>
      </c>
      <c r="AH350" s="67">
        <f t="shared" si="151"/>
        <v>0.39008879916492034</v>
      </c>
      <c r="AI350" s="67">
        <f t="shared" si="151"/>
        <v>0.18614302625117796</v>
      </c>
      <c r="AJ350" s="67" t="str">
        <f t="shared" si="151"/>
        <v/>
      </c>
      <c r="AK350" s="67" t="str">
        <f t="shared" si="151"/>
        <v/>
      </c>
      <c r="AL350" s="67" t="str">
        <f t="shared" si="151"/>
        <v/>
      </c>
      <c r="AM350" s="67" t="str">
        <f t="shared" si="151"/>
        <v/>
      </c>
      <c r="AN350" s="67">
        <f t="shared" si="151"/>
        <v>9.4278157697333855E-3</v>
      </c>
      <c r="AO350" s="63"/>
      <c r="AP350" s="67">
        <f t="shared" si="152"/>
        <v>0.60951605917675267</v>
      </c>
      <c r="AQ350" s="67">
        <f t="shared" si="152"/>
        <v>1.2328075103801454E-2</v>
      </c>
      <c r="AR350" s="67" t="str">
        <f t="shared" si="152"/>
        <v/>
      </c>
      <c r="AS350" s="67" t="str">
        <f t="shared" si="152"/>
        <v/>
      </c>
      <c r="AT350" s="67" t="str">
        <f t="shared" si="152"/>
        <v/>
      </c>
      <c r="AU350" s="63"/>
      <c r="AV350" s="67" t="str">
        <f t="shared" si="140"/>
        <v/>
      </c>
      <c r="AW350" s="67">
        <f t="shared" si="140"/>
        <v>1.9374874780483605E-2</v>
      </c>
      <c r="AX350" s="67" t="str">
        <f t="shared" si="140"/>
        <v/>
      </c>
      <c r="AY350" s="67">
        <f t="shared" si="140"/>
        <v>1.7620972724424699E-2</v>
      </c>
      <c r="AZ350" s="63"/>
      <c r="BA350" s="67" t="str">
        <f t="shared" si="141"/>
        <v/>
      </c>
      <c r="BB350" s="67" t="str">
        <f t="shared" si="141"/>
        <v/>
      </c>
      <c r="BC350" s="63"/>
      <c r="BD350" s="67" t="str">
        <f t="shared" si="142"/>
        <v/>
      </c>
      <c r="BE350" s="67" t="str">
        <f t="shared" si="142"/>
        <v/>
      </c>
      <c r="BF350" s="67" t="str">
        <f t="shared" si="142"/>
        <v/>
      </c>
    </row>
    <row r="351" spans="4:58" s="20" customFormat="1" ht="15" customHeight="1">
      <c r="P351" s="237">
        <v>138</v>
      </c>
      <c r="Q351" s="50" t="str">
        <f t="shared" si="127"/>
        <v>Barcelona_2015</v>
      </c>
      <c r="R351" s="51"/>
      <c r="S351" s="51"/>
      <c r="T351" s="51"/>
      <c r="U351" s="67">
        <f t="shared" si="150"/>
        <v>1.07808984368127</v>
      </c>
      <c r="V351" s="67">
        <f t="shared" si="150"/>
        <v>0.64081268771639011</v>
      </c>
      <c r="W351" s="67">
        <f t="shared" si="150"/>
        <v>5.6790449688542924E-2</v>
      </c>
      <c r="X351" s="67" t="str">
        <f t="shared" si="150"/>
        <v/>
      </c>
      <c r="Y351" s="67" t="str">
        <f t="shared" si="150"/>
        <v/>
      </c>
      <c r="Z351" s="70">
        <f t="shared" si="143"/>
        <v>1.775692981086203</v>
      </c>
      <c r="AA351" s="70">
        <f t="shared" ca="1" si="144"/>
        <v>147</v>
      </c>
      <c r="AB351" s="70">
        <f t="shared" ca="1" si="145"/>
        <v>140</v>
      </c>
      <c r="AC351" s="70">
        <f t="shared" ca="1" si="146"/>
        <v>145</v>
      </c>
      <c r="AD351" s="70">
        <f t="shared" ca="1" si="147"/>
        <v>129</v>
      </c>
      <c r="AE351" s="70" t="e">
        <f t="shared" ca="1" si="148"/>
        <v>#VALUE!</v>
      </c>
      <c r="AF351" s="70" t="e">
        <f t="shared" ca="1" si="149"/>
        <v>#VALUE!</v>
      </c>
      <c r="AG351" s="67">
        <f t="shared" si="151"/>
        <v>0.44022513245105338</v>
      </c>
      <c r="AH351" s="67">
        <f t="shared" si="151"/>
        <v>0.43038910958365401</v>
      </c>
      <c r="AI351" s="67">
        <f t="shared" si="151"/>
        <v>0.19372567080093858</v>
      </c>
      <c r="AJ351" s="67" t="str">
        <f t="shared" si="151"/>
        <v/>
      </c>
      <c r="AK351" s="67" t="str">
        <f t="shared" si="151"/>
        <v/>
      </c>
      <c r="AL351" s="67" t="str">
        <f t="shared" si="151"/>
        <v/>
      </c>
      <c r="AM351" s="67" t="str">
        <f t="shared" si="151"/>
        <v/>
      </c>
      <c r="AN351" s="67">
        <f t="shared" si="151"/>
        <v>9.5471953282997464E-3</v>
      </c>
      <c r="AO351" s="63"/>
      <c r="AP351" s="67">
        <f t="shared" si="152"/>
        <v>0.62373492962223176</v>
      </c>
      <c r="AQ351" s="67">
        <f t="shared" si="152"/>
        <v>1.707775809415844E-2</v>
      </c>
      <c r="AR351" s="67" t="str">
        <f t="shared" si="152"/>
        <v/>
      </c>
      <c r="AS351" s="67" t="str">
        <f t="shared" si="152"/>
        <v/>
      </c>
      <c r="AT351" s="67" t="str">
        <f t="shared" si="152"/>
        <v/>
      </c>
      <c r="AU351" s="63"/>
      <c r="AV351" s="67" t="str">
        <f t="shared" si="140"/>
        <v/>
      </c>
      <c r="AW351" s="67">
        <f t="shared" si="140"/>
        <v>4.3246881534132517E-2</v>
      </c>
      <c r="AX351" s="67" t="str">
        <f t="shared" si="140"/>
        <v/>
      </c>
      <c r="AY351" s="67">
        <f t="shared" si="140"/>
        <v>1.3543568154410414E-2</v>
      </c>
      <c r="AZ351" s="63"/>
      <c r="BA351" s="67" t="str">
        <f t="shared" si="141"/>
        <v/>
      </c>
      <c r="BB351" s="67" t="str">
        <f t="shared" si="141"/>
        <v/>
      </c>
      <c r="BC351" s="63"/>
      <c r="BD351" s="67" t="str">
        <f t="shared" si="142"/>
        <v/>
      </c>
      <c r="BE351" s="67" t="str">
        <f t="shared" si="142"/>
        <v/>
      </c>
      <c r="BF351" s="67" t="str">
        <f t="shared" si="142"/>
        <v/>
      </c>
    </row>
    <row r="352" spans="4:58" s="52" customFormat="1" ht="15" customHeight="1">
      <c r="D352" s="53"/>
      <c r="E352" s="53"/>
      <c r="F352" s="53"/>
      <c r="P352" s="244">
        <v>139</v>
      </c>
      <c r="Q352" s="50" t="str">
        <f t="shared" si="127"/>
        <v>Barcelona_2016</v>
      </c>
      <c r="R352" s="51"/>
      <c r="S352" s="51"/>
      <c r="T352" s="51"/>
      <c r="U352" s="67">
        <f t="shared" si="150"/>
        <v>1.0335646468440911</v>
      </c>
      <c r="V352" s="67">
        <f t="shared" si="150"/>
        <v>0.66623055122312447</v>
      </c>
      <c r="W352" s="67">
        <f t="shared" si="150"/>
        <v>5.0346465692471032E-2</v>
      </c>
      <c r="X352" s="67" t="str">
        <f t="shared" si="150"/>
        <v/>
      </c>
      <c r="Y352" s="67" t="str">
        <f t="shared" si="150"/>
        <v/>
      </c>
      <c r="Z352" s="70">
        <f t="shared" si="143"/>
        <v>1.7501416637596865</v>
      </c>
      <c r="AA352" s="70">
        <f t="shared" ca="1" si="144"/>
        <v>148</v>
      </c>
      <c r="AB352" s="70">
        <f t="shared" ca="1" si="145"/>
        <v>142</v>
      </c>
      <c r="AC352" s="70">
        <f t="shared" ca="1" si="146"/>
        <v>143</v>
      </c>
      <c r="AD352" s="70">
        <f t="shared" ca="1" si="147"/>
        <v>130</v>
      </c>
      <c r="AE352" s="70" t="e">
        <f t="shared" ca="1" si="148"/>
        <v>#VALUE!</v>
      </c>
      <c r="AF352" s="70" t="e">
        <f t="shared" ca="1" si="149"/>
        <v>#VALUE!</v>
      </c>
      <c r="AG352" s="67">
        <f t="shared" si="151"/>
        <v>0.41315665043295097</v>
      </c>
      <c r="AH352" s="67">
        <f t="shared" si="151"/>
        <v>0.42708553090612034</v>
      </c>
      <c r="AI352" s="67">
        <f t="shared" si="151"/>
        <v>0.17992089088926086</v>
      </c>
      <c r="AJ352" s="67" t="str">
        <f t="shared" si="151"/>
        <v/>
      </c>
      <c r="AK352" s="67" t="str">
        <f t="shared" si="151"/>
        <v/>
      </c>
      <c r="AL352" s="67" t="str">
        <f t="shared" si="151"/>
        <v/>
      </c>
      <c r="AM352" s="67" t="str">
        <f t="shared" si="151"/>
        <v/>
      </c>
      <c r="AN352" s="67">
        <f t="shared" si="151"/>
        <v>9.0070154020584978E-3</v>
      </c>
      <c r="AO352" s="63"/>
      <c r="AP352" s="67">
        <f t="shared" si="152"/>
        <v>0.64497246036897626</v>
      </c>
      <c r="AQ352" s="67">
        <f t="shared" si="152"/>
        <v>2.1258090854148221E-2</v>
      </c>
      <c r="AR352" s="67" t="str">
        <f t="shared" si="152"/>
        <v/>
      </c>
      <c r="AS352" s="67" t="str">
        <f t="shared" si="152"/>
        <v/>
      </c>
      <c r="AT352" s="67" t="str">
        <f t="shared" si="152"/>
        <v/>
      </c>
      <c r="AU352" s="63"/>
      <c r="AV352" s="67" t="str">
        <f t="shared" si="140"/>
        <v/>
      </c>
      <c r="AW352" s="67">
        <f t="shared" si="140"/>
        <v>3.6764458340160601E-2</v>
      </c>
      <c r="AX352" s="67" t="str">
        <f t="shared" si="140"/>
        <v/>
      </c>
      <c r="AY352" s="67">
        <f t="shared" si="140"/>
        <v>1.3582007352310433E-2</v>
      </c>
      <c r="AZ352" s="63"/>
      <c r="BA352" s="67" t="str">
        <f t="shared" si="141"/>
        <v/>
      </c>
      <c r="BB352" s="67" t="str">
        <f t="shared" si="141"/>
        <v/>
      </c>
      <c r="BC352" s="63"/>
      <c r="BD352" s="67" t="str">
        <f t="shared" si="142"/>
        <v/>
      </c>
      <c r="BE352" s="67" t="str">
        <f t="shared" si="142"/>
        <v/>
      </c>
      <c r="BF352" s="67" t="str">
        <f t="shared" si="142"/>
        <v/>
      </c>
    </row>
    <row r="353" spans="4:58" s="20" customFormat="1" ht="15" customHeight="1">
      <c r="P353" s="237">
        <v>140</v>
      </c>
      <c r="Q353" s="50" t="str">
        <f t="shared" si="127"/>
        <v>Hong Kong_2015</v>
      </c>
      <c r="R353" s="51"/>
      <c r="S353" s="51"/>
      <c r="T353" s="51"/>
      <c r="U353" s="67">
        <f t="shared" si="150"/>
        <v>4.0193443076128466</v>
      </c>
      <c r="V353" s="67">
        <f t="shared" si="150"/>
        <v>1.0969424112615516</v>
      </c>
      <c r="W353" s="67">
        <f t="shared" si="150"/>
        <v>0.33426942073030858</v>
      </c>
      <c r="X353" s="67" t="str">
        <f t="shared" si="150"/>
        <v/>
      </c>
      <c r="Y353" s="67" t="str">
        <f t="shared" si="150"/>
        <v/>
      </c>
      <c r="Z353" s="70">
        <f t="shared" si="143"/>
        <v>5.4505561396047062</v>
      </c>
      <c r="AA353" s="70">
        <f t="shared" ca="1" si="144"/>
        <v>74</v>
      </c>
      <c r="AB353" s="70">
        <f t="shared" ca="1" si="145"/>
        <v>55</v>
      </c>
      <c r="AC353" s="70">
        <f t="shared" ca="1" si="146"/>
        <v>107</v>
      </c>
      <c r="AD353" s="70">
        <f t="shared" ca="1" si="147"/>
        <v>80</v>
      </c>
      <c r="AE353" s="70" t="e">
        <f t="shared" ca="1" si="148"/>
        <v>#VALUE!</v>
      </c>
      <c r="AF353" s="70" t="e">
        <f t="shared" ca="1" si="149"/>
        <v>#VALUE!</v>
      </c>
      <c r="AG353" s="67" t="str">
        <f t="shared" si="151"/>
        <v/>
      </c>
      <c r="AH353" s="67" t="str">
        <f t="shared" si="151"/>
        <v/>
      </c>
      <c r="AI353" s="67" t="str">
        <f t="shared" si="151"/>
        <v/>
      </c>
      <c r="AJ353" s="67" t="str">
        <f t="shared" si="151"/>
        <v/>
      </c>
      <c r="AK353" s="67" t="str">
        <f t="shared" si="151"/>
        <v/>
      </c>
      <c r="AL353" s="67" t="str">
        <f t="shared" si="151"/>
        <v/>
      </c>
      <c r="AM353" s="67" t="str">
        <f t="shared" si="151"/>
        <v/>
      </c>
      <c r="AN353" s="67" t="str">
        <f t="shared" si="151"/>
        <v/>
      </c>
      <c r="AO353" s="63"/>
      <c r="AP353" s="67" t="str">
        <f t="shared" si="152"/>
        <v/>
      </c>
      <c r="AQ353" s="67" t="str">
        <f t="shared" si="152"/>
        <v/>
      </c>
      <c r="AR353" s="67" t="str">
        <f t="shared" si="152"/>
        <v/>
      </c>
      <c r="AS353" s="67" t="str">
        <f t="shared" si="152"/>
        <v/>
      </c>
      <c r="AT353" s="67" t="str">
        <f t="shared" si="152"/>
        <v/>
      </c>
      <c r="AU353" s="63"/>
      <c r="AV353" s="67" t="str">
        <f t="shared" si="140"/>
        <v/>
      </c>
      <c r="AW353" s="67" t="str">
        <f t="shared" si="140"/>
        <v/>
      </c>
      <c r="AX353" s="67" t="str">
        <f t="shared" si="140"/>
        <v/>
      </c>
      <c r="AY353" s="67" t="str">
        <f t="shared" si="140"/>
        <v/>
      </c>
      <c r="AZ353" s="63"/>
      <c r="BA353" s="67" t="str">
        <f t="shared" si="141"/>
        <v/>
      </c>
      <c r="BB353" s="67" t="str">
        <f t="shared" si="141"/>
        <v/>
      </c>
      <c r="BC353" s="63"/>
      <c r="BD353" s="67" t="str">
        <f t="shared" si="142"/>
        <v/>
      </c>
      <c r="BE353" s="67" t="str">
        <f t="shared" si="142"/>
        <v/>
      </c>
      <c r="BF353" s="67" t="str">
        <f t="shared" si="142"/>
        <v/>
      </c>
    </row>
    <row r="354" spans="4:58" s="20" customFormat="1" ht="15" customHeight="1">
      <c r="P354" s="237">
        <v>141</v>
      </c>
      <c r="Q354" s="50" t="str">
        <f t="shared" si="127"/>
        <v>Istanbul_2015</v>
      </c>
      <c r="R354" s="51"/>
      <c r="S354" s="51"/>
      <c r="T354" s="51"/>
      <c r="U354" s="67">
        <f t="shared" ref="U354:Y363" si="153">IF(ISERROR(U150/$R150),"",U150/$R150)</f>
        <v>2.1534887755831389</v>
      </c>
      <c r="V354" s="67">
        <f t="shared" si="153"/>
        <v>0.91029949237236041</v>
      </c>
      <c r="W354" s="67">
        <f t="shared" si="153"/>
        <v>0.17908493458205679</v>
      </c>
      <c r="X354" s="67" t="str">
        <f t="shared" si="153"/>
        <v/>
      </c>
      <c r="Y354" s="67" t="str">
        <f t="shared" si="153"/>
        <v/>
      </c>
      <c r="Z354" s="70">
        <f t="shared" si="143"/>
        <v>3.242873202537556</v>
      </c>
      <c r="AA354" s="70">
        <f t="shared" ca="1" si="144"/>
        <v>127</v>
      </c>
      <c r="AB354" s="70">
        <f t="shared" ca="1" si="145"/>
        <v>113</v>
      </c>
      <c r="AC354" s="70">
        <f t="shared" ca="1" si="146"/>
        <v>132</v>
      </c>
      <c r="AD354" s="70">
        <f t="shared" ca="1" si="147"/>
        <v>107</v>
      </c>
      <c r="AE354" s="70" t="e">
        <f t="shared" ca="1" si="148"/>
        <v>#VALUE!</v>
      </c>
      <c r="AF354" s="70" t="e">
        <f t="shared" ca="1" si="149"/>
        <v>#VALUE!</v>
      </c>
      <c r="AG354" s="67">
        <f t="shared" ref="AG354:AN363" si="154">IF(ISERROR(AG150/$R150),"",AG150/$R150)</f>
        <v>1.0426907422721572</v>
      </c>
      <c r="AH354" s="67">
        <f t="shared" si="154"/>
        <v>0.643745409731735</v>
      </c>
      <c r="AI354" s="67">
        <f t="shared" si="154"/>
        <v>0.46705262357924676</v>
      </c>
      <c r="AJ354" s="67" t="str">
        <f t="shared" si="154"/>
        <v/>
      </c>
      <c r="AK354" s="67" t="str">
        <f t="shared" si="154"/>
        <v/>
      </c>
      <c r="AL354" s="67" t="str">
        <f t="shared" si="154"/>
        <v/>
      </c>
      <c r="AM354" s="67" t="str">
        <f t="shared" si="154"/>
        <v/>
      </c>
      <c r="AN354" s="67" t="str">
        <f t="shared" si="154"/>
        <v/>
      </c>
      <c r="AO354" s="63"/>
      <c r="AP354" s="67">
        <f t="shared" ref="AP354:AT363" si="155">IF(ISERROR(AP150/$R150),"",AP150/$R150)</f>
        <v>0.89247417517935457</v>
      </c>
      <c r="AQ354" s="67">
        <f t="shared" si="155"/>
        <v>1.0197870480298639E-2</v>
      </c>
      <c r="AR354" s="67">
        <f t="shared" si="155"/>
        <v>7.6274467127072695E-3</v>
      </c>
      <c r="AS354" s="67" t="str">
        <f t="shared" si="155"/>
        <v/>
      </c>
      <c r="AT354" s="67" t="str">
        <f t="shared" si="155"/>
        <v/>
      </c>
      <c r="AU354" s="63"/>
      <c r="AV354" s="67">
        <f t="shared" ref="AV354:AY373" si="156">IF(ISERROR(AV150/$R150),"",AV150/$R150)</f>
        <v>0.12657137260007451</v>
      </c>
      <c r="AW354" s="67">
        <f t="shared" si="156"/>
        <v>1.1936975155405784E-3</v>
      </c>
      <c r="AX354" s="67">
        <f t="shared" si="156"/>
        <v>2.9957137961528609E-4</v>
      </c>
      <c r="AY354" s="67">
        <f t="shared" si="156"/>
        <v>5.1020293086826415E-2</v>
      </c>
      <c r="AZ354" s="63"/>
      <c r="BA354" s="67" t="str">
        <f t="shared" ref="BA354:BB373" si="157">IF(ISERROR(BA150/$R150),"",BA150/$R150)</f>
        <v/>
      </c>
      <c r="BB354" s="67" t="str">
        <f t="shared" si="157"/>
        <v/>
      </c>
      <c r="BC354" s="63"/>
      <c r="BD354" s="67" t="str">
        <f t="shared" ref="BD354:BF373" si="158">IF(ISERROR(BD150/$R150),"",BD150/$R150)</f>
        <v/>
      </c>
      <c r="BE354" s="67" t="str">
        <f t="shared" si="158"/>
        <v/>
      </c>
      <c r="BF354" s="67" t="str">
        <f t="shared" si="158"/>
        <v/>
      </c>
    </row>
    <row r="355" spans="4:58" s="20" customFormat="1" ht="15" customHeight="1">
      <c r="P355" s="237">
        <v>142</v>
      </c>
      <c r="Q355" s="50" t="str">
        <f t="shared" si="127"/>
        <v>Lagos_2015</v>
      </c>
      <c r="R355" s="51"/>
      <c r="S355" s="51"/>
      <c r="T355" s="51"/>
      <c r="U355" s="67">
        <f t="shared" si="153"/>
        <v>0.69348625793626761</v>
      </c>
      <c r="V355" s="67">
        <f t="shared" si="153"/>
        <v>0.24719033727013573</v>
      </c>
      <c r="W355" s="67">
        <f t="shared" si="153"/>
        <v>0.45617819820809524</v>
      </c>
      <c r="X355" s="67" t="str">
        <f t="shared" si="153"/>
        <v/>
      </c>
      <c r="Y355" s="67" t="str">
        <f t="shared" si="153"/>
        <v/>
      </c>
      <c r="Z355" s="70">
        <f t="shared" si="143"/>
        <v>1.3968547934144986</v>
      </c>
      <c r="AA355" s="70">
        <f t="shared" ca="1" si="144"/>
        <v>152</v>
      </c>
      <c r="AB355" s="70">
        <f t="shared" ca="1" si="145"/>
        <v>150</v>
      </c>
      <c r="AC355" s="70">
        <f t="shared" ca="1" si="146"/>
        <v>155</v>
      </c>
      <c r="AD355" s="70">
        <f t="shared" ca="1" si="147"/>
        <v>59</v>
      </c>
      <c r="AE355" s="70" t="e">
        <f t="shared" ca="1" si="148"/>
        <v>#VALUE!</v>
      </c>
      <c r="AF355" s="70" t="e">
        <f t="shared" ca="1" si="149"/>
        <v>#VALUE!</v>
      </c>
      <c r="AG355" s="67">
        <f t="shared" si="154"/>
        <v>0.28258269490089583</v>
      </c>
      <c r="AH355" s="67">
        <f t="shared" si="154"/>
        <v>0.13667700327947202</v>
      </c>
      <c r="AI355" s="67">
        <f t="shared" si="154"/>
        <v>0.2666449707074684</v>
      </c>
      <c r="AJ355" s="67" t="str">
        <f t="shared" si="154"/>
        <v/>
      </c>
      <c r="AK355" s="67" t="str">
        <f t="shared" si="154"/>
        <v/>
      </c>
      <c r="AL355" s="67" t="str">
        <f t="shared" si="154"/>
        <v/>
      </c>
      <c r="AM355" s="67" t="str">
        <f t="shared" si="154"/>
        <v/>
      </c>
      <c r="AN355" s="67">
        <f t="shared" si="154"/>
        <v>7.5815890484313975E-3</v>
      </c>
      <c r="AO355" s="63"/>
      <c r="AP355" s="67">
        <f t="shared" si="155"/>
        <v>0.24673534177772549</v>
      </c>
      <c r="AQ355" s="67" t="str">
        <f t="shared" si="155"/>
        <v/>
      </c>
      <c r="AR355" s="67">
        <f t="shared" si="155"/>
        <v>4.549954924102381E-4</v>
      </c>
      <c r="AS355" s="67" t="str">
        <f t="shared" si="155"/>
        <v/>
      </c>
      <c r="AT355" s="67" t="str">
        <f t="shared" si="155"/>
        <v/>
      </c>
      <c r="AU355" s="63"/>
      <c r="AV355" s="67">
        <f t="shared" si="156"/>
        <v>0.30184589738666667</v>
      </c>
      <c r="AW355" s="67" t="str">
        <f t="shared" si="156"/>
        <v/>
      </c>
      <c r="AX355" s="67" t="str">
        <f t="shared" si="156"/>
        <v/>
      </c>
      <c r="AY355" s="67">
        <f t="shared" si="156"/>
        <v>0.1543323008214286</v>
      </c>
      <c r="AZ355" s="63"/>
      <c r="BA355" s="67" t="str">
        <f t="shared" si="157"/>
        <v/>
      </c>
      <c r="BB355" s="67" t="str">
        <f t="shared" si="157"/>
        <v/>
      </c>
      <c r="BC355" s="63"/>
      <c r="BD355" s="67" t="str">
        <f t="shared" si="158"/>
        <v/>
      </c>
      <c r="BE355" s="67" t="str">
        <f t="shared" si="158"/>
        <v/>
      </c>
      <c r="BF355" s="67" t="str">
        <f t="shared" si="158"/>
        <v/>
      </c>
    </row>
    <row r="356" spans="4:58" s="20" customFormat="1" ht="15" customHeight="1">
      <c r="P356" s="237">
        <v>143</v>
      </c>
      <c r="Q356" s="50" t="str">
        <f t="shared" si="127"/>
        <v>Dubai_2016</v>
      </c>
      <c r="R356" s="51"/>
      <c r="S356" s="51"/>
      <c r="T356" s="51"/>
      <c r="U356" s="67">
        <f t="shared" si="153"/>
        <v>12.083299528894802</v>
      </c>
      <c r="V356" s="67">
        <f t="shared" si="153"/>
        <v>3.9363730683274158</v>
      </c>
      <c r="W356" s="67">
        <f t="shared" si="153"/>
        <v>1.9243113997482895</v>
      </c>
      <c r="X356" s="67" t="str">
        <f t="shared" si="153"/>
        <v/>
      </c>
      <c r="Y356" s="67" t="str">
        <f t="shared" si="153"/>
        <v/>
      </c>
      <c r="Z356" s="70">
        <f t="shared" si="143"/>
        <v>17.943983996970509</v>
      </c>
      <c r="AA356" s="70">
        <f t="shared" ca="1" si="144"/>
        <v>13</v>
      </c>
      <c r="AB356" s="70">
        <f t="shared" ca="1" si="145"/>
        <v>15</v>
      </c>
      <c r="AC356" s="70">
        <f t="shared" ca="1" si="146"/>
        <v>7</v>
      </c>
      <c r="AD356" s="70">
        <f t="shared" ca="1" si="147"/>
        <v>11</v>
      </c>
      <c r="AE356" s="70" t="e">
        <f t="shared" ca="1" si="148"/>
        <v>#VALUE!</v>
      </c>
      <c r="AF356" s="70" t="e">
        <f t="shared" ca="1" si="149"/>
        <v>#VALUE!</v>
      </c>
      <c r="AG356" s="67">
        <f t="shared" si="154"/>
        <v>0.31180229889257066</v>
      </c>
      <c r="AH356" s="67">
        <f t="shared" si="154"/>
        <v>8.0821203434756939</v>
      </c>
      <c r="AI356" s="67">
        <f t="shared" si="154"/>
        <v>2.8674914755354521</v>
      </c>
      <c r="AJ356" s="67" t="str">
        <f t="shared" si="154"/>
        <v/>
      </c>
      <c r="AK356" s="67" t="str">
        <f t="shared" si="154"/>
        <v/>
      </c>
      <c r="AL356" s="67" t="str">
        <f t="shared" si="154"/>
        <v/>
      </c>
      <c r="AM356" s="67" t="str">
        <f t="shared" si="154"/>
        <v/>
      </c>
      <c r="AN356" s="67">
        <f t="shared" si="154"/>
        <v>4.8095627602617484E-3</v>
      </c>
      <c r="AO356" s="63"/>
      <c r="AP356" s="67">
        <f t="shared" si="155"/>
        <v>3.9363730683274158</v>
      </c>
      <c r="AQ356" s="67" t="str">
        <f t="shared" si="155"/>
        <v/>
      </c>
      <c r="AR356" s="67" t="str">
        <f t="shared" si="155"/>
        <v/>
      </c>
      <c r="AS356" s="67" t="str">
        <f t="shared" si="155"/>
        <v/>
      </c>
      <c r="AT356" s="67" t="str">
        <f t="shared" si="155"/>
        <v/>
      </c>
      <c r="AU356" s="63"/>
      <c r="AV356" s="67">
        <f t="shared" si="156"/>
        <v>1.8218686747482895</v>
      </c>
      <c r="AW356" s="67">
        <f t="shared" si="156"/>
        <v>0.10244272499999998</v>
      </c>
      <c r="AX356" s="67" t="str">
        <f t="shared" si="156"/>
        <v/>
      </c>
      <c r="AY356" s="67" t="str">
        <f t="shared" si="156"/>
        <v/>
      </c>
      <c r="AZ356" s="63"/>
      <c r="BA356" s="67" t="str">
        <f t="shared" si="157"/>
        <v/>
      </c>
      <c r="BB356" s="67" t="str">
        <f t="shared" si="157"/>
        <v/>
      </c>
      <c r="BC356" s="63"/>
      <c r="BD356" s="67" t="str">
        <f t="shared" si="158"/>
        <v/>
      </c>
      <c r="BE356" s="67" t="str">
        <f t="shared" si="158"/>
        <v/>
      </c>
      <c r="BF356" s="67" t="str">
        <f t="shared" si="158"/>
        <v/>
      </c>
    </row>
    <row r="357" spans="4:58" s="20" customFormat="1" ht="15" customHeight="1">
      <c r="P357" s="237">
        <v>144</v>
      </c>
      <c r="Q357" s="50" t="str">
        <f t="shared" si="127"/>
        <v>Tokyo_2013</v>
      </c>
      <c r="R357" s="51"/>
      <c r="S357" s="51"/>
      <c r="T357" s="51"/>
      <c r="U357" s="67">
        <f t="shared" si="153"/>
        <v>3.9562313615256683</v>
      </c>
      <c r="V357" s="67">
        <f t="shared" si="153"/>
        <v>0.88671296908780683</v>
      </c>
      <c r="W357" s="67">
        <f t="shared" si="153"/>
        <v>0.12932037616459788</v>
      </c>
      <c r="X357" s="67" t="str">
        <f t="shared" si="153"/>
        <v/>
      </c>
      <c r="Y357" s="67" t="str">
        <f t="shared" si="153"/>
        <v/>
      </c>
      <c r="Z357" s="70">
        <f t="shared" si="143"/>
        <v>4.9722647067780734</v>
      </c>
      <c r="AA357" s="70">
        <f t="shared" ca="1" si="144"/>
        <v>87</v>
      </c>
      <c r="AB357" s="70">
        <f t="shared" ca="1" si="145"/>
        <v>60</v>
      </c>
      <c r="AC357" s="70">
        <f t="shared" ca="1" si="146"/>
        <v>133</v>
      </c>
      <c r="AD357" s="70">
        <f t="shared" ca="1" si="147"/>
        <v>119</v>
      </c>
      <c r="AE357" s="70" t="e">
        <f t="shared" ca="1" si="148"/>
        <v>#VALUE!</v>
      </c>
      <c r="AF357" s="70" t="e">
        <f t="shared" ca="1" si="149"/>
        <v>#VALUE!</v>
      </c>
      <c r="AG357" s="67">
        <f t="shared" si="154"/>
        <v>1.5751905331915921</v>
      </c>
      <c r="AH357" s="67">
        <f t="shared" si="154"/>
        <v>1.9822261700460899</v>
      </c>
      <c r="AI357" s="67">
        <f t="shared" si="154"/>
        <v>0.36707619939590308</v>
      </c>
      <c r="AJ357" s="67" t="str">
        <f t="shared" si="154"/>
        <v/>
      </c>
      <c r="AK357" s="67">
        <f t="shared" si="154"/>
        <v>7.7461711589685203E-3</v>
      </c>
      <c r="AL357" s="67" t="str">
        <f t="shared" si="154"/>
        <v/>
      </c>
      <c r="AM357" s="67" t="str">
        <f t="shared" si="154"/>
        <v/>
      </c>
      <c r="AN357" s="67">
        <f t="shared" si="154"/>
        <v>7.3261388378207797E-5</v>
      </c>
      <c r="AO357" s="63"/>
      <c r="AP357" s="67">
        <f t="shared" si="155"/>
        <v>0.70487710526711944</v>
      </c>
      <c r="AQ357" s="67">
        <f t="shared" si="155"/>
        <v>0.16546499096508449</v>
      </c>
      <c r="AR357" s="67">
        <f t="shared" si="155"/>
        <v>1.4144534699022999E-2</v>
      </c>
      <c r="AS357" s="67">
        <f t="shared" si="155"/>
        <v>2.226338156579907E-3</v>
      </c>
      <c r="AT357" s="67" t="str">
        <f t="shared" si="155"/>
        <v/>
      </c>
      <c r="AU357" s="63"/>
      <c r="AV357" s="67">
        <f t="shared" si="156"/>
        <v>3.6996330771632807E-2</v>
      </c>
      <c r="AW357" s="67" t="str">
        <f t="shared" si="156"/>
        <v/>
      </c>
      <c r="AX357" s="67">
        <f t="shared" si="156"/>
        <v>8.1618496857666617E-2</v>
      </c>
      <c r="AY357" s="67">
        <f t="shared" si="156"/>
        <v>1.0705548535298452E-2</v>
      </c>
      <c r="AZ357" s="63"/>
      <c r="BA357" s="67" t="str">
        <f t="shared" si="157"/>
        <v/>
      </c>
      <c r="BB357" s="67" t="str">
        <f t="shared" si="157"/>
        <v/>
      </c>
      <c r="BC357" s="63"/>
      <c r="BD357" s="67" t="str">
        <f t="shared" si="158"/>
        <v/>
      </c>
      <c r="BE357" s="67" t="str">
        <f t="shared" si="158"/>
        <v/>
      </c>
      <c r="BF357" s="67" t="str">
        <f t="shared" si="158"/>
        <v/>
      </c>
    </row>
    <row r="358" spans="4:58" s="20" customFormat="1" ht="15" customHeight="1">
      <c r="P358" s="237">
        <v>145</v>
      </c>
      <c r="Q358" s="50" t="str">
        <f t="shared" si="127"/>
        <v>Montréal_2013</v>
      </c>
      <c r="R358" s="51"/>
      <c r="S358" s="51"/>
      <c r="T358" s="51"/>
      <c r="U358" s="67">
        <f t="shared" si="153"/>
        <v>2.5961489689329329</v>
      </c>
      <c r="V358" s="67">
        <f t="shared" si="153"/>
        <v>2.3800807790616281</v>
      </c>
      <c r="W358" s="67">
        <f t="shared" si="153"/>
        <v>0.22663872072909971</v>
      </c>
      <c r="X358" s="67" t="str">
        <f t="shared" si="153"/>
        <v/>
      </c>
      <c r="Y358" s="67" t="str">
        <f t="shared" si="153"/>
        <v/>
      </c>
      <c r="Z358" s="70">
        <f t="shared" si="143"/>
        <v>5.2028684687236604</v>
      </c>
      <c r="AA358" s="70">
        <f t="shared" ca="1" si="144"/>
        <v>80</v>
      </c>
      <c r="AB358" s="70">
        <f t="shared" ca="1" si="145"/>
        <v>90</v>
      </c>
      <c r="AC358" s="70">
        <f t="shared" ca="1" si="146"/>
        <v>43</v>
      </c>
      <c r="AD358" s="70">
        <f t="shared" ca="1" si="147"/>
        <v>93</v>
      </c>
      <c r="AE358" s="70" t="e">
        <f t="shared" ca="1" si="148"/>
        <v>#VALUE!</v>
      </c>
      <c r="AF358" s="70" t="e">
        <f t="shared" ca="1" si="149"/>
        <v>#VALUE!</v>
      </c>
      <c r="AG358" s="67">
        <f t="shared" si="154"/>
        <v>0.65065277541438105</v>
      </c>
      <c r="AH358" s="67">
        <f t="shared" si="154"/>
        <v>0.85991068148968797</v>
      </c>
      <c r="AI358" s="67">
        <f t="shared" si="154"/>
        <v>0.50875775673938139</v>
      </c>
      <c r="AJ358" s="67" t="str">
        <f t="shared" si="154"/>
        <v/>
      </c>
      <c r="AK358" s="67" t="str">
        <f t="shared" si="154"/>
        <v/>
      </c>
      <c r="AL358" s="67" t="str">
        <f t="shared" si="154"/>
        <v/>
      </c>
      <c r="AM358" s="67" t="str">
        <f t="shared" si="154"/>
        <v/>
      </c>
      <c r="AN358" s="67">
        <f t="shared" si="154"/>
        <v>6.4183211354746379E-3</v>
      </c>
      <c r="AO358" s="63"/>
      <c r="AP358" s="67">
        <f t="shared" si="155"/>
        <v>1.8198187657712825</v>
      </c>
      <c r="AQ358" s="67">
        <f t="shared" si="155"/>
        <v>0.10790483872273041</v>
      </c>
      <c r="AR358" s="67">
        <f t="shared" si="155"/>
        <v>0.11771436951570592</v>
      </c>
      <c r="AS358" s="67">
        <f t="shared" si="155"/>
        <v>0.3150020617056043</v>
      </c>
      <c r="AT358" s="67">
        <f t="shared" si="155"/>
        <v>1.9640743346304751E-2</v>
      </c>
      <c r="AU358" s="63"/>
      <c r="AV358" s="67">
        <f t="shared" si="156"/>
        <v>0.16151899313779428</v>
      </c>
      <c r="AW358" s="67">
        <f t="shared" si="156"/>
        <v>3.7027491417034901E-3</v>
      </c>
      <c r="AX358" s="67">
        <f t="shared" si="156"/>
        <v>4.2532131590668716E-2</v>
      </c>
      <c r="AY358" s="67">
        <f t="shared" si="156"/>
        <v>1.8884846858933248E-2</v>
      </c>
      <c r="AZ358" s="63"/>
      <c r="BA358" s="67" t="str">
        <f t="shared" si="157"/>
        <v/>
      </c>
      <c r="BB358" s="67" t="str">
        <f t="shared" si="157"/>
        <v/>
      </c>
      <c r="BC358" s="63"/>
      <c r="BD358" s="67" t="str">
        <f t="shared" si="158"/>
        <v/>
      </c>
      <c r="BE358" s="67" t="str">
        <f t="shared" si="158"/>
        <v/>
      </c>
      <c r="BF358" s="67" t="str">
        <f t="shared" si="158"/>
        <v/>
      </c>
    </row>
    <row r="359" spans="4:58" s="52" customFormat="1" ht="15" customHeight="1">
      <c r="D359" s="53"/>
      <c r="E359" s="53"/>
      <c r="F359" s="53"/>
      <c r="P359" s="244">
        <v>146</v>
      </c>
      <c r="Q359" s="50" t="str">
        <f t="shared" si="127"/>
        <v>Montréal_2014</v>
      </c>
      <c r="R359" s="51"/>
      <c r="S359" s="51"/>
      <c r="T359" s="51"/>
      <c r="U359" s="67">
        <f t="shared" si="153"/>
        <v>2.6818437675877642</v>
      </c>
      <c r="V359" s="67">
        <f t="shared" si="153"/>
        <v>2.3217726888177022</v>
      </c>
      <c r="W359" s="67">
        <f t="shared" si="153"/>
        <v>0.21955722040558559</v>
      </c>
      <c r="X359" s="67" t="str">
        <f t="shared" si="153"/>
        <v/>
      </c>
      <c r="Y359" s="67" t="str">
        <f t="shared" si="153"/>
        <v/>
      </c>
      <c r="Z359" s="70">
        <f t="shared" si="143"/>
        <v>5.2231736768110517</v>
      </c>
      <c r="AA359" s="70">
        <f t="shared" ca="1" si="144"/>
        <v>79</v>
      </c>
      <c r="AB359" s="70">
        <f t="shared" ca="1" si="145"/>
        <v>88</v>
      </c>
      <c r="AC359" s="70">
        <f t="shared" ca="1" si="146"/>
        <v>46</v>
      </c>
      <c r="AD359" s="70">
        <f t="shared" ca="1" si="147"/>
        <v>95</v>
      </c>
      <c r="AE359" s="70" t="e">
        <f t="shared" ca="1" si="148"/>
        <v>#VALUE!</v>
      </c>
      <c r="AF359" s="70" t="e">
        <f t="shared" ca="1" si="149"/>
        <v>#VALUE!</v>
      </c>
      <c r="AG359" s="67">
        <f t="shared" si="154"/>
        <v>0.62148841967505986</v>
      </c>
      <c r="AH359" s="67">
        <f t="shared" si="154"/>
        <v>0.8826260170411766</v>
      </c>
      <c r="AI359" s="67">
        <f t="shared" si="154"/>
        <v>0.62257451327629465</v>
      </c>
      <c r="AJ359" s="67" t="str">
        <f t="shared" si="154"/>
        <v/>
      </c>
      <c r="AK359" s="67" t="str">
        <f t="shared" si="154"/>
        <v/>
      </c>
      <c r="AL359" s="67" t="str">
        <f t="shared" si="154"/>
        <v/>
      </c>
      <c r="AM359" s="67" t="str">
        <f t="shared" si="154"/>
        <v/>
      </c>
      <c r="AN359" s="67">
        <f t="shared" si="154"/>
        <v>5.3700327374470828E-3</v>
      </c>
      <c r="AO359" s="63"/>
      <c r="AP359" s="67">
        <f t="shared" si="155"/>
        <v>1.7938671057827151</v>
      </c>
      <c r="AQ359" s="67">
        <f t="shared" si="155"/>
        <v>9.4914526814881287E-2</v>
      </c>
      <c r="AR359" s="67">
        <f t="shared" si="155"/>
        <v>0.13668774925449251</v>
      </c>
      <c r="AS359" s="67">
        <f t="shared" si="155"/>
        <v>0.29062981738147697</v>
      </c>
      <c r="AT359" s="67">
        <f t="shared" si="155"/>
        <v>5.6734895841363455E-3</v>
      </c>
      <c r="AU359" s="63"/>
      <c r="AV359" s="67">
        <f t="shared" si="156"/>
        <v>0.15841499610428034</v>
      </c>
      <c r="AW359" s="67">
        <f t="shared" si="156"/>
        <v>4.043810689639043E-3</v>
      </c>
      <c r="AX359" s="67">
        <f t="shared" si="156"/>
        <v>3.818367732213819E-2</v>
      </c>
      <c r="AY359" s="67">
        <f t="shared" si="156"/>
        <v>1.8914736289527986E-2</v>
      </c>
      <c r="AZ359" s="63"/>
      <c r="BA359" s="67" t="str">
        <f t="shared" si="157"/>
        <v/>
      </c>
      <c r="BB359" s="67" t="str">
        <f t="shared" si="157"/>
        <v/>
      </c>
      <c r="BC359" s="63"/>
      <c r="BD359" s="67" t="str">
        <f t="shared" si="158"/>
        <v/>
      </c>
      <c r="BE359" s="67" t="str">
        <f t="shared" si="158"/>
        <v/>
      </c>
      <c r="BF359" s="67" t="str">
        <f t="shared" si="158"/>
        <v/>
      </c>
    </row>
    <row r="360" spans="4:58" s="20" customFormat="1" ht="15" customHeight="1">
      <c r="P360" s="237">
        <v>147</v>
      </c>
      <c r="Q360" s="50" t="str">
        <f t="shared" si="127"/>
        <v>Houston_2014</v>
      </c>
      <c r="R360" s="51"/>
      <c r="S360" s="51"/>
      <c r="T360" s="51"/>
      <c r="U360" s="67">
        <f t="shared" si="153"/>
        <v>7.3472917737697641</v>
      </c>
      <c r="V360" s="67">
        <f t="shared" si="153"/>
        <v>7.2072201237446079</v>
      </c>
      <c r="W360" s="67">
        <f t="shared" si="153"/>
        <v>0.36540411012561491</v>
      </c>
      <c r="X360" s="67" t="str">
        <f t="shared" si="153"/>
        <v/>
      </c>
      <c r="Y360" s="67" t="str">
        <f t="shared" si="153"/>
        <v/>
      </c>
      <c r="Z360" s="70">
        <f t="shared" si="143"/>
        <v>14.919916007639987</v>
      </c>
      <c r="AA360" s="70">
        <f t="shared" ca="1" si="144"/>
        <v>16</v>
      </c>
      <c r="AB360" s="70">
        <f t="shared" ca="1" si="145"/>
        <v>33</v>
      </c>
      <c r="AC360" s="70">
        <f t="shared" ca="1" si="146"/>
        <v>1</v>
      </c>
      <c r="AD360" s="70">
        <f t="shared" ca="1" si="147"/>
        <v>71</v>
      </c>
      <c r="AE360" s="70" t="e">
        <f t="shared" ca="1" si="148"/>
        <v>#VALUE!</v>
      </c>
      <c r="AF360" s="70" t="e">
        <f t="shared" ca="1" si="149"/>
        <v>#VALUE!</v>
      </c>
      <c r="AG360" s="67">
        <f t="shared" si="154"/>
        <v>2.4213926567355353</v>
      </c>
      <c r="AH360" s="67">
        <f t="shared" si="154"/>
        <v>4.3872527478504395</v>
      </c>
      <c r="AI360" s="67">
        <f t="shared" si="154"/>
        <v>0.52053105427988466</v>
      </c>
      <c r="AJ360" s="67" t="str">
        <f t="shared" si="154"/>
        <v/>
      </c>
      <c r="AK360" s="67" t="str">
        <f t="shared" si="154"/>
        <v/>
      </c>
      <c r="AL360" s="67" t="str">
        <f t="shared" si="154"/>
        <v/>
      </c>
      <c r="AM360" s="67" t="str">
        <f t="shared" si="154"/>
        <v/>
      </c>
      <c r="AN360" s="67">
        <f t="shared" si="154"/>
        <v>1.8115314903904209E-2</v>
      </c>
      <c r="AO360" s="63"/>
      <c r="AP360" s="67">
        <f t="shared" si="155"/>
        <v>7.114297773950871</v>
      </c>
      <c r="AQ360" s="67">
        <f t="shared" si="155"/>
        <v>9.2630402058599376E-2</v>
      </c>
      <c r="AR360" s="67" t="str">
        <f t="shared" si="155"/>
        <v/>
      </c>
      <c r="AS360" s="67">
        <f t="shared" si="155"/>
        <v>2.9194773513791558E-4</v>
      </c>
      <c r="AT360" s="67" t="str">
        <f t="shared" si="155"/>
        <v/>
      </c>
      <c r="AU360" s="63"/>
      <c r="AV360" s="67">
        <f t="shared" si="156"/>
        <v>0.25026161244763473</v>
      </c>
      <c r="AW360" s="67">
        <f t="shared" si="156"/>
        <v>1.8094792052980126E-2</v>
      </c>
      <c r="AX360" s="67" t="str">
        <f t="shared" si="156"/>
        <v/>
      </c>
      <c r="AY360" s="67">
        <f t="shared" si="156"/>
        <v>9.704770562499998E-2</v>
      </c>
      <c r="AZ360" s="63"/>
      <c r="BA360" s="67" t="str">
        <f t="shared" si="157"/>
        <v/>
      </c>
      <c r="BB360" s="67" t="str">
        <f t="shared" si="157"/>
        <v/>
      </c>
      <c r="BC360" s="63"/>
      <c r="BD360" s="67" t="str">
        <f t="shared" si="158"/>
        <v/>
      </c>
      <c r="BE360" s="67" t="str">
        <f t="shared" si="158"/>
        <v/>
      </c>
      <c r="BF360" s="67" t="str">
        <f t="shared" si="158"/>
        <v/>
      </c>
    </row>
    <row r="361" spans="4:58" s="20" customFormat="1" ht="15" customHeight="1">
      <c r="P361" s="237">
        <v>148</v>
      </c>
      <c r="Q361" s="50" t="str">
        <f t="shared" si="127"/>
        <v>Chennai_2015</v>
      </c>
      <c r="R361" s="51"/>
      <c r="S361" s="51"/>
      <c r="T361" s="51"/>
      <c r="U361" s="67">
        <f t="shared" si="153"/>
        <v>1.7860687723185051</v>
      </c>
      <c r="V361" s="67">
        <f t="shared" si="153"/>
        <v>0.76572687281516982</v>
      </c>
      <c r="W361" s="67">
        <f t="shared" si="153"/>
        <v>0.34344643660327184</v>
      </c>
      <c r="X361" s="67" t="str">
        <f t="shared" si="153"/>
        <v/>
      </c>
      <c r="Y361" s="67" t="str">
        <f t="shared" si="153"/>
        <v/>
      </c>
      <c r="Z361" s="70">
        <f t="shared" si="143"/>
        <v>2.8952420817369466</v>
      </c>
      <c r="AA361" s="70">
        <f t="shared" ca="1" si="144"/>
        <v>132</v>
      </c>
      <c r="AB361" s="70">
        <f t="shared" ca="1" si="145"/>
        <v>130</v>
      </c>
      <c r="AC361" s="70">
        <f t="shared" ca="1" si="146"/>
        <v>139</v>
      </c>
      <c r="AD361" s="70">
        <f t="shared" ca="1" si="147"/>
        <v>77</v>
      </c>
      <c r="AE361" s="70" t="e">
        <f t="shared" ca="1" si="148"/>
        <v>#VALUE!</v>
      </c>
      <c r="AF361" s="70" t="e">
        <f t="shared" ca="1" si="149"/>
        <v>#VALUE!</v>
      </c>
      <c r="AG361" s="67">
        <f t="shared" si="154"/>
        <v>0.66438860272690192</v>
      </c>
      <c r="AH361" s="67">
        <f t="shared" si="154"/>
        <v>0.28947906893066533</v>
      </c>
      <c r="AI361" s="67">
        <f t="shared" si="154"/>
        <v>0.47152062585181648</v>
      </c>
      <c r="AJ361" s="67" t="str">
        <f t="shared" si="154"/>
        <v/>
      </c>
      <c r="AK361" s="67">
        <f t="shared" si="154"/>
        <v>4.7755128546426817E-7</v>
      </c>
      <c r="AL361" s="67" t="str">
        <f t="shared" si="154"/>
        <v/>
      </c>
      <c r="AM361" s="67" t="str">
        <f t="shared" si="154"/>
        <v/>
      </c>
      <c r="AN361" s="67" t="str">
        <f t="shared" si="154"/>
        <v/>
      </c>
      <c r="AO361" s="63"/>
      <c r="AP361" s="67">
        <f t="shared" si="155"/>
        <v>0.7512657841765622</v>
      </c>
      <c r="AQ361" s="67">
        <f t="shared" si="155"/>
        <v>1.4461088638607601E-2</v>
      </c>
      <c r="AR361" s="67" t="str">
        <f t="shared" si="155"/>
        <v/>
      </c>
      <c r="AS361" s="67" t="str">
        <f t="shared" si="155"/>
        <v/>
      </c>
      <c r="AT361" s="67" t="str">
        <f t="shared" si="155"/>
        <v/>
      </c>
      <c r="AU361" s="63"/>
      <c r="AV361" s="67">
        <f t="shared" si="156"/>
        <v>0.19001205467001933</v>
      </c>
      <c r="AW361" s="67">
        <f t="shared" si="156"/>
        <v>1.1943760460532459E-3</v>
      </c>
      <c r="AX361" s="67">
        <f t="shared" si="156"/>
        <v>2.1267657288863797E-4</v>
      </c>
      <c r="AY361" s="67">
        <f t="shared" si="156"/>
        <v>0.15202732931431065</v>
      </c>
      <c r="AZ361" s="63"/>
      <c r="BA361" s="67" t="str">
        <f t="shared" si="157"/>
        <v/>
      </c>
      <c r="BB361" s="67" t="str">
        <f t="shared" si="157"/>
        <v/>
      </c>
      <c r="BC361" s="63"/>
      <c r="BD361" s="67" t="str">
        <f t="shared" si="158"/>
        <v/>
      </c>
      <c r="BE361" s="67" t="str">
        <f t="shared" si="158"/>
        <v/>
      </c>
      <c r="BF361" s="67" t="str">
        <f t="shared" si="158"/>
        <v/>
      </c>
    </row>
    <row r="362" spans="4:58" s="20" customFormat="1" ht="15" customHeight="1">
      <c r="P362" s="237">
        <v>149</v>
      </c>
      <c r="Q362" s="50" t="str">
        <f t="shared" si="127"/>
        <v>Bangkok_2013</v>
      </c>
      <c r="R362" s="51"/>
      <c r="S362" s="51"/>
      <c r="T362" s="51"/>
      <c r="U362" s="67">
        <f t="shared" si="153"/>
        <v>2.4877548427891383</v>
      </c>
      <c r="V362" s="67">
        <f t="shared" si="153"/>
        <v>2.947920624564194</v>
      </c>
      <c r="W362" s="67">
        <f t="shared" si="153"/>
        <v>0.47870142529830151</v>
      </c>
      <c r="X362" s="67" t="str">
        <f t="shared" si="153"/>
        <v/>
      </c>
      <c r="Y362" s="67" t="str">
        <f t="shared" si="153"/>
        <v/>
      </c>
      <c r="Z362" s="70">
        <f t="shared" si="143"/>
        <v>5.9143768926516342</v>
      </c>
      <c r="AA362" s="70">
        <f t="shared" ca="1" si="144"/>
        <v>64</v>
      </c>
      <c r="AB362" s="70">
        <f t="shared" ca="1" si="145"/>
        <v>95</v>
      </c>
      <c r="AC362" s="70">
        <f t="shared" ca="1" si="146"/>
        <v>18</v>
      </c>
      <c r="AD362" s="70">
        <f t="shared" ca="1" si="147"/>
        <v>57</v>
      </c>
      <c r="AE362" s="70" t="e">
        <f t="shared" ca="1" si="148"/>
        <v>#VALUE!</v>
      </c>
      <c r="AF362" s="70" t="e">
        <f t="shared" ca="1" si="149"/>
        <v>#VALUE!</v>
      </c>
      <c r="AG362" s="67">
        <f t="shared" si="154"/>
        <v>0.65189884663754694</v>
      </c>
      <c r="AH362" s="67">
        <f t="shared" si="154"/>
        <v>1.0889011217393214</v>
      </c>
      <c r="AI362" s="67">
        <f t="shared" si="154"/>
        <v>0.61327032587843533</v>
      </c>
      <c r="AJ362" s="67" t="str">
        <f t="shared" si="154"/>
        <v/>
      </c>
      <c r="AK362" s="67" t="str">
        <f t="shared" si="154"/>
        <v/>
      </c>
      <c r="AL362" s="67">
        <f t="shared" si="154"/>
        <v>0.13368454853383444</v>
      </c>
      <c r="AM362" s="67" t="str">
        <f t="shared" si="154"/>
        <v/>
      </c>
      <c r="AN362" s="67" t="str">
        <f t="shared" si="154"/>
        <v/>
      </c>
      <c r="AO362" s="63"/>
      <c r="AP362" s="67">
        <f t="shared" si="155"/>
        <v>2.9310122817909763</v>
      </c>
      <c r="AQ362" s="67">
        <f t="shared" si="155"/>
        <v>1.69083427732174E-2</v>
      </c>
      <c r="AR362" s="67" t="str">
        <f t="shared" si="155"/>
        <v/>
      </c>
      <c r="AS362" s="67" t="str">
        <f t="shared" si="155"/>
        <v/>
      </c>
      <c r="AT362" s="67" t="str">
        <f t="shared" si="155"/>
        <v/>
      </c>
      <c r="AU362" s="63"/>
      <c r="AV362" s="67">
        <f t="shared" si="156"/>
        <v>0.36648083174652962</v>
      </c>
      <c r="AW362" s="67">
        <f t="shared" si="156"/>
        <v>4.8352806499037532E-3</v>
      </c>
      <c r="AX362" s="67">
        <f t="shared" si="156"/>
        <v>1.0215799177921317E-3</v>
      </c>
      <c r="AY362" s="67">
        <f t="shared" si="156"/>
        <v>0.106363732984076</v>
      </c>
      <c r="AZ362" s="63"/>
      <c r="BA362" s="67" t="str">
        <f t="shared" si="157"/>
        <v/>
      </c>
      <c r="BB362" s="67" t="str">
        <f t="shared" si="157"/>
        <v/>
      </c>
      <c r="BC362" s="63"/>
      <c r="BD362" s="67" t="str">
        <f t="shared" si="158"/>
        <v/>
      </c>
      <c r="BE362" s="67" t="str">
        <f t="shared" si="158"/>
        <v/>
      </c>
      <c r="BF362" s="67" t="str">
        <f t="shared" si="158"/>
        <v/>
      </c>
    </row>
    <row r="363" spans="4:58" s="20" customFormat="1" ht="15" customHeight="1">
      <c r="P363" s="237">
        <v>150</v>
      </c>
      <c r="Q363" s="50" t="str">
        <f t="shared" si="127"/>
        <v>Ho Chi Minh City_2013</v>
      </c>
      <c r="R363" s="51"/>
      <c r="S363" s="51"/>
      <c r="T363" s="51"/>
      <c r="U363" s="67">
        <f t="shared" si="153"/>
        <v>2.2032567738519635</v>
      </c>
      <c r="V363" s="67">
        <f t="shared" si="153"/>
        <v>1.8506005899479971</v>
      </c>
      <c r="W363" s="67">
        <f t="shared" si="153"/>
        <v>0.28337012712449711</v>
      </c>
      <c r="X363" s="67" t="str">
        <f t="shared" si="153"/>
        <v/>
      </c>
      <c r="Y363" s="67" t="str">
        <f t="shared" si="153"/>
        <v/>
      </c>
      <c r="Z363" s="70">
        <f t="shared" si="143"/>
        <v>4.3372274909244579</v>
      </c>
      <c r="AA363" s="70">
        <f t="shared" ca="1" si="144"/>
        <v>102</v>
      </c>
      <c r="AB363" s="70">
        <f t="shared" ca="1" si="145"/>
        <v>112</v>
      </c>
      <c r="AC363" s="70">
        <f t="shared" ca="1" si="146"/>
        <v>56</v>
      </c>
      <c r="AD363" s="70">
        <f t="shared" ca="1" si="147"/>
        <v>86</v>
      </c>
      <c r="AE363" s="70" t="e">
        <f t="shared" ca="1" si="148"/>
        <v>#VALUE!</v>
      </c>
      <c r="AF363" s="70" t="e">
        <f t="shared" ca="1" si="149"/>
        <v>#VALUE!</v>
      </c>
      <c r="AG363" s="67">
        <f t="shared" si="154"/>
        <v>0.70287353167836464</v>
      </c>
      <c r="AH363" s="67">
        <f t="shared" si="154"/>
        <v>0.37161409579344784</v>
      </c>
      <c r="AI363" s="67">
        <f t="shared" si="154"/>
        <v>1.0071118617925157</v>
      </c>
      <c r="AJ363" s="67" t="str">
        <f t="shared" si="154"/>
        <v/>
      </c>
      <c r="AK363" s="67">
        <f t="shared" si="154"/>
        <v>8.2873967104125007E-2</v>
      </c>
      <c r="AL363" s="67" t="str">
        <f t="shared" si="154"/>
        <v/>
      </c>
      <c r="AM363" s="67" t="str">
        <f t="shared" si="154"/>
        <v/>
      </c>
      <c r="AN363" s="67">
        <f t="shared" si="154"/>
        <v>2.9443625316175137E-3</v>
      </c>
      <c r="AO363" s="63"/>
      <c r="AP363" s="67">
        <f t="shared" si="155"/>
        <v>1.8318173642200402</v>
      </c>
      <c r="AQ363" s="67" t="str">
        <f t="shared" si="155"/>
        <v/>
      </c>
      <c r="AR363" s="67">
        <f t="shared" si="155"/>
        <v>1.8783225727957244E-2</v>
      </c>
      <c r="AS363" s="67" t="str">
        <f t="shared" si="155"/>
        <v/>
      </c>
      <c r="AT363" s="67" t="str">
        <f t="shared" si="155"/>
        <v/>
      </c>
      <c r="AU363" s="63"/>
      <c r="AV363" s="67">
        <f t="shared" si="156"/>
        <v>0.16288174398970726</v>
      </c>
      <c r="AW363" s="67">
        <f t="shared" si="156"/>
        <v>3.1360749441544269E-3</v>
      </c>
      <c r="AX363" s="67">
        <f t="shared" si="156"/>
        <v>7.0608348976139304E-4</v>
      </c>
      <c r="AY363" s="67">
        <f t="shared" si="156"/>
        <v>0.11664622470087409</v>
      </c>
      <c r="AZ363" s="63"/>
      <c r="BA363" s="67" t="str">
        <f t="shared" si="157"/>
        <v/>
      </c>
      <c r="BB363" s="67" t="str">
        <f t="shared" si="157"/>
        <v/>
      </c>
      <c r="BC363" s="63"/>
      <c r="BD363" s="67" t="str">
        <f t="shared" si="158"/>
        <v/>
      </c>
      <c r="BE363" s="67" t="str">
        <f t="shared" si="158"/>
        <v/>
      </c>
      <c r="BF363" s="67" t="str">
        <f t="shared" si="158"/>
        <v/>
      </c>
    </row>
    <row r="364" spans="4:58" s="20" customFormat="1" ht="15" customHeight="1">
      <c r="P364" s="237">
        <v>151</v>
      </c>
      <c r="Q364" s="50" t="str">
        <f t="shared" si="127"/>
        <v>Milan_2013</v>
      </c>
      <c r="R364" s="51"/>
      <c r="S364" s="51"/>
      <c r="T364" s="51"/>
      <c r="U364" s="67">
        <f t="shared" ref="U364:Y373" si="159">IF(ISERROR(U160/$R160),"",U160/$R160)</f>
        <v>3.8684951906095293</v>
      </c>
      <c r="V364" s="67">
        <f t="shared" si="159"/>
        <v>0.68095652380836913</v>
      </c>
      <c r="W364" s="67">
        <f t="shared" si="159"/>
        <v>6.9920551961397247E-3</v>
      </c>
      <c r="X364" s="67" t="str">
        <f t="shared" si="159"/>
        <v/>
      </c>
      <c r="Y364" s="67" t="str">
        <f t="shared" si="159"/>
        <v/>
      </c>
      <c r="Z364" s="70">
        <f t="shared" si="143"/>
        <v>4.5564437696140381</v>
      </c>
      <c r="AA364" s="70">
        <f t="shared" ca="1" si="144"/>
        <v>96</v>
      </c>
      <c r="AB364" s="70">
        <f t="shared" ca="1" si="145"/>
        <v>62</v>
      </c>
      <c r="AC364" s="70">
        <f t="shared" ca="1" si="146"/>
        <v>141</v>
      </c>
      <c r="AD364" s="70">
        <f t="shared" ca="1" si="147"/>
        <v>155</v>
      </c>
      <c r="AE364" s="70" t="e">
        <f t="shared" ca="1" si="148"/>
        <v>#VALUE!</v>
      </c>
      <c r="AF364" s="70" t="e">
        <f t="shared" ca="1" si="149"/>
        <v>#VALUE!</v>
      </c>
      <c r="AG364" s="67">
        <f t="shared" ref="AG364:AN373" si="160">IF(ISERROR(AG160/$R160),"",AG160/$R160)</f>
        <v>1.7494450821918994</v>
      </c>
      <c r="AH364" s="67">
        <f t="shared" si="160"/>
        <v>1.2590827549739996</v>
      </c>
      <c r="AI364" s="67">
        <f t="shared" si="160"/>
        <v>0.80557809171043204</v>
      </c>
      <c r="AJ364" s="67" t="str">
        <f t="shared" si="160"/>
        <v/>
      </c>
      <c r="AK364" s="67" t="str">
        <f t="shared" si="160"/>
        <v/>
      </c>
      <c r="AL364" s="67" t="str">
        <f t="shared" si="160"/>
        <v/>
      </c>
      <c r="AM364" s="67" t="str">
        <f t="shared" si="160"/>
        <v/>
      </c>
      <c r="AN364" s="67">
        <f t="shared" si="160"/>
        <v>2.8551448326415638E-2</v>
      </c>
      <c r="AO364" s="63"/>
      <c r="AP364" s="67">
        <f t="shared" ref="AP364:AT373" si="161">IF(ISERROR(AP160/$R160),"",AP160/$R160)</f>
        <v>0.66207155571365128</v>
      </c>
      <c r="AQ364" s="67">
        <f t="shared" si="161"/>
        <v>1.4744533189755609E-2</v>
      </c>
      <c r="AR364" s="67" t="str">
        <f t="shared" si="161"/>
        <v/>
      </c>
      <c r="AS364" s="67" t="str">
        <f t="shared" si="161"/>
        <v/>
      </c>
      <c r="AT364" s="67">
        <f t="shared" si="161"/>
        <v>4.1404349049621756E-3</v>
      </c>
      <c r="AU364" s="63"/>
      <c r="AV364" s="67" t="str">
        <f t="shared" si="156"/>
        <v/>
      </c>
      <c r="AW364" s="67" t="str">
        <f t="shared" si="156"/>
        <v/>
      </c>
      <c r="AX364" s="67" t="str">
        <f t="shared" si="156"/>
        <v/>
      </c>
      <c r="AY364" s="67">
        <f t="shared" si="156"/>
        <v>6.9920551961397247E-3</v>
      </c>
      <c r="AZ364" s="63"/>
      <c r="BA364" s="67" t="str">
        <f t="shared" si="157"/>
        <v/>
      </c>
      <c r="BB364" s="67" t="str">
        <f t="shared" si="157"/>
        <v/>
      </c>
      <c r="BC364" s="63"/>
      <c r="BD364" s="67" t="str">
        <f t="shared" si="158"/>
        <v/>
      </c>
      <c r="BE364" s="67" t="str">
        <f t="shared" si="158"/>
        <v/>
      </c>
      <c r="BF364" s="67" t="str">
        <f t="shared" si="158"/>
        <v/>
      </c>
    </row>
    <row r="365" spans="4:58" s="20" customFormat="1" ht="15" customHeight="1">
      <c r="P365" s="237">
        <v>152</v>
      </c>
      <c r="Q365" s="50" t="str">
        <f t="shared" si="127"/>
        <v>Milan_2015</v>
      </c>
      <c r="R365" s="51"/>
      <c r="S365" s="51"/>
      <c r="T365" s="51"/>
      <c r="U365" s="67">
        <f t="shared" si="159"/>
        <v>3.7718667640419432</v>
      </c>
      <c r="V365" s="67">
        <f t="shared" si="159"/>
        <v>0.65365294679129737</v>
      </c>
      <c r="W365" s="67">
        <f t="shared" si="159"/>
        <v>7.1537110567673479E-3</v>
      </c>
      <c r="X365" s="67" t="str">
        <f t="shared" si="159"/>
        <v/>
      </c>
      <c r="Y365" s="67" t="str">
        <f t="shared" si="159"/>
        <v/>
      </c>
      <c r="Z365" s="70">
        <f t="shared" si="143"/>
        <v>4.4326734218900077</v>
      </c>
      <c r="AA365" s="70">
        <f t="shared" ca="1" si="144"/>
        <v>99</v>
      </c>
      <c r="AB365" s="70">
        <f t="shared" ca="1" si="145"/>
        <v>64</v>
      </c>
      <c r="AC365" s="70">
        <f t="shared" ca="1" si="146"/>
        <v>144</v>
      </c>
      <c r="AD365" s="70">
        <f t="shared" ca="1" si="147"/>
        <v>154</v>
      </c>
      <c r="AE365" s="70" t="e">
        <f t="shared" ca="1" si="148"/>
        <v>#VALUE!</v>
      </c>
      <c r="AF365" s="70" t="e">
        <f t="shared" ca="1" si="149"/>
        <v>#VALUE!</v>
      </c>
      <c r="AG365" s="67">
        <f t="shared" si="160"/>
        <v>1.7373435257176086</v>
      </c>
      <c r="AH365" s="67">
        <f t="shared" si="160"/>
        <v>1.1901664309826061</v>
      </c>
      <c r="AI365" s="67">
        <f t="shared" si="160"/>
        <v>0.78928573035348615</v>
      </c>
      <c r="AJ365" s="67" t="str">
        <f t="shared" si="160"/>
        <v/>
      </c>
      <c r="AK365" s="67" t="str">
        <f t="shared" si="160"/>
        <v/>
      </c>
      <c r="AL365" s="67" t="str">
        <f t="shared" si="160"/>
        <v/>
      </c>
      <c r="AM365" s="67" t="str">
        <f t="shared" si="160"/>
        <v/>
      </c>
      <c r="AN365" s="67">
        <f t="shared" si="160"/>
        <v>2.8721821333167086E-2</v>
      </c>
      <c r="AO365" s="63"/>
      <c r="AP365" s="67">
        <f t="shared" si="161"/>
        <v>0.63384110141968708</v>
      </c>
      <c r="AQ365" s="67">
        <f t="shared" si="161"/>
        <v>1.5646703546846621E-2</v>
      </c>
      <c r="AR365" s="67" t="str">
        <f t="shared" si="161"/>
        <v/>
      </c>
      <c r="AS365" s="67" t="str">
        <f t="shared" si="161"/>
        <v/>
      </c>
      <c r="AT365" s="67">
        <f t="shared" si="161"/>
        <v>4.1651418247636626E-3</v>
      </c>
      <c r="AU365" s="63"/>
      <c r="AV365" s="67" t="str">
        <f t="shared" si="156"/>
        <v/>
      </c>
      <c r="AW365" s="67" t="str">
        <f t="shared" si="156"/>
        <v/>
      </c>
      <c r="AX365" s="67" t="str">
        <f t="shared" si="156"/>
        <v/>
      </c>
      <c r="AY365" s="67">
        <f t="shared" si="156"/>
        <v>7.1537110567673479E-3</v>
      </c>
      <c r="AZ365" s="63"/>
      <c r="BA365" s="67" t="str">
        <f t="shared" si="157"/>
        <v/>
      </c>
      <c r="BB365" s="67" t="str">
        <f t="shared" si="157"/>
        <v/>
      </c>
      <c r="BC365" s="63"/>
      <c r="BD365" s="67" t="str">
        <f t="shared" si="158"/>
        <v/>
      </c>
      <c r="BE365" s="67" t="str">
        <f t="shared" si="158"/>
        <v/>
      </c>
      <c r="BF365" s="67" t="str">
        <f t="shared" si="158"/>
        <v/>
      </c>
    </row>
    <row r="366" spans="4:58" s="20" customFormat="1" ht="15" customHeight="1">
      <c r="P366" s="237">
        <v>153</v>
      </c>
      <c r="Q366" s="50" t="str">
        <f t="shared" si="127"/>
        <v>Venice_2016</v>
      </c>
      <c r="R366" s="51"/>
      <c r="S366" s="51"/>
      <c r="T366" s="51"/>
      <c r="U366" s="67">
        <f t="shared" si="159"/>
        <v>8.930436174673595</v>
      </c>
      <c r="V366" s="67">
        <f t="shared" si="159"/>
        <v>2.8035709202314369</v>
      </c>
      <c r="W366" s="67">
        <f t="shared" si="159"/>
        <v>0.11529107031175427</v>
      </c>
      <c r="X366" s="67" t="str">
        <f t="shared" si="159"/>
        <v/>
      </c>
      <c r="Y366" s="67" t="str">
        <f t="shared" si="159"/>
        <v/>
      </c>
      <c r="Z366" s="70">
        <f t="shared" si="143"/>
        <v>11.849298165216785</v>
      </c>
      <c r="AA366" s="70">
        <f t="shared" ca="1" si="144"/>
        <v>22</v>
      </c>
      <c r="AB366" s="70">
        <f t="shared" ca="1" si="145"/>
        <v>19</v>
      </c>
      <c r="AC366" s="70">
        <f t="shared" ca="1" si="146"/>
        <v>23</v>
      </c>
      <c r="AD366" s="70">
        <f t="shared" ca="1" si="147"/>
        <v>123</v>
      </c>
      <c r="AE366" s="70" t="e">
        <f t="shared" ca="1" si="148"/>
        <v>#VALUE!</v>
      </c>
      <c r="AF366" s="70" t="e">
        <f t="shared" ca="1" si="149"/>
        <v>#VALUE!</v>
      </c>
      <c r="AG366" s="67">
        <f t="shared" si="160"/>
        <v>1.3938025222904915</v>
      </c>
      <c r="AH366" s="67">
        <f t="shared" si="160"/>
        <v>1.7869409354270491</v>
      </c>
      <c r="AI366" s="67">
        <f t="shared" si="160"/>
        <v>1.2957681665315668</v>
      </c>
      <c r="AJ366" s="67" t="str">
        <f t="shared" si="160"/>
        <v/>
      </c>
      <c r="AK366" s="67">
        <f t="shared" si="160"/>
        <v>2.0335322038015694E-2</v>
      </c>
      <c r="AL366" s="67" t="str">
        <f t="shared" si="160"/>
        <v/>
      </c>
      <c r="AM366" s="67" t="str">
        <f t="shared" si="160"/>
        <v/>
      </c>
      <c r="AN366" s="67">
        <f t="shared" si="160"/>
        <v>0.19979621045799048</v>
      </c>
      <c r="AO366" s="63"/>
      <c r="AP366" s="67">
        <f t="shared" si="161"/>
        <v>1.7309543495319819</v>
      </c>
      <c r="AQ366" s="67">
        <f t="shared" si="161"/>
        <v>1.2010095469188879E-2</v>
      </c>
      <c r="AR366" s="67">
        <f t="shared" si="161"/>
        <v>0.75215716181241687</v>
      </c>
      <c r="AS366" s="67">
        <f t="shared" si="161"/>
        <v>0.30844931341784931</v>
      </c>
      <c r="AT366" s="67" t="str">
        <f t="shared" si="161"/>
        <v/>
      </c>
      <c r="AU366" s="63"/>
      <c r="AV366" s="67" t="str">
        <f t="shared" si="156"/>
        <v/>
      </c>
      <c r="AW366" s="67">
        <f t="shared" si="156"/>
        <v>5.8784673832114699E-2</v>
      </c>
      <c r="AX366" s="67">
        <f t="shared" si="156"/>
        <v>2.5227937420056891E-2</v>
      </c>
      <c r="AY366" s="67">
        <f t="shared" si="156"/>
        <v>3.1278459059582674E-2</v>
      </c>
      <c r="AZ366" s="63"/>
      <c r="BA366" s="67" t="str">
        <f t="shared" si="157"/>
        <v/>
      </c>
      <c r="BB366" s="67" t="str">
        <f t="shared" si="157"/>
        <v/>
      </c>
      <c r="BC366" s="63"/>
      <c r="BD366" s="67" t="str">
        <f t="shared" si="158"/>
        <v/>
      </c>
      <c r="BE366" s="67" t="str">
        <f t="shared" si="158"/>
        <v/>
      </c>
      <c r="BF366" s="67" t="str">
        <f t="shared" si="158"/>
        <v/>
      </c>
    </row>
    <row r="367" spans="4:58" s="20" customFormat="1" ht="15" customHeight="1">
      <c r="P367" s="237">
        <v>154</v>
      </c>
      <c r="Q367" s="50" t="str">
        <f t="shared" si="127"/>
        <v>Curitiba_2013</v>
      </c>
      <c r="R367" s="51"/>
      <c r="S367" s="51"/>
      <c r="T367" s="51"/>
      <c r="U367" s="67">
        <f t="shared" si="159"/>
        <v>0.36582842191057585</v>
      </c>
      <c r="V367" s="67">
        <f t="shared" si="159"/>
        <v>1.5990045033058593</v>
      </c>
      <c r="W367" s="67">
        <f t="shared" si="159"/>
        <v>0.50511761639658481</v>
      </c>
      <c r="X367" s="67" t="str">
        <f t="shared" si="159"/>
        <v/>
      </c>
      <c r="Y367" s="67" t="str">
        <f t="shared" si="159"/>
        <v/>
      </c>
      <c r="Z367" s="70">
        <f t="shared" si="143"/>
        <v>2.4699505416130201</v>
      </c>
      <c r="AA367" s="70">
        <f t="shared" ca="1" si="144"/>
        <v>136</v>
      </c>
      <c r="AB367" s="70">
        <f t="shared" ca="1" si="145"/>
        <v>154</v>
      </c>
      <c r="AC367" s="70">
        <f t="shared" ca="1" si="146"/>
        <v>71</v>
      </c>
      <c r="AD367" s="70">
        <f t="shared" ca="1" si="147"/>
        <v>54</v>
      </c>
      <c r="AE367" s="70" t="e">
        <f t="shared" ca="1" si="148"/>
        <v>#VALUE!</v>
      </c>
      <c r="AF367" s="70" t="e">
        <f t="shared" ca="1" si="149"/>
        <v>#VALUE!</v>
      </c>
      <c r="AG367" s="67">
        <f t="shared" si="160"/>
        <v>0.15458361047497635</v>
      </c>
      <c r="AH367" s="67">
        <f t="shared" si="160"/>
        <v>0.10010307711153182</v>
      </c>
      <c r="AI367" s="67">
        <f t="shared" si="160"/>
        <v>0.10970381509035095</v>
      </c>
      <c r="AJ367" s="67" t="str">
        <f t="shared" si="160"/>
        <v/>
      </c>
      <c r="AK367" s="67">
        <f t="shared" si="160"/>
        <v>7.7684808265638918E-5</v>
      </c>
      <c r="AL367" s="67" t="str">
        <f t="shared" si="160"/>
        <v/>
      </c>
      <c r="AM367" s="67" t="str">
        <f t="shared" si="160"/>
        <v/>
      </c>
      <c r="AN367" s="67">
        <f t="shared" si="160"/>
        <v>1.3602344254510408E-3</v>
      </c>
      <c r="AO367" s="63"/>
      <c r="AP367" s="67">
        <f t="shared" si="161"/>
        <v>1.5914146733977057</v>
      </c>
      <c r="AQ367" s="67">
        <f t="shared" si="161"/>
        <v>1.1486073863213292E-3</v>
      </c>
      <c r="AR367" s="67">
        <f t="shared" si="161"/>
        <v>2.9376147987757781E-6</v>
      </c>
      <c r="AS367" s="67">
        <f t="shared" si="161"/>
        <v>6.4382849070334222E-3</v>
      </c>
      <c r="AT367" s="67" t="str">
        <f t="shared" si="161"/>
        <v/>
      </c>
      <c r="AU367" s="63"/>
      <c r="AV367" s="67">
        <f t="shared" si="156"/>
        <v>0.41664277918338338</v>
      </c>
      <c r="AW367" s="67" t="str">
        <f t="shared" si="156"/>
        <v/>
      </c>
      <c r="AX367" s="67" t="str">
        <f t="shared" si="156"/>
        <v/>
      </c>
      <c r="AY367" s="67">
        <f t="shared" si="156"/>
        <v>8.8474837213201457E-2</v>
      </c>
      <c r="AZ367" s="63"/>
      <c r="BA367" s="67" t="str">
        <f t="shared" si="157"/>
        <v/>
      </c>
      <c r="BB367" s="67" t="str">
        <f t="shared" si="157"/>
        <v/>
      </c>
      <c r="BC367" s="63"/>
      <c r="BD367" s="67" t="str">
        <f t="shared" si="158"/>
        <v/>
      </c>
      <c r="BE367" s="67" t="str">
        <f t="shared" si="158"/>
        <v/>
      </c>
      <c r="BF367" s="67" t="str">
        <f t="shared" si="158"/>
        <v/>
      </c>
    </row>
    <row r="368" spans="4:58" s="20" customFormat="1" ht="15" customHeight="1">
      <c r="P368" s="237">
        <v>155</v>
      </c>
      <c r="Q368" s="50" t="str">
        <f t="shared" si="127"/>
        <v>Medellín_2015</v>
      </c>
      <c r="R368" s="51"/>
      <c r="S368" s="51"/>
      <c r="T368" s="51"/>
      <c r="U368" s="67">
        <f t="shared" si="159"/>
        <v>0.48149612865822899</v>
      </c>
      <c r="V368" s="67">
        <f t="shared" si="159"/>
        <v>0.60165967430943423</v>
      </c>
      <c r="W368" s="67">
        <f t="shared" si="159"/>
        <v>0.3022977516736855</v>
      </c>
      <c r="X368" s="67" t="str">
        <f t="shared" si="159"/>
        <v/>
      </c>
      <c r="Y368" s="67" t="str">
        <f t="shared" si="159"/>
        <v/>
      </c>
      <c r="Z368" s="70">
        <f t="shared" si="143"/>
        <v>1.3854535546413487</v>
      </c>
      <c r="AA368" s="70">
        <f t="shared" ca="1" si="144"/>
        <v>153</v>
      </c>
      <c r="AB368" s="70">
        <f t="shared" ca="1" si="145"/>
        <v>152</v>
      </c>
      <c r="AC368" s="70">
        <f t="shared" ca="1" si="146"/>
        <v>150</v>
      </c>
      <c r="AD368" s="70">
        <f t="shared" ca="1" si="147"/>
        <v>83</v>
      </c>
      <c r="AE368" s="70" t="e">
        <f t="shared" ca="1" si="148"/>
        <v>#VALUE!</v>
      </c>
      <c r="AF368" s="70" t="e">
        <f t="shared" ca="1" si="149"/>
        <v>#VALUE!</v>
      </c>
      <c r="AG368" s="67">
        <f t="shared" si="160"/>
        <v>0.18556400808406817</v>
      </c>
      <c r="AH368" s="67">
        <f t="shared" si="160"/>
        <v>0.10394488120301429</v>
      </c>
      <c r="AI368" s="67">
        <f t="shared" si="160"/>
        <v>0.18796990722055906</v>
      </c>
      <c r="AJ368" s="67" t="str">
        <f t="shared" si="160"/>
        <v/>
      </c>
      <c r="AK368" s="67" t="str">
        <f t="shared" si="160"/>
        <v/>
      </c>
      <c r="AL368" s="67" t="str">
        <f t="shared" si="160"/>
        <v/>
      </c>
      <c r="AM368" s="67" t="str">
        <f t="shared" si="160"/>
        <v/>
      </c>
      <c r="AN368" s="67">
        <f t="shared" si="160"/>
        <v>4.0173321505874637E-3</v>
      </c>
      <c r="AO368" s="63"/>
      <c r="AP368" s="67">
        <f t="shared" si="161"/>
        <v>0.59661764313337984</v>
      </c>
      <c r="AQ368" s="67">
        <f t="shared" si="161"/>
        <v>5.0420311760543462E-3</v>
      </c>
      <c r="AR368" s="67" t="str">
        <f t="shared" si="161"/>
        <v/>
      </c>
      <c r="AS368" s="67" t="str">
        <f t="shared" si="161"/>
        <v/>
      </c>
      <c r="AT368" s="67" t="str">
        <f t="shared" si="161"/>
        <v/>
      </c>
      <c r="AU368" s="63"/>
      <c r="AV368" s="67">
        <f t="shared" si="156"/>
        <v>0.25567397442379691</v>
      </c>
      <c r="AW368" s="67" t="str">
        <f t="shared" si="156"/>
        <v/>
      </c>
      <c r="AX368" s="67" t="str">
        <f t="shared" si="156"/>
        <v/>
      </c>
      <c r="AY368" s="67">
        <f t="shared" si="156"/>
        <v>4.6623777249888608E-2</v>
      </c>
      <c r="AZ368" s="63"/>
      <c r="BA368" s="67" t="str">
        <f t="shared" si="157"/>
        <v/>
      </c>
      <c r="BB368" s="67" t="str">
        <f t="shared" si="157"/>
        <v/>
      </c>
      <c r="BC368" s="63"/>
      <c r="BD368" s="67" t="str">
        <f t="shared" si="158"/>
        <v/>
      </c>
      <c r="BE368" s="67" t="str">
        <f t="shared" si="158"/>
        <v/>
      </c>
      <c r="BF368" s="67" t="str">
        <f t="shared" si="158"/>
        <v/>
      </c>
    </row>
    <row r="369" spans="16:58" s="20" customFormat="1" ht="15" customHeight="1">
      <c r="P369" s="237">
        <v>156</v>
      </c>
      <c r="Q369" s="50" t="str">
        <f t="shared" si="127"/>
        <v>Hanoi_2015</v>
      </c>
      <c r="R369" s="51"/>
      <c r="S369" s="51"/>
      <c r="T369" s="51"/>
      <c r="U369" s="67">
        <f t="shared" si="159"/>
        <v>1.6236023084015665</v>
      </c>
      <c r="V369" s="67">
        <f t="shared" si="159"/>
        <v>5.9025012689296712E-2</v>
      </c>
      <c r="W369" s="67">
        <f t="shared" si="159"/>
        <v>0.34924635906083829</v>
      </c>
      <c r="X369" s="67" t="str">
        <f t="shared" si="159"/>
        <v/>
      </c>
      <c r="Y369" s="67" t="str">
        <f t="shared" si="159"/>
        <v/>
      </c>
      <c r="Z369" s="70">
        <f t="shared" si="143"/>
        <v>2.0318736801517012</v>
      </c>
      <c r="AA369" s="70">
        <f t="shared" ca="1" si="144"/>
        <v>142</v>
      </c>
      <c r="AB369" s="70">
        <f t="shared" ca="1" si="145"/>
        <v>132</v>
      </c>
      <c r="AC369" s="70">
        <f t="shared" ca="1" si="146"/>
        <v>156</v>
      </c>
      <c r="AD369" s="70">
        <f t="shared" ca="1" si="147"/>
        <v>75</v>
      </c>
      <c r="AE369" s="70" t="e">
        <f t="shared" ca="1" si="148"/>
        <v>#VALUE!</v>
      </c>
      <c r="AF369" s="70" t="e">
        <f t="shared" ca="1" si="149"/>
        <v>#VALUE!</v>
      </c>
      <c r="AG369" s="67">
        <f t="shared" si="160"/>
        <v>0.92818531359556788</v>
      </c>
      <c r="AH369" s="67">
        <f t="shared" si="160"/>
        <v>0.22183591088374394</v>
      </c>
      <c r="AI369" s="67">
        <f t="shared" si="160"/>
        <v>0.47358089393123981</v>
      </c>
      <c r="AJ369" s="67" t="str">
        <f t="shared" si="160"/>
        <v/>
      </c>
      <c r="AK369" s="67">
        <f t="shared" si="160"/>
        <v>1.6906033232700482E-7</v>
      </c>
      <c r="AL369" s="67" t="str">
        <f t="shared" si="160"/>
        <v/>
      </c>
      <c r="AM369" s="67" t="str">
        <f t="shared" si="160"/>
        <v/>
      </c>
      <c r="AN369" s="67">
        <f t="shared" si="160"/>
        <v>2.0930682473164173E-8</v>
      </c>
      <c r="AO369" s="63"/>
      <c r="AP369" s="67">
        <f t="shared" si="161"/>
        <v>3.5906890324588339E-2</v>
      </c>
      <c r="AQ369" s="67">
        <f t="shared" si="161"/>
        <v>4.0492896248614614E-3</v>
      </c>
      <c r="AR369" s="67">
        <f t="shared" si="161"/>
        <v>1.9068832739846914E-2</v>
      </c>
      <c r="AS369" s="67" t="str">
        <f t="shared" si="161"/>
        <v/>
      </c>
      <c r="AT369" s="67" t="str">
        <f t="shared" si="161"/>
        <v/>
      </c>
      <c r="AU369" s="63"/>
      <c r="AV369" s="67">
        <f t="shared" si="156"/>
        <v>0.15175346914588886</v>
      </c>
      <c r="AW369" s="67" t="str">
        <f t="shared" si="156"/>
        <v/>
      </c>
      <c r="AX369" s="67">
        <f t="shared" si="156"/>
        <v>1.7118172356871287E-2</v>
      </c>
      <c r="AY369" s="67">
        <f t="shared" si="156"/>
        <v>0.18037471755807818</v>
      </c>
      <c r="AZ369" s="63"/>
      <c r="BA369" s="67" t="str">
        <f t="shared" si="157"/>
        <v/>
      </c>
      <c r="BB369" s="67" t="str">
        <f t="shared" si="157"/>
        <v/>
      </c>
      <c r="BC369" s="63"/>
      <c r="BD369" s="67" t="str">
        <f t="shared" si="158"/>
        <v/>
      </c>
      <c r="BE369" s="67" t="str">
        <f t="shared" si="158"/>
        <v/>
      </c>
      <c r="BF369" s="67" t="str">
        <f t="shared" si="158"/>
        <v/>
      </c>
    </row>
    <row r="370" spans="16:58" s="20" customFormat="1" ht="15" customHeight="1">
      <c r="P370" s="237">
        <v>157</v>
      </c>
      <c r="Q370" s="50" t="str">
        <f t="shared" si="127"/>
        <v>Rome_2015</v>
      </c>
      <c r="R370" s="51"/>
      <c r="S370" s="51"/>
      <c r="T370" s="51"/>
      <c r="U370" s="67">
        <f t="shared" si="159"/>
        <v>1.9876042371889344</v>
      </c>
      <c r="V370" s="67">
        <f t="shared" si="159"/>
        <v>1.2613819513399822</v>
      </c>
      <c r="W370" s="67">
        <f t="shared" si="159"/>
        <v>6.8173595454106492E-2</v>
      </c>
      <c r="X370" s="67" t="str">
        <f t="shared" si="159"/>
        <v/>
      </c>
      <c r="Y370" s="67" t="str">
        <f t="shared" si="159"/>
        <v/>
      </c>
      <c r="Z370" s="70">
        <f t="shared" si="143"/>
        <v>3.3171597839830227</v>
      </c>
      <c r="AA370" s="70">
        <f t="shared" ca="1" si="144"/>
        <v>126</v>
      </c>
      <c r="AB370" s="70">
        <f t="shared" ca="1" si="145"/>
        <v>122</v>
      </c>
      <c r="AC370" s="70">
        <f t="shared" ca="1" si="146"/>
        <v>90</v>
      </c>
      <c r="AD370" s="70">
        <f t="shared" ca="1" si="147"/>
        <v>128</v>
      </c>
      <c r="AE370" s="70" t="e">
        <f t="shared" ca="1" si="148"/>
        <v>#VALUE!</v>
      </c>
      <c r="AF370" s="70" t="e">
        <f t="shared" ca="1" si="149"/>
        <v>#VALUE!</v>
      </c>
      <c r="AG370" s="67">
        <f t="shared" si="160"/>
        <v>1.1893292225901784</v>
      </c>
      <c r="AH370" s="67">
        <f t="shared" si="160"/>
        <v>0.72659555573809809</v>
      </c>
      <c r="AI370" s="67">
        <f t="shared" si="160"/>
        <v>4.7963677268890947E-2</v>
      </c>
      <c r="AJ370" s="67" t="str">
        <f t="shared" si="160"/>
        <v/>
      </c>
      <c r="AK370" s="67">
        <f t="shared" si="160"/>
        <v>2.5272259308932988E-3</v>
      </c>
      <c r="AL370" s="67" t="str">
        <f t="shared" si="160"/>
        <v/>
      </c>
      <c r="AM370" s="67" t="str">
        <f t="shared" si="160"/>
        <v/>
      </c>
      <c r="AN370" s="67">
        <f t="shared" si="160"/>
        <v>1.1847241634293201E-2</v>
      </c>
      <c r="AO370" s="63"/>
      <c r="AP370" s="67">
        <f t="shared" si="161"/>
        <v>1.2358388414106747</v>
      </c>
      <c r="AQ370" s="67">
        <f t="shared" si="161"/>
        <v>2.3882321463442185E-2</v>
      </c>
      <c r="AR370" s="67">
        <f t="shared" si="161"/>
        <v>2.7646783286680447E-5</v>
      </c>
      <c r="AS370" s="67">
        <f t="shared" si="161"/>
        <v>1.6331416825788511E-3</v>
      </c>
      <c r="AT370" s="67" t="str">
        <f t="shared" si="161"/>
        <v/>
      </c>
      <c r="AU370" s="63"/>
      <c r="AV370" s="67">
        <f t="shared" si="156"/>
        <v>3.3624941473259687E-2</v>
      </c>
      <c r="AW370" s="67">
        <f t="shared" si="156"/>
        <v>1.3678610014757628E-2</v>
      </c>
      <c r="AX370" s="67" t="str">
        <f t="shared" si="156"/>
        <v/>
      </c>
      <c r="AY370" s="67">
        <f t="shared" si="156"/>
        <v>2.0870043966089179E-2</v>
      </c>
      <c r="AZ370" s="63"/>
      <c r="BA370" s="67" t="str">
        <f t="shared" si="157"/>
        <v/>
      </c>
      <c r="BB370" s="67" t="str">
        <f t="shared" si="157"/>
        <v/>
      </c>
      <c r="BC370" s="63"/>
      <c r="BD370" s="67" t="str">
        <f t="shared" si="158"/>
        <v/>
      </c>
      <c r="BE370" s="67" t="str">
        <f t="shared" si="158"/>
        <v/>
      </c>
      <c r="BF370" s="67" t="str">
        <f t="shared" si="158"/>
        <v/>
      </c>
    </row>
    <row r="371" spans="16:58" s="20" customFormat="1" ht="15" customHeight="1">
      <c r="P371" s="237">
        <v>158</v>
      </c>
      <c r="Q371" s="50" t="str">
        <f t="shared" si="127"/>
        <v>Dar es Salaam_2016</v>
      </c>
      <c r="R371" s="51"/>
      <c r="S371" s="51"/>
      <c r="T371" s="51"/>
      <c r="U371" s="67">
        <f t="shared" si="159"/>
        <v>0.3947895027780694</v>
      </c>
      <c r="V371" s="67">
        <f t="shared" si="159"/>
        <v>0.43453893917704417</v>
      </c>
      <c r="W371" s="67">
        <f t="shared" si="159"/>
        <v>0.53652739161154006</v>
      </c>
      <c r="X371" s="67" t="str">
        <f t="shared" si="159"/>
        <v/>
      </c>
      <c r="Y371" s="67" t="str">
        <f t="shared" si="159"/>
        <v/>
      </c>
      <c r="Z371" s="70">
        <f t="shared" si="143"/>
        <v>1.3658558335666537</v>
      </c>
      <c r="AA371" s="70">
        <f t="shared" ca="1" si="144"/>
        <v>154</v>
      </c>
      <c r="AB371" s="70">
        <f t="shared" ca="1" si="145"/>
        <v>153</v>
      </c>
      <c r="AC371" s="70">
        <f t="shared" ca="1" si="146"/>
        <v>151</v>
      </c>
      <c r="AD371" s="70">
        <f t="shared" ca="1" si="147"/>
        <v>45</v>
      </c>
      <c r="AE371" s="70" t="e">
        <f t="shared" ca="1" si="148"/>
        <v>#VALUE!</v>
      </c>
      <c r="AF371" s="70" t="e">
        <f t="shared" ca="1" si="149"/>
        <v>#VALUE!</v>
      </c>
      <c r="AG371" s="67">
        <f t="shared" si="160"/>
        <v>0.17353258828965198</v>
      </c>
      <c r="AH371" s="67">
        <f t="shared" si="160"/>
        <v>5.7906719968513452E-2</v>
      </c>
      <c r="AI371" s="67">
        <f t="shared" si="160"/>
        <v>0.1622671629302343</v>
      </c>
      <c r="AJ371" s="67" t="str">
        <f t="shared" si="160"/>
        <v/>
      </c>
      <c r="AK371" s="67" t="str">
        <f t="shared" si="160"/>
        <v/>
      </c>
      <c r="AL371" s="67" t="str">
        <f t="shared" si="160"/>
        <v/>
      </c>
      <c r="AM371" s="67" t="str">
        <f t="shared" si="160"/>
        <v/>
      </c>
      <c r="AN371" s="67">
        <f t="shared" si="160"/>
        <v>1.0830315896696728E-3</v>
      </c>
      <c r="AO371" s="63"/>
      <c r="AP371" s="67">
        <f t="shared" si="161"/>
        <v>0.43453893917704417</v>
      </c>
      <c r="AQ371" s="67" t="str">
        <f t="shared" si="161"/>
        <v/>
      </c>
      <c r="AR371" s="67" t="str">
        <f t="shared" si="161"/>
        <v/>
      </c>
      <c r="AS371" s="67" t="str">
        <f t="shared" si="161"/>
        <v/>
      </c>
      <c r="AT371" s="67" t="str">
        <f t="shared" si="161"/>
        <v/>
      </c>
      <c r="AU371" s="63"/>
      <c r="AV371" s="67">
        <f t="shared" si="156"/>
        <v>0.24382757711003497</v>
      </c>
      <c r="AW371" s="67">
        <f t="shared" si="156"/>
        <v>1.6341177420281002E-3</v>
      </c>
      <c r="AX371" s="67">
        <f t="shared" si="156"/>
        <v>1.0431356818713294E-2</v>
      </c>
      <c r="AY371" s="67">
        <f t="shared" si="156"/>
        <v>0.28063433994076364</v>
      </c>
      <c r="AZ371" s="63"/>
      <c r="BA371" s="67" t="str">
        <f t="shared" si="157"/>
        <v/>
      </c>
      <c r="BB371" s="67" t="str">
        <f t="shared" si="157"/>
        <v/>
      </c>
      <c r="BC371" s="63"/>
      <c r="BD371" s="67" t="str">
        <f t="shared" si="158"/>
        <v/>
      </c>
      <c r="BE371" s="67" t="str">
        <f t="shared" si="158"/>
        <v/>
      </c>
      <c r="BF371" s="67" t="str">
        <f t="shared" si="158"/>
        <v/>
      </c>
    </row>
    <row r="372" spans="16:58" s="20" customFormat="1" ht="15" customHeight="1">
      <c r="P372" s="237">
        <v>159</v>
      </c>
      <c r="Q372" s="50" t="str">
        <f t="shared" si="127"/>
        <v>0_0</v>
      </c>
      <c r="R372" s="51"/>
      <c r="S372" s="51"/>
      <c r="T372" s="51"/>
      <c r="U372" s="67" t="str">
        <f t="shared" si="159"/>
        <v/>
      </c>
      <c r="V372" s="67" t="str">
        <f t="shared" si="159"/>
        <v/>
      </c>
      <c r="W372" s="67" t="str">
        <f t="shared" si="159"/>
        <v/>
      </c>
      <c r="X372" s="67" t="str">
        <f t="shared" si="159"/>
        <v/>
      </c>
      <c r="Y372" s="67" t="str">
        <f t="shared" si="159"/>
        <v/>
      </c>
      <c r="Z372" s="70" t="str">
        <f t="shared" si="143"/>
        <v/>
      </c>
      <c r="AA372" s="70" t="e">
        <f t="shared" ca="1" si="144"/>
        <v>#VALUE!</v>
      </c>
      <c r="AB372" s="70" t="e">
        <f t="shared" ca="1" si="145"/>
        <v>#VALUE!</v>
      </c>
      <c r="AC372" s="70" t="e">
        <f t="shared" ca="1" si="146"/>
        <v>#VALUE!</v>
      </c>
      <c r="AD372" s="70" t="e">
        <f t="shared" ca="1" si="147"/>
        <v>#VALUE!</v>
      </c>
      <c r="AE372" s="70" t="e">
        <f t="shared" ca="1" si="148"/>
        <v>#VALUE!</v>
      </c>
      <c r="AF372" s="70" t="e">
        <f t="shared" ca="1" si="149"/>
        <v>#VALUE!</v>
      </c>
      <c r="AG372" s="67" t="str">
        <f t="shared" si="160"/>
        <v/>
      </c>
      <c r="AH372" s="67" t="str">
        <f t="shared" si="160"/>
        <v/>
      </c>
      <c r="AI372" s="67" t="str">
        <f t="shared" si="160"/>
        <v/>
      </c>
      <c r="AJ372" s="67" t="str">
        <f t="shared" si="160"/>
        <v/>
      </c>
      <c r="AK372" s="67" t="str">
        <f t="shared" si="160"/>
        <v/>
      </c>
      <c r="AL372" s="67" t="str">
        <f t="shared" si="160"/>
        <v/>
      </c>
      <c r="AM372" s="67" t="str">
        <f t="shared" si="160"/>
        <v/>
      </c>
      <c r="AN372" s="67" t="str">
        <f t="shared" si="160"/>
        <v/>
      </c>
      <c r="AO372" s="63"/>
      <c r="AP372" s="67" t="str">
        <f t="shared" si="161"/>
        <v/>
      </c>
      <c r="AQ372" s="67" t="str">
        <f t="shared" si="161"/>
        <v/>
      </c>
      <c r="AR372" s="67" t="str">
        <f t="shared" si="161"/>
        <v/>
      </c>
      <c r="AS372" s="67" t="str">
        <f t="shared" si="161"/>
        <v/>
      </c>
      <c r="AT372" s="67" t="str">
        <f t="shared" si="161"/>
        <v/>
      </c>
      <c r="AU372" s="63"/>
      <c r="AV372" s="67" t="str">
        <f t="shared" si="156"/>
        <v/>
      </c>
      <c r="AW372" s="67" t="str">
        <f t="shared" si="156"/>
        <v/>
      </c>
      <c r="AX372" s="67" t="str">
        <f t="shared" si="156"/>
        <v/>
      </c>
      <c r="AY372" s="67" t="str">
        <f t="shared" si="156"/>
        <v/>
      </c>
      <c r="AZ372" s="63"/>
      <c r="BA372" s="67" t="str">
        <f t="shared" si="157"/>
        <v/>
      </c>
      <c r="BB372" s="67" t="str">
        <f t="shared" si="157"/>
        <v/>
      </c>
      <c r="BC372" s="63"/>
      <c r="BD372" s="67" t="str">
        <f t="shared" si="158"/>
        <v/>
      </c>
      <c r="BE372" s="67" t="str">
        <f t="shared" si="158"/>
        <v/>
      </c>
      <c r="BF372" s="67" t="str">
        <f t="shared" si="158"/>
        <v/>
      </c>
    </row>
    <row r="373" spans="16:58" s="20" customFormat="1" ht="15" customHeight="1">
      <c r="P373" s="237">
        <v>160</v>
      </c>
      <c r="Q373" s="50" t="str">
        <f t="shared" si="127"/>
        <v>0_0</v>
      </c>
      <c r="R373" s="51"/>
      <c r="S373" s="51"/>
      <c r="T373" s="51"/>
      <c r="U373" s="67" t="str">
        <f t="shared" si="159"/>
        <v/>
      </c>
      <c r="V373" s="67" t="str">
        <f t="shared" si="159"/>
        <v/>
      </c>
      <c r="W373" s="67" t="str">
        <f t="shared" si="159"/>
        <v/>
      </c>
      <c r="X373" s="67" t="str">
        <f t="shared" si="159"/>
        <v/>
      </c>
      <c r="Y373" s="67" t="str">
        <f t="shared" si="159"/>
        <v/>
      </c>
      <c r="Z373" s="70" t="str">
        <f t="shared" si="143"/>
        <v/>
      </c>
      <c r="AA373" s="70" t="e">
        <f t="shared" ca="1" si="144"/>
        <v>#VALUE!</v>
      </c>
      <c r="AB373" s="70" t="e">
        <f t="shared" ca="1" si="145"/>
        <v>#VALUE!</v>
      </c>
      <c r="AC373" s="70" t="e">
        <f t="shared" ca="1" si="146"/>
        <v>#VALUE!</v>
      </c>
      <c r="AD373" s="70" t="e">
        <f t="shared" ca="1" si="147"/>
        <v>#VALUE!</v>
      </c>
      <c r="AE373" s="70" t="e">
        <f t="shared" ca="1" si="148"/>
        <v>#VALUE!</v>
      </c>
      <c r="AF373" s="70" t="e">
        <f t="shared" ca="1" si="149"/>
        <v>#VALUE!</v>
      </c>
      <c r="AG373" s="67" t="str">
        <f t="shared" si="160"/>
        <v/>
      </c>
      <c r="AH373" s="67" t="str">
        <f t="shared" si="160"/>
        <v/>
      </c>
      <c r="AI373" s="67" t="str">
        <f t="shared" si="160"/>
        <v/>
      </c>
      <c r="AJ373" s="67" t="str">
        <f t="shared" si="160"/>
        <v/>
      </c>
      <c r="AK373" s="67" t="str">
        <f t="shared" si="160"/>
        <v/>
      </c>
      <c r="AL373" s="67" t="str">
        <f t="shared" si="160"/>
        <v/>
      </c>
      <c r="AM373" s="67" t="str">
        <f t="shared" si="160"/>
        <v/>
      </c>
      <c r="AN373" s="67" t="str">
        <f t="shared" si="160"/>
        <v/>
      </c>
      <c r="AO373" s="63"/>
      <c r="AP373" s="67" t="str">
        <f t="shared" si="161"/>
        <v/>
      </c>
      <c r="AQ373" s="67" t="str">
        <f t="shared" si="161"/>
        <v/>
      </c>
      <c r="AR373" s="67" t="str">
        <f t="shared" si="161"/>
        <v/>
      </c>
      <c r="AS373" s="67" t="str">
        <f t="shared" si="161"/>
        <v/>
      </c>
      <c r="AT373" s="67" t="str">
        <f t="shared" si="161"/>
        <v/>
      </c>
      <c r="AU373" s="63"/>
      <c r="AV373" s="67" t="str">
        <f t="shared" si="156"/>
        <v/>
      </c>
      <c r="AW373" s="67" t="str">
        <f t="shared" si="156"/>
        <v/>
      </c>
      <c r="AX373" s="67" t="str">
        <f t="shared" si="156"/>
        <v/>
      </c>
      <c r="AY373" s="67" t="str">
        <f t="shared" si="156"/>
        <v/>
      </c>
      <c r="AZ373" s="63"/>
      <c r="BA373" s="67" t="str">
        <f t="shared" si="157"/>
        <v/>
      </c>
      <c r="BB373" s="67" t="str">
        <f t="shared" si="157"/>
        <v/>
      </c>
      <c r="BC373" s="63"/>
      <c r="BD373" s="67" t="str">
        <f t="shared" si="158"/>
        <v/>
      </c>
      <c r="BE373" s="67" t="str">
        <f t="shared" si="158"/>
        <v/>
      </c>
      <c r="BF373" s="67" t="str">
        <f t="shared" si="158"/>
        <v/>
      </c>
    </row>
    <row r="374" spans="16:58" s="20" customFormat="1" ht="15" customHeight="1">
      <c r="P374" s="237">
        <v>161</v>
      </c>
      <c r="Q374" s="50" t="str">
        <f t="shared" si="127"/>
        <v>0_0</v>
      </c>
      <c r="R374" s="51"/>
      <c r="S374" s="51"/>
      <c r="T374" s="51"/>
      <c r="U374" s="67" t="str">
        <f t="shared" ref="U374:Y383" si="162">IF(ISERROR(U170/$R170),"",U170/$R170)</f>
        <v/>
      </c>
      <c r="V374" s="67" t="str">
        <f t="shared" si="162"/>
        <v/>
      </c>
      <c r="W374" s="67" t="str">
        <f t="shared" si="162"/>
        <v/>
      </c>
      <c r="X374" s="67" t="str">
        <f t="shared" si="162"/>
        <v/>
      </c>
      <c r="Y374" s="67" t="str">
        <f t="shared" si="162"/>
        <v/>
      </c>
      <c r="Z374" s="70" t="str">
        <f t="shared" si="143"/>
        <v/>
      </c>
      <c r="AA374" s="70" t="e">
        <f t="shared" ca="1" si="144"/>
        <v>#VALUE!</v>
      </c>
      <c r="AB374" s="70" t="e">
        <f t="shared" ca="1" si="145"/>
        <v>#VALUE!</v>
      </c>
      <c r="AC374" s="70" t="e">
        <f t="shared" ca="1" si="146"/>
        <v>#VALUE!</v>
      </c>
      <c r="AD374" s="70" t="e">
        <f t="shared" ca="1" si="147"/>
        <v>#VALUE!</v>
      </c>
      <c r="AE374" s="70" t="e">
        <f t="shared" ca="1" si="148"/>
        <v>#VALUE!</v>
      </c>
      <c r="AF374" s="70" t="e">
        <f t="shared" ca="1" si="149"/>
        <v>#VALUE!</v>
      </c>
      <c r="AG374" s="67" t="str">
        <f t="shared" ref="AG374:AN383" si="163">IF(ISERROR(AG170/$R170),"",AG170/$R170)</f>
        <v/>
      </c>
      <c r="AH374" s="67" t="str">
        <f t="shared" si="163"/>
        <v/>
      </c>
      <c r="AI374" s="67" t="str">
        <f t="shared" si="163"/>
        <v/>
      </c>
      <c r="AJ374" s="67" t="str">
        <f t="shared" si="163"/>
        <v/>
      </c>
      <c r="AK374" s="67" t="str">
        <f t="shared" si="163"/>
        <v/>
      </c>
      <c r="AL374" s="67" t="str">
        <f t="shared" si="163"/>
        <v/>
      </c>
      <c r="AM374" s="67" t="str">
        <f t="shared" si="163"/>
        <v/>
      </c>
      <c r="AN374" s="67" t="str">
        <f t="shared" si="163"/>
        <v/>
      </c>
      <c r="AO374" s="63"/>
      <c r="AP374" s="67" t="str">
        <f t="shared" ref="AP374:AT383" si="164">IF(ISERROR(AP170/$R170),"",AP170/$R170)</f>
        <v/>
      </c>
      <c r="AQ374" s="67" t="str">
        <f t="shared" si="164"/>
        <v/>
      </c>
      <c r="AR374" s="67" t="str">
        <f t="shared" si="164"/>
        <v/>
      </c>
      <c r="AS374" s="67" t="str">
        <f t="shared" si="164"/>
        <v/>
      </c>
      <c r="AT374" s="67" t="str">
        <f t="shared" si="164"/>
        <v/>
      </c>
      <c r="AU374" s="63"/>
      <c r="AV374" s="67" t="str">
        <f t="shared" ref="AV374:AY393" si="165">IF(ISERROR(AV170/$R170),"",AV170/$R170)</f>
        <v/>
      </c>
      <c r="AW374" s="67" t="str">
        <f t="shared" si="165"/>
        <v/>
      </c>
      <c r="AX374" s="67" t="str">
        <f t="shared" si="165"/>
        <v/>
      </c>
      <c r="AY374" s="67" t="str">
        <f t="shared" si="165"/>
        <v/>
      </c>
      <c r="AZ374" s="63"/>
      <c r="BA374" s="67" t="str">
        <f t="shared" ref="BA374:BB393" si="166">IF(ISERROR(BA170/$R170),"",BA170/$R170)</f>
        <v/>
      </c>
      <c r="BB374" s="67" t="str">
        <f t="shared" si="166"/>
        <v/>
      </c>
      <c r="BC374" s="63"/>
      <c r="BD374" s="67" t="str">
        <f t="shared" ref="BD374:BF393" si="167">IF(ISERROR(BD170/$R170),"",BD170/$R170)</f>
        <v/>
      </c>
      <c r="BE374" s="67" t="str">
        <f t="shared" si="167"/>
        <v/>
      </c>
      <c r="BF374" s="67" t="str">
        <f t="shared" si="167"/>
        <v/>
      </c>
    </row>
    <row r="375" spans="16:58" s="20" customFormat="1" ht="15" customHeight="1">
      <c r="P375" s="237">
        <v>162</v>
      </c>
      <c r="Q375" s="50" t="str">
        <f t="shared" si="127"/>
        <v>0_0</v>
      </c>
      <c r="R375" s="51"/>
      <c r="S375" s="51"/>
      <c r="T375" s="51"/>
      <c r="U375" s="67" t="str">
        <f t="shared" si="162"/>
        <v/>
      </c>
      <c r="V375" s="67" t="str">
        <f t="shared" si="162"/>
        <v/>
      </c>
      <c r="W375" s="67" t="str">
        <f t="shared" si="162"/>
        <v/>
      </c>
      <c r="X375" s="67" t="str">
        <f t="shared" si="162"/>
        <v/>
      </c>
      <c r="Y375" s="67" t="str">
        <f t="shared" si="162"/>
        <v/>
      </c>
      <c r="Z375" s="70" t="str">
        <f t="shared" ref="Z375:Z406" si="168">IF(SUM(U375:Y375)=0,"",SUM(U375:Y375))</f>
        <v/>
      </c>
      <c r="AA375" s="70" t="e">
        <f t="shared" ref="AA375:AA406" ca="1" si="169">IFERROR(IF(ROW()-ROW(AA$213)&lt;$X$1+1,AA374+1,RANK(Z375,capitatotalrank)+$X$1),IF(VALUE(Z375)=0,$T$1+1,RANK(Z375,capitatotalrank)+$X$1))</f>
        <v>#VALUE!</v>
      </c>
      <c r="AB375" s="70" t="e">
        <f t="shared" ref="AB375:AB406" ca="1" si="170">IFERROR(IF(ROW()-ROW(AB$213)&lt;$X$1+1,AB374+1,RANK(U375,capitastationrank)+$X$1),IF(VALUE(U375)=0,$T$1+1,RANK(U375,capitastationrank)+$X$1))</f>
        <v>#VALUE!</v>
      </c>
      <c r="AC375" s="70" t="e">
        <f t="shared" ref="AC375:AC406" ca="1" si="171">IFERROR(IF(ROW()-ROW(AC$213)&lt;$X$1+1,AC374+1,RANK(V375,capitatransrank)+$X$1),IF(VALUE(V375)=0,$T$1+1,RANK(V375,capitatransrank)+$X$1))</f>
        <v>#VALUE!</v>
      </c>
      <c r="AD375" s="70" t="e">
        <f t="shared" ref="AD375:AD406" ca="1" si="172">IFERROR(IF(ROW()-ROW(AD$213)&lt;$X$1+1,AD374+1,RANK(W375,capitawasterank)+$X$1),IF(VALUE(W375)=0,$T$1+1,RANK(W375,capitawasterank)+$X$1))</f>
        <v>#VALUE!</v>
      </c>
      <c r="AE375" s="70" t="e">
        <f t="shared" ref="AE375:AE406" ca="1" si="173">IFERROR(IF(ROW()-ROW(AE$213)&lt;$X$1+1,AE374+1,RANK(X375,capitaIPPUrank)+$X$1),IF(VALUE(X375)=0,$T$1+1,RANK(X375,capitaIPPUrank)+$X$1))</f>
        <v>#VALUE!</v>
      </c>
      <c r="AF375" s="70" t="e">
        <f t="shared" ref="AF375:AF406" ca="1" si="174">IFERROR(IF(ROW()-ROW(AF$213)&lt;$X$1+1,AF374+1,RANK(Y375,capitaAFOLUrank)+$X$1),IF(VALUE(Y375)=0,$T$1+1,RANK(Y375,capitaAFOLUrank)+$X$1))</f>
        <v>#VALUE!</v>
      </c>
      <c r="AG375" s="67" t="str">
        <f t="shared" si="163"/>
        <v/>
      </c>
      <c r="AH375" s="67" t="str">
        <f t="shared" si="163"/>
        <v/>
      </c>
      <c r="AI375" s="67" t="str">
        <f t="shared" si="163"/>
        <v/>
      </c>
      <c r="AJ375" s="67" t="str">
        <f t="shared" si="163"/>
        <v/>
      </c>
      <c r="AK375" s="67" t="str">
        <f t="shared" si="163"/>
        <v/>
      </c>
      <c r="AL375" s="67" t="str">
        <f t="shared" si="163"/>
        <v/>
      </c>
      <c r="AM375" s="67" t="str">
        <f t="shared" si="163"/>
        <v/>
      </c>
      <c r="AN375" s="67" t="str">
        <f t="shared" si="163"/>
        <v/>
      </c>
      <c r="AO375" s="63"/>
      <c r="AP375" s="67" t="str">
        <f t="shared" si="164"/>
        <v/>
      </c>
      <c r="AQ375" s="67" t="str">
        <f t="shared" si="164"/>
        <v/>
      </c>
      <c r="AR375" s="67" t="str">
        <f t="shared" si="164"/>
        <v/>
      </c>
      <c r="AS375" s="67" t="str">
        <f t="shared" si="164"/>
        <v/>
      </c>
      <c r="AT375" s="67" t="str">
        <f t="shared" si="164"/>
        <v/>
      </c>
      <c r="AU375" s="63"/>
      <c r="AV375" s="67" t="str">
        <f t="shared" si="165"/>
        <v/>
      </c>
      <c r="AW375" s="67" t="str">
        <f t="shared" si="165"/>
        <v/>
      </c>
      <c r="AX375" s="67" t="str">
        <f t="shared" si="165"/>
        <v/>
      </c>
      <c r="AY375" s="67" t="str">
        <f t="shared" si="165"/>
        <v/>
      </c>
      <c r="AZ375" s="63"/>
      <c r="BA375" s="67" t="str">
        <f t="shared" si="166"/>
        <v/>
      </c>
      <c r="BB375" s="67" t="str">
        <f t="shared" si="166"/>
        <v/>
      </c>
      <c r="BC375" s="63"/>
      <c r="BD375" s="67" t="str">
        <f t="shared" si="167"/>
        <v/>
      </c>
      <c r="BE375" s="67" t="str">
        <f t="shared" si="167"/>
        <v/>
      </c>
      <c r="BF375" s="67" t="str">
        <f t="shared" si="167"/>
        <v/>
      </c>
    </row>
    <row r="376" spans="16:58" s="20" customFormat="1" ht="15" customHeight="1">
      <c r="P376" s="237">
        <v>163</v>
      </c>
      <c r="Q376" s="50" t="str">
        <f t="shared" si="127"/>
        <v>0_0</v>
      </c>
      <c r="R376" s="51"/>
      <c r="S376" s="51"/>
      <c r="T376" s="51"/>
      <c r="U376" s="67" t="str">
        <f t="shared" si="162"/>
        <v/>
      </c>
      <c r="V376" s="67" t="str">
        <f t="shared" si="162"/>
        <v/>
      </c>
      <c r="W376" s="67" t="str">
        <f t="shared" si="162"/>
        <v/>
      </c>
      <c r="X376" s="67" t="str">
        <f t="shared" si="162"/>
        <v/>
      </c>
      <c r="Y376" s="67" t="str">
        <f t="shared" si="162"/>
        <v/>
      </c>
      <c r="Z376" s="70" t="str">
        <f t="shared" si="168"/>
        <v/>
      </c>
      <c r="AA376" s="70" t="e">
        <f t="shared" ca="1" si="169"/>
        <v>#VALUE!</v>
      </c>
      <c r="AB376" s="70" t="e">
        <f t="shared" ca="1" si="170"/>
        <v>#VALUE!</v>
      </c>
      <c r="AC376" s="70" t="e">
        <f t="shared" ca="1" si="171"/>
        <v>#VALUE!</v>
      </c>
      <c r="AD376" s="70" t="e">
        <f t="shared" ca="1" si="172"/>
        <v>#VALUE!</v>
      </c>
      <c r="AE376" s="70" t="e">
        <f t="shared" ca="1" si="173"/>
        <v>#VALUE!</v>
      </c>
      <c r="AF376" s="70" t="e">
        <f t="shared" ca="1" si="174"/>
        <v>#VALUE!</v>
      </c>
      <c r="AG376" s="67" t="str">
        <f t="shared" si="163"/>
        <v/>
      </c>
      <c r="AH376" s="67" t="str">
        <f t="shared" si="163"/>
        <v/>
      </c>
      <c r="AI376" s="67" t="str">
        <f t="shared" si="163"/>
        <v/>
      </c>
      <c r="AJ376" s="67" t="str">
        <f t="shared" si="163"/>
        <v/>
      </c>
      <c r="AK376" s="67" t="str">
        <f t="shared" si="163"/>
        <v/>
      </c>
      <c r="AL376" s="67" t="str">
        <f t="shared" si="163"/>
        <v/>
      </c>
      <c r="AM376" s="67" t="str">
        <f t="shared" si="163"/>
        <v/>
      </c>
      <c r="AN376" s="67" t="str">
        <f t="shared" si="163"/>
        <v/>
      </c>
      <c r="AO376" s="63"/>
      <c r="AP376" s="67" t="str">
        <f t="shared" si="164"/>
        <v/>
      </c>
      <c r="AQ376" s="67" t="str">
        <f t="shared" si="164"/>
        <v/>
      </c>
      <c r="AR376" s="67" t="str">
        <f t="shared" si="164"/>
        <v/>
      </c>
      <c r="AS376" s="67" t="str">
        <f t="shared" si="164"/>
        <v/>
      </c>
      <c r="AT376" s="67" t="str">
        <f t="shared" si="164"/>
        <v/>
      </c>
      <c r="AU376" s="63"/>
      <c r="AV376" s="67" t="str">
        <f t="shared" si="165"/>
        <v/>
      </c>
      <c r="AW376" s="67" t="str">
        <f t="shared" si="165"/>
        <v/>
      </c>
      <c r="AX376" s="67" t="str">
        <f t="shared" si="165"/>
        <v/>
      </c>
      <c r="AY376" s="67" t="str">
        <f t="shared" si="165"/>
        <v/>
      </c>
      <c r="AZ376" s="63"/>
      <c r="BA376" s="67" t="str">
        <f t="shared" si="166"/>
        <v/>
      </c>
      <c r="BB376" s="67" t="str">
        <f t="shared" si="166"/>
        <v/>
      </c>
      <c r="BC376" s="63"/>
      <c r="BD376" s="67" t="str">
        <f t="shared" si="167"/>
        <v/>
      </c>
      <c r="BE376" s="67" t="str">
        <f t="shared" si="167"/>
        <v/>
      </c>
      <c r="BF376" s="67" t="str">
        <f t="shared" si="167"/>
        <v/>
      </c>
    </row>
    <row r="377" spans="16:58" s="20" customFormat="1" ht="15" customHeight="1">
      <c r="P377" s="237">
        <v>164</v>
      </c>
      <c r="Q377" s="50" t="str">
        <f t="shared" si="127"/>
        <v>0_0</v>
      </c>
      <c r="R377" s="51"/>
      <c r="S377" s="51"/>
      <c r="T377" s="51"/>
      <c r="U377" s="67" t="str">
        <f t="shared" si="162"/>
        <v/>
      </c>
      <c r="V377" s="67" t="str">
        <f t="shared" si="162"/>
        <v/>
      </c>
      <c r="W377" s="67" t="str">
        <f t="shared" si="162"/>
        <v/>
      </c>
      <c r="X377" s="67" t="str">
        <f t="shared" si="162"/>
        <v/>
      </c>
      <c r="Y377" s="67" t="str">
        <f t="shared" si="162"/>
        <v/>
      </c>
      <c r="Z377" s="70" t="str">
        <f t="shared" si="168"/>
        <v/>
      </c>
      <c r="AA377" s="70" t="e">
        <f t="shared" ca="1" si="169"/>
        <v>#VALUE!</v>
      </c>
      <c r="AB377" s="70" t="e">
        <f t="shared" ca="1" si="170"/>
        <v>#VALUE!</v>
      </c>
      <c r="AC377" s="70" t="e">
        <f t="shared" ca="1" si="171"/>
        <v>#VALUE!</v>
      </c>
      <c r="AD377" s="70" t="e">
        <f t="shared" ca="1" si="172"/>
        <v>#VALUE!</v>
      </c>
      <c r="AE377" s="70" t="e">
        <f t="shared" ca="1" si="173"/>
        <v>#VALUE!</v>
      </c>
      <c r="AF377" s="70" t="e">
        <f t="shared" ca="1" si="174"/>
        <v>#VALUE!</v>
      </c>
      <c r="AG377" s="67" t="str">
        <f t="shared" si="163"/>
        <v/>
      </c>
      <c r="AH377" s="67" t="str">
        <f t="shared" si="163"/>
        <v/>
      </c>
      <c r="AI377" s="67" t="str">
        <f t="shared" si="163"/>
        <v/>
      </c>
      <c r="AJ377" s="67" t="str">
        <f t="shared" si="163"/>
        <v/>
      </c>
      <c r="AK377" s="67" t="str">
        <f t="shared" si="163"/>
        <v/>
      </c>
      <c r="AL377" s="67" t="str">
        <f t="shared" si="163"/>
        <v/>
      </c>
      <c r="AM377" s="67" t="str">
        <f t="shared" si="163"/>
        <v/>
      </c>
      <c r="AN377" s="67" t="str">
        <f t="shared" si="163"/>
        <v/>
      </c>
      <c r="AO377" s="63"/>
      <c r="AP377" s="67" t="str">
        <f t="shared" si="164"/>
        <v/>
      </c>
      <c r="AQ377" s="67" t="str">
        <f t="shared" si="164"/>
        <v/>
      </c>
      <c r="AR377" s="67" t="str">
        <f t="shared" si="164"/>
        <v/>
      </c>
      <c r="AS377" s="67" t="str">
        <f t="shared" si="164"/>
        <v/>
      </c>
      <c r="AT377" s="67" t="str">
        <f t="shared" si="164"/>
        <v/>
      </c>
      <c r="AU377" s="63"/>
      <c r="AV377" s="67" t="str">
        <f t="shared" si="165"/>
        <v/>
      </c>
      <c r="AW377" s="67" t="str">
        <f t="shared" si="165"/>
        <v/>
      </c>
      <c r="AX377" s="67" t="str">
        <f t="shared" si="165"/>
        <v/>
      </c>
      <c r="AY377" s="67" t="str">
        <f t="shared" si="165"/>
        <v/>
      </c>
      <c r="AZ377" s="63"/>
      <c r="BA377" s="67" t="str">
        <f t="shared" si="166"/>
        <v/>
      </c>
      <c r="BB377" s="67" t="str">
        <f t="shared" si="166"/>
        <v/>
      </c>
      <c r="BC377" s="63"/>
      <c r="BD377" s="67" t="str">
        <f t="shared" si="167"/>
        <v/>
      </c>
      <c r="BE377" s="67" t="str">
        <f t="shared" si="167"/>
        <v/>
      </c>
      <c r="BF377" s="67" t="str">
        <f t="shared" si="167"/>
        <v/>
      </c>
    </row>
    <row r="378" spans="16:58" s="20" customFormat="1" ht="15" customHeight="1">
      <c r="P378" s="237">
        <v>165</v>
      </c>
      <c r="Q378" s="50" t="str">
        <f t="shared" ref="Q378:Q413" si="175">Q174</f>
        <v>0_0</v>
      </c>
      <c r="R378" s="51"/>
      <c r="S378" s="51"/>
      <c r="T378" s="51"/>
      <c r="U378" s="67" t="str">
        <f t="shared" si="162"/>
        <v/>
      </c>
      <c r="V378" s="67" t="str">
        <f t="shared" si="162"/>
        <v/>
      </c>
      <c r="W378" s="67" t="str">
        <f t="shared" si="162"/>
        <v/>
      </c>
      <c r="X378" s="67" t="str">
        <f t="shared" si="162"/>
        <v/>
      </c>
      <c r="Y378" s="67" t="str">
        <f t="shared" si="162"/>
        <v/>
      </c>
      <c r="Z378" s="70" t="str">
        <f t="shared" si="168"/>
        <v/>
      </c>
      <c r="AA378" s="70" t="e">
        <f t="shared" ca="1" si="169"/>
        <v>#VALUE!</v>
      </c>
      <c r="AB378" s="70" t="e">
        <f t="shared" ca="1" si="170"/>
        <v>#VALUE!</v>
      </c>
      <c r="AC378" s="70" t="e">
        <f t="shared" ca="1" si="171"/>
        <v>#VALUE!</v>
      </c>
      <c r="AD378" s="70" t="e">
        <f t="shared" ca="1" si="172"/>
        <v>#VALUE!</v>
      </c>
      <c r="AE378" s="70" t="e">
        <f t="shared" ca="1" si="173"/>
        <v>#VALUE!</v>
      </c>
      <c r="AF378" s="70" t="e">
        <f t="shared" ca="1" si="174"/>
        <v>#VALUE!</v>
      </c>
      <c r="AG378" s="67" t="str">
        <f t="shared" si="163"/>
        <v/>
      </c>
      <c r="AH378" s="67" t="str">
        <f t="shared" si="163"/>
        <v/>
      </c>
      <c r="AI378" s="67" t="str">
        <f t="shared" si="163"/>
        <v/>
      </c>
      <c r="AJ378" s="67" t="str">
        <f t="shared" si="163"/>
        <v/>
      </c>
      <c r="AK378" s="67" t="str">
        <f t="shared" si="163"/>
        <v/>
      </c>
      <c r="AL378" s="67" t="str">
        <f t="shared" si="163"/>
        <v/>
      </c>
      <c r="AM378" s="67" t="str">
        <f t="shared" si="163"/>
        <v/>
      </c>
      <c r="AN378" s="67" t="str">
        <f t="shared" si="163"/>
        <v/>
      </c>
      <c r="AO378" s="63"/>
      <c r="AP378" s="67" t="str">
        <f t="shared" si="164"/>
        <v/>
      </c>
      <c r="AQ378" s="67" t="str">
        <f t="shared" si="164"/>
        <v/>
      </c>
      <c r="AR378" s="67" t="str">
        <f t="shared" si="164"/>
        <v/>
      </c>
      <c r="AS378" s="67" t="str">
        <f t="shared" si="164"/>
        <v/>
      </c>
      <c r="AT378" s="67" t="str">
        <f t="shared" si="164"/>
        <v/>
      </c>
      <c r="AU378" s="63"/>
      <c r="AV378" s="67" t="str">
        <f t="shared" si="165"/>
        <v/>
      </c>
      <c r="AW378" s="67" t="str">
        <f t="shared" si="165"/>
        <v/>
      </c>
      <c r="AX378" s="67" t="str">
        <f t="shared" si="165"/>
        <v/>
      </c>
      <c r="AY378" s="67" t="str">
        <f t="shared" si="165"/>
        <v/>
      </c>
      <c r="AZ378" s="63"/>
      <c r="BA378" s="67" t="str">
        <f t="shared" si="166"/>
        <v/>
      </c>
      <c r="BB378" s="67" t="str">
        <f t="shared" si="166"/>
        <v/>
      </c>
      <c r="BC378" s="63"/>
      <c r="BD378" s="67" t="str">
        <f t="shared" si="167"/>
        <v/>
      </c>
      <c r="BE378" s="67" t="str">
        <f t="shared" si="167"/>
        <v/>
      </c>
      <c r="BF378" s="67" t="str">
        <f t="shared" si="167"/>
        <v/>
      </c>
    </row>
    <row r="379" spans="16:58" s="20" customFormat="1" ht="15" customHeight="1">
      <c r="P379" s="237">
        <v>166</v>
      </c>
      <c r="Q379" s="50" t="str">
        <f t="shared" si="175"/>
        <v>0_0</v>
      </c>
      <c r="R379" s="51"/>
      <c r="S379" s="51"/>
      <c r="T379" s="51"/>
      <c r="U379" s="67" t="str">
        <f t="shared" si="162"/>
        <v/>
      </c>
      <c r="V379" s="67" t="str">
        <f t="shared" si="162"/>
        <v/>
      </c>
      <c r="W379" s="67" t="str">
        <f t="shared" si="162"/>
        <v/>
      </c>
      <c r="X379" s="67" t="str">
        <f t="shared" si="162"/>
        <v/>
      </c>
      <c r="Y379" s="67" t="str">
        <f t="shared" si="162"/>
        <v/>
      </c>
      <c r="Z379" s="70" t="str">
        <f t="shared" si="168"/>
        <v/>
      </c>
      <c r="AA379" s="70" t="e">
        <f t="shared" ca="1" si="169"/>
        <v>#VALUE!</v>
      </c>
      <c r="AB379" s="70" t="e">
        <f t="shared" ca="1" si="170"/>
        <v>#VALUE!</v>
      </c>
      <c r="AC379" s="70" t="e">
        <f t="shared" ca="1" si="171"/>
        <v>#VALUE!</v>
      </c>
      <c r="AD379" s="70" t="e">
        <f t="shared" ca="1" si="172"/>
        <v>#VALUE!</v>
      </c>
      <c r="AE379" s="70" t="e">
        <f t="shared" ca="1" si="173"/>
        <v>#VALUE!</v>
      </c>
      <c r="AF379" s="70" t="e">
        <f t="shared" ca="1" si="174"/>
        <v>#VALUE!</v>
      </c>
      <c r="AG379" s="67" t="str">
        <f t="shared" si="163"/>
        <v/>
      </c>
      <c r="AH379" s="67" t="str">
        <f t="shared" si="163"/>
        <v/>
      </c>
      <c r="AI379" s="67" t="str">
        <f t="shared" si="163"/>
        <v/>
      </c>
      <c r="AJ379" s="67" t="str">
        <f t="shared" si="163"/>
        <v/>
      </c>
      <c r="AK379" s="67" t="str">
        <f t="shared" si="163"/>
        <v/>
      </c>
      <c r="AL379" s="67" t="str">
        <f t="shared" si="163"/>
        <v/>
      </c>
      <c r="AM379" s="67" t="str">
        <f t="shared" si="163"/>
        <v/>
      </c>
      <c r="AN379" s="67" t="str">
        <f t="shared" si="163"/>
        <v/>
      </c>
      <c r="AO379" s="63"/>
      <c r="AP379" s="67" t="str">
        <f t="shared" si="164"/>
        <v/>
      </c>
      <c r="AQ379" s="67" t="str">
        <f t="shared" si="164"/>
        <v/>
      </c>
      <c r="AR379" s="67" t="str">
        <f t="shared" si="164"/>
        <v/>
      </c>
      <c r="AS379" s="67" t="str">
        <f t="shared" si="164"/>
        <v/>
      </c>
      <c r="AT379" s="67" t="str">
        <f t="shared" si="164"/>
        <v/>
      </c>
      <c r="AU379" s="63"/>
      <c r="AV379" s="67" t="str">
        <f t="shared" si="165"/>
        <v/>
      </c>
      <c r="AW379" s="67" t="str">
        <f t="shared" si="165"/>
        <v/>
      </c>
      <c r="AX379" s="67" t="str">
        <f t="shared" si="165"/>
        <v/>
      </c>
      <c r="AY379" s="67" t="str">
        <f t="shared" si="165"/>
        <v/>
      </c>
      <c r="AZ379" s="63"/>
      <c r="BA379" s="67" t="str">
        <f t="shared" si="166"/>
        <v/>
      </c>
      <c r="BB379" s="67" t="str">
        <f t="shared" si="166"/>
        <v/>
      </c>
      <c r="BC379" s="63"/>
      <c r="BD379" s="67" t="str">
        <f t="shared" si="167"/>
        <v/>
      </c>
      <c r="BE379" s="67" t="str">
        <f t="shared" si="167"/>
        <v/>
      </c>
      <c r="BF379" s="67" t="str">
        <f t="shared" si="167"/>
        <v/>
      </c>
    </row>
    <row r="380" spans="16:58" s="20" customFormat="1" ht="15" customHeight="1">
      <c r="P380" s="237">
        <v>167</v>
      </c>
      <c r="Q380" s="50" t="str">
        <f t="shared" si="175"/>
        <v>0_0</v>
      </c>
      <c r="R380" s="51"/>
      <c r="S380" s="51"/>
      <c r="T380" s="51"/>
      <c r="U380" s="67" t="str">
        <f t="shared" si="162"/>
        <v/>
      </c>
      <c r="V380" s="67" t="str">
        <f t="shared" si="162"/>
        <v/>
      </c>
      <c r="W380" s="67" t="str">
        <f t="shared" si="162"/>
        <v/>
      </c>
      <c r="X380" s="67" t="str">
        <f t="shared" si="162"/>
        <v/>
      </c>
      <c r="Y380" s="67" t="str">
        <f t="shared" si="162"/>
        <v/>
      </c>
      <c r="Z380" s="70" t="str">
        <f t="shared" si="168"/>
        <v/>
      </c>
      <c r="AA380" s="70" t="e">
        <f t="shared" ca="1" si="169"/>
        <v>#VALUE!</v>
      </c>
      <c r="AB380" s="70" t="e">
        <f t="shared" ca="1" si="170"/>
        <v>#VALUE!</v>
      </c>
      <c r="AC380" s="70" t="e">
        <f t="shared" ca="1" si="171"/>
        <v>#VALUE!</v>
      </c>
      <c r="AD380" s="70" t="e">
        <f t="shared" ca="1" si="172"/>
        <v>#VALUE!</v>
      </c>
      <c r="AE380" s="70" t="e">
        <f t="shared" ca="1" si="173"/>
        <v>#VALUE!</v>
      </c>
      <c r="AF380" s="70" t="e">
        <f t="shared" ca="1" si="174"/>
        <v>#VALUE!</v>
      </c>
      <c r="AG380" s="67" t="str">
        <f t="shared" si="163"/>
        <v/>
      </c>
      <c r="AH380" s="67" t="str">
        <f t="shared" si="163"/>
        <v/>
      </c>
      <c r="AI380" s="67" t="str">
        <f t="shared" si="163"/>
        <v/>
      </c>
      <c r="AJ380" s="67" t="str">
        <f t="shared" si="163"/>
        <v/>
      </c>
      <c r="AK380" s="67" t="str">
        <f t="shared" si="163"/>
        <v/>
      </c>
      <c r="AL380" s="67" t="str">
        <f t="shared" si="163"/>
        <v/>
      </c>
      <c r="AM380" s="67" t="str">
        <f t="shared" si="163"/>
        <v/>
      </c>
      <c r="AN380" s="67" t="str">
        <f t="shared" si="163"/>
        <v/>
      </c>
      <c r="AO380" s="63"/>
      <c r="AP380" s="67" t="str">
        <f t="shared" si="164"/>
        <v/>
      </c>
      <c r="AQ380" s="67" t="str">
        <f t="shared" si="164"/>
        <v/>
      </c>
      <c r="AR380" s="67" t="str">
        <f t="shared" si="164"/>
        <v/>
      </c>
      <c r="AS380" s="67" t="str">
        <f t="shared" si="164"/>
        <v/>
      </c>
      <c r="AT380" s="67" t="str">
        <f t="shared" si="164"/>
        <v/>
      </c>
      <c r="AU380" s="63"/>
      <c r="AV380" s="67" t="str">
        <f t="shared" si="165"/>
        <v/>
      </c>
      <c r="AW380" s="67" t="str">
        <f t="shared" si="165"/>
        <v/>
      </c>
      <c r="AX380" s="67" t="str">
        <f t="shared" si="165"/>
        <v/>
      </c>
      <c r="AY380" s="67" t="str">
        <f t="shared" si="165"/>
        <v/>
      </c>
      <c r="AZ380" s="63"/>
      <c r="BA380" s="67" t="str">
        <f t="shared" si="166"/>
        <v/>
      </c>
      <c r="BB380" s="67" t="str">
        <f t="shared" si="166"/>
        <v/>
      </c>
      <c r="BC380" s="63"/>
      <c r="BD380" s="67" t="str">
        <f t="shared" si="167"/>
        <v/>
      </c>
      <c r="BE380" s="67" t="str">
        <f t="shared" si="167"/>
        <v/>
      </c>
      <c r="BF380" s="67" t="str">
        <f t="shared" si="167"/>
        <v/>
      </c>
    </row>
    <row r="381" spans="16:58" s="20" customFormat="1" ht="15" customHeight="1">
      <c r="P381" s="237">
        <v>168</v>
      </c>
      <c r="Q381" s="50" t="str">
        <f t="shared" si="175"/>
        <v>0_0</v>
      </c>
      <c r="R381" s="51"/>
      <c r="S381" s="51"/>
      <c r="T381" s="51"/>
      <c r="U381" s="67" t="str">
        <f t="shared" si="162"/>
        <v/>
      </c>
      <c r="V381" s="67" t="str">
        <f t="shared" si="162"/>
        <v/>
      </c>
      <c r="W381" s="67" t="str">
        <f t="shared" si="162"/>
        <v/>
      </c>
      <c r="X381" s="67" t="str">
        <f t="shared" si="162"/>
        <v/>
      </c>
      <c r="Y381" s="67" t="str">
        <f t="shared" si="162"/>
        <v/>
      </c>
      <c r="Z381" s="70" t="str">
        <f t="shared" si="168"/>
        <v/>
      </c>
      <c r="AA381" s="70" t="e">
        <f t="shared" ca="1" si="169"/>
        <v>#VALUE!</v>
      </c>
      <c r="AB381" s="70" t="e">
        <f t="shared" ca="1" si="170"/>
        <v>#VALUE!</v>
      </c>
      <c r="AC381" s="70" t="e">
        <f t="shared" ca="1" si="171"/>
        <v>#VALUE!</v>
      </c>
      <c r="AD381" s="70" t="e">
        <f t="shared" ca="1" si="172"/>
        <v>#VALUE!</v>
      </c>
      <c r="AE381" s="70" t="e">
        <f t="shared" ca="1" si="173"/>
        <v>#VALUE!</v>
      </c>
      <c r="AF381" s="70" t="e">
        <f t="shared" ca="1" si="174"/>
        <v>#VALUE!</v>
      </c>
      <c r="AG381" s="67" t="str">
        <f t="shared" si="163"/>
        <v/>
      </c>
      <c r="AH381" s="67" t="str">
        <f t="shared" si="163"/>
        <v/>
      </c>
      <c r="AI381" s="67" t="str">
        <f t="shared" si="163"/>
        <v/>
      </c>
      <c r="AJ381" s="67" t="str">
        <f t="shared" si="163"/>
        <v/>
      </c>
      <c r="AK381" s="67" t="str">
        <f t="shared" si="163"/>
        <v/>
      </c>
      <c r="AL381" s="67" t="str">
        <f t="shared" si="163"/>
        <v/>
      </c>
      <c r="AM381" s="67" t="str">
        <f t="shared" si="163"/>
        <v/>
      </c>
      <c r="AN381" s="67" t="str">
        <f t="shared" si="163"/>
        <v/>
      </c>
      <c r="AO381" s="63"/>
      <c r="AP381" s="67" t="str">
        <f t="shared" si="164"/>
        <v/>
      </c>
      <c r="AQ381" s="67" t="str">
        <f t="shared" si="164"/>
        <v/>
      </c>
      <c r="AR381" s="67" t="str">
        <f t="shared" si="164"/>
        <v/>
      </c>
      <c r="AS381" s="67" t="str">
        <f t="shared" si="164"/>
        <v/>
      </c>
      <c r="AT381" s="67" t="str">
        <f t="shared" si="164"/>
        <v/>
      </c>
      <c r="AU381" s="63"/>
      <c r="AV381" s="67" t="str">
        <f t="shared" si="165"/>
        <v/>
      </c>
      <c r="AW381" s="67" t="str">
        <f t="shared" si="165"/>
        <v/>
      </c>
      <c r="AX381" s="67" t="str">
        <f t="shared" si="165"/>
        <v/>
      </c>
      <c r="AY381" s="67" t="str">
        <f t="shared" si="165"/>
        <v/>
      </c>
      <c r="AZ381" s="63"/>
      <c r="BA381" s="67" t="str">
        <f t="shared" si="166"/>
        <v/>
      </c>
      <c r="BB381" s="67" t="str">
        <f t="shared" si="166"/>
        <v/>
      </c>
      <c r="BC381" s="63"/>
      <c r="BD381" s="67" t="str">
        <f t="shared" si="167"/>
        <v/>
      </c>
      <c r="BE381" s="67" t="str">
        <f t="shared" si="167"/>
        <v/>
      </c>
      <c r="BF381" s="67" t="str">
        <f t="shared" si="167"/>
        <v/>
      </c>
    </row>
    <row r="382" spans="16:58" s="20" customFormat="1" ht="15" customHeight="1">
      <c r="P382" s="237">
        <v>169</v>
      </c>
      <c r="Q382" s="50" t="str">
        <f t="shared" si="175"/>
        <v>0_0</v>
      </c>
      <c r="R382" s="51"/>
      <c r="S382" s="51"/>
      <c r="T382" s="51"/>
      <c r="U382" s="67" t="str">
        <f t="shared" si="162"/>
        <v/>
      </c>
      <c r="V382" s="67" t="str">
        <f t="shared" si="162"/>
        <v/>
      </c>
      <c r="W382" s="67" t="str">
        <f t="shared" si="162"/>
        <v/>
      </c>
      <c r="X382" s="67" t="str">
        <f t="shared" si="162"/>
        <v/>
      </c>
      <c r="Y382" s="67" t="str">
        <f t="shared" si="162"/>
        <v/>
      </c>
      <c r="Z382" s="70" t="str">
        <f t="shared" si="168"/>
        <v/>
      </c>
      <c r="AA382" s="70" t="e">
        <f t="shared" ca="1" si="169"/>
        <v>#VALUE!</v>
      </c>
      <c r="AB382" s="70" t="e">
        <f t="shared" ca="1" si="170"/>
        <v>#VALUE!</v>
      </c>
      <c r="AC382" s="70" t="e">
        <f t="shared" ca="1" si="171"/>
        <v>#VALUE!</v>
      </c>
      <c r="AD382" s="70" t="e">
        <f t="shared" ca="1" si="172"/>
        <v>#VALUE!</v>
      </c>
      <c r="AE382" s="70" t="e">
        <f t="shared" ca="1" si="173"/>
        <v>#VALUE!</v>
      </c>
      <c r="AF382" s="70" t="e">
        <f t="shared" ca="1" si="174"/>
        <v>#VALUE!</v>
      </c>
      <c r="AG382" s="67" t="str">
        <f t="shared" si="163"/>
        <v/>
      </c>
      <c r="AH382" s="67" t="str">
        <f t="shared" si="163"/>
        <v/>
      </c>
      <c r="AI382" s="67" t="str">
        <f t="shared" si="163"/>
        <v/>
      </c>
      <c r="AJ382" s="67" t="str">
        <f t="shared" si="163"/>
        <v/>
      </c>
      <c r="AK382" s="67" t="str">
        <f t="shared" si="163"/>
        <v/>
      </c>
      <c r="AL382" s="67" t="str">
        <f t="shared" si="163"/>
        <v/>
      </c>
      <c r="AM382" s="67" t="str">
        <f t="shared" si="163"/>
        <v/>
      </c>
      <c r="AN382" s="67" t="str">
        <f t="shared" si="163"/>
        <v/>
      </c>
      <c r="AO382" s="63"/>
      <c r="AP382" s="67" t="str">
        <f t="shared" si="164"/>
        <v/>
      </c>
      <c r="AQ382" s="67" t="str">
        <f t="shared" si="164"/>
        <v/>
      </c>
      <c r="AR382" s="67" t="str">
        <f t="shared" si="164"/>
        <v/>
      </c>
      <c r="AS382" s="67" t="str">
        <f t="shared" si="164"/>
        <v/>
      </c>
      <c r="AT382" s="67" t="str">
        <f t="shared" si="164"/>
        <v/>
      </c>
      <c r="AU382" s="63"/>
      <c r="AV382" s="67" t="str">
        <f t="shared" si="165"/>
        <v/>
      </c>
      <c r="AW382" s="67" t="str">
        <f t="shared" si="165"/>
        <v/>
      </c>
      <c r="AX382" s="67" t="str">
        <f t="shared" si="165"/>
        <v/>
      </c>
      <c r="AY382" s="67" t="str">
        <f t="shared" si="165"/>
        <v/>
      </c>
      <c r="AZ382" s="63"/>
      <c r="BA382" s="67" t="str">
        <f t="shared" si="166"/>
        <v/>
      </c>
      <c r="BB382" s="67" t="str">
        <f t="shared" si="166"/>
        <v/>
      </c>
      <c r="BC382" s="63"/>
      <c r="BD382" s="67" t="str">
        <f t="shared" si="167"/>
        <v/>
      </c>
      <c r="BE382" s="67" t="str">
        <f t="shared" si="167"/>
        <v/>
      </c>
      <c r="BF382" s="67" t="str">
        <f t="shared" si="167"/>
        <v/>
      </c>
    </row>
    <row r="383" spans="16:58" s="20" customFormat="1" ht="15" customHeight="1">
      <c r="P383" s="237">
        <v>170</v>
      </c>
      <c r="Q383" s="50" t="str">
        <f t="shared" si="175"/>
        <v>0_0</v>
      </c>
      <c r="R383" s="51"/>
      <c r="S383" s="51"/>
      <c r="T383" s="51"/>
      <c r="U383" s="67" t="str">
        <f t="shared" si="162"/>
        <v/>
      </c>
      <c r="V383" s="67" t="str">
        <f t="shared" si="162"/>
        <v/>
      </c>
      <c r="W383" s="67" t="str">
        <f t="shared" si="162"/>
        <v/>
      </c>
      <c r="X383" s="67" t="str">
        <f t="shared" si="162"/>
        <v/>
      </c>
      <c r="Y383" s="67" t="str">
        <f t="shared" si="162"/>
        <v/>
      </c>
      <c r="Z383" s="70" t="str">
        <f t="shared" si="168"/>
        <v/>
      </c>
      <c r="AA383" s="70" t="e">
        <f t="shared" ca="1" si="169"/>
        <v>#VALUE!</v>
      </c>
      <c r="AB383" s="70" t="e">
        <f t="shared" ca="1" si="170"/>
        <v>#VALUE!</v>
      </c>
      <c r="AC383" s="70" t="e">
        <f t="shared" ca="1" si="171"/>
        <v>#VALUE!</v>
      </c>
      <c r="AD383" s="70" t="e">
        <f t="shared" ca="1" si="172"/>
        <v>#VALUE!</v>
      </c>
      <c r="AE383" s="70" t="e">
        <f t="shared" ca="1" si="173"/>
        <v>#VALUE!</v>
      </c>
      <c r="AF383" s="70" t="e">
        <f t="shared" ca="1" si="174"/>
        <v>#VALUE!</v>
      </c>
      <c r="AG383" s="67" t="str">
        <f t="shared" si="163"/>
        <v/>
      </c>
      <c r="AH383" s="67" t="str">
        <f t="shared" si="163"/>
        <v/>
      </c>
      <c r="AI383" s="67" t="str">
        <f t="shared" si="163"/>
        <v/>
      </c>
      <c r="AJ383" s="67" t="str">
        <f t="shared" si="163"/>
        <v/>
      </c>
      <c r="AK383" s="67" t="str">
        <f t="shared" si="163"/>
        <v/>
      </c>
      <c r="AL383" s="67" t="str">
        <f t="shared" si="163"/>
        <v/>
      </c>
      <c r="AM383" s="67" t="str">
        <f t="shared" si="163"/>
        <v/>
      </c>
      <c r="AN383" s="67" t="str">
        <f t="shared" si="163"/>
        <v/>
      </c>
      <c r="AO383" s="63"/>
      <c r="AP383" s="67" t="str">
        <f t="shared" si="164"/>
        <v/>
      </c>
      <c r="AQ383" s="67" t="str">
        <f t="shared" si="164"/>
        <v/>
      </c>
      <c r="AR383" s="67" t="str">
        <f t="shared" si="164"/>
        <v/>
      </c>
      <c r="AS383" s="67" t="str">
        <f t="shared" si="164"/>
        <v/>
      </c>
      <c r="AT383" s="67" t="str">
        <f t="shared" si="164"/>
        <v/>
      </c>
      <c r="AU383" s="63"/>
      <c r="AV383" s="67" t="str">
        <f t="shared" si="165"/>
        <v/>
      </c>
      <c r="AW383" s="67" t="str">
        <f t="shared" si="165"/>
        <v/>
      </c>
      <c r="AX383" s="67" t="str">
        <f t="shared" si="165"/>
        <v/>
      </c>
      <c r="AY383" s="67" t="str">
        <f t="shared" si="165"/>
        <v/>
      </c>
      <c r="AZ383" s="63"/>
      <c r="BA383" s="67" t="str">
        <f t="shared" si="166"/>
        <v/>
      </c>
      <c r="BB383" s="67" t="str">
        <f t="shared" si="166"/>
        <v/>
      </c>
      <c r="BC383" s="63"/>
      <c r="BD383" s="67" t="str">
        <f t="shared" si="167"/>
        <v/>
      </c>
      <c r="BE383" s="67" t="str">
        <f t="shared" si="167"/>
        <v/>
      </c>
      <c r="BF383" s="67" t="str">
        <f t="shared" si="167"/>
        <v/>
      </c>
    </row>
    <row r="384" spans="16:58" s="20" customFormat="1" ht="15" customHeight="1">
      <c r="P384" s="237">
        <v>171</v>
      </c>
      <c r="Q384" s="50" t="str">
        <f t="shared" si="175"/>
        <v>0_0</v>
      </c>
      <c r="R384" s="51"/>
      <c r="S384" s="51"/>
      <c r="T384" s="51"/>
      <c r="U384" s="67" t="str">
        <f t="shared" ref="U384:Y393" si="176">IF(ISERROR(U180/$R180),"",U180/$R180)</f>
        <v/>
      </c>
      <c r="V384" s="67" t="str">
        <f t="shared" si="176"/>
        <v/>
      </c>
      <c r="W384" s="67" t="str">
        <f t="shared" si="176"/>
        <v/>
      </c>
      <c r="X384" s="67" t="str">
        <f t="shared" si="176"/>
        <v/>
      </c>
      <c r="Y384" s="67" t="str">
        <f t="shared" si="176"/>
        <v/>
      </c>
      <c r="Z384" s="70" t="str">
        <f t="shared" si="168"/>
        <v/>
      </c>
      <c r="AA384" s="70" t="e">
        <f t="shared" ca="1" si="169"/>
        <v>#VALUE!</v>
      </c>
      <c r="AB384" s="70" t="e">
        <f t="shared" ca="1" si="170"/>
        <v>#VALUE!</v>
      </c>
      <c r="AC384" s="70" t="e">
        <f t="shared" ca="1" si="171"/>
        <v>#VALUE!</v>
      </c>
      <c r="AD384" s="70" t="e">
        <f t="shared" ca="1" si="172"/>
        <v>#VALUE!</v>
      </c>
      <c r="AE384" s="70" t="e">
        <f t="shared" ca="1" si="173"/>
        <v>#VALUE!</v>
      </c>
      <c r="AF384" s="70" t="e">
        <f t="shared" ca="1" si="174"/>
        <v>#VALUE!</v>
      </c>
      <c r="AG384" s="67" t="str">
        <f t="shared" ref="AG384:AN393" si="177">IF(ISERROR(AG180/$R180),"",AG180/$R180)</f>
        <v/>
      </c>
      <c r="AH384" s="67" t="str">
        <f t="shared" si="177"/>
        <v/>
      </c>
      <c r="AI384" s="67" t="str">
        <f t="shared" si="177"/>
        <v/>
      </c>
      <c r="AJ384" s="67" t="str">
        <f t="shared" si="177"/>
        <v/>
      </c>
      <c r="AK384" s="67" t="str">
        <f t="shared" si="177"/>
        <v/>
      </c>
      <c r="AL384" s="67" t="str">
        <f t="shared" si="177"/>
        <v/>
      </c>
      <c r="AM384" s="67" t="str">
        <f t="shared" si="177"/>
        <v/>
      </c>
      <c r="AN384" s="67" t="str">
        <f t="shared" si="177"/>
        <v/>
      </c>
      <c r="AO384" s="63"/>
      <c r="AP384" s="67" t="str">
        <f t="shared" ref="AP384:AT393" si="178">IF(ISERROR(AP180/$R180),"",AP180/$R180)</f>
        <v/>
      </c>
      <c r="AQ384" s="67" t="str">
        <f t="shared" si="178"/>
        <v/>
      </c>
      <c r="AR384" s="67" t="str">
        <f t="shared" si="178"/>
        <v/>
      </c>
      <c r="AS384" s="67" t="str">
        <f t="shared" si="178"/>
        <v/>
      </c>
      <c r="AT384" s="67" t="str">
        <f t="shared" si="178"/>
        <v/>
      </c>
      <c r="AU384" s="63"/>
      <c r="AV384" s="67" t="str">
        <f t="shared" si="165"/>
        <v/>
      </c>
      <c r="AW384" s="67" t="str">
        <f t="shared" si="165"/>
        <v/>
      </c>
      <c r="AX384" s="67" t="str">
        <f t="shared" si="165"/>
        <v/>
      </c>
      <c r="AY384" s="67" t="str">
        <f t="shared" si="165"/>
        <v/>
      </c>
      <c r="AZ384" s="63"/>
      <c r="BA384" s="67" t="str">
        <f t="shared" si="166"/>
        <v/>
      </c>
      <c r="BB384" s="67" t="str">
        <f t="shared" si="166"/>
        <v/>
      </c>
      <c r="BC384" s="63"/>
      <c r="BD384" s="67" t="str">
        <f t="shared" si="167"/>
        <v/>
      </c>
      <c r="BE384" s="67" t="str">
        <f t="shared" si="167"/>
        <v/>
      </c>
      <c r="BF384" s="67" t="str">
        <f t="shared" si="167"/>
        <v/>
      </c>
    </row>
    <row r="385" spans="16:58" s="20" customFormat="1" ht="15" customHeight="1">
      <c r="P385" s="237">
        <v>172</v>
      </c>
      <c r="Q385" s="50" t="str">
        <f t="shared" si="175"/>
        <v>0_0</v>
      </c>
      <c r="R385" s="51"/>
      <c r="S385" s="51"/>
      <c r="T385" s="51"/>
      <c r="U385" s="67" t="str">
        <f t="shared" si="176"/>
        <v/>
      </c>
      <c r="V385" s="67" t="str">
        <f t="shared" si="176"/>
        <v/>
      </c>
      <c r="W385" s="67" t="str">
        <f t="shared" si="176"/>
        <v/>
      </c>
      <c r="X385" s="67" t="str">
        <f t="shared" si="176"/>
        <v/>
      </c>
      <c r="Y385" s="67" t="str">
        <f t="shared" si="176"/>
        <v/>
      </c>
      <c r="Z385" s="70" t="str">
        <f t="shared" si="168"/>
        <v/>
      </c>
      <c r="AA385" s="70" t="e">
        <f t="shared" ca="1" si="169"/>
        <v>#VALUE!</v>
      </c>
      <c r="AB385" s="70" t="e">
        <f t="shared" ca="1" si="170"/>
        <v>#VALUE!</v>
      </c>
      <c r="AC385" s="70" t="e">
        <f t="shared" ca="1" si="171"/>
        <v>#VALUE!</v>
      </c>
      <c r="AD385" s="70" t="e">
        <f t="shared" ca="1" si="172"/>
        <v>#VALUE!</v>
      </c>
      <c r="AE385" s="70" t="e">
        <f t="shared" ca="1" si="173"/>
        <v>#VALUE!</v>
      </c>
      <c r="AF385" s="70" t="e">
        <f t="shared" ca="1" si="174"/>
        <v>#VALUE!</v>
      </c>
      <c r="AG385" s="67" t="str">
        <f t="shared" si="177"/>
        <v/>
      </c>
      <c r="AH385" s="67" t="str">
        <f t="shared" si="177"/>
        <v/>
      </c>
      <c r="AI385" s="67" t="str">
        <f t="shared" si="177"/>
        <v/>
      </c>
      <c r="AJ385" s="67" t="str">
        <f t="shared" si="177"/>
        <v/>
      </c>
      <c r="AK385" s="67" t="str">
        <f t="shared" si="177"/>
        <v/>
      </c>
      <c r="AL385" s="67" t="str">
        <f t="shared" si="177"/>
        <v/>
      </c>
      <c r="AM385" s="67" t="str">
        <f t="shared" si="177"/>
        <v/>
      </c>
      <c r="AN385" s="67" t="str">
        <f t="shared" si="177"/>
        <v/>
      </c>
      <c r="AO385" s="63"/>
      <c r="AP385" s="67" t="str">
        <f t="shared" si="178"/>
        <v/>
      </c>
      <c r="AQ385" s="67" t="str">
        <f t="shared" si="178"/>
        <v/>
      </c>
      <c r="AR385" s="67" t="str">
        <f t="shared" si="178"/>
        <v/>
      </c>
      <c r="AS385" s="67" t="str">
        <f t="shared" si="178"/>
        <v/>
      </c>
      <c r="AT385" s="67" t="str">
        <f t="shared" si="178"/>
        <v/>
      </c>
      <c r="AU385" s="63"/>
      <c r="AV385" s="67" t="str">
        <f t="shared" si="165"/>
        <v/>
      </c>
      <c r="AW385" s="67" t="str">
        <f t="shared" si="165"/>
        <v/>
      </c>
      <c r="AX385" s="67" t="str">
        <f t="shared" si="165"/>
        <v/>
      </c>
      <c r="AY385" s="67" t="str">
        <f t="shared" si="165"/>
        <v/>
      </c>
      <c r="AZ385" s="63"/>
      <c r="BA385" s="67" t="str">
        <f t="shared" si="166"/>
        <v/>
      </c>
      <c r="BB385" s="67" t="str">
        <f t="shared" si="166"/>
        <v/>
      </c>
      <c r="BC385" s="63"/>
      <c r="BD385" s="67" t="str">
        <f t="shared" si="167"/>
        <v/>
      </c>
      <c r="BE385" s="67" t="str">
        <f t="shared" si="167"/>
        <v/>
      </c>
      <c r="BF385" s="67" t="str">
        <f t="shared" si="167"/>
        <v/>
      </c>
    </row>
    <row r="386" spans="16:58" s="20" customFormat="1" ht="15" customHeight="1">
      <c r="P386" s="237">
        <v>173</v>
      </c>
      <c r="Q386" s="50" t="str">
        <f t="shared" si="175"/>
        <v>0_0</v>
      </c>
      <c r="R386" s="51"/>
      <c r="S386" s="51"/>
      <c r="T386" s="51"/>
      <c r="U386" s="67" t="str">
        <f t="shared" si="176"/>
        <v/>
      </c>
      <c r="V386" s="67" t="str">
        <f t="shared" si="176"/>
        <v/>
      </c>
      <c r="W386" s="67" t="str">
        <f t="shared" si="176"/>
        <v/>
      </c>
      <c r="X386" s="67" t="str">
        <f t="shared" si="176"/>
        <v/>
      </c>
      <c r="Y386" s="67" t="str">
        <f t="shared" si="176"/>
        <v/>
      </c>
      <c r="Z386" s="70" t="str">
        <f t="shared" si="168"/>
        <v/>
      </c>
      <c r="AA386" s="70" t="e">
        <f t="shared" ca="1" si="169"/>
        <v>#VALUE!</v>
      </c>
      <c r="AB386" s="70" t="e">
        <f t="shared" ca="1" si="170"/>
        <v>#VALUE!</v>
      </c>
      <c r="AC386" s="70" t="e">
        <f t="shared" ca="1" si="171"/>
        <v>#VALUE!</v>
      </c>
      <c r="AD386" s="70" t="e">
        <f t="shared" ca="1" si="172"/>
        <v>#VALUE!</v>
      </c>
      <c r="AE386" s="70" t="e">
        <f t="shared" ca="1" si="173"/>
        <v>#VALUE!</v>
      </c>
      <c r="AF386" s="70" t="e">
        <f t="shared" ca="1" si="174"/>
        <v>#VALUE!</v>
      </c>
      <c r="AG386" s="67" t="str">
        <f t="shared" si="177"/>
        <v/>
      </c>
      <c r="AH386" s="67" t="str">
        <f t="shared" si="177"/>
        <v/>
      </c>
      <c r="AI386" s="67" t="str">
        <f t="shared" si="177"/>
        <v/>
      </c>
      <c r="AJ386" s="67" t="str">
        <f t="shared" si="177"/>
        <v/>
      </c>
      <c r="AK386" s="67" t="str">
        <f t="shared" si="177"/>
        <v/>
      </c>
      <c r="AL386" s="67" t="str">
        <f t="shared" si="177"/>
        <v/>
      </c>
      <c r="AM386" s="67" t="str">
        <f t="shared" si="177"/>
        <v/>
      </c>
      <c r="AN386" s="67" t="str">
        <f t="shared" si="177"/>
        <v/>
      </c>
      <c r="AO386" s="63"/>
      <c r="AP386" s="67" t="str">
        <f t="shared" si="178"/>
        <v/>
      </c>
      <c r="AQ386" s="67" t="str">
        <f t="shared" si="178"/>
        <v/>
      </c>
      <c r="AR386" s="67" t="str">
        <f t="shared" si="178"/>
        <v/>
      </c>
      <c r="AS386" s="67" t="str">
        <f t="shared" si="178"/>
        <v/>
      </c>
      <c r="AT386" s="67" t="str">
        <f t="shared" si="178"/>
        <v/>
      </c>
      <c r="AU386" s="63"/>
      <c r="AV386" s="67" t="str">
        <f t="shared" si="165"/>
        <v/>
      </c>
      <c r="AW386" s="67" t="str">
        <f t="shared" si="165"/>
        <v/>
      </c>
      <c r="AX386" s="67" t="str">
        <f t="shared" si="165"/>
        <v/>
      </c>
      <c r="AY386" s="67" t="str">
        <f t="shared" si="165"/>
        <v/>
      </c>
      <c r="AZ386" s="63"/>
      <c r="BA386" s="67" t="str">
        <f t="shared" si="166"/>
        <v/>
      </c>
      <c r="BB386" s="67" t="str">
        <f t="shared" si="166"/>
        <v/>
      </c>
      <c r="BC386" s="63"/>
      <c r="BD386" s="67" t="str">
        <f t="shared" si="167"/>
        <v/>
      </c>
      <c r="BE386" s="67" t="str">
        <f t="shared" si="167"/>
        <v/>
      </c>
      <c r="BF386" s="67" t="str">
        <f t="shared" si="167"/>
        <v/>
      </c>
    </row>
    <row r="387" spans="16:58" s="20" customFormat="1" ht="15" customHeight="1">
      <c r="P387" s="237">
        <v>174</v>
      </c>
      <c r="Q387" s="50" t="str">
        <f t="shared" si="175"/>
        <v>0_0</v>
      </c>
      <c r="R387" s="51"/>
      <c r="S387" s="51"/>
      <c r="T387" s="51"/>
      <c r="U387" s="67" t="str">
        <f t="shared" si="176"/>
        <v/>
      </c>
      <c r="V387" s="67" t="str">
        <f t="shared" si="176"/>
        <v/>
      </c>
      <c r="W387" s="67" t="str">
        <f t="shared" si="176"/>
        <v/>
      </c>
      <c r="X387" s="67" t="str">
        <f t="shared" si="176"/>
        <v/>
      </c>
      <c r="Y387" s="67" t="str">
        <f t="shared" si="176"/>
        <v/>
      </c>
      <c r="Z387" s="70" t="str">
        <f t="shared" si="168"/>
        <v/>
      </c>
      <c r="AA387" s="70" t="e">
        <f t="shared" ca="1" si="169"/>
        <v>#VALUE!</v>
      </c>
      <c r="AB387" s="70" t="e">
        <f t="shared" ca="1" si="170"/>
        <v>#VALUE!</v>
      </c>
      <c r="AC387" s="70" t="e">
        <f t="shared" ca="1" si="171"/>
        <v>#VALUE!</v>
      </c>
      <c r="AD387" s="70" t="e">
        <f t="shared" ca="1" si="172"/>
        <v>#VALUE!</v>
      </c>
      <c r="AE387" s="70" t="e">
        <f t="shared" ca="1" si="173"/>
        <v>#VALUE!</v>
      </c>
      <c r="AF387" s="70" t="e">
        <f t="shared" ca="1" si="174"/>
        <v>#VALUE!</v>
      </c>
      <c r="AG387" s="67" t="str">
        <f t="shared" si="177"/>
        <v/>
      </c>
      <c r="AH387" s="67" t="str">
        <f t="shared" si="177"/>
        <v/>
      </c>
      <c r="AI387" s="67" t="str">
        <f t="shared" si="177"/>
        <v/>
      </c>
      <c r="AJ387" s="67" t="str">
        <f t="shared" si="177"/>
        <v/>
      </c>
      <c r="AK387" s="67" t="str">
        <f t="shared" si="177"/>
        <v/>
      </c>
      <c r="AL387" s="67" t="str">
        <f t="shared" si="177"/>
        <v/>
      </c>
      <c r="AM387" s="67" t="str">
        <f t="shared" si="177"/>
        <v/>
      </c>
      <c r="AN387" s="67" t="str">
        <f t="shared" si="177"/>
        <v/>
      </c>
      <c r="AO387" s="63"/>
      <c r="AP387" s="67" t="str">
        <f t="shared" si="178"/>
        <v/>
      </c>
      <c r="AQ387" s="67" t="str">
        <f t="shared" si="178"/>
        <v/>
      </c>
      <c r="AR387" s="67" t="str">
        <f t="shared" si="178"/>
        <v/>
      </c>
      <c r="AS387" s="67" t="str">
        <f t="shared" si="178"/>
        <v/>
      </c>
      <c r="AT387" s="67" t="str">
        <f t="shared" si="178"/>
        <v/>
      </c>
      <c r="AU387" s="63"/>
      <c r="AV387" s="67" t="str">
        <f t="shared" si="165"/>
        <v/>
      </c>
      <c r="AW387" s="67" t="str">
        <f t="shared" si="165"/>
        <v/>
      </c>
      <c r="AX387" s="67" t="str">
        <f t="shared" si="165"/>
        <v/>
      </c>
      <c r="AY387" s="67" t="str">
        <f t="shared" si="165"/>
        <v/>
      </c>
      <c r="AZ387" s="63"/>
      <c r="BA387" s="67" t="str">
        <f t="shared" si="166"/>
        <v/>
      </c>
      <c r="BB387" s="67" t="str">
        <f t="shared" si="166"/>
        <v/>
      </c>
      <c r="BC387" s="63"/>
      <c r="BD387" s="67" t="str">
        <f t="shared" si="167"/>
        <v/>
      </c>
      <c r="BE387" s="67" t="str">
        <f t="shared" si="167"/>
        <v/>
      </c>
      <c r="BF387" s="67" t="str">
        <f t="shared" si="167"/>
        <v/>
      </c>
    </row>
    <row r="388" spans="16:58" s="20" customFormat="1" ht="15" customHeight="1">
      <c r="P388" s="237">
        <v>175</v>
      </c>
      <c r="Q388" s="50" t="str">
        <f t="shared" si="175"/>
        <v>0_0</v>
      </c>
      <c r="R388" s="51"/>
      <c r="S388" s="51"/>
      <c r="T388" s="51"/>
      <c r="U388" s="67" t="str">
        <f t="shared" si="176"/>
        <v/>
      </c>
      <c r="V388" s="67" t="str">
        <f t="shared" si="176"/>
        <v/>
      </c>
      <c r="W388" s="67" t="str">
        <f t="shared" si="176"/>
        <v/>
      </c>
      <c r="X388" s="67" t="str">
        <f t="shared" si="176"/>
        <v/>
      </c>
      <c r="Y388" s="67" t="str">
        <f t="shared" si="176"/>
        <v/>
      </c>
      <c r="Z388" s="70" t="str">
        <f t="shared" si="168"/>
        <v/>
      </c>
      <c r="AA388" s="70" t="e">
        <f t="shared" ca="1" si="169"/>
        <v>#VALUE!</v>
      </c>
      <c r="AB388" s="70" t="e">
        <f t="shared" ca="1" si="170"/>
        <v>#VALUE!</v>
      </c>
      <c r="AC388" s="70" t="e">
        <f t="shared" ca="1" si="171"/>
        <v>#VALUE!</v>
      </c>
      <c r="AD388" s="70" t="e">
        <f t="shared" ca="1" si="172"/>
        <v>#VALUE!</v>
      </c>
      <c r="AE388" s="70" t="e">
        <f t="shared" ca="1" si="173"/>
        <v>#VALUE!</v>
      </c>
      <c r="AF388" s="70" t="e">
        <f t="shared" ca="1" si="174"/>
        <v>#VALUE!</v>
      </c>
      <c r="AG388" s="67" t="str">
        <f t="shared" si="177"/>
        <v/>
      </c>
      <c r="AH388" s="67" t="str">
        <f t="shared" si="177"/>
        <v/>
      </c>
      <c r="AI388" s="67" t="str">
        <f t="shared" si="177"/>
        <v/>
      </c>
      <c r="AJ388" s="67" t="str">
        <f t="shared" si="177"/>
        <v/>
      </c>
      <c r="AK388" s="67" t="str">
        <f t="shared" si="177"/>
        <v/>
      </c>
      <c r="AL388" s="67" t="str">
        <f t="shared" si="177"/>
        <v/>
      </c>
      <c r="AM388" s="67" t="str">
        <f t="shared" si="177"/>
        <v/>
      </c>
      <c r="AN388" s="67" t="str">
        <f t="shared" si="177"/>
        <v/>
      </c>
      <c r="AO388" s="63"/>
      <c r="AP388" s="67" t="str">
        <f t="shared" si="178"/>
        <v/>
      </c>
      <c r="AQ388" s="67" t="str">
        <f t="shared" si="178"/>
        <v/>
      </c>
      <c r="AR388" s="67" t="str">
        <f t="shared" si="178"/>
        <v/>
      </c>
      <c r="AS388" s="67" t="str">
        <f t="shared" si="178"/>
        <v/>
      </c>
      <c r="AT388" s="67" t="str">
        <f t="shared" si="178"/>
        <v/>
      </c>
      <c r="AU388" s="63"/>
      <c r="AV388" s="67" t="str">
        <f t="shared" si="165"/>
        <v/>
      </c>
      <c r="AW388" s="67" t="str">
        <f t="shared" si="165"/>
        <v/>
      </c>
      <c r="AX388" s="67" t="str">
        <f t="shared" si="165"/>
        <v/>
      </c>
      <c r="AY388" s="67" t="str">
        <f t="shared" si="165"/>
        <v/>
      </c>
      <c r="AZ388" s="63"/>
      <c r="BA388" s="67" t="str">
        <f t="shared" si="166"/>
        <v/>
      </c>
      <c r="BB388" s="67" t="str">
        <f t="shared" si="166"/>
        <v/>
      </c>
      <c r="BC388" s="63"/>
      <c r="BD388" s="67" t="str">
        <f t="shared" si="167"/>
        <v/>
      </c>
      <c r="BE388" s="67" t="str">
        <f t="shared" si="167"/>
        <v/>
      </c>
      <c r="BF388" s="67" t="str">
        <f t="shared" si="167"/>
        <v/>
      </c>
    </row>
    <row r="389" spans="16:58" s="20" customFormat="1" ht="15" customHeight="1">
      <c r="P389" s="237">
        <v>176</v>
      </c>
      <c r="Q389" s="50" t="str">
        <f t="shared" si="175"/>
        <v>0_0</v>
      </c>
      <c r="R389" s="51"/>
      <c r="S389" s="51"/>
      <c r="T389" s="51"/>
      <c r="U389" s="67" t="str">
        <f t="shared" si="176"/>
        <v/>
      </c>
      <c r="V389" s="67" t="str">
        <f t="shared" si="176"/>
        <v/>
      </c>
      <c r="W389" s="67" t="str">
        <f t="shared" si="176"/>
        <v/>
      </c>
      <c r="X389" s="67" t="str">
        <f t="shared" si="176"/>
        <v/>
      </c>
      <c r="Y389" s="67" t="str">
        <f t="shared" si="176"/>
        <v/>
      </c>
      <c r="Z389" s="70" t="str">
        <f t="shared" si="168"/>
        <v/>
      </c>
      <c r="AA389" s="70" t="e">
        <f t="shared" ca="1" si="169"/>
        <v>#VALUE!</v>
      </c>
      <c r="AB389" s="70" t="e">
        <f t="shared" ca="1" si="170"/>
        <v>#VALUE!</v>
      </c>
      <c r="AC389" s="70" t="e">
        <f t="shared" ca="1" si="171"/>
        <v>#VALUE!</v>
      </c>
      <c r="AD389" s="70" t="e">
        <f t="shared" ca="1" si="172"/>
        <v>#VALUE!</v>
      </c>
      <c r="AE389" s="70" t="e">
        <f t="shared" ca="1" si="173"/>
        <v>#VALUE!</v>
      </c>
      <c r="AF389" s="70" t="e">
        <f t="shared" ca="1" si="174"/>
        <v>#VALUE!</v>
      </c>
      <c r="AG389" s="67" t="str">
        <f t="shared" si="177"/>
        <v/>
      </c>
      <c r="AH389" s="67" t="str">
        <f t="shared" si="177"/>
        <v/>
      </c>
      <c r="AI389" s="67" t="str">
        <f t="shared" si="177"/>
        <v/>
      </c>
      <c r="AJ389" s="67" t="str">
        <f t="shared" si="177"/>
        <v/>
      </c>
      <c r="AK389" s="67" t="str">
        <f t="shared" si="177"/>
        <v/>
      </c>
      <c r="AL389" s="67" t="str">
        <f t="shared" si="177"/>
        <v/>
      </c>
      <c r="AM389" s="67" t="str">
        <f t="shared" si="177"/>
        <v/>
      </c>
      <c r="AN389" s="67" t="str">
        <f t="shared" si="177"/>
        <v/>
      </c>
      <c r="AO389" s="63"/>
      <c r="AP389" s="67" t="str">
        <f t="shared" si="178"/>
        <v/>
      </c>
      <c r="AQ389" s="67" t="str">
        <f t="shared" si="178"/>
        <v/>
      </c>
      <c r="AR389" s="67" t="str">
        <f t="shared" si="178"/>
        <v/>
      </c>
      <c r="AS389" s="67" t="str">
        <f t="shared" si="178"/>
        <v/>
      </c>
      <c r="AT389" s="67" t="str">
        <f t="shared" si="178"/>
        <v/>
      </c>
      <c r="AU389" s="63"/>
      <c r="AV389" s="67" t="str">
        <f t="shared" si="165"/>
        <v/>
      </c>
      <c r="AW389" s="67" t="str">
        <f t="shared" si="165"/>
        <v/>
      </c>
      <c r="AX389" s="67" t="str">
        <f t="shared" si="165"/>
        <v/>
      </c>
      <c r="AY389" s="67" t="str">
        <f t="shared" si="165"/>
        <v/>
      </c>
      <c r="AZ389" s="63"/>
      <c r="BA389" s="67" t="str">
        <f t="shared" si="166"/>
        <v/>
      </c>
      <c r="BB389" s="67" t="str">
        <f t="shared" si="166"/>
        <v/>
      </c>
      <c r="BC389" s="63"/>
      <c r="BD389" s="67" t="str">
        <f t="shared" si="167"/>
        <v/>
      </c>
      <c r="BE389" s="67" t="str">
        <f t="shared" si="167"/>
        <v/>
      </c>
      <c r="BF389" s="67" t="str">
        <f t="shared" si="167"/>
        <v/>
      </c>
    </row>
    <row r="390" spans="16:58" s="20" customFormat="1" ht="15" customHeight="1">
      <c r="P390" s="237">
        <v>177</v>
      </c>
      <c r="Q390" s="50" t="str">
        <f t="shared" si="175"/>
        <v>0_0</v>
      </c>
      <c r="R390" s="51"/>
      <c r="S390" s="51"/>
      <c r="T390" s="51"/>
      <c r="U390" s="67" t="str">
        <f t="shared" si="176"/>
        <v/>
      </c>
      <c r="V390" s="67" t="str">
        <f t="shared" si="176"/>
        <v/>
      </c>
      <c r="W390" s="67" t="str">
        <f t="shared" si="176"/>
        <v/>
      </c>
      <c r="X390" s="67" t="str">
        <f t="shared" si="176"/>
        <v/>
      </c>
      <c r="Y390" s="67" t="str">
        <f t="shared" si="176"/>
        <v/>
      </c>
      <c r="Z390" s="70" t="str">
        <f t="shared" si="168"/>
        <v/>
      </c>
      <c r="AA390" s="70" t="e">
        <f t="shared" ca="1" si="169"/>
        <v>#VALUE!</v>
      </c>
      <c r="AB390" s="70" t="e">
        <f t="shared" ca="1" si="170"/>
        <v>#VALUE!</v>
      </c>
      <c r="AC390" s="70" t="e">
        <f t="shared" ca="1" si="171"/>
        <v>#VALUE!</v>
      </c>
      <c r="AD390" s="70" t="e">
        <f t="shared" ca="1" si="172"/>
        <v>#VALUE!</v>
      </c>
      <c r="AE390" s="70" t="e">
        <f t="shared" ca="1" si="173"/>
        <v>#VALUE!</v>
      </c>
      <c r="AF390" s="70" t="e">
        <f t="shared" ca="1" si="174"/>
        <v>#VALUE!</v>
      </c>
      <c r="AG390" s="67" t="str">
        <f t="shared" si="177"/>
        <v/>
      </c>
      <c r="AH390" s="67" t="str">
        <f t="shared" si="177"/>
        <v/>
      </c>
      <c r="AI390" s="67" t="str">
        <f t="shared" si="177"/>
        <v/>
      </c>
      <c r="AJ390" s="67" t="str">
        <f t="shared" si="177"/>
        <v/>
      </c>
      <c r="AK390" s="67" t="str">
        <f t="shared" si="177"/>
        <v/>
      </c>
      <c r="AL390" s="67" t="str">
        <f t="shared" si="177"/>
        <v/>
      </c>
      <c r="AM390" s="67" t="str">
        <f t="shared" si="177"/>
        <v/>
      </c>
      <c r="AN390" s="67" t="str">
        <f t="shared" si="177"/>
        <v/>
      </c>
      <c r="AO390" s="63"/>
      <c r="AP390" s="67" t="str">
        <f t="shared" si="178"/>
        <v/>
      </c>
      <c r="AQ390" s="67" t="str">
        <f t="shared" si="178"/>
        <v/>
      </c>
      <c r="AR390" s="67" t="str">
        <f t="shared" si="178"/>
        <v/>
      </c>
      <c r="AS390" s="67" t="str">
        <f t="shared" si="178"/>
        <v/>
      </c>
      <c r="AT390" s="67" t="str">
        <f t="shared" si="178"/>
        <v/>
      </c>
      <c r="AU390" s="63"/>
      <c r="AV390" s="67" t="str">
        <f t="shared" si="165"/>
        <v/>
      </c>
      <c r="AW390" s="67" t="str">
        <f t="shared" si="165"/>
        <v/>
      </c>
      <c r="AX390" s="67" t="str">
        <f t="shared" si="165"/>
        <v/>
      </c>
      <c r="AY390" s="67" t="str">
        <f t="shared" si="165"/>
        <v/>
      </c>
      <c r="AZ390" s="63"/>
      <c r="BA390" s="67" t="str">
        <f t="shared" si="166"/>
        <v/>
      </c>
      <c r="BB390" s="67" t="str">
        <f t="shared" si="166"/>
        <v/>
      </c>
      <c r="BC390" s="63"/>
      <c r="BD390" s="67" t="str">
        <f t="shared" si="167"/>
        <v/>
      </c>
      <c r="BE390" s="67" t="str">
        <f t="shared" si="167"/>
        <v/>
      </c>
      <c r="BF390" s="67" t="str">
        <f t="shared" si="167"/>
        <v/>
      </c>
    </row>
    <row r="391" spans="16:58" s="20" customFormat="1" ht="15" customHeight="1">
      <c r="P391" s="237">
        <v>178</v>
      </c>
      <c r="Q391" s="50" t="str">
        <f t="shared" si="175"/>
        <v>0_0</v>
      </c>
      <c r="R391" s="51"/>
      <c r="S391" s="51"/>
      <c r="T391" s="51"/>
      <c r="U391" s="67" t="str">
        <f t="shared" si="176"/>
        <v/>
      </c>
      <c r="V391" s="67" t="str">
        <f t="shared" si="176"/>
        <v/>
      </c>
      <c r="W391" s="67" t="str">
        <f t="shared" si="176"/>
        <v/>
      </c>
      <c r="X391" s="67" t="str">
        <f t="shared" si="176"/>
        <v/>
      </c>
      <c r="Y391" s="67" t="str">
        <f t="shared" si="176"/>
        <v/>
      </c>
      <c r="Z391" s="70" t="str">
        <f t="shared" si="168"/>
        <v/>
      </c>
      <c r="AA391" s="70" t="e">
        <f t="shared" ca="1" si="169"/>
        <v>#VALUE!</v>
      </c>
      <c r="AB391" s="70" t="e">
        <f t="shared" ca="1" si="170"/>
        <v>#VALUE!</v>
      </c>
      <c r="AC391" s="70" t="e">
        <f t="shared" ca="1" si="171"/>
        <v>#VALUE!</v>
      </c>
      <c r="AD391" s="70" t="e">
        <f t="shared" ca="1" si="172"/>
        <v>#VALUE!</v>
      </c>
      <c r="AE391" s="70" t="e">
        <f t="shared" ca="1" si="173"/>
        <v>#VALUE!</v>
      </c>
      <c r="AF391" s="70" t="e">
        <f t="shared" ca="1" si="174"/>
        <v>#VALUE!</v>
      </c>
      <c r="AG391" s="67" t="str">
        <f t="shared" si="177"/>
        <v/>
      </c>
      <c r="AH391" s="67" t="str">
        <f t="shared" si="177"/>
        <v/>
      </c>
      <c r="AI391" s="67" t="str">
        <f t="shared" si="177"/>
        <v/>
      </c>
      <c r="AJ391" s="67" t="str">
        <f t="shared" si="177"/>
        <v/>
      </c>
      <c r="AK391" s="67" t="str">
        <f t="shared" si="177"/>
        <v/>
      </c>
      <c r="AL391" s="67" t="str">
        <f t="shared" si="177"/>
        <v/>
      </c>
      <c r="AM391" s="67" t="str">
        <f t="shared" si="177"/>
        <v/>
      </c>
      <c r="AN391" s="67" t="str">
        <f t="shared" si="177"/>
        <v/>
      </c>
      <c r="AO391" s="63"/>
      <c r="AP391" s="67" t="str">
        <f t="shared" si="178"/>
        <v/>
      </c>
      <c r="AQ391" s="67" t="str">
        <f t="shared" si="178"/>
        <v/>
      </c>
      <c r="AR391" s="67" t="str">
        <f t="shared" si="178"/>
        <v/>
      </c>
      <c r="AS391" s="67" t="str">
        <f t="shared" si="178"/>
        <v/>
      </c>
      <c r="AT391" s="67" t="str">
        <f t="shared" si="178"/>
        <v/>
      </c>
      <c r="AU391" s="63"/>
      <c r="AV391" s="67" t="str">
        <f t="shared" si="165"/>
        <v/>
      </c>
      <c r="AW391" s="67" t="str">
        <f t="shared" si="165"/>
        <v/>
      </c>
      <c r="AX391" s="67" t="str">
        <f t="shared" si="165"/>
        <v/>
      </c>
      <c r="AY391" s="67" t="str">
        <f t="shared" si="165"/>
        <v/>
      </c>
      <c r="AZ391" s="63"/>
      <c r="BA391" s="67" t="str">
        <f t="shared" si="166"/>
        <v/>
      </c>
      <c r="BB391" s="67" t="str">
        <f t="shared" si="166"/>
        <v/>
      </c>
      <c r="BC391" s="63"/>
      <c r="BD391" s="67" t="str">
        <f t="shared" si="167"/>
        <v/>
      </c>
      <c r="BE391" s="67" t="str">
        <f t="shared" si="167"/>
        <v/>
      </c>
      <c r="BF391" s="67" t="str">
        <f t="shared" si="167"/>
        <v/>
      </c>
    </row>
    <row r="392" spans="16:58" s="20" customFormat="1" ht="15" customHeight="1">
      <c r="P392" s="237">
        <v>179</v>
      </c>
      <c r="Q392" s="50" t="str">
        <f t="shared" si="175"/>
        <v>0_0</v>
      </c>
      <c r="R392" s="51"/>
      <c r="S392" s="51"/>
      <c r="T392" s="51"/>
      <c r="U392" s="67" t="str">
        <f t="shared" si="176"/>
        <v/>
      </c>
      <c r="V392" s="67" t="str">
        <f t="shared" si="176"/>
        <v/>
      </c>
      <c r="W392" s="67" t="str">
        <f t="shared" si="176"/>
        <v/>
      </c>
      <c r="X392" s="67" t="str">
        <f t="shared" si="176"/>
        <v/>
      </c>
      <c r="Y392" s="67" t="str">
        <f t="shared" si="176"/>
        <v/>
      </c>
      <c r="Z392" s="70" t="str">
        <f t="shared" si="168"/>
        <v/>
      </c>
      <c r="AA392" s="70" t="e">
        <f t="shared" ca="1" si="169"/>
        <v>#VALUE!</v>
      </c>
      <c r="AB392" s="70" t="e">
        <f t="shared" ca="1" si="170"/>
        <v>#VALUE!</v>
      </c>
      <c r="AC392" s="70" t="e">
        <f t="shared" ca="1" si="171"/>
        <v>#VALUE!</v>
      </c>
      <c r="AD392" s="70" t="e">
        <f t="shared" ca="1" si="172"/>
        <v>#VALUE!</v>
      </c>
      <c r="AE392" s="70" t="e">
        <f t="shared" ca="1" si="173"/>
        <v>#VALUE!</v>
      </c>
      <c r="AF392" s="70" t="e">
        <f t="shared" ca="1" si="174"/>
        <v>#VALUE!</v>
      </c>
      <c r="AG392" s="67" t="str">
        <f t="shared" si="177"/>
        <v/>
      </c>
      <c r="AH392" s="67" t="str">
        <f t="shared" si="177"/>
        <v/>
      </c>
      <c r="AI392" s="67" t="str">
        <f t="shared" si="177"/>
        <v/>
      </c>
      <c r="AJ392" s="67" t="str">
        <f t="shared" si="177"/>
        <v/>
      </c>
      <c r="AK392" s="67" t="str">
        <f t="shared" si="177"/>
        <v/>
      </c>
      <c r="AL392" s="67" t="str">
        <f t="shared" si="177"/>
        <v/>
      </c>
      <c r="AM392" s="67" t="str">
        <f t="shared" si="177"/>
        <v/>
      </c>
      <c r="AN392" s="67" t="str">
        <f t="shared" si="177"/>
        <v/>
      </c>
      <c r="AO392" s="63"/>
      <c r="AP392" s="67" t="str">
        <f t="shared" si="178"/>
        <v/>
      </c>
      <c r="AQ392" s="67" t="str">
        <f t="shared" si="178"/>
        <v/>
      </c>
      <c r="AR392" s="67" t="str">
        <f t="shared" si="178"/>
        <v/>
      </c>
      <c r="AS392" s="67" t="str">
        <f t="shared" si="178"/>
        <v/>
      </c>
      <c r="AT392" s="67" t="str">
        <f t="shared" si="178"/>
        <v/>
      </c>
      <c r="AU392" s="63"/>
      <c r="AV392" s="67" t="str">
        <f t="shared" si="165"/>
        <v/>
      </c>
      <c r="AW392" s="67" t="str">
        <f t="shared" si="165"/>
        <v/>
      </c>
      <c r="AX392" s="67" t="str">
        <f t="shared" si="165"/>
        <v/>
      </c>
      <c r="AY392" s="67" t="str">
        <f t="shared" si="165"/>
        <v/>
      </c>
      <c r="AZ392" s="63"/>
      <c r="BA392" s="67" t="str">
        <f t="shared" si="166"/>
        <v/>
      </c>
      <c r="BB392" s="67" t="str">
        <f t="shared" si="166"/>
        <v/>
      </c>
      <c r="BC392" s="63"/>
      <c r="BD392" s="67" t="str">
        <f t="shared" si="167"/>
        <v/>
      </c>
      <c r="BE392" s="67" t="str">
        <f t="shared" si="167"/>
        <v/>
      </c>
      <c r="BF392" s="67" t="str">
        <f t="shared" si="167"/>
        <v/>
      </c>
    </row>
    <row r="393" spans="16:58" s="20" customFormat="1" ht="15" customHeight="1">
      <c r="P393" s="237">
        <v>180</v>
      </c>
      <c r="Q393" s="50" t="str">
        <f t="shared" si="175"/>
        <v>0_0</v>
      </c>
      <c r="R393" s="51"/>
      <c r="S393" s="51"/>
      <c r="T393" s="51"/>
      <c r="U393" s="67" t="str">
        <f t="shared" si="176"/>
        <v/>
      </c>
      <c r="V393" s="67" t="str">
        <f t="shared" si="176"/>
        <v/>
      </c>
      <c r="W393" s="67" t="str">
        <f t="shared" si="176"/>
        <v/>
      </c>
      <c r="X393" s="67" t="str">
        <f t="shared" si="176"/>
        <v/>
      </c>
      <c r="Y393" s="67" t="str">
        <f t="shared" si="176"/>
        <v/>
      </c>
      <c r="Z393" s="70" t="str">
        <f t="shared" si="168"/>
        <v/>
      </c>
      <c r="AA393" s="70" t="e">
        <f t="shared" ca="1" si="169"/>
        <v>#VALUE!</v>
      </c>
      <c r="AB393" s="70" t="e">
        <f t="shared" ca="1" si="170"/>
        <v>#VALUE!</v>
      </c>
      <c r="AC393" s="70" t="e">
        <f t="shared" ca="1" si="171"/>
        <v>#VALUE!</v>
      </c>
      <c r="AD393" s="70" t="e">
        <f t="shared" ca="1" si="172"/>
        <v>#VALUE!</v>
      </c>
      <c r="AE393" s="70" t="e">
        <f t="shared" ca="1" si="173"/>
        <v>#VALUE!</v>
      </c>
      <c r="AF393" s="70" t="e">
        <f t="shared" ca="1" si="174"/>
        <v>#VALUE!</v>
      </c>
      <c r="AG393" s="67" t="str">
        <f t="shared" si="177"/>
        <v/>
      </c>
      <c r="AH393" s="67" t="str">
        <f t="shared" si="177"/>
        <v/>
      </c>
      <c r="AI393" s="67" t="str">
        <f t="shared" si="177"/>
        <v/>
      </c>
      <c r="AJ393" s="67" t="str">
        <f t="shared" si="177"/>
        <v/>
      </c>
      <c r="AK393" s="67" t="str">
        <f t="shared" si="177"/>
        <v/>
      </c>
      <c r="AL393" s="67" t="str">
        <f t="shared" si="177"/>
        <v/>
      </c>
      <c r="AM393" s="67" t="str">
        <f t="shared" si="177"/>
        <v/>
      </c>
      <c r="AN393" s="67" t="str">
        <f t="shared" si="177"/>
        <v/>
      </c>
      <c r="AO393" s="63"/>
      <c r="AP393" s="67" t="str">
        <f t="shared" si="178"/>
        <v/>
      </c>
      <c r="AQ393" s="67" t="str">
        <f t="shared" si="178"/>
        <v/>
      </c>
      <c r="AR393" s="67" t="str">
        <f t="shared" si="178"/>
        <v/>
      </c>
      <c r="AS393" s="67" t="str">
        <f t="shared" si="178"/>
        <v/>
      </c>
      <c r="AT393" s="67" t="str">
        <f t="shared" si="178"/>
        <v/>
      </c>
      <c r="AU393" s="63"/>
      <c r="AV393" s="67" t="str">
        <f t="shared" si="165"/>
        <v/>
      </c>
      <c r="AW393" s="67" t="str">
        <f t="shared" si="165"/>
        <v/>
      </c>
      <c r="AX393" s="67" t="str">
        <f t="shared" si="165"/>
        <v/>
      </c>
      <c r="AY393" s="67" t="str">
        <f t="shared" si="165"/>
        <v/>
      </c>
      <c r="AZ393" s="63"/>
      <c r="BA393" s="67" t="str">
        <f t="shared" si="166"/>
        <v/>
      </c>
      <c r="BB393" s="67" t="str">
        <f t="shared" si="166"/>
        <v/>
      </c>
      <c r="BC393" s="63"/>
      <c r="BD393" s="67" t="str">
        <f t="shared" si="167"/>
        <v/>
      </c>
      <c r="BE393" s="67" t="str">
        <f t="shared" si="167"/>
        <v/>
      </c>
      <c r="BF393" s="67" t="str">
        <f t="shared" si="167"/>
        <v/>
      </c>
    </row>
    <row r="394" spans="16:58" s="20" customFormat="1" ht="15" customHeight="1">
      <c r="P394" s="237">
        <v>181</v>
      </c>
      <c r="Q394" s="50" t="str">
        <f t="shared" si="175"/>
        <v>0_0</v>
      </c>
      <c r="R394" s="51"/>
      <c r="S394" s="51"/>
      <c r="T394" s="51"/>
      <c r="U394" s="67" t="str">
        <f t="shared" ref="U394:Y403" si="179">IF(ISERROR(U190/$R190),"",U190/$R190)</f>
        <v/>
      </c>
      <c r="V394" s="67" t="str">
        <f t="shared" si="179"/>
        <v/>
      </c>
      <c r="W394" s="67" t="str">
        <f t="shared" si="179"/>
        <v/>
      </c>
      <c r="X394" s="67" t="str">
        <f t="shared" si="179"/>
        <v/>
      </c>
      <c r="Y394" s="67" t="str">
        <f t="shared" si="179"/>
        <v/>
      </c>
      <c r="Z394" s="70" t="str">
        <f t="shared" si="168"/>
        <v/>
      </c>
      <c r="AA394" s="70" t="e">
        <f t="shared" ca="1" si="169"/>
        <v>#VALUE!</v>
      </c>
      <c r="AB394" s="70" t="e">
        <f t="shared" ca="1" si="170"/>
        <v>#VALUE!</v>
      </c>
      <c r="AC394" s="70" t="e">
        <f t="shared" ca="1" si="171"/>
        <v>#VALUE!</v>
      </c>
      <c r="AD394" s="70" t="e">
        <f t="shared" ca="1" si="172"/>
        <v>#VALUE!</v>
      </c>
      <c r="AE394" s="70" t="e">
        <f t="shared" ca="1" si="173"/>
        <v>#VALUE!</v>
      </c>
      <c r="AF394" s="70" t="e">
        <f t="shared" ca="1" si="174"/>
        <v>#VALUE!</v>
      </c>
      <c r="AG394" s="67" t="str">
        <f t="shared" ref="AG394:AN403" si="180">IF(ISERROR(AG190/$R190),"",AG190/$R190)</f>
        <v/>
      </c>
      <c r="AH394" s="67" t="str">
        <f t="shared" si="180"/>
        <v/>
      </c>
      <c r="AI394" s="67" t="str">
        <f t="shared" si="180"/>
        <v/>
      </c>
      <c r="AJ394" s="67" t="str">
        <f t="shared" si="180"/>
        <v/>
      </c>
      <c r="AK394" s="67" t="str">
        <f t="shared" si="180"/>
        <v/>
      </c>
      <c r="AL394" s="67" t="str">
        <f t="shared" si="180"/>
        <v/>
      </c>
      <c r="AM394" s="67" t="str">
        <f t="shared" si="180"/>
        <v/>
      </c>
      <c r="AN394" s="67" t="str">
        <f t="shared" si="180"/>
        <v/>
      </c>
      <c r="AO394" s="63"/>
      <c r="AP394" s="67" t="str">
        <f t="shared" ref="AP394:AT403" si="181">IF(ISERROR(AP190/$R190),"",AP190/$R190)</f>
        <v/>
      </c>
      <c r="AQ394" s="67" t="str">
        <f t="shared" si="181"/>
        <v/>
      </c>
      <c r="AR394" s="67" t="str">
        <f t="shared" si="181"/>
        <v/>
      </c>
      <c r="AS394" s="67" t="str">
        <f t="shared" si="181"/>
        <v/>
      </c>
      <c r="AT394" s="67" t="str">
        <f t="shared" si="181"/>
        <v/>
      </c>
      <c r="AU394" s="63"/>
      <c r="AV394" s="67" t="str">
        <f t="shared" ref="AV394:AY413" si="182">IF(ISERROR(AV190/$R190),"",AV190/$R190)</f>
        <v/>
      </c>
      <c r="AW394" s="67" t="str">
        <f t="shared" si="182"/>
        <v/>
      </c>
      <c r="AX394" s="67" t="str">
        <f t="shared" si="182"/>
        <v/>
      </c>
      <c r="AY394" s="67" t="str">
        <f t="shared" si="182"/>
        <v/>
      </c>
      <c r="AZ394" s="63"/>
      <c r="BA394" s="67" t="str">
        <f t="shared" ref="BA394:BB413" si="183">IF(ISERROR(BA190/$R190),"",BA190/$R190)</f>
        <v/>
      </c>
      <c r="BB394" s="67" t="str">
        <f t="shared" si="183"/>
        <v/>
      </c>
      <c r="BC394" s="63"/>
      <c r="BD394" s="67" t="str">
        <f t="shared" ref="BD394:BF413" si="184">IF(ISERROR(BD190/$R190),"",BD190/$R190)</f>
        <v/>
      </c>
      <c r="BE394" s="67" t="str">
        <f t="shared" si="184"/>
        <v/>
      </c>
      <c r="BF394" s="67" t="str">
        <f t="shared" si="184"/>
        <v/>
      </c>
    </row>
    <row r="395" spans="16:58" s="20" customFormat="1" ht="15" customHeight="1">
      <c r="P395" s="237">
        <v>182</v>
      </c>
      <c r="Q395" s="50" t="str">
        <f t="shared" si="175"/>
        <v>0_0</v>
      </c>
      <c r="R395" s="51"/>
      <c r="S395" s="51"/>
      <c r="T395" s="51"/>
      <c r="U395" s="67" t="str">
        <f t="shared" si="179"/>
        <v/>
      </c>
      <c r="V395" s="67" t="str">
        <f t="shared" si="179"/>
        <v/>
      </c>
      <c r="W395" s="67" t="str">
        <f t="shared" si="179"/>
        <v/>
      </c>
      <c r="X395" s="67" t="str">
        <f t="shared" si="179"/>
        <v/>
      </c>
      <c r="Y395" s="67" t="str">
        <f t="shared" si="179"/>
        <v/>
      </c>
      <c r="Z395" s="70" t="str">
        <f t="shared" si="168"/>
        <v/>
      </c>
      <c r="AA395" s="70" t="e">
        <f t="shared" ca="1" si="169"/>
        <v>#VALUE!</v>
      </c>
      <c r="AB395" s="70" t="e">
        <f t="shared" ca="1" si="170"/>
        <v>#VALUE!</v>
      </c>
      <c r="AC395" s="70" t="e">
        <f t="shared" ca="1" si="171"/>
        <v>#VALUE!</v>
      </c>
      <c r="AD395" s="70" t="e">
        <f t="shared" ca="1" si="172"/>
        <v>#VALUE!</v>
      </c>
      <c r="AE395" s="70" t="e">
        <f t="shared" ca="1" si="173"/>
        <v>#VALUE!</v>
      </c>
      <c r="AF395" s="70" t="e">
        <f t="shared" ca="1" si="174"/>
        <v>#VALUE!</v>
      </c>
      <c r="AG395" s="67" t="str">
        <f t="shared" si="180"/>
        <v/>
      </c>
      <c r="AH395" s="67" t="str">
        <f t="shared" si="180"/>
        <v/>
      </c>
      <c r="AI395" s="67" t="str">
        <f t="shared" si="180"/>
        <v/>
      </c>
      <c r="AJ395" s="67" t="str">
        <f t="shared" si="180"/>
        <v/>
      </c>
      <c r="AK395" s="67" t="str">
        <f t="shared" si="180"/>
        <v/>
      </c>
      <c r="AL395" s="67" t="str">
        <f t="shared" si="180"/>
        <v/>
      </c>
      <c r="AM395" s="67" t="str">
        <f t="shared" si="180"/>
        <v/>
      </c>
      <c r="AN395" s="67" t="str">
        <f t="shared" si="180"/>
        <v/>
      </c>
      <c r="AO395" s="63"/>
      <c r="AP395" s="67" t="str">
        <f t="shared" si="181"/>
        <v/>
      </c>
      <c r="AQ395" s="67" t="str">
        <f t="shared" si="181"/>
        <v/>
      </c>
      <c r="AR395" s="67" t="str">
        <f t="shared" si="181"/>
        <v/>
      </c>
      <c r="AS395" s="67" t="str">
        <f t="shared" si="181"/>
        <v/>
      </c>
      <c r="AT395" s="67" t="str">
        <f t="shared" si="181"/>
        <v/>
      </c>
      <c r="AU395" s="63"/>
      <c r="AV395" s="67" t="str">
        <f t="shared" si="182"/>
        <v/>
      </c>
      <c r="AW395" s="67" t="str">
        <f t="shared" si="182"/>
        <v/>
      </c>
      <c r="AX395" s="67" t="str">
        <f t="shared" si="182"/>
        <v/>
      </c>
      <c r="AY395" s="67" t="str">
        <f t="shared" si="182"/>
        <v/>
      </c>
      <c r="AZ395" s="63"/>
      <c r="BA395" s="67" t="str">
        <f t="shared" si="183"/>
        <v/>
      </c>
      <c r="BB395" s="67" t="str">
        <f t="shared" si="183"/>
        <v/>
      </c>
      <c r="BC395" s="63"/>
      <c r="BD395" s="67" t="str">
        <f t="shared" si="184"/>
        <v/>
      </c>
      <c r="BE395" s="67" t="str">
        <f t="shared" si="184"/>
        <v/>
      </c>
      <c r="BF395" s="67" t="str">
        <f t="shared" si="184"/>
        <v/>
      </c>
    </row>
    <row r="396" spans="16:58" s="20" customFormat="1" ht="15" customHeight="1">
      <c r="P396" s="237">
        <v>183</v>
      </c>
      <c r="Q396" s="50" t="str">
        <f t="shared" si="175"/>
        <v>0_0</v>
      </c>
      <c r="R396" s="51"/>
      <c r="S396" s="51"/>
      <c r="T396" s="51"/>
      <c r="U396" s="67" t="str">
        <f t="shared" si="179"/>
        <v/>
      </c>
      <c r="V396" s="67" t="str">
        <f t="shared" si="179"/>
        <v/>
      </c>
      <c r="W396" s="67" t="str">
        <f t="shared" si="179"/>
        <v/>
      </c>
      <c r="X396" s="67" t="str">
        <f t="shared" si="179"/>
        <v/>
      </c>
      <c r="Y396" s="67" t="str">
        <f t="shared" si="179"/>
        <v/>
      </c>
      <c r="Z396" s="70" t="str">
        <f t="shared" si="168"/>
        <v/>
      </c>
      <c r="AA396" s="70" t="e">
        <f t="shared" ca="1" si="169"/>
        <v>#VALUE!</v>
      </c>
      <c r="AB396" s="70" t="e">
        <f t="shared" ca="1" si="170"/>
        <v>#VALUE!</v>
      </c>
      <c r="AC396" s="70" t="e">
        <f t="shared" ca="1" si="171"/>
        <v>#VALUE!</v>
      </c>
      <c r="AD396" s="70" t="e">
        <f t="shared" ca="1" si="172"/>
        <v>#VALUE!</v>
      </c>
      <c r="AE396" s="70" t="e">
        <f t="shared" ca="1" si="173"/>
        <v>#VALUE!</v>
      </c>
      <c r="AF396" s="70" t="e">
        <f t="shared" ca="1" si="174"/>
        <v>#VALUE!</v>
      </c>
      <c r="AG396" s="67" t="str">
        <f t="shared" si="180"/>
        <v/>
      </c>
      <c r="AH396" s="67" t="str">
        <f t="shared" si="180"/>
        <v/>
      </c>
      <c r="AI396" s="67" t="str">
        <f t="shared" si="180"/>
        <v/>
      </c>
      <c r="AJ396" s="67" t="str">
        <f t="shared" si="180"/>
        <v/>
      </c>
      <c r="AK396" s="67" t="str">
        <f t="shared" si="180"/>
        <v/>
      </c>
      <c r="AL396" s="67" t="str">
        <f t="shared" si="180"/>
        <v/>
      </c>
      <c r="AM396" s="67" t="str">
        <f t="shared" si="180"/>
        <v/>
      </c>
      <c r="AN396" s="67" t="str">
        <f t="shared" si="180"/>
        <v/>
      </c>
      <c r="AO396" s="63"/>
      <c r="AP396" s="67" t="str">
        <f t="shared" si="181"/>
        <v/>
      </c>
      <c r="AQ396" s="67" t="str">
        <f t="shared" si="181"/>
        <v/>
      </c>
      <c r="AR396" s="67" t="str">
        <f t="shared" si="181"/>
        <v/>
      </c>
      <c r="AS396" s="67" t="str">
        <f t="shared" si="181"/>
        <v/>
      </c>
      <c r="AT396" s="67" t="str">
        <f t="shared" si="181"/>
        <v/>
      </c>
      <c r="AU396" s="63"/>
      <c r="AV396" s="67" t="str">
        <f t="shared" si="182"/>
        <v/>
      </c>
      <c r="AW396" s="67" t="str">
        <f t="shared" si="182"/>
        <v/>
      </c>
      <c r="AX396" s="67" t="str">
        <f t="shared" si="182"/>
        <v/>
      </c>
      <c r="AY396" s="67" t="str">
        <f t="shared" si="182"/>
        <v/>
      </c>
      <c r="AZ396" s="63"/>
      <c r="BA396" s="67" t="str">
        <f t="shared" si="183"/>
        <v/>
      </c>
      <c r="BB396" s="67" t="str">
        <f t="shared" si="183"/>
        <v/>
      </c>
      <c r="BC396" s="63"/>
      <c r="BD396" s="67" t="str">
        <f t="shared" si="184"/>
        <v/>
      </c>
      <c r="BE396" s="67" t="str">
        <f t="shared" si="184"/>
        <v/>
      </c>
      <c r="BF396" s="67" t="str">
        <f t="shared" si="184"/>
        <v/>
      </c>
    </row>
    <row r="397" spans="16:58" s="20" customFormat="1" ht="15" customHeight="1">
      <c r="P397" s="237">
        <v>184</v>
      </c>
      <c r="Q397" s="50" t="str">
        <f t="shared" si="175"/>
        <v>0_0</v>
      </c>
      <c r="R397" s="51"/>
      <c r="S397" s="51"/>
      <c r="T397" s="51"/>
      <c r="U397" s="67" t="str">
        <f t="shared" si="179"/>
        <v/>
      </c>
      <c r="V397" s="67" t="str">
        <f t="shared" si="179"/>
        <v/>
      </c>
      <c r="W397" s="67" t="str">
        <f t="shared" si="179"/>
        <v/>
      </c>
      <c r="X397" s="67" t="str">
        <f t="shared" si="179"/>
        <v/>
      </c>
      <c r="Y397" s="67" t="str">
        <f t="shared" si="179"/>
        <v/>
      </c>
      <c r="Z397" s="70" t="str">
        <f t="shared" si="168"/>
        <v/>
      </c>
      <c r="AA397" s="70" t="e">
        <f t="shared" ca="1" si="169"/>
        <v>#VALUE!</v>
      </c>
      <c r="AB397" s="70" t="e">
        <f t="shared" ca="1" si="170"/>
        <v>#VALUE!</v>
      </c>
      <c r="AC397" s="70" t="e">
        <f t="shared" ca="1" si="171"/>
        <v>#VALUE!</v>
      </c>
      <c r="AD397" s="70" t="e">
        <f t="shared" ca="1" si="172"/>
        <v>#VALUE!</v>
      </c>
      <c r="AE397" s="70" t="e">
        <f t="shared" ca="1" si="173"/>
        <v>#VALUE!</v>
      </c>
      <c r="AF397" s="70" t="e">
        <f t="shared" ca="1" si="174"/>
        <v>#VALUE!</v>
      </c>
      <c r="AG397" s="67" t="str">
        <f t="shared" si="180"/>
        <v/>
      </c>
      <c r="AH397" s="67" t="str">
        <f t="shared" si="180"/>
        <v/>
      </c>
      <c r="AI397" s="67" t="str">
        <f t="shared" si="180"/>
        <v/>
      </c>
      <c r="AJ397" s="67" t="str">
        <f t="shared" si="180"/>
        <v/>
      </c>
      <c r="AK397" s="67" t="str">
        <f t="shared" si="180"/>
        <v/>
      </c>
      <c r="AL397" s="67" t="str">
        <f t="shared" si="180"/>
        <v/>
      </c>
      <c r="AM397" s="67" t="str">
        <f t="shared" si="180"/>
        <v/>
      </c>
      <c r="AN397" s="67" t="str">
        <f t="shared" si="180"/>
        <v/>
      </c>
      <c r="AO397" s="63"/>
      <c r="AP397" s="67" t="str">
        <f t="shared" si="181"/>
        <v/>
      </c>
      <c r="AQ397" s="67" t="str">
        <f t="shared" si="181"/>
        <v/>
      </c>
      <c r="AR397" s="67" t="str">
        <f t="shared" si="181"/>
        <v/>
      </c>
      <c r="AS397" s="67" t="str">
        <f t="shared" si="181"/>
        <v/>
      </c>
      <c r="AT397" s="67" t="str">
        <f t="shared" si="181"/>
        <v/>
      </c>
      <c r="AU397" s="63"/>
      <c r="AV397" s="67" t="str">
        <f t="shared" si="182"/>
        <v/>
      </c>
      <c r="AW397" s="67" t="str">
        <f t="shared" si="182"/>
        <v/>
      </c>
      <c r="AX397" s="67" t="str">
        <f t="shared" si="182"/>
        <v/>
      </c>
      <c r="AY397" s="67" t="str">
        <f t="shared" si="182"/>
        <v/>
      </c>
      <c r="AZ397" s="63"/>
      <c r="BA397" s="67" t="str">
        <f t="shared" si="183"/>
        <v/>
      </c>
      <c r="BB397" s="67" t="str">
        <f t="shared" si="183"/>
        <v/>
      </c>
      <c r="BC397" s="63"/>
      <c r="BD397" s="67" t="str">
        <f t="shared" si="184"/>
        <v/>
      </c>
      <c r="BE397" s="67" t="str">
        <f t="shared" si="184"/>
        <v/>
      </c>
      <c r="BF397" s="67" t="str">
        <f t="shared" si="184"/>
        <v/>
      </c>
    </row>
    <row r="398" spans="16:58" s="20" customFormat="1" ht="15" customHeight="1">
      <c r="P398" s="237">
        <v>185</v>
      </c>
      <c r="Q398" s="50" t="str">
        <f t="shared" si="175"/>
        <v>0_0</v>
      </c>
      <c r="R398" s="51"/>
      <c r="S398" s="51"/>
      <c r="T398" s="51"/>
      <c r="U398" s="67" t="str">
        <f t="shared" si="179"/>
        <v/>
      </c>
      <c r="V398" s="67" t="str">
        <f t="shared" si="179"/>
        <v/>
      </c>
      <c r="W398" s="67" t="str">
        <f t="shared" si="179"/>
        <v/>
      </c>
      <c r="X398" s="67" t="str">
        <f t="shared" si="179"/>
        <v/>
      </c>
      <c r="Y398" s="67" t="str">
        <f t="shared" si="179"/>
        <v/>
      </c>
      <c r="Z398" s="70" t="str">
        <f t="shared" si="168"/>
        <v/>
      </c>
      <c r="AA398" s="70" t="e">
        <f t="shared" ca="1" si="169"/>
        <v>#VALUE!</v>
      </c>
      <c r="AB398" s="70" t="e">
        <f t="shared" ca="1" si="170"/>
        <v>#VALUE!</v>
      </c>
      <c r="AC398" s="70" t="e">
        <f t="shared" ca="1" si="171"/>
        <v>#VALUE!</v>
      </c>
      <c r="AD398" s="70" t="e">
        <f t="shared" ca="1" si="172"/>
        <v>#VALUE!</v>
      </c>
      <c r="AE398" s="70" t="e">
        <f t="shared" ca="1" si="173"/>
        <v>#VALUE!</v>
      </c>
      <c r="AF398" s="70" t="e">
        <f t="shared" ca="1" si="174"/>
        <v>#VALUE!</v>
      </c>
      <c r="AG398" s="67" t="str">
        <f t="shared" si="180"/>
        <v/>
      </c>
      <c r="AH398" s="67" t="str">
        <f t="shared" si="180"/>
        <v/>
      </c>
      <c r="AI398" s="67" t="str">
        <f t="shared" si="180"/>
        <v/>
      </c>
      <c r="AJ398" s="67" t="str">
        <f t="shared" si="180"/>
        <v/>
      </c>
      <c r="AK398" s="67" t="str">
        <f t="shared" si="180"/>
        <v/>
      </c>
      <c r="AL398" s="67" t="str">
        <f t="shared" si="180"/>
        <v/>
      </c>
      <c r="AM398" s="67" t="str">
        <f t="shared" si="180"/>
        <v/>
      </c>
      <c r="AN398" s="67" t="str">
        <f t="shared" si="180"/>
        <v/>
      </c>
      <c r="AO398" s="63"/>
      <c r="AP398" s="67" t="str">
        <f t="shared" si="181"/>
        <v/>
      </c>
      <c r="AQ398" s="67" t="str">
        <f t="shared" si="181"/>
        <v/>
      </c>
      <c r="AR398" s="67" t="str">
        <f t="shared" si="181"/>
        <v/>
      </c>
      <c r="AS398" s="67" t="str">
        <f t="shared" si="181"/>
        <v/>
      </c>
      <c r="AT398" s="67" t="str">
        <f t="shared" si="181"/>
        <v/>
      </c>
      <c r="AU398" s="63"/>
      <c r="AV398" s="67" t="str">
        <f t="shared" si="182"/>
        <v/>
      </c>
      <c r="AW398" s="67" t="str">
        <f t="shared" si="182"/>
        <v/>
      </c>
      <c r="AX398" s="67" t="str">
        <f t="shared" si="182"/>
        <v/>
      </c>
      <c r="AY398" s="67" t="str">
        <f t="shared" si="182"/>
        <v/>
      </c>
      <c r="AZ398" s="63"/>
      <c r="BA398" s="67" t="str">
        <f t="shared" si="183"/>
        <v/>
      </c>
      <c r="BB398" s="67" t="str">
        <f t="shared" si="183"/>
        <v/>
      </c>
      <c r="BC398" s="63"/>
      <c r="BD398" s="67" t="str">
        <f t="shared" si="184"/>
        <v/>
      </c>
      <c r="BE398" s="67" t="str">
        <f t="shared" si="184"/>
        <v/>
      </c>
      <c r="BF398" s="67" t="str">
        <f t="shared" si="184"/>
        <v/>
      </c>
    </row>
    <row r="399" spans="16:58" s="20" customFormat="1" ht="15" customHeight="1">
      <c r="P399" s="237">
        <v>186</v>
      </c>
      <c r="Q399" s="50" t="str">
        <f t="shared" si="175"/>
        <v>0_0</v>
      </c>
      <c r="R399" s="51"/>
      <c r="S399" s="51"/>
      <c r="T399" s="51"/>
      <c r="U399" s="67" t="str">
        <f t="shared" si="179"/>
        <v/>
      </c>
      <c r="V399" s="67" t="str">
        <f t="shared" si="179"/>
        <v/>
      </c>
      <c r="W399" s="67" t="str">
        <f t="shared" si="179"/>
        <v/>
      </c>
      <c r="X399" s="67" t="str">
        <f t="shared" si="179"/>
        <v/>
      </c>
      <c r="Y399" s="67" t="str">
        <f t="shared" si="179"/>
        <v/>
      </c>
      <c r="Z399" s="70" t="str">
        <f t="shared" si="168"/>
        <v/>
      </c>
      <c r="AA399" s="70" t="e">
        <f t="shared" ca="1" si="169"/>
        <v>#VALUE!</v>
      </c>
      <c r="AB399" s="70" t="e">
        <f t="shared" ca="1" si="170"/>
        <v>#VALUE!</v>
      </c>
      <c r="AC399" s="70" t="e">
        <f t="shared" ca="1" si="171"/>
        <v>#VALUE!</v>
      </c>
      <c r="AD399" s="70" t="e">
        <f t="shared" ca="1" si="172"/>
        <v>#VALUE!</v>
      </c>
      <c r="AE399" s="70" t="e">
        <f t="shared" ca="1" si="173"/>
        <v>#VALUE!</v>
      </c>
      <c r="AF399" s="70" t="e">
        <f t="shared" ca="1" si="174"/>
        <v>#VALUE!</v>
      </c>
      <c r="AG399" s="67" t="str">
        <f t="shared" si="180"/>
        <v/>
      </c>
      <c r="AH399" s="67" t="str">
        <f t="shared" si="180"/>
        <v/>
      </c>
      <c r="AI399" s="67" t="str">
        <f t="shared" si="180"/>
        <v/>
      </c>
      <c r="AJ399" s="67" t="str">
        <f t="shared" si="180"/>
        <v/>
      </c>
      <c r="AK399" s="67" t="str">
        <f t="shared" si="180"/>
        <v/>
      </c>
      <c r="AL399" s="67" t="str">
        <f t="shared" si="180"/>
        <v/>
      </c>
      <c r="AM399" s="67" t="str">
        <f t="shared" si="180"/>
        <v/>
      </c>
      <c r="AN399" s="67" t="str">
        <f t="shared" si="180"/>
        <v/>
      </c>
      <c r="AO399" s="63"/>
      <c r="AP399" s="67" t="str">
        <f t="shared" si="181"/>
        <v/>
      </c>
      <c r="AQ399" s="67" t="str">
        <f t="shared" si="181"/>
        <v/>
      </c>
      <c r="AR399" s="67" t="str">
        <f t="shared" si="181"/>
        <v/>
      </c>
      <c r="AS399" s="67" t="str">
        <f t="shared" si="181"/>
        <v/>
      </c>
      <c r="AT399" s="67" t="str">
        <f t="shared" si="181"/>
        <v/>
      </c>
      <c r="AU399" s="63"/>
      <c r="AV399" s="67" t="str">
        <f t="shared" si="182"/>
        <v/>
      </c>
      <c r="AW399" s="67" t="str">
        <f t="shared" si="182"/>
        <v/>
      </c>
      <c r="AX399" s="67" t="str">
        <f t="shared" si="182"/>
        <v/>
      </c>
      <c r="AY399" s="67" t="str">
        <f t="shared" si="182"/>
        <v/>
      </c>
      <c r="AZ399" s="63"/>
      <c r="BA399" s="67" t="str">
        <f t="shared" si="183"/>
        <v/>
      </c>
      <c r="BB399" s="67" t="str">
        <f t="shared" si="183"/>
        <v/>
      </c>
      <c r="BC399" s="63"/>
      <c r="BD399" s="67" t="str">
        <f t="shared" si="184"/>
        <v/>
      </c>
      <c r="BE399" s="67" t="str">
        <f t="shared" si="184"/>
        <v/>
      </c>
      <c r="BF399" s="67" t="str">
        <f t="shared" si="184"/>
        <v/>
      </c>
    </row>
    <row r="400" spans="16:58" s="20" customFormat="1" ht="15" customHeight="1">
      <c r="P400" s="237">
        <v>187</v>
      </c>
      <c r="Q400" s="50" t="str">
        <f t="shared" si="175"/>
        <v>0_0</v>
      </c>
      <c r="R400" s="51"/>
      <c r="S400" s="51"/>
      <c r="T400" s="51"/>
      <c r="U400" s="67" t="str">
        <f t="shared" si="179"/>
        <v/>
      </c>
      <c r="V400" s="67" t="str">
        <f t="shared" si="179"/>
        <v/>
      </c>
      <c r="W400" s="67" t="str">
        <f t="shared" si="179"/>
        <v/>
      </c>
      <c r="X400" s="67" t="str">
        <f t="shared" si="179"/>
        <v/>
      </c>
      <c r="Y400" s="67" t="str">
        <f t="shared" si="179"/>
        <v/>
      </c>
      <c r="Z400" s="70" t="str">
        <f t="shared" si="168"/>
        <v/>
      </c>
      <c r="AA400" s="70" t="e">
        <f t="shared" ca="1" si="169"/>
        <v>#VALUE!</v>
      </c>
      <c r="AB400" s="70" t="e">
        <f t="shared" ca="1" si="170"/>
        <v>#VALUE!</v>
      </c>
      <c r="AC400" s="70" t="e">
        <f t="shared" ca="1" si="171"/>
        <v>#VALUE!</v>
      </c>
      <c r="AD400" s="70" t="e">
        <f t="shared" ca="1" si="172"/>
        <v>#VALUE!</v>
      </c>
      <c r="AE400" s="70" t="e">
        <f t="shared" ca="1" si="173"/>
        <v>#VALUE!</v>
      </c>
      <c r="AF400" s="70" t="e">
        <f t="shared" ca="1" si="174"/>
        <v>#VALUE!</v>
      </c>
      <c r="AG400" s="67" t="str">
        <f t="shared" si="180"/>
        <v/>
      </c>
      <c r="AH400" s="67" t="str">
        <f t="shared" si="180"/>
        <v/>
      </c>
      <c r="AI400" s="67" t="str">
        <f t="shared" si="180"/>
        <v/>
      </c>
      <c r="AJ400" s="67" t="str">
        <f t="shared" si="180"/>
        <v/>
      </c>
      <c r="AK400" s="67" t="str">
        <f t="shared" si="180"/>
        <v/>
      </c>
      <c r="AL400" s="67" t="str">
        <f t="shared" si="180"/>
        <v/>
      </c>
      <c r="AM400" s="67" t="str">
        <f t="shared" si="180"/>
        <v/>
      </c>
      <c r="AN400" s="67" t="str">
        <f t="shared" si="180"/>
        <v/>
      </c>
      <c r="AO400" s="63"/>
      <c r="AP400" s="67" t="str">
        <f t="shared" si="181"/>
        <v/>
      </c>
      <c r="AQ400" s="67" t="str">
        <f t="shared" si="181"/>
        <v/>
      </c>
      <c r="AR400" s="67" t="str">
        <f t="shared" si="181"/>
        <v/>
      </c>
      <c r="AS400" s="67" t="str">
        <f t="shared" si="181"/>
        <v/>
      </c>
      <c r="AT400" s="67" t="str">
        <f t="shared" si="181"/>
        <v/>
      </c>
      <c r="AU400" s="63"/>
      <c r="AV400" s="67" t="str">
        <f t="shared" si="182"/>
        <v/>
      </c>
      <c r="AW400" s="67" t="str">
        <f t="shared" si="182"/>
        <v/>
      </c>
      <c r="AX400" s="67" t="str">
        <f t="shared" si="182"/>
        <v/>
      </c>
      <c r="AY400" s="67" t="str">
        <f t="shared" si="182"/>
        <v/>
      </c>
      <c r="AZ400" s="63"/>
      <c r="BA400" s="67" t="str">
        <f t="shared" si="183"/>
        <v/>
      </c>
      <c r="BB400" s="67" t="str">
        <f t="shared" si="183"/>
        <v/>
      </c>
      <c r="BC400" s="63"/>
      <c r="BD400" s="67" t="str">
        <f t="shared" si="184"/>
        <v/>
      </c>
      <c r="BE400" s="67" t="str">
        <f t="shared" si="184"/>
        <v/>
      </c>
      <c r="BF400" s="67" t="str">
        <f t="shared" si="184"/>
        <v/>
      </c>
    </row>
    <row r="401" spans="4:58" s="20" customFormat="1" ht="15" customHeight="1">
      <c r="P401" s="237">
        <v>188</v>
      </c>
      <c r="Q401" s="50" t="str">
        <f t="shared" si="175"/>
        <v>0_0</v>
      </c>
      <c r="R401" s="51"/>
      <c r="S401" s="51"/>
      <c r="T401" s="51"/>
      <c r="U401" s="67" t="str">
        <f t="shared" si="179"/>
        <v/>
      </c>
      <c r="V401" s="67" t="str">
        <f t="shared" si="179"/>
        <v/>
      </c>
      <c r="W401" s="67" t="str">
        <f t="shared" si="179"/>
        <v/>
      </c>
      <c r="X401" s="67" t="str">
        <f t="shared" si="179"/>
        <v/>
      </c>
      <c r="Y401" s="67" t="str">
        <f t="shared" si="179"/>
        <v/>
      </c>
      <c r="Z401" s="70" t="str">
        <f t="shared" si="168"/>
        <v/>
      </c>
      <c r="AA401" s="70" t="e">
        <f t="shared" ca="1" si="169"/>
        <v>#VALUE!</v>
      </c>
      <c r="AB401" s="70" t="e">
        <f t="shared" ca="1" si="170"/>
        <v>#VALUE!</v>
      </c>
      <c r="AC401" s="70" t="e">
        <f t="shared" ca="1" si="171"/>
        <v>#VALUE!</v>
      </c>
      <c r="AD401" s="70" t="e">
        <f t="shared" ca="1" si="172"/>
        <v>#VALUE!</v>
      </c>
      <c r="AE401" s="70" t="e">
        <f t="shared" ca="1" si="173"/>
        <v>#VALUE!</v>
      </c>
      <c r="AF401" s="70" t="e">
        <f t="shared" ca="1" si="174"/>
        <v>#VALUE!</v>
      </c>
      <c r="AG401" s="67" t="str">
        <f t="shared" si="180"/>
        <v/>
      </c>
      <c r="AH401" s="67" t="str">
        <f t="shared" si="180"/>
        <v/>
      </c>
      <c r="AI401" s="67" t="str">
        <f t="shared" si="180"/>
        <v/>
      </c>
      <c r="AJ401" s="67" t="str">
        <f t="shared" si="180"/>
        <v/>
      </c>
      <c r="AK401" s="67" t="str">
        <f t="shared" si="180"/>
        <v/>
      </c>
      <c r="AL401" s="67" t="str">
        <f t="shared" si="180"/>
        <v/>
      </c>
      <c r="AM401" s="67" t="str">
        <f t="shared" si="180"/>
        <v/>
      </c>
      <c r="AN401" s="67" t="str">
        <f t="shared" si="180"/>
        <v/>
      </c>
      <c r="AO401" s="63"/>
      <c r="AP401" s="67" t="str">
        <f t="shared" si="181"/>
        <v/>
      </c>
      <c r="AQ401" s="67" t="str">
        <f t="shared" si="181"/>
        <v/>
      </c>
      <c r="AR401" s="67" t="str">
        <f t="shared" si="181"/>
        <v/>
      </c>
      <c r="AS401" s="67" t="str">
        <f t="shared" si="181"/>
        <v/>
      </c>
      <c r="AT401" s="67" t="str">
        <f t="shared" si="181"/>
        <v/>
      </c>
      <c r="AU401" s="63"/>
      <c r="AV401" s="67" t="str">
        <f t="shared" si="182"/>
        <v/>
      </c>
      <c r="AW401" s="67" t="str">
        <f t="shared" si="182"/>
        <v/>
      </c>
      <c r="AX401" s="67" t="str">
        <f t="shared" si="182"/>
        <v/>
      </c>
      <c r="AY401" s="67" t="str">
        <f t="shared" si="182"/>
        <v/>
      </c>
      <c r="AZ401" s="63"/>
      <c r="BA401" s="67" t="str">
        <f t="shared" si="183"/>
        <v/>
      </c>
      <c r="BB401" s="67" t="str">
        <f t="shared" si="183"/>
        <v/>
      </c>
      <c r="BC401" s="63"/>
      <c r="BD401" s="67" t="str">
        <f t="shared" si="184"/>
        <v/>
      </c>
      <c r="BE401" s="67" t="str">
        <f t="shared" si="184"/>
        <v/>
      </c>
      <c r="BF401" s="67" t="str">
        <f t="shared" si="184"/>
        <v/>
      </c>
    </row>
    <row r="402" spans="4:58" s="20" customFormat="1" ht="15" customHeight="1">
      <c r="P402" s="237">
        <v>189</v>
      </c>
      <c r="Q402" s="50" t="str">
        <f t="shared" si="175"/>
        <v>0_0</v>
      </c>
      <c r="R402" s="51"/>
      <c r="S402" s="51"/>
      <c r="T402" s="51"/>
      <c r="U402" s="67" t="str">
        <f t="shared" si="179"/>
        <v/>
      </c>
      <c r="V402" s="67" t="str">
        <f t="shared" si="179"/>
        <v/>
      </c>
      <c r="W402" s="67" t="str">
        <f t="shared" si="179"/>
        <v/>
      </c>
      <c r="X402" s="67" t="str">
        <f t="shared" si="179"/>
        <v/>
      </c>
      <c r="Y402" s="67" t="str">
        <f t="shared" si="179"/>
        <v/>
      </c>
      <c r="Z402" s="70" t="str">
        <f t="shared" si="168"/>
        <v/>
      </c>
      <c r="AA402" s="70" t="e">
        <f t="shared" ca="1" si="169"/>
        <v>#VALUE!</v>
      </c>
      <c r="AB402" s="70" t="e">
        <f t="shared" ca="1" si="170"/>
        <v>#VALUE!</v>
      </c>
      <c r="AC402" s="70" t="e">
        <f t="shared" ca="1" si="171"/>
        <v>#VALUE!</v>
      </c>
      <c r="AD402" s="70" t="e">
        <f t="shared" ca="1" si="172"/>
        <v>#VALUE!</v>
      </c>
      <c r="AE402" s="70" t="e">
        <f t="shared" ca="1" si="173"/>
        <v>#VALUE!</v>
      </c>
      <c r="AF402" s="70" t="e">
        <f t="shared" ca="1" si="174"/>
        <v>#VALUE!</v>
      </c>
      <c r="AG402" s="67" t="str">
        <f t="shared" si="180"/>
        <v/>
      </c>
      <c r="AH402" s="67" t="str">
        <f t="shared" si="180"/>
        <v/>
      </c>
      <c r="AI402" s="67" t="str">
        <f t="shared" si="180"/>
        <v/>
      </c>
      <c r="AJ402" s="67" t="str">
        <f t="shared" si="180"/>
        <v/>
      </c>
      <c r="AK402" s="67" t="str">
        <f t="shared" si="180"/>
        <v/>
      </c>
      <c r="AL402" s="67" t="str">
        <f t="shared" si="180"/>
        <v/>
      </c>
      <c r="AM402" s="67" t="str">
        <f t="shared" si="180"/>
        <v/>
      </c>
      <c r="AN402" s="67" t="str">
        <f t="shared" si="180"/>
        <v/>
      </c>
      <c r="AO402" s="63"/>
      <c r="AP402" s="67" t="str">
        <f t="shared" si="181"/>
        <v/>
      </c>
      <c r="AQ402" s="67" t="str">
        <f t="shared" si="181"/>
        <v/>
      </c>
      <c r="AR402" s="67" t="str">
        <f t="shared" si="181"/>
        <v/>
      </c>
      <c r="AS402" s="67" t="str">
        <f t="shared" si="181"/>
        <v/>
      </c>
      <c r="AT402" s="67" t="str">
        <f t="shared" si="181"/>
        <v/>
      </c>
      <c r="AU402" s="63"/>
      <c r="AV402" s="67" t="str">
        <f t="shared" si="182"/>
        <v/>
      </c>
      <c r="AW402" s="67" t="str">
        <f t="shared" si="182"/>
        <v/>
      </c>
      <c r="AX402" s="67" t="str">
        <f t="shared" si="182"/>
        <v/>
      </c>
      <c r="AY402" s="67" t="str">
        <f t="shared" si="182"/>
        <v/>
      </c>
      <c r="AZ402" s="63"/>
      <c r="BA402" s="67" t="str">
        <f t="shared" si="183"/>
        <v/>
      </c>
      <c r="BB402" s="67" t="str">
        <f t="shared" si="183"/>
        <v/>
      </c>
      <c r="BC402" s="63"/>
      <c r="BD402" s="67" t="str">
        <f t="shared" si="184"/>
        <v/>
      </c>
      <c r="BE402" s="67" t="str">
        <f t="shared" si="184"/>
        <v/>
      </c>
      <c r="BF402" s="67" t="str">
        <f t="shared" si="184"/>
        <v/>
      </c>
    </row>
    <row r="403" spans="4:58" s="20" customFormat="1" ht="15" customHeight="1">
      <c r="P403" s="237">
        <v>190</v>
      </c>
      <c r="Q403" s="50" t="str">
        <f t="shared" si="175"/>
        <v>0_0</v>
      </c>
      <c r="R403" s="51"/>
      <c r="S403" s="51"/>
      <c r="T403" s="51"/>
      <c r="U403" s="67" t="str">
        <f t="shared" si="179"/>
        <v/>
      </c>
      <c r="V403" s="67" t="str">
        <f t="shared" si="179"/>
        <v/>
      </c>
      <c r="W403" s="67" t="str">
        <f t="shared" si="179"/>
        <v/>
      </c>
      <c r="X403" s="67" t="str">
        <f t="shared" si="179"/>
        <v/>
      </c>
      <c r="Y403" s="67" t="str">
        <f t="shared" si="179"/>
        <v/>
      </c>
      <c r="Z403" s="70" t="str">
        <f t="shared" si="168"/>
        <v/>
      </c>
      <c r="AA403" s="70" t="e">
        <f t="shared" ca="1" si="169"/>
        <v>#VALUE!</v>
      </c>
      <c r="AB403" s="70" t="e">
        <f t="shared" ca="1" si="170"/>
        <v>#VALUE!</v>
      </c>
      <c r="AC403" s="70" t="e">
        <f t="shared" ca="1" si="171"/>
        <v>#VALUE!</v>
      </c>
      <c r="AD403" s="70" t="e">
        <f t="shared" ca="1" si="172"/>
        <v>#VALUE!</v>
      </c>
      <c r="AE403" s="70" t="e">
        <f t="shared" ca="1" si="173"/>
        <v>#VALUE!</v>
      </c>
      <c r="AF403" s="70" t="e">
        <f t="shared" ca="1" si="174"/>
        <v>#VALUE!</v>
      </c>
      <c r="AG403" s="67" t="str">
        <f t="shared" si="180"/>
        <v/>
      </c>
      <c r="AH403" s="67" t="str">
        <f t="shared" si="180"/>
        <v/>
      </c>
      <c r="AI403" s="67" t="str">
        <f t="shared" si="180"/>
        <v/>
      </c>
      <c r="AJ403" s="67" t="str">
        <f t="shared" si="180"/>
        <v/>
      </c>
      <c r="AK403" s="67" t="str">
        <f t="shared" si="180"/>
        <v/>
      </c>
      <c r="AL403" s="67" t="str">
        <f t="shared" si="180"/>
        <v/>
      </c>
      <c r="AM403" s="67" t="str">
        <f t="shared" si="180"/>
        <v/>
      </c>
      <c r="AN403" s="67" t="str">
        <f t="shared" si="180"/>
        <v/>
      </c>
      <c r="AO403" s="63"/>
      <c r="AP403" s="67" t="str">
        <f t="shared" si="181"/>
        <v/>
      </c>
      <c r="AQ403" s="67" t="str">
        <f t="shared" si="181"/>
        <v/>
      </c>
      <c r="AR403" s="67" t="str">
        <f t="shared" si="181"/>
        <v/>
      </c>
      <c r="AS403" s="67" t="str">
        <f t="shared" si="181"/>
        <v/>
      </c>
      <c r="AT403" s="67" t="str">
        <f t="shared" si="181"/>
        <v/>
      </c>
      <c r="AU403" s="63"/>
      <c r="AV403" s="67" t="str">
        <f t="shared" si="182"/>
        <v/>
      </c>
      <c r="AW403" s="67" t="str">
        <f t="shared" si="182"/>
        <v/>
      </c>
      <c r="AX403" s="67" t="str">
        <f t="shared" si="182"/>
        <v/>
      </c>
      <c r="AY403" s="67" t="str">
        <f t="shared" si="182"/>
        <v/>
      </c>
      <c r="AZ403" s="63"/>
      <c r="BA403" s="67" t="str">
        <f t="shared" si="183"/>
        <v/>
      </c>
      <c r="BB403" s="67" t="str">
        <f t="shared" si="183"/>
        <v/>
      </c>
      <c r="BC403" s="63"/>
      <c r="BD403" s="67" t="str">
        <f t="shared" si="184"/>
        <v/>
      </c>
      <c r="BE403" s="67" t="str">
        <f t="shared" si="184"/>
        <v/>
      </c>
      <c r="BF403" s="67" t="str">
        <f t="shared" si="184"/>
        <v/>
      </c>
    </row>
    <row r="404" spans="4:58" s="20" customFormat="1" ht="15" customHeight="1">
      <c r="P404" s="237">
        <v>191</v>
      </c>
      <c r="Q404" s="50" t="str">
        <f t="shared" si="175"/>
        <v>0_0</v>
      </c>
      <c r="R404" s="51"/>
      <c r="S404" s="51"/>
      <c r="T404" s="51"/>
      <c r="U404" s="67" t="str">
        <f t="shared" ref="U404:Y413" si="185">IF(ISERROR(U200/$R200),"",U200/$R200)</f>
        <v/>
      </c>
      <c r="V404" s="67" t="str">
        <f t="shared" si="185"/>
        <v/>
      </c>
      <c r="W404" s="67" t="str">
        <f t="shared" si="185"/>
        <v/>
      </c>
      <c r="X404" s="67" t="str">
        <f t="shared" si="185"/>
        <v/>
      </c>
      <c r="Y404" s="67" t="str">
        <f t="shared" si="185"/>
        <v/>
      </c>
      <c r="Z404" s="70" t="str">
        <f t="shared" si="168"/>
        <v/>
      </c>
      <c r="AA404" s="70" t="e">
        <f t="shared" ca="1" si="169"/>
        <v>#VALUE!</v>
      </c>
      <c r="AB404" s="70" t="e">
        <f t="shared" ca="1" si="170"/>
        <v>#VALUE!</v>
      </c>
      <c r="AC404" s="70" t="e">
        <f t="shared" ca="1" si="171"/>
        <v>#VALUE!</v>
      </c>
      <c r="AD404" s="70" t="e">
        <f t="shared" ca="1" si="172"/>
        <v>#VALUE!</v>
      </c>
      <c r="AE404" s="70" t="e">
        <f t="shared" ca="1" si="173"/>
        <v>#VALUE!</v>
      </c>
      <c r="AF404" s="70" t="e">
        <f t="shared" ca="1" si="174"/>
        <v>#VALUE!</v>
      </c>
      <c r="AG404" s="67" t="str">
        <f t="shared" ref="AG404:AN413" si="186">IF(ISERROR(AG200/$R200),"",AG200/$R200)</f>
        <v/>
      </c>
      <c r="AH404" s="67" t="str">
        <f t="shared" si="186"/>
        <v/>
      </c>
      <c r="AI404" s="67" t="str">
        <f t="shared" si="186"/>
        <v/>
      </c>
      <c r="AJ404" s="67" t="str">
        <f t="shared" si="186"/>
        <v/>
      </c>
      <c r="AK404" s="67" t="str">
        <f t="shared" si="186"/>
        <v/>
      </c>
      <c r="AL404" s="67" t="str">
        <f t="shared" si="186"/>
        <v/>
      </c>
      <c r="AM404" s="67" t="str">
        <f t="shared" si="186"/>
        <v/>
      </c>
      <c r="AN404" s="67" t="str">
        <f t="shared" si="186"/>
        <v/>
      </c>
      <c r="AO404" s="63"/>
      <c r="AP404" s="67" t="str">
        <f t="shared" ref="AP404:AT413" si="187">IF(ISERROR(AP200/$R200),"",AP200/$R200)</f>
        <v/>
      </c>
      <c r="AQ404" s="67" t="str">
        <f t="shared" si="187"/>
        <v/>
      </c>
      <c r="AR404" s="67" t="str">
        <f t="shared" si="187"/>
        <v/>
      </c>
      <c r="AS404" s="67" t="str">
        <f t="shared" si="187"/>
        <v/>
      </c>
      <c r="AT404" s="67" t="str">
        <f t="shared" si="187"/>
        <v/>
      </c>
      <c r="AU404" s="63"/>
      <c r="AV404" s="67" t="str">
        <f t="shared" si="182"/>
        <v/>
      </c>
      <c r="AW404" s="67" t="str">
        <f t="shared" si="182"/>
        <v/>
      </c>
      <c r="AX404" s="67" t="str">
        <f t="shared" si="182"/>
        <v/>
      </c>
      <c r="AY404" s="67" t="str">
        <f t="shared" si="182"/>
        <v/>
      </c>
      <c r="AZ404" s="63"/>
      <c r="BA404" s="67" t="str">
        <f t="shared" si="183"/>
        <v/>
      </c>
      <c r="BB404" s="67" t="str">
        <f t="shared" si="183"/>
        <v/>
      </c>
      <c r="BC404" s="63"/>
      <c r="BD404" s="67" t="str">
        <f t="shared" si="184"/>
        <v/>
      </c>
      <c r="BE404" s="67" t="str">
        <f t="shared" si="184"/>
        <v/>
      </c>
      <c r="BF404" s="67" t="str">
        <f t="shared" si="184"/>
        <v/>
      </c>
    </row>
    <row r="405" spans="4:58" s="20" customFormat="1" ht="15" customHeight="1">
      <c r="P405" s="237">
        <v>192</v>
      </c>
      <c r="Q405" s="50" t="str">
        <f t="shared" si="175"/>
        <v>0_0</v>
      </c>
      <c r="R405" s="51"/>
      <c r="S405" s="51"/>
      <c r="T405" s="51"/>
      <c r="U405" s="67" t="str">
        <f t="shared" si="185"/>
        <v/>
      </c>
      <c r="V405" s="67" t="str">
        <f t="shared" si="185"/>
        <v/>
      </c>
      <c r="W405" s="67" t="str">
        <f t="shared" si="185"/>
        <v/>
      </c>
      <c r="X405" s="67" t="str">
        <f t="shared" si="185"/>
        <v/>
      </c>
      <c r="Y405" s="67" t="str">
        <f t="shared" si="185"/>
        <v/>
      </c>
      <c r="Z405" s="70" t="str">
        <f t="shared" si="168"/>
        <v/>
      </c>
      <c r="AA405" s="70" t="e">
        <f t="shared" ca="1" si="169"/>
        <v>#VALUE!</v>
      </c>
      <c r="AB405" s="70" t="e">
        <f t="shared" ca="1" si="170"/>
        <v>#VALUE!</v>
      </c>
      <c r="AC405" s="70" t="e">
        <f t="shared" ca="1" si="171"/>
        <v>#VALUE!</v>
      </c>
      <c r="AD405" s="70" t="e">
        <f t="shared" ca="1" si="172"/>
        <v>#VALUE!</v>
      </c>
      <c r="AE405" s="70" t="e">
        <f t="shared" ca="1" si="173"/>
        <v>#VALUE!</v>
      </c>
      <c r="AF405" s="70" t="e">
        <f t="shared" ca="1" si="174"/>
        <v>#VALUE!</v>
      </c>
      <c r="AG405" s="67" t="str">
        <f t="shared" si="186"/>
        <v/>
      </c>
      <c r="AH405" s="67" t="str">
        <f t="shared" si="186"/>
        <v/>
      </c>
      <c r="AI405" s="67" t="str">
        <f t="shared" si="186"/>
        <v/>
      </c>
      <c r="AJ405" s="67" t="str">
        <f t="shared" si="186"/>
        <v/>
      </c>
      <c r="AK405" s="67" t="str">
        <f t="shared" si="186"/>
        <v/>
      </c>
      <c r="AL405" s="67" t="str">
        <f t="shared" si="186"/>
        <v/>
      </c>
      <c r="AM405" s="67" t="str">
        <f t="shared" si="186"/>
        <v/>
      </c>
      <c r="AN405" s="67" t="str">
        <f t="shared" si="186"/>
        <v/>
      </c>
      <c r="AO405" s="63"/>
      <c r="AP405" s="67" t="str">
        <f t="shared" si="187"/>
        <v/>
      </c>
      <c r="AQ405" s="67" t="str">
        <f t="shared" si="187"/>
        <v/>
      </c>
      <c r="AR405" s="67" t="str">
        <f t="shared" si="187"/>
        <v/>
      </c>
      <c r="AS405" s="67" t="str">
        <f t="shared" si="187"/>
        <v/>
      </c>
      <c r="AT405" s="67" t="str">
        <f t="shared" si="187"/>
        <v/>
      </c>
      <c r="AU405" s="63"/>
      <c r="AV405" s="67" t="str">
        <f t="shared" si="182"/>
        <v/>
      </c>
      <c r="AW405" s="67" t="str">
        <f t="shared" si="182"/>
        <v/>
      </c>
      <c r="AX405" s="67" t="str">
        <f t="shared" si="182"/>
        <v/>
      </c>
      <c r="AY405" s="67" t="str">
        <f t="shared" si="182"/>
        <v/>
      </c>
      <c r="AZ405" s="63"/>
      <c r="BA405" s="67" t="str">
        <f t="shared" si="183"/>
        <v/>
      </c>
      <c r="BB405" s="67" t="str">
        <f t="shared" si="183"/>
        <v/>
      </c>
      <c r="BC405" s="63"/>
      <c r="BD405" s="67" t="str">
        <f t="shared" si="184"/>
        <v/>
      </c>
      <c r="BE405" s="67" t="str">
        <f t="shared" si="184"/>
        <v/>
      </c>
      <c r="BF405" s="67" t="str">
        <f t="shared" si="184"/>
        <v/>
      </c>
    </row>
    <row r="406" spans="4:58" s="20" customFormat="1" ht="15" customHeight="1">
      <c r="P406" s="237">
        <v>193</v>
      </c>
      <c r="Q406" s="50" t="str">
        <f t="shared" si="175"/>
        <v>0_0</v>
      </c>
      <c r="R406" s="51"/>
      <c r="S406" s="51"/>
      <c r="T406" s="51"/>
      <c r="U406" s="67" t="str">
        <f t="shared" si="185"/>
        <v/>
      </c>
      <c r="V406" s="67" t="str">
        <f t="shared" si="185"/>
        <v/>
      </c>
      <c r="W406" s="67" t="str">
        <f t="shared" si="185"/>
        <v/>
      </c>
      <c r="X406" s="67" t="str">
        <f t="shared" si="185"/>
        <v/>
      </c>
      <c r="Y406" s="67" t="str">
        <f t="shared" si="185"/>
        <v/>
      </c>
      <c r="Z406" s="70" t="str">
        <f t="shared" si="168"/>
        <v/>
      </c>
      <c r="AA406" s="70" t="e">
        <f t="shared" ca="1" si="169"/>
        <v>#VALUE!</v>
      </c>
      <c r="AB406" s="70" t="e">
        <f t="shared" ca="1" si="170"/>
        <v>#VALUE!</v>
      </c>
      <c r="AC406" s="70" t="e">
        <f t="shared" ca="1" si="171"/>
        <v>#VALUE!</v>
      </c>
      <c r="AD406" s="70" t="e">
        <f t="shared" ca="1" si="172"/>
        <v>#VALUE!</v>
      </c>
      <c r="AE406" s="70" t="e">
        <f t="shared" ca="1" si="173"/>
        <v>#VALUE!</v>
      </c>
      <c r="AF406" s="70" t="e">
        <f t="shared" ca="1" si="174"/>
        <v>#VALUE!</v>
      </c>
      <c r="AG406" s="67" t="str">
        <f t="shared" si="186"/>
        <v/>
      </c>
      <c r="AH406" s="67" t="str">
        <f t="shared" si="186"/>
        <v/>
      </c>
      <c r="AI406" s="67" t="str">
        <f t="shared" si="186"/>
        <v/>
      </c>
      <c r="AJ406" s="67" t="str">
        <f t="shared" si="186"/>
        <v/>
      </c>
      <c r="AK406" s="67" t="str">
        <f t="shared" si="186"/>
        <v/>
      </c>
      <c r="AL406" s="67" t="str">
        <f t="shared" si="186"/>
        <v/>
      </c>
      <c r="AM406" s="67" t="str">
        <f t="shared" si="186"/>
        <v/>
      </c>
      <c r="AN406" s="67" t="str">
        <f t="shared" si="186"/>
        <v/>
      </c>
      <c r="AO406" s="63"/>
      <c r="AP406" s="67" t="str">
        <f t="shared" si="187"/>
        <v/>
      </c>
      <c r="AQ406" s="67" t="str">
        <f t="shared" si="187"/>
        <v/>
      </c>
      <c r="AR406" s="67" t="str">
        <f t="shared" si="187"/>
        <v/>
      </c>
      <c r="AS406" s="67" t="str">
        <f t="shared" si="187"/>
        <v/>
      </c>
      <c r="AT406" s="67" t="str">
        <f t="shared" si="187"/>
        <v/>
      </c>
      <c r="AU406" s="63"/>
      <c r="AV406" s="67" t="str">
        <f t="shared" si="182"/>
        <v/>
      </c>
      <c r="AW406" s="67" t="str">
        <f t="shared" si="182"/>
        <v/>
      </c>
      <c r="AX406" s="67" t="str">
        <f t="shared" si="182"/>
        <v/>
      </c>
      <c r="AY406" s="67" t="str">
        <f t="shared" si="182"/>
        <v/>
      </c>
      <c r="AZ406" s="63"/>
      <c r="BA406" s="67" t="str">
        <f t="shared" si="183"/>
        <v/>
      </c>
      <c r="BB406" s="67" t="str">
        <f t="shared" si="183"/>
        <v/>
      </c>
      <c r="BC406" s="63"/>
      <c r="BD406" s="67" t="str">
        <f t="shared" si="184"/>
        <v/>
      </c>
      <c r="BE406" s="67" t="str">
        <f t="shared" si="184"/>
        <v/>
      </c>
      <c r="BF406" s="67" t="str">
        <f t="shared" si="184"/>
        <v/>
      </c>
    </row>
    <row r="407" spans="4:58" s="20" customFormat="1" ht="15" customHeight="1">
      <c r="P407" s="237">
        <v>194</v>
      </c>
      <c r="Q407" s="50" t="str">
        <f t="shared" si="175"/>
        <v>0_0</v>
      </c>
      <c r="R407" s="51"/>
      <c r="S407" s="51"/>
      <c r="T407" s="51"/>
      <c r="U407" s="67" t="str">
        <f t="shared" si="185"/>
        <v/>
      </c>
      <c r="V407" s="67" t="str">
        <f t="shared" si="185"/>
        <v/>
      </c>
      <c r="W407" s="67" t="str">
        <f t="shared" si="185"/>
        <v/>
      </c>
      <c r="X407" s="67" t="str">
        <f t="shared" si="185"/>
        <v/>
      </c>
      <c r="Y407" s="67" t="str">
        <f t="shared" si="185"/>
        <v/>
      </c>
      <c r="Z407" s="70" t="str">
        <f t="shared" ref="Z407:Z413" si="188">IF(SUM(U407:Y407)=0,"",SUM(U407:Y407))</f>
        <v/>
      </c>
      <c r="AA407" s="70" t="e">
        <f t="shared" ref="AA407:AA413" ca="1" si="189">IFERROR(IF(ROW()-ROW(AA$213)&lt;$X$1+1,AA406+1,RANK(Z407,capitatotalrank)+$X$1),IF(VALUE(Z407)=0,$T$1+1,RANK(Z407,capitatotalrank)+$X$1))</f>
        <v>#VALUE!</v>
      </c>
      <c r="AB407" s="70" t="e">
        <f t="shared" ref="AB407:AB413" ca="1" si="190">IFERROR(IF(ROW()-ROW(AB$213)&lt;$X$1+1,AB406+1,RANK(U407,capitastationrank)+$X$1),IF(VALUE(U407)=0,$T$1+1,RANK(U407,capitastationrank)+$X$1))</f>
        <v>#VALUE!</v>
      </c>
      <c r="AC407" s="70" t="e">
        <f t="shared" ref="AC407:AC413" ca="1" si="191">IFERROR(IF(ROW()-ROW(AC$213)&lt;$X$1+1,AC406+1,RANK(V407,capitatransrank)+$X$1),IF(VALUE(V407)=0,$T$1+1,RANK(V407,capitatransrank)+$X$1))</f>
        <v>#VALUE!</v>
      </c>
      <c r="AD407" s="70" t="e">
        <f t="shared" ref="AD407:AD413" ca="1" si="192">IFERROR(IF(ROW()-ROW(AD$213)&lt;$X$1+1,AD406+1,RANK(W407,capitawasterank)+$X$1),IF(VALUE(W407)=0,$T$1+1,RANK(W407,capitawasterank)+$X$1))</f>
        <v>#VALUE!</v>
      </c>
      <c r="AE407" s="70" t="e">
        <f t="shared" ref="AE407:AE413" ca="1" si="193">IFERROR(IF(ROW()-ROW(AE$213)&lt;$X$1+1,AE406+1,RANK(X407,capitaIPPUrank)+$X$1),IF(VALUE(X407)=0,$T$1+1,RANK(X407,capitaIPPUrank)+$X$1))</f>
        <v>#VALUE!</v>
      </c>
      <c r="AF407" s="70" t="e">
        <f t="shared" ref="AF407:AF413" ca="1" si="194">IFERROR(IF(ROW()-ROW(AF$213)&lt;$X$1+1,AF406+1,RANK(Y407,capitaAFOLUrank)+$X$1),IF(VALUE(Y407)=0,$T$1+1,RANK(Y407,capitaAFOLUrank)+$X$1))</f>
        <v>#VALUE!</v>
      </c>
      <c r="AG407" s="67" t="str">
        <f t="shared" si="186"/>
        <v/>
      </c>
      <c r="AH407" s="67" t="str">
        <f t="shared" si="186"/>
        <v/>
      </c>
      <c r="AI407" s="67" t="str">
        <f t="shared" si="186"/>
        <v/>
      </c>
      <c r="AJ407" s="67" t="str">
        <f t="shared" si="186"/>
        <v/>
      </c>
      <c r="AK407" s="67" t="str">
        <f t="shared" si="186"/>
        <v/>
      </c>
      <c r="AL407" s="67" t="str">
        <f t="shared" si="186"/>
        <v/>
      </c>
      <c r="AM407" s="67" t="str">
        <f t="shared" si="186"/>
        <v/>
      </c>
      <c r="AN407" s="67" t="str">
        <f t="shared" si="186"/>
        <v/>
      </c>
      <c r="AO407" s="63"/>
      <c r="AP407" s="67" t="str">
        <f t="shared" si="187"/>
        <v/>
      </c>
      <c r="AQ407" s="67" t="str">
        <f t="shared" si="187"/>
        <v/>
      </c>
      <c r="AR407" s="67" t="str">
        <f t="shared" si="187"/>
        <v/>
      </c>
      <c r="AS407" s="67" t="str">
        <f t="shared" si="187"/>
        <v/>
      </c>
      <c r="AT407" s="67" t="str">
        <f t="shared" si="187"/>
        <v/>
      </c>
      <c r="AU407" s="63"/>
      <c r="AV407" s="67" t="str">
        <f t="shared" si="182"/>
        <v/>
      </c>
      <c r="AW407" s="67" t="str">
        <f t="shared" si="182"/>
        <v/>
      </c>
      <c r="AX407" s="67" t="str">
        <f t="shared" si="182"/>
        <v/>
      </c>
      <c r="AY407" s="67" t="str">
        <f t="shared" si="182"/>
        <v/>
      </c>
      <c r="AZ407" s="63"/>
      <c r="BA407" s="67" t="str">
        <f t="shared" si="183"/>
        <v/>
      </c>
      <c r="BB407" s="67" t="str">
        <f t="shared" si="183"/>
        <v/>
      </c>
      <c r="BC407" s="63"/>
      <c r="BD407" s="67" t="str">
        <f t="shared" si="184"/>
        <v/>
      </c>
      <c r="BE407" s="67" t="str">
        <f t="shared" si="184"/>
        <v/>
      </c>
      <c r="BF407" s="67" t="str">
        <f t="shared" si="184"/>
        <v/>
      </c>
    </row>
    <row r="408" spans="4:58" s="20" customFormat="1" ht="15" customHeight="1">
      <c r="P408" s="237">
        <v>195</v>
      </c>
      <c r="Q408" s="50" t="str">
        <f t="shared" si="175"/>
        <v>0_0</v>
      </c>
      <c r="R408" s="51"/>
      <c r="S408" s="51"/>
      <c r="T408" s="51"/>
      <c r="U408" s="67" t="str">
        <f t="shared" si="185"/>
        <v/>
      </c>
      <c r="V408" s="67" t="str">
        <f t="shared" si="185"/>
        <v/>
      </c>
      <c r="W408" s="67" t="str">
        <f t="shared" si="185"/>
        <v/>
      </c>
      <c r="X408" s="67" t="str">
        <f t="shared" si="185"/>
        <v/>
      </c>
      <c r="Y408" s="67" t="str">
        <f t="shared" si="185"/>
        <v/>
      </c>
      <c r="Z408" s="70" t="str">
        <f t="shared" si="188"/>
        <v/>
      </c>
      <c r="AA408" s="70" t="e">
        <f t="shared" ca="1" si="189"/>
        <v>#VALUE!</v>
      </c>
      <c r="AB408" s="70" t="e">
        <f t="shared" ca="1" si="190"/>
        <v>#VALUE!</v>
      </c>
      <c r="AC408" s="70" t="e">
        <f t="shared" ca="1" si="191"/>
        <v>#VALUE!</v>
      </c>
      <c r="AD408" s="70" t="e">
        <f t="shared" ca="1" si="192"/>
        <v>#VALUE!</v>
      </c>
      <c r="AE408" s="70" t="e">
        <f t="shared" ca="1" si="193"/>
        <v>#VALUE!</v>
      </c>
      <c r="AF408" s="70" t="e">
        <f t="shared" ca="1" si="194"/>
        <v>#VALUE!</v>
      </c>
      <c r="AG408" s="67" t="str">
        <f t="shared" si="186"/>
        <v/>
      </c>
      <c r="AH408" s="67" t="str">
        <f t="shared" si="186"/>
        <v/>
      </c>
      <c r="AI408" s="67" t="str">
        <f t="shared" si="186"/>
        <v/>
      </c>
      <c r="AJ408" s="67" t="str">
        <f t="shared" si="186"/>
        <v/>
      </c>
      <c r="AK408" s="67" t="str">
        <f t="shared" si="186"/>
        <v/>
      </c>
      <c r="AL408" s="67" t="str">
        <f t="shared" si="186"/>
        <v/>
      </c>
      <c r="AM408" s="67" t="str">
        <f t="shared" si="186"/>
        <v/>
      </c>
      <c r="AN408" s="67" t="str">
        <f t="shared" si="186"/>
        <v/>
      </c>
      <c r="AO408" s="63"/>
      <c r="AP408" s="67" t="str">
        <f t="shared" si="187"/>
        <v/>
      </c>
      <c r="AQ408" s="67" t="str">
        <f t="shared" si="187"/>
        <v/>
      </c>
      <c r="AR408" s="67" t="str">
        <f t="shared" si="187"/>
        <v/>
      </c>
      <c r="AS408" s="67" t="str">
        <f t="shared" si="187"/>
        <v/>
      </c>
      <c r="AT408" s="67" t="str">
        <f t="shared" si="187"/>
        <v/>
      </c>
      <c r="AU408" s="63"/>
      <c r="AV408" s="67" t="str">
        <f t="shared" si="182"/>
        <v/>
      </c>
      <c r="AW408" s="67" t="str">
        <f t="shared" si="182"/>
        <v/>
      </c>
      <c r="AX408" s="67" t="str">
        <f t="shared" si="182"/>
        <v/>
      </c>
      <c r="AY408" s="67" t="str">
        <f t="shared" si="182"/>
        <v/>
      </c>
      <c r="AZ408" s="63"/>
      <c r="BA408" s="67" t="str">
        <f t="shared" si="183"/>
        <v/>
      </c>
      <c r="BB408" s="67" t="str">
        <f t="shared" si="183"/>
        <v/>
      </c>
      <c r="BC408" s="63"/>
      <c r="BD408" s="67" t="str">
        <f t="shared" si="184"/>
        <v/>
      </c>
      <c r="BE408" s="67" t="str">
        <f t="shared" si="184"/>
        <v/>
      </c>
      <c r="BF408" s="67" t="str">
        <f t="shared" si="184"/>
        <v/>
      </c>
    </row>
    <row r="409" spans="4:58" s="20" customFormat="1" ht="15" customHeight="1">
      <c r="P409" s="237">
        <v>196</v>
      </c>
      <c r="Q409" s="50" t="str">
        <f t="shared" si="175"/>
        <v>0_0</v>
      </c>
      <c r="R409" s="51"/>
      <c r="S409" s="51"/>
      <c r="T409" s="51"/>
      <c r="U409" s="67" t="str">
        <f t="shared" si="185"/>
        <v/>
      </c>
      <c r="V409" s="67" t="str">
        <f t="shared" si="185"/>
        <v/>
      </c>
      <c r="W409" s="67" t="str">
        <f t="shared" si="185"/>
        <v/>
      </c>
      <c r="X409" s="67" t="str">
        <f t="shared" si="185"/>
        <v/>
      </c>
      <c r="Y409" s="67" t="str">
        <f t="shared" si="185"/>
        <v/>
      </c>
      <c r="Z409" s="70" t="str">
        <f t="shared" si="188"/>
        <v/>
      </c>
      <c r="AA409" s="70" t="e">
        <f t="shared" ca="1" si="189"/>
        <v>#VALUE!</v>
      </c>
      <c r="AB409" s="70" t="e">
        <f t="shared" ca="1" si="190"/>
        <v>#VALUE!</v>
      </c>
      <c r="AC409" s="70" t="e">
        <f t="shared" ca="1" si="191"/>
        <v>#VALUE!</v>
      </c>
      <c r="AD409" s="70" t="e">
        <f t="shared" ca="1" si="192"/>
        <v>#VALUE!</v>
      </c>
      <c r="AE409" s="70" t="e">
        <f t="shared" ca="1" si="193"/>
        <v>#VALUE!</v>
      </c>
      <c r="AF409" s="70" t="e">
        <f t="shared" ca="1" si="194"/>
        <v>#VALUE!</v>
      </c>
      <c r="AG409" s="67" t="str">
        <f t="shared" si="186"/>
        <v/>
      </c>
      <c r="AH409" s="67" t="str">
        <f t="shared" si="186"/>
        <v/>
      </c>
      <c r="AI409" s="67" t="str">
        <f t="shared" si="186"/>
        <v/>
      </c>
      <c r="AJ409" s="67" t="str">
        <f t="shared" si="186"/>
        <v/>
      </c>
      <c r="AK409" s="67" t="str">
        <f t="shared" si="186"/>
        <v/>
      </c>
      <c r="AL409" s="67" t="str">
        <f t="shared" si="186"/>
        <v/>
      </c>
      <c r="AM409" s="67" t="str">
        <f t="shared" si="186"/>
        <v/>
      </c>
      <c r="AN409" s="67" t="str">
        <f t="shared" si="186"/>
        <v/>
      </c>
      <c r="AO409" s="63"/>
      <c r="AP409" s="67" t="str">
        <f t="shared" si="187"/>
        <v/>
      </c>
      <c r="AQ409" s="67" t="str">
        <f t="shared" si="187"/>
        <v/>
      </c>
      <c r="AR409" s="67" t="str">
        <f t="shared" si="187"/>
        <v/>
      </c>
      <c r="AS409" s="67" t="str">
        <f t="shared" si="187"/>
        <v/>
      </c>
      <c r="AT409" s="67" t="str">
        <f t="shared" si="187"/>
        <v/>
      </c>
      <c r="AU409" s="63"/>
      <c r="AV409" s="67" t="str">
        <f t="shared" si="182"/>
        <v/>
      </c>
      <c r="AW409" s="67" t="str">
        <f t="shared" si="182"/>
        <v/>
      </c>
      <c r="AX409" s="67" t="str">
        <f t="shared" si="182"/>
        <v/>
      </c>
      <c r="AY409" s="67" t="str">
        <f t="shared" si="182"/>
        <v/>
      </c>
      <c r="AZ409" s="63"/>
      <c r="BA409" s="67" t="str">
        <f t="shared" si="183"/>
        <v/>
      </c>
      <c r="BB409" s="67" t="str">
        <f t="shared" si="183"/>
        <v/>
      </c>
      <c r="BC409" s="63"/>
      <c r="BD409" s="67" t="str">
        <f t="shared" si="184"/>
        <v/>
      </c>
      <c r="BE409" s="67" t="str">
        <f t="shared" si="184"/>
        <v/>
      </c>
      <c r="BF409" s="67" t="str">
        <f t="shared" si="184"/>
        <v/>
      </c>
    </row>
    <row r="410" spans="4:58" s="20" customFormat="1" ht="15" customHeight="1">
      <c r="P410" s="237">
        <v>197</v>
      </c>
      <c r="Q410" s="50" t="str">
        <f t="shared" si="175"/>
        <v>0_0</v>
      </c>
      <c r="R410" s="51"/>
      <c r="S410" s="51"/>
      <c r="T410" s="51"/>
      <c r="U410" s="67" t="str">
        <f t="shared" si="185"/>
        <v/>
      </c>
      <c r="V410" s="67" t="str">
        <f t="shared" si="185"/>
        <v/>
      </c>
      <c r="W410" s="67" t="str">
        <f t="shared" si="185"/>
        <v/>
      </c>
      <c r="X410" s="67" t="str">
        <f t="shared" si="185"/>
        <v/>
      </c>
      <c r="Y410" s="67" t="str">
        <f t="shared" si="185"/>
        <v/>
      </c>
      <c r="Z410" s="70" t="str">
        <f t="shared" si="188"/>
        <v/>
      </c>
      <c r="AA410" s="70" t="e">
        <f t="shared" ca="1" si="189"/>
        <v>#VALUE!</v>
      </c>
      <c r="AB410" s="70" t="e">
        <f t="shared" ca="1" si="190"/>
        <v>#VALUE!</v>
      </c>
      <c r="AC410" s="70" t="e">
        <f t="shared" ca="1" si="191"/>
        <v>#VALUE!</v>
      </c>
      <c r="AD410" s="70" t="e">
        <f t="shared" ca="1" si="192"/>
        <v>#VALUE!</v>
      </c>
      <c r="AE410" s="70" t="e">
        <f t="shared" ca="1" si="193"/>
        <v>#VALUE!</v>
      </c>
      <c r="AF410" s="70" t="e">
        <f t="shared" ca="1" si="194"/>
        <v>#VALUE!</v>
      </c>
      <c r="AG410" s="67" t="str">
        <f t="shared" si="186"/>
        <v/>
      </c>
      <c r="AH410" s="67" t="str">
        <f t="shared" si="186"/>
        <v/>
      </c>
      <c r="AI410" s="67" t="str">
        <f t="shared" si="186"/>
        <v/>
      </c>
      <c r="AJ410" s="67" t="str">
        <f t="shared" si="186"/>
        <v/>
      </c>
      <c r="AK410" s="67" t="str">
        <f t="shared" si="186"/>
        <v/>
      </c>
      <c r="AL410" s="67" t="str">
        <f t="shared" si="186"/>
        <v/>
      </c>
      <c r="AM410" s="67" t="str">
        <f t="shared" si="186"/>
        <v/>
      </c>
      <c r="AN410" s="67" t="str">
        <f t="shared" si="186"/>
        <v/>
      </c>
      <c r="AO410" s="63"/>
      <c r="AP410" s="67" t="str">
        <f t="shared" si="187"/>
        <v/>
      </c>
      <c r="AQ410" s="67" t="str">
        <f t="shared" si="187"/>
        <v/>
      </c>
      <c r="AR410" s="67" t="str">
        <f t="shared" si="187"/>
        <v/>
      </c>
      <c r="AS410" s="67" t="str">
        <f t="shared" si="187"/>
        <v/>
      </c>
      <c r="AT410" s="67" t="str">
        <f t="shared" si="187"/>
        <v/>
      </c>
      <c r="AU410" s="63"/>
      <c r="AV410" s="67" t="str">
        <f t="shared" si="182"/>
        <v/>
      </c>
      <c r="AW410" s="67" t="str">
        <f t="shared" si="182"/>
        <v/>
      </c>
      <c r="AX410" s="67" t="str">
        <f t="shared" si="182"/>
        <v/>
      </c>
      <c r="AY410" s="67" t="str">
        <f t="shared" si="182"/>
        <v/>
      </c>
      <c r="AZ410" s="63"/>
      <c r="BA410" s="67" t="str">
        <f t="shared" si="183"/>
        <v/>
      </c>
      <c r="BB410" s="67" t="str">
        <f t="shared" si="183"/>
        <v/>
      </c>
      <c r="BC410" s="63"/>
      <c r="BD410" s="67" t="str">
        <f t="shared" si="184"/>
        <v/>
      </c>
      <c r="BE410" s="67" t="str">
        <f t="shared" si="184"/>
        <v/>
      </c>
      <c r="BF410" s="67" t="str">
        <f t="shared" si="184"/>
        <v/>
      </c>
    </row>
    <row r="411" spans="4:58" s="20" customFormat="1" ht="15" customHeight="1">
      <c r="P411" s="237">
        <v>198</v>
      </c>
      <c r="Q411" s="50" t="str">
        <f t="shared" si="175"/>
        <v>0_0</v>
      </c>
      <c r="R411" s="51"/>
      <c r="S411" s="51"/>
      <c r="T411" s="51"/>
      <c r="U411" s="67" t="str">
        <f t="shared" si="185"/>
        <v/>
      </c>
      <c r="V411" s="67" t="str">
        <f t="shared" si="185"/>
        <v/>
      </c>
      <c r="W411" s="67" t="str">
        <f t="shared" si="185"/>
        <v/>
      </c>
      <c r="X411" s="67" t="str">
        <f t="shared" si="185"/>
        <v/>
      </c>
      <c r="Y411" s="67" t="str">
        <f t="shared" si="185"/>
        <v/>
      </c>
      <c r="Z411" s="70" t="str">
        <f t="shared" si="188"/>
        <v/>
      </c>
      <c r="AA411" s="70" t="e">
        <f t="shared" ca="1" si="189"/>
        <v>#VALUE!</v>
      </c>
      <c r="AB411" s="70" t="e">
        <f t="shared" ca="1" si="190"/>
        <v>#VALUE!</v>
      </c>
      <c r="AC411" s="70" t="e">
        <f t="shared" ca="1" si="191"/>
        <v>#VALUE!</v>
      </c>
      <c r="AD411" s="70" t="e">
        <f t="shared" ca="1" si="192"/>
        <v>#VALUE!</v>
      </c>
      <c r="AE411" s="70" t="e">
        <f t="shared" ca="1" si="193"/>
        <v>#VALUE!</v>
      </c>
      <c r="AF411" s="70" t="e">
        <f t="shared" ca="1" si="194"/>
        <v>#VALUE!</v>
      </c>
      <c r="AG411" s="67" t="str">
        <f t="shared" si="186"/>
        <v/>
      </c>
      <c r="AH411" s="67" t="str">
        <f t="shared" si="186"/>
        <v/>
      </c>
      <c r="AI411" s="67" t="str">
        <f t="shared" si="186"/>
        <v/>
      </c>
      <c r="AJ411" s="67" t="str">
        <f t="shared" si="186"/>
        <v/>
      </c>
      <c r="AK411" s="67" t="str">
        <f t="shared" si="186"/>
        <v/>
      </c>
      <c r="AL411" s="67" t="str">
        <f t="shared" si="186"/>
        <v/>
      </c>
      <c r="AM411" s="67" t="str">
        <f t="shared" si="186"/>
        <v/>
      </c>
      <c r="AN411" s="67" t="str">
        <f t="shared" si="186"/>
        <v/>
      </c>
      <c r="AO411" s="63"/>
      <c r="AP411" s="67" t="str">
        <f t="shared" si="187"/>
        <v/>
      </c>
      <c r="AQ411" s="67" t="str">
        <f t="shared" si="187"/>
        <v/>
      </c>
      <c r="AR411" s="67" t="str">
        <f t="shared" si="187"/>
        <v/>
      </c>
      <c r="AS411" s="67" t="str">
        <f t="shared" si="187"/>
        <v/>
      </c>
      <c r="AT411" s="67" t="str">
        <f t="shared" si="187"/>
        <v/>
      </c>
      <c r="AU411" s="63"/>
      <c r="AV411" s="67" t="str">
        <f t="shared" si="182"/>
        <v/>
      </c>
      <c r="AW411" s="67" t="str">
        <f t="shared" si="182"/>
        <v/>
      </c>
      <c r="AX411" s="67" t="str">
        <f t="shared" si="182"/>
        <v/>
      </c>
      <c r="AY411" s="67" t="str">
        <f t="shared" si="182"/>
        <v/>
      </c>
      <c r="AZ411" s="63"/>
      <c r="BA411" s="67" t="str">
        <f t="shared" si="183"/>
        <v/>
      </c>
      <c r="BB411" s="67" t="str">
        <f t="shared" si="183"/>
        <v/>
      </c>
      <c r="BC411" s="63"/>
      <c r="BD411" s="67" t="str">
        <f t="shared" si="184"/>
        <v/>
      </c>
      <c r="BE411" s="67" t="str">
        <f t="shared" si="184"/>
        <v/>
      </c>
      <c r="BF411" s="67" t="str">
        <f t="shared" si="184"/>
        <v/>
      </c>
    </row>
    <row r="412" spans="4:58" s="20" customFormat="1" ht="15" customHeight="1">
      <c r="P412" s="237">
        <v>199</v>
      </c>
      <c r="Q412" s="50" t="str">
        <f t="shared" si="175"/>
        <v>0_0</v>
      </c>
      <c r="R412" s="51"/>
      <c r="S412" s="51"/>
      <c r="T412" s="51"/>
      <c r="U412" s="67" t="str">
        <f t="shared" si="185"/>
        <v/>
      </c>
      <c r="V412" s="67" t="str">
        <f t="shared" si="185"/>
        <v/>
      </c>
      <c r="W412" s="67" t="str">
        <f t="shared" si="185"/>
        <v/>
      </c>
      <c r="X412" s="67" t="str">
        <f t="shared" si="185"/>
        <v/>
      </c>
      <c r="Y412" s="67" t="str">
        <f t="shared" si="185"/>
        <v/>
      </c>
      <c r="Z412" s="70" t="str">
        <f t="shared" si="188"/>
        <v/>
      </c>
      <c r="AA412" s="70" t="e">
        <f t="shared" ca="1" si="189"/>
        <v>#VALUE!</v>
      </c>
      <c r="AB412" s="70" t="e">
        <f t="shared" ca="1" si="190"/>
        <v>#VALUE!</v>
      </c>
      <c r="AC412" s="70" t="e">
        <f t="shared" ca="1" si="191"/>
        <v>#VALUE!</v>
      </c>
      <c r="AD412" s="70" t="e">
        <f t="shared" ca="1" si="192"/>
        <v>#VALUE!</v>
      </c>
      <c r="AE412" s="70" t="e">
        <f t="shared" ca="1" si="193"/>
        <v>#VALUE!</v>
      </c>
      <c r="AF412" s="70" t="e">
        <f t="shared" ca="1" si="194"/>
        <v>#VALUE!</v>
      </c>
      <c r="AG412" s="67" t="str">
        <f t="shared" si="186"/>
        <v/>
      </c>
      <c r="AH412" s="67" t="str">
        <f t="shared" si="186"/>
        <v/>
      </c>
      <c r="AI412" s="67" t="str">
        <f t="shared" si="186"/>
        <v/>
      </c>
      <c r="AJ412" s="67" t="str">
        <f t="shared" si="186"/>
        <v/>
      </c>
      <c r="AK412" s="67" t="str">
        <f t="shared" si="186"/>
        <v/>
      </c>
      <c r="AL412" s="67" t="str">
        <f t="shared" si="186"/>
        <v/>
      </c>
      <c r="AM412" s="67" t="str">
        <f t="shared" si="186"/>
        <v/>
      </c>
      <c r="AN412" s="67" t="str">
        <f t="shared" si="186"/>
        <v/>
      </c>
      <c r="AO412" s="63"/>
      <c r="AP412" s="67" t="str">
        <f t="shared" si="187"/>
        <v/>
      </c>
      <c r="AQ412" s="67" t="str">
        <f t="shared" si="187"/>
        <v/>
      </c>
      <c r="AR412" s="67" t="str">
        <f t="shared" si="187"/>
        <v/>
      </c>
      <c r="AS412" s="67" t="str">
        <f t="shared" si="187"/>
        <v/>
      </c>
      <c r="AT412" s="67" t="str">
        <f t="shared" si="187"/>
        <v/>
      </c>
      <c r="AU412" s="63"/>
      <c r="AV412" s="67" t="str">
        <f t="shared" si="182"/>
        <v/>
      </c>
      <c r="AW412" s="67" t="str">
        <f t="shared" si="182"/>
        <v/>
      </c>
      <c r="AX412" s="67" t="str">
        <f t="shared" si="182"/>
        <v/>
      </c>
      <c r="AY412" s="67" t="str">
        <f t="shared" si="182"/>
        <v/>
      </c>
      <c r="AZ412" s="63"/>
      <c r="BA412" s="67" t="str">
        <f t="shared" si="183"/>
        <v/>
      </c>
      <c r="BB412" s="67" t="str">
        <f t="shared" si="183"/>
        <v/>
      </c>
      <c r="BC412" s="63"/>
      <c r="BD412" s="67" t="str">
        <f t="shared" si="184"/>
        <v/>
      </c>
      <c r="BE412" s="67" t="str">
        <f t="shared" si="184"/>
        <v/>
      </c>
      <c r="BF412" s="67" t="str">
        <f t="shared" si="184"/>
        <v/>
      </c>
    </row>
    <row r="413" spans="4:58" s="20" customFormat="1" ht="15" customHeight="1">
      <c r="P413" s="237">
        <v>200</v>
      </c>
      <c r="Q413" s="50" t="str">
        <f t="shared" si="175"/>
        <v>0_0</v>
      </c>
      <c r="R413" s="51"/>
      <c r="S413" s="51"/>
      <c r="T413" s="51"/>
      <c r="U413" s="67" t="str">
        <f t="shared" si="185"/>
        <v/>
      </c>
      <c r="V413" s="67" t="str">
        <f t="shared" si="185"/>
        <v/>
      </c>
      <c r="W413" s="67" t="str">
        <f t="shared" si="185"/>
        <v/>
      </c>
      <c r="X413" s="67" t="str">
        <f t="shared" si="185"/>
        <v/>
      </c>
      <c r="Y413" s="67" t="str">
        <f t="shared" si="185"/>
        <v/>
      </c>
      <c r="Z413" s="70" t="str">
        <f t="shared" si="188"/>
        <v/>
      </c>
      <c r="AA413" s="70" t="e">
        <f t="shared" ca="1" si="189"/>
        <v>#VALUE!</v>
      </c>
      <c r="AB413" s="70" t="e">
        <f t="shared" ca="1" si="190"/>
        <v>#VALUE!</v>
      </c>
      <c r="AC413" s="70" t="e">
        <f t="shared" ca="1" si="191"/>
        <v>#VALUE!</v>
      </c>
      <c r="AD413" s="70" t="e">
        <f t="shared" ca="1" si="192"/>
        <v>#VALUE!</v>
      </c>
      <c r="AE413" s="70" t="e">
        <f t="shared" ca="1" si="193"/>
        <v>#VALUE!</v>
      </c>
      <c r="AF413" s="70" t="e">
        <f t="shared" ca="1" si="194"/>
        <v>#VALUE!</v>
      </c>
      <c r="AG413" s="67" t="str">
        <f t="shared" si="186"/>
        <v/>
      </c>
      <c r="AH413" s="67" t="str">
        <f t="shared" si="186"/>
        <v/>
      </c>
      <c r="AI413" s="67" t="str">
        <f t="shared" si="186"/>
        <v/>
      </c>
      <c r="AJ413" s="67" t="str">
        <f t="shared" si="186"/>
        <v/>
      </c>
      <c r="AK413" s="67" t="str">
        <f t="shared" si="186"/>
        <v/>
      </c>
      <c r="AL413" s="67" t="str">
        <f t="shared" si="186"/>
        <v/>
      </c>
      <c r="AM413" s="67" t="str">
        <f t="shared" si="186"/>
        <v/>
      </c>
      <c r="AN413" s="67" t="str">
        <f t="shared" si="186"/>
        <v/>
      </c>
      <c r="AO413" s="63"/>
      <c r="AP413" s="67" t="str">
        <f t="shared" si="187"/>
        <v/>
      </c>
      <c r="AQ413" s="67" t="str">
        <f t="shared" si="187"/>
        <v/>
      </c>
      <c r="AR413" s="67" t="str">
        <f t="shared" si="187"/>
        <v/>
      </c>
      <c r="AS413" s="67" t="str">
        <f t="shared" si="187"/>
        <v/>
      </c>
      <c r="AT413" s="67" t="str">
        <f t="shared" si="187"/>
        <v/>
      </c>
      <c r="AU413" s="63"/>
      <c r="AV413" s="67" t="str">
        <f t="shared" si="182"/>
        <v/>
      </c>
      <c r="AW413" s="67" t="str">
        <f t="shared" si="182"/>
        <v/>
      </c>
      <c r="AX413" s="67" t="str">
        <f t="shared" si="182"/>
        <v/>
      </c>
      <c r="AY413" s="67" t="str">
        <f t="shared" si="182"/>
        <v/>
      </c>
      <c r="AZ413" s="63"/>
      <c r="BA413" s="67" t="str">
        <f t="shared" si="183"/>
        <v/>
      </c>
      <c r="BB413" s="67" t="str">
        <f t="shared" si="183"/>
        <v/>
      </c>
      <c r="BC413" s="63"/>
      <c r="BD413" s="67" t="str">
        <f t="shared" si="184"/>
        <v/>
      </c>
      <c r="BE413" s="67" t="str">
        <f t="shared" si="184"/>
        <v/>
      </c>
      <c r="BF413" s="67" t="str">
        <f t="shared" si="184"/>
        <v/>
      </c>
    </row>
    <row r="414" spans="4:58" s="52" customFormat="1" ht="15" customHeight="1">
      <c r="D414" s="53"/>
      <c r="E414" s="53"/>
      <c r="F414" s="53"/>
      <c r="P414" s="244"/>
      <c r="Q414" s="66"/>
      <c r="R414" s="65"/>
      <c r="S414" s="65"/>
      <c r="T414" s="65"/>
      <c r="U414" s="62"/>
      <c r="V414" s="62"/>
      <c r="W414" s="62"/>
      <c r="X414" s="62"/>
      <c r="Y414" s="62"/>
      <c r="Z414" s="62"/>
      <c r="AB414" s="62"/>
      <c r="AC414" s="62"/>
      <c r="AD414" s="62"/>
      <c r="AE414" s="62"/>
      <c r="AF414" s="64"/>
      <c r="AG414" s="62"/>
      <c r="AH414" s="62"/>
      <c r="AI414" s="62"/>
      <c r="AJ414" s="62"/>
      <c r="AK414" s="62"/>
      <c r="AL414" s="62"/>
      <c r="AM414" s="62"/>
      <c r="AN414" s="62"/>
      <c r="AO414" s="63"/>
      <c r="AP414" s="62"/>
      <c r="AQ414" s="62"/>
      <c r="AR414" s="62"/>
      <c r="AS414" s="62"/>
      <c r="AT414" s="62"/>
      <c r="AU414" s="63"/>
      <c r="AV414" s="62"/>
      <c r="AW414" s="62"/>
      <c r="AX414" s="62"/>
      <c r="AY414" s="62"/>
      <c r="AZ414" s="63"/>
      <c r="BA414" s="62"/>
      <c r="BB414" s="62"/>
      <c r="BC414" s="63"/>
      <c r="BD414" s="62"/>
      <c r="BE414" s="62"/>
      <c r="BF414" s="62"/>
    </row>
    <row r="415" spans="4:58" s="52" customFormat="1" ht="18" customHeight="1" thickBot="1">
      <c r="D415" s="53"/>
      <c r="E415" s="53"/>
      <c r="F415" s="53"/>
      <c r="P415" s="271" t="s">
        <v>455</v>
      </c>
      <c r="Q415" s="85" t="s">
        <v>171</v>
      </c>
      <c r="R415" s="86"/>
      <c r="S415" s="86"/>
      <c r="T415" s="86"/>
      <c r="U415" s="86"/>
      <c r="V415" s="86"/>
      <c r="W415" s="86"/>
      <c r="X415" s="86"/>
      <c r="Y415" s="86"/>
      <c r="Z415" s="86"/>
      <c r="AA415" s="86"/>
      <c r="AB415" s="86"/>
      <c r="AC415" s="86"/>
      <c r="AD415" s="86"/>
      <c r="AE415" s="86"/>
      <c r="AF415" s="86"/>
      <c r="AG415" s="86"/>
      <c r="AH415" s="86"/>
      <c r="AI415" s="86"/>
      <c r="AJ415" s="86"/>
      <c r="AK415" s="86"/>
      <c r="AL415" s="86"/>
      <c r="AM415" s="86"/>
      <c r="AN415" s="86"/>
      <c r="AO415" s="86"/>
      <c r="AP415" s="86"/>
      <c r="AQ415" s="86"/>
      <c r="AR415" s="86"/>
      <c r="AS415" s="86"/>
      <c r="AT415" s="86"/>
      <c r="AU415" s="86"/>
      <c r="AV415" s="86"/>
      <c r="AW415" s="86"/>
      <c r="AX415" s="86"/>
      <c r="AY415" s="86"/>
      <c r="AZ415" s="86"/>
      <c r="BA415" s="86"/>
      <c r="BB415" s="86"/>
      <c r="BC415" s="86"/>
      <c r="BD415" s="86"/>
      <c r="BE415" s="86"/>
      <c r="BF415" s="86"/>
    </row>
    <row r="416" spans="4:58" s="52" customFormat="1" ht="15" customHeight="1">
      <c r="D416" s="53"/>
      <c r="E416" s="53"/>
      <c r="F416" s="53"/>
      <c r="P416" s="244"/>
      <c r="Q416" s="66"/>
      <c r="R416" s="65"/>
      <c r="S416" s="65"/>
      <c r="T416" s="65"/>
      <c r="U416" s="62"/>
      <c r="V416" s="62"/>
      <c r="W416" s="62"/>
      <c r="X416" s="62"/>
      <c r="Y416" s="62"/>
      <c r="Z416" s="62"/>
      <c r="AA416" s="65"/>
      <c r="AB416" s="62"/>
      <c r="AC416" s="62"/>
      <c r="AD416" s="62"/>
      <c r="AE416" s="62"/>
      <c r="AF416" s="64"/>
      <c r="AG416" s="62"/>
      <c r="AH416" s="62"/>
      <c r="AI416" s="62"/>
      <c r="AJ416" s="62"/>
      <c r="AK416" s="62"/>
      <c r="AL416" s="62"/>
      <c r="AM416" s="62"/>
      <c r="AN416" s="62"/>
      <c r="AO416" s="63"/>
      <c r="AP416" s="62"/>
      <c r="AQ416" s="62"/>
      <c r="AR416" s="62"/>
      <c r="AS416" s="62"/>
      <c r="AT416" s="62"/>
      <c r="AU416" s="63"/>
      <c r="AV416" s="62"/>
      <c r="AW416" s="62"/>
      <c r="AX416" s="62"/>
      <c r="AY416" s="62"/>
      <c r="AZ416" s="63"/>
      <c r="BA416" s="62"/>
      <c r="BB416" s="62"/>
      <c r="BC416" s="63"/>
      <c r="BD416" s="62"/>
      <c r="BE416" s="62"/>
      <c r="BF416" s="62"/>
    </row>
    <row r="417" spans="4:58" s="35" customFormat="1" ht="15" customHeight="1">
      <c r="P417" s="236"/>
      <c r="Q417" s="39" t="s">
        <v>89</v>
      </c>
      <c r="R417" s="58"/>
      <c r="S417" s="57"/>
      <c r="T417" s="56"/>
      <c r="U417" s="55" t="str">
        <f>U213</f>
        <v>Stationary</v>
      </c>
      <c r="V417" s="55" t="str">
        <f>V213</f>
        <v>Transportation</v>
      </c>
      <c r="W417" s="37" t="str">
        <f>W213</f>
        <v>Waste</v>
      </c>
      <c r="X417" s="55" t="str">
        <f>X213</f>
        <v>IPPU</v>
      </c>
      <c r="Y417" s="61" t="str">
        <f>Y213</f>
        <v>AFOLU</v>
      </c>
      <c r="Z417" s="89" t="s">
        <v>154</v>
      </c>
      <c r="AA417" s="88" t="s">
        <v>277</v>
      </c>
      <c r="AB417" s="89" t="s">
        <v>276</v>
      </c>
      <c r="AC417" s="89" t="s">
        <v>272</v>
      </c>
      <c r="AD417" s="89" t="s">
        <v>273</v>
      </c>
      <c r="AE417" s="89" t="s">
        <v>274</v>
      </c>
      <c r="AF417" s="89" t="s">
        <v>275</v>
      </c>
      <c r="AG417" s="39" t="str">
        <f t="shared" ref="AG417:AN417" si="195">AG213</f>
        <v xml:space="preserve">Residential </v>
      </c>
      <c r="AH417" s="37" t="str">
        <f t="shared" si="195"/>
        <v>Commercial/Institutional</v>
      </c>
      <c r="AI417" s="37" t="str">
        <f t="shared" si="195"/>
        <v>Manufacturing/Construction</v>
      </c>
      <c r="AJ417" s="37" t="str">
        <f t="shared" si="195"/>
        <v>Energy industries</v>
      </c>
      <c r="AK417" s="37" t="str">
        <f t="shared" si="195"/>
        <v>Agriculture</v>
      </c>
      <c r="AL417" s="37" t="str">
        <f t="shared" si="195"/>
        <v>Non-specified</v>
      </c>
      <c r="AM417" s="37" t="str">
        <f t="shared" si="195"/>
        <v>Fugitive (coal)</v>
      </c>
      <c r="AN417" s="54" t="str">
        <f t="shared" si="195"/>
        <v>Fugitive (oil and gas)</v>
      </c>
      <c r="AP417" s="39" t="str">
        <f>AP213</f>
        <v>On-road</v>
      </c>
      <c r="AQ417" s="37" t="str">
        <f>AQ213</f>
        <v>Rail</v>
      </c>
      <c r="AR417" s="37" t="str">
        <f>AR213</f>
        <v>Water</v>
      </c>
      <c r="AS417" s="37" t="str">
        <f>AS213</f>
        <v>Air</v>
      </c>
      <c r="AT417" s="54" t="str">
        <f>AT213</f>
        <v>Off-road</v>
      </c>
      <c r="AV417" s="39" t="str">
        <f>AV213</f>
        <v>Landfill</v>
      </c>
      <c r="AW417" s="37" t="str">
        <f>AW213</f>
        <v>Biological</v>
      </c>
      <c r="AX417" s="37" t="str">
        <f>AX213</f>
        <v>Incineration</v>
      </c>
      <c r="AY417" s="54" t="str">
        <f>AY213</f>
        <v>Wastewater</v>
      </c>
      <c r="BA417" s="39" t="str">
        <f>BA213</f>
        <v>Industrial processes</v>
      </c>
      <c r="BB417" s="54" t="str">
        <f>BB213</f>
        <v>Industrial product use</v>
      </c>
      <c r="BD417" s="39" t="str">
        <f>BD213</f>
        <v>Agriculture</v>
      </c>
      <c r="BE417" s="37" t="str">
        <f>BE213</f>
        <v>Land use</v>
      </c>
      <c r="BF417" s="54" t="str">
        <f>BF213</f>
        <v>Other</v>
      </c>
    </row>
    <row r="418" spans="4:58" s="52" customFormat="1" ht="15" customHeight="1">
      <c r="D418" s="53"/>
      <c r="E418" s="53"/>
      <c r="F418" s="53"/>
      <c r="P418" s="244">
        <v>1</v>
      </c>
      <c r="Q418" s="50" t="str">
        <f t="shared" ref="Q418:Q449" si="196">Q10</f>
        <v/>
      </c>
      <c r="R418" s="21"/>
      <c r="S418" s="21"/>
      <c r="T418" s="32"/>
      <c r="U418" s="83" t="str">
        <f t="shared" ref="U418:Y427" si="197">IF(ISERROR(U10/$S10),"",U10/$S10)</f>
        <v/>
      </c>
      <c r="V418" s="83" t="str">
        <f t="shared" si="197"/>
        <v/>
      </c>
      <c r="W418" s="83" t="str">
        <f t="shared" si="197"/>
        <v/>
      </c>
      <c r="X418" s="83" t="str">
        <f t="shared" si="197"/>
        <v/>
      </c>
      <c r="Y418" s="83" t="str">
        <f t="shared" si="197"/>
        <v/>
      </c>
      <c r="Z418" s="70" t="str">
        <f t="shared" ref="Z418:Z449" si="198">IF(SUM(U418:Y418)=0,"",SUM(U418:Y418))</f>
        <v/>
      </c>
      <c r="AA418" s="70">
        <v>1</v>
      </c>
      <c r="AB418" s="70">
        <v>1</v>
      </c>
      <c r="AC418" s="70">
        <v>1</v>
      </c>
      <c r="AD418" s="70">
        <v>1</v>
      </c>
      <c r="AE418" s="70">
        <v>1</v>
      </c>
      <c r="AF418" s="70">
        <v>1</v>
      </c>
      <c r="AG418" s="83" t="str">
        <f t="shared" ref="AG418:AN427" si="199">IF(ISERROR(AG10/$S10),"",AG10/$S10)</f>
        <v/>
      </c>
      <c r="AH418" s="83" t="str">
        <f t="shared" si="199"/>
        <v/>
      </c>
      <c r="AI418" s="83" t="str">
        <f t="shared" si="199"/>
        <v/>
      </c>
      <c r="AJ418" s="83" t="str">
        <f t="shared" si="199"/>
        <v/>
      </c>
      <c r="AK418" s="83" t="str">
        <f t="shared" si="199"/>
        <v/>
      </c>
      <c r="AL418" s="83" t="str">
        <f t="shared" si="199"/>
        <v/>
      </c>
      <c r="AM418" s="83" t="str">
        <f t="shared" si="199"/>
        <v/>
      </c>
      <c r="AN418" s="83" t="str">
        <f t="shared" si="199"/>
        <v/>
      </c>
      <c r="AO418" s="59"/>
      <c r="AP418" s="83" t="str">
        <f t="shared" ref="AP418:AT427" si="200">IF(ISERROR(AP10/$S10),"",AP10/$S10)</f>
        <v/>
      </c>
      <c r="AQ418" s="83" t="str">
        <f t="shared" si="200"/>
        <v/>
      </c>
      <c r="AR418" s="83" t="str">
        <f t="shared" si="200"/>
        <v/>
      </c>
      <c r="AS418" s="83" t="str">
        <f t="shared" si="200"/>
        <v/>
      </c>
      <c r="AT418" s="83" t="str">
        <f t="shared" si="200"/>
        <v/>
      </c>
      <c r="AU418" s="59"/>
      <c r="AV418" s="83" t="str">
        <f t="shared" ref="AV418:AY437" si="201">IF(ISERROR(AV10/$S10),"",AV10/$S10)</f>
        <v/>
      </c>
      <c r="AW418" s="83" t="str">
        <f t="shared" si="201"/>
        <v/>
      </c>
      <c r="AX418" s="83" t="str">
        <f t="shared" si="201"/>
        <v/>
      </c>
      <c r="AY418" s="83" t="str">
        <f t="shared" si="201"/>
        <v/>
      </c>
      <c r="AZ418" s="59"/>
      <c r="BA418" s="83" t="str">
        <f t="shared" ref="BA418:BB437" si="202">IF(ISERROR(BA10/$S10),"",BA10/$S10)</f>
        <v/>
      </c>
      <c r="BB418" s="83" t="str">
        <f t="shared" si="202"/>
        <v/>
      </c>
      <c r="BC418" s="59"/>
      <c r="BD418" s="83" t="str">
        <f t="shared" ref="BD418:BF437" si="203">IF(ISERROR(BD10/$S10),"",BD10/$S10)</f>
        <v/>
      </c>
      <c r="BE418" s="83" t="str">
        <f t="shared" si="203"/>
        <v/>
      </c>
      <c r="BF418" s="83" t="str">
        <f t="shared" si="203"/>
        <v/>
      </c>
    </row>
    <row r="419" spans="4:58" s="52" customFormat="1" ht="15" customHeight="1">
      <c r="D419" s="53"/>
      <c r="E419" s="53"/>
      <c r="F419" s="53"/>
      <c r="P419" s="244">
        <v>2</v>
      </c>
      <c r="Q419" s="50" t="str">
        <f t="shared" si="196"/>
        <v>Amman_2014</v>
      </c>
      <c r="R419" s="21"/>
      <c r="S419" s="21"/>
      <c r="T419" s="32"/>
      <c r="U419" s="83">
        <f t="shared" si="197"/>
        <v>5929.1172333966761</v>
      </c>
      <c r="V419" s="83">
        <f t="shared" si="197"/>
        <v>2827.6576931896934</v>
      </c>
      <c r="W419" s="83">
        <f t="shared" si="197"/>
        <v>510.26145263866732</v>
      </c>
      <c r="X419" s="83" t="str">
        <f t="shared" si="197"/>
        <v/>
      </c>
      <c r="Y419" s="83" t="str">
        <f t="shared" si="197"/>
        <v/>
      </c>
      <c r="Z419" s="70">
        <f t="shared" si="198"/>
        <v>9267.0363792250373</v>
      </c>
      <c r="AA419" s="70">
        <f t="shared" ref="AA419:AA450" ca="1" si="204">IFERROR(IF(ROW()-ROW(AA$417)&lt;$X$1+1,AA418+1,RANK(Z419,AreaTOTALrank)+$X$1),IF(VALUE(Z419)=0,$T$1+1,RANK(Z419,AreaTOTALrank)+$X$1))</f>
        <v>124</v>
      </c>
      <c r="AB419" s="70">
        <f t="shared" ref="AB419:AB450" ca="1" si="205">IFERROR(IF(ROW()-ROW(AB$417)&lt;$X$1+1,AB418+1,RANK(U419,AreaStationrank)+$X$1),IF(VALUE(U419)=0,$T$1+1,RANK(U419,AreaStationrank)+$X$1))</f>
        <v>120</v>
      </c>
      <c r="AC419" s="70">
        <f t="shared" ref="AC419:AC450" ca="1" si="206">IFERROR(IF(ROW()-ROW(AC$417)&lt;$X$1+1,AC418+1,RANK(V419,AreaTransrank)+$X$1),IF(VALUE(V419)=0,$T$1+1,RANK(V419,AreaTransrank)+$X$1))</f>
        <v>125</v>
      </c>
      <c r="AD419" s="70">
        <f t="shared" ref="AD419:AD450" ca="1" si="207">IFERROR(IF(ROW()-ROW(AD$417)&lt;$X$1+1,AD418+1,RANK(W419,AreaWasterank)+$X$1),IF(VALUE(W419)=0,$T$1+1,RANK(W419,AreaWasterank)+$X$1))</f>
        <v>108</v>
      </c>
      <c r="AE419" s="70" t="e">
        <f t="shared" ref="AE419:AE450" ca="1" si="208">IFERROR(IF(ROW()-ROW(AE$417)&lt;$X$1+1,AE418+1,RANK(X419,AreaIPPUrank)+$X$1),IF(VALUE(X419)=0,$T$1+1,RANK(X419,AreaIPPUrank)+$X$1))</f>
        <v>#VALUE!</v>
      </c>
      <c r="AF419" s="70" t="e">
        <f t="shared" ref="AF419:AF450" ca="1" si="209">IFERROR(IF(ROW()-ROW(AF$417)&lt;$X$1+1,AF418+1,RANK(Y419,AreaAFOLUrank)+$X$1),IF(VALUE(Y419)=0,$T$1+1,RANK(Y419,AreaAFOLUrank)+$X$1))</f>
        <v>#VALUE!</v>
      </c>
      <c r="AG419" s="83">
        <f t="shared" si="199"/>
        <v>3057.9055848869762</v>
      </c>
      <c r="AH419" s="83">
        <f t="shared" si="199"/>
        <v>2462.0012219161745</v>
      </c>
      <c r="AI419" s="83">
        <f t="shared" si="199"/>
        <v>409.21042659352537</v>
      </c>
      <c r="AJ419" s="83" t="str">
        <f t="shared" si="199"/>
        <v/>
      </c>
      <c r="AK419" s="83" t="str">
        <f t="shared" si="199"/>
        <v/>
      </c>
      <c r="AL419" s="83" t="str">
        <f t="shared" si="199"/>
        <v/>
      </c>
      <c r="AM419" s="83" t="str">
        <f t="shared" si="199"/>
        <v/>
      </c>
      <c r="AN419" s="83" t="str">
        <f t="shared" si="199"/>
        <v/>
      </c>
      <c r="AO419" s="59"/>
      <c r="AP419" s="83">
        <f t="shared" si="200"/>
        <v>2827.6576931896934</v>
      </c>
      <c r="AQ419" s="83" t="str">
        <f t="shared" si="200"/>
        <v/>
      </c>
      <c r="AR419" s="83" t="str">
        <f t="shared" si="200"/>
        <v/>
      </c>
      <c r="AS419" s="83" t="str">
        <f t="shared" si="200"/>
        <v/>
      </c>
      <c r="AT419" s="83" t="str">
        <f t="shared" si="200"/>
        <v/>
      </c>
      <c r="AU419" s="59"/>
      <c r="AV419" s="83">
        <f t="shared" si="201"/>
        <v>204.75611544792508</v>
      </c>
      <c r="AW419" s="83" t="str">
        <f t="shared" si="201"/>
        <v/>
      </c>
      <c r="AX419" s="83" t="str">
        <f t="shared" si="201"/>
        <v/>
      </c>
      <c r="AY419" s="83">
        <f t="shared" si="201"/>
        <v>305.50533719074224</v>
      </c>
      <c r="AZ419" s="59"/>
      <c r="BA419" s="83" t="str">
        <f t="shared" si="202"/>
        <v/>
      </c>
      <c r="BB419" s="83" t="str">
        <f t="shared" si="202"/>
        <v/>
      </c>
      <c r="BC419" s="59"/>
      <c r="BD419" s="83" t="str">
        <f t="shared" si="203"/>
        <v/>
      </c>
      <c r="BE419" s="83" t="str">
        <f t="shared" si="203"/>
        <v/>
      </c>
      <c r="BF419" s="83" t="str">
        <f t="shared" si="203"/>
        <v/>
      </c>
    </row>
    <row r="420" spans="4:58" s="52" customFormat="1" ht="15" customHeight="1">
      <c r="D420" s="53"/>
      <c r="E420" s="53"/>
      <c r="F420" s="53"/>
      <c r="P420" s="244">
        <v>3</v>
      </c>
      <c r="Q420" s="50" t="str">
        <f t="shared" si="196"/>
        <v>Athens_2014</v>
      </c>
      <c r="R420" s="21"/>
      <c r="S420" s="21"/>
      <c r="T420" s="32"/>
      <c r="U420" s="83">
        <f t="shared" si="197"/>
        <v>67692.486746564522</v>
      </c>
      <c r="V420" s="83">
        <f t="shared" si="197"/>
        <v>27295.62655743353</v>
      </c>
      <c r="W420" s="83">
        <f t="shared" si="197"/>
        <v>9165.7479950836914</v>
      </c>
      <c r="X420" s="83" t="str">
        <f t="shared" si="197"/>
        <v/>
      </c>
      <c r="Y420" s="83" t="str">
        <f t="shared" si="197"/>
        <v/>
      </c>
      <c r="Z420" s="70">
        <f t="shared" si="198"/>
        <v>104153.86129908173</v>
      </c>
      <c r="AA420" s="70">
        <f t="shared" ca="1" si="204"/>
        <v>15</v>
      </c>
      <c r="AB420" s="70">
        <f t="shared" ca="1" si="205"/>
        <v>15</v>
      </c>
      <c r="AC420" s="70">
        <f t="shared" ca="1" si="206"/>
        <v>2</v>
      </c>
      <c r="AD420" s="70">
        <f t="shared" ca="1" si="207"/>
        <v>15</v>
      </c>
      <c r="AE420" s="70" t="e">
        <f t="shared" ca="1" si="208"/>
        <v>#VALUE!</v>
      </c>
      <c r="AF420" s="70" t="e">
        <f t="shared" ca="1" si="209"/>
        <v>#VALUE!</v>
      </c>
      <c r="AG420" s="83">
        <f t="shared" si="199"/>
        <v>30728.477363072576</v>
      </c>
      <c r="AH420" s="83">
        <f t="shared" si="199"/>
        <v>34349.801311466865</v>
      </c>
      <c r="AI420" s="83">
        <f t="shared" si="199"/>
        <v>2604.8285267623037</v>
      </c>
      <c r="AJ420" s="83" t="str">
        <f t="shared" si="199"/>
        <v/>
      </c>
      <c r="AK420" s="83" t="str">
        <f t="shared" si="199"/>
        <v/>
      </c>
      <c r="AL420" s="83" t="str">
        <f t="shared" si="199"/>
        <v/>
      </c>
      <c r="AM420" s="83" t="str">
        <f t="shared" si="199"/>
        <v/>
      </c>
      <c r="AN420" s="83">
        <f t="shared" si="199"/>
        <v>9.3795452627733713</v>
      </c>
      <c r="AO420" s="59"/>
      <c r="AP420" s="83">
        <f t="shared" si="200"/>
        <v>26044.975004811906</v>
      </c>
      <c r="AQ420" s="83">
        <f t="shared" si="200"/>
        <v>1250.6515526216247</v>
      </c>
      <c r="AR420" s="83" t="str">
        <f t="shared" si="200"/>
        <v/>
      </c>
      <c r="AS420" s="83" t="str">
        <f t="shared" si="200"/>
        <v/>
      </c>
      <c r="AT420" s="83" t="str">
        <f t="shared" si="200"/>
        <v/>
      </c>
      <c r="AU420" s="59"/>
      <c r="AV420" s="83">
        <f t="shared" si="201"/>
        <v>8566.2047421116422</v>
      </c>
      <c r="AW420" s="83">
        <f t="shared" si="201"/>
        <v>1.040145948717949</v>
      </c>
      <c r="AX420" s="83" t="str">
        <f t="shared" si="201"/>
        <v/>
      </c>
      <c r="AY420" s="83">
        <f t="shared" si="201"/>
        <v>598.5031070233332</v>
      </c>
      <c r="AZ420" s="59"/>
      <c r="BA420" s="83" t="str">
        <f t="shared" si="202"/>
        <v/>
      </c>
      <c r="BB420" s="83" t="str">
        <f t="shared" si="202"/>
        <v/>
      </c>
      <c r="BC420" s="59"/>
      <c r="BD420" s="83" t="str">
        <f t="shared" si="203"/>
        <v/>
      </c>
      <c r="BE420" s="83" t="str">
        <f t="shared" si="203"/>
        <v/>
      </c>
      <c r="BF420" s="83" t="str">
        <f t="shared" si="203"/>
        <v/>
      </c>
    </row>
    <row r="421" spans="4:58" s="52" customFormat="1" ht="15" customHeight="1">
      <c r="D421" s="53"/>
      <c r="E421" s="53"/>
      <c r="F421" s="53"/>
      <c r="P421" s="244">
        <v>4</v>
      </c>
      <c r="Q421" s="50" t="str">
        <f t="shared" si="196"/>
        <v>Athens_2015</v>
      </c>
      <c r="R421" s="21"/>
      <c r="S421" s="21"/>
      <c r="T421" s="32"/>
      <c r="U421" s="83">
        <f t="shared" si="197"/>
        <v>67591.070240712681</v>
      </c>
      <c r="V421" s="83">
        <f t="shared" si="197"/>
        <v>26880.367495335529</v>
      </c>
      <c r="W421" s="83">
        <f t="shared" si="197"/>
        <v>8408.1824297145704</v>
      </c>
      <c r="X421" s="83" t="str">
        <f t="shared" si="197"/>
        <v/>
      </c>
      <c r="Y421" s="83" t="str">
        <f t="shared" si="197"/>
        <v/>
      </c>
      <c r="Z421" s="70">
        <f t="shared" si="198"/>
        <v>102879.62016576278</v>
      </c>
      <c r="AA421" s="70">
        <f t="shared" ca="1" si="204"/>
        <v>16</v>
      </c>
      <c r="AB421" s="70">
        <f t="shared" ca="1" si="205"/>
        <v>16</v>
      </c>
      <c r="AC421" s="70">
        <f t="shared" ca="1" si="206"/>
        <v>3</v>
      </c>
      <c r="AD421" s="70">
        <f t="shared" ca="1" si="207"/>
        <v>18</v>
      </c>
      <c r="AE421" s="70" t="e">
        <f t="shared" ca="1" si="208"/>
        <v>#VALUE!</v>
      </c>
      <c r="AF421" s="70" t="e">
        <f t="shared" ca="1" si="209"/>
        <v>#VALUE!</v>
      </c>
      <c r="AG421" s="83">
        <f t="shared" si="199"/>
        <v>32949.997196805758</v>
      </c>
      <c r="AH421" s="83">
        <f t="shared" si="199"/>
        <v>31632.517277884839</v>
      </c>
      <c r="AI421" s="83">
        <f t="shared" si="199"/>
        <v>2999.176220759301</v>
      </c>
      <c r="AJ421" s="83" t="str">
        <f t="shared" si="199"/>
        <v/>
      </c>
      <c r="AK421" s="83" t="str">
        <f t="shared" si="199"/>
        <v/>
      </c>
      <c r="AL421" s="83" t="str">
        <f t="shared" si="199"/>
        <v/>
      </c>
      <c r="AM421" s="83" t="str">
        <f t="shared" si="199"/>
        <v/>
      </c>
      <c r="AN421" s="83">
        <f t="shared" si="199"/>
        <v>9.3795452627733713</v>
      </c>
      <c r="AO421" s="59"/>
      <c r="AP421" s="83">
        <f t="shared" si="200"/>
        <v>25633.075248600973</v>
      </c>
      <c r="AQ421" s="83">
        <f t="shared" si="200"/>
        <v>1247.2922467345577</v>
      </c>
      <c r="AR421" s="83" t="str">
        <f t="shared" si="200"/>
        <v/>
      </c>
      <c r="AS421" s="83" t="str">
        <f t="shared" si="200"/>
        <v/>
      </c>
      <c r="AT421" s="83" t="str">
        <f t="shared" si="200"/>
        <v/>
      </c>
      <c r="AU421" s="59"/>
      <c r="AV421" s="83">
        <f t="shared" si="201"/>
        <v>7808.7066322809806</v>
      </c>
      <c r="AW421" s="83">
        <f t="shared" si="201"/>
        <v>0.97269041025641034</v>
      </c>
      <c r="AX421" s="83" t="str">
        <f t="shared" si="201"/>
        <v/>
      </c>
      <c r="AY421" s="83">
        <f t="shared" si="201"/>
        <v>598.5031070233332</v>
      </c>
      <c r="AZ421" s="59"/>
      <c r="BA421" s="83" t="str">
        <f t="shared" si="202"/>
        <v/>
      </c>
      <c r="BB421" s="83" t="str">
        <f t="shared" si="202"/>
        <v/>
      </c>
      <c r="BC421" s="59"/>
      <c r="BD421" s="83" t="str">
        <f t="shared" si="203"/>
        <v/>
      </c>
      <c r="BE421" s="83" t="str">
        <f t="shared" si="203"/>
        <v/>
      </c>
      <c r="BF421" s="83" t="str">
        <f t="shared" si="203"/>
        <v/>
      </c>
    </row>
    <row r="422" spans="4:58" s="52" customFormat="1" ht="15" customHeight="1">
      <c r="D422" s="53"/>
      <c r="E422" s="53"/>
      <c r="F422" s="53"/>
      <c r="P422" s="244">
        <v>5</v>
      </c>
      <c r="Q422" s="50" t="str">
        <f t="shared" si="196"/>
        <v>Athens_2016</v>
      </c>
      <c r="R422" s="21"/>
      <c r="S422" s="21"/>
      <c r="T422" s="32"/>
      <c r="U422" s="83">
        <f t="shared" si="197"/>
        <v>51866.510478128432</v>
      </c>
      <c r="V422" s="83">
        <f t="shared" si="197"/>
        <v>27356.473276226512</v>
      </c>
      <c r="W422" s="83">
        <f t="shared" si="197"/>
        <v>9323.4651162019836</v>
      </c>
      <c r="X422" s="83" t="str">
        <f t="shared" si="197"/>
        <v/>
      </c>
      <c r="Y422" s="83" t="str">
        <f t="shared" si="197"/>
        <v/>
      </c>
      <c r="Z422" s="70">
        <f t="shared" si="198"/>
        <v>88546.448870556924</v>
      </c>
      <c r="AA422" s="70">
        <f t="shared" ca="1" si="204"/>
        <v>17</v>
      </c>
      <c r="AB422" s="70">
        <f t="shared" ca="1" si="205"/>
        <v>19</v>
      </c>
      <c r="AC422" s="70">
        <f t="shared" ca="1" si="206"/>
        <v>1</v>
      </c>
      <c r="AD422" s="70">
        <f t="shared" ca="1" si="207"/>
        <v>13</v>
      </c>
      <c r="AE422" s="70" t="e">
        <f t="shared" ca="1" si="208"/>
        <v>#VALUE!</v>
      </c>
      <c r="AF422" s="70" t="e">
        <f t="shared" ca="1" si="209"/>
        <v>#VALUE!</v>
      </c>
      <c r="AG422" s="83">
        <f t="shared" si="199"/>
        <v>25002.167311997822</v>
      </c>
      <c r="AH422" s="83">
        <f t="shared" si="199"/>
        <v>25583.261950663276</v>
      </c>
      <c r="AI422" s="83">
        <f t="shared" si="199"/>
        <v>1272.885510248642</v>
      </c>
      <c r="AJ422" s="83" t="str">
        <f t="shared" si="199"/>
        <v/>
      </c>
      <c r="AK422" s="83" t="str">
        <f t="shared" si="199"/>
        <v/>
      </c>
      <c r="AL422" s="83" t="str">
        <f t="shared" si="199"/>
        <v/>
      </c>
      <c r="AM422" s="83" t="str">
        <f t="shared" si="199"/>
        <v/>
      </c>
      <c r="AN422" s="83">
        <f t="shared" si="199"/>
        <v>8.1957052186906143</v>
      </c>
      <c r="AO422" s="59"/>
      <c r="AP422" s="83">
        <f t="shared" si="200"/>
        <v>26124.433415796673</v>
      </c>
      <c r="AQ422" s="83">
        <f t="shared" si="200"/>
        <v>1232.0398604298368</v>
      </c>
      <c r="AR422" s="83" t="str">
        <f t="shared" si="200"/>
        <v/>
      </c>
      <c r="AS422" s="83" t="str">
        <f t="shared" si="200"/>
        <v/>
      </c>
      <c r="AT422" s="83" t="str">
        <f t="shared" si="200"/>
        <v/>
      </c>
      <c r="AU422" s="59"/>
      <c r="AV422" s="83">
        <f t="shared" si="201"/>
        <v>8723.8477042138602</v>
      </c>
      <c r="AW422" s="83">
        <f t="shared" si="201"/>
        <v>1.0060053846153847</v>
      </c>
      <c r="AX422" s="83" t="str">
        <f t="shared" si="201"/>
        <v/>
      </c>
      <c r="AY422" s="83">
        <f t="shared" si="201"/>
        <v>598.61140660350759</v>
      </c>
      <c r="AZ422" s="59"/>
      <c r="BA422" s="83" t="str">
        <f t="shared" si="202"/>
        <v/>
      </c>
      <c r="BB422" s="83" t="str">
        <f t="shared" si="202"/>
        <v/>
      </c>
      <c r="BC422" s="59"/>
      <c r="BD422" s="83" t="str">
        <f t="shared" si="203"/>
        <v/>
      </c>
      <c r="BE422" s="83" t="str">
        <f t="shared" si="203"/>
        <v/>
      </c>
      <c r="BF422" s="83" t="str">
        <f t="shared" si="203"/>
        <v/>
      </c>
    </row>
    <row r="423" spans="4:58" s="52" customFormat="1" ht="15" customHeight="1">
      <c r="D423" s="53"/>
      <c r="E423" s="53"/>
      <c r="F423" s="53"/>
      <c r="P423" s="244">
        <v>6</v>
      </c>
      <c r="Q423" s="50" t="str">
        <f t="shared" si="196"/>
        <v>Auckland_2015</v>
      </c>
      <c r="R423" s="21"/>
      <c r="S423" s="21"/>
      <c r="T423" s="32"/>
      <c r="U423" s="83">
        <f t="shared" si="197"/>
        <v>669.06008488762905</v>
      </c>
      <c r="V423" s="83">
        <f t="shared" si="197"/>
        <v>841.90883083648748</v>
      </c>
      <c r="W423" s="83">
        <f t="shared" si="197"/>
        <v>77.581045832254603</v>
      </c>
      <c r="X423" s="83" t="str">
        <f t="shared" si="197"/>
        <v/>
      </c>
      <c r="Y423" s="83" t="str">
        <f t="shared" si="197"/>
        <v/>
      </c>
      <c r="Z423" s="70">
        <f t="shared" si="198"/>
        <v>1588.549961556371</v>
      </c>
      <c r="AA423" s="70">
        <f t="shared" ca="1" si="204"/>
        <v>148</v>
      </c>
      <c r="AB423" s="70">
        <f t="shared" ca="1" si="205"/>
        <v>151</v>
      </c>
      <c r="AC423" s="70">
        <f t="shared" ca="1" si="206"/>
        <v>146</v>
      </c>
      <c r="AD423" s="70">
        <f t="shared" ca="1" si="207"/>
        <v>141</v>
      </c>
      <c r="AE423" s="70" t="e">
        <f t="shared" ca="1" si="208"/>
        <v>#VALUE!</v>
      </c>
      <c r="AF423" s="70" t="e">
        <f t="shared" ca="1" si="209"/>
        <v>#VALUE!</v>
      </c>
      <c r="AG423" s="83">
        <f t="shared" si="199"/>
        <v>134.79043069794966</v>
      </c>
      <c r="AH423" s="83">
        <f t="shared" si="199"/>
        <v>122.26939765376316</v>
      </c>
      <c r="AI423" s="83">
        <f t="shared" si="199"/>
        <v>300.27127211723212</v>
      </c>
      <c r="AJ423" s="83" t="str">
        <f t="shared" si="199"/>
        <v/>
      </c>
      <c r="AK423" s="83">
        <f t="shared" si="199"/>
        <v>84.136314734447808</v>
      </c>
      <c r="AL423" s="83" t="str">
        <f t="shared" si="199"/>
        <v/>
      </c>
      <c r="AM423" s="83" t="str">
        <f t="shared" si="199"/>
        <v/>
      </c>
      <c r="AN423" s="83">
        <f t="shared" si="199"/>
        <v>27.592669684236348</v>
      </c>
      <c r="AO423" s="59"/>
      <c r="AP423" s="83">
        <f t="shared" si="200"/>
        <v>826.75231985665073</v>
      </c>
      <c r="AQ423" s="83">
        <f t="shared" si="200"/>
        <v>11.550692108037193</v>
      </c>
      <c r="AR423" s="83">
        <f t="shared" si="200"/>
        <v>3.6058188717995607</v>
      </c>
      <c r="AS423" s="83" t="str">
        <f t="shared" si="200"/>
        <v/>
      </c>
      <c r="AT423" s="83" t="str">
        <f t="shared" si="200"/>
        <v/>
      </c>
      <c r="AU423" s="59"/>
      <c r="AV423" s="83">
        <f t="shared" si="201"/>
        <v>76.202345224334522</v>
      </c>
      <c r="AW423" s="83" t="str">
        <f t="shared" si="201"/>
        <v/>
      </c>
      <c r="AX423" s="83" t="str">
        <f t="shared" si="201"/>
        <v/>
      </c>
      <c r="AY423" s="83">
        <f t="shared" si="201"/>
        <v>1.3787006079200756</v>
      </c>
      <c r="AZ423" s="59"/>
      <c r="BA423" s="83" t="str">
        <f t="shared" si="202"/>
        <v/>
      </c>
      <c r="BB423" s="83" t="str">
        <f t="shared" si="202"/>
        <v/>
      </c>
      <c r="BC423" s="59"/>
      <c r="BD423" s="83" t="str">
        <f t="shared" si="203"/>
        <v/>
      </c>
      <c r="BE423" s="83" t="str">
        <f t="shared" si="203"/>
        <v/>
      </c>
      <c r="BF423" s="83" t="str">
        <f t="shared" si="203"/>
        <v/>
      </c>
    </row>
    <row r="424" spans="4:58" s="52" customFormat="1" ht="15" customHeight="1">
      <c r="D424" s="53"/>
      <c r="E424" s="53"/>
      <c r="F424" s="53"/>
      <c r="P424" s="244">
        <v>7</v>
      </c>
      <c r="Q424" s="50" t="str">
        <f t="shared" si="196"/>
        <v>Auckland_2014</v>
      </c>
      <c r="R424" s="21"/>
      <c r="S424" s="21"/>
      <c r="T424" s="32"/>
      <c r="U424" s="83">
        <f t="shared" si="197"/>
        <v>667.37143760891979</v>
      </c>
      <c r="V424" s="83">
        <f t="shared" si="197"/>
        <v>815.44216136721968</v>
      </c>
      <c r="W424" s="83">
        <f t="shared" si="197"/>
        <v>66.359331175363707</v>
      </c>
      <c r="X424" s="83" t="str">
        <f t="shared" si="197"/>
        <v/>
      </c>
      <c r="Y424" s="83" t="str">
        <f t="shared" si="197"/>
        <v/>
      </c>
      <c r="Z424" s="70">
        <f t="shared" si="198"/>
        <v>1549.1729301515031</v>
      </c>
      <c r="AA424" s="70">
        <f t="shared" ca="1" si="204"/>
        <v>151</v>
      </c>
      <c r="AB424" s="70">
        <f t="shared" ca="1" si="205"/>
        <v>152</v>
      </c>
      <c r="AC424" s="70">
        <f t="shared" ca="1" si="206"/>
        <v>147</v>
      </c>
      <c r="AD424" s="70">
        <f t="shared" ca="1" si="207"/>
        <v>143</v>
      </c>
      <c r="AE424" s="70" t="e">
        <f t="shared" ca="1" si="208"/>
        <v>#VALUE!</v>
      </c>
      <c r="AF424" s="70" t="e">
        <f t="shared" ca="1" si="209"/>
        <v>#VALUE!</v>
      </c>
      <c r="AG424" s="83">
        <f t="shared" si="199"/>
        <v>136.01578024407883</v>
      </c>
      <c r="AH424" s="83">
        <f t="shared" si="199"/>
        <v>119.6938458266996</v>
      </c>
      <c r="AI424" s="83">
        <f t="shared" si="199"/>
        <v>300.95386643536682</v>
      </c>
      <c r="AJ424" s="83" t="str">
        <f t="shared" si="199"/>
        <v/>
      </c>
      <c r="AK424" s="83">
        <f t="shared" si="199"/>
        <v>83.293419532478836</v>
      </c>
      <c r="AL424" s="83" t="str">
        <f t="shared" si="199"/>
        <v/>
      </c>
      <c r="AM424" s="83" t="str">
        <f t="shared" si="199"/>
        <v/>
      </c>
      <c r="AN424" s="83">
        <f t="shared" si="199"/>
        <v>27.414525570295758</v>
      </c>
      <c r="AO424" s="59"/>
      <c r="AP424" s="83">
        <f t="shared" si="200"/>
        <v>799.08002633908302</v>
      </c>
      <c r="AQ424" s="83">
        <f t="shared" si="200"/>
        <v>12.767485795506863</v>
      </c>
      <c r="AR424" s="83">
        <f t="shared" si="200"/>
        <v>3.5946492326298674</v>
      </c>
      <c r="AS424" s="83" t="str">
        <f t="shared" si="200"/>
        <v/>
      </c>
      <c r="AT424" s="83" t="str">
        <f t="shared" si="200"/>
        <v/>
      </c>
      <c r="AU424" s="59"/>
      <c r="AV424" s="83">
        <f t="shared" si="201"/>
        <v>65.099244202256671</v>
      </c>
      <c r="AW424" s="83" t="str">
        <f t="shared" si="201"/>
        <v/>
      </c>
      <c r="AX424" s="83" t="str">
        <f t="shared" si="201"/>
        <v/>
      </c>
      <c r="AY424" s="83">
        <f t="shared" si="201"/>
        <v>1.2600869731070321</v>
      </c>
      <c r="AZ424" s="59"/>
      <c r="BA424" s="83" t="str">
        <f t="shared" si="202"/>
        <v/>
      </c>
      <c r="BB424" s="83" t="str">
        <f t="shared" si="202"/>
        <v/>
      </c>
      <c r="BC424" s="59"/>
      <c r="BD424" s="83" t="str">
        <f t="shared" si="203"/>
        <v/>
      </c>
      <c r="BE424" s="83" t="str">
        <f t="shared" si="203"/>
        <v/>
      </c>
      <c r="BF424" s="83" t="str">
        <f t="shared" si="203"/>
        <v/>
      </c>
    </row>
    <row r="425" spans="4:58" s="52" customFormat="1" ht="15" customHeight="1">
      <c r="D425" s="53"/>
      <c r="E425" s="53"/>
      <c r="F425" s="53"/>
      <c r="P425" s="244">
        <v>8</v>
      </c>
      <c r="Q425" s="50" t="str">
        <f t="shared" si="196"/>
        <v>Auckland_2013</v>
      </c>
      <c r="R425" s="21"/>
      <c r="S425" s="21"/>
      <c r="T425" s="32"/>
      <c r="U425" s="83">
        <f t="shared" si="197"/>
        <v>708.20824231159099</v>
      </c>
      <c r="V425" s="83">
        <f t="shared" si="197"/>
        <v>801.27834703763824</v>
      </c>
      <c r="W425" s="83">
        <f t="shared" si="197"/>
        <v>64.555537744069326</v>
      </c>
      <c r="X425" s="83" t="str">
        <f t="shared" si="197"/>
        <v/>
      </c>
      <c r="Y425" s="83" t="str">
        <f t="shared" si="197"/>
        <v/>
      </c>
      <c r="Z425" s="70">
        <f t="shared" si="198"/>
        <v>1574.0421270932986</v>
      </c>
      <c r="AA425" s="70">
        <f t="shared" ca="1" si="204"/>
        <v>150</v>
      </c>
      <c r="AB425" s="70">
        <f t="shared" ca="1" si="205"/>
        <v>149</v>
      </c>
      <c r="AC425" s="70">
        <f t="shared" ca="1" si="206"/>
        <v>148</v>
      </c>
      <c r="AD425" s="70">
        <f t="shared" ca="1" si="207"/>
        <v>144</v>
      </c>
      <c r="AE425" s="70" t="e">
        <f t="shared" ca="1" si="208"/>
        <v>#VALUE!</v>
      </c>
      <c r="AF425" s="70" t="e">
        <f t="shared" ca="1" si="209"/>
        <v>#VALUE!</v>
      </c>
      <c r="AG425" s="83">
        <f t="shared" si="199"/>
        <v>151.75094820733085</v>
      </c>
      <c r="AH425" s="83">
        <f t="shared" si="199"/>
        <v>123.53895353371544</v>
      </c>
      <c r="AI425" s="83">
        <f t="shared" si="199"/>
        <v>318.52771222197492</v>
      </c>
      <c r="AJ425" s="83" t="str">
        <f t="shared" si="199"/>
        <v/>
      </c>
      <c r="AK425" s="83">
        <f t="shared" si="199"/>
        <v>86.715489270671085</v>
      </c>
      <c r="AL425" s="83" t="str">
        <f t="shared" si="199"/>
        <v/>
      </c>
      <c r="AM425" s="83" t="str">
        <f t="shared" si="199"/>
        <v/>
      </c>
      <c r="AN425" s="83">
        <f t="shared" si="199"/>
        <v>27.675139077898709</v>
      </c>
      <c r="AO425" s="59"/>
      <c r="AP425" s="83">
        <f t="shared" si="200"/>
        <v>785.08305606147917</v>
      </c>
      <c r="AQ425" s="83">
        <f t="shared" si="200"/>
        <v>12.600641743529144</v>
      </c>
      <c r="AR425" s="83">
        <f t="shared" si="200"/>
        <v>3.5946492326298674</v>
      </c>
      <c r="AS425" s="83" t="str">
        <f t="shared" si="200"/>
        <v/>
      </c>
      <c r="AT425" s="83" t="str">
        <f t="shared" si="200"/>
        <v/>
      </c>
      <c r="AU425" s="59"/>
      <c r="AV425" s="83">
        <f t="shared" si="201"/>
        <v>62.085757406365964</v>
      </c>
      <c r="AW425" s="83" t="str">
        <f t="shared" si="201"/>
        <v/>
      </c>
      <c r="AX425" s="83" t="str">
        <f t="shared" si="201"/>
        <v/>
      </c>
      <c r="AY425" s="83">
        <f t="shared" si="201"/>
        <v>2.4697803377033578</v>
      </c>
      <c r="AZ425" s="59"/>
      <c r="BA425" s="83" t="str">
        <f t="shared" si="202"/>
        <v/>
      </c>
      <c r="BB425" s="83" t="str">
        <f t="shared" si="202"/>
        <v/>
      </c>
      <c r="BC425" s="59"/>
      <c r="BD425" s="83" t="str">
        <f t="shared" si="203"/>
        <v/>
      </c>
      <c r="BE425" s="83" t="str">
        <f t="shared" si="203"/>
        <v/>
      </c>
      <c r="BF425" s="83" t="str">
        <f t="shared" si="203"/>
        <v/>
      </c>
    </row>
    <row r="426" spans="4:58" s="52" customFormat="1" ht="15" customHeight="1">
      <c r="D426" s="53"/>
      <c r="E426" s="53"/>
      <c r="F426" s="53"/>
      <c r="P426" s="244">
        <v>9</v>
      </c>
      <c r="Q426" s="50" t="str">
        <f t="shared" si="196"/>
        <v>Auckland_2012</v>
      </c>
      <c r="R426" s="21"/>
      <c r="S426" s="21"/>
      <c r="T426" s="32"/>
      <c r="U426" s="83">
        <f t="shared" si="197"/>
        <v>742.76183549695111</v>
      </c>
      <c r="V426" s="83">
        <f t="shared" si="197"/>
        <v>780.32350213506538</v>
      </c>
      <c r="W426" s="83">
        <f t="shared" si="197"/>
        <v>58.242345255402768</v>
      </c>
      <c r="X426" s="83" t="str">
        <f t="shared" si="197"/>
        <v/>
      </c>
      <c r="Y426" s="83" t="str">
        <f t="shared" si="197"/>
        <v/>
      </c>
      <c r="Z426" s="70">
        <f t="shared" si="198"/>
        <v>1581.3276828874193</v>
      </c>
      <c r="AA426" s="70">
        <f t="shared" ca="1" si="204"/>
        <v>149</v>
      </c>
      <c r="AB426" s="70">
        <f t="shared" ca="1" si="205"/>
        <v>148</v>
      </c>
      <c r="AC426" s="70">
        <f t="shared" ca="1" si="206"/>
        <v>152</v>
      </c>
      <c r="AD426" s="70">
        <f t="shared" ca="1" si="207"/>
        <v>146</v>
      </c>
      <c r="AE426" s="70" t="e">
        <f t="shared" ca="1" si="208"/>
        <v>#VALUE!</v>
      </c>
      <c r="AF426" s="70" t="e">
        <f t="shared" ca="1" si="209"/>
        <v>#VALUE!</v>
      </c>
      <c r="AG426" s="83">
        <f t="shared" si="199"/>
        <v>172.3418359947438</v>
      </c>
      <c r="AH426" s="83">
        <f t="shared" si="199"/>
        <v>130.88865805802621</v>
      </c>
      <c r="AI426" s="83">
        <f t="shared" si="199"/>
        <v>324.66640817757099</v>
      </c>
      <c r="AJ426" s="83" t="str">
        <f t="shared" si="199"/>
        <v/>
      </c>
      <c r="AK426" s="83">
        <f t="shared" si="199"/>
        <v>87.807329905704151</v>
      </c>
      <c r="AL426" s="83" t="str">
        <f t="shared" si="199"/>
        <v/>
      </c>
      <c r="AM426" s="83" t="str">
        <f t="shared" si="199"/>
        <v/>
      </c>
      <c r="AN426" s="83">
        <f t="shared" si="199"/>
        <v>27.057603360905873</v>
      </c>
      <c r="AO426" s="59"/>
      <c r="AP426" s="83">
        <f t="shared" si="200"/>
        <v>763.99378789968137</v>
      </c>
      <c r="AQ426" s="83">
        <f t="shared" si="200"/>
        <v>12.735065002754194</v>
      </c>
      <c r="AR426" s="83">
        <f t="shared" si="200"/>
        <v>3.5946492326298674</v>
      </c>
      <c r="AS426" s="83" t="str">
        <f t="shared" si="200"/>
        <v/>
      </c>
      <c r="AT426" s="83" t="str">
        <f t="shared" si="200"/>
        <v/>
      </c>
      <c r="AU426" s="59"/>
      <c r="AV426" s="83">
        <f t="shared" si="201"/>
        <v>55.77493131162764</v>
      </c>
      <c r="AW426" s="83" t="str">
        <f t="shared" si="201"/>
        <v/>
      </c>
      <c r="AX426" s="83" t="str">
        <f t="shared" si="201"/>
        <v/>
      </c>
      <c r="AY426" s="83">
        <f t="shared" si="201"/>
        <v>2.4674139437751257</v>
      </c>
      <c r="AZ426" s="59"/>
      <c r="BA426" s="83" t="str">
        <f t="shared" si="202"/>
        <v/>
      </c>
      <c r="BB426" s="83" t="str">
        <f t="shared" si="202"/>
        <v/>
      </c>
      <c r="BC426" s="59"/>
      <c r="BD426" s="83" t="str">
        <f t="shared" si="203"/>
        <v/>
      </c>
      <c r="BE426" s="83" t="str">
        <f t="shared" si="203"/>
        <v/>
      </c>
      <c r="BF426" s="83" t="str">
        <f t="shared" si="203"/>
        <v/>
      </c>
    </row>
    <row r="427" spans="4:58" s="52" customFormat="1" ht="15" customHeight="1">
      <c r="D427" s="53"/>
      <c r="E427" s="53"/>
      <c r="F427" s="53"/>
      <c r="P427" s="244">
        <v>10</v>
      </c>
      <c r="Q427" s="50" t="str">
        <f t="shared" si="196"/>
        <v>Auckland_2011</v>
      </c>
      <c r="R427" s="21"/>
      <c r="S427" s="21"/>
      <c r="T427" s="32"/>
      <c r="U427" s="83">
        <f t="shared" si="197"/>
        <v>626.49319968390023</v>
      </c>
      <c r="V427" s="83">
        <f t="shared" si="197"/>
        <v>782.45411331443836</v>
      </c>
      <c r="W427" s="83">
        <f t="shared" si="197"/>
        <v>57.485662312254519</v>
      </c>
      <c r="X427" s="83" t="str">
        <f t="shared" si="197"/>
        <v/>
      </c>
      <c r="Y427" s="83" t="str">
        <f t="shared" si="197"/>
        <v/>
      </c>
      <c r="Z427" s="70">
        <f t="shared" si="198"/>
        <v>1466.4329753105931</v>
      </c>
      <c r="AA427" s="70">
        <f t="shared" ca="1" si="204"/>
        <v>154</v>
      </c>
      <c r="AB427" s="70">
        <f t="shared" ca="1" si="205"/>
        <v>154</v>
      </c>
      <c r="AC427" s="70">
        <f t="shared" ca="1" si="206"/>
        <v>151</v>
      </c>
      <c r="AD427" s="70">
        <f t="shared" ca="1" si="207"/>
        <v>149</v>
      </c>
      <c r="AE427" s="70" t="e">
        <f t="shared" ca="1" si="208"/>
        <v>#VALUE!</v>
      </c>
      <c r="AF427" s="70" t="e">
        <f t="shared" ca="1" si="209"/>
        <v>#VALUE!</v>
      </c>
      <c r="AG427" s="83">
        <f t="shared" si="199"/>
        <v>146.92623526067305</v>
      </c>
      <c r="AH427" s="83">
        <f t="shared" si="199"/>
        <v>105.51466551593494</v>
      </c>
      <c r="AI427" s="83">
        <f t="shared" si="199"/>
        <v>275.64627318439312</v>
      </c>
      <c r="AJ427" s="83" t="str">
        <f t="shared" si="199"/>
        <v/>
      </c>
      <c r="AK427" s="83">
        <f t="shared" si="199"/>
        <v>77.403612014179174</v>
      </c>
      <c r="AL427" s="83" t="str">
        <f t="shared" si="199"/>
        <v/>
      </c>
      <c r="AM427" s="83" t="str">
        <f t="shared" si="199"/>
        <v/>
      </c>
      <c r="AN427" s="83">
        <f t="shared" si="199"/>
        <v>21.002413708719931</v>
      </c>
      <c r="AO427" s="59"/>
      <c r="AP427" s="83">
        <f t="shared" si="200"/>
        <v>766.7838304324556</v>
      </c>
      <c r="AQ427" s="83">
        <f t="shared" si="200"/>
        <v>12.075633649352914</v>
      </c>
      <c r="AR427" s="83">
        <f t="shared" si="200"/>
        <v>3.5946492326298674</v>
      </c>
      <c r="AS427" s="83" t="str">
        <f t="shared" si="200"/>
        <v/>
      </c>
      <c r="AT427" s="83" t="str">
        <f t="shared" si="200"/>
        <v/>
      </c>
      <c r="AU427" s="59"/>
      <c r="AV427" s="83">
        <f t="shared" si="201"/>
        <v>54.600672954272589</v>
      </c>
      <c r="AW427" s="83" t="str">
        <f t="shared" si="201"/>
        <v/>
      </c>
      <c r="AX427" s="83" t="str">
        <f t="shared" si="201"/>
        <v/>
      </c>
      <c r="AY427" s="83">
        <f t="shared" si="201"/>
        <v>2.8849893579819259</v>
      </c>
      <c r="AZ427" s="59"/>
      <c r="BA427" s="83" t="str">
        <f t="shared" si="202"/>
        <v/>
      </c>
      <c r="BB427" s="83" t="str">
        <f t="shared" si="202"/>
        <v/>
      </c>
      <c r="BC427" s="59"/>
      <c r="BD427" s="83" t="str">
        <f t="shared" si="203"/>
        <v/>
      </c>
      <c r="BE427" s="83" t="str">
        <f t="shared" si="203"/>
        <v/>
      </c>
      <c r="BF427" s="83" t="str">
        <f t="shared" si="203"/>
        <v/>
      </c>
    </row>
    <row r="428" spans="4:58" s="52" customFormat="1" ht="15" customHeight="1">
      <c r="D428" s="53"/>
      <c r="E428" s="53"/>
      <c r="F428" s="53"/>
      <c r="P428" s="244">
        <v>11</v>
      </c>
      <c r="Q428" s="50" t="str">
        <f t="shared" si="196"/>
        <v>Auckland_2010</v>
      </c>
      <c r="R428" s="21"/>
      <c r="S428" s="21"/>
      <c r="T428" s="32"/>
      <c r="U428" s="83">
        <f t="shared" ref="U428:Y437" si="210">IF(ISERROR(U20/$S20),"",U20/$S20)</f>
        <v>654.01083594855606</v>
      </c>
      <c r="V428" s="83">
        <f t="shared" si="210"/>
        <v>799.38607480432859</v>
      </c>
      <c r="W428" s="83">
        <f t="shared" si="210"/>
        <v>57.863779943999909</v>
      </c>
      <c r="X428" s="83" t="str">
        <f t="shared" si="210"/>
        <v/>
      </c>
      <c r="Y428" s="83" t="str">
        <f t="shared" si="210"/>
        <v/>
      </c>
      <c r="Z428" s="70">
        <f t="shared" si="198"/>
        <v>1511.2606906968845</v>
      </c>
      <c r="AA428" s="70">
        <f t="shared" ca="1" si="204"/>
        <v>153</v>
      </c>
      <c r="AB428" s="70">
        <f t="shared" ca="1" si="205"/>
        <v>153</v>
      </c>
      <c r="AC428" s="70">
        <f t="shared" ca="1" si="206"/>
        <v>149</v>
      </c>
      <c r="AD428" s="70">
        <f t="shared" ca="1" si="207"/>
        <v>147</v>
      </c>
      <c r="AE428" s="70" t="e">
        <f t="shared" ca="1" si="208"/>
        <v>#VALUE!</v>
      </c>
      <c r="AF428" s="70" t="e">
        <f t="shared" ca="1" si="209"/>
        <v>#VALUE!</v>
      </c>
      <c r="AG428" s="83">
        <f t="shared" ref="AG428:AN437" si="211">IF(ISERROR(AG20/$S20),"",AG20/$S20)</f>
        <v>157.54673862686116</v>
      </c>
      <c r="AH428" s="83">
        <f t="shared" si="211"/>
        <v>109.50047545006245</v>
      </c>
      <c r="AI428" s="83">
        <f t="shared" si="211"/>
        <v>285.43674217251777</v>
      </c>
      <c r="AJ428" s="83" t="str">
        <f t="shared" si="211"/>
        <v/>
      </c>
      <c r="AK428" s="83">
        <f t="shared" si="211"/>
        <v>80.118468397689725</v>
      </c>
      <c r="AL428" s="83" t="str">
        <f t="shared" si="211"/>
        <v/>
      </c>
      <c r="AM428" s="83" t="str">
        <f t="shared" si="211"/>
        <v/>
      </c>
      <c r="AN428" s="83">
        <f t="shared" si="211"/>
        <v>21.408411301424909</v>
      </c>
      <c r="AO428" s="59"/>
      <c r="AP428" s="83">
        <f t="shared" ref="AP428:AT437" si="212">IF(ISERROR(AP20/$S20),"",AP20/$S20)</f>
        <v>784.02383978416105</v>
      </c>
      <c r="AQ428" s="83">
        <f t="shared" si="212"/>
        <v>11.767585787537632</v>
      </c>
      <c r="AR428" s="83">
        <f t="shared" si="212"/>
        <v>3.5946492326298674</v>
      </c>
      <c r="AS428" s="83" t="str">
        <f t="shared" si="212"/>
        <v/>
      </c>
      <c r="AT428" s="83" t="str">
        <f t="shared" si="212"/>
        <v/>
      </c>
      <c r="AU428" s="59"/>
      <c r="AV428" s="83">
        <f t="shared" si="201"/>
        <v>56.153719320302265</v>
      </c>
      <c r="AW428" s="83" t="str">
        <f t="shared" si="201"/>
        <v/>
      </c>
      <c r="AX428" s="83" t="str">
        <f t="shared" si="201"/>
        <v/>
      </c>
      <c r="AY428" s="83">
        <f t="shared" si="201"/>
        <v>1.7100606236976368</v>
      </c>
      <c r="AZ428" s="59"/>
      <c r="BA428" s="83" t="str">
        <f t="shared" si="202"/>
        <v/>
      </c>
      <c r="BB428" s="83" t="str">
        <f t="shared" si="202"/>
        <v/>
      </c>
      <c r="BC428" s="59"/>
      <c r="BD428" s="83" t="str">
        <f t="shared" si="203"/>
        <v/>
      </c>
      <c r="BE428" s="83" t="str">
        <f t="shared" si="203"/>
        <v/>
      </c>
      <c r="BF428" s="83" t="str">
        <f t="shared" si="203"/>
        <v/>
      </c>
    </row>
    <row r="429" spans="4:58" s="52" customFormat="1" ht="15" customHeight="1">
      <c r="D429" s="53"/>
      <c r="E429" s="53"/>
      <c r="F429" s="53"/>
      <c r="P429" s="244">
        <v>12</v>
      </c>
      <c r="Q429" s="50" t="str">
        <f t="shared" si="196"/>
        <v>Auckland_2009</v>
      </c>
      <c r="R429" s="21"/>
      <c r="S429" s="21"/>
      <c r="T429" s="32"/>
      <c r="U429" s="83">
        <f t="shared" si="210"/>
        <v>688.86324943159673</v>
      </c>
      <c r="V429" s="83">
        <f t="shared" si="210"/>
        <v>796.61714064241551</v>
      </c>
      <c r="W429" s="83">
        <f t="shared" si="210"/>
        <v>57.63146361002962</v>
      </c>
      <c r="X429" s="83" t="str">
        <f t="shared" si="210"/>
        <v/>
      </c>
      <c r="Y429" s="83" t="str">
        <f t="shared" si="210"/>
        <v/>
      </c>
      <c r="Z429" s="70">
        <f t="shared" si="198"/>
        <v>1543.1118536840418</v>
      </c>
      <c r="AA429" s="70">
        <f t="shared" ca="1" si="204"/>
        <v>152</v>
      </c>
      <c r="AB429" s="70">
        <f t="shared" ca="1" si="205"/>
        <v>150</v>
      </c>
      <c r="AC429" s="70">
        <f t="shared" ca="1" si="206"/>
        <v>150</v>
      </c>
      <c r="AD429" s="70">
        <f t="shared" ca="1" si="207"/>
        <v>148</v>
      </c>
      <c r="AE429" s="70" t="e">
        <f t="shared" ca="1" si="208"/>
        <v>#VALUE!</v>
      </c>
      <c r="AF429" s="70" t="e">
        <f t="shared" ca="1" si="209"/>
        <v>#VALUE!</v>
      </c>
      <c r="AG429" s="83">
        <f t="shared" si="211"/>
        <v>172.01351177033769</v>
      </c>
      <c r="AH429" s="83">
        <f t="shared" si="211"/>
        <v>115.7217467798062</v>
      </c>
      <c r="AI429" s="83">
        <f t="shared" si="211"/>
        <v>296.89166385021622</v>
      </c>
      <c r="AJ429" s="83" t="str">
        <f t="shared" si="211"/>
        <v/>
      </c>
      <c r="AK429" s="83">
        <f t="shared" si="211"/>
        <v>82.979903818905143</v>
      </c>
      <c r="AL429" s="83" t="str">
        <f t="shared" si="211"/>
        <v/>
      </c>
      <c r="AM429" s="83" t="str">
        <f t="shared" si="211"/>
        <v/>
      </c>
      <c r="AN429" s="83">
        <f t="shared" si="211"/>
        <v>21.256423212331377</v>
      </c>
      <c r="AO429" s="59"/>
      <c r="AP429" s="83">
        <f t="shared" si="212"/>
        <v>781.25490562224797</v>
      </c>
      <c r="AQ429" s="83">
        <f t="shared" si="212"/>
        <v>11.767585787537632</v>
      </c>
      <c r="AR429" s="83">
        <f t="shared" si="212"/>
        <v>3.5946492326298674</v>
      </c>
      <c r="AS429" s="83" t="str">
        <f t="shared" si="212"/>
        <v/>
      </c>
      <c r="AT429" s="83" t="str">
        <f t="shared" si="212"/>
        <v/>
      </c>
      <c r="AU429" s="59"/>
      <c r="AV429" s="83">
        <f t="shared" si="201"/>
        <v>55.847333606605361</v>
      </c>
      <c r="AW429" s="83" t="str">
        <f t="shared" si="201"/>
        <v/>
      </c>
      <c r="AX429" s="83" t="str">
        <f t="shared" si="201"/>
        <v/>
      </c>
      <c r="AY429" s="83">
        <f t="shared" si="201"/>
        <v>1.7841300034242633</v>
      </c>
      <c r="AZ429" s="59"/>
      <c r="BA429" s="83" t="str">
        <f t="shared" si="202"/>
        <v/>
      </c>
      <c r="BB429" s="83" t="str">
        <f t="shared" si="202"/>
        <v/>
      </c>
      <c r="BC429" s="59"/>
      <c r="BD429" s="83" t="str">
        <f t="shared" si="203"/>
        <v/>
      </c>
      <c r="BE429" s="83" t="str">
        <f t="shared" si="203"/>
        <v/>
      </c>
      <c r="BF429" s="83" t="str">
        <f t="shared" si="203"/>
        <v/>
      </c>
    </row>
    <row r="430" spans="4:58" s="52" customFormat="1" ht="15" customHeight="1">
      <c r="D430" s="53"/>
      <c r="E430" s="53"/>
      <c r="F430" s="53"/>
      <c r="P430" s="244">
        <v>13</v>
      </c>
      <c r="Q430" s="50" t="str">
        <f t="shared" si="196"/>
        <v>Auckland_1990</v>
      </c>
      <c r="R430" s="21"/>
      <c r="S430" s="21"/>
      <c r="T430" s="32"/>
      <c r="U430" s="83">
        <f t="shared" si="210"/>
        <v>528.1588501138574</v>
      </c>
      <c r="V430" s="83">
        <f t="shared" si="210"/>
        <v>477.61558639430746</v>
      </c>
      <c r="W430" s="83">
        <f t="shared" si="210"/>
        <v>147.32953983334787</v>
      </c>
      <c r="X430" s="83" t="str">
        <f t="shared" si="210"/>
        <v/>
      </c>
      <c r="Y430" s="83" t="str">
        <f t="shared" si="210"/>
        <v/>
      </c>
      <c r="Z430" s="70">
        <f t="shared" si="198"/>
        <v>1153.1039763415126</v>
      </c>
      <c r="AA430" s="70">
        <f t="shared" ca="1" si="204"/>
        <v>156</v>
      </c>
      <c r="AB430" s="70">
        <f t="shared" ca="1" si="205"/>
        <v>155</v>
      </c>
      <c r="AC430" s="70">
        <f t="shared" ca="1" si="206"/>
        <v>155</v>
      </c>
      <c r="AD430" s="70">
        <f t="shared" ca="1" si="207"/>
        <v>122</v>
      </c>
      <c r="AE430" s="70" t="e">
        <f t="shared" ca="1" si="208"/>
        <v>#VALUE!</v>
      </c>
      <c r="AF430" s="70" t="e">
        <f t="shared" ca="1" si="209"/>
        <v>#VALUE!</v>
      </c>
      <c r="AG430" s="83">
        <f t="shared" si="211"/>
        <v>114.39308337437716</v>
      </c>
      <c r="AH430" s="83">
        <f t="shared" si="211"/>
        <v>84.043195309596697</v>
      </c>
      <c r="AI430" s="83">
        <f t="shared" si="211"/>
        <v>234.55138455648802</v>
      </c>
      <c r="AJ430" s="83" t="str">
        <f t="shared" si="211"/>
        <v/>
      </c>
      <c r="AK430" s="83">
        <f t="shared" si="211"/>
        <v>56.038019754435624</v>
      </c>
      <c r="AL430" s="83" t="str">
        <f t="shared" si="211"/>
        <v/>
      </c>
      <c r="AM430" s="83" t="str">
        <f t="shared" si="211"/>
        <v/>
      </c>
      <c r="AN430" s="83">
        <f t="shared" si="211"/>
        <v>39.133167118959847</v>
      </c>
      <c r="AO430" s="59"/>
      <c r="AP430" s="83">
        <f t="shared" si="212"/>
        <v>468.8198329938084</v>
      </c>
      <c r="AQ430" s="83">
        <f t="shared" si="212"/>
        <v>6.5330883464129013</v>
      </c>
      <c r="AR430" s="83">
        <f t="shared" si="212"/>
        <v>2.2626650540862134</v>
      </c>
      <c r="AS430" s="83" t="str">
        <f t="shared" si="212"/>
        <v/>
      </c>
      <c r="AT430" s="83" t="str">
        <f t="shared" si="212"/>
        <v/>
      </c>
      <c r="AU430" s="59"/>
      <c r="AV430" s="83">
        <f t="shared" si="201"/>
        <v>124.06372736269329</v>
      </c>
      <c r="AW430" s="83" t="str">
        <f t="shared" si="201"/>
        <v/>
      </c>
      <c r="AX430" s="83" t="str">
        <f t="shared" si="201"/>
        <v/>
      </c>
      <c r="AY430" s="83">
        <f t="shared" si="201"/>
        <v>23.265812470654584</v>
      </c>
      <c r="AZ430" s="59"/>
      <c r="BA430" s="83" t="str">
        <f t="shared" si="202"/>
        <v/>
      </c>
      <c r="BB430" s="83" t="str">
        <f t="shared" si="202"/>
        <v/>
      </c>
      <c r="BC430" s="59"/>
      <c r="BD430" s="83" t="str">
        <f t="shared" si="203"/>
        <v/>
      </c>
      <c r="BE430" s="83" t="str">
        <f t="shared" si="203"/>
        <v/>
      </c>
      <c r="BF430" s="83" t="str">
        <f t="shared" si="203"/>
        <v/>
      </c>
    </row>
    <row r="431" spans="4:58" s="52" customFormat="1" ht="15" customHeight="1">
      <c r="D431" s="53"/>
      <c r="E431" s="53"/>
      <c r="F431" s="53"/>
      <c r="P431" s="244">
        <v>14</v>
      </c>
      <c r="Q431" s="50" t="str">
        <f t="shared" si="196"/>
        <v>Bogotá_2012</v>
      </c>
      <c r="R431" s="21"/>
      <c r="S431" s="21"/>
      <c r="T431" s="32"/>
      <c r="U431" s="83">
        <f t="shared" si="210"/>
        <v>4145.6745862700072</v>
      </c>
      <c r="V431" s="83">
        <f t="shared" si="210"/>
        <v>2867.0222985144769</v>
      </c>
      <c r="W431" s="83">
        <f t="shared" si="210"/>
        <v>569.78077790621717</v>
      </c>
      <c r="X431" s="83" t="str">
        <f t="shared" si="210"/>
        <v/>
      </c>
      <c r="Y431" s="83" t="str">
        <f t="shared" si="210"/>
        <v/>
      </c>
      <c r="Z431" s="70">
        <f t="shared" si="198"/>
        <v>7582.4776626907005</v>
      </c>
      <c r="AA431" s="70">
        <f t="shared" ca="1" si="204"/>
        <v>132</v>
      </c>
      <c r="AB431" s="70">
        <f t="shared" ca="1" si="205"/>
        <v>131</v>
      </c>
      <c r="AC431" s="70">
        <f t="shared" ca="1" si="206"/>
        <v>124</v>
      </c>
      <c r="AD431" s="70">
        <f t="shared" ca="1" si="207"/>
        <v>106</v>
      </c>
      <c r="AE431" s="70" t="e">
        <f t="shared" ca="1" si="208"/>
        <v>#VALUE!</v>
      </c>
      <c r="AF431" s="70" t="e">
        <f t="shared" ca="1" si="209"/>
        <v>#VALUE!</v>
      </c>
      <c r="AG431" s="83">
        <f t="shared" si="211"/>
        <v>1319.82662656158</v>
      </c>
      <c r="AH431" s="83">
        <f t="shared" si="211"/>
        <v>1563.7614496233227</v>
      </c>
      <c r="AI431" s="83">
        <f t="shared" si="211"/>
        <v>1158.602729881547</v>
      </c>
      <c r="AJ431" s="83" t="str">
        <f t="shared" si="211"/>
        <v/>
      </c>
      <c r="AK431" s="83">
        <f t="shared" si="211"/>
        <v>30.387440778110836</v>
      </c>
      <c r="AL431" s="83">
        <f t="shared" si="211"/>
        <v>49.739106548045918</v>
      </c>
      <c r="AM431" s="83" t="str">
        <f t="shared" si="211"/>
        <v/>
      </c>
      <c r="AN431" s="83">
        <f t="shared" si="211"/>
        <v>23.357232877400754</v>
      </c>
      <c r="AO431" s="59"/>
      <c r="AP431" s="83">
        <f t="shared" si="212"/>
        <v>2866.891989490407</v>
      </c>
      <c r="AQ431" s="83">
        <f t="shared" si="212"/>
        <v>0.1303090240701919</v>
      </c>
      <c r="AR431" s="83" t="str">
        <f t="shared" si="212"/>
        <v/>
      </c>
      <c r="AS431" s="83" t="str">
        <f t="shared" si="212"/>
        <v/>
      </c>
      <c r="AT431" s="83" t="str">
        <f t="shared" si="212"/>
        <v/>
      </c>
      <c r="AU431" s="59"/>
      <c r="AV431" s="83">
        <f t="shared" si="201"/>
        <v>29.313121170222239</v>
      </c>
      <c r="AW431" s="83">
        <f t="shared" si="201"/>
        <v>6.6980317731883173E-3</v>
      </c>
      <c r="AX431" s="83">
        <f t="shared" si="201"/>
        <v>8.398709519736039E-2</v>
      </c>
      <c r="AY431" s="83">
        <f t="shared" si="201"/>
        <v>540.37697160902439</v>
      </c>
      <c r="AZ431" s="59"/>
      <c r="BA431" s="83" t="str">
        <f t="shared" si="202"/>
        <v/>
      </c>
      <c r="BB431" s="83" t="str">
        <f t="shared" si="202"/>
        <v/>
      </c>
      <c r="BC431" s="59"/>
      <c r="BD431" s="83" t="str">
        <f t="shared" si="203"/>
        <v/>
      </c>
      <c r="BE431" s="83" t="str">
        <f t="shared" si="203"/>
        <v/>
      </c>
      <c r="BF431" s="83" t="str">
        <f t="shared" si="203"/>
        <v/>
      </c>
    </row>
    <row r="432" spans="4:58" s="52" customFormat="1" ht="15" customHeight="1">
      <c r="D432" s="53"/>
      <c r="E432" s="53"/>
      <c r="F432" s="53"/>
      <c r="P432" s="244">
        <v>15</v>
      </c>
      <c r="Q432" s="50" t="str">
        <f t="shared" si="196"/>
        <v>Boston_2005</v>
      </c>
      <c r="R432" s="21"/>
      <c r="S432" s="21"/>
      <c r="T432" s="32"/>
      <c r="U432" s="83">
        <f t="shared" si="210"/>
        <v>45264.059344848167</v>
      </c>
      <c r="V432" s="83">
        <f t="shared" si="210"/>
        <v>13567.282141977013</v>
      </c>
      <c r="W432" s="83">
        <f t="shared" si="210"/>
        <v>134.56456</v>
      </c>
      <c r="X432" s="83" t="str">
        <f t="shared" si="210"/>
        <v/>
      </c>
      <c r="Y432" s="83" t="str">
        <f t="shared" si="210"/>
        <v/>
      </c>
      <c r="Z432" s="70">
        <f t="shared" si="198"/>
        <v>58965.906046825177</v>
      </c>
      <c r="AA432" s="70">
        <f t="shared" ca="1" si="204"/>
        <v>34</v>
      </c>
      <c r="AB432" s="70">
        <f t="shared" ca="1" si="205"/>
        <v>23</v>
      </c>
      <c r="AC432" s="70">
        <f t="shared" ca="1" si="206"/>
        <v>33</v>
      </c>
      <c r="AD432" s="70">
        <f t="shared" ca="1" si="207"/>
        <v>133</v>
      </c>
      <c r="AE432" s="70" t="e">
        <f t="shared" ca="1" si="208"/>
        <v>#VALUE!</v>
      </c>
      <c r="AF432" s="70" t="e">
        <f t="shared" ca="1" si="209"/>
        <v>#VALUE!</v>
      </c>
      <c r="AG432" s="83">
        <f t="shared" si="211"/>
        <v>12589.235447135259</v>
      </c>
      <c r="AH432" s="83">
        <f t="shared" si="211"/>
        <v>32499.237818664616</v>
      </c>
      <c r="AI432" s="83" t="str">
        <f t="shared" si="211"/>
        <v/>
      </c>
      <c r="AJ432" s="83" t="str">
        <f t="shared" si="211"/>
        <v/>
      </c>
      <c r="AK432" s="83" t="str">
        <f t="shared" si="211"/>
        <v/>
      </c>
      <c r="AL432" s="83" t="str">
        <f t="shared" si="211"/>
        <v/>
      </c>
      <c r="AM432" s="83" t="str">
        <f t="shared" si="211"/>
        <v/>
      </c>
      <c r="AN432" s="83">
        <f t="shared" si="211"/>
        <v>175.58607904828409</v>
      </c>
      <c r="AO432" s="59"/>
      <c r="AP432" s="83">
        <f t="shared" si="212"/>
        <v>12717.801984132157</v>
      </c>
      <c r="AQ432" s="83">
        <f t="shared" si="212"/>
        <v>765.97726223692609</v>
      </c>
      <c r="AR432" s="83">
        <f t="shared" si="212"/>
        <v>2.04847510992</v>
      </c>
      <c r="AS432" s="83" t="str">
        <f t="shared" si="212"/>
        <v/>
      </c>
      <c r="AT432" s="83">
        <f t="shared" si="212"/>
        <v>81.454420498011402</v>
      </c>
      <c r="AU432" s="59"/>
      <c r="AV432" s="83" t="str">
        <f t="shared" si="201"/>
        <v/>
      </c>
      <c r="AW432" s="83" t="str">
        <f t="shared" si="201"/>
        <v/>
      </c>
      <c r="AX432" s="83" t="str">
        <f t="shared" si="201"/>
        <v/>
      </c>
      <c r="AY432" s="83">
        <f t="shared" si="201"/>
        <v>134.56456</v>
      </c>
      <c r="AZ432" s="59"/>
      <c r="BA432" s="83" t="str">
        <f t="shared" si="202"/>
        <v/>
      </c>
      <c r="BB432" s="83" t="str">
        <f t="shared" si="202"/>
        <v/>
      </c>
      <c r="BC432" s="59"/>
      <c r="BD432" s="83" t="str">
        <f t="shared" si="203"/>
        <v/>
      </c>
      <c r="BE432" s="83" t="str">
        <f t="shared" si="203"/>
        <v/>
      </c>
      <c r="BF432" s="83" t="str">
        <f t="shared" si="203"/>
        <v/>
      </c>
    </row>
    <row r="433" spans="4:58" s="52" customFormat="1" ht="15" customHeight="1">
      <c r="D433" s="53"/>
      <c r="E433" s="53"/>
      <c r="F433" s="53"/>
      <c r="P433" s="244">
        <v>16</v>
      </c>
      <c r="Q433" s="50" t="str">
        <f t="shared" si="196"/>
        <v>Boston_2006</v>
      </c>
      <c r="R433" s="21"/>
      <c r="S433" s="21"/>
      <c r="T433" s="32"/>
      <c r="U433" s="83">
        <f t="shared" si="210"/>
        <v>40016.696951322803</v>
      </c>
      <c r="V433" s="83">
        <f t="shared" si="210"/>
        <v>13443.663485148743</v>
      </c>
      <c r="W433" s="83">
        <f t="shared" si="210"/>
        <v>133.54056</v>
      </c>
      <c r="X433" s="83" t="str">
        <f t="shared" si="210"/>
        <v/>
      </c>
      <c r="Y433" s="83" t="str">
        <f t="shared" si="210"/>
        <v/>
      </c>
      <c r="Z433" s="70">
        <f t="shared" si="198"/>
        <v>53593.900996471544</v>
      </c>
      <c r="AA433" s="70">
        <f t="shared" ca="1" si="204"/>
        <v>43</v>
      </c>
      <c r="AB433" s="70">
        <f t="shared" ca="1" si="205"/>
        <v>31</v>
      </c>
      <c r="AC433" s="70">
        <f t="shared" ca="1" si="206"/>
        <v>35</v>
      </c>
      <c r="AD433" s="70">
        <f t="shared" ca="1" si="207"/>
        <v>134</v>
      </c>
      <c r="AE433" s="70" t="e">
        <f t="shared" ca="1" si="208"/>
        <v>#VALUE!</v>
      </c>
      <c r="AF433" s="70" t="e">
        <f t="shared" ca="1" si="209"/>
        <v>#VALUE!</v>
      </c>
      <c r="AG433" s="83">
        <f t="shared" si="211"/>
        <v>11395.227801887426</v>
      </c>
      <c r="AH433" s="83">
        <f t="shared" si="211"/>
        <v>28453.704211525834</v>
      </c>
      <c r="AI433" s="83" t="str">
        <f t="shared" si="211"/>
        <v/>
      </c>
      <c r="AJ433" s="83" t="str">
        <f t="shared" si="211"/>
        <v/>
      </c>
      <c r="AK433" s="83" t="str">
        <f t="shared" si="211"/>
        <v/>
      </c>
      <c r="AL433" s="83" t="str">
        <f t="shared" si="211"/>
        <v/>
      </c>
      <c r="AM433" s="83" t="str">
        <f t="shared" si="211"/>
        <v/>
      </c>
      <c r="AN433" s="83">
        <f t="shared" si="211"/>
        <v>167.7649379095383</v>
      </c>
      <c r="AO433" s="59"/>
      <c r="AP433" s="83">
        <f t="shared" si="212"/>
        <v>12679.821977709558</v>
      </c>
      <c r="AQ433" s="83">
        <f t="shared" si="212"/>
        <v>671.65657087720956</v>
      </c>
      <c r="AR433" s="83">
        <f t="shared" si="212"/>
        <v>2.2628148075200003</v>
      </c>
      <c r="AS433" s="83" t="str">
        <f t="shared" si="212"/>
        <v/>
      </c>
      <c r="AT433" s="83">
        <f t="shared" si="212"/>
        <v>89.922121754456811</v>
      </c>
      <c r="AU433" s="59"/>
      <c r="AV433" s="83" t="str">
        <f t="shared" si="201"/>
        <v/>
      </c>
      <c r="AW433" s="83" t="str">
        <f t="shared" si="201"/>
        <v/>
      </c>
      <c r="AX433" s="83" t="str">
        <f t="shared" si="201"/>
        <v/>
      </c>
      <c r="AY433" s="83">
        <f t="shared" si="201"/>
        <v>133.54056</v>
      </c>
      <c r="AZ433" s="59"/>
      <c r="BA433" s="83" t="str">
        <f t="shared" si="202"/>
        <v/>
      </c>
      <c r="BB433" s="83" t="str">
        <f t="shared" si="202"/>
        <v/>
      </c>
      <c r="BC433" s="59"/>
      <c r="BD433" s="83" t="str">
        <f t="shared" si="203"/>
        <v/>
      </c>
      <c r="BE433" s="83" t="str">
        <f t="shared" si="203"/>
        <v/>
      </c>
      <c r="BF433" s="83" t="str">
        <f t="shared" si="203"/>
        <v/>
      </c>
    </row>
    <row r="434" spans="4:58" s="52" customFormat="1" ht="15" customHeight="1">
      <c r="D434" s="53"/>
      <c r="E434" s="53"/>
      <c r="F434" s="53"/>
      <c r="P434" s="244">
        <v>17</v>
      </c>
      <c r="Q434" s="50" t="str">
        <f t="shared" si="196"/>
        <v>Boston_2007</v>
      </c>
      <c r="R434" s="21"/>
      <c r="S434" s="21"/>
      <c r="T434" s="32"/>
      <c r="U434" s="83">
        <f t="shared" si="210"/>
        <v>43019.056196494741</v>
      </c>
      <c r="V434" s="83">
        <f t="shared" si="210"/>
        <v>13880.666601676743</v>
      </c>
      <c r="W434" s="83">
        <f t="shared" si="210"/>
        <v>135.14847999999998</v>
      </c>
      <c r="X434" s="83" t="str">
        <f t="shared" si="210"/>
        <v/>
      </c>
      <c r="Y434" s="83" t="str">
        <f t="shared" si="210"/>
        <v/>
      </c>
      <c r="Z434" s="70">
        <f t="shared" si="198"/>
        <v>57034.871278171486</v>
      </c>
      <c r="AA434" s="70">
        <f t="shared" ca="1" si="204"/>
        <v>37</v>
      </c>
      <c r="AB434" s="70">
        <f t="shared" ca="1" si="205"/>
        <v>25</v>
      </c>
      <c r="AC434" s="70">
        <f t="shared" ca="1" si="206"/>
        <v>31</v>
      </c>
      <c r="AD434" s="70">
        <f t="shared" ca="1" si="207"/>
        <v>132</v>
      </c>
      <c r="AE434" s="70" t="e">
        <f t="shared" ca="1" si="208"/>
        <v>#VALUE!</v>
      </c>
      <c r="AF434" s="70" t="e">
        <f t="shared" ca="1" si="209"/>
        <v>#VALUE!</v>
      </c>
      <c r="AG434" s="83">
        <f t="shared" si="211"/>
        <v>11887.154272081747</v>
      </c>
      <c r="AH434" s="83">
        <f t="shared" si="211"/>
        <v>30953.5985150958</v>
      </c>
      <c r="AI434" s="83" t="str">
        <f t="shared" si="211"/>
        <v/>
      </c>
      <c r="AJ434" s="83" t="str">
        <f t="shared" si="211"/>
        <v/>
      </c>
      <c r="AK434" s="83" t="str">
        <f t="shared" si="211"/>
        <v/>
      </c>
      <c r="AL434" s="83" t="str">
        <f t="shared" si="211"/>
        <v/>
      </c>
      <c r="AM434" s="83" t="str">
        <f t="shared" si="211"/>
        <v/>
      </c>
      <c r="AN434" s="83">
        <f t="shared" si="211"/>
        <v>178.30340931719272</v>
      </c>
      <c r="AO434" s="59"/>
      <c r="AP434" s="83">
        <f t="shared" si="212"/>
        <v>13014.688145918401</v>
      </c>
      <c r="AQ434" s="83">
        <f t="shared" si="212"/>
        <v>767.74943474502709</v>
      </c>
      <c r="AR434" s="83">
        <f t="shared" si="212"/>
        <v>2.4120250294400001</v>
      </c>
      <c r="AS434" s="83" t="str">
        <f t="shared" si="212"/>
        <v/>
      </c>
      <c r="AT434" s="83">
        <f t="shared" si="212"/>
        <v>95.816995983876822</v>
      </c>
      <c r="AU434" s="59"/>
      <c r="AV434" s="83" t="str">
        <f t="shared" si="201"/>
        <v/>
      </c>
      <c r="AW434" s="83" t="str">
        <f t="shared" si="201"/>
        <v/>
      </c>
      <c r="AX434" s="83" t="str">
        <f t="shared" si="201"/>
        <v/>
      </c>
      <c r="AY434" s="83">
        <f t="shared" si="201"/>
        <v>135.14847999999998</v>
      </c>
      <c r="AZ434" s="59"/>
      <c r="BA434" s="83" t="str">
        <f t="shared" si="202"/>
        <v/>
      </c>
      <c r="BB434" s="83" t="str">
        <f t="shared" si="202"/>
        <v/>
      </c>
      <c r="BC434" s="59"/>
      <c r="BD434" s="83" t="str">
        <f t="shared" si="203"/>
        <v/>
      </c>
      <c r="BE434" s="83" t="str">
        <f t="shared" si="203"/>
        <v/>
      </c>
      <c r="BF434" s="83" t="str">
        <f t="shared" si="203"/>
        <v/>
      </c>
    </row>
    <row r="435" spans="4:58" s="52" customFormat="1" ht="15" customHeight="1">
      <c r="D435" s="53"/>
      <c r="E435" s="53"/>
      <c r="F435" s="53"/>
      <c r="P435" s="244">
        <v>18</v>
      </c>
      <c r="Q435" s="50" t="str">
        <f t="shared" si="196"/>
        <v>Boston_2008</v>
      </c>
      <c r="R435" s="21"/>
      <c r="S435" s="21"/>
      <c r="T435" s="32"/>
      <c r="U435" s="83">
        <f t="shared" si="210"/>
        <v>42535.647434866602</v>
      </c>
      <c r="V435" s="83">
        <f t="shared" si="210"/>
        <v>13351.924929332854</v>
      </c>
      <c r="W435" s="83">
        <f t="shared" si="210"/>
        <v>136.70656</v>
      </c>
      <c r="X435" s="83" t="str">
        <f t="shared" si="210"/>
        <v/>
      </c>
      <c r="Y435" s="83" t="str">
        <f t="shared" si="210"/>
        <v/>
      </c>
      <c r="Z435" s="70">
        <f t="shared" si="198"/>
        <v>56024.278924199454</v>
      </c>
      <c r="AA435" s="70">
        <f t="shared" ca="1" si="204"/>
        <v>39</v>
      </c>
      <c r="AB435" s="70">
        <f t="shared" ca="1" si="205"/>
        <v>26</v>
      </c>
      <c r="AC435" s="70">
        <f t="shared" ca="1" si="206"/>
        <v>36</v>
      </c>
      <c r="AD435" s="70">
        <f t="shared" ca="1" si="207"/>
        <v>131</v>
      </c>
      <c r="AE435" s="70" t="e">
        <f t="shared" ca="1" si="208"/>
        <v>#VALUE!</v>
      </c>
      <c r="AF435" s="70" t="e">
        <f t="shared" ca="1" si="209"/>
        <v>#VALUE!</v>
      </c>
      <c r="AG435" s="83">
        <f t="shared" si="211"/>
        <v>11888.386598182913</v>
      </c>
      <c r="AH435" s="83">
        <f t="shared" si="211"/>
        <v>30446.621100843295</v>
      </c>
      <c r="AI435" s="83" t="str">
        <f t="shared" si="211"/>
        <v/>
      </c>
      <c r="AJ435" s="83" t="str">
        <f t="shared" si="211"/>
        <v/>
      </c>
      <c r="AK435" s="83" t="str">
        <f t="shared" si="211"/>
        <v/>
      </c>
      <c r="AL435" s="83" t="str">
        <f t="shared" si="211"/>
        <v/>
      </c>
      <c r="AM435" s="83" t="str">
        <f t="shared" si="211"/>
        <v/>
      </c>
      <c r="AN435" s="83">
        <f t="shared" si="211"/>
        <v>200.63973584038661</v>
      </c>
      <c r="AO435" s="59"/>
      <c r="AP435" s="83">
        <f t="shared" si="212"/>
        <v>12490.58061483912</v>
      </c>
      <c r="AQ435" s="83">
        <f t="shared" si="212"/>
        <v>768.05690346634799</v>
      </c>
      <c r="AR435" s="83">
        <f t="shared" si="212"/>
        <v>2.4134215680000004</v>
      </c>
      <c r="AS435" s="83" t="str">
        <f t="shared" si="212"/>
        <v/>
      </c>
      <c r="AT435" s="83">
        <f t="shared" si="212"/>
        <v>90.873989459386465</v>
      </c>
      <c r="AU435" s="59"/>
      <c r="AV435" s="83" t="str">
        <f t="shared" si="201"/>
        <v/>
      </c>
      <c r="AW435" s="83" t="str">
        <f t="shared" si="201"/>
        <v/>
      </c>
      <c r="AX435" s="83" t="str">
        <f t="shared" si="201"/>
        <v/>
      </c>
      <c r="AY435" s="83">
        <f t="shared" si="201"/>
        <v>136.70656</v>
      </c>
      <c r="AZ435" s="59"/>
      <c r="BA435" s="83" t="str">
        <f t="shared" si="202"/>
        <v/>
      </c>
      <c r="BB435" s="83" t="str">
        <f t="shared" si="202"/>
        <v/>
      </c>
      <c r="BC435" s="59"/>
      <c r="BD435" s="83" t="str">
        <f t="shared" si="203"/>
        <v/>
      </c>
      <c r="BE435" s="83" t="str">
        <f t="shared" si="203"/>
        <v/>
      </c>
      <c r="BF435" s="83" t="str">
        <f t="shared" si="203"/>
        <v/>
      </c>
    </row>
    <row r="436" spans="4:58" s="52" customFormat="1" ht="15" customHeight="1">
      <c r="D436" s="53"/>
      <c r="E436" s="53"/>
      <c r="F436" s="53"/>
      <c r="P436" s="244">
        <v>19</v>
      </c>
      <c r="Q436" s="50" t="str">
        <f t="shared" si="196"/>
        <v>Boston_2009</v>
      </c>
      <c r="R436" s="21"/>
      <c r="S436" s="21"/>
      <c r="T436" s="32"/>
      <c r="U436" s="83">
        <f t="shared" si="210"/>
        <v>40165.318754142863</v>
      </c>
      <c r="V436" s="83">
        <f t="shared" si="210"/>
        <v>13070.347442257565</v>
      </c>
      <c r="W436" s="83">
        <f t="shared" si="210"/>
        <v>139.07032000000001</v>
      </c>
      <c r="X436" s="83" t="str">
        <f t="shared" si="210"/>
        <v/>
      </c>
      <c r="Y436" s="83" t="str">
        <f t="shared" si="210"/>
        <v/>
      </c>
      <c r="Z436" s="70">
        <f t="shared" si="198"/>
        <v>53374.73651640043</v>
      </c>
      <c r="AA436" s="70">
        <f t="shared" ca="1" si="204"/>
        <v>45</v>
      </c>
      <c r="AB436" s="70">
        <f t="shared" ca="1" si="205"/>
        <v>30</v>
      </c>
      <c r="AC436" s="70">
        <f t="shared" ca="1" si="206"/>
        <v>39</v>
      </c>
      <c r="AD436" s="70">
        <f t="shared" ca="1" si="207"/>
        <v>128</v>
      </c>
      <c r="AE436" s="70" t="e">
        <f t="shared" ca="1" si="208"/>
        <v>#VALUE!</v>
      </c>
      <c r="AF436" s="70" t="e">
        <f t="shared" ca="1" si="209"/>
        <v>#VALUE!</v>
      </c>
      <c r="AG436" s="83">
        <f t="shared" si="211"/>
        <v>11560.749013652638</v>
      </c>
      <c r="AH436" s="83">
        <f t="shared" si="211"/>
        <v>28413.010619816021</v>
      </c>
      <c r="AI436" s="83" t="str">
        <f t="shared" si="211"/>
        <v/>
      </c>
      <c r="AJ436" s="83" t="str">
        <f t="shared" si="211"/>
        <v/>
      </c>
      <c r="AK436" s="83" t="str">
        <f t="shared" si="211"/>
        <v/>
      </c>
      <c r="AL436" s="83" t="str">
        <f t="shared" si="211"/>
        <v/>
      </c>
      <c r="AM436" s="83" t="str">
        <f t="shared" si="211"/>
        <v/>
      </c>
      <c r="AN436" s="83">
        <f t="shared" si="211"/>
        <v>191.55912067420752</v>
      </c>
      <c r="AO436" s="59"/>
      <c r="AP436" s="83">
        <f t="shared" si="212"/>
        <v>12198.368553219796</v>
      </c>
      <c r="AQ436" s="83">
        <f t="shared" si="212"/>
        <v>736.63609601909468</v>
      </c>
      <c r="AR436" s="83">
        <f t="shared" si="212"/>
        <v>2.5384791808</v>
      </c>
      <c r="AS436" s="83" t="str">
        <f t="shared" si="212"/>
        <v/>
      </c>
      <c r="AT436" s="83">
        <f t="shared" si="212"/>
        <v>132.80431383787598</v>
      </c>
      <c r="AU436" s="59"/>
      <c r="AV436" s="83" t="str">
        <f t="shared" si="201"/>
        <v/>
      </c>
      <c r="AW436" s="83" t="str">
        <f t="shared" si="201"/>
        <v/>
      </c>
      <c r="AX436" s="83" t="str">
        <f t="shared" si="201"/>
        <v/>
      </c>
      <c r="AY436" s="83">
        <f t="shared" si="201"/>
        <v>139.07032000000001</v>
      </c>
      <c r="AZ436" s="59"/>
      <c r="BA436" s="83" t="str">
        <f t="shared" si="202"/>
        <v/>
      </c>
      <c r="BB436" s="83" t="str">
        <f t="shared" si="202"/>
        <v/>
      </c>
      <c r="BC436" s="59"/>
      <c r="BD436" s="83" t="str">
        <f t="shared" si="203"/>
        <v/>
      </c>
      <c r="BE436" s="83" t="str">
        <f t="shared" si="203"/>
        <v/>
      </c>
      <c r="BF436" s="83" t="str">
        <f t="shared" si="203"/>
        <v/>
      </c>
    </row>
    <row r="437" spans="4:58" s="52" customFormat="1" ht="15" customHeight="1">
      <c r="D437" s="53"/>
      <c r="E437" s="53"/>
      <c r="F437" s="53"/>
      <c r="P437" s="244">
        <v>20</v>
      </c>
      <c r="Q437" s="50" t="str">
        <f t="shared" si="196"/>
        <v>Boston_2010</v>
      </c>
      <c r="R437" s="21"/>
      <c r="S437" s="21"/>
      <c r="T437" s="32"/>
      <c r="U437" s="83">
        <f t="shared" si="210"/>
        <v>41702.077679401569</v>
      </c>
      <c r="V437" s="83">
        <f t="shared" si="210"/>
        <v>13140.519313707731</v>
      </c>
      <c r="W437" s="83">
        <f t="shared" si="210"/>
        <v>138.25376</v>
      </c>
      <c r="X437" s="83" t="str">
        <f t="shared" si="210"/>
        <v/>
      </c>
      <c r="Y437" s="83" t="str">
        <f t="shared" si="210"/>
        <v/>
      </c>
      <c r="Z437" s="70">
        <f t="shared" si="198"/>
        <v>54980.850753109298</v>
      </c>
      <c r="AA437" s="70">
        <f t="shared" ca="1" si="204"/>
        <v>42</v>
      </c>
      <c r="AB437" s="70">
        <f t="shared" ca="1" si="205"/>
        <v>28</v>
      </c>
      <c r="AC437" s="70">
        <f t="shared" ca="1" si="206"/>
        <v>37</v>
      </c>
      <c r="AD437" s="70">
        <f t="shared" ca="1" si="207"/>
        <v>130</v>
      </c>
      <c r="AE437" s="70" t="e">
        <f t="shared" ca="1" si="208"/>
        <v>#VALUE!</v>
      </c>
      <c r="AF437" s="70" t="e">
        <f t="shared" ca="1" si="209"/>
        <v>#VALUE!</v>
      </c>
      <c r="AG437" s="83">
        <f t="shared" si="211"/>
        <v>11523.181454793206</v>
      </c>
      <c r="AH437" s="83">
        <f t="shared" si="211"/>
        <v>29988.558597937161</v>
      </c>
      <c r="AI437" s="83" t="str">
        <f t="shared" si="211"/>
        <v/>
      </c>
      <c r="AJ437" s="83" t="str">
        <f t="shared" si="211"/>
        <v/>
      </c>
      <c r="AK437" s="83" t="str">
        <f t="shared" si="211"/>
        <v/>
      </c>
      <c r="AL437" s="83" t="str">
        <f t="shared" si="211"/>
        <v/>
      </c>
      <c r="AM437" s="83" t="str">
        <f t="shared" si="211"/>
        <v/>
      </c>
      <c r="AN437" s="83">
        <f t="shared" si="211"/>
        <v>190.33762667120547</v>
      </c>
      <c r="AO437" s="59"/>
      <c r="AP437" s="83">
        <f t="shared" si="212"/>
        <v>12316.279077525438</v>
      </c>
      <c r="AQ437" s="83">
        <f t="shared" si="212"/>
        <v>726.66291951730477</v>
      </c>
      <c r="AR437" s="83">
        <f t="shared" si="212"/>
        <v>2.4298917632000001</v>
      </c>
      <c r="AS437" s="83" t="str">
        <f t="shared" si="212"/>
        <v/>
      </c>
      <c r="AT437" s="83">
        <f t="shared" si="212"/>
        <v>95.147424901788838</v>
      </c>
      <c r="AU437" s="59"/>
      <c r="AV437" s="83" t="str">
        <f t="shared" si="201"/>
        <v/>
      </c>
      <c r="AW437" s="83" t="str">
        <f t="shared" si="201"/>
        <v/>
      </c>
      <c r="AX437" s="83" t="str">
        <f t="shared" si="201"/>
        <v/>
      </c>
      <c r="AY437" s="83">
        <f t="shared" si="201"/>
        <v>138.25376</v>
      </c>
      <c r="AZ437" s="59"/>
      <c r="BA437" s="83" t="str">
        <f t="shared" si="202"/>
        <v/>
      </c>
      <c r="BB437" s="83" t="str">
        <f t="shared" si="202"/>
        <v/>
      </c>
      <c r="BC437" s="59"/>
      <c r="BD437" s="83" t="str">
        <f t="shared" si="203"/>
        <v/>
      </c>
      <c r="BE437" s="83" t="str">
        <f t="shared" si="203"/>
        <v/>
      </c>
      <c r="BF437" s="83" t="str">
        <f t="shared" si="203"/>
        <v/>
      </c>
    </row>
    <row r="438" spans="4:58" s="52" customFormat="1" ht="15" customHeight="1">
      <c r="D438" s="53"/>
      <c r="E438" s="53"/>
      <c r="F438" s="53"/>
      <c r="P438" s="244">
        <v>21</v>
      </c>
      <c r="Q438" s="50" t="str">
        <f t="shared" si="196"/>
        <v>Boston_2011</v>
      </c>
      <c r="R438" s="21"/>
      <c r="S438" s="21"/>
      <c r="T438" s="32"/>
      <c r="U438" s="83">
        <f t="shared" ref="U438:Y447" si="213">IF(ISERROR(U30/$S30),"",U30/$S30)</f>
        <v>39226.050993027289</v>
      </c>
      <c r="V438" s="83">
        <f t="shared" si="213"/>
        <v>13088.316515402756</v>
      </c>
      <c r="W438" s="83">
        <f t="shared" si="213"/>
        <v>139.30856</v>
      </c>
      <c r="X438" s="83" t="str">
        <f t="shared" si="213"/>
        <v/>
      </c>
      <c r="Y438" s="83" t="str">
        <f t="shared" si="213"/>
        <v/>
      </c>
      <c r="Z438" s="70">
        <f t="shared" si="198"/>
        <v>52453.676068430046</v>
      </c>
      <c r="AA438" s="70">
        <f t="shared" ca="1" si="204"/>
        <v>48</v>
      </c>
      <c r="AB438" s="70">
        <f t="shared" ca="1" si="205"/>
        <v>34</v>
      </c>
      <c r="AC438" s="70">
        <f t="shared" ca="1" si="206"/>
        <v>38</v>
      </c>
      <c r="AD438" s="70">
        <f t="shared" ca="1" si="207"/>
        <v>125</v>
      </c>
      <c r="AE438" s="70" t="e">
        <f t="shared" ca="1" si="208"/>
        <v>#VALUE!</v>
      </c>
      <c r="AF438" s="70" t="e">
        <f t="shared" ca="1" si="209"/>
        <v>#VALUE!</v>
      </c>
      <c r="AG438" s="83">
        <f t="shared" ref="AG438:AN447" si="214">IF(ISERROR(AG30/$S30),"",AG30/$S30)</f>
        <v>10779.613353070896</v>
      </c>
      <c r="AH438" s="83">
        <f t="shared" si="214"/>
        <v>28249.944012057051</v>
      </c>
      <c r="AI438" s="83" t="str">
        <f t="shared" si="214"/>
        <v/>
      </c>
      <c r="AJ438" s="83" t="str">
        <f t="shared" si="214"/>
        <v/>
      </c>
      <c r="AK438" s="83" t="str">
        <f t="shared" si="214"/>
        <v/>
      </c>
      <c r="AL438" s="83" t="str">
        <f t="shared" si="214"/>
        <v/>
      </c>
      <c r="AM438" s="83" t="str">
        <f t="shared" si="214"/>
        <v/>
      </c>
      <c r="AN438" s="83">
        <f t="shared" si="214"/>
        <v>196.49362789933994</v>
      </c>
      <c r="AO438" s="59"/>
      <c r="AP438" s="83">
        <f t="shared" ref="AP438:AT447" si="215">IF(ISERROR(AP30/$S30),"",AP30/$S30)</f>
        <v>12333.323887282233</v>
      </c>
      <c r="AQ438" s="83">
        <f t="shared" si="215"/>
        <v>679.76066897267549</v>
      </c>
      <c r="AR438" s="83">
        <f t="shared" si="215"/>
        <v>3.1226331392000004</v>
      </c>
      <c r="AS438" s="83" t="str">
        <f t="shared" si="215"/>
        <v/>
      </c>
      <c r="AT438" s="83">
        <f t="shared" si="215"/>
        <v>72.109326008646732</v>
      </c>
      <c r="AU438" s="59"/>
      <c r="AV438" s="83" t="str">
        <f t="shared" ref="AV438:AY457" si="216">IF(ISERROR(AV30/$S30),"",AV30/$S30)</f>
        <v/>
      </c>
      <c r="AW438" s="83" t="str">
        <f t="shared" si="216"/>
        <v/>
      </c>
      <c r="AX438" s="83" t="str">
        <f t="shared" si="216"/>
        <v/>
      </c>
      <c r="AY438" s="83">
        <f t="shared" si="216"/>
        <v>139.30856</v>
      </c>
      <c r="AZ438" s="59"/>
      <c r="BA438" s="83" t="str">
        <f t="shared" ref="BA438:BB457" si="217">IF(ISERROR(BA30/$S30),"",BA30/$S30)</f>
        <v/>
      </c>
      <c r="BB438" s="83" t="str">
        <f t="shared" si="217"/>
        <v/>
      </c>
      <c r="BC438" s="59"/>
      <c r="BD438" s="83" t="str">
        <f t="shared" ref="BD438:BF457" si="218">IF(ISERROR(BD30/$S30),"",BD30/$S30)</f>
        <v/>
      </c>
      <c r="BE438" s="83" t="str">
        <f t="shared" si="218"/>
        <v/>
      </c>
      <c r="BF438" s="83" t="str">
        <f t="shared" si="218"/>
        <v/>
      </c>
    </row>
    <row r="439" spans="4:58" s="52" customFormat="1" ht="15" customHeight="1">
      <c r="D439" s="53"/>
      <c r="E439" s="53"/>
      <c r="F439" s="53"/>
      <c r="P439" s="244">
        <v>22</v>
      </c>
      <c r="Q439" s="50" t="str">
        <f t="shared" si="196"/>
        <v>Boston_2012</v>
      </c>
      <c r="R439" s="21"/>
      <c r="S439" s="21"/>
      <c r="T439" s="32"/>
      <c r="U439" s="83">
        <f t="shared" si="213"/>
        <v>34425.974560525443</v>
      </c>
      <c r="V439" s="83">
        <f t="shared" si="213"/>
        <v>12692.731340035592</v>
      </c>
      <c r="W439" s="83">
        <f t="shared" si="213"/>
        <v>141.08472</v>
      </c>
      <c r="X439" s="83" t="str">
        <f t="shared" si="213"/>
        <v/>
      </c>
      <c r="Y439" s="83" t="str">
        <f t="shared" si="213"/>
        <v/>
      </c>
      <c r="Z439" s="70">
        <f t="shared" si="198"/>
        <v>47259.790620561034</v>
      </c>
      <c r="AA439" s="70">
        <f t="shared" ca="1" si="204"/>
        <v>61</v>
      </c>
      <c r="AB439" s="70">
        <f t="shared" ca="1" si="205"/>
        <v>54</v>
      </c>
      <c r="AC439" s="70">
        <f t="shared" ca="1" si="206"/>
        <v>41</v>
      </c>
      <c r="AD439" s="70">
        <f t="shared" ca="1" si="207"/>
        <v>124</v>
      </c>
      <c r="AE439" s="70" t="e">
        <f t="shared" ca="1" si="208"/>
        <v>#VALUE!</v>
      </c>
      <c r="AF439" s="70" t="e">
        <f t="shared" ca="1" si="209"/>
        <v>#VALUE!</v>
      </c>
      <c r="AG439" s="83">
        <f t="shared" si="214"/>
        <v>9574.9932987867669</v>
      </c>
      <c r="AH439" s="83">
        <f t="shared" si="214"/>
        <v>24673.629603175417</v>
      </c>
      <c r="AI439" s="83" t="str">
        <f t="shared" si="214"/>
        <v/>
      </c>
      <c r="AJ439" s="83" t="str">
        <f t="shared" si="214"/>
        <v/>
      </c>
      <c r="AK439" s="83" t="str">
        <f t="shared" si="214"/>
        <v/>
      </c>
      <c r="AL439" s="83" t="str">
        <f t="shared" si="214"/>
        <v/>
      </c>
      <c r="AM439" s="83" t="str">
        <f t="shared" si="214"/>
        <v/>
      </c>
      <c r="AN439" s="83">
        <f t="shared" si="214"/>
        <v>177.35165856325804</v>
      </c>
      <c r="AO439" s="59"/>
      <c r="AP439" s="83">
        <f t="shared" si="215"/>
        <v>11960.616880723981</v>
      </c>
      <c r="AQ439" s="83">
        <f t="shared" si="215"/>
        <v>648.08571551219302</v>
      </c>
      <c r="AR439" s="83">
        <f t="shared" si="215"/>
        <v>3.2010114048</v>
      </c>
      <c r="AS439" s="83" t="str">
        <f t="shared" si="215"/>
        <v/>
      </c>
      <c r="AT439" s="83">
        <f t="shared" si="215"/>
        <v>80.827732394618991</v>
      </c>
      <c r="AU439" s="59"/>
      <c r="AV439" s="83" t="str">
        <f t="shared" si="216"/>
        <v/>
      </c>
      <c r="AW439" s="83" t="str">
        <f t="shared" si="216"/>
        <v/>
      </c>
      <c r="AX439" s="83" t="str">
        <f t="shared" si="216"/>
        <v/>
      </c>
      <c r="AY439" s="83">
        <f t="shared" si="216"/>
        <v>141.08472</v>
      </c>
      <c r="AZ439" s="59"/>
      <c r="BA439" s="83" t="str">
        <f t="shared" si="217"/>
        <v/>
      </c>
      <c r="BB439" s="83" t="str">
        <f t="shared" si="217"/>
        <v/>
      </c>
      <c r="BC439" s="59"/>
      <c r="BD439" s="83" t="str">
        <f t="shared" si="218"/>
        <v/>
      </c>
      <c r="BE439" s="83" t="str">
        <f t="shared" si="218"/>
        <v/>
      </c>
      <c r="BF439" s="83" t="str">
        <f t="shared" si="218"/>
        <v/>
      </c>
    </row>
    <row r="440" spans="4:58" s="52" customFormat="1" ht="15" customHeight="1">
      <c r="D440" s="53"/>
      <c r="E440" s="53"/>
      <c r="F440" s="53"/>
      <c r="P440" s="244">
        <v>23</v>
      </c>
      <c r="Q440" s="50" t="str">
        <f t="shared" si="196"/>
        <v>Boston_2013</v>
      </c>
      <c r="R440" s="21"/>
      <c r="S440" s="21"/>
      <c r="T440" s="32"/>
      <c r="U440" s="83">
        <f t="shared" si="213"/>
        <v>36493.269696022864</v>
      </c>
      <c r="V440" s="83">
        <f t="shared" si="213"/>
        <v>12908.9789861233</v>
      </c>
      <c r="W440" s="83">
        <f t="shared" si="213"/>
        <v>139.04069708089284</v>
      </c>
      <c r="X440" s="83" t="str">
        <f t="shared" si="213"/>
        <v/>
      </c>
      <c r="Y440" s="83" t="str">
        <f t="shared" si="213"/>
        <v/>
      </c>
      <c r="Z440" s="70">
        <f t="shared" si="198"/>
        <v>49541.289379227055</v>
      </c>
      <c r="AA440" s="70">
        <f t="shared" ca="1" si="204"/>
        <v>55</v>
      </c>
      <c r="AB440" s="70">
        <f t="shared" ca="1" si="205"/>
        <v>47</v>
      </c>
      <c r="AC440" s="70">
        <f t="shared" ca="1" si="206"/>
        <v>40</v>
      </c>
      <c r="AD440" s="70">
        <f t="shared" ca="1" si="207"/>
        <v>129</v>
      </c>
      <c r="AE440" s="70" t="e">
        <f t="shared" ca="1" si="208"/>
        <v>#VALUE!</v>
      </c>
      <c r="AF440" s="70" t="e">
        <f t="shared" ca="1" si="209"/>
        <v>#VALUE!</v>
      </c>
      <c r="AG440" s="83">
        <f t="shared" si="214"/>
        <v>10310.491302685254</v>
      </c>
      <c r="AH440" s="83">
        <f t="shared" si="214"/>
        <v>25981.65880091651</v>
      </c>
      <c r="AI440" s="83" t="str">
        <f t="shared" si="214"/>
        <v/>
      </c>
      <c r="AJ440" s="83" t="str">
        <f t="shared" si="214"/>
        <v/>
      </c>
      <c r="AK440" s="83" t="str">
        <f t="shared" si="214"/>
        <v/>
      </c>
      <c r="AL440" s="83" t="str">
        <f t="shared" si="214"/>
        <v/>
      </c>
      <c r="AM440" s="83" t="str">
        <f t="shared" si="214"/>
        <v/>
      </c>
      <c r="AN440" s="83">
        <f t="shared" si="214"/>
        <v>201.1195924210889</v>
      </c>
      <c r="AO440" s="59"/>
      <c r="AP440" s="83">
        <f t="shared" si="215"/>
        <v>12073.515060535301</v>
      </c>
      <c r="AQ440" s="83">
        <f t="shared" si="215"/>
        <v>674.15130810122128</v>
      </c>
      <c r="AR440" s="83">
        <f t="shared" si="215"/>
        <v>2.7458877695999999</v>
      </c>
      <c r="AS440" s="83" t="str">
        <f t="shared" si="215"/>
        <v/>
      </c>
      <c r="AT440" s="83">
        <f t="shared" si="215"/>
        <v>158.56672971717813</v>
      </c>
      <c r="AU440" s="59"/>
      <c r="AV440" s="83" t="str">
        <f t="shared" si="216"/>
        <v/>
      </c>
      <c r="AW440" s="83" t="str">
        <f t="shared" si="216"/>
        <v/>
      </c>
      <c r="AX440" s="83" t="str">
        <f t="shared" si="216"/>
        <v/>
      </c>
      <c r="AY440" s="83">
        <f t="shared" si="216"/>
        <v>139.04069708089284</v>
      </c>
      <c r="AZ440" s="59"/>
      <c r="BA440" s="83" t="str">
        <f t="shared" si="217"/>
        <v/>
      </c>
      <c r="BB440" s="83" t="str">
        <f t="shared" si="217"/>
        <v/>
      </c>
      <c r="BC440" s="59"/>
      <c r="BD440" s="83" t="str">
        <f t="shared" si="218"/>
        <v/>
      </c>
      <c r="BE440" s="83" t="str">
        <f t="shared" si="218"/>
        <v/>
      </c>
      <c r="BF440" s="83" t="str">
        <f t="shared" si="218"/>
        <v/>
      </c>
    </row>
    <row r="441" spans="4:58" s="52" customFormat="1" ht="15" customHeight="1">
      <c r="D441" s="53"/>
      <c r="E441" s="53"/>
      <c r="F441" s="53"/>
      <c r="P441" s="244">
        <v>24</v>
      </c>
      <c r="Q441" s="50" t="str">
        <f t="shared" si="196"/>
        <v>Boston_2014</v>
      </c>
      <c r="R441" s="21"/>
      <c r="S441" s="21"/>
      <c r="T441" s="32"/>
      <c r="U441" s="83">
        <f t="shared" si="213"/>
        <v>37765.899924113815</v>
      </c>
      <c r="V441" s="83">
        <f t="shared" si="213"/>
        <v>12394.598006101365</v>
      </c>
      <c r="W441" s="83">
        <f t="shared" si="213"/>
        <v>139.30469708089282</v>
      </c>
      <c r="X441" s="83" t="str">
        <f t="shared" si="213"/>
        <v/>
      </c>
      <c r="Y441" s="83" t="str">
        <f t="shared" si="213"/>
        <v/>
      </c>
      <c r="Z441" s="70">
        <f t="shared" si="198"/>
        <v>50299.802627296071</v>
      </c>
      <c r="AA441" s="70">
        <f t="shared" ca="1" si="204"/>
        <v>52</v>
      </c>
      <c r="AB441" s="70">
        <f t="shared" ca="1" si="205"/>
        <v>40</v>
      </c>
      <c r="AC441" s="70">
        <f t="shared" ca="1" si="206"/>
        <v>43</v>
      </c>
      <c r="AD441" s="70">
        <f t="shared" ca="1" si="207"/>
        <v>126</v>
      </c>
      <c r="AE441" s="70" t="e">
        <f t="shared" ca="1" si="208"/>
        <v>#VALUE!</v>
      </c>
      <c r="AF441" s="70" t="e">
        <f t="shared" ca="1" si="209"/>
        <v>#VALUE!</v>
      </c>
      <c r="AG441" s="83">
        <f t="shared" si="214"/>
        <v>10472.054163903333</v>
      </c>
      <c r="AH441" s="83">
        <f t="shared" si="214"/>
        <v>27081.177045290173</v>
      </c>
      <c r="AI441" s="83" t="str">
        <f t="shared" si="214"/>
        <v/>
      </c>
      <c r="AJ441" s="83" t="str">
        <f t="shared" si="214"/>
        <v/>
      </c>
      <c r="AK441" s="83" t="str">
        <f t="shared" si="214"/>
        <v/>
      </c>
      <c r="AL441" s="83" t="str">
        <f t="shared" si="214"/>
        <v/>
      </c>
      <c r="AM441" s="83" t="str">
        <f t="shared" si="214"/>
        <v/>
      </c>
      <c r="AN441" s="83">
        <f t="shared" si="214"/>
        <v>212.66871492031086</v>
      </c>
      <c r="AO441" s="59"/>
      <c r="AP441" s="83">
        <f t="shared" si="215"/>
        <v>11526.444788740424</v>
      </c>
      <c r="AQ441" s="83">
        <f t="shared" si="215"/>
        <v>695.65880403163612</v>
      </c>
      <c r="AR441" s="83">
        <f t="shared" si="215"/>
        <v>2.5811858176000002</v>
      </c>
      <c r="AS441" s="83" t="str">
        <f t="shared" si="215"/>
        <v/>
      </c>
      <c r="AT441" s="83">
        <f t="shared" si="215"/>
        <v>169.91322751170333</v>
      </c>
      <c r="AU441" s="59"/>
      <c r="AV441" s="83" t="str">
        <f t="shared" si="216"/>
        <v/>
      </c>
      <c r="AW441" s="83" t="str">
        <f t="shared" si="216"/>
        <v/>
      </c>
      <c r="AX441" s="83" t="str">
        <f t="shared" si="216"/>
        <v/>
      </c>
      <c r="AY441" s="83">
        <f t="shared" si="216"/>
        <v>139.30469708089282</v>
      </c>
      <c r="AZ441" s="59"/>
      <c r="BA441" s="83" t="str">
        <f t="shared" si="217"/>
        <v/>
      </c>
      <c r="BB441" s="83" t="str">
        <f t="shared" si="217"/>
        <v/>
      </c>
      <c r="BC441" s="59"/>
      <c r="BD441" s="83" t="str">
        <f t="shared" si="218"/>
        <v/>
      </c>
      <c r="BE441" s="83" t="str">
        <f t="shared" si="218"/>
        <v/>
      </c>
      <c r="BF441" s="83" t="str">
        <f t="shared" si="218"/>
        <v/>
      </c>
    </row>
    <row r="442" spans="4:58" s="52" customFormat="1" ht="15" customHeight="1">
      <c r="D442" s="53"/>
      <c r="E442" s="53"/>
      <c r="F442" s="53"/>
      <c r="P442" s="244">
        <v>25</v>
      </c>
      <c r="Q442" s="50" t="str">
        <f t="shared" si="196"/>
        <v>Boston_2015</v>
      </c>
      <c r="R442" s="21"/>
      <c r="S442" s="21"/>
      <c r="T442" s="32"/>
      <c r="U442" s="83">
        <f t="shared" si="213"/>
        <v>38732.179685420539</v>
      </c>
      <c r="V442" s="83">
        <f t="shared" si="213"/>
        <v>12564.853210328114</v>
      </c>
      <c r="W442" s="83">
        <f t="shared" si="213"/>
        <v>143.38344000000001</v>
      </c>
      <c r="X442" s="83" t="str">
        <f t="shared" si="213"/>
        <v/>
      </c>
      <c r="Y442" s="83" t="str">
        <f t="shared" si="213"/>
        <v/>
      </c>
      <c r="Z442" s="70">
        <f t="shared" si="198"/>
        <v>51440.416335748647</v>
      </c>
      <c r="AA442" s="70">
        <f t="shared" ca="1" si="204"/>
        <v>50</v>
      </c>
      <c r="AB442" s="70">
        <f t="shared" ca="1" si="205"/>
        <v>37</v>
      </c>
      <c r="AC442" s="70">
        <f t="shared" ca="1" si="206"/>
        <v>42</v>
      </c>
      <c r="AD442" s="70">
        <f t="shared" ca="1" si="207"/>
        <v>123</v>
      </c>
      <c r="AE442" s="70" t="e">
        <f t="shared" ca="1" si="208"/>
        <v>#VALUE!</v>
      </c>
      <c r="AF442" s="70" t="e">
        <f t="shared" ca="1" si="209"/>
        <v>#VALUE!</v>
      </c>
      <c r="AG442" s="83">
        <f t="shared" si="214"/>
        <v>10653.969069979225</v>
      </c>
      <c r="AH442" s="83">
        <f t="shared" si="214"/>
        <v>27827.607066243098</v>
      </c>
      <c r="AI442" s="83" t="str">
        <f t="shared" si="214"/>
        <v/>
      </c>
      <c r="AJ442" s="83" t="str">
        <f t="shared" si="214"/>
        <v/>
      </c>
      <c r="AK442" s="83" t="str">
        <f t="shared" si="214"/>
        <v/>
      </c>
      <c r="AL442" s="83" t="str">
        <f t="shared" si="214"/>
        <v/>
      </c>
      <c r="AM442" s="83" t="str">
        <f t="shared" si="214"/>
        <v/>
      </c>
      <c r="AN442" s="83">
        <f t="shared" si="214"/>
        <v>250.60354919821441</v>
      </c>
      <c r="AO442" s="59"/>
      <c r="AP442" s="83">
        <f t="shared" si="215"/>
        <v>11765.995594797487</v>
      </c>
      <c r="AQ442" s="83">
        <f t="shared" si="215"/>
        <v>688.9480746617055</v>
      </c>
      <c r="AR442" s="83">
        <f t="shared" si="215"/>
        <v>2.7785242853600001</v>
      </c>
      <c r="AS442" s="83" t="str">
        <f t="shared" si="215"/>
        <v/>
      </c>
      <c r="AT442" s="83">
        <f t="shared" si="215"/>
        <v>107.13101658356217</v>
      </c>
      <c r="AU442" s="59"/>
      <c r="AV442" s="83" t="str">
        <f t="shared" si="216"/>
        <v/>
      </c>
      <c r="AW442" s="83" t="str">
        <f t="shared" si="216"/>
        <v/>
      </c>
      <c r="AX442" s="83" t="str">
        <f t="shared" si="216"/>
        <v/>
      </c>
      <c r="AY442" s="83">
        <f t="shared" si="216"/>
        <v>143.38344000000001</v>
      </c>
      <c r="AZ442" s="59"/>
      <c r="BA442" s="83" t="str">
        <f t="shared" si="217"/>
        <v/>
      </c>
      <c r="BB442" s="83" t="str">
        <f t="shared" si="217"/>
        <v/>
      </c>
      <c r="BC442" s="59"/>
      <c r="BD442" s="83" t="str">
        <f t="shared" si="218"/>
        <v/>
      </c>
      <c r="BE442" s="83" t="str">
        <f t="shared" si="218"/>
        <v/>
      </c>
      <c r="BF442" s="83" t="str">
        <f t="shared" si="218"/>
        <v/>
      </c>
    </row>
    <row r="443" spans="4:58" s="52" customFormat="1" ht="15" customHeight="1">
      <c r="D443" s="53"/>
      <c r="E443" s="53"/>
      <c r="F443" s="53"/>
      <c r="P443" s="244">
        <v>26</v>
      </c>
      <c r="Q443" s="50" t="str">
        <f t="shared" si="196"/>
        <v>Boston_2016</v>
      </c>
      <c r="R443" s="21"/>
      <c r="S443" s="21"/>
      <c r="T443" s="32"/>
      <c r="U443" s="83">
        <f t="shared" si="213"/>
        <v>36425.761224057489</v>
      </c>
      <c r="V443" s="83">
        <f t="shared" si="213"/>
        <v>12368.156758799078</v>
      </c>
      <c r="W443" s="83">
        <f t="shared" si="213"/>
        <v>139.23383999999999</v>
      </c>
      <c r="X443" s="83" t="str">
        <f t="shared" si="213"/>
        <v/>
      </c>
      <c r="Y443" s="83" t="str">
        <f t="shared" si="213"/>
        <v/>
      </c>
      <c r="Z443" s="70">
        <f t="shared" si="198"/>
        <v>48933.151822856569</v>
      </c>
      <c r="AA443" s="70">
        <f t="shared" ca="1" si="204"/>
        <v>57</v>
      </c>
      <c r="AB443" s="70">
        <f t="shared" ca="1" si="205"/>
        <v>49</v>
      </c>
      <c r="AC443" s="70">
        <f t="shared" ca="1" si="206"/>
        <v>44</v>
      </c>
      <c r="AD443" s="70">
        <f t="shared" ca="1" si="207"/>
        <v>127</v>
      </c>
      <c r="AE443" s="70" t="e">
        <f t="shared" ca="1" si="208"/>
        <v>#VALUE!</v>
      </c>
      <c r="AF443" s="70" t="e">
        <f t="shared" ca="1" si="209"/>
        <v>#VALUE!</v>
      </c>
      <c r="AG443" s="83">
        <f t="shared" si="214"/>
        <v>9787.3156783589639</v>
      </c>
      <c r="AH443" s="83">
        <f t="shared" si="214"/>
        <v>26394.67676161342</v>
      </c>
      <c r="AI443" s="83" t="str">
        <f t="shared" si="214"/>
        <v/>
      </c>
      <c r="AJ443" s="83" t="str">
        <f t="shared" si="214"/>
        <v/>
      </c>
      <c r="AK443" s="83" t="str">
        <f t="shared" si="214"/>
        <v/>
      </c>
      <c r="AL443" s="83" t="str">
        <f t="shared" si="214"/>
        <v/>
      </c>
      <c r="AM443" s="83" t="str">
        <f t="shared" si="214"/>
        <v/>
      </c>
      <c r="AN443" s="83">
        <f t="shared" si="214"/>
        <v>243.76878408510294</v>
      </c>
      <c r="AO443" s="59"/>
      <c r="AP443" s="83">
        <f t="shared" si="215"/>
        <v>11636.395988076349</v>
      </c>
      <c r="AQ443" s="83">
        <f t="shared" si="215"/>
        <v>640.45030663070656</v>
      </c>
      <c r="AR443" s="83">
        <f t="shared" si="215"/>
        <v>2.8816682904799999</v>
      </c>
      <c r="AS443" s="83" t="str">
        <f t="shared" si="215"/>
        <v/>
      </c>
      <c r="AT443" s="83">
        <f t="shared" si="215"/>
        <v>88.428795801544453</v>
      </c>
      <c r="AU443" s="59"/>
      <c r="AV443" s="83" t="str">
        <f t="shared" si="216"/>
        <v/>
      </c>
      <c r="AW443" s="83" t="str">
        <f t="shared" si="216"/>
        <v/>
      </c>
      <c r="AX443" s="83" t="str">
        <f t="shared" si="216"/>
        <v/>
      </c>
      <c r="AY443" s="83">
        <f t="shared" si="216"/>
        <v>139.23383999999999</v>
      </c>
      <c r="AZ443" s="59"/>
      <c r="BA443" s="83" t="str">
        <f t="shared" si="217"/>
        <v/>
      </c>
      <c r="BB443" s="83" t="str">
        <f t="shared" si="217"/>
        <v/>
      </c>
      <c r="BC443" s="59"/>
      <c r="BD443" s="83" t="str">
        <f t="shared" si="218"/>
        <v/>
      </c>
      <c r="BE443" s="83" t="str">
        <f t="shared" si="218"/>
        <v/>
      </c>
      <c r="BF443" s="83" t="str">
        <f t="shared" si="218"/>
        <v/>
      </c>
    </row>
    <row r="444" spans="4:58" s="52" customFormat="1" ht="15" customHeight="1">
      <c r="D444" s="53"/>
      <c r="E444" s="53"/>
      <c r="F444" s="53"/>
      <c r="P444" s="244">
        <v>27</v>
      </c>
      <c r="Q444" s="50" t="str">
        <f t="shared" si="196"/>
        <v>Buenos Aires_2000</v>
      </c>
      <c r="R444" s="21"/>
      <c r="S444" s="21"/>
      <c r="T444" s="32"/>
      <c r="U444" s="83">
        <f t="shared" si="213"/>
        <v>29689.173634030201</v>
      </c>
      <c r="V444" s="83">
        <f t="shared" si="213"/>
        <v>17264.604293702316</v>
      </c>
      <c r="W444" s="83">
        <f t="shared" si="213"/>
        <v>8321.1375566373481</v>
      </c>
      <c r="X444" s="83" t="str">
        <f t="shared" si="213"/>
        <v/>
      </c>
      <c r="Y444" s="83" t="str">
        <f t="shared" si="213"/>
        <v/>
      </c>
      <c r="Z444" s="70">
        <f t="shared" si="198"/>
        <v>55274.915484369863</v>
      </c>
      <c r="AA444" s="70">
        <f t="shared" ca="1" si="204"/>
        <v>41</v>
      </c>
      <c r="AB444" s="70">
        <f t="shared" ca="1" si="205"/>
        <v>59</v>
      </c>
      <c r="AC444" s="70">
        <f t="shared" ca="1" si="206"/>
        <v>22</v>
      </c>
      <c r="AD444" s="70">
        <f t="shared" ca="1" si="207"/>
        <v>21</v>
      </c>
      <c r="AE444" s="70" t="e">
        <f t="shared" ca="1" si="208"/>
        <v>#VALUE!</v>
      </c>
      <c r="AF444" s="70" t="e">
        <f t="shared" ca="1" si="209"/>
        <v>#VALUE!</v>
      </c>
      <c r="AG444" s="83">
        <f t="shared" si="214"/>
        <v>16644.197682953029</v>
      </c>
      <c r="AH444" s="83">
        <f t="shared" si="214"/>
        <v>9258.330705018041</v>
      </c>
      <c r="AI444" s="83">
        <f t="shared" si="214"/>
        <v>2823.2805682406788</v>
      </c>
      <c r="AJ444" s="83" t="str">
        <f t="shared" si="214"/>
        <v/>
      </c>
      <c r="AK444" s="83" t="str">
        <f t="shared" si="214"/>
        <v/>
      </c>
      <c r="AL444" s="83" t="str">
        <f t="shared" si="214"/>
        <v/>
      </c>
      <c r="AM444" s="83" t="str">
        <f t="shared" si="214"/>
        <v/>
      </c>
      <c r="AN444" s="83">
        <f t="shared" si="214"/>
        <v>963.36467781844362</v>
      </c>
      <c r="AO444" s="59"/>
      <c r="AP444" s="83">
        <f t="shared" si="215"/>
        <v>16936.341169021147</v>
      </c>
      <c r="AQ444" s="83">
        <f t="shared" si="215"/>
        <v>328.26312468116595</v>
      </c>
      <c r="AR444" s="83" t="str">
        <f t="shared" si="215"/>
        <v/>
      </c>
      <c r="AS444" s="83" t="str">
        <f t="shared" si="215"/>
        <v/>
      </c>
      <c r="AT444" s="83" t="str">
        <f t="shared" si="215"/>
        <v/>
      </c>
      <c r="AU444" s="59"/>
      <c r="AV444" s="83">
        <f t="shared" si="216"/>
        <v>7694.4272025921064</v>
      </c>
      <c r="AW444" s="83" t="str">
        <f t="shared" si="216"/>
        <v/>
      </c>
      <c r="AX444" s="83" t="str">
        <f t="shared" si="216"/>
        <v/>
      </c>
      <c r="AY444" s="83">
        <f t="shared" si="216"/>
        <v>626.71035404524196</v>
      </c>
      <c r="AZ444" s="59"/>
      <c r="BA444" s="83" t="str">
        <f t="shared" si="217"/>
        <v/>
      </c>
      <c r="BB444" s="83" t="str">
        <f t="shared" si="217"/>
        <v/>
      </c>
      <c r="BC444" s="59"/>
      <c r="BD444" s="83" t="str">
        <f t="shared" si="218"/>
        <v/>
      </c>
      <c r="BE444" s="83" t="str">
        <f t="shared" si="218"/>
        <v/>
      </c>
      <c r="BF444" s="83" t="str">
        <f t="shared" si="218"/>
        <v/>
      </c>
    </row>
    <row r="445" spans="4:58" s="52" customFormat="1" ht="15" customHeight="1">
      <c r="D445" s="53"/>
      <c r="E445" s="53"/>
      <c r="F445" s="53"/>
      <c r="P445" s="244">
        <v>28</v>
      </c>
      <c r="Q445" s="50" t="str">
        <f t="shared" si="196"/>
        <v>Buenos Aires_2001</v>
      </c>
      <c r="R445" s="21"/>
      <c r="S445" s="21"/>
      <c r="T445" s="32"/>
      <c r="U445" s="83">
        <f t="shared" si="213"/>
        <v>26784.551607121553</v>
      </c>
      <c r="V445" s="83">
        <f t="shared" si="213"/>
        <v>17957.099823794939</v>
      </c>
      <c r="W445" s="83">
        <f t="shared" si="213"/>
        <v>8344.1019383402563</v>
      </c>
      <c r="X445" s="83" t="str">
        <f t="shared" si="213"/>
        <v/>
      </c>
      <c r="Y445" s="83" t="str">
        <f t="shared" si="213"/>
        <v/>
      </c>
      <c r="Z445" s="70">
        <f t="shared" si="198"/>
        <v>53085.753369256752</v>
      </c>
      <c r="AA445" s="70">
        <f t="shared" ca="1" si="204"/>
        <v>47</v>
      </c>
      <c r="AB445" s="70">
        <f t="shared" ca="1" si="205"/>
        <v>64</v>
      </c>
      <c r="AC445" s="70">
        <f t="shared" ca="1" si="206"/>
        <v>17</v>
      </c>
      <c r="AD445" s="70">
        <f t="shared" ca="1" si="207"/>
        <v>20</v>
      </c>
      <c r="AE445" s="70" t="e">
        <f t="shared" ca="1" si="208"/>
        <v>#VALUE!</v>
      </c>
      <c r="AF445" s="70" t="e">
        <f t="shared" ca="1" si="209"/>
        <v>#VALUE!</v>
      </c>
      <c r="AG445" s="83">
        <f t="shared" si="214"/>
        <v>14938.382895190232</v>
      </c>
      <c r="AH445" s="83">
        <f t="shared" si="214"/>
        <v>8529.1599553700507</v>
      </c>
      <c r="AI445" s="83">
        <f t="shared" si="214"/>
        <v>2536.2437107387268</v>
      </c>
      <c r="AJ445" s="83" t="str">
        <f t="shared" si="214"/>
        <v/>
      </c>
      <c r="AK445" s="83" t="str">
        <f t="shared" si="214"/>
        <v/>
      </c>
      <c r="AL445" s="83" t="str">
        <f t="shared" si="214"/>
        <v/>
      </c>
      <c r="AM445" s="83" t="str">
        <f t="shared" si="214"/>
        <v/>
      </c>
      <c r="AN445" s="83">
        <f t="shared" si="214"/>
        <v>780.76504582254609</v>
      </c>
      <c r="AO445" s="59"/>
      <c r="AP445" s="83">
        <f t="shared" si="215"/>
        <v>17703.449263342649</v>
      </c>
      <c r="AQ445" s="83">
        <f t="shared" si="215"/>
        <v>253.65056045228854</v>
      </c>
      <c r="AR445" s="83" t="str">
        <f t="shared" si="215"/>
        <v/>
      </c>
      <c r="AS445" s="83" t="str">
        <f t="shared" si="215"/>
        <v/>
      </c>
      <c r="AT445" s="83" t="str">
        <f t="shared" si="215"/>
        <v/>
      </c>
      <c r="AU445" s="59"/>
      <c r="AV445" s="83">
        <f t="shared" si="216"/>
        <v>7752.2467298036045</v>
      </c>
      <c r="AW445" s="83" t="str">
        <f t="shared" si="216"/>
        <v/>
      </c>
      <c r="AX445" s="83" t="str">
        <f t="shared" si="216"/>
        <v/>
      </c>
      <c r="AY445" s="83">
        <f t="shared" si="216"/>
        <v>591.8552085366523</v>
      </c>
      <c r="AZ445" s="59"/>
      <c r="BA445" s="83" t="str">
        <f t="shared" si="217"/>
        <v/>
      </c>
      <c r="BB445" s="83" t="str">
        <f t="shared" si="217"/>
        <v/>
      </c>
      <c r="BC445" s="59"/>
      <c r="BD445" s="83" t="str">
        <f t="shared" si="218"/>
        <v/>
      </c>
      <c r="BE445" s="83" t="str">
        <f t="shared" si="218"/>
        <v/>
      </c>
      <c r="BF445" s="83" t="str">
        <f t="shared" si="218"/>
        <v/>
      </c>
    </row>
    <row r="446" spans="4:58" s="52" customFormat="1" ht="15" customHeight="1">
      <c r="D446" s="53"/>
      <c r="E446" s="53"/>
      <c r="F446" s="53"/>
      <c r="P446" s="244">
        <v>29</v>
      </c>
      <c r="Q446" s="50" t="str">
        <f t="shared" si="196"/>
        <v>Buenos Aires_2002</v>
      </c>
      <c r="R446" s="21"/>
      <c r="S446" s="21"/>
      <c r="T446" s="32"/>
      <c r="U446" s="83">
        <f t="shared" si="213"/>
        <v>24604.850338807959</v>
      </c>
      <c r="V446" s="83">
        <f t="shared" si="213"/>
        <v>17425.556375818687</v>
      </c>
      <c r="W446" s="83">
        <f t="shared" si="213"/>
        <v>8378.6806524025324</v>
      </c>
      <c r="X446" s="83" t="str">
        <f t="shared" si="213"/>
        <v/>
      </c>
      <c r="Y446" s="83" t="str">
        <f t="shared" si="213"/>
        <v/>
      </c>
      <c r="Z446" s="70">
        <f t="shared" si="198"/>
        <v>50409.087367029177</v>
      </c>
      <c r="AA446" s="70">
        <f t="shared" ca="1" si="204"/>
        <v>51</v>
      </c>
      <c r="AB446" s="70">
        <f t="shared" ca="1" si="205"/>
        <v>66</v>
      </c>
      <c r="AC446" s="70">
        <f t="shared" ca="1" si="206"/>
        <v>21</v>
      </c>
      <c r="AD446" s="70">
        <f t="shared" ca="1" si="207"/>
        <v>19</v>
      </c>
      <c r="AE446" s="70" t="e">
        <f t="shared" ca="1" si="208"/>
        <v>#VALUE!</v>
      </c>
      <c r="AF446" s="70" t="e">
        <f t="shared" ca="1" si="209"/>
        <v>#VALUE!</v>
      </c>
      <c r="AG446" s="83">
        <f t="shared" si="214"/>
        <v>14213.572410865756</v>
      </c>
      <c r="AH446" s="83">
        <f t="shared" si="214"/>
        <v>7472.8660566342905</v>
      </c>
      <c r="AI446" s="83">
        <f t="shared" si="214"/>
        <v>2330.0091076668405</v>
      </c>
      <c r="AJ446" s="83" t="str">
        <f t="shared" si="214"/>
        <v/>
      </c>
      <c r="AK446" s="83" t="str">
        <f t="shared" si="214"/>
        <v/>
      </c>
      <c r="AL446" s="83" t="str">
        <f t="shared" si="214"/>
        <v/>
      </c>
      <c r="AM446" s="83" t="str">
        <f t="shared" si="214"/>
        <v/>
      </c>
      <c r="AN446" s="83">
        <f t="shared" si="214"/>
        <v>588.40276364107342</v>
      </c>
      <c r="AO446" s="59"/>
      <c r="AP446" s="83">
        <f t="shared" si="215"/>
        <v>17197.72452554158</v>
      </c>
      <c r="AQ446" s="83">
        <f t="shared" si="215"/>
        <v>227.83185027710545</v>
      </c>
      <c r="AR446" s="83" t="str">
        <f t="shared" si="215"/>
        <v/>
      </c>
      <c r="AS446" s="83" t="str">
        <f t="shared" si="215"/>
        <v/>
      </c>
      <c r="AT446" s="83" t="str">
        <f t="shared" si="215"/>
        <v/>
      </c>
      <c r="AU446" s="59"/>
      <c r="AV446" s="83">
        <f t="shared" si="216"/>
        <v>7783.2309119141746</v>
      </c>
      <c r="AW446" s="83" t="str">
        <f t="shared" si="216"/>
        <v/>
      </c>
      <c r="AX446" s="83" t="str">
        <f t="shared" si="216"/>
        <v/>
      </c>
      <c r="AY446" s="83">
        <f t="shared" si="216"/>
        <v>595.44974048835763</v>
      </c>
      <c r="AZ446" s="59"/>
      <c r="BA446" s="83" t="str">
        <f t="shared" si="217"/>
        <v/>
      </c>
      <c r="BB446" s="83" t="str">
        <f t="shared" si="217"/>
        <v/>
      </c>
      <c r="BC446" s="59"/>
      <c r="BD446" s="83" t="str">
        <f t="shared" si="218"/>
        <v/>
      </c>
      <c r="BE446" s="83" t="str">
        <f t="shared" si="218"/>
        <v/>
      </c>
      <c r="BF446" s="83" t="str">
        <f t="shared" si="218"/>
        <v/>
      </c>
    </row>
    <row r="447" spans="4:58" s="52" customFormat="1" ht="15" customHeight="1">
      <c r="D447" s="53"/>
      <c r="E447" s="53"/>
      <c r="F447" s="53"/>
      <c r="P447" s="244">
        <v>30</v>
      </c>
      <c r="Q447" s="50" t="str">
        <f t="shared" si="196"/>
        <v>Buenos Aires_2003</v>
      </c>
      <c r="R447" s="21"/>
      <c r="S447" s="21"/>
      <c r="T447" s="32"/>
      <c r="U447" s="83">
        <f t="shared" si="213"/>
        <v>27396.343338222814</v>
      </c>
      <c r="V447" s="83">
        <f t="shared" si="213"/>
        <v>17867.781705302372</v>
      </c>
      <c r="W447" s="83">
        <f t="shared" si="213"/>
        <v>8253.5345114717711</v>
      </c>
      <c r="X447" s="83" t="str">
        <f t="shared" si="213"/>
        <v/>
      </c>
      <c r="Y447" s="83" t="str">
        <f t="shared" si="213"/>
        <v/>
      </c>
      <c r="Z447" s="70">
        <f t="shared" si="198"/>
        <v>53517.659554996957</v>
      </c>
      <c r="AA447" s="70">
        <f t="shared" ca="1" si="204"/>
        <v>44</v>
      </c>
      <c r="AB447" s="70">
        <f t="shared" ca="1" si="205"/>
        <v>63</v>
      </c>
      <c r="AC447" s="70">
        <f t="shared" ca="1" si="206"/>
        <v>18</v>
      </c>
      <c r="AD447" s="70">
        <f t="shared" ca="1" si="207"/>
        <v>23</v>
      </c>
      <c r="AE447" s="70" t="e">
        <f t="shared" ca="1" si="208"/>
        <v>#VALUE!</v>
      </c>
      <c r="AF447" s="70" t="e">
        <f t="shared" ca="1" si="209"/>
        <v>#VALUE!</v>
      </c>
      <c r="AG447" s="83">
        <f t="shared" si="214"/>
        <v>15295.840599781928</v>
      </c>
      <c r="AH447" s="83">
        <f t="shared" si="214"/>
        <v>8792.83848513675</v>
      </c>
      <c r="AI447" s="83">
        <f t="shared" si="214"/>
        <v>2642.31101012115</v>
      </c>
      <c r="AJ447" s="83" t="str">
        <f t="shared" si="214"/>
        <v/>
      </c>
      <c r="AK447" s="83" t="str">
        <f t="shared" si="214"/>
        <v/>
      </c>
      <c r="AL447" s="83" t="str">
        <f t="shared" si="214"/>
        <v/>
      </c>
      <c r="AM447" s="83" t="str">
        <f t="shared" si="214"/>
        <v/>
      </c>
      <c r="AN447" s="83">
        <f t="shared" si="214"/>
        <v>665.35324318298819</v>
      </c>
      <c r="AO447" s="59"/>
      <c r="AP447" s="83">
        <f t="shared" si="215"/>
        <v>17621.036826960659</v>
      </c>
      <c r="AQ447" s="83">
        <f t="shared" si="215"/>
        <v>246.74487834171475</v>
      </c>
      <c r="AR447" s="83" t="str">
        <f t="shared" si="215"/>
        <v/>
      </c>
      <c r="AS447" s="83" t="str">
        <f t="shared" si="215"/>
        <v/>
      </c>
      <c r="AT447" s="83" t="str">
        <f t="shared" si="215"/>
        <v/>
      </c>
      <c r="AU447" s="59"/>
      <c r="AV447" s="83">
        <f t="shared" si="216"/>
        <v>7637.5902187396423</v>
      </c>
      <c r="AW447" s="83" t="str">
        <f t="shared" si="216"/>
        <v/>
      </c>
      <c r="AX447" s="83" t="str">
        <f t="shared" si="216"/>
        <v/>
      </c>
      <c r="AY447" s="83">
        <f t="shared" si="216"/>
        <v>615.9442927321287</v>
      </c>
      <c r="AZ447" s="59"/>
      <c r="BA447" s="83" t="str">
        <f t="shared" si="217"/>
        <v/>
      </c>
      <c r="BB447" s="83" t="str">
        <f t="shared" si="217"/>
        <v/>
      </c>
      <c r="BC447" s="59"/>
      <c r="BD447" s="83" t="str">
        <f t="shared" si="218"/>
        <v/>
      </c>
      <c r="BE447" s="83" t="str">
        <f t="shared" si="218"/>
        <v/>
      </c>
      <c r="BF447" s="83" t="str">
        <f t="shared" si="218"/>
        <v/>
      </c>
    </row>
    <row r="448" spans="4:58" s="52" customFormat="1" ht="15" customHeight="1">
      <c r="D448" s="53"/>
      <c r="E448" s="53"/>
      <c r="F448" s="53"/>
      <c r="P448" s="244">
        <v>31</v>
      </c>
      <c r="Q448" s="50" t="str">
        <f t="shared" si="196"/>
        <v>Buenos Aires_2004</v>
      </c>
      <c r="R448" s="21"/>
      <c r="S448" s="21"/>
      <c r="T448" s="32"/>
      <c r="U448" s="83">
        <f t="shared" ref="U448:Y457" si="219">IF(ISERROR(U40/$S40),"",U40/$S40)</f>
        <v>31586.889143942204</v>
      </c>
      <c r="V448" s="83">
        <f t="shared" si="219"/>
        <v>17714.679733136145</v>
      </c>
      <c r="W448" s="83">
        <f t="shared" si="219"/>
        <v>8155.3977022126173</v>
      </c>
      <c r="X448" s="83" t="str">
        <f t="shared" si="219"/>
        <v/>
      </c>
      <c r="Y448" s="83" t="str">
        <f t="shared" si="219"/>
        <v/>
      </c>
      <c r="Z448" s="70">
        <f t="shared" si="198"/>
        <v>57456.966579290965</v>
      </c>
      <c r="AA448" s="70">
        <f t="shared" ca="1" si="204"/>
        <v>35</v>
      </c>
      <c r="AB448" s="70">
        <f t="shared" ca="1" si="205"/>
        <v>58</v>
      </c>
      <c r="AC448" s="70">
        <f t="shared" ca="1" si="206"/>
        <v>20</v>
      </c>
      <c r="AD448" s="70">
        <f t="shared" ca="1" si="207"/>
        <v>25</v>
      </c>
      <c r="AE448" s="70" t="e">
        <f t="shared" ca="1" si="208"/>
        <v>#VALUE!</v>
      </c>
      <c r="AF448" s="70" t="e">
        <f t="shared" ca="1" si="209"/>
        <v>#VALUE!</v>
      </c>
      <c r="AG448" s="83">
        <f t="shared" ref="AG448:AN457" si="220">IF(ISERROR(AG40/$S40),"",AG40/$S40)</f>
        <v>15833.773111876584</v>
      </c>
      <c r="AH448" s="83">
        <f t="shared" si="220"/>
        <v>11306.694813435848</v>
      </c>
      <c r="AI448" s="83">
        <f t="shared" si="220"/>
        <v>3595.4783358037835</v>
      </c>
      <c r="AJ448" s="83" t="str">
        <f t="shared" si="220"/>
        <v/>
      </c>
      <c r="AK448" s="83" t="str">
        <f t="shared" si="220"/>
        <v/>
      </c>
      <c r="AL448" s="83" t="str">
        <f t="shared" si="220"/>
        <v/>
      </c>
      <c r="AM448" s="83" t="str">
        <f t="shared" si="220"/>
        <v/>
      </c>
      <c r="AN448" s="83">
        <f t="shared" si="220"/>
        <v>850.94288282598586</v>
      </c>
      <c r="AO448" s="59"/>
      <c r="AP448" s="83">
        <f t="shared" ref="AP448:AT457" si="221">IF(ISERROR(AP40/$S40),"",AP40/$S40)</f>
        <v>17378.117974748948</v>
      </c>
      <c r="AQ448" s="83">
        <f t="shared" si="221"/>
        <v>336.56175838719849</v>
      </c>
      <c r="AR448" s="83" t="str">
        <f t="shared" si="221"/>
        <v/>
      </c>
      <c r="AS448" s="83" t="str">
        <f t="shared" si="221"/>
        <v/>
      </c>
      <c r="AT448" s="83" t="str">
        <f t="shared" si="221"/>
        <v/>
      </c>
      <c r="AU448" s="59"/>
      <c r="AV448" s="83">
        <f t="shared" si="216"/>
        <v>7520.9244671349334</v>
      </c>
      <c r="AW448" s="83" t="str">
        <f t="shared" si="216"/>
        <v/>
      </c>
      <c r="AX448" s="83" t="str">
        <f t="shared" si="216"/>
        <v/>
      </c>
      <c r="AY448" s="83">
        <f t="shared" si="216"/>
        <v>634.4732350776851</v>
      </c>
      <c r="AZ448" s="59"/>
      <c r="BA448" s="83" t="str">
        <f t="shared" si="217"/>
        <v/>
      </c>
      <c r="BB448" s="83" t="str">
        <f t="shared" si="217"/>
        <v/>
      </c>
      <c r="BC448" s="59"/>
      <c r="BD448" s="83" t="str">
        <f t="shared" si="218"/>
        <v/>
      </c>
      <c r="BE448" s="83" t="str">
        <f t="shared" si="218"/>
        <v/>
      </c>
      <c r="BF448" s="83" t="str">
        <f t="shared" si="218"/>
        <v/>
      </c>
    </row>
    <row r="449" spans="4:58" s="52" customFormat="1" ht="15" customHeight="1">
      <c r="D449" s="53"/>
      <c r="E449" s="53"/>
      <c r="F449" s="53"/>
      <c r="P449" s="244">
        <v>32</v>
      </c>
      <c r="Q449" s="50" t="str">
        <f t="shared" si="196"/>
        <v>Buenos Aires_2005</v>
      </c>
      <c r="R449" s="21"/>
      <c r="S449" s="21"/>
      <c r="T449" s="32"/>
      <c r="U449" s="83">
        <f t="shared" si="219"/>
        <v>31887.286710541077</v>
      </c>
      <c r="V449" s="83">
        <f t="shared" si="219"/>
        <v>17179.958175631658</v>
      </c>
      <c r="W449" s="83">
        <f t="shared" si="219"/>
        <v>8129.6720755573742</v>
      </c>
      <c r="X449" s="83" t="str">
        <f t="shared" si="219"/>
        <v/>
      </c>
      <c r="Y449" s="83" t="str">
        <f t="shared" si="219"/>
        <v/>
      </c>
      <c r="Z449" s="70">
        <f t="shared" si="198"/>
        <v>57196.916961730109</v>
      </c>
      <c r="AA449" s="70">
        <f t="shared" ca="1" si="204"/>
        <v>36</v>
      </c>
      <c r="AB449" s="70">
        <f t="shared" ca="1" si="205"/>
        <v>57</v>
      </c>
      <c r="AC449" s="70">
        <f t="shared" ca="1" si="206"/>
        <v>23</v>
      </c>
      <c r="AD449" s="70">
        <f t="shared" ca="1" si="207"/>
        <v>26</v>
      </c>
      <c r="AE449" s="70" t="e">
        <f t="shared" ca="1" si="208"/>
        <v>#VALUE!</v>
      </c>
      <c r="AF449" s="70" t="e">
        <f t="shared" ca="1" si="209"/>
        <v>#VALUE!</v>
      </c>
      <c r="AG449" s="83">
        <f t="shared" si="220"/>
        <v>16232.284789970709</v>
      </c>
      <c r="AH449" s="83">
        <f t="shared" si="220"/>
        <v>11312.001205784549</v>
      </c>
      <c r="AI449" s="83">
        <f t="shared" si="220"/>
        <v>3513.6903659245791</v>
      </c>
      <c r="AJ449" s="83" t="str">
        <f t="shared" si="220"/>
        <v/>
      </c>
      <c r="AK449" s="83" t="str">
        <f t="shared" si="220"/>
        <v/>
      </c>
      <c r="AL449" s="83" t="str">
        <f t="shared" si="220"/>
        <v/>
      </c>
      <c r="AM449" s="83" t="str">
        <f t="shared" si="220"/>
        <v/>
      </c>
      <c r="AN449" s="83">
        <f t="shared" si="220"/>
        <v>829.31034886123905</v>
      </c>
      <c r="AO449" s="59"/>
      <c r="AP449" s="83">
        <f t="shared" si="221"/>
        <v>16807.368254616795</v>
      </c>
      <c r="AQ449" s="83">
        <f t="shared" si="221"/>
        <v>372.58992101486575</v>
      </c>
      <c r="AR449" s="83" t="str">
        <f t="shared" si="221"/>
        <v/>
      </c>
      <c r="AS449" s="83" t="str">
        <f t="shared" si="221"/>
        <v/>
      </c>
      <c r="AT449" s="83" t="str">
        <f t="shared" si="221"/>
        <v/>
      </c>
      <c r="AU449" s="59"/>
      <c r="AV449" s="83">
        <f t="shared" si="216"/>
        <v>7480.7606525308929</v>
      </c>
      <c r="AW449" s="83" t="str">
        <f t="shared" si="216"/>
        <v/>
      </c>
      <c r="AX449" s="83" t="str">
        <f t="shared" si="216"/>
        <v/>
      </c>
      <c r="AY449" s="83">
        <f t="shared" si="216"/>
        <v>648.9114230264812</v>
      </c>
      <c r="AZ449" s="59"/>
      <c r="BA449" s="83" t="str">
        <f t="shared" si="217"/>
        <v/>
      </c>
      <c r="BB449" s="83" t="str">
        <f t="shared" si="217"/>
        <v/>
      </c>
      <c r="BC449" s="59"/>
      <c r="BD449" s="83" t="str">
        <f t="shared" si="218"/>
        <v/>
      </c>
      <c r="BE449" s="83" t="str">
        <f t="shared" si="218"/>
        <v/>
      </c>
      <c r="BF449" s="83" t="str">
        <f t="shared" si="218"/>
        <v/>
      </c>
    </row>
    <row r="450" spans="4:58" s="52" customFormat="1" ht="15" customHeight="1">
      <c r="D450" s="53"/>
      <c r="E450" s="53"/>
      <c r="F450" s="53"/>
      <c r="P450" s="244">
        <v>33</v>
      </c>
      <c r="Q450" s="50" t="str">
        <f t="shared" ref="Q450:Q481" si="222">Q42</f>
        <v>Buenos Aires_2006</v>
      </c>
      <c r="R450" s="21"/>
      <c r="S450" s="21"/>
      <c r="T450" s="32"/>
      <c r="U450" s="83">
        <f t="shared" si="219"/>
        <v>31990.985550941863</v>
      </c>
      <c r="V450" s="83">
        <f t="shared" si="219"/>
        <v>16399.219329314492</v>
      </c>
      <c r="W450" s="83">
        <f t="shared" si="219"/>
        <v>8093.6203776620769</v>
      </c>
      <c r="X450" s="83" t="str">
        <f t="shared" si="219"/>
        <v/>
      </c>
      <c r="Y450" s="83" t="str">
        <f t="shared" si="219"/>
        <v/>
      </c>
      <c r="Z450" s="70">
        <f t="shared" ref="Z450:Z481" si="223">IF(SUM(U450:Y450)=0,"",SUM(U450:Y450))</f>
        <v>56483.825257918426</v>
      </c>
      <c r="AA450" s="70">
        <f t="shared" ca="1" si="204"/>
        <v>38</v>
      </c>
      <c r="AB450" s="70">
        <f t="shared" ca="1" si="205"/>
        <v>56</v>
      </c>
      <c r="AC450" s="70">
        <f t="shared" ca="1" si="206"/>
        <v>25</v>
      </c>
      <c r="AD450" s="70">
        <f t="shared" ca="1" si="207"/>
        <v>27</v>
      </c>
      <c r="AE450" s="70" t="e">
        <f t="shared" ca="1" si="208"/>
        <v>#VALUE!</v>
      </c>
      <c r="AF450" s="70" t="e">
        <f t="shared" ca="1" si="209"/>
        <v>#VALUE!</v>
      </c>
      <c r="AG450" s="83">
        <f t="shared" si="220"/>
        <v>15988.999490564451</v>
      </c>
      <c r="AH450" s="83">
        <f t="shared" si="220"/>
        <v>11324.87654617816</v>
      </c>
      <c r="AI450" s="83">
        <f t="shared" si="220"/>
        <v>3814.4988509244599</v>
      </c>
      <c r="AJ450" s="83" t="str">
        <f t="shared" si="220"/>
        <v/>
      </c>
      <c r="AK450" s="83" t="str">
        <f t="shared" si="220"/>
        <v/>
      </c>
      <c r="AL450" s="83" t="str">
        <f t="shared" si="220"/>
        <v/>
      </c>
      <c r="AM450" s="83" t="str">
        <f t="shared" si="220"/>
        <v/>
      </c>
      <c r="AN450" s="83">
        <f t="shared" si="220"/>
        <v>862.61066327479102</v>
      </c>
      <c r="AO450" s="59"/>
      <c r="AP450" s="83">
        <f t="shared" si="221"/>
        <v>16067.959686414491</v>
      </c>
      <c r="AQ450" s="83">
        <f t="shared" si="221"/>
        <v>331.2596428999978</v>
      </c>
      <c r="AR450" s="83" t="str">
        <f t="shared" si="221"/>
        <v/>
      </c>
      <c r="AS450" s="83" t="str">
        <f t="shared" si="221"/>
        <v/>
      </c>
      <c r="AT450" s="83" t="str">
        <f t="shared" si="221"/>
        <v/>
      </c>
      <c r="AU450" s="59"/>
      <c r="AV450" s="83">
        <f t="shared" si="216"/>
        <v>7435.5733288940019</v>
      </c>
      <c r="AW450" s="83" t="str">
        <f t="shared" si="216"/>
        <v/>
      </c>
      <c r="AX450" s="83" t="str">
        <f t="shared" si="216"/>
        <v/>
      </c>
      <c r="AY450" s="83">
        <f t="shared" si="216"/>
        <v>658.04704876807455</v>
      </c>
      <c r="AZ450" s="59"/>
      <c r="BA450" s="83" t="str">
        <f t="shared" si="217"/>
        <v/>
      </c>
      <c r="BB450" s="83" t="str">
        <f t="shared" si="217"/>
        <v/>
      </c>
      <c r="BC450" s="59"/>
      <c r="BD450" s="83" t="str">
        <f t="shared" si="218"/>
        <v/>
      </c>
      <c r="BE450" s="83" t="str">
        <f t="shared" si="218"/>
        <v/>
      </c>
      <c r="BF450" s="83" t="str">
        <f t="shared" si="218"/>
        <v/>
      </c>
    </row>
    <row r="451" spans="4:58" s="52" customFormat="1" ht="15" customHeight="1">
      <c r="D451" s="53"/>
      <c r="E451" s="53"/>
      <c r="F451" s="53"/>
      <c r="P451" s="244">
        <v>34</v>
      </c>
      <c r="Q451" s="50" t="str">
        <f t="shared" si="222"/>
        <v>Buenos Aires_2007</v>
      </c>
      <c r="R451" s="21"/>
      <c r="S451" s="21"/>
      <c r="T451" s="32"/>
      <c r="U451" s="83">
        <f t="shared" si="219"/>
        <v>36750.292481917793</v>
      </c>
      <c r="V451" s="83">
        <f t="shared" si="219"/>
        <v>17839.088709158565</v>
      </c>
      <c r="W451" s="83">
        <f t="shared" si="219"/>
        <v>8159.7227408656508</v>
      </c>
      <c r="X451" s="83" t="str">
        <f t="shared" si="219"/>
        <v/>
      </c>
      <c r="Y451" s="83" t="str">
        <f t="shared" si="219"/>
        <v/>
      </c>
      <c r="Z451" s="70">
        <f t="shared" si="223"/>
        <v>62749.103931942009</v>
      </c>
      <c r="AA451" s="70">
        <f t="shared" ref="AA451:AA482" ca="1" si="224">IFERROR(IF(ROW()-ROW(AA$417)&lt;$X$1+1,AA450+1,RANK(Z451,AreaTOTALrank)+$X$1),IF(VALUE(Z451)=0,$T$1+1,RANK(Z451,AreaTOTALrank)+$X$1))</f>
        <v>29</v>
      </c>
      <c r="AB451" s="70">
        <f t="shared" ref="AB451:AB482" ca="1" si="225">IFERROR(IF(ROW()-ROW(AB$417)&lt;$X$1+1,AB450+1,RANK(U451,AreaStationrank)+$X$1),IF(VALUE(U451)=0,$T$1+1,RANK(U451,AreaStationrank)+$X$1))</f>
        <v>45</v>
      </c>
      <c r="AC451" s="70">
        <f t="shared" ref="AC451:AC482" ca="1" si="226">IFERROR(IF(ROW()-ROW(AC$417)&lt;$X$1+1,AC450+1,RANK(V451,AreaTransrank)+$X$1),IF(VALUE(V451)=0,$T$1+1,RANK(V451,AreaTransrank)+$X$1))</f>
        <v>19</v>
      </c>
      <c r="AD451" s="70">
        <f t="shared" ref="AD451:AD482" ca="1" si="227">IFERROR(IF(ROW()-ROW(AD$417)&lt;$X$1+1,AD450+1,RANK(W451,AreaWasterank)+$X$1),IF(VALUE(W451)=0,$T$1+1,RANK(W451,AreaWasterank)+$X$1))</f>
        <v>24</v>
      </c>
      <c r="AE451" s="70" t="e">
        <f t="shared" ref="AE451:AE482" ca="1" si="228">IFERROR(IF(ROW()-ROW(AE$417)&lt;$X$1+1,AE450+1,RANK(X451,AreaIPPUrank)+$X$1),IF(VALUE(X451)=0,$T$1+1,RANK(X451,AreaIPPUrank)+$X$1))</f>
        <v>#VALUE!</v>
      </c>
      <c r="AF451" s="70" t="e">
        <f t="shared" ref="AF451:AF482" ca="1" si="229">IFERROR(IF(ROW()-ROW(AF$417)&lt;$X$1+1,AF450+1,RANK(Y451,AreaAFOLUrank)+$X$1),IF(VALUE(Y451)=0,$T$1+1,RANK(Y451,AreaAFOLUrank)+$X$1))</f>
        <v>#VALUE!</v>
      </c>
      <c r="AG451" s="83">
        <f t="shared" si="220"/>
        <v>18962.318198181139</v>
      </c>
      <c r="AH451" s="83">
        <f t="shared" si="220"/>
        <v>12980.819794750856</v>
      </c>
      <c r="AI451" s="83">
        <f t="shared" si="220"/>
        <v>3922.4453947575466</v>
      </c>
      <c r="AJ451" s="83" t="str">
        <f t="shared" si="220"/>
        <v/>
      </c>
      <c r="AK451" s="83" t="str">
        <f t="shared" si="220"/>
        <v/>
      </c>
      <c r="AL451" s="83" t="str">
        <f t="shared" si="220"/>
        <v/>
      </c>
      <c r="AM451" s="83" t="str">
        <f t="shared" si="220"/>
        <v/>
      </c>
      <c r="AN451" s="83">
        <f t="shared" si="220"/>
        <v>884.70909422824536</v>
      </c>
      <c r="AO451" s="59"/>
      <c r="AP451" s="83">
        <f t="shared" si="221"/>
        <v>17367.117747563527</v>
      </c>
      <c r="AQ451" s="83">
        <f t="shared" si="221"/>
        <v>471.97096159503894</v>
      </c>
      <c r="AR451" s="83" t="str">
        <f t="shared" si="221"/>
        <v/>
      </c>
      <c r="AS451" s="83" t="str">
        <f t="shared" si="221"/>
        <v/>
      </c>
      <c r="AT451" s="83" t="str">
        <f t="shared" si="221"/>
        <v/>
      </c>
      <c r="AU451" s="59"/>
      <c r="AV451" s="83">
        <f t="shared" si="216"/>
        <v>7468.9607147751467</v>
      </c>
      <c r="AW451" s="83" t="str">
        <f t="shared" si="216"/>
        <v/>
      </c>
      <c r="AX451" s="83" t="str">
        <f t="shared" si="216"/>
        <v/>
      </c>
      <c r="AY451" s="83">
        <f t="shared" si="216"/>
        <v>690.76202609050392</v>
      </c>
      <c r="AZ451" s="59"/>
      <c r="BA451" s="83" t="str">
        <f t="shared" si="217"/>
        <v/>
      </c>
      <c r="BB451" s="83" t="str">
        <f t="shared" si="217"/>
        <v/>
      </c>
      <c r="BC451" s="59"/>
      <c r="BD451" s="83" t="str">
        <f t="shared" si="218"/>
        <v/>
      </c>
      <c r="BE451" s="83" t="str">
        <f t="shared" si="218"/>
        <v/>
      </c>
      <c r="BF451" s="83" t="str">
        <f t="shared" si="218"/>
        <v/>
      </c>
    </row>
    <row r="452" spans="4:58" s="52" customFormat="1" ht="15" customHeight="1">
      <c r="D452" s="53"/>
      <c r="E452" s="53"/>
      <c r="F452" s="53"/>
      <c r="P452" s="244">
        <v>35</v>
      </c>
      <c r="Q452" s="50" t="str">
        <f t="shared" si="222"/>
        <v>Buenos Aires_2008</v>
      </c>
      <c r="R452" s="21"/>
      <c r="S452" s="21"/>
      <c r="T452" s="32"/>
      <c r="U452" s="83">
        <f t="shared" si="219"/>
        <v>37543.039777607919</v>
      </c>
      <c r="V452" s="83">
        <f t="shared" si="219"/>
        <v>18241.234058815109</v>
      </c>
      <c r="W452" s="83">
        <f t="shared" si="219"/>
        <v>7917.5453456343594</v>
      </c>
      <c r="X452" s="83" t="str">
        <f t="shared" si="219"/>
        <v/>
      </c>
      <c r="Y452" s="83" t="str">
        <f t="shared" si="219"/>
        <v/>
      </c>
      <c r="Z452" s="70">
        <f t="shared" si="223"/>
        <v>63701.819182057392</v>
      </c>
      <c r="AA452" s="70">
        <f t="shared" ca="1" si="224"/>
        <v>28</v>
      </c>
      <c r="AB452" s="70">
        <f t="shared" ca="1" si="225"/>
        <v>42</v>
      </c>
      <c r="AC452" s="70">
        <f t="shared" ca="1" si="226"/>
        <v>14</v>
      </c>
      <c r="AD452" s="70">
        <f t="shared" ca="1" si="227"/>
        <v>28</v>
      </c>
      <c r="AE452" s="70" t="e">
        <f t="shared" ca="1" si="228"/>
        <v>#VALUE!</v>
      </c>
      <c r="AF452" s="70" t="e">
        <f t="shared" ca="1" si="229"/>
        <v>#VALUE!</v>
      </c>
      <c r="AG452" s="83">
        <f t="shared" si="220"/>
        <v>17994.156095533344</v>
      </c>
      <c r="AH452" s="83">
        <f t="shared" si="220"/>
        <v>14619.634855755903</v>
      </c>
      <c r="AI452" s="83">
        <f t="shared" si="220"/>
        <v>4091.4640542553448</v>
      </c>
      <c r="AJ452" s="83" t="str">
        <f t="shared" si="220"/>
        <v/>
      </c>
      <c r="AK452" s="83" t="str">
        <f t="shared" si="220"/>
        <v/>
      </c>
      <c r="AL452" s="83" t="str">
        <f t="shared" si="220"/>
        <v/>
      </c>
      <c r="AM452" s="83" t="str">
        <f t="shared" si="220"/>
        <v/>
      </c>
      <c r="AN452" s="83">
        <f t="shared" si="220"/>
        <v>837.7847720633257</v>
      </c>
      <c r="AO452" s="59"/>
      <c r="AP452" s="83">
        <f t="shared" si="221"/>
        <v>17707.139111863606</v>
      </c>
      <c r="AQ452" s="83">
        <f t="shared" si="221"/>
        <v>534.09494695150511</v>
      </c>
      <c r="AR452" s="83" t="str">
        <f t="shared" si="221"/>
        <v/>
      </c>
      <c r="AS452" s="83" t="str">
        <f t="shared" si="221"/>
        <v/>
      </c>
      <c r="AT452" s="83" t="str">
        <f t="shared" si="221"/>
        <v/>
      </c>
      <c r="AU452" s="59"/>
      <c r="AV452" s="83">
        <f t="shared" si="216"/>
        <v>7209.8695754526743</v>
      </c>
      <c r="AW452" s="83" t="str">
        <f t="shared" si="216"/>
        <v/>
      </c>
      <c r="AX452" s="83" t="str">
        <f t="shared" si="216"/>
        <v/>
      </c>
      <c r="AY452" s="83">
        <f t="shared" si="216"/>
        <v>707.67577018168549</v>
      </c>
      <c r="AZ452" s="59"/>
      <c r="BA452" s="83" t="str">
        <f t="shared" si="217"/>
        <v/>
      </c>
      <c r="BB452" s="83" t="str">
        <f t="shared" si="217"/>
        <v/>
      </c>
      <c r="BC452" s="59"/>
      <c r="BD452" s="83" t="str">
        <f t="shared" si="218"/>
        <v/>
      </c>
      <c r="BE452" s="83" t="str">
        <f t="shared" si="218"/>
        <v/>
      </c>
      <c r="BF452" s="83" t="str">
        <f t="shared" si="218"/>
        <v/>
      </c>
    </row>
    <row r="453" spans="4:58" s="52" customFormat="1" ht="15" customHeight="1">
      <c r="D453" s="53"/>
      <c r="E453" s="53"/>
      <c r="F453" s="53"/>
      <c r="P453" s="244">
        <v>36</v>
      </c>
      <c r="Q453" s="50" t="str">
        <f t="shared" si="222"/>
        <v>Buenos Aires_2009</v>
      </c>
      <c r="R453" s="21"/>
      <c r="S453" s="21"/>
      <c r="T453" s="32"/>
      <c r="U453" s="83">
        <f t="shared" si="219"/>
        <v>35689.918191548313</v>
      </c>
      <c r="V453" s="83">
        <f t="shared" si="219"/>
        <v>18067.378047239174</v>
      </c>
      <c r="W453" s="83">
        <f t="shared" si="219"/>
        <v>7721.4418730301541</v>
      </c>
      <c r="X453" s="83" t="str">
        <f t="shared" si="219"/>
        <v/>
      </c>
      <c r="Y453" s="83" t="str">
        <f t="shared" si="219"/>
        <v/>
      </c>
      <c r="Z453" s="70">
        <f t="shared" si="223"/>
        <v>61478.738111817642</v>
      </c>
      <c r="AA453" s="70">
        <f t="shared" ca="1" si="224"/>
        <v>31</v>
      </c>
      <c r="AB453" s="70">
        <f t="shared" ca="1" si="225"/>
        <v>52</v>
      </c>
      <c r="AC453" s="70">
        <f t="shared" ca="1" si="226"/>
        <v>16</v>
      </c>
      <c r="AD453" s="70">
        <f t="shared" ca="1" si="227"/>
        <v>29</v>
      </c>
      <c r="AE453" s="70" t="e">
        <f t="shared" ca="1" si="228"/>
        <v>#VALUE!</v>
      </c>
      <c r="AF453" s="70" t="e">
        <f t="shared" ca="1" si="229"/>
        <v>#VALUE!</v>
      </c>
      <c r="AG453" s="83">
        <f t="shared" si="220"/>
        <v>18103.622113509522</v>
      </c>
      <c r="AH453" s="83">
        <f t="shared" si="220"/>
        <v>13125.261001985902</v>
      </c>
      <c r="AI453" s="83">
        <f t="shared" si="220"/>
        <v>3630.9383312936361</v>
      </c>
      <c r="AJ453" s="83" t="str">
        <f t="shared" si="220"/>
        <v/>
      </c>
      <c r="AK453" s="83" t="str">
        <f t="shared" si="220"/>
        <v/>
      </c>
      <c r="AL453" s="83" t="str">
        <f t="shared" si="220"/>
        <v/>
      </c>
      <c r="AM453" s="83" t="str">
        <f t="shared" si="220"/>
        <v/>
      </c>
      <c r="AN453" s="83">
        <f t="shared" si="220"/>
        <v>830.09674475925362</v>
      </c>
      <c r="AO453" s="59"/>
      <c r="AP453" s="83">
        <f t="shared" si="221"/>
        <v>17568.83213380666</v>
      </c>
      <c r="AQ453" s="83">
        <f t="shared" si="221"/>
        <v>498.54591343251428</v>
      </c>
      <c r="AR453" s="83" t="str">
        <f t="shared" si="221"/>
        <v/>
      </c>
      <c r="AS453" s="83" t="str">
        <f t="shared" si="221"/>
        <v/>
      </c>
      <c r="AT453" s="83" t="str">
        <f t="shared" si="221"/>
        <v/>
      </c>
      <c r="AU453" s="59"/>
      <c r="AV453" s="83">
        <f t="shared" si="216"/>
        <v>7019.9539746582768</v>
      </c>
      <c r="AW453" s="83" t="str">
        <f t="shared" si="216"/>
        <v/>
      </c>
      <c r="AX453" s="83" t="str">
        <f t="shared" si="216"/>
        <v/>
      </c>
      <c r="AY453" s="83">
        <f t="shared" si="216"/>
        <v>701.48789837187758</v>
      </c>
      <c r="AZ453" s="59"/>
      <c r="BA453" s="83" t="str">
        <f t="shared" si="217"/>
        <v/>
      </c>
      <c r="BB453" s="83" t="str">
        <f t="shared" si="217"/>
        <v/>
      </c>
      <c r="BC453" s="59"/>
      <c r="BD453" s="83" t="str">
        <f t="shared" si="218"/>
        <v/>
      </c>
      <c r="BE453" s="83" t="str">
        <f t="shared" si="218"/>
        <v/>
      </c>
      <c r="BF453" s="83" t="str">
        <f t="shared" si="218"/>
        <v/>
      </c>
    </row>
    <row r="454" spans="4:58" s="52" customFormat="1" ht="15" customHeight="1">
      <c r="D454" s="53"/>
      <c r="E454" s="53"/>
      <c r="F454" s="53"/>
      <c r="P454" s="244">
        <v>37</v>
      </c>
      <c r="Q454" s="50" t="str">
        <f t="shared" si="222"/>
        <v>Buenos Aires_2010</v>
      </c>
      <c r="R454" s="21"/>
      <c r="S454" s="21"/>
      <c r="T454" s="32"/>
      <c r="U454" s="83">
        <f t="shared" si="219"/>
        <v>36177.910524778323</v>
      </c>
      <c r="V454" s="83">
        <f t="shared" si="219"/>
        <v>20974.698371388768</v>
      </c>
      <c r="W454" s="83">
        <f t="shared" si="219"/>
        <v>7459.5792842888068</v>
      </c>
      <c r="X454" s="83" t="str">
        <f t="shared" si="219"/>
        <v/>
      </c>
      <c r="Y454" s="83" t="str">
        <f t="shared" si="219"/>
        <v/>
      </c>
      <c r="Z454" s="70">
        <f t="shared" si="223"/>
        <v>64612.188180455894</v>
      </c>
      <c r="AA454" s="70">
        <f t="shared" ca="1" si="224"/>
        <v>24</v>
      </c>
      <c r="AB454" s="70">
        <f t="shared" ca="1" si="225"/>
        <v>50</v>
      </c>
      <c r="AC454" s="70">
        <f t="shared" ca="1" si="226"/>
        <v>5</v>
      </c>
      <c r="AD454" s="70">
        <f t="shared" ca="1" si="227"/>
        <v>31</v>
      </c>
      <c r="AE454" s="70" t="e">
        <f t="shared" ca="1" si="228"/>
        <v>#VALUE!</v>
      </c>
      <c r="AF454" s="70" t="e">
        <f t="shared" ca="1" si="229"/>
        <v>#VALUE!</v>
      </c>
      <c r="AG454" s="83">
        <f t="shared" si="220"/>
        <v>18283.278821862456</v>
      </c>
      <c r="AH454" s="83">
        <f t="shared" si="220"/>
        <v>13569.448484619725</v>
      </c>
      <c r="AI454" s="83">
        <f t="shared" si="220"/>
        <v>3606.3309595092842</v>
      </c>
      <c r="AJ454" s="83" t="str">
        <f t="shared" si="220"/>
        <v/>
      </c>
      <c r="AK454" s="83" t="str">
        <f t="shared" si="220"/>
        <v/>
      </c>
      <c r="AL454" s="83" t="str">
        <f t="shared" si="220"/>
        <v/>
      </c>
      <c r="AM454" s="83" t="str">
        <f t="shared" si="220"/>
        <v/>
      </c>
      <c r="AN454" s="83">
        <f t="shared" si="220"/>
        <v>718.85225878685594</v>
      </c>
      <c r="AO454" s="59"/>
      <c r="AP454" s="83">
        <f t="shared" si="221"/>
        <v>20448.928164297133</v>
      </c>
      <c r="AQ454" s="83">
        <f t="shared" si="221"/>
        <v>525.77020709163457</v>
      </c>
      <c r="AR454" s="83" t="str">
        <f t="shared" si="221"/>
        <v/>
      </c>
      <c r="AS454" s="83" t="str">
        <f t="shared" si="221"/>
        <v/>
      </c>
      <c r="AT454" s="83" t="str">
        <f t="shared" si="221"/>
        <v/>
      </c>
      <c r="AU454" s="59"/>
      <c r="AV454" s="83">
        <f t="shared" si="216"/>
        <v>6756.8605759263191</v>
      </c>
      <c r="AW454" s="83" t="str">
        <f t="shared" si="216"/>
        <v/>
      </c>
      <c r="AX454" s="83" t="str">
        <f t="shared" si="216"/>
        <v/>
      </c>
      <c r="AY454" s="83">
        <f t="shared" si="216"/>
        <v>702.71870836248695</v>
      </c>
      <c r="AZ454" s="59"/>
      <c r="BA454" s="83" t="str">
        <f t="shared" si="217"/>
        <v/>
      </c>
      <c r="BB454" s="83" t="str">
        <f t="shared" si="217"/>
        <v/>
      </c>
      <c r="BC454" s="59"/>
      <c r="BD454" s="83" t="str">
        <f t="shared" si="218"/>
        <v/>
      </c>
      <c r="BE454" s="83" t="str">
        <f t="shared" si="218"/>
        <v/>
      </c>
      <c r="BF454" s="83" t="str">
        <f t="shared" si="218"/>
        <v/>
      </c>
    </row>
    <row r="455" spans="4:58" s="52" customFormat="1" ht="15" customHeight="1">
      <c r="D455" s="53"/>
      <c r="E455" s="53"/>
      <c r="F455" s="53"/>
      <c r="P455" s="244">
        <v>38</v>
      </c>
      <c r="Q455" s="50" t="str">
        <f t="shared" si="222"/>
        <v>Buenos Aires_2011</v>
      </c>
      <c r="R455" s="21"/>
      <c r="S455" s="21"/>
      <c r="T455" s="32"/>
      <c r="U455" s="83">
        <f t="shared" si="219"/>
        <v>37688.037496095421</v>
      </c>
      <c r="V455" s="83">
        <f t="shared" si="219"/>
        <v>18565.459969428906</v>
      </c>
      <c r="W455" s="83">
        <f t="shared" si="219"/>
        <v>7702.3760195369923</v>
      </c>
      <c r="X455" s="83" t="str">
        <f t="shared" si="219"/>
        <v/>
      </c>
      <c r="Y455" s="83" t="str">
        <f t="shared" si="219"/>
        <v/>
      </c>
      <c r="Z455" s="70">
        <f t="shared" si="223"/>
        <v>63955.873485061318</v>
      </c>
      <c r="AA455" s="70">
        <f t="shared" ca="1" si="224"/>
        <v>26</v>
      </c>
      <c r="AB455" s="70">
        <f t="shared" ca="1" si="225"/>
        <v>41</v>
      </c>
      <c r="AC455" s="70">
        <f t="shared" ca="1" si="226"/>
        <v>12</v>
      </c>
      <c r="AD455" s="70">
        <f t="shared" ca="1" si="227"/>
        <v>30</v>
      </c>
      <c r="AE455" s="70" t="e">
        <f t="shared" ca="1" si="228"/>
        <v>#VALUE!</v>
      </c>
      <c r="AF455" s="70" t="e">
        <f t="shared" ca="1" si="229"/>
        <v>#VALUE!</v>
      </c>
      <c r="AG455" s="83">
        <f t="shared" si="220"/>
        <v>19906.809413635609</v>
      </c>
      <c r="AH455" s="83">
        <f t="shared" si="220"/>
        <v>13772.298781633113</v>
      </c>
      <c r="AI455" s="83">
        <f t="shared" si="220"/>
        <v>3253.3947682994349</v>
      </c>
      <c r="AJ455" s="83" t="str">
        <f t="shared" si="220"/>
        <v/>
      </c>
      <c r="AK455" s="83" t="str">
        <f t="shared" si="220"/>
        <v/>
      </c>
      <c r="AL455" s="83" t="str">
        <f t="shared" si="220"/>
        <v/>
      </c>
      <c r="AM455" s="83" t="str">
        <f t="shared" si="220"/>
        <v/>
      </c>
      <c r="AN455" s="83">
        <f t="shared" si="220"/>
        <v>755.5345325272632</v>
      </c>
      <c r="AO455" s="59"/>
      <c r="AP455" s="83">
        <f t="shared" si="221"/>
        <v>17987.931377373061</v>
      </c>
      <c r="AQ455" s="83">
        <f t="shared" si="221"/>
        <v>577.5285920558465</v>
      </c>
      <c r="AR455" s="83" t="str">
        <f t="shared" si="221"/>
        <v/>
      </c>
      <c r="AS455" s="83" t="str">
        <f t="shared" si="221"/>
        <v/>
      </c>
      <c r="AT455" s="83" t="str">
        <f t="shared" si="221"/>
        <v/>
      </c>
      <c r="AU455" s="59"/>
      <c r="AV455" s="83">
        <f t="shared" si="216"/>
        <v>7001.0903069950336</v>
      </c>
      <c r="AW455" s="83" t="str">
        <f t="shared" si="216"/>
        <v/>
      </c>
      <c r="AX455" s="83" t="str">
        <f t="shared" si="216"/>
        <v/>
      </c>
      <c r="AY455" s="83">
        <f t="shared" si="216"/>
        <v>701.28571254195936</v>
      </c>
      <c r="AZ455" s="59"/>
      <c r="BA455" s="83" t="str">
        <f t="shared" si="217"/>
        <v/>
      </c>
      <c r="BB455" s="83" t="str">
        <f t="shared" si="217"/>
        <v/>
      </c>
      <c r="BC455" s="59"/>
      <c r="BD455" s="83" t="str">
        <f t="shared" si="218"/>
        <v/>
      </c>
      <c r="BE455" s="83" t="str">
        <f t="shared" si="218"/>
        <v/>
      </c>
      <c r="BF455" s="83" t="str">
        <f t="shared" si="218"/>
        <v/>
      </c>
    </row>
    <row r="456" spans="4:58" s="52" customFormat="1" ht="15" customHeight="1">
      <c r="D456" s="53"/>
      <c r="E456" s="53"/>
      <c r="F456" s="53"/>
      <c r="P456" s="244">
        <v>39</v>
      </c>
      <c r="Q456" s="50" t="str">
        <f t="shared" si="222"/>
        <v>Buenos Aires_2012</v>
      </c>
      <c r="R456" s="21"/>
      <c r="S456" s="21"/>
      <c r="T456" s="32"/>
      <c r="U456" s="83">
        <f t="shared" si="219"/>
        <v>39645.479483380223</v>
      </c>
      <c r="V456" s="83">
        <f t="shared" si="219"/>
        <v>19011.368789287255</v>
      </c>
      <c r="W456" s="83">
        <f t="shared" si="219"/>
        <v>8285.9252866763909</v>
      </c>
      <c r="X456" s="83" t="str">
        <f t="shared" si="219"/>
        <v/>
      </c>
      <c r="Y456" s="83" t="str">
        <f t="shared" si="219"/>
        <v/>
      </c>
      <c r="Z456" s="70">
        <f t="shared" si="223"/>
        <v>66942.77355934387</v>
      </c>
      <c r="AA456" s="70">
        <f t="shared" ca="1" si="224"/>
        <v>21</v>
      </c>
      <c r="AB456" s="70">
        <f t="shared" ca="1" si="225"/>
        <v>33</v>
      </c>
      <c r="AC456" s="70">
        <f t="shared" ca="1" si="226"/>
        <v>10</v>
      </c>
      <c r="AD456" s="70">
        <f t="shared" ca="1" si="227"/>
        <v>22</v>
      </c>
      <c r="AE456" s="70" t="e">
        <f t="shared" ca="1" si="228"/>
        <v>#VALUE!</v>
      </c>
      <c r="AF456" s="70" t="e">
        <f t="shared" ca="1" si="229"/>
        <v>#VALUE!</v>
      </c>
      <c r="AG456" s="83">
        <f t="shared" si="220"/>
        <v>19581.829349129639</v>
      </c>
      <c r="AH456" s="83">
        <f t="shared" si="220"/>
        <v>15509.115992477364</v>
      </c>
      <c r="AI456" s="83">
        <f t="shared" si="220"/>
        <v>3776.0105112004048</v>
      </c>
      <c r="AJ456" s="83" t="str">
        <f t="shared" si="220"/>
        <v/>
      </c>
      <c r="AK456" s="83" t="str">
        <f t="shared" si="220"/>
        <v/>
      </c>
      <c r="AL456" s="83" t="str">
        <f t="shared" si="220"/>
        <v/>
      </c>
      <c r="AM456" s="83" t="str">
        <f t="shared" si="220"/>
        <v/>
      </c>
      <c r="AN456" s="83">
        <f t="shared" si="220"/>
        <v>778.5236305728165</v>
      </c>
      <c r="AO456" s="59"/>
      <c r="AP456" s="83">
        <f t="shared" si="221"/>
        <v>18452.383293709241</v>
      </c>
      <c r="AQ456" s="83">
        <f t="shared" si="221"/>
        <v>558.98549557801289</v>
      </c>
      <c r="AR456" s="83" t="str">
        <f t="shared" si="221"/>
        <v/>
      </c>
      <c r="AS456" s="83" t="str">
        <f t="shared" si="221"/>
        <v/>
      </c>
      <c r="AT456" s="83" t="str">
        <f t="shared" si="221"/>
        <v/>
      </c>
      <c r="AU456" s="59"/>
      <c r="AV456" s="83">
        <f t="shared" si="216"/>
        <v>7598.0448742821391</v>
      </c>
      <c r="AW456" s="83" t="str">
        <f t="shared" si="216"/>
        <v/>
      </c>
      <c r="AX456" s="83" t="str">
        <f t="shared" si="216"/>
        <v/>
      </c>
      <c r="AY456" s="83">
        <f t="shared" si="216"/>
        <v>687.88041239425149</v>
      </c>
      <c r="AZ456" s="59"/>
      <c r="BA456" s="83" t="str">
        <f t="shared" si="217"/>
        <v/>
      </c>
      <c r="BB456" s="83" t="str">
        <f t="shared" si="217"/>
        <v/>
      </c>
      <c r="BC456" s="59"/>
      <c r="BD456" s="83" t="str">
        <f t="shared" si="218"/>
        <v/>
      </c>
      <c r="BE456" s="83" t="str">
        <f t="shared" si="218"/>
        <v/>
      </c>
      <c r="BF456" s="83" t="str">
        <f t="shared" si="218"/>
        <v/>
      </c>
    </row>
    <row r="457" spans="4:58" s="52" customFormat="1" ht="15" customHeight="1">
      <c r="D457" s="53"/>
      <c r="E457" s="53"/>
      <c r="F457" s="53"/>
      <c r="P457" s="244">
        <v>40</v>
      </c>
      <c r="Q457" s="50" t="str">
        <f t="shared" si="222"/>
        <v>Buenos Aires_2013</v>
      </c>
      <c r="R457" s="21"/>
      <c r="S457" s="21"/>
      <c r="T457" s="32"/>
      <c r="U457" s="83">
        <f t="shared" si="219"/>
        <v>37905.131668042741</v>
      </c>
      <c r="V457" s="83">
        <f t="shared" si="219"/>
        <v>20250.086680595188</v>
      </c>
      <c r="W457" s="83">
        <f t="shared" si="219"/>
        <v>8818.1153546993191</v>
      </c>
      <c r="X457" s="83" t="str">
        <f t="shared" si="219"/>
        <v/>
      </c>
      <c r="Y457" s="83" t="str">
        <f t="shared" si="219"/>
        <v/>
      </c>
      <c r="Z457" s="70">
        <f t="shared" si="223"/>
        <v>66973.333703337252</v>
      </c>
      <c r="AA457" s="70">
        <f t="shared" ca="1" si="224"/>
        <v>20</v>
      </c>
      <c r="AB457" s="70">
        <f t="shared" ca="1" si="225"/>
        <v>39</v>
      </c>
      <c r="AC457" s="70">
        <f t="shared" ca="1" si="226"/>
        <v>7</v>
      </c>
      <c r="AD457" s="70">
        <f t="shared" ca="1" si="227"/>
        <v>17</v>
      </c>
      <c r="AE457" s="70" t="e">
        <f t="shared" ca="1" si="228"/>
        <v>#VALUE!</v>
      </c>
      <c r="AF457" s="70" t="e">
        <f t="shared" ca="1" si="229"/>
        <v>#VALUE!</v>
      </c>
      <c r="AG457" s="83">
        <f t="shared" si="220"/>
        <v>19050.704622346086</v>
      </c>
      <c r="AH457" s="83">
        <f t="shared" si="220"/>
        <v>14462.755986645107</v>
      </c>
      <c r="AI457" s="83">
        <f t="shared" si="220"/>
        <v>3663.1140868773596</v>
      </c>
      <c r="AJ457" s="83" t="str">
        <f t="shared" si="220"/>
        <v/>
      </c>
      <c r="AK457" s="83" t="str">
        <f t="shared" si="220"/>
        <v/>
      </c>
      <c r="AL457" s="83" t="str">
        <f t="shared" si="220"/>
        <v/>
      </c>
      <c r="AM457" s="83" t="str">
        <f t="shared" si="220"/>
        <v/>
      </c>
      <c r="AN457" s="83">
        <f t="shared" si="220"/>
        <v>728.5569721741947</v>
      </c>
      <c r="AO457" s="59"/>
      <c r="AP457" s="83">
        <f t="shared" si="221"/>
        <v>19772.781918447905</v>
      </c>
      <c r="AQ457" s="83">
        <f t="shared" si="221"/>
        <v>477.30476214728276</v>
      </c>
      <c r="AR457" s="83" t="str">
        <f t="shared" si="221"/>
        <v/>
      </c>
      <c r="AS457" s="83" t="str">
        <f t="shared" si="221"/>
        <v/>
      </c>
      <c r="AT457" s="83" t="str">
        <f t="shared" si="221"/>
        <v/>
      </c>
      <c r="AU457" s="59"/>
      <c r="AV457" s="83">
        <f t="shared" si="216"/>
        <v>8106.1868936844194</v>
      </c>
      <c r="AW457" s="83">
        <f t="shared" si="216"/>
        <v>26.042615323698282</v>
      </c>
      <c r="AX457" s="83" t="str">
        <f t="shared" si="216"/>
        <v/>
      </c>
      <c r="AY457" s="83">
        <f t="shared" si="216"/>
        <v>685.88584569120258</v>
      </c>
      <c r="AZ457" s="59"/>
      <c r="BA457" s="83" t="str">
        <f t="shared" si="217"/>
        <v/>
      </c>
      <c r="BB457" s="83" t="str">
        <f t="shared" si="217"/>
        <v/>
      </c>
      <c r="BC457" s="59"/>
      <c r="BD457" s="83" t="str">
        <f t="shared" si="218"/>
        <v/>
      </c>
      <c r="BE457" s="83" t="str">
        <f t="shared" si="218"/>
        <v/>
      </c>
      <c r="BF457" s="83" t="str">
        <f t="shared" si="218"/>
        <v/>
      </c>
    </row>
    <row r="458" spans="4:58" s="52" customFormat="1" ht="15" customHeight="1">
      <c r="D458" s="53"/>
      <c r="E458" s="53"/>
      <c r="F458" s="53"/>
      <c r="P458" s="244">
        <v>41</v>
      </c>
      <c r="Q458" s="50" t="str">
        <f t="shared" si="222"/>
        <v>Buenos Aires_2014</v>
      </c>
      <c r="R458" s="21"/>
      <c r="S458" s="21"/>
      <c r="T458" s="32"/>
      <c r="U458" s="83">
        <f t="shared" ref="U458:Y467" si="230">IF(ISERROR(U50/$S50),"",U50/$S50)</f>
        <v>37030.376290983608</v>
      </c>
      <c r="V458" s="83">
        <f t="shared" si="230"/>
        <v>18089.923694143487</v>
      </c>
      <c r="W458" s="83">
        <f t="shared" si="230"/>
        <v>8870.2273565218784</v>
      </c>
      <c r="X458" s="83" t="str">
        <f t="shared" si="230"/>
        <v/>
      </c>
      <c r="Y458" s="83" t="str">
        <f t="shared" si="230"/>
        <v/>
      </c>
      <c r="Z458" s="70">
        <f t="shared" si="223"/>
        <v>63990.527341648973</v>
      </c>
      <c r="AA458" s="70">
        <f t="shared" ca="1" si="224"/>
        <v>25</v>
      </c>
      <c r="AB458" s="70">
        <f t="shared" ca="1" si="225"/>
        <v>44</v>
      </c>
      <c r="AC458" s="70">
        <f t="shared" ca="1" si="226"/>
        <v>15</v>
      </c>
      <c r="AD458" s="70">
        <f t="shared" ca="1" si="227"/>
        <v>16</v>
      </c>
      <c r="AE458" s="70" t="e">
        <f t="shared" ca="1" si="228"/>
        <v>#VALUE!</v>
      </c>
      <c r="AF458" s="70" t="e">
        <f t="shared" ca="1" si="229"/>
        <v>#VALUE!</v>
      </c>
      <c r="AG458" s="83">
        <f t="shared" ref="AG458:AN467" si="231">IF(ISERROR(AG50/$S50),"",AG50/$S50)</f>
        <v>18584.720761800214</v>
      </c>
      <c r="AH458" s="83">
        <f t="shared" si="231"/>
        <v>14406.77132747637</v>
      </c>
      <c r="AI458" s="83">
        <f t="shared" si="231"/>
        <v>3358.8910598571188</v>
      </c>
      <c r="AJ458" s="83" t="str">
        <f t="shared" si="231"/>
        <v/>
      </c>
      <c r="AK458" s="83" t="str">
        <f t="shared" si="231"/>
        <v/>
      </c>
      <c r="AL458" s="83" t="str">
        <f t="shared" si="231"/>
        <v/>
      </c>
      <c r="AM458" s="83" t="str">
        <f t="shared" si="231"/>
        <v/>
      </c>
      <c r="AN458" s="83">
        <f t="shared" si="231"/>
        <v>679.99314184989964</v>
      </c>
      <c r="AO458" s="59"/>
      <c r="AP458" s="83">
        <f t="shared" ref="AP458:AT467" si="232">IF(ISERROR(AP50/$S50),"",AP50/$S50)</f>
        <v>17595.293755678867</v>
      </c>
      <c r="AQ458" s="83">
        <f t="shared" si="232"/>
        <v>494.62993846462246</v>
      </c>
      <c r="AR458" s="83" t="str">
        <f t="shared" si="232"/>
        <v/>
      </c>
      <c r="AS458" s="83" t="str">
        <f t="shared" si="232"/>
        <v/>
      </c>
      <c r="AT458" s="83" t="str">
        <f t="shared" si="232"/>
        <v/>
      </c>
      <c r="AU458" s="59"/>
      <c r="AV458" s="83">
        <f t="shared" ref="AV458:AY477" si="233">IF(ISERROR(AV50/$S50),"",AV50/$S50)</f>
        <v>8120.6541023167847</v>
      </c>
      <c r="AW458" s="83">
        <f t="shared" si="233"/>
        <v>53.167442090675117</v>
      </c>
      <c r="AX458" s="83" t="str">
        <f t="shared" si="233"/>
        <v/>
      </c>
      <c r="AY458" s="83">
        <f t="shared" si="233"/>
        <v>696.40581211441895</v>
      </c>
      <c r="AZ458" s="59"/>
      <c r="BA458" s="83" t="str">
        <f t="shared" ref="BA458:BB477" si="234">IF(ISERROR(BA50/$S50),"",BA50/$S50)</f>
        <v/>
      </c>
      <c r="BB458" s="83" t="str">
        <f t="shared" si="234"/>
        <v/>
      </c>
      <c r="BC458" s="59"/>
      <c r="BD458" s="83" t="str">
        <f t="shared" ref="BD458:BF477" si="235">IF(ISERROR(BD50/$S50),"",BD50/$S50)</f>
        <v/>
      </c>
      <c r="BE458" s="83" t="str">
        <f t="shared" si="235"/>
        <v/>
      </c>
      <c r="BF458" s="83" t="str">
        <f t="shared" si="235"/>
        <v/>
      </c>
    </row>
    <row r="459" spans="4:58" s="52" customFormat="1" ht="15" customHeight="1">
      <c r="D459" s="53"/>
      <c r="E459" s="53"/>
      <c r="F459" s="53"/>
      <c r="P459" s="244">
        <v>42</v>
      </c>
      <c r="Q459" s="50" t="str">
        <f t="shared" si="222"/>
        <v>Buenos Aires_2015</v>
      </c>
      <c r="R459" s="21"/>
      <c r="S459" s="21"/>
      <c r="T459" s="32"/>
      <c r="U459" s="83">
        <f t="shared" si="230"/>
        <v>37349.576715399679</v>
      </c>
      <c r="V459" s="83">
        <f t="shared" si="230"/>
        <v>18352.120887494475</v>
      </c>
      <c r="W459" s="83">
        <f t="shared" si="230"/>
        <v>9217.4753134856746</v>
      </c>
      <c r="X459" s="83" t="str">
        <f t="shared" si="230"/>
        <v/>
      </c>
      <c r="Y459" s="83" t="str">
        <f t="shared" si="230"/>
        <v/>
      </c>
      <c r="Z459" s="70">
        <f t="shared" si="223"/>
        <v>64919.17291637983</v>
      </c>
      <c r="AA459" s="70">
        <f t="shared" ca="1" si="224"/>
        <v>23</v>
      </c>
      <c r="AB459" s="70">
        <f t="shared" ca="1" si="225"/>
        <v>43</v>
      </c>
      <c r="AC459" s="70">
        <f t="shared" ca="1" si="226"/>
        <v>13</v>
      </c>
      <c r="AD459" s="70">
        <f t="shared" ca="1" si="227"/>
        <v>14</v>
      </c>
      <c r="AE459" s="70" t="e">
        <f t="shared" ca="1" si="228"/>
        <v>#VALUE!</v>
      </c>
      <c r="AF459" s="70" t="e">
        <f t="shared" ca="1" si="229"/>
        <v>#VALUE!</v>
      </c>
      <c r="AG459" s="83">
        <f t="shared" si="231"/>
        <v>18742.848460948124</v>
      </c>
      <c r="AH459" s="83">
        <f t="shared" si="231"/>
        <v>14642.93463245732</v>
      </c>
      <c r="AI459" s="83">
        <f t="shared" si="231"/>
        <v>3277.4918595198092</v>
      </c>
      <c r="AJ459" s="83" t="str">
        <f t="shared" si="231"/>
        <v/>
      </c>
      <c r="AK459" s="83" t="str">
        <f t="shared" si="231"/>
        <v/>
      </c>
      <c r="AL459" s="83" t="str">
        <f t="shared" si="231"/>
        <v/>
      </c>
      <c r="AM459" s="83" t="str">
        <f t="shared" si="231"/>
        <v/>
      </c>
      <c r="AN459" s="83">
        <f t="shared" si="231"/>
        <v>686.30176247442716</v>
      </c>
      <c r="AO459" s="59"/>
      <c r="AP459" s="83">
        <f t="shared" si="232"/>
        <v>17877.240653867138</v>
      </c>
      <c r="AQ459" s="83">
        <f t="shared" si="232"/>
        <v>474.88023362733759</v>
      </c>
      <c r="AR459" s="83" t="str">
        <f t="shared" si="232"/>
        <v/>
      </c>
      <c r="AS459" s="83" t="str">
        <f t="shared" si="232"/>
        <v/>
      </c>
      <c r="AT459" s="83" t="str">
        <f t="shared" si="232"/>
        <v/>
      </c>
      <c r="AU459" s="59"/>
      <c r="AV459" s="83">
        <f t="shared" si="233"/>
        <v>8469.6053168379476</v>
      </c>
      <c r="AW459" s="83">
        <f t="shared" si="233"/>
        <v>44.704410000000003</v>
      </c>
      <c r="AX459" s="83" t="str">
        <f t="shared" si="233"/>
        <v/>
      </c>
      <c r="AY459" s="83">
        <f t="shared" si="233"/>
        <v>703.16558664772595</v>
      </c>
      <c r="AZ459" s="59"/>
      <c r="BA459" s="83" t="str">
        <f t="shared" si="234"/>
        <v/>
      </c>
      <c r="BB459" s="83" t="str">
        <f t="shared" si="234"/>
        <v/>
      </c>
      <c r="BC459" s="59"/>
      <c r="BD459" s="83" t="str">
        <f t="shared" si="235"/>
        <v/>
      </c>
      <c r="BE459" s="83" t="str">
        <f t="shared" si="235"/>
        <v/>
      </c>
      <c r="BF459" s="83" t="str">
        <f t="shared" si="235"/>
        <v/>
      </c>
    </row>
    <row r="460" spans="4:58" s="52" customFormat="1" ht="15" customHeight="1">
      <c r="D460" s="53"/>
      <c r="E460" s="53"/>
      <c r="F460" s="53"/>
      <c r="P460" s="244">
        <v>43</v>
      </c>
      <c r="Q460" s="50" t="str">
        <f t="shared" si="222"/>
        <v>Cape Town_2012</v>
      </c>
      <c r="R460" s="21"/>
      <c r="S460" s="21"/>
      <c r="T460" s="32"/>
      <c r="U460" s="83">
        <f t="shared" si="230"/>
        <v>5652.7633401221992</v>
      </c>
      <c r="V460" s="83">
        <f t="shared" si="230"/>
        <v>2381.0401333938903</v>
      </c>
      <c r="W460" s="83">
        <f t="shared" si="230"/>
        <v>987.32878843177173</v>
      </c>
      <c r="X460" s="83" t="str">
        <f t="shared" si="230"/>
        <v/>
      </c>
      <c r="Y460" s="83" t="str">
        <f t="shared" si="230"/>
        <v/>
      </c>
      <c r="Z460" s="70">
        <f t="shared" si="223"/>
        <v>9021.1322619478615</v>
      </c>
      <c r="AA460" s="70">
        <f t="shared" ca="1" si="224"/>
        <v>125</v>
      </c>
      <c r="AB460" s="70">
        <f t="shared" ca="1" si="225"/>
        <v>121</v>
      </c>
      <c r="AC460" s="70">
        <f t="shared" ca="1" si="226"/>
        <v>135</v>
      </c>
      <c r="AD460" s="70">
        <f t="shared" ca="1" si="227"/>
        <v>87</v>
      </c>
      <c r="AE460" s="70" t="e">
        <f t="shared" ca="1" si="228"/>
        <v>#VALUE!</v>
      </c>
      <c r="AF460" s="70" t="e">
        <f t="shared" ca="1" si="229"/>
        <v>#VALUE!</v>
      </c>
      <c r="AG460" s="83">
        <f t="shared" si="231"/>
        <v>1957.6431771894095</v>
      </c>
      <c r="AH460" s="83">
        <f t="shared" si="231"/>
        <v>2330.8757637474541</v>
      </c>
      <c r="AI460" s="83">
        <f t="shared" si="231"/>
        <v>854.27046843177186</v>
      </c>
      <c r="AJ460" s="83" t="str">
        <f t="shared" si="231"/>
        <v/>
      </c>
      <c r="AK460" s="83">
        <f t="shared" si="231"/>
        <v>85.205702647657844</v>
      </c>
      <c r="AL460" s="83">
        <f t="shared" si="231"/>
        <v>424.7682281059063</v>
      </c>
      <c r="AM460" s="83" t="str">
        <f t="shared" si="231"/>
        <v/>
      </c>
      <c r="AN460" s="83" t="str">
        <f t="shared" si="231"/>
        <v/>
      </c>
      <c r="AO460" s="59"/>
      <c r="AP460" s="83">
        <f t="shared" si="232"/>
        <v>2339.4302664448069</v>
      </c>
      <c r="AQ460" s="83">
        <f t="shared" si="232"/>
        <v>41.609866949083504</v>
      </c>
      <c r="AR460" s="83" t="str">
        <f t="shared" si="232"/>
        <v/>
      </c>
      <c r="AS460" s="83" t="str">
        <f t="shared" si="232"/>
        <v/>
      </c>
      <c r="AT460" s="83" t="str">
        <f t="shared" si="232"/>
        <v/>
      </c>
      <c r="AU460" s="59"/>
      <c r="AV460" s="83">
        <f t="shared" si="233"/>
        <v>931.24039739307523</v>
      </c>
      <c r="AW460" s="83" t="str">
        <f t="shared" si="233"/>
        <v/>
      </c>
      <c r="AX460" s="83" t="str">
        <f t="shared" si="233"/>
        <v/>
      </c>
      <c r="AY460" s="83">
        <f t="shared" si="233"/>
        <v>56.088391038696535</v>
      </c>
      <c r="AZ460" s="59"/>
      <c r="BA460" s="83" t="str">
        <f t="shared" si="234"/>
        <v/>
      </c>
      <c r="BB460" s="83" t="str">
        <f t="shared" si="234"/>
        <v/>
      </c>
      <c r="BC460" s="59"/>
      <c r="BD460" s="83" t="str">
        <f t="shared" si="235"/>
        <v/>
      </c>
      <c r="BE460" s="83" t="str">
        <f t="shared" si="235"/>
        <v/>
      </c>
      <c r="BF460" s="83" t="str">
        <f t="shared" si="235"/>
        <v/>
      </c>
    </row>
    <row r="461" spans="4:58" s="52" customFormat="1" ht="15" customHeight="1">
      <c r="D461" s="53"/>
      <c r="E461" s="53"/>
      <c r="F461" s="53"/>
      <c r="P461" s="244">
        <v>44</v>
      </c>
      <c r="Q461" s="50" t="str">
        <f t="shared" si="222"/>
        <v>Cape Town_2015</v>
      </c>
      <c r="R461" s="21"/>
      <c r="S461" s="21"/>
      <c r="T461" s="32"/>
      <c r="U461" s="83">
        <f t="shared" si="230"/>
        <v>5351.4248472505087</v>
      </c>
      <c r="V461" s="83">
        <f t="shared" si="230"/>
        <v>2281.2700610997963</v>
      </c>
      <c r="W461" s="83">
        <f t="shared" si="230"/>
        <v>1016.542566191446</v>
      </c>
      <c r="X461" s="83" t="str">
        <f t="shared" si="230"/>
        <v/>
      </c>
      <c r="Y461" s="83" t="str">
        <f t="shared" si="230"/>
        <v/>
      </c>
      <c r="Z461" s="70">
        <f t="shared" si="223"/>
        <v>8649.237474541751</v>
      </c>
      <c r="AA461" s="70">
        <f t="shared" ca="1" si="224"/>
        <v>130</v>
      </c>
      <c r="AB461" s="70">
        <f t="shared" ca="1" si="225"/>
        <v>125</v>
      </c>
      <c r="AC461" s="70">
        <f t="shared" ca="1" si="226"/>
        <v>138</v>
      </c>
      <c r="AD461" s="70">
        <f t="shared" ca="1" si="227"/>
        <v>86</v>
      </c>
      <c r="AE461" s="70" t="e">
        <f t="shared" ca="1" si="228"/>
        <v>#VALUE!</v>
      </c>
      <c r="AF461" s="70" t="e">
        <f t="shared" ca="1" si="229"/>
        <v>#VALUE!</v>
      </c>
      <c r="AG461" s="83">
        <f t="shared" si="231"/>
        <v>1731.8195519348269</v>
      </c>
      <c r="AH461" s="83">
        <f t="shared" si="231"/>
        <v>2264.4289205702648</v>
      </c>
      <c r="AI461" s="83">
        <f t="shared" si="231"/>
        <v>849.70957230142562</v>
      </c>
      <c r="AJ461" s="83" t="str">
        <f t="shared" si="231"/>
        <v/>
      </c>
      <c r="AK461" s="83">
        <f t="shared" si="231"/>
        <v>80.698574338085535</v>
      </c>
      <c r="AL461" s="83">
        <f t="shared" si="231"/>
        <v>424.7682281059063</v>
      </c>
      <c r="AM461" s="83" t="str">
        <f t="shared" si="231"/>
        <v/>
      </c>
      <c r="AN461" s="83" t="str">
        <f t="shared" si="231"/>
        <v/>
      </c>
      <c r="AO461" s="59"/>
      <c r="AP461" s="83">
        <f t="shared" si="232"/>
        <v>2239.6602851323828</v>
      </c>
      <c r="AQ461" s="83">
        <f t="shared" si="232"/>
        <v>41.609775967413441</v>
      </c>
      <c r="AR461" s="83" t="str">
        <f t="shared" si="232"/>
        <v/>
      </c>
      <c r="AS461" s="83" t="str">
        <f t="shared" si="232"/>
        <v/>
      </c>
      <c r="AT461" s="83" t="str">
        <f t="shared" si="232"/>
        <v/>
      </c>
      <c r="AU461" s="59"/>
      <c r="AV461" s="83">
        <f t="shared" si="233"/>
        <v>960.45417515274949</v>
      </c>
      <c r="AW461" s="83" t="str">
        <f t="shared" si="233"/>
        <v/>
      </c>
      <c r="AX461" s="83" t="str">
        <f t="shared" si="233"/>
        <v/>
      </c>
      <c r="AY461" s="83">
        <f t="shared" si="233"/>
        <v>56.088391038696535</v>
      </c>
      <c r="AZ461" s="59"/>
      <c r="BA461" s="83" t="str">
        <f t="shared" si="234"/>
        <v/>
      </c>
      <c r="BB461" s="83" t="str">
        <f t="shared" si="234"/>
        <v/>
      </c>
      <c r="BC461" s="59"/>
      <c r="BD461" s="83" t="str">
        <f t="shared" si="235"/>
        <v/>
      </c>
      <c r="BE461" s="83" t="str">
        <f t="shared" si="235"/>
        <v/>
      </c>
      <c r="BF461" s="83" t="str">
        <f t="shared" si="235"/>
        <v/>
      </c>
    </row>
    <row r="462" spans="4:58" s="52" customFormat="1" ht="15" customHeight="1">
      <c r="D462" s="53"/>
      <c r="E462" s="53"/>
      <c r="F462" s="53"/>
      <c r="P462" s="244">
        <v>45</v>
      </c>
      <c r="Q462" s="50" t="str">
        <f t="shared" si="222"/>
        <v>Cape Town_2016</v>
      </c>
      <c r="R462" s="21"/>
      <c r="S462" s="21"/>
      <c r="T462" s="32"/>
      <c r="U462" s="83">
        <f t="shared" si="230"/>
        <v>5408.1178033742863</v>
      </c>
      <c r="V462" s="83">
        <f t="shared" si="230"/>
        <v>2431.2198202430577</v>
      </c>
      <c r="W462" s="83">
        <f t="shared" si="230"/>
        <v>922.02185548757643</v>
      </c>
      <c r="X462" s="83" t="str">
        <f t="shared" si="230"/>
        <v/>
      </c>
      <c r="Y462" s="83" t="str">
        <f t="shared" si="230"/>
        <v/>
      </c>
      <c r="Z462" s="70">
        <f t="shared" si="223"/>
        <v>8761.3594791049218</v>
      </c>
      <c r="AA462" s="70">
        <f t="shared" ca="1" si="224"/>
        <v>129</v>
      </c>
      <c r="AB462" s="70">
        <f t="shared" ca="1" si="225"/>
        <v>124</v>
      </c>
      <c r="AC462" s="70">
        <f t="shared" ca="1" si="226"/>
        <v>133</v>
      </c>
      <c r="AD462" s="70">
        <f t="shared" ca="1" si="227"/>
        <v>90</v>
      </c>
      <c r="AE462" s="70" t="e">
        <f t="shared" ca="1" si="228"/>
        <v>#VALUE!</v>
      </c>
      <c r="AF462" s="70" t="e">
        <f t="shared" ca="1" si="229"/>
        <v>#VALUE!</v>
      </c>
      <c r="AG462" s="83">
        <f t="shared" si="231"/>
        <v>1696.2943768939087</v>
      </c>
      <c r="AH462" s="83">
        <f t="shared" si="231"/>
        <v>2327.285035896185</v>
      </c>
      <c r="AI462" s="83">
        <f t="shared" si="231"/>
        <v>897.54032160662416</v>
      </c>
      <c r="AJ462" s="83" t="str">
        <f t="shared" si="231"/>
        <v/>
      </c>
      <c r="AK462" s="83">
        <f t="shared" si="231"/>
        <v>82.101595311608961</v>
      </c>
      <c r="AL462" s="83">
        <f t="shared" si="231"/>
        <v>404.89647366596017</v>
      </c>
      <c r="AM462" s="83" t="str">
        <f t="shared" si="231"/>
        <v/>
      </c>
      <c r="AN462" s="83" t="str">
        <f t="shared" si="231"/>
        <v/>
      </c>
      <c r="AO462" s="59"/>
      <c r="AP462" s="83">
        <f t="shared" si="232"/>
        <v>2389.3998024507969</v>
      </c>
      <c r="AQ462" s="83">
        <f t="shared" si="232"/>
        <v>41.820017792260693</v>
      </c>
      <c r="AR462" s="83" t="str">
        <f t="shared" si="232"/>
        <v/>
      </c>
      <c r="AS462" s="83" t="str">
        <f t="shared" si="232"/>
        <v/>
      </c>
      <c r="AT462" s="83" t="str">
        <f t="shared" si="232"/>
        <v/>
      </c>
      <c r="AU462" s="59"/>
      <c r="AV462" s="83">
        <f t="shared" si="233"/>
        <v>874.36971699470473</v>
      </c>
      <c r="AW462" s="83" t="str">
        <f t="shared" si="233"/>
        <v/>
      </c>
      <c r="AX462" s="83" t="str">
        <f t="shared" si="233"/>
        <v/>
      </c>
      <c r="AY462" s="83">
        <f t="shared" si="233"/>
        <v>47.652138492871693</v>
      </c>
      <c r="AZ462" s="59"/>
      <c r="BA462" s="83" t="str">
        <f t="shared" si="234"/>
        <v/>
      </c>
      <c r="BB462" s="83" t="str">
        <f t="shared" si="234"/>
        <v/>
      </c>
      <c r="BC462" s="59"/>
      <c r="BD462" s="83" t="str">
        <f t="shared" si="235"/>
        <v/>
      </c>
      <c r="BE462" s="83" t="str">
        <f t="shared" si="235"/>
        <v/>
      </c>
      <c r="BF462" s="83" t="str">
        <f t="shared" si="235"/>
        <v/>
      </c>
    </row>
    <row r="463" spans="4:58" s="52" customFormat="1" ht="15" customHeight="1">
      <c r="D463" s="53"/>
      <c r="E463" s="53"/>
      <c r="F463" s="53"/>
      <c r="P463" s="244">
        <v>46</v>
      </c>
      <c r="Q463" s="50" t="str">
        <f t="shared" si="222"/>
        <v>Melbourne_2013</v>
      </c>
      <c r="R463" s="21"/>
      <c r="S463" s="21"/>
      <c r="T463" s="32"/>
      <c r="U463" s="83">
        <f t="shared" si="230"/>
        <v>100177.15897243971</v>
      </c>
      <c r="V463" s="83">
        <f t="shared" si="230"/>
        <v>16879.29176225789</v>
      </c>
      <c r="W463" s="83">
        <f t="shared" si="230"/>
        <v>4128.5744680851058</v>
      </c>
      <c r="X463" s="83" t="str">
        <f t="shared" si="230"/>
        <v/>
      </c>
      <c r="Y463" s="83" t="str">
        <f t="shared" si="230"/>
        <v/>
      </c>
      <c r="Z463" s="70">
        <f t="shared" si="223"/>
        <v>121185.02520278271</v>
      </c>
      <c r="AA463" s="70">
        <f t="shared" ca="1" si="224"/>
        <v>14</v>
      </c>
      <c r="AB463" s="70">
        <f t="shared" ca="1" si="225"/>
        <v>13</v>
      </c>
      <c r="AC463" s="70">
        <f t="shared" ca="1" si="226"/>
        <v>24</v>
      </c>
      <c r="AD463" s="70">
        <f t="shared" ca="1" si="227"/>
        <v>43</v>
      </c>
      <c r="AE463" s="70" t="e">
        <f t="shared" ca="1" si="228"/>
        <v>#VALUE!</v>
      </c>
      <c r="AF463" s="70" t="e">
        <f t="shared" ca="1" si="229"/>
        <v>#VALUE!</v>
      </c>
      <c r="AG463" s="83">
        <f t="shared" si="231"/>
        <v>8826.2811863736842</v>
      </c>
      <c r="AH463" s="83">
        <f t="shared" si="231"/>
        <v>77570.463163143024</v>
      </c>
      <c r="AI463" s="83">
        <f t="shared" si="231"/>
        <v>13780.414622922992</v>
      </c>
      <c r="AJ463" s="83" t="str">
        <f t="shared" si="231"/>
        <v/>
      </c>
      <c r="AK463" s="83" t="str">
        <f t="shared" si="231"/>
        <v/>
      </c>
      <c r="AL463" s="83" t="str">
        <f t="shared" si="231"/>
        <v/>
      </c>
      <c r="AM463" s="83" t="str">
        <f t="shared" si="231"/>
        <v/>
      </c>
      <c r="AN463" s="83" t="str">
        <f t="shared" si="231"/>
        <v/>
      </c>
      <c r="AO463" s="59"/>
      <c r="AP463" s="83">
        <f t="shared" si="232"/>
        <v>11727.387948216061</v>
      </c>
      <c r="AQ463" s="83">
        <f t="shared" si="232"/>
        <v>5143.5268850524635</v>
      </c>
      <c r="AR463" s="83" t="str">
        <f t="shared" si="232"/>
        <v/>
      </c>
      <c r="AS463" s="83" t="str">
        <f t="shared" si="232"/>
        <v/>
      </c>
      <c r="AT463" s="83">
        <f t="shared" si="232"/>
        <v>8.3769289893617014</v>
      </c>
      <c r="AU463" s="59"/>
      <c r="AV463" s="83">
        <f t="shared" si="233"/>
        <v>4051.4999999999995</v>
      </c>
      <c r="AW463" s="83" t="str">
        <f t="shared" si="233"/>
        <v/>
      </c>
      <c r="AX463" s="83" t="str">
        <f t="shared" si="233"/>
        <v/>
      </c>
      <c r="AY463" s="83">
        <f t="shared" si="233"/>
        <v>77.074468085106375</v>
      </c>
      <c r="AZ463" s="59"/>
      <c r="BA463" s="83" t="str">
        <f t="shared" si="234"/>
        <v/>
      </c>
      <c r="BB463" s="83" t="str">
        <f t="shared" si="234"/>
        <v/>
      </c>
      <c r="BC463" s="59"/>
      <c r="BD463" s="83" t="str">
        <f t="shared" si="235"/>
        <v/>
      </c>
      <c r="BE463" s="83" t="str">
        <f t="shared" si="235"/>
        <v/>
      </c>
      <c r="BF463" s="83" t="str">
        <f t="shared" si="235"/>
        <v/>
      </c>
    </row>
    <row r="464" spans="4:58" s="52" customFormat="1" ht="15" customHeight="1">
      <c r="D464" s="53"/>
      <c r="E464" s="53"/>
      <c r="F464" s="53"/>
      <c r="P464" s="244">
        <v>47</v>
      </c>
      <c r="Q464" s="50" t="str">
        <f t="shared" si="222"/>
        <v>Melbourne_2014</v>
      </c>
      <c r="R464" s="21"/>
      <c r="S464" s="21"/>
      <c r="T464" s="32"/>
      <c r="U464" s="83">
        <f t="shared" si="230"/>
        <v>98523.339694182578</v>
      </c>
      <c r="V464" s="83">
        <f t="shared" si="230"/>
        <v>18658.554550818262</v>
      </c>
      <c r="W464" s="83">
        <f t="shared" si="230"/>
        <v>4880.345046361289</v>
      </c>
      <c r="X464" s="83" t="str">
        <f t="shared" si="230"/>
        <v/>
      </c>
      <c r="Y464" s="83" t="str">
        <f t="shared" si="230"/>
        <v/>
      </c>
      <c r="Z464" s="70">
        <f t="shared" si="223"/>
        <v>122062.23929136213</v>
      </c>
      <c r="AA464" s="70">
        <f t="shared" ca="1" si="224"/>
        <v>13</v>
      </c>
      <c r="AB464" s="70">
        <f t="shared" ca="1" si="225"/>
        <v>14</v>
      </c>
      <c r="AC464" s="70">
        <f t="shared" ca="1" si="226"/>
        <v>11</v>
      </c>
      <c r="AD464" s="70">
        <f t="shared" ca="1" si="227"/>
        <v>40</v>
      </c>
      <c r="AE464" s="70" t="e">
        <f t="shared" ca="1" si="228"/>
        <v>#VALUE!</v>
      </c>
      <c r="AF464" s="70" t="e">
        <f t="shared" ca="1" si="229"/>
        <v>#VALUE!</v>
      </c>
      <c r="AG464" s="83">
        <f t="shared" si="231"/>
        <v>7973.1589567185038</v>
      </c>
      <c r="AH464" s="83">
        <f t="shared" si="231"/>
        <v>74589.108875905586</v>
      </c>
      <c r="AI464" s="83">
        <f t="shared" si="231"/>
        <v>15961.071861558494</v>
      </c>
      <c r="AJ464" s="83" t="str">
        <f t="shared" si="231"/>
        <v/>
      </c>
      <c r="AK464" s="83" t="str">
        <f t="shared" si="231"/>
        <v/>
      </c>
      <c r="AL464" s="83" t="str">
        <f t="shared" si="231"/>
        <v/>
      </c>
      <c r="AM464" s="83" t="str">
        <f t="shared" si="231"/>
        <v/>
      </c>
      <c r="AN464" s="83" t="str">
        <f t="shared" si="231"/>
        <v/>
      </c>
      <c r="AO464" s="59"/>
      <c r="AP464" s="83">
        <f t="shared" si="232"/>
        <v>12386.793248961507</v>
      </c>
      <c r="AQ464" s="83">
        <f t="shared" si="232"/>
        <v>6243.7103607426998</v>
      </c>
      <c r="AR464" s="83" t="str">
        <f t="shared" si="232"/>
        <v/>
      </c>
      <c r="AS464" s="83" t="str">
        <f t="shared" si="232"/>
        <v/>
      </c>
      <c r="AT464" s="83">
        <f t="shared" si="232"/>
        <v>28.050941114058357</v>
      </c>
      <c r="AU464" s="59"/>
      <c r="AV464" s="83">
        <f t="shared" si="233"/>
        <v>4799.6615915119355</v>
      </c>
      <c r="AW464" s="83" t="str">
        <f t="shared" si="233"/>
        <v/>
      </c>
      <c r="AX464" s="83" t="str">
        <f t="shared" si="233"/>
        <v/>
      </c>
      <c r="AY464" s="83">
        <f t="shared" si="233"/>
        <v>80.683454849352614</v>
      </c>
      <c r="AZ464" s="59"/>
      <c r="BA464" s="83" t="str">
        <f t="shared" si="234"/>
        <v/>
      </c>
      <c r="BB464" s="83" t="str">
        <f t="shared" si="234"/>
        <v/>
      </c>
      <c r="BC464" s="59"/>
      <c r="BD464" s="83" t="str">
        <f t="shared" si="235"/>
        <v/>
      </c>
      <c r="BE464" s="83" t="str">
        <f t="shared" si="235"/>
        <v/>
      </c>
      <c r="BF464" s="83" t="str">
        <f t="shared" si="235"/>
        <v/>
      </c>
    </row>
    <row r="465" spans="4:58" s="52" customFormat="1" ht="15" customHeight="1">
      <c r="D465" s="53"/>
      <c r="E465" s="53"/>
      <c r="F465" s="53"/>
      <c r="P465" s="244">
        <v>48</v>
      </c>
      <c r="Q465" s="50" t="str">
        <f t="shared" si="222"/>
        <v>Sydney_2005</v>
      </c>
      <c r="R465" s="21"/>
      <c r="S465" s="21"/>
      <c r="T465" s="32"/>
      <c r="U465" s="83">
        <f t="shared" si="230"/>
        <v>147571.3478391378</v>
      </c>
      <c r="V465" s="83">
        <f t="shared" si="230"/>
        <v>6634.7450371299356</v>
      </c>
      <c r="W465" s="83">
        <f t="shared" si="230"/>
        <v>24159.008176349216</v>
      </c>
      <c r="X465" s="83" t="str">
        <f t="shared" si="230"/>
        <v/>
      </c>
      <c r="Y465" s="83" t="str">
        <f t="shared" si="230"/>
        <v/>
      </c>
      <c r="Z465" s="70">
        <f t="shared" si="223"/>
        <v>178365.10105261696</v>
      </c>
      <c r="AA465" s="70">
        <f t="shared" ca="1" si="224"/>
        <v>3</v>
      </c>
      <c r="AB465" s="70">
        <f t="shared" ca="1" si="225"/>
        <v>3</v>
      </c>
      <c r="AC465" s="70">
        <f t="shared" ca="1" si="226"/>
        <v>98</v>
      </c>
      <c r="AD465" s="70">
        <f t="shared" ca="1" si="227"/>
        <v>3</v>
      </c>
      <c r="AE465" s="70" t="e">
        <f t="shared" ca="1" si="228"/>
        <v>#VALUE!</v>
      </c>
      <c r="AF465" s="70" t="e">
        <f t="shared" ca="1" si="229"/>
        <v>#VALUE!</v>
      </c>
      <c r="AG465" s="83">
        <f t="shared" si="231"/>
        <v>16437.125551869871</v>
      </c>
      <c r="AH465" s="83">
        <f t="shared" si="231"/>
        <v>131134.22228726791</v>
      </c>
      <c r="AI465" s="83" t="str">
        <f t="shared" si="231"/>
        <v/>
      </c>
      <c r="AJ465" s="83" t="str">
        <f t="shared" si="231"/>
        <v/>
      </c>
      <c r="AK465" s="83" t="str">
        <f t="shared" si="231"/>
        <v/>
      </c>
      <c r="AL465" s="83" t="str">
        <f t="shared" si="231"/>
        <v/>
      </c>
      <c r="AM465" s="83" t="str">
        <f t="shared" si="231"/>
        <v/>
      </c>
      <c r="AN465" s="83" t="str">
        <f t="shared" si="231"/>
        <v/>
      </c>
      <c r="AO465" s="59"/>
      <c r="AP465" s="83">
        <f t="shared" si="232"/>
        <v>4644.7119642050739</v>
      </c>
      <c r="AQ465" s="83">
        <f t="shared" si="232"/>
        <v>1853.5786207848716</v>
      </c>
      <c r="AR465" s="83">
        <f t="shared" si="232"/>
        <v>136.45445213998929</v>
      </c>
      <c r="AS465" s="83" t="str">
        <f t="shared" si="232"/>
        <v/>
      </c>
      <c r="AT465" s="83" t="str">
        <f t="shared" si="232"/>
        <v/>
      </c>
      <c r="AU465" s="59"/>
      <c r="AV465" s="83">
        <f t="shared" si="233"/>
        <v>24002.363597004209</v>
      </c>
      <c r="AW465" s="83" t="str">
        <f t="shared" si="233"/>
        <v/>
      </c>
      <c r="AX465" s="83" t="str">
        <f t="shared" si="233"/>
        <v/>
      </c>
      <c r="AY465" s="83">
        <f t="shared" si="233"/>
        <v>156.64457934500956</v>
      </c>
      <c r="AZ465" s="59"/>
      <c r="BA465" s="83" t="str">
        <f t="shared" si="234"/>
        <v/>
      </c>
      <c r="BB465" s="83" t="str">
        <f t="shared" si="234"/>
        <v/>
      </c>
      <c r="BC465" s="59"/>
      <c r="BD465" s="83" t="str">
        <f t="shared" si="235"/>
        <v/>
      </c>
      <c r="BE465" s="83" t="str">
        <f t="shared" si="235"/>
        <v/>
      </c>
      <c r="BF465" s="83" t="str">
        <f t="shared" si="235"/>
        <v/>
      </c>
    </row>
    <row r="466" spans="4:58" ht="15" customHeight="1">
      <c r="P466" s="27">
        <v>49</v>
      </c>
      <c r="Q466" s="50" t="str">
        <f t="shared" si="222"/>
        <v>Sydney_2006</v>
      </c>
      <c r="R466" s="21"/>
      <c r="S466" s="21"/>
      <c r="T466" s="32"/>
      <c r="U466" s="83">
        <f t="shared" si="230"/>
        <v>148998.89336768034</v>
      </c>
      <c r="V466" s="83">
        <f t="shared" si="230"/>
        <v>6817.2393280732276</v>
      </c>
      <c r="W466" s="83">
        <f t="shared" si="230"/>
        <v>24447.347600135301</v>
      </c>
      <c r="X466" s="83" t="str">
        <f t="shared" si="230"/>
        <v/>
      </c>
      <c r="Y466" s="83" t="str">
        <f t="shared" si="230"/>
        <v/>
      </c>
      <c r="Z466" s="70">
        <f t="shared" si="223"/>
        <v>180263.48029588888</v>
      </c>
      <c r="AA466" s="70">
        <f t="shared" ca="1" si="224"/>
        <v>2</v>
      </c>
      <c r="AB466" s="70">
        <f t="shared" ca="1" si="225"/>
        <v>2</v>
      </c>
      <c r="AC466" s="70">
        <f t="shared" ca="1" si="226"/>
        <v>95</v>
      </c>
      <c r="AD466" s="70">
        <f t="shared" ca="1" si="227"/>
        <v>2</v>
      </c>
      <c r="AE466" s="70" t="e">
        <f t="shared" ca="1" si="228"/>
        <v>#VALUE!</v>
      </c>
      <c r="AF466" s="70" t="e">
        <f t="shared" ca="1" si="229"/>
        <v>#VALUE!</v>
      </c>
      <c r="AG466" s="83">
        <f t="shared" si="231"/>
        <v>16714.207728674894</v>
      </c>
      <c r="AH466" s="83">
        <f t="shared" si="231"/>
        <v>132284.68563900545</v>
      </c>
      <c r="AI466" s="83" t="str">
        <f t="shared" si="231"/>
        <v/>
      </c>
      <c r="AJ466" s="83" t="str">
        <f t="shared" si="231"/>
        <v/>
      </c>
      <c r="AK466" s="83" t="str">
        <f t="shared" si="231"/>
        <v/>
      </c>
      <c r="AL466" s="83" t="str">
        <f t="shared" si="231"/>
        <v/>
      </c>
      <c r="AM466" s="83" t="str">
        <f t="shared" si="231"/>
        <v/>
      </c>
      <c r="AN466" s="83" t="str">
        <f t="shared" si="231"/>
        <v/>
      </c>
      <c r="AO466" s="59"/>
      <c r="AP466" s="83">
        <f t="shared" si="232"/>
        <v>4808.283413482447</v>
      </c>
      <c r="AQ466" s="83">
        <f t="shared" si="232"/>
        <v>1871.3524568083296</v>
      </c>
      <c r="AR466" s="83">
        <f t="shared" si="232"/>
        <v>137.60345778245164</v>
      </c>
      <c r="AS466" s="83" t="str">
        <f t="shared" si="232"/>
        <v/>
      </c>
      <c r="AT466" s="83" t="str">
        <f t="shared" si="232"/>
        <v/>
      </c>
      <c r="AU466" s="59"/>
      <c r="AV466" s="83">
        <f t="shared" si="233"/>
        <v>24286.45945511595</v>
      </c>
      <c r="AW466" s="83" t="str">
        <f t="shared" si="233"/>
        <v/>
      </c>
      <c r="AX466" s="83" t="str">
        <f t="shared" si="233"/>
        <v/>
      </c>
      <c r="AY466" s="83">
        <f t="shared" si="233"/>
        <v>160.88814501934993</v>
      </c>
      <c r="AZ466" s="59"/>
      <c r="BA466" s="83" t="str">
        <f t="shared" si="234"/>
        <v/>
      </c>
      <c r="BB466" s="83" t="str">
        <f t="shared" si="234"/>
        <v/>
      </c>
      <c r="BC466" s="59"/>
      <c r="BD466" s="83" t="str">
        <f t="shared" si="235"/>
        <v/>
      </c>
      <c r="BE466" s="83" t="str">
        <f t="shared" si="235"/>
        <v/>
      </c>
      <c r="BF466" s="83" t="str">
        <f t="shared" si="235"/>
        <v/>
      </c>
    </row>
    <row r="467" spans="4:58" s="52" customFormat="1" ht="15" customHeight="1">
      <c r="D467" s="53"/>
      <c r="E467" s="53"/>
      <c r="F467" s="53"/>
      <c r="P467" s="244">
        <v>50</v>
      </c>
      <c r="Q467" s="50" t="str">
        <f t="shared" si="222"/>
        <v>Sydney_2007</v>
      </c>
      <c r="R467" s="21"/>
      <c r="S467" s="21"/>
      <c r="T467" s="32"/>
      <c r="U467" s="83">
        <f t="shared" si="230"/>
        <v>150376.75798094549</v>
      </c>
      <c r="V467" s="83">
        <f t="shared" si="230"/>
        <v>6925.8873935873271</v>
      </c>
      <c r="W467" s="83">
        <f t="shared" si="230"/>
        <v>24759.23008064233</v>
      </c>
      <c r="X467" s="83" t="str">
        <f t="shared" si="230"/>
        <v/>
      </c>
      <c r="Y467" s="83" t="str">
        <f t="shared" si="230"/>
        <v/>
      </c>
      <c r="Z467" s="70">
        <f t="shared" si="223"/>
        <v>182061.87545517515</v>
      </c>
      <c r="AA467" s="70">
        <f t="shared" ca="1" si="224"/>
        <v>1</v>
      </c>
      <c r="AB467" s="70">
        <f t="shared" ca="1" si="225"/>
        <v>1</v>
      </c>
      <c r="AC467" s="70">
        <f t="shared" ca="1" si="226"/>
        <v>93</v>
      </c>
      <c r="AD467" s="70">
        <f t="shared" ca="1" si="227"/>
        <v>1</v>
      </c>
      <c r="AE467" s="70" t="e">
        <f t="shared" ca="1" si="228"/>
        <v>#VALUE!</v>
      </c>
      <c r="AF467" s="70" t="e">
        <f t="shared" ca="1" si="229"/>
        <v>#VALUE!</v>
      </c>
      <c r="AG467" s="83">
        <f t="shared" si="231"/>
        <v>16732.444309776532</v>
      </c>
      <c r="AH467" s="83">
        <f t="shared" si="231"/>
        <v>133644.31367116896</v>
      </c>
      <c r="AI467" s="83" t="str">
        <f t="shared" si="231"/>
        <v/>
      </c>
      <c r="AJ467" s="83" t="str">
        <f t="shared" si="231"/>
        <v/>
      </c>
      <c r="AK467" s="83" t="str">
        <f t="shared" si="231"/>
        <v/>
      </c>
      <c r="AL467" s="83" t="str">
        <f t="shared" si="231"/>
        <v/>
      </c>
      <c r="AM467" s="83" t="str">
        <f t="shared" si="231"/>
        <v/>
      </c>
      <c r="AN467" s="83" t="str">
        <f t="shared" si="231"/>
        <v/>
      </c>
      <c r="AO467" s="59"/>
      <c r="AP467" s="83">
        <f t="shared" si="232"/>
        <v>4864.6897866645086</v>
      </c>
      <c r="AQ467" s="83">
        <f t="shared" si="232"/>
        <v>1920.4003670483157</v>
      </c>
      <c r="AR467" s="83">
        <f t="shared" si="232"/>
        <v>140.79723987450288</v>
      </c>
      <c r="AS467" s="83" t="str">
        <f t="shared" si="232"/>
        <v/>
      </c>
      <c r="AT467" s="83" t="str">
        <f t="shared" si="232"/>
        <v/>
      </c>
      <c r="AU467" s="59"/>
      <c r="AV467" s="83">
        <f t="shared" si="233"/>
        <v>24594.602763267187</v>
      </c>
      <c r="AW467" s="83" t="str">
        <f t="shared" si="233"/>
        <v/>
      </c>
      <c r="AX467" s="83" t="str">
        <f t="shared" si="233"/>
        <v/>
      </c>
      <c r="AY467" s="83">
        <f t="shared" si="233"/>
        <v>164.62731737514341</v>
      </c>
      <c r="AZ467" s="59"/>
      <c r="BA467" s="83" t="str">
        <f t="shared" si="234"/>
        <v/>
      </c>
      <c r="BB467" s="83" t="str">
        <f t="shared" si="234"/>
        <v/>
      </c>
      <c r="BC467" s="59"/>
      <c r="BD467" s="83" t="str">
        <f t="shared" si="235"/>
        <v/>
      </c>
      <c r="BE467" s="83" t="str">
        <f t="shared" si="235"/>
        <v/>
      </c>
      <c r="BF467" s="83" t="str">
        <f t="shared" si="235"/>
        <v/>
      </c>
    </row>
    <row r="468" spans="4:58" s="35" customFormat="1" ht="15" customHeight="1">
      <c r="P468" s="236">
        <v>51</v>
      </c>
      <c r="Q468" s="50" t="str">
        <f t="shared" si="222"/>
        <v>Sydney_2008</v>
      </c>
      <c r="R468" s="21"/>
      <c r="S468" s="21"/>
      <c r="T468" s="32"/>
      <c r="U468" s="83">
        <f t="shared" ref="U468:Y477" si="236">IF(ISERROR(U60/$S60),"",U60/$S60)</f>
        <v>147435.21873665543</v>
      </c>
      <c r="V468" s="83">
        <f t="shared" si="236"/>
        <v>7018.9385624693959</v>
      </c>
      <c r="W468" s="83">
        <f t="shared" si="236"/>
        <v>22723.548446353001</v>
      </c>
      <c r="X468" s="83" t="str">
        <f t="shared" si="236"/>
        <v/>
      </c>
      <c r="Y468" s="83" t="str">
        <f t="shared" si="236"/>
        <v/>
      </c>
      <c r="Z468" s="70">
        <f t="shared" si="223"/>
        <v>177177.70574547781</v>
      </c>
      <c r="AA468" s="70">
        <f t="shared" ca="1" si="224"/>
        <v>4</v>
      </c>
      <c r="AB468" s="70">
        <f t="shared" ca="1" si="225"/>
        <v>4</v>
      </c>
      <c r="AC468" s="70">
        <f t="shared" ca="1" si="226"/>
        <v>91</v>
      </c>
      <c r="AD468" s="70">
        <f t="shared" ca="1" si="227"/>
        <v>4</v>
      </c>
      <c r="AE468" s="70" t="e">
        <f t="shared" ca="1" si="228"/>
        <v>#VALUE!</v>
      </c>
      <c r="AF468" s="70" t="e">
        <f t="shared" ca="1" si="229"/>
        <v>#VALUE!</v>
      </c>
      <c r="AG468" s="83">
        <f t="shared" ref="AG468:AN477" si="237">IF(ISERROR(AG60/$S60),"",AG60/$S60)</f>
        <v>17068.249663955165</v>
      </c>
      <c r="AH468" s="83">
        <f t="shared" si="237"/>
        <v>130366.96907270027</v>
      </c>
      <c r="AI468" s="83" t="str">
        <f t="shared" si="237"/>
        <v/>
      </c>
      <c r="AJ468" s="83" t="str">
        <f t="shared" si="237"/>
        <v/>
      </c>
      <c r="AK468" s="83" t="str">
        <f t="shared" si="237"/>
        <v/>
      </c>
      <c r="AL468" s="83" t="str">
        <f t="shared" si="237"/>
        <v/>
      </c>
      <c r="AM468" s="83" t="str">
        <f t="shared" si="237"/>
        <v/>
      </c>
      <c r="AN468" s="83" t="str">
        <f t="shared" si="237"/>
        <v/>
      </c>
      <c r="AO468" s="59"/>
      <c r="AP468" s="83">
        <f t="shared" ref="AP468:AT477" si="238">IF(ISERROR(AP60/$S60),"",AP60/$S60)</f>
        <v>4920.8048119510358</v>
      </c>
      <c r="AQ468" s="83">
        <f t="shared" si="238"/>
        <v>1954.9121124733942</v>
      </c>
      <c r="AR468" s="83">
        <f t="shared" si="238"/>
        <v>143.22163804496597</v>
      </c>
      <c r="AS468" s="83" t="str">
        <f t="shared" si="238"/>
        <v/>
      </c>
      <c r="AT468" s="83" t="str">
        <f t="shared" si="238"/>
        <v/>
      </c>
      <c r="AU468" s="59"/>
      <c r="AV468" s="83">
        <f t="shared" si="233"/>
        <v>22554.957358842483</v>
      </c>
      <c r="AW468" s="83" t="str">
        <f t="shared" si="233"/>
        <v/>
      </c>
      <c r="AX468" s="83" t="str">
        <f t="shared" si="233"/>
        <v/>
      </c>
      <c r="AY468" s="83">
        <f t="shared" si="233"/>
        <v>168.59108751051627</v>
      </c>
      <c r="AZ468" s="59"/>
      <c r="BA468" s="83" t="str">
        <f t="shared" si="234"/>
        <v/>
      </c>
      <c r="BB468" s="83" t="str">
        <f t="shared" si="234"/>
        <v/>
      </c>
      <c r="BC468" s="59"/>
      <c r="BD468" s="83" t="str">
        <f t="shared" si="235"/>
        <v/>
      </c>
      <c r="BE468" s="83" t="str">
        <f t="shared" si="235"/>
        <v/>
      </c>
      <c r="BF468" s="83" t="str">
        <f t="shared" si="235"/>
        <v/>
      </c>
    </row>
    <row r="469" spans="4:58" s="28" customFormat="1" ht="15" customHeight="1">
      <c r="D469" s="60"/>
      <c r="E469" s="60"/>
      <c r="F469" s="60"/>
      <c r="P469" s="27">
        <v>52</v>
      </c>
      <c r="Q469" s="50" t="str">
        <f t="shared" si="222"/>
        <v>Sydney_2009</v>
      </c>
      <c r="R469" s="21"/>
      <c r="S469" s="21"/>
      <c r="T469" s="32"/>
      <c r="U469" s="83">
        <f t="shared" si="236"/>
        <v>145597.33534609372</v>
      </c>
      <c r="V469" s="83">
        <f t="shared" si="236"/>
        <v>7237.7316112975614</v>
      </c>
      <c r="W469" s="83">
        <f t="shared" si="236"/>
        <v>15105.670555130859</v>
      </c>
      <c r="X469" s="83" t="str">
        <f t="shared" si="236"/>
        <v/>
      </c>
      <c r="Y469" s="83" t="str">
        <f t="shared" si="236"/>
        <v/>
      </c>
      <c r="Z469" s="70">
        <f t="shared" si="223"/>
        <v>167940.73751252214</v>
      </c>
      <c r="AA469" s="70">
        <f t="shared" ca="1" si="224"/>
        <v>5</v>
      </c>
      <c r="AB469" s="70">
        <f t="shared" ca="1" si="225"/>
        <v>5</v>
      </c>
      <c r="AC469" s="70">
        <f t="shared" ca="1" si="226"/>
        <v>89</v>
      </c>
      <c r="AD469" s="70">
        <f t="shared" ca="1" si="227"/>
        <v>7</v>
      </c>
      <c r="AE469" s="70" t="e">
        <f t="shared" ca="1" si="228"/>
        <v>#VALUE!</v>
      </c>
      <c r="AF469" s="70" t="e">
        <f t="shared" ca="1" si="229"/>
        <v>#VALUE!</v>
      </c>
      <c r="AG469" s="83">
        <f t="shared" si="237"/>
        <v>16835.440896867734</v>
      </c>
      <c r="AH469" s="83">
        <f t="shared" si="237"/>
        <v>128761.89444922598</v>
      </c>
      <c r="AI469" s="83" t="str">
        <f t="shared" si="237"/>
        <v/>
      </c>
      <c r="AJ469" s="83" t="str">
        <f t="shared" si="237"/>
        <v/>
      </c>
      <c r="AK469" s="83" t="str">
        <f t="shared" si="237"/>
        <v/>
      </c>
      <c r="AL469" s="83" t="str">
        <f t="shared" si="237"/>
        <v/>
      </c>
      <c r="AM469" s="83" t="str">
        <f t="shared" si="237"/>
        <v/>
      </c>
      <c r="AN469" s="83" t="str">
        <f t="shared" si="237"/>
        <v/>
      </c>
      <c r="AO469" s="59"/>
      <c r="AP469" s="83">
        <f t="shared" si="238"/>
        <v>5096.5743814913521</v>
      </c>
      <c r="AQ469" s="83">
        <f t="shared" si="238"/>
        <v>1995.1265016067921</v>
      </c>
      <c r="AR469" s="83">
        <f t="shared" si="238"/>
        <v>146.03072819941721</v>
      </c>
      <c r="AS469" s="83" t="str">
        <f t="shared" si="238"/>
        <v/>
      </c>
      <c r="AT469" s="83" t="str">
        <f t="shared" si="238"/>
        <v/>
      </c>
      <c r="AU469" s="59"/>
      <c r="AV469" s="83">
        <f t="shared" si="233"/>
        <v>14933.655303167265</v>
      </c>
      <c r="AW469" s="83" t="str">
        <f t="shared" si="233"/>
        <v/>
      </c>
      <c r="AX469" s="83" t="str">
        <f t="shared" si="233"/>
        <v/>
      </c>
      <c r="AY469" s="83">
        <f t="shared" si="233"/>
        <v>172.01525196359466</v>
      </c>
      <c r="AZ469" s="59"/>
      <c r="BA469" s="83" t="str">
        <f t="shared" si="234"/>
        <v/>
      </c>
      <c r="BB469" s="83" t="str">
        <f t="shared" si="234"/>
        <v/>
      </c>
      <c r="BC469" s="59"/>
      <c r="BD469" s="83" t="str">
        <f t="shared" si="235"/>
        <v/>
      </c>
      <c r="BE469" s="83" t="str">
        <f t="shared" si="235"/>
        <v/>
      </c>
      <c r="BF469" s="83" t="str">
        <f t="shared" si="235"/>
        <v/>
      </c>
    </row>
    <row r="470" spans="4:58" s="28" customFormat="1" ht="15" customHeight="1">
      <c r="D470" s="60"/>
      <c r="E470" s="60"/>
      <c r="F470" s="60"/>
      <c r="P470" s="27">
        <v>53</v>
      </c>
      <c r="Q470" s="50" t="str">
        <f t="shared" si="222"/>
        <v>Sydney_2010</v>
      </c>
      <c r="R470" s="21"/>
      <c r="S470" s="21"/>
      <c r="T470" s="32"/>
      <c r="U470" s="83">
        <f t="shared" si="236"/>
        <v>144983.29710427186</v>
      </c>
      <c r="V470" s="83">
        <f t="shared" si="236"/>
        <v>7456.5246591774894</v>
      </c>
      <c r="W470" s="83">
        <f t="shared" si="236"/>
        <v>14896.902270396402</v>
      </c>
      <c r="X470" s="83" t="str">
        <f t="shared" si="236"/>
        <v/>
      </c>
      <c r="Y470" s="83" t="str">
        <f t="shared" si="236"/>
        <v/>
      </c>
      <c r="Z470" s="70">
        <f t="shared" si="223"/>
        <v>167336.72403384576</v>
      </c>
      <c r="AA470" s="70">
        <f t="shared" ca="1" si="224"/>
        <v>6</v>
      </c>
      <c r="AB470" s="70">
        <f t="shared" ca="1" si="225"/>
        <v>6</v>
      </c>
      <c r="AC470" s="70">
        <f t="shared" ca="1" si="226"/>
        <v>86</v>
      </c>
      <c r="AD470" s="70">
        <f t="shared" ca="1" si="227"/>
        <v>10</v>
      </c>
      <c r="AE470" s="70" t="e">
        <f t="shared" ca="1" si="228"/>
        <v>#VALUE!</v>
      </c>
      <c r="AF470" s="70" t="e">
        <f t="shared" ca="1" si="229"/>
        <v>#VALUE!</v>
      </c>
      <c r="AG470" s="83">
        <f t="shared" si="237"/>
        <v>16945.815902233604</v>
      </c>
      <c r="AH470" s="83">
        <f t="shared" si="237"/>
        <v>128037.48120203825</v>
      </c>
      <c r="AI470" s="83" t="str">
        <f t="shared" si="237"/>
        <v/>
      </c>
      <c r="AJ470" s="83" t="str">
        <f t="shared" si="237"/>
        <v/>
      </c>
      <c r="AK470" s="83" t="str">
        <f t="shared" si="237"/>
        <v/>
      </c>
      <c r="AL470" s="83" t="str">
        <f t="shared" si="237"/>
        <v/>
      </c>
      <c r="AM470" s="83" t="str">
        <f t="shared" si="237"/>
        <v/>
      </c>
      <c r="AN470" s="83" t="str">
        <f t="shared" si="237"/>
        <v/>
      </c>
      <c r="AO470" s="59"/>
      <c r="AP470" s="83">
        <f t="shared" si="238"/>
        <v>5272.3439502844012</v>
      </c>
      <c r="AQ470" s="83">
        <f t="shared" si="238"/>
        <v>2035.3408905264055</v>
      </c>
      <c r="AR470" s="83">
        <f t="shared" si="238"/>
        <v>148.83981836668261</v>
      </c>
      <c r="AS470" s="83" t="str">
        <f t="shared" si="238"/>
        <v/>
      </c>
      <c r="AT470" s="83" t="str">
        <f t="shared" si="238"/>
        <v/>
      </c>
      <c r="AU470" s="59"/>
      <c r="AV470" s="83">
        <f t="shared" si="233"/>
        <v>14722.476399044355</v>
      </c>
      <c r="AW470" s="83" t="str">
        <f t="shared" si="233"/>
        <v/>
      </c>
      <c r="AX470" s="83" t="str">
        <f t="shared" si="233"/>
        <v/>
      </c>
      <c r="AY470" s="83">
        <f t="shared" si="233"/>
        <v>174.4258713520459</v>
      </c>
      <c r="AZ470" s="59"/>
      <c r="BA470" s="83" t="str">
        <f t="shared" si="234"/>
        <v/>
      </c>
      <c r="BB470" s="83" t="str">
        <f t="shared" si="234"/>
        <v/>
      </c>
      <c r="BC470" s="59"/>
      <c r="BD470" s="83" t="str">
        <f t="shared" si="235"/>
        <v/>
      </c>
      <c r="BE470" s="83" t="str">
        <f t="shared" si="235"/>
        <v/>
      </c>
      <c r="BF470" s="83" t="str">
        <f t="shared" si="235"/>
        <v/>
      </c>
    </row>
    <row r="471" spans="4:58" s="28" customFormat="1" ht="15" customHeight="1">
      <c r="D471" s="60"/>
      <c r="E471" s="60"/>
      <c r="F471" s="60"/>
      <c r="P471" s="27">
        <v>54</v>
      </c>
      <c r="Q471" s="50" t="str">
        <f t="shared" si="222"/>
        <v>Sydney_2011</v>
      </c>
      <c r="R471" s="21"/>
      <c r="S471" s="21"/>
      <c r="T471" s="32"/>
      <c r="U471" s="83">
        <f t="shared" si="236"/>
        <v>139097.32370244706</v>
      </c>
      <c r="V471" s="83">
        <f t="shared" si="236"/>
        <v>7369.0026564627933</v>
      </c>
      <c r="W471" s="83">
        <f t="shared" si="236"/>
        <v>14898.387362415642</v>
      </c>
      <c r="X471" s="83" t="str">
        <f t="shared" si="236"/>
        <v/>
      </c>
      <c r="Y471" s="83" t="str">
        <f t="shared" si="236"/>
        <v/>
      </c>
      <c r="Z471" s="70">
        <f t="shared" si="223"/>
        <v>161364.7137213255</v>
      </c>
      <c r="AA471" s="70">
        <f t="shared" ca="1" si="224"/>
        <v>7</v>
      </c>
      <c r="AB471" s="70">
        <f t="shared" ca="1" si="225"/>
        <v>7</v>
      </c>
      <c r="AC471" s="70">
        <f t="shared" ca="1" si="226"/>
        <v>88</v>
      </c>
      <c r="AD471" s="70">
        <f t="shared" ca="1" si="227"/>
        <v>9</v>
      </c>
      <c r="AE471" s="70" t="e">
        <f t="shared" ca="1" si="228"/>
        <v>#VALUE!</v>
      </c>
      <c r="AF471" s="70" t="e">
        <f t="shared" ca="1" si="229"/>
        <v>#VALUE!</v>
      </c>
      <c r="AG471" s="83">
        <f t="shared" si="237"/>
        <v>16145.767624418233</v>
      </c>
      <c r="AH471" s="83">
        <f t="shared" si="237"/>
        <v>122951.55607802884</v>
      </c>
      <c r="AI471" s="83" t="str">
        <f t="shared" si="237"/>
        <v/>
      </c>
      <c r="AJ471" s="83" t="str">
        <f t="shared" si="237"/>
        <v/>
      </c>
      <c r="AK471" s="83" t="str">
        <f t="shared" si="237"/>
        <v/>
      </c>
      <c r="AL471" s="83" t="str">
        <f t="shared" si="237"/>
        <v/>
      </c>
      <c r="AM471" s="83" t="str">
        <f t="shared" si="237"/>
        <v/>
      </c>
      <c r="AN471" s="83" t="str">
        <f t="shared" si="237"/>
        <v/>
      </c>
      <c r="AO471" s="59"/>
      <c r="AP471" s="83">
        <f t="shared" si="238"/>
        <v>5103.0879352315533</v>
      </c>
      <c r="AQ471" s="83">
        <f t="shared" si="238"/>
        <v>2116.6721927079352</v>
      </c>
      <c r="AR471" s="83">
        <f t="shared" si="238"/>
        <v>149.24252852330517</v>
      </c>
      <c r="AS471" s="83" t="str">
        <f t="shared" si="238"/>
        <v/>
      </c>
      <c r="AT471" s="83" t="str">
        <f t="shared" si="238"/>
        <v/>
      </c>
      <c r="AU471" s="59"/>
      <c r="AV471" s="83">
        <f t="shared" si="233"/>
        <v>14717.676559977399</v>
      </c>
      <c r="AW471" s="83" t="str">
        <f t="shared" si="233"/>
        <v/>
      </c>
      <c r="AX471" s="83" t="str">
        <f t="shared" si="233"/>
        <v/>
      </c>
      <c r="AY471" s="83">
        <f t="shared" si="233"/>
        <v>180.71080243824093</v>
      </c>
      <c r="AZ471" s="59"/>
      <c r="BA471" s="83" t="str">
        <f t="shared" si="234"/>
        <v/>
      </c>
      <c r="BB471" s="83" t="str">
        <f t="shared" si="234"/>
        <v/>
      </c>
      <c r="BC471" s="59"/>
      <c r="BD471" s="83" t="str">
        <f t="shared" si="235"/>
        <v/>
      </c>
      <c r="BE471" s="83" t="str">
        <f t="shared" si="235"/>
        <v/>
      </c>
      <c r="BF471" s="83" t="str">
        <f t="shared" si="235"/>
        <v/>
      </c>
    </row>
    <row r="472" spans="4:58" s="28" customFormat="1" ht="15" customHeight="1">
      <c r="D472" s="60"/>
      <c r="E472" s="60"/>
      <c r="F472" s="60"/>
      <c r="P472" s="27">
        <v>55</v>
      </c>
      <c r="Q472" s="50" t="str">
        <f t="shared" si="222"/>
        <v>Sydney_2012</v>
      </c>
      <c r="R472" s="21"/>
      <c r="S472" s="21"/>
      <c r="T472" s="32"/>
      <c r="U472" s="83">
        <f t="shared" si="236"/>
        <v>133904.1272794393</v>
      </c>
      <c r="V472" s="83">
        <f t="shared" si="236"/>
        <v>7470.2227366912603</v>
      </c>
      <c r="W472" s="83">
        <f t="shared" si="236"/>
        <v>14794.786683785465</v>
      </c>
      <c r="X472" s="83" t="str">
        <f t="shared" si="236"/>
        <v/>
      </c>
      <c r="Y472" s="83" t="str">
        <f t="shared" si="236"/>
        <v/>
      </c>
      <c r="Z472" s="70">
        <f t="shared" si="223"/>
        <v>156169.13669991604</v>
      </c>
      <c r="AA472" s="70">
        <f t="shared" ca="1" si="224"/>
        <v>8</v>
      </c>
      <c r="AB472" s="70">
        <f t="shared" ca="1" si="225"/>
        <v>8</v>
      </c>
      <c r="AC472" s="70">
        <f t="shared" ca="1" si="226"/>
        <v>85</v>
      </c>
      <c r="AD472" s="70">
        <f t="shared" ca="1" si="227"/>
        <v>12</v>
      </c>
      <c r="AE472" s="70" t="e">
        <f t="shared" ca="1" si="228"/>
        <v>#VALUE!</v>
      </c>
      <c r="AF472" s="70" t="e">
        <f t="shared" ca="1" si="229"/>
        <v>#VALUE!</v>
      </c>
      <c r="AG472" s="83">
        <f t="shared" si="237"/>
        <v>15665.567526875744</v>
      </c>
      <c r="AH472" s="83">
        <f t="shared" si="237"/>
        <v>118238.55975256355</v>
      </c>
      <c r="AI472" s="83" t="str">
        <f t="shared" si="237"/>
        <v/>
      </c>
      <c r="AJ472" s="83" t="str">
        <f t="shared" si="237"/>
        <v/>
      </c>
      <c r="AK472" s="83" t="str">
        <f t="shared" si="237"/>
        <v/>
      </c>
      <c r="AL472" s="83" t="str">
        <f t="shared" si="237"/>
        <v/>
      </c>
      <c r="AM472" s="83" t="str">
        <f t="shared" si="237"/>
        <v/>
      </c>
      <c r="AN472" s="83" t="str">
        <f t="shared" si="237"/>
        <v/>
      </c>
      <c r="AO472" s="59"/>
      <c r="AP472" s="83">
        <f t="shared" si="238"/>
        <v>5183.1467159229378</v>
      </c>
      <c r="AQ472" s="83">
        <f t="shared" si="238"/>
        <v>2136.9873448767344</v>
      </c>
      <c r="AR472" s="83">
        <f t="shared" si="238"/>
        <v>150.08867589158777</v>
      </c>
      <c r="AS472" s="83" t="str">
        <f t="shared" si="238"/>
        <v/>
      </c>
      <c r="AT472" s="83" t="str">
        <f t="shared" si="238"/>
        <v/>
      </c>
      <c r="AU472" s="59"/>
      <c r="AV472" s="83">
        <f t="shared" si="233"/>
        <v>14607.353174927952</v>
      </c>
      <c r="AW472" s="83" t="str">
        <f t="shared" si="233"/>
        <v/>
      </c>
      <c r="AX472" s="83" t="str">
        <f t="shared" si="233"/>
        <v/>
      </c>
      <c r="AY472" s="83">
        <f t="shared" si="233"/>
        <v>187.43350885751437</v>
      </c>
      <c r="AZ472" s="59"/>
      <c r="BA472" s="83" t="str">
        <f t="shared" si="234"/>
        <v/>
      </c>
      <c r="BB472" s="83" t="str">
        <f t="shared" si="234"/>
        <v/>
      </c>
      <c r="BC472" s="59"/>
      <c r="BD472" s="83" t="str">
        <f t="shared" si="235"/>
        <v/>
      </c>
      <c r="BE472" s="83" t="str">
        <f t="shared" si="235"/>
        <v/>
      </c>
      <c r="BF472" s="83" t="str">
        <f t="shared" si="235"/>
        <v/>
      </c>
    </row>
    <row r="473" spans="4:58" s="28" customFormat="1" ht="15" customHeight="1">
      <c r="D473" s="60"/>
      <c r="E473" s="60"/>
      <c r="F473" s="60"/>
      <c r="P473" s="27">
        <v>56</v>
      </c>
      <c r="Q473" s="50" t="str">
        <f t="shared" si="222"/>
        <v>Sydney_2013</v>
      </c>
      <c r="R473" s="21"/>
      <c r="S473" s="21"/>
      <c r="T473" s="32"/>
      <c r="U473" s="83">
        <f t="shared" si="236"/>
        <v>127362.72418708706</v>
      </c>
      <c r="V473" s="83">
        <f t="shared" si="236"/>
        <v>7497.3198408328772</v>
      </c>
      <c r="W473" s="83">
        <f t="shared" si="236"/>
        <v>14873.536092744094</v>
      </c>
      <c r="X473" s="83" t="str">
        <f t="shared" si="236"/>
        <v/>
      </c>
      <c r="Y473" s="83" t="str">
        <f t="shared" si="236"/>
        <v/>
      </c>
      <c r="Z473" s="70">
        <f t="shared" si="223"/>
        <v>149733.58012066403</v>
      </c>
      <c r="AA473" s="70">
        <f t="shared" ca="1" si="224"/>
        <v>9</v>
      </c>
      <c r="AB473" s="70">
        <f t="shared" ca="1" si="225"/>
        <v>9</v>
      </c>
      <c r="AC473" s="70">
        <f t="shared" ca="1" si="226"/>
        <v>84</v>
      </c>
      <c r="AD473" s="70">
        <f t="shared" ca="1" si="227"/>
        <v>11</v>
      </c>
      <c r="AE473" s="70" t="e">
        <f t="shared" ca="1" si="228"/>
        <v>#VALUE!</v>
      </c>
      <c r="AF473" s="70" t="e">
        <f t="shared" ca="1" si="229"/>
        <v>#VALUE!</v>
      </c>
      <c r="AG473" s="83">
        <f t="shared" si="237"/>
        <v>14964.701701385533</v>
      </c>
      <c r="AH473" s="83">
        <f t="shared" si="237"/>
        <v>112398.02248570153</v>
      </c>
      <c r="AI473" s="83" t="str">
        <f t="shared" si="237"/>
        <v/>
      </c>
      <c r="AJ473" s="83" t="str">
        <f t="shared" si="237"/>
        <v/>
      </c>
      <c r="AK473" s="83" t="str">
        <f t="shared" si="237"/>
        <v/>
      </c>
      <c r="AL473" s="83" t="str">
        <f t="shared" si="237"/>
        <v/>
      </c>
      <c r="AM473" s="83" t="str">
        <f t="shared" si="237"/>
        <v/>
      </c>
      <c r="AN473" s="83" t="str">
        <f t="shared" si="237"/>
        <v/>
      </c>
      <c r="AO473" s="59"/>
      <c r="AP473" s="83">
        <f t="shared" si="238"/>
        <v>5184.8549962209618</v>
      </c>
      <c r="AQ473" s="83">
        <f t="shared" si="238"/>
        <v>2161.1062129875281</v>
      </c>
      <c r="AR473" s="83">
        <f t="shared" si="238"/>
        <v>151.35863162438702</v>
      </c>
      <c r="AS473" s="83" t="str">
        <f t="shared" si="238"/>
        <v/>
      </c>
      <c r="AT473" s="83" t="str">
        <f t="shared" si="238"/>
        <v/>
      </c>
      <c r="AU473" s="59"/>
      <c r="AV473" s="83">
        <f t="shared" si="233"/>
        <v>14677.925702013079</v>
      </c>
      <c r="AW473" s="83" t="str">
        <f t="shared" si="233"/>
        <v/>
      </c>
      <c r="AX473" s="83" t="str">
        <f t="shared" si="233"/>
        <v/>
      </c>
      <c r="AY473" s="83">
        <f t="shared" si="233"/>
        <v>195.61039073101338</v>
      </c>
      <c r="AZ473" s="59"/>
      <c r="BA473" s="83" t="str">
        <f t="shared" si="234"/>
        <v/>
      </c>
      <c r="BB473" s="83" t="str">
        <f t="shared" si="234"/>
        <v/>
      </c>
      <c r="BC473" s="59"/>
      <c r="BD473" s="83" t="str">
        <f t="shared" si="235"/>
        <v/>
      </c>
      <c r="BE473" s="83" t="str">
        <f t="shared" si="235"/>
        <v/>
      </c>
      <c r="BF473" s="83" t="str">
        <f t="shared" si="235"/>
        <v/>
      </c>
    </row>
    <row r="474" spans="4:58" s="28" customFormat="1" ht="15" customHeight="1">
      <c r="D474" s="60"/>
      <c r="E474" s="60"/>
      <c r="F474" s="60"/>
      <c r="P474" s="27">
        <v>57</v>
      </c>
      <c r="Q474" s="50" t="str">
        <f t="shared" si="222"/>
        <v>Sydney_2014</v>
      </c>
      <c r="R474" s="21"/>
      <c r="S474" s="21"/>
      <c r="T474" s="32"/>
      <c r="U474" s="83">
        <f t="shared" si="236"/>
        <v>125893.68653310546</v>
      </c>
      <c r="V474" s="83">
        <f t="shared" si="236"/>
        <v>7605.3959166361146</v>
      </c>
      <c r="W474" s="83">
        <f t="shared" si="236"/>
        <v>15004.50361443881</v>
      </c>
      <c r="X474" s="83" t="str">
        <f t="shared" si="236"/>
        <v/>
      </c>
      <c r="Y474" s="83" t="str">
        <f t="shared" si="236"/>
        <v/>
      </c>
      <c r="Z474" s="70">
        <f t="shared" si="223"/>
        <v>148503.58606418039</v>
      </c>
      <c r="AA474" s="70">
        <f t="shared" ca="1" si="224"/>
        <v>10</v>
      </c>
      <c r="AB474" s="70">
        <f t="shared" ca="1" si="225"/>
        <v>10</v>
      </c>
      <c r="AC474" s="70">
        <f t="shared" ca="1" si="226"/>
        <v>83</v>
      </c>
      <c r="AD474" s="70">
        <f t="shared" ca="1" si="227"/>
        <v>8</v>
      </c>
      <c r="AE474" s="70" t="e">
        <f t="shared" ca="1" si="228"/>
        <v>#VALUE!</v>
      </c>
      <c r="AF474" s="70" t="e">
        <f t="shared" ca="1" si="229"/>
        <v>#VALUE!</v>
      </c>
      <c r="AG474" s="83">
        <f t="shared" si="237"/>
        <v>15818.823183777575</v>
      </c>
      <c r="AH474" s="83">
        <f t="shared" si="237"/>
        <v>110074.86334932789</v>
      </c>
      <c r="AI474" s="83" t="str">
        <f t="shared" si="237"/>
        <v/>
      </c>
      <c r="AJ474" s="83" t="str">
        <f t="shared" si="237"/>
        <v/>
      </c>
      <c r="AK474" s="83" t="str">
        <f t="shared" si="237"/>
        <v/>
      </c>
      <c r="AL474" s="83" t="str">
        <f t="shared" si="237"/>
        <v/>
      </c>
      <c r="AM474" s="83" t="str">
        <f t="shared" si="237"/>
        <v/>
      </c>
      <c r="AN474" s="83" t="str">
        <f t="shared" si="237"/>
        <v/>
      </c>
      <c r="AO474" s="59"/>
      <c r="AP474" s="83">
        <f t="shared" si="238"/>
        <v>5267.1433795876128</v>
      </c>
      <c r="AQ474" s="83">
        <f t="shared" si="238"/>
        <v>2185.6129136658128</v>
      </c>
      <c r="AR474" s="83">
        <f t="shared" si="238"/>
        <v>152.63962338268911</v>
      </c>
      <c r="AS474" s="83" t="str">
        <f t="shared" si="238"/>
        <v/>
      </c>
      <c r="AT474" s="83" t="str">
        <f t="shared" si="238"/>
        <v/>
      </c>
      <c r="AU474" s="59"/>
      <c r="AV474" s="83">
        <f t="shared" si="233"/>
        <v>14799.490570901678</v>
      </c>
      <c r="AW474" s="83" t="str">
        <f t="shared" si="233"/>
        <v/>
      </c>
      <c r="AX474" s="83" t="str">
        <f t="shared" si="233"/>
        <v/>
      </c>
      <c r="AY474" s="83">
        <f t="shared" si="233"/>
        <v>205.01304353713195</v>
      </c>
      <c r="AZ474" s="59"/>
      <c r="BA474" s="83" t="str">
        <f t="shared" si="234"/>
        <v/>
      </c>
      <c r="BB474" s="83" t="str">
        <f t="shared" si="234"/>
        <v/>
      </c>
      <c r="BC474" s="59"/>
      <c r="BD474" s="83" t="str">
        <f t="shared" si="235"/>
        <v/>
      </c>
      <c r="BE474" s="83" t="str">
        <f t="shared" si="235"/>
        <v/>
      </c>
      <c r="BF474" s="83" t="str">
        <f t="shared" si="235"/>
        <v/>
      </c>
    </row>
    <row r="475" spans="4:58" s="28" customFormat="1" ht="15" customHeight="1">
      <c r="D475" s="60"/>
      <c r="E475" s="60"/>
      <c r="F475" s="60"/>
      <c r="P475" s="27">
        <v>58</v>
      </c>
      <c r="Q475" s="50" t="str">
        <f t="shared" si="222"/>
        <v>Sydney_2015</v>
      </c>
      <c r="R475" s="21"/>
      <c r="S475" s="21"/>
      <c r="T475" s="32"/>
      <c r="U475" s="83">
        <f t="shared" si="236"/>
        <v>122217.99920932554</v>
      </c>
      <c r="V475" s="83">
        <f t="shared" si="236"/>
        <v>7396.2209259482734</v>
      </c>
      <c r="W475" s="83">
        <f t="shared" si="236"/>
        <v>15169.23666228581</v>
      </c>
      <c r="X475" s="83" t="str">
        <f t="shared" si="236"/>
        <v/>
      </c>
      <c r="Y475" s="83" t="str">
        <f t="shared" si="236"/>
        <v/>
      </c>
      <c r="Z475" s="70">
        <f t="shared" si="223"/>
        <v>144783.45679755963</v>
      </c>
      <c r="AA475" s="70">
        <f t="shared" ca="1" si="224"/>
        <v>11</v>
      </c>
      <c r="AB475" s="70">
        <f t="shared" ca="1" si="225"/>
        <v>11</v>
      </c>
      <c r="AC475" s="70">
        <f t="shared" ca="1" si="226"/>
        <v>87</v>
      </c>
      <c r="AD475" s="70">
        <f t="shared" ca="1" si="227"/>
        <v>6</v>
      </c>
      <c r="AE475" s="70" t="e">
        <f t="shared" ca="1" si="228"/>
        <v>#VALUE!</v>
      </c>
      <c r="AF475" s="70" t="e">
        <f t="shared" ca="1" si="229"/>
        <v>#VALUE!</v>
      </c>
      <c r="AG475" s="83">
        <f t="shared" si="237"/>
        <v>15979.121796982197</v>
      </c>
      <c r="AH475" s="83">
        <f t="shared" si="237"/>
        <v>106238.87741234334</v>
      </c>
      <c r="AI475" s="83" t="str">
        <f t="shared" si="237"/>
        <v/>
      </c>
      <c r="AJ475" s="83" t="str">
        <f t="shared" si="237"/>
        <v/>
      </c>
      <c r="AK475" s="83" t="str">
        <f t="shared" si="237"/>
        <v/>
      </c>
      <c r="AL475" s="83" t="str">
        <f t="shared" si="237"/>
        <v/>
      </c>
      <c r="AM475" s="83" t="str">
        <f t="shared" si="237"/>
        <v/>
      </c>
      <c r="AN475" s="83" t="str">
        <f t="shared" si="237"/>
        <v/>
      </c>
      <c r="AO475" s="59"/>
      <c r="AP475" s="83">
        <f t="shared" si="238"/>
        <v>5026.3899992870238</v>
      </c>
      <c r="AQ475" s="83">
        <f t="shared" si="238"/>
        <v>2215.4774370840023</v>
      </c>
      <c r="AR475" s="83">
        <f t="shared" si="238"/>
        <v>154.35348957724705</v>
      </c>
      <c r="AS475" s="83" t="str">
        <f t="shared" si="238"/>
        <v/>
      </c>
      <c r="AT475" s="83" t="str">
        <f t="shared" si="238"/>
        <v/>
      </c>
      <c r="AU475" s="59"/>
      <c r="AV475" s="83">
        <f t="shared" si="233"/>
        <v>14955.858303144854</v>
      </c>
      <c r="AW475" s="83" t="str">
        <f t="shared" si="233"/>
        <v/>
      </c>
      <c r="AX475" s="83" t="str">
        <f t="shared" si="233"/>
        <v/>
      </c>
      <c r="AY475" s="83">
        <f t="shared" si="233"/>
        <v>213.37835914095604</v>
      </c>
      <c r="AZ475" s="59"/>
      <c r="BA475" s="83" t="str">
        <f t="shared" si="234"/>
        <v/>
      </c>
      <c r="BB475" s="83" t="str">
        <f t="shared" si="234"/>
        <v/>
      </c>
      <c r="BC475" s="59"/>
      <c r="BD475" s="83" t="str">
        <f t="shared" si="235"/>
        <v/>
      </c>
      <c r="BE475" s="83" t="str">
        <f t="shared" si="235"/>
        <v/>
      </c>
      <c r="BF475" s="83" t="str">
        <f t="shared" si="235"/>
        <v/>
      </c>
    </row>
    <row r="476" spans="4:58" s="28" customFormat="1" ht="15" customHeight="1">
      <c r="D476" s="60"/>
      <c r="E476" s="60"/>
      <c r="F476" s="60"/>
      <c r="P476" s="27">
        <v>59</v>
      </c>
      <c r="Q476" s="50" t="str">
        <f t="shared" si="222"/>
        <v>Sydney_2016</v>
      </c>
      <c r="R476" s="21"/>
      <c r="S476" s="21"/>
      <c r="T476" s="32"/>
      <c r="U476" s="83">
        <f t="shared" si="236"/>
        <v>119649.26347345611</v>
      </c>
      <c r="V476" s="83">
        <f t="shared" si="236"/>
        <v>8118.8452872500247</v>
      </c>
      <c r="W476" s="83">
        <f t="shared" si="236"/>
        <v>16797.416274877149</v>
      </c>
      <c r="X476" s="83" t="str">
        <f t="shared" si="236"/>
        <v/>
      </c>
      <c r="Y476" s="83" t="str">
        <f t="shared" si="236"/>
        <v/>
      </c>
      <c r="Z476" s="70">
        <f t="shared" si="223"/>
        <v>144565.5250355833</v>
      </c>
      <c r="AA476" s="70">
        <f t="shared" ca="1" si="224"/>
        <v>12</v>
      </c>
      <c r="AB476" s="70">
        <f t="shared" ca="1" si="225"/>
        <v>12</v>
      </c>
      <c r="AC476" s="70">
        <f t="shared" ca="1" si="226"/>
        <v>80</v>
      </c>
      <c r="AD476" s="70">
        <f t="shared" ca="1" si="227"/>
        <v>5</v>
      </c>
      <c r="AE476" s="70" t="e">
        <f t="shared" ca="1" si="228"/>
        <v>#VALUE!</v>
      </c>
      <c r="AF476" s="70" t="e">
        <f t="shared" ca="1" si="229"/>
        <v>#VALUE!</v>
      </c>
      <c r="AG476" s="83">
        <f t="shared" si="237"/>
        <v>16332.541819938624</v>
      </c>
      <c r="AH476" s="83">
        <f t="shared" si="237"/>
        <v>103316.7216535175</v>
      </c>
      <c r="AI476" s="83" t="str">
        <f t="shared" si="237"/>
        <v/>
      </c>
      <c r="AJ476" s="83" t="str">
        <f t="shared" si="237"/>
        <v/>
      </c>
      <c r="AK476" s="83" t="str">
        <f t="shared" si="237"/>
        <v/>
      </c>
      <c r="AL476" s="83" t="str">
        <f t="shared" si="237"/>
        <v/>
      </c>
      <c r="AM476" s="83" t="str">
        <f t="shared" si="237"/>
        <v/>
      </c>
      <c r="AN476" s="83" t="str">
        <f t="shared" si="237"/>
        <v/>
      </c>
      <c r="AO476" s="59"/>
      <c r="AP476" s="83">
        <f t="shared" si="238"/>
        <v>5726.228834365008</v>
      </c>
      <c r="AQ476" s="83">
        <f t="shared" si="238"/>
        <v>2237.381306439459</v>
      </c>
      <c r="AR476" s="83">
        <f t="shared" si="238"/>
        <v>155.23514644555758</v>
      </c>
      <c r="AS476" s="83" t="str">
        <f t="shared" si="238"/>
        <v/>
      </c>
      <c r="AT476" s="83" t="str">
        <f t="shared" si="238"/>
        <v/>
      </c>
      <c r="AU476" s="59"/>
      <c r="AV476" s="83">
        <f t="shared" si="233"/>
        <v>16577.579846409135</v>
      </c>
      <c r="AW476" s="83" t="str">
        <f t="shared" si="233"/>
        <v/>
      </c>
      <c r="AX476" s="83" t="str">
        <f t="shared" si="233"/>
        <v/>
      </c>
      <c r="AY476" s="83">
        <f t="shared" si="233"/>
        <v>219.83642846801223</v>
      </c>
      <c r="AZ476" s="59"/>
      <c r="BA476" s="83" t="str">
        <f t="shared" si="234"/>
        <v/>
      </c>
      <c r="BB476" s="83" t="str">
        <f t="shared" si="234"/>
        <v/>
      </c>
      <c r="BC476" s="59"/>
      <c r="BD476" s="83" t="str">
        <f t="shared" si="235"/>
        <v/>
      </c>
      <c r="BE476" s="83" t="str">
        <f t="shared" si="235"/>
        <v/>
      </c>
      <c r="BF476" s="83" t="str">
        <f t="shared" si="235"/>
        <v/>
      </c>
    </row>
    <row r="477" spans="4:58" s="28" customFormat="1" ht="15" customHeight="1">
      <c r="D477" s="60"/>
      <c r="E477" s="60"/>
      <c r="F477" s="60"/>
      <c r="P477" s="27">
        <v>60</v>
      </c>
      <c r="Q477" s="50" t="str">
        <f t="shared" si="222"/>
        <v>Vancouver_2007</v>
      </c>
      <c r="R477" s="21"/>
      <c r="S477" s="21"/>
      <c r="T477" s="32"/>
      <c r="U477" s="83">
        <f t="shared" si="236"/>
        <v>13977.334579996401</v>
      </c>
      <c r="V477" s="83">
        <f t="shared" si="236"/>
        <v>8964.0190226952036</v>
      </c>
      <c r="W477" s="83">
        <f t="shared" si="236"/>
        <v>1884.9277284239015</v>
      </c>
      <c r="X477" s="83" t="str">
        <f t="shared" si="236"/>
        <v/>
      </c>
      <c r="Y477" s="83" t="str">
        <f t="shared" si="236"/>
        <v/>
      </c>
      <c r="Z477" s="70">
        <f t="shared" si="223"/>
        <v>24826.281331115504</v>
      </c>
      <c r="AA477" s="70">
        <f t="shared" ca="1" si="224"/>
        <v>86</v>
      </c>
      <c r="AB477" s="70">
        <f t="shared" ca="1" si="225"/>
        <v>89</v>
      </c>
      <c r="AC477" s="70">
        <f t="shared" ca="1" si="226"/>
        <v>74</v>
      </c>
      <c r="AD477" s="70">
        <f t="shared" ca="1" si="227"/>
        <v>68</v>
      </c>
      <c r="AE477" s="70" t="e">
        <f t="shared" ca="1" si="228"/>
        <v>#VALUE!</v>
      </c>
      <c r="AF477" s="70" t="e">
        <f t="shared" ca="1" si="229"/>
        <v>#VALUE!</v>
      </c>
      <c r="AG477" s="83">
        <f t="shared" si="237"/>
        <v>4899.3846599361623</v>
      </c>
      <c r="AH477" s="83">
        <f t="shared" si="237"/>
        <v>5278.6434329070289</v>
      </c>
      <c r="AI477" s="83">
        <f t="shared" si="237"/>
        <v>3614.7383808556447</v>
      </c>
      <c r="AJ477" s="83" t="str">
        <f t="shared" si="237"/>
        <v/>
      </c>
      <c r="AK477" s="83" t="str">
        <f t="shared" si="237"/>
        <v/>
      </c>
      <c r="AL477" s="83" t="str">
        <f t="shared" si="237"/>
        <v/>
      </c>
      <c r="AM477" s="83" t="str">
        <f t="shared" si="237"/>
        <v/>
      </c>
      <c r="AN477" s="83">
        <f t="shared" si="237"/>
        <v>184.56810629756285</v>
      </c>
      <c r="AO477" s="59"/>
      <c r="AP477" s="83">
        <f t="shared" si="238"/>
        <v>8739.7859327891911</v>
      </c>
      <c r="AQ477" s="83">
        <f t="shared" si="238"/>
        <v>95.705570668867793</v>
      </c>
      <c r="AR477" s="83" t="str">
        <f t="shared" si="238"/>
        <v/>
      </c>
      <c r="AS477" s="83" t="str">
        <f t="shared" si="238"/>
        <v/>
      </c>
      <c r="AT477" s="83">
        <f t="shared" si="238"/>
        <v>128.52751923714573</v>
      </c>
      <c r="AU477" s="59"/>
      <c r="AV477" s="83">
        <f t="shared" si="233"/>
        <v>1741.2100254901191</v>
      </c>
      <c r="AW477" s="83">
        <f t="shared" si="233"/>
        <v>98.843176480821086</v>
      </c>
      <c r="AX477" s="83" t="str">
        <f t="shared" si="233"/>
        <v/>
      </c>
      <c r="AY477" s="83">
        <f t="shared" si="233"/>
        <v>44.874526452961369</v>
      </c>
      <c r="AZ477" s="59"/>
      <c r="BA477" s="83" t="str">
        <f t="shared" si="234"/>
        <v/>
      </c>
      <c r="BB477" s="83" t="str">
        <f t="shared" si="234"/>
        <v/>
      </c>
      <c r="BC477" s="59"/>
      <c r="BD477" s="83" t="str">
        <f t="shared" si="235"/>
        <v/>
      </c>
      <c r="BE477" s="83" t="str">
        <f t="shared" si="235"/>
        <v/>
      </c>
      <c r="BF477" s="83" t="str">
        <f t="shared" si="235"/>
        <v/>
      </c>
    </row>
    <row r="478" spans="4:58" s="28" customFormat="1" ht="15" customHeight="1">
      <c r="D478" s="60"/>
      <c r="E478" s="60"/>
      <c r="F478" s="60"/>
      <c r="P478" s="27">
        <v>61</v>
      </c>
      <c r="Q478" s="50" t="str">
        <f t="shared" si="222"/>
        <v>Vancouver_2008</v>
      </c>
      <c r="R478" s="21"/>
      <c r="S478" s="21"/>
      <c r="T478" s="32"/>
      <c r="U478" s="83">
        <f t="shared" ref="U478:Y487" si="239">IF(ISERROR(U70/$S70),"",U70/$S70)</f>
        <v>14357.524264720483</v>
      </c>
      <c r="V478" s="83">
        <f t="shared" si="239"/>
        <v>8942.0612549663783</v>
      </c>
      <c r="W478" s="83">
        <f t="shared" si="239"/>
        <v>2623.9303031417385</v>
      </c>
      <c r="X478" s="83" t="str">
        <f t="shared" si="239"/>
        <v/>
      </c>
      <c r="Y478" s="83" t="str">
        <f t="shared" si="239"/>
        <v/>
      </c>
      <c r="Z478" s="70">
        <f t="shared" si="223"/>
        <v>25923.515822828602</v>
      </c>
      <c r="AA478" s="70">
        <f t="shared" ca="1" si="224"/>
        <v>82</v>
      </c>
      <c r="AB478" s="70">
        <f t="shared" ca="1" si="225"/>
        <v>86</v>
      </c>
      <c r="AC478" s="70">
        <f t="shared" ca="1" si="226"/>
        <v>75</v>
      </c>
      <c r="AD478" s="70">
        <f t="shared" ca="1" si="227"/>
        <v>52</v>
      </c>
      <c r="AE478" s="70" t="e">
        <f t="shared" ca="1" si="228"/>
        <v>#VALUE!</v>
      </c>
      <c r="AF478" s="70" t="e">
        <f t="shared" ca="1" si="229"/>
        <v>#VALUE!</v>
      </c>
      <c r="AG478" s="83">
        <f t="shared" ref="AG478:AN487" si="240">IF(ISERROR(AG70/$S70),"",AG70/$S70)</f>
        <v>4967.4253468169873</v>
      </c>
      <c r="AH478" s="83">
        <f t="shared" si="240"/>
        <v>5479.2905819587204</v>
      </c>
      <c r="AI478" s="83">
        <f t="shared" si="240"/>
        <v>3723.097449657163</v>
      </c>
      <c r="AJ478" s="83" t="str">
        <f t="shared" si="240"/>
        <v/>
      </c>
      <c r="AK478" s="83" t="str">
        <f t="shared" si="240"/>
        <v/>
      </c>
      <c r="AL478" s="83" t="str">
        <f t="shared" si="240"/>
        <v/>
      </c>
      <c r="AM478" s="83" t="str">
        <f t="shared" si="240"/>
        <v/>
      </c>
      <c r="AN478" s="83">
        <f t="shared" si="240"/>
        <v>187.7108862876124</v>
      </c>
      <c r="AO478" s="59"/>
      <c r="AP478" s="83">
        <f t="shared" ref="AP478:AT487" si="241">IF(ISERROR(AP70/$S70),"",AP70/$S70)</f>
        <v>8713.2409071864113</v>
      </c>
      <c r="AQ478" s="83">
        <f t="shared" si="241"/>
        <v>95.705570668867793</v>
      </c>
      <c r="AR478" s="83" t="str">
        <f t="shared" si="241"/>
        <v/>
      </c>
      <c r="AS478" s="83" t="str">
        <f t="shared" si="241"/>
        <v/>
      </c>
      <c r="AT478" s="83">
        <f t="shared" si="241"/>
        <v>133.11477711109939</v>
      </c>
      <c r="AU478" s="59"/>
      <c r="AV478" s="83">
        <f t="shared" ref="AV478:AY497" si="242">IF(ISERROR(AV70/$S70),"",AV70/$S70)</f>
        <v>2479.5474199142882</v>
      </c>
      <c r="AW478" s="83">
        <f t="shared" si="242"/>
        <v>98.843176480821086</v>
      </c>
      <c r="AX478" s="83" t="str">
        <f t="shared" si="242"/>
        <v/>
      </c>
      <c r="AY478" s="83">
        <f t="shared" si="242"/>
        <v>45.539706746629236</v>
      </c>
      <c r="AZ478" s="59"/>
      <c r="BA478" s="83" t="str">
        <f t="shared" ref="BA478:BB497" si="243">IF(ISERROR(BA70/$S70),"",BA70/$S70)</f>
        <v/>
      </c>
      <c r="BB478" s="83" t="str">
        <f t="shared" si="243"/>
        <v/>
      </c>
      <c r="BC478" s="59"/>
      <c r="BD478" s="83" t="str">
        <f t="shared" ref="BD478:BF497" si="244">IF(ISERROR(BD70/$S70),"",BD70/$S70)</f>
        <v/>
      </c>
      <c r="BE478" s="83" t="str">
        <f t="shared" si="244"/>
        <v/>
      </c>
      <c r="BF478" s="83" t="str">
        <f t="shared" si="244"/>
        <v/>
      </c>
    </row>
    <row r="479" spans="4:58" s="28" customFormat="1" ht="15" customHeight="1">
      <c r="D479" s="60"/>
      <c r="E479" s="60"/>
      <c r="F479" s="60"/>
      <c r="P479" s="27">
        <v>62</v>
      </c>
      <c r="Q479" s="50" t="str">
        <f t="shared" si="222"/>
        <v>Vancouver_2009</v>
      </c>
      <c r="R479" s="21"/>
      <c r="S479" s="21"/>
      <c r="T479" s="32"/>
      <c r="U479" s="83">
        <f t="shared" si="239"/>
        <v>14337.134142457855</v>
      </c>
      <c r="V479" s="83">
        <f t="shared" si="239"/>
        <v>9265.8303904119475</v>
      </c>
      <c r="W479" s="83">
        <f t="shared" si="239"/>
        <v>2407.5505108888074</v>
      </c>
      <c r="X479" s="83" t="str">
        <f t="shared" si="239"/>
        <v/>
      </c>
      <c r="Y479" s="83" t="str">
        <f t="shared" si="239"/>
        <v/>
      </c>
      <c r="Z479" s="70">
        <f t="shared" si="223"/>
        <v>26010.515043758609</v>
      </c>
      <c r="AA479" s="70">
        <f t="shared" ca="1" si="224"/>
        <v>81</v>
      </c>
      <c r="AB479" s="70">
        <f t="shared" ca="1" si="225"/>
        <v>88</v>
      </c>
      <c r="AC479" s="70">
        <f t="shared" ca="1" si="226"/>
        <v>67</v>
      </c>
      <c r="AD479" s="70">
        <f t="shared" ca="1" si="227"/>
        <v>57</v>
      </c>
      <c r="AE479" s="70" t="e">
        <f t="shared" ca="1" si="228"/>
        <v>#VALUE!</v>
      </c>
      <c r="AF479" s="70" t="e">
        <f t="shared" ca="1" si="229"/>
        <v>#VALUE!</v>
      </c>
      <c r="AG479" s="83">
        <f t="shared" si="240"/>
        <v>5101.8702128586492</v>
      </c>
      <c r="AH479" s="83">
        <f t="shared" si="240"/>
        <v>5444.8582479561837</v>
      </c>
      <c r="AI479" s="83">
        <f t="shared" si="240"/>
        <v>3603.0465322198938</v>
      </c>
      <c r="AJ479" s="83" t="str">
        <f t="shared" si="240"/>
        <v/>
      </c>
      <c r="AK479" s="83" t="str">
        <f t="shared" si="240"/>
        <v/>
      </c>
      <c r="AL479" s="83" t="str">
        <f t="shared" si="240"/>
        <v/>
      </c>
      <c r="AM479" s="83" t="str">
        <f t="shared" si="240"/>
        <v/>
      </c>
      <c r="AN479" s="83">
        <f t="shared" si="240"/>
        <v>187.35914942312951</v>
      </c>
      <c r="AO479" s="59"/>
      <c r="AP479" s="83">
        <f t="shared" si="241"/>
        <v>9032.4227847580278</v>
      </c>
      <c r="AQ479" s="83">
        <f t="shared" si="241"/>
        <v>95.705570668867793</v>
      </c>
      <c r="AR479" s="83" t="str">
        <f t="shared" si="241"/>
        <v/>
      </c>
      <c r="AS479" s="83" t="str">
        <f t="shared" si="241"/>
        <v/>
      </c>
      <c r="AT479" s="83">
        <f t="shared" si="241"/>
        <v>137.70203498505305</v>
      </c>
      <c r="AU479" s="59"/>
      <c r="AV479" s="83">
        <f t="shared" si="242"/>
        <v>2260.0586922560183</v>
      </c>
      <c r="AW479" s="83">
        <f t="shared" si="242"/>
        <v>102.13794903018179</v>
      </c>
      <c r="AX479" s="83" t="str">
        <f t="shared" si="242"/>
        <v/>
      </c>
      <c r="AY479" s="83">
        <f t="shared" si="242"/>
        <v>45.353869602607517</v>
      </c>
      <c r="AZ479" s="59"/>
      <c r="BA479" s="83" t="str">
        <f t="shared" si="243"/>
        <v/>
      </c>
      <c r="BB479" s="83" t="str">
        <f t="shared" si="243"/>
        <v/>
      </c>
      <c r="BC479" s="59"/>
      <c r="BD479" s="83" t="str">
        <f t="shared" si="244"/>
        <v/>
      </c>
      <c r="BE479" s="83" t="str">
        <f t="shared" si="244"/>
        <v/>
      </c>
      <c r="BF479" s="83" t="str">
        <f t="shared" si="244"/>
        <v/>
      </c>
    </row>
    <row r="480" spans="4:58" s="28" customFormat="1" ht="15" customHeight="1">
      <c r="D480" s="60"/>
      <c r="E480" s="60"/>
      <c r="F480" s="60"/>
      <c r="P480" s="27">
        <v>63</v>
      </c>
      <c r="Q480" s="50" t="str">
        <f t="shared" si="222"/>
        <v>Vancouver_2010</v>
      </c>
      <c r="R480" s="21"/>
      <c r="S480" s="21"/>
      <c r="T480" s="32"/>
      <c r="U480" s="83">
        <f t="shared" si="239"/>
        <v>13330.571389222347</v>
      </c>
      <c r="V480" s="83">
        <f t="shared" si="239"/>
        <v>9120.7123421134111</v>
      </c>
      <c r="W480" s="83">
        <f t="shared" si="239"/>
        <v>2112.1709923288031</v>
      </c>
      <c r="X480" s="83" t="str">
        <f t="shared" si="239"/>
        <v/>
      </c>
      <c r="Y480" s="83" t="str">
        <f t="shared" si="239"/>
        <v/>
      </c>
      <c r="Z480" s="70">
        <f t="shared" si="223"/>
        <v>24563.454723664563</v>
      </c>
      <c r="AA480" s="70">
        <f t="shared" ca="1" si="224"/>
        <v>88</v>
      </c>
      <c r="AB480" s="70">
        <f t="shared" ca="1" si="225"/>
        <v>94</v>
      </c>
      <c r="AC480" s="70">
        <f t="shared" ca="1" si="226"/>
        <v>72</v>
      </c>
      <c r="AD480" s="70">
        <f t="shared" ca="1" si="227"/>
        <v>63</v>
      </c>
      <c r="AE480" s="70" t="e">
        <f t="shared" ca="1" si="228"/>
        <v>#VALUE!</v>
      </c>
      <c r="AF480" s="70" t="e">
        <f t="shared" ca="1" si="229"/>
        <v>#VALUE!</v>
      </c>
      <c r="AG480" s="83">
        <f t="shared" si="240"/>
        <v>4550.0455857878642</v>
      </c>
      <c r="AH480" s="83">
        <f t="shared" si="240"/>
        <v>5207.4939253356551</v>
      </c>
      <c r="AI480" s="83">
        <f t="shared" si="240"/>
        <v>3399.5289324279465</v>
      </c>
      <c r="AJ480" s="83" t="str">
        <f t="shared" si="240"/>
        <v/>
      </c>
      <c r="AK480" s="83" t="str">
        <f t="shared" si="240"/>
        <v/>
      </c>
      <c r="AL480" s="83" t="str">
        <f t="shared" si="240"/>
        <v/>
      </c>
      <c r="AM480" s="83" t="str">
        <f t="shared" si="240"/>
        <v/>
      </c>
      <c r="AN480" s="83">
        <f t="shared" si="240"/>
        <v>173.50294567088108</v>
      </c>
      <c r="AO480" s="59"/>
      <c r="AP480" s="83">
        <f t="shared" si="241"/>
        <v>8882.7174785855368</v>
      </c>
      <c r="AQ480" s="83">
        <f t="shared" si="241"/>
        <v>95.705570668867793</v>
      </c>
      <c r="AR480" s="83" t="str">
        <f t="shared" si="241"/>
        <v/>
      </c>
      <c r="AS480" s="83" t="str">
        <f t="shared" si="241"/>
        <v/>
      </c>
      <c r="AT480" s="83">
        <f t="shared" si="241"/>
        <v>142.28929285900671</v>
      </c>
      <c r="AU480" s="59"/>
      <c r="AV480" s="83">
        <f t="shared" si="242"/>
        <v>1949.3800263780618</v>
      </c>
      <c r="AW480" s="83">
        <f t="shared" si="242"/>
        <v>118.61181177698529</v>
      </c>
      <c r="AX480" s="83" t="str">
        <f t="shared" si="242"/>
        <v/>
      </c>
      <c r="AY480" s="83">
        <f t="shared" si="242"/>
        <v>44.179154173756288</v>
      </c>
      <c r="AZ480" s="59"/>
      <c r="BA480" s="83" t="str">
        <f t="shared" si="243"/>
        <v/>
      </c>
      <c r="BB480" s="83" t="str">
        <f t="shared" si="243"/>
        <v/>
      </c>
      <c r="BC480" s="59"/>
      <c r="BD480" s="83" t="str">
        <f t="shared" si="244"/>
        <v/>
      </c>
      <c r="BE480" s="83" t="str">
        <f t="shared" si="244"/>
        <v/>
      </c>
      <c r="BF480" s="83" t="str">
        <f t="shared" si="244"/>
        <v/>
      </c>
    </row>
    <row r="481" spans="4:58" s="28" customFormat="1" ht="15" customHeight="1">
      <c r="D481" s="60"/>
      <c r="E481" s="60"/>
      <c r="F481" s="60"/>
      <c r="P481" s="27">
        <v>64</v>
      </c>
      <c r="Q481" s="50" t="str">
        <f t="shared" si="222"/>
        <v>Vancouver_2011</v>
      </c>
      <c r="R481" s="21"/>
      <c r="S481" s="21"/>
      <c r="T481" s="32"/>
      <c r="U481" s="83">
        <f t="shared" si="239"/>
        <v>14349.968622988361</v>
      </c>
      <c r="V481" s="83">
        <f t="shared" si="239"/>
        <v>8728.7804715167331</v>
      </c>
      <c r="W481" s="83">
        <f t="shared" si="239"/>
        <v>2180.5802168332434</v>
      </c>
      <c r="X481" s="83" t="str">
        <f t="shared" si="239"/>
        <v/>
      </c>
      <c r="Y481" s="83" t="str">
        <f t="shared" si="239"/>
        <v/>
      </c>
      <c r="Z481" s="70">
        <f t="shared" si="223"/>
        <v>25259.329311338341</v>
      </c>
      <c r="AA481" s="70">
        <f t="shared" ca="1" si="224"/>
        <v>84</v>
      </c>
      <c r="AB481" s="70">
        <f t="shared" ca="1" si="225"/>
        <v>87</v>
      </c>
      <c r="AC481" s="70">
        <f t="shared" ca="1" si="226"/>
        <v>76</v>
      </c>
      <c r="AD481" s="70">
        <f t="shared" ca="1" si="227"/>
        <v>61</v>
      </c>
      <c r="AE481" s="70" t="e">
        <f t="shared" ca="1" si="228"/>
        <v>#VALUE!</v>
      </c>
      <c r="AF481" s="70" t="e">
        <f t="shared" ca="1" si="229"/>
        <v>#VALUE!</v>
      </c>
      <c r="AG481" s="83">
        <f t="shared" si="240"/>
        <v>5038.320024926672</v>
      </c>
      <c r="AH481" s="83">
        <f t="shared" si="240"/>
        <v>5621.3476649100921</v>
      </c>
      <c r="AI481" s="83">
        <f t="shared" si="240"/>
        <v>3502.4588843641613</v>
      </c>
      <c r="AJ481" s="83" t="str">
        <f t="shared" si="240"/>
        <v/>
      </c>
      <c r="AK481" s="83" t="str">
        <f t="shared" si="240"/>
        <v/>
      </c>
      <c r="AL481" s="83" t="str">
        <f t="shared" si="240"/>
        <v/>
      </c>
      <c r="AM481" s="83" t="str">
        <f t="shared" si="240"/>
        <v/>
      </c>
      <c r="AN481" s="83">
        <f t="shared" si="240"/>
        <v>187.84204878743674</v>
      </c>
      <c r="AO481" s="59"/>
      <c r="AP481" s="83">
        <f t="shared" si="241"/>
        <v>8485.8840757728194</v>
      </c>
      <c r="AQ481" s="83">
        <f t="shared" si="241"/>
        <v>95.705570668867793</v>
      </c>
      <c r="AR481" s="83" t="str">
        <f t="shared" si="241"/>
        <v/>
      </c>
      <c r="AS481" s="83" t="str">
        <f t="shared" si="241"/>
        <v/>
      </c>
      <c r="AT481" s="83">
        <f t="shared" si="241"/>
        <v>147.19082507504558</v>
      </c>
      <c r="AU481" s="59"/>
      <c r="AV481" s="83">
        <f t="shared" si="242"/>
        <v>2032.0752477953556</v>
      </c>
      <c r="AW481" s="83">
        <f t="shared" si="242"/>
        <v>103.78533530486214</v>
      </c>
      <c r="AX481" s="83" t="str">
        <f t="shared" si="242"/>
        <v/>
      </c>
      <c r="AY481" s="83">
        <f t="shared" si="242"/>
        <v>44.719633733025439</v>
      </c>
      <c r="AZ481" s="59"/>
      <c r="BA481" s="83" t="str">
        <f t="shared" si="243"/>
        <v/>
      </c>
      <c r="BB481" s="83" t="str">
        <f t="shared" si="243"/>
        <v/>
      </c>
      <c r="BC481" s="59"/>
      <c r="BD481" s="83" t="str">
        <f t="shared" si="244"/>
        <v/>
      </c>
      <c r="BE481" s="83" t="str">
        <f t="shared" si="244"/>
        <v/>
      </c>
      <c r="BF481" s="83" t="str">
        <f t="shared" si="244"/>
        <v/>
      </c>
    </row>
    <row r="482" spans="4:58" s="28" customFormat="1" ht="15" customHeight="1">
      <c r="D482" s="60"/>
      <c r="E482" s="60"/>
      <c r="F482" s="60"/>
      <c r="P482" s="27">
        <v>65</v>
      </c>
      <c r="Q482" s="50" t="str">
        <f t="shared" ref="Q482:Q513" si="245">Q74</f>
        <v>Vancouver_2012</v>
      </c>
      <c r="R482" s="21"/>
      <c r="S482" s="21"/>
      <c r="T482" s="32"/>
      <c r="U482" s="83">
        <f t="shared" si="239"/>
        <v>13637.551207849012</v>
      </c>
      <c r="V482" s="83">
        <f t="shared" si="239"/>
        <v>8559.7778774213639</v>
      </c>
      <c r="W482" s="83">
        <f t="shared" si="239"/>
        <v>1466.9263530705311</v>
      </c>
      <c r="X482" s="83" t="str">
        <f t="shared" si="239"/>
        <v/>
      </c>
      <c r="Y482" s="83" t="str">
        <f t="shared" si="239"/>
        <v/>
      </c>
      <c r="Z482" s="70">
        <f t="shared" ref="Z482:Z513" si="246">IF(SUM(U482:Y482)=0,"",SUM(U482:Y482))</f>
        <v>23664.255438340908</v>
      </c>
      <c r="AA482" s="70">
        <f t="shared" ca="1" si="224"/>
        <v>89</v>
      </c>
      <c r="AB482" s="70">
        <f t="shared" ca="1" si="225"/>
        <v>91</v>
      </c>
      <c r="AC482" s="70">
        <f t="shared" ca="1" si="226"/>
        <v>78</v>
      </c>
      <c r="AD482" s="70">
        <f t="shared" ca="1" si="227"/>
        <v>75</v>
      </c>
      <c r="AE482" s="70" t="e">
        <f t="shared" ca="1" si="228"/>
        <v>#VALUE!</v>
      </c>
      <c r="AF482" s="70" t="e">
        <f t="shared" ca="1" si="229"/>
        <v>#VALUE!</v>
      </c>
      <c r="AG482" s="83">
        <f t="shared" si="240"/>
        <v>4734.0373859759075</v>
      </c>
      <c r="AH482" s="83">
        <f t="shared" si="240"/>
        <v>5344.906881452117</v>
      </c>
      <c r="AI482" s="83">
        <f t="shared" si="240"/>
        <v>3381.3464501500393</v>
      </c>
      <c r="AJ482" s="83" t="str">
        <f t="shared" si="240"/>
        <v/>
      </c>
      <c r="AK482" s="83" t="str">
        <f t="shared" si="240"/>
        <v/>
      </c>
      <c r="AL482" s="83" t="str">
        <f t="shared" si="240"/>
        <v/>
      </c>
      <c r="AM482" s="83" t="str">
        <f t="shared" si="240"/>
        <v/>
      </c>
      <c r="AN482" s="83">
        <f t="shared" si="240"/>
        <v>177.26049027094723</v>
      </c>
      <c r="AO482" s="59"/>
      <c r="AP482" s="83">
        <f t="shared" si="241"/>
        <v>8311.9799494614126</v>
      </c>
      <c r="AQ482" s="83">
        <f t="shared" si="241"/>
        <v>95.705570668867793</v>
      </c>
      <c r="AR482" s="83" t="str">
        <f t="shared" si="241"/>
        <v/>
      </c>
      <c r="AS482" s="83" t="str">
        <f t="shared" si="241"/>
        <v/>
      </c>
      <c r="AT482" s="83">
        <f t="shared" si="241"/>
        <v>152.09235729108448</v>
      </c>
      <c r="AU482" s="59"/>
      <c r="AV482" s="83">
        <f t="shared" si="242"/>
        <v>1287.8590761960147</v>
      </c>
      <c r="AW482" s="83">
        <f t="shared" si="242"/>
        <v>133.43828824910847</v>
      </c>
      <c r="AX482" s="83" t="str">
        <f t="shared" si="242"/>
        <v/>
      </c>
      <c r="AY482" s="83">
        <f t="shared" si="242"/>
        <v>45.628988625408127</v>
      </c>
      <c r="AZ482" s="59"/>
      <c r="BA482" s="83" t="str">
        <f t="shared" si="243"/>
        <v/>
      </c>
      <c r="BB482" s="83" t="str">
        <f t="shared" si="243"/>
        <v/>
      </c>
      <c r="BC482" s="59"/>
      <c r="BD482" s="83" t="str">
        <f t="shared" si="244"/>
        <v/>
      </c>
      <c r="BE482" s="83" t="str">
        <f t="shared" si="244"/>
        <v/>
      </c>
      <c r="BF482" s="83" t="str">
        <f t="shared" si="244"/>
        <v/>
      </c>
    </row>
    <row r="483" spans="4:58" s="28" customFormat="1" ht="15" customHeight="1">
      <c r="D483" s="60"/>
      <c r="E483" s="60"/>
      <c r="F483" s="60"/>
      <c r="P483" s="27">
        <v>66</v>
      </c>
      <c r="Q483" s="50" t="str">
        <f t="shared" si="245"/>
        <v>Vancouver_2013</v>
      </c>
      <c r="R483" s="21"/>
      <c r="S483" s="21"/>
      <c r="T483" s="32"/>
      <c r="U483" s="83">
        <f t="shared" si="239"/>
        <v>13160.873119460264</v>
      </c>
      <c r="V483" s="83">
        <f t="shared" si="239"/>
        <v>8491.8059974538501</v>
      </c>
      <c r="W483" s="83">
        <f t="shared" si="239"/>
        <v>1078.0650212595988</v>
      </c>
      <c r="X483" s="83" t="str">
        <f t="shared" si="239"/>
        <v/>
      </c>
      <c r="Y483" s="83" t="str">
        <f t="shared" si="239"/>
        <v/>
      </c>
      <c r="Z483" s="70">
        <f t="shared" si="246"/>
        <v>22730.744138173712</v>
      </c>
      <c r="AA483" s="70">
        <f t="shared" ref="AA483:AA514" ca="1" si="247">IFERROR(IF(ROW()-ROW(AA$417)&lt;$X$1+1,AA482+1,RANK(Z483,AreaTOTALrank)+$X$1),IF(VALUE(Z483)=0,$T$1+1,RANK(Z483,AreaTOTALrank)+$X$1))</f>
        <v>92</v>
      </c>
      <c r="AB483" s="70">
        <f t="shared" ref="AB483:AB514" ca="1" si="248">IFERROR(IF(ROW()-ROW(AB$417)&lt;$X$1+1,AB482+1,RANK(U483,AreaStationrank)+$X$1),IF(VALUE(U483)=0,$T$1+1,RANK(U483,AreaStationrank)+$X$1))</f>
        <v>95</v>
      </c>
      <c r="AC483" s="70">
        <f t="shared" ref="AC483:AC514" ca="1" si="249">IFERROR(IF(ROW()-ROW(AC$417)&lt;$X$1+1,AC482+1,RANK(V483,AreaTransrank)+$X$1),IF(VALUE(V483)=0,$T$1+1,RANK(V483,AreaTransrank)+$X$1))</f>
        <v>79</v>
      </c>
      <c r="AD483" s="70">
        <f t="shared" ref="AD483:AD514" ca="1" si="250">IFERROR(IF(ROW()-ROW(AD$417)&lt;$X$1+1,AD482+1,RANK(W483,AreaWasterank)+$X$1),IF(VALUE(W483)=0,$T$1+1,RANK(W483,AreaWasterank)+$X$1))</f>
        <v>82</v>
      </c>
      <c r="AE483" s="70" t="e">
        <f t="shared" ref="AE483:AE514" ca="1" si="251">IFERROR(IF(ROW()-ROW(AE$417)&lt;$X$1+1,AE482+1,RANK(X483,AreaIPPUrank)+$X$1),IF(VALUE(X483)=0,$T$1+1,RANK(X483,AreaIPPUrank)+$X$1))</f>
        <v>#VALUE!</v>
      </c>
      <c r="AF483" s="70" t="e">
        <f t="shared" ref="AF483:AF514" ca="1" si="252">IFERROR(IF(ROW()-ROW(AF$417)&lt;$X$1+1,AF482+1,RANK(Y483,AreaAFOLUrank)+$X$1),IF(VALUE(Y483)=0,$T$1+1,RANK(Y483,AreaAFOLUrank)+$X$1))</f>
        <v>#VALUE!</v>
      </c>
      <c r="AG483" s="83">
        <f t="shared" si="240"/>
        <v>4634.9640558545698</v>
      </c>
      <c r="AH483" s="83">
        <f t="shared" si="240"/>
        <v>5170.3954946020694</v>
      </c>
      <c r="AI483" s="83">
        <f t="shared" si="240"/>
        <v>3177.3333600556666</v>
      </c>
      <c r="AJ483" s="83" t="str">
        <f t="shared" si="240"/>
        <v/>
      </c>
      <c r="AK483" s="83" t="str">
        <f t="shared" si="240"/>
        <v/>
      </c>
      <c r="AL483" s="83" t="str">
        <f t="shared" si="240"/>
        <v/>
      </c>
      <c r="AM483" s="83" t="str">
        <f t="shared" si="240"/>
        <v/>
      </c>
      <c r="AN483" s="83">
        <f t="shared" si="240"/>
        <v>178.18020894795862</v>
      </c>
      <c r="AO483" s="59"/>
      <c r="AP483" s="83">
        <f t="shared" si="241"/>
        <v>8239.1065372778594</v>
      </c>
      <c r="AQ483" s="83">
        <f t="shared" si="241"/>
        <v>95.705570668867793</v>
      </c>
      <c r="AR483" s="83" t="str">
        <f t="shared" si="241"/>
        <v/>
      </c>
      <c r="AS483" s="83" t="str">
        <f t="shared" si="241"/>
        <v/>
      </c>
      <c r="AT483" s="83">
        <f t="shared" si="241"/>
        <v>156.99388950712336</v>
      </c>
      <c r="AU483" s="59"/>
      <c r="AV483" s="83">
        <f t="shared" si="242"/>
        <v>904.66144512088943</v>
      </c>
      <c r="AW483" s="83">
        <f t="shared" si="242"/>
        <v>126.84874315038705</v>
      </c>
      <c r="AX483" s="83" t="str">
        <f t="shared" si="242"/>
        <v/>
      </c>
      <c r="AY483" s="83">
        <f t="shared" si="242"/>
        <v>46.554832988322381</v>
      </c>
      <c r="AZ483" s="59"/>
      <c r="BA483" s="83" t="str">
        <f t="shared" si="243"/>
        <v/>
      </c>
      <c r="BB483" s="83" t="str">
        <f t="shared" si="243"/>
        <v/>
      </c>
      <c r="BC483" s="59"/>
      <c r="BD483" s="83" t="str">
        <f t="shared" si="244"/>
        <v/>
      </c>
      <c r="BE483" s="83" t="str">
        <f t="shared" si="244"/>
        <v/>
      </c>
      <c r="BF483" s="83" t="str">
        <f t="shared" si="244"/>
        <v/>
      </c>
    </row>
    <row r="484" spans="4:58" s="28" customFormat="1" ht="15" customHeight="1">
      <c r="D484" s="60"/>
      <c r="E484" s="60"/>
      <c r="F484" s="60"/>
      <c r="P484" s="27">
        <v>67</v>
      </c>
      <c r="Q484" s="50" t="str">
        <f t="shared" si="245"/>
        <v>Vancouver_2014</v>
      </c>
      <c r="R484" s="21"/>
      <c r="S484" s="21"/>
      <c r="T484" s="32"/>
      <c r="U484" s="83">
        <f t="shared" si="239"/>
        <v>12229.455213689389</v>
      </c>
      <c r="V484" s="83">
        <f t="shared" si="239"/>
        <v>8595.4256120817627</v>
      </c>
      <c r="W484" s="83">
        <f t="shared" si="239"/>
        <v>956.39855586526141</v>
      </c>
      <c r="X484" s="83" t="str">
        <f t="shared" si="239"/>
        <v/>
      </c>
      <c r="Y484" s="83" t="str">
        <f t="shared" si="239"/>
        <v/>
      </c>
      <c r="Z484" s="70">
        <f t="shared" si="246"/>
        <v>21781.27938163641</v>
      </c>
      <c r="AA484" s="70">
        <f t="shared" ca="1" si="247"/>
        <v>96</v>
      </c>
      <c r="AB484" s="70">
        <f t="shared" ca="1" si="248"/>
        <v>98</v>
      </c>
      <c r="AC484" s="70">
        <f t="shared" ca="1" si="249"/>
        <v>77</v>
      </c>
      <c r="AD484" s="70">
        <f t="shared" ca="1" si="250"/>
        <v>88</v>
      </c>
      <c r="AE484" s="70" t="e">
        <f t="shared" ca="1" si="251"/>
        <v>#VALUE!</v>
      </c>
      <c r="AF484" s="70" t="e">
        <f t="shared" ca="1" si="252"/>
        <v>#VALUE!</v>
      </c>
      <c r="AG484" s="83">
        <f t="shared" si="240"/>
        <v>4215.7280865060457</v>
      </c>
      <c r="AH484" s="83">
        <f t="shared" si="240"/>
        <v>4824.9669732695484</v>
      </c>
      <c r="AI484" s="83">
        <f t="shared" si="240"/>
        <v>3020.5294337548926</v>
      </c>
      <c r="AJ484" s="83" t="str">
        <f t="shared" si="240"/>
        <v/>
      </c>
      <c r="AK484" s="83" t="str">
        <f t="shared" si="240"/>
        <v/>
      </c>
      <c r="AL484" s="83" t="str">
        <f t="shared" si="240"/>
        <v/>
      </c>
      <c r="AM484" s="83" t="str">
        <f t="shared" si="240"/>
        <v/>
      </c>
      <c r="AN484" s="83">
        <f t="shared" si="240"/>
        <v>168.23072015890403</v>
      </c>
      <c r="AO484" s="59"/>
      <c r="AP484" s="83">
        <f t="shared" si="241"/>
        <v>8337.8246196897326</v>
      </c>
      <c r="AQ484" s="83">
        <f t="shared" si="241"/>
        <v>95.705570668867793</v>
      </c>
      <c r="AR484" s="83" t="str">
        <f t="shared" si="241"/>
        <v/>
      </c>
      <c r="AS484" s="83" t="str">
        <f t="shared" si="241"/>
        <v/>
      </c>
      <c r="AT484" s="83">
        <f t="shared" si="241"/>
        <v>161.89542172316226</v>
      </c>
      <c r="AU484" s="59"/>
      <c r="AV484" s="83">
        <f t="shared" si="242"/>
        <v>787.8443794896184</v>
      </c>
      <c r="AW484" s="83">
        <f t="shared" si="242"/>
        <v>121.90658432634599</v>
      </c>
      <c r="AX484" s="83" t="str">
        <f t="shared" si="242"/>
        <v/>
      </c>
      <c r="AY484" s="83">
        <f t="shared" si="242"/>
        <v>46.64759204929706</v>
      </c>
      <c r="AZ484" s="59"/>
      <c r="BA484" s="83" t="str">
        <f t="shared" si="243"/>
        <v/>
      </c>
      <c r="BB484" s="83" t="str">
        <f t="shared" si="243"/>
        <v/>
      </c>
      <c r="BC484" s="59"/>
      <c r="BD484" s="83" t="str">
        <f t="shared" si="244"/>
        <v/>
      </c>
      <c r="BE484" s="83" t="str">
        <f t="shared" si="244"/>
        <v/>
      </c>
      <c r="BF484" s="83" t="str">
        <f t="shared" si="244"/>
        <v/>
      </c>
    </row>
    <row r="485" spans="4:58" s="28" customFormat="1" ht="15" customHeight="1">
      <c r="D485" s="60"/>
      <c r="E485" s="60"/>
      <c r="F485" s="60"/>
      <c r="P485" s="27">
        <v>68</v>
      </c>
      <c r="Q485" s="50" t="str">
        <f t="shared" si="245"/>
        <v>Vancouver_2015</v>
      </c>
      <c r="R485" s="21"/>
      <c r="S485" s="21"/>
      <c r="T485" s="32"/>
      <c r="U485" s="83">
        <f t="shared" si="239"/>
        <v>11432.361525715845</v>
      </c>
      <c r="V485" s="83">
        <f t="shared" si="239"/>
        <v>9012.3812100137202</v>
      </c>
      <c r="W485" s="83">
        <f t="shared" si="239"/>
        <v>888.55934285649528</v>
      </c>
      <c r="X485" s="83" t="str">
        <f t="shared" si="239"/>
        <v/>
      </c>
      <c r="Y485" s="83" t="str">
        <f t="shared" si="239"/>
        <v/>
      </c>
      <c r="Z485" s="70">
        <f t="shared" si="246"/>
        <v>21333.302078586064</v>
      </c>
      <c r="AA485" s="70">
        <f t="shared" ca="1" si="247"/>
        <v>99</v>
      </c>
      <c r="AB485" s="70">
        <f t="shared" ca="1" si="248"/>
        <v>100</v>
      </c>
      <c r="AC485" s="70">
        <f t="shared" ca="1" si="249"/>
        <v>73</v>
      </c>
      <c r="AD485" s="70">
        <f t="shared" ca="1" si="250"/>
        <v>95</v>
      </c>
      <c r="AE485" s="70" t="e">
        <f t="shared" ca="1" si="251"/>
        <v>#VALUE!</v>
      </c>
      <c r="AF485" s="70" t="e">
        <f t="shared" ca="1" si="252"/>
        <v>#VALUE!</v>
      </c>
      <c r="AG485" s="83">
        <f t="shared" si="240"/>
        <v>3885.5725492598071</v>
      </c>
      <c r="AH485" s="83">
        <f t="shared" si="240"/>
        <v>4514.5543148873621</v>
      </c>
      <c r="AI485" s="83">
        <f t="shared" si="240"/>
        <v>2875.3231634974345</v>
      </c>
      <c r="AJ485" s="83" t="str">
        <f t="shared" si="240"/>
        <v/>
      </c>
      <c r="AK485" s="83" t="str">
        <f t="shared" si="240"/>
        <v/>
      </c>
      <c r="AL485" s="83" t="str">
        <f t="shared" si="240"/>
        <v/>
      </c>
      <c r="AM485" s="83" t="str">
        <f t="shared" si="240"/>
        <v/>
      </c>
      <c r="AN485" s="83">
        <f t="shared" si="240"/>
        <v>156.91149807123949</v>
      </c>
      <c r="AO485" s="59"/>
      <c r="AP485" s="83">
        <f t="shared" si="241"/>
        <v>8749.8786854056507</v>
      </c>
      <c r="AQ485" s="83">
        <f t="shared" si="241"/>
        <v>95.705570668867793</v>
      </c>
      <c r="AR485" s="83" t="str">
        <f t="shared" si="241"/>
        <v/>
      </c>
      <c r="AS485" s="83" t="str">
        <f t="shared" si="241"/>
        <v/>
      </c>
      <c r="AT485" s="83">
        <f t="shared" si="241"/>
        <v>166.79695393920113</v>
      </c>
      <c r="AU485" s="59"/>
      <c r="AV485" s="83">
        <f t="shared" si="242"/>
        <v>725.55261730624534</v>
      </c>
      <c r="AW485" s="83">
        <f t="shared" si="242"/>
        <v>116.96442550230496</v>
      </c>
      <c r="AX485" s="83" t="str">
        <f t="shared" si="242"/>
        <v/>
      </c>
      <c r="AY485" s="83">
        <f t="shared" si="242"/>
        <v>46.04230004794487</v>
      </c>
      <c r="AZ485" s="59"/>
      <c r="BA485" s="83" t="str">
        <f t="shared" si="243"/>
        <v/>
      </c>
      <c r="BB485" s="83" t="str">
        <f t="shared" si="243"/>
        <v/>
      </c>
      <c r="BC485" s="59"/>
      <c r="BD485" s="83" t="str">
        <f t="shared" si="244"/>
        <v/>
      </c>
      <c r="BE485" s="83" t="str">
        <f t="shared" si="244"/>
        <v/>
      </c>
      <c r="BF485" s="83" t="str">
        <f t="shared" si="244"/>
        <v/>
      </c>
    </row>
    <row r="486" spans="4:58" s="28" customFormat="1" ht="15" customHeight="1">
      <c r="D486" s="60"/>
      <c r="E486" s="60"/>
      <c r="F486" s="60"/>
      <c r="P486" s="27">
        <v>69</v>
      </c>
      <c r="Q486" s="50" t="str">
        <f t="shared" si="245"/>
        <v>Vancouver_2016</v>
      </c>
      <c r="R486" s="21"/>
      <c r="S486" s="21"/>
      <c r="T486" s="32"/>
      <c r="U486" s="83">
        <f t="shared" si="239"/>
        <v>12103.934160964371</v>
      </c>
      <c r="V486" s="83">
        <f t="shared" si="239"/>
        <v>9274.8125839314507</v>
      </c>
      <c r="W486" s="83">
        <f t="shared" si="239"/>
        <v>932.79641288925529</v>
      </c>
      <c r="X486" s="83" t="str">
        <f t="shared" si="239"/>
        <v/>
      </c>
      <c r="Y486" s="83" t="str">
        <f t="shared" si="239"/>
        <v/>
      </c>
      <c r="Z486" s="70">
        <f t="shared" si="246"/>
        <v>22311.543157785076</v>
      </c>
      <c r="AA486" s="70">
        <f t="shared" ca="1" si="247"/>
        <v>94</v>
      </c>
      <c r="AB486" s="70">
        <f t="shared" ca="1" si="248"/>
        <v>99</v>
      </c>
      <c r="AC486" s="70">
        <f t="shared" ca="1" si="249"/>
        <v>66</v>
      </c>
      <c r="AD486" s="70">
        <f t="shared" ca="1" si="250"/>
        <v>89</v>
      </c>
      <c r="AE486" s="70" t="e">
        <f t="shared" ca="1" si="251"/>
        <v>#VALUE!</v>
      </c>
      <c r="AF486" s="70" t="e">
        <f t="shared" ca="1" si="252"/>
        <v>#VALUE!</v>
      </c>
      <c r="AG486" s="83">
        <f t="shared" si="240"/>
        <v>4160.7934181705377</v>
      </c>
      <c r="AH486" s="83">
        <f t="shared" si="240"/>
        <v>7754.0808419228197</v>
      </c>
      <c r="AI486" s="83">
        <f t="shared" si="240"/>
        <v>23.466579744049174</v>
      </c>
      <c r="AJ486" s="83" t="str">
        <f t="shared" si="240"/>
        <v/>
      </c>
      <c r="AK486" s="83" t="str">
        <f t="shared" si="240"/>
        <v/>
      </c>
      <c r="AL486" s="83" t="str">
        <f t="shared" si="240"/>
        <v/>
      </c>
      <c r="AM486" s="83" t="str">
        <f t="shared" si="240"/>
        <v/>
      </c>
      <c r="AN486" s="83">
        <f t="shared" si="240"/>
        <v>165.59332112696529</v>
      </c>
      <c r="AO486" s="59"/>
      <c r="AP486" s="83">
        <f t="shared" si="241"/>
        <v>9007.4085271073436</v>
      </c>
      <c r="AQ486" s="83">
        <f t="shared" si="241"/>
        <v>95.705570668867793</v>
      </c>
      <c r="AR486" s="83" t="str">
        <f t="shared" si="241"/>
        <v/>
      </c>
      <c r="AS486" s="83" t="str">
        <f t="shared" si="241"/>
        <v/>
      </c>
      <c r="AT486" s="83">
        <f t="shared" si="241"/>
        <v>171.69848615524003</v>
      </c>
      <c r="AU486" s="59"/>
      <c r="AV486" s="83">
        <f t="shared" si="242"/>
        <v>736.48121694422571</v>
      </c>
      <c r="AW486" s="83">
        <f t="shared" si="242"/>
        <v>149.91215099591199</v>
      </c>
      <c r="AX486" s="83" t="str">
        <f t="shared" si="242"/>
        <v/>
      </c>
      <c r="AY486" s="83">
        <f t="shared" si="242"/>
        <v>46.403044949117522</v>
      </c>
      <c r="AZ486" s="59"/>
      <c r="BA486" s="83" t="str">
        <f t="shared" si="243"/>
        <v/>
      </c>
      <c r="BB486" s="83" t="str">
        <f t="shared" si="243"/>
        <v/>
      </c>
      <c r="BC486" s="59"/>
      <c r="BD486" s="83" t="str">
        <f t="shared" si="244"/>
        <v/>
      </c>
      <c r="BE486" s="83" t="str">
        <f t="shared" si="244"/>
        <v/>
      </c>
      <c r="BF486" s="83" t="str">
        <f t="shared" si="244"/>
        <v/>
      </c>
    </row>
    <row r="487" spans="4:58" s="28" customFormat="1" ht="15" customHeight="1">
      <c r="D487" s="60"/>
      <c r="E487" s="60"/>
      <c r="F487" s="60"/>
      <c r="P487" s="27">
        <v>70</v>
      </c>
      <c r="Q487" s="50" t="str">
        <f t="shared" si="245"/>
        <v>Vancouver_2017</v>
      </c>
      <c r="R487" s="21"/>
      <c r="S487" s="21"/>
      <c r="T487" s="32"/>
      <c r="U487" s="83">
        <f t="shared" si="239"/>
        <v>13338.06173664133</v>
      </c>
      <c r="V487" s="83">
        <f t="shared" si="239"/>
        <v>9208.3386245419315</v>
      </c>
      <c r="W487" s="83">
        <f t="shared" si="239"/>
        <v>921.43220350044635</v>
      </c>
      <c r="X487" s="83" t="str">
        <f t="shared" si="239"/>
        <v/>
      </c>
      <c r="Y487" s="83" t="str">
        <f t="shared" si="239"/>
        <v/>
      </c>
      <c r="Z487" s="70">
        <f t="shared" si="246"/>
        <v>23467.832564683707</v>
      </c>
      <c r="AA487" s="70">
        <f t="shared" ca="1" si="247"/>
        <v>90</v>
      </c>
      <c r="AB487" s="70">
        <f t="shared" ca="1" si="248"/>
        <v>93</v>
      </c>
      <c r="AC487" s="70">
        <f t="shared" ca="1" si="249"/>
        <v>71</v>
      </c>
      <c r="AD487" s="70">
        <f t="shared" ca="1" si="250"/>
        <v>91</v>
      </c>
      <c r="AE487" s="70" t="e">
        <f t="shared" ca="1" si="251"/>
        <v>#VALUE!</v>
      </c>
      <c r="AF487" s="70" t="e">
        <f t="shared" ca="1" si="252"/>
        <v>#VALUE!</v>
      </c>
      <c r="AG487" s="83">
        <f t="shared" si="240"/>
        <v>4625.3072642521229</v>
      </c>
      <c r="AH487" s="83">
        <f t="shared" si="240"/>
        <v>8505.5970403525571</v>
      </c>
      <c r="AI487" s="83">
        <f t="shared" si="240"/>
        <v>24.200571465019859</v>
      </c>
      <c r="AJ487" s="83" t="str">
        <f t="shared" si="240"/>
        <v/>
      </c>
      <c r="AK487" s="83" t="str">
        <f t="shared" si="240"/>
        <v/>
      </c>
      <c r="AL487" s="83" t="str">
        <f t="shared" si="240"/>
        <v/>
      </c>
      <c r="AM487" s="83" t="str">
        <f t="shared" si="240"/>
        <v/>
      </c>
      <c r="AN487" s="83">
        <f t="shared" si="240"/>
        <v>182.95686057163087</v>
      </c>
      <c r="AO487" s="59"/>
      <c r="AP487" s="83">
        <f t="shared" si="241"/>
        <v>8936.0330355017832</v>
      </c>
      <c r="AQ487" s="83">
        <f t="shared" si="241"/>
        <v>95.705570668867793</v>
      </c>
      <c r="AR487" s="83" t="str">
        <f t="shared" si="241"/>
        <v/>
      </c>
      <c r="AS487" s="83" t="str">
        <f t="shared" si="241"/>
        <v/>
      </c>
      <c r="AT487" s="83">
        <f t="shared" si="241"/>
        <v>176.60001837127891</v>
      </c>
      <c r="AU487" s="59"/>
      <c r="AV487" s="83">
        <f t="shared" si="242"/>
        <v>725.46122396729254</v>
      </c>
      <c r="AW487" s="83">
        <f t="shared" si="242"/>
        <v>149.91215099591199</v>
      </c>
      <c r="AX487" s="83" t="str">
        <f t="shared" si="242"/>
        <v/>
      </c>
      <c r="AY487" s="83">
        <f t="shared" si="242"/>
        <v>46.058828537241979</v>
      </c>
      <c r="AZ487" s="59"/>
      <c r="BA487" s="83" t="str">
        <f t="shared" si="243"/>
        <v/>
      </c>
      <c r="BB487" s="83" t="str">
        <f t="shared" si="243"/>
        <v/>
      </c>
      <c r="BC487" s="59"/>
      <c r="BD487" s="83" t="str">
        <f t="shared" si="244"/>
        <v/>
      </c>
      <c r="BE487" s="83" t="str">
        <f t="shared" si="244"/>
        <v/>
      </c>
      <c r="BF487" s="83" t="str">
        <f t="shared" si="244"/>
        <v/>
      </c>
    </row>
    <row r="488" spans="4:58" s="28" customFormat="1" ht="15" customHeight="1">
      <c r="D488" s="60"/>
      <c r="E488" s="60"/>
      <c r="F488" s="60"/>
      <c r="P488" s="27">
        <v>71</v>
      </c>
      <c r="Q488" s="50" t="str">
        <f t="shared" si="245"/>
        <v>Copenhagen_2014</v>
      </c>
      <c r="R488" s="21"/>
      <c r="S488" s="21"/>
      <c r="T488" s="32"/>
      <c r="U488" s="83">
        <f t="shared" ref="U488:Y497" si="253">IF(ISERROR(U80/$S80),"",U80/$S80)</f>
        <v>13103.366424210375</v>
      </c>
      <c r="V488" s="83">
        <f t="shared" si="253"/>
        <v>6729.0101661240269</v>
      </c>
      <c r="W488" s="83">
        <f t="shared" si="253"/>
        <v>201.09023428438877</v>
      </c>
      <c r="X488" s="83" t="str">
        <f t="shared" si="253"/>
        <v/>
      </c>
      <c r="Y488" s="83" t="str">
        <f t="shared" si="253"/>
        <v/>
      </c>
      <c r="Z488" s="70">
        <f t="shared" si="246"/>
        <v>20033.46682461879</v>
      </c>
      <c r="AA488" s="70">
        <f t="shared" ca="1" si="247"/>
        <v>107</v>
      </c>
      <c r="AB488" s="70">
        <f t="shared" ca="1" si="248"/>
        <v>96</v>
      </c>
      <c r="AC488" s="70">
        <f t="shared" ca="1" si="249"/>
        <v>97</v>
      </c>
      <c r="AD488" s="70">
        <f t="shared" ca="1" si="250"/>
        <v>117</v>
      </c>
      <c r="AE488" s="70" t="e">
        <f t="shared" ca="1" si="251"/>
        <v>#VALUE!</v>
      </c>
      <c r="AF488" s="70" t="e">
        <f t="shared" ca="1" si="252"/>
        <v>#VALUE!</v>
      </c>
      <c r="AG488" s="83">
        <f t="shared" ref="AG488:AN497" si="254">IF(ISERROR(AG80/$S80),"",AG80/$S80)</f>
        <v>5119.4489803317074</v>
      </c>
      <c r="AH488" s="83">
        <f t="shared" si="254"/>
        <v>6802.7389492242091</v>
      </c>
      <c r="AI488" s="83">
        <f t="shared" si="254"/>
        <v>1180.4347022630122</v>
      </c>
      <c r="AJ488" s="83" t="str">
        <f t="shared" si="254"/>
        <v/>
      </c>
      <c r="AK488" s="83">
        <f t="shared" si="254"/>
        <v>0.74379239144504783</v>
      </c>
      <c r="AL488" s="83" t="str">
        <f t="shared" si="254"/>
        <v/>
      </c>
      <c r="AM488" s="83" t="str">
        <f t="shared" si="254"/>
        <v/>
      </c>
      <c r="AN488" s="83" t="str">
        <f t="shared" si="254"/>
        <v/>
      </c>
      <c r="AO488" s="59"/>
      <c r="AP488" s="83">
        <f t="shared" ref="AP488:AT497" si="255">IF(ISERROR(AP80/$S80),"",AP80/$S80)</f>
        <v>4050.4590511745178</v>
      </c>
      <c r="AQ488" s="83">
        <f t="shared" si="255"/>
        <v>330.25605579850054</v>
      </c>
      <c r="AR488" s="83">
        <f t="shared" si="255"/>
        <v>1623.7531895151938</v>
      </c>
      <c r="AS488" s="83" t="str">
        <f t="shared" si="255"/>
        <v/>
      </c>
      <c r="AT488" s="83">
        <f t="shared" si="255"/>
        <v>724.54186963581537</v>
      </c>
      <c r="AU488" s="59"/>
      <c r="AV488" s="83">
        <f t="shared" si="242"/>
        <v>8.6986778009742522</v>
      </c>
      <c r="AW488" s="83" t="str">
        <f t="shared" si="242"/>
        <v/>
      </c>
      <c r="AX488" s="83" t="str">
        <f t="shared" si="242"/>
        <v/>
      </c>
      <c r="AY488" s="83">
        <f t="shared" si="242"/>
        <v>192.39155648341452</v>
      </c>
      <c r="AZ488" s="59"/>
      <c r="BA488" s="83" t="str">
        <f t="shared" si="243"/>
        <v/>
      </c>
      <c r="BB488" s="83" t="str">
        <f t="shared" si="243"/>
        <v/>
      </c>
      <c r="BC488" s="59"/>
      <c r="BD488" s="83" t="str">
        <f t="shared" si="244"/>
        <v/>
      </c>
      <c r="BE488" s="83" t="str">
        <f t="shared" si="244"/>
        <v/>
      </c>
      <c r="BF488" s="83" t="str">
        <f t="shared" si="244"/>
        <v/>
      </c>
    </row>
    <row r="489" spans="4:58" s="28" customFormat="1" ht="15" customHeight="1">
      <c r="D489" s="60"/>
      <c r="E489" s="60"/>
      <c r="F489" s="60"/>
      <c r="P489" s="27">
        <v>72</v>
      </c>
      <c r="Q489" s="50" t="str">
        <f t="shared" si="245"/>
        <v>Copenhagen_2015</v>
      </c>
      <c r="R489" s="21"/>
      <c r="S489" s="21"/>
      <c r="T489" s="32"/>
      <c r="U489" s="83">
        <f t="shared" si="253"/>
        <v>10739.561918211564</v>
      </c>
      <c r="V489" s="83">
        <f t="shared" si="253"/>
        <v>6584.395774644192</v>
      </c>
      <c r="W489" s="83">
        <f t="shared" si="253"/>
        <v>242.98306657388076</v>
      </c>
      <c r="X489" s="83" t="str">
        <f t="shared" si="253"/>
        <v/>
      </c>
      <c r="Y489" s="83" t="str">
        <f t="shared" si="253"/>
        <v/>
      </c>
      <c r="Z489" s="70">
        <f t="shared" si="246"/>
        <v>17566.940759429639</v>
      </c>
      <c r="AA489" s="70">
        <f t="shared" ca="1" si="247"/>
        <v>109</v>
      </c>
      <c r="AB489" s="70">
        <f t="shared" ca="1" si="248"/>
        <v>101</v>
      </c>
      <c r="AC489" s="70">
        <f t="shared" ca="1" si="249"/>
        <v>100</v>
      </c>
      <c r="AD489" s="70">
        <f t="shared" ca="1" si="250"/>
        <v>114</v>
      </c>
      <c r="AE489" s="70" t="e">
        <f t="shared" ca="1" si="251"/>
        <v>#VALUE!</v>
      </c>
      <c r="AF489" s="70" t="e">
        <f t="shared" ca="1" si="252"/>
        <v>#VALUE!</v>
      </c>
      <c r="AG489" s="83">
        <f t="shared" si="254"/>
        <v>4684.1817904950349</v>
      </c>
      <c r="AH489" s="83">
        <f t="shared" si="254"/>
        <v>5072.0447406032044</v>
      </c>
      <c r="AI489" s="83">
        <f t="shared" si="254"/>
        <v>982.85550033228606</v>
      </c>
      <c r="AJ489" s="83" t="str">
        <f t="shared" si="254"/>
        <v/>
      </c>
      <c r="AK489" s="83">
        <f t="shared" si="254"/>
        <v>0.47988678103911597</v>
      </c>
      <c r="AL489" s="83" t="str">
        <f t="shared" si="254"/>
        <v/>
      </c>
      <c r="AM489" s="83" t="str">
        <f t="shared" si="254"/>
        <v/>
      </c>
      <c r="AN489" s="83" t="str">
        <f t="shared" si="254"/>
        <v/>
      </c>
      <c r="AO489" s="59"/>
      <c r="AP489" s="83">
        <f t="shared" si="255"/>
        <v>3997.7683405009707</v>
      </c>
      <c r="AQ489" s="83">
        <f t="shared" si="255"/>
        <v>238.33237499221229</v>
      </c>
      <c r="AR489" s="83">
        <f t="shared" si="255"/>
        <v>1623.7531895151938</v>
      </c>
      <c r="AS489" s="83" t="str">
        <f t="shared" si="255"/>
        <v/>
      </c>
      <c r="AT489" s="83">
        <f t="shared" si="255"/>
        <v>724.54186963581537</v>
      </c>
      <c r="AU489" s="59"/>
      <c r="AV489" s="83">
        <f t="shared" si="242"/>
        <v>8.6986778009742522</v>
      </c>
      <c r="AW489" s="83" t="str">
        <f t="shared" si="242"/>
        <v/>
      </c>
      <c r="AX489" s="83" t="str">
        <f t="shared" si="242"/>
        <v/>
      </c>
      <c r="AY489" s="83">
        <f t="shared" si="242"/>
        <v>234.28438877290651</v>
      </c>
      <c r="AZ489" s="59"/>
      <c r="BA489" s="83" t="str">
        <f t="shared" si="243"/>
        <v/>
      </c>
      <c r="BB489" s="83" t="str">
        <f t="shared" si="243"/>
        <v/>
      </c>
      <c r="BC489" s="59"/>
      <c r="BD489" s="83" t="str">
        <f t="shared" si="244"/>
        <v/>
      </c>
      <c r="BE489" s="83" t="str">
        <f t="shared" si="244"/>
        <v/>
      </c>
      <c r="BF489" s="83" t="str">
        <f t="shared" si="244"/>
        <v/>
      </c>
    </row>
    <row r="490" spans="4:58" s="28" customFormat="1" ht="15" customHeight="1">
      <c r="D490" s="60"/>
      <c r="E490" s="60"/>
      <c r="F490" s="60"/>
      <c r="P490" s="27">
        <v>73</v>
      </c>
      <c r="Q490" s="50" t="str">
        <f t="shared" si="245"/>
        <v>Washington, DC_2013</v>
      </c>
      <c r="R490" s="21"/>
      <c r="S490" s="21"/>
      <c r="T490" s="32"/>
      <c r="U490" s="83">
        <f t="shared" si="253"/>
        <v>36570.347721518992</v>
      </c>
      <c r="V490" s="83">
        <f t="shared" si="253"/>
        <v>10269.217088607595</v>
      </c>
      <c r="W490" s="83">
        <f t="shared" si="253"/>
        <v>1728.8922151898732</v>
      </c>
      <c r="X490" s="83" t="str">
        <f t="shared" si="253"/>
        <v/>
      </c>
      <c r="Y490" s="83" t="str">
        <f t="shared" si="253"/>
        <v/>
      </c>
      <c r="Z490" s="70">
        <f t="shared" si="246"/>
        <v>48568.457025316457</v>
      </c>
      <c r="AA490" s="70">
        <f t="shared" ca="1" si="247"/>
        <v>58</v>
      </c>
      <c r="AB490" s="70">
        <f t="shared" ca="1" si="248"/>
        <v>46</v>
      </c>
      <c r="AC490" s="70">
        <f t="shared" ca="1" si="249"/>
        <v>55</v>
      </c>
      <c r="AD490" s="70">
        <f t="shared" ca="1" si="250"/>
        <v>72</v>
      </c>
      <c r="AE490" s="70" t="e">
        <f t="shared" ca="1" si="251"/>
        <v>#VALUE!</v>
      </c>
      <c r="AF490" s="70" t="e">
        <f t="shared" ca="1" si="252"/>
        <v>#VALUE!</v>
      </c>
      <c r="AG490" s="83">
        <f t="shared" si="254"/>
        <v>8327.0198101265814</v>
      </c>
      <c r="AH490" s="83">
        <f t="shared" si="254"/>
        <v>28104.739303797473</v>
      </c>
      <c r="AI490" s="83" t="str">
        <f t="shared" si="254"/>
        <v/>
      </c>
      <c r="AJ490" s="83" t="str">
        <f t="shared" si="254"/>
        <v/>
      </c>
      <c r="AK490" s="83" t="str">
        <f t="shared" si="254"/>
        <v/>
      </c>
      <c r="AL490" s="83" t="str">
        <f t="shared" si="254"/>
        <v/>
      </c>
      <c r="AM490" s="83" t="str">
        <f t="shared" si="254"/>
        <v/>
      </c>
      <c r="AN490" s="83">
        <f t="shared" si="254"/>
        <v>138.58860759493672</v>
      </c>
      <c r="AO490" s="59"/>
      <c r="AP490" s="83">
        <f t="shared" si="255"/>
        <v>9587.7009493670885</v>
      </c>
      <c r="AQ490" s="83">
        <f t="shared" si="255"/>
        <v>681.51613924050639</v>
      </c>
      <c r="AR490" s="83" t="str">
        <f t="shared" si="255"/>
        <v/>
      </c>
      <c r="AS490" s="83" t="str">
        <f t="shared" si="255"/>
        <v/>
      </c>
      <c r="AT490" s="83" t="str">
        <f t="shared" si="255"/>
        <v/>
      </c>
      <c r="AU490" s="59"/>
      <c r="AV490" s="83">
        <f t="shared" si="242"/>
        <v>1148.003670886076</v>
      </c>
      <c r="AW490" s="83" t="str">
        <f t="shared" si="242"/>
        <v/>
      </c>
      <c r="AX490" s="83">
        <f t="shared" si="242"/>
        <v>453.60898734177215</v>
      </c>
      <c r="AY490" s="83">
        <f t="shared" si="242"/>
        <v>127.27955696202531</v>
      </c>
      <c r="AZ490" s="59"/>
      <c r="BA490" s="83" t="str">
        <f t="shared" si="243"/>
        <v/>
      </c>
      <c r="BB490" s="83" t="str">
        <f t="shared" si="243"/>
        <v/>
      </c>
      <c r="BC490" s="59"/>
      <c r="BD490" s="83" t="str">
        <f t="shared" si="244"/>
        <v/>
      </c>
      <c r="BE490" s="83" t="str">
        <f t="shared" si="244"/>
        <v/>
      </c>
      <c r="BF490" s="83" t="str">
        <f t="shared" si="244"/>
        <v/>
      </c>
    </row>
    <row r="491" spans="4:58" s="28" customFormat="1" ht="15" customHeight="1">
      <c r="D491" s="60"/>
      <c r="E491" s="60"/>
      <c r="F491" s="60"/>
      <c r="P491" s="27">
        <v>74</v>
      </c>
      <c r="Q491" s="50" t="str">
        <f t="shared" si="245"/>
        <v>Washington, DC_2014</v>
      </c>
      <c r="R491" s="21"/>
      <c r="S491" s="21"/>
      <c r="T491" s="32"/>
      <c r="U491" s="83">
        <f t="shared" si="253"/>
        <v>35948.269746835445</v>
      </c>
      <c r="V491" s="83">
        <f t="shared" si="253"/>
        <v>11325.451455696202</v>
      </c>
      <c r="W491" s="83">
        <f t="shared" si="253"/>
        <v>1775.0055063291138</v>
      </c>
      <c r="X491" s="83" t="str">
        <f t="shared" si="253"/>
        <v/>
      </c>
      <c r="Y491" s="83" t="str">
        <f t="shared" si="253"/>
        <v/>
      </c>
      <c r="Z491" s="70">
        <f t="shared" si="246"/>
        <v>49048.726708860762</v>
      </c>
      <c r="AA491" s="70">
        <f t="shared" ca="1" si="247"/>
        <v>56</v>
      </c>
      <c r="AB491" s="70">
        <f t="shared" ca="1" si="248"/>
        <v>51</v>
      </c>
      <c r="AC491" s="70">
        <f t="shared" ca="1" si="249"/>
        <v>49</v>
      </c>
      <c r="AD491" s="70">
        <f t="shared" ca="1" si="250"/>
        <v>71</v>
      </c>
      <c r="AE491" s="70" t="e">
        <f t="shared" ca="1" si="251"/>
        <v>#VALUE!</v>
      </c>
      <c r="AF491" s="70" t="e">
        <f t="shared" ca="1" si="252"/>
        <v>#VALUE!</v>
      </c>
      <c r="AG491" s="83">
        <f t="shared" si="254"/>
        <v>8439.1793670886073</v>
      </c>
      <c r="AH491" s="83">
        <f t="shared" si="254"/>
        <v>27218.14</v>
      </c>
      <c r="AI491" s="83" t="str">
        <f t="shared" si="254"/>
        <v/>
      </c>
      <c r="AJ491" s="83" t="str">
        <f t="shared" si="254"/>
        <v/>
      </c>
      <c r="AK491" s="83" t="str">
        <f t="shared" si="254"/>
        <v/>
      </c>
      <c r="AL491" s="83" t="str">
        <f t="shared" si="254"/>
        <v/>
      </c>
      <c r="AM491" s="83" t="str">
        <f t="shared" si="254"/>
        <v/>
      </c>
      <c r="AN491" s="83">
        <f t="shared" si="254"/>
        <v>290.95037974683544</v>
      </c>
      <c r="AO491" s="59"/>
      <c r="AP491" s="83">
        <f t="shared" si="255"/>
        <v>10636.741455696201</v>
      </c>
      <c r="AQ491" s="83">
        <f t="shared" si="255"/>
        <v>688.70999999999992</v>
      </c>
      <c r="AR491" s="83" t="str">
        <f t="shared" si="255"/>
        <v/>
      </c>
      <c r="AS491" s="83" t="str">
        <f t="shared" si="255"/>
        <v/>
      </c>
      <c r="AT491" s="83" t="str">
        <f t="shared" si="255"/>
        <v/>
      </c>
      <c r="AU491" s="59"/>
      <c r="AV491" s="83">
        <f t="shared" si="242"/>
        <v>1192.0634177215188</v>
      </c>
      <c r="AW491" s="83" t="str">
        <f t="shared" si="242"/>
        <v/>
      </c>
      <c r="AX491" s="83">
        <f t="shared" si="242"/>
        <v>426.10455696202536</v>
      </c>
      <c r="AY491" s="83">
        <f t="shared" si="242"/>
        <v>156.83753164556964</v>
      </c>
      <c r="AZ491" s="59"/>
      <c r="BA491" s="83" t="str">
        <f t="shared" si="243"/>
        <v/>
      </c>
      <c r="BB491" s="83" t="str">
        <f t="shared" si="243"/>
        <v/>
      </c>
      <c r="BC491" s="59"/>
      <c r="BD491" s="83" t="str">
        <f t="shared" si="244"/>
        <v/>
      </c>
      <c r="BE491" s="83" t="str">
        <f t="shared" si="244"/>
        <v/>
      </c>
      <c r="BF491" s="83" t="str">
        <f t="shared" si="244"/>
        <v/>
      </c>
    </row>
    <row r="492" spans="4:58" s="28" customFormat="1" ht="15" customHeight="1">
      <c r="D492" s="60"/>
      <c r="E492" s="60"/>
      <c r="F492" s="60"/>
      <c r="P492" s="27">
        <v>75</v>
      </c>
      <c r="Q492" s="50" t="str">
        <f t="shared" si="245"/>
        <v>Washington, DC_2015</v>
      </c>
      <c r="R492" s="21"/>
      <c r="S492" s="21"/>
      <c r="T492" s="32"/>
      <c r="U492" s="83">
        <f t="shared" si="253"/>
        <v>36428.927974683545</v>
      </c>
      <c r="V492" s="83">
        <f t="shared" si="253"/>
        <v>11395.353924050632</v>
      </c>
      <c r="W492" s="83">
        <f t="shared" si="253"/>
        <v>1906.7170253164556</v>
      </c>
      <c r="X492" s="83" t="str">
        <f t="shared" si="253"/>
        <v/>
      </c>
      <c r="Y492" s="83" t="str">
        <f t="shared" si="253"/>
        <v/>
      </c>
      <c r="Z492" s="70">
        <f t="shared" si="246"/>
        <v>49730.998924050633</v>
      </c>
      <c r="AA492" s="70">
        <f t="shared" ca="1" si="247"/>
        <v>54</v>
      </c>
      <c r="AB492" s="70">
        <f t="shared" ca="1" si="248"/>
        <v>48</v>
      </c>
      <c r="AC492" s="70">
        <f t="shared" ca="1" si="249"/>
        <v>48</v>
      </c>
      <c r="AD492" s="70">
        <f t="shared" ca="1" si="250"/>
        <v>65</v>
      </c>
      <c r="AE492" s="70" t="e">
        <f t="shared" ca="1" si="251"/>
        <v>#VALUE!</v>
      </c>
      <c r="AF492" s="70" t="e">
        <f t="shared" ca="1" si="252"/>
        <v>#VALUE!</v>
      </c>
      <c r="AG492" s="83">
        <f t="shared" si="254"/>
        <v>9362.6159493670893</v>
      </c>
      <c r="AH492" s="83">
        <f t="shared" si="254"/>
        <v>26788.695632911393</v>
      </c>
      <c r="AI492" s="83" t="str">
        <f t="shared" si="254"/>
        <v/>
      </c>
      <c r="AJ492" s="83" t="str">
        <f t="shared" si="254"/>
        <v/>
      </c>
      <c r="AK492" s="83" t="str">
        <f t="shared" si="254"/>
        <v/>
      </c>
      <c r="AL492" s="83" t="str">
        <f t="shared" si="254"/>
        <v/>
      </c>
      <c r="AM492" s="83" t="str">
        <f t="shared" si="254"/>
        <v/>
      </c>
      <c r="AN492" s="83">
        <f t="shared" si="254"/>
        <v>277.61639240506327</v>
      </c>
      <c r="AO492" s="59"/>
      <c r="AP492" s="83">
        <f t="shared" si="255"/>
        <v>10692.567658227848</v>
      </c>
      <c r="AQ492" s="83">
        <f t="shared" si="255"/>
        <v>702.7862658227848</v>
      </c>
      <c r="AR492" s="83" t="str">
        <f t="shared" si="255"/>
        <v/>
      </c>
      <c r="AS492" s="83" t="str">
        <f t="shared" si="255"/>
        <v/>
      </c>
      <c r="AT492" s="83" t="str">
        <f t="shared" si="255"/>
        <v/>
      </c>
      <c r="AU492" s="59"/>
      <c r="AV492" s="83">
        <f t="shared" si="242"/>
        <v>1277.5965189873418</v>
      </c>
      <c r="AW492" s="83" t="str">
        <f t="shared" si="242"/>
        <v/>
      </c>
      <c r="AX492" s="83">
        <f t="shared" si="242"/>
        <v>430.20443037974684</v>
      </c>
      <c r="AY492" s="83">
        <f t="shared" si="242"/>
        <v>198.9160759493671</v>
      </c>
      <c r="AZ492" s="59"/>
      <c r="BA492" s="83" t="str">
        <f t="shared" si="243"/>
        <v/>
      </c>
      <c r="BB492" s="83" t="str">
        <f t="shared" si="243"/>
        <v/>
      </c>
      <c r="BC492" s="59"/>
      <c r="BD492" s="83" t="str">
        <f t="shared" si="244"/>
        <v/>
      </c>
      <c r="BE492" s="83" t="str">
        <f t="shared" si="244"/>
        <v/>
      </c>
      <c r="BF492" s="83" t="str">
        <f t="shared" si="244"/>
        <v/>
      </c>
    </row>
    <row r="493" spans="4:58" s="28" customFormat="1" ht="15" customHeight="1">
      <c r="D493" s="60"/>
      <c r="E493" s="60"/>
      <c r="F493" s="60"/>
      <c r="P493" s="27">
        <v>76</v>
      </c>
      <c r="Q493" s="50" t="str">
        <f t="shared" si="245"/>
        <v>Washington, DC_2016</v>
      </c>
      <c r="R493" s="21"/>
      <c r="S493" s="21"/>
      <c r="T493" s="32"/>
      <c r="U493" s="83">
        <f t="shared" si="253"/>
        <v>33628.997025316457</v>
      </c>
      <c r="V493" s="83">
        <f t="shared" si="253"/>
        <v>10018.631455696202</v>
      </c>
      <c r="W493" s="83">
        <f t="shared" si="253"/>
        <v>1901.7927848101267</v>
      </c>
      <c r="X493" s="83" t="str">
        <f t="shared" si="253"/>
        <v/>
      </c>
      <c r="Y493" s="83" t="str">
        <f t="shared" si="253"/>
        <v/>
      </c>
      <c r="Z493" s="70">
        <f t="shared" si="246"/>
        <v>45549.421265822784</v>
      </c>
      <c r="AA493" s="70">
        <f t="shared" ca="1" si="247"/>
        <v>62</v>
      </c>
      <c r="AB493" s="70">
        <f t="shared" ca="1" si="248"/>
        <v>55</v>
      </c>
      <c r="AC493" s="70">
        <f t="shared" ca="1" si="249"/>
        <v>57</v>
      </c>
      <c r="AD493" s="70">
        <f t="shared" ca="1" si="250"/>
        <v>67</v>
      </c>
      <c r="AE493" s="70" t="e">
        <f t="shared" ca="1" si="251"/>
        <v>#VALUE!</v>
      </c>
      <c r="AF493" s="70" t="e">
        <f t="shared" ca="1" si="252"/>
        <v>#VALUE!</v>
      </c>
      <c r="AG493" s="83">
        <f t="shared" si="254"/>
        <v>7663.6322784810118</v>
      </c>
      <c r="AH493" s="83">
        <f t="shared" si="254"/>
        <v>25722.546392405064</v>
      </c>
      <c r="AI493" s="83" t="str">
        <f t="shared" si="254"/>
        <v/>
      </c>
      <c r="AJ493" s="83" t="str">
        <f t="shared" si="254"/>
        <v/>
      </c>
      <c r="AK493" s="83" t="str">
        <f t="shared" si="254"/>
        <v/>
      </c>
      <c r="AL493" s="83" t="str">
        <f t="shared" si="254"/>
        <v/>
      </c>
      <c r="AM493" s="83" t="str">
        <f t="shared" si="254"/>
        <v/>
      </c>
      <c r="AN493" s="83">
        <f t="shared" si="254"/>
        <v>242.81835443037977</v>
      </c>
      <c r="AO493" s="59"/>
      <c r="AP493" s="83">
        <f t="shared" si="255"/>
        <v>9410.0478481012669</v>
      </c>
      <c r="AQ493" s="83">
        <f t="shared" si="255"/>
        <v>608.58360759493678</v>
      </c>
      <c r="AR493" s="83" t="str">
        <f t="shared" si="255"/>
        <v/>
      </c>
      <c r="AS493" s="83" t="str">
        <f t="shared" si="255"/>
        <v/>
      </c>
      <c r="AT493" s="83" t="str">
        <f t="shared" si="255"/>
        <v/>
      </c>
      <c r="AU493" s="59"/>
      <c r="AV493" s="83">
        <f t="shared" si="242"/>
        <v>1365.7530379746836</v>
      </c>
      <c r="AW493" s="83" t="str">
        <f t="shared" si="242"/>
        <v/>
      </c>
      <c r="AX493" s="83">
        <f t="shared" si="242"/>
        <v>307.41424050632912</v>
      </c>
      <c r="AY493" s="83">
        <f t="shared" si="242"/>
        <v>228.62550632911393</v>
      </c>
      <c r="AZ493" s="59"/>
      <c r="BA493" s="83" t="str">
        <f t="shared" si="243"/>
        <v/>
      </c>
      <c r="BB493" s="83" t="str">
        <f t="shared" si="243"/>
        <v/>
      </c>
      <c r="BC493" s="59"/>
      <c r="BD493" s="83" t="str">
        <f t="shared" si="244"/>
        <v/>
      </c>
      <c r="BE493" s="83" t="str">
        <f t="shared" si="244"/>
        <v/>
      </c>
      <c r="BF493" s="83" t="str">
        <f t="shared" si="244"/>
        <v/>
      </c>
    </row>
    <row r="494" spans="4:58" s="28" customFormat="1" ht="15" customHeight="1">
      <c r="D494" s="60"/>
      <c r="E494" s="60"/>
      <c r="F494" s="60"/>
      <c r="P494" s="27">
        <v>77</v>
      </c>
      <c r="Q494" s="50" t="str">
        <f t="shared" si="245"/>
        <v>Johannesburg_2014</v>
      </c>
      <c r="R494" s="21"/>
      <c r="S494" s="21"/>
      <c r="T494" s="32"/>
      <c r="U494" s="83">
        <f t="shared" si="253"/>
        <v>9570.9792666969988</v>
      </c>
      <c r="V494" s="83">
        <f t="shared" si="253"/>
        <v>4372.1438546950985</v>
      </c>
      <c r="W494" s="83">
        <f t="shared" si="253"/>
        <v>1054.882256950604</v>
      </c>
      <c r="X494" s="83" t="str">
        <f t="shared" si="253"/>
        <v/>
      </c>
      <c r="Y494" s="83" t="str">
        <f t="shared" si="253"/>
        <v/>
      </c>
      <c r="Z494" s="70">
        <f t="shared" si="246"/>
        <v>14998.005378342703</v>
      </c>
      <c r="AA494" s="70">
        <f t="shared" ca="1" si="247"/>
        <v>115</v>
      </c>
      <c r="AB494" s="70">
        <f t="shared" ca="1" si="248"/>
        <v>107</v>
      </c>
      <c r="AC494" s="70">
        <f t="shared" ca="1" si="249"/>
        <v>118</v>
      </c>
      <c r="AD494" s="70">
        <f t="shared" ca="1" si="250"/>
        <v>85</v>
      </c>
      <c r="AE494" s="70" t="e">
        <f t="shared" ca="1" si="251"/>
        <v>#VALUE!</v>
      </c>
      <c r="AF494" s="70" t="e">
        <f t="shared" ca="1" si="252"/>
        <v>#VALUE!</v>
      </c>
      <c r="AG494" s="83">
        <f t="shared" si="254"/>
        <v>4354.1285579609157</v>
      </c>
      <c r="AH494" s="83">
        <f t="shared" si="254"/>
        <v>5065.7783317962158</v>
      </c>
      <c r="AI494" s="83">
        <f t="shared" si="254"/>
        <v>149.11691713738108</v>
      </c>
      <c r="AJ494" s="83" t="str">
        <f t="shared" si="254"/>
        <v/>
      </c>
      <c r="AK494" s="83" t="str">
        <f t="shared" si="254"/>
        <v/>
      </c>
      <c r="AL494" s="83" t="str">
        <f t="shared" si="254"/>
        <v/>
      </c>
      <c r="AM494" s="83" t="str">
        <f t="shared" si="254"/>
        <v/>
      </c>
      <c r="AN494" s="83">
        <f t="shared" si="254"/>
        <v>1.9554598024852017</v>
      </c>
      <c r="AO494" s="59"/>
      <c r="AP494" s="83">
        <f t="shared" si="255"/>
        <v>4171.7967903266672</v>
      </c>
      <c r="AQ494" s="83">
        <f t="shared" si="255"/>
        <v>200.34706436843203</v>
      </c>
      <c r="AR494" s="83" t="str">
        <f t="shared" si="255"/>
        <v/>
      </c>
      <c r="AS494" s="83" t="str">
        <f t="shared" si="255"/>
        <v/>
      </c>
      <c r="AT494" s="83" t="str">
        <f t="shared" si="255"/>
        <v/>
      </c>
      <c r="AU494" s="59"/>
      <c r="AV494" s="83">
        <f t="shared" si="242"/>
        <v>982.73801577669906</v>
      </c>
      <c r="AW494" s="83">
        <f t="shared" si="242"/>
        <v>2.0115291262135924</v>
      </c>
      <c r="AX494" s="83">
        <f t="shared" si="242"/>
        <v>4.3859223300970873</v>
      </c>
      <c r="AY494" s="83">
        <f t="shared" si="242"/>
        <v>65.746789717594268</v>
      </c>
      <c r="AZ494" s="59"/>
      <c r="BA494" s="83" t="str">
        <f t="shared" si="243"/>
        <v/>
      </c>
      <c r="BB494" s="83" t="str">
        <f t="shared" si="243"/>
        <v/>
      </c>
      <c r="BC494" s="59"/>
      <c r="BD494" s="83" t="str">
        <f t="shared" si="244"/>
        <v/>
      </c>
      <c r="BE494" s="83" t="str">
        <f t="shared" si="244"/>
        <v/>
      </c>
      <c r="BF494" s="83" t="str">
        <f t="shared" si="244"/>
        <v/>
      </c>
    </row>
    <row r="495" spans="4:58" s="28" customFormat="1" ht="15" customHeight="1">
      <c r="D495" s="60"/>
      <c r="E495" s="60"/>
      <c r="F495" s="60"/>
      <c r="P495" s="27">
        <v>78</v>
      </c>
      <c r="Q495" s="50" t="str">
        <f t="shared" si="245"/>
        <v>London_2013</v>
      </c>
      <c r="R495" s="21"/>
      <c r="S495" s="21"/>
      <c r="T495" s="32"/>
      <c r="U495" s="83">
        <f t="shared" si="253"/>
        <v>19236.942238163549</v>
      </c>
      <c r="V495" s="83">
        <f t="shared" si="253"/>
        <v>4570.4383612586635</v>
      </c>
      <c r="W495" s="83">
        <f t="shared" si="253"/>
        <v>1161.374163221476</v>
      </c>
      <c r="X495" s="83" t="str">
        <f t="shared" si="253"/>
        <v/>
      </c>
      <c r="Y495" s="83" t="str">
        <f t="shared" si="253"/>
        <v/>
      </c>
      <c r="Z495" s="70">
        <f t="shared" si="246"/>
        <v>24968.75476264369</v>
      </c>
      <c r="AA495" s="70">
        <f t="shared" ca="1" si="247"/>
        <v>85</v>
      </c>
      <c r="AB495" s="70">
        <f t="shared" ca="1" si="248"/>
        <v>72</v>
      </c>
      <c r="AC495" s="70">
        <f t="shared" ca="1" si="249"/>
        <v>114</v>
      </c>
      <c r="AD495" s="70">
        <f t="shared" ca="1" si="250"/>
        <v>79</v>
      </c>
      <c r="AE495" s="70" t="e">
        <f t="shared" ca="1" si="251"/>
        <v>#VALUE!</v>
      </c>
      <c r="AF495" s="70" t="e">
        <f t="shared" ca="1" si="252"/>
        <v>#VALUE!</v>
      </c>
      <c r="AG495" s="83">
        <f t="shared" si="254"/>
        <v>8883.5216066966805</v>
      </c>
      <c r="AH495" s="83">
        <f t="shared" si="254"/>
        <v>10346.030223943357</v>
      </c>
      <c r="AI495" s="83" t="str">
        <f t="shared" si="254"/>
        <v/>
      </c>
      <c r="AJ495" s="83" t="str">
        <f t="shared" si="254"/>
        <v/>
      </c>
      <c r="AK495" s="83" t="str">
        <f t="shared" si="254"/>
        <v/>
      </c>
      <c r="AL495" s="83" t="str">
        <f t="shared" si="254"/>
        <v/>
      </c>
      <c r="AM495" s="83" t="str">
        <f t="shared" si="254"/>
        <v/>
      </c>
      <c r="AN495" s="83">
        <f t="shared" si="254"/>
        <v>7.3904075235109721</v>
      </c>
      <c r="AO495" s="59"/>
      <c r="AP495" s="83">
        <f t="shared" si="255"/>
        <v>3783.4823958191828</v>
      </c>
      <c r="AQ495" s="83">
        <f t="shared" si="255"/>
        <v>751.58825644149329</v>
      </c>
      <c r="AR495" s="83">
        <f t="shared" si="255"/>
        <v>12.701251317736583</v>
      </c>
      <c r="AS495" s="83" t="str">
        <f t="shared" si="255"/>
        <v/>
      </c>
      <c r="AT495" s="83">
        <f t="shared" si="255"/>
        <v>22.666457680250783</v>
      </c>
      <c r="AU495" s="59"/>
      <c r="AV495" s="83">
        <f t="shared" si="242"/>
        <v>946.95739191082373</v>
      </c>
      <c r="AW495" s="83">
        <f t="shared" si="242"/>
        <v>4.9898595847234925E-2</v>
      </c>
      <c r="AX495" s="83">
        <f t="shared" si="242"/>
        <v>210.21027121319389</v>
      </c>
      <c r="AY495" s="83">
        <f t="shared" si="242"/>
        <v>4.1566015016111901</v>
      </c>
      <c r="AZ495" s="59"/>
      <c r="BA495" s="83" t="str">
        <f t="shared" si="243"/>
        <v/>
      </c>
      <c r="BB495" s="83" t="str">
        <f t="shared" si="243"/>
        <v/>
      </c>
      <c r="BC495" s="59"/>
      <c r="BD495" s="83" t="str">
        <f t="shared" si="244"/>
        <v/>
      </c>
      <c r="BE495" s="83" t="str">
        <f t="shared" si="244"/>
        <v/>
      </c>
      <c r="BF495" s="83" t="str">
        <f t="shared" si="244"/>
        <v/>
      </c>
    </row>
    <row r="496" spans="4:58" s="28" customFormat="1" ht="15" customHeight="1">
      <c r="D496" s="60"/>
      <c r="E496" s="60"/>
      <c r="F496" s="60"/>
      <c r="P496" s="27">
        <v>79</v>
      </c>
      <c r="Q496" s="50" t="str">
        <f t="shared" si="245"/>
        <v>London_2015</v>
      </c>
      <c r="R496" s="21"/>
      <c r="S496" s="21"/>
      <c r="T496" s="32"/>
      <c r="U496" s="83">
        <f t="shared" si="253"/>
        <v>15441.191028433112</v>
      </c>
      <c r="V496" s="83">
        <f t="shared" si="253"/>
        <v>4513.9452718942912</v>
      </c>
      <c r="W496" s="83">
        <f t="shared" si="253"/>
        <v>1100.7327818934168</v>
      </c>
      <c r="X496" s="83" t="str">
        <f t="shared" si="253"/>
        <v/>
      </c>
      <c r="Y496" s="83" t="str">
        <f t="shared" si="253"/>
        <v/>
      </c>
      <c r="Z496" s="70">
        <f t="shared" si="246"/>
        <v>21055.869082220819</v>
      </c>
      <c r="AA496" s="70">
        <f t="shared" ca="1" si="247"/>
        <v>100</v>
      </c>
      <c r="AB496" s="70">
        <f t="shared" ca="1" si="248"/>
        <v>84</v>
      </c>
      <c r="AC496" s="70">
        <f t="shared" ca="1" si="249"/>
        <v>116</v>
      </c>
      <c r="AD496" s="70">
        <f t="shared" ca="1" si="250"/>
        <v>81</v>
      </c>
      <c r="AE496" s="70" t="e">
        <f t="shared" ca="1" si="251"/>
        <v>#VALUE!</v>
      </c>
      <c r="AF496" s="70" t="e">
        <f t="shared" ca="1" si="252"/>
        <v>#VALUE!</v>
      </c>
      <c r="AG496" s="83">
        <f t="shared" si="254"/>
        <v>7336.9218787662103</v>
      </c>
      <c r="AH496" s="83">
        <f t="shared" si="254"/>
        <v>8098.1349803879039</v>
      </c>
      <c r="AI496" s="83" t="str">
        <f t="shared" si="254"/>
        <v/>
      </c>
      <c r="AJ496" s="83" t="str">
        <f t="shared" si="254"/>
        <v/>
      </c>
      <c r="AK496" s="83" t="str">
        <f t="shared" si="254"/>
        <v/>
      </c>
      <c r="AL496" s="83" t="str">
        <f t="shared" si="254"/>
        <v/>
      </c>
      <c r="AM496" s="83" t="str">
        <f t="shared" si="254"/>
        <v/>
      </c>
      <c r="AN496" s="83">
        <f t="shared" si="254"/>
        <v>6.1341692789968656</v>
      </c>
      <c r="AO496" s="59"/>
      <c r="AP496" s="83">
        <f t="shared" si="255"/>
        <v>4001.0140221740958</v>
      </c>
      <c r="AQ496" s="83">
        <f t="shared" si="255"/>
        <v>492.89168859166853</v>
      </c>
      <c r="AR496" s="83">
        <f t="shared" si="255"/>
        <v>20.039561128526646</v>
      </c>
      <c r="AS496" s="83" t="str">
        <f t="shared" si="255"/>
        <v/>
      </c>
      <c r="AT496" s="83" t="str">
        <f t="shared" si="255"/>
        <v/>
      </c>
      <c r="AU496" s="59"/>
      <c r="AV496" s="83">
        <f t="shared" si="242"/>
        <v>775.47740388714726</v>
      </c>
      <c r="AW496" s="83">
        <f t="shared" si="242"/>
        <v>3.9895874608150465E-2</v>
      </c>
      <c r="AX496" s="83">
        <f t="shared" si="242"/>
        <v>321.0186169278997</v>
      </c>
      <c r="AY496" s="83">
        <f t="shared" si="242"/>
        <v>4.1968652037617558</v>
      </c>
      <c r="AZ496" s="59"/>
      <c r="BA496" s="83" t="str">
        <f t="shared" si="243"/>
        <v/>
      </c>
      <c r="BB496" s="83" t="str">
        <f t="shared" si="243"/>
        <v/>
      </c>
      <c r="BC496" s="59"/>
      <c r="BD496" s="83" t="str">
        <f t="shared" si="244"/>
        <v/>
      </c>
      <c r="BE496" s="83" t="str">
        <f t="shared" si="244"/>
        <v/>
      </c>
      <c r="BF496" s="83" t="str">
        <f t="shared" si="244"/>
        <v/>
      </c>
    </row>
    <row r="497" spans="4:58" s="28" customFormat="1" ht="15" customHeight="1">
      <c r="D497" s="60"/>
      <c r="E497" s="60"/>
      <c r="F497" s="60"/>
      <c r="P497" s="27">
        <v>80</v>
      </c>
      <c r="Q497" s="50" t="str">
        <f t="shared" si="245"/>
        <v>Madrid_2013</v>
      </c>
      <c r="R497" s="21"/>
      <c r="S497" s="21"/>
      <c r="T497" s="32"/>
      <c r="U497" s="83">
        <f t="shared" si="253"/>
        <v>9645.6273692628783</v>
      </c>
      <c r="V497" s="83">
        <f t="shared" si="253"/>
        <v>4827.8284285471536</v>
      </c>
      <c r="W497" s="83">
        <f t="shared" si="253"/>
        <v>712.01540658350314</v>
      </c>
      <c r="X497" s="83" t="str">
        <f t="shared" si="253"/>
        <v/>
      </c>
      <c r="Y497" s="83" t="str">
        <f t="shared" si="253"/>
        <v/>
      </c>
      <c r="Z497" s="70">
        <f t="shared" si="246"/>
        <v>15185.471204393534</v>
      </c>
      <c r="AA497" s="70">
        <f t="shared" ca="1" si="247"/>
        <v>114</v>
      </c>
      <c r="AB497" s="70">
        <f t="shared" ca="1" si="248"/>
        <v>106</v>
      </c>
      <c r="AC497" s="70">
        <f t="shared" ca="1" si="249"/>
        <v>107</v>
      </c>
      <c r="AD497" s="70">
        <f t="shared" ca="1" si="250"/>
        <v>101</v>
      </c>
      <c r="AE497" s="70" t="e">
        <f t="shared" ca="1" si="251"/>
        <v>#VALUE!</v>
      </c>
      <c r="AF497" s="70" t="e">
        <f t="shared" ca="1" si="252"/>
        <v>#VALUE!</v>
      </c>
      <c r="AG497" s="83">
        <f t="shared" si="254"/>
        <v>4631.9400457115926</v>
      </c>
      <c r="AH497" s="83">
        <f t="shared" si="254"/>
        <v>3958.8296169281812</v>
      </c>
      <c r="AI497" s="83">
        <f t="shared" si="254"/>
        <v>833.00163924059086</v>
      </c>
      <c r="AJ497" s="83" t="str">
        <f t="shared" si="254"/>
        <v/>
      </c>
      <c r="AK497" s="83">
        <f t="shared" si="254"/>
        <v>48.321523589091285</v>
      </c>
      <c r="AL497" s="83">
        <f t="shared" si="254"/>
        <v>81.484111649235032</v>
      </c>
      <c r="AM497" s="83" t="str">
        <f t="shared" si="254"/>
        <v/>
      </c>
      <c r="AN497" s="83">
        <f t="shared" si="254"/>
        <v>29.644212700847696</v>
      </c>
      <c r="AO497" s="59"/>
      <c r="AP497" s="83">
        <f t="shared" si="255"/>
        <v>3546.476694400636</v>
      </c>
      <c r="AQ497" s="83">
        <f t="shared" si="255"/>
        <v>446.09145807390991</v>
      </c>
      <c r="AR497" s="83" t="str">
        <f t="shared" si="255"/>
        <v/>
      </c>
      <c r="AS497" s="83">
        <f t="shared" si="255"/>
        <v>835.26027607260733</v>
      </c>
      <c r="AT497" s="83" t="str">
        <f t="shared" si="255"/>
        <v/>
      </c>
      <c r="AU497" s="59"/>
      <c r="AV497" s="83">
        <f t="shared" si="242"/>
        <v>557.77422263008361</v>
      </c>
      <c r="AW497" s="83">
        <f t="shared" si="242"/>
        <v>6.0646864686468653</v>
      </c>
      <c r="AX497" s="83">
        <f t="shared" si="242"/>
        <v>0.6187545016501651</v>
      </c>
      <c r="AY497" s="83">
        <f t="shared" si="242"/>
        <v>147.55774298312249</v>
      </c>
      <c r="AZ497" s="59"/>
      <c r="BA497" s="83" t="str">
        <f t="shared" si="243"/>
        <v/>
      </c>
      <c r="BB497" s="83" t="str">
        <f t="shared" si="243"/>
        <v/>
      </c>
      <c r="BC497" s="59"/>
      <c r="BD497" s="83" t="str">
        <f t="shared" si="244"/>
        <v/>
      </c>
      <c r="BE497" s="83" t="str">
        <f t="shared" si="244"/>
        <v/>
      </c>
      <c r="BF497" s="83" t="str">
        <f t="shared" si="244"/>
        <v/>
      </c>
    </row>
    <row r="498" spans="4:58" s="28" customFormat="1" ht="15" customHeight="1">
      <c r="D498" s="60"/>
      <c r="E498" s="60"/>
      <c r="F498" s="60"/>
      <c r="P498" s="27">
        <v>81</v>
      </c>
      <c r="Q498" s="50" t="str">
        <f t="shared" si="245"/>
        <v>Madrid_2014</v>
      </c>
      <c r="R498" s="21"/>
      <c r="S498" s="21"/>
      <c r="T498" s="32"/>
      <c r="U498" s="83">
        <f t="shared" ref="U498:Y507" si="256">IF(ISERROR(U90/$S90),"",U90/$S90)</f>
        <v>9498.9891728562161</v>
      </c>
      <c r="V498" s="83">
        <f t="shared" si="256"/>
        <v>5047.4381835310396</v>
      </c>
      <c r="W498" s="83">
        <f t="shared" si="256"/>
        <v>694.8200860158729</v>
      </c>
      <c r="X498" s="83" t="str">
        <f t="shared" si="256"/>
        <v/>
      </c>
      <c r="Y498" s="83" t="str">
        <f t="shared" si="256"/>
        <v/>
      </c>
      <c r="Z498" s="70">
        <f t="shared" si="246"/>
        <v>15241.247442403128</v>
      </c>
      <c r="AA498" s="70">
        <f t="shared" ca="1" si="247"/>
        <v>113</v>
      </c>
      <c r="AB498" s="70">
        <f t="shared" ca="1" si="248"/>
        <v>108</v>
      </c>
      <c r="AC498" s="70">
        <f t="shared" ca="1" si="249"/>
        <v>105</v>
      </c>
      <c r="AD498" s="70">
        <f t="shared" ca="1" si="250"/>
        <v>102</v>
      </c>
      <c r="AE498" s="70" t="e">
        <f t="shared" ca="1" si="251"/>
        <v>#VALUE!</v>
      </c>
      <c r="AF498" s="70" t="e">
        <f t="shared" ca="1" si="252"/>
        <v>#VALUE!</v>
      </c>
      <c r="AG498" s="83">
        <f t="shared" ref="AG498:AN507" si="257">IF(ISERROR(AG90/$S90),"",AG90/$S90)</f>
        <v>4439.6980143774508</v>
      </c>
      <c r="AH498" s="83">
        <f t="shared" si="257"/>
        <v>3976.1190482518641</v>
      </c>
      <c r="AI498" s="83">
        <f t="shared" si="257"/>
        <v>855.09266712083092</v>
      </c>
      <c r="AJ498" s="83" t="str">
        <f t="shared" si="257"/>
        <v/>
      </c>
      <c r="AK498" s="83">
        <f t="shared" si="257"/>
        <v>42.615116430416542</v>
      </c>
      <c r="AL498" s="83">
        <f t="shared" si="257"/>
        <v>73.545680797723136</v>
      </c>
      <c r="AM498" s="83" t="str">
        <f t="shared" si="257"/>
        <v/>
      </c>
      <c r="AN498" s="83">
        <f t="shared" si="257"/>
        <v>25.571837231447713</v>
      </c>
      <c r="AO498" s="59"/>
      <c r="AP498" s="83">
        <f t="shared" ref="AP498:AT507" si="258">IF(ISERROR(AP90/$S90),"",AP90/$S90)</f>
        <v>3696.5989879614644</v>
      </c>
      <c r="AQ498" s="83">
        <f t="shared" si="258"/>
        <v>464.58722431455521</v>
      </c>
      <c r="AR498" s="83" t="str">
        <f t="shared" si="258"/>
        <v/>
      </c>
      <c r="AS498" s="83">
        <f t="shared" si="258"/>
        <v>886.25197125502029</v>
      </c>
      <c r="AT498" s="83" t="str">
        <f t="shared" si="258"/>
        <v/>
      </c>
      <c r="AU498" s="59"/>
      <c r="AV498" s="83">
        <f t="shared" ref="AV498:AY517" si="259">IF(ISERROR(AV90/$S90),"",AV90/$S90)</f>
        <v>503.54316067647909</v>
      </c>
      <c r="AW498" s="83">
        <f t="shared" si="259"/>
        <v>44.505213201320132</v>
      </c>
      <c r="AX498" s="83">
        <f t="shared" si="259"/>
        <v>0.6258019801980198</v>
      </c>
      <c r="AY498" s="83">
        <f t="shared" si="259"/>
        <v>146.14591015787565</v>
      </c>
      <c r="AZ498" s="59"/>
      <c r="BA498" s="83" t="str">
        <f t="shared" ref="BA498:BB517" si="260">IF(ISERROR(BA90/$S90),"",BA90/$S90)</f>
        <v/>
      </c>
      <c r="BB498" s="83" t="str">
        <f t="shared" si="260"/>
        <v/>
      </c>
      <c r="BC498" s="59"/>
      <c r="BD498" s="83" t="str">
        <f t="shared" ref="BD498:BF517" si="261">IF(ISERROR(BD90/$S90),"",BD90/$S90)</f>
        <v/>
      </c>
      <c r="BE498" s="83" t="str">
        <f t="shared" si="261"/>
        <v/>
      </c>
      <c r="BF498" s="83" t="str">
        <f t="shared" si="261"/>
        <v/>
      </c>
    </row>
    <row r="499" spans="4:58" s="28" customFormat="1" ht="15" customHeight="1">
      <c r="D499" s="60"/>
      <c r="E499" s="60"/>
      <c r="F499" s="60"/>
      <c r="P499" s="27">
        <v>82</v>
      </c>
      <c r="Q499" s="50" t="str">
        <f t="shared" si="245"/>
        <v>Madrid_2015</v>
      </c>
      <c r="R499" s="21"/>
      <c r="S499" s="21"/>
      <c r="T499" s="32"/>
      <c r="U499" s="83">
        <f t="shared" si="256"/>
        <v>10282.042148398195</v>
      </c>
      <c r="V499" s="83">
        <f t="shared" si="256"/>
        <v>5416.817692988835</v>
      </c>
      <c r="W499" s="83">
        <f t="shared" si="256"/>
        <v>693.58116566837805</v>
      </c>
      <c r="X499" s="83" t="str">
        <f t="shared" si="256"/>
        <v/>
      </c>
      <c r="Y499" s="83" t="str">
        <f t="shared" si="256"/>
        <v/>
      </c>
      <c r="Z499" s="70">
        <f t="shared" si="246"/>
        <v>16392.441007055408</v>
      </c>
      <c r="AA499" s="70">
        <f t="shared" ca="1" si="247"/>
        <v>112</v>
      </c>
      <c r="AB499" s="70">
        <f t="shared" ca="1" si="248"/>
        <v>104</v>
      </c>
      <c r="AC499" s="70">
        <f t="shared" ca="1" si="249"/>
        <v>101</v>
      </c>
      <c r="AD499" s="70">
        <f t="shared" ca="1" si="250"/>
        <v>103</v>
      </c>
      <c r="AE499" s="70" t="e">
        <f t="shared" ca="1" si="251"/>
        <v>#VALUE!</v>
      </c>
      <c r="AF499" s="70" t="e">
        <f t="shared" ca="1" si="252"/>
        <v>#VALUE!</v>
      </c>
      <c r="AG499" s="83">
        <f t="shared" si="257"/>
        <v>4702.1343949329057</v>
      </c>
      <c r="AH499" s="83">
        <f t="shared" si="257"/>
        <v>4409.5783714087011</v>
      </c>
      <c r="AI499" s="83">
        <f t="shared" si="257"/>
        <v>925.2570441823342</v>
      </c>
      <c r="AJ499" s="83" t="str">
        <f t="shared" si="257"/>
        <v/>
      </c>
      <c r="AK499" s="83">
        <f t="shared" si="257"/>
        <v>42.851801892774112</v>
      </c>
      <c r="AL499" s="83">
        <f t="shared" si="257"/>
        <v>92.184860564766382</v>
      </c>
      <c r="AM499" s="83" t="str">
        <f t="shared" si="257"/>
        <v/>
      </c>
      <c r="AN499" s="83">
        <f t="shared" si="257"/>
        <v>24.997565561041046</v>
      </c>
      <c r="AO499" s="59"/>
      <c r="AP499" s="83">
        <f t="shared" si="258"/>
        <v>3914.2218436981843</v>
      </c>
      <c r="AQ499" s="83">
        <f t="shared" si="258"/>
        <v>543.07553911291666</v>
      </c>
      <c r="AR499" s="83" t="str">
        <f t="shared" si="258"/>
        <v/>
      </c>
      <c r="AS499" s="83">
        <f t="shared" si="258"/>
        <v>959.52031017773481</v>
      </c>
      <c r="AT499" s="83" t="str">
        <f t="shared" si="258"/>
        <v/>
      </c>
      <c r="AU499" s="59"/>
      <c r="AV499" s="83">
        <f t="shared" si="259"/>
        <v>507.10908582811504</v>
      </c>
      <c r="AW499" s="83">
        <f t="shared" si="259"/>
        <v>40.516478709240928</v>
      </c>
      <c r="AX499" s="83">
        <f t="shared" si="259"/>
        <v>0.65843069306930702</v>
      </c>
      <c r="AY499" s="83">
        <f t="shared" si="259"/>
        <v>145.29717043795273</v>
      </c>
      <c r="AZ499" s="59"/>
      <c r="BA499" s="83" t="str">
        <f t="shared" si="260"/>
        <v/>
      </c>
      <c r="BB499" s="83" t="str">
        <f t="shared" si="260"/>
        <v/>
      </c>
      <c r="BC499" s="59"/>
      <c r="BD499" s="83" t="str">
        <f t="shared" si="261"/>
        <v/>
      </c>
      <c r="BE499" s="83" t="str">
        <f t="shared" si="261"/>
        <v/>
      </c>
      <c r="BF499" s="83" t="str">
        <f t="shared" si="261"/>
        <v/>
      </c>
    </row>
    <row r="500" spans="4:58" s="28" customFormat="1" ht="15" customHeight="1">
      <c r="D500" s="60"/>
      <c r="E500" s="60"/>
      <c r="F500" s="60"/>
      <c r="P500" s="27">
        <v>83</v>
      </c>
      <c r="Q500" s="50" t="str">
        <f t="shared" si="245"/>
        <v>Ciudad de México_2012</v>
      </c>
      <c r="R500" s="21"/>
      <c r="S500" s="21"/>
      <c r="T500" s="32"/>
      <c r="U500" s="83">
        <f t="shared" si="256"/>
        <v>7956.8863814571405</v>
      </c>
      <c r="V500" s="83">
        <f t="shared" si="256"/>
        <v>9209.5571346820234</v>
      </c>
      <c r="W500" s="83">
        <f t="shared" si="256"/>
        <v>3152.4028617889931</v>
      </c>
      <c r="X500" s="83" t="str">
        <f t="shared" si="256"/>
        <v/>
      </c>
      <c r="Y500" s="83" t="str">
        <f t="shared" si="256"/>
        <v/>
      </c>
      <c r="Z500" s="70">
        <f t="shared" si="246"/>
        <v>20318.846377928156</v>
      </c>
      <c r="AA500" s="70">
        <f t="shared" ca="1" si="247"/>
        <v>105</v>
      </c>
      <c r="AB500" s="70">
        <f t="shared" ca="1" si="248"/>
        <v>112</v>
      </c>
      <c r="AC500" s="70">
        <f t="shared" ca="1" si="249"/>
        <v>70</v>
      </c>
      <c r="AD500" s="70">
        <f t="shared" ca="1" si="250"/>
        <v>49</v>
      </c>
      <c r="AE500" s="70" t="e">
        <f t="shared" ca="1" si="251"/>
        <v>#VALUE!</v>
      </c>
      <c r="AF500" s="70" t="e">
        <f t="shared" ca="1" si="252"/>
        <v>#VALUE!</v>
      </c>
      <c r="AG500" s="83">
        <f t="shared" si="257"/>
        <v>2692.9212761658305</v>
      </c>
      <c r="AH500" s="83">
        <f t="shared" si="257"/>
        <v>1628.4551768870033</v>
      </c>
      <c r="AI500" s="83">
        <f t="shared" si="257"/>
        <v>3614.5778764593906</v>
      </c>
      <c r="AJ500" s="83" t="str">
        <f t="shared" si="257"/>
        <v/>
      </c>
      <c r="AK500" s="83">
        <f t="shared" si="257"/>
        <v>4.341664597306397</v>
      </c>
      <c r="AL500" s="83" t="str">
        <f t="shared" si="257"/>
        <v/>
      </c>
      <c r="AM500" s="83" t="str">
        <f t="shared" si="257"/>
        <v/>
      </c>
      <c r="AN500" s="83">
        <f t="shared" si="257"/>
        <v>0.40404040404040403</v>
      </c>
      <c r="AO500" s="59"/>
      <c r="AP500" s="83">
        <f t="shared" si="258"/>
        <v>7736.5697890755555</v>
      </c>
      <c r="AQ500" s="83">
        <f t="shared" si="258"/>
        <v>453.65050973079695</v>
      </c>
      <c r="AR500" s="83" t="str">
        <f t="shared" si="258"/>
        <v/>
      </c>
      <c r="AS500" s="83">
        <f t="shared" si="258"/>
        <v>941.71793863319488</v>
      </c>
      <c r="AT500" s="83">
        <f t="shared" si="258"/>
        <v>77.61889724247682</v>
      </c>
      <c r="AU500" s="59"/>
      <c r="AV500" s="83">
        <f t="shared" si="259"/>
        <v>2589.9158249158249</v>
      </c>
      <c r="AW500" s="83">
        <f t="shared" si="259"/>
        <v>111.24297845117846</v>
      </c>
      <c r="AX500" s="83" t="str">
        <f t="shared" si="259"/>
        <v/>
      </c>
      <c r="AY500" s="83">
        <f t="shared" si="259"/>
        <v>451.24405842199002</v>
      </c>
      <c r="AZ500" s="59"/>
      <c r="BA500" s="83" t="str">
        <f t="shared" si="260"/>
        <v/>
      </c>
      <c r="BB500" s="83" t="str">
        <f t="shared" si="260"/>
        <v/>
      </c>
      <c r="BC500" s="59"/>
      <c r="BD500" s="83" t="str">
        <f t="shared" si="261"/>
        <v/>
      </c>
      <c r="BE500" s="83" t="str">
        <f t="shared" si="261"/>
        <v/>
      </c>
      <c r="BF500" s="83" t="str">
        <f t="shared" si="261"/>
        <v/>
      </c>
    </row>
    <row r="501" spans="4:58" s="28" customFormat="1" ht="15" customHeight="1">
      <c r="D501" s="60"/>
      <c r="E501" s="60"/>
      <c r="F501" s="60"/>
      <c r="P501" s="27">
        <v>84</v>
      </c>
      <c r="Q501" s="50" t="str">
        <f t="shared" si="245"/>
        <v>Ciudad de México_2014</v>
      </c>
      <c r="R501" s="21"/>
      <c r="S501" s="21"/>
      <c r="T501" s="32"/>
      <c r="U501" s="83">
        <f t="shared" si="256"/>
        <v>6612.2167120574195</v>
      </c>
      <c r="V501" s="83">
        <f t="shared" si="256"/>
        <v>10542.505529236101</v>
      </c>
      <c r="W501" s="83">
        <f t="shared" si="256"/>
        <v>3633.2712893422349</v>
      </c>
      <c r="X501" s="83" t="str">
        <f t="shared" si="256"/>
        <v/>
      </c>
      <c r="Y501" s="83" t="str">
        <f t="shared" si="256"/>
        <v/>
      </c>
      <c r="Z501" s="70">
        <f t="shared" si="246"/>
        <v>20787.993530635758</v>
      </c>
      <c r="AA501" s="70">
        <f t="shared" ca="1" si="247"/>
        <v>102</v>
      </c>
      <c r="AB501" s="70">
        <f t="shared" ca="1" si="248"/>
        <v>116</v>
      </c>
      <c r="AC501" s="70">
        <f t="shared" ca="1" si="249"/>
        <v>52</v>
      </c>
      <c r="AD501" s="70">
        <f t="shared" ca="1" si="250"/>
        <v>44</v>
      </c>
      <c r="AE501" s="70" t="e">
        <f t="shared" ca="1" si="251"/>
        <v>#VALUE!</v>
      </c>
      <c r="AF501" s="70" t="e">
        <f t="shared" ca="1" si="252"/>
        <v>#VALUE!</v>
      </c>
      <c r="AG501" s="83">
        <f t="shared" si="257"/>
        <v>2403.9256234591739</v>
      </c>
      <c r="AH501" s="83">
        <f t="shared" si="257"/>
        <v>1519.9131912615626</v>
      </c>
      <c r="AI501" s="83">
        <f t="shared" si="257"/>
        <v>2657.5859857470878</v>
      </c>
      <c r="AJ501" s="83" t="str">
        <f t="shared" si="257"/>
        <v/>
      </c>
      <c r="AK501" s="83">
        <f t="shared" si="257"/>
        <v>3.6901452515207755</v>
      </c>
      <c r="AL501" s="83" t="str">
        <f t="shared" si="257"/>
        <v/>
      </c>
      <c r="AM501" s="83" t="str">
        <f t="shared" si="257"/>
        <v/>
      </c>
      <c r="AN501" s="83">
        <f t="shared" si="257"/>
        <v>0.35901389432137365</v>
      </c>
      <c r="AO501" s="59"/>
      <c r="AP501" s="83">
        <f t="shared" si="258"/>
        <v>9039.4879447914755</v>
      </c>
      <c r="AQ501" s="83">
        <f t="shared" si="258"/>
        <v>284.229726515658</v>
      </c>
      <c r="AR501" s="83" t="str">
        <f t="shared" si="258"/>
        <v/>
      </c>
      <c r="AS501" s="83">
        <f t="shared" si="258"/>
        <v>1095.7786006767058</v>
      </c>
      <c r="AT501" s="83">
        <f t="shared" si="258"/>
        <v>123.00925725226296</v>
      </c>
      <c r="AU501" s="59"/>
      <c r="AV501" s="83">
        <f t="shared" si="259"/>
        <v>2795.0931641818147</v>
      </c>
      <c r="AW501" s="83">
        <f t="shared" si="259"/>
        <v>40.841856228956225</v>
      </c>
      <c r="AX501" s="83" t="str">
        <f t="shared" si="259"/>
        <v/>
      </c>
      <c r="AY501" s="83">
        <f t="shared" si="259"/>
        <v>797.33626893146402</v>
      </c>
      <c r="AZ501" s="59"/>
      <c r="BA501" s="83" t="str">
        <f t="shared" si="260"/>
        <v/>
      </c>
      <c r="BB501" s="83" t="str">
        <f t="shared" si="260"/>
        <v/>
      </c>
      <c r="BC501" s="59"/>
      <c r="BD501" s="83" t="str">
        <f t="shared" si="261"/>
        <v/>
      </c>
      <c r="BE501" s="83" t="str">
        <f t="shared" si="261"/>
        <v/>
      </c>
      <c r="BF501" s="83" t="str">
        <f t="shared" si="261"/>
        <v/>
      </c>
    </row>
    <row r="502" spans="4:58" s="28" customFormat="1" ht="15" customHeight="1">
      <c r="D502" s="60"/>
      <c r="E502" s="60"/>
      <c r="F502" s="60"/>
      <c r="P502" s="27">
        <v>85</v>
      </c>
      <c r="Q502" s="50" t="str">
        <f t="shared" si="245"/>
        <v>Ciudad de México_2016</v>
      </c>
      <c r="R502" s="21"/>
      <c r="S502" s="21"/>
      <c r="T502" s="32"/>
      <c r="U502" s="83">
        <f t="shared" si="256"/>
        <v>6405.7302930365922</v>
      </c>
      <c r="V502" s="83">
        <f t="shared" si="256"/>
        <v>11804.907347516957</v>
      </c>
      <c r="W502" s="83">
        <f t="shared" si="256"/>
        <v>3397.2368380851026</v>
      </c>
      <c r="X502" s="83" t="str">
        <f t="shared" si="256"/>
        <v/>
      </c>
      <c r="Y502" s="83" t="str">
        <f t="shared" si="256"/>
        <v/>
      </c>
      <c r="Z502" s="70">
        <f t="shared" si="246"/>
        <v>21607.874478638652</v>
      </c>
      <c r="AA502" s="70">
        <f t="shared" ca="1" si="247"/>
        <v>97</v>
      </c>
      <c r="AB502" s="70">
        <f t="shared" ca="1" si="248"/>
        <v>118</v>
      </c>
      <c r="AC502" s="70">
        <f t="shared" ca="1" si="249"/>
        <v>46</v>
      </c>
      <c r="AD502" s="70">
        <f t="shared" ca="1" si="250"/>
        <v>48</v>
      </c>
      <c r="AE502" s="70" t="e">
        <f t="shared" ca="1" si="251"/>
        <v>#VALUE!</v>
      </c>
      <c r="AF502" s="70" t="e">
        <f t="shared" ca="1" si="252"/>
        <v>#VALUE!</v>
      </c>
      <c r="AG502" s="83">
        <f t="shared" si="257"/>
        <v>2126.3872248987127</v>
      </c>
      <c r="AH502" s="83">
        <f t="shared" si="257"/>
        <v>1488.2535781391819</v>
      </c>
      <c r="AI502" s="83">
        <f t="shared" si="257"/>
        <v>2759.3300313766058</v>
      </c>
      <c r="AJ502" s="83" t="str">
        <f t="shared" si="257"/>
        <v/>
      </c>
      <c r="AK502" s="83">
        <f t="shared" si="257"/>
        <v>4.9828615007274806</v>
      </c>
      <c r="AL502" s="83" t="str">
        <f t="shared" si="257"/>
        <v/>
      </c>
      <c r="AM502" s="83" t="str">
        <f t="shared" si="257"/>
        <v/>
      </c>
      <c r="AN502" s="83">
        <f t="shared" si="257"/>
        <v>3.3844677612629145E-2</v>
      </c>
      <c r="AO502" s="59"/>
      <c r="AP502" s="83">
        <f t="shared" si="258"/>
        <v>10900.521231231447</v>
      </c>
      <c r="AQ502" s="83">
        <f t="shared" si="258"/>
        <v>254.89769399363126</v>
      </c>
      <c r="AR502" s="83" t="str">
        <f t="shared" si="258"/>
        <v/>
      </c>
      <c r="AS502" s="83">
        <f t="shared" si="258"/>
        <v>602.26248785885559</v>
      </c>
      <c r="AT502" s="83">
        <f t="shared" si="258"/>
        <v>47.225934433020221</v>
      </c>
      <c r="AU502" s="59"/>
      <c r="AV502" s="83">
        <f t="shared" si="259"/>
        <v>2970.751394415739</v>
      </c>
      <c r="AW502" s="83">
        <f t="shared" si="259"/>
        <v>62.527264646464644</v>
      </c>
      <c r="AX502" s="83">
        <f t="shared" si="259"/>
        <v>4.9097296698181818</v>
      </c>
      <c r="AY502" s="83">
        <f t="shared" si="259"/>
        <v>359.04844935308068</v>
      </c>
      <c r="AZ502" s="59"/>
      <c r="BA502" s="83" t="str">
        <f t="shared" si="260"/>
        <v/>
      </c>
      <c r="BB502" s="83" t="str">
        <f t="shared" si="260"/>
        <v/>
      </c>
      <c r="BC502" s="59"/>
      <c r="BD502" s="83" t="str">
        <f t="shared" si="261"/>
        <v/>
      </c>
      <c r="BE502" s="83" t="str">
        <f t="shared" si="261"/>
        <v/>
      </c>
      <c r="BF502" s="83" t="str">
        <f t="shared" si="261"/>
        <v/>
      </c>
    </row>
    <row r="503" spans="4:58" s="28" customFormat="1" ht="15" customHeight="1">
      <c r="D503" s="60"/>
      <c r="E503" s="60"/>
      <c r="F503" s="60"/>
      <c r="P503" s="27">
        <v>86</v>
      </c>
      <c r="Q503" s="50" t="str">
        <f t="shared" si="245"/>
        <v>New York City_2014</v>
      </c>
      <c r="R503" s="21"/>
      <c r="S503" s="21"/>
      <c r="T503" s="32"/>
      <c r="U503" s="83">
        <f t="shared" si="256"/>
        <v>46959.689495058607</v>
      </c>
      <c r="V503" s="83">
        <f t="shared" si="256"/>
        <v>15079.163072098929</v>
      </c>
      <c r="W503" s="83">
        <f t="shared" si="256"/>
        <v>3425.5241748870758</v>
      </c>
      <c r="X503" s="83" t="str">
        <f t="shared" si="256"/>
        <v/>
      </c>
      <c r="Y503" s="83" t="str">
        <f t="shared" si="256"/>
        <v/>
      </c>
      <c r="Z503" s="70">
        <f t="shared" si="246"/>
        <v>65464.376742044609</v>
      </c>
      <c r="AA503" s="70">
        <f t="shared" ca="1" si="247"/>
        <v>22</v>
      </c>
      <c r="AB503" s="70">
        <f t="shared" ca="1" si="248"/>
        <v>20</v>
      </c>
      <c r="AC503" s="70">
        <f t="shared" ca="1" si="249"/>
        <v>29</v>
      </c>
      <c r="AD503" s="70">
        <f t="shared" ca="1" si="250"/>
        <v>46</v>
      </c>
      <c r="AE503" s="70" t="e">
        <f t="shared" ca="1" si="251"/>
        <v>#VALUE!</v>
      </c>
      <c r="AF503" s="70" t="e">
        <f t="shared" ca="1" si="252"/>
        <v>#VALUE!</v>
      </c>
      <c r="AG503" s="83">
        <f t="shared" si="257"/>
        <v>22227.154000403571</v>
      </c>
      <c r="AH503" s="83">
        <f t="shared" si="257"/>
        <v>18748.906899228954</v>
      </c>
      <c r="AI503" s="83">
        <f t="shared" si="257"/>
        <v>5701.8482028756071</v>
      </c>
      <c r="AJ503" s="83" t="str">
        <f t="shared" si="257"/>
        <v/>
      </c>
      <c r="AK503" s="83" t="str">
        <f t="shared" si="257"/>
        <v/>
      </c>
      <c r="AL503" s="83" t="str">
        <f t="shared" si="257"/>
        <v/>
      </c>
      <c r="AM503" s="83" t="str">
        <f t="shared" si="257"/>
        <v/>
      </c>
      <c r="AN503" s="83">
        <f t="shared" si="257"/>
        <v>281.78039255047247</v>
      </c>
      <c r="AO503" s="59"/>
      <c r="AP503" s="83">
        <f t="shared" si="258"/>
        <v>13919.055417597539</v>
      </c>
      <c r="AQ503" s="83">
        <f t="shared" si="258"/>
        <v>1108.8782079411774</v>
      </c>
      <c r="AR503" s="83">
        <f t="shared" si="258"/>
        <v>48.246513710483249</v>
      </c>
      <c r="AS503" s="83">
        <f t="shared" si="258"/>
        <v>2.982932849728547</v>
      </c>
      <c r="AT503" s="83" t="str">
        <f t="shared" si="258"/>
        <v/>
      </c>
      <c r="AU503" s="59"/>
      <c r="AV503" s="83">
        <f t="shared" si="259"/>
        <v>2940.940493498957</v>
      </c>
      <c r="AW503" s="83" t="str">
        <f t="shared" si="259"/>
        <v/>
      </c>
      <c r="AX503" s="83">
        <f t="shared" si="259"/>
        <v>207.27159814533232</v>
      </c>
      <c r="AY503" s="83">
        <f t="shared" si="259"/>
        <v>277.31208324278691</v>
      </c>
      <c r="AZ503" s="59"/>
      <c r="BA503" s="83" t="str">
        <f t="shared" si="260"/>
        <v/>
      </c>
      <c r="BB503" s="83" t="str">
        <f t="shared" si="260"/>
        <v/>
      </c>
      <c r="BC503" s="59"/>
      <c r="BD503" s="83" t="str">
        <f t="shared" si="261"/>
        <v/>
      </c>
      <c r="BE503" s="83" t="str">
        <f t="shared" si="261"/>
        <v/>
      </c>
      <c r="BF503" s="83" t="str">
        <f t="shared" si="261"/>
        <v/>
      </c>
    </row>
    <row r="504" spans="4:58" s="28" customFormat="1" ht="15" customHeight="1">
      <c r="D504" s="60"/>
      <c r="E504" s="60"/>
      <c r="F504" s="60"/>
      <c r="P504" s="27">
        <v>87</v>
      </c>
      <c r="Q504" s="50" t="str">
        <f t="shared" si="245"/>
        <v>New York City_2016</v>
      </c>
      <c r="R504" s="21"/>
      <c r="S504" s="21"/>
      <c r="T504" s="32"/>
      <c r="U504" s="83">
        <f t="shared" si="256"/>
        <v>41716.335857821097</v>
      </c>
      <c r="V504" s="83">
        <f t="shared" si="256"/>
        <v>19819.376209893013</v>
      </c>
      <c r="W504" s="83">
        <f t="shared" si="256"/>
        <v>2391.6942300899082</v>
      </c>
      <c r="X504" s="83" t="str">
        <f t="shared" si="256"/>
        <v/>
      </c>
      <c r="Y504" s="83" t="str">
        <f t="shared" si="256"/>
        <v/>
      </c>
      <c r="Z504" s="70">
        <f t="shared" si="246"/>
        <v>63927.406297804017</v>
      </c>
      <c r="AA504" s="70">
        <f t="shared" ca="1" si="247"/>
        <v>27</v>
      </c>
      <c r="AB504" s="70">
        <f t="shared" ca="1" si="248"/>
        <v>27</v>
      </c>
      <c r="AC504" s="70">
        <f t="shared" ca="1" si="249"/>
        <v>9</v>
      </c>
      <c r="AD504" s="70">
        <f t="shared" ca="1" si="250"/>
        <v>58</v>
      </c>
      <c r="AE504" s="70" t="e">
        <f t="shared" ca="1" si="251"/>
        <v>#VALUE!</v>
      </c>
      <c r="AF504" s="70" t="e">
        <f t="shared" ca="1" si="252"/>
        <v>#VALUE!</v>
      </c>
      <c r="AG504" s="83">
        <f t="shared" si="257"/>
        <v>19908.662933930973</v>
      </c>
      <c r="AH504" s="83">
        <f t="shared" si="257"/>
        <v>16428.27536202699</v>
      </c>
      <c r="AI504" s="83">
        <f t="shared" si="257"/>
        <v>5107.2091165173688</v>
      </c>
      <c r="AJ504" s="83" t="str">
        <f t="shared" si="257"/>
        <v/>
      </c>
      <c r="AK504" s="83" t="str">
        <f t="shared" si="257"/>
        <v/>
      </c>
      <c r="AL504" s="83" t="str">
        <f t="shared" si="257"/>
        <v/>
      </c>
      <c r="AM504" s="83" t="str">
        <f t="shared" si="257"/>
        <v/>
      </c>
      <c r="AN504" s="83">
        <f t="shared" si="257"/>
        <v>272.18844534576715</v>
      </c>
      <c r="AO504" s="59"/>
      <c r="AP504" s="83">
        <f t="shared" si="258"/>
        <v>18980.942344983905</v>
      </c>
      <c r="AQ504" s="83">
        <f t="shared" si="258"/>
        <v>724.58148539359991</v>
      </c>
      <c r="AR504" s="83">
        <f t="shared" si="258"/>
        <v>110.75772529066263</v>
      </c>
      <c r="AS504" s="83">
        <f t="shared" si="258"/>
        <v>3.0946542248469595</v>
      </c>
      <c r="AT504" s="83" t="str">
        <f t="shared" si="258"/>
        <v/>
      </c>
      <c r="AU504" s="59"/>
      <c r="AV504" s="83">
        <f t="shared" si="259"/>
        <v>2157.245905197261</v>
      </c>
      <c r="AW504" s="83">
        <f t="shared" si="259"/>
        <v>10.57949609437841</v>
      </c>
      <c r="AX504" s="83" t="str">
        <f t="shared" si="259"/>
        <v/>
      </c>
      <c r="AY504" s="83">
        <f t="shared" si="259"/>
        <v>223.86882879826894</v>
      </c>
      <c r="AZ504" s="59"/>
      <c r="BA504" s="83" t="str">
        <f t="shared" si="260"/>
        <v/>
      </c>
      <c r="BB504" s="83" t="str">
        <f t="shared" si="260"/>
        <v/>
      </c>
      <c r="BC504" s="59"/>
      <c r="BD504" s="83" t="str">
        <f t="shared" si="261"/>
        <v/>
      </c>
      <c r="BE504" s="83" t="str">
        <f t="shared" si="261"/>
        <v/>
      </c>
      <c r="BF504" s="83" t="str">
        <f t="shared" si="261"/>
        <v/>
      </c>
    </row>
    <row r="505" spans="4:58" s="28" customFormat="1" ht="15" customHeight="1">
      <c r="D505" s="60"/>
      <c r="E505" s="60"/>
      <c r="F505" s="60"/>
      <c r="P505" s="27">
        <v>88</v>
      </c>
      <c r="Q505" s="50" t="str">
        <f t="shared" si="245"/>
        <v>Oslo_2013</v>
      </c>
      <c r="R505" s="21"/>
      <c r="S505" s="21"/>
      <c r="T505" s="32"/>
      <c r="U505" s="83">
        <f t="shared" si="256"/>
        <v>1118.9427301277533</v>
      </c>
      <c r="V505" s="83">
        <f t="shared" si="256"/>
        <v>1713.6409630066078</v>
      </c>
      <c r="W505" s="83">
        <f t="shared" si="256"/>
        <v>119.88835242290749</v>
      </c>
      <c r="X505" s="83" t="str">
        <f t="shared" si="256"/>
        <v/>
      </c>
      <c r="Y505" s="83" t="str">
        <f t="shared" si="256"/>
        <v/>
      </c>
      <c r="Z505" s="70">
        <f t="shared" si="246"/>
        <v>2952.4720455572688</v>
      </c>
      <c r="AA505" s="70">
        <f t="shared" ca="1" si="247"/>
        <v>147</v>
      </c>
      <c r="AB505" s="70">
        <f t="shared" ca="1" si="248"/>
        <v>147</v>
      </c>
      <c r="AC505" s="70">
        <f t="shared" ca="1" si="249"/>
        <v>145</v>
      </c>
      <c r="AD505" s="70">
        <f t="shared" ca="1" si="250"/>
        <v>135</v>
      </c>
      <c r="AE505" s="70" t="e">
        <f t="shared" ca="1" si="251"/>
        <v>#VALUE!</v>
      </c>
      <c r="AF505" s="70" t="e">
        <f t="shared" ca="1" si="252"/>
        <v>#VALUE!</v>
      </c>
      <c r="AG505" s="83">
        <f t="shared" si="257"/>
        <v>709.78539397356838</v>
      </c>
      <c r="AH505" s="83">
        <f t="shared" si="257"/>
        <v>356.29390232158585</v>
      </c>
      <c r="AI505" s="83">
        <f t="shared" si="257"/>
        <v>52.863433832599121</v>
      </c>
      <c r="AJ505" s="83" t="str">
        <f t="shared" si="257"/>
        <v/>
      </c>
      <c r="AK505" s="83" t="str">
        <f t="shared" si="257"/>
        <v/>
      </c>
      <c r="AL505" s="83" t="str">
        <f t="shared" si="257"/>
        <v/>
      </c>
      <c r="AM505" s="83" t="str">
        <f t="shared" si="257"/>
        <v/>
      </c>
      <c r="AN505" s="83" t="str">
        <f t="shared" si="257"/>
        <v/>
      </c>
      <c r="AO505" s="59"/>
      <c r="AP505" s="83">
        <f t="shared" si="258"/>
        <v>1096.9162995594713</v>
      </c>
      <c r="AQ505" s="83" t="str">
        <f t="shared" si="258"/>
        <v/>
      </c>
      <c r="AR505" s="83">
        <f t="shared" si="258"/>
        <v>77.077086737885466</v>
      </c>
      <c r="AS505" s="83" t="str">
        <f t="shared" si="258"/>
        <v/>
      </c>
      <c r="AT505" s="83">
        <f t="shared" si="258"/>
        <v>539.6475767092511</v>
      </c>
      <c r="AU505" s="59"/>
      <c r="AV505" s="83">
        <f t="shared" si="259"/>
        <v>35.242290748898675</v>
      </c>
      <c r="AW505" s="83">
        <f t="shared" si="259"/>
        <v>20.769409691629956</v>
      </c>
      <c r="AX505" s="83" t="str">
        <f t="shared" si="259"/>
        <v/>
      </c>
      <c r="AY505" s="83">
        <f t="shared" si="259"/>
        <v>63.876651982378853</v>
      </c>
      <c r="AZ505" s="59"/>
      <c r="BA505" s="83" t="str">
        <f t="shared" si="260"/>
        <v/>
      </c>
      <c r="BB505" s="83" t="str">
        <f t="shared" si="260"/>
        <v/>
      </c>
      <c r="BC505" s="59"/>
      <c r="BD505" s="83" t="str">
        <f t="shared" si="261"/>
        <v/>
      </c>
      <c r="BE505" s="83" t="str">
        <f t="shared" si="261"/>
        <v/>
      </c>
      <c r="BF505" s="83" t="str">
        <f t="shared" si="261"/>
        <v/>
      </c>
    </row>
    <row r="506" spans="4:58" s="28" customFormat="1" ht="15" customHeight="1">
      <c r="D506" s="60"/>
      <c r="E506" s="60"/>
      <c r="F506" s="60"/>
      <c r="P506" s="27">
        <v>89</v>
      </c>
      <c r="Q506" s="50" t="str">
        <f t="shared" si="245"/>
        <v>Paris_2004</v>
      </c>
      <c r="R506" s="21"/>
      <c r="S506" s="21"/>
      <c r="T506" s="32"/>
      <c r="U506" s="83">
        <f t="shared" si="256"/>
        <v>46934.400000000001</v>
      </c>
      <c r="V506" s="83">
        <f t="shared" si="256"/>
        <v>7766.8666666666668</v>
      </c>
      <c r="W506" s="83">
        <f t="shared" si="256"/>
        <v>4912.3142857142857</v>
      </c>
      <c r="X506" s="83" t="str">
        <f t="shared" si="256"/>
        <v/>
      </c>
      <c r="Y506" s="83" t="str">
        <f t="shared" si="256"/>
        <v/>
      </c>
      <c r="Z506" s="70">
        <f t="shared" si="246"/>
        <v>59613.580952380958</v>
      </c>
      <c r="AA506" s="70">
        <f t="shared" ca="1" si="247"/>
        <v>32</v>
      </c>
      <c r="AB506" s="70">
        <f t="shared" ca="1" si="248"/>
        <v>21</v>
      </c>
      <c r="AC506" s="70">
        <f t="shared" ca="1" si="249"/>
        <v>82</v>
      </c>
      <c r="AD506" s="70">
        <f t="shared" ca="1" si="250"/>
        <v>38</v>
      </c>
      <c r="AE506" s="70" t="e">
        <f t="shared" ca="1" si="251"/>
        <v>#VALUE!</v>
      </c>
      <c r="AF506" s="70" t="e">
        <f t="shared" ca="1" si="252"/>
        <v>#VALUE!</v>
      </c>
      <c r="AG506" s="83">
        <f t="shared" si="257"/>
        <v>23664.838095238094</v>
      </c>
      <c r="AH506" s="83">
        <f t="shared" si="257"/>
        <v>23269.561904761904</v>
      </c>
      <c r="AI506" s="83" t="str">
        <f t="shared" si="257"/>
        <v/>
      </c>
      <c r="AJ506" s="83" t="str">
        <f t="shared" si="257"/>
        <v/>
      </c>
      <c r="AK506" s="83" t="str">
        <f t="shared" si="257"/>
        <v/>
      </c>
      <c r="AL506" s="83" t="str">
        <f t="shared" si="257"/>
        <v/>
      </c>
      <c r="AM506" s="83" t="str">
        <f t="shared" si="257"/>
        <v/>
      </c>
      <c r="AN506" s="83" t="str">
        <f t="shared" si="257"/>
        <v/>
      </c>
      <c r="AO506" s="59"/>
      <c r="AP506" s="83">
        <f t="shared" si="258"/>
        <v>5737.8571428571431</v>
      </c>
      <c r="AQ506" s="83">
        <f t="shared" si="258"/>
        <v>1951</v>
      </c>
      <c r="AR506" s="83" t="str">
        <f t="shared" si="258"/>
        <v/>
      </c>
      <c r="AS506" s="83">
        <f t="shared" si="258"/>
        <v>78.009523809523813</v>
      </c>
      <c r="AT506" s="83" t="str">
        <f t="shared" si="258"/>
        <v/>
      </c>
      <c r="AU506" s="59"/>
      <c r="AV506" s="83">
        <f t="shared" si="259"/>
        <v>599.02857142857147</v>
      </c>
      <c r="AW506" s="83">
        <f t="shared" si="259"/>
        <v>45.095238095238095</v>
      </c>
      <c r="AX506" s="83">
        <f t="shared" si="259"/>
        <v>4112.8666666666668</v>
      </c>
      <c r="AY506" s="83">
        <f t="shared" si="259"/>
        <v>155.32380952380953</v>
      </c>
      <c r="AZ506" s="59"/>
      <c r="BA506" s="83" t="str">
        <f t="shared" si="260"/>
        <v/>
      </c>
      <c r="BB506" s="83" t="str">
        <f t="shared" si="260"/>
        <v/>
      </c>
      <c r="BC506" s="59"/>
      <c r="BD506" s="83" t="str">
        <f t="shared" si="261"/>
        <v/>
      </c>
      <c r="BE506" s="83" t="str">
        <f t="shared" si="261"/>
        <v/>
      </c>
      <c r="BF506" s="83" t="str">
        <f t="shared" si="261"/>
        <v/>
      </c>
    </row>
    <row r="507" spans="4:58" s="28" customFormat="1" ht="15" customHeight="1">
      <c r="D507" s="60"/>
      <c r="E507" s="60"/>
      <c r="F507" s="60"/>
      <c r="P507" s="27">
        <v>90</v>
      </c>
      <c r="Q507" s="50" t="str">
        <f t="shared" si="245"/>
        <v>Paris_2009</v>
      </c>
      <c r="R507" s="21"/>
      <c r="S507" s="21"/>
      <c r="T507" s="32"/>
      <c r="U507" s="83" t="str">
        <f t="shared" si="256"/>
        <v/>
      </c>
      <c r="V507" s="83" t="str">
        <f t="shared" si="256"/>
        <v/>
      </c>
      <c r="W507" s="83" t="str">
        <f t="shared" si="256"/>
        <v/>
      </c>
      <c r="X507" s="83" t="str">
        <f t="shared" si="256"/>
        <v/>
      </c>
      <c r="Y507" s="83" t="str">
        <f t="shared" si="256"/>
        <v/>
      </c>
      <c r="Z507" s="70" t="str">
        <f t="shared" si="246"/>
        <v/>
      </c>
      <c r="AA507" s="70" t="e">
        <f t="shared" ca="1" si="247"/>
        <v>#VALUE!</v>
      </c>
      <c r="AB507" s="70" t="e">
        <f t="shared" ca="1" si="248"/>
        <v>#VALUE!</v>
      </c>
      <c r="AC507" s="70" t="e">
        <f t="shared" ca="1" si="249"/>
        <v>#VALUE!</v>
      </c>
      <c r="AD507" s="70" t="e">
        <f t="shared" ca="1" si="250"/>
        <v>#VALUE!</v>
      </c>
      <c r="AE507" s="70" t="e">
        <f t="shared" ca="1" si="251"/>
        <v>#VALUE!</v>
      </c>
      <c r="AF507" s="70" t="e">
        <f t="shared" ca="1" si="252"/>
        <v>#VALUE!</v>
      </c>
      <c r="AG507" s="83" t="str">
        <f t="shared" si="257"/>
        <v/>
      </c>
      <c r="AH507" s="83" t="str">
        <f t="shared" si="257"/>
        <v/>
      </c>
      <c r="AI507" s="83" t="str">
        <f t="shared" si="257"/>
        <v/>
      </c>
      <c r="AJ507" s="83" t="str">
        <f t="shared" si="257"/>
        <v/>
      </c>
      <c r="AK507" s="83" t="str">
        <f t="shared" si="257"/>
        <v/>
      </c>
      <c r="AL507" s="83" t="str">
        <f t="shared" si="257"/>
        <v/>
      </c>
      <c r="AM507" s="83" t="str">
        <f t="shared" si="257"/>
        <v/>
      </c>
      <c r="AN507" s="83" t="str">
        <f t="shared" si="257"/>
        <v/>
      </c>
      <c r="AO507" s="59"/>
      <c r="AP507" s="83" t="str">
        <f t="shared" si="258"/>
        <v/>
      </c>
      <c r="AQ507" s="83" t="str">
        <f t="shared" si="258"/>
        <v/>
      </c>
      <c r="AR507" s="83" t="str">
        <f t="shared" si="258"/>
        <v/>
      </c>
      <c r="AS507" s="83" t="str">
        <f t="shared" si="258"/>
        <v/>
      </c>
      <c r="AT507" s="83" t="str">
        <f t="shared" si="258"/>
        <v/>
      </c>
      <c r="AU507" s="59"/>
      <c r="AV507" s="83" t="str">
        <f t="shared" si="259"/>
        <v/>
      </c>
      <c r="AW507" s="83" t="str">
        <f t="shared" si="259"/>
        <v/>
      </c>
      <c r="AX507" s="83" t="str">
        <f t="shared" si="259"/>
        <v/>
      </c>
      <c r="AY507" s="83" t="str">
        <f t="shared" si="259"/>
        <v/>
      </c>
      <c r="AZ507" s="59"/>
      <c r="BA507" s="83" t="str">
        <f t="shared" si="260"/>
        <v/>
      </c>
      <c r="BB507" s="83" t="str">
        <f t="shared" si="260"/>
        <v/>
      </c>
      <c r="BC507" s="59"/>
      <c r="BD507" s="83" t="str">
        <f t="shared" si="261"/>
        <v/>
      </c>
      <c r="BE507" s="83" t="str">
        <f t="shared" si="261"/>
        <v/>
      </c>
      <c r="BF507" s="83" t="str">
        <f t="shared" si="261"/>
        <v/>
      </c>
    </row>
    <row r="508" spans="4:58" s="28" customFormat="1" ht="15" customHeight="1">
      <c r="D508" s="60"/>
      <c r="E508" s="60"/>
      <c r="F508" s="60"/>
      <c r="P508" s="27">
        <v>91</v>
      </c>
      <c r="Q508" s="50" t="str">
        <f t="shared" si="245"/>
        <v>Paris_2014</v>
      </c>
      <c r="R508" s="21"/>
      <c r="S508" s="21"/>
      <c r="T508" s="32"/>
      <c r="U508" s="83">
        <f t="shared" ref="U508:Y517" si="262">IF(ISERROR(U100/$S100),"",U100/$S100)</f>
        <v>41385.183793173499</v>
      </c>
      <c r="V508" s="83">
        <f t="shared" si="262"/>
        <v>6618.8980920796839</v>
      </c>
      <c r="W508" s="83">
        <f t="shared" si="262"/>
        <v>4274.4819047619048</v>
      </c>
      <c r="X508" s="83" t="str">
        <f t="shared" si="262"/>
        <v/>
      </c>
      <c r="Y508" s="83" t="str">
        <f t="shared" si="262"/>
        <v/>
      </c>
      <c r="Z508" s="70">
        <f t="shared" si="246"/>
        <v>52278.563790015083</v>
      </c>
      <c r="AA508" s="70">
        <f t="shared" ca="1" si="247"/>
        <v>49</v>
      </c>
      <c r="AB508" s="70">
        <f t="shared" ca="1" si="248"/>
        <v>29</v>
      </c>
      <c r="AC508" s="70">
        <f t="shared" ca="1" si="249"/>
        <v>99</v>
      </c>
      <c r="AD508" s="70">
        <f t="shared" ca="1" si="250"/>
        <v>42</v>
      </c>
      <c r="AE508" s="70" t="e">
        <f t="shared" ca="1" si="251"/>
        <v>#VALUE!</v>
      </c>
      <c r="AF508" s="70" t="e">
        <f t="shared" ca="1" si="252"/>
        <v>#VALUE!</v>
      </c>
      <c r="AG508" s="83">
        <f t="shared" ref="AG508:AN517" si="263">IF(ISERROR(AG100/$S100),"",AG100/$S100)</f>
        <v>20698.768818819495</v>
      </c>
      <c r="AH508" s="83">
        <f t="shared" si="263"/>
        <v>20686.414974354004</v>
      </c>
      <c r="AI508" s="83" t="str">
        <f t="shared" si="263"/>
        <v/>
      </c>
      <c r="AJ508" s="83" t="str">
        <f t="shared" si="263"/>
        <v/>
      </c>
      <c r="AK508" s="83" t="str">
        <f t="shared" si="263"/>
        <v/>
      </c>
      <c r="AL508" s="83" t="str">
        <f t="shared" si="263"/>
        <v/>
      </c>
      <c r="AM508" s="83" t="str">
        <f t="shared" si="263"/>
        <v/>
      </c>
      <c r="AN508" s="83" t="str">
        <f t="shared" si="263"/>
        <v/>
      </c>
      <c r="AO508" s="59"/>
      <c r="AP508" s="83">
        <f t="shared" ref="AP508:AT517" si="264">IF(ISERROR(AP100/$S100),"",AP100/$S100)</f>
        <v>4765.1737095636345</v>
      </c>
      <c r="AQ508" s="83">
        <f t="shared" si="264"/>
        <v>1808.7186682303209</v>
      </c>
      <c r="AR508" s="83" t="str">
        <f t="shared" si="264"/>
        <v/>
      </c>
      <c r="AS508" s="83">
        <f t="shared" si="264"/>
        <v>45.00571428572858</v>
      </c>
      <c r="AT508" s="83" t="str">
        <f t="shared" si="264"/>
        <v/>
      </c>
      <c r="AU508" s="59"/>
      <c r="AV508" s="83">
        <f t="shared" si="259"/>
        <v>234.63142857142859</v>
      </c>
      <c r="AW508" s="83">
        <f t="shared" si="259"/>
        <v>21.430476190476188</v>
      </c>
      <c r="AX508" s="83">
        <f t="shared" si="259"/>
        <v>3842.0295238095237</v>
      </c>
      <c r="AY508" s="83">
        <f t="shared" si="259"/>
        <v>176.39047619047619</v>
      </c>
      <c r="AZ508" s="59"/>
      <c r="BA508" s="83" t="str">
        <f t="shared" si="260"/>
        <v/>
      </c>
      <c r="BB508" s="83" t="str">
        <f t="shared" si="260"/>
        <v/>
      </c>
      <c r="BC508" s="59"/>
      <c r="BD508" s="83" t="str">
        <f t="shared" si="261"/>
        <v/>
      </c>
      <c r="BE508" s="83" t="str">
        <f t="shared" si="261"/>
        <v/>
      </c>
      <c r="BF508" s="83" t="str">
        <f t="shared" si="261"/>
        <v/>
      </c>
    </row>
    <row r="509" spans="4:58" s="28" customFormat="1" ht="15" customHeight="1">
      <c r="D509" s="60"/>
      <c r="E509" s="60"/>
      <c r="F509" s="60"/>
      <c r="P509" s="27">
        <v>92</v>
      </c>
      <c r="Q509" s="50" t="str">
        <f t="shared" si="245"/>
        <v>Philadelphia_2012</v>
      </c>
      <c r="R509" s="21"/>
      <c r="S509" s="21"/>
      <c r="T509" s="32"/>
      <c r="U509" s="83">
        <f t="shared" si="262"/>
        <v>38847.775608908349</v>
      </c>
      <c r="V509" s="83">
        <f t="shared" si="262"/>
        <v>9485.0917434972398</v>
      </c>
      <c r="W509" s="83">
        <f t="shared" si="262"/>
        <v>4897.7271165997436</v>
      </c>
      <c r="X509" s="83" t="str">
        <f t="shared" si="262"/>
        <v/>
      </c>
      <c r="Y509" s="83" t="str">
        <f t="shared" si="262"/>
        <v/>
      </c>
      <c r="Z509" s="70">
        <f t="shared" si="246"/>
        <v>53230.594469005337</v>
      </c>
      <c r="AA509" s="70">
        <f t="shared" ca="1" si="247"/>
        <v>46</v>
      </c>
      <c r="AB509" s="70">
        <f t="shared" ca="1" si="248"/>
        <v>36</v>
      </c>
      <c r="AC509" s="70">
        <f t="shared" ca="1" si="249"/>
        <v>64</v>
      </c>
      <c r="AD509" s="70">
        <f t="shared" ca="1" si="250"/>
        <v>39</v>
      </c>
      <c r="AE509" s="70" t="e">
        <f t="shared" ca="1" si="251"/>
        <v>#VALUE!</v>
      </c>
      <c r="AF509" s="70" t="e">
        <f t="shared" ca="1" si="252"/>
        <v>#VALUE!</v>
      </c>
      <c r="AG509" s="83">
        <f t="shared" si="263"/>
        <v>10620.856717486422</v>
      </c>
      <c r="AH509" s="83">
        <f t="shared" si="263"/>
        <v>19017.466937948015</v>
      </c>
      <c r="AI509" s="83">
        <f t="shared" si="263"/>
        <v>7806.994184368702</v>
      </c>
      <c r="AJ509" s="83" t="str">
        <f t="shared" si="263"/>
        <v/>
      </c>
      <c r="AK509" s="83" t="str">
        <f t="shared" si="263"/>
        <v/>
      </c>
      <c r="AL509" s="83" t="str">
        <f t="shared" si="263"/>
        <v/>
      </c>
      <c r="AM509" s="83" t="str">
        <f t="shared" si="263"/>
        <v/>
      </c>
      <c r="AN509" s="83">
        <f t="shared" si="263"/>
        <v>1402.4577691052114</v>
      </c>
      <c r="AO509" s="59"/>
      <c r="AP509" s="83">
        <f t="shared" si="264"/>
        <v>8539.9042910057397</v>
      </c>
      <c r="AQ509" s="83">
        <f t="shared" si="264"/>
        <v>945.18745249149924</v>
      </c>
      <c r="AR509" s="83" t="str">
        <f t="shared" si="264"/>
        <v/>
      </c>
      <c r="AS509" s="83" t="str">
        <f t="shared" si="264"/>
        <v/>
      </c>
      <c r="AT509" s="83" t="str">
        <f t="shared" si="264"/>
        <v/>
      </c>
      <c r="AU509" s="59"/>
      <c r="AV509" s="83">
        <f t="shared" si="259"/>
        <v>4187.4978888618607</v>
      </c>
      <c r="AW509" s="83" t="str">
        <f t="shared" si="259"/>
        <v/>
      </c>
      <c r="AX509" s="83">
        <f t="shared" si="259"/>
        <v>623.91912885743852</v>
      </c>
      <c r="AY509" s="83">
        <f t="shared" si="259"/>
        <v>86.310098880444841</v>
      </c>
      <c r="AZ509" s="59"/>
      <c r="BA509" s="83" t="str">
        <f t="shared" si="260"/>
        <v/>
      </c>
      <c r="BB509" s="83" t="str">
        <f t="shared" si="260"/>
        <v/>
      </c>
      <c r="BC509" s="59"/>
      <c r="BD509" s="83" t="str">
        <f t="shared" si="261"/>
        <v/>
      </c>
      <c r="BE509" s="83" t="str">
        <f t="shared" si="261"/>
        <v/>
      </c>
      <c r="BF509" s="83" t="str">
        <f t="shared" si="261"/>
        <v/>
      </c>
    </row>
    <row r="510" spans="4:58" s="28" customFormat="1" ht="15" customHeight="1">
      <c r="D510" s="60"/>
      <c r="E510" s="60"/>
      <c r="F510" s="60"/>
      <c r="P510" s="27">
        <v>93</v>
      </c>
      <c r="Q510" s="50" t="str">
        <f t="shared" si="245"/>
        <v>Philadelphia_2014</v>
      </c>
      <c r="R510" s="21"/>
      <c r="S510" s="21"/>
      <c r="T510" s="32"/>
      <c r="U510" s="83">
        <f t="shared" si="262"/>
        <v>38928.152899634617</v>
      </c>
      <c r="V510" s="83">
        <f t="shared" si="262"/>
        <v>9215.7004414930343</v>
      </c>
      <c r="W510" s="83">
        <f t="shared" si="262"/>
        <v>1826.2271966153382</v>
      </c>
      <c r="X510" s="83" t="str">
        <f t="shared" si="262"/>
        <v/>
      </c>
      <c r="Y510" s="83" t="str">
        <f t="shared" si="262"/>
        <v/>
      </c>
      <c r="Z510" s="70">
        <f t="shared" si="246"/>
        <v>49970.080537742986</v>
      </c>
      <c r="AA510" s="70">
        <f t="shared" ca="1" si="247"/>
        <v>53</v>
      </c>
      <c r="AB510" s="70">
        <f t="shared" ca="1" si="248"/>
        <v>35</v>
      </c>
      <c r="AC510" s="70">
        <f t="shared" ca="1" si="249"/>
        <v>69</v>
      </c>
      <c r="AD510" s="70">
        <f t="shared" ca="1" si="250"/>
        <v>70</v>
      </c>
      <c r="AE510" s="70" t="e">
        <f t="shared" ca="1" si="251"/>
        <v>#VALUE!</v>
      </c>
      <c r="AF510" s="70" t="e">
        <f t="shared" ca="1" si="252"/>
        <v>#VALUE!</v>
      </c>
      <c r="AG510" s="83">
        <f t="shared" si="263"/>
        <v>11428.37953936809</v>
      </c>
      <c r="AH510" s="83">
        <f t="shared" si="263"/>
        <v>17295.885222323766</v>
      </c>
      <c r="AI510" s="83">
        <f t="shared" si="263"/>
        <v>8823.0244490191271</v>
      </c>
      <c r="AJ510" s="83" t="str">
        <f t="shared" si="263"/>
        <v/>
      </c>
      <c r="AK510" s="83" t="str">
        <f t="shared" si="263"/>
        <v/>
      </c>
      <c r="AL510" s="83" t="str">
        <f t="shared" si="263"/>
        <v/>
      </c>
      <c r="AM510" s="83" t="str">
        <f t="shared" si="263"/>
        <v/>
      </c>
      <c r="AN510" s="83">
        <f t="shared" si="263"/>
        <v>1380.8636889236275</v>
      </c>
      <c r="AO510" s="59"/>
      <c r="AP510" s="83">
        <f t="shared" si="264"/>
        <v>8411.4054633771466</v>
      </c>
      <c r="AQ510" s="83">
        <f t="shared" si="264"/>
        <v>804.29497811588726</v>
      </c>
      <c r="AR510" s="83" t="str">
        <f t="shared" si="264"/>
        <v/>
      </c>
      <c r="AS510" s="83" t="str">
        <f t="shared" si="264"/>
        <v/>
      </c>
      <c r="AT510" s="83" t="str">
        <f t="shared" si="264"/>
        <v/>
      </c>
      <c r="AU510" s="59"/>
      <c r="AV510" s="83">
        <f t="shared" si="259"/>
        <v>332.74174191267866</v>
      </c>
      <c r="AW510" s="83" t="str">
        <f t="shared" si="259"/>
        <v/>
      </c>
      <c r="AX510" s="83">
        <f t="shared" si="259"/>
        <v>1419.4652666562267</v>
      </c>
      <c r="AY510" s="83">
        <f t="shared" si="259"/>
        <v>74.020188046432807</v>
      </c>
      <c r="AZ510" s="59"/>
      <c r="BA510" s="83" t="str">
        <f t="shared" si="260"/>
        <v/>
      </c>
      <c r="BB510" s="83" t="str">
        <f t="shared" si="260"/>
        <v/>
      </c>
      <c r="BC510" s="59"/>
      <c r="BD510" s="83" t="str">
        <f t="shared" si="261"/>
        <v/>
      </c>
      <c r="BE510" s="83" t="str">
        <f t="shared" si="261"/>
        <v/>
      </c>
      <c r="BF510" s="83" t="str">
        <f t="shared" si="261"/>
        <v/>
      </c>
    </row>
    <row r="511" spans="4:58" s="28" customFormat="1" ht="15" customHeight="1">
      <c r="D511" s="60"/>
      <c r="E511" s="60"/>
      <c r="F511" s="60"/>
      <c r="P511" s="27">
        <v>94</v>
      </c>
      <c r="Q511" s="50" t="str">
        <f t="shared" si="245"/>
        <v>Portland_2015</v>
      </c>
      <c r="R511" s="21"/>
      <c r="S511" s="21"/>
      <c r="T511" s="32"/>
      <c r="U511" s="83">
        <f t="shared" si="262"/>
        <v>2863.6442750621372</v>
      </c>
      <c r="V511" s="83">
        <f t="shared" si="262"/>
        <v>2451.6610936205466</v>
      </c>
      <c r="W511" s="83">
        <f t="shared" si="262"/>
        <v>101.10651201325601</v>
      </c>
      <c r="X511" s="83" t="str">
        <f t="shared" si="262"/>
        <v/>
      </c>
      <c r="Y511" s="83" t="str">
        <f t="shared" si="262"/>
        <v/>
      </c>
      <c r="Z511" s="70">
        <f t="shared" si="246"/>
        <v>5416.4118806959405</v>
      </c>
      <c r="AA511" s="70">
        <f t="shared" ca="1" si="247"/>
        <v>139</v>
      </c>
      <c r="AB511" s="70">
        <f t="shared" ca="1" si="248"/>
        <v>137</v>
      </c>
      <c r="AC511" s="70">
        <f t="shared" ca="1" si="249"/>
        <v>131</v>
      </c>
      <c r="AD511" s="70">
        <f t="shared" ca="1" si="250"/>
        <v>137</v>
      </c>
      <c r="AE511" s="70" t="e">
        <f t="shared" ca="1" si="251"/>
        <v>#VALUE!</v>
      </c>
      <c r="AF511" s="70" t="e">
        <f t="shared" ca="1" si="252"/>
        <v>#VALUE!</v>
      </c>
      <c r="AG511" s="83">
        <f t="shared" si="263"/>
        <v>1191.1514995857497</v>
      </c>
      <c r="AH511" s="83">
        <f t="shared" si="263"/>
        <v>1660.5714830157415</v>
      </c>
      <c r="AI511" s="83" t="str">
        <f t="shared" si="263"/>
        <v/>
      </c>
      <c r="AJ511" s="83" t="str">
        <f t="shared" si="263"/>
        <v/>
      </c>
      <c r="AK511" s="83" t="str">
        <f t="shared" si="263"/>
        <v/>
      </c>
      <c r="AL511" s="83" t="str">
        <f t="shared" si="263"/>
        <v/>
      </c>
      <c r="AM511" s="83" t="str">
        <f t="shared" si="263"/>
        <v/>
      </c>
      <c r="AN511" s="83">
        <f t="shared" si="263"/>
        <v>11.92129246064623</v>
      </c>
      <c r="AO511" s="59"/>
      <c r="AP511" s="83">
        <f t="shared" si="264"/>
        <v>2451.6610936205466</v>
      </c>
      <c r="AQ511" s="83" t="str">
        <f t="shared" si="264"/>
        <v/>
      </c>
      <c r="AR511" s="83" t="str">
        <f t="shared" si="264"/>
        <v/>
      </c>
      <c r="AS511" s="83" t="str">
        <f t="shared" si="264"/>
        <v/>
      </c>
      <c r="AT511" s="83" t="str">
        <f t="shared" si="264"/>
        <v/>
      </c>
      <c r="AU511" s="59"/>
      <c r="AV511" s="83">
        <f t="shared" si="259"/>
        <v>86.369345484672749</v>
      </c>
      <c r="AW511" s="83" t="str">
        <f t="shared" si="259"/>
        <v/>
      </c>
      <c r="AX511" s="83" t="str">
        <f t="shared" si="259"/>
        <v/>
      </c>
      <c r="AY511" s="83">
        <f t="shared" si="259"/>
        <v>14.737166528583263</v>
      </c>
      <c r="AZ511" s="59"/>
      <c r="BA511" s="83" t="str">
        <f t="shared" si="260"/>
        <v/>
      </c>
      <c r="BB511" s="83" t="str">
        <f t="shared" si="260"/>
        <v/>
      </c>
      <c r="BC511" s="59"/>
      <c r="BD511" s="83" t="str">
        <f t="shared" si="261"/>
        <v/>
      </c>
      <c r="BE511" s="83" t="str">
        <f t="shared" si="261"/>
        <v/>
      </c>
      <c r="BF511" s="83" t="str">
        <f t="shared" si="261"/>
        <v/>
      </c>
    </row>
    <row r="512" spans="4:58" s="28" customFormat="1" ht="15" customHeight="1">
      <c r="D512" s="60"/>
      <c r="E512" s="60"/>
      <c r="F512" s="60"/>
      <c r="P512" s="27">
        <v>95</v>
      </c>
      <c r="Q512" s="50" t="str">
        <f t="shared" si="245"/>
        <v>Portland_2014</v>
      </c>
      <c r="R512" s="21"/>
      <c r="S512" s="21"/>
      <c r="T512" s="32"/>
      <c r="U512" s="83">
        <f t="shared" si="262"/>
        <v>2997.4936702568352</v>
      </c>
      <c r="V512" s="83">
        <f t="shared" si="262"/>
        <v>2349.709536039768</v>
      </c>
      <c r="W512" s="83">
        <f t="shared" si="262"/>
        <v>89.21869925434963</v>
      </c>
      <c r="X512" s="83" t="str">
        <f t="shared" si="262"/>
        <v/>
      </c>
      <c r="Y512" s="83" t="str">
        <f t="shared" si="262"/>
        <v/>
      </c>
      <c r="Z512" s="70">
        <f t="shared" si="246"/>
        <v>5436.421905550952</v>
      </c>
      <c r="AA512" s="70">
        <f t="shared" ca="1" si="247"/>
        <v>138</v>
      </c>
      <c r="AB512" s="70">
        <f t="shared" ca="1" si="248"/>
        <v>135</v>
      </c>
      <c r="AC512" s="70">
        <f t="shared" ca="1" si="249"/>
        <v>136</v>
      </c>
      <c r="AD512" s="70">
        <f t="shared" ca="1" si="250"/>
        <v>139</v>
      </c>
      <c r="AE512" s="70" t="e">
        <f t="shared" ca="1" si="251"/>
        <v>#VALUE!</v>
      </c>
      <c r="AF512" s="70" t="e">
        <f t="shared" ca="1" si="252"/>
        <v>#VALUE!</v>
      </c>
      <c r="AG512" s="83">
        <f t="shared" si="263"/>
        <v>1320.4079453189727</v>
      </c>
      <c r="AH512" s="83">
        <f t="shared" si="263"/>
        <v>1665.1644324772162</v>
      </c>
      <c r="AI512" s="83" t="str">
        <f t="shared" si="263"/>
        <v/>
      </c>
      <c r="AJ512" s="83" t="str">
        <f t="shared" si="263"/>
        <v/>
      </c>
      <c r="AK512" s="83" t="str">
        <f t="shared" si="263"/>
        <v/>
      </c>
      <c r="AL512" s="83" t="str">
        <f t="shared" si="263"/>
        <v/>
      </c>
      <c r="AM512" s="83" t="str">
        <f t="shared" si="263"/>
        <v/>
      </c>
      <c r="AN512" s="83">
        <f t="shared" si="263"/>
        <v>11.92129246064623</v>
      </c>
      <c r="AO512" s="59"/>
      <c r="AP512" s="83">
        <f t="shared" si="264"/>
        <v>2349.709536039768</v>
      </c>
      <c r="AQ512" s="83" t="str">
        <f t="shared" si="264"/>
        <v/>
      </c>
      <c r="AR512" s="83" t="str">
        <f t="shared" si="264"/>
        <v/>
      </c>
      <c r="AS512" s="83" t="str">
        <f t="shared" si="264"/>
        <v/>
      </c>
      <c r="AT512" s="83" t="str">
        <f t="shared" si="264"/>
        <v/>
      </c>
      <c r="AU512" s="59"/>
      <c r="AV512" s="83">
        <f t="shared" si="259"/>
        <v>74.148227009113512</v>
      </c>
      <c r="AW512" s="83" t="str">
        <f t="shared" si="259"/>
        <v/>
      </c>
      <c r="AX512" s="83" t="str">
        <f t="shared" si="259"/>
        <v/>
      </c>
      <c r="AY512" s="83">
        <f t="shared" si="259"/>
        <v>15.070472245236123</v>
      </c>
      <c r="AZ512" s="59"/>
      <c r="BA512" s="83" t="str">
        <f t="shared" si="260"/>
        <v/>
      </c>
      <c r="BB512" s="83" t="str">
        <f t="shared" si="260"/>
        <v/>
      </c>
      <c r="BC512" s="59"/>
      <c r="BD512" s="83" t="str">
        <f t="shared" si="261"/>
        <v/>
      </c>
      <c r="BE512" s="83" t="str">
        <f t="shared" si="261"/>
        <v/>
      </c>
      <c r="BF512" s="83" t="str">
        <f t="shared" si="261"/>
        <v/>
      </c>
    </row>
    <row r="513" spans="4:58" s="28" customFormat="1" ht="15" customHeight="1">
      <c r="D513" s="60"/>
      <c r="E513" s="60"/>
      <c r="F513" s="60"/>
      <c r="P513" s="27">
        <v>96</v>
      </c>
      <c r="Q513" s="50" t="str">
        <f t="shared" si="245"/>
        <v>Portland_2013</v>
      </c>
      <c r="R513" s="21"/>
      <c r="S513" s="21"/>
      <c r="T513" s="32"/>
      <c r="U513" s="83">
        <f t="shared" si="262"/>
        <v>2457.8417398508695</v>
      </c>
      <c r="V513" s="83">
        <f t="shared" si="262"/>
        <v>2346.836851698426</v>
      </c>
      <c r="W513" s="83">
        <f t="shared" si="262"/>
        <v>91.580903065451523</v>
      </c>
      <c r="X513" s="83" t="str">
        <f t="shared" si="262"/>
        <v/>
      </c>
      <c r="Y513" s="83" t="str">
        <f t="shared" si="262"/>
        <v/>
      </c>
      <c r="Z513" s="70">
        <f t="shared" si="246"/>
        <v>4896.2594946147474</v>
      </c>
      <c r="AA513" s="70">
        <f t="shared" ca="1" si="247"/>
        <v>143</v>
      </c>
      <c r="AB513" s="70">
        <f t="shared" ca="1" si="248"/>
        <v>139</v>
      </c>
      <c r="AC513" s="70">
        <f t="shared" ca="1" si="249"/>
        <v>137</v>
      </c>
      <c r="AD513" s="70">
        <f t="shared" ca="1" si="250"/>
        <v>138</v>
      </c>
      <c r="AE513" s="70" t="e">
        <f t="shared" ca="1" si="251"/>
        <v>#VALUE!</v>
      </c>
      <c r="AF513" s="70" t="e">
        <f t="shared" ca="1" si="252"/>
        <v>#VALUE!</v>
      </c>
      <c r="AG513" s="83">
        <f t="shared" si="263"/>
        <v>1132.8791549295775</v>
      </c>
      <c r="AH513" s="83">
        <f t="shared" si="263"/>
        <v>1313.0412924606462</v>
      </c>
      <c r="AI513" s="83" t="str">
        <f t="shared" si="263"/>
        <v/>
      </c>
      <c r="AJ513" s="83" t="str">
        <f t="shared" si="263"/>
        <v/>
      </c>
      <c r="AK513" s="83" t="str">
        <f t="shared" si="263"/>
        <v/>
      </c>
      <c r="AL513" s="83" t="str">
        <f t="shared" si="263"/>
        <v/>
      </c>
      <c r="AM513" s="83" t="str">
        <f t="shared" si="263"/>
        <v/>
      </c>
      <c r="AN513" s="83">
        <f t="shared" si="263"/>
        <v>11.92129246064623</v>
      </c>
      <c r="AO513" s="59"/>
      <c r="AP513" s="83">
        <f t="shared" si="264"/>
        <v>2346.836851698426</v>
      </c>
      <c r="AQ513" s="83" t="str">
        <f t="shared" si="264"/>
        <v/>
      </c>
      <c r="AR513" s="83" t="str">
        <f t="shared" si="264"/>
        <v/>
      </c>
      <c r="AS513" s="83" t="str">
        <f t="shared" si="264"/>
        <v/>
      </c>
      <c r="AT513" s="83" t="str">
        <f t="shared" si="264"/>
        <v/>
      </c>
      <c r="AU513" s="59"/>
      <c r="AV513" s="83">
        <f t="shared" si="259"/>
        <v>77.365492957746469</v>
      </c>
      <c r="AW513" s="83" t="str">
        <f t="shared" si="259"/>
        <v/>
      </c>
      <c r="AX513" s="83" t="str">
        <f t="shared" si="259"/>
        <v/>
      </c>
      <c r="AY513" s="83">
        <f t="shared" si="259"/>
        <v>14.215410107705054</v>
      </c>
      <c r="AZ513" s="59"/>
      <c r="BA513" s="83" t="str">
        <f t="shared" si="260"/>
        <v/>
      </c>
      <c r="BB513" s="83" t="str">
        <f t="shared" si="260"/>
        <v/>
      </c>
      <c r="BC513" s="59"/>
      <c r="BD513" s="83" t="str">
        <f t="shared" si="261"/>
        <v/>
      </c>
      <c r="BE513" s="83" t="str">
        <f t="shared" si="261"/>
        <v/>
      </c>
      <c r="BF513" s="83" t="str">
        <f t="shared" si="261"/>
        <v/>
      </c>
    </row>
    <row r="514" spans="4:58" s="28" customFormat="1" ht="15" customHeight="1">
      <c r="D514" s="60"/>
      <c r="E514" s="60"/>
      <c r="F514" s="60"/>
      <c r="P514" s="27">
        <v>97</v>
      </c>
      <c r="Q514" s="50" t="str">
        <f>Q106</f>
        <v>Portland_2016</v>
      </c>
      <c r="R514" s="21"/>
      <c r="S514" s="21"/>
      <c r="T514" s="32"/>
      <c r="U514" s="83">
        <f t="shared" si="262"/>
        <v>2305.9865285832643</v>
      </c>
      <c r="V514" s="83">
        <f t="shared" si="262"/>
        <v>2500.5824937862467</v>
      </c>
      <c r="W514" s="83">
        <f t="shared" si="262"/>
        <v>106.33001657000827</v>
      </c>
      <c r="X514" s="83" t="str">
        <f t="shared" si="262"/>
        <v/>
      </c>
      <c r="Y514" s="83" t="str">
        <f t="shared" si="262"/>
        <v/>
      </c>
      <c r="Z514" s="70">
        <f t="shared" ref="Z514:Z545" si="265">IF(SUM(U514:Y514)=0,"",SUM(U514:Y514))</f>
        <v>4912.8990389395194</v>
      </c>
      <c r="AA514" s="70">
        <f t="shared" ca="1" si="247"/>
        <v>142</v>
      </c>
      <c r="AB514" s="70">
        <f t="shared" ca="1" si="248"/>
        <v>141</v>
      </c>
      <c r="AC514" s="70">
        <f t="shared" ca="1" si="249"/>
        <v>130</v>
      </c>
      <c r="AD514" s="70">
        <f t="shared" ca="1" si="250"/>
        <v>136</v>
      </c>
      <c r="AE514" s="70" t="e">
        <f t="shared" ca="1" si="251"/>
        <v>#VALUE!</v>
      </c>
      <c r="AF514" s="70" t="e">
        <f t="shared" ca="1" si="252"/>
        <v>#VALUE!</v>
      </c>
      <c r="AG514" s="83">
        <f t="shared" si="263"/>
        <v>985.62557580778798</v>
      </c>
      <c r="AH514" s="83">
        <f t="shared" si="263"/>
        <v>1308.43966031483</v>
      </c>
      <c r="AI514" s="83" t="str">
        <f t="shared" si="263"/>
        <v/>
      </c>
      <c r="AJ514" s="83" t="str">
        <f t="shared" si="263"/>
        <v/>
      </c>
      <c r="AK514" s="83" t="str">
        <f t="shared" si="263"/>
        <v/>
      </c>
      <c r="AL514" s="83" t="str">
        <f t="shared" si="263"/>
        <v/>
      </c>
      <c r="AM514" s="83" t="str">
        <f t="shared" si="263"/>
        <v/>
      </c>
      <c r="AN514" s="83">
        <f t="shared" si="263"/>
        <v>11.92129246064623</v>
      </c>
      <c r="AO514" s="59"/>
      <c r="AP514" s="83">
        <f t="shared" si="264"/>
        <v>2500.5824937862467</v>
      </c>
      <c r="AQ514" s="83" t="str">
        <f t="shared" si="264"/>
        <v/>
      </c>
      <c r="AR514" s="83" t="str">
        <f t="shared" si="264"/>
        <v/>
      </c>
      <c r="AS514" s="83" t="str">
        <f t="shared" si="264"/>
        <v/>
      </c>
      <c r="AT514" s="83" t="str">
        <f t="shared" si="264"/>
        <v/>
      </c>
      <c r="AU514" s="59"/>
      <c r="AV514" s="83">
        <f t="shared" si="259"/>
        <v>92.551259320629654</v>
      </c>
      <c r="AW514" s="83" t="str">
        <f t="shared" si="259"/>
        <v/>
      </c>
      <c r="AX514" s="83" t="str">
        <f t="shared" si="259"/>
        <v/>
      </c>
      <c r="AY514" s="83">
        <f t="shared" si="259"/>
        <v>13.778757249378623</v>
      </c>
      <c r="AZ514" s="59"/>
      <c r="BA514" s="83" t="str">
        <f t="shared" si="260"/>
        <v/>
      </c>
      <c r="BB514" s="83" t="str">
        <f t="shared" si="260"/>
        <v/>
      </c>
      <c r="BC514" s="59"/>
      <c r="BD514" s="83" t="str">
        <f t="shared" si="261"/>
        <v/>
      </c>
      <c r="BE514" s="83" t="str">
        <f t="shared" si="261"/>
        <v/>
      </c>
      <c r="BF514" s="83" t="str">
        <f t="shared" si="261"/>
        <v/>
      </c>
    </row>
    <row r="515" spans="4:58" s="28" customFormat="1" ht="15" customHeight="1">
      <c r="D515" s="60"/>
      <c r="E515" s="60"/>
      <c r="F515" s="60"/>
      <c r="P515" s="27">
        <v>98</v>
      </c>
      <c r="Q515" s="50" t="str">
        <f>Q107</f>
        <v>Rio de Janeiro_2012</v>
      </c>
      <c r="R515" s="21"/>
      <c r="S515" s="21"/>
      <c r="T515" s="32"/>
      <c r="U515" s="83">
        <f t="shared" si="262"/>
        <v>7544.5399730641675</v>
      </c>
      <c r="V515" s="83">
        <f t="shared" si="262"/>
        <v>4440.011869214708</v>
      </c>
      <c r="W515" s="83">
        <f t="shared" si="262"/>
        <v>1903.4093380479519</v>
      </c>
      <c r="X515" s="83" t="str">
        <f t="shared" si="262"/>
        <v/>
      </c>
      <c r="Y515" s="83" t="str">
        <f t="shared" si="262"/>
        <v/>
      </c>
      <c r="Z515" s="70">
        <f t="shared" si="265"/>
        <v>13887.961180326827</v>
      </c>
      <c r="AA515" s="70">
        <f t="shared" ref="AA515:AA546" ca="1" si="266">IFERROR(IF(ROW()-ROW(AA$417)&lt;$X$1+1,AA514+1,RANK(Z515,AreaTOTALrank)+$X$1),IF(VALUE(Z515)=0,$T$1+1,RANK(Z515,AreaTOTALrank)+$X$1))</f>
        <v>116</v>
      </c>
      <c r="AB515" s="70">
        <f t="shared" ref="AB515:AB546" ca="1" si="267">IFERROR(IF(ROW()-ROW(AB$417)&lt;$X$1+1,AB514+1,RANK(U515,AreaStationrank)+$X$1),IF(VALUE(U515)=0,$T$1+1,RANK(U515,AreaStationrank)+$X$1))</f>
        <v>114</v>
      </c>
      <c r="AC515" s="70">
        <f t="shared" ref="AC515:AC546" ca="1" si="268">IFERROR(IF(ROW()-ROW(AC$417)&lt;$X$1+1,AC514+1,RANK(V515,AreaTransrank)+$X$1),IF(VALUE(V515)=0,$T$1+1,RANK(V515,AreaTransrank)+$X$1))</f>
        <v>117</v>
      </c>
      <c r="AD515" s="70">
        <f t="shared" ref="AD515:AD546" ca="1" si="269">IFERROR(IF(ROW()-ROW(AD$417)&lt;$X$1+1,AD514+1,RANK(W515,AreaWasterank)+$X$1),IF(VALUE(W515)=0,$T$1+1,RANK(W515,AreaWasterank)+$X$1))</f>
        <v>66</v>
      </c>
      <c r="AE515" s="70" t="e">
        <f t="shared" ref="AE515:AE546" ca="1" si="270">IFERROR(IF(ROW()-ROW(AE$417)&lt;$X$1+1,AE514+1,RANK(X515,AreaIPPUrank)+$X$1),IF(VALUE(X515)=0,$T$1+1,RANK(X515,AreaIPPUrank)+$X$1))</f>
        <v>#VALUE!</v>
      </c>
      <c r="AF515" s="70" t="e">
        <f t="shared" ref="AF515:AF546" ca="1" si="271">IFERROR(IF(ROW()-ROW(AF$417)&lt;$X$1+1,AF514+1,RANK(Y515,AreaAFOLUrank)+$X$1),IF(VALUE(Y515)=0,$T$1+1,RANK(Y515,AreaAFOLUrank)+$X$1))</f>
        <v>#VALUE!</v>
      </c>
      <c r="AG515" s="83">
        <f t="shared" si="263"/>
        <v>1620.2743708792837</v>
      </c>
      <c r="AH515" s="83">
        <f t="shared" si="263"/>
        <v>1751.4924170768841</v>
      </c>
      <c r="AI515" s="83">
        <f t="shared" si="263"/>
        <v>2177.0378743326669</v>
      </c>
      <c r="AJ515" s="83" t="str">
        <f t="shared" si="263"/>
        <v/>
      </c>
      <c r="AK515" s="83">
        <f t="shared" si="263"/>
        <v>0.54172540062378793</v>
      </c>
      <c r="AL515" s="83">
        <f t="shared" si="263"/>
        <v>38.504678773551198</v>
      </c>
      <c r="AM515" s="83">
        <f t="shared" si="263"/>
        <v>752.44495982230353</v>
      </c>
      <c r="AN515" s="83">
        <f t="shared" si="263"/>
        <v>98.910991024782405</v>
      </c>
      <c r="AO515" s="59"/>
      <c r="AP515" s="83">
        <f t="shared" si="264"/>
        <v>4357.7543591210788</v>
      </c>
      <c r="AQ515" s="83">
        <f t="shared" si="264"/>
        <v>74.143701350305008</v>
      </c>
      <c r="AR515" s="83">
        <f t="shared" si="264"/>
        <v>8.1138087433242774</v>
      </c>
      <c r="AS515" s="83" t="str">
        <f t="shared" si="264"/>
        <v/>
      </c>
      <c r="AT515" s="83" t="str">
        <f t="shared" si="264"/>
        <v/>
      </c>
      <c r="AU515" s="59"/>
      <c r="AV515" s="83">
        <f t="shared" si="259"/>
        <v>1392.6644917358069</v>
      </c>
      <c r="AW515" s="83">
        <f t="shared" si="259"/>
        <v>0.59738191677010521</v>
      </c>
      <c r="AX515" s="83">
        <f t="shared" si="259"/>
        <v>0.36738012020644151</v>
      </c>
      <c r="AY515" s="83">
        <f t="shared" si="259"/>
        <v>509.78008427516829</v>
      </c>
      <c r="AZ515" s="59"/>
      <c r="BA515" s="83" t="str">
        <f t="shared" si="260"/>
        <v/>
      </c>
      <c r="BB515" s="83" t="str">
        <f t="shared" si="260"/>
        <v/>
      </c>
      <c r="BC515" s="59"/>
      <c r="BD515" s="83" t="str">
        <f t="shared" si="261"/>
        <v/>
      </c>
      <c r="BE515" s="83" t="str">
        <f t="shared" si="261"/>
        <v/>
      </c>
      <c r="BF515" s="83" t="str">
        <f t="shared" si="261"/>
        <v/>
      </c>
    </row>
    <row r="516" spans="4:58" s="28" customFormat="1" ht="15" customHeight="1">
      <c r="D516" s="60"/>
      <c r="E516" s="60"/>
      <c r="F516" s="60"/>
      <c r="P516" s="27">
        <v>99</v>
      </c>
      <c r="Q516" s="50" t="str">
        <f>Q108</f>
        <v>San Francisco_2012</v>
      </c>
      <c r="R516" s="21"/>
      <c r="S516" s="21"/>
      <c r="T516" s="32"/>
      <c r="U516" s="83">
        <f t="shared" si="262"/>
        <v>22385.203280907102</v>
      </c>
      <c r="V516" s="83">
        <f t="shared" si="262"/>
        <v>21439.513482022809</v>
      </c>
      <c r="W516" s="83">
        <f t="shared" si="262"/>
        <v>1567.9547033531103</v>
      </c>
      <c r="X516" s="83" t="str">
        <f t="shared" si="262"/>
        <v/>
      </c>
      <c r="Y516" s="83" t="str">
        <f t="shared" si="262"/>
        <v/>
      </c>
      <c r="Z516" s="70">
        <f t="shared" si="265"/>
        <v>45392.67146628302</v>
      </c>
      <c r="AA516" s="70">
        <f t="shared" ca="1" si="266"/>
        <v>63</v>
      </c>
      <c r="AB516" s="70">
        <f t="shared" ca="1" si="267"/>
        <v>68</v>
      </c>
      <c r="AC516" s="70">
        <f t="shared" ca="1" si="268"/>
        <v>4</v>
      </c>
      <c r="AD516" s="70">
        <f t="shared" ca="1" si="269"/>
        <v>74</v>
      </c>
      <c r="AE516" s="70" t="e">
        <f t="shared" ca="1" si="270"/>
        <v>#VALUE!</v>
      </c>
      <c r="AF516" s="70" t="e">
        <f t="shared" ca="1" si="271"/>
        <v>#VALUE!</v>
      </c>
      <c r="AG516" s="83">
        <f t="shared" si="263"/>
        <v>8681.9355948597986</v>
      </c>
      <c r="AH516" s="83">
        <f t="shared" si="263"/>
        <v>12194.672934191074</v>
      </c>
      <c r="AI516" s="83" t="str">
        <f t="shared" si="263"/>
        <v/>
      </c>
      <c r="AJ516" s="83" t="str">
        <f t="shared" si="263"/>
        <v/>
      </c>
      <c r="AK516" s="83">
        <f t="shared" si="263"/>
        <v>0.90082644628099173</v>
      </c>
      <c r="AL516" s="83">
        <f t="shared" si="263"/>
        <v>1397.3636363636363</v>
      </c>
      <c r="AM516" s="83" t="str">
        <f t="shared" si="263"/>
        <v/>
      </c>
      <c r="AN516" s="83">
        <f t="shared" si="263"/>
        <v>109.74764441821149</v>
      </c>
      <c r="AO516" s="59"/>
      <c r="AP516" s="83">
        <f t="shared" si="264"/>
        <v>16288.384198461421</v>
      </c>
      <c r="AQ516" s="83">
        <f t="shared" si="264"/>
        <v>567.15407694981582</v>
      </c>
      <c r="AR516" s="83">
        <f t="shared" si="264"/>
        <v>4583.9752066115707</v>
      </c>
      <c r="AS516" s="83" t="str">
        <f t="shared" si="264"/>
        <v/>
      </c>
      <c r="AT516" s="83" t="str">
        <f t="shared" si="264"/>
        <v/>
      </c>
      <c r="AU516" s="59"/>
      <c r="AV516" s="83">
        <f t="shared" si="259"/>
        <v>1490.8886369375207</v>
      </c>
      <c r="AW516" s="83" t="str">
        <f t="shared" si="259"/>
        <v/>
      </c>
      <c r="AX516" s="83" t="str">
        <f t="shared" si="259"/>
        <v/>
      </c>
      <c r="AY516" s="83">
        <f t="shared" si="259"/>
        <v>77.066066415589518</v>
      </c>
      <c r="AZ516" s="59"/>
      <c r="BA516" s="83" t="str">
        <f t="shared" si="260"/>
        <v/>
      </c>
      <c r="BB516" s="83" t="str">
        <f t="shared" si="260"/>
        <v/>
      </c>
      <c r="BC516" s="59"/>
      <c r="BD516" s="83" t="str">
        <f t="shared" si="261"/>
        <v/>
      </c>
      <c r="BE516" s="83" t="str">
        <f t="shared" si="261"/>
        <v/>
      </c>
      <c r="BF516" s="83" t="str">
        <f t="shared" si="261"/>
        <v/>
      </c>
    </row>
    <row r="517" spans="4:58" s="28" customFormat="1" ht="15" customHeight="1">
      <c r="D517" s="60"/>
      <c r="E517" s="60"/>
      <c r="F517" s="60"/>
      <c r="P517" s="27">
        <v>100</v>
      </c>
      <c r="Q517" s="50" t="str">
        <f>Q109</f>
        <v>San Francisco_2015</v>
      </c>
      <c r="R517" s="21"/>
      <c r="S517" s="21"/>
      <c r="T517" s="32"/>
      <c r="U517" s="83">
        <f t="shared" si="262"/>
        <v>18515.939764576953</v>
      </c>
      <c r="V517" s="83">
        <f t="shared" si="262"/>
        <v>20848.014302942978</v>
      </c>
      <c r="W517" s="83">
        <f t="shared" si="262"/>
        <v>2420.2207734318472</v>
      </c>
      <c r="X517" s="83" t="str">
        <f t="shared" si="262"/>
        <v/>
      </c>
      <c r="Y517" s="83" t="str">
        <f t="shared" si="262"/>
        <v/>
      </c>
      <c r="Z517" s="70">
        <f t="shared" si="265"/>
        <v>41784.174840951775</v>
      </c>
      <c r="AA517" s="70">
        <f t="shared" ca="1" si="266"/>
        <v>66</v>
      </c>
      <c r="AB517" s="70">
        <f t="shared" ca="1" si="267"/>
        <v>74</v>
      </c>
      <c r="AC517" s="70">
        <f t="shared" ca="1" si="268"/>
        <v>6</v>
      </c>
      <c r="AD517" s="70">
        <f t="shared" ca="1" si="269"/>
        <v>56</v>
      </c>
      <c r="AE517" s="70" t="e">
        <f t="shared" ca="1" si="270"/>
        <v>#VALUE!</v>
      </c>
      <c r="AF517" s="70" t="e">
        <f t="shared" ca="1" si="271"/>
        <v>#VALUE!</v>
      </c>
      <c r="AG517" s="83">
        <f t="shared" si="263"/>
        <v>7092.080732046421</v>
      </c>
      <c r="AH517" s="83">
        <f t="shared" si="263"/>
        <v>11041.503850874054</v>
      </c>
      <c r="AI517" s="83" t="str">
        <f t="shared" si="263"/>
        <v/>
      </c>
      <c r="AJ517" s="83" t="str">
        <f t="shared" si="263"/>
        <v/>
      </c>
      <c r="AK517" s="83">
        <f t="shared" si="263"/>
        <v>130.2396694214876</v>
      </c>
      <c r="AL517" s="83">
        <f t="shared" si="263"/>
        <v>159.17069628289252</v>
      </c>
      <c r="AM517" s="83" t="str">
        <f t="shared" si="263"/>
        <v/>
      </c>
      <c r="AN517" s="83">
        <f t="shared" si="263"/>
        <v>92.173741571931274</v>
      </c>
      <c r="AO517" s="59"/>
      <c r="AP517" s="83">
        <f t="shared" si="264"/>
        <v>16041.544773588881</v>
      </c>
      <c r="AQ517" s="83">
        <f t="shared" si="264"/>
        <v>956.71337214966957</v>
      </c>
      <c r="AR517" s="83">
        <f t="shared" si="264"/>
        <v>3849.7561572044301</v>
      </c>
      <c r="AS517" s="83" t="str">
        <f t="shared" si="264"/>
        <v/>
      </c>
      <c r="AT517" s="83" t="str">
        <f t="shared" si="264"/>
        <v/>
      </c>
      <c r="AU517" s="59"/>
      <c r="AV517" s="83">
        <f t="shared" si="259"/>
        <v>2373.3406611570244</v>
      </c>
      <c r="AW517" s="83" t="str">
        <f t="shared" si="259"/>
        <v/>
      </c>
      <c r="AX517" s="83" t="str">
        <f t="shared" si="259"/>
        <v/>
      </c>
      <c r="AY517" s="83">
        <f t="shared" si="259"/>
        <v>46.880112274822444</v>
      </c>
      <c r="AZ517" s="59"/>
      <c r="BA517" s="83" t="str">
        <f t="shared" si="260"/>
        <v/>
      </c>
      <c r="BB517" s="83" t="str">
        <f t="shared" si="260"/>
        <v/>
      </c>
      <c r="BC517" s="59"/>
      <c r="BD517" s="83" t="str">
        <f t="shared" si="261"/>
        <v/>
      </c>
      <c r="BE517" s="83" t="str">
        <f t="shared" si="261"/>
        <v/>
      </c>
      <c r="BF517" s="83" t="str">
        <f t="shared" si="261"/>
        <v/>
      </c>
    </row>
    <row r="518" spans="4:58" s="28" customFormat="1" ht="15" customHeight="1">
      <c r="D518" s="60"/>
      <c r="E518" s="60"/>
      <c r="F518" s="60"/>
      <c r="P518" s="27">
        <v>101</v>
      </c>
      <c r="Q518" s="50" t="str">
        <f t="shared" ref="Q518:Q581" si="272">Q110</f>
        <v>San Francisco_2016</v>
      </c>
      <c r="R518" s="21"/>
      <c r="S518" s="21"/>
      <c r="T518" s="32"/>
      <c r="U518" s="83">
        <f t="shared" ref="U518:Y527" si="273">IF(ISERROR(U110/$S110),"",U110/$S110)</f>
        <v>19734.238208723626</v>
      </c>
      <c r="V518" s="83">
        <f t="shared" si="273"/>
        <v>20035.16064999007</v>
      </c>
      <c r="W518" s="83">
        <f t="shared" si="273"/>
        <v>2446.0044128376981</v>
      </c>
      <c r="X518" s="83" t="str">
        <f t="shared" si="273"/>
        <v/>
      </c>
      <c r="Y518" s="83" t="str">
        <f t="shared" si="273"/>
        <v/>
      </c>
      <c r="Z518" s="70">
        <f t="shared" si="265"/>
        <v>42215.403271551397</v>
      </c>
      <c r="AA518" s="70">
        <f t="shared" ca="1" si="266"/>
        <v>65</v>
      </c>
      <c r="AB518" s="70">
        <f t="shared" ca="1" si="267"/>
        <v>70</v>
      </c>
      <c r="AC518" s="70">
        <f t="shared" ca="1" si="268"/>
        <v>8</v>
      </c>
      <c r="AD518" s="70">
        <f t="shared" ca="1" si="269"/>
        <v>55</v>
      </c>
      <c r="AE518" s="70" t="e">
        <f t="shared" ca="1" si="270"/>
        <v>#VALUE!</v>
      </c>
      <c r="AF518" s="70" t="e">
        <f t="shared" ca="1" si="271"/>
        <v>#VALUE!</v>
      </c>
      <c r="AG518" s="83">
        <f t="shared" ref="AG518:AN527" si="274">IF(ISERROR(AG110/$S110),"",AG110/$S110)</f>
        <v>6875.4105167434673</v>
      </c>
      <c r="AH518" s="83">
        <f t="shared" si="274"/>
        <v>9569.6111588261974</v>
      </c>
      <c r="AI518" s="83" t="str">
        <f t="shared" si="274"/>
        <v/>
      </c>
      <c r="AJ518" s="83" t="str">
        <f t="shared" si="274"/>
        <v/>
      </c>
      <c r="AK518" s="83" t="str">
        <f t="shared" si="274"/>
        <v/>
      </c>
      <c r="AL518" s="83">
        <f t="shared" si="274"/>
        <v>1245.297520661157</v>
      </c>
      <c r="AM518" s="83" t="str">
        <f t="shared" si="274"/>
        <v/>
      </c>
      <c r="AN518" s="83">
        <f t="shared" si="274"/>
        <v>2043.1917397655254</v>
      </c>
      <c r="AO518" s="59"/>
      <c r="AP518" s="83">
        <f t="shared" ref="AP518:AT527" si="275">IF(ISERROR(AP110/$S110),"",AP110/$S110)</f>
        <v>15315.460518666414</v>
      </c>
      <c r="AQ518" s="83">
        <f t="shared" si="275"/>
        <v>856.87311781849996</v>
      </c>
      <c r="AR518" s="83">
        <f t="shared" si="275"/>
        <v>3862.8270135051589</v>
      </c>
      <c r="AS518" s="83" t="str">
        <f t="shared" si="275"/>
        <v/>
      </c>
      <c r="AT518" s="83" t="str">
        <f t="shared" si="275"/>
        <v/>
      </c>
      <c r="AU518" s="59"/>
      <c r="AV518" s="83">
        <f t="shared" ref="AV518:AY537" si="276">IF(ISERROR(AV110/$S110),"",AV110/$S110)</f>
        <v>2404.379985108254</v>
      </c>
      <c r="AW518" s="83" t="str">
        <f t="shared" si="276"/>
        <v/>
      </c>
      <c r="AX518" s="83" t="str">
        <f t="shared" si="276"/>
        <v/>
      </c>
      <c r="AY518" s="83">
        <f t="shared" si="276"/>
        <v>41.62442772944415</v>
      </c>
      <c r="AZ518" s="59"/>
      <c r="BA518" s="83" t="str">
        <f t="shared" ref="BA518:BB537" si="277">IF(ISERROR(BA110/$S110),"",BA110/$S110)</f>
        <v/>
      </c>
      <c r="BB518" s="83" t="str">
        <f t="shared" si="277"/>
        <v/>
      </c>
      <c r="BC518" s="59"/>
      <c r="BD518" s="83" t="str">
        <f t="shared" ref="BD518:BF537" si="278">IF(ISERROR(BD110/$S110),"",BD110/$S110)</f>
        <v/>
      </c>
      <c r="BE518" s="83" t="str">
        <f t="shared" si="278"/>
        <v/>
      </c>
      <c r="BF518" s="83" t="str">
        <f t="shared" si="278"/>
        <v/>
      </c>
    </row>
    <row r="519" spans="4:58" s="20" customFormat="1" ht="15" customHeight="1">
      <c r="P519" s="237">
        <v>102</v>
      </c>
      <c r="Q519" s="50" t="str">
        <f t="shared" si="272"/>
        <v>Seattle_2012</v>
      </c>
      <c r="R519" s="21"/>
      <c r="S519" s="21"/>
      <c r="T519" s="32"/>
      <c r="U519" s="83">
        <f t="shared" si="273"/>
        <v>8982.2155766796368</v>
      </c>
      <c r="V519" s="83">
        <f t="shared" si="273"/>
        <v>11102.8606150204</v>
      </c>
      <c r="W519" s="83">
        <f t="shared" si="273"/>
        <v>218.50528975722361</v>
      </c>
      <c r="X519" s="83" t="str">
        <f t="shared" si="273"/>
        <v/>
      </c>
      <c r="Y519" s="83" t="str">
        <f t="shared" si="273"/>
        <v/>
      </c>
      <c r="Z519" s="70">
        <f t="shared" si="265"/>
        <v>20303.581481457259</v>
      </c>
      <c r="AA519" s="70">
        <f t="shared" ca="1" si="266"/>
        <v>106</v>
      </c>
      <c r="AB519" s="70">
        <f t="shared" ca="1" si="267"/>
        <v>109</v>
      </c>
      <c r="AC519" s="70">
        <f t="shared" ca="1" si="268"/>
        <v>50</v>
      </c>
      <c r="AD519" s="70">
        <f t="shared" ca="1" si="269"/>
        <v>115</v>
      </c>
      <c r="AE519" s="70" t="e">
        <f t="shared" ca="1" si="270"/>
        <v>#VALUE!</v>
      </c>
      <c r="AF519" s="70" t="e">
        <f t="shared" ca="1" si="271"/>
        <v>#VALUE!</v>
      </c>
      <c r="AG519" s="83">
        <f t="shared" si="274"/>
        <v>2595.5304294909438</v>
      </c>
      <c r="AH519" s="83">
        <f t="shared" si="274"/>
        <v>4043.6677227171576</v>
      </c>
      <c r="AI519" s="83">
        <f t="shared" si="274"/>
        <v>2273.751609969112</v>
      </c>
      <c r="AJ519" s="83" t="str">
        <f t="shared" si="274"/>
        <v/>
      </c>
      <c r="AK519" s="83" t="str">
        <f t="shared" si="274"/>
        <v/>
      </c>
      <c r="AL519" s="83" t="str">
        <f t="shared" si="274"/>
        <v/>
      </c>
      <c r="AM519" s="83" t="str">
        <f t="shared" si="274"/>
        <v/>
      </c>
      <c r="AN519" s="83">
        <f t="shared" si="274"/>
        <v>69.265814502424021</v>
      </c>
      <c r="AO519" s="59"/>
      <c r="AP519" s="83">
        <f t="shared" si="275"/>
        <v>9966.3887228939784</v>
      </c>
      <c r="AQ519" s="83">
        <f t="shared" si="275"/>
        <v>300.37717663679729</v>
      </c>
      <c r="AR519" s="83">
        <f t="shared" si="275"/>
        <v>836.09471548962301</v>
      </c>
      <c r="AS519" s="83" t="str">
        <f t="shared" si="275"/>
        <v/>
      </c>
      <c r="AT519" s="83" t="str">
        <f t="shared" si="275"/>
        <v/>
      </c>
      <c r="AU519" s="59"/>
      <c r="AV519" s="83">
        <f t="shared" si="276"/>
        <v>209.69767441860466</v>
      </c>
      <c r="AW519" s="83" t="str">
        <f t="shared" si="276"/>
        <v/>
      </c>
      <c r="AX519" s="83" t="str">
        <f t="shared" si="276"/>
        <v/>
      </c>
      <c r="AY519" s="83">
        <f t="shared" si="276"/>
        <v>8.8076153386189624</v>
      </c>
      <c r="AZ519" s="59"/>
      <c r="BA519" s="83" t="str">
        <f t="shared" si="277"/>
        <v/>
      </c>
      <c r="BB519" s="83" t="str">
        <f t="shared" si="277"/>
        <v/>
      </c>
      <c r="BC519" s="59"/>
      <c r="BD519" s="83" t="str">
        <f t="shared" si="278"/>
        <v/>
      </c>
      <c r="BE519" s="83" t="str">
        <f t="shared" si="278"/>
        <v/>
      </c>
      <c r="BF519" s="83" t="str">
        <f t="shared" si="278"/>
        <v/>
      </c>
    </row>
    <row r="520" spans="4:58" s="20" customFormat="1" ht="15" customHeight="1">
      <c r="P520" s="237">
        <v>103</v>
      </c>
      <c r="Q520" s="50" t="str">
        <f t="shared" si="272"/>
        <v>Seattle_2014</v>
      </c>
      <c r="R520" s="21"/>
      <c r="S520" s="21"/>
      <c r="T520" s="32"/>
      <c r="U520" s="83">
        <f t="shared" si="273"/>
        <v>8396.6619249825926</v>
      </c>
      <c r="V520" s="83">
        <f t="shared" si="273"/>
        <v>11715.671753988594</v>
      </c>
      <c r="W520" s="83">
        <f t="shared" si="273"/>
        <v>358.56435032457784</v>
      </c>
      <c r="X520" s="83" t="str">
        <f t="shared" si="273"/>
        <v/>
      </c>
      <c r="Y520" s="83" t="str">
        <f t="shared" si="273"/>
        <v/>
      </c>
      <c r="Z520" s="70">
        <f t="shared" si="265"/>
        <v>20470.898029295764</v>
      </c>
      <c r="AA520" s="70">
        <f t="shared" ca="1" si="266"/>
        <v>103</v>
      </c>
      <c r="AB520" s="70">
        <f t="shared" ca="1" si="267"/>
        <v>110</v>
      </c>
      <c r="AC520" s="70">
        <f t="shared" ca="1" si="268"/>
        <v>47</v>
      </c>
      <c r="AD520" s="70">
        <f t="shared" ca="1" si="269"/>
        <v>112</v>
      </c>
      <c r="AE520" s="70" t="e">
        <f t="shared" ca="1" si="270"/>
        <v>#VALUE!</v>
      </c>
      <c r="AF520" s="70" t="e">
        <f t="shared" ca="1" si="271"/>
        <v>#VALUE!</v>
      </c>
      <c r="AG520" s="83">
        <f t="shared" si="274"/>
        <v>2338.9090792381744</v>
      </c>
      <c r="AH520" s="83">
        <f t="shared" si="274"/>
        <v>2927.018180437628</v>
      </c>
      <c r="AI520" s="83">
        <f t="shared" si="274"/>
        <v>3055.4607353624892</v>
      </c>
      <c r="AJ520" s="83" t="str">
        <f t="shared" si="274"/>
        <v/>
      </c>
      <c r="AK520" s="83" t="str">
        <f t="shared" si="274"/>
        <v/>
      </c>
      <c r="AL520" s="83" t="str">
        <f t="shared" si="274"/>
        <v/>
      </c>
      <c r="AM520" s="83" t="str">
        <f t="shared" si="274"/>
        <v/>
      </c>
      <c r="AN520" s="83">
        <f t="shared" si="274"/>
        <v>75.273929944301358</v>
      </c>
      <c r="AO520" s="59"/>
      <c r="AP520" s="83">
        <f t="shared" si="275"/>
        <v>10682.242860922741</v>
      </c>
      <c r="AQ520" s="83">
        <f t="shared" si="275"/>
        <v>242.71654017507566</v>
      </c>
      <c r="AR520" s="83">
        <f t="shared" si="275"/>
        <v>790.71235289077708</v>
      </c>
      <c r="AS520" s="83" t="str">
        <f t="shared" si="275"/>
        <v/>
      </c>
      <c r="AT520" s="83" t="str">
        <f t="shared" si="275"/>
        <v/>
      </c>
      <c r="AU520" s="59"/>
      <c r="AV520" s="83">
        <f t="shared" si="276"/>
        <v>347.74088893850768</v>
      </c>
      <c r="AW520" s="83" t="str">
        <f t="shared" si="276"/>
        <v/>
      </c>
      <c r="AX520" s="83" t="str">
        <f t="shared" si="276"/>
        <v/>
      </c>
      <c r="AY520" s="83">
        <f t="shared" si="276"/>
        <v>10.823461386070139</v>
      </c>
      <c r="AZ520" s="59"/>
      <c r="BA520" s="83" t="str">
        <f t="shared" si="277"/>
        <v/>
      </c>
      <c r="BB520" s="83" t="str">
        <f t="shared" si="277"/>
        <v/>
      </c>
      <c r="BC520" s="59"/>
      <c r="BD520" s="83" t="str">
        <f t="shared" si="278"/>
        <v/>
      </c>
      <c r="BE520" s="83" t="str">
        <f t="shared" si="278"/>
        <v/>
      </c>
      <c r="BF520" s="83" t="str">
        <f t="shared" si="278"/>
        <v/>
      </c>
    </row>
    <row r="521" spans="4:58" s="20" customFormat="1" ht="15" customHeight="1">
      <c r="P521" s="237">
        <v>104</v>
      </c>
      <c r="Q521" s="50" t="str">
        <f t="shared" si="272"/>
        <v>Stockholm_2012</v>
      </c>
      <c r="R521" s="21"/>
      <c r="S521" s="21"/>
      <c r="T521" s="32"/>
      <c r="U521" s="83">
        <f t="shared" si="273"/>
        <v>5651.8954398148153</v>
      </c>
      <c r="V521" s="83">
        <f t="shared" si="273"/>
        <v>4235.5028935185182</v>
      </c>
      <c r="W521" s="83">
        <f t="shared" si="273"/>
        <v>35.941379120370371</v>
      </c>
      <c r="X521" s="83" t="str">
        <f t="shared" si="273"/>
        <v/>
      </c>
      <c r="Y521" s="83" t="str">
        <f t="shared" si="273"/>
        <v/>
      </c>
      <c r="Z521" s="70">
        <f t="shared" si="265"/>
        <v>9923.3397124537041</v>
      </c>
      <c r="AA521" s="70">
        <f t="shared" ca="1" si="266"/>
        <v>120</v>
      </c>
      <c r="AB521" s="70">
        <f t="shared" ca="1" si="267"/>
        <v>122</v>
      </c>
      <c r="AC521" s="70">
        <f t="shared" ca="1" si="268"/>
        <v>119</v>
      </c>
      <c r="AD521" s="70">
        <f t="shared" ca="1" si="269"/>
        <v>154</v>
      </c>
      <c r="AE521" s="70" t="e">
        <f t="shared" ca="1" si="270"/>
        <v>#VALUE!</v>
      </c>
      <c r="AF521" s="70" t="e">
        <f t="shared" ca="1" si="271"/>
        <v>#VALUE!</v>
      </c>
      <c r="AG521" s="83">
        <f t="shared" si="274"/>
        <v>3214.1942405092595</v>
      </c>
      <c r="AH521" s="83">
        <f t="shared" si="274"/>
        <v>2203.7394469907408</v>
      </c>
      <c r="AI521" s="83">
        <f t="shared" si="274"/>
        <v>233.80897453703705</v>
      </c>
      <c r="AJ521" s="83" t="str">
        <f t="shared" si="274"/>
        <v/>
      </c>
      <c r="AK521" s="83" t="str">
        <f t="shared" si="274"/>
        <v/>
      </c>
      <c r="AL521" s="83" t="str">
        <f t="shared" si="274"/>
        <v/>
      </c>
      <c r="AM521" s="83" t="str">
        <f t="shared" si="274"/>
        <v/>
      </c>
      <c r="AN521" s="83">
        <f t="shared" si="274"/>
        <v>0.15277777777777779</v>
      </c>
      <c r="AO521" s="59"/>
      <c r="AP521" s="83">
        <f t="shared" si="275"/>
        <v>3001.75</v>
      </c>
      <c r="AQ521" s="83">
        <f t="shared" si="275"/>
        <v>153.66030092592592</v>
      </c>
      <c r="AR521" s="83">
        <f t="shared" si="275"/>
        <v>425.92592592592592</v>
      </c>
      <c r="AS521" s="83">
        <f t="shared" si="275"/>
        <v>92.129629629629633</v>
      </c>
      <c r="AT521" s="83">
        <f t="shared" si="275"/>
        <v>562.03703703703707</v>
      </c>
      <c r="AU521" s="59"/>
      <c r="AV521" s="83" t="str">
        <f t="shared" si="276"/>
        <v/>
      </c>
      <c r="AW521" s="83" t="str">
        <f t="shared" si="276"/>
        <v/>
      </c>
      <c r="AX521" s="83" t="str">
        <f t="shared" si="276"/>
        <v/>
      </c>
      <c r="AY521" s="83">
        <f t="shared" si="276"/>
        <v>35.941379120370371</v>
      </c>
      <c r="AZ521" s="59"/>
      <c r="BA521" s="83" t="str">
        <f t="shared" si="277"/>
        <v/>
      </c>
      <c r="BB521" s="83" t="str">
        <f t="shared" si="277"/>
        <v/>
      </c>
      <c r="BC521" s="59"/>
      <c r="BD521" s="83" t="str">
        <f t="shared" si="278"/>
        <v/>
      </c>
      <c r="BE521" s="83" t="str">
        <f t="shared" si="278"/>
        <v/>
      </c>
      <c r="BF521" s="83" t="str">
        <f t="shared" si="278"/>
        <v/>
      </c>
    </row>
    <row r="522" spans="4:58" s="20" customFormat="1" ht="15" customHeight="1">
      <c r="P522" s="237">
        <v>105</v>
      </c>
      <c r="Q522" s="50" t="str">
        <f t="shared" si="272"/>
        <v>Stockholm_2015</v>
      </c>
      <c r="R522" s="21"/>
      <c r="S522" s="21"/>
      <c r="T522" s="32"/>
      <c r="U522" s="83">
        <f t="shared" si="273"/>
        <v>4906.1097792553182</v>
      </c>
      <c r="V522" s="83">
        <f t="shared" si="273"/>
        <v>4608.9242553191489</v>
      </c>
      <c r="W522" s="83">
        <f t="shared" si="273"/>
        <v>41.294350478723409</v>
      </c>
      <c r="X522" s="83" t="str">
        <f t="shared" si="273"/>
        <v/>
      </c>
      <c r="Y522" s="83" t="str">
        <f t="shared" si="273"/>
        <v/>
      </c>
      <c r="Z522" s="70">
        <f t="shared" si="265"/>
        <v>9556.3283850531898</v>
      </c>
      <c r="AA522" s="70">
        <f t="shared" ca="1" si="266"/>
        <v>123</v>
      </c>
      <c r="AB522" s="70">
        <f t="shared" ca="1" si="267"/>
        <v>128</v>
      </c>
      <c r="AC522" s="70">
        <f t="shared" ca="1" si="268"/>
        <v>112</v>
      </c>
      <c r="AD522" s="70">
        <f t="shared" ca="1" si="269"/>
        <v>152</v>
      </c>
      <c r="AE522" s="70" t="e">
        <f t="shared" ca="1" si="270"/>
        <v>#VALUE!</v>
      </c>
      <c r="AF522" s="70" t="e">
        <f t="shared" ca="1" si="271"/>
        <v>#VALUE!</v>
      </c>
      <c r="AG522" s="83">
        <f t="shared" si="274"/>
        <v>2756.8595861702124</v>
      </c>
      <c r="AH522" s="83">
        <f t="shared" si="274"/>
        <v>1868.8195015957444</v>
      </c>
      <c r="AI522" s="83">
        <f t="shared" si="274"/>
        <v>280.25515957446811</v>
      </c>
      <c r="AJ522" s="83" t="str">
        <f t="shared" si="274"/>
        <v/>
      </c>
      <c r="AK522" s="83" t="str">
        <f t="shared" si="274"/>
        <v/>
      </c>
      <c r="AL522" s="83" t="str">
        <f t="shared" si="274"/>
        <v/>
      </c>
      <c r="AM522" s="83" t="str">
        <f t="shared" si="274"/>
        <v/>
      </c>
      <c r="AN522" s="83">
        <f t="shared" si="274"/>
        <v>0.17553191489361702</v>
      </c>
      <c r="AO522" s="59"/>
      <c r="AP522" s="83">
        <f t="shared" si="275"/>
        <v>3194.6702127659573</v>
      </c>
      <c r="AQ522" s="83">
        <f t="shared" si="275"/>
        <v>127.02</v>
      </c>
      <c r="AR522" s="83">
        <f t="shared" si="275"/>
        <v>415.42553191489361</v>
      </c>
      <c r="AS522" s="83">
        <f t="shared" si="275"/>
        <v>106.38297872340425</v>
      </c>
      <c r="AT522" s="83">
        <f t="shared" si="275"/>
        <v>765.42553191489367</v>
      </c>
      <c r="AU522" s="59"/>
      <c r="AV522" s="83" t="str">
        <f t="shared" si="276"/>
        <v/>
      </c>
      <c r="AW522" s="83" t="str">
        <f t="shared" si="276"/>
        <v/>
      </c>
      <c r="AX522" s="83" t="str">
        <f t="shared" si="276"/>
        <v/>
      </c>
      <c r="AY522" s="83">
        <f t="shared" si="276"/>
        <v>41.294350478723409</v>
      </c>
      <c r="AZ522" s="59"/>
      <c r="BA522" s="83" t="str">
        <f t="shared" si="277"/>
        <v/>
      </c>
      <c r="BB522" s="83" t="str">
        <f t="shared" si="277"/>
        <v/>
      </c>
      <c r="BC522" s="59"/>
      <c r="BD522" s="83" t="str">
        <f t="shared" si="278"/>
        <v/>
      </c>
      <c r="BE522" s="83" t="str">
        <f t="shared" si="278"/>
        <v/>
      </c>
      <c r="BF522" s="83" t="str">
        <f t="shared" si="278"/>
        <v/>
      </c>
    </row>
    <row r="523" spans="4:58" s="20" customFormat="1" ht="15" customHeight="1">
      <c r="P523" s="237">
        <v>106</v>
      </c>
      <c r="Q523" s="50" t="str">
        <f t="shared" si="272"/>
        <v>Stockholm_2016</v>
      </c>
      <c r="R523" s="21"/>
      <c r="S523" s="21"/>
      <c r="T523" s="32"/>
      <c r="U523" s="83">
        <f t="shared" si="273"/>
        <v>5064.2825797872338</v>
      </c>
      <c r="V523" s="83">
        <f t="shared" si="273"/>
        <v>4593.2977557692502</v>
      </c>
      <c r="W523" s="83">
        <f t="shared" si="273"/>
        <v>41.294350478723409</v>
      </c>
      <c r="X523" s="83" t="str">
        <f t="shared" si="273"/>
        <v/>
      </c>
      <c r="Y523" s="83" t="str">
        <f t="shared" si="273"/>
        <v/>
      </c>
      <c r="Z523" s="70">
        <f t="shared" si="265"/>
        <v>9698.8746860352076</v>
      </c>
      <c r="AA523" s="70">
        <f t="shared" ca="1" si="266"/>
        <v>122</v>
      </c>
      <c r="AB523" s="70">
        <f t="shared" ca="1" si="267"/>
        <v>127</v>
      </c>
      <c r="AC523" s="70">
        <f t="shared" ca="1" si="268"/>
        <v>113</v>
      </c>
      <c r="AD523" s="70">
        <f t="shared" ca="1" si="269"/>
        <v>152</v>
      </c>
      <c r="AE523" s="70" t="e">
        <f t="shared" ca="1" si="270"/>
        <v>#VALUE!</v>
      </c>
      <c r="AF523" s="70" t="e">
        <f t="shared" ca="1" si="271"/>
        <v>#VALUE!</v>
      </c>
      <c r="AG523" s="83">
        <f t="shared" si="274"/>
        <v>2784.3441574468079</v>
      </c>
      <c r="AH523" s="83">
        <f t="shared" si="274"/>
        <v>2019.9658159574467</v>
      </c>
      <c r="AI523" s="83">
        <f t="shared" si="274"/>
        <v>259.79707446808516</v>
      </c>
      <c r="AJ523" s="83" t="str">
        <f t="shared" si="274"/>
        <v/>
      </c>
      <c r="AK523" s="83" t="str">
        <f t="shared" si="274"/>
        <v/>
      </c>
      <c r="AL523" s="83" t="str">
        <f t="shared" si="274"/>
        <v/>
      </c>
      <c r="AM523" s="83" t="str">
        <f t="shared" si="274"/>
        <v/>
      </c>
      <c r="AN523" s="83">
        <f t="shared" si="274"/>
        <v>0.17553191489361702</v>
      </c>
      <c r="AO523" s="59"/>
      <c r="AP523" s="83">
        <f t="shared" si="275"/>
        <v>3363.9002025777609</v>
      </c>
      <c r="AQ523" s="83">
        <f t="shared" si="275"/>
        <v>119.35499999999999</v>
      </c>
      <c r="AR523" s="83">
        <f t="shared" si="275"/>
        <v>455.45212765957444</v>
      </c>
      <c r="AS523" s="83">
        <f t="shared" si="275"/>
        <v>102.26063829787235</v>
      </c>
      <c r="AT523" s="83">
        <f t="shared" si="275"/>
        <v>552.32978723404256</v>
      </c>
      <c r="AU523" s="59"/>
      <c r="AV523" s="83" t="str">
        <f t="shared" si="276"/>
        <v/>
      </c>
      <c r="AW523" s="83" t="str">
        <f t="shared" si="276"/>
        <v/>
      </c>
      <c r="AX523" s="83" t="str">
        <f t="shared" si="276"/>
        <v/>
      </c>
      <c r="AY523" s="83">
        <f t="shared" si="276"/>
        <v>41.294350478723409</v>
      </c>
      <c r="AZ523" s="59"/>
      <c r="BA523" s="83" t="str">
        <f t="shared" si="277"/>
        <v/>
      </c>
      <c r="BB523" s="83" t="str">
        <f t="shared" si="277"/>
        <v/>
      </c>
      <c r="BC523" s="59"/>
      <c r="BD523" s="83" t="str">
        <f t="shared" si="278"/>
        <v/>
      </c>
      <c r="BE523" s="83" t="str">
        <f t="shared" si="278"/>
        <v/>
      </c>
      <c r="BF523" s="83" t="str">
        <f t="shared" si="278"/>
        <v/>
      </c>
    </row>
    <row r="524" spans="4:58" s="20" customFormat="1" ht="15" customHeight="1">
      <c r="P524" s="237">
        <v>107</v>
      </c>
      <c r="Q524" s="50" t="str">
        <f t="shared" si="272"/>
        <v>Toronto_2013</v>
      </c>
      <c r="R524" s="21"/>
      <c r="S524" s="21"/>
      <c r="T524" s="32"/>
      <c r="U524" s="83">
        <f t="shared" si="273"/>
        <v>15656.289236718181</v>
      </c>
      <c r="V524" s="83">
        <f t="shared" si="273"/>
        <v>10997.903340881519</v>
      </c>
      <c r="W524" s="83">
        <f t="shared" si="273"/>
        <v>3555.7500596521377</v>
      </c>
      <c r="X524" s="83" t="str">
        <f t="shared" si="273"/>
        <v/>
      </c>
      <c r="Y524" s="83" t="str">
        <f t="shared" si="273"/>
        <v/>
      </c>
      <c r="Z524" s="70">
        <f t="shared" si="265"/>
        <v>30209.942637251839</v>
      </c>
      <c r="AA524" s="70">
        <f t="shared" ca="1" si="266"/>
        <v>72</v>
      </c>
      <c r="AB524" s="70">
        <f t="shared" ca="1" si="267"/>
        <v>83</v>
      </c>
      <c r="AC524" s="70">
        <f t="shared" ca="1" si="268"/>
        <v>51</v>
      </c>
      <c r="AD524" s="70">
        <f t="shared" ca="1" si="269"/>
        <v>45</v>
      </c>
      <c r="AE524" s="70" t="e">
        <f t="shared" ca="1" si="270"/>
        <v>#VALUE!</v>
      </c>
      <c r="AF524" s="70" t="e">
        <f t="shared" ca="1" si="271"/>
        <v>#VALUE!</v>
      </c>
      <c r="AG524" s="83">
        <f t="shared" si="274"/>
        <v>7248.5441395086436</v>
      </c>
      <c r="AH524" s="83">
        <f t="shared" si="274"/>
        <v>6279.5733943119012</v>
      </c>
      <c r="AI524" s="83">
        <f t="shared" si="274"/>
        <v>1931.3408572585554</v>
      </c>
      <c r="AJ524" s="83" t="str">
        <f t="shared" si="274"/>
        <v/>
      </c>
      <c r="AK524" s="83" t="str">
        <f t="shared" si="274"/>
        <v/>
      </c>
      <c r="AL524" s="83" t="str">
        <f t="shared" si="274"/>
        <v/>
      </c>
      <c r="AM524" s="83" t="str">
        <f t="shared" si="274"/>
        <v/>
      </c>
      <c r="AN524" s="83">
        <f t="shared" si="274"/>
        <v>196.8308456390827</v>
      </c>
      <c r="AO524" s="59"/>
      <c r="AP524" s="83">
        <f t="shared" si="275"/>
        <v>10753.391560561759</v>
      </c>
      <c r="AQ524" s="83">
        <f t="shared" si="275"/>
        <v>242.28244172587205</v>
      </c>
      <c r="AR524" s="83">
        <f t="shared" si="275"/>
        <v>2.2293385938892354</v>
      </c>
      <c r="AS524" s="83" t="str">
        <f t="shared" si="275"/>
        <v/>
      </c>
      <c r="AT524" s="83" t="str">
        <f t="shared" si="275"/>
        <v/>
      </c>
      <c r="AU524" s="59"/>
      <c r="AV524" s="83">
        <f t="shared" si="276"/>
        <v>3514.5674350949057</v>
      </c>
      <c r="AW524" s="83">
        <f t="shared" si="276"/>
        <v>0.54329910950083993</v>
      </c>
      <c r="AX524" s="83" t="str">
        <f t="shared" si="276"/>
        <v/>
      </c>
      <c r="AY524" s="83">
        <f t="shared" si="276"/>
        <v>40.63932544773138</v>
      </c>
      <c r="AZ524" s="59"/>
      <c r="BA524" s="83" t="str">
        <f t="shared" si="277"/>
        <v/>
      </c>
      <c r="BB524" s="83" t="str">
        <f t="shared" si="277"/>
        <v/>
      </c>
      <c r="BC524" s="59"/>
      <c r="BD524" s="83" t="str">
        <f t="shared" si="278"/>
        <v/>
      </c>
      <c r="BE524" s="83" t="str">
        <f t="shared" si="278"/>
        <v/>
      </c>
      <c r="BF524" s="83" t="str">
        <f t="shared" si="278"/>
        <v/>
      </c>
    </row>
    <row r="525" spans="4:58" s="20" customFormat="1" ht="15" customHeight="1">
      <c r="P525" s="237">
        <v>108</v>
      </c>
      <c r="Q525" s="50" t="str">
        <f t="shared" si="272"/>
        <v>Toronto_2014</v>
      </c>
      <c r="R525" s="21"/>
      <c r="S525" s="21"/>
      <c r="T525" s="32"/>
      <c r="U525" s="83">
        <f t="shared" si="273"/>
        <v>14816.624348713522</v>
      </c>
      <c r="V525" s="83">
        <f t="shared" si="273"/>
        <v>9887.9564722783925</v>
      </c>
      <c r="W525" s="83">
        <f t="shared" si="273"/>
        <v>5656.0020271457342</v>
      </c>
      <c r="X525" s="83" t="str">
        <f t="shared" si="273"/>
        <v/>
      </c>
      <c r="Y525" s="83" t="str">
        <f t="shared" si="273"/>
        <v/>
      </c>
      <c r="Z525" s="70">
        <f t="shared" si="265"/>
        <v>30360.582848137645</v>
      </c>
      <c r="AA525" s="70">
        <f t="shared" ca="1" si="266"/>
        <v>71</v>
      </c>
      <c r="AB525" s="70">
        <f t="shared" ca="1" si="267"/>
        <v>85</v>
      </c>
      <c r="AC525" s="70">
        <f t="shared" ca="1" si="268"/>
        <v>59</v>
      </c>
      <c r="AD525" s="70">
        <f t="shared" ca="1" si="269"/>
        <v>36</v>
      </c>
      <c r="AE525" s="70" t="e">
        <f t="shared" ca="1" si="270"/>
        <v>#VALUE!</v>
      </c>
      <c r="AF525" s="70" t="e">
        <f t="shared" ca="1" si="271"/>
        <v>#VALUE!</v>
      </c>
      <c r="AG525" s="83">
        <f t="shared" si="274"/>
        <v>7618.6768486154078</v>
      </c>
      <c r="AH525" s="83">
        <f t="shared" si="274"/>
        <v>5244.2245268705001</v>
      </c>
      <c r="AI525" s="83">
        <f t="shared" si="274"/>
        <v>1796.2951576359437</v>
      </c>
      <c r="AJ525" s="83" t="str">
        <f t="shared" si="274"/>
        <v/>
      </c>
      <c r="AK525" s="83" t="str">
        <f t="shared" si="274"/>
        <v/>
      </c>
      <c r="AL525" s="83" t="str">
        <f t="shared" si="274"/>
        <v/>
      </c>
      <c r="AM525" s="83" t="str">
        <f t="shared" si="274"/>
        <v/>
      </c>
      <c r="AN525" s="83">
        <f t="shared" si="274"/>
        <v>157.42781559166929</v>
      </c>
      <c r="AO525" s="59"/>
      <c r="AP525" s="83">
        <f t="shared" si="275"/>
        <v>9775.3730905869397</v>
      </c>
      <c r="AQ525" s="83">
        <f t="shared" si="275"/>
        <v>110.3397399886037</v>
      </c>
      <c r="AR525" s="83">
        <f t="shared" si="275"/>
        <v>2.2436417028499216</v>
      </c>
      <c r="AS525" s="83" t="str">
        <f t="shared" si="275"/>
        <v/>
      </c>
      <c r="AT525" s="83" t="str">
        <f t="shared" si="275"/>
        <v/>
      </c>
      <c r="AU525" s="59"/>
      <c r="AV525" s="83">
        <f t="shared" si="276"/>
        <v>5610.6762080090957</v>
      </c>
      <c r="AW525" s="83" t="str">
        <f t="shared" si="276"/>
        <v/>
      </c>
      <c r="AX525" s="83" t="str">
        <f t="shared" si="276"/>
        <v/>
      </c>
      <c r="AY525" s="83">
        <f t="shared" si="276"/>
        <v>45.325819136638565</v>
      </c>
      <c r="AZ525" s="59"/>
      <c r="BA525" s="83" t="str">
        <f t="shared" si="277"/>
        <v/>
      </c>
      <c r="BB525" s="83" t="str">
        <f t="shared" si="277"/>
        <v/>
      </c>
      <c r="BC525" s="59"/>
      <c r="BD525" s="83" t="str">
        <f t="shared" si="278"/>
        <v/>
      </c>
      <c r="BE525" s="83" t="str">
        <f t="shared" si="278"/>
        <v/>
      </c>
      <c r="BF525" s="83" t="str">
        <f t="shared" si="278"/>
        <v/>
      </c>
    </row>
    <row r="526" spans="4:58" s="20" customFormat="1" ht="15" customHeight="1">
      <c r="P526" s="237">
        <v>109</v>
      </c>
      <c r="Q526" s="50" t="str">
        <f t="shared" si="272"/>
        <v>Toronto_2015</v>
      </c>
      <c r="R526" s="21"/>
      <c r="S526" s="21"/>
      <c r="T526" s="32"/>
      <c r="U526" s="83">
        <f t="shared" si="273"/>
        <v>13902.42841189645</v>
      </c>
      <c r="V526" s="83">
        <f t="shared" si="273"/>
        <v>9889.2442048180437</v>
      </c>
      <c r="W526" s="83">
        <f t="shared" si="273"/>
        <v>6217.3100067986579</v>
      </c>
      <c r="X526" s="83" t="str">
        <f t="shared" si="273"/>
        <v/>
      </c>
      <c r="Y526" s="83" t="str">
        <f t="shared" si="273"/>
        <v/>
      </c>
      <c r="Z526" s="70">
        <f t="shared" si="265"/>
        <v>30008.982623513155</v>
      </c>
      <c r="AA526" s="70">
        <f t="shared" ca="1" si="266"/>
        <v>74</v>
      </c>
      <c r="AB526" s="70">
        <f t="shared" ca="1" si="267"/>
        <v>90</v>
      </c>
      <c r="AC526" s="70">
        <f t="shared" ca="1" si="268"/>
        <v>58</v>
      </c>
      <c r="AD526" s="70">
        <f t="shared" ca="1" si="269"/>
        <v>33</v>
      </c>
      <c r="AE526" s="70" t="e">
        <f t="shared" ca="1" si="270"/>
        <v>#VALUE!</v>
      </c>
      <c r="AF526" s="70" t="e">
        <f t="shared" ca="1" si="271"/>
        <v>#VALUE!</v>
      </c>
      <c r="AG526" s="83">
        <f t="shared" si="274"/>
        <v>6914.165670778857</v>
      </c>
      <c r="AH526" s="83">
        <f t="shared" si="274"/>
        <v>5158.5098965999077</v>
      </c>
      <c r="AI526" s="83">
        <f t="shared" si="274"/>
        <v>1681.8914668924483</v>
      </c>
      <c r="AJ526" s="83" t="str">
        <f t="shared" si="274"/>
        <v/>
      </c>
      <c r="AK526" s="83" t="str">
        <f t="shared" si="274"/>
        <v/>
      </c>
      <c r="AL526" s="83" t="str">
        <f t="shared" si="274"/>
        <v/>
      </c>
      <c r="AM526" s="83" t="str">
        <f t="shared" si="274"/>
        <v/>
      </c>
      <c r="AN526" s="83">
        <f t="shared" si="274"/>
        <v>147.86137762523714</v>
      </c>
      <c r="AO526" s="59"/>
      <c r="AP526" s="83">
        <f t="shared" si="275"/>
        <v>9775.3730905869397</v>
      </c>
      <c r="AQ526" s="83">
        <f t="shared" si="275"/>
        <v>111.50111472137256</v>
      </c>
      <c r="AR526" s="83">
        <f t="shared" si="275"/>
        <v>2.369999509732168</v>
      </c>
      <c r="AS526" s="83" t="str">
        <f t="shared" si="275"/>
        <v/>
      </c>
      <c r="AT526" s="83" t="str">
        <f t="shared" si="275"/>
        <v/>
      </c>
      <c r="AU526" s="59"/>
      <c r="AV526" s="83">
        <f t="shared" si="276"/>
        <v>6151.2499876213569</v>
      </c>
      <c r="AW526" s="83">
        <f t="shared" si="276"/>
        <v>1.4286369693261562</v>
      </c>
      <c r="AX526" s="83" t="str">
        <f t="shared" si="276"/>
        <v/>
      </c>
      <c r="AY526" s="83">
        <f t="shared" si="276"/>
        <v>64.631382207975079</v>
      </c>
      <c r="AZ526" s="59"/>
      <c r="BA526" s="83" t="str">
        <f t="shared" si="277"/>
        <v/>
      </c>
      <c r="BB526" s="83" t="str">
        <f t="shared" si="277"/>
        <v/>
      </c>
      <c r="BC526" s="59"/>
      <c r="BD526" s="83" t="str">
        <f t="shared" si="278"/>
        <v/>
      </c>
      <c r="BE526" s="83" t="str">
        <f t="shared" si="278"/>
        <v/>
      </c>
      <c r="BF526" s="83" t="str">
        <f t="shared" si="278"/>
        <v/>
      </c>
    </row>
    <row r="527" spans="4:58" s="20" customFormat="1" ht="15" customHeight="1">
      <c r="P527" s="237">
        <v>110</v>
      </c>
      <c r="Q527" s="50" t="str">
        <f t="shared" si="272"/>
        <v>Toronto_2016</v>
      </c>
      <c r="R527" s="21"/>
      <c r="S527" s="21"/>
      <c r="T527" s="32"/>
      <c r="U527" s="83">
        <f t="shared" si="273"/>
        <v>12560.483814940095</v>
      </c>
      <c r="V527" s="83">
        <f t="shared" si="273"/>
        <v>9884.1969709536988</v>
      </c>
      <c r="W527" s="83">
        <f t="shared" si="273"/>
        <v>5758.8425885470006</v>
      </c>
      <c r="X527" s="83" t="str">
        <f t="shared" si="273"/>
        <v/>
      </c>
      <c r="Y527" s="83" t="str">
        <f t="shared" si="273"/>
        <v/>
      </c>
      <c r="Z527" s="70">
        <f t="shared" si="265"/>
        <v>28203.523374440796</v>
      </c>
      <c r="AA527" s="70">
        <f t="shared" ca="1" si="266"/>
        <v>77</v>
      </c>
      <c r="AB527" s="70">
        <f t="shared" ca="1" si="267"/>
        <v>97</v>
      </c>
      <c r="AC527" s="70">
        <f t="shared" ca="1" si="268"/>
        <v>60</v>
      </c>
      <c r="AD527" s="70">
        <f t="shared" ca="1" si="269"/>
        <v>34</v>
      </c>
      <c r="AE527" s="70" t="e">
        <f t="shared" ca="1" si="270"/>
        <v>#VALUE!</v>
      </c>
      <c r="AF527" s="70" t="e">
        <f t="shared" ca="1" si="271"/>
        <v>#VALUE!</v>
      </c>
      <c r="AG527" s="83">
        <f t="shared" si="274"/>
        <v>6161.7351612858965</v>
      </c>
      <c r="AH527" s="83">
        <f t="shared" si="274"/>
        <v>4663.3594003918943</v>
      </c>
      <c r="AI527" s="83">
        <f t="shared" si="274"/>
        <v>1601.7784435216302</v>
      </c>
      <c r="AJ527" s="83" t="str">
        <f t="shared" si="274"/>
        <v/>
      </c>
      <c r="AK527" s="83" t="str">
        <f t="shared" si="274"/>
        <v/>
      </c>
      <c r="AL527" s="83" t="str">
        <f t="shared" si="274"/>
        <v/>
      </c>
      <c r="AM527" s="83" t="str">
        <f t="shared" si="274"/>
        <v/>
      </c>
      <c r="AN527" s="83">
        <f t="shared" si="274"/>
        <v>133.61080974067241</v>
      </c>
      <c r="AO527" s="59"/>
      <c r="AP527" s="83">
        <f t="shared" si="275"/>
        <v>9775.3730905869397</v>
      </c>
      <c r="AQ527" s="83">
        <f t="shared" si="275"/>
        <v>106.63417003733873</v>
      </c>
      <c r="AR527" s="83">
        <f t="shared" si="275"/>
        <v>2.1897103294218407</v>
      </c>
      <c r="AS527" s="83" t="str">
        <f t="shared" si="275"/>
        <v/>
      </c>
      <c r="AT527" s="83" t="str">
        <f t="shared" si="275"/>
        <v/>
      </c>
      <c r="AU527" s="59"/>
      <c r="AV527" s="83">
        <f t="shared" si="276"/>
        <v>5714.2815249201749</v>
      </c>
      <c r="AW527" s="83">
        <f t="shared" si="276"/>
        <v>1.4604218316080519</v>
      </c>
      <c r="AX527" s="83" t="str">
        <f t="shared" si="276"/>
        <v/>
      </c>
      <c r="AY527" s="83">
        <f t="shared" si="276"/>
        <v>43.100641795217641</v>
      </c>
      <c r="AZ527" s="59"/>
      <c r="BA527" s="83" t="str">
        <f t="shared" si="277"/>
        <v/>
      </c>
      <c r="BB527" s="83" t="str">
        <f t="shared" si="277"/>
        <v/>
      </c>
      <c r="BC527" s="59"/>
      <c r="BD527" s="83" t="str">
        <f t="shared" si="278"/>
        <v/>
      </c>
      <c r="BE527" s="83" t="str">
        <f t="shared" si="278"/>
        <v/>
      </c>
      <c r="BF527" s="83" t="str">
        <f t="shared" si="278"/>
        <v/>
      </c>
    </row>
    <row r="528" spans="4:58" s="20" customFormat="1" ht="15" customHeight="1">
      <c r="P528" s="237">
        <v>111</v>
      </c>
      <c r="Q528" s="50" t="str">
        <f t="shared" si="272"/>
        <v>Durban (eThekwini)_2013</v>
      </c>
      <c r="R528" s="21"/>
      <c r="S528" s="21"/>
      <c r="T528" s="32"/>
      <c r="U528" s="83">
        <f t="shared" ref="U528:Y537" si="279">IF(ISERROR(U120/$S120),"",U120/$S120)</f>
        <v>6943.1391404886563</v>
      </c>
      <c r="V528" s="83">
        <f t="shared" si="279"/>
        <v>2801.5680628272253</v>
      </c>
      <c r="W528" s="83">
        <f t="shared" si="279"/>
        <v>150.53970331588133</v>
      </c>
      <c r="X528" s="83" t="str">
        <f t="shared" si="279"/>
        <v/>
      </c>
      <c r="Y528" s="83" t="str">
        <f t="shared" si="279"/>
        <v/>
      </c>
      <c r="Z528" s="70">
        <f t="shared" si="265"/>
        <v>9895.2469066317626</v>
      </c>
      <c r="AA528" s="70">
        <f t="shared" ca="1" si="266"/>
        <v>121</v>
      </c>
      <c r="AB528" s="70">
        <f t="shared" ca="1" si="267"/>
        <v>115</v>
      </c>
      <c r="AC528" s="70">
        <f t="shared" ca="1" si="268"/>
        <v>127</v>
      </c>
      <c r="AD528" s="70">
        <f t="shared" ca="1" si="269"/>
        <v>120</v>
      </c>
      <c r="AE528" s="70" t="e">
        <f t="shared" ca="1" si="270"/>
        <v>#VALUE!</v>
      </c>
      <c r="AF528" s="70" t="e">
        <f t="shared" ca="1" si="271"/>
        <v>#VALUE!</v>
      </c>
      <c r="AG528" s="83">
        <f t="shared" ref="AG528:AN537" si="280">IF(ISERROR(AG120/$S120),"",AG120/$S120)</f>
        <v>1723.8158813263526</v>
      </c>
      <c r="AH528" s="83">
        <f t="shared" si="280"/>
        <v>1271.9558944153578</v>
      </c>
      <c r="AI528" s="83">
        <f t="shared" si="280"/>
        <v>3306.390052356021</v>
      </c>
      <c r="AJ528" s="83" t="str">
        <f t="shared" si="280"/>
        <v/>
      </c>
      <c r="AK528" s="83" t="str">
        <f t="shared" si="280"/>
        <v/>
      </c>
      <c r="AL528" s="83" t="str">
        <f t="shared" si="280"/>
        <v/>
      </c>
      <c r="AM528" s="83" t="str">
        <f t="shared" si="280"/>
        <v/>
      </c>
      <c r="AN528" s="83" t="str">
        <f t="shared" si="280"/>
        <v/>
      </c>
      <c r="AO528" s="59"/>
      <c r="AP528" s="83">
        <f t="shared" ref="AP528:AT537" si="281">IF(ISERROR(AP120/$S120),"",AP120/$S120)</f>
        <v>2801.5680628272253</v>
      </c>
      <c r="AQ528" s="83" t="str">
        <f t="shared" si="281"/>
        <v/>
      </c>
      <c r="AR528" s="83" t="str">
        <f t="shared" si="281"/>
        <v/>
      </c>
      <c r="AS528" s="83" t="str">
        <f t="shared" si="281"/>
        <v/>
      </c>
      <c r="AT528" s="83" t="str">
        <f t="shared" si="281"/>
        <v/>
      </c>
      <c r="AU528" s="59"/>
      <c r="AV528" s="83">
        <f t="shared" si="276"/>
        <v>130.23909249563701</v>
      </c>
      <c r="AW528" s="83" t="str">
        <f t="shared" si="276"/>
        <v/>
      </c>
      <c r="AX528" s="83" t="str">
        <f t="shared" si="276"/>
        <v/>
      </c>
      <c r="AY528" s="83">
        <f t="shared" si="276"/>
        <v>20.300610820244327</v>
      </c>
      <c r="AZ528" s="59"/>
      <c r="BA528" s="83" t="str">
        <f t="shared" si="277"/>
        <v/>
      </c>
      <c r="BB528" s="83" t="str">
        <f t="shared" si="277"/>
        <v/>
      </c>
      <c r="BC528" s="59"/>
      <c r="BD528" s="83" t="str">
        <f t="shared" si="278"/>
        <v/>
      </c>
      <c r="BE528" s="83" t="str">
        <f t="shared" si="278"/>
        <v/>
      </c>
      <c r="BF528" s="83" t="str">
        <f t="shared" si="278"/>
        <v/>
      </c>
    </row>
    <row r="529" spans="16:58" s="20" customFormat="1" ht="15" customHeight="1">
      <c r="P529" s="237">
        <v>112</v>
      </c>
      <c r="Q529" s="50" t="str">
        <f t="shared" si="272"/>
        <v>Yokohama_2013</v>
      </c>
      <c r="R529" s="21"/>
      <c r="S529" s="21"/>
      <c r="T529" s="32"/>
      <c r="U529" s="83">
        <f t="shared" si="279"/>
        <v>38672.556054552653</v>
      </c>
      <c r="V529" s="83">
        <f t="shared" si="279"/>
        <v>9498.8672655837145</v>
      </c>
      <c r="W529" s="83" t="str">
        <f t="shared" si="279"/>
        <v/>
      </c>
      <c r="X529" s="83" t="str">
        <f t="shared" si="279"/>
        <v/>
      </c>
      <c r="Y529" s="83" t="str">
        <f t="shared" si="279"/>
        <v/>
      </c>
      <c r="Z529" s="70">
        <f t="shared" si="265"/>
        <v>48171.423320136368</v>
      </c>
      <c r="AA529" s="70">
        <f t="shared" ca="1" si="266"/>
        <v>60</v>
      </c>
      <c r="AB529" s="70">
        <f t="shared" ca="1" si="267"/>
        <v>38</v>
      </c>
      <c r="AC529" s="70">
        <f t="shared" ca="1" si="268"/>
        <v>63</v>
      </c>
      <c r="AD529" s="70" t="e">
        <f t="shared" ca="1" si="269"/>
        <v>#VALUE!</v>
      </c>
      <c r="AE529" s="70" t="e">
        <f t="shared" ca="1" si="270"/>
        <v>#VALUE!</v>
      </c>
      <c r="AF529" s="70" t="e">
        <f t="shared" ca="1" si="271"/>
        <v>#VALUE!</v>
      </c>
      <c r="AG529" s="83">
        <f t="shared" si="280"/>
        <v>11508.690338486102</v>
      </c>
      <c r="AH529" s="83">
        <f t="shared" si="280"/>
        <v>11176.879785904148</v>
      </c>
      <c r="AI529" s="83">
        <f t="shared" si="280"/>
        <v>5264.1318849575755</v>
      </c>
      <c r="AJ529" s="83" t="str">
        <f t="shared" si="280"/>
        <v/>
      </c>
      <c r="AK529" s="83">
        <f t="shared" si="280"/>
        <v>367.47763001739207</v>
      </c>
      <c r="AL529" s="83" t="str">
        <f t="shared" si="280"/>
        <v/>
      </c>
      <c r="AM529" s="83" t="str">
        <f t="shared" si="280"/>
        <v/>
      </c>
      <c r="AN529" s="83" t="str">
        <f t="shared" si="280"/>
        <v/>
      </c>
      <c r="AO529" s="59"/>
      <c r="AP529" s="83">
        <f t="shared" si="281"/>
        <v>8484.9527835856898</v>
      </c>
      <c r="AQ529" s="83">
        <f t="shared" si="281"/>
        <v>1013.914481998024</v>
      </c>
      <c r="AR529" s="83" t="str">
        <f t="shared" si="281"/>
        <v/>
      </c>
      <c r="AS529" s="83" t="str">
        <f t="shared" si="281"/>
        <v/>
      </c>
      <c r="AT529" s="83" t="str">
        <f t="shared" si="281"/>
        <v/>
      </c>
      <c r="AU529" s="59"/>
      <c r="AV529" s="83" t="str">
        <f t="shared" si="276"/>
        <v/>
      </c>
      <c r="AW529" s="83" t="str">
        <f t="shared" si="276"/>
        <v/>
      </c>
      <c r="AX529" s="83" t="str">
        <f t="shared" si="276"/>
        <v/>
      </c>
      <c r="AY529" s="83" t="str">
        <f t="shared" si="276"/>
        <v/>
      </c>
      <c r="AZ529" s="59"/>
      <c r="BA529" s="83" t="str">
        <f t="shared" si="277"/>
        <v/>
      </c>
      <c r="BB529" s="83" t="str">
        <f t="shared" si="277"/>
        <v/>
      </c>
      <c r="BC529" s="59"/>
      <c r="BD529" s="83" t="str">
        <f t="shared" si="278"/>
        <v/>
      </c>
      <c r="BE529" s="83" t="str">
        <f t="shared" si="278"/>
        <v/>
      </c>
      <c r="BF529" s="83" t="str">
        <f t="shared" si="278"/>
        <v/>
      </c>
    </row>
    <row r="530" spans="16:58" s="20" customFormat="1" ht="15" customHeight="1">
      <c r="P530" s="237">
        <v>113</v>
      </c>
      <c r="Q530" s="50" t="str">
        <f t="shared" si="272"/>
        <v>Yokohama_2015</v>
      </c>
      <c r="R530" s="21"/>
      <c r="S530" s="21"/>
      <c r="T530" s="32"/>
      <c r="U530" s="83">
        <f t="shared" si="279"/>
        <v>34434.397024562524</v>
      </c>
      <c r="V530" s="83">
        <f t="shared" si="279"/>
        <v>8070.2600999460183</v>
      </c>
      <c r="W530" s="83">
        <f t="shared" si="279"/>
        <v>5680.4036105871646</v>
      </c>
      <c r="X530" s="83" t="str">
        <f t="shared" si="279"/>
        <v/>
      </c>
      <c r="Y530" s="83" t="str">
        <f t="shared" si="279"/>
        <v/>
      </c>
      <c r="Z530" s="70">
        <f t="shared" si="265"/>
        <v>48185.060735095707</v>
      </c>
      <c r="AA530" s="70">
        <f t="shared" ca="1" si="266"/>
        <v>59</v>
      </c>
      <c r="AB530" s="70">
        <f t="shared" ca="1" si="267"/>
        <v>53</v>
      </c>
      <c r="AC530" s="70">
        <f t="shared" ca="1" si="268"/>
        <v>81</v>
      </c>
      <c r="AD530" s="70">
        <f t="shared" ca="1" si="269"/>
        <v>35</v>
      </c>
      <c r="AE530" s="70" t="e">
        <f t="shared" ca="1" si="270"/>
        <v>#VALUE!</v>
      </c>
      <c r="AF530" s="70" t="e">
        <f t="shared" ca="1" si="271"/>
        <v>#VALUE!</v>
      </c>
      <c r="AG530" s="83">
        <f t="shared" si="280"/>
        <v>9852.3296557944304</v>
      </c>
      <c r="AH530" s="83">
        <f t="shared" si="280"/>
        <v>9518.3956503019326</v>
      </c>
      <c r="AI530" s="83">
        <f t="shared" si="280"/>
        <v>5057.4699674329568</v>
      </c>
      <c r="AJ530" s="83" t="str">
        <f t="shared" si="280"/>
        <v/>
      </c>
      <c r="AK530" s="83">
        <f t="shared" si="280"/>
        <v>17.581365423903186</v>
      </c>
      <c r="AL530" s="83" t="str">
        <f t="shared" si="280"/>
        <v/>
      </c>
      <c r="AM530" s="83" t="str">
        <f t="shared" si="280"/>
        <v/>
      </c>
      <c r="AN530" s="83" t="str">
        <f t="shared" si="280"/>
        <v/>
      </c>
      <c r="AO530" s="59"/>
      <c r="AP530" s="83">
        <f t="shared" si="281"/>
        <v>7116.4651528195809</v>
      </c>
      <c r="AQ530" s="83">
        <f t="shared" si="281"/>
        <v>953.79494712643668</v>
      </c>
      <c r="AR530" s="83" t="str">
        <f t="shared" si="281"/>
        <v/>
      </c>
      <c r="AS530" s="83" t="str">
        <f t="shared" si="281"/>
        <v/>
      </c>
      <c r="AT530" s="83" t="str">
        <f t="shared" si="281"/>
        <v/>
      </c>
      <c r="AU530" s="59"/>
      <c r="AV530" s="83">
        <f t="shared" si="276"/>
        <v>792.46523867478015</v>
      </c>
      <c r="AW530" s="83" t="str">
        <f t="shared" si="276"/>
        <v/>
      </c>
      <c r="AX530" s="83">
        <f t="shared" si="276"/>
        <v>4793.3346023491658</v>
      </c>
      <c r="AY530" s="83">
        <f t="shared" si="276"/>
        <v>94.603769563218393</v>
      </c>
      <c r="AZ530" s="59"/>
      <c r="BA530" s="83" t="str">
        <f t="shared" si="277"/>
        <v/>
      </c>
      <c r="BB530" s="83" t="str">
        <f t="shared" si="277"/>
        <v/>
      </c>
      <c r="BC530" s="59"/>
      <c r="BD530" s="83" t="str">
        <f t="shared" si="278"/>
        <v/>
      </c>
      <c r="BE530" s="83" t="str">
        <f t="shared" si="278"/>
        <v/>
      </c>
      <c r="BF530" s="83" t="str">
        <f t="shared" si="278"/>
        <v/>
      </c>
    </row>
    <row r="531" spans="16:58" s="20" customFormat="1" ht="15" customHeight="1">
      <c r="P531" s="237">
        <v>114</v>
      </c>
      <c r="Q531" s="50" t="str">
        <f t="shared" si="272"/>
        <v>Seoul_2013</v>
      </c>
      <c r="R531" s="21"/>
      <c r="S531" s="21"/>
      <c r="T531" s="32"/>
      <c r="U531" s="83">
        <f t="shared" si="279"/>
        <v>59313.649586776861</v>
      </c>
      <c r="V531" s="83">
        <f t="shared" si="279"/>
        <v>15746.695867768594</v>
      </c>
      <c r="W531" s="83">
        <f t="shared" si="279"/>
        <v>4583.5256198347106</v>
      </c>
      <c r="X531" s="83" t="str">
        <f t="shared" si="279"/>
        <v/>
      </c>
      <c r="Y531" s="83" t="str">
        <f t="shared" si="279"/>
        <v/>
      </c>
      <c r="Z531" s="70">
        <f t="shared" si="265"/>
        <v>79643.871074380164</v>
      </c>
      <c r="AA531" s="70">
        <f t="shared" ca="1" si="266"/>
        <v>19</v>
      </c>
      <c r="AB531" s="70">
        <f t="shared" ca="1" si="267"/>
        <v>18</v>
      </c>
      <c r="AC531" s="70">
        <f t="shared" ca="1" si="268"/>
        <v>27</v>
      </c>
      <c r="AD531" s="70">
        <f t="shared" ca="1" si="269"/>
        <v>41</v>
      </c>
      <c r="AE531" s="70" t="e">
        <f t="shared" ca="1" si="270"/>
        <v>#VALUE!</v>
      </c>
      <c r="AF531" s="70" t="e">
        <f t="shared" ca="1" si="271"/>
        <v>#VALUE!</v>
      </c>
      <c r="AG531" s="83">
        <f t="shared" si="280"/>
        <v>22335.218181818182</v>
      </c>
      <c r="AH531" s="83">
        <f t="shared" si="280"/>
        <v>31027.664462809917</v>
      </c>
      <c r="AI531" s="83">
        <f t="shared" si="280"/>
        <v>2158.7586776859503</v>
      </c>
      <c r="AJ531" s="83" t="str">
        <f t="shared" si="280"/>
        <v/>
      </c>
      <c r="AK531" s="83">
        <f t="shared" si="280"/>
        <v>1108.4809917355371</v>
      </c>
      <c r="AL531" s="83" t="str">
        <f t="shared" si="280"/>
        <v/>
      </c>
      <c r="AM531" s="83" t="str">
        <f t="shared" si="280"/>
        <v/>
      </c>
      <c r="AN531" s="83">
        <f t="shared" si="280"/>
        <v>185.5801652892562</v>
      </c>
      <c r="AO531" s="59"/>
      <c r="AP531" s="83">
        <f t="shared" si="281"/>
        <v>14924.530578512396</v>
      </c>
      <c r="AQ531" s="83">
        <f t="shared" si="281"/>
        <v>34.297520661157023</v>
      </c>
      <c r="AR531" s="83">
        <f t="shared" si="281"/>
        <v>120.94710743801653</v>
      </c>
      <c r="AS531" s="83">
        <f t="shared" si="281"/>
        <v>458.51404958677688</v>
      </c>
      <c r="AT531" s="83">
        <f t="shared" si="281"/>
        <v>208.40661157024795</v>
      </c>
      <c r="AU531" s="59"/>
      <c r="AV531" s="83">
        <f t="shared" si="276"/>
        <v>3498.4380165289258</v>
      </c>
      <c r="AW531" s="83">
        <f t="shared" si="276"/>
        <v>145.16859504132231</v>
      </c>
      <c r="AX531" s="83">
        <f t="shared" si="276"/>
        <v>667.76859504132233</v>
      </c>
      <c r="AY531" s="83">
        <f t="shared" si="276"/>
        <v>272.1504132231405</v>
      </c>
      <c r="AZ531" s="59"/>
      <c r="BA531" s="83" t="str">
        <f t="shared" si="277"/>
        <v/>
      </c>
      <c r="BB531" s="83" t="str">
        <f t="shared" si="277"/>
        <v/>
      </c>
      <c r="BC531" s="59"/>
      <c r="BD531" s="83" t="str">
        <f t="shared" si="278"/>
        <v/>
      </c>
      <c r="BE531" s="83" t="str">
        <f t="shared" si="278"/>
        <v/>
      </c>
      <c r="BF531" s="83" t="str">
        <f t="shared" si="278"/>
        <v/>
      </c>
    </row>
    <row r="532" spans="16:58" s="20" customFormat="1" ht="15" customHeight="1">
      <c r="P532" s="237">
        <v>115</v>
      </c>
      <c r="Q532" s="50" t="str">
        <f t="shared" si="272"/>
        <v>Lima_2012</v>
      </c>
      <c r="R532" s="21"/>
      <c r="S532" s="21"/>
      <c r="T532" s="32"/>
      <c r="U532" s="83">
        <f t="shared" si="279"/>
        <v>2025.9315244663915</v>
      </c>
      <c r="V532" s="83">
        <f t="shared" si="279"/>
        <v>2031.7156542151456</v>
      </c>
      <c r="W532" s="83">
        <f t="shared" si="279"/>
        <v>920.58416783637438</v>
      </c>
      <c r="X532" s="83" t="str">
        <f t="shared" si="279"/>
        <v/>
      </c>
      <c r="Y532" s="83" t="str">
        <f t="shared" si="279"/>
        <v/>
      </c>
      <c r="Z532" s="70">
        <f t="shared" si="265"/>
        <v>4978.2313465179113</v>
      </c>
      <c r="AA532" s="70">
        <f t="shared" ca="1" si="266"/>
        <v>141</v>
      </c>
      <c r="AB532" s="70">
        <f t="shared" ca="1" si="267"/>
        <v>142</v>
      </c>
      <c r="AC532" s="70">
        <f t="shared" ca="1" si="268"/>
        <v>139</v>
      </c>
      <c r="AD532" s="70">
        <f t="shared" ca="1" si="269"/>
        <v>92</v>
      </c>
      <c r="AE532" s="70" t="e">
        <f t="shared" ca="1" si="270"/>
        <v>#VALUE!</v>
      </c>
      <c r="AF532" s="70" t="e">
        <f t="shared" ca="1" si="271"/>
        <v>#VALUE!</v>
      </c>
      <c r="AG532" s="83">
        <f t="shared" si="280"/>
        <v>638.99358728125696</v>
      </c>
      <c r="AH532" s="83">
        <f t="shared" si="280"/>
        <v>418.01943523844415</v>
      </c>
      <c r="AI532" s="83">
        <f t="shared" si="280"/>
        <v>968.82281932137869</v>
      </c>
      <c r="AJ532" s="83" t="str">
        <f t="shared" si="280"/>
        <v/>
      </c>
      <c r="AK532" s="83" t="str">
        <f t="shared" si="280"/>
        <v/>
      </c>
      <c r="AL532" s="83" t="str">
        <f t="shared" si="280"/>
        <v/>
      </c>
      <c r="AM532" s="83" t="str">
        <f t="shared" si="280"/>
        <v/>
      </c>
      <c r="AN532" s="83">
        <f t="shared" si="280"/>
        <v>9.5682625311862071E-2</v>
      </c>
      <c r="AO532" s="59"/>
      <c r="AP532" s="83">
        <f t="shared" si="281"/>
        <v>2030.0373620227924</v>
      </c>
      <c r="AQ532" s="83">
        <f t="shared" si="281"/>
        <v>1.6782921923533662</v>
      </c>
      <c r="AR532" s="83" t="str">
        <f t="shared" si="281"/>
        <v/>
      </c>
      <c r="AS532" s="83" t="str">
        <f t="shared" si="281"/>
        <v/>
      </c>
      <c r="AT532" s="83" t="str">
        <f t="shared" si="281"/>
        <v/>
      </c>
      <c r="AU532" s="59"/>
      <c r="AV532" s="83">
        <f t="shared" si="276"/>
        <v>865.12458932123695</v>
      </c>
      <c r="AW532" s="83" t="str">
        <f t="shared" si="276"/>
        <v/>
      </c>
      <c r="AX532" s="83" t="str">
        <f t="shared" si="276"/>
        <v/>
      </c>
      <c r="AY532" s="83">
        <f t="shared" si="276"/>
        <v>55.459578515137409</v>
      </c>
      <c r="AZ532" s="59"/>
      <c r="BA532" s="83" t="str">
        <f t="shared" si="277"/>
        <v/>
      </c>
      <c r="BB532" s="83" t="str">
        <f t="shared" si="277"/>
        <v/>
      </c>
      <c r="BC532" s="59"/>
      <c r="BD532" s="83" t="str">
        <f t="shared" si="278"/>
        <v/>
      </c>
      <c r="BE532" s="83" t="str">
        <f t="shared" si="278"/>
        <v/>
      </c>
      <c r="BF532" s="83" t="str">
        <f t="shared" si="278"/>
        <v/>
      </c>
    </row>
    <row r="533" spans="16:58" s="20" customFormat="1" ht="15" customHeight="1">
      <c r="P533" s="237">
        <v>116</v>
      </c>
      <c r="Q533" s="50" t="str">
        <f t="shared" si="272"/>
        <v>Lima_2015</v>
      </c>
      <c r="R533" s="21"/>
      <c r="S533" s="21"/>
      <c r="T533" s="32"/>
      <c r="U533" s="83">
        <f t="shared" si="279"/>
        <v>2396.9135684581042</v>
      </c>
      <c r="V533" s="83">
        <f t="shared" si="279"/>
        <v>2402.4836050007548</v>
      </c>
      <c r="W533" s="83">
        <f t="shared" si="279"/>
        <v>1169.2421229512483</v>
      </c>
      <c r="X533" s="83" t="str">
        <f t="shared" si="279"/>
        <v/>
      </c>
      <c r="Y533" s="83" t="str">
        <f t="shared" si="279"/>
        <v/>
      </c>
      <c r="Z533" s="70">
        <f t="shared" si="265"/>
        <v>5968.6392964101078</v>
      </c>
      <c r="AA533" s="70">
        <f t="shared" ca="1" si="266"/>
        <v>135</v>
      </c>
      <c r="AB533" s="70">
        <f t="shared" ca="1" si="267"/>
        <v>140</v>
      </c>
      <c r="AC533" s="70">
        <f t="shared" ca="1" si="268"/>
        <v>134</v>
      </c>
      <c r="AD533" s="70">
        <f t="shared" ca="1" si="269"/>
        <v>78</v>
      </c>
      <c r="AE533" s="70" t="e">
        <f t="shared" ca="1" si="270"/>
        <v>#VALUE!</v>
      </c>
      <c r="AF533" s="70" t="e">
        <f t="shared" ca="1" si="271"/>
        <v>#VALUE!</v>
      </c>
      <c r="AG533" s="83">
        <f t="shared" si="280"/>
        <v>637.7836715992039</v>
      </c>
      <c r="AH533" s="83">
        <f t="shared" si="280"/>
        <v>426.57236487491639</v>
      </c>
      <c r="AI533" s="83">
        <f t="shared" si="280"/>
        <v>1331.4664940553155</v>
      </c>
      <c r="AJ533" s="83" t="str">
        <f t="shared" si="280"/>
        <v/>
      </c>
      <c r="AK533" s="83" t="str">
        <f t="shared" si="280"/>
        <v/>
      </c>
      <c r="AL533" s="83" t="str">
        <f t="shared" si="280"/>
        <v/>
      </c>
      <c r="AM533" s="83" t="str">
        <f t="shared" si="280"/>
        <v/>
      </c>
      <c r="AN533" s="83">
        <f t="shared" si="280"/>
        <v>1.091037928668632</v>
      </c>
      <c r="AO533" s="59"/>
      <c r="AP533" s="83">
        <f t="shared" si="281"/>
        <v>2398.6935125958798</v>
      </c>
      <c r="AQ533" s="83">
        <f t="shared" si="281"/>
        <v>3.79009240487528</v>
      </c>
      <c r="AR533" s="83" t="str">
        <f t="shared" si="281"/>
        <v/>
      </c>
      <c r="AS533" s="83" t="str">
        <f t="shared" si="281"/>
        <v/>
      </c>
      <c r="AT533" s="83" t="str">
        <f t="shared" si="281"/>
        <v/>
      </c>
      <c r="AU533" s="59"/>
      <c r="AV533" s="83">
        <f t="shared" si="276"/>
        <v>1094.5691056381766</v>
      </c>
      <c r="AW533" s="83" t="str">
        <f t="shared" si="276"/>
        <v/>
      </c>
      <c r="AX533" s="83" t="str">
        <f t="shared" si="276"/>
        <v/>
      </c>
      <c r="AY533" s="83">
        <f t="shared" si="276"/>
        <v>74.673017313071739</v>
      </c>
      <c r="AZ533" s="59"/>
      <c r="BA533" s="83" t="str">
        <f t="shared" si="277"/>
        <v/>
      </c>
      <c r="BB533" s="83" t="str">
        <f t="shared" si="277"/>
        <v/>
      </c>
      <c r="BC533" s="59"/>
      <c r="BD533" s="83" t="str">
        <f t="shared" si="278"/>
        <v/>
      </c>
      <c r="BE533" s="83" t="str">
        <f t="shared" si="278"/>
        <v/>
      </c>
      <c r="BF533" s="83" t="str">
        <f t="shared" si="278"/>
        <v/>
      </c>
    </row>
    <row r="534" spans="16:58" s="20" customFormat="1" ht="15" customHeight="1">
      <c r="P534" s="237">
        <v>117</v>
      </c>
      <c r="Q534" s="50" t="str">
        <f t="shared" si="272"/>
        <v>Quito_2015</v>
      </c>
      <c r="R534" s="21"/>
      <c r="S534" s="21"/>
      <c r="T534" s="32"/>
      <c r="U534" s="83">
        <f t="shared" si="279"/>
        <v>471.39153847358665</v>
      </c>
      <c r="V534" s="83">
        <f t="shared" si="279"/>
        <v>712.26439829438152</v>
      </c>
      <c r="W534" s="83">
        <f t="shared" si="279"/>
        <v>181.74405165853676</v>
      </c>
      <c r="X534" s="83" t="str">
        <f t="shared" si="279"/>
        <v/>
      </c>
      <c r="Y534" s="83" t="str">
        <f t="shared" si="279"/>
        <v/>
      </c>
      <c r="Z534" s="70">
        <f t="shared" si="265"/>
        <v>1365.3999884265049</v>
      </c>
      <c r="AA534" s="70">
        <f t="shared" ca="1" si="266"/>
        <v>155</v>
      </c>
      <c r="AB534" s="70">
        <f t="shared" ca="1" si="267"/>
        <v>156</v>
      </c>
      <c r="AC534" s="70">
        <f t="shared" ca="1" si="268"/>
        <v>154</v>
      </c>
      <c r="AD534" s="70">
        <f t="shared" ca="1" si="269"/>
        <v>118</v>
      </c>
      <c r="AE534" s="70" t="e">
        <f t="shared" ca="1" si="270"/>
        <v>#VALUE!</v>
      </c>
      <c r="AF534" s="70" t="e">
        <f t="shared" ca="1" si="271"/>
        <v>#VALUE!</v>
      </c>
      <c r="AG534" s="83">
        <f t="shared" si="280"/>
        <v>212.68845710285643</v>
      </c>
      <c r="AH534" s="83">
        <f t="shared" si="280"/>
        <v>107.47730736470018</v>
      </c>
      <c r="AI534" s="83">
        <f t="shared" si="280"/>
        <v>150.5750251149137</v>
      </c>
      <c r="AJ534" s="83" t="str">
        <f t="shared" si="280"/>
        <v/>
      </c>
      <c r="AK534" s="83">
        <f t="shared" si="280"/>
        <v>2.9092492438909903E-2</v>
      </c>
      <c r="AL534" s="83" t="str">
        <f t="shared" si="280"/>
        <v/>
      </c>
      <c r="AM534" s="83" t="str">
        <f t="shared" si="280"/>
        <v/>
      </c>
      <c r="AN534" s="83" t="str">
        <f t="shared" si="280"/>
        <v/>
      </c>
      <c r="AO534" s="59"/>
      <c r="AP534" s="83">
        <f t="shared" si="281"/>
        <v>711.24870635205161</v>
      </c>
      <c r="AQ534" s="83" t="str">
        <f t="shared" si="281"/>
        <v/>
      </c>
      <c r="AR534" s="83" t="str">
        <f t="shared" si="281"/>
        <v/>
      </c>
      <c r="AS534" s="83">
        <f t="shared" si="281"/>
        <v>5.241167777074078E-2</v>
      </c>
      <c r="AT534" s="83">
        <f t="shared" si="281"/>
        <v>0.9632802645591354</v>
      </c>
      <c r="AU534" s="59"/>
      <c r="AV534" s="83">
        <f t="shared" si="276"/>
        <v>181.24166268456838</v>
      </c>
      <c r="AW534" s="83" t="str">
        <f t="shared" si="276"/>
        <v/>
      </c>
      <c r="AX534" s="83">
        <f t="shared" si="276"/>
        <v>0.50238897396839699</v>
      </c>
      <c r="AY534" s="83" t="str">
        <f t="shared" si="276"/>
        <v/>
      </c>
      <c r="AZ534" s="59"/>
      <c r="BA534" s="83" t="str">
        <f t="shared" si="277"/>
        <v/>
      </c>
      <c r="BB534" s="83" t="str">
        <f t="shared" si="277"/>
        <v/>
      </c>
      <c r="BC534" s="59"/>
      <c r="BD534" s="83" t="str">
        <f t="shared" si="278"/>
        <v/>
      </c>
      <c r="BE534" s="83" t="str">
        <f t="shared" si="278"/>
        <v/>
      </c>
      <c r="BF534" s="83" t="str">
        <f t="shared" si="278"/>
        <v/>
      </c>
    </row>
    <row r="535" spans="16:58" s="20" customFormat="1" ht="15" customHeight="1">
      <c r="P535" s="237">
        <v>118</v>
      </c>
      <c r="Q535" s="50" t="str">
        <f t="shared" si="272"/>
        <v>Jakarta_2014</v>
      </c>
      <c r="R535" s="21"/>
      <c r="S535" s="21"/>
      <c r="T535" s="32"/>
      <c r="U535" s="83">
        <f t="shared" si="279"/>
        <v>66369.341266939926</v>
      </c>
      <c r="V535" s="83">
        <f t="shared" si="279"/>
        <v>15560.196535109904</v>
      </c>
      <c r="W535" s="83">
        <f t="shared" si="279"/>
        <v>2990.2565897508766</v>
      </c>
      <c r="X535" s="83" t="str">
        <f t="shared" si="279"/>
        <v/>
      </c>
      <c r="Y535" s="83" t="str">
        <f t="shared" si="279"/>
        <v/>
      </c>
      <c r="Z535" s="70">
        <f t="shared" si="265"/>
        <v>84919.794391800708</v>
      </c>
      <c r="AA535" s="70">
        <f t="shared" ca="1" si="266"/>
        <v>18</v>
      </c>
      <c r="AB535" s="70">
        <f t="shared" ca="1" si="267"/>
        <v>17</v>
      </c>
      <c r="AC535" s="70">
        <f t="shared" ca="1" si="268"/>
        <v>28</v>
      </c>
      <c r="AD535" s="70">
        <f t="shared" ca="1" si="269"/>
        <v>50</v>
      </c>
      <c r="AE535" s="70" t="e">
        <f t="shared" ca="1" si="270"/>
        <v>#VALUE!</v>
      </c>
      <c r="AF535" s="70" t="e">
        <f t="shared" ca="1" si="271"/>
        <v>#VALUE!</v>
      </c>
      <c r="AG535" s="83">
        <f t="shared" si="280"/>
        <v>26887.470452266272</v>
      </c>
      <c r="AH535" s="83">
        <f t="shared" si="280"/>
        <v>16367.796630518509</v>
      </c>
      <c r="AI535" s="83">
        <f t="shared" si="280"/>
        <v>19242.701726091505</v>
      </c>
      <c r="AJ535" s="83" t="str">
        <f t="shared" si="280"/>
        <v/>
      </c>
      <c r="AK535" s="83">
        <f t="shared" si="280"/>
        <v>3678.90208679746</v>
      </c>
      <c r="AL535" s="83" t="str">
        <f t="shared" si="280"/>
        <v/>
      </c>
      <c r="AM535" s="83" t="str">
        <f t="shared" si="280"/>
        <v/>
      </c>
      <c r="AN535" s="83">
        <f t="shared" si="280"/>
        <v>192.47037126617488</v>
      </c>
      <c r="AO535" s="59"/>
      <c r="AP535" s="83">
        <f t="shared" si="281"/>
        <v>12963.477390600558</v>
      </c>
      <c r="AQ535" s="83">
        <f t="shared" si="281"/>
        <v>167.82206705495986</v>
      </c>
      <c r="AR535" s="83">
        <f t="shared" si="281"/>
        <v>2188.0932475767963</v>
      </c>
      <c r="AS535" s="83">
        <f t="shared" si="281"/>
        <v>240.80382987759492</v>
      </c>
      <c r="AT535" s="83" t="str">
        <f t="shared" si="281"/>
        <v/>
      </c>
      <c r="AU535" s="59"/>
      <c r="AV535" s="83">
        <f t="shared" si="276"/>
        <v>1517.0049386261942</v>
      </c>
      <c r="AW535" s="83">
        <f t="shared" si="276"/>
        <v>23.034612788728989</v>
      </c>
      <c r="AX535" s="83" t="str">
        <f t="shared" si="276"/>
        <v/>
      </c>
      <c r="AY535" s="83">
        <f t="shared" si="276"/>
        <v>1450.2170383359535</v>
      </c>
      <c r="AZ535" s="59"/>
      <c r="BA535" s="83" t="str">
        <f t="shared" si="277"/>
        <v/>
      </c>
      <c r="BB535" s="83" t="str">
        <f t="shared" si="277"/>
        <v/>
      </c>
      <c r="BC535" s="59"/>
      <c r="BD535" s="83" t="str">
        <f t="shared" si="278"/>
        <v/>
      </c>
      <c r="BE535" s="83" t="str">
        <f t="shared" si="278"/>
        <v/>
      </c>
      <c r="BF535" s="83" t="str">
        <f t="shared" si="278"/>
        <v/>
      </c>
    </row>
    <row r="536" spans="16:58" s="20" customFormat="1" ht="15" customHeight="1">
      <c r="P536" s="237">
        <v>119</v>
      </c>
      <c r="Q536" s="50" t="str">
        <f t="shared" si="272"/>
        <v>Austin_2013</v>
      </c>
      <c r="R536" s="21"/>
      <c r="S536" s="21"/>
      <c r="T536" s="32"/>
      <c r="U536" s="83">
        <f t="shared" si="279"/>
        <v>2887.9411096822573</v>
      </c>
      <c r="V536" s="83">
        <f t="shared" si="279"/>
        <v>1923.3578411659398</v>
      </c>
      <c r="W536" s="83">
        <f t="shared" si="279"/>
        <v>259.61814646903275</v>
      </c>
      <c r="X536" s="83" t="str">
        <f t="shared" si="279"/>
        <v/>
      </c>
      <c r="Y536" s="83" t="str">
        <f t="shared" si="279"/>
        <v/>
      </c>
      <c r="Z536" s="70">
        <f t="shared" si="265"/>
        <v>5070.9170973172295</v>
      </c>
      <c r="AA536" s="70">
        <f t="shared" ca="1" si="266"/>
        <v>140</v>
      </c>
      <c r="AB536" s="70">
        <f t="shared" ca="1" si="267"/>
        <v>136</v>
      </c>
      <c r="AC536" s="70">
        <f t="shared" ca="1" si="268"/>
        <v>140</v>
      </c>
      <c r="AD536" s="70">
        <f t="shared" ca="1" si="269"/>
        <v>113</v>
      </c>
      <c r="AE536" s="70" t="e">
        <f t="shared" ca="1" si="270"/>
        <v>#VALUE!</v>
      </c>
      <c r="AF536" s="70" t="e">
        <f t="shared" ca="1" si="271"/>
        <v>#VALUE!</v>
      </c>
      <c r="AG536" s="83">
        <f t="shared" si="280"/>
        <v>1132.4792062075003</v>
      </c>
      <c r="AH536" s="83">
        <f t="shared" si="280"/>
        <v>1084.1380507947467</v>
      </c>
      <c r="AI536" s="83">
        <f t="shared" si="280"/>
        <v>634.92914948188218</v>
      </c>
      <c r="AJ536" s="83" t="str">
        <f t="shared" si="280"/>
        <v/>
      </c>
      <c r="AK536" s="83" t="str">
        <f t="shared" si="280"/>
        <v/>
      </c>
      <c r="AL536" s="83" t="str">
        <f t="shared" si="280"/>
        <v/>
      </c>
      <c r="AM536" s="83" t="str">
        <f t="shared" si="280"/>
        <v/>
      </c>
      <c r="AN536" s="83">
        <f t="shared" si="280"/>
        <v>36.14742589703588</v>
      </c>
      <c r="AO536" s="59"/>
      <c r="AP536" s="83">
        <f t="shared" si="281"/>
        <v>1852.6326053042121</v>
      </c>
      <c r="AQ536" s="83">
        <f t="shared" si="281"/>
        <v>11.338529505850236</v>
      </c>
      <c r="AR536" s="83" t="str">
        <f t="shared" si="281"/>
        <v/>
      </c>
      <c r="AS536" s="83" t="str">
        <f t="shared" si="281"/>
        <v/>
      </c>
      <c r="AT536" s="83">
        <f t="shared" si="281"/>
        <v>59.386706355877529</v>
      </c>
      <c r="AU536" s="59"/>
      <c r="AV536" s="83">
        <f t="shared" si="276"/>
        <v>253.59360374414976</v>
      </c>
      <c r="AW536" s="83">
        <f t="shared" si="276"/>
        <v>1.556402340093604</v>
      </c>
      <c r="AX536" s="83" t="str">
        <f t="shared" si="276"/>
        <v/>
      </c>
      <c r="AY536" s="83">
        <f t="shared" si="276"/>
        <v>4.4681403847893915</v>
      </c>
      <c r="AZ536" s="59"/>
      <c r="BA536" s="83" t="str">
        <f t="shared" si="277"/>
        <v/>
      </c>
      <c r="BB536" s="83" t="str">
        <f t="shared" si="277"/>
        <v/>
      </c>
      <c r="BC536" s="59"/>
      <c r="BD536" s="83" t="str">
        <f t="shared" si="278"/>
        <v/>
      </c>
      <c r="BE536" s="83" t="str">
        <f t="shared" si="278"/>
        <v/>
      </c>
      <c r="BF536" s="83" t="str">
        <f t="shared" si="278"/>
        <v/>
      </c>
    </row>
    <row r="537" spans="16:58" s="20" customFormat="1" ht="15" customHeight="1">
      <c r="P537" s="237">
        <v>120</v>
      </c>
      <c r="Q537" s="50" t="str">
        <f t="shared" si="272"/>
        <v>Austin_2016</v>
      </c>
      <c r="R537" s="21"/>
      <c r="S537" s="21"/>
      <c r="T537" s="32"/>
      <c r="U537" s="83">
        <f t="shared" si="279"/>
        <v>2757.5517021466608</v>
      </c>
      <c r="V537" s="83">
        <f t="shared" si="279"/>
        <v>1919.5571650736656</v>
      </c>
      <c r="W537" s="83">
        <f t="shared" si="279"/>
        <v>208.72457004680186</v>
      </c>
      <c r="X537" s="83" t="str">
        <f t="shared" si="279"/>
        <v/>
      </c>
      <c r="Y537" s="83" t="str">
        <f t="shared" si="279"/>
        <v/>
      </c>
      <c r="Z537" s="70">
        <f t="shared" si="265"/>
        <v>4885.8334372671279</v>
      </c>
      <c r="AA537" s="70">
        <f t="shared" ca="1" si="266"/>
        <v>144</v>
      </c>
      <c r="AB537" s="70">
        <f t="shared" ca="1" si="267"/>
        <v>138</v>
      </c>
      <c r="AC537" s="70">
        <f t="shared" ca="1" si="268"/>
        <v>141</v>
      </c>
      <c r="AD537" s="70">
        <f t="shared" ca="1" si="269"/>
        <v>116</v>
      </c>
      <c r="AE537" s="70" t="e">
        <f t="shared" ca="1" si="270"/>
        <v>#VALUE!</v>
      </c>
      <c r="AF537" s="70" t="e">
        <f t="shared" ca="1" si="271"/>
        <v>#VALUE!</v>
      </c>
      <c r="AG537" s="83">
        <f t="shared" si="280"/>
        <v>1054.5402645829884</v>
      </c>
      <c r="AH537" s="83">
        <f t="shared" si="280"/>
        <v>1082.8322332817795</v>
      </c>
      <c r="AI537" s="83">
        <f t="shared" si="280"/>
        <v>587.29795233181449</v>
      </c>
      <c r="AJ537" s="83" t="str">
        <f t="shared" si="280"/>
        <v/>
      </c>
      <c r="AK537" s="83" t="str">
        <f t="shared" si="280"/>
        <v/>
      </c>
      <c r="AL537" s="83" t="str">
        <f t="shared" si="280"/>
        <v/>
      </c>
      <c r="AM537" s="83" t="str">
        <f t="shared" si="280"/>
        <v/>
      </c>
      <c r="AN537" s="83">
        <f t="shared" si="280"/>
        <v>32.605967238689544</v>
      </c>
      <c r="AO537" s="59"/>
      <c r="AP537" s="83">
        <f t="shared" si="281"/>
        <v>1858.5594701869127</v>
      </c>
      <c r="AQ537" s="83">
        <f t="shared" si="281"/>
        <v>1.2681413412421996</v>
      </c>
      <c r="AR537" s="83" t="str">
        <f t="shared" si="281"/>
        <v/>
      </c>
      <c r="AS537" s="83">
        <f t="shared" si="281"/>
        <v>0.38145557696957877</v>
      </c>
      <c r="AT537" s="83">
        <f t="shared" si="281"/>
        <v>59.348097968541332</v>
      </c>
      <c r="AU537" s="59"/>
      <c r="AV537" s="83">
        <f t="shared" si="276"/>
        <v>195.11380655226208</v>
      </c>
      <c r="AW537" s="83">
        <f t="shared" si="276"/>
        <v>5.0699483619344781</v>
      </c>
      <c r="AX537" s="83" t="str">
        <f t="shared" si="276"/>
        <v/>
      </c>
      <c r="AY537" s="83">
        <f t="shared" si="276"/>
        <v>8.540815132605303</v>
      </c>
      <c r="AZ537" s="59"/>
      <c r="BA537" s="83" t="str">
        <f t="shared" si="277"/>
        <v/>
      </c>
      <c r="BB537" s="83" t="str">
        <f t="shared" si="277"/>
        <v/>
      </c>
      <c r="BC537" s="59"/>
      <c r="BD537" s="83" t="str">
        <f t="shared" si="278"/>
        <v/>
      </c>
      <c r="BE537" s="83" t="str">
        <f t="shared" si="278"/>
        <v/>
      </c>
      <c r="BF537" s="83" t="str">
        <f t="shared" si="278"/>
        <v/>
      </c>
    </row>
    <row r="538" spans="16:58" s="20" customFormat="1" ht="15" customHeight="1">
      <c r="P538" s="237">
        <v>121</v>
      </c>
      <c r="Q538" s="50" t="str">
        <f t="shared" si="272"/>
        <v>Chicago_2015</v>
      </c>
      <c r="R538" s="21"/>
      <c r="S538" s="21"/>
      <c r="T538" s="32"/>
      <c r="U538" s="83">
        <f t="shared" ref="U538:Y547" si="282">IF(ISERROR(U130/$S130),"",U130/$S130)</f>
        <v>39860.374233657327</v>
      </c>
      <c r="V538" s="83">
        <f t="shared" si="282"/>
        <v>13651.643382467506</v>
      </c>
      <c r="W538" s="83">
        <f t="shared" si="282"/>
        <v>1870.6055294697824</v>
      </c>
      <c r="X538" s="83" t="str">
        <f t="shared" si="282"/>
        <v/>
      </c>
      <c r="Y538" s="83" t="str">
        <f t="shared" si="282"/>
        <v/>
      </c>
      <c r="Z538" s="70">
        <f t="shared" si="265"/>
        <v>55382.623145594611</v>
      </c>
      <c r="AA538" s="70">
        <f t="shared" ca="1" si="266"/>
        <v>40</v>
      </c>
      <c r="AB538" s="70">
        <f t="shared" ca="1" si="267"/>
        <v>32</v>
      </c>
      <c r="AC538" s="70">
        <f t="shared" ca="1" si="268"/>
        <v>32</v>
      </c>
      <c r="AD538" s="70">
        <f t="shared" ca="1" si="269"/>
        <v>69</v>
      </c>
      <c r="AE538" s="70" t="e">
        <f t="shared" ca="1" si="270"/>
        <v>#VALUE!</v>
      </c>
      <c r="AF538" s="70" t="e">
        <f t="shared" ca="1" si="271"/>
        <v>#VALUE!</v>
      </c>
      <c r="AG538" s="83">
        <f t="shared" ref="AG538:AN547" si="283">IF(ISERROR(AG130/$S130),"",AG130/$S130)</f>
        <v>15482.453653167784</v>
      </c>
      <c r="AH538" s="83">
        <f t="shared" si="283"/>
        <v>14212.049732278532</v>
      </c>
      <c r="AI538" s="83">
        <f t="shared" si="283"/>
        <v>9487.4595889192278</v>
      </c>
      <c r="AJ538" s="83" t="str">
        <f t="shared" si="283"/>
        <v/>
      </c>
      <c r="AK538" s="83" t="str">
        <f t="shared" si="283"/>
        <v/>
      </c>
      <c r="AL538" s="83">
        <f t="shared" si="283"/>
        <v>298.20527920257013</v>
      </c>
      <c r="AM538" s="83" t="str">
        <f t="shared" si="283"/>
        <v/>
      </c>
      <c r="AN538" s="83">
        <f t="shared" si="283"/>
        <v>380.15775323970428</v>
      </c>
      <c r="AO538" s="59"/>
      <c r="AP538" s="83">
        <f t="shared" ref="AP538:AT547" si="284">IF(ISERROR(AP130/$S130),"",AP130/$S130)</f>
        <v>8650.6309028417581</v>
      </c>
      <c r="AQ538" s="83">
        <f t="shared" si="284"/>
        <v>668.6464377449189</v>
      </c>
      <c r="AR538" s="83">
        <f t="shared" si="284"/>
        <v>7.4046982638764511</v>
      </c>
      <c r="AS538" s="83">
        <f t="shared" si="284"/>
        <v>2632.3718993568173</v>
      </c>
      <c r="AT538" s="83">
        <f t="shared" si="284"/>
        <v>1692.5894442601343</v>
      </c>
      <c r="AU538" s="59"/>
      <c r="AV538" s="83">
        <f t="shared" ref="AV538:AY557" si="285">IF(ISERROR(AV130/$S130),"",AV130/$S130)</f>
        <v>1694.2940497998509</v>
      </c>
      <c r="AW538" s="83">
        <f t="shared" si="285"/>
        <v>0.18923731426826787</v>
      </c>
      <c r="AX538" s="83" t="str">
        <f t="shared" si="285"/>
        <v/>
      </c>
      <c r="AY538" s="83">
        <f t="shared" si="285"/>
        <v>176.12224235566305</v>
      </c>
      <c r="AZ538" s="59"/>
      <c r="BA538" s="83" t="str">
        <f t="shared" ref="BA538:BB557" si="286">IF(ISERROR(BA130/$S130),"",BA130/$S130)</f>
        <v/>
      </c>
      <c r="BB538" s="83" t="str">
        <f t="shared" si="286"/>
        <v/>
      </c>
      <c r="BC538" s="59"/>
      <c r="BD538" s="83" t="str">
        <f t="shared" ref="BD538:BF557" si="287">IF(ISERROR(BD130/$S130),"",BD130/$S130)</f>
        <v/>
      </c>
      <c r="BE538" s="83" t="str">
        <f t="shared" si="287"/>
        <v/>
      </c>
      <c r="BF538" s="83" t="str">
        <f t="shared" si="287"/>
        <v/>
      </c>
    </row>
    <row r="539" spans="16:58" s="20" customFormat="1" ht="15" customHeight="1">
      <c r="P539" s="237">
        <v>122</v>
      </c>
      <c r="Q539" s="50" t="str">
        <f t="shared" si="272"/>
        <v>Chicago_2010</v>
      </c>
      <c r="R539" s="21"/>
      <c r="S539" s="21"/>
      <c r="T539" s="32"/>
      <c r="U539" s="83">
        <f t="shared" si="282"/>
        <v>43019.871179602444</v>
      </c>
      <c r="V539" s="83">
        <f t="shared" si="282"/>
        <v>13482.625531156902</v>
      </c>
      <c r="W539" s="83">
        <f t="shared" si="282"/>
        <v>2901.0735833394642</v>
      </c>
      <c r="X539" s="83" t="str">
        <f t="shared" si="282"/>
        <v/>
      </c>
      <c r="Y539" s="83" t="str">
        <f t="shared" si="282"/>
        <v/>
      </c>
      <c r="Z539" s="70">
        <f t="shared" si="265"/>
        <v>59403.570294098812</v>
      </c>
      <c r="AA539" s="70">
        <f t="shared" ca="1" si="266"/>
        <v>33</v>
      </c>
      <c r="AB539" s="70">
        <f t="shared" ca="1" si="267"/>
        <v>24</v>
      </c>
      <c r="AC539" s="70">
        <f t="shared" ca="1" si="268"/>
        <v>34</v>
      </c>
      <c r="AD539" s="70">
        <f t="shared" ca="1" si="269"/>
        <v>51</v>
      </c>
      <c r="AE539" s="70" t="e">
        <f t="shared" ca="1" si="270"/>
        <v>#VALUE!</v>
      </c>
      <c r="AF539" s="70" t="e">
        <f t="shared" ca="1" si="271"/>
        <v>#VALUE!</v>
      </c>
      <c r="AG539" s="83">
        <f t="shared" si="283"/>
        <v>16648.041995208783</v>
      </c>
      <c r="AH539" s="83">
        <f t="shared" si="283"/>
        <v>24202.960116839076</v>
      </c>
      <c r="AI539" s="83">
        <f t="shared" si="283"/>
        <v>1389.078560604428</v>
      </c>
      <c r="AJ539" s="83" t="str">
        <f t="shared" si="283"/>
        <v/>
      </c>
      <c r="AK539" s="83" t="str">
        <f t="shared" si="283"/>
        <v/>
      </c>
      <c r="AL539" s="83">
        <f t="shared" si="283"/>
        <v>401.35273462708864</v>
      </c>
      <c r="AM539" s="83" t="str">
        <f t="shared" si="283"/>
        <v/>
      </c>
      <c r="AN539" s="83">
        <f t="shared" si="283"/>
        <v>378.40235273872617</v>
      </c>
      <c r="AO539" s="59"/>
      <c r="AP539" s="83">
        <f t="shared" si="284"/>
        <v>8618.4472380352472</v>
      </c>
      <c r="AQ539" s="83">
        <f t="shared" si="284"/>
        <v>692.39034708049041</v>
      </c>
      <c r="AR539" s="83">
        <f t="shared" si="284"/>
        <v>7.3663659761567022</v>
      </c>
      <c r="AS539" s="83">
        <f t="shared" si="284"/>
        <v>2631.1940834527768</v>
      </c>
      <c r="AT539" s="83">
        <f t="shared" si="284"/>
        <v>1533.2274966122311</v>
      </c>
      <c r="AU539" s="59"/>
      <c r="AV539" s="83">
        <f t="shared" si="285"/>
        <v>2616.4614288622024</v>
      </c>
      <c r="AW539" s="83">
        <f t="shared" si="285"/>
        <v>4.3095620462717962E-2</v>
      </c>
      <c r="AX539" s="83" t="str">
        <f t="shared" si="285"/>
        <v/>
      </c>
      <c r="AY539" s="83">
        <f t="shared" si="285"/>
        <v>284.56905885679856</v>
      </c>
      <c r="AZ539" s="59"/>
      <c r="BA539" s="83" t="str">
        <f t="shared" si="286"/>
        <v/>
      </c>
      <c r="BB539" s="83" t="str">
        <f t="shared" si="286"/>
        <v/>
      </c>
      <c r="BC539" s="59"/>
      <c r="BD539" s="83" t="str">
        <f t="shared" si="287"/>
        <v/>
      </c>
      <c r="BE539" s="83" t="str">
        <f t="shared" si="287"/>
        <v/>
      </c>
      <c r="BF539" s="83" t="str">
        <f t="shared" si="287"/>
        <v/>
      </c>
    </row>
    <row r="540" spans="16:58" s="20" customFormat="1" ht="15" customHeight="1">
      <c r="P540" s="237">
        <v>123</v>
      </c>
      <c r="Q540" s="50" t="str">
        <f t="shared" si="272"/>
        <v>Chicago_2005</v>
      </c>
      <c r="R540" s="21"/>
      <c r="S540" s="21"/>
      <c r="T540" s="32"/>
      <c r="U540" s="83">
        <f t="shared" si="282"/>
        <v>45767.914542654413</v>
      </c>
      <c r="V540" s="83">
        <f t="shared" si="282"/>
        <v>13903.803071949458</v>
      </c>
      <c r="W540" s="83">
        <f t="shared" si="282"/>
        <v>2578.1423048900997</v>
      </c>
      <c r="X540" s="83" t="str">
        <f t="shared" si="282"/>
        <v/>
      </c>
      <c r="Y540" s="83" t="str">
        <f t="shared" si="282"/>
        <v/>
      </c>
      <c r="Z540" s="70">
        <f t="shared" si="265"/>
        <v>62249.859919493967</v>
      </c>
      <c r="AA540" s="70">
        <f t="shared" ca="1" si="266"/>
        <v>30</v>
      </c>
      <c r="AB540" s="70">
        <f t="shared" ca="1" si="267"/>
        <v>22</v>
      </c>
      <c r="AC540" s="70">
        <f t="shared" ca="1" si="268"/>
        <v>30</v>
      </c>
      <c r="AD540" s="70">
        <f t="shared" ca="1" si="269"/>
        <v>54</v>
      </c>
      <c r="AE540" s="70" t="e">
        <f t="shared" ca="1" si="270"/>
        <v>#VALUE!</v>
      </c>
      <c r="AF540" s="70" t="e">
        <f t="shared" ca="1" si="271"/>
        <v>#VALUE!</v>
      </c>
      <c r="AG540" s="83">
        <f t="shared" si="283"/>
        <v>14901.350555608626</v>
      </c>
      <c r="AH540" s="83">
        <f t="shared" si="283"/>
        <v>20848.788786867528</v>
      </c>
      <c r="AI540" s="83">
        <f t="shared" si="283"/>
        <v>9460.2184544670145</v>
      </c>
      <c r="AJ540" s="83" t="str">
        <f t="shared" si="283"/>
        <v/>
      </c>
      <c r="AK540" s="83" t="str">
        <f t="shared" si="283"/>
        <v/>
      </c>
      <c r="AL540" s="83">
        <f t="shared" si="283"/>
        <v>131.80623394319528</v>
      </c>
      <c r="AM540" s="83" t="str">
        <f t="shared" si="283"/>
        <v/>
      </c>
      <c r="AN540" s="83">
        <f t="shared" si="283"/>
        <v>425.69924043267167</v>
      </c>
      <c r="AO540" s="59"/>
      <c r="AP540" s="83">
        <f t="shared" si="284"/>
        <v>8871.9013283429413</v>
      </c>
      <c r="AQ540" s="83">
        <f t="shared" si="284"/>
        <v>691.61812412043344</v>
      </c>
      <c r="AR540" s="83">
        <f t="shared" si="284"/>
        <v>7.7452038558004457</v>
      </c>
      <c r="AS540" s="83">
        <f t="shared" si="284"/>
        <v>2945.7105790799305</v>
      </c>
      <c r="AT540" s="83">
        <f t="shared" si="284"/>
        <v>1386.8278365503527</v>
      </c>
      <c r="AU540" s="59"/>
      <c r="AV540" s="83">
        <f t="shared" si="285"/>
        <v>2234.8022253884255</v>
      </c>
      <c r="AW540" s="83" t="str">
        <f t="shared" si="285"/>
        <v/>
      </c>
      <c r="AX540" s="83" t="str">
        <f t="shared" si="285"/>
        <v/>
      </c>
      <c r="AY540" s="83">
        <f t="shared" si="285"/>
        <v>343.34007950167404</v>
      </c>
      <c r="AZ540" s="59"/>
      <c r="BA540" s="83" t="str">
        <f t="shared" si="286"/>
        <v/>
      </c>
      <c r="BB540" s="83" t="str">
        <f t="shared" si="286"/>
        <v/>
      </c>
      <c r="BC540" s="59"/>
      <c r="BD540" s="83" t="str">
        <f t="shared" si="287"/>
        <v/>
      </c>
      <c r="BE540" s="83" t="str">
        <f t="shared" si="287"/>
        <v/>
      </c>
      <c r="BF540" s="83" t="str">
        <f t="shared" si="287"/>
        <v/>
      </c>
    </row>
    <row r="541" spans="16:58" s="20" customFormat="1" ht="15" customHeight="1">
      <c r="P541" s="237">
        <v>124</v>
      </c>
      <c r="Q541" s="50" t="str">
        <f t="shared" si="272"/>
        <v>Los Angeles_2013</v>
      </c>
      <c r="R541" s="21"/>
      <c r="S541" s="21"/>
      <c r="T541" s="32"/>
      <c r="U541" s="83">
        <f t="shared" si="282"/>
        <v>17158.977416580085</v>
      </c>
      <c r="V541" s="83">
        <f t="shared" si="282"/>
        <v>4785.4663727677807</v>
      </c>
      <c r="W541" s="83">
        <f t="shared" si="282"/>
        <v>877.12201175175835</v>
      </c>
      <c r="X541" s="83" t="str">
        <f t="shared" si="282"/>
        <v/>
      </c>
      <c r="Y541" s="83" t="str">
        <f t="shared" si="282"/>
        <v/>
      </c>
      <c r="Z541" s="70">
        <f t="shared" si="265"/>
        <v>22821.565801099623</v>
      </c>
      <c r="AA541" s="70">
        <f t="shared" ca="1" si="266"/>
        <v>91</v>
      </c>
      <c r="AB541" s="70">
        <f t="shared" ca="1" si="267"/>
        <v>77</v>
      </c>
      <c r="AC541" s="70">
        <f t="shared" ca="1" si="268"/>
        <v>109</v>
      </c>
      <c r="AD541" s="70">
        <f t="shared" ca="1" si="269"/>
        <v>96</v>
      </c>
      <c r="AE541" s="70" t="e">
        <f t="shared" ca="1" si="270"/>
        <v>#VALUE!</v>
      </c>
      <c r="AF541" s="70" t="e">
        <f t="shared" ca="1" si="271"/>
        <v>#VALUE!</v>
      </c>
      <c r="AG541" s="83">
        <f t="shared" si="283"/>
        <v>5756.2726210883502</v>
      </c>
      <c r="AH541" s="83">
        <f t="shared" si="283"/>
        <v>6590.3877162830004</v>
      </c>
      <c r="AI541" s="83">
        <f t="shared" si="283"/>
        <v>4087.3385962899783</v>
      </c>
      <c r="AJ541" s="83" t="str">
        <f t="shared" si="283"/>
        <v/>
      </c>
      <c r="AK541" s="83" t="str">
        <f t="shared" si="283"/>
        <v/>
      </c>
      <c r="AL541" s="83" t="str">
        <f t="shared" si="283"/>
        <v/>
      </c>
      <c r="AM541" s="83" t="str">
        <f t="shared" si="283"/>
        <v/>
      </c>
      <c r="AN541" s="83">
        <f t="shared" si="283"/>
        <v>78.496628576031597</v>
      </c>
      <c r="AO541" s="59"/>
      <c r="AP541" s="83">
        <f t="shared" si="284"/>
        <v>3853.135934734441</v>
      </c>
      <c r="AQ541" s="83">
        <f t="shared" si="284"/>
        <v>92.984180463105019</v>
      </c>
      <c r="AR541" s="83">
        <f t="shared" si="284"/>
        <v>134.64373970345963</v>
      </c>
      <c r="AS541" s="83">
        <f t="shared" si="284"/>
        <v>599.7102130859198</v>
      </c>
      <c r="AT541" s="83">
        <f t="shared" si="284"/>
        <v>104.99230478085596</v>
      </c>
      <c r="AU541" s="59"/>
      <c r="AV541" s="83">
        <f t="shared" si="285"/>
        <v>839.56654647774781</v>
      </c>
      <c r="AW541" s="83" t="str">
        <f t="shared" si="285"/>
        <v/>
      </c>
      <c r="AX541" s="83">
        <f t="shared" si="285"/>
        <v>12.214636469622636</v>
      </c>
      <c r="AY541" s="83">
        <f t="shared" si="285"/>
        <v>25.340828804387915</v>
      </c>
      <c r="AZ541" s="59"/>
      <c r="BA541" s="83" t="str">
        <f t="shared" si="286"/>
        <v/>
      </c>
      <c r="BB541" s="83" t="str">
        <f t="shared" si="286"/>
        <v/>
      </c>
      <c r="BC541" s="59"/>
      <c r="BD541" s="83" t="str">
        <f t="shared" si="287"/>
        <v/>
      </c>
      <c r="BE541" s="83" t="str">
        <f t="shared" si="287"/>
        <v/>
      </c>
      <c r="BF541" s="83" t="str">
        <f t="shared" si="287"/>
        <v/>
      </c>
    </row>
    <row r="542" spans="16:58" s="20" customFormat="1" ht="15" customHeight="1">
      <c r="P542" s="237">
        <v>125</v>
      </c>
      <c r="Q542" s="50" t="str">
        <f t="shared" si="272"/>
        <v>Los Angeles_2014</v>
      </c>
      <c r="R542" s="21"/>
      <c r="S542" s="21"/>
      <c r="T542" s="32"/>
      <c r="U542" s="83">
        <f t="shared" si="282"/>
        <v>19474.215578247458</v>
      </c>
      <c r="V542" s="83">
        <f t="shared" si="282"/>
        <v>4786.6317777197683</v>
      </c>
      <c r="W542" s="83">
        <f t="shared" si="282"/>
        <v>1065.5654026612428</v>
      </c>
      <c r="X542" s="83" t="str">
        <f t="shared" si="282"/>
        <v/>
      </c>
      <c r="Y542" s="83" t="str">
        <f t="shared" si="282"/>
        <v/>
      </c>
      <c r="Z542" s="70">
        <f t="shared" si="265"/>
        <v>25326.41275862847</v>
      </c>
      <c r="AA542" s="70">
        <f t="shared" ca="1" si="266"/>
        <v>83</v>
      </c>
      <c r="AB542" s="70">
        <f t="shared" ca="1" si="267"/>
        <v>71</v>
      </c>
      <c r="AC542" s="70">
        <f t="shared" ca="1" si="268"/>
        <v>108</v>
      </c>
      <c r="AD542" s="70">
        <f t="shared" ca="1" si="269"/>
        <v>84</v>
      </c>
      <c r="AE542" s="70" t="e">
        <f t="shared" ca="1" si="270"/>
        <v>#VALUE!</v>
      </c>
      <c r="AF542" s="70" t="e">
        <f t="shared" ca="1" si="271"/>
        <v>#VALUE!</v>
      </c>
      <c r="AG542" s="83">
        <f t="shared" si="283"/>
        <v>5387.3043172392254</v>
      </c>
      <c r="AH542" s="83">
        <f t="shared" si="283"/>
        <v>7003.3739520142171</v>
      </c>
      <c r="AI542" s="83">
        <f t="shared" si="283"/>
        <v>6227.6863538851458</v>
      </c>
      <c r="AJ542" s="83" t="str">
        <f t="shared" si="283"/>
        <v/>
      </c>
      <c r="AK542" s="83" t="str">
        <f t="shared" si="283"/>
        <v/>
      </c>
      <c r="AL542" s="83" t="str">
        <f t="shared" si="283"/>
        <v/>
      </c>
      <c r="AM542" s="83" t="str">
        <f t="shared" si="283"/>
        <v/>
      </c>
      <c r="AN542" s="83">
        <f t="shared" si="283"/>
        <v>73.41720904892756</v>
      </c>
      <c r="AO542" s="59"/>
      <c r="AP542" s="83">
        <f t="shared" si="284"/>
        <v>3837.828232723059</v>
      </c>
      <c r="AQ542" s="83">
        <f t="shared" si="284"/>
        <v>89.409934324265109</v>
      </c>
      <c r="AR542" s="83">
        <f t="shared" si="284"/>
        <v>154.41021416803954</v>
      </c>
      <c r="AS542" s="83">
        <f t="shared" si="284"/>
        <v>599.7102130859198</v>
      </c>
      <c r="AT542" s="83">
        <f t="shared" si="284"/>
        <v>105.27318341848452</v>
      </c>
      <c r="AU542" s="59"/>
      <c r="AV542" s="83">
        <f t="shared" si="285"/>
        <v>1029.4648644350593</v>
      </c>
      <c r="AW542" s="83" t="str">
        <f t="shared" si="285"/>
        <v/>
      </c>
      <c r="AX542" s="83">
        <f t="shared" si="285"/>
        <v>12.060119765226329</v>
      </c>
      <c r="AY542" s="83">
        <f t="shared" si="285"/>
        <v>24.040418460957259</v>
      </c>
      <c r="AZ542" s="59"/>
      <c r="BA542" s="83" t="str">
        <f t="shared" si="286"/>
        <v/>
      </c>
      <c r="BB542" s="83" t="str">
        <f t="shared" si="286"/>
        <v/>
      </c>
      <c r="BC542" s="59"/>
      <c r="BD542" s="83" t="str">
        <f t="shared" si="287"/>
        <v/>
      </c>
      <c r="BE542" s="83" t="str">
        <f t="shared" si="287"/>
        <v/>
      </c>
      <c r="BF542" s="83" t="str">
        <f t="shared" si="287"/>
        <v/>
      </c>
    </row>
    <row r="543" spans="16:58" s="20" customFormat="1" ht="15" customHeight="1">
      <c r="P543" s="237">
        <v>126</v>
      </c>
      <c r="Q543" s="50" t="str">
        <f t="shared" si="272"/>
        <v>Los Angeles_2015</v>
      </c>
      <c r="R543" s="21"/>
      <c r="S543" s="21"/>
      <c r="T543" s="32"/>
      <c r="U543" s="83">
        <f t="shared" si="282"/>
        <v>18905.130665006734</v>
      </c>
      <c r="V543" s="83">
        <f t="shared" si="282"/>
        <v>4776.7646947358126</v>
      </c>
      <c r="W543" s="83">
        <f t="shared" si="282"/>
        <v>1138.9598472057883</v>
      </c>
      <c r="X543" s="83" t="str">
        <f t="shared" si="282"/>
        <v/>
      </c>
      <c r="Y543" s="83" t="str">
        <f t="shared" si="282"/>
        <v/>
      </c>
      <c r="Z543" s="70">
        <f t="shared" si="265"/>
        <v>24820.855206948334</v>
      </c>
      <c r="AA543" s="70">
        <f t="shared" ca="1" si="266"/>
        <v>87</v>
      </c>
      <c r="AB543" s="70">
        <f t="shared" ca="1" si="267"/>
        <v>73</v>
      </c>
      <c r="AC543" s="70">
        <f t="shared" ca="1" si="268"/>
        <v>110</v>
      </c>
      <c r="AD543" s="70">
        <f t="shared" ca="1" si="269"/>
        <v>80</v>
      </c>
      <c r="AE543" s="70" t="e">
        <f t="shared" ca="1" si="270"/>
        <v>#VALUE!</v>
      </c>
      <c r="AF543" s="70" t="e">
        <f t="shared" ca="1" si="271"/>
        <v>#VALUE!</v>
      </c>
      <c r="AG543" s="83">
        <f t="shared" si="283"/>
        <v>5372.9755051310067</v>
      </c>
      <c r="AH543" s="83">
        <f t="shared" si="283"/>
        <v>6857.2991324242012</v>
      </c>
      <c r="AI543" s="83">
        <f t="shared" si="283"/>
        <v>5863.7405000566087</v>
      </c>
      <c r="AJ543" s="83" t="str">
        <f t="shared" si="283"/>
        <v/>
      </c>
      <c r="AK543" s="83" t="str">
        <f t="shared" si="283"/>
        <v/>
      </c>
      <c r="AL543" s="83" t="str">
        <f t="shared" si="283"/>
        <v/>
      </c>
      <c r="AM543" s="83" t="str">
        <f t="shared" si="283"/>
        <v/>
      </c>
      <c r="AN543" s="83">
        <f t="shared" si="283"/>
        <v>72.15612933999671</v>
      </c>
      <c r="AO543" s="59"/>
      <c r="AP543" s="83">
        <f t="shared" si="284"/>
        <v>3787.2508502362189</v>
      </c>
      <c r="AQ543" s="83">
        <f t="shared" si="284"/>
        <v>89.974153940361347</v>
      </c>
      <c r="AR543" s="83">
        <f t="shared" si="284"/>
        <v>190.94233937397036</v>
      </c>
      <c r="AS543" s="83">
        <f t="shared" si="284"/>
        <v>599.7102130859198</v>
      </c>
      <c r="AT543" s="83">
        <f t="shared" si="284"/>
        <v>108.88713809934328</v>
      </c>
      <c r="AU543" s="59"/>
      <c r="AV543" s="83">
        <f t="shared" si="285"/>
        <v>1103.9725797212996</v>
      </c>
      <c r="AW543" s="83" t="str">
        <f t="shared" si="285"/>
        <v/>
      </c>
      <c r="AX543" s="83">
        <f t="shared" si="285"/>
        <v>9.9295304541648299</v>
      </c>
      <c r="AY543" s="83">
        <f t="shared" si="285"/>
        <v>25.057737030323835</v>
      </c>
      <c r="AZ543" s="59"/>
      <c r="BA543" s="83" t="str">
        <f t="shared" si="286"/>
        <v/>
      </c>
      <c r="BB543" s="83" t="str">
        <f t="shared" si="286"/>
        <v/>
      </c>
      <c r="BC543" s="59"/>
      <c r="BD543" s="83" t="str">
        <f t="shared" si="287"/>
        <v/>
      </c>
      <c r="BE543" s="83" t="str">
        <f t="shared" si="287"/>
        <v/>
      </c>
      <c r="BF543" s="83" t="str">
        <f t="shared" si="287"/>
        <v/>
      </c>
    </row>
    <row r="544" spans="16:58" s="20" customFormat="1" ht="15" customHeight="1">
      <c r="P544" s="237">
        <v>127</v>
      </c>
      <c r="Q544" s="50" t="str">
        <f t="shared" si="272"/>
        <v>Los Angeles_2016</v>
      </c>
      <c r="R544" s="21"/>
      <c r="S544" s="21"/>
      <c r="T544" s="32"/>
      <c r="U544" s="83">
        <f t="shared" si="282"/>
        <v>16055.722142818284</v>
      </c>
      <c r="V544" s="83">
        <f t="shared" si="282"/>
        <v>4698.9037888191924</v>
      </c>
      <c r="W544" s="83">
        <f t="shared" si="282"/>
        <v>1228.4986007216007</v>
      </c>
      <c r="X544" s="83" t="str">
        <f t="shared" si="282"/>
        <v/>
      </c>
      <c r="Y544" s="83" t="str">
        <f t="shared" si="282"/>
        <v/>
      </c>
      <c r="Z544" s="70">
        <f t="shared" si="265"/>
        <v>21983.124532359077</v>
      </c>
      <c r="AA544" s="70">
        <f t="shared" ca="1" si="266"/>
        <v>95</v>
      </c>
      <c r="AB544" s="70">
        <f t="shared" ca="1" si="267"/>
        <v>80</v>
      </c>
      <c r="AC544" s="70">
        <f t="shared" ca="1" si="268"/>
        <v>111</v>
      </c>
      <c r="AD544" s="70">
        <f t="shared" ca="1" si="269"/>
        <v>77</v>
      </c>
      <c r="AE544" s="70" t="e">
        <f t="shared" ca="1" si="270"/>
        <v>#VALUE!</v>
      </c>
      <c r="AF544" s="70" t="e">
        <f t="shared" ca="1" si="271"/>
        <v>#VALUE!</v>
      </c>
      <c r="AG544" s="83">
        <f t="shared" si="283"/>
        <v>4461.1545936689117</v>
      </c>
      <c r="AH544" s="83">
        <f t="shared" si="283"/>
        <v>5235.8264661883668</v>
      </c>
      <c r="AI544" s="83">
        <f t="shared" si="283"/>
        <v>5587.5961603160322</v>
      </c>
      <c r="AJ544" s="83" t="str">
        <f t="shared" si="283"/>
        <v/>
      </c>
      <c r="AK544" s="83" t="str">
        <f t="shared" si="283"/>
        <v/>
      </c>
      <c r="AL544" s="83" t="str">
        <f t="shared" si="283"/>
        <v/>
      </c>
      <c r="AM544" s="83" t="str">
        <f t="shared" si="283"/>
        <v/>
      </c>
      <c r="AN544" s="83">
        <f t="shared" si="283"/>
        <v>29.562369931339557</v>
      </c>
      <c r="AO544" s="59"/>
      <c r="AP544" s="83">
        <f t="shared" si="284"/>
        <v>3757.8473320005965</v>
      </c>
      <c r="AQ544" s="83">
        <f t="shared" si="284"/>
        <v>82.904521213391675</v>
      </c>
      <c r="AR544" s="83">
        <f t="shared" si="284"/>
        <v>147.31960461285007</v>
      </c>
      <c r="AS544" s="83">
        <f t="shared" si="284"/>
        <v>599.7102130859198</v>
      </c>
      <c r="AT544" s="83">
        <f t="shared" si="284"/>
        <v>111.1221179064342</v>
      </c>
      <c r="AU544" s="59"/>
      <c r="AV544" s="83">
        <f t="shared" si="285"/>
        <v>1194.0971421684389</v>
      </c>
      <c r="AW544" s="83" t="str">
        <f t="shared" si="285"/>
        <v/>
      </c>
      <c r="AX544" s="83">
        <f t="shared" si="285"/>
        <v>10.544085559336207</v>
      </c>
      <c r="AY544" s="83">
        <f t="shared" si="285"/>
        <v>23.85737299382572</v>
      </c>
      <c r="AZ544" s="59"/>
      <c r="BA544" s="83" t="str">
        <f t="shared" si="286"/>
        <v/>
      </c>
      <c r="BB544" s="83" t="str">
        <f t="shared" si="286"/>
        <v/>
      </c>
      <c r="BC544" s="59"/>
      <c r="BD544" s="83" t="str">
        <f t="shared" si="287"/>
        <v/>
      </c>
      <c r="BE544" s="83" t="str">
        <f t="shared" si="287"/>
        <v/>
      </c>
      <c r="BF544" s="83" t="str">
        <f t="shared" si="287"/>
        <v/>
      </c>
    </row>
    <row r="545" spans="4:58" s="20" customFormat="1" ht="15" customHeight="1">
      <c r="P545" s="237">
        <v>128</v>
      </c>
      <c r="Q545" s="50" t="str">
        <f t="shared" si="272"/>
        <v>New Orleans_2014</v>
      </c>
      <c r="R545" s="21"/>
      <c r="S545" s="21"/>
      <c r="T545" s="32"/>
      <c r="U545" s="83">
        <f t="shared" si="282"/>
        <v>4109.7950717503873</v>
      </c>
      <c r="V545" s="83">
        <f t="shared" si="282"/>
        <v>3648.6872161067381</v>
      </c>
      <c r="W545" s="83">
        <f t="shared" si="282"/>
        <v>474.84799086757994</v>
      </c>
      <c r="X545" s="83" t="str">
        <f t="shared" si="282"/>
        <v/>
      </c>
      <c r="Y545" s="83" t="str">
        <f t="shared" si="282"/>
        <v/>
      </c>
      <c r="Z545" s="70">
        <f t="shared" si="265"/>
        <v>8233.3302787247048</v>
      </c>
      <c r="AA545" s="70">
        <f t="shared" ca="1" si="266"/>
        <v>131</v>
      </c>
      <c r="AB545" s="70">
        <f t="shared" ca="1" si="267"/>
        <v>132</v>
      </c>
      <c r="AC545" s="70">
        <f t="shared" ca="1" si="268"/>
        <v>123</v>
      </c>
      <c r="AD545" s="70">
        <f t="shared" ca="1" si="269"/>
        <v>110</v>
      </c>
      <c r="AE545" s="70" t="e">
        <f t="shared" ca="1" si="270"/>
        <v>#VALUE!</v>
      </c>
      <c r="AF545" s="70" t="e">
        <f t="shared" ca="1" si="271"/>
        <v>#VALUE!</v>
      </c>
      <c r="AG545" s="83">
        <f t="shared" si="283"/>
        <v>1722.6789630370695</v>
      </c>
      <c r="AH545" s="83">
        <f t="shared" si="283"/>
        <v>1846.6807938704212</v>
      </c>
      <c r="AI545" s="83">
        <f t="shared" si="283"/>
        <v>438.74741529951791</v>
      </c>
      <c r="AJ545" s="83" t="str">
        <f t="shared" si="283"/>
        <v/>
      </c>
      <c r="AK545" s="83" t="str">
        <f t="shared" si="283"/>
        <v/>
      </c>
      <c r="AL545" s="83" t="str">
        <f t="shared" si="283"/>
        <v/>
      </c>
      <c r="AM545" s="83" t="str">
        <f t="shared" si="283"/>
        <v/>
      </c>
      <c r="AN545" s="83">
        <f t="shared" si="283"/>
        <v>101.687899543379</v>
      </c>
      <c r="AO545" s="59"/>
      <c r="AP545" s="83">
        <f t="shared" si="284"/>
        <v>3617.7334010931913</v>
      </c>
      <c r="AQ545" s="83">
        <f t="shared" si="284"/>
        <v>26.965161051902438</v>
      </c>
      <c r="AR545" s="83">
        <f t="shared" si="284"/>
        <v>3.9886539616438359</v>
      </c>
      <c r="AS545" s="83" t="str">
        <f t="shared" si="284"/>
        <v/>
      </c>
      <c r="AT545" s="83" t="str">
        <f t="shared" si="284"/>
        <v/>
      </c>
      <c r="AU545" s="59"/>
      <c r="AV545" s="83">
        <f t="shared" si="285"/>
        <v>463.15525114155253</v>
      </c>
      <c r="AW545" s="83" t="str">
        <f t="shared" si="285"/>
        <v/>
      </c>
      <c r="AX545" s="83">
        <f t="shared" si="285"/>
        <v>4.1356621004566207</v>
      </c>
      <c r="AY545" s="83">
        <f t="shared" si="285"/>
        <v>7.5570776255707761</v>
      </c>
      <c r="AZ545" s="59"/>
      <c r="BA545" s="83" t="str">
        <f t="shared" si="286"/>
        <v/>
      </c>
      <c r="BB545" s="83" t="str">
        <f t="shared" si="286"/>
        <v/>
      </c>
      <c r="BC545" s="59"/>
      <c r="BD545" s="83" t="str">
        <f t="shared" si="287"/>
        <v/>
      </c>
      <c r="BE545" s="83" t="str">
        <f t="shared" si="287"/>
        <v/>
      </c>
      <c r="BF545" s="83" t="str">
        <f t="shared" si="287"/>
        <v/>
      </c>
    </row>
    <row r="546" spans="4:58" s="20" customFormat="1" ht="15" customHeight="1">
      <c r="P546" s="237">
        <v>129</v>
      </c>
      <c r="Q546" s="50" t="str">
        <f t="shared" si="272"/>
        <v>Basel_2014</v>
      </c>
      <c r="R546" s="21"/>
      <c r="S546" s="21"/>
      <c r="T546" s="32"/>
      <c r="U546" s="83">
        <f t="shared" si="282"/>
        <v>17644.345774809975</v>
      </c>
      <c r="V546" s="83">
        <f t="shared" si="282"/>
        <v>4547.9513545638965</v>
      </c>
      <c r="W546" s="83">
        <f t="shared" si="282"/>
        <v>149.92157831385421</v>
      </c>
      <c r="X546" s="83" t="str">
        <f t="shared" si="282"/>
        <v/>
      </c>
      <c r="Y546" s="83" t="str">
        <f t="shared" si="282"/>
        <v/>
      </c>
      <c r="Z546" s="70">
        <f t="shared" ref="Z546:Z577" si="288">IF(SUM(U546:Y546)=0,"",SUM(U546:Y546))</f>
        <v>22342.218707687727</v>
      </c>
      <c r="AA546" s="70">
        <f t="shared" ca="1" si="266"/>
        <v>93</v>
      </c>
      <c r="AB546" s="70">
        <f t="shared" ca="1" si="267"/>
        <v>76</v>
      </c>
      <c r="AC546" s="70">
        <f t="shared" ca="1" si="268"/>
        <v>115</v>
      </c>
      <c r="AD546" s="70">
        <f t="shared" ca="1" si="269"/>
        <v>121</v>
      </c>
      <c r="AE546" s="70" t="e">
        <f t="shared" ca="1" si="270"/>
        <v>#VALUE!</v>
      </c>
      <c r="AF546" s="70" t="e">
        <f t="shared" ca="1" si="271"/>
        <v>#VALUE!</v>
      </c>
      <c r="AG546" s="83">
        <f t="shared" si="283"/>
        <v>6436.3450945451714</v>
      </c>
      <c r="AH546" s="83">
        <f t="shared" si="283"/>
        <v>8639.6954027940974</v>
      </c>
      <c r="AI546" s="83">
        <f t="shared" si="283"/>
        <v>2189.8217292697927</v>
      </c>
      <c r="AJ546" s="83" t="str">
        <f t="shared" si="283"/>
        <v/>
      </c>
      <c r="AK546" s="83">
        <f t="shared" si="283"/>
        <v>1.2446864066715193</v>
      </c>
      <c r="AL546" s="83">
        <f t="shared" si="283"/>
        <v>6.5751912352430253</v>
      </c>
      <c r="AM546" s="83" t="str">
        <f t="shared" si="283"/>
        <v/>
      </c>
      <c r="AN546" s="83">
        <f t="shared" si="283"/>
        <v>370.66367055899946</v>
      </c>
      <c r="AO546" s="59"/>
      <c r="AP546" s="83">
        <f t="shared" si="284"/>
        <v>4352.6570703870166</v>
      </c>
      <c r="AQ546" s="83">
        <f t="shared" si="284"/>
        <v>79.673740357153065</v>
      </c>
      <c r="AR546" s="83">
        <f t="shared" si="284"/>
        <v>115.62054381972612</v>
      </c>
      <c r="AS546" s="83" t="str">
        <f t="shared" si="284"/>
        <v/>
      </c>
      <c r="AT546" s="83" t="str">
        <f t="shared" si="284"/>
        <v/>
      </c>
      <c r="AU546" s="59"/>
      <c r="AV546" s="83">
        <f t="shared" si="285"/>
        <v>1.7603242111243016</v>
      </c>
      <c r="AW546" s="83">
        <f t="shared" si="285"/>
        <v>62.323274824052753</v>
      </c>
      <c r="AX546" s="83" t="str">
        <f t="shared" si="285"/>
        <v/>
      </c>
      <c r="AY546" s="83">
        <f t="shared" si="285"/>
        <v>85.837979278677182</v>
      </c>
      <c r="AZ546" s="59"/>
      <c r="BA546" s="83" t="str">
        <f t="shared" si="286"/>
        <v/>
      </c>
      <c r="BB546" s="83" t="str">
        <f t="shared" si="286"/>
        <v/>
      </c>
      <c r="BC546" s="59"/>
      <c r="BD546" s="83" t="str">
        <f t="shared" si="287"/>
        <v/>
      </c>
      <c r="BE546" s="83" t="str">
        <f t="shared" si="287"/>
        <v/>
      </c>
      <c r="BF546" s="83" t="str">
        <f t="shared" si="287"/>
        <v/>
      </c>
    </row>
    <row r="547" spans="4:58" s="20" customFormat="1" ht="15" customHeight="1">
      <c r="P547" s="237">
        <v>130</v>
      </c>
      <c r="Q547" s="50" t="str">
        <f t="shared" si="272"/>
        <v>Heidelberg_2015</v>
      </c>
      <c r="R547" s="21"/>
      <c r="S547" s="21"/>
      <c r="T547" s="32"/>
      <c r="U547" s="83">
        <f t="shared" si="282"/>
        <v>6438.0999632488056</v>
      </c>
      <c r="V547" s="83">
        <f t="shared" si="282"/>
        <v>2435.4976532923047</v>
      </c>
      <c r="W547" s="83">
        <f t="shared" si="282"/>
        <v>14.831376332230798</v>
      </c>
      <c r="X547" s="83" t="str">
        <f t="shared" si="282"/>
        <v/>
      </c>
      <c r="Y547" s="83" t="str">
        <f t="shared" si="282"/>
        <v/>
      </c>
      <c r="Z547" s="70">
        <f t="shared" si="288"/>
        <v>8888.4289928733415</v>
      </c>
      <c r="AA547" s="70">
        <f t="shared" ref="AA547:AA578" ca="1" si="289">IFERROR(IF(ROW()-ROW(AA$417)&lt;$X$1+1,AA546+1,RANK(Z547,AreaTOTALrank)+$X$1),IF(VALUE(Z547)=0,$T$1+1,RANK(Z547,AreaTOTALrank)+$X$1))</f>
        <v>128</v>
      </c>
      <c r="AB547" s="70">
        <f t="shared" ref="AB547:AB578" ca="1" si="290">IFERROR(IF(ROW()-ROW(AB$417)&lt;$X$1+1,AB546+1,RANK(U547,AreaStationrank)+$X$1),IF(VALUE(U547)=0,$T$1+1,RANK(U547,AreaStationrank)+$X$1))</f>
        <v>117</v>
      </c>
      <c r="AC547" s="70">
        <f t="shared" ref="AC547:AC578" ca="1" si="291">IFERROR(IF(ROW()-ROW(AC$417)&lt;$X$1+1,AC546+1,RANK(V547,AreaTransrank)+$X$1),IF(VALUE(V547)=0,$T$1+1,RANK(V547,AreaTransrank)+$X$1))</f>
        <v>132</v>
      </c>
      <c r="AD547" s="70">
        <f t="shared" ref="AD547:AD578" ca="1" si="292">IFERROR(IF(ROW()-ROW(AD$417)&lt;$X$1+1,AD546+1,RANK(W547,AreaWasterank)+$X$1),IF(VALUE(W547)=0,$T$1+1,RANK(W547,AreaWasterank)+$X$1))</f>
        <v>155</v>
      </c>
      <c r="AE547" s="70" t="e">
        <f t="shared" ref="AE547:AE578" ca="1" si="293">IFERROR(IF(ROW()-ROW(AE$417)&lt;$X$1+1,AE546+1,RANK(X547,AreaIPPUrank)+$X$1),IF(VALUE(X547)=0,$T$1+1,RANK(X547,AreaIPPUrank)+$X$1))</f>
        <v>#VALUE!</v>
      </c>
      <c r="AF547" s="70" t="e">
        <f t="shared" ref="AF547:AF578" ca="1" si="294">IFERROR(IF(ROW()-ROW(AF$417)&lt;$X$1+1,AF546+1,RANK(Y547,AreaAFOLUrank)+$X$1),IF(VALUE(Y547)=0,$T$1+1,RANK(Y547,AreaAFOLUrank)+$X$1))</f>
        <v>#VALUE!</v>
      </c>
      <c r="AG547" s="83">
        <f t="shared" si="283"/>
        <v>2246.0510841602354</v>
      </c>
      <c r="AH547" s="83">
        <f t="shared" si="283"/>
        <v>3520.3702682837188</v>
      </c>
      <c r="AI547" s="83">
        <f t="shared" si="283"/>
        <v>644.8042998897464</v>
      </c>
      <c r="AJ547" s="83" t="str">
        <f t="shared" si="283"/>
        <v/>
      </c>
      <c r="AK547" s="83" t="str">
        <f t="shared" si="283"/>
        <v/>
      </c>
      <c r="AL547" s="83" t="str">
        <f t="shared" si="283"/>
        <v/>
      </c>
      <c r="AM547" s="83" t="str">
        <f t="shared" si="283"/>
        <v/>
      </c>
      <c r="AN547" s="83">
        <f t="shared" si="283"/>
        <v>26.87431091510474</v>
      </c>
      <c r="AO547" s="59"/>
      <c r="AP547" s="83">
        <f t="shared" si="284"/>
        <v>2308.8939589724268</v>
      </c>
      <c r="AQ547" s="83">
        <f t="shared" si="284"/>
        <v>106.19514884233737</v>
      </c>
      <c r="AR547" s="83">
        <f t="shared" si="284"/>
        <v>20.408545477540518</v>
      </c>
      <c r="AS547" s="83" t="str">
        <f t="shared" si="284"/>
        <v/>
      </c>
      <c r="AT547" s="83" t="str">
        <f t="shared" si="284"/>
        <v/>
      </c>
      <c r="AU547" s="59"/>
      <c r="AV547" s="83" t="str">
        <f t="shared" si="285"/>
        <v/>
      </c>
      <c r="AW547" s="83">
        <f t="shared" si="285"/>
        <v>5.0647464167585454</v>
      </c>
      <c r="AX547" s="83" t="str">
        <f t="shared" si="285"/>
        <v/>
      </c>
      <c r="AY547" s="83">
        <f t="shared" si="285"/>
        <v>9.7666299154722527</v>
      </c>
      <c r="AZ547" s="59"/>
      <c r="BA547" s="83" t="str">
        <f t="shared" si="286"/>
        <v/>
      </c>
      <c r="BB547" s="83" t="str">
        <f t="shared" si="286"/>
        <v/>
      </c>
      <c r="BC547" s="59"/>
      <c r="BD547" s="83" t="str">
        <f t="shared" si="287"/>
        <v/>
      </c>
      <c r="BE547" s="83" t="str">
        <f t="shared" si="287"/>
        <v/>
      </c>
      <c r="BF547" s="83" t="str">
        <f t="shared" si="287"/>
        <v/>
      </c>
    </row>
    <row r="548" spans="4:58" s="52" customFormat="1" ht="15" customHeight="1">
      <c r="D548" s="53"/>
      <c r="E548" s="53"/>
      <c r="F548" s="53"/>
      <c r="P548" s="244">
        <v>131</v>
      </c>
      <c r="Q548" s="50" t="str">
        <f t="shared" si="272"/>
        <v>Amsterdam_2015</v>
      </c>
      <c r="R548" s="21"/>
      <c r="S548" s="21"/>
      <c r="T548" s="32"/>
      <c r="U548" s="83">
        <f t="shared" ref="U548:Y557" si="295">IF(ISERROR(U140/$S140),"",U140/$S140)</f>
        <v>22253.035600888361</v>
      </c>
      <c r="V548" s="83">
        <f t="shared" si="295"/>
        <v>6820.7753056571746</v>
      </c>
      <c r="W548" s="83">
        <f t="shared" si="295"/>
        <v>85.928410868977622</v>
      </c>
      <c r="X548" s="83" t="str">
        <f t="shared" si="295"/>
        <v/>
      </c>
      <c r="Y548" s="83" t="str">
        <f t="shared" si="295"/>
        <v/>
      </c>
      <c r="Z548" s="70">
        <f t="shared" si="288"/>
        <v>29159.739317414515</v>
      </c>
      <c r="AA548" s="70">
        <f t="shared" ca="1" si="289"/>
        <v>75</v>
      </c>
      <c r="AB548" s="70">
        <f t="shared" ca="1" si="290"/>
        <v>69</v>
      </c>
      <c r="AC548" s="70">
        <f t="shared" ca="1" si="291"/>
        <v>94</v>
      </c>
      <c r="AD548" s="70">
        <f t="shared" ca="1" si="292"/>
        <v>140</v>
      </c>
      <c r="AE548" s="70" t="e">
        <f t="shared" ca="1" si="293"/>
        <v>#VALUE!</v>
      </c>
      <c r="AF548" s="70" t="e">
        <f t="shared" ca="1" si="294"/>
        <v>#VALUE!</v>
      </c>
      <c r="AG548" s="83">
        <f t="shared" ref="AG548:AN557" si="296">IF(ISERROR(AG140/$S140),"",AG140/$S140)</f>
        <v>5828.6103639197872</v>
      </c>
      <c r="AH548" s="83">
        <f t="shared" si="296"/>
        <v>14750.380601975494</v>
      </c>
      <c r="AI548" s="83">
        <f t="shared" si="296"/>
        <v>1125.4480808919977</v>
      </c>
      <c r="AJ548" s="83" t="str">
        <f t="shared" si="296"/>
        <v/>
      </c>
      <c r="AK548" s="83">
        <f t="shared" si="296"/>
        <v>265.9275268134644</v>
      </c>
      <c r="AL548" s="83" t="str">
        <f t="shared" si="296"/>
        <v/>
      </c>
      <c r="AM548" s="83">
        <f t="shared" si="296"/>
        <v>5.1303347802215786E-2</v>
      </c>
      <c r="AN548" s="83">
        <f t="shared" si="296"/>
        <v>96.861198686781037</v>
      </c>
      <c r="AO548" s="59"/>
      <c r="AP548" s="83">
        <f t="shared" ref="AP548:AT557" si="297">IF(ISERROR(AP140/$S140),"",AP140/$S140)</f>
        <v>5157.9442864033126</v>
      </c>
      <c r="AQ548" s="83" t="str">
        <f t="shared" si="297"/>
        <v/>
      </c>
      <c r="AR548" s="83">
        <f t="shared" si="297"/>
        <v>1146.1782327328622</v>
      </c>
      <c r="AS548" s="83">
        <f t="shared" si="297"/>
        <v>2.5716988783685366</v>
      </c>
      <c r="AT548" s="83">
        <f t="shared" si="297"/>
        <v>514.0810876426317</v>
      </c>
      <c r="AU548" s="59"/>
      <c r="AV548" s="83" t="str">
        <f t="shared" si="285"/>
        <v/>
      </c>
      <c r="AW548" s="83" t="str">
        <f t="shared" si="285"/>
        <v/>
      </c>
      <c r="AX548" s="83" t="str">
        <f t="shared" si="285"/>
        <v/>
      </c>
      <c r="AY548" s="83">
        <f t="shared" si="285"/>
        <v>85.928410868977622</v>
      </c>
      <c r="AZ548" s="59"/>
      <c r="BA548" s="83" t="str">
        <f t="shared" si="286"/>
        <v/>
      </c>
      <c r="BB548" s="83" t="str">
        <f t="shared" si="286"/>
        <v/>
      </c>
      <c r="BC548" s="59"/>
      <c r="BD548" s="83" t="str">
        <f t="shared" si="287"/>
        <v/>
      </c>
      <c r="BE548" s="83" t="str">
        <f t="shared" si="287"/>
        <v/>
      </c>
      <c r="BF548" s="83" t="str">
        <f t="shared" si="287"/>
        <v/>
      </c>
    </row>
    <row r="549" spans="4:58" s="20" customFormat="1" ht="15" customHeight="1">
      <c r="P549" s="237">
        <v>132</v>
      </c>
      <c r="Q549" s="50" t="str">
        <f t="shared" si="272"/>
        <v>Tshwane_2014</v>
      </c>
      <c r="R549" s="21"/>
      <c r="S549" s="21"/>
      <c r="T549" s="32"/>
      <c r="U549" s="83">
        <f t="shared" si="295"/>
        <v>1935.5688157837792</v>
      </c>
      <c r="V549" s="83">
        <f t="shared" si="295"/>
        <v>714.86445072398908</v>
      </c>
      <c r="W549" s="83">
        <f t="shared" si="295"/>
        <v>1703.5185309189601</v>
      </c>
      <c r="X549" s="83" t="str">
        <f t="shared" si="295"/>
        <v/>
      </c>
      <c r="Y549" s="83" t="str">
        <f t="shared" si="295"/>
        <v/>
      </c>
      <c r="Z549" s="70">
        <f t="shared" si="288"/>
        <v>4353.9517974267283</v>
      </c>
      <c r="AA549" s="70">
        <f t="shared" ca="1" si="289"/>
        <v>146</v>
      </c>
      <c r="AB549" s="70">
        <f t="shared" ca="1" si="290"/>
        <v>143</v>
      </c>
      <c r="AC549" s="70">
        <f t="shared" ca="1" si="291"/>
        <v>153</v>
      </c>
      <c r="AD549" s="70">
        <f t="shared" ca="1" si="292"/>
        <v>73</v>
      </c>
      <c r="AE549" s="70" t="e">
        <f t="shared" ca="1" si="293"/>
        <v>#VALUE!</v>
      </c>
      <c r="AF549" s="70" t="e">
        <f t="shared" ca="1" si="294"/>
        <v>#VALUE!</v>
      </c>
      <c r="AG549" s="83">
        <f t="shared" si="296"/>
        <v>498.72183893529677</v>
      </c>
      <c r="AH549" s="83">
        <f t="shared" si="296"/>
        <v>267.95111665427743</v>
      </c>
      <c r="AI549" s="83">
        <f t="shared" si="296"/>
        <v>863.27487895708998</v>
      </c>
      <c r="AJ549" s="83" t="str">
        <f t="shared" si="296"/>
        <v/>
      </c>
      <c r="AK549" s="83">
        <f t="shared" si="296"/>
        <v>55.280362969567655</v>
      </c>
      <c r="AL549" s="83">
        <f t="shared" si="296"/>
        <v>249.78406432100149</v>
      </c>
      <c r="AM549" s="83" t="str">
        <f t="shared" si="296"/>
        <v/>
      </c>
      <c r="AN549" s="83">
        <f t="shared" si="296"/>
        <v>0.12112265320393821</v>
      </c>
      <c r="AO549" s="59"/>
      <c r="AP549" s="83">
        <f t="shared" si="297"/>
        <v>703.60596082909262</v>
      </c>
      <c r="AQ549" s="83">
        <f t="shared" si="297"/>
        <v>11.258489894896336</v>
      </c>
      <c r="AR549" s="83" t="str">
        <f t="shared" si="297"/>
        <v/>
      </c>
      <c r="AS549" s="83" t="str">
        <f t="shared" si="297"/>
        <v/>
      </c>
      <c r="AT549" s="83" t="str">
        <f t="shared" si="297"/>
        <v/>
      </c>
      <c r="AU549" s="59"/>
      <c r="AV549" s="83">
        <f t="shared" si="285"/>
        <v>1682.9269145728645</v>
      </c>
      <c r="AW549" s="83" t="str">
        <f t="shared" si="285"/>
        <v/>
      </c>
      <c r="AX549" s="83" t="str">
        <f t="shared" si="285"/>
        <v/>
      </c>
      <c r="AY549" s="83">
        <f t="shared" si="285"/>
        <v>20.591616346095559</v>
      </c>
      <c r="AZ549" s="59"/>
      <c r="BA549" s="83" t="str">
        <f t="shared" si="286"/>
        <v/>
      </c>
      <c r="BB549" s="83" t="str">
        <f t="shared" si="286"/>
        <v/>
      </c>
      <c r="BC549" s="59"/>
      <c r="BD549" s="83" t="str">
        <f t="shared" si="287"/>
        <v/>
      </c>
      <c r="BE549" s="83" t="str">
        <f t="shared" si="287"/>
        <v/>
      </c>
      <c r="BF549" s="83" t="str">
        <f t="shared" si="287"/>
        <v/>
      </c>
    </row>
    <row r="550" spans="4:58" s="20" customFormat="1" ht="15" customHeight="1">
      <c r="P550" s="237">
        <v>133</v>
      </c>
      <c r="Q550" s="50" t="str">
        <f t="shared" si="272"/>
        <v>Salvador_2013</v>
      </c>
      <c r="R550" s="21"/>
      <c r="S550" s="21"/>
      <c r="T550" s="32"/>
      <c r="U550" s="83">
        <f t="shared" si="295"/>
        <v>1190.0169400364518</v>
      </c>
      <c r="V550" s="83">
        <f t="shared" si="295"/>
        <v>3971.2958224812778</v>
      </c>
      <c r="W550" s="83">
        <f t="shared" si="295"/>
        <v>382.93834205720174</v>
      </c>
      <c r="X550" s="83" t="str">
        <f t="shared" si="295"/>
        <v/>
      </c>
      <c r="Y550" s="83" t="str">
        <f t="shared" si="295"/>
        <v/>
      </c>
      <c r="Z550" s="70">
        <f t="shared" si="288"/>
        <v>5544.2511045749316</v>
      </c>
      <c r="AA550" s="70">
        <f t="shared" ca="1" si="289"/>
        <v>137</v>
      </c>
      <c r="AB550" s="70">
        <f t="shared" ca="1" si="290"/>
        <v>146</v>
      </c>
      <c r="AC550" s="70">
        <f t="shared" ca="1" si="291"/>
        <v>120</v>
      </c>
      <c r="AD550" s="70">
        <f t="shared" ca="1" si="292"/>
        <v>111</v>
      </c>
      <c r="AE550" s="70" t="e">
        <f t="shared" ca="1" si="293"/>
        <v>#VALUE!</v>
      </c>
      <c r="AF550" s="70" t="e">
        <f t="shared" ca="1" si="294"/>
        <v>#VALUE!</v>
      </c>
      <c r="AG550" s="83">
        <f t="shared" si="296"/>
        <v>614.4666310649111</v>
      </c>
      <c r="AH550" s="83">
        <f t="shared" si="296"/>
        <v>492.55420932210882</v>
      </c>
      <c r="AI550" s="83">
        <f t="shared" si="296"/>
        <v>80.938405696658251</v>
      </c>
      <c r="AJ550" s="83" t="str">
        <f t="shared" si="296"/>
        <v/>
      </c>
      <c r="AK550" s="83" t="str">
        <f t="shared" si="296"/>
        <v/>
      </c>
      <c r="AL550" s="83" t="str">
        <f t="shared" si="296"/>
        <v/>
      </c>
      <c r="AM550" s="83" t="str">
        <f t="shared" si="296"/>
        <v/>
      </c>
      <c r="AN550" s="83">
        <f t="shared" si="296"/>
        <v>1.0327935579133944</v>
      </c>
      <c r="AO550" s="59"/>
      <c r="AP550" s="83">
        <f t="shared" si="297"/>
        <v>2929.5589912864643</v>
      </c>
      <c r="AQ550" s="83">
        <f t="shared" si="297"/>
        <v>16.625675554606136</v>
      </c>
      <c r="AR550" s="83">
        <f t="shared" si="297"/>
        <v>89.664946660863521</v>
      </c>
      <c r="AS550" s="83">
        <f t="shared" si="297"/>
        <v>935.44620897934408</v>
      </c>
      <c r="AT550" s="83" t="str">
        <f t="shared" si="297"/>
        <v/>
      </c>
      <c r="AU550" s="59"/>
      <c r="AV550" s="83">
        <f t="shared" si="285"/>
        <v>90.032777385579848</v>
      </c>
      <c r="AW550" s="83" t="str">
        <f t="shared" si="285"/>
        <v/>
      </c>
      <c r="AX550" s="83">
        <f t="shared" si="285"/>
        <v>0.12574712875945956</v>
      </c>
      <c r="AY550" s="83">
        <f t="shared" si="285"/>
        <v>292.77981754286242</v>
      </c>
      <c r="AZ550" s="59"/>
      <c r="BA550" s="83" t="str">
        <f t="shared" si="286"/>
        <v/>
      </c>
      <c r="BB550" s="83" t="str">
        <f t="shared" si="286"/>
        <v/>
      </c>
      <c r="BC550" s="59"/>
      <c r="BD550" s="83" t="str">
        <f t="shared" si="287"/>
        <v/>
      </c>
      <c r="BE550" s="83" t="str">
        <f t="shared" si="287"/>
        <v/>
      </c>
      <c r="BF550" s="83" t="str">
        <f t="shared" si="287"/>
        <v/>
      </c>
    </row>
    <row r="551" spans="4:58" s="20" customFormat="1" ht="15" customHeight="1">
      <c r="P551" s="237">
        <v>134</v>
      </c>
      <c r="Q551" s="50" t="str">
        <f t="shared" si="272"/>
        <v>Accra_2015</v>
      </c>
      <c r="R551" s="21"/>
      <c r="S551" s="21"/>
      <c r="T551" s="32"/>
      <c r="U551" s="83">
        <f t="shared" si="295"/>
        <v>4537.4610008264781</v>
      </c>
      <c r="V551" s="83">
        <f t="shared" si="295"/>
        <v>5173.9031222443582</v>
      </c>
      <c r="W551" s="83">
        <f t="shared" si="295"/>
        <v>7236.8389971665192</v>
      </c>
      <c r="X551" s="83" t="str">
        <f t="shared" si="295"/>
        <v/>
      </c>
      <c r="Y551" s="83" t="str">
        <f t="shared" si="295"/>
        <v/>
      </c>
      <c r="Z551" s="70">
        <f t="shared" si="288"/>
        <v>16948.203120237355</v>
      </c>
      <c r="AA551" s="70">
        <f t="shared" ca="1" si="289"/>
        <v>110</v>
      </c>
      <c r="AB551" s="70">
        <f t="shared" ca="1" si="290"/>
        <v>129</v>
      </c>
      <c r="AC551" s="70">
        <f t="shared" ca="1" si="291"/>
        <v>103</v>
      </c>
      <c r="AD551" s="70">
        <f t="shared" ca="1" si="292"/>
        <v>32</v>
      </c>
      <c r="AE551" s="70" t="e">
        <f t="shared" ca="1" si="293"/>
        <v>#VALUE!</v>
      </c>
      <c r="AF551" s="70" t="e">
        <f t="shared" ca="1" si="294"/>
        <v>#VALUE!</v>
      </c>
      <c r="AG551" s="83">
        <f t="shared" si="296"/>
        <v>2259.0680658667407</v>
      </c>
      <c r="AH551" s="83">
        <f t="shared" si="296"/>
        <v>512.28038786906222</v>
      </c>
      <c r="AI551" s="83">
        <f t="shared" si="296"/>
        <v>1766.1125470906754</v>
      </c>
      <c r="AJ551" s="83" t="str">
        <f t="shared" si="296"/>
        <v/>
      </c>
      <c r="AK551" s="83" t="str">
        <f t="shared" si="296"/>
        <v/>
      </c>
      <c r="AL551" s="83" t="str">
        <f t="shared" si="296"/>
        <v/>
      </c>
      <c r="AM551" s="83" t="str">
        <f t="shared" si="296"/>
        <v/>
      </c>
      <c r="AN551" s="83" t="str">
        <f t="shared" si="296"/>
        <v/>
      </c>
      <c r="AO551" s="59"/>
      <c r="AP551" s="83">
        <f t="shared" si="297"/>
        <v>5112.8730510224896</v>
      </c>
      <c r="AQ551" s="83" t="str">
        <f t="shared" si="297"/>
        <v/>
      </c>
      <c r="AR551" s="83">
        <f t="shared" si="297"/>
        <v>61.030071221869278</v>
      </c>
      <c r="AS551" s="83" t="str">
        <f t="shared" si="297"/>
        <v/>
      </c>
      <c r="AT551" s="83" t="str">
        <f t="shared" si="297"/>
        <v/>
      </c>
      <c r="AU551" s="59"/>
      <c r="AV551" s="83">
        <f t="shared" si="285"/>
        <v>4804.5227912185819</v>
      </c>
      <c r="AW551" s="83">
        <f t="shared" si="285"/>
        <v>70.825888759124084</v>
      </c>
      <c r="AX551" s="83" t="str">
        <f t="shared" si="285"/>
        <v/>
      </c>
      <c r="AY551" s="83">
        <f t="shared" si="285"/>
        <v>2361.4903171888127</v>
      </c>
      <c r="AZ551" s="59"/>
      <c r="BA551" s="83" t="str">
        <f t="shared" si="286"/>
        <v/>
      </c>
      <c r="BB551" s="83" t="str">
        <f t="shared" si="286"/>
        <v/>
      </c>
      <c r="BC551" s="59"/>
      <c r="BD551" s="83" t="str">
        <f t="shared" si="287"/>
        <v/>
      </c>
      <c r="BE551" s="83" t="str">
        <f t="shared" si="287"/>
        <v/>
      </c>
      <c r="BF551" s="83" t="str">
        <f t="shared" si="287"/>
        <v/>
      </c>
    </row>
    <row r="552" spans="4:58" s="20" customFormat="1" ht="15" customHeight="1">
      <c r="P552" s="237">
        <v>135</v>
      </c>
      <c r="Q552" s="50" t="str">
        <f t="shared" si="272"/>
        <v>Warsaw_2014</v>
      </c>
      <c r="R552" s="21"/>
      <c r="S552" s="21"/>
      <c r="T552" s="32"/>
      <c r="U552" s="83">
        <f t="shared" si="295"/>
        <v>15792.211124465044</v>
      </c>
      <c r="V552" s="83">
        <f t="shared" si="295"/>
        <v>3723.5359091334626</v>
      </c>
      <c r="W552" s="83">
        <f t="shared" si="295"/>
        <v>61.601423872340419</v>
      </c>
      <c r="X552" s="83" t="str">
        <f t="shared" si="295"/>
        <v/>
      </c>
      <c r="Y552" s="83" t="str">
        <f t="shared" si="295"/>
        <v/>
      </c>
      <c r="Z552" s="70">
        <f t="shared" si="288"/>
        <v>19577.348457470845</v>
      </c>
      <c r="AA552" s="70">
        <f t="shared" ca="1" si="289"/>
        <v>108</v>
      </c>
      <c r="AB552" s="70">
        <f t="shared" ca="1" si="290"/>
        <v>81</v>
      </c>
      <c r="AC552" s="70">
        <f t="shared" ca="1" si="291"/>
        <v>122</v>
      </c>
      <c r="AD552" s="70">
        <f t="shared" ca="1" si="292"/>
        <v>145</v>
      </c>
      <c r="AE552" s="70" t="e">
        <f t="shared" ca="1" si="293"/>
        <v>#VALUE!</v>
      </c>
      <c r="AF552" s="70" t="e">
        <f t="shared" ca="1" si="294"/>
        <v>#VALUE!</v>
      </c>
      <c r="AG552" s="83">
        <f t="shared" si="296"/>
        <v>8960.948361755587</v>
      </c>
      <c r="AH552" s="83">
        <f t="shared" si="296"/>
        <v>2925.8918208094547</v>
      </c>
      <c r="AI552" s="83">
        <f t="shared" si="296"/>
        <v>3871.157720749663</v>
      </c>
      <c r="AJ552" s="83" t="str">
        <f t="shared" si="296"/>
        <v/>
      </c>
      <c r="AK552" s="83">
        <f t="shared" si="296"/>
        <v>7.9802368007736941</v>
      </c>
      <c r="AL552" s="83" t="str">
        <f t="shared" si="296"/>
        <v/>
      </c>
      <c r="AM552" s="83" t="str">
        <f t="shared" si="296"/>
        <v/>
      </c>
      <c r="AN552" s="83">
        <f t="shared" si="296"/>
        <v>26.232984349567275</v>
      </c>
      <c r="AO552" s="59"/>
      <c r="AP552" s="83">
        <f t="shared" si="297"/>
        <v>3271.6908964630561</v>
      </c>
      <c r="AQ552" s="83">
        <f t="shared" si="297"/>
        <v>451.61086839187624</v>
      </c>
      <c r="AR552" s="83">
        <f t="shared" si="297"/>
        <v>1.9816448742746618E-2</v>
      </c>
      <c r="AS552" s="83">
        <f t="shared" si="297"/>
        <v>0.21432782978723403</v>
      </c>
      <c r="AT552" s="83" t="str">
        <f t="shared" si="297"/>
        <v/>
      </c>
      <c r="AU552" s="59"/>
      <c r="AV552" s="83">
        <f t="shared" si="285"/>
        <v>15.636208108317211</v>
      </c>
      <c r="AW552" s="83">
        <f t="shared" si="285"/>
        <v>29.570258800773694</v>
      </c>
      <c r="AX552" s="83">
        <f t="shared" si="285"/>
        <v>1.7940038684719536E-4</v>
      </c>
      <c r="AY552" s="83">
        <f t="shared" si="285"/>
        <v>16.394777562862668</v>
      </c>
      <c r="AZ552" s="59"/>
      <c r="BA552" s="83" t="str">
        <f t="shared" si="286"/>
        <v/>
      </c>
      <c r="BB552" s="83" t="str">
        <f t="shared" si="286"/>
        <v/>
      </c>
      <c r="BC552" s="59"/>
      <c r="BD552" s="83" t="str">
        <f t="shared" si="287"/>
        <v/>
      </c>
      <c r="BE552" s="83" t="str">
        <f t="shared" si="287"/>
        <v/>
      </c>
      <c r="BF552" s="83" t="str">
        <f t="shared" si="287"/>
        <v/>
      </c>
    </row>
    <row r="553" spans="4:58" s="20" customFormat="1" ht="15" customHeight="1">
      <c r="P553" s="237">
        <v>136</v>
      </c>
      <c r="Q553" s="50" t="str">
        <f t="shared" si="272"/>
        <v>Barcelona_2013</v>
      </c>
      <c r="R553" s="21"/>
      <c r="S553" s="21"/>
      <c r="T553" s="32"/>
      <c r="U553" s="83">
        <f t="shared" si="295"/>
        <v>18325.539062441891</v>
      </c>
      <c r="V553" s="83">
        <f t="shared" si="295"/>
        <v>9710.0099719308801</v>
      </c>
      <c r="W553" s="83">
        <f t="shared" si="295"/>
        <v>605.29961722956432</v>
      </c>
      <c r="X553" s="83" t="str">
        <f t="shared" si="295"/>
        <v/>
      </c>
      <c r="Y553" s="83" t="str">
        <f t="shared" si="295"/>
        <v/>
      </c>
      <c r="Z553" s="70">
        <f t="shared" si="288"/>
        <v>28640.848651602337</v>
      </c>
      <c r="AA553" s="70">
        <f t="shared" ca="1" si="289"/>
        <v>76</v>
      </c>
      <c r="AB553" s="70">
        <f t="shared" ca="1" si="290"/>
        <v>75</v>
      </c>
      <c r="AC553" s="70">
        <f t="shared" ca="1" si="291"/>
        <v>62</v>
      </c>
      <c r="AD553" s="70">
        <f t="shared" ca="1" si="292"/>
        <v>104</v>
      </c>
      <c r="AE553" s="70" t="e">
        <f t="shared" ca="1" si="293"/>
        <v>#VALUE!</v>
      </c>
      <c r="AF553" s="70" t="e">
        <f t="shared" ca="1" si="294"/>
        <v>#VALUE!</v>
      </c>
      <c r="AG553" s="83">
        <f t="shared" si="296"/>
        <v>7267.0556850548764</v>
      </c>
      <c r="AH553" s="83">
        <f t="shared" si="296"/>
        <v>5869.5715216177314</v>
      </c>
      <c r="AI553" s="83">
        <f t="shared" si="296"/>
        <v>4951.1338282697416</v>
      </c>
      <c r="AJ553" s="83" t="str">
        <f t="shared" si="296"/>
        <v/>
      </c>
      <c r="AK553" s="83" t="str">
        <f t="shared" si="296"/>
        <v/>
      </c>
      <c r="AL553" s="83" t="str">
        <f t="shared" si="296"/>
        <v/>
      </c>
      <c r="AM553" s="83" t="str">
        <f t="shared" si="296"/>
        <v/>
      </c>
      <c r="AN553" s="83">
        <f t="shared" si="296"/>
        <v>169.95594713656388</v>
      </c>
      <c r="AO553" s="59"/>
      <c r="AP553" s="83">
        <f t="shared" si="297"/>
        <v>9452.4092722074165</v>
      </c>
      <c r="AQ553" s="83">
        <f t="shared" si="297"/>
        <v>257.60069972346309</v>
      </c>
      <c r="AR553" s="83" t="str">
        <f t="shared" si="297"/>
        <v/>
      </c>
      <c r="AS553" s="83" t="str">
        <f t="shared" si="297"/>
        <v/>
      </c>
      <c r="AT553" s="83" t="str">
        <f t="shared" si="297"/>
        <v/>
      </c>
      <c r="AU553" s="59"/>
      <c r="AV553" s="83" t="str">
        <f t="shared" si="285"/>
        <v/>
      </c>
      <c r="AW553" s="83">
        <f t="shared" si="285"/>
        <v>327.25164855604504</v>
      </c>
      <c r="AX553" s="83" t="str">
        <f t="shared" si="285"/>
        <v/>
      </c>
      <c r="AY553" s="83">
        <f t="shared" si="285"/>
        <v>278.04796867351928</v>
      </c>
      <c r="AZ553" s="59"/>
      <c r="BA553" s="83" t="str">
        <f t="shared" si="286"/>
        <v/>
      </c>
      <c r="BB553" s="83" t="str">
        <f t="shared" si="286"/>
        <v/>
      </c>
      <c r="BC553" s="59"/>
      <c r="BD553" s="83" t="str">
        <f t="shared" si="287"/>
        <v/>
      </c>
      <c r="BE553" s="83" t="str">
        <f t="shared" si="287"/>
        <v/>
      </c>
      <c r="BF553" s="83" t="str">
        <f t="shared" si="287"/>
        <v/>
      </c>
    </row>
    <row r="554" spans="4:58" s="20" customFormat="1" ht="15" customHeight="1">
      <c r="P554" s="237">
        <v>137</v>
      </c>
      <c r="Q554" s="50" t="str">
        <f t="shared" si="272"/>
        <v>Barcelona_2014</v>
      </c>
      <c r="R554" s="21"/>
      <c r="S554" s="21"/>
      <c r="T554" s="32"/>
      <c r="U554" s="83">
        <f t="shared" si="295"/>
        <v>15776.959319678905</v>
      </c>
      <c r="V554" s="83">
        <f t="shared" si="295"/>
        <v>9754.6190401691638</v>
      </c>
      <c r="W554" s="83">
        <f t="shared" si="295"/>
        <v>580.33899265785612</v>
      </c>
      <c r="X554" s="83" t="str">
        <f t="shared" si="295"/>
        <v/>
      </c>
      <c r="Y554" s="83" t="str">
        <f t="shared" si="295"/>
        <v/>
      </c>
      <c r="Z554" s="70">
        <f t="shared" si="288"/>
        <v>26111.917352505927</v>
      </c>
      <c r="AA554" s="70">
        <f t="shared" ca="1" si="289"/>
        <v>80</v>
      </c>
      <c r="AB554" s="70">
        <f t="shared" ca="1" si="290"/>
        <v>82</v>
      </c>
      <c r="AC554" s="70">
        <f t="shared" ca="1" si="291"/>
        <v>61</v>
      </c>
      <c r="AD554" s="70">
        <f t="shared" ca="1" si="292"/>
        <v>105</v>
      </c>
      <c r="AE554" s="70" t="e">
        <f t="shared" ca="1" si="293"/>
        <v>#VALUE!</v>
      </c>
      <c r="AF554" s="70" t="e">
        <f t="shared" ca="1" si="294"/>
        <v>#VALUE!</v>
      </c>
      <c r="AG554" s="83">
        <f t="shared" si="296"/>
        <v>6535.6499009621148</v>
      </c>
      <c r="AH554" s="83">
        <f t="shared" si="296"/>
        <v>6119.1662314114537</v>
      </c>
      <c r="AI554" s="83">
        <f t="shared" si="296"/>
        <v>2919.9508493638768</v>
      </c>
      <c r="AJ554" s="83" t="str">
        <f t="shared" si="296"/>
        <v/>
      </c>
      <c r="AK554" s="83" t="str">
        <f t="shared" si="296"/>
        <v/>
      </c>
      <c r="AL554" s="83" t="str">
        <f t="shared" si="296"/>
        <v/>
      </c>
      <c r="AM554" s="83" t="str">
        <f t="shared" si="296"/>
        <v/>
      </c>
      <c r="AN554" s="83">
        <f t="shared" si="296"/>
        <v>147.89035731767009</v>
      </c>
      <c r="AO554" s="59"/>
      <c r="AP554" s="83">
        <f t="shared" si="297"/>
        <v>9561.2334801762117</v>
      </c>
      <c r="AQ554" s="83">
        <f t="shared" si="297"/>
        <v>193.38555999295153</v>
      </c>
      <c r="AR554" s="83" t="str">
        <f t="shared" si="297"/>
        <v/>
      </c>
      <c r="AS554" s="83" t="str">
        <f t="shared" si="297"/>
        <v/>
      </c>
      <c r="AT554" s="83" t="str">
        <f t="shared" si="297"/>
        <v/>
      </c>
      <c r="AU554" s="59"/>
      <c r="AV554" s="83" t="str">
        <f t="shared" si="285"/>
        <v/>
      </c>
      <c r="AW554" s="83">
        <f t="shared" si="285"/>
        <v>303.92587469407738</v>
      </c>
      <c r="AX554" s="83" t="str">
        <f t="shared" si="285"/>
        <v/>
      </c>
      <c r="AY554" s="83">
        <f t="shared" si="285"/>
        <v>276.41311796377875</v>
      </c>
      <c r="AZ554" s="59"/>
      <c r="BA554" s="83" t="str">
        <f t="shared" si="286"/>
        <v/>
      </c>
      <c r="BB554" s="83" t="str">
        <f t="shared" si="286"/>
        <v/>
      </c>
      <c r="BC554" s="59"/>
      <c r="BD554" s="83" t="str">
        <f t="shared" si="287"/>
        <v/>
      </c>
      <c r="BE554" s="83" t="str">
        <f t="shared" si="287"/>
        <v/>
      </c>
      <c r="BF554" s="83" t="str">
        <f t="shared" si="287"/>
        <v/>
      </c>
    </row>
    <row r="555" spans="4:58" s="20" customFormat="1" ht="15" customHeight="1">
      <c r="P555" s="237">
        <v>138</v>
      </c>
      <c r="Q555" s="50" t="str">
        <f t="shared" si="272"/>
        <v>Barcelona_2015</v>
      </c>
      <c r="R555" s="21"/>
      <c r="S555" s="21"/>
      <c r="T555" s="32"/>
      <c r="U555" s="83">
        <f t="shared" si="295"/>
        <v>16934.453735956926</v>
      </c>
      <c r="V555" s="83">
        <f t="shared" si="295"/>
        <v>10065.777798715342</v>
      </c>
      <c r="W555" s="83">
        <f t="shared" si="295"/>
        <v>892.05482134116482</v>
      </c>
      <c r="X555" s="83" t="str">
        <f t="shared" si="295"/>
        <v/>
      </c>
      <c r="Y555" s="83" t="str">
        <f t="shared" si="295"/>
        <v/>
      </c>
      <c r="Z555" s="70">
        <f t="shared" si="288"/>
        <v>27892.286356013432</v>
      </c>
      <c r="AA555" s="70">
        <f t="shared" ca="1" si="289"/>
        <v>78</v>
      </c>
      <c r="AB555" s="70">
        <f t="shared" ca="1" si="290"/>
        <v>78</v>
      </c>
      <c r="AC555" s="70">
        <f t="shared" ca="1" si="291"/>
        <v>56</v>
      </c>
      <c r="AD555" s="70">
        <f t="shared" ca="1" si="292"/>
        <v>93</v>
      </c>
      <c r="AE555" s="70" t="e">
        <f t="shared" ca="1" si="293"/>
        <v>#VALUE!</v>
      </c>
      <c r="AF555" s="70" t="e">
        <f t="shared" ca="1" si="294"/>
        <v>#VALUE!</v>
      </c>
      <c r="AG555" s="83">
        <f t="shared" si="296"/>
        <v>6914.9822555066066</v>
      </c>
      <c r="AH555" s="83">
        <f t="shared" si="296"/>
        <v>6760.4796644933913</v>
      </c>
      <c r="AI555" s="83">
        <f t="shared" si="296"/>
        <v>3043.0102174449339</v>
      </c>
      <c r="AJ555" s="83" t="str">
        <f t="shared" si="296"/>
        <v/>
      </c>
      <c r="AK555" s="83" t="str">
        <f t="shared" si="296"/>
        <v/>
      </c>
      <c r="AL555" s="83" t="str">
        <f t="shared" si="296"/>
        <v/>
      </c>
      <c r="AM555" s="83" t="str">
        <f t="shared" si="296"/>
        <v/>
      </c>
      <c r="AN555" s="83">
        <f t="shared" si="296"/>
        <v>149.9657366617719</v>
      </c>
      <c r="AO555" s="59"/>
      <c r="AP555" s="83">
        <f t="shared" si="297"/>
        <v>9797.5232501223691</v>
      </c>
      <c r="AQ555" s="83">
        <f t="shared" si="297"/>
        <v>268.25454859297503</v>
      </c>
      <c r="AR555" s="83" t="str">
        <f t="shared" si="297"/>
        <v/>
      </c>
      <c r="AS555" s="83" t="str">
        <f t="shared" si="297"/>
        <v/>
      </c>
      <c r="AT555" s="83" t="str">
        <f t="shared" si="297"/>
        <v/>
      </c>
      <c r="AU555" s="59"/>
      <c r="AV555" s="83" t="str">
        <f t="shared" si="285"/>
        <v/>
      </c>
      <c r="AW555" s="83">
        <f t="shared" si="285"/>
        <v>679.3147332354381</v>
      </c>
      <c r="AX555" s="83" t="str">
        <f t="shared" si="285"/>
        <v/>
      </c>
      <c r="AY555" s="83">
        <f t="shared" si="285"/>
        <v>212.74008810572687</v>
      </c>
      <c r="AZ555" s="59"/>
      <c r="BA555" s="83" t="str">
        <f t="shared" si="286"/>
        <v/>
      </c>
      <c r="BB555" s="83" t="str">
        <f t="shared" si="286"/>
        <v/>
      </c>
      <c r="BC555" s="59"/>
      <c r="BD555" s="83" t="str">
        <f t="shared" si="287"/>
        <v/>
      </c>
      <c r="BE555" s="83" t="str">
        <f t="shared" si="287"/>
        <v/>
      </c>
      <c r="BF555" s="83" t="str">
        <f t="shared" si="287"/>
        <v/>
      </c>
    </row>
    <row r="556" spans="4:58" s="52" customFormat="1" ht="15" customHeight="1">
      <c r="D556" s="53"/>
      <c r="E556" s="53"/>
      <c r="F556" s="53"/>
      <c r="P556" s="244">
        <v>139</v>
      </c>
      <c r="Q556" s="50" t="str">
        <f t="shared" si="272"/>
        <v>Barcelona_2016</v>
      </c>
      <c r="R556" s="21"/>
      <c r="S556" s="21"/>
      <c r="T556" s="32"/>
      <c r="U556" s="83">
        <f t="shared" si="295"/>
        <v>16277.464428309782</v>
      </c>
      <c r="V556" s="83">
        <f t="shared" si="295"/>
        <v>10492.371359353858</v>
      </c>
      <c r="W556" s="83">
        <f t="shared" si="295"/>
        <v>792.89941553499762</v>
      </c>
      <c r="X556" s="83" t="str">
        <f t="shared" si="295"/>
        <v/>
      </c>
      <c r="Y556" s="83" t="str">
        <f t="shared" si="295"/>
        <v/>
      </c>
      <c r="Z556" s="70">
        <f t="shared" si="288"/>
        <v>27562.735203198637</v>
      </c>
      <c r="AA556" s="70">
        <f t="shared" ca="1" si="289"/>
        <v>79</v>
      </c>
      <c r="AB556" s="70">
        <f t="shared" ca="1" si="290"/>
        <v>79</v>
      </c>
      <c r="AC556" s="70">
        <f t="shared" ca="1" si="291"/>
        <v>53</v>
      </c>
      <c r="AD556" s="70">
        <f t="shared" ca="1" si="292"/>
        <v>98</v>
      </c>
      <c r="AE556" s="70" t="e">
        <f t="shared" ca="1" si="293"/>
        <v>#VALUE!</v>
      </c>
      <c r="AF556" s="70" t="e">
        <f t="shared" ca="1" si="294"/>
        <v>#VALUE!</v>
      </c>
      <c r="AG556" s="83">
        <f t="shared" si="296"/>
        <v>6506.7460475517191</v>
      </c>
      <c r="AH556" s="83">
        <f t="shared" si="296"/>
        <v>6726.1100293988984</v>
      </c>
      <c r="AI556" s="83">
        <f t="shared" si="296"/>
        <v>2833.5488353845799</v>
      </c>
      <c r="AJ556" s="83" t="str">
        <f t="shared" si="296"/>
        <v/>
      </c>
      <c r="AK556" s="83" t="str">
        <f t="shared" si="296"/>
        <v/>
      </c>
      <c r="AL556" s="83" t="str">
        <f t="shared" si="296"/>
        <v/>
      </c>
      <c r="AM556" s="83" t="str">
        <f t="shared" si="296"/>
        <v/>
      </c>
      <c r="AN556" s="83">
        <f t="shared" si="296"/>
        <v>141.85022026431716</v>
      </c>
      <c r="AO556" s="59"/>
      <c r="AP556" s="83">
        <f t="shared" si="297"/>
        <v>10157.580672821821</v>
      </c>
      <c r="AQ556" s="83">
        <f t="shared" si="297"/>
        <v>334.79068653203655</v>
      </c>
      <c r="AR556" s="83" t="str">
        <f t="shared" si="297"/>
        <v/>
      </c>
      <c r="AS556" s="83" t="str">
        <f t="shared" si="297"/>
        <v/>
      </c>
      <c r="AT556" s="83" t="str">
        <f t="shared" si="297"/>
        <v/>
      </c>
      <c r="AU556" s="59"/>
      <c r="AV556" s="83" t="str">
        <f t="shared" si="285"/>
        <v/>
      </c>
      <c r="AW556" s="83">
        <f t="shared" si="285"/>
        <v>578.99828973959859</v>
      </c>
      <c r="AX556" s="83" t="str">
        <f t="shared" si="285"/>
        <v/>
      </c>
      <c r="AY556" s="83">
        <f t="shared" si="285"/>
        <v>213.90112579539891</v>
      </c>
      <c r="AZ556" s="59"/>
      <c r="BA556" s="83" t="str">
        <f t="shared" si="286"/>
        <v/>
      </c>
      <c r="BB556" s="83" t="str">
        <f t="shared" si="286"/>
        <v/>
      </c>
      <c r="BC556" s="59"/>
      <c r="BD556" s="83" t="str">
        <f t="shared" si="287"/>
        <v/>
      </c>
      <c r="BE556" s="83" t="str">
        <f t="shared" si="287"/>
        <v/>
      </c>
      <c r="BF556" s="83" t="str">
        <f t="shared" si="287"/>
        <v/>
      </c>
    </row>
    <row r="557" spans="4:58" s="20" customFormat="1" ht="15" customHeight="1">
      <c r="P557" s="237">
        <v>140</v>
      </c>
      <c r="Q557" s="50" t="str">
        <f t="shared" si="272"/>
        <v>Hong Kong_2015</v>
      </c>
      <c r="R557" s="21"/>
      <c r="S557" s="21"/>
      <c r="T557" s="32"/>
      <c r="U557" s="83">
        <f t="shared" si="295"/>
        <v>26468.64962644831</v>
      </c>
      <c r="V557" s="83">
        <f t="shared" si="295"/>
        <v>7223.7116608996066</v>
      </c>
      <c r="W557" s="83">
        <f t="shared" si="295"/>
        <v>2201.2695357768798</v>
      </c>
      <c r="X557" s="83" t="str">
        <f t="shared" si="295"/>
        <v/>
      </c>
      <c r="Y557" s="83" t="str">
        <f t="shared" si="295"/>
        <v/>
      </c>
      <c r="Z557" s="70">
        <f t="shared" si="288"/>
        <v>35893.630823124797</v>
      </c>
      <c r="AA557" s="70">
        <f t="shared" ca="1" si="289"/>
        <v>67</v>
      </c>
      <c r="AB557" s="70">
        <f t="shared" ca="1" si="290"/>
        <v>65</v>
      </c>
      <c r="AC557" s="70">
        <f t="shared" ca="1" si="291"/>
        <v>90</v>
      </c>
      <c r="AD557" s="70">
        <f t="shared" ca="1" si="292"/>
        <v>60</v>
      </c>
      <c r="AE557" s="70" t="e">
        <f t="shared" ca="1" si="293"/>
        <v>#VALUE!</v>
      </c>
      <c r="AF557" s="70" t="e">
        <f t="shared" ca="1" si="294"/>
        <v>#VALUE!</v>
      </c>
      <c r="AG557" s="83" t="str">
        <f t="shared" si="296"/>
        <v/>
      </c>
      <c r="AH557" s="83" t="str">
        <f t="shared" si="296"/>
        <v/>
      </c>
      <c r="AI557" s="83" t="str">
        <f t="shared" si="296"/>
        <v/>
      </c>
      <c r="AJ557" s="83" t="str">
        <f t="shared" si="296"/>
        <v/>
      </c>
      <c r="AK557" s="83" t="str">
        <f t="shared" si="296"/>
        <v/>
      </c>
      <c r="AL557" s="83" t="str">
        <f t="shared" si="296"/>
        <v/>
      </c>
      <c r="AM557" s="83" t="str">
        <f t="shared" si="296"/>
        <v/>
      </c>
      <c r="AN557" s="83" t="str">
        <f t="shared" si="296"/>
        <v/>
      </c>
      <c r="AO557" s="59"/>
      <c r="AP557" s="83" t="str">
        <f t="shared" si="297"/>
        <v/>
      </c>
      <c r="AQ557" s="83" t="str">
        <f t="shared" si="297"/>
        <v/>
      </c>
      <c r="AR557" s="83" t="str">
        <f t="shared" si="297"/>
        <v/>
      </c>
      <c r="AS557" s="83" t="str">
        <f t="shared" si="297"/>
        <v/>
      </c>
      <c r="AT557" s="83" t="str">
        <f t="shared" si="297"/>
        <v/>
      </c>
      <c r="AU557" s="59"/>
      <c r="AV557" s="83" t="str">
        <f t="shared" si="285"/>
        <v/>
      </c>
      <c r="AW557" s="83" t="str">
        <f t="shared" si="285"/>
        <v/>
      </c>
      <c r="AX557" s="83" t="str">
        <f t="shared" si="285"/>
        <v/>
      </c>
      <c r="AY557" s="83" t="str">
        <f t="shared" si="285"/>
        <v/>
      </c>
      <c r="AZ557" s="59"/>
      <c r="BA557" s="83" t="str">
        <f t="shared" si="286"/>
        <v/>
      </c>
      <c r="BB557" s="83" t="str">
        <f t="shared" si="286"/>
        <v/>
      </c>
      <c r="BC557" s="59"/>
      <c r="BD557" s="83" t="str">
        <f t="shared" si="287"/>
        <v/>
      </c>
      <c r="BE557" s="83" t="str">
        <f t="shared" si="287"/>
        <v/>
      </c>
      <c r="BF557" s="83" t="str">
        <f t="shared" si="287"/>
        <v/>
      </c>
    </row>
    <row r="558" spans="4:58" s="20" customFormat="1" ht="15" customHeight="1">
      <c r="P558" s="237">
        <v>141</v>
      </c>
      <c r="Q558" s="50" t="str">
        <f t="shared" si="272"/>
        <v>Istanbul_2015</v>
      </c>
      <c r="R558" s="21"/>
      <c r="S558" s="21"/>
      <c r="T558" s="32"/>
      <c r="U558" s="83">
        <f t="shared" ref="U558:Y567" si="298">IF(ISERROR(U150/$S150),"",U150/$S150)</f>
        <v>5941.0162992378455</v>
      </c>
      <c r="V558" s="83">
        <f t="shared" si="298"/>
        <v>2511.3221776174246</v>
      </c>
      <c r="W558" s="83">
        <f t="shared" si="298"/>
        <v>494.05714455690099</v>
      </c>
      <c r="X558" s="83" t="str">
        <f t="shared" si="298"/>
        <v/>
      </c>
      <c r="Y558" s="83" t="str">
        <f t="shared" si="298"/>
        <v/>
      </c>
      <c r="Z558" s="70">
        <f t="shared" si="288"/>
        <v>8946.3956214121699</v>
      </c>
      <c r="AA558" s="70">
        <f t="shared" ca="1" si="289"/>
        <v>127</v>
      </c>
      <c r="AB558" s="70">
        <f t="shared" ca="1" si="290"/>
        <v>119</v>
      </c>
      <c r="AC558" s="70">
        <f t="shared" ca="1" si="291"/>
        <v>129</v>
      </c>
      <c r="AD558" s="70">
        <f t="shared" ca="1" si="292"/>
        <v>109</v>
      </c>
      <c r="AE558" s="70" t="e">
        <f t="shared" ca="1" si="293"/>
        <v>#VALUE!</v>
      </c>
      <c r="AF558" s="70" t="e">
        <f t="shared" ca="1" si="294"/>
        <v>#VALUE!</v>
      </c>
      <c r="AG558" s="83">
        <f t="shared" ref="AG558:AN567" si="299">IF(ISERROR(AG150/$S150),"",AG150/$S150)</f>
        <v>2876.5614035883973</v>
      </c>
      <c r="AH558" s="83">
        <f t="shared" si="299"/>
        <v>1775.9563064080298</v>
      </c>
      <c r="AI558" s="83">
        <f t="shared" si="299"/>
        <v>1288.4985892414179</v>
      </c>
      <c r="AJ558" s="83" t="str">
        <f t="shared" si="299"/>
        <v/>
      </c>
      <c r="AK558" s="83" t="str">
        <f t="shared" si="299"/>
        <v/>
      </c>
      <c r="AL558" s="83" t="str">
        <f t="shared" si="299"/>
        <v/>
      </c>
      <c r="AM558" s="83" t="str">
        <f t="shared" si="299"/>
        <v/>
      </c>
      <c r="AN558" s="83" t="str">
        <f t="shared" si="299"/>
        <v/>
      </c>
      <c r="AO558" s="59"/>
      <c r="AP558" s="83">
        <f t="shared" ref="AP558:AT567" si="300">IF(ISERROR(AP150/$S150),"",AP150/$S150)</f>
        <v>2462.1459287400389</v>
      </c>
      <c r="AQ558" s="83">
        <f t="shared" si="300"/>
        <v>28.133749953985621</v>
      </c>
      <c r="AR558" s="83">
        <f t="shared" si="300"/>
        <v>21.042498923399918</v>
      </c>
      <c r="AS558" s="83" t="str">
        <f t="shared" si="300"/>
        <v/>
      </c>
      <c r="AT558" s="83" t="str">
        <f t="shared" si="300"/>
        <v/>
      </c>
      <c r="AU558" s="59"/>
      <c r="AV558" s="83">
        <f t="shared" ref="AV558:AY577" si="301">IF(ISERROR(AV150/$S150),"",AV150/$S150)</f>
        <v>349.18342559288544</v>
      </c>
      <c r="AW558" s="83">
        <f t="shared" si="301"/>
        <v>3.2931568887634111</v>
      </c>
      <c r="AX558" s="83">
        <f t="shared" si="301"/>
        <v>0.82645355260681364</v>
      </c>
      <c r="AY558" s="83">
        <f t="shared" si="301"/>
        <v>140.75410852264528</v>
      </c>
      <c r="AZ558" s="59"/>
      <c r="BA558" s="83" t="str">
        <f t="shared" ref="BA558:BB577" si="302">IF(ISERROR(BA150/$S150),"",BA150/$S150)</f>
        <v/>
      </c>
      <c r="BB558" s="83" t="str">
        <f t="shared" si="302"/>
        <v/>
      </c>
      <c r="BC558" s="59"/>
      <c r="BD558" s="83" t="str">
        <f t="shared" ref="BD558:BF577" si="303">IF(ISERROR(BD150/$S150),"",BD150/$S150)</f>
        <v/>
      </c>
      <c r="BE558" s="83" t="str">
        <f t="shared" si="303"/>
        <v/>
      </c>
      <c r="BF558" s="83" t="str">
        <f t="shared" si="303"/>
        <v/>
      </c>
    </row>
    <row r="559" spans="4:58" s="20" customFormat="1" ht="15" customHeight="1">
      <c r="P559" s="237">
        <v>142</v>
      </c>
      <c r="Q559" s="50" t="str">
        <f t="shared" si="272"/>
        <v>Lagos_2015</v>
      </c>
      <c r="R559" s="21"/>
      <c r="S559" s="21"/>
      <c r="T559" s="32"/>
      <c r="U559" s="83">
        <f t="shared" si="298"/>
        <v>5205.3856056580435</v>
      </c>
      <c r="V559" s="83">
        <f t="shared" si="298"/>
        <v>1855.4383864978806</v>
      </c>
      <c r="W559" s="83">
        <f t="shared" si="298"/>
        <v>3424.1247023898036</v>
      </c>
      <c r="X559" s="83" t="str">
        <f t="shared" si="298"/>
        <v/>
      </c>
      <c r="Y559" s="83" t="str">
        <f t="shared" si="298"/>
        <v/>
      </c>
      <c r="Z559" s="70">
        <f t="shared" si="288"/>
        <v>10484.948694545728</v>
      </c>
      <c r="AA559" s="70">
        <f t="shared" ca="1" si="289"/>
        <v>119</v>
      </c>
      <c r="AB559" s="70">
        <f t="shared" ca="1" si="290"/>
        <v>126</v>
      </c>
      <c r="AC559" s="70">
        <f t="shared" ca="1" si="291"/>
        <v>143</v>
      </c>
      <c r="AD559" s="70">
        <f t="shared" ca="1" si="292"/>
        <v>47</v>
      </c>
      <c r="AE559" s="70" t="e">
        <f t="shared" ca="1" si="293"/>
        <v>#VALUE!</v>
      </c>
      <c r="AF559" s="70" t="e">
        <f t="shared" ca="1" si="294"/>
        <v>#VALUE!</v>
      </c>
      <c r="AG559" s="83">
        <f t="shared" si="299"/>
        <v>2121.0973910608682</v>
      </c>
      <c r="AH559" s="83">
        <f t="shared" si="299"/>
        <v>1025.9129108234249</v>
      </c>
      <c r="AI559" s="83">
        <f t="shared" si="299"/>
        <v>2001.4670463294531</v>
      </c>
      <c r="AJ559" s="83" t="str">
        <f t="shared" si="299"/>
        <v/>
      </c>
      <c r="AK559" s="83" t="str">
        <f t="shared" si="299"/>
        <v/>
      </c>
      <c r="AL559" s="83" t="str">
        <f t="shared" si="299"/>
        <v/>
      </c>
      <c r="AM559" s="83" t="str">
        <f t="shared" si="299"/>
        <v/>
      </c>
      <c r="AN559" s="83">
        <f t="shared" si="299"/>
        <v>56.90825744429727</v>
      </c>
      <c r="AO559" s="59"/>
      <c r="AP559" s="83">
        <f t="shared" si="300"/>
        <v>1852.0231393178144</v>
      </c>
      <c r="AQ559" s="83" t="str">
        <f t="shared" si="300"/>
        <v/>
      </c>
      <c r="AR559" s="83">
        <f t="shared" si="300"/>
        <v>3.4152471800662685</v>
      </c>
      <c r="AS559" s="83" t="str">
        <f t="shared" si="300"/>
        <v/>
      </c>
      <c r="AT559" s="83" t="str">
        <f t="shared" si="300"/>
        <v/>
      </c>
      <c r="AU559" s="59"/>
      <c r="AV559" s="83">
        <f t="shared" si="301"/>
        <v>2265.6891487068046</v>
      </c>
      <c r="AW559" s="83" t="str">
        <f t="shared" si="301"/>
        <v/>
      </c>
      <c r="AX559" s="83" t="str">
        <f t="shared" si="301"/>
        <v/>
      </c>
      <c r="AY559" s="83">
        <f t="shared" si="301"/>
        <v>1158.4355536829992</v>
      </c>
      <c r="AZ559" s="59"/>
      <c r="BA559" s="83" t="str">
        <f t="shared" si="302"/>
        <v/>
      </c>
      <c r="BB559" s="83" t="str">
        <f t="shared" si="302"/>
        <v/>
      </c>
      <c r="BC559" s="59"/>
      <c r="BD559" s="83" t="str">
        <f t="shared" si="303"/>
        <v/>
      </c>
      <c r="BE559" s="83" t="str">
        <f t="shared" si="303"/>
        <v/>
      </c>
      <c r="BF559" s="83" t="str">
        <f t="shared" si="303"/>
        <v/>
      </c>
    </row>
    <row r="560" spans="4:58" s="20" customFormat="1" ht="15" customHeight="1">
      <c r="P560" s="237">
        <v>143</v>
      </c>
      <c r="Q560" s="50" t="str">
        <f t="shared" si="272"/>
        <v>Dubai_2016</v>
      </c>
      <c r="R560" s="21"/>
      <c r="S560" s="21"/>
      <c r="T560" s="32"/>
      <c r="U560" s="83">
        <f t="shared" si="298"/>
        <v>7899.6700080008404</v>
      </c>
      <c r="V560" s="83">
        <f t="shared" si="298"/>
        <v>2573.4732631437573</v>
      </c>
      <c r="W560" s="83">
        <f t="shared" si="298"/>
        <v>1258.0524892472044</v>
      </c>
      <c r="X560" s="83" t="str">
        <f t="shared" si="298"/>
        <v/>
      </c>
      <c r="Y560" s="83" t="str">
        <f t="shared" si="298"/>
        <v/>
      </c>
      <c r="Z560" s="70">
        <f t="shared" si="288"/>
        <v>11731.195760391802</v>
      </c>
      <c r="AA560" s="70">
        <f t="shared" ca="1" si="289"/>
        <v>117</v>
      </c>
      <c r="AB560" s="70">
        <f t="shared" ca="1" si="290"/>
        <v>113</v>
      </c>
      <c r="AC560" s="70">
        <f t="shared" ca="1" si="291"/>
        <v>128</v>
      </c>
      <c r="AD560" s="70">
        <f t="shared" ca="1" si="292"/>
        <v>76</v>
      </c>
      <c r="AE560" s="70" t="e">
        <f t="shared" ca="1" si="293"/>
        <v>#VALUE!</v>
      </c>
      <c r="AF560" s="70" t="e">
        <f t="shared" ca="1" si="294"/>
        <v>#VALUE!</v>
      </c>
      <c r="AG560" s="83">
        <f t="shared" si="299"/>
        <v>203.84624771547351</v>
      </c>
      <c r="AH560" s="83">
        <f t="shared" si="299"/>
        <v>5283.8286037462867</v>
      </c>
      <c r="AI560" s="83">
        <f t="shared" si="299"/>
        <v>1874.6730852212329</v>
      </c>
      <c r="AJ560" s="83" t="str">
        <f t="shared" si="299"/>
        <v/>
      </c>
      <c r="AK560" s="83" t="str">
        <f t="shared" si="299"/>
        <v/>
      </c>
      <c r="AL560" s="83" t="str">
        <f t="shared" si="299"/>
        <v/>
      </c>
      <c r="AM560" s="83" t="str">
        <f t="shared" si="299"/>
        <v/>
      </c>
      <c r="AN560" s="83">
        <f t="shared" si="299"/>
        <v>3.1443364122508504</v>
      </c>
      <c r="AO560" s="59"/>
      <c r="AP560" s="83">
        <f t="shared" si="300"/>
        <v>2573.4732631437573</v>
      </c>
      <c r="AQ560" s="83" t="str">
        <f t="shared" si="300"/>
        <v/>
      </c>
      <c r="AR560" s="83" t="str">
        <f t="shared" si="300"/>
        <v/>
      </c>
      <c r="AS560" s="83" t="str">
        <f t="shared" si="300"/>
        <v/>
      </c>
      <c r="AT560" s="83" t="str">
        <f t="shared" si="300"/>
        <v/>
      </c>
      <c r="AU560" s="59"/>
      <c r="AV560" s="83">
        <f t="shared" si="301"/>
        <v>1191.0787524557607</v>
      </c>
      <c r="AW560" s="83">
        <f t="shared" si="301"/>
        <v>66.973736791443841</v>
      </c>
      <c r="AX560" s="83" t="str">
        <f t="shared" si="301"/>
        <v/>
      </c>
      <c r="AY560" s="83" t="str">
        <f t="shared" si="301"/>
        <v/>
      </c>
      <c r="AZ560" s="59"/>
      <c r="BA560" s="83" t="str">
        <f t="shared" si="302"/>
        <v/>
      </c>
      <c r="BB560" s="83" t="str">
        <f t="shared" si="302"/>
        <v/>
      </c>
      <c r="BC560" s="59"/>
      <c r="BD560" s="83" t="str">
        <f t="shared" si="303"/>
        <v/>
      </c>
      <c r="BE560" s="83" t="str">
        <f t="shared" si="303"/>
        <v/>
      </c>
      <c r="BF560" s="83" t="str">
        <f t="shared" si="303"/>
        <v/>
      </c>
    </row>
    <row r="561" spans="4:58" s="20" customFormat="1" ht="15" customHeight="1">
      <c r="P561" s="237">
        <v>144</v>
      </c>
      <c r="Q561" s="50" t="str">
        <f t="shared" si="272"/>
        <v>Tokyo_2013</v>
      </c>
      <c r="R561" s="21"/>
      <c r="S561" s="21"/>
      <c r="T561" s="32"/>
      <c r="U561" s="83">
        <f t="shared" si="298"/>
        <v>24019.330650834232</v>
      </c>
      <c r="V561" s="83">
        <f t="shared" si="298"/>
        <v>5383.4697849140939</v>
      </c>
      <c r="W561" s="83">
        <f t="shared" si="298"/>
        <v>785.13832765075642</v>
      </c>
      <c r="X561" s="83" t="str">
        <f t="shared" si="298"/>
        <v/>
      </c>
      <c r="Y561" s="83" t="str">
        <f t="shared" si="298"/>
        <v/>
      </c>
      <c r="Z561" s="70">
        <f t="shared" si="288"/>
        <v>30187.938763399081</v>
      </c>
      <c r="AA561" s="70">
        <f t="shared" ca="1" si="289"/>
        <v>73</v>
      </c>
      <c r="AB561" s="70">
        <f t="shared" ca="1" si="290"/>
        <v>67</v>
      </c>
      <c r="AC561" s="70">
        <f t="shared" ca="1" si="291"/>
        <v>102</v>
      </c>
      <c r="AD561" s="70">
        <f t="shared" ca="1" si="292"/>
        <v>99</v>
      </c>
      <c r="AE561" s="70" t="e">
        <f t="shared" ca="1" si="293"/>
        <v>#VALUE!</v>
      </c>
      <c r="AF561" s="70" t="e">
        <f t="shared" ca="1" si="294"/>
        <v>#VALUE!</v>
      </c>
      <c r="AG561" s="83">
        <f t="shared" si="299"/>
        <v>9563.3998109256554</v>
      </c>
      <c r="AH561" s="83">
        <f t="shared" si="299"/>
        <v>12034.621196853603</v>
      </c>
      <c r="AI561" s="83">
        <f t="shared" si="299"/>
        <v>2228.6170351628834</v>
      </c>
      <c r="AJ561" s="83" t="str">
        <f t="shared" si="299"/>
        <v/>
      </c>
      <c r="AK561" s="83">
        <f t="shared" si="299"/>
        <v>47.029061079347478</v>
      </c>
      <c r="AL561" s="83" t="str">
        <f t="shared" si="299"/>
        <v/>
      </c>
      <c r="AM561" s="83" t="str">
        <f t="shared" si="299"/>
        <v/>
      </c>
      <c r="AN561" s="83">
        <f t="shared" si="299"/>
        <v>0.44478933373521318</v>
      </c>
      <c r="AO561" s="59"/>
      <c r="AP561" s="83">
        <f t="shared" si="300"/>
        <v>4279.4959931475641</v>
      </c>
      <c r="AQ561" s="83">
        <f t="shared" si="300"/>
        <v>1004.5818775358488</v>
      </c>
      <c r="AR561" s="83">
        <f t="shared" si="300"/>
        <v>85.875224371866452</v>
      </c>
      <c r="AS561" s="83">
        <f t="shared" si="300"/>
        <v>13.516689858815424</v>
      </c>
      <c r="AT561" s="83" t="str">
        <f t="shared" si="300"/>
        <v/>
      </c>
      <c r="AU561" s="59"/>
      <c r="AV561" s="83">
        <f t="shared" si="301"/>
        <v>224.61454360666974</v>
      </c>
      <c r="AW561" s="83" t="str">
        <f t="shared" si="301"/>
        <v/>
      </c>
      <c r="AX561" s="83">
        <f t="shared" si="301"/>
        <v>495.52755744101842</v>
      </c>
      <c r="AY561" s="83">
        <f t="shared" si="301"/>
        <v>64.996226603068266</v>
      </c>
      <c r="AZ561" s="59"/>
      <c r="BA561" s="83" t="str">
        <f t="shared" si="302"/>
        <v/>
      </c>
      <c r="BB561" s="83" t="str">
        <f t="shared" si="302"/>
        <v/>
      </c>
      <c r="BC561" s="59"/>
      <c r="BD561" s="83" t="str">
        <f t="shared" si="303"/>
        <v/>
      </c>
      <c r="BE561" s="83" t="str">
        <f t="shared" si="303"/>
        <v/>
      </c>
      <c r="BF561" s="83" t="str">
        <f t="shared" si="303"/>
        <v/>
      </c>
    </row>
    <row r="562" spans="4:58" s="20" customFormat="1" ht="15" customHeight="1">
      <c r="P562" s="237">
        <v>145</v>
      </c>
      <c r="Q562" s="50" t="str">
        <f t="shared" si="272"/>
        <v>Montréal_2013</v>
      </c>
      <c r="R562" s="21"/>
      <c r="S562" s="21"/>
      <c r="T562" s="32"/>
      <c r="U562" s="83">
        <f t="shared" si="298"/>
        <v>10195.187796377384</v>
      </c>
      <c r="V562" s="83">
        <f t="shared" si="298"/>
        <v>9346.6787936498949</v>
      </c>
      <c r="W562" s="83">
        <f t="shared" si="298"/>
        <v>890.01992852267279</v>
      </c>
      <c r="X562" s="83" t="str">
        <f t="shared" si="298"/>
        <v/>
      </c>
      <c r="Y562" s="83" t="str">
        <f t="shared" si="298"/>
        <v/>
      </c>
      <c r="Z562" s="70">
        <f t="shared" si="288"/>
        <v>20431.886518549953</v>
      </c>
      <c r="AA562" s="70">
        <f t="shared" ca="1" si="289"/>
        <v>104</v>
      </c>
      <c r="AB562" s="70">
        <f t="shared" ca="1" si="290"/>
        <v>105</v>
      </c>
      <c r="AC562" s="70">
        <f t="shared" ca="1" si="291"/>
        <v>65</v>
      </c>
      <c r="AD562" s="70">
        <f t="shared" ca="1" si="292"/>
        <v>94</v>
      </c>
      <c r="AE562" s="70" t="e">
        <f t="shared" ca="1" si="293"/>
        <v>#VALUE!</v>
      </c>
      <c r="AF562" s="70" t="e">
        <f t="shared" ca="1" si="294"/>
        <v>#VALUE!</v>
      </c>
      <c r="AG562" s="83">
        <f t="shared" si="299"/>
        <v>2555.1412168425295</v>
      </c>
      <c r="AH562" s="83">
        <f t="shared" si="299"/>
        <v>3376.9059444618892</v>
      </c>
      <c r="AI562" s="83">
        <f t="shared" si="299"/>
        <v>1997.9134228778798</v>
      </c>
      <c r="AJ562" s="83" t="str">
        <f t="shared" si="299"/>
        <v/>
      </c>
      <c r="AK562" s="83" t="str">
        <f t="shared" si="299"/>
        <v/>
      </c>
      <c r="AL562" s="83" t="str">
        <f t="shared" si="299"/>
        <v/>
      </c>
      <c r="AM562" s="83" t="str">
        <f t="shared" si="299"/>
        <v/>
      </c>
      <c r="AN562" s="83">
        <f t="shared" si="299"/>
        <v>25.205021012533617</v>
      </c>
      <c r="AO562" s="59"/>
      <c r="AP562" s="83">
        <f t="shared" si="300"/>
        <v>7146.5059572585824</v>
      </c>
      <c r="AQ562" s="83">
        <f t="shared" si="300"/>
        <v>423.74690669935524</v>
      </c>
      <c r="AR562" s="83">
        <f t="shared" si="300"/>
        <v>462.26935276293307</v>
      </c>
      <c r="AS562" s="83">
        <f t="shared" si="300"/>
        <v>1237.0265396036509</v>
      </c>
      <c r="AT562" s="83">
        <f t="shared" si="300"/>
        <v>77.130037325373294</v>
      </c>
      <c r="AU562" s="59"/>
      <c r="AV562" s="83">
        <f t="shared" si="301"/>
        <v>634.29197916883584</v>
      </c>
      <c r="AW562" s="83">
        <f t="shared" si="301"/>
        <v>14.540853901021835</v>
      </c>
      <c r="AX562" s="83">
        <f t="shared" si="301"/>
        <v>167.0254958926067</v>
      </c>
      <c r="AY562" s="83">
        <f t="shared" si="301"/>
        <v>74.161599560208373</v>
      </c>
      <c r="AZ562" s="59"/>
      <c r="BA562" s="83" t="str">
        <f t="shared" si="302"/>
        <v/>
      </c>
      <c r="BB562" s="83" t="str">
        <f t="shared" si="302"/>
        <v/>
      </c>
      <c r="BC562" s="59"/>
      <c r="BD562" s="83" t="str">
        <f t="shared" si="303"/>
        <v/>
      </c>
      <c r="BE562" s="83" t="str">
        <f t="shared" si="303"/>
        <v/>
      </c>
      <c r="BF562" s="83" t="str">
        <f t="shared" si="303"/>
        <v/>
      </c>
    </row>
    <row r="563" spans="4:58" s="52" customFormat="1" ht="15" customHeight="1">
      <c r="D563" s="53"/>
      <c r="E563" s="53"/>
      <c r="F563" s="53"/>
      <c r="P563" s="244">
        <v>146</v>
      </c>
      <c r="Q563" s="50" t="str">
        <f t="shared" si="272"/>
        <v>Montréal_2014</v>
      </c>
      <c r="R563" s="21"/>
      <c r="S563" s="21"/>
      <c r="T563" s="32"/>
      <c r="U563" s="83">
        <f t="shared" si="298"/>
        <v>10683.544576237226</v>
      </c>
      <c r="V563" s="83">
        <f t="shared" si="298"/>
        <v>9249.1450533619991</v>
      </c>
      <c r="W563" s="83">
        <f t="shared" si="298"/>
        <v>874.64056616081484</v>
      </c>
      <c r="X563" s="83" t="str">
        <f t="shared" si="298"/>
        <v/>
      </c>
      <c r="Y563" s="83" t="str">
        <f t="shared" si="298"/>
        <v/>
      </c>
      <c r="Z563" s="70">
        <f t="shared" si="288"/>
        <v>20807.330195760042</v>
      </c>
      <c r="AA563" s="70">
        <f t="shared" ca="1" si="289"/>
        <v>101</v>
      </c>
      <c r="AB563" s="70">
        <f t="shared" ca="1" si="290"/>
        <v>102</v>
      </c>
      <c r="AC563" s="70">
        <f t="shared" ca="1" si="291"/>
        <v>68</v>
      </c>
      <c r="AD563" s="70">
        <f t="shared" ca="1" si="292"/>
        <v>97</v>
      </c>
      <c r="AE563" s="70" t="e">
        <f t="shared" ca="1" si="293"/>
        <v>#VALUE!</v>
      </c>
      <c r="AF563" s="70" t="e">
        <f t="shared" ca="1" si="294"/>
        <v>#VALUE!</v>
      </c>
      <c r="AG563" s="83">
        <f t="shared" si="299"/>
        <v>2475.7964335804445</v>
      </c>
      <c r="AH563" s="83">
        <f t="shared" si="299"/>
        <v>3516.0789420957722</v>
      </c>
      <c r="AI563" s="83">
        <f t="shared" si="299"/>
        <v>2480.1230575035061</v>
      </c>
      <c r="AJ563" s="83" t="str">
        <f t="shared" si="299"/>
        <v/>
      </c>
      <c r="AK563" s="83" t="str">
        <f t="shared" si="299"/>
        <v/>
      </c>
      <c r="AL563" s="83" t="str">
        <f t="shared" si="299"/>
        <v/>
      </c>
      <c r="AM563" s="83" t="str">
        <f t="shared" si="299"/>
        <v/>
      </c>
      <c r="AN563" s="83">
        <f t="shared" si="299"/>
        <v>21.39236625926668</v>
      </c>
      <c r="AO563" s="59"/>
      <c r="AP563" s="83">
        <f t="shared" si="300"/>
        <v>7146.1505029107248</v>
      </c>
      <c r="AQ563" s="83">
        <f t="shared" si="300"/>
        <v>378.10687945902623</v>
      </c>
      <c r="AR563" s="83">
        <f t="shared" si="300"/>
        <v>544.51705197555589</v>
      </c>
      <c r="AS563" s="83">
        <f t="shared" si="300"/>
        <v>1157.769384892807</v>
      </c>
      <c r="AT563" s="83">
        <f t="shared" si="300"/>
        <v>22.601234123886996</v>
      </c>
      <c r="AU563" s="59"/>
      <c r="AV563" s="83">
        <f t="shared" si="301"/>
        <v>631.07094189413476</v>
      </c>
      <c r="AW563" s="83">
        <f t="shared" si="301"/>
        <v>16.109153069525146</v>
      </c>
      <c r="AX563" s="83">
        <f t="shared" si="301"/>
        <v>152.11065748347022</v>
      </c>
      <c r="AY563" s="83">
        <f t="shared" si="301"/>
        <v>75.349813713684611</v>
      </c>
      <c r="AZ563" s="59"/>
      <c r="BA563" s="83" t="str">
        <f t="shared" si="302"/>
        <v/>
      </c>
      <c r="BB563" s="83" t="str">
        <f t="shared" si="302"/>
        <v/>
      </c>
      <c r="BC563" s="59"/>
      <c r="BD563" s="83" t="str">
        <f t="shared" si="303"/>
        <v/>
      </c>
      <c r="BE563" s="83" t="str">
        <f t="shared" si="303"/>
        <v/>
      </c>
      <c r="BF563" s="83" t="str">
        <f t="shared" si="303"/>
        <v/>
      </c>
    </row>
    <row r="564" spans="4:58" s="20" customFormat="1" ht="15" customHeight="1">
      <c r="P564" s="237">
        <v>147</v>
      </c>
      <c r="Q564" s="50" t="str">
        <f t="shared" si="272"/>
        <v>Houston_2014</v>
      </c>
      <c r="R564" s="21"/>
      <c r="S564" s="21"/>
      <c r="T564" s="32"/>
      <c r="U564" s="83">
        <f t="shared" si="298"/>
        <v>10595.896833907687</v>
      </c>
      <c r="V564" s="83">
        <f t="shared" si="298"/>
        <v>10393.892503778809</v>
      </c>
      <c r="W564" s="83">
        <f t="shared" si="298"/>
        <v>526.96753753530538</v>
      </c>
      <c r="X564" s="83" t="str">
        <f t="shared" si="298"/>
        <v/>
      </c>
      <c r="Y564" s="83" t="str">
        <f t="shared" si="298"/>
        <v/>
      </c>
      <c r="Z564" s="70">
        <f t="shared" si="288"/>
        <v>21516.756875221799</v>
      </c>
      <c r="AA564" s="70">
        <f t="shared" ca="1" si="289"/>
        <v>98</v>
      </c>
      <c r="AB564" s="70">
        <f t="shared" ca="1" si="290"/>
        <v>103</v>
      </c>
      <c r="AC564" s="70">
        <f t="shared" ca="1" si="291"/>
        <v>54</v>
      </c>
      <c r="AD564" s="70">
        <f t="shared" ca="1" si="292"/>
        <v>107</v>
      </c>
      <c r="AE564" s="70" t="e">
        <f t="shared" ca="1" si="293"/>
        <v>#VALUE!</v>
      </c>
      <c r="AF564" s="70" t="e">
        <f t="shared" ca="1" si="294"/>
        <v>#VALUE!</v>
      </c>
      <c r="AG564" s="83">
        <f t="shared" si="299"/>
        <v>3492.0114206907729</v>
      </c>
      <c r="AH564" s="83">
        <f t="shared" si="299"/>
        <v>6327.0765517250838</v>
      </c>
      <c r="AI564" s="83">
        <f t="shared" si="299"/>
        <v>750.68386009733217</v>
      </c>
      <c r="AJ564" s="83" t="str">
        <f t="shared" si="299"/>
        <v/>
      </c>
      <c r="AK564" s="83" t="str">
        <f t="shared" si="299"/>
        <v/>
      </c>
      <c r="AL564" s="83" t="str">
        <f t="shared" si="299"/>
        <v/>
      </c>
      <c r="AM564" s="83" t="str">
        <f t="shared" si="299"/>
        <v/>
      </c>
      <c r="AN564" s="83">
        <f t="shared" si="299"/>
        <v>26.125001394498078</v>
      </c>
      <c r="AO564" s="59"/>
      <c r="AP564" s="83">
        <f t="shared" si="300"/>
        <v>10259.884536993854</v>
      </c>
      <c r="AQ564" s="83">
        <f t="shared" si="300"/>
        <v>133.58693435863347</v>
      </c>
      <c r="AR564" s="83" t="str">
        <f t="shared" si="300"/>
        <v/>
      </c>
      <c r="AS564" s="83">
        <f t="shared" si="300"/>
        <v>0.42103242632314397</v>
      </c>
      <c r="AT564" s="83" t="str">
        <f t="shared" si="300"/>
        <v/>
      </c>
      <c r="AU564" s="59"/>
      <c r="AV564" s="83">
        <f t="shared" si="301"/>
        <v>360.91478447193367</v>
      </c>
      <c r="AW564" s="83">
        <f t="shared" si="301"/>
        <v>26.095404365031307</v>
      </c>
      <c r="AX564" s="83" t="str">
        <f t="shared" si="301"/>
        <v/>
      </c>
      <c r="AY564" s="83">
        <f t="shared" si="301"/>
        <v>139.95734869834038</v>
      </c>
      <c r="AZ564" s="59"/>
      <c r="BA564" s="83" t="str">
        <f t="shared" si="302"/>
        <v/>
      </c>
      <c r="BB564" s="83" t="str">
        <f t="shared" si="302"/>
        <v/>
      </c>
      <c r="BC564" s="59"/>
      <c r="BD564" s="83" t="str">
        <f t="shared" si="303"/>
        <v/>
      </c>
      <c r="BE564" s="83" t="str">
        <f t="shared" si="303"/>
        <v/>
      </c>
      <c r="BF564" s="83" t="str">
        <f t="shared" si="303"/>
        <v/>
      </c>
    </row>
    <row r="565" spans="4:58" s="20" customFormat="1" ht="15" customHeight="1">
      <c r="P565" s="237">
        <v>148</v>
      </c>
      <c r="Q565" s="50" t="str">
        <f t="shared" si="272"/>
        <v>Chennai_2015</v>
      </c>
      <c r="R565" s="21"/>
      <c r="S565" s="21"/>
      <c r="T565" s="32"/>
      <c r="U565" s="83">
        <f t="shared" si="298"/>
        <v>27973.790643175154</v>
      </c>
      <c r="V565" s="83">
        <f t="shared" si="298"/>
        <v>11992.9778527951</v>
      </c>
      <c r="W565" s="83">
        <f t="shared" si="298"/>
        <v>5379.1314553990615</v>
      </c>
      <c r="X565" s="83" t="str">
        <f t="shared" si="298"/>
        <v/>
      </c>
      <c r="Y565" s="83" t="str">
        <f t="shared" si="298"/>
        <v/>
      </c>
      <c r="Z565" s="70">
        <f t="shared" si="288"/>
        <v>45345.899951369312</v>
      </c>
      <c r="AA565" s="70">
        <f t="shared" ca="1" si="289"/>
        <v>64</v>
      </c>
      <c r="AB565" s="70">
        <f t="shared" ca="1" si="290"/>
        <v>61</v>
      </c>
      <c r="AC565" s="70">
        <f t="shared" ca="1" si="291"/>
        <v>45</v>
      </c>
      <c r="AD565" s="70">
        <f t="shared" ca="1" si="292"/>
        <v>37</v>
      </c>
      <c r="AE565" s="70" t="e">
        <f t="shared" ca="1" si="293"/>
        <v>#VALUE!</v>
      </c>
      <c r="AF565" s="70" t="e">
        <f t="shared" ca="1" si="294"/>
        <v>#VALUE!</v>
      </c>
      <c r="AG565" s="83">
        <f t="shared" si="299"/>
        <v>10405.796219295706</v>
      </c>
      <c r="AH565" s="83">
        <f t="shared" si="299"/>
        <v>4533.8830146701848</v>
      </c>
      <c r="AI565" s="83">
        <f t="shared" si="299"/>
        <v>7385.0567659807093</v>
      </c>
      <c r="AJ565" s="83" t="str">
        <f t="shared" si="299"/>
        <v/>
      </c>
      <c r="AK565" s="83">
        <f t="shared" si="299"/>
        <v>7.4795102450704223E-3</v>
      </c>
      <c r="AL565" s="83" t="str">
        <f t="shared" si="299"/>
        <v/>
      </c>
      <c r="AM565" s="83" t="str">
        <f t="shared" si="299"/>
        <v/>
      </c>
      <c r="AN565" s="83" t="str">
        <f t="shared" si="299"/>
        <v/>
      </c>
      <c r="AO565" s="59"/>
      <c r="AP565" s="83">
        <f t="shared" si="300"/>
        <v>11766.485193431439</v>
      </c>
      <c r="AQ565" s="83">
        <f t="shared" si="300"/>
        <v>226.49265936366126</v>
      </c>
      <c r="AR565" s="83" t="str">
        <f t="shared" si="300"/>
        <v/>
      </c>
      <c r="AS565" s="83" t="str">
        <f t="shared" si="300"/>
        <v/>
      </c>
      <c r="AT565" s="83" t="str">
        <f t="shared" si="300"/>
        <v/>
      </c>
      <c r="AU565" s="59"/>
      <c r="AV565" s="83">
        <f t="shared" si="301"/>
        <v>2976.0093896713615</v>
      </c>
      <c r="AW565" s="83">
        <f t="shared" si="301"/>
        <v>18.706572769953052</v>
      </c>
      <c r="AX565" s="83">
        <f t="shared" si="301"/>
        <v>3.3309859154929575</v>
      </c>
      <c r="AY565" s="83">
        <f t="shared" si="301"/>
        <v>2381.0845070422533</v>
      </c>
      <c r="AZ565" s="59"/>
      <c r="BA565" s="83" t="str">
        <f t="shared" si="302"/>
        <v/>
      </c>
      <c r="BB565" s="83" t="str">
        <f t="shared" si="302"/>
        <v/>
      </c>
      <c r="BC565" s="59"/>
      <c r="BD565" s="83" t="str">
        <f t="shared" si="303"/>
        <v/>
      </c>
      <c r="BE565" s="83" t="str">
        <f t="shared" si="303"/>
        <v/>
      </c>
      <c r="BF565" s="83" t="str">
        <f t="shared" si="303"/>
        <v/>
      </c>
    </row>
    <row r="566" spans="4:58" s="20" customFormat="1" ht="15" customHeight="1">
      <c r="P566" s="237">
        <v>149</v>
      </c>
      <c r="Q566" s="50" t="str">
        <f t="shared" si="272"/>
        <v>Bangkok_2013</v>
      </c>
      <c r="R566" s="21"/>
      <c r="S566" s="21"/>
      <c r="T566" s="32"/>
      <c r="U566" s="83">
        <f t="shared" si="298"/>
        <v>13503.367668608256</v>
      </c>
      <c r="V566" s="83">
        <f t="shared" si="298"/>
        <v>16001.116897328302</v>
      </c>
      <c r="W566" s="83">
        <f t="shared" si="298"/>
        <v>2598.3594677852548</v>
      </c>
      <c r="X566" s="83" t="str">
        <f t="shared" si="298"/>
        <v/>
      </c>
      <c r="Y566" s="83" t="str">
        <f t="shared" si="298"/>
        <v/>
      </c>
      <c r="Z566" s="70">
        <f t="shared" si="288"/>
        <v>32102.844033721816</v>
      </c>
      <c r="AA566" s="70">
        <f t="shared" ca="1" si="289"/>
        <v>70</v>
      </c>
      <c r="AB566" s="70">
        <f t="shared" ca="1" si="290"/>
        <v>92</v>
      </c>
      <c r="AC566" s="70">
        <f t="shared" ca="1" si="291"/>
        <v>26</v>
      </c>
      <c r="AD566" s="70">
        <f t="shared" ca="1" si="292"/>
        <v>53</v>
      </c>
      <c r="AE566" s="70" t="e">
        <f t="shared" ca="1" si="293"/>
        <v>#VALUE!</v>
      </c>
      <c r="AF566" s="70" t="e">
        <f t="shared" ca="1" si="294"/>
        <v>#VALUE!</v>
      </c>
      <c r="AG566" s="83">
        <f t="shared" si="299"/>
        <v>3538.4635404906699</v>
      </c>
      <c r="AH566" s="83">
        <f t="shared" si="299"/>
        <v>5910.4827970592405</v>
      </c>
      <c r="AI566" s="83">
        <f t="shared" si="299"/>
        <v>3328.7905014383396</v>
      </c>
      <c r="AJ566" s="83" t="str">
        <f t="shared" si="299"/>
        <v/>
      </c>
      <c r="AK566" s="83" t="str">
        <f t="shared" si="299"/>
        <v/>
      </c>
      <c r="AL566" s="83">
        <f t="shared" si="299"/>
        <v>725.63082962000647</v>
      </c>
      <c r="AM566" s="83" t="str">
        <f t="shared" si="299"/>
        <v/>
      </c>
      <c r="AN566" s="83" t="str">
        <f t="shared" si="299"/>
        <v/>
      </c>
      <c r="AO566" s="59"/>
      <c r="AP566" s="83">
        <f t="shared" si="300"/>
        <v>15909.339538399467</v>
      </c>
      <c r="AQ566" s="83">
        <f t="shared" si="300"/>
        <v>91.777358928836478</v>
      </c>
      <c r="AR566" s="83" t="str">
        <f t="shared" si="300"/>
        <v/>
      </c>
      <c r="AS566" s="83" t="str">
        <f t="shared" si="300"/>
        <v/>
      </c>
      <c r="AT566" s="83" t="str">
        <f t="shared" si="300"/>
        <v/>
      </c>
      <c r="AU566" s="59"/>
      <c r="AV566" s="83">
        <f t="shared" si="301"/>
        <v>1989.2335568815549</v>
      </c>
      <c r="AW566" s="83">
        <f t="shared" si="301"/>
        <v>26.245581467084961</v>
      </c>
      <c r="AX566" s="83">
        <f t="shared" si="301"/>
        <v>5.5450677838286468</v>
      </c>
      <c r="AY566" s="83">
        <f t="shared" si="301"/>
        <v>577.33526165278636</v>
      </c>
      <c r="AZ566" s="59"/>
      <c r="BA566" s="83" t="str">
        <f t="shared" si="302"/>
        <v/>
      </c>
      <c r="BB566" s="83" t="str">
        <f t="shared" si="302"/>
        <v/>
      </c>
      <c r="BC566" s="59"/>
      <c r="BD566" s="83" t="str">
        <f t="shared" si="303"/>
        <v/>
      </c>
      <c r="BE566" s="83" t="str">
        <f t="shared" si="303"/>
        <v/>
      </c>
      <c r="BF566" s="83" t="str">
        <f t="shared" si="303"/>
        <v/>
      </c>
    </row>
    <row r="567" spans="4:58" s="20" customFormat="1" ht="15" customHeight="1">
      <c r="P567" s="237">
        <v>150</v>
      </c>
      <c r="Q567" s="50" t="str">
        <f t="shared" si="272"/>
        <v>Ho Chi Minh City_2013</v>
      </c>
      <c r="R567" s="21"/>
      <c r="S567" s="21"/>
      <c r="T567" s="32"/>
      <c r="U567" s="83">
        <f t="shared" si="298"/>
        <v>8347.8382175107599</v>
      </c>
      <c r="V567" s="83">
        <f t="shared" si="298"/>
        <v>7011.6722269765887</v>
      </c>
      <c r="W567" s="83">
        <f t="shared" si="298"/>
        <v>1073.6506089460906</v>
      </c>
      <c r="X567" s="83" t="str">
        <f t="shared" si="298"/>
        <v/>
      </c>
      <c r="Y567" s="83" t="str">
        <f t="shared" si="298"/>
        <v/>
      </c>
      <c r="Z567" s="70">
        <f t="shared" si="288"/>
        <v>16433.16105343344</v>
      </c>
      <c r="AA567" s="70">
        <f t="shared" ca="1" si="289"/>
        <v>111</v>
      </c>
      <c r="AB567" s="70">
        <f t="shared" ca="1" si="290"/>
        <v>111</v>
      </c>
      <c r="AC567" s="70">
        <f t="shared" ca="1" si="291"/>
        <v>92</v>
      </c>
      <c r="AD567" s="70">
        <f t="shared" ca="1" si="292"/>
        <v>83</v>
      </c>
      <c r="AE567" s="70" t="e">
        <f t="shared" ca="1" si="293"/>
        <v>#VALUE!</v>
      </c>
      <c r="AF567" s="70" t="e">
        <f t="shared" ca="1" si="294"/>
        <v>#VALUE!</v>
      </c>
      <c r="AG567" s="83">
        <f t="shared" si="299"/>
        <v>2663.0915649306189</v>
      </c>
      <c r="AH567" s="83">
        <f t="shared" si="299"/>
        <v>1407.9949227191996</v>
      </c>
      <c r="AI567" s="83">
        <f t="shared" si="299"/>
        <v>3815.8089374583524</v>
      </c>
      <c r="AJ567" s="83" t="str">
        <f t="shared" si="299"/>
        <v/>
      </c>
      <c r="AK567" s="83">
        <f t="shared" si="299"/>
        <v>313.99811317454163</v>
      </c>
      <c r="AL567" s="83" t="str">
        <f t="shared" si="299"/>
        <v/>
      </c>
      <c r="AM567" s="83" t="str">
        <f t="shared" si="299"/>
        <v/>
      </c>
      <c r="AN567" s="83">
        <f t="shared" si="299"/>
        <v>11.155786451831364</v>
      </c>
      <c r="AO567" s="59"/>
      <c r="AP567" s="83">
        <f t="shared" si="300"/>
        <v>6940.505156737272</v>
      </c>
      <c r="AQ567" s="83" t="str">
        <f t="shared" si="300"/>
        <v/>
      </c>
      <c r="AR567" s="83">
        <f t="shared" si="300"/>
        <v>71.167070239316644</v>
      </c>
      <c r="AS567" s="83" t="str">
        <f t="shared" si="300"/>
        <v/>
      </c>
      <c r="AT567" s="83" t="str">
        <f t="shared" si="300"/>
        <v/>
      </c>
      <c r="AU567" s="59"/>
      <c r="AV567" s="83">
        <f t="shared" si="301"/>
        <v>617.13662408712082</v>
      </c>
      <c r="AW567" s="83">
        <f t="shared" si="301"/>
        <v>11.882158531173198</v>
      </c>
      <c r="AX567" s="83">
        <f t="shared" si="301"/>
        <v>2.6752536565579441</v>
      </c>
      <c r="AY567" s="83">
        <f t="shared" si="301"/>
        <v>441.95657267123875</v>
      </c>
      <c r="AZ567" s="59"/>
      <c r="BA567" s="83" t="str">
        <f t="shared" si="302"/>
        <v/>
      </c>
      <c r="BB567" s="83" t="str">
        <f t="shared" si="302"/>
        <v/>
      </c>
      <c r="BC567" s="59"/>
      <c r="BD567" s="83" t="str">
        <f t="shared" si="303"/>
        <v/>
      </c>
      <c r="BE567" s="83" t="str">
        <f t="shared" si="303"/>
        <v/>
      </c>
      <c r="BF567" s="83" t="str">
        <f t="shared" si="303"/>
        <v/>
      </c>
    </row>
    <row r="568" spans="4:58" s="20" customFormat="1" ht="15" customHeight="1">
      <c r="P568" s="237">
        <v>151</v>
      </c>
      <c r="Q568" s="50" t="str">
        <f t="shared" si="272"/>
        <v>Milan_2013</v>
      </c>
      <c r="R568" s="21"/>
      <c r="S568" s="21"/>
      <c r="T568" s="32"/>
      <c r="U568" s="83">
        <f t="shared" ref="U568:Y577" si="304">IF(ISERROR(U160/$S160),"",U160/$S160)</f>
        <v>28777.395635455003</v>
      </c>
      <c r="V568" s="83">
        <f t="shared" si="304"/>
        <v>5065.575716300672</v>
      </c>
      <c r="W568" s="83">
        <f t="shared" si="304"/>
        <v>52.013283917912325</v>
      </c>
      <c r="X568" s="83" t="str">
        <f t="shared" si="304"/>
        <v/>
      </c>
      <c r="Y568" s="83" t="str">
        <f t="shared" si="304"/>
        <v/>
      </c>
      <c r="Z568" s="70">
        <f t="shared" si="288"/>
        <v>33894.984635673587</v>
      </c>
      <c r="AA568" s="70">
        <f t="shared" ca="1" si="289"/>
        <v>68</v>
      </c>
      <c r="AB568" s="70">
        <f t="shared" ca="1" si="290"/>
        <v>60</v>
      </c>
      <c r="AC568" s="70">
        <f t="shared" ca="1" si="291"/>
        <v>104</v>
      </c>
      <c r="AD568" s="70">
        <f t="shared" ca="1" si="292"/>
        <v>151</v>
      </c>
      <c r="AE568" s="70" t="e">
        <f t="shared" ca="1" si="293"/>
        <v>#VALUE!</v>
      </c>
      <c r="AF568" s="70" t="e">
        <f t="shared" ca="1" si="294"/>
        <v>#VALUE!</v>
      </c>
      <c r="AG568" s="83">
        <f t="shared" ref="AG568:AN577" si="305">IF(ISERROR(AG160/$S160),"",AG160/$S160)</f>
        <v>13013.968169055677</v>
      </c>
      <c r="AH568" s="83">
        <f t="shared" si="305"/>
        <v>9366.2059256577395</v>
      </c>
      <c r="AI568" s="83">
        <f t="shared" si="305"/>
        <v>5992.6246041818858</v>
      </c>
      <c r="AJ568" s="83" t="str">
        <f t="shared" si="305"/>
        <v/>
      </c>
      <c r="AK568" s="83" t="str">
        <f t="shared" si="305"/>
        <v/>
      </c>
      <c r="AL568" s="83" t="str">
        <f t="shared" si="305"/>
        <v/>
      </c>
      <c r="AM568" s="83" t="str">
        <f t="shared" si="305"/>
        <v/>
      </c>
      <c r="AN568" s="83">
        <f t="shared" si="305"/>
        <v>212.39171408277065</v>
      </c>
      <c r="AO568" s="59"/>
      <c r="AP568" s="83">
        <f t="shared" ref="AP568:AT577" si="306">IF(ISERROR(AP160/$S160),"",AP160/$S160)</f>
        <v>4925.0920988610414</v>
      </c>
      <c r="AQ568" s="83">
        <f t="shared" si="306"/>
        <v>109.68328617589397</v>
      </c>
      <c r="AR568" s="83" t="str">
        <f t="shared" si="306"/>
        <v/>
      </c>
      <c r="AS568" s="83" t="str">
        <f t="shared" si="306"/>
        <v/>
      </c>
      <c r="AT568" s="83">
        <f t="shared" si="306"/>
        <v>30.800331263736261</v>
      </c>
      <c r="AU568" s="59"/>
      <c r="AV568" s="83" t="str">
        <f t="shared" si="301"/>
        <v/>
      </c>
      <c r="AW568" s="83" t="str">
        <f t="shared" si="301"/>
        <v/>
      </c>
      <c r="AX568" s="83" t="str">
        <f t="shared" si="301"/>
        <v/>
      </c>
      <c r="AY568" s="83">
        <f t="shared" si="301"/>
        <v>52.013283917912325</v>
      </c>
      <c r="AZ568" s="59"/>
      <c r="BA568" s="83" t="str">
        <f t="shared" si="302"/>
        <v/>
      </c>
      <c r="BB568" s="83" t="str">
        <f t="shared" si="302"/>
        <v/>
      </c>
      <c r="BC568" s="59"/>
      <c r="BD568" s="83" t="str">
        <f t="shared" si="303"/>
        <v/>
      </c>
      <c r="BE568" s="83" t="str">
        <f t="shared" si="303"/>
        <v/>
      </c>
      <c r="BF568" s="83" t="str">
        <f t="shared" si="303"/>
        <v/>
      </c>
    </row>
    <row r="569" spans="4:58" s="20" customFormat="1" ht="15" customHeight="1">
      <c r="P569" s="237">
        <v>152</v>
      </c>
      <c r="Q569" s="50" t="str">
        <f t="shared" si="272"/>
        <v>Milan_2015</v>
      </c>
      <c r="R569" s="21"/>
      <c r="S569" s="21"/>
      <c r="T569" s="32"/>
      <c r="U569" s="83">
        <f t="shared" si="304"/>
        <v>27892.146462926448</v>
      </c>
      <c r="V569" s="83">
        <f t="shared" si="304"/>
        <v>4833.6234730330461</v>
      </c>
      <c r="W569" s="83">
        <f t="shared" si="304"/>
        <v>52.900160326710946</v>
      </c>
      <c r="X569" s="83" t="str">
        <f t="shared" si="304"/>
        <v/>
      </c>
      <c r="Y569" s="83" t="str">
        <f t="shared" si="304"/>
        <v/>
      </c>
      <c r="Z569" s="70">
        <f t="shared" si="288"/>
        <v>32778.670096286209</v>
      </c>
      <c r="AA569" s="70">
        <f t="shared" ca="1" si="289"/>
        <v>69</v>
      </c>
      <c r="AB569" s="70">
        <f t="shared" ca="1" si="290"/>
        <v>62</v>
      </c>
      <c r="AC569" s="70">
        <f t="shared" ca="1" si="291"/>
        <v>106</v>
      </c>
      <c r="AD569" s="70">
        <f t="shared" ca="1" si="292"/>
        <v>150</v>
      </c>
      <c r="AE569" s="70" t="e">
        <f t="shared" ca="1" si="293"/>
        <v>#VALUE!</v>
      </c>
      <c r="AF569" s="70" t="e">
        <f t="shared" ca="1" si="294"/>
        <v>#VALUE!</v>
      </c>
      <c r="AG569" s="83">
        <f t="shared" si="305"/>
        <v>12847.283084783347</v>
      </c>
      <c r="AH569" s="83">
        <f t="shared" si="305"/>
        <v>8801.02572145259</v>
      </c>
      <c r="AI569" s="83">
        <f t="shared" si="305"/>
        <v>5836.5988433075263</v>
      </c>
      <c r="AJ569" s="83" t="str">
        <f t="shared" si="305"/>
        <v/>
      </c>
      <c r="AK569" s="83" t="str">
        <f t="shared" si="305"/>
        <v/>
      </c>
      <c r="AL569" s="83" t="str">
        <f t="shared" si="305"/>
        <v/>
      </c>
      <c r="AM569" s="83" t="str">
        <f t="shared" si="305"/>
        <v/>
      </c>
      <c r="AN569" s="83">
        <f t="shared" si="305"/>
        <v>212.39171408277065</v>
      </c>
      <c r="AO569" s="59"/>
      <c r="AP569" s="83">
        <f t="shared" si="306"/>
        <v>4687.1191219054244</v>
      </c>
      <c r="AQ569" s="83">
        <f t="shared" si="306"/>
        <v>115.70401986388499</v>
      </c>
      <c r="AR569" s="83" t="str">
        <f t="shared" si="306"/>
        <v/>
      </c>
      <c r="AS569" s="83" t="str">
        <f t="shared" si="306"/>
        <v/>
      </c>
      <c r="AT569" s="83">
        <f t="shared" si="306"/>
        <v>30.800331263736261</v>
      </c>
      <c r="AU569" s="59"/>
      <c r="AV569" s="83" t="str">
        <f t="shared" si="301"/>
        <v/>
      </c>
      <c r="AW569" s="83" t="str">
        <f t="shared" si="301"/>
        <v/>
      </c>
      <c r="AX569" s="83" t="str">
        <f t="shared" si="301"/>
        <v/>
      </c>
      <c r="AY569" s="83">
        <f t="shared" si="301"/>
        <v>52.900160326710946</v>
      </c>
      <c r="AZ569" s="59"/>
      <c r="BA569" s="83" t="str">
        <f t="shared" si="302"/>
        <v/>
      </c>
      <c r="BB569" s="83" t="str">
        <f t="shared" si="302"/>
        <v/>
      </c>
      <c r="BC569" s="59"/>
      <c r="BD569" s="83" t="str">
        <f t="shared" si="303"/>
        <v/>
      </c>
      <c r="BE569" s="83" t="str">
        <f t="shared" si="303"/>
        <v/>
      </c>
      <c r="BF569" s="83" t="str">
        <f t="shared" si="303"/>
        <v/>
      </c>
    </row>
    <row r="570" spans="4:58" s="20" customFormat="1" ht="15" customHeight="1">
      <c r="P570" s="237">
        <v>153</v>
      </c>
      <c r="Q570" s="50" t="str">
        <f t="shared" si="272"/>
        <v>Venice_2016</v>
      </c>
      <c r="R570" s="21"/>
      <c r="S570" s="21"/>
      <c r="T570" s="32"/>
      <c r="U570" s="83">
        <f t="shared" si="304"/>
        <v>5641.8117237809965</v>
      </c>
      <c r="V570" s="83">
        <f t="shared" si="304"/>
        <v>1771.1586508025534</v>
      </c>
      <c r="W570" s="83">
        <f t="shared" si="304"/>
        <v>72.835245603878732</v>
      </c>
      <c r="X570" s="83" t="str">
        <f t="shared" si="304"/>
        <v/>
      </c>
      <c r="Y570" s="83" t="str">
        <f t="shared" si="304"/>
        <v/>
      </c>
      <c r="Z570" s="70">
        <f t="shared" si="288"/>
        <v>7485.8056201874288</v>
      </c>
      <c r="AA570" s="70">
        <f t="shared" ca="1" si="289"/>
        <v>133</v>
      </c>
      <c r="AB570" s="70">
        <f t="shared" ca="1" si="290"/>
        <v>123</v>
      </c>
      <c r="AC570" s="70">
        <f t="shared" ca="1" si="291"/>
        <v>144</v>
      </c>
      <c r="AD570" s="70">
        <f t="shared" ca="1" si="292"/>
        <v>142</v>
      </c>
      <c r="AE570" s="70" t="e">
        <f t="shared" ca="1" si="293"/>
        <v>#VALUE!</v>
      </c>
      <c r="AF570" s="70" t="e">
        <f t="shared" ca="1" si="294"/>
        <v>#VALUE!</v>
      </c>
      <c r="AG570" s="83">
        <f t="shared" si="305"/>
        <v>880.53609667967089</v>
      </c>
      <c r="AH570" s="83">
        <f t="shared" si="305"/>
        <v>1128.9016708710744</v>
      </c>
      <c r="AI570" s="83">
        <f t="shared" si="305"/>
        <v>818.60279724883617</v>
      </c>
      <c r="AJ570" s="83" t="str">
        <f t="shared" si="305"/>
        <v/>
      </c>
      <c r="AK570" s="83">
        <f t="shared" si="305"/>
        <v>12.846859440785634</v>
      </c>
      <c r="AL570" s="83" t="str">
        <f t="shared" si="305"/>
        <v/>
      </c>
      <c r="AM570" s="83" t="str">
        <f t="shared" si="305"/>
        <v/>
      </c>
      <c r="AN570" s="83">
        <f t="shared" si="305"/>
        <v>126.22144993607834</v>
      </c>
      <c r="AO570" s="59"/>
      <c r="AP570" s="83">
        <f t="shared" si="306"/>
        <v>1093.5320908753015</v>
      </c>
      <c r="AQ570" s="83">
        <f t="shared" si="306"/>
        <v>7.5873894730875691</v>
      </c>
      <c r="AR570" s="83">
        <f t="shared" si="306"/>
        <v>475.17601723347332</v>
      </c>
      <c r="AS570" s="83">
        <f t="shared" si="306"/>
        <v>194.86315322069089</v>
      </c>
      <c r="AT570" s="83" t="str">
        <f t="shared" si="306"/>
        <v/>
      </c>
      <c r="AU570" s="59"/>
      <c r="AV570" s="83" t="str">
        <f t="shared" si="301"/>
        <v/>
      </c>
      <c r="AW570" s="83">
        <f t="shared" si="301"/>
        <v>37.137274766625659</v>
      </c>
      <c r="AX570" s="83">
        <f t="shared" si="301"/>
        <v>15.937773958559472</v>
      </c>
      <c r="AY570" s="83">
        <f t="shared" si="301"/>
        <v>19.760196878693588</v>
      </c>
      <c r="AZ570" s="59"/>
      <c r="BA570" s="83" t="str">
        <f t="shared" si="302"/>
        <v/>
      </c>
      <c r="BB570" s="83" t="str">
        <f t="shared" si="302"/>
        <v/>
      </c>
      <c r="BC570" s="59"/>
      <c r="BD570" s="83" t="str">
        <f t="shared" si="303"/>
        <v/>
      </c>
      <c r="BE570" s="83" t="str">
        <f t="shared" si="303"/>
        <v/>
      </c>
      <c r="BF570" s="83" t="str">
        <f t="shared" si="303"/>
        <v/>
      </c>
    </row>
    <row r="571" spans="4:58" s="20" customFormat="1" ht="15" customHeight="1">
      <c r="P571" s="237">
        <v>154</v>
      </c>
      <c r="Q571" s="50" t="str">
        <f t="shared" si="272"/>
        <v>Curitiba_2013</v>
      </c>
      <c r="R571" s="21"/>
      <c r="S571" s="21"/>
      <c r="T571" s="32"/>
      <c r="U571" s="83">
        <f t="shared" si="304"/>
        <v>1554.9356261560265</v>
      </c>
      <c r="V571" s="83">
        <f t="shared" si="304"/>
        <v>6796.4896100444957</v>
      </c>
      <c r="W571" s="83">
        <f t="shared" si="304"/>
        <v>2146.9774629103449</v>
      </c>
      <c r="X571" s="83" t="str">
        <f t="shared" si="304"/>
        <v/>
      </c>
      <c r="Y571" s="83" t="str">
        <f t="shared" si="304"/>
        <v/>
      </c>
      <c r="Z571" s="70">
        <f t="shared" si="288"/>
        <v>10498.402699110868</v>
      </c>
      <c r="AA571" s="70">
        <f t="shared" ca="1" si="289"/>
        <v>118</v>
      </c>
      <c r="AB571" s="70">
        <f t="shared" ca="1" si="290"/>
        <v>145</v>
      </c>
      <c r="AC571" s="70">
        <f t="shared" ca="1" si="291"/>
        <v>96</v>
      </c>
      <c r="AD571" s="70">
        <f t="shared" ca="1" si="292"/>
        <v>62</v>
      </c>
      <c r="AE571" s="70" t="e">
        <f t="shared" ca="1" si="293"/>
        <v>#VALUE!</v>
      </c>
      <c r="AF571" s="70" t="e">
        <f t="shared" ca="1" si="294"/>
        <v>#VALUE!</v>
      </c>
      <c r="AG571" s="83">
        <f t="shared" si="305"/>
        <v>657.04999598451866</v>
      </c>
      <c r="AH571" s="83">
        <f t="shared" si="305"/>
        <v>425.48318163921454</v>
      </c>
      <c r="AI571" s="83">
        <f t="shared" si="305"/>
        <v>466.29064389895177</v>
      </c>
      <c r="AJ571" s="83" t="str">
        <f t="shared" si="305"/>
        <v/>
      </c>
      <c r="AK571" s="83">
        <f t="shared" si="305"/>
        <v>0.33019543793912648</v>
      </c>
      <c r="AL571" s="83" t="str">
        <f t="shared" si="305"/>
        <v/>
      </c>
      <c r="AM571" s="83" t="str">
        <f t="shared" si="305"/>
        <v/>
      </c>
      <c r="AN571" s="83">
        <f t="shared" si="305"/>
        <v>5.7816091954022992</v>
      </c>
      <c r="AO571" s="59"/>
      <c r="AP571" s="83">
        <f t="shared" si="306"/>
        <v>6764.2294131494127</v>
      </c>
      <c r="AQ571" s="83">
        <f t="shared" si="306"/>
        <v>4.8820989253086813</v>
      </c>
      <c r="AR571" s="83">
        <f t="shared" si="306"/>
        <v>1.2486186509740874E-2</v>
      </c>
      <c r="AS571" s="83">
        <f t="shared" si="306"/>
        <v>27.365611783263947</v>
      </c>
      <c r="AT571" s="83" t="str">
        <f t="shared" si="306"/>
        <v/>
      </c>
      <c r="AU571" s="59"/>
      <c r="AV571" s="83">
        <f t="shared" si="301"/>
        <v>1770.9195402298851</v>
      </c>
      <c r="AW571" s="83" t="str">
        <f t="shared" si="301"/>
        <v/>
      </c>
      <c r="AX571" s="83" t="str">
        <f t="shared" si="301"/>
        <v/>
      </c>
      <c r="AY571" s="83">
        <f t="shared" si="301"/>
        <v>376.05792268045974</v>
      </c>
      <c r="AZ571" s="59"/>
      <c r="BA571" s="83" t="str">
        <f t="shared" si="302"/>
        <v/>
      </c>
      <c r="BB571" s="83" t="str">
        <f t="shared" si="302"/>
        <v/>
      </c>
      <c r="BC571" s="59"/>
      <c r="BD571" s="83" t="str">
        <f t="shared" si="303"/>
        <v/>
      </c>
      <c r="BE571" s="83" t="str">
        <f t="shared" si="303"/>
        <v/>
      </c>
      <c r="BF571" s="83" t="str">
        <f t="shared" si="303"/>
        <v/>
      </c>
    </row>
    <row r="572" spans="4:58" s="20" customFormat="1" ht="15" customHeight="1">
      <c r="P572" s="237">
        <v>155</v>
      </c>
      <c r="Q572" s="50" t="str">
        <f t="shared" si="272"/>
        <v>Medellín_2015</v>
      </c>
      <c r="R572" s="21"/>
      <c r="S572" s="21"/>
      <c r="T572" s="32"/>
      <c r="U572" s="83">
        <f t="shared" si="304"/>
        <v>3117.2801144580294</v>
      </c>
      <c r="V572" s="83">
        <f t="shared" si="304"/>
        <v>3895.2374209583163</v>
      </c>
      <c r="W572" s="83">
        <f t="shared" si="304"/>
        <v>1957.1222152164776</v>
      </c>
      <c r="X572" s="83" t="str">
        <f t="shared" si="304"/>
        <v/>
      </c>
      <c r="Y572" s="83" t="str">
        <f t="shared" si="304"/>
        <v/>
      </c>
      <c r="Z572" s="70">
        <f t="shared" si="288"/>
        <v>8969.6397506328231</v>
      </c>
      <c r="AA572" s="70">
        <f t="shared" ca="1" si="289"/>
        <v>126</v>
      </c>
      <c r="AB572" s="70">
        <f t="shared" ca="1" si="290"/>
        <v>134</v>
      </c>
      <c r="AC572" s="70">
        <f t="shared" ca="1" si="291"/>
        <v>121</v>
      </c>
      <c r="AD572" s="70">
        <f t="shared" ca="1" si="292"/>
        <v>64</v>
      </c>
      <c r="AE572" s="70" t="e">
        <f t="shared" ca="1" si="293"/>
        <v>#VALUE!</v>
      </c>
      <c r="AF572" s="70" t="e">
        <f t="shared" ca="1" si="294"/>
        <v>#VALUE!</v>
      </c>
      <c r="AG572" s="83">
        <f t="shared" si="305"/>
        <v>1201.3699756456156</v>
      </c>
      <c r="AH572" s="83">
        <f t="shared" si="305"/>
        <v>672.95517427483867</v>
      </c>
      <c r="AI572" s="83">
        <f t="shared" si="305"/>
        <v>1216.9461372992396</v>
      </c>
      <c r="AJ572" s="83" t="str">
        <f t="shared" si="305"/>
        <v/>
      </c>
      <c r="AK572" s="83" t="str">
        <f t="shared" si="305"/>
        <v/>
      </c>
      <c r="AL572" s="83" t="str">
        <f t="shared" si="305"/>
        <v/>
      </c>
      <c r="AM572" s="83" t="str">
        <f t="shared" si="305"/>
        <v/>
      </c>
      <c r="AN572" s="83">
        <f t="shared" si="305"/>
        <v>26.008827238335435</v>
      </c>
      <c r="AO572" s="59"/>
      <c r="AP572" s="83">
        <f t="shared" si="306"/>
        <v>3862.5945343677413</v>
      </c>
      <c r="AQ572" s="83">
        <f t="shared" si="306"/>
        <v>32.642886590575344</v>
      </c>
      <c r="AR572" s="83" t="str">
        <f t="shared" si="306"/>
        <v/>
      </c>
      <c r="AS572" s="83" t="str">
        <f t="shared" si="306"/>
        <v/>
      </c>
      <c r="AT572" s="83" t="str">
        <f t="shared" si="306"/>
        <v/>
      </c>
      <c r="AU572" s="59"/>
      <c r="AV572" s="83">
        <f t="shared" si="301"/>
        <v>1655.2726986128625</v>
      </c>
      <c r="AW572" s="83" t="str">
        <f t="shared" si="301"/>
        <v/>
      </c>
      <c r="AX572" s="83" t="str">
        <f t="shared" si="301"/>
        <v/>
      </c>
      <c r="AY572" s="83">
        <f t="shared" si="301"/>
        <v>301.84951660361497</v>
      </c>
      <c r="AZ572" s="59"/>
      <c r="BA572" s="83" t="str">
        <f t="shared" si="302"/>
        <v/>
      </c>
      <c r="BB572" s="83" t="str">
        <f t="shared" si="302"/>
        <v/>
      </c>
      <c r="BC572" s="59"/>
      <c r="BD572" s="83" t="str">
        <f t="shared" si="303"/>
        <v/>
      </c>
      <c r="BE572" s="83" t="str">
        <f t="shared" si="303"/>
        <v/>
      </c>
      <c r="BF572" s="83" t="str">
        <f t="shared" si="303"/>
        <v/>
      </c>
    </row>
    <row r="573" spans="4:58" s="20" customFormat="1" ht="15" customHeight="1">
      <c r="P573" s="237">
        <v>156</v>
      </c>
      <c r="Q573" s="50" t="str">
        <f t="shared" si="272"/>
        <v>Hanoi_2015</v>
      </c>
      <c r="R573" s="21"/>
      <c r="S573" s="21"/>
      <c r="T573" s="32"/>
      <c r="U573" s="83">
        <f t="shared" si="304"/>
        <v>3604.7590198459361</v>
      </c>
      <c r="V573" s="83">
        <f t="shared" si="304"/>
        <v>131.04868463616302</v>
      </c>
      <c r="W573" s="83">
        <f t="shared" si="304"/>
        <v>775.40476288946786</v>
      </c>
      <c r="X573" s="83" t="str">
        <f t="shared" si="304"/>
        <v/>
      </c>
      <c r="Y573" s="83" t="str">
        <f t="shared" si="304"/>
        <v/>
      </c>
      <c r="Z573" s="70">
        <f t="shared" si="288"/>
        <v>4511.2124673715671</v>
      </c>
      <c r="AA573" s="70">
        <f t="shared" ca="1" si="289"/>
        <v>145</v>
      </c>
      <c r="AB573" s="70">
        <f t="shared" ca="1" si="290"/>
        <v>133</v>
      </c>
      <c r="AC573" s="70">
        <f t="shared" ca="1" si="291"/>
        <v>156</v>
      </c>
      <c r="AD573" s="70">
        <f t="shared" ca="1" si="292"/>
        <v>100</v>
      </c>
      <c r="AE573" s="70" t="e">
        <f t="shared" ca="1" si="293"/>
        <v>#VALUE!</v>
      </c>
      <c r="AF573" s="70" t="e">
        <f t="shared" ca="1" si="294"/>
        <v>#VALUE!</v>
      </c>
      <c r="AG573" s="83">
        <f t="shared" si="305"/>
        <v>2060.778285395621</v>
      </c>
      <c r="AH573" s="83">
        <f t="shared" si="305"/>
        <v>492.52516859943614</v>
      </c>
      <c r="AI573" s="83">
        <f t="shared" si="305"/>
        <v>1051.4551440284779</v>
      </c>
      <c r="AJ573" s="83" t="str">
        <f t="shared" si="305"/>
        <v/>
      </c>
      <c r="AK573" s="83">
        <f t="shared" si="305"/>
        <v>3.7535162071424791E-4</v>
      </c>
      <c r="AL573" s="83" t="str">
        <f t="shared" si="305"/>
        <v/>
      </c>
      <c r="AM573" s="83" t="str">
        <f t="shared" si="305"/>
        <v/>
      </c>
      <c r="AN573" s="83">
        <f t="shared" si="305"/>
        <v>4.6470780465291564E-5</v>
      </c>
      <c r="AO573" s="59"/>
      <c r="AP573" s="83">
        <f t="shared" si="306"/>
        <v>79.721300039051926</v>
      </c>
      <c r="AQ573" s="83">
        <f t="shared" si="306"/>
        <v>8.9903255394840862</v>
      </c>
      <c r="AR573" s="83">
        <f t="shared" si="306"/>
        <v>42.337059057627009</v>
      </c>
      <c r="AS573" s="83" t="str">
        <f t="shared" si="306"/>
        <v/>
      </c>
      <c r="AT573" s="83" t="str">
        <f t="shared" si="306"/>
        <v/>
      </c>
      <c r="AU573" s="59"/>
      <c r="AV573" s="83">
        <f t="shared" si="301"/>
        <v>336.92652681376728</v>
      </c>
      <c r="AW573" s="83" t="str">
        <f t="shared" si="301"/>
        <v/>
      </c>
      <c r="AX573" s="83">
        <f t="shared" si="301"/>
        <v>38.006158212142147</v>
      </c>
      <c r="AY573" s="83">
        <f t="shared" si="301"/>
        <v>400.47207786355852</v>
      </c>
      <c r="AZ573" s="59"/>
      <c r="BA573" s="83" t="str">
        <f t="shared" si="302"/>
        <v/>
      </c>
      <c r="BB573" s="83" t="str">
        <f t="shared" si="302"/>
        <v/>
      </c>
      <c r="BC573" s="59"/>
      <c r="BD573" s="83" t="str">
        <f t="shared" si="303"/>
        <v/>
      </c>
      <c r="BE573" s="83" t="str">
        <f t="shared" si="303"/>
        <v/>
      </c>
      <c r="BF573" s="83" t="str">
        <f t="shared" si="303"/>
        <v/>
      </c>
    </row>
    <row r="574" spans="4:58" s="20" customFormat="1" ht="15" customHeight="1">
      <c r="P574" s="237">
        <v>157</v>
      </c>
      <c r="Q574" s="50" t="str">
        <f t="shared" si="272"/>
        <v>Rome_2015</v>
      </c>
      <c r="R574" s="21"/>
      <c r="S574" s="21"/>
      <c r="T574" s="32"/>
      <c r="U574" s="83">
        <f t="shared" si="304"/>
        <v>4435.6482151467899</v>
      </c>
      <c r="V574" s="83">
        <f t="shared" si="304"/>
        <v>2814.9701517001358</v>
      </c>
      <c r="W574" s="83">
        <f t="shared" si="304"/>
        <v>152.13998910760134</v>
      </c>
      <c r="X574" s="83" t="str">
        <f t="shared" si="304"/>
        <v/>
      </c>
      <c r="Y574" s="83" t="str">
        <f t="shared" si="304"/>
        <v/>
      </c>
      <c r="Z574" s="70">
        <f t="shared" si="288"/>
        <v>7402.7583559545274</v>
      </c>
      <c r="AA574" s="70">
        <f t="shared" ca="1" si="289"/>
        <v>134</v>
      </c>
      <c r="AB574" s="70">
        <f t="shared" ca="1" si="290"/>
        <v>130</v>
      </c>
      <c r="AC574" s="70">
        <f t="shared" ca="1" si="291"/>
        <v>126</v>
      </c>
      <c r="AD574" s="70">
        <f t="shared" ca="1" si="292"/>
        <v>119</v>
      </c>
      <c r="AE574" s="70" t="e">
        <f t="shared" ca="1" si="293"/>
        <v>#VALUE!</v>
      </c>
      <c r="AF574" s="70" t="e">
        <f t="shared" ca="1" si="294"/>
        <v>#VALUE!</v>
      </c>
      <c r="AG574" s="83">
        <f t="shared" si="305"/>
        <v>2654.1732728770485</v>
      </c>
      <c r="AH574" s="83">
        <f t="shared" si="305"/>
        <v>1621.5110733017245</v>
      </c>
      <c r="AI574" s="83">
        <f t="shared" si="305"/>
        <v>107.03841111272975</v>
      </c>
      <c r="AJ574" s="83" t="str">
        <f t="shared" si="305"/>
        <v/>
      </c>
      <c r="AK574" s="83">
        <f t="shared" si="305"/>
        <v>5.6398980138489074</v>
      </c>
      <c r="AL574" s="83" t="str">
        <f t="shared" si="305"/>
        <v/>
      </c>
      <c r="AM574" s="83" t="str">
        <f t="shared" si="305"/>
        <v/>
      </c>
      <c r="AN574" s="83">
        <f t="shared" si="305"/>
        <v>26.43896366607018</v>
      </c>
      <c r="AO574" s="59"/>
      <c r="AP574" s="83">
        <f t="shared" si="306"/>
        <v>2757.9667262458447</v>
      </c>
      <c r="AQ574" s="83">
        <f t="shared" si="306"/>
        <v>53.297117499961104</v>
      </c>
      <c r="AR574" s="83">
        <f t="shared" si="306"/>
        <v>6.1698099976659149E-2</v>
      </c>
      <c r="AS574" s="83">
        <f t="shared" si="306"/>
        <v>3.6446098543530692</v>
      </c>
      <c r="AT574" s="83" t="str">
        <f t="shared" si="306"/>
        <v/>
      </c>
      <c r="AU574" s="59"/>
      <c r="AV574" s="83">
        <f t="shared" si="301"/>
        <v>75.039290438030037</v>
      </c>
      <c r="AW574" s="83">
        <f t="shared" si="301"/>
        <v>30.52594724966934</v>
      </c>
      <c r="AX574" s="83" t="str">
        <f t="shared" si="301"/>
        <v/>
      </c>
      <c r="AY574" s="83">
        <f t="shared" si="301"/>
        <v>46.574751419901972</v>
      </c>
      <c r="AZ574" s="59"/>
      <c r="BA574" s="83" t="str">
        <f t="shared" si="302"/>
        <v/>
      </c>
      <c r="BB574" s="83" t="str">
        <f t="shared" si="302"/>
        <v/>
      </c>
      <c r="BC574" s="59"/>
      <c r="BD574" s="83" t="str">
        <f t="shared" si="303"/>
        <v/>
      </c>
      <c r="BE574" s="83" t="str">
        <f t="shared" si="303"/>
        <v/>
      </c>
      <c r="BF574" s="83" t="str">
        <f t="shared" si="303"/>
        <v/>
      </c>
    </row>
    <row r="575" spans="4:58" s="20" customFormat="1" ht="15" customHeight="1">
      <c r="P575" s="237">
        <v>158</v>
      </c>
      <c r="Q575" s="50" t="str">
        <f t="shared" si="272"/>
        <v>Dar es Salaam_2016</v>
      </c>
      <c r="R575" s="21"/>
      <c r="S575" s="21"/>
      <c r="T575" s="32"/>
      <c r="U575" s="83">
        <f t="shared" si="304"/>
        <v>1702.7628350850798</v>
      </c>
      <c r="V575" s="83">
        <f t="shared" si="304"/>
        <v>1874.2057497002659</v>
      </c>
      <c r="W575" s="83">
        <f t="shared" si="304"/>
        <v>2314.0911701363962</v>
      </c>
      <c r="X575" s="83" t="str">
        <f t="shared" si="304"/>
        <v/>
      </c>
      <c r="Y575" s="83" t="str">
        <f t="shared" si="304"/>
        <v/>
      </c>
      <c r="Z575" s="70">
        <f t="shared" si="288"/>
        <v>5891.0597549217418</v>
      </c>
      <c r="AA575" s="70">
        <f t="shared" ca="1" si="289"/>
        <v>136</v>
      </c>
      <c r="AB575" s="70">
        <f t="shared" ca="1" si="290"/>
        <v>144</v>
      </c>
      <c r="AC575" s="70">
        <f t="shared" ca="1" si="291"/>
        <v>142</v>
      </c>
      <c r="AD575" s="70">
        <f t="shared" ca="1" si="292"/>
        <v>59</v>
      </c>
      <c r="AE575" s="70" t="e">
        <f t="shared" ca="1" si="293"/>
        <v>#VALUE!</v>
      </c>
      <c r="AF575" s="70" t="e">
        <f t="shared" ca="1" si="294"/>
        <v>#VALUE!</v>
      </c>
      <c r="AG575" s="83">
        <f t="shared" si="305"/>
        <v>748.4617497082902</v>
      </c>
      <c r="AH575" s="83">
        <f t="shared" si="305"/>
        <v>249.75692101796452</v>
      </c>
      <c r="AI575" s="83">
        <f t="shared" si="305"/>
        <v>699.87295114992332</v>
      </c>
      <c r="AJ575" s="83" t="str">
        <f t="shared" si="305"/>
        <v/>
      </c>
      <c r="AK575" s="83" t="str">
        <f t="shared" si="305"/>
        <v/>
      </c>
      <c r="AL575" s="83" t="str">
        <f t="shared" si="305"/>
        <v/>
      </c>
      <c r="AM575" s="83" t="str">
        <f t="shared" si="305"/>
        <v/>
      </c>
      <c r="AN575" s="83">
        <f t="shared" si="305"/>
        <v>4.6712132089016514</v>
      </c>
      <c r="AO575" s="59"/>
      <c r="AP575" s="83">
        <f t="shared" si="306"/>
        <v>1874.2057497002659</v>
      </c>
      <c r="AQ575" s="83" t="str">
        <f t="shared" si="306"/>
        <v/>
      </c>
      <c r="AR575" s="83" t="str">
        <f t="shared" si="306"/>
        <v/>
      </c>
      <c r="AS575" s="83" t="str">
        <f t="shared" si="306"/>
        <v/>
      </c>
      <c r="AT575" s="83" t="str">
        <f t="shared" si="306"/>
        <v/>
      </c>
      <c r="AU575" s="59"/>
      <c r="AV575" s="83">
        <f t="shared" si="301"/>
        <v>1051.6503948312993</v>
      </c>
      <c r="AW575" s="83">
        <f t="shared" si="301"/>
        <v>7.0480976310122037</v>
      </c>
      <c r="AX575" s="83">
        <f t="shared" si="301"/>
        <v>44.991385498923187</v>
      </c>
      <c r="AY575" s="83">
        <f t="shared" si="301"/>
        <v>1210.4012921751614</v>
      </c>
      <c r="AZ575" s="59"/>
      <c r="BA575" s="83" t="str">
        <f t="shared" si="302"/>
        <v/>
      </c>
      <c r="BB575" s="83" t="str">
        <f t="shared" si="302"/>
        <v/>
      </c>
      <c r="BC575" s="59"/>
      <c r="BD575" s="83" t="str">
        <f t="shared" si="303"/>
        <v/>
      </c>
      <c r="BE575" s="83" t="str">
        <f t="shared" si="303"/>
        <v/>
      </c>
      <c r="BF575" s="83" t="str">
        <f t="shared" si="303"/>
        <v/>
      </c>
    </row>
    <row r="576" spans="4:58" s="20" customFormat="1" ht="15" customHeight="1">
      <c r="P576" s="237">
        <v>159</v>
      </c>
      <c r="Q576" s="50" t="str">
        <f t="shared" si="272"/>
        <v>0_0</v>
      </c>
      <c r="R576" s="21"/>
      <c r="S576" s="21"/>
      <c r="T576" s="32"/>
      <c r="U576" s="83" t="str">
        <f t="shared" si="304"/>
        <v/>
      </c>
      <c r="V576" s="83" t="str">
        <f t="shared" si="304"/>
        <v/>
      </c>
      <c r="W576" s="83" t="str">
        <f t="shared" si="304"/>
        <v/>
      </c>
      <c r="X576" s="83" t="str">
        <f t="shared" si="304"/>
        <v/>
      </c>
      <c r="Y576" s="83" t="str">
        <f t="shared" si="304"/>
        <v/>
      </c>
      <c r="Z576" s="70" t="str">
        <f t="shared" si="288"/>
        <v/>
      </c>
      <c r="AA576" s="70" t="e">
        <f t="shared" ca="1" si="289"/>
        <v>#VALUE!</v>
      </c>
      <c r="AB576" s="70" t="e">
        <f t="shared" ca="1" si="290"/>
        <v>#VALUE!</v>
      </c>
      <c r="AC576" s="70" t="e">
        <f t="shared" ca="1" si="291"/>
        <v>#VALUE!</v>
      </c>
      <c r="AD576" s="70" t="e">
        <f t="shared" ca="1" si="292"/>
        <v>#VALUE!</v>
      </c>
      <c r="AE576" s="70" t="e">
        <f t="shared" ca="1" si="293"/>
        <v>#VALUE!</v>
      </c>
      <c r="AF576" s="70" t="e">
        <f t="shared" ca="1" si="294"/>
        <v>#VALUE!</v>
      </c>
      <c r="AG576" s="83" t="str">
        <f t="shared" si="305"/>
        <v/>
      </c>
      <c r="AH576" s="83" t="str">
        <f t="shared" si="305"/>
        <v/>
      </c>
      <c r="AI576" s="83" t="str">
        <f t="shared" si="305"/>
        <v/>
      </c>
      <c r="AJ576" s="83" t="str">
        <f t="shared" si="305"/>
        <v/>
      </c>
      <c r="AK576" s="83" t="str">
        <f t="shared" si="305"/>
        <v/>
      </c>
      <c r="AL576" s="83" t="str">
        <f t="shared" si="305"/>
        <v/>
      </c>
      <c r="AM576" s="83" t="str">
        <f t="shared" si="305"/>
        <v/>
      </c>
      <c r="AN576" s="83" t="str">
        <f t="shared" si="305"/>
        <v/>
      </c>
      <c r="AO576" s="59"/>
      <c r="AP576" s="83" t="str">
        <f t="shared" si="306"/>
        <v/>
      </c>
      <c r="AQ576" s="83" t="str">
        <f t="shared" si="306"/>
        <v/>
      </c>
      <c r="AR576" s="83" t="str">
        <f t="shared" si="306"/>
        <v/>
      </c>
      <c r="AS576" s="83" t="str">
        <f t="shared" si="306"/>
        <v/>
      </c>
      <c r="AT576" s="83" t="str">
        <f t="shared" si="306"/>
        <v/>
      </c>
      <c r="AU576" s="59"/>
      <c r="AV576" s="83" t="str">
        <f t="shared" si="301"/>
        <v/>
      </c>
      <c r="AW576" s="83" t="str">
        <f t="shared" si="301"/>
        <v/>
      </c>
      <c r="AX576" s="83" t="str">
        <f t="shared" si="301"/>
        <v/>
      </c>
      <c r="AY576" s="83" t="str">
        <f t="shared" si="301"/>
        <v/>
      </c>
      <c r="AZ576" s="59"/>
      <c r="BA576" s="83" t="str">
        <f t="shared" si="302"/>
        <v/>
      </c>
      <c r="BB576" s="83" t="str">
        <f t="shared" si="302"/>
        <v/>
      </c>
      <c r="BC576" s="59"/>
      <c r="BD576" s="83" t="str">
        <f t="shared" si="303"/>
        <v/>
      </c>
      <c r="BE576" s="83" t="str">
        <f t="shared" si="303"/>
        <v/>
      </c>
      <c r="BF576" s="83" t="str">
        <f t="shared" si="303"/>
        <v/>
      </c>
    </row>
    <row r="577" spans="16:58" s="20" customFormat="1" ht="15" customHeight="1">
      <c r="P577" s="237">
        <v>160</v>
      </c>
      <c r="Q577" s="50" t="str">
        <f t="shared" si="272"/>
        <v>0_0</v>
      </c>
      <c r="R577" s="21"/>
      <c r="S577" s="21"/>
      <c r="T577" s="32"/>
      <c r="U577" s="83" t="str">
        <f t="shared" si="304"/>
        <v/>
      </c>
      <c r="V577" s="83" t="str">
        <f t="shared" si="304"/>
        <v/>
      </c>
      <c r="W577" s="83" t="str">
        <f t="shared" si="304"/>
        <v/>
      </c>
      <c r="X577" s="83" t="str">
        <f t="shared" si="304"/>
        <v/>
      </c>
      <c r="Y577" s="83" t="str">
        <f t="shared" si="304"/>
        <v/>
      </c>
      <c r="Z577" s="70" t="str">
        <f t="shared" si="288"/>
        <v/>
      </c>
      <c r="AA577" s="70" t="e">
        <f t="shared" ca="1" si="289"/>
        <v>#VALUE!</v>
      </c>
      <c r="AB577" s="70" t="e">
        <f t="shared" ca="1" si="290"/>
        <v>#VALUE!</v>
      </c>
      <c r="AC577" s="70" t="e">
        <f t="shared" ca="1" si="291"/>
        <v>#VALUE!</v>
      </c>
      <c r="AD577" s="70" t="e">
        <f t="shared" ca="1" si="292"/>
        <v>#VALUE!</v>
      </c>
      <c r="AE577" s="70" t="e">
        <f t="shared" ca="1" si="293"/>
        <v>#VALUE!</v>
      </c>
      <c r="AF577" s="70" t="e">
        <f t="shared" ca="1" si="294"/>
        <v>#VALUE!</v>
      </c>
      <c r="AG577" s="83" t="str">
        <f t="shared" si="305"/>
        <v/>
      </c>
      <c r="AH577" s="83" t="str">
        <f t="shared" si="305"/>
        <v/>
      </c>
      <c r="AI577" s="83" t="str">
        <f t="shared" si="305"/>
        <v/>
      </c>
      <c r="AJ577" s="83" t="str">
        <f t="shared" si="305"/>
        <v/>
      </c>
      <c r="AK577" s="83" t="str">
        <f t="shared" si="305"/>
        <v/>
      </c>
      <c r="AL577" s="83" t="str">
        <f t="shared" si="305"/>
        <v/>
      </c>
      <c r="AM577" s="83" t="str">
        <f t="shared" si="305"/>
        <v/>
      </c>
      <c r="AN577" s="83" t="str">
        <f t="shared" si="305"/>
        <v/>
      </c>
      <c r="AO577" s="59"/>
      <c r="AP577" s="83" t="str">
        <f t="shared" si="306"/>
        <v/>
      </c>
      <c r="AQ577" s="83" t="str">
        <f t="shared" si="306"/>
        <v/>
      </c>
      <c r="AR577" s="83" t="str">
        <f t="shared" si="306"/>
        <v/>
      </c>
      <c r="AS577" s="83" t="str">
        <f t="shared" si="306"/>
        <v/>
      </c>
      <c r="AT577" s="83" t="str">
        <f t="shared" si="306"/>
        <v/>
      </c>
      <c r="AU577" s="59"/>
      <c r="AV577" s="83" t="str">
        <f t="shared" si="301"/>
        <v/>
      </c>
      <c r="AW577" s="83" t="str">
        <f t="shared" si="301"/>
        <v/>
      </c>
      <c r="AX577" s="83" t="str">
        <f t="shared" si="301"/>
        <v/>
      </c>
      <c r="AY577" s="83" t="str">
        <f t="shared" si="301"/>
        <v/>
      </c>
      <c r="AZ577" s="59"/>
      <c r="BA577" s="83" t="str">
        <f t="shared" si="302"/>
        <v/>
      </c>
      <c r="BB577" s="83" t="str">
        <f t="shared" si="302"/>
        <v/>
      </c>
      <c r="BC577" s="59"/>
      <c r="BD577" s="83" t="str">
        <f t="shared" si="303"/>
        <v/>
      </c>
      <c r="BE577" s="83" t="str">
        <f t="shared" si="303"/>
        <v/>
      </c>
      <c r="BF577" s="83" t="str">
        <f t="shared" si="303"/>
        <v/>
      </c>
    </row>
    <row r="578" spans="16:58" s="20" customFormat="1" ht="15" customHeight="1">
      <c r="P578" s="237">
        <v>161</v>
      </c>
      <c r="Q578" s="50" t="str">
        <f t="shared" si="272"/>
        <v>0_0</v>
      </c>
      <c r="R578" s="21"/>
      <c r="S578" s="21"/>
      <c r="T578" s="32"/>
      <c r="U578" s="83" t="str">
        <f t="shared" ref="U578:Y587" si="307">IF(ISERROR(U170/$S170),"",U170/$S170)</f>
        <v/>
      </c>
      <c r="V578" s="83" t="str">
        <f t="shared" si="307"/>
        <v/>
      </c>
      <c r="W578" s="83" t="str">
        <f t="shared" si="307"/>
        <v/>
      </c>
      <c r="X578" s="83" t="str">
        <f t="shared" si="307"/>
        <v/>
      </c>
      <c r="Y578" s="83" t="str">
        <f t="shared" si="307"/>
        <v/>
      </c>
      <c r="Z578" s="70" t="str">
        <f t="shared" ref="Z578:Z609" si="308">IF(SUM(U578:Y578)=0,"",SUM(U578:Y578))</f>
        <v/>
      </c>
      <c r="AA578" s="70" t="e">
        <f t="shared" ca="1" si="289"/>
        <v>#VALUE!</v>
      </c>
      <c r="AB578" s="70" t="e">
        <f t="shared" ca="1" si="290"/>
        <v>#VALUE!</v>
      </c>
      <c r="AC578" s="70" t="e">
        <f t="shared" ca="1" si="291"/>
        <v>#VALUE!</v>
      </c>
      <c r="AD578" s="70" t="e">
        <f t="shared" ca="1" si="292"/>
        <v>#VALUE!</v>
      </c>
      <c r="AE578" s="70" t="e">
        <f t="shared" ca="1" si="293"/>
        <v>#VALUE!</v>
      </c>
      <c r="AF578" s="70" t="e">
        <f t="shared" ca="1" si="294"/>
        <v>#VALUE!</v>
      </c>
      <c r="AG578" s="83" t="str">
        <f t="shared" ref="AG578:AN587" si="309">IF(ISERROR(AG170/$S170),"",AG170/$S170)</f>
        <v/>
      </c>
      <c r="AH578" s="83" t="str">
        <f t="shared" si="309"/>
        <v/>
      </c>
      <c r="AI578" s="83" t="str">
        <f t="shared" si="309"/>
        <v/>
      </c>
      <c r="AJ578" s="83" t="str">
        <f t="shared" si="309"/>
        <v/>
      </c>
      <c r="AK578" s="83" t="str">
        <f t="shared" si="309"/>
        <v/>
      </c>
      <c r="AL578" s="83" t="str">
        <f t="shared" si="309"/>
        <v/>
      </c>
      <c r="AM578" s="83" t="str">
        <f t="shared" si="309"/>
        <v/>
      </c>
      <c r="AN578" s="83" t="str">
        <f t="shared" si="309"/>
        <v/>
      </c>
      <c r="AO578" s="59"/>
      <c r="AP578" s="83" t="str">
        <f t="shared" ref="AP578:AT587" si="310">IF(ISERROR(AP170/$S170),"",AP170/$S170)</f>
        <v/>
      </c>
      <c r="AQ578" s="83" t="str">
        <f t="shared" si="310"/>
        <v/>
      </c>
      <c r="AR578" s="83" t="str">
        <f t="shared" si="310"/>
        <v/>
      </c>
      <c r="AS578" s="83" t="str">
        <f t="shared" si="310"/>
        <v/>
      </c>
      <c r="AT578" s="83" t="str">
        <f t="shared" si="310"/>
        <v/>
      </c>
      <c r="AU578" s="59"/>
      <c r="AV578" s="83" t="str">
        <f t="shared" ref="AV578:AY597" si="311">IF(ISERROR(AV170/$S170),"",AV170/$S170)</f>
        <v/>
      </c>
      <c r="AW578" s="83" t="str">
        <f t="shared" si="311"/>
        <v/>
      </c>
      <c r="AX578" s="83" t="str">
        <f t="shared" si="311"/>
        <v/>
      </c>
      <c r="AY578" s="83" t="str">
        <f t="shared" si="311"/>
        <v/>
      </c>
      <c r="AZ578" s="59"/>
      <c r="BA578" s="83" t="str">
        <f t="shared" ref="BA578:BB597" si="312">IF(ISERROR(BA170/$S170),"",BA170/$S170)</f>
        <v/>
      </c>
      <c r="BB578" s="83" t="str">
        <f t="shared" si="312"/>
        <v/>
      </c>
      <c r="BC578" s="59"/>
      <c r="BD578" s="83" t="str">
        <f t="shared" ref="BD578:BF597" si="313">IF(ISERROR(BD170/$S170),"",BD170/$S170)</f>
        <v/>
      </c>
      <c r="BE578" s="83" t="str">
        <f t="shared" si="313"/>
        <v/>
      </c>
      <c r="BF578" s="83" t="str">
        <f t="shared" si="313"/>
        <v/>
      </c>
    </row>
    <row r="579" spans="16:58" s="20" customFormat="1" ht="15" customHeight="1">
      <c r="P579" s="237">
        <v>162</v>
      </c>
      <c r="Q579" s="50" t="str">
        <f t="shared" si="272"/>
        <v>0_0</v>
      </c>
      <c r="R579" s="21"/>
      <c r="S579" s="21"/>
      <c r="T579" s="32"/>
      <c r="U579" s="83" t="str">
        <f t="shared" si="307"/>
        <v/>
      </c>
      <c r="V579" s="83" t="str">
        <f t="shared" si="307"/>
        <v/>
      </c>
      <c r="W579" s="83" t="str">
        <f t="shared" si="307"/>
        <v/>
      </c>
      <c r="X579" s="83" t="str">
        <f t="shared" si="307"/>
        <v/>
      </c>
      <c r="Y579" s="83" t="str">
        <f t="shared" si="307"/>
        <v/>
      </c>
      <c r="Z579" s="70" t="str">
        <f t="shared" si="308"/>
        <v/>
      </c>
      <c r="AA579" s="70" t="e">
        <f t="shared" ref="AA579:AA610" ca="1" si="314">IFERROR(IF(ROW()-ROW(AA$417)&lt;$X$1+1,AA578+1,RANK(Z579,AreaTOTALrank)+$X$1),IF(VALUE(Z579)=0,$T$1+1,RANK(Z579,AreaTOTALrank)+$X$1))</f>
        <v>#VALUE!</v>
      </c>
      <c r="AB579" s="70" t="e">
        <f t="shared" ref="AB579:AB610" ca="1" si="315">IFERROR(IF(ROW()-ROW(AB$417)&lt;$X$1+1,AB578+1,RANK(U579,AreaStationrank)+$X$1),IF(VALUE(U579)=0,$T$1+1,RANK(U579,AreaStationrank)+$X$1))</f>
        <v>#VALUE!</v>
      </c>
      <c r="AC579" s="70" t="e">
        <f t="shared" ref="AC579:AC610" ca="1" si="316">IFERROR(IF(ROW()-ROW(AC$417)&lt;$X$1+1,AC578+1,RANK(V579,AreaTransrank)+$X$1),IF(VALUE(V579)=0,$T$1+1,RANK(V579,AreaTransrank)+$X$1))</f>
        <v>#VALUE!</v>
      </c>
      <c r="AD579" s="70" t="e">
        <f t="shared" ref="AD579:AD610" ca="1" si="317">IFERROR(IF(ROW()-ROW(AD$417)&lt;$X$1+1,AD578+1,RANK(W579,AreaWasterank)+$X$1),IF(VALUE(W579)=0,$T$1+1,RANK(W579,AreaWasterank)+$X$1))</f>
        <v>#VALUE!</v>
      </c>
      <c r="AE579" s="70" t="e">
        <f t="shared" ref="AE579:AE610" ca="1" si="318">IFERROR(IF(ROW()-ROW(AE$417)&lt;$X$1+1,AE578+1,RANK(X579,AreaIPPUrank)+$X$1),IF(VALUE(X579)=0,$T$1+1,RANK(X579,AreaIPPUrank)+$X$1))</f>
        <v>#VALUE!</v>
      </c>
      <c r="AF579" s="70" t="e">
        <f t="shared" ref="AF579:AF610" ca="1" si="319">IFERROR(IF(ROW()-ROW(AF$417)&lt;$X$1+1,AF578+1,RANK(Y579,AreaAFOLUrank)+$X$1),IF(VALUE(Y579)=0,$T$1+1,RANK(Y579,AreaAFOLUrank)+$X$1))</f>
        <v>#VALUE!</v>
      </c>
      <c r="AG579" s="83" t="str">
        <f t="shared" si="309"/>
        <v/>
      </c>
      <c r="AH579" s="83" t="str">
        <f t="shared" si="309"/>
        <v/>
      </c>
      <c r="AI579" s="83" t="str">
        <f t="shared" si="309"/>
        <v/>
      </c>
      <c r="AJ579" s="83" t="str">
        <f t="shared" si="309"/>
        <v/>
      </c>
      <c r="AK579" s="83" t="str">
        <f t="shared" si="309"/>
        <v/>
      </c>
      <c r="AL579" s="83" t="str">
        <f t="shared" si="309"/>
        <v/>
      </c>
      <c r="AM579" s="83" t="str">
        <f t="shared" si="309"/>
        <v/>
      </c>
      <c r="AN579" s="83" t="str">
        <f t="shared" si="309"/>
        <v/>
      </c>
      <c r="AO579" s="59"/>
      <c r="AP579" s="83" t="str">
        <f t="shared" si="310"/>
        <v/>
      </c>
      <c r="AQ579" s="83" t="str">
        <f t="shared" si="310"/>
        <v/>
      </c>
      <c r="AR579" s="83" t="str">
        <f t="shared" si="310"/>
        <v/>
      </c>
      <c r="AS579" s="83" t="str">
        <f t="shared" si="310"/>
        <v/>
      </c>
      <c r="AT579" s="83" t="str">
        <f t="shared" si="310"/>
        <v/>
      </c>
      <c r="AU579" s="59"/>
      <c r="AV579" s="83" t="str">
        <f t="shared" si="311"/>
        <v/>
      </c>
      <c r="AW579" s="83" t="str">
        <f t="shared" si="311"/>
        <v/>
      </c>
      <c r="AX579" s="83" t="str">
        <f t="shared" si="311"/>
        <v/>
      </c>
      <c r="AY579" s="83" t="str">
        <f t="shared" si="311"/>
        <v/>
      </c>
      <c r="AZ579" s="59"/>
      <c r="BA579" s="83" t="str">
        <f t="shared" si="312"/>
        <v/>
      </c>
      <c r="BB579" s="83" t="str">
        <f t="shared" si="312"/>
        <v/>
      </c>
      <c r="BC579" s="59"/>
      <c r="BD579" s="83" t="str">
        <f t="shared" si="313"/>
        <v/>
      </c>
      <c r="BE579" s="83" t="str">
        <f t="shared" si="313"/>
        <v/>
      </c>
      <c r="BF579" s="83" t="str">
        <f t="shared" si="313"/>
        <v/>
      </c>
    </row>
    <row r="580" spans="16:58" s="20" customFormat="1" ht="15" customHeight="1">
      <c r="P580" s="237">
        <v>163</v>
      </c>
      <c r="Q580" s="50" t="str">
        <f t="shared" si="272"/>
        <v>0_0</v>
      </c>
      <c r="R580" s="21"/>
      <c r="S580" s="21"/>
      <c r="T580" s="32"/>
      <c r="U580" s="83" t="str">
        <f t="shared" si="307"/>
        <v/>
      </c>
      <c r="V580" s="83" t="str">
        <f t="shared" si="307"/>
        <v/>
      </c>
      <c r="W580" s="83" t="str">
        <f t="shared" si="307"/>
        <v/>
      </c>
      <c r="X580" s="83" t="str">
        <f t="shared" si="307"/>
        <v/>
      </c>
      <c r="Y580" s="83" t="str">
        <f t="shared" si="307"/>
        <v/>
      </c>
      <c r="Z580" s="70" t="str">
        <f t="shared" si="308"/>
        <v/>
      </c>
      <c r="AA580" s="70" t="e">
        <f t="shared" ca="1" si="314"/>
        <v>#VALUE!</v>
      </c>
      <c r="AB580" s="70" t="e">
        <f t="shared" ca="1" si="315"/>
        <v>#VALUE!</v>
      </c>
      <c r="AC580" s="70" t="e">
        <f t="shared" ca="1" si="316"/>
        <v>#VALUE!</v>
      </c>
      <c r="AD580" s="70" t="e">
        <f t="shared" ca="1" si="317"/>
        <v>#VALUE!</v>
      </c>
      <c r="AE580" s="70" t="e">
        <f t="shared" ca="1" si="318"/>
        <v>#VALUE!</v>
      </c>
      <c r="AF580" s="70" t="e">
        <f t="shared" ca="1" si="319"/>
        <v>#VALUE!</v>
      </c>
      <c r="AG580" s="83" t="str">
        <f t="shared" si="309"/>
        <v/>
      </c>
      <c r="AH580" s="83" t="str">
        <f t="shared" si="309"/>
        <v/>
      </c>
      <c r="AI580" s="83" t="str">
        <f t="shared" si="309"/>
        <v/>
      </c>
      <c r="AJ580" s="83" t="str">
        <f t="shared" si="309"/>
        <v/>
      </c>
      <c r="AK580" s="83" t="str">
        <f t="shared" si="309"/>
        <v/>
      </c>
      <c r="AL580" s="83" t="str">
        <f t="shared" si="309"/>
        <v/>
      </c>
      <c r="AM580" s="83" t="str">
        <f t="shared" si="309"/>
        <v/>
      </c>
      <c r="AN580" s="83" t="str">
        <f t="shared" si="309"/>
        <v/>
      </c>
      <c r="AO580" s="59"/>
      <c r="AP580" s="83" t="str">
        <f t="shared" si="310"/>
        <v/>
      </c>
      <c r="AQ580" s="83" t="str">
        <f t="shared" si="310"/>
        <v/>
      </c>
      <c r="AR580" s="83" t="str">
        <f t="shared" si="310"/>
        <v/>
      </c>
      <c r="AS580" s="83" t="str">
        <f t="shared" si="310"/>
        <v/>
      </c>
      <c r="AT580" s="83" t="str">
        <f t="shared" si="310"/>
        <v/>
      </c>
      <c r="AU580" s="59"/>
      <c r="AV580" s="83" t="str">
        <f t="shared" si="311"/>
        <v/>
      </c>
      <c r="AW580" s="83" t="str">
        <f t="shared" si="311"/>
        <v/>
      </c>
      <c r="AX580" s="83" t="str">
        <f t="shared" si="311"/>
        <v/>
      </c>
      <c r="AY580" s="83" t="str">
        <f t="shared" si="311"/>
        <v/>
      </c>
      <c r="AZ580" s="59"/>
      <c r="BA580" s="83" t="str">
        <f t="shared" si="312"/>
        <v/>
      </c>
      <c r="BB580" s="83" t="str">
        <f t="shared" si="312"/>
        <v/>
      </c>
      <c r="BC580" s="59"/>
      <c r="BD580" s="83" t="str">
        <f t="shared" si="313"/>
        <v/>
      </c>
      <c r="BE580" s="83" t="str">
        <f t="shared" si="313"/>
        <v/>
      </c>
      <c r="BF580" s="83" t="str">
        <f t="shared" si="313"/>
        <v/>
      </c>
    </row>
    <row r="581" spans="16:58" s="20" customFormat="1" ht="15" customHeight="1">
      <c r="P581" s="237">
        <v>164</v>
      </c>
      <c r="Q581" s="50" t="str">
        <f t="shared" si="272"/>
        <v>0_0</v>
      </c>
      <c r="R581" s="21"/>
      <c r="S581" s="21"/>
      <c r="T581" s="32"/>
      <c r="U581" s="83" t="str">
        <f t="shared" si="307"/>
        <v/>
      </c>
      <c r="V581" s="83" t="str">
        <f t="shared" si="307"/>
        <v/>
      </c>
      <c r="W581" s="83" t="str">
        <f t="shared" si="307"/>
        <v/>
      </c>
      <c r="X581" s="83" t="str">
        <f t="shared" si="307"/>
        <v/>
      </c>
      <c r="Y581" s="83" t="str">
        <f t="shared" si="307"/>
        <v/>
      </c>
      <c r="Z581" s="70" t="str">
        <f t="shared" si="308"/>
        <v/>
      </c>
      <c r="AA581" s="70" t="e">
        <f t="shared" ca="1" si="314"/>
        <v>#VALUE!</v>
      </c>
      <c r="AB581" s="70" t="e">
        <f t="shared" ca="1" si="315"/>
        <v>#VALUE!</v>
      </c>
      <c r="AC581" s="70" t="e">
        <f t="shared" ca="1" si="316"/>
        <v>#VALUE!</v>
      </c>
      <c r="AD581" s="70" t="e">
        <f t="shared" ca="1" si="317"/>
        <v>#VALUE!</v>
      </c>
      <c r="AE581" s="70" t="e">
        <f t="shared" ca="1" si="318"/>
        <v>#VALUE!</v>
      </c>
      <c r="AF581" s="70" t="e">
        <f t="shared" ca="1" si="319"/>
        <v>#VALUE!</v>
      </c>
      <c r="AG581" s="83" t="str">
        <f t="shared" si="309"/>
        <v/>
      </c>
      <c r="AH581" s="83" t="str">
        <f t="shared" si="309"/>
        <v/>
      </c>
      <c r="AI581" s="83" t="str">
        <f t="shared" si="309"/>
        <v/>
      </c>
      <c r="AJ581" s="83" t="str">
        <f t="shared" si="309"/>
        <v/>
      </c>
      <c r="AK581" s="83" t="str">
        <f t="shared" si="309"/>
        <v/>
      </c>
      <c r="AL581" s="83" t="str">
        <f t="shared" si="309"/>
        <v/>
      </c>
      <c r="AM581" s="83" t="str">
        <f t="shared" si="309"/>
        <v/>
      </c>
      <c r="AN581" s="83" t="str">
        <f t="shared" si="309"/>
        <v/>
      </c>
      <c r="AO581" s="59"/>
      <c r="AP581" s="83" t="str">
        <f t="shared" si="310"/>
        <v/>
      </c>
      <c r="AQ581" s="83" t="str">
        <f t="shared" si="310"/>
        <v/>
      </c>
      <c r="AR581" s="83" t="str">
        <f t="shared" si="310"/>
        <v/>
      </c>
      <c r="AS581" s="83" t="str">
        <f t="shared" si="310"/>
        <v/>
      </c>
      <c r="AT581" s="83" t="str">
        <f t="shared" si="310"/>
        <v/>
      </c>
      <c r="AU581" s="59"/>
      <c r="AV581" s="83" t="str">
        <f t="shared" si="311"/>
        <v/>
      </c>
      <c r="AW581" s="83" t="str">
        <f t="shared" si="311"/>
        <v/>
      </c>
      <c r="AX581" s="83" t="str">
        <f t="shared" si="311"/>
        <v/>
      </c>
      <c r="AY581" s="83" t="str">
        <f t="shared" si="311"/>
        <v/>
      </c>
      <c r="AZ581" s="59"/>
      <c r="BA581" s="83" t="str">
        <f t="shared" si="312"/>
        <v/>
      </c>
      <c r="BB581" s="83" t="str">
        <f t="shared" si="312"/>
        <v/>
      </c>
      <c r="BC581" s="59"/>
      <c r="BD581" s="83" t="str">
        <f t="shared" si="313"/>
        <v/>
      </c>
      <c r="BE581" s="83" t="str">
        <f t="shared" si="313"/>
        <v/>
      </c>
      <c r="BF581" s="83" t="str">
        <f t="shared" si="313"/>
        <v/>
      </c>
    </row>
    <row r="582" spans="16:58" s="20" customFormat="1" ht="15" customHeight="1">
      <c r="P582" s="237">
        <v>165</v>
      </c>
      <c r="Q582" s="50" t="str">
        <f t="shared" ref="Q582:Q617" si="320">Q174</f>
        <v>0_0</v>
      </c>
      <c r="R582" s="21"/>
      <c r="S582" s="21"/>
      <c r="T582" s="32"/>
      <c r="U582" s="83" t="str">
        <f t="shared" si="307"/>
        <v/>
      </c>
      <c r="V582" s="83" t="str">
        <f t="shared" si="307"/>
        <v/>
      </c>
      <c r="W582" s="83" t="str">
        <f t="shared" si="307"/>
        <v/>
      </c>
      <c r="X582" s="83" t="str">
        <f t="shared" si="307"/>
        <v/>
      </c>
      <c r="Y582" s="83" t="str">
        <f t="shared" si="307"/>
        <v/>
      </c>
      <c r="Z582" s="70" t="str">
        <f t="shared" si="308"/>
        <v/>
      </c>
      <c r="AA582" s="70" t="e">
        <f t="shared" ca="1" si="314"/>
        <v>#VALUE!</v>
      </c>
      <c r="AB582" s="70" t="e">
        <f t="shared" ca="1" si="315"/>
        <v>#VALUE!</v>
      </c>
      <c r="AC582" s="70" t="e">
        <f t="shared" ca="1" si="316"/>
        <v>#VALUE!</v>
      </c>
      <c r="AD582" s="70" t="e">
        <f t="shared" ca="1" si="317"/>
        <v>#VALUE!</v>
      </c>
      <c r="AE582" s="70" t="e">
        <f t="shared" ca="1" si="318"/>
        <v>#VALUE!</v>
      </c>
      <c r="AF582" s="70" t="e">
        <f t="shared" ca="1" si="319"/>
        <v>#VALUE!</v>
      </c>
      <c r="AG582" s="83" t="str">
        <f t="shared" si="309"/>
        <v/>
      </c>
      <c r="AH582" s="83" t="str">
        <f t="shared" si="309"/>
        <v/>
      </c>
      <c r="AI582" s="83" t="str">
        <f t="shared" si="309"/>
        <v/>
      </c>
      <c r="AJ582" s="83" t="str">
        <f t="shared" si="309"/>
        <v/>
      </c>
      <c r="AK582" s="83" t="str">
        <f t="shared" si="309"/>
        <v/>
      </c>
      <c r="AL582" s="83" t="str">
        <f t="shared" si="309"/>
        <v/>
      </c>
      <c r="AM582" s="83" t="str">
        <f t="shared" si="309"/>
        <v/>
      </c>
      <c r="AN582" s="83" t="str">
        <f t="shared" si="309"/>
        <v/>
      </c>
      <c r="AO582" s="59"/>
      <c r="AP582" s="83" t="str">
        <f t="shared" si="310"/>
        <v/>
      </c>
      <c r="AQ582" s="83" t="str">
        <f t="shared" si="310"/>
        <v/>
      </c>
      <c r="AR582" s="83" t="str">
        <f t="shared" si="310"/>
        <v/>
      </c>
      <c r="AS582" s="83" t="str">
        <f t="shared" si="310"/>
        <v/>
      </c>
      <c r="AT582" s="83" t="str">
        <f t="shared" si="310"/>
        <v/>
      </c>
      <c r="AU582" s="59"/>
      <c r="AV582" s="83" t="str">
        <f t="shared" si="311"/>
        <v/>
      </c>
      <c r="AW582" s="83" t="str">
        <f t="shared" si="311"/>
        <v/>
      </c>
      <c r="AX582" s="83" t="str">
        <f t="shared" si="311"/>
        <v/>
      </c>
      <c r="AY582" s="83" t="str">
        <f t="shared" si="311"/>
        <v/>
      </c>
      <c r="AZ582" s="59"/>
      <c r="BA582" s="83" t="str">
        <f t="shared" si="312"/>
        <v/>
      </c>
      <c r="BB582" s="83" t="str">
        <f t="shared" si="312"/>
        <v/>
      </c>
      <c r="BC582" s="59"/>
      <c r="BD582" s="83" t="str">
        <f t="shared" si="313"/>
        <v/>
      </c>
      <c r="BE582" s="83" t="str">
        <f t="shared" si="313"/>
        <v/>
      </c>
      <c r="BF582" s="83" t="str">
        <f t="shared" si="313"/>
        <v/>
      </c>
    </row>
    <row r="583" spans="16:58" s="20" customFormat="1" ht="15" customHeight="1">
      <c r="P583" s="237">
        <v>166</v>
      </c>
      <c r="Q583" s="50" t="str">
        <f t="shared" si="320"/>
        <v>0_0</v>
      </c>
      <c r="R583" s="21"/>
      <c r="S583" s="21"/>
      <c r="T583" s="32"/>
      <c r="U583" s="83" t="str">
        <f t="shared" si="307"/>
        <v/>
      </c>
      <c r="V583" s="83" t="str">
        <f t="shared" si="307"/>
        <v/>
      </c>
      <c r="W583" s="83" t="str">
        <f t="shared" si="307"/>
        <v/>
      </c>
      <c r="X583" s="83" t="str">
        <f t="shared" si="307"/>
        <v/>
      </c>
      <c r="Y583" s="83" t="str">
        <f t="shared" si="307"/>
        <v/>
      </c>
      <c r="Z583" s="70" t="str">
        <f t="shared" si="308"/>
        <v/>
      </c>
      <c r="AA583" s="70" t="e">
        <f t="shared" ca="1" si="314"/>
        <v>#VALUE!</v>
      </c>
      <c r="AB583" s="70" t="e">
        <f t="shared" ca="1" si="315"/>
        <v>#VALUE!</v>
      </c>
      <c r="AC583" s="70" t="e">
        <f t="shared" ca="1" si="316"/>
        <v>#VALUE!</v>
      </c>
      <c r="AD583" s="70" t="e">
        <f t="shared" ca="1" si="317"/>
        <v>#VALUE!</v>
      </c>
      <c r="AE583" s="70" t="e">
        <f t="shared" ca="1" si="318"/>
        <v>#VALUE!</v>
      </c>
      <c r="AF583" s="70" t="e">
        <f t="shared" ca="1" si="319"/>
        <v>#VALUE!</v>
      </c>
      <c r="AG583" s="83" t="str">
        <f t="shared" si="309"/>
        <v/>
      </c>
      <c r="AH583" s="83" t="str">
        <f t="shared" si="309"/>
        <v/>
      </c>
      <c r="AI583" s="83" t="str">
        <f t="shared" si="309"/>
        <v/>
      </c>
      <c r="AJ583" s="83" t="str">
        <f t="shared" si="309"/>
        <v/>
      </c>
      <c r="AK583" s="83" t="str">
        <f t="shared" si="309"/>
        <v/>
      </c>
      <c r="AL583" s="83" t="str">
        <f t="shared" si="309"/>
        <v/>
      </c>
      <c r="AM583" s="83" t="str">
        <f t="shared" si="309"/>
        <v/>
      </c>
      <c r="AN583" s="83" t="str">
        <f t="shared" si="309"/>
        <v/>
      </c>
      <c r="AO583" s="59"/>
      <c r="AP583" s="83" t="str">
        <f t="shared" si="310"/>
        <v/>
      </c>
      <c r="AQ583" s="83" t="str">
        <f t="shared" si="310"/>
        <v/>
      </c>
      <c r="AR583" s="83" t="str">
        <f t="shared" si="310"/>
        <v/>
      </c>
      <c r="AS583" s="83" t="str">
        <f t="shared" si="310"/>
        <v/>
      </c>
      <c r="AT583" s="83" t="str">
        <f t="shared" si="310"/>
        <v/>
      </c>
      <c r="AU583" s="59"/>
      <c r="AV583" s="83" t="str">
        <f t="shared" si="311"/>
        <v/>
      </c>
      <c r="AW583" s="83" t="str">
        <f t="shared" si="311"/>
        <v/>
      </c>
      <c r="AX583" s="83" t="str">
        <f t="shared" si="311"/>
        <v/>
      </c>
      <c r="AY583" s="83" t="str">
        <f t="shared" si="311"/>
        <v/>
      </c>
      <c r="AZ583" s="59"/>
      <c r="BA583" s="83" t="str">
        <f t="shared" si="312"/>
        <v/>
      </c>
      <c r="BB583" s="83" t="str">
        <f t="shared" si="312"/>
        <v/>
      </c>
      <c r="BC583" s="59"/>
      <c r="BD583" s="83" t="str">
        <f t="shared" si="313"/>
        <v/>
      </c>
      <c r="BE583" s="83" t="str">
        <f t="shared" si="313"/>
        <v/>
      </c>
      <c r="BF583" s="83" t="str">
        <f t="shared" si="313"/>
        <v/>
      </c>
    </row>
    <row r="584" spans="16:58" s="20" customFormat="1" ht="15" customHeight="1">
      <c r="P584" s="237">
        <v>167</v>
      </c>
      <c r="Q584" s="50" t="str">
        <f t="shared" si="320"/>
        <v>0_0</v>
      </c>
      <c r="R584" s="21"/>
      <c r="S584" s="21"/>
      <c r="T584" s="32"/>
      <c r="U584" s="83" t="str">
        <f t="shared" si="307"/>
        <v/>
      </c>
      <c r="V584" s="83" t="str">
        <f t="shared" si="307"/>
        <v/>
      </c>
      <c r="W584" s="83" t="str">
        <f t="shared" si="307"/>
        <v/>
      </c>
      <c r="X584" s="83" t="str">
        <f t="shared" si="307"/>
        <v/>
      </c>
      <c r="Y584" s="83" t="str">
        <f t="shared" si="307"/>
        <v/>
      </c>
      <c r="Z584" s="70" t="str">
        <f t="shared" si="308"/>
        <v/>
      </c>
      <c r="AA584" s="70" t="e">
        <f t="shared" ca="1" si="314"/>
        <v>#VALUE!</v>
      </c>
      <c r="AB584" s="70" t="e">
        <f t="shared" ca="1" si="315"/>
        <v>#VALUE!</v>
      </c>
      <c r="AC584" s="70" t="e">
        <f t="shared" ca="1" si="316"/>
        <v>#VALUE!</v>
      </c>
      <c r="AD584" s="70" t="e">
        <f t="shared" ca="1" si="317"/>
        <v>#VALUE!</v>
      </c>
      <c r="AE584" s="70" t="e">
        <f t="shared" ca="1" si="318"/>
        <v>#VALUE!</v>
      </c>
      <c r="AF584" s="70" t="e">
        <f t="shared" ca="1" si="319"/>
        <v>#VALUE!</v>
      </c>
      <c r="AG584" s="83" t="str">
        <f t="shared" si="309"/>
        <v/>
      </c>
      <c r="AH584" s="83" t="str">
        <f t="shared" si="309"/>
        <v/>
      </c>
      <c r="AI584" s="83" t="str">
        <f t="shared" si="309"/>
        <v/>
      </c>
      <c r="AJ584" s="83" t="str">
        <f t="shared" si="309"/>
        <v/>
      </c>
      <c r="AK584" s="83" t="str">
        <f t="shared" si="309"/>
        <v/>
      </c>
      <c r="AL584" s="83" t="str">
        <f t="shared" si="309"/>
        <v/>
      </c>
      <c r="AM584" s="83" t="str">
        <f t="shared" si="309"/>
        <v/>
      </c>
      <c r="AN584" s="83" t="str">
        <f t="shared" si="309"/>
        <v/>
      </c>
      <c r="AO584" s="59"/>
      <c r="AP584" s="83" t="str">
        <f t="shared" si="310"/>
        <v/>
      </c>
      <c r="AQ584" s="83" t="str">
        <f t="shared" si="310"/>
        <v/>
      </c>
      <c r="AR584" s="83" t="str">
        <f t="shared" si="310"/>
        <v/>
      </c>
      <c r="AS584" s="83" t="str">
        <f t="shared" si="310"/>
        <v/>
      </c>
      <c r="AT584" s="83" t="str">
        <f t="shared" si="310"/>
        <v/>
      </c>
      <c r="AU584" s="59"/>
      <c r="AV584" s="83" t="str">
        <f t="shared" si="311"/>
        <v/>
      </c>
      <c r="AW584" s="83" t="str">
        <f t="shared" si="311"/>
        <v/>
      </c>
      <c r="AX584" s="83" t="str">
        <f t="shared" si="311"/>
        <v/>
      </c>
      <c r="AY584" s="83" t="str">
        <f t="shared" si="311"/>
        <v/>
      </c>
      <c r="AZ584" s="59"/>
      <c r="BA584" s="83" t="str">
        <f t="shared" si="312"/>
        <v/>
      </c>
      <c r="BB584" s="83" t="str">
        <f t="shared" si="312"/>
        <v/>
      </c>
      <c r="BC584" s="59"/>
      <c r="BD584" s="83" t="str">
        <f t="shared" si="313"/>
        <v/>
      </c>
      <c r="BE584" s="83" t="str">
        <f t="shared" si="313"/>
        <v/>
      </c>
      <c r="BF584" s="83" t="str">
        <f t="shared" si="313"/>
        <v/>
      </c>
    </row>
    <row r="585" spans="16:58" s="20" customFormat="1" ht="15" customHeight="1">
      <c r="P585" s="237">
        <v>168</v>
      </c>
      <c r="Q585" s="50" t="str">
        <f t="shared" si="320"/>
        <v>0_0</v>
      </c>
      <c r="R585" s="21"/>
      <c r="S585" s="21"/>
      <c r="T585" s="32"/>
      <c r="U585" s="83" t="str">
        <f t="shared" si="307"/>
        <v/>
      </c>
      <c r="V585" s="83" t="str">
        <f t="shared" si="307"/>
        <v/>
      </c>
      <c r="W585" s="83" t="str">
        <f t="shared" si="307"/>
        <v/>
      </c>
      <c r="X585" s="83" t="str">
        <f t="shared" si="307"/>
        <v/>
      </c>
      <c r="Y585" s="83" t="str">
        <f t="shared" si="307"/>
        <v/>
      </c>
      <c r="Z585" s="70" t="str">
        <f t="shared" si="308"/>
        <v/>
      </c>
      <c r="AA585" s="70" t="e">
        <f t="shared" ca="1" si="314"/>
        <v>#VALUE!</v>
      </c>
      <c r="AB585" s="70" t="e">
        <f t="shared" ca="1" si="315"/>
        <v>#VALUE!</v>
      </c>
      <c r="AC585" s="70" t="e">
        <f t="shared" ca="1" si="316"/>
        <v>#VALUE!</v>
      </c>
      <c r="AD585" s="70" t="e">
        <f t="shared" ca="1" si="317"/>
        <v>#VALUE!</v>
      </c>
      <c r="AE585" s="70" t="e">
        <f t="shared" ca="1" si="318"/>
        <v>#VALUE!</v>
      </c>
      <c r="AF585" s="70" t="e">
        <f t="shared" ca="1" si="319"/>
        <v>#VALUE!</v>
      </c>
      <c r="AG585" s="83" t="str">
        <f t="shared" si="309"/>
        <v/>
      </c>
      <c r="AH585" s="83" t="str">
        <f t="shared" si="309"/>
        <v/>
      </c>
      <c r="AI585" s="83" t="str">
        <f t="shared" si="309"/>
        <v/>
      </c>
      <c r="AJ585" s="83" t="str">
        <f t="shared" si="309"/>
        <v/>
      </c>
      <c r="AK585" s="83" t="str">
        <f t="shared" si="309"/>
        <v/>
      </c>
      <c r="AL585" s="83" t="str">
        <f t="shared" si="309"/>
        <v/>
      </c>
      <c r="AM585" s="83" t="str">
        <f t="shared" si="309"/>
        <v/>
      </c>
      <c r="AN585" s="83" t="str">
        <f t="shared" si="309"/>
        <v/>
      </c>
      <c r="AO585" s="59"/>
      <c r="AP585" s="83" t="str">
        <f t="shared" si="310"/>
        <v/>
      </c>
      <c r="AQ585" s="83" t="str">
        <f t="shared" si="310"/>
        <v/>
      </c>
      <c r="AR585" s="83" t="str">
        <f t="shared" si="310"/>
        <v/>
      </c>
      <c r="AS585" s="83" t="str">
        <f t="shared" si="310"/>
        <v/>
      </c>
      <c r="AT585" s="83" t="str">
        <f t="shared" si="310"/>
        <v/>
      </c>
      <c r="AU585" s="59"/>
      <c r="AV585" s="83" t="str">
        <f t="shared" si="311"/>
        <v/>
      </c>
      <c r="AW585" s="83" t="str">
        <f t="shared" si="311"/>
        <v/>
      </c>
      <c r="AX585" s="83" t="str">
        <f t="shared" si="311"/>
        <v/>
      </c>
      <c r="AY585" s="83" t="str">
        <f t="shared" si="311"/>
        <v/>
      </c>
      <c r="AZ585" s="59"/>
      <c r="BA585" s="83" t="str">
        <f t="shared" si="312"/>
        <v/>
      </c>
      <c r="BB585" s="83" t="str">
        <f t="shared" si="312"/>
        <v/>
      </c>
      <c r="BC585" s="59"/>
      <c r="BD585" s="83" t="str">
        <f t="shared" si="313"/>
        <v/>
      </c>
      <c r="BE585" s="83" t="str">
        <f t="shared" si="313"/>
        <v/>
      </c>
      <c r="BF585" s="83" t="str">
        <f t="shared" si="313"/>
        <v/>
      </c>
    </row>
    <row r="586" spans="16:58" s="20" customFormat="1" ht="15" customHeight="1">
      <c r="P586" s="237">
        <v>169</v>
      </c>
      <c r="Q586" s="50" t="str">
        <f t="shared" si="320"/>
        <v>0_0</v>
      </c>
      <c r="R586" s="21"/>
      <c r="S586" s="21"/>
      <c r="T586" s="32"/>
      <c r="U586" s="83" t="str">
        <f t="shared" si="307"/>
        <v/>
      </c>
      <c r="V586" s="83" t="str">
        <f t="shared" si="307"/>
        <v/>
      </c>
      <c r="W586" s="83" t="str">
        <f t="shared" si="307"/>
        <v/>
      </c>
      <c r="X586" s="83" t="str">
        <f t="shared" si="307"/>
        <v/>
      </c>
      <c r="Y586" s="83" t="str">
        <f t="shared" si="307"/>
        <v/>
      </c>
      <c r="Z586" s="70" t="str">
        <f t="shared" si="308"/>
        <v/>
      </c>
      <c r="AA586" s="70" t="e">
        <f t="shared" ca="1" si="314"/>
        <v>#VALUE!</v>
      </c>
      <c r="AB586" s="70" t="e">
        <f t="shared" ca="1" si="315"/>
        <v>#VALUE!</v>
      </c>
      <c r="AC586" s="70" t="e">
        <f t="shared" ca="1" si="316"/>
        <v>#VALUE!</v>
      </c>
      <c r="AD586" s="70" t="e">
        <f t="shared" ca="1" si="317"/>
        <v>#VALUE!</v>
      </c>
      <c r="AE586" s="70" t="e">
        <f t="shared" ca="1" si="318"/>
        <v>#VALUE!</v>
      </c>
      <c r="AF586" s="70" t="e">
        <f t="shared" ca="1" si="319"/>
        <v>#VALUE!</v>
      </c>
      <c r="AG586" s="83" t="str">
        <f t="shared" si="309"/>
        <v/>
      </c>
      <c r="AH586" s="83" t="str">
        <f t="shared" si="309"/>
        <v/>
      </c>
      <c r="AI586" s="83" t="str">
        <f t="shared" si="309"/>
        <v/>
      </c>
      <c r="AJ586" s="83" t="str">
        <f t="shared" si="309"/>
        <v/>
      </c>
      <c r="AK586" s="83" t="str">
        <f t="shared" si="309"/>
        <v/>
      </c>
      <c r="AL586" s="83" t="str">
        <f t="shared" si="309"/>
        <v/>
      </c>
      <c r="AM586" s="83" t="str">
        <f t="shared" si="309"/>
        <v/>
      </c>
      <c r="AN586" s="83" t="str">
        <f t="shared" si="309"/>
        <v/>
      </c>
      <c r="AO586" s="59"/>
      <c r="AP586" s="83" t="str">
        <f t="shared" si="310"/>
        <v/>
      </c>
      <c r="AQ586" s="83" t="str">
        <f t="shared" si="310"/>
        <v/>
      </c>
      <c r="AR586" s="83" t="str">
        <f t="shared" si="310"/>
        <v/>
      </c>
      <c r="AS586" s="83" t="str">
        <f t="shared" si="310"/>
        <v/>
      </c>
      <c r="AT586" s="83" t="str">
        <f t="shared" si="310"/>
        <v/>
      </c>
      <c r="AU586" s="59"/>
      <c r="AV586" s="83" t="str">
        <f t="shared" si="311"/>
        <v/>
      </c>
      <c r="AW586" s="83" t="str">
        <f t="shared" si="311"/>
        <v/>
      </c>
      <c r="AX586" s="83" t="str">
        <f t="shared" si="311"/>
        <v/>
      </c>
      <c r="AY586" s="83" t="str">
        <f t="shared" si="311"/>
        <v/>
      </c>
      <c r="AZ586" s="59"/>
      <c r="BA586" s="83" t="str">
        <f t="shared" si="312"/>
        <v/>
      </c>
      <c r="BB586" s="83" t="str">
        <f t="shared" si="312"/>
        <v/>
      </c>
      <c r="BC586" s="59"/>
      <c r="BD586" s="83" t="str">
        <f t="shared" si="313"/>
        <v/>
      </c>
      <c r="BE586" s="83" t="str">
        <f t="shared" si="313"/>
        <v/>
      </c>
      <c r="BF586" s="83" t="str">
        <f t="shared" si="313"/>
        <v/>
      </c>
    </row>
    <row r="587" spans="16:58" s="20" customFormat="1" ht="15" customHeight="1">
      <c r="P587" s="237">
        <v>170</v>
      </c>
      <c r="Q587" s="50" t="str">
        <f t="shared" si="320"/>
        <v>0_0</v>
      </c>
      <c r="R587" s="21"/>
      <c r="S587" s="21"/>
      <c r="T587" s="32"/>
      <c r="U587" s="83" t="str">
        <f t="shared" si="307"/>
        <v/>
      </c>
      <c r="V587" s="83" t="str">
        <f t="shared" si="307"/>
        <v/>
      </c>
      <c r="W587" s="83" t="str">
        <f t="shared" si="307"/>
        <v/>
      </c>
      <c r="X587" s="83" t="str">
        <f t="shared" si="307"/>
        <v/>
      </c>
      <c r="Y587" s="83" t="str">
        <f t="shared" si="307"/>
        <v/>
      </c>
      <c r="Z587" s="70" t="str">
        <f t="shared" si="308"/>
        <v/>
      </c>
      <c r="AA587" s="70" t="e">
        <f t="shared" ca="1" si="314"/>
        <v>#VALUE!</v>
      </c>
      <c r="AB587" s="70" t="e">
        <f t="shared" ca="1" si="315"/>
        <v>#VALUE!</v>
      </c>
      <c r="AC587" s="70" t="e">
        <f t="shared" ca="1" si="316"/>
        <v>#VALUE!</v>
      </c>
      <c r="AD587" s="70" t="e">
        <f t="shared" ca="1" si="317"/>
        <v>#VALUE!</v>
      </c>
      <c r="AE587" s="70" t="e">
        <f t="shared" ca="1" si="318"/>
        <v>#VALUE!</v>
      </c>
      <c r="AF587" s="70" t="e">
        <f t="shared" ca="1" si="319"/>
        <v>#VALUE!</v>
      </c>
      <c r="AG587" s="83" t="str">
        <f t="shared" si="309"/>
        <v/>
      </c>
      <c r="AH587" s="83" t="str">
        <f t="shared" si="309"/>
        <v/>
      </c>
      <c r="AI587" s="83" t="str">
        <f t="shared" si="309"/>
        <v/>
      </c>
      <c r="AJ587" s="83" t="str">
        <f t="shared" si="309"/>
        <v/>
      </c>
      <c r="AK587" s="83" t="str">
        <f t="shared" si="309"/>
        <v/>
      </c>
      <c r="AL587" s="83" t="str">
        <f t="shared" si="309"/>
        <v/>
      </c>
      <c r="AM587" s="83" t="str">
        <f t="shared" si="309"/>
        <v/>
      </c>
      <c r="AN587" s="83" t="str">
        <f t="shared" si="309"/>
        <v/>
      </c>
      <c r="AO587" s="59"/>
      <c r="AP587" s="83" t="str">
        <f t="shared" si="310"/>
        <v/>
      </c>
      <c r="AQ587" s="83" t="str">
        <f t="shared" si="310"/>
        <v/>
      </c>
      <c r="AR587" s="83" t="str">
        <f t="shared" si="310"/>
        <v/>
      </c>
      <c r="AS587" s="83" t="str">
        <f t="shared" si="310"/>
        <v/>
      </c>
      <c r="AT587" s="83" t="str">
        <f t="shared" si="310"/>
        <v/>
      </c>
      <c r="AU587" s="59"/>
      <c r="AV587" s="83" t="str">
        <f t="shared" si="311"/>
        <v/>
      </c>
      <c r="AW587" s="83" t="str">
        <f t="shared" si="311"/>
        <v/>
      </c>
      <c r="AX587" s="83" t="str">
        <f t="shared" si="311"/>
        <v/>
      </c>
      <c r="AY587" s="83" t="str">
        <f t="shared" si="311"/>
        <v/>
      </c>
      <c r="AZ587" s="59"/>
      <c r="BA587" s="83" t="str">
        <f t="shared" si="312"/>
        <v/>
      </c>
      <c r="BB587" s="83" t="str">
        <f t="shared" si="312"/>
        <v/>
      </c>
      <c r="BC587" s="59"/>
      <c r="BD587" s="83" t="str">
        <f t="shared" si="313"/>
        <v/>
      </c>
      <c r="BE587" s="83" t="str">
        <f t="shared" si="313"/>
        <v/>
      </c>
      <c r="BF587" s="83" t="str">
        <f t="shared" si="313"/>
        <v/>
      </c>
    </row>
    <row r="588" spans="16:58" s="20" customFormat="1" ht="15" customHeight="1">
      <c r="P588" s="237">
        <v>171</v>
      </c>
      <c r="Q588" s="50" t="str">
        <f t="shared" si="320"/>
        <v>0_0</v>
      </c>
      <c r="R588" s="21"/>
      <c r="S588" s="21"/>
      <c r="T588" s="32"/>
      <c r="U588" s="83" t="str">
        <f t="shared" ref="U588:Y597" si="321">IF(ISERROR(U180/$S180),"",U180/$S180)</f>
        <v/>
      </c>
      <c r="V588" s="83" t="str">
        <f t="shared" si="321"/>
        <v/>
      </c>
      <c r="W588" s="83" t="str">
        <f t="shared" si="321"/>
        <v/>
      </c>
      <c r="X588" s="83" t="str">
        <f t="shared" si="321"/>
        <v/>
      </c>
      <c r="Y588" s="83" t="str">
        <f t="shared" si="321"/>
        <v/>
      </c>
      <c r="Z588" s="70" t="str">
        <f t="shared" si="308"/>
        <v/>
      </c>
      <c r="AA588" s="70" t="e">
        <f t="shared" ca="1" si="314"/>
        <v>#VALUE!</v>
      </c>
      <c r="AB588" s="70" t="e">
        <f t="shared" ca="1" si="315"/>
        <v>#VALUE!</v>
      </c>
      <c r="AC588" s="70" t="e">
        <f t="shared" ca="1" si="316"/>
        <v>#VALUE!</v>
      </c>
      <c r="AD588" s="70" t="e">
        <f t="shared" ca="1" si="317"/>
        <v>#VALUE!</v>
      </c>
      <c r="AE588" s="70" t="e">
        <f t="shared" ca="1" si="318"/>
        <v>#VALUE!</v>
      </c>
      <c r="AF588" s="70" t="e">
        <f t="shared" ca="1" si="319"/>
        <v>#VALUE!</v>
      </c>
      <c r="AG588" s="83" t="str">
        <f t="shared" ref="AG588:AN597" si="322">IF(ISERROR(AG180/$S180),"",AG180/$S180)</f>
        <v/>
      </c>
      <c r="AH588" s="83" t="str">
        <f t="shared" si="322"/>
        <v/>
      </c>
      <c r="AI588" s="83" t="str">
        <f t="shared" si="322"/>
        <v/>
      </c>
      <c r="AJ588" s="83" t="str">
        <f t="shared" si="322"/>
        <v/>
      </c>
      <c r="AK588" s="83" t="str">
        <f t="shared" si="322"/>
        <v/>
      </c>
      <c r="AL588" s="83" t="str">
        <f t="shared" si="322"/>
        <v/>
      </c>
      <c r="AM588" s="83" t="str">
        <f t="shared" si="322"/>
        <v/>
      </c>
      <c r="AN588" s="83" t="str">
        <f t="shared" si="322"/>
        <v/>
      </c>
      <c r="AO588" s="59"/>
      <c r="AP588" s="83" t="str">
        <f t="shared" ref="AP588:AT597" si="323">IF(ISERROR(AP180/$S180),"",AP180/$S180)</f>
        <v/>
      </c>
      <c r="AQ588" s="83" t="str">
        <f t="shared" si="323"/>
        <v/>
      </c>
      <c r="AR588" s="83" t="str">
        <f t="shared" si="323"/>
        <v/>
      </c>
      <c r="AS588" s="83" t="str">
        <f t="shared" si="323"/>
        <v/>
      </c>
      <c r="AT588" s="83" t="str">
        <f t="shared" si="323"/>
        <v/>
      </c>
      <c r="AU588" s="59"/>
      <c r="AV588" s="83" t="str">
        <f t="shared" si="311"/>
        <v/>
      </c>
      <c r="AW588" s="83" t="str">
        <f t="shared" si="311"/>
        <v/>
      </c>
      <c r="AX588" s="83" t="str">
        <f t="shared" si="311"/>
        <v/>
      </c>
      <c r="AY588" s="83" t="str">
        <f t="shared" si="311"/>
        <v/>
      </c>
      <c r="AZ588" s="59"/>
      <c r="BA588" s="83" t="str">
        <f t="shared" si="312"/>
        <v/>
      </c>
      <c r="BB588" s="83" t="str">
        <f t="shared" si="312"/>
        <v/>
      </c>
      <c r="BC588" s="59"/>
      <c r="BD588" s="83" t="str">
        <f t="shared" si="313"/>
        <v/>
      </c>
      <c r="BE588" s="83" t="str">
        <f t="shared" si="313"/>
        <v/>
      </c>
      <c r="BF588" s="83" t="str">
        <f t="shared" si="313"/>
        <v/>
      </c>
    </row>
    <row r="589" spans="16:58" s="20" customFormat="1" ht="15" customHeight="1">
      <c r="P589" s="237">
        <v>172</v>
      </c>
      <c r="Q589" s="50" t="str">
        <f t="shared" si="320"/>
        <v>0_0</v>
      </c>
      <c r="R589" s="21"/>
      <c r="S589" s="21"/>
      <c r="T589" s="32"/>
      <c r="U589" s="83" t="str">
        <f t="shared" si="321"/>
        <v/>
      </c>
      <c r="V589" s="83" t="str">
        <f t="shared" si="321"/>
        <v/>
      </c>
      <c r="W589" s="83" t="str">
        <f t="shared" si="321"/>
        <v/>
      </c>
      <c r="X589" s="83" t="str">
        <f t="shared" si="321"/>
        <v/>
      </c>
      <c r="Y589" s="83" t="str">
        <f t="shared" si="321"/>
        <v/>
      </c>
      <c r="Z589" s="70" t="str">
        <f t="shared" si="308"/>
        <v/>
      </c>
      <c r="AA589" s="70" t="e">
        <f t="shared" ca="1" si="314"/>
        <v>#VALUE!</v>
      </c>
      <c r="AB589" s="70" t="e">
        <f t="shared" ca="1" si="315"/>
        <v>#VALUE!</v>
      </c>
      <c r="AC589" s="70" t="e">
        <f t="shared" ca="1" si="316"/>
        <v>#VALUE!</v>
      </c>
      <c r="AD589" s="70" t="e">
        <f t="shared" ca="1" si="317"/>
        <v>#VALUE!</v>
      </c>
      <c r="AE589" s="70" t="e">
        <f t="shared" ca="1" si="318"/>
        <v>#VALUE!</v>
      </c>
      <c r="AF589" s="70" t="e">
        <f t="shared" ca="1" si="319"/>
        <v>#VALUE!</v>
      </c>
      <c r="AG589" s="83" t="str">
        <f t="shared" si="322"/>
        <v/>
      </c>
      <c r="AH589" s="83" t="str">
        <f t="shared" si="322"/>
        <v/>
      </c>
      <c r="AI589" s="83" t="str">
        <f t="shared" si="322"/>
        <v/>
      </c>
      <c r="AJ589" s="83" t="str">
        <f t="shared" si="322"/>
        <v/>
      </c>
      <c r="AK589" s="83" t="str">
        <f t="shared" si="322"/>
        <v/>
      </c>
      <c r="AL589" s="83" t="str">
        <f t="shared" si="322"/>
        <v/>
      </c>
      <c r="AM589" s="83" t="str">
        <f t="shared" si="322"/>
        <v/>
      </c>
      <c r="AN589" s="83" t="str">
        <f t="shared" si="322"/>
        <v/>
      </c>
      <c r="AO589" s="59"/>
      <c r="AP589" s="83" t="str">
        <f t="shared" si="323"/>
        <v/>
      </c>
      <c r="AQ589" s="83" t="str">
        <f t="shared" si="323"/>
        <v/>
      </c>
      <c r="AR589" s="83" t="str">
        <f t="shared" si="323"/>
        <v/>
      </c>
      <c r="AS589" s="83" t="str">
        <f t="shared" si="323"/>
        <v/>
      </c>
      <c r="AT589" s="83" t="str">
        <f t="shared" si="323"/>
        <v/>
      </c>
      <c r="AU589" s="59"/>
      <c r="AV589" s="83" t="str">
        <f t="shared" si="311"/>
        <v/>
      </c>
      <c r="AW589" s="83" t="str">
        <f t="shared" si="311"/>
        <v/>
      </c>
      <c r="AX589" s="83" t="str">
        <f t="shared" si="311"/>
        <v/>
      </c>
      <c r="AY589" s="83" t="str">
        <f t="shared" si="311"/>
        <v/>
      </c>
      <c r="AZ589" s="59"/>
      <c r="BA589" s="83" t="str">
        <f t="shared" si="312"/>
        <v/>
      </c>
      <c r="BB589" s="83" t="str">
        <f t="shared" si="312"/>
        <v/>
      </c>
      <c r="BC589" s="59"/>
      <c r="BD589" s="83" t="str">
        <f t="shared" si="313"/>
        <v/>
      </c>
      <c r="BE589" s="83" t="str">
        <f t="shared" si="313"/>
        <v/>
      </c>
      <c r="BF589" s="83" t="str">
        <f t="shared" si="313"/>
        <v/>
      </c>
    </row>
    <row r="590" spans="16:58" s="20" customFormat="1" ht="15" customHeight="1">
      <c r="P590" s="237">
        <v>173</v>
      </c>
      <c r="Q590" s="50" t="str">
        <f t="shared" si="320"/>
        <v>0_0</v>
      </c>
      <c r="R590" s="21"/>
      <c r="S590" s="21"/>
      <c r="T590" s="32"/>
      <c r="U590" s="83" t="str">
        <f t="shared" si="321"/>
        <v/>
      </c>
      <c r="V590" s="83" t="str">
        <f t="shared" si="321"/>
        <v/>
      </c>
      <c r="W590" s="83" t="str">
        <f t="shared" si="321"/>
        <v/>
      </c>
      <c r="X590" s="83" t="str">
        <f t="shared" si="321"/>
        <v/>
      </c>
      <c r="Y590" s="83" t="str">
        <f t="shared" si="321"/>
        <v/>
      </c>
      <c r="Z590" s="70" t="str">
        <f t="shared" si="308"/>
        <v/>
      </c>
      <c r="AA590" s="70" t="e">
        <f t="shared" ca="1" si="314"/>
        <v>#VALUE!</v>
      </c>
      <c r="AB590" s="70" t="e">
        <f t="shared" ca="1" si="315"/>
        <v>#VALUE!</v>
      </c>
      <c r="AC590" s="70" t="e">
        <f t="shared" ca="1" si="316"/>
        <v>#VALUE!</v>
      </c>
      <c r="AD590" s="70" t="e">
        <f t="shared" ca="1" si="317"/>
        <v>#VALUE!</v>
      </c>
      <c r="AE590" s="70" t="e">
        <f t="shared" ca="1" si="318"/>
        <v>#VALUE!</v>
      </c>
      <c r="AF590" s="70" t="e">
        <f t="shared" ca="1" si="319"/>
        <v>#VALUE!</v>
      </c>
      <c r="AG590" s="83" t="str">
        <f t="shared" si="322"/>
        <v/>
      </c>
      <c r="AH590" s="83" t="str">
        <f t="shared" si="322"/>
        <v/>
      </c>
      <c r="AI590" s="83" t="str">
        <f t="shared" si="322"/>
        <v/>
      </c>
      <c r="AJ590" s="83" t="str">
        <f t="shared" si="322"/>
        <v/>
      </c>
      <c r="AK590" s="83" t="str">
        <f t="shared" si="322"/>
        <v/>
      </c>
      <c r="AL590" s="83" t="str">
        <f t="shared" si="322"/>
        <v/>
      </c>
      <c r="AM590" s="83" t="str">
        <f t="shared" si="322"/>
        <v/>
      </c>
      <c r="AN590" s="83" t="str">
        <f t="shared" si="322"/>
        <v/>
      </c>
      <c r="AO590" s="59"/>
      <c r="AP590" s="83" t="str">
        <f t="shared" si="323"/>
        <v/>
      </c>
      <c r="AQ590" s="83" t="str">
        <f t="shared" si="323"/>
        <v/>
      </c>
      <c r="AR590" s="83" t="str">
        <f t="shared" si="323"/>
        <v/>
      </c>
      <c r="AS590" s="83" t="str">
        <f t="shared" si="323"/>
        <v/>
      </c>
      <c r="AT590" s="83" t="str">
        <f t="shared" si="323"/>
        <v/>
      </c>
      <c r="AU590" s="59"/>
      <c r="AV590" s="83" t="str">
        <f t="shared" si="311"/>
        <v/>
      </c>
      <c r="AW590" s="83" t="str">
        <f t="shared" si="311"/>
        <v/>
      </c>
      <c r="AX590" s="83" t="str">
        <f t="shared" si="311"/>
        <v/>
      </c>
      <c r="AY590" s="83" t="str">
        <f t="shared" si="311"/>
        <v/>
      </c>
      <c r="AZ590" s="59"/>
      <c r="BA590" s="83" t="str">
        <f t="shared" si="312"/>
        <v/>
      </c>
      <c r="BB590" s="83" t="str">
        <f t="shared" si="312"/>
        <v/>
      </c>
      <c r="BC590" s="59"/>
      <c r="BD590" s="83" t="str">
        <f t="shared" si="313"/>
        <v/>
      </c>
      <c r="BE590" s="83" t="str">
        <f t="shared" si="313"/>
        <v/>
      </c>
      <c r="BF590" s="83" t="str">
        <f t="shared" si="313"/>
        <v/>
      </c>
    </row>
    <row r="591" spans="16:58" s="20" customFormat="1" ht="15" customHeight="1">
      <c r="P591" s="237">
        <v>174</v>
      </c>
      <c r="Q591" s="50" t="str">
        <f t="shared" si="320"/>
        <v>0_0</v>
      </c>
      <c r="R591" s="21"/>
      <c r="S591" s="21"/>
      <c r="T591" s="32"/>
      <c r="U591" s="83" t="str">
        <f t="shared" si="321"/>
        <v/>
      </c>
      <c r="V591" s="83" t="str">
        <f t="shared" si="321"/>
        <v/>
      </c>
      <c r="W591" s="83" t="str">
        <f t="shared" si="321"/>
        <v/>
      </c>
      <c r="X591" s="83" t="str">
        <f t="shared" si="321"/>
        <v/>
      </c>
      <c r="Y591" s="83" t="str">
        <f t="shared" si="321"/>
        <v/>
      </c>
      <c r="Z591" s="70" t="str">
        <f t="shared" si="308"/>
        <v/>
      </c>
      <c r="AA591" s="70" t="e">
        <f t="shared" ca="1" si="314"/>
        <v>#VALUE!</v>
      </c>
      <c r="AB591" s="70" t="e">
        <f t="shared" ca="1" si="315"/>
        <v>#VALUE!</v>
      </c>
      <c r="AC591" s="70" t="e">
        <f t="shared" ca="1" si="316"/>
        <v>#VALUE!</v>
      </c>
      <c r="AD591" s="70" t="e">
        <f t="shared" ca="1" si="317"/>
        <v>#VALUE!</v>
      </c>
      <c r="AE591" s="70" t="e">
        <f t="shared" ca="1" si="318"/>
        <v>#VALUE!</v>
      </c>
      <c r="AF591" s="70" t="e">
        <f t="shared" ca="1" si="319"/>
        <v>#VALUE!</v>
      </c>
      <c r="AG591" s="83" t="str">
        <f t="shared" si="322"/>
        <v/>
      </c>
      <c r="AH591" s="83" t="str">
        <f t="shared" si="322"/>
        <v/>
      </c>
      <c r="AI591" s="83" t="str">
        <f t="shared" si="322"/>
        <v/>
      </c>
      <c r="AJ591" s="83" t="str">
        <f t="shared" si="322"/>
        <v/>
      </c>
      <c r="AK591" s="83" t="str">
        <f t="shared" si="322"/>
        <v/>
      </c>
      <c r="AL591" s="83" t="str">
        <f t="shared" si="322"/>
        <v/>
      </c>
      <c r="AM591" s="83" t="str">
        <f t="shared" si="322"/>
        <v/>
      </c>
      <c r="AN591" s="83" t="str">
        <f t="shared" si="322"/>
        <v/>
      </c>
      <c r="AO591" s="59"/>
      <c r="AP591" s="83" t="str">
        <f t="shared" si="323"/>
        <v/>
      </c>
      <c r="AQ591" s="83" t="str">
        <f t="shared" si="323"/>
        <v/>
      </c>
      <c r="AR591" s="83" t="str">
        <f t="shared" si="323"/>
        <v/>
      </c>
      <c r="AS591" s="83" t="str">
        <f t="shared" si="323"/>
        <v/>
      </c>
      <c r="AT591" s="83" t="str">
        <f t="shared" si="323"/>
        <v/>
      </c>
      <c r="AU591" s="59"/>
      <c r="AV591" s="83" t="str">
        <f t="shared" si="311"/>
        <v/>
      </c>
      <c r="AW591" s="83" t="str">
        <f t="shared" si="311"/>
        <v/>
      </c>
      <c r="AX591" s="83" t="str">
        <f t="shared" si="311"/>
        <v/>
      </c>
      <c r="AY591" s="83" t="str">
        <f t="shared" si="311"/>
        <v/>
      </c>
      <c r="AZ591" s="59"/>
      <c r="BA591" s="83" t="str">
        <f t="shared" si="312"/>
        <v/>
      </c>
      <c r="BB591" s="83" t="str">
        <f t="shared" si="312"/>
        <v/>
      </c>
      <c r="BC591" s="59"/>
      <c r="BD591" s="83" t="str">
        <f t="shared" si="313"/>
        <v/>
      </c>
      <c r="BE591" s="83" t="str">
        <f t="shared" si="313"/>
        <v/>
      </c>
      <c r="BF591" s="83" t="str">
        <f t="shared" si="313"/>
        <v/>
      </c>
    </row>
    <row r="592" spans="16:58" s="20" customFormat="1" ht="15" customHeight="1">
      <c r="P592" s="237">
        <v>175</v>
      </c>
      <c r="Q592" s="50" t="str">
        <f t="shared" si="320"/>
        <v>0_0</v>
      </c>
      <c r="R592" s="21"/>
      <c r="S592" s="21"/>
      <c r="T592" s="32"/>
      <c r="U592" s="83" t="str">
        <f t="shared" si="321"/>
        <v/>
      </c>
      <c r="V592" s="83" t="str">
        <f t="shared" si="321"/>
        <v/>
      </c>
      <c r="W592" s="83" t="str">
        <f t="shared" si="321"/>
        <v/>
      </c>
      <c r="X592" s="83" t="str">
        <f t="shared" si="321"/>
        <v/>
      </c>
      <c r="Y592" s="83" t="str">
        <f t="shared" si="321"/>
        <v/>
      </c>
      <c r="Z592" s="70" t="str">
        <f t="shared" si="308"/>
        <v/>
      </c>
      <c r="AA592" s="70" t="e">
        <f t="shared" ca="1" si="314"/>
        <v>#VALUE!</v>
      </c>
      <c r="AB592" s="70" t="e">
        <f t="shared" ca="1" si="315"/>
        <v>#VALUE!</v>
      </c>
      <c r="AC592" s="70" t="e">
        <f t="shared" ca="1" si="316"/>
        <v>#VALUE!</v>
      </c>
      <c r="AD592" s="70" t="e">
        <f t="shared" ca="1" si="317"/>
        <v>#VALUE!</v>
      </c>
      <c r="AE592" s="70" t="e">
        <f t="shared" ca="1" si="318"/>
        <v>#VALUE!</v>
      </c>
      <c r="AF592" s="70" t="e">
        <f t="shared" ca="1" si="319"/>
        <v>#VALUE!</v>
      </c>
      <c r="AG592" s="83" t="str">
        <f t="shared" si="322"/>
        <v/>
      </c>
      <c r="AH592" s="83" t="str">
        <f t="shared" si="322"/>
        <v/>
      </c>
      <c r="AI592" s="83" t="str">
        <f t="shared" si="322"/>
        <v/>
      </c>
      <c r="AJ592" s="83" t="str">
        <f t="shared" si="322"/>
        <v/>
      </c>
      <c r="AK592" s="83" t="str">
        <f t="shared" si="322"/>
        <v/>
      </c>
      <c r="AL592" s="83" t="str">
        <f t="shared" si="322"/>
        <v/>
      </c>
      <c r="AM592" s="83" t="str">
        <f t="shared" si="322"/>
        <v/>
      </c>
      <c r="AN592" s="83" t="str">
        <f t="shared" si="322"/>
        <v/>
      </c>
      <c r="AO592" s="59"/>
      <c r="AP592" s="83" t="str">
        <f t="shared" si="323"/>
        <v/>
      </c>
      <c r="AQ592" s="83" t="str">
        <f t="shared" si="323"/>
        <v/>
      </c>
      <c r="AR592" s="83" t="str">
        <f t="shared" si="323"/>
        <v/>
      </c>
      <c r="AS592" s="83" t="str">
        <f t="shared" si="323"/>
        <v/>
      </c>
      <c r="AT592" s="83" t="str">
        <f t="shared" si="323"/>
        <v/>
      </c>
      <c r="AU592" s="59"/>
      <c r="AV592" s="83" t="str">
        <f t="shared" si="311"/>
        <v/>
      </c>
      <c r="AW592" s="83" t="str">
        <f t="shared" si="311"/>
        <v/>
      </c>
      <c r="AX592" s="83" t="str">
        <f t="shared" si="311"/>
        <v/>
      </c>
      <c r="AY592" s="83" t="str">
        <f t="shared" si="311"/>
        <v/>
      </c>
      <c r="AZ592" s="59"/>
      <c r="BA592" s="83" t="str">
        <f t="shared" si="312"/>
        <v/>
      </c>
      <c r="BB592" s="83" t="str">
        <f t="shared" si="312"/>
        <v/>
      </c>
      <c r="BC592" s="59"/>
      <c r="BD592" s="83" t="str">
        <f t="shared" si="313"/>
        <v/>
      </c>
      <c r="BE592" s="83" t="str">
        <f t="shared" si="313"/>
        <v/>
      </c>
      <c r="BF592" s="83" t="str">
        <f t="shared" si="313"/>
        <v/>
      </c>
    </row>
    <row r="593" spans="16:58" s="20" customFormat="1" ht="15" customHeight="1">
      <c r="P593" s="237">
        <v>176</v>
      </c>
      <c r="Q593" s="50" t="str">
        <f t="shared" si="320"/>
        <v>0_0</v>
      </c>
      <c r="R593" s="21"/>
      <c r="S593" s="21"/>
      <c r="T593" s="32"/>
      <c r="U593" s="83" t="str">
        <f t="shared" si="321"/>
        <v/>
      </c>
      <c r="V593" s="83" t="str">
        <f t="shared" si="321"/>
        <v/>
      </c>
      <c r="W593" s="83" t="str">
        <f t="shared" si="321"/>
        <v/>
      </c>
      <c r="X593" s="83" t="str">
        <f t="shared" si="321"/>
        <v/>
      </c>
      <c r="Y593" s="83" t="str">
        <f t="shared" si="321"/>
        <v/>
      </c>
      <c r="Z593" s="70" t="str">
        <f t="shared" si="308"/>
        <v/>
      </c>
      <c r="AA593" s="70" t="e">
        <f t="shared" ca="1" si="314"/>
        <v>#VALUE!</v>
      </c>
      <c r="AB593" s="70" t="e">
        <f t="shared" ca="1" si="315"/>
        <v>#VALUE!</v>
      </c>
      <c r="AC593" s="70" t="e">
        <f t="shared" ca="1" si="316"/>
        <v>#VALUE!</v>
      </c>
      <c r="AD593" s="70" t="e">
        <f t="shared" ca="1" si="317"/>
        <v>#VALUE!</v>
      </c>
      <c r="AE593" s="70" t="e">
        <f t="shared" ca="1" si="318"/>
        <v>#VALUE!</v>
      </c>
      <c r="AF593" s="70" t="e">
        <f t="shared" ca="1" si="319"/>
        <v>#VALUE!</v>
      </c>
      <c r="AG593" s="83" t="str">
        <f t="shared" si="322"/>
        <v/>
      </c>
      <c r="AH593" s="83" t="str">
        <f t="shared" si="322"/>
        <v/>
      </c>
      <c r="AI593" s="83" t="str">
        <f t="shared" si="322"/>
        <v/>
      </c>
      <c r="AJ593" s="83" t="str">
        <f t="shared" si="322"/>
        <v/>
      </c>
      <c r="AK593" s="83" t="str">
        <f t="shared" si="322"/>
        <v/>
      </c>
      <c r="AL593" s="83" t="str">
        <f t="shared" si="322"/>
        <v/>
      </c>
      <c r="AM593" s="83" t="str">
        <f t="shared" si="322"/>
        <v/>
      </c>
      <c r="AN593" s="83" t="str">
        <f t="shared" si="322"/>
        <v/>
      </c>
      <c r="AO593" s="59"/>
      <c r="AP593" s="83" t="str">
        <f t="shared" si="323"/>
        <v/>
      </c>
      <c r="AQ593" s="83" t="str">
        <f t="shared" si="323"/>
        <v/>
      </c>
      <c r="AR593" s="83" t="str">
        <f t="shared" si="323"/>
        <v/>
      </c>
      <c r="AS593" s="83" t="str">
        <f t="shared" si="323"/>
        <v/>
      </c>
      <c r="AT593" s="83" t="str">
        <f t="shared" si="323"/>
        <v/>
      </c>
      <c r="AU593" s="59"/>
      <c r="AV593" s="83" t="str">
        <f t="shared" si="311"/>
        <v/>
      </c>
      <c r="AW593" s="83" t="str">
        <f t="shared" si="311"/>
        <v/>
      </c>
      <c r="AX593" s="83" t="str">
        <f t="shared" si="311"/>
        <v/>
      </c>
      <c r="AY593" s="83" t="str">
        <f t="shared" si="311"/>
        <v/>
      </c>
      <c r="AZ593" s="59"/>
      <c r="BA593" s="83" t="str">
        <f t="shared" si="312"/>
        <v/>
      </c>
      <c r="BB593" s="83" t="str">
        <f t="shared" si="312"/>
        <v/>
      </c>
      <c r="BC593" s="59"/>
      <c r="BD593" s="83" t="str">
        <f t="shared" si="313"/>
        <v/>
      </c>
      <c r="BE593" s="83" t="str">
        <f t="shared" si="313"/>
        <v/>
      </c>
      <c r="BF593" s="83" t="str">
        <f t="shared" si="313"/>
        <v/>
      </c>
    </row>
    <row r="594" spans="16:58" s="20" customFormat="1" ht="15" customHeight="1">
      <c r="P594" s="237">
        <v>177</v>
      </c>
      <c r="Q594" s="50" t="str">
        <f t="shared" si="320"/>
        <v>0_0</v>
      </c>
      <c r="R594" s="21"/>
      <c r="S594" s="21"/>
      <c r="T594" s="32"/>
      <c r="U594" s="83" t="str">
        <f t="shared" si="321"/>
        <v/>
      </c>
      <c r="V594" s="83" t="str">
        <f t="shared" si="321"/>
        <v/>
      </c>
      <c r="W594" s="83" t="str">
        <f t="shared" si="321"/>
        <v/>
      </c>
      <c r="X594" s="83" t="str">
        <f t="shared" si="321"/>
        <v/>
      </c>
      <c r="Y594" s="83" t="str">
        <f t="shared" si="321"/>
        <v/>
      </c>
      <c r="Z594" s="70" t="str">
        <f t="shared" si="308"/>
        <v/>
      </c>
      <c r="AA594" s="70" t="e">
        <f t="shared" ca="1" si="314"/>
        <v>#VALUE!</v>
      </c>
      <c r="AB594" s="70" t="e">
        <f t="shared" ca="1" si="315"/>
        <v>#VALUE!</v>
      </c>
      <c r="AC594" s="70" t="e">
        <f t="shared" ca="1" si="316"/>
        <v>#VALUE!</v>
      </c>
      <c r="AD594" s="70" t="e">
        <f t="shared" ca="1" si="317"/>
        <v>#VALUE!</v>
      </c>
      <c r="AE594" s="70" t="e">
        <f t="shared" ca="1" si="318"/>
        <v>#VALUE!</v>
      </c>
      <c r="AF594" s="70" t="e">
        <f t="shared" ca="1" si="319"/>
        <v>#VALUE!</v>
      </c>
      <c r="AG594" s="83" t="str">
        <f t="shared" si="322"/>
        <v/>
      </c>
      <c r="AH594" s="83" t="str">
        <f t="shared" si="322"/>
        <v/>
      </c>
      <c r="AI594" s="83" t="str">
        <f t="shared" si="322"/>
        <v/>
      </c>
      <c r="AJ594" s="83" t="str">
        <f t="shared" si="322"/>
        <v/>
      </c>
      <c r="AK594" s="83" t="str">
        <f t="shared" si="322"/>
        <v/>
      </c>
      <c r="AL594" s="83" t="str">
        <f t="shared" si="322"/>
        <v/>
      </c>
      <c r="AM594" s="83" t="str">
        <f t="shared" si="322"/>
        <v/>
      </c>
      <c r="AN594" s="83" t="str">
        <f t="shared" si="322"/>
        <v/>
      </c>
      <c r="AO594" s="59"/>
      <c r="AP594" s="83" t="str">
        <f t="shared" si="323"/>
        <v/>
      </c>
      <c r="AQ594" s="83" t="str">
        <f t="shared" si="323"/>
        <v/>
      </c>
      <c r="AR594" s="83" t="str">
        <f t="shared" si="323"/>
        <v/>
      </c>
      <c r="AS594" s="83" t="str">
        <f t="shared" si="323"/>
        <v/>
      </c>
      <c r="AT594" s="83" t="str">
        <f t="shared" si="323"/>
        <v/>
      </c>
      <c r="AU594" s="59"/>
      <c r="AV594" s="83" t="str">
        <f t="shared" si="311"/>
        <v/>
      </c>
      <c r="AW594" s="83" t="str">
        <f t="shared" si="311"/>
        <v/>
      </c>
      <c r="AX594" s="83" t="str">
        <f t="shared" si="311"/>
        <v/>
      </c>
      <c r="AY594" s="83" t="str">
        <f t="shared" si="311"/>
        <v/>
      </c>
      <c r="AZ594" s="59"/>
      <c r="BA594" s="83" t="str">
        <f t="shared" si="312"/>
        <v/>
      </c>
      <c r="BB594" s="83" t="str">
        <f t="shared" si="312"/>
        <v/>
      </c>
      <c r="BC594" s="59"/>
      <c r="BD594" s="83" t="str">
        <f t="shared" si="313"/>
        <v/>
      </c>
      <c r="BE594" s="83" t="str">
        <f t="shared" si="313"/>
        <v/>
      </c>
      <c r="BF594" s="83" t="str">
        <f t="shared" si="313"/>
        <v/>
      </c>
    </row>
    <row r="595" spans="16:58" s="20" customFormat="1" ht="15" customHeight="1">
      <c r="P595" s="237">
        <v>178</v>
      </c>
      <c r="Q595" s="50" t="str">
        <f t="shared" si="320"/>
        <v>0_0</v>
      </c>
      <c r="R595" s="21"/>
      <c r="S595" s="21"/>
      <c r="T595" s="32"/>
      <c r="U595" s="83" t="str">
        <f t="shared" si="321"/>
        <v/>
      </c>
      <c r="V595" s="83" t="str">
        <f t="shared" si="321"/>
        <v/>
      </c>
      <c r="W595" s="83" t="str">
        <f t="shared" si="321"/>
        <v/>
      </c>
      <c r="X595" s="83" t="str">
        <f t="shared" si="321"/>
        <v/>
      </c>
      <c r="Y595" s="83" t="str">
        <f t="shared" si="321"/>
        <v/>
      </c>
      <c r="Z595" s="70" t="str">
        <f t="shared" si="308"/>
        <v/>
      </c>
      <c r="AA595" s="70" t="e">
        <f t="shared" ca="1" si="314"/>
        <v>#VALUE!</v>
      </c>
      <c r="AB595" s="70" t="e">
        <f t="shared" ca="1" si="315"/>
        <v>#VALUE!</v>
      </c>
      <c r="AC595" s="70" t="e">
        <f t="shared" ca="1" si="316"/>
        <v>#VALUE!</v>
      </c>
      <c r="AD595" s="70" t="e">
        <f t="shared" ca="1" si="317"/>
        <v>#VALUE!</v>
      </c>
      <c r="AE595" s="70" t="e">
        <f t="shared" ca="1" si="318"/>
        <v>#VALUE!</v>
      </c>
      <c r="AF595" s="70" t="e">
        <f t="shared" ca="1" si="319"/>
        <v>#VALUE!</v>
      </c>
      <c r="AG595" s="83" t="str">
        <f t="shared" si="322"/>
        <v/>
      </c>
      <c r="AH595" s="83" t="str">
        <f t="shared" si="322"/>
        <v/>
      </c>
      <c r="AI595" s="83" t="str">
        <f t="shared" si="322"/>
        <v/>
      </c>
      <c r="AJ595" s="83" t="str">
        <f t="shared" si="322"/>
        <v/>
      </c>
      <c r="AK595" s="83" t="str">
        <f t="shared" si="322"/>
        <v/>
      </c>
      <c r="AL595" s="83" t="str">
        <f t="shared" si="322"/>
        <v/>
      </c>
      <c r="AM595" s="83" t="str">
        <f t="shared" si="322"/>
        <v/>
      </c>
      <c r="AN595" s="83" t="str">
        <f t="shared" si="322"/>
        <v/>
      </c>
      <c r="AO595" s="59"/>
      <c r="AP595" s="83" t="str">
        <f t="shared" si="323"/>
        <v/>
      </c>
      <c r="AQ595" s="83" t="str">
        <f t="shared" si="323"/>
        <v/>
      </c>
      <c r="AR595" s="83" t="str">
        <f t="shared" si="323"/>
        <v/>
      </c>
      <c r="AS595" s="83" t="str">
        <f t="shared" si="323"/>
        <v/>
      </c>
      <c r="AT595" s="83" t="str">
        <f t="shared" si="323"/>
        <v/>
      </c>
      <c r="AU595" s="59"/>
      <c r="AV595" s="83" t="str">
        <f t="shared" si="311"/>
        <v/>
      </c>
      <c r="AW595" s="83" t="str">
        <f t="shared" si="311"/>
        <v/>
      </c>
      <c r="AX595" s="83" t="str">
        <f t="shared" si="311"/>
        <v/>
      </c>
      <c r="AY595" s="83" t="str">
        <f t="shared" si="311"/>
        <v/>
      </c>
      <c r="AZ595" s="59"/>
      <c r="BA595" s="83" t="str">
        <f t="shared" si="312"/>
        <v/>
      </c>
      <c r="BB595" s="83" t="str">
        <f t="shared" si="312"/>
        <v/>
      </c>
      <c r="BC595" s="59"/>
      <c r="BD595" s="83" t="str">
        <f t="shared" si="313"/>
        <v/>
      </c>
      <c r="BE595" s="83" t="str">
        <f t="shared" si="313"/>
        <v/>
      </c>
      <c r="BF595" s="83" t="str">
        <f t="shared" si="313"/>
        <v/>
      </c>
    </row>
    <row r="596" spans="16:58" s="20" customFormat="1" ht="15" customHeight="1">
      <c r="P596" s="237">
        <v>179</v>
      </c>
      <c r="Q596" s="50" t="str">
        <f t="shared" si="320"/>
        <v>0_0</v>
      </c>
      <c r="R596" s="21"/>
      <c r="S596" s="21"/>
      <c r="T596" s="32"/>
      <c r="U596" s="83" t="str">
        <f t="shared" si="321"/>
        <v/>
      </c>
      <c r="V596" s="83" t="str">
        <f t="shared" si="321"/>
        <v/>
      </c>
      <c r="W596" s="83" t="str">
        <f t="shared" si="321"/>
        <v/>
      </c>
      <c r="X596" s="83" t="str">
        <f t="shared" si="321"/>
        <v/>
      </c>
      <c r="Y596" s="83" t="str">
        <f t="shared" si="321"/>
        <v/>
      </c>
      <c r="Z596" s="70" t="str">
        <f t="shared" si="308"/>
        <v/>
      </c>
      <c r="AA596" s="70" t="e">
        <f t="shared" ca="1" si="314"/>
        <v>#VALUE!</v>
      </c>
      <c r="AB596" s="70" t="e">
        <f t="shared" ca="1" si="315"/>
        <v>#VALUE!</v>
      </c>
      <c r="AC596" s="70" t="e">
        <f t="shared" ca="1" si="316"/>
        <v>#VALUE!</v>
      </c>
      <c r="AD596" s="70" t="e">
        <f t="shared" ca="1" si="317"/>
        <v>#VALUE!</v>
      </c>
      <c r="AE596" s="70" t="e">
        <f t="shared" ca="1" si="318"/>
        <v>#VALUE!</v>
      </c>
      <c r="AF596" s="70" t="e">
        <f t="shared" ca="1" si="319"/>
        <v>#VALUE!</v>
      </c>
      <c r="AG596" s="83" t="str">
        <f t="shared" si="322"/>
        <v/>
      </c>
      <c r="AH596" s="83" t="str">
        <f t="shared" si="322"/>
        <v/>
      </c>
      <c r="AI596" s="83" t="str">
        <f t="shared" si="322"/>
        <v/>
      </c>
      <c r="AJ596" s="83" t="str">
        <f t="shared" si="322"/>
        <v/>
      </c>
      <c r="AK596" s="83" t="str">
        <f t="shared" si="322"/>
        <v/>
      </c>
      <c r="AL596" s="83" t="str">
        <f t="shared" si="322"/>
        <v/>
      </c>
      <c r="AM596" s="83" t="str">
        <f t="shared" si="322"/>
        <v/>
      </c>
      <c r="AN596" s="83" t="str">
        <f t="shared" si="322"/>
        <v/>
      </c>
      <c r="AO596" s="59"/>
      <c r="AP596" s="83" t="str">
        <f t="shared" si="323"/>
        <v/>
      </c>
      <c r="AQ596" s="83" t="str">
        <f t="shared" si="323"/>
        <v/>
      </c>
      <c r="AR596" s="83" t="str">
        <f t="shared" si="323"/>
        <v/>
      </c>
      <c r="AS596" s="83" t="str">
        <f t="shared" si="323"/>
        <v/>
      </c>
      <c r="AT596" s="83" t="str">
        <f t="shared" si="323"/>
        <v/>
      </c>
      <c r="AU596" s="59"/>
      <c r="AV596" s="83" t="str">
        <f t="shared" si="311"/>
        <v/>
      </c>
      <c r="AW596" s="83" t="str">
        <f t="shared" si="311"/>
        <v/>
      </c>
      <c r="AX596" s="83" t="str">
        <f t="shared" si="311"/>
        <v/>
      </c>
      <c r="AY596" s="83" t="str">
        <f t="shared" si="311"/>
        <v/>
      </c>
      <c r="AZ596" s="59"/>
      <c r="BA596" s="83" t="str">
        <f t="shared" si="312"/>
        <v/>
      </c>
      <c r="BB596" s="83" t="str">
        <f t="shared" si="312"/>
        <v/>
      </c>
      <c r="BC596" s="59"/>
      <c r="BD596" s="83" t="str">
        <f t="shared" si="313"/>
        <v/>
      </c>
      <c r="BE596" s="83" t="str">
        <f t="shared" si="313"/>
        <v/>
      </c>
      <c r="BF596" s="83" t="str">
        <f t="shared" si="313"/>
        <v/>
      </c>
    </row>
    <row r="597" spans="16:58" s="20" customFormat="1" ht="15" customHeight="1">
      <c r="P597" s="237">
        <v>180</v>
      </c>
      <c r="Q597" s="50" t="str">
        <f t="shared" si="320"/>
        <v>0_0</v>
      </c>
      <c r="R597" s="21"/>
      <c r="S597" s="21"/>
      <c r="T597" s="32"/>
      <c r="U597" s="83" t="str">
        <f t="shared" si="321"/>
        <v/>
      </c>
      <c r="V597" s="83" t="str">
        <f t="shared" si="321"/>
        <v/>
      </c>
      <c r="W597" s="83" t="str">
        <f t="shared" si="321"/>
        <v/>
      </c>
      <c r="X597" s="83" t="str">
        <f t="shared" si="321"/>
        <v/>
      </c>
      <c r="Y597" s="83" t="str">
        <f t="shared" si="321"/>
        <v/>
      </c>
      <c r="Z597" s="70" t="str">
        <f t="shared" si="308"/>
        <v/>
      </c>
      <c r="AA597" s="70" t="e">
        <f t="shared" ca="1" si="314"/>
        <v>#VALUE!</v>
      </c>
      <c r="AB597" s="70" t="e">
        <f t="shared" ca="1" si="315"/>
        <v>#VALUE!</v>
      </c>
      <c r="AC597" s="70" t="e">
        <f t="shared" ca="1" si="316"/>
        <v>#VALUE!</v>
      </c>
      <c r="AD597" s="70" t="e">
        <f t="shared" ca="1" si="317"/>
        <v>#VALUE!</v>
      </c>
      <c r="AE597" s="70" t="e">
        <f t="shared" ca="1" si="318"/>
        <v>#VALUE!</v>
      </c>
      <c r="AF597" s="70" t="e">
        <f t="shared" ca="1" si="319"/>
        <v>#VALUE!</v>
      </c>
      <c r="AG597" s="83" t="str">
        <f t="shared" si="322"/>
        <v/>
      </c>
      <c r="AH597" s="83" t="str">
        <f t="shared" si="322"/>
        <v/>
      </c>
      <c r="AI597" s="83" t="str">
        <f t="shared" si="322"/>
        <v/>
      </c>
      <c r="AJ597" s="83" t="str">
        <f t="shared" si="322"/>
        <v/>
      </c>
      <c r="AK597" s="83" t="str">
        <f t="shared" si="322"/>
        <v/>
      </c>
      <c r="AL597" s="83" t="str">
        <f t="shared" si="322"/>
        <v/>
      </c>
      <c r="AM597" s="83" t="str">
        <f t="shared" si="322"/>
        <v/>
      </c>
      <c r="AN597" s="83" t="str">
        <f t="shared" si="322"/>
        <v/>
      </c>
      <c r="AO597" s="59"/>
      <c r="AP597" s="83" t="str">
        <f t="shared" si="323"/>
        <v/>
      </c>
      <c r="AQ597" s="83" t="str">
        <f t="shared" si="323"/>
        <v/>
      </c>
      <c r="AR597" s="83" t="str">
        <f t="shared" si="323"/>
        <v/>
      </c>
      <c r="AS597" s="83" t="str">
        <f t="shared" si="323"/>
        <v/>
      </c>
      <c r="AT597" s="83" t="str">
        <f t="shared" si="323"/>
        <v/>
      </c>
      <c r="AU597" s="59"/>
      <c r="AV597" s="83" t="str">
        <f t="shared" si="311"/>
        <v/>
      </c>
      <c r="AW597" s="83" t="str">
        <f t="shared" si="311"/>
        <v/>
      </c>
      <c r="AX597" s="83" t="str">
        <f t="shared" si="311"/>
        <v/>
      </c>
      <c r="AY597" s="83" t="str">
        <f t="shared" si="311"/>
        <v/>
      </c>
      <c r="AZ597" s="59"/>
      <c r="BA597" s="83" t="str">
        <f t="shared" si="312"/>
        <v/>
      </c>
      <c r="BB597" s="83" t="str">
        <f t="shared" si="312"/>
        <v/>
      </c>
      <c r="BC597" s="59"/>
      <c r="BD597" s="83" t="str">
        <f t="shared" si="313"/>
        <v/>
      </c>
      <c r="BE597" s="83" t="str">
        <f t="shared" si="313"/>
        <v/>
      </c>
      <c r="BF597" s="83" t="str">
        <f t="shared" si="313"/>
        <v/>
      </c>
    </row>
    <row r="598" spans="16:58" s="20" customFormat="1" ht="15" customHeight="1">
      <c r="P598" s="237">
        <v>181</v>
      </c>
      <c r="Q598" s="50" t="str">
        <f t="shared" si="320"/>
        <v>0_0</v>
      </c>
      <c r="R598" s="21"/>
      <c r="S598" s="21"/>
      <c r="T598" s="32"/>
      <c r="U598" s="83" t="str">
        <f t="shared" ref="U598:Y607" si="324">IF(ISERROR(U190/$S190),"",U190/$S190)</f>
        <v/>
      </c>
      <c r="V598" s="83" t="str">
        <f t="shared" si="324"/>
        <v/>
      </c>
      <c r="W598" s="83" t="str">
        <f t="shared" si="324"/>
        <v/>
      </c>
      <c r="X598" s="83" t="str">
        <f t="shared" si="324"/>
        <v/>
      </c>
      <c r="Y598" s="83" t="str">
        <f t="shared" si="324"/>
        <v/>
      </c>
      <c r="Z598" s="70" t="str">
        <f t="shared" si="308"/>
        <v/>
      </c>
      <c r="AA598" s="70" t="e">
        <f t="shared" ca="1" si="314"/>
        <v>#VALUE!</v>
      </c>
      <c r="AB598" s="70" t="e">
        <f t="shared" ca="1" si="315"/>
        <v>#VALUE!</v>
      </c>
      <c r="AC598" s="70" t="e">
        <f t="shared" ca="1" si="316"/>
        <v>#VALUE!</v>
      </c>
      <c r="AD598" s="70" t="e">
        <f t="shared" ca="1" si="317"/>
        <v>#VALUE!</v>
      </c>
      <c r="AE598" s="70" t="e">
        <f t="shared" ca="1" si="318"/>
        <v>#VALUE!</v>
      </c>
      <c r="AF598" s="70" t="e">
        <f t="shared" ca="1" si="319"/>
        <v>#VALUE!</v>
      </c>
      <c r="AG598" s="83" t="str">
        <f t="shared" ref="AG598:AN607" si="325">IF(ISERROR(AG190/$S190),"",AG190/$S190)</f>
        <v/>
      </c>
      <c r="AH598" s="83" t="str">
        <f t="shared" si="325"/>
        <v/>
      </c>
      <c r="AI598" s="83" t="str">
        <f t="shared" si="325"/>
        <v/>
      </c>
      <c r="AJ598" s="83" t="str">
        <f t="shared" si="325"/>
        <v/>
      </c>
      <c r="AK598" s="83" t="str">
        <f t="shared" si="325"/>
        <v/>
      </c>
      <c r="AL598" s="83" t="str">
        <f t="shared" si="325"/>
        <v/>
      </c>
      <c r="AM598" s="83" t="str">
        <f t="shared" si="325"/>
        <v/>
      </c>
      <c r="AN598" s="83" t="str">
        <f t="shared" si="325"/>
        <v/>
      </c>
      <c r="AO598" s="59"/>
      <c r="AP598" s="83" t="str">
        <f t="shared" ref="AP598:AT607" si="326">IF(ISERROR(AP190/$S190),"",AP190/$S190)</f>
        <v/>
      </c>
      <c r="AQ598" s="83" t="str">
        <f t="shared" si="326"/>
        <v/>
      </c>
      <c r="AR598" s="83" t="str">
        <f t="shared" si="326"/>
        <v/>
      </c>
      <c r="AS598" s="83" t="str">
        <f t="shared" si="326"/>
        <v/>
      </c>
      <c r="AT598" s="83" t="str">
        <f t="shared" si="326"/>
        <v/>
      </c>
      <c r="AU598" s="59"/>
      <c r="AV598" s="83" t="str">
        <f t="shared" ref="AV598:AY617" si="327">IF(ISERROR(AV190/$S190),"",AV190/$S190)</f>
        <v/>
      </c>
      <c r="AW598" s="83" t="str">
        <f t="shared" si="327"/>
        <v/>
      </c>
      <c r="AX598" s="83" t="str">
        <f t="shared" si="327"/>
        <v/>
      </c>
      <c r="AY598" s="83" t="str">
        <f t="shared" si="327"/>
        <v/>
      </c>
      <c r="AZ598" s="59"/>
      <c r="BA598" s="83" t="str">
        <f t="shared" ref="BA598:BB617" si="328">IF(ISERROR(BA190/$S190),"",BA190/$S190)</f>
        <v/>
      </c>
      <c r="BB598" s="83" t="str">
        <f t="shared" si="328"/>
        <v/>
      </c>
      <c r="BC598" s="59"/>
      <c r="BD598" s="83" t="str">
        <f t="shared" ref="BD598:BF617" si="329">IF(ISERROR(BD190/$S190),"",BD190/$S190)</f>
        <v/>
      </c>
      <c r="BE598" s="83" t="str">
        <f t="shared" si="329"/>
        <v/>
      </c>
      <c r="BF598" s="83" t="str">
        <f t="shared" si="329"/>
        <v/>
      </c>
    </row>
    <row r="599" spans="16:58" s="20" customFormat="1" ht="15" customHeight="1">
      <c r="P599" s="237">
        <v>182</v>
      </c>
      <c r="Q599" s="50" t="str">
        <f t="shared" si="320"/>
        <v>0_0</v>
      </c>
      <c r="R599" s="21"/>
      <c r="S599" s="21"/>
      <c r="T599" s="32"/>
      <c r="U599" s="83" t="str">
        <f t="shared" si="324"/>
        <v/>
      </c>
      <c r="V599" s="83" t="str">
        <f t="shared" si="324"/>
        <v/>
      </c>
      <c r="W599" s="83" t="str">
        <f t="shared" si="324"/>
        <v/>
      </c>
      <c r="X599" s="83" t="str">
        <f t="shared" si="324"/>
        <v/>
      </c>
      <c r="Y599" s="83" t="str">
        <f t="shared" si="324"/>
        <v/>
      </c>
      <c r="Z599" s="70" t="str">
        <f t="shared" si="308"/>
        <v/>
      </c>
      <c r="AA599" s="70" t="e">
        <f t="shared" ca="1" si="314"/>
        <v>#VALUE!</v>
      </c>
      <c r="AB599" s="70" t="e">
        <f t="shared" ca="1" si="315"/>
        <v>#VALUE!</v>
      </c>
      <c r="AC599" s="70" t="e">
        <f t="shared" ca="1" si="316"/>
        <v>#VALUE!</v>
      </c>
      <c r="AD599" s="70" t="e">
        <f t="shared" ca="1" si="317"/>
        <v>#VALUE!</v>
      </c>
      <c r="AE599" s="70" t="e">
        <f t="shared" ca="1" si="318"/>
        <v>#VALUE!</v>
      </c>
      <c r="AF599" s="70" t="e">
        <f t="shared" ca="1" si="319"/>
        <v>#VALUE!</v>
      </c>
      <c r="AG599" s="83" t="str">
        <f t="shared" si="325"/>
        <v/>
      </c>
      <c r="AH599" s="83" t="str">
        <f t="shared" si="325"/>
        <v/>
      </c>
      <c r="AI599" s="83" t="str">
        <f t="shared" si="325"/>
        <v/>
      </c>
      <c r="AJ599" s="83" t="str">
        <f t="shared" si="325"/>
        <v/>
      </c>
      <c r="AK599" s="83" t="str">
        <f t="shared" si="325"/>
        <v/>
      </c>
      <c r="AL599" s="83" t="str">
        <f t="shared" si="325"/>
        <v/>
      </c>
      <c r="AM599" s="83" t="str">
        <f t="shared" si="325"/>
        <v/>
      </c>
      <c r="AN599" s="83" t="str">
        <f t="shared" si="325"/>
        <v/>
      </c>
      <c r="AO599" s="59"/>
      <c r="AP599" s="83" t="str">
        <f t="shared" si="326"/>
        <v/>
      </c>
      <c r="AQ599" s="83" t="str">
        <f t="shared" si="326"/>
        <v/>
      </c>
      <c r="AR599" s="83" t="str">
        <f t="shared" si="326"/>
        <v/>
      </c>
      <c r="AS599" s="83" t="str">
        <f t="shared" si="326"/>
        <v/>
      </c>
      <c r="AT599" s="83" t="str">
        <f t="shared" si="326"/>
        <v/>
      </c>
      <c r="AU599" s="59"/>
      <c r="AV599" s="83" t="str">
        <f t="shared" si="327"/>
        <v/>
      </c>
      <c r="AW599" s="83" t="str">
        <f t="shared" si="327"/>
        <v/>
      </c>
      <c r="AX599" s="83" t="str">
        <f t="shared" si="327"/>
        <v/>
      </c>
      <c r="AY599" s="83" t="str">
        <f t="shared" si="327"/>
        <v/>
      </c>
      <c r="AZ599" s="59"/>
      <c r="BA599" s="83" t="str">
        <f t="shared" si="328"/>
        <v/>
      </c>
      <c r="BB599" s="83" t="str">
        <f t="shared" si="328"/>
        <v/>
      </c>
      <c r="BC599" s="59"/>
      <c r="BD599" s="83" t="str">
        <f t="shared" si="329"/>
        <v/>
      </c>
      <c r="BE599" s="83" t="str">
        <f t="shared" si="329"/>
        <v/>
      </c>
      <c r="BF599" s="83" t="str">
        <f t="shared" si="329"/>
        <v/>
      </c>
    </row>
    <row r="600" spans="16:58" s="20" customFormat="1" ht="15" customHeight="1">
      <c r="P600" s="237">
        <v>183</v>
      </c>
      <c r="Q600" s="50" t="str">
        <f t="shared" si="320"/>
        <v>0_0</v>
      </c>
      <c r="R600" s="21"/>
      <c r="S600" s="21"/>
      <c r="T600" s="32"/>
      <c r="U600" s="83" t="str">
        <f t="shared" si="324"/>
        <v/>
      </c>
      <c r="V600" s="83" t="str">
        <f t="shared" si="324"/>
        <v/>
      </c>
      <c r="W600" s="83" t="str">
        <f t="shared" si="324"/>
        <v/>
      </c>
      <c r="X600" s="83" t="str">
        <f t="shared" si="324"/>
        <v/>
      </c>
      <c r="Y600" s="83" t="str">
        <f t="shared" si="324"/>
        <v/>
      </c>
      <c r="Z600" s="70" t="str">
        <f t="shared" si="308"/>
        <v/>
      </c>
      <c r="AA600" s="70" t="e">
        <f t="shared" ca="1" si="314"/>
        <v>#VALUE!</v>
      </c>
      <c r="AB600" s="70" t="e">
        <f t="shared" ca="1" si="315"/>
        <v>#VALUE!</v>
      </c>
      <c r="AC600" s="70" t="e">
        <f t="shared" ca="1" si="316"/>
        <v>#VALUE!</v>
      </c>
      <c r="AD600" s="70" t="e">
        <f t="shared" ca="1" si="317"/>
        <v>#VALUE!</v>
      </c>
      <c r="AE600" s="70" t="e">
        <f t="shared" ca="1" si="318"/>
        <v>#VALUE!</v>
      </c>
      <c r="AF600" s="70" t="e">
        <f t="shared" ca="1" si="319"/>
        <v>#VALUE!</v>
      </c>
      <c r="AG600" s="83" t="str">
        <f t="shared" si="325"/>
        <v/>
      </c>
      <c r="AH600" s="83" t="str">
        <f t="shared" si="325"/>
        <v/>
      </c>
      <c r="AI600" s="83" t="str">
        <f t="shared" si="325"/>
        <v/>
      </c>
      <c r="AJ600" s="83" t="str">
        <f t="shared" si="325"/>
        <v/>
      </c>
      <c r="AK600" s="83" t="str">
        <f t="shared" si="325"/>
        <v/>
      </c>
      <c r="AL600" s="83" t="str">
        <f t="shared" si="325"/>
        <v/>
      </c>
      <c r="AM600" s="83" t="str">
        <f t="shared" si="325"/>
        <v/>
      </c>
      <c r="AN600" s="83" t="str">
        <f t="shared" si="325"/>
        <v/>
      </c>
      <c r="AO600" s="59"/>
      <c r="AP600" s="83" t="str">
        <f t="shared" si="326"/>
        <v/>
      </c>
      <c r="AQ600" s="83" t="str">
        <f t="shared" si="326"/>
        <v/>
      </c>
      <c r="AR600" s="83" t="str">
        <f t="shared" si="326"/>
        <v/>
      </c>
      <c r="AS600" s="83" t="str">
        <f t="shared" si="326"/>
        <v/>
      </c>
      <c r="AT600" s="83" t="str">
        <f t="shared" si="326"/>
        <v/>
      </c>
      <c r="AU600" s="59"/>
      <c r="AV600" s="83" t="str">
        <f t="shared" si="327"/>
        <v/>
      </c>
      <c r="AW600" s="83" t="str">
        <f t="shared" si="327"/>
        <v/>
      </c>
      <c r="AX600" s="83" t="str">
        <f t="shared" si="327"/>
        <v/>
      </c>
      <c r="AY600" s="83" t="str">
        <f t="shared" si="327"/>
        <v/>
      </c>
      <c r="AZ600" s="59"/>
      <c r="BA600" s="83" t="str">
        <f t="shared" si="328"/>
        <v/>
      </c>
      <c r="BB600" s="83" t="str">
        <f t="shared" si="328"/>
        <v/>
      </c>
      <c r="BC600" s="59"/>
      <c r="BD600" s="83" t="str">
        <f t="shared" si="329"/>
        <v/>
      </c>
      <c r="BE600" s="83" t="str">
        <f t="shared" si="329"/>
        <v/>
      </c>
      <c r="BF600" s="83" t="str">
        <f t="shared" si="329"/>
        <v/>
      </c>
    </row>
    <row r="601" spans="16:58" s="20" customFormat="1" ht="15" customHeight="1">
      <c r="P601" s="237">
        <v>184</v>
      </c>
      <c r="Q601" s="50" t="str">
        <f t="shared" si="320"/>
        <v>0_0</v>
      </c>
      <c r="R601" s="21"/>
      <c r="S601" s="21"/>
      <c r="T601" s="32"/>
      <c r="U601" s="83" t="str">
        <f t="shared" si="324"/>
        <v/>
      </c>
      <c r="V601" s="83" t="str">
        <f t="shared" si="324"/>
        <v/>
      </c>
      <c r="W601" s="83" t="str">
        <f t="shared" si="324"/>
        <v/>
      </c>
      <c r="X601" s="83" t="str">
        <f t="shared" si="324"/>
        <v/>
      </c>
      <c r="Y601" s="83" t="str">
        <f t="shared" si="324"/>
        <v/>
      </c>
      <c r="Z601" s="70" t="str">
        <f t="shared" si="308"/>
        <v/>
      </c>
      <c r="AA601" s="70" t="e">
        <f t="shared" ca="1" si="314"/>
        <v>#VALUE!</v>
      </c>
      <c r="AB601" s="70" t="e">
        <f t="shared" ca="1" si="315"/>
        <v>#VALUE!</v>
      </c>
      <c r="AC601" s="70" t="e">
        <f t="shared" ca="1" si="316"/>
        <v>#VALUE!</v>
      </c>
      <c r="AD601" s="70" t="e">
        <f t="shared" ca="1" si="317"/>
        <v>#VALUE!</v>
      </c>
      <c r="AE601" s="70" t="e">
        <f t="shared" ca="1" si="318"/>
        <v>#VALUE!</v>
      </c>
      <c r="AF601" s="70" t="e">
        <f t="shared" ca="1" si="319"/>
        <v>#VALUE!</v>
      </c>
      <c r="AG601" s="83" t="str">
        <f t="shared" si="325"/>
        <v/>
      </c>
      <c r="AH601" s="83" t="str">
        <f t="shared" si="325"/>
        <v/>
      </c>
      <c r="AI601" s="83" t="str">
        <f t="shared" si="325"/>
        <v/>
      </c>
      <c r="AJ601" s="83" t="str">
        <f t="shared" si="325"/>
        <v/>
      </c>
      <c r="AK601" s="83" t="str">
        <f t="shared" si="325"/>
        <v/>
      </c>
      <c r="AL601" s="83" t="str">
        <f t="shared" si="325"/>
        <v/>
      </c>
      <c r="AM601" s="83" t="str">
        <f t="shared" si="325"/>
        <v/>
      </c>
      <c r="AN601" s="83" t="str">
        <f t="shared" si="325"/>
        <v/>
      </c>
      <c r="AO601" s="59"/>
      <c r="AP601" s="83" t="str">
        <f t="shared" si="326"/>
        <v/>
      </c>
      <c r="AQ601" s="83" t="str">
        <f t="shared" si="326"/>
        <v/>
      </c>
      <c r="AR601" s="83" t="str">
        <f t="shared" si="326"/>
        <v/>
      </c>
      <c r="AS601" s="83" t="str">
        <f t="shared" si="326"/>
        <v/>
      </c>
      <c r="AT601" s="83" t="str">
        <f t="shared" si="326"/>
        <v/>
      </c>
      <c r="AU601" s="59"/>
      <c r="AV601" s="83" t="str">
        <f t="shared" si="327"/>
        <v/>
      </c>
      <c r="AW601" s="83" t="str">
        <f t="shared" si="327"/>
        <v/>
      </c>
      <c r="AX601" s="83" t="str">
        <f t="shared" si="327"/>
        <v/>
      </c>
      <c r="AY601" s="83" t="str">
        <f t="shared" si="327"/>
        <v/>
      </c>
      <c r="AZ601" s="59"/>
      <c r="BA601" s="83" t="str">
        <f t="shared" si="328"/>
        <v/>
      </c>
      <c r="BB601" s="83" t="str">
        <f t="shared" si="328"/>
        <v/>
      </c>
      <c r="BC601" s="59"/>
      <c r="BD601" s="83" t="str">
        <f t="shared" si="329"/>
        <v/>
      </c>
      <c r="BE601" s="83" t="str">
        <f t="shared" si="329"/>
        <v/>
      </c>
      <c r="BF601" s="83" t="str">
        <f t="shared" si="329"/>
        <v/>
      </c>
    </row>
    <row r="602" spans="16:58" s="20" customFormat="1" ht="15" customHeight="1">
      <c r="P602" s="237">
        <v>185</v>
      </c>
      <c r="Q602" s="50" t="str">
        <f t="shared" si="320"/>
        <v>0_0</v>
      </c>
      <c r="R602" s="21"/>
      <c r="S602" s="21"/>
      <c r="T602" s="32"/>
      <c r="U602" s="83" t="str">
        <f t="shared" si="324"/>
        <v/>
      </c>
      <c r="V602" s="83" t="str">
        <f t="shared" si="324"/>
        <v/>
      </c>
      <c r="W602" s="83" t="str">
        <f t="shared" si="324"/>
        <v/>
      </c>
      <c r="X602" s="83" t="str">
        <f t="shared" si="324"/>
        <v/>
      </c>
      <c r="Y602" s="83" t="str">
        <f t="shared" si="324"/>
        <v/>
      </c>
      <c r="Z602" s="70" t="str">
        <f t="shared" si="308"/>
        <v/>
      </c>
      <c r="AA602" s="70" t="e">
        <f t="shared" ca="1" si="314"/>
        <v>#VALUE!</v>
      </c>
      <c r="AB602" s="70" t="e">
        <f t="shared" ca="1" si="315"/>
        <v>#VALUE!</v>
      </c>
      <c r="AC602" s="70" t="e">
        <f t="shared" ca="1" si="316"/>
        <v>#VALUE!</v>
      </c>
      <c r="AD602" s="70" t="e">
        <f t="shared" ca="1" si="317"/>
        <v>#VALUE!</v>
      </c>
      <c r="AE602" s="70" t="e">
        <f t="shared" ca="1" si="318"/>
        <v>#VALUE!</v>
      </c>
      <c r="AF602" s="70" t="e">
        <f t="shared" ca="1" si="319"/>
        <v>#VALUE!</v>
      </c>
      <c r="AG602" s="83" t="str">
        <f t="shared" si="325"/>
        <v/>
      </c>
      <c r="AH602" s="83" t="str">
        <f t="shared" si="325"/>
        <v/>
      </c>
      <c r="AI602" s="83" t="str">
        <f t="shared" si="325"/>
        <v/>
      </c>
      <c r="AJ602" s="83" t="str">
        <f t="shared" si="325"/>
        <v/>
      </c>
      <c r="AK602" s="83" t="str">
        <f t="shared" si="325"/>
        <v/>
      </c>
      <c r="AL602" s="83" t="str">
        <f t="shared" si="325"/>
        <v/>
      </c>
      <c r="AM602" s="83" t="str">
        <f t="shared" si="325"/>
        <v/>
      </c>
      <c r="AN602" s="83" t="str">
        <f t="shared" si="325"/>
        <v/>
      </c>
      <c r="AO602" s="59"/>
      <c r="AP602" s="83" t="str">
        <f t="shared" si="326"/>
        <v/>
      </c>
      <c r="AQ602" s="83" t="str">
        <f t="shared" si="326"/>
        <v/>
      </c>
      <c r="AR602" s="83" t="str">
        <f t="shared" si="326"/>
        <v/>
      </c>
      <c r="AS602" s="83" t="str">
        <f t="shared" si="326"/>
        <v/>
      </c>
      <c r="AT602" s="83" t="str">
        <f t="shared" si="326"/>
        <v/>
      </c>
      <c r="AU602" s="59"/>
      <c r="AV602" s="83" t="str">
        <f t="shared" si="327"/>
        <v/>
      </c>
      <c r="AW602" s="83" t="str">
        <f t="shared" si="327"/>
        <v/>
      </c>
      <c r="AX602" s="83" t="str">
        <f t="shared" si="327"/>
        <v/>
      </c>
      <c r="AY602" s="83" t="str">
        <f t="shared" si="327"/>
        <v/>
      </c>
      <c r="AZ602" s="59"/>
      <c r="BA602" s="83" t="str">
        <f t="shared" si="328"/>
        <v/>
      </c>
      <c r="BB602" s="83" t="str">
        <f t="shared" si="328"/>
        <v/>
      </c>
      <c r="BC602" s="59"/>
      <c r="BD602" s="83" t="str">
        <f t="shared" si="329"/>
        <v/>
      </c>
      <c r="BE602" s="83" t="str">
        <f t="shared" si="329"/>
        <v/>
      </c>
      <c r="BF602" s="83" t="str">
        <f t="shared" si="329"/>
        <v/>
      </c>
    </row>
    <row r="603" spans="16:58" s="20" customFormat="1" ht="15" customHeight="1">
      <c r="P603" s="237">
        <v>186</v>
      </c>
      <c r="Q603" s="50" t="str">
        <f t="shared" si="320"/>
        <v>0_0</v>
      </c>
      <c r="R603" s="21"/>
      <c r="S603" s="21"/>
      <c r="T603" s="32"/>
      <c r="U603" s="83" t="str">
        <f t="shared" si="324"/>
        <v/>
      </c>
      <c r="V603" s="83" t="str">
        <f t="shared" si="324"/>
        <v/>
      </c>
      <c r="W603" s="83" t="str">
        <f t="shared" si="324"/>
        <v/>
      </c>
      <c r="X603" s="83" t="str">
        <f t="shared" si="324"/>
        <v/>
      </c>
      <c r="Y603" s="83" t="str">
        <f t="shared" si="324"/>
        <v/>
      </c>
      <c r="Z603" s="70" t="str">
        <f t="shared" si="308"/>
        <v/>
      </c>
      <c r="AA603" s="70" t="e">
        <f t="shared" ca="1" si="314"/>
        <v>#VALUE!</v>
      </c>
      <c r="AB603" s="70" t="e">
        <f t="shared" ca="1" si="315"/>
        <v>#VALUE!</v>
      </c>
      <c r="AC603" s="70" t="e">
        <f t="shared" ca="1" si="316"/>
        <v>#VALUE!</v>
      </c>
      <c r="AD603" s="70" t="e">
        <f t="shared" ca="1" si="317"/>
        <v>#VALUE!</v>
      </c>
      <c r="AE603" s="70" t="e">
        <f t="shared" ca="1" si="318"/>
        <v>#VALUE!</v>
      </c>
      <c r="AF603" s="70" t="e">
        <f t="shared" ca="1" si="319"/>
        <v>#VALUE!</v>
      </c>
      <c r="AG603" s="83" t="str">
        <f t="shared" si="325"/>
        <v/>
      </c>
      <c r="AH603" s="83" t="str">
        <f t="shared" si="325"/>
        <v/>
      </c>
      <c r="AI603" s="83" t="str">
        <f t="shared" si="325"/>
        <v/>
      </c>
      <c r="AJ603" s="83" t="str">
        <f t="shared" si="325"/>
        <v/>
      </c>
      <c r="AK603" s="83" t="str">
        <f t="shared" si="325"/>
        <v/>
      </c>
      <c r="AL603" s="83" t="str">
        <f t="shared" si="325"/>
        <v/>
      </c>
      <c r="AM603" s="83" t="str">
        <f t="shared" si="325"/>
        <v/>
      </c>
      <c r="AN603" s="83" t="str">
        <f t="shared" si="325"/>
        <v/>
      </c>
      <c r="AO603" s="59"/>
      <c r="AP603" s="83" t="str">
        <f t="shared" si="326"/>
        <v/>
      </c>
      <c r="AQ603" s="83" t="str">
        <f t="shared" si="326"/>
        <v/>
      </c>
      <c r="AR603" s="83" t="str">
        <f t="shared" si="326"/>
        <v/>
      </c>
      <c r="AS603" s="83" t="str">
        <f t="shared" si="326"/>
        <v/>
      </c>
      <c r="AT603" s="83" t="str">
        <f t="shared" si="326"/>
        <v/>
      </c>
      <c r="AU603" s="59"/>
      <c r="AV603" s="83" t="str">
        <f t="shared" si="327"/>
        <v/>
      </c>
      <c r="AW603" s="83" t="str">
        <f t="shared" si="327"/>
        <v/>
      </c>
      <c r="AX603" s="83" t="str">
        <f t="shared" si="327"/>
        <v/>
      </c>
      <c r="AY603" s="83" t="str">
        <f t="shared" si="327"/>
        <v/>
      </c>
      <c r="AZ603" s="59"/>
      <c r="BA603" s="83" t="str">
        <f t="shared" si="328"/>
        <v/>
      </c>
      <c r="BB603" s="83" t="str">
        <f t="shared" si="328"/>
        <v/>
      </c>
      <c r="BC603" s="59"/>
      <c r="BD603" s="83" t="str">
        <f t="shared" si="329"/>
        <v/>
      </c>
      <c r="BE603" s="83" t="str">
        <f t="shared" si="329"/>
        <v/>
      </c>
      <c r="BF603" s="83" t="str">
        <f t="shared" si="329"/>
        <v/>
      </c>
    </row>
    <row r="604" spans="16:58" s="20" customFormat="1" ht="15" customHeight="1">
      <c r="P604" s="237">
        <v>187</v>
      </c>
      <c r="Q604" s="50" t="str">
        <f t="shared" si="320"/>
        <v>0_0</v>
      </c>
      <c r="R604" s="21"/>
      <c r="S604" s="21"/>
      <c r="T604" s="32"/>
      <c r="U604" s="83" t="str">
        <f t="shared" si="324"/>
        <v/>
      </c>
      <c r="V604" s="83" t="str">
        <f t="shared" si="324"/>
        <v/>
      </c>
      <c r="W604" s="83" t="str">
        <f t="shared" si="324"/>
        <v/>
      </c>
      <c r="X604" s="83" t="str">
        <f t="shared" si="324"/>
        <v/>
      </c>
      <c r="Y604" s="83" t="str">
        <f t="shared" si="324"/>
        <v/>
      </c>
      <c r="Z604" s="70" t="str">
        <f t="shared" si="308"/>
        <v/>
      </c>
      <c r="AA604" s="70" t="e">
        <f t="shared" ca="1" si="314"/>
        <v>#VALUE!</v>
      </c>
      <c r="AB604" s="70" t="e">
        <f t="shared" ca="1" si="315"/>
        <v>#VALUE!</v>
      </c>
      <c r="AC604" s="70" t="e">
        <f t="shared" ca="1" si="316"/>
        <v>#VALUE!</v>
      </c>
      <c r="AD604" s="70" t="e">
        <f t="shared" ca="1" si="317"/>
        <v>#VALUE!</v>
      </c>
      <c r="AE604" s="70" t="e">
        <f t="shared" ca="1" si="318"/>
        <v>#VALUE!</v>
      </c>
      <c r="AF604" s="70" t="e">
        <f t="shared" ca="1" si="319"/>
        <v>#VALUE!</v>
      </c>
      <c r="AG604" s="83" t="str">
        <f t="shared" si="325"/>
        <v/>
      </c>
      <c r="AH604" s="83" t="str">
        <f t="shared" si="325"/>
        <v/>
      </c>
      <c r="AI604" s="83" t="str">
        <f t="shared" si="325"/>
        <v/>
      </c>
      <c r="AJ604" s="83" t="str">
        <f t="shared" si="325"/>
        <v/>
      </c>
      <c r="AK604" s="83" t="str">
        <f t="shared" si="325"/>
        <v/>
      </c>
      <c r="AL604" s="83" t="str">
        <f t="shared" si="325"/>
        <v/>
      </c>
      <c r="AM604" s="83" t="str">
        <f t="shared" si="325"/>
        <v/>
      </c>
      <c r="AN604" s="83" t="str">
        <f t="shared" si="325"/>
        <v/>
      </c>
      <c r="AO604" s="59"/>
      <c r="AP604" s="83" t="str">
        <f t="shared" si="326"/>
        <v/>
      </c>
      <c r="AQ604" s="83" t="str">
        <f t="shared" si="326"/>
        <v/>
      </c>
      <c r="AR604" s="83" t="str">
        <f t="shared" si="326"/>
        <v/>
      </c>
      <c r="AS604" s="83" t="str">
        <f t="shared" si="326"/>
        <v/>
      </c>
      <c r="AT604" s="83" t="str">
        <f t="shared" si="326"/>
        <v/>
      </c>
      <c r="AU604" s="59"/>
      <c r="AV604" s="83" t="str">
        <f t="shared" si="327"/>
        <v/>
      </c>
      <c r="AW604" s="83" t="str">
        <f t="shared" si="327"/>
        <v/>
      </c>
      <c r="AX604" s="83" t="str">
        <f t="shared" si="327"/>
        <v/>
      </c>
      <c r="AY604" s="83" t="str">
        <f t="shared" si="327"/>
        <v/>
      </c>
      <c r="AZ604" s="59"/>
      <c r="BA604" s="83" t="str">
        <f t="shared" si="328"/>
        <v/>
      </c>
      <c r="BB604" s="83" t="str">
        <f t="shared" si="328"/>
        <v/>
      </c>
      <c r="BC604" s="59"/>
      <c r="BD604" s="83" t="str">
        <f t="shared" si="329"/>
        <v/>
      </c>
      <c r="BE604" s="83" t="str">
        <f t="shared" si="329"/>
        <v/>
      </c>
      <c r="BF604" s="83" t="str">
        <f t="shared" si="329"/>
        <v/>
      </c>
    </row>
    <row r="605" spans="16:58" s="20" customFormat="1" ht="15" customHeight="1">
      <c r="P605" s="237">
        <v>188</v>
      </c>
      <c r="Q605" s="50" t="str">
        <f t="shared" si="320"/>
        <v>0_0</v>
      </c>
      <c r="R605" s="21"/>
      <c r="S605" s="21"/>
      <c r="T605" s="32"/>
      <c r="U605" s="83" t="str">
        <f t="shared" si="324"/>
        <v/>
      </c>
      <c r="V605" s="83" t="str">
        <f t="shared" si="324"/>
        <v/>
      </c>
      <c r="W605" s="83" t="str">
        <f t="shared" si="324"/>
        <v/>
      </c>
      <c r="X605" s="83" t="str">
        <f t="shared" si="324"/>
        <v/>
      </c>
      <c r="Y605" s="83" t="str">
        <f t="shared" si="324"/>
        <v/>
      </c>
      <c r="Z605" s="70" t="str">
        <f t="shared" si="308"/>
        <v/>
      </c>
      <c r="AA605" s="70" t="e">
        <f t="shared" ca="1" si="314"/>
        <v>#VALUE!</v>
      </c>
      <c r="AB605" s="70" t="e">
        <f t="shared" ca="1" si="315"/>
        <v>#VALUE!</v>
      </c>
      <c r="AC605" s="70" t="e">
        <f t="shared" ca="1" si="316"/>
        <v>#VALUE!</v>
      </c>
      <c r="AD605" s="70" t="e">
        <f t="shared" ca="1" si="317"/>
        <v>#VALUE!</v>
      </c>
      <c r="AE605" s="70" t="e">
        <f t="shared" ca="1" si="318"/>
        <v>#VALUE!</v>
      </c>
      <c r="AF605" s="70" t="e">
        <f t="shared" ca="1" si="319"/>
        <v>#VALUE!</v>
      </c>
      <c r="AG605" s="83" t="str">
        <f t="shared" si="325"/>
        <v/>
      </c>
      <c r="AH605" s="83" t="str">
        <f t="shared" si="325"/>
        <v/>
      </c>
      <c r="AI605" s="83" t="str">
        <f t="shared" si="325"/>
        <v/>
      </c>
      <c r="AJ605" s="83" t="str">
        <f t="shared" si="325"/>
        <v/>
      </c>
      <c r="AK605" s="83" t="str">
        <f t="shared" si="325"/>
        <v/>
      </c>
      <c r="AL605" s="83" t="str">
        <f t="shared" si="325"/>
        <v/>
      </c>
      <c r="AM605" s="83" t="str">
        <f t="shared" si="325"/>
        <v/>
      </c>
      <c r="AN605" s="83" t="str">
        <f t="shared" si="325"/>
        <v/>
      </c>
      <c r="AO605" s="59"/>
      <c r="AP605" s="83" t="str">
        <f t="shared" si="326"/>
        <v/>
      </c>
      <c r="AQ605" s="83" t="str">
        <f t="shared" si="326"/>
        <v/>
      </c>
      <c r="AR605" s="83" t="str">
        <f t="shared" si="326"/>
        <v/>
      </c>
      <c r="AS605" s="83" t="str">
        <f t="shared" si="326"/>
        <v/>
      </c>
      <c r="AT605" s="83" t="str">
        <f t="shared" si="326"/>
        <v/>
      </c>
      <c r="AU605" s="59"/>
      <c r="AV605" s="83" t="str">
        <f t="shared" si="327"/>
        <v/>
      </c>
      <c r="AW605" s="83" t="str">
        <f t="shared" si="327"/>
        <v/>
      </c>
      <c r="AX605" s="83" t="str">
        <f t="shared" si="327"/>
        <v/>
      </c>
      <c r="AY605" s="83" t="str">
        <f t="shared" si="327"/>
        <v/>
      </c>
      <c r="AZ605" s="59"/>
      <c r="BA605" s="83" t="str">
        <f t="shared" si="328"/>
        <v/>
      </c>
      <c r="BB605" s="83" t="str">
        <f t="shared" si="328"/>
        <v/>
      </c>
      <c r="BC605" s="59"/>
      <c r="BD605" s="83" t="str">
        <f t="shared" si="329"/>
        <v/>
      </c>
      <c r="BE605" s="83" t="str">
        <f t="shared" si="329"/>
        <v/>
      </c>
      <c r="BF605" s="83" t="str">
        <f t="shared" si="329"/>
        <v/>
      </c>
    </row>
    <row r="606" spans="16:58" s="20" customFormat="1" ht="15" customHeight="1">
      <c r="P606" s="237">
        <v>189</v>
      </c>
      <c r="Q606" s="50" t="str">
        <f t="shared" si="320"/>
        <v>0_0</v>
      </c>
      <c r="R606" s="21"/>
      <c r="S606" s="21"/>
      <c r="T606" s="32"/>
      <c r="U606" s="83" t="str">
        <f t="shared" si="324"/>
        <v/>
      </c>
      <c r="V606" s="83" t="str">
        <f t="shared" si="324"/>
        <v/>
      </c>
      <c r="W606" s="83" t="str">
        <f t="shared" si="324"/>
        <v/>
      </c>
      <c r="X606" s="83" t="str">
        <f t="shared" si="324"/>
        <v/>
      </c>
      <c r="Y606" s="83" t="str">
        <f t="shared" si="324"/>
        <v/>
      </c>
      <c r="Z606" s="70" t="str">
        <f t="shared" si="308"/>
        <v/>
      </c>
      <c r="AA606" s="70" t="e">
        <f t="shared" ca="1" si="314"/>
        <v>#VALUE!</v>
      </c>
      <c r="AB606" s="70" t="e">
        <f t="shared" ca="1" si="315"/>
        <v>#VALUE!</v>
      </c>
      <c r="AC606" s="70" t="e">
        <f t="shared" ca="1" si="316"/>
        <v>#VALUE!</v>
      </c>
      <c r="AD606" s="70" t="e">
        <f t="shared" ca="1" si="317"/>
        <v>#VALUE!</v>
      </c>
      <c r="AE606" s="70" t="e">
        <f t="shared" ca="1" si="318"/>
        <v>#VALUE!</v>
      </c>
      <c r="AF606" s="70" t="e">
        <f t="shared" ca="1" si="319"/>
        <v>#VALUE!</v>
      </c>
      <c r="AG606" s="83" t="str">
        <f t="shared" si="325"/>
        <v/>
      </c>
      <c r="AH606" s="83" t="str">
        <f t="shared" si="325"/>
        <v/>
      </c>
      <c r="AI606" s="83" t="str">
        <f t="shared" si="325"/>
        <v/>
      </c>
      <c r="AJ606" s="83" t="str">
        <f t="shared" si="325"/>
        <v/>
      </c>
      <c r="AK606" s="83" t="str">
        <f t="shared" si="325"/>
        <v/>
      </c>
      <c r="AL606" s="83" t="str">
        <f t="shared" si="325"/>
        <v/>
      </c>
      <c r="AM606" s="83" t="str">
        <f t="shared" si="325"/>
        <v/>
      </c>
      <c r="AN606" s="83" t="str">
        <f t="shared" si="325"/>
        <v/>
      </c>
      <c r="AO606" s="59"/>
      <c r="AP606" s="83" t="str">
        <f t="shared" si="326"/>
        <v/>
      </c>
      <c r="AQ606" s="83" t="str">
        <f t="shared" si="326"/>
        <v/>
      </c>
      <c r="AR606" s="83" t="str">
        <f t="shared" si="326"/>
        <v/>
      </c>
      <c r="AS606" s="83" t="str">
        <f t="shared" si="326"/>
        <v/>
      </c>
      <c r="AT606" s="83" t="str">
        <f t="shared" si="326"/>
        <v/>
      </c>
      <c r="AU606" s="59"/>
      <c r="AV606" s="83" t="str">
        <f t="shared" si="327"/>
        <v/>
      </c>
      <c r="AW606" s="83" t="str">
        <f t="shared" si="327"/>
        <v/>
      </c>
      <c r="AX606" s="83" t="str">
        <f t="shared" si="327"/>
        <v/>
      </c>
      <c r="AY606" s="83" t="str">
        <f t="shared" si="327"/>
        <v/>
      </c>
      <c r="AZ606" s="59"/>
      <c r="BA606" s="83" t="str">
        <f t="shared" si="328"/>
        <v/>
      </c>
      <c r="BB606" s="83" t="str">
        <f t="shared" si="328"/>
        <v/>
      </c>
      <c r="BC606" s="59"/>
      <c r="BD606" s="83" t="str">
        <f t="shared" si="329"/>
        <v/>
      </c>
      <c r="BE606" s="83" t="str">
        <f t="shared" si="329"/>
        <v/>
      </c>
      <c r="BF606" s="83" t="str">
        <f t="shared" si="329"/>
        <v/>
      </c>
    </row>
    <row r="607" spans="16:58" s="20" customFormat="1" ht="15" customHeight="1">
      <c r="P607" s="237">
        <v>190</v>
      </c>
      <c r="Q607" s="50" t="str">
        <f t="shared" si="320"/>
        <v>0_0</v>
      </c>
      <c r="R607" s="21"/>
      <c r="S607" s="21"/>
      <c r="T607" s="32"/>
      <c r="U607" s="83" t="str">
        <f t="shared" si="324"/>
        <v/>
      </c>
      <c r="V607" s="83" t="str">
        <f t="shared" si="324"/>
        <v/>
      </c>
      <c r="W607" s="83" t="str">
        <f t="shared" si="324"/>
        <v/>
      </c>
      <c r="X607" s="83" t="str">
        <f t="shared" si="324"/>
        <v/>
      </c>
      <c r="Y607" s="83" t="str">
        <f t="shared" si="324"/>
        <v/>
      </c>
      <c r="Z607" s="70" t="str">
        <f t="shared" si="308"/>
        <v/>
      </c>
      <c r="AA607" s="70" t="e">
        <f t="shared" ca="1" si="314"/>
        <v>#VALUE!</v>
      </c>
      <c r="AB607" s="70" t="e">
        <f t="shared" ca="1" si="315"/>
        <v>#VALUE!</v>
      </c>
      <c r="AC607" s="70" t="e">
        <f t="shared" ca="1" si="316"/>
        <v>#VALUE!</v>
      </c>
      <c r="AD607" s="70" t="e">
        <f t="shared" ca="1" si="317"/>
        <v>#VALUE!</v>
      </c>
      <c r="AE607" s="70" t="e">
        <f t="shared" ca="1" si="318"/>
        <v>#VALUE!</v>
      </c>
      <c r="AF607" s="70" t="e">
        <f t="shared" ca="1" si="319"/>
        <v>#VALUE!</v>
      </c>
      <c r="AG607" s="83" t="str">
        <f t="shared" si="325"/>
        <v/>
      </c>
      <c r="AH607" s="83" t="str">
        <f t="shared" si="325"/>
        <v/>
      </c>
      <c r="AI607" s="83" t="str">
        <f t="shared" si="325"/>
        <v/>
      </c>
      <c r="AJ607" s="83" t="str">
        <f t="shared" si="325"/>
        <v/>
      </c>
      <c r="AK607" s="83" t="str">
        <f t="shared" si="325"/>
        <v/>
      </c>
      <c r="AL607" s="83" t="str">
        <f t="shared" si="325"/>
        <v/>
      </c>
      <c r="AM607" s="83" t="str">
        <f t="shared" si="325"/>
        <v/>
      </c>
      <c r="AN607" s="83" t="str">
        <f t="shared" si="325"/>
        <v/>
      </c>
      <c r="AO607" s="59"/>
      <c r="AP607" s="83" t="str">
        <f t="shared" si="326"/>
        <v/>
      </c>
      <c r="AQ607" s="83" t="str">
        <f t="shared" si="326"/>
        <v/>
      </c>
      <c r="AR607" s="83" t="str">
        <f t="shared" si="326"/>
        <v/>
      </c>
      <c r="AS607" s="83" t="str">
        <f t="shared" si="326"/>
        <v/>
      </c>
      <c r="AT607" s="83" t="str">
        <f t="shared" si="326"/>
        <v/>
      </c>
      <c r="AU607" s="59"/>
      <c r="AV607" s="83" t="str">
        <f t="shared" si="327"/>
        <v/>
      </c>
      <c r="AW607" s="83" t="str">
        <f t="shared" si="327"/>
        <v/>
      </c>
      <c r="AX607" s="83" t="str">
        <f t="shared" si="327"/>
        <v/>
      </c>
      <c r="AY607" s="83" t="str">
        <f t="shared" si="327"/>
        <v/>
      </c>
      <c r="AZ607" s="59"/>
      <c r="BA607" s="83" t="str">
        <f t="shared" si="328"/>
        <v/>
      </c>
      <c r="BB607" s="83" t="str">
        <f t="shared" si="328"/>
        <v/>
      </c>
      <c r="BC607" s="59"/>
      <c r="BD607" s="83" t="str">
        <f t="shared" si="329"/>
        <v/>
      </c>
      <c r="BE607" s="83" t="str">
        <f t="shared" si="329"/>
        <v/>
      </c>
      <c r="BF607" s="83" t="str">
        <f t="shared" si="329"/>
        <v/>
      </c>
    </row>
    <row r="608" spans="16:58" s="20" customFormat="1" ht="15" customHeight="1">
      <c r="P608" s="237">
        <v>191</v>
      </c>
      <c r="Q608" s="50" t="str">
        <f t="shared" si="320"/>
        <v>0_0</v>
      </c>
      <c r="R608" s="21"/>
      <c r="S608" s="21"/>
      <c r="T608" s="32"/>
      <c r="U608" s="83" t="str">
        <f t="shared" ref="U608:Y617" si="330">IF(ISERROR(U200/$S200),"",U200/$S200)</f>
        <v/>
      </c>
      <c r="V608" s="83" t="str">
        <f t="shared" si="330"/>
        <v/>
      </c>
      <c r="W608" s="83" t="str">
        <f t="shared" si="330"/>
        <v/>
      </c>
      <c r="X608" s="83" t="str">
        <f t="shared" si="330"/>
        <v/>
      </c>
      <c r="Y608" s="83" t="str">
        <f t="shared" si="330"/>
        <v/>
      </c>
      <c r="Z608" s="70" t="str">
        <f t="shared" si="308"/>
        <v/>
      </c>
      <c r="AA608" s="70" t="e">
        <f t="shared" ca="1" si="314"/>
        <v>#VALUE!</v>
      </c>
      <c r="AB608" s="70" t="e">
        <f t="shared" ca="1" si="315"/>
        <v>#VALUE!</v>
      </c>
      <c r="AC608" s="70" t="e">
        <f t="shared" ca="1" si="316"/>
        <v>#VALUE!</v>
      </c>
      <c r="AD608" s="70" t="e">
        <f t="shared" ca="1" si="317"/>
        <v>#VALUE!</v>
      </c>
      <c r="AE608" s="70" t="e">
        <f t="shared" ca="1" si="318"/>
        <v>#VALUE!</v>
      </c>
      <c r="AF608" s="70" t="e">
        <f t="shared" ca="1" si="319"/>
        <v>#VALUE!</v>
      </c>
      <c r="AG608" s="83" t="str">
        <f t="shared" ref="AG608:AN617" si="331">IF(ISERROR(AG200/$S200),"",AG200/$S200)</f>
        <v/>
      </c>
      <c r="AH608" s="83" t="str">
        <f t="shared" si="331"/>
        <v/>
      </c>
      <c r="AI608" s="83" t="str">
        <f t="shared" si="331"/>
        <v/>
      </c>
      <c r="AJ608" s="83" t="str">
        <f t="shared" si="331"/>
        <v/>
      </c>
      <c r="AK608" s="83" t="str">
        <f t="shared" si="331"/>
        <v/>
      </c>
      <c r="AL608" s="83" t="str">
        <f t="shared" si="331"/>
        <v/>
      </c>
      <c r="AM608" s="83" t="str">
        <f t="shared" si="331"/>
        <v/>
      </c>
      <c r="AN608" s="83" t="str">
        <f t="shared" si="331"/>
        <v/>
      </c>
      <c r="AO608" s="59"/>
      <c r="AP608" s="83" t="str">
        <f t="shared" ref="AP608:AT617" si="332">IF(ISERROR(AP200/$S200),"",AP200/$S200)</f>
        <v/>
      </c>
      <c r="AQ608" s="83" t="str">
        <f t="shared" si="332"/>
        <v/>
      </c>
      <c r="AR608" s="83" t="str">
        <f t="shared" si="332"/>
        <v/>
      </c>
      <c r="AS608" s="83" t="str">
        <f t="shared" si="332"/>
        <v/>
      </c>
      <c r="AT608" s="83" t="str">
        <f t="shared" si="332"/>
        <v/>
      </c>
      <c r="AU608" s="59"/>
      <c r="AV608" s="83" t="str">
        <f t="shared" si="327"/>
        <v/>
      </c>
      <c r="AW608" s="83" t="str">
        <f t="shared" si="327"/>
        <v/>
      </c>
      <c r="AX608" s="83" t="str">
        <f t="shared" si="327"/>
        <v/>
      </c>
      <c r="AY608" s="83" t="str">
        <f t="shared" si="327"/>
        <v/>
      </c>
      <c r="AZ608" s="59"/>
      <c r="BA608" s="83" t="str">
        <f t="shared" si="328"/>
        <v/>
      </c>
      <c r="BB608" s="83" t="str">
        <f t="shared" si="328"/>
        <v/>
      </c>
      <c r="BC608" s="59"/>
      <c r="BD608" s="83" t="str">
        <f t="shared" si="329"/>
        <v/>
      </c>
      <c r="BE608" s="83" t="str">
        <f t="shared" si="329"/>
        <v/>
      </c>
      <c r="BF608" s="83" t="str">
        <f t="shared" si="329"/>
        <v/>
      </c>
    </row>
    <row r="609" spans="4:58" s="20" customFormat="1" ht="15" customHeight="1">
      <c r="P609" s="237">
        <v>192</v>
      </c>
      <c r="Q609" s="50" t="str">
        <f t="shared" si="320"/>
        <v>0_0</v>
      </c>
      <c r="R609" s="21"/>
      <c r="S609" s="21"/>
      <c r="T609" s="32"/>
      <c r="U609" s="83" t="str">
        <f t="shared" si="330"/>
        <v/>
      </c>
      <c r="V609" s="83" t="str">
        <f t="shared" si="330"/>
        <v/>
      </c>
      <c r="W609" s="83" t="str">
        <f t="shared" si="330"/>
        <v/>
      </c>
      <c r="X609" s="83" t="str">
        <f t="shared" si="330"/>
        <v/>
      </c>
      <c r="Y609" s="83" t="str">
        <f t="shared" si="330"/>
        <v/>
      </c>
      <c r="Z609" s="70" t="str">
        <f t="shared" si="308"/>
        <v/>
      </c>
      <c r="AA609" s="70" t="e">
        <f t="shared" ca="1" si="314"/>
        <v>#VALUE!</v>
      </c>
      <c r="AB609" s="70" t="e">
        <f t="shared" ca="1" si="315"/>
        <v>#VALUE!</v>
      </c>
      <c r="AC609" s="70" t="e">
        <f t="shared" ca="1" si="316"/>
        <v>#VALUE!</v>
      </c>
      <c r="AD609" s="70" t="e">
        <f t="shared" ca="1" si="317"/>
        <v>#VALUE!</v>
      </c>
      <c r="AE609" s="70" t="e">
        <f t="shared" ca="1" si="318"/>
        <v>#VALUE!</v>
      </c>
      <c r="AF609" s="70" t="e">
        <f t="shared" ca="1" si="319"/>
        <v>#VALUE!</v>
      </c>
      <c r="AG609" s="83" t="str">
        <f t="shared" si="331"/>
        <v/>
      </c>
      <c r="AH609" s="83" t="str">
        <f t="shared" si="331"/>
        <v/>
      </c>
      <c r="AI609" s="83" t="str">
        <f t="shared" si="331"/>
        <v/>
      </c>
      <c r="AJ609" s="83" t="str">
        <f t="shared" si="331"/>
        <v/>
      </c>
      <c r="AK609" s="83" t="str">
        <f t="shared" si="331"/>
        <v/>
      </c>
      <c r="AL609" s="83" t="str">
        <f t="shared" si="331"/>
        <v/>
      </c>
      <c r="AM609" s="83" t="str">
        <f t="shared" si="331"/>
        <v/>
      </c>
      <c r="AN609" s="83" t="str">
        <f t="shared" si="331"/>
        <v/>
      </c>
      <c r="AO609" s="59"/>
      <c r="AP609" s="83" t="str">
        <f t="shared" si="332"/>
        <v/>
      </c>
      <c r="AQ609" s="83" t="str">
        <f t="shared" si="332"/>
        <v/>
      </c>
      <c r="AR609" s="83" t="str">
        <f t="shared" si="332"/>
        <v/>
      </c>
      <c r="AS609" s="83" t="str">
        <f t="shared" si="332"/>
        <v/>
      </c>
      <c r="AT609" s="83" t="str">
        <f t="shared" si="332"/>
        <v/>
      </c>
      <c r="AU609" s="59"/>
      <c r="AV609" s="83" t="str">
        <f t="shared" si="327"/>
        <v/>
      </c>
      <c r="AW609" s="83" t="str">
        <f t="shared" si="327"/>
        <v/>
      </c>
      <c r="AX609" s="83" t="str">
        <f t="shared" si="327"/>
        <v/>
      </c>
      <c r="AY609" s="83" t="str">
        <f t="shared" si="327"/>
        <v/>
      </c>
      <c r="AZ609" s="59"/>
      <c r="BA609" s="83" t="str">
        <f t="shared" si="328"/>
        <v/>
      </c>
      <c r="BB609" s="83" t="str">
        <f t="shared" si="328"/>
        <v/>
      </c>
      <c r="BC609" s="59"/>
      <c r="BD609" s="83" t="str">
        <f t="shared" si="329"/>
        <v/>
      </c>
      <c r="BE609" s="83" t="str">
        <f t="shared" si="329"/>
        <v/>
      </c>
      <c r="BF609" s="83" t="str">
        <f t="shared" si="329"/>
        <v/>
      </c>
    </row>
    <row r="610" spans="4:58" s="20" customFormat="1" ht="15" customHeight="1">
      <c r="P610" s="237">
        <v>193</v>
      </c>
      <c r="Q610" s="50" t="str">
        <f t="shared" si="320"/>
        <v>0_0</v>
      </c>
      <c r="R610" s="21"/>
      <c r="S610" s="21"/>
      <c r="T610" s="32"/>
      <c r="U610" s="83" t="str">
        <f t="shared" si="330"/>
        <v/>
      </c>
      <c r="V610" s="83" t="str">
        <f t="shared" si="330"/>
        <v/>
      </c>
      <c r="W610" s="83" t="str">
        <f t="shared" si="330"/>
        <v/>
      </c>
      <c r="X610" s="83" t="str">
        <f t="shared" si="330"/>
        <v/>
      </c>
      <c r="Y610" s="83" t="str">
        <f t="shared" si="330"/>
        <v/>
      </c>
      <c r="Z610" s="70" t="str">
        <f t="shared" ref="Z610:Z617" si="333">IF(SUM(U610:Y610)=0,"",SUM(U610:Y610))</f>
        <v/>
      </c>
      <c r="AA610" s="70" t="e">
        <f t="shared" ca="1" si="314"/>
        <v>#VALUE!</v>
      </c>
      <c r="AB610" s="70" t="e">
        <f t="shared" ca="1" si="315"/>
        <v>#VALUE!</v>
      </c>
      <c r="AC610" s="70" t="e">
        <f t="shared" ca="1" si="316"/>
        <v>#VALUE!</v>
      </c>
      <c r="AD610" s="70" t="e">
        <f t="shared" ca="1" si="317"/>
        <v>#VALUE!</v>
      </c>
      <c r="AE610" s="70" t="e">
        <f t="shared" ca="1" si="318"/>
        <v>#VALUE!</v>
      </c>
      <c r="AF610" s="70" t="e">
        <f t="shared" ca="1" si="319"/>
        <v>#VALUE!</v>
      </c>
      <c r="AG610" s="83" t="str">
        <f t="shared" si="331"/>
        <v/>
      </c>
      <c r="AH610" s="83" t="str">
        <f t="shared" si="331"/>
        <v/>
      </c>
      <c r="AI610" s="83" t="str">
        <f t="shared" si="331"/>
        <v/>
      </c>
      <c r="AJ610" s="83" t="str">
        <f t="shared" si="331"/>
        <v/>
      </c>
      <c r="AK610" s="83" t="str">
        <f t="shared" si="331"/>
        <v/>
      </c>
      <c r="AL610" s="83" t="str">
        <f t="shared" si="331"/>
        <v/>
      </c>
      <c r="AM610" s="83" t="str">
        <f t="shared" si="331"/>
        <v/>
      </c>
      <c r="AN610" s="83" t="str">
        <f t="shared" si="331"/>
        <v/>
      </c>
      <c r="AO610" s="59"/>
      <c r="AP610" s="83" t="str">
        <f t="shared" si="332"/>
        <v/>
      </c>
      <c r="AQ610" s="83" t="str">
        <f t="shared" si="332"/>
        <v/>
      </c>
      <c r="AR610" s="83" t="str">
        <f t="shared" si="332"/>
        <v/>
      </c>
      <c r="AS610" s="83" t="str">
        <f t="shared" si="332"/>
        <v/>
      </c>
      <c r="AT610" s="83" t="str">
        <f t="shared" si="332"/>
        <v/>
      </c>
      <c r="AU610" s="59"/>
      <c r="AV610" s="83" t="str">
        <f t="shared" si="327"/>
        <v/>
      </c>
      <c r="AW610" s="83" t="str">
        <f t="shared" si="327"/>
        <v/>
      </c>
      <c r="AX610" s="83" t="str">
        <f t="shared" si="327"/>
        <v/>
      </c>
      <c r="AY610" s="83" t="str">
        <f t="shared" si="327"/>
        <v/>
      </c>
      <c r="AZ610" s="59"/>
      <c r="BA610" s="83" t="str">
        <f t="shared" si="328"/>
        <v/>
      </c>
      <c r="BB610" s="83" t="str">
        <f t="shared" si="328"/>
        <v/>
      </c>
      <c r="BC610" s="59"/>
      <c r="BD610" s="83" t="str">
        <f t="shared" si="329"/>
        <v/>
      </c>
      <c r="BE610" s="83" t="str">
        <f t="shared" si="329"/>
        <v/>
      </c>
      <c r="BF610" s="83" t="str">
        <f t="shared" si="329"/>
        <v/>
      </c>
    </row>
    <row r="611" spans="4:58" s="20" customFormat="1" ht="15" customHeight="1">
      <c r="P611" s="237">
        <v>194</v>
      </c>
      <c r="Q611" s="50" t="str">
        <f t="shared" si="320"/>
        <v>0_0</v>
      </c>
      <c r="R611" s="21"/>
      <c r="S611" s="21"/>
      <c r="T611" s="32"/>
      <c r="U611" s="83" t="str">
        <f t="shared" si="330"/>
        <v/>
      </c>
      <c r="V611" s="83" t="str">
        <f t="shared" si="330"/>
        <v/>
      </c>
      <c r="W611" s="83" t="str">
        <f t="shared" si="330"/>
        <v/>
      </c>
      <c r="X611" s="83" t="str">
        <f t="shared" si="330"/>
        <v/>
      </c>
      <c r="Y611" s="83" t="str">
        <f t="shared" si="330"/>
        <v/>
      </c>
      <c r="Z611" s="70" t="str">
        <f t="shared" si="333"/>
        <v/>
      </c>
      <c r="AA611" s="70" t="e">
        <f t="shared" ref="AA611:AA617" ca="1" si="334">IFERROR(IF(ROW()-ROW(AA$417)&lt;$X$1+1,AA610+1,RANK(Z611,AreaTOTALrank)+$X$1),IF(VALUE(Z611)=0,$T$1+1,RANK(Z611,AreaTOTALrank)+$X$1))</f>
        <v>#VALUE!</v>
      </c>
      <c r="AB611" s="70" t="e">
        <f t="shared" ref="AB611:AB617" ca="1" si="335">IFERROR(IF(ROW()-ROW(AB$417)&lt;$X$1+1,AB610+1,RANK(U611,AreaStationrank)+$X$1),IF(VALUE(U611)=0,$T$1+1,RANK(U611,AreaStationrank)+$X$1))</f>
        <v>#VALUE!</v>
      </c>
      <c r="AC611" s="70" t="e">
        <f t="shared" ref="AC611:AC617" ca="1" si="336">IFERROR(IF(ROW()-ROW(AC$417)&lt;$X$1+1,AC610+1,RANK(V611,AreaTransrank)+$X$1),IF(VALUE(V611)=0,$T$1+1,RANK(V611,AreaTransrank)+$X$1))</f>
        <v>#VALUE!</v>
      </c>
      <c r="AD611" s="70" t="e">
        <f t="shared" ref="AD611:AD617" ca="1" si="337">IFERROR(IF(ROW()-ROW(AD$417)&lt;$X$1+1,AD610+1,RANK(W611,AreaWasterank)+$X$1),IF(VALUE(W611)=0,$T$1+1,RANK(W611,AreaWasterank)+$X$1))</f>
        <v>#VALUE!</v>
      </c>
      <c r="AE611" s="70" t="e">
        <f t="shared" ref="AE611:AE617" ca="1" si="338">IFERROR(IF(ROW()-ROW(AE$417)&lt;$X$1+1,AE610+1,RANK(X611,AreaIPPUrank)+$X$1),IF(VALUE(X611)=0,$T$1+1,RANK(X611,AreaIPPUrank)+$X$1))</f>
        <v>#VALUE!</v>
      </c>
      <c r="AF611" s="70" t="e">
        <f t="shared" ref="AF611:AF617" ca="1" si="339">IFERROR(IF(ROW()-ROW(AF$417)&lt;$X$1+1,AF610+1,RANK(Y611,AreaAFOLUrank)+$X$1),IF(VALUE(Y611)=0,$T$1+1,RANK(Y611,AreaAFOLUrank)+$X$1))</f>
        <v>#VALUE!</v>
      </c>
      <c r="AG611" s="83" t="str">
        <f t="shared" si="331"/>
        <v/>
      </c>
      <c r="AH611" s="83" t="str">
        <f t="shared" si="331"/>
        <v/>
      </c>
      <c r="AI611" s="83" t="str">
        <f t="shared" si="331"/>
        <v/>
      </c>
      <c r="AJ611" s="83" t="str">
        <f t="shared" si="331"/>
        <v/>
      </c>
      <c r="AK611" s="83" t="str">
        <f t="shared" si="331"/>
        <v/>
      </c>
      <c r="AL611" s="83" t="str">
        <f t="shared" si="331"/>
        <v/>
      </c>
      <c r="AM611" s="83" t="str">
        <f t="shared" si="331"/>
        <v/>
      </c>
      <c r="AN611" s="83" t="str">
        <f t="shared" si="331"/>
        <v/>
      </c>
      <c r="AO611" s="59"/>
      <c r="AP611" s="83" t="str">
        <f t="shared" si="332"/>
        <v/>
      </c>
      <c r="AQ611" s="83" t="str">
        <f t="shared" si="332"/>
        <v/>
      </c>
      <c r="AR611" s="83" t="str">
        <f t="shared" si="332"/>
        <v/>
      </c>
      <c r="AS611" s="83" t="str">
        <f t="shared" si="332"/>
        <v/>
      </c>
      <c r="AT611" s="83" t="str">
        <f t="shared" si="332"/>
        <v/>
      </c>
      <c r="AU611" s="59"/>
      <c r="AV611" s="83" t="str">
        <f t="shared" si="327"/>
        <v/>
      </c>
      <c r="AW611" s="83" t="str">
        <f t="shared" si="327"/>
        <v/>
      </c>
      <c r="AX611" s="83" t="str">
        <f t="shared" si="327"/>
        <v/>
      </c>
      <c r="AY611" s="83" t="str">
        <f t="shared" si="327"/>
        <v/>
      </c>
      <c r="AZ611" s="59"/>
      <c r="BA611" s="83" t="str">
        <f t="shared" si="328"/>
        <v/>
      </c>
      <c r="BB611" s="83" t="str">
        <f t="shared" si="328"/>
        <v/>
      </c>
      <c r="BC611" s="59"/>
      <c r="BD611" s="83" t="str">
        <f t="shared" si="329"/>
        <v/>
      </c>
      <c r="BE611" s="83" t="str">
        <f t="shared" si="329"/>
        <v/>
      </c>
      <c r="BF611" s="83" t="str">
        <f t="shared" si="329"/>
        <v/>
      </c>
    </row>
    <row r="612" spans="4:58" s="20" customFormat="1" ht="15" customHeight="1">
      <c r="P612" s="237">
        <v>195</v>
      </c>
      <c r="Q612" s="50" t="str">
        <f t="shared" si="320"/>
        <v>0_0</v>
      </c>
      <c r="R612" s="21"/>
      <c r="S612" s="21"/>
      <c r="T612" s="32"/>
      <c r="U612" s="83" t="str">
        <f t="shared" si="330"/>
        <v/>
      </c>
      <c r="V612" s="83" t="str">
        <f t="shared" si="330"/>
        <v/>
      </c>
      <c r="W612" s="83" t="str">
        <f t="shared" si="330"/>
        <v/>
      </c>
      <c r="X612" s="83" t="str">
        <f t="shared" si="330"/>
        <v/>
      </c>
      <c r="Y612" s="83" t="str">
        <f t="shared" si="330"/>
        <v/>
      </c>
      <c r="Z612" s="70" t="str">
        <f t="shared" si="333"/>
        <v/>
      </c>
      <c r="AA612" s="70" t="e">
        <f t="shared" ca="1" si="334"/>
        <v>#VALUE!</v>
      </c>
      <c r="AB612" s="70" t="e">
        <f t="shared" ca="1" si="335"/>
        <v>#VALUE!</v>
      </c>
      <c r="AC612" s="70" t="e">
        <f t="shared" ca="1" si="336"/>
        <v>#VALUE!</v>
      </c>
      <c r="AD612" s="70" t="e">
        <f t="shared" ca="1" si="337"/>
        <v>#VALUE!</v>
      </c>
      <c r="AE612" s="70" t="e">
        <f t="shared" ca="1" si="338"/>
        <v>#VALUE!</v>
      </c>
      <c r="AF612" s="70" t="e">
        <f t="shared" ca="1" si="339"/>
        <v>#VALUE!</v>
      </c>
      <c r="AG612" s="83" t="str">
        <f t="shared" si="331"/>
        <v/>
      </c>
      <c r="AH612" s="83" t="str">
        <f t="shared" si="331"/>
        <v/>
      </c>
      <c r="AI612" s="83" t="str">
        <f t="shared" si="331"/>
        <v/>
      </c>
      <c r="AJ612" s="83" t="str">
        <f t="shared" si="331"/>
        <v/>
      </c>
      <c r="AK612" s="83" t="str">
        <f t="shared" si="331"/>
        <v/>
      </c>
      <c r="AL612" s="83" t="str">
        <f t="shared" si="331"/>
        <v/>
      </c>
      <c r="AM612" s="83" t="str">
        <f t="shared" si="331"/>
        <v/>
      </c>
      <c r="AN612" s="83" t="str">
        <f t="shared" si="331"/>
        <v/>
      </c>
      <c r="AO612" s="59"/>
      <c r="AP612" s="83" t="str">
        <f t="shared" si="332"/>
        <v/>
      </c>
      <c r="AQ612" s="83" t="str">
        <f t="shared" si="332"/>
        <v/>
      </c>
      <c r="AR612" s="83" t="str">
        <f t="shared" si="332"/>
        <v/>
      </c>
      <c r="AS612" s="83" t="str">
        <f t="shared" si="332"/>
        <v/>
      </c>
      <c r="AT612" s="83" t="str">
        <f t="shared" si="332"/>
        <v/>
      </c>
      <c r="AU612" s="59"/>
      <c r="AV612" s="83" t="str">
        <f t="shared" si="327"/>
        <v/>
      </c>
      <c r="AW612" s="83" t="str">
        <f t="shared" si="327"/>
        <v/>
      </c>
      <c r="AX612" s="83" t="str">
        <f t="shared" si="327"/>
        <v/>
      </c>
      <c r="AY612" s="83" t="str">
        <f t="shared" si="327"/>
        <v/>
      </c>
      <c r="AZ612" s="59"/>
      <c r="BA612" s="83" t="str">
        <f t="shared" si="328"/>
        <v/>
      </c>
      <c r="BB612" s="83" t="str">
        <f t="shared" si="328"/>
        <v/>
      </c>
      <c r="BC612" s="59"/>
      <c r="BD612" s="83" t="str">
        <f t="shared" si="329"/>
        <v/>
      </c>
      <c r="BE612" s="83" t="str">
        <f t="shared" si="329"/>
        <v/>
      </c>
      <c r="BF612" s="83" t="str">
        <f t="shared" si="329"/>
        <v/>
      </c>
    </row>
    <row r="613" spans="4:58" s="20" customFormat="1" ht="15" customHeight="1">
      <c r="P613" s="237">
        <v>196</v>
      </c>
      <c r="Q613" s="50" t="str">
        <f t="shared" si="320"/>
        <v>0_0</v>
      </c>
      <c r="R613" s="21"/>
      <c r="S613" s="21"/>
      <c r="T613" s="32"/>
      <c r="U613" s="83" t="str">
        <f t="shared" si="330"/>
        <v/>
      </c>
      <c r="V613" s="83" t="str">
        <f t="shared" si="330"/>
        <v/>
      </c>
      <c r="W613" s="83" t="str">
        <f t="shared" si="330"/>
        <v/>
      </c>
      <c r="X613" s="83" t="str">
        <f t="shared" si="330"/>
        <v/>
      </c>
      <c r="Y613" s="83" t="str">
        <f t="shared" si="330"/>
        <v/>
      </c>
      <c r="Z613" s="70" t="str">
        <f t="shared" si="333"/>
        <v/>
      </c>
      <c r="AA613" s="70" t="e">
        <f t="shared" ca="1" si="334"/>
        <v>#VALUE!</v>
      </c>
      <c r="AB613" s="70" t="e">
        <f t="shared" ca="1" si="335"/>
        <v>#VALUE!</v>
      </c>
      <c r="AC613" s="70" t="e">
        <f t="shared" ca="1" si="336"/>
        <v>#VALUE!</v>
      </c>
      <c r="AD613" s="70" t="e">
        <f t="shared" ca="1" si="337"/>
        <v>#VALUE!</v>
      </c>
      <c r="AE613" s="70" t="e">
        <f t="shared" ca="1" si="338"/>
        <v>#VALUE!</v>
      </c>
      <c r="AF613" s="70" t="e">
        <f t="shared" ca="1" si="339"/>
        <v>#VALUE!</v>
      </c>
      <c r="AG613" s="83" t="str">
        <f t="shared" si="331"/>
        <v/>
      </c>
      <c r="AH613" s="83" t="str">
        <f t="shared" si="331"/>
        <v/>
      </c>
      <c r="AI613" s="83" t="str">
        <f t="shared" si="331"/>
        <v/>
      </c>
      <c r="AJ613" s="83" t="str">
        <f t="shared" si="331"/>
        <v/>
      </c>
      <c r="AK613" s="83" t="str">
        <f t="shared" si="331"/>
        <v/>
      </c>
      <c r="AL613" s="83" t="str">
        <f t="shared" si="331"/>
        <v/>
      </c>
      <c r="AM613" s="83" t="str">
        <f t="shared" si="331"/>
        <v/>
      </c>
      <c r="AN613" s="83" t="str">
        <f t="shared" si="331"/>
        <v/>
      </c>
      <c r="AO613" s="59"/>
      <c r="AP613" s="83" t="str">
        <f t="shared" si="332"/>
        <v/>
      </c>
      <c r="AQ613" s="83" t="str">
        <f t="shared" si="332"/>
        <v/>
      </c>
      <c r="AR613" s="83" t="str">
        <f t="shared" si="332"/>
        <v/>
      </c>
      <c r="AS613" s="83" t="str">
        <f t="shared" si="332"/>
        <v/>
      </c>
      <c r="AT613" s="83" t="str">
        <f t="shared" si="332"/>
        <v/>
      </c>
      <c r="AU613" s="59"/>
      <c r="AV613" s="83" t="str">
        <f t="shared" si="327"/>
        <v/>
      </c>
      <c r="AW613" s="83" t="str">
        <f t="shared" si="327"/>
        <v/>
      </c>
      <c r="AX613" s="83" t="str">
        <f t="shared" si="327"/>
        <v/>
      </c>
      <c r="AY613" s="83" t="str">
        <f t="shared" si="327"/>
        <v/>
      </c>
      <c r="AZ613" s="59"/>
      <c r="BA613" s="83" t="str">
        <f t="shared" si="328"/>
        <v/>
      </c>
      <c r="BB613" s="83" t="str">
        <f t="shared" si="328"/>
        <v/>
      </c>
      <c r="BC613" s="59"/>
      <c r="BD613" s="83" t="str">
        <f t="shared" si="329"/>
        <v/>
      </c>
      <c r="BE613" s="83" t="str">
        <f t="shared" si="329"/>
        <v/>
      </c>
      <c r="BF613" s="83" t="str">
        <f t="shared" si="329"/>
        <v/>
      </c>
    </row>
    <row r="614" spans="4:58" s="20" customFormat="1" ht="15" customHeight="1">
      <c r="P614" s="237">
        <v>197</v>
      </c>
      <c r="Q614" s="50" t="str">
        <f t="shared" si="320"/>
        <v>0_0</v>
      </c>
      <c r="R614" s="21"/>
      <c r="S614" s="21"/>
      <c r="T614" s="32"/>
      <c r="U614" s="83" t="str">
        <f t="shared" si="330"/>
        <v/>
      </c>
      <c r="V614" s="83" t="str">
        <f t="shared" si="330"/>
        <v/>
      </c>
      <c r="W614" s="83" t="str">
        <f t="shared" si="330"/>
        <v/>
      </c>
      <c r="X614" s="83" t="str">
        <f t="shared" si="330"/>
        <v/>
      </c>
      <c r="Y614" s="83" t="str">
        <f t="shared" si="330"/>
        <v/>
      </c>
      <c r="Z614" s="70" t="str">
        <f t="shared" si="333"/>
        <v/>
      </c>
      <c r="AA614" s="70" t="e">
        <f t="shared" ca="1" si="334"/>
        <v>#VALUE!</v>
      </c>
      <c r="AB614" s="70" t="e">
        <f t="shared" ca="1" si="335"/>
        <v>#VALUE!</v>
      </c>
      <c r="AC614" s="70" t="e">
        <f t="shared" ca="1" si="336"/>
        <v>#VALUE!</v>
      </c>
      <c r="AD614" s="70" t="e">
        <f t="shared" ca="1" si="337"/>
        <v>#VALUE!</v>
      </c>
      <c r="AE614" s="70" t="e">
        <f t="shared" ca="1" si="338"/>
        <v>#VALUE!</v>
      </c>
      <c r="AF614" s="70" t="e">
        <f t="shared" ca="1" si="339"/>
        <v>#VALUE!</v>
      </c>
      <c r="AG614" s="83" t="str">
        <f t="shared" si="331"/>
        <v/>
      </c>
      <c r="AH614" s="83" t="str">
        <f t="shared" si="331"/>
        <v/>
      </c>
      <c r="AI614" s="83" t="str">
        <f t="shared" si="331"/>
        <v/>
      </c>
      <c r="AJ614" s="83" t="str">
        <f t="shared" si="331"/>
        <v/>
      </c>
      <c r="AK614" s="83" t="str">
        <f t="shared" si="331"/>
        <v/>
      </c>
      <c r="AL614" s="83" t="str">
        <f t="shared" si="331"/>
        <v/>
      </c>
      <c r="AM614" s="83" t="str">
        <f t="shared" si="331"/>
        <v/>
      </c>
      <c r="AN614" s="83" t="str">
        <f t="shared" si="331"/>
        <v/>
      </c>
      <c r="AO614" s="59"/>
      <c r="AP614" s="83" t="str">
        <f t="shared" si="332"/>
        <v/>
      </c>
      <c r="AQ614" s="83" t="str">
        <f t="shared" si="332"/>
        <v/>
      </c>
      <c r="AR614" s="83" t="str">
        <f t="shared" si="332"/>
        <v/>
      </c>
      <c r="AS614" s="83" t="str">
        <f t="shared" si="332"/>
        <v/>
      </c>
      <c r="AT614" s="83" t="str">
        <f t="shared" si="332"/>
        <v/>
      </c>
      <c r="AU614" s="59"/>
      <c r="AV614" s="83" t="str">
        <f t="shared" si="327"/>
        <v/>
      </c>
      <c r="AW614" s="83" t="str">
        <f t="shared" si="327"/>
        <v/>
      </c>
      <c r="AX614" s="83" t="str">
        <f t="shared" si="327"/>
        <v/>
      </c>
      <c r="AY614" s="83" t="str">
        <f t="shared" si="327"/>
        <v/>
      </c>
      <c r="AZ614" s="59"/>
      <c r="BA614" s="83" t="str">
        <f t="shared" si="328"/>
        <v/>
      </c>
      <c r="BB614" s="83" t="str">
        <f t="shared" si="328"/>
        <v/>
      </c>
      <c r="BC614" s="59"/>
      <c r="BD614" s="83" t="str">
        <f t="shared" si="329"/>
        <v/>
      </c>
      <c r="BE614" s="83" t="str">
        <f t="shared" si="329"/>
        <v/>
      </c>
      <c r="BF614" s="83" t="str">
        <f t="shared" si="329"/>
        <v/>
      </c>
    </row>
    <row r="615" spans="4:58" s="20" customFormat="1" ht="15" customHeight="1">
      <c r="P615" s="237">
        <v>198</v>
      </c>
      <c r="Q615" s="50" t="str">
        <f t="shared" si="320"/>
        <v>0_0</v>
      </c>
      <c r="R615" s="21"/>
      <c r="S615" s="21"/>
      <c r="T615" s="32"/>
      <c r="U615" s="83" t="str">
        <f t="shared" si="330"/>
        <v/>
      </c>
      <c r="V615" s="83" t="str">
        <f t="shared" si="330"/>
        <v/>
      </c>
      <c r="W615" s="83" t="str">
        <f t="shared" si="330"/>
        <v/>
      </c>
      <c r="X615" s="83" t="str">
        <f t="shared" si="330"/>
        <v/>
      </c>
      <c r="Y615" s="83" t="str">
        <f t="shared" si="330"/>
        <v/>
      </c>
      <c r="Z615" s="70" t="str">
        <f t="shared" si="333"/>
        <v/>
      </c>
      <c r="AA615" s="70" t="e">
        <f t="shared" ca="1" si="334"/>
        <v>#VALUE!</v>
      </c>
      <c r="AB615" s="70" t="e">
        <f t="shared" ca="1" si="335"/>
        <v>#VALUE!</v>
      </c>
      <c r="AC615" s="70" t="e">
        <f t="shared" ca="1" si="336"/>
        <v>#VALUE!</v>
      </c>
      <c r="AD615" s="70" t="e">
        <f t="shared" ca="1" si="337"/>
        <v>#VALUE!</v>
      </c>
      <c r="AE615" s="70" t="e">
        <f t="shared" ca="1" si="338"/>
        <v>#VALUE!</v>
      </c>
      <c r="AF615" s="70" t="e">
        <f t="shared" ca="1" si="339"/>
        <v>#VALUE!</v>
      </c>
      <c r="AG615" s="83" t="str">
        <f t="shared" si="331"/>
        <v/>
      </c>
      <c r="AH615" s="83" t="str">
        <f t="shared" si="331"/>
        <v/>
      </c>
      <c r="AI615" s="83" t="str">
        <f t="shared" si="331"/>
        <v/>
      </c>
      <c r="AJ615" s="83" t="str">
        <f t="shared" si="331"/>
        <v/>
      </c>
      <c r="AK615" s="83" t="str">
        <f t="shared" si="331"/>
        <v/>
      </c>
      <c r="AL615" s="83" t="str">
        <f t="shared" si="331"/>
        <v/>
      </c>
      <c r="AM615" s="83" t="str">
        <f t="shared" si="331"/>
        <v/>
      </c>
      <c r="AN615" s="83" t="str">
        <f t="shared" si="331"/>
        <v/>
      </c>
      <c r="AO615" s="59"/>
      <c r="AP615" s="83" t="str">
        <f t="shared" si="332"/>
        <v/>
      </c>
      <c r="AQ615" s="83" t="str">
        <f t="shared" si="332"/>
        <v/>
      </c>
      <c r="AR615" s="83" t="str">
        <f t="shared" si="332"/>
        <v/>
      </c>
      <c r="AS615" s="83" t="str">
        <f t="shared" si="332"/>
        <v/>
      </c>
      <c r="AT615" s="83" t="str">
        <f t="shared" si="332"/>
        <v/>
      </c>
      <c r="AU615" s="59"/>
      <c r="AV615" s="83" t="str">
        <f t="shared" si="327"/>
        <v/>
      </c>
      <c r="AW615" s="83" t="str">
        <f t="shared" si="327"/>
        <v/>
      </c>
      <c r="AX615" s="83" t="str">
        <f t="shared" si="327"/>
        <v/>
      </c>
      <c r="AY615" s="83" t="str">
        <f t="shared" si="327"/>
        <v/>
      </c>
      <c r="AZ615" s="59"/>
      <c r="BA615" s="83" t="str">
        <f t="shared" si="328"/>
        <v/>
      </c>
      <c r="BB615" s="83" t="str">
        <f t="shared" si="328"/>
        <v/>
      </c>
      <c r="BC615" s="59"/>
      <c r="BD615" s="83" t="str">
        <f t="shared" si="329"/>
        <v/>
      </c>
      <c r="BE615" s="83" t="str">
        <f t="shared" si="329"/>
        <v/>
      </c>
      <c r="BF615" s="83" t="str">
        <f t="shared" si="329"/>
        <v/>
      </c>
    </row>
    <row r="616" spans="4:58" s="20" customFormat="1" ht="15" customHeight="1">
      <c r="P616" s="237">
        <v>199</v>
      </c>
      <c r="Q616" s="50" t="str">
        <f t="shared" si="320"/>
        <v>0_0</v>
      </c>
      <c r="R616" s="21"/>
      <c r="S616" s="21"/>
      <c r="T616" s="32"/>
      <c r="U616" s="83" t="str">
        <f t="shared" si="330"/>
        <v/>
      </c>
      <c r="V616" s="83" t="str">
        <f t="shared" si="330"/>
        <v/>
      </c>
      <c r="W616" s="83" t="str">
        <f t="shared" si="330"/>
        <v/>
      </c>
      <c r="X616" s="83" t="str">
        <f t="shared" si="330"/>
        <v/>
      </c>
      <c r="Y616" s="83" t="str">
        <f t="shared" si="330"/>
        <v/>
      </c>
      <c r="Z616" s="70" t="str">
        <f t="shared" si="333"/>
        <v/>
      </c>
      <c r="AA616" s="70" t="e">
        <f t="shared" ca="1" si="334"/>
        <v>#VALUE!</v>
      </c>
      <c r="AB616" s="70" t="e">
        <f t="shared" ca="1" si="335"/>
        <v>#VALUE!</v>
      </c>
      <c r="AC616" s="70" t="e">
        <f t="shared" ca="1" si="336"/>
        <v>#VALUE!</v>
      </c>
      <c r="AD616" s="70" t="e">
        <f t="shared" ca="1" si="337"/>
        <v>#VALUE!</v>
      </c>
      <c r="AE616" s="70" t="e">
        <f t="shared" ca="1" si="338"/>
        <v>#VALUE!</v>
      </c>
      <c r="AF616" s="70" t="e">
        <f t="shared" ca="1" si="339"/>
        <v>#VALUE!</v>
      </c>
      <c r="AG616" s="83" t="str">
        <f t="shared" si="331"/>
        <v/>
      </c>
      <c r="AH616" s="83" t="str">
        <f t="shared" si="331"/>
        <v/>
      </c>
      <c r="AI616" s="83" t="str">
        <f t="shared" si="331"/>
        <v/>
      </c>
      <c r="AJ616" s="83" t="str">
        <f t="shared" si="331"/>
        <v/>
      </c>
      <c r="AK616" s="83" t="str">
        <f t="shared" si="331"/>
        <v/>
      </c>
      <c r="AL616" s="83" t="str">
        <f t="shared" si="331"/>
        <v/>
      </c>
      <c r="AM616" s="83" t="str">
        <f t="shared" si="331"/>
        <v/>
      </c>
      <c r="AN616" s="83" t="str">
        <f t="shared" si="331"/>
        <v/>
      </c>
      <c r="AO616" s="59"/>
      <c r="AP616" s="83" t="str">
        <f t="shared" si="332"/>
        <v/>
      </c>
      <c r="AQ616" s="83" t="str">
        <f t="shared" si="332"/>
        <v/>
      </c>
      <c r="AR616" s="83" t="str">
        <f t="shared" si="332"/>
        <v/>
      </c>
      <c r="AS616" s="83" t="str">
        <f t="shared" si="332"/>
        <v/>
      </c>
      <c r="AT616" s="83" t="str">
        <f t="shared" si="332"/>
        <v/>
      </c>
      <c r="AU616" s="59"/>
      <c r="AV616" s="83" t="str">
        <f t="shared" si="327"/>
        <v/>
      </c>
      <c r="AW616" s="83" t="str">
        <f t="shared" si="327"/>
        <v/>
      </c>
      <c r="AX616" s="83" t="str">
        <f t="shared" si="327"/>
        <v/>
      </c>
      <c r="AY616" s="83" t="str">
        <f t="shared" si="327"/>
        <v/>
      </c>
      <c r="AZ616" s="59"/>
      <c r="BA616" s="83" t="str">
        <f t="shared" si="328"/>
        <v/>
      </c>
      <c r="BB616" s="83" t="str">
        <f t="shared" si="328"/>
        <v/>
      </c>
      <c r="BC616" s="59"/>
      <c r="BD616" s="83" t="str">
        <f t="shared" si="329"/>
        <v/>
      </c>
      <c r="BE616" s="83" t="str">
        <f t="shared" si="329"/>
        <v/>
      </c>
      <c r="BF616" s="83" t="str">
        <f t="shared" si="329"/>
        <v/>
      </c>
    </row>
    <row r="617" spans="4:58" s="20" customFormat="1" ht="15" customHeight="1">
      <c r="P617" s="237">
        <v>200</v>
      </c>
      <c r="Q617" s="50" t="str">
        <f t="shared" si="320"/>
        <v>0_0</v>
      </c>
      <c r="R617" s="21"/>
      <c r="S617" s="21"/>
      <c r="T617" s="32"/>
      <c r="U617" s="83" t="str">
        <f t="shared" si="330"/>
        <v/>
      </c>
      <c r="V617" s="83" t="str">
        <f t="shared" si="330"/>
        <v/>
      </c>
      <c r="W617" s="83" t="str">
        <f t="shared" si="330"/>
        <v/>
      </c>
      <c r="X617" s="83" t="str">
        <f t="shared" si="330"/>
        <v/>
      </c>
      <c r="Y617" s="83" t="str">
        <f t="shared" si="330"/>
        <v/>
      </c>
      <c r="Z617" s="70" t="str">
        <f t="shared" si="333"/>
        <v/>
      </c>
      <c r="AA617" s="70" t="e">
        <f t="shared" ca="1" si="334"/>
        <v>#VALUE!</v>
      </c>
      <c r="AB617" s="70" t="e">
        <f t="shared" ca="1" si="335"/>
        <v>#VALUE!</v>
      </c>
      <c r="AC617" s="70" t="e">
        <f t="shared" ca="1" si="336"/>
        <v>#VALUE!</v>
      </c>
      <c r="AD617" s="70" t="e">
        <f t="shared" ca="1" si="337"/>
        <v>#VALUE!</v>
      </c>
      <c r="AE617" s="70" t="e">
        <f t="shared" ca="1" si="338"/>
        <v>#VALUE!</v>
      </c>
      <c r="AF617" s="70" t="e">
        <f t="shared" ca="1" si="339"/>
        <v>#VALUE!</v>
      </c>
      <c r="AG617" s="83" t="str">
        <f t="shared" si="331"/>
        <v/>
      </c>
      <c r="AH617" s="83" t="str">
        <f t="shared" si="331"/>
        <v/>
      </c>
      <c r="AI617" s="83" t="str">
        <f t="shared" si="331"/>
        <v/>
      </c>
      <c r="AJ617" s="83" t="str">
        <f t="shared" si="331"/>
        <v/>
      </c>
      <c r="AK617" s="83" t="str">
        <f t="shared" si="331"/>
        <v/>
      </c>
      <c r="AL617" s="83" t="str">
        <f t="shared" si="331"/>
        <v/>
      </c>
      <c r="AM617" s="83" t="str">
        <f t="shared" si="331"/>
        <v/>
      </c>
      <c r="AN617" s="83" t="str">
        <f t="shared" si="331"/>
        <v/>
      </c>
      <c r="AO617" s="59"/>
      <c r="AP617" s="83" t="str">
        <f t="shared" si="332"/>
        <v/>
      </c>
      <c r="AQ617" s="83" t="str">
        <f t="shared" si="332"/>
        <v/>
      </c>
      <c r="AR617" s="83" t="str">
        <f t="shared" si="332"/>
        <v/>
      </c>
      <c r="AS617" s="83" t="str">
        <f t="shared" si="332"/>
        <v/>
      </c>
      <c r="AT617" s="83" t="str">
        <f t="shared" si="332"/>
        <v/>
      </c>
      <c r="AU617" s="59"/>
      <c r="AV617" s="83" t="str">
        <f t="shared" si="327"/>
        <v/>
      </c>
      <c r="AW617" s="83" t="str">
        <f t="shared" si="327"/>
        <v/>
      </c>
      <c r="AX617" s="83" t="str">
        <f t="shared" si="327"/>
        <v/>
      </c>
      <c r="AY617" s="83" t="str">
        <f t="shared" si="327"/>
        <v/>
      </c>
      <c r="AZ617" s="59"/>
      <c r="BA617" s="83" t="str">
        <f t="shared" si="328"/>
        <v/>
      </c>
      <c r="BB617" s="83" t="str">
        <f t="shared" si="328"/>
        <v/>
      </c>
      <c r="BC617" s="59"/>
      <c r="BD617" s="83" t="str">
        <f t="shared" si="329"/>
        <v/>
      </c>
      <c r="BE617" s="83" t="str">
        <f t="shared" si="329"/>
        <v/>
      </c>
      <c r="BF617" s="83" t="str">
        <f t="shared" si="329"/>
        <v/>
      </c>
    </row>
    <row r="618" spans="4:58" s="28" customFormat="1" ht="15" customHeight="1">
      <c r="D618" s="60"/>
      <c r="E618" s="60"/>
      <c r="F618" s="60"/>
      <c r="P618" s="27"/>
      <c r="Q618" s="66"/>
      <c r="R618" s="20"/>
      <c r="S618" s="20"/>
      <c r="T618" s="20"/>
      <c r="U618" s="20"/>
      <c r="V618" s="20"/>
      <c r="W618" s="20"/>
      <c r="X618" s="20"/>
      <c r="Y618" s="20"/>
      <c r="Z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row>
    <row r="619" spans="4:58" s="52" customFormat="1" ht="19" customHeight="1" thickBot="1">
      <c r="D619" s="53"/>
      <c r="E619" s="53"/>
      <c r="F619" s="53"/>
      <c r="P619" s="271" t="s">
        <v>455</v>
      </c>
      <c r="Q619" s="85" t="s">
        <v>172</v>
      </c>
      <c r="R619" s="86"/>
      <c r="S619" s="86" t="s">
        <v>90</v>
      </c>
      <c r="T619" s="86" t="s">
        <v>91</v>
      </c>
      <c r="U619" s="86"/>
      <c r="V619" s="86"/>
      <c r="W619" s="86"/>
      <c r="X619" s="86"/>
      <c r="Y619" s="86"/>
      <c r="Z619" s="86"/>
      <c r="AA619" s="86"/>
      <c r="AB619" s="86"/>
      <c r="AC619" s="86"/>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row>
    <row r="620" spans="4:58" s="52" customFormat="1" ht="15" customHeight="1">
      <c r="D620" s="53"/>
      <c r="E620" s="53"/>
      <c r="F620" s="53"/>
      <c r="P620" s="244"/>
      <c r="Q620" s="66"/>
      <c r="R620" s="65"/>
      <c r="S620" s="65"/>
      <c r="T620" s="65"/>
      <c r="U620" s="62"/>
      <c r="V620" s="62"/>
      <c r="W620" s="62"/>
      <c r="X620" s="62"/>
      <c r="Y620" s="62"/>
      <c r="Z620" s="62"/>
      <c r="AA620" s="65"/>
      <c r="AB620" s="62"/>
      <c r="AC620" s="62"/>
      <c r="AD620" s="62"/>
      <c r="AE620" s="62"/>
      <c r="AF620" s="64"/>
      <c r="AG620" s="62"/>
      <c r="AH620" s="62"/>
      <c r="AI620" s="62"/>
      <c r="AJ620" s="62"/>
      <c r="AK620" s="62"/>
      <c r="AL620" s="62"/>
      <c r="AM620" s="62"/>
      <c r="AN620" s="62"/>
      <c r="AO620" s="63"/>
      <c r="AP620" s="62"/>
      <c r="AQ620" s="62"/>
      <c r="AR620" s="62"/>
      <c r="AS620" s="62"/>
      <c r="AT620" s="62"/>
      <c r="AU620" s="63"/>
      <c r="AV620" s="62"/>
      <c r="AW620" s="62"/>
      <c r="AX620" s="62"/>
      <c r="AY620" s="62"/>
      <c r="AZ620" s="63"/>
      <c r="BA620" s="62"/>
      <c r="BB620" s="62"/>
      <c r="BC620" s="63"/>
      <c r="BD620" s="62"/>
      <c r="BE620" s="62"/>
      <c r="BF620" s="62"/>
    </row>
    <row r="621" spans="4:58" s="35" customFormat="1" ht="15" customHeight="1">
      <c r="P621" s="236"/>
      <c r="Q621" s="39" t="s">
        <v>74</v>
      </c>
      <c r="R621" s="58"/>
      <c r="S621" s="57"/>
      <c r="T621" s="56"/>
      <c r="U621" s="55" t="str">
        <f>U417</f>
        <v>Stationary</v>
      </c>
      <c r="V621" s="55" t="str">
        <f>V417</f>
        <v>Transportation</v>
      </c>
      <c r="W621" s="37" t="str">
        <f>W417</f>
        <v>Waste</v>
      </c>
      <c r="X621" s="55" t="str">
        <f>X417</f>
        <v>IPPU</v>
      </c>
      <c r="Y621" s="61" t="str">
        <f>Y417</f>
        <v>AFOLU</v>
      </c>
      <c r="Z621" s="89" t="s">
        <v>154</v>
      </c>
      <c r="AA621" s="88" t="s">
        <v>277</v>
      </c>
      <c r="AB621" s="89" t="s">
        <v>276</v>
      </c>
      <c r="AC621" s="89" t="s">
        <v>272</v>
      </c>
      <c r="AD621" s="89" t="s">
        <v>273</v>
      </c>
      <c r="AE621" s="89" t="s">
        <v>274</v>
      </c>
      <c r="AF621" s="89" t="s">
        <v>275</v>
      </c>
      <c r="AG621" s="39" t="str">
        <f t="shared" ref="AG621:AN621" si="340">AG417</f>
        <v xml:space="preserve">Residential </v>
      </c>
      <c r="AH621" s="37" t="str">
        <f t="shared" si="340"/>
        <v>Commercial/Institutional</v>
      </c>
      <c r="AI621" s="37" t="str">
        <f t="shared" si="340"/>
        <v>Manufacturing/Construction</v>
      </c>
      <c r="AJ621" s="37" t="str">
        <f t="shared" si="340"/>
        <v>Energy industries</v>
      </c>
      <c r="AK621" s="37" t="str">
        <f t="shared" si="340"/>
        <v>Agriculture</v>
      </c>
      <c r="AL621" s="37" t="str">
        <f t="shared" si="340"/>
        <v>Non-specified</v>
      </c>
      <c r="AM621" s="37" t="str">
        <f t="shared" si="340"/>
        <v>Fugitive (coal)</v>
      </c>
      <c r="AN621" s="54" t="str">
        <f t="shared" si="340"/>
        <v>Fugitive (oil and gas)</v>
      </c>
      <c r="AP621" s="39" t="str">
        <f>AP417</f>
        <v>On-road</v>
      </c>
      <c r="AQ621" s="37" t="str">
        <f>AQ417</f>
        <v>Rail</v>
      </c>
      <c r="AR621" s="37" t="str">
        <f>AR417</f>
        <v>Water</v>
      </c>
      <c r="AS621" s="37" t="str">
        <f>AS417</f>
        <v>Air</v>
      </c>
      <c r="AT621" s="54" t="str">
        <f>AT417</f>
        <v>Off-road</v>
      </c>
      <c r="AV621" s="39" t="str">
        <f>AV417</f>
        <v>Landfill</v>
      </c>
      <c r="AW621" s="37" t="str">
        <f>AW417</f>
        <v>Biological</v>
      </c>
      <c r="AX621" s="37" t="str">
        <f>AX417</f>
        <v>Incineration</v>
      </c>
      <c r="AY621" s="54" t="str">
        <f>AY417</f>
        <v>Wastewater</v>
      </c>
      <c r="BA621" s="39" t="str">
        <f>BA417</f>
        <v>Industrial processes</v>
      </c>
      <c r="BB621" s="54" t="str">
        <f>BB417</f>
        <v>Industrial product use</v>
      </c>
      <c r="BD621" s="39" t="str">
        <f>BD417</f>
        <v>Agriculture</v>
      </c>
      <c r="BE621" s="37" t="str">
        <f>BE417</f>
        <v>Land use</v>
      </c>
      <c r="BF621" s="54" t="str">
        <f>BF417</f>
        <v>Other</v>
      </c>
    </row>
    <row r="622" spans="4:58" s="52" customFormat="1" ht="15" customHeight="1">
      <c r="D622" s="53"/>
      <c r="E622" s="53"/>
      <c r="F622" s="53"/>
      <c r="P622" s="244">
        <v>1</v>
      </c>
      <c r="Q622" s="50" t="str">
        <f t="shared" ref="Q622:Q653" si="341">Q10</f>
        <v/>
      </c>
      <c r="R622" s="21"/>
      <c r="S622" s="21"/>
      <c r="T622" s="32"/>
      <c r="U622" s="83" t="str">
        <f t="shared" ref="U622:Y631" si="342">IF(ISERROR(U10/$T10),"",U10/$T10)</f>
        <v/>
      </c>
      <c r="V622" s="83" t="str">
        <f t="shared" si="342"/>
        <v/>
      </c>
      <c r="W622" s="83" t="str">
        <f t="shared" si="342"/>
        <v/>
      </c>
      <c r="X622" s="83" t="str">
        <f t="shared" si="342"/>
        <v/>
      </c>
      <c r="Y622" s="83" t="str">
        <f t="shared" si="342"/>
        <v/>
      </c>
      <c r="Z622" s="70" t="str">
        <f t="shared" ref="Z622:Z653" si="343">IF(SUM(U622:Y622)=0,"",SUM(U622:Y622))</f>
        <v/>
      </c>
      <c r="AA622" s="70">
        <v>1</v>
      </c>
      <c r="AB622" s="70">
        <v>1</v>
      </c>
      <c r="AC622" s="70">
        <v>1</v>
      </c>
      <c r="AD622" s="70">
        <v>1</v>
      </c>
      <c r="AE622" s="70">
        <v>1</v>
      </c>
      <c r="AF622" s="70">
        <v>1</v>
      </c>
      <c r="AG622" s="83" t="str">
        <f t="shared" ref="AG622:AN631" si="344">IF(ISERROR(AG10/$T10),"",AG10/$T10)</f>
        <v/>
      </c>
      <c r="AH622" s="83" t="str">
        <f t="shared" si="344"/>
        <v/>
      </c>
      <c r="AI622" s="83" t="str">
        <f t="shared" si="344"/>
        <v/>
      </c>
      <c r="AJ622" s="83" t="str">
        <f t="shared" si="344"/>
        <v/>
      </c>
      <c r="AK622" s="83" t="str">
        <f t="shared" si="344"/>
        <v/>
      </c>
      <c r="AL622" s="83" t="str">
        <f t="shared" si="344"/>
        <v/>
      </c>
      <c r="AM622" s="83" t="str">
        <f t="shared" si="344"/>
        <v/>
      </c>
      <c r="AN622" s="83" t="str">
        <f t="shared" si="344"/>
        <v/>
      </c>
      <c r="AO622" s="59"/>
      <c r="AP622" s="83" t="str">
        <f t="shared" ref="AP622:AT631" si="345">IF(ISERROR(AP10/$T10),"",AP10/$T10)</f>
        <v/>
      </c>
      <c r="AQ622" s="83" t="str">
        <f t="shared" si="345"/>
        <v/>
      </c>
      <c r="AR622" s="83" t="str">
        <f t="shared" si="345"/>
        <v/>
      </c>
      <c r="AS622" s="83" t="str">
        <f t="shared" si="345"/>
        <v/>
      </c>
      <c r="AT622" s="83" t="str">
        <f t="shared" si="345"/>
        <v/>
      </c>
      <c r="AU622" s="59"/>
      <c r="AV622" s="83" t="str">
        <f t="shared" ref="AV622:AY641" si="346">IF(ISERROR(AV10/$T10),"",AV10/$T10)</f>
        <v/>
      </c>
      <c r="AW622" s="83" t="str">
        <f t="shared" si="346"/>
        <v/>
      </c>
      <c r="AX622" s="83" t="str">
        <f t="shared" si="346"/>
        <v/>
      </c>
      <c r="AY622" s="83" t="str">
        <f t="shared" si="346"/>
        <v/>
      </c>
      <c r="AZ622" s="59"/>
      <c r="BA622" s="83" t="str">
        <f t="shared" ref="BA622:BB641" si="347">IF(ISERROR(BA10/$T10),"",BA10/$T10)</f>
        <v/>
      </c>
      <c r="BB622" s="83" t="str">
        <f t="shared" si="347"/>
        <v/>
      </c>
      <c r="BC622" s="59"/>
      <c r="BD622" s="83" t="str">
        <f t="shared" ref="BD622:BF641" si="348">IF(ISERROR(BD10/$T10),"",BD10/$T10)</f>
        <v/>
      </c>
      <c r="BE622" s="83" t="str">
        <f t="shared" si="348"/>
        <v/>
      </c>
      <c r="BF622" s="83" t="str">
        <f t="shared" si="348"/>
        <v/>
      </c>
    </row>
    <row r="623" spans="4:58" s="52" customFormat="1" ht="15" customHeight="1">
      <c r="D623" s="53"/>
      <c r="E623" s="53"/>
      <c r="F623" s="53"/>
      <c r="P623" s="244">
        <v>2</v>
      </c>
      <c r="Q623" s="50" t="str">
        <f t="shared" si="341"/>
        <v>Amman_2014</v>
      </c>
      <c r="R623" s="21"/>
      <c r="S623" s="21"/>
      <c r="T623" s="32"/>
      <c r="U623" s="83">
        <f t="shared" si="342"/>
        <v>315.54802839165529</v>
      </c>
      <c r="V623" s="83">
        <f t="shared" si="342"/>
        <v>150.48813759773552</v>
      </c>
      <c r="W623" s="83">
        <f t="shared" si="342"/>
        <v>27.156149727900189</v>
      </c>
      <c r="X623" s="83" t="str">
        <f t="shared" si="342"/>
        <v/>
      </c>
      <c r="Y623" s="83" t="str">
        <f t="shared" si="342"/>
        <v/>
      </c>
      <c r="Z623" s="70">
        <f t="shared" si="343"/>
        <v>493.19231571729102</v>
      </c>
      <c r="AA623" s="70">
        <f t="shared" ref="AA623:AA654" ca="1" si="349">IFERROR(IF(ROW()-ROW(AA$621)&lt;$X$1+1,AA622+1,RANK(Z623,GDPTOTALrank)+$X$1),IF(VALUE(Z623)=0,$T$1+1,RANK(Z623,GDPTOTALrank)+$X$1))</f>
        <v>11</v>
      </c>
      <c r="AB623" s="70">
        <f t="shared" ref="AB623:AB654" ca="1" si="350">IFERROR(IF(ROW()-ROW(AB$621)&lt;$X$1+1,AB622+1,RANK(U623,GDPSTATIONrank)+$X$1),IF(VALUE(U623)=0,$T$1+1,RANK(U623,GDPSTATIONrank)+$X$1))</f>
        <v>10</v>
      </c>
      <c r="AC623" s="70">
        <f t="shared" ref="AC623:AC654" ca="1" si="351">IFERROR(IF(ROW()-ROW(AC$621)&lt;$X$1+1,AC622+1,RANK(V623,GDPTRANSrank)+$X$1),IF(VALUE(V623)=0,$T$1+1,RANK(V623,GDPTRANSrank)+$X$1))</f>
        <v>11</v>
      </c>
      <c r="AD623" s="70">
        <f t="shared" ref="AD623:AD654" ca="1" si="352">IFERROR(IF(ROW()-ROW(AD$621)&lt;$X$1+1,AD622+1,RANK(W623,GDPWASTErank)+$X$1),IF(VALUE(W623)=0,$T$1+1,RANK(W623,GDPWASTErank)+$X$1))</f>
        <v>28</v>
      </c>
      <c r="AE623" s="70" t="e">
        <f t="shared" ref="AE623:AE654" ca="1" si="353">IFERROR(IF(ROW()-ROW(AE$621)&lt;$X$1+1,AE622+1,RANK(X623,GDPIPPUrank)+$X$1),IF(VALUE(X623)=0,$T$1+1,RANK(X623,GDPIPPUrank)+$X$1))</f>
        <v>#VALUE!</v>
      </c>
      <c r="AF623" s="70" t="e">
        <f t="shared" ref="AF623:AF654" ca="1" si="354">IFERROR(IF(ROW()-ROW(AF$621)&lt;$X$1+1,AF622+1,RANK(Y623,GDPAFOLUrank)+$X$1),IF(VALUE(Y623)=0,$T$1+1,RANK(Y623,GDPAFOLUrank)+$X$1))</f>
        <v>#VALUE!</v>
      </c>
      <c r="AG623" s="83">
        <f t="shared" si="344"/>
        <v>162.74194628567585</v>
      </c>
      <c r="AH623" s="83">
        <f t="shared" si="344"/>
        <v>131.02787495878806</v>
      </c>
      <c r="AI623" s="83">
        <f t="shared" si="344"/>
        <v>21.778207147191388</v>
      </c>
      <c r="AJ623" s="83" t="str">
        <f t="shared" si="344"/>
        <v/>
      </c>
      <c r="AK623" s="83" t="str">
        <f t="shared" si="344"/>
        <v/>
      </c>
      <c r="AL623" s="83" t="str">
        <f t="shared" si="344"/>
        <v/>
      </c>
      <c r="AM623" s="83" t="str">
        <f t="shared" si="344"/>
        <v/>
      </c>
      <c r="AN623" s="83" t="str">
        <f t="shared" si="344"/>
        <v/>
      </c>
      <c r="AO623" s="59"/>
      <c r="AP623" s="83">
        <f t="shared" si="345"/>
        <v>150.48813759773552</v>
      </c>
      <c r="AQ623" s="83" t="str">
        <f t="shared" si="345"/>
        <v/>
      </c>
      <c r="AR623" s="83" t="str">
        <f t="shared" si="345"/>
        <v/>
      </c>
      <c r="AS623" s="83" t="str">
        <f t="shared" si="345"/>
        <v/>
      </c>
      <c r="AT623" s="83" t="str">
        <f t="shared" si="345"/>
        <v/>
      </c>
      <c r="AU623" s="59"/>
      <c r="AV623" s="83">
        <f t="shared" si="346"/>
        <v>10.89713459649589</v>
      </c>
      <c r="AW623" s="83" t="str">
        <f t="shared" si="346"/>
        <v/>
      </c>
      <c r="AX623" s="83" t="str">
        <f t="shared" si="346"/>
        <v/>
      </c>
      <c r="AY623" s="83">
        <f t="shared" si="346"/>
        <v>16.259015131404301</v>
      </c>
      <c r="AZ623" s="59"/>
      <c r="BA623" s="83" t="str">
        <f t="shared" si="347"/>
        <v/>
      </c>
      <c r="BB623" s="83" t="str">
        <f t="shared" si="347"/>
        <v/>
      </c>
      <c r="BC623" s="59"/>
      <c r="BD623" s="83" t="str">
        <f t="shared" si="348"/>
        <v/>
      </c>
      <c r="BE623" s="83" t="str">
        <f t="shared" si="348"/>
        <v/>
      </c>
      <c r="BF623" s="83" t="str">
        <f t="shared" si="348"/>
        <v/>
      </c>
    </row>
    <row r="624" spans="4:58" s="52" customFormat="1" ht="15" customHeight="1">
      <c r="D624" s="53"/>
      <c r="E624" s="53"/>
      <c r="F624" s="53"/>
      <c r="P624" s="244">
        <v>3</v>
      </c>
      <c r="Q624" s="50" t="str">
        <f t="shared" si="341"/>
        <v>Athens_2014</v>
      </c>
      <c r="R624" s="21"/>
      <c r="S624" s="21"/>
      <c r="T624" s="32"/>
      <c r="U624" s="83">
        <f t="shared" si="342"/>
        <v>118.65529316543576</v>
      </c>
      <c r="V624" s="83">
        <f t="shared" si="342"/>
        <v>47.845347792174309</v>
      </c>
      <c r="W624" s="83">
        <f t="shared" si="342"/>
        <v>16.066251480890614</v>
      </c>
      <c r="X624" s="83" t="str">
        <f t="shared" si="342"/>
        <v/>
      </c>
      <c r="Y624" s="83" t="str">
        <f t="shared" si="342"/>
        <v/>
      </c>
      <c r="Z624" s="70">
        <f t="shared" si="343"/>
        <v>182.5668924385007</v>
      </c>
      <c r="AA624" s="70">
        <f t="shared" ca="1" si="349"/>
        <v>29</v>
      </c>
      <c r="AB624" s="70">
        <f t="shared" ca="1" si="350"/>
        <v>27</v>
      </c>
      <c r="AC624" s="70">
        <f t="shared" ca="1" si="351"/>
        <v>51</v>
      </c>
      <c r="AD624" s="70">
        <f t="shared" ca="1" si="352"/>
        <v>40</v>
      </c>
      <c r="AE624" s="70" t="e">
        <f t="shared" ca="1" si="353"/>
        <v>#VALUE!</v>
      </c>
      <c r="AF624" s="70" t="e">
        <f t="shared" ca="1" si="354"/>
        <v>#VALUE!</v>
      </c>
      <c r="AG624" s="83">
        <f t="shared" si="344"/>
        <v>53.862646584303199</v>
      </c>
      <c r="AH624" s="83">
        <f t="shared" si="344"/>
        <v>60.210311966319104</v>
      </c>
      <c r="AI624" s="83">
        <f t="shared" si="344"/>
        <v>4.5658936071565925</v>
      </c>
      <c r="AJ624" s="83" t="str">
        <f t="shared" si="344"/>
        <v/>
      </c>
      <c r="AK624" s="83" t="str">
        <f t="shared" si="344"/>
        <v/>
      </c>
      <c r="AL624" s="83" t="str">
        <f t="shared" si="344"/>
        <v/>
      </c>
      <c r="AM624" s="83" t="str">
        <f t="shared" si="344"/>
        <v/>
      </c>
      <c r="AN624" s="83">
        <f t="shared" si="344"/>
        <v>1.6441007656870153E-2</v>
      </c>
      <c r="AO624" s="59"/>
      <c r="AP624" s="83">
        <f t="shared" si="345"/>
        <v>45.653133652077628</v>
      </c>
      <c r="AQ624" s="83">
        <f t="shared" si="345"/>
        <v>2.1922141400966866</v>
      </c>
      <c r="AR624" s="83" t="str">
        <f t="shared" si="345"/>
        <v/>
      </c>
      <c r="AS624" s="83" t="str">
        <f t="shared" si="345"/>
        <v/>
      </c>
      <c r="AT624" s="83" t="str">
        <f t="shared" si="345"/>
        <v/>
      </c>
      <c r="AU624" s="59"/>
      <c r="AV624" s="83">
        <f t="shared" si="346"/>
        <v>15.015337504084053</v>
      </c>
      <c r="AW624" s="83">
        <f t="shared" si="346"/>
        <v>1.8232277821619871E-3</v>
      </c>
      <c r="AX624" s="83" t="str">
        <f t="shared" si="346"/>
        <v/>
      </c>
      <c r="AY624" s="83">
        <f t="shared" si="346"/>
        <v>1.0490907490244019</v>
      </c>
      <c r="AZ624" s="59"/>
      <c r="BA624" s="83" t="str">
        <f t="shared" si="347"/>
        <v/>
      </c>
      <c r="BB624" s="83" t="str">
        <f t="shared" si="347"/>
        <v/>
      </c>
      <c r="BC624" s="59"/>
      <c r="BD624" s="83" t="str">
        <f t="shared" si="348"/>
        <v/>
      </c>
      <c r="BE624" s="83" t="str">
        <f t="shared" si="348"/>
        <v/>
      </c>
      <c r="BF624" s="83" t="str">
        <f t="shared" si="348"/>
        <v/>
      </c>
    </row>
    <row r="625" spans="4:58" s="52" customFormat="1" ht="15" customHeight="1">
      <c r="D625" s="53"/>
      <c r="E625" s="53"/>
      <c r="F625" s="53"/>
      <c r="P625" s="244">
        <v>4</v>
      </c>
      <c r="Q625" s="50" t="str">
        <f t="shared" si="341"/>
        <v>Athens_2015</v>
      </c>
      <c r="R625" s="21"/>
      <c r="S625" s="21"/>
      <c r="T625" s="32"/>
      <c r="U625" s="83">
        <f t="shared" si="342"/>
        <v>121.23759659036281</v>
      </c>
      <c r="V625" s="83">
        <f t="shared" si="342"/>
        <v>48.215113904754006</v>
      </c>
      <c r="W625" s="83">
        <f t="shared" si="342"/>
        <v>15.081693866387331</v>
      </c>
      <c r="X625" s="83" t="str">
        <f t="shared" si="342"/>
        <v/>
      </c>
      <c r="Y625" s="83" t="str">
        <f t="shared" si="342"/>
        <v/>
      </c>
      <c r="Z625" s="70">
        <f t="shared" si="343"/>
        <v>184.53440436150416</v>
      </c>
      <c r="AA625" s="70">
        <f t="shared" ca="1" si="349"/>
        <v>28</v>
      </c>
      <c r="AB625" s="70">
        <f t="shared" ca="1" si="350"/>
        <v>26</v>
      </c>
      <c r="AC625" s="70">
        <f t="shared" ca="1" si="351"/>
        <v>50</v>
      </c>
      <c r="AD625" s="70">
        <f t="shared" ca="1" si="352"/>
        <v>43</v>
      </c>
      <c r="AE625" s="70" t="e">
        <f t="shared" ca="1" si="353"/>
        <v>#VALUE!</v>
      </c>
      <c r="AF625" s="70" t="e">
        <f t="shared" ca="1" si="354"/>
        <v>#VALUE!</v>
      </c>
      <c r="AG625" s="83">
        <f t="shared" si="344"/>
        <v>59.102163252827367</v>
      </c>
      <c r="AH625" s="83">
        <f t="shared" si="344"/>
        <v>56.739009387128874</v>
      </c>
      <c r="AI625" s="83">
        <f t="shared" si="344"/>
        <v>5.3795999302997739</v>
      </c>
      <c r="AJ625" s="83" t="str">
        <f t="shared" si="344"/>
        <v/>
      </c>
      <c r="AK625" s="83" t="str">
        <f t="shared" si="344"/>
        <v/>
      </c>
      <c r="AL625" s="83" t="str">
        <f t="shared" si="344"/>
        <v/>
      </c>
      <c r="AM625" s="83" t="str">
        <f t="shared" si="344"/>
        <v/>
      </c>
      <c r="AN625" s="83">
        <f t="shared" si="344"/>
        <v>1.6824020106789427E-2</v>
      </c>
      <c r="AO625" s="59"/>
      <c r="AP625" s="83">
        <f t="shared" si="345"/>
        <v>45.97785514111326</v>
      </c>
      <c r="AQ625" s="83">
        <f t="shared" si="345"/>
        <v>2.2372587636407446</v>
      </c>
      <c r="AR625" s="83" t="str">
        <f t="shared" si="345"/>
        <v/>
      </c>
      <c r="AS625" s="83" t="str">
        <f t="shared" si="345"/>
        <v/>
      </c>
      <c r="AT625" s="83" t="str">
        <f t="shared" si="345"/>
        <v/>
      </c>
      <c r="AU625" s="59"/>
      <c r="AV625" s="83">
        <f t="shared" si="346"/>
        <v>14.006418617214516</v>
      </c>
      <c r="AW625" s="83">
        <f t="shared" si="346"/>
        <v>1.744707505680972E-3</v>
      </c>
      <c r="AX625" s="83" t="str">
        <f t="shared" si="346"/>
        <v/>
      </c>
      <c r="AY625" s="83">
        <f t="shared" si="346"/>
        <v>1.0735305416671344</v>
      </c>
      <c r="AZ625" s="59"/>
      <c r="BA625" s="83" t="str">
        <f t="shared" si="347"/>
        <v/>
      </c>
      <c r="BB625" s="83" t="str">
        <f t="shared" si="347"/>
        <v/>
      </c>
      <c r="BC625" s="59"/>
      <c r="BD625" s="83" t="str">
        <f t="shared" si="348"/>
        <v/>
      </c>
      <c r="BE625" s="83" t="str">
        <f t="shared" si="348"/>
        <v/>
      </c>
      <c r="BF625" s="83" t="str">
        <f t="shared" si="348"/>
        <v/>
      </c>
    </row>
    <row r="626" spans="4:58" s="52" customFormat="1" ht="15" customHeight="1">
      <c r="D626" s="53"/>
      <c r="E626" s="53"/>
      <c r="F626" s="53"/>
      <c r="P626" s="244">
        <v>5</v>
      </c>
      <c r="Q626" s="50" t="str">
        <f t="shared" si="341"/>
        <v>Athens_2016</v>
      </c>
      <c r="R626" s="21"/>
      <c r="S626" s="21"/>
      <c r="T626" s="32"/>
      <c r="U626" s="83">
        <f t="shared" si="342"/>
        <v>84.332670152179432</v>
      </c>
      <c r="V626" s="83">
        <f t="shared" si="342"/>
        <v>44.480425154180722</v>
      </c>
      <c r="W626" s="83">
        <f t="shared" si="342"/>
        <v>15.159545168391002</v>
      </c>
      <c r="X626" s="83" t="str">
        <f t="shared" si="342"/>
        <v/>
      </c>
      <c r="Y626" s="83" t="str">
        <f t="shared" si="342"/>
        <v/>
      </c>
      <c r="Z626" s="70">
        <f t="shared" si="343"/>
        <v>143.97264047475113</v>
      </c>
      <c r="AA626" s="70">
        <f t="shared" ca="1" si="349"/>
        <v>45</v>
      </c>
      <c r="AB626" s="70">
        <f t="shared" ca="1" si="350"/>
        <v>39</v>
      </c>
      <c r="AC626" s="70">
        <f t="shared" ca="1" si="351"/>
        <v>56</v>
      </c>
      <c r="AD626" s="70">
        <f t="shared" ca="1" si="352"/>
        <v>41</v>
      </c>
      <c r="AE626" s="70" t="e">
        <f t="shared" ca="1" si="353"/>
        <v>#VALUE!</v>
      </c>
      <c r="AF626" s="70" t="e">
        <f t="shared" ca="1" si="354"/>
        <v>#VALUE!</v>
      </c>
      <c r="AG626" s="83">
        <f t="shared" si="344"/>
        <v>40.652426962508834</v>
      </c>
      <c r="AH626" s="83">
        <f t="shared" si="344"/>
        <v>41.597261346739067</v>
      </c>
      <c r="AI626" s="83">
        <f t="shared" si="344"/>
        <v>2.0696559858707668</v>
      </c>
      <c r="AJ626" s="83" t="str">
        <f t="shared" si="344"/>
        <v/>
      </c>
      <c r="AK626" s="83" t="str">
        <f t="shared" si="344"/>
        <v/>
      </c>
      <c r="AL626" s="83" t="str">
        <f t="shared" si="344"/>
        <v/>
      </c>
      <c r="AM626" s="83" t="str">
        <f t="shared" si="344"/>
        <v/>
      </c>
      <c r="AN626" s="83">
        <f t="shared" si="344"/>
        <v>1.3325857060767344E-2</v>
      </c>
      <c r="AO626" s="59"/>
      <c r="AP626" s="83">
        <f t="shared" si="345"/>
        <v>42.477182402621779</v>
      </c>
      <c r="AQ626" s="83">
        <f t="shared" si="345"/>
        <v>2.0032427515589406</v>
      </c>
      <c r="AR626" s="83" t="str">
        <f t="shared" si="345"/>
        <v/>
      </c>
      <c r="AS626" s="83" t="str">
        <f t="shared" si="345"/>
        <v/>
      </c>
      <c r="AT626" s="83" t="str">
        <f t="shared" si="345"/>
        <v/>
      </c>
      <c r="AU626" s="59"/>
      <c r="AV626" s="83">
        <f t="shared" si="346"/>
        <v>14.184593567511248</v>
      </c>
      <c r="AW626" s="83">
        <f t="shared" si="346"/>
        <v>1.6357206122023849E-3</v>
      </c>
      <c r="AX626" s="83" t="str">
        <f t="shared" si="346"/>
        <v/>
      </c>
      <c r="AY626" s="83">
        <f t="shared" si="346"/>
        <v>0.97331588026755178</v>
      </c>
      <c r="AZ626" s="59"/>
      <c r="BA626" s="83" t="str">
        <f t="shared" si="347"/>
        <v/>
      </c>
      <c r="BB626" s="83" t="str">
        <f t="shared" si="347"/>
        <v/>
      </c>
      <c r="BC626" s="59"/>
      <c r="BD626" s="83" t="str">
        <f t="shared" si="348"/>
        <v/>
      </c>
      <c r="BE626" s="83" t="str">
        <f t="shared" si="348"/>
        <v/>
      </c>
      <c r="BF626" s="83" t="str">
        <f t="shared" si="348"/>
        <v/>
      </c>
    </row>
    <row r="627" spans="4:58" s="52" customFormat="1" ht="15" customHeight="1">
      <c r="D627" s="53"/>
      <c r="E627" s="53"/>
      <c r="F627" s="53"/>
      <c r="P627" s="244">
        <v>6</v>
      </c>
      <c r="Q627" s="50" t="str">
        <f t="shared" si="341"/>
        <v>Auckland_2015</v>
      </c>
      <c r="R627" s="21"/>
      <c r="S627" s="21"/>
      <c r="T627" s="32"/>
      <c r="U627" s="83">
        <f t="shared" si="342"/>
        <v>45.677811736385721</v>
      </c>
      <c r="V627" s="83">
        <f t="shared" si="342"/>
        <v>57.478474568705735</v>
      </c>
      <c r="W627" s="83">
        <f t="shared" si="342"/>
        <v>5.2965832006445579</v>
      </c>
      <c r="X627" s="83" t="str">
        <f t="shared" si="342"/>
        <v/>
      </c>
      <c r="Y627" s="83" t="str">
        <f t="shared" si="342"/>
        <v/>
      </c>
      <c r="Z627" s="70">
        <f t="shared" si="343"/>
        <v>108.45286950573602</v>
      </c>
      <c r="AA627" s="70">
        <f t="shared" ca="1" si="349"/>
        <v>63</v>
      </c>
      <c r="AB627" s="70">
        <f t="shared" ca="1" si="350"/>
        <v>99</v>
      </c>
      <c r="AC627" s="70">
        <f t="shared" ca="1" si="351"/>
        <v>37</v>
      </c>
      <c r="AD627" s="70">
        <f t="shared" ca="1" si="352"/>
        <v>59</v>
      </c>
      <c r="AE627" s="70" t="e">
        <f t="shared" ca="1" si="353"/>
        <v>#VALUE!</v>
      </c>
      <c r="AF627" s="70" t="e">
        <f t="shared" ca="1" si="354"/>
        <v>#VALUE!</v>
      </c>
      <c r="AG627" s="83">
        <f t="shared" si="344"/>
        <v>9.2023602309520047</v>
      </c>
      <c r="AH627" s="83">
        <f t="shared" si="344"/>
        <v>8.3475290983587751</v>
      </c>
      <c r="AI627" s="83">
        <f t="shared" si="344"/>
        <v>20.500004330582026</v>
      </c>
      <c r="AJ627" s="83" t="str">
        <f t="shared" si="344"/>
        <v/>
      </c>
      <c r="AK627" s="83">
        <f t="shared" si="344"/>
        <v>5.7441219876072491</v>
      </c>
      <c r="AL627" s="83" t="str">
        <f t="shared" si="344"/>
        <v/>
      </c>
      <c r="AM627" s="83" t="str">
        <f t="shared" si="344"/>
        <v/>
      </c>
      <c r="AN627" s="83">
        <f t="shared" si="344"/>
        <v>1.8837960888856633</v>
      </c>
      <c r="AO627" s="59"/>
      <c r="AP627" s="83">
        <f t="shared" si="345"/>
        <v>56.443715104264328</v>
      </c>
      <c r="AQ627" s="83">
        <f t="shared" si="345"/>
        <v>0.78858439092879551</v>
      </c>
      <c r="AR627" s="83">
        <f t="shared" si="345"/>
        <v>0.24617507351261286</v>
      </c>
      <c r="AS627" s="83" t="str">
        <f t="shared" si="345"/>
        <v/>
      </c>
      <c r="AT627" s="83" t="str">
        <f t="shared" si="345"/>
        <v/>
      </c>
      <c r="AU627" s="59"/>
      <c r="AV627" s="83">
        <f t="shared" si="346"/>
        <v>5.2024570851702041</v>
      </c>
      <c r="AW627" s="83" t="str">
        <f t="shared" si="346"/>
        <v/>
      </c>
      <c r="AX627" s="83" t="str">
        <f t="shared" si="346"/>
        <v/>
      </c>
      <c r="AY627" s="83">
        <f t="shared" si="346"/>
        <v>9.4126115474353539E-2</v>
      </c>
      <c r="AZ627" s="59"/>
      <c r="BA627" s="83" t="str">
        <f t="shared" si="347"/>
        <v/>
      </c>
      <c r="BB627" s="83" t="str">
        <f t="shared" si="347"/>
        <v/>
      </c>
      <c r="BC627" s="59"/>
      <c r="BD627" s="83" t="str">
        <f t="shared" si="348"/>
        <v/>
      </c>
      <c r="BE627" s="83" t="str">
        <f t="shared" si="348"/>
        <v/>
      </c>
      <c r="BF627" s="83" t="str">
        <f t="shared" si="348"/>
        <v/>
      </c>
    </row>
    <row r="628" spans="4:58" s="52" customFormat="1" ht="15" customHeight="1">
      <c r="D628" s="53"/>
      <c r="E628" s="53"/>
      <c r="F628" s="53"/>
      <c r="P628" s="244">
        <v>7</v>
      </c>
      <c r="Q628" s="50" t="str">
        <f t="shared" si="341"/>
        <v>Auckland_2014</v>
      </c>
      <c r="R628" s="21"/>
      <c r="S628" s="21"/>
      <c r="T628" s="32"/>
      <c r="U628" s="83">
        <f t="shared" si="342"/>
        <v>48.525873935515094</v>
      </c>
      <c r="V628" s="83">
        <f t="shared" si="342"/>
        <v>59.292383962344125</v>
      </c>
      <c r="W628" s="83">
        <f t="shared" si="342"/>
        <v>4.8251159063654789</v>
      </c>
      <c r="X628" s="83" t="str">
        <f t="shared" si="342"/>
        <v/>
      </c>
      <c r="Y628" s="83" t="str">
        <f t="shared" si="342"/>
        <v/>
      </c>
      <c r="Z628" s="70">
        <f t="shared" si="343"/>
        <v>112.64337380422469</v>
      </c>
      <c r="AA628" s="70">
        <f t="shared" ca="1" si="349"/>
        <v>62</v>
      </c>
      <c r="AB628" s="70">
        <f t="shared" ca="1" si="350"/>
        <v>92</v>
      </c>
      <c r="AC628" s="70">
        <f t="shared" ca="1" si="351"/>
        <v>36</v>
      </c>
      <c r="AD628" s="70">
        <f t="shared" ca="1" si="352"/>
        <v>62</v>
      </c>
      <c r="AE628" s="70" t="e">
        <f t="shared" ca="1" si="353"/>
        <v>#VALUE!</v>
      </c>
      <c r="AF628" s="70" t="e">
        <f t="shared" ca="1" si="354"/>
        <v>#VALUE!</v>
      </c>
      <c r="AG628" s="83">
        <f t="shared" si="344"/>
        <v>9.8899716610776878</v>
      </c>
      <c r="AH628" s="83">
        <f t="shared" si="344"/>
        <v>8.7031720959671084</v>
      </c>
      <c r="AI628" s="83">
        <f t="shared" si="344"/>
        <v>21.882940383802346</v>
      </c>
      <c r="AJ628" s="83" t="str">
        <f t="shared" si="344"/>
        <v/>
      </c>
      <c r="AK628" s="83">
        <f t="shared" si="344"/>
        <v>6.0564263738532764</v>
      </c>
      <c r="AL628" s="83" t="str">
        <f t="shared" si="344"/>
        <v/>
      </c>
      <c r="AM628" s="83" t="str">
        <f t="shared" si="344"/>
        <v/>
      </c>
      <c r="AN628" s="83">
        <f t="shared" si="344"/>
        <v>1.9933634208146795</v>
      </c>
      <c r="AO628" s="59"/>
      <c r="AP628" s="83">
        <f t="shared" si="345"/>
        <v>58.102661332715329</v>
      </c>
      <c r="AQ628" s="83">
        <f t="shared" si="345"/>
        <v>0.92834869949784171</v>
      </c>
      <c r="AR628" s="83">
        <f t="shared" si="345"/>
        <v>0.26137393013096127</v>
      </c>
      <c r="AS628" s="83" t="str">
        <f t="shared" si="345"/>
        <v/>
      </c>
      <c r="AT628" s="83" t="str">
        <f t="shared" si="345"/>
        <v/>
      </c>
      <c r="AU628" s="59"/>
      <c r="AV628" s="83">
        <f t="shared" si="346"/>
        <v>4.7334925341938208</v>
      </c>
      <c r="AW628" s="83" t="str">
        <f t="shared" si="346"/>
        <v/>
      </c>
      <c r="AX628" s="83" t="str">
        <f t="shared" si="346"/>
        <v/>
      </c>
      <c r="AY628" s="83">
        <f t="shared" si="346"/>
        <v>9.162337217165821E-2</v>
      </c>
      <c r="AZ628" s="59"/>
      <c r="BA628" s="83" t="str">
        <f t="shared" si="347"/>
        <v/>
      </c>
      <c r="BB628" s="83" t="str">
        <f t="shared" si="347"/>
        <v/>
      </c>
      <c r="BC628" s="59"/>
      <c r="BD628" s="83" t="str">
        <f t="shared" si="348"/>
        <v/>
      </c>
      <c r="BE628" s="83" t="str">
        <f t="shared" si="348"/>
        <v/>
      </c>
      <c r="BF628" s="83" t="str">
        <f t="shared" si="348"/>
        <v/>
      </c>
    </row>
    <row r="629" spans="4:58" s="52" customFormat="1" ht="15" customHeight="1">
      <c r="D629" s="53"/>
      <c r="E629" s="53"/>
      <c r="F629" s="53"/>
      <c r="P629" s="244">
        <v>8</v>
      </c>
      <c r="Q629" s="50" t="str">
        <f t="shared" si="341"/>
        <v>Auckland_2013</v>
      </c>
      <c r="R629" s="21"/>
      <c r="S629" s="21"/>
      <c r="T629" s="32"/>
      <c r="U629" s="83">
        <f t="shared" si="342"/>
        <v>54.717268800988947</v>
      </c>
      <c r="V629" s="83">
        <f t="shared" si="342"/>
        <v>61.908009650049479</v>
      </c>
      <c r="W629" s="83">
        <f t="shared" si="342"/>
        <v>4.9876611147664658</v>
      </c>
      <c r="X629" s="83" t="str">
        <f t="shared" si="342"/>
        <v/>
      </c>
      <c r="Y629" s="83" t="str">
        <f t="shared" si="342"/>
        <v/>
      </c>
      <c r="Z629" s="70">
        <f t="shared" si="343"/>
        <v>121.61293956580489</v>
      </c>
      <c r="AA629" s="70">
        <f t="shared" ca="1" si="349"/>
        <v>56</v>
      </c>
      <c r="AB629" s="70">
        <f t="shared" ca="1" si="350"/>
        <v>77</v>
      </c>
      <c r="AC629" s="70">
        <f t="shared" ca="1" si="351"/>
        <v>34</v>
      </c>
      <c r="AD629" s="70">
        <f t="shared" ca="1" si="352"/>
        <v>61</v>
      </c>
      <c r="AE629" s="70" t="e">
        <f t="shared" ca="1" si="353"/>
        <v>#VALUE!</v>
      </c>
      <c r="AF629" s="70" t="e">
        <f t="shared" ca="1" si="354"/>
        <v>#VALUE!</v>
      </c>
      <c r="AG629" s="83">
        <f t="shared" si="344"/>
        <v>11.724513960418186</v>
      </c>
      <c r="AH629" s="83">
        <f t="shared" si="344"/>
        <v>9.5448114326281921</v>
      </c>
      <c r="AI629" s="83">
        <f t="shared" si="344"/>
        <v>24.609945788438896</v>
      </c>
      <c r="AJ629" s="83" t="str">
        <f t="shared" si="344"/>
        <v/>
      </c>
      <c r="AK629" s="83">
        <f t="shared" si="344"/>
        <v>6.6997733888911641</v>
      </c>
      <c r="AL629" s="83" t="str">
        <f t="shared" si="344"/>
        <v/>
      </c>
      <c r="AM629" s="83" t="str">
        <f t="shared" si="344"/>
        <v/>
      </c>
      <c r="AN629" s="83">
        <f t="shared" si="344"/>
        <v>2.1382242306125061</v>
      </c>
      <c r="AO629" s="59"/>
      <c r="AP629" s="83">
        <f t="shared" si="345"/>
        <v>60.656736314455003</v>
      </c>
      <c r="AQ629" s="83">
        <f t="shared" si="345"/>
        <v>0.97354515261670493</v>
      </c>
      <c r="AR629" s="83">
        <f t="shared" si="345"/>
        <v>0.27772818297776813</v>
      </c>
      <c r="AS629" s="83" t="str">
        <f t="shared" si="345"/>
        <v/>
      </c>
      <c r="AT629" s="83" t="str">
        <f t="shared" si="345"/>
        <v/>
      </c>
      <c r="AU629" s="59"/>
      <c r="AV629" s="83">
        <f t="shared" si="346"/>
        <v>4.7968420497744848</v>
      </c>
      <c r="AW629" s="83" t="str">
        <f t="shared" si="346"/>
        <v/>
      </c>
      <c r="AX629" s="83" t="str">
        <f t="shared" si="346"/>
        <v/>
      </c>
      <c r="AY629" s="83">
        <f t="shared" si="346"/>
        <v>0.19081906499198067</v>
      </c>
      <c r="AZ629" s="59"/>
      <c r="BA629" s="83" t="str">
        <f t="shared" si="347"/>
        <v/>
      </c>
      <c r="BB629" s="83" t="str">
        <f t="shared" si="347"/>
        <v/>
      </c>
      <c r="BC629" s="59"/>
      <c r="BD629" s="83" t="str">
        <f t="shared" si="348"/>
        <v/>
      </c>
      <c r="BE629" s="83" t="str">
        <f t="shared" si="348"/>
        <v/>
      </c>
      <c r="BF629" s="83" t="str">
        <f t="shared" si="348"/>
        <v/>
      </c>
    </row>
    <row r="630" spans="4:58" s="52" customFormat="1" ht="15" customHeight="1">
      <c r="D630" s="53"/>
      <c r="E630" s="53"/>
      <c r="F630" s="53"/>
      <c r="P630" s="244">
        <v>9</v>
      </c>
      <c r="Q630" s="50" t="str">
        <f t="shared" si="341"/>
        <v>Auckland_2012</v>
      </c>
      <c r="R630" s="21"/>
      <c r="S630" s="21"/>
      <c r="T630" s="32"/>
      <c r="U630" s="83">
        <f t="shared" si="342"/>
        <v>59.847267369187556</v>
      </c>
      <c r="V630" s="83">
        <f t="shared" si="342"/>
        <v>62.87375984455754</v>
      </c>
      <c r="W630" s="83">
        <f t="shared" si="342"/>
        <v>4.6928167847726341</v>
      </c>
      <c r="X630" s="83" t="str">
        <f t="shared" si="342"/>
        <v/>
      </c>
      <c r="Y630" s="83" t="str">
        <f t="shared" si="342"/>
        <v/>
      </c>
      <c r="Z630" s="70">
        <f t="shared" si="343"/>
        <v>127.41384399851772</v>
      </c>
      <c r="AA630" s="70">
        <f t="shared" ca="1" si="349"/>
        <v>51</v>
      </c>
      <c r="AB630" s="70">
        <f t="shared" ca="1" si="350"/>
        <v>60</v>
      </c>
      <c r="AC630" s="70">
        <f t="shared" ca="1" si="351"/>
        <v>33</v>
      </c>
      <c r="AD630" s="70">
        <f t="shared" ca="1" si="352"/>
        <v>64</v>
      </c>
      <c r="AE630" s="70" t="e">
        <f t="shared" ca="1" si="353"/>
        <v>#VALUE!</v>
      </c>
      <c r="AF630" s="70" t="e">
        <f t="shared" ca="1" si="354"/>
        <v>#VALUE!</v>
      </c>
      <c r="AG630" s="83">
        <f t="shared" si="344"/>
        <v>13.88626534745597</v>
      </c>
      <c r="AH630" s="83">
        <f t="shared" si="344"/>
        <v>10.546218370457746</v>
      </c>
      <c r="AI630" s="83">
        <f t="shared" si="344"/>
        <v>26.159660347918656</v>
      </c>
      <c r="AJ630" s="83" t="str">
        <f t="shared" si="344"/>
        <v/>
      </c>
      <c r="AK630" s="83">
        <f t="shared" si="344"/>
        <v>7.0749848722709521</v>
      </c>
      <c r="AL630" s="83" t="str">
        <f t="shared" si="344"/>
        <v/>
      </c>
      <c r="AM630" s="83" t="str">
        <f t="shared" si="344"/>
        <v/>
      </c>
      <c r="AN630" s="83">
        <f t="shared" si="344"/>
        <v>2.1801384310842242</v>
      </c>
      <c r="AO630" s="59"/>
      <c r="AP630" s="83">
        <f t="shared" si="345"/>
        <v>61.558009994198578</v>
      </c>
      <c r="AQ630" s="83">
        <f t="shared" si="345"/>
        <v>1.0261147029368904</v>
      </c>
      <c r="AR630" s="83">
        <f t="shared" si="345"/>
        <v>0.28963514742206703</v>
      </c>
      <c r="AS630" s="83" t="str">
        <f t="shared" si="345"/>
        <v/>
      </c>
      <c r="AT630" s="83" t="str">
        <f t="shared" si="345"/>
        <v/>
      </c>
      <c r="AU630" s="59"/>
      <c r="AV630" s="83">
        <f t="shared" si="346"/>
        <v>4.4940074559320191</v>
      </c>
      <c r="AW630" s="83" t="str">
        <f t="shared" si="346"/>
        <v/>
      </c>
      <c r="AX630" s="83" t="str">
        <f t="shared" si="346"/>
        <v/>
      </c>
      <c r="AY630" s="83">
        <f t="shared" si="346"/>
        <v>0.19880932884061409</v>
      </c>
      <c r="AZ630" s="59"/>
      <c r="BA630" s="83" t="str">
        <f t="shared" si="347"/>
        <v/>
      </c>
      <c r="BB630" s="83" t="str">
        <f t="shared" si="347"/>
        <v/>
      </c>
      <c r="BC630" s="59"/>
      <c r="BD630" s="83" t="str">
        <f t="shared" si="348"/>
        <v/>
      </c>
      <c r="BE630" s="83" t="str">
        <f t="shared" si="348"/>
        <v/>
      </c>
      <c r="BF630" s="83" t="str">
        <f t="shared" si="348"/>
        <v/>
      </c>
    </row>
    <row r="631" spans="4:58" s="52" customFormat="1" ht="15" customHeight="1">
      <c r="D631" s="53"/>
      <c r="E631" s="53"/>
      <c r="F631" s="53"/>
      <c r="P631" s="244">
        <v>10</v>
      </c>
      <c r="Q631" s="50" t="str">
        <f t="shared" si="341"/>
        <v>Auckland_2011</v>
      </c>
      <c r="R631" s="21"/>
      <c r="S631" s="21"/>
      <c r="T631" s="32"/>
      <c r="U631" s="83">
        <f t="shared" si="342"/>
        <v>58.601396382672512</v>
      </c>
      <c r="V631" s="83">
        <f t="shared" si="342"/>
        <v>73.189786686794406</v>
      </c>
      <c r="W631" s="83">
        <f t="shared" si="342"/>
        <v>5.377137509522206</v>
      </c>
      <c r="X631" s="83" t="str">
        <f t="shared" si="342"/>
        <v/>
      </c>
      <c r="Y631" s="83" t="str">
        <f t="shared" si="342"/>
        <v/>
      </c>
      <c r="Z631" s="70">
        <f t="shared" si="343"/>
        <v>137.16832057898912</v>
      </c>
      <c r="AA631" s="70">
        <f t="shared" ca="1" si="349"/>
        <v>46</v>
      </c>
      <c r="AB631" s="70">
        <f t="shared" ca="1" si="350"/>
        <v>63</v>
      </c>
      <c r="AC631" s="70">
        <f t="shared" ca="1" si="351"/>
        <v>27</v>
      </c>
      <c r="AD631" s="70">
        <f t="shared" ca="1" si="352"/>
        <v>58</v>
      </c>
      <c r="AE631" s="70" t="e">
        <f t="shared" ca="1" si="353"/>
        <v>#VALUE!</v>
      </c>
      <c r="AF631" s="70" t="e">
        <f t="shared" ca="1" si="354"/>
        <v>#VALUE!</v>
      </c>
      <c r="AG631" s="83">
        <f t="shared" si="344"/>
        <v>13.743297701984233</v>
      </c>
      <c r="AH631" s="83">
        <f t="shared" si="344"/>
        <v>9.8697108623113916</v>
      </c>
      <c r="AI631" s="83">
        <f t="shared" si="344"/>
        <v>25.783610300056324</v>
      </c>
      <c r="AJ631" s="83" t="str">
        <f t="shared" si="344"/>
        <v/>
      </c>
      <c r="AK631" s="83">
        <f t="shared" si="344"/>
        <v>7.240237805266112</v>
      </c>
      <c r="AL631" s="83" t="str">
        <f t="shared" si="344"/>
        <v/>
      </c>
      <c r="AM631" s="83" t="str">
        <f t="shared" si="344"/>
        <v/>
      </c>
      <c r="AN631" s="83">
        <f t="shared" si="344"/>
        <v>1.9645397130544469</v>
      </c>
      <c r="AO631" s="59"/>
      <c r="AP631" s="83">
        <f t="shared" si="345"/>
        <v>71.724007873777737</v>
      </c>
      <c r="AQ631" s="83">
        <f t="shared" si="345"/>
        <v>1.1295397849724715</v>
      </c>
      <c r="AR631" s="83">
        <f t="shared" si="345"/>
        <v>0.33623902804419503</v>
      </c>
      <c r="AS631" s="83" t="str">
        <f t="shared" si="345"/>
        <v/>
      </c>
      <c r="AT631" s="83" t="str">
        <f t="shared" si="345"/>
        <v/>
      </c>
      <c r="AU631" s="59"/>
      <c r="AV631" s="83">
        <f t="shared" si="346"/>
        <v>5.1072791854219712</v>
      </c>
      <c r="AW631" s="83" t="str">
        <f t="shared" si="346"/>
        <v/>
      </c>
      <c r="AX631" s="83" t="str">
        <f t="shared" si="346"/>
        <v/>
      </c>
      <c r="AY631" s="83">
        <f t="shared" si="346"/>
        <v>0.26985832410023425</v>
      </c>
      <c r="AZ631" s="59"/>
      <c r="BA631" s="83" t="str">
        <f t="shared" si="347"/>
        <v/>
      </c>
      <c r="BB631" s="83" t="str">
        <f t="shared" si="347"/>
        <v/>
      </c>
      <c r="BC631" s="59"/>
      <c r="BD631" s="83" t="str">
        <f t="shared" si="348"/>
        <v/>
      </c>
      <c r="BE631" s="83" t="str">
        <f t="shared" si="348"/>
        <v/>
      </c>
      <c r="BF631" s="83" t="str">
        <f t="shared" si="348"/>
        <v/>
      </c>
    </row>
    <row r="632" spans="4:58" s="52" customFormat="1" ht="15" customHeight="1">
      <c r="D632" s="53"/>
      <c r="E632" s="53"/>
      <c r="F632" s="53"/>
      <c r="P632" s="244">
        <v>11</v>
      </c>
      <c r="Q632" s="50" t="str">
        <f t="shared" si="341"/>
        <v>Auckland_2010</v>
      </c>
      <c r="R632" s="21"/>
      <c r="S632" s="21"/>
      <c r="T632" s="32"/>
      <c r="U632" s="83">
        <f t="shared" ref="U632:Y641" si="355">IF(ISERROR(U20/$T20),"",U20/$T20)</f>
        <v>68.89537676886539</v>
      </c>
      <c r="V632" s="83">
        <f t="shared" si="355"/>
        <v>84.209621278753104</v>
      </c>
      <c r="W632" s="83">
        <f t="shared" si="355"/>
        <v>6.0955364978481317</v>
      </c>
      <c r="X632" s="83" t="str">
        <f t="shared" si="355"/>
        <v/>
      </c>
      <c r="Y632" s="83" t="str">
        <f t="shared" si="355"/>
        <v/>
      </c>
      <c r="Z632" s="70">
        <f t="shared" si="343"/>
        <v>159.20053454546664</v>
      </c>
      <c r="AA632" s="70">
        <f t="shared" ca="1" si="349"/>
        <v>41</v>
      </c>
      <c r="AB632" s="70">
        <f t="shared" ca="1" si="350"/>
        <v>51</v>
      </c>
      <c r="AC632" s="70">
        <f t="shared" ca="1" si="351"/>
        <v>21</v>
      </c>
      <c r="AD632" s="70">
        <f t="shared" ca="1" si="352"/>
        <v>57</v>
      </c>
      <c r="AE632" s="70" t="e">
        <f t="shared" ca="1" si="353"/>
        <v>#VALUE!</v>
      </c>
      <c r="AF632" s="70" t="e">
        <f t="shared" ca="1" si="354"/>
        <v>#VALUE!</v>
      </c>
      <c r="AG632" s="83">
        <f t="shared" ref="AG632:AN641" si="356">IF(ISERROR(AG20/$T20),"",AG20/$T20)</f>
        <v>16.596425196320972</v>
      </c>
      <c r="AH632" s="83">
        <f t="shared" si="356"/>
        <v>11.535094065467991</v>
      </c>
      <c r="AI632" s="83">
        <f t="shared" si="356"/>
        <v>30.068724881494099</v>
      </c>
      <c r="AJ632" s="83" t="str">
        <f t="shared" si="356"/>
        <v/>
      </c>
      <c r="AK632" s="83">
        <f t="shared" si="356"/>
        <v>8.4399091926321699</v>
      </c>
      <c r="AL632" s="83" t="str">
        <f t="shared" si="356"/>
        <v/>
      </c>
      <c r="AM632" s="83" t="str">
        <f t="shared" si="356"/>
        <v/>
      </c>
      <c r="AN632" s="83">
        <f t="shared" si="356"/>
        <v>2.2552234329501579</v>
      </c>
      <c r="AO632" s="59"/>
      <c r="AP632" s="83">
        <f t="shared" ref="AP632:AT641" si="357">IF(ISERROR(AP20/$T20),"",AP20/$T20)</f>
        <v>82.591319392070687</v>
      </c>
      <c r="AQ632" s="83">
        <f t="shared" si="357"/>
        <v>1.2396312292234288</v>
      </c>
      <c r="AR632" s="83">
        <f t="shared" si="357"/>
        <v>0.37867065745899642</v>
      </c>
      <c r="AS632" s="83" t="str">
        <f t="shared" si="357"/>
        <v/>
      </c>
      <c r="AT632" s="83" t="str">
        <f t="shared" si="357"/>
        <v/>
      </c>
      <c r="AU632" s="59"/>
      <c r="AV632" s="83">
        <f t="shared" si="346"/>
        <v>5.9153938083216282</v>
      </c>
      <c r="AW632" s="83" t="str">
        <f t="shared" si="346"/>
        <v/>
      </c>
      <c r="AX632" s="83" t="str">
        <f t="shared" si="346"/>
        <v/>
      </c>
      <c r="AY632" s="83">
        <f t="shared" si="346"/>
        <v>0.18014268952650331</v>
      </c>
      <c r="AZ632" s="59"/>
      <c r="BA632" s="83" t="str">
        <f t="shared" si="347"/>
        <v/>
      </c>
      <c r="BB632" s="83" t="str">
        <f t="shared" si="347"/>
        <v/>
      </c>
      <c r="BC632" s="59"/>
      <c r="BD632" s="83" t="str">
        <f t="shared" si="348"/>
        <v/>
      </c>
      <c r="BE632" s="83" t="str">
        <f t="shared" si="348"/>
        <v/>
      </c>
      <c r="BF632" s="83" t="str">
        <f t="shared" si="348"/>
        <v/>
      </c>
    </row>
    <row r="633" spans="4:58" s="52" customFormat="1" ht="15" customHeight="1">
      <c r="D633" s="53"/>
      <c r="E633" s="53"/>
      <c r="F633" s="53"/>
      <c r="P633" s="244">
        <v>12</v>
      </c>
      <c r="Q633" s="50" t="str">
        <f t="shared" si="341"/>
        <v>Auckland_2009</v>
      </c>
      <c r="R633" s="21"/>
      <c r="S633" s="21"/>
      <c r="T633" s="32"/>
      <c r="U633" s="83">
        <f t="shared" si="355"/>
        <v>78.551952040046515</v>
      </c>
      <c r="V633" s="83">
        <f t="shared" si="355"/>
        <v>90.83926523537923</v>
      </c>
      <c r="W633" s="83">
        <f t="shared" si="355"/>
        <v>6.5717890586094683</v>
      </c>
      <c r="X633" s="83" t="str">
        <f t="shared" si="355"/>
        <v/>
      </c>
      <c r="Y633" s="83" t="str">
        <f t="shared" si="355"/>
        <v/>
      </c>
      <c r="Z633" s="70">
        <f t="shared" si="343"/>
        <v>175.96300633403519</v>
      </c>
      <c r="AA633" s="70">
        <f t="shared" ca="1" si="349"/>
        <v>33</v>
      </c>
      <c r="AB633" s="70">
        <f t="shared" ca="1" si="350"/>
        <v>41</v>
      </c>
      <c r="AC633" s="70">
        <f t="shared" ca="1" si="351"/>
        <v>18</v>
      </c>
      <c r="AD633" s="70">
        <f t="shared" ca="1" si="352"/>
        <v>55</v>
      </c>
      <c r="AE633" s="70" t="e">
        <f t="shared" ca="1" si="353"/>
        <v>#VALUE!</v>
      </c>
      <c r="AF633" s="70" t="e">
        <f t="shared" ca="1" si="354"/>
        <v>#VALUE!</v>
      </c>
      <c r="AG633" s="83">
        <f t="shared" si="356"/>
        <v>19.614919416840323</v>
      </c>
      <c r="AH633" s="83">
        <f t="shared" si="356"/>
        <v>13.195897894884558</v>
      </c>
      <c r="AI633" s="83">
        <f t="shared" si="356"/>
        <v>33.854933848038854</v>
      </c>
      <c r="AJ633" s="83" t="str">
        <f t="shared" si="356"/>
        <v/>
      </c>
      <c r="AK633" s="83">
        <f t="shared" si="356"/>
        <v>9.4623039194625544</v>
      </c>
      <c r="AL633" s="83" t="str">
        <f t="shared" si="356"/>
        <v/>
      </c>
      <c r="AM633" s="83" t="str">
        <f t="shared" si="356"/>
        <v/>
      </c>
      <c r="AN633" s="83">
        <f t="shared" si="356"/>
        <v>2.4238969608202159</v>
      </c>
      <c r="AO633" s="59"/>
      <c r="AP633" s="83">
        <f t="shared" si="357"/>
        <v>89.087490047012253</v>
      </c>
      <c r="AQ633" s="83">
        <f t="shared" si="357"/>
        <v>1.3418727667247656</v>
      </c>
      <c r="AR633" s="83">
        <f t="shared" si="357"/>
        <v>0.40990242164220725</v>
      </c>
      <c r="AS633" s="83" t="str">
        <f t="shared" si="357"/>
        <v/>
      </c>
      <c r="AT633" s="83" t="str">
        <f t="shared" si="357"/>
        <v/>
      </c>
      <c r="AU633" s="59"/>
      <c r="AV633" s="83">
        <f t="shared" si="346"/>
        <v>6.3683424462697475</v>
      </c>
      <c r="AW633" s="83" t="str">
        <f t="shared" si="346"/>
        <v/>
      </c>
      <c r="AX633" s="83" t="str">
        <f t="shared" si="346"/>
        <v/>
      </c>
      <c r="AY633" s="83">
        <f t="shared" si="346"/>
        <v>0.20344661233972125</v>
      </c>
      <c r="AZ633" s="59"/>
      <c r="BA633" s="83" t="str">
        <f t="shared" si="347"/>
        <v/>
      </c>
      <c r="BB633" s="83" t="str">
        <f t="shared" si="347"/>
        <v/>
      </c>
      <c r="BC633" s="59"/>
      <c r="BD633" s="83" t="str">
        <f t="shared" si="348"/>
        <v/>
      </c>
      <c r="BE633" s="83" t="str">
        <f t="shared" si="348"/>
        <v/>
      </c>
      <c r="BF633" s="83" t="str">
        <f t="shared" si="348"/>
        <v/>
      </c>
    </row>
    <row r="634" spans="4:58" s="52" customFormat="1" ht="15" customHeight="1">
      <c r="D634" s="53"/>
      <c r="E634" s="53"/>
      <c r="F634" s="53"/>
      <c r="P634" s="244">
        <v>13</v>
      </c>
      <c r="Q634" s="50" t="str">
        <f t="shared" si="341"/>
        <v>Auckland_1990</v>
      </c>
      <c r="R634" s="21"/>
      <c r="S634" s="21"/>
      <c r="T634" s="32"/>
      <c r="U634" s="83" t="str">
        <f t="shared" si="355"/>
        <v/>
      </c>
      <c r="V634" s="83" t="str">
        <f t="shared" si="355"/>
        <v/>
      </c>
      <c r="W634" s="83" t="str">
        <f t="shared" si="355"/>
        <v/>
      </c>
      <c r="X634" s="83" t="str">
        <f t="shared" si="355"/>
        <v/>
      </c>
      <c r="Y634" s="83" t="str">
        <f t="shared" si="355"/>
        <v/>
      </c>
      <c r="Z634" s="70" t="str">
        <f t="shared" si="343"/>
        <v/>
      </c>
      <c r="AA634" s="70" t="e">
        <f t="shared" ca="1" si="349"/>
        <v>#VALUE!</v>
      </c>
      <c r="AB634" s="70" t="e">
        <f t="shared" ca="1" si="350"/>
        <v>#VALUE!</v>
      </c>
      <c r="AC634" s="70" t="e">
        <f t="shared" ca="1" si="351"/>
        <v>#VALUE!</v>
      </c>
      <c r="AD634" s="70" t="e">
        <f t="shared" ca="1" si="352"/>
        <v>#VALUE!</v>
      </c>
      <c r="AE634" s="70" t="e">
        <f t="shared" ca="1" si="353"/>
        <v>#VALUE!</v>
      </c>
      <c r="AF634" s="70" t="e">
        <f t="shared" ca="1" si="354"/>
        <v>#VALUE!</v>
      </c>
      <c r="AG634" s="83" t="str">
        <f t="shared" si="356"/>
        <v/>
      </c>
      <c r="AH634" s="83" t="str">
        <f t="shared" si="356"/>
        <v/>
      </c>
      <c r="AI634" s="83" t="str">
        <f t="shared" si="356"/>
        <v/>
      </c>
      <c r="AJ634" s="83" t="str">
        <f t="shared" si="356"/>
        <v/>
      </c>
      <c r="AK634" s="83" t="str">
        <f t="shared" si="356"/>
        <v/>
      </c>
      <c r="AL634" s="83" t="str">
        <f t="shared" si="356"/>
        <v/>
      </c>
      <c r="AM634" s="83" t="str">
        <f t="shared" si="356"/>
        <v/>
      </c>
      <c r="AN634" s="83" t="str">
        <f t="shared" si="356"/>
        <v/>
      </c>
      <c r="AO634" s="59"/>
      <c r="AP634" s="83" t="str">
        <f t="shared" si="357"/>
        <v/>
      </c>
      <c r="AQ634" s="83" t="str">
        <f t="shared" si="357"/>
        <v/>
      </c>
      <c r="AR634" s="83" t="str">
        <f t="shared" si="357"/>
        <v/>
      </c>
      <c r="AS634" s="83" t="str">
        <f t="shared" si="357"/>
        <v/>
      </c>
      <c r="AT634" s="83" t="str">
        <f t="shared" si="357"/>
        <v/>
      </c>
      <c r="AU634" s="59"/>
      <c r="AV634" s="83" t="str">
        <f t="shared" si="346"/>
        <v/>
      </c>
      <c r="AW634" s="83" t="str">
        <f t="shared" si="346"/>
        <v/>
      </c>
      <c r="AX634" s="83" t="str">
        <f t="shared" si="346"/>
        <v/>
      </c>
      <c r="AY634" s="83" t="str">
        <f t="shared" si="346"/>
        <v/>
      </c>
      <c r="AZ634" s="59"/>
      <c r="BA634" s="83" t="str">
        <f t="shared" si="347"/>
        <v/>
      </c>
      <c r="BB634" s="83" t="str">
        <f t="shared" si="347"/>
        <v/>
      </c>
      <c r="BC634" s="59"/>
      <c r="BD634" s="83" t="str">
        <f t="shared" si="348"/>
        <v/>
      </c>
      <c r="BE634" s="83" t="str">
        <f t="shared" si="348"/>
        <v/>
      </c>
      <c r="BF634" s="83" t="str">
        <f t="shared" si="348"/>
        <v/>
      </c>
    </row>
    <row r="635" spans="4:58" s="52" customFormat="1" ht="15" customHeight="1">
      <c r="D635" s="53"/>
      <c r="E635" s="53"/>
      <c r="F635" s="53"/>
      <c r="P635" s="244">
        <v>14</v>
      </c>
      <c r="Q635" s="50" t="str">
        <f t="shared" si="341"/>
        <v>Bogotá_2012</v>
      </c>
      <c r="R635" s="21"/>
      <c r="S635" s="21"/>
      <c r="T635" s="32"/>
      <c r="U635" s="83">
        <f t="shared" si="355"/>
        <v>99.129269859646968</v>
      </c>
      <c r="V635" s="83">
        <f t="shared" si="355"/>
        <v>68.554784320101632</v>
      </c>
      <c r="W635" s="83">
        <f t="shared" si="355"/>
        <v>13.624309221222198</v>
      </c>
      <c r="X635" s="83" t="str">
        <f t="shared" si="355"/>
        <v/>
      </c>
      <c r="Y635" s="83" t="str">
        <f t="shared" si="355"/>
        <v/>
      </c>
      <c r="Z635" s="70">
        <f t="shared" si="343"/>
        <v>181.30836340097082</v>
      </c>
      <c r="AA635" s="70">
        <f t="shared" ca="1" si="349"/>
        <v>30</v>
      </c>
      <c r="AB635" s="70">
        <f t="shared" ca="1" si="350"/>
        <v>30</v>
      </c>
      <c r="AC635" s="70">
        <f t="shared" ca="1" si="351"/>
        <v>31</v>
      </c>
      <c r="AD635" s="70">
        <f t="shared" ca="1" si="352"/>
        <v>47</v>
      </c>
      <c r="AE635" s="70" t="e">
        <f t="shared" ca="1" si="353"/>
        <v>#VALUE!</v>
      </c>
      <c r="AF635" s="70" t="e">
        <f t="shared" ca="1" si="354"/>
        <v>#VALUE!</v>
      </c>
      <c r="AG635" s="83">
        <f t="shared" si="356"/>
        <v>31.559025463714775</v>
      </c>
      <c r="AH635" s="83">
        <f t="shared" si="356"/>
        <v>37.391871337227776</v>
      </c>
      <c r="AI635" s="83">
        <f t="shared" si="356"/>
        <v>27.703921347547677</v>
      </c>
      <c r="AJ635" s="83" t="str">
        <f t="shared" si="356"/>
        <v/>
      </c>
      <c r="AK635" s="83">
        <f t="shared" si="356"/>
        <v>0.72660908485526754</v>
      </c>
      <c r="AL635" s="83">
        <f t="shared" si="356"/>
        <v>1.1893363101649503</v>
      </c>
      <c r="AM635" s="83" t="str">
        <f t="shared" si="356"/>
        <v/>
      </c>
      <c r="AN635" s="83">
        <f t="shared" si="356"/>
        <v>0.5585063161365259</v>
      </c>
      <c r="AO635" s="59"/>
      <c r="AP635" s="83">
        <f t="shared" si="357"/>
        <v>68.551668436753005</v>
      </c>
      <c r="AQ635" s="83">
        <f t="shared" si="357"/>
        <v>3.1158833486309664E-3</v>
      </c>
      <c r="AR635" s="83" t="str">
        <f t="shared" si="357"/>
        <v/>
      </c>
      <c r="AS635" s="83" t="str">
        <f t="shared" si="357"/>
        <v/>
      </c>
      <c r="AT635" s="83" t="str">
        <f t="shared" si="357"/>
        <v/>
      </c>
      <c r="AU635" s="59"/>
      <c r="AV635" s="83">
        <f t="shared" si="346"/>
        <v>0.70092049880980145</v>
      </c>
      <c r="AW635" s="83">
        <f t="shared" si="346"/>
        <v>1.6015994148982878E-4</v>
      </c>
      <c r="AX635" s="83">
        <f t="shared" si="346"/>
        <v>2.0082568593589932E-3</v>
      </c>
      <c r="AY635" s="83">
        <f t="shared" si="346"/>
        <v>12.921220305611548</v>
      </c>
      <c r="AZ635" s="59"/>
      <c r="BA635" s="83" t="str">
        <f t="shared" si="347"/>
        <v/>
      </c>
      <c r="BB635" s="83" t="str">
        <f t="shared" si="347"/>
        <v/>
      </c>
      <c r="BC635" s="59"/>
      <c r="BD635" s="83" t="str">
        <f t="shared" si="348"/>
        <v/>
      </c>
      <c r="BE635" s="83" t="str">
        <f t="shared" si="348"/>
        <v/>
      </c>
      <c r="BF635" s="83" t="str">
        <f t="shared" si="348"/>
        <v/>
      </c>
    </row>
    <row r="636" spans="4:58" s="52" customFormat="1" ht="15" customHeight="1">
      <c r="D636" s="53"/>
      <c r="E636" s="53"/>
      <c r="F636" s="53"/>
      <c r="P636" s="244">
        <v>15</v>
      </c>
      <c r="Q636" s="50" t="str">
        <f t="shared" si="341"/>
        <v>Boston_2005</v>
      </c>
      <c r="R636" s="21"/>
      <c r="S636" s="21"/>
      <c r="T636" s="32"/>
      <c r="U636" s="83">
        <f t="shared" si="355"/>
        <v>62.192991680198084</v>
      </c>
      <c r="V636" s="83">
        <f t="shared" si="355"/>
        <v>18.641497859270423</v>
      </c>
      <c r="W636" s="83">
        <f t="shared" si="355"/>
        <v>0.18489222313822479</v>
      </c>
      <c r="X636" s="83" t="str">
        <f t="shared" si="355"/>
        <v/>
      </c>
      <c r="Y636" s="83" t="str">
        <f t="shared" si="355"/>
        <v/>
      </c>
      <c r="Z636" s="70">
        <f t="shared" si="343"/>
        <v>81.019381762606727</v>
      </c>
      <c r="AA636" s="70">
        <f t="shared" ca="1" si="349"/>
        <v>77</v>
      </c>
      <c r="AB636" s="70">
        <f t="shared" ca="1" si="350"/>
        <v>57</v>
      </c>
      <c r="AC636" s="70">
        <f t="shared" ca="1" si="351"/>
        <v>85</v>
      </c>
      <c r="AD636" s="70">
        <f t="shared" ca="1" si="352"/>
        <v>126</v>
      </c>
      <c r="AE636" s="70" t="e">
        <f t="shared" ca="1" si="353"/>
        <v>#VALUE!</v>
      </c>
      <c r="AF636" s="70" t="e">
        <f t="shared" ca="1" si="354"/>
        <v>#VALUE!</v>
      </c>
      <c r="AG636" s="83">
        <f t="shared" si="356"/>
        <v>17.297657937806072</v>
      </c>
      <c r="AH636" s="83">
        <f t="shared" si="356"/>
        <v>44.65407779426301</v>
      </c>
      <c r="AI636" s="83" t="str">
        <f t="shared" si="356"/>
        <v/>
      </c>
      <c r="AJ636" s="83" t="str">
        <f t="shared" si="356"/>
        <v/>
      </c>
      <c r="AK636" s="83" t="str">
        <f t="shared" si="356"/>
        <v/>
      </c>
      <c r="AL636" s="83" t="str">
        <f t="shared" si="356"/>
        <v/>
      </c>
      <c r="AM636" s="83" t="str">
        <f t="shared" si="356"/>
        <v/>
      </c>
      <c r="AN636" s="83">
        <f t="shared" si="356"/>
        <v>0.24125594812899712</v>
      </c>
      <c r="AO636" s="59"/>
      <c r="AP636" s="83">
        <f t="shared" si="357"/>
        <v>17.474308854262375</v>
      </c>
      <c r="AQ636" s="83">
        <f t="shared" si="357"/>
        <v>1.0524557051895109</v>
      </c>
      <c r="AR636" s="83">
        <f t="shared" si="357"/>
        <v>2.8146126819455896E-3</v>
      </c>
      <c r="AS636" s="83" t="str">
        <f t="shared" si="357"/>
        <v/>
      </c>
      <c r="AT636" s="83">
        <f t="shared" si="357"/>
        <v>0.11191868713659164</v>
      </c>
      <c r="AU636" s="59"/>
      <c r="AV636" s="83" t="str">
        <f t="shared" si="346"/>
        <v/>
      </c>
      <c r="AW636" s="83" t="str">
        <f t="shared" si="346"/>
        <v/>
      </c>
      <c r="AX636" s="83" t="str">
        <f t="shared" si="346"/>
        <v/>
      </c>
      <c r="AY636" s="83">
        <f t="shared" si="346"/>
        <v>0.18489222313822479</v>
      </c>
      <c r="AZ636" s="59"/>
      <c r="BA636" s="83" t="str">
        <f t="shared" si="347"/>
        <v/>
      </c>
      <c r="BB636" s="83" t="str">
        <f t="shared" si="347"/>
        <v/>
      </c>
      <c r="BC636" s="59"/>
      <c r="BD636" s="83" t="str">
        <f t="shared" si="348"/>
        <v/>
      </c>
      <c r="BE636" s="83" t="str">
        <f t="shared" si="348"/>
        <v/>
      </c>
      <c r="BF636" s="83" t="str">
        <f t="shared" si="348"/>
        <v/>
      </c>
    </row>
    <row r="637" spans="4:58" s="52" customFormat="1" ht="15" customHeight="1">
      <c r="D637" s="53"/>
      <c r="E637" s="53"/>
      <c r="F637" s="53"/>
      <c r="P637" s="244">
        <v>16</v>
      </c>
      <c r="Q637" s="50" t="str">
        <f t="shared" si="341"/>
        <v>Boston_2006</v>
      </c>
      <c r="R637" s="21"/>
      <c r="S637" s="21"/>
      <c r="T637" s="32"/>
      <c r="U637" s="83">
        <f t="shared" si="355"/>
        <v>53.925044404003344</v>
      </c>
      <c r="V637" s="83">
        <f t="shared" si="355"/>
        <v>18.116191630482891</v>
      </c>
      <c r="W637" s="83">
        <f t="shared" si="355"/>
        <v>0.17995439844760672</v>
      </c>
      <c r="X637" s="83" t="str">
        <f t="shared" si="355"/>
        <v/>
      </c>
      <c r="Y637" s="83" t="str">
        <f t="shared" si="355"/>
        <v/>
      </c>
      <c r="Z637" s="70">
        <f t="shared" si="343"/>
        <v>72.221190432933838</v>
      </c>
      <c r="AA637" s="70">
        <f t="shared" ca="1" si="349"/>
        <v>88</v>
      </c>
      <c r="AB637" s="70">
        <f t="shared" ca="1" si="350"/>
        <v>80</v>
      </c>
      <c r="AC637" s="70">
        <f t="shared" ca="1" si="351"/>
        <v>86</v>
      </c>
      <c r="AD637" s="70">
        <f t="shared" ca="1" si="352"/>
        <v>128</v>
      </c>
      <c r="AE637" s="70" t="e">
        <f t="shared" ca="1" si="353"/>
        <v>#VALUE!</v>
      </c>
      <c r="AF637" s="70" t="e">
        <f t="shared" ca="1" si="354"/>
        <v>#VALUE!</v>
      </c>
      <c r="AG637" s="83">
        <f t="shared" si="356"/>
        <v>15.355794256532215</v>
      </c>
      <c r="AH637" s="83">
        <f t="shared" si="356"/>
        <v>38.343176222948784</v>
      </c>
      <c r="AI637" s="83" t="str">
        <f t="shared" si="356"/>
        <v/>
      </c>
      <c r="AJ637" s="83" t="str">
        <f t="shared" si="356"/>
        <v/>
      </c>
      <c r="AK637" s="83" t="str">
        <f t="shared" si="356"/>
        <v/>
      </c>
      <c r="AL637" s="83" t="str">
        <f t="shared" si="356"/>
        <v/>
      </c>
      <c r="AM637" s="83" t="str">
        <f t="shared" si="356"/>
        <v/>
      </c>
      <c r="AN637" s="83">
        <f t="shared" si="356"/>
        <v>0.22607392452234032</v>
      </c>
      <c r="AO637" s="59"/>
      <c r="AP637" s="83">
        <f t="shared" si="357"/>
        <v>17.086866615067862</v>
      </c>
      <c r="AQ637" s="83">
        <f t="shared" si="357"/>
        <v>0.90509994997467869</v>
      </c>
      <c r="AR637" s="83">
        <f t="shared" si="357"/>
        <v>3.0492868794739112E-3</v>
      </c>
      <c r="AS637" s="83" t="str">
        <f t="shared" si="357"/>
        <v/>
      </c>
      <c r="AT637" s="83">
        <f t="shared" si="357"/>
        <v>0.12117577856087862</v>
      </c>
      <c r="AU637" s="59"/>
      <c r="AV637" s="83" t="str">
        <f t="shared" si="346"/>
        <v/>
      </c>
      <c r="AW637" s="83" t="str">
        <f t="shared" si="346"/>
        <v/>
      </c>
      <c r="AX637" s="83" t="str">
        <f t="shared" si="346"/>
        <v/>
      </c>
      <c r="AY637" s="83">
        <f t="shared" si="346"/>
        <v>0.17995439844760672</v>
      </c>
      <c r="AZ637" s="59"/>
      <c r="BA637" s="83" t="str">
        <f t="shared" si="347"/>
        <v/>
      </c>
      <c r="BB637" s="83" t="str">
        <f t="shared" si="347"/>
        <v/>
      </c>
      <c r="BC637" s="59"/>
      <c r="BD637" s="83" t="str">
        <f t="shared" si="348"/>
        <v/>
      </c>
      <c r="BE637" s="83" t="str">
        <f t="shared" si="348"/>
        <v/>
      </c>
      <c r="BF637" s="83" t="str">
        <f t="shared" si="348"/>
        <v/>
      </c>
    </row>
    <row r="638" spans="4:58" s="52" customFormat="1" ht="15" customHeight="1">
      <c r="D638" s="53"/>
      <c r="E638" s="53"/>
      <c r="F638" s="53"/>
      <c r="P638" s="244">
        <v>17</v>
      </c>
      <c r="Q638" s="50" t="str">
        <f t="shared" si="341"/>
        <v>Boston_2007</v>
      </c>
      <c r="R638" s="21"/>
      <c r="S638" s="21"/>
      <c r="T638" s="32"/>
      <c r="U638" s="83">
        <f t="shared" si="355"/>
        <v>55.911890955766957</v>
      </c>
      <c r="V638" s="83">
        <f t="shared" si="355"/>
        <v>18.040710002595169</v>
      </c>
      <c r="W638" s="83">
        <f t="shared" si="355"/>
        <v>0.17565255365163865</v>
      </c>
      <c r="X638" s="83" t="str">
        <f t="shared" si="355"/>
        <v/>
      </c>
      <c r="Y638" s="83" t="str">
        <f t="shared" si="355"/>
        <v/>
      </c>
      <c r="Z638" s="70">
        <f t="shared" si="343"/>
        <v>74.128253512013771</v>
      </c>
      <c r="AA638" s="70">
        <f t="shared" ca="1" si="349"/>
        <v>81</v>
      </c>
      <c r="AB638" s="70">
        <f t="shared" ca="1" si="350"/>
        <v>68</v>
      </c>
      <c r="AC638" s="70">
        <f t="shared" ca="1" si="351"/>
        <v>87</v>
      </c>
      <c r="AD638" s="70">
        <f t="shared" ca="1" si="352"/>
        <v>132</v>
      </c>
      <c r="AE638" s="70" t="e">
        <f t="shared" ca="1" si="353"/>
        <v>#VALUE!</v>
      </c>
      <c r="AF638" s="70" t="e">
        <f t="shared" ca="1" si="354"/>
        <v>#VALUE!</v>
      </c>
      <c r="AG638" s="83">
        <f t="shared" si="356"/>
        <v>15.449740933395217</v>
      </c>
      <c r="AH638" s="83">
        <f t="shared" si="356"/>
        <v>40.230408983394767</v>
      </c>
      <c r="AI638" s="83" t="str">
        <f t="shared" si="356"/>
        <v/>
      </c>
      <c r="AJ638" s="83" t="str">
        <f t="shared" si="356"/>
        <v/>
      </c>
      <c r="AK638" s="83" t="str">
        <f t="shared" si="356"/>
        <v/>
      </c>
      <c r="AL638" s="83" t="str">
        <f t="shared" si="356"/>
        <v/>
      </c>
      <c r="AM638" s="83" t="str">
        <f t="shared" si="356"/>
        <v/>
      </c>
      <c r="AN638" s="83">
        <f t="shared" si="356"/>
        <v>0.23174103897697024</v>
      </c>
      <c r="AO638" s="59"/>
      <c r="AP638" s="83">
        <f t="shared" si="357"/>
        <v>16.915197328229496</v>
      </c>
      <c r="AQ638" s="83">
        <f t="shared" si="357"/>
        <v>0.99784436182757019</v>
      </c>
      <c r="AR638" s="83">
        <f t="shared" si="357"/>
        <v>3.1349102549492599E-3</v>
      </c>
      <c r="AS638" s="83" t="str">
        <f t="shared" si="357"/>
        <v/>
      </c>
      <c r="AT638" s="83">
        <f t="shared" si="357"/>
        <v>0.12453340228315384</v>
      </c>
      <c r="AU638" s="59"/>
      <c r="AV638" s="83" t="str">
        <f t="shared" si="346"/>
        <v/>
      </c>
      <c r="AW638" s="83" t="str">
        <f t="shared" si="346"/>
        <v/>
      </c>
      <c r="AX638" s="83" t="str">
        <f t="shared" si="346"/>
        <v/>
      </c>
      <c r="AY638" s="83">
        <f t="shared" si="346"/>
        <v>0.17565255365163865</v>
      </c>
      <c r="AZ638" s="59"/>
      <c r="BA638" s="83" t="str">
        <f t="shared" si="347"/>
        <v/>
      </c>
      <c r="BB638" s="83" t="str">
        <f t="shared" si="347"/>
        <v/>
      </c>
      <c r="BC638" s="59"/>
      <c r="BD638" s="83" t="str">
        <f t="shared" si="348"/>
        <v/>
      </c>
      <c r="BE638" s="83" t="str">
        <f t="shared" si="348"/>
        <v/>
      </c>
      <c r="BF638" s="83" t="str">
        <f t="shared" si="348"/>
        <v/>
      </c>
    </row>
    <row r="639" spans="4:58" s="52" customFormat="1" ht="15" customHeight="1">
      <c r="D639" s="53"/>
      <c r="E639" s="53"/>
      <c r="F639" s="53"/>
      <c r="P639" s="244">
        <v>18</v>
      </c>
      <c r="Q639" s="50" t="str">
        <f t="shared" si="341"/>
        <v>Boston_2008</v>
      </c>
      <c r="R639" s="21"/>
      <c r="S639" s="21"/>
      <c r="T639" s="32"/>
      <c r="U639" s="83">
        <f t="shared" si="355"/>
        <v>55.63706303937974</v>
      </c>
      <c r="V639" s="83">
        <f t="shared" si="355"/>
        <v>17.464454728892449</v>
      </c>
      <c r="W639" s="83">
        <f t="shared" si="355"/>
        <v>0.17881358237848585</v>
      </c>
      <c r="X639" s="83" t="str">
        <f t="shared" si="355"/>
        <v/>
      </c>
      <c r="Y639" s="83" t="str">
        <f t="shared" si="355"/>
        <v/>
      </c>
      <c r="Z639" s="70">
        <f t="shared" si="343"/>
        <v>73.28033135065067</v>
      </c>
      <c r="AA639" s="70">
        <f t="shared" ca="1" si="349"/>
        <v>85</v>
      </c>
      <c r="AB639" s="70">
        <f t="shared" ca="1" si="350"/>
        <v>72</v>
      </c>
      <c r="AC639" s="70">
        <f t="shared" ca="1" si="351"/>
        <v>90</v>
      </c>
      <c r="AD639" s="70">
        <f t="shared" ca="1" si="352"/>
        <v>129</v>
      </c>
      <c r="AE639" s="70" t="e">
        <f t="shared" ca="1" si="353"/>
        <v>#VALUE!</v>
      </c>
      <c r="AF639" s="70" t="e">
        <f t="shared" ca="1" si="354"/>
        <v>#VALUE!</v>
      </c>
      <c r="AG639" s="83">
        <f t="shared" si="356"/>
        <v>15.550131583454865</v>
      </c>
      <c r="AH639" s="83">
        <f t="shared" si="356"/>
        <v>39.824492623925202</v>
      </c>
      <c r="AI639" s="83" t="str">
        <f t="shared" si="356"/>
        <v/>
      </c>
      <c r="AJ639" s="83" t="str">
        <f t="shared" si="356"/>
        <v/>
      </c>
      <c r="AK639" s="83" t="str">
        <f t="shared" si="356"/>
        <v/>
      </c>
      <c r="AL639" s="83" t="str">
        <f t="shared" si="356"/>
        <v/>
      </c>
      <c r="AM639" s="83" t="str">
        <f t="shared" si="356"/>
        <v/>
      </c>
      <c r="AN639" s="83">
        <f t="shared" si="356"/>
        <v>0.26243883199966855</v>
      </c>
      <c r="AO639" s="59"/>
      <c r="AP639" s="83">
        <f t="shared" si="357"/>
        <v>16.337807532620623</v>
      </c>
      <c r="AQ639" s="83">
        <f t="shared" si="357"/>
        <v>1.0046263060042222</v>
      </c>
      <c r="AR639" s="83">
        <f t="shared" si="357"/>
        <v>3.1567801601004556E-3</v>
      </c>
      <c r="AS639" s="83" t="str">
        <f t="shared" si="357"/>
        <v/>
      </c>
      <c r="AT639" s="83">
        <f t="shared" si="357"/>
        <v>0.11886411010750073</v>
      </c>
      <c r="AU639" s="59"/>
      <c r="AV639" s="83" t="str">
        <f t="shared" si="346"/>
        <v/>
      </c>
      <c r="AW639" s="83" t="str">
        <f t="shared" si="346"/>
        <v/>
      </c>
      <c r="AX639" s="83" t="str">
        <f t="shared" si="346"/>
        <v/>
      </c>
      <c r="AY639" s="83">
        <f t="shared" si="346"/>
        <v>0.17881358237848585</v>
      </c>
      <c r="AZ639" s="59"/>
      <c r="BA639" s="83" t="str">
        <f t="shared" si="347"/>
        <v/>
      </c>
      <c r="BB639" s="83" t="str">
        <f t="shared" si="347"/>
        <v/>
      </c>
      <c r="BC639" s="59"/>
      <c r="BD639" s="83" t="str">
        <f t="shared" si="348"/>
        <v/>
      </c>
      <c r="BE639" s="83" t="str">
        <f t="shared" si="348"/>
        <v/>
      </c>
      <c r="BF639" s="83" t="str">
        <f t="shared" si="348"/>
        <v/>
      </c>
    </row>
    <row r="640" spans="4:58" s="52" customFormat="1" ht="15" customHeight="1">
      <c r="D640" s="53"/>
      <c r="E640" s="53"/>
      <c r="F640" s="53"/>
      <c r="P640" s="244">
        <v>19</v>
      </c>
      <c r="Q640" s="50" t="str">
        <f t="shared" si="341"/>
        <v>Boston_2009</v>
      </c>
      <c r="R640" s="21"/>
      <c r="S640" s="21"/>
      <c r="T640" s="32"/>
      <c r="U640" s="83">
        <f t="shared" si="355"/>
        <v>55.053564238210647</v>
      </c>
      <c r="V640" s="83">
        <f t="shared" si="355"/>
        <v>17.9151874016645</v>
      </c>
      <c r="W640" s="83">
        <f t="shared" si="355"/>
        <v>0.19062009298653451</v>
      </c>
      <c r="X640" s="83" t="str">
        <f t="shared" si="355"/>
        <v/>
      </c>
      <c r="Y640" s="83" t="str">
        <f t="shared" si="355"/>
        <v/>
      </c>
      <c r="Z640" s="70">
        <f t="shared" si="343"/>
        <v>73.159371732861686</v>
      </c>
      <c r="AA640" s="70">
        <f t="shared" ca="1" si="349"/>
        <v>86</v>
      </c>
      <c r="AB640" s="70">
        <f t="shared" ca="1" si="350"/>
        <v>75</v>
      </c>
      <c r="AC640" s="70">
        <f t="shared" ca="1" si="351"/>
        <v>88</v>
      </c>
      <c r="AD640" s="70">
        <f t="shared" ca="1" si="352"/>
        <v>124</v>
      </c>
      <c r="AE640" s="70" t="e">
        <f t="shared" ca="1" si="353"/>
        <v>#VALUE!</v>
      </c>
      <c r="AF640" s="70" t="e">
        <f t="shared" ca="1" si="354"/>
        <v>#VALUE!</v>
      </c>
      <c r="AG640" s="83">
        <f t="shared" si="356"/>
        <v>15.846019855109651</v>
      </c>
      <c r="AH640" s="83">
        <f t="shared" si="356"/>
        <v>38.944979247741159</v>
      </c>
      <c r="AI640" s="83" t="str">
        <f t="shared" si="356"/>
        <v/>
      </c>
      <c r="AJ640" s="83" t="str">
        <f t="shared" si="356"/>
        <v/>
      </c>
      <c r="AK640" s="83" t="str">
        <f t="shared" si="356"/>
        <v/>
      </c>
      <c r="AL640" s="83" t="str">
        <f t="shared" si="356"/>
        <v/>
      </c>
      <c r="AM640" s="83" t="str">
        <f t="shared" si="356"/>
        <v/>
      </c>
      <c r="AN640" s="83">
        <f t="shared" si="356"/>
        <v>0.26256513535983966</v>
      </c>
      <c r="AO640" s="59"/>
      <c r="AP640" s="83">
        <f t="shared" si="357"/>
        <v>16.719988477043668</v>
      </c>
      <c r="AQ640" s="83">
        <f t="shared" si="357"/>
        <v>1.0096880565198785</v>
      </c>
      <c r="AR640" s="83">
        <f t="shared" si="357"/>
        <v>3.4794277994648886E-3</v>
      </c>
      <c r="AS640" s="83" t="str">
        <f t="shared" si="357"/>
        <v/>
      </c>
      <c r="AT640" s="83">
        <f t="shared" si="357"/>
        <v>0.18203144030148799</v>
      </c>
      <c r="AU640" s="59"/>
      <c r="AV640" s="83" t="str">
        <f t="shared" si="346"/>
        <v/>
      </c>
      <c r="AW640" s="83" t="str">
        <f t="shared" si="346"/>
        <v/>
      </c>
      <c r="AX640" s="83" t="str">
        <f t="shared" si="346"/>
        <v/>
      </c>
      <c r="AY640" s="83">
        <f t="shared" si="346"/>
        <v>0.19062009298653451</v>
      </c>
      <c r="AZ640" s="59"/>
      <c r="BA640" s="83" t="str">
        <f t="shared" si="347"/>
        <v/>
      </c>
      <c r="BB640" s="83" t="str">
        <f t="shared" si="347"/>
        <v/>
      </c>
      <c r="BC640" s="59"/>
      <c r="BD640" s="83" t="str">
        <f t="shared" si="348"/>
        <v/>
      </c>
      <c r="BE640" s="83" t="str">
        <f t="shared" si="348"/>
        <v/>
      </c>
      <c r="BF640" s="83" t="str">
        <f t="shared" si="348"/>
        <v/>
      </c>
    </row>
    <row r="641" spans="4:58" s="52" customFormat="1" ht="15" customHeight="1">
      <c r="D641" s="53"/>
      <c r="E641" s="53"/>
      <c r="F641" s="53"/>
      <c r="P641" s="244">
        <v>20</v>
      </c>
      <c r="Q641" s="50" t="str">
        <f t="shared" si="341"/>
        <v>Boston_2010</v>
      </c>
      <c r="R641" s="21"/>
      <c r="S641" s="21"/>
      <c r="T641" s="32"/>
      <c r="U641" s="83">
        <f t="shared" si="355"/>
        <v>56.713446372970346</v>
      </c>
      <c r="V641" s="83">
        <f t="shared" si="355"/>
        <v>17.870671651907941</v>
      </c>
      <c r="W641" s="83">
        <f t="shared" si="355"/>
        <v>0.18802054094044435</v>
      </c>
      <c r="X641" s="83" t="str">
        <f t="shared" si="355"/>
        <v/>
      </c>
      <c r="Y641" s="83" t="str">
        <f t="shared" si="355"/>
        <v/>
      </c>
      <c r="Z641" s="70">
        <f t="shared" si="343"/>
        <v>74.772138565818722</v>
      </c>
      <c r="AA641" s="70">
        <f t="shared" ca="1" si="349"/>
        <v>79</v>
      </c>
      <c r="AB641" s="70">
        <f t="shared" ca="1" si="350"/>
        <v>66</v>
      </c>
      <c r="AC641" s="70">
        <f t="shared" ca="1" si="351"/>
        <v>89</v>
      </c>
      <c r="AD641" s="70">
        <f t="shared" ca="1" si="352"/>
        <v>125</v>
      </c>
      <c r="AE641" s="70" t="e">
        <f t="shared" ca="1" si="353"/>
        <v>#VALUE!</v>
      </c>
      <c r="AF641" s="70" t="e">
        <f t="shared" ca="1" si="354"/>
        <v>#VALUE!</v>
      </c>
      <c r="AG641" s="83">
        <f t="shared" si="356"/>
        <v>15.6711456562564</v>
      </c>
      <c r="AH641" s="83">
        <f t="shared" si="356"/>
        <v>40.783447839743076</v>
      </c>
      <c r="AI641" s="83" t="str">
        <f t="shared" si="356"/>
        <v/>
      </c>
      <c r="AJ641" s="83" t="str">
        <f t="shared" si="356"/>
        <v/>
      </c>
      <c r="AK641" s="83" t="str">
        <f t="shared" si="356"/>
        <v/>
      </c>
      <c r="AL641" s="83" t="str">
        <f t="shared" si="356"/>
        <v/>
      </c>
      <c r="AM641" s="83" t="str">
        <f t="shared" si="356"/>
        <v/>
      </c>
      <c r="AN641" s="83">
        <f t="shared" si="356"/>
        <v>0.2588528769708715</v>
      </c>
      <c r="AO641" s="59"/>
      <c r="AP641" s="83">
        <f t="shared" si="357"/>
        <v>16.74973219194769</v>
      </c>
      <c r="AQ641" s="83">
        <f t="shared" si="357"/>
        <v>0.98823753660664415</v>
      </c>
      <c r="AR641" s="83">
        <f t="shared" si="357"/>
        <v>3.3045724307504843E-3</v>
      </c>
      <c r="AS641" s="83" t="str">
        <f t="shared" si="357"/>
        <v/>
      </c>
      <c r="AT641" s="83">
        <f t="shared" si="357"/>
        <v>0.12939735092285837</v>
      </c>
      <c r="AU641" s="59"/>
      <c r="AV641" s="83" t="str">
        <f t="shared" si="346"/>
        <v/>
      </c>
      <c r="AW641" s="83" t="str">
        <f t="shared" si="346"/>
        <v/>
      </c>
      <c r="AX641" s="83" t="str">
        <f t="shared" si="346"/>
        <v/>
      </c>
      <c r="AY641" s="83">
        <f t="shared" si="346"/>
        <v>0.18802054094044435</v>
      </c>
      <c r="AZ641" s="59"/>
      <c r="BA641" s="83" t="str">
        <f t="shared" si="347"/>
        <v/>
      </c>
      <c r="BB641" s="83" t="str">
        <f t="shared" si="347"/>
        <v/>
      </c>
      <c r="BC641" s="59"/>
      <c r="BD641" s="83" t="str">
        <f t="shared" si="348"/>
        <v/>
      </c>
      <c r="BE641" s="83" t="str">
        <f t="shared" si="348"/>
        <v/>
      </c>
      <c r="BF641" s="83" t="str">
        <f t="shared" si="348"/>
        <v/>
      </c>
    </row>
    <row r="642" spans="4:58" s="52" customFormat="1" ht="15" customHeight="1">
      <c r="D642" s="53"/>
      <c r="E642" s="53"/>
      <c r="F642" s="53"/>
      <c r="P642" s="244">
        <v>21</v>
      </c>
      <c r="Q642" s="50" t="str">
        <f t="shared" si="341"/>
        <v>Boston_2011</v>
      </c>
      <c r="R642" s="21"/>
      <c r="S642" s="21"/>
      <c r="T642" s="32"/>
      <c r="U642" s="83">
        <f t="shared" ref="U642:Y651" si="358">IF(ISERROR(U30/$T30),"",U30/$T30)</f>
        <v>51.674146089372854</v>
      </c>
      <c r="V642" s="83">
        <f t="shared" si="358"/>
        <v>17.241796269552992</v>
      </c>
      <c r="W642" s="83">
        <f t="shared" si="358"/>
        <v>0.18351709383694462</v>
      </c>
      <c r="X642" s="83" t="str">
        <f t="shared" si="358"/>
        <v/>
      </c>
      <c r="Y642" s="83" t="str">
        <f t="shared" si="358"/>
        <v/>
      </c>
      <c r="Z642" s="70">
        <f t="shared" si="343"/>
        <v>69.099459452762787</v>
      </c>
      <c r="AA642" s="70">
        <f t="shared" ca="1" si="349"/>
        <v>90</v>
      </c>
      <c r="AB642" s="70">
        <f t="shared" ca="1" si="350"/>
        <v>85</v>
      </c>
      <c r="AC642" s="70">
        <f t="shared" ca="1" si="351"/>
        <v>92</v>
      </c>
      <c r="AD642" s="70">
        <f t="shared" ca="1" si="352"/>
        <v>127</v>
      </c>
      <c r="AE642" s="70" t="e">
        <f t="shared" ca="1" si="353"/>
        <v>#VALUE!</v>
      </c>
      <c r="AF642" s="70" t="e">
        <f t="shared" ca="1" si="354"/>
        <v>#VALUE!</v>
      </c>
      <c r="AG642" s="83">
        <f t="shared" ref="AG642:AN651" si="359">IF(ISERROR(AG30/$T30),"",AG30/$T30)</f>
        <v>14.200443355681035</v>
      </c>
      <c r="AH642" s="83">
        <f t="shared" si="359"/>
        <v>37.214853316616761</v>
      </c>
      <c r="AI642" s="83" t="str">
        <f t="shared" si="359"/>
        <v/>
      </c>
      <c r="AJ642" s="83" t="str">
        <f t="shared" si="359"/>
        <v/>
      </c>
      <c r="AK642" s="83" t="str">
        <f t="shared" si="359"/>
        <v/>
      </c>
      <c r="AL642" s="83" t="str">
        <f t="shared" si="359"/>
        <v/>
      </c>
      <c r="AM642" s="83" t="str">
        <f t="shared" si="359"/>
        <v/>
      </c>
      <c r="AN642" s="83">
        <f t="shared" si="359"/>
        <v>0.25884941707505155</v>
      </c>
      <c r="AO642" s="59"/>
      <c r="AP642" s="83">
        <f t="shared" ref="AP642:AT651" si="360">IF(ISERROR(AP30/$T30),"",AP30/$T30)</f>
        <v>16.247212354673714</v>
      </c>
      <c r="AQ642" s="83">
        <f t="shared" si="360"/>
        <v>0.89547765388230793</v>
      </c>
      <c r="AR642" s="83">
        <f t="shared" si="360"/>
        <v>4.1135775061124698E-3</v>
      </c>
      <c r="AS642" s="83" t="str">
        <f t="shared" si="360"/>
        <v/>
      </c>
      <c r="AT642" s="83">
        <f t="shared" si="360"/>
        <v>9.4992683490861249E-2</v>
      </c>
      <c r="AU642" s="59"/>
      <c r="AV642" s="83" t="str">
        <f t="shared" ref="AV642:AY661" si="361">IF(ISERROR(AV30/$T30),"",AV30/$T30)</f>
        <v/>
      </c>
      <c r="AW642" s="83" t="str">
        <f t="shared" si="361"/>
        <v/>
      </c>
      <c r="AX642" s="83" t="str">
        <f t="shared" si="361"/>
        <v/>
      </c>
      <c r="AY642" s="83">
        <f t="shared" si="361"/>
        <v>0.18351709383694462</v>
      </c>
      <c r="AZ642" s="59"/>
      <c r="BA642" s="83" t="str">
        <f t="shared" ref="BA642:BB661" si="362">IF(ISERROR(BA30/$T30),"",BA30/$T30)</f>
        <v/>
      </c>
      <c r="BB642" s="83" t="str">
        <f t="shared" si="362"/>
        <v/>
      </c>
      <c r="BC642" s="59"/>
      <c r="BD642" s="83" t="str">
        <f t="shared" ref="BD642:BF661" si="363">IF(ISERROR(BD30/$T30),"",BD30/$T30)</f>
        <v/>
      </c>
      <c r="BE642" s="83" t="str">
        <f t="shared" si="363"/>
        <v/>
      </c>
      <c r="BF642" s="83" t="str">
        <f t="shared" si="363"/>
        <v/>
      </c>
    </row>
    <row r="643" spans="4:58" s="52" customFormat="1" ht="15" customHeight="1">
      <c r="D643" s="53"/>
      <c r="E643" s="53"/>
      <c r="F643" s="53"/>
      <c r="P643" s="244">
        <v>22</v>
      </c>
      <c r="Q643" s="50" t="str">
        <f t="shared" si="341"/>
        <v>Boston_2012</v>
      </c>
      <c r="R643" s="21"/>
      <c r="S643" s="21"/>
      <c r="T643" s="32"/>
      <c r="U643" s="83">
        <f t="shared" si="358"/>
        <v>43.622240897592249</v>
      </c>
      <c r="V643" s="83">
        <f t="shared" si="358"/>
        <v>16.083361218721606</v>
      </c>
      <c r="W643" s="83">
        <f t="shared" si="358"/>
        <v>0.17877290973968049</v>
      </c>
      <c r="X643" s="83" t="str">
        <f t="shared" si="358"/>
        <v/>
      </c>
      <c r="Y643" s="83" t="str">
        <f t="shared" si="358"/>
        <v/>
      </c>
      <c r="Z643" s="70">
        <f t="shared" si="343"/>
        <v>59.884375026053533</v>
      </c>
      <c r="AA643" s="70">
        <f t="shared" ca="1" si="349"/>
        <v>107</v>
      </c>
      <c r="AB643" s="70">
        <f t="shared" ca="1" si="350"/>
        <v>101</v>
      </c>
      <c r="AC643" s="70">
        <f t="shared" ca="1" si="351"/>
        <v>98</v>
      </c>
      <c r="AD643" s="70">
        <f t="shared" ca="1" si="352"/>
        <v>130</v>
      </c>
      <c r="AE643" s="70" t="e">
        <f t="shared" ca="1" si="353"/>
        <v>#VALUE!</v>
      </c>
      <c r="AF643" s="70" t="e">
        <f t="shared" ca="1" si="354"/>
        <v>#VALUE!</v>
      </c>
      <c r="AG643" s="83">
        <f t="shared" si="359"/>
        <v>12.132776765351004</v>
      </c>
      <c r="AH643" s="83">
        <f t="shared" si="359"/>
        <v>31.264736237905758</v>
      </c>
      <c r="AI643" s="83" t="str">
        <f t="shared" si="359"/>
        <v/>
      </c>
      <c r="AJ643" s="83" t="str">
        <f t="shared" si="359"/>
        <v/>
      </c>
      <c r="AK643" s="83" t="str">
        <f t="shared" si="359"/>
        <v/>
      </c>
      <c r="AL643" s="83" t="str">
        <f t="shared" si="359"/>
        <v/>
      </c>
      <c r="AM643" s="83" t="str">
        <f t="shared" si="359"/>
        <v/>
      </c>
      <c r="AN643" s="83">
        <f t="shared" si="359"/>
        <v>0.22472789433548834</v>
      </c>
      <c r="AO643" s="59"/>
      <c r="AP643" s="83">
        <f t="shared" si="360"/>
        <v>15.155675838237954</v>
      </c>
      <c r="AQ643" s="83">
        <f t="shared" si="360"/>
        <v>0.8212099022689171</v>
      </c>
      <c r="AR643" s="83">
        <f t="shared" si="360"/>
        <v>4.0561027653880461E-3</v>
      </c>
      <c r="AS643" s="83" t="str">
        <f t="shared" si="360"/>
        <v/>
      </c>
      <c r="AT643" s="83">
        <f t="shared" si="360"/>
        <v>0.10241937544934893</v>
      </c>
      <c r="AU643" s="59"/>
      <c r="AV643" s="83" t="str">
        <f t="shared" si="361"/>
        <v/>
      </c>
      <c r="AW643" s="83" t="str">
        <f t="shared" si="361"/>
        <v/>
      </c>
      <c r="AX643" s="83" t="str">
        <f t="shared" si="361"/>
        <v/>
      </c>
      <c r="AY643" s="83">
        <f t="shared" si="361"/>
        <v>0.17877290973968049</v>
      </c>
      <c r="AZ643" s="59"/>
      <c r="BA643" s="83" t="str">
        <f t="shared" si="362"/>
        <v/>
      </c>
      <c r="BB643" s="83" t="str">
        <f t="shared" si="362"/>
        <v/>
      </c>
      <c r="BC643" s="59"/>
      <c r="BD643" s="83" t="str">
        <f t="shared" si="363"/>
        <v/>
      </c>
      <c r="BE643" s="83" t="str">
        <f t="shared" si="363"/>
        <v/>
      </c>
      <c r="BF643" s="83" t="str">
        <f t="shared" si="363"/>
        <v/>
      </c>
    </row>
    <row r="644" spans="4:58" s="52" customFormat="1" ht="15" customHeight="1">
      <c r="D644" s="53"/>
      <c r="E644" s="53"/>
      <c r="F644" s="53"/>
      <c r="P644" s="244">
        <v>23</v>
      </c>
      <c r="Q644" s="50" t="str">
        <f t="shared" si="341"/>
        <v>Boston_2013</v>
      </c>
      <c r="R644" s="21"/>
      <c r="S644" s="21"/>
      <c r="T644" s="32"/>
      <c r="U644" s="83">
        <f t="shared" si="358"/>
        <v>46.622153604772777</v>
      </c>
      <c r="V644" s="83">
        <f t="shared" si="358"/>
        <v>16.491928681233382</v>
      </c>
      <c r="W644" s="83">
        <f t="shared" si="358"/>
        <v>0.17763211656878569</v>
      </c>
      <c r="X644" s="83" t="str">
        <f t="shared" si="358"/>
        <v/>
      </c>
      <c r="Y644" s="83" t="str">
        <f t="shared" si="358"/>
        <v/>
      </c>
      <c r="Z644" s="70">
        <f t="shared" si="343"/>
        <v>63.291714402574947</v>
      </c>
      <c r="AA644" s="70">
        <f t="shared" ca="1" si="349"/>
        <v>102</v>
      </c>
      <c r="AB644" s="70">
        <f t="shared" ca="1" si="350"/>
        <v>96</v>
      </c>
      <c r="AC644" s="70">
        <f t="shared" ca="1" si="351"/>
        <v>96</v>
      </c>
      <c r="AD644" s="70">
        <f t="shared" ca="1" si="352"/>
        <v>131</v>
      </c>
      <c r="AE644" s="70" t="e">
        <f t="shared" ca="1" si="353"/>
        <v>#VALUE!</v>
      </c>
      <c r="AF644" s="70" t="e">
        <f t="shared" ca="1" si="354"/>
        <v>#VALUE!</v>
      </c>
      <c r="AG644" s="83">
        <f t="shared" si="359"/>
        <v>13.172218144839276</v>
      </c>
      <c r="AH644" s="83">
        <f t="shared" si="359"/>
        <v>33.192994149689447</v>
      </c>
      <c r="AI644" s="83" t="str">
        <f t="shared" si="359"/>
        <v/>
      </c>
      <c r="AJ644" s="83" t="str">
        <f t="shared" si="359"/>
        <v/>
      </c>
      <c r="AK644" s="83" t="str">
        <f t="shared" si="359"/>
        <v/>
      </c>
      <c r="AL644" s="83" t="str">
        <f t="shared" si="359"/>
        <v/>
      </c>
      <c r="AM644" s="83" t="str">
        <f t="shared" si="359"/>
        <v/>
      </c>
      <c r="AN644" s="83">
        <f t="shared" si="359"/>
        <v>0.25694131024404188</v>
      </c>
      <c r="AO644" s="59"/>
      <c r="AP644" s="83">
        <f t="shared" si="360"/>
        <v>15.424577693107064</v>
      </c>
      <c r="AQ644" s="83">
        <f t="shared" si="360"/>
        <v>0.86126527167772537</v>
      </c>
      <c r="AR644" s="83">
        <f t="shared" si="360"/>
        <v>3.5080222310063382E-3</v>
      </c>
      <c r="AS644" s="83" t="str">
        <f t="shared" si="360"/>
        <v/>
      </c>
      <c r="AT644" s="83">
        <f t="shared" si="360"/>
        <v>0.20257769421758462</v>
      </c>
      <c r="AU644" s="59"/>
      <c r="AV644" s="83" t="str">
        <f t="shared" si="361"/>
        <v/>
      </c>
      <c r="AW644" s="83" t="str">
        <f t="shared" si="361"/>
        <v/>
      </c>
      <c r="AX644" s="83" t="str">
        <f t="shared" si="361"/>
        <v/>
      </c>
      <c r="AY644" s="83">
        <f t="shared" si="361"/>
        <v>0.17763211656878569</v>
      </c>
      <c r="AZ644" s="59"/>
      <c r="BA644" s="83" t="str">
        <f t="shared" si="362"/>
        <v/>
      </c>
      <c r="BB644" s="83" t="str">
        <f t="shared" si="362"/>
        <v/>
      </c>
      <c r="BC644" s="59"/>
      <c r="BD644" s="83" t="str">
        <f t="shared" si="363"/>
        <v/>
      </c>
      <c r="BE644" s="83" t="str">
        <f t="shared" si="363"/>
        <v/>
      </c>
      <c r="BF644" s="83" t="str">
        <f t="shared" si="363"/>
        <v/>
      </c>
    </row>
    <row r="645" spans="4:58" s="52" customFormat="1" ht="15" customHeight="1">
      <c r="D645" s="53"/>
      <c r="E645" s="53"/>
      <c r="F645" s="53"/>
      <c r="P645" s="244">
        <v>24</v>
      </c>
      <c r="Q645" s="50" t="str">
        <f t="shared" si="341"/>
        <v>Boston_2014</v>
      </c>
      <c r="R645" s="21"/>
      <c r="S645" s="21"/>
      <c r="T645" s="32"/>
      <c r="U645" s="83">
        <f t="shared" si="358"/>
        <v>45.802564257234494</v>
      </c>
      <c r="V645" s="83">
        <f t="shared" si="358"/>
        <v>15.032194989601312</v>
      </c>
      <c r="W645" s="83">
        <f t="shared" si="358"/>
        <v>0.16894903476954284</v>
      </c>
      <c r="X645" s="83" t="str">
        <f t="shared" si="358"/>
        <v/>
      </c>
      <c r="Y645" s="83" t="str">
        <f t="shared" si="358"/>
        <v/>
      </c>
      <c r="Z645" s="70">
        <f t="shared" si="343"/>
        <v>61.003708281605341</v>
      </c>
      <c r="AA645" s="70">
        <f t="shared" ca="1" si="349"/>
        <v>105</v>
      </c>
      <c r="AB645" s="70">
        <f t="shared" ca="1" si="350"/>
        <v>98</v>
      </c>
      <c r="AC645" s="70">
        <f t="shared" ca="1" si="351"/>
        <v>101</v>
      </c>
      <c r="AD645" s="70">
        <f t="shared" ca="1" si="352"/>
        <v>135</v>
      </c>
      <c r="AE645" s="70" t="e">
        <f t="shared" ca="1" si="353"/>
        <v>#VALUE!</v>
      </c>
      <c r="AF645" s="70" t="e">
        <f t="shared" ca="1" si="354"/>
        <v>#VALUE!</v>
      </c>
      <c r="AG645" s="83">
        <f t="shared" si="359"/>
        <v>12.700529703018256</v>
      </c>
      <c r="AH645" s="83">
        <f t="shared" si="359"/>
        <v>32.844109481592149</v>
      </c>
      <c r="AI645" s="83" t="str">
        <f t="shared" si="359"/>
        <v/>
      </c>
      <c r="AJ645" s="83" t="str">
        <f t="shared" si="359"/>
        <v/>
      </c>
      <c r="AK645" s="83" t="str">
        <f t="shared" si="359"/>
        <v/>
      </c>
      <c r="AL645" s="83" t="str">
        <f t="shared" si="359"/>
        <v/>
      </c>
      <c r="AM645" s="83" t="str">
        <f t="shared" si="359"/>
        <v/>
      </c>
      <c r="AN645" s="83">
        <f t="shared" si="359"/>
        <v>0.25792507262408604</v>
      </c>
      <c r="AO645" s="59"/>
      <c r="AP645" s="83">
        <f t="shared" si="360"/>
        <v>13.979296909502605</v>
      </c>
      <c r="AQ645" s="83">
        <f t="shared" si="360"/>
        <v>0.84369648642809558</v>
      </c>
      <c r="AR645" s="83">
        <f t="shared" si="360"/>
        <v>3.1304676840230366E-3</v>
      </c>
      <c r="AS645" s="83" t="str">
        <f t="shared" si="360"/>
        <v/>
      </c>
      <c r="AT645" s="83">
        <f t="shared" si="360"/>
        <v>0.20607112598658703</v>
      </c>
      <c r="AU645" s="59"/>
      <c r="AV645" s="83" t="str">
        <f t="shared" si="361"/>
        <v/>
      </c>
      <c r="AW645" s="83" t="str">
        <f t="shared" si="361"/>
        <v/>
      </c>
      <c r="AX645" s="83" t="str">
        <f t="shared" si="361"/>
        <v/>
      </c>
      <c r="AY645" s="83">
        <f t="shared" si="361"/>
        <v>0.16894903476954284</v>
      </c>
      <c r="AZ645" s="59"/>
      <c r="BA645" s="83" t="str">
        <f t="shared" si="362"/>
        <v/>
      </c>
      <c r="BB645" s="83" t="str">
        <f t="shared" si="362"/>
        <v/>
      </c>
      <c r="BC645" s="59"/>
      <c r="BD645" s="83" t="str">
        <f t="shared" si="363"/>
        <v/>
      </c>
      <c r="BE645" s="83" t="str">
        <f t="shared" si="363"/>
        <v/>
      </c>
      <c r="BF645" s="83" t="str">
        <f t="shared" si="363"/>
        <v/>
      </c>
    </row>
    <row r="646" spans="4:58" s="52" customFormat="1" ht="15" customHeight="1">
      <c r="D646" s="53"/>
      <c r="E646" s="53"/>
      <c r="F646" s="53"/>
      <c r="P646" s="244">
        <v>25</v>
      </c>
      <c r="Q646" s="50" t="str">
        <f t="shared" si="341"/>
        <v>Boston_2015</v>
      </c>
      <c r="R646" s="21"/>
      <c r="S646" s="21"/>
      <c r="T646" s="32"/>
      <c r="U646" s="83">
        <f t="shared" si="358"/>
        <v>44.214816992489197</v>
      </c>
      <c r="V646" s="83">
        <f t="shared" si="358"/>
        <v>14.34343973781748</v>
      </c>
      <c r="W646" s="83">
        <f t="shared" si="358"/>
        <v>0.16367972602739728</v>
      </c>
      <c r="X646" s="83" t="str">
        <f t="shared" si="358"/>
        <v/>
      </c>
      <c r="Y646" s="83" t="str">
        <f t="shared" si="358"/>
        <v/>
      </c>
      <c r="Z646" s="70">
        <f t="shared" si="343"/>
        <v>58.721936456334078</v>
      </c>
      <c r="AA646" s="70">
        <f t="shared" ca="1" si="349"/>
        <v>108</v>
      </c>
      <c r="AB646" s="70">
        <f t="shared" ca="1" si="350"/>
        <v>100</v>
      </c>
      <c r="AC646" s="70">
        <f t="shared" ca="1" si="351"/>
        <v>104</v>
      </c>
      <c r="AD646" s="70">
        <f t="shared" ca="1" si="352"/>
        <v>136</v>
      </c>
      <c r="AE646" s="70" t="e">
        <f t="shared" ca="1" si="353"/>
        <v>#VALUE!</v>
      </c>
      <c r="AF646" s="70" t="e">
        <f t="shared" ca="1" si="354"/>
        <v>#VALUE!</v>
      </c>
      <c r="AG646" s="83">
        <f t="shared" si="359"/>
        <v>12.16206514837811</v>
      </c>
      <c r="AH646" s="83">
        <f t="shared" si="359"/>
        <v>31.766674733154222</v>
      </c>
      <c r="AI646" s="83" t="str">
        <f t="shared" si="359"/>
        <v/>
      </c>
      <c r="AJ646" s="83" t="str">
        <f t="shared" si="359"/>
        <v/>
      </c>
      <c r="AK646" s="83" t="str">
        <f t="shared" si="359"/>
        <v/>
      </c>
      <c r="AL646" s="83" t="str">
        <f t="shared" si="359"/>
        <v/>
      </c>
      <c r="AM646" s="83" t="str">
        <f t="shared" si="359"/>
        <v/>
      </c>
      <c r="AN646" s="83">
        <f t="shared" si="359"/>
        <v>0.28607711095686578</v>
      </c>
      <c r="AO646" s="59"/>
      <c r="AP646" s="83">
        <f t="shared" si="360"/>
        <v>13.431501820545076</v>
      </c>
      <c r="AQ646" s="83">
        <f t="shared" si="360"/>
        <v>0.78647040486496067</v>
      </c>
      <c r="AR646" s="83">
        <f t="shared" si="360"/>
        <v>3.1718313759817353E-3</v>
      </c>
      <c r="AS646" s="83" t="str">
        <f t="shared" si="360"/>
        <v/>
      </c>
      <c r="AT646" s="83">
        <f t="shared" si="360"/>
        <v>0.12229568103146367</v>
      </c>
      <c r="AU646" s="59"/>
      <c r="AV646" s="83" t="str">
        <f t="shared" si="361"/>
        <v/>
      </c>
      <c r="AW646" s="83" t="str">
        <f t="shared" si="361"/>
        <v/>
      </c>
      <c r="AX646" s="83" t="str">
        <f t="shared" si="361"/>
        <v/>
      </c>
      <c r="AY646" s="83">
        <f t="shared" si="361"/>
        <v>0.16367972602739728</v>
      </c>
      <c r="AZ646" s="59"/>
      <c r="BA646" s="83" t="str">
        <f t="shared" si="362"/>
        <v/>
      </c>
      <c r="BB646" s="83" t="str">
        <f t="shared" si="362"/>
        <v/>
      </c>
      <c r="BC646" s="59"/>
      <c r="BD646" s="83" t="str">
        <f t="shared" si="363"/>
        <v/>
      </c>
      <c r="BE646" s="83" t="str">
        <f t="shared" si="363"/>
        <v/>
      </c>
      <c r="BF646" s="83" t="str">
        <f t="shared" si="363"/>
        <v/>
      </c>
    </row>
    <row r="647" spans="4:58" s="52" customFormat="1" ht="15" customHeight="1">
      <c r="D647" s="53"/>
      <c r="E647" s="53"/>
      <c r="F647" s="53"/>
      <c r="P647" s="244">
        <v>26</v>
      </c>
      <c r="Q647" s="50" t="str">
        <f t="shared" si="341"/>
        <v>Boston_2016</v>
      </c>
      <c r="R647" s="21"/>
      <c r="S647" s="21"/>
      <c r="T647" s="32"/>
      <c r="U647" s="83">
        <f t="shared" si="358"/>
        <v>38.230227984946985</v>
      </c>
      <c r="V647" s="83">
        <f t="shared" si="358"/>
        <v>12.980853021409612</v>
      </c>
      <c r="W647" s="83">
        <f t="shared" si="358"/>
        <v>0.14613123425692695</v>
      </c>
      <c r="X647" s="83" t="str">
        <f t="shared" si="358"/>
        <v/>
      </c>
      <c r="Y647" s="83" t="str">
        <f t="shared" si="358"/>
        <v/>
      </c>
      <c r="Z647" s="70">
        <f t="shared" si="343"/>
        <v>51.357212240613521</v>
      </c>
      <c r="AA647" s="70">
        <f t="shared" ca="1" si="349"/>
        <v>116</v>
      </c>
      <c r="AB647" s="70">
        <f t="shared" ca="1" si="350"/>
        <v>105</v>
      </c>
      <c r="AC647" s="70">
        <f t="shared" ca="1" si="351"/>
        <v>109</v>
      </c>
      <c r="AD647" s="70">
        <f t="shared" ca="1" si="352"/>
        <v>137</v>
      </c>
      <c r="AE647" s="70" t="e">
        <f t="shared" ca="1" si="353"/>
        <v>#VALUE!</v>
      </c>
      <c r="AF647" s="70" t="e">
        <f t="shared" ca="1" si="354"/>
        <v>#VALUE!</v>
      </c>
      <c r="AG647" s="83">
        <f t="shared" si="359"/>
        <v>10.272161711124019</v>
      </c>
      <c r="AH647" s="83">
        <f t="shared" si="359"/>
        <v>27.702221622180332</v>
      </c>
      <c r="AI647" s="83" t="str">
        <f t="shared" si="359"/>
        <v/>
      </c>
      <c r="AJ647" s="83" t="str">
        <f t="shared" si="359"/>
        <v/>
      </c>
      <c r="AK647" s="83" t="str">
        <f t="shared" si="359"/>
        <v/>
      </c>
      <c r="AL647" s="83" t="str">
        <f t="shared" si="359"/>
        <v/>
      </c>
      <c r="AM647" s="83" t="str">
        <f t="shared" si="359"/>
        <v/>
      </c>
      <c r="AN647" s="83">
        <f t="shared" si="359"/>
        <v>0.25584465164263531</v>
      </c>
      <c r="AO647" s="59"/>
      <c r="AP647" s="83">
        <f t="shared" si="360"/>
        <v>12.212842136939912</v>
      </c>
      <c r="AQ647" s="83">
        <f t="shared" si="360"/>
        <v>0.67217706405405808</v>
      </c>
      <c r="AR647" s="83">
        <f t="shared" si="360"/>
        <v>3.0244209597816958E-3</v>
      </c>
      <c r="AS647" s="83" t="str">
        <f t="shared" si="360"/>
        <v/>
      </c>
      <c r="AT647" s="83">
        <f t="shared" si="360"/>
        <v>9.28093994558611E-2</v>
      </c>
      <c r="AU647" s="59"/>
      <c r="AV647" s="83" t="str">
        <f t="shared" si="361"/>
        <v/>
      </c>
      <c r="AW647" s="83" t="str">
        <f t="shared" si="361"/>
        <v/>
      </c>
      <c r="AX647" s="83" t="str">
        <f t="shared" si="361"/>
        <v/>
      </c>
      <c r="AY647" s="83">
        <f t="shared" si="361"/>
        <v>0.14613123425692695</v>
      </c>
      <c r="AZ647" s="59"/>
      <c r="BA647" s="83" t="str">
        <f t="shared" si="362"/>
        <v/>
      </c>
      <c r="BB647" s="83" t="str">
        <f t="shared" si="362"/>
        <v/>
      </c>
      <c r="BC647" s="59"/>
      <c r="BD647" s="83" t="str">
        <f t="shared" si="363"/>
        <v/>
      </c>
      <c r="BE647" s="83" t="str">
        <f t="shared" si="363"/>
        <v/>
      </c>
      <c r="BF647" s="83" t="str">
        <f t="shared" si="363"/>
        <v/>
      </c>
    </row>
    <row r="648" spans="4:58" s="52" customFormat="1" ht="15" customHeight="1">
      <c r="D648" s="53"/>
      <c r="E648" s="53"/>
      <c r="F648" s="53"/>
      <c r="P648" s="244">
        <v>27</v>
      </c>
      <c r="Q648" s="50" t="str">
        <f t="shared" si="341"/>
        <v>Buenos Aires_2000</v>
      </c>
      <c r="R648" s="21"/>
      <c r="S648" s="21"/>
      <c r="T648" s="32"/>
      <c r="U648" s="83">
        <f t="shared" si="358"/>
        <v>88.218855512064536</v>
      </c>
      <c r="V648" s="83">
        <f t="shared" si="358"/>
        <v>51.300303957040214</v>
      </c>
      <c r="W648" s="83">
        <f t="shared" si="358"/>
        <v>24.725552851480799</v>
      </c>
      <c r="X648" s="83" t="str">
        <f t="shared" si="358"/>
        <v/>
      </c>
      <c r="Y648" s="83" t="str">
        <f t="shared" si="358"/>
        <v/>
      </c>
      <c r="Z648" s="70">
        <f t="shared" si="343"/>
        <v>164.24471232058556</v>
      </c>
      <c r="AA648" s="70">
        <f t="shared" ca="1" si="349"/>
        <v>40</v>
      </c>
      <c r="AB648" s="70">
        <f t="shared" ca="1" si="350"/>
        <v>35</v>
      </c>
      <c r="AC648" s="70">
        <f t="shared" ca="1" si="351"/>
        <v>44</v>
      </c>
      <c r="AD648" s="70">
        <f t="shared" ca="1" si="352"/>
        <v>31</v>
      </c>
      <c r="AE648" s="70" t="e">
        <f t="shared" ca="1" si="353"/>
        <v>#VALUE!</v>
      </c>
      <c r="AF648" s="70" t="e">
        <f t="shared" ca="1" si="354"/>
        <v>#VALUE!</v>
      </c>
      <c r="AG648" s="83">
        <f t="shared" si="359"/>
        <v>49.456818455318924</v>
      </c>
      <c r="AH648" s="83">
        <f t="shared" si="359"/>
        <v>27.510342619058779</v>
      </c>
      <c r="AI648" s="83">
        <f t="shared" si="359"/>
        <v>8.3891381952834099</v>
      </c>
      <c r="AJ648" s="83" t="str">
        <f t="shared" si="359"/>
        <v/>
      </c>
      <c r="AK648" s="83" t="str">
        <f t="shared" si="359"/>
        <v/>
      </c>
      <c r="AL648" s="83" t="str">
        <f t="shared" si="359"/>
        <v/>
      </c>
      <c r="AM648" s="83" t="str">
        <f t="shared" si="359"/>
        <v/>
      </c>
      <c r="AN648" s="83">
        <f t="shared" si="359"/>
        <v>2.8625562424034099</v>
      </c>
      <c r="AO648" s="59"/>
      <c r="AP648" s="83">
        <f t="shared" si="360"/>
        <v>50.324897988414897</v>
      </c>
      <c r="AQ648" s="83">
        <f t="shared" si="360"/>
        <v>0.97540596862532225</v>
      </c>
      <c r="AR648" s="83" t="str">
        <f t="shared" si="360"/>
        <v/>
      </c>
      <c r="AS648" s="83" t="str">
        <f t="shared" si="360"/>
        <v/>
      </c>
      <c r="AT648" s="83" t="str">
        <f t="shared" si="360"/>
        <v/>
      </c>
      <c r="AU648" s="59"/>
      <c r="AV648" s="83">
        <f t="shared" si="361"/>
        <v>22.863336312450546</v>
      </c>
      <c r="AW648" s="83" t="str">
        <f t="shared" si="361"/>
        <v/>
      </c>
      <c r="AX648" s="83" t="str">
        <f t="shared" si="361"/>
        <v/>
      </c>
      <c r="AY648" s="83">
        <f t="shared" si="361"/>
        <v>1.862216539030255</v>
      </c>
      <c r="AZ648" s="59"/>
      <c r="BA648" s="83" t="str">
        <f t="shared" si="362"/>
        <v/>
      </c>
      <c r="BB648" s="83" t="str">
        <f t="shared" si="362"/>
        <v/>
      </c>
      <c r="BC648" s="59"/>
      <c r="BD648" s="83" t="str">
        <f t="shared" si="363"/>
        <v/>
      </c>
      <c r="BE648" s="83" t="str">
        <f t="shared" si="363"/>
        <v/>
      </c>
      <c r="BF648" s="83" t="str">
        <f t="shared" si="363"/>
        <v/>
      </c>
    </row>
    <row r="649" spans="4:58" s="52" customFormat="1" ht="15" customHeight="1">
      <c r="D649" s="53"/>
      <c r="E649" s="53"/>
      <c r="F649" s="53"/>
      <c r="P649" s="244">
        <v>28</v>
      </c>
      <c r="Q649" s="50" t="str">
        <f t="shared" si="341"/>
        <v>Buenos Aires_2001</v>
      </c>
      <c r="R649" s="21"/>
      <c r="S649" s="21"/>
      <c r="T649" s="32"/>
      <c r="U649" s="83">
        <f t="shared" si="358"/>
        <v>84.739786152624504</v>
      </c>
      <c r="V649" s="83">
        <f t="shared" si="358"/>
        <v>56.811882510108006</v>
      </c>
      <c r="W649" s="83">
        <f t="shared" si="358"/>
        <v>26.39870266495905</v>
      </c>
      <c r="X649" s="83" t="str">
        <f t="shared" si="358"/>
        <v/>
      </c>
      <c r="Y649" s="83" t="str">
        <f t="shared" si="358"/>
        <v/>
      </c>
      <c r="Z649" s="70">
        <f t="shared" si="343"/>
        <v>167.95037132769156</v>
      </c>
      <c r="AA649" s="70">
        <f t="shared" ca="1" si="349"/>
        <v>37</v>
      </c>
      <c r="AB649" s="70">
        <f t="shared" ca="1" si="350"/>
        <v>38</v>
      </c>
      <c r="AC649" s="70">
        <f t="shared" ca="1" si="351"/>
        <v>38</v>
      </c>
      <c r="AD649" s="70">
        <f t="shared" ca="1" si="352"/>
        <v>29</v>
      </c>
      <c r="AE649" s="70" t="e">
        <f t="shared" ca="1" si="353"/>
        <v>#VALUE!</v>
      </c>
      <c r="AF649" s="70" t="e">
        <f t="shared" ca="1" si="354"/>
        <v>#VALUE!</v>
      </c>
      <c r="AG649" s="83">
        <f t="shared" si="359"/>
        <v>47.26139868131559</v>
      </c>
      <c r="AH649" s="83">
        <f t="shared" si="359"/>
        <v>26.984181078746047</v>
      </c>
      <c r="AI649" s="83">
        <f t="shared" si="359"/>
        <v>8.0240562855565898</v>
      </c>
      <c r="AJ649" s="83" t="str">
        <f t="shared" si="359"/>
        <v/>
      </c>
      <c r="AK649" s="83" t="str">
        <f t="shared" si="359"/>
        <v/>
      </c>
      <c r="AL649" s="83" t="str">
        <f t="shared" si="359"/>
        <v/>
      </c>
      <c r="AM649" s="83" t="str">
        <f t="shared" si="359"/>
        <v/>
      </c>
      <c r="AN649" s="83">
        <f t="shared" si="359"/>
        <v>2.4701501070062837</v>
      </c>
      <c r="AO649" s="59"/>
      <c r="AP649" s="83">
        <f t="shared" si="360"/>
        <v>56.009394024748957</v>
      </c>
      <c r="AQ649" s="83">
        <f t="shared" si="360"/>
        <v>0.80248848535905015</v>
      </c>
      <c r="AR649" s="83" t="str">
        <f t="shared" si="360"/>
        <v/>
      </c>
      <c r="AS649" s="83" t="str">
        <f t="shared" si="360"/>
        <v/>
      </c>
      <c r="AT649" s="83" t="str">
        <f t="shared" si="360"/>
        <v/>
      </c>
      <c r="AU649" s="59"/>
      <c r="AV649" s="83">
        <f t="shared" si="361"/>
        <v>24.526217191228817</v>
      </c>
      <c r="AW649" s="83" t="str">
        <f t="shared" si="361"/>
        <v/>
      </c>
      <c r="AX649" s="83" t="str">
        <f t="shared" si="361"/>
        <v/>
      </c>
      <c r="AY649" s="83">
        <f t="shared" si="361"/>
        <v>1.8724854737302339</v>
      </c>
      <c r="AZ649" s="59"/>
      <c r="BA649" s="83" t="str">
        <f t="shared" si="362"/>
        <v/>
      </c>
      <c r="BB649" s="83" t="str">
        <f t="shared" si="362"/>
        <v/>
      </c>
      <c r="BC649" s="59"/>
      <c r="BD649" s="83" t="str">
        <f t="shared" si="363"/>
        <v/>
      </c>
      <c r="BE649" s="83" t="str">
        <f t="shared" si="363"/>
        <v/>
      </c>
      <c r="BF649" s="83" t="str">
        <f t="shared" si="363"/>
        <v/>
      </c>
    </row>
    <row r="650" spans="4:58" s="52" customFormat="1" ht="15" customHeight="1">
      <c r="D650" s="53"/>
      <c r="E650" s="53"/>
      <c r="F650" s="53"/>
      <c r="P650" s="244">
        <v>29</v>
      </c>
      <c r="Q650" s="50" t="str">
        <f t="shared" si="341"/>
        <v>Buenos Aires_2002</v>
      </c>
      <c r="R650" s="21"/>
      <c r="S650" s="21"/>
      <c r="T650" s="32"/>
      <c r="U650" s="83">
        <f t="shared" si="358"/>
        <v>213.32098047805218</v>
      </c>
      <c r="V650" s="83">
        <f t="shared" si="358"/>
        <v>151.07739816658059</v>
      </c>
      <c r="W650" s="83">
        <f t="shared" si="358"/>
        <v>72.642115163118959</v>
      </c>
      <c r="X650" s="83" t="str">
        <f t="shared" si="358"/>
        <v/>
      </c>
      <c r="Y650" s="83" t="str">
        <f t="shared" si="358"/>
        <v/>
      </c>
      <c r="Z650" s="70">
        <f t="shared" si="343"/>
        <v>437.04049380775172</v>
      </c>
      <c r="AA650" s="70">
        <f t="shared" ca="1" si="349"/>
        <v>13</v>
      </c>
      <c r="AB650" s="70">
        <f t="shared" ca="1" si="350"/>
        <v>13</v>
      </c>
      <c r="AC650" s="70">
        <f t="shared" ca="1" si="351"/>
        <v>10</v>
      </c>
      <c r="AD650" s="70">
        <f t="shared" ca="1" si="352"/>
        <v>9</v>
      </c>
      <c r="AE650" s="70" t="e">
        <f t="shared" ca="1" si="353"/>
        <v>#VALUE!</v>
      </c>
      <c r="AF650" s="70" t="e">
        <f t="shared" ca="1" si="354"/>
        <v>#VALUE!</v>
      </c>
      <c r="AG650" s="83">
        <f t="shared" si="359"/>
        <v>123.22989821236078</v>
      </c>
      <c r="AH650" s="83">
        <f t="shared" si="359"/>
        <v>64.78881571037482</v>
      </c>
      <c r="AI650" s="83">
        <f t="shared" si="359"/>
        <v>20.200888057682132</v>
      </c>
      <c r="AJ650" s="83" t="str">
        <f t="shared" si="359"/>
        <v/>
      </c>
      <c r="AK650" s="83" t="str">
        <f t="shared" si="359"/>
        <v/>
      </c>
      <c r="AL650" s="83" t="str">
        <f t="shared" si="359"/>
        <v/>
      </c>
      <c r="AM650" s="83" t="str">
        <f t="shared" si="359"/>
        <v/>
      </c>
      <c r="AN650" s="83">
        <f t="shared" si="359"/>
        <v>5.1013784976344807</v>
      </c>
      <c r="AO650" s="59"/>
      <c r="AP650" s="83">
        <f t="shared" si="360"/>
        <v>149.10212446989061</v>
      </c>
      <c r="AQ650" s="83">
        <f t="shared" si="360"/>
        <v>1.9752736966899807</v>
      </c>
      <c r="AR650" s="83" t="str">
        <f t="shared" si="360"/>
        <v/>
      </c>
      <c r="AS650" s="83" t="str">
        <f t="shared" si="360"/>
        <v/>
      </c>
      <c r="AT650" s="83" t="str">
        <f t="shared" si="360"/>
        <v/>
      </c>
      <c r="AU650" s="59"/>
      <c r="AV650" s="83">
        <f t="shared" si="361"/>
        <v>67.479640256046139</v>
      </c>
      <c r="AW650" s="83" t="str">
        <f t="shared" si="361"/>
        <v/>
      </c>
      <c r="AX650" s="83" t="str">
        <f t="shared" si="361"/>
        <v/>
      </c>
      <c r="AY650" s="83">
        <f t="shared" si="361"/>
        <v>5.1624749070728164</v>
      </c>
      <c r="AZ650" s="59"/>
      <c r="BA650" s="83" t="str">
        <f t="shared" si="362"/>
        <v/>
      </c>
      <c r="BB650" s="83" t="str">
        <f t="shared" si="362"/>
        <v/>
      </c>
      <c r="BC650" s="59"/>
      <c r="BD650" s="83" t="str">
        <f t="shared" si="363"/>
        <v/>
      </c>
      <c r="BE650" s="83" t="str">
        <f t="shared" si="363"/>
        <v/>
      </c>
      <c r="BF650" s="83" t="str">
        <f t="shared" si="363"/>
        <v/>
      </c>
    </row>
    <row r="651" spans="4:58" s="52" customFormat="1" ht="15" customHeight="1">
      <c r="D651" s="53"/>
      <c r="E651" s="53"/>
      <c r="F651" s="53"/>
      <c r="P651" s="244">
        <v>30</v>
      </c>
      <c r="Q651" s="50" t="str">
        <f t="shared" si="341"/>
        <v>Buenos Aires_2003</v>
      </c>
      <c r="R651" s="21"/>
      <c r="S651" s="21"/>
      <c r="T651" s="32"/>
      <c r="U651" s="83">
        <f t="shared" si="358"/>
        <v>193.0589442884617</v>
      </c>
      <c r="V651" s="83">
        <f t="shared" si="358"/>
        <v>125.91224420777517</v>
      </c>
      <c r="W651" s="83">
        <f t="shared" si="358"/>
        <v>58.161727635016881</v>
      </c>
      <c r="X651" s="83" t="str">
        <f t="shared" si="358"/>
        <v/>
      </c>
      <c r="Y651" s="83" t="str">
        <f t="shared" si="358"/>
        <v/>
      </c>
      <c r="Z651" s="70">
        <f t="shared" si="343"/>
        <v>377.13291613125375</v>
      </c>
      <c r="AA651" s="70">
        <f t="shared" ca="1" si="349"/>
        <v>15</v>
      </c>
      <c r="AB651" s="70">
        <f t="shared" ca="1" si="350"/>
        <v>14</v>
      </c>
      <c r="AC651" s="70">
        <f t="shared" ca="1" si="351"/>
        <v>13</v>
      </c>
      <c r="AD651" s="70">
        <f t="shared" ca="1" si="352"/>
        <v>12</v>
      </c>
      <c r="AE651" s="70" t="e">
        <f t="shared" ca="1" si="353"/>
        <v>#VALUE!</v>
      </c>
      <c r="AF651" s="70" t="e">
        <f t="shared" ca="1" si="354"/>
        <v>#VALUE!</v>
      </c>
      <c r="AG651" s="83">
        <f t="shared" si="359"/>
        <v>107.78806506189922</v>
      </c>
      <c r="AH651" s="83">
        <f t="shared" si="359"/>
        <v>61.962141964803394</v>
      </c>
      <c r="AI651" s="83">
        <f t="shared" si="359"/>
        <v>18.620067933812781</v>
      </c>
      <c r="AJ651" s="83" t="str">
        <f t="shared" si="359"/>
        <v/>
      </c>
      <c r="AK651" s="83" t="str">
        <f t="shared" si="359"/>
        <v/>
      </c>
      <c r="AL651" s="83" t="str">
        <f t="shared" si="359"/>
        <v/>
      </c>
      <c r="AM651" s="83" t="str">
        <f t="shared" si="359"/>
        <v/>
      </c>
      <c r="AN651" s="83">
        <f t="shared" si="359"/>
        <v>4.6886693279463207</v>
      </c>
      <c r="AO651" s="59"/>
      <c r="AP651" s="83">
        <f t="shared" si="360"/>
        <v>124.17346085507953</v>
      </c>
      <c r="AQ651" s="83">
        <f t="shared" si="360"/>
        <v>1.738783352695656</v>
      </c>
      <c r="AR651" s="83" t="str">
        <f t="shared" si="360"/>
        <v/>
      </c>
      <c r="AS651" s="83" t="str">
        <f t="shared" si="360"/>
        <v/>
      </c>
      <c r="AT651" s="83" t="str">
        <f t="shared" si="360"/>
        <v/>
      </c>
      <c r="AU651" s="59"/>
      <c r="AV651" s="83">
        <f t="shared" si="361"/>
        <v>53.821237613143701</v>
      </c>
      <c r="AW651" s="83" t="str">
        <f t="shared" si="361"/>
        <v/>
      </c>
      <c r="AX651" s="83" t="str">
        <f t="shared" si="361"/>
        <v/>
      </c>
      <c r="AY651" s="83">
        <f t="shared" si="361"/>
        <v>4.3404900218731823</v>
      </c>
      <c r="AZ651" s="59"/>
      <c r="BA651" s="83" t="str">
        <f t="shared" si="362"/>
        <v/>
      </c>
      <c r="BB651" s="83" t="str">
        <f t="shared" si="362"/>
        <v/>
      </c>
      <c r="BC651" s="59"/>
      <c r="BD651" s="83" t="str">
        <f t="shared" si="363"/>
        <v/>
      </c>
      <c r="BE651" s="83" t="str">
        <f t="shared" si="363"/>
        <v/>
      </c>
      <c r="BF651" s="83" t="str">
        <f t="shared" si="363"/>
        <v/>
      </c>
    </row>
    <row r="652" spans="4:58" s="52" customFormat="1" ht="15" customHeight="1">
      <c r="D652" s="53"/>
      <c r="E652" s="53"/>
      <c r="F652" s="53"/>
      <c r="P652" s="244">
        <v>31</v>
      </c>
      <c r="Q652" s="50" t="str">
        <f t="shared" si="341"/>
        <v>Buenos Aires_2004</v>
      </c>
      <c r="R652" s="21"/>
      <c r="S652" s="21"/>
      <c r="T652" s="32"/>
      <c r="U652" s="83">
        <f t="shared" ref="U652:Y661" si="364">IF(ISERROR(U40/$T40),"",U40/$T40)</f>
        <v>183.13092076250066</v>
      </c>
      <c r="V652" s="83">
        <f t="shared" si="364"/>
        <v>102.70418197115157</v>
      </c>
      <c r="W652" s="83">
        <f t="shared" si="364"/>
        <v>47.282449486704401</v>
      </c>
      <c r="X652" s="83" t="str">
        <f t="shared" si="364"/>
        <v/>
      </c>
      <c r="Y652" s="83" t="str">
        <f t="shared" si="364"/>
        <v/>
      </c>
      <c r="Z652" s="70">
        <f t="shared" si="343"/>
        <v>333.11755222035663</v>
      </c>
      <c r="AA652" s="70">
        <f t="shared" ca="1" si="349"/>
        <v>17</v>
      </c>
      <c r="AB652" s="70">
        <f t="shared" ca="1" si="350"/>
        <v>15</v>
      </c>
      <c r="AC652" s="70">
        <f t="shared" ca="1" si="351"/>
        <v>16</v>
      </c>
      <c r="AD652" s="70">
        <f t="shared" ca="1" si="352"/>
        <v>16</v>
      </c>
      <c r="AE652" s="70" t="e">
        <f t="shared" ca="1" si="353"/>
        <v>#VALUE!</v>
      </c>
      <c r="AF652" s="70" t="e">
        <f t="shared" ca="1" si="354"/>
        <v>#VALUE!</v>
      </c>
      <c r="AG652" s="83">
        <f t="shared" ref="AG652:AN661" si="365">IF(ISERROR(AG40/$T40),"",AG40/$T40)</f>
        <v>91.799272663689507</v>
      </c>
      <c r="AH652" s="83">
        <f t="shared" si="365"/>
        <v>65.552686196139788</v>
      </c>
      <c r="AI652" s="83">
        <f t="shared" si="365"/>
        <v>20.845460761166724</v>
      </c>
      <c r="AJ652" s="83" t="str">
        <f t="shared" si="365"/>
        <v/>
      </c>
      <c r="AK652" s="83" t="str">
        <f t="shared" si="365"/>
        <v/>
      </c>
      <c r="AL652" s="83" t="str">
        <f t="shared" si="365"/>
        <v/>
      </c>
      <c r="AM652" s="83" t="str">
        <f t="shared" si="365"/>
        <v/>
      </c>
      <c r="AN652" s="83">
        <f t="shared" si="365"/>
        <v>4.9335011415046441</v>
      </c>
      <c r="AO652" s="59"/>
      <c r="AP652" s="83">
        <f t="shared" ref="AP652:AT661" si="366">IF(ISERROR(AP40/$T40),"",AP40/$T40)</f>
        <v>100.7529019819756</v>
      </c>
      <c r="AQ652" s="83">
        <f t="shared" si="366"/>
        <v>1.9512799891759649</v>
      </c>
      <c r="AR652" s="83" t="str">
        <f t="shared" si="366"/>
        <v/>
      </c>
      <c r="AS652" s="83" t="str">
        <f t="shared" si="366"/>
        <v/>
      </c>
      <c r="AT652" s="83" t="str">
        <f t="shared" si="366"/>
        <v/>
      </c>
      <c r="AU652" s="59"/>
      <c r="AV652" s="83">
        <f t="shared" si="361"/>
        <v>43.603971773706121</v>
      </c>
      <c r="AW652" s="83" t="str">
        <f t="shared" si="361"/>
        <v/>
      </c>
      <c r="AX652" s="83" t="str">
        <f t="shared" si="361"/>
        <v/>
      </c>
      <c r="AY652" s="83">
        <f t="shared" si="361"/>
        <v>3.6784777129982893</v>
      </c>
      <c r="AZ652" s="59"/>
      <c r="BA652" s="83" t="str">
        <f t="shared" si="362"/>
        <v/>
      </c>
      <c r="BB652" s="83" t="str">
        <f t="shared" si="362"/>
        <v/>
      </c>
      <c r="BC652" s="59"/>
      <c r="BD652" s="83" t="str">
        <f t="shared" si="363"/>
        <v/>
      </c>
      <c r="BE652" s="83" t="str">
        <f t="shared" si="363"/>
        <v/>
      </c>
      <c r="BF652" s="83" t="str">
        <f t="shared" si="363"/>
        <v/>
      </c>
    </row>
    <row r="653" spans="4:58" s="52" customFormat="1" ht="15" customHeight="1">
      <c r="D653" s="53"/>
      <c r="E653" s="53"/>
      <c r="F653" s="53"/>
      <c r="P653" s="244">
        <v>32</v>
      </c>
      <c r="Q653" s="50" t="str">
        <f t="shared" si="341"/>
        <v>Buenos Aires_2005</v>
      </c>
      <c r="R653" s="21"/>
      <c r="S653" s="21"/>
      <c r="T653" s="32"/>
      <c r="U653" s="83">
        <f t="shared" si="364"/>
        <v>165.54020053163029</v>
      </c>
      <c r="V653" s="83">
        <f t="shared" si="364"/>
        <v>89.18832597252451</v>
      </c>
      <c r="W653" s="83">
        <f t="shared" si="364"/>
        <v>42.204517363319027</v>
      </c>
      <c r="X653" s="83" t="str">
        <f t="shared" si="364"/>
        <v/>
      </c>
      <c r="Y653" s="83" t="str">
        <f t="shared" si="364"/>
        <v/>
      </c>
      <c r="Z653" s="70">
        <f t="shared" si="343"/>
        <v>296.93304386747383</v>
      </c>
      <c r="AA653" s="70">
        <f t="shared" ca="1" si="349"/>
        <v>19</v>
      </c>
      <c r="AB653" s="70">
        <f t="shared" ca="1" si="350"/>
        <v>18</v>
      </c>
      <c r="AC653" s="70">
        <f t="shared" ca="1" si="351"/>
        <v>19</v>
      </c>
      <c r="AD653" s="70">
        <f t="shared" ca="1" si="352"/>
        <v>17</v>
      </c>
      <c r="AE653" s="70" t="e">
        <f t="shared" ca="1" si="353"/>
        <v>#VALUE!</v>
      </c>
      <c r="AF653" s="70" t="e">
        <f t="shared" ca="1" si="354"/>
        <v>#VALUE!</v>
      </c>
      <c r="AG653" s="83">
        <f t="shared" si="365"/>
        <v>84.268558300697379</v>
      </c>
      <c r="AH653" s="83">
        <f t="shared" si="365"/>
        <v>58.72531473179842</v>
      </c>
      <c r="AI653" s="83">
        <f t="shared" si="365"/>
        <v>18.241031702108796</v>
      </c>
      <c r="AJ653" s="83" t="str">
        <f t="shared" si="365"/>
        <v/>
      </c>
      <c r="AK653" s="83" t="str">
        <f t="shared" si="365"/>
        <v/>
      </c>
      <c r="AL653" s="83" t="str">
        <f t="shared" si="365"/>
        <v/>
      </c>
      <c r="AM653" s="83" t="str">
        <f t="shared" si="365"/>
        <v/>
      </c>
      <c r="AN653" s="83">
        <f t="shared" si="365"/>
        <v>4.3052957970256953</v>
      </c>
      <c r="AO653" s="59"/>
      <c r="AP653" s="83">
        <f t="shared" si="366"/>
        <v>87.254056343353582</v>
      </c>
      <c r="AQ653" s="83">
        <f t="shared" si="366"/>
        <v>1.9342696291709225</v>
      </c>
      <c r="AR653" s="83" t="str">
        <f t="shared" si="366"/>
        <v/>
      </c>
      <c r="AS653" s="83" t="str">
        <f t="shared" si="366"/>
        <v/>
      </c>
      <c r="AT653" s="83" t="str">
        <f t="shared" si="366"/>
        <v/>
      </c>
      <c r="AU653" s="59"/>
      <c r="AV653" s="83">
        <f t="shared" si="361"/>
        <v>38.83574760657585</v>
      </c>
      <c r="AW653" s="83" t="str">
        <f t="shared" si="361"/>
        <v/>
      </c>
      <c r="AX653" s="83" t="str">
        <f t="shared" si="361"/>
        <v/>
      </c>
      <c r="AY653" s="83">
        <f t="shared" si="361"/>
        <v>3.3687697567431729</v>
      </c>
      <c r="AZ653" s="59"/>
      <c r="BA653" s="83" t="str">
        <f t="shared" si="362"/>
        <v/>
      </c>
      <c r="BB653" s="83" t="str">
        <f t="shared" si="362"/>
        <v/>
      </c>
      <c r="BC653" s="59"/>
      <c r="BD653" s="83" t="str">
        <f t="shared" si="363"/>
        <v/>
      </c>
      <c r="BE653" s="83" t="str">
        <f t="shared" si="363"/>
        <v/>
      </c>
      <c r="BF653" s="83" t="str">
        <f t="shared" si="363"/>
        <v/>
      </c>
    </row>
    <row r="654" spans="4:58" s="52" customFormat="1" ht="15" customHeight="1">
      <c r="D654" s="53"/>
      <c r="E654" s="53"/>
      <c r="F654" s="53"/>
      <c r="P654" s="244">
        <v>33</v>
      </c>
      <c r="Q654" s="50" t="str">
        <f t="shared" ref="Q654:Q685" si="367">Q42</f>
        <v>Buenos Aires_2006</v>
      </c>
      <c r="R654" s="21"/>
      <c r="S654" s="21"/>
      <c r="T654" s="32"/>
      <c r="U654" s="83">
        <f t="shared" si="364"/>
        <v>136.12053282891637</v>
      </c>
      <c r="V654" s="83">
        <f t="shared" si="364"/>
        <v>69.778108884139456</v>
      </c>
      <c r="W654" s="83">
        <f t="shared" si="364"/>
        <v>34.438073705731817</v>
      </c>
      <c r="X654" s="83" t="str">
        <f t="shared" si="364"/>
        <v/>
      </c>
      <c r="Y654" s="83" t="str">
        <f t="shared" si="364"/>
        <v/>
      </c>
      <c r="Z654" s="70">
        <f t="shared" ref="Z654:Z685" si="368">IF(SUM(U654:Y654)=0,"",SUM(U654:Y654))</f>
        <v>240.33671541878766</v>
      </c>
      <c r="AA654" s="70">
        <f t="shared" ca="1" si="349"/>
        <v>21</v>
      </c>
      <c r="AB654" s="70">
        <f t="shared" ca="1" si="350"/>
        <v>22</v>
      </c>
      <c r="AC654" s="70">
        <f t="shared" ca="1" si="351"/>
        <v>30</v>
      </c>
      <c r="AD654" s="70">
        <f t="shared" ca="1" si="352"/>
        <v>20</v>
      </c>
      <c r="AE654" s="70" t="e">
        <f t="shared" ca="1" si="353"/>
        <v>#VALUE!</v>
      </c>
      <c r="AF654" s="70" t="e">
        <f t="shared" ca="1" si="354"/>
        <v>#VALUE!</v>
      </c>
      <c r="AG654" s="83">
        <f t="shared" si="365"/>
        <v>68.032637712620527</v>
      </c>
      <c r="AH654" s="83">
        <f t="shared" si="365"/>
        <v>48.186956517258153</v>
      </c>
      <c r="AI654" s="83">
        <f t="shared" si="365"/>
        <v>16.230560175656727</v>
      </c>
      <c r="AJ654" s="83" t="str">
        <f t="shared" si="365"/>
        <v/>
      </c>
      <c r="AK654" s="83" t="str">
        <f t="shared" si="365"/>
        <v/>
      </c>
      <c r="AL654" s="83" t="str">
        <f t="shared" si="365"/>
        <v/>
      </c>
      <c r="AM654" s="83" t="str">
        <f t="shared" si="365"/>
        <v/>
      </c>
      <c r="AN654" s="83">
        <f t="shared" si="365"/>
        <v>3.6703784233809742</v>
      </c>
      <c r="AO654" s="59"/>
      <c r="AP654" s="83">
        <f t="shared" si="366"/>
        <v>68.368610604554974</v>
      </c>
      <c r="AQ654" s="83">
        <f t="shared" si="366"/>
        <v>1.4094982795844722</v>
      </c>
      <c r="AR654" s="83" t="str">
        <f t="shared" si="366"/>
        <v/>
      </c>
      <c r="AS654" s="83" t="str">
        <f t="shared" si="366"/>
        <v/>
      </c>
      <c r="AT654" s="83" t="str">
        <f t="shared" si="366"/>
        <v/>
      </c>
      <c r="AU654" s="59"/>
      <c r="AV654" s="83">
        <f t="shared" si="361"/>
        <v>31.63810635986275</v>
      </c>
      <c r="AW654" s="83" t="str">
        <f t="shared" si="361"/>
        <v/>
      </c>
      <c r="AX654" s="83" t="str">
        <f t="shared" si="361"/>
        <v/>
      </c>
      <c r="AY654" s="83">
        <f t="shared" si="361"/>
        <v>2.7999673458690633</v>
      </c>
      <c r="AZ654" s="59"/>
      <c r="BA654" s="83" t="str">
        <f t="shared" si="362"/>
        <v/>
      </c>
      <c r="BB654" s="83" t="str">
        <f t="shared" si="362"/>
        <v/>
      </c>
      <c r="BC654" s="59"/>
      <c r="BD654" s="83" t="str">
        <f t="shared" si="363"/>
        <v/>
      </c>
      <c r="BE654" s="83" t="str">
        <f t="shared" si="363"/>
        <v/>
      </c>
      <c r="BF654" s="83" t="str">
        <f t="shared" si="363"/>
        <v/>
      </c>
    </row>
    <row r="655" spans="4:58" s="52" customFormat="1" ht="15" customHeight="1">
      <c r="D655" s="53"/>
      <c r="E655" s="53"/>
      <c r="F655" s="53"/>
      <c r="P655" s="244">
        <v>34</v>
      </c>
      <c r="Q655" s="50" t="str">
        <f t="shared" si="367"/>
        <v>Buenos Aires_2007</v>
      </c>
      <c r="R655" s="21"/>
      <c r="S655" s="21"/>
      <c r="T655" s="32"/>
      <c r="U655" s="83">
        <f t="shared" si="364"/>
        <v>124.88726164886607</v>
      </c>
      <c r="V655" s="83">
        <f t="shared" si="364"/>
        <v>60.621964853591223</v>
      </c>
      <c r="W655" s="83">
        <f t="shared" si="364"/>
        <v>27.728906631752416</v>
      </c>
      <c r="X655" s="83" t="str">
        <f t="shared" si="364"/>
        <v/>
      </c>
      <c r="Y655" s="83" t="str">
        <f t="shared" si="364"/>
        <v/>
      </c>
      <c r="Z655" s="70">
        <f t="shared" si="368"/>
        <v>213.2381331342097</v>
      </c>
      <c r="AA655" s="70">
        <f t="shared" ref="AA655:AA686" ca="1" si="369">IFERROR(IF(ROW()-ROW(AA$621)&lt;$X$1+1,AA654+1,RANK(Z655,GDPTOTALrank)+$X$1),IF(VALUE(Z655)=0,$T$1+1,RANK(Z655,GDPTOTALrank)+$X$1))</f>
        <v>24</v>
      </c>
      <c r="AB655" s="70">
        <f t="shared" ref="AB655:AB686" ca="1" si="370">IFERROR(IF(ROW()-ROW(AB$621)&lt;$X$1+1,AB654+1,RANK(U655,GDPSTATIONrank)+$X$1),IF(VALUE(U655)=0,$T$1+1,RANK(U655,GDPSTATIONrank)+$X$1))</f>
        <v>24</v>
      </c>
      <c r="AC655" s="70">
        <f t="shared" ref="AC655:AC686" ca="1" si="371">IFERROR(IF(ROW()-ROW(AC$621)&lt;$X$1+1,AC654+1,RANK(V655,GDPTRANSrank)+$X$1),IF(VALUE(V655)=0,$T$1+1,RANK(V655,GDPTRANSrank)+$X$1))</f>
        <v>35</v>
      </c>
      <c r="AD655" s="70">
        <f t="shared" ref="AD655:AD686" ca="1" si="372">IFERROR(IF(ROW()-ROW(AD$621)&lt;$X$1+1,AD654+1,RANK(W655,GDPWASTErank)+$X$1),IF(VALUE(W655)=0,$T$1+1,RANK(W655,GDPWASTErank)+$X$1))</f>
        <v>25</v>
      </c>
      <c r="AE655" s="70" t="e">
        <f t="shared" ref="AE655:AE686" ca="1" si="373">IFERROR(IF(ROW()-ROW(AE$621)&lt;$X$1+1,AE654+1,RANK(X655,GDPIPPUrank)+$X$1),IF(VALUE(X655)=0,$T$1+1,RANK(X655,GDPIPPUrank)+$X$1))</f>
        <v>#VALUE!</v>
      </c>
      <c r="AF655" s="70" t="e">
        <f t="shared" ref="AF655:AF686" ca="1" si="374">IFERROR(IF(ROW()-ROW(AF$621)&lt;$X$1+1,AF654+1,RANK(Y655,GDPAFOLUrank)+$X$1),IF(VALUE(Y655)=0,$T$1+1,RANK(Y655,GDPAFOLUrank)+$X$1))</f>
        <v>#VALUE!</v>
      </c>
      <c r="AG655" s="83">
        <f t="shared" si="365"/>
        <v>64.438997198471327</v>
      </c>
      <c r="AH655" s="83">
        <f t="shared" si="365"/>
        <v>44.112275811722519</v>
      </c>
      <c r="AI655" s="83">
        <f t="shared" si="365"/>
        <v>13.329511991217553</v>
      </c>
      <c r="AJ655" s="83" t="str">
        <f t="shared" si="365"/>
        <v/>
      </c>
      <c r="AK655" s="83" t="str">
        <f t="shared" si="365"/>
        <v/>
      </c>
      <c r="AL655" s="83" t="str">
        <f t="shared" si="365"/>
        <v/>
      </c>
      <c r="AM655" s="83" t="str">
        <f t="shared" si="365"/>
        <v/>
      </c>
      <c r="AN655" s="83">
        <f t="shared" si="365"/>
        <v>3.0064766474546545</v>
      </c>
      <c r="AO655" s="59"/>
      <c r="AP655" s="83">
        <f t="shared" si="366"/>
        <v>59.018082081763268</v>
      </c>
      <c r="AQ655" s="83">
        <f t="shared" si="366"/>
        <v>1.6038827718279602</v>
      </c>
      <c r="AR655" s="83" t="str">
        <f t="shared" si="366"/>
        <v/>
      </c>
      <c r="AS655" s="83" t="str">
        <f t="shared" si="366"/>
        <v/>
      </c>
      <c r="AT655" s="83" t="str">
        <f t="shared" si="366"/>
        <v/>
      </c>
      <c r="AU655" s="59"/>
      <c r="AV655" s="83">
        <f t="shared" si="361"/>
        <v>25.381513670678387</v>
      </c>
      <c r="AW655" s="83" t="str">
        <f t="shared" si="361"/>
        <v/>
      </c>
      <c r="AX655" s="83" t="str">
        <f t="shared" si="361"/>
        <v/>
      </c>
      <c r="AY655" s="83">
        <f t="shared" si="361"/>
        <v>2.3473929610740285</v>
      </c>
      <c r="AZ655" s="59"/>
      <c r="BA655" s="83" t="str">
        <f t="shared" si="362"/>
        <v/>
      </c>
      <c r="BB655" s="83" t="str">
        <f t="shared" si="362"/>
        <v/>
      </c>
      <c r="BC655" s="59"/>
      <c r="BD655" s="83" t="str">
        <f t="shared" si="363"/>
        <v/>
      </c>
      <c r="BE655" s="83" t="str">
        <f t="shared" si="363"/>
        <v/>
      </c>
      <c r="BF655" s="83" t="str">
        <f t="shared" si="363"/>
        <v/>
      </c>
    </row>
    <row r="656" spans="4:58" s="52" customFormat="1" ht="15" customHeight="1">
      <c r="D656" s="53"/>
      <c r="E656" s="53"/>
      <c r="F656" s="53"/>
      <c r="P656" s="244">
        <v>35</v>
      </c>
      <c r="Q656" s="50" t="str">
        <f t="shared" si="367"/>
        <v>Buenos Aires_2008</v>
      </c>
      <c r="R656" s="21"/>
      <c r="S656" s="21"/>
      <c r="T656" s="32"/>
      <c r="U656" s="83">
        <f t="shared" si="364"/>
        <v>103.22584186017521</v>
      </c>
      <c r="V656" s="83">
        <f t="shared" si="364"/>
        <v>50.1548823282222</v>
      </c>
      <c r="W656" s="83">
        <f t="shared" si="364"/>
        <v>21.769555385248381</v>
      </c>
      <c r="X656" s="83" t="str">
        <f t="shared" si="364"/>
        <v/>
      </c>
      <c r="Y656" s="83" t="str">
        <f t="shared" si="364"/>
        <v/>
      </c>
      <c r="Z656" s="70">
        <f t="shared" si="368"/>
        <v>175.15027957364578</v>
      </c>
      <c r="AA656" s="70">
        <f t="shared" ca="1" si="369"/>
        <v>34</v>
      </c>
      <c r="AB656" s="70">
        <f t="shared" ca="1" si="370"/>
        <v>28</v>
      </c>
      <c r="AC656" s="70">
        <f t="shared" ca="1" si="371"/>
        <v>46</v>
      </c>
      <c r="AD656" s="70">
        <f t="shared" ca="1" si="372"/>
        <v>38</v>
      </c>
      <c r="AE656" s="70" t="e">
        <f t="shared" ca="1" si="373"/>
        <v>#VALUE!</v>
      </c>
      <c r="AF656" s="70" t="e">
        <f t="shared" ca="1" si="374"/>
        <v>#VALUE!</v>
      </c>
      <c r="AG656" s="83">
        <f t="shared" si="365"/>
        <v>49.475533215418878</v>
      </c>
      <c r="AH656" s="83">
        <f t="shared" si="365"/>
        <v>40.197174352777438</v>
      </c>
      <c r="AI656" s="83">
        <f t="shared" si="365"/>
        <v>11.249617077971823</v>
      </c>
      <c r="AJ656" s="83" t="str">
        <f t="shared" si="365"/>
        <v/>
      </c>
      <c r="AK656" s="83" t="str">
        <f t="shared" si="365"/>
        <v/>
      </c>
      <c r="AL656" s="83" t="str">
        <f t="shared" si="365"/>
        <v/>
      </c>
      <c r="AM656" s="83" t="str">
        <f t="shared" si="365"/>
        <v/>
      </c>
      <c r="AN656" s="83">
        <f t="shared" si="365"/>
        <v>2.3035172140070643</v>
      </c>
      <c r="AO656" s="59"/>
      <c r="AP656" s="83">
        <f t="shared" si="366"/>
        <v>48.686370432037975</v>
      </c>
      <c r="AQ656" s="83">
        <f t="shared" si="366"/>
        <v>1.4685118961842234</v>
      </c>
      <c r="AR656" s="83" t="str">
        <f t="shared" si="366"/>
        <v/>
      </c>
      <c r="AS656" s="83" t="str">
        <f t="shared" si="366"/>
        <v/>
      </c>
      <c r="AT656" s="83" t="str">
        <f t="shared" si="366"/>
        <v/>
      </c>
      <c r="AU656" s="59"/>
      <c r="AV656" s="83">
        <f t="shared" si="361"/>
        <v>19.823777217743086</v>
      </c>
      <c r="AW656" s="83" t="str">
        <f t="shared" si="361"/>
        <v/>
      </c>
      <c r="AX656" s="83" t="str">
        <f t="shared" si="361"/>
        <v/>
      </c>
      <c r="AY656" s="83">
        <f t="shared" si="361"/>
        <v>1.9457781675052956</v>
      </c>
      <c r="AZ656" s="59"/>
      <c r="BA656" s="83" t="str">
        <f t="shared" si="362"/>
        <v/>
      </c>
      <c r="BB656" s="83" t="str">
        <f t="shared" si="362"/>
        <v/>
      </c>
      <c r="BC656" s="59"/>
      <c r="BD656" s="83" t="str">
        <f t="shared" si="363"/>
        <v/>
      </c>
      <c r="BE656" s="83" t="str">
        <f t="shared" si="363"/>
        <v/>
      </c>
      <c r="BF656" s="83" t="str">
        <f t="shared" si="363"/>
        <v/>
      </c>
    </row>
    <row r="657" spans="4:58" s="52" customFormat="1" ht="15" customHeight="1">
      <c r="D657" s="53"/>
      <c r="E657" s="53"/>
      <c r="F657" s="53"/>
      <c r="P657" s="244">
        <v>36</v>
      </c>
      <c r="Q657" s="50" t="str">
        <f t="shared" si="367"/>
        <v>Buenos Aires_2009</v>
      </c>
      <c r="R657" s="21"/>
      <c r="S657" s="21"/>
      <c r="T657" s="32"/>
      <c r="U657" s="83">
        <f t="shared" si="364"/>
        <v>100.9713702548553</v>
      </c>
      <c r="V657" s="83">
        <f t="shared" si="364"/>
        <v>51.114936956460681</v>
      </c>
      <c r="W657" s="83">
        <f t="shared" si="364"/>
        <v>21.844952461888738</v>
      </c>
      <c r="X657" s="83" t="str">
        <f t="shared" si="364"/>
        <v/>
      </c>
      <c r="Y657" s="83" t="str">
        <f t="shared" si="364"/>
        <v/>
      </c>
      <c r="Z657" s="70">
        <f t="shared" si="368"/>
        <v>173.93125967320472</v>
      </c>
      <c r="AA657" s="70">
        <f t="shared" ca="1" si="369"/>
        <v>35</v>
      </c>
      <c r="AB657" s="70">
        <f t="shared" ca="1" si="370"/>
        <v>29</v>
      </c>
      <c r="AC657" s="70">
        <f t="shared" ca="1" si="371"/>
        <v>45</v>
      </c>
      <c r="AD657" s="70">
        <f t="shared" ca="1" si="372"/>
        <v>37</v>
      </c>
      <c r="AE657" s="70" t="e">
        <f t="shared" ca="1" si="373"/>
        <v>#VALUE!</v>
      </c>
      <c r="AF657" s="70" t="e">
        <f t="shared" ca="1" si="374"/>
        <v>#VALUE!</v>
      </c>
      <c r="AG657" s="83">
        <f t="shared" si="365"/>
        <v>51.217476082924442</v>
      </c>
      <c r="AH657" s="83">
        <f t="shared" si="365"/>
        <v>37.13305200674202</v>
      </c>
      <c r="AI657" s="83">
        <f t="shared" si="365"/>
        <v>10.272391678062608</v>
      </c>
      <c r="AJ657" s="83" t="str">
        <f t="shared" si="365"/>
        <v/>
      </c>
      <c r="AK657" s="83" t="str">
        <f t="shared" si="365"/>
        <v/>
      </c>
      <c r="AL657" s="83" t="str">
        <f t="shared" si="365"/>
        <v/>
      </c>
      <c r="AM657" s="83" t="str">
        <f t="shared" si="365"/>
        <v/>
      </c>
      <c r="AN657" s="83">
        <f t="shared" si="365"/>
        <v>2.3484504871262235</v>
      </c>
      <c r="AO657" s="59"/>
      <c r="AP657" s="83">
        <f t="shared" si="366"/>
        <v>49.70448642687218</v>
      </c>
      <c r="AQ657" s="83">
        <f t="shared" si="366"/>
        <v>1.4104505295884966</v>
      </c>
      <c r="AR657" s="83" t="str">
        <f t="shared" si="366"/>
        <v/>
      </c>
      <c r="AS657" s="83" t="str">
        <f t="shared" si="366"/>
        <v/>
      </c>
      <c r="AT657" s="83" t="str">
        <f t="shared" si="366"/>
        <v/>
      </c>
      <c r="AU657" s="59"/>
      <c r="AV657" s="83">
        <f t="shared" si="361"/>
        <v>19.860352947379894</v>
      </c>
      <c r="AW657" s="83" t="str">
        <f t="shared" si="361"/>
        <v/>
      </c>
      <c r="AX657" s="83" t="str">
        <f t="shared" si="361"/>
        <v/>
      </c>
      <c r="AY657" s="83">
        <f t="shared" si="361"/>
        <v>1.9845995145088442</v>
      </c>
      <c r="AZ657" s="59"/>
      <c r="BA657" s="83" t="str">
        <f t="shared" si="362"/>
        <v/>
      </c>
      <c r="BB657" s="83" t="str">
        <f t="shared" si="362"/>
        <v/>
      </c>
      <c r="BC657" s="59"/>
      <c r="BD657" s="83" t="str">
        <f t="shared" si="363"/>
        <v/>
      </c>
      <c r="BE657" s="83" t="str">
        <f t="shared" si="363"/>
        <v/>
      </c>
      <c r="BF657" s="83" t="str">
        <f t="shared" si="363"/>
        <v/>
      </c>
    </row>
    <row r="658" spans="4:58" s="52" customFormat="1" ht="15" customHeight="1">
      <c r="D658" s="53"/>
      <c r="E658" s="53"/>
      <c r="F658" s="53"/>
      <c r="P658" s="244">
        <v>37</v>
      </c>
      <c r="Q658" s="50" t="str">
        <f t="shared" si="367"/>
        <v>Buenos Aires_2010</v>
      </c>
      <c r="R658" s="21"/>
      <c r="S658" s="21"/>
      <c r="T658" s="32"/>
      <c r="U658" s="83">
        <f t="shared" si="364"/>
        <v>86.352502925396706</v>
      </c>
      <c r="V658" s="83">
        <f t="shared" si="364"/>
        <v>50.064187682540577</v>
      </c>
      <c r="W658" s="83">
        <f t="shared" si="364"/>
        <v>17.805156036515594</v>
      </c>
      <c r="X658" s="83" t="str">
        <f t="shared" si="364"/>
        <v/>
      </c>
      <c r="Y658" s="83" t="str">
        <f t="shared" si="364"/>
        <v/>
      </c>
      <c r="Z658" s="70">
        <f t="shared" si="368"/>
        <v>154.22184664445288</v>
      </c>
      <c r="AA658" s="70">
        <f t="shared" ca="1" si="369"/>
        <v>44</v>
      </c>
      <c r="AB658" s="70">
        <f t="shared" ca="1" si="370"/>
        <v>37</v>
      </c>
      <c r="AC658" s="70">
        <f t="shared" ca="1" si="371"/>
        <v>47</v>
      </c>
      <c r="AD658" s="70">
        <f t="shared" ca="1" si="372"/>
        <v>39</v>
      </c>
      <c r="AE658" s="70" t="e">
        <f t="shared" ca="1" si="373"/>
        <v>#VALUE!</v>
      </c>
      <c r="AF658" s="70" t="e">
        <f t="shared" ca="1" si="374"/>
        <v>#VALUE!</v>
      </c>
      <c r="AG658" s="83">
        <f t="shared" si="365"/>
        <v>43.640079403408144</v>
      </c>
      <c r="AH658" s="83">
        <f t="shared" si="365"/>
        <v>32.388709656452015</v>
      </c>
      <c r="AI658" s="83">
        <f t="shared" si="365"/>
        <v>8.6078963713972616</v>
      </c>
      <c r="AJ658" s="83" t="str">
        <f t="shared" si="365"/>
        <v/>
      </c>
      <c r="AK658" s="83" t="str">
        <f t="shared" si="365"/>
        <v/>
      </c>
      <c r="AL658" s="83" t="str">
        <f t="shared" si="365"/>
        <v/>
      </c>
      <c r="AM658" s="83" t="str">
        <f t="shared" si="365"/>
        <v/>
      </c>
      <c r="AN658" s="83">
        <f t="shared" si="365"/>
        <v>1.7158174941392739</v>
      </c>
      <c r="AO658" s="59"/>
      <c r="AP658" s="83">
        <f t="shared" si="366"/>
        <v>48.809234793128368</v>
      </c>
      <c r="AQ658" s="83">
        <f t="shared" si="366"/>
        <v>1.2549528894122057</v>
      </c>
      <c r="AR658" s="83" t="str">
        <f t="shared" si="366"/>
        <v/>
      </c>
      <c r="AS658" s="83" t="str">
        <f t="shared" si="366"/>
        <v/>
      </c>
      <c r="AT658" s="83" t="str">
        <f t="shared" si="366"/>
        <v/>
      </c>
      <c r="AU658" s="59"/>
      <c r="AV658" s="83">
        <f t="shared" si="361"/>
        <v>16.127847467850696</v>
      </c>
      <c r="AW658" s="83" t="str">
        <f t="shared" si="361"/>
        <v/>
      </c>
      <c r="AX658" s="83" t="str">
        <f t="shared" si="361"/>
        <v/>
      </c>
      <c r="AY658" s="83">
        <f t="shared" si="361"/>
        <v>1.6773085686648972</v>
      </c>
      <c r="AZ658" s="59"/>
      <c r="BA658" s="83" t="str">
        <f t="shared" si="362"/>
        <v/>
      </c>
      <c r="BB658" s="83" t="str">
        <f t="shared" si="362"/>
        <v/>
      </c>
      <c r="BC658" s="59"/>
      <c r="BD658" s="83" t="str">
        <f t="shared" si="363"/>
        <v/>
      </c>
      <c r="BE658" s="83" t="str">
        <f t="shared" si="363"/>
        <v/>
      </c>
      <c r="BF658" s="83" t="str">
        <f t="shared" si="363"/>
        <v/>
      </c>
    </row>
    <row r="659" spans="4:58" s="52" customFormat="1" ht="15" customHeight="1">
      <c r="D659" s="53"/>
      <c r="E659" s="53"/>
      <c r="F659" s="53"/>
      <c r="P659" s="244">
        <v>38</v>
      </c>
      <c r="Q659" s="50" t="str">
        <f t="shared" si="367"/>
        <v>Buenos Aires_2011</v>
      </c>
      <c r="R659" s="21"/>
      <c r="S659" s="21"/>
      <c r="T659" s="32"/>
      <c r="U659" s="83">
        <f t="shared" si="364"/>
        <v>73.833544666859581</v>
      </c>
      <c r="V659" s="83">
        <f t="shared" si="364"/>
        <v>36.371055883597982</v>
      </c>
      <c r="W659" s="83">
        <f t="shared" si="364"/>
        <v>15.089502177935129</v>
      </c>
      <c r="X659" s="83" t="str">
        <f t="shared" si="364"/>
        <v/>
      </c>
      <c r="Y659" s="83" t="str">
        <f t="shared" si="364"/>
        <v/>
      </c>
      <c r="Z659" s="70">
        <f t="shared" si="368"/>
        <v>125.2941027283927</v>
      </c>
      <c r="AA659" s="70">
        <f t="shared" ca="1" si="369"/>
        <v>52</v>
      </c>
      <c r="AB659" s="70">
        <f t="shared" ca="1" si="370"/>
        <v>46</v>
      </c>
      <c r="AC659" s="70">
        <f t="shared" ca="1" si="371"/>
        <v>63</v>
      </c>
      <c r="AD659" s="70">
        <f t="shared" ca="1" si="372"/>
        <v>42</v>
      </c>
      <c r="AE659" s="70" t="e">
        <f t="shared" ca="1" si="373"/>
        <v>#VALUE!</v>
      </c>
      <c r="AF659" s="70" t="e">
        <f t="shared" ca="1" si="374"/>
        <v>#VALUE!</v>
      </c>
      <c r="AG659" s="83">
        <f t="shared" si="365"/>
        <v>38.99885480024264</v>
      </c>
      <c r="AH659" s="83">
        <f t="shared" si="365"/>
        <v>26.980912374765957</v>
      </c>
      <c r="AI659" s="83">
        <f t="shared" si="365"/>
        <v>6.3736316322931366</v>
      </c>
      <c r="AJ659" s="83" t="str">
        <f t="shared" si="365"/>
        <v/>
      </c>
      <c r="AK659" s="83" t="str">
        <f t="shared" si="365"/>
        <v/>
      </c>
      <c r="AL659" s="83" t="str">
        <f t="shared" si="365"/>
        <v/>
      </c>
      <c r="AM659" s="83" t="str">
        <f t="shared" si="365"/>
        <v/>
      </c>
      <c r="AN659" s="83">
        <f t="shared" si="365"/>
        <v>1.4801458595578481</v>
      </c>
      <c r="AO659" s="59"/>
      <c r="AP659" s="83">
        <f t="shared" si="366"/>
        <v>35.239636315721526</v>
      </c>
      <c r="AQ659" s="83">
        <f t="shared" si="366"/>
        <v>1.1314195678764538</v>
      </c>
      <c r="AR659" s="83" t="str">
        <f t="shared" si="366"/>
        <v/>
      </c>
      <c r="AS659" s="83" t="str">
        <f t="shared" si="366"/>
        <v/>
      </c>
      <c r="AT659" s="83" t="str">
        <f t="shared" si="366"/>
        <v/>
      </c>
      <c r="AU659" s="59"/>
      <c r="AV659" s="83">
        <f t="shared" si="361"/>
        <v>13.715633613233091</v>
      </c>
      <c r="AW659" s="83" t="str">
        <f t="shared" si="361"/>
        <v/>
      </c>
      <c r="AX659" s="83" t="str">
        <f t="shared" si="361"/>
        <v/>
      </c>
      <c r="AY659" s="83">
        <f t="shared" si="361"/>
        <v>1.3738685647020381</v>
      </c>
      <c r="AZ659" s="59"/>
      <c r="BA659" s="83" t="str">
        <f t="shared" si="362"/>
        <v/>
      </c>
      <c r="BB659" s="83" t="str">
        <f t="shared" si="362"/>
        <v/>
      </c>
      <c r="BC659" s="59"/>
      <c r="BD659" s="83" t="str">
        <f t="shared" si="363"/>
        <v/>
      </c>
      <c r="BE659" s="83" t="str">
        <f t="shared" si="363"/>
        <v/>
      </c>
      <c r="BF659" s="83" t="str">
        <f t="shared" si="363"/>
        <v/>
      </c>
    </row>
    <row r="660" spans="4:58" s="52" customFormat="1" ht="15" customHeight="1">
      <c r="D660" s="53"/>
      <c r="E660" s="53"/>
      <c r="F660" s="53"/>
      <c r="P660" s="244">
        <v>39</v>
      </c>
      <c r="Q660" s="50" t="str">
        <f t="shared" si="367"/>
        <v>Buenos Aires_2012</v>
      </c>
      <c r="R660" s="21"/>
      <c r="S660" s="21"/>
      <c r="T660" s="32"/>
      <c r="U660" s="83">
        <f t="shared" si="364"/>
        <v>69.212494015631208</v>
      </c>
      <c r="V660" s="83">
        <f t="shared" si="364"/>
        <v>33.189767552416882</v>
      </c>
      <c r="W660" s="83">
        <f t="shared" si="364"/>
        <v>14.465446295295017</v>
      </c>
      <c r="X660" s="83" t="str">
        <f t="shared" si="364"/>
        <v/>
      </c>
      <c r="Y660" s="83" t="str">
        <f t="shared" si="364"/>
        <v/>
      </c>
      <c r="Z660" s="70">
        <f t="shared" si="368"/>
        <v>116.8677078633431</v>
      </c>
      <c r="AA660" s="70">
        <f t="shared" ca="1" si="369"/>
        <v>59</v>
      </c>
      <c r="AB660" s="70">
        <f t="shared" ca="1" si="370"/>
        <v>50</v>
      </c>
      <c r="AC660" s="70">
        <f t="shared" ca="1" si="371"/>
        <v>65</v>
      </c>
      <c r="AD660" s="70">
        <f t="shared" ca="1" si="372"/>
        <v>45</v>
      </c>
      <c r="AE660" s="70" t="e">
        <f t="shared" ca="1" si="373"/>
        <v>#VALUE!</v>
      </c>
      <c r="AF660" s="70" t="e">
        <f t="shared" ca="1" si="374"/>
        <v>#VALUE!</v>
      </c>
      <c r="AG660" s="83">
        <f t="shared" si="365"/>
        <v>34.185669193631639</v>
      </c>
      <c r="AH660" s="83">
        <f t="shared" si="365"/>
        <v>27.075586215751535</v>
      </c>
      <c r="AI660" s="83">
        <f t="shared" si="365"/>
        <v>6.5921035213857824</v>
      </c>
      <c r="AJ660" s="83" t="str">
        <f t="shared" si="365"/>
        <v/>
      </c>
      <c r="AK660" s="83" t="str">
        <f t="shared" si="365"/>
        <v/>
      </c>
      <c r="AL660" s="83" t="str">
        <f t="shared" si="365"/>
        <v/>
      </c>
      <c r="AM660" s="83" t="str">
        <f t="shared" si="365"/>
        <v/>
      </c>
      <c r="AN660" s="83">
        <f t="shared" si="365"/>
        <v>1.3591350848622492</v>
      </c>
      <c r="AO660" s="59"/>
      <c r="AP660" s="83">
        <f t="shared" si="366"/>
        <v>32.21389890934153</v>
      </c>
      <c r="AQ660" s="83">
        <f t="shared" si="366"/>
        <v>0.97586864307534948</v>
      </c>
      <c r="AR660" s="83" t="str">
        <f t="shared" si="366"/>
        <v/>
      </c>
      <c r="AS660" s="83" t="str">
        <f t="shared" si="366"/>
        <v/>
      </c>
      <c r="AT660" s="83" t="str">
        <f t="shared" si="366"/>
        <v/>
      </c>
      <c r="AU660" s="59"/>
      <c r="AV660" s="83">
        <f t="shared" si="361"/>
        <v>13.264554805351866</v>
      </c>
      <c r="AW660" s="83" t="str">
        <f t="shared" si="361"/>
        <v/>
      </c>
      <c r="AX660" s="83" t="str">
        <f t="shared" si="361"/>
        <v/>
      </c>
      <c r="AY660" s="83">
        <f t="shared" si="361"/>
        <v>1.20089148994315</v>
      </c>
      <c r="AZ660" s="59"/>
      <c r="BA660" s="83" t="str">
        <f t="shared" si="362"/>
        <v/>
      </c>
      <c r="BB660" s="83" t="str">
        <f t="shared" si="362"/>
        <v/>
      </c>
      <c r="BC660" s="59"/>
      <c r="BD660" s="83" t="str">
        <f t="shared" si="363"/>
        <v/>
      </c>
      <c r="BE660" s="83" t="str">
        <f t="shared" si="363"/>
        <v/>
      </c>
      <c r="BF660" s="83" t="str">
        <f t="shared" si="363"/>
        <v/>
      </c>
    </row>
    <row r="661" spans="4:58" s="52" customFormat="1" ht="15" customHeight="1">
      <c r="D661" s="53"/>
      <c r="E661" s="53"/>
      <c r="F661" s="53"/>
      <c r="P661" s="244">
        <v>40</v>
      </c>
      <c r="Q661" s="50" t="str">
        <f t="shared" si="367"/>
        <v>Buenos Aires_2013</v>
      </c>
      <c r="R661" s="21"/>
      <c r="S661" s="21"/>
      <c r="T661" s="32"/>
      <c r="U661" s="83">
        <f t="shared" si="364"/>
        <v>96.472246324339352</v>
      </c>
      <c r="V661" s="83">
        <f t="shared" si="364"/>
        <v>51.538439899065949</v>
      </c>
      <c r="W661" s="83">
        <f t="shared" si="364"/>
        <v>22.442961128986326</v>
      </c>
      <c r="X661" s="83" t="str">
        <f t="shared" si="364"/>
        <v/>
      </c>
      <c r="Y661" s="83" t="str">
        <f t="shared" si="364"/>
        <v/>
      </c>
      <c r="Z661" s="70">
        <f t="shared" si="368"/>
        <v>170.45364735239161</v>
      </c>
      <c r="AA661" s="70">
        <f t="shared" ca="1" si="369"/>
        <v>36</v>
      </c>
      <c r="AB661" s="70">
        <f t="shared" ca="1" si="370"/>
        <v>31</v>
      </c>
      <c r="AC661" s="70">
        <f t="shared" ca="1" si="371"/>
        <v>43</v>
      </c>
      <c r="AD661" s="70">
        <f t="shared" ca="1" si="372"/>
        <v>36</v>
      </c>
      <c r="AE661" s="70" t="e">
        <f t="shared" ca="1" si="373"/>
        <v>#VALUE!</v>
      </c>
      <c r="AF661" s="70" t="e">
        <f t="shared" ca="1" si="374"/>
        <v>#VALUE!</v>
      </c>
      <c r="AG661" s="83">
        <f t="shared" si="365"/>
        <v>48.485895922337029</v>
      </c>
      <c r="AH661" s="83">
        <f t="shared" si="365"/>
        <v>36.809120471905892</v>
      </c>
      <c r="AI661" s="83">
        <f t="shared" si="365"/>
        <v>9.3229815846102699</v>
      </c>
      <c r="AJ661" s="83" t="str">
        <f t="shared" si="365"/>
        <v/>
      </c>
      <c r="AK661" s="83" t="str">
        <f t="shared" si="365"/>
        <v/>
      </c>
      <c r="AL661" s="83" t="str">
        <f t="shared" si="365"/>
        <v/>
      </c>
      <c r="AM661" s="83" t="str">
        <f t="shared" si="365"/>
        <v/>
      </c>
      <c r="AN661" s="83">
        <f t="shared" si="365"/>
        <v>1.8542483454861722</v>
      </c>
      <c r="AO661" s="59"/>
      <c r="AP661" s="83">
        <f t="shared" si="366"/>
        <v>50.323652862078184</v>
      </c>
      <c r="AQ661" s="83">
        <f t="shared" si="366"/>
        <v>1.2147870369877685</v>
      </c>
      <c r="AR661" s="83" t="str">
        <f t="shared" si="366"/>
        <v/>
      </c>
      <c r="AS661" s="83" t="str">
        <f t="shared" si="366"/>
        <v/>
      </c>
      <c r="AT661" s="83" t="str">
        <f t="shared" si="366"/>
        <v/>
      </c>
      <c r="AU661" s="59"/>
      <c r="AV661" s="83">
        <f t="shared" si="361"/>
        <v>20.631033961503576</v>
      </c>
      <c r="AW661" s="83">
        <f t="shared" si="361"/>
        <v>6.6280988612314837E-2</v>
      </c>
      <c r="AX661" s="83" t="str">
        <f t="shared" si="361"/>
        <v/>
      </c>
      <c r="AY661" s="83">
        <f t="shared" si="361"/>
        <v>1.7456461788704345</v>
      </c>
      <c r="AZ661" s="59"/>
      <c r="BA661" s="83" t="str">
        <f t="shared" si="362"/>
        <v/>
      </c>
      <c r="BB661" s="83" t="str">
        <f t="shared" si="362"/>
        <v/>
      </c>
      <c r="BC661" s="59"/>
      <c r="BD661" s="83" t="str">
        <f t="shared" si="363"/>
        <v/>
      </c>
      <c r="BE661" s="83" t="str">
        <f t="shared" si="363"/>
        <v/>
      </c>
      <c r="BF661" s="83" t="str">
        <f t="shared" si="363"/>
        <v/>
      </c>
    </row>
    <row r="662" spans="4:58" s="52" customFormat="1" ht="15" customHeight="1">
      <c r="D662" s="53"/>
      <c r="E662" s="53"/>
      <c r="F662" s="53"/>
      <c r="P662" s="244">
        <v>41</v>
      </c>
      <c r="Q662" s="50" t="str">
        <f t="shared" si="367"/>
        <v>Buenos Aires_2014</v>
      </c>
      <c r="R662" s="21"/>
      <c r="S662" s="21"/>
      <c r="T662" s="32"/>
      <c r="U662" s="83">
        <f t="shared" ref="U662:Y671" si="375">IF(ISERROR(U50/$T50),"",U50/$T50)</f>
        <v>95.517880437739606</v>
      </c>
      <c r="V662" s="83">
        <f t="shared" si="375"/>
        <v>46.661993250275266</v>
      </c>
      <c r="W662" s="83">
        <f t="shared" si="375"/>
        <v>22.880278327123602</v>
      </c>
      <c r="X662" s="83" t="str">
        <f t="shared" si="375"/>
        <v/>
      </c>
      <c r="Y662" s="83" t="str">
        <f t="shared" si="375"/>
        <v/>
      </c>
      <c r="Z662" s="70">
        <f t="shared" si="368"/>
        <v>165.06015201513847</v>
      </c>
      <c r="AA662" s="70">
        <f t="shared" ca="1" si="369"/>
        <v>39</v>
      </c>
      <c r="AB662" s="70">
        <f t="shared" ca="1" si="370"/>
        <v>33</v>
      </c>
      <c r="AC662" s="70">
        <f t="shared" ca="1" si="371"/>
        <v>53</v>
      </c>
      <c r="AD662" s="70">
        <f t="shared" ca="1" si="372"/>
        <v>35</v>
      </c>
      <c r="AE662" s="70" t="e">
        <f t="shared" ca="1" si="373"/>
        <v>#VALUE!</v>
      </c>
      <c r="AF662" s="70" t="e">
        <f t="shared" ca="1" si="374"/>
        <v>#VALUE!</v>
      </c>
      <c r="AG662" s="83">
        <f t="shared" ref="AG662:AN671" si="376">IF(ISERROR(AG50/$T50),"",AG50/$T50)</f>
        <v>47.93829589375899</v>
      </c>
      <c r="AH662" s="83">
        <f t="shared" si="376"/>
        <v>37.161498180260338</v>
      </c>
      <c r="AI662" s="83">
        <f t="shared" si="376"/>
        <v>8.6640803252367569</v>
      </c>
      <c r="AJ662" s="83" t="str">
        <f t="shared" si="376"/>
        <v/>
      </c>
      <c r="AK662" s="83" t="str">
        <f t="shared" si="376"/>
        <v/>
      </c>
      <c r="AL662" s="83" t="str">
        <f t="shared" si="376"/>
        <v/>
      </c>
      <c r="AM662" s="83" t="str">
        <f t="shared" si="376"/>
        <v/>
      </c>
      <c r="AN662" s="83">
        <f t="shared" si="376"/>
        <v>1.7540060384835037</v>
      </c>
      <c r="AO662" s="59"/>
      <c r="AP662" s="83">
        <f t="shared" ref="AP662:AT671" si="377">IF(ISERROR(AP50/$T50),"",AP50/$T50)</f>
        <v>45.386121707627886</v>
      </c>
      <c r="AQ662" s="83">
        <f t="shared" si="377"/>
        <v>1.2758715426473823</v>
      </c>
      <c r="AR662" s="83" t="str">
        <f t="shared" si="377"/>
        <v/>
      </c>
      <c r="AS662" s="83" t="str">
        <f t="shared" si="377"/>
        <v/>
      </c>
      <c r="AT662" s="83" t="str">
        <f t="shared" si="377"/>
        <v/>
      </c>
      <c r="AU662" s="59"/>
      <c r="AV662" s="83">
        <f t="shared" ref="AV662:AY681" si="378">IF(ISERROR(AV50/$T50),"",AV50/$T50)</f>
        <v>20.946794100231674</v>
      </c>
      <c r="AW662" s="83">
        <f t="shared" si="378"/>
        <v>0.13714258091495768</v>
      </c>
      <c r="AX662" s="83" t="str">
        <f t="shared" si="378"/>
        <v/>
      </c>
      <c r="AY662" s="83">
        <f t="shared" si="378"/>
        <v>1.796341645976969</v>
      </c>
      <c r="AZ662" s="59"/>
      <c r="BA662" s="83" t="str">
        <f t="shared" ref="BA662:BB681" si="379">IF(ISERROR(BA50/$T50),"",BA50/$T50)</f>
        <v/>
      </c>
      <c r="BB662" s="83" t="str">
        <f t="shared" si="379"/>
        <v/>
      </c>
      <c r="BC662" s="59"/>
      <c r="BD662" s="83" t="str">
        <f t="shared" ref="BD662:BF681" si="380">IF(ISERROR(BD50/$T50),"",BD50/$T50)</f>
        <v/>
      </c>
      <c r="BE662" s="83" t="str">
        <f t="shared" si="380"/>
        <v/>
      </c>
      <c r="BF662" s="83" t="str">
        <f t="shared" si="380"/>
        <v/>
      </c>
    </row>
    <row r="663" spans="4:58" s="52" customFormat="1" ht="15" customHeight="1">
      <c r="D663" s="53"/>
      <c r="E663" s="53"/>
      <c r="F663" s="53"/>
      <c r="P663" s="244">
        <v>42</v>
      </c>
      <c r="Q663" s="50" t="str">
        <f t="shared" si="367"/>
        <v>Buenos Aires_2015</v>
      </c>
      <c r="R663" s="21"/>
      <c r="S663" s="21"/>
      <c r="T663" s="32"/>
      <c r="U663" s="83">
        <f t="shared" si="375"/>
        <v>58.086673984497416</v>
      </c>
      <c r="V663" s="83">
        <f t="shared" si="375"/>
        <v>28.541519253053455</v>
      </c>
      <c r="W663" s="83">
        <f t="shared" si="375"/>
        <v>14.335168710863554</v>
      </c>
      <c r="X663" s="83" t="str">
        <f t="shared" si="375"/>
        <v/>
      </c>
      <c r="Y663" s="83" t="str">
        <f t="shared" si="375"/>
        <v/>
      </c>
      <c r="Z663" s="70">
        <f t="shared" si="368"/>
        <v>100.96336194841443</v>
      </c>
      <c r="AA663" s="70">
        <f t="shared" ca="1" si="369"/>
        <v>69</v>
      </c>
      <c r="AB663" s="70">
        <f t="shared" ca="1" si="370"/>
        <v>64</v>
      </c>
      <c r="AC663" s="70">
        <f t="shared" ca="1" si="371"/>
        <v>72</v>
      </c>
      <c r="AD663" s="70">
        <f t="shared" ca="1" si="372"/>
        <v>46</v>
      </c>
      <c r="AE663" s="70" t="e">
        <f t="shared" ca="1" si="373"/>
        <v>#VALUE!</v>
      </c>
      <c r="AF663" s="70" t="e">
        <f t="shared" ca="1" si="374"/>
        <v>#VALUE!</v>
      </c>
      <c r="AG663" s="83">
        <f t="shared" si="376"/>
        <v>29.149185180538996</v>
      </c>
      <c r="AH663" s="83">
        <f t="shared" si="376"/>
        <v>22.772931984023234</v>
      </c>
      <c r="AI663" s="83">
        <f t="shared" si="376"/>
        <v>5.0972090682965083</v>
      </c>
      <c r="AJ663" s="83" t="str">
        <f t="shared" si="376"/>
        <v/>
      </c>
      <c r="AK663" s="83" t="str">
        <f t="shared" si="376"/>
        <v/>
      </c>
      <c r="AL663" s="83" t="str">
        <f t="shared" si="376"/>
        <v/>
      </c>
      <c r="AM663" s="83" t="str">
        <f t="shared" si="376"/>
        <v/>
      </c>
      <c r="AN663" s="83">
        <f t="shared" si="376"/>
        <v>1.0673477516386745</v>
      </c>
      <c r="AO663" s="59"/>
      <c r="AP663" s="83">
        <f t="shared" si="377"/>
        <v>27.802977728939744</v>
      </c>
      <c r="AQ663" s="83">
        <f t="shared" si="377"/>
        <v>0.73854152411370755</v>
      </c>
      <c r="AR663" s="83" t="str">
        <f t="shared" si="377"/>
        <v/>
      </c>
      <c r="AS663" s="83" t="str">
        <f t="shared" si="377"/>
        <v/>
      </c>
      <c r="AT663" s="83" t="str">
        <f t="shared" si="377"/>
        <v/>
      </c>
      <c r="AU663" s="59"/>
      <c r="AV663" s="83">
        <f t="shared" si="378"/>
        <v>13.172069032142101</v>
      </c>
      <c r="AW663" s="83">
        <f t="shared" si="378"/>
        <v>6.9525031277493515E-2</v>
      </c>
      <c r="AX663" s="83" t="str">
        <f t="shared" si="378"/>
        <v/>
      </c>
      <c r="AY663" s="83">
        <f t="shared" si="378"/>
        <v>1.0935746474439596</v>
      </c>
      <c r="AZ663" s="59"/>
      <c r="BA663" s="83" t="str">
        <f t="shared" si="379"/>
        <v/>
      </c>
      <c r="BB663" s="83" t="str">
        <f t="shared" si="379"/>
        <v/>
      </c>
      <c r="BC663" s="59"/>
      <c r="BD663" s="83" t="str">
        <f t="shared" si="380"/>
        <v/>
      </c>
      <c r="BE663" s="83" t="str">
        <f t="shared" si="380"/>
        <v/>
      </c>
      <c r="BF663" s="83" t="str">
        <f t="shared" si="380"/>
        <v/>
      </c>
    </row>
    <row r="664" spans="4:58" s="52" customFormat="1" ht="15" customHeight="1">
      <c r="D664" s="53"/>
      <c r="E664" s="53"/>
      <c r="F664" s="53"/>
      <c r="P664" s="244">
        <v>43</v>
      </c>
      <c r="Q664" s="50" t="str">
        <f t="shared" si="367"/>
        <v>Cape Town_2012</v>
      </c>
      <c r="R664" s="21"/>
      <c r="S664" s="21"/>
      <c r="T664" s="32"/>
      <c r="U664" s="83">
        <f t="shared" si="375"/>
        <v>568.77973199822839</v>
      </c>
      <c r="V664" s="83">
        <f t="shared" si="375"/>
        <v>239.57970420171995</v>
      </c>
      <c r="W664" s="83">
        <f t="shared" si="375"/>
        <v>99.344792960361019</v>
      </c>
      <c r="X664" s="83" t="str">
        <f t="shared" si="375"/>
        <v/>
      </c>
      <c r="Y664" s="83" t="str">
        <f t="shared" si="375"/>
        <v/>
      </c>
      <c r="Z664" s="70">
        <f t="shared" si="368"/>
        <v>907.7042291603093</v>
      </c>
      <c r="AA664" s="70">
        <f t="shared" ca="1" si="369"/>
        <v>4</v>
      </c>
      <c r="AB664" s="70">
        <f t="shared" ca="1" si="370"/>
        <v>2</v>
      </c>
      <c r="AC664" s="70">
        <f t="shared" ca="1" si="371"/>
        <v>4</v>
      </c>
      <c r="AD664" s="70">
        <f t="shared" ca="1" si="372"/>
        <v>6</v>
      </c>
      <c r="AE664" s="70" t="e">
        <f t="shared" ca="1" si="373"/>
        <v>#VALUE!</v>
      </c>
      <c r="AF664" s="70" t="e">
        <f t="shared" ca="1" si="374"/>
        <v>#VALUE!</v>
      </c>
      <c r="AG664" s="83">
        <f t="shared" si="376"/>
        <v>196.97760098442083</v>
      </c>
      <c r="AH664" s="83">
        <f t="shared" si="376"/>
        <v>234.53217700014011</v>
      </c>
      <c r="AI664" s="83">
        <f t="shared" si="376"/>
        <v>85.956495761968412</v>
      </c>
      <c r="AJ664" s="83" t="str">
        <f t="shared" si="376"/>
        <v/>
      </c>
      <c r="AK664" s="83">
        <f t="shared" si="376"/>
        <v>8.5733779747460481</v>
      </c>
      <c r="AL664" s="83">
        <f t="shared" si="376"/>
        <v>42.740080276952995</v>
      </c>
      <c r="AM664" s="83" t="str">
        <f t="shared" si="376"/>
        <v/>
      </c>
      <c r="AN664" s="83" t="str">
        <f t="shared" si="376"/>
        <v/>
      </c>
      <c r="AO664" s="59"/>
      <c r="AP664" s="83">
        <f t="shared" si="377"/>
        <v>235.39292907108623</v>
      </c>
      <c r="AQ664" s="83">
        <f t="shared" si="377"/>
        <v>4.186775130633726</v>
      </c>
      <c r="AR664" s="83" t="str">
        <f t="shared" si="377"/>
        <v/>
      </c>
      <c r="AS664" s="83" t="str">
        <f t="shared" si="377"/>
        <v/>
      </c>
      <c r="AT664" s="83" t="str">
        <f t="shared" si="377"/>
        <v/>
      </c>
      <c r="AU664" s="59"/>
      <c r="AV664" s="83">
        <f t="shared" si="378"/>
        <v>93.701192104693135</v>
      </c>
      <c r="AW664" s="83" t="str">
        <f t="shared" si="378"/>
        <v/>
      </c>
      <c r="AX664" s="83" t="str">
        <f t="shared" si="378"/>
        <v/>
      </c>
      <c r="AY664" s="83">
        <f t="shared" si="378"/>
        <v>5.6436008556678772</v>
      </c>
      <c r="AZ664" s="59"/>
      <c r="BA664" s="83" t="str">
        <f t="shared" si="379"/>
        <v/>
      </c>
      <c r="BB664" s="83" t="str">
        <f t="shared" si="379"/>
        <v/>
      </c>
      <c r="BC664" s="59"/>
      <c r="BD664" s="83" t="str">
        <f t="shared" si="380"/>
        <v/>
      </c>
      <c r="BE664" s="83" t="str">
        <f t="shared" si="380"/>
        <v/>
      </c>
      <c r="BF664" s="83" t="str">
        <f t="shared" si="380"/>
        <v/>
      </c>
    </row>
    <row r="665" spans="4:58" s="52" customFormat="1" ht="15" customHeight="1">
      <c r="D665" s="53"/>
      <c r="E665" s="53"/>
      <c r="F665" s="53"/>
      <c r="P665" s="244">
        <v>44</v>
      </c>
      <c r="Q665" s="50" t="str">
        <f t="shared" si="367"/>
        <v>Cape Town_2015</v>
      </c>
      <c r="R665" s="21"/>
      <c r="S665" s="21"/>
      <c r="T665" s="32"/>
      <c r="U665" s="83">
        <f t="shared" si="375"/>
        <v>437.70607930510994</v>
      </c>
      <c r="V665" s="83">
        <f t="shared" si="375"/>
        <v>186.59063759311687</v>
      </c>
      <c r="W665" s="83">
        <f t="shared" si="375"/>
        <v>83.145493732014344</v>
      </c>
      <c r="X665" s="83" t="str">
        <f t="shared" si="375"/>
        <v/>
      </c>
      <c r="Y665" s="83" t="str">
        <f t="shared" si="375"/>
        <v/>
      </c>
      <c r="Z665" s="70">
        <f t="shared" si="368"/>
        <v>707.44221063024111</v>
      </c>
      <c r="AA665" s="70">
        <f t="shared" ca="1" si="369"/>
        <v>5</v>
      </c>
      <c r="AB665" s="70">
        <f t="shared" ca="1" si="370"/>
        <v>6</v>
      </c>
      <c r="AC665" s="70">
        <f t="shared" ca="1" si="371"/>
        <v>7</v>
      </c>
      <c r="AD665" s="70">
        <f t="shared" ca="1" si="372"/>
        <v>8</v>
      </c>
      <c r="AE665" s="70" t="e">
        <f t="shared" ca="1" si="373"/>
        <v>#VALUE!</v>
      </c>
      <c r="AF665" s="70" t="e">
        <f t="shared" ca="1" si="374"/>
        <v>#VALUE!</v>
      </c>
      <c r="AG665" s="83">
        <f t="shared" si="376"/>
        <v>141.64974147600896</v>
      </c>
      <c r="AH665" s="83">
        <f t="shared" si="376"/>
        <v>185.21315966852356</v>
      </c>
      <c r="AI665" s="83">
        <f t="shared" si="376"/>
        <v>69.499816601398777</v>
      </c>
      <c r="AJ665" s="83" t="str">
        <f t="shared" si="376"/>
        <v/>
      </c>
      <c r="AK665" s="83">
        <f t="shared" si="376"/>
        <v>6.6005330518999035</v>
      </c>
      <c r="AL665" s="83">
        <f t="shared" si="376"/>
        <v>34.742828507278759</v>
      </c>
      <c r="AM665" s="83" t="str">
        <f t="shared" si="376"/>
        <v/>
      </c>
      <c r="AN665" s="83" t="str">
        <f t="shared" si="376"/>
        <v/>
      </c>
      <c r="AO665" s="59"/>
      <c r="AP665" s="83">
        <f t="shared" si="377"/>
        <v>183.18727261662502</v>
      </c>
      <c r="AQ665" s="83">
        <f t="shared" si="377"/>
        <v>3.4033649764918303</v>
      </c>
      <c r="AR665" s="83" t="str">
        <f t="shared" si="377"/>
        <v/>
      </c>
      <c r="AS665" s="83" t="str">
        <f t="shared" si="377"/>
        <v/>
      </c>
      <c r="AT665" s="83" t="str">
        <f t="shared" si="377"/>
        <v/>
      </c>
      <c r="AU665" s="59"/>
      <c r="AV665" s="83">
        <f t="shared" si="378"/>
        <v>78.557887545468859</v>
      </c>
      <c r="AW665" s="83" t="str">
        <f t="shared" si="378"/>
        <v/>
      </c>
      <c r="AX665" s="83" t="str">
        <f t="shared" si="378"/>
        <v/>
      </c>
      <c r="AY665" s="83">
        <f t="shared" si="378"/>
        <v>4.5876061865454965</v>
      </c>
      <c r="AZ665" s="59"/>
      <c r="BA665" s="83" t="str">
        <f t="shared" si="379"/>
        <v/>
      </c>
      <c r="BB665" s="83" t="str">
        <f t="shared" si="379"/>
        <v/>
      </c>
      <c r="BC665" s="59"/>
      <c r="BD665" s="83" t="str">
        <f t="shared" si="380"/>
        <v/>
      </c>
      <c r="BE665" s="83" t="str">
        <f t="shared" si="380"/>
        <v/>
      </c>
      <c r="BF665" s="83" t="str">
        <f t="shared" si="380"/>
        <v/>
      </c>
    </row>
    <row r="666" spans="4:58" s="52" customFormat="1" ht="15" customHeight="1">
      <c r="D666" s="53"/>
      <c r="E666" s="53"/>
      <c r="F666" s="53"/>
      <c r="P666" s="244">
        <v>45</v>
      </c>
      <c r="Q666" s="50" t="str">
        <f t="shared" si="367"/>
        <v>Cape Town_2016</v>
      </c>
      <c r="R666" s="21"/>
      <c r="S666" s="21"/>
      <c r="T666" s="32"/>
      <c r="U666" s="83">
        <f t="shared" si="375"/>
        <v>411.10227065705857</v>
      </c>
      <c r="V666" s="83">
        <f t="shared" si="375"/>
        <v>184.81106087311213</v>
      </c>
      <c r="W666" s="83">
        <f t="shared" si="375"/>
        <v>70.088206686229967</v>
      </c>
      <c r="X666" s="83" t="str">
        <f t="shared" si="375"/>
        <v/>
      </c>
      <c r="Y666" s="83" t="str">
        <f t="shared" si="375"/>
        <v/>
      </c>
      <c r="Z666" s="70">
        <f t="shared" si="368"/>
        <v>666.0015382164006</v>
      </c>
      <c r="AA666" s="70">
        <f t="shared" ca="1" si="369"/>
        <v>7</v>
      </c>
      <c r="AB666" s="70">
        <f t="shared" ca="1" si="370"/>
        <v>7</v>
      </c>
      <c r="AC666" s="70">
        <f t="shared" ca="1" si="371"/>
        <v>8</v>
      </c>
      <c r="AD666" s="70">
        <f t="shared" ca="1" si="372"/>
        <v>10</v>
      </c>
      <c r="AE666" s="70" t="e">
        <f t="shared" ca="1" si="373"/>
        <v>#VALUE!</v>
      </c>
      <c r="AF666" s="70" t="e">
        <f t="shared" ca="1" si="374"/>
        <v>#VALUE!</v>
      </c>
      <c r="AG666" s="83">
        <f t="shared" si="376"/>
        <v>128.94513311244594</v>
      </c>
      <c r="AH666" s="83">
        <f t="shared" si="376"/>
        <v>176.9103776042322</v>
      </c>
      <c r="AI666" s="83">
        <f t="shared" si="376"/>
        <v>68.227223894518644</v>
      </c>
      <c r="AJ666" s="83" t="str">
        <f t="shared" si="376"/>
        <v/>
      </c>
      <c r="AK666" s="83">
        <f t="shared" si="376"/>
        <v>6.2410164653052451</v>
      </c>
      <c r="AL666" s="83">
        <f t="shared" si="376"/>
        <v>30.778519580556587</v>
      </c>
      <c r="AM666" s="83" t="str">
        <f t="shared" si="376"/>
        <v/>
      </c>
      <c r="AN666" s="83" t="str">
        <f t="shared" si="376"/>
        <v/>
      </c>
      <c r="AO666" s="59"/>
      <c r="AP666" s="83">
        <f t="shared" si="377"/>
        <v>181.63207977499513</v>
      </c>
      <c r="AQ666" s="83">
        <f t="shared" si="377"/>
        <v>3.1789810981170135</v>
      </c>
      <c r="AR666" s="83" t="str">
        <f t="shared" si="377"/>
        <v/>
      </c>
      <c r="AS666" s="83" t="str">
        <f t="shared" si="377"/>
        <v/>
      </c>
      <c r="AT666" s="83" t="str">
        <f t="shared" si="377"/>
        <v/>
      </c>
      <c r="AU666" s="59"/>
      <c r="AV666" s="83">
        <f t="shared" si="378"/>
        <v>66.465892408264082</v>
      </c>
      <c r="AW666" s="83" t="str">
        <f t="shared" si="378"/>
        <v/>
      </c>
      <c r="AX666" s="83" t="str">
        <f t="shared" si="378"/>
        <v/>
      </c>
      <c r="AY666" s="83">
        <f t="shared" si="378"/>
        <v>3.6223142779658848</v>
      </c>
      <c r="AZ666" s="59"/>
      <c r="BA666" s="83" t="str">
        <f t="shared" si="379"/>
        <v/>
      </c>
      <c r="BB666" s="83" t="str">
        <f t="shared" si="379"/>
        <v/>
      </c>
      <c r="BC666" s="59"/>
      <c r="BD666" s="83" t="str">
        <f t="shared" si="380"/>
        <v/>
      </c>
      <c r="BE666" s="83" t="str">
        <f t="shared" si="380"/>
        <v/>
      </c>
      <c r="BF666" s="83" t="str">
        <f t="shared" si="380"/>
        <v/>
      </c>
    </row>
    <row r="667" spans="4:58" s="52" customFormat="1" ht="15" customHeight="1">
      <c r="D667" s="53"/>
      <c r="E667" s="53"/>
      <c r="F667" s="53"/>
      <c r="P667" s="244">
        <v>46</v>
      </c>
      <c r="Q667" s="50" t="str">
        <f t="shared" si="367"/>
        <v>Melbourne_2013</v>
      </c>
      <c r="R667" s="21"/>
      <c r="S667" s="21"/>
      <c r="T667" s="32"/>
      <c r="U667" s="83">
        <f t="shared" si="375"/>
        <v>55.63753585470802</v>
      </c>
      <c r="V667" s="83">
        <f t="shared" si="375"/>
        <v>9.3746140363500245</v>
      </c>
      <c r="W667" s="83">
        <f t="shared" si="375"/>
        <v>2.2929748892171342</v>
      </c>
      <c r="X667" s="83" t="str">
        <f t="shared" si="375"/>
        <v/>
      </c>
      <c r="Y667" s="83" t="str">
        <f t="shared" si="375"/>
        <v/>
      </c>
      <c r="Z667" s="70">
        <f t="shared" si="368"/>
        <v>67.305124780275179</v>
      </c>
      <c r="AA667" s="70">
        <f t="shared" ca="1" si="369"/>
        <v>94</v>
      </c>
      <c r="AB667" s="70">
        <f t="shared" ca="1" si="370"/>
        <v>71</v>
      </c>
      <c r="AC667" s="70">
        <f t="shared" ca="1" si="371"/>
        <v>119</v>
      </c>
      <c r="AD667" s="70">
        <f t="shared" ca="1" si="372"/>
        <v>97</v>
      </c>
      <c r="AE667" s="70" t="e">
        <f t="shared" ca="1" si="373"/>
        <v>#VALUE!</v>
      </c>
      <c r="AF667" s="70" t="e">
        <f t="shared" ca="1" si="374"/>
        <v>#VALUE!</v>
      </c>
      <c r="AG667" s="83">
        <f t="shared" si="376"/>
        <v>4.9020409543227554</v>
      </c>
      <c r="AH667" s="83">
        <f t="shared" si="376"/>
        <v>43.081970678495978</v>
      </c>
      <c r="AI667" s="83">
        <f t="shared" si="376"/>
        <v>7.6535242218892838</v>
      </c>
      <c r="AJ667" s="83" t="str">
        <f t="shared" si="376"/>
        <v/>
      </c>
      <c r="AK667" s="83" t="str">
        <f t="shared" si="376"/>
        <v/>
      </c>
      <c r="AL667" s="83" t="str">
        <f t="shared" si="376"/>
        <v/>
      </c>
      <c r="AM667" s="83" t="str">
        <f t="shared" si="376"/>
        <v/>
      </c>
      <c r="AN667" s="83" t="str">
        <f t="shared" si="376"/>
        <v/>
      </c>
      <c r="AO667" s="59"/>
      <c r="AP667" s="83">
        <f t="shared" si="377"/>
        <v>6.5132907954641643</v>
      </c>
      <c r="AQ667" s="83">
        <f t="shared" si="377"/>
        <v>2.856670766292063</v>
      </c>
      <c r="AR667" s="83" t="str">
        <f t="shared" si="377"/>
        <v/>
      </c>
      <c r="AS667" s="83" t="str">
        <f t="shared" si="377"/>
        <v/>
      </c>
      <c r="AT667" s="83">
        <f t="shared" si="377"/>
        <v>4.65247459379616E-3</v>
      </c>
      <c r="AU667" s="59"/>
      <c r="AV667" s="83">
        <f t="shared" si="378"/>
        <v>2.2501683899556868</v>
      </c>
      <c r="AW667" s="83" t="str">
        <f t="shared" si="378"/>
        <v/>
      </c>
      <c r="AX667" s="83" t="str">
        <f t="shared" si="378"/>
        <v/>
      </c>
      <c r="AY667" s="83">
        <f t="shared" si="378"/>
        <v>4.2806499261447563E-2</v>
      </c>
      <c r="AZ667" s="59"/>
      <c r="BA667" s="83" t="str">
        <f t="shared" si="379"/>
        <v/>
      </c>
      <c r="BB667" s="83" t="str">
        <f t="shared" si="379"/>
        <v/>
      </c>
      <c r="BC667" s="59"/>
      <c r="BD667" s="83" t="str">
        <f t="shared" si="380"/>
        <v/>
      </c>
      <c r="BE667" s="83" t="str">
        <f t="shared" si="380"/>
        <v/>
      </c>
      <c r="BF667" s="83" t="str">
        <f t="shared" si="380"/>
        <v/>
      </c>
    </row>
    <row r="668" spans="4:58" s="52" customFormat="1" ht="15" customHeight="1">
      <c r="D668" s="53"/>
      <c r="E668" s="53"/>
      <c r="F668" s="53"/>
      <c r="P668" s="244">
        <v>47</v>
      </c>
      <c r="Q668" s="50" t="str">
        <f t="shared" si="367"/>
        <v>Melbourne_2014</v>
      </c>
      <c r="R668" s="21"/>
      <c r="S668" s="21"/>
      <c r="T668" s="32"/>
      <c r="U668" s="83">
        <f t="shared" si="375"/>
        <v>53.940725533014842</v>
      </c>
      <c r="V668" s="83">
        <f t="shared" si="375"/>
        <v>10.215406552320722</v>
      </c>
      <c r="W668" s="83">
        <f t="shared" si="375"/>
        <v>2.6719491388468102</v>
      </c>
      <c r="X668" s="83" t="str">
        <f t="shared" si="375"/>
        <v/>
      </c>
      <c r="Y668" s="83" t="str">
        <f t="shared" si="375"/>
        <v/>
      </c>
      <c r="Z668" s="70">
        <f t="shared" si="368"/>
        <v>66.828081224182384</v>
      </c>
      <c r="AA668" s="70">
        <f t="shared" ca="1" si="369"/>
        <v>95</v>
      </c>
      <c r="AB668" s="70">
        <f t="shared" ca="1" si="370"/>
        <v>79</v>
      </c>
      <c r="AC668" s="70">
        <f t="shared" ca="1" si="371"/>
        <v>118</v>
      </c>
      <c r="AD668" s="70">
        <f t="shared" ca="1" si="372"/>
        <v>88</v>
      </c>
      <c r="AE668" s="70" t="e">
        <f t="shared" ca="1" si="373"/>
        <v>#VALUE!</v>
      </c>
      <c r="AF668" s="70" t="e">
        <f t="shared" ca="1" si="374"/>
        <v>#VALUE!</v>
      </c>
      <c r="AG668" s="83">
        <f t="shared" si="376"/>
        <v>4.3652395488258735</v>
      </c>
      <c r="AH668" s="83">
        <f t="shared" si="376"/>
        <v>40.836929220183038</v>
      </c>
      <c r="AI668" s="83">
        <f t="shared" si="376"/>
        <v>8.7385567640059278</v>
      </c>
      <c r="AJ668" s="83" t="str">
        <f t="shared" si="376"/>
        <v/>
      </c>
      <c r="AK668" s="83" t="str">
        <f t="shared" si="376"/>
        <v/>
      </c>
      <c r="AL668" s="83" t="str">
        <f t="shared" si="376"/>
        <v/>
      </c>
      <c r="AM668" s="83" t="str">
        <f t="shared" si="376"/>
        <v/>
      </c>
      <c r="AN668" s="83" t="str">
        <f t="shared" si="376"/>
        <v/>
      </c>
      <c r="AO668" s="59"/>
      <c r="AP668" s="83">
        <f t="shared" si="377"/>
        <v>6.7816683534113453</v>
      </c>
      <c r="AQ668" s="83">
        <f t="shared" si="377"/>
        <v>3.4183805372601395</v>
      </c>
      <c r="AR668" s="83" t="str">
        <f t="shared" si="377"/>
        <v/>
      </c>
      <c r="AS668" s="83" t="str">
        <f t="shared" si="377"/>
        <v/>
      </c>
      <c r="AT668" s="83">
        <f t="shared" si="377"/>
        <v>1.5357661649237875E-2</v>
      </c>
      <c r="AU668" s="59"/>
      <c r="AV668" s="83">
        <f t="shared" si="378"/>
        <v>2.627775604874115</v>
      </c>
      <c r="AW668" s="83" t="str">
        <f t="shared" si="378"/>
        <v/>
      </c>
      <c r="AX668" s="83" t="str">
        <f t="shared" si="378"/>
        <v/>
      </c>
      <c r="AY668" s="83">
        <f t="shared" si="378"/>
        <v>4.4173533972694808E-2</v>
      </c>
      <c r="AZ668" s="59"/>
      <c r="BA668" s="83" t="str">
        <f t="shared" si="379"/>
        <v/>
      </c>
      <c r="BB668" s="83" t="str">
        <f t="shared" si="379"/>
        <v/>
      </c>
      <c r="BC668" s="59"/>
      <c r="BD668" s="83" t="str">
        <f t="shared" si="380"/>
        <v/>
      </c>
      <c r="BE668" s="83" t="str">
        <f t="shared" si="380"/>
        <v/>
      </c>
      <c r="BF668" s="83" t="str">
        <f t="shared" si="380"/>
        <v/>
      </c>
    </row>
    <row r="669" spans="4:58" s="52" customFormat="1" ht="15" customHeight="1">
      <c r="D669" s="53"/>
      <c r="E669" s="53"/>
      <c r="F669" s="53"/>
      <c r="P669" s="244">
        <v>48</v>
      </c>
      <c r="Q669" s="50" t="str">
        <f t="shared" si="367"/>
        <v>Sydney_2005</v>
      </c>
      <c r="R669" s="21"/>
      <c r="S669" s="21"/>
      <c r="T669" s="32"/>
      <c r="U669" s="83">
        <f t="shared" si="375"/>
        <v>61.489293822280295</v>
      </c>
      <c r="V669" s="83">
        <f t="shared" si="375"/>
        <v>2.7645324990099525</v>
      </c>
      <c r="W669" s="83">
        <f t="shared" si="375"/>
        <v>10.066455134839055</v>
      </c>
      <c r="X669" s="83" t="str">
        <f t="shared" si="375"/>
        <v/>
      </c>
      <c r="Y669" s="83" t="str">
        <f t="shared" si="375"/>
        <v/>
      </c>
      <c r="Z669" s="70">
        <f t="shared" si="368"/>
        <v>74.320281456129308</v>
      </c>
      <c r="AA669" s="70">
        <f t="shared" ca="1" si="369"/>
        <v>80</v>
      </c>
      <c r="AB669" s="70">
        <f t="shared" ca="1" si="370"/>
        <v>58</v>
      </c>
      <c r="AC669" s="70">
        <f t="shared" ca="1" si="371"/>
        <v>128</v>
      </c>
      <c r="AD669" s="70">
        <f t="shared" ca="1" si="372"/>
        <v>49</v>
      </c>
      <c r="AE669" s="70" t="e">
        <f t="shared" ca="1" si="373"/>
        <v>#VALUE!</v>
      </c>
      <c r="AF669" s="70" t="e">
        <f t="shared" ca="1" si="374"/>
        <v>#VALUE!</v>
      </c>
      <c r="AG669" s="83">
        <f t="shared" si="376"/>
        <v>6.8489395634874395</v>
      </c>
      <c r="AH669" s="83">
        <f t="shared" si="376"/>
        <v>54.640354258792854</v>
      </c>
      <c r="AI669" s="83" t="str">
        <f t="shared" si="376"/>
        <v/>
      </c>
      <c r="AJ669" s="83" t="str">
        <f t="shared" si="376"/>
        <v/>
      </c>
      <c r="AK669" s="83" t="str">
        <f t="shared" si="376"/>
        <v/>
      </c>
      <c r="AL669" s="83" t="str">
        <f t="shared" si="376"/>
        <v/>
      </c>
      <c r="AM669" s="83" t="str">
        <f t="shared" si="376"/>
        <v/>
      </c>
      <c r="AN669" s="83" t="str">
        <f t="shared" si="376"/>
        <v/>
      </c>
      <c r="AO669" s="59"/>
      <c r="AP669" s="83">
        <f t="shared" si="377"/>
        <v>1.9353354351563472</v>
      </c>
      <c r="AQ669" s="83">
        <f t="shared" si="377"/>
        <v>0.77233990273219122</v>
      </c>
      <c r="AR669" s="83">
        <f t="shared" si="377"/>
        <v>5.6857161121413993E-2</v>
      </c>
      <c r="AS669" s="83" t="str">
        <f t="shared" si="377"/>
        <v/>
      </c>
      <c r="AT669" s="83" t="str">
        <f t="shared" si="377"/>
        <v/>
      </c>
      <c r="AU669" s="59"/>
      <c r="AV669" s="83">
        <f t="shared" si="378"/>
        <v>10.00118525212773</v>
      </c>
      <c r="AW669" s="83" t="str">
        <f t="shared" si="378"/>
        <v/>
      </c>
      <c r="AX669" s="83" t="str">
        <f t="shared" si="378"/>
        <v/>
      </c>
      <c r="AY669" s="83">
        <f t="shared" si="378"/>
        <v>6.5269882711325847E-2</v>
      </c>
      <c r="AZ669" s="59"/>
      <c r="BA669" s="83" t="str">
        <f t="shared" si="379"/>
        <v/>
      </c>
      <c r="BB669" s="83" t="str">
        <f t="shared" si="379"/>
        <v/>
      </c>
      <c r="BC669" s="59"/>
      <c r="BD669" s="83" t="str">
        <f t="shared" si="380"/>
        <v/>
      </c>
      <c r="BE669" s="83" t="str">
        <f t="shared" si="380"/>
        <v/>
      </c>
      <c r="BF669" s="83" t="str">
        <f t="shared" si="380"/>
        <v/>
      </c>
    </row>
    <row r="670" spans="4:58" s="52" customFormat="1" ht="15" customHeight="1">
      <c r="D670" s="53"/>
      <c r="E670" s="53"/>
      <c r="F670" s="53"/>
      <c r="P670" s="244">
        <v>49</v>
      </c>
      <c r="Q670" s="50" t="str">
        <f t="shared" si="367"/>
        <v>Sydney_2006</v>
      </c>
      <c r="R670" s="21"/>
      <c r="S670" s="21"/>
      <c r="T670" s="32"/>
      <c r="U670" s="83">
        <f t="shared" si="375"/>
        <v>59.276583524405659</v>
      </c>
      <c r="V670" s="83">
        <f t="shared" si="375"/>
        <v>2.712118508418738</v>
      </c>
      <c r="W670" s="83">
        <f t="shared" si="375"/>
        <v>9.725946342390337</v>
      </c>
      <c r="X670" s="83" t="str">
        <f t="shared" si="375"/>
        <v/>
      </c>
      <c r="Y670" s="83" t="str">
        <f t="shared" si="375"/>
        <v/>
      </c>
      <c r="Z670" s="70">
        <f t="shared" si="368"/>
        <v>71.714648375214736</v>
      </c>
      <c r="AA670" s="70">
        <f t="shared" ca="1" si="369"/>
        <v>89</v>
      </c>
      <c r="AB670" s="70">
        <f t="shared" ca="1" si="370"/>
        <v>61</v>
      </c>
      <c r="AC670" s="70">
        <f t="shared" ca="1" si="371"/>
        <v>129</v>
      </c>
      <c r="AD670" s="70">
        <f t="shared" ca="1" si="372"/>
        <v>50</v>
      </c>
      <c r="AE670" s="70" t="e">
        <f t="shared" ca="1" si="373"/>
        <v>#VALUE!</v>
      </c>
      <c r="AF670" s="70" t="e">
        <f t="shared" ca="1" si="374"/>
        <v>#VALUE!</v>
      </c>
      <c r="AG670" s="83">
        <f t="shared" si="376"/>
        <v>6.6494529461248471</v>
      </c>
      <c r="AH670" s="83">
        <f t="shared" si="376"/>
        <v>52.627130578280813</v>
      </c>
      <c r="AI670" s="83" t="str">
        <f t="shared" si="376"/>
        <v/>
      </c>
      <c r="AJ670" s="83" t="str">
        <f t="shared" si="376"/>
        <v/>
      </c>
      <c r="AK670" s="83" t="str">
        <f t="shared" si="376"/>
        <v/>
      </c>
      <c r="AL670" s="83" t="str">
        <f t="shared" si="376"/>
        <v/>
      </c>
      <c r="AM670" s="83" t="str">
        <f t="shared" si="376"/>
        <v/>
      </c>
      <c r="AN670" s="83" t="str">
        <f t="shared" si="376"/>
        <v/>
      </c>
      <c r="AO670" s="59"/>
      <c r="AP670" s="83">
        <f t="shared" si="377"/>
        <v>1.9128908069469637</v>
      </c>
      <c r="AQ670" s="83">
        <f t="shared" si="377"/>
        <v>0.74448459114302512</v>
      </c>
      <c r="AR670" s="83">
        <f t="shared" si="377"/>
        <v>5.4743110328749602E-2</v>
      </c>
      <c r="AS670" s="83" t="str">
        <f t="shared" si="377"/>
        <v/>
      </c>
      <c r="AT670" s="83" t="str">
        <f t="shared" si="377"/>
        <v/>
      </c>
      <c r="AU670" s="59"/>
      <c r="AV670" s="83">
        <f t="shared" si="378"/>
        <v>9.66193982965207</v>
      </c>
      <c r="AW670" s="83" t="str">
        <f t="shared" si="378"/>
        <v/>
      </c>
      <c r="AX670" s="83" t="str">
        <f t="shared" si="378"/>
        <v/>
      </c>
      <c r="AY670" s="83">
        <f t="shared" si="378"/>
        <v>6.4006512738267463E-2</v>
      </c>
      <c r="AZ670" s="59"/>
      <c r="BA670" s="83" t="str">
        <f t="shared" si="379"/>
        <v/>
      </c>
      <c r="BB670" s="83" t="str">
        <f t="shared" si="379"/>
        <v/>
      </c>
      <c r="BC670" s="59"/>
      <c r="BD670" s="83" t="str">
        <f t="shared" si="380"/>
        <v/>
      </c>
      <c r="BE670" s="83" t="str">
        <f t="shared" si="380"/>
        <v/>
      </c>
      <c r="BF670" s="83" t="str">
        <f t="shared" si="380"/>
        <v/>
      </c>
    </row>
    <row r="671" spans="4:58" s="52" customFormat="1" ht="15" customHeight="1">
      <c r="D671" s="53"/>
      <c r="E671" s="53"/>
      <c r="F671" s="53"/>
      <c r="P671" s="244">
        <v>50</v>
      </c>
      <c r="Q671" s="50" t="str">
        <f t="shared" si="367"/>
        <v>Sydney_2007</v>
      </c>
      <c r="R671" s="21"/>
      <c r="S671" s="21"/>
      <c r="T671" s="32"/>
      <c r="U671" s="83">
        <f t="shared" si="375"/>
        <v>51.702762368949031</v>
      </c>
      <c r="V671" s="83">
        <f t="shared" si="375"/>
        <v>2.3812689867281169</v>
      </c>
      <c r="W671" s="83">
        <f t="shared" si="375"/>
        <v>8.5127556045581958</v>
      </c>
      <c r="X671" s="83" t="str">
        <f t="shared" si="375"/>
        <v/>
      </c>
      <c r="Y671" s="83" t="str">
        <f t="shared" si="375"/>
        <v/>
      </c>
      <c r="Z671" s="70">
        <f t="shared" si="368"/>
        <v>62.596786960235342</v>
      </c>
      <c r="AA671" s="70">
        <f t="shared" ca="1" si="369"/>
        <v>103</v>
      </c>
      <c r="AB671" s="70">
        <f t="shared" ca="1" si="370"/>
        <v>84</v>
      </c>
      <c r="AC671" s="70">
        <f t="shared" ca="1" si="371"/>
        <v>131</v>
      </c>
      <c r="AD671" s="70">
        <f t="shared" ca="1" si="372"/>
        <v>51</v>
      </c>
      <c r="AE671" s="70" t="e">
        <f t="shared" ca="1" si="373"/>
        <v>#VALUE!</v>
      </c>
      <c r="AF671" s="70" t="e">
        <f t="shared" ca="1" si="374"/>
        <v>#VALUE!</v>
      </c>
      <c r="AG671" s="83">
        <f t="shared" si="376"/>
        <v>5.752974087323186</v>
      </c>
      <c r="AH671" s="83">
        <f t="shared" si="376"/>
        <v>45.94978828162585</v>
      </c>
      <c r="AI671" s="83" t="str">
        <f t="shared" si="376"/>
        <v/>
      </c>
      <c r="AJ671" s="83" t="str">
        <f t="shared" si="376"/>
        <v/>
      </c>
      <c r="AK671" s="83" t="str">
        <f t="shared" si="376"/>
        <v/>
      </c>
      <c r="AL671" s="83" t="str">
        <f t="shared" si="376"/>
        <v/>
      </c>
      <c r="AM671" s="83" t="str">
        <f t="shared" si="376"/>
        <v/>
      </c>
      <c r="AN671" s="83" t="str">
        <f t="shared" si="376"/>
        <v/>
      </c>
      <c r="AO671" s="59"/>
      <c r="AP671" s="83">
        <f t="shared" si="377"/>
        <v>1.6725849354355593</v>
      </c>
      <c r="AQ671" s="83">
        <f t="shared" si="377"/>
        <v>0.66027493320026742</v>
      </c>
      <c r="AR671" s="83">
        <f t="shared" si="377"/>
        <v>4.8409118092290232E-2</v>
      </c>
      <c r="AS671" s="83" t="str">
        <f t="shared" si="377"/>
        <v/>
      </c>
      <c r="AT671" s="83" t="str">
        <f t="shared" si="377"/>
        <v/>
      </c>
      <c r="AU671" s="59"/>
      <c r="AV671" s="83">
        <f t="shared" si="378"/>
        <v>8.4561531934943588</v>
      </c>
      <c r="AW671" s="83" t="str">
        <f t="shared" si="378"/>
        <v/>
      </c>
      <c r="AX671" s="83" t="str">
        <f t="shared" si="378"/>
        <v/>
      </c>
      <c r="AY671" s="83">
        <f t="shared" si="378"/>
        <v>5.6602411063836906E-2</v>
      </c>
      <c r="AZ671" s="59"/>
      <c r="BA671" s="83" t="str">
        <f t="shared" si="379"/>
        <v/>
      </c>
      <c r="BB671" s="83" t="str">
        <f t="shared" si="379"/>
        <v/>
      </c>
      <c r="BC671" s="59"/>
      <c r="BD671" s="83" t="str">
        <f t="shared" si="380"/>
        <v/>
      </c>
      <c r="BE671" s="83" t="str">
        <f t="shared" si="380"/>
        <v/>
      </c>
      <c r="BF671" s="83" t="str">
        <f t="shared" si="380"/>
        <v/>
      </c>
    </row>
    <row r="672" spans="4:58" ht="15" customHeight="1">
      <c r="P672" s="27">
        <v>51</v>
      </c>
      <c r="Q672" s="50" t="str">
        <f t="shared" si="367"/>
        <v>Sydney_2008</v>
      </c>
      <c r="R672" s="21"/>
      <c r="S672" s="21"/>
      <c r="T672" s="32"/>
      <c r="U672" s="83">
        <f t="shared" ref="U672:Y681" si="381">IF(ISERROR(U60/$T60),"",U60/$T60)</f>
        <v>43.500312467356913</v>
      </c>
      <c r="V672" s="83">
        <f t="shared" si="381"/>
        <v>2.0709164558704543</v>
      </c>
      <c r="W672" s="83">
        <f t="shared" si="381"/>
        <v>6.7045137942859876</v>
      </c>
      <c r="X672" s="83" t="str">
        <f t="shared" si="381"/>
        <v/>
      </c>
      <c r="Y672" s="83" t="str">
        <f t="shared" si="381"/>
        <v/>
      </c>
      <c r="Z672" s="70">
        <f t="shared" si="368"/>
        <v>52.275742717513353</v>
      </c>
      <c r="AA672" s="70">
        <f t="shared" ca="1" si="369"/>
        <v>115</v>
      </c>
      <c r="AB672" s="70">
        <f t="shared" ca="1" si="370"/>
        <v>102</v>
      </c>
      <c r="AC672" s="70">
        <f t="shared" ca="1" si="371"/>
        <v>137</v>
      </c>
      <c r="AD672" s="70">
        <f t="shared" ca="1" si="372"/>
        <v>54</v>
      </c>
      <c r="AE672" s="70" t="e">
        <f t="shared" ca="1" si="373"/>
        <v>#VALUE!</v>
      </c>
      <c r="AF672" s="70" t="e">
        <f t="shared" ca="1" si="374"/>
        <v>#VALUE!</v>
      </c>
      <c r="AG672" s="83">
        <f t="shared" ref="AG672:AN681" si="382">IF(ISERROR(AG60/$T60),"",AG60/$T60)</f>
        <v>5.0359351043463736</v>
      </c>
      <c r="AH672" s="83">
        <f t="shared" si="382"/>
        <v>38.464377363010541</v>
      </c>
      <c r="AI672" s="83" t="str">
        <f t="shared" si="382"/>
        <v/>
      </c>
      <c r="AJ672" s="83" t="str">
        <f t="shared" si="382"/>
        <v/>
      </c>
      <c r="AK672" s="83" t="str">
        <f t="shared" si="382"/>
        <v/>
      </c>
      <c r="AL672" s="83" t="str">
        <f t="shared" si="382"/>
        <v/>
      </c>
      <c r="AM672" s="83" t="str">
        <f t="shared" si="382"/>
        <v/>
      </c>
      <c r="AN672" s="83" t="str">
        <f t="shared" si="382"/>
        <v/>
      </c>
      <c r="AO672" s="59"/>
      <c r="AP672" s="83">
        <f t="shared" ref="AP672:AT681" si="383">IF(ISERROR(AP60/$T60),"",AP60/$T60)</f>
        <v>1.4518684798988579</v>
      </c>
      <c r="AQ672" s="83">
        <f t="shared" si="383"/>
        <v>0.57679086766038012</v>
      </c>
      <c r="AR672" s="83">
        <f t="shared" si="383"/>
        <v>4.2257108311216277E-2</v>
      </c>
      <c r="AS672" s="83" t="str">
        <f t="shared" si="383"/>
        <v/>
      </c>
      <c r="AT672" s="83" t="str">
        <f t="shared" si="383"/>
        <v/>
      </c>
      <c r="AU672" s="59"/>
      <c r="AV672" s="83">
        <f t="shared" si="378"/>
        <v>6.6547715071393974</v>
      </c>
      <c r="AW672" s="83" t="str">
        <f t="shared" si="378"/>
        <v/>
      </c>
      <c r="AX672" s="83" t="str">
        <f t="shared" si="378"/>
        <v/>
      </c>
      <c r="AY672" s="83">
        <f t="shared" si="378"/>
        <v>4.9742287146589667E-2</v>
      </c>
      <c r="AZ672" s="59"/>
      <c r="BA672" s="83" t="str">
        <f t="shared" si="379"/>
        <v/>
      </c>
      <c r="BB672" s="83" t="str">
        <f t="shared" si="379"/>
        <v/>
      </c>
      <c r="BC672" s="59"/>
      <c r="BD672" s="83" t="str">
        <f t="shared" si="380"/>
        <v/>
      </c>
      <c r="BE672" s="83" t="str">
        <f t="shared" si="380"/>
        <v/>
      </c>
      <c r="BF672" s="83" t="str">
        <f t="shared" si="380"/>
        <v/>
      </c>
    </row>
    <row r="673" spans="4:58" s="52" customFormat="1" ht="15" customHeight="1">
      <c r="D673" s="53"/>
      <c r="E673" s="53"/>
      <c r="F673" s="53"/>
      <c r="P673" s="244">
        <v>52</v>
      </c>
      <c r="Q673" s="50" t="str">
        <f t="shared" si="367"/>
        <v>Sydney_2009</v>
      </c>
      <c r="R673" s="21"/>
      <c r="S673" s="21"/>
      <c r="T673" s="32"/>
      <c r="U673" s="83">
        <f t="shared" si="381"/>
        <v>49.651973197737078</v>
      </c>
      <c r="V673" s="83">
        <f t="shared" si="381"/>
        <v>2.4682296219386304</v>
      </c>
      <c r="W673" s="83">
        <f t="shared" si="381"/>
        <v>5.1513741494948748</v>
      </c>
      <c r="X673" s="83" t="str">
        <f t="shared" si="381"/>
        <v/>
      </c>
      <c r="Y673" s="83" t="str">
        <f t="shared" si="381"/>
        <v/>
      </c>
      <c r="Z673" s="70">
        <f t="shared" si="368"/>
        <v>57.271576969170589</v>
      </c>
      <c r="AA673" s="70">
        <f t="shared" ca="1" si="369"/>
        <v>112</v>
      </c>
      <c r="AB673" s="70">
        <f t="shared" ca="1" si="370"/>
        <v>91</v>
      </c>
      <c r="AC673" s="70">
        <f t="shared" ca="1" si="371"/>
        <v>130</v>
      </c>
      <c r="AD673" s="70">
        <f t="shared" ca="1" si="372"/>
        <v>60</v>
      </c>
      <c r="AE673" s="70" t="e">
        <f t="shared" ca="1" si="373"/>
        <v>#VALUE!</v>
      </c>
      <c r="AF673" s="70" t="e">
        <f t="shared" ca="1" si="374"/>
        <v>#VALUE!</v>
      </c>
      <c r="AG673" s="83">
        <f t="shared" si="382"/>
        <v>5.7412648260103643</v>
      </c>
      <c r="AH673" s="83">
        <f t="shared" si="382"/>
        <v>43.910708371726713</v>
      </c>
      <c r="AI673" s="83" t="str">
        <f t="shared" si="382"/>
        <v/>
      </c>
      <c r="AJ673" s="83" t="str">
        <f t="shared" si="382"/>
        <v/>
      </c>
      <c r="AK673" s="83" t="str">
        <f t="shared" si="382"/>
        <v/>
      </c>
      <c r="AL673" s="83" t="str">
        <f t="shared" si="382"/>
        <v/>
      </c>
      <c r="AM673" s="83" t="str">
        <f t="shared" si="382"/>
        <v/>
      </c>
      <c r="AN673" s="83" t="str">
        <f t="shared" si="382"/>
        <v/>
      </c>
      <c r="AO673" s="59"/>
      <c r="AP673" s="83">
        <f t="shared" si="383"/>
        <v>1.7380467437027949</v>
      </c>
      <c r="AQ673" s="83">
        <f t="shared" si="383"/>
        <v>0.68038310830619986</v>
      </c>
      <c r="AR673" s="83">
        <f t="shared" si="383"/>
        <v>4.9799769929635758E-2</v>
      </c>
      <c r="AS673" s="83" t="str">
        <f t="shared" si="383"/>
        <v/>
      </c>
      <c r="AT673" s="83" t="str">
        <f t="shared" si="383"/>
        <v/>
      </c>
      <c r="AU673" s="59"/>
      <c r="AV673" s="83">
        <f t="shared" si="378"/>
        <v>5.092713071256072</v>
      </c>
      <c r="AW673" s="83" t="str">
        <f t="shared" si="378"/>
        <v/>
      </c>
      <c r="AX673" s="83" t="str">
        <f t="shared" si="378"/>
        <v/>
      </c>
      <c r="AY673" s="83">
        <f t="shared" si="378"/>
        <v>5.8661078238802671E-2</v>
      </c>
      <c r="AZ673" s="59"/>
      <c r="BA673" s="83" t="str">
        <f t="shared" si="379"/>
        <v/>
      </c>
      <c r="BB673" s="83" t="str">
        <f t="shared" si="379"/>
        <v/>
      </c>
      <c r="BC673" s="59"/>
      <c r="BD673" s="83" t="str">
        <f t="shared" si="380"/>
        <v/>
      </c>
      <c r="BE673" s="83" t="str">
        <f t="shared" si="380"/>
        <v/>
      </c>
      <c r="BF673" s="83" t="str">
        <f t="shared" si="380"/>
        <v/>
      </c>
    </row>
    <row r="674" spans="4:58" s="35" customFormat="1" ht="15" customHeight="1">
      <c r="P674" s="236">
        <v>53</v>
      </c>
      <c r="Q674" s="50" t="str">
        <f t="shared" si="367"/>
        <v>Sydney_2010</v>
      </c>
      <c r="R674" s="21"/>
      <c r="S674" s="21"/>
      <c r="T674" s="32"/>
      <c r="U674" s="83">
        <f t="shared" si="381"/>
        <v>46.250270752395465</v>
      </c>
      <c r="V674" s="83">
        <f t="shared" si="381"/>
        <v>2.3786621717593075</v>
      </c>
      <c r="W674" s="83">
        <f t="shared" si="381"/>
        <v>4.7521733685107908</v>
      </c>
      <c r="X674" s="83" t="str">
        <f t="shared" si="381"/>
        <v/>
      </c>
      <c r="Y674" s="83" t="str">
        <f t="shared" si="381"/>
        <v/>
      </c>
      <c r="Z674" s="70">
        <f t="shared" si="368"/>
        <v>53.381106292665564</v>
      </c>
      <c r="AA674" s="70">
        <f t="shared" ca="1" si="369"/>
        <v>114</v>
      </c>
      <c r="AB674" s="70">
        <f t="shared" ca="1" si="370"/>
        <v>97</v>
      </c>
      <c r="AC674" s="70">
        <f t="shared" ca="1" si="371"/>
        <v>132</v>
      </c>
      <c r="AD674" s="70">
        <f t="shared" ca="1" si="372"/>
        <v>63</v>
      </c>
      <c r="AE674" s="70" t="e">
        <f t="shared" ca="1" si="373"/>
        <v>#VALUE!</v>
      </c>
      <c r="AF674" s="70" t="e">
        <f t="shared" ca="1" si="374"/>
        <v>#VALUE!</v>
      </c>
      <c r="AG674" s="83">
        <f t="shared" si="382"/>
        <v>5.405785281837546</v>
      </c>
      <c r="AH674" s="83">
        <f t="shared" si="382"/>
        <v>40.84448547055792</v>
      </c>
      <c r="AI674" s="83" t="str">
        <f t="shared" si="382"/>
        <v/>
      </c>
      <c r="AJ674" s="83" t="str">
        <f t="shared" si="382"/>
        <v/>
      </c>
      <c r="AK674" s="83" t="str">
        <f t="shared" si="382"/>
        <v/>
      </c>
      <c r="AL674" s="83" t="str">
        <f t="shared" si="382"/>
        <v/>
      </c>
      <c r="AM674" s="83" t="str">
        <f t="shared" si="382"/>
        <v/>
      </c>
      <c r="AN674" s="83" t="str">
        <f t="shared" si="382"/>
        <v/>
      </c>
      <c r="AO674" s="59"/>
      <c r="AP674" s="83">
        <f t="shared" si="383"/>
        <v>1.6818995020166567</v>
      </c>
      <c r="AQ674" s="83">
        <f t="shared" si="383"/>
        <v>0.6492821527749234</v>
      </c>
      <c r="AR674" s="83">
        <f t="shared" si="383"/>
        <v>4.7480516967727343E-2</v>
      </c>
      <c r="AS674" s="83" t="str">
        <f t="shared" si="383"/>
        <v/>
      </c>
      <c r="AT674" s="83" t="str">
        <f t="shared" si="383"/>
        <v/>
      </c>
      <c r="AU674" s="59"/>
      <c r="AV674" s="83">
        <f t="shared" si="378"/>
        <v>4.6965307949359003</v>
      </c>
      <c r="AW674" s="83" t="str">
        <f t="shared" si="378"/>
        <v/>
      </c>
      <c r="AX674" s="83" t="str">
        <f t="shared" si="378"/>
        <v/>
      </c>
      <c r="AY674" s="83">
        <f t="shared" si="378"/>
        <v>5.5642573574890275E-2</v>
      </c>
      <c r="AZ674" s="59"/>
      <c r="BA674" s="83" t="str">
        <f t="shared" si="379"/>
        <v/>
      </c>
      <c r="BB674" s="83" t="str">
        <f t="shared" si="379"/>
        <v/>
      </c>
      <c r="BC674" s="59"/>
      <c r="BD674" s="83" t="str">
        <f t="shared" si="380"/>
        <v/>
      </c>
      <c r="BE674" s="83" t="str">
        <f t="shared" si="380"/>
        <v/>
      </c>
      <c r="BF674" s="83" t="str">
        <f t="shared" si="380"/>
        <v/>
      </c>
    </row>
    <row r="675" spans="4:58" s="35" customFormat="1" ht="15" customHeight="1">
      <c r="P675" s="236">
        <v>54</v>
      </c>
      <c r="Q675" s="50" t="str">
        <f t="shared" si="367"/>
        <v>Sydney_2011</v>
      </c>
      <c r="R675" s="21"/>
      <c r="S675" s="21"/>
      <c r="T675" s="32"/>
      <c r="U675" s="83">
        <f t="shared" si="381"/>
        <v>33.680657222023484</v>
      </c>
      <c r="V675" s="83">
        <f t="shared" si="381"/>
        <v>1.784310768418742</v>
      </c>
      <c r="W675" s="83">
        <f t="shared" si="381"/>
        <v>3.6074560211370921</v>
      </c>
      <c r="X675" s="83" t="str">
        <f t="shared" si="381"/>
        <v/>
      </c>
      <c r="Y675" s="83" t="str">
        <f t="shared" si="381"/>
        <v/>
      </c>
      <c r="Z675" s="70">
        <f t="shared" si="368"/>
        <v>39.072424011579315</v>
      </c>
      <c r="AA675" s="70">
        <f t="shared" ca="1" si="369"/>
        <v>122</v>
      </c>
      <c r="AB675" s="70">
        <f t="shared" ca="1" si="370"/>
        <v>115</v>
      </c>
      <c r="AC675" s="70">
        <f t="shared" ca="1" si="371"/>
        <v>141</v>
      </c>
      <c r="AD675" s="70">
        <f t="shared" ca="1" si="372"/>
        <v>78</v>
      </c>
      <c r="AE675" s="70" t="e">
        <f t="shared" ca="1" si="373"/>
        <v>#VALUE!</v>
      </c>
      <c r="AF675" s="70" t="e">
        <f t="shared" ca="1" si="374"/>
        <v>#VALUE!</v>
      </c>
      <c r="AG675" s="83">
        <f t="shared" si="382"/>
        <v>3.9094933710425384</v>
      </c>
      <c r="AH675" s="83">
        <f t="shared" si="382"/>
        <v>29.771163850980948</v>
      </c>
      <c r="AI675" s="83" t="str">
        <f t="shared" si="382"/>
        <v/>
      </c>
      <c r="AJ675" s="83" t="str">
        <f t="shared" si="382"/>
        <v/>
      </c>
      <c r="AK675" s="83" t="str">
        <f t="shared" si="382"/>
        <v/>
      </c>
      <c r="AL675" s="83" t="str">
        <f t="shared" si="382"/>
        <v/>
      </c>
      <c r="AM675" s="83" t="str">
        <f t="shared" si="382"/>
        <v/>
      </c>
      <c r="AN675" s="83" t="str">
        <f t="shared" si="382"/>
        <v/>
      </c>
      <c r="AO675" s="59"/>
      <c r="AP675" s="83">
        <f t="shared" si="383"/>
        <v>1.2356481846340071</v>
      </c>
      <c r="AQ675" s="83">
        <f t="shared" si="383"/>
        <v>0.5125253935617643</v>
      </c>
      <c r="AR675" s="83">
        <f t="shared" si="383"/>
        <v>3.6137190222971016E-2</v>
      </c>
      <c r="AS675" s="83" t="str">
        <f t="shared" si="383"/>
        <v/>
      </c>
      <c r="AT675" s="83" t="str">
        <f t="shared" si="383"/>
        <v/>
      </c>
      <c r="AU675" s="59"/>
      <c r="AV675" s="83">
        <f t="shared" si="378"/>
        <v>3.5636991864890062</v>
      </c>
      <c r="AW675" s="83" t="str">
        <f t="shared" si="378"/>
        <v/>
      </c>
      <c r="AX675" s="83" t="str">
        <f t="shared" si="378"/>
        <v/>
      </c>
      <c r="AY675" s="83">
        <f t="shared" si="378"/>
        <v>4.3756834648085496E-2</v>
      </c>
      <c r="AZ675" s="59"/>
      <c r="BA675" s="83" t="str">
        <f t="shared" si="379"/>
        <v/>
      </c>
      <c r="BB675" s="83" t="str">
        <f t="shared" si="379"/>
        <v/>
      </c>
      <c r="BC675" s="59"/>
      <c r="BD675" s="83" t="str">
        <f t="shared" si="380"/>
        <v/>
      </c>
      <c r="BE675" s="83" t="str">
        <f t="shared" si="380"/>
        <v/>
      </c>
      <c r="BF675" s="83" t="str">
        <f t="shared" si="380"/>
        <v/>
      </c>
    </row>
    <row r="676" spans="4:58" s="35" customFormat="1" ht="15" customHeight="1">
      <c r="P676" s="236">
        <v>55</v>
      </c>
      <c r="Q676" s="50" t="str">
        <f t="shared" si="367"/>
        <v>Sydney_2012</v>
      </c>
      <c r="R676" s="21"/>
      <c r="S676" s="21"/>
      <c r="T676" s="32"/>
      <c r="U676" s="83">
        <f t="shared" si="381"/>
        <v>35.126400350412553</v>
      </c>
      <c r="V676" s="83">
        <f t="shared" si="381"/>
        <v>1.9596261884308848</v>
      </c>
      <c r="W676" s="83">
        <f t="shared" si="381"/>
        <v>3.8810424347046824</v>
      </c>
      <c r="X676" s="83" t="str">
        <f t="shared" si="381"/>
        <v/>
      </c>
      <c r="Y676" s="83" t="str">
        <f t="shared" si="381"/>
        <v/>
      </c>
      <c r="Z676" s="70">
        <f t="shared" si="368"/>
        <v>40.967068973548116</v>
      </c>
      <c r="AA676" s="70">
        <f t="shared" ca="1" si="369"/>
        <v>121</v>
      </c>
      <c r="AB676" s="70">
        <f t="shared" ca="1" si="370"/>
        <v>111</v>
      </c>
      <c r="AC676" s="70">
        <f t="shared" ca="1" si="371"/>
        <v>138</v>
      </c>
      <c r="AD676" s="70">
        <f t="shared" ca="1" si="372"/>
        <v>73</v>
      </c>
      <c r="AE676" s="70" t="e">
        <f t="shared" ca="1" si="373"/>
        <v>#VALUE!</v>
      </c>
      <c r="AF676" s="70" t="e">
        <f t="shared" ca="1" si="374"/>
        <v>#VALUE!</v>
      </c>
      <c r="AG676" s="83">
        <f t="shared" si="382"/>
        <v>4.1094700204207459</v>
      </c>
      <c r="AH676" s="83">
        <f t="shared" si="382"/>
        <v>31.016930329991805</v>
      </c>
      <c r="AI676" s="83" t="str">
        <f t="shared" si="382"/>
        <v/>
      </c>
      <c r="AJ676" s="83" t="str">
        <f t="shared" si="382"/>
        <v/>
      </c>
      <c r="AK676" s="83" t="str">
        <f t="shared" si="382"/>
        <v/>
      </c>
      <c r="AL676" s="83" t="str">
        <f t="shared" si="382"/>
        <v/>
      </c>
      <c r="AM676" s="83" t="str">
        <f t="shared" si="382"/>
        <v/>
      </c>
      <c r="AN676" s="83" t="str">
        <f t="shared" si="382"/>
        <v/>
      </c>
      <c r="AO676" s="59"/>
      <c r="AP676" s="83">
        <f t="shared" si="383"/>
        <v>1.359668968518724</v>
      </c>
      <c r="AQ676" s="83">
        <f t="shared" si="383"/>
        <v>0.56058520782750609</v>
      </c>
      <c r="AR676" s="83">
        <f t="shared" si="383"/>
        <v>3.9372012084654698E-2</v>
      </c>
      <c r="AS676" s="83" t="str">
        <f t="shared" si="383"/>
        <v/>
      </c>
      <c r="AT676" s="83" t="str">
        <f t="shared" si="383"/>
        <v/>
      </c>
      <c r="AU676" s="59"/>
      <c r="AV676" s="83">
        <f t="shared" si="378"/>
        <v>3.8318739392671066</v>
      </c>
      <c r="AW676" s="83" t="str">
        <f t="shared" si="378"/>
        <v/>
      </c>
      <c r="AX676" s="83" t="str">
        <f t="shared" si="378"/>
        <v/>
      </c>
      <c r="AY676" s="83">
        <f t="shared" si="378"/>
        <v>4.9168495437575552E-2</v>
      </c>
      <c r="AZ676" s="59"/>
      <c r="BA676" s="83" t="str">
        <f t="shared" si="379"/>
        <v/>
      </c>
      <c r="BB676" s="83" t="str">
        <f t="shared" si="379"/>
        <v/>
      </c>
      <c r="BC676" s="59"/>
      <c r="BD676" s="83" t="str">
        <f t="shared" si="380"/>
        <v/>
      </c>
      <c r="BE676" s="83" t="str">
        <f t="shared" si="380"/>
        <v/>
      </c>
      <c r="BF676" s="83" t="str">
        <f t="shared" si="380"/>
        <v/>
      </c>
    </row>
    <row r="677" spans="4:58" s="35" customFormat="1" ht="15" customHeight="1">
      <c r="P677" s="236">
        <v>56</v>
      </c>
      <c r="Q677" s="50" t="str">
        <f t="shared" si="367"/>
        <v>Sydney_2013</v>
      </c>
      <c r="R677" s="21"/>
      <c r="S677" s="21"/>
      <c r="T677" s="32"/>
      <c r="U677" s="83">
        <f t="shared" si="381"/>
        <v>32.831916144124982</v>
      </c>
      <c r="V677" s="83">
        <f t="shared" si="381"/>
        <v>1.932679894301963</v>
      </c>
      <c r="W677" s="83">
        <f t="shared" si="381"/>
        <v>3.8341413697014848</v>
      </c>
      <c r="X677" s="83" t="str">
        <f t="shared" si="381"/>
        <v/>
      </c>
      <c r="Y677" s="83" t="str">
        <f t="shared" si="381"/>
        <v/>
      </c>
      <c r="Z677" s="70">
        <f t="shared" si="368"/>
        <v>38.598737408128429</v>
      </c>
      <c r="AA677" s="70">
        <f t="shared" ca="1" si="369"/>
        <v>123</v>
      </c>
      <c r="AB677" s="70">
        <f t="shared" ca="1" si="370"/>
        <v>117</v>
      </c>
      <c r="AC677" s="70">
        <f t="shared" ca="1" si="371"/>
        <v>140</v>
      </c>
      <c r="AD677" s="70">
        <f t="shared" ca="1" si="372"/>
        <v>75</v>
      </c>
      <c r="AE677" s="70" t="e">
        <f t="shared" ca="1" si="373"/>
        <v>#VALUE!</v>
      </c>
      <c r="AF677" s="70" t="e">
        <f t="shared" ca="1" si="374"/>
        <v>#VALUE!</v>
      </c>
      <c r="AG677" s="83">
        <f t="shared" si="382"/>
        <v>3.8576422930465846</v>
      </c>
      <c r="AH677" s="83">
        <f t="shared" si="382"/>
        <v>28.974273851078397</v>
      </c>
      <c r="AI677" s="83" t="str">
        <f t="shared" si="382"/>
        <v/>
      </c>
      <c r="AJ677" s="83" t="str">
        <f t="shared" si="382"/>
        <v/>
      </c>
      <c r="AK677" s="83" t="str">
        <f t="shared" si="382"/>
        <v/>
      </c>
      <c r="AL677" s="83" t="str">
        <f t="shared" si="382"/>
        <v/>
      </c>
      <c r="AM677" s="83" t="str">
        <f t="shared" si="382"/>
        <v/>
      </c>
      <c r="AN677" s="83" t="str">
        <f t="shared" si="382"/>
        <v/>
      </c>
      <c r="AO677" s="59"/>
      <c r="AP677" s="83">
        <f t="shared" si="383"/>
        <v>1.3365662955302355</v>
      </c>
      <c r="AQ677" s="83">
        <f t="shared" si="383"/>
        <v>0.55709595108164134</v>
      </c>
      <c r="AR677" s="83">
        <f t="shared" si="383"/>
        <v>3.9017647690086157E-2</v>
      </c>
      <c r="AS677" s="83" t="str">
        <f t="shared" si="383"/>
        <v/>
      </c>
      <c r="AT677" s="83" t="str">
        <f t="shared" si="383"/>
        <v/>
      </c>
      <c r="AU677" s="59"/>
      <c r="AV677" s="83">
        <f t="shared" si="378"/>
        <v>3.7837163808643561</v>
      </c>
      <c r="AW677" s="83" t="str">
        <f t="shared" si="378"/>
        <v/>
      </c>
      <c r="AX677" s="83" t="str">
        <f t="shared" si="378"/>
        <v/>
      </c>
      <c r="AY677" s="83">
        <f t="shared" si="378"/>
        <v>5.0424988837128606E-2</v>
      </c>
      <c r="AZ677" s="59"/>
      <c r="BA677" s="83" t="str">
        <f t="shared" si="379"/>
        <v/>
      </c>
      <c r="BB677" s="83" t="str">
        <f t="shared" si="379"/>
        <v/>
      </c>
      <c r="BC677" s="59"/>
      <c r="BD677" s="83" t="str">
        <f t="shared" si="380"/>
        <v/>
      </c>
      <c r="BE677" s="83" t="str">
        <f t="shared" si="380"/>
        <v/>
      </c>
      <c r="BF677" s="83" t="str">
        <f t="shared" si="380"/>
        <v/>
      </c>
    </row>
    <row r="678" spans="4:58" s="35" customFormat="1" ht="15" customHeight="1">
      <c r="P678" s="236">
        <v>57</v>
      </c>
      <c r="Q678" s="50" t="str">
        <f t="shared" si="367"/>
        <v>Sydney_2014</v>
      </c>
      <c r="R678" s="21"/>
      <c r="S678" s="21"/>
      <c r="T678" s="32"/>
      <c r="U678" s="83">
        <f t="shared" si="381"/>
        <v>32.131076576739112</v>
      </c>
      <c r="V678" s="83">
        <f t="shared" si="381"/>
        <v>1.9410787413044235</v>
      </c>
      <c r="W678" s="83">
        <f t="shared" si="381"/>
        <v>3.829507800653011</v>
      </c>
      <c r="X678" s="83" t="str">
        <f t="shared" si="381"/>
        <v/>
      </c>
      <c r="Y678" s="83" t="str">
        <f t="shared" si="381"/>
        <v/>
      </c>
      <c r="Z678" s="70">
        <f t="shared" si="368"/>
        <v>37.901663118696547</v>
      </c>
      <c r="AA678" s="70">
        <f t="shared" ca="1" si="369"/>
        <v>124</v>
      </c>
      <c r="AB678" s="70">
        <f t="shared" ca="1" si="370"/>
        <v>119</v>
      </c>
      <c r="AC678" s="70">
        <f t="shared" ca="1" si="371"/>
        <v>139</v>
      </c>
      <c r="AD678" s="70">
        <f t="shared" ca="1" si="372"/>
        <v>76</v>
      </c>
      <c r="AE678" s="70" t="e">
        <f t="shared" ca="1" si="373"/>
        <v>#VALUE!</v>
      </c>
      <c r="AF678" s="70" t="e">
        <f t="shared" ca="1" si="374"/>
        <v>#VALUE!</v>
      </c>
      <c r="AG678" s="83">
        <f t="shared" si="382"/>
        <v>4.0373416099638586</v>
      </c>
      <c r="AH678" s="83">
        <f t="shared" si="382"/>
        <v>28.093734966775258</v>
      </c>
      <c r="AI678" s="83" t="str">
        <f t="shared" si="382"/>
        <v/>
      </c>
      <c r="AJ678" s="83" t="str">
        <f t="shared" si="382"/>
        <v/>
      </c>
      <c r="AK678" s="83" t="str">
        <f t="shared" si="382"/>
        <v/>
      </c>
      <c r="AL678" s="83" t="str">
        <f t="shared" si="382"/>
        <v/>
      </c>
      <c r="AM678" s="83" t="str">
        <f t="shared" si="382"/>
        <v/>
      </c>
      <c r="AN678" s="83" t="str">
        <f t="shared" si="382"/>
        <v/>
      </c>
      <c r="AO678" s="59"/>
      <c r="AP678" s="83">
        <f t="shared" si="383"/>
        <v>1.3443008297774357</v>
      </c>
      <c r="AQ678" s="83">
        <f t="shared" si="383"/>
        <v>0.55782063286898209</v>
      </c>
      <c r="AR678" s="83">
        <f t="shared" si="383"/>
        <v>3.8957278658005648E-2</v>
      </c>
      <c r="AS678" s="83" t="str">
        <f t="shared" si="383"/>
        <v/>
      </c>
      <c r="AT678" s="83" t="str">
        <f t="shared" si="383"/>
        <v/>
      </c>
      <c r="AU678" s="59"/>
      <c r="AV678" s="83">
        <f t="shared" si="378"/>
        <v>3.7771835738984811</v>
      </c>
      <c r="AW678" s="83" t="str">
        <f t="shared" si="378"/>
        <v/>
      </c>
      <c r="AX678" s="83" t="str">
        <f t="shared" si="378"/>
        <v/>
      </c>
      <c r="AY678" s="83">
        <f t="shared" si="378"/>
        <v>5.2324226754530058E-2</v>
      </c>
      <c r="AZ678" s="59"/>
      <c r="BA678" s="83" t="str">
        <f t="shared" si="379"/>
        <v/>
      </c>
      <c r="BB678" s="83" t="str">
        <f t="shared" si="379"/>
        <v/>
      </c>
      <c r="BC678" s="59"/>
      <c r="BD678" s="83" t="str">
        <f t="shared" si="380"/>
        <v/>
      </c>
      <c r="BE678" s="83" t="str">
        <f t="shared" si="380"/>
        <v/>
      </c>
      <c r="BF678" s="83" t="str">
        <f t="shared" si="380"/>
        <v/>
      </c>
    </row>
    <row r="679" spans="4:58" s="28" customFormat="1" ht="15" customHeight="1">
      <c r="D679" s="60"/>
      <c r="E679" s="60"/>
      <c r="F679" s="60"/>
      <c r="P679" s="27">
        <v>58</v>
      </c>
      <c r="Q679" s="50" t="str">
        <f t="shared" si="367"/>
        <v>Sydney_2015</v>
      </c>
      <c r="R679" s="21"/>
      <c r="S679" s="21"/>
      <c r="T679" s="32"/>
      <c r="U679" s="83">
        <f t="shared" si="381"/>
        <v>35.589583413099106</v>
      </c>
      <c r="V679" s="83">
        <f t="shared" si="381"/>
        <v>2.1537615023046475</v>
      </c>
      <c r="W679" s="83">
        <f t="shared" si="381"/>
        <v>4.4172447348022752</v>
      </c>
      <c r="X679" s="83" t="str">
        <f t="shared" si="381"/>
        <v/>
      </c>
      <c r="Y679" s="83" t="str">
        <f t="shared" si="381"/>
        <v/>
      </c>
      <c r="Z679" s="70">
        <f t="shared" si="368"/>
        <v>42.160589650206028</v>
      </c>
      <c r="AA679" s="70">
        <f t="shared" ca="1" si="369"/>
        <v>120</v>
      </c>
      <c r="AB679" s="70">
        <f t="shared" ca="1" si="370"/>
        <v>110</v>
      </c>
      <c r="AC679" s="70">
        <f t="shared" ca="1" si="371"/>
        <v>134</v>
      </c>
      <c r="AD679" s="70">
        <f t="shared" ca="1" si="372"/>
        <v>68</v>
      </c>
      <c r="AE679" s="70" t="e">
        <f t="shared" ca="1" si="373"/>
        <v>#VALUE!</v>
      </c>
      <c r="AF679" s="70" t="e">
        <f t="shared" ca="1" si="374"/>
        <v>#VALUE!</v>
      </c>
      <c r="AG679" s="83">
        <f t="shared" si="382"/>
        <v>4.6530813115976413</v>
      </c>
      <c r="AH679" s="83">
        <f t="shared" si="382"/>
        <v>30.936502101501461</v>
      </c>
      <c r="AI679" s="83" t="str">
        <f t="shared" si="382"/>
        <v/>
      </c>
      <c r="AJ679" s="83" t="str">
        <f t="shared" si="382"/>
        <v/>
      </c>
      <c r="AK679" s="83" t="str">
        <f t="shared" si="382"/>
        <v/>
      </c>
      <c r="AL679" s="83" t="str">
        <f t="shared" si="382"/>
        <v/>
      </c>
      <c r="AM679" s="83" t="str">
        <f t="shared" si="382"/>
        <v/>
      </c>
      <c r="AN679" s="83" t="str">
        <f t="shared" si="382"/>
        <v/>
      </c>
      <c r="AO679" s="59"/>
      <c r="AP679" s="83">
        <f t="shared" si="383"/>
        <v>1.4636725138987805</v>
      </c>
      <c r="AQ679" s="83">
        <f t="shared" si="383"/>
        <v>0.64514162854110801</v>
      </c>
      <c r="AR679" s="83">
        <f t="shared" si="383"/>
        <v>4.4947359864758764E-2</v>
      </c>
      <c r="AS679" s="83" t="str">
        <f t="shared" si="383"/>
        <v/>
      </c>
      <c r="AT679" s="83" t="str">
        <f t="shared" si="383"/>
        <v/>
      </c>
      <c r="AU679" s="59"/>
      <c r="AV679" s="83">
        <f t="shared" si="378"/>
        <v>4.3551094768179679</v>
      </c>
      <c r="AW679" s="83" t="str">
        <f t="shared" si="378"/>
        <v/>
      </c>
      <c r="AX679" s="83" t="str">
        <f t="shared" si="378"/>
        <v/>
      </c>
      <c r="AY679" s="83">
        <f t="shared" si="378"/>
        <v>6.2135257984307003E-2</v>
      </c>
      <c r="AZ679" s="59"/>
      <c r="BA679" s="83" t="str">
        <f t="shared" si="379"/>
        <v/>
      </c>
      <c r="BB679" s="83" t="str">
        <f t="shared" si="379"/>
        <v/>
      </c>
      <c r="BC679" s="59"/>
      <c r="BD679" s="83" t="str">
        <f t="shared" si="380"/>
        <v/>
      </c>
      <c r="BE679" s="83" t="str">
        <f t="shared" si="380"/>
        <v/>
      </c>
      <c r="BF679" s="83" t="str">
        <f t="shared" si="380"/>
        <v/>
      </c>
    </row>
    <row r="680" spans="4:58" s="28" customFormat="1" ht="15" customHeight="1">
      <c r="D680" s="60"/>
      <c r="E680" s="60"/>
      <c r="F680" s="60"/>
      <c r="P680" s="27">
        <v>59</v>
      </c>
      <c r="Q680" s="50" t="str">
        <f t="shared" si="367"/>
        <v>Sydney_2016</v>
      </c>
      <c r="R680" s="21"/>
      <c r="S680" s="21"/>
      <c r="T680" s="32"/>
      <c r="U680" s="83" t="str">
        <f t="shared" si="381"/>
        <v/>
      </c>
      <c r="V680" s="83" t="str">
        <f t="shared" si="381"/>
        <v/>
      </c>
      <c r="W680" s="83" t="str">
        <f t="shared" si="381"/>
        <v/>
      </c>
      <c r="X680" s="83" t="str">
        <f t="shared" si="381"/>
        <v/>
      </c>
      <c r="Y680" s="83" t="str">
        <f t="shared" si="381"/>
        <v/>
      </c>
      <c r="Z680" s="70" t="str">
        <f t="shared" si="368"/>
        <v/>
      </c>
      <c r="AA680" s="70" t="e">
        <f t="shared" ca="1" si="369"/>
        <v>#VALUE!</v>
      </c>
      <c r="AB680" s="70" t="e">
        <f t="shared" ca="1" si="370"/>
        <v>#VALUE!</v>
      </c>
      <c r="AC680" s="70" t="e">
        <f t="shared" ca="1" si="371"/>
        <v>#VALUE!</v>
      </c>
      <c r="AD680" s="70" t="e">
        <f t="shared" ca="1" si="372"/>
        <v>#VALUE!</v>
      </c>
      <c r="AE680" s="70" t="e">
        <f t="shared" ca="1" si="373"/>
        <v>#VALUE!</v>
      </c>
      <c r="AF680" s="70" t="e">
        <f t="shared" ca="1" si="374"/>
        <v>#VALUE!</v>
      </c>
      <c r="AG680" s="83" t="str">
        <f t="shared" si="382"/>
        <v/>
      </c>
      <c r="AH680" s="83" t="str">
        <f t="shared" si="382"/>
        <v/>
      </c>
      <c r="AI680" s="83" t="str">
        <f t="shared" si="382"/>
        <v/>
      </c>
      <c r="AJ680" s="83" t="str">
        <f t="shared" si="382"/>
        <v/>
      </c>
      <c r="AK680" s="83" t="str">
        <f t="shared" si="382"/>
        <v/>
      </c>
      <c r="AL680" s="83" t="str">
        <f t="shared" si="382"/>
        <v/>
      </c>
      <c r="AM680" s="83" t="str">
        <f t="shared" si="382"/>
        <v/>
      </c>
      <c r="AN680" s="83" t="str">
        <f t="shared" si="382"/>
        <v/>
      </c>
      <c r="AO680" s="59"/>
      <c r="AP680" s="83" t="str">
        <f t="shared" si="383"/>
        <v/>
      </c>
      <c r="AQ680" s="83" t="str">
        <f t="shared" si="383"/>
        <v/>
      </c>
      <c r="AR680" s="83" t="str">
        <f t="shared" si="383"/>
        <v/>
      </c>
      <c r="AS680" s="83" t="str">
        <f t="shared" si="383"/>
        <v/>
      </c>
      <c r="AT680" s="83" t="str">
        <f t="shared" si="383"/>
        <v/>
      </c>
      <c r="AU680" s="59"/>
      <c r="AV680" s="83" t="str">
        <f t="shared" si="378"/>
        <v/>
      </c>
      <c r="AW680" s="83" t="str">
        <f t="shared" si="378"/>
        <v/>
      </c>
      <c r="AX680" s="83" t="str">
        <f t="shared" si="378"/>
        <v/>
      </c>
      <c r="AY680" s="83" t="str">
        <f t="shared" si="378"/>
        <v/>
      </c>
      <c r="AZ680" s="59"/>
      <c r="BA680" s="83" t="str">
        <f t="shared" si="379"/>
        <v/>
      </c>
      <c r="BB680" s="83" t="str">
        <f t="shared" si="379"/>
        <v/>
      </c>
      <c r="BC680" s="59"/>
      <c r="BD680" s="83" t="str">
        <f t="shared" si="380"/>
        <v/>
      </c>
      <c r="BE680" s="83" t="str">
        <f t="shared" si="380"/>
        <v/>
      </c>
      <c r="BF680" s="83" t="str">
        <f t="shared" si="380"/>
        <v/>
      </c>
    </row>
    <row r="681" spans="4:58" s="28" customFormat="1" ht="15" customHeight="1">
      <c r="D681" s="60"/>
      <c r="E681" s="60"/>
      <c r="F681" s="60"/>
      <c r="P681" s="27">
        <v>60</v>
      </c>
      <c r="Q681" s="50" t="str">
        <f t="shared" si="367"/>
        <v>Vancouver_2007</v>
      </c>
      <c r="R681" s="21"/>
      <c r="S681" s="21"/>
      <c r="T681" s="32"/>
      <c r="U681" s="83" t="str">
        <f t="shared" si="381"/>
        <v/>
      </c>
      <c r="V681" s="83" t="str">
        <f t="shared" si="381"/>
        <v/>
      </c>
      <c r="W681" s="83" t="str">
        <f t="shared" si="381"/>
        <v/>
      </c>
      <c r="X681" s="83" t="str">
        <f t="shared" si="381"/>
        <v/>
      </c>
      <c r="Y681" s="83" t="str">
        <f t="shared" si="381"/>
        <v/>
      </c>
      <c r="Z681" s="70" t="str">
        <f t="shared" si="368"/>
        <v/>
      </c>
      <c r="AA681" s="70" t="e">
        <f t="shared" ca="1" si="369"/>
        <v>#VALUE!</v>
      </c>
      <c r="AB681" s="70" t="e">
        <f t="shared" ca="1" si="370"/>
        <v>#VALUE!</v>
      </c>
      <c r="AC681" s="70" t="e">
        <f t="shared" ca="1" si="371"/>
        <v>#VALUE!</v>
      </c>
      <c r="AD681" s="70" t="e">
        <f t="shared" ca="1" si="372"/>
        <v>#VALUE!</v>
      </c>
      <c r="AE681" s="70" t="e">
        <f t="shared" ca="1" si="373"/>
        <v>#VALUE!</v>
      </c>
      <c r="AF681" s="70" t="e">
        <f t="shared" ca="1" si="374"/>
        <v>#VALUE!</v>
      </c>
      <c r="AG681" s="83" t="str">
        <f t="shared" si="382"/>
        <v/>
      </c>
      <c r="AH681" s="83" t="str">
        <f t="shared" si="382"/>
        <v/>
      </c>
      <c r="AI681" s="83" t="str">
        <f t="shared" si="382"/>
        <v/>
      </c>
      <c r="AJ681" s="83" t="str">
        <f t="shared" si="382"/>
        <v/>
      </c>
      <c r="AK681" s="83" t="str">
        <f t="shared" si="382"/>
        <v/>
      </c>
      <c r="AL681" s="83" t="str">
        <f t="shared" si="382"/>
        <v/>
      </c>
      <c r="AM681" s="83" t="str">
        <f t="shared" si="382"/>
        <v/>
      </c>
      <c r="AN681" s="83" t="str">
        <f t="shared" si="382"/>
        <v/>
      </c>
      <c r="AO681" s="59"/>
      <c r="AP681" s="83" t="str">
        <f t="shared" si="383"/>
        <v/>
      </c>
      <c r="AQ681" s="83" t="str">
        <f t="shared" si="383"/>
        <v/>
      </c>
      <c r="AR681" s="83" t="str">
        <f t="shared" si="383"/>
        <v/>
      </c>
      <c r="AS681" s="83" t="str">
        <f t="shared" si="383"/>
        <v/>
      </c>
      <c r="AT681" s="83" t="str">
        <f t="shared" si="383"/>
        <v/>
      </c>
      <c r="AU681" s="59"/>
      <c r="AV681" s="83" t="str">
        <f t="shared" si="378"/>
        <v/>
      </c>
      <c r="AW681" s="83" t="str">
        <f t="shared" si="378"/>
        <v/>
      </c>
      <c r="AX681" s="83" t="str">
        <f t="shared" si="378"/>
        <v/>
      </c>
      <c r="AY681" s="83" t="str">
        <f t="shared" si="378"/>
        <v/>
      </c>
      <c r="AZ681" s="59"/>
      <c r="BA681" s="83" t="str">
        <f t="shared" si="379"/>
        <v/>
      </c>
      <c r="BB681" s="83" t="str">
        <f t="shared" si="379"/>
        <v/>
      </c>
      <c r="BC681" s="59"/>
      <c r="BD681" s="83" t="str">
        <f t="shared" si="380"/>
        <v/>
      </c>
      <c r="BE681" s="83" t="str">
        <f t="shared" si="380"/>
        <v/>
      </c>
      <c r="BF681" s="83" t="str">
        <f t="shared" si="380"/>
        <v/>
      </c>
    </row>
    <row r="682" spans="4:58" s="28" customFormat="1" ht="15" customHeight="1">
      <c r="D682" s="60"/>
      <c r="E682" s="60"/>
      <c r="F682" s="60"/>
      <c r="P682" s="27">
        <v>61</v>
      </c>
      <c r="Q682" s="50" t="str">
        <f t="shared" si="367"/>
        <v>Vancouver_2008</v>
      </c>
      <c r="R682" s="21"/>
      <c r="S682" s="21"/>
      <c r="T682" s="32"/>
      <c r="U682" s="83" t="str">
        <f t="shared" ref="U682:Y691" si="384">IF(ISERROR(U70/$T70),"",U70/$T70)</f>
        <v/>
      </c>
      <c r="V682" s="83" t="str">
        <f t="shared" si="384"/>
        <v/>
      </c>
      <c r="W682" s="83" t="str">
        <f t="shared" si="384"/>
        <v/>
      </c>
      <c r="X682" s="83" t="str">
        <f t="shared" si="384"/>
        <v/>
      </c>
      <c r="Y682" s="83" t="str">
        <f t="shared" si="384"/>
        <v/>
      </c>
      <c r="Z682" s="70" t="str">
        <f t="shared" si="368"/>
        <v/>
      </c>
      <c r="AA682" s="70" t="e">
        <f t="shared" ca="1" si="369"/>
        <v>#VALUE!</v>
      </c>
      <c r="AB682" s="70" t="e">
        <f t="shared" ca="1" si="370"/>
        <v>#VALUE!</v>
      </c>
      <c r="AC682" s="70" t="e">
        <f t="shared" ca="1" si="371"/>
        <v>#VALUE!</v>
      </c>
      <c r="AD682" s="70" t="e">
        <f t="shared" ca="1" si="372"/>
        <v>#VALUE!</v>
      </c>
      <c r="AE682" s="70" t="e">
        <f t="shared" ca="1" si="373"/>
        <v>#VALUE!</v>
      </c>
      <c r="AF682" s="70" t="e">
        <f t="shared" ca="1" si="374"/>
        <v>#VALUE!</v>
      </c>
      <c r="AG682" s="83" t="str">
        <f t="shared" ref="AG682:AN691" si="385">IF(ISERROR(AG70/$T70),"",AG70/$T70)</f>
        <v/>
      </c>
      <c r="AH682" s="83" t="str">
        <f t="shared" si="385"/>
        <v/>
      </c>
      <c r="AI682" s="83" t="str">
        <f t="shared" si="385"/>
        <v/>
      </c>
      <c r="AJ682" s="83" t="str">
        <f t="shared" si="385"/>
        <v/>
      </c>
      <c r="AK682" s="83" t="str">
        <f t="shared" si="385"/>
        <v/>
      </c>
      <c r="AL682" s="83" t="str">
        <f t="shared" si="385"/>
        <v/>
      </c>
      <c r="AM682" s="83" t="str">
        <f t="shared" si="385"/>
        <v/>
      </c>
      <c r="AN682" s="83" t="str">
        <f t="shared" si="385"/>
        <v/>
      </c>
      <c r="AO682" s="59"/>
      <c r="AP682" s="83" t="str">
        <f t="shared" ref="AP682:AT691" si="386">IF(ISERROR(AP70/$T70),"",AP70/$T70)</f>
        <v/>
      </c>
      <c r="AQ682" s="83" t="str">
        <f t="shared" si="386"/>
        <v/>
      </c>
      <c r="AR682" s="83" t="str">
        <f t="shared" si="386"/>
        <v/>
      </c>
      <c r="AS682" s="83" t="str">
        <f t="shared" si="386"/>
        <v/>
      </c>
      <c r="AT682" s="83" t="str">
        <f t="shared" si="386"/>
        <v/>
      </c>
      <c r="AU682" s="59"/>
      <c r="AV682" s="83" t="str">
        <f t="shared" ref="AV682:AY701" si="387">IF(ISERROR(AV70/$T70),"",AV70/$T70)</f>
        <v/>
      </c>
      <c r="AW682" s="83" t="str">
        <f t="shared" si="387"/>
        <v/>
      </c>
      <c r="AX682" s="83" t="str">
        <f t="shared" si="387"/>
        <v/>
      </c>
      <c r="AY682" s="83" t="str">
        <f t="shared" si="387"/>
        <v/>
      </c>
      <c r="AZ682" s="59"/>
      <c r="BA682" s="83" t="str">
        <f t="shared" ref="BA682:BB701" si="388">IF(ISERROR(BA70/$T70),"",BA70/$T70)</f>
        <v/>
      </c>
      <c r="BB682" s="83" t="str">
        <f t="shared" si="388"/>
        <v/>
      </c>
      <c r="BC682" s="59"/>
      <c r="BD682" s="83" t="str">
        <f t="shared" ref="BD682:BF701" si="389">IF(ISERROR(BD70/$T70),"",BD70/$T70)</f>
        <v/>
      </c>
      <c r="BE682" s="83" t="str">
        <f t="shared" si="389"/>
        <v/>
      </c>
      <c r="BF682" s="83" t="str">
        <f t="shared" si="389"/>
        <v/>
      </c>
    </row>
    <row r="683" spans="4:58" s="28" customFormat="1" ht="15" customHeight="1">
      <c r="D683" s="60"/>
      <c r="E683" s="60"/>
      <c r="F683" s="60"/>
      <c r="P683" s="27">
        <v>62</v>
      </c>
      <c r="Q683" s="50" t="str">
        <f t="shared" si="367"/>
        <v>Vancouver_2009</v>
      </c>
      <c r="R683" s="21"/>
      <c r="S683" s="21"/>
      <c r="T683" s="32"/>
      <c r="U683" s="83" t="str">
        <f t="shared" si="384"/>
        <v/>
      </c>
      <c r="V683" s="83" t="str">
        <f t="shared" si="384"/>
        <v/>
      </c>
      <c r="W683" s="83" t="str">
        <f t="shared" si="384"/>
        <v/>
      </c>
      <c r="X683" s="83" t="str">
        <f t="shared" si="384"/>
        <v/>
      </c>
      <c r="Y683" s="83" t="str">
        <f t="shared" si="384"/>
        <v/>
      </c>
      <c r="Z683" s="70" t="str">
        <f t="shared" si="368"/>
        <v/>
      </c>
      <c r="AA683" s="70" t="e">
        <f t="shared" ca="1" si="369"/>
        <v>#VALUE!</v>
      </c>
      <c r="AB683" s="70" t="e">
        <f t="shared" ca="1" si="370"/>
        <v>#VALUE!</v>
      </c>
      <c r="AC683" s="70" t="e">
        <f t="shared" ca="1" si="371"/>
        <v>#VALUE!</v>
      </c>
      <c r="AD683" s="70" t="e">
        <f t="shared" ca="1" si="372"/>
        <v>#VALUE!</v>
      </c>
      <c r="AE683" s="70" t="e">
        <f t="shared" ca="1" si="373"/>
        <v>#VALUE!</v>
      </c>
      <c r="AF683" s="70" t="e">
        <f t="shared" ca="1" si="374"/>
        <v>#VALUE!</v>
      </c>
      <c r="AG683" s="83" t="str">
        <f t="shared" si="385"/>
        <v/>
      </c>
      <c r="AH683" s="83" t="str">
        <f t="shared" si="385"/>
        <v/>
      </c>
      <c r="AI683" s="83" t="str">
        <f t="shared" si="385"/>
        <v/>
      </c>
      <c r="AJ683" s="83" t="str">
        <f t="shared" si="385"/>
        <v/>
      </c>
      <c r="AK683" s="83" t="str">
        <f t="shared" si="385"/>
        <v/>
      </c>
      <c r="AL683" s="83" t="str">
        <f t="shared" si="385"/>
        <v/>
      </c>
      <c r="AM683" s="83" t="str">
        <f t="shared" si="385"/>
        <v/>
      </c>
      <c r="AN683" s="83" t="str">
        <f t="shared" si="385"/>
        <v/>
      </c>
      <c r="AO683" s="59"/>
      <c r="AP683" s="83" t="str">
        <f t="shared" si="386"/>
        <v/>
      </c>
      <c r="AQ683" s="83" t="str">
        <f t="shared" si="386"/>
        <v/>
      </c>
      <c r="AR683" s="83" t="str">
        <f t="shared" si="386"/>
        <v/>
      </c>
      <c r="AS683" s="83" t="str">
        <f t="shared" si="386"/>
        <v/>
      </c>
      <c r="AT683" s="83" t="str">
        <f t="shared" si="386"/>
        <v/>
      </c>
      <c r="AU683" s="59"/>
      <c r="AV683" s="83" t="str">
        <f t="shared" si="387"/>
        <v/>
      </c>
      <c r="AW683" s="83" t="str">
        <f t="shared" si="387"/>
        <v/>
      </c>
      <c r="AX683" s="83" t="str">
        <f t="shared" si="387"/>
        <v/>
      </c>
      <c r="AY683" s="83" t="str">
        <f t="shared" si="387"/>
        <v/>
      </c>
      <c r="AZ683" s="59"/>
      <c r="BA683" s="83" t="str">
        <f t="shared" si="388"/>
        <v/>
      </c>
      <c r="BB683" s="83" t="str">
        <f t="shared" si="388"/>
        <v/>
      </c>
      <c r="BC683" s="59"/>
      <c r="BD683" s="83" t="str">
        <f t="shared" si="389"/>
        <v/>
      </c>
      <c r="BE683" s="83" t="str">
        <f t="shared" si="389"/>
        <v/>
      </c>
      <c r="BF683" s="83" t="str">
        <f t="shared" si="389"/>
        <v/>
      </c>
    </row>
    <row r="684" spans="4:58" s="28" customFormat="1" ht="15" customHeight="1">
      <c r="D684" s="60"/>
      <c r="E684" s="60"/>
      <c r="F684" s="60"/>
      <c r="P684" s="27">
        <v>63</v>
      </c>
      <c r="Q684" s="50" t="str">
        <f t="shared" si="367"/>
        <v>Vancouver_2010</v>
      </c>
      <c r="R684" s="21"/>
      <c r="S684" s="21"/>
      <c r="T684" s="32"/>
      <c r="U684" s="83" t="str">
        <f t="shared" si="384"/>
        <v/>
      </c>
      <c r="V684" s="83" t="str">
        <f t="shared" si="384"/>
        <v/>
      </c>
      <c r="W684" s="83" t="str">
        <f t="shared" si="384"/>
        <v/>
      </c>
      <c r="X684" s="83" t="str">
        <f t="shared" si="384"/>
        <v/>
      </c>
      <c r="Y684" s="83" t="str">
        <f t="shared" si="384"/>
        <v/>
      </c>
      <c r="Z684" s="70" t="str">
        <f t="shared" si="368"/>
        <v/>
      </c>
      <c r="AA684" s="70" t="e">
        <f t="shared" ca="1" si="369"/>
        <v>#VALUE!</v>
      </c>
      <c r="AB684" s="70" t="e">
        <f t="shared" ca="1" si="370"/>
        <v>#VALUE!</v>
      </c>
      <c r="AC684" s="70" t="e">
        <f t="shared" ca="1" si="371"/>
        <v>#VALUE!</v>
      </c>
      <c r="AD684" s="70" t="e">
        <f t="shared" ca="1" si="372"/>
        <v>#VALUE!</v>
      </c>
      <c r="AE684" s="70" t="e">
        <f t="shared" ca="1" si="373"/>
        <v>#VALUE!</v>
      </c>
      <c r="AF684" s="70" t="e">
        <f t="shared" ca="1" si="374"/>
        <v>#VALUE!</v>
      </c>
      <c r="AG684" s="83" t="str">
        <f t="shared" si="385"/>
        <v/>
      </c>
      <c r="AH684" s="83" t="str">
        <f t="shared" si="385"/>
        <v/>
      </c>
      <c r="AI684" s="83" t="str">
        <f t="shared" si="385"/>
        <v/>
      </c>
      <c r="AJ684" s="83" t="str">
        <f t="shared" si="385"/>
        <v/>
      </c>
      <c r="AK684" s="83" t="str">
        <f t="shared" si="385"/>
        <v/>
      </c>
      <c r="AL684" s="83" t="str">
        <f t="shared" si="385"/>
        <v/>
      </c>
      <c r="AM684" s="83" t="str">
        <f t="shared" si="385"/>
        <v/>
      </c>
      <c r="AN684" s="83" t="str">
        <f t="shared" si="385"/>
        <v/>
      </c>
      <c r="AO684" s="59"/>
      <c r="AP684" s="83" t="str">
        <f t="shared" si="386"/>
        <v/>
      </c>
      <c r="AQ684" s="83" t="str">
        <f t="shared" si="386"/>
        <v/>
      </c>
      <c r="AR684" s="83" t="str">
        <f t="shared" si="386"/>
        <v/>
      </c>
      <c r="AS684" s="83" t="str">
        <f t="shared" si="386"/>
        <v/>
      </c>
      <c r="AT684" s="83" t="str">
        <f t="shared" si="386"/>
        <v/>
      </c>
      <c r="AU684" s="59"/>
      <c r="AV684" s="83" t="str">
        <f t="shared" si="387"/>
        <v/>
      </c>
      <c r="AW684" s="83" t="str">
        <f t="shared" si="387"/>
        <v/>
      </c>
      <c r="AX684" s="83" t="str">
        <f t="shared" si="387"/>
        <v/>
      </c>
      <c r="AY684" s="83" t="str">
        <f t="shared" si="387"/>
        <v/>
      </c>
      <c r="AZ684" s="59"/>
      <c r="BA684" s="83" t="str">
        <f t="shared" si="388"/>
        <v/>
      </c>
      <c r="BB684" s="83" t="str">
        <f t="shared" si="388"/>
        <v/>
      </c>
      <c r="BC684" s="59"/>
      <c r="BD684" s="83" t="str">
        <f t="shared" si="389"/>
        <v/>
      </c>
      <c r="BE684" s="83" t="str">
        <f t="shared" si="389"/>
        <v/>
      </c>
      <c r="BF684" s="83" t="str">
        <f t="shared" si="389"/>
        <v/>
      </c>
    </row>
    <row r="685" spans="4:58" s="28" customFormat="1" ht="15" customHeight="1">
      <c r="D685" s="60"/>
      <c r="E685" s="60"/>
      <c r="F685" s="60"/>
      <c r="P685" s="27">
        <v>64</v>
      </c>
      <c r="Q685" s="50" t="str">
        <f t="shared" si="367"/>
        <v>Vancouver_2011</v>
      </c>
      <c r="R685" s="21"/>
      <c r="S685" s="21"/>
      <c r="T685" s="32"/>
      <c r="U685" s="83" t="str">
        <f t="shared" si="384"/>
        <v/>
      </c>
      <c r="V685" s="83" t="str">
        <f t="shared" si="384"/>
        <v/>
      </c>
      <c r="W685" s="83" t="str">
        <f t="shared" si="384"/>
        <v/>
      </c>
      <c r="X685" s="83" t="str">
        <f t="shared" si="384"/>
        <v/>
      </c>
      <c r="Y685" s="83" t="str">
        <f t="shared" si="384"/>
        <v/>
      </c>
      <c r="Z685" s="70" t="str">
        <f t="shared" si="368"/>
        <v/>
      </c>
      <c r="AA685" s="70" t="e">
        <f t="shared" ca="1" si="369"/>
        <v>#VALUE!</v>
      </c>
      <c r="AB685" s="70" t="e">
        <f t="shared" ca="1" si="370"/>
        <v>#VALUE!</v>
      </c>
      <c r="AC685" s="70" t="e">
        <f t="shared" ca="1" si="371"/>
        <v>#VALUE!</v>
      </c>
      <c r="AD685" s="70" t="e">
        <f t="shared" ca="1" si="372"/>
        <v>#VALUE!</v>
      </c>
      <c r="AE685" s="70" t="e">
        <f t="shared" ca="1" si="373"/>
        <v>#VALUE!</v>
      </c>
      <c r="AF685" s="70" t="e">
        <f t="shared" ca="1" si="374"/>
        <v>#VALUE!</v>
      </c>
      <c r="AG685" s="83" t="str">
        <f t="shared" si="385"/>
        <v/>
      </c>
      <c r="AH685" s="83" t="str">
        <f t="shared" si="385"/>
        <v/>
      </c>
      <c r="AI685" s="83" t="str">
        <f t="shared" si="385"/>
        <v/>
      </c>
      <c r="AJ685" s="83" t="str">
        <f t="shared" si="385"/>
        <v/>
      </c>
      <c r="AK685" s="83" t="str">
        <f t="shared" si="385"/>
        <v/>
      </c>
      <c r="AL685" s="83" t="str">
        <f t="shared" si="385"/>
        <v/>
      </c>
      <c r="AM685" s="83" t="str">
        <f t="shared" si="385"/>
        <v/>
      </c>
      <c r="AN685" s="83" t="str">
        <f t="shared" si="385"/>
        <v/>
      </c>
      <c r="AO685" s="59"/>
      <c r="AP685" s="83" t="str">
        <f t="shared" si="386"/>
        <v/>
      </c>
      <c r="AQ685" s="83" t="str">
        <f t="shared" si="386"/>
        <v/>
      </c>
      <c r="AR685" s="83" t="str">
        <f t="shared" si="386"/>
        <v/>
      </c>
      <c r="AS685" s="83" t="str">
        <f t="shared" si="386"/>
        <v/>
      </c>
      <c r="AT685" s="83" t="str">
        <f t="shared" si="386"/>
        <v/>
      </c>
      <c r="AU685" s="59"/>
      <c r="AV685" s="83" t="str">
        <f t="shared" si="387"/>
        <v/>
      </c>
      <c r="AW685" s="83" t="str">
        <f t="shared" si="387"/>
        <v/>
      </c>
      <c r="AX685" s="83" t="str">
        <f t="shared" si="387"/>
        <v/>
      </c>
      <c r="AY685" s="83" t="str">
        <f t="shared" si="387"/>
        <v/>
      </c>
      <c r="AZ685" s="59"/>
      <c r="BA685" s="83" t="str">
        <f t="shared" si="388"/>
        <v/>
      </c>
      <c r="BB685" s="83" t="str">
        <f t="shared" si="388"/>
        <v/>
      </c>
      <c r="BC685" s="59"/>
      <c r="BD685" s="83" t="str">
        <f t="shared" si="389"/>
        <v/>
      </c>
      <c r="BE685" s="83" t="str">
        <f t="shared" si="389"/>
        <v/>
      </c>
      <c r="BF685" s="83" t="str">
        <f t="shared" si="389"/>
        <v/>
      </c>
    </row>
    <row r="686" spans="4:58" s="28" customFormat="1" ht="15" customHeight="1">
      <c r="D686" s="60"/>
      <c r="E686" s="60"/>
      <c r="F686" s="60"/>
      <c r="P686" s="27">
        <v>65</v>
      </c>
      <c r="Q686" s="50" t="str">
        <f t="shared" ref="Q686:Q717" si="390">Q74</f>
        <v>Vancouver_2012</v>
      </c>
      <c r="R686" s="21"/>
      <c r="S686" s="21"/>
      <c r="T686" s="32"/>
      <c r="U686" s="83">
        <f t="shared" si="384"/>
        <v>35.100556355284603</v>
      </c>
      <c r="V686" s="83">
        <f t="shared" si="384"/>
        <v>22.0312988157451</v>
      </c>
      <c r="W686" s="83">
        <f t="shared" si="384"/>
        <v>3.7755994709203788</v>
      </c>
      <c r="X686" s="83" t="str">
        <f t="shared" si="384"/>
        <v/>
      </c>
      <c r="Y686" s="83" t="str">
        <f t="shared" si="384"/>
        <v/>
      </c>
      <c r="Z686" s="70">
        <f t="shared" ref="Z686:Z717" si="391">IF(SUM(U686:Y686)=0,"",SUM(U686:Y686))</f>
        <v>60.907454641950075</v>
      </c>
      <c r="AA686" s="70">
        <f t="shared" ca="1" si="369"/>
        <v>106</v>
      </c>
      <c r="AB686" s="70">
        <f t="shared" ca="1" si="370"/>
        <v>112</v>
      </c>
      <c r="AC686" s="70">
        <f t="shared" ca="1" si="371"/>
        <v>82</v>
      </c>
      <c r="AD686" s="70">
        <f t="shared" ca="1" si="372"/>
        <v>77</v>
      </c>
      <c r="AE686" s="70" t="e">
        <f t="shared" ca="1" si="373"/>
        <v>#VALUE!</v>
      </c>
      <c r="AF686" s="70" t="e">
        <f t="shared" ca="1" si="374"/>
        <v>#VALUE!</v>
      </c>
      <c r="AG686" s="83">
        <f t="shared" si="385"/>
        <v>12.184544242725551</v>
      </c>
      <c r="AH686" s="83">
        <f t="shared" si="385"/>
        <v>13.756810320769404</v>
      </c>
      <c r="AI686" s="83">
        <f t="shared" si="385"/>
        <v>8.7029657906562665</v>
      </c>
      <c r="AJ686" s="83" t="str">
        <f t="shared" si="385"/>
        <v/>
      </c>
      <c r="AK686" s="83" t="str">
        <f t="shared" si="385"/>
        <v/>
      </c>
      <c r="AL686" s="83" t="str">
        <f t="shared" si="385"/>
        <v/>
      </c>
      <c r="AM686" s="83" t="str">
        <f t="shared" si="385"/>
        <v/>
      </c>
      <c r="AN686" s="83">
        <f t="shared" si="385"/>
        <v>0.45623600113338236</v>
      </c>
      <c r="AO686" s="59"/>
      <c r="AP686" s="83">
        <f t="shared" si="386"/>
        <v>21.393512383084442</v>
      </c>
      <c r="AQ686" s="83">
        <f t="shared" si="386"/>
        <v>0.24632859122419512</v>
      </c>
      <c r="AR686" s="83" t="str">
        <f t="shared" si="386"/>
        <v/>
      </c>
      <c r="AS686" s="83" t="str">
        <f t="shared" si="386"/>
        <v/>
      </c>
      <c r="AT686" s="83">
        <f t="shared" si="386"/>
        <v>0.39145784143646223</v>
      </c>
      <c r="AU686" s="59"/>
      <c r="AV686" s="83">
        <f t="shared" si="387"/>
        <v>3.3147131323448864</v>
      </c>
      <c r="AW686" s="83">
        <f t="shared" si="387"/>
        <v>0.34344568795788166</v>
      </c>
      <c r="AX686" s="83" t="str">
        <f t="shared" si="387"/>
        <v/>
      </c>
      <c r="AY686" s="83">
        <f t="shared" si="387"/>
        <v>0.11744065061761126</v>
      </c>
      <c r="AZ686" s="59"/>
      <c r="BA686" s="83" t="str">
        <f t="shared" si="388"/>
        <v/>
      </c>
      <c r="BB686" s="83" t="str">
        <f t="shared" si="388"/>
        <v/>
      </c>
      <c r="BC686" s="59"/>
      <c r="BD686" s="83" t="str">
        <f t="shared" si="389"/>
        <v/>
      </c>
      <c r="BE686" s="83" t="str">
        <f t="shared" si="389"/>
        <v/>
      </c>
      <c r="BF686" s="83" t="str">
        <f t="shared" si="389"/>
        <v/>
      </c>
    </row>
    <row r="687" spans="4:58" s="28" customFormat="1" ht="15" customHeight="1">
      <c r="D687" s="60"/>
      <c r="E687" s="60"/>
      <c r="F687" s="60"/>
      <c r="P687" s="27">
        <v>66</v>
      </c>
      <c r="Q687" s="50" t="str">
        <f t="shared" si="390"/>
        <v>Vancouver_2013</v>
      </c>
      <c r="R687" s="21"/>
      <c r="S687" s="21"/>
      <c r="T687" s="32"/>
      <c r="U687" s="83">
        <f t="shared" si="384"/>
        <v>33.93195073632743</v>
      </c>
      <c r="V687" s="83">
        <f t="shared" si="384"/>
        <v>21.893953399033361</v>
      </c>
      <c r="W687" s="83">
        <f t="shared" si="384"/>
        <v>2.7795153756059232</v>
      </c>
      <c r="X687" s="83" t="str">
        <f t="shared" si="384"/>
        <v/>
      </c>
      <c r="Y687" s="83" t="str">
        <f t="shared" si="384"/>
        <v/>
      </c>
      <c r="Z687" s="70">
        <f t="shared" si="391"/>
        <v>58.605419510966712</v>
      </c>
      <c r="AA687" s="70">
        <f t="shared" ref="AA687:AA718" ca="1" si="392">IFERROR(IF(ROW()-ROW(AA$621)&lt;$X$1+1,AA686+1,RANK(Z687,GDPTOTALrank)+$X$1),IF(VALUE(Z687)=0,$T$1+1,RANK(Z687,GDPTOTALrank)+$X$1))</f>
        <v>109</v>
      </c>
      <c r="AB687" s="70">
        <f t="shared" ref="AB687:AB718" ca="1" si="393">IFERROR(IF(ROW()-ROW(AB$621)&lt;$X$1+1,AB686+1,RANK(U687,GDPSTATIONrank)+$X$1),IF(VALUE(U687)=0,$T$1+1,RANK(U687,GDPSTATIONrank)+$X$1))</f>
        <v>114</v>
      </c>
      <c r="AC687" s="70">
        <f t="shared" ref="AC687:AC718" ca="1" si="394">IFERROR(IF(ROW()-ROW(AC$621)&lt;$X$1+1,AC686+1,RANK(V687,GDPTRANSrank)+$X$1),IF(VALUE(V687)=0,$T$1+1,RANK(V687,GDPTRANSrank)+$X$1))</f>
        <v>83</v>
      </c>
      <c r="AD687" s="70">
        <f t="shared" ref="AD687:AD718" ca="1" si="395">IFERROR(IF(ROW()-ROW(AD$621)&lt;$X$1+1,AD686+1,RANK(W687,GDPWASTErank)+$X$1),IF(VALUE(W687)=0,$T$1+1,RANK(W687,GDPWASTErank)+$X$1))</f>
        <v>84</v>
      </c>
      <c r="AE687" s="70" t="e">
        <f t="shared" ref="AE687:AE718" ca="1" si="396">IFERROR(IF(ROW()-ROW(AE$621)&lt;$X$1+1,AE686+1,RANK(X687,GDPIPPUrank)+$X$1),IF(VALUE(X687)=0,$T$1+1,RANK(X687,GDPIPPUrank)+$X$1))</f>
        <v>#VALUE!</v>
      </c>
      <c r="AF687" s="70" t="e">
        <f t="shared" ref="AF687:AF718" ca="1" si="397">IFERROR(IF(ROW()-ROW(AF$621)&lt;$X$1+1,AF686+1,RANK(Y687,GDPAFOLUrank)+$X$1),IF(VALUE(Y687)=0,$T$1+1,RANK(Y687,GDPAFOLUrank)+$X$1))</f>
        <v>#VALUE!</v>
      </c>
      <c r="AG687" s="83">
        <f t="shared" si="385"/>
        <v>11.950071289370163</v>
      </c>
      <c r="AH687" s="83">
        <f t="shared" si="385"/>
        <v>13.330544532851</v>
      </c>
      <c r="AI687" s="83">
        <f t="shared" si="385"/>
        <v>8.1919427432881502</v>
      </c>
      <c r="AJ687" s="83" t="str">
        <f t="shared" si="385"/>
        <v/>
      </c>
      <c r="AK687" s="83" t="str">
        <f t="shared" si="385"/>
        <v/>
      </c>
      <c r="AL687" s="83" t="str">
        <f t="shared" si="385"/>
        <v/>
      </c>
      <c r="AM687" s="83" t="str">
        <f t="shared" si="385"/>
        <v/>
      </c>
      <c r="AN687" s="83">
        <f t="shared" si="385"/>
        <v>0.4593921708181174</v>
      </c>
      <c r="AO687" s="59"/>
      <c r="AP687" s="83">
        <f t="shared" si="386"/>
        <v>21.242432367263099</v>
      </c>
      <c r="AQ687" s="83">
        <f t="shared" si="386"/>
        <v>0.24675237574673212</v>
      </c>
      <c r="AR687" s="83" t="str">
        <f t="shared" si="386"/>
        <v/>
      </c>
      <c r="AS687" s="83" t="str">
        <f t="shared" si="386"/>
        <v/>
      </c>
      <c r="AT687" s="83">
        <f t="shared" si="386"/>
        <v>0.40476865602353063</v>
      </c>
      <c r="AU687" s="59"/>
      <c r="AV687" s="83">
        <f t="shared" si="387"/>
        <v>2.3324385327829753</v>
      </c>
      <c r="AW687" s="83">
        <f t="shared" si="387"/>
        <v>0.32704709364453655</v>
      </c>
      <c r="AX687" s="83" t="str">
        <f t="shared" si="387"/>
        <v/>
      </c>
      <c r="AY687" s="83">
        <f t="shared" si="387"/>
        <v>0.12002974917841093</v>
      </c>
      <c r="AZ687" s="59"/>
      <c r="BA687" s="83" t="str">
        <f t="shared" si="388"/>
        <v/>
      </c>
      <c r="BB687" s="83" t="str">
        <f t="shared" si="388"/>
        <v/>
      </c>
      <c r="BC687" s="59"/>
      <c r="BD687" s="83" t="str">
        <f t="shared" si="389"/>
        <v/>
      </c>
      <c r="BE687" s="83" t="str">
        <f t="shared" si="389"/>
        <v/>
      </c>
      <c r="BF687" s="83" t="str">
        <f t="shared" si="389"/>
        <v/>
      </c>
    </row>
    <row r="688" spans="4:58" s="28" customFormat="1" ht="15" customHeight="1">
      <c r="D688" s="60"/>
      <c r="E688" s="60"/>
      <c r="F688" s="60"/>
      <c r="P688" s="27">
        <v>67</v>
      </c>
      <c r="Q688" s="50" t="str">
        <f t="shared" si="390"/>
        <v>Vancouver_2014</v>
      </c>
      <c r="R688" s="21"/>
      <c r="S688" s="21"/>
      <c r="T688" s="32"/>
      <c r="U688" s="83">
        <f t="shared" si="384"/>
        <v>32.765785339690268</v>
      </c>
      <c r="V688" s="83">
        <f t="shared" si="384"/>
        <v>23.029306341748548</v>
      </c>
      <c r="W688" s="83">
        <f t="shared" si="384"/>
        <v>2.562432196128638</v>
      </c>
      <c r="X688" s="83" t="str">
        <f t="shared" si="384"/>
        <v/>
      </c>
      <c r="Y688" s="83" t="str">
        <f t="shared" si="384"/>
        <v/>
      </c>
      <c r="Z688" s="70">
        <f t="shared" si="391"/>
        <v>58.357523877567459</v>
      </c>
      <c r="AA688" s="70">
        <f t="shared" ca="1" si="392"/>
        <v>110</v>
      </c>
      <c r="AB688" s="70">
        <f t="shared" ca="1" si="393"/>
        <v>118</v>
      </c>
      <c r="AC688" s="70">
        <f t="shared" ca="1" si="394"/>
        <v>80</v>
      </c>
      <c r="AD688" s="70">
        <f t="shared" ca="1" si="395"/>
        <v>93</v>
      </c>
      <c r="AE688" s="70" t="e">
        <f t="shared" ca="1" si="396"/>
        <v>#VALUE!</v>
      </c>
      <c r="AF688" s="70" t="e">
        <f t="shared" ca="1" si="397"/>
        <v>#VALUE!</v>
      </c>
      <c r="AG688" s="83">
        <f t="shared" si="385"/>
        <v>11.294995494021574</v>
      </c>
      <c r="AH688" s="83">
        <f t="shared" si="385"/>
        <v>12.927299651114323</v>
      </c>
      <c r="AI688" s="83">
        <f t="shared" si="385"/>
        <v>8.0927577974073692</v>
      </c>
      <c r="AJ688" s="83" t="str">
        <f t="shared" si="385"/>
        <v/>
      </c>
      <c r="AK688" s="83" t="str">
        <f t="shared" si="385"/>
        <v/>
      </c>
      <c r="AL688" s="83" t="str">
        <f t="shared" si="385"/>
        <v/>
      </c>
      <c r="AM688" s="83" t="str">
        <f t="shared" si="385"/>
        <v/>
      </c>
      <c r="AN688" s="83">
        <f t="shared" si="385"/>
        <v>0.4507323971470048</v>
      </c>
      <c r="AO688" s="59"/>
      <c r="AP688" s="83">
        <f t="shared" si="386"/>
        <v>22.339128515138551</v>
      </c>
      <c r="AQ688" s="83">
        <f t="shared" si="386"/>
        <v>0.25641928684104065</v>
      </c>
      <c r="AR688" s="83" t="str">
        <f t="shared" si="386"/>
        <v/>
      </c>
      <c r="AS688" s="83" t="str">
        <f t="shared" si="386"/>
        <v/>
      </c>
      <c r="AT688" s="83">
        <f t="shared" si="386"/>
        <v>0.43375853976895667</v>
      </c>
      <c r="AU688" s="59"/>
      <c r="AV688" s="83">
        <f t="shared" si="387"/>
        <v>2.1108331784511791</v>
      </c>
      <c r="AW688" s="83">
        <f t="shared" si="387"/>
        <v>0.32661839008664073</v>
      </c>
      <c r="AX688" s="83" t="str">
        <f t="shared" si="387"/>
        <v/>
      </c>
      <c r="AY688" s="83">
        <f t="shared" si="387"/>
        <v>0.12498062759081872</v>
      </c>
      <c r="AZ688" s="59"/>
      <c r="BA688" s="83" t="str">
        <f t="shared" si="388"/>
        <v/>
      </c>
      <c r="BB688" s="83" t="str">
        <f t="shared" si="388"/>
        <v/>
      </c>
      <c r="BC688" s="59"/>
      <c r="BD688" s="83" t="str">
        <f t="shared" si="389"/>
        <v/>
      </c>
      <c r="BE688" s="83" t="str">
        <f t="shared" si="389"/>
        <v/>
      </c>
      <c r="BF688" s="83" t="str">
        <f t="shared" si="389"/>
        <v/>
      </c>
    </row>
    <row r="689" spans="4:58" s="28" customFormat="1" ht="15" customHeight="1">
      <c r="D689" s="60"/>
      <c r="E689" s="60"/>
      <c r="F689" s="60"/>
      <c r="P689" s="27">
        <v>68</v>
      </c>
      <c r="Q689" s="50" t="str">
        <f t="shared" si="390"/>
        <v>Vancouver_2015</v>
      </c>
      <c r="R689" s="21"/>
      <c r="S689" s="21"/>
      <c r="T689" s="32"/>
      <c r="U689" s="83">
        <f t="shared" si="384"/>
        <v>34.039160050986382</v>
      </c>
      <c r="V689" s="83">
        <f t="shared" si="384"/>
        <v>26.833816071868007</v>
      </c>
      <c r="W689" s="83">
        <f t="shared" si="384"/>
        <v>2.6456313175765902</v>
      </c>
      <c r="X689" s="83" t="str">
        <f t="shared" si="384"/>
        <v/>
      </c>
      <c r="Y689" s="83" t="str">
        <f t="shared" si="384"/>
        <v/>
      </c>
      <c r="Z689" s="70">
        <f t="shared" si="391"/>
        <v>63.518607440430976</v>
      </c>
      <c r="AA689" s="70">
        <f t="shared" ca="1" si="392"/>
        <v>101</v>
      </c>
      <c r="AB689" s="70">
        <f t="shared" ca="1" si="393"/>
        <v>113</v>
      </c>
      <c r="AC689" s="70">
        <f t="shared" ca="1" si="394"/>
        <v>77</v>
      </c>
      <c r="AD689" s="70">
        <f t="shared" ca="1" si="395"/>
        <v>90</v>
      </c>
      <c r="AE689" s="70" t="e">
        <f t="shared" ca="1" si="396"/>
        <v>#VALUE!</v>
      </c>
      <c r="AF689" s="70" t="e">
        <f t="shared" ca="1" si="397"/>
        <v>#VALUE!</v>
      </c>
      <c r="AG689" s="83">
        <f t="shared" si="385"/>
        <v>11.569055579327657</v>
      </c>
      <c r="AH689" s="83">
        <f t="shared" si="385"/>
        <v>13.441810472635472</v>
      </c>
      <c r="AI689" s="83">
        <f t="shared" si="385"/>
        <v>8.5610995716363369</v>
      </c>
      <c r="AJ689" s="83" t="str">
        <f t="shared" si="385"/>
        <v/>
      </c>
      <c r="AK689" s="83" t="str">
        <f t="shared" si="385"/>
        <v/>
      </c>
      <c r="AL689" s="83" t="str">
        <f t="shared" si="385"/>
        <v/>
      </c>
      <c r="AM689" s="83" t="str">
        <f t="shared" si="385"/>
        <v/>
      </c>
      <c r="AN689" s="83">
        <f t="shared" si="385"/>
        <v>0.46719442738691058</v>
      </c>
      <c r="AO689" s="59"/>
      <c r="AP689" s="83">
        <f t="shared" si="386"/>
        <v>26.052230794948368</v>
      </c>
      <c r="AQ689" s="83">
        <f t="shared" si="386"/>
        <v>0.284957506849364</v>
      </c>
      <c r="AR689" s="83" t="str">
        <f t="shared" si="386"/>
        <v/>
      </c>
      <c r="AS689" s="83" t="str">
        <f t="shared" si="386"/>
        <v/>
      </c>
      <c r="AT689" s="83">
        <f t="shared" si="386"/>
        <v>0.49662777007027531</v>
      </c>
      <c r="AU689" s="59"/>
      <c r="AV689" s="83">
        <f t="shared" si="387"/>
        <v>2.1602887216561255</v>
      </c>
      <c r="AW689" s="83">
        <f t="shared" si="387"/>
        <v>0.34825445215224993</v>
      </c>
      <c r="AX689" s="83" t="str">
        <f t="shared" si="387"/>
        <v/>
      </c>
      <c r="AY689" s="83">
        <f t="shared" si="387"/>
        <v>0.13708814376821413</v>
      </c>
      <c r="AZ689" s="59"/>
      <c r="BA689" s="83" t="str">
        <f t="shared" si="388"/>
        <v/>
      </c>
      <c r="BB689" s="83" t="str">
        <f t="shared" si="388"/>
        <v/>
      </c>
      <c r="BC689" s="59"/>
      <c r="BD689" s="83" t="str">
        <f t="shared" si="389"/>
        <v/>
      </c>
      <c r="BE689" s="83" t="str">
        <f t="shared" si="389"/>
        <v/>
      </c>
      <c r="BF689" s="83" t="str">
        <f t="shared" si="389"/>
        <v/>
      </c>
    </row>
    <row r="690" spans="4:58" s="28" customFormat="1" ht="15" customHeight="1">
      <c r="D690" s="60"/>
      <c r="E690" s="60"/>
      <c r="F690" s="60"/>
      <c r="P690" s="27">
        <v>69</v>
      </c>
      <c r="Q690" s="50" t="str">
        <f t="shared" si="390"/>
        <v>Vancouver_2016</v>
      </c>
      <c r="R690" s="21"/>
      <c r="S690" s="21"/>
      <c r="T690" s="32"/>
      <c r="U690" s="83">
        <f t="shared" si="384"/>
        <v>35.922083589070432</v>
      </c>
      <c r="V690" s="83">
        <f t="shared" si="384"/>
        <v>27.52581007813437</v>
      </c>
      <c r="W690" s="83">
        <f t="shared" si="384"/>
        <v>2.7683553355286232</v>
      </c>
      <c r="X690" s="83" t="str">
        <f t="shared" si="384"/>
        <v/>
      </c>
      <c r="Y690" s="83" t="str">
        <f t="shared" si="384"/>
        <v/>
      </c>
      <c r="Z690" s="70">
        <f t="shared" si="391"/>
        <v>66.21624900273342</v>
      </c>
      <c r="AA690" s="70">
        <f t="shared" ca="1" si="392"/>
        <v>96</v>
      </c>
      <c r="AB690" s="70">
        <f t="shared" ca="1" si="393"/>
        <v>109</v>
      </c>
      <c r="AC690" s="70">
        <f t="shared" ca="1" si="394"/>
        <v>76</v>
      </c>
      <c r="AD690" s="70">
        <f t="shared" ca="1" si="395"/>
        <v>85</v>
      </c>
      <c r="AE690" s="70" t="e">
        <f t="shared" ca="1" si="396"/>
        <v>#VALUE!</v>
      </c>
      <c r="AF690" s="70" t="e">
        <f t="shared" ca="1" si="397"/>
        <v>#VALUE!</v>
      </c>
      <c r="AG690" s="83">
        <f t="shared" si="385"/>
        <v>12.348412258090777</v>
      </c>
      <c r="AH690" s="83">
        <f t="shared" si="385"/>
        <v>23.012578923162987</v>
      </c>
      <c r="AI690" s="83">
        <f t="shared" si="385"/>
        <v>6.9644169234985218E-2</v>
      </c>
      <c r="AJ690" s="83" t="str">
        <f t="shared" si="385"/>
        <v/>
      </c>
      <c r="AK690" s="83" t="str">
        <f t="shared" si="385"/>
        <v/>
      </c>
      <c r="AL690" s="83" t="str">
        <f t="shared" si="385"/>
        <v/>
      </c>
      <c r="AM690" s="83" t="str">
        <f t="shared" si="385"/>
        <v/>
      </c>
      <c r="AN690" s="83">
        <f t="shared" si="385"/>
        <v>0.4914482385816854</v>
      </c>
      <c r="AO690" s="59"/>
      <c r="AP690" s="83">
        <f t="shared" si="386"/>
        <v>26.732207704430873</v>
      </c>
      <c r="AQ690" s="83">
        <f t="shared" si="386"/>
        <v>0.28403521233569246</v>
      </c>
      <c r="AR690" s="83" t="str">
        <f t="shared" si="386"/>
        <v/>
      </c>
      <c r="AS690" s="83" t="str">
        <f t="shared" si="386"/>
        <v/>
      </c>
      <c r="AT690" s="83">
        <f t="shared" si="386"/>
        <v>0.50956716136780222</v>
      </c>
      <c r="AU690" s="59"/>
      <c r="AV690" s="83">
        <f t="shared" si="387"/>
        <v>2.1857306463358142</v>
      </c>
      <c r="AW690" s="83">
        <f t="shared" si="387"/>
        <v>0.44490962586857308</v>
      </c>
      <c r="AX690" s="83" t="str">
        <f t="shared" si="387"/>
        <v/>
      </c>
      <c r="AY690" s="83">
        <f t="shared" si="387"/>
        <v>0.13771506332423605</v>
      </c>
      <c r="AZ690" s="59"/>
      <c r="BA690" s="83" t="str">
        <f t="shared" si="388"/>
        <v/>
      </c>
      <c r="BB690" s="83" t="str">
        <f t="shared" si="388"/>
        <v/>
      </c>
      <c r="BC690" s="59"/>
      <c r="BD690" s="83" t="str">
        <f t="shared" si="389"/>
        <v/>
      </c>
      <c r="BE690" s="83" t="str">
        <f t="shared" si="389"/>
        <v/>
      </c>
      <c r="BF690" s="83" t="str">
        <f t="shared" si="389"/>
        <v/>
      </c>
    </row>
    <row r="691" spans="4:58" s="28" customFormat="1" ht="15" customHeight="1">
      <c r="D691" s="60"/>
      <c r="E691" s="60"/>
      <c r="F691" s="60"/>
      <c r="P691" s="27">
        <v>70</v>
      </c>
      <c r="Q691" s="50" t="str">
        <f t="shared" si="390"/>
        <v>Vancouver_2017</v>
      </c>
      <c r="R691" s="21"/>
      <c r="S691" s="21"/>
      <c r="T691" s="32"/>
      <c r="U691" s="83">
        <f t="shared" si="384"/>
        <v>37.093624298537868</v>
      </c>
      <c r="V691" s="83">
        <f t="shared" si="384"/>
        <v>25.608717375639063</v>
      </c>
      <c r="W691" s="83">
        <f t="shared" si="384"/>
        <v>2.5625357453043369</v>
      </c>
      <c r="X691" s="83" t="str">
        <f t="shared" si="384"/>
        <v/>
      </c>
      <c r="Y691" s="83" t="str">
        <f t="shared" si="384"/>
        <v/>
      </c>
      <c r="Z691" s="70">
        <f t="shared" si="391"/>
        <v>65.264877419481266</v>
      </c>
      <c r="AA691" s="70">
        <f t="shared" ca="1" si="392"/>
        <v>98</v>
      </c>
      <c r="AB691" s="70">
        <f t="shared" ca="1" si="393"/>
        <v>106</v>
      </c>
      <c r="AC691" s="70">
        <f t="shared" ca="1" si="394"/>
        <v>79</v>
      </c>
      <c r="AD691" s="70">
        <f t="shared" ca="1" si="395"/>
        <v>92</v>
      </c>
      <c r="AE691" s="70" t="e">
        <f t="shared" ca="1" si="396"/>
        <v>#VALUE!</v>
      </c>
      <c r="AF691" s="70" t="e">
        <f t="shared" ca="1" si="397"/>
        <v>#VALUE!</v>
      </c>
      <c r="AG691" s="83">
        <f t="shared" si="385"/>
        <v>12.863144084431966</v>
      </c>
      <c r="AH691" s="83">
        <f t="shared" si="385"/>
        <v>23.654368024318394</v>
      </c>
      <c r="AI691" s="83">
        <f t="shared" si="385"/>
        <v>6.7302650374402168E-2</v>
      </c>
      <c r="AJ691" s="83" t="str">
        <f t="shared" si="385"/>
        <v/>
      </c>
      <c r="AK691" s="83" t="str">
        <f t="shared" si="385"/>
        <v/>
      </c>
      <c r="AL691" s="83" t="str">
        <f t="shared" si="385"/>
        <v/>
      </c>
      <c r="AM691" s="83" t="str">
        <f t="shared" si="385"/>
        <v/>
      </c>
      <c r="AN691" s="83">
        <f t="shared" si="385"/>
        <v>0.50880953941310625</v>
      </c>
      <c r="AO691" s="59"/>
      <c r="AP691" s="83">
        <f t="shared" si="386"/>
        <v>24.851425843054599</v>
      </c>
      <c r="AQ691" s="83">
        <f t="shared" si="386"/>
        <v>0.26616059752637589</v>
      </c>
      <c r="AR691" s="83" t="str">
        <f t="shared" si="386"/>
        <v/>
      </c>
      <c r="AS691" s="83" t="str">
        <f t="shared" si="386"/>
        <v/>
      </c>
      <c r="AT691" s="83">
        <f t="shared" si="386"/>
        <v>0.49113093505808381</v>
      </c>
      <c r="AU691" s="59"/>
      <c r="AV691" s="83">
        <f t="shared" si="387"/>
        <v>2.0175334779771692</v>
      </c>
      <c r="AW691" s="83">
        <f t="shared" si="387"/>
        <v>0.41691102625142784</v>
      </c>
      <c r="AX691" s="83" t="str">
        <f t="shared" si="387"/>
        <v/>
      </c>
      <c r="AY691" s="83">
        <f t="shared" si="387"/>
        <v>0.12809124107574005</v>
      </c>
      <c r="AZ691" s="59"/>
      <c r="BA691" s="83" t="str">
        <f t="shared" si="388"/>
        <v/>
      </c>
      <c r="BB691" s="83" t="str">
        <f t="shared" si="388"/>
        <v/>
      </c>
      <c r="BC691" s="59"/>
      <c r="BD691" s="83" t="str">
        <f t="shared" si="389"/>
        <v/>
      </c>
      <c r="BE691" s="83" t="str">
        <f t="shared" si="389"/>
        <v/>
      </c>
      <c r="BF691" s="83" t="str">
        <f t="shared" si="389"/>
        <v/>
      </c>
    </row>
    <row r="692" spans="4:58" s="28" customFormat="1" ht="15" customHeight="1">
      <c r="D692" s="60"/>
      <c r="E692" s="60"/>
      <c r="F692" s="60"/>
      <c r="P692" s="27">
        <v>71</v>
      </c>
      <c r="Q692" s="50" t="str">
        <f t="shared" si="390"/>
        <v>Copenhagen_2014</v>
      </c>
      <c r="R692" s="21"/>
      <c r="S692" s="21"/>
      <c r="T692" s="32"/>
      <c r="U692" s="83">
        <f t="shared" ref="U692:Y701" si="398">IF(ISERROR(U80/$T80),"",U80/$T80)</f>
        <v>21.763944843581406</v>
      </c>
      <c r="V692" s="83">
        <f t="shared" si="398"/>
        <v>11.176502386198599</v>
      </c>
      <c r="W692" s="83">
        <f t="shared" si="398"/>
        <v>0.33399941861215521</v>
      </c>
      <c r="X692" s="83" t="str">
        <f t="shared" si="398"/>
        <v/>
      </c>
      <c r="Y692" s="83" t="str">
        <f t="shared" si="398"/>
        <v/>
      </c>
      <c r="Z692" s="70">
        <f t="shared" si="391"/>
        <v>33.274446648392164</v>
      </c>
      <c r="AA692" s="70">
        <f t="shared" ca="1" si="392"/>
        <v>128</v>
      </c>
      <c r="AB692" s="70">
        <f t="shared" ca="1" si="393"/>
        <v>128</v>
      </c>
      <c r="AC692" s="70">
        <f t="shared" ca="1" si="394"/>
        <v>112</v>
      </c>
      <c r="AD692" s="70">
        <f t="shared" ca="1" si="395"/>
        <v>121</v>
      </c>
      <c r="AE692" s="70" t="e">
        <f t="shared" ca="1" si="396"/>
        <v>#VALUE!</v>
      </c>
      <c r="AF692" s="70" t="e">
        <f t="shared" ca="1" si="397"/>
        <v>#VALUE!</v>
      </c>
      <c r="AG692" s="83">
        <f t="shared" ref="AG692:AN701" si="399">IF(ISERROR(AG80/$T80),"",AG80/$T80)</f>
        <v>8.5031129887053147</v>
      </c>
      <c r="AH692" s="83">
        <f t="shared" si="399"/>
        <v>11.29896169297735</v>
      </c>
      <c r="AI692" s="83">
        <f t="shared" si="399"/>
        <v>1.9606347651267644</v>
      </c>
      <c r="AJ692" s="83" t="str">
        <f t="shared" si="399"/>
        <v/>
      </c>
      <c r="AK692" s="83">
        <f t="shared" si="399"/>
        <v>1.2353967719757964E-3</v>
      </c>
      <c r="AL692" s="83" t="str">
        <f t="shared" si="399"/>
        <v/>
      </c>
      <c r="AM692" s="83" t="str">
        <f t="shared" si="399"/>
        <v/>
      </c>
      <c r="AN692" s="83" t="str">
        <f t="shared" si="399"/>
        <v/>
      </c>
      <c r="AO692" s="59"/>
      <c r="AP692" s="83">
        <f t="shared" ref="AP692:AT701" si="400">IF(ISERROR(AP80/$T80),"",AP80/$T80)</f>
        <v>6.7275816402470445</v>
      </c>
      <c r="AQ692" s="83">
        <f t="shared" si="400"/>
        <v>0.54853648672886346</v>
      </c>
      <c r="AR692" s="83">
        <f t="shared" si="400"/>
        <v>2.6969615068463333</v>
      </c>
      <c r="AS692" s="83" t="str">
        <f t="shared" si="400"/>
        <v/>
      </c>
      <c r="AT692" s="83">
        <f t="shared" si="400"/>
        <v>1.2034227523763603</v>
      </c>
      <c r="AU692" s="59"/>
      <c r="AV692" s="83">
        <f t="shared" si="387"/>
        <v>1.4448008072391071E-2</v>
      </c>
      <c r="AW692" s="83" t="str">
        <f t="shared" si="387"/>
        <v/>
      </c>
      <c r="AX692" s="83" t="str">
        <f t="shared" si="387"/>
        <v/>
      </c>
      <c r="AY692" s="83">
        <f t="shared" si="387"/>
        <v>0.3195514105397641</v>
      </c>
      <c r="AZ692" s="59"/>
      <c r="BA692" s="83" t="str">
        <f t="shared" si="388"/>
        <v/>
      </c>
      <c r="BB692" s="83" t="str">
        <f t="shared" si="388"/>
        <v/>
      </c>
      <c r="BC692" s="59"/>
      <c r="BD692" s="83" t="str">
        <f t="shared" si="389"/>
        <v/>
      </c>
      <c r="BE692" s="83" t="str">
        <f t="shared" si="389"/>
        <v/>
      </c>
      <c r="BF692" s="83" t="str">
        <f t="shared" si="389"/>
        <v/>
      </c>
    </row>
    <row r="693" spans="4:58" s="28" customFormat="1" ht="15" customHeight="1">
      <c r="D693" s="60"/>
      <c r="E693" s="60"/>
      <c r="F693" s="60"/>
      <c r="P693" s="27">
        <v>72</v>
      </c>
      <c r="Q693" s="50" t="str">
        <f t="shared" si="390"/>
        <v>Copenhagen_2015</v>
      </c>
      <c r="R693" s="21"/>
      <c r="S693" s="21"/>
      <c r="T693" s="32"/>
      <c r="U693" s="83">
        <f t="shared" si="398"/>
        <v>17.398816771668564</v>
      </c>
      <c r="V693" s="83">
        <f t="shared" si="398"/>
        <v>10.667166548098878</v>
      </c>
      <c r="W693" s="83">
        <f t="shared" si="398"/>
        <v>0.39364900413378429</v>
      </c>
      <c r="X693" s="83" t="str">
        <f t="shared" si="398"/>
        <v/>
      </c>
      <c r="Y693" s="83" t="str">
        <f t="shared" si="398"/>
        <v/>
      </c>
      <c r="Z693" s="70">
        <f t="shared" si="391"/>
        <v>28.459632323901225</v>
      </c>
      <c r="AA693" s="70">
        <f t="shared" ca="1" si="392"/>
        <v>133</v>
      </c>
      <c r="AB693" s="70">
        <f t="shared" ca="1" si="393"/>
        <v>133</v>
      </c>
      <c r="AC693" s="70">
        <f t="shared" ca="1" si="394"/>
        <v>113</v>
      </c>
      <c r="AD693" s="70">
        <f t="shared" ca="1" si="395"/>
        <v>120</v>
      </c>
      <c r="AE693" s="70" t="e">
        <f t="shared" ca="1" si="396"/>
        <v>#VALUE!</v>
      </c>
      <c r="AF693" s="70" t="e">
        <f t="shared" ca="1" si="397"/>
        <v>#VALUE!</v>
      </c>
      <c r="AG693" s="83">
        <f t="shared" si="399"/>
        <v>7.5886913561909406</v>
      </c>
      <c r="AH693" s="83">
        <f t="shared" si="399"/>
        <v>8.2170555718678742</v>
      </c>
      <c r="AI693" s="83">
        <f t="shared" si="399"/>
        <v>1.5922923945631284</v>
      </c>
      <c r="AJ693" s="83" t="str">
        <f t="shared" si="399"/>
        <v/>
      </c>
      <c r="AK693" s="83">
        <f t="shared" si="399"/>
        <v>7.7744904662143137E-4</v>
      </c>
      <c r="AL693" s="83" t="str">
        <f t="shared" si="399"/>
        <v/>
      </c>
      <c r="AM693" s="83" t="str">
        <f t="shared" si="399"/>
        <v/>
      </c>
      <c r="AN693" s="83" t="str">
        <f t="shared" si="399"/>
        <v/>
      </c>
      <c r="AO693" s="59"/>
      <c r="AP693" s="83">
        <f t="shared" si="400"/>
        <v>6.4766551356255864</v>
      </c>
      <c r="AQ693" s="83">
        <f t="shared" si="400"/>
        <v>0.38611456918129544</v>
      </c>
      <c r="AR693" s="83">
        <f t="shared" si="400"/>
        <v>2.6305900037579857</v>
      </c>
      <c r="AS693" s="83" t="str">
        <f t="shared" si="400"/>
        <v/>
      </c>
      <c r="AT693" s="83">
        <f t="shared" si="400"/>
        <v>1.1738068395340098</v>
      </c>
      <c r="AU693" s="59"/>
      <c r="AV693" s="83">
        <f t="shared" si="387"/>
        <v>1.4092446448703494E-2</v>
      </c>
      <c r="AW693" s="83" t="str">
        <f t="shared" si="387"/>
        <v/>
      </c>
      <c r="AX693" s="83" t="str">
        <f t="shared" si="387"/>
        <v/>
      </c>
      <c r="AY693" s="83">
        <f t="shared" si="387"/>
        <v>0.37955655768508079</v>
      </c>
      <c r="AZ693" s="59"/>
      <c r="BA693" s="83" t="str">
        <f t="shared" si="388"/>
        <v/>
      </c>
      <c r="BB693" s="83" t="str">
        <f t="shared" si="388"/>
        <v/>
      </c>
      <c r="BC693" s="59"/>
      <c r="BD693" s="83" t="str">
        <f t="shared" si="389"/>
        <v/>
      </c>
      <c r="BE693" s="83" t="str">
        <f t="shared" si="389"/>
        <v/>
      </c>
      <c r="BF693" s="83" t="str">
        <f t="shared" si="389"/>
        <v/>
      </c>
    </row>
    <row r="694" spans="4:58" s="28" customFormat="1" ht="15" customHeight="1">
      <c r="D694" s="60"/>
      <c r="E694" s="60"/>
      <c r="F694" s="60"/>
      <c r="P694" s="27">
        <v>73</v>
      </c>
      <c r="Q694" s="50" t="str">
        <f t="shared" si="390"/>
        <v>Washington, DC_2013</v>
      </c>
      <c r="R694" s="21"/>
      <c r="S694" s="21"/>
      <c r="T694" s="32"/>
      <c r="U694" s="83">
        <f t="shared" si="398"/>
        <v>50.970474585840059</v>
      </c>
      <c r="V694" s="83">
        <f t="shared" si="398"/>
        <v>14.312876448898221</v>
      </c>
      <c r="W694" s="83">
        <f t="shared" si="398"/>
        <v>2.4096696423845732</v>
      </c>
      <c r="X694" s="83" t="str">
        <f t="shared" si="398"/>
        <v/>
      </c>
      <c r="Y694" s="83" t="str">
        <f t="shared" si="398"/>
        <v/>
      </c>
      <c r="Z694" s="70">
        <f t="shared" si="391"/>
        <v>67.693020677122846</v>
      </c>
      <c r="AA694" s="70">
        <f t="shared" ca="1" si="392"/>
        <v>93</v>
      </c>
      <c r="AB694" s="70">
        <f t="shared" ca="1" si="393"/>
        <v>86</v>
      </c>
      <c r="AC694" s="70">
        <f t="shared" ca="1" si="394"/>
        <v>105</v>
      </c>
      <c r="AD694" s="70">
        <f t="shared" ca="1" si="395"/>
        <v>94</v>
      </c>
      <c r="AE694" s="70" t="e">
        <f t="shared" ca="1" si="396"/>
        <v>#VALUE!</v>
      </c>
      <c r="AF694" s="70" t="e">
        <f t="shared" ca="1" si="397"/>
        <v>#VALUE!</v>
      </c>
      <c r="AG694" s="83">
        <f t="shared" si="399"/>
        <v>11.605909652264426</v>
      </c>
      <c r="AH694" s="83">
        <f t="shared" si="399"/>
        <v>39.171404968155116</v>
      </c>
      <c r="AI694" s="83" t="str">
        <f t="shared" si="399"/>
        <v/>
      </c>
      <c r="AJ694" s="83" t="str">
        <f t="shared" si="399"/>
        <v/>
      </c>
      <c r="AK694" s="83" t="str">
        <f t="shared" si="399"/>
        <v/>
      </c>
      <c r="AL694" s="83" t="str">
        <f t="shared" si="399"/>
        <v/>
      </c>
      <c r="AM694" s="83" t="str">
        <f t="shared" si="399"/>
        <v/>
      </c>
      <c r="AN694" s="83">
        <f t="shared" si="399"/>
        <v>0.19315996542051128</v>
      </c>
      <c r="AO694" s="59"/>
      <c r="AP694" s="83">
        <f t="shared" si="400"/>
        <v>13.36300303452656</v>
      </c>
      <c r="AQ694" s="83">
        <f t="shared" si="400"/>
        <v>0.94987341437165895</v>
      </c>
      <c r="AR694" s="83" t="str">
        <f t="shared" si="400"/>
        <v/>
      </c>
      <c r="AS694" s="83" t="str">
        <f t="shared" si="400"/>
        <v/>
      </c>
      <c r="AT694" s="83" t="str">
        <f t="shared" si="400"/>
        <v/>
      </c>
      <c r="AU694" s="59"/>
      <c r="AV694" s="83">
        <f t="shared" si="387"/>
        <v>1.6000474585840052</v>
      </c>
      <c r="AW694" s="83" t="str">
        <f t="shared" si="387"/>
        <v/>
      </c>
      <c r="AX694" s="83">
        <f t="shared" si="387"/>
        <v>0.63222437853954594</v>
      </c>
      <c r="AY694" s="83">
        <f t="shared" si="387"/>
        <v>0.1773978052610222</v>
      </c>
      <c r="AZ694" s="59"/>
      <c r="BA694" s="83" t="str">
        <f t="shared" si="388"/>
        <v/>
      </c>
      <c r="BB694" s="83" t="str">
        <f t="shared" si="388"/>
        <v/>
      </c>
      <c r="BC694" s="59"/>
      <c r="BD694" s="83" t="str">
        <f t="shared" si="389"/>
        <v/>
      </c>
      <c r="BE694" s="83" t="str">
        <f t="shared" si="389"/>
        <v/>
      </c>
      <c r="BF694" s="83" t="str">
        <f t="shared" si="389"/>
        <v/>
      </c>
    </row>
    <row r="695" spans="4:58" s="28" customFormat="1" ht="15" customHeight="1">
      <c r="D695" s="60"/>
      <c r="E695" s="60"/>
      <c r="F695" s="60"/>
      <c r="P695" s="27">
        <v>74</v>
      </c>
      <c r="Q695" s="50" t="str">
        <f t="shared" si="390"/>
        <v>Washington, DC_2014</v>
      </c>
      <c r="R695" s="21"/>
      <c r="S695" s="21"/>
      <c r="T695" s="32"/>
      <c r="U695" s="83">
        <f t="shared" si="398"/>
        <v>54.071958073913294</v>
      </c>
      <c r="V695" s="83">
        <f t="shared" si="398"/>
        <v>17.035293787247003</v>
      </c>
      <c r="W695" s="83">
        <f t="shared" si="398"/>
        <v>2.6698927095828333</v>
      </c>
      <c r="X695" s="83" t="str">
        <f t="shared" si="398"/>
        <v/>
      </c>
      <c r="Y695" s="83" t="str">
        <f t="shared" si="398"/>
        <v/>
      </c>
      <c r="Z695" s="70">
        <f t="shared" si="391"/>
        <v>73.777144570743133</v>
      </c>
      <c r="AA695" s="70">
        <f t="shared" ca="1" si="392"/>
        <v>83</v>
      </c>
      <c r="AB695" s="70">
        <f t="shared" ca="1" si="393"/>
        <v>78</v>
      </c>
      <c r="AC695" s="70">
        <f t="shared" ca="1" si="394"/>
        <v>94</v>
      </c>
      <c r="AD695" s="70">
        <f t="shared" ca="1" si="395"/>
        <v>89</v>
      </c>
      <c r="AE695" s="70" t="e">
        <f t="shared" ca="1" si="396"/>
        <v>#VALUE!</v>
      </c>
      <c r="AF695" s="70" t="e">
        <f t="shared" ca="1" si="397"/>
        <v>#VALUE!</v>
      </c>
      <c r="AG695" s="83">
        <f t="shared" si="399"/>
        <v>12.693878067820492</v>
      </c>
      <c r="AH695" s="83">
        <f t="shared" si="399"/>
        <v>40.940444012871041</v>
      </c>
      <c r="AI695" s="83" t="str">
        <f t="shared" si="399"/>
        <v/>
      </c>
      <c r="AJ695" s="83" t="str">
        <f t="shared" si="399"/>
        <v/>
      </c>
      <c r="AK695" s="83" t="str">
        <f t="shared" si="399"/>
        <v/>
      </c>
      <c r="AL695" s="83" t="str">
        <f t="shared" si="399"/>
        <v/>
      </c>
      <c r="AM695" s="83" t="str">
        <f t="shared" si="399"/>
        <v/>
      </c>
      <c r="AN695" s="83">
        <f t="shared" si="399"/>
        <v>0.43763599322175895</v>
      </c>
      <c r="AO695" s="59"/>
      <c r="AP695" s="83">
        <f t="shared" si="400"/>
        <v>15.999363587898173</v>
      </c>
      <c r="AQ695" s="83">
        <f t="shared" si="400"/>
        <v>1.0359301993488319</v>
      </c>
      <c r="AR695" s="83" t="str">
        <f t="shared" si="400"/>
        <v/>
      </c>
      <c r="AS695" s="83" t="str">
        <f t="shared" si="400"/>
        <v/>
      </c>
      <c r="AT695" s="83" t="str">
        <f t="shared" si="400"/>
        <v/>
      </c>
      <c r="AU695" s="59"/>
      <c r="AV695" s="83">
        <f t="shared" si="387"/>
        <v>1.7930543972887034</v>
      </c>
      <c r="AW695" s="83" t="str">
        <f t="shared" si="387"/>
        <v/>
      </c>
      <c r="AX695" s="83">
        <f t="shared" si="387"/>
        <v>0.64092953294872534</v>
      </c>
      <c r="AY695" s="83">
        <f t="shared" si="387"/>
        <v>0.23590877934540472</v>
      </c>
      <c r="AZ695" s="59"/>
      <c r="BA695" s="83" t="str">
        <f t="shared" si="388"/>
        <v/>
      </c>
      <c r="BB695" s="83" t="str">
        <f t="shared" si="388"/>
        <v/>
      </c>
      <c r="BC695" s="59"/>
      <c r="BD695" s="83" t="str">
        <f t="shared" si="389"/>
        <v/>
      </c>
      <c r="BE695" s="83" t="str">
        <f t="shared" si="389"/>
        <v/>
      </c>
      <c r="BF695" s="83" t="str">
        <f t="shared" si="389"/>
        <v/>
      </c>
    </row>
    <row r="696" spans="4:58" s="28" customFormat="1" ht="15" customHeight="1">
      <c r="D696" s="60"/>
      <c r="E696" s="60"/>
      <c r="F696" s="60"/>
      <c r="P696" s="27">
        <v>75</v>
      </c>
      <c r="Q696" s="50" t="str">
        <f t="shared" si="390"/>
        <v>Washington, DC_2015</v>
      </c>
      <c r="R696" s="21"/>
      <c r="S696" s="21"/>
      <c r="T696" s="32"/>
      <c r="U696" s="83">
        <f t="shared" si="398"/>
        <v>53.922266961458469</v>
      </c>
      <c r="V696" s="83">
        <f t="shared" si="398"/>
        <v>16.867455359652244</v>
      </c>
      <c r="W696" s="83">
        <f t="shared" si="398"/>
        <v>2.8223313222536581</v>
      </c>
      <c r="X696" s="83" t="str">
        <f t="shared" si="398"/>
        <v/>
      </c>
      <c r="Y696" s="83" t="str">
        <f t="shared" si="398"/>
        <v/>
      </c>
      <c r="Z696" s="70">
        <f t="shared" si="391"/>
        <v>73.612053643364376</v>
      </c>
      <c r="AA696" s="70">
        <f t="shared" ca="1" si="392"/>
        <v>84</v>
      </c>
      <c r="AB696" s="70">
        <f t="shared" ca="1" si="393"/>
        <v>81</v>
      </c>
      <c r="AC696" s="70">
        <f t="shared" ca="1" si="394"/>
        <v>95</v>
      </c>
      <c r="AD696" s="70">
        <f t="shared" ca="1" si="395"/>
        <v>83</v>
      </c>
      <c r="AE696" s="70" t="e">
        <f t="shared" ca="1" si="396"/>
        <v>#VALUE!</v>
      </c>
      <c r="AF696" s="70" t="e">
        <f t="shared" ca="1" si="397"/>
        <v>#VALUE!</v>
      </c>
      <c r="AG696" s="83">
        <f t="shared" si="399"/>
        <v>13.858587247756272</v>
      </c>
      <c r="AH696" s="83">
        <f t="shared" si="399"/>
        <v>39.652750651102657</v>
      </c>
      <c r="AI696" s="83" t="str">
        <f t="shared" si="399"/>
        <v/>
      </c>
      <c r="AJ696" s="83" t="str">
        <f t="shared" si="399"/>
        <v/>
      </c>
      <c r="AK696" s="83" t="str">
        <f t="shared" si="399"/>
        <v/>
      </c>
      <c r="AL696" s="83" t="str">
        <f t="shared" si="399"/>
        <v/>
      </c>
      <c r="AM696" s="83" t="str">
        <f t="shared" si="399"/>
        <v/>
      </c>
      <c r="AN696" s="83">
        <f t="shared" si="399"/>
        <v>0.4109290625995391</v>
      </c>
      <c r="AO696" s="59"/>
      <c r="AP696" s="83">
        <f t="shared" si="400"/>
        <v>15.827187892301062</v>
      </c>
      <c r="AQ696" s="83">
        <f t="shared" si="400"/>
        <v>1.0402674673511831</v>
      </c>
      <c r="AR696" s="83" t="str">
        <f t="shared" si="400"/>
        <v/>
      </c>
      <c r="AS696" s="83" t="str">
        <f t="shared" si="400"/>
        <v/>
      </c>
      <c r="AT696" s="83" t="str">
        <f t="shared" si="400"/>
        <v/>
      </c>
      <c r="AU696" s="59"/>
      <c r="AV696" s="83">
        <f t="shared" si="387"/>
        <v>1.8911042513724683</v>
      </c>
      <c r="AW696" s="83" t="str">
        <f t="shared" si="387"/>
        <v/>
      </c>
      <c r="AX696" s="83">
        <f t="shared" si="387"/>
        <v>0.63679057915347292</v>
      </c>
      <c r="AY696" s="83">
        <f t="shared" si="387"/>
        <v>0.2944364917277173</v>
      </c>
      <c r="AZ696" s="59"/>
      <c r="BA696" s="83" t="str">
        <f t="shared" si="388"/>
        <v/>
      </c>
      <c r="BB696" s="83" t="str">
        <f t="shared" si="388"/>
        <v/>
      </c>
      <c r="BC696" s="59"/>
      <c r="BD696" s="83" t="str">
        <f t="shared" si="389"/>
        <v/>
      </c>
      <c r="BE696" s="83" t="str">
        <f t="shared" si="389"/>
        <v/>
      </c>
      <c r="BF696" s="83" t="str">
        <f t="shared" si="389"/>
        <v/>
      </c>
    </row>
    <row r="697" spans="4:58" s="28" customFormat="1" ht="15" customHeight="1">
      <c r="D697" s="60"/>
      <c r="E697" s="60"/>
      <c r="F697" s="60"/>
      <c r="P697" s="27">
        <v>76</v>
      </c>
      <c r="Q697" s="50" t="str">
        <f t="shared" si="390"/>
        <v>Washington, DC_2016</v>
      </c>
      <c r="R697" s="21"/>
      <c r="S697" s="21"/>
      <c r="T697" s="32"/>
      <c r="U697" s="83">
        <f t="shared" si="398"/>
        <v>47.970726054729468</v>
      </c>
      <c r="V697" s="83">
        <f t="shared" si="398"/>
        <v>14.291268474129447</v>
      </c>
      <c r="W697" s="83">
        <f t="shared" si="398"/>
        <v>2.712848694961314</v>
      </c>
      <c r="X697" s="83" t="str">
        <f t="shared" si="398"/>
        <v/>
      </c>
      <c r="Y697" s="83" t="str">
        <f t="shared" si="398"/>
        <v/>
      </c>
      <c r="Z697" s="70">
        <f t="shared" si="391"/>
        <v>64.97484322382023</v>
      </c>
      <c r="AA697" s="70">
        <f t="shared" ca="1" si="392"/>
        <v>99</v>
      </c>
      <c r="AB697" s="70">
        <f t="shared" ca="1" si="393"/>
        <v>94</v>
      </c>
      <c r="AC697" s="70">
        <f t="shared" ca="1" si="394"/>
        <v>106</v>
      </c>
      <c r="AD697" s="70">
        <f t="shared" ca="1" si="395"/>
        <v>87</v>
      </c>
      <c r="AE697" s="70" t="e">
        <f t="shared" ca="1" si="396"/>
        <v>#VALUE!</v>
      </c>
      <c r="AF697" s="70" t="e">
        <f t="shared" ca="1" si="397"/>
        <v>#VALUE!</v>
      </c>
      <c r="AG697" s="83">
        <f t="shared" si="399"/>
        <v>10.931934851890974</v>
      </c>
      <c r="AH697" s="83">
        <f t="shared" si="399"/>
        <v>36.692418316585865</v>
      </c>
      <c r="AI697" s="83" t="str">
        <f t="shared" si="399"/>
        <v/>
      </c>
      <c r="AJ697" s="83" t="str">
        <f t="shared" si="399"/>
        <v/>
      </c>
      <c r="AK697" s="83" t="str">
        <f t="shared" si="399"/>
        <v/>
      </c>
      <c r="AL697" s="83" t="str">
        <f t="shared" si="399"/>
        <v/>
      </c>
      <c r="AM697" s="83" t="str">
        <f t="shared" si="399"/>
        <v/>
      </c>
      <c r="AN697" s="83">
        <f t="shared" si="399"/>
        <v>0.34637288625262952</v>
      </c>
      <c r="AO697" s="59"/>
      <c r="AP697" s="83">
        <f t="shared" si="400"/>
        <v>13.42314274622392</v>
      </c>
      <c r="AQ697" s="83">
        <f t="shared" si="400"/>
        <v>0.86812572790552811</v>
      </c>
      <c r="AR697" s="83" t="str">
        <f t="shared" si="400"/>
        <v/>
      </c>
      <c r="AS697" s="83" t="str">
        <f t="shared" si="400"/>
        <v/>
      </c>
      <c r="AT697" s="83" t="str">
        <f t="shared" si="400"/>
        <v/>
      </c>
      <c r="AU697" s="59"/>
      <c r="AV697" s="83">
        <f t="shared" si="387"/>
        <v>1.9482045448389806</v>
      </c>
      <c r="AW697" s="83" t="str">
        <f t="shared" si="387"/>
        <v/>
      </c>
      <c r="AX697" s="83">
        <f t="shared" si="387"/>
        <v>0.43851692352139249</v>
      </c>
      <c r="AY697" s="83">
        <f t="shared" si="387"/>
        <v>0.32612722660094079</v>
      </c>
      <c r="AZ697" s="59"/>
      <c r="BA697" s="83" t="str">
        <f t="shared" si="388"/>
        <v/>
      </c>
      <c r="BB697" s="83" t="str">
        <f t="shared" si="388"/>
        <v/>
      </c>
      <c r="BC697" s="59"/>
      <c r="BD697" s="83" t="str">
        <f t="shared" si="389"/>
        <v/>
      </c>
      <c r="BE697" s="83" t="str">
        <f t="shared" si="389"/>
        <v/>
      </c>
      <c r="BF697" s="83" t="str">
        <f t="shared" si="389"/>
        <v/>
      </c>
    </row>
    <row r="698" spans="4:58" s="28" customFormat="1" ht="15" customHeight="1">
      <c r="D698" s="60"/>
      <c r="E698" s="60"/>
      <c r="F698" s="60"/>
      <c r="P698" s="27">
        <v>77</v>
      </c>
      <c r="Q698" s="50" t="str">
        <f t="shared" si="390"/>
        <v>Johannesburg_2014</v>
      </c>
      <c r="R698" s="21"/>
      <c r="S698" s="21"/>
      <c r="T698" s="32"/>
      <c r="U698" s="83">
        <f t="shared" si="398"/>
        <v>442.00851234860318</v>
      </c>
      <c r="V698" s="83">
        <f t="shared" si="398"/>
        <v>201.9150545767292</v>
      </c>
      <c r="W698" s="83">
        <f t="shared" si="398"/>
        <v>48.716742989934914</v>
      </c>
      <c r="X698" s="83" t="str">
        <f t="shared" si="398"/>
        <v/>
      </c>
      <c r="Y698" s="83" t="str">
        <f t="shared" si="398"/>
        <v/>
      </c>
      <c r="Z698" s="70">
        <f t="shared" si="391"/>
        <v>692.64030991526727</v>
      </c>
      <c r="AA698" s="70">
        <f t="shared" ca="1" si="392"/>
        <v>6</v>
      </c>
      <c r="AB698" s="70">
        <f t="shared" ca="1" si="393"/>
        <v>5</v>
      </c>
      <c r="AC698" s="70">
        <f t="shared" ca="1" si="394"/>
        <v>6</v>
      </c>
      <c r="AD698" s="70">
        <f t="shared" ca="1" si="395"/>
        <v>14</v>
      </c>
      <c r="AE698" s="70" t="e">
        <f t="shared" ca="1" si="396"/>
        <v>#VALUE!</v>
      </c>
      <c r="AF698" s="70" t="e">
        <f t="shared" ca="1" si="397"/>
        <v>#VALUE!</v>
      </c>
      <c r="AG698" s="83">
        <f t="shared" si="399"/>
        <v>201.08306922945104</v>
      </c>
      <c r="AH698" s="83">
        <f t="shared" si="399"/>
        <v>233.94859417533422</v>
      </c>
      <c r="AI698" s="83">
        <f t="shared" si="399"/>
        <v>6.8865415829753429</v>
      </c>
      <c r="AJ698" s="83" t="str">
        <f t="shared" si="399"/>
        <v/>
      </c>
      <c r="AK698" s="83" t="str">
        <f t="shared" si="399"/>
        <v/>
      </c>
      <c r="AL698" s="83" t="str">
        <f t="shared" si="399"/>
        <v/>
      </c>
      <c r="AM698" s="83" t="str">
        <f t="shared" si="399"/>
        <v/>
      </c>
      <c r="AN698" s="83">
        <f t="shared" si="399"/>
        <v>9.0307360842529827E-2</v>
      </c>
      <c r="AO698" s="59"/>
      <c r="AP698" s="83">
        <f t="shared" si="400"/>
        <v>192.66259404920146</v>
      </c>
      <c r="AQ698" s="83">
        <f t="shared" si="400"/>
        <v>9.2524605275277505</v>
      </c>
      <c r="AR698" s="83" t="str">
        <f t="shared" si="400"/>
        <v/>
      </c>
      <c r="AS698" s="83" t="str">
        <f t="shared" si="400"/>
        <v/>
      </c>
      <c r="AT698" s="83" t="str">
        <f t="shared" si="400"/>
        <v/>
      </c>
      <c r="AU698" s="59"/>
      <c r="AV698" s="83">
        <f t="shared" si="387"/>
        <v>45.384965976609358</v>
      </c>
      <c r="AW698" s="83">
        <f t="shared" si="387"/>
        <v>9.2896763418691811E-2</v>
      </c>
      <c r="AX698" s="83">
        <f t="shared" si="387"/>
        <v>0.20255137435604961</v>
      </c>
      <c r="AY698" s="83">
        <f t="shared" si="387"/>
        <v>3.0363288755508173</v>
      </c>
      <c r="AZ698" s="59"/>
      <c r="BA698" s="83" t="str">
        <f t="shared" si="388"/>
        <v/>
      </c>
      <c r="BB698" s="83" t="str">
        <f t="shared" si="388"/>
        <v/>
      </c>
      <c r="BC698" s="59"/>
      <c r="BD698" s="83" t="str">
        <f t="shared" si="389"/>
        <v/>
      </c>
      <c r="BE698" s="83" t="str">
        <f t="shared" si="389"/>
        <v/>
      </c>
      <c r="BF698" s="83" t="str">
        <f t="shared" si="389"/>
        <v/>
      </c>
    </row>
    <row r="699" spans="4:58" s="28" customFormat="1" ht="15" customHeight="1">
      <c r="D699" s="60"/>
      <c r="E699" s="60"/>
      <c r="F699" s="60"/>
      <c r="P699" s="27">
        <v>78</v>
      </c>
      <c r="Q699" s="50" t="str">
        <f t="shared" si="390"/>
        <v>London_2013</v>
      </c>
      <c r="R699" s="21"/>
      <c r="S699" s="21"/>
      <c r="T699" s="32"/>
      <c r="U699" s="83">
        <f t="shared" si="398"/>
        <v>63.781653620452111</v>
      </c>
      <c r="V699" s="83">
        <f t="shared" si="398"/>
        <v>15.153661784829261</v>
      </c>
      <c r="W699" s="83">
        <f t="shared" si="398"/>
        <v>3.8506309207177871</v>
      </c>
      <c r="X699" s="83" t="str">
        <f t="shared" si="398"/>
        <v/>
      </c>
      <c r="Y699" s="83" t="str">
        <f t="shared" si="398"/>
        <v/>
      </c>
      <c r="Z699" s="70">
        <f t="shared" si="391"/>
        <v>82.785946325999163</v>
      </c>
      <c r="AA699" s="70">
        <f t="shared" ca="1" si="392"/>
        <v>76</v>
      </c>
      <c r="AB699" s="70">
        <f t="shared" ca="1" si="393"/>
        <v>55</v>
      </c>
      <c r="AC699" s="70">
        <f t="shared" ca="1" si="394"/>
        <v>100</v>
      </c>
      <c r="AD699" s="70">
        <f t="shared" ca="1" si="395"/>
        <v>74</v>
      </c>
      <c r="AE699" s="70" t="e">
        <f t="shared" ca="1" si="396"/>
        <v>#VALUE!</v>
      </c>
      <c r="AF699" s="70" t="e">
        <f t="shared" ca="1" si="397"/>
        <v>#VALUE!</v>
      </c>
      <c r="AG699" s="83">
        <f t="shared" si="399"/>
        <v>29.454041657621612</v>
      </c>
      <c r="AH699" s="83">
        <f t="shared" si="399"/>
        <v>34.303108462900894</v>
      </c>
      <c r="AI699" s="83" t="str">
        <f t="shared" si="399"/>
        <v/>
      </c>
      <c r="AJ699" s="83" t="str">
        <f t="shared" si="399"/>
        <v/>
      </c>
      <c r="AK699" s="83" t="str">
        <f t="shared" si="399"/>
        <v/>
      </c>
      <c r="AL699" s="83" t="str">
        <f t="shared" si="399"/>
        <v/>
      </c>
      <c r="AM699" s="83" t="str">
        <f t="shared" si="399"/>
        <v/>
      </c>
      <c r="AN699" s="83">
        <f t="shared" si="399"/>
        <v>2.4503499929600017E-2</v>
      </c>
      <c r="AO699" s="59"/>
      <c r="AP699" s="83">
        <f t="shared" si="400"/>
        <v>12.544444988272453</v>
      </c>
      <c r="AQ699" s="83">
        <f t="shared" si="400"/>
        <v>2.491952267884296</v>
      </c>
      <c r="AR699" s="83">
        <f t="shared" si="400"/>
        <v>4.2112036417463521E-2</v>
      </c>
      <c r="AS699" s="83" t="str">
        <f t="shared" si="400"/>
        <v/>
      </c>
      <c r="AT699" s="83">
        <f t="shared" si="400"/>
        <v>7.5152492255048012E-2</v>
      </c>
      <c r="AU699" s="59"/>
      <c r="AV699" s="83">
        <f t="shared" si="387"/>
        <v>3.1397145979032066</v>
      </c>
      <c r="AW699" s="83">
        <f t="shared" si="387"/>
        <v>1.6544287117322529E-4</v>
      </c>
      <c r="AX699" s="83">
        <f t="shared" si="387"/>
        <v>0.69696932807660072</v>
      </c>
      <c r="AY699" s="83">
        <f t="shared" si="387"/>
        <v>1.3781551866806728E-2</v>
      </c>
      <c r="AZ699" s="59"/>
      <c r="BA699" s="83" t="str">
        <f t="shared" si="388"/>
        <v/>
      </c>
      <c r="BB699" s="83" t="str">
        <f t="shared" si="388"/>
        <v/>
      </c>
      <c r="BC699" s="59"/>
      <c r="BD699" s="83" t="str">
        <f t="shared" si="389"/>
        <v/>
      </c>
      <c r="BE699" s="83" t="str">
        <f t="shared" si="389"/>
        <v/>
      </c>
      <c r="BF699" s="83" t="str">
        <f t="shared" si="389"/>
        <v/>
      </c>
    </row>
    <row r="700" spans="4:58" s="28" customFormat="1" ht="15" customHeight="1">
      <c r="D700" s="60"/>
      <c r="E700" s="60"/>
      <c r="F700" s="60"/>
      <c r="P700" s="27">
        <v>79</v>
      </c>
      <c r="Q700" s="50" t="str">
        <f t="shared" si="390"/>
        <v>London_2015</v>
      </c>
      <c r="R700" s="21"/>
      <c r="S700" s="21"/>
      <c r="T700" s="32"/>
      <c r="U700" s="83">
        <f t="shared" si="398"/>
        <v>49.678332442018068</v>
      </c>
      <c r="V700" s="83">
        <f t="shared" si="398"/>
        <v>14.522537376120747</v>
      </c>
      <c r="W700" s="83">
        <f t="shared" si="398"/>
        <v>3.541343991408247</v>
      </c>
      <c r="X700" s="83" t="str">
        <f t="shared" si="398"/>
        <v/>
      </c>
      <c r="Y700" s="83" t="str">
        <f t="shared" si="398"/>
        <v/>
      </c>
      <c r="Z700" s="70">
        <f t="shared" si="391"/>
        <v>67.742213809547053</v>
      </c>
      <c r="AA700" s="70">
        <f t="shared" ca="1" si="392"/>
        <v>92</v>
      </c>
      <c r="AB700" s="70">
        <f t="shared" ca="1" si="393"/>
        <v>90</v>
      </c>
      <c r="AC700" s="70">
        <f t="shared" ca="1" si="394"/>
        <v>102</v>
      </c>
      <c r="AD700" s="70">
        <f t="shared" ca="1" si="395"/>
        <v>79</v>
      </c>
      <c r="AE700" s="70" t="e">
        <f t="shared" ca="1" si="396"/>
        <v>#VALUE!</v>
      </c>
      <c r="AF700" s="70" t="e">
        <f t="shared" ca="1" si="397"/>
        <v>#VALUE!</v>
      </c>
      <c r="AG700" s="83">
        <f t="shared" si="399"/>
        <v>23.604788226718131</v>
      </c>
      <c r="AH700" s="83">
        <f t="shared" si="399"/>
        <v>26.053808995384806</v>
      </c>
      <c r="AI700" s="83" t="str">
        <f t="shared" si="399"/>
        <v/>
      </c>
      <c r="AJ700" s="83" t="str">
        <f t="shared" si="399"/>
        <v/>
      </c>
      <c r="AK700" s="83" t="str">
        <f t="shared" si="399"/>
        <v/>
      </c>
      <c r="AL700" s="83" t="str">
        <f t="shared" si="399"/>
        <v/>
      </c>
      <c r="AM700" s="83" t="str">
        <f t="shared" si="399"/>
        <v/>
      </c>
      <c r="AN700" s="83">
        <f t="shared" si="399"/>
        <v>1.9735219915127455E-2</v>
      </c>
      <c r="AO700" s="59"/>
      <c r="AP700" s="83">
        <f t="shared" si="400"/>
        <v>12.872303977895289</v>
      </c>
      <c r="AQ700" s="83">
        <f t="shared" si="400"/>
        <v>1.5857609117506828</v>
      </c>
      <c r="AR700" s="83">
        <f t="shared" si="400"/>
        <v>6.44724864747762E-2</v>
      </c>
      <c r="AS700" s="83" t="str">
        <f t="shared" si="400"/>
        <v/>
      </c>
      <c r="AT700" s="83" t="str">
        <f t="shared" si="400"/>
        <v/>
      </c>
      <c r="AU700" s="59"/>
      <c r="AV700" s="83">
        <f t="shared" si="387"/>
        <v>2.4949127434950249</v>
      </c>
      <c r="AW700" s="83">
        <f t="shared" si="387"/>
        <v>1.2835541754513771E-4</v>
      </c>
      <c r="AX700" s="83">
        <f t="shared" si="387"/>
        <v>1.032800484266746</v>
      </c>
      <c r="AY700" s="83">
        <f t="shared" si="387"/>
        <v>1.3502408228931234E-2</v>
      </c>
      <c r="AZ700" s="59"/>
      <c r="BA700" s="83" t="str">
        <f t="shared" si="388"/>
        <v/>
      </c>
      <c r="BB700" s="83" t="str">
        <f t="shared" si="388"/>
        <v/>
      </c>
      <c r="BC700" s="59"/>
      <c r="BD700" s="83" t="str">
        <f t="shared" si="389"/>
        <v/>
      </c>
      <c r="BE700" s="83" t="str">
        <f t="shared" si="389"/>
        <v/>
      </c>
      <c r="BF700" s="83" t="str">
        <f t="shared" si="389"/>
        <v/>
      </c>
    </row>
    <row r="701" spans="4:58" s="28" customFormat="1" ht="15" customHeight="1">
      <c r="D701" s="60"/>
      <c r="E701" s="60"/>
      <c r="F701" s="60"/>
      <c r="P701" s="27">
        <v>80</v>
      </c>
      <c r="Q701" s="50" t="str">
        <f t="shared" si="390"/>
        <v>Madrid_2013</v>
      </c>
      <c r="R701" s="21"/>
      <c r="S701" s="21"/>
      <c r="T701" s="32"/>
      <c r="U701" s="83">
        <f t="shared" si="398"/>
        <v>56.606561874989637</v>
      </c>
      <c r="V701" s="83">
        <f t="shared" si="398"/>
        <v>28.332710584824618</v>
      </c>
      <c r="W701" s="83">
        <f t="shared" si="398"/>
        <v>4.1785508216035376</v>
      </c>
      <c r="X701" s="83" t="str">
        <f t="shared" si="398"/>
        <v/>
      </c>
      <c r="Y701" s="83" t="str">
        <f t="shared" si="398"/>
        <v/>
      </c>
      <c r="Z701" s="70">
        <f t="shared" si="391"/>
        <v>89.117823281417785</v>
      </c>
      <c r="AA701" s="70">
        <f t="shared" ca="1" si="392"/>
        <v>74</v>
      </c>
      <c r="AB701" s="70">
        <f t="shared" ca="1" si="393"/>
        <v>67</v>
      </c>
      <c r="AC701" s="70">
        <f t="shared" ca="1" si="394"/>
        <v>73</v>
      </c>
      <c r="AD701" s="70">
        <f t="shared" ca="1" si="395"/>
        <v>69</v>
      </c>
      <c r="AE701" s="70" t="e">
        <f t="shared" ca="1" si="396"/>
        <v>#VALUE!</v>
      </c>
      <c r="AF701" s="70" t="e">
        <f t="shared" ca="1" si="397"/>
        <v>#VALUE!</v>
      </c>
      <c r="AG701" s="83">
        <f t="shared" si="399"/>
        <v>27.183115287487293</v>
      </c>
      <c r="AH701" s="83">
        <f t="shared" si="399"/>
        <v>23.232883158777057</v>
      </c>
      <c r="AI701" s="83">
        <f t="shared" si="399"/>
        <v>4.8885735503219809</v>
      </c>
      <c r="AJ701" s="83" t="str">
        <f t="shared" si="399"/>
        <v/>
      </c>
      <c r="AK701" s="83">
        <f t="shared" si="399"/>
        <v>0.28358086107038782</v>
      </c>
      <c r="AL701" s="83">
        <f t="shared" si="399"/>
        <v>0.47819962676554006</v>
      </c>
      <c r="AM701" s="83" t="str">
        <f t="shared" si="399"/>
        <v/>
      </c>
      <c r="AN701" s="83">
        <f t="shared" si="399"/>
        <v>0.17397074303670992</v>
      </c>
      <c r="AO701" s="59"/>
      <c r="AP701" s="83">
        <f t="shared" si="400"/>
        <v>20.812938832732449</v>
      </c>
      <c r="AQ701" s="83">
        <f t="shared" si="400"/>
        <v>2.6179431110757148</v>
      </c>
      <c r="AR701" s="83" t="str">
        <f t="shared" si="400"/>
        <v/>
      </c>
      <c r="AS701" s="83">
        <f t="shared" si="400"/>
        <v>4.9018286410164533</v>
      </c>
      <c r="AT701" s="83" t="str">
        <f t="shared" si="400"/>
        <v/>
      </c>
      <c r="AU701" s="59"/>
      <c r="AV701" s="83">
        <f t="shared" si="387"/>
        <v>3.2733672820700037</v>
      </c>
      <c r="AW701" s="83">
        <f t="shared" si="387"/>
        <v>3.5591365568801388E-2</v>
      </c>
      <c r="AX701" s="83">
        <f t="shared" si="387"/>
        <v>3.6312376211735321E-3</v>
      </c>
      <c r="AY701" s="83">
        <f t="shared" si="387"/>
        <v>0.86596093634355886</v>
      </c>
      <c r="AZ701" s="59"/>
      <c r="BA701" s="83" t="str">
        <f t="shared" si="388"/>
        <v/>
      </c>
      <c r="BB701" s="83" t="str">
        <f t="shared" si="388"/>
        <v/>
      </c>
      <c r="BC701" s="59"/>
      <c r="BD701" s="83" t="str">
        <f t="shared" si="389"/>
        <v/>
      </c>
      <c r="BE701" s="83" t="str">
        <f t="shared" si="389"/>
        <v/>
      </c>
      <c r="BF701" s="83" t="str">
        <f t="shared" si="389"/>
        <v/>
      </c>
    </row>
    <row r="702" spans="4:58" s="28" customFormat="1" ht="15" customHeight="1">
      <c r="D702" s="60"/>
      <c r="E702" s="60"/>
      <c r="F702" s="60"/>
      <c r="P702" s="27">
        <v>81</v>
      </c>
      <c r="Q702" s="50" t="str">
        <f t="shared" si="390"/>
        <v>Madrid_2014</v>
      </c>
      <c r="R702" s="21"/>
      <c r="S702" s="21"/>
      <c r="T702" s="32"/>
      <c r="U702" s="83">
        <f t="shared" ref="U702:Y711" si="401">IF(ISERROR(U90/$T90),"",U90/$T90)</f>
        <v>55.66729204815713</v>
      </c>
      <c r="V702" s="83">
        <f t="shared" si="401"/>
        <v>29.579696359750258</v>
      </c>
      <c r="W702" s="83">
        <f t="shared" si="401"/>
        <v>4.0718809070440365</v>
      </c>
      <c r="X702" s="83" t="str">
        <f t="shared" si="401"/>
        <v/>
      </c>
      <c r="Y702" s="83" t="str">
        <f t="shared" si="401"/>
        <v/>
      </c>
      <c r="Z702" s="70">
        <f t="shared" si="391"/>
        <v>89.318869314951428</v>
      </c>
      <c r="AA702" s="70">
        <f t="shared" ca="1" si="392"/>
        <v>72</v>
      </c>
      <c r="AB702" s="70">
        <f t="shared" ca="1" si="393"/>
        <v>70</v>
      </c>
      <c r="AC702" s="70">
        <f t="shared" ca="1" si="394"/>
        <v>70</v>
      </c>
      <c r="AD702" s="70">
        <f t="shared" ca="1" si="395"/>
        <v>70</v>
      </c>
      <c r="AE702" s="70" t="e">
        <f t="shared" ca="1" si="396"/>
        <v>#VALUE!</v>
      </c>
      <c r="AF702" s="70" t="e">
        <f t="shared" ca="1" si="397"/>
        <v>#VALUE!</v>
      </c>
      <c r="AG702" s="83">
        <f t="shared" ref="AG702:AN702" si="402">IF(ISERROR(AG90/$T90),"",AG90/$T90)</f>
        <v>26.018133242872143</v>
      </c>
      <c r="AH702" s="83">
        <f t="shared" si="402"/>
        <v>23.301403575631539</v>
      </c>
      <c r="AI702" s="83">
        <f t="shared" si="402"/>
        <v>5.011132486062202</v>
      </c>
      <c r="AJ702" s="83" t="str">
        <f t="shared" si="402"/>
        <v/>
      </c>
      <c r="AK702" s="83">
        <f t="shared" si="402"/>
        <v>0.24973900789118478</v>
      </c>
      <c r="AL702" s="83">
        <f t="shared" si="402"/>
        <v>0.43100258536418135</v>
      </c>
      <c r="AM702" s="83" t="str">
        <f t="shared" si="402"/>
        <v/>
      </c>
      <c r="AN702" s="83">
        <f t="shared" si="402"/>
        <v>0.14985962247843118</v>
      </c>
      <c r="AO702" s="59"/>
      <c r="AP702" s="83">
        <f t="shared" ref="AP702:AT702" si="403">IF(ISERROR(AP90/$T90),"",AP90/$T90)</f>
        <v>21.663321402217981</v>
      </c>
      <c r="AQ702" s="83">
        <f t="shared" si="403"/>
        <v>2.7226384015326328</v>
      </c>
      <c r="AR702" s="83" t="str">
        <f t="shared" si="403"/>
        <v/>
      </c>
      <c r="AS702" s="83">
        <f t="shared" si="403"/>
        <v>5.1937365559996467</v>
      </c>
      <c r="AT702" s="83" t="str">
        <f t="shared" si="403"/>
        <v/>
      </c>
      <c r="AU702" s="59"/>
      <c r="AV702" s="83">
        <f t="shared" ref="AV702:AY702" si="404">IF(ISERROR(AV90/$T90),"",AV90/$T90)</f>
        <v>2.9509333755563354</v>
      </c>
      <c r="AW702" s="83">
        <f t="shared" si="404"/>
        <v>0.26081561478382442</v>
      </c>
      <c r="AX702" s="83">
        <f t="shared" si="404"/>
        <v>3.6674114436876758E-3</v>
      </c>
      <c r="AY702" s="83">
        <f t="shared" si="404"/>
        <v>0.85646450526018969</v>
      </c>
      <c r="AZ702" s="59"/>
      <c r="BA702" s="83" t="str">
        <f t="shared" ref="BA702:BB702" si="405">IF(ISERROR(BA90/$T90),"",BA90/$T90)</f>
        <v/>
      </c>
      <c r="BB702" s="83" t="str">
        <f t="shared" si="405"/>
        <v/>
      </c>
      <c r="BC702" s="59"/>
      <c r="BD702" s="83" t="str">
        <f t="shared" ref="BD702:BF702" si="406">IF(ISERROR(BD90/$T90),"",BD90/$T90)</f>
        <v/>
      </c>
      <c r="BE702" s="83" t="str">
        <f t="shared" si="406"/>
        <v/>
      </c>
      <c r="BF702" s="83" t="str">
        <f t="shared" si="406"/>
        <v/>
      </c>
    </row>
    <row r="703" spans="4:58" s="28" customFormat="1" ht="15" customHeight="1">
      <c r="D703" s="60"/>
      <c r="E703" s="60"/>
      <c r="F703" s="60"/>
      <c r="P703" s="27">
        <v>82</v>
      </c>
      <c r="Q703" s="50" t="str">
        <f t="shared" si="390"/>
        <v>Madrid_2015</v>
      </c>
      <c r="R703" s="21"/>
      <c r="S703" s="21"/>
      <c r="T703" s="32"/>
      <c r="U703" s="83">
        <f t="shared" si="401"/>
        <v>58.942408616104615</v>
      </c>
      <c r="V703" s="83">
        <f t="shared" si="401"/>
        <v>31.052224572803624</v>
      </c>
      <c r="W703" s="83">
        <f t="shared" si="401"/>
        <v>3.9759946404837927</v>
      </c>
      <c r="X703" s="83" t="str">
        <f t="shared" si="401"/>
        <v/>
      </c>
      <c r="Y703" s="83" t="str">
        <f t="shared" si="401"/>
        <v/>
      </c>
      <c r="Z703" s="70">
        <f t="shared" si="391"/>
        <v>93.970627829392029</v>
      </c>
      <c r="AA703" s="70">
        <f t="shared" ca="1" si="392"/>
        <v>70</v>
      </c>
      <c r="AB703" s="70">
        <f t="shared" ca="1" si="393"/>
        <v>62</v>
      </c>
      <c r="AC703" s="70">
        <f t="shared" ca="1" si="394"/>
        <v>68</v>
      </c>
      <c r="AD703" s="70">
        <f t="shared" ca="1" si="395"/>
        <v>71</v>
      </c>
      <c r="AE703" s="70" t="e">
        <f t="shared" ca="1" si="396"/>
        <v>#VALUE!</v>
      </c>
      <c r="AF703" s="70" t="e">
        <f t="shared" ca="1" si="397"/>
        <v>#VALUE!</v>
      </c>
      <c r="AG703" s="83"/>
      <c r="AH703" s="83"/>
      <c r="AI703" s="83"/>
      <c r="AJ703" s="83"/>
      <c r="AK703" s="83"/>
      <c r="AL703" s="83"/>
      <c r="AM703" s="83"/>
      <c r="AN703" s="83"/>
      <c r="AO703" s="59"/>
      <c r="AP703" s="83"/>
      <c r="AQ703" s="83"/>
      <c r="AR703" s="83"/>
      <c r="AS703" s="83"/>
      <c r="AT703" s="83"/>
      <c r="AU703" s="59"/>
      <c r="AV703" s="83"/>
      <c r="AW703" s="83"/>
      <c r="AX703" s="83"/>
      <c r="AY703" s="83"/>
      <c r="AZ703" s="59"/>
      <c r="BA703" s="83"/>
      <c r="BB703" s="83"/>
      <c r="BC703" s="59"/>
      <c r="BD703" s="83"/>
      <c r="BE703" s="83"/>
      <c r="BF703" s="83"/>
    </row>
    <row r="704" spans="4:58" s="28" customFormat="1" ht="15" customHeight="1">
      <c r="D704" s="60"/>
      <c r="E704" s="60"/>
      <c r="F704" s="60"/>
      <c r="P704" s="27">
        <v>83</v>
      </c>
      <c r="Q704" s="50" t="str">
        <f t="shared" si="390"/>
        <v>Ciudad de México_2012</v>
      </c>
      <c r="R704" s="21"/>
      <c r="S704" s="21"/>
      <c r="T704" s="32"/>
      <c r="U704" s="83">
        <f t="shared" si="401"/>
        <v>69.593789968648338</v>
      </c>
      <c r="V704" s="83">
        <f t="shared" si="401"/>
        <v>80.550098896593113</v>
      </c>
      <c r="W704" s="83">
        <f t="shared" si="401"/>
        <v>27.572049183858372</v>
      </c>
      <c r="X704" s="83" t="str">
        <f t="shared" si="401"/>
        <v/>
      </c>
      <c r="Y704" s="83" t="str">
        <f t="shared" si="401"/>
        <v/>
      </c>
      <c r="Z704" s="70">
        <f t="shared" si="391"/>
        <v>177.71593804909983</v>
      </c>
      <c r="AA704" s="70">
        <f t="shared" ca="1" si="392"/>
        <v>32</v>
      </c>
      <c r="AB704" s="70">
        <f t="shared" ca="1" si="393"/>
        <v>48</v>
      </c>
      <c r="AC704" s="70">
        <f t="shared" ca="1" si="394"/>
        <v>24</v>
      </c>
      <c r="AD704" s="70">
        <f t="shared" ca="1" si="395"/>
        <v>26</v>
      </c>
      <c r="AE704" s="70" t="e">
        <f t="shared" ca="1" si="396"/>
        <v>#VALUE!</v>
      </c>
      <c r="AF704" s="70" t="e">
        <f t="shared" ca="1" si="397"/>
        <v>#VALUE!</v>
      </c>
      <c r="AG704" s="83"/>
      <c r="AH704" s="83"/>
      <c r="AI704" s="83"/>
      <c r="AJ704" s="83"/>
      <c r="AK704" s="83"/>
      <c r="AL704" s="83"/>
      <c r="AM704" s="83"/>
      <c r="AN704" s="83"/>
      <c r="AO704" s="59"/>
      <c r="AP704" s="83"/>
      <c r="AQ704" s="83"/>
      <c r="AR704" s="83"/>
      <c r="AS704" s="83"/>
      <c r="AT704" s="83"/>
      <c r="AU704" s="59"/>
      <c r="AV704" s="83"/>
      <c r="AW704" s="83"/>
      <c r="AX704" s="83"/>
      <c r="AY704" s="83"/>
      <c r="AZ704" s="59"/>
      <c r="BA704" s="83"/>
      <c r="BB704" s="83"/>
      <c r="BC704" s="59"/>
      <c r="BD704" s="83"/>
      <c r="BE704" s="83"/>
      <c r="BF704" s="83"/>
    </row>
    <row r="705" spans="4:58" s="28" customFormat="1" ht="15" customHeight="1">
      <c r="D705" s="60"/>
      <c r="E705" s="60"/>
      <c r="F705" s="60"/>
      <c r="P705" s="27">
        <v>84</v>
      </c>
      <c r="Q705" s="50" t="str">
        <f t="shared" si="390"/>
        <v>Ciudad de México_2014</v>
      </c>
      <c r="R705" s="21"/>
      <c r="S705" s="21"/>
      <c r="T705" s="32"/>
      <c r="U705" s="83">
        <f t="shared" si="401"/>
        <v>49.852590207086479</v>
      </c>
      <c r="V705" s="83">
        <f t="shared" si="401"/>
        <v>79.484873347627612</v>
      </c>
      <c r="W705" s="83">
        <f t="shared" si="401"/>
        <v>27.392929268102044</v>
      </c>
      <c r="X705" s="83" t="str">
        <f t="shared" si="401"/>
        <v/>
      </c>
      <c r="Y705" s="83" t="str">
        <f t="shared" si="401"/>
        <v/>
      </c>
      <c r="Z705" s="70">
        <f t="shared" si="391"/>
        <v>156.73039282281613</v>
      </c>
      <c r="AA705" s="70">
        <f t="shared" ca="1" si="392"/>
        <v>42</v>
      </c>
      <c r="AB705" s="70">
        <f t="shared" ca="1" si="393"/>
        <v>89</v>
      </c>
      <c r="AC705" s="70">
        <f t="shared" ca="1" si="394"/>
        <v>25</v>
      </c>
      <c r="AD705" s="70">
        <f t="shared" ca="1" si="395"/>
        <v>27</v>
      </c>
      <c r="AE705" s="70" t="e">
        <f t="shared" ca="1" si="396"/>
        <v>#VALUE!</v>
      </c>
      <c r="AF705" s="70" t="e">
        <f t="shared" ca="1" si="397"/>
        <v>#VALUE!</v>
      </c>
      <c r="AG705" s="83">
        <f t="shared" ref="AG705:AN705" si="407">IF(ISERROR(AG93/$T93),"",AG93/$T93)</f>
        <v>18.1243180938236</v>
      </c>
      <c r="AH705" s="83">
        <f t="shared" si="407"/>
        <v>11.45933546553877</v>
      </c>
      <c r="AI705" s="83">
        <f t="shared" si="407"/>
        <v>20.036782044053947</v>
      </c>
      <c r="AJ705" s="83" t="str">
        <f t="shared" si="407"/>
        <v/>
      </c>
      <c r="AK705" s="83">
        <f t="shared" si="407"/>
        <v>2.7821728633490344E-2</v>
      </c>
      <c r="AL705" s="83" t="str">
        <f t="shared" si="407"/>
        <v/>
      </c>
      <c r="AM705" s="83" t="str">
        <f t="shared" si="407"/>
        <v/>
      </c>
      <c r="AN705" s="83">
        <f t="shared" si="407"/>
        <v>2.7067734364508936E-3</v>
      </c>
      <c r="AO705" s="59"/>
      <c r="AP705" s="83">
        <f>IF(ISERROR(AP93/$T93),"",AP93/$T93)</f>
        <v>68.152921753432466</v>
      </c>
      <c r="AQ705" s="83">
        <f>IF(ISERROR(AQ93/$T93),"",AQ93/$T93)</f>
        <v>2.1429406653927461</v>
      </c>
      <c r="AR705" s="83" t="str">
        <f>IF(ISERROR(AR93/$T93),"",AR93/$T93)</f>
        <v/>
      </c>
      <c r="AS705" s="83">
        <f>IF(ISERROR(AS93/$T93),"",AS93/$T93)</f>
        <v>8.2615866835727054</v>
      </c>
      <c r="AT705" s="83">
        <f>IF(ISERROR(AT93/$T93),"",AT93/$T93)</f>
        <v>0.92742424522971278</v>
      </c>
      <c r="AU705" s="59"/>
      <c r="AV705" s="83">
        <f>IF(ISERROR(AV93/$T93),"",AV93/$T93)</f>
        <v>21.073512888724974</v>
      </c>
      <c r="AW705" s="83">
        <f>IF(ISERROR(AW93/$T93),"",AW93/$T93)</f>
        <v>0.30792583040512062</v>
      </c>
      <c r="AX705" s="83" t="str">
        <f>IF(ISERROR(AX93/$T93),"",AX93/$T93)</f>
        <v/>
      </c>
      <c r="AY705" s="83">
        <f>IF(ISERROR(AY93/$T93),"",AY93/$T93)</f>
        <v>6.0114905489719526</v>
      </c>
      <c r="AZ705" s="59"/>
      <c r="BA705" s="83" t="str">
        <f>IF(ISERROR(BA93/$T93),"",BA93/$T93)</f>
        <v/>
      </c>
      <c r="BB705" s="83" t="str">
        <f>IF(ISERROR(BB93/$T93),"",BB93/$T93)</f>
        <v/>
      </c>
      <c r="BC705" s="59"/>
      <c r="BD705" s="83" t="str">
        <f>IF(ISERROR(BD93/$T93),"",BD93/$T93)</f>
        <v/>
      </c>
      <c r="BE705" s="83" t="str">
        <f>IF(ISERROR(BE93/$T93),"",BE93/$T93)</f>
        <v/>
      </c>
      <c r="BF705" s="83" t="str">
        <f>IF(ISERROR(BF93/$T93),"",BF93/$T93)</f>
        <v/>
      </c>
    </row>
    <row r="706" spans="4:58" s="28" customFormat="1" ht="15" customHeight="1">
      <c r="D706" s="60"/>
      <c r="E706" s="60"/>
      <c r="F706" s="60"/>
      <c r="P706" s="27">
        <v>85</v>
      </c>
      <c r="Q706" s="50" t="str">
        <f t="shared" si="390"/>
        <v>Ciudad de México_2016</v>
      </c>
      <c r="R706" s="21"/>
      <c r="S706" s="21"/>
      <c r="T706" s="32"/>
      <c r="U706" s="83" t="str">
        <f t="shared" si="401"/>
        <v/>
      </c>
      <c r="V706" s="83" t="str">
        <f t="shared" si="401"/>
        <v/>
      </c>
      <c r="W706" s="83" t="str">
        <f t="shared" si="401"/>
        <v/>
      </c>
      <c r="X706" s="83" t="str">
        <f t="shared" si="401"/>
        <v/>
      </c>
      <c r="Y706" s="83" t="str">
        <f t="shared" si="401"/>
        <v/>
      </c>
      <c r="Z706" s="70" t="str">
        <f t="shared" si="391"/>
        <v/>
      </c>
      <c r="AA706" s="70" t="e">
        <f t="shared" ca="1" si="392"/>
        <v>#VALUE!</v>
      </c>
      <c r="AB706" s="70" t="e">
        <f t="shared" ca="1" si="393"/>
        <v>#VALUE!</v>
      </c>
      <c r="AC706" s="70" t="e">
        <f t="shared" ca="1" si="394"/>
        <v>#VALUE!</v>
      </c>
      <c r="AD706" s="70" t="e">
        <f t="shared" ca="1" si="395"/>
        <v>#VALUE!</v>
      </c>
      <c r="AE706" s="70" t="e">
        <f t="shared" ca="1" si="396"/>
        <v>#VALUE!</v>
      </c>
      <c r="AF706" s="70" t="e">
        <f t="shared" ca="1" si="397"/>
        <v>#VALUE!</v>
      </c>
      <c r="AG706" s="83"/>
      <c r="AH706" s="83"/>
      <c r="AI706" s="83"/>
      <c r="AJ706" s="83"/>
      <c r="AK706" s="83"/>
      <c r="AL706" s="83"/>
      <c r="AM706" s="83"/>
      <c r="AN706" s="83"/>
      <c r="AO706" s="59"/>
      <c r="AP706" s="83"/>
      <c r="AQ706" s="83"/>
      <c r="AR706" s="83"/>
      <c r="AS706" s="83"/>
      <c r="AT706" s="83"/>
      <c r="AU706" s="59"/>
      <c r="AV706" s="83"/>
      <c r="AW706" s="83"/>
      <c r="AX706" s="83"/>
      <c r="AY706" s="83"/>
      <c r="AZ706" s="59"/>
      <c r="BA706" s="83"/>
      <c r="BB706" s="83"/>
      <c r="BC706" s="59"/>
      <c r="BD706" s="83"/>
      <c r="BE706" s="83"/>
      <c r="BF706" s="83"/>
    </row>
    <row r="707" spans="4:58" s="28" customFormat="1" ht="15" customHeight="1">
      <c r="D707" s="60"/>
      <c r="E707" s="60"/>
      <c r="F707" s="60"/>
      <c r="P707" s="27">
        <v>86</v>
      </c>
      <c r="Q707" s="50" t="str">
        <f t="shared" si="390"/>
        <v>New York City_2014</v>
      </c>
      <c r="R707" s="21"/>
      <c r="S707" s="21"/>
      <c r="T707" s="32"/>
      <c r="U707" s="83">
        <f t="shared" si="401"/>
        <v>47.309774583839243</v>
      </c>
      <c r="V707" s="83">
        <f t="shared" si="401"/>
        <v>15.191578426621001</v>
      </c>
      <c r="W707" s="83">
        <f t="shared" si="401"/>
        <v>3.4510615016407327</v>
      </c>
      <c r="X707" s="83" t="str">
        <f t="shared" si="401"/>
        <v/>
      </c>
      <c r="Y707" s="83" t="str">
        <f t="shared" si="401"/>
        <v/>
      </c>
      <c r="Z707" s="70">
        <f t="shared" si="391"/>
        <v>65.952414512100972</v>
      </c>
      <c r="AA707" s="70">
        <f t="shared" ca="1" si="392"/>
        <v>97</v>
      </c>
      <c r="AB707" s="70">
        <f t="shared" ca="1" si="393"/>
        <v>95</v>
      </c>
      <c r="AC707" s="70">
        <f t="shared" ca="1" si="394"/>
        <v>99</v>
      </c>
      <c r="AD707" s="70">
        <f t="shared" ca="1" si="395"/>
        <v>80</v>
      </c>
      <c r="AE707" s="70" t="e">
        <f t="shared" ca="1" si="396"/>
        <v>#VALUE!</v>
      </c>
      <c r="AF707" s="70" t="e">
        <f t="shared" ca="1" si="397"/>
        <v>#VALUE!</v>
      </c>
      <c r="AG707" s="83"/>
      <c r="AH707" s="83"/>
      <c r="AI707" s="83"/>
      <c r="AJ707" s="83"/>
      <c r="AK707" s="83"/>
      <c r="AL707" s="83"/>
      <c r="AM707" s="83"/>
      <c r="AN707" s="83"/>
      <c r="AO707" s="59"/>
      <c r="AP707" s="83"/>
      <c r="AQ707" s="83"/>
      <c r="AR707" s="83"/>
      <c r="AS707" s="83"/>
      <c r="AT707" s="83"/>
      <c r="AU707" s="59"/>
      <c r="AV707" s="83"/>
      <c r="AW707" s="83"/>
      <c r="AX707" s="83"/>
      <c r="AY707" s="83"/>
      <c r="AZ707" s="59"/>
      <c r="BA707" s="83"/>
      <c r="BB707" s="83"/>
      <c r="BC707" s="59"/>
      <c r="BD707" s="83"/>
      <c r="BE707" s="83"/>
      <c r="BF707" s="83"/>
    </row>
    <row r="708" spans="4:58" s="28" customFormat="1" ht="15" customHeight="1">
      <c r="D708" s="60"/>
      <c r="E708" s="60"/>
      <c r="F708" s="60"/>
      <c r="P708" s="27">
        <v>87</v>
      </c>
      <c r="Q708" s="50" t="str">
        <f t="shared" si="390"/>
        <v>New York City_2016</v>
      </c>
      <c r="R708" s="21"/>
      <c r="S708" s="21"/>
      <c r="T708" s="32"/>
      <c r="U708" s="83">
        <f t="shared" si="401"/>
        <v>48.206814807919827</v>
      </c>
      <c r="V708" s="83">
        <f t="shared" si="401"/>
        <v>22.902994208674677</v>
      </c>
      <c r="W708" s="83">
        <f t="shared" si="401"/>
        <v>2.763808432746103</v>
      </c>
      <c r="X708" s="83" t="str">
        <f t="shared" si="401"/>
        <v/>
      </c>
      <c r="Y708" s="83" t="str">
        <f t="shared" si="401"/>
        <v/>
      </c>
      <c r="Z708" s="70">
        <f t="shared" si="391"/>
        <v>73.873617449340614</v>
      </c>
      <c r="AA708" s="70">
        <f t="shared" ca="1" si="392"/>
        <v>82</v>
      </c>
      <c r="AB708" s="70">
        <f t="shared" ca="1" si="393"/>
        <v>93</v>
      </c>
      <c r="AC708" s="70">
        <f t="shared" ca="1" si="394"/>
        <v>81</v>
      </c>
      <c r="AD708" s="70">
        <f t="shared" ca="1" si="395"/>
        <v>86</v>
      </c>
      <c r="AE708" s="70" t="e">
        <f t="shared" ca="1" si="396"/>
        <v>#VALUE!</v>
      </c>
      <c r="AF708" s="70" t="e">
        <f t="shared" ca="1" si="397"/>
        <v>#VALUE!</v>
      </c>
      <c r="AG708" s="83">
        <f t="shared" ref="AG708:AN708" si="408">IF(ISERROR(AG96/$T96),"",AG96/$T96)</f>
        <v>23.006172699354529</v>
      </c>
      <c r="AH708" s="83">
        <f t="shared" si="408"/>
        <v>18.984285453303283</v>
      </c>
      <c r="AI708" s="83">
        <f t="shared" si="408"/>
        <v>5.9018194911553792</v>
      </c>
      <c r="AJ708" s="83" t="str">
        <f t="shared" si="408"/>
        <v/>
      </c>
      <c r="AK708" s="83" t="str">
        <f t="shared" si="408"/>
        <v/>
      </c>
      <c r="AL708" s="83" t="str">
        <f t="shared" si="408"/>
        <v/>
      </c>
      <c r="AM708" s="83" t="str">
        <f t="shared" si="408"/>
        <v/>
      </c>
      <c r="AN708" s="83">
        <f t="shared" si="408"/>
        <v>0.31453716410663562</v>
      </c>
      <c r="AO708" s="59"/>
      <c r="AP708" s="83">
        <f>IF(ISERROR(AP96/$T96),"",AP96/$T96)</f>
        <v>21.934111749963144</v>
      </c>
      <c r="AQ708" s="83">
        <f>IF(ISERROR(AQ96/$T96),"",AQ96/$T96)</f>
        <v>0.83731623982186354</v>
      </c>
      <c r="AR708" s="83">
        <f>IF(ISERROR(AR96/$T96),"",AR96/$T96)</f>
        <v>0.12799007970956319</v>
      </c>
      <c r="AS708" s="83">
        <f>IF(ISERROR(AS96/$T96),"",AS96/$T96)</f>
        <v>3.5761391801090968E-3</v>
      </c>
      <c r="AT708" s="83" t="str">
        <f>IF(ISERROR(AT96/$T96),"",AT96/$T96)</f>
        <v/>
      </c>
      <c r="AU708" s="59"/>
      <c r="AV708" s="83">
        <f>IF(ISERROR(AV96/$T96),"",AV96/$T96)</f>
        <v>2.4928832244860413</v>
      </c>
      <c r="AW708" s="83">
        <f>IF(ISERROR(AW96/$T96),"",AW96/$T96)</f>
        <v>1.2225517857585138E-2</v>
      </c>
      <c r="AX708" s="83" t="str">
        <f>IF(ISERROR(AX96/$T96),"",AX96/$T96)</f>
        <v/>
      </c>
      <c r="AY708" s="83">
        <f>IF(ISERROR(AY96/$T96),"",AY96/$T96)</f>
        <v>0.25869969040247676</v>
      </c>
      <c r="AZ708" s="59"/>
      <c r="BA708" s="83" t="str">
        <f>IF(ISERROR(BA96/$T96),"",BA96/$T96)</f>
        <v/>
      </c>
      <c r="BB708" s="83" t="str">
        <f>IF(ISERROR(BB96/$T96),"",BB96/$T96)</f>
        <v/>
      </c>
      <c r="BC708" s="59"/>
      <c r="BD708" s="83" t="str">
        <f>IF(ISERROR(BD96/$T96),"",BD96/$T96)</f>
        <v/>
      </c>
      <c r="BE708" s="83" t="str">
        <f>IF(ISERROR(BE96/$T96),"",BE96/$T96)</f>
        <v/>
      </c>
      <c r="BF708" s="83" t="str">
        <f>IF(ISERROR(BF96/$T96),"",BF96/$T96)</f>
        <v/>
      </c>
    </row>
    <row r="709" spans="4:58" s="28" customFormat="1" ht="15" customHeight="1">
      <c r="D709" s="60"/>
      <c r="E709" s="60"/>
      <c r="F709" s="60"/>
      <c r="P709" s="27">
        <v>88</v>
      </c>
      <c r="Q709" s="50" t="str">
        <f t="shared" si="390"/>
        <v>Oslo_2013</v>
      </c>
      <c r="R709" s="21"/>
      <c r="S709" s="21"/>
      <c r="T709" s="32"/>
      <c r="U709" s="83">
        <f t="shared" si="401"/>
        <v>9.3193263937109787</v>
      </c>
      <c r="V709" s="83">
        <f t="shared" si="401"/>
        <v>14.272383229183173</v>
      </c>
      <c r="W709" s="83">
        <f t="shared" si="401"/>
        <v>0.99851284337471147</v>
      </c>
      <c r="X709" s="83" t="str">
        <f t="shared" si="401"/>
        <v/>
      </c>
      <c r="Y709" s="83" t="str">
        <f t="shared" si="401"/>
        <v/>
      </c>
      <c r="Z709" s="70">
        <f t="shared" si="391"/>
        <v>24.590222466268862</v>
      </c>
      <c r="AA709" s="70">
        <f t="shared" ca="1" si="392"/>
        <v>137</v>
      </c>
      <c r="AB709" s="70">
        <f t="shared" ca="1" si="393"/>
        <v>137</v>
      </c>
      <c r="AC709" s="70">
        <f t="shared" ca="1" si="394"/>
        <v>107</v>
      </c>
      <c r="AD709" s="70">
        <f t="shared" ca="1" si="395"/>
        <v>111</v>
      </c>
      <c r="AE709" s="70" t="e">
        <f t="shared" ca="1" si="396"/>
        <v>#VALUE!</v>
      </c>
      <c r="AF709" s="70" t="e">
        <f t="shared" ca="1" si="397"/>
        <v>#VALUE!</v>
      </c>
      <c r="AG709" s="83"/>
      <c r="AH709" s="83"/>
      <c r="AI709" s="83"/>
      <c r="AJ709" s="83"/>
      <c r="AK709" s="83"/>
      <c r="AL709" s="83"/>
      <c r="AM709" s="83"/>
      <c r="AN709" s="83"/>
      <c r="AO709" s="59"/>
      <c r="AP709" s="83"/>
      <c r="AQ709" s="83"/>
      <c r="AR709" s="83"/>
      <c r="AS709" s="83"/>
      <c r="AT709" s="83"/>
      <c r="AU709" s="59"/>
      <c r="AV709" s="83"/>
      <c r="AW709" s="83"/>
      <c r="AX709" s="83"/>
      <c r="AY709" s="83"/>
      <c r="AZ709" s="59"/>
      <c r="BA709" s="83"/>
      <c r="BB709" s="83"/>
      <c r="BC709" s="59"/>
      <c r="BD709" s="83"/>
      <c r="BE709" s="83"/>
      <c r="BF709" s="83"/>
    </row>
    <row r="710" spans="4:58" s="28" customFormat="1" ht="15" customHeight="1">
      <c r="D710" s="60"/>
      <c r="E710" s="60"/>
      <c r="F710" s="60"/>
      <c r="P710" s="27">
        <v>89</v>
      </c>
      <c r="Q710" s="50" t="str">
        <f t="shared" si="390"/>
        <v>Paris_2004</v>
      </c>
      <c r="R710" s="21"/>
      <c r="S710" s="21"/>
      <c r="T710" s="32"/>
      <c r="U710" s="83" t="str">
        <f t="shared" si="401"/>
        <v/>
      </c>
      <c r="V710" s="83" t="str">
        <f t="shared" si="401"/>
        <v/>
      </c>
      <c r="W710" s="83" t="str">
        <f t="shared" si="401"/>
        <v/>
      </c>
      <c r="X710" s="83" t="str">
        <f t="shared" si="401"/>
        <v/>
      </c>
      <c r="Y710" s="83" t="str">
        <f t="shared" si="401"/>
        <v/>
      </c>
      <c r="Z710" s="70" t="str">
        <f t="shared" si="391"/>
        <v/>
      </c>
      <c r="AA710" s="70" t="e">
        <f t="shared" ca="1" si="392"/>
        <v>#VALUE!</v>
      </c>
      <c r="AB710" s="70" t="e">
        <f t="shared" ca="1" si="393"/>
        <v>#VALUE!</v>
      </c>
      <c r="AC710" s="70" t="e">
        <f t="shared" ca="1" si="394"/>
        <v>#VALUE!</v>
      </c>
      <c r="AD710" s="70" t="e">
        <f t="shared" ca="1" si="395"/>
        <v>#VALUE!</v>
      </c>
      <c r="AE710" s="70" t="e">
        <f t="shared" ca="1" si="396"/>
        <v>#VALUE!</v>
      </c>
      <c r="AF710" s="70" t="e">
        <f t="shared" ca="1" si="397"/>
        <v>#VALUE!</v>
      </c>
      <c r="AG710" s="83"/>
      <c r="AH710" s="83"/>
      <c r="AI710" s="83"/>
      <c r="AJ710" s="83"/>
      <c r="AK710" s="83"/>
      <c r="AL710" s="83"/>
      <c r="AM710" s="83"/>
      <c r="AN710" s="83"/>
      <c r="AO710" s="59"/>
      <c r="AP710" s="83"/>
      <c r="AQ710" s="83"/>
      <c r="AR710" s="83"/>
      <c r="AS710" s="83"/>
      <c r="AT710" s="83"/>
      <c r="AU710" s="59"/>
      <c r="AV710" s="83"/>
      <c r="AW710" s="83"/>
      <c r="AX710" s="83"/>
      <c r="AY710" s="83"/>
      <c r="AZ710" s="59"/>
      <c r="BA710" s="83"/>
      <c r="BB710" s="83"/>
      <c r="BC710" s="59"/>
      <c r="BD710" s="83"/>
      <c r="BE710" s="83"/>
      <c r="BF710" s="83"/>
    </row>
    <row r="711" spans="4:58" s="28" customFormat="1" ht="15" customHeight="1">
      <c r="D711" s="60"/>
      <c r="E711" s="60"/>
      <c r="F711" s="60"/>
      <c r="P711" s="27">
        <v>90</v>
      </c>
      <c r="Q711" s="50" t="str">
        <f t="shared" si="390"/>
        <v>Paris_2009</v>
      </c>
      <c r="R711" s="21"/>
      <c r="S711" s="21"/>
      <c r="T711" s="32"/>
      <c r="U711" s="83">
        <f t="shared" si="401"/>
        <v>6.5516153846153848</v>
      </c>
      <c r="V711" s="83">
        <f t="shared" si="401"/>
        <v>1.033316083916084</v>
      </c>
      <c r="W711" s="83">
        <f t="shared" si="401"/>
        <v>0.65387132867132869</v>
      </c>
      <c r="X711" s="83" t="str">
        <f t="shared" si="401"/>
        <v/>
      </c>
      <c r="Y711" s="83" t="str">
        <f t="shared" si="401"/>
        <v/>
      </c>
      <c r="Z711" s="70">
        <f t="shared" si="391"/>
        <v>8.2388027972027977</v>
      </c>
      <c r="AA711" s="70">
        <f t="shared" ca="1" si="392"/>
        <v>139</v>
      </c>
      <c r="AB711" s="70">
        <f t="shared" ca="1" si="393"/>
        <v>138</v>
      </c>
      <c r="AC711" s="70">
        <f t="shared" ca="1" si="394"/>
        <v>142</v>
      </c>
      <c r="AD711" s="70">
        <f t="shared" ca="1" si="395"/>
        <v>115</v>
      </c>
      <c r="AE711" s="70" t="e">
        <f t="shared" ca="1" si="396"/>
        <v>#VALUE!</v>
      </c>
      <c r="AF711" s="70" t="e">
        <f t="shared" ca="1" si="397"/>
        <v>#VALUE!</v>
      </c>
      <c r="AG711" s="83">
        <f t="shared" ref="AG711:AN711" si="409">IF(ISERROR(AG99/$T99),"",AG99/$T99)</f>
        <v>3.2070237762237763</v>
      </c>
      <c r="AH711" s="83">
        <f t="shared" si="409"/>
        <v>3.3445916083916085</v>
      </c>
      <c r="AI711" s="83" t="str">
        <f t="shared" si="409"/>
        <v/>
      </c>
      <c r="AJ711" s="83" t="str">
        <f t="shared" si="409"/>
        <v/>
      </c>
      <c r="AK711" s="83" t="str">
        <f t="shared" si="409"/>
        <v/>
      </c>
      <c r="AL711" s="83" t="str">
        <f t="shared" si="409"/>
        <v/>
      </c>
      <c r="AM711" s="83" t="str">
        <f t="shared" si="409"/>
        <v/>
      </c>
      <c r="AN711" s="83" t="str">
        <f t="shared" si="409"/>
        <v/>
      </c>
      <c r="AO711" s="59"/>
      <c r="AP711" s="83">
        <f>IF(ISERROR(AP99/$T99),"",AP99/$T99)</f>
        <v>0.70726013986013991</v>
      </c>
      <c r="AQ711" s="83">
        <f>IF(ISERROR(AQ99/$T99),"",AQ99/$T99)</f>
        <v>0.31913426573426573</v>
      </c>
      <c r="AR711" s="83" t="str">
        <f>IF(ISERROR(AR99/$T99),"",AR99/$T99)</f>
        <v/>
      </c>
      <c r="AS711" s="83">
        <f>IF(ISERROR(AS99/$T99),"",AS99/$T99)</f>
        <v>6.9216783216783217E-3</v>
      </c>
      <c r="AT711" s="83" t="str">
        <f>IF(ISERROR(AT99/$T99),"",AT99/$T99)</f>
        <v/>
      </c>
      <c r="AU711" s="59"/>
      <c r="AV711" s="83">
        <f>IF(ISERROR(AV99/$T99),"",AV99/$T99)</f>
        <v>8.221398601398601E-2</v>
      </c>
      <c r="AW711" s="83">
        <f>IF(ISERROR(AW99/$T99),"",AW99/$T99)</f>
        <v>6.1902097902097903E-3</v>
      </c>
      <c r="AX711" s="83">
        <f>IF(ISERROR(AX99/$T99),"",AX99/$T99)</f>
        <v>0.56447552447552451</v>
      </c>
      <c r="AY711" s="83">
        <f>IF(ISERROR(AY99/$T99),"",AY99/$T99)</f>
        <v>9.9160839160839171E-4</v>
      </c>
      <c r="AZ711" s="59"/>
      <c r="BA711" s="83" t="str">
        <f>IF(ISERROR(BA99/$T99),"",BA99/$T99)</f>
        <v/>
      </c>
      <c r="BB711" s="83" t="str">
        <f>IF(ISERROR(BB99/$T99),"",BB99/$T99)</f>
        <v/>
      </c>
      <c r="BC711" s="59"/>
      <c r="BD711" s="83" t="str">
        <f>IF(ISERROR(BD99/$T99),"",BD99/$T99)</f>
        <v/>
      </c>
      <c r="BE711" s="83" t="str">
        <f>IF(ISERROR(BE99/$T99),"",BE99/$T99)</f>
        <v/>
      </c>
      <c r="BF711" s="83" t="str">
        <f>IF(ISERROR(BF99/$T99),"",BF99/$T99)</f>
        <v/>
      </c>
    </row>
    <row r="712" spans="4:58" s="28" customFormat="1" ht="15" customHeight="1">
      <c r="D712" s="60"/>
      <c r="E712" s="60"/>
      <c r="F712" s="60"/>
      <c r="P712" s="27">
        <v>91</v>
      </c>
      <c r="Q712" s="50" t="str">
        <f t="shared" si="390"/>
        <v>Paris_2014</v>
      </c>
      <c r="R712" s="21"/>
      <c r="S712" s="21"/>
      <c r="T712" s="32"/>
      <c r="U712" s="83">
        <f t="shared" ref="U712:Y721" si="410">IF(ISERROR(U100/$T100),"",U100/$T100)</f>
        <v>6.077544473123381</v>
      </c>
      <c r="V712" s="83">
        <f t="shared" si="410"/>
        <v>0.97200601352219129</v>
      </c>
      <c r="W712" s="83">
        <f t="shared" si="410"/>
        <v>0.62772111888111881</v>
      </c>
      <c r="X712" s="83" t="str">
        <f t="shared" si="410"/>
        <v/>
      </c>
      <c r="Y712" s="83" t="str">
        <f t="shared" si="410"/>
        <v/>
      </c>
      <c r="Z712" s="70">
        <f t="shared" si="391"/>
        <v>7.6772716055266903</v>
      </c>
      <c r="AA712" s="70">
        <f t="shared" ca="1" si="392"/>
        <v>140</v>
      </c>
      <c r="AB712" s="70">
        <f t="shared" ca="1" si="393"/>
        <v>140</v>
      </c>
      <c r="AC712" s="70">
        <f t="shared" ca="1" si="394"/>
        <v>143</v>
      </c>
      <c r="AD712" s="70">
        <f t="shared" ca="1" si="395"/>
        <v>117</v>
      </c>
      <c r="AE712" s="70" t="e">
        <f t="shared" ca="1" si="396"/>
        <v>#VALUE!</v>
      </c>
      <c r="AF712" s="70" t="e">
        <f t="shared" ca="1" si="397"/>
        <v>#VALUE!</v>
      </c>
      <c r="AG712" s="83"/>
      <c r="AH712" s="83"/>
      <c r="AI712" s="83"/>
      <c r="AJ712" s="83"/>
      <c r="AK712" s="83"/>
      <c r="AL712" s="83"/>
      <c r="AM712" s="83"/>
      <c r="AN712" s="83"/>
      <c r="AO712" s="59"/>
      <c r="AP712" s="83"/>
      <c r="AQ712" s="83"/>
      <c r="AR712" s="83"/>
      <c r="AS712" s="83"/>
      <c r="AT712" s="83"/>
      <c r="AU712" s="59"/>
      <c r="AV712" s="83"/>
      <c r="AW712" s="83"/>
      <c r="AX712" s="83"/>
      <c r="AY712" s="83"/>
      <c r="AZ712" s="59"/>
      <c r="BA712" s="83"/>
      <c r="BB712" s="83"/>
      <c r="BC712" s="59"/>
      <c r="BD712" s="83"/>
      <c r="BE712" s="83"/>
      <c r="BF712" s="83"/>
    </row>
    <row r="713" spans="4:58" s="28" customFormat="1" ht="15" customHeight="1">
      <c r="D713" s="60"/>
      <c r="E713" s="60"/>
      <c r="F713" s="60"/>
      <c r="P713" s="27">
        <v>92</v>
      </c>
      <c r="Q713" s="50" t="str">
        <f t="shared" si="390"/>
        <v>Philadelphia_2012</v>
      </c>
      <c r="R713" s="21"/>
      <c r="S713" s="21"/>
      <c r="T713" s="32"/>
      <c r="U713" s="83">
        <f t="shared" si="410"/>
        <v>36.672797075275938</v>
      </c>
      <c r="V713" s="83">
        <f t="shared" si="410"/>
        <v>8.9540479293204047</v>
      </c>
      <c r="W713" s="83">
        <f t="shared" si="410"/>
        <v>4.6235170447172482</v>
      </c>
      <c r="X713" s="83" t="str">
        <f t="shared" si="410"/>
        <v/>
      </c>
      <c r="Y713" s="83" t="str">
        <f t="shared" si="410"/>
        <v/>
      </c>
      <c r="Z713" s="70">
        <f t="shared" si="391"/>
        <v>50.250362049313587</v>
      </c>
      <c r="AA713" s="70">
        <f t="shared" ca="1" si="392"/>
        <v>117</v>
      </c>
      <c r="AB713" s="70">
        <f t="shared" ca="1" si="393"/>
        <v>108</v>
      </c>
      <c r="AC713" s="70">
        <f t="shared" ca="1" si="394"/>
        <v>120</v>
      </c>
      <c r="AD713" s="70">
        <f t="shared" ca="1" si="395"/>
        <v>66</v>
      </c>
      <c r="AE713" s="70" t="e">
        <f t="shared" ca="1" si="396"/>
        <v>#VALUE!</v>
      </c>
      <c r="AF713" s="70" t="e">
        <f t="shared" ca="1" si="397"/>
        <v>#VALUE!</v>
      </c>
      <c r="AG713" s="83"/>
      <c r="AH713" s="83"/>
      <c r="AI713" s="83"/>
      <c r="AJ713" s="83"/>
      <c r="AK713" s="83"/>
      <c r="AL713" s="83"/>
      <c r="AM713" s="83"/>
      <c r="AN713" s="83"/>
      <c r="AO713" s="59"/>
      <c r="AP713" s="83"/>
      <c r="AQ713" s="83"/>
      <c r="AR713" s="83"/>
      <c r="AS713" s="83"/>
      <c r="AT713" s="83"/>
      <c r="AU713" s="59"/>
      <c r="AV713" s="83"/>
      <c r="AW713" s="83"/>
      <c r="AX713" s="83"/>
      <c r="AY713" s="83"/>
      <c r="AZ713" s="59"/>
      <c r="BA713" s="83"/>
      <c r="BB713" s="83"/>
      <c r="BC713" s="59"/>
      <c r="BD713" s="83"/>
      <c r="BE713" s="83"/>
      <c r="BF713" s="83"/>
    </row>
    <row r="714" spans="4:58" s="28" customFormat="1" ht="15" customHeight="1">
      <c r="D714" s="60"/>
      <c r="E714" s="60"/>
      <c r="F714" s="60"/>
      <c r="P714" s="27">
        <v>93</v>
      </c>
      <c r="Q714" s="50" t="str">
        <f t="shared" si="390"/>
        <v>Philadelphia_2014</v>
      </c>
      <c r="R714" s="21"/>
      <c r="S714" s="21"/>
      <c r="T714" s="32"/>
      <c r="U714" s="83">
        <f t="shared" si="410"/>
        <v>36.748674265824491</v>
      </c>
      <c r="V714" s="83">
        <f t="shared" si="410"/>
        <v>8.6997390944542143</v>
      </c>
      <c r="W714" s="83">
        <f t="shared" si="410"/>
        <v>1.723981832809663</v>
      </c>
      <c r="X714" s="83" t="str">
        <f t="shared" si="410"/>
        <v/>
      </c>
      <c r="Y714" s="83" t="str">
        <f t="shared" si="410"/>
        <v/>
      </c>
      <c r="Z714" s="70">
        <f t="shared" si="391"/>
        <v>47.17239519308837</v>
      </c>
      <c r="AA714" s="70">
        <f t="shared" ca="1" si="392"/>
        <v>118</v>
      </c>
      <c r="AB714" s="70">
        <f t="shared" ca="1" si="393"/>
        <v>107</v>
      </c>
      <c r="AC714" s="70">
        <f t="shared" ca="1" si="394"/>
        <v>121</v>
      </c>
      <c r="AD714" s="70">
        <f t="shared" ca="1" si="395"/>
        <v>105</v>
      </c>
      <c r="AE714" s="70" t="e">
        <f t="shared" ca="1" si="396"/>
        <v>#VALUE!</v>
      </c>
      <c r="AF714" s="70" t="e">
        <f t="shared" ca="1" si="397"/>
        <v>#VALUE!</v>
      </c>
      <c r="AG714" s="83">
        <f t="shared" ref="AG714:AN715" si="411">IF(ISERROR(AG102/$T102),"",AG102/$T102)</f>
        <v>10.788536465145082</v>
      </c>
      <c r="AH714" s="83">
        <f t="shared" si="411"/>
        <v>16.32753688090424</v>
      </c>
      <c r="AI714" s="83">
        <f t="shared" si="411"/>
        <v>8.329047934854696</v>
      </c>
      <c r="AJ714" s="83" t="str">
        <f t="shared" si="411"/>
        <v/>
      </c>
      <c r="AK714" s="83" t="str">
        <f t="shared" si="411"/>
        <v/>
      </c>
      <c r="AL714" s="83" t="str">
        <f t="shared" si="411"/>
        <v/>
      </c>
      <c r="AM714" s="83" t="str">
        <f t="shared" si="411"/>
        <v/>
      </c>
      <c r="AN714" s="83">
        <f t="shared" si="411"/>
        <v>1.303552984920471</v>
      </c>
      <c r="AO714" s="59"/>
      <c r="AP714" s="83">
        <f t="shared" ref="AP714:AT715" si="412">IF(ISERROR(AP102/$T102),"",AP102/$T102)</f>
        <v>7.9404743474053863</v>
      </c>
      <c r="AQ714" s="83">
        <f t="shared" si="412"/>
        <v>0.75926474704882818</v>
      </c>
      <c r="AR714" s="83" t="str">
        <f t="shared" si="412"/>
        <v/>
      </c>
      <c r="AS714" s="83" t="str">
        <f t="shared" si="412"/>
        <v/>
      </c>
      <c r="AT714" s="83" t="str">
        <f t="shared" si="412"/>
        <v/>
      </c>
      <c r="AU714" s="59"/>
      <c r="AV714" s="83">
        <f t="shared" ref="AV714:AY715" si="413">IF(ISERROR(AV102/$T102),"",AV102/$T102)</f>
        <v>0.31411246045292945</v>
      </c>
      <c r="AW714" s="83" t="str">
        <f t="shared" si="413"/>
        <v/>
      </c>
      <c r="AX714" s="83">
        <f t="shared" si="413"/>
        <v>1.3399933680514031</v>
      </c>
      <c r="AY714" s="83">
        <f t="shared" si="413"/>
        <v>6.9876004305330558E-2</v>
      </c>
      <c r="AZ714" s="59"/>
      <c r="BA714" s="83" t="str">
        <f>IF(ISERROR(BA102/$T102),"",BA102/$T102)</f>
        <v/>
      </c>
      <c r="BB714" s="83" t="str">
        <f>IF(ISERROR(BB102/$T102),"",BB102/$T102)</f>
        <v/>
      </c>
      <c r="BC714" s="59"/>
      <c r="BD714" s="83" t="str">
        <f t="shared" ref="BD714:BF715" si="414">IF(ISERROR(BD102/$T102),"",BD102/$T102)</f>
        <v/>
      </c>
      <c r="BE714" s="83" t="str">
        <f t="shared" si="414"/>
        <v/>
      </c>
      <c r="BF714" s="83" t="str">
        <f t="shared" si="414"/>
        <v/>
      </c>
    </row>
    <row r="715" spans="4:58" s="28" customFormat="1" ht="15" customHeight="1">
      <c r="D715" s="60"/>
      <c r="E715" s="60"/>
      <c r="F715" s="60"/>
      <c r="P715" s="27">
        <v>94</v>
      </c>
      <c r="Q715" s="50" t="str">
        <f t="shared" si="390"/>
        <v>Portland_2015</v>
      </c>
      <c r="R715" s="21"/>
      <c r="S715" s="21"/>
      <c r="T715" s="32"/>
      <c r="U715" s="83">
        <f t="shared" si="410"/>
        <v>65.367173113274859</v>
      </c>
      <c r="V715" s="83">
        <f t="shared" si="410"/>
        <v>55.963010670484785</v>
      </c>
      <c r="W715" s="83">
        <f t="shared" si="410"/>
        <v>2.3079147543584138</v>
      </c>
      <c r="X715" s="83" t="str">
        <f t="shared" si="410"/>
        <v/>
      </c>
      <c r="Y715" s="83" t="str">
        <f t="shared" si="410"/>
        <v/>
      </c>
      <c r="Z715" s="70">
        <f t="shared" si="391"/>
        <v>123.63809853811806</v>
      </c>
      <c r="AA715" s="70">
        <f t="shared" ca="1" si="392"/>
        <v>54</v>
      </c>
      <c r="AB715" s="70">
        <f t="shared" ca="1" si="393"/>
        <v>52</v>
      </c>
      <c r="AC715" s="70">
        <f t="shared" ca="1" si="394"/>
        <v>39</v>
      </c>
      <c r="AD715" s="70">
        <f t="shared" ca="1" si="395"/>
        <v>96</v>
      </c>
      <c r="AE715" s="70" t="e">
        <f t="shared" ca="1" si="396"/>
        <v>#VALUE!</v>
      </c>
      <c r="AF715" s="70" t="e">
        <f t="shared" ca="1" si="397"/>
        <v>#VALUE!</v>
      </c>
      <c r="AG715" s="83">
        <f t="shared" si="411"/>
        <v>27.18990167724975</v>
      </c>
      <c r="AH715" s="83">
        <f t="shared" si="411"/>
        <v>37.905149233279765</v>
      </c>
      <c r="AI715" s="83" t="str">
        <f t="shared" si="411"/>
        <v/>
      </c>
      <c r="AJ715" s="83" t="str">
        <f t="shared" si="411"/>
        <v/>
      </c>
      <c r="AK715" s="83" t="str">
        <f t="shared" si="411"/>
        <v/>
      </c>
      <c r="AL715" s="83" t="str">
        <f t="shared" si="411"/>
        <v/>
      </c>
      <c r="AM715" s="83" t="str">
        <f t="shared" si="411"/>
        <v/>
      </c>
      <c r="AN715" s="83">
        <f t="shared" si="411"/>
        <v>0.27212220274535731</v>
      </c>
      <c r="AO715" s="59"/>
      <c r="AP715" s="83">
        <f t="shared" si="412"/>
        <v>55.963010670484785</v>
      </c>
      <c r="AQ715" s="83" t="str">
        <f t="shared" si="412"/>
        <v/>
      </c>
      <c r="AR715" s="83" t="str">
        <f t="shared" si="412"/>
        <v/>
      </c>
      <c r="AS715" s="83" t="str">
        <f t="shared" si="412"/>
        <v/>
      </c>
      <c r="AT715" s="83" t="str">
        <f t="shared" si="412"/>
        <v/>
      </c>
      <c r="AU715" s="59"/>
      <c r="AV715" s="83">
        <f t="shared" si="413"/>
        <v>1.9715158084201445</v>
      </c>
      <c r="AW715" s="83" t="str">
        <f t="shared" si="413"/>
        <v/>
      </c>
      <c r="AX715" s="83" t="str">
        <f t="shared" si="413"/>
        <v/>
      </c>
      <c r="AY715" s="83">
        <f t="shared" si="413"/>
        <v>0.33639894593826924</v>
      </c>
      <c r="AZ715" s="59"/>
      <c r="BA715" s="83" t="str">
        <f>IF(ISERROR(BA103/$T103),"",BA103/$T103)</f>
        <v/>
      </c>
      <c r="BB715" s="83" t="str">
        <f>IF(ISERROR(BB103/$T103),"",BB103/$T103)</f>
        <v/>
      </c>
      <c r="BC715" s="59"/>
      <c r="BD715" s="83" t="str">
        <f t="shared" si="414"/>
        <v/>
      </c>
      <c r="BE715" s="83" t="str">
        <f t="shared" si="414"/>
        <v/>
      </c>
      <c r="BF715" s="83" t="str">
        <f t="shared" si="414"/>
        <v/>
      </c>
    </row>
    <row r="716" spans="4:58" s="28" customFormat="1" ht="15" customHeight="1">
      <c r="D716" s="60"/>
      <c r="E716" s="60"/>
      <c r="F716" s="60"/>
      <c r="P716" s="27">
        <v>95</v>
      </c>
      <c r="Q716" s="50" t="str">
        <f t="shared" si="390"/>
        <v>Portland_2014</v>
      </c>
      <c r="R716" s="21"/>
      <c r="S716" s="21"/>
      <c r="T716" s="32"/>
      <c r="U716" s="83">
        <f t="shared" si="410"/>
        <v>70.959537896039791</v>
      </c>
      <c r="V716" s="83">
        <f t="shared" si="410"/>
        <v>55.624572128959208</v>
      </c>
      <c r="W716" s="83">
        <f t="shared" si="410"/>
        <v>2.1120704052168842</v>
      </c>
      <c r="X716" s="83" t="str">
        <f t="shared" si="410"/>
        <v/>
      </c>
      <c r="Y716" s="83" t="str">
        <f t="shared" si="410"/>
        <v/>
      </c>
      <c r="Z716" s="70">
        <f t="shared" si="391"/>
        <v>128.69618043021589</v>
      </c>
      <c r="AA716" s="70">
        <f t="shared" ca="1" si="392"/>
        <v>50</v>
      </c>
      <c r="AB716" s="70">
        <f t="shared" ca="1" si="393"/>
        <v>47</v>
      </c>
      <c r="AC716" s="70">
        <f t="shared" ca="1" si="394"/>
        <v>40</v>
      </c>
      <c r="AD716" s="70">
        <f t="shared" ca="1" si="395"/>
        <v>102</v>
      </c>
      <c r="AE716" s="70" t="e">
        <f t="shared" ca="1" si="396"/>
        <v>#VALUE!</v>
      </c>
      <c r="AF716" s="70" t="e">
        <f t="shared" ca="1" si="397"/>
        <v>#VALUE!</v>
      </c>
      <c r="AG716" s="83"/>
      <c r="AH716" s="83"/>
      <c r="AI716" s="83"/>
      <c r="AJ716" s="83"/>
      <c r="AK716" s="83"/>
      <c r="AL716" s="83"/>
      <c r="AM716" s="83"/>
      <c r="AN716" s="83"/>
      <c r="AO716" s="59"/>
      <c r="AP716" s="83"/>
      <c r="AQ716" s="83"/>
      <c r="AR716" s="83"/>
      <c r="AS716" s="83"/>
      <c r="AT716" s="83"/>
      <c r="AU716" s="59"/>
      <c r="AV716" s="83"/>
      <c r="AW716" s="83"/>
      <c r="AX716" s="83"/>
      <c r="AY716" s="83"/>
      <c r="AZ716" s="59"/>
      <c r="BA716" s="83"/>
      <c r="BB716" s="83"/>
      <c r="BC716" s="59"/>
      <c r="BD716" s="83"/>
      <c r="BE716" s="83"/>
      <c r="BF716" s="83"/>
    </row>
    <row r="717" spans="4:58" s="28" customFormat="1" ht="15" customHeight="1">
      <c r="D717" s="60"/>
      <c r="E717" s="60"/>
      <c r="F717" s="60"/>
      <c r="P717" s="27">
        <v>96</v>
      </c>
      <c r="Q717" s="50" t="str">
        <f t="shared" si="390"/>
        <v>Portland_2013</v>
      </c>
      <c r="R717" s="21"/>
      <c r="S717" s="21"/>
      <c r="T717" s="32"/>
      <c r="U717" s="83">
        <f t="shared" si="410"/>
        <v>57.805755948004141</v>
      </c>
      <c r="V717" s="83">
        <f t="shared" si="410"/>
        <v>55.195042097093221</v>
      </c>
      <c r="W717" s="83">
        <f t="shared" si="410"/>
        <v>2.1538829153501662</v>
      </c>
      <c r="X717" s="83" t="str">
        <f t="shared" si="410"/>
        <v/>
      </c>
      <c r="Y717" s="83" t="str">
        <f t="shared" si="410"/>
        <v/>
      </c>
      <c r="Z717" s="70">
        <f t="shared" si="391"/>
        <v>115.15468096044752</v>
      </c>
      <c r="AA717" s="70">
        <f t="shared" ca="1" si="392"/>
        <v>60</v>
      </c>
      <c r="AB717" s="70">
        <f t="shared" ca="1" si="393"/>
        <v>65</v>
      </c>
      <c r="AC717" s="70">
        <f t="shared" ca="1" si="394"/>
        <v>41</v>
      </c>
      <c r="AD717" s="70">
        <f t="shared" ca="1" si="395"/>
        <v>98</v>
      </c>
      <c r="AE717" s="70" t="e">
        <f t="shared" ca="1" si="396"/>
        <v>#VALUE!</v>
      </c>
      <c r="AF717" s="70" t="e">
        <f t="shared" ca="1" si="397"/>
        <v>#VALUE!</v>
      </c>
      <c r="AG717" s="83"/>
      <c r="AH717" s="83"/>
      <c r="AI717" s="83"/>
      <c r="AJ717" s="83"/>
      <c r="AK717" s="83"/>
      <c r="AL717" s="83"/>
      <c r="AM717" s="83"/>
      <c r="AN717" s="83"/>
      <c r="AO717" s="59"/>
      <c r="AP717" s="83"/>
      <c r="AQ717" s="83"/>
      <c r="AR717" s="83"/>
      <c r="AS717" s="83"/>
      <c r="AT717" s="83"/>
      <c r="AU717" s="59"/>
      <c r="AV717" s="83"/>
      <c r="AW717" s="83"/>
      <c r="AX717" s="83"/>
      <c r="AY717" s="83"/>
      <c r="AZ717" s="59"/>
      <c r="BA717" s="83"/>
      <c r="BB717" s="83"/>
      <c r="BC717" s="59"/>
      <c r="BD717" s="83"/>
      <c r="BE717" s="83"/>
      <c r="BF717" s="83"/>
    </row>
    <row r="718" spans="4:58" s="28" customFormat="1" ht="15" customHeight="1">
      <c r="D718" s="60"/>
      <c r="E718" s="60"/>
      <c r="F718" s="60"/>
      <c r="P718" s="27">
        <v>97</v>
      </c>
      <c r="Q718" s="50" t="str">
        <f>Q106</f>
        <v>Portland_2016</v>
      </c>
      <c r="R718" s="21"/>
      <c r="S718" s="21"/>
      <c r="T718" s="32"/>
      <c r="U718" s="83">
        <f t="shared" si="410"/>
        <v>50.471058371552118</v>
      </c>
      <c r="V718" s="83">
        <f t="shared" si="410"/>
        <v>54.730174457829641</v>
      </c>
      <c r="W718" s="83">
        <f t="shared" si="410"/>
        <v>2.3272419012135677</v>
      </c>
      <c r="X718" s="83" t="str">
        <f t="shared" si="410"/>
        <v/>
      </c>
      <c r="Y718" s="83" t="str">
        <f t="shared" si="410"/>
        <v/>
      </c>
      <c r="Z718" s="70">
        <f t="shared" ref="Z718:Z749" si="415">IF(SUM(U718:Y718)=0,"",SUM(U718:Y718))</f>
        <v>107.52847473059532</v>
      </c>
      <c r="AA718" s="70">
        <f t="shared" ca="1" si="392"/>
        <v>65</v>
      </c>
      <c r="AB718" s="70">
        <f t="shared" ca="1" si="393"/>
        <v>87</v>
      </c>
      <c r="AC718" s="70">
        <f t="shared" ca="1" si="394"/>
        <v>42</v>
      </c>
      <c r="AD718" s="70">
        <f t="shared" ca="1" si="395"/>
        <v>95</v>
      </c>
      <c r="AE718" s="70" t="e">
        <f t="shared" ca="1" si="396"/>
        <v>#VALUE!</v>
      </c>
      <c r="AF718" s="70" t="e">
        <f t="shared" ca="1" si="397"/>
        <v>#VALUE!</v>
      </c>
      <c r="AG718" s="83">
        <f t="shared" ref="AG718:AN718" si="416">IF(ISERROR(AG106/$T106),"",AG106/$T106)</f>
        <v>21.572357579925612</v>
      </c>
      <c r="AH718" s="83">
        <f t="shared" si="416"/>
        <v>28.637779819110989</v>
      </c>
      <c r="AI718" s="83" t="str">
        <f t="shared" si="416"/>
        <v/>
      </c>
      <c r="AJ718" s="83" t="str">
        <f t="shared" si="416"/>
        <v/>
      </c>
      <c r="AK718" s="83" t="str">
        <f t="shared" si="416"/>
        <v/>
      </c>
      <c r="AL718" s="83" t="str">
        <f t="shared" si="416"/>
        <v/>
      </c>
      <c r="AM718" s="83" t="str">
        <f t="shared" si="416"/>
        <v/>
      </c>
      <c r="AN718" s="83">
        <f t="shared" si="416"/>
        <v>0.26092097251551427</v>
      </c>
      <c r="AO718" s="59"/>
      <c r="AP718" s="83">
        <f>IF(ISERROR(AP106/$T106),"",AP106/$T106)</f>
        <v>54.730174457829641</v>
      </c>
      <c r="AQ718" s="83" t="str">
        <f>IF(ISERROR(AQ106/$T106),"",AQ106/$T106)</f>
        <v/>
      </c>
      <c r="AR718" s="83" t="str">
        <f>IF(ISERROR(AR106/$T106),"",AR106/$T106)</f>
        <v/>
      </c>
      <c r="AS718" s="83" t="str">
        <f>IF(ISERROR(AS106/$T106),"",AS106/$T106)</f>
        <v/>
      </c>
      <c r="AT718" s="83" t="str">
        <f>IF(ISERROR(AT106/$T106),"",AT106/$T106)</f>
        <v/>
      </c>
      <c r="AU718" s="59"/>
      <c r="AV718" s="83">
        <f>IF(ISERROR(AV106/$T106),"",AV106/$T106)</f>
        <v>2.0256666522687756</v>
      </c>
      <c r="AW718" s="83" t="str">
        <f>IF(ISERROR(AW106/$T106),"",AW106/$T106)</f>
        <v/>
      </c>
      <c r="AX718" s="83" t="str">
        <f>IF(ISERROR(AX106/$T106),"",AX106/$T106)</f>
        <v/>
      </c>
      <c r="AY718" s="83">
        <f>IF(ISERROR(AY106/$T106),"",AY106/$T106)</f>
        <v>0.30157524894479232</v>
      </c>
      <c r="AZ718" s="59"/>
      <c r="BA718" s="83" t="str">
        <f>IF(ISERROR(BA106/$T106),"",BA106/$T106)</f>
        <v/>
      </c>
      <c r="BB718" s="83" t="str">
        <f>IF(ISERROR(BB106/$T106),"",BB106/$T106)</f>
        <v/>
      </c>
      <c r="BC718" s="59"/>
      <c r="BD718" s="83" t="str">
        <f>IF(ISERROR(BD106/$T106),"",BD106/$T106)</f>
        <v/>
      </c>
      <c r="BE718" s="83" t="str">
        <f>IF(ISERROR(BE106/$T106),"",BE106/$T106)</f>
        <v/>
      </c>
      <c r="BF718" s="83" t="str">
        <f>IF(ISERROR(BF106/$T106),"",BF106/$T106)</f>
        <v/>
      </c>
    </row>
    <row r="719" spans="4:58" s="28" customFormat="1" ht="15" customHeight="1">
      <c r="D719" s="60"/>
      <c r="E719" s="60"/>
      <c r="F719" s="60"/>
      <c r="P719" s="27">
        <v>98</v>
      </c>
      <c r="Q719" s="50" t="str">
        <f>Q107</f>
        <v>Rio de Janeiro_2012</v>
      </c>
      <c r="R719" s="21"/>
      <c r="S719" s="21"/>
      <c r="T719" s="32"/>
      <c r="U719" s="83">
        <f t="shared" si="410"/>
        <v>123.08363609455074</v>
      </c>
      <c r="V719" s="83">
        <f t="shared" si="410"/>
        <v>72.435537105909788</v>
      </c>
      <c r="W719" s="83">
        <f t="shared" si="410"/>
        <v>31.052727288833363</v>
      </c>
      <c r="X719" s="83" t="str">
        <f t="shared" si="410"/>
        <v/>
      </c>
      <c r="Y719" s="83" t="str">
        <f t="shared" si="410"/>
        <v/>
      </c>
      <c r="Z719" s="70">
        <f t="shared" si="415"/>
        <v>226.57190048929388</v>
      </c>
      <c r="AA719" s="70">
        <f t="shared" ref="AA719:AA750" ca="1" si="417">IFERROR(IF(ROW()-ROW(AA$621)&lt;$X$1+1,AA718+1,RANK(Z719,GDPTOTALrank)+$X$1),IF(VALUE(Z719)=0,$T$1+1,RANK(Z719,GDPTOTALrank)+$X$1))</f>
        <v>22</v>
      </c>
      <c r="AB719" s="70">
        <f t="shared" ref="AB719:AB750" ca="1" si="418">IFERROR(IF(ROW()-ROW(AB$621)&lt;$X$1+1,AB718+1,RANK(U719,GDPSTATIONrank)+$X$1),IF(VALUE(U719)=0,$T$1+1,RANK(U719,GDPSTATIONrank)+$X$1))</f>
        <v>25</v>
      </c>
      <c r="AC719" s="70">
        <f t="shared" ref="AC719:AC750" ca="1" si="419">IFERROR(IF(ROW()-ROW(AC$621)&lt;$X$1+1,AC718+1,RANK(V719,GDPTRANSrank)+$X$1),IF(VALUE(V719)=0,$T$1+1,RANK(V719,GDPTRANSrank)+$X$1))</f>
        <v>28</v>
      </c>
      <c r="AD719" s="70">
        <f t="shared" ref="AD719:AD750" ca="1" si="420">IFERROR(IF(ROW()-ROW(AD$621)&lt;$X$1+1,AD718+1,RANK(W719,GDPWASTErank)+$X$1),IF(VALUE(W719)=0,$T$1+1,RANK(W719,GDPWASTErank)+$X$1))</f>
        <v>23</v>
      </c>
      <c r="AE719" s="70" t="e">
        <f t="shared" ref="AE719:AE750" ca="1" si="421">IFERROR(IF(ROW()-ROW(AE$621)&lt;$X$1+1,AE718+1,RANK(X719,GDPIPPUrank)+$X$1),IF(VALUE(X719)=0,$T$1+1,RANK(X719,GDPIPPUrank)+$X$1))</f>
        <v>#VALUE!</v>
      </c>
      <c r="AF719" s="70" t="e">
        <f t="shared" ref="AF719:AF750" ca="1" si="422">IFERROR(IF(ROW()-ROW(AF$621)&lt;$X$1+1,AF718+1,RANK(Y719,GDPAFOLUrank)+$X$1),IF(VALUE(Y719)=0,$T$1+1,RANK(Y719,GDPAFOLUrank)+$X$1))</f>
        <v>#VALUE!</v>
      </c>
      <c r="AG719" s="83"/>
      <c r="AH719" s="83"/>
      <c r="AI719" s="83"/>
      <c r="AJ719" s="83"/>
      <c r="AK719" s="83"/>
      <c r="AL719" s="83"/>
      <c r="AM719" s="83"/>
      <c r="AN719" s="83"/>
      <c r="AO719" s="59"/>
      <c r="AP719" s="83"/>
      <c r="AQ719" s="83"/>
      <c r="AR719" s="83"/>
      <c r="AS719" s="83"/>
      <c r="AT719" s="83"/>
      <c r="AU719" s="59"/>
      <c r="AV719" s="83"/>
      <c r="AW719" s="83"/>
      <c r="AX719" s="83"/>
      <c r="AY719" s="83"/>
      <c r="AZ719" s="59"/>
      <c r="BA719" s="83"/>
      <c r="BB719" s="83"/>
      <c r="BC719" s="59"/>
      <c r="BD719" s="83"/>
      <c r="BE719" s="83"/>
      <c r="BF719" s="83"/>
    </row>
    <row r="720" spans="4:58" s="28" customFormat="1" ht="15" customHeight="1">
      <c r="D720" s="60"/>
      <c r="E720" s="60"/>
      <c r="F720" s="60"/>
      <c r="P720" s="27">
        <v>99</v>
      </c>
      <c r="Q720" s="50" t="str">
        <f>Q108</f>
        <v>San Francisco_2012</v>
      </c>
      <c r="R720" s="21"/>
      <c r="S720" s="21"/>
      <c r="T720" s="32"/>
      <c r="U720" s="83">
        <f t="shared" si="410"/>
        <v>30.363801886857757</v>
      </c>
      <c r="V720" s="83">
        <f t="shared" si="410"/>
        <v>29.081046606978902</v>
      </c>
      <c r="W720" s="83">
        <f t="shared" si="410"/>
        <v>2.1268096332539286</v>
      </c>
      <c r="X720" s="83" t="str">
        <f t="shared" si="410"/>
        <v/>
      </c>
      <c r="Y720" s="83" t="str">
        <f t="shared" si="410"/>
        <v/>
      </c>
      <c r="Z720" s="70">
        <f t="shared" si="415"/>
        <v>61.571658127090586</v>
      </c>
      <c r="AA720" s="70">
        <f t="shared" ca="1" si="417"/>
        <v>104</v>
      </c>
      <c r="AB720" s="70">
        <f t="shared" ca="1" si="418"/>
        <v>121</v>
      </c>
      <c r="AC720" s="70">
        <f t="shared" ca="1" si="419"/>
        <v>71</v>
      </c>
      <c r="AD720" s="70">
        <f t="shared" ca="1" si="420"/>
        <v>101</v>
      </c>
      <c r="AE720" s="70" t="e">
        <f t="shared" ca="1" si="421"/>
        <v>#VALUE!</v>
      </c>
      <c r="AF720" s="70" t="e">
        <f t="shared" ca="1" si="422"/>
        <v>#VALUE!</v>
      </c>
      <c r="AG720" s="83"/>
      <c r="AH720" s="83"/>
      <c r="AI720" s="83"/>
      <c r="AJ720" s="83"/>
      <c r="AK720" s="83"/>
      <c r="AL720" s="83"/>
      <c r="AM720" s="83"/>
      <c r="AN720" s="83"/>
      <c r="AO720" s="59"/>
      <c r="AP720" s="83"/>
      <c r="AQ720" s="83"/>
      <c r="AR720" s="83"/>
      <c r="AS720" s="83"/>
      <c r="AT720" s="83"/>
      <c r="AU720" s="59"/>
      <c r="AV720" s="83"/>
      <c r="AW720" s="83"/>
      <c r="AX720" s="83"/>
      <c r="AY720" s="83"/>
      <c r="AZ720" s="59"/>
      <c r="BA720" s="83"/>
      <c r="BB720" s="83"/>
      <c r="BC720" s="59"/>
      <c r="BD720" s="83"/>
      <c r="BE720" s="83"/>
      <c r="BF720" s="83"/>
    </row>
    <row r="721" spans="4:58" s="28" customFormat="1" ht="15" customHeight="1">
      <c r="D721" s="60"/>
      <c r="E721" s="60"/>
      <c r="F721" s="60"/>
      <c r="P721" s="27">
        <v>100</v>
      </c>
      <c r="Q721" s="50" t="str">
        <f>Q109</f>
        <v>San Francisco_2015</v>
      </c>
      <c r="R721" s="21"/>
      <c r="S721" s="21"/>
      <c r="T721" s="32"/>
      <c r="U721" s="83">
        <f t="shared" si="410"/>
        <v>25.115444327464868</v>
      </c>
      <c r="V721" s="83">
        <f t="shared" si="410"/>
        <v>28.278723587418135</v>
      </c>
      <c r="W721" s="83">
        <f t="shared" si="410"/>
        <v>3.2828428299161905</v>
      </c>
      <c r="X721" s="83" t="str">
        <f t="shared" si="410"/>
        <v/>
      </c>
      <c r="Y721" s="83" t="str">
        <f t="shared" si="410"/>
        <v/>
      </c>
      <c r="Z721" s="70">
        <f t="shared" si="415"/>
        <v>56.67701074479919</v>
      </c>
      <c r="AA721" s="70">
        <f t="shared" ca="1" si="417"/>
        <v>113</v>
      </c>
      <c r="AB721" s="70">
        <f t="shared" ca="1" si="418"/>
        <v>124</v>
      </c>
      <c r="AC721" s="70">
        <f t="shared" ca="1" si="419"/>
        <v>74</v>
      </c>
      <c r="AD721" s="70">
        <f t="shared" ca="1" si="420"/>
        <v>81</v>
      </c>
      <c r="AE721" s="70" t="e">
        <f t="shared" ca="1" si="421"/>
        <v>#VALUE!</v>
      </c>
      <c r="AF721" s="70" t="e">
        <f t="shared" ca="1" si="422"/>
        <v>#VALUE!</v>
      </c>
      <c r="AG721" s="83">
        <f t="shared" ref="AG721:AN730" si="423">IF(ISERROR(AG109/$T109),"",AG109/$T109)</f>
        <v>9.6198605664273629</v>
      </c>
      <c r="AH721" s="83">
        <f t="shared" si="423"/>
        <v>14.976948444639328</v>
      </c>
      <c r="AI721" s="83" t="str">
        <f t="shared" si="423"/>
        <v/>
      </c>
      <c r="AJ721" s="83" t="str">
        <f t="shared" si="423"/>
        <v/>
      </c>
      <c r="AK721" s="83">
        <f t="shared" si="423"/>
        <v>0.17666006738910647</v>
      </c>
      <c r="AL721" s="83">
        <f t="shared" si="423"/>
        <v>0.2159027741440778</v>
      </c>
      <c r="AM721" s="83" t="str">
        <f t="shared" si="423"/>
        <v/>
      </c>
      <c r="AN721" s="83">
        <f t="shared" si="423"/>
        <v>0.12502657193413408</v>
      </c>
      <c r="AO721" s="59"/>
      <c r="AP721" s="83">
        <f t="shared" ref="AP721:AT730" si="424">IF(ISERROR(AP109/$T109),"",AP109/$T109)</f>
        <v>21.759118349390015</v>
      </c>
      <c r="AQ721" s="83">
        <f t="shared" si="424"/>
        <v>1.2977079068670863</v>
      </c>
      <c r="AR721" s="83">
        <f t="shared" si="424"/>
        <v>5.2218973311610393</v>
      </c>
      <c r="AS721" s="83" t="str">
        <f t="shared" si="424"/>
        <v/>
      </c>
      <c r="AT721" s="83" t="str">
        <f t="shared" si="424"/>
        <v/>
      </c>
      <c r="AU721" s="59"/>
      <c r="AV721" s="83">
        <f t="shared" ref="AV721:AY740" si="425">IF(ISERROR(AV109/$T109),"",AV109/$T109)</f>
        <v>3.2192535730448686</v>
      </c>
      <c r="AW721" s="83" t="str">
        <f t="shared" si="425"/>
        <v/>
      </c>
      <c r="AX721" s="83" t="str">
        <f t="shared" si="425"/>
        <v/>
      </c>
      <c r="AY721" s="83">
        <f t="shared" si="425"/>
        <v>6.3589256871321789E-2</v>
      </c>
      <c r="AZ721" s="59"/>
      <c r="BA721" s="83" t="str">
        <f t="shared" ref="BA721:BB740" si="426">IF(ISERROR(BA109/$T109),"",BA109/$T109)</f>
        <v/>
      </c>
      <c r="BB721" s="83" t="str">
        <f t="shared" si="426"/>
        <v/>
      </c>
      <c r="BC721" s="59"/>
      <c r="BD721" s="83" t="str">
        <f t="shared" ref="BD721:BF740" si="427">IF(ISERROR(BD109/$T109),"",BD109/$T109)</f>
        <v/>
      </c>
      <c r="BE721" s="83" t="str">
        <f t="shared" si="427"/>
        <v/>
      </c>
      <c r="BF721" s="83" t="str">
        <f t="shared" si="427"/>
        <v/>
      </c>
    </row>
    <row r="722" spans="4:58" s="28" customFormat="1" ht="15" customHeight="1">
      <c r="D722" s="60"/>
      <c r="E722" s="60"/>
      <c r="F722" s="60"/>
      <c r="P722" s="27">
        <v>101</v>
      </c>
      <c r="Q722" s="50" t="str">
        <f t="shared" ref="Q722:Q785" si="428">Q110</f>
        <v>San Francisco_2016</v>
      </c>
      <c r="R722" s="21"/>
      <c r="S722" s="21"/>
      <c r="T722" s="32"/>
      <c r="U722" s="83">
        <f t="shared" ref="U722:Y731" si="429">IF(ISERROR(U110/$T110),"",U110/$T110)</f>
        <v>17.178725347162292</v>
      </c>
      <c r="V722" s="83">
        <f t="shared" si="429"/>
        <v>17.440679414739556</v>
      </c>
      <c r="W722" s="83">
        <f t="shared" si="429"/>
        <v>2.1292556399522407</v>
      </c>
      <c r="X722" s="83" t="str">
        <f t="shared" si="429"/>
        <v/>
      </c>
      <c r="Y722" s="83" t="str">
        <f t="shared" si="429"/>
        <v/>
      </c>
      <c r="Z722" s="70">
        <f t="shared" si="415"/>
        <v>36.748660401854089</v>
      </c>
      <c r="AA722" s="70">
        <f t="shared" ca="1" si="417"/>
        <v>125</v>
      </c>
      <c r="AB722" s="70">
        <f t="shared" ca="1" si="418"/>
        <v>134</v>
      </c>
      <c r="AC722" s="70">
        <f t="shared" ca="1" si="419"/>
        <v>91</v>
      </c>
      <c r="AD722" s="70">
        <f t="shared" ca="1" si="420"/>
        <v>100</v>
      </c>
      <c r="AE722" s="70" t="e">
        <f t="shared" ca="1" si="421"/>
        <v>#VALUE!</v>
      </c>
      <c r="AF722" s="70" t="e">
        <f t="shared" ca="1" si="422"/>
        <v>#VALUE!</v>
      </c>
      <c r="AG722" s="83">
        <f t="shared" si="423"/>
        <v>5.9850695865176951</v>
      </c>
      <c r="AH722" s="83">
        <f t="shared" si="423"/>
        <v>8.3303809368199282</v>
      </c>
      <c r="AI722" s="83" t="str">
        <f t="shared" si="423"/>
        <v/>
      </c>
      <c r="AJ722" s="83" t="str">
        <f t="shared" si="423"/>
        <v/>
      </c>
      <c r="AK722" s="83" t="str">
        <f t="shared" si="423"/>
        <v/>
      </c>
      <c r="AL722" s="83">
        <f t="shared" si="423"/>
        <v>1.0840359712230216</v>
      </c>
      <c r="AM722" s="83" t="str">
        <f t="shared" si="423"/>
        <v/>
      </c>
      <c r="AN722" s="83">
        <f t="shared" si="423"/>
        <v>1.7786057590764646</v>
      </c>
      <c r="AO722" s="59"/>
      <c r="AP722" s="83">
        <f t="shared" si="424"/>
        <v>13.332163473083712</v>
      </c>
      <c r="AQ722" s="83">
        <f t="shared" si="424"/>
        <v>0.74591113133840647</v>
      </c>
      <c r="AR722" s="83">
        <f t="shared" si="424"/>
        <v>3.3626048103174404</v>
      </c>
      <c r="AS722" s="83" t="str">
        <f t="shared" si="424"/>
        <v/>
      </c>
      <c r="AT722" s="83" t="str">
        <f t="shared" si="424"/>
        <v/>
      </c>
      <c r="AU722" s="59"/>
      <c r="AV722" s="83">
        <f t="shared" si="425"/>
        <v>2.0930214258856021</v>
      </c>
      <c r="AW722" s="83" t="str">
        <f t="shared" si="425"/>
        <v/>
      </c>
      <c r="AX722" s="83" t="str">
        <f t="shared" si="425"/>
        <v/>
      </c>
      <c r="AY722" s="83">
        <f t="shared" si="425"/>
        <v>3.6234214066638432E-2</v>
      </c>
      <c r="AZ722" s="59"/>
      <c r="BA722" s="83" t="str">
        <f t="shared" si="426"/>
        <v/>
      </c>
      <c r="BB722" s="83" t="str">
        <f t="shared" si="426"/>
        <v/>
      </c>
      <c r="BC722" s="59"/>
      <c r="BD722" s="83" t="str">
        <f t="shared" si="427"/>
        <v/>
      </c>
      <c r="BE722" s="83" t="str">
        <f t="shared" si="427"/>
        <v/>
      </c>
      <c r="BF722" s="83" t="str">
        <f t="shared" si="427"/>
        <v/>
      </c>
    </row>
    <row r="723" spans="4:58" s="20" customFormat="1" ht="15" customHeight="1">
      <c r="P723" s="237">
        <v>102</v>
      </c>
      <c r="Q723" s="50" t="str">
        <f t="shared" si="428"/>
        <v>Seattle_2012</v>
      </c>
      <c r="R723" s="21"/>
      <c r="S723" s="21"/>
      <c r="T723" s="32"/>
      <c r="U723" s="83">
        <f t="shared" si="429"/>
        <v>39.492358874971814</v>
      </c>
      <c r="V723" s="83">
        <f t="shared" si="429"/>
        <v>48.816258327799304</v>
      </c>
      <c r="W723" s="83">
        <f t="shared" si="429"/>
        <v>0.96070832919842697</v>
      </c>
      <c r="X723" s="83" t="str">
        <f t="shared" si="429"/>
        <v/>
      </c>
      <c r="Y723" s="83" t="str">
        <f t="shared" si="429"/>
        <v/>
      </c>
      <c r="Z723" s="70">
        <f t="shared" si="415"/>
        <v>89.269325531969542</v>
      </c>
      <c r="AA723" s="70">
        <f t="shared" ca="1" si="417"/>
        <v>73</v>
      </c>
      <c r="AB723" s="70">
        <f t="shared" ca="1" si="418"/>
        <v>104</v>
      </c>
      <c r="AC723" s="70">
        <f t="shared" ca="1" si="419"/>
        <v>49</v>
      </c>
      <c r="AD723" s="70">
        <f t="shared" ca="1" si="420"/>
        <v>112</v>
      </c>
      <c r="AE723" s="70" t="e">
        <f t="shared" ca="1" si="421"/>
        <v>#VALUE!</v>
      </c>
      <c r="AF723" s="70" t="e">
        <f t="shared" ca="1" si="422"/>
        <v>#VALUE!</v>
      </c>
      <c r="AG723" s="83">
        <f t="shared" si="423"/>
        <v>11.411841356657524</v>
      </c>
      <c r="AH723" s="83">
        <f t="shared" si="423"/>
        <v>17.778907165320835</v>
      </c>
      <c r="AI723" s="83">
        <f t="shared" si="423"/>
        <v>9.9970674057946649</v>
      </c>
      <c r="AJ723" s="83" t="str">
        <f t="shared" si="423"/>
        <v/>
      </c>
      <c r="AK723" s="83" t="str">
        <f t="shared" si="423"/>
        <v/>
      </c>
      <c r="AL723" s="83" t="str">
        <f t="shared" si="423"/>
        <v/>
      </c>
      <c r="AM723" s="83" t="str">
        <f t="shared" si="423"/>
        <v/>
      </c>
      <c r="AN723" s="83">
        <f t="shared" si="423"/>
        <v>0.30454294719879682</v>
      </c>
      <c r="AO723" s="59"/>
      <c r="AP723" s="83">
        <f t="shared" si="424"/>
        <v>43.819500519881501</v>
      </c>
      <c r="AQ723" s="83">
        <f t="shared" si="424"/>
        <v>1.3206767479940984</v>
      </c>
      <c r="AR723" s="83">
        <f t="shared" si="424"/>
        <v>3.6760810599237002</v>
      </c>
      <c r="AS723" s="83" t="str">
        <f t="shared" si="424"/>
        <v/>
      </c>
      <c r="AT723" s="83" t="str">
        <f t="shared" si="424"/>
        <v/>
      </c>
      <c r="AU723" s="59"/>
      <c r="AV723" s="83">
        <f t="shared" si="425"/>
        <v>0.92198364008179956</v>
      </c>
      <c r="AW723" s="83" t="str">
        <f t="shared" si="425"/>
        <v/>
      </c>
      <c r="AX723" s="83" t="str">
        <f t="shared" si="425"/>
        <v/>
      </c>
      <c r="AY723" s="83">
        <f t="shared" si="425"/>
        <v>3.8724689116627339E-2</v>
      </c>
      <c r="AZ723" s="59"/>
      <c r="BA723" s="83" t="str">
        <f t="shared" si="426"/>
        <v/>
      </c>
      <c r="BB723" s="83" t="str">
        <f t="shared" si="426"/>
        <v/>
      </c>
      <c r="BC723" s="59"/>
      <c r="BD723" s="83" t="str">
        <f t="shared" si="427"/>
        <v/>
      </c>
      <c r="BE723" s="83" t="str">
        <f t="shared" si="427"/>
        <v/>
      </c>
      <c r="BF723" s="83" t="str">
        <f t="shared" si="427"/>
        <v/>
      </c>
    </row>
    <row r="724" spans="4:58" s="20" customFormat="1" ht="15" customHeight="1">
      <c r="P724" s="237">
        <v>103</v>
      </c>
      <c r="Q724" s="50" t="str">
        <f t="shared" si="428"/>
        <v>Seattle_2014</v>
      </c>
      <c r="R724" s="21"/>
      <c r="S724" s="21"/>
      <c r="T724" s="32"/>
      <c r="U724" s="83">
        <f t="shared" si="429"/>
        <v>6.098349865118359</v>
      </c>
      <c r="V724" s="83">
        <f t="shared" si="429"/>
        <v>8.508889115582134</v>
      </c>
      <c r="W724" s="83">
        <f t="shared" si="429"/>
        <v>0.26041906616868754</v>
      </c>
      <c r="X724" s="83" t="str">
        <f t="shared" si="429"/>
        <v/>
      </c>
      <c r="Y724" s="83" t="str">
        <f t="shared" si="429"/>
        <v/>
      </c>
      <c r="Z724" s="70">
        <f t="shared" si="415"/>
        <v>14.867658046869181</v>
      </c>
      <c r="AA724" s="70">
        <f t="shared" ca="1" si="417"/>
        <v>138</v>
      </c>
      <c r="AB724" s="70">
        <f t="shared" ca="1" si="418"/>
        <v>139</v>
      </c>
      <c r="AC724" s="70">
        <f t="shared" ca="1" si="419"/>
        <v>122</v>
      </c>
      <c r="AD724" s="70">
        <f t="shared" ca="1" si="420"/>
        <v>122</v>
      </c>
      <c r="AE724" s="70" t="e">
        <f t="shared" ca="1" si="421"/>
        <v>#VALUE!</v>
      </c>
      <c r="AF724" s="70" t="e">
        <f t="shared" ca="1" si="422"/>
        <v>#VALUE!</v>
      </c>
      <c r="AG724" s="83">
        <f t="shared" si="423"/>
        <v>1.6987090816956758</v>
      </c>
      <c r="AH724" s="83">
        <f t="shared" si="423"/>
        <v>2.1258425175797222</v>
      </c>
      <c r="AI724" s="83">
        <f t="shared" si="423"/>
        <v>2.2191281166069938</v>
      </c>
      <c r="AJ724" s="83" t="str">
        <f t="shared" si="423"/>
        <v/>
      </c>
      <c r="AK724" s="83" t="str">
        <f t="shared" si="423"/>
        <v/>
      </c>
      <c r="AL724" s="83" t="str">
        <f t="shared" si="423"/>
        <v/>
      </c>
      <c r="AM724" s="83" t="str">
        <f t="shared" si="423"/>
        <v/>
      </c>
      <c r="AN724" s="83">
        <f t="shared" si="423"/>
        <v>5.4670149235966845E-2</v>
      </c>
      <c r="AO724" s="59"/>
      <c r="AP724" s="83">
        <f t="shared" si="424"/>
        <v>7.7583276416365665</v>
      </c>
      <c r="AQ724" s="83">
        <f t="shared" si="424"/>
        <v>0.17628081173956944</v>
      </c>
      <c r="AR724" s="83">
        <f t="shared" si="424"/>
        <v>0.57428066220599772</v>
      </c>
      <c r="AS724" s="83" t="str">
        <f t="shared" si="424"/>
        <v/>
      </c>
      <c r="AT724" s="83" t="str">
        <f t="shared" si="424"/>
        <v/>
      </c>
      <c r="AU724" s="59"/>
      <c r="AV724" s="83">
        <f t="shared" si="425"/>
        <v>0.25255817396252772</v>
      </c>
      <c r="AW724" s="83" t="str">
        <f t="shared" si="425"/>
        <v/>
      </c>
      <c r="AX724" s="83" t="str">
        <f t="shared" si="425"/>
        <v/>
      </c>
      <c r="AY724" s="83">
        <f t="shared" si="425"/>
        <v>7.8608922061598231E-3</v>
      </c>
      <c r="AZ724" s="59"/>
      <c r="BA724" s="83" t="str">
        <f t="shared" si="426"/>
        <v/>
      </c>
      <c r="BB724" s="83" t="str">
        <f t="shared" si="426"/>
        <v/>
      </c>
      <c r="BC724" s="59"/>
      <c r="BD724" s="83" t="str">
        <f t="shared" si="427"/>
        <v/>
      </c>
      <c r="BE724" s="83" t="str">
        <f t="shared" si="427"/>
        <v/>
      </c>
      <c r="BF724" s="83" t="str">
        <f t="shared" si="427"/>
        <v/>
      </c>
    </row>
    <row r="725" spans="4:58" s="20" customFormat="1" ht="15" customHeight="1">
      <c r="P725" s="237">
        <v>104</v>
      </c>
      <c r="Q725" s="50" t="str">
        <f t="shared" si="428"/>
        <v>Stockholm_2012</v>
      </c>
      <c r="R725" s="21"/>
      <c r="S725" s="21"/>
      <c r="T725" s="32"/>
      <c r="U725" s="83">
        <f t="shared" si="429"/>
        <v>2.9290263965431613</v>
      </c>
      <c r="V725" s="83">
        <f t="shared" si="429"/>
        <v>2.1949981045928832</v>
      </c>
      <c r="W725" s="83">
        <f t="shared" si="429"/>
        <v>1.8626184665436654E-2</v>
      </c>
      <c r="X725" s="83" t="str">
        <f t="shared" si="429"/>
        <v/>
      </c>
      <c r="Y725" s="83" t="str">
        <f t="shared" si="429"/>
        <v/>
      </c>
      <c r="Z725" s="70">
        <f t="shared" si="415"/>
        <v>5.142650685801482</v>
      </c>
      <c r="AA725" s="70">
        <f t="shared" ca="1" si="417"/>
        <v>141</v>
      </c>
      <c r="AB725" s="70">
        <f t="shared" ca="1" si="418"/>
        <v>141</v>
      </c>
      <c r="AC725" s="70">
        <f t="shared" ca="1" si="419"/>
        <v>133</v>
      </c>
      <c r="AD725" s="70">
        <f t="shared" ca="1" si="420"/>
        <v>140</v>
      </c>
      <c r="AE725" s="70" t="e">
        <f t="shared" ca="1" si="421"/>
        <v>#VALUE!</v>
      </c>
      <c r="AF725" s="70" t="e">
        <f t="shared" ca="1" si="422"/>
        <v>#VALUE!</v>
      </c>
      <c r="AG725" s="83">
        <f t="shared" si="423"/>
        <v>1.6657172579217223</v>
      </c>
      <c r="AH725" s="83">
        <f t="shared" si="423"/>
        <v>1.142061292547691</v>
      </c>
      <c r="AI725" s="83">
        <f t="shared" si="423"/>
        <v>0.12116867083976132</v>
      </c>
      <c r="AJ725" s="83" t="str">
        <f t="shared" si="423"/>
        <v/>
      </c>
      <c r="AK725" s="83" t="str">
        <f t="shared" si="423"/>
        <v/>
      </c>
      <c r="AL725" s="83" t="str">
        <f t="shared" si="423"/>
        <v/>
      </c>
      <c r="AM725" s="83" t="str">
        <f t="shared" si="423"/>
        <v/>
      </c>
      <c r="AN725" s="83">
        <f t="shared" si="423"/>
        <v>7.9175233986808932E-5</v>
      </c>
      <c r="AO725" s="59"/>
      <c r="AP725" s="83">
        <f t="shared" si="424"/>
        <v>1.5556206018757333</v>
      </c>
      <c r="AQ725" s="83">
        <f t="shared" si="424"/>
        <v>7.963259092555848E-2</v>
      </c>
      <c r="AR725" s="83">
        <f t="shared" si="424"/>
        <v>0.22073095535716428</v>
      </c>
      <c r="AS725" s="83">
        <f t="shared" si="424"/>
        <v>4.7745065343560537E-2</v>
      </c>
      <c r="AT725" s="83">
        <f t="shared" si="424"/>
        <v>0.29126889109086679</v>
      </c>
      <c r="AU725" s="59"/>
      <c r="AV725" s="83" t="str">
        <f t="shared" si="425"/>
        <v/>
      </c>
      <c r="AW725" s="83" t="str">
        <f t="shared" si="425"/>
        <v/>
      </c>
      <c r="AX725" s="83" t="str">
        <f t="shared" si="425"/>
        <v/>
      </c>
      <c r="AY725" s="83">
        <f t="shared" si="425"/>
        <v>1.8626184665436654E-2</v>
      </c>
      <c r="AZ725" s="59"/>
      <c r="BA725" s="83" t="str">
        <f t="shared" si="426"/>
        <v/>
      </c>
      <c r="BB725" s="83" t="str">
        <f t="shared" si="426"/>
        <v/>
      </c>
      <c r="BC725" s="59"/>
      <c r="BD725" s="83" t="str">
        <f t="shared" si="427"/>
        <v/>
      </c>
      <c r="BE725" s="83" t="str">
        <f t="shared" si="427"/>
        <v/>
      </c>
      <c r="BF725" s="83" t="str">
        <f t="shared" si="427"/>
        <v/>
      </c>
    </row>
    <row r="726" spans="4:58" s="20" customFormat="1" ht="15" customHeight="1">
      <c r="P726" s="237">
        <v>105</v>
      </c>
      <c r="Q726" s="50" t="str">
        <f t="shared" si="428"/>
        <v>Stockholm_2015</v>
      </c>
      <c r="R726" s="21"/>
      <c r="S726" s="21"/>
      <c r="T726" s="32"/>
      <c r="U726" s="83">
        <f t="shared" si="429"/>
        <v>2.2129445233530949</v>
      </c>
      <c r="V726" s="83">
        <f t="shared" si="429"/>
        <v>2.0788963452232143</v>
      </c>
      <c r="W726" s="83">
        <f t="shared" si="429"/>
        <v>1.8626184665436654E-2</v>
      </c>
      <c r="X726" s="83" t="str">
        <f t="shared" si="429"/>
        <v/>
      </c>
      <c r="Y726" s="83" t="str">
        <f t="shared" si="429"/>
        <v/>
      </c>
      <c r="Z726" s="70">
        <f t="shared" si="415"/>
        <v>4.3104670532417462</v>
      </c>
      <c r="AA726" s="70">
        <f t="shared" ca="1" si="417"/>
        <v>143</v>
      </c>
      <c r="AB726" s="70">
        <f t="shared" ca="1" si="418"/>
        <v>143</v>
      </c>
      <c r="AC726" s="70">
        <f t="shared" ca="1" si="419"/>
        <v>135</v>
      </c>
      <c r="AD726" s="70">
        <f t="shared" ca="1" si="420"/>
        <v>140</v>
      </c>
      <c r="AE726" s="70" t="e">
        <f t="shared" ca="1" si="421"/>
        <v>#VALUE!</v>
      </c>
      <c r="AF726" s="70" t="e">
        <f t="shared" ca="1" si="422"/>
        <v>#VALUE!</v>
      </c>
      <c r="AG726" s="83">
        <f t="shared" si="423"/>
        <v>1.2435060765792458</v>
      </c>
      <c r="AH726" s="83">
        <f t="shared" si="423"/>
        <v>0.84294768508410556</v>
      </c>
      <c r="AI726" s="83">
        <f t="shared" si="423"/>
        <v>0.12641158645575665</v>
      </c>
      <c r="AJ726" s="83" t="str">
        <f t="shared" si="423"/>
        <v/>
      </c>
      <c r="AK726" s="83" t="str">
        <f t="shared" si="423"/>
        <v/>
      </c>
      <c r="AL726" s="83" t="str">
        <f t="shared" si="423"/>
        <v/>
      </c>
      <c r="AM726" s="83" t="str">
        <f t="shared" si="423"/>
        <v/>
      </c>
      <c r="AN726" s="83">
        <f t="shared" si="423"/>
        <v>7.9175233986808932E-5</v>
      </c>
      <c r="AO726" s="59"/>
      <c r="AP726" s="83">
        <f t="shared" si="424"/>
        <v>1.440984460060893</v>
      </c>
      <c r="AQ726" s="83">
        <f t="shared" si="424"/>
        <v>5.7293502592389099E-2</v>
      </c>
      <c r="AR726" s="83">
        <f t="shared" si="424"/>
        <v>0.18738138710211447</v>
      </c>
      <c r="AS726" s="83">
        <f t="shared" si="424"/>
        <v>4.7984990295035716E-2</v>
      </c>
      <c r="AT726" s="83">
        <f t="shared" si="424"/>
        <v>0.34525200517278193</v>
      </c>
      <c r="AU726" s="59"/>
      <c r="AV726" s="83" t="str">
        <f t="shared" si="425"/>
        <v/>
      </c>
      <c r="AW726" s="83" t="str">
        <f t="shared" si="425"/>
        <v/>
      </c>
      <c r="AX726" s="83" t="str">
        <f t="shared" si="425"/>
        <v/>
      </c>
      <c r="AY726" s="83">
        <f t="shared" si="425"/>
        <v>1.8626184665436654E-2</v>
      </c>
      <c r="AZ726" s="59"/>
      <c r="BA726" s="83" t="str">
        <f t="shared" si="426"/>
        <v/>
      </c>
      <c r="BB726" s="83" t="str">
        <f t="shared" si="426"/>
        <v/>
      </c>
      <c r="BC726" s="59"/>
      <c r="BD726" s="83" t="str">
        <f t="shared" si="427"/>
        <v/>
      </c>
      <c r="BE726" s="83" t="str">
        <f t="shared" si="427"/>
        <v/>
      </c>
      <c r="BF726" s="83" t="str">
        <f t="shared" si="427"/>
        <v/>
      </c>
    </row>
    <row r="727" spans="4:58" s="20" customFormat="1" ht="15" customHeight="1">
      <c r="P727" s="237">
        <v>106</v>
      </c>
      <c r="Q727" s="50" t="str">
        <f t="shared" si="428"/>
        <v>Stockholm_2016</v>
      </c>
      <c r="R727" s="21"/>
      <c r="S727" s="21"/>
      <c r="T727" s="32"/>
      <c r="U727" s="83">
        <f t="shared" si="429"/>
        <v>2.2842897741586428</v>
      </c>
      <c r="V727" s="83">
        <f t="shared" si="429"/>
        <v>2.0718478733882897</v>
      </c>
      <c r="W727" s="83">
        <f t="shared" si="429"/>
        <v>1.8626184665436654E-2</v>
      </c>
      <c r="X727" s="83" t="str">
        <f t="shared" si="429"/>
        <v/>
      </c>
      <c r="Y727" s="83" t="str">
        <f t="shared" si="429"/>
        <v/>
      </c>
      <c r="Z727" s="70">
        <f t="shared" si="415"/>
        <v>4.374763832212369</v>
      </c>
      <c r="AA727" s="70">
        <f t="shared" ca="1" si="417"/>
        <v>142</v>
      </c>
      <c r="AB727" s="70">
        <f t="shared" ca="1" si="418"/>
        <v>142</v>
      </c>
      <c r="AC727" s="70">
        <f t="shared" ca="1" si="419"/>
        <v>136</v>
      </c>
      <c r="AD727" s="70">
        <f t="shared" ca="1" si="420"/>
        <v>140</v>
      </c>
      <c r="AE727" s="70" t="e">
        <f t="shared" ca="1" si="421"/>
        <v>#VALUE!</v>
      </c>
      <c r="AF727" s="70" t="e">
        <f t="shared" ca="1" si="422"/>
        <v>#VALUE!</v>
      </c>
      <c r="AG727" s="83">
        <f t="shared" si="423"/>
        <v>1.25590323730737</v>
      </c>
      <c r="AH727" s="83">
        <f t="shared" si="423"/>
        <v>0.91112357670520661</v>
      </c>
      <c r="AI727" s="83">
        <f t="shared" si="423"/>
        <v>0.11718378491207952</v>
      </c>
      <c r="AJ727" s="83" t="str">
        <f t="shared" si="423"/>
        <v/>
      </c>
      <c r="AK727" s="83" t="str">
        <f t="shared" si="423"/>
        <v/>
      </c>
      <c r="AL727" s="83" t="str">
        <f t="shared" si="423"/>
        <v/>
      </c>
      <c r="AM727" s="83" t="str">
        <f t="shared" si="423"/>
        <v/>
      </c>
      <c r="AN727" s="83">
        <f t="shared" si="423"/>
        <v>7.9175233986808932E-5</v>
      </c>
      <c r="AO727" s="59"/>
      <c r="AP727" s="83">
        <f t="shared" si="424"/>
        <v>1.5173171545971278</v>
      </c>
      <c r="AQ727" s="83">
        <f t="shared" si="424"/>
        <v>5.3836136056641476E-2</v>
      </c>
      <c r="AR727" s="83">
        <f t="shared" si="424"/>
        <v>0.20543573970062165</v>
      </c>
      <c r="AS727" s="83">
        <f t="shared" si="424"/>
        <v>4.612557192110308E-2</v>
      </c>
      <c r="AT727" s="83">
        <f t="shared" si="424"/>
        <v>0.24913327111279593</v>
      </c>
      <c r="AU727" s="59"/>
      <c r="AV727" s="83" t="str">
        <f t="shared" si="425"/>
        <v/>
      </c>
      <c r="AW727" s="83" t="str">
        <f t="shared" si="425"/>
        <v/>
      </c>
      <c r="AX727" s="83" t="str">
        <f t="shared" si="425"/>
        <v/>
      </c>
      <c r="AY727" s="83">
        <f t="shared" si="425"/>
        <v>1.8626184665436654E-2</v>
      </c>
      <c r="AZ727" s="59"/>
      <c r="BA727" s="83" t="str">
        <f t="shared" si="426"/>
        <v/>
      </c>
      <c r="BB727" s="83" t="str">
        <f t="shared" si="426"/>
        <v/>
      </c>
      <c r="BC727" s="59"/>
      <c r="BD727" s="83" t="str">
        <f t="shared" si="427"/>
        <v/>
      </c>
      <c r="BE727" s="83" t="str">
        <f t="shared" si="427"/>
        <v/>
      </c>
      <c r="BF727" s="83" t="str">
        <f t="shared" si="427"/>
        <v/>
      </c>
    </row>
    <row r="728" spans="4:58" s="20" customFormat="1" ht="15" customHeight="1">
      <c r="P728" s="237">
        <v>107</v>
      </c>
      <c r="Q728" s="50" t="str">
        <f t="shared" si="428"/>
        <v>Toronto_2013</v>
      </c>
      <c r="R728" s="21"/>
      <c r="S728" s="21"/>
      <c r="T728" s="32"/>
      <c r="U728" s="83">
        <f t="shared" si="429"/>
        <v>63.921537584307991</v>
      </c>
      <c r="V728" s="83">
        <f t="shared" si="429"/>
        <v>44.902267780286962</v>
      </c>
      <c r="W728" s="83">
        <f t="shared" si="429"/>
        <v>14.517425402783569</v>
      </c>
      <c r="X728" s="83" t="str">
        <f t="shared" si="429"/>
        <v/>
      </c>
      <c r="Y728" s="83" t="str">
        <f t="shared" si="429"/>
        <v/>
      </c>
      <c r="Z728" s="70">
        <f t="shared" si="415"/>
        <v>123.34123076737853</v>
      </c>
      <c r="AA728" s="70">
        <f t="shared" ca="1" si="417"/>
        <v>55</v>
      </c>
      <c r="AB728" s="70">
        <f t="shared" ca="1" si="418"/>
        <v>54</v>
      </c>
      <c r="AC728" s="70">
        <f t="shared" ca="1" si="419"/>
        <v>55</v>
      </c>
      <c r="AD728" s="70">
        <f t="shared" ca="1" si="420"/>
        <v>44</v>
      </c>
      <c r="AE728" s="70" t="e">
        <f t="shared" ca="1" si="421"/>
        <v>#VALUE!</v>
      </c>
      <c r="AF728" s="70" t="e">
        <f t="shared" ca="1" si="422"/>
        <v>#VALUE!</v>
      </c>
      <c r="AG728" s="83">
        <f t="shared" si="423"/>
        <v>29.59437448041427</v>
      </c>
      <c r="AH728" s="83">
        <f t="shared" si="423"/>
        <v>25.638258253209738</v>
      </c>
      <c r="AI728" s="83">
        <f t="shared" si="423"/>
        <v>7.8852833726288791</v>
      </c>
      <c r="AJ728" s="83" t="str">
        <f t="shared" si="423"/>
        <v/>
      </c>
      <c r="AK728" s="83" t="str">
        <f t="shared" si="423"/>
        <v/>
      </c>
      <c r="AL728" s="83" t="str">
        <f t="shared" si="423"/>
        <v/>
      </c>
      <c r="AM728" s="83" t="str">
        <f t="shared" si="423"/>
        <v/>
      </c>
      <c r="AN728" s="83">
        <f t="shared" si="423"/>
        <v>0.80362147805510831</v>
      </c>
      <c r="AO728" s="59"/>
      <c r="AP728" s="83">
        <f t="shared" si="424"/>
        <v>43.9039744606375</v>
      </c>
      <c r="AQ728" s="83">
        <f t="shared" si="424"/>
        <v>0.98919137035849669</v>
      </c>
      <c r="AR728" s="83">
        <f t="shared" si="424"/>
        <v>9.1019492909745203E-3</v>
      </c>
      <c r="AS728" s="83" t="str">
        <f t="shared" si="424"/>
        <v/>
      </c>
      <c r="AT728" s="83" t="str">
        <f t="shared" si="424"/>
        <v/>
      </c>
      <c r="AU728" s="59"/>
      <c r="AV728" s="83">
        <f t="shared" si="425"/>
        <v>14.349284878317418</v>
      </c>
      <c r="AW728" s="83">
        <f t="shared" si="425"/>
        <v>2.2181829884715823E-3</v>
      </c>
      <c r="AX728" s="83" t="str">
        <f t="shared" si="425"/>
        <v/>
      </c>
      <c r="AY728" s="83">
        <f t="shared" si="425"/>
        <v>0.16592234147768034</v>
      </c>
      <c r="AZ728" s="59"/>
      <c r="BA728" s="83" t="str">
        <f t="shared" si="426"/>
        <v/>
      </c>
      <c r="BB728" s="83" t="str">
        <f t="shared" si="426"/>
        <v/>
      </c>
      <c r="BC728" s="59"/>
      <c r="BD728" s="83" t="str">
        <f t="shared" si="427"/>
        <v/>
      </c>
      <c r="BE728" s="83" t="str">
        <f t="shared" si="427"/>
        <v/>
      </c>
      <c r="BF728" s="83" t="str">
        <f t="shared" si="427"/>
        <v/>
      </c>
    </row>
    <row r="729" spans="4:58" s="20" customFormat="1" ht="15" customHeight="1">
      <c r="P729" s="237">
        <v>108</v>
      </c>
      <c r="Q729" s="50" t="str">
        <f t="shared" si="428"/>
        <v>Toronto_2014</v>
      </c>
      <c r="R729" s="21"/>
      <c r="S729" s="21"/>
      <c r="T729" s="32"/>
      <c r="U729" s="83">
        <f t="shared" si="429"/>
        <v>60.493351640288964</v>
      </c>
      <c r="V729" s="83">
        <f t="shared" si="429"/>
        <v>40.370573877264007</v>
      </c>
      <c r="W729" s="83">
        <f t="shared" si="429"/>
        <v>23.092339486626852</v>
      </c>
      <c r="X729" s="83" t="str">
        <f t="shared" si="429"/>
        <v/>
      </c>
      <c r="Y729" s="83" t="str">
        <f t="shared" si="429"/>
        <v/>
      </c>
      <c r="Z729" s="70">
        <f t="shared" si="415"/>
        <v>123.95626500417983</v>
      </c>
      <c r="AA729" s="70">
        <f t="shared" ca="1" si="417"/>
        <v>53</v>
      </c>
      <c r="AB729" s="70">
        <f t="shared" ca="1" si="418"/>
        <v>59</v>
      </c>
      <c r="AC729" s="70">
        <f t="shared" ca="1" si="419"/>
        <v>57</v>
      </c>
      <c r="AD729" s="70">
        <f t="shared" ca="1" si="420"/>
        <v>32</v>
      </c>
      <c r="AE729" s="70" t="e">
        <f t="shared" ca="1" si="421"/>
        <v>#VALUE!</v>
      </c>
      <c r="AF729" s="70" t="e">
        <f t="shared" ca="1" si="422"/>
        <v>#VALUE!</v>
      </c>
      <c r="AG729" s="83">
        <f t="shared" si="423"/>
        <v>31.10555324816864</v>
      </c>
      <c r="AH729" s="83">
        <f t="shared" si="423"/>
        <v>21.411133259388475</v>
      </c>
      <c r="AI729" s="83">
        <f t="shared" si="423"/>
        <v>7.3339184461442031</v>
      </c>
      <c r="AJ729" s="83" t="str">
        <f t="shared" si="423"/>
        <v/>
      </c>
      <c r="AK729" s="83" t="str">
        <f t="shared" si="423"/>
        <v/>
      </c>
      <c r="AL729" s="83" t="str">
        <f t="shared" si="423"/>
        <v/>
      </c>
      <c r="AM729" s="83" t="str">
        <f t="shared" si="423"/>
        <v/>
      </c>
      <c r="AN729" s="83">
        <f t="shared" si="423"/>
        <v>0.64274668658764345</v>
      </c>
      <c r="AO729" s="59"/>
      <c r="AP729" s="83">
        <f t="shared" si="424"/>
        <v>39.910918159657506</v>
      </c>
      <c r="AQ729" s="83">
        <f t="shared" si="424"/>
        <v>0.45049537154582781</v>
      </c>
      <c r="AR729" s="83">
        <f t="shared" si="424"/>
        <v>9.1603460606802523E-3</v>
      </c>
      <c r="AS729" s="83" t="str">
        <f t="shared" si="424"/>
        <v/>
      </c>
      <c r="AT729" s="83" t="str">
        <f t="shared" si="424"/>
        <v/>
      </c>
      <c r="AU729" s="59"/>
      <c r="AV729" s="83">
        <f t="shared" si="425"/>
        <v>22.907283116775989</v>
      </c>
      <c r="AW729" s="83" t="str">
        <f t="shared" si="425"/>
        <v/>
      </c>
      <c r="AX729" s="83" t="str">
        <f t="shared" si="425"/>
        <v/>
      </c>
      <c r="AY729" s="83">
        <f t="shared" si="425"/>
        <v>0.18505636985086191</v>
      </c>
      <c r="AZ729" s="59"/>
      <c r="BA729" s="83" t="str">
        <f t="shared" si="426"/>
        <v/>
      </c>
      <c r="BB729" s="83" t="str">
        <f t="shared" si="426"/>
        <v/>
      </c>
      <c r="BC729" s="59"/>
      <c r="BD729" s="83" t="str">
        <f t="shared" si="427"/>
        <v/>
      </c>
      <c r="BE729" s="83" t="str">
        <f t="shared" si="427"/>
        <v/>
      </c>
      <c r="BF729" s="83" t="str">
        <f t="shared" si="427"/>
        <v/>
      </c>
    </row>
    <row r="730" spans="4:58" s="20" customFormat="1" ht="15" customHeight="1">
      <c r="P730" s="237">
        <v>109</v>
      </c>
      <c r="Q730" s="50" t="str">
        <f t="shared" si="428"/>
        <v>Toronto_2015</v>
      </c>
      <c r="R730" s="21"/>
      <c r="S730" s="21"/>
      <c r="T730" s="32"/>
      <c r="U730" s="83">
        <f t="shared" si="429"/>
        <v>55.682349143779348</v>
      </c>
      <c r="V730" s="83">
        <f t="shared" si="429"/>
        <v>39.608644782487971</v>
      </c>
      <c r="W730" s="83">
        <f t="shared" si="429"/>
        <v>24.901723373553498</v>
      </c>
      <c r="X730" s="83" t="str">
        <f t="shared" si="429"/>
        <v/>
      </c>
      <c r="Y730" s="83" t="str">
        <f t="shared" si="429"/>
        <v/>
      </c>
      <c r="Z730" s="70">
        <f t="shared" si="415"/>
        <v>120.19271729982081</v>
      </c>
      <c r="AA730" s="70">
        <f t="shared" ca="1" si="417"/>
        <v>58</v>
      </c>
      <c r="AB730" s="70">
        <f t="shared" ca="1" si="418"/>
        <v>69</v>
      </c>
      <c r="AC730" s="70">
        <f t="shared" ca="1" si="419"/>
        <v>59</v>
      </c>
      <c r="AD730" s="70">
        <f t="shared" ca="1" si="420"/>
        <v>30</v>
      </c>
      <c r="AE730" s="70" t="e">
        <f t="shared" ca="1" si="421"/>
        <v>#VALUE!</v>
      </c>
      <c r="AF730" s="70" t="e">
        <f t="shared" ca="1" si="422"/>
        <v>#VALUE!</v>
      </c>
      <c r="AG730" s="83">
        <f t="shared" si="423"/>
        <v>27.692786865120326</v>
      </c>
      <c r="AH730" s="83">
        <f t="shared" si="423"/>
        <v>20.660991059542138</v>
      </c>
      <c r="AI730" s="83">
        <f t="shared" si="423"/>
        <v>6.7363531828230681</v>
      </c>
      <c r="AJ730" s="83" t="str">
        <f t="shared" si="423"/>
        <v/>
      </c>
      <c r="AK730" s="83" t="str">
        <f t="shared" si="423"/>
        <v/>
      </c>
      <c r="AL730" s="83" t="str">
        <f t="shared" si="423"/>
        <v/>
      </c>
      <c r="AM730" s="83" t="str">
        <f t="shared" si="423"/>
        <v/>
      </c>
      <c r="AN730" s="83">
        <f t="shared" si="423"/>
        <v>0.59221803629381509</v>
      </c>
      <c r="AO730" s="59"/>
      <c r="AP730" s="83">
        <f t="shared" si="424"/>
        <v>39.152565387424744</v>
      </c>
      <c r="AQ730" s="83">
        <f t="shared" si="424"/>
        <v>0.44658701457676719</v>
      </c>
      <c r="AR730" s="83">
        <f t="shared" si="424"/>
        <v>9.4923804864599642E-3</v>
      </c>
      <c r="AS730" s="83" t="str">
        <f t="shared" si="424"/>
        <v/>
      </c>
      <c r="AT730" s="83" t="str">
        <f t="shared" si="424"/>
        <v/>
      </c>
      <c r="AU730" s="59"/>
      <c r="AV730" s="83">
        <f t="shared" si="425"/>
        <v>24.637138155540242</v>
      </c>
      <c r="AW730" s="83">
        <f t="shared" si="425"/>
        <v>5.7220120232849524E-3</v>
      </c>
      <c r="AX730" s="83" t="str">
        <f t="shared" si="425"/>
        <v/>
      </c>
      <c r="AY730" s="83">
        <f t="shared" si="425"/>
        <v>0.25886320598996676</v>
      </c>
      <c r="AZ730" s="59"/>
      <c r="BA730" s="83" t="str">
        <f t="shared" si="426"/>
        <v/>
      </c>
      <c r="BB730" s="83" t="str">
        <f t="shared" si="426"/>
        <v/>
      </c>
      <c r="BC730" s="59"/>
      <c r="BD730" s="83" t="str">
        <f t="shared" si="427"/>
        <v/>
      </c>
      <c r="BE730" s="83" t="str">
        <f t="shared" si="427"/>
        <v/>
      </c>
      <c r="BF730" s="83" t="str">
        <f t="shared" si="427"/>
        <v/>
      </c>
    </row>
    <row r="731" spans="4:58" s="20" customFormat="1" ht="15" customHeight="1">
      <c r="P731" s="237">
        <v>110</v>
      </c>
      <c r="Q731" s="50" t="str">
        <f t="shared" si="428"/>
        <v>Toronto_2016</v>
      </c>
      <c r="R731" s="21"/>
      <c r="S731" s="21"/>
      <c r="T731" s="32"/>
      <c r="U731" s="83">
        <f t="shared" si="429"/>
        <v>50.307559548359379</v>
      </c>
      <c r="V731" s="83">
        <f t="shared" si="429"/>
        <v>39.588429476937165</v>
      </c>
      <c r="W731" s="83">
        <f t="shared" si="429"/>
        <v>23.065458363025488</v>
      </c>
      <c r="X731" s="83" t="str">
        <f t="shared" si="429"/>
        <v/>
      </c>
      <c r="Y731" s="83" t="str">
        <f t="shared" si="429"/>
        <v/>
      </c>
      <c r="Z731" s="70">
        <f t="shared" si="415"/>
        <v>112.96144738832203</v>
      </c>
      <c r="AA731" s="70">
        <f t="shared" ca="1" si="417"/>
        <v>61</v>
      </c>
      <c r="AB731" s="70">
        <f t="shared" ca="1" si="418"/>
        <v>88</v>
      </c>
      <c r="AC731" s="70">
        <f t="shared" ca="1" si="419"/>
        <v>60</v>
      </c>
      <c r="AD731" s="70">
        <f t="shared" ca="1" si="420"/>
        <v>33</v>
      </c>
      <c r="AE731" s="70" t="e">
        <f t="shared" ca="1" si="421"/>
        <v>#VALUE!</v>
      </c>
      <c r="AF731" s="70" t="e">
        <f t="shared" ca="1" si="422"/>
        <v>#VALUE!</v>
      </c>
      <c r="AG731" s="83">
        <f t="shared" ref="AG731:AN740" si="430">IF(ISERROR(AG119/$T119),"",AG119/$T119)</f>
        <v>24.679133631691911</v>
      </c>
      <c r="AH731" s="83">
        <f t="shared" si="430"/>
        <v>18.677802080487425</v>
      </c>
      <c r="AI731" s="83">
        <f t="shared" si="430"/>
        <v>6.4154825258319184</v>
      </c>
      <c r="AJ731" s="83" t="str">
        <f t="shared" si="430"/>
        <v/>
      </c>
      <c r="AK731" s="83" t="str">
        <f t="shared" si="430"/>
        <v/>
      </c>
      <c r="AL731" s="83" t="str">
        <f t="shared" si="430"/>
        <v/>
      </c>
      <c r="AM731" s="83" t="str">
        <f t="shared" si="430"/>
        <v/>
      </c>
      <c r="AN731" s="83">
        <f t="shared" si="430"/>
        <v>0.53514131034811974</v>
      </c>
      <c r="AO731" s="59"/>
      <c r="AP731" s="83">
        <f t="shared" ref="AP731:AT740" si="431">IF(ISERROR(AP119/$T119),"",AP119/$T119)</f>
        <v>39.152565387424744</v>
      </c>
      <c r="AQ731" s="83">
        <f t="shared" si="431"/>
        <v>0.42709380769731786</v>
      </c>
      <c r="AR731" s="83">
        <f t="shared" si="431"/>
        <v>8.770281815101583E-3</v>
      </c>
      <c r="AS731" s="83" t="str">
        <f t="shared" si="431"/>
        <v/>
      </c>
      <c r="AT731" s="83" t="str">
        <f t="shared" si="431"/>
        <v/>
      </c>
      <c r="AU731" s="59"/>
      <c r="AV731" s="83">
        <f t="shared" si="425"/>
        <v>22.886981292000701</v>
      </c>
      <c r="AW731" s="83">
        <f t="shared" si="425"/>
        <v>5.8493175375901353E-3</v>
      </c>
      <c r="AX731" s="83" t="str">
        <f t="shared" si="425"/>
        <v/>
      </c>
      <c r="AY731" s="83">
        <f t="shared" si="425"/>
        <v>0.17262775348719797</v>
      </c>
      <c r="AZ731" s="59"/>
      <c r="BA731" s="83" t="str">
        <f t="shared" si="426"/>
        <v/>
      </c>
      <c r="BB731" s="83" t="str">
        <f t="shared" si="426"/>
        <v/>
      </c>
      <c r="BC731" s="59"/>
      <c r="BD731" s="83" t="str">
        <f t="shared" si="427"/>
        <v/>
      </c>
      <c r="BE731" s="83" t="str">
        <f t="shared" si="427"/>
        <v/>
      </c>
      <c r="BF731" s="83" t="str">
        <f t="shared" si="427"/>
        <v/>
      </c>
    </row>
    <row r="732" spans="4:58" s="20" customFormat="1" ht="15" customHeight="1">
      <c r="P732" s="237">
        <v>111</v>
      </c>
      <c r="Q732" s="50" t="str">
        <f t="shared" si="428"/>
        <v>Durban (eThekwini)_2013</v>
      </c>
      <c r="R732" s="21"/>
      <c r="S732" s="21"/>
      <c r="T732" s="32"/>
      <c r="U732" s="83" t="str">
        <f t="shared" ref="U732:Y741" si="432">IF(ISERROR(U120/$T120),"",U120/$T120)</f>
        <v/>
      </c>
      <c r="V732" s="83" t="str">
        <f t="shared" si="432"/>
        <v/>
      </c>
      <c r="W732" s="83" t="str">
        <f t="shared" si="432"/>
        <v/>
      </c>
      <c r="X732" s="83" t="str">
        <f t="shared" si="432"/>
        <v/>
      </c>
      <c r="Y732" s="83" t="str">
        <f t="shared" si="432"/>
        <v/>
      </c>
      <c r="Z732" s="70" t="str">
        <f t="shared" si="415"/>
        <v/>
      </c>
      <c r="AA732" s="70" t="e">
        <f t="shared" ca="1" si="417"/>
        <v>#VALUE!</v>
      </c>
      <c r="AB732" s="70" t="e">
        <f t="shared" ca="1" si="418"/>
        <v>#VALUE!</v>
      </c>
      <c r="AC732" s="70" t="e">
        <f t="shared" ca="1" si="419"/>
        <v>#VALUE!</v>
      </c>
      <c r="AD732" s="70" t="e">
        <f t="shared" ca="1" si="420"/>
        <v>#VALUE!</v>
      </c>
      <c r="AE732" s="70" t="e">
        <f t="shared" ca="1" si="421"/>
        <v>#VALUE!</v>
      </c>
      <c r="AF732" s="70" t="e">
        <f t="shared" ca="1" si="422"/>
        <v>#VALUE!</v>
      </c>
      <c r="AG732" s="83" t="str">
        <f t="shared" si="430"/>
        <v/>
      </c>
      <c r="AH732" s="83" t="str">
        <f t="shared" si="430"/>
        <v/>
      </c>
      <c r="AI732" s="83" t="str">
        <f t="shared" si="430"/>
        <v/>
      </c>
      <c r="AJ732" s="83" t="str">
        <f t="shared" si="430"/>
        <v/>
      </c>
      <c r="AK732" s="83" t="str">
        <f t="shared" si="430"/>
        <v/>
      </c>
      <c r="AL732" s="83" t="str">
        <f t="shared" si="430"/>
        <v/>
      </c>
      <c r="AM732" s="83" t="str">
        <f t="shared" si="430"/>
        <v/>
      </c>
      <c r="AN732" s="83" t="str">
        <f t="shared" si="430"/>
        <v/>
      </c>
      <c r="AO732" s="59"/>
      <c r="AP732" s="83" t="str">
        <f t="shared" si="431"/>
        <v/>
      </c>
      <c r="AQ732" s="83" t="str">
        <f t="shared" si="431"/>
        <v/>
      </c>
      <c r="AR732" s="83" t="str">
        <f t="shared" si="431"/>
        <v/>
      </c>
      <c r="AS732" s="83" t="str">
        <f t="shared" si="431"/>
        <v/>
      </c>
      <c r="AT732" s="83" t="str">
        <f t="shared" si="431"/>
        <v/>
      </c>
      <c r="AU732" s="59"/>
      <c r="AV732" s="83" t="str">
        <f t="shared" si="425"/>
        <v/>
      </c>
      <c r="AW732" s="83" t="str">
        <f t="shared" si="425"/>
        <v/>
      </c>
      <c r="AX732" s="83" t="str">
        <f t="shared" si="425"/>
        <v/>
      </c>
      <c r="AY732" s="83" t="str">
        <f t="shared" si="425"/>
        <v/>
      </c>
      <c r="AZ732" s="59"/>
      <c r="BA732" s="83" t="str">
        <f t="shared" si="426"/>
        <v/>
      </c>
      <c r="BB732" s="83" t="str">
        <f t="shared" si="426"/>
        <v/>
      </c>
      <c r="BC732" s="59"/>
      <c r="BD732" s="83" t="str">
        <f t="shared" si="427"/>
        <v/>
      </c>
      <c r="BE732" s="83" t="str">
        <f t="shared" si="427"/>
        <v/>
      </c>
      <c r="BF732" s="83" t="str">
        <f t="shared" si="427"/>
        <v/>
      </c>
    </row>
    <row r="733" spans="4:58" s="20" customFormat="1" ht="15" customHeight="1">
      <c r="P733" s="237">
        <v>112</v>
      </c>
      <c r="Q733" s="50" t="str">
        <f t="shared" si="428"/>
        <v>Yokohama_2013</v>
      </c>
      <c r="R733" s="21"/>
      <c r="S733" s="21"/>
      <c r="T733" s="32"/>
      <c r="U733" s="83">
        <f t="shared" si="432"/>
        <v>132.94215052294626</v>
      </c>
      <c r="V733" s="83">
        <f t="shared" si="432"/>
        <v>32.653643065055597</v>
      </c>
      <c r="W733" s="83" t="str">
        <f t="shared" si="432"/>
        <v/>
      </c>
      <c r="X733" s="83" t="str">
        <f t="shared" si="432"/>
        <v/>
      </c>
      <c r="Y733" s="83" t="str">
        <f t="shared" si="432"/>
        <v/>
      </c>
      <c r="Z733" s="70">
        <f t="shared" si="415"/>
        <v>165.59579358800187</v>
      </c>
      <c r="AA733" s="70">
        <f t="shared" ca="1" si="417"/>
        <v>38</v>
      </c>
      <c r="AB733" s="70">
        <f t="shared" ca="1" si="418"/>
        <v>23</v>
      </c>
      <c r="AC733" s="70">
        <f t="shared" ca="1" si="419"/>
        <v>67</v>
      </c>
      <c r="AD733" s="70" t="e">
        <f t="shared" ca="1" si="420"/>
        <v>#VALUE!</v>
      </c>
      <c r="AE733" s="70" t="e">
        <f t="shared" ca="1" si="421"/>
        <v>#VALUE!</v>
      </c>
      <c r="AF733" s="70" t="e">
        <f t="shared" ca="1" si="422"/>
        <v>#VALUE!</v>
      </c>
      <c r="AG733" s="83">
        <f t="shared" si="430"/>
        <v>39.562682154826987</v>
      </c>
      <c r="AH733" s="83">
        <f t="shared" si="430"/>
        <v>38.422038428970673</v>
      </c>
      <c r="AI733" s="83">
        <f t="shared" si="430"/>
        <v>18.096166502040283</v>
      </c>
      <c r="AJ733" s="83" t="str">
        <f t="shared" si="430"/>
        <v/>
      </c>
      <c r="AK733" s="83">
        <f t="shared" si="430"/>
        <v>1.2632541364649863</v>
      </c>
      <c r="AL733" s="83" t="str">
        <f t="shared" si="430"/>
        <v/>
      </c>
      <c r="AM733" s="83" t="str">
        <f t="shared" si="430"/>
        <v/>
      </c>
      <c r="AN733" s="83" t="str">
        <f t="shared" si="430"/>
        <v/>
      </c>
      <c r="AO733" s="59"/>
      <c r="AP733" s="83">
        <f t="shared" si="431"/>
        <v>29.16817467519704</v>
      </c>
      <c r="AQ733" s="83">
        <f t="shared" si="431"/>
        <v>3.4854683898585561</v>
      </c>
      <c r="AR733" s="83" t="str">
        <f t="shared" si="431"/>
        <v/>
      </c>
      <c r="AS733" s="83" t="str">
        <f t="shared" si="431"/>
        <v/>
      </c>
      <c r="AT733" s="83" t="str">
        <f t="shared" si="431"/>
        <v/>
      </c>
      <c r="AU733" s="59"/>
      <c r="AV733" s="83" t="str">
        <f t="shared" si="425"/>
        <v/>
      </c>
      <c r="AW733" s="83" t="str">
        <f t="shared" si="425"/>
        <v/>
      </c>
      <c r="AX733" s="83" t="str">
        <f t="shared" si="425"/>
        <v/>
      </c>
      <c r="AY733" s="83" t="str">
        <f t="shared" si="425"/>
        <v/>
      </c>
      <c r="AZ733" s="59"/>
      <c r="BA733" s="83" t="str">
        <f t="shared" si="426"/>
        <v/>
      </c>
      <c r="BB733" s="83" t="str">
        <f t="shared" si="426"/>
        <v/>
      </c>
      <c r="BC733" s="59"/>
      <c r="BD733" s="83" t="str">
        <f t="shared" si="427"/>
        <v/>
      </c>
      <c r="BE733" s="83" t="str">
        <f t="shared" si="427"/>
        <v/>
      </c>
      <c r="BF733" s="83" t="str">
        <f t="shared" si="427"/>
        <v/>
      </c>
    </row>
    <row r="734" spans="4:58" s="20" customFormat="1" ht="15" customHeight="1">
      <c r="P734" s="237">
        <v>113</v>
      </c>
      <c r="Q734" s="50" t="str">
        <f t="shared" si="428"/>
        <v>Yokohama_2015</v>
      </c>
      <c r="R734" s="21"/>
      <c r="S734" s="21"/>
      <c r="T734" s="32"/>
      <c r="U734" s="83">
        <f t="shared" si="432"/>
        <v>139.57289140593269</v>
      </c>
      <c r="V734" s="83">
        <f t="shared" si="432"/>
        <v>32.711173532207582</v>
      </c>
      <c r="W734" s="83">
        <f t="shared" si="432"/>
        <v>23.0243716977769</v>
      </c>
      <c r="X734" s="83" t="str">
        <f t="shared" si="432"/>
        <v/>
      </c>
      <c r="Y734" s="83" t="str">
        <f t="shared" si="432"/>
        <v/>
      </c>
      <c r="Z734" s="70">
        <f t="shared" si="415"/>
        <v>195.30843663591716</v>
      </c>
      <c r="AA734" s="70">
        <f t="shared" ca="1" si="417"/>
        <v>26</v>
      </c>
      <c r="AB734" s="70">
        <f t="shared" ca="1" si="418"/>
        <v>21</v>
      </c>
      <c r="AC734" s="70">
        <f t="shared" ca="1" si="419"/>
        <v>66</v>
      </c>
      <c r="AD734" s="70">
        <f t="shared" ca="1" si="420"/>
        <v>34</v>
      </c>
      <c r="AE734" s="70" t="e">
        <f t="shared" ca="1" si="421"/>
        <v>#VALUE!</v>
      </c>
      <c r="AF734" s="70" t="e">
        <f t="shared" ca="1" si="422"/>
        <v>#VALUE!</v>
      </c>
      <c r="AG734" s="83">
        <f t="shared" si="430"/>
        <v>39.934433472517497</v>
      </c>
      <c r="AH734" s="83">
        <f t="shared" si="430"/>
        <v>38.580899253460124</v>
      </c>
      <c r="AI734" s="83">
        <f t="shared" si="430"/>
        <v>20.499435667474248</v>
      </c>
      <c r="AJ734" s="83" t="str">
        <f t="shared" si="430"/>
        <v/>
      </c>
      <c r="AK734" s="83">
        <f t="shared" si="430"/>
        <v>7.1262522916491669E-2</v>
      </c>
      <c r="AL734" s="83" t="str">
        <f t="shared" si="430"/>
        <v/>
      </c>
      <c r="AM734" s="83" t="str">
        <f t="shared" si="430"/>
        <v/>
      </c>
      <c r="AN734" s="83" t="str">
        <f t="shared" si="430"/>
        <v/>
      </c>
      <c r="AO734" s="59"/>
      <c r="AP734" s="83">
        <f t="shared" si="431"/>
        <v>28.845157859453202</v>
      </c>
      <c r="AQ734" s="83">
        <f t="shared" si="431"/>
        <v>3.8660156727543793</v>
      </c>
      <c r="AR734" s="83" t="str">
        <f t="shared" si="431"/>
        <v/>
      </c>
      <c r="AS734" s="83" t="str">
        <f t="shared" si="431"/>
        <v/>
      </c>
      <c r="AT734" s="83" t="str">
        <f t="shared" si="431"/>
        <v/>
      </c>
      <c r="AU734" s="59"/>
      <c r="AV734" s="83">
        <f t="shared" si="425"/>
        <v>3.2120981999956144</v>
      </c>
      <c r="AW734" s="83" t="str">
        <f t="shared" si="425"/>
        <v/>
      </c>
      <c r="AX734" s="83">
        <f t="shared" si="425"/>
        <v>19.428816176126418</v>
      </c>
      <c r="AY734" s="83">
        <f t="shared" si="425"/>
        <v>0.38345732165486396</v>
      </c>
      <c r="AZ734" s="59"/>
      <c r="BA734" s="83" t="str">
        <f t="shared" si="426"/>
        <v/>
      </c>
      <c r="BB734" s="83" t="str">
        <f t="shared" si="426"/>
        <v/>
      </c>
      <c r="BC734" s="59"/>
      <c r="BD734" s="83" t="str">
        <f t="shared" si="427"/>
        <v/>
      </c>
      <c r="BE734" s="83" t="str">
        <f t="shared" si="427"/>
        <v/>
      </c>
      <c r="BF734" s="83" t="str">
        <f t="shared" si="427"/>
        <v/>
      </c>
    </row>
    <row r="735" spans="4:58" s="20" customFormat="1" ht="15" customHeight="1">
      <c r="P735" s="237">
        <v>114</v>
      </c>
      <c r="Q735" s="50" t="str">
        <f t="shared" si="428"/>
        <v>Seoul_2013</v>
      </c>
      <c r="R735" s="21"/>
      <c r="S735" s="21"/>
      <c r="T735" s="32"/>
      <c r="U735" s="83" t="str">
        <f t="shared" si="432"/>
        <v/>
      </c>
      <c r="V735" s="83" t="str">
        <f t="shared" si="432"/>
        <v/>
      </c>
      <c r="W735" s="83" t="str">
        <f t="shared" si="432"/>
        <v/>
      </c>
      <c r="X735" s="83" t="str">
        <f t="shared" si="432"/>
        <v/>
      </c>
      <c r="Y735" s="83" t="str">
        <f t="shared" si="432"/>
        <v/>
      </c>
      <c r="Z735" s="70" t="str">
        <f t="shared" si="415"/>
        <v/>
      </c>
      <c r="AA735" s="70" t="e">
        <f t="shared" ca="1" si="417"/>
        <v>#VALUE!</v>
      </c>
      <c r="AB735" s="70" t="e">
        <f t="shared" ca="1" si="418"/>
        <v>#VALUE!</v>
      </c>
      <c r="AC735" s="70" t="e">
        <f t="shared" ca="1" si="419"/>
        <v>#VALUE!</v>
      </c>
      <c r="AD735" s="70" t="e">
        <f t="shared" ca="1" si="420"/>
        <v>#VALUE!</v>
      </c>
      <c r="AE735" s="70" t="e">
        <f t="shared" ca="1" si="421"/>
        <v>#VALUE!</v>
      </c>
      <c r="AF735" s="70" t="e">
        <f t="shared" ca="1" si="422"/>
        <v>#VALUE!</v>
      </c>
      <c r="AG735" s="83" t="str">
        <f t="shared" si="430"/>
        <v/>
      </c>
      <c r="AH735" s="83" t="str">
        <f t="shared" si="430"/>
        <v/>
      </c>
      <c r="AI735" s="83" t="str">
        <f t="shared" si="430"/>
        <v/>
      </c>
      <c r="AJ735" s="83" t="str">
        <f t="shared" si="430"/>
        <v/>
      </c>
      <c r="AK735" s="83" t="str">
        <f t="shared" si="430"/>
        <v/>
      </c>
      <c r="AL735" s="83" t="str">
        <f t="shared" si="430"/>
        <v/>
      </c>
      <c r="AM735" s="83" t="str">
        <f t="shared" si="430"/>
        <v/>
      </c>
      <c r="AN735" s="83" t="str">
        <f t="shared" si="430"/>
        <v/>
      </c>
      <c r="AO735" s="59"/>
      <c r="AP735" s="83" t="str">
        <f t="shared" si="431"/>
        <v/>
      </c>
      <c r="AQ735" s="83" t="str">
        <f t="shared" si="431"/>
        <v/>
      </c>
      <c r="AR735" s="83" t="str">
        <f t="shared" si="431"/>
        <v/>
      </c>
      <c r="AS735" s="83" t="str">
        <f t="shared" si="431"/>
        <v/>
      </c>
      <c r="AT735" s="83" t="str">
        <f t="shared" si="431"/>
        <v/>
      </c>
      <c r="AU735" s="59"/>
      <c r="AV735" s="83" t="str">
        <f t="shared" si="425"/>
        <v/>
      </c>
      <c r="AW735" s="83" t="str">
        <f t="shared" si="425"/>
        <v/>
      </c>
      <c r="AX735" s="83" t="str">
        <f t="shared" si="425"/>
        <v/>
      </c>
      <c r="AY735" s="83" t="str">
        <f t="shared" si="425"/>
        <v/>
      </c>
      <c r="AZ735" s="59"/>
      <c r="BA735" s="83" t="str">
        <f t="shared" si="426"/>
        <v/>
      </c>
      <c r="BB735" s="83" t="str">
        <f t="shared" si="426"/>
        <v/>
      </c>
      <c r="BC735" s="59"/>
      <c r="BD735" s="83" t="str">
        <f t="shared" si="427"/>
        <v/>
      </c>
      <c r="BE735" s="83" t="str">
        <f t="shared" si="427"/>
        <v/>
      </c>
      <c r="BF735" s="83" t="str">
        <f t="shared" si="427"/>
        <v/>
      </c>
    </row>
    <row r="736" spans="4:58" s="20" customFormat="1" ht="15" customHeight="1">
      <c r="P736" s="237">
        <v>115</v>
      </c>
      <c r="Q736" s="50" t="str">
        <f t="shared" si="428"/>
        <v>Lima_2012</v>
      </c>
      <c r="R736" s="21"/>
      <c r="S736" s="21"/>
      <c r="T736" s="32"/>
      <c r="U736" s="83">
        <f t="shared" si="432"/>
        <v>81.482436048723258</v>
      </c>
      <c r="V736" s="83">
        <f t="shared" si="432"/>
        <v>81.715072234427765</v>
      </c>
      <c r="W736" s="83">
        <f t="shared" si="432"/>
        <v>37.025654459348864</v>
      </c>
      <c r="X736" s="83" t="str">
        <f t="shared" si="432"/>
        <v/>
      </c>
      <c r="Y736" s="83" t="str">
        <f t="shared" si="432"/>
        <v/>
      </c>
      <c r="Z736" s="70">
        <f t="shared" si="415"/>
        <v>200.22316274249988</v>
      </c>
      <c r="AA736" s="70">
        <f t="shared" ca="1" si="417"/>
        <v>25</v>
      </c>
      <c r="AB736" s="70">
        <f t="shared" ca="1" si="418"/>
        <v>40</v>
      </c>
      <c r="AC736" s="70">
        <f t="shared" ca="1" si="419"/>
        <v>22</v>
      </c>
      <c r="AD736" s="70">
        <f t="shared" ca="1" si="420"/>
        <v>19</v>
      </c>
      <c r="AE736" s="70" t="e">
        <f t="shared" ca="1" si="421"/>
        <v>#VALUE!</v>
      </c>
      <c r="AF736" s="70" t="e">
        <f t="shared" ca="1" si="422"/>
        <v>#VALUE!</v>
      </c>
      <c r="AG736" s="83">
        <f t="shared" si="430"/>
        <v>25.700154957065049</v>
      </c>
      <c r="AH736" s="83">
        <f t="shared" si="430"/>
        <v>16.812632355830143</v>
      </c>
      <c r="AI736" s="83">
        <f t="shared" si="430"/>
        <v>38.965800405663011</v>
      </c>
      <c r="AJ736" s="83" t="str">
        <f t="shared" si="430"/>
        <v/>
      </c>
      <c r="AK736" s="83" t="str">
        <f t="shared" si="430"/>
        <v/>
      </c>
      <c r="AL736" s="83" t="str">
        <f t="shared" si="430"/>
        <v/>
      </c>
      <c r="AM736" s="83" t="str">
        <f t="shared" si="430"/>
        <v/>
      </c>
      <c r="AN736" s="83">
        <f t="shared" si="430"/>
        <v>3.8483301650588872E-3</v>
      </c>
      <c r="AO736" s="59"/>
      <c r="AP736" s="83">
        <f t="shared" si="431"/>
        <v>81.647571761394502</v>
      </c>
      <c r="AQ736" s="83">
        <f t="shared" si="431"/>
        <v>6.750047303327468E-2</v>
      </c>
      <c r="AR736" s="83" t="str">
        <f t="shared" si="431"/>
        <v/>
      </c>
      <c r="AS736" s="83" t="str">
        <f t="shared" si="431"/>
        <v/>
      </c>
      <c r="AT736" s="83" t="str">
        <f t="shared" si="431"/>
        <v/>
      </c>
      <c r="AU736" s="59"/>
      <c r="AV736" s="83">
        <f t="shared" si="425"/>
        <v>34.795084716455371</v>
      </c>
      <c r="AW736" s="83" t="str">
        <f t="shared" si="425"/>
        <v/>
      </c>
      <c r="AX736" s="83" t="str">
        <f t="shared" si="425"/>
        <v/>
      </c>
      <c r="AY736" s="83">
        <f t="shared" si="425"/>
        <v>2.2305697428934974</v>
      </c>
      <c r="AZ736" s="59"/>
      <c r="BA736" s="83" t="str">
        <f t="shared" si="426"/>
        <v/>
      </c>
      <c r="BB736" s="83" t="str">
        <f t="shared" si="426"/>
        <v/>
      </c>
      <c r="BC736" s="59"/>
      <c r="BD736" s="83" t="str">
        <f t="shared" si="427"/>
        <v/>
      </c>
      <c r="BE736" s="83" t="str">
        <f t="shared" si="427"/>
        <v/>
      </c>
      <c r="BF736" s="83" t="str">
        <f t="shared" si="427"/>
        <v/>
      </c>
    </row>
    <row r="737" spans="4:58" s="20" customFormat="1" ht="15" customHeight="1">
      <c r="P737" s="237">
        <v>116</v>
      </c>
      <c r="Q737" s="50" t="str">
        <f t="shared" si="428"/>
        <v>Lima_2015</v>
      </c>
      <c r="R737" s="21"/>
      <c r="S737" s="21"/>
      <c r="T737" s="32"/>
      <c r="U737" s="83">
        <f t="shared" si="432"/>
        <v>77.034537556811571</v>
      </c>
      <c r="V737" s="83">
        <f t="shared" si="432"/>
        <v>77.21355326888569</v>
      </c>
      <c r="W737" s="83">
        <f t="shared" si="432"/>
        <v>37.578337166089767</v>
      </c>
      <c r="X737" s="83" t="str">
        <f t="shared" si="432"/>
        <v/>
      </c>
      <c r="Y737" s="83" t="str">
        <f t="shared" si="432"/>
        <v/>
      </c>
      <c r="Z737" s="70">
        <f t="shared" si="415"/>
        <v>191.82642799178703</v>
      </c>
      <c r="AA737" s="70">
        <f t="shared" ca="1" si="417"/>
        <v>27</v>
      </c>
      <c r="AB737" s="70">
        <f t="shared" ca="1" si="418"/>
        <v>42</v>
      </c>
      <c r="AC737" s="70">
        <f t="shared" ca="1" si="419"/>
        <v>26</v>
      </c>
      <c r="AD737" s="70">
        <f t="shared" ca="1" si="420"/>
        <v>18</v>
      </c>
      <c r="AE737" s="70" t="e">
        <f t="shared" ca="1" si="421"/>
        <v>#VALUE!</v>
      </c>
      <c r="AF737" s="70" t="e">
        <f t="shared" ca="1" si="422"/>
        <v>#VALUE!</v>
      </c>
      <c r="AG737" s="83">
        <f t="shared" si="430"/>
        <v>20.497764645946521</v>
      </c>
      <c r="AH737" s="83">
        <f t="shared" si="430"/>
        <v>13.709632794057526</v>
      </c>
      <c r="AI737" s="83">
        <f t="shared" si="430"/>
        <v>42.792075188560652</v>
      </c>
      <c r="AJ737" s="83" t="str">
        <f t="shared" si="430"/>
        <v/>
      </c>
      <c r="AK737" s="83" t="str">
        <f t="shared" si="430"/>
        <v/>
      </c>
      <c r="AL737" s="83" t="str">
        <f t="shared" si="430"/>
        <v/>
      </c>
      <c r="AM737" s="83" t="str">
        <f t="shared" si="430"/>
        <v/>
      </c>
      <c r="AN737" s="83">
        <f t="shared" si="430"/>
        <v>3.5064928246868778E-2</v>
      </c>
      <c r="AO737" s="59"/>
      <c r="AP737" s="83">
        <f t="shared" si="431"/>
        <v>77.091743279760806</v>
      </c>
      <c r="AQ737" s="83">
        <f t="shared" si="431"/>
        <v>0.12180998912487667</v>
      </c>
      <c r="AR737" s="83" t="str">
        <f t="shared" si="431"/>
        <v/>
      </c>
      <c r="AS737" s="83" t="str">
        <f t="shared" si="431"/>
        <v/>
      </c>
      <c r="AT737" s="83" t="str">
        <f t="shared" si="431"/>
        <v/>
      </c>
      <c r="AU737" s="59"/>
      <c r="AV737" s="83">
        <f t="shared" si="425"/>
        <v>35.178416938517813</v>
      </c>
      <c r="AW737" s="83" t="str">
        <f t="shared" si="425"/>
        <v/>
      </c>
      <c r="AX737" s="83" t="str">
        <f t="shared" si="425"/>
        <v/>
      </c>
      <c r="AY737" s="83">
        <f t="shared" si="425"/>
        <v>2.3999202275719491</v>
      </c>
      <c r="AZ737" s="59"/>
      <c r="BA737" s="83" t="str">
        <f t="shared" si="426"/>
        <v/>
      </c>
      <c r="BB737" s="83" t="str">
        <f t="shared" si="426"/>
        <v/>
      </c>
      <c r="BC737" s="59"/>
      <c r="BD737" s="83" t="str">
        <f t="shared" si="427"/>
        <v/>
      </c>
      <c r="BE737" s="83" t="str">
        <f t="shared" si="427"/>
        <v/>
      </c>
      <c r="BF737" s="83" t="str">
        <f t="shared" si="427"/>
        <v/>
      </c>
    </row>
    <row r="738" spans="4:58" s="20" customFormat="1" ht="15" customHeight="1">
      <c r="P738" s="237">
        <v>117</v>
      </c>
      <c r="Q738" s="50" t="str">
        <f t="shared" si="428"/>
        <v>Quito_2015</v>
      </c>
      <c r="R738" s="21"/>
      <c r="S738" s="21"/>
      <c r="T738" s="32"/>
      <c r="U738" s="83">
        <f t="shared" si="432"/>
        <v>86.458162349474946</v>
      </c>
      <c r="V738" s="83">
        <f t="shared" si="432"/>
        <v>130.63677634709447</v>
      </c>
      <c r="W738" s="83">
        <f t="shared" si="432"/>
        <v>33.333769153401107</v>
      </c>
      <c r="X738" s="83" t="str">
        <f t="shared" si="432"/>
        <v/>
      </c>
      <c r="Y738" s="83" t="str">
        <f t="shared" si="432"/>
        <v/>
      </c>
      <c r="Z738" s="70">
        <f t="shared" si="415"/>
        <v>250.42870784997052</v>
      </c>
      <c r="AA738" s="70">
        <f t="shared" ca="1" si="417"/>
        <v>20</v>
      </c>
      <c r="AB738" s="70">
        <f t="shared" ca="1" si="418"/>
        <v>36</v>
      </c>
      <c r="AC738" s="70">
        <f t="shared" ca="1" si="419"/>
        <v>12</v>
      </c>
      <c r="AD738" s="70">
        <f t="shared" ca="1" si="420"/>
        <v>22</v>
      </c>
      <c r="AE738" s="70" t="e">
        <f t="shared" ca="1" si="421"/>
        <v>#VALUE!</v>
      </c>
      <c r="AF738" s="70" t="e">
        <f t="shared" ca="1" si="422"/>
        <v>#VALUE!</v>
      </c>
      <c r="AG738" s="83">
        <f t="shared" si="430"/>
        <v>39.009298328948397</v>
      </c>
      <c r="AH738" s="83">
        <f t="shared" si="430"/>
        <v>19.712467727170157</v>
      </c>
      <c r="AI738" s="83">
        <f t="shared" si="430"/>
        <v>27.617042107536545</v>
      </c>
      <c r="AJ738" s="83" t="str">
        <f t="shared" si="430"/>
        <v/>
      </c>
      <c r="AK738" s="83">
        <f t="shared" si="430"/>
        <v>5.3358688672666592E-3</v>
      </c>
      <c r="AL738" s="83" t="str">
        <f t="shared" si="430"/>
        <v/>
      </c>
      <c r="AM738" s="83" t="str">
        <f t="shared" si="430"/>
        <v/>
      </c>
      <c r="AN738" s="83" t="str">
        <f t="shared" si="430"/>
        <v/>
      </c>
      <c r="AO738" s="59"/>
      <c r="AP738" s="83">
        <f t="shared" si="431"/>
        <v>130.45048777023254</v>
      </c>
      <c r="AQ738" s="83" t="str">
        <f t="shared" si="431"/>
        <v/>
      </c>
      <c r="AR738" s="83" t="str">
        <f t="shared" si="431"/>
        <v/>
      </c>
      <c r="AS738" s="83">
        <f t="shared" si="431"/>
        <v>9.6128525352496986E-3</v>
      </c>
      <c r="AT738" s="83">
        <f t="shared" si="431"/>
        <v>0.17667572432670109</v>
      </c>
      <c r="AU738" s="59"/>
      <c r="AV738" s="83">
        <f t="shared" si="425"/>
        <v>33.241625735607492</v>
      </c>
      <c r="AW738" s="83" t="str">
        <f t="shared" si="425"/>
        <v/>
      </c>
      <c r="AX738" s="83">
        <f t="shared" si="425"/>
        <v>9.214341779361325E-2</v>
      </c>
      <c r="AY738" s="83" t="str">
        <f t="shared" si="425"/>
        <v/>
      </c>
      <c r="AZ738" s="59"/>
      <c r="BA738" s="83" t="str">
        <f t="shared" si="426"/>
        <v/>
      </c>
      <c r="BB738" s="83" t="str">
        <f t="shared" si="426"/>
        <v/>
      </c>
      <c r="BC738" s="59"/>
      <c r="BD738" s="83" t="str">
        <f t="shared" si="427"/>
        <v/>
      </c>
      <c r="BE738" s="83" t="str">
        <f t="shared" si="427"/>
        <v/>
      </c>
      <c r="BF738" s="83" t="str">
        <f t="shared" si="427"/>
        <v/>
      </c>
    </row>
    <row r="739" spans="4:58" s="20" customFormat="1" ht="15" customHeight="1">
      <c r="P739" s="237">
        <v>118</v>
      </c>
      <c r="Q739" s="50" t="str">
        <f t="shared" si="428"/>
        <v>Jakarta_2014</v>
      </c>
      <c r="R739" s="21"/>
      <c r="S739" s="21"/>
      <c r="T739" s="32"/>
      <c r="U739" s="83" t="str">
        <f t="shared" si="432"/>
        <v/>
      </c>
      <c r="V739" s="83" t="str">
        <f t="shared" si="432"/>
        <v/>
      </c>
      <c r="W739" s="83" t="str">
        <f t="shared" si="432"/>
        <v/>
      </c>
      <c r="X739" s="83" t="str">
        <f t="shared" si="432"/>
        <v/>
      </c>
      <c r="Y739" s="83" t="str">
        <f t="shared" si="432"/>
        <v/>
      </c>
      <c r="Z739" s="70" t="str">
        <f t="shared" si="415"/>
        <v/>
      </c>
      <c r="AA739" s="70" t="e">
        <f t="shared" ca="1" si="417"/>
        <v>#VALUE!</v>
      </c>
      <c r="AB739" s="70" t="e">
        <f t="shared" ca="1" si="418"/>
        <v>#VALUE!</v>
      </c>
      <c r="AC739" s="70" t="e">
        <f t="shared" ca="1" si="419"/>
        <v>#VALUE!</v>
      </c>
      <c r="AD739" s="70" t="e">
        <f t="shared" ca="1" si="420"/>
        <v>#VALUE!</v>
      </c>
      <c r="AE739" s="70" t="e">
        <f t="shared" ca="1" si="421"/>
        <v>#VALUE!</v>
      </c>
      <c r="AF739" s="70" t="e">
        <f t="shared" ca="1" si="422"/>
        <v>#VALUE!</v>
      </c>
      <c r="AG739" s="83" t="str">
        <f t="shared" si="430"/>
        <v/>
      </c>
      <c r="AH739" s="83" t="str">
        <f t="shared" si="430"/>
        <v/>
      </c>
      <c r="AI739" s="83" t="str">
        <f t="shared" si="430"/>
        <v/>
      </c>
      <c r="AJ739" s="83" t="str">
        <f t="shared" si="430"/>
        <v/>
      </c>
      <c r="AK739" s="83" t="str">
        <f t="shared" si="430"/>
        <v/>
      </c>
      <c r="AL739" s="83" t="str">
        <f t="shared" si="430"/>
        <v/>
      </c>
      <c r="AM739" s="83" t="str">
        <f t="shared" si="430"/>
        <v/>
      </c>
      <c r="AN739" s="83" t="str">
        <f t="shared" si="430"/>
        <v/>
      </c>
      <c r="AO739" s="59"/>
      <c r="AP739" s="83" t="str">
        <f t="shared" si="431"/>
        <v/>
      </c>
      <c r="AQ739" s="83" t="str">
        <f t="shared" si="431"/>
        <v/>
      </c>
      <c r="AR739" s="83" t="str">
        <f t="shared" si="431"/>
        <v/>
      </c>
      <c r="AS739" s="83" t="str">
        <f t="shared" si="431"/>
        <v/>
      </c>
      <c r="AT739" s="83" t="str">
        <f t="shared" si="431"/>
        <v/>
      </c>
      <c r="AU739" s="59"/>
      <c r="AV739" s="83" t="str">
        <f t="shared" si="425"/>
        <v/>
      </c>
      <c r="AW739" s="83" t="str">
        <f t="shared" si="425"/>
        <v/>
      </c>
      <c r="AX739" s="83" t="str">
        <f t="shared" si="425"/>
        <v/>
      </c>
      <c r="AY739" s="83" t="str">
        <f t="shared" si="425"/>
        <v/>
      </c>
      <c r="AZ739" s="59"/>
      <c r="BA739" s="83" t="str">
        <f t="shared" si="426"/>
        <v/>
      </c>
      <c r="BB739" s="83" t="str">
        <f t="shared" si="426"/>
        <v/>
      </c>
      <c r="BC739" s="59"/>
      <c r="BD739" s="83" t="str">
        <f t="shared" si="427"/>
        <v/>
      </c>
      <c r="BE739" s="83" t="str">
        <f t="shared" si="427"/>
        <v/>
      </c>
      <c r="BF739" s="83" t="str">
        <f t="shared" si="427"/>
        <v/>
      </c>
    </row>
    <row r="740" spans="4:58" s="20" customFormat="1" ht="15" customHeight="1">
      <c r="P740" s="237">
        <v>119</v>
      </c>
      <c r="Q740" s="50" t="str">
        <f t="shared" si="428"/>
        <v>Austin_2013</v>
      </c>
      <c r="R740" s="21"/>
      <c r="S740" s="21"/>
      <c r="T740" s="32"/>
      <c r="U740" s="83">
        <f t="shared" si="432"/>
        <v>69.21491671628894</v>
      </c>
      <c r="V740" s="83">
        <f t="shared" si="432"/>
        <v>46.096872386213157</v>
      </c>
      <c r="W740" s="83">
        <f t="shared" si="432"/>
        <v>6.2222350468457019</v>
      </c>
      <c r="X740" s="83" t="str">
        <f t="shared" si="432"/>
        <v/>
      </c>
      <c r="Y740" s="83" t="str">
        <f t="shared" si="432"/>
        <v/>
      </c>
      <c r="Z740" s="70">
        <f t="shared" si="415"/>
        <v>121.5340241493478</v>
      </c>
      <c r="AA740" s="70">
        <f t="shared" ca="1" si="417"/>
        <v>57</v>
      </c>
      <c r="AB740" s="70">
        <f t="shared" ca="1" si="418"/>
        <v>49</v>
      </c>
      <c r="AC740" s="70">
        <f t="shared" ca="1" si="419"/>
        <v>54</v>
      </c>
      <c r="AD740" s="70">
        <f t="shared" ca="1" si="420"/>
        <v>56</v>
      </c>
      <c r="AE740" s="70" t="e">
        <f t="shared" ca="1" si="421"/>
        <v>#VALUE!</v>
      </c>
      <c r="AF740" s="70" t="e">
        <f t="shared" ca="1" si="422"/>
        <v>#VALUE!</v>
      </c>
      <c r="AG740" s="83">
        <f t="shared" si="430"/>
        <v>27.141984882512137</v>
      </c>
      <c r="AH740" s="83">
        <f t="shared" si="430"/>
        <v>25.983398568322698</v>
      </c>
      <c r="AI740" s="83">
        <f t="shared" si="430"/>
        <v>15.217266049780296</v>
      </c>
      <c r="AJ740" s="83" t="str">
        <f t="shared" si="430"/>
        <v/>
      </c>
      <c r="AK740" s="83" t="str">
        <f t="shared" si="430"/>
        <v/>
      </c>
      <c r="AL740" s="83" t="str">
        <f t="shared" si="430"/>
        <v/>
      </c>
      <c r="AM740" s="83" t="str">
        <f t="shared" si="430"/>
        <v/>
      </c>
      <c r="AN740" s="83">
        <f t="shared" si="430"/>
        <v>0.86634075209616657</v>
      </c>
      <c r="AO740" s="59"/>
      <c r="AP740" s="83">
        <f t="shared" si="431"/>
        <v>44.401809667137158</v>
      </c>
      <c r="AQ740" s="83">
        <f t="shared" si="431"/>
        <v>0.27174909239023753</v>
      </c>
      <c r="AR740" s="83" t="str">
        <f t="shared" si="431"/>
        <v/>
      </c>
      <c r="AS740" s="83" t="str">
        <f t="shared" si="431"/>
        <v/>
      </c>
      <c r="AT740" s="83">
        <f t="shared" si="431"/>
        <v>1.4233136266857664</v>
      </c>
      <c r="AU740" s="59"/>
      <c r="AV740" s="83">
        <f t="shared" si="425"/>
        <v>6.0778455987511801</v>
      </c>
      <c r="AW740" s="83">
        <f t="shared" si="425"/>
        <v>3.7302096633981742E-2</v>
      </c>
      <c r="AX740" s="83" t="str">
        <f t="shared" si="425"/>
        <v/>
      </c>
      <c r="AY740" s="83">
        <f t="shared" si="425"/>
        <v>0.10708735146053971</v>
      </c>
      <c r="AZ740" s="59"/>
      <c r="BA740" s="83" t="str">
        <f t="shared" si="426"/>
        <v/>
      </c>
      <c r="BB740" s="83" t="str">
        <f t="shared" si="426"/>
        <v/>
      </c>
      <c r="BC740" s="59"/>
      <c r="BD740" s="83" t="str">
        <f t="shared" si="427"/>
        <v/>
      </c>
      <c r="BE740" s="83" t="str">
        <f t="shared" si="427"/>
        <v/>
      </c>
      <c r="BF740" s="83" t="str">
        <f t="shared" si="427"/>
        <v/>
      </c>
    </row>
    <row r="741" spans="4:58" s="20" customFormat="1" ht="15" customHeight="1">
      <c r="P741" s="237">
        <v>120</v>
      </c>
      <c r="Q741" s="50" t="str">
        <f t="shared" si="428"/>
        <v>Austin_2016</v>
      </c>
      <c r="R741" s="21"/>
      <c r="S741" s="21"/>
      <c r="T741" s="32"/>
      <c r="U741" s="83">
        <f t="shared" si="432"/>
        <v>52.369176833597791</v>
      </c>
      <c r="V741" s="83">
        <f t="shared" si="432"/>
        <v>36.454666848743642</v>
      </c>
      <c r="W741" s="83">
        <f t="shared" si="432"/>
        <v>3.9639270987334267</v>
      </c>
      <c r="X741" s="83" t="str">
        <f t="shared" si="432"/>
        <v/>
      </c>
      <c r="Y741" s="83" t="str">
        <f t="shared" si="432"/>
        <v/>
      </c>
      <c r="Z741" s="70">
        <f t="shared" si="415"/>
        <v>92.787770781074855</v>
      </c>
      <c r="AA741" s="70">
        <f t="shared" ca="1" si="417"/>
        <v>71</v>
      </c>
      <c r="AB741" s="70">
        <f t="shared" ca="1" si="418"/>
        <v>83</v>
      </c>
      <c r="AC741" s="70">
        <f t="shared" ca="1" si="419"/>
        <v>62</v>
      </c>
      <c r="AD741" s="70">
        <f t="shared" ca="1" si="420"/>
        <v>72</v>
      </c>
      <c r="AE741" s="70" t="e">
        <f t="shared" ca="1" si="421"/>
        <v>#VALUE!</v>
      </c>
      <c r="AF741" s="70" t="e">
        <f t="shared" ca="1" si="422"/>
        <v>#VALUE!</v>
      </c>
      <c r="AG741" s="83">
        <f t="shared" ref="AG741:AN750" si="433">IF(ISERROR(AG129/$T129),"",AG129/$T129)</f>
        <v>20.026970138439985</v>
      </c>
      <c r="AH741" s="83">
        <f t="shared" si="433"/>
        <v>20.564268173724038</v>
      </c>
      <c r="AI741" s="83">
        <f t="shared" si="433"/>
        <v>11.153484555060903</v>
      </c>
      <c r="AJ741" s="83" t="str">
        <f t="shared" si="433"/>
        <v/>
      </c>
      <c r="AK741" s="83" t="str">
        <f t="shared" si="433"/>
        <v/>
      </c>
      <c r="AL741" s="83" t="str">
        <f t="shared" si="433"/>
        <v/>
      </c>
      <c r="AM741" s="83" t="str">
        <f t="shared" si="433"/>
        <v/>
      </c>
      <c r="AN741" s="83">
        <f t="shared" si="433"/>
        <v>0.61922598326049916</v>
      </c>
      <c r="AO741" s="59"/>
      <c r="AP741" s="83">
        <f t="shared" ref="AP741:AT750" si="434">IF(ISERROR(AP129/$T129),"",AP129/$T129)</f>
        <v>35.296248289454439</v>
      </c>
      <c r="AQ741" s="83">
        <f t="shared" si="434"/>
        <v>2.4083507880490334E-2</v>
      </c>
      <c r="AR741" s="83" t="str">
        <f t="shared" si="434"/>
        <v/>
      </c>
      <c r="AS741" s="83">
        <f t="shared" si="434"/>
        <v>7.2442937512036138E-3</v>
      </c>
      <c r="AT741" s="83">
        <f t="shared" si="434"/>
        <v>1.1270907576575067</v>
      </c>
      <c r="AU741" s="59"/>
      <c r="AV741" s="83">
        <f t="shared" ref="AV741:AY760" si="435">IF(ISERROR(AV129/$T129),"",AV129/$T129)</f>
        <v>3.7054425598103844</v>
      </c>
      <c r="AW741" s="83">
        <f t="shared" si="435"/>
        <v>9.6284331530997705E-2</v>
      </c>
      <c r="AX741" s="83" t="str">
        <f t="shared" si="435"/>
        <v/>
      </c>
      <c r="AY741" s="83">
        <f t="shared" si="435"/>
        <v>0.16220020739204502</v>
      </c>
      <c r="AZ741" s="59"/>
      <c r="BA741" s="83" t="str">
        <f t="shared" ref="BA741:BB760" si="436">IF(ISERROR(BA129/$T129),"",BA129/$T129)</f>
        <v/>
      </c>
      <c r="BB741" s="83" t="str">
        <f t="shared" si="436"/>
        <v/>
      </c>
      <c r="BC741" s="59"/>
      <c r="BD741" s="83" t="str">
        <f t="shared" ref="BD741:BF760" si="437">IF(ISERROR(BD129/$T129),"",BD129/$T129)</f>
        <v/>
      </c>
      <c r="BE741" s="83" t="str">
        <f t="shared" si="437"/>
        <v/>
      </c>
      <c r="BF741" s="83" t="str">
        <f t="shared" si="437"/>
        <v/>
      </c>
    </row>
    <row r="742" spans="4:58" s="20" customFormat="1" ht="15" customHeight="1">
      <c r="P742" s="237">
        <v>121</v>
      </c>
      <c r="Q742" s="50" t="str">
        <f t="shared" si="428"/>
        <v>Chicago_2015</v>
      </c>
      <c r="R742" s="21"/>
      <c r="S742" s="21"/>
      <c r="T742" s="32"/>
      <c r="U742" s="83">
        <f t="shared" ref="U742:Y751" si="438">IF(ISERROR(U130/$T130),"",U130/$T130)</f>
        <v>41.889629649188969</v>
      </c>
      <c r="V742" s="83">
        <f t="shared" si="438"/>
        <v>14.346636136484031</v>
      </c>
      <c r="W742" s="83">
        <f t="shared" si="438"/>
        <v>1.9658363564246075</v>
      </c>
      <c r="X742" s="83" t="str">
        <f t="shared" si="438"/>
        <v/>
      </c>
      <c r="Y742" s="83" t="str">
        <f t="shared" si="438"/>
        <v/>
      </c>
      <c r="Z742" s="70">
        <f t="shared" si="415"/>
        <v>58.202102142097608</v>
      </c>
      <c r="AA742" s="70">
        <f t="shared" ca="1" si="417"/>
        <v>111</v>
      </c>
      <c r="AB742" s="70">
        <f t="shared" ca="1" si="418"/>
        <v>103</v>
      </c>
      <c r="AC742" s="70">
        <f t="shared" ca="1" si="419"/>
        <v>103</v>
      </c>
      <c r="AD742" s="70">
        <f t="shared" ca="1" si="420"/>
        <v>103</v>
      </c>
      <c r="AE742" s="70" t="e">
        <f t="shared" ca="1" si="421"/>
        <v>#VALUE!</v>
      </c>
      <c r="AF742" s="70" t="e">
        <f t="shared" ca="1" si="422"/>
        <v>#VALUE!</v>
      </c>
      <c r="AG742" s="83">
        <f t="shared" si="433"/>
        <v>16.270651293692687</v>
      </c>
      <c r="AH742" s="83">
        <f t="shared" si="433"/>
        <v>14.935572264103621</v>
      </c>
      <c r="AI742" s="83">
        <f t="shared" si="433"/>
        <v>9.9704575316278419</v>
      </c>
      <c r="AJ742" s="83" t="str">
        <f t="shared" si="433"/>
        <v/>
      </c>
      <c r="AK742" s="83" t="str">
        <f t="shared" si="433"/>
        <v/>
      </c>
      <c r="AL742" s="83">
        <f t="shared" si="433"/>
        <v>0.31338663887106455</v>
      </c>
      <c r="AM742" s="83" t="str">
        <f t="shared" si="433"/>
        <v/>
      </c>
      <c r="AN742" s="83">
        <f t="shared" si="433"/>
        <v>0.39951123885918005</v>
      </c>
      <c r="AO742" s="59"/>
      <c r="AP742" s="83">
        <f t="shared" si="434"/>
        <v>9.0910266578955188</v>
      </c>
      <c r="AQ742" s="83">
        <f t="shared" si="434"/>
        <v>0.70268662003011473</v>
      </c>
      <c r="AR742" s="83">
        <f t="shared" si="434"/>
        <v>7.7816647209465245E-3</v>
      </c>
      <c r="AS742" s="83">
        <f t="shared" si="434"/>
        <v>2.7663835596877098</v>
      </c>
      <c r="AT742" s="83">
        <f t="shared" si="434"/>
        <v>1.7787576341497411</v>
      </c>
      <c r="AU742" s="59"/>
      <c r="AV742" s="83">
        <f t="shared" si="435"/>
        <v>1.7805490196078431</v>
      </c>
      <c r="AW742" s="83">
        <f t="shared" si="435"/>
        <v>1.9887121390374331E-4</v>
      </c>
      <c r="AX742" s="83" t="str">
        <f t="shared" si="435"/>
        <v/>
      </c>
      <c r="AY742" s="83">
        <f t="shared" si="435"/>
        <v>0.18508846560286041</v>
      </c>
      <c r="AZ742" s="59"/>
      <c r="BA742" s="83" t="str">
        <f t="shared" si="436"/>
        <v/>
      </c>
      <c r="BB742" s="83" t="str">
        <f t="shared" si="436"/>
        <v/>
      </c>
      <c r="BC742" s="59"/>
      <c r="BD742" s="83" t="str">
        <f t="shared" si="437"/>
        <v/>
      </c>
      <c r="BE742" s="83" t="str">
        <f t="shared" si="437"/>
        <v/>
      </c>
      <c r="BF742" s="83" t="str">
        <f t="shared" si="437"/>
        <v/>
      </c>
    </row>
    <row r="743" spans="4:58" s="20" customFormat="1" ht="15" customHeight="1">
      <c r="P743" s="237">
        <v>122</v>
      </c>
      <c r="Q743" s="50" t="str">
        <f t="shared" si="428"/>
        <v>Chicago_2010</v>
      </c>
      <c r="R743" s="21"/>
      <c r="S743" s="21"/>
      <c r="T743" s="32"/>
      <c r="U743" s="83" t="str">
        <f t="shared" si="438"/>
        <v/>
      </c>
      <c r="V743" s="83" t="str">
        <f t="shared" si="438"/>
        <v/>
      </c>
      <c r="W743" s="83" t="str">
        <f t="shared" si="438"/>
        <v/>
      </c>
      <c r="X743" s="83" t="str">
        <f t="shared" si="438"/>
        <v/>
      </c>
      <c r="Y743" s="83" t="str">
        <f t="shared" si="438"/>
        <v/>
      </c>
      <c r="Z743" s="70" t="str">
        <f t="shared" si="415"/>
        <v/>
      </c>
      <c r="AA743" s="70" t="e">
        <f t="shared" ca="1" si="417"/>
        <v>#VALUE!</v>
      </c>
      <c r="AB743" s="70" t="e">
        <f t="shared" ca="1" si="418"/>
        <v>#VALUE!</v>
      </c>
      <c r="AC743" s="70" t="e">
        <f t="shared" ca="1" si="419"/>
        <v>#VALUE!</v>
      </c>
      <c r="AD743" s="70" t="e">
        <f t="shared" ca="1" si="420"/>
        <v>#VALUE!</v>
      </c>
      <c r="AE743" s="70" t="e">
        <f t="shared" ca="1" si="421"/>
        <v>#VALUE!</v>
      </c>
      <c r="AF743" s="70" t="e">
        <f t="shared" ca="1" si="422"/>
        <v>#VALUE!</v>
      </c>
      <c r="AG743" s="83" t="str">
        <f t="shared" si="433"/>
        <v/>
      </c>
      <c r="AH743" s="83" t="str">
        <f t="shared" si="433"/>
        <v/>
      </c>
      <c r="AI743" s="83" t="str">
        <f t="shared" si="433"/>
        <v/>
      </c>
      <c r="AJ743" s="83" t="str">
        <f t="shared" si="433"/>
        <v/>
      </c>
      <c r="AK743" s="83" t="str">
        <f t="shared" si="433"/>
        <v/>
      </c>
      <c r="AL743" s="83" t="str">
        <f t="shared" si="433"/>
        <v/>
      </c>
      <c r="AM743" s="83" t="str">
        <f t="shared" si="433"/>
        <v/>
      </c>
      <c r="AN743" s="83" t="str">
        <f t="shared" si="433"/>
        <v/>
      </c>
      <c r="AO743" s="59"/>
      <c r="AP743" s="83" t="str">
        <f t="shared" si="434"/>
        <v/>
      </c>
      <c r="AQ743" s="83" t="str">
        <f t="shared" si="434"/>
        <v/>
      </c>
      <c r="AR743" s="83" t="str">
        <f t="shared" si="434"/>
        <v/>
      </c>
      <c r="AS743" s="83" t="str">
        <f t="shared" si="434"/>
        <v/>
      </c>
      <c r="AT743" s="83" t="str">
        <f t="shared" si="434"/>
        <v/>
      </c>
      <c r="AU743" s="59"/>
      <c r="AV743" s="83" t="str">
        <f t="shared" si="435"/>
        <v/>
      </c>
      <c r="AW743" s="83" t="str">
        <f t="shared" si="435"/>
        <v/>
      </c>
      <c r="AX743" s="83" t="str">
        <f t="shared" si="435"/>
        <v/>
      </c>
      <c r="AY743" s="83" t="str">
        <f t="shared" si="435"/>
        <v/>
      </c>
      <c r="AZ743" s="59"/>
      <c r="BA743" s="83" t="str">
        <f t="shared" si="436"/>
        <v/>
      </c>
      <c r="BB743" s="83" t="str">
        <f t="shared" si="436"/>
        <v/>
      </c>
      <c r="BC743" s="59"/>
      <c r="BD743" s="83" t="str">
        <f t="shared" si="437"/>
        <v/>
      </c>
      <c r="BE743" s="83" t="str">
        <f t="shared" si="437"/>
        <v/>
      </c>
      <c r="BF743" s="83" t="str">
        <f t="shared" si="437"/>
        <v/>
      </c>
    </row>
    <row r="744" spans="4:58" s="20" customFormat="1" ht="15" customHeight="1">
      <c r="P744" s="237">
        <v>123</v>
      </c>
      <c r="Q744" s="50" t="str">
        <f t="shared" si="428"/>
        <v>Chicago_2005</v>
      </c>
      <c r="R744" s="21"/>
      <c r="S744" s="21"/>
      <c r="T744" s="32"/>
      <c r="U744" s="83" t="str">
        <f t="shared" si="438"/>
        <v/>
      </c>
      <c r="V744" s="83" t="str">
        <f t="shared" si="438"/>
        <v/>
      </c>
      <c r="W744" s="83" t="str">
        <f t="shared" si="438"/>
        <v/>
      </c>
      <c r="X744" s="83" t="str">
        <f t="shared" si="438"/>
        <v/>
      </c>
      <c r="Y744" s="83" t="str">
        <f t="shared" si="438"/>
        <v/>
      </c>
      <c r="Z744" s="70" t="str">
        <f t="shared" si="415"/>
        <v/>
      </c>
      <c r="AA744" s="70" t="e">
        <f t="shared" ca="1" si="417"/>
        <v>#VALUE!</v>
      </c>
      <c r="AB744" s="70" t="e">
        <f t="shared" ca="1" si="418"/>
        <v>#VALUE!</v>
      </c>
      <c r="AC744" s="70" t="e">
        <f t="shared" ca="1" si="419"/>
        <v>#VALUE!</v>
      </c>
      <c r="AD744" s="70" t="e">
        <f t="shared" ca="1" si="420"/>
        <v>#VALUE!</v>
      </c>
      <c r="AE744" s="70" t="e">
        <f t="shared" ca="1" si="421"/>
        <v>#VALUE!</v>
      </c>
      <c r="AF744" s="70" t="e">
        <f t="shared" ca="1" si="422"/>
        <v>#VALUE!</v>
      </c>
      <c r="AG744" s="83" t="str">
        <f t="shared" si="433"/>
        <v/>
      </c>
      <c r="AH744" s="83" t="str">
        <f t="shared" si="433"/>
        <v/>
      </c>
      <c r="AI744" s="83" t="str">
        <f t="shared" si="433"/>
        <v/>
      </c>
      <c r="AJ744" s="83" t="str">
        <f t="shared" si="433"/>
        <v/>
      </c>
      <c r="AK744" s="83" t="str">
        <f t="shared" si="433"/>
        <v/>
      </c>
      <c r="AL744" s="83" t="str">
        <f t="shared" si="433"/>
        <v/>
      </c>
      <c r="AM744" s="83" t="str">
        <f t="shared" si="433"/>
        <v/>
      </c>
      <c r="AN744" s="83" t="str">
        <f t="shared" si="433"/>
        <v/>
      </c>
      <c r="AO744" s="59"/>
      <c r="AP744" s="83" t="str">
        <f t="shared" si="434"/>
        <v/>
      </c>
      <c r="AQ744" s="83" t="str">
        <f t="shared" si="434"/>
        <v/>
      </c>
      <c r="AR744" s="83" t="str">
        <f t="shared" si="434"/>
        <v/>
      </c>
      <c r="AS744" s="83" t="str">
        <f t="shared" si="434"/>
        <v/>
      </c>
      <c r="AT744" s="83" t="str">
        <f t="shared" si="434"/>
        <v/>
      </c>
      <c r="AU744" s="59"/>
      <c r="AV744" s="83" t="str">
        <f t="shared" si="435"/>
        <v/>
      </c>
      <c r="AW744" s="83" t="str">
        <f t="shared" si="435"/>
        <v/>
      </c>
      <c r="AX744" s="83" t="str">
        <f t="shared" si="435"/>
        <v/>
      </c>
      <c r="AY744" s="83" t="str">
        <f t="shared" si="435"/>
        <v/>
      </c>
      <c r="AZ744" s="59"/>
      <c r="BA744" s="83" t="str">
        <f t="shared" si="436"/>
        <v/>
      </c>
      <c r="BB744" s="83" t="str">
        <f t="shared" si="436"/>
        <v/>
      </c>
      <c r="BC744" s="59"/>
      <c r="BD744" s="83" t="str">
        <f t="shared" si="437"/>
        <v/>
      </c>
      <c r="BE744" s="83" t="str">
        <f t="shared" si="437"/>
        <v/>
      </c>
      <c r="BF744" s="83" t="str">
        <f t="shared" si="437"/>
        <v/>
      </c>
    </row>
    <row r="745" spans="4:58" s="20" customFormat="1" ht="15" customHeight="1">
      <c r="P745" s="237">
        <v>124</v>
      </c>
      <c r="Q745" s="50" t="str">
        <f t="shared" si="428"/>
        <v>Los Angeles_2013</v>
      </c>
      <c r="R745" s="21"/>
      <c r="S745" s="21"/>
      <c r="T745" s="32"/>
      <c r="U745" s="83">
        <f t="shared" si="438"/>
        <v>24.033595329339338</v>
      </c>
      <c r="V745" s="83">
        <f t="shared" si="438"/>
        <v>6.70272822634118</v>
      </c>
      <c r="W745" s="83">
        <f t="shared" si="438"/>
        <v>1.2285344850753503</v>
      </c>
      <c r="X745" s="83" t="str">
        <f t="shared" si="438"/>
        <v/>
      </c>
      <c r="Y745" s="83" t="str">
        <f t="shared" si="438"/>
        <v/>
      </c>
      <c r="Z745" s="70">
        <f t="shared" si="415"/>
        <v>31.964858040755868</v>
      </c>
      <c r="AA745" s="70">
        <f t="shared" ca="1" si="417"/>
        <v>129</v>
      </c>
      <c r="AB745" s="70">
        <f t="shared" ca="1" si="418"/>
        <v>125</v>
      </c>
      <c r="AC745" s="70">
        <f t="shared" ca="1" si="419"/>
        <v>124</v>
      </c>
      <c r="AD745" s="70">
        <f t="shared" ca="1" si="420"/>
        <v>110</v>
      </c>
      <c r="AE745" s="70" t="e">
        <f t="shared" ca="1" si="421"/>
        <v>#VALUE!</v>
      </c>
      <c r="AF745" s="70" t="e">
        <f t="shared" ca="1" si="422"/>
        <v>#VALUE!</v>
      </c>
      <c r="AG745" s="83">
        <f t="shared" si="433"/>
        <v>8.062480847309482</v>
      </c>
      <c r="AH745" s="83">
        <f t="shared" si="433"/>
        <v>9.2307780114884572</v>
      </c>
      <c r="AI745" s="83">
        <f t="shared" si="433"/>
        <v>5.724900698470754</v>
      </c>
      <c r="AJ745" s="83" t="str">
        <f t="shared" si="433"/>
        <v/>
      </c>
      <c r="AK745" s="83" t="str">
        <f t="shared" si="433"/>
        <v/>
      </c>
      <c r="AL745" s="83" t="str">
        <f t="shared" si="433"/>
        <v/>
      </c>
      <c r="AM745" s="83" t="str">
        <f t="shared" si="433"/>
        <v/>
      </c>
      <c r="AN745" s="83">
        <f t="shared" si="433"/>
        <v>0.10994572462639227</v>
      </c>
      <c r="AO745" s="59"/>
      <c r="AP745" s="83">
        <f t="shared" si="434"/>
        <v>5.3968664656474639</v>
      </c>
      <c r="AQ745" s="83">
        <f t="shared" si="434"/>
        <v>0.13023760746495164</v>
      </c>
      <c r="AR745" s="83">
        <f t="shared" si="434"/>
        <v>0.18858776225994958</v>
      </c>
      <c r="AS745" s="83">
        <f t="shared" si="434"/>
        <v>0.83997969262736627</v>
      </c>
      <c r="AT745" s="83">
        <f t="shared" si="434"/>
        <v>0.14705669834144891</v>
      </c>
      <c r="AU745" s="59"/>
      <c r="AV745" s="83">
        <f t="shared" si="435"/>
        <v>1.1759326992644732</v>
      </c>
      <c r="AW745" s="83" t="str">
        <f t="shared" si="435"/>
        <v/>
      </c>
      <c r="AX745" s="83">
        <f t="shared" si="435"/>
        <v>1.7108340600894015E-2</v>
      </c>
      <c r="AY745" s="83">
        <f t="shared" si="435"/>
        <v>3.5493445209983245E-2</v>
      </c>
      <c r="AZ745" s="59"/>
      <c r="BA745" s="83" t="str">
        <f t="shared" si="436"/>
        <v/>
      </c>
      <c r="BB745" s="83" t="str">
        <f t="shared" si="436"/>
        <v/>
      </c>
      <c r="BC745" s="59"/>
      <c r="BD745" s="83" t="str">
        <f t="shared" si="437"/>
        <v/>
      </c>
      <c r="BE745" s="83" t="str">
        <f t="shared" si="437"/>
        <v/>
      </c>
      <c r="BF745" s="83" t="str">
        <f t="shared" si="437"/>
        <v/>
      </c>
    </row>
    <row r="746" spans="4:58" s="20" customFormat="1" ht="15" customHeight="1">
      <c r="P746" s="237">
        <v>125</v>
      </c>
      <c r="Q746" s="50" t="str">
        <f t="shared" si="428"/>
        <v>Los Angeles_2014</v>
      </c>
      <c r="R746" s="21"/>
      <c r="S746" s="21"/>
      <c r="T746" s="32"/>
      <c r="U746" s="83">
        <f t="shared" si="438"/>
        <v>27.276416606951777</v>
      </c>
      <c r="V746" s="83">
        <f t="shared" si="438"/>
        <v>6.7043605422030677</v>
      </c>
      <c r="W746" s="83">
        <f t="shared" si="438"/>
        <v>1.4924763325208092</v>
      </c>
      <c r="X746" s="83" t="str">
        <f t="shared" si="438"/>
        <v/>
      </c>
      <c r="Y746" s="83" t="str">
        <f t="shared" si="438"/>
        <v/>
      </c>
      <c r="Z746" s="70">
        <f t="shared" si="415"/>
        <v>35.473253481675656</v>
      </c>
      <c r="AA746" s="70">
        <f t="shared" ca="1" si="417"/>
        <v>126</v>
      </c>
      <c r="AB746" s="70">
        <f t="shared" ca="1" si="418"/>
        <v>122</v>
      </c>
      <c r="AC746" s="70">
        <f t="shared" ca="1" si="419"/>
        <v>123</v>
      </c>
      <c r="AD746" s="70">
        <f t="shared" ca="1" si="420"/>
        <v>109</v>
      </c>
      <c r="AE746" s="70" t="e">
        <f t="shared" ca="1" si="421"/>
        <v>#VALUE!</v>
      </c>
      <c r="AF746" s="70" t="e">
        <f t="shared" ca="1" si="422"/>
        <v>#VALUE!</v>
      </c>
      <c r="AG746" s="83">
        <f t="shared" si="433"/>
        <v>7.5456881102612874</v>
      </c>
      <c r="AH746" s="83">
        <f t="shared" si="433"/>
        <v>9.809224140601053</v>
      </c>
      <c r="AI746" s="83">
        <f t="shared" si="433"/>
        <v>8.722763019823093</v>
      </c>
      <c r="AJ746" s="83" t="str">
        <f t="shared" si="433"/>
        <v/>
      </c>
      <c r="AK746" s="83" t="str">
        <f t="shared" si="433"/>
        <v/>
      </c>
      <c r="AL746" s="83" t="str">
        <f t="shared" si="433"/>
        <v/>
      </c>
      <c r="AM746" s="83" t="str">
        <f t="shared" si="433"/>
        <v/>
      </c>
      <c r="AN746" s="83">
        <f t="shared" si="433"/>
        <v>0.10283127307962325</v>
      </c>
      <c r="AO746" s="59"/>
      <c r="AP746" s="83">
        <f t="shared" si="434"/>
        <v>5.3754258455783344</v>
      </c>
      <c r="AQ746" s="83">
        <f t="shared" si="434"/>
        <v>0.12523136593768391</v>
      </c>
      <c r="AR746" s="83">
        <f t="shared" si="434"/>
        <v>0.21627352912332923</v>
      </c>
      <c r="AS746" s="83">
        <f t="shared" si="434"/>
        <v>0.83997969262736627</v>
      </c>
      <c r="AT746" s="83">
        <f t="shared" si="434"/>
        <v>0.14745010893635407</v>
      </c>
      <c r="AU746" s="59"/>
      <c r="AV746" s="83">
        <f t="shared" si="435"/>
        <v>1.4419123795628033</v>
      </c>
      <c r="AW746" s="83" t="str">
        <f t="shared" si="435"/>
        <v/>
      </c>
      <c r="AX746" s="83">
        <f t="shared" si="435"/>
        <v>1.6891917917016844E-2</v>
      </c>
      <c r="AY746" s="83">
        <f t="shared" si="435"/>
        <v>3.3672035040989118E-2</v>
      </c>
      <c r="AZ746" s="59"/>
      <c r="BA746" s="83" t="str">
        <f t="shared" si="436"/>
        <v/>
      </c>
      <c r="BB746" s="83" t="str">
        <f t="shared" si="436"/>
        <v/>
      </c>
      <c r="BC746" s="59"/>
      <c r="BD746" s="83" t="str">
        <f t="shared" si="437"/>
        <v/>
      </c>
      <c r="BE746" s="83" t="str">
        <f t="shared" si="437"/>
        <v/>
      </c>
      <c r="BF746" s="83" t="str">
        <f t="shared" si="437"/>
        <v/>
      </c>
    </row>
    <row r="747" spans="4:58" s="20" customFormat="1" ht="15" customHeight="1">
      <c r="P747" s="237">
        <v>126</v>
      </c>
      <c r="Q747" s="50" t="str">
        <f t="shared" si="428"/>
        <v>Los Angeles_2015</v>
      </c>
      <c r="R747" s="21"/>
      <c r="S747" s="21"/>
      <c r="T747" s="32"/>
      <c r="U747" s="83">
        <f t="shared" si="438"/>
        <v>26.479332014973465</v>
      </c>
      <c r="V747" s="83">
        <f t="shared" si="438"/>
        <v>6.6905402851003197</v>
      </c>
      <c r="W747" s="83">
        <f t="shared" si="438"/>
        <v>1.5952757206650479</v>
      </c>
      <c r="X747" s="83" t="str">
        <f t="shared" si="438"/>
        <v/>
      </c>
      <c r="Y747" s="83" t="str">
        <f t="shared" si="438"/>
        <v/>
      </c>
      <c r="Z747" s="70">
        <f t="shared" si="415"/>
        <v>34.765148020738835</v>
      </c>
      <c r="AA747" s="70">
        <f t="shared" ca="1" si="417"/>
        <v>127</v>
      </c>
      <c r="AB747" s="70">
        <f t="shared" ca="1" si="418"/>
        <v>123</v>
      </c>
      <c r="AC747" s="70">
        <f t="shared" ca="1" si="419"/>
        <v>125</v>
      </c>
      <c r="AD747" s="70">
        <f t="shared" ca="1" si="420"/>
        <v>107</v>
      </c>
      <c r="AE747" s="70" t="e">
        <f t="shared" ca="1" si="421"/>
        <v>#VALUE!</v>
      </c>
      <c r="AF747" s="70" t="e">
        <f t="shared" ca="1" si="422"/>
        <v>#VALUE!</v>
      </c>
      <c r="AG747" s="83">
        <f t="shared" si="433"/>
        <v>7.5256185651247396</v>
      </c>
      <c r="AH747" s="83">
        <f t="shared" si="433"/>
        <v>9.6046255204967785</v>
      </c>
      <c r="AI747" s="83">
        <f t="shared" si="433"/>
        <v>8.2130049404019889</v>
      </c>
      <c r="AJ747" s="83" t="str">
        <f t="shared" si="433"/>
        <v/>
      </c>
      <c r="AK747" s="83" t="str">
        <f t="shared" si="433"/>
        <v/>
      </c>
      <c r="AL747" s="83" t="str">
        <f t="shared" si="433"/>
        <v/>
      </c>
      <c r="AM747" s="83" t="str">
        <f t="shared" si="433"/>
        <v/>
      </c>
      <c r="AN747" s="83">
        <f t="shared" si="433"/>
        <v>0.10106495107414061</v>
      </c>
      <c r="AO747" s="59"/>
      <c r="AP747" s="83">
        <f t="shared" si="434"/>
        <v>5.3045850073398402</v>
      </c>
      <c r="AQ747" s="83">
        <f t="shared" si="434"/>
        <v>0.12602163598705349</v>
      </c>
      <c r="AR747" s="83">
        <f t="shared" si="434"/>
        <v>0.26744198120554491</v>
      </c>
      <c r="AS747" s="83">
        <f t="shared" si="434"/>
        <v>0.83997969262736627</v>
      </c>
      <c r="AT747" s="83">
        <f t="shared" si="434"/>
        <v>0.15251196794051625</v>
      </c>
      <c r="AU747" s="59"/>
      <c r="AV747" s="83">
        <f t="shared" si="435"/>
        <v>1.5462710621712932</v>
      </c>
      <c r="AW747" s="83" t="str">
        <f t="shared" si="435"/>
        <v/>
      </c>
      <c r="AX747" s="83">
        <f t="shared" si="435"/>
        <v>1.3907723691923349E-2</v>
      </c>
      <c r="AY747" s="83">
        <f t="shared" si="435"/>
        <v>3.5096934801831146E-2</v>
      </c>
      <c r="AZ747" s="59"/>
      <c r="BA747" s="83" t="str">
        <f t="shared" si="436"/>
        <v/>
      </c>
      <c r="BB747" s="83" t="str">
        <f t="shared" si="436"/>
        <v/>
      </c>
      <c r="BC747" s="59"/>
      <c r="BD747" s="83" t="str">
        <f t="shared" si="437"/>
        <v/>
      </c>
      <c r="BE747" s="83" t="str">
        <f t="shared" si="437"/>
        <v/>
      </c>
      <c r="BF747" s="83" t="str">
        <f t="shared" si="437"/>
        <v/>
      </c>
    </row>
    <row r="748" spans="4:58" s="20" customFormat="1" ht="15" customHeight="1">
      <c r="P748" s="237">
        <v>127</v>
      </c>
      <c r="Q748" s="50" t="str">
        <f t="shared" si="428"/>
        <v>Los Angeles_2016</v>
      </c>
      <c r="R748" s="21"/>
      <c r="S748" s="21"/>
      <c r="T748" s="32"/>
      <c r="U748" s="83">
        <f t="shared" si="438"/>
        <v>22.4883289564767</v>
      </c>
      <c r="V748" s="83">
        <f t="shared" si="438"/>
        <v>6.581484980734241</v>
      </c>
      <c r="W748" s="83">
        <f t="shared" si="438"/>
        <v>1.7206875162545192</v>
      </c>
      <c r="X748" s="83" t="str">
        <f t="shared" si="438"/>
        <v/>
      </c>
      <c r="Y748" s="83" t="str">
        <f t="shared" si="438"/>
        <v/>
      </c>
      <c r="Z748" s="70">
        <f t="shared" si="415"/>
        <v>30.79050145346546</v>
      </c>
      <c r="AA748" s="70">
        <f t="shared" ca="1" si="417"/>
        <v>131</v>
      </c>
      <c r="AB748" s="70">
        <f t="shared" ca="1" si="418"/>
        <v>126</v>
      </c>
      <c r="AC748" s="70">
        <f t="shared" ca="1" si="419"/>
        <v>126</v>
      </c>
      <c r="AD748" s="70">
        <f t="shared" ca="1" si="420"/>
        <v>106</v>
      </c>
      <c r="AE748" s="70" t="e">
        <f t="shared" ca="1" si="421"/>
        <v>#VALUE!</v>
      </c>
      <c r="AF748" s="70" t="e">
        <f t="shared" ca="1" si="422"/>
        <v>#VALUE!</v>
      </c>
      <c r="AG748" s="83">
        <f t="shared" si="433"/>
        <v>6.2484833217544482</v>
      </c>
      <c r="AH748" s="83">
        <f t="shared" si="433"/>
        <v>7.333521773938906</v>
      </c>
      <c r="AI748" s="83">
        <f t="shared" si="433"/>
        <v>7.8262254049618551</v>
      </c>
      <c r="AJ748" s="83" t="str">
        <f t="shared" si="433"/>
        <v/>
      </c>
      <c r="AK748" s="83" t="str">
        <f t="shared" si="433"/>
        <v/>
      </c>
      <c r="AL748" s="83" t="str">
        <f t="shared" si="433"/>
        <v/>
      </c>
      <c r="AM748" s="83" t="str">
        <f t="shared" si="433"/>
        <v/>
      </c>
      <c r="AN748" s="83">
        <f t="shared" si="433"/>
        <v>4.1406315694519406E-2</v>
      </c>
      <c r="AO748" s="59"/>
      <c r="AP748" s="83">
        <f t="shared" si="434"/>
        <v>5.2634011861028611</v>
      </c>
      <c r="AQ748" s="83">
        <f t="shared" si="434"/>
        <v>0.11611960698135841</v>
      </c>
      <c r="AR748" s="83">
        <f t="shared" si="434"/>
        <v>0.20634211907769875</v>
      </c>
      <c r="AS748" s="83">
        <f t="shared" si="434"/>
        <v>0.83997969262736627</v>
      </c>
      <c r="AT748" s="83">
        <f t="shared" si="434"/>
        <v>0.15564237594495625</v>
      </c>
      <c r="AU748" s="59"/>
      <c r="AV748" s="83">
        <f t="shared" si="435"/>
        <v>1.6725033667254898</v>
      </c>
      <c r="AW748" s="83" t="str">
        <f t="shared" si="435"/>
        <v/>
      </c>
      <c r="AX748" s="83">
        <f t="shared" si="435"/>
        <v>1.4768495773306052E-2</v>
      </c>
      <c r="AY748" s="83">
        <f t="shared" si="435"/>
        <v>3.3415653755723342E-2</v>
      </c>
      <c r="AZ748" s="59"/>
      <c r="BA748" s="83" t="str">
        <f t="shared" si="436"/>
        <v/>
      </c>
      <c r="BB748" s="83" t="str">
        <f t="shared" si="436"/>
        <v/>
      </c>
      <c r="BC748" s="59"/>
      <c r="BD748" s="83" t="str">
        <f t="shared" si="437"/>
        <v/>
      </c>
      <c r="BE748" s="83" t="str">
        <f t="shared" si="437"/>
        <v/>
      </c>
      <c r="BF748" s="83" t="str">
        <f t="shared" si="437"/>
        <v/>
      </c>
    </row>
    <row r="749" spans="4:58" s="20" customFormat="1" ht="15" customHeight="1">
      <c r="P749" s="237">
        <v>128</v>
      </c>
      <c r="Q749" s="50" t="str">
        <f t="shared" si="428"/>
        <v>New Orleans_2014</v>
      </c>
      <c r="R749" s="21"/>
      <c r="S749" s="21"/>
      <c r="T749" s="32"/>
      <c r="U749" s="83">
        <f t="shared" si="438"/>
        <v>22.423207372214925</v>
      </c>
      <c r="V749" s="83">
        <f t="shared" si="438"/>
        <v>19.90738434757656</v>
      </c>
      <c r="W749" s="83">
        <f t="shared" si="438"/>
        <v>2.5907897555992925</v>
      </c>
      <c r="X749" s="83" t="str">
        <f t="shared" si="438"/>
        <v/>
      </c>
      <c r="Y749" s="83" t="str">
        <f t="shared" si="438"/>
        <v/>
      </c>
      <c r="Z749" s="70">
        <f t="shared" si="415"/>
        <v>44.921381475390774</v>
      </c>
      <c r="AA749" s="70">
        <f t="shared" ca="1" si="417"/>
        <v>119</v>
      </c>
      <c r="AB749" s="70">
        <f t="shared" ca="1" si="418"/>
        <v>127</v>
      </c>
      <c r="AC749" s="70">
        <f t="shared" ca="1" si="419"/>
        <v>84</v>
      </c>
      <c r="AD749" s="70">
        <f t="shared" ca="1" si="420"/>
        <v>91</v>
      </c>
      <c r="AE749" s="70" t="e">
        <f t="shared" ca="1" si="421"/>
        <v>#VALUE!</v>
      </c>
      <c r="AF749" s="70" t="e">
        <f t="shared" ca="1" si="422"/>
        <v>#VALUE!</v>
      </c>
      <c r="AG749" s="83">
        <f t="shared" si="433"/>
        <v>9.3990057775509666</v>
      </c>
      <c r="AH749" s="83">
        <f t="shared" si="433"/>
        <v>10.075564758903367</v>
      </c>
      <c r="AI749" s="83">
        <f t="shared" si="433"/>
        <v>2.3938235618873023</v>
      </c>
      <c r="AJ749" s="83" t="str">
        <f t="shared" si="433"/>
        <v/>
      </c>
      <c r="AK749" s="83" t="str">
        <f t="shared" si="433"/>
        <v/>
      </c>
      <c r="AL749" s="83" t="str">
        <f t="shared" si="433"/>
        <v/>
      </c>
      <c r="AM749" s="83" t="str">
        <f t="shared" si="433"/>
        <v/>
      </c>
      <c r="AN749" s="83">
        <f t="shared" si="433"/>
        <v>0.55481327387329038</v>
      </c>
      <c r="AO749" s="59"/>
      <c r="AP749" s="83">
        <f t="shared" si="434"/>
        <v>19.738499086659083</v>
      </c>
      <c r="AQ749" s="83">
        <f t="shared" si="434"/>
        <v>0.14712300431915679</v>
      </c>
      <c r="AR749" s="83">
        <f t="shared" si="434"/>
        <v>2.1762256598320835E-2</v>
      </c>
      <c r="AS749" s="83" t="str">
        <f t="shared" si="434"/>
        <v/>
      </c>
      <c r="AT749" s="83" t="str">
        <f t="shared" si="434"/>
        <v/>
      </c>
      <c r="AU749" s="59"/>
      <c r="AV749" s="83">
        <f t="shared" si="435"/>
        <v>2.5269936969032614</v>
      </c>
      <c r="AW749" s="83" t="str">
        <f t="shared" si="435"/>
        <v/>
      </c>
      <c r="AX749" s="83">
        <f t="shared" si="435"/>
        <v>2.25643389222452E-2</v>
      </c>
      <c r="AY749" s="83">
        <f t="shared" si="435"/>
        <v>4.1231719773786091E-2</v>
      </c>
      <c r="AZ749" s="59"/>
      <c r="BA749" s="83" t="str">
        <f t="shared" si="436"/>
        <v/>
      </c>
      <c r="BB749" s="83" t="str">
        <f t="shared" si="436"/>
        <v/>
      </c>
      <c r="BC749" s="59"/>
      <c r="BD749" s="83" t="str">
        <f t="shared" si="437"/>
        <v/>
      </c>
      <c r="BE749" s="83" t="str">
        <f t="shared" si="437"/>
        <v/>
      </c>
      <c r="BF749" s="83" t="str">
        <f t="shared" si="437"/>
        <v/>
      </c>
    </row>
    <row r="750" spans="4:58" s="20" customFormat="1" ht="15" customHeight="1">
      <c r="P750" s="237">
        <v>129</v>
      </c>
      <c r="Q750" s="50" t="str">
        <f t="shared" si="428"/>
        <v>Basel_2014</v>
      </c>
      <c r="R750" s="21"/>
      <c r="S750" s="21"/>
      <c r="T750" s="32"/>
      <c r="U750" s="83">
        <f t="shared" si="438"/>
        <v>20.546533246256971</v>
      </c>
      <c r="V750" s="83">
        <f t="shared" si="438"/>
        <v>5.2960101157342514</v>
      </c>
      <c r="W750" s="83">
        <f t="shared" si="438"/>
        <v>0.17458106593867739</v>
      </c>
      <c r="X750" s="83" t="str">
        <f t="shared" si="438"/>
        <v/>
      </c>
      <c r="Y750" s="83" t="str">
        <f t="shared" si="438"/>
        <v/>
      </c>
      <c r="Z750" s="70">
        <f t="shared" ref="Z750:Z781" si="439">IF(SUM(U750:Y750)=0,"",SUM(U750:Y750))</f>
        <v>26.0171244279299</v>
      </c>
      <c r="AA750" s="70">
        <f t="shared" ca="1" si="417"/>
        <v>136</v>
      </c>
      <c r="AB750" s="70">
        <f t="shared" ca="1" si="418"/>
        <v>129</v>
      </c>
      <c r="AC750" s="70">
        <f t="shared" ca="1" si="419"/>
        <v>127</v>
      </c>
      <c r="AD750" s="70">
        <f t="shared" ca="1" si="420"/>
        <v>133</v>
      </c>
      <c r="AE750" s="70" t="e">
        <f t="shared" ca="1" si="421"/>
        <v>#VALUE!</v>
      </c>
      <c r="AF750" s="70" t="e">
        <f t="shared" ca="1" si="422"/>
        <v>#VALUE!</v>
      </c>
      <c r="AG750" s="83">
        <f t="shared" si="433"/>
        <v>7.4950117254137512</v>
      </c>
      <c r="AH750" s="83">
        <f t="shared" si="433"/>
        <v>10.060774771511994</v>
      </c>
      <c r="AI750" s="83">
        <f t="shared" si="433"/>
        <v>2.5500092515786288</v>
      </c>
      <c r="AJ750" s="83" t="str">
        <f t="shared" si="433"/>
        <v/>
      </c>
      <c r="AK750" s="83">
        <f t="shared" si="433"/>
        <v>1.4494156350274721E-3</v>
      </c>
      <c r="AL750" s="83">
        <f t="shared" si="433"/>
        <v>7.6566956372103425E-3</v>
      </c>
      <c r="AM750" s="83" t="str">
        <f t="shared" si="433"/>
        <v/>
      </c>
      <c r="AN750" s="83">
        <f t="shared" si="433"/>
        <v>0.43163138648036076</v>
      </c>
      <c r="AO750" s="59"/>
      <c r="AP750" s="83">
        <f t="shared" si="434"/>
        <v>5.0685933243237784</v>
      </c>
      <c r="AQ750" s="83">
        <f t="shared" si="434"/>
        <v>9.2778682530637577E-2</v>
      </c>
      <c r="AR750" s="83">
        <f t="shared" si="434"/>
        <v>0.13463810887983454</v>
      </c>
      <c r="AS750" s="83" t="str">
        <f t="shared" si="434"/>
        <v/>
      </c>
      <c r="AT750" s="83" t="str">
        <f t="shared" si="434"/>
        <v/>
      </c>
      <c r="AU750" s="59"/>
      <c r="AV750" s="83">
        <f t="shared" si="435"/>
        <v>2.0498668746161582E-3</v>
      </c>
      <c r="AW750" s="83">
        <f t="shared" si="435"/>
        <v>7.2574367705724757E-2</v>
      </c>
      <c r="AX750" s="83" t="str">
        <f t="shared" si="435"/>
        <v/>
      </c>
      <c r="AY750" s="83">
        <f t="shared" si="435"/>
        <v>9.9956831358336481E-2</v>
      </c>
      <c r="AZ750" s="59"/>
      <c r="BA750" s="83" t="str">
        <f t="shared" si="436"/>
        <v/>
      </c>
      <c r="BB750" s="83" t="str">
        <f t="shared" si="436"/>
        <v/>
      </c>
      <c r="BC750" s="59"/>
      <c r="BD750" s="83" t="str">
        <f t="shared" si="437"/>
        <v/>
      </c>
      <c r="BE750" s="83" t="str">
        <f t="shared" si="437"/>
        <v/>
      </c>
      <c r="BF750" s="83" t="str">
        <f t="shared" si="437"/>
        <v/>
      </c>
    </row>
    <row r="751" spans="4:58" s="20" customFormat="1" ht="15" customHeight="1">
      <c r="P751" s="237">
        <v>130</v>
      </c>
      <c r="Q751" s="50" t="str">
        <f t="shared" si="428"/>
        <v>Heidelberg_2015</v>
      </c>
      <c r="R751" s="21"/>
      <c r="S751" s="21"/>
      <c r="T751" s="32"/>
      <c r="U751" s="83">
        <f t="shared" si="438"/>
        <v>74.081311478824119</v>
      </c>
      <c r="V751" s="83">
        <f t="shared" si="438"/>
        <v>28.024550921767002</v>
      </c>
      <c r="W751" s="83">
        <f t="shared" si="438"/>
        <v>0.17066025939323995</v>
      </c>
      <c r="X751" s="83" t="str">
        <f t="shared" si="438"/>
        <v/>
      </c>
      <c r="Y751" s="83" t="str">
        <f t="shared" si="438"/>
        <v/>
      </c>
      <c r="Z751" s="70">
        <f t="shared" si="439"/>
        <v>102.27652265998437</v>
      </c>
      <c r="AA751" s="70">
        <f t="shared" ref="AA751:AA782" ca="1" si="440">IFERROR(IF(ROW()-ROW(AA$621)&lt;$X$1+1,AA750+1,RANK(Z751,GDPTOTALrank)+$X$1),IF(VALUE(Z751)=0,$T$1+1,RANK(Z751,GDPTOTALrank)+$X$1))</f>
        <v>68</v>
      </c>
      <c r="AB751" s="70">
        <f t="shared" ref="AB751:AB782" ca="1" si="441">IFERROR(IF(ROW()-ROW(AB$621)&lt;$X$1+1,AB750+1,RANK(U751,GDPSTATIONrank)+$X$1),IF(VALUE(U751)=0,$T$1+1,RANK(U751,GDPSTATIONrank)+$X$1))</f>
        <v>45</v>
      </c>
      <c r="AC751" s="70">
        <f t="shared" ref="AC751:AC782" ca="1" si="442">IFERROR(IF(ROW()-ROW(AC$621)&lt;$X$1+1,AC750+1,RANK(V751,GDPTRANSrank)+$X$1),IF(VALUE(V751)=0,$T$1+1,RANK(V751,GDPTRANSrank)+$X$1))</f>
        <v>75</v>
      </c>
      <c r="AD751" s="70">
        <f t="shared" ref="AD751:AD782" ca="1" si="443">IFERROR(IF(ROW()-ROW(AD$621)&lt;$X$1+1,AD750+1,RANK(W751,GDPWASTErank)+$X$1),IF(VALUE(W751)=0,$T$1+1,RANK(W751,GDPWASTErank)+$X$1))</f>
        <v>134</v>
      </c>
      <c r="AE751" s="70" t="e">
        <f t="shared" ref="AE751:AE782" ca="1" si="444">IFERROR(IF(ROW()-ROW(AE$621)&lt;$X$1+1,AE750+1,RANK(X751,GDPIPPUrank)+$X$1),IF(VALUE(X751)=0,$T$1+1,RANK(X751,GDPIPPUrank)+$X$1))</f>
        <v>#VALUE!</v>
      </c>
      <c r="AF751" s="70" t="e">
        <f t="shared" ref="AF751:AF782" ca="1" si="445">IFERROR(IF(ROW()-ROW(AF$621)&lt;$X$1+1,AF750+1,RANK(Y751,GDPAFOLUrank)+$X$1),IF(VALUE(Y751)=0,$T$1+1,RANK(Y751,GDPAFOLUrank)+$X$1))</f>
        <v>#VALUE!</v>
      </c>
      <c r="AG751" s="83">
        <f t="shared" ref="AG751:AN760" si="446">IF(ISERROR(AG139/$T139),"",AG139/$T139)</f>
        <v>25.844645301074319</v>
      </c>
      <c r="AH751" s="83">
        <f t="shared" si="446"/>
        <v>40.507859128349985</v>
      </c>
      <c r="AI751" s="83">
        <f t="shared" si="446"/>
        <v>7.4195723048252695</v>
      </c>
      <c r="AJ751" s="83" t="str">
        <f t="shared" si="446"/>
        <v/>
      </c>
      <c r="AK751" s="83" t="str">
        <f t="shared" si="446"/>
        <v/>
      </c>
      <c r="AL751" s="83" t="str">
        <f t="shared" si="446"/>
        <v/>
      </c>
      <c r="AM751" s="83" t="str">
        <f t="shared" si="446"/>
        <v/>
      </c>
      <c r="AN751" s="83">
        <f t="shared" si="446"/>
        <v>0.30923474457454581</v>
      </c>
      <c r="AO751" s="59"/>
      <c r="AP751" s="83">
        <f t="shared" ref="AP751:AT760" si="447">IF(ISERROR(AP139/$T139),"",AP139/$T139)</f>
        <v>26.567759668630281</v>
      </c>
      <c r="AQ751" s="83">
        <f t="shared" si="447"/>
        <v>1.2219561584687457</v>
      </c>
      <c r="AR751" s="83">
        <f t="shared" si="447"/>
        <v>0.23483509466797606</v>
      </c>
      <c r="AS751" s="83" t="str">
        <f t="shared" si="447"/>
        <v/>
      </c>
      <c r="AT751" s="83" t="str">
        <f t="shared" si="447"/>
        <v/>
      </c>
      <c r="AU751" s="59"/>
      <c r="AV751" s="83" t="str">
        <f t="shared" si="435"/>
        <v/>
      </c>
      <c r="AW751" s="83">
        <f t="shared" si="435"/>
        <v>5.8278538544439207E-2</v>
      </c>
      <c r="AX751" s="83" t="str">
        <f t="shared" si="435"/>
        <v/>
      </c>
      <c r="AY751" s="83">
        <f t="shared" si="435"/>
        <v>0.11238172084880076</v>
      </c>
      <c r="AZ751" s="59"/>
      <c r="BA751" s="83" t="str">
        <f t="shared" si="436"/>
        <v/>
      </c>
      <c r="BB751" s="83" t="str">
        <f t="shared" si="436"/>
        <v/>
      </c>
      <c r="BC751" s="59"/>
      <c r="BD751" s="83" t="str">
        <f t="shared" si="437"/>
        <v/>
      </c>
      <c r="BE751" s="83" t="str">
        <f t="shared" si="437"/>
        <v/>
      </c>
      <c r="BF751" s="83" t="str">
        <f t="shared" si="437"/>
        <v/>
      </c>
    </row>
    <row r="752" spans="4:58" s="52" customFormat="1" ht="15" customHeight="1">
      <c r="D752" s="53"/>
      <c r="E752" s="53"/>
      <c r="F752" s="53"/>
      <c r="P752" s="244">
        <v>131</v>
      </c>
      <c r="Q752" s="50" t="str">
        <f t="shared" si="428"/>
        <v>Amsterdam_2015</v>
      </c>
      <c r="R752" s="21"/>
      <c r="S752" s="21"/>
      <c r="T752" s="32"/>
      <c r="U752" s="83">
        <f t="shared" ref="U752:Y761" si="448">IF(ISERROR(U140/$T140),"",U140/$T140)</f>
        <v>55.599686784076638</v>
      </c>
      <c r="V752" s="83">
        <f t="shared" si="448"/>
        <v>17.041853409157547</v>
      </c>
      <c r="W752" s="83">
        <f t="shared" si="448"/>
        <v>0.21469397775006827</v>
      </c>
      <c r="X752" s="83" t="str">
        <f t="shared" si="448"/>
        <v/>
      </c>
      <c r="Y752" s="83" t="str">
        <f t="shared" si="448"/>
        <v/>
      </c>
      <c r="Z752" s="70">
        <f t="shared" si="439"/>
        <v>72.856234170984266</v>
      </c>
      <c r="AA752" s="70">
        <f t="shared" ca="1" si="440"/>
        <v>87</v>
      </c>
      <c r="AB752" s="70">
        <f t="shared" ca="1" si="441"/>
        <v>73</v>
      </c>
      <c r="AC752" s="70">
        <f t="shared" ca="1" si="442"/>
        <v>93</v>
      </c>
      <c r="AD752" s="70">
        <f t="shared" ca="1" si="443"/>
        <v>123</v>
      </c>
      <c r="AE752" s="70" t="e">
        <f t="shared" ca="1" si="444"/>
        <v>#VALUE!</v>
      </c>
      <c r="AF752" s="70" t="e">
        <f t="shared" ca="1" si="445"/>
        <v>#VALUE!</v>
      </c>
      <c r="AG752" s="83">
        <f t="shared" si="446"/>
        <v>14.562908019947894</v>
      </c>
      <c r="AH752" s="83">
        <f t="shared" si="446"/>
        <v>36.854142334766117</v>
      </c>
      <c r="AI752" s="83">
        <f t="shared" si="446"/>
        <v>2.8119561713565586</v>
      </c>
      <c r="AJ752" s="83" t="str">
        <f t="shared" si="446"/>
        <v/>
      </c>
      <c r="AK752" s="83">
        <f t="shared" si="446"/>
        <v>0.66442562998023125</v>
      </c>
      <c r="AL752" s="83" t="str">
        <f t="shared" si="446"/>
        <v/>
      </c>
      <c r="AM752" s="83">
        <f t="shared" si="446"/>
        <v>1.2818251495826807E-4</v>
      </c>
      <c r="AN752" s="83">
        <f t="shared" si="446"/>
        <v>0.24200978262490397</v>
      </c>
      <c r="AO752" s="59"/>
      <c r="AP752" s="83">
        <f t="shared" si="447"/>
        <v>12.887234439255261</v>
      </c>
      <c r="AQ752" s="83" t="str">
        <f t="shared" si="447"/>
        <v/>
      </c>
      <c r="AR752" s="83">
        <f t="shared" si="447"/>
        <v>2.8637509003998356</v>
      </c>
      <c r="AS752" s="83">
        <f t="shared" si="447"/>
        <v>6.425444811428053E-3</v>
      </c>
      <c r="AT752" s="83">
        <f t="shared" si="447"/>
        <v>1.284442624691021</v>
      </c>
      <c r="AU752" s="59"/>
      <c r="AV752" s="83" t="str">
        <f t="shared" si="435"/>
        <v/>
      </c>
      <c r="AW752" s="83" t="str">
        <f t="shared" si="435"/>
        <v/>
      </c>
      <c r="AX752" s="83" t="str">
        <f t="shared" si="435"/>
        <v/>
      </c>
      <c r="AY752" s="83">
        <f t="shared" si="435"/>
        <v>0.21469397775006827</v>
      </c>
      <c r="AZ752" s="59"/>
      <c r="BA752" s="83" t="str">
        <f t="shared" si="436"/>
        <v/>
      </c>
      <c r="BB752" s="83" t="str">
        <f t="shared" si="436"/>
        <v/>
      </c>
      <c r="BC752" s="59"/>
      <c r="BD752" s="83" t="str">
        <f t="shared" si="437"/>
        <v/>
      </c>
      <c r="BE752" s="83" t="str">
        <f t="shared" si="437"/>
        <v/>
      </c>
      <c r="BF752" s="83" t="str">
        <f t="shared" si="437"/>
        <v/>
      </c>
    </row>
    <row r="753" spans="4:58" s="20" customFormat="1" ht="15" customHeight="1">
      <c r="P753" s="237">
        <v>132</v>
      </c>
      <c r="Q753" s="50" t="str">
        <f t="shared" si="428"/>
        <v>Tshwane_2014</v>
      </c>
      <c r="R753" s="21"/>
      <c r="S753" s="21"/>
      <c r="T753" s="32"/>
      <c r="U753" s="83">
        <f t="shared" si="448"/>
        <v>220.7483025093328</v>
      </c>
      <c r="V753" s="83">
        <f t="shared" si="448"/>
        <v>81.529064084289033</v>
      </c>
      <c r="W753" s="83">
        <f t="shared" si="448"/>
        <v>194.28336565821223</v>
      </c>
      <c r="X753" s="83" t="str">
        <f t="shared" si="448"/>
        <v/>
      </c>
      <c r="Y753" s="83" t="str">
        <f t="shared" si="448"/>
        <v/>
      </c>
      <c r="Z753" s="70">
        <f t="shared" si="439"/>
        <v>496.56073225183405</v>
      </c>
      <c r="AA753" s="70">
        <f t="shared" ca="1" si="440"/>
        <v>10</v>
      </c>
      <c r="AB753" s="70">
        <f t="shared" ca="1" si="441"/>
        <v>12</v>
      </c>
      <c r="AC753" s="70">
        <f t="shared" ca="1" si="442"/>
        <v>23</v>
      </c>
      <c r="AD753" s="70">
        <f t="shared" ca="1" si="443"/>
        <v>4</v>
      </c>
      <c r="AE753" s="70" t="e">
        <f t="shared" ca="1" si="444"/>
        <v>#VALUE!</v>
      </c>
      <c r="AF753" s="70" t="e">
        <f t="shared" ca="1" si="445"/>
        <v>#VALUE!</v>
      </c>
      <c r="AG753" s="83">
        <f t="shared" si="446"/>
        <v>56.878370054086432</v>
      </c>
      <c r="AH753" s="83">
        <f t="shared" si="446"/>
        <v>30.559365120252863</v>
      </c>
      <c r="AI753" s="83">
        <f t="shared" si="446"/>
        <v>98.455018790721923</v>
      </c>
      <c r="AJ753" s="83" t="str">
        <f t="shared" si="446"/>
        <v/>
      </c>
      <c r="AK753" s="83">
        <f t="shared" si="446"/>
        <v>6.3046305500072863</v>
      </c>
      <c r="AL753" s="83">
        <f t="shared" si="446"/>
        <v>28.48744397156203</v>
      </c>
      <c r="AM753" s="83" t="str">
        <f t="shared" si="446"/>
        <v/>
      </c>
      <c r="AN753" s="83">
        <f t="shared" si="446"/>
        <v>1.3813830783055351E-2</v>
      </c>
      <c r="AO753" s="59"/>
      <c r="AP753" s="83">
        <f t="shared" si="447"/>
        <v>80.245052628405716</v>
      </c>
      <c r="AQ753" s="83">
        <f t="shared" si="447"/>
        <v>1.2840114558832987</v>
      </c>
      <c r="AR753" s="83" t="str">
        <f t="shared" si="447"/>
        <v/>
      </c>
      <c r="AS753" s="83" t="str">
        <f t="shared" si="447"/>
        <v/>
      </c>
      <c r="AT753" s="83" t="str">
        <f t="shared" si="447"/>
        <v/>
      </c>
      <c r="AU753" s="59"/>
      <c r="AV753" s="83">
        <f t="shared" si="435"/>
        <v>191.93492714377822</v>
      </c>
      <c r="AW753" s="83" t="str">
        <f t="shared" si="435"/>
        <v/>
      </c>
      <c r="AX753" s="83" t="str">
        <f t="shared" si="435"/>
        <v/>
      </c>
      <c r="AY753" s="83">
        <f t="shared" si="435"/>
        <v>2.3484385144339943</v>
      </c>
      <c r="AZ753" s="59"/>
      <c r="BA753" s="83" t="str">
        <f t="shared" si="436"/>
        <v/>
      </c>
      <c r="BB753" s="83" t="str">
        <f t="shared" si="436"/>
        <v/>
      </c>
      <c r="BC753" s="59"/>
      <c r="BD753" s="83" t="str">
        <f t="shared" si="437"/>
        <v/>
      </c>
      <c r="BE753" s="83" t="str">
        <f t="shared" si="437"/>
        <v/>
      </c>
      <c r="BF753" s="83" t="str">
        <f t="shared" si="437"/>
        <v/>
      </c>
    </row>
    <row r="754" spans="4:58" s="20" customFormat="1" ht="15" customHeight="1">
      <c r="P754" s="237">
        <v>133</v>
      </c>
      <c r="Q754" s="50" t="str">
        <f t="shared" si="428"/>
        <v>Salvador_2013</v>
      </c>
      <c r="R754" s="21"/>
      <c r="S754" s="21"/>
      <c r="T754" s="32"/>
      <c r="U754" s="83">
        <f t="shared" si="448"/>
        <v>33.137017365828491</v>
      </c>
      <c r="V754" s="83">
        <f t="shared" si="448"/>
        <v>110.58405490460771</v>
      </c>
      <c r="W754" s="83">
        <f t="shared" si="448"/>
        <v>10.663238533732445</v>
      </c>
      <c r="X754" s="83" t="str">
        <f t="shared" si="448"/>
        <v/>
      </c>
      <c r="Y754" s="83" t="str">
        <f t="shared" si="448"/>
        <v/>
      </c>
      <c r="Z754" s="70">
        <f t="shared" si="439"/>
        <v>154.38431080416865</v>
      </c>
      <c r="AA754" s="70">
        <f t="shared" ca="1" si="440"/>
        <v>43</v>
      </c>
      <c r="AB754" s="70">
        <f t="shared" ca="1" si="441"/>
        <v>116</v>
      </c>
      <c r="AC754" s="70">
        <f t="shared" ca="1" si="442"/>
        <v>14</v>
      </c>
      <c r="AD754" s="70">
        <f t="shared" ca="1" si="443"/>
        <v>48</v>
      </c>
      <c r="AE754" s="70" t="e">
        <f t="shared" ca="1" si="444"/>
        <v>#VALUE!</v>
      </c>
      <c r="AF754" s="70" t="e">
        <f t="shared" ca="1" si="445"/>
        <v>#VALUE!</v>
      </c>
      <c r="AG754" s="83">
        <f t="shared" si="446"/>
        <v>17.110337457630127</v>
      </c>
      <c r="AH754" s="83">
        <f t="shared" si="446"/>
        <v>13.715584071785301</v>
      </c>
      <c r="AI754" s="83">
        <f t="shared" si="446"/>
        <v>2.2537976266543578</v>
      </c>
      <c r="AJ754" s="83" t="str">
        <f t="shared" si="446"/>
        <v/>
      </c>
      <c r="AK754" s="83" t="str">
        <f t="shared" si="446"/>
        <v/>
      </c>
      <c r="AL754" s="83" t="str">
        <f t="shared" si="446"/>
        <v/>
      </c>
      <c r="AM754" s="83" t="str">
        <f t="shared" si="446"/>
        <v/>
      </c>
      <c r="AN754" s="83">
        <f t="shared" si="446"/>
        <v>2.8759000744009267E-2</v>
      </c>
      <c r="AO754" s="59"/>
      <c r="AP754" s="83">
        <f t="shared" si="447"/>
        <v>81.576021233365779</v>
      </c>
      <c r="AQ754" s="83">
        <f t="shared" si="447"/>
        <v>0.46295584628798497</v>
      </c>
      <c r="AR754" s="83">
        <f t="shared" si="447"/>
        <v>2.4967954611773067</v>
      </c>
      <c r="AS754" s="83">
        <f t="shared" si="447"/>
        <v>26.048282363776643</v>
      </c>
      <c r="AT754" s="83" t="str">
        <f t="shared" si="447"/>
        <v/>
      </c>
      <c r="AU754" s="59"/>
      <c r="AV754" s="83">
        <f t="shared" si="435"/>
        <v>2.5070380154658509</v>
      </c>
      <c r="AW754" s="83" t="str">
        <f t="shared" si="435"/>
        <v/>
      </c>
      <c r="AX754" s="83">
        <f t="shared" si="435"/>
        <v>3.5015340111693247E-3</v>
      </c>
      <c r="AY754" s="83">
        <f t="shared" si="435"/>
        <v>8.1526989842554247</v>
      </c>
      <c r="AZ754" s="59"/>
      <c r="BA754" s="83" t="str">
        <f t="shared" si="436"/>
        <v/>
      </c>
      <c r="BB754" s="83" t="str">
        <f t="shared" si="436"/>
        <v/>
      </c>
      <c r="BC754" s="59"/>
      <c r="BD754" s="83" t="str">
        <f t="shared" si="437"/>
        <v/>
      </c>
      <c r="BE754" s="83" t="str">
        <f t="shared" si="437"/>
        <v/>
      </c>
      <c r="BF754" s="83" t="str">
        <f t="shared" si="437"/>
        <v/>
      </c>
    </row>
    <row r="755" spans="4:58" s="20" customFormat="1" ht="15" customHeight="1">
      <c r="P755" s="237">
        <v>134</v>
      </c>
      <c r="Q755" s="50" t="str">
        <f t="shared" si="428"/>
        <v>Accra_2015</v>
      </c>
      <c r="R755" s="21"/>
      <c r="S755" s="21"/>
      <c r="T755" s="32"/>
      <c r="U755" s="83">
        <f t="shared" si="448"/>
        <v>148.00765645553037</v>
      </c>
      <c r="V755" s="83">
        <f t="shared" si="448"/>
        <v>168.76779232082788</v>
      </c>
      <c r="W755" s="83">
        <f t="shared" si="448"/>
        <v>236.0587958599555</v>
      </c>
      <c r="X755" s="83" t="str">
        <f t="shared" si="448"/>
        <v/>
      </c>
      <c r="Y755" s="83" t="str">
        <f t="shared" si="448"/>
        <v/>
      </c>
      <c r="Z755" s="70">
        <f t="shared" si="439"/>
        <v>552.83424463631377</v>
      </c>
      <c r="AA755" s="70">
        <f t="shared" ca="1" si="440"/>
        <v>9</v>
      </c>
      <c r="AB755" s="70">
        <f t="shared" ca="1" si="441"/>
        <v>19</v>
      </c>
      <c r="AC755" s="70">
        <f t="shared" ca="1" si="442"/>
        <v>9</v>
      </c>
      <c r="AD755" s="70">
        <f t="shared" ca="1" si="443"/>
        <v>3</v>
      </c>
      <c r="AE755" s="70" t="e">
        <f t="shared" ca="1" si="444"/>
        <v>#VALUE!</v>
      </c>
      <c r="AF755" s="70" t="e">
        <f t="shared" ca="1" si="445"/>
        <v>#VALUE!</v>
      </c>
      <c r="AG755" s="83">
        <f t="shared" si="446"/>
        <v>73.688648815177018</v>
      </c>
      <c r="AH755" s="83">
        <f t="shared" si="446"/>
        <v>16.710098366205127</v>
      </c>
      <c r="AI755" s="83">
        <f t="shared" si="446"/>
        <v>57.608909274148225</v>
      </c>
      <c r="AJ755" s="83" t="str">
        <f t="shared" si="446"/>
        <v/>
      </c>
      <c r="AK755" s="83" t="str">
        <f t="shared" si="446"/>
        <v/>
      </c>
      <c r="AL755" s="83" t="str">
        <f t="shared" si="446"/>
        <v/>
      </c>
      <c r="AM755" s="83" t="str">
        <f t="shared" si="446"/>
        <v/>
      </c>
      <c r="AN755" s="83" t="str">
        <f t="shared" si="446"/>
        <v/>
      </c>
      <c r="AO755" s="59"/>
      <c r="AP755" s="83">
        <f t="shared" si="447"/>
        <v>166.77704952144788</v>
      </c>
      <c r="AQ755" s="83" t="str">
        <f t="shared" si="447"/>
        <v/>
      </c>
      <c r="AR755" s="83">
        <f t="shared" si="447"/>
        <v>1.9907427993800215</v>
      </c>
      <c r="AS755" s="83" t="str">
        <f t="shared" si="447"/>
        <v/>
      </c>
      <c r="AT755" s="83" t="str">
        <f t="shared" si="447"/>
        <v/>
      </c>
      <c r="AU755" s="59"/>
      <c r="AV755" s="83">
        <f t="shared" si="435"/>
        <v>156.7189577135585</v>
      </c>
      <c r="AW755" s="83">
        <f t="shared" si="435"/>
        <v>2.3102730380952381</v>
      </c>
      <c r="AX755" s="83" t="str">
        <f t="shared" si="435"/>
        <v/>
      </c>
      <c r="AY755" s="83">
        <f t="shared" si="435"/>
        <v>77.029565108301739</v>
      </c>
      <c r="AZ755" s="59"/>
      <c r="BA755" s="83" t="str">
        <f t="shared" si="436"/>
        <v/>
      </c>
      <c r="BB755" s="83" t="str">
        <f t="shared" si="436"/>
        <v/>
      </c>
      <c r="BC755" s="59"/>
      <c r="BD755" s="83" t="str">
        <f t="shared" si="437"/>
        <v/>
      </c>
      <c r="BE755" s="83" t="str">
        <f t="shared" si="437"/>
        <v/>
      </c>
      <c r="BF755" s="83" t="str">
        <f t="shared" si="437"/>
        <v/>
      </c>
    </row>
    <row r="756" spans="4:58" s="20" customFormat="1" ht="15" customHeight="1">
      <c r="P756" s="237">
        <v>135</v>
      </c>
      <c r="Q756" s="50" t="str">
        <f t="shared" si="428"/>
        <v>Warsaw_2014</v>
      </c>
      <c r="R756" s="21"/>
      <c r="S756" s="21"/>
      <c r="T756" s="32"/>
      <c r="U756" s="83">
        <f t="shared" si="448"/>
        <v>144.05451677974619</v>
      </c>
      <c r="V756" s="83">
        <f t="shared" si="448"/>
        <v>33.965615193130468</v>
      </c>
      <c r="W756" s="83">
        <f t="shared" si="448"/>
        <v>0.56192025796355494</v>
      </c>
      <c r="X756" s="83" t="str">
        <f t="shared" si="448"/>
        <v/>
      </c>
      <c r="Y756" s="83" t="str">
        <f t="shared" si="448"/>
        <v/>
      </c>
      <c r="Z756" s="70">
        <f t="shared" si="439"/>
        <v>178.58205223084022</v>
      </c>
      <c r="AA756" s="70">
        <f t="shared" ca="1" si="440"/>
        <v>31</v>
      </c>
      <c r="AB756" s="70">
        <f t="shared" ca="1" si="441"/>
        <v>20</v>
      </c>
      <c r="AC756" s="70">
        <f t="shared" ca="1" si="442"/>
        <v>64</v>
      </c>
      <c r="AD756" s="70">
        <f t="shared" ca="1" si="443"/>
        <v>119</v>
      </c>
      <c r="AE756" s="70" t="e">
        <f t="shared" ca="1" si="444"/>
        <v>#VALUE!</v>
      </c>
      <c r="AF756" s="70" t="e">
        <f t="shared" ca="1" si="445"/>
        <v>#VALUE!</v>
      </c>
      <c r="AG756" s="83">
        <f t="shared" si="446"/>
        <v>81.740617318696522</v>
      </c>
      <c r="AH756" s="83">
        <f t="shared" si="446"/>
        <v>26.689608508561239</v>
      </c>
      <c r="AI756" s="83">
        <f t="shared" si="446"/>
        <v>35.312202353783235</v>
      </c>
      <c r="AJ756" s="83" t="str">
        <f t="shared" si="446"/>
        <v/>
      </c>
      <c r="AK756" s="83">
        <f t="shared" si="446"/>
        <v>7.2794692716745463E-2</v>
      </c>
      <c r="AL756" s="83" t="str">
        <f t="shared" si="446"/>
        <v/>
      </c>
      <c r="AM756" s="83" t="str">
        <f t="shared" si="446"/>
        <v/>
      </c>
      <c r="AN756" s="83">
        <f t="shared" si="446"/>
        <v>0.23929390598845415</v>
      </c>
      <c r="AO756" s="59"/>
      <c r="AP756" s="83">
        <f t="shared" si="447"/>
        <v>29.843943158317252</v>
      </c>
      <c r="AQ756" s="83">
        <f t="shared" si="447"/>
        <v>4.1195362008483185</v>
      </c>
      <c r="AR756" s="83">
        <f t="shared" si="447"/>
        <v>1.8076309425122842E-4</v>
      </c>
      <c r="AS756" s="83">
        <f t="shared" si="447"/>
        <v>1.9550708706408309E-3</v>
      </c>
      <c r="AT756" s="83" t="str">
        <f t="shared" si="447"/>
        <v/>
      </c>
      <c r="AU756" s="59"/>
      <c r="AV756" s="83">
        <f t="shared" si="435"/>
        <v>0.14263147735035658</v>
      </c>
      <c r="AW756" s="83">
        <f t="shared" si="435"/>
        <v>0.26973609388987879</v>
      </c>
      <c r="AX756" s="83">
        <f t="shared" si="435"/>
        <v>1.6364672327193002E-6</v>
      </c>
      <c r="AY756" s="83">
        <f t="shared" si="435"/>
        <v>0.14955105025608689</v>
      </c>
      <c r="AZ756" s="59"/>
      <c r="BA756" s="83" t="str">
        <f t="shared" si="436"/>
        <v/>
      </c>
      <c r="BB756" s="83" t="str">
        <f t="shared" si="436"/>
        <v/>
      </c>
      <c r="BC756" s="59"/>
      <c r="BD756" s="83" t="str">
        <f t="shared" si="437"/>
        <v/>
      </c>
      <c r="BE756" s="83" t="str">
        <f t="shared" si="437"/>
        <v/>
      </c>
      <c r="BF756" s="83" t="str">
        <f t="shared" si="437"/>
        <v/>
      </c>
    </row>
    <row r="757" spans="4:58" s="20" customFormat="1" ht="15" customHeight="1">
      <c r="P757" s="237">
        <v>136</v>
      </c>
      <c r="Q757" s="50" t="str">
        <f t="shared" si="428"/>
        <v>Barcelona_2013</v>
      </c>
      <c r="R757" s="21"/>
      <c r="S757" s="21"/>
      <c r="T757" s="32"/>
      <c r="U757" s="83">
        <f t="shared" si="448"/>
        <v>19.740934081669998</v>
      </c>
      <c r="V757" s="83">
        <f t="shared" si="448"/>
        <v>10.459974254241869</v>
      </c>
      <c r="W757" s="83">
        <f t="shared" si="448"/>
        <v>0.65205066015649715</v>
      </c>
      <c r="X757" s="83" t="str">
        <f t="shared" si="448"/>
        <v/>
      </c>
      <c r="Y757" s="83" t="str">
        <f t="shared" si="448"/>
        <v/>
      </c>
      <c r="Z757" s="70">
        <f t="shared" si="439"/>
        <v>30.852958996068367</v>
      </c>
      <c r="AA757" s="70">
        <f t="shared" ca="1" si="440"/>
        <v>130</v>
      </c>
      <c r="AB757" s="70">
        <f t="shared" ca="1" si="441"/>
        <v>131</v>
      </c>
      <c r="AC757" s="70">
        <f t="shared" ca="1" si="442"/>
        <v>117</v>
      </c>
      <c r="AD757" s="70">
        <f t="shared" ca="1" si="443"/>
        <v>116</v>
      </c>
      <c r="AE757" s="70" t="e">
        <f t="shared" ca="1" si="444"/>
        <v>#VALUE!</v>
      </c>
      <c r="AF757" s="70" t="e">
        <f t="shared" ca="1" si="445"/>
        <v>#VALUE!</v>
      </c>
      <c r="AG757" s="83">
        <f t="shared" si="446"/>
        <v>7.8283354589285183</v>
      </c>
      <c r="AH757" s="83">
        <f t="shared" si="446"/>
        <v>6.3229149276912588</v>
      </c>
      <c r="AI757" s="83">
        <f t="shared" si="446"/>
        <v>5.3335405960153768</v>
      </c>
      <c r="AJ757" s="83" t="str">
        <f t="shared" si="446"/>
        <v/>
      </c>
      <c r="AK757" s="83" t="str">
        <f t="shared" si="446"/>
        <v/>
      </c>
      <c r="AL757" s="83" t="str">
        <f t="shared" si="446"/>
        <v/>
      </c>
      <c r="AM757" s="83" t="str">
        <f t="shared" si="446"/>
        <v/>
      </c>
      <c r="AN757" s="83">
        <f t="shared" si="446"/>
        <v>0.18308269883787148</v>
      </c>
      <c r="AO757" s="59"/>
      <c r="AP757" s="83">
        <f t="shared" si="447"/>
        <v>10.182477455086028</v>
      </c>
      <c r="AQ757" s="83">
        <f t="shared" si="447"/>
        <v>0.27749679915584075</v>
      </c>
      <c r="AR757" s="83" t="str">
        <f t="shared" si="447"/>
        <v/>
      </c>
      <c r="AS757" s="83" t="str">
        <f t="shared" si="447"/>
        <v/>
      </c>
      <c r="AT757" s="83" t="str">
        <f t="shared" si="447"/>
        <v/>
      </c>
      <c r="AU757" s="59"/>
      <c r="AV757" s="83" t="str">
        <f t="shared" si="435"/>
        <v/>
      </c>
      <c r="AW757" s="83">
        <f t="shared" si="435"/>
        <v>0.35252732267521569</v>
      </c>
      <c r="AX757" s="83" t="str">
        <f t="shared" si="435"/>
        <v/>
      </c>
      <c r="AY757" s="83">
        <f t="shared" si="435"/>
        <v>0.29952333748128152</v>
      </c>
      <c r="AZ757" s="59"/>
      <c r="BA757" s="83" t="str">
        <f t="shared" si="436"/>
        <v/>
      </c>
      <c r="BB757" s="83" t="str">
        <f t="shared" si="436"/>
        <v/>
      </c>
      <c r="BC757" s="59"/>
      <c r="BD757" s="83" t="str">
        <f t="shared" si="437"/>
        <v/>
      </c>
      <c r="BE757" s="83" t="str">
        <f t="shared" si="437"/>
        <v/>
      </c>
      <c r="BF757" s="83" t="str">
        <f t="shared" si="437"/>
        <v/>
      </c>
    </row>
    <row r="758" spans="4:58" s="20" customFormat="1" ht="15" customHeight="1">
      <c r="P758" s="237">
        <v>137</v>
      </c>
      <c r="Q758" s="50" t="str">
        <f t="shared" si="428"/>
        <v>Barcelona_2014</v>
      </c>
      <c r="R758" s="21"/>
      <c r="S758" s="21"/>
      <c r="T758" s="32"/>
      <c r="U758" s="83">
        <f t="shared" si="448"/>
        <v>16.973649229953516</v>
      </c>
      <c r="V758" s="83">
        <f t="shared" si="448"/>
        <v>10.49451155985024</v>
      </c>
      <c r="W758" s="83">
        <f t="shared" si="448"/>
        <v>0.62435798281816812</v>
      </c>
      <c r="X758" s="83" t="str">
        <f t="shared" si="448"/>
        <v/>
      </c>
      <c r="Y758" s="83" t="str">
        <f t="shared" si="448"/>
        <v/>
      </c>
      <c r="Z758" s="70">
        <f t="shared" si="439"/>
        <v>28.092518772621922</v>
      </c>
      <c r="AA758" s="70">
        <f t="shared" ca="1" si="440"/>
        <v>134</v>
      </c>
      <c r="AB758" s="70">
        <f t="shared" ca="1" si="441"/>
        <v>135</v>
      </c>
      <c r="AC758" s="70">
        <f t="shared" ca="1" si="442"/>
        <v>116</v>
      </c>
      <c r="AD758" s="70">
        <f t="shared" ca="1" si="443"/>
        <v>118</v>
      </c>
      <c r="AE758" s="70" t="e">
        <f t="shared" ca="1" si="444"/>
        <v>#VALUE!</v>
      </c>
      <c r="AF758" s="70" t="e">
        <f t="shared" ca="1" si="445"/>
        <v>#VALUE!</v>
      </c>
      <c r="AG758" s="83">
        <f t="shared" si="446"/>
        <v>7.0313820718509108</v>
      </c>
      <c r="AH758" s="83">
        <f t="shared" si="446"/>
        <v>6.5833079167670991</v>
      </c>
      <c r="AI758" s="83">
        <f t="shared" si="446"/>
        <v>3.1414305178557047</v>
      </c>
      <c r="AJ758" s="83" t="str">
        <f t="shared" si="446"/>
        <v/>
      </c>
      <c r="AK758" s="83" t="str">
        <f t="shared" si="446"/>
        <v/>
      </c>
      <c r="AL758" s="83" t="str">
        <f t="shared" si="446"/>
        <v/>
      </c>
      <c r="AM758" s="83" t="str">
        <f t="shared" si="446"/>
        <v/>
      </c>
      <c r="AN758" s="83">
        <f t="shared" si="446"/>
        <v>0.15910791165389848</v>
      </c>
      <c r="AO758" s="59"/>
      <c r="AP758" s="83">
        <f t="shared" si="447"/>
        <v>10.286457612638483</v>
      </c>
      <c r="AQ758" s="83">
        <f t="shared" si="447"/>
        <v>0.20805394721175566</v>
      </c>
      <c r="AR758" s="83" t="str">
        <f t="shared" si="447"/>
        <v/>
      </c>
      <c r="AS758" s="83" t="str">
        <f t="shared" si="447"/>
        <v/>
      </c>
      <c r="AT758" s="83" t="str">
        <f t="shared" si="447"/>
        <v/>
      </c>
      <c r="AU758" s="59"/>
      <c r="AV758" s="83" t="str">
        <f t="shared" si="435"/>
        <v/>
      </c>
      <c r="AW758" s="83">
        <f t="shared" si="435"/>
        <v>0.32697879765269411</v>
      </c>
      <c r="AX758" s="83" t="str">
        <f t="shared" si="435"/>
        <v/>
      </c>
      <c r="AY758" s="83">
        <f t="shared" si="435"/>
        <v>0.29737918516547401</v>
      </c>
      <c r="AZ758" s="59"/>
      <c r="BA758" s="83" t="str">
        <f t="shared" si="436"/>
        <v/>
      </c>
      <c r="BB758" s="83" t="str">
        <f t="shared" si="436"/>
        <v/>
      </c>
      <c r="BC758" s="59"/>
      <c r="BD758" s="83" t="str">
        <f t="shared" si="437"/>
        <v/>
      </c>
      <c r="BE758" s="83" t="str">
        <f t="shared" si="437"/>
        <v/>
      </c>
      <c r="BF758" s="83" t="str">
        <f t="shared" si="437"/>
        <v/>
      </c>
    </row>
    <row r="759" spans="4:58" s="20" customFormat="1" ht="15" customHeight="1">
      <c r="P759" s="237">
        <v>138</v>
      </c>
      <c r="Q759" s="50" t="str">
        <f t="shared" si="428"/>
        <v>Barcelona_2015</v>
      </c>
      <c r="R759" s="21"/>
      <c r="S759" s="21"/>
      <c r="T759" s="32"/>
      <c r="U759" s="83">
        <f t="shared" si="448"/>
        <v>17.702096236621447</v>
      </c>
      <c r="V759" s="83">
        <f t="shared" si="448"/>
        <v>10.522061713214027</v>
      </c>
      <c r="W759" s="83">
        <f t="shared" si="448"/>
        <v>0.93249186197213507</v>
      </c>
      <c r="X759" s="83" t="str">
        <f t="shared" si="448"/>
        <v/>
      </c>
      <c r="Y759" s="83" t="str">
        <f t="shared" si="448"/>
        <v/>
      </c>
      <c r="Z759" s="70">
        <f t="shared" si="439"/>
        <v>29.156649811807608</v>
      </c>
      <c r="AA759" s="70">
        <f t="shared" ca="1" si="440"/>
        <v>132</v>
      </c>
      <c r="AB759" s="70">
        <f t="shared" ca="1" si="441"/>
        <v>132</v>
      </c>
      <c r="AC759" s="70">
        <f t="shared" ca="1" si="442"/>
        <v>115</v>
      </c>
      <c r="AD759" s="70">
        <f t="shared" ca="1" si="443"/>
        <v>113</v>
      </c>
      <c r="AE759" s="70" t="e">
        <f t="shared" ca="1" si="444"/>
        <v>#VALUE!</v>
      </c>
      <c r="AF759" s="70" t="e">
        <f t="shared" ca="1" si="445"/>
        <v>#VALUE!</v>
      </c>
      <c r="AG759" s="83">
        <f t="shared" si="446"/>
        <v>7.2284399172318814</v>
      </c>
      <c r="AH759" s="83">
        <f t="shared" si="446"/>
        <v>7.0669336898939399</v>
      </c>
      <c r="AI759" s="83">
        <f t="shared" si="446"/>
        <v>3.1809505377699536</v>
      </c>
      <c r="AJ759" s="83" t="str">
        <f t="shared" si="446"/>
        <v/>
      </c>
      <c r="AK759" s="83" t="str">
        <f t="shared" si="446"/>
        <v/>
      </c>
      <c r="AL759" s="83" t="str">
        <f t="shared" si="446"/>
        <v/>
      </c>
      <c r="AM759" s="83" t="str">
        <f t="shared" si="446"/>
        <v/>
      </c>
      <c r="AN759" s="83">
        <f t="shared" si="446"/>
        <v>0.15676371638405873</v>
      </c>
      <c r="AO759" s="59"/>
      <c r="AP759" s="83">
        <f t="shared" si="447"/>
        <v>10.241647127119558</v>
      </c>
      <c r="AQ759" s="83">
        <f t="shared" si="447"/>
        <v>0.28041458609446857</v>
      </c>
      <c r="AR759" s="83" t="str">
        <f t="shared" si="447"/>
        <v/>
      </c>
      <c r="AS759" s="83" t="str">
        <f t="shared" si="447"/>
        <v/>
      </c>
      <c r="AT759" s="83" t="str">
        <f t="shared" si="447"/>
        <v/>
      </c>
      <c r="AU759" s="59"/>
      <c r="AV759" s="83" t="str">
        <f t="shared" si="435"/>
        <v/>
      </c>
      <c r="AW759" s="83">
        <f t="shared" si="435"/>
        <v>0.71010821903013277</v>
      </c>
      <c r="AX759" s="83" t="str">
        <f t="shared" si="435"/>
        <v/>
      </c>
      <c r="AY759" s="83">
        <f t="shared" si="435"/>
        <v>0.22238364294200236</v>
      </c>
      <c r="AZ759" s="59"/>
      <c r="BA759" s="83" t="str">
        <f t="shared" si="436"/>
        <v/>
      </c>
      <c r="BB759" s="83" t="str">
        <f t="shared" si="436"/>
        <v/>
      </c>
      <c r="BC759" s="59"/>
      <c r="BD759" s="83" t="str">
        <f t="shared" si="437"/>
        <v/>
      </c>
      <c r="BE759" s="83" t="str">
        <f t="shared" si="437"/>
        <v/>
      </c>
      <c r="BF759" s="83" t="str">
        <f t="shared" si="437"/>
        <v/>
      </c>
    </row>
    <row r="760" spans="4:58" s="52" customFormat="1" ht="15" customHeight="1">
      <c r="D760" s="53"/>
      <c r="E760" s="53"/>
      <c r="F760" s="53"/>
      <c r="P760" s="244">
        <v>139</v>
      </c>
      <c r="Q760" s="50" t="str">
        <f t="shared" si="428"/>
        <v>Barcelona_2016</v>
      </c>
      <c r="R760" s="21"/>
      <c r="S760" s="21"/>
      <c r="T760" s="32"/>
      <c r="U760" s="83">
        <f t="shared" si="448"/>
        <v>16.502510511242072</v>
      </c>
      <c r="V760" s="83">
        <f t="shared" si="448"/>
        <v>10.637434927791878</v>
      </c>
      <c r="W760" s="83">
        <f t="shared" si="448"/>
        <v>0.80386174375333563</v>
      </c>
      <c r="X760" s="83" t="str">
        <f t="shared" si="448"/>
        <v/>
      </c>
      <c r="Y760" s="83" t="str">
        <f t="shared" si="448"/>
        <v/>
      </c>
      <c r="Z760" s="70">
        <f t="shared" si="439"/>
        <v>27.943807182787285</v>
      </c>
      <c r="AA760" s="70">
        <f t="shared" ca="1" si="440"/>
        <v>135</v>
      </c>
      <c r="AB760" s="70">
        <f t="shared" ca="1" si="441"/>
        <v>136</v>
      </c>
      <c r="AC760" s="70">
        <f t="shared" ca="1" si="442"/>
        <v>114</v>
      </c>
      <c r="AD760" s="70">
        <f t="shared" ca="1" si="443"/>
        <v>114</v>
      </c>
      <c r="AE760" s="70" t="e">
        <f t="shared" ca="1" si="444"/>
        <v>#VALUE!</v>
      </c>
      <c r="AF760" s="70" t="e">
        <f t="shared" ca="1" si="445"/>
        <v>#VALUE!</v>
      </c>
      <c r="AG760" s="83">
        <f t="shared" si="446"/>
        <v>6.5967058639030869</v>
      </c>
      <c r="AH760" s="83">
        <f t="shared" si="446"/>
        <v>6.8191026894138833</v>
      </c>
      <c r="AI760" s="83">
        <f t="shared" si="446"/>
        <v>2.8727244126994105</v>
      </c>
      <c r="AJ760" s="83" t="str">
        <f t="shared" si="446"/>
        <v/>
      </c>
      <c r="AK760" s="83" t="str">
        <f t="shared" si="446"/>
        <v/>
      </c>
      <c r="AL760" s="83" t="str">
        <f t="shared" si="446"/>
        <v/>
      </c>
      <c r="AM760" s="83" t="str">
        <f t="shared" si="446"/>
        <v/>
      </c>
      <c r="AN760" s="83">
        <f t="shared" si="446"/>
        <v>0.14381138790035555</v>
      </c>
      <c r="AO760" s="59"/>
      <c r="AP760" s="83">
        <f t="shared" si="447"/>
        <v>10.298015551518999</v>
      </c>
      <c r="AQ760" s="83">
        <f t="shared" si="447"/>
        <v>0.3394193762728791</v>
      </c>
      <c r="AR760" s="83" t="str">
        <f t="shared" si="447"/>
        <v/>
      </c>
      <c r="AS760" s="83" t="str">
        <f t="shared" si="447"/>
        <v/>
      </c>
      <c r="AT760" s="83" t="str">
        <f t="shared" si="447"/>
        <v/>
      </c>
      <c r="AU760" s="59"/>
      <c r="AV760" s="83" t="str">
        <f t="shared" si="435"/>
        <v/>
      </c>
      <c r="AW760" s="83">
        <f t="shared" si="435"/>
        <v>0.58700330168137083</v>
      </c>
      <c r="AX760" s="83" t="str">
        <f t="shared" si="435"/>
        <v/>
      </c>
      <c r="AY760" s="83">
        <f t="shared" si="435"/>
        <v>0.21685844207196472</v>
      </c>
      <c r="AZ760" s="59"/>
      <c r="BA760" s="83" t="str">
        <f t="shared" si="436"/>
        <v/>
      </c>
      <c r="BB760" s="83" t="str">
        <f t="shared" si="436"/>
        <v/>
      </c>
      <c r="BC760" s="59"/>
      <c r="BD760" s="83" t="str">
        <f t="shared" si="437"/>
        <v/>
      </c>
      <c r="BE760" s="83" t="str">
        <f t="shared" si="437"/>
        <v/>
      </c>
      <c r="BF760" s="83" t="str">
        <f t="shared" si="437"/>
        <v/>
      </c>
    </row>
    <row r="761" spans="4:58" s="20" customFormat="1" ht="15" customHeight="1">
      <c r="P761" s="237">
        <v>140</v>
      </c>
      <c r="Q761" s="50" t="str">
        <f t="shared" si="428"/>
        <v>Hong Kong_2015</v>
      </c>
      <c r="R761" s="21"/>
      <c r="S761" s="21"/>
      <c r="T761" s="32"/>
      <c r="U761" s="83">
        <f t="shared" si="448"/>
        <v>95.547879083665507</v>
      </c>
      <c r="V761" s="83">
        <f t="shared" si="448"/>
        <v>26.076522151746651</v>
      </c>
      <c r="W761" s="83">
        <f t="shared" si="448"/>
        <v>7.9462548487853635</v>
      </c>
      <c r="X761" s="83" t="str">
        <f t="shared" si="448"/>
        <v/>
      </c>
      <c r="Y761" s="83" t="str">
        <f t="shared" si="448"/>
        <v/>
      </c>
      <c r="Z761" s="70">
        <f t="shared" si="439"/>
        <v>129.57065608419754</v>
      </c>
      <c r="AA761" s="70">
        <f t="shared" ca="1" si="440"/>
        <v>49</v>
      </c>
      <c r="AB761" s="70">
        <f t="shared" ca="1" si="441"/>
        <v>32</v>
      </c>
      <c r="AC761" s="70">
        <f t="shared" ca="1" si="442"/>
        <v>78</v>
      </c>
      <c r="AD761" s="70">
        <f t="shared" ca="1" si="443"/>
        <v>52</v>
      </c>
      <c r="AE761" s="70" t="e">
        <f t="shared" ca="1" si="444"/>
        <v>#VALUE!</v>
      </c>
      <c r="AF761" s="70" t="e">
        <f t="shared" ca="1" si="445"/>
        <v>#VALUE!</v>
      </c>
      <c r="AG761" s="83" t="str">
        <f t="shared" ref="AG761:AN770" si="449">IF(ISERROR(AG149/$T149),"",AG149/$T149)</f>
        <v/>
      </c>
      <c r="AH761" s="83" t="str">
        <f t="shared" si="449"/>
        <v/>
      </c>
      <c r="AI761" s="83" t="str">
        <f t="shared" si="449"/>
        <v/>
      </c>
      <c r="AJ761" s="83" t="str">
        <f t="shared" si="449"/>
        <v/>
      </c>
      <c r="AK761" s="83" t="str">
        <f t="shared" si="449"/>
        <v/>
      </c>
      <c r="AL761" s="83" t="str">
        <f t="shared" si="449"/>
        <v/>
      </c>
      <c r="AM761" s="83" t="str">
        <f t="shared" si="449"/>
        <v/>
      </c>
      <c r="AN761" s="83" t="str">
        <f t="shared" si="449"/>
        <v/>
      </c>
      <c r="AO761" s="59"/>
      <c r="AP761" s="83" t="str">
        <f t="shared" ref="AP761:AT770" si="450">IF(ISERROR(AP149/$T149),"",AP149/$T149)</f>
        <v/>
      </c>
      <c r="AQ761" s="83" t="str">
        <f t="shared" si="450"/>
        <v/>
      </c>
      <c r="AR761" s="83" t="str">
        <f t="shared" si="450"/>
        <v/>
      </c>
      <c r="AS761" s="83" t="str">
        <f t="shared" si="450"/>
        <v/>
      </c>
      <c r="AT761" s="83" t="str">
        <f t="shared" si="450"/>
        <v/>
      </c>
      <c r="AU761" s="59"/>
      <c r="AV761" s="83" t="str">
        <f t="shared" ref="AV761:AY780" si="451">IF(ISERROR(AV149/$T149),"",AV149/$T149)</f>
        <v/>
      </c>
      <c r="AW761" s="83" t="str">
        <f t="shared" si="451"/>
        <v/>
      </c>
      <c r="AX761" s="83" t="str">
        <f t="shared" si="451"/>
        <v/>
      </c>
      <c r="AY761" s="83" t="str">
        <f t="shared" si="451"/>
        <v/>
      </c>
      <c r="AZ761" s="59"/>
      <c r="BA761" s="83" t="str">
        <f t="shared" ref="BA761:BB780" si="452">IF(ISERROR(BA149/$T149),"",BA149/$T149)</f>
        <v/>
      </c>
      <c r="BB761" s="83" t="str">
        <f t="shared" si="452"/>
        <v/>
      </c>
      <c r="BC761" s="59"/>
      <c r="BD761" s="83" t="str">
        <f t="shared" ref="BD761:BF780" si="453">IF(ISERROR(BD149/$T149),"",BD149/$T149)</f>
        <v/>
      </c>
      <c r="BE761" s="83" t="str">
        <f t="shared" si="453"/>
        <v/>
      </c>
      <c r="BF761" s="83" t="str">
        <f t="shared" si="453"/>
        <v/>
      </c>
    </row>
    <row r="762" spans="4:58" s="20" customFormat="1" ht="15" customHeight="1">
      <c r="P762" s="237">
        <v>141</v>
      </c>
      <c r="Q762" s="50" t="str">
        <f t="shared" si="428"/>
        <v>Istanbul_2015</v>
      </c>
      <c r="R762" s="21"/>
      <c r="S762" s="21"/>
      <c r="T762" s="32"/>
      <c r="U762" s="83">
        <f t="shared" ref="U762:Y771" si="454">IF(ISERROR(U150/$T150),"",U150/$T150)</f>
        <v>90.443036096993339</v>
      </c>
      <c r="V762" s="83">
        <f t="shared" si="454"/>
        <v>38.231102377310535</v>
      </c>
      <c r="W762" s="83">
        <f t="shared" si="454"/>
        <v>7.5212768167072062</v>
      </c>
      <c r="X762" s="83" t="str">
        <f t="shared" si="454"/>
        <v/>
      </c>
      <c r="Y762" s="83" t="str">
        <f t="shared" si="454"/>
        <v/>
      </c>
      <c r="Z762" s="70">
        <f t="shared" si="439"/>
        <v>136.19541529101107</v>
      </c>
      <c r="AA762" s="70">
        <f t="shared" ca="1" si="440"/>
        <v>47</v>
      </c>
      <c r="AB762" s="70">
        <f t="shared" ca="1" si="441"/>
        <v>34</v>
      </c>
      <c r="AC762" s="70">
        <f t="shared" ca="1" si="442"/>
        <v>61</v>
      </c>
      <c r="AD762" s="70">
        <f t="shared" ca="1" si="443"/>
        <v>53</v>
      </c>
      <c r="AE762" s="70" t="e">
        <f t="shared" ca="1" si="444"/>
        <v>#VALUE!</v>
      </c>
      <c r="AF762" s="70" t="e">
        <f t="shared" ca="1" si="445"/>
        <v>#VALUE!</v>
      </c>
      <c r="AG762" s="83">
        <f t="shared" si="449"/>
        <v>43.791320164083537</v>
      </c>
      <c r="AH762" s="83">
        <f t="shared" si="449"/>
        <v>27.036263197552614</v>
      </c>
      <c r="AI762" s="83">
        <f t="shared" si="449"/>
        <v>19.615452735357174</v>
      </c>
      <c r="AJ762" s="83" t="str">
        <f t="shared" si="449"/>
        <v/>
      </c>
      <c r="AK762" s="83" t="str">
        <f t="shared" si="449"/>
        <v/>
      </c>
      <c r="AL762" s="83" t="str">
        <f t="shared" si="449"/>
        <v/>
      </c>
      <c r="AM762" s="83" t="str">
        <f t="shared" si="449"/>
        <v/>
      </c>
      <c r="AN762" s="83" t="str">
        <f t="shared" si="449"/>
        <v/>
      </c>
      <c r="AO762" s="59"/>
      <c r="AP762" s="83">
        <f t="shared" si="450"/>
        <v>37.482467963884893</v>
      </c>
      <c r="AQ762" s="83">
        <f t="shared" si="450"/>
        <v>0.42829402150580403</v>
      </c>
      <c r="AR762" s="83">
        <f t="shared" si="450"/>
        <v>0.32034039191983887</v>
      </c>
      <c r="AS762" s="83" t="str">
        <f t="shared" si="450"/>
        <v/>
      </c>
      <c r="AT762" s="83" t="str">
        <f t="shared" si="450"/>
        <v/>
      </c>
      <c r="AU762" s="59"/>
      <c r="AV762" s="83">
        <f t="shared" si="451"/>
        <v>5.3157923787249297</v>
      </c>
      <c r="AW762" s="83">
        <f t="shared" si="451"/>
        <v>5.0133359742120347E-2</v>
      </c>
      <c r="AX762" s="83">
        <f t="shared" si="451"/>
        <v>1.2581512106017195E-2</v>
      </c>
      <c r="AY762" s="83">
        <f t="shared" si="451"/>
        <v>2.1427695661341386</v>
      </c>
      <c r="AZ762" s="59"/>
      <c r="BA762" s="83" t="str">
        <f t="shared" si="452"/>
        <v/>
      </c>
      <c r="BB762" s="83" t="str">
        <f t="shared" si="452"/>
        <v/>
      </c>
      <c r="BC762" s="59"/>
      <c r="BD762" s="83" t="str">
        <f t="shared" si="453"/>
        <v/>
      </c>
      <c r="BE762" s="83" t="str">
        <f t="shared" si="453"/>
        <v/>
      </c>
      <c r="BF762" s="83" t="str">
        <f t="shared" si="453"/>
        <v/>
      </c>
    </row>
    <row r="763" spans="4:58" s="20" customFormat="1" ht="15" customHeight="1">
      <c r="P763" s="237">
        <v>142</v>
      </c>
      <c r="Q763" s="50" t="str">
        <f t="shared" si="428"/>
        <v>Lagos_2015</v>
      </c>
      <c r="R763" s="21"/>
      <c r="S763" s="21"/>
      <c r="T763" s="32"/>
      <c r="U763" s="83">
        <f t="shared" si="454"/>
        <v>182.04014270827025</v>
      </c>
      <c r="V763" s="83">
        <f t="shared" si="454"/>
        <v>64.887463533410624</v>
      </c>
      <c r="W763" s="83">
        <f t="shared" si="454"/>
        <v>119.74677702962499</v>
      </c>
      <c r="X763" s="83" t="str">
        <f t="shared" si="454"/>
        <v/>
      </c>
      <c r="Y763" s="83" t="str">
        <f t="shared" si="454"/>
        <v/>
      </c>
      <c r="Z763" s="70">
        <f t="shared" si="439"/>
        <v>366.67438327130589</v>
      </c>
      <c r="AA763" s="70">
        <f t="shared" ca="1" si="440"/>
        <v>16</v>
      </c>
      <c r="AB763" s="70">
        <f t="shared" ca="1" si="441"/>
        <v>16</v>
      </c>
      <c r="AC763" s="70">
        <f t="shared" ca="1" si="442"/>
        <v>32</v>
      </c>
      <c r="AD763" s="70">
        <f t="shared" ca="1" si="443"/>
        <v>5</v>
      </c>
      <c r="AE763" s="70" t="e">
        <f t="shared" ca="1" si="444"/>
        <v>#VALUE!</v>
      </c>
      <c r="AF763" s="70" t="e">
        <f t="shared" ca="1" si="445"/>
        <v>#VALUE!</v>
      </c>
      <c r="AG763" s="83">
        <f t="shared" si="449"/>
        <v>74.177957411485153</v>
      </c>
      <c r="AH763" s="83">
        <f t="shared" si="449"/>
        <v>35.877713360861406</v>
      </c>
      <c r="AI763" s="83">
        <f t="shared" si="449"/>
        <v>69.99430481071046</v>
      </c>
      <c r="AJ763" s="83" t="str">
        <f t="shared" si="449"/>
        <v/>
      </c>
      <c r="AK763" s="83" t="str">
        <f t="shared" si="449"/>
        <v/>
      </c>
      <c r="AL763" s="83" t="str">
        <f t="shared" si="449"/>
        <v/>
      </c>
      <c r="AM763" s="83" t="str">
        <f t="shared" si="449"/>
        <v/>
      </c>
      <c r="AN763" s="83">
        <f t="shared" si="449"/>
        <v>1.9901671252132418</v>
      </c>
      <c r="AO763" s="59"/>
      <c r="AP763" s="83">
        <f t="shared" si="450"/>
        <v>64.768027216652939</v>
      </c>
      <c r="AQ763" s="83" t="str">
        <f t="shared" si="450"/>
        <v/>
      </c>
      <c r="AR763" s="83">
        <f t="shared" si="450"/>
        <v>0.1194363167576875</v>
      </c>
      <c r="AS763" s="83" t="str">
        <f t="shared" si="450"/>
        <v/>
      </c>
      <c r="AT763" s="83" t="str">
        <f t="shared" si="450"/>
        <v/>
      </c>
      <c r="AU763" s="59"/>
      <c r="AV763" s="83">
        <f t="shared" si="451"/>
        <v>79.234548064000009</v>
      </c>
      <c r="AW763" s="83" t="str">
        <f t="shared" si="451"/>
        <v/>
      </c>
      <c r="AX763" s="83" t="str">
        <f t="shared" si="451"/>
        <v/>
      </c>
      <c r="AY763" s="83">
        <f t="shared" si="451"/>
        <v>40.512228965625006</v>
      </c>
      <c r="AZ763" s="59"/>
      <c r="BA763" s="83" t="str">
        <f t="shared" si="452"/>
        <v/>
      </c>
      <c r="BB763" s="83" t="str">
        <f t="shared" si="452"/>
        <v/>
      </c>
      <c r="BC763" s="59"/>
      <c r="BD763" s="83" t="str">
        <f t="shared" si="453"/>
        <v/>
      </c>
      <c r="BE763" s="83" t="str">
        <f t="shared" si="453"/>
        <v/>
      </c>
      <c r="BF763" s="83" t="str">
        <f t="shared" si="453"/>
        <v/>
      </c>
    </row>
    <row r="764" spans="4:58" s="20" customFormat="1" ht="15" customHeight="1">
      <c r="P764" s="237">
        <v>143</v>
      </c>
      <c r="Q764" s="50" t="str">
        <f t="shared" si="428"/>
        <v>Dubai_2016</v>
      </c>
      <c r="R764" s="21"/>
      <c r="S764" s="21"/>
      <c r="T764" s="32"/>
      <c r="U764" s="83">
        <f t="shared" si="454"/>
        <v>317.67888489470226</v>
      </c>
      <c r="V764" s="83">
        <f t="shared" si="454"/>
        <v>103.49016043883242</v>
      </c>
      <c r="W764" s="83">
        <f t="shared" si="454"/>
        <v>50.591570472979413</v>
      </c>
      <c r="X764" s="83" t="str">
        <f t="shared" si="454"/>
        <v/>
      </c>
      <c r="Y764" s="83" t="str">
        <f t="shared" si="454"/>
        <v/>
      </c>
      <c r="Z764" s="70">
        <f t="shared" si="439"/>
        <v>471.76061580651407</v>
      </c>
      <c r="AA764" s="70">
        <f t="shared" ca="1" si="440"/>
        <v>12</v>
      </c>
      <c r="AB764" s="70">
        <f t="shared" ca="1" si="441"/>
        <v>9</v>
      </c>
      <c r="AC764" s="70">
        <f t="shared" ca="1" si="442"/>
        <v>15</v>
      </c>
      <c r="AD764" s="70">
        <f t="shared" ca="1" si="443"/>
        <v>13</v>
      </c>
      <c r="AE764" s="70" t="e">
        <f t="shared" ca="1" si="444"/>
        <v>#VALUE!</v>
      </c>
      <c r="AF764" s="70" t="e">
        <f t="shared" ca="1" si="445"/>
        <v>#VALUE!</v>
      </c>
      <c r="AG764" s="83">
        <f t="shared" si="449"/>
        <v>8.1975131364517608</v>
      </c>
      <c r="AH764" s="83">
        <f t="shared" si="449"/>
        <v>212.48492368830523</v>
      </c>
      <c r="AI764" s="83">
        <f t="shared" si="449"/>
        <v>75.388472512398792</v>
      </c>
      <c r="AJ764" s="83" t="str">
        <f t="shared" si="449"/>
        <v/>
      </c>
      <c r="AK764" s="83" t="str">
        <f t="shared" si="449"/>
        <v/>
      </c>
      <c r="AL764" s="83" t="str">
        <f t="shared" si="449"/>
        <v/>
      </c>
      <c r="AM764" s="83" t="str">
        <f t="shared" si="449"/>
        <v/>
      </c>
      <c r="AN764" s="83">
        <f t="shared" si="449"/>
        <v>0.12644696350176363</v>
      </c>
      <c r="AO764" s="59"/>
      <c r="AP764" s="83">
        <f t="shared" si="450"/>
        <v>103.49016043883242</v>
      </c>
      <c r="AQ764" s="83" t="str">
        <f t="shared" si="450"/>
        <v/>
      </c>
      <c r="AR764" s="83" t="str">
        <f t="shared" si="450"/>
        <v/>
      </c>
      <c r="AS764" s="83" t="str">
        <f t="shared" si="450"/>
        <v/>
      </c>
      <c r="AT764" s="83" t="str">
        <f t="shared" si="450"/>
        <v/>
      </c>
      <c r="AU764" s="59"/>
      <c r="AV764" s="83">
        <f t="shared" si="451"/>
        <v>47.898275436656562</v>
      </c>
      <c r="AW764" s="83">
        <f t="shared" si="451"/>
        <v>2.6932950363228532</v>
      </c>
      <c r="AX764" s="83" t="str">
        <f t="shared" si="451"/>
        <v/>
      </c>
      <c r="AY764" s="83" t="str">
        <f t="shared" si="451"/>
        <v/>
      </c>
      <c r="AZ764" s="59"/>
      <c r="BA764" s="83" t="str">
        <f t="shared" si="452"/>
        <v/>
      </c>
      <c r="BB764" s="83" t="str">
        <f t="shared" si="452"/>
        <v/>
      </c>
      <c r="BC764" s="59"/>
      <c r="BD764" s="83" t="str">
        <f t="shared" si="453"/>
        <v/>
      </c>
      <c r="BE764" s="83" t="str">
        <f t="shared" si="453"/>
        <v/>
      </c>
      <c r="BF764" s="83" t="str">
        <f t="shared" si="453"/>
        <v/>
      </c>
    </row>
    <row r="765" spans="4:58" s="20" customFormat="1" ht="15" customHeight="1">
      <c r="P765" s="237">
        <v>144</v>
      </c>
      <c r="Q765" s="50" t="str">
        <f t="shared" si="428"/>
        <v>Tokyo_2013</v>
      </c>
      <c r="R765" s="21"/>
      <c r="S765" s="21"/>
      <c r="T765" s="32"/>
      <c r="U765" s="83">
        <f t="shared" si="454"/>
        <v>54.813528828129293</v>
      </c>
      <c r="V765" s="83">
        <f t="shared" si="454"/>
        <v>12.28539548168062</v>
      </c>
      <c r="W765" s="83">
        <f t="shared" si="454"/>
        <v>1.7917319588278886</v>
      </c>
      <c r="X765" s="83" t="str">
        <f t="shared" si="454"/>
        <v/>
      </c>
      <c r="Y765" s="83" t="str">
        <f t="shared" si="454"/>
        <v/>
      </c>
      <c r="Z765" s="70">
        <f t="shared" si="439"/>
        <v>68.890656268637798</v>
      </c>
      <c r="AA765" s="70">
        <f t="shared" ca="1" si="440"/>
        <v>91</v>
      </c>
      <c r="AB765" s="70">
        <f t="shared" ca="1" si="441"/>
        <v>76</v>
      </c>
      <c r="AC765" s="70">
        <f t="shared" ca="1" si="442"/>
        <v>110</v>
      </c>
      <c r="AD765" s="70">
        <f t="shared" ca="1" si="443"/>
        <v>104</v>
      </c>
      <c r="AE765" s="70" t="e">
        <f t="shared" ca="1" si="444"/>
        <v>#VALUE!</v>
      </c>
      <c r="AF765" s="70" t="e">
        <f t="shared" ca="1" si="445"/>
        <v>#VALUE!</v>
      </c>
      <c r="AG765" s="83">
        <f t="shared" si="449"/>
        <v>21.8242422676709</v>
      </c>
      <c r="AH765" s="83">
        <f t="shared" si="449"/>
        <v>27.4637151841881</v>
      </c>
      <c r="AI765" s="83">
        <f t="shared" si="449"/>
        <v>5.0858354830765435</v>
      </c>
      <c r="AJ765" s="83" t="str">
        <f t="shared" si="449"/>
        <v/>
      </c>
      <c r="AK765" s="83">
        <f t="shared" si="449"/>
        <v>0.1073230904185556</v>
      </c>
      <c r="AL765" s="83" t="str">
        <f t="shared" si="449"/>
        <v/>
      </c>
      <c r="AM765" s="83" t="str">
        <f t="shared" si="449"/>
        <v/>
      </c>
      <c r="AN765" s="83">
        <f t="shared" si="449"/>
        <v>1.0150354862737505E-3</v>
      </c>
      <c r="AO765" s="59"/>
      <c r="AP765" s="83">
        <f t="shared" si="450"/>
        <v>9.7660621938318091</v>
      </c>
      <c r="AQ765" s="83">
        <f t="shared" si="450"/>
        <v>2.2925150790001303</v>
      </c>
      <c r="AR765" s="83">
        <f t="shared" si="450"/>
        <v>0.19597232558876018</v>
      </c>
      <c r="AS765" s="83">
        <f t="shared" si="450"/>
        <v>3.0845883259920461E-2</v>
      </c>
      <c r="AT765" s="83" t="str">
        <f t="shared" si="450"/>
        <v/>
      </c>
      <c r="AU765" s="59"/>
      <c r="AV765" s="83">
        <f t="shared" si="451"/>
        <v>0.51258363274888685</v>
      </c>
      <c r="AW765" s="83" t="str">
        <f t="shared" si="451"/>
        <v/>
      </c>
      <c r="AX765" s="83">
        <f t="shared" si="451"/>
        <v>1.1308231045140464</v>
      </c>
      <c r="AY765" s="83">
        <f t="shared" si="451"/>
        <v>0.14832522156495517</v>
      </c>
      <c r="AZ765" s="59"/>
      <c r="BA765" s="83" t="str">
        <f t="shared" si="452"/>
        <v/>
      </c>
      <c r="BB765" s="83" t="str">
        <f t="shared" si="452"/>
        <v/>
      </c>
      <c r="BC765" s="59"/>
      <c r="BD765" s="83" t="str">
        <f t="shared" si="453"/>
        <v/>
      </c>
      <c r="BE765" s="83" t="str">
        <f t="shared" si="453"/>
        <v/>
      </c>
      <c r="BF765" s="83" t="str">
        <f t="shared" si="453"/>
        <v/>
      </c>
    </row>
    <row r="766" spans="4:58" s="20" customFormat="1" ht="15" customHeight="1">
      <c r="P766" s="237">
        <v>145</v>
      </c>
      <c r="Q766" s="50" t="str">
        <f t="shared" si="428"/>
        <v>Montréal_2013</v>
      </c>
      <c r="R766" s="21"/>
      <c r="S766" s="21"/>
      <c r="T766" s="32"/>
      <c r="U766" s="83">
        <f t="shared" si="454"/>
        <v>53.589650434963623</v>
      </c>
      <c r="V766" s="83">
        <f t="shared" si="454"/>
        <v>49.129575568736747</v>
      </c>
      <c r="W766" s="83">
        <f t="shared" si="454"/>
        <v>4.6782715338141125</v>
      </c>
      <c r="X766" s="83" t="str">
        <f t="shared" si="454"/>
        <v/>
      </c>
      <c r="Y766" s="83" t="str">
        <f t="shared" si="454"/>
        <v/>
      </c>
      <c r="Z766" s="70">
        <f t="shared" si="439"/>
        <v>107.39749753751448</v>
      </c>
      <c r="AA766" s="70">
        <f t="shared" ca="1" si="440"/>
        <v>66</v>
      </c>
      <c r="AB766" s="70">
        <f t="shared" ca="1" si="441"/>
        <v>82</v>
      </c>
      <c r="AC766" s="70">
        <f t="shared" ca="1" si="442"/>
        <v>48</v>
      </c>
      <c r="AD766" s="70">
        <f t="shared" ca="1" si="443"/>
        <v>65</v>
      </c>
      <c r="AE766" s="70" t="e">
        <f t="shared" ca="1" si="444"/>
        <v>#VALUE!</v>
      </c>
      <c r="AF766" s="70" t="e">
        <f t="shared" ca="1" si="445"/>
        <v>#VALUE!</v>
      </c>
      <c r="AG766" s="83">
        <f t="shared" si="449"/>
        <v>13.430760409456433</v>
      </c>
      <c r="AH766" s="83">
        <f t="shared" si="449"/>
        <v>17.750257545992991</v>
      </c>
      <c r="AI766" s="83">
        <f t="shared" si="449"/>
        <v>10.50176652649705</v>
      </c>
      <c r="AJ766" s="83" t="str">
        <f t="shared" si="449"/>
        <v/>
      </c>
      <c r="AK766" s="83" t="str">
        <f t="shared" si="449"/>
        <v/>
      </c>
      <c r="AL766" s="83" t="str">
        <f t="shared" si="449"/>
        <v/>
      </c>
      <c r="AM766" s="83" t="str">
        <f t="shared" si="449"/>
        <v/>
      </c>
      <c r="AN766" s="83">
        <f t="shared" si="449"/>
        <v>0.13248684499441377</v>
      </c>
      <c r="AO766" s="59"/>
      <c r="AP766" s="83">
        <f t="shared" si="450"/>
        <v>37.564659301023845</v>
      </c>
      <c r="AQ766" s="83">
        <f t="shared" si="450"/>
        <v>2.2273693291833716</v>
      </c>
      <c r="AR766" s="83">
        <f t="shared" si="450"/>
        <v>2.4298574500182242</v>
      </c>
      <c r="AS766" s="83">
        <f t="shared" si="450"/>
        <v>6.5022656924169215</v>
      </c>
      <c r="AT766" s="83">
        <f t="shared" si="450"/>
        <v>0.4054237960943835</v>
      </c>
      <c r="AU766" s="59"/>
      <c r="AV766" s="83">
        <f t="shared" si="451"/>
        <v>3.3340715361258186</v>
      </c>
      <c r="AW766" s="83">
        <f t="shared" si="451"/>
        <v>7.6432067083503974E-2</v>
      </c>
      <c r="AX766" s="83">
        <f t="shared" si="451"/>
        <v>0.8779473333283484</v>
      </c>
      <c r="AY766" s="83">
        <f t="shared" si="451"/>
        <v>0.38982059727644142</v>
      </c>
      <c r="AZ766" s="59"/>
      <c r="BA766" s="83" t="str">
        <f t="shared" si="452"/>
        <v/>
      </c>
      <c r="BB766" s="83" t="str">
        <f t="shared" si="452"/>
        <v/>
      </c>
      <c r="BC766" s="59"/>
      <c r="BD766" s="83" t="str">
        <f t="shared" si="453"/>
        <v/>
      </c>
      <c r="BE766" s="83" t="str">
        <f t="shared" si="453"/>
        <v/>
      </c>
      <c r="BF766" s="83" t="str">
        <f t="shared" si="453"/>
        <v/>
      </c>
    </row>
    <row r="767" spans="4:58" s="52" customFormat="1" ht="15" customHeight="1">
      <c r="D767" s="53"/>
      <c r="E767" s="53"/>
      <c r="F767" s="53"/>
      <c r="P767" s="244">
        <v>146</v>
      </c>
      <c r="Q767" s="50" t="str">
        <f t="shared" si="428"/>
        <v>Montréal_2014</v>
      </c>
      <c r="R767" s="21"/>
      <c r="S767" s="21"/>
      <c r="T767" s="32"/>
      <c r="U767" s="83">
        <f t="shared" si="454"/>
        <v>55.261436332603857</v>
      </c>
      <c r="V767" s="83">
        <f t="shared" si="454"/>
        <v>47.841897120384402</v>
      </c>
      <c r="W767" s="83">
        <f t="shared" si="454"/>
        <v>4.524143987597026</v>
      </c>
      <c r="X767" s="83" t="str">
        <f t="shared" si="454"/>
        <v/>
      </c>
      <c r="Y767" s="83" t="str">
        <f t="shared" si="454"/>
        <v/>
      </c>
      <c r="Z767" s="70">
        <f t="shared" si="439"/>
        <v>107.6274774405853</v>
      </c>
      <c r="AA767" s="70">
        <f t="shared" ca="1" si="440"/>
        <v>64</v>
      </c>
      <c r="AB767" s="70">
        <f t="shared" ca="1" si="441"/>
        <v>74</v>
      </c>
      <c r="AC767" s="70">
        <f t="shared" ca="1" si="442"/>
        <v>52</v>
      </c>
      <c r="AD767" s="70">
        <f t="shared" ca="1" si="443"/>
        <v>67</v>
      </c>
      <c r="AE767" s="70" t="e">
        <f t="shared" ca="1" si="444"/>
        <v>#VALUE!</v>
      </c>
      <c r="AF767" s="70" t="e">
        <f t="shared" ca="1" si="445"/>
        <v>#VALUE!</v>
      </c>
      <c r="AG767" s="83">
        <f t="shared" si="449"/>
        <v>12.806242910345066</v>
      </c>
      <c r="AH767" s="83">
        <f t="shared" si="449"/>
        <v>18.187182279485459</v>
      </c>
      <c r="AI767" s="83">
        <f t="shared" si="449"/>
        <v>12.828622697386079</v>
      </c>
      <c r="AJ767" s="83" t="str">
        <f t="shared" si="449"/>
        <v/>
      </c>
      <c r="AK767" s="83" t="str">
        <f t="shared" si="449"/>
        <v/>
      </c>
      <c r="AL767" s="83" t="str">
        <f t="shared" si="449"/>
        <v/>
      </c>
      <c r="AM767" s="83" t="str">
        <f t="shared" si="449"/>
        <v/>
      </c>
      <c r="AN767" s="83">
        <f t="shared" si="449"/>
        <v>0.11065362039763897</v>
      </c>
      <c r="AO767" s="59"/>
      <c r="AP767" s="83">
        <f t="shared" si="450"/>
        <v>36.9639999367039</v>
      </c>
      <c r="AQ767" s="83">
        <f t="shared" si="450"/>
        <v>1.9557862184259902</v>
      </c>
      <c r="AR767" s="83">
        <f t="shared" si="450"/>
        <v>2.8165553281533078</v>
      </c>
      <c r="AS767" s="83">
        <f t="shared" si="450"/>
        <v>5.9886490569243005</v>
      </c>
      <c r="AT767" s="83">
        <f t="shared" si="450"/>
        <v>0.11690658017690868</v>
      </c>
      <c r="AU767" s="59"/>
      <c r="AV767" s="83">
        <f t="shared" si="451"/>
        <v>3.2642618213441068</v>
      </c>
      <c r="AW767" s="83">
        <f t="shared" si="451"/>
        <v>8.3325803563714815E-2</v>
      </c>
      <c r="AX767" s="83">
        <f t="shared" si="451"/>
        <v>0.78680379475646545</v>
      </c>
      <c r="AY767" s="83">
        <f t="shared" si="451"/>
        <v>0.38975256793273894</v>
      </c>
      <c r="AZ767" s="59"/>
      <c r="BA767" s="83" t="str">
        <f t="shared" si="452"/>
        <v/>
      </c>
      <c r="BB767" s="83" t="str">
        <f t="shared" si="452"/>
        <v/>
      </c>
      <c r="BC767" s="59"/>
      <c r="BD767" s="83" t="str">
        <f t="shared" si="453"/>
        <v/>
      </c>
      <c r="BE767" s="83" t="str">
        <f t="shared" si="453"/>
        <v/>
      </c>
      <c r="BF767" s="83" t="str">
        <f t="shared" si="453"/>
        <v/>
      </c>
    </row>
    <row r="768" spans="4:58" s="20" customFormat="1" ht="15" customHeight="1">
      <c r="P768" s="237">
        <v>147</v>
      </c>
      <c r="Q768" s="50" t="str">
        <f t="shared" si="428"/>
        <v>Houston_2014</v>
      </c>
      <c r="R768" s="21"/>
      <c r="S768" s="21"/>
      <c r="T768" s="32"/>
      <c r="U768" s="83">
        <f t="shared" si="454"/>
        <v>31.520696342495548</v>
      </c>
      <c r="V768" s="83">
        <f t="shared" si="454"/>
        <v>30.919773433404391</v>
      </c>
      <c r="W768" s="83">
        <f t="shared" si="454"/>
        <v>1.5676241467214438</v>
      </c>
      <c r="X768" s="83" t="str">
        <f t="shared" si="454"/>
        <v/>
      </c>
      <c r="Y768" s="83" t="str">
        <f t="shared" si="454"/>
        <v/>
      </c>
      <c r="Z768" s="70">
        <f t="shared" si="439"/>
        <v>64.008093922621384</v>
      </c>
      <c r="AA768" s="70">
        <f t="shared" ca="1" si="440"/>
        <v>100</v>
      </c>
      <c r="AB768" s="70">
        <f t="shared" ca="1" si="441"/>
        <v>120</v>
      </c>
      <c r="AC768" s="70">
        <f t="shared" ca="1" si="442"/>
        <v>69</v>
      </c>
      <c r="AD768" s="70">
        <f t="shared" ca="1" si="443"/>
        <v>108</v>
      </c>
      <c r="AE768" s="70" t="e">
        <f t="shared" ca="1" si="444"/>
        <v>#VALUE!</v>
      </c>
      <c r="AF768" s="70" t="e">
        <f t="shared" ca="1" si="445"/>
        <v>#VALUE!</v>
      </c>
      <c r="AG768" s="83">
        <f t="shared" si="449"/>
        <v>10.388042969981154</v>
      </c>
      <c r="AH768" s="83">
        <f t="shared" si="449"/>
        <v>18.821800726149622</v>
      </c>
      <c r="AI768" s="83">
        <f t="shared" si="449"/>
        <v>2.2331359368864314</v>
      </c>
      <c r="AJ768" s="83" t="str">
        <f t="shared" si="449"/>
        <v/>
      </c>
      <c r="AK768" s="83" t="str">
        <f t="shared" si="449"/>
        <v/>
      </c>
      <c r="AL768" s="83" t="str">
        <f t="shared" si="449"/>
        <v/>
      </c>
      <c r="AM768" s="83" t="str">
        <f t="shared" si="449"/>
        <v/>
      </c>
      <c r="AN768" s="83">
        <f t="shared" si="449"/>
        <v>7.7716709478338142E-2</v>
      </c>
      <c r="AO768" s="59"/>
      <c r="AP768" s="83">
        <f t="shared" si="450"/>
        <v>30.521126249997828</v>
      </c>
      <c r="AQ768" s="83">
        <f t="shared" si="450"/>
        <v>0.39739469525303761</v>
      </c>
      <c r="AR768" s="83" t="str">
        <f t="shared" si="450"/>
        <v/>
      </c>
      <c r="AS768" s="83">
        <f t="shared" si="450"/>
        <v>1.2524881535281632E-3</v>
      </c>
      <c r="AT768" s="83" t="str">
        <f t="shared" si="450"/>
        <v/>
      </c>
      <c r="AU768" s="59"/>
      <c r="AV768" s="83">
        <f t="shared" si="451"/>
        <v>1.0736500652263863</v>
      </c>
      <c r="AW768" s="83">
        <f t="shared" si="451"/>
        <v>7.7628664172397013E-2</v>
      </c>
      <c r="AX768" s="83" t="str">
        <f t="shared" si="451"/>
        <v/>
      </c>
      <c r="AY768" s="83">
        <f t="shared" si="451"/>
        <v>0.41634541732266034</v>
      </c>
      <c r="AZ768" s="59"/>
      <c r="BA768" s="83" t="str">
        <f t="shared" si="452"/>
        <v/>
      </c>
      <c r="BB768" s="83" t="str">
        <f t="shared" si="452"/>
        <v/>
      </c>
      <c r="BC768" s="59"/>
      <c r="BD768" s="83" t="str">
        <f t="shared" si="453"/>
        <v/>
      </c>
      <c r="BE768" s="83" t="str">
        <f t="shared" si="453"/>
        <v/>
      </c>
      <c r="BF768" s="83" t="str">
        <f t="shared" si="453"/>
        <v/>
      </c>
    </row>
    <row r="769" spans="16:58" s="20" customFormat="1" ht="15" customHeight="1">
      <c r="P769" s="237">
        <v>148</v>
      </c>
      <c r="Q769" s="50" t="str">
        <f t="shared" si="428"/>
        <v>Chennai_2015</v>
      </c>
      <c r="R769" s="21"/>
      <c r="S769" s="21"/>
      <c r="T769" s="32"/>
      <c r="U769" s="83">
        <f t="shared" si="454"/>
        <v>2383.3669627985232</v>
      </c>
      <c r="V769" s="83">
        <f t="shared" si="454"/>
        <v>1021.8017130581426</v>
      </c>
      <c r="W769" s="83">
        <f t="shared" si="454"/>
        <v>458.30200000000002</v>
      </c>
      <c r="X769" s="83" t="str">
        <f t="shared" si="454"/>
        <v/>
      </c>
      <c r="Y769" s="83" t="str">
        <f t="shared" si="454"/>
        <v/>
      </c>
      <c r="Z769" s="70">
        <f t="shared" si="439"/>
        <v>3863.4706758566658</v>
      </c>
      <c r="AA769" s="70">
        <f t="shared" ca="1" si="440"/>
        <v>1</v>
      </c>
      <c r="AB769" s="70">
        <f t="shared" ca="1" si="441"/>
        <v>1</v>
      </c>
      <c r="AC769" s="70">
        <f t="shared" ca="1" si="442"/>
        <v>1</v>
      </c>
      <c r="AD769" s="70">
        <f t="shared" ca="1" si="443"/>
        <v>2</v>
      </c>
      <c r="AE769" s="70" t="e">
        <f t="shared" ca="1" si="444"/>
        <v>#VALUE!</v>
      </c>
      <c r="AF769" s="70" t="e">
        <f t="shared" ca="1" si="445"/>
        <v>#VALUE!</v>
      </c>
      <c r="AG769" s="83">
        <f t="shared" si="449"/>
        <v>886.5738378839942</v>
      </c>
      <c r="AH769" s="83">
        <f t="shared" si="449"/>
        <v>386.28683284989978</v>
      </c>
      <c r="AI769" s="83">
        <f t="shared" si="449"/>
        <v>629.20683646155646</v>
      </c>
      <c r="AJ769" s="83" t="str">
        <f t="shared" si="449"/>
        <v/>
      </c>
      <c r="AK769" s="83">
        <f t="shared" si="449"/>
        <v>6.3725427288000003E-4</v>
      </c>
      <c r="AL769" s="83" t="str">
        <f t="shared" si="449"/>
        <v/>
      </c>
      <c r="AM769" s="83" t="str">
        <f t="shared" si="449"/>
        <v/>
      </c>
      <c r="AN769" s="83" t="str">
        <f t="shared" si="449"/>
        <v/>
      </c>
      <c r="AO769" s="59"/>
      <c r="AP769" s="83">
        <f t="shared" si="450"/>
        <v>1002.5045384803585</v>
      </c>
      <c r="AQ769" s="83">
        <f t="shared" si="450"/>
        <v>19.297174577783938</v>
      </c>
      <c r="AR769" s="83" t="str">
        <f t="shared" si="450"/>
        <v/>
      </c>
      <c r="AS769" s="83" t="str">
        <f t="shared" si="450"/>
        <v/>
      </c>
      <c r="AT769" s="83" t="str">
        <f t="shared" si="450"/>
        <v/>
      </c>
      <c r="AU769" s="59"/>
      <c r="AV769" s="83">
        <f t="shared" si="451"/>
        <v>253.55600000000001</v>
      </c>
      <c r="AW769" s="83">
        <f t="shared" si="451"/>
        <v>1.5938000000000001</v>
      </c>
      <c r="AX769" s="83">
        <f t="shared" si="451"/>
        <v>0.2838</v>
      </c>
      <c r="AY769" s="83">
        <f t="shared" si="451"/>
        <v>202.86840000000001</v>
      </c>
      <c r="AZ769" s="59"/>
      <c r="BA769" s="83" t="str">
        <f t="shared" si="452"/>
        <v/>
      </c>
      <c r="BB769" s="83" t="str">
        <f t="shared" si="452"/>
        <v/>
      </c>
      <c r="BC769" s="59"/>
      <c r="BD769" s="83" t="str">
        <f t="shared" si="453"/>
        <v/>
      </c>
      <c r="BE769" s="83" t="str">
        <f t="shared" si="453"/>
        <v/>
      </c>
      <c r="BF769" s="83" t="str">
        <f t="shared" si="453"/>
        <v/>
      </c>
    </row>
    <row r="770" spans="16:58" s="20" customFormat="1" ht="15" customHeight="1">
      <c r="P770" s="237">
        <v>149</v>
      </c>
      <c r="Q770" s="50" t="str">
        <f t="shared" si="428"/>
        <v>Bangkok_2013</v>
      </c>
      <c r="R770" s="21"/>
      <c r="S770" s="21"/>
      <c r="T770" s="32"/>
      <c r="U770" s="83">
        <f t="shared" si="454"/>
        <v>178.23388328648056</v>
      </c>
      <c r="V770" s="83">
        <f t="shared" si="454"/>
        <v>211.20221795943175</v>
      </c>
      <c r="W770" s="83">
        <f t="shared" si="454"/>
        <v>34.296311074620284</v>
      </c>
      <c r="X770" s="83" t="str">
        <f t="shared" si="454"/>
        <v/>
      </c>
      <c r="Y770" s="83" t="str">
        <f t="shared" si="454"/>
        <v/>
      </c>
      <c r="Z770" s="70">
        <f t="shared" si="439"/>
        <v>423.7324123205326</v>
      </c>
      <c r="AA770" s="70">
        <f t="shared" ca="1" si="440"/>
        <v>14</v>
      </c>
      <c r="AB770" s="70">
        <f t="shared" ca="1" si="441"/>
        <v>17</v>
      </c>
      <c r="AC770" s="70">
        <f t="shared" ca="1" si="442"/>
        <v>5</v>
      </c>
      <c r="AD770" s="70">
        <f t="shared" ca="1" si="443"/>
        <v>21</v>
      </c>
      <c r="AE770" s="70" t="e">
        <f t="shared" ca="1" si="444"/>
        <v>#VALUE!</v>
      </c>
      <c r="AF770" s="70" t="e">
        <f t="shared" ca="1" si="445"/>
        <v>#VALUE!</v>
      </c>
      <c r="AG770" s="83">
        <f t="shared" si="449"/>
        <v>46.704948955469135</v>
      </c>
      <c r="AH770" s="83">
        <f t="shared" si="449"/>
        <v>78.013746412814882</v>
      </c>
      <c r="AI770" s="83">
        <f t="shared" si="449"/>
        <v>43.937428964315224</v>
      </c>
      <c r="AJ770" s="83" t="str">
        <f t="shared" si="449"/>
        <v/>
      </c>
      <c r="AK770" s="83" t="str">
        <f t="shared" si="449"/>
        <v/>
      </c>
      <c r="AL770" s="83">
        <f t="shared" si="449"/>
        <v>9.5777589538813235</v>
      </c>
      <c r="AM770" s="83" t="str">
        <f t="shared" si="449"/>
        <v/>
      </c>
      <c r="AN770" s="83" t="str">
        <f t="shared" si="449"/>
        <v/>
      </c>
      <c r="AO770" s="59"/>
      <c r="AP770" s="83">
        <f t="shared" si="450"/>
        <v>209.99082866150931</v>
      </c>
      <c r="AQ770" s="83">
        <f t="shared" si="450"/>
        <v>1.211389297922421</v>
      </c>
      <c r="AR770" s="83" t="str">
        <f t="shared" si="450"/>
        <v/>
      </c>
      <c r="AS770" s="83" t="str">
        <f t="shared" si="450"/>
        <v/>
      </c>
      <c r="AT770" s="83" t="str">
        <f t="shared" si="450"/>
        <v/>
      </c>
      <c r="AU770" s="59"/>
      <c r="AV770" s="83">
        <f t="shared" si="451"/>
        <v>26.256325852032415</v>
      </c>
      <c r="AW770" s="83">
        <f t="shared" si="451"/>
        <v>0.34642113129045587</v>
      </c>
      <c r="AX770" s="83">
        <f t="shared" si="451"/>
        <v>7.3190554271592378E-2</v>
      </c>
      <c r="AY770" s="83">
        <f t="shared" si="451"/>
        <v>7.6203735370258228</v>
      </c>
      <c r="AZ770" s="59"/>
      <c r="BA770" s="83" t="str">
        <f t="shared" si="452"/>
        <v/>
      </c>
      <c r="BB770" s="83" t="str">
        <f t="shared" si="452"/>
        <v/>
      </c>
      <c r="BC770" s="59"/>
      <c r="BD770" s="83" t="str">
        <f t="shared" si="453"/>
        <v/>
      </c>
      <c r="BE770" s="83" t="str">
        <f t="shared" si="453"/>
        <v/>
      </c>
      <c r="BF770" s="83" t="str">
        <f t="shared" si="453"/>
        <v/>
      </c>
    </row>
    <row r="771" spans="16:58" s="20" customFormat="1" ht="15" customHeight="1">
      <c r="P771" s="237">
        <v>150</v>
      </c>
      <c r="Q771" s="50" t="str">
        <f t="shared" si="428"/>
        <v>Ho Chi Minh City_2013</v>
      </c>
      <c r="R771" s="21"/>
      <c r="S771" s="21"/>
      <c r="T771" s="32"/>
      <c r="U771" s="83">
        <f t="shared" si="454"/>
        <v>485.09528931363155</v>
      </c>
      <c r="V771" s="83">
        <f t="shared" si="454"/>
        <v>407.45029777683033</v>
      </c>
      <c r="W771" s="83">
        <f t="shared" si="454"/>
        <v>62.390146909646816</v>
      </c>
      <c r="X771" s="83" t="str">
        <f t="shared" si="454"/>
        <v/>
      </c>
      <c r="Y771" s="83" t="str">
        <f t="shared" si="454"/>
        <v/>
      </c>
      <c r="Z771" s="70">
        <f t="shared" si="439"/>
        <v>954.9357340001086</v>
      </c>
      <c r="AA771" s="70">
        <f t="shared" ca="1" si="440"/>
        <v>3</v>
      </c>
      <c r="AB771" s="70">
        <f t="shared" ca="1" si="441"/>
        <v>3</v>
      </c>
      <c r="AC771" s="70">
        <f t="shared" ca="1" si="442"/>
        <v>2</v>
      </c>
      <c r="AD771" s="70">
        <f t="shared" ca="1" si="443"/>
        <v>11</v>
      </c>
      <c r="AE771" s="70" t="e">
        <f t="shared" ca="1" si="444"/>
        <v>#VALUE!</v>
      </c>
      <c r="AF771" s="70" t="e">
        <f t="shared" ca="1" si="445"/>
        <v>#VALUE!</v>
      </c>
      <c r="AG771" s="83">
        <f t="shared" ref="AG771:AN780" si="455">IF(ISERROR(AG159/$T159),"",AG159/$T159)</f>
        <v>154.75301982360745</v>
      </c>
      <c r="AH771" s="83">
        <f t="shared" si="455"/>
        <v>81.818991527157507</v>
      </c>
      <c r="AI771" s="83">
        <f t="shared" si="455"/>
        <v>221.73775919603997</v>
      </c>
      <c r="AJ771" s="83" t="str">
        <f t="shared" si="455"/>
        <v/>
      </c>
      <c r="AK771" s="83">
        <f t="shared" si="455"/>
        <v>18.246521025626521</v>
      </c>
      <c r="AL771" s="83" t="str">
        <f t="shared" si="455"/>
        <v/>
      </c>
      <c r="AM771" s="83" t="str">
        <f t="shared" si="455"/>
        <v/>
      </c>
      <c r="AN771" s="83">
        <f t="shared" si="455"/>
        <v>0.64826597202382252</v>
      </c>
      <c r="AO771" s="59"/>
      <c r="AP771" s="83">
        <f t="shared" ref="AP771:AT780" si="456">IF(ISERROR(AP159/$T159),"",AP159/$T159)</f>
        <v>403.31475877525645</v>
      </c>
      <c r="AQ771" s="83" t="str">
        <f t="shared" si="456"/>
        <v/>
      </c>
      <c r="AR771" s="83">
        <f t="shared" si="456"/>
        <v>4.1355390015738944</v>
      </c>
      <c r="AS771" s="83" t="str">
        <f t="shared" si="456"/>
        <v/>
      </c>
      <c r="AT771" s="83" t="str">
        <f t="shared" si="456"/>
        <v/>
      </c>
      <c r="AU771" s="59"/>
      <c r="AV771" s="83">
        <f t="shared" si="451"/>
        <v>35.861987428027668</v>
      </c>
      <c r="AW771" s="83">
        <f t="shared" si="451"/>
        <v>0.69047566329916943</v>
      </c>
      <c r="AX771" s="83">
        <f t="shared" si="451"/>
        <v>0.15545976247995655</v>
      </c>
      <c r="AY771" s="83">
        <f t="shared" si="451"/>
        <v>25.682224055840031</v>
      </c>
      <c r="AZ771" s="59"/>
      <c r="BA771" s="83" t="str">
        <f t="shared" si="452"/>
        <v/>
      </c>
      <c r="BB771" s="83" t="str">
        <f t="shared" si="452"/>
        <v/>
      </c>
      <c r="BC771" s="59"/>
      <c r="BD771" s="83" t="str">
        <f t="shared" si="453"/>
        <v/>
      </c>
      <c r="BE771" s="83" t="str">
        <f t="shared" si="453"/>
        <v/>
      </c>
      <c r="BF771" s="83" t="str">
        <f t="shared" si="453"/>
        <v/>
      </c>
    </row>
    <row r="772" spans="16:58" s="20" customFormat="1" ht="15" customHeight="1">
      <c r="P772" s="237">
        <v>151</v>
      </c>
      <c r="Q772" s="50" t="str">
        <f t="shared" si="428"/>
        <v>Milan_2013</v>
      </c>
      <c r="R772" s="21"/>
      <c r="S772" s="21"/>
      <c r="T772" s="32"/>
      <c r="U772" s="83">
        <f t="shared" ref="U772:Y781" si="457">IF(ISERROR(U160/$T160),"",U160/$T160)</f>
        <v>75.251235713402451</v>
      </c>
      <c r="V772" s="83">
        <f t="shared" si="457"/>
        <v>13.246189373085091</v>
      </c>
      <c r="W772" s="83">
        <f t="shared" si="457"/>
        <v>0.13601174817615005</v>
      </c>
      <c r="X772" s="83" t="str">
        <f t="shared" si="457"/>
        <v/>
      </c>
      <c r="Y772" s="83" t="str">
        <f t="shared" si="457"/>
        <v/>
      </c>
      <c r="Z772" s="70">
        <f t="shared" si="439"/>
        <v>88.633436834663684</v>
      </c>
      <c r="AA772" s="70">
        <f t="shared" ca="1" si="440"/>
        <v>75</v>
      </c>
      <c r="AB772" s="70">
        <f t="shared" ca="1" si="441"/>
        <v>44</v>
      </c>
      <c r="AC772" s="70">
        <f t="shared" ca="1" si="442"/>
        <v>108</v>
      </c>
      <c r="AD772" s="70">
        <f t="shared" ca="1" si="443"/>
        <v>138</v>
      </c>
      <c r="AE772" s="70" t="e">
        <f t="shared" ca="1" si="444"/>
        <v>#VALUE!</v>
      </c>
      <c r="AF772" s="70" t="e">
        <f t="shared" ca="1" si="445"/>
        <v>#VALUE!</v>
      </c>
      <c r="AG772" s="83">
        <f t="shared" si="455"/>
        <v>34.030778832875477</v>
      </c>
      <c r="AH772" s="83">
        <f t="shared" si="455"/>
        <v>24.492090207898109</v>
      </c>
      <c r="AI772" s="83">
        <f t="shared" si="455"/>
        <v>15.670368936222747</v>
      </c>
      <c r="AJ772" s="83" t="str">
        <f t="shared" si="455"/>
        <v/>
      </c>
      <c r="AK772" s="83" t="str">
        <f t="shared" si="455"/>
        <v/>
      </c>
      <c r="AL772" s="83" t="str">
        <f t="shared" si="455"/>
        <v/>
      </c>
      <c r="AM772" s="83" t="str">
        <f t="shared" si="455"/>
        <v/>
      </c>
      <c r="AN772" s="83">
        <f t="shared" si="455"/>
        <v>0.55539212590609566</v>
      </c>
      <c r="AO772" s="59"/>
      <c r="AP772" s="83">
        <f t="shared" si="456"/>
        <v>12.878832787251575</v>
      </c>
      <c r="AQ772" s="83">
        <f t="shared" si="456"/>
        <v>0.28681548971282622</v>
      </c>
      <c r="AR772" s="83" t="str">
        <f t="shared" si="456"/>
        <v/>
      </c>
      <c r="AS772" s="83" t="str">
        <f t="shared" si="456"/>
        <v/>
      </c>
      <c r="AT772" s="83">
        <f t="shared" si="456"/>
        <v>8.0541096120689659E-2</v>
      </c>
      <c r="AU772" s="59"/>
      <c r="AV772" s="83" t="str">
        <f t="shared" si="451"/>
        <v/>
      </c>
      <c r="AW772" s="83" t="str">
        <f t="shared" si="451"/>
        <v/>
      </c>
      <c r="AX772" s="83" t="str">
        <f t="shared" si="451"/>
        <v/>
      </c>
      <c r="AY772" s="83">
        <f t="shared" si="451"/>
        <v>0.13601174817615005</v>
      </c>
      <c r="AZ772" s="59"/>
      <c r="BA772" s="83" t="str">
        <f t="shared" si="452"/>
        <v/>
      </c>
      <c r="BB772" s="83" t="str">
        <f t="shared" si="452"/>
        <v/>
      </c>
      <c r="BC772" s="59"/>
      <c r="BD772" s="83" t="str">
        <f t="shared" si="453"/>
        <v/>
      </c>
      <c r="BE772" s="83" t="str">
        <f t="shared" si="453"/>
        <v/>
      </c>
      <c r="BF772" s="83" t="str">
        <f t="shared" si="453"/>
        <v/>
      </c>
    </row>
    <row r="773" spans="16:58" s="20" customFormat="1" ht="15" customHeight="1">
      <c r="P773" s="237">
        <v>152</v>
      </c>
      <c r="Q773" s="50" t="str">
        <f t="shared" si="428"/>
        <v>Milan_2015</v>
      </c>
      <c r="R773" s="21"/>
      <c r="S773" s="21"/>
      <c r="T773" s="32"/>
      <c r="U773" s="83">
        <f t="shared" si="457"/>
        <v>64.950940494806773</v>
      </c>
      <c r="V773" s="83">
        <f t="shared" si="457"/>
        <v>11.25579886756163</v>
      </c>
      <c r="W773" s="83">
        <f t="shared" si="457"/>
        <v>0.12318575661119788</v>
      </c>
      <c r="X773" s="83" t="str">
        <f t="shared" si="457"/>
        <v/>
      </c>
      <c r="Y773" s="83" t="str">
        <f t="shared" si="457"/>
        <v/>
      </c>
      <c r="Z773" s="70">
        <f t="shared" si="439"/>
        <v>76.329925118979602</v>
      </c>
      <c r="AA773" s="70">
        <f t="shared" ca="1" si="440"/>
        <v>78</v>
      </c>
      <c r="AB773" s="70">
        <f t="shared" ca="1" si="441"/>
        <v>53</v>
      </c>
      <c r="AC773" s="70">
        <f t="shared" ca="1" si="442"/>
        <v>111</v>
      </c>
      <c r="AD773" s="70">
        <f t="shared" ca="1" si="443"/>
        <v>139</v>
      </c>
      <c r="AE773" s="70" t="e">
        <f t="shared" ca="1" si="444"/>
        <v>#VALUE!</v>
      </c>
      <c r="AF773" s="70" t="e">
        <f t="shared" ca="1" si="445"/>
        <v>#VALUE!</v>
      </c>
      <c r="AG773" s="83">
        <f t="shared" si="455"/>
        <v>29.916776762549347</v>
      </c>
      <c r="AH773" s="83">
        <f t="shared" si="455"/>
        <v>20.494474983742613</v>
      </c>
      <c r="AI773" s="83">
        <f t="shared" si="455"/>
        <v>13.59137363872679</v>
      </c>
      <c r="AJ773" s="83" t="str">
        <f t="shared" si="455"/>
        <v/>
      </c>
      <c r="AK773" s="83" t="str">
        <f t="shared" si="455"/>
        <v/>
      </c>
      <c r="AL773" s="83" t="str">
        <f t="shared" si="455"/>
        <v/>
      </c>
      <c r="AM773" s="83" t="str">
        <f t="shared" si="455"/>
        <v/>
      </c>
      <c r="AN773" s="83">
        <f t="shared" si="455"/>
        <v>0.49458515504771494</v>
      </c>
      <c r="AO773" s="59"/>
      <c r="AP773" s="83">
        <f t="shared" si="456"/>
        <v>10.914642068999415</v>
      </c>
      <c r="AQ773" s="83">
        <f t="shared" si="456"/>
        <v>0.26943372462130161</v>
      </c>
      <c r="AR773" s="83" t="str">
        <f t="shared" si="456"/>
        <v/>
      </c>
      <c r="AS773" s="83" t="str">
        <f t="shared" si="456"/>
        <v/>
      </c>
      <c r="AT773" s="83">
        <f t="shared" si="456"/>
        <v>7.1723073940913804E-2</v>
      </c>
      <c r="AU773" s="59"/>
      <c r="AV773" s="83" t="str">
        <f t="shared" si="451"/>
        <v/>
      </c>
      <c r="AW773" s="83" t="str">
        <f t="shared" si="451"/>
        <v/>
      </c>
      <c r="AX773" s="83" t="str">
        <f t="shared" si="451"/>
        <v/>
      </c>
      <c r="AY773" s="83">
        <f t="shared" si="451"/>
        <v>0.12318575661119788</v>
      </c>
      <c r="AZ773" s="59"/>
      <c r="BA773" s="83" t="str">
        <f t="shared" si="452"/>
        <v/>
      </c>
      <c r="BB773" s="83" t="str">
        <f t="shared" si="452"/>
        <v/>
      </c>
      <c r="BC773" s="59"/>
      <c r="BD773" s="83" t="str">
        <f t="shared" si="453"/>
        <v/>
      </c>
      <c r="BE773" s="83" t="str">
        <f t="shared" si="453"/>
        <v/>
      </c>
      <c r="BF773" s="83" t="str">
        <f t="shared" si="453"/>
        <v/>
      </c>
    </row>
    <row r="774" spans="16:58" s="20" customFormat="1" ht="15" customHeight="1">
      <c r="P774" s="237">
        <v>153</v>
      </c>
      <c r="Q774" s="50" t="str">
        <f t="shared" si="428"/>
        <v>Venice_2016</v>
      </c>
      <c r="R774" s="21"/>
      <c r="S774" s="21"/>
      <c r="T774" s="32"/>
      <c r="U774" s="83">
        <f t="shared" si="457"/>
        <v>229.64417146076465</v>
      </c>
      <c r="V774" s="83">
        <f t="shared" si="457"/>
        <v>72.093199986569914</v>
      </c>
      <c r="W774" s="83">
        <f t="shared" si="457"/>
        <v>2.9646841207658325</v>
      </c>
      <c r="X774" s="83" t="str">
        <f t="shared" si="457"/>
        <v/>
      </c>
      <c r="Y774" s="83" t="str">
        <f t="shared" si="457"/>
        <v/>
      </c>
      <c r="Z774" s="70">
        <f t="shared" si="439"/>
        <v>304.70205556810038</v>
      </c>
      <c r="AA774" s="70">
        <f t="shared" ca="1" si="440"/>
        <v>18</v>
      </c>
      <c r="AB774" s="70">
        <f t="shared" ca="1" si="441"/>
        <v>11</v>
      </c>
      <c r="AC774" s="70">
        <f t="shared" ca="1" si="442"/>
        <v>29</v>
      </c>
      <c r="AD774" s="70">
        <f t="shared" ca="1" si="443"/>
        <v>82</v>
      </c>
      <c r="AE774" s="70" t="e">
        <f t="shared" ca="1" si="444"/>
        <v>#VALUE!</v>
      </c>
      <c r="AF774" s="70" t="e">
        <f t="shared" ca="1" si="445"/>
        <v>#VALUE!</v>
      </c>
      <c r="AG774" s="83">
        <f t="shared" si="455"/>
        <v>35.841320530239685</v>
      </c>
      <c r="AH774" s="83">
        <f t="shared" si="455"/>
        <v>45.950787009624086</v>
      </c>
      <c r="AI774" s="83">
        <f t="shared" si="455"/>
        <v>33.320388969607265</v>
      </c>
      <c r="AJ774" s="83" t="str">
        <f t="shared" si="455"/>
        <v/>
      </c>
      <c r="AK774" s="83">
        <f t="shared" si="455"/>
        <v>0.52291826395351004</v>
      </c>
      <c r="AL774" s="83" t="str">
        <f t="shared" si="455"/>
        <v/>
      </c>
      <c r="AM774" s="83" t="str">
        <f t="shared" si="455"/>
        <v/>
      </c>
      <c r="AN774" s="83">
        <f t="shared" si="455"/>
        <v>5.1377149239077076</v>
      </c>
      <c r="AO774" s="59"/>
      <c r="AP774" s="83">
        <f t="shared" si="456"/>
        <v>44.511104458927221</v>
      </c>
      <c r="AQ774" s="83">
        <f t="shared" si="456"/>
        <v>0.30883692232281917</v>
      </c>
      <c r="AR774" s="83">
        <f t="shared" si="456"/>
        <v>19.341553408392837</v>
      </c>
      <c r="AS774" s="83">
        <f t="shared" si="456"/>
        <v>7.9317051969270329</v>
      </c>
      <c r="AT774" s="83" t="str">
        <f t="shared" si="456"/>
        <v/>
      </c>
      <c r="AU774" s="59"/>
      <c r="AV774" s="83" t="str">
        <f t="shared" si="451"/>
        <v/>
      </c>
      <c r="AW774" s="83">
        <f t="shared" si="451"/>
        <v>1.5116347569955817</v>
      </c>
      <c r="AX774" s="83">
        <f t="shared" si="451"/>
        <v>0.64873077565046633</v>
      </c>
      <c r="AY774" s="83">
        <f t="shared" si="451"/>
        <v>0.80431858811978407</v>
      </c>
      <c r="AZ774" s="59"/>
      <c r="BA774" s="83" t="str">
        <f t="shared" si="452"/>
        <v/>
      </c>
      <c r="BB774" s="83" t="str">
        <f t="shared" si="452"/>
        <v/>
      </c>
      <c r="BC774" s="59"/>
      <c r="BD774" s="83" t="str">
        <f t="shared" si="453"/>
        <v/>
      </c>
      <c r="BE774" s="83" t="str">
        <f t="shared" si="453"/>
        <v/>
      </c>
      <c r="BF774" s="83" t="str">
        <f t="shared" si="453"/>
        <v/>
      </c>
    </row>
    <row r="775" spans="16:58" s="20" customFormat="1" ht="15" customHeight="1">
      <c r="P775" s="237">
        <v>154</v>
      </c>
      <c r="Q775" s="50" t="str">
        <f t="shared" si="428"/>
        <v>Curitiba_2013</v>
      </c>
      <c r="R775" s="21"/>
      <c r="S775" s="21"/>
      <c r="T775" s="32"/>
      <c r="U775" s="83">
        <f t="shared" si="457"/>
        <v>20.091672377881839</v>
      </c>
      <c r="V775" s="83">
        <f t="shared" si="457"/>
        <v>87.818968366083226</v>
      </c>
      <c r="W775" s="83">
        <f t="shared" si="457"/>
        <v>27.741577890351962</v>
      </c>
      <c r="X775" s="83" t="str">
        <f t="shared" si="457"/>
        <v/>
      </c>
      <c r="Y775" s="83" t="str">
        <f t="shared" si="457"/>
        <v/>
      </c>
      <c r="Z775" s="70">
        <f t="shared" si="439"/>
        <v>135.65221863431702</v>
      </c>
      <c r="AA775" s="70">
        <f t="shared" ca="1" si="440"/>
        <v>48</v>
      </c>
      <c r="AB775" s="70">
        <f t="shared" ca="1" si="441"/>
        <v>130</v>
      </c>
      <c r="AC775" s="70">
        <f t="shared" ca="1" si="442"/>
        <v>20</v>
      </c>
      <c r="AD775" s="70">
        <f t="shared" ca="1" si="443"/>
        <v>24</v>
      </c>
      <c r="AE775" s="70" t="e">
        <f t="shared" ca="1" si="444"/>
        <v>#VALUE!</v>
      </c>
      <c r="AF775" s="70" t="e">
        <f t="shared" ca="1" si="445"/>
        <v>#VALUE!</v>
      </c>
      <c r="AG775" s="83">
        <f t="shared" si="455"/>
        <v>8.4898905351113747</v>
      </c>
      <c r="AH775" s="83">
        <f t="shared" si="455"/>
        <v>5.4977637298896713</v>
      </c>
      <c r="AI775" s="83">
        <f t="shared" si="455"/>
        <v>6.02504611284097</v>
      </c>
      <c r="AJ775" s="83" t="str">
        <f t="shared" si="455"/>
        <v/>
      </c>
      <c r="AK775" s="83">
        <f t="shared" si="455"/>
        <v>4.2665293971973425E-3</v>
      </c>
      <c r="AL775" s="83" t="str">
        <f t="shared" si="455"/>
        <v/>
      </c>
      <c r="AM775" s="83" t="str">
        <f t="shared" si="455"/>
        <v/>
      </c>
      <c r="AN775" s="83">
        <f t="shared" si="455"/>
        <v>7.470547064262581E-2</v>
      </c>
      <c r="AO775" s="59"/>
      <c r="AP775" s="83">
        <f t="shared" si="456"/>
        <v>87.402127118150489</v>
      </c>
      <c r="AQ775" s="83">
        <f t="shared" si="456"/>
        <v>6.3082696462617716E-2</v>
      </c>
      <c r="AR775" s="83">
        <f t="shared" si="456"/>
        <v>1.6133681959748779E-4</v>
      </c>
      <c r="AS775" s="83">
        <f t="shared" si="456"/>
        <v>0.35359721465052568</v>
      </c>
      <c r="AT775" s="83" t="str">
        <f t="shared" si="456"/>
        <v/>
      </c>
      <c r="AU775" s="59"/>
      <c r="AV775" s="83">
        <f t="shared" si="451"/>
        <v>22.88244902964087</v>
      </c>
      <c r="AW775" s="83" t="str">
        <f t="shared" si="451"/>
        <v/>
      </c>
      <c r="AX775" s="83" t="str">
        <f t="shared" si="451"/>
        <v/>
      </c>
      <c r="AY775" s="83">
        <f t="shared" si="451"/>
        <v>4.8591288607110901</v>
      </c>
      <c r="AZ775" s="59"/>
      <c r="BA775" s="83" t="str">
        <f t="shared" si="452"/>
        <v/>
      </c>
      <c r="BB775" s="83" t="str">
        <f t="shared" si="452"/>
        <v/>
      </c>
      <c r="BC775" s="59"/>
      <c r="BD775" s="83" t="str">
        <f t="shared" si="453"/>
        <v/>
      </c>
      <c r="BE775" s="83" t="str">
        <f t="shared" si="453"/>
        <v/>
      </c>
      <c r="BF775" s="83" t="str">
        <f t="shared" si="453"/>
        <v/>
      </c>
    </row>
    <row r="776" spans="16:58" s="20" customFormat="1" ht="15" customHeight="1">
      <c r="P776" s="237">
        <v>155</v>
      </c>
      <c r="Q776" s="50" t="str">
        <f t="shared" si="428"/>
        <v>Medellín_2015</v>
      </c>
      <c r="R776" s="21"/>
      <c r="S776" s="21"/>
      <c r="T776" s="32"/>
      <c r="U776" s="83">
        <f t="shared" si="457"/>
        <v>76.577378041315029</v>
      </c>
      <c r="V776" s="83">
        <f t="shared" si="457"/>
        <v>95.688246674380821</v>
      </c>
      <c r="W776" s="83">
        <f t="shared" si="457"/>
        <v>48.077581174877757</v>
      </c>
      <c r="X776" s="83" t="str">
        <f t="shared" si="457"/>
        <v/>
      </c>
      <c r="Y776" s="83" t="str">
        <f t="shared" si="457"/>
        <v/>
      </c>
      <c r="Z776" s="70">
        <f t="shared" si="439"/>
        <v>220.34320589057361</v>
      </c>
      <c r="AA776" s="70">
        <f t="shared" ca="1" si="440"/>
        <v>23</v>
      </c>
      <c r="AB776" s="70">
        <f t="shared" ca="1" si="441"/>
        <v>43</v>
      </c>
      <c r="AC776" s="70">
        <f t="shared" ca="1" si="442"/>
        <v>17</v>
      </c>
      <c r="AD776" s="70">
        <f t="shared" ca="1" si="443"/>
        <v>15</v>
      </c>
      <c r="AE776" s="70" t="e">
        <f t="shared" ca="1" si="444"/>
        <v>#VALUE!</v>
      </c>
      <c r="AF776" s="70" t="e">
        <f t="shared" ca="1" si="445"/>
        <v>#VALUE!</v>
      </c>
      <c r="AG776" s="83">
        <f t="shared" si="455"/>
        <v>29.512189926664472</v>
      </c>
      <c r="AH776" s="83">
        <f t="shared" si="455"/>
        <v>16.531444365968671</v>
      </c>
      <c r="AI776" s="83">
        <f t="shared" si="455"/>
        <v>29.894825293261803</v>
      </c>
      <c r="AJ776" s="83" t="str">
        <f t="shared" si="455"/>
        <v/>
      </c>
      <c r="AK776" s="83" t="str">
        <f t="shared" si="455"/>
        <v/>
      </c>
      <c r="AL776" s="83" t="str">
        <f t="shared" si="455"/>
        <v/>
      </c>
      <c r="AM776" s="83" t="str">
        <f t="shared" si="455"/>
        <v/>
      </c>
      <c r="AN776" s="83">
        <f t="shared" si="455"/>
        <v>0.63891845542008319</v>
      </c>
      <c r="AO776" s="59"/>
      <c r="AP776" s="83">
        <f t="shared" si="456"/>
        <v>94.886359588516271</v>
      </c>
      <c r="AQ776" s="83">
        <f t="shared" si="456"/>
        <v>0.80188708586455049</v>
      </c>
      <c r="AR776" s="83" t="str">
        <f t="shared" si="456"/>
        <v/>
      </c>
      <c r="AS776" s="83" t="str">
        <f t="shared" si="456"/>
        <v/>
      </c>
      <c r="AT776" s="83" t="str">
        <f t="shared" si="456"/>
        <v/>
      </c>
      <c r="AU776" s="59"/>
      <c r="AV776" s="83">
        <f t="shared" si="451"/>
        <v>40.662513007812514</v>
      </c>
      <c r="AW776" s="83" t="str">
        <f t="shared" si="451"/>
        <v/>
      </c>
      <c r="AX776" s="83" t="str">
        <f t="shared" si="451"/>
        <v/>
      </c>
      <c r="AY776" s="83">
        <f t="shared" si="451"/>
        <v>7.4150681670652405</v>
      </c>
      <c r="AZ776" s="59"/>
      <c r="BA776" s="83" t="str">
        <f t="shared" si="452"/>
        <v/>
      </c>
      <c r="BB776" s="83" t="str">
        <f t="shared" si="452"/>
        <v/>
      </c>
      <c r="BC776" s="59"/>
      <c r="BD776" s="83" t="str">
        <f t="shared" si="453"/>
        <v/>
      </c>
      <c r="BE776" s="83" t="str">
        <f t="shared" si="453"/>
        <v/>
      </c>
      <c r="BF776" s="83" t="str">
        <f t="shared" si="453"/>
        <v/>
      </c>
    </row>
    <row r="777" spans="16:58" s="20" customFormat="1" ht="15" customHeight="1">
      <c r="P777" s="237">
        <v>156</v>
      </c>
      <c r="Q777" s="50" t="str">
        <f t="shared" si="428"/>
        <v>Hanoi_2015</v>
      </c>
      <c r="R777" s="21"/>
      <c r="S777" s="21"/>
      <c r="T777" s="32"/>
      <c r="U777" s="83">
        <f t="shared" si="457"/>
        <v>452.82574721377875</v>
      </c>
      <c r="V777" s="83">
        <f t="shared" si="457"/>
        <v>16.462187406993323</v>
      </c>
      <c r="W777" s="83">
        <f t="shared" si="457"/>
        <v>97.405468497462252</v>
      </c>
      <c r="X777" s="83" t="str">
        <f t="shared" si="457"/>
        <v/>
      </c>
      <c r="Y777" s="83" t="str">
        <f t="shared" si="457"/>
        <v/>
      </c>
      <c r="Z777" s="70">
        <f t="shared" si="439"/>
        <v>566.6934031182343</v>
      </c>
      <c r="AA777" s="70">
        <f t="shared" ca="1" si="440"/>
        <v>8</v>
      </c>
      <c r="AB777" s="70">
        <f t="shared" ca="1" si="441"/>
        <v>4</v>
      </c>
      <c r="AC777" s="70">
        <f t="shared" ca="1" si="442"/>
        <v>97</v>
      </c>
      <c r="AD777" s="70">
        <f t="shared" ca="1" si="443"/>
        <v>7</v>
      </c>
      <c r="AE777" s="70" t="e">
        <f t="shared" ca="1" si="444"/>
        <v>#VALUE!</v>
      </c>
      <c r="AF777" s="70" t="e">
        <f t="shared" ca="1" si="445"/>
        <v>#VALUE!</v>
      </c>
      <c r="AG777" s="83">
        <f t="shared" si="455"/>
        <v>258.87263525484838</v>
      </c>
      <c r="AH777" s="83">
        <f t="shared" si="455"/>
        <v>61.870454103798608</v>
      </c>
      <c r="AI777" s="83">
        <f t="shared" si="455"/>
        <v>132.08260486627924</v>
      </c>
      <c r="AJ777" s="83" t="str">
        <f t="shared" si="455"/>
        <v/>
      </c>
      <c r="AK777" s="83">
        <f t="shared" si="455"/>
        <v>4.7151245667760755E-5</v>
      </c>
      <c r="AL777" s="83" t="str">
        <f t="shared" si="455"/>
        <v/>
      </c>
      <c r="AM777" s="83" t="str">
        <f t="shared" si="455"/>
        <v/>
      </c>
      <c r="AN777" s="83">
        <f t="shared" si="455"/>
        <v>5.8376068336192111E-6</v>
      </c>
      <c r="AO777" s="59"/>
      <c r="AP777" s="83">
        <f t="shared" si="456"/>
        <v>10.014499460377356</v>
      </c>
      <c r="AQ777" s="83">
        <f t="shared" si="456"/>
        <v>1.1293545165429653</v>
      </c>
      <c r="AR777" s="83">
        <f t="shared" si="456"/>
        <v>5.3183334300730021</v>
      </c>
      <c r="AS777" s="83" t="str">
        <f t="shared" si="456"/>
        <v/>
      </c>
      <c r="AT777" s="83" t="str">
        <f t="shared" si="456"/>
        <v/>
      </c>
      <c r="AU777" s="59"/>
      <c r="AV777" s="83">
        <f t="shared" si="451"/>
        <v>42.324328872088678</v>
      </c>
      <c r="AW777" s="83" t="str">
        <f t="shared" si="451"/>
        <v/>
      </c>
      <c r="AX777" s="83">
        <f t="shared" si="451"/>
        <v>4.7742905687698114</v>
      </c>
      <c r="AY777" s="83">
        <f t="shared" si="451"/>
        <v>50.306849056603774</v>
      </c>
      <c r="AZ777" s="59"/>
      <c r="BA777" s="83" t="str">
        <f t="shared" si="452"/>
        <v/>
      </c>
      <c r="BB777" s="83" t="str">
        <f t="shared" si="452"/>
        <v/>
      </c>
      <c r="BC777" s="59"/>
      <c r="BD777" s="83" t="str">
        <f t="shared" si="453"/>
        <v/>
      </c>
      <c r="BE777" s="83" t="str">
        <f t="shared" si="453"/>
        <v/>
      </c>
      <c r="BF777" s="83" t="str">
        <f t="shared" si="453"/>
        <v/>
      </c>
    </row>
    <row r="778" spans="16:58" s="20" customFormat="1" ht="15" customHeight="1">
      <c r="P778" s="237">
        <v>157</v>
      </c>
      <c r="Q778" s="50" t="str">
        <f t="shared" si="428"/>
        <v>Rome_2015</v>
      </c>
      <c r="R778" s="21"/>
      <c r="S778" s="21"/>
      <c r="T778" s="32"/>
      <c r="U778" s="83">
        <f t="shared" si="457"/>
        <v>62.450254098373534</v>
      </c>
      <c r="V778" s="83">
        <f t="shared" si="457"/>
        <v>39.632448906273993</v>
      </c>
      <c r="W778" s="83">
        <f t="shared" si="457"/>
        <v>2.1420050728660098</v>
      </c>
      <c r="X778" s="83" t="str">
        <f t="shared" si="457"/>
        <v/>
      </c>
      <c r="Y778" s="83" t="str">
        <f t="shared" si="457"/>
        <v/>
      </c>
      <c r="Z778" s="70">
        <f t="shared" si="439"/>
        <v>104.22470807751354</v>
      </c>
      <c r="AA778" s="70">
        <f t="shared" ca="1" si="440"/>
        <v>67</v>
      </c>
      <c r="AB778" s="70">
        <f t="shared" ca="1" si="441"/>
        <v>56</v>
      </c>
      <c r="AC778" s="70">
        <f t="shared" ca="1" si="442"/>
        <v>58</v>
      </c>
      <c r="AD778" s="70">
        <f t="shared" ca="1" si="443"/>
        <v>99</v>
      </c>
      <c r="AE778" s="70" t="e">
        <f t="shared" ca="1" si="444"/>
        <v>#VALUE!</v>
      </c>
      <c r="AF778" s="70" t="e">
        <f t="shared" ca="1" si="445"/>
        <v>#VALUE!</v>
      </c>
      <c r="AG778" s="83">
        <f t="shared" si="455"/>
        <v>37.368561994224351</v>
      </c>
      <c r="AH778" s="83">
        <f t="shared" si="455"/>
        <v>22.8295332811166</v>
      </c>
      <c r="AI778" s="83">
        <f t="shared" si="455"/>
        <v>1.5070121993556085</v>
      </c>
      <c r="AJ778" s="83" t="str">
        <f t="shared" si="455"/>
        <v/>
      </c>
      <c r="AK778" s="83">
        <f t="shared" si="455"/>
        <v>7.940509413055892E-2</v>
      </c>
      <c r="AL778" s="83" t="str">
        <f t="shared" si="455"/>
        <v/>
      </c>
      <c r="AM778" s="83" t="str">
        <f t="shared" si="455"/>
        <v/>
      </c>
      <c r="AN778" s="83">
        <f t="shared" si="455"/>
        <v>0.3722387166334622</v>
      </c>
      <c r="AO778" s="59"/>
      <c r="AP778" s="83">
        <f t="shared" si="456"/>
        <v>38.829887875410016</v>
      </c>
      <c r="AQ778" s="83">
        <f t="shared" si="456"/>
        <v>0.75037928373526208</v>
      </c>
      <c r="AR778" s="83">
        <f t="shared" si="456"/>
        <v>8.686581608910814E-4</v>
      </c>
      <c r="AS778" s="83">
        <f t="shared" si="456"/>
        <v>5.1313088967821378E-2</v>
      </c>
      <c r="AT778" s="83" t="str">
        <f t="shared" si="456"/>
        <v/>
      </c>
      <c r="AU778" s="59"/>
      <c r="AV778" s="83">
        <f t="shared" si="451"/>
        <v>1.0564910759185497</v>
      </c>
      <c r="AW778" s="83">
        <f t="shared" si="451"/>
        <v>0.42978006141821812</v>
      </c>
      <c r="AX778" s="83" t="str">
        <f t="shared" si="451"/>
        <v/>
      </c>
      <c r="AY778" s="83">
        <f t="shared" si="451"/>
        <v>0.65573393552924175</v>
      </c>
      <c r="AZ778" s="59"/>
      <c r="BA778" s="83" t="str">
        <f t="shared" si="452"/>
        <v/>
      </c>
      <c r="BB778" s="83" t="str">
        <f t="shared" si="452"/>
        <v/>
      </c>
      <c r="BC778" s="59"/>
      <c r="BD778" s="83" t="str">
        <f t="shared" si="453"/>
        <v/>
      </c>
      <c r="BE778" s="83" t="str">
        <f t="shared" si="453"/>
        <v/>
      </c>
      <c r="BF778" s="83" t="str">
        <f t="shared" si="453"/>
        <v/>
      </c>
    </row>
    <row r="779" spans="16:58" s="20" customFormat="1" ht="15" customHeight="1">
      <c r="P779" s="237">
        <v>158</v>
      </c>
      <c r="Q779" s="50" t="str">
        <f t="shared" si="428"/>
        <v>Dar es Salaam_2016</v>
      </c>
      <c r="R779" s="21"/>
      <c r="S779" s="21"/>
      <c r="T779" s="32"/>
      <c r="U779" s="83">
        <f t="shared" si="457"/>
        <v>343.92308503976631</v>
      </c>
      <c r="V779" s="83">
        <f t="shared" si="457"/>
        <v>378.55102904214874</v>
      </c>
      <c r="W779" s="83">
        <f t="shared" si="457"/>
        <v>467.39884022476093</v>
      </c>
      <c r="X779" s="83" t="str">
        <f t="shared" si="457"/>
        <v/>
      </c>
      <c r="Y779" s="83" t="str">
        <f t="shared" si="457"/>
        <v/>
      </c>
      <c r="Z779" s="70">
        <f t="shared" si="439"/>
        <v>1189.8729543066761</v>
      </c>
      <c r="AA779" s="70">
        <f t="shared" ca="1" si="440"/>
        <v>2</v>
      </c>
      <c r="AB779" s="70">
        <f t="shared" ca="1" si="441"/>
        <v>8</v>
      </c>
      <c r="AC779" s="70">
        <f t="shared" ca="1" si="442"/>
        <v>3</v>
      </c>
      <c r="AD779" s="70">
        <f t="shared" ca="1" si="443"/>
        <v>1</v>
      </c>
      <c r="AE779" s="70" t="e">
        <f t="shared" ca="1" si="444"/>
        <v>#VALUE!</v>
      </c>
      <c r="AF779" s="70" t="e">
        <f t="shared" ca="1" si="445"/>
        <v>#VALUE!</v>
      </c>
      <c r="AG779" s="83">
        <f t="shared" si="455"/>
        <v>151.17388557583519</v>
      </c>
      <c r="AH779" s="83">
        <f t="shared" si="455"/>
        <v>50.445763212960721</v>
      </c>
      <c r="AI779" s="83">
        <f t="shared" si="455"/>
        <v>141.35994721974328</v>
      </c>
      <c r="AJ779" s="83" t="str">
        <f t="shared" si="455"/>
        <v/>
      </c>
      <c r="AK779" s="83" t="str">
        <f t="shared" si="455"/>
        <v/>
      </c>
      <c r="AL779" s="83" t="str">
        <f t="shared" si="455"/>
        <v/>
      </c>
      <c r="AM779" s="83" t="str">
        <f t="shared" si="455"/>
        <v/>
      </c>
      <c r="AN779" s="83">
        <f t="shared" si="455"/>
        <v>0.94348903122711769</v>
      </c>
      <c r="AO779" s="59"/>
      <c r="AP779" s="83">
        <f t="shared" si="456"/>
        <v>378.55102904214874</v>
      </c>
      <c r="AQ779" s="83" t="str">
        <f t="shared" si="456"/>
        <v/>
      </c>
      <c r="AR779" s="83" t="str">
        <f t="shared" si="456"/>
        <v/>
      </c>
      <c r="AS779" s="83" t="str">
        <f t="shared" si="456"/>
        <v/>
      </c>
      <c r="AT779" s="83" t="str">
        <f t="shared" si="456"/>
        <v/>
      </c>
      <c r="AU779" s="59"/>
      <c r="AV779" s="83">
        <f t="shared" si="451"/>
        <v>212.41175853805669</v>
      </c>
      <c r="AW779" s="83">
        <f t="shared" si="451"/>
        <v>1.4235708173640451</v>
      </c>
      <c r="AX779" s="83">
        <f t="shared" si="451"/>
        <v>9.0873348784535342</v>
      </c>
      <c r="AY779" s="83">
        <f t="shared" si="451"/>
        <v>244.47617599088667</v>
      </c>
      <c r="AZ779" s="59"/>
      <c r="BA779" s="83" t="str">
        <f t="shared" si="452"/>
        <v/>
      </c>
      <c r="BB779" s="83" t="str">
        <f t="shared" si="452"/>
        <v/>
      </c>
      <c r="BC779" s="59"/>
      <c r="BD779" s="83" t="str">
        <f t="shared" si="453"/>
        <v/>
      </c>
      <c r="BE779" s="83" t="str">
        <f t="shared" si="453"/>
        <v/>
      </c>
      <c r="BF779" s="83" t="str">
        <f t="shared" si="453"/>
        <v/>
      </c>
    </row>
    <row r="780" spans="16:58" s="20" customFormat="1" ht="15" customHeight="1">
      <c r="P780" s="237">
        <v>159</v>
      </c>
      <c r="Q780" s="50" t="str">
        <f t="shared" si="428"/>
        <v>0_0</v>
      </c>
      <c r="R780" s="21"/>
      <c r="S780" s="21"/>
      <c r="T780" s="32"/>
      <c r="U780" s="83" t="str">
        <f t="shared" si="457"/>
        <v/>
      </c>
      <c r="V780" s="83" t="str">
        <f t="shared" si="457"/>
        <v/>
      </c>
      <c r="W780" s="83" t="str">
        <f t="shared" si="457"/>
        <v/>
      </c>
      <c r="X780" s="83" t="str">
        <f t="shared" si="457"/>
        <v/>
      </c>
      <c r="Y780" s="83" t="str">
        <f t="shared" si="457"/>
        <v/>
      </c>
      <c r="Z780" s="70" t="str">
        <f t="shared" si="439"/>
        <v/>
      </c>
      <c r="AA780" s="70" t="e">
        <f t="shared" ca="1" si="440"/>
        <v>#VALUE!</v>
      </c>
      <c r="AB780" s="70" t="e">
        <f t="shared" ca="1" si="441"/>
        <v>#VALUE!</v>
      </c>
      <c r="AC780" s="70" t="e">
        <f t="shared" ca="1" si="442"/>
        <v>#VALUE!</v>
      </c>
      <c r="AD780" s="70" t="e">
        <f t="shared" ca="1" si="443"/>
        <v>#VALUE!</v>
      </c>
      <c r="AE780" s="70" t="e">
        <f t="shared" ca="1" si="444"/>
        <v>#VALUE!</v>
      </c>
      <c r="AF780" s="70" t="e">
        <f t="shared" ca="1" si="445"/>
        <v>#VALUE!</v>
      </c>
      <c r="AG780" s="83" t="str">
        <f t="shared" si="455"/>
        <v/>
      </c>
      <c r="AH780" s="83" t="str">
        <f t="shared" si="455"/>
        <v/>
      </c>
      <c r="AI780" s="83" t="str">
        <f t="shared" si="455"/>
        <v/>
      </c>
      <c r="AJ780" s="83" t="str">
        <f t="shared" si="455"/>
        <v/>
      </c>
      <c r="AK780" s="83" t="str">
        <f t="shared" si="455"/>
        <v/>
      </c>
      <c r="AL780" s="83" t="str">
        <f t="shared" si="455"/>
        <v/>
      </c>
      <c r="AM780" s="83" t="str">
        <f t="shared" si="455"/>
        <v/>
      </c>
      <c r="AN780" s="83" t="str">
        <f t="shared" si="455"/>
        <v/>
      </c>
      <c r="AO780" s="59"/>
      <c r="AP780" s="83" t="str">
        <f t="shared" si="456"/>
        <v/>
      </c>
      <c r="AQ780" s="83" t="str">
        <f t="shared" si="456"/>
        <v/>
      </c>
      <c r="AR780" s="83" t="str">
        <f t="shared" si="456"/>
        <v/>
      </c>
      <c r="AS780" s="83" t="str">
        <f t="shared" si="456"/>
        <v/>
      </c>
      <c r="AT780" s="83" t="str">
        <f t="shared" si="456"/>
        <v/>
      </c>
      <c r="AU780" s="59"/>
      <c r="AV780" s="83" t="str">
        <f t="shared" si="451"/>
        <v/>
      </c>
      <c r="AW780" s="83" t="str">
        <f t="shared" si="451"/>
        <v/>
      </c>
      <c r="AX780" s="83" t="str">
        <f t="shared" si="451"/>
        <v/>
      </c>
      <c r="AY780" s="83" t="str">
        <f t="shared" si="451"/>
        <v/>
      </c>
      <c r="AZ780" s="59"/>
      <c r="BA780" s="83" t="str">
        <f t="shared" si="452"/>
        <v/>
      </c>
      <c r="BB780" s="83" t="str">
        <f t="shared" si="452"/>
        <v/>
      </c>
      <c r="BC780" s="59"/>
      <c r="BD780" s="83" t="str">
        <f t="shared" si="453"/>
        <v/>
      </c>
      <c r="BE780" s="83" t="str">
        <f t="shared" si="453"/>
        <v/>
      </c>
      <c r="BF780" s="83" t="str">
        <f t="shared" si="453"/>
        <v/>
      </c>
    </row>
    <row r="781" spans="16:58" s="20" customFormat="1" ht="15" customHeight="1">
      <c r="P781" s="237">
        <v>160</v>
      </c>
      <c r="Q781" s="50" t="str">
        <f t="shared" si="428"/>
        <v>0_0</v>
      </c>
      <c r="R781" s="21"/>
      <c r="S781" s="21"/>
      <c r="T781" s="32"/>
      <c r="U781" s="83" t="str">
        <f t="shared" si="457"/>
        <v/>
      </c>
      <c r="V781" s="83" t="str">
        <f t="shared" si="457"/>
        <v/>
      </c>
      <c r="W781" s="83" t="str">
        <f t="shared" si="457"/>
        <v/>
      </c>
      <c r="X781" s="83" t="str">
        <f t="shared" si="457"/>
        <v/>
      </c>
      <c r="Y781" s="83" t="str">
        <f t="shared" si="457"/>
        <v/>
      </c>
      <c r="Z781" s="70" t="str">
        <f t="shared" si="439"/>
        <v/>
      </c>
      <c r="AA781" s="70" t="e">
        <f t="shared" ca="1" si="440"/>
        <v>#VALUE!</v>
      </c>
      <c r="AB781" s="70" t="e">
        <f t="shared" ca="1" si="441"/>
        <v>#VALUE!</v>
      </c>
      <c r="AC781" s="70" t="e">
        <f t="shared" ca="1" si="442"/>
        <v>#VALUE!</v>
      </c>
      <c r="AD781" s="70" t="e">
        <f t="shared" ca="1" si="443"/>
        <v>#VALUE!</v>
      </c>
      <c r="AE781" s="70" t="e">
        <f t="shared" ca="1" si="444"/>
        <v>#VALUE!</v>
      </c>
      <c r="AF781" s="70" t="e">
        <f t="shared" ca="1" si="445"/>
        <v>#VALUE!</v>
      </c>
      <c r="AG781" s="83" t="str">
        <f t="shared" ref="AG781:AN790" si="458">IF(ISERROR(AG169/$T169),"",AG169/$T169)</f>
        <v/>
      </c>
      <c r="AH781" s="83" t="str">
        <f t="shared" si="458"/>
        <v/>
      </c>
      <c r="AI781" s="83" t="str">
        <f t="shared" si="458"/>
        <v/>
      </c>
      <c r="AJ781" s="83" t="str">
        <f t="shared" si="458"/>
        <v/>
      </c>
      <c r="AK781" s="83" t="str">
        <f t="shared" si="458"/>
        <v/>
      </c>
      <c r="AL781" s="83" t="str">
        <f t="shared" si="458"/>
        <v/>
      </c>
      <c r="AM781" s="83" t="str">
        <f t="shared" si="458"/>
        <v/>
      </c>
      <c r="AN781" s="83" t="str">
        <f t="shared" si="458"/>
        <v/>
      </c>
      <c r="AO781" s="59"/>
      <c r="AP781" s="83" t="str">
        <f t="shared" ref="AP781:AT790" si="459">IF(ISERROR(AP169/$T169),"",AP169/$T169)</f>
        <v/>
      </c>
      <c r="AQ781" s="83" t="str">
        <f t="shared" si="459"/>
        <v/>
      </c>
      <c r="AR781" s="83" t="str">
        <f t="shared" si="459"/>
        <v/>
      </c>
      <c r="AS781" s="83" t="str">
        <f t="shared" si="459"/>
        <v/>
      </c>
      <c r="AT781" s="83" t="str">
        <f t="shared" si="459"/>
        <v/>
      </c>
      <c r="AU781" s="59"/>
      <c r="AV781" s="83" t="str">
        <f t="shared" ref="AV781:AY800" si="460">IF(ISERROR(AV169/$T169),"",AV169/$T169)</f>
        <v/>
      </c>
      <c r="AW781" s="83" t="str">
        <f t="shared" si="460"/>
        <v/>
      </c>
      <c r="AX781" s="83" t="str">
        <f t="shared" si="460"/>
        <v/>
      </c>
      <c r="AY781" s="83" t="str">
        <f t="shared" si="460"/>
        <v/>
      </c>
      <c r="AZ781" s="59"/>
      <c r="BA781" s="83" t="str">
        <f t="shared" ref="BA781:BB800" si="461">IF(ISERROR(BA169/$T169),"",BA169/$T169)</f>
        <v/>
      </c>
      <c r="BB781" s="83" t="str">
        <f t="shared" si="461"/>
        <v/>
      </c>
      <c r="BC781" s="59"/>
      <c r="BD781" s="83" t="str">
        <f t="shared" ref="BD781:BF800" si="462">IF(ISERROR(BD169/$T169),"",BD169/$T169)</f>
        <v/>
      </c>
      <c r="BE781" s="83" t="str">
        <f t="shared" si="462"/>
        <v/>
      </c>
      <c r="BF781" s="83" t="str">
        <f t="shared" si="462"/>
        <v/>
      </c>
    </row>
    <row r="782" spans="16:58" s="20" customFormat="1" ht="15" customHeight="1">
      <c r="P782" s="237">
        <v>161</v>
      </c>
      <c r="Q782" s="50" t="str">
        <f t="shared" si="428"/>
        <v>0_0</v>
      </c>
      <c r="R782" s="21"/>
      <c r="S782" s="21"/>
      <c r="T782" s="32"/>
      <c r="U782" s="83" t="str">
        <f t="shared" ref="U782:Y791" si="463">IF(ISERROR(U170/$T170),"",U170/$T170)</f>
        <v/>
      </c>
      <c r="V782" s="83" t="str">
        <f t="shared" si="463"/>
        <v/>
      </c>
      <c r="W782" s="83" t="str">
        <f t="shared" si="463"/>
        <v/>
      </c>
      <c r="X782" s="83" t="str">
        <f t="shared" si="463"/>
        <v/>
      </c>
      <c r="Y782" s="83" t="str">
        <f t="shared" si="463"/>
        <v/>
      </c>
      <c r="Z782" s="70" t="str">
        <f t="shared" ref="Z782:Z813" si="464">IF(SUM(U782:Y782)=0,"",SUM(U782:Y782))</f>
        <v/>
      </c>
      <c r="AA782" s="70" t="e">
        <f t="shared" ca="1" si="440"/>
        <v>#VALUE!</v>
      </c>
      <c r="AB782" s="70" t="e">
        <f t="shared" ca="1" si="441"/>
        <v>#VALUE!</v>
      </c>
      <c r="AC782" s="70" t="e">
        <f t="shared" ca="1" si="442"/>
        <v>#VALUE!</v>
      </c>
      <c r="AD782" s="70" t="e">
        <f t="shared" ca="1" si="443"/>
        <v>#VALUE!</v>
      </c>
      <c r="AE782" s="70" t="e">
        <f t="shared" ca="1" si="444"/>
        <v>#VALUE!</v>
      </c>
      <c r="AF782" s="70" t="e">
        <f t="shared" ca="1" si="445"/>
        <v>#VALUE!</v>
      </c>
      <c r="AG782" s="83" t="str">
        <f t="shared" si="458"/>
        <v/>
      </c>
      <c r="AH782" s="83" t="str">
        <f t="shared" si="458"/>
        <v/>
      </c>
      <c r="AI782" s="83" t="str">
        <f t="shared" si="458"/>
        <v/>
      </c>
      <c r="AJ782" s="83" t="str">
        <f t="shared" si="458"/>
        <v/>
      </c>
      <c r="AK782" s="83" t="str">
        <f t="shared" si="458"/>
        <v/>
      </c>
      <c r="AL782" s="83" t="str">
        <f t="shared" si="458"/>
        <v/>
      </c>
      <c r="AM782" s="83" t="str">
        <f t="shared" si="458"/>
        <v/>
      </c>
      <c r="AN782" s="83" t="str">
        <f t="shared" si="458"/>
        <v/>
      </c>
      <c r="AO782" s="59"/>
      <c r="AP782" s="83" t="str">
        <f t="shared" si="459"/>
        <v/>
      </c>
      <c r="AQ782" s="83" t="str">
        <f t="shared" si="459"/>
        <v/>
      </c>
      <c r="AR782" s="83" t="str">
        <f t="shared" si="459"/>
        <v/>
      </c>
      <c r="AS782" s="83" t="str">
        <f t="shared" si="459"/>
        <v/>
      </c>
      <c r="AT782" s="83" t="str">
        <f t="shared" si="459"/>
        <v/>
      </c>
      <c r="AU782" s="59"/>
      <c r="AV782" s="83" t="str">
        <f t="shared" si="460"/>
        <v/>
      </c>
      <c r="AW782" s="83" t="str">
        <f t="shared" si="460"/>
        <v/>
      </c>
      <c r="AX782" s="83" t="str">
        <f t="shared" si="460"/>
        <v/>
      </c>
      <c r="AY782" s="83" t="str">
        <f t="shared" si="460"/>
        <v/>
      </c>
      <c r="AZ782" s="59"/>
      <c r="BA782" s="83" t="str">
        <f t="shared" si="461"/>
        <v/>
      </c>
      <c r="BB782" s="83" t="str">
        <f t="shared" si="461"/>
        <v/>
      </c>
      <c r="BC782" s="59"/>
      <c r="BD782" s="83" t="str">
        <f t="shared" si="462"/>
        <v/>
      </c>
      <c r="BE782" s="83" t="str">
        <f t="shared" si="462"/>
        <v/>
      </c>
      <c r="BF782" s="83" t="str">
        <f t="shared" si="462"/>
        <v/>
      </c>
    </row>
    <row r="783" spans="16:58" s="20" customFormat="1" ht="15" customHeight="1">
      <c r="P783" s="237">
        <v>162</v>
      </c>
      <c r="Q783" s="50" t="str">
        <f t="shared" si="428"/>
        <v>0_0</v>
      </c>
      <c r="R783" s="21"/>
      <c r="S783" s="21"/>
      <c r="T783" s="32"/>
      <c r="U783" s="83" t="str">
        <f t="shared" si="463"/>
        <v/>
      </c>
      <c r="V783" s="83" t="str">
        <f t="shared" si="463"/>
        <v/>
      </c>
      <c r="W783" s="83" t="str">
        <f t="shared" si="463"/>
        <v/>
      </c>
      <c r="X783" s="83" t="str">
        <f t="shared" si="463"/>
        <v/>
      </c>
      <c r="Y783" s="83" t="str">
        <f t="shared" si="463"/>
        <v/>
      </c>
      <c r="Z783" s="70" t="str">
        <f t="shared" si="464"/>
        <v/>
      </c>
      <c r="AA783" s="70" t="e">
        <f t="shared" ref="AA783:AA814" ca="1" si="465">IFERROR(IF(ROW()-ROW(AA$621)&lt;$X$1+1,AA782+1,RANK(Z783,GDPTOTALrank)+$X$1),IF(VALUE(Z783)=0,$T$1+1,RANK(Z783,GDPTOTALrank)+$X$1))</f>
        <v>#VALUE!</v>
      </c>
      <c r="AB783" s="70" t="e">
        <f t="shared" ref="AB783:AB814" ca="1" si="466">IFERROR(IF(ROW()-ROW(AB$621)&lt;$X$1+1,AB782+1,RANK(U783,GDPSTATIONrank)+$X$1),IF(VALUE(U783)=0,$T$1+1,RANK(U783,GDPSTATIONrank)+$X$1))</f>
        <v>#VALUE!</v>
      </c>
      <c r="AC783" s="70" t="e">
        <f t="shared" ref="AC783:AC814" ca="1" si="467">IFERROR(IF(ROW()-ROW(AC$621)&lt;$X$1+1,AC782+1,RANK(V783,GDPTRANSrank)+$X$1),IF(VALUE(V783)=0,$T$1+1,RANK(V783,GDPTRANSrank)+$X$1))</f>
        <v>#VALUE!</v>
      </c>
      <c r="AD783" s="70" t="e">
        <f t="shared" ref="AD783:AD814" ca="1" si="468">IFERROR(IF(ROW()-ROW(AD$621)&lt;$X$1+1,AD782+1,RANK(W783,GDPWASTErank)+$X$1),IF(VALUE(W783)=0,$T$1+1,RANK(W783,GDPWASTErank)+$X$1))</f>
        <v>#VALUE!</v>
      </c>
      <c r="AE783" s="70" t="e">
        <f t="shared" ref="AE783:AE814" ca="1" si="469">IFERROR(IF(ROW()-ROW(AE$621)&lt;$X$1+1,AE782+1,RANK(X783,GDPIPPUrank)+$X$1),IF(VALUE(X783)=0,$T$1+1,RANK(X783,GDPIPPUrank)+$X$1))</f>
        <v>#VALUE!</v>
      </c>
      <c r="AF783" s="70" t="e">
        <f t="shared" ref="AF783:AF814" ca="1" si="470">IFERROR(IF(ROW()-ROW(AF$621)&lt;$X$1+1,AF782+1,RANK(Y783,GDPAFOLUrank)+$X$1),IF(VALUE(Y783)=0,$T$1+1,RANK(Y783,GDPAFOLUrank)+$X$1))</f>
        <v>#VALUE!</v>
      </c>
      <c r="AG783" s="83" t="str">
        <f t="shared" si="458"/>
        <v/>
      </c>
      <c r="AH783" s="83" t="str">
        <f t="shared" si="458"/>
        <v/>
      </c>
      <c r="AI783" s="83" t="str">
        <f t="shared" si="458"/>
        <v/>
      </c>
      <c r="AJ783" s="83" t="str">
        <f t="shared" si="458"/>
        <v/>
      </c>
      <c r="AK783" s="83" t="str">
        <f t="shared" si="458"/>
        <v/>
      </c>
      <c r="AL783" s="83" t="str">
        <f t="shared" si="458"/>
        <v/>
      </c>
      <c r="AM783" s="83" t="str">
        <f t="shared" si="458"/>
        <v/>
      </c>
      <c r="AN783" s="83" t="str">
        <f t="shared" si="458"/>
        <v/>
      </c>
      <c r="AO783" s="59"/>
      <c r="AP783" s="83" t="str">
        <f t="shared" si="459"/>
        <v/>
      </c>
      <c r="AQ783" s="83" t="str">
        <f t="shared" si="459"/>
        <v/>
      </c>
      <c r="AR783" s="83" t="str">
        <f t="shared" si="459"/>
        <v/>
      </c>
      <c r="AS783" s="83" t="str">
        <f t="shared" si="459"/>
        <v/>
      </c>
      <c r="AT783" s="83" t="str">
        <f t="shared" si="459"/>
        <v/>
      </c>
      <c r="AU783" s="59"/>
      <c r="AV783" s="83" t="str">
        <f t="shared" si="460"/>
        <v/>
      </c>
      <c r="AW783" s="83" t="str">
        <f t="shared" si="460"/>
        <v/>
      </c>
      <c r="AX783" s="83" t="str">
        <f t="shared" si="460"/>
        <v/>
      </c>
      <c r="AY783" s="83" t="str">
        <f t="shared" si="460"/>
        <v/>
      </c>
      <c r="AZ783" s="59"/>
      <c r="BA783" s="83" t="str">
        <f t="shared" si="461"/>
        <v/>
      </c>
      <c r="BB783" s="83" t="str">
        <f t="shared" si="461"/>
        <v/>
      </c>
      <c r="BC783" s="59"/>
      <c r="BD783" s="83" t="str">
        <f t="shared" si="462"/>
        <v/>
      </c>
      <c r="BE783" s="83" t="str">
        <f t="shared" si="462"/>
        <v/>
      </c>
      <c r="BF783" s="83" t="str">
        <f t="shared" si="462"/>
        <v/>
      </c>
    </row>
    <row r="784" spans="16:58" s="20" customFormat="1" ht="15" customHeight="1">
      <c r="P784" s="237">
        <v>163</v>
      </c>
      <c r="Q784" s="50" t="str">
        <f t="shared" si="428"/>
        <v>0_0</v>
      </c>
      <c r="R784" s="21"/>
      <c r="S784" s="21"/>
      <c r="T784" s="32"/>
      <c r="U784" s="83" t="str">
        <f t="shared" si="463"/>
        <v/>
      </c>
      <c r="V784" s="83" t="str">
        <f t="shared" si="463"/>
        <v/>
      </c>
      <c r="W784" s="83" t="str">
        <f t="shared" si="463"/>
        <v/>
      </c>
      <c r="X784" s="83" t="str">
        <f t="shared" si="463"/>
        <v/>
      </c>
      <c r="Y784" s="83" t="str">
        <f t="shared" si="463"/>
        <v/>
      </c>
      <c r="Z784" s="70" t="str">
        <f t="shared" si="464"/>
        <v/>
      </c>
      <c r="AA784" s="70" t="e">
        <f t="shared" ca="1" si="465"/>
        <v>#VALUE!</v>
      </c>
      <c r="AB784" s="70" t="e">
        <f t="shared" ca="1" si="466"/>
        <v>#VALUE!</v>
      </c>
      <c r="AC784" s="70" t="e">
        <f t="shared" ca="1" si="467"/>
        <v>#VALUE!</v>
      </c>
      <c r="AD784" s="70" t="e">
        <f t="shared" ca="1" si="468"/>
        <v>#VALUE!</v>
      </c>
      <c r="AE784" s="70" t="e">
        <f t="shared" ca="1" si="469"/>
        <v>#VALUE!</v>
      </c>
      <c r="AF784" s="70" t="e">
        <f t="shared" ca="1" si="470"/>
        <v>#VALUE!</v>
      </c>
      <c r="AG784" s="83" t="str">
        <f t="shared" si="458"/>
        <v/>
      </c>
      <c r="AH784" s="83" t="str">
        <f t="shared" si="458"/>
        <v/>
      </c>
      <c r="AI784" s="83" t="str">
        <f t="shared" si="458"/>
        <v/>
      </c>
      <c r="AJ784" s="83" t="str">
        <f t="shared" si="458"/>
        <v/>
      </c>
      <c r="AK784" s="83" t="str">
        <f t="shared" si="458"/>
        <v/>
      </c>
      <c r="AL784" s="83" t="str">
        <f t="shared" si="458"/>
        <v/>
      </c>
      <c r="AM784" s="83" t="str">
        <f t="shared" si="458"/>
        <v/>
      </c>
      <c r="AN784" s="83" t="str">
        <f t="shared" si="458"/>
        <v/>
      </c>
      <c r="AO784" s="59"/>
      <c r="AP784" s="83" t="str">
        <f t="shared" si="459"/>
        <v/>
      </c>
      <c r="AQ784" s="83" t="str">
        <f t="shared" si="459"/>
        <v/>
      </c>
      <c r="AR784" s="83" t="str">
        <f t="shared" si="459"/>
        <v/>
      </c>
      <c r="AS784" s="83" t="str">
        <f t="shared" si="459"/>
        <v/>
      </c>
      <c r="AT784" s="83" t="str">
        <f t="shared" si="459"/>
        <v/>
      </c>
      <c r="AU784" s="59"/>
      <c r="AV784" s="83" t="str">
        <f t="shared" si="460"/>
        <v/>
      </c>
      <c r="AW784" s="83" t="str">
        <f t="shared" si="460"/>
        <v/>
      </c>
      <c r="AX784" s="83" t="str">
        <f t="shared" si="460"/>
        <v/>
      </c>
      <c r="AY784" s="83" t="str">
        <f t="shared" si="460"/>
        <v/>
      </c>
      <c r="AZ784" s="59"/>
      <c r="BA784" s="83" t="str">
        <f t="shared" si="461"/>
        <v/>
      </c>
      <c r="BB784" s="83" t="str">
        <f t="shared" si="461"/>
        <v/>
      </c>
      <c r="BC784" s="59"/>
      <c r="BD784" s="83" t="str">
        <f t="shared" si="462"/>
        <v/>
      </c>
      <c r="BE784" s="83" t="str">
        <f t="shared" si="462"/>
        <v/>
      </c>
      <c r="BF784" s="83" t="str">
        <f t="shared" si="462"/>
        <v/>
      </c>
    </row>
    <row r="785" spans="16:58" s="20" customFormat="1" ht="15" customHeight="1">
      <c r="P785" s="237">
        <v>164</v>
      </c>
      <c r="Q785" s="50" t="str">
        <f t="shared" si="428"/>
        <v>0_0</v>
      </c>
      <c r="R785" s="21"/>
      <c r="S785" s="21"/>
      <c r="T785" s="32"/>
      <c r="U785" s="83" t="str">
        <f t="shared" si="463"/>
        <v/>
      </c>
      <c r="V785" s="83" t="str">
        <f t="shared" si="463"/>
        <v/>
      </c>
      <c r="W785" s="83" t="str">
        <f t="shared" si="463"/>
        <v/>
      </c>
      <c r="X785" s="83" t="str">
        <f t="shared" si="463"/>
        <v/>
      </c>
      <c r="Y785" s="83" t="str">
        <f t="shared" si="463"/>
        <v/>
      </c>
      <c r="Z785" s="70" t="str">
        <f t="shared" si="464"/>
        <v/>
      </c>
      <c r="AA785" s="70" t="e">
        <f t="shared" ca="1" si="465"/>
        <v>#VALUE!</v>
      </c>
      <c r="AB785" s="70" t="e">
        <f t="shared" ca="1" si="466"/>
        <v>#VALUE!</v>
      </c>
      <c r="AC785" s="70" t="e">
        <f t="shared" ca="1" si="467"/>
        <v>#VALUE!</v>
      </c>
      <c r="AD785" s="70" t="e">
        <f t="shared" ca="1" si="468"/>
        <v>#VALUE!</v>
      </c>
      <c r="AE785" s="70" t="e">
        <f t="shared" ca="1" si="469"/>
        <v>#VALUE!</v>
      </c>
      <c r="AF785" s="70" t="e">
        <f t="shared" ca="1" si="470"/>
        <v>#VALUE!</v>
      </c>
      <c r="AG785" s="83" t="str">
        <f t="shared" si="458"/>
        <v/>
      </c>
      <c r="AH785" s="83" t="str">
        <f t="shared" si="458"/>
        <v/>
      </c>
      <c r="AI785" s="83" t="str">
        <f t="shared" si="458"/>
        <v/>
      </c>
      <c r="AJ785" s="83" t="str">
        <f t="shared" si="458"/>
        <v/>
      </c>
      <c r="AK785" s="83" t="str">
        <f t="shared" si="458"/>
        <v/>
      </c>
      <c r="AL785" s="83" t="str">
        <f t="shared" si="458"/>
        <v/>
      </c>
      <c r="AM785" s="83" t="str">
        <f t="shared" si="458"/>
        <v/>
      </c>
      <c r="AN785" s="83" t="str">
        <f t="shared" si="458"/>
        <v/>
      </c>
      <c r="AO785" s="59"/>
      <c r="AP785" s="83" t="str">
        <f t="shared" si="459"/>
        <v/>
      </c>
      <c r="AQ785" s="83" t="str">
        <f t="shared" si="459"/>
        <v/>
      </c>
      <c r="AR785" s="83" t="str">
        <f t="shared" si="459"/>
        <v/>
      </c>
      <c r="AS785" s="83" t="str">
        <f t="shared" si="459"/>
        <v/>
      </c>
      <c r="AT785" s="83" t="str">
        <f t="shared" si="459"/>
        <v/>
      </c>
      <c r="AU785" s="59"/>
      <c r="AV785" s="83" t="str">
        <f t="shared" si="460"/>
        <v/>
      </c>
      <c r="AW785" s="83" t="str">
        <f t="shared" si="460"/>
        <v/>
      </c>
      <c r="AX785" s="83" t="str">
        <f t="shared" si="460"/>
        <v/>
      </c>
      <c r="AY785" s="83" t="str">
        <f t="shared" si="460"/>
        <v/>
      </c>
      <c r="AZ785" s="59"/>
      <c r="BA785" s="83" t="str">
        <f t="shared" si="461"/>
        <v/>
      </c>
      <c r="BB785" s="83" t="str">
        <f t="shared" si="461"/>
        <v/>
      </c>
      <c r="BC785" s="59"/>
      <c r="BD785" s="83" t="str">
        <f t="shared" si="462"/>
        <v/>
      </c>
      <c r="BE785" s="83" t="str">
        <f t="shared" si="462"/>
        <v/>
      </c>
      <c r="BF785" s="83" t="str">
        <f t="shared" si="462"/>
        <v/>
      </c>
    </row>
    <row r="786" spans="16:58" s="20" customFormat="1" ht="15" customHeight="1">
      <c r="P786" s="237">
        <v>165</v>
      </c>
      <c r="Q786" s="50" t="str">
        <f t="shared" ref="Q786:Q821" si="471">Q174</f>
        <v>0_0</v>
      </c>
      <c r="R786" s="21"/>
      <c r="S786" s="21"/>
      <c r="T786" s="32"/>
      <c r="U786" s="83" t="str">
        <f t="shared" si="463"/>
        <v/>
      </c>
      <c r="V786" s="83" t="str">
        <f t="shared" si="463"/>
        <v/>
      </c>
      <c r="W786" s="83" t="str">
        <f t="shared" si="463"/>
        <v/>
      </c>
      <c r="X786" s="83" t="str">
        <f t="shared" si="463"/>
        <v/>
      </c>
      <c r="Y786" s="83" t="str">
        <f t="shared" si="463"/>
        <v/>
      </c>
      <c r="Z786" s="70" t="str">
        <f t="shared" si="464"/>
        <v/>
      </c>
      <c r="AA786" s="70" t="e">
        <f t="shared" ca="1" si="465"/>
        <v>#VALUE!</v>
      </c>
      <c r="AB786" s="70" t="e">
        <f t="shared" ca="1" si="466"/>
        <v>#VALUE!</v>
      </c>
      <c r="AC786" s="70" t="e">
        <f t="shared" ca="1" si="467"/>
        <v>#VALUE!</v>
      </c>
      <c r="AD786" s="70" t="e">
        <f t="shared" ca="1" si="468"/>
        <v>#VALUE!</v>
      </c>
      <c r="AE786" s="70" t="e">
        <f t="shared" ca="1" si="469"/>
        <v>#VALUE!</v>
      </c>
      <c r="AF786" s="70" t="e">
        <f t="shared" ca="1" si="470"/>
        <v>#VALUE!</v>
      </c>
      <c r="AG786" s="83" t="str">
        <f t="shared" si="458"/>
        <v/>
      </c>
      <c r="AH786" s="83" t="str">
        <f t="shared" si="458"/>
        <v/>
      </c>
      <c r="AI786" s="83" t="str">
        <f t="shared" si="458"/>
        <v/>
      </c>
      <c r="AJ786" s="83" t="str">
        <f t="shared" si="458"/>
        <v/>
      </c>
      <c r="AK786" s="83" t="str">
        <f t="shared" si="458"/>
        <v/>
      </c>
      <c r="AL786" s="83" t="str">
        <f t="shared" si="458"/>
        <v/>
      </c>
      <c r="AM786" s="83" t="str">
        <f t="shared" si="458"/>
        <v/>
      </c>
      <c r="AN786" s="83" t="str">
        <f t="shared" si="458"/>
        <v/>
      </c>
      <c r="AO786" s="59"/>
      <c r="AP786" s="83" t="str">
        <f t="shared" si="459"/>
        <v/>
      </c>
      <c r="AQ786" s="83" t="str">
        <f t="shared" si="459"/>
        <v/>
      </c>
      <c r="AR786" s="83" t="str">
        <f t="shared" si="459"/>
        <v/>
      </c>
      <c r="AS786" s="83" t="str">
        <f t="shared" si="459"/>
        <v/>
      </c>
      <c r="AT786" s="83" t="str">
        <f t="shared" si="459"/>
        <v/>
      </c>
      <c r="AU786" s="59"/>
      <c r="AV786" s="83" t="str">
        <f t="shared" si="460"/>
        <v/>
      </c>
      <c r="AW786" s="83" t="str">
        <f t="shared" si="460"/>
        <v/>
      </c>
      <c r="AX786" s="83" t="str">
        <f t="shared" si="460"/>
        <v/>
      </c>
      <c r="AY786" s="83" t="str">
        <f t="shared" si="460"/>
        <v/>
      </c>
      <c r="AZ786" s="59"/>
      <c r="BA786" s="83" t="str">
        <f t="shared" si="461"/>
        <v/>
      </c>
      <c r="BB786" s="83" t="str">
        <f t="shared" si="461"/>
        <v/>
      </c>
      <c r="BC786" s="59"/>
      <c r="BD786" s="83" t="str">
        <f t="shared" si="462"/>
        <v/>
      </c>
      <c r="BE786" s="83" t="str">
        <f t="shared" si="462"/>
        <v/>
      </c>
      <c r="BF786" s="83" t="str">
        <f t="shared" si="462"/>
        <v/>
      </c>
    </row>
    <row r="787" spans="16:58" s="20" customFormat="1" ht="15" customHeight="1">
      <c r="P787" s="237">
        <v>166</v>
      </c>
      <c r="Q787" s="50" t="str">
        <f t="shared" si="471"/>
        <v>0_0</v>
      </c>
      <c r="R787" s="21"/>
      <c r="S787" s="21"/>
      <c r="T787" s="32"/>
      <c r="U787" s="83" t="str">
        <f t="shared" si="463"/>
        <v/>
      </c>
      <c r="V787" s="83" t="str">
        <f t="shared" si="463"/>
        <v/>
      </c>
      <c r="W787" s="83" t="str">
        <f t="shared" si="463"/>
        <v/>
      </c>
      <c r="X787" s="83" t="str">
        <f t="shared" si="463"/>
        <v/>
      </c>
      <c r="Y787" s="83" t="str">
        <f t="shared" si="463"/>
        <v/>
      </c>
      <c r="Z787" s="70" t="str">
        <f t="shared" si="464"/>
        <v/>
      </c>
      <c r="AA787" s="70" t="e">
        <f t="shared" ca="1" si="465"/>
        <v>#VALUE!</v>
      </c>
      <c r="AB787" s="70" t="e">
        <f t="shared" ca="1" si="466"/>
        <v>#VALUE!</v>
      </c>
      <c r="AC787" s="70" t="e">
        <f t="shared" ca="1" si="467"/>
        <v>#VALUE!</v>
      </c>
      <c r="AD787" s="70" t="e">
        <f t="shared" ca="1" si="468"/>
        <v>#VALUE!</v>
      </c>
      <c r="AE787" s="70" t="e">
        <f t="shared" ca="1" si="469"/>
        <v>#VALUE!</v>
      </c>
      <c r="AF787" s="70" t="e">
        <f t="shared" ca="1" si="470"/>
        <v>#VALUE!</v>
      </c>
      <c r="AG787" s="83" t="str">
        <f t="shared" si="458"/>
        <v/>
      </c>
      <c r="AH787" s="83" t="str">
        <f t="shared" si="458"/>
        <v/>
      </c>
      <c r="AI787" s="83" t="str">
        <f t="shared" si="458"/>
        <v/>
      </c>
      <c r="AJ787" s="83" t="str">
        <f t="shared" si="458"/>
        <v/>
      </c>
      <c r="AK787" s="83" t="str">
        <f t="shared" si="458"/>
        <v/>
      </c>
      <c r="AL787" s="83" t="str">
        <f t="shared" si="458"/>
        <v/>
      </c>
      <c r="AM787" s="83" t="str">
        <f t="shared" si="458"/>
        <v/>
      </c>
      <c r="AN787" s="83" t="str">
        <f t="shared" si="458"/>
        <v/>
      </c>
      <c r="AO787" s="59"/>
      <c r="AP787" s="83" t="str">
        <f t="shared" si="459"/>
        <v/>
      </c>
      <c r="AQ787" s="83" t="str">
        <f t="shared" si="459"/>
        <v/>
      </c>
      <c r="AR787" s="83" t="str">
        <f t="shared" si="459"/>
        <v/>
      </c>
      <c r="AS787" s="83" t="str">
        <f t="shared" si="459"/>
        <v/>
      </c>
      <c r="AT787" s="83" t="str">
        <f t="shared" si="459"/>
        <v/>
      </c>
      <c r="AU787" s="59"/>
      <c r="AV787" s="83" t="str">
        <f t="shared" si="460"/>
        <v/>
      </c>
      <c r="AW787" s="83" t="str">
        <f t="shared" si="460"/>
        <v/>
      </c>
      <c r="AX787" s="83" t="str">
        <f t="shared" si="460"/>
        <v/>
      </c>
      <c r="AY787" s="83" t="str">
        <f t="shared" si="460"/>
        <v/>
      </c>
      <c r="AZ787" s="59"/>
      <c r="BA787" s="83" t="str">
        <f t="shared" si="461"/>
        <v/>
      </c>
      <c r="BB787" s="83" t="str">
        <f t="shared" si="461"/>
        <v/>
      </c>
      <c r="BC787" s="59"/>
      <c r="BD787" s="83" t="str">
        <f t="shared" si="462"/>
        <v/>
      </c>
      <c r="BE787" s="83" t="str">
        <f t="shared" si="462"/>
        <v/>
      </c>
      <c r="BF787" s="83" t="str">
        <f t="shared" si="462"/>
        <v/>
      </c>
    </row>
    <row r="788" spans="16:58" s="20" customFormat="1" ht="15" customHeight="1">
      <c r="P788" s="237">
        <v>167</v>
      </c>
      <c r="Q788" s="50" t="str">
        <f t="shared" si="471"/>
        <v>0_0</v>
      </c>
      <c r="R788" s="21"/>
      <c r="S788" s="21"/>
      <c r="T788" s="32"/>
      <c r="U788" s="83" t="str">
        <f t="shared" si="463"/>
        <v/>
      </c>
      <c r="V788" s="83" t="str">
        <f t="shared" si="463"/>
        <v/>
      </c>
      <c r="W788" s="83" t="str">
        <f t="shared" si="463"/>
        <v/>
      </c>
      <c r="X788" s="83" t="str">
        <f t="shared" si="463"/>
        <v/>
      </c>
      <c r="Y788" s="83" t="str">
        <f t="shared" si="463"/>
        <v/>
      </c>
      <c r="Z788" s="70" t="str">
        <f t="shared" si="464"/>
        <v/>
      </c>
      <c r="AA788" s="70" t="e">
        <f t="shared" ca="1" si="465"/>
        <v>#VALUE!</v>
      </c>
      <c r="AB788" s="70" t="e">
        <f t="shared" ca="1" si="466"/>
        <v>#VALUE!</v>
      </c>
      <c r="AC788" s="70" t="e">
        <f t="shared" ca="1" si="467"/>
        <v>#VALUE!</v>
      </c>
      <c r="AD788" s="70" t="e">
        <f t="shared" ca="1" si="468"/>
        <v>#VALUE!</v>
      </c>
      <c r="AE788" s="70" t="e">
        <f t="shared" ca="1" si="469"/>
        <v>#VALUE!</v>
      </c>
      <c r="AF788" s="70" t="e">
        <f t="shared" ca="1" si="470"/>
        <v>#VALUE!</v>
      </c>
      <c r="AG788" s="83" t="str">
        <f t="shared" si="458"/>
        <v/>
      </c>
      <c r="AH788" s="83" t="str">
        <f t="shared" si="458"/>
        <v/>
      </c>
      <c r="AI788" s="83" t="str">
        <f t="shared" si="458"/>
        <v/>
      </c>
      <c r="AJ788" s="83" t="str">
        <f t="shared" si="458"/>
        <v/>
      </c>
      <c r="AK788" s="83" t="str">
        <f t="shared" si="458"/>
        <v/>
      </c>
      <c r="AL788" s="83" t="str">
        <f t="shared" si="458"/>
        <v/>
      </c>
      <c r="AM788" s="83" t="str">
        <f t="shared" si="458"/>
        <v/>
      </c>
      <c r="AN788" s="83" t="str">
        <f t="shared" si="458"/>
        <v/>
      </c>
      <c r="AO788" s="59"/>
      <c r="AP788" s="83" t="str">
        <f t="shared" si="459"/>
        <v/>
      </c>
      <c r="AQ788" s="83" t="str">
        <f t="shared" si="459"/>
        <v/>
      </c>
      <c r="AR788" s="83" t="str">
        <f t="shared" si="459"/>
        <v/>
      </c>
      <c r="AS788" s="83" t="str">
        <f t="shared" si="459"/>
        <v/>
      </c>
      <c r="AT788" s="83" t="str">
        <f t="shared" si="459"/>
        <v/>
      </c>
      <c r="AU788" s="59"/>
      <c r="AV788" s="83" t="str">
        <f t="shared" si="460"/>
        <v/>
      </c>
      <c r="AW788" s="83" t="str">
        <f t="shared" si="460"/>
        <v/>
      </c>
      <c r="AX788" s="83" t="str">
        <f t="shared" si="460"/>
        <v/>
      </c>
      <c r="AY788" s="83" t="str">
        <f t="shared" si="460"/>
        <v/>
      </c>
      <c r="AZ788" s="59"/>
      <c r="BA788" s="83" t="str">
        <f t="shared" si="461"/>
        <v/>
      </c>
      <c r="BB788" s="83" t="str">
        <f t="shared" si="461"/>
        <v/>
      </c>
      <c r="BC788" s="59"/>
      <c r="BD788" s="83" t="str">
        <f t="shared" si="462"/>
        <v/>
      </c>
      <c r="BE788" s="83" t="str">
        <f t="shared" si="462"/>
        <v/>
      </c>
      <c r="BF788" s="83" t="str">
        <f t="shared" si="462"/>
        <v/>
      </c>
    </row>
    <row r="789" spans="16:58" s="20" customFormat="1" ht="15" customHeight="1">
      <c r="P789" s="237">
        <v>168</v>
      </c>
      <c r="Q789" s="50" t="str">
        <f t="shared" si="471"/>
        <v>0_0</v>
      </c>
      <c r="R789" s="21"/>
      <c r="S789" s="21"/>
      <c r="T789" s="32"/>
      <c r="U789" s="83" t="str">
        <f t="shared" si="463"/>
        <v/>
      </c>
      <c r="V789" s="83" t="str">
        <f t="shared" si="463"/>
        <v/>
      </c>
      <c r="W789" s="83" t="str">
        <f t="shared" si="463"/>
        <v/>
      </c>
      <c r="X789" s="83" t="str">
        <f t="shared" si="463"/>
        <v/>
      </c>
      <c r="Y789" s="83" t="str">
        <f t="shared" si="463"/>
        <v/>
      </c>
      <c r="Z789" s="70" t="str">
        <f t="shared" si="464"/>
        <v/>
      </c>
      <c r="AA789" s="70" t="e">
        <f t="shared" ca="1" si="465"/>
        <v>#VALUE!</v>
      </c>
      <c r="AB789" s="70" t="e">
        <f t="shared" ca="1" si="466"/>
        <v>#VALUE!</v>
      </c>
      <c r="AC789" s="70" t="e">
        <f t="shared" ca="1" si="467"/>
        <v>#VALUE!</v>
      </c>
      <c r="AD789" s="70" t="e">
        <f t="shared" ca="1" si="468"/>
        <v>#VALUE!</v>
      </c>
      <c r="AE789" s="70" t="e">
        <f t="shared" ca="1" si="469"/>
        <v>#VALUE!</v>
      </c>
      <c r="AF789" s="70" t="e">
        <f t="shared" ca="1" si="470"/>
        <v>#VALUE!</v>
      </c>
      <c r="AG789" s="83" t="str">
        <f t="shared" si="458"/>
        <v/>
      </c>
      <c r="AH789" s="83" t="str">
        <f t="shared" si="458"/>
        <v/>
      </c>
      <c r="AI789" s="83" t="str">
        <f t="shared" si="458"/>
        <v/>
      </c>
      <c r="AJ789" s="83" t="str">
        <f t="shared" si="458"/>
        <v/>
      </c>
      <c r="AK789" s="83" t="str">
        <f t="shared" si="458"/>
        <v/>
      </c>
      <c r="AL789" s="83" t="str">
        <f t="shared" si="458"/>
        <v/>
      </c>
      <c r="AM789" s="83" t="str">
        <f t="shared" si="458"/>
        <v/>
      </c>
      <c r="AN789" s="83" t="str">
        <f t="shared" si="458"/>
        <v/>
      </c>
      <c r="AO789" s="59"/>
      <c r="AP789" s="83" t="str">
        <f t="shared" si="459"/>
        <v/>
      </c>
      <c r="AQ789" s="83" t="str">
        <f t="shared" si="459"/>
        <v/>
      </c>
      <c r="AR789" s="83" t="str">
        <f t="shared" si="459"/>
        <v/>
      </c>
      <c r="AS789" s="83" t="str">
        <f t="shared" si="459"/>
        <v/>
      </c>
      <c r="AT789" s="83" t="str">
        <f t="shared" si="459"/>
        <v/>
      </c>
      <c r="AU789" s="59"/>
      <c r="AV789" s="83" t="str">
        <f t="shared" si="460"/>
        <v/>
      </c>
      <c r="AW789" s="83" t="str">
        <f t="shared" si="460"/>
        <v/>
      </c>
      <c r="AX789" s="83" t="str">
        <f t="shared" si="460"/>
        <v/>
      </c>
      <c r="AY789" s="83" t="str">
        <f t="shared" si="460"/>
        <v/>
      </c>
      <c r="AZ789" s="59"/>
      <c r="BA789" s="83" t="str">
        <f t="shared" si="461"/>
        <v/>
      </c>
      <c r="BB789" s="83" t="str">
        <f t="shared" si="461"/>
        <v/>
      </c>
      <c r="BC789" s="59"/>
      <c r="BD789" s="83" t="str">
        <f t="shared" si="462"/>
        <v/>
      </c>
      <c r="BE789" s="83" t="str">
        <f t="shared" si="462"/>
        <v/>
      </c>
      <c r="BF789" s="83" t="str">
        <f t="shared" si="462"/>
        <v/>
      </c>
    </row>
    <row r="790" spans="16:58" s="20" customFormat="1" ht="15" customHeight="1">
      <c r="P790" s="237">
        <v>169</v>
      </c>
      <c r="Q790" s="50" t="str">
        <f t="shared" si="471"/>
        <v>0_0</v>
      </c>
      <c r="R790" s="21"/>
      <c r="S790" s="21"/>
      <c r="T790" s="32"/>
      <c r="U790" s="83" t="str">
        <f t="shared" si="463"/>
        <v/>
      </c>
      <c r="V790" s="83" t="str">
        <f t="shared" si="463"/>
        <v/>
      </c>
      <c r="W790" s="83" t="str">
        <f t="shared" si="463"/>
        <v/>
      </c>
      <c r="X790" s="83" t="str">
        <f t="shared" si="463"/>
        <v/>
      </c>
      <c r="Y790" s="83" t="str">
        <f t="shared" si="463"/>
        <v/>
      </c>
      <c r="Z790" s="70" t="str">
        <f t="shared" si="464"/>
        <v/>
      </c>
      <c r="AA790" s="70" t="e">
        <f t="shared" ca="1" si="465"/>
        <v>#VALUE!</v>
      </c>
      <c r="AB790" s="70" t="e">
        <f t="shared" ca="1" si="466"/>
        <v>#VALUE!</v>
      </c>
      <c r="AC790" s="70" t="e">
        <f t="shared" ca="1" si="467"/>
        <v>#VALUE!</v>
      </c>
      <c r="AD790" s="70" t="e">
        <f t="shared" ca="1" si="468"/>
        <v>#VALUE!</v>
      </c>
      <c r="AE790" s="70" t="e">
        <f t="shared" ca="1" si="469"/>
        <v>#VALUE!</v>
      </c>
      <c r="AF790" s="70" t="e">
        <f t="shared" ca="1" si="470"/>
        <v>#VALUE!</v>
      </c>
      <c r="AG790" s="83" t="str">
        <f t="shared" si="458"/>
        <v/>
      </c>
      <c r="AH790" s="83" t="str">
        <f t="shared" si="458"/>
        <v/>
      </c>
      <c r="AI790" s="83" t="str">
        <f t="shared" si="458"/>
        <v/>
      </c>
      <c r="AJ790" s="83" t="str">
        <f t="shared" si="458"/>
        <v/>
      </c>
      <c r="AK790" s="83" t="str">
        <f t="shared" si="458"/>
        <v/>
      </c>
      <c r="AL790" s="83" t="str">
        <f t="shared" si="458"/>
        <v/>
      </c>
      <c r="AM790" s="83" t="str">
        <f t="shared" si="458"/>
        <v/>
      </c>
      <c r="AN790" s="83" t="str">
        <f t="shared" si="458"/>
        <v/>
      </c>
      <c r="AO790" s="59"/>
      <c r="AP790" s="83" t="str">
        <f t="shared" si="459"/>
        <v/>
      </c>
      <c r="AQ790" s="83" t="str">
        <f t="shared" si="459"/>
        <v/>
      </c>
      <c r="AR790" s="83" t="str">
        <f t="shared" si="459"/>
        <v/>
      </c>
      <c r="AS790" s="83" t="str">
        <f t="shared" si="459"/>
        <v/>
      </c>
      <c r="AT790" s="83" t="str">
        <f t="shared" si="459"/>
        <v/>
      </c>
      <c r="AU790" s="59"/>
      <c r="AV790" s="83" t="str">
        <f t="shared" si="460"/>
        <v/>
      </c>
      <c r="AW790" s="83" t="str">
        <f t="shared" si="460"/>
        <v/>
      </c>
      <c r="AX790" s="83" t="str">
        <f t="shared" si="460"/>
        <v/>
      </c>
      <c r="AY790" s="83" t="str">
        <f t="shared" si="460"/>
        <v/>
      </c>
      <c r="AZ790" s="59"/>
      <c r="BA790" s="83" t="str">
        <f t="shared" si="461"/>
        <v/>
      </c>
      <c r="BB790" s="83" t="str">
        <f t="shared" si="461"/>
        <v/>
      </c>
      <c r="BC790" s="59"/>
      <c r="BD790" s="83" t="str">
        <f t="shared" si="462"/>
        <v/>
      </c>
      <c r="BE790" s="83" t="str">
        <f t="shared" si="462"/>
        <v/>
      </c>
      <c r="BF790" s="83" t="str">
        <f t="shared" si="462"/>
        <v/>
      </c>
    </row>
    <row r="791" spans="16:58" s="20" customFormat="1" ht="15" customHeight="1">
      <c r="P791" s="237">
        <v>170</v>
      </c>
      <c r="Q791" s="50" t="str">
        <f t="shared" si="471"/>
        <v>0_0</v>
      </c>
      <c r="R791" s="21"/>
      <c r="S791" s="21"/>
      <c r="T791" s="32"/>
      <c r="U791" s="83" t="str">
        <f t="shared" si="463"/>
        <v/>
      </c>
      <c r="V791" s="83" t="str">
        <f t="shared" si="463"/>
        <v/>
      </c>
      <c r="W791" s="83" t="str">
        <f t="shared" si="463"/>
        <v/>
      </c>
      <c r="X791" s="83" t="str">
        <f t="shared" si="463"/>
        <v/>
      </c>
      <c r="Y791" s="83" t="str">
        <f t="shared" si="463"/>
        <v/>
      </c>
      <c r="Z791" s="70" t="str">
        <f t="shared" si="464"/>
        <v/>
      </c>
      <c r="AA791" s="70" t="e">
        <f t="shared" ca="1" si="465"/>
        <v>#VALUE!</v>
      </c>
      <c r="AB791" s="70" t="e">
        <f t="shared" ca="1" si="466"/>
        <v>#VALUE!</v>
      </c>
      <c r="AC791" s="70" t="e">
        <f t="shared" ca="1" si="467"/>
        <v>#VALUE!</v>
      </c>
      <c r="AD791" s="70" t="e">
        <f t="shared" ca="1" si="468"/>
        <v>#VALUE!</v>
      </c>
      <c r="AE791" s="70" t="e">
        <f t="shared" ca="1" si="469"/>
        <v>#VALUE!</v>
      </c>
      <c r="AF791" s="70" t="e">
        <f t="shared" ca="1" si="470"/>
        <v>#VALUE!</v>
      </c>
      <c r="AG791" s="83" t="str">
        <f t="shared" ref="AG791:AN800" si="472">IF(ISERROR(AG179/$T179),"",AG179/$T179)</f>
        <v/>
      </c>
      <c r="AH791" s="83" t="str">
        <f t="shared" si="472"/>
        <v/>
      </c>
      <c r="AI791" s="83" t="str">
        <f t="shared" si="472"/>
        <v/>
      </c>
      <c r="AJ791" s="83" t="str">
        <f t="shared" si="472"/>
        <v/>
      </c>
      <c r="AK791" s="83" t="str">
        <f t="shared" si="472"/>
        <v/>
      </c>
      <c r="AL791" s="83" t="str">
        <f t="shared" si="472"/>
        <v/>
      </c>
      <c r="AM791" s="83" t="str">
        <f t="shared" si="472"/>
        <v/>
      </c>
      <c r="AN791" s="83" t="str">
        <f t="shared" si="472"/>
        <v/>
      </c>
      <c r="AO791" s="59"/>
      <c r="AP791" s="83" t="str">
        <f t="shared" ref="AP791:AT800" si="473">IF(ISERROR(AP179/$T179),"",AP179/$T179)</f>
        <v/>
      </c>
      <c r="AQ791" s="83" t="str">
        <f t="shared" si="473"/>
        <v/>
      </c>
      <c r="AR791" s="83" t="str">
        <f t="shared" si="473"/>
        <v/>
      </c>
      <c r="AS791" s="83" t="str">
        <f t="shared" si="473"/>
        <v/>
      </c>
      <c r="AT791" s="83" t="str">
        <f t="shared" si="473"/>
        <v/>
      </c>
      <c r="AU791" s="59"/>
      <c r="AV791" s="83" t="str">
        <f t="shared" si="460"/>
        <v/>
      </c>
      <c r="AW791" s="83" t="str">
        <f t="shared" si="460"/>
        <v/>
      </c>
      <c r="AX791" s="83" t="str">
        <f t="shared" si="460"/>
        <v/>
      </c>
      <c r="AY791" s="83" t="str">
        <f t="shared" si="460"/>
        <v/>
      </c>
      <c r="AZ791" s="59"/>
      <c r="BA791" s="83" t="str">
        <f t="shared" si="461"/>
        <v/>
      </c>
      <c r="BB791" s="83" t="str">
        <f t="shared" si="461"/>
        <v/>
      </c>
      <c r="BC791" s="59"/>
      <c r="BD791" s="83" t="str">
        <f t="shared" si="462"/>
        <v/>
      </c>
      <c r="BE791" s="83" t="str">
        <f t="shared" si="462"/>
        <v/>
      </c>
      <c r="BF791" s="83" t="str">
        <f t="shared" si="462"/>
        <v/>
      </c>
    </row>
    <row r="792" spans="16:58" s="20" customFormat="1" ht="15" customHeight="1">
      <c r="P792" s="237">
        <v>171</v>
      </c>
      <c r="Q792" s="50" t="str">
        <f t="shared" si="471"/>
        <v>0_0</v>
      </c>
      <c r="R792" s="21"/>
      <c r="S792" s="21"/>
      <c r="T792" s="32"/>
      <c r="U792" s="83" t="str">
        <f t="shared" ref="U792:Y801" si="474">IF(ISERROR(U180/$T180),"",U180/$T180)</f>
        <v/>
      </c>
      <c r="V792" s="83" t="str">
        <f t="shared" si="474"/>
        <v/>
      </c>
      <c r="W792" s="83" t="str">
        <f t="shared" si="474"/>
        <v/>
      </c>
      <c r="X792" s="83" t="str">
        <f t="shared" si="474"/>
        <v/>
      </c>
      <c r="Y792" s="83" t="str">
        <f t="shared" si="474"/>
        <v/>
      </c>
      <c r="Z792" s="70" t="str">
        <f t="shared" si="464"/>
        <v/>
      </c>
      <c r="AA792" s="70" t="e">
        <f t="shared" ca="1" si="465"/>
        <v>#VALUE!</v>
      </c>
      <c r="AB792" s="70" t="e">
        <f t="shared" ca="1" si="466"/>
        <v>#VALUE!</v>
      </c>
      <c r="AC792" s="70" t="e">
        <f t="shared" ca="1" si="467"/>
        <v>#VALUE!</v>
      </c>
      <c r="AD792" s="70" t="e">
        <f t="shared" ca="1" si="468"/>
        <v>#VALUE!</v>
      </c>
      <c r="AE792" s="70" t="e">
        <f t="shared" ca="1" si="469"/>
        <v>#VALUE!</v>
      </c>
      <c r="AF792" s="70" t="e">
        <f t="shared" ca="1" si="470"/>
        <v>#VALUE!</v>
      </c>
      <c r="AG792" s="83" t="str">
        <f t="shared" si="472"/>
        <v/>
      </c>
      <c r="AH792" s="83" t="str">
        <f t="shared" si="472"/>
        <v/>
      </c>
      <c r="AI792" s="83" t="str">
        <f t="shared" si="472"/>
        <v/>
      </c>
      <c r="AJ792" s="83" t="str">
        <f t="shared" si="472"/>
        <v/>
      </c>
      <c r="AK792" s="83" t="str">
        <f t="shared" si="472"/>
        <v/>
      </c>
      <c r="AL792" s="83" t="str">
        <f t="shared" si="472"/>
        <v/>
      </c>
      <c r="AM792" s="83" t="str">
        <f t="shared" si="472"/>
        <v/>
      </c>
      <c r="AN792" s="83" t="str">
        <f t="shared" si="472"/>
        <v/>
      </c>
      <c r="AO792" s="59"/>
      <c r="AP792" s="83" t="str">
        <f t="shared" si="473"/>
        <v/>
      </c>
      <c r="AQ792" s="83" t="str">
        <f t="shared" si="473"/>
        <v/>
      </c>
      <c r="AR792" s="83" t="str">
        <f t="shared" si="473"/>
        <v/>
      </c>
      <c r="AS792" s="83" t="str">
        <f t="shared" si="473"/>
        <v/>
      </c>
      <c r="AT792" s="83" t="str">
        <f t="shared" si="473"/>
        <v/>
      </c>
      <c r="AU792" s="59"/>
      <c r="AV792" s="83" t="str">
        <f t="shared" si="460"/>
        <v/>
      </c>
      <c r="AW792" s="83" t="str">
        <f t="shared" si="460"/>
        <v/>
      </c>
      <c r="AX792" s="83" t="str">
        <f t="shared" si="460"/>
        <v/>
      </c>
      <c r="AY792" s="83" t="str">
        <f t="shared" si="460"/>
        <v/>
      </c>
      <c r="AZ792" s="59"/>
      <c r="BA792" s="83" t="str">
        <f t="shared" si="461"/>
        <v/>
      </c>
      <c r="BB792" s="83" t="str">
        <f t="shared" si="461"/>
        <v/>
      </c>
      <c r="BC792" s="59"/>
      <c r="BD792" s="83" t="str">
        <f t="shared" si="462"/>
        <v/>
      </c>
      <c r="BE792" s="83" t="str">
        <f t="shared" si="462"/>
        <v/>
      </c>
      <c r="BF792" s="83" t="str">
        <f t="shared" si="462"/>
        <v/>
      </c>
    </row>
    <row r="793" spans="16:58" s="20" customFormat="1" ht="15" customHeight="1">
      <c r="P793" s="237">
        <v>172</v>
      </c>
      <c r="Q793" s="50" t="str">
        <f t="shared" si="471"/>
        <v>0_0</v>
      </c>
      <c r="R793" s="21"/>
      <c r="S793" s="21"/>
      <c r="T793" s="32"/>
      <c r="U793" s="83" t="str">
        <f t="shared" si="474"/>
        <v/>
      </c>
      <c r="V793" s="83" t="str">
        <f t="shared" si="474"/>
        <v/>
      </c>
      <c r="W793" s="83" t="str">
        <f t="shared" si="474"/>
        <v/>
      </c>
      <c r="X793" s="83" t="str">
        <f t="shared" si="474"/>
        <v/>
      </c>
      <c r="Y793" s="83" t="str">
        <f t="shared" si="474"/>
        <v/>
      </c>
      <c r="Z793" s="70" t="str">
        <f t="shared" si="464"/>
        <v/>
      </c>
      <c r="AA793" s="70" t="e">
        <f t="shared" ca="1" si="465"/>
        <v>#VALUE!</v>
      </c>
      <c r="AB793" s="70" t="e">
        <f t="shared" ca="1" si="466"/>
        <v>#VALUE!</v>
      </c>
      <c r="AC793" s="70" t="e">
        <f t="shared" ca="1" si="467"/>
        <v>#VALUE!</v>
      </c>
      <c r="AD793" s="70" t="e">
        <f t="shared" ca="1" si="468"/>
        <v>#VALUE!</v>
      </c>
      <c r="AE793" s="70" t="e">
        <f t="shared" ca="1" si="469"/>
        <v>#VALUE!</v>
      </c>
      <c r="AF793" s="70" t="e">
        <f t="shared" ca="1" si="470"/>
        <v>#VALUE!</v>
      </c>
      <c r="AG793" s="83" t="str">
        <f t="shared" si="472"/>
        <v/>
      </c>
      <c r="AH793" s="83" t="str">
        <f t="shared" si="472"/>
        <v/>
      </c>
      <c r="AI793" s="83" t="str">
        <f t="shared" si="472"/>
        <v/>
      </c>
      <c r="AJ793" s="83" t="str">
        <f t="shared" si="472"/>
        <v/>
      </c>
      <c r="AK793" s="83" t="str">
        <f t="shared" si="472"/>
        <v/>
      </c>
      <c r="AL793" s="83" t="str">
        <f t="shared" si="472"/>
        <v/>
      </c>
      <c r="AM793" s="83" t="str">
        <f t="shared" si="472"/>
        <v/>
      </c>
      <c r="AN793" s="83" t="str">
        <f t="shared" si="472"/>
        <v/>
      </c>
      <c r="AO793" s="59"/>
      <c r="AP793" s="83" t="str">
        <f t="shared" si="473"/>
        <v/>
      </c>
      <c r="AQ793" s="83" t="str">
        <f t="shared" si="473"/>
        <v/>
      </c>
      <c r="AR793" s="83" t="str">
        <f t="shared" si="473"/>
        <v/>
      </c>
      <c r="AS793" s="83" t="str">
        <f t="shared" si="473"/>
        <v/>
      </c>
      <c r="AT793" s="83" t="str">
        <f t="shared" si="473"/>
        <v/>
      </c>
      <c r="AU793" s="59"/>
      <c r="AV793" s="83" t="str">
        <f t="shared" si="460"/>
        <v/>
      </c>
      <c r="AW793" s="83" t="str">
        <f t="shared" si="460"/>
        <v/>
      </c>
      <c r="AX793" s="83" t="str">
        <f t="shared" si="460"/>
        <v/>
      </c>
      <c r="AY793" s="83" t="str">
        <f t="shared" si="460"/>
        <v/>
      </c>
      <c r="AZ793" s="59"/>
      <c r="BA793" s="83" t="str">
        <f t="shared" si="461"/>
        <v/>
      </c>
      <c r="BB793" s="83" t="str">
        <f t="shared" si="461"/>
        <v/>
      </c>
      <c r="BC793" s="59"/>
      <c r="BD793" s="83" t="str">
        <f t="shared" si="462"/>
        <v/>
      </c>
      <c r="BE793" s="83" t="str">
        <f t="shared" si="462"/>
        <v/>
      </c>
      <c r="BF793" s="83" t="str">
        <f t="shared" si="462"/>
        <v/>
      </c>
    </row>
    <row r="794" spans="16:58" s="20" customFormat="1" ht="15" customHeight="1">
      <c r="P794" s="237">
        <v>173</v>
      </c>
      <c r="Q794" s="50" t="str">
        <f t="shared" si="471"/>
        <v>0_0</v>
      </c>
      <c r="R794" s="21"/>
      <c r="S794" s="21"/>
      <c r="T794" s="32"/>
      <c r="U794" s="83" t="str">
        <f t="shared" si="474"/>
        <v/>
      </c>
      <c r="V794" s="83" t="str">
        <f t="shared" si="474"/>
        <v/>
      </c>
      <c r="W794" s="83" t="str">
        <f t="shared" si="474"/>
        <v/>
      </c>
      <c r="X794" s="83" t="str">
        <f t="shared" si="474"/>
        <v/>
      </c>
      <c r="Y794" s="83" t="str">
        <f t="shared" si="474"/>
        <v/>
      </c>
      <c r="Z794" s="70" t="str">
        <f t="shared" si="464"/>
        <v/>
      </c>
      <c r="AA794" s="70" t="e">
        <f t="shared" ca="1" si="465"/>
        <v>#VALUE!</v>
      </c>
      <c r="AB794" s="70" t="e">
        <f t="shared" ca="1" si="466"/>
        <v>#VALUE!</v>
      </c>
      <c r="AC794" s="70" t="e">
        <f t="shared" ca="1" si="467"/>
        <v>#VALUE!</v>
      </c>
      <c r="AD794" s="70" t="e">
        <f t="shared" ca="1" si="468"/>
        <v>#VALUE!</v>
      </c>
      <c r="AE794" s="70" t="e">
        <f t="shared" ca="1" si="469"/>
        <v>#VALUE!</v>
      </c>
      <c r="AF794" s="70" t="e">
        <f t="shared" ca="1" si="470"/>
        <v>#VALUE!</v>
      </c>
      <c r="AG794" s="83" t="str">
        <f t="shared" si="472"/>
        <v/>
      </c>
      <c r="AH794" s="83" t="str">
        <f t="shared" si="472"/>
        <v/>
      </c>
      <c r="AI794" s="83" t="str">
        <f t="shared" si="472"/>
        <v/>
      </c>
      <c r="AJ794" s="83" t="str">
        <f t="shared" si="472"/>
        <v/>
      </c>
      <c r="AK794" s="83" t="str">
        <f t="shared" si="472"/>
        <v/>
      </c>
      <c r="AL794" s="83" t="str">
        <f t="shared" si="472"/>
        <v/>
      </c>
      <c r="AM794" s="83" t="str">
        <f t="shared" si="472"/>
        <v/>
      </c>
      <c r="AN794" s="83" t="str">
        <f t="shared" si="472"/>
        <v/>
      </c>
      <c r="AO794" s="59"/>
      <c r="AP794" s="83" t="str">
        <f t="shared" si="473"/>
        <v/>
      </c>
      <c r="AQ794" s="83" t="str">
        <f t="shared" si="473"/>
        <v/>
      </c>
      <c r="AR794" s="83" t="str">
        <f t="shared" si="473"/>
        <v/>
      </c>
      <c r="AS794" s="83" t="str">
        <f t="shared" si="473"/>
        <v/>
      </c>
      <c r="AT794" s="83" t="str">
        <f t="shared" si="473"/>
        <v/>
      </c>
      <c r="AU794" s="59"/>
      <c r="AV794" s="83" t="str">
        <f t="shared" si="460"/>
        <v/>
      </c>
      <c r="AW794" s="83" t="str">
        <f t="shared" si="460"/>
        <v/>
      </c>
      <c r="AX794" s="83" t="str">
        <f t="shared" si="460"/>
        <v/>
      </c>
      <c r="AY794" s="83" t="str">
        <f t="shared" si="460"/>
        <v/>
      </c>
      <c r="AZ794" s="59"/>
      <c r="BA794" s="83" t="str">
        <f t="shared" si="461"/>
        <v/>
      </c>
      <c r="BB794" s="83" t="str">
        <f t="shared" si="461"/>
        <v/>
      </c>
      <c r="BC794" s="59"/>
      <c r="BD794" s="83" t="str">
        <f t="shared" si="462"/>
        <v/>
      </c>
      <c r="BE794" s="83" t="str">
        <f t="shared" si="462"/>
        <v/>
      </c>
      <c r="BF794" s="83" t="str">
        <f t="shared" si="462"/>
        <v/>
      </c>
    </row>
    <row r="795" spans="16:58" s="20" customFormat="1" ht="15" customHeight="1">
      <c r="P795" s="237">
        <v>174</v>
      </c>
      <c r="Q795" s="50" t="str">
        <f t="shared" si="471"/>
        <v>0_0</v>
      </c>
      <c r="R795" s="21"/>
      <c r="S795" s="21"/>
      <c r="T795" s="32"/>
      <c r="U795" s="83" t="str">
        <f t="shared" si="474"/>
        <v/>
      </c>
      <c r="V795" s="83" t="str">
        <f t="shared" si="474"/>
        <v/>
      </c>
      <c r="W795" s="83" t="str">
        <f t="shared" si="474"/>
        <v/>
      </c>
      <c r="X795" s="83" t="str">
        <f t="shared" si="474"/>
        <v/>
      </c>
      <c r="Y795" s="83" t="str">
        <f t="shared" si="474"/>
        <v/>
      </c>
      <c r="Z795" s="70" t="str">
        <f t="shared" si="464"/>
        <v/>
      </c>
      <c r="AA795" s="70" t="e">
        <f t="shared" ca="1" si="465"/>
        <v>#VALUE!</v>
      </c>
      <c r="AB795" s="70" t="e">
        <f t="shared" ca="1" si="466"/>
        <v>#VALUE!</v>
      </c>
      <c r="AC795" s="70" t="e">
        <f t="shared" ca="1" si="467"/>
        <v>#VALUE!</v>
      </c>
      <c r="AD795" s="70" t="e">
        <f t="shared" ca="1" si="468"/>
        <v>#VALUE!</v>
      </c>
      <c r="AE795" s="70" t="e">
        <f t="shared" ca="1" si="469"/>
        <v>#VALUE!</v>
      </c>
      <c r="AF795" s="70" t="e">
        <f t="shared" ca="1" si="470"/>
        <v>#VALUE!</v>
      </c>
      <c r="AG795" s="83" t="str">
        <f t="shared" si="472"/>
        <v/>
      </c>
      <c r="AH795" s="83" t="str">
        <f t="shared" si="472"/>
        <v/>
      </c>
      <c r="AI795" s="83" t="str">
        <f t="shared" si="472"/>
        <v/>
      </c>
      <c r="AJ795" s="83" t="str">
        <f t="shared" si="472"/>
        <v/>
      </c>
      <c r="AK795" s="83" t="str">
        <f t="shared" si="472"/>
        <v/>
      </c>
      <c r="AL795" s="83" t="str">
        <f t="shared" si="472"/>
        <v/>
      </c>
      <c r="AM795" s="83" t="str">
        <f t="shared" si="472"/>
        <v/>
      </c>
      <c r="AN795" s="83" t="str">
        <f t="shared" si="472"/>
        <v/>
      </c>
      <c r="AO795" s="59"/>
      <c r="AP795" s="83" t="str">
        <f t="shared" si="473"/>
        <v/>
      </c>
      <c r="AQ795" s="83" t="str">
        <f t="shared" si="473"/>
        <v/>
      </c>
      <c r="AR795" s="83" t="str">
        <f t="shared" si="473"/>
        <v/>
      </c>
      <c r="AS795" s="83" t="str">
        <f t="shared" si="473"/>
        <v/>
      </c>
      <c r="AT795" s="83" t="str">
        <f t="shared" si="473"/>
        <v/>
      </c>
      <c r="AU795" s="59"/>
      <c r="AV795" s="83" t="str">
        <f t="shared" si="460"/>
        <v/>
      </c>
      <c r="AW795" s="83" t="str">
        <f t="shared" si="460"/>
        <v/>
      </c>
      <c r="AX795" s="83" t="str">
        <f t="shared" si="460"/>
        <v/>
      </c>
      <c r="AY795" s="83" t="str">
        <f t="shared" si="460"/>
        <v/>
      </c>
      <c r="AZ795" s="59"/>
      <c r="BA795" s="83" t="str">
        <f t="shared" si="461"/>
        <v/>
      </c>
      <c r="BB795" s="83" t="str">
        <f t="shared" si="461"/>
        <v/>
      </c>
      <c r="BC795" s="59"/>
      <c r="BD795" s="83" t="str">
        <f t="shared" si="462"/>
        <v/>
      </c>
      <c r="BE795" s="83" t="str">
        <f t="shared" si="462"/>
        <v/>
      </c>
      <c r="BF795" s="83" t="str">
        <f t="shared" si="462"/>
        <v/>
      </c>
    </row>
    <row r="796" spans="16:58" s="20" customFormat="1" ht="15" customHeight="1">
      <c r="P796" s="237">
        <v>175</v>
      </c>
      <c r="Q796" s="50" t="str">
        <f t="shared" si="471"/>
        <v>0_0</v>
      </c>
      <c r="R796" s="21"/>
      <c r="S796" s="21"/>
      <c r="T796" s="32"/>
      <c r="U796" s="83" t="str">
        <f t="shared" si="474"/>
        <v/>
      </c>
      <c r="V796" s="83" t="str">
        <f t="shared" si="474"/>
        <v/>
      </c>
      <c r="W796" s="83" t="str">
        <f t="shared" si="474"/>
        <v/>
      </c>
      <c r="X796" s="83" t="str">
        <f t="shared" si="474"/>
        <v/>
      </c>
      <c r="Y796" s="83" t="str">
        <f t="shared" si="474"/>
        <v/>
      </c>
      <c r="Z796" s="70" t="str">
        <f t="shared" si="464"/>
        <v/>
      </c>
      <c r="AA796" s="70" t="e">
        <f t="shared" ca="1" si="465"/>
        <v>#VALUE!</v>
      </c>
      <c r="AB796" s="70" t="e">
        <f t="shared" ca="1" si="466"/>
        <v>#VALUE!</v>
      </c>
      <c r="AC796" s="70" t="e">
        <f t="shared" ca="1" si="467"/>
        <v>#VALUE!</v>
      </c>
      <c r="AD796" s="70" t="e">
        <f t="shared" ca="1" si="468"/>
        <v>#VALUE!</v>
      </c>
      <c r="AE796" s="70" t="e">
        <f t="shared" ca="1" si="469"/>
        <v>#VALUE!</v>
      </c>
      <c r="AF796" s="70" t="e">
        <f t="shared" ca="1" si="470"/>
        <v>#VALUE!</v>
      </c>
      <c r="AG796" s="83" t="str">
        <f t="shared" si="472"/>
        <v/>
      </c>
      <c r="AH796" s="83" t="str">
        <f t="shared" si="472"/>
        <v/>
      </c>
      <c r="AI796" s="83" t="str">
        <f t="shared" si="472"/>
        <v/>
      </c>
      <c r="AJ796" s="83" t="str">
        <f t="shared" si="472"/>
        <v/>
      </c>
      <c r="AK796" s="83" t="str">
        <f t="shared" si="472"/>
        <v/>
      </c>
      <c r="AL796" s="83" t="str">
        <f t="shared" si="472"/>
        <v/>
      </c>
      <c r="AM796" s="83" t="str">
        <f t="shared" si="472"/>
        <v/>
      </c>
      <c r="AN796" s="83" t="str">
        <f t="shared" si="472"/>
        <v/>
      </c>
      <c r="AO796" s="59"/>
      <c r="AP796" s="83" t="str">
        <f t="shared" si="473"/>
        <v/>
      </c>
      <c r="AQ796" s="83" t="str">
        <f t="shared" si="473"/>
        <v/>
      </c>
      <c r="AR796" s="83" t="str">
        <f t="shared" si="473"/>
        <v/>
      </c>
      <c r="AS796" s="83" t="str">
        <f t="shared" si="473"/>
        <v/>
      </c>
      <c r="AT796" s="83" t="str">
        <f t="shared" si="473"/>
        <v/>
      </c>
      <c r="AU796" s="59"/>
      <c r="AV796" s="83" t="str">
        <f t="shared" si="460"/>
        <v/>
      </c>
      <c r="AW796" s="83" t="str">
        <f t="shared" si="460"/>
        <v/>
      </c>
      <c r="AX796" s="83" t="str">
        <f t="shared" si="460"/>
        <v/>
      </c>
      <c r="AY796" s="83" t="str">
        <f t="shared" si="460"/>
        <v/>
      </c>
      <c r="AZ796" s="59"/>
      <c r="BA796" s="83" t="str">
        <f t="shared" si="461"/>
        <v/>
      </c>
      <c r="BB796" s="83" t="str">
        <f t="shared" si="461"/>
        <v/>
      </c>
      <c r="BC796" s="59"/>
      <c r="BD796" s="83" t="str">
        <f t="shared" si="462"/>
        <v/>
      </c>
      <c r="BE796" s="83" t="str">
        <f t="shared" si="462"/>
        <v/>
      </c>
      <c r="BF796" s="83" t="str">
        <f t="shared" si="462"/>
        <v/>
      </c>
    </row>
    <row r="797" spans="16:58" s="20" customFormat="1" ht="15" customHeight="1">
      <c r="P797" s="237">
        <v>176</v>
      </c>
      <c r="Q797" s="50" t="str">
        <f t="shared" si="471"/>
        <v>0_0</v>
      </c>
      <c r="R797" s="21"/>
      <c r="S797" s="21"/>
      <c r="T797" s="32"/>
      <c r="U797" s="83" t="str">
        <f t="shared" si="474"/>
        <v/>
      </c>
      <c r="V797" s="83" t="str">
        <f t="shared" si="474"/>
        <v/>
      </c>
      <c r="W797" s="83" t="str">
        <f t="shared" si="474"/>
        <v/>
      </c>
      <c r="X797" s="83" t="str">
        <f t="shared" si="474"/>
        <v/>
      </c>
      <c r="Y797" s="83" t="str">
        <f t="shared" si="474"/>
        <v/>
      </c>
      <c r="Z797" s="70" t="str">
        <f t="shared" si="464"/>
        <v/>
      </c>
      <c r="AA797" s="70" t="e">
        <f t="shared" ca="1" si="465"/>
        <v>#VALUE!</v>
      </c>
      <c r="AB797" s="70" t="e">
        <f t="shared" ca="1" si="466"/>
        <v>#VALUE!</v>
      </c>
      <c r="AC797" s="70" t="e">
        <f t="shared" ca="1" si="467"/>
        <v>#VALUE!</v>
      </c>
      <c r="AD797" s="70" t="e">
        <f t="shared" ca="1" si="468"/>
        <v>#VALUE!</v>
      </c>
      <c r="AE797" s="70" t="e">
        <f t="shared" ca="1" si="469"/>
        <v>#VALUE!</v>
      </c>
      <c r="AF797" s="70" t="e">
        <f t="shared" ca="1" si="470"/>
        <v>#VALUE!</v>
      </c>
      <c r="AG797" s="83" t="str">
        <f t="shared" si="472"/>
        <v/>
      </c>
      <c r="AH797" s="83" t="str">
        <f t="shared" si="472"/>
        <v/>
      </c>
      <c r="AI797" s="83" t="str">
        <f t="shared" si="472"/>
        <v/>
      </c>
      <c r="AJ797" s="83" t="str">
        <f t="shared" si="472"/>
        <v/>
      </c>
      <c r="AK797" s="83" t="str">
        <f t="shared" si="472"/>
        <v/>
      </c>
      <c r="AL797" s="83" t="str">
        <f t="shared" si="472"/>
        <v/>
      </c>
      <c r="AM797" s="83" t="str">
        <f t="shared" si="472"/>
        <v/>
      </c>
      <c r="AN797" s="83" t="str">
        <f t="shared" si="472"/>
        <v/>
      </c>
      <c r="AO797" s="59"/>
      <c r="AP797" s="83" t="str">
        <f t="shared" si="473"/>
        <v/>
      </c>
      <c r="AQ797" s="83" t="str">
        <f t="shared" si="473"/>
        <v/>
      </c>
      <c r="AR797" s="83" t="str">
        <f t="shared" si="473"/>
        <v/>
      </c>
      <c r="AS797" s="83" t="str">
        <f t="shared" si="473"/>
        <v/>
      </c>
      <c r="AT797" s="83" t="str">
        <f t="shared" si="473"/>
        <v/>
      </c>
      <c r="AU797" s="59"/>
      <c r="AV797" s="83" t="str">
        <f t="shared" si="460"/>
        <v/>
      </c>
      <c r="AW797" s="83" t="str">
        <f t="shared" si="460"/>
        <v/>
      </c>
      <c r="AX797" s="83" t="str">
        <f t="shared" si="460"/>
        <v/>
      </c>
      <c r="AY797" s="83" t="str">
        <f t="shared" si="460"/>
        <v/>
      </c>
      <c r="AZ797" s="59"/>
      <c r="BA797" s="83" t="str">
        <f t="shared" si="461"/>
        <v/>
      </c>
      <c r="BB797" s="83" t="str">
        <f t="shared" si="461"/>
        <v/>
      </c>
      <c r="BC797" s="59"/>
      <c r="BD797" s="83" t="str">
        <f t="shared" si="462"/>
        <v/>
      </c>
      <c r="BE797" s="83" t="str">
        <f t="shared" si="462"/>
        <v/>
      </c>
      <c r="BF797" s="83" t="str">
        <f t="shared" si="462"/>
        <v/>
      </c>
    </row>
    <row r="798" spans="16:58" s="20" customFormat="1" ht="15" customHeight="1">
      <c r="P798" s="237">
        <v>177</v>
      </c>
      <c r="Q798" s="50" t="str">
        <f t="shared" si="471"/>
        <v>0_0</v>
      </c>
      <c r="R798" s="21"/>
      <c r="S798" s="21"/>
      <c r="T798" s="32"/>
      <c r="U798" s="83" t="str">
        <f t="shared" si="474"/>
        <v/>
      </c>
      <c r="V798" s="83" t="str">
        <f t="shared" si="474"/>
        <v/>
      </c>
      <c r="W798" s="83" t="str">
        <f t="shared" si="474"/>
        <v/>
      </c>
      <c r="X798" s="83" t="str">
        <f t="shared" si="474"/>
        <v/>
      </c>
      <c r="Y798" s="83" t="str">
        <f t="shared" si="474"/>
        <v/>
      </c>
      <c r="Z798" s="70" t="str">
        <f t="shared" si="464"/>
        <v/>
      </c>
      <c r="AA798" s="70" t="e">
        <f t="shared" ca="1" si="465"/>
        <v>#VALUE!</v>
      </c>
      <c r="AB798" s="70" t="e">
        <f t="shared" ca="1" si="466"/>
        <v>#VALUE!</v>
      </c>
      <c r="AC798" s="70" t="e">
        <f t="shared" ca="1" si="467"/>
        <v>#VALUE!</v>
      </c>
      <c r="AD798" s="70" t="e">
        <f t="shared" ca="1" si="468"/>
        <v>#VALUE!</v>
      </c>
      <c r="AE798" s="70" t="e">
        <f t="shared" ca="1" si="469"/>
        <v>#VALUE!</v>
      </c>
      <c r="AF798" s="70" t="e">
        <f t="shared" ca="1" si="470"/>
        <v>#VALUE!</v>
      </c>
      <c r="AG798" s="83" t="str">
        <f t="shared" si="472"/>
        <v/>
      </c>
      <c r="AH798" s="83" t="str">
        <f t="shared" si="472"/>
        <v/>
      </c>
      <c r="AI798" s="83" t="str">
        <f t="shared" si="472"/>
        <v/>
      </c>
      <c r="AJ798" s="83" t="str">
        <f t="shared" si="472"/>
        <v/>
      </c>
      <c r="AK798" s="83" t="str">
        <f t="shared" si="472"/>
        <v/>
      </c>
      <c r="AL798" s="83" t="str">
        <f t="shared" si="472"/>
        <v/>
      </c>
      <c r="AM798" s="83" t="str">
        <f t="shared" si="472"/>
        <v/>
      </c>
      <c r="AN798" s="83" t="str">
        <f t="shared" si="472"/>
        <v/>
      </c>
      <c r="AO798" s="59"/>
      <c r="AP798" s="83" t="str">
        <f t="shared" si="473"/>
        <v/>
      </c>
      <c r="AQ798" s="83" t="str">
        <f t="shared" si="473"/>
        <v/>
      </c>
      <c r="AR798" s="83" t="str">
        <f t="shared" si="473"/>
        <v/>
      </c>
      <c r="AS798" s="83" t="str">
        <f t="shared" si="473"/>
        <v/>
      </c>
      <c r="AT798" s="83" t="str">
        <f t="shared" si="473"/>
        <v/>
      </c>
      <c r="AU798" s="59"/>
      <c r="AV798" s="83" t="str">
        <f t="shared" si="460"/>
        <v/>
      </c>
      <c r="AW798" s="83" t="str">
        <f t="shared" si="460"/>
        <v/>
      </c>
      <c r="AX798" s="83" t="str">
        <f t="shared" si="460"/>
        <v/>
      </c>
      <c r="AY798" s="83" t="str">
        <f t="shared" si="460"/>
        <v/>
      </c>
      <c r="AZ798" s="59"/>
      <c r="BA798" s="83" t="str">
        <f t="shared" si="461"/>
        <v/>
      </c>
      <c r="BB798" s="83" t="str">
        <f t="shared" si="461"/>
        <v/>
      </c>
      <c r="BC798" s="59"/>
      <c r="BD798" s="83" t="str">
        <f t="shared" si="462"/>
        <v/>
      </c>
      <c r="BE798" s="83" t="str">
        <f t="shared" si="462"/>
        <v/>
      </c>
      <c r="BF798" s="83" t="str">
        <f t="shared" si="462"/>
        <v/>
      </c>
    </row>
    <row r="799" spans="16:58" s="20" customFormat="1" ht="15" customHeight="1">
      <c r="P799" s="237">
        <v>178</v>
      </c>
      <c r="Q799" s="50" t="str">
        <f t="shared" si="471"/>
        <v>0_0</v>
      </c>
      <c r="R799" s="21"/>
      <c r="S799" s="21"/>
      <c r="T799" s="32"/>
      <c r="U799" s="83" t="str">
        <f t="shared" si="474"/>
        <v/>
      </c>
      <c r="V799" s="83" t="str">
        <f t="shared" si="474"/>
        <v/>
      </c>
      <c r="W799" s="83" t="str">
        <f t="shared" si="474"/>
        <v/>
      </c>
      <c r="X799" s="83" t="str">
        <f t="shared" si="474"/>
        <v/>
      </c>
      <c r="Y799" s="83" t="str">
        <f t="shared" si="474"/>
        <v/>
      </c>
      <c r="Z799" s="70" t="str">
        <f t="shared" si="464"/>
        <v/>
      </c>
      <c r="AA799" s="70" t="e">
        <f t="shared" ca="1" si="465"/>
        <v>#VALUE!</v>
      </c>
      <c r="AB799" s="70" t="e">
        <f t="shared" ca="1" si="466"/>
        <v>#VALUE!</v>
      </c>
      <c r="AC799" s="70" t="e">
        <f t="shared" ca="1" si="467"/>
        <v>#VALUE!</v>
      </c>
      <c r="AD799" s="70" t="e">
        <f t="shared" ca="1" si="468"/>
        <v>#VALUE!</v>
      </c>
      <c r="AE799" s="70" t="e">
        <f t="shared" ca="1" si="469"/>
        <v>#VALUE!</v>
      </c>
      <c r="AF799" s="70" t="e">
        <f t="shared" ca="1" si="470"/>
        <v>#VALUE!</v>
      </c>
      <c r="AG799" s="83" t="str">
        <f t="shared" si="472"/>
        <v/>
      </c>
      <c r="AH799" s="83" t="str">
        <f t="shared" si="472"/>
        <v/>
      </c>
      <c r="AI799" s="83" t="str">
        <f t="shared" si="472"/>
        <v/>
      </c>
      <c r="AJ799" s="83" t="str">
        <f t="shared" si="472"/>
        <v/>
      </c>
      <c r="AK799" s="83" t="str">
        <f t="shared" si="472"/>
        <v/>
      </c>
      <c r="AL799" s="83" t="str">
        <f t="shared" si="472"/>
        <v/>
      </c>
      <c r="AM799" s="83" t="str">
        <f t="shared" si="472"/>
        <v/>
      </c>
      <c r="AN799" s="83" t="str">
        <f t="shared" si="472"/>
        <v/>
      </c>
      <c r="AO799" s="59"/>
      <c r="AP799" s="83" t="str">
        <f t="shared" si="473"/>
        <v/>
      </c>
      <c r="AQ799" s="83" t="str">
        <f t="shared" si="473"/>
        <v/>
      </c>
      <c r="AR799" s="83" t="str">
        <f t="shared" si="473"/>
        <v/>
      </c>
      <c r="AS799" s="83" t="str">
        <f t="shared" si="473"/>
        <v/>
      </c>
      <c r="AT799" s="83" t="str">
        <f t="shared" si="473"/>
        <v/>
      </c>
      <c r="AU799" s="59"/>
      <c r="AV799" s="83" t="str">
        <f t="shared" si="460"/>
        <v/>
      </c>
      <c r="AW799" s="83" t="str">
        <f t="shared" si="460"/>
        <v/>
      </c>
      <c r="AX799" s="83" t="str">
        <f t="shared" si="460"/>
        <v/>
      </c>
      <c r="AY799" s="83" t="str">
        <f t="shared" si="460"/>
        <v/>
      </c>
      <c r="AZ799" s="59"/>
      <c r="BA799" s="83" t="str">
        <f t="shared" si="461"/>
        <v/>
      </c>
      <c r="BB799" s="83" t="str">
        <f t="shared" si="461"/>
        <v/>
      </c>
      <c r="BC799" s="59"/>
      <c r="BD799" s="83" t="str">
        <f t="shared" si="462"/>
        <v/>
      </c>
      <c r="BE799" s="83" t="str">
        <f t="shared" si="462"/>
        <v/>
      </c>
      <c r="BF799" s="83" t="str">
        <f t="shared" si="462"/>
        <v/>
      </c>
    </row>
    <row r="800" spans="16:58" s="20" customFormat="1" ht="15" customHeight="1">
      <c r="P800" s="237">
        <v>179</v>
      </c>
      <c r="Q800" s="50" t="str">
        <f t="shared" si="471"/>
        <v>0_0</v>
      </c>
      <c r="R800" s="21"/>
      <c r="S800" s="21"/>
      <c r="T800" s="32"/>
      <c r="U800" s="83" t="str">
        <f t="shared" si="474"/>
        <v/>
      </c>
      <c r="V800" s="83" t="str">
        <f t="shared" si="474"/>
        <v/>
      </c>
      <c r="W800" s="83" t="str">
        <f t="shared" si="474"/>
        <v/>
      </c>
      <c r="X800" s="83" t="str">
        <f t="shared" si="474"/>
        <v/>
      </c>
      <c r="Y800" s="83" t="str">
        <f t="shared" si="474"/>
        <v/>
      </c>
      <c r="Z800" s="70" t="str">
        <f t="shared" si="464"/>
        <v/>
      </c>
      <c r="AA800" s="70" t="e">
        <f t="shared" ca="1" si="465"/>
        <v>#VALUE!</v>
      </c>
      <c r="AB800" s="70" t="e">
        <f t="shared" ca="1" si="466"/>
        <v>#VALUE!</v>
      </c>
      <c r="AC800" s="70" t="e">
        <f t="shared" ca="1" si="467"/>
        <v>#VALUE!</v>
      </c>
      <c r="AD800" s="70" t="e">
        <f t="shared" ca="1" si="468"/>
        <v>#VALUE!</v>
      </c>
      <c r="AE800" s="70" t="e">
        <f t="shared" ca="1" si="469"/>
        <v>#VALUE!</v>
      </c>
      <c r="AF800" s="70" t="e">
        <f t="shared" ca="1" si="470"/>
        <v>#VALUE!</v>
      </c>
      <c r="AG800" s="83" t="str">
        <f t="shared" si="472"/>
        <v/>
      </c>
      <c r="AH800" s="83" t="str">
        <f t="shared" si="472"/>
        <v/>
      </c>
      <c r="AI800" s="83" t="str">
        <f t="shared" si="472"/>
        <v/>
      </c>
      <c r="AJ800" s="83" t="str">
        <f t="shared" si="472"/>
        <v/>
      </c>
      <c r="AK800" s="83" t="str">
        <f t="shared" si="472"/>
        <v/>
      </c>
      <c r="AL800" s="83" t="str">
        <f t="shared" si="472"/>
        <v/>
      </c>
      <c r="AM800" s="83" t="str">
        <f t="shared" si="472"/>
        <v/>
      </c>
      <c r="AN800" s="83" t="str">
        <f t="shared" si="472"/>
        <v/>
      </c>
      <c r="AO800" s="59"/>
      <c r="AP800" s="83" t="str">
        <f t="shared" si="473"/>
        <v/>
      </c>
      <c r="AQ800" s="83" t="str">
        <f t="shared" si="473"/>
        <v/>
      </c>
      <c r="AR800" s="83" t="str">
        <f t="shared" si="473"/>
        <v/>
      </c>
      <c r="AS800" s="83" t="str">
        <f t="shared" si="473"/>
        <v/>
      </c>
      <c r="AT800" s="83" t="str">
        <f t="shared" si="473"/>
        <v/>
      </c>
      <c r="AU800" s="59"/>
      <c r="AV800" s="83" t="str">
        <f t="shared" si="460"/>
        <v/>
      </c>
      <c r="AW800" s="83" t="str">
        <f t="shared" si="460"/>
        <v/>
      </c>
      <c r="AX800" s="83" t="str">
        <f t="shared" si="460"/>
        <v/>
      </c>
      <c r="AY800" s="83" t="str">
        <f t="shared" si="460"/>
        <v/>
      </c>
      <c r="AZ800" s="59"/>
      <c r="BA800" s="83" t="str">
        <f t="shared" si="461"/>
        <v/>
      </c>
      <c r="BB800" s="83" t="str">
        <f t="shared" si="461"/>
        <v/>
      </c>
      <c r="BC800" s="59"/>
      <c r="BD800" s="83" t="str">
        <f t="shared" si="462"/>
        <v/>
      </c>
      <c r="BE800" s="83" t="str">
        <f t="shared" si="462"/>
        <v/>
      </c>
      <c r="BF800" s="83" t="str">
        <f t="shared" si="462"/>
        <v/>
      </c>
    </row>
    <row r="801" spans="16:58" s="20" customFormat="1" ht="15" customHeight="1">
      <c r="P801" s="237">
        <v>180</v>
      </c>
      <c r="Q801" s="50" t="str">
        <f t="shared" si="471"/>
        <v>0_0</v>
      </c>
      <c r="R801" s="21"/>
      <c r="S801" s="21"/>
      <c r="T801" s="32"/>
      <c r="U801" s="83" t="str">
        <f t="shared" si="474"/>
        <v/>
      </c>
      <c r="V801" s="83" t="str">
        <f t="shared" si="474"/>
        <v/>
      </c>
      <c r="W801" s="83" t="str">
        <f t="shared" si="474"/>
        <v/>
      </c>
      <c r="X801" s="83" t="str">
        <f t="shared" si="474"/>
        <v/>
      </c>
      <c r="Y801" s="83" t="str">
        <f t="shared" si="474"/>
        <v/>
      </c>
      <c r="Z801" s="70" t="str">
        <f t="shared" si="464"/>
        <v/>
      </c>
      <c r="AA801" s="70" t="e">
        <f t="shared" ca="1" si="465"/>
        <v>#VALUE!</v>
      </c>
      <c r="AB801" s="70" t="e">
        <f t="shared" ca="1" si="466"/>
        <v>#VALUE!</v>
      </c>
      <c r="AC801" s="70" t="e">
        <f t="shared" ca="1" si="467"/>
        <v>#VALUE!</v>
      </c>
      <c r="AD801" s="70" t="e">
        <f t="shared" ca="1" si="468"/>
        <v>#VALUE!</v>
      </c>
      <c r="AE801" s="70" t="e">
        <f t="shared" ca="1" si="469"/>
        <v>#VALUE!</v>
      </c>
      <c r="AF801" s="70" t="e">
        <f t="shared" ca="1" si="470"/>
        <v>#VALUE!</v>
      </c>
      <c r="AG801" s="83" t="str">
        <f t="shared" ref="AG801:AN810" si="475">IF(ISERROR(AG189/$T189),"",AG189/$T189)</f>
        <v/>
      </c>
      <c r="AH801" s="83" t="str">
        <f t="shared" si="475"/>
        <v/>
      </c>
      <c r="AI801" s="83" t="str">
        <f t="shared" si="475"/>
        <v/>
      </c>
      <c r="AJ801" s="83" t="str">
        <f t="shared" si="475"/>
        <v/>
      </c>
      <c r="AK801" s="83" t="str">
        <f t="shared" si="475"/>
        <v/>
      </c>
      <c r="AL801" s="83" t="str">
        <f t="shared" si="475"/>
        <v/>
      </c>
      <c r="AM801" s="83" t="str">
        <f t="shared" si="475"/>
        <v/>
      </c>
      <c r="AN801" s="83" t="str">
        <f t="shared" si="475"/>
        <v/>
      </c>
      <c r="AO801" s="59"/>
      <c r="AP801" s="83" t="str">
        <f t="shared" ref="AP801:AT810" si="476">IF(ISERROR(AP189/$T189),"",AP189/$T189)</f>
        <v/>
      </c>
      <c r="AQ801" s="83" t="str">
        <f t="shared" si="476"/>
        <v/>
      </c>
      <c r="AR801" s="83" t="str">
        <f t="shared" si="476"/>
        <v/>
      </c>
      <c r="AS801" s="83" t="str">
        <f t="shared" si="476"/>
        <v/>
      </c>
      <c r="AT801" s="83" t="str">
        <f t="shared" si="476"/>
        <v/>
      </c>
      <c r="AU801" s="59"/>
      <c r="AV801" s="83" t="str">
        <f t="shared" ref="AV801:AY820" si="477">IF(ISERROR(AV189/$T189),"",AV189/$T189)</f>
        <v/>
      </c>
      <c r="AW801" s="83" t="str">
        <f t="shared" si="477"/>
        <v/>
      </c>
      <c r="AX801" s="83" t="str">
        <f t="shared" si="477"/>
        <v/>
      </c>
      <c r="AY801" s="83" t="str">
        <f t="shared" si="477"/>
        <v/>
      </c>
      <c r="AZ801" s="59"/>
      <c r="BA801" s="83" t="str">
        <f t="shared" ref="BA801:BB820" si="478">IF(ISERROR(BA189/$T189),"",BA189/$T189)</f>
        <v/>
      </c>
      <c r="BB801" s="83" t="str">
        <f t="shared" si="478"/>
        <v/>
      </c>
      <c r="BC801" s="59"/>
      <c r="BD801" s="83" t="str">
        <f t="shared" ref="BD801:BF820" si="479">IF(ISERROR(BD189/$T189),"",BD189/$T189)</f>
        <v/>
      </c>
      <c r="BE801" s="83" t="str">
        <f t="shared" si="479"/>
        <v/>
      </c>
      <c r="BF801" s="83" t="str">
        <f t="shared" si="479"/>
        <v/>
      </c>
    </row>
    <row r="802" spans="16:58" s="20" customFormat="1" ht="15" customHeight="1">
      <c r="P802" s="237">
        <v>181</v>
      </c>
      <c r="Q802" s="50" t="str">
        <f t="shared" si="471"/>
        <v>0_0</v>
      </c>
      <c r="R802" s="21"/>
      <c r="S802" s="21"/>
      <c r="T802" s="32"/>
      <c r="U802" s="83" t="str">
        <f t="shared" ref="U802:Y811" si="480">IF(ISERROR(U190/$T190),"",U190/$T190)</f>
        <v/>
      </c>
      <c r="V802" s="83" t="str">
        <f t="shared" si="480"/>
        <v/>
      </c>
      <c r="W802" s="83" t="str">
        <f t="shared" si="480"/>
        <v/>
      </c>
      <c r="X802" s="83" t="str">
        <f t="shared" si="480"/>
        <v/>
      </c>
      <c r="Y802" s="83" t="str">
        <f t="shared" si="480"/>
        <v/>
      </c>
      <c r="Z802" s="70" t="str">
        <f t="shared" si="464"/>
        <v/>
      </c>
      <c r="AA802" s="70" t="e">
        <f t="shared" ca="1" si="465"/>
        <v>#VALUE!</v>
      </c>
      <c r="AB802" s="70" t="e">
        <f t="shared" ca="1" si="466"/>
        <v>#VALUE!</v>
      </c>
      <c r="AC802" s="70" t="e">
        <f t="shared" ca="1" si="467"/>
        <v>#VALUE!</v>
      </c>
      <c r="AD802" s="70" t="e">
        <f t="shared" ca="1" si="468"/>
        <v>#VALUE!</v>
      </c>
      <c r="AE802" s="70" t="e">
        <f t="shared" ca="1" si="469"/>
        <v>#VALUE!</v>
      </c>
      <c r="AF802" s="70" t="e">
        <f t="shared" ca="1" si="470"/>
        <v>#VALUE!</v>
      </c>
      <c r="AG802" s="83" t="str">
        <f t="shared" si="475"/>
        <v/>
      </c>
      <c r="AH802" s="83" t="str">
        <f t="shared" si="475"/>
        <v/>
      </c>
      <c r="AI802" s="83" t="str">
        <f t="shared" si="475"/>
        <v/>
      </c>
      <c r="AJ802" s="83" t="str">
        <f t="shared" si="475"/>
        <v/>
      </c>
      <c r="AK802" s="83" t="str">
        <f t="shared" si="475"/>
        <v/>
      </c>
      <c r="AL802" s="83" t="str">
        <f t="shared" si="475"/>
        <v/>
      </c>
      <c r="AM802" s="83" t="str">
        <f t="shared" si="475"/>
        <v/>
      </c>
      <c r="AN802" s="83" t="str">
        <f t="shared" si="475"/>
        <v/>
      </c>
      <c r="AO802" s="59"/>
      <c r="AP802" s="83" t="str">
        <f t="shared" si="476"/>
        <v/>
      </c>
      <c r="AQ802" s="83" t="str">
        <f t="shared" si="476"/>
        <v/>
      </c>
      <c r="AR802" s="83" t="str">
        <f t="shared" si="476"/>
        <v/>
      </c>
      <c r="AS802" s="83" t="str">
        <f t="shared" si="476"/>
        <v/>
      </c>
      <c r="AT802" s="83" t="str">
        <f t="shared" si="476"/>
        <v/>
      </c>
      <c r="AU802" s="59"/>
      <c r="AV802" s="83" t="str">
        <f t="shared" si="477"/>
        <v/>
      </c>
      <c r="AW802" s="83" t="str">
        <f t="shared" si="477"/>
        <v/>
      </c>
      <c r="AX802" s="83" t="str">
        <f t="shared" si="477"/>
        <v/>
      </c>
      <c r="AY802" s="83" t="str">
        <f t="shared" si="477"/>
        <v/>
      </c>
      <c r="AZ802" s="59"/>
      <c r="BA802" s="83" t="str">
        <f t="shared" si="478"/>
        <v/>
      </c>
      <c r="BB802" s="83" t="str">
        <f t="shared" si="478"/>
        <v/>
      </c>
      <c r="BC802" s="59"/>
      <c r="BD802" s="83" t="str">
        <f t="shared" si="479"/>
        <v/>
      </c>
      <c r="BE802" s="83" t="str">
        <f t="shared" si="479"/>
        <v/>
      </c>
      <c r="BF802" s="83" t="str">
        <f t="shared" si="479"/>
        <v/>
      </c>
    </row>
    <row r="803" spans="16:58" s="20" customFormat="1" ht="15" customHeight="1">
      <c r="P803" s="237">
        <v>182</v>
      </c>
      <c r="Q803" s="50" t="str">
        <f t="shared" si="471"/>
        <v>0_0</v>
      </c>
      <c r="R803" s="21"/>
      <c r="S803" s="21"/>
      <c r="T803" s="32"/>
      <c r="U803" s="83" t="str">
        <f t="shared" si="480"/>
        <v/>
      </c>
      <c r="V803" s="83" t="str">
        <f t="shared" si="480"/>
        <v/>
      </c>
      <c r="W803" s="83" t="str">
        <f t="shared" si="480"/>
        <v/>
      </c>
      <c r="X803" s="83" t="str">
        <f t="shared" si="480"/>
        <v/>
      </c>
      <c r="Y803" s="83" t="str">
        <f t="shared" si="480"/>
        <v/>
      </c>
      <c r="Z803" s="70" t="str">
        <f t="shared" si="464"/>
        <v/>
      </c>
      <c r="AA803" s="70" t="e">
        <f t="shared" ca="1" si="465"/>
        <v>#VALUE!</v>
      </c>
      <c r="AB803" s="70" t="e">
        <f t="shared" ca="1" si="466"/>
        <v>#VALUE!</v>
      </c>
      <c r="AC803" s="70" t="e">
        <f t="shared" ca="1" si="467"/>
        <v>#VALUE!</v>
      </c>
      <c r="AD803" s="70" t="e">
        <f t="shared" ca="1" si="468"/>
        <v>#VALUE!</v>
      </c>
      <c r="AE803" s="70" t="e">
        <f t="shared" ca="1" si="469"/>
        <v>#VALUE!</v>
      </c>
      <c r="AF803" s="70" t="e">
        <f t="shared" ca="1" si="470"/>
        <v>#VALUE!</v>
      </c>
      <c r="AG803" s="83" t="str">
        <f t="shared" si="475"/>
        <v/>
      </c>
      <c r="AH803" s="83" t="str">
        <f t="shared" si="475"/>
        <v/>
      </c>
      <c r="AI803" s="83" t="str">
        <f t="shared" si="475"/>
        <v/>
      </c>
      <c r="AJ803" s="83" t="str">
        <f t="shared" si="475"/>
        <v/>
      </c>
      <c r="AK803" s="83" t="str">
        <f t="shared" si="475"/>
        <v/>
      </c>
      <c r="AL803" s="83" t="str">
        <f t="shared" si="475"/>
        <v/>
      </c>
      <c r="AM803" s="83" t="str">
        <f t="shared" si="475"/>
        <v/>
      </c>
      <c r="AN803" s="83" t="str">
        <f t="shared" si="475"/>
        <v/>
      </c>
      <c r="AO803" s="59"/>
      <c r="AP803" s="83" t="str">
        <f t="shared" si="476"/>
        <v/>
      </c>
      <c r="AQ803" s="83" t="str">
        <f t="shared" si="476"/>
        <v/>
      </c>
      <c r="AR803" s="83" t="str">
        <f t="shared" si="476"/>
        <v/>
      </c>
      <c r="AS803" s="83" t="str">
        <f t="shared" si="476"/>
        <v/>
      </c>
      <c r="AT803" s="83" t="str">
        <f t="shared" si="476"/>
        <v/>
      </c>
      <c r="AU803" s="59"/>
      <c r="AV803" s="83" t="str">
        <f t="shared" si="477"/>
        <v/>
      </c>
      <c r="AW803" s="83" t="str">
        <f t="shared" si="477"/>
        <v/>
      </c>
      <c r="AX803" s="83" t="str">
        <f t="shared" si="477"/>
        <v/>
      </c>
      <c r="AY803" s="83" t="str">
        <f t="shared" si="477"/>
        <v/>
      </c>
      <c r="AZ803" s="59"/>
      <c r="BA803" s="83" t="str">
        <f t="shared" si="478"/>
        <v/>
      </c>
      <c r="BB803" s="83" t="str">
        <f t="shared" si="478"/>
        <v/>
      </c>
      <c r="BC803" s="59"/>
      <c r="BD803" s="83" t="str">
        <f t="shared" si="479"/>
        <v/>
      </c>
      <c r="BE803" s="83" t="str">
        <f t="shared" si="479"/>
        <v/>
      </c>
      <c r="BF803" s="83" t="str">
        <f t="shared" si="479"/>
        <v/>
      </c>
    </row>
    <row r="804" spans="16:58" s="20" customFormat="1" ht="15" customHeight="1">
      <c r="P804" s="237">
        <v>183</v>
      </c>
      <c r="Q804" s="50" t="str">
        <f t="shared" si="471"/>
        <v>0_0</v>
      </c>
      <c r="R804" s="21"/>
      <c r="S804" s="21"/>
      <c r="T804" s="32"/>
      <c r="U804" s="83" t="str">
        <f t="shared" si="480"/>
        <v/>
      </c>
      <c r="V804" s="83" t="str">
        <f t="shared" si="480"/>
        <v/>
      </c>
      <c r="W804" s="83" t="str">
        <f t="shared" si="480"/>
        <v/>
      </c>
      <c r="X804" s="83" t="str">
        <f t="shared" si="480"/>
        <v/>
      </c>
      <c r="Y804" s="83" t="str">
        <f t="shared" si="480"/>
        <v/>
      </c>
      <c r="Z804" s="70" t="str">
        <f t="shared" si="464"/>
        <v/>
      </c>
      <c r="AA804" s="70" t="e">
        <f t="shared" ca="1" si="465"/>
        <v>#VALUE!</v>
      </c>
      <c r="AB804" s="70" t="e">
        <f t="shared" ca="1" si="466"/>
        <v>#VALUE!</v>
      </c>
      <c r="AC804" s="70" t="e">
        <f t="shared" ca="1" si="467"/>
        <v>#VALUE!</v>
      </c>
      <c r="AD804" s="70" t="e">
        <f t="shared" ca="1" si="468"/>
        <v>#VALUE!</v>
      </c>
      <c r="AE804" s="70" t="e">
        <f t="shared" ca="1" si="469"/>
        <v>#VALUE!</v>
      </c>
      <c r="AF804" s="70" t="e">
        <f t="shared" ca="1" si="470"/>
        <v>#VALUE!</v>
      </c>
      <c r="AG804" s="83" t="str">
        <f t="shared" si="475"/>
        <v/>
      </c>
      <c r="AH804" s="83" t="str">
        <f t="shared" si="475"/>
        <v/>
      </c>
      <c r="AI804" s="83" t="str">
        <f t="shared" si="475"/>
        <v/>
      </c>
      <c r="AJ804" s="83" t="str">
        <f t="shared" si="475"/>
        <v/>
      </c>
      <c r="AK804" s="83" t="str">
        <f t="shared" si="475"/>
        <v/>
      </c>
      <c r="AL804" s="83" t="str">
        <f t="shared" si="475"/>
        <v/>
      </c>
      <c r="AM804" s="83" t="str">
        <f t="shared" si="475"/>
        <v/>
      </c>
      <c r="AN804" s="83" t="str">
        <f t="shared" si="475"/>
        <v/>
      </c>
      <c r="AO804" s="59"/>
      <c r="AP804" s="83" t="str">
        <f t="shared" si="476"/>
        <v/>
      </c>
      <c r="AQ804" s="83" t="str">
        <f t="shared" si="476"/>
        <v/>
      </c>
      <c r="AR804" s="83" t="str">
        <f t="shared" si="476"/>
        <v/>
      </c>
      <c r="AS804" s="83" t="str">
        <f t="shared" si="476"/>
        <v/>
      </c>
      <c r="AT804" s="83" t="str">
        <f t="shared" si="476"/>
        <v/>
      </c>
      <c r="AU804" s="59"/>
      <c r="AV804" s="83" t="str">
        <f t="shared" si="477"/>
        <v/>
      </c>
      <c r="AW804" s="83" t="str">
        <f t="shared" si="477"/>
        <v/>
      </c>
      <c r="AX804" s="83" t="str">
        <f t="shared" si="477"/>
        <v/>
      </c>
      <c r="AY804" s="83" t="str">
        <f t="shared" si="477"/>
        <v/>
      </c>
      <c r="AZ804" s="59"/>
      <c r="BA804" s="83" t="str">
        <f t="shared" si="478"/>
        <v/>
      </c>
      <c r="BB804" s="83" t="str">
        <f t="shared" si="478"/>
        <v/>
      </c>
      <c r="BC804" s="59"/>
      <c r="BD804" s="83" t="str">
        <f t="shared" si="479"/>
        <v/>
      </c>
      <c r="BE804" s="83" t="str">
        <f t="shared" si="479"/>
        <v/>
      </c>
      <c r="BF804" s="83" t="str">
        <f t="shared" si="479"/>
        <v/>
      </c>
    </row>
    <row r="805" spans="16:58" s="20" customFormat="1" ht="15" customHeight="1">
      <c r="P805" s="237">
        <v>184</v>
      </c>
      <c r="Q805" s="50" t="str">
        <f t="shared" si="471"/>
        <v>0_0</v>
      </c>
      <c r="R805" s="21"/>
      <c r="S805" s="21"/>
      <c r="T805" s="32"/>
      <c r="U805" s="83" t="str">
        <f t="shared" si="480"/>
        <v/>
      </c>
      <c r="V805" s="83" t="str">
        <f t="shared" si="480"/>
        <v/>
      </c>
      <c r="W805" s="83" t="str">
        <f t="shared" si="480"/>
        <v/>
      </c>
      <c r="X805" s="83" t="str">
        <f t="shared" si="480"/>
        <v/>
      </c>
      <c r="Y805" s="83" t="str">
        <f t="shared" si="480"/>
        <v/>
      </c>
      <c r="Z805" s="70" t="str">
        <f t="shared" si="464"/>
        <v/>
      </c>
      <c r="AA805" s="70" t="e">
        <f t="shared" ca="1" si="465"/>
        <v>#VALUE!</v>
      </c>
      <c r="AB805" s="70" t="e">
        <f t="shared" ca="1" si="466"/>
        <v>#VALUE!</v>
      </c>
      <c r="AC805" s="70" t="e">
        <f t="shared" ca="1" si="467"/>
        <v>#VALUE!</v>
      </c>
      <c r="AD805" s="70" t="e">
        <f t="shared" ca="1" si="468"/>
        <v>#VALUE!</v>
      </c>
      <c r="AE805" s="70" t="e">
        <f t="shared" ca="1" si="469"/>
        <v>#VALUE!</v>
      </c>
      <c r="AF805" s="70" t="e">
        <f t="shared" ca="1" si="470"/>
        <v>#VALUE!</v>
      </c>
      <c r="AG805" s="83" t="str">
        <f t="shared" si="475"/>
        <v/>
      </c>
      <c r="AH805" s="83" t="str">
        <f t="shared" si="475"/>
        <v/>
      </c>
      <c r="AI805" s="83" t="str">
        <f t="shared" si="475"/>
        <v/>
      </c>
      <c r="AJ805" s="83" t="str">
        <f t="shared" si="475"/>
        <v/>
      </c>
      <c r="AK805" s="83" t="str">
        <f t="shared" si="475"/>
        <v/>
      </c>
      <c r="AL805" s="83" t="str">
        <f t="shared" si="475"/>
        <v/>
      </c>
      <c r="AM805" s="83" t="str">
        <f t="shared" si="475"/>
        <v/>
      </c>
      <c r="AN805" s="83" t="str">
        <f t="shared" si="475"/>
        <v/>
      </c>
      <c r="AO805" s="59"/>
      <c r="AP805" s="83" t="str">
        <f t="shared" si="476"/>
        <v/>
      </c>
      <c r="AQ805" s="83" t="str">
        <f t="shared" si="476"/>
        <v/>
      </c>
      <c r="AR805" s="83" t="str">
        <f t="shared" si="476"/>
        <v/>
      </c>
      <c r="AS805" s="83" t="str">
        <f t="shared" si="476"/>
        <v/>
      </c>
      <c r="AT805" s="83" t="str">
        <f t="shared" si="476"/>
        <v/>
      </c>
      <c r="AU805" s="59"/>
      <c r="AV805" s="83" t="str">
        <f t="shared" si="477"/>
        <v/>
      </c>
      <c r="AW805" s="83" t="str">
        <f t="shared" si="477"/>
        <v/>
      </c>
      <c r="AX805" s="83" t="str">
        <f t="shared" si="477"/>
        <v/>
      </c>
      <c r="AY805" s="83" t="str">
        <f t="shared" si="477"/>
        <v/>
      </c>
      <c r="AZ805" s="59"/>
      <c r="BA805" s="83" t="str">
        <f t="shared" si="478"/>
        <v/>
      </c>
      <c r="BB805" s="83" t="str">
        <f t="shared" si="478"/>
        <v/>
      </c>
      <c r="BC805" s="59"/>
      <c r="BD805" s="83" t="str">
        <f t="shared" si="479"/>
        <v/>
      </c>
      <c r="BE805" s="83" t="str">
        <f t="shared" si="479"/>
        <v/>
      </c>
      <c r="BF805" s="83" t="str">
        <f t="shared" si="479"/>
        <v/>
      </c>
    </row>
    <row r="806" spans="16:58" s="20" customFormat="1" ht="15" customHeight="1">
      <c r="P806" s="237">
        <v>185</v>
      </c>
      <c r="Q806" s="50" t="str">
        <f t="shared" si="471"/>
        <v>0_0</v>
      </c>
      <c r="R806" s="21"/>
      <c r="S806" s="21"/>
      <c r="T806" s="32"/>
      <c r="U806" s="83" t="str">
        <f t="shared" si="480"/>
        <v/>
      </c>
      <c r="V806" s="83" t="str">
        <f t="shared" si="480"/>
        <v/>
      </c>
      <c r="W806" s="83" t="str">
        <f t="shared" si="480"/>
        <v/>
      </c>
      <c r="X806" s="83" t="str">
        <f t="shared" si="480"/>
        <v/>
      </c>
      <c r="Y806" s="83" t="str">
        <f t="shared" si="480"/>
        <v/>
      </c>
      <c r="Z806" s="70" t="str">
        <f t="shared" si="464"/>
        <v/>
      </c>
      <c r="AA806" s="70" t="e">
        <f t="shared" ca="1" si="465"/>
        <v>#VALUE!</v>
      </c>
      <c r="AB806" s="70" t="e">
        <f t="shared" ca="1" si="466"/>
        <v>#VALUE!</v>
      </c>
      <c r="AC806" s="70" t="e">
        <f t="shared" ca="1" si="467"/>
        <v>#VALUE!</v>
      </c>
      <c r="AD806" s="70" t="e">
        <f t="shared" ca="1" si="468"/>
        <v>#VALUE!</v>
      </c>
      <c r="AE806" s="70" t="e">
        <f t="shared" ca="1" si="469"/>
        <v>#VALUE!</v>
      </c>
      <c r="AF806" s="70" t="e">
        <f t="shared" ca="1" si="470"/>
        <v>#VALUE!</v>
      </c>
      <c r="AG806" s="83" t="str">
        <f t="shared" si="475"/>
        <v/>
      </c>
      <c r="AH806" s="83" t="str">
        <f t="shared" si="475"/>
        <v/>
      </c>
      <c r="AI806" s="83" t="str">
        <f t="shared" si="475"/>
        <v/>
      </c>
      <c r="AJ806" s="83" t="str">
        <f t="shared" si="475"/>
        <v/>
      </c>
      <c r="AK806" s="83" t="str">
        <f t="shared" si="475"/>
        <v/>
      </c>
      <c r="AL806" s="83" t="str">
        <f t="shared" si="475"/>
        <v/>
      </c>
      <c r="AM806" s="83" t="str">
        <f t="shared" si="475"/>
        <v/>
      </c>
      <c r="AN806" s="83" t="str">
        <f t="shared" si="475"/>
        <v/>
      </c>
      <c r="AO806" s="59"/>
      <c r="AP806" s="83" t="str">
        <f t="shared" si="476"/>
        <v/>
      </c>
      <c r="AQ806" s="83" t="str">
        <f t="shared" si="476"/>
        <v/>
      </c>
      <c r="AR806" s="83" t="str">
        <f t="shared" si="476"/>
        <v/>
      </c>
      <c r="AS806" s="83" t="str">
        <f t="shared" si="476"/>
        <v/>
      </c>
      <c r="AT806" s="83" t="str">
        <f t="shared" si="476"/>
        <v/>
      </c>
      <c r="AU806" s="59"/>
      <c r="AV806" s="83" t="str">
        <f t="shared" si="477"/>
        <v/>
      </c>
      <c r="AW806" s="83" t="str">
        <f t="shared" si="477"/>
        <v/>
      </c>
      <c r="AX806" s="83" t="str">
        <f t="shared" si="477"/>
        <v/>
      </c>
      <c r="AY806" s="83" t="str">
        <f t="shared" si="477"/>
        <v/>
      </c>
      <c r="AZ806" s="59"/>
      <c r="BA806" s="83" t="str">
        <f t="shared" si="478"/>
        <v/>
      </c>
      <c r="BB806" s="83" t="str">
        <f t="shared" si="478"/>
        <v/>
      </c>
      <c r="BC806" s="59"/>
      <c r="BD806" s="83" t="str">
        <f t="shared" si="479"/>
        <v/>
      </c>
      <c r="BE806" s="83" t="str">
        <f t="shared" si="479"/>
        <v/>
      </c>
      <c r="BF806" s="83" t="str">
        <f t="shared" si="479"/>
        <v/>
      </c>
    </row>
    <row r="807" spans="16:58" s="20" customFormat="1" ht="15" customHeight="1">
      <c r="P807" s="237">
        <v>186</v>
      </c>
      <c r="Q807" s="50" t="str">
        <f t="shared" si="471"/>
        <v>0_0</v>
      </c>
      <c r="R807" s="21"/>
      <c r="S807" s="21"/>
      <c r="T807" s="32"/>
      <c r="U807" s="83" t="str">
        <f t="shared" si="480"/>
        <v/>
      </c>
      <c r="V807" s="83" t="str">
        <f t="shared" si="480"/>
        <v/>
      </c>
      <c r="W807" s="83" t="str">
        <f t="shared" si="480"/>
        <v/>
      </c>
      <c r="X807" s="83" t="str">
        <f t="shared" si="480"/>
        <v/>
      </c>
      <c r="Y807" s="83" t="str">
        <f t="shared" si="480"/>
        <v/>
      </c>
      <c r="Z807" s="70" t="str">
        <f t="shared" si="464"/>
        <v/>
      </c>
      <c r="AA807" s="70" t="e">
        <f t="shared" ca="1" si="465"/>
        <v>#VALUE!</v>
      </c>
      <c r="AB807" s="70" t="e">
        <f t="shared" ca="1" si="466"/>
        <v>#VALUE!</v>
      </c>
      <c r="AC807" s="70" t="e">
        <f t="shared" ca="1" si="467"/>
        <v>#VALUE!</v>
      </c>
      <c r="AD807" s="70" t="e">
        <f t="shared" ca="1" si="468"/>
        <v>#VALUE!</v>
      </c>
      <c r="AE807" s="70" t="e">
        <f t="shared" ca="1" si="469"/>
        <v>#VALUE!</v>
      </c>
      <c r="AF807" s="70" t="e">
        <f t="shared" ca="1" si="470"/>
        <v>#VALUE!</v>
      </c>
      <c r="AG807" s="83" t="str">
        <f t="shared" si="475"/>
        <v/>
      </c>
      <c r="AH807" s="83" t="str">
        <f t="shared" si="475"/>
        <v/>
      </c>
      <c r="AI807" s="83" t="str">
        <f t="shared" si="475"/>
        <v/>
      </c>
      <c r="AJ807" s="83" t="str">
        <f t="shared" si="475"/>
        <v/>
      </c>
      <c r="AK807" s="83" t="str">
        <f t="shared" si="475"/>
        <v/>
      </c>
      <c r="AL807" s="83" t="str">
        <f t="shared" si="475"/>
        <v/>
      </c>
      <c r="AM807" s="83" t="str">
        <f t="shared" si="475"/>
        <v/>
      </c>
      <c r="AN807" s="83" t="str">
        <f t="shared" si="475"/>
        <v/>
      </c>
      <c r="AO807" s="59"/>
      <c r="AP807" s="83" t="str">
        <f t="shared" si="476"/>
        <v/>
      </c>
      <c r="AQ807" s="83" t="str">
        <f t="shared" si="476"/>
        <v/>
      </c>
      <c r="AR807" s="83" t="str">
        <f t="shared" si="476"/>
        <v/>
      </c>
      <c r="AS807" s="83" t="str">
        <f t="shared" si="476"/>
        <v/>
      </c>
      <c r="AT807" s="83" t="str">
        <f t="shared" si="476"/>
        <v/>
      </c>
      <c r="AU807" s="59"/>
      <c r="AV807" s="83" t="str">
        <f t="shared" si="477"/>
        <v/>
      </c>
      <c r="AW807" s="83" t="str">
        <f t="shared" si="477"/>
        <v/>
      </c>
      <c r="AX807" s="83" t="str">
        <f t="shared" si="477"/>
        <v/>
      </c>
      <c r="AY807" s="83" t="str">
        <f t="shared" si="477"/>
        <v/>
      </c>
      <c r="AZ807" s="59"/>
      <c r="BA807" s="83" t="str">
        <f t="shared" si="478"/>
        <v/>
      </c>
      <c r="BB807" s="83" t="str">
        <f t="shared" si="478"/>
        <v/>
      </c>
      <c r="BC807" s="59"/>
      <c r="BD807" s="83" t="str">
        <f t="shared" si="479"/>
        <v/>
      </c>
      <c r="BE807" s="83" t="str">
        <f t="shared" si="479"/>
        <v/>
      </c>
      <c r="BF807" s="83" t="str">
        <f t="shared" si="479"/>
        <v/>
      </c>
    </row>
    <row r="808" spans="16:58" s="20" customFormat="1" ht="15" customHeight="1">
      <c r="P808" s="237">
        <v>187</v>
      </c>
      <c r="Q808" s="50" t="str">
        <f t="shared" si="471"/>
        <v>0_0</v>
      </c>
      <c r="R808" s="21"/>
      <c r="S808" s="21"/>
      <c r="T808" s="32"/>
      <c r="U808" s="83" t="str">
        <f t="shared" si="480"/>
        <v/>
      </c>
      <c r="V808" s="83" t="str">
        <f t="shared" si="480"/>
        <v/>
      </c>
      <c r="W808" s="83" t="str">
        <f t="shared" si="480"/>
        <v/>
      </c>
      <c r="X808" s="83" t="str">
        <f t="shared" si="480"/>
        <v/>
      </c>
      <c r="Y808" s="83" t="str">
        <f t="shared" si="480"/>
        <v/>
      </c>
      <c r="Z808" s="70" t="str">
        <f t="shared" si="464"/>
        <v/>
      </c>
      <c r="AA808" s="70" t="e">
        <f t="shared" ca="1" si="465"/>
        <v>#VALUE!</v>
      </c>
      <c r="AB808" s="70" t="e">
        <f t="shared" ca="1" si="466"/>
        <v>#VALUE!</v>
      </c>
      <c r="AC808" s="70" t="e">
        <f t="shared" ca="1" si="467"/>
        <v>#VALUE!</v>
      </c>
      <c r="AD808" s="70" t="e">
        <f t="shared" ca="1" si="468"/>
        <v>#VALUE!</v>
      </c>
      <c r="AE808" s="70" t="e">
        <f t="shared" ca="1" si="469"/>
        <v>#VALUE!</v>
      </c>
      <c r="AF808" s="70" t="e">
        <f t="shared" ca="1" si="470"/>
        <v>#VALUE!</v>
      </c>
      <c r="AG808" s="83" t="str">
        <f t="shared" si="475"/>
        <v/>
      </c>
      <c r="AH808" s="83" t="str">
        <f t="shared" si="475"/>
        <v/>
      </c>
      <c r="AI808" s="83" t="str">
        <f t="shared" si="475"/>
        <v/>
      </c>
      <c r="AJ808" s="83" t="str">
        <f t="shared" si="475"/>
        <v/>
      </c>
      <c r="AK808" s="83" t="str">
        <f t="shared" si="475"/>
        <v/>
      </c>
      <c r="AL808" s="83" t="str">
        <f t="shared" si="475"/>
        <v/>
      </c>
      <c r="AM808" s="83" t="str">
        <f t="shared" si="475"/>
        <v/>
      </c>
      <c r="AN808" s="83" t="str">
        <f t="shared" si="475"/>
        <v/>
      </c>
      <c r="AO808" s="59"/>
      <c r="AP808" s="83" t="str">
        <f t="shared" si="476"/>
        <v/>
      </c>
      <c r="AQ808" s="83" t="str">
        <f t="shared" si="476"/>
        <v/>
      </c>
      <c r="AR808" s="83" t="str">
        <f t="shared" si="476"/>
        <v/>
      </c>
      <c r="AS808" s="83" t="str">
        <f t="shared" si="476"/>
        <v/>
      </c>
      <c r="AT808" s="83" t="str">
        <f t="shared" si="476"/>
        <v/>
      </c>
      <c r="AU808" s="59"/>
      <c r="AV808" s="83" t="str">
        <f t="shared" si="477"/>
        <v/>
      </c>
      <c r="AW808" s="83" t="str">
        <f t="shared" si="477"/>
        <v/>
      </c>
      <c r="AX808" s="83" t="str">
        <f t="shared" si="477"/>
        <v/>
      </c>
      <c r="AY808" s="83" t="str">
        <f t="shared" si="477"/>
        <v/>
      </c>
      <c r="AZ808" s="59"/>
      <c r="BA808" s="83" t="str">
        <f t="shared" si="478"/>
        <v/>
      </c>
      <c r="BB808" s="83" t="str">
        <f t="shared" si="478"/>
        <v/>
      </c>
      <c r="BC808" s="59"/>
      <c r="BD808" s="83" t="str">
        <f t="shared" si="479"/>
        <v/>
      </c>
      <c r="BE808" s="83" t="str">
        <f t="shared" si="479"/>
        <v/>
      </c>
      <c r="BF808" s="83" t="str">
        <f t="shared" si="479"/>
        <v/>
      </c>
    </row>
    <row r="809" spans="16:58" s="20" customFormat="1" ht="15" customHeight="1">
      <c r="P809" s="237">
        <v>188</v>
      </c>
      <c r="Q809" s="50" t="str">
        <f t="shared" si="471"/>
        <v>0_0</v>
      </c>
      <c r="R809" s="21"/>
      <c r="S809" s="21"/>
      <c r="T809" s="32"/>
      <c r="U809" s="83" t="str">
        <f t="shared" si="480"/>
        <v/>
      </c>
      <c r="V809" s="83" t="str">
        <f t="shared" si="480"/>
        <v/>
      </c>
      <c r="W809" s="83" t="str">
        <f t="shared" si="480"/>
        <v/>
      </c>
      <c r="X809" s="83" t="str">
        <f t="shared" si="480"/>
        <v/>
      </c>
      <c r="Y809" s="83" t="str">
        <f t="shared" si="480"/>
        <v/>
      </c>
      <c r="Z809" s="70" t="str">
        <f t="shared" si="464"/>
        <v/>
      </c>
      <c r="AA809" s="70" t="e">
        <f t="shared" ca="1" si="465"/>
        <v>#VALUE!</v>
      </c>
      <c r="AB809" s="70" t="e">
        <f t="shared" ca="1" si="466"/>
        <v>#VALUE!</v>
      </c>
      <c r="AC809" s="70" t="e">
        <f t="shared" ca="1" si="467"/>
        <v>#VALUE!</v>
      </c>
      <c r="AD809" s="70" t="e">
        <f t="shared" ca="1" si="468"/>
        <v>#VALUE!</v>
      </c>
      <c r="AE809" s="70" t="e">
        <f t="shared" ca="1" si="469"/>
        <v>#VALUE!</v>
      </c>
      <c r="AF809" s="70" t="e">
        <f t="shared" ca="1" si="470"/>
        <v>#VALUE!</v>
      </c>
      <c r="AG809" s="83" t="str">
        <f t="shared" si="475"/>
        <v/>
      </c>
      <c r="AH809" s="83" t="str">
        <f t="shared" si="475"/>
        <v/>
      </c>
      <c r="AI809" s="83" t="str">
        <f t="shared" si="475"/>
        <v/>
      </c>
      <c r="AJ809" s="83" t="str">
        <f t="shared" si="475"/>
        <v/>
      </c>
      <c r="AK809" s="83" t="str">
        <f t="shared" si="475"/>
        <v/>
      </c>
      <c r="AL809" s="83" t="str">
        <f t="shared" si="475"/>
        <v/>
      </c>
      <c r="AM809" s="83" t="str">
        <f t="shared" si="475"/>
        <v/>
      </c>
      <c r="AN809" s="83" t="str">
        <f t="shared" si="475"/>
        <v/>
      </c>
      <c r="AO809" s="59"/>
      <c r="AP809" s="83" t="str">
        <f t="shared" si="476"/>
        <v/>
      </c>
      <c r="AQ809" s="83" t="str">
        <f t="shared" si="476"/>
        <v/>
      </c>
      <c r="AR809" s="83" t="str">
        <f t="shared" si="476"/>
        <v/>
      </c>
      <c r="AS809" s="83" t="str">
        <f t="shared" si="476"/>
        <v/>
      </c>
      <c r="AT809" s="83" t="str">
        <f t="shared" si="476"/>
        <v/>
      </c>
      <c r="AU809" s="59"/>
      <c r="AV809" s="83" t="str">
        <f t="shared" si="477"/>
        <v/>
      </c>
      <c r="AW809" s="83" t="str">
        <f t="shared" si="477"/>
        <v/>
      </c>
      <c r="AX809" s="83" t="str">
        <f t="shared" si="477"/>
        <v/>
      </c>
      <c r="AY809" s="83" t="str">
        <f t="shared" si="477"/>
        <v/>
      </c>
      <c r="AZ809" s="59"/>
      <c r="BA809" s="83" t="str">
        <f t="shared" si="478"/>
        <v/>
      </c>
      <c r="BB809" s="83" t="str">
        <f t="shared" si="478"/>
        <v/>
      </c>
      <c r="BC809" s="59"/>
      <c r="BD809" s="83" t="str">
        <f t="shared" si="479"/>
        <v/>
      </c>
      <c r="BE809" s="83" t="str">
        <f t="shared" si="479"/>
        <v/>
      </c>
      <c r="BF809" s="83" t="str">
        <f t="shared" si="479"/>
        <v/>
      </c>
    </row>
    <row r="810" spans="16:58" s="20" customFormat="1" ht="15" customHeight="1">
      <c r="P810" s="237">
        <v>189</v>
      </c>
      <c r="Q810" s="50" t="str">
        <f t="shared" si="471"/>
        <v>0_0</v>
      </c>
      <c r="R810" s="21"/>
      <c r="S810" s="21"/>
      <c r="T810" s="32"/>
      <c r="U810" s="83" t="str">
        <f t="shared" si="480"/>
        <v/>
      </c>
      <c r="V810" s="83" t="str">
        <f t="shared" si="480"/>
        <v/>
      </c>
      <c r="W810" s="83" t="str">
        <f t="shared" si="480"/>
        <v/>
      </c>
      <c r="X810" s="83" t="str">
        <f t="shared" si="480"/>
        <v/>
      </c>
      <c r="Y810" s="83" t="str">
        <f t="shared" si="480"/>
        <v/>
      </c>
      <c r="Z810" s="70" t="str">
        <f t="shared" si="464"/>
        <v/>
      </c>
      <c r="AA810" s="70" t="e">
        <f t="shared" ca="1" si="465"/>
        <v>#VALUE!</v>
      </c>
      <c r="AB810" s="70" t="e">
        <f t="shared" ca="1" si="466"/>
        <v>#VALUE!</v>
      </c>
      <c r="AC810" s="70" t="e">
        <f t="shared" ca="1" si="467"/>
        <v>#VALUE!</v>
      </c>
      <c r="AD810" s="70" t="e">
        <f t="shared" ca="1" si="468"/>
        <v>#VALUE!</v>
      </c>
      <c r="AE810" s="70" t="e">
        <f t="shared" ca="1" si="469"/>
        <v>#VALUE!</v>
      </c>
      <c r="AF810" s="70" t="e">
        <f t="shared" ca="1" si="470"/>
        <v>#VALUE!</v>
      </c>
      <c r="AG810" s="83" t="str">
        <f t="shared" si="475"/>
        <v/>
      </c>
      <c r="AH810" s="83" t="str">
        <f t="shared" si="475"/>
        <v/>
      </c>
      <c r="AI810" s="83" t="str">
        <f t="shared" si="475"/>
        <v/>
      </c>
      <c r="AJ810" s="83" t="str">
        <f t="shared" si="475"/>
        <v/>
      </c>
      <c r="AK810" s="83" t="str">
        <f t="shared" si="475"/>
        <v/>
      </c>
      <c r="AL810" s="83" t="str">
        <f t="shared" si="475"/>
        <v/>
      </c>
      <c r="AM810" s="83" t="str">
        <f t="shared" si="475"/>
        <v/>
      </c>
      <c r="AN810" s="83" t="str">
        <f t="shared" si="475"/>
        <v/>
      </c>
      <c r="AO810" s="59"/>
      <c r="AP810" s="83" t="str">
        <f t="shared" si="476"/>
        <v/>
      </c>
      <c r="AQ810" s="83" t="str">
        <f t="shared" si="476"/>
        <v/>
      </c>
      <c r="AR810" s="83" t="str">
        <f t="shared" si="476"/>
        <v/>
      </c>
      <c r="AS810" s="83" t="str">
        <f t="shared" si="476"/>
        <v/>
      </c>
      <c r="AT810" s="83" t="str">
        <f t="shared" si="476"/>
        <v/>
      </c>
      <c r="AU810" s="59"/>
      <c r="AV810" s="83" t="str">
        <f t="shared" si="477"/>
        <v/>
      </c>
      <c r="AW810" s="83" t="str">
        <f t="shared" si="477"/>
        <v/>
      </c>
      <c r="AX810" s="83" t="str">
        <f t="shared" si="477"/>
        <v/>
      </c>
      <c r="AY810" s="83" t="str">
        <f t="shared" si="477"/>
        <v/>
      </c>
      <c r="AZ810" s="59"/>
      <c r="BA810" s="83" t="str">
        <f t="shared" si="478"/>
        <v/>
      </c>
      <c r="BB810" s="83" t="str">
        <f t="shared" si="478"/>
        <v/>
      </c>
      <c r="BC810" s="59"/>
      <c r="BD810" s="83" t="str">
        <f t="shared" si="479"/>
        <v/>
      </c>
      <c r="BE810" s="83" t="str">
        <f t="shared" si="479"/>
        <v/>
      </c>
      <c r="BF810" s="83" t="str">
        <f t="shared" si="479"/>
        <v/>
      </c>
    </row>
    <row r="811" spans="16:58" s="20" customFormat="1" ht="15" customHeight="1">
      <c r="P811" s="237">
        <v>190</v>
      </c>
      <c r="Q811" s="50" t="str">
        <f t="shared" si="471"/>
        <v>0_0</v>
      </c>
      <c r="R811" s="21"/>
      <c r="S811" s="21"/>
      <c r="T811" s="32"/>
      <c r="U811" s="83" t="str">
        <f t="shared" si="480"/>
        <v/>
      </c>
      <c r="V811" s="83" t="str">
        <f t="shared" si="480"/>
        <v/>
      </c>
      <c r="W811" s="83" t="str">
        <f t="shared" si="480"/>
        <v/>
      </c>
      <c r="X811" s="83" t="str">
        <f t="shared" si="480"/>
        <v/>
      </c>
      <c r="Y811" s="83" t="str">
        <f t="shared" si="480"/>
        <v/>
      </c>
      <c r="Z811" s="70" t="str">
        <f t="shared" si="464"/>
        <v/>
      </c>
      <c r="AA811" s="70" t="e">
        <f t="shared" ca="1" si="465"/>
        <v>#VALUE!</v>
      </c>
      <c r="AB811" s="70" t="e">
        <f t="shared" ca="1" si="466"/>
        <v>#VALUE!</v>
      </c>
      <c r="AC811" s="70" t="e">
        <f t="shared" ca="1" si="467"/>
        <v>#VALUE!</v>
      </c>
      <c r="AD811" s="70" t="e">
        <f t="shared" ca="1" si="468"/>
        <v>#VALUE!</v>
      </c>
      <c r="AE811" s="70" t="e">
        <f t="shared" ca="1" si="469"/>
        <v>#VALUE!</v>
      </c>
      <c r="AF811" s="70" t="e">
        <f t="shared" ca="1" si="470"/>
        <v>#VALUE!</v>
      </c>
      <c r="AG811" s="83" t="str">
        <f t="shared" ref="AG811:AN820" si="481">IF(ISERROR(AG199/$T199),"",AG199/$T199)</f>
        <v/>
      </c>
      <c r="AH811" s="83" t="str">
        <f t="shared" si="481"/>
        <v/>
      </c>
      <c r="AI811" s="83" t="str">
        <f t="shared" si="481"/>
        <v/>
      </c>
      <c r="AJ811" s="83" t="str">
        <f t="shared" si="481"/>
        <v/>
      </c>
      <c r="AK811" s="83" t="str">
        <f t="shared" si="481"/>
        <v/>
      </c>
      <c r="AL811" s="83" t="str">
        <f t="shared" si="481"/>
        <v/>
      </c>
      <c r="AM811" s="83" t="str">
        <f t="shared" si="481"/>
        <v/>
      </c>
      <c r="AN811" s="83" t="str">
        <f t="shared" si="481"/>
        <v/>
      </c>
      <c r="AO811" s="59"/>
      <c r="AP811" s="83" t="str">
        <f t="shared" ref="AP811:AT820" si="482">IF(ISERROR(AP199/$T199),"",AP199/$T199)</f>
        <v/>
      </c>
      <c r="AQ811" s="83" t="str">
        <f t="shared" si="482"/>
        <v/>
      </c>
      <c r="AR811" s="83" t="str">
        <f t="shared" si="482"/>
        <v/>
      </c>
      <c r="AS811" s="83" t="str">
        <f t="shared" si="482"/>
        <v/>
      </c>
      <c r="AT811" s="83" t="str">
        <f t="shared" si="482"/>
        <v/>
      </c>
      <c r="AU811" s="59"/>
      <c r="AV811" s="83" t="str">
        <f t="shared" si="477"/>
        <v/>
      </c>
      <c r="AW811" s="83" t="str">
        <f t="shared" si="477"/>
        <v/>
      </c>
      <c r="AX811" s="83" t="str">
        <f t="shared" si="477"/>
        <v/>
      </c>
      <c r="AY811" s="83" t="str">
        <f t="shared" si="477"/>
        <v/>
      </c>
      <c r="AZ811" s="59"/>
      <c r="BA811" s="83" t="str">
        <f t="shared" si="478"/>
        <v/>
      </c>
      <c r="BB811" s="83" t="str">
        <f t="shared" si="478"/>
        <v/>
      </c>
      <c r="BC811" s="59"/>
      <c r="BD811" s="83" t="str">
        <f t="shared" si="479"/>
        <v/>
      </c>
      <c r="BE811" s="83" t="str">
        <f t="shared" si="479"/>
        <v/>
      </c>
      <c r="BF811" s="83" t="str">
        <f t="shared" si="479"/>
        <v/>
      </c>
    </row>
    <row r="812" spans="16:58" s="20" customFormat="1" ht="15" customHeight="1">
      <c r="P812" s="237">
        <v>191</v>
      </c>
      <c r="Q812" s="50" t="str">
        <f t="shared" si="471"/>
        <v>0_0</v>
      </c>
      <c r="R812" s="21"/>
      <c r="S812" s="21"/>
      <c r="T812" s="32"/>
      <c r="U812" s="83" t="str">
        <f t="shared" ref="U812:Y821" si="483">IF(ISERROR(U200/$T200),"",U200/$T200)</f>
        <v/>
      </c>
      <c r="V812" s="83" t="str">
        <f t="shared" si="483"/>
        <v/>
      </c>
      <c r="W812" s="83" t="str">
        <f t="shared" si="483"/>
        <v/>
      </c>
      <c r="X812" s="83" t="str">
        <f t="shared" si="483"/>
        <v/>
      </c>
      <c r="Y812" s="83" t="str">
        <f t="shared" si="483"/>
        <v/>
      </c>
      <c r="Z812" s="70" t="str">
        <f t="shared" si="464"/>
        <v/>
      </c>
      <c r="AA812" s="70" t="e">
        <f t="shared" ca="1" si="465"/>
        <v>#VALUE!</v>
      </c>
      <c r="AB812" s="70" t="e">
        <f t="shared" ca="1" si="466"/>
        <v>#VALUE!</v>
      </c>
      <c r="AC812" s="70" t="e">
        <f t="shared" ca="1" si="467"/>
        <v>#VALUE!</v>
      </c>
      <c r="AD812" s="70" t="e">
        <f t="shared" ca="1" si="468"/>
        <v>#VALUE!</v>
      </c>
      <c r="AE812" s="70" t="e">
        <f t="shared" ca="1" si="469"/>
        <v>#VALUE!</v>
      </c>
      <c r="AF812" s="70" t="e">
        <f t="shared" ca="1" si="470"/>
        <v>#VALUE!</v>
      </c>
      <c r="AG812" s="83" t="str">
        <f t="shared" si="481"/>
        <v/>
      </c>
      <c r="AH812" s="83" t="str">
        <f t="shared" si="481"/>
        <v/>
      </c>
      <c r="AI812" s="83" t="str">
        <f t="shared" si="481"/>
        <v/>
      </c>
      <c r="AJ812" s="83" t="str">
        <f t="shared" si="481"/>
        <v/>
      </c>
      <c r="AK812" s="83" t="str">
        <f t="shared" si="481"/>
        <v/>
      </c>
      <c r="AL812" s="83" t="str">
        <f t="shared" si="481"/>
        <v/>
      </c>
      <c r="AM812" s="83" t="str">
        <f t="shared" si="481"/>
        <v/>
      </c>
      <c r="AN812" s="83" t="str">
        <f t="shared" si="481"/>
        <v/>
      </c>
      <c r="AO812" s="59"/>
      <c r="AP812" s="83" t="str">
        <f t="shared" si="482"/>
        <v/>
      </c>
      <c r="AQ812" s="83" t="str">
        <f t="shared" si="482"/>
        <v/>
      </c>
      <c r="AR812" s="83" t="str">
        <f t="shared" si="482"/>
        <v/>
      </c>
      <c r="AS812" s="83" t="str">
        <f t="shared" si="482"/>
        <v/>
      </c>
      <c r="AT812" s="83" t="str">
        <f t="shared" si="482"/>
        <v/>
      </c>
      <c r="AU812" s="59"/>
      <c r="AV812" s="83" t="str">
        <f t="shared" si="477"/>
        <v/>
      </c>
      <c r="AW812" s="83" t="str">
        <f t="shared" si="477"/>
        <v/>
      </c>
      <c r="AX812" s="83" t="str">
        <f t="shared" si="477"/>
        <v/>
      </c>
      <c r="AY812" s="83" t="str">
        <f t="shared" si="477"/>
        <v/>
      </c>
      <c r="AZ812" s="59"/>
      <c r="BA812" s="83" t="str">
        <f t="shared" si="478"/>
        <v/>
      </c>
      <c r="BB812" s="83" t="str">
        <f t="shared" si="478"/>
        <v/>
      </c>
      <c r="BC812" s="59"/>
      <c r="BD812" s="83" t="str">
        <f t="shared" si="479"/>
        <v/>
      </c>
      <c r="BE812" s="83" t="str">
        <f t="shared" si="479"/>
        <v/>
      </c>
      <c r="BF812" s="83" t="str">
        <f t="shared" si="479"/>
        <v/>
      </c>
    </row>
    <row r="813" spans="16:58" s="20" customFormat="1" ht="15" customHeight="1">
      <c r="P813" s="237">
        <v>192</v>
      </c>
      <c r="Q813" s="50" t="str">
        <f t="shared" si="471"/>
        <v>0_0</v>
      </c>
      <c r="R813" s="21"/>
      <c r="S813" s="21"/>
      <c r="T813" s="32"/>
      <c r="U813" s="83" t="str">
        <f t="shared" si="483"/>
        <v/>
      </c>
      <c r="V813" s="83" t="str">
        <f t="shared" si="483"/>
        <v/>
      </c>
      <c r="W813" s="83" t="str">
        <f t="shared" si="483"/>
        <v/>
      </c>
      <c r="X813" s="83" t="str">
        <f t="shared" si="483"/>
        <v/>
      </c>
      <c r="Y813" s="83" t="str">
        <f t="shared" si="483"/>
        <v/>
      </c>
      <c r="Z813" s="70" t="str">
        <f t="shared" si="464"/>
        <v/>
      </c>
      <c r="AA813" s="70" t="e">
        <f t="shared" ca="1" si="465"/>
        <v>#VALUE!</v>
      </c>
      <c r="AB813" s="70" t="e">
        <f t="shared" ca="1" si="466"/>
        <v>#VALUE!</v>
      </c>
      <c r="AC813" s="70" t="e">
        <f t="shared" ca="1" si="467"/>
        <v>#VALUE!</v>
      </c>
      <c r="AD813" s="70" t="e">
        <f t="shared" ca="1" si="468"/>
        <v>#VALUE!</v>
      </c>
      <c r="AE813" s="70" t="e">
        <f t="shared" ca="1" si="469"/>
        <v>#VALUE!</v>
      </c>
      <c r="AF813" s="70" t="e">
        <f t="shared" ca="1" si="470"/>
        <v>#VALUE!</v>
      </c>
      <c r="AG813" s="83" t="str">
        <f t="shared" si="481"/>
        <v/>
      </c>
      <c r="AH813" s="83" t="str">
        <f t="shared" si="481"/>
        <v/>
      </c>
      <c r="AI813" s="83" t="str">
        <f t="shared" si="481"/>
        <v/>
      </c>
      <c r="AJ813" s="83" t="str">
        <f t="shared" si="481"/>
        <v/>
      </c>
      <c r="AK813" s="83" t="str">
        <f t="shared" si="481"/>
        <v/>
      </c>
      <c r="AL813" s="83" t="str">
        <f t="shared" si="481"/>
        <v/>
      </c>
      <c r="AM813" s="83" t="str">
        <f t="shared" si="481"/>
        <v/>
      </c>
      <c r="AN813" s="83" t="str">
        <f t="shared" si="481"/>
        <v/>
      </c>
      <c r="AO813" s="59"/>
      <c r="AP813" s="83" t="str">
        <f t="shared" si="482"/>
        <v/>
      </c>
      <c r="AQ813" s="83" t="str">
        <f t="shared" si="482"/>
        <v/>
      </c>
      <c r="AR813" s="83" t="str">
        <f t="shared" si="482"/>
        <v/>
      </c>
      <c r="AS813" s="83" t="str">
        <f t="shared" si="482"/>
        <v/>
      </c>
      <c r="AT813" s="83" t="str">
        <f t="shared" si="482"/>
        <v/>
      </c>
      <c r="AU813" s="59"/>
      <c r="AV813" s="83" t="str">
        <f t="shared" si="477"/>
        <v/>
      </c>
      <c r="AW813" s="83" t="str">
        <f t="shared" si="477"/>
        <v/>
      </c>
      <c r="AX813" s="83" t="str">
        <f t="shared" si="477"/>
        <v/>
      </c>
      <c r="AY813" s="83" t="str">
        <f t="shared" si="477"/>
        <v/>
      </c>
      <c r="AZ813" s="59"/>
      <c r="BA813" s="83" t="str">
        <f t="shared" si="478"/>
        <v/>
      </c>
      <c r="BB813" s="83" t="str">
        <f t="shared" si="478"/>
        <v/>
      </c>
      <c r="BC813" s="59"/>
      <c r="BD813" s="83" t="str">
        <f t="shared" si="479"/>
        <v/>
      </c>
      <c r="BE813" s="83" t="str">
        <f t="shared" si="479"/>
        <v/>
      </c>
      <c r="BF813" s="83" t="str">
        <f t="shared" si="479"/>
        <v/>
      </c>
    </row>
    <row r="814" spans="16:58" s="20" customFormat="1" ht="15" customHeight="1">
      <c r="P814" s="237">
        <v>193</v>
      </c>
      <c r="Q814" s="50" t="str">
        <f t="shared" si="471"/>
        <v>0_0</v>
      </c>
      <c r="R814" s="21"/>
      <c r="S814" s="21"/>
      <c r="T814" s="32"/>
      <c r="U814" s="83" t="str">
        <f t="shared" si="483"/>
        <v/>
      </c>
      <c r="V814" s="83" t="str">
        <f t="shared" si="483"/>
        <v/>
      </c>
      <c r="W814" s="83" t="str">
        <f t="shared" si="483"/>
        <v/>
      </c>
      <c r="X814" s="83" t="str">
        <f t="shared" si="483"/>
        <v/>
      </c>
      <c r="Y814" s="83" t="str">
        <f t="shared" si="483"/>
        <v/>
      </c>
      <c r="Z814" s="70" t="str">
        <f t="shared" ref="Z814:Z821" si="484">IF(SUM(U814:Y814)=0,"",SUM(U814:Y814))</f>
        <v/>
      </c>
      <c r="AA814" s="70" t="e">
        <f t="shared" ca="1" si="465"/>
        <v>#VALUE!</v>
      </c>
      <c r="AB814" s="70" t="e">
        <f t="shared" ca="1" si="466"/>
        <v>#VALUE!</v>
      </c>
      <c r="AC814" s="70" t="e">
        <f t="shared" ca="1" si="467"/>
        <v>#VALUE!</v>
      </c>
      <c r="AD814" s="70" t="e">
        <f t="shared" ca="1" si="468"/>
        <v>#VALUE!</v>
      </c>
      <c r="AE814" s="70" t="e">
        <f t="shared" ca="1" si="469"/>
        <v>#VALUE!</v>
      </c>
      <c r="AF814" s="70" t="e">
        <f t="shared" ca="1" si="470"/>
        <v>#VALUE!</v>
      </c>
      <c r="AG814" s="83" t="str">
        <f t="shared" si="481"/>
        <v/>
      </c>
      <c r="AH814" s="83" t="str">
        <f t="shared" si="481"/>
        <v/>
      </c>
      <c r="AI814" s="83" t="str">
        <f t="shared" si="481"/>
        <v/>
      </c>
      <c r="AJ814" s="83" t="str">
        <f t="shared" si="481"/>
        <v/>
      </c>
      <c r="AK814" s="83" t="str">
        <f t="shared" si="481"/>
        <v/>
      </c>
      <c r="AL814" s="83" t="str">
        <f t="shared" si="481"/>
        <v/>
      </c>
      <c r="AM814" s="83" t="str">
        <f t="shared" si="481"/>
        <v/>
      </c>
      <c r="AN814" s="83" t="str">
        <f t="shared" si="481"/>
        <v/>
      </c>
      <c r="AO814" s="59"/>
      <c r="AP814" s="83" t="str">
        <f t="shared" si="482"/>
        <v/>
      </c>
      <c r="AQ814" s="83" t="str">
        <f t="shared" si="482"/>
        <v/>
      </c>
      <c r="AR814" s="83" t="str">
        <f t="shared" si="482"/>
        <v/>
      </c>
      <c r="AS814" s="83" t="str">
        <f t="shared" si="482"/>
        <v/>
      </c>
      <c r="AT814" s="83" t="str">
        <f t="shared" si="482"/>
        <v/>
      </c>
      <c r="AU814" s="59"/>
      <c r="AV814" s="83" t="str">
        <f t="shared" si="477"/>
        <v/>
      </c>
      <c r="AW814" s="83" t="str">
        <f t="shared" si="477"/>
        <v/>
      </c>
      <c r="AX814" s="83" t="str">
        <f t="shared" si="477"/>
        <v/>
      </c>
      <c r="AY814" s="83" t="str">
        <f t="shared" si="477"/>
        <v/>
      </c>
      <c r="AZ814" s="59"/>
      <c r="BA814" s="83" t="str">
        <f t="shared" si="478"/>
        <v/>
      </c>
      <c r="BB814" s="83" t="str">
        <f t="shared" si="478"/>
        <v/>
      </c>
      <c r="BC814" s="59"/>
      <c r="BD814" s="83" t="str">
        <f t="shared" si="479"/>
        <v/>
      </c>
      <c r="BE814" s="83" t="str">
        <f t="shared" si="479"/>
        <v/>
      </c>
      <c r="BF814" s="83" t="str">
        <f t="shared" si="479"/>
        <v/>
      </c>
    </row>
    <row r="815" spans="16:58" s="20" customFormat="1" ht="15" customHeight="1">
      <c r="P815" s="237">
        <v>194</v>
      </c>
      <c r="Q815" s="50" t="str">
        <f t="shared" si="471"/>
        <v>0_0</v>
      </c>
      <c r="R815" s="21"/>
      <c r="S815" s="21"/>
      <c r="T815" s="32"/>
      <c r="U815" s="83" t="str">
        <f t="shared" si="483"/>
        <v/>
      </c>
      <c r="V815" s="83" t="str">
        <f t="shared" si="483"/>
        <v/>
      </c>
      <c r="W815" s="83" t="str">
        <f t="shared" si="483"/>
        <v/>
      </c>
      <c r="X815" s="83" t="str">
        <f t="shared" si="483"/>
        <v/>
      </c>
      <c r="Y815" s="83" t="str">
        <f t="shared" si="483"/>
        <v/>
      </c>
      <c r="Z815" s="70" t="str">
        <f t="shared" si="484"/>
        <v/>
      </c>
      <c r="AA815" s="70" t="e">
        <f t="shared" ref="AA815:AA821" ca="1" si="485">IFERROR(IF(ROW()-ROW(AA$621)&lt;$X$1+1,AA814+1,RANK(Z815,GDPTOTALrank)+$X$1),IF(VALUE(Z815)=0,$T$1+1,RANK(Z815,GDPTOTALrank)+$X$1))</f>
        <v>#VALUE!</v>
      </c>
      <c r="AB815" s="70" t="e">
        <f t="shared" ref="AB815:AB821" ca="1" si="486">IFERROR(IF(ROW()-ROW(AB$621)&lt;$X$1+1,AB814+1,RANK(U815,GDPSTATIONrank)+$X$1),IF(VALUE(U815)=0,$T$1+1,RANK(U815,GDPSTATIONrank)+$X$1))</f>
        <v>#VALUE!</v>
      </c>
      <c r="AC815" s="70" t="e">
        <f t="shared" ref="AC815:AC821" ca="1" si="487">IFERROR(IF(ROW()-ROW(AC$621)&lt;$X$1+1,AC814+1,RANK(V815,GDPTRANSrank)+$X$1),IF(VALUE(V815)=0,$T$1+1,RANK(V815,GDPTRANSrank)+$X$1))</f>
        <v>#VALUE!</v>
      </c>
      <c r="AD815" s="70" t="e">
        <f t="shared" ref="AD815:AD821" ca="1" si="488">IFERROR(IF(ROW()-ROW(AD$621)&lt;$X$1+1,AD814+1,RANK(W815,GDPWASTErank)+$X$1),IF(VALUE(W815)=0,$T$1+1,RANK(W815,GDPWASTErank)+$X$1))</f>
        <v>#VALUE!</v>
      </c>
      <c r="AE815" s="70" t="e">
        <f t="shared" ref="AE815:AE821" ca="1" si="489">IFERROR(IF(ROW()-ROW(AE$621)&lt;$X$1+1,AE814+1,RANK(X815,GDPIPPUrank)+$X$1),IF(VALUE(X815)=0,$T$1+1,RANK(X815,GDPIPPUrank)+$X$1))</f>
        <v>#VALUE!</v>
      </c>
      <c r="AF815" s="70" t="e">
        <f t="shared" ref="AF815:AF821" ca="1" si="490">IFERROR(IF(ROW()-ROW(AF$621)&lt;$X$1+1,AF814+1,RANK(Y815,GDPAFOLUrank)+$X$1),IF(VALUE(Y815)=0,$T$1+1,RANK(Y815,GDPAFOLUrank)+$X$1))</f>
        <v>#VALUE!</v>
      </c>
      <c r="AG815" s="83" t="str">
        <f t="shared" si="481"/>
        <v/>
      </c>
      <c r="AH815" s="83" t="str">
        <f t="shared" si="481"/>
        <v/>
      </c>
      <c r="AI815" s="83" t="str">
        <f t="shared" si="481"/>
        <v/>
      </c>
      <c r="AJ815" s="83" t="str">
        <f t="shared" si="481"/>
        <v/>
      </c>
      <c r="AK815" s="83" t="str">
        <f t="shared" si="481"/>
        <v/>
      </c>
      <c r="AL815" s="83" t="str">
        <f t="shared" si="481"/>
        <v/>
      </c>
      <c r="AM815" s="83" t="str">
        <f t="shared" si="481"/>
        <v/>
      </c>
      <c r="AN815" s="83" t="str">
        <f t="shared" si="481"/>
        <v/>
      </c>
      <c r="AO815" s="59"/>
      <c r="AP815" s="83" t="str">
        <f t="shared" si="482"/>
        <v/>
      </c>
      <c r="AQ815" s="83" t="str">
        <f t="shared" si="482"/>
        <v/>
      </c>
      <c r="AR815" s="83" t="str">
        <f t="shared" si="482"/>
        <v/>
      </c>
      <c r="AS815" s="83" t="str">
        <f t="shared" si="482"/>
        <v/>
      </c>
      <c r="AT815" s="83" t="str">
        <f t="shared" si="482"/>
        <v/>
      </c>
      <c r="AU815" s="59"/>
      <c r="AV815" s="83" t="str">
        <f t="shared" si="477"/>
        <v/>
      </c>
      <c r="AW815" s="83" t="str">
        <f t="shared" si="477"/>
        <v/>
      </c>
      <c r="AX815" s="83" t="str">
        <f t="shared" si="477"/>
        <v/>
      </c>
      <c r="AY815" s="83" t="str">
        <f t="shared" si="477"/>
        <v/>
      </c>
      <c r="AZ815" s="59"/>
      <c r="BA815" s="83" t="str">
        <f t="shared" si="478"/>
        <v/>
      </c>
      <c r="BB815" s="83" t="str">
        <f t="shared" si="478"/>
        <v/>
      </c>
      <c r="BC815" s="59"/>
      <c r="BD815" s="83" t="str">
        <f t="shared" si="479"/>
        <v/>
      </c>
      <c r="BE815" s="83" t="str">
        <f t="shared" si="479"/>
        <v/>
      </c>
      <c r="BF815" s="83" t="str">
        <f t="shared" si="479"/>
        <v/>
      </c>
    </row>
    <row r="816" spans="16:58" s="20" customFormat="1" ht="15" customHeight="1">
      <c r="P816" s="237">
        <v>195</v>
      </c>
      <c r="Q816" s="50" t="str">
        <f t="shared" si="471"/>
        <v>0_0</v>
      </c>
      <c r="R816" s="21"/>
      <c r="S816" s="21"/>
      <c r="T816" s="32"/>
      <c r="U816" s="83" t="str">
        <f t="shared" si="483"/>
        <v/>
      </c>
      <c r="V816" s="83" t="str">
        <f t="shared" si="483"/>
        <v/>
      </c>
      <c r="W816" s="83" t="str">
        <f t="shared" si="483"/>
        <v/>
      </c>
      <c r="X816" s="83" t="str">
        <f t="shared" si="483"/>
        <v/>
      </c>
      <c r="Y816" s="83" t="str">
        <f t="shared" si="483"/>
        <v/>
      </c>
      <c r="Z816" s="70" t="str">
        <f t="shared" si="484"/>
        <v/>
      </c>
      <c r="AA816" s="70" t="e">
        <f t="shared" ca="1" si="485"/>
        <v>#VALUE!</v>
      </c>
      <c r="AB816" s="70" t="e">
        <f t="shared" ca="1" si="486"/>
        <v>#VALUE!</v>
      </c>
      <c r="AC816" s="70" t="e">
        <f t="shared" ca="1" si="487"/>
        <v>#VALUE!</v>
      </c>
      <c r="AD816" s="70" t="e">
        <f t="shared" ca="1" si="488"/>
        <v>#VALUE!</v>
      </c>
      <c r="AE816" s="70" t="e">
        <f t="shared" ca="1" si="489"/>
        <v>#VALUE!</v>
      </c>
      <c r="AF816" s="70" t="e">
        <f t="shared" ca="1" si="490"/>
        <v>#VALUE!</v>
      </c>
      <c r="AG816" s="83" t="str">
        <f t="shared" si="481"/>
        <v/>
      </c>
      <c r="AH816" s="83" t="str">
        <f t="shared" si="481"/>
        <v/>
      </c>
      <c r="AI816" s="83" t="str">
        <f t="shared" si="481"/>
        <v/>
      </c>
      <c r="AJ816" s="83" t="str">
        <f t="shared" si="481"/>
        <v/>
      </c>
      <c r="AK816" s="83" t="str">
        <f t="shared" si="481"/>
        <v/>
      </c>
      <c r="AL816" s="83" t="str">
        <f t="shared" si="481"/>
        <v/>
      </c>
      <c r="AM816" s="83" t="str">
        <f t="shared" si="481"/>
        <v/>
      </c>
      <c r="AN816" s="83" t="str">
        <f t="shared" si="481"/>
        <v/>
      </c>
      <c r="AO816" s="59"/>
      <c r="AP816" s="83" t="str">
        <f t="shared" si="482"/>
        <v/>
      </c>
      <c r="AQ816" s="83" t="str">
        <f t="shared" si="482"/>
        <v/>
      </c>
      <c r="AR816" s="83" t="str">
        <f t="shared" si="482"/>
        <v/>
      </c>
      <c r="AS816" s="83" t="str">
        <f t="shared" si="482"/>
        <v/>
      </c>
      <c r="AT816" s="83" t="str">
        <f t="shared" si="482"/>
        <v/>
      </c>
      <c r="AU816" s="59"/>
      <c r="AV816" s="83" t="str">
        <f t="shared" si="477"/>
        <v/>
      </c>
      <c r="AW816" s="83" t="str">
        <f t="shared" si="477"/>
        <v/>
      </c>
      <c r="AX816" s="83" t="str">
        <f t="shared" si="477"/>
        <v/>
      </c>
      <c r="AY816" s="83" t="str">
        <f t="shared" si="477"/>
        <v/>
      </c>
      <c r="AZ816" s="59"/>
      <c r="BA816" s="83" t="str">
        <f t="shared" si="478"/>
        <v/>
      </c>
      <c r="BB816" s="83" t="str">
        <f t="shared" si="478"/>
        <v/>
      </c>
      <c r="BC816" s="59"/>
      <c r="BD816" s="83" t="str">
        <f t="shared" si="479"/>
        <v/>
      </c>
      <c r="BE816" s="83" t="str">
        <f t="shared" si="479"/>
        <v/>
      </c>
      <c r="BF816" s="83" t="str">
        <f t="shared" si="479"/>
        <v/>
      </c>
    </row>
    <row r="817" spans="1:58" s="20" customFormat="1" ht="15" customHeight="1">
      <c r="P817" s="237">
        <v>196</v>
      </c>
      <c r="Q817" s="50" t="str">
        <f t="shared" si="471"/>
        <v>0_0</v>
      </c>
      <c r="R817" s="21"/>
      <c r="S817" s="21"/>
      <c r="T817" s="32"/>
      <c r="U817" s="83" t="str">
        <f t="shared" si="483"/>
        <v/>
      </c>
      <c r="V817" s="83" t="str">
        <f t="shared" si="483"/>
        <v/>
      </c>
      <c r="W817" s="83" t="str">
        <f t="shared" si="483"/>
        <v/>
      </c>
      <c r="X817" s="83" t="str">
        <f t="shared" si="483"/>
        <v/>
      </c>
      <c r="Y817" s="83" t="str">
        <f t="shared" si="483"/>
        <v/>
      </c>
      <c r="Z817" s="70" t="str">
        <f t="shared" si="484"/>
        <v/>
      </c>
      <c r="AA817" s="70" t="e">
        <f t="shared" ca="1" si="485"/>
        <v>#VALUE!</v>
      </c>
      <c r="AB817" s="70" t="e">
        <f t="shared" ca="1" si="486"/>
        <v>#VALUE!</v>
      </c>
      <c r="AC817" s="70" t="e">
        <f t="shared" ca="1" si="487"/>
        <v>#VALUE!</v>
      </c>
      <c r="AD817" s="70" t="e">
        <f t="shared" ca="1" si="488"/>
        <v>#VALUE!</v>
      </c>
      <c r="AE817" s="70" t="e">
        <f t="shared" ca="1" si="489"/>
        <v>#VALUE!</v>
      </c>
      <c r="AF817" s="70" t="e">
        <f t="shared" ca="1" si="490"/>
        <v>#VALUE!</v>
      </c>
      <c r="AG817" s="83" t="str">
        <f t="shared" si="481"/>
        <v/>
      </c>
      <c r="AH817" s="83" t="str">
        <f t="shared" si="481"/>
        <v/>
      </c>
      <c r="AI817" s="83" t="str">
        <f t="shared" si="481"/>
        <v/>
      </c>
      <c r="AJ817" s="83" t="str">
        <f t="shared" si="481"/>
        <v/>
      </c>
      <c r="AK817" s="83" t="str">
        <f t="shared" si="481"/>
        <v/>
      </c>
      <c r="AL817" s="83" t="str">
        <f t="shared" si="481"/>
        <v/>
      </c>
      <c r="AM817" s="83" t="str">
        <f t="shared" si="481"/>
        <v/>
      </c>
      <c r="AN817" s="83" t="str">
        <f t="shared" si="481"/>
        <v/>
      </c>
      <c r="AO817" s="59"/>
      <c r="AP817" s="83" t="str">
        <f t="shared" si="482"/>
        <v/>
      </c>
      <c r="AQ817" s="83" t="str">
        <f t="shared" si="482"/>
        <v/>
      </c>
      <c r="AR817" s="83" t="str">
        <f t="shared" si="482"/>
        <v/>
      </c>
      <c r="AS817" s="83" t="str">
        <f t="shared" si="482"/>
        <v/>
      </c>
      <c r="AT817" s="83" t="str">
        <f t="shared" si="482"/>
        <v/>
      </c>
      <c r="AU817" s="59"/>
      <c r="AV817" s="83" t="str">
        <f t="shared" si="477"/>
        <v/>
      </c>
      <c r="AW817" s="83" t="str">
        <f t="shared" si="477"/>
        <v/>
      </c>
      <c r="AX817" s="83" t="str">
        <f t="shared" si="477"/>
        <v/>
      </c>
      <c r="AY817" s="83" t="str">
        <f t="shared" si="477"/>
        <v/>
      </c>
      <c r="AZ817" s="59"/>
      <c r="BA817" s="83" t="str">
        <f t="shared" si="478"/>
        <v/>
      </c>
      <c r="BB817" s="83" t="str">
        <f t="shared" si="478"/>
        <v/>
      </c>
      <c r="BC817" s="59"/>
      <c r="BD817" s="83" t="str">
        <f t="shared" si="479"/>
        <v/>
      </c>
      <c r="BE817" s="83" t="str">
        <f t="shared" si="479"/>
        <v/>
      </c>
      <c r="BF817" s="83" t="str">
        <f t="shared" si="479"/>
        <v/>
      </c>
    </row>
    <row r="818" spans="1:58" s="20" customFormat="1" ht="15" customHeight="1">
      <c r="P818" s="237">
        <v>197</v>
      </c>
      <c r="Q818" s="50" t="str">
        <f t="shared" si="471"/>
        <v>0_0</v>
      </c>
      <c r="R818" s="21"/>
      <c r="S818" s="21"/>
      <c r="T818" s="32"/>
      <c r="U818" s="83" t="str">
        <f t="shared" si="483"/>
        <v/>
      </c>
      <c r="V818" s="83" t="str">
        <f t="shared" si="483"/>
        <v/>
      </c>
      <c r="W818" s="83" t="str">
        <f t="shared" si="483"/>
        <v/>
      </c>
      <c r="X818" s="83" t="str">
        <f t="shared" si="483"/>
        <v/>
      </c>
      <c r="Y818" s="83" t="str">
        <f t="shared" si="483"/>
        <v/>
      </c>
      <c r="Z818" s="70" t="str">
        <f t="shared" si="484"/>
        <v/>
      </c>
      <c r="AA818" s="70" t="e">
        <f t="shared" ca="1" si="485"/>
        <v>#VALUE!</v>
      </c>
      <c r="AB818" s="70" t="e">
        <f t="shared" ca="1" si="486"/>
        <v>#VALUE!</v>
      </c>
      <c r="AC818" s="70" t="e">
        <f t="shared" ca="1" si="487"/>
        <v>#VALUE!</v>
      </c>
      <c r="AD818" s="70" t="e">
        <f t="shared" ca="1" si="488"/>
        <v>#VALUE!</v>
      </c>
      <c r="AE818" s="70" t="e">
        <f t="shared" ca="1" si="489"/>
        <v>#VALUE!</v>
      </c>
      <c r="AF818" s="70" t="e">
        <f t="shared" ca="1" si="490"/>
        <v>#VALUE!</v>
      </c>
      <c r="AG818" s="83" t="str">
        <f t="shared" si="481"/>
        <v/>
      </c>
      <c r="AH818" s="83" t="str">
        <f t="shared" si="481"/>
        <v/>
      </c>
      <c r="AI818" s="83" t="str">
        <f t="shared" si="481"/>
        <v/>
      </c>
      <c r="AJ818" s="83" t="str">
        <f t="shared" si="481"/>
        <v/>
      </c>
      <c r="AK818" s="83" t="str">
        <f t="shared" si="481"/>
        <v/>
      </c>
      <c r="AL818" s="83" t="str">
        <f t="shared" si="481"/>
        <v/>
      </c>
      <c r="AM818" s="83" t="str">
        <f t="shared" si="481"/>
        <v/>
      </c>
      <c r="AN818" s="83" t="str">
        <f t="shared" si="481"/>
        <v/>
      </c>
      <c r="AO818" s="59"/>
      <c r="AP818" s="83" t="str">
        <f t="shared" si="482"/>
        <v/>
      </c>
      <c r="AQ818" s="83" t="str">
        <f t="shared" si="482"/>
        <v/>
      </c>
      <c r="AR818" s="83" t="str">
        <f t="shared" si="482"/>
        <v/>
      </c>
      <c r="AS818" s="83" t="str">
        <f t="shared" si="482"/>
        <v/>
      </c>
      <c r="AT818" s="83" t="str">
        <f t="shared" si="482"/>
        <v/>
      </c>
      <c r="AU818" s="59"/>
      <c r="AV818" s="83" t="str">
        <f t="shared" si="477"/>
        <v/>
      </c>
      <c r="AW818" s="83" t="str">
        <f t="shared" si="477"/>
        <v/>
      </c>
      <c r="AX818" s="83" t="str">
        <f t="shared" si="477"/>
        <v/>
      </c>
      <c r="AY818" s="83" t="str">
        <f t="shared" si="477"/>
        <v/>
      </c>
      <c r="AZ818" s="59"/>
      <c r="BA818" s="83" t="str">
        <f t="shared" si="478"/>
        <v/>
      </c>
      <c r="BB818" s="83" t="str">
        <f t="shared" si="478"/>
        <v/>
      </c>
      <c r="BC818" s="59"/>
      <c r="BD818" s="83" t="str">
        <f t="shared" si="479"/>
        <v/>
      </c>
      <c r="BE818" s="83" t="str">
        <f t="shared" si="479"/>
        <v/>
      </c>
      <c r="BF818" s="83" t="str">
        <f t="shared" si="479"/>
        <v/>
      </c>
    </row>
    <row r="819" spans="1:58" s="20" customFormat="1" ht="15" customHeight="1">
      <c r="P819" s="237">
        <v>198</v>
      </c>
      <c r="Q819" s="50" t="str">
        <f t="shared" si="471"/>
        <v>0_0</v>
      </c>
      <c r="R819" s="21"/>
      <c r="S819" s="21"/>
      <c r="T819" s="32"/>
      <c r="U819" s="83" t="str">
        <f t="shared" si="483"/>
        <v/>
      </c>
      <c r="V819" s="83" t="str">
        <f t="shared" si="483"/>
        <v/>
      </c>
      <c r="W819" s="83" t="str">
        <f t="shared" si="483"/>
        <v/>
      </c>
      <c r="X819" s="83" t="str">
        <f t="shared" si="483"/>
        <v/>
      </c>
      <c r="Y819" s="83" t="str">
        <f t="shared" si="483"/>
        <v/>
      </c>
      <c r="Z819" s="70" t="str">
        <f t="shared" si="484"/>
        <v/>
      </c>
      <c r="AA819" s="70" t="e">
        <f t="shared" ca="1" si="485"/>
        <v>#VALUE!</v>
      </c>
      <c r="AB819" s="70" t="e">
        <f t="shared" ca="1" si="486"/>
        <v>#VALUE!</v>
      </c>
      <c r="AC819" s="70" t="e">
        <f t="shared" ca="1" si="487"/>
        <v>#VALUE!</v>
      </c>
      <c r="AD819" s="70" t="e">
        <f t="shared" ca="1" si="488"/>
        <v>#VALUE!</v>
      </c>
      <c r="AE819" s="70" t="e">
        <f t="shared" ca="1" si="489"/>
        <v>#VALUE!</v>
      </c>
      <c r="AF819" s="70" t="e">
        <f t="shared" ca="1" si="490"/>
        <v>#VALUE!</v>
      </c>
      <c r="AG819" s="83" t="str">
        <f t="shared" si="481"/>
        <v/>
      </c>
      <c r="AH819" s="83" t="str">
        <f t="shared" si="481"/>
        <v/>
      </c>
      <c r="AI819" s="83" t="str">
        <f t="shared" si="481"/>
        <v/>
      </c>
      <c r="AJ819" s="83" t="str">
        <f t="shared" si="481"/>
        <v/>
      </c>
      <c r="AK819" s="83" t="str">
        <f t="shared" si="481"/>
        <v/>
      </c>
      <c r="AL819" s="83" t="str">
        <f t="shared" si="481"/>
        <v/>
      </c>
      <c r="AM819" s="83" t="str">
        <f t="shared" si="481"/>
        <v/>
      </c>
      <c r="AN819" s="83" t="str">
        <f t="shared" si="481"/>
        <v/>
      </c>
      <c r="AO819" s="59"/>
      <c r="AP819" s="83" t="str">
        <f t="shared" si="482"/>
        <v/>
      </c>
      <c r="AQ819" s="83" t="str">
        <f t="shared" si="482"/>
        <v/>
      </c>
      <c r="AR819" s="83" t="str">
        <f t="shared" si="482"/>
        <v/>
      </c>
      <c r="AS819" s="83" t="str">
        <f t="shared" si="482"/>
        <v/>
      </c>
      <c r="AT819" s="83" t="str">
        <f t="shared" si="482"/>
        <v/>
      </c>
      <c r="AU819" s="59"/>
      <c r="AV819" s="83" t="str">
        <f t="shared" si="477"/>
        <v/>
      </c>
      <c r="AW819" s="83" t="str">
        <f t="shared" si="477"/>
        <v/>
      </c>
      <c r="AX819" s="83" t="str">
        <f t="shared" si="477"/>
        <v/>
      </c>
      <c r="AY819" s="83" t="str">
        <f t="shared" si="477"/>
        <v/>
      </c>
      <c r="AZ819" s="59"/>
      <c r="BA819" s="83" t="str">
        <f t="shared" si="478"/>
        <v/>
      </c>
      <c r="BB819" s="83" t="str">
        <f t="shared" si="478"/>
        <v/>
      </c>
      <c r="BC819" s="59"/>
      <c r="BD819" s="83" t="str">
        <f t="shared" si="479"/>
        <v/>
      </c>
      <c r="BE819" s="83" t="str">
        <f t="shared" si="479"/>
        <v/>
      </c>
      <c r="BF819" s="83" t="str">
        <f t="shared" si="479"/>
        <v/>
      </c>
    </row>
    <row r="820" spans="1:58" s="20" customFormat="1" ht="15" customHeight="1">
      <c r="P820" s="237">
        <v>199</v>
      </c>
      <c r="Q820" s="50" t="str">
        <f t="shared" si="471"/>
        <v>0_0</v>
      </c>
      <c r="R820" s="21"/>
      <c r="S820" s="21"/>
      <c r="T820" s="32"/>
      <c r="U820" s="83" t="str">
        <f t="shared" si="483"/>
        <v/>
      </c>
      <c r="V820" s="83" t="str">
        <f t="shared" si="483"/>
        <v/>
      </c>
      <c r="W820" s="83" t="str">
        <f t="shared" si="483"/>
        <v/>
      </c>
      <c r="X820" s="83" t="str">
        <f t="shared" si="483"/>
        <v/>
      </c>
      <c r="Y820" s="83" t="str">
        <f t="shared" si="483"/>
        <v/>
      </c>
      <c r="Z820" s="70" t="str">
        <f t="shared" si="484"/>
        <v/>
      </c>
      <c r="AA820" s="70" t="e">
        <f t="shared" ca="1" si="485"/>
        <v>#VALUE!</v>
      </c>
      <c r="AB820" s="70" t="e">
        <f t="shared" ca="1" si="486"/>
        <v>#VALUE!</v>
      </c>
      <c r="AC820" s="70" t="e">
        <f t="shared" ca="1" si="487"/>
        <v>#VALUE!</v>
      </c>
      <c r="AD820" s="70" t="e">
        <f t="shared" ca="1" si="488"/>
        <v>#VALUE!</v>
      </c>
      <c r="AE820" s="70" t="e">
        <f t="shared" ca="1" si="489"/>
        <v>#VALUE!</v>
      </c>
      <c r="AF820" s="70" t="e">
        <f t="shared" ca="1" si="490"/>
        <v>#VALUE!</v>
      </c>
      <c r="AG820" s="83" t="str">
        <f t="shared" si="481"/>
        <v/>
      </c>
      <c r="AH820" s="83" t="str">
        <f t="shared" si="481"/>
        <v/>
      </c>
      <c r="AI820" s="83" t="str">
        <f t="shared" si="481"/>
        <v/>
      </c>
      <c r="AJ820" s="83" t="str">
        <f t="shared" si="481"/>
        <v/>
      </c>
      <c r="AK820" s="83" t="str">
        <f t="shared" si="481"/>
        <v/>
      </c>
      <c r="AL820" s="83" t="str">
        <f t="shared" si="481"/>
        <v/>
      </c>
      <c r="AM820" s="83" t="str">
        <f t="shared" si="481"/>
        <v/>
      </c>
      <c r="AN820" s="83" t="str">
        <f t="shared" si="481"/>
        <v/>
      </c>
      <c r="AO820" s="59"/>
      <c r="AP820" s="83" t="str">
        <f t="shared" si="482"/>
        <v/>
      </c>
      <c r="AQ820" s="83" t="str">
        <f t="shared" si="482"/>
        <v/>
      </c>
      <c r="AR820" s="83" t="str">
        <f t="shared" si="482"/>
        <v/>
      </c>
      <c r="AS820" s="83" t="str">
        <f t="shared" si="482"/>
        <v/>
      </c>
      <c r="AT820" s="83" t="str">
        <f t="shared" si="482"/>
        <v/>
      </c>
      <c r="AU820" s="59"/>
      <c r="AV820" s="83" t="str">
        <f t="shared" si="477"/>
        <v/>
      </c>
      <c r="AW820" s="83" t="str">
        <f t="shared" si="477"/>
        <v/>
      </c>
      <c r="AX820" s="83" t="str">
        <f t="shared" si="477"/>
        <v/>
      </c>
      <c r="AY820" s="83" t="str">
        <f t="shared" si="477"/>
        <v/>
      </c>
      <c r="AZ820" s="59"/>
      <c r="BA820" s="83" t="str">
        <f t="shared" si="478"/>
        <v/>
      </c>
      <c r="BB820" s="83" t="str">
        <f t="shared" si="478"/>
        <v/>
      </c>
      <c r="BC820" s="59"/>
      <c r="BD820" s="83" t="str">
        <f t="shared" si="479"/>
        <v/>
      </c>
      <c r="BE820" s="83" t="str">
        <f t="shared" si="479"/>
        <v/>
      </c>
      <c r="BF820" s="83" t="str">
        <f t="shared" si="479"/>
        <v/>
      </c>
    </row>
    <row r="821" spans="1:58" s="20" customFormat="1" ht="15" customHeight="1">
      <c r="P821" s="237">
        <v>200</v>
      </c>
      <c r="Q821" s="50" t="str">
        <f t="shared" si="471"/>
        <v>0_0</v>
      </c>
      <c r="R821" s="21"/>
      <c r="S821" s="21"/>
      <c r="T821" s="32"/>
      <c r="U821" s="83" t="str">
        <f t="shared" si="483"/>
        <v/>
      </c>
      <c r="V821" s="83" t="str">
        <f t="shared" si="483"/>
        <v/>
      </c>
      <c r="W821" s="83" t="str">
        <f t="shared" si="483"/>
        <v/>
      </c>
      <c r="X821" s="83" t="str">
        <f t="shared" si="483"/>
        <v/>
      </c>
      <c r="Y821" s="83" t="str">
        <f t="shared" si="483"/>
        <v/>
      </c>
      <c r="Z821" s="70" t="str">
        <f t="shared" si="484"/>
        <v/>
      </c>
      <c r="AA821" s="70" t="e">
        <f t="shared" ca="1" si="485"/>
        <v>#VALUE!</v>
      </c>
      <c r="AB821" s="70" t="e">
        <f t="shared" ca="1" si="486"/>
        <v>#VALUE!</v>
      </c>
      <c r="AC821" s="70" t="e">
        <f t="shared" ca="1" si="487"/>
        <v>#VALUE!</v>
      </c>
      <c r="AD821" s="70" t="e">
        <f t="shared" ca="1" si="488"/>
        <v>#VALUE!</v>
      </c>
      <c r="AE821" s="70" t="e">
        <f t="shared" ca="1" si="489"/>
        <v>#VALUE!</v>
      </c>
      <c r="AF821" s="70" t="e">
        <f t="shared" ca="1" si="490"/>
        <v>#VALUE!</v>
      </c>
      <c r="AG821" s="83" t="str">
        <f t="shared" ref="AG821:AN821" si="491">IF(ISERROR(AG209/$T209),"",AG209/$T209)</f>
        <v/>
      </c>
      <c r="AH821" s="83" t="str">
        <f t="shared" si="491"/>
        <v/>
      </c>
      <c r="AI821" s="83" t="str">
        <f t="shared" si="491"/>
        <v/>
      </c>
      <c r="AJ821" s="83" t="str">
        <f t="shared" si="491"/>
        <v/>
      </c>
      <c r="AK821" s="83" t="str">
        <f t="shared" si="491"/>
        <v/>
      </c>
      <c r="AL821" s="83" t="str">
        <f t="shared" si="491"/>
        <v/>
      </c>
      <c r="AM821" s="83" t="str">
        <f t="shared" si="491"/>
        <v/>
      </c>
      <c r="AN821" s="83" t="str">
        <f t="shared" si="491"/>
        <v/>
      </c>
      <c r="AO821" s="59"/>
      <c r="AP821" s="83" t="str">
        <f t="shared" ref="AP821:AT821" si="492">IF(ISERROR(AP209/$T209),"",AP209/$T209)</f>
        <v/>
      </c>
      <c r="AQ821" s="83" t="str">
        <f t="shared" si="492"/>
        <v/>
      </c>
      <c r="AR821" s="83" t="str">
        <f t="shared" si="492"/>
        <v/>
      </c>
      <c r="AS821" s="83" t="str">
        <f t="shared" si="492"/>
        <v/>
      </c>
      <c r="AT821" s="83" t="str">
        <f t="shared" si="492"/>
        <v/>
      </c>
      <c r="AU821" s="59"/>
      <c r="AV821" s="83" t="str">
        <f t="shared" ref="AV821:AY821" si="493">IF(ISERROR(AV209/$T209),"",AV209/$T209)</f>
        <v/>
      </c>
      <c r="AW821" s="83" t="str">
        <f t="shared" si="493"/>
        <v/>
      </c>
      <c r="AX821" s="83" t="str">
        <f t="shared" si="493"/>
        <v/>
      </c>
      <c r="AY821" s="83" t="str">
        <f t="shared" si="493"/>
        <v/>
      </c>
      <c r="AZ821" s="59"/>
      <c r="BA821" s="83" t="str">
        <f t="shared" ref="BA821:BB821" si="494">IF(ISERROR(BA209/$T209),"",BA209/$T209)</f>
        <v/>
      </c>
      <c r="BB821" s="83" t="str">
        <f t="shared" si="494"/>
        <v/>
      </c>
      <c r="BC821" s="59"/>
      <c r="BD821" s="83" t="str">
        <f t="shared" ref="BD821:BF821" si="495">IF(ISERROR(BD209/$T209),"",BD209/$T209)</f>
        <v/>
      </c>
      <c r="BE821" s="83" t="str">
        <f t="shared" si="495"/>
        <v/>
      </c>
      <c r="BF821" s="83" t="str">
        <f t="shared" si="495"/>
        <v/>
      </c>
    </row>
    <row r="822" spans="1:58" ht="15" customHeight="1">
      <c r="Q822" s="28"/>
      <c r="AM822" s="20"/>
      <c r="AO822" s="20"/>
      <c r="AP822" s="20"/>
      <c r="AQ822" s="20"/>
      <c r="AR822" s="20"/>
      <c r="AS822" s="20"/>
      <c r="AT822" s="20"/>
      <c r="AU822" s="20"/>
      <c r="AV822" s="20"/>
      <c r="AW822" s="20"/>
      <c r="AX822" s="20"/>
      <c r="AY822" s="20"/>
      <c r="AZ822" s="20"/>
      <c r="BA822" s="20"/>
      <c r="BB822" s="20"/>
      <c r="BC822" s="20"/>
      <c r="BD822" s="20"/>
      <c r="BE822" s="20"/>
      <c r="BF822" s="20"/>
    </row>
    <row r="823" spans="1:58" ht="15" customHeight="1">
      <c r="P823" s="272" t="s">
        <v>456</v>
      </c>
      <c r="Q823" s="110" t="str">
        <f>Q5</f>
        <v>BASIC</v>
      </c>
      <c r="R823" s="110" t="str">
        <f>Q6</f>
        <v>Off</v>
      </c>
      <c r="S823" s="110" t="str">
        <f>'Results Sense-check'!D38</f>
        <v>Per capita</v>
      </c>
      <c r="T823" s="109" t="str">
        <f>'Results Sense-check'!D39</f>
        <v>All sectors</v>
      </c>
      <c r="U823" s="110" t="str">
        <f>'Results Sense-check'!D40</f>
        <v>All_regions</v>
      </c>
      <c r="V823" s="110" t="str">
        <f>'Results Sense-check'!D41</f>
        <v>All countries</v>
      </c>
      <c r="W823" s="110" t="str">
        <f>'Results Sense-check'!D45</f>
        <v>Latest Year</v>
      </c>
      <c r="X823" s="110" t="str">
        <f>'Results Sense-check'!D42</f>
        <v>All Climate</v>
      </c>
      <c r="Y823" s="110" t="str">
        <f>'Results Sense-check'!D43</f>
        <v>All level</v>
      </c>
      <c r="Z823" s="110"/>
      <c r="AA823" s="110" t="str">
        <f>'Results Sense-check'!D44</f>
        <v>All density</v>
      </c>
      <c r="AM823" s="20"/>
      <c r="AO823" s="20"/>
      <c r="AP823" s="20"/>
      <c r="AQ823" s="20"/>
      <c r="AR823" s="20"/>
      <c r="AS823" s="20"/>
      <c r="AT823" s="20"/>
      <c r="AU823" s="20"/>
      <c r="AV823" s="20"/>
      <c r="AW823" s="20"/>
      <c r="AX823" s="20"/>
      <c r="AY823" s="20"/>
      <c r="AZ823" s="20"/>
      <c r="BA823" s="20"/>
      <c r="BB823" s="20"/>
      <c r="BC823" s="20"/>
      <c r="BD823" s="20"/>
      <c r="BE823" s="20"/>
      <c r="BF823" s="20"/>
    </row>
    <row r="824" spans="1:58" ht="15" customHeight="1">
      <c r="P824" s="272"/>
      <c r="Q824" s="332"/>
      <c r="R824" s="332"/>
      <c r="S824" s="332"/>
      <c r="T824" s="333"/>
      <c r="U824" s="332"/>
      <c r="V824" s="332"/>
      <c r="W824" s="332"/>
      <c r="Y824" t="s">
        <v>1427</v>
      </c>
      <c r="Z824" s="28"/>
      <c r="AA824" t="s">
        <v>1291</v>
      </c>
      <c r="AM824" s="20"/>
      <c r="AO824" s="20"/>
      <c r="AP824" s="20"/>
      <c r="AQ824" s="20"/>
      <c r="AR824" s="20"/>
      <c r="AS824" s="20"/>
      <c r="AT824" s="20"/>
      <c r="AU824" s="20"/>
      <c r="AV824" s="20"/>
      <c r="AW824" s="20"/>
      <c r="AX824" s="20"/>
      <c r="AY824" s="20"/>
      <c r="AZ824" s="20"/>
      <c r="BA824" s="20"/>
      <c r="BB824" s="20"/>
      <c r="BC824" s="20"/>
      <c r="BD824" s="20"/>
      <c r="BE824" s="20"/>
      <c r="BF824" s="20"/>
    </row>
    <row r="825" spans="1:58" ht="15" customHeight="1">
      <c r="P825" s="272"/>
      <c r="Q825" s="332"/>
      <c r="R825" s="332"/>
      <c r="S825" s="332"/>
      <c r="T825" s="333"/>
      <c r="U825" s="332"/>
      <c r="V825" s="332"/>
      <c r="W825" s="332"/>
      <c r="Y825" s="335" t="s">
        <v>1288</v>
      </c>
      <c r="Z825" s="334">
        <v>60000</v>
      </c>
      <c r="AA825" t="s">
        <v>1295</v>
      </c>
      <c r="AB825" s="334">
        <v>10000</v>
      </c>
      <c r="AM825" s="20"/>
      <c r="AO825" s="20"/>
      <c r="AP825" s="20"/>
      <c r="AQ825" s="20"/>
      <c r="AR825" s="20"/>
      <c r="AS825" s="20"/>
      <c r="AT825" s="20"/>
      <c r="AU825" s="20"/>
      <c r="AV825" s="20"/>
      <c r="AW825" s="20"/>
      <c r="AX825" s="20"/>
      <c r="AY825" s="20"/>
      <c r="AZ825" s="20"/>
      <c r="BA825" s="20"/>
      <c r="BB825" s="20"/>
      <c r="BC825" s="20"/>
      <c r="BD825" s="20"/>
      <c r="BE825" s="20"/>
      <c r="BF825" s="20"/>
    </row>
    <row r="826" spans="1:58" ht="15" customHeight="1">
      <c r="P826" s="272"/>
      <c r="Q826" s="332"/>
      <c r="R826" s="332"/>
      <c r="S826" s="332"/>
      <c r="T826" s="333"/>
      <c r="U826" s="332"/>
      <c r="V826" s="332"/>
      <c r="W826" s="332"/>
      <c r="Y826" s="335" t="s">
        <v>1296</v>
      </c>
      <c r="Z826" s="334">
        <v>30000</v>
      </c>
      <c r="AA826" t="s">
        <v>1298</v>
      </c>
      <c r="AB826" s="334">
        <v>5000</v>
      </c>
      <c r="AM826" s="20"/>
      <c r="AO826" s="20"/>
      <c r="AP826" s="20"/>
      <c r="AQ826" s="20"/>
      <c r="AR826" s="20"/>
      <c r="AS826" s="20"/>
      <c r="AT826" s="20"/>
      <c r="AU826" s="20"/>
      <c r="AV826" s="20"/>
      <c r="AW826" s="20"/>
      <c r="AX826" s="20"/>
      <c r="AY826" s="20"/>
      <c r="AZ826" s="20"/>
      <c r="BA826" s="20"/>
      <c r="BB826" s="20"/>
      <c r="BC826" s="20"/>
      <c r="BD826" s="20"/>
      <c r="BE826" s="20"/>
      <c r="BF826" s="20"/>
    </row>
    <row r="827" spans="1:58" ht="15" customHeight="1">
      <c r="P827" s="272"/>
      <c r="Q827" s="332"/>
      <c r="R827" s="332"/>
      <c r="S827" s="332"/>
      <c r="T827" s="333"/>
      <c r="U827" s="332"/>
      <c r="V827" s="332"/>
      <c r="W827" s="332"/>
      <c r="Y827" s="335" t="s">
        <v>1297</v>
      </c>
      <c r="Z827" s="334">
        <v>15000</v>
      </c>
      <c r="AA827" t="s">
        <v>1420</v>
      </c>
      <c r="AB827" s="334">
        <v>2500</v>
      </c>
      <c r="AM827" s="20"/>
      <c r="AO827" s="20"/>
      <c r="AP827" s="20"/>
      <c r="AQ827" s="20"/>
      <c r="AR827" s="20"/>
      <c r="AS827" s="20"/>
      <c r="AT827" s="20"/>
      <c r="AU827" s="20"/>
      <c r="AV827" s="20"/>
      <c r="AW827" s="20"/>
      <c r="AX827" s="20"/>
      <c r="AY827" s="20"/>
      <c r="AZ827" s="20"/>
      <c r="BA827" s="20"/>
      <c r="BB827" s="20"/>
      <c r="BC827" s="20"/>
      <c r="BD827" s="20"/>
      <c r="BE827" s="20"/>
      <c r="BF827" s="20"/>
    </row>
    <row r="828" spans="1:58" ht="15" customHeight="1">
      <c r="R828" s="106"/>
      <c r="Y828" s="335" t="s">
        <v>1289</v>
      </c>
      <c r="Z828" s="334">
        <v>15000</v>
      </c>
      <c r="AA828" t="s">
        <v>1421</v>
      </c>
      <c r="AB828" s="334">
        <v>2500</v>
      </c>
      <c r="AM828" s="20"/>
      <c r="AO828" s="20"/>
      <c r="AP828" s="20"/>
      <c r="AQ828" s="20"/>
      <c r="AR828" s="20"/>
      <c r="AS828" s="20"/>
      <c r="AT828" s="20"/>
      <c r="AU828" s="20"/>
      <c r="AV828" s="20"/>
      <c r="AW828" s="20"/>
      <c r="AX828" s="20"/>
      <c r="AY828" s="20"/>
      <c r="AZ828" s="20"/>
      <c r="BA828" s="20"/>
      <c r="BB828" s="20"/>
      <c r="BC828" s="20"/>
      <c r="BD828" s="20"/>
      <c r="BE828" s="20"/>
      <c r="BF828" s="20"/>
    </row>
    <row r="829" spans="1:58" ht="18" customHeight="1">
      <c r="A829" s="25">
        <v>1</v>
      </c>
      <c r="B829" s="25">
        <v>2</v>
      </c>
      <c r="C829" s="25">
        <v>3</v>
      </c>
      <c r="D829" s="25">
        <v>4</v>
      </c>
      <c r="E829" s="25">
        <v>5</v>
      </c>
      <c r="F829" s="25">
        <v>6</v>
      </c>
      <c r="G829" s="25">
        <v>7</v>
      </c>
      <c r="H829" s="25">
        <v>8</v>
      </c>
      <c r="I829" s="25">
        <v>9</v>
      </c>
      <c r="J829" s="25">
        <v>10</v>
      </c>
      <c r="K829" s="25">
        <v>11</v>
      </c>
      <c r="L829" s="25">
        <v>12</v>
      </c>
      <c r="M829" s="25">
        <v>13</v>
      </c>
      <c r="N829" s="25">
        <v>14</v>
      </c>
      <c r="O829" s="25">
        <v>15</v>
      </c>
      <c r="P829" s="25">
        <v>16</v>
      </c>
      <c r="Q829" s="25">
        <v>17</v>
      </c>
      <c r="R829" s="25">
        <v>18</v>
      </c>
      <c r="S829" s="25">
        <v>19</v>
      </c>
      <c r="T829" s="25">
        <v>20</v>
      </c>
      <c r="U829" s="25">
        <v>21</v>
      </c>
      <c r="V829" s="25">
        <v>22</v>
      </c>
      <c r="W829" s="25">
        <v>23</v>
      </c>
      <c r="X829" s="25">
        <v>24</v>
      </c>
      <c r="Y829" s="25">
        <v>25</v>
      </c>
      <c r="Z829" s="25">
        <v>26</v>
      </c>
      <c r="AA829" s="25">
        <v>27</v>
      </c>
      <c r="AB829" s="25">
        <v>28</v>
      </c>
      <c r="AC829" s="25">
        <v>29</v>
      </c>
      <c r="AD829" s="25">
        <v>30</v>
      </c>
      <c r="AE829" s="25">
        <v>31</v>
      </c>
      <c r="AF829" s="25">
        <v>32</v>
      </c>
      <c r="AG829" s="25">
        <v>33</v>
      </c>
      <c r="AH829" s="25">
        <v>34</v>
      </c>
      <c r="AI829" s="25">
        <v>35</v>
      </c>
      <c r="AJ829" s="25">
        <v>36</v>
      </c>
      <c r="AK829" s="25">
        <v>37</v>
      </c>
      <c r="AL829" s="25">
        <v>38</v>
      </c>
      <c r="AM829" s="25">
        <v>39</v>
      </c>
      <c r="AN829" s="25">
        <v>40</v>
      </c>
      <c r="AO829" s="25">
        <v>41</v>
      </c>
      <c r="AP829" s="25">
        <v>42</v>
      </c>
      <c r="AQ829" s="25">
        <v>43</v>
      </c>
      <c r="AR829" s="25">
        <v>44</v>
      </c>
      <c r="AS829" s="25">
        <v>45</v>
      </c>
      <c r="AT829" s="25">
        <v>46</v>
      </c>
      <c r="AU829" s="25">
        <v>47</v>
      </c>
      <c r="AV829" s="25">
        <v>48</v>
      </c>
      <c r="AW829" s="25">
        <v>49</v>
      </c>
      <c r="AX829" s="25">
        <v>50</v>
      </c>
      <c r="AY829" s="25">
        <v>51</v>
      </c>
      <c r="AZ829" s="25">
        <v>52</v>
      </c>
      <c r="BA829" s="25">
        <v>53</v>
      </c>
      <c r="BB829" s="25">
        <v>54</v>
      </c>
      <c r="BC829" s="25">
        <v>55</v>
      </c>
      <c r="BD829" s="25">
        <v>56</v>
      </c>
      <c r="BE829" s="25">
        <v>57</v>
      </c>
      <c r="BF829" s="25">
        <v>58</v>
      </c>
    </row>
    <row r="830" spans="1:58" ht="15" customHeight="1">
      <c r="Q830" s="111" t="s">
        <v>323</v>
      </c>
      <c r="T830" s="155">
        <f>T1</f>
        <v>158</v>
      </c>
      <c r="AM830" s="20"/>
      <c r="AO830" s="20"/>
      <c r="AP830" s="20"/>
      <c r="AQ830" s="20"/>
      <c r="AR830" s="20"/>
      <c r="AS830" s="20"/>
      <c r="AT830" s="20"/>
      <c r="AU830" s="20"/>
      <c r="AV830" s="20"/>
      <c r="AW830" s="20"/>
      <c r="AX830" s="20"/>
      <c r="AY830" s="20"/>
      <c r="AZ830" s="20"/>
      <c r="BA830" s="20"/>
      <c r="BB830" s="20"/>
      <c r="BC830" s="20"/>
      <c r="BD830" s="20"/>
      <c r="BE830" s="20"/>
      <c r="BF830" s="20"/>
    </row>
    <row r="831" spans="1:58" s="108" customFormat="1" ht="32" customHeight="1">
      <c r="A831" s="430" t="s">
        <v>1430</v>
      </c>
      <c r="D831" s="117" t="s">
        <v>90</v>
      </c>
      <c r="E831" s="118" t="s">
        <v>91</v>
      </c>
      <c r="F831" s="118" t="s">
        <v>430</v>
      </c>
      <c r="G831" s="118" t="s">
        <v>74</v>
      </c>
      <c r="H831" s="118" t="s">
        <v>431</v>
      </c>
      <c r="I831" s="118" t="s">
        <v>58</v>
      </c>
      <c r="J831" s="118" t="s">
        <v>1286</v>
      </c>
      <c r="K831" s="118" t="s">
        <v>1285</v>
      </c>
      <c r="L831" s="331" t="s">
        <v>1292</v>
      </c>
      <c r="M831" s="331" t="s">
        <v>1293</v>
      </c>
      <c r="N831" s="331" t="s">
        <v>1294</v>
      </c>
      <c r="O831" s="331" t="s">
        <v>447</v>
      </c>
      <c r="P831" s="331" t="s">
        <v>446</v>
      </c>
      <c r="Q831" s="331" t="s">
        <v>439</v>
      </c>
      <c r="R831" s="118" t="s">
        <v>427</v>
      </c>
      <c r="S831" s="118" t="s">
        <v>434</v>
      </c>
      <c r="T831" s="118" t="s">
        <v>427</v>
      </c>
      <c r="U831" s="119" t="str">
        <f>IF(T823="All sectors",AA621,IF(T823="Stationary",AB621,IF(T823="Transportation",AC621,IF(T823="Waste",AD621,IF(T823="IPPU",AE621,IF(T823="AFOLU",AF621))))))</f>
        <v>Rank_TOTAL</v>
      </c>
      <c r="V831" s="117" t="str">
        <f>IF(T823="All sectors",U621,IF(T823="Stationary",AG621,IF(T823="Transportation",AP621,IF(T823="Waste",AV621,IF(T823="IPPU",BA621,IF(T823="AFOLU",BD621))))))</f>
        <v>Stationary</v>
      </c>
      <c r="W831" s="117" t="str">
        <f>IF(T823="All sectors",V621,IF(T823="Stationary",AH621,IF(T823="Transportation",AQ621,IF(T823="Waste",AW621,IF(T823="IPPU",BB621,IF(T823="AFOLU",BE621))))))</f>
        <v>Transportation</v>
      </c>
      <c r="X831" s="117" t="str">
        <f>IF(T823="All sectors",W621,IF(T823="Stationary",AI621,IF(T823="Transportation",AR621,IF(T823="Waste",AX621,IF(T823="AFOLU",BF621,"")))))</f>
        <v>Waste</v>
      </c>
      <c r="Y831" s="117" t="str">
        <f>IF(T823="All sectors",IF(Q823="BASIC","",X621),IF(T823="Stationary",AJ621,IF(T823="Transportation",AS621,IF(T823="Waste",AY621,""))))</f>
        <v/>
      </c>
      <c r="Z831" s="117" t="str">
        <f>IF(T823="All sectors",IF(Q823="BASIC","",Y621),IF(T823="Stationary",AK621,IF(T823="Transportation",AT621,"")))</f>
        <v/>
      </c>
      <c r="AA831" s="117" t="str">
        <f>IF(T823="All sectors","",IF(T823="Stationary",AL621,""))</f>
        <v/>
      </c>
      <c r="AB831" s="117" t="str">
        <f>IF(T823="All sectors","",IF(T823="Stationary",AM621,""))</f>
        <v/>
      </c>
      <c r="AC831" s="117" t="str">
        <f>IF(T823="All sectors","",IF(T823="Stationary",AN621,""))</f>
        <v/>
      </c>
      <c r="AD831" s="120" t="s">
        <v>325</v>
      </c>
      <c r="AE831" s="56" t="s">
        <v>270</v>
      </c>
      <c r="AF831" s="37" t="str">
        <f t="shared" ref="AF831:AM831" si="496">AG621</f>
        <v xml:space="preserve">Residential </v>
      </c>
      <c r="AG831" s="37" t="str">
        <f t="shared" si="496"/>
        <v>Commercial/Institutional</v>
      </c>
      <c r="AH831" s="37" t="str">
        <f t="shared" si="496"/>
        <v>Manufacturing/Construction</v>
      </c>
      <c r="AI831" s="37" t="str">
        <f t="shared" si="496"/>
        <v>Energy industries</v>
      </c>
      <c r="AJ831" s="37" t="str">
        <f t="shared" si="496"/>
        <v>Agriculture</v>
      </c>
      <c r="AK831" s="37" t="str">
        <f t="shared" si="496"/>
        <v>Non-specified</v>
      </c>
      <c r="AL831" s="37" t="str">
        <f t="shared" si="496"/>
        <v>Fugitive (coal)</v>
      </c>
      <c r="AM831" s="37" t="str">
        <f t="shared" si="496"/>
        <v>Fugitive (oil and gas)</v>
      </c>
      <c r="AN831" s="88" t="s">
        <v>278</v>
      </c>
      <c r="AO831" s="56" t="s">
        <v>270</v>
      </c>
      <c r="AP831" s="37" t="str">
        <f>AP621</f>
        <v>On-road</v>
      </c>
      <c r="AQ831" s="37" t="str">
        <f>AQ621</f>
        <v>Rail</v>
      </c>
      <c r="AR831" s="37" t="str">
        <f>AR621</f>
        <v>Water</v>
      </c>
      <c r="AS831" s="37" t="str">
        <f>AS621</f>
        <v>Air</v>
      </c>
      <c r="AT831" s="37" t="str">
        <f>AT621</f>
        <v>Off-road</v>
      </c>
      <c r="AU831" s="88" t="s">
        <v>279</v>
      </c>
      <c r="AV831" s="37" t="s">
        <v>74</v>
      </c>
      <c r="AW831" s="37" t="str">
        <f>AV621</f>
        <v>Landfill</v>
      </c>
      <c r="AX831" s="37" t="str">
        <f>AW621</f>
        <v>Biological</v>
      </c>
      <c r="AY831" s="37" t="str">
        <f>AX621</f>
        <v>Incineration</v>
      </c>
      <c r="AZ831" s="37" t="str">
        <f>AY621</f>
        <v>Wastewater</v>
      </c>
      <c r="BA831" s="88" t="s">
        <v>280</v>
      </c>
      <c r="BB831" s="37" t="s">
        <v>74</v>
      </c>
      <c r="BC831" s="37" t="str">
        <f>BA621</f>
        <v>Industrial processes</v>
      </c>
      <c r="BD831" s="37" t="str">
        <f>BB621</f>
        <v>Industrial product use</v>
      </c>
      <c r="BE831" s="88" t="s">
        <v>281</v>
      </c>
      <c r="BF831" s="37" t="s">
        <v>74</v>
      </c>
    </row>
    <row r="832" spans="1:58" s="115" customFormat="1" ht="15" customHeight="1">
      <c r="A832" s="25">
        <v>1</v>
      </c>
      <c r="B832" s="153">
        <v>1</v>
      </c>
      <c r="C832" s="112" t="str">
        <f t="shared" ref="C832:C863" si="497">Q10</f>
        <v/>
      </c>
      <c r="D832" s="112" t="str">
        <f>IFERROR(VLOOKUP($C832,'Analysis-must not modify'!$C:$G,4,FALSE),"")</f>
        <v/>
      </c>
      <c r="E832" s="112">
        <f>IFERROR(VLOOKUP($C832,'Analysis-must not modify'!$C:$G,5,FALSE),"")</f>
        <v>0</v>
      </c>
      <c r="F832" s="112">
        <f>IF(E832="Latin America","Latin_America",IF(E832="East Asia and Oceania","East_Asia_and_Oceania",IF(E832="North America","North_America",IF(E832="South and West Asia","South_and_West_Asia",E832))))</f>
        <v>0</v>
      </c>
      <c r="G832" s="121" t="str">
        <f>VLOOKUP(C832,'Analysis-must not modify'!C:D,2,FALSE)</f>
        <v/>
      </c>
      <c r="H832" s="121" t="str">
        <f>VLOOKUP(C832,'Analysis-must not modify'!C:FF,160,FALSE)</f>
        <v>Yes</v>
      </c>
      <c r="I832" s="121" t="str">
        <f>VLOOKUP(C832,'Analysis-must not modify'!C:FI,161,FALSE)</f>
        <v/>
      </c>
      <c r="J832" s="121" t="str">
        <f>VLOOKUP(C832,'Analysis-must not modify'!C:FI,162,FALSE)</f>
        <v/>
      </c>
      <c r="K832" s="121" t="str">
        <f>VLOOKUP(C832,'Analysis-must not modify'!C:FI,163,FALSE)</f>
        <v/>
      </c>
      <c r="L832" s="121">
        <f>IF(ROW()-ROW(L$831)&lt;$X$1+1,1,IF(X$823="all climate",1,IF(I832=X$823,1,0)))</f>
        <v>1</v>
      </c>
      <c r="M832" s="121">
        <f>IF(ROW()-ROW(M$831)&lt;$X$1+1,1,IF(Y$823="all level",1,IF(J832="",0,IF(Y$823=Y$825,IF(J832&gt;Z$825,1,0),IF(Y$823=Y$826,IF(AND(J832&gt;Z$826,J832&lt;Z$825),1,0),IF(Y$823=Y$827,IF(AND(J832&gt;Z$827,J832&lt;Z$826),1,0),IF(Y$823=Y$828,IF(J832&lt;Z$828,1,0))))))))</f>
        <v>1</v>
      </c>
      <c r="N832" s="121">
        <f>IF(ROW()-ROW(N$831)&lt;$X$1+1,1,IF(AA$823="all density",1,IF(K832="",0,IF(AA$823=AA$825,IF(K832&gt;AB$825,1,0),IF(AA$823=AA$826,IF(AND(K832&gt;AB$826,K832&lt;AB$825),1,0),IF(AA$823=AA$827,IF(AND(K832&gt;AB$827,K832&lt;AB$826),1,0),IF(AA$823=AA$828,IF(K832&lt;AB$828,1,0))))))))</f>
        <v>1</v>
      </c>
      <c r="O832" s="121">
        <f>IF(ROW()-ROW(O$831)&lt;$X$1+1,1,IF(U$823="All_regions",1,IF(F832=U$823,1,0)))</f>
        <v>1</v>
      </c>
      <c r="P832" s="121">
        <f>IF(ROW()-ROW(P$831)&lt;$X$1+1,1,IF(V$823="All countries",1,IF(D832=V$823,1,0)))</f>
        <v>1</v>
      </c>
      <c r="Q832" s="121">
        <f>IF(ROW()-ROW(P$831)&lt;$X$1+1,1,IF(W$823="All years",1,IF(AND(W$823="Latest year",H832="Yes"),1,IF(W$823=VALUE(G832),1,0))))</f>
        <v>1</v>
      </c>
      <c r="R832" s="121" t="str">
        <f>IF(AND(O832=1,P832=1,Q832=1,L832=1,M832=1,N832=1),C832,"")</f>
        <v/>
      </c>
      <c r="S832" s="122" t="str">
        <f>IF(R832="","",G832)</f>
        <v/>
      </c>
      <c r="T832" s="121" t="str">
        <f t="shared" ref="T832:T863" si="498">IFERROR(R832,"")</f>
        <v/>
      </c>
      <c r="U832" s="121" t="str">
        <f>IFERROR(IF('Analysis_2-must not modify'!$R832="","",IF($S$823="Total GHG",IF($T$823="All sectors",AA10,IF($T$823="Stationary",AB10,IF($T$823="Transportation",AC10,IF($T$823="Waste",AD10,IF($T$823="IPPU",AE10,Iif($T$823="AFOLU",AF10)))))),IF($S$823="Per capita",IF($T$823="All sectors",AA214,IF($T$823="Stationary",AB214,IF($T$823="Transportation",AC214,IF($T$823="Waste",AD214,IF($T$823="IPPU",AE214,IF($T$823="AFOLU",AF214)))))),IF($S$823="Per unit land area (km2)",IF($T$823="All sectors",AA418,IF($T$823="Stationary",AB418,IF($T$823="Transportation",AC418,IF($T$823="Waste",AD418,IF($T$823="IPPU",AE418,IF($T$823="AFOLU",AF418)))))),IF($S$823="Per unit GDP ($m)",IF($T$823="All sectors",AA622,IF($T$823="Stationary",AB622,IF($T$823="Transportation",AC622,IF($T$823="Waste",AD622,IF($T$823="IPPU",AE622,IF($T$823="AFOLU",AF622)))))),""))))),"")</f>
        <v/>
      </c>
      <c r="V832" s="123" t="str">
        <f>IF('Analysis_2-must not modify'!$T832="","",IF($S$823="Total GHG",IF($T$823="All sectors",U10,IF($T$823="Stationary",AG10,IF($T$823="Transportation",AP10,IF($T$823="Waste",AV10,IF($T$823="IPPU",BA10,Iif($T$823="AFOLU",BD10)))))),IF($S$823="Per capita",IF($T$823="All sectors",U214,IF($T$823="Stationary",AG214,IF($T$823="Transportation",AP214,IF($T$823="Waste",AV214,IF($T$823="IPPU",BA214,IF($T$823="AFOLU",BD214)))))),IF($S$823="Per unit land area (km2)",IF($T$823="All sectors",U418,IF($T$823="Stationary",AG418,IF($T$823="Transportation",AP418,IF($T$823="Waste",AV418,IF($T$823="IPPU",BA418,Iif($T$823="AFOLU",BD418)))))),IF($S$823="Per unit GDP ($m)",IF($T$823="All sectors",U622,IF($T$823="Stationary",AG622,IF($T$823="Transportation",AP622,IF($T$823="Waste",AV622,IF($T$823="IPPU",BA10,IF($T$823="AFOLU",BD622)))))),"")))))</f>
        <v/>
      </c>
      <c r="W832" s="123" t="str">
        <f>IF('Analysis_2-must not modify'!$T832="","",IF($S$823="Total GHG",IF($T$823="All sectors",V10,IF($T$823="Stationary",AH10,IF($T$823="Transportation",AQ10,IF($T$823="Waste",AW10,IF($T$823="IPPU",BB10,Iif($T$823="AFOLU",BE10)))))),IF($S$823="Per capita",IF($T$823="All sectors",V214,IF($T$823="Stationary",AH214,IF($T$823="Transportation",AQ214,IF($T$823="Waste",AW214,IF($T$823="IPPU",BB214,IF($T$823="AFOLU",BE214)))))),IF($S$823="Per unit land area (km2)",IF($T$823="All sectors",V418,IF($T$823="Stationary",AH418,IF($T$823="Transportation",AQ418,IF($T$823="Waste",AW418,IF($T$823="IPPU",BB418,Iif($T$823="AFOLU",BE418)))))),IF($S$823="Per unit GDP ($m)",IF($T$823="All sectors",V622,IF($T$823="Stationary",AH622,IF($T$823="Transportation",AQ622,IF($T$823="Waste",AW622,IF($T$823="IPPU",BB10,IF($T$823="AFOLU",BE622)))))),"")))))</f>
        <v/>
      </c>
      <c r="X832" s="123" t="str">
        <f>IF('Analysis_2-must not modify'!$T832="","",IF($S$823="Total GHG",IF($T$823="All sectors",W10,IF($T$823="Stationary",AI10,IF($T$823="Transportation",AR10,IF($T$823="Waste",AX10,IF($T$823="IPPU","",IF($T$823="AFOLU",BF10)))))),IF($S$823="Per capita",IF($T$823="All sectors",W214,IF($T$823="Stationary",AI214,IF($T$823="Transportation",AR214,IF($T$823="Waste",AX214,IF($T$823="IPPU","",IF($T$823="AFOLU",BF214)))))),IF($S$823="Per unit land area (km2)",IF($T$823="All sectors",W418,IF($T$823="Stationary",AI418,IF($T$823="Transportation",AR418,IF($T$823="Waste",AX418,IF($T$823="IPPU","",IF($T$823="AFOLU",BF418)))))),IF($S$823="Per unit GDP ($m)",IF($T$823="All sectors",W622,IF($T$823="Stationary",AI622,IF($T$823="Transportation",AR622,IF($T$823="Waste",AX622,IF($T$823="IPPU","",IF($T$823="AFOLU",BF622)))))),"")))))</f>
        <v/>
      </c>
      <c r="Y832" s="123" t="str">
        <f>IF('Analysis_2-must not modify'!$T832="","",IF($S$823="Total GHG",IF($T$823="All sectors",X10,IF($T$823="Stationary",AJ10,IF($T$823="Transportation",AS10,IF($T$823="Waste",AY10,"")))),IF($S$823="Per capita",IF($T$823="All sectors",X214,IF($T$823="Stationary",AJ214,IF($T$823="Transportation",AS214,IF($T$823="Waste",AY214,"")))),IF($S$823="Per unit land area (km2)",IF($T$823="All sectors",X418,IF($T$823="Stationary",AJ418,IF($T$823="Transportation",AS418,IF($T$823="Waste",AY418,"")))),IF($S$823="Per unit GDP ($m)",IF($T$823="All sectors",X622,IF($T$823="Stationary",AJ622,IF($T$823="Transportation",AS622,IF($T$823="Waste",AY622,"")))),"")))))</f>
        <v/>
      </c>
      <c r="Z832" s="123" t="str">
        <f>IF('Analysis_2-must not modify'!$T832="","",IF($S$823="Total GHG",IF($T$823="All sectors",Y10,IF($T$823="Stationary",AK10,IF($T$823="Transportation",AT10,""))),IF($S$823="Per capita",IF($T$823="All sectors",Y214,IF($T$823="Stationary",AK214,IF($T$823="Transportation",AT214,""))),IF($S$823="Per unit land area (km2)",IF($T$823="All sectors",Y418,IF($T$823="Stationary",AK418,IF($T$823="Transportation",AT418,""))),IF($S$823="Per unit GDP ($m)",IF($T$823="All sectors",Y622,IF($T$823="Stationary",AK622,IF($T$823="Transportation",AT622,""))),"")))))</f>
        <v/>
      </c>
      <c r="AA832" s="123" t="str">
        <f>IF('Analysis_2-must not modify'!$T832="","",IF($S$823="Total GHG",IF($T$823="All sectors","",IF($T$823="Stationary",AL10,"")),IF($S$823="Per capita",IF($T$823="All sectors","",IF($T$823="Stationary",AL214,"")),IF($S$823="Per unit land area (km2)",IF($T$823="All sectors","",IF($T$823="Stationary",AL418,"")),IF($S$823="Per unit GDP ($m)",IF($T$823="All sectors","",IF($T$823="Stationary",AL622,"")),"")))))</f>
        <v/>
      </c>
      <c r="AB832" s="123" t="str">
        <f>IF('Analysis_2-must not modify'!$T832="","",IF($S$823="Total GHG",IF($T$823="All sectors","",IF($T$823="Stationary",AM10,"")),IF($S$823="Per capita",IF($T$823="All sectors","",IF($T$823="Stationary",AM214,"")),IF($S$823="Per unit land area (km2)",IF($T$823="All sectors","",IF($T$823="Stationary",AM418,"")),IF($S$823="Per unit GDP ($m)",IF($T$823="All sectors","",IF($T$823="Stationary",AM622,"")),"")))))</f>
        <v/>
      </c>
      <c r="AC832" s="123" t="str">
        <f>IF('Analysis_2-must not modify'!$T832="","",IF($S$823="Total GHG",IF($T$823="All sectors","",IF($T$823="Stationary",AN10,"")),IF($S$823="Per capita",IF($T$823="All sectors","",IF($T$823="Stationary",AN214,"")),IF($S$823="Per unit land area (km2)",IF($T$823="All sectors","",IF($T$823="Stationary",AN418,"")),IF($S$823="Per unit GDP ($m)",IF($T$823="All sectors","",IF($T$823="Stationary",AN622,"")),"")))))</f>
        <v/>
      </c>
      <c r="AD832" s="121" t="str">
        <f>IF(U832&lt;X$1+1,U832,IF('Analysis_2-must not modify'!$U832="","",RANK('Analysis_2-must not modify'!$U832,rankORIGINAL)+'Analysis_2-must not modify'!X$1))</f>
        <v/>
      </c>
      <c r="AE832" s="114" t="str">
        <f>T832</f>
        <v/>
      </c>
      <c r="AF832" s="113" t="str">
        <f t="shared" ref="AF832:AM841" si="499">IF($S$823="Total GHG",AG10,IF($S$823="Per capita",AG214,IF($S$823="Per unit land area (km2)",AG418,IF($S$823="Per unit GDP ($m)",AG622,""))))</f>
        <v/>
      </c>
      <c r="AG832" s="113" t="str">
        <f t="shared" si="499"/>
        <v/>
      </c>
      <c r="AH832" s="113" t="str">
        <f t="shared" si="499"/>
        <v/>
      </c>
      <c r="AI832" s="113" t="str">
        <f t="shared" si="499"/>
        <v/>
      </c>
      <c r="AJ832" s="113" t="str">
        <f t="shared" si="499"/>
        <v/>
      </c>
      <c r="AK832" s="113" t="str">
        <f t="shared" si="499"/>
        <v/>
      </c>
      <c r="AL832" s="113" t="str">
        <f t="shared" si="499"/>
        <v/>
      </c>
      <c r="AM832" s="113" t="str">
        <f t="shared" si="499"/>
        <v/>
      </c>
      <c r="AN832" s="113">
        <f t="shared" ref="AN832:AN863" si="500">IF($S$823="Total GHG",AB10,IF($S$823="Per capita",AB214,IF($S$823="Per unit land area (km2)",AB418,IF($S$823="Per unit GDP ($m)",AB622,""))))</f>
        <v>1</v>
      </c>
      <c r="AO832" s="114" t="str">
        <f>T832</f>
        <v/>
      </c>
      <c r="AP832" s="113" t="str">
        <f t="shared" ref="AP832:AT841" si="501">IF($S$823="Total GHG",AP10,IF($S$823="Per capita",AP214,IF($S$823="Per unit land area (km2)",AP418,IF($S$823="Per unit GDP ($m)",AP622,""))))</f>
        <v/>
      </c>
      <c r="AQ832" s="113" t="str">
        <f t="shared" si="501"/>
        <v/>
      </c>
      <c r="AR832" s="113" t="str">
        <f t="shared" si="501"/>
        <v/>
      </c>
      <c r="AS832" s="113" t="str">
        <f t="shared" si="501"/>
        <v/>
      </c>
      <c r="AT832" s="113" t="str">
        <f t="shared" si="501"/>
        <v/>
      </c>
      <c r="AU832" s="113">
        <f t="shared" ref="AU832:AU863" si="502">IF($S$823="Total GHG",AC10,IF($S$823="Per capita",AC214,IF($S$823="Per unit land area (km2)",AC418,IF($S$823="Per unit GDP ($m)",AC622,""))))</f>
        <v>1</v>
      </c>
      <c r="AV832" s="114" t="str">
        <f>T832</f>
        <v/>
      </c>
      <c r="AW832" s="113" t="str">
        <f t="shared" ref="AW832:AZ851" si="503">IF($S$823="Total GHG",AV10,IF($S$823="Per capita",AV214,IF($S$823="Per unit land area (km2)",AV418,IF($S$823="Per unit GDP ($m)",AV622,""))))</f>
        <v/>
      </c>
      <c r="AX832" s="113" t="str">
        <f t="shared" si="503"/>
        <v/>
      </c>
      <c r="AY832" s="113" t="str">
        <f t="shared" si="503"/>
        <v/>
      </c>
      <c r="AZ832" s="113" t="str">
        <f t="shared" si="503"/>
        <v/>
      </c>
      <c r="BA832" s="113">
        <f t="shared" ref="BA832:BA863" si="504">IF($S$823="Total GHG",AD10,IF($S$823="Per capita",AD214,IF($S$823="Per unit land area (km2)",AD418,IF($S$823="Per unit GDP ($m)",AD622,""))))</f>
        <v>1</v>
      </c>
      <c r="BB832" s="114" t="str">
        <f>T832</f>
        <v/>
      </c>
      <c r="BC832" s="113" t="str">
        <f t="shared" ref="BC832:BC863" si="505">IF($S$823="Total GHG",BA10,IF($S$823="Per capita",BA214,IF($S$823="Per unit land area (km2)",BA418,IF($S$823="Per unit GDP ($m)",BA622,""))))</f>
        <v/>
      </c>
      <c r="BD832" s="113" t="str">
        <f t="shared" ref="BD832:BD863" si="506">IF($S$823="Total GHG",BB10,IF($S$823="Per capita",BB214,IF($S$823="Per unit land area (km2)",BB418,IF($S$823="Per unit GDP ($m)",BB622,""))))</f>
        <v/>
      </c>
      <c r="BE832" s="113">
        <f t="shared" ref="BE832:BE863" si="507">IF($S$823="Total GHG",AE10,IF($S$823="Per capita",AE214,IF($S$823="Per unit land area (km2)",AE418,IF($S$823="Per unit GDP ($m)",AE622,""))))</f>
        <v>1</v>
      </c>
      <c r="BF832" s="114" t="str">
        <f>T832</f>
        <v/>
      </c>
    </row>
    <row r="833" spans="1:58" ht="15" customHeight="1">
      <c r="A833" s="25">
        <f>IF(R833="",A832,A832+1)</f>
        <v>2</v>
      </c>
      <c r="B833" s="25">
        <v>2</v>
      </c>
      <c r="C833" s="112" t="str">
        <f t="shared" si="497"/>
        <v>Amman_2014</v>
      </c>
      <c r="D833" s="112" t="str">
        <f>IFERROR(VLOOKUP($C833,'Analysis-must not modify'!$C:$G,4,FALSE),"")</f>
        <v>Jordan</v>
      </c>
      <c r="E833" s="112" t="str">
        <f>IFERROR(VLOOKUP($C833,'Analysis-must not modify'!$C:$G,5,FALSE),"")</f>
        <v>South and West Asia</v>
      </c>
      <c r="F833" s="112" t="str">
        <f t="shared" ref="F833:F896" si="508">IF(E833="Latin America","Latin_America",IF(E833="East Asia and Oceania","East_Asia_and_Oceania",IF(E833="North America","North_America",IF(E833="South and West Asia","South_and_West_Asia",E833))))</f>
        <v>South_and_West_Asia</v>
      </c>
      <c r="G833" s="121">
        <f>VLOOKUP(C833,'Analysis-must not modify'!C:D,2,FALSE)</f>
        <v>2014</v>
      </c>
      <c r="H833" s="121" t="str">
        <f>VLOOKUP(C833,'Analysis-must not modify'!C:FF,160,FALSE)</f>
        <v>Yes</v>
      </c>
      <c r="I833" s="121" t="str">
        <f>VLOOKUP(C833,'Analysis-must not modify'!C:FI,161,FALSE)</f>
        <v>Dry</v>
      </c>
      <c r="J833" s="121">
        <f>VLOOKUP(C833,'Analysis-must not modify'!C:FI,162,FALSE)</f>
        <v>4431.7647058823532</v>
      </c>
      <c r="K833" s="121">
        <f>VLOOKUP(C833,'Analysis-must not modify'!C:FI,163,FALSE)</f>
        <v>4239.8244213886674</v>
      </c>
      <c r="L833" s="121">
        <f t="shared" ref="L833:L896" si="509">IF(ROW()-ROW(L$831)&lt;$X$1+1,1,IF(X$823="all climate",1,IF(I833=X$823,1,0)))</f>
        <v>1</v>
      </c>
      <c r="M833" s="121">
        <f t="shared" ref="M833:M896" si="510">IF(ROW()-ROW(M$831)&lt;$X$1+1,1,IF(Y$823="all level",1,IF(J833="",0,IF(Y$823=Y$825,IF(J833&gt;Z$825,1,0),IF(Y$823=Y$826,IF(AND(J833&gt;Z$826,J833&lt;Z$825),1,0),IF(Y$823=Y$827,IF(AND(J833&gt;Z$827,J833&lt;Z$826),1,0),IF(Y$823=Y$828,IF(J833&lt;Z$828,1,0))))))))</f>
        <v>1</v>
      </c>
      <c r="N833" s="121">
        <f t="shared" ref="N833:N896" si="511">IF(ROW()-ROW(N$831)&lt;$X$1+1,1,IF(AA$823="all density",1,IF(K833="",0,IF(AA$823=AA$825,IF(K833&gt;AB$825,1,0),IF(AA$823=AA$826,IF(AND(K833&gt;AB$826,K833&lt;AB$825),1,0),IF(AA$823=AA$827,IF(AND(K833&gt;AB$827,K833&lt;AB$826),1,0),IF(AA$823=AA$828,IF(K833&lt;AB$828,1,0))))))))</f>
        <v>1</v>
      </c>
      <c r="O833" s="121">
        <f t="shared" ref="O833:O896" si="512">IF(ROW()-ROW(O$831)&lt;$X$1+1,1,IF(U$823="All_regions",1,IF(F833=U$823,1,0)))</f>
        <v>1</v>
      </c>
      <c r="P833" s="121">
        <f>IF(ROW()-ROW(P$831)&lt;$X$1+1,1,IF(V$823="All countries",1,IF(D833=V$823,1,0)))</f>
        <v>1</v>
      </c>
      <c r="Q833" s="121">
        <f t="shared" ref="Q833:Q896" si="513">IF(ROW()-ROW(P$831)&lt;$X$1+1,1,IF(W$823="All years",1,IF(AND(W$823="Latest year",H833="Yes"),1,IF(W$823=VALUE(G833),1,0))))</f>
        <v>1</v>
      </c>
      <c r="R833" s="121" t="str">
        <f t="shared" ref="R833:R896" si="514">IF(AND(O833=1,P833=1,Q833=1,L833=1,M833=1,N833=1),C833,"")</f>
        <v>Amman_2014</v>
      </c>
      <c r="S833" s="122">
        <f t="shared" ref="S833:S896" si="515">IF(R833="","",G833)</f>
        <v>2014</v>
      </c>
      <c r="T833" s="121" t="str">
        <f t="shared" si="498"/>
        <v>Amman_2014</v>
      </c>
      <c r="U833" s="121">
        <f ca="1">IFERROR(IF('Analysis_2-must not modify'!$R833="","",IF($S$823="Total GHG",IF($T$823="All sectors",AA11,IF($T$823="Stationary",AB11,IF($T$823="Transportation",AC11,IF($T$823="Waste",AD11,IF($T$823="IPPU",AE11,Iif($T$823="AFOLU",AF11)))))),IF($S$823="Per capita",IF($T$823="All sectors",AA215,IF($T$823="Stationary",AB215,IF($T$823="Transportation",AC215,IF($T$823="Waste",AD215,IF($T$823="IPPU",AE215,IF($T$823="AFOLU",AF215)))))),IF($S$823="Per unit land area (km2)",IF($T$823="All sectors",AA419,IF($T$823="Stationary",AB419,IF($T$823="Transportation",AC419,IF($T$823="Waste",AD419,IF($T$823="IPPU",AE419,IF($T$823="AFOLU",AF419)))))),IF($S$823="Per unit GDP ($m)",IF($T$823="All sectors",AA623,IF($T$823="Stationary",AB623,IF($T$823="Transportation",AC623,IF($T$823="Waste",AD623,IF($T$823="IPPU",AE623,IF($T$823="AFOLU",AF623)))))),""))))),"")</f>
        <v>140</v>
      </c>
      <c r="V833" s="124">
        <f>IF('Analysis_2-must not modify'!$T833="","",IF($S$823="Total GHG",IF($T$823="All sectors",U11,IF($T$823="Stationary",AG11,IF($T$823="Transportation",AP11,IF($T$823="Waste",AV11,IF($T$823="IPPU",BA11,Iif($T$823="AFOLU",BD11)))))),IF($S$823="Per capita",IF($T$823="All sectors",U215,IF($T$823="Stationary",AG215,IF($T$823="Transportation",AP215,IF($T$823="Waste",AV215,IF($T$823="IPPU",BA215,IF($T$823="AFOLU",BD215)))))),IF($S$823="Per unit land area (km2)",IF($T$823="All sectors",U419,IF($T$823="Stationary",AG419,IF($T$823="Transportation",AP419,IF($T$823="Waste",AV419,IF($T$823="IPPU",BA419,Iif($T$823="AFOLU",BD419)))))),IF($S$823="Per unit GDP ($m)",IF($T$823="All sectors",U623,IF($T$823="Stationary",AG623,IF($T$823="Transportation",AP623,IF($T$823="Waste",AV623,IF($T$823="IPPU",BA11,IF($T$823="AFOLU",BD623)))))),"")))))</f>
        <v>1.3984346152369007</v>
      </c>
      <c r="W833" s="124">
        <f>IF('Analysis_2-must not modify'!$T833="","",IF($S$823="Total GHG",IF($T$823="All sectors",V11,IF($T$823="Stationary",AH11,IF($T$823="Transportation",AQ11,IF($T$823="Waste",AW11,IF($T$823="IPPU",BB11,Iif($T$823="AFOLU",BE11)))))),IF($S$823="Per capita",IF($T$823="All sectors",V215,IF($T$823="Stationary",AH215,IF($T$823="Transportation",AQ215,IF($T$823="Waste",AW215,IF($T$823="IPPU",BB215,IF($T$823="AFOLU",BE215)))))),IF($S$823="Per unit land area (km2)",IF($T$823="All sectors",V419,IF($T$823="Stationary",AH419,IF($T$823="Transportation",AQ419,IF($T$823="Waste",AW419,IF($T$823="IPPU",BB419,Iif($T$823="AFOLU",BE419)))))),IF($S$823="Per unit GDP ($m)",IF($T$823="All sectors",V623,IF($T$823="Stationary",AH623,IF($T$823="Transportation",AQ623,IF($T$823="Waste",AW623,IF($T$823="IPPU",BB11,IF($T$823="AFOLU",BE623)))))),"")))))</f>
        <v>0.66692801685961145</v>
      </c>
      <c r="X833" s="124">
        <f>IF('Analysis_2-must not modify'!$T833="","",IF($S$823="Total GHG",IF($T$823="All sectors",W11,IF($T$823="Stationary",AI11,IF($T$823="Transportation",AR11,IF($T$823="Waste",AX11,IF($T$823="IPPU","",IF($T$823="AFOLU",BF11)))))),IF($S$823="Per capita",IF($T$823="All sectors",W215,IF($T$823="Stationary",AI215,IF($T$823="Transportation",AR215,IF($T$823="Waste",AX215,IF($T$823="IPPU","",IF($T$823="AFOLU",BF215)))))),IF($S$823="Per unit land area (km2)",IF($T$823="All sectors",W419,IF($T$823="Stationary",AI419,IF($T$823="Transportation",AR419,IF($T$823="Waste",AX419,IF($T$823="IPPU","",IF($T$823="AFOLU",BF419)))))),IF($S$823="Per unit GDP ($m)",IF($T$823="All sectors",W623,IF($T$823="Stationary",AI623,IF($T$823="Transportation",AR623,IF($T$823="Waste",AX623,IF($T$823="IPPU","",IF($T$823="AFOLU",BF623)))))),"")))))</f>
        <v>0.12034966591176473</v>
      </c>
      <c r="Y833" s="124" t="str">
        <f>IF('Analysis_2-must not modify'!$T833="","",IF($S$823="Total GHG",IF($T$823="All sectors",X11,IF($T$823="Stationary",AJ11,IF($T$823="Transportation",AS11,IF($T$823="Waste",AY11,"")))),IF($S$823="Per capita",IF($T$823="All sectors",X215,IF($T$823="Stationary",AJ215,IF($T$823="Transportation",AS215,IF($T$823="Waste",AY215,"")))),IF($S$823="Per unit land area (km2)",IF($T$823="All sectors",X419,IF($T$823="Stationary",AJ419,IF($T$823="Transportation",AS419,IF($T$823="Waste",AY419,"")))),IF($S$823="Per unit GDP ($m)",IF($T$823="All sectors",X623,IF($T$823="Stationary",AJ623,IF($T$823="Transportation",AS623,IF($T$823="Waste",AY623,"")))),"")))))</f>
        <v/>
      </c>
      <c r="Z833" s="124" t="str">
        <f>IF('Analysis_2-must not modify'!$T833="","",IF($S$823="Total GHG",IF($T$823="All sectors",Y11,IF($T$823="Stationary",AK11,IF($T$823="Transportation",AT11,""))),IF($S$823="Per capita",IF($T$823="All sectors",Y215,IF($T$823="Stationary",AK215,IF($T$823="Transportation",AT215,""))),IF($S$823="Per unit land area (km2)",IF($T$823="All sectors",Y419,IF($T$823="Stationary",AK419,IF($T$823="Transportation",AT419,""))),IF($S$823="Per unit GDP ($m)",IF($T$823="All sectors",Y623,IF($T$823="Stationary",AK623,IF($T$823="Transportation",AT623,""))),"")))))</f>
        <v/>
      </c>
      <c r="AA833" s="124" t="str">
        <f>IF('Analysis_2-must not modify'!$T833="","",IF($S$823="Total GHG",IF($T$823="All sectors","",IF($T$823="Stationary",AL11,"")),IF($S$823="Per capita",IF($T$823="All sectors","",IF($T$823="Stationary",AL215,"")),IF($S$823="Per unit land area (km2)",IF($T$823="All sectors","",IF($T$823="Stationary",AL419,"")),IF($S$823="Per unit GDP ($m)",IF($T$823="All sectors","",IF($T$823="Stationary",AL623,"")),"")))))</f>
        <v/>
      </c>
      <c r="AB833" s="124" t="str">
        <f>IF('Analysis_2-must not modify'!$T833="","",IF($S$823="Total GHG",IF($T$823="All sectors","",IF($T$823="Stationary",AM11,"")),IF($S$823="Per capita",IF($T$823="All sectors","",IF($T$823="Stationary",AM215,"")),IF($S$823="Per unit land area (km2)",IF($T$823="All sectors","",IF($T$823="Stationary",AM419,"")),IF($S$823="Per unit GDP ($m)",IF($T$823="All sectors","",IF($T$823="Stationary",AM623,"")),"")))))</f>
        <v/>
      </c>
      <c r="AC833" s="124" t="str">
        <f>IF('Analysis_2-must not modify'!$T833="","",IF($S$823="Total GHG",IF($T$823="All sectors","",IF($T$823="Stationary",AN11,"")),IF($S$823="Per capita",IF($T$823="All sectors","",IF($T$823="Stationary",AN215,"")),IF($S$823="Per unit land area (km2)",IF($T$823="All sectors","",IF($T$823="Stationary",AN419,"")),IF($S$823="Per unit GDP ($m)",IF($T$823="All sectors","",IF($T$823="Stationary",AN623,"")),"")))))</f>
        <v/>
      </c>
      <c r="AD833" s="121">
        <f ca="1">IF(U833&lt;X$1+1,U833,IF('Analysis_2-must not modify'!$U833="","",RANK('Analysis_2-must not modify'!$U833,rankORIGINAL)+'Analysis_2-must not modify'!X$1))</f>
        <v>12</v>
      </c>
      <c r="AE833" s="50" t="str">
        <f>T833</f>
        <v>Amman_2014</v>
      </c>
      <c r="AF833" s="83">
        <f>IF($S$823="Total GHG",AG11,IF($S$823="Per capita",AG215,IF($S$823="Per unit land area (km2)",AG419,IF($S$823="Per unit GDP ($m)",AG623,""))))</f>
        <v>0.72123401371545992</v>
      </c>
      <c r="AG833" s="83">
        <f t="shared" si="499"/>
        <v>0.58068471172912317</v>
      </c>
      <c r="AH833" s="83">
        <f t="shared" si="499"/>
        <v>9.6515889792317608E-2</v>
      </c>
      <c r="AI833" s="83" t="str">
        <f t="shared" si="499"/>
        <v/>
      </c>
      <c r="AJ833" s="83" t="str">
        <f t="shared" si="499"/>
        <v/>
      </c>
      <c r="AK833" s="83" t="str">
        <f t="shared" si="499"/>
        <v/>
      </c>
      <c r="AL833" s="83" t="str">
        <f t="shared" si="499"/>
        <v/>
      </c>
      <c r="AM833" s="83" t="str">
        <f t="shared" si="499"/>
        <v/>
      </c>
      <c r="AN833" s="83">
        <f t="shared" ca="1" si="500"/>
        <v>135</v>
      </c>
      <c r="AO833" s="50" t="str">
        <f>T833</f>
        <v>Amman_2014</v>
      </c>
      <c r="AP833" s="83">
        <f t="shared" si="501"/>
        <v>0.66692801685961145</v>
      </c>
      <c r="AQ833" s="83" t="str">
        <f t="shared" si="501"/>
        <v/>
      </c>
      <c r="AR833" s="83" t="str">
        <f t="shared" si="501"/>
        <v/>
      </c>
      <c r="AS833" s="83" t="str">
        <f t="shared" si="501"/>
        <v/>
      </c>
      <c r="AT833" s="83" t="str">
        <f t="shared" si="501"/>
        <v/>
      </c>
      <c r="AU833" s="83">
        <f t="shared" ca="1" si="502"/>
        <v>142</v>
      </c>
      <c r="AV833" s="50" t="str">
        <f>T833</f>
        <v>Amman_2014</v>
      </c>
      <c r="AW833" s="83">
        <f t="shared" si="503"/>
        <v>4.8293536500000019E-2</v>
      </c>
      <c r="AX833" s="83" t="str">
        <f t="shared" si="503"/>
        <v/>
      </c>
      <c r="AY833" s="83" t="str">
        <f t="shared" si="503"/>
        <v/>
      </c>
      <c r="AZ833" s="83">
        <f t="shared" si="503"/>
        <v>7.2056129411764702E-2</v>
      </c>
      <c r="BA833" s="83">
        <f t="shared" ca="1" si="504"/>
        <v>121</v>
      </c>
      <c r="BB833" s="50" t="str">
        <f>T833</f>
        <v>Amman_2014</v>
      </c>
      <c r="BC833" s="83" t="str">
        <f t="shared" si="505"/>
        <v/>
      </c>
      <c r="BD833" s="83" t="str">
        <f t="shared" si="506"/>
        <v/>
      </c>
      <c r="BE833" s="83" t="e">
        <f t="shared" ca="1" si="507"/>
        <v>#VALUE!</v>
      </c>
      <c r="BF833" s="50" t="str">
        <f>T833</f>
        <v>Amman_2014</v>
      </c>
    </row>
    <row r="834" spans="1:58" ht="15" customHeight="1">
      <c r="A834" s="25">
        <f t="shared" ref="A834:A897" si="516">IF(R834="",A833,A833+1)</f>
        <v>2</v>
      </c>
      <c r="B834" s="25">
        <v>3</v>
      </c>
      <c r="C834" s="112" t="str">
        <f t="shared" si="497"/>
        <v>Athens_2014</v>
      </c>
      <c r="D834" s="112" t="str">
        <f>IFERROR(VLOOKUP($C834,'Analysis-must not modify'!$C:$G,4,FALSE),"")</f>
        <v>Greece</v>
      </c>
      <c r="E834" s="112" t="str">
        <f>IFERROR(VLOOKUP($C834,'Analysis-must not modify'!$C:$G,5,FALSE),"")</f>
        <v>Europe</v>
      </c>
      <c r="F834" s="112" t="str">
        <f t="shared" si="508"/>
        <v>Europe</v>
      </c>
      <c r="G834" s="121">
        <f>VLOOKUP(C834,'Analysis-must not modify'!C:D,2,FALSE)</f>
        <v>2014</v>
      </c>
      <c r="H834" s="121" t="str">
        <f>VLOOKUP(C834,'Analysis-must not modify'!C:FF,160,FALSE)</f>
        <v>No</v>
      </c>
      <c r="I834" s="121" t="str">
        <f>VLOOKUP(C834,'Analysis-must not modify'!C:FI,161,FALSE)</f>
        <v>Mediterranean</v>
      </c>
      <c r="J834" s="121">
        <f>VLOOKUP(C834,'Analysis-must not modify'!C:FI,162,FALSE)</f>
        <v>33505.784734792469</v>
      </c>
      <c r="K834" s="121">
        <f>VLOOKUP(C834,'Analysis-must not modify'!C:FI,163,FALSE)</f>
        <v>17026.820512820512</v>
      </c>
      <c r="L834" s="121">
        <f t="shared" si="509"/>
        <v>1</v>
      </c>
      <c r="M834" s="121">
        <f t="shared" si="510"/>
        <v>1</v>
      </c>
      <c r="N834" s="121">
        <f t="shared" si="511"/>
        <v>1</v>
      </c>
      <c r="O834" s="121">
        <f t="shared" si="512"/>
        <v>1</v>
      </c>
      <c r="P834" s="121">
        <f t="shared" ref="P834:P897" si="517">IF(ROW()-ROW(P$831)&lt;$X$1+1,1,IF(V$823="All countries",1,IF(D834=V$823,1,0)))</f>
        <v>1</v>
      </c>
      <c r="Q834" s="121">
        <f t="shared" si="513"/>
        <v>0</v>
      </c>
      <c r="R834" s="121" t="str">
        <f t="shared" si="514"/>
        <v/>
      </c>
      <c r="S834" s="122" t="str">
        <f t="shared" si="515"/>
        <v/>
      </c>
      <c r="T834" s="121" t="str">
        <f t="shared" si="498"/>
        <v/>
      </c>
      <c r="U834" s="121" t="str">
        <f>IFERROR(IF('Analysis_2-must not modify'!$R834="","",IF($S$823="Total GHG",IF($T$823="All sectors",AA12,IF($T$823="Stationary",AB12,IF($T$823="Transportation",AC12,IF($T$823="Waste",AD12,IF($T$823="IPPU",AE12,Iif($T$823="AFOLU",AF12)))))),IF($S$823="Per capita",IF($T$823="All sectors",AA216,IF($T$823="Stationary",AB216,IF($T$823="Transportation",AC216,IF($T$823="Waste",AD216,IF($T$823="IPPU",AE216,IF($T$823="AFOLU",AF216)))))),IF($S$823="Per unit land area (km2)",IF($T$823="All sectors",AA420,IF($T$823="Stationary",AB420,IF($T$823="Transportation",AC420,IF($T$823="Waste",AD420,IF($T$823="IPPU",AE420,IF($T$823="AFOLU",AF420)))))),IF($S$823="Per unit GDP ($m)",IF($T$823="All sectors",AA624,IF($T$823="Stationary",AB624,IF($T$823="Transportation",AC624,IF($T$823="Waste",AD624,IF($T$823="IPPU",AE624,IF($T$823="AFOLU",AF624)))))),""))))),"")</f>
        <v/>
      </c>
      <c r="V834" s="124" t="str">
        <f>IF('Analysis_2-must not modify'!$T834="","",IF($S$823="Total GHG",IF($T$823="All sectors",U12,IF($T$823="Stationary",AG12,IF($T$823="Transportation",AP12,IF($T$823="Waste",AV12,IF($T$823="IPPU",BA12,Iif($T$823="AFOLU",BD12)))))),IF($S$823="Per capita",IF($T$823="All sectors",U216,IF($T$823="Stationary",AG216,IF($T$823="Transportation",AP216,IF($T$823="Waste",AV216,IF($T$823="IPPU",BA216,IF($T$823="AFOLU",BD216)))))),IF($S$823="Per unit land area (km2)",IF($T$823="All sectors",U420,IF($T$823="Stationary",AG420,IF($T$823="Transportation",AP420,IF($T$823="Waste",AV420,IF($T$823="IPPU",BA420,Iif($T$823="AFOLU",BD420)))))),IF($S$823="Per unit GDP ($m)",IF($T$823="All sectors",U624,IF($T$823="Stationary",AG624,IF($T$823="Transportation",AP624,IF($T$823="Waste",AV624,IF($T$823="IPPU",BA12,IF($T$823="AFOLU",BD624)))))),"")))))</f>
        <v/>
      </c>
      <c r="W834" s="124" t="str">
        <f>IF('Analysis_2-must not modify'!$T834="","",IF($S$823="Total GHG",IF($T$823="All sectors",V12,IF($T$823="Stationary",AH12,IF($T$823="Transportation",AQ12,IF($T$823="Waste",AW12,IF($T$823="IPPU",BB12,Iif($T$823="AFOLU",BE12)))))),IF($S$823="Per capita",IF($T$823="All sectors",V216,IF($T$823="Stationary",AH216,IF($T$823="Transportation",AQ216,IF($T$823="Waste",AW216,IF($T$823="IPPU",BB216,IF($T$823="AFOLU",BE216)))))),IF($S$823="Per unit land area (km2)",IF($T$823="All sectors",V420,IF($T$823="Stationary",AH420,IF($T$823="Transportation",AQ420,IF($T$823="Waste",AW420,IF($T$823="IPPU",BB420,Iif($T$823="AFOLU",BE420)))))),IF($S$823="Per unit GDP ($m)",IF($T$823="All sectors",V624,IF($T$823="Stationary",AH624,IF($T$823="Transportation",AQ624,IF($T$823="Waste",AW624,IF($T$823="IPPU",BB12,IF($T$823="AFOLU",BE624)))))),"")))))</f>
        <v/>
      </c>
      <c r="X834" s="124" t="str">
        <f>IF('Analysis_2-must not modify'!$T834="","",IF($S$823="Total GHG",IF($T$823="All sectors",W12,IF($T$823="Stationary",AI12,IF($T$823="Transportation",AR12,IF($T$823="Waste",AX12,IF($T$823="IPPU","",IF($T$823="AFOLU",BF12)))))),IF($S$823="Per capita",IF($T$823="All sectors",W216,IF($T$823="Stationary",AI216,IF($T$823="Transportation",AR216,IF($T$823="Waste",AX216,IF($T$823="IPPU","",IF($T$823="AFOLU",BF216)))))),IF($S$823="Per unit land area (km2)",IF($T$823="All sectors",W420,IF($T$823="Stationary",AI420,IF($T$823="Transportation",AR420,IF($T$823="Waste",AX420,IF($T$823="IPPU","",IF($T$823="AFOLU",BF420)))))),IF($S$823="Per unit GDP ($m)",IF($T$823="All sectors",W624,IF($T$823="Stationary",AI624,IF($T$823="Transportation",AR624,IF($T$823="Waste",AX624,IF($T$823="IPPU","",IF($T$823="AFOLU",BF624)))))),"")))))</f>
        <v/>
      </c>
      <c r="Y834" s="124" t="str">
        <f>IF('Analysis_2-must not modify'!$T834="","",IF($S$823="Total GHG",IF($T$823="All sectors",X12,IF($T$823="Stationary",AJ12,IF($T$823="Transportation",AS12,IF($T$823="Waste",AY12,"")))),IF($S$823="Per capita",IF($T$823="All sectors",X216,IF($T$823="Stationary",AJ216,IF($T$823="Transportation",AS216,IF($T$823="Waste",AY216,"")))),IF($S$823="Per unit land area (km2)",IF($T$823="All sectors",X420,IF($T$823="Stationary",AJ420,IF($T$823="Transportation",AS420,IF($T$823="Waste",AY420,"")))),IF($S$823="Per unit GDP ($m)",IF($T$823="All sectors",X624,IF($T$823="Stationary",AJ624,IF($T$823="Transportation",AS624,IF($T$823="Waste",AY624,"")))),"")))))</f>
        <v/>
      </c>
      <c r="Z834" s="124" t="str">
        <f>IF('Analysis_2-must not modify'!$T834="","",IF($S$823="Total GHG",IF($T$823="All sectors",Y12,IF($T$823="Stationary",AK12,IF($T$823="Transportation",AT12,""))),IF($S$823="Per capita",IF($T$823="All sectors",Y216,IF($T$823="Stationary",AK216,IF($T$823="Transportation",AT216,""))),IF($S$823="Per unit land area (km2)",IF($T$823="All sectors",Y420,IF($T$823="Stationary",AK420,IF($T$823="Transportation",AT420,""))),IF($S$823="Per unit GDP ($m)",IF($T$823="All sectors",Y624,IF($T$823="Stationary",AK624,IF($T$823="Transportation",AT624,""))),"")))))</f>
        <v/>
      </c>
      <c r="AA834" s="124" t="str">
        <f>IF('Analysis_2-must not modify'!$T834="","",IF($S$823="Total GHG",IF($T$823="All sectors","",IF($T$823="Stationary",AL12,"")),IF($S$823="Per capita",IF($T$823="All sectors","",IF($T$823="Stationary",AL216,"")),IF($S$823="Per unit land area (km2)",IF($T$823="All sectors","",IF($T$823="Stationary",AL420,"")),IF($S$823="Per unit GDP ($m)",IF($T$823="All sectors","",IF($T$823="Stationary",AL624,"")),"")))))</f>
        <v/>
      </c>
      <c r="AB834" s="124" t="str">
        <f>IF('Analysis_2-must not modify'!$T834="","",IF($S$823="Total GHG",IF($T$823="All sectors","",IF($T$823="Stationary",AM12,"")),IF($S$823="Per capita",IF($T$823="All sectors","",IF($T$823="Stationary",AM216,"")),IF($S$823="Per unit land area (km2)",IF($T$823="All sectors","",IF($T$823="Stationary",AM420,"")),IF($S$823="Per unit GDP ($m)",IF($T$823="All sectors","",IF($T$823="Stationary",AM624,"")),"")))))</f>
        <v/>
      </c>
      <c r="AC834" s="124" t="str">
        <f>IF('Analysis_2-must not modify'!$T834="","",IF($S$823="Total GHG",IF($T$823="All sectors","",IF($T$823="Stationary",AN12,"")),IF($S$823="Per capita",IF($T$823="All sectors","",IF($T$823="Stationary",AN216,"")),IF($S$823="Per unit land area (km2)",IF($T$823="All sectors","",IF($T$823="Stationary",AN420,"")),IF($S$823="Per unit GDP ($m)",IF($T$823="All sectors","",IF($T$823="Stationary",AN624,"")),"")))))</f>
        <v/>
      </c>
      <c r="AD834" s="121" t="str">
        <f>IF(U834&lt;X$1+1,U834,IF('Analysis_2-must not modify'!$U834="","",RANK('Analysis_2-must not modify'!$U834,rankORIGINAL)+'Analysis_2-must not modify'!X$1))</f>
        <v/>
      </c>
      <c r="AE834" s="50" t="str">
        <f t="shared" ref="AE834:AE897" si="518">T834</f>
        <v/>
      </c>
      <c r="AF834" s="83">
        <f t="shared" si="499"/>
        <v>1.8047102416998677</v>
      </c>
      <c r="AG834" s="83">
        <f t="shared" si="499"/>
        <v>2.017393751558187</v>
      </c>
      <c r="AH834" s="83">
        <f t="shared" si="499"/>
        <v>0.15298384832335388</v>
      </c>
      <c r="AI834" s="83" t="str">
        <f t="shared" si="499"/>
        <v/>
      </c>
      <c r="AJ834" s="83" t="str">
        <f t="shared" si="499"/>
        <v/>
      </c>
      <c r="AK834" s="83" t="str">
        <f t="shared" si="499"/>
        <v/>
      </c>
      <c r="AL834" s="83" t="str">
        <f t="shared" si="499"/>
        <v/>
      </c>
      <c r="AM834" s="83">
        <f t="shared" si="499"/>
        <v>5.5086886337416604E-4</v>
      </c>
      <c r="AN834" s="83">
        <f t="shared" ca="1" si="500"/>
        <v>58</v>
      </c>
      <c r="AO834" s="50" t="str">
        <f t="shared" ref="AO834:AO897" si="519">T834</f>
        <v/>
      </c>
      <c r="AP834" s="83">
        <f t="shared" si="501"/>
        <v>1.5296440686152228</v>
      </c>
      <c r="AQ834" s="83">
        <f t="shared" si="501"/>
        <v>7.3451855070647762E-2</v>
      </c>
      <c r="AR834" s="83" t="str">
        <f t="shared" si="501"/>
        <v/>
      </c>
      <c r="AS834" s="83" t="str">
        <f t="shared" si="501"/>
        <v/>
      </c>
      <c r="AT834" s="83" t="str">
        <f t="shared" si="501"/>
        <v/>
      </c>
      <c r="AU834" s="83">
        <f t="shared" ca="1" si="502"/>
        <v>70</v>
      </c>
      <c r="AV834" s="50" t="str">
        <f t="shared" ref="AV834:AV897" si="520">T834</f>
        <v/>
      </c>
      <c r="AW834" s="83">
        <f t="shared" si="503"/>
        <v>0.50310066613209636</v>
      </c>
      <c r="AX834" s="83">
        <f t="shared" si="503"/>
        <v>6.1088677591612643E-5</v>
      </c>
      <c r="AY834" s="83" t="str">
        <f t="shared" si="503"/>
        <v/>
      </c>
      <c r="AZ834" s="83">
        <f t="shared" si="503"/>
        <v>3.51506088040738E-2</v>
      </c>
      <c r="BA834" s="83">
        <f t="shared" ca="1" si="504"/>
        <v>44</v>
      </c>
      <c r="BB834" s="50" t="str">
        <f t="shared" ref="BB834:BB897" si="521">T834</f>
        <v/>
      </c>
      <c r="BC834" s="83" t="str">
        <f t="shared" si="505"/>
        <v/>
      </c>
      <c r="BD834" s="83" t="str">
        <f t="shared" si="506"/>
        <v/>
      </c>
      <c r="BE834" s="83" t="e">
        <f t="shared" ca="1" si="507"/>
        <v>#VALUE!</v>
      </c>
      <c r="BF834" s="50" t="str">
        <f t="shared" ref="BF834:BF897" si="522">T834</f>
        <v/>
      </c>
    </row>
    <row r="835" spans="1:58" ht="15" customHeight="1">
      <c r="A835" s="25">
        <f t="shared" si="516"/>
        <v>2</v>
      </c>
      <c r="B835" s="153">
        <v>4</v>
      </c>
      <c r="C835" s="112" t="str">
        <f t="shared" si="497"/>
        <v>Athens_2015</v>
      </c>
      <c r="D835" s="112" t="str">
        <f>IFERROR(VLOOKUP($C835,'Analysis-must not modify'!$C:$G,4,FALSE),"")</f>
        <v>Greece</v>
      </c>
      <c r="E835" s="112" t="str">
        <f>IFERROR(VLOOKUP($C835,'Analysis-must not modify'!$C:$G,5,FALSE),"")</f>
        <v>Europe</v>
      </c>
      <c r="F835" s="112" t="str">
        <f t="shared" si="508"/>
        <v>Europe</v>
      </c>
      <c r="G835" s="121">
        <f>VLOOKUP(C835,'Analysis-must not modify'!C:D,2,FALSE)</f>
        <v>2015</v>
      </c>
      <c r="H835" s="121" t="str">
        <f>VLOOKUP(C835,'Analysis-must not modify'!C:FF,160,FALSE)</f>
        <v>No</v>
      </c>
      <c r="I835" s="121" t="str">
        <f>VLOOKUP(C835,'Analysis-must not modify'!C:FI,161,FALSE)</f>
        <v>Mediterranean</v>
      </c>
      <c r="J835" s="121">
        <f>VLOOKUP(C835,'Analysis-must not modify'!C:FI,162,FALSE)</f>
        <v>32742.998396195446</v>
      </c>
      <c r="K835" s="121">
        <f>VLOOKUP(C835,'Analysis-must not modify'!C:FI,163,FALSE)</f>
        <v>17026.820512820512</v>
      </c>
      <c r="L835" s="121">
        <f t="shared" si="509"/>
        <v>1</v>
      </c>
      <c r="M835" s="121">
        <f t="shared" si="510"/>
        <v>1</v>
      </c>
      <c r="N835" s="121">
        <f t="shared" si="511"/>
        <v>1</v>
      </c>
      <c r="O835" s="121">
        <f t="shared" si="512"/>
        <v>1</v>
      </c>
      <c r="P835" s="121">
        <f t="shared" si="517"/>
        <v>1</v>
      </c>
      <c r="Q835" s="121">
        <f t="shared" si="513"/>
        <v>0</v>
      </c>
      <c r="R835" s="121" t="str">
        <f t="shared" si="514"/>
        <v/>
      </c>
      <c r="S835" s="122" t="str">
        <f t="shared" si="515"/>
        <v/>
      </c>
      <c r="T835" s="121" t="str">
        <f t="shared" si="498"/>
        <v/>
      </c>
      <c r="U835" s="121" t="str">
        <f>IFERROR(IF('Analysis_2-must not modify'!$R835="","",IF($S$823="Total GHG",IF($T$823="All sectors",AA13,IF($T$823="Stationary",AB13,IF($T$823="Transportation",AC13,IF($T$823="Waste",AD13,IF($T$823="IPPU",AE13,Iif($T$823="AFOLU",AF13)))))),IF($S$823="Per capita",IF($T$823="All sectors",AA217,IF($T$823="Stationary",AB217,IF($T$823="Transportation",AC217,IF($T$823="Waste",AD217,IF($T$823="IPPU",AE217,IF($T$823="AFOLU",AF217)))))),IF($S$823="Per unit land area (km2)",IF($T$823="All sectors",AA421,IF($T$823="Stationary",AB421,IF($T$823="Transportation",AC421,IF($T$823="Waste",AD421,IF($T$823="IPPU",AE421,IF($T$823="AFOLU",AF421)))))),IF($S$823="Per unit GDP ($m)",IF($T$823="All sectors",AA625,IF($T$823="Stationary",AB625,IF($T$823="Transportation",AC625,IF($T$823="Waste",AD625,IF($T$823="IPPU",AE625,IF($T$823="AFOLU",AF625)))))),""))))),"")</f>
        <v/>
      </c>
      <c r="V835" s="124" t="str">
        <f>IF('Analysis_2-must not modify'!$T835="","",IF($S$823="Total GHG",IF($T$823="All sectors",U13,IF($T$823="Stationary",AG13,IF($T$823="Transportation",AP13,IF($T$823="Waste",AV13,IF($T$823="IPPU",BA13,Iif($T$823="AFOLU",BD13)))))),IF($S$823="Per capita",IF($T$823="All sectors",U217,IF($T$823="Stationary",AG217,IF($T$823="Transportation",AP217,IF($T$823="Waste",AV217,IF($T$823="IPPU",BA217,IF($T$823="AFOLU",BD217)))))),IF($S$823="Per unit land area (km2)",IF($T$823="All sectors",U421,IF($T$823="Stationary",AG421,IF($T$823="Transportation",AP421,IF($T$823="Waste",AV421,IF($T$823="IPPU",BA421,Iif($T$823="AFOLU",BD421)))))),IF($S$823="Per unit GDP ($m)",IF($T$823="All sectors",U625,IF($T$823="Stationary",AG625,IF($T$823="Transportation",AP625,IF($T$823="Waste",AV625,IF($T$823="IPPU",BA13,IF($T$823="AFOLU",BD625)))))),"")))))</f>
        <v/>
      </c>
      <c r="W835" s="124" t="str">
        <f>IF('Analysis_2-must not modify'!$T835="","",IF($S$823="Total GHG",IF($T$823="All sectors",V13,IF($T$823="Stationary",AH13,IF($T$823="Transportation",AQ13,IF($T$823="Waste",AW13,IF($T$823="IPPU",BB13,Iif($T$823="AFOLU",BE13)))))),IF($S$823="Per capita",IF($T$823="All sectors",V217,IF($T$823="Stationary",AH217,IF($T$823="Transportation",AQ217,IF($T$823="Waste",AW217,IF($T$823="IPPU",BB217,IF($T$823="AFOLU",BE217)))))),IF($S$823="Per unit land area (km2)",IF($T$823="All sectors",V421,IF($T$823="Stationary",AH421,IF($T$823="Transportation",AQ421,IF($T$823="Waste",AW421,IF($T$823="IPPU",BB421,Iif($T$823="AFOLU",BE421)))))),IF($S$823="Per unit GDP ($m)",IF($T$823="All sectors",V625,IF($T$823="Stationary",AH625,IF($T$823="Transportation",AQ625,IF($T$823="Waste",AW625,IF($T$823="IPPU",BB13,IF($T$823="AFOLU",BE625)))))),"")))))</f>
        <v/>
      </c>
      <c r="X835" s="124" t="str">
        <f>IF('Analysis_2-must not modify'!$T835="","",IF($S$823="Total GHG",IF($T$823="All sectors",W13,IF($T$823="Stationary",AI13,IF($T$823="Transportation",AR13,IF($T$823="Waste",AX13,IF($T$823="IPPU","",IF($T$823="AFOLU",BF13)))))),IF($S$823="Per capita",IF($T$823="All sectors",W217,IF($T$823="Stationary",AI217,IF($T$823="Transportation",AR217,IF($T$823="Waste",AX217,IF($T$823="IPPU","",IF($T$823="AFOLU",BF217)))))),IF($S$823="Per unit land area (km2)",IF($T$823="All sectors",W421,IF($T$823="Stationary",AI421,IF($T$823="Transportation",AR421,IF($T$823="Waste",AX421,IF($T$823="IPPU","",IF($T$823="AFOLU",BF421)))))),IF($S$823="Per unit GDP ($m)",IF($T$823="All sectors",W625,IF($T$823="Stationary",AI625,IF($T$823="Transportation",AR625,IF($T$823="Waste",AX625,IF($T$823="IPPU","",IF($T$823="AFOLU",BF625)))))),"")))))</f>
        <v/>
      </c>
      <c r="Y835" s="124" t="str">
        <f>IF('Analysis_2-must not modify'!$T835="","",IF($S$823="Total GHG",IF($T$823="All sectors",X13,IF($T$823="Stationary",AJ13,IF($T$823="Transportation",AS13,IF($T$823="Waste",AY13,"")))),IF($S$823="Per capita",IF($T$823="All sectors",X217,IF($T$823="Stationary",AJ217,IF($T$823="Transportation",AS217,IF($T$823="Waste",AY217,"")))),IF($S$823="Per unit land area (km2)",IF($T$823="All sectors",X421,IF($T$823="Stationary",AJ421,IF($T$823="Transportation",AS421,IF($T$823="Waste",AY421,"")))),IF($S$823="Per unit GDP ($m)",IF($T$823="All sectors",X625,IF($T$823="Stationary",AJ625,IF($T$823="Transportation",AS625,IF($T$823="Waste",AY625,"")))),"")))))</f>
        <v/>
      </c>
      <c r="Z835" s="124" t="str">
        <f>IF('Analysis_2-must not modify'!$T835="","",IF($S$823="Total GHG",IF($T$823="All sectors",Y13,IF($T$823="Stationary",AK13,IF($T$823="Transportation",AT13,""))),IF($S$823="Per capita",IF($T$823="All sectors",Y217,IF($T$823="Stationary",AK217,IF($T$823="Transportation",AT217,""))),IF($S$823="Per unit land area (km2)",IF($T$823="All sectors",Y421,IF($T$823="Stationary",AK421,IF($T$823="Transportation",AT421,""))),IF($S$823="Per unit GDP ($m)",IF($T$823="All sectors",Y625,IF($T$823="Stationary",AK625,IF($T$823="Transportation",AT625,""))),"")))))</f>
        <v/>
      </c>
      <c r="AA835" s="124" t="str">
        <f>IF('Analysis_2-must not modify'!$T835="","",IF($S$823="Total GHG",IF($T$823="All sectors","",IF($T$823="Stationary",AL13,"")),IF($S$823="Per capita",IF($T$823="All sectors","",IF($T$823="Stationary",AL217,"")),IF($S$823="Per unit land area (km2)",IF($T$823="All sectors","",IF($T$823="Stationary",AL421,"")),IF($S$823="Per unit GDP ($m)",IF($T$823="All sectors","",IF($T$823="Stationary",AL625,"")),"")))))</f>
        <v/>
      </c>
      <c r="AB835" s="124" t="str">
        <f>IF('Analysis_2-must not modify'!$T835="","",IF($S$823="Total GHG",IF($T$823="All sectors","",IF($T$823="Stationary",AM13,"")),IF($S$823="Per capita",IF($T$823="All sectors","",IF($T$823="Stationary",AM217,"")),IF($S$823="Per unit land area (km2)",IF($T$823="All sectors","",IF($T$823="Stationary",AM421,"")),IF($S$823="Per unit GDP ($m)",IF($T$823="All sectors","",IF($T$823="Stationary",AM625,"")),"")))))</f>
        <v/>
      </c>
      <c r="AC835" s="124" t="str">
        <f>IF('Analysis_2-must not modify'!$T835="","",IF($S$823="Total GHG",IF($T$823="All sectors","",IF($T$823="Stationary",AN13,"")),IF($S$823="Per capita",IF($T$823="All sectors","",IF($T$823="Stationary",AN217,"")),IF($S$823="Per unit land area (km2)",IF($T$823="All sectors","",IF($T$823="Stationary",AN421,"")),IF($S$823="Per unit GDP ($m)",IF($T$823="All sectors","",IF($T$823="Stationary",AN625,"")),"")))))</f>
        <v/>
      </c>
      <c r="AD835" s="121" t="str">
        <f>IF(U835&lt;X$1+1,U835,IF('Analysis_2-must not modify'!$U835="","",RANK('Analysis_2-must not modify'!$U835,rankORIGINAL)+'Analysis_2-must not modify'!X$1))</f>
        <v/>
      </c>
      <c r="AE835" s="50" t="str">
        <f t="shared" si="518"/>
        <v/>
      </c>
      <c r="AF835" s="83">
        <f t="shared" si="499"/>
        <v>1.9351820365990076</v>
      </c>
      <c r="AG835" s="83">
        <f t="shared" si="499"/>
        <v>1.8578052933644789</v>
      </c>
      <c r="AH835" s="83">
        <f t="shared" si="499"/>
        <v>0.1761442318899786</v>
      </c>
      <c r="AI835" s="83" t="str">
        <f t="shared" si="499"/>
        <v/>
      </c>
      <c r="AJ835" s="83" t="str">
        <f t="shared" si="499"/>
        <v/>
      </c>
      <c r="AK835" s="83" t="str">
        <f t="shared" si="499"/>
        <v/>
      </c>
      <c r="AL835" s="83" t="str">
        <f t="shared" si="499"/>
        <v/>
      </c>
      <c r="AM835" s="83">
        <f t="shared" si="499"/>
        <v>5.5086886337416604E-4</v>
      </c>
      <c r="AN835" s="83">
        <f t="shared" ca="1" si="500"/>
        <v>59</v>
      </c>
      <c r="AO835" s="50" t="str">
        <f t="shared" si="519"/>
        <v/>
      </c>
      <c r="AP835" s="83">
        <f t="shared" si="501"/>
        <v>1.5054528371459779</v>
      </c>
      <c r="AQ835" s="83">
        <f t="shared" si="501"/>
        <v>7.3254560109763098E-2</v>
      </c>
      <c r="AR835" s="83" t="str">
        <f t="shared" si="501"/>
        <v/>
      </c>
      <c r="AS835" s="83" t="str">
        <f t="shared" si="501"/>
        <v/>
      </c>
      <c r="AT835" s="83" t="str">
        <f t="shared" si="501"/>
        <v/>
      </c>
      <c r="AU835" s="83">
        <f t="shared" ca="1" si="502"/>
        <v>74</v>
      </c>
      <c r="AV835" s="50" t="str">
        <f t="shared" si="520"/>
        <v/>
      </c>
      <c r="AW835" s="83">
        <f t="shared" si="503"/>
        <v>0.45861214231989689</v>
      </c>
      <c r="AX835" s="83">
        <f t="shared" si="503"/>
        <v>5.7126955060342214E-5</v>
      </c>
      <c r="AY835" s="83" t="str">
        <f t="shared" si="503"/>
        <v/>
      </c>
      <c r="AZ835" s="83">
        <f t="shared" si="503"/>
        <v>3.51506088040738E-2</v>
      </c>
      <c r="BA835" s="83">
        <f t="shared" ca="1" si="504"/>
        <v>56</v>
      </c>
      <c r="BB835" s="50" t="str">
        <f t="shared" si="521"/>
        <v/>
      </c>
      <c r="BC835" s="83" t="str">
        <f t="shared" si="505"/>
        <v/>
      </c>
      <c r="BD835" s="83" t="str">
        <f t="shared" si="506"/>
        <v/>
      </c>
      <c r="BE835" s="83" t="e">
        <f t="shared" ca="1" si="507"/>
        <v>#VALUE!</v>
      </c>
      <c r="BF835" s="50" t="str">
        <f t="shared" si="522"/>
        <v/>
      </c>
    </row>
    <row r="836" spans="1:58" ht="15" customHeight="1">
      <c r="A836" s="25">
        <f t="shared" si="516"/>
        <v>3</v>
      </c>
      <c r="B836" s="25">
        <v>5</v>
      </c>
      <c r="C836" s="112" t="str">
        <f t="shared" si="497"/>
        <v>Athens_2016</v>
      </c>
      <c r="D836" s="112" t="str">
        <f>IFERROR(VLOOKUP($C836,'Analysis-must not modify'!$C:$G,4,FALSE),"")</f>
        <v>Greece</v>
      </c>
      <c r="E836" s="112" t="str">
        <f>IFERROR(VLOOKUP($C836,'Analysis-must not modify'!$C:$G,5,FALSE),"")</f>
        <v>Europe</v>
      </c>
      <c r="F836" s="112" t="str">
        <f t="shared" si="508"/>
        <v>Europe</v>
      </c>
      <c r="G836" s="121">
        <f>VLOOKUP(C836,'Analysis-must not modify'!C:D,2,FALSE)</f>
        <v>2016</v>
      </c>
      <c r="H836" s="121" t="str">
        <f>VLOOKUP(C836,'Analysis-must not modify'!C:FF,160,FALSE)</f>
        <v>Yes</v>
      </c>
      <c r="I836" s="121" t="str">
        <f>VLOOKUP(C836,'Analysis-must not modify'!C:FI,161,FALSE)</f>
        <v>Mediterranean</v>
      </c>
      <c r="J836" s="121">
        <f>VLOOKUP(C836,'Analysis-must not modify'!C:FI,162,FALSE)</f>
        <v>36120.821662837814</v>
      </c>
      <c r="K836" s="121">
        <f>VLOOKUP(C836,'Analysis-must not modify'!C:FI,163,FALSE)</f>
        <v>17026.820512820512</v>
      </c>
      <c r="L836" s="121">
        <f t="shared" si="509"/>
        <v>1</v>
      </c>
      <c r="M836" s="121">
        <f t="shared" si="510"/>
        <v>1</v>
      </c>
      <c r="N836" s="121">
        <f t="shared" si="511"/>
        <v>1</v>
      </c>
      <c r="O836" s="121">
        <f t="shared" si="512"/>
        <v>1</v>
      </c>
      <c r="P836" s="121">
        <f t="shared" si="517"/>
        <v>1</v>
      </c>
      <c r="Q836" s="121">
        <f t="shared" si="513"/>
        <v>1</v>
      </c>
      <c r="R836" s="121" t="str">
        <f t="shared" si="514"/>
        <v>Athens_2016</v>
      </c>
      <c r="S836" s="122">
        <f t="shared" si="515"/>
        <v>2016</v>
      </c>
      <c r="T836" s="121" t="str">
        <f t="shared" si="498"/>
        <v>Athens_2016</v>
      </c>
      <c r="U836" s="121">
        <f ca="1">IFERROR(IF('Analysis_2-must not modify'!$R836="","",IF($S$823="Total GHG",IF($T$823="All sectors",AA14,IF($T$823="Stationary",AB14,IF($T$823="Transportation",AC14,IF($T$823="Waste",AD14,IF($T$823="IPPU",AE14,Iif($T$823="AFOLU",AF14)))))),IF($S$823="Per capita",IF($T$823="All sectors",AA218,IF($T$823="Stationary",AB218,IF($T$823="Transportation",AC218,IF($T$823="Waste",AD218,IF($T$823="IPPU",AE218,IF($T$823="AFOLU",AF218)))))),IF($S$823="Per unit land area (km2)",IF($T$823="All sectors",AA422,IF($T$823="Stationary",AB422,IF($T$823="Transportation",AC422,IF($T$823="Waste",AD422,IF($T$823="IPPU",AE422,IF($T$823="AFOLU",AF422)))))),IF($S$823="Per unit GDP ($m)",IF($T$823="All sectors",AA626,IF($T$823="Stationary",AB626,IF($T$823="Transportation",AC626,IF($T$823="Waste",AD626,IF($T$823="IPPU",AE626,IF($T$823="AFOLU",AF626)))))),""))))),"")</f>
        <v>81</v>
      </c>
      <c r="V836" s="124">
        <f>IF('Analysis_2-must not modify'!$T836="","",IF($S$823="Total GHG",IF($T$823="All sectors",U14,IF($T$823="Stationary",AG14,IF($T$823="Transportation",AP14,IF($T$823="Waste",AV14,IF($T$823="IPPU",BA14,Iif($T$823="AFOLU",BD14)))))),IF($S$823="Per capita",IF($T$823="All sectors",U218,IF($T$823="Stationary",AG218,IF($T$823="Transportation",AP218,IF($T$823="Waste",AV218,IF($T$823="IPPU",BA218,IF($T$823="AFOLU",BD218)))))),IF($S$823="Per unit land area (km2)",IF($T$823="All sectors",U422,IF($T$823="Stationary",AG422,IF($T$823="Transportation",AP422,IF($T$823="Waste",AV422,IF($T$823="IPPU",BA422,Iif($T$823="AFOLU",BD422)))))),IF($S$823="Per unit GDP ($m)",IF($T$823="All sectors",U626,IF($T$823="Stationary",AG626,IF($T$823="Transportation",AP626,IF($T$823="Waste",AV626,IF($T$823="IPPU",BA14,IF($T$823="AFOLU",BD626)))))),"")))))</f>
        <v>3.0461653389177989</v>
      </c>
      <c r="W836" s="124">
        <f>IF('Analysis_2-must not modify'!$T836="","",IF($S$823="Total GHG",IF($T$823="All sectors",V14,IF($T$823="Stationary",AH14,IF($T$823="Transportation",AQ14,IF($T$823="Waste",AW14,IF($T$823="IPPU",BB14,Iif($T$823="AFOLU",BE14)))))),IF($S$823="Per capita",IF($T$823="All sectors",V218,IF($T$823="Stationary",AH218,IF($T$823="Transportation",AQ218,IF($T$823="Waste",AW218,IF($T$823="IPPU",BB218,IF($T$823="AFOLU",BE218)))))),IF($S$823="Per unit land area (km2)",IF($T$823="All sectors",V422,IF($T$823="Stationary",AH422,IF($T$823="Transportation",AQ422,IF($T$823="Waste",AW422,IF($T$823="IPPU",BB422,Iif($T$823="AFOLU",BE422)))))),IF($S$823="Per unit GDP ($m)",IF($T$823="All sectors",V626,IF($T$823="Stationary",AH626,IF($T$823="Transportation",AQ626,IF($T$823="Waste",AW626,IF($T$823="IPPU",BB14,IF($T$823="AFOLU",BE626)))))),"")))))</f>
        <v>1.6066695044813672</v>
      </c>
      <c r="X836" s="124">
        <f>IF('Analysis_2-must not modify'!$T836="","",IF($S$823="Total GHG",IF($T$823="All sectors",W14,IF($T$823="Stationary",AI14,IF($T$823="Transportation",AR14,IF($T$823="Waste",AX14,IF($T$823="IPPU","",IF($T$823="AFOLU",BF14)))))),IF($S$823="Per capita",IF($T$823="All sectors",W218,IF($T$823="Stationary",AI218,IF($T$823="Transportation",AR218,IF($T$823="Waste",AX218,IF($T$823="IPPU","",IF($T$823="AFOLU",BF218)))))),IF($S$823="Per unit land area (km2)",IF($T$823="All sectors",W422,IF($T$823="Stationary",AI422,IF($T$823="Transportation",AR422,IF($T$823="Waste",AX422,IF($T$823="IPPU","",IF($T$823="AFOLU",BF422)))))),IF($S$823="Per unit GDP ($m)",IF($T$823="All sectors",W626,IF($T$823="Stationary",AI626,IF($T$823="Transportation",AR626,IF($T$823="Waste",AX626,IF($T$823="IPPU","",IF($T$823="AFOLU",BF626)))))),"")))))</f>
        <v>0.54757522751718612</v>
      </c>
      <c r="Y836" s="124" t="str">
        <f>IF('Analysis_2-must not modify'!$T836="","",IF($S$823="Total GHG",IF($T$823="All sectors",X14,IF($T$823="Stationary",AJ14,IF($T$823="Transportation",AS14,IF($T$823="Waste",AY14,"")))),IF($S$823="Per capita",IF($T$823="All sectors",X218,IF($T$823="Stationary",AJ218,IF($T$823="Transportation",AS218,IF($T$823="Waste",AY218,"")))),IF($S$823="Per unit land area (km2)",IF($T$823="All sectors",X422,IF($T$823="Stationary",AJ422,IF($T$823="Transportation",AS422,IF($T$823="Waste",AY422,"")))),IF($S$823="Per unit GDP ($m)",IF($T$823="All sectors",X626,IF($T$823="Stationary",AJ626,IF($T$823="Transportation",AS626,IF($T$823="Waste",AY626,"")))),"")))))</f>
        <v/>
      </c>
      <c r="Z836" s="124" t="str">
        <f>IF('Analysis_2-must not modify'!$T836="","",IF($S$823="Total GHG",IF($T$823="All sectors",Y14,IF($T$823="Stationary",AK14,IF($T$823="Transportation",AT14,""))),IF($S$823="Per capita",IF($T$823="All sectors",Y218,IF($T$823="Stationary",AK218,IF($T$823="Transportation",AT218,""))),IF($S$823="Per unit land area (km2)",IF($T$823="All sectors",Y422,IF($T$823="Stationary",AK422,IF($T$823="Transportation",AT422,""))),IF($S$823="Per unit GDP ($m)",IF($T$823="All sectors",Y626,IF($T$823="Stationary",AK626,IF($T$823="Transportation",AT626,""))),"")))))</f>
        <v/>
      </c>
      <c r="AA836" s="124" t="str">
        <f>IF('Analysis_2-must not modify'!$T836="","",IF($S$823="Total GHG",IF($T$823="All sectors","",IF($T$823="Stationary",AL14,"")),IF($S$823="Per capita",IF($T$823="All sectors","",IF($T$823="Stationary",AL218,"")),IF($S$823="Per unit land area (km2)",IF($T$823="All sectors","",IF($T$823="Stationary",AL422,"")),IF($S$823="Per unit GDP ($m)",IF($T$823="All sectors","",IF($T$823="Stationary",AL626,"")),"")))))</f>
        <v/>
      </c>
      <c r="AB836" s="124" t="str">
        <f>IF('Analysis_2-must not modify'!$T836="","",IF($S$823="Total GHG",IF($T$823="All sectors","",IF($T$823="Stationary",AM14,"")),IF($S$823="Per capita",IF($T$823="All sectors","",IF($T$823="Stationary",AM218,"")),IF($S$823="Per unit land area (km2)",IF($T$823="All sectors","",IF($T$823="Stationary",AM422,"")),IF($S$823="Per unit GDP ($m)",IF($T$823="All sectors","",IF($T$823="Stationary",AM626,"")),"")))))</f>
        <v/>
      </c>
      <c r="AC836" s="124" t="str">
        <f>IF('Analysis_2-must not modify'!$T836="","",IF($S$823="Total GHG",IF($T$823="All sectors","",IF($T$823="Stationary",AN14,"")),IF($S$823="Per capita",IF($T$823="All sectors","",IF($T$823="Stationary",AN218,"")),IF($S$823="Per unit land area (km2)",IF($T$823="All sectors","",IF($T$823="Stationary",AN422,"")),IF($S$823="Per unit GDP ($m)",IF($T$823="All sectors","",IF($T$823="Stationary",AN626,"")),"")))))</f>
        <v/>
      </c>
      <c r="AD836" s="121">
        <f ca="1">IF(U836&lt;X$1+1,U836,IF('Analysis_2-must not modify'!$U836="","",RANK('Analysis_2-must not modify'!$U836,rankORIGINAL)+'Analysis_2-must not modify'!X$1))</f>
        <v>33</v>
      </c>
      <c r="AE836" s="50" t="str">
        <f t="shared" si="518"/>
        <v>Athens_2016</v>
      </c>
      <c r="AF836" s="83">
        <f t="shared" si="499"/>
        <v>1.4683990644743212</v>
      </c>
      <c r="AG836" s="83">
        <f t="shared" si="499"/>
        <v>1.5025272587680187</v>
      </c>
      <c r="AH836" s="83">
        <f t="shared" si="499"/>
        <v>7.4757674769062754E-2</v>
      </c>
      <c r="AI836" s="83" t="str">
        <f t="shared" si="499"/>
        <v/>
      </c>
      <c r="AJ836" s="83" t="str">
        <f t="shared" si="499"/>
        <v/>
      </c>
      <c r="AK836" s="83" t="str">
        <f t="shared" si="499"/>
        <v/>
      </c>
      <c r="AL836" s="83" t="str">
        <f t="shared" si="499"/>
        <v/>
      </c>
      <c r="AM836" s="83">
        <f t="shared" si="499"/>
        <v>4.8134090639644539E-4</v>
      </c>
      <c r="AN836" s="83">
        <f t="shared" ca="1" si="500"/>
        <v>77</v>
      </c>
      <c r="AO836" s="50" t="str">
        <f t="shared" si="519"/>
        <v>Athens_2016</v>
      </c>
      <c r="AP836" s="83">
        <f t="shared" si="501"/>
        <v>1.5343107303049341</v>
      </c>
      <c r="AQ836" s="83">
        <f t="shared" si="501"/>
        <v>7.2358774176433008E-2</v>
      </c>
      <c r="AR836" s="83" t="str">
        <f t="shared" si="501"/>
        <v/>
      </c>
      <c r="AS836" s="83" t="str">
        <f t="shared" si="501"/>
        <v/>
      </c>
      <c r="AT836" s="83" t="str">
        <f t="shared" si="501"/>
        <v/>
      </c>
      <c r="AU836" s="83">
        <f t="shared" ca="1" si="502"/>
        <v>69</v>
      </c>
      <c r="AV836" s="50" t="str">
        <f t="shared" si="520"/>
        <v>Athens_2016</v>
      </c>
      <c r="AW836" s="83">
        <f t="shared" si="503"/>
        <v>0.51235917461191027</v>
      </c>
      <c r="AX836" s="83">
        <f t="shared" si="503"/>
        <v>5.908357252359024E-5</v>
      </c>
      <c r="AY836" s="83" t="str">
        <f t="shared" si="503"/>
        <v/>
      </c>
      <c r="AZ836" s="83">
        <f t="shared" si="503"/>
        <v>3.5156969332752239E-2</v>
      </c>
      <c r="BA836" s="83">
        <f t="shared" ca="1" si="504"/>
        <v>39</v>
      </c>
      <c r="BB836" s="50" t="str">
        <f t="shared" si="521"/>
        <v>Athens_2016</v>
      </c>
      <c r="BC836" s="83" t="str">
        <f t="shared" si="505"/>
        <v/>
      </c>
      <c r="BD836" s="83" t="str">
        <f t="shared" si="506"/>
        <v/>
      </c>
      <c r="BE836" s="83" t="e">
        <f t="shared" ca="1" si="507"/>
        <v>#VALUE!</v>
      </c>
      <c r="BF836" s="50" t="str">
        <f t="shared" si="522"/>
        <v>Athens_2016</v>
      </c>
    </row>
    <row r="837" spans="1:58" ht="15" customHeight="1">
      <c r="A837" s="25">
        <f t="shared" si="516"/>
        <v>4</v>
      </c>
      <c r="B837" s="25">
        <v>6</v>
      </c>
      <c r="C837" s="112" t="str">
        <f t="shared" si="497"/>
        <v>Auckland_2015</v>
      </c>
      <c r="D837" s="112" t="str">
        <f>IFERROR(VLOOKUP($C837,'Analysis-must not modify'!$C:$G,4,FALSE),"")</f>
        <v>New Zealand</v>
      </c>
      <c r="E837" s="112" t="str">
        <f>IFERROR(VLOOKUP($C837,'Analysis-must not modify'!$C:$G,5,FALSE),"")</f>
        <v>East Asia and Oceania</v>
      </c>
      <c r="F837" s="112" t="str">
        <f t="shared" si="508"/>
        <v>East_Asia_and_Oceania</v>
      </c>
      <c r="G837" s="121">
        <f>VLOOKUP(C837,'Analysis-must not modify'!C:D,2,FALSE)</f>
        <v>2015</v>
      </c>
      <c r="H837" s="121" t="str">
        <f>VLOOKUP(C837,'Analysis-must not modify'!C:FF,160,FALSE)</f>
        <v>Yes</v>
      </c>
      <c r="I837" s="121" t="str">
        <f>VLOOKUP(C837,'Analysis-must not modify'!C:FI,161,FALSE)</f>
        <v>Highlands</v>
      </c>
      <c r="J837" s="121">
        <f>VLOOKUP(C837,'Analysis-must not modify'!C:FI,162,FALSE)</f>
        <v>45520.226821453594</v>
      </c>
      <c r="K837" s="121">
        <f>VLOOKUP(C837,'Analysis-must not modify'!C:FI,163,FALSE)</f>
        <v>321.7773077206877</v>
      </c>
      <c r="L837" s="121">
        <f t="shared" si="509"/>
        <v>1</v>
      </c>
      <c r="M837" s="121">
        <f t="shared" si="510"/>
        <v>1</v>
      </c>
      <c r="N837" s="121">
        <f t="shared" si="511"/>
        <v>1</v>
      </c>
      <c r="O837" s="121">
        <f t="shared" si="512"/>
        <v>1</v>
      </c>
      <c r="P837" s="121">
        <f t="shared" si="517"/>
        <v>1</v>
      </c>
      <c r="Q837" s="121">
        <f t="shared" si="513"/>
        <v>1</v>
      </c>
      <c r="R837" s="121" t="str">
        <f t="shared" si="514"/>
        <v>Auckland_2015</v>
      </c>
      <c r="S837" s="122">
        <f t="shared" si="515"/>
        <v>2015</v>
      </c>
      <c r="T837" s="121" t="str">
        <f t="shared" si="498"/>
        <v>Auckland_2015</v>
      </c>
      <c r="U837" s="121">
        <f ca="1">IFERROR(IF('Analysis_2-must not modify'!$R837="","",IF($S$823="Total GHG",IF($T$823="All sectors",AA15,IF($T$823="Stationary",AB15,IF($T$823="Transportation",AC15,IF($T$823="Waste",AD15,IF($T$823="IPPU",AE15,Iif($T$823="AFOLU",AF15)))))),IF($S$823="Per capita",IF($T$823="All sectors",AA219,IF($T$823="Stationary",AB219,IF($T$823="Transportation",AC219,IF($T$823="Waste",AD219,IF($T$823="IPPU",AE219,IF($T$823="AFOLU",AF219)))))),IF($S$823="Per unit land area (km2)",IF($T$823="All sectors",AA423,IF($T$823="Stationary",AB423,IF($T$823="Transportation",AC423,IF($T$823="Waste",AD423,IF($T$823="IPPU",AE423,IF($T$823="AFOLU",AF423)))))),IF($S$823="Per unit GDP ($m)",IF($T$823="All sectors",AA627,IF($T$823="Stationary",AB627,IF($T$823="Transportation",AC627,IF($T$823="Waste",AD627,IF($T$823="IPPU",AE627,IF($T$823="AFOLU",AF627)))))),""))))),"")</f>
        <v>89</v>
      </c>
      <c r="V837" s="124">
        <f>IF('Analysis_2-must not modify'!$T837="","",IF($S$823="Total GHG",IF($T$823="All sectors",U15,IF($T$823="Stationary",AG15,IF($T$823="Transportation",AP15,IF($T$823="Waste",AV15,IF($T$823="IPPU",BA15,Iif($T$823="AFOLU",BD15)))))),IF($S$823="Per capita",IF($T$823="All sectors",U219,IF($T$823="Stationary",AG219,IF($T$823="Transportation",AP219,IF($T$823="Waste",AV219,IF($T$823="IPPU",BA219,IF($T$823="AFOLU",BD219)))))),IF($S$823="Per unit land area (km2)",IF($T$823="All sectors",U423,IF($T$823="Stationary",AG423,IF($T$823="Transportation",AP423,IF($T$823="Waste",AV423,IF($T$823="IPPU",BA423,Iif($T$823="AFOLU",BD423)))))),IF($S$823="Per unit GDP ($m)",IF($T$823="All sectors",U627,IF($T$823="Stationary",AG627,IF($T$823="Transportation",AP627,IF($T$823="Waste",AV627,IF($T$823="IPPU",BA15,IF($T$823="AFOLU",BD627)))))),"")))))</f>
        <v>2.0792643509479332</v>
      </c>
      <c r="W837" s="124">
        <f>IF('Analysis_2-must not modify'!$T837="","",IF($S$823="Total GHG",IF($T$823="All sectors",V15,IF($T$823="Stationary",AH15,IF($T$823="Transportation",AQ15,IF($T$823="Waste",AW15,IF($T$823="IPPU",BB15,Iif($T$823="AFOLU",BE15)))))),IF($S$823="Per capita",IF($T$823="All sectors",V219,IF($T$823="Stationary",AH219,IF($T$823="Transportation",AQ219,IF($T$823="Waste",AW219,IF($T$823="IPPU",BB219,IF($T$823="AFOLU",BE219)))))),IF($S$823="Per unit land area (km2)",IF($T$823="All sectors",V423,IF($T$823="Stationary",AH423,IF($T$823="Transportation",AQ423,IF($T$823="Waste",AW423,IF($T$823="IPPU",BB423,Iif($T$823="AFOLU",BE423)))))),IF($S$823="Per unit GDP ($m)",IF($T$823="All sectors",V627,IF($T$823="Stationary",AH627,IF($T$823="Transportation",AQ627,IF($T$823="Waste",AW627,IF($T$823="IPPU",BB15,IF($T$823="AFOLU",BE627)))))),"")))))</f>
        <v>2.6164331997186374</v>
      </c>
      <c r="X837" s="124">
        <f>IF('Analysis_2-must not modify'!$T837="","",IF($S$823="Total GHG",IF($T$823="All sectors",W15,IF($T$823="Stationary",AI15,IF($T$823="Transportation",AR15,IF($T$823="Waste",AX15,IF($T$823="IPPU","",IF($T$823="AFOLU",BF15)))))),IF($S$823="Per capita",IF($T$823="All sectors",W219,IF($T$823="Stationary",AI219,IF($T$823="Transportation",AR219,IF($T$823="Waste",AX219,IF($T$823="IPPU","",IF($T$823="AFOLU",BF219)))))),IF($S$823="Per unit land area (km2)",IF($T$823="All sectors",W423,IF($T$823="Stationary",AI423,IF($T$823="Transportation",AR423,IF($T$823="Waste",AX423,IF($T$823="IPPU","",IF($T$823="AFOLU",BF423)))))),IF($S$823="Per unit GDP ($m)",IF($T$823="All sectors",W627,IF($T$823="Stationary",AI627,IF($T$823="Transportation",AR627,IF($T$823="Waste",AX627,IF($T$823="IPPU","",IF($T$823="AFOLU",BF627)))))),"")))))</f>
        <v>0.24110166867204094</v>
      </c>
      <c r="Y837" s="124" t="str">
        <f>IF('Analysis_2-must not modify'!$T837="","",IF($S$823="Total GHG",IF($T$823="All sectors",X15,IF($T$823="Stationary",AJ15,IF($T$823="Transportation",AS15,IF($T$823="Waste",AY15,"")))),IF($S$823="Per capita",IF($T$823="All sectors",X219,IF($T$823="Stationary",AJ219,IF($T$823="Transportation",AS219,IF($T$823="Waste",AY219,"")))),IF($S$823="Per unit land area (km2)",IF($T$823="All sectors",X423,IF($T$823="Stationary",AJ423,IF($T$823="Transportation",AS423,IF($T$823="Waste",AY423,"")))),IF($S$823="Per unit GDP ($m)",IF($T$823="All sectors",X627,IF($T$823="Stationary",AJ627,IF($T$823="Transportation",AS627,IF($T$823="Waste",AY627,"")))),"")))))</f>
        <v/>
      </c>
      <c r="Z837" s="124" t="str">
        <f>IF('Analysis_2-must not modify'!$T837="","",IF($S$823="Total GHG",IF($T$823="All sectors",Y15,IF($T$823="Stationary",AK15,IF($T$823="Transportation",AT15,""))),IF($S$823="Per capita",IF($T$823="All sectors",Y219,IF($T$823="Stationary",AK219,IF($T$823="Transportation",AT219,""))),IF($S$823="Per unit land area (km2)",IF($T$823="All sectors",Y423,IF($T$823="Stationary",AK423,IF($T$823="Transportation",AT423,""))),IF($S$823="Per unit GDP ($m)",IF($T$823="All sectors",Y627,IF($T$823="Stationary",AK627,IF($T$823="Transportation",AT627,""))),"")))))</f>
        <v/>
      </c>
      <c r="AA837" s="124" t="str">
        <f>IF('Analysis_2-must not modify'!$T837="","",IF($S$823="Total GHG",IF($T$823="All sectors","",IF($T$823="Stationary",AL15,"")),IF($S$823="Per capita",IF($T$823="All sectors","",IF($T$823="Stationary",AL219,"")),IF($S$823="Per unit land area (km2)",IF($T$823="All sectors","",IF($T$823="Stationary",AL423,"")),IF($S$823="Per unit GDP ($m)",IF($T$823="All sectors","",IF($T$823="Stationary",AL627,"")),"")))))</f>
        <v/>
      </c>
      <c r="AB837" s="124" t="str">
        <f>IF('Analysis_2-must not modify'!$T837="","",IF($S$823="Total GHG",IF($T$823="All sectors","",IF($T$823="Stationary",AM15,"")),IF($S$823="Per capita",IF($T$823="All sectors","",IF($T$823="Stationary",AM219,"")),IF($S$823="Per unit land area (km2)",IF($T$823="All sectors","",IF($T$823="Stationary",AM423,"")),IF($S$823="Per unit GDP ($m)",IF($T$823="All sectors","",IF($T$823="Stationary",AM627,"")),"")))))</f>
        <v/>
      </c>
      <c r="AC837" s="124" t="str">
        <f>IF('Analysis_2-must not modify'!$T837="","",IF($S$823="Total GHG",IF($T$823="All sectors","",IF($T$823="Stationary",AN15,"")),IF($S$823="Per capita",IF($T$823="All sectors","",IF($T$823="Stationary",AN219,"")),IF($S$823="Per unit land area (km2)",IF($T$823="All sectors","",IF($T$823="Stationary",AN423,"")),IF($S$823="Per unit GDP ($m)",IF($T$823="All sectors","",IF($T$823="Stationary",AN627,"")),"")))))</f>
        <v/>
      </c>
      <c r="AD837" s="121">
        <f ca="1">IF(U837&lt;X$1+1,U837,IF('Analysis_2-must not modify'!$U837="","",RANK('Analysis_2-must not modify'!$U837,rankORIGINAL)+'Analysis_2-must not modify'!X$1))</f>
        <v>30</v>
      </c>
      <c r="AE837" s="50" t="str">
        <f t="shared" si="518"/>
        <v>Auckland_2015</v>
      </c>
      <c r="AF837" s="83">
        <f t="shared" si="499"/>
        <v>0.41889352500565941</v>
      </c>
      <c r="AG837" s="83">
        <f t="shared" si="499"/>
        <v>0.37998141795597551</v>
      </c>
      <c r="AH837" s="83">
        <f t="shared" si="499"/>
        <v>0.93316484696887492</v>
      </c>
      <c r="AI837" s="83" t="str">
        <f t="shared" si="499"/>
        <v/>
      </c>
      <c r="AJ837" s="83">
        <f t="shared" si="499"/>
        <v>0.26147373576598087</v>
      </c>
      <c r="AK837" s="83" t="str">
        <f t="shared" si="499"/>
        <v/>
      </c>
      <c r="AL837" s="83" t="str">
        <f t="shared" si="499"/>
        <v/>
      </c>
      <c r="AM837" s="83">
        <f t="shared" si="499"/>
        <v>8.5750825251442564E-2</v>
      </c>
      <c r="AN837" s="83">
        <f t="shared" ca="1" si="500"/>
        <v>121</v>
      </c>
      <c r="AO837" s="50" t="str">
        <f t="shared" si="519"/>
        <v>Auckland_2015</v>
      </c>
      <c r="AP837" s="83">
        <f t="shared" si="501"/>
        <v>2.5693307141916186</v>
      </c>
      <c r="AQ837" s="83">
        <f t="shared" si="501"/>
        <v>3.5896540342936607E-2</v>
      </c>
      <c r="AR837" s="83">
        <f t="shared" si="501"/>
        <v>1.1205945184082152E-2</v>
      </c>
      <c r="AS837" s="83" t="str">
        <f t="shared" si="501"/>
        <v/>
      </c>
      <c r="AT837" s="83" t="str">
        <f t="shared" si="501"/>
        <v/>
      </c>
      <c r="AU837" s="83">
        <f t="shared" ca="1" si="502"/>
        <v>34</v>
      </c>
      <c r="AV837" s="50" t="str">
        <f t="shared" si="520"/>
        <v>Auckland_2015</v>
      </c>
      <c r="AW837" s="83">
        <f t="shared" si="503"/>
        <v>0.23681702654582604</v>
      </c>
      <c r="AX837" s="83" t="str">
        <f t="shared" si="503"/>
        <v/>
      </c>
      <c r="AY837" s="83" t="str">
        <f t="shared" si="503"/>
        <v/>
      </c>
      <c r="AZ837" s="83">
        <f t="shared" si="503"/>
        <v>4.2846421262149065E-3</v>
      </c>
      <c r="BA837" s="83">
        <f t="shared" ca="1" si="504"/>
        <v>91</v>
      </c>
      <c r="BB837" s="50" t="str">
        <f t="shared" si="521"/>
        <v>Auckland_2015</v>
      </c>
      <c r="BC837" s="83" t="str">
        <f t="shared" si="505"/>
        <v/>
      </c>
      <c r="BD837" s="83" t="str">
        <f t="shared" si="506"/>
        <v/>
      </c>
      <c r="BE837" s="83" t="e">
        <f t="shared" ca="1" si="507"/>
        <v>#VALUE!</v>
      </c>
      <c r="BF837" s="50" t="str">
        <f t="shared" si="522"/>
        <v>Auckland_2015</v>
      </c>
    </row>
    <row r="838" spans="1:58" ht="15" customHeight="1">
      <c r="A838" s="25">
        <f t="shared" si="516"/>
        <v>4</v>
      </c>
      <c r="B838" s="153">
        <v>7</v>
      </c>
      <c r="C838" s="112" t="str">
        <f t="shared" si="497"/>
        <v>Auckland_2014</v>
      </c>
      <c r="D838" s="112" t="str">
        <f>IFERROR(VLOOKUP($C838,'Analysis-must not modify'!$C:$G,4,FALSE),"")</f>
        <v>New Zealand</v>
      </c>
      <c r="E838" s="112" t="str">
        <f>IFERROR(VLOOKUP($C838,'Analysis-must not modify'!$C:$G,5,FALSE),"")</f>
        <v>East Asia and Oceania</v>
      </c>
      <c r="F838" s="112" t="str">
        <f t="shared" si="508"/>
        <v>East_Asia_and_Oceania</v>
      </c>
      <c r="G838" s="121">
        <f>VLOOKUP(C838,'Analysis-must not modify'!C:D,2,FALSE)</f>
        <v>2014</v>
      </c>
      <c r="H838" s="121" t="str">
        <f>VLOOKUP(C838,'Analysis-must not modify'!C:FF,160,FALSE)</f>
        <v>No</v>
      </c>
      <c r="I838" s="121" t="str">
        <f>VLOOKUP(C838,'Analysis-must not modify'!C:FI,161,FALSE)</f>
        <v>Highlands</v>
      </c>
      <c r="J838" s="121">
        <f>VLOOKUP(C838,'Analysis-must not modify'!C:FI,162,FALSE)</f>
        <v>44080.612450062217</v>
      </c>
      <c r="K838" s="121">
        <f>VLOOKUP(C838,'Analysis-must not modify'!C:FI,163,FALSE)</f>
        <v>311.9942787086228</v>
      </c>
      <c r="L838" s="121">
        <f t="shared" si="509"/>
        <v>1</v>
      </c>
      <c r="M838" s="121">
        <f t="shared" si="510"/>
        <v>1</v>
      </c>
      <c r="N838" s="121">
        <f t="shared" si="511"/>
        <v>1</v>
      </c>
      <c r="O838" s="121">
        <f t="shared" si="512"/>
        <v>1</v>
      </c>
      <c r="P838" s="121">
        <f t="shared" si="517"/>
        <v>1</v>
      </c>
      <c r="Q838" s="121">
        <f t="shared" si="513"/>
        <v>0</v>
      </c>
      <c r="R838" s="121" t="str">
        <f t="shared" si="514"/>
        <v/>
      </c>
      <c r="S838" s="122" t="str">
        <f t="shared" si="515"/>
        <v/>
      </c>
      <c r="T838" s="121" t="str">
        <f t="shared" si="498"/>
        <v/>
      </c>
      <c r="U838" s="121" t="str">
        <f>IFERROR(IF('Analysis_2-must not modify'!$R838="","",IF($S$823="Total GHG",IF($T$823="All sectors",AA16,IF($T$823="Stationary",AB16,IF($T$823="Transportation",AC16,IF($T$823="Waste",AD16,IF($T$823="IPPU",AE16,Iif($T$823="AFOLU",AF16)))))),IF($S$823="Per capita",IF($T$823="All sectors",AA220,IF($T$823="Stationary",AB220,IF($T$823="Transportation",AC220,IF($T$823="Waste",AD220,IF($T$823="IPPU",AE220,IF($T$823="AFOLU",AF220)))))),IF($S$823="Per unit land area (km2)",IF($T$823="All sectors",AA424,IF($T$823="Stationary",AB424,IF($T$823="Transportation",AC424,IF($T$823="Waste",AD424,IF($T$823="IPPU",AE424,IF($T$823="AFOLU",AF424)))))),IF($S$823="Per unit GDP ($m)",IF($T$823="All sectors",AA628,IF($T$823="Stationary",AB628,IF($T$823="Transportation",AC628,IF($T$823="Waste",AD628,IF($T$823="IPPU",AE628,IF($T$823="AFOLU",AF628)))))),""))))),"")</f>
        <v/>
      </c>
      <c r="V838" s="124" t="str">
        <f>IF('Analysis_2-must not modify'!$T838="","",IF($S$823="Total GHG",IF($T$823="All sectors",U16,IF($T$823="Stationary",AG16,IF($T$823="Transportation",AP16,IF($T$823="Waste",AV16,IF($T$823="IPPU",BA16,Iif($T$823="AFOLU",BD16)))))),IF($S$823="Per capita",IF($T$823="All sectors",U220,IF($T$823="Stationary",AG220,IF($T$823="Transportation",AP220,IF($T$823="Waste",AV220,IF($T$823="IPPU",BA220,IF($T$823="AFOLU",BD220)))))),IF($S$823="Per unit land area (km2)",IF($T$823="All sectors",U424,IF($T$823="Stationary",AG424,IF($T$823="Transportation",AP424,IF($T$823="Waste",AV424,IF($T$823="IPPU",BA424,Iif($T$823="AFOLU",BD424)))))),IF($S$823="Per unit GDP ($m)",IF($T$823="All sectors",U628,IF($T$823="Stationary",AG628,IF($T$823="Transportation",AP628,IF($T$823="Waste",AV628,IF($T$823="IPPU",BA16,IF($T$823="AFOLU",BD628)))))),"")))))</f>
        <v/>
      </c>
      <c r="W838" s="124" t="str">
        <f>IF('Analysis_2-must not modify'!$T838="","",IF($S$823="Total GHG",IF($T$823="All sectors",V16,IF($T$823="Stationary",AH16,IF($T$823="Transportation",AQ16,IF($T$823="Waste",AW16,IF($T$823="IPPU",BB16,Iif($T$823="AFOLU",BE16)))))),IF($S$823="Per capita",IF($T$823="All sectors",V220,IF($T$823="Stationary",AH220,IF($T$823="Transportation",AQ220,IF($T$823="Waste",AW220,IF($T$823="IPPU",BB220,IF($T$823="AFOLU",BE220)))))),IF($S$823="Per unit land area (km2)",IF($T$823="All sectors",V424,IF($T$823="Stationary",AH424,IF($T$823="Transportation",AQ424,IF($T$823="Waste",AW424,IF($T$823="IPPU",BB424,Iif($T$823="AFOLU",BE424)))))),IF($S$823="Per unit GDP ($m)",IF($T$823="All sectors",V628,IF($T$823="Stationary",AH628,IF($T$823="Transportation",AQ628,IF($T$823="Waste",AW628,IF($T$823="IPPU",BB16,IF($T$823="AFOLU",BE628)))))),"")))))</f>
        <v/>
      </c>
      <c r="X838" s="124" t="str">
        <f>IF('Analysis_2-must not modify'!$T838="","",IF($S$823="Total GHG",IF($T$823="All sectors",W16,IF($T$823="Stationary",AI16,IF($T$823="Transportation",AR16,IF($T$823="Waste",AX16,IF($T$823="IPPU","",IF($T$823="AFOLU",BF16)))))),IF($S$823="Per capita",IF($T$823="All sectors",W220,IF($T$823="Stationary",AI220,IF($T$823="Transportation",AR220,IF($T$823="Waste",AX220,IF($T$823="IPPU","",IF($T$823="AFOLU",BF220)))))),IF($S$823="Per unit land area (km2)",IF($T$823="All sectors",W424,IF($T$823="Stationary",AI424,IF($T$823="Transportation",AR424,IF($T$823="Waste",AX424,IF($T$823="IPPU","",IF($T$823="AFOLU",BF424)))))),IF($S$823="Per unit GDP ($m)",IF($T$823="All sectors",W628,IF($T$823="Stationary",AI628,IF($T$823="Transportation",AR628,IF($T$823="Waste",AX628,IF($T$823="IPPU","",IF($T$823="AFOLU",BF628)))))),"")))))</f>
        <v/>
      </c>
      <c r="Y838" s="124" t="str">
        <f>IF('Analysis_2-must not modify'!$T838="","",IF($S$823="Total GHG",IF($T$823="All sectors",X16,IF($T$823="Stationary",AJ16,IF($T$823="Transportation",AS16,IF($T$823="Waste",AY16,"")))),IF($S$823="Per capita",IF($T$823="All sectors",X220,IF($T$823="Stationary",AJ220,IF($T$823="Transportation",AS220,IF($T$823="Waste",AY220,"")))),IF($S$823="Per unit land area (km2)",IF($T$823="All sectors",X424,IF($T$823="Stationary",AJ424,IF($T$823="Transportation",AS424,IF($T$823="Waste",AY424,"")))),IF($S$823="Per unit GDP ($m)",IF($T$823="All sectors",X628,IF($T$823="Stationary",AJ628,IF($T$823="Transportation",AS628,IF($T$823="Waste",AY628,"")))),"")))))</f>
        <v/>
      </c>
      <c r="Z838" s="124" t="str">
        <f>IF('Analysis_2-must not modify'!$T838="","",IF($S$823="Total GHG",IF($T$823="All sectors",Y16,IF($T$823="Stationary",AK16,IF($T$823="Transportation",AT16,""))),IF($S$823="Per capita",IF($T$823="All sectors",Y220,IF($T$823="Stationary",AK220,IF($T$823="Transportation",AT220,""))),IF($S$823="Per unit land area (km2)",IF($T$823="All sectors",Y424,IF($T$823="Stationary",AK424,IF($T$823="Transportation",AT424,""))),IF($S$823="Per unit GDP ($m)",IF($T$823="All sectors",Y628,IF($T$823="Stationary",AK628,IF($T$823="Transportation",AT628,""))),"")))))</f>
        <v/>
      </c>
      <c r="AA838" s="124" t="str">
        <f>IF('Analysis_2-must not modify'!$T838="","",IF($S$823="Total GHG",IF($T$823="All sectors","",IF($T$823="Stationary",AL16,"")),IF($S$823="Per capita",IF($T$823="All sectors","",IF($T$823="Stationary",AL220,"")),IF($S$823="Per unit land area (km2)",IF($T$823="All sectors","",IF($T$823="Stationary",AL424,"")),IF($S$823="Per unit GDP ($m)",IF($T$823="All sectors","",IF($T$823="Stationary",AL628,"")),"")))))</f>
        <v/>
      </c>
      <c r="AB838" s="124" t="str">
        <f>IF('Analysis_2-must not modify'!$T838="","",IF($S$823="Total GHG",IF($T$823="All sectors","",IF($T$823="Stationary",AM16,"")),IF($S$823="Per capita",IF($T$823="All sectors","",IF($T$823="Stationary",AM220,"")),IF($S$823="Per unit land area (km2)",IF($T$823="All sectors","",IF($T$823="Stationary",AM424,"")),IF($S$823="Per unit GDP ($m)",IF($T$823="All sectors","",IF($T$823="Stationary",AM628,"")),"")))))</f>
        <v/>
      </c>
      <c r="AC838" s="124" t="str">
        <f>IF('Analysis_2-must not modify'!$T838="","",IF($S$823="Total GHG",IF($T$823="All sectors","",IF($T$823="Stationary",AN16,"")),IF($S$823="Per capita",IF($T$823="All sectors","",IF($T$823="Stationary",AN220,"")),IF($S$823="Per unit land area (km2)",IF($T$823="All sectors","",IF($T$823="Stationary",AN424,"")),IF($S$823="Per unit GDP ($m)",IF($T$823="All sectors","",IF($T$823="Stationary",AN628,"")),"")))))</f>
        <v/>
      </c>
      <c r="AD838" s="121" t="str">
        <f>IF(U838&lt;X$1+1,U838,IF('Analysis_2-must not modify'!$U838="","",RANK('Analysis_2-must not modify'!$U838,rankORIGINAL)+'Analysis_2-must not modify'!X$1))</f>
        <v/>
      </c>
      <c r="AE838" s="50" t="str">
        <f t="shared" si="518"/>
        <v/>
      </c>
      <c r="AF838" s="83">
        <f t="shared" si="499"/>
        <v>0.43595600793406364</v>
      </c>
      <c r="AG838" s="83">
        <f t="shared" si="499"/>
        <v>0.38364115624852174</v>
      </c>
      <c r="AH838" s="83">
        <f t="shared" si="499"/>
        <v>0.96461341432620684</v>
      </c>
      <c r="AI838" s="83" t="str">
        <f t="shared" si="499"/>
        <v/>
      </c>
      <c r="AJ838" s="83">
        <f t="shared" si="499"/>
        <v>0.26697098381816192</v>
      </c>
      <c r="AK838" s="83" t="str">
        <f t="shared" si="499"/>
        <v/>
      </c>
      <c r="AL838" s="83" t="str">
        <f t="shared" si="499"/>
        <v/>
      </c>
      <c r="AM838" s="83">
        <f t="shared" si="499"/>
        <v>8.7868680425062171E-2</v>
      </c>
      <c r="AN838" s="83">
        <f t="shared" ca="1" si="500"/>
        <v>114</v>
      </c>
      <c r="AO838" s="50" t="str">
        <f t="shared" si="519"/>
        <v/>
      </c>
      <c r="AP838" s="83">
        <f t="shared" si="501"/>
        <v>2.5612008965246398</v>
      </c>
      <c r="AQ838" s="83">
        <f t="shared" si="501"/>
        <v>4.0922179241083628E-2</v>
      </c>
      <c r="AR838" s="83">
        <f t="shared" si="501"/>
        <v>1.1521522918652544E-2</v>
      </c>
      <c r="AS838" s="83" t="str">
        <f t="shared" si="501"/>
        <v/>
      </c>
      <c r="AT838" s="83" t="str">
        <f t="shared" si="501"/>
        <v/>
      </c>
      <c r="AU838" s="83">
        <f t="shared" ca="1" si="502"/>
        <v>35</v>
      </c>
      <c r="AV838" s="50" t="str">
        <f t="shared" si="520"/>
        <v/>
      </c>
      <c r="AW838" s="83">
        <f t="shared" si="503"/>
        <v>0.20865524993506068</v>
      </c>
      <c r="AX838" s="83" t="str">
        <f t="shared" si="503"/>
        <v/>
      </c>
      <c r="AY838" s="83" t="str">
        <f t="shared" si="503"/>
        <v/>
      </c>
      <c r="AZ838" s="83">
        <f t="shared" si="503"/>
        <v>4.0388143600666813E-3</v>
      </c>
      <c r="BA838" s="83">
        <f t="shared" ca="1" si="504"/>
        <v>97</v>
      </c>
      <c r="BB838" s="50" t="str">
        <f t="shared" si="521"/>
        <v/>
      </c>
      <c r="BC838" s="83" t="str">
        <f t="shared" si="505"/>
        <v/>
      </c>
      <c r="BD838" s="83" t="str">
        <f t="shared" si="506"/>
        <v/>
      </c>
      <c r="BE838" s="83" t="e">
        <f t="shared" ca="1" si="507"/>
        <v>#VALUE!</v>
      </c>
      <c r="BF838" s="50" t="str">
        <f t="shared" si="522"/>
        <v/>
      </c>
    </row>
    <row r="839" spans="1:58" ht="15" customHeight="1">
      <c r="A839" s="25">
        <f t="shared" si="516"/>
        <v>4</v>
      </c>
      <c r="B839" s="25">
        <v>8</v>
      </c>
      <c r="C839" s="112" t="str">
        <f t="shared" si="497"/>
        <v>Auckland_2013</v>
      </c>
      <c r="D839" s="112" t="str">
        <f>IFERROR(VLOOKUP($C839,'Analysis-must not modify'!$C:$G,4,FALSE),"")</f>
        <v>New Zealand</v>
      </c>
      <c r="E839" s="112" t="str">
        <f>IFERROR(VLOOKUP($C839,'Analysis-must not modify'!$C:$G,5,FALSE),"")</f>
        <v>East Asia and Oceania</v>
      </c>
      <c r="F839" s="112" t="str">
        <f t="shared" si="508"/>
        <v>East_Asia_and_Oceania</v>
      </c>
      <c r="G839" s="121">
        <f>VLOOKUP(C839,'Analysis-must not modify'!C:D,2,FALSE)</f>
        <v>2013</v>
      </c>
      <c r="H839" s="121" t="str">
        <f>VLOOKUP(C839,'Analysis-must not modify'!C:FF,160,FALSE)</f>
        <v>No</v>
      </c>
      <c r="I839" s="121" t="str">
        <f>VLOOKUP(C839,'Analysis-must not modify'!C:FI,161,FALSE)</f>
        <v>Highlands</v>
      </c>
      <c r="J839" s="121">
        <f>VLOOKUP(C839,'Analysis-must not modify'!C:FI,162,FALSE)</f>
        <v>42421.160882668097</v>
      </c>
      <c r="K839" s="121">
        <f>VLOOKUP(C839,'Analysis-must not modify'!C:FI,163,FALSE)</f>
        <v>305.10829587249691</v>
      </c>
      <c r="L839" s="121">
        <f t="shared" si="509"/>
        <v>1</v>
      </c>
      <c r="M839" s="121">
        <f t="shared" si="510"/>
        <v>1</v>
      </c>
      <c r="N839" s="121">
        <f t="shared" si="511"/>
        <v>1</v>
      </c>
      <c r="O839" s="121">
        <f t="shared" si="512"/>
        <v>1</v>
      </c>
      <c r="P839" s="121">
        <f t="shared" si="517"/>
        <v>1</v>
      </c>
      <c r="Q839" s="121">
        <f t="shared" si="513"/>
        <v>0</v>
      </c>
      <c r="R839" s="121" t="str">
        <f t="shared" si="514"/>
        <v/>
      </c>
      <c r="S839" s="122" t="str">
        <f t="shared" si="515"/>
        <v/>
      </c>
      <c r="T839" s="121" t="str">
        <f t="shared" si="498"/>
        <v/>
      </c>
      <c r="U839" s="121" t="str">
        <f>IFERROR(IF('Analysis_2-must not modify'!$R839="","",IF($S$823="Total GHG",IF($T$823="All sectors",AA17,IF($T$823="Stationary",AB17,IF($T$823="Transportation",AC17,IF($T$823="Waste",AD17,IF($T$823="IPPU",AE17,Iif($T$823="AFOLU",AF17)))))),IF($S$823="Per capita",IF($T$823="All sectors",AA221,IF($T$823="Stationary",AB221,IF($T$823="Transportation",AC221,IF($T$823="Waste",AD221,IF($T$823="IPPU",AE221,IF($T$823="AFOLU",AF221)))))),IF($S$823="Per unit land area (km2)",IF($T$823="All sectors",AA425,IF($T$823="Stationary",AB425,IF($T$823="Transportation",AC425,IF($T$823="Waste",AD425,IF($T$823="IPPU",AE425,IF($T$823="AFOLU",AF425)))))),IF($S$823="Per unit GDP ($m)",IF($T$823="All sectors",AA629,IF($T$823="Stationary",AB629,IF($T$823="Transportation",AC629,IF($T$823="Waste",AD629,IF($T$823="IPPU",AE629,IF($T$823="AFOLU",AF629)))))),""))))),"")</f>
        <v/>
      </c>
      <c r="V839" s="124" t="str">
        <f>IF('Analysis_2-must not modify'!$T839="","",IF($S$823="Total GHG",IF($T$823="All sectors",U17,IF($T$823="Stationary",AG17,IF($T$823="Transportation",AP17,IF($T$823="Waste",AV17,IF($T$823="IPPU",BA17,Iif($T$823="AFOLU",BD17)))))),IF($S$823="Per capita",IF($T$823="All sectors",U221,IF($T$823="Stationary",AG221,IF($T$823="Transportation",AP221,IF($T$823="Waste",AV221,IF($T$823="IPPU",BA221,IF($T$823="AFOLU",BD221)))))),IF($S$823="Per unit land area (km2)",IF($T$823="All sectors",U425,IF($T$823="Stationary",AG425,IF($T$823="Transportation",AP425,IF($T$823="Waste",AV425,IF($T$823="IPPU",BA425,Iif($T$823="AFOLU",BD425)))))),IF($S$823="Per unit GDP ($m)",IF($T$823="All sectors",U629,IF($T$823="Stationary",AG629,IF($T$823="Transportation",AP629,IF($T$823="Waste",AV629,IF($T$823="IPPU",BA17,IF($T$823="AFOLU",BD629)))))),"")))))</f>
        <v/>
      </c>
      <c r="W839" s="124" t="str">
        <f>IF('Analysis_2-must not modify'!$T839="","",IF($S$823="Total GHG",IF($T$823="All sectors",V17,IF($T$823="Stationary",AH17,IF($T$823="Transportation",AQ17,IF($T$823="Waste",AW17,IF($T$823="IPPU",BB17,Iif($T$823="AFOLU",BE17)))))),IF($S$823="Per capita",IF($T$823="All sectors",V221,IF($T$823="Stationary",AH221,IF($T$823="Transportation",AQ221,IF($T$823="Waste",AW221,IF($T$823="IPPU",BB221,IF($T$823="AFOLU",BE221)))))),IF($S$823="Per unit land area (km2)",IF($T$823="All sectors",V425,IF($T$823="Stationary",AH425,IF($T$823="Transportation",AQ425,IF($T$823="Waste",AW425,IF($T$823="IPPU",BB425,Iif($T$823="AFOLU",BE425)))))),IF($S$823="Per unit GDP ($m)",IF($T$823="All sectors",V629,IF($T$823="Stationary",AH629,IF($T$823="Transportation",AQ629,IF($T$823="Waste",AW629,IF($T$823="IPPU",BB17,IF($T$823="AFOLU",BE629)))))),"")))))</f>
        <v/>
      </c>
      <c r="X839" s="124" t="str">
        <f>IF('Analysis_2-must not modify'!$T839="","",IF($S$823="Total GHG",IF($T$823="All sectors",W17,IF($T$823="Stationary",AI17,IF($T$823="Transportation",AR17,IF($T$823="Waste",AX17,IF($T$823="IPPU","",IF($T$823="AFOLU",BF17)))))),IF($S$823="Per capita",IF($T$823="All sectors",W221,IF($T$823="Stationary",AI221,IF($T$823="Transportation",AR221,IF($T$823="Waste",AX221,IF($T$823="IPPU","",IF($T$823="AFOLU",BF221)))))),IF($S$823="Per unit land area (km2)",IF($T$823="All sectors",W425,IF($T$823="Stationary",AI425,IF($T$823="Transportation",AR425,IF($T$823="Waste",AX425,IF($T$823="IPPU","",IF($T$823="AFOLU",BF425)))))),IF($S$823="Per unit GDP ($m)",IF($T$823="All sectors",W629,IF($T$823="Stationary",AI629,IF($T$823="Transportation",AR629,IF($T$823="Waste",AX629,IF($T$823="IPPU","",IF($T$823="AFOLU",BF629)))))),"")))))</f>
        <v/>
      </c>
      <c r="Y839" s="124" t="str">
        <f>IF('Analysis_2-must not modify'!$T839="","",IF($S$823="Total GHG",IF($T$823="All sectors",X17,IF($T$823="Stationary",AJ17,IF($T$823="Transportation",AS17,IF($T$823="Waste",AY17,"")))),IF($S$823="Per capita",IF($T$823="All sectors",X221,IF($T$823="Stationary",AJ221,IF($T$823="Transportation",AS221,IF($T$823="Waste",AY221,"")))),IF($S$823="Per unit land area (km2)",IF($T$823="All sectors",X425,IF($T$823="Stationary",AJ425,IF($T$823="Transportation",AS425,IF($T$823="Waste",AY425,"")))),IF($S$823="Per unit GDP ($m)",IF($T$823="All sectors",X629,IF($T$823="Stationary",AJ629,IF($T$823="Transportation",AS629,IF($T$823="Waste",AY629,"")))),"")))))</f>
        <v/>
      </c>
      <c r="Z839" s="124" t="str">
        <f>IF('Analysis_2-must not modify'!$T839="","",IF($S$823="Total GHG",IF($T$823="All sectors",Y17,IF($T$823="Stationary",AK17,IF($T$823="Transportation",AT17,""))),IF($S$823="Per capita",IF($T$823="All sectors",Y221,IF($T$823="Stationary",AK221,IF($T$823="Transportation",AT221,""))),IF($S$823="Per unit land area (km2)",IF($T$823="All sectors",Y425,IF($T$823="Stationary",AK425,IF($T$823="Transportation",AT425,""))),IF($S$823="Per unit GDP ($m)",IF($T$823="All sectors",Y629,IF($T$823="Stationary",AK629,IF($T$823="Transportation",AT629,""))),"")))))</f>
        <v/>
      </c>
      <c r="AA839" s="124" t="str">
        <f>IF('Analysis_2-must not modify'!$T839="","",IF($S$823="Total GHG",IF($T$823="All sectors","",IF($T$823="Stationary",AL17,"")),IF($S$823="Per capita",IF($T$823="All sectors","",IF($T$823="Stationary",AL221,"")),IF($S$823="Per unit land area (km2)",IF($T$823="All sectors","",IF($T$823="Stationary",AL425,"")),IF($S$823="Per unit GDP ($m)",IF($T$823="All sectors","",IF($T$823="Stationary",AL629,"")),"")))))</f>
        <v/>
      </c>
      <c r="AB839" s="124" t="str">
        <f>IF('Analysis_2-must not modify'!$T839="","",IF($S$823="Total GHG",IF($T$823="All sectors","",IF($T$823="Stationary",AM17,"")),IF($S$823="Per capita",IF($T$823="All sectors","",IF($T$823="Stationary",AM221,"")),IF($S$823="Per unit land area (km2)",IF($T$823="All sectors","",IF($T$823="Stationary",AM425,"")),IF($S$823="Per unit GDP ($m)",IF($T$823="All sectors","",IF($T$823="Stationary",AM629,"")),"")))))</f>
        <v/>
      </c>
      <c r="AC839" s="124" t="str">
        <f>IF('Analysis_2-must not modify'!$T839="","",IF($S$823="Total GHG",IF($T$823="All sectors","",IF($T$823="Stationary",AN17,"")),IF($S$823="Per capita",IF($T$823="All sectors","",IF($T$823="Stationary",AN221,"")),IF($S$823="Per unit land area (km2)",IF($T$823="All sectors","",IF($T$823="Stationary",AN425,"")),IF($S$823="Per unit GDP ($m)",IF($T$823="All sectors","",IF($T$823="Stationary",AN629,"")),"")))))</f>
        <v/>
      </c>
      <c r="AD839" s="121" t="str">
        <f>IF(U839&lt;X$1+1,U839,IF('Analysis_2-must not modify'!$U839="","",RANK('Analysis_2-must not modify'!$U839,rankORIGINAL)+'Analysis_2-must not modify'!X$1))</f>
        <v/>
      </c>
      <c r="AE839" s="50" t="str">
        <f t="shared" si="518"/>
        <v/>
      </c>
      <c r="AF839" s="83">
        <f t="shared" si="499"/>
        <v>0.49736749298598798</v>
      </c>
      <c r="AG839" s="83">
        <f t="shared" si="499"/>
        <v>0.40490198137825034</v>
      </c>
      <c r="AH839" s="83">
        <f t="shared" si="499"/>
        <v>1.0439824696051065</v>
      </c>
      <c r="AI839" s="83" t="str">
        <f t="shared" si="499"/>
        <v/>
      </c>
      <c r="AJ839" s="83">
        <f t="shared" si="499"/>
        <v>0.28421216480757056</v>
      </c>
      <c r="AK839" s="83" t="str">
        <f t="shared" si="499"/>
        <v/>
      </c>
      <c r="AL839" s="83" t="str">
        <f t="shared" si="499"/>
        <v/>
      </c>
      <c r="AM839" s="83">
        <f t="shared" si="499"/>
        <v>9.0705954090032334E-2</v>
      </c>
      <c r="AN839" s="83">
        <f t="shared" ca="1" si="500"/>
        <v>107</v>
      </c>
      <c r="AO839" s="50" t="str">
        <f t="shared" si="519"/>
        <v/>
      </c>
      <c r="AP839" s="83">
        <f t="shared" si="501"/>
        <v>2.5731291698130718</v>
      </c>
      <c r="AQ839" s="83">
        <f t="shared" si="501"/>
        <v>4.1298915545694904E-2</v>
      </c>
      <c r="AR839" s="83">
        <f t="shared" si="501"/>
        <v>1.1781551931750985E-2</v>
      </c>
      <c r="AS839" s="83" t="str">
        <f t="shared" si="501"/>
        <v/>
      </c>
      <c r="AT839" s="83" t="str">
        <f t="shared" si="501"/>
        <v/>
      </c>
      <c r="AU839" s="83">
        <f t="shared" ca="1" si="502"/>
        <v>31</v>
      </c>
      <c r="AV839" s="50" t="str">
        <f t="shared" si="520"/>
        <v/>
      </c>
      <c r="AW839" s="83">
        <f t="shared" si="503"/>
        <v>0.20348760832223081</v>
      </c>
      <c r="AX839" s="83" t="str">
        <f t="shared" si="503"/>
        <v/>
      </c>
      <c r="AY839" s="83" t="str">
        <f t="shared" si="503"/>
        <v/>
      </c>
      <c r="AZ839" s="83">
        <f t="shared" si="503"/>
        <v>8.0947662555051116E-3</v>
      </c>
      <c r="BA839" s="83">
        <f t="shared" ca="1" si="504"/>
        <v>98</v>
      </c>
      <c r="BB839" s="50" t="str">
        <f t="shared" si="521"/>
        <v/>
      </c>
      <c r="BC839" s="83" t="str">
        <f t="shared" si="505"/>
        <v/>
      </c>
      <c r="BD839" s="83" t="str">
        <f t="shared" si="506"/>
        <v/>
      </c>
      <c r="BE839" s="83" t="e">
        <f t="shared" ca="1" si="507"/>
        <v>#VALUE!</v>
      </c>
      <c r="BF839" s="50" t="str">
        <f t="shared" si="522"/>
        <v/>
      </c>
    </row>
    <row r="840" spans="1:58" ht="15" customHeight="1">
      <c r="A840" s="25">
        <f t="shared" si="516"/>
        <v>4</v>
      </c>
      <c r="B840" s="25">
        <v>9</v>
      </c>
      <c r="C840" s="112" t="str">
        <f t="shared" si="497"/>
        <v>Auckland_2012</v>
      </c>
      <c r="D840" s="112" t="str">
        <f>IFERROR(VLOOKUP($C840,'Analysis-must not modify'!$C:$G,4,FALSE),"")</f>
        <v>New Zealand</v>
      </c>
      <c r="E840" s="112" t="str">
        <f>IFERROR(VLOOKUP($C840,'Analysis-must not modify'!$C:$G,5,FALSE),"")</f>
        <v>East Asia and Oceania</v>
      </c>
      <c r="F840" s="112" t="str">
        <f t="shared" si="508"/>
        <v>East_Asia_and_Oceania</v>
      </c>
      <c r="G840" s="121">
        <f>VLOOKUP(C840,'Analysis-must not modify'!C:D,2,FALSE)</f>
        <v>2012</v>
      </c>
      <c r="H840" s="121" t="str">
        <f>VLOOKUP(C840,'Analysis-must not modify'!C:FF,160,FALSE)</f>
        <v>No</v>
      </c>
      <c r="I840" s="121" t="str">
        <f>VLOOKUP(C840,'Analysis-must not modify'!C:FI,161,FALSE)</f>
        <v>Highlands</v>
      </c>
      <c r="J840" s="121">
        <f>VLOOKUP(C840,'Analysis-must not modify'!C:FI,162,FALSE)</f>
        <v>41137.298611581442</v>
      </c>
      <c r="K840" s="121">
        <f>VLOOKUP(C840,'Analysis-must not modify'!C:FI,163,FALSE)</f>
        <v>301.69595422966898</v>
      </c>
      <c r="L840" s="121">
        <f t="shared" si="509"/>
        <v>1</v>
      </c>
      <c r="M840" s="121">
        <f t="shared" si="510"/>
        <v>1</v>
      </c>
      <c r="N840" s="121">
        <f t="shared" si="511"/>
        <v>1</v>
      </c>
      <c r="O840" s="121">
        <f t="shared" si="512"/>
        <v>1</v>
      </c>
      <c r="P840" s="121">
        <f t="shared" si="517"/>
        <v>1</v>
      </c>
      <c r="Q840" s="121">
        <f t="shared" si="513"/>
        <v>0</v>
      </c>
      <c r="R840" s="121" t="str">
        <f t="shared" si="514"/>
        <v/>
      </c>
      <c r="S840" s="122" t="str">
        <f t="shared" si="515"/>
        <v/>
      </c>
      <c r="T840" s="121" t="str">
        <f t="shared" si="498"/>
        <v/>
      </c>
      <c r="U840" s="121" t="str">
        <f>IFERROR(IF('Analysis_2-must not modify'!$R840="","",IF($S$823="Total GHG",IF($T$823="All sectors",AA18,IF($T$823="Stationary",AB18,IF($T$823="Transportation",AC18,IF($T$823="Waste",AD18,IF($T$823="IPPU",AE18,Iif($T$823="AFOLU",AF18)))))),IF($S$823="Per capita",IF($T$823="All sectors",AA222,IF($T$823="Stationary",AB222,IF($T$823="Transportation",AC222,IF($T$823="Waste",AD222,IF($T$823="IPPU",AE222,IF($T$823="AFOLU",AF222)))))),IF($S$823="Per unit land area (km2)",IF($T$823="All sectors",AA426,IF($T$823="Stationary",AB426,IF($T$823="Transportation",AC426,IF($T$823="Waste",AD426,IF($T$823="IPPU",AE426,IF($T$823="AFOLU",AF426)))))),IF($S$823="Per unit GDP ($m)",IF($T$823="All sectors",AA630,IF($T$823="Stationary",AB630,IF($T$823="Transportation",AC630,IF($T$823="Waste",AD630,IF($T$823="IPPU",AE630,IF($T$823="AFOLU",AF630)))))),""))))),"")</f>
        <v/>
      </c>
      <c r="V840" s="124" t="str">
        <f>IF('Analysis_2-must not modify'!$T840="","",IF($S$823="Total GHG",IF($T$823="All sectors",U18,IF($T$823="Stationary",AG18,IF($T$823="Transportation",AP18,IF($T$823="Waste",AV18,IF($T$823="IPPU",BA18,Iif($T$823="AFOLU",BD18)))))),IF($S$823="Per capita",IF($T$823="All sectors",U222,IF($T$823="Stationary",AG222,IF($T$823="Transportation",AP222,IF($T$823="Waste",AV222,IF($T$823="IPPU",BA222,IF($T$823="AFOLU",BD222)))))),IF($S$823="Per unit land area (km2)",IF($T$823="All sectors",U426,IF($T$823="Stationary",AG426,IF($T$823="Transportation",AP426,IF($T$823="Waste",AV426,IF($T$823="IPPU",BA426,Iif($T$823="AFOLU",BD426)))))),IF($S$823="Per unit GDP ($m)",IF($T$823="All sectors",U630,IF($T$823="Stationary",AG630,IF($T$823="Transportation",AP630,IF($T$823="Waste",AV630,IF($T$823="IPPU",BA18,IF($T$823="AFOLU",BD630)))))),"")))))</f>
        <v/>
      </c>
      <c r="W840" s="124" t="str">
        <f>IF('Analysis_2-must not modify'!$T840="","",IF($S$823="Total GHG",IF($T$823="All sectors",V18,IF($T$823="Stationary",AH18,IF($T$823="Transportation",AQ18,IF($T$823="Waste",AW18,IF($T$823="IPPU",BB18,Iif($T$823="AFOLU",BE18)))))),IF($S$823="Per capita",IF($T$823="All sectors",V222,IF($T$823="Stationary",AH222,IF($T$823="Transportation",AQ222,IF($T$823="Waste",AW222,IF($T$823="IPPU",BB222,IF($T$823="AFOLU",BE222)))))),IF($S$823="Per unit land area (km2)",IF($T$823="All sectors",V426,IF($T$823="Stationary",AH426,IF($T$823="Transportation",AQ426,IF($T$823="Waste",AW426,IF($T$823="IPPU",BB426,Iif($T$823="AFOLU",BE426)))))),IF($S$823="Per unit GDP ($m)",IF($T$823="All sectors",V630,IF($T$823="Stationary",AH630,IF($T$823="Transportation",AQ630,IF($T$823="Waste",AW630,IF($T$823="IPPU",BB18,IF($T$823="AFOLU",BE630)))))),"")))))</f>
        <v/>
      </c>
      <c r="X840" s="124" t="str">
        <f>IF('Analysis_2-must not modify'!$T840="","",IF($S$823="Total GHG",IF($T$823="All sectors",W18,IF($T$823="Stationary",AI18,IF($T$823="Transportation",AR18,IF($T$823="Waste",AX18,IF($T$823="IPPU","",IF($T$823="AFOLU",BF18)))))),IF($S$823="Per capita",IF($T$823="All sectors",W222,IF($T$823="Stationary",AI222,IF($T$823="Transportation",AR222,IF($T$823="Waste",AX222,IF($T$823="IPPU","",IF($T$823="AFOLU",BF222)))))),IF($S$823="Per unit land area (km2)",IF($T$823="All sectors",W426,IF($T$823="Stationary",AI426,IF($T$823="Transportation",AR426,IF($T$823="Waste",AX426,IF($T$823="IPPU","",IF($T$823="AFOLU",BF426)))))),IF($S$823="Per unit GDP ($m)",IF($T$823="All sectors",W630,IF($T$823="Stationary",AI630,IF($T$823="Transportation",AR630,IF($T$823="Waste",AX630,IF($T$823="IPPU","",IF($T$823="AFOLU",BF630)))))),"")))))</f>
        <v/>
      </c>
      <c r="Y840" s="124" t="str">
        <f>IF('Analysis_2-must not modify'!$T840="","",IF($S$823="Total GHG",IF($T$823="All sectors",X18,IF($T$823="Stationary",AJ18,IF($T$823="Transportation",AS18,IF($T$823="Waste",AY18,"")))),IF($S$823="Per capita",IF($T$823="All sectors",X222,IF($T$823="Stationary",AJ222,IF($T$823="Transportation",AS222,IF($T$823="Waste",AY222,"")))),IF($S$823="Per unit land area (km2)",IF($T$823="All sectors",X426,IF($T$823="Stationary",AJ426,IF($T$823="Transportation",AS426,IF($T$823="Waste",AY426,"")))),IF($S$823="Per unit GDP ($m)",IF($T$823="All sectors",X630,IF($T$823="Stationary",AJ630,IF($T$823="Transportation",AS630,IF($T$823="Waste",AY630,"")))),"")))))</f>
        <v/>
      </c>
      <c r="Z840" s="124" t="str">
        <f>IF('Analysis_2-must not modify'!$T840="","",IF($S$823="Total GHG",IF($T$823="All sectors",Y18,IF($T$823="Stationary",AK18,IF($T$823="Transportation",AT18,""))),IF($S$823="Per capita",IF($T$823="All sectors",Y222,IF($T$823="Stationary",AK222,IF($T$823="Transportation",AT222,""))),IF($S$823="Per unit land area (km2)",IF($T$823="All sectors",Y426,IF($T$823="Stationary",AK426,IF($T$823="Transportation",AT426,""))),IF($S$823="Per unit GDP ($m)",IF($T$823="All sectors",Y630,IF($T$823="Stationary",AK630,IF($T$823="Transportation",AT630,""))),"")))))</f>
        <v/>
      </c>
      <c r="AA840" s="124" t="str">
        <f>IF('Analysis_2-must not modify'!$T840="","",IF($S$823="Total GHG",IF($T$823="All sectors","",IF($T$823="Stationary",AL18,"")),IF($S$823="Per capita",IF($T$823="All sectors","",IF($T$823="Stationary",AL222,"")),IF($S$823="Per unit land area (km2)",IF($T$823="All sectors","",IF($T$823="Stationary",AL426,"")),IF($S$823="Per unit GDP ($m)",IF($T$823="All sectors","",IF($T$823="Stationary",AL630,"")),"")))))</f>
        <v/>
      </c>
      <c r="AB840" s="124" t="str">
        <f>IF('Analysis_2-must not modify'!$T840="","",IF($S$823="Total GHG",IF($T$823="All sectors","",IF($T$823="Stationary",AM18,"")),IF($S$823="Per capita",IF($T$823="All sectors","",IF($T$823="Stationary",AM222,"")),IF($S$823="Per unit land area (km2)",IF($T$823="All sectors","",IF($T$823="Stationary",AM426,"")),IF($S$823="Per unit GDP ($m)",IF($T$823="All sectors","",IF($T$823="Stationary",AM630,"")),"")))))</f>
        <v/>
      </c>
      <c r="AC840" s="124" t="str">
        <f>IF('Analysis_2-must not modify'!$T840="","",IF($S$823="Total GHG",IF($T$823="All sectors","",IF($T$823="Stationary",AN18,"")),IF($S$823="Per capita",IF($T$823="All sectors","",IF($T$823="Stationary",AN222,"")),IF($S$823="Per unit land area (km2)",IF($T$823="All sectors","",IF($T$823="Stationary",AN426,"")),IF($S$823="Per unit GDP ($m)",IF($T$823="All sectors","",IF($T$823="Stationary",AN630,"")),"")))))</f>
        <v/>
      </c>
      <c r="AD840" s="121" t="str">
        <f>IF(U840&lt;X$1+1,U840,IF('Analysis_2-must not modify'!$U840="","",RANK('Analysis_2-must not modify'!$U840,rankORIGINAL)+'Analysis_2-must not modify'!X$1))</f>
        <v/>
      </c>
      <c r="AE840" s="50" t="str">
        <f t="shared" si="518"/>
        <v/>
      </c>
      <c r="AF840" s="83">
        <f t="shared" si="499"/>
        <v>0.57124344419795203</v>
      </c>
      <c r="AG840" s="83">
        <f t="shared" si="499"/>
        <v>0.43384293432846616</v>
      </c>
      <c r="AH840" s="83">
        <f t="shared" si="499"/>
        <v>1.0761377593098762</v>
      </c>
      <c r="AI840" s="83" t="str">
        <f t="shared" si="499"/>
        <v/>
      </c>
      <c r="AJ840" s="83">
        <f t="shared" si="499"/>
        <v>0.29104576536303156</v>
      </c>
      <c r="AK840" s="83" t="str">
        <f t="shared" si="499"/>
        <v/>
      </c>
      <c r="AL840" s="83" t="str">
        <f t="shared" si="499"/>
        <v/>
      </c>
      <c r="AM840" s="83">
        <f t="shared" si="499"/>
        <v>8.96850056540964E-2</v>
      </c>
      <c r="AN840" s="83">
        <f t="shared" ca="1" si="500"/>
        <v>100</v>
      </c>
      <c r="AO840" s="50" t="str">
        <f t="shared" si="519"/>
        <v/>
      </c>
      <c r="AP840" s="83">
        <f t="shared" si="501"/>
        <v>2.532330239066062</v>
      </c>
      <c r="AQ840" s="83">
        <f t="shared" si="501"/>
        <v>4.2211586944449049E-2</v>
      </c>
      <c r="AR840" s="83">
        <f t="shared" si="501"/>
        <v>1.1914807547910985E-2</v>
      </c>
      <c r="AS840" s="83" t="str">
        <f t="shared" si="501"/>
        <v/>
      </c>
      <c r="AT840" s="83" t="str">
        <f t="shared" si="501"/>
        <v/>
      </c>
      <c r="AU840" s="83">
        <f t="shared" ca="1" si="502"/>
        <v>36</v>
      </c>
      <c r="AV840" s="50" t="str">
        <f t="shared" si="520"/>
        <v/>
      </c>
      <c r="AW840" s="83">
        <f t="shared" si="503"/>
        <v>0.1848713266773489</v>
      </c>
      <c r="AX840" s="83" t="str">
        <f t="shared" si="503"/>
        <v/>
      </c>
      <c r="AY840" s="83" t="str">
        <f t="shared" si="503"/>
        <v/>
      </c>
      <c r="AZ840" s="83">
        <f t="shared" si="503"/>
        <v>8.1784787272844335E-3</v>
      </c>
      <c r="BA840" s="83">
        <f t="shared" ca="1" si="504"/>
        <v>105</v>
      </c>
      <c r="BB840" s="50" t="str">
        <f t="shared" si="521"/>
        <v/>
      </c>
      <c r="BC840" s="83" t="str">
        <f t="shared" si="505"/>
        <v/>
      </c>
      <c r="BD840" s="83" t="str">
        <f t="shared" si="506"/>
        <v/>
      </c>
      <c r="BE840" s="83" t="e">
        <f t="shared" ca="1" si="507"/>
        <v>#VALUE!</v>
      </c>
      <c r="BF840" s="50" t="str">
        <f t="shared" si="522"/>
        <v/>
      </c>
    </row>
    <row r="841" spans="1:58" ht="15" customHeight="1">
      <c r="A841" s="25">
        <f t="shared" si="516"/>
        <v>4</v>
      </c>
      <c r="B841" s="153">
        <v>10</v>
      </c>
      <c r="C841" s="112" t="str">
        <f t="shared" si="497"/>
        <v>Auckland_2011</v>
      </c>
      <c r="D841" s="112" t="str">
        <f>IFERROR(VLOOKUP($C841,'Analysis-must not modify'!$C:$G,4,FALSE),"")</f>
        <v>New Zealand</v>
      </c>
      <c r="E841" s="112" t="str">
        <f>IFERROR(VLOOKUP($C841,'Analysis-must not modify'!$C:$G,5,FALSE),"")</f>
        <v>East Asia and Oceania</v>
      </c>
      <c r="F841" s="112" t="str">
        <f t="shared" si="508"/>
        <v>East_Asia_and_Oceania</v>
      </c>
      <c r="G841" s="121">
        <f>VLOOKUP(C841,'Analysis-must not modify'!C:D,2,FALSE)</f>
        <v>2011</v>
      </c>
      <c r="H841" s="121" t="str">
        <f>VLOOKUP(C841,'Analysis-must not modify'!C:FF,160,FALSE)</f>
        <v>No</v>
      </c>
      <c r="I841" s="121" t="str">
        <f>VLOOKUP(C841,'Analysis-must not modify'!C:FI,161,FALSE)</f>
        <v>Highlands</v>
      </c>
      <c r="J841" s="121">
        <f>VLOOKUP(C841,'Analysis-must not modify'!C:FI,162,FALSE)</f>
        <v>35845.81894582988</v>
      </c>
      <c r="K841" s="121">
        <f>VLOOKUP(C841,'Analysis-must not modify'!C:FI,163,FALSE)</f>
        <v>298.24274621986103</v>
      </c>
      <c r="L841" s="121">
        <f t="shared" si="509"/>
        <v>1</v>
      </c>
      <c r="M841" s="121">
        <f t="shared" si="510"/>
        <v>1</v>
      </c>
      <c r="N841" s="121">
        <f t="shared" si="511"/>
        <v>1</v>
      </c>
      <c r="O841" s="121">
        <f t="shared" si="512"/>
        <v>1</v>
      </c>
      <c r="P841" s="121">
        <f t="shared" si="517"/>
        <v>1</v>
      </c>
      <c r="Q841" s="121">
        <f t="shared" si="513"/>
        <v>0</v>
      </c>
      <c r="R841" s="121" t="str">
        <f t="shared" si="514"/>
        <v/>
      </c>
      <c r="S841" s="122" t="str">
        <f t="shared" si="515"/>
        <v/>
      </c>
      <c r="T841" s="121" t="str">
        <f t="shared" si="498"/>
        <v/>
      </c>
      <c r="U841" s="121" t="str">
        <f>IFERROR(IF('Analysis_2-must not modify'!$R841="","",IF($S$823="Total GHG",IF($T$823="All sectors",AA19,IF($T$823="Stationary",AB19,IF($T$823="Transportation",AC19,IF($T$823="Waste",AD19,IF($T$823="IPPU",AE19,Iif($T$823="AFOLU",AF19)))))),IF($S$823="Per capita",IF($T$823="All sectors",AA223,IF($T$823="Stationary",AB223,IF($T$823="Transportation",AC223,IF($T$823="Waste",AD223,IF($T$823="IPPU",AE223,IF($T$823="AFOLU",AF223)))))),IF($S$823="Per unit land area (km2)",IF($T$823="All sectors",AA427,IF($T$823="Stationary",AB427,IF($T$823="Transportation",AC427,IF($T$823="Waste",AD427,IF($T$823="IPPU",AE427,IF($T$823="AFOLU",AF427)))))),IF($S$823="Per unit GDP ($m)",IF($T$823="All sectors",AA631,IF($T$823="Stationary",AB631,IF($T$823="Transportation",AC631,IF($T$823="Waste",AD631,IF($T$823="IPPU",AE631,IF($T$823="AFOLU",AF631)))))),""))))),"")</f>
        <v/>
      </c>
      <c r="V841" s="124" t="str">
        <f>IF('Analysis_2-must not modify'!$T841="","",IF($S$823="Total GHG",IF($T$823="All sectors",U19,IF($T$823="Stationary",AG19,IF($T$823="Transportation",AP19,IF($T$823="Waste",AV19,IF($T$823="IPPU",BA19,Iif($T$823="AFOLU",BD19)))))),IF($S$823="Per capita",IF($T$823="All sectors",U223,IF($T$823="Stationary",AG223,IF($T$823="Transportation",AP223,IF($T$823="Waste",AV223,IF($T$823="IPPU",BA223,IF($T$823="AFOLU",BD223)))))),IF($S$823="Per unit land area (km2)",IF($T$823="All sectors",U427,IF($T$823="Stationary",AG427,IF($T$823="Transportation",AP427,IF($T$823="Waste",AV427,IF($T$823="IPPU",BA427,Iif($T$823="AFOLU",BD427)))))),IF($S$823="Per unit GDP ($m)",IF($T$823="All sectors",U631,IF($T$823="Stationary",AG631,IF($T$823="Transportation",AP631,IF($T$823="Waste",AV631,IF($T$823="IPPU",BA19,IF($T$823="AFOLU",BD631)))))),"")))))</f>
        <v/>
      </c>
      <c r="W841" s="124" t="str">
        <f>IF('Analysis_2-must not modify'!$T841="","",IF($S$823="Total GHG",IF($T$823="All sectors",V19,IF($T$823="Stationary",AH19,IF($T$823="Transportation",AQ19,IF($T$823="Waste",AW19,IF($T$823="IPPU",BB19,Iif($T$823="AFOLU",BE19)))))),IF($S$823="Per capita",IF($T$823="All sectors",V223,IF($T$823="Stationary",AH223,IF($T$823="Transportation",AQ223,IF($T$823="Waste",AW223,IF($T$823="IPPU",BB223,IF($T$823="AFOLU",BE223)))))),IF($S$823="Per unit land area (km2)",IF($T$823="All sectors",V427,IF($T$823="Stationary",AH427,IF($T$823="Transportation",AQ427,IF($T$823="Waste",AW427,IF($T$823="IPPU",BB427,Iif($T$823="AFOLU",BE427)))))),IF($S$823="Per unit GDP ($m)",IF($T$823="All sectors",V631,IF($T$823="Stationary",AH631,IF($T$823="Transportation",AQ631,IF($T$823="Waste",AW631,IF($T$823="IPPU",BB19,IF($T$823="AFOLU",BE631)))))),"")))))</f>
        <v/>
      </c>
      <c r="X841" s="124" t="str">
        <f>IF('Analysis_2-must not modify'!$T841="","",IF($S$823="Total GHG",IF($T$823="All sectors",W19,IF($T$823="Stationary",AI19,IF($T$823="Transportation",AR19,IF($T$823="Waste",AX19,IF($T$823="IPPU","",IF($T$823="AFOLU",BF19)))))),IF($S$823="Per capita",IF($T$823="All sectors",W223,IF($T$823="Stationary",AI223,IF($T$823="Transportation",AR223,IF($T$823="Waste",AX223,IF($T$823="IPPU","",IF($T$823="AFOLU",BF223)))))),IF($S$823="Per unit land area (km2)",IF($T$823="All sectors",W427,IF($T$823="Stationary",AI427,IF($T$823="Transportation",AR427,IF($T$823="Waste",AX427,IF($T$823="IPPU","",IF($T$823="AFOLU",BF427)))))),IF($S$823="Per unit GDP ($m)",IF($T$823="All sectors",W631,IF($T$823="Stationary",AI631,IF($T$823="Transportation",AR631,IF($T$823="Waste",AX631,IF($T$823="IPPU","",IF($T$823="AFOLU",BF631)))))),"")))))</f>
        <v/>
      </c>
      <c r="Y841" s="124" t="str">
        <f>IF('Analysis_2-must not modify'!$T841="","",IF($S$823="Total GHG",IF($T$823="All sectors",X19,IF($T$823="Stationary",AJ19,IF($T$823="Transportation",AS19,IF($T$823="Waste",AY19,"")))),IF($S$823="Per capita",IF($T$823="All sectors",X223,IF($T$823="Stationary",AJ223,IF($T$823="Transportation",AS223,IF($T$823="Waste",AY223,"")))),IF($S$823="Per unit land area (km2)",IF($T$823="All sectors",X427,IF($T$823="Stationary",AJ427,IF($T$823="Transportation",AS427,IF($T$823="Waste",AY427,"")))),IF($S$823="Per unit GDP ($m)",IF($T$823="All sectors",X631,IF($T$823="Stationary",AJ631,IF($T$823="Transportation",AS631,IF($T$823="Waste",AY631,"")))),"")))))</f>
        <v/>
      </c>
      <c r="Z841" s="124" t="str">
        <f>IF('Analysis_2-must not modify'!$T841="","",IF($S$823="Total GHG",IF($T$823="All sectors",Y19,IF($T$823="Stationary",AK19,IF($T$823="Transportation",AT19,""))),IF($S$823="Per capita",IF($T$823="All sectors",Y223,IF($T$823="Stationary",AK223,IF($T$823="Transportation",AT223,""))),IF($S$823="Per unit land area (km2)",IF($T$823="All sectors",Y427,IF($T$823="Stationary",AK427,IF($T$823="Transportation",AT427,""))),IF($S$823="Per unit GDP ($m)",IF($T$823="All sectors",Y631,IF($T$823="Stationary",AK631,IF($T$823="Transportation",AT631,""))),"")))))</f>
        <v/>
      </c>
      <c r="AA841" s="124" t="str">
        <f>IF('Analysis_2-must not modify'!$T841="","",IF($S$823="Total GHG",IF($T$823="All sectors","",IF($T$823="Stationary",AL19,"")),IF($S$823="Per capita",IF($T$823="All sectors","",IF($T$823="Stationary",AL223,"")),IF($S$823="Per unit land area (km2)",IF($T$823="All sectors","",IF($T$823="Stationary",AL427,"")),IF($S$823="Per unit GDP ($m)",IF($T$823="All sectors","",IF($T$823="Stationary",AL631,"")),"")))))</f>
        <v/>
      </c>
      <c r="AB841" s="124" t="str">
        <f>IF('Analysis_2-must not modify'!$T841="","",IF($S$823="Total GHG",IF($T$823="All sectors","",IF($T$823="Stationary",AM19,"")),IF($S$823="Per capita",IF($T$823="All sectors","",IF($T$823="Stationary",AM223,"")),IF($S$823="Per unit land area (km2)",IF($T$823="All sectors","",IF($T$823="Stationary",AM427,"")),IF($S$823="Per unit GDP ($m)",IF($T$823="All sectors","",IF($T$823="Stationary",AM631,"")),"")))))</f>
        <v/>
      </c>
      <c r="AC841" s="124" t="str">
        <f>IF('Analysis_2-must not modify'!$T841="","",IF($S$823="Total GHG",IF($T$823="All sectors","",IF($T$823="Stationary",AN19,"")),IF($S$823="Per capita",IF($T$823="All sectors","",IF($T$823="Stationary",AN223,"")),IF($S$823="Per unit land area (km2)",IF($T$823="All sectors","",IF($T$823="Stationary",AN427,"")),IF($S$823="Per unit GDP ($m)",IF($T$823="All sectors","",IF($T$823="Stationary",AN631,"")),"")))))</f>
        <v/>
      </c>
      <c r="AD841" s="121" t="str">
        <f>IF(U841&lt;X$1+1,U841,IF('Analysis_2-must not modify'!$U841="","",RANK('Analysis_2-must not modify'!$U841,rankORIGINAL)+'Analysis_2-must not modify'!X$1))</f>
        <v/>
      </c>
      <c r="AE841" s="50" t="str">
        <f t="shared" si="518"/>
        <v/>
      </c>
      <c r="AF841" s="83">
        <f t="shared" si="499"/>
        <v>0.49263976114396674</v>
      </c>
      <c r="AG841" s="83">
        <f t="shared" si="499"/>
        <v>0.35378786861810468</v>
      </c>
      <c r="AH841" s="83">
        <f t="shared" si="499"/>
        <v>0.92423462658565358</v>
      </c>
      <c r="AI841" s="83" t="str">
        <f t="shared" si="499"/>
        <v/>
      </c>
      <c r="AJ841" s="83">
        <f t="shared" si="499"/>
        <v>0.25953225349232178</v>
      </c>
      <c r="AK841" s="83" t="str">
        <f t="shared" si="499"/>
        <v/>
      </c>
      <c r="AL841" s="83" t="str">
        <f t="shared" si="499"/>
        <v/>
      </c>
      <c r="AM841" s="83">
        <f t="shared" si="499"/>
        <v>7.04205348660423E-2</v>
      </c>
      <c r="AN841" s="83">
        <f t="shared" ca="1" si="500"/>
        <v>119</v>
      </c>
      <c r="AO841" s="50" t="str">
        <f t="shared" si="519"/>
        <v/>
      </c>
      <c r="AP841" s="83">
        <f t="shared" si="501"/>
        <v>2.5710058003127139</v>
      </c>
      <c r="AQ841" s="83">
        <f t="shared" si="501"/>
        <v>4.0489278624234834E-2</v>
      </c>
      <c r="AR841" s="83">
        <f t="shared" si="501"/>
        <v>1.2052763321794033E-2</v>
      </c>
      <c r="AS841" s="83" t="str">
        <f t="shared" si="501"/>
        <v/>
      </c>
      <c r="AT841" s="83" t="str">
        <f t="shared" si="501"/>
        <v/>
      </c>
      <c r="AU841" s="83">
        <f t="shared" ca="1" si="502"/>
        <v>32</v>
      </c>
      <c r="AV841" s="50" t="str">
        <f t="shared" si="520"/>
        <v/>
      </c>
      <c r="AW841" s="83">
        <f t="shared" si="503"/>
        <v>0.18307460498644154</v>
      </c>
      <c r="AX841" s="83" t="str">
        <f t="shared" si="503"/>
        <v/>
      </c>
      <c r="AY841" s="83" t="str">
        <f t="shared" si="503"/>
        <v/>
      </c>
      <c r="AZ841" s="83">
        <f t="shared" si="503"/>
        <v>9.6732926267220787E-3</v>
      </c>
      <c r="BA841" s="83">
        <f t="shared" ca="1" si="504"/>
        <v>106</v>
      </c>
      <c r="BB841" s="50" t="str">
        <f t="shared" si="521"/>
        <v/>
      </c>
      <c r="BC841" s="83" t="str">
        <f t="shared" si="505"/>
        <v/>
      </c>
      <c r="BD841" s="83" t="str">
        <f t="shared" si="506"/>
        <v/>
      </c>
      <c r="BE841" s="83" t="e">
        <f t="shared" ca="1" si="507"/>
        <v>#VALUE!</v>
      </c>
      <c r="BF841" s="50" t="str">
        <f t="shared" si="522"/>
        <v/>
      </c>
    </row>
    <row r="842" spans="1:58" ht="15" customHeight="1">
      <c r="A842" s="25">
        <f t="shared" si="516"/>
        <v>4</v>
      </c>
      <c r="B842" s="25">
        <v>11</v>
      </c>
      <c r="C842" s="112" t="str">
        <f t="shared" si="497"/>
        <v>Auckland_2010</v>
      </c>
      <c r="D842" s="112" t="str">
        <f>IFERROR(VLOOKUP($C842,'Analysis-must not modify'!$C:$G,4,FALSE),"")</f>
        <v>New Zealand</v>
      </c>
      <c r="E842" s="112" t="str">
        <f>IFERROR(VLOOKUP($C842,'Analysis-must not modify'!$C:$G,5,FALSE),"")</f>
        <v>East Asia and Oceania</v>
      </c>
      <c r="F842" s="112" t="str">
        <f t="shared" si="508"/>
        <v>East_Asia_and_Oceania</v>
      </c>
      <c r="G842" s="121">
        <f>VLOOKUP(C842,'Analysis-must not modify'!C:D,2,FALSE)</f>
        <v>2010</v>
      </c>
      <c r="H842" s="121" t="str">
        <f>VLOOKUP(C842,'Analysis-must not modify'!C:FF,160,FALSE)</f>
        <v>No</v>
      </c>
      <c r="I842" s="121" t="str">
        <f>VLOOKUP(C842,'Analysis-must not modify'!C:FI,161,FALSE)</f>
        <v>Highlands</v>
      </c>
      <c r="J842" s="121">
        <f>VLOOKUP(C842,'Analysis-must not modify'!C:FI,162,FALSE)</f>
        <v>32271.339446142472</v>
      </c>
      <c r="K842" s="121">
        <f>VLOOKUP(C842,'Analysis-must not modify'!C:FI,163,FALSE)</f>
        <v>294.15610952186353</v>
      </c>
      <c r="L842" s="121">
        <f t="shared" si="509"/>
        <v>1</v>
      </c>
      <c r="M842" s="121">
        <f t="shared" si="510"/>
        <v>1</v>
      </c>
      <c r="N842" s="121">
        <f t="shared" si="511"/>
        <v>1</v>
      </c>
      <c r="O842" s="121">
        <f t="shared" si="512"/>
        <v>1</v>
      </c>
      <c r="P842" s="121">
        <f t="shared" si="517"/>
        <v>1</v>
      </c>
      <c r="Q842" s="121">
        <f t="shared" si="513"/>
        <v>0</v>
      </c>
      <c r="R842" s="121" t="str">
        <f t="shared" si="514"/>
        <v/>
      </c>
      <c r="S842" s="122" t="str">
        <f t="shared" si="515"/>
        <v/>
      </c>
      <c r="T842" s="121" t="str">
        <f t="shared" si="498"/>
        <v/>
      </c>
      <c r="U842" s="121" t="str">
        <f>IFERROR(IF('Analysis_2-must not modify'!$R842="","",IF($S$823="Total GHG",IF($T$823="All sectors",AA20,IF($T$823="Stationary",AB20,IF($T$823="Transportation",AC20,IF($T$823="Waste",AD20,IF($T$823="IPPU",AE20,Iif($T$823="AFOLU",AF20)))))),IF($S$823="Per capita",IF($T$823="All sectors",AA224,IF($T$823="Stationary",AB224,IF($T$823="Transportation",AC224,IF($T$823="Waste",AD224,IF($T$823="IPPU",AE224,IF($T$823="AFOLU",AF224)))))),IF($S$823="Per unit land area (km2)",IF($T$823="All sectors",AA428,IF($T$823="Stationary",AB428,IF($T$823="Transportation",AC428,IF($T$823="Waste",AD428,IF($T$823="IPPU",AE428,IF($T$823="AFOLU",AF428)))))),IF($S$823="Per unit GDP ($m)",IF($T$823="All sectors",AA632,IF($T$823="Stationary",AB632,IF($T$823="Transportation",AC632,IF($T$823="Waste",AD632,IF($T$823="IPPU",AE632,IF($T$823="AFOLU",AF632)))))),""))))),"")</f>
        <v/>
      </c>
      <c r="V842" s="124" t="str">
        <f>IF('Analysis_2-must not modify'!$T842="","",IF($S$823="Total GHG",IF($T$823="All sectors",U20,IF($T$823="Stationary",AG20,IF($T$823="Transportation",AP20,IF($T$823="Waste",AV20,IF($T$823="IPPU",BA20,Iif($T$823="AFOLU",BD20)))))),IF($S$823="Per capita",IF($T$823="All sectors",U224,IF($T$823="Stationary",AG224,IF($T$823="Transportation",AP224,IF($T$823="Waste",AV224,IF($T$823="IPPU",BA224,IF($T$823="AFOLU",BD224)))))),IF($S$823="Per unit land area (km2)",IF($T$823="All sectors",U428,IF($T$823="Stationary",AG428,IF($T$823="Transportation",AP428,IF($T$823="Waste",AV428,IF($T$823="IPPU",BA428,Iif($T$823="AFOLU",BD428)))))),IF($S$823="Per unit GDP ($m)",IF($T$823="All sectors",U632,IF($T$823="Stationary",AG632,IF($T$823="Transportation",AP632,IF($T$823="Waste",AV632,IF($T$823="IPPU",BA20,IF($T$823="AFOLU",BD632)))))),"")))))</f>
        <v/>
      </c>
      <c r="W842" s="124" t="str">
        <f>IF('Analysis_2-must not modify'!$T842="","",IF($S$823="Total GHG",IF($T$823="All sectors",V20,IF($T$823="Stationary",AH20,IF($T$823="Transportation",AQ20,IF($T$823="Waste",AW20,IF($T$823="IPPU",BB20,Iif($T$823="AFOLU",BE20)))))),IF($S$823="Per capita",IF($T$823="All sectors",V224,IF($T$823="Stationary",AH224,IF($T$823="Transportation",AQ224,IF($T$823="Waste",AW224,IF($T$823="IPPU",BB224,IF($T$823="AFOLU",BE224)))))),IF($S$823="Per unit land area (km2)",IF($T$823="All sectors",V428,IF($T$823="Stationary",AH428,IF($T$823="Transportation",AQ428,IF($T$823="Waste",AW428,IF($T$823="IPPU",BB428,Iif($T$823="AFOLU",BE428)))))),IF($S$823="Per unit GDP ($m)",IF($T$823="All sectors",V632,IF($T$823="Stationary",AH632,IF($T$823="Transportation",AQ632,IF($T$823="Waste",AW632,IF($T$823="IPPU",BB20,IF($T$823="AFOLU",BE632)))))),"")))))</f>
        <v/>
      </c>
      <c r="X842" s="124" t="str">
        <f>IF('Analysis_2-must not modify'!$T842="","",IF($S$823="Total GHG",IF($T$823="All sectors",W20,IF($T$823="Stationary",AI20,IF($T$823="Transportation",AR20,IF($T$823="Waste",AX20,IF($T$823="IPPU","",IF($T$823="AFOLU",BF20)))))),IF($S$823="Per capita",IF($T$823="All sectors",W224,IF($T$823="Stationary",AI224,IF($T$823="Transportation",AR224,IF($T$823="Waste",AX224,IF($T$823="IPPU","",IF($T$823="AFOLU",BF224)))))),IF($S$823="Per unit land area (km2)",IF($T$823="All sectors",W428,IF($T$823="Stationary",AI428,IF($T$823="Transportation",AR428,IF($T$823="Waste",AX428,IF($T$823="IPPU","",IF($T$823="AFOLU",BF428)))))),IF($S$823="Per unit GDP ($m)",IF($T$823="All sectors",W632,IF($T$823="Stationary",AI632,IF($T$823="Transportation",AR632,IF($T$823="Waste",AX632,IF($T$823="IPPU","",IF($T$823="AFOLU",BF632)))))),"")))))</f>
        <v/>
      </c>
      <c r="Y842" s="124" t="str">
        <f>IF('Analysis_2-must not modify'!$T842="","",IF($S$823="Total GHG",IF($T$823="All sectors",X20,IF($T$823="Stationary",AJ20,IF($T$823="Transportation",AS20,IF($T$823="Waste",AY20,"")))),IF($S$823="Per capita",IF($T$823="All sectors",X224,IF($T$823="Stationary",AJ224,IF($T$823="Transportation",AS224,IF($T$823="Waste",AY224,"")))),IF($S$823="Per unit land area (km2)",IF($T$823="All sectors",X428,IF($T$823="Stationary",AJ428,IF($T$823="Transportation",AS428,IF($T$823="Waste",AY428,"")))),IF($S$823="Per unit GDP ($m)",IF($T$823="All sectors",X632,IF($T$823="Stationary",AJ632,IF($T$823="Transportation",AS632,IF($T$823="Waste",AY632,"")))),"")))))</f>
        <v/>
      </c>
      <c r="Z842" s="124" t="str">
        <f>IF('Analysis_2-must not modify'!$T842="","",IF($S$823="Total GHG",IF($T$823="All sectors",Y20,IF($T$823="Stationary",AK20,IF($T$823="Transportation",AT20,""))),IF($S$823="Per capita",IF($T$823="All sectors",Y224,IF($T$823="Stationary",AK224,IF($T$823="Transportation",AT224,""))),IF($S$823="Per unit land area (km2)",IF($T$823="All sectors",Y428,IF($T$823="Stationary",AK428,IF($T$823="Transportation",AT428,""))),IF($S$823="Per unit GDP ($m)",IF($T$823="All sectors",Y632,IF($T$823="Stationary",AK632,IF($T$823="Transportation",AT632,""))),"")))))</f>
        <v/>
      </c>
      <c r="AA842" s="124" t="str">
        <f>IF('Analysis_2-must not modify'!$T842="","",IF($S$823="Total GHG",IF($T$823="All sectors","",IF($T$823="Stationary",AL20,"")),IF($S$823="Per capita",IF($T$823="All sectors","",IF($T$823="Stationary",AL224,"")),IF($S$823="Per unit land area (km2)",IF($T$823="All sectors","",IF($T$823="Stationary",AL428,"")),IF($S$823="Per unit GDP ($m)",IF($T$823="All sectors","",IF($T$823="Stationary",AL632,"")),"")))))</f>
        <v/>
      </c>
      <c r="AB842" s="124" t="str">
        <f>IF('Analysis_2-must not modify'!$T842="","",IF($S$823="Total GHG",IF($T$823="All sectors","",IF($T$823="Stationary",AM20,"")),IF($S$823="Per capita",IF($T$823="All sectors","",IF($T$823="Stationary",AM224,"")),IF($S$823="Per unit land area (km2)",IF($T$823="All sectors","",IF($T$823="Stationary",AM428,"")),IF($S$823="Per unit GDP ($m)",IF($T$823="All sectors","",IF($T$823="Stationary",AM632,"")),"")))))</f>
        <v/>
      </c>
      <c r="AC842" s="124" t="str">
        <f>IF('Analysis_2-must not modify'!$T842="","",IF($S$823="Total GHG",IF($T$823="All sectors","",IF($T$823="Stationary",AN20,"")),IF($S$823="Per capita",IF($T$823="All sectors","",IF($T$823="Stationary",AN224,"")),IF($S$823="Per unit land area (km2)",IF($T$823="All sectors","",IF($T$823="Stationary",AN428,"")),IF($S$823="Per unit GDP ($m)",IF($T$823="All sectors","",IF($T$823="Stationary",AN632,"")),"")))))</f>
        <v/>
      </c>
      <c r="AD842" s="121" t="str">
        <f>IF(U842&lt;X$1+1,U842,IF('Analysis_2-must not modify'!$U842="","",RANK('Analysis_2-must not modify'!$U842,rankORIGINAL)+'Analysis_2-must not modify'!X$1))</f>
        <v/>
      </c>
      <c r="AE842" s="50" t="str">
        <f t="shared" si="518"/>
        <v/>
      </c>
      <c r="AF842" s="83">
        <f t="shared" ref="AF842:AM851" si="523">IF($S$823="Total GHG",AG20,IF($S$823="Per capita",AG224,IF($S$823="Per unit land area (km2)",AG428,IF($S$823="Per unit GDP ($m)",AG632,""))))</f>
        <v>0.53558887110298581</v>
      </c>
      <c r="AG842" s="83">
        <f t="shared" si="523"/>
        <v>0.37225293612990112</v>
      </c>
      <c r="AH842" s="83">
        <f t="shared" si="523"/>
        <v>0.97035802736336618</v>
      </c>
      <c r="AI842" s="83" t="str">
        <f t="shared" si="523"/>
        <v/>
      </c>
      <c r="AJ842" s="83">
        <f t="shared" si="523"/>
        <v>0.27236717445005104</v>
      </c>
      <c r="AK842" s="83" t="str">
        <f t="shared" si="523"/>
        <v/>
      </c>
      <c r="AL842" s="83" t="str">
        <f t="shared" si="523"/>
        <v/>
      </c>
      <c r="AM842" s="83">
        <f t="shared" si="523"/>
        <v>7.2779080931629284E-2</v>
      </c>
      <c r="AN842" s="83">
        <f t="shared" ca="1" si="500"/>
        <v>110</v>
      </c>
      <c r="AO842" s="50" t="str">
        <f t="shared" si="519"/>
        <v/>
      </c>
      <c r="AP842" s="83">
        <f t="shared" ref="AP842:AT851" si="524">IF($S$823="Total GHG",AP20,IF($S$823="Per capita",AP224,IF($S$823="Per unit land area (km2)",AP428,IF($S$823="Per unit GDP ($m)",AP632,""))))</f>
        <v>2.6653325034062827</v>
      </c>
      <c r="AQ842" s="83">
        <f t="shared" si="524"/>
        <v>4.0004560186308123E-2</v>
      </c>
      <c r="AR842" s="83">
        <f t="shared" si="524"/>
        <v>1.2220209325153216E-2</v>
      </c>
      <c r="AS842" s="83" t="str">
        <f t="shared" si="524"/>
        <v/>
      </c>
      <c r="AT842" s="83" t="str">
        <f t="shared" si="524"/>
        <v/>
      </c>
      <c r="AU842" s="83">
        <f t="shared" ca="1" si="502"/>
        <v>27</v>
      </c>
      <c r="AV842" s="50" t="str">
        <f t="shared" si="520"/>
        <v/>
      </c>
      <c r="AW842" s="83">
        <f t="shared" si="503"/>
        <v>0.19089768154595671</v>
      </c>
      <c r="AX842" s="83" t="str">
        <f t="shared" si="503"/>
        <v/>
      </c>
      <c r="AY842" s="83" t="str">
        <f t="shared" si="503"/>
        <v/>
      </c>
      <c r="AZ842" s="83">
        <f t="shared" si="503"/>
        <v>5.8134458824508429E-3</v>
      </c>
      <c r="BA842" s="83">
        <f t="shared" ca="1" si="504"/>
        <v>104</v>
      </c>
      <c r="BB842" s="50" t="str">
        <f t="shared" si="521"/>
        <v/>
      </c>
      <c r="BC842" s="83" t="str">
        <f t="shared" si="505"/>
        <v/>
      </c>
      <c r="BD842" s="83" t="str">
        <f t="shared" si="506"/>
        <v/>
      </c>
      <c r="BE842" s="83" t="e">
        <f t="shared" ca="1" si="507"/>
        <v>#VALUE!</v>
      </c>
      <c r="BF842" s="50" t="str">
        <f t="shared" si="522"/>
        <v/>
      </c>
    </row>
    <row r="843" spans="1:58" ht="15" customHeight="1">
      <c r="A843" s="25">
        <f t="shared" si="516"/>
        <v>4</v>
      </c>
      <c r="B843" s="25">
        <v>12</v>
      </c>
      <c r="C843" s="112" t="str">
        <f t="shared" si="497"/>
        <v>Auckland_2009</v>
      </c>
      <c r="D843" s="112" t="str">
        <f>IFERROR(VLOOKUP($C843,'Analysis-must not modify'!$C:$G,4,FALSE),"")</f>
        <v>New Zealand</v>
      </c>
      <c r="E843" s="112" t="str">
        <f>IFERROR(VLOOKUP($C843,'Analysis-must not modify'!$C:$G,5,FALSE),"")</f>
        <v>East Asia and Oceania</v>
      </c>
      <c r="F843" s="112" t="str">
        <f t="shared" si="508"/>
        <v>East_Asia_and_Oceania</v>
      </c>
      <c r="G843" s="121">
        <f>VLOOKUP(C843,'Analysis-must not modify'!C:D,2,FALSE)</f>
        <v>2009</v>
      </c>
      <c r="H843" s="121" t="str">
        <f>VLOOKUP(C843,'Analysis-must not modify'!C:FF,160,FALSE)</f>
        <v>No</v>
      </c>
      <c r="I843" s="121" t="str">
        <f>VLOOKUP(C843,'Analysis-must not modify'!C:FI,161,FALSE)</f>
        <v>Highlands</v>
      </c>
      <c r="J843" s="121">
        <f>VLOOKUP(C843,'Analysis-must not modify'!C:FI,162,FALSE)</f>
        <v>30187.839734121124</v>
      </c>
      <c r="K843" s="121">
        <f>VLOOKUP(C843,'Analysis-must not modify'!C:FI,163,FALSE)</f>
        <v>290.49856967715573</v>
      </c>
      <c r="L843" s="121">
        <f t="shared" si="509"/>
        <v>1</v>
      </c>
      <c r="M843" s="121">
        <f t="shared" si="510"/>
        <v>1</v>
      </c>
      <c r="N843" s="121">
        <f t="shared" si="511"/>
        <v>1</v>
      </c>
      <c r="O843" s="121">
        <f t="shared" si="512"/>
        <v>1</v>
      </c>
      <c r="P843" s="121">
        <f t="shared" si="517"/>
        <v>1</v>
      </c>
      <c r="Q843" s="121">
        <f t="shared" si="513"/>
        <v>0</v>
      </c>
      <c r="R843" s="121" t="str">
        <f t="shared" si="514"/>
        <v/>
      </c>
      <c r="S843" s="122" t="str">
        <f t="shared" si="515"/>
        <v/>
      </c>
      <c r="T843" s="121" t="str">
        <f t="shared" si="498"/>
        <v/>
      </c>
      <c r="U843" s="121" t="str">
        <f>IFERROR(IF('Analysis_2-must not modify'!$R843="","",IF($S$823="Total GHG",IF($T$823="All sectors",AA21,IF($T$823="Stationary",AB21,IF($T$823="Transportation",AC21,IF($T$823="Waste",AD21,IF($T$823="IPPU",AE21,Iif($T$823="AFOLU",AF21)))))),IF($S$823="Per capita",IF($T$823="All sectors",AA225,IF($T$823="Stationary",AB225,IF($T$823="Transportation",AC225,IF($T$823="Waste",AD225,IF($T$823="IPPU",AE225,IF($T$823="AFOLU",AF225)))))),IF($S$823="Per unit land area (km2)",IF($T$823="All sectors",AA429,IF($T$823="Stationary",AB429,IF($T$823="Transportation",AC429,IF($T$823="Waste",AD429,IF($T$823="IPPU",AE429,IF($T$823="AFOLU",AF429)))))),IF($S$823="Per unit GDP ($m)",IF($T$823="All sectors",AA633,IF($T$823="Stationary",AB633,IF($T$823="Transportation",AC633,IF($T$823="Waste",AD633,IF($T$823="IPPU",AE633,IF($T$823="AFOLU",AF633)))))),""))))),"")</f>
        <v/>
      </c>
      <c r="V843" s="124" t="str">
        <f>IF('Analysis_2-must not modify'!$T843="","",IF($S$823="Total GHG",IF($T$823="All sectors",U21,IF($T$823="Stationary",AG21,IF($T$823="Transportation",AP21,IF($T$823="Waste",AV21,IF($T$823="IPPU",BA21,Iif($T$823="AFOLU",BD21)))))),IF($S$823="Per capita",IF($T$823="All sectors",U225,IF($T$823="Stationary",AG225,IF($T$823="Transportation",AP225,IF($T$823="Waste",AV225,IF($T$823="IPPU",BA225,IF($T$823="AFOLU",BD225)))))),IF($S$823="Per unit land area (km2)",IF($T$823="All sectors",U429,IF($T$823="Stationary",AG429,IF($T$823="Transportation",AP429,IF($T$823="Waste",AV429,IF($T$823="IPPU",BA429,Iif($T$823="AFOLU",BD429)))))),IF($S$823="Per unit GDP ($m)",IF($T$823="All sectors",U633,IF($T$823="Stationary",AG633,IF($T$823="Transportation",AP633,IF($T$823="Waste",AV633,IF($T$823="IPPU",BA21,IF($T$823="AFOLU",BD633)))))),"")))))</f>
        <v/>
      </c>
      <c r="W843" s="124" t="str">
        <f>IF('Analysis_2-must not modify'!$T843="","",IF($S$823="Total GHG",IF($T$823="All sectors",V21,IF($T$823="Stationary",AH21,IF($T$823="Transportation",AQ21,IF($T$823="Waste",AW21,IF($T$823="IPPU",BB21,Iif($T$823="AFOLU",BE21)))))),IF($S$823="Per capita",IF($T$823="All sectors",V225,IF($T$823="Stationary",AH225,IF($T$823="Transportation",AQ225,IF($T$823="Waste",AW225,IF($T$823="IPPU",BB225,IF($T$823="AFOLU",BE225)))))),IF($S$823="Per unit land area (km2)",IF($T$823="All sectors",V429,IF($T$823="Stationary",AH429,IF($T$823="Transportation",AQ429,IF($T$823="Waste",AW429,IF($T$823="IPPU",BB429,Iif($T$823="AFOLU",BE429)))))),IF($S$823="Per unit GDP ($m)",IF($T$823="All sectors",V633,IF($T$823="Stationary",AH633,IF($T$823="Transportation",AQ633,IF($T$823="Waste",AW633,IF($T$823="IPPU",BB21,IF($T$823="AFOLU",BE633)))))),"")))))</f>
        <v/>
      </c>
      <c r="X843" s="124" t="str">
        <f>IF('Analysis_2-must not modify'!$T843="","",IF($S$823="Total GHG",IF($T$823="All sectors",W21,IF($T$823="Stationary",AI21,IF($T$823="Transportation",AR21,IF($T$823="Waste",AX21,IF($T$823="IPPU","",IF($T$823="AFOLU",BF21)))))),IF($S$823="Per capita",IF($T$823="All sectors",W225,IF($T$823="Stationary",AI225,IF($T$823="Transportation",AR225,IF($T$823="Waste",AX225,IF($T$823="IPPU","",IF($T$823="AFOLU",BF225)))))),IF($S$823="Per unit land area (km2)",IF($T$823="All sectors",W429,IF($T$823="Stationary",AI429,IF($T$823="Transportation",AR429,IF($T$823="Waste",AX429,IF($T$823="IPPU","",IF($T$823="AFOLU",BF429)))))),IF($S$823="Per unit GDP ($m)",IF($T$823="All sectors",W633,IF($T$823="Stationary",AI633,IF($T$823="Transportation",AR633,IF($T$823="Waste",AX633,IF($T$823="IPPU","",IF($T$823="AFOLU",BF633)))))),"")))))</f>
        <v/>
      </c>
      <c r="Y843" s="124" t="str">
        <f>IF('Analysis_2-must not modify'!$T843="","",IF($S$823="Total GHG",IF($T$823="All sectors",X21,IF($T$823="Stationary",AJ21,IF($T$823="Transportation",AS21,IF($T$823="Waste",AY21,"")))),IF($S$823="Per capita",IF($T$823="All sectors",X225,IF($T$823="Stationary",AJ225,IF($T$823="Transportation",AS225,IF($T$823="Waste",AY225,"")))),IF($S$823="Per unit land area (km2)",IF($T$823="All sectors",X429,IF($T$823="Stationary",AJ429,IF($T$823="Transportation",AS429,IF($T$823="Waste",AY429,"")))),IF($S$823="Per unit GDP ($m)",IF($T$823="All sectors",X633,IF($T$823="Stationary",AJ633,IF($T$823="Transportation",AS633,IF($T$823="Waste",AY633,"")))),"")))))</f>
        <v/>
      </c>
      <c r="Z843" s="124" t="str">
        <f>IF('Analysis_2-must not modify'!$T843="","",IF($S$823="Total GHG",IF($T$823="All sectors",Y21,IF($T$823="Stationary",AK21,IF($T$823="Transportation",AT21,""))),IF($S$823="Per capita",IF($T$823="All sectors",Y225,IF($T$823="Stationary",AK225,IF($T$823="Transportation",AT225,""))),IF($S$823="Per unit land area (km2)",IF($T$823="All sectors",Y429,IF($T$823="Stationary",AK429,IF($T$823="Transportation",AT429,""))),IF($S$823="Per unit GDP ($m)",IF($T$823="All sectors",Y633,IF($T$823="Stationary",AK633,IF($T$823="Transportation",AT633,""))),"")))))</f>
        <v/>
      </c>
      <c r="AA843" s="124" t="str">
        <f>IF('Analysis_2-must not modify'!$T843="","",IF($S$823="Total GHG",IF($T$823="All sectors","",IF($T$823="Stationary",AL21,"")),IF($S$823="Per capita",IF($T$823="All sectors","",IF($T$823="Stationary",AL225,"")),IF($S$823="Per unit land area (km2)",IF($T$823="All sectors","",IF($T$823="Stationary",AL429,"")),IF($S$823="Per unit GDP ($m)",IF($T$823="All sectors","",IF($T$823="Stationary",AL633,"")),"")))))</f>
        <v/>
      </c>
      <c r="AB843" s="124" t="str">
        <f>IF('Analysis_2-must not modify'!$T843="","",IF($S$823="Total GHG",IF($T$823="All sectors","",IF($T$823="Stationary",AM21,"")),IF($S$823="Per capita",IF($T$823="All sectors","",IF($T$823="Stationary",AM225,"")),IF($S$823="Per unit land area (km2)",IF($T$823="All sectors","",IF($T$823="Stationary",AM429,"")),IF($S$823="Per unit GDP ($m)",IF($T$823="All sectors","",IF($T$823="Stationary",AM633,"")),"")))))</f>
        <v/>
      </c>
      <c r="AC843" s="124" t="str">
        <f>IF('Analysis_2-must not modify'!$T843="","",IF($S$823="Total GHG",IF($T$823="All sectors","",IF($T$823="Stationary",AN21,"")),IF($S$823="Per capita",IF($T$823="All sectors","",IF($T$823="Stationary",AN225,"")),IF($S$823="Per unit land area (km2)",IF($T$823="All sectors","",IF($T$823="Stationary",AN429,"")),IF($S$823="Per unit GDP ($m)",IF($T$823="All sectors","",IF($T$823="Stationary",AN633,"")),"")))))</f>
        <v/>
      </c>
      <c r="AD843" s="121" t="str">
        <f>IF(U843&lt;X$1+1,U843,IF('Analysis_2-must not modify'!$U843="","",RANK('Analysis_2-must not modify'!$U843,rankORIGINAL)+'Analysis_2-must not modify'!X$1))</f>
        <v/>
      </c>
      <c r="AE843" s="50" t="str">
        <f t="shared" si="518"/>
        <v/>
      </c>
      <c r="AF843" s="83">
        <f t="shared" si="523"/>
        <v>0.5921320437532761</v>
      </c>
      <c r="AG843" s="83">
        <f t="shared" si="523"/>
        <v>0.39835565079860136</v>
      </c>
      <c r="AH843" s="83">
        <f t="shared" si="523"/>
        <v>1.0220073172138695</v>
      </c>
      <c r="AI843" s="83" t="str">
        <f t="shared" si="523"/>
        <v/>
      </c>
      <c r="AJ843" s="83">
        <f t="shared" si="523"/>
        <v>0.28564651423628173</v>
      </c>
      <c r="AK843" s="83" t="str">
        <f t="shared" si="523"/>
        <v/>
      </c>
      <c r="AL843" s="83" t="str">
        <f t="shared" si="523"/>
        <v/>
      </c>
      <c r="AM843" s="83">
        <f t="shared" si="523"/>
        <v>7.3172212985263954E-2</v>
      </c>
      <c r="AN843" s="83">
        <f t="shared" ca="1" si="500"/>
        <v>105</v>
      </c>
      <c r="AO843" s="50" t="str">
        <f t="shared" si="519"/>
        <v/>
      </c>
      <c r="AP843" s="83">
        <f t="shared" si="524"/>
        <v>2.6893588718543167</v>
      </c>
      <c r="AQ843" s="83">
        <f t="shared" si="524"/>
        <v>4.0508240025468926E-2</v>
      </c>
      <c r="AR843" s="83">
        <f t="shared" si="524"/>
        <v>1.2374068611163094E-2</v>
      </c>
      <c r="AS843" s="83" t="str">
        <f t="shared" si="524"/>
        <v/>
      </c>
      <c r="AT843" s="83" t="str">
        <f t="shared" si="524"/>
        <v/>
      </c>
      <c r="AU843" s="83">
        <f t="shared" ca="1" si="502"/>
        <v>25</v>
      </c>
      <c r="AV843" s="50" t="str">
        <f t="shared" si="520"/>
        <v/>
      </c>
      <c r="AW843" s="83">
        <f t="shared" si="503"/>
        <v>0.192246501139992</v>
      </c>
      <c r="AX843" s="83" t="str">
        <f t="shared" si="503"/>
        <v/>
      </c>
      <c r="AY843" s="83" t="str">
        <f t="shared" si="503"/>
        <v/>
      </c>
      <c r="AZ843" s="83">
        <f t="shared" si="503"/>
        <v>6.1416137277613735E-3</v>
      </c>
      <c r="BA843" s="83">
        <f t="shared" ca="1" si="504"/>
        <v>101</v>
      </c>
      <c r="BB843" s="50" t="str">
        <f t="shared" si="521"/>
        <v/>
      </c>
      <c r="BC843" s="83" t="str">
        <f t="shared" si="505"/>
        <v/>
      </c>
      <c r="BD843" s="83" t="str">
        <f t="shared" si="506"/>
        <v/>
      </c>
      <c r="BE843" s="83" t="e">
        <f t="shared" ca="1" si="507"/>
        <v>#VALUE!</v>
      </c>
      <c r="BF843" s="50" t="str">
        <f t="shared" si="522"/>
        <v/>
      </c>
    </row>
    <row r="844" spans="1:58" ht="15" customHeight="1">
      <c r="A844" s="25">
        <f t="shared" si="516"/>
        <v>4</v>
      </c>
      <c r="B844" s="153">
        <v>13</v>
      </c>
      <c r="C844" s="112" t="str">
        <f t="shared" si="497"/>
        <v>Auckland_1990</v>
      </c>
      <c r="D844" s="112" t="str">
        <f>IFERROR(VLOOKUP($C844,'Analysis-must not modify'!$C:$G,4,FALSE),"")</f>
        <v>New Zealand</v>
      </c>
      <c r="E844" s="112" t="str">
        <f>IFERROR(VLOOKUP($C844,'Analysis-must not modify'!$C:$G,5,FALSE),"")</f>
        <v>East Asia and Oceania</v>
      </c>
      <c r="F844" s="112" t="str">
        <f t="shared" si="508"/>
        <v>East_Asia_and_Oceania</v>
      </c>
      <c r="G844" s="121">
        <f>VLOOKUP(C844,'Analysis-must not modify'!C:D,2,FALSE)</f>
        <v>1990</v>
      </c>
      <c r="H844" s="121" t="str">
        <f>VLOOKUP(C844,'Analysis-must not modify'!C:FF,160,FALSE)</f>
        <v>No</v>
      </c>
      <c r="I844" s="121" t="str">
        <f>VLOOKUP(C844,'Analysis-must not modify'!C:FI,161,FALSE)</f>
        <v>Highlands</v>
      </c>
      <c r="J844" s="121" t="str">
        <f>VLOOKUP(C844,'Analysis-must not modify'!C:FI,162,FALSE)</f>
        <v/>
      </c>
      <c r="K844" s="121">
        <f>VLOOKUP(C844,'Analysis-must not modify'!C:FI,163,FALSE)</f>
        <v>190.17903555373925</v>
      </c>
      <c r="L844" s="121">
        <f t="shared" si="509"/>
        <v>1</v>
      </c>
      <c r="M844" s="121">
        <f t="shared" si="510"/>
        <v>1</v>
      </c>
      <c r="N844" s="121">
        <f t="shared" si="511"/>
        <v>1</v>
      </c>
      <c r="O844" s="121">
        <f t="shared" si="512"/>
        <v>1</v>
      </c>
      <c r="P844" s="121">
        <f t="shared" si="517"/>
        <v>1</v>
      </c>
      <c r="Q844" s="121">
        <f t="shared" si="513"/>
        <v>0</v>
      </c>
      <c r="R844" s="121" t="str">
        <f t="shared" si="514"/>
        <v/>
      </c>
      <c r="S844" s="122" t="str">
        <f t="shared" si="515"/>
        <v/>
      </c>
      <c r="T844" s="121" t="str">
        <f t="shared" si="498"/>
        <v/>
      </c>
      <c r="U844" s="121" t="str">
        <f>IFERROR(IF('Analysis_2-must not modify'!$R844="","",IF($S$823="Total GHG",IF($T$823="All sectors",AA22,IF($T$823="Stationary",AB22,IF($T$823="Transportation",AC22,IF($T$823="Waste",AD22,IF($T$823="IPPU",AE22,Iif($T$823="AFOLU",AF22)))))),IF($S$823="Per capita",IF($T$823="All sectors",AA226,IF($T$823="Stationary",AB226,IF($T$823="Transportation",AC226,IF($T$823="Waste",AD226,IF($T$823="IPPU",AE226,IF($T$823="AFOLU",AF226)))))),IF($S$823="Per unit land area (km2)",IF($T$823="All sectors",AA430,IF($T$823="Stationary",AB430,IF($T$823="Transportation",AC430,IF($T$823="Waste",AD430,IF($T$823="IPPU",AE430,IF($T$823="AFOLU",AF430)))))),IF($S$823="Per unit GDP ($m)",IF($T$823="All sectors",AA634,IF($T$823="Stationary",AB634,IF($T$823="Transportation",AC634,IF($T$823="Waste",AD634,IF($T$823="IPPU",AE634,IF($T$823="AFOLU",AF634)))))),""))))),"")</f>
        <v/>
      </c>
      <c r="V844" s="124" t="str">
        <f>IF('Analysis_2-must not modify'!$T844="","",IF($S$823="Total GHG",IF($T$823="All sectors",U22,IF($T$823="Stationary",AG22,IF($T$823="Transportation",AP22,IF($T$823="Waste",AV22,IF($T$823="IPPU",BA22,Iif($T$823="AFOLU",BD22)))))),IF($S$823="Per capita",IF($T$823="All sectors",U226,IF($T$823="Stationary",AG226,IF($T$823="Transportation",AP226,IF($T$823="Waste",AV226,IF($T$823="IPPU",BA226,IF($T$823="AFOLU",BD226)))))),IF($S$823="Per unit land area (km2)",IF($T$823="All sectors",U430,IF($T$823="Stationary",AG430,IF($T$823="Transportation",AP430,IF($T$823="Waste",AV430,IF($T$823="IPPU",BA430,Iif($T$823="AFOLU",BD430)))))),IF($S$823="Per unit GDP ($m)",IF($T$823="All sectors",U634,IF($T$823="Stationary",AG634,IF($T$823="Transportation",AP634,IF($T$823="Waste",AV634,IF($T$823="IPPU",BA22,IF($T$823="AFOLU",BD634)))))),"")))))</f>
        <v/>
      </c>
      <c r="W844" s="124" t="str">
        <f>IF('Analysis_2-must not modify'!$T844="","",IF($S$823="Total GHG",IF($T$823="All sectors",V22,IF($T$823="Stationary",AH22,IF($T$823="Transportation",AQ22,IF($T$823="Waste",AW22,IF($T$823="IPPU",BB22,Iif($T$823="AFOLU",BE22)))))),IF($S$823="Per capita",IF($T$823="All sectors",V226,IF($T$823="Stationary",AH226,IF($T$823="Transportation",AQ226,IF($T$823="Waste",AW226,IF($T$823="IPPU",BB226,IF($T$823="AFOLU",BE226)))))),IF($S$823="Per unit land area (km2)",IF($T$823="All sectors",V430,IF($T$823="Stationary",AH430,IF($T$823="Transportation",AQ430,IF($T$823="Waste",AW430,IF($T$823="IPPU",BB430,Iif($T$823="AFOLU",BE430)))))),IF($S$823="Per unit GDP ($m)",IF($T$823="All sectors",V634,IF($T$823="Stationary",AH634,IF($T$823="Transportation",AQ634,IF($T$823="Waste",AW634,IF($T$823="IPPU",BB22,IF($T$823="AFOLU",BE634)))))),"")))))</f>
        <v/>
      </c>
      <c r="X844" s="124" t="str">
        <f>IF('Analysis_2-must not modify'!$T844="","",IF($S$823="Total GHG",IF($T$823="All sectors",W22,IF($T$823="Stationary",AI22,IF($T$823="Transportation",AR22,IF($T$823="Waste",AX22,IF($T$823="IPPU","",IF($T$823="AFOLU",BF22)))))),IF($S$823="Per capita",IF($T$823="All sectors",W226,IF($T$823="Stationary",AI226,IF($T$823="Transportation",AR226,IF($T$823="Waste",AX226,IF($T$823="IPPU","",IF($T$823="AFOLU",BF226)))))),IF($S$823="Per unit land area (km2)",IF($T$823="All sectors",W430,IF($T$823="Stationary",AI430,IF($T$823="Transportation",AR430,IF($T$823="Waste",AX430,IF($T$823="IPPU","",IF($T$823="AFOLU",BF430)))))),IF($S$823="Per unit GDP ($m)",IF($T$823="All sectors",W634,IF($T$823="Stationary",AI634,IF($T$823="Transportation",AR634,IF($T$823="Waste",AX634,IF($T$823="IPPU","",IF($T$823="AFOLU",BF634)))))),"")))))</f>
        <v/>
      </c>
      <c r="Y844" s="124" t="str">
        <f>IF('Analysis_2-must not modify'!$T844="","",IF($S$823="Total GHG",IF($T$823="All sectors",X22,IF($T$823="Stationary",AJ22,IF($T$823="Transportation",AS22,IF($T$823="Waste",AY22,"")))),IF($S$823="Per capita",IF($T$823="All sectors",X226,IF($T$823="Stationary",AJ226,IF($T$823="Transportation",AS226,IF($T$823="Waste",AY226,"")))),IF($S$823="Per unit land area (km2)",IF($T$823="All sectors",X430,IF($T$823="Stationary",AJ430,IF($T$823="Transportation",AS430,IF($T$823="Waste",AY430,"")))),IF($S$823="Per unit GDP ($m)",IF($T$823="All sectors",X634,IF($T$823="Stationary",AJ634,IF($T$823="Transportation",AS634,IF($T$823="Waste",AY634,"")))),"")))))</f>
        <v/>
      </c>
      <c r="Z844" s="124" t="str">
        <f>IF('Analysis_2-must not modify'!$T844="","",IF($S$823="Total GHG",IF($T$823="All sectors",Y22,IF($T$823="Stationary",AK22,IF($T$823="Transportation",AT22,""))),IF($S$823="Per capita",IF($T$823="All sectors",Y226,IF($T$823="Stationary",AK226,IF($T$823="Transportation",AT226,""))),IF($S$823="Per unit land area (km2)",IF($T$823="All sectors",Y430,IF($T$823="Stationary",AK430,IF($T$823="Transportation",AT430,""))),IF($S$823="Per unit GDP ($m)",IF($T$823="All sectors",Y634,IF($T$823="Stationary",AK634,IF($T$823="Transportation",AT634,""))),"")))))</f>
        <v/>
      </c>
      <c r="AA844" s="124" t="str">
        <f>IF('Analysis_2-must not modify'!$T844="","",IF($S$823="Total GHG",IF($T$823="All sectors","",IF($T$823="Stationary",AL22,"")),IF($S$823="Per capita",IF($T$823="All sectors","",IF($T$823="Stationary",AL226,"")),IF($S$823="Per unit land area (km2)",IF($T$823="All sectors","",IF($T$823="Stationary",AL430,"")),IF($S$823="Per unit GDP ($m)",IF($T$823="All sectors","",IF($T$823="Stationary",AL634,"")),"")))))</f>
        <v/>
      </c>
      <c r="AB844" s="124" t="str">
        <f>IF('Analysis_2-must not modify'!$T844="","",IF($S$823="Total GHG",IF($T$823="All sectors","",IF($T$823="Stationary",AM22,"")),IF($S$823="Per capita",IF($T$823="All sectors","",IF($T$823="Stationary",AM226,"")),IF($S$823="Per unit land area (km2)",IF($T$823="All sectors","",IF($T$823="Stationary",AM430,"")),IF($S$823="Per unit GDP ($m)",IF($T$823="All sectors","",IF($T$823="Stationary",AM634,"")),"")))))</f>
        <v/>
      </c>
      <c r="AC844" s="124" t="str">
        <f>IF('Analysis_2-must not modify'!$T844="","",IF($S$823="Total GHG",IF($T$823="All sectors","",IF($T$823="Stationary",AN22,"")),IF($S$823="Per capita",IF($T$823="All sectors","",IF($T$823="Stationary",AN226,"")),IF($S$823="Per unit land area (km2)",IF($T$823="All sectors","",IF($T$823="Stationary",AN430,"")),IF($S$823="Per unit GDP ($m)",IF($T$823="All sectors","",IF($T$823="Stationary",AN634,"")),"")))))</f>
        <v/>
      </c>
      <c r="AD844" s="121" t="str">
        <f>IF(U844&lt;X$1+1,U844,IF('Analysis_2-must not modify'!$U844="","",RANK('Analysis_2-must not modify'!$U844,rankORIGINAL)+'Analysis_2-must not modify'!X$1))</f>
        <v/>
      </c>
      <c r="AE844" s="50" t="str">
        <f t="shared" si="518"/>
        <v/>
      </c>
      <c r="AF844" s="83">
        <f t="shared" si="523"/>
        <v>0.60150206904405545</v>
      </c>
      <c r="AG844" s="83">
        <f t="shared" si="523"/>
        <v>0.44191619262812198</v>
      </c>
      <c r="AH844" s="83">
        <f t="shared" si="523"/>
        <v>1.2333188244095936</v>
      </c>
      <c r="AI844" s="83" t="str">
        <f t="shared" si="523"/>
        <v/>
      </c>
      <c r="AJ844" s="83">
        <f t="shared" si="523"/>
        <v>0.29465929086910764</v>
      </c>
      <c r="AK844" s="83" t="str">
        <f t="shared" si="523"/>
        <v/>
      </c>
      <c r="AL844" s="83" t="str">
        <f t="shared" si="523"/>
        <v/>
      </c>
      <c r="AM844" s="83">
        <f t="shared" si="523"/>
        <v>0.20577014182986489</v>
      </c>
      <c r="AN844" s="83">
        <f t="shared" ca="1" si="500"/>
        <v>83</v>
      </c>
      <c r="AO844" s="50" t="str">
        <f t="shared" si="519"/>
        <v/>
      </c>
      <c r="AP844" s="83">
        <f t="shared" si="524"/>
        <v>2.4651499132318033</v>
      </c>
      <c r="AQ844" s="83">
        <f t="shared" si="524"/>
        <v>3.4352305591363846E-2</v>
      </c>
      <c r="AR844" s="83">
        <f t="shared" si="524"/>
        <v>1.1897552469430037E-2</v>
      </c>
      <c r="AS844" s="83" t="str">
        <f t="shared" si="524"/>
        <v/>
      </c>
      <c r="AT844" s="83" t="str">
        <f t="shared" si="524"/>
        <v/>
      </c>
      <c r="AU844" s="83">
        <f t="shared" ca="1" si="502"/>
        <v>39</v>
      </c>
      <c r="AV844" s="50" t="str">
        <f t="shared" si="520"/>
        <v/>
      </c>
      <c r="AW844" s="83">
        <f t="shared" si="503"/>
        <v>0.65235227953207475</v>
      </c>
      <c r="AX844" s="83" t="str">
        <f t="shared" si="503"/>
        <v/>
      </c>
      <c r="AY844" s="83" t="str">
        <f t="shared" si="503"/>
        <v/>
      </c>
      <c r="AZ844" s="83">
        <f t="shared" si="503"/>
        <v>0.12233636795408144</v>
      </c>
      <c r="BA844" s="83">
        <f t="shared" ca="1" si="504"/>
        <v>22</v>
      </c>
      <c r="BB844" s="50" t="str">
        <f t="shared" si="521"/>
        <v/>
      </c>
      <c r="BC844" s="83" t="str">
        <f t="shared" si="505"/>
        <v/>
      </c>
      <c r="BD844" s="83" t="str">
        <f t="shared" si="506"/>
        <v/>
      </c>
      <c r="BE844" s="83" t="e">
        <f t="shared" ca="1" si="507"/>
        <v>#VALUE!</v>
      </c>
      <c r="BF844" s="50" t="str">
        <f t="shared" si="522"/>
        <v/>
      </c>
    </row>
    <row r="845" spans="1:58" ht="15" customHeight="1">
      <c r="A845" s="25">
        <f t="shared" si="516"/>
        <v>5</v>
      </c>
      <c r="B845" s="25">
        <v>14</v>
      </c>
      <c r="C845" s="112" t="str">
        <f t="shared" si="497"/>
        <v>Bogotá_2012</v>
      </c>
      <c r="D845" s="112" t="str">
        <f>IFERROR(VLOOKUP($C845,'Analysis-must not modify'!$C:$G,4,FALSE),"")</f>
        <v xml:space="preserve">Colombia </v>
      </c>
      <c r="E845" s="112" t="str">
        <f>IFERROR(VLOOKUP($C845,'Analysis-must not modify'!$C:$G,5,FALSE),"")</f>
        <v>Latin America</v>
      </c>
      <c r="F845" s="112" t="str">
        <f t="shared" si="508"/>
        <v>Latin_America</v>
      </c>
      <c r="G845" s="121">
        <f>VLOOKUP(C845,'Analysis-must not modify'!C:D,2,FALSE)</f>
        <v>2012</v>
      </c>
      <c r="H845" s="121" t="str">
        <f>VLOOKUP(C845,'Analysis-must not modify'!C:FF,160,FALSE)</f>
        <v>YES</v>
      </c>
      <c r="I845" s="121" t="str">
        <f>VLOOKUP(C845,'Analysis-must not modify'!C:FI,161,FALSE)</f>
        <v>Highlands</v>
      </c>
      <c r="J845" s="121">
        <f>VLOOKUP(C845,'Analysis-must not modify'!C:FI,162,FALSE)</f>
        <v>9039.8830664511515</v>
      </c>
      <c r="K845" s="121">
        <f>VLOOKUP(C845,'Analysis-must not modify'!C:FI,163,FALSE)</f>
        <v>4626.2648173041671</v>
      </c>
      <c r="L845" s="121">
        <f t="shared" si="509"/>
        <v>1</v>
      </c>
      <c r="M845" s="121">
        <f t="shared" si="510"/>
        <v>1</v>
      </c>
      <c r="N845" s="121">
        <f t="shared" si="511"/>
        <v>1</v>
      </c>
      <c r="O845" s="121">
        <f t="shared" si="512"/>
        <v>1</v>
      </c>
      <c r="P845" s="121">
        <f t="shared" si="517"/>
        <v>1</v>
      </c>
      <c r="Q845" s="121">
        <f t="shared" si="513"/>
        <v>1</v>
      </c>
      <c r="R845" s="121" t="str">
        <f t="shared" si="514"/>
        <v>Bogotá_2012</v>
      </c>
      <c r="S845" s="122">
        <f t="shared" si="515"/>
        <v>2012</v>
      </c>
      <c r="T845" s="121" t="str">
        <f t="shared" si="498"/>
        <v>Bogotá_2012</v>
      </c>
      <c r="U845" s="121">
        <f ca="1">IFERROR(IF('Analysis_2-must not modify'!$R845="","",IF($S$823="Total GHG",IF($T$823="All sectors",AA23,IF($T$823="Stationary",AB23,IF($T$823="Transportation",AC23,IF($T$823="Waste",AD23,IF($T$823="IPPU",AE23,Iif($T$823="AFOLU",AF23)))))),IF($S$823="Per capita",IF($T$823="All sectors",AA227,IF($T$823="Stationary",AB227,IF($T$823="Transportation",AC227,IF($T$823="Waste",AD227,IF($T$823="IPPU",AE227,IF($T$823="AFOLU",AF227)))))),IF($S$823="Per unit land area (km2)",IF($T$823="All sectors",AA431,IF($T$823="Stationary",AB431,IF($T$823="Transportation",AC431,IF($T$823="Waste",AD431,IF($T$823="IPPU",AE431,IF($T$823="AFOLU",AF431)))))),IF($S$823="Per unit GDP ($m)",IF($T$823="All sectors",AA635,IF($T$823="Stationary",AB635,IF($T$823="Transportation",AC635,IF($T$823="Waste",AD635,IF($T$823="IPPU",AE635,IF($T$823="AFOLU",AF635)))))),""))))),"")</f>
        <v>150</v>
      </c>
      <c r="V845" s="124">
        <f>IF('Analysis_2-must not modify'!$T845="","",IF($S$823="Total GHG",IF($T$823="All sectors",U23,IF($T$823="Stationary",AG23,IF($T$823="Transportation",AP23,IF($T$823="Waste",AV23,IF($T$823="IPPU",BA23,Iif($T$823="AFOLU",BD23)))))),IF($S$823="Per capita",IF($T$823="All sectors",U227,IF($T$823="Stationary",AG227,IF($T$823="Transportation",AP227,IF($T$823="Waste",AV227,IF($T$823="IPPU",BA227,IF($T$823="AFOLU",BD227)))))),IF($S$823="Per unit land area (km2)",IF($T$823="All sectors",U431,IF($T$823="Stationary",AG431,IF($T$823="Transportation",AP431,IF($T$823="Waste",AV431,IF($T$823="IPPU",BA431,Iif($T$823="AFOLU",BD431)))))),IF($S$823="Per unit GDP ($m)",IF($T$823="All sectors",U635,IF($T$823="Stationary",AG635,IF($T$823="Transportation",AP635,IF($T$823="Waste",AV635,IF($T$823="IPPU",BA23,IF($T$823="AFOLU",BD635)))))),"")))))</f>
        <v>0.89611700799388916</v>
      </c>
      <c r="W845" s="124">
        <f>IF('Analysis_2-must not modify'!$T845="","",IF($S$823="Total GHG",IF($T$823="All sectors",V23,IF($T$823="Stationary",AH23,IF($T$823="Transportation",AQ23,IF($T$823="Waste",AW23,IF($T$823="IPPU",BB23,Iif($T$823="AFOLU",BE23)))))),IF($S$823="Per capita",IF($T$823="All sectors",V227,IF($T$823="Stationary",AH227,IF($T$823="Transportation",AQ227,IF($T$823="Waste",AW227,IF($T$823="IPPU",BB227,IF($T$823="AFOLU",BE227)))))),IF($S$823="Per unit land area (km2)",IF($T$823="All sectors",V431,IF($T$823="Stationary",AH431,IF($T$823="Transportation",AQ431,IF($T$823="Waste",AW431,IF($T$823="IPPU",BB431,Iif($T$823="AFOLU",BE431)))))),IF($S$823="Per unit GDP ($m)",IF($T$823="All sectors",V635,IF($T$823="Stationary",AH635,IF($T$823="Transportation",AQ635,IF($T$823="Waste",AW635,IF($T$823="IPPU",BB23,IF($T$823="AFOLU",BE635)))))),"")))))</f>
        <v>0.61972723389949769</v>
      </c>
      <c r="X845" s="124">
        <f>IF('Analysis_2-must not modify'!$T845="","",IF($S$823="Total GHG",IF($T$823="All sectors",W23,IF($T$823="Stationary",AI23,IF($T$823="Transportation",AR23,IF($T$823="Waste",AX23,IF($T$823="IPPU","",IF($T$823="AFOLU",BF23)))))),IF($S$823="Per capita",IF($T$823="All sectors",W227,IF($T$823="Stationary",AI227,IF($T$823="Transportation",AR227,IF($T$823="Waste",AX227,IF($T$823="IPPU","",IF($T$823="AFOLU",BF227)))))),IF($S$823="Per unit land area (km2)",IF($T$823="All sectors",W431,IF($T$823="Stationary",AI431,IF($T$823="Transportation",AR431,IF($T$823="Waste",AX431,IF($T$823="IPPU","",IF($T$823="AFOLU",BF431)))))),IF($S$823="Per unit GDP ($m)",IF($T$823="All sectors",W635,IF($T$823="Stationary",AI635,IF($T$823="Transportation",AR635,IF($T$823="Waste",AX635,IF($T$823="IPPU","",IF($T$823="AFOLU",BF635)))))),"")))))</f>
        <v>0.12316216222102085</v>
      </c>
      <c r="Y845" s="124" t="str">
        <f>IF('Analysis_2-must not modify'!$T845="","",IF($S$823="Total GHG",IF($T$823="All sectors",X23,IF($T$823="Stationary",AJ23,IF($T$823="Transportation",AS23,IF($T$823="Waste",AY23,"")))),IF($S$823="Per capita",IF($T$823="All sectors",X227,IF($T$823="Stationary",AJ227,IF($T$823="Transportation",AS227,IF($T$823="Waste",AY227,"")))),IF($S$823="Per unit land area (km2)",IF($T$823="All sectors",X431,IF($T$823="Stationary",AJ431,IF($T$823="Transportation",AS431,IF($T$823="Waste",AY431,"")))),IF($S$823="Per unit GDP ($m)",IF($T$823="All sectors",X635,IF($T$823="Stationary",AJ635,IF($T$823="Transportation",AS635,IF($T$823="Waste",AY635,"")))),"")))))</f>
        <v/>
      </c>
      <c r="Z845" s="124" t="str">
        <f>IF('Analysis_2-must not modify'!$T845="","",IF($S$823="Total GHG",IF($T$823="All sectors",Y23,IF($T$823="Stationary",AK23,IF($T$823="Transportation",AT23,""))),IF($S$823="Per capita",IF($T$823="All sectors",Y227,IF($T$823="Stationary",AK227,IF($T$823="Transportation",AT227,""))),IF($S$823="Per unit land area (km2)",IF($T$823="All sectors",Y431,IF($T$823="Stationary",AK431,IF($T$823="Transportation",AT431,""))),IF($S$823="Per unit GDP ($m)",IF($T$823="All sectors",Y635,IF($T$823="Stationary",AK635,IF($T$823="Transportation",AT635,""))),"")))))</f>
        <v/>
      </c>
      <c r="AA845" s="124" t="str">
        <f>IF('Analysis_2-must not modify'!$T845="","",IF($S$823="Total GHG",IF($T$823="All sectors","",IF($T$823="Stationary",AL23,"")),IF($S$823="Per capita",IF($T$823="All sectors","",IF($T$823="Stationary",AL227,"")),IF($S$823="Per unit land area (km2)",IF($T$823="All sectors","",IF($T$823="Stationary",AL431,"")),IF($S$823="Per unit GDP ($m)",IF($T$823="All sectors","",IF($T$823="Stationary",AL635,"")),"")))))</f>
        <v/>
      </c>
      <c r="AB845" s="124" t="str">
        <f>IF('Analysis_2-must not modify'!$T845="","",IF($S$823="Total GHG",IF($T$823="All sectors","",IF($T$823="Stationary",AM23,"")),IF($S$823="Per capita",IF($T$823="All sectors","",IF($T$823="Stationary",AM227,"")),IF($S$823="Per unit land area (km2)",IF($T$823="All sectors","",IF($T$823="Stationary",AM431,"")),IF($S$823="Per unit GDP ($m)",IF($T$823="All sectors","",IF($T$823="Stationary",AM635,"")),"")))))</f>
        <v/>
      </c>
      <c r="AC845" s="124" t="str">
        <f>IF('Analysis_2-must not modify'!$T845="","",IF($S$823="Total GHG",IF($T$823="All sectors","",IF($T$823="Stationary",AN23,"")),IF($S$823="Per capita",IF($T$823="All sectors","",IF($T$823="Stationary",AN227,"")),IF($S$823="Per unit land area (km2)",IF($T$823="All sectors","",IF($T$823="Stationary",AN431,"")),IF($S$823="Per unit GDP ($m)",IF($T$823="All sectors","",IF($T$823="Stationary",AN635,"")),"")))))</f>
        <v/>
      </c>
      <c r="AD845" s="121">
        <f ca="1">IF(U845&lt;X$1+1,U845,IF('Analysis_2-must not modify'!$U845="","",RANK('Analysis_2-must not modify'!$U845,rankORIGINAL)+'Analysis_2-must not modify'!X$1))</f>
        <v>6</v>
      </c>
      <c r="AE845" s="50" t="str">
        <f t="shared" si="518"/>
        <v>Bogotá_2012</v>
      </c>
      <c r="AF845" s="83">
        <f t="shared" si="523"/>
        <v>0.28528989988313591</v>
      </c>
      <c r="AG845" s="83">
        <f t="shared" si="523"/>
        <v>0.33801814452432555</v>
      </c>
      <c r="AH845" s="83">
        <f t="shared" si="523"/>
        <v>0.25044020946399087</v>
      </c>
      <c r="AI845" s="83" t="str">
        <f t="shared" si="523"/>
        <v/>
      </c>
      <c r="AJ845" s="83">
        <f t="shared" si="523"/>
        <v>6.568461162112702E-3</v>
      </c>
      <c r="AK845" s="83">
        <f t="shared" si="523"/>
        <v>1.0751461170575629E-2</v>
      </c>
      <c r="AL845" s="83" t="str">
        <f t="shared" si="523"/>
        <v/>
      </c>
      <c r="AM845" s="83">
        <f t="shared" si="523"/>
        <v>5.0488317897485939E-3</v>
      </c>
      <c r="AN845" s="83">
        <f t="shared" ca="1" si="500"/>
        <v>146</v>
      </c>
      <c r="AO845" s="50" t="str">
        <f t="shared" si="519"/>
        <v>Bogotá_2012</v>
      </c>
      <c r="AP845" s="83">
        <f t="shared" si="524"/>
        <v>0.61969906667837749</v>
      </c>
      <c r="AQ845" s="83">
        <f t="shared" si="524"/>
        <v>2.8167221120326185E-5</v>
      </c>
      <c r="AR845" s="83" t="str">
        <f t="shared" si="524"/>
        <v/>
      </c>
      <c r="AS845" s="83" t="str">
        <f t="shared" si="524"/>
        <v/>
      </c>
      <c r="AT845" s="83" t="str">
        <f t="shared" si="524"/>
        <v/>
      </c>
      <c r="AU845" s="83">
        <f t="shared" ca="1" si="502"/>
        <v>148</v>
      </c>
      <c r="AV845" s="50" t="str">
        <f t="shared" si="520"/>
        <v>Bogotá_2012</v>
      </c>
      <c r="AW845" s="83">
        <f t="shared" si="503"/>
        <v>6.3362393481192197E-3</v>
      </c>
      <c r="AX845" s="83">
        <f t="shared" si="503"/>
        <v>1.4478271429977105E-6</v>
      </c>
      <c r="AY845" s="83">
        <f t="shared" si="503"/>
        <v>1.8154407176003735E-5</v>
      </c>
      <c r="AZ845" s="83">
        <f t="shared" si="503"/>
        <v>0.11680632063858262</v>
      </c>
      <c r="BA845" s="83">
        <f t="shared" ca="1" si="504"/>
        <v>120</v>
      </c>
      <c r="BB845" s="50" t="str">
        <f t="shared" si="521"/>
        <v>Bogotá_2012</v>
      </c>
      <c r="BC845" s="83" t="str">
        <f t="shared" si="505"/>
        <v/>
      </c>
      <c r="BD845" s="83" t="str">
        <f t="shared" si="506"/>
        <v/>
      </c>
      <c r="BE845" s="83" t="e">
        <f t="shared" ca="1" si="507"/>
        <v>#VALUE!</v>
      </c>
      <c r="BF845" s="50" t="str">
        <f t="shared" si="522"/>
        <v>Bogotá_2012</v>
      </c>
    </row>
    <row r="846" spans="1:58" ht="15" customHeight="1">
      <c r="A846" s="25">
        <f t="shared" si="516"/>
        <v>5</v>
      </c>
      <c r="B846" s="25">
        <v>15</v>
      </c>
      <c r="C846" s="112" t="str">
        <f t="shared" si="497"/>
        <v>Boston_2005</v>
      </c>
      <c r="D846" s="112" t="str">
        <f>IFERROR(VLOOKUP($C846,'Analysis-must not modify'!$C:$G,4,FALSE),"")</f>
        <v>USA</v>
      </c>
      <c r="E846" s="112" t="str">
        <f>IFERROR(VLOOKUP($C846,'Analysis-must not modify'!$C:$G,5,FALSE),"")</f>
        <v>North America</v>
      </c>
      <c r="F846" s="112" t="str">
        <f t="shared" si="508"/>
        <v>North_America</v>
      </c>
      <c r="G846" s="121">
        <f>VLOOKUP(C846,'Analysis-must not modify'!C:D,2,FALSE)</f>
        <v>2005</v>
      </c>
      <c r="H846" s="121" t="str">
        <f>VLOOKUP(C846,'Analysis-must not modify'!C:FF,160,FALSE)</f>
        <v>No</v>
      </c>
      <c r="I846" s="121" t="str">
        <f>VLOOKUP(C846,'Analysis-must not modify'!C:FI,161,FALSE)</f>
        <v>Continental</v>
      </c>
      <c r="J846" s="121">
        <f>VLOOKUP(C846,'Analysis-must not modify'!C:FI,162,FALSE)</f>
        <v>174716.05640078202</v>
      </c>
      <c r="K846" s="121">
        <f>VLOOKUP(C846,'Analysis-must not modify'!C:FI,163,FALSE)</f>
        <v>4165.616</v>
      </c>
      <c r="L846" s="121">
        <f t="shared" si="509"/>
        <v>1</v>
      </c>
      <c r="M846" s="121">
        <f t="shared" si="510"/>
        <v>1</v>
      </c>
      <c r="N846" s="121">
        <f t="shared" si="511"/>
        <v>1</v>
      </c>
      <c r="O846" s="121">
        <f t="shared" si="512"/>
        <v>1</v>
      </c>
      <c r="P846" s="121">
        <f t="shared" si="517"/>
        <v>1</v>
      </c>
      <c r="Q846" s="121">
        <f t="shared" si="513"/>
        <v>0</v>
      </c>
      <c r="R846" s="121" t="str">
        <f t="shared" si="514"/>
        <v/>
      </c>
      <c r="S846" s="122" t="str">
        <f t="shared" si="515"/>
        <v/>
      </c>
      <c r="T846" s="121" t="str">
        <f t="shared" si="498"/>
        <v/>
      </c>
      <c r="U846" s="121" t="str">
        <f>IFERROR(IF('Analysis_2-must not modify'!$R846="","",IF($S$823="Total GHG",IF($T$823="All sectors",AA24,IF($T$823="Stationary",AB24,IF($T$823="Transportation",AC24,IF($T$823="Waste",AD24,IF($T$823="IPPU",AE24,Iif($T$823="AFOLU",AF24)))))),IF($S$823="Per capita",IF($T$823="All sectors",AA228,IF($T$823="Stationary",AB228,IF($T$823="Transportation",AC228,IF($T$823="Waste",AD228,IF($T$823="IPPU",AE228,IF($T$823="AFOLU",AF228)))))),IF($S$823="Per unit land area (km2)",IF($T$823="All sectors",AA432,IF($T$823="Stationary",AB432,IF($T$823="Transportation",AC432,IF($T$823="Waste",AD432,IF($T$823="IPPU",AE432,IF($T$823="AFOLU",AF432)))))),IF($S$823="Per unit GDP ($m)",IF($T$823="All sectors",AA636,IF($T$823="Stationary",AB636,IF($T$823="Transportation",AC636,IF($T$823="Waste",AD636,IF($T$823="IPPU",AE636,IF($T$823="AFOLU",AF636)))))),""))))),"")</f>
        <v/>
      </c>
      <c r="V846" s="124" t="str">
        <f>IF('Analysis_2-must not modify'!$T846="","",IF($S$823="Total GHG",IF($T$823="All sectors",U24,IF($T$823="Stationary",AG24,IF($T$823="Transportation",AP24,IF($T$823="Waste",AV24,IF($T$823="IPPU",BA24,Iif($T$823="AFOLU",BD24)))))),IF($S$823="Per capita",IF($T$823="All sectors",U228,IF($T$823="Stationary",AG228,IF($T$823="Transportation",AP228,IF($T$823="Waste",AV228,IF($T$823="IPPU",BA228,IF($T$823="AFOLU",BD228)))))),IF($S$823="Per unit land area (km2)",IF($T$823="All sectors",U432,IF($T$823="Stationary",AG432,IF($T$823="Transportation",AP432,IF($T$823="Waste",AV432,IF($T$823="IPPU",BA432,Iif($T$823="AFOLU",BD432)))))),IF($S$823="Per unit GDP ($m)",IF($T$823="All sectors",U636,IF($T$823="Stationary",AG636,IF($T$823="Transportation",AP636,IF($T$823="Waste",AV636,IF($T$823="IPPU",BA24,IF($T$823="AFOLU",BD636)))))),"")))))</f>
        <v/>
      </c>
      <c r="W846" s="124" t="str">
        <f>IF('Analysis_2-must not modify'!$T846="","",IF($S$823="Total GHG",IF($T$823="All sectors",V24,IF($T$823="Stationary",AH24,IF($T$823="Transportation",AQ24,IF($T$823="Waste",AW24,IF($T$823="IPPU",BB24,Iif($T$823="AFOLU",BE24)))))),IF($S$823="Per capita",IF($T$823="All sectors",V228,IF($T$823="Stationary",AH228,IF($T$823="Transportation",AQ228,IF($T$823="Waste",AW228,IF($T$823="IPPU",BB228,IF($T$823="AFOLU",BE228)))))),IF($S$823="Per unit land area (km2)",IF($T$823="All sectors",V432,IF($T$823="Stationary",AH432,IF($T$823="Transportation",AQ432,IF($T$823="Waste",AW432,IF($T$823="IPPU",BB432,Iif($T$823="AFOLU",BE432)))))),IF($S$823="Per unit GDP ($m)",IF($T$823="All sectors",V636,IF($T$823="Stationary",AH636,IF($T$823="Transportation",AQ636,IF($T$823="Waste",AW636,IF($T$823="IPPU",BB24,IF($T$823="AFOLU",BE636)))))),"")))))</f>
        <v/>
      </c>
      <c r="X846" s="124" t="str">
        <f>IF('Analysis_2-must not modify'!$T846="","",IF($S$823="Total GHG",IF($T$823="All sectors",W24,IF($T$823="Stationary",AI24,IF($T$823="Transportation",AR24,IF($T$823="Waste",AX24,IF($T$823="IPPU","",IF($T$823="AFOLU",BF24)))))),IF($S$823="Per capita",IF($T$823="All sectors",W228,IF($T$823="Stationary",AI228,IF($T$823="Transportation",AR228,IF($T$823="Waste",AX228,IF($T$823="IPPU","",IF($T$823="AFOLU",BF228)))))),IF($S$823="Per unit land area (km2)",IF($T$823="All sectors",W432,IF($T$823="Stationary",AI432,IF($T$823="Transportation",AR432,IF($T$823="Waste",AX432,IF($T$823="IPPU","",IF($T$823="AFOLU",BF432)))))),IF($S$823="Per unit GDP ($m)",IF($T$823="All sectors",W636,IF($T$823="Stationary",AI636,IF($T$823="Transportation",AR636,IF($T$823="Waste",AX636,IF($T$823="IPPU","",IF($T$823="AFOLU",BF636)))))),"")))))</f>
        <v/>
      </c>
      <c r="Y846" s="124" t="str">
        <f>IF('Analysis_2-must not modify'!$T846="","",IF($S$823="Total GHG",IF($T$823="All sectors",X24,IF($T$823="Stationary",AJ24,IF($T$823="Transportation",AS24,IF($T$823="Waste",AY24,"")))),IF($S$823="Per capita",IF($T$823="All sectors",X228,IF($T$823="Stationary",AJ228,IF($T$823="Transportation",AS228,IF($T$823="Waste",AY228,"")))),IF($S$823="Per unit land area (km2)",IF($T$823="All sectors",X432,IF($T$823="Stationary",AJ432,IF($T$823="Transportation",AS432,IF($T$823="Waste",AY432,"")))),IF($S$823="Per unit GDP ($m)",IF($T$823="All sectors",X636,IF($T$823="Stationary",AJ636,IF($T$823="Transportation",AS636,IF($T$823="Waste",AY636,"")))),"")))))</f>
        <v/>
      </c>
      <c r="Z846" s="124" t="str">
        <f>IF('Analysis_2-must not modify'!$T846="","",IF($S$823="Total GHG",IF($T$823="All sectors",Y24,IF($T$823="Stationary",AK24,IF($T$823="Transportation",AT24,""))),IF($S$823="Per capita",IF($T$823="All sectors",Y228,IF($T$823="Stationary",AK228,IF($T$823="Transportation",AT228,""))),IF($S$823="Per unit land area (km2)",IF($T$823="All sectors",Y432,IF($T$823="Stationary",AK432,IF($T$823="Transportation",AT432,""))),IF($S$823="Per unit GDP ($m)",IF($T$823="All sectors",Y636,IF($T$823="Stationary",AK636,IF($T$823="Transportation",AT636,""))),"")))))</f>
        <v/>
      </c>
      <c r="AA846" s="124" t="str">
        <f>IF('Analysis_2-must not modify'!$T846="","",IF($S$823="Total GHG",IF($T$823="All sectors","",IF($T$823="Stationary",AL24,"")),IF($S$823="Per capita",IF($T$823="All sectors","",IF($T$823="Stationary",AL228,"")),IF($S$823="Per unit land area (km2)",IF($T$823="All sectors","",IF($T$823="Stationary",AL432,"")),IF($S$823="Per unit GDP ($m)",IF($T$823="All sectors","",IF($T$823="Stationary",AL636,"")),"")))))</f>
        <v/>
      </c>
      <c r="AB846" s="124" t="str">
        <f>IF('Analysis_2-must not modify'!$T846="","",IF($S$823="Total GHG",IF($T$823="All sectors","",IF($T$823="Stationary",AM24,"")),IF($S$823="Per capita",IF($T$823="All sectors","",IF($T$823="Stationary",AM228,"")),IF($S$823="Per unit land area (km2)",IF($T$823="All sectors","",IF($T$823="Stationary",AM432,"")),IF($S$823="Per unit GDP ($m)",IF($T$823="All sectors","",IF($T$823="Stationary",AM636,"")),"")))))</f>
        <v/>
      </c>
      <c r="AC846" s="124" t="str">
        <f>IF('Analysis_2-must not modify'!$T846="","",IF($S$823="Total GHG",IF($T$823="All sectors","",IF($T$823="Stationary",AN24,"")),IF($S$823="Per capita",IF($T$823="All sectors","",IF($T$823="Stationary",AN228,"")),IF($S$823="Per unit land area (km2)",IF($T$823="All sectors","",IF($T$823="Stationary",AN432,"")),IF($S$823="Per unit GDP ($m)",IF($T$823="All sectors","",IF($T$823="Stationary",AN636,"")),"")))))</f>
        <v/>
      </c>
      <c r="AD846" s="121" t="str">
        <f>IF(U846&lt;X$1+1,U846,IF('Analysis_2-must not modify'!$U846="","",RANK('Analysis_2-must not modify'!$U846,rankORIGINAL)+'Analysis_2-must not modify'!X$1))</f>
        <v/>
      </c>
      <c r="AE846" s="50" t="str">
        <f t="shared" si="518"/>
        <v/>
      </c>
      <c r="AF846" s="83">
        <f t="shared" si="523"/>
        <v>3.0221785798631604</v>
      </c>
      <c r="AG846" s="83">
        <f t="shared" si="523"/>
        <v>7.8017843744273643</v>
      </c>
      <c r="AH846" s="83" t="str">
        <f t="shared" si="523"/>
        <v/>
      </c>
      <c r="AI846" s="83" t="str">
        <f t="shared" si="523"/>
        <v/>
      </c>
      <c r="AJ846" s="83" t="str">
        <f t="shared" si="523"/>
        <v/>
      </c>
      <c r="AK846" s="83" t="str">
        <f t="shared" si="523"/>
        <v/>
      </c>
      <c r="AL846" s="83" t="str">
        <f t="shared" si="523"/>
        <v/>
      </c>
      <c r="AM846" s="83">
        <f t="shared" si="523"/>
        <v>4.2151287840330003E-2</v>
      </c>
      <c r="AN846" s="83">
        <f t="shared" ca="1" si="500"/>
        <v>16</v>
      </c>
      <c r="AO846" s="50" t="str">
        <f t="shared" si="519"/>
        <v/>
      </c>
      <c r="AP846" s="83">
        <f t="shared" si="524"/>
        <v>3.0530423313459898</v>
      </c>
      <c r="AQ846" s="83">
        <f t="shared" si="524"/>
        <v>0.18388091034721543</v>
      </c>
      <c r="AR846" s="83">
        <f t="shared" si="524"/>
        <v>4.9175802808516203E-4</v>
      </c>
      <c r="AS846" s="83" t="str">
        <f t="shared" si="524"/>
        <v/>
      </c>
      <c r="AT846" s="83">
        <f t="shared" si="524"/>
        <v>1.9553991654058224E-2</v>
      </c>
      <c r="AU846" s="83">
        <f t="shared" ca="1" si="502"/>
        <v>14</v>
      </c>
      <c r="AV846" s="50" t="str">
        <f t="shared" si="520"/>
        <v/>
      </c>
      <c r="AW846" s="83" t="str">
        <f t="shared" si="503"/>
        <v/>
      </c>
      <c r="AX846" s="83" t="str">
        <f t="shared" si="503"/>
        <v/>
      </c>
      <c r="AY846" s="83" t="str">
        <f t="shared" si="503"/>
        <v/>
      </c>
      <c r="AZ846" s="83">
        <f t="shared" si="503"/>
        <v>3.2303640085884058E-2</v>
      </c>
      <c r="BA846" s="83">
        <f t="shared" ca="1" si="504"/>
        <v>134</v>
      </c>
      <c r="BB846" s="50" t="str">
        <f t="shared" si="521"/>
        <v/>
      </c>
      <c r="BC846" s="83" t="str">
        <f t="shared" si="505"/>
        <v/>
      </c>
      <c r="BD846" s="83" t="str">
        <f t="shared" si="506"/>
        <v/>
      </c>
      <c r="BE846" s="83" t="e">
        <f t="shared" ca="1" si="507"/>
        <v>#VALUE!</v>
      </c>
      <c r="BF846" s="50" t="str">
        <f t="shared" si="522"/>
        <v/>
      </c>
    </row>
    <row r="847" spans="1:58" ht="15" customHeight="1">
      <c r="A847" s="25">
        <f t="shared" si="516"/>
        <v>5</v>
      </c>
      <c r="B847" s="153">
        <v>16</v>
      </c>
      <c r="C847" s="112" t="str">
        <f t="shared" si="497"/>
        <v>Boston_2006</v>
      </c>
      <c r="D847" s="112" t="str">
        <f>IFERROR(VLOOKUP($C847,'Analysis-must not modify'!$C:$G,4,FALSE),"")</f>
        <v>USA</v>
      </c>
      <c r="E847" s="112" t="str">
        <f>IFERROR(VLOOKUP($C847,'Analysis-must not modify'!$C:$G,5,FALSE),"")</f>
        <v>North America</v>
      </c>
      <c r="F847" s="112" t="str">
        <f t="shared" si="508"/>
        <v>North_America</v>
      </c>
      <c r="G847" s="121">
        <f>VLOOKUP(C847,'Analysis-must not modify'!C:D,2,FALSE)</f>
        <v>2006</v>
      </c>
      <c r="H847" s="121" t="str">
        <f>VLOOKUP(C847,'Analysis-must not modify'!C:FF,160,FALSE)</f>
        <v>No</v>
      </c>
      <c r="I847" s="121" t="str">
        <f>VLOOKUP(C847,'Analysis-must not modify'!C:FI,161,FALSE)</f>
        <v>Continental</v>
      </c>
      <c r="J847" s="121">
        <f>VLOOKUP(C847,'Analysis-must not modify'!C:FI,162,FALSE)</f>
        <v>161269.29155213869</v>
      </c>
      <c r="K847" s="121">
        <f>VLOOKUP(C847,'Analysis-must not modify'!C:FI,163,FALSE)</f>
        <v>4601.4960000000001</v>
      </c>
      <c r="L847" s="121">
        <f t="shared" si="509"/>
        <v>1</v>
      </c>
      <c r="M847" s="121">
        <f t="shared" si="510"/>
        <v>1</v>
      </c>
      <c r="N847" s="121">
        <f t="shared" si="511"/>
        <v>1</v>
      </c>
      <c r="O847" s="121">
        <f t="shared" si="512"/>
        <v>1</v>
      </c>
      <c r="P847" s="121">
        <f t="shared" si="517"/>
        <v>1</v>
      </c>
      <c r="Q847" s="121">
        <f t="shared" si="513"/>
        <v>0</v>
      </c>
      <c r="R847" s="121" t="str">
        <f t="shared" si="514"/>
        <v/>
      </c>
      <c r="S847" s="122" t="str">
        <f t="shared" si="515"/>
        <v/>
      </c>
      <c r="T847" s="121" t="str">
        <f t="shared" si="498"/>
        <v/>
      </c>
      <c r="U847" s="121" t="str">
        <f>IFERROR(IF('Analysis_2-must not modify'!$R847="","",IF($S$823="Total GHG",IF($T$823="All sectors",AA25,IF($T$823="Stationary",AB25,IF($T$823="Transportation",AC25,IF($T$823="Waste",AD25,IF($T$823="IPPU",AE25,Iif($T$823="AFOLU",AF25)))))),IF($S$823="Per capita",IF($T$823="All sectors",AA229,IF($T$823="Stationary",AB229,IF($T$823="Transportation",AC229,IF($T$823="Waste",AD229,IF($T$823="IPPU",AE229,IF($T$823="AFOLU",AF229)))))),IF($S$823="Per unit land area (km2)",IF($T$823="All sectors",AA433,IF($T$823="Stationary",AB433,IF($T$823="Transportation",AC433,IF($T$823="Waste",AD433,IF($T$823="IPPU",AE433,IF($T$823="AFOLU",AF433)))))),IF($S$823="Per unit GDP ($m)",IF($T$823="All sectors",AA637,IF($T$823="Stationary",AB637,IF($T$823="Transportation",AC637,IF($T$823="Waste",AD637,IF($T$823="IPPU",AE637,IF($T$823="AFOLU",AF637)))))),""))))),"")</f>
        <v/>
      </c>
      <c r="V847" s="124" t="str">
        <f>IF('Analysis_2-must not modify'!$T847="","",IF($S$823="Total GHG",IF($T$823="All sectors",U25,IF($T$823="Stationary",AG25,IF($T$823="Transportation",AP25,IF($T$823="Waste",AV25,IF($T$823="IPPU",BA25,Iif($T$823="AFOLU",BD25)))))),IF($S$823="Per capita",IF($T$823="All sectors",U229,IF($T$823="Stationary",AG229,IF($T$823="Transportation",AP229,IF($T$823="Waste",AV229,IF($T$823="IPPU",BA229,IF($T$823="AFOLU",BD229)))))),IF($S$823="Per unit land area (km2)",IF($T$823="All sectors",U433,IF($T$823="Stationary",AG433,IF($T$823="Transportation",AP433,IF($T$823="Waste",AV433,IF($T$823="IPPU",BA433,Iif($T$823="AFOLU",BD433)))))),IF($S$823="Per unit GDP ($m)",IF($T$823="All sectors",U637,IF($T$823="Stationary",AG637,IF($T$823="Transportation",AP637,IF($T$823="Waste",AV637,IF($T$823="IPPU",BA25,IF($T$823="AFOLU",BD637)))))),"")))))</f>
        <v/>
      </c>
      <c r="W847" s="124" t="str">
        <f>IF('Analysis_2-must not modify'!$T847="","",IF($S$823="Total GHG",IF($T$823="All sectors",V25,IF($T$823="Stationary",AH25,IF($T$823="Transportation",AQ25,IF($T$823="Waste",AW25,IF($T$823="IPPU",BB25,Iif($T$823="AFOLU",BE25)))))),IF($S$823="Per capita",IF($T$823="All sectors",V229,IF($T$823="Stationary",AH229,IF($T$823="Transportation",AQ229,IF($T$823="Waste",AW229,IF($T$823="IPPU",BB229,IF($T$823="AFOLU",BE229)))))),IF($S$823="Per unit land area (km2)",IF($T$823="All sectors",V433,IF($T$823="Stationary",AH433,IF($T$823="Transportation",AQ433,IF($T$823="Waste",AW433,IF($T$823="IPPU",BB433,Iif($T$823="AFOLU",BE433)))))),IF($S$823="Per unit GDP ($m)",IF($T$823="All sectors",V637,IF($T$823="Stationary",AH637,IF($T$823="Transportation",AQ637,IF($T$823="Waste",AW637,IF($T$823="IPPU",BB25,IF($T$823="AFOLU",BE637)))))),"")))))</f>
        <v/>
      </c>
      <c r="X847" s="124" t="str">
        <f>IF('Analysis_2-must not modify'!$T847="","",IF($S$823="Total GHG",IF($T$823="All sectors",W25,IF($T$823="Stationary",AI25,IF($T$823="Transportation",AR25,IF($T$823="Waste",AX25,IF($T$823="IPPU","",IF($T$823="AFOLU",BF25)))))),IF($S$823="Per capita",IF($T$823="All sectors",W229,IF($T$823="Stationary",AI229,IF($T$823="Transportation",AR229,IF($T$823="Waste",AX229,IF($T$823="IPPU","",IF($T$823="AFOLU",BF229)))))),IF($S$823="Per unit land area (km2)",IF($T$823="All sectors",W433,IF($T$823="Stationary",AI433,IF($T$823="Transportation",AR433,IF($T$823="Waste",AX433,IF($T$823="IPPU","",IF($T$823="AFOLU",BF433)))))),IF($S$823="Per unit GDP ($m)",IF($T$823="All sectors",W637,IF($T$823="Stationary",AI637,IF($T$823="Transportation",AR637,IF($T$823="Waste",AX637,IF($T$823="IPPU","",IF($T$823="AFOLU",BF637)))))),"")))))</f>
        <v/>
      </c>
      <c r="Y847" s="124" t="str">
        <f>IF('Analysis_2-must not modify'!$T847="","",IF($S$823="Total GHG",IF($T$823="All sectors",X25,IF($T$823="Stationary",AJ25,IF($T$823="Transportation",AS25,IF($T$823="Waste",AY25,"")))),IF($S$823="Per capita",IF($T$823="All sectors",X229,IF($T$823="Stationary",AJ229,IF($T$823="Transportation",AS229,IF($T$823="Waste",AY229,"")))),IF($S$823="Per unit land area (km2)",IF($T$823="All sectors",X433,IF($T$823="Stationary",AJ433,IF($T$823="Transportation",AS433,IF($T$823="Waste",AY433,"")))),IF($S$823="Per unit GDP ($m)",IF($T$823="All sectors",X637,IF($T$823="Stationary",AJ637,IF($T$823="Transportation",AS637,IF($T$823="Waste",AY637,"")))),"")))))</f>
        <v/>
      </c>
      <c r="Z847" s="124" t="str">
        <f>IF('Analysis_2-must not modify'!$T847="","",IF($S$823="Total GHG",IF($T$823="All sectors",Y25,IF($T$823="Stationary",AK25,IF($T$823="Transportation",AT25,""))),IF($S$823="Per capita",IF($T$823="All sectors",Y229,IF($T$823="Stationary",AK229,IF($T$823="Transportation",AT229,""))),IF($S$823="Per unit land area (km2)",IF($T$823="All sectors",Y433,IF($T$823="Stationary",AK433,IF($T$823="Transportation",AT433,""))),IF($S$823="Per unit GDP ($m)",IF($T$823="All sectors",Y637,IF($T$823="Stationary",AK637,IF($T$823="Transportation",AT637,""))),"")))))</f>
        <v/>
      </c>
      <c r="AA847" s="124" t="str">
        <f>IF('Analysis_2-must not modify'!$T847="","",IF($S$823="Total GHG",IF($T$823="All sectors","",IF($T$823="Stationary",AL25,"")),IF($S$823="Per capita",IF($T$823="All sectors","",IF($T$823="Stationary",AL229,"")),IF($S$823="Per unit land area (km2)",IF($T$823="All sectors","",IF($T$823="Stationary",AL433,"")),IF($S$823="Per unit GDP ($m)",IF($T$823="All sectors","",IF($T$823="Stationary",AL637,"")),"")))))</f>
        <v/>
      </c>
      <c r="AB847" s="124" t="str">
        <f>IF('Analysis_2-must not modify'!$T847="","",IF($S$823="Total GHG",IF($T$823="All sectors","",IF($T$823="Stationary",AM25,"")),IF($S$823="Per capita",IF($T$823="All sectors","",IF($T$823="Stationary",AM229,"")),IF($S$823="Per unit land area (km2)",IF($T$823="All sectors","",IF($T$823="Stationary",AM433,"")),IF($S$823="Per unit GDP ($m)",IF($T$823="All sectors","",IF($T$823="Stationary",AM637,"")),"")))))</f>
        <v/>
      </c>
      <c r="AC847" s="124" t="str">
        <f>IF('Analysis_2-must not modify'!$T847="","",IF($S$823="Total GHG",IF($T$823="All sectors","",IF($T$823="Stationary",AN25,"")),IF($S$823="Per capita",IF($T$823="All sectors","",IF($T$823="Stationary",AN229,"")),IF($S$823="Per unit land area (km2)",IF($T$823="All sectors","",IF($T$823="Stationary",AN433,"")),IF($S$823="Per unit GDP ($m)",IF($T$823="All sectors","",IF($T$823="Stationary",AN637,"")),"")))))</f>
        <v/>
      </c>
      <c r="AD847" s="121" t="str">
        <f>IF(U847&lt;X$1+1,U847,IF('Analysis_2-must not modify'!$U847="","",RANK('Analysis_2-must not modify'!$U847,rankORIGINAL)+'Analysis_2-must not modify'!X$1))</f>
        <v/>
      </c>
      <c r="AE847" s="50" t="str">
        <f t="shared" si="518"/>
        <v/>
      </c>
      <c r="AF847" s="83">
        <f t="shared" si="523"/>
        <v>2.4764180609713509</v>
      </c>
      <c r="AG847" s="83">
        <f t="shared" si="523"/>
        <v>6.1835768653337597</v>
      </c>
      <c r="AH847" s="83" t="str">
        <f t="shared" si="523"/>
        <v/>
      </c>
      <c r="AI847" s="83" t="str">
        <f t="shared" si="523"/>
        <v/>
      </c>
      <c r="AJ847" s="83" t="str">
        <f t="shared" si="523"/>
        <v/>
      </c>
      <c r="AK847" s="83" t="str">
        <f t="shared" si="523"/>
        <v/>
      </c>
      <c r="AL847" s="83" t="str">
        <f t="shared" si="523"/>
        <v/>
      </c>
      <c r="AM847" s="83">
        <f t="shared" si="523"/>
        <v>3.64587816461295E-2</v>
      </c>
      <c r="AN847" s="83">
        <f t="shared" ca="1" si="500"/>
        <v>24</v>
      </c>
      <c r="AO847" s="50" t="str">
        <f t="shared" si="519"/>
        <v/>
      </c>
      <c r="AP847" s="83">
        <f t="shared" si="524"/>
        <v>2.7555868738578839</v>
      </c>
      <c r="AQ847" s="83">
        <f t="shared" si="524"/>
        <v>0.1459648277162926</v>
      </c>
      <c r="AR847" s="83">
        <f t="shared" si="524"/>
        <v>4.9175633479198947E-4</v>
      </c>
      <c r="AS847" s="83" t="str">
        <f t="shared" si="524"/>
        <v/>
      </c>
      <c r="AT847" s="83">
        <f t="shared" si="524"/>
        <v>1.9541931961791732E-2</v>
      </c>
      <c r="AU847" s="83">
        <f t="shared" ca="1" si="502"/>
        <v>19</v>
      </c>
      <c r="AV847" s="50" t="str">
        <f t="shared" si="520"/>
        <v/>
      </c>
      <c r="AW847" s="83" t="str">
        <f t="shared" si="503"/>
        <v/>
      </c>
      <c r="AX847" s="83" t="str">
        <f t="shared" si="503"/>
        <v/>
      </c>
      <c r="AY847" s="83" t="str">
        <f t="shared" si="503"/>
        <v/>
      </c>
      <c r="AZ847" s="83">
        <f t="shared" si="503"/>
        <v>2.9021118349336825E-2</v>
      </c>
      <c r="BA847" s="83">
        <f t="shared" ca="1" si="504"/>
        <v>136</v>
      </c>
      <c r="BB847" s="50" t="str">
        <f t="shared" si="521"/>
        <v/>
      </c>
      <c r="BC847" s="83" t="str">
        <f t="shared" si="505"/>
        <v/>
      </c>
      <c r="BD847" s="83" t="str">
        <f t="shared" si="506"/>
        <v/>
      </c>
      <c r="BE847" s="83" t="e">
        <f t="shared" ca="1" si="507"/>
        <v>#VALUE!</v>
      </c>
      <c r="BF847" s="50" t="str">
        <f t="shared" si="522"/>
        <v/>
      </c>
    </row>
    <row r="848" spans="1:58" ht="15" customHeight="1">
      <c r="A848" s="25">
        <f t="shared" si="516"/>
        <v>5</v>
      </c>
      <c r="B848" s="25">
        <v>17</v>
      </c>
      <c r="C848" s="112" t="str">
        <f t="shared" si="497"/>
        <v>Boston_2007</v>
      </c>
      <c r="D848" s="112" t="str">
        <f>IFERROR(VLOOKUP($C848,'Analysis-must not modify'!$C:$G,4,FALSE),"")</f>
        <v>USA</v>
      </c>
      <c r="E848" s="112" t="str">
        <f>IFERROR(VLOOKUP($C848,'Analysis-must not modify'!$C:$G,5,FALSE),"")</f>
        <v>North America</v>
      </c>
      <c r="F848" s="112" t="str">
        <f t="shared" si="508"/>
        <v>North_America</v>
      </c>
      <c r="G848" s="121">
        <f>VLOOKUP(C848,'Analysis-must not modify'!C:D,2,FALSE)</f>
        <v>2007</v>
      </c>
      <c r="H848" s="121" t="str">
        <f>VLOOKUP(C848,'Analysis-must not modify'!C:FF,160,FALSE)</f>
        <v>No</v>
      </c>
      <c r="I848" s="121" t="str">
        <f>VLOOKUP(C848,'Analysis-must not modify'!C:FI,161,FALSE)</f>
        <v>Continental</v>
      </c>
      <c r="J848" s="121">
        <f>VLOOKUP(C848,'Analysis-must not modify'!C:FI,162,FALSE)</f>
        <v>156864.02432162213</v>
      </c>
      <c r="K848" s="121">
        <f>VLOOKUP(C848,'Analysis-must not modify'!C:FI,163,FALSE)</f>
        <v>4904.9359999999997</v>
      </c>
      <c r="L848" s="121">
        <f t="shared" si="509"/>
        <v>1</v>
      </c>
      <c r="M848" s="121">
        <f t="shared" si="510"/>
        <v>1</v>
      </c>
      <c r="N848" s="121">
        <f t="shared" si="511"/>
        <v>1</v>
      </c>
      <c r="O848" s="121">
        <f t="shared" si="512"/>
        <v>1</v>
      </c>
      <c r="P848" s="121">
        <f t="shared" si="517"/>
        <v>1</v>
      </c>
      <c r="Q848" s="121">
        <f t="shared" si="513"/>
        <v>0</v>
      </c>
      <c r="R848" s="121" t="str">
        <f t="shared" si="514"/>
        <v/>
      </c>
      <c r="S848" s="122" t="str">
        <f t="shared" si="515"/>
        <v/>
      </c>
      <c r="T848" s="121" t="str">
        <f t="shared" si="498"/>
        <v/>
      </c>
      <c r="U848" s="121" t="str">
        <f>IFERROR(IF('Analysis_2-must not modify'!$R848="","",IF($S$823="Total GHG",IF($T$823="All sectors",AA26,IF($T$823="Stationary",AB26,IF($T$823="Transportation",AC26,IF($T$823="Waste",AD26,IF($T$823="IPPU",AE26,Iif($T$823="AFOLU",AF26)))))),IF($S$823="Per capita",IF($T$823="All sectors",AA230,IF($T$823="Stationary",AB230,IF($T$823="Transportation",AC230,IF($T$823="Waste",AD230,IF($T$823="IPPU",AE230,IF($T$823="AFOLU",AF230)))))),IF($S$823="Per unit land area (km2)",IF($T$823="All sectors",AA434,IF($T$823="Stationary",AB434,IF($T$823="Transportation",AC434,IF($T$823="Waste",AD434,IF($T$823="IPPU",AE434,IF($T$823="AFOLU",AF434)))))),IF($S$823="Per unit GDP ($m)",IF($T$823="All sectors",AA638,IF($T$823="Stationary",AB638,IF($T$823="Transportation",AC638,IF($T$823="Waste",AD638,IF($T$823="IPPU",AE638,IF($T$823="AFOLU",AF638)))))),""))))),"")</f>
        <v/>
      </c>
      <c r="V848" s="124" t="str">
        <f>IF('Analysis_2-must not modify'!$T848="","",IF($S$823="Total GHG",IF($T$823="All sectors",U26,IF($T$823="Stationary",AG26,IF($T$823="Transportation",AP26,IF($T$823="Waste",AV26,IF($T$823="IPPU",BA26,Iif($T$823="AFOLU",BD26)))))),IF($S$823="Per capita",IF($T$823="All sectors",U230,IF($T$823="Stationary",AG230,IF($T$823="Transportation",AP230,IF($T$823="Waste",AV230,IF($T$823="IPPU",BA230,IF($T$823="AFOLU",BD230)))))),IF($S$823="Per unit land area (km2)",IF($T$823="All sectors",U434,IF($T$823="Stationary",AG434,IF($T$823="Transportation",AP434,IF($T$823="Waste",AV434,IF($T$823="IPPU",BA434,Iif($T$823="AFOLU",BD434)))))),IF($S$823="Per unit GDP ($m)",IF($T$823="All sectors",U638,IF($T$823="Stationary",AG638,IF($T$823="Transportation",AP638,IF($T$823="Waste",AV638,IF($T$823="IPPU",BA26,IF($T$823="AFOLU",BD638)))))),"")))))</f>
        <v/>
      </c>
      <c r="W848" s="124" t="str">
        <f>IF('Analysis_2-must not modify'!$T848="","",IF($S$823="Total GHG",IF($T$823="All sectors",V26,IF($T$823="Stationary",AH26,IF($T$823="Transportation",AQ26,IF($T$823="Waste",AW26,IF($T$823="IPPU",BB26,Iif($T$823="AFOLU",BE26)))))),IF($S$823="Per capita",IF($T$823="All sectors",V230,IF($T$823="Stationary",AH230,IF($T$823="Transportation",AQ230,IF($T$823="Waste",AW230,IF($T$823="IPPU",BB230,IF($T$823="AFOLU",BE230)))))),IF($S$823="Per unit land area (km2)",IF($T$823="All sectors",V434,IF($T$823="Stationary",AH434,IF($T$823="Transportation",AQ434,IF($T$823="Waste",AW434,IF($T$823="IPPU",BB434,Iif($T$823="AFOLU",BE434)))))),IF($S$823="Per unit GDP ($m)",IF($T$823="All sectors",V638,IF($T$823="Stationary",AH638,IF($T$823="Transportation",AQ638,IF($T$823="Waste",AW638,IF($T$823="IPPU",BB26,IF($T$823="AFOLU",BE638)))))),"")))))</f>
        <v/>
      </c>
      <c r="X848" s="124" t="str">
        <f>IF('Analysis_2-must not modify'!$T848="","",IF($S$823="Total GHG",IF($T$823="All sectors",W26,IF($T$823="Stationary",AI26,IF($T$823="Transportation",AR26,IF($T$823="Waste",AX26,IF($T$823="IPPU","",IF($T$823="AFOLU",BF26)))))),IF($S$823="Per capita",IF($T$823="All sectors",W230,IF($T$823="Stationary",AI230,IF($T$823="Transportation",AR230,IF($T$823="Waste",AX230,IF($T$823="IPPU","",IF($T$823="AFOLU",BF230)))))),IF($S$823="Per unit land area (km2)",IF($T$823="All sectors",W434,IF($T$823="Stationary",AI434,IF($T$823="Transportation",AR434,IF($T$823="Waste",AX434,IF($T$823="IPPU","",IF($T$823="AFOLU",BF434)))))),IF($S$823="Per unit GDP ($m)",IF($T$823="All sectors",W638,IF($T$823="Stationary",AI638,IF($T$823="Transportation",AR638,IF($T$823="Waste",AX638,IF($T$823="IPPU","",IF($T$823="AFOLU",BF638)))))),"")))))</f>
        <v/>
      </c>
      <c r="Y848" s="124" t="str">
        <f>IF('Analysis_2-must not modify'!$T848="","",IF($S$823="Total GHG",IF($T$823="All sectors",X26,IF($T$823="Stationary",AJ26,IF($T$823="Transportation",AS26,IF($T$823="Waste",AY26,"")))),IF($S$823="Per capita",IF($T$823="All sectors",X230,IF($T$823="Stationary",AJ230,IF($T$823="Transportation",AS230,IF($T$823="Waste",AY230,"")))),IF($S$823="Per unit land area (km2)",IF($T$823="All sectors",X434,IF($T$823="Stationary",AJ434,IF($T$823="Transportation",AS434,IF($T$823="Waste",AY434,"")))),IF($S$823="Per unit GDP ($m)",IF($T$823="All sectors",X638,IF($T$823="Stationary",AJ638,IF($T$823="Transportation",AS638,IF($T$823="Waste",AY638,"")))),"")))))</f>
        <v/>
      </c>
      <c r="Z848" s="124" t="str">
        <f>IF('Analysis_2-must not modify'!$T848="","",IF($S$823="Total GHG",IF($T$823="All sectors",Y26,IF($T$823="Stationary",AK26,IF($T$823="Transportation",AT26,""))),IF($S$823="Per capita",IF($T$823="All sectors",Y230,IF($T$823="Stationary",AK230,IF($T$823="Transportation",AT230,""))),IF($S$823="Per unit land area (km2)",IF($T$823="All sectors",Y434,IF($T$823="Stationary",AK434,IF($T$823="Transportation",AT434,""))),IF($S$823="Per unit GDP ($m)",IF($T$823="All sectors",Y638,IF($T$823="Stationary",AK638,IF($T$823="Transportation",AT638,""))),"")))))</f>
        <v/>
      </c>
      <c r="AA848" s="124" t="str">
        <f>IF('Analysis_2-must not modify'!$T848="","",IF($S$823="Total GHG",IF($T$823="All sectors","",IF($T$823="Stationary",AL26,"")),IF($S$823="Per capita",IF($T$823="All sectors","",IF($T$823="Stationary",AL230,"")),IF($S$823="Per unit land area (km2)",IF($T$823="All sectors","",IF($T$823="Stationary",AL434,"")),IF($S$823="Per unit GDP ($m)",IF($T$823="All sectors","",IF($T$823="Stationary",AL638,"")),"")))))</f>
        <v/>
      </c>
      <c r="AB848" s="124" t="str">
        <f>IF('Analysis_2-must not modify'!$T848="","",IF($S$823="Total GHG",IF($T$823="All sectors","",IF($T$823="Stationary",AM26,"")),IF($S$823="Per capita",IF($T$823="All sectors","",IF($T$823="Stationary",AM230,"")),IF($S$823="Per unit land area (km2)",IF($T$823="All sectors","",IF($T$823="Stationary",AM434,"")),IF($S$823="Per unit GDP ($m)",IF($T$823="All sectors","",IF($T$823="Stationary",AM638,"")),"")))))</f>
        <v/>
      </c>
      <c r="AC848" s="124" t="str">
        <f>IF('Analysis_2-must not modify'!$T848="","",IF($S$823="Total GHG",IF($T$823="All sectors","",IF($T$823="Stationary",AN26,"")),IF($S$823="Per capita",IF($T$823="All sectors","",IF($T$823="Stationary",AN230,"")),IF($S$823="Per unit land area (km2)",IF($T$823="All sectors","",IF($T$823="Stationary",AN434,"")),IF($S$823="Per unit GDP ($m)",IF($T$823="All sectors","",IF($T$823="Stationary",AN638,"")),"")))))</f>
        <v/>
      </c>
      <c r="AD848" s="121" t="str">
        <f>IF(U848&lt;X$1+1,U848,IF('Analysis_2-must not modify'!$U848="","",RANK('Analysis_2-must not modify'!$U848,rankORIGINAL)+'Analysis_2-must not modify'!X$1))</f>
        <v/>
      </c>
      <c r="AE848" s="50" t="str">
        <f t="shared" si="518"/>
        <v/>
      </c>
      <c r="AF848" s="83">
        <f t="shared" si="523"/>
        <v>2.4235085375388685</v>
      </c>
      <c r="AG848" s="83">
        <f t="shared" si="523"/>
        <v>6.3107038532400423</v>
      </c>
      <c r="AH848" s="83" t="str">
        <f t="shared" si="523"/>
        <v/>
      </c>
      <c r="AI848" s="83" t="str">
        <f t="shared" si="523"/>
        <v/>
      </c>
      <c r="AJ848" s="83" t="str">
        <f t="shared" si="523"/>
        <v/>
      </c>
      <c r="AK848" s="83" t="str">
        <f t="shared" si="523"/>
        <v/>
      </c>
      <c r="AL848" s="83" t="str">
        <f t="shared" si="523"/>
        <v/>
      </c>
      <c r="AM848" s="83">
        <f t="shared" si="523"/>
        <v>3.6351831974401443E-2</v>
      </c>
      <c r="AN848" s="83">
        <f t="shared" ca="1" si="500"/>
        <v>21</v>
      </c>
      <c r="AO848" s="50" t="str">
        <f t="shared" si="519"/>
        <v/>
      </c>
      <c r="AP848" s="83">
        <f t="shared" si="524"/>
        <v>2.6533859251004297</v>
      </c>
      <c r="AQ848" s="83">
        <f t="shared" si="524"/>
        <v>0.15652588224291347</v>
      </c>
      <c r="AR848" s="83">
        <f t="shared" si="524"/>
        <v>4.9175463847846341E-4</v>
      </c>
      <c r="AS848" s="83" t="str">
        <f t="shared" si="524"/>
        <v/>
      </c>
      <c r="AT848" s="83">
        <f t="shared" si="524"/>
        <v>1.9534810644598995E-2</v>
      </c>
      <c r="AU848" s="83">
        <f t="shared" ca="1" si="502"/>
        <v>22</v>
      </c>
      <c r="AV848" s="50" t="str">
        <f t="shared" si="520"/>
        <v/>
      </c>
      <c r="AW848" s="83" t="str">
        <f t="shared" si="503"/>
        <v/>
      </c>
      <c r="AX848" s="83" t="str">
        <f t="shared" si="503"/>
        <v/>
      </c>
      <c r="AY848" s="83" t="str">
        <f t="shared" si="503"/>
        <v/>
      </c>
      <c r="AZ848" s="83">
        <f t="shared" si="503"/>
        <v>2.755356644816568E-2</v>
      </c>
      <c r="BA848" s="83">
        <f t="shared" ca="1" si="504"/>
        <v>142</v>
      </c>
      <c r="BB848" s="50" t="str">
        <f t="shared" si="521"/>
        <v/>
      </c>
      <c r="BC848" s="83" t="str">
        <f t="shared" si="505"/>
        <v/>
      </c>
      <c r="BD848" s="83" t="str">
        <f t="shared" si="506"/>
        <v/>
      </c>
      <c r="BE848" s="83" t="e">
        <f t="shared" ca="1" si="507"/>
        <v>#VALUE!</v>
      </c>
      <c r="BF848" s="50" t="str">
        <f t="shared" si="522"/>
        <v/>
      </c>
    </row>
    <row r="849" spans="1:58" ht="15" customHeight="1">
      <c r="A849" s="25">
        <f t="shared" si="516"/>
        <v>5</v>
      </c>
      <c r="B849" s="25">
        <v>18</v>
      </c>
      <c r="C849" s="112" t="str">
        <f t="shared" si="497"/>
        <v>Boston_2008</v>
      </c>
      <c r="D849" s="112" t="str">
        <f>IFERROR(VLOOKUP($C849,'Analysis-must not modify'!$C:$G,4,FALSE),"")</f>
        <v>USA</v>
      </c>
      <c r="E849" s="112" t="str">
        <f>IFERROR(VLOOKUP($C849,'Analysis-must not modify'!$C:$G,5,FALSE),"")</f>
        <v>North America</v>
      </c>
      <c r="F849" s="112" t="str">
        <f t="shared" si="508"/>
        <v>North_America</v>
      </c>
      <c r="G849" s="121">
        <f>VLOOKUP(C849,'Analysis-must not modify'!C:D,2,FALSE)</f>
        <v>2008</v>
      </c>
      <c r="H849" s="121" t="str">
        <f>VLOOKUP(C849,'Analysis-must not modify'!C:FF,160,FALSE)</f>
        <v>No</v>
      </c>
      <c r="I849" s="121" t="str">
        <f>VLOOKUP(C849,'Analysis-must not modify'!C:FI,161,FALSE)</f>
        <v>Continental</v>
      </c>
      <c r="J849" s="121">
        <f>VLOOKUP(C849,'Analysis-must not modify'!C:FI,162,FALSE)</f>
        <v>155792.77189355914</v>
      </c>
      <c r="K849" s="121">
        <f>VLOOKUP(C849,'Analysis-must not modify'!C:FI,163,FALSE)</f>
        <v>4907.2879999999996</v>
      </c>
      <c r="L849" s="121">
        <f t="shared" si="509"/>
        <v>1</v>
      </c>
      <c r="M849" s="121">
        <f t="shared" si="510"/>
        <v>1</v>
      </c>
      <c r="N849" s="121">
        <f t="shared" si="511"/>
        <v>1</v>
      </c>
      <c r="O849" s="121">
        <f t="shared" si="512"/>
        <v>1</v>
      </c>
      <c r="P849" s="121">
        <f t="shared" si="517"/>
        <v>1</v>
      </c>
      <c r="Q849" s="121">
        <f t="shared" si="513"/>
        <v>0</v>
      </c>
      <c r="R849" s="121" t="str">
        <f t="shared" si="514"/>
        <v/>
      </c>
      <c r="S849" s="122" t="str">
        <f t="shared" si="515"/>
        <v/>
      </c>
      <c r="T849" s="121" t="str">
        <f t="shared" si="498"/>
        <v/>
      </c>
      <c r="U849" s="121" t="str">
        <f>IFERROR(IF('Analysis_2-must not modify'!$R849="","",IF($S$823="Total GHG",IF($T$823="All sectors",AA27,IF($T$823="Stationary",AB27,IF($T$823="Transportation",AC27,IF($T$823="Waste",AD27,IF($T$823="IPPU",AE27,Iif($T$823="AFOLU",AF27)))))),IF($S$823="Per capita",IF($T$823="All sectors",AA231,IF($T$823="Stationary",AB231,IF($T$823="Transportation",AC231,IF($T$823="Waste",AD231,IF($T$823="IPPU",AE231,IF($T$823="AFOLU",AF231)))))),IF($S$823="Per unit land area (km2)",IF($T$823="All sectors",AA435,IF($T$823="Stationary",AB435,IF($T$823="Transportation",AC435,IF($T$823="Waste",AD435,IF($T$823="IPPU",AE435,IF($T$823="AFOLU",AF435)))))),IF($S$823="Per unit GDP ($m)",IF($T$823="All sectors",AA639,IF($T$823="Stationary",AB639,IF($T$823="Transportation",AC639,IF($T$823="Waste",AD639,IF($T$823="IPPU",AE639,IF($T$823="AFOLU",AF639)))))),""))))),"")</f>
        <v/>
      </c>
      <c r="V849" s="124" t="str">
        <f>IF('Analysis_2-must not modify'!$T849="","",IF($S$823="Total GHG",IF($T$823="All sectors",U27,IF($T$823="Stationary",AG27,IF($T$823="Transportation",AP27,IF($T$823="Waste",AV27,IF($T$823="IPPU",BA27,Iif($T$823="AFOLU",BD27)))))),IF($S$823="Per capita",IF($T$823="All sectors",U231,IF($T$823="Stationary",AG231,IF($T$823="Transportation",AP231,IF($T$823="Waste",AV231,IF($T$823="IPPU",BA231,IF($T$823="AFOLU",BD231)))))),IF($S$823="Per unit land area (km2)",IF($T$823="All sectors",U435,IF($T$823="Stationary",AG435,IF($T$823="Transportation",AP435,IF($T$823="Waste",AV435,IF($T$823="IPPU",BA435,Iif($T$823="AFOLU",BD435)))))),IF($S$823="Per unit GDP ($m)",IF($T$823="All sectors",U639,IF($T$823="Stationary",AG639,IF($T$823="Transportation",AP639,IF($T$823="Waste",AV639,IF($T$823="IPPU",BA27,IF($T$823="AFOLU",BD639)))))),"")))))</f>
        <v/>
      </c>
      <c r="W849" s="124" t="str">
        <f>IF('Analysis_2-must not modify'!$T849="","",IF($S$823="Total GHG",IF($T$823="All sectors",V27,IF($T$823="Stationary",AH27,IF($T$823="Transportation",AQ27,IF($T$823="Waste",AW27,IF($T$823="IPPU",BB27,Iif($T$823="AFOLU",BE27)))))),IF($S$823="Per capita",IF($T$823="All sectors",V231,IF($T$823="Stationary",AH231,IF($T$823="Transportation",AQ231,IF($T$823="Waste",AW231,IF($T$823="IPPU",BB231,IF($T$823="AFOLU",BE231)))))),IF($S$823="Per unit land area (km2)",IF($T$823="All sectors",V435,IF($T$823="Stationary",AH435,IF($T$823="Transportation",AQ435,IF($T$823="Waste",AW435,IF($T$823="IPPU",BB435,Iif($T$823="AFOLU",BE435)))))),IF($S$823="Per unit GDP ($m)",IF($T$823="All sectors",V639,IF($T$823="Stationary",AH639,IF($T$823="Transportation",AQ639,IF($T$823="Waste",AW639,IF($T$823="IPPU",BB27,IF($T$823="AFOLU",BE639)))))),"")))))</f>
        <v/>
      </c>
      <c r="X849" s="124" t="str">
        <f>IF('Analysis_2-must not modify'!$T849="","",IF($S$823="Total GHG",IF($T$823="All sectors",W27,IF($T$823="Stationary",AI27,IF($T$823="Transportation",AR27,IF($T$823="Waste",AX27,IF($T$823="IPPU","",IF($T$823="AFOLU",BF27)))))),IF($S$823="Per capita",IF($T$823="All sectors",W231,IF($T$823="Stationary",AI231,IF($T$823="Transportation",AR231,IF($T$823="Waste",AX231,IF($T$823="IPPU","",IF($T$823="AFOLU",BF231)))))),IF($S$823="Per unit land area (km2)",IF($T$823="All sectors",W435,IF($T$823="Stationary",AI435,IF($T$823="Transportation",AR435,IF($T$823="Waste",AX435,IF($T$823="IPPU","",IF($T$823="AFOLU",BF435)))))),IF($S$823="Per unit GDP ($m)",IF($T$823="All sectors",W639,IF($T$823="Stationary",AI639,IF($T$823="Transportation",AR639,IF($T$823="Waste",AX639,IF($T$823="IPPU","",IF($T$823="AFOLU",BF639)))))),"")))))</f>
        <v/>
      </c>
      <c r="Y849" s="124" t="str">
        <f>IF('Analysis_2-must not modify'!$T849="","",IF($S$823="Total GHG",IF($T$823="All sectors",X27,IF($T$823="Stationary",AJ27,IF($T$823="Transportation",AS27,IF($T$823="Waste",AY27,"")))),IF($S$823="Per capita",IF($T$823="All sectors",X231,IF($T$823="Stationary",AJ231,IF($T$823="Transportation",AS231,IF($T$823="Waste",AY231,"")))),IF($S$823="Per unit land area (km2)",IF($T$823="All sectors",X435,IF($T$823="Stationary",AJ435,IF($T$823="Transportation",AS435,IF($T$823="Waste",AY435,"")))),IF($S$823="Per unit GDP ($m)",IF($T$823="All sectors",X639,IF($T$823="Stationary",AJ639,IF($T$823="Transportation",AS639,IF($T$823="Waste",AY639,"")))),"")))))</f>
        <v/>
      </c>
      <c r="Z849" s="124" t="str">
        <f>IF('Analysis_2-must not modify'!$T849="","",IF($S$823="Total GHG",IF($T$823="All sectors",Y27,IF($T$823="Stationary",AK27,IF($T$823="Transportation",AT27,""))),IF($S$823="Per capita",IF($T$823="All sectors",Y231,IF($T$823="Stationary",AK231,IF($T$823="Transportation",AT231,""))),IF($S$823="Per unit land area (km2)",IF($T$823="All sectors",Y435,IF($T$823="Stationary",AK435,IF($T$823="Transportation",AT435,""))),IF($S$823="Per unit GDP ($m)",IF($T$823="All sectors",Y639,IF($T$823="Stationary",AK639,IF($T$823="Transportation",AT639,""))),"")))))</f>
        <v/>
      </c>
      <c r="AA849" s="124" t="str">
        <f>IF('Analysis_2-must not modify'!$T849="","",IF($S$823="Total GHG",IF($T$823="All sectors","",IF($T$823="Stationary",AL27,"")),IF($S$823="Per capita",IF($T$823="All sectors","",IF($T$823="Stationary",AL231,"")),IF($S$823="Per unit land area (km2)",IF($T$823="All sectors","",IF($T$823="Stationary",AL435,"")),IF($S$823="Per unit GDP ($m)",IF($T$823="All sectors","",IF($T$823="Stationary",AL639,"")),"")))))</f>
        <v/>
      </c>
      <c r="AB849" s="124" t="str">
        <f>IF('Analysis_2-must not modify'!$T849="","",IF($S$823="Total GHG",IF($T$823="All sectors","",IF($T$823="Stationary",AM27,"")),IF($S$823="Per capita",IF($T$823="All sectors","",IF($T$823="Stationary",AM231,"")),IF($S$823="Per unit land area (km2)",IF($T$823="All sectors","",IF($T$823="Stationary",AM435,"")),IF($S$823="Per unit GDP ($m)",IF($T$823="All sectors","",IF($T$823="Stationary",AM639,"")),"")))))</f>
        <v/>
      </c>
      <c r="AC849" s="124" t="str">
        <f>IF('Analysis_2-must not modify'!$T849="","",IF($S$823="Total GHG",IF($T$823="All sectors","",IF($T$823="Stationary",AN27,"")),IF($S$823="Per capita",IF($T$823="All sectors","",IF($T$823="Stationary",AN231,"")),IF($S$823="Per unit land area (km2)",IF($T$823="All sectors","",IF($T$823="Stationary",AN435,"")),IF($S$823="Per unit GDP ($m)",IF($T$823="All sectors","",IF($T$823="Stationary",AN639,"")),"")))))</f>
        <v/>
      </c>
      <c r="AD849" s="121" t="str">
        <f>IF(U849&lt;X$1+1,U849,IF('Analysis_2-must not modify'!$U849="","",RANK('Analysis_2-must not modify'!$U849,rankORIGINAL)+'Analysis_2-must not modify'!X$1))</f>
        <v/>
      </c>
      <c r="AE849" s="50" t="str">
        <f t="shared" si="518"/>
        <v/>
      </c>
      <c r="AF849" s="83">
        <f t="shared" si="523"/>
        <v>2.4225981026960133</v>
      </c>
      <c r="AG849" s="83">
        <f t="shared" si="523"/>
        <v>6.2043680951359068</v>
      </c>
      <c r="AH849" s="83" t="str">
        <f t="shared" si="523"/>
        <v/>
      </c>
      <c r="AI849" s="83" t="str">
        <f t="shared" si="523"/>
        <v/>
      </c>
      <c r="AJ849" s="83" t="str">
        <f t="shared" si="523"/>
        <v/>
      </c>
      <c r="AK849" s="83" t="str">
        <f t="shared" si="523"/>
        <v/>
      </c>
      <c r="AL849" s="83" t="str">
        <f t="shared" si="523"/>
        <v/>
      </c>
      <c r="AM849" s="83">
        <f t="shared" si="523"/>
        <v>4.0886073089736449E-2</v>
      </c>
      <c r="AN849" s="83">
        <f t="shared" ca="1" si="500"/>
        <v>25</v>
      </c>
      <c r="AO849" s="50" t="str">
        <f t="shared" si="519"/>
        <v/>
      </c>
      <c r="AP849" s="83">
        <f t="shared" si="524"/>
        <v>2.545312322170437</v>
      </c>
      <c r="AQ849" s="83">
        <f t="shared" si="524"/>
        <v>0.15651351692958473</v>
      </c>
      <c r="AR849" s="83">
        <f t="shared" si="524"/>
        <v>4.9180353140064329E-4</v>
      </c>
      <c r="AS849" s="83" t="str">
        <f t="shared" si="524"/>
        <v/>
      </c>
      <c r="AT849" s="83">
        <f t="shared" si="524"/>
        <v>1.8518169192308757E-2</v>
      </c>
      <c r="AU849" s="83">
        <f t="shared" ca="1" si="502"/>
        <v>26</v>
      </c>
      <c r="AV849" s="50" t="str">
        <f t="shared" si="520"/>
        <v/>
      </c>
      <c r="AW849" s="83" t="str">
        <f t="shared" si="503"/>
        <v/>
      </c>
      <c r="AX849" s="83" t="str">
        <f t="shared" si="503"/>
        <v/>
      </c>
      <c r="AY849" s="83" t="str">
        <f t="shared" si="503"/>
        <v/>
      </c>
      <c r="AZ849" s="83">
        <f t="shared" si="503"/>
        <v>2.785786365096159E-2</v>
      </c>
      <c r="BA849" s="83">
        <f t="shared" ca="1" si="504"/>
        <v>140</v>
      </c>
      <c r="BB849" s="50" t="str">
        <f t="shared" si="521"/>
        <v/>
      </c>
      <c r="BC849" s="83" t="str">
        <f t="shared" si="505"/>
        <v/>
      </c>
      <c r="BD849" s="83" t="str">
        <f t="shared" si="506"/>
        <v/>
      </c>
      <c r="BE849" s="83" t="e">
        <f t="shared" ca="1" si="507"/>
        <v>#VALUE!</v>
      </c>
      <c r="BF849" s="50" t="str">
        <f t="shared" si="522"/>
        <v/>
      </c>
    </row>
    <row r="850" spans="1:58" ht="15" customHeight="1">
      <c r="A850" s="25">
        <f t="shared" si="516"/>
        <v>5</v>
      </c>
      <c r="B850" s="153">
        <v>19</v>
      </c>
      <c r="C850" s="112" t="str">
        <f t="shared" si="497"/>
        <v>Boston_2009</v>
      </c>
      <c r="D850" s="112" t="str">
        <f>IFERROR(VLOOKUP($C850,'Analysis-must not modify'!$C:$G,4,FALSE),"")</f>
        <v>USA</v>
      </c>
      <c r="E850" s="112" t="str">
        <f>IFERROR(VLOOKUP($C850,'Analysis-must not modify'!$C:$G,5,FALSE),"")</f>
        <v>North America</v>
      </c>
      <c r="F850" s="112" t="str">
        <f t="shared" si="508"/>
        <v>North_America</v>
      </c>
      <c r="G850" s="121">
        <f>VLOOKUP(C850,'Analysis-must not modify'!C:D,2,FALSE)</f>
        <v>2009</v>
      </c>
      <c r="H850" s="121" t="str">
        <f>VLOOKUP(C850,'Analysis-must not modify'!C:FF,160,FALSE)</f>
        <v>No</v>
      </c>
      <c r="I850" s="121" t="str">
        <f>VLOOKUP(C850,'Analysis-must not modify'!C:FI,161,FALSE)</f>
        <v>Continental</v>
      </c>
      <c r="J850" s="121">
        <f>VLOOKUP(C850,'Analysis-must not modify'!C:FI,162,FALSE)</f>
        <v>141348.16727553407</v>
      </c>
      <c r="K850" s="121">
        <f>VLOOKUP(C850,'Analysis-must not modify'!C:FI,163,FALSE)</f>
        <v>5161.4960000000001</v>
      </c>
      <c r="L850" s="121">
        <f t="shared" si="509"/>
        <v>1</v>
      </c>
      <c r="M850" s="121">
        <f t="shared" si="510"/>
        <v>1</v>
      </c>
      <c r="N850" s="121">
        <f t="shared" si="511"/>
        <v>1</v>
      </c>
      <c r="O850" s="121">
        <f t="shared" si="512"/>
        <v>1</v>
      </c>
      <c r="P850" s="121">
        <f t="shared" si="517"/>
        <v>1</v>
      </c>
      <c r="Q850" s="121">
        <f t="shared" si="513"/>
        <v>0</v>
      </c>
      <c r="R850" s="121" t="str">
        <f t="shared" si="514"/>
        <v/>
      </c>
      <c r="S850" s="122" t="str">
        <f t="shared" si="515"/>
        <v/>
      </c>
      <c r="T850" s="121" t="str">
        <f t="shared" si="498"/>
        <v/>
      </c>
      <c r="U850" s="121" t="str">
        <f>IFERROR(IF('Analysis_2-must not modify'!$R850="","",IF($S$823="Total GHG",IF($T$823="All sectors",AA28,IF($T$823="Stationary",AB28,IF($T$823="Transportation",AC28,IF($T$823="Waste",AD28,IF($T$823="IPPU",AE28,Iif($T$823="AFOLU",AF28)))))),IF($S$823="Per capita",IF($T$823="All sectors",AA232,IF($T$823="Stationary",AB232,IF($T$823="Transportation",AC232,IF($T$823="Waste",AD232,IF($T$823="IPPU",AE232,IF($T$823="AFOLU",AF232)))))),IF($S$823="Per unit land area (km2)",IF($T$823="All sectors",AA436,IF($T$823="Stationary",AB436,IF($T$823="Transportation",AC436,IF($T$823="Waste",AD436,IF($T$823="IPPU",AE436,IF($T$823="AFOLU",AF436)))))),IF($S$823="Per unit GDP ($m)",IF($T$823="All sectors",AA640,IF($T$823="Stationary",AB640,IF($T$823="Transportation",AC640,IF($T$823="Waste",AD640,IF($T$823="IPPU",AE640,IF($T$823="AFOLU",AF640)))))),""))))),"")</f>
        <v/>
      </c>
      <c r="V850" s="124" t="str">
        <f>IF('Analysis_2-must not modify'!$T850="","",IF($S$823="Total GHG",IF($T$823="All sectors",U28,IF($T$823="Stationary",AG28,IF($T$823="Transportation",AP28,IF($T$823="Waste",AV28,IF($T$823="IPPU",BA28,Iif($T$823="AFOLU",BD28)))))),IF($S$823="Per capita",IF($T$823="All sectors",U232,IF($T$823="Stationary",AG232,IF($T$823="Transportation",AP232,IF($T$823="Waste",AV232,IF($T$823="IPPU",BA232,IF($T$823="AFOLU",BD232)))))),IF($S$823="Per unit land area (km2)",IF($T$823="All sectors",U436,IF($T$823="Stationary",AG436,IF($T$823="Transportation",AP436,IF($T$823="Waste",AV436,IF($T$823="IPPU",BA436,Iif($T$823="AFOLU",BD436)))))),IF($S$823="Per unit GDP ($m)",IF($T$823="All sectors",U640,IF($T$823="Stationary",AG640,IF($T$823="Transportation",AP640,IF($T$823="Waste",AV640,IF($T$823="IPPU",BA28,IF($T$823="AFOLU",BD640)))))),"")))))</f>
        <v/>
      </c>
      <c r="W850" s="124" t="str">
        <f>IF('Analysis_2-must not modify'!$T850="","",IF($S$823="Total GHG",IF($T$823="All sectors",V28,IF($T$823="Stationary",AH28,IF($T$823="Transportation",AQ28,IF($T$823="Waste",AW28,IF($T$823="IPPU",BB28,Iif($T$823="AFOLU",BE28)))))),IF($S$823="Per capita",IF($T$823="All sectors",V232,IF($T$823="Stationary",AH232,IF($T$823="Transportation",AQ232,IF($T$823="Waste",AW232,IF($T$823="IPPU",BB232,IF($T$823="AFOLU",BE232)))))),IF($S$823="Per unit land area (km2)",IF($T$823="All sectors",V436,IF($T$823="Stationary",AH436,IF($T$823="Transportation",AQ436,IF($T$823="Waste",AW436,IF($T$823="IPPU",BB436,Iif($T$823="AFOLU",BE436)))))),IF($S$823="Per unit GDP ($m)",IF($T$823="All sectors",V640,IF($T$823="Stationary",AH640,IF($T$823="Transportation",AQ640,IF($T$823="Waste",AW640,IF($T$823="IPPU",BB28,IF($T$823="AFOLU",BE640)))))),"")))))</f>
        <v/>
      </c>
      <c r="X850" s="124" t="str">
        <f>IF('Analysis_2-must not modify'!$T850="","",IF($S$823="Total GHG",IF($T$823="All sectors",W28,IF($T$823="Stationary",AI28,IF($T$823="Transportation",AR28,IF($T$823="Waste",AX28,IF($T$823="IPPU","",IF($T$823="AFOLU",BF28)))))),IF($S$823="Per capita",IF($T$823="All sectors",W232,IF($T$823="Stationary",AI232,IF($T$823="Transportation",AR232,IF($T$823="Waste",AX232,IF($T$823="IPPU","",IF($T$823="AFOLU",BF232)))))),IF($S$823="Per unit land area (km2)",IF($T$823="All sectors",W436,IF($T$823="Stationary",AI436,IF($T$823="Transportation",AR436,IF($T$823="Waste",AX436,IF($T$823="IPPU","",IF($T$823="AFOLU",BF436)))))),IF($S$823="Per unit GDP ($m)",IF($T$823="All sectors",W640,IF($T$823="Stationary",AI640,IF($T$823="Transportation",AR640,IF($T$823="Waste",AX640,IF($T$823="IPPU","",IF($T$823="AFOLU",BF640)))))),"")))))</f>
        <v/>
      </c>
      <c r="Y850" s="124" t="str">
        <f>IF('Analysis_2-must not modify'!$T850="","",IF($S$823="Total GHG",IF($T$823="All sectors",X28,IF($T$823="Stationary",AJ28,IF($T$823="Transportation",AS28,IF($T$823="Waste",AY28,"")))),IF($S$823="Per capita",IF($T$823="All sectors",X232,IF($T$823="Stationary",AJ232,IF($T$823="Transportation",AS232,IF($T$823="Waste",AY232,"")))),IF($S$823="Per unit land area (km2)",IF($T$823="All sectors",X436,IF($T$823="Stationary",AJ436,IF($T$823="Transportation",AS436,IF($T$823="Waste",AY436,"")))),IF($S$823="Per unit GDP ($m)",IF($T$823="All sectors",X640,IF($T$823="Stationary",AJ640,IF($T$823="Transportation",AS640,IF($T$823="Waste",AY640,"")))),"")))))</f>
        <v/>
      </c>
      <c r="Z850" s="124" t="str">
        <f>IF('Analysis_2-must not modify'!$T850="","",IF($S$823="Total GHG",IF($T$823="All sectors",Y28,IF($T$823="Stationary",AK28,IF($T$823="Transportation",AT28,""))),IF($S$823="Per capita",IF($T$823="All sectors",Y232,IF($T$823="Stationary",AK232,IF($T$823="Transportation",AT232,""))),IF($S$823="Per unit land area (km2)",IF($T$823="All sectors",Y436,IF($T$823="Stationary",AK436,IF($T$823="Transportation",AT436,""))),IF($S$823="Per unit GDP ($m)",IF($T$823="All sectors",Y640,IF($T$823="Stationary",AK640,IF($T$823="Transportation",AT640,""))),"")))))</f>
        <v/>
      </c>
      <c r="AA850" s="124" t="str">
        <f>IF('Analysis_2-must not modify'!$T850="","",IF($S$823="Total GHG",IF($T$823="All sectors","",IF($T$823="Stationary",AL28,"")),IF($S$823="Per capita",IF($T$823="All sectors","",IF($T$823="Stationary",AL232,"")),IF($S$823="Per unit land area (km2)",IF($T$823="All sectors","",IF($T$823="Stationary",AL436,"")),IF($S$823="Per unit GDP ($m)",IF($T$823="All sectors","",IF($T$823="Stationary",AL640,"")),"")))))</f>
        <v/>
      </c>
      <c r="AB850" s="124" t="str">
        <f>IF('Analysis_2-must not modify'!$T850="","",IF($S$823="Total GHG",IF($T$823="All sectors","",IF($T$823="Stationary",AM28,"")),IF($S$823="Per capita",IF($T$823="All sectors","",IF($T$823="Stationary",AM232,"")),IF($S$823="Per unit land area (km2)",IF($T$823="All sectors","",IF($T$823="Stationary",AM436,"")),IF($S$823="Per unit GDP ($m)",IF($T$823="All sectors","",IF($T$823="Stationary",AM640,"")),"")))))</f>
        <v/>
      </c>
      <c r="AC850" s="124" t="str">
        <f>IF('Analysis_2-must not modify'!$T850="","",IF($S$823="Total GHG",IF($T$823="All sectors","",IF($T$823="Stationary",AN28,"")),IF($S$823="Per capita",IF($T$823="All sectors","",IF($T$823="Stationary",AN232,"")),IF($S$823="Per unit land area (km2)",IF($T$823="All sectors","",IF($T$823="Stationary",AN436,"")),IF($S$823="Per unit GDP ($m)",IF($T$823="All sectors","",IF($T$823="Stationary",AN640,"")),"")))))</f>
        <v/>
      </c>
      <c r="AD850" s="121" t="str">
        <f>IF(U850&lt;X$1+1,U850,IF('Analysis_2-must not modify'!$U850="","",RANK('Analysis_2-must not modify'!$U850,rankORIGINAL)+'Analysis_2-must not modify'!X$1))</f>
        <v/>
      </c>
      <c r="AE850" s="50" t="str">
        <f t="shared" si="518"/>
        <v/>
      </c>
      <c r="AF850" s="83">
        <f t="shared" si="523"/>
        <v>2.2398058651314732</v>
      </c>
      <c r="AG850" s="83">
        <f t="shared" si="523"/>
        <v>5.5048014412519199</v>
      </c>
      <c r="AH850" s="83" t="str">
        <f t="shared" si="523"/>
        <v/>
      </c>
      <c r="AI850" s="83" t="str">
        <f t="shared" si="523"/>
        <v/>
      </c>
      <c r="AJ850" s="83" t="str">
        <f t="shared" si="523"/>
        <v/>
      </c>
      <c r="AK850" s="83" t="str">
        <f t="shared" si="523"/>
        <v/>
      </c>
      <c r="AL850" s="83" t="str">
        <f t="shared" si="523"/>
        <v/>
      </c>
      <c r="AM850" s="83">
        <f t="shared" si="523"/>
        <v>3.7113100673565866E-2</v>
      </c>
      <c r="AN850" s="83">
        <f t="shared" ca="1" si="500"/>
        <v>31</v>
      </c>
      <c r="AO850" s="50" t="str">
        <f t="shared" si="519"/>
        <v/>
      </c>
      <c r="AP850" s="83">
        <f t="shared" si="524"/>
        <v>2.3633397280981705</v>
      </c>
      <c r="AQ850" s="83">
        <f t="shared" si="524"/>
        <v>0.14271755630908067</v>
      </c>
      <c r="AR850" s="83">
        <f t="shared" si="524"/>
        <v>4.9181074262190654E-4</v>
      </c>
      <c r="AS850" s="83" t="str">
        <f t="shared" si="524"/>
        <v/>
      </c>
      <c r="AT850" s="83">
        <f t="shared" si="524"/>
        <v>2.5729810473141119E-2</v>
      </c>
      <c r="AU850" s="83">
        <f t="shared" ca="1" si="502"/>
        <v>38</v>
      </c>
      <c r="AV850" s="50" t="str">
        <f t="shared" si="520"/>
        <v/>
      </c>
      <c r="AW850" s="83" t="str">
        <f t="shared" si="503"/>
        <v/>
      </c>
      <c r="AX850" s="83" t="str">
        <f t="shared" si="503"/>
        <v/>
      </c>
      <c r="AY850" s="83" t="str">
        <f t="shared" si="503"/>
        <v/>
      </c>
      <c r="AZ850" s="83">
        <f t="shared" si="503"/>
        <v>2.6943800789538539E-2</v>
      </c>
      <c r="BA850" s="83">
        <f t="shared" ca="1" si="504"/>
        <v>144</v>
      </c>
      <c r="BB850" s="50" t="str">
        <f t="shared" si="521"/>
        <v/>
      </c>
      <c r="BC850" s="83" t="str">
        <f t="shared" si="505"/>
        <v/>
      </c>
      <c r="BD850" s="83" t="str">
        <f t="shared" si="506"/>
        <v/>
      </c>
      <c r="BE850" s="83" t="e">
        <f t="shared" ca="1" si="507"/>
        <v>#VALUE!</v>
      </c>
      <c r="BF850" s="50" t="str">
        <f t="shared" si="522"/>
        <v/>
      </c>
    </row>
    <row r="851" spans="1:58" ht="15" customHeight="1">
      <c r="A851" s="25">
        <f t="shared" si="516"/>
        <v>5</v>
      </c>
      <c r="B851" s="25">
        <v>20</v>
      </c>
      <c r="C851" s="112" t="str">
        <f t="shared" si="497"/>
        <v>Boston_2010</v>
      </c>
      <c r="D851" s="112" t="str">
        <f>IFERROR(VLOOKUP($C851,'Analysis-must not modify'!$C:$G,4,FALSE),"")</f>
        <v>USA</v>
      </c>
      <c r="E851" s="112" t="str">
        <f>IFERROR(VLOOKUP($C851,'Analysis-must not modify'!$C:$G,5,FALSE),"")</f>
        <v>North America</v>
      </c>
      <c r="F851" s="112" t="str">
        <f t="shared" si="508"/>
        <v>North_America</v>
      </c>
      <c r="G851" s="121">
        <f>VLOOKUP(C851,'Analysis-must not modify'!C:D,2,FALSE)</f>
        <v>2010</v>
      </c>
      <c r="H851" s="121" t="str">
        <f>VLOOKUP(C851,'Analysis-must not modify'!C:FF,160,FALSE)</f>
        <v>No</v>
      </c>
      <c r="I851" s="121" t="str">
        <f>VLOOKUP(C851,'Analysis-must not modify'!C:FI,161,FALSE)</f>
        <v>Continental</v>
      </c>
      <c r="J851" s="121">
        <f>VLOOKUP(C851,'Analysis-must not modify'!C:FI,162,FALSE)</f>
        <v>148825.9277130283</v>
      </c>
      <c r="K851" s="121">
        <f>VLOOKUP(C851,'Analysis-must not modify'!C:FI,163,FALSE)</f>
        <v>4940.7520000000004</v>
      </c>
      <c r="L851" s="121">
        <f t="shared" si="509"/>
        <v>1</v>
      </c>
      <c r="M851" s="121">
        <f t="shared" si="510"/>
        <v>1</v>
      </c>
      <c r="N851" s="121">
        <f t="shared" si="511"/>
        <v>1</v>
      </c>
      <c r="O851" s="121">
        <f t="shared" si="512"/>
        <v>1</v>
      </c>
      <c r="P851" s="121">
        <f t="shared" si="517"/>
        <v>1</v>
      </c>
      <c r="Q851" s="121">
        <f t="shared" si="513"/>
        <v>0</v>
      </c>
      <c r="R851" s="121" t="str">
        <f t="shared" si="514"/>
        <v/>
      </c>
      <c r="S851" s="122" t="str">
        <f t="shared" si="515"/>
        <v/>
      </c>
      <c r="T851" s="121" t="str">
        <f t="shared" si="498"/>
        <v/>
      </c>
      <c r="U851" s="121" t="str">
        <f>IFERROR(IF('Analysis_2-must not modify'!$R851="","",IF($S$823="Total GHG",IF($T$823="All sectors",AA29,IF($T$823="Stationary",AB29,IF($T$823="Transportation",AC29,IF($T$823="Waste",AD29,IF($T$823="IPPU",AE29,Iif($T$823="AFOLU",AF29)))))),IF($S$823="Per capita",IF($T$823="All sectors",AA233,IF($T$823="Stationary",AB233,IF($T$823="Transportation",AC233,IF($T$823="Waste",AD233,IF($T$823="IPPU",AE233,IF($T$823="AFOLU",AF233)))))),IF($S$823="Per unit land area (km2)",IF($T$823="All sectors",AA437,IF($T$823="Stationary",AB437,IF($T$823="Transportation",AC437,IF($T$823="Waste",AD437,IF($T$823="IPPU",AE437,IF($T$823="AFOLU",AF437)))))),IF($S$823="Per unit GDP ($m)",IF($T$823="All sectors",AA641,IF($T$823="Stationary",AB641,IF($T$823="Transportation",AC641,IF($T$823="Waste",AD641,IF($T$823="IPPU",AE641,IF($T$823="AFOLU",AF641)))))),""))))),"")</f>
        <v/>
      </c>
      <c r="V851" s="124" t="str">
        <f>IF('Analysis_2-must not modify'!$T851="","",IF($S$823="Total GHG",IF($T$823="All sectors",U29,IF($T$823="Stationary",AG29,IF($T$823="Transportation",AP29,IF($T$823="Waste",AV29,IF($T$823="IPPU",BA29,Iif($T$823="AFOLU",BD29)))))),IF($S$823="Per capita",IF($T$823="All sectors",U233,IF($T$823="Stationary",AG233,IF($T$823="Transportation",AP233,IF($T$823="Waste",AV233,IF($T$823="IPPU",BA233,IF($T$823="AFOLU",BD233)))))),IF($S$823="Per unit land area (km2)",IF($T$823="All sectors",U437,IF($T$823="Stationary",AG437,IF($T$823="Transportation",AP437,IF($T$823="Waste",AV437,IF($T$823="IPPU",BA437,Iif($T$823="AFOLU",BD437)))))),IF($S$823="Per unit GDP ($m)",IF($T$823="All sectors",U641,IF($T$823="Stationary",AG641,IF($T$823="Transportation",AP641,IF($T$823="Waste",AV641,IF($T$823="IPPU",BA29,IF($T$823="AFOLU",BD641)))))),"")))))</f>
        <v/>
      </c>
      <c r="W851" s="124" t="str">
        <f>IF('Analysis_2-must not modify'!$T851="","",IF($S$823="Total GHG",IF($T$823="All sectors",V29,IF($T$823="Stationary",AH29,IF($T$823="Transportation",AQ29,IF($T$823="Waste",AW29,IF($T$823="IPPU",BB29,Iif($T$823="AFOLU",BE29)))))),IF($S$823="Per capita",IF($T$823="All sectors",V233,IF($T$823="Stationary",AH233,IF($T$823="Transportation",AQ233,IF($T$823="Waste",AW233,IF($T$823="IPPU",BB233,IF($T$823="AFOLU",BE233)))))),IF($S$823="Per unit land area (km2)",IF($T$823="All sectors",V437,IF($T$823="Stationary",AH437,IF($T$823="Transportation",AQ437,IF($T$823="Waste",AW437,IF($T$823="IPPU",BB437,Iif($T$823="AFOLU",BE437)))))),IF($S$823="Per unit GDP ($m)",IF($T$823="All sectors",V641,IF($T$823="Stationary",AH641,IF($T$823="Transportation",AQ641,IF($T$823="Waste",AW641,IF($T$823="IPPU",BB29,IF($T$823="AFOLU",BE641)))))),"")))))</f>
        <v/>
      </c>
      <c r="X851" s="124" t="str">
        <f>IF('Analysis_2-must not modify'!$T851="","",IF($S$823="Total GHG",IF($T$823="All sectors",W29,IF($T$823="Stationary",AI29,IF($T$823="Transportation",AR29,IF($T$823="Waste",AX29,IF($T$823="IPPU","",IF($T$823="AFOLU",BF29)))))),IF($S$823="Per capita",IF($T$823="All sectors",W233,IF($T$823="Stationary",AI233,IF($T$823="Transportation",AR233,IF($T$823="Waste",AX233,IF($T$823="IPPU","",IF($T$823="AFOLU",BF233)))))),IF($S$823="Per unit land area (km2)",IF($T$823="All sectors",W437,IF($T$823="Stationary",AI437,IF($T$823="Transportation",AR437,IF($T$823="Waste",AX437,IF($T$823="IPPU","",IF($T$823="AFOLU",BF437)))))),IF($S$823="Per unit GDP ($m)",IF($T$823="All sectors",W641,IF($T$823="Stationary",AI641,IF($T$823="Transportation",AR641,IF($T$823="Waste",AX641,IF($T$823="IPPU","",IF($T$823="AFOLU",BF641)))))),"")))))</f>
        <v/>
      </c>
      <c r="Y851" s="124" t="str">
        <f>IF('Analysis_2-must not modify'!$T851="","",IF($S$823="Total GHG",IF($T$823="All sectors",X29,IF($T$823="Stationary",AJ29,IF($T$823="Transportation",AS29,IF($T$823="Waste",AY29,"")))),IF($S$823="Per capita",IF($T$823="All sectors",X233,IF($T$823="Stationary",AJ233,IF($T$823="Transportation",AS233,IF($T$823="Waste",AY233,"")))),IF($S$823="Per unit land area (km2)",IF($T$823="All sectors",X437,IF($T$823="Stationary",AJ437,IF($T$823="Transportation",AS437,IF($T$823="Waste",AY437,"")))),IF($S$823="Per unit GDP ($m)",IF($T$823="All sectors",X641,IF($T$823="Stationary",AJ641,IF($T$823="Transportation",AS641,IF($T$823="Waste",AY641,"")))),"")))))</f>
        <v/>
      </c>
      <c r="Z851" s="124" t="str">
        <f>IF('Analysis_2-must not modify'!$T851="","",IF($S$823="Total GHG",IF($T$823="All sectors",Y29,IF($T$823="Stationary",AK29,IF($T$823="Transportation",AT29,""))),IF($S$823="Per capita",IF($T$823="All sectors",Y233,IF($T$823="Stationary",AK233,IF($T$823="Transportation",AT233,""))),IF($S$823="Per unit land area (km2)",IF($T$823="All sectors",Y437,IF($T$823="Stationary",AK437,IF($T$823="Transportation",AT437,""))),IF($S$823="Per unit GDP ($m)",IF($T$823="All sectors",Y641,IF($T$823="Stationary",AK641,IF($T$823="Transportation",AT641,""))),"")))))</f>
        <v/>
      </c>
      <c r="AA851" s="124" t="str">
        <f>IF('Analysis_2-must not modify'!$T851="","",IF($S$823="Total GHG",IF($T$823="All sectors","",IF($T$823="Stationary",AL29,"")),IF($S$823="Per capita",IF($T$823="All sectors","",IF($T$823="Stationary",AL233,"")),IF($S$823="Per unit land area (km2)",IF($T$823="All sectors","",IF($T$823="Stationary",AL437,"")),IF($S$823="Per unit GDP ($m)",IF($T$823="All sectors","",IF($T$823="Stationary",AL641,"")),"")))))</f>
        <v/>
      </c>
      <c r="AB851" s="124" t="str">
        <f>IF('Analysis_2-must not modify'!$T851="","",IF($S$823="Total GHG",IF($T$823="All sectors","",IF($T$823="Stationary",AM29,"")),IF($S$823="Per capita",IF($T$823="All sectors","",IF($T$823="Stationary",AM233,"")),IF($S$823="Per unit land area (km2)",IF($T$823="All sectors","",IF($T$823="Stationary",AM437,"")),IF($S$823="Per unit GDP ($m)",IF($T$823="All sectors","",IF($T$823="Stationary",AM641,"")),"")))))</f>
        <v/>
      </c>
      <c r="AC851" s="124" t="str">
        <f>IF('Analysis_2-must not modify'!$T851="","",IF($S$823="Total GHG",IF($T$823="All sectors","",IF($T$823="Stationary",AN29,"")),IF($S$823="Per capita",IF($T$823="All sectors","",IF($T$823="Stationary",AN233,"")),IF($S$823="Per unit land area (km2)",IF($T$823="All sectors","",IF($T$823="Stationary",AN437,"")),IF($S$823="Per unit GDP ($m)",IF($T$823="All sectors","",IF($T$823="Stationary",AN641,"")),"")))))</f>
        <v/>
      </c>
      <c r="AD851" s="121" t="str">
        <f>IF(U851&lt;X$1+1,U851,IF('Analysis_2-must not modify'!$U851="","",RANK('Analysis_2-must not modify'!$U851,rankORIGINAL)+'Analysis_2-must not modify'!X$1))</f>
        <v/>
      </c>
      <c r="AE851" s="50" t="str">
        <f t="shared" si="518"/>
        <v/>
      </c>
      <c r="AF851" s="83">
        <f t="shared" si="523"/>
        <v>2.3322727906183522</v>
      </c>
      <c r="AG851" s="83">
        <f t="shared" si="523"/>
        <v>6.0696344600856627</v>
      </c>
      <c r="AH851" s="83" t="str">
        <f t="shared" si="523"/>
        <v/>
      </c>
      <c r="AI851" s="83" t="str">
        <f t="shared" si="523"/>
        <v/>
      </c>
      <c r="AJ851" s="83" t="str">
        <f t="shared" si="523"/>
        <v/>
      </c>
      <c r="AK851" s="83" t="str">
        <f t="shared" si="523"/>
        <v/>
      </c>
      <c r="AL851" s="83" t="str">
        <f t="shared" si="523"/>
        <v/>
      </c>
      <c r="AM851" s="83">
        <f t="shared" si="523"/>
        <v>3.8524019556376334E-2</v>
      </c>
      <c r="AN851" s="83">
        <f t="shared" ca="1" si="500"/>
        <v>29</v>
      </c>
      <c r="AO851" s="50" t="str">
        <f t="shared" si="519"/>
        <v/>
      </c>
      <c r="AP851" s="83">
        <f t="shared" si="524"/>
        <v>2.4927944324113898</v>
      </c>
      <c r="AQ851" s="83">
        <f t="shared" si="524"/>
        <v>0.14707536818632158</v>
      </c>
      <c r="AR851" s="83">
        <f t="shared" si="524"/>
        <v>4.9180605770133786E-4</v>
      </c>
      <c r="AS851" s="83" t="str">
        <f t="shared" si="524"/>
        <v/>
      </c>
      <c r="AT851" s="83">
        <f t="shared" si="524"/>
        <v>1.9257680794702674E-2</v>
      </c>
      <c r="AU851" s="83">
        <f t="shared" ca="1" si="502"/>
        <v>30</v>
      </c>
      <c r="AV851" s="50" t="str">
        <f t="shared" si="520"/>
        <v/>
      </c>
      <c r="AW851" s="83" t="str">
        <f t="shared" si="503"/>
        <v/>
      </c>
      <c r="AX851" s="83" t="str">
        <f t="shared" si="503"/>
        <v/>
      </c>
      <c r="AY851" s="83" t="str">
        <f t="shared" si="503"/>
        <v/>
      </c>
      <c r="AZ851" s="83">
        <f t="shared" si="503"/>
        <v>2.7982331434567048E-2</v>
      </c>
      <c r="BA851" s="83">
        <f t="shared" ca="1" si="504"/>
        <v>138</v>
      </c>
      <c r="BB851" s="50" t="str">
        <f t="shared" si="521"/>
        <v/>
      </c>
      <c r="BC851" s="83" t="str">
        <f t="shared" si="505"/>
        <v/>
      </c>
      <c r="BD851" s="83" t="str">
        <f t="shared" si="506"/>
        <v/>
      </c>
      <c r="BE851" s="83" t="e">
        <f t="shared" ca="1" si="507"/>
        <v>#VALUE!</v>
      </c>
      <c r="BF851" s="50" t="str">
        <f t="shared" si="522"/>
        <v/>
      </c>
    </row>
    <row r="852" spans="1:58" ht="15" customHeight="1">
      <c r="A852" s="25">
        <f t="shared" si="516"/>
        <v>5</v>
      </c>
      <c r="B852" s="25">
        <v>21</v>
      </c>
      <c r="C852" s="112" t="str">
        <f t="shared" si="497"/>
        <v>Boston_2011</v>
      </c>
      <c r="D852" s="112" t="str">
        <f>IFERROR(VLOOKUP($C852,'Analysis-must not modify'!$C:$G,4,FALSE),"")</f>
        <v>USA</v>
      </c>
      <c r="E852" s="112" t="str">
        <f>IFERROR(VLOOKUP($C852,'Analysis-must not modify'!$C:$G,5,FALSE),"")</f>
        <v>North America</v>
      </c>
      <c r="F852" s="112" t="str">
        <f t="shared" si="508"/>
        <v>North_America</v>
      </c>
      <c r="G852" s="121">
        <f>VLOOKUP(C852,'Analysis-must not modify'!C:D,2,FALSE)</f>
        <v>2011</v>
      </c>
      <c r="H852" s="121" t="str">
        <f>VLOOKUP(C852,'Analysis-must not modify'!C:FF,160,FALSE)</f>
        <v>No</v>
      </c>
      <c r="I852" s="121" t="str">
        <f>VLOOKUP(C852,'Analysis-must not modify'!C:FI,161,FALSE)</f>
        <v>Continental</v>
      </c>
      <c r="J852" s="121">
        <f>VLOOKUP(C852,'Analysis-must not modify'!C:FI,162,FALSE)</f>
        <v>151828.33068520197</v>
      </c>
      <c r="K852" s="121">
        <f>VLOOKUP(C852,'Analysis-must not modify'!C:FI,163,FALSE)</f>
        <v>4999.7520000000004</v>
      </c>
      <c r="L852" s="121">
        <f t="shared" si="509"/>
        <v>1</v>
      </c>
      <c r="M852" s="121">
        <f t="shared" si="510"/>
        <v>1</v>
      </c>
      <c r="N852" s="121">
        <f t="shared" si="511"/>
        <v>1</v>
      </c>
      <c r="O852" s="121">
        <f t="shared" si="512"/>
        <v>1</v>
      </c>
      <c r="P852" s="121">
        <f t="shared" si="517"/>
        <v>1</v>
      </c>
      <c r="Q852" s="121">
        <f t="shared" si="513"/>
        <v>0</v>
      </c>
      <c r="R852" s="121" t="str">
        <f t="shared" si="514"/>
        <v/>
      </c>
      <c r="S852" s="122" t="str">
        <f t="shared" si="515"/>
        <v/>
      </c>
      <c r="T852" s="121" t="str">
        <f t="shared" si="498"/>
        <v/>
      </c>
      <c r="U852" s="121" t="str">
        <f>IFERROR(IF('Analysis_2-must not modify'!$R852="","",IF($S$823="Total GHG",IF($T$823="All sectors",AA30,IF($T$823="Stationary",AB30,IF($T$823="Transportation",AC30,IF($T$823="Waste",AD30,IF($T$823="IPPU",AE30,Iif($T$823="AFOLU",AF30)))))),IF($S$823="Per capita",IF($T$823="All sectors",AA234,IF($T$823="Stationary",AB234,IF($T$823="Transportation",AC234,IF($T$823="Waste",AD234,IF($T$823="IPPU",AE234,IF($T$823="AFOLU",AF234)))))),IF($S$823="Per unit land area (km2)",IF($T$823="All sectors",AA438,IF($T$823="Stationary",AB438,IF($T$823="Transportation",AC438,IF($T$823="Waste",AD438,IF($T$823="IPPU",AE438,IF($T$823="AFOLU",AF438)))))),IF($S$823="Per unit GDP ($m)",IF($T$823="All sectors",AA642,IF($T$823="Stationary",AB642,IF($T$823="Transportation",AC642,IF($T$823="Waste",AD642,IF($T$823="IPPU",AE642,IF($T$823="AFOLU",AF642)))))),""))))),"")</f>
        <v/>
      </c>
      <c r="V852" s="124" t="str">
        <f>IF('Analysis_2-must not modify'!$T852="","",IF($S$823="Total GHG",IF($T$823="All sectors",U30,IF($T$823="Stationary",AG30,IF($T$823="Transportation",AP30,IF($T$823="Waste",AV30,IF($T$823="IPPU",BA30,Iif($T$823="AFOLU",BD30)))))),IF($S$823="Per capita",IF($T$823="All sectors",U234,IF($T$823="Stationary",AG234,IF($T$823="Transportation",AP234,IF($T$823="Waste",AV234,IF($T$823="IPPU",BA234,IF($T$823="AFOLU",BD234)))))),IF($S$823="Per unit land area (km2)",IF($T$823="All sectors",U438,IF($T$823="Stationary",AG438,IF($T$823="Transportation",AP438,IF($T$823="Waste",AV438,IF($T$823="IPPU",BA438,Iif($T$823="AFOLU",BD438)))))),IF($S$823="Per unit GDP ($m)",IF($T$823="All sectors",U642,IF($T$823="Stationary",AG642,IF($T$823="Transportation",AP642,IF($T$823="Waste",AV642,IF($T$823="IPPU",BA30,IF($T$823="AFOLU",BD642)))))),"")))))</f>
        <v/>
      </c>
      <c r="W852" s="124" t="str">
        <f>IF('Analysis_2-must not modify'!$T852="","",IF($S$823="Total GHG",IF($T$823="All sectors",V30,IF($T$823="Stationary",AH30,IF($T$823="Transportation",AQ30,IF($T$823="Waste",AW30,IF($T$823="IPPU",BB30,Iif($T$823="AFOLU",BE30)))))),IF($S$823="Per capita",IF($T$823="All sectors",V234,IF($T$823="Stationary",AH234,IF($T$823="Transportation",AQ234,IF($T$823="Waste",AW234,IF($T$823="IPPU",BB234,IF($T$823="AFOLU",BE234)))))),IF($S$823="Per unit land area (km2)",IF($T$823="All sectors",V438,IF($T$823="Stationary",AH438,IF($T$823="Transportation",AQ438,IF($T$823="Waste",AW438,IF($T$823="IPPU",BB438,Iif($T$823="AFOLU",BE438)))))),IF($S$823="Per unit GDP ($m)",IF($T$823="All sectors",V642,IF($T$823="Stationary",AH642,IF($T$823="Transportation",AQ642,IF($T$823="Waste",AW642,IF($T$823="IPPU",BB30,IF($T$823="AFOLU",BE642)))))),"")))))</f>
        <v/>
      </c>
      <c r="X852" s="124" t="str">
        <f>IF('Analysis_2-must not modify'!$T852="","",IF($S$823="Total GHG",IF($T$823="All sectors",W30,IF($T$823="Stationary",AI30,IF($T$823="Transportation",AR30,IF($T$823="Waste",AX30,IF($T$823="IPPU","",IF($T$823="AFOLU",BF30)))))),IF($S$823="Per capita",IF($T$823="All sectors",W234,IF($T$823="Stationary",AI234,IF($T$823="Transportation",AR234,IF($T$823="Waste",AX234,IF($T$823="IPPU","",IF($T$823="AFOLU",BF234)))))),IF($S$823="Per unit land area (km2)",IF($T$823="All sectors",W438,IF($T$823="Stationary",AI438,IF($T$823="Transportation",AR438,IF($T$823="Waste",AX438,IF($T$823="IPPU","",IF($T$823="AFOLU",BF438)))))),IF($S$823="Per unit GDP ($m)",IF($T$823="All sectors",W642,IF($T$823="Stationary",AI642,IF($T$823="Transportation",AR642,IF($T$823="Waste",AX642,IF($T$823="IPPU","",IF($T$823="AFOLU",BF642)))))),"")))))</f>
        <v/>
      </c>
      <c r="Y852" s="124" t="str">
        <f>IF('Analysis_2-must not modify'!$T852="","",IF($S$823="Total GHG",IF($T$823="All sectors",X30,IF($T$823="Stationary",AJ30,IF($T$823="Transportation",AS30,IF($T$823="Waste",AY30,"")))),IF($S$823="Per capita",IF($T$823="All sectors",X234,IF($T$823="Stationary",AJ234,IF($T$823="Transportation",AS234,IF($T$823="Waste",AY234,"")))),IF($S$823="Per unit land area (km2)",IF($T$823="All sectors",X438,IF($T$823="Stationary",AJ438,IF($T$823="Transportation",AS438,IF($T$823="Waste",AY438,"")))),IF($S$823="Per unit GDP ($m)",IF($T$823="All sectors",X642,IF($T$823="Stationary",AJ642,IF($T$823="Transportation",AS642,IF($T$823="Waste",AY642,"")))),"")))))</f>
        <v/>
      </c>
      <c r="Z852" s="124" t="str">
        <f>IF('Analysis_2-must not modify'!$T852="","",IF($S$823="Total GHG",IF($T$823="All sectors",Y30,IF($T$823="Stationary",AK30,IF($T$823="Transportation",AT30,""))),IF($S$823="Per capita",IF($T$823="All sectors",Y234,IF($T$823="Stationary",AK234,IF($T$823="Transportation",AT234,""))),IF($S$823="Per unit land area (km2)",IF($T$823="All sectors",Y438,IF($T$823="Stationary",AK438,IF($T$823="Transportation",AT438,""))),IF($S$823="Per unit GDP ($m)",IF($T$823="All sectors",Y642,IF($T$823="Stationary",AK642,IF($T$823="Transportation",AT642,""))),"")))))</f>
        <v/>
      </c>
      <c r="AA852" s="124" t="str">
        <f>IF('Analysis_2-must not modify'!$T852="","",IF($S$823="Total GHG",IF($T$823="All sectors","",IF($T$823="Stationary",AL30,"")),IF($S$823="Per capita",IF($T$823="All sectors","",IF($T$823="Stationary",AL234,"")),IF($S$823="Per unit land area (km2)",IF($T$823="All sectors","",IF($T$823="Stationary",AL438,"")),IF($S$823="Per unit GDP ($m)",IF($T$823="All sectors","",IF($T$823="Stationary",AL642,"")),"")))))</f>
        <v/>
      </c>
      <c r="AB852" s="124" t="str">
        <f>IF('Analysis_2-must not modify'!$T852="","",IF($S$823="Total GHG",IF($T$823="All sectors","",IF($T$823="Stationary",AM30,"")),IF($S$823="Per capita",IF($T$823="All sectors","",IF($T$823="Stationary",AM234,"")),IF($S$823="Per unit land area (km2)",IF($T$823="All sectors","",IF($T$823="Stationary",AM438,"")),IF($S$823="Per unit GDP ($m)",IF($T$823="All sectors","",IF($T$823="Stationary",AM642,"")),"")))))</f>
        <v/>
      </c>
      <c r="AC852" s="124" t="str">
        <f>IF('Analysis_2-must not modify'!$T852="","",IF($S$823="Total GHG",IF($T$823="All sectors","",IF($T$823="Stationary",AN30,"")),IF($S$823="Per capita",IF($T$823="All sectors","",IF($T$823="Stationary",AN234,"")),IF($S$823="Per unit land area (km2)",IF($T$823="All sectors","",IF($T$823="Stationary",AN438,"")),IF($S$823="Per unit GDP ($m)",IF($T$823="All sectors","",IF($T$823="Stationary",AN642,"")),"")))))</f>
        <v/>
      </c>
      <c r="AD852" s="121" t="str">
        <f>IF(U852&lt;X$1+1,U852,IF('Analysis_2-must not modify'!$U852="","",RANK('Analysis_2-must not modify'!$U852,rankORIGINAL)+'Analysis_2-must not modify'!X$1))</f>
        <v/>
      </c>
      <c r="AE852" s="50" t="str">
        <f t="shared" si="518"/>
        <v/>
      </c>
      <c r="AF852" s="83">
        <f t="shared" ref="AF852:AM861" si="525">IF($S$823="Total GHG",AG30,IF($S$823="Per capita",AG234,IF($S$823="Per unit land area (km2)",AG438,IF($S$823="Per unit GDP ($m)",AG642,""))))</f>
        <v>2.1560296096828195</v>
      </c>
      <c r="AG852" s="83">
        <f t="shared" si="525"/>
        <v>5.650269055756576</v>
      </c>
      <c r="AH852" s="83" t="str">
        <f t="shared" si="525"/>
        <v/>
      </c>
      <c r="AI852" s="83" t="str">
        <f t="shared" si="525"/>
        <v/>
      </c>
      <c r="AJ852" s="83" t="str">
        <f t="shared" si="525"/>
        <v/>
      </c>
      <c r="AK852" s="83" t="str">
        <f t="shared" si="525"/>
        <v/>
      </c>
      <c r="AL852" s="83" t="str">
        <f t="shared" si="525"/>
        <v/>
      </c>
      <c r="AM852" s="83">
        <f t="shared" si="525"/>
        <v>3.9300674893342699E-2</v>
      </c>
      <c r="AN852" s="83">
        <f t="shared" ca="1" si="500"/>
        <v>30</v>
      </c>
      <c r="AO852" s="50" t="str">
        <f t="shared" si="519"/>
        <v/>
      </c>
      <c r="AP852" s="83">
        <f t="shared" ref="AP852:AT861" si="526">IF($S$823="Total GHG",AP30,IF($S$823="Per capita",AP234,IF($S$823="Per unit land area (km2)",AP438,IF($S$823="Per unit GDP ($m)",AP642,""))))</f>
        <v>2.4667871300980995</v>
      </c>
      <c r="AQ852" s="83">
        <f t="shared" si="526"/>
        <v>0.1359588773548519</v>
      </c>
      <c r="AR852" s="83">
        <f t="shared" si="526"/>
        <v>6.2455760589725259E-4</v>
      </c>
      <c r="AS852" s="83" t="str">
        <f t="shared" si="526"/>
        <v/>
      </c>
      <c r="AT852" s="83">
        <f t="shared" si="526"/>
        <v>1.4422580561725209E-2</v>
      </c>
      <c r="AU852" s="83">
        <f t="shared" ca="1" si="502"/>
        <v>33</v>
      </c>
      <c r="AV852" s="50" t="str">
        <f t="shared" si="520"/>
        <v/>
      </c>
      <c r="AW852" s="83" t="str">
        <f t="shared" ref="AW852:AZ871" si="527">IF($S$823="Total GHG",AV30,IF($S$823="Per capita",AV234,IF($S$823="Per unit land area (km2)",AV438,IF($S$823="Per unit GDP ($m)",AV642,""))))</f>
        <v/>
      </c>
      <c r="AX852" s="83" t="str">
        <f t="shared" si="527"/>
        <v/>
      </c>
      <c r="AY852" s="83" t="str">
        <f t="shared" si="527"/>
        <v/>
      </c>
      <c r="AZ852" s="83">
        <f t="shared" si="527"/>
        <v>2.7863094009462869E-2</v>
      </c>
      <c r="BA852" s="83">
        <f t="shared" ca="1" si="504"/>
        <v>139</v>
      </c>
      <c r="BB852" s="50" t="str">
        <f t="shared" si="521"/>
        <v/>
      </c>
      <c r="BC852" s="83" t="str">
        <f t="shared" si="505"/>
        <v/>
      </c>
      <c r="BD852" s="83" t="str">
        <f t="shared" si="506"/>
        <v/>
      </c>
      <c r="BE852" s="83" t="e">
        <f t="shared" ca="1" si="507"/>
        <v>#VALUE!</v>
      </c>
      <c r="BF852" s="50" t="str">
        <f t="shared" si="522"/>
        <v/>
      </c>
    </row>
    <row r="853" spans="1:58" ht="15" customHeight="1">
      <c r="A853" s="25">
        <f t="shared" si="516"/>
        <v>5</v>
      </c>
      <c r="B853" s="153">
        <v>22</v>
      </c>
      <c r="C853" s="112" t="str">
        <f t="shared" si="497"/>
        <v>Boston_2012</v>
      </c>
      <c r="D853" s="112" t="str">
        <f>IFERROR(VLOOKUP($C853,'Analysis-must not modify'!$C:$G,4,FALSE),"")</f>
        <v>USA</v>
      </c>
      <c r="E853" s="112" t="str">
        <f>IFERROR(VLOOKUP($C853,'Analysis-must not modify'!$C:$G,5,FALSE),"")</f>
        <v>North America</v>
      </c>
      <c r="F853" s="112" t="str">
        <f t="shared" si="508"/>
        <v>North_America</v>
      </c>
      <c r="G853" s="121">
        <f>VLOOKUP(C853,'Analysis-must not modify'!C:D,2,FALSE)</f>
        <v>2012</v>
      </c>
      <c r="H853" s="121" t="str">
        <f>VLOOKUP(C853,'Analysis-must not modify'!C:FF,160,FALSE)</f>
        <v>No</v>
      </c>
      <c r="I853" s="121" t="str">
        <f>VLOOKUP(C853,'Analysis-must not modify'!C:FI,161,FALSE)</f>
        <v>Continental</v>
      </c>
      <c r="J853" s="121">
        <f>VLOOKUP(C853,'Analysis-must not modify'!C:FI,162,FALSE)</f>
        <v>154738.07716198495</v>
      </c>
      <c r="K853" s="121">
        <f>VLOOKUP(C853,'Analysis-must not modify'!C:FI,163,FALSE)</f>
        <v>5100.1279999999997</v>
      </c>
      <c r="L853" s="121">
        <f t="shared" si="509"/>
        <v>1</v>
      </c>
      <c r="M853" s="121">
        <f t="shared" si="510"/>
        <v>1</v>
      </c>
      <c r="N853" s="121">
        <f t="shared" si="511"/>
        <v>1</v>
      </c>
      <c r="O853" s="121">
        <f t="shared" si="512"/>
        <v>1</v>
      </c>
      <c r="P853" s="121">
        <f t="shared" si="517"/>
        <v>1</v>
      </c>
      <c r="Q853" s="121">
        <f t="shared" si="513"/>
        <v>0</v>
      </c>
      <c r="R853" s="121" t="str">
        <f t="shared" si="514"/>
        <v/>
      </c>
      <c r="S853" s="122" t="str">
        <f t="shared" si="515"/>
        <v/>
      </c>
      <c r="T853" s="121" t="str">
        <f t="shared" si="498"/>
        <v/>
      </c>
      <c r="U853" s="121" t="str">
        <f>IFERROR(IF('Analysis_2-must not modify'!$R853="","",IF($S$823="Total GHG",IF($T$823="All sectors",AA31,IF($T$823="Stationary",AB31,IF($T$823="Transportation",AC31,IF($T$823="Waste",AD31,IF($T$823="IPPU",AE31,Iif($T$823="AFOLU",AF31)))))),IF($S$823="Per capita",IF($T$823="All sectors",AA235,IF($T$823="Stationary",AB235,IF($T$823="Transportation",AC235,IF($T$823="Waste",AD235,IF($T$823="IPPU",AE235,IF($T$823="AFOLU",AF235)))))),IF($S$823="Per unit land area (km2)",IF($T$823="All sectors",AA439,IF($T$823="Stationary",AB439,IF($T$823="Transportation",AC439,IF($T$823="Waste",AD439,IF($T$823="IPPU",AE439,IF($T$823="AFOLU",AF439)))))),IF($S$823="Per unit GDP ($m)",IF($T$823="All sectors",AA643,IF($T$823="Stationary",AB643,IF($T$823="Transportation",AC643,IF($T$823="Waste",AD643,IF($T$823="IPPU",AE643,IF($T$823="AFOLU",AF643)))))),""))))),"")</f>
        <v/>
      </c>
      <c r="V853" s="124" t="str">
        <f>IF('Analysis_2-must not modify'!$T853="","",IF($S$823="Total GHG",IF($T$823="All sectors",U31,IF($T$823="Stationary",AG31,IF($T$823="Transportation",AP31,IF($T$823="Waste",AV31,IF($T$823="IPPU",BA31,Iif($T$823="AFOLU",BD31)))))),IF($S$823="Per capita",IF($T$823="All sectors",U235,IF($T$823="Stationary",AG235,IF($T$823="Transportation",AP235,IF($T$823="Waste",AV235,IF($T$823="IPPU",BA235,IF($T$823="AFOLU",BD235)))))),IF($S$823="Per unit land area (km2)",IF($T$823="All sectors",U439,IF($T$823="Stationary",AG439,IF($T$823="Transportation",AP439,IF($T$823="Waste",AV439,IF($T$823="IPPU",BA439,Iif($T$823="AFOLU",BD439)))))),IF($S$823="Per unit GDP ($m)",IF($T$823="All sectors",U643,IF($T$823="Stationary",AG643,IF($T$823="Transportation",AP643,IF($T$823="Waste",AV643,IF($T$823="IPPU",BA31,IF($T$823="AFOLU",BD643)))))),"")))))</f>
        <v/>
      </c>
      <c r="W853" s="124" t="str">
        <f>IF('Analysis_2-must not modify'!$T853="","",IF($S$823="Total GHG",IF($T$823="All sectors",V31,IF($T$823="Stationary",AH31,IF($T$823="Transportation",AQ31,IF($T$823="Waste",AW31,IF($T$823="IPPU",BB31,Iif($T$823="AFOLU",BE31)))))),IF($S$823="Per capita",IF($T$823="All sectors",V235,IF($T$823="Stationary",AH235,IF($T$823="Transportation",AQ235,IF($T$823="Waste",AW235,IF($T$823="IPPU",BB235,IF($T$823="AFOLU",BE235)))))),IF($S$823="Per unit land area (km2)",IF($T$823="All sectors",V439,IF($T$823="Stationary",AH439,IF($T$823="Transportation",AQ439,IF($T$823="Waste",AW439,IF($T$823="IPPU",BB439,Iif($T$823="AFOLU",BE439)))))),IF($S$823="Per unit GDP ($m)",IF($T$823="All sectors",V643,IF($T$823="Stationary",AH643,IF($T$823="Transportation",AQ643,IF($T$823="Waste",AW643,IF($T$823="IPPU",BB31,IF($T$823="AFOLU",BE643)))))),"")))))</f>
        <v/>
      </c>
      <c r="X853" s="124" t="str">
        <f>IF('Analysis_2-must not modify'!$T853="","",IF($S$823="Total GHG",IF($T$823="All sectors",W31,IF($T$823="Stationary",AI31,IF($T$823="Transportation",AR31,IF($T$823="Waste",AX31,IF($T$823="IPPU","",IF($T$823="AFOLU",BF31)))))),IF($S$823="Per capita",IF($T$823="All sectors",W235,IF($T$823="Stationary",AI235,IF($T$823="Transportation",AR235,IF($T$823="Waste",AX235,IF($T$823="IPPU","",IF($T$823="AFOLU",BF235)))))),IF($S$823="Per unit land area (km2)",IF($T$823="All sectors",W439,IF($T$823="Stationary",AI439,IF($T$823="Transportation",AR439,IF($T$823="Waste",AX439,IF($T$823="IPPU","",IF($T$823="AFOLU",BF439)))))),IF($S$823="Per unit GDP ($m)",IF($T$823="All sectors",W643,IF($T$823="Stationary",AI643,IF($T$823="Transportation",AR643,IF($T$823="Waste",AX643,IF($T$823="IPPU","",IF($T$823="AFOLU",BF643)))))),"")))))</f>
        <v/>
      </c>
      <c r="Y853" s="124" t="str">
        <f>IF('Analysis_2-must not modify'!$T853="","",IF($S$823="Total GHG",IF($T$823="All sectors",X31,IF($T$823="Stationary",AJ31,IF($T$823="Transportation",AS31,IF($T$823="Waste",AY31,"")))),IF($S$823="Per capita",IF($T$823="All sectors",X235,IF($T$823="Stationary",AJ235,IF($T$823="Transportation",AS235,IF($T$823="Waste",AY235,"")))),IF($S$823="Per unit land area (km2)",IF($T$823="All sectors",X439,IF($T$823="Stationary",AJ439,IF($T$823="Transportation",AS439,IF($T$823="Waste",AY439,"")))),IF($S$823="Per unit GDP ($m)",IF($T$823="All sectors",X643,IF($T$823="Stationary",AJ643,IF($T$823="Transportation",AS643,IF($T$823="Waste",AY643,"")))),"")))))</f>
        <v/>
      </c>
      <c r="Z853" s="124" t="str">
        <f>IF('Analysis_2-must not modify'!$T853="","",IF($S$823="Total GHG",IF($T$823="All sectors",Y31,IF($T$823="Stationary",AK31,IF($T$823="Transportation",AT31,""))),IF($S$823="Per capita",IF($T$823="All sectors",Y235,IF($T$823="Stationary",AK235,IF($T$823="Transportation",AT235,""))),IF($S$823="Per unit land area (km2)",IF($T$823="All sectors",Y439,IF($T$823="Stationary",AK439,IF($T$823="Transportation",AT439,""))),IF($S$823="Per unit GDP ($m)",IF($T$823="All sectors",Y643,IF($T$823="Stationary",AK643,IF($T$823="Transportation",AT643,""))),"")))))</f>
        <v/>
      </c>
      <c r="AA853" s="124" t="str">
        <f>IF('Analysis_2-must not modify'!$T853="","",IF($S$823="Total GHG",IF($T$823="All sectors","",IF($T$823="Stationary",AL31,"")),IF($S$823="Per capita",IF($T$823="All sectors","",IF($T$823="Stationary",AL235,"")),IF($S$823="Per unit land area (km2)",IF($T$823="All sectors","",IF($T$823="Stationary",AL439,"")),IF($S$823="Per unit GDP ($m)",IF($T$823="All sectors","",IF($T$823="Stationary",AL643,"")),"")))))</f>
        <v/>
      </c>
      <c r="AB853" s="124" t="str">
        <f>IF('Analysis_2-must not modify'!$T853="","",IF($S$823="Total GHG",IF($T$823="All sectors","",IF($T$823="Stationary",AM31,"")),IF($S$823="Per capita",IF($T$823="All sectors","",IF($T$823="Stationary",AM235,"")),IF($S$823="Per unit land area (km2)",IF($T$823="All sectors","",IF($T$823="Stationary",AM439,"")),IF($S$823="Per unit GDP ($m)",IF($T$823="All sectors","",IF($T$823="Stationary",AM643,"")),"")))))</f>
        <v/>
      </c>
      <c r="AC853" s="124" t="str">
        <f>IF('Analysis_2-must not modify'!$T853="","",IF($S$823="Total GHG",IF($T$823="All sectors","",IF($T$823="Stationary",AN31,"")),IF($S$823="Per capita",IF($T$823="All sectors","",IF($T$823="Stationary",AN235,"")),IF($S$823="Per unit land area (km2)",IF($T$823="All sectors","",IF($T$823="Stationary",AN439,"")),IF($S$823="Per unit GDP ($m)",IF($T$823="All sectors","",IF($T$823="Stationary",AN643,"")),"")))))</f>
        <v/>
      </c>
      <c r="AD853" s="121" t="str">
        <f>IF(U853&lt;X$1+1,U853,IF('Analysis_2-must not modify'!$U853="","",RANK('Analysis_2-must not modify'!$U853,rankORIGINAL)+'Analysis_2-must not modify'!X$1))</f>
        <v/>
      </c>
      <c r="AE853" s="50" t="str">
        <f t="shared" si="518"/>
        <v/>
      </c>
      <c r="AF853" s="83">
        <f t="shared" si="525"/>
        <v>1.8774025473060219</v>
      </c>
      <c r="AG853" s="83">
        <f t="shared" si="525"/>
        <v>4.8378451684301682</v>
      </c>
      <c r="AH853" s="83" t="str">
        <f t="shared" si="525"/>
        <v/>
      </c>
      <c r="AI853" s="83" t="str">
        <f t="shared" si="525"/>
        <v/>
      </c>
      <c r="AJ853" s="83" t="str">
        <f t="shared" si="525"/>
        <v/>
      </c>
      <c r="AK853" s="83" t="str">
        <f t="shared" si="525"/>
        <v/>
      </c>
      <c r="AL853" s="83" t="str">
        <f t="shared" si="525"/>
        <v/>
      </c>
      <c r="AM853" s="83">
        <f t="shared" si="525"/>
        <v>3.4773962254135198E-2</v>
      </c>
      <c r="AN853" s="83">
        <f t="shared" ca="1" si="500"/>
        <v>38</v>
      </c>
      <c r="AO853" s="50" t="str">
        <f t="shared" si="519"/>
        <v/>
      </c>
      <c r="AP853" s="83">
        <f t="shared" si="526"/>
        <v>2.3451601372992954</v>
      </c>
      <c r="AQ853" s="83">
        <f t="shared" si="526"/>
        <v>0.1270724412234738</v>
      </c>
      <c r="AR853" s="83">
        <f t="shared" si="526"/>
        <v>6.2763354268755608E-4</v>
      </c>
      <c r="AS853" s="83" t="str">
        <f t="shared" si="526"/>
        <v/>
      </c>
      <c r="AT853" s="83">
        <f t="shared" si="526"/>
        <v>1.5848177221163662E-2</v>
      </c>
      <c r="AU853" s="83">
        <f t="shared" ca="1" si="502"/>
        <v>42</v>
      </c>
      <c r="AV853" s="50" t="str">
        <f t="shared" si="520"/>
        <v/>
      </c>
      <c r="AW853" s="83" t="str">
        <f t="shared" si="527"/>
        <v/>
      </c>
      <c r="AX853" s="83" t="str">
        <f t="shared" si="527"/>
        <v/>
      </c>
      <c r="AY853" s="83" t="str">
        <f t="shared" si="527"/>
        <v/>
      </c>
      <c r="AZ853" s="83">
        <f t="shared" si="527"/>
        <v>2.7662976301771249E-2</v>
      </c>
      <c r="BA853" s="83">
        <f t="shared" ca="1" si="504"/>
        <v>141</v>
      </c>
      <c r="BB853" s="50" t="str">
        <f t="shared" si="521"/>
        <v/>
      </c>
      <c r="BC853" s="83" t="str">
        <f t="shared" si="505"/>
        <v/>
      </c>
      <c r="BD853" s="83" t="str">
        <f t="shared" si="506"/>
        <v/>
      </c>
      <c r="BE853" s="83" t="e">
        <f t="shared" ca="1" si="507"/>
        <v>#VALUE!</v>
      </c>
      <c r="BF853" s="50" t="str">
        <f t="shared" si="522"/>
        <v/>
      </c>
    </row>
    <row r="854" spans="1:58" ht="15" customHeight="1">
      <c r="A854" s="25">
        <f t="shared" si="516"/>
        <v>5</v>
      </c>
      <c r="B854" s="25">
        <v>23</v>
      </c>
      <c r="C854" s="112" t="str">
        <f t="shared" si="497"/>
        <v>Boston_2013</v>
      </c>
      <c r="D854" s="112" t="str">
        <f>IFERROR(VLOOKUP($C854,'Analysis-must not modify'!$C:$G,4,FALSE),"")</f>
        <v>USA</v>
      </c>
      <c r="E854" s="112" t="str">
        <f>IFERROR(VLOOKUP($C854,'Analysis-must not modify'!$C:$G,5,FALSE),"")</f>
        <v>North America</v>
      </c>
      <c r="F854" s="112" t="str">
        <f t="shared" si="508"/>
        <v>North_America</v>
      </c>
      <c r="G854" s="121">
        <f>VLOOKUP(C854,'Analysis-must not modify'!C:D,2,FALSE)</f>
        <v>2013</v>
      </c>
      <c r="H854" s="121" t="str">
        <f>VLOOKUP(C854,'Analysis-must not modify'!C:FF,160,FALSE)</f>
        <v>No</v>
      </c>
      <c r="I854" s="121" t="str">
        <f>VLOOKUP(C854,'Analysis-must not modify'!C:FI,161,FALSE)</f>
        <v>Continental</v>
      </c>
      <c r="J854" s="121">
        <f>VLOOKUP(C854,'Analysis-must not modify'!C:FI,162,FALSE)</f>
        <v>151763.05217592922</v>
      </c>
      <c r="K854" s="121">
        <f>VLOOKUP(C854,'Analysis-must not modify'!C:FI,163,FALSE)</f>
        <v>5157.68</v>
      </c>
      <c r="L854" s="121">
        <f t="shared" si="509"/>
        <v>1</v>
      </c>
      <c r="M854" s="121">
        <f t="shared" si="510"/>
        <v>1</v>
      </c>
      <c r="N854" s="121">
        <f t="shared" si="511"/>
        <v>1</v>
      </c>
      <c r="O854" s="121">
        <f t="shared" si="512"/>
        <v>1</v>
      </c>
      <c r="P854" s="121">
        <f t="shared" si="517"/>
        <v>1</v>
      </c>
      <c r="Q854" s="121">
        <f t="shared" si="513"/>
        <v>0</v>
      </c>
      <c r="R854" s="121" t="str">
        <f t="shared" si="514"/>
        <v/>
      </c>
      <c r="S854" s="122" t="str">
        <f t="shared" si="515"/>
        <v/>
      </c>
      <c r="T854" s="121" t="str">
        <f t="shared" si="498"/>
        <v/>
      </c>
      <c r="U854" s="121" t="str">
        <f>IFERROR(IF('Analysis_2-must not modify'!$R854="","",IF($S$823="Total GHG",IF($T$823="All sectors",AA32,IF($T$823="Stationary",AB32,IF($T$823="Transportation",AC32,IF($T$823="Waste",AD32,IF($T$823="IPPU",AE32,Iif($T$823="AFOLU",AF32)))))),IF($S$823="Per capita",IF($T$823="All sectors",AA236,IF($T$823="Stationary",AB236,IF($T$823="Transportation",AC236,IF($T$823="Waste",AD236,IF($T$823="IPPU",AE236,IF($T$823="AFOLU",AF236)))))),IF($S$823="Per unit land area (km2)",IF($T$823="All sectors",AA440,IF($T$823="Stationary",AB440,IF($T$823="Transportation",AC440,IF($T$823="Waste",AD440,IF($T$823="IPPU",AE440,IF($T$823="AFOLU",AF440)))))),IF($S$823="Per unit GDP ($m)",IF($T$823="All sectors",AA644,IF($T$823="Stationary",AB644,IF($T$823="Transportation",AC644,IF($T$823="Waste",AD644,IF($T$823="IPPU",AE644,IF($T$823="AFOLU",AF644)))))),""))))),"")</f>
        <v/>
      </c>
      <c r="V854" s="124" t="str">
        <f>IF('Analysis_2-must not modify'!$T854="","",IF($S$823="Total GHG",IF($T$823="All sectors",U32,IF($T$823="Stationary",AG32,IF($T$823="Transportation",AP32,IF($T$823="Waste",AV32,IF($T$823="IPPU",BA32,Iif($T$823="AFOLU",BD32)))))),IF($S$823="Per capita",IF($T$823="All sectors",U236,IF($T$823="Stationary",AG236,IF($T$823="Transportation",AP236,IF($T$823="Waste",AV236,IF($T$823="IPPU",BA236,IF($T$823="AFOLU",BD236)))))),IF($S$823="Per unit land area (km2)",IF($T$823="All sectors",U440,IF($T$823="Stationary",AG440,IF($T$823="Transportation",AP440,IF($T$823="Waste",AV440,IF($T$823="IPPU",BA440,Iif($T$823="AFOLU",BD440)))))),IF($S$823="Per unit GDP ($m)",IF($T$823="All sectors",U644,IF($T$823="Stationary",AG644,IF($T$823="Transportation",AP644,IF($T$823="Waste",AV644,IF($T$823="IPPU",BA32,IF($T$823="AFOLU",BD644)))))),"")))))</f>
        <v/>
      </c>
      <c r="W854" s="124" t="str">
        <f>IF('Analysis_2-must not modify'!$T854="","",IF($S$823="Total GHG",IF($T$823="All sectors",V32,IF($T$823="Stationary",AH32,IF($T$823="Transportation",AQ32,IF($T$823="Waste",AW32,IF($T$823="IPPU",BB32,Iif($T$823="AFOLU",BE32)))))),IF($S$823="Per capita",IF($T$823="All sectors",V236,IF($T$823="Stationary",AH236,IF($T$823="Transportation",AQ236,IF($T$823="Waste",AW236,IF($T$823="IPPU",BB236,IF($T$823="AFOLU",BE236)))))),IF($S$823="Per unit land area (km2)",IF($T$823="All sectors",V440,IF($T$823="Stationary",AH440,IF($T$823="Transportation",AQ440,IF($T$823="Waste",AW440,IF($T$823="IPPU",BB440,Iif($T$823="AFOLU",BE440)))))),IF($S$823="Per unit GDP ($m)",IF($T$823="All sectors",V644,IF($T$823="Stationary",AH644,IF($T$823="Transportation",AQ644,IF($T$823="Waste",AW644,IF($T$823="IPPU",BB32,IF($T$823="AFOLU",BE644)))))),"")))))</f>
        <v/>
      </c>
      <c r="X854" s="124" t="str">
        <f>IF('Analysis_2-must not modify'!$T854="","",IF($S$823="Total GHG",IF($T$823="All sectors",W32,IF($T$823="Stationary",AI32,IF($T$823="Transportation",AR32,IF($T$823="Waste",AX32,IF($T$823="IPPU","",IF($T$823="AFOLU",BF32)))))),IF($S$823="Per capita",IF($T$823="All sectors",W236,IF($T$823="Stationary",AI236,IF($T$823="Transportation",AR236,IF($T$823="Waste",AX236,IF($T$823="IPPU","",IF($T$823="AFOLU",BF236)))))),IF($S$823="Per unit land area (km2)",IF($T$823="All sectors",W440,IF($T$823="Stationary",AI440,IF($T$823="Transportation",AR440,IF($T$823="Waste",AX440,IF($T$823="IPPU","",IF($T$823="AFOLU",BF440)))))),IF($S$823="Per unit GDP ($m)",IF($T$823="All sectors",W644,IF($T$823="Stationary",AI644,IF($T$823="Transportation",AR644,IF($T$823="Waste",AX644,IF($T$823="IPPU","",IF($T$823="AFOLU",BF644)))))),"")))))</f>
        <v/>
      </c>
      <c r="Y854" s="124" t="str">
        <f>IF('Analysis_2-must not modify'!$T854="","",IF($S$823="Total GHG",IF($T$823="All sectors",X32,IF($T$823="Stationary",AJ32,IF($T$823="Transportation",AS32,IF($T$823="Waste",AY32,"")))),IF($S$823="Per capita",IF($T$823="All sectors",X236,IF($T$823="Stationary",AJ236,IF($T$823="Transportation",AS236,IF($T$823="Waste",AY236,"")))),IF($S$823="Per unit land area (km2)",IF($T$823="All sectors",X440,IF($T$823="Stationary",AJ440,IF($T$823="Transportation",AS440,IF($T$823="Waste",AY440,"")))),IF($S$823="Per unit GDP ($m)",IF($T$823="All sectors",X644,IF($T$823="Stationary",AJ644,IF($T$823="Transportation",AS644,IF($T$823="Waste",AY644,"")))),"")))))</f>
        <v/>
      </c>
      <c r="Z854" s="124" t="str">
        <f>IF('Analysis_2-must not modify'!$T854="","",IF($S$823="Total GHG",IF($T$823="All sectors",Y32,IF($T$823="Stationary",AK32,IF($T$823="Transportation",AT32,""))),IF($S$823="Per capita",IF($T$823="All sectors",Y236,IF($T$823="Stationary",AK236,IF($T$823="Transportation",AT236,""))),IF($S$823="Per unit land area (km2)",IF($T$823="All sectors",Y440,IF($T$823="Stationary",AK440,IF($T$823="Transportation",AT440,""))),IF($S$823="Per unit GDP ($m)",IF($T$823="All sectors",Y644,IF($T$823="Stationary",AK644,IF($T$823="Transportation",AT644,""))),"")))))</f>
        <v/>
      </c>
      <c r="AA854" s="124" t="str">
        <f>IF('Analysis_2-must not modify'!$T854="","",IF($S$823="Total GHG",IF($T$823="All sectors","",IF($T$823="Stationary",AL32,"")),IF($S$823="Per capita",IF($T$823="All sectors","",IF($T$823="Stationary",AL236,"")),IF($S$823="Per unit land area (km2)",IF($T$823="All sectors","",IF($T$823="Stationary",AL440,"")),IF($S$823="Per unit GDP ($m)",IF($T$823="All sectors","",IF($T$823="Stationary",AL644,"")),"")))))</f>
        <v/>
      </c>
      <c r="AB854" s="124" t="str">
        <f>IF('Analysis_2-must not modify'!$T854="","",IF($S$823="Total GHG",IF($T$823="All sectors","",IF($T$823="Stationary",AM32,"")),IF($S$823="Per capita",IF($T$823="All sectors","",IF($T$823="Stationary",AM236,"")),IF($S$823="Per unit land area (km2)",IF($T$823="All sectors","",IF($T$823="Stationary",AM440,"")),IF($S$823="Per unit GDP ($m)",IF($T$823="All sectors","",IF($T$823="Stationary",AM644,"")),"")))))</f>
        <v/>
      </c>
      <c r="AC854" s="124" t="str">
        <f>IF('Analysis_2-must not modify'!$T854="","",IF($S$823="Total GHG",IF($T$823="All sectors","",IF($T$823="Stationary",AN32,"")),IF($S$823="Per capita",IF($T$823="All sectors","",IF($T$823="Stationary",AN236,"")),IF($S$823="Per unit land area (km2)",IF($T$823="All sectors","",IF($T$823="Stationary",AN440,"")),IF($S$823="Per unit GDP ($m)",IF($T$823="All sectors","",IF($T$823="Stationary",AN644,"")),"")))))</f>
        <v/>
      </c>
      <c r="AD854" s="121" t="str">
        <f>IF(U854&lt;X$1+1,U854,IF('Analysis_2-must not modify'!$U854="","",RANK('Analysis_2-must not modify'!$U854,rankORIGINAL)+'Analysis_2-must not modify'!X$1))</f>
        <v/>
      </c>
      <c r="AE854" s="50" t="str">
        <f t="shared" si="518"/>
        <v/>
      </c>
      <c r="AF854" s="83">
        <f t="shared" si="525"/>
        <v>1.9990560295879647</v>
      </c>
      <c r="AG854" s="83">
        <f t="shared" si="525"/>
        <v>5.0374701030146332</v>
      </c>
      <c r="AH854" s="83" t="str">
        <f t="shared" si="525"/>
        <v/>
      </c>
      <c r="AI854" s="83" t="str">
        <f t="shared" si="525"/>
        <v/>
      </c>
      <c r="AJ854" s="83" t="str">
        <f t="shared" si="525"/>
        <v/>
      </c>
      <c r="AK854" s="83" t="str">
        <f t="shared" si="525"/>
        <v/>
      </c>
      <c r="AL854" s="83" t="str">
        <f t="shared" si="525"/>
        <v/>
      </c>
      <c r="AM854" s="83">
        <f t="shared" si="525"/>
        <v>3.8994197472718137E-2</v>
      </c>
      <c r="AN854" s="83">
        <f t="shared" ca="1" si="500"/>
        <v>36</v>
      </c>
      <c r="AO854" s="50" t="str">
        <f t="shared" si="519"/>
        <v/>
      </c>
      <c r="AP854" s="83">
        <f t="shared" si="526"/>
        <v>2.3408809892306812</v>
      </c>
      <c r="AQ854" s="83">
        <f t="shared" si="526"/>
        <v>0.13070824636294248</v>
      </c>
      <c r="AR854" s="83">
        <f t="shared" si="526"/>
        <v>5.3238816087853452E-4</v>
      </c>
      <c r="AS854" s="83" t="str">
        <f t="shared" si="526"/>
        <v/>
      </c>
      <c r="AT854" s="83">
        <f t="shared" si="526"/>
        <v>3.074380917722273E-2</v>
      </c>
      <c r="AU854" s="83">
        <f t="shared" ca="1" si="502"/>
        <v>40</v>
      </c>
      <c r="AV854" s="50" t="str">
        <f t="shared" si="520"/>
        <v/>
      </c>
      <c r="AW854" s="83" t="str">
        <f t="shared" si="527"/>
        <v/>
      </c>
      <c r="AX854" s="83" t="str">
        <f t="shared" si="527"/>
        <v/>
      </c>
      <c r="AY854" s="83" t="str">
        <f t="shared" si="527"/>
        <v/>
      </c>
      <c r="AZ854" s="83">
        <f t="shared" si="527"/>
        <v>2.6957992174949364E-2</v>
      </c>
      <c r="BA854" s="83">
        <f t="shared" ca="1" si="504"/>
        <v>143</v>
      </c>
      <c r="BB854" s="50" t="str">
        <f t="shared" si="521"/>
        <v/>
      </c>
      <c r="BC854" s="83" t="str">
        <f t="shared" si="505"/>
        <v/>
      </c>
      <c r="BD854" s="83" t="str">
        <f t="shared" si="506"/>
        <v/>
      </c>
      <c r="BE854" s="83" t="e">
        <f t="shared" ca="1" si="507"/>
        <v>#VALUE!</v>
      </c>
      <c r="BF854" s="50" t="str">
        <f t="shared" si="522"/>
        <v/>
      </c>
    </row>
    <row r="855" spans="1:58" ht="15" customHeight="1">
      <c r="A855" s="25">
        <f t="shared" si="516"/>
        <v>5</v>
      </c>
      <c r="B855" s="25">
        <v>24</v>
      </c>
      <c r="C855" s="112" t="str">
        <f t="shared" si="497"/>
        <v>Boston_2014</v>
      </c>
      <c r="D855" s="112" t="str">
        <f>IFERROR(VLOOKUP($C855,'Analysis-must not modify'!$C:$G,4,FALSE),"")</f>
        <v>USA</v>
      </c>
      <c r="E855" s="112" t="str">
        <f>IFERROR(VLOOKUP($C855,'Analysis-must not modify'!$C:$G,5,FALSE),"")</f>
        <v>North America</v>
      </c>
      <c r="F855" s="112" t="str">
        <f t="shared" si="508"/>
        <v>North_America</v>
      </c>
      <c r="G855" s="121">
        <f>VLOOKUP(C855,'Analysis-must not modify'!C:D,2,FALSE)</f>
        <v>2014</v>
      </c>
      <c r="H855" s="121" t="str">
        <f>VLOOKUP(C855,'Analysis-must not modify'!C:FF,160,FALSE)</f>
        <v>No</v>
      </c>
      <c r="I855" s="121" t="str">
        <f>VLOOKUP(C855,'Analysis-must not modify'!C:FI,161,FALSE)</f>
        <v>Continental</v>
      </c>
      <c r="J855" s="121">
        <f>VLOOKUP(C855,'Analysis-must not modify'!C:FI,162,FALSE)</f>
        <v>157102.26862808989</v>
      </c>
      <c r="K855" s="121">
        <f>VLOOKUP(C855,'Analysis-must not modify'!C:FI,163,FALSE)</f>
        <v>5248.4080000000004</v>
      </c>
      <c r="L855" s="121">
        <f t="shared" si="509"/>
        <v>1</v>
      </c>
      <c r="M855" s="121">
        <f t="shared" si="510"/>
        <v>1</v>
      </c>
      <c r="N855" s="121">
        <f t="shared" si="511"/>
        <v>1</v>
      </c>
      <c r="O855" s="121">
        <f t="shared" si="512"/>
        <v>1</v>
      </c>
      <c r="P855" s="121">
        <f t="shared" si="517"/>
        <v>1</v>
      </c>
      <c r="Q855" s="121">
        <f t="shared" si="513"/>
        <v>0</v>
      </c>
      <c r="R855" s="121" t="str">
        <f t="shared" si="514"/>
        <v/>
      </c>
      <c r="S855" s="122" t="str">
        <f t="shared" si="515"/>
        <v/>
      </c>
      <c r="T855" s="121" t="str">
        <f t="shared" si="498"/>
        <v/>
      </c>
      <c r="U855" s="121" t="str">
        <f>IFERROR(IF('Analysis_2-must not modify'!$R855="","",IF($S$823="Total GHG",IF($T$823="All sectors",AA33,IF($T$823="Stationary",AB33,IF($T$823="Transportation",AC33,IF($T$823="Waste",AD33,IF($T$823="IPPU",AE33,Iif($T$823="AFOLU",AF33)))))),IF($S$823="Per capita",IF($T$823="All sectors",AA237,IF($T$823="Stationary",AB237,IF($T$823="Transportation",AC237,IF($T$823="Waste",AD237,IF($T$823="IPPU",AE237,IF($T$823="AFOLU",AF237)))))),IF($S$823="Per unit land area (km2)",IF($T$823="All sectors",AA441,IF($T$823="Stationary",AB441,IF($T$823="Transportation",AC441,IF($T$823="Waste",AD441,IF($T$823="IPPU",AE441,IF($T$823="AFOLU",AF441)))))),IF($S$823="Per unit GDP ($m)",IF($T$823="All sectors",AA645,IF($T$823="Stationary",AB645,IF($T$823="Transportation",AC645,IF($T$823="Waste",AD645,IF($T$823="IPPU",AE645,IF($T$823="AFOLU",AF645)))))),""))))),"")</f>
        <v/>
      </c>
      <c r="V855" s="124" t="str">
        <f>IF('Analysis_2-must not modify'!$T855="","",IF($S$823="Total GHG",IF($T$823="All sectors",U33,IF($T$823="Stationary",AG33,IF($T$823="Transportation",AP33,IF($T$823="Waste",AV33,IF($T$823="IPPU",BA33,Iif($T$823="AFOLU",BD33)))))),IF($S$823="Per capita",IF($T$823="All sectors",U237,IF($T$823="Stationary",AG237,IF($T$823="Transportation",AP237,IF($T$823="Waste",AV237,IF($T$823="IPPU",BA237,IF($T$823="AFOLU",BD237)))))),IF($S$823="Per unit land area (km2)",IF($T$823="All sectors",U441,IF($T$823="Stationary",AG441,IF($T$823="Transportation",AP441,IF($T$823="Waste",AV441,IF($T$823="IPPU",BA441,Iif($T$823="AFOLU",BD441)))))),IF($S$823="Per unit GDP ($m)",IF($T$823="All sectors",U645,IF($T$823="Stationary",AG645,IF($T$823="Transportation",AP645,IF($T$823="Waste",AV645,IF($T$823="IPPU",BA33,IF($T$823="AFOLU",BD645)))))),"")))))</f>
        <v/>
      </c>
      <c r="W855" s="124" t="str">
        <f>IF('Analysis_2-must not modify'!$T855="","",IF($S$823="Total GHG",IF($T$823="All sectors",V33,IF($T$823="Stationary",AH33,IF($T$823="Transportation",AQ33,IF($T$823="Waste",AW33,IF($T$823="IPPU",BB33,Iif($T$823="AFOLU",BE33)))))),IF($S$823="Per capita",IF($T$823="All sectors",V237,IF($T$823="Stationary",AH237,IF($T$823="Transportation",AQ237,IF($T$823="Waste",AW237,IF($T$823="IPPU",BB237,IF($T$823="AFOLU",BE237)))))),IF($S$823="Per unit land area (km2)",IF($T$823="All sectors",V441,IF($T$823="Stationary",AH441,IF($T$823="Transportation",AQ441,IF($T$823="Waste",AW441,IF($T$823="IPPU",BB441,Iif($T$823="AFOLU",BE441)))))),IF($S$823="Per unit GDP ($m)",IF($T$823="All sectors",V645,IF($T$823="Stationary",AH645,IF($T$823="Transportation",AQ645,IF($T$823="Waste",AW645,IF($T$823="IPPU",BB33,IF($T$823="AFOLU",BE645)))))),"")))))</f>
        <v/>
      </c>
      <c r="X855" s="124" t="str">
        <f>IF('Analysis_2-must not modify'!$T855="","",IF($S$823="Total GHG",IF($T$823="All sectors",W33,IF($T$823="Stationary",AI33,IF($T$823="Transportation",AR33,IF($T$823="Waste",AX33,IF($T$823="IPPU","",IF($T$823="AFOLU",BF33)))))),IF($S$823="Per capita",IF($T$823="All sectors",W237,IF($T$823="Stationary",AI237,IF($T$823="Transportation",AR237,IF($T$823="Waste",AX237,IF($T$823="IPPU","",IF($T$823="AFOLU",BF237)))))),IF($S$823="Per unit land area (km2)",IF($T$823="All sectors",W441,IF($T$823="Stationary",AI441,IF($T$823="Transportation",AR441,IF($T$823="Waste",AX441,IF($T$823="IPPU","",IF($T$823="AFOLU",BF441)))))),IF($S$823="Per unit GDP ($m)",IF($T$823="All sectors",W645,IF($T$823="Stationary",AI645,IF($T$823="Transportation",AR645,IF($T$823="Waste",AX645,IF($T$823="IPPU","",IF($T$823="AFOLU",BF645)))))),"")))))</f>
        <v/>
      </c>
      <c r="Y855" s="124" t="str">
        <f>IF('Analysis_2-must not modify'!$T855="","",IF($S$823="Total GHG",IF($T$823="All sectors",X33,IF($T$823="Stationary",AJ33,IF($T$823="Transportation",AS33,IF($T$823="Waste",AY33,"")))),IF($S$823="Per capita",IF($T$823="All sectors",X237,IF($T$823="Stationary",AJ237,IF($T$823="Transportation",AS237,IF($T$823="Waste",AY237,"")))),IF($S$823="Per unit land area (km2)",IF($T$823="All sectors",X441,IF($T$823="Stationary",AJ441,IF($T$823="Transportation",AS441,IF($T$823="Waste",AY441,"")))),IF($S$823="Per unit GDP ($m)",IF($T$823="All sectors",X645,IF($T$823="Stationary",AJ645,IF($T$823="Transportation",AS645,IF($T$823="Waste",AY645,"")))),"")))))</f>
        <v/>
      </c>
      <c r="Z855" s="124" t="str">
        <f>IF('Analysis_2-must not modify'!$T855="","",IF($S$823="Total GHG",IF($T$823="All sectors",Y33,IF($T$823="Stationary",AK33,IF($T$823="Transportation",AT33,""))),IF($S$823="Per capita",IF($T$823="All sectors",Y237,IF($T$823="Stationary",AK237,IF($T$823="Transportation",AT237,""))),IF($S$823="Per unit land area (km2)",IF($T$823="All sectors",Y441,IF($T$823="Stationary",AK441,IF($T$823="Transportation",AT441,""))),IF($S$823="Per unit GDP ($m)",IF($T$823="All sectors",Y645,IF($T$823="Stationary",AK645,IF($T$823="Transportation",AT645,""))),"")))))</f>
        <v/>
      </c>
      <c r="AA855" s="124" t="str">
        <f>IF('Analysis_2-must not modify'!$T855="","",IF($S$823="Total GHG",IF($T$823="All sectors","",IF($T$823="Stationary",AL33,"")),IF($S$823="Per capita",IF($T$823="All sectors","",IF($T$823="Stationary",AL237,"")),IF($S$823="Per unit land area (km2)",IF($T$823="All sectors","",IF($T$823="Stationary",AL441,"")),IF($S$823="Per unit GDP ($m)",IF($T$823="All sectors","",IF($T$823="Stationary",AL645,"")),"")))))</f>
        <v/>
      </c>
      <c r="AB855" s="124" t="str">
        <f>IF('Analysis_2-must not modify'!$T855="","",IF($S$823="Total GHG",IF($T$823="All sectors","",IF($T$823="Stationary",AM33,"")),IF($S$823="Per capita",IF($T$823="All sectors","",IF($T$823="Stationary",AM237,"")),IF($S$823="Per unit land area (km2)",IF($T$823="All sectors","",IF($T$823="Stationary",AM441,"")),IF($S$823="Per unit GDP ($m)",IF($T$823="All sectors","",IF($T$823="Stationary",AM645,"")),"")))))</f>
        <v/>
      </c>
      <c r="AC855" s="124" t="str">
        <f>IF('Analysis_2-must not modify'!$T855="","",IF($S$823="Total GHG",IF($T$823="All sectors","",IF($T$823="Stationary",AN33,"")),IF($S$823="Per capita",IF($T$823="All sectors","",IF($T$823="Stationary",AN237,"")),IF($S$823="Per unit land area (km2)",IF($T$823="All sectors","",IF($T$823="Stationary",AN441,"")),IF($S$823="Per unit GDP ($m)",IF($T$823="All sectors","",IF($T$823="Stationary",AN645,"")),"")))))</f>
        <v/>
      </c>
      <c r="AD855" s="121" t="str">
        <f>IF(U855&lt;X$1+1,U855,IF('Analysis_2-must not modify'!$U855="","",RANK('Analysis_2-must not modify'!$U855,rankORIGINAL)+'Analysis_2-must not modify'!X$1))</f>
        <v/>
      </c>
      <c r="AE855" s="50" t="str">
        <f t="shared" si="518"/>
        <v/>
      </c>
      <c r="AF855" s="83">
        <f t="shared" si="525"/>
        <v>1.9952820291226088</v>
      </c>
      <c r="AG855" s="83">
        <f t="shared" si="525"/>
        <v>5.159884110627484</v>
      </c>
      <c r="AH855" s="83" t="str">
        <f t="shared" si="525"/>
        <v/>
      </c>
      <c r="AI855" s="83" t="str">
        <f t="shared" si="525"/>
        <v/>
      </c>
      <c r="AJ855" s="83" t="str">
        <f t="shared" si="525"/>
        <v/>
      </c>
      <c r="AK855" s="83" t="str">
        <f t="shared" si="525"/>
        <v/>
      </c>
      <c r="AL855" s="83" t="str">
        <f t="shared" si="525"/>
        <v/>
      </c>
      <c r="AM855" s="83">
        <f t="shared" si="525"/>
        <v>4.052061404530876E-2</v>
      </c>
      <c r="AN855" s="83">
        <f t="shared" ca="1" si="500"/>
        <v>35</v>
      </c>
      <c r="AO855" s="50" t="str">
        <f t="shared" si="519"/>
        <v/>
      </c>
      <c r="AP855" s="83">
        <f t="shared" si="526"/>
        <v>2.1961792583085051</v>
      </c>
      <c r="AQ855" s="83">
        <f t="shared" si="526"/>
        <v>0.13254663205140227</v>
      </c>
      <c r="AR855" s="83">
        <f t="shared" si="526"/>
        <v>4.918035750269415E-4</v>
      </c>
      <c r="AS855" s="83" t="str">
        <f t="shared" si="526"/>
        <v/>
      </c>
      <c r="AT855" s="83">
        <f t="shared" si="526"/>
        <v>3.2374241391237749E-2</v>
      </c>
      <c r="AU855" s="83">
        <f t="shared" ca="1" si="502"/>
        <v>44</v>
      </c>
      <c r="AV855" s="50" t="str">
        <f t="shared" si="520"/>
        <v/>
      </c>
      <c r="AW855" s="83" t="str">
        <f t="shared" si="527"/>
        <v/>
      </c>
      <c r="AX855" s="83" t="str">
        <f t="shared" si="527"/>
        <v/>
      </c>
      <c r="AY855" s="83" t="str">
        <f t="shared" si="527"/>
        <v/>
      </c>
      <c r="AZ855" s="83">
        <f t="shared" si="527"/>
        <v>2.6542276644821217E-2</v>
      </c>
      <c r="BA855" s="83">
        <f t="shared" ca="1" si="504"/>
        <v>146</v>
      </c>
      <c r="BB855" s="50" t="str">
        <f t="shared" si="521"/>
        <v/>
      </c>
      <c r="BC855" s="83" t="str">
        <f t="shared" si="505"/>
        <v/>
      </c>
      <c r="BD855" s="83" t="str">
        <f t="shared" si="506"/>
        <v/>
      </c>
      <c r="BE855" s="83" t="e">
        <f t="shared" ca="1" si="507"/>
        <v>#VALUE!</v>
      </c>
      <c r="BF855" s="50" t="str">
        <f t="shared" si="522"/>
        <v/>
      </c>
    </row>
    <row r="856" spans="1:58" ht="15" customHeight="1">
      <c r="A856" s="25">
        <f t="shared" si="516"/>
        <v>5</v>
      </c>
      <c r="B856" s="153">
        <v>25</v>
      </c>
      <c r="C856" s="112" t="str">
        <f t="shared" si="497"/>
        <v>Boston_2015</v>
      </c>
      <c r="D856" s="112" t="str">
        <f>IFERROR(VLOOKUP($C856,'Analysis-must not modify'!$C:$G,4,FALSE),"")</f>
        <v>USA</v>
      </c>
      <c r="E856" s="112" t="str">
        <f>IFERROR(VLOOKUP($C856,'Analysis-must not modify'!$C:$G,5,FALSE),"")</f>
        <v>North America</v>
      </c>
      <c r="F856" s="112" t="str">
        <f t="shared" si="508"/>
        <v>North_America</v>
      </c>
      <c r="G856" s="121">
        <f>VLOOKUP(C856,'Analysis-must not modify'!C:D,2,FALSE)</f>
        <v>2015</v>
      </c>
      <c r="H856" s="121" t="str">
        <f>VLOOKUP(C856,'Analysis-must not modify'!C:FF,160,FALSE)</f>
        <v>No</v>
      </c>
      <c r="I856" s="121" t="str">
        <f>VLOOKUP(C856,'Analysis-must not modify'!C:FI,161,FALSE)</f>
        <v>Continental</v>
      </c>
      <c r="J856" s="121">
        <f>VLOOKUP(C856,'Analysis-must not modify'!C:FI,162,FALSE)</f>
        <v>163562.46517762585</v>
      </c>
      <c r="K856" s="121">
        <f>VLOOKUP(C856,'Analysis-must not modify'!C:FI,163,FALSE)</f>
        <v>5355.7520000000004</v>
      </c>
      <c r="L856" s="121">
        <f t="shared" si="509"/>
        <v>1</v>
      </c>
      <c r="M856" s="121">
        <f t="shared" si="510"/>
        <v>1</v>
      </c>
      <c r="N856" s="121">
        <f t="shared" si="511"/>
        <v>1</v>
      </c>
      <c r="O856" s="121">
        <f t="shared" si="512"/>
        <v>1</v>
      </c>
      <c r="P856" s="121">
        <f t="shared" si="517"/>
        <v>1</v>
      </c>
      <c r="Q856" s="121">
        <f t="shared" si="513"/>
        <v>0</v>
      </c>
      <c r="R856" s="121" t="str">
        <f t="shared" si="514"/>
        <v/>
      </c>
      <c r="S856" s="122" t="str">
        <f t="shared" si="515"/>
        <v/>
      </c>
      <c r="T856" s="121" t="str">
        <f t="shared" si="498"/>
        <v/>
      </c>
      <c r="U856" s="121" t="str">
        <f>IFERROR(IF('Analysis_2-must not modify'!$R856="","",IF($S$823="Total GHG",IF($T$823="All sectors",AA34,IF($T$823="Stationary",AB34,IF($T$823="Transportation",AC34,IF($T$823="Waste",AD34,IF($T$823="IPPU",AE34,Iif($T$823="AFOLU",AF34)))))),IF($S$823="Per capita",IF($T$823="All sectors",AA238,IF($T$823="Stationary",AB238,IF($T$823="Transportation",AC238,IF($T$823="Waste",AD238,IF($T$823="IPPU",AE238,IF($T$823="AFOLU",AF238)))))),IF($S$823="Per unit land area (km2)",IF($T$823="All sectors",AA442,IF($T$823="Stationary",AB442,IF($T$823="Transportation",AC442,IF($T$823="Waste",AD442,IF($T$823="IPPU",AE442,IF($T$823="AFOLU",AF442)))))),IF($S$823="Per unit GDP ($m)",IF($T$823="All sectors",AA646,IF($T$823="Stationary",AB646,IF($T$823="Transportation",AC646,IF($T$823="Waste",AD646,IF($T$823="IPPU",AE646,IF($T$823="AFOLU",AF646)))))),""))))),"")</f>
        <v/>
      </c>
      <c r="V856" s="124" t="str">
        <f>IF('Analysis_2-must not modify'!$T856="","",IF($S$823="Total GHG",IF($T$823="All sectors",U34,IF($T$823="Stationary",AG34,IF($T$823="Transportation",AP34,IF($T$823="Waste",AV34,IF($T$823="IPPU",BA34,Iif($T$823="AFOLU",BD34)))))),IF($S$823="Per capita",IF($T$823="All sectors",U238,IF($T$823="Stationary",AG238,IF($T$823="Transportation",AP238,IF($T$823="Waste",AV238,IF($T$823="IPPU",BA238,IF($T$823="AFOLU",BD238)))))),IF($S$823="Per unit land area (km2)",IF($T$823="All sectors",U442,IF($T$823="Stationary",AG442,IF($T$823="Transportation",AP442,IF($T$823="Waste",AV442,IF($T$823="IPPU",BA442,Iif($T$823="AFOLU",BD442)))))),IF($S$823="Per unit GDP ($m)",IF($T$823="All sectors",U646,IF($T$823="Stationary",AG646,IF($T$823="Transportation",AP646,IF($T$823="Waste",AV646,IF($T$823="IPPU",BA34,IF($T$823="AFOLU",BD646)))))),"")))))</f>
        <v/>
      </c>
      <c r="W856" s="124" t="str">
        <f>IF('Analysis_2-must not modify'!$T856="","",IF($S$823="Total GHG",IF($T$823="All sectors",V34,IF($T$823="Stationary",AH34,IF($T$823="Transportation",AQ34,IF($T$823="Waste",AW34,IF($T$823="IPPU",BB34,Iif($T$823="AFOLU",BE34)))))),IF($S$823="Per capita",IF($T$823="All sectors",V238,IF($T$823="Stationary",AH238,IF($T$823="Transportation",AQ238,IF($T$823="Waste",AW238,IF($T$823="IPPU",BB238,IF($T$823="AFOLU",BE238)))))),IF($S$823="Per unit land area (km2)",IF($T$823="All sectors",V442,IF($T$823="Stationary",AH442,IF($T$823="Transportation",AQ442,IF($T$823="Waste",AW442,IF($T$823="IPPU",BB442,Iif($T$823="AFOLU",BE442)))))),IF($S$823="Per unit GDP ($m)",IF($T$823="All sectors",V646,IF($T$823="Stationary",AH646,IF($T$823="Transportation",AQ646,IF($T$823="Waste",AW646,IF($T$823="IPPU",BB34,IF($T$823="AFOLU",BE646)))))),"")))))</f>
        <v/>
      </c>
      <c r="X856" s="124" t="str">
        <f>IF('Analysis_2-must not modify'!$T856="","",IF($S$823="Total GHG",IF($T$823="All sectors",W34,IF($T$823="Stationary",AI34,IF($T$823="Transportation",AR34,IF($T$823="Waste",AX34,IF($T$823="IPPU","",IF($T$823="AFOLU",BF34)))))),IF($S$823="Per capita",IF($T$823="All sectors",W238,IF($T$823="Stationary",AI238,IF($T$823="Transportation",AR238,IF($T$823="Waste",AX238,IF($T$823="IPPU","",IF($T$823="AFOLU",BF238)))))),IF($S$823="Per unit land area (km2)",IF($T$823="All sectors",W442,IF($T$823="Stationary",AI442,IF($T$823="Transportation",AR442,IF($T$823="Waste",AX442,IF($T$823="IPPU","",IF($T$823="AFOLU",BF442)))))),IF($S$823="Per unit GDP ($m)",IF($T$823="All sectors",W646,IF($T$823="Stationary",AI646,IF($T$823="Transportation",AR646,IF($T$823="Waste",AX646,IF($T$823="IPPU","",IF($T$823="AFOLU",BF646)))))),"")))))</f>
        <v/>
      </c>
      <c r="Y856" s="124" t="str">
        <f>IF('Analysis_2-must not modify'!$T856="","",IF($S$823="Total GHG",IF($T$823="All sectors",X34,IF($T$823="Stationary",AJ34,IF($T$823="Transportation",AS34,IF($T$823="Waste",AY34,"")))),IF($S$823="Per capita",IF($T$823="All sectors",X238,IF($T$823="Stationary",AJ238,IF($T$823="Transportation",AS238,IF($T$823="Waste",AY238,"")))),IF($S$823="Per unit land area (km2)",IF($T$823="All sectors",X442,IF($T$823="Stationary",AJ442,IF($T$823="Transportation",AS442,IF($T$823="Waste",AY442,"")))),IF($S$823="Per unit GDP ($m)",IF($T$823="All sectors",X646,IF($T$823="Stationary",AJ646,IF($T$823="Transportation",AS646,IF($T$823="Waste",AY646,"")))),"")))))</f>
        <v/>
      </c>
      <c r="Z856" s="124" t="str">
        <f>IF('Analysis_2-must not modify'!$T856="","",IF($S$823="Total GHG",IF($T$823="All sectors",Y34,IF($T$823="Stationary",AK34,IF($T$823="Transportation",AT34,""))),IF($S$823="Per capita",IF($T$823="All sectors",Y238,IF($T$823="Stationary",AK238,IF($T$823="Transportation",AT238,""))),IF($S$823="Per unit land area (km2)",IF($T$823="All sectors",Y442,IF($T$823="Stationary",AK442,IF($T$823="Transportation",AT442,""))),IF($S$823="Per unit GDP ($m)",IF($T$823="All sectors",Y646,IF($T$823="Stationary",AK646,IF($T$823="Transportation",AT646,""))),"")))))</f>
        <v/>
      </c>
      <c r="AA856" s="124" t="str">
        <f>IF('Analysis_2-must not modify'!$T856="","",IF($S$823="Total GHG",IF($T$823="All sectors","",IF($T$823="Stationary",AL34,"")),IF($S$823="Per capita",IF($T$823="All sectors","",IF($T$823="Stationary",AL238,"")),IF($S$823="Per unit land area (km2)",IF($T$823="All sectors","",IF($T$823="Stationary",AL442,"")),IF($S$823="Per unit GDP ($m)",IF($T$823="All sectors","",IF($T$823="Stationary",AL646,"")),"")))))</f>
        <v/>
      </c>
      <c r="AB856" s="124" t="str">
        <f>IF('Analysis_2-must not modify'!$T856="","",IF($S$823="Total GHG",IF($T$823="All sectors","",IF($T$823="Stationary",AM34,"")),IF($S$823="Per capita",IF($T$823="All sectors","",IF($T$823="Stationary",AM238,"")),IF($S$823="Per unit land area (km2)",IF($T$823="All sectors","",IF($T$823="Stationary",AM442,"")),IF($S$823="Per unit GDP ($m)",IF($T$823="All sectors","",IF($T$823="Stationary",AM646,"")),"")))))</f>
        <v/>
      </c>
      <c r="AC856" s="124" t="str">
        <f>IF('Analysis_2-must not modify'!$T856="","",IF($S$823="Total GHG",IF($T$823="All sectors","",IF($T$823="Stationary",AN34,"")),IF($S$823="Per capita",IF($T$823="All sectors","",IF($T$823="Stationary",AN238,"")),IF($S$823="Per unit land area (km2)",IF($T$823="All sectors","",IF($T$823="Stationary",AN442,"")),IF($S$823="Per unit GDP ($m)",IF($T$823="All sectors","",IF($T$823="Stationary",AN646,"")),"")))))</f>
        <v/>
      </c>
      <c r="AD856" s="121" t="str">
        <f>IF(U856&lt;X$1+1,U856,IF('Analysis_2-must not modify'!$U856="","",RANK('Analysis_2-must not modify'!$U856,rankORIGINAL)+'Analysis_2-must not modify'!X$1))</f>
        <v/>
      </c>
      <c r="AE856" s="50" t="str">
        <f t="shared" si="518"/>
        <v/>
      </c>
      <c r="AF856" s="83">
        <f t="shared" si="525"/>
        <v>1.9892573573196115</v>
      </c>
      <c r="AG856" s="83">
        <f t="shared" si="525"/>
        <v>5.195835629850504</v>
      </c>
      <c r="AH856" s="83" t="str">
        <f t="shared" si="525"/>
        <v/>
      </c>
      <c r="AI856" s="83" t="str">
        <f t="shared" si="525"/>
        <v/>
      </c>
      <c r="AJ856" s="83" t="str">
        <f t="shared" si="525"/>
        <v/>
      </c>
      <c r="AK856" s="83" t="str">
        <f t="shared" si="525"/>
        <v/>
      </c>
      <c r="AL856" s="83" t="str">
        <f t="shared" si="525"/>
        <v/>
      </c>
      <c r="AM856" s="83">
        <f t="shared" si="525"/>
        <v>4.679147749899816E-2</v>
      </c>
      <c r="AN856" s="83">
        <f t="shared" ca="1" si="500"/>
        <v>34</v>
      </c>
      <c r="AO856" s="50" t="str">
        <f t="shared" si="519"/>
        <v/>
      </c>
      <c r="AP856" s="83">
        <f t="shared" si="526"/>
        <v>2.196889548806122</v>
      </c>
      <c r="AQ856" s="83">
        <f t="shared" si="526"/>
        <v>0.12863703820895844</v>
      </c>
      <c r="AR856" s="83">
        <f t="shared" si="526"/>
        <v>5.1879255898331365E-4</v>
      </c>
      <c r="AS856" s="83" t="str">
        <f t="shared" si="526"/>
        <v/>
      </c>
      <c r="AT856" s="83">
        <f t="shared" si="526"/>
        <v>2.0002983070082813E-2</v>
      </c>
      <c r="AU856" s="83">
        <f t="shared" ca="1" si="502"/>
        <v>45</v>
      </c>
      <c r="AV856" s="50" t="str">
        <f t="shared" si="520"/>
        <v/>
      </c>
      <c r="AW856" s="83" t="str">
        <f t="shared" si="527"/>
        <v/>
      </c>
      <c r="AX856" s="83" t="str">
        <f t="shared" si="527"/>
        <v/>
      </c>
      <c r="AY856" s="83" t="str">
        <f t="shared" si="527"/>
        <v/>
      </c>
      <c r="AZ856" s="83">
        <f t="shared" si="527"/>
        <v>2.6771859488639506E-2</v>
      </c>
      <c r="BA856" s="83">
        <f t="shared" ca="1" si="504"/>
        <v>145</v>
      </c>
      <c r="BB856" s="50" t="str">
        <f t="shared" si="521"/>
        <v/>
      </c>
      <c r="BC856" s="83" t="str">
        <f t="shared" si="505"/>
        <v/>
      </c>
      <c r="BD856" s="83" t="str">
        <f t="shared" si="506"/>
        <v/>
      </c>
      <c r="BE856" s="83" t="e">
        <f t="shared" ca="1" si="507"/>
        <v>#VALUE!</v>
      </c>
      <c r="BF856" s="50" t="str">
        <f t="shared" si="522"/>
        <v/>
      </c>
    </row>
    <row r="857" spans="1:58" ht="15" customHeight="1">
      <c r="A857" s="25">
        <f t="shared" si="516"/>
        <v>6</v>
      </c>
      <c r="B857" s="25">
        <v>26</v>
      </c>
      <c r="C857" s="112" t="str">
        <f t="shared" si="497"/>
        <v>Boston_2016</v>
      </c>
      <c r="D857" s="112" t="str">
        <f>IFERROR(VLOOKUP($C857,'Analysis-must not modify'!$C:$G,4,FALSE),"")</f>
        <v>USA</v>
      </c>
      <c r="E857" s="112" t="str">
        <f>IFERROR(VLOOKUP($C857,'Analysis-must not modify'!$C:$G,5,FALSE),"")</f>
        <v>North America</v>
      </c>
      <c r="F857" s="112" t="str">
        <f t="shared" si="508"/>
        <v>North_America</v>
      </c>
      <c r="G857" s="121">
        <f>VLOOKUP(C857,'Analysis-must not modify'!C:D,2,FALSE)</f>
        <v>2016</v>
      </c>
      <c r="H857" s="121" t="str">
        <f>VLOOKUP(C857,'Analysis-must not modify'!C:FF,160,FALSE)</f>
        <v>Yes</v>
      </c>
      <c r="I857" s="121" t="str">
        <f>VLOOKUP(C857,'Analysis-must not modify'!C:FI,161,FALSE)</f>
        <v>Continental</v>
      </c>
      <c r="J857" s="121">
        <f>VLOOKUP(C857,'Analysis-must not modify'!C:FI,162,FALSE)</f>
        <v>177010.87925807026</v>
      </c>
      <c r="K857" s="121">
        <f>VLOOKUP(C857,'Analysis-must not modify'!C:FI,163,FALSE)</f>
        <v>5382.72</v>
      </c>
      <c r="L857" s="121">
        <f t="shared" si="509"/>
        <v>1</v>
      </c>
      <c r="M857" s="121">
        <f t="shared" si="510"/>
        <v>1</v>
      </c>
      <c r="N857" s="121">
        <f t="shared" si="511"/>
        <v>1</v>
      </c>
      <c r="O857" s="121">
        <f t="shared" si="512"/>
        <v>1</v>
      </c>
      <c r="P857" s="121">
        <f t="shared" si="517"/>
        <v>1</v>
      </c>
      <c r="Q857" s="121">
        <f t="shared" si="513"/>
        <v>1</v>
      </c>
      <c r="R857" s="121" t="str">
        <f t="shared" si="514"/>
        <v>Boston_2016</v>
      </c>
      <c r="S857" s="122">
        <f t="shared" si="515"/>
        <v>2016</v>
      </c>
      <c r="T857" s="121" t="str">
        <f t="shared" si="498"/>
        <v>Boston_2016</v>
      </c>
      <c r="U857" s="121">
        <f ca="1">IFERROR(IF('Analysis_2-must not modify'!$R857="","",IF($S$823="Total GHG",IF($T$823="All sectors",AA35,IF($T$823="Stationary",AB35,IF($T$823="Transportation",AC35,IF($T$823="Waste",AD35,IF($T$823="IPPU",AE35,Iif($T$823="AFOLU",AF35)))))),IF($S$823="Per capita",IF($T$823="All sectors",AA239,IF($T$823="Stationary",AB239,IF($T$823="Transportation",AC239,IF($T$823="Waste",AD239,IF($T$823="IPPU",AE239,IF($T$823="AFOLU",AF239)))))),IF($S$823="Per unit land area (km2)",IF($T$823="All sectors",AA443,IF($T$823="Stationary",AB443,IF($T$823="Transportation",AC443,IF($T$823="Waste",AD443,IF($T$823="IPPU",AE443,IF($T$823="AFOLU",AF443)))))),IF($S$823="Per unit GDP ($m)",IF($T$823="All sectors",AA647,IF($T$823="Stationary",AB647,IF($T$823="Transportation",AC647,IF($T$823="Waste",AD647,IF($T$823="IPPU",AE647,IF($T$823="AFOLU",AF647)))))),""))))),"")</f>
        <v>41</v>
      </c>
      <c r="V857" s="124">
        <f>IF('Analysis_2-must not modify'!$T857="","",IF($S$823="Total GHG",IF($T$823="All sectors",U35,IF($T$823="Stationary",AG35,IF($T$823="Transportation",AP35,IF($T$823="Waste",AV35,IF($T$823="IPPU",BA35,Iif($T$823="AFOLU",BD35)))))),IF($S$823="Per capita",IF($T$823="All sectors",U239,IF($T$823="Stationary",AG239,IF($T$823="Transportation",AP239,IF($T$823="Waste",AV239,IF($T$823="IPPU",BA239,IF($T$823="AFOLU",BD239)))))),IF($S$823="Per unit land area (km2)",IF($T$823="All sectors",U443,IF($T$823="Stationary",AG443,IF($T$823="Transportation",AP443,IF($T$823="Waste",AV443,IF($T$823="IPPU",BA443,Iif($T$823="AFOLU",BD443)))))),IF($S$823="Per unit GDP ($m)",IF($T$823="All sectors",U647,IF($T$823="Stationary",AG647,IF($T$823="Transportation",AP647,IF($T$823="Waste",AV647,IF($T$823="IPPU",BA35,IF($T$823="AFOLU",BD647)))))),"")))))</f>
        <v>6.7671662698519501</v>
      </c>
      <c r="W857" s="124">
        <f>IF('Analysis_2-must not modify'!$T857="","",IF($S$823="Total GHG",IF($T$823="All sectors",V35,IF($T$823="Stationary",AH35,IF($T$823="Transportation",AQ35,IF($T$823="Waste",AW35,IF($T$823="IPPU",BB35,Iif($T$823="AFOLU",BE35)))))),IF($S$823="Per capita",IF($T$823="All sectors",V239,IF($T$823="Stationary",AH239,IF($T$823="Transportation",AQ239,IF($T$823="Waste",AW239,IF($T$823="IPPU",BB239,IF($T$823="AFOLU",BE239)))))),IF($S$823="Per unit land area (km2)",IF($T$823="All sectors",V443,IF($T$823="Stationary",AH443,IF($T$823="Transportation",AQ443,IF($T$823="Waste",AW443,IF($T$823="IPPU",BB443,Iif($T$823="AFOLU",BE443)))))),IF($S$823="Per unit GDP ($m)",IF($T$823="All sectors",V647,IF($T$823="Stationary",AH647,IF($T$823="Transportation",AQ647,IF($T$823="Waste",AW647,IF($T$823="IPPU",BB35,IF($T$823="AFOLU",BE647)))))),"")))))</f>
        <v>2.2977522068394935</v>
      </c>
      <c r="X857" s="124">
        <f>IF('Analysis_2-must not modify'!$T857="","",IF($S$823="Total GHG",IF($T$823="All sectors",W35,IF($T$823="Stationary",AI35,IF($T$823="Transportation",AR35,IF($T$823="Waste",AX35,IF($T$823="IPPU","",IF($T$823="AFOLU",BF35)))))),IF($S$823="Per capita",IF($T$823="All sectors",W239,IF($T$823="Stationary",AI239,IF($T$823="Transportation",AR239,IF($T$823="Waste",AX239,IF($T$823="IPPU","",IF($T$823="AFOLU",BF239)))))),IF($S$823="Per unit land area (km2)",IF($T$823="All sectors",W443,IF($T$823="Stationary",AI443,IF($T$823="Transportation",AR443,IF($T$823="Waste",AX443,IF($T$823="IPPU","",IF($T$823="AFOLU",BF443)))))),IF($S$823="Per unit GDP ($m)",IF($T$823="All sectors",W647,IF($T$823="Stationary",AI647,IF($T$823="Transportation",AR647,IF($T$823="Waste",AX647,IF($T$823="IPPU","",IF($T$823="AFOLU",BF647)))))),"")))))</f>
        <v>2.5866818262885678E-2</v>
      </c>
      <c r="Y857" s="124" t="str">
        <f>IF('Analysis_2-must not modify'!$T857="","",IF($S$823="Total GHG",IF($T$823="All sectors",X35,IF($T$823="Stationary",AJ35,IF($T$823="Transportation",AS35,IF($T$823="Waste",AY35,"")))),IF($S$823="Per capita",IF($T$823="All sectors",X239,IF($T$823="Stationary",AJ239,IF($T$823="Transportation",AS239,IF($T$823="Waste",AY239,"")))),IF($S$823="Per unit land area (km2)",IF($T$823="All sectors",X443,IF($T$823="Stationary",AJ443,IF($T$823="Transportation",AS443,IF($T$823="Waste",AY443,"")))),IF($S$823="Per unit GDP ($m)",IF($T$823="All sectors",X647,IF($T$823="Stationary",AJ647,IF($T$823="Transportation",AS647,IF($T$823="Waste",AY647,"")))),"")))))</f>
        <v/>
      </c>
      <c r="Z857" s="124" t="str">
        <f>IF('Analysis_2-must not modify'!$T857="","",IF($S$823="Total GHG",IF($T$823="All sectors",Y35,IF($T$823="Stationary",AK35,IF($T$823="Transportation",AT35,""))),IF($S$823="Per capita",IF($T$823="All sectors",Y239,IF($T$823="Stationary",AK239,IF($T$823="Transportation",AT239,""))),IF($S$823="Per unit land area (km2)",IF($T$823="All sectors",Y443,IF($T$823="Stationary",AK443,IF($T$823="Transportation",AT443,""))),IF($S$823="Per unit GDP ($m)",IF($T$823="All sectors",Y647,IF($T$823="Stationary",AK647,IF($T$823="Transportation",AT647,""))),"")))))</f>
        <v/>
      </c>
      <c r="AA857" s="124" t="str">
        <f>IF('Analysis_2-must not modify'!$T857="","",IF($S$823="Total GHG",IF($T$823="All sectors","",IF($T$823="Stationary",AL35,"")),IF($S$823="Per capita",IF($T$823="All sectors","",IF($T$823="Stationary",AL239,"")),IF($S$823="Per unit land area (km2)",IF($T$823="All sectors","",IF($T$823="Stationary",AL443,"")),IF($S$823="Per unit GDP ($m)",IF($T$823="All sectors","",IF($T$823="Stationary",AL647,"")),"")))))</f>
        <v/>
      </c>
      <c r="AB857" s="124" t="str">
        <f>IF('Analysis_2-must not modify'!$T857="","",IF($S$823="Total GHG",IF($T$823="All sectors","",IF($T$823="Stationary",AM35,"")),IF($S$823="Per capita",IF($T$823="All sectors","",IF($T$823="Stationary",AM239,"")),IF($S$823="Per unit land area (km2)",IF($T$823="All sectors","",IF($T$823="Stationary",AM443,"")),IF($S$823="Per unit GDP ($m)",IF($T$823="All sectors","",IF($T$823="Stationary",AM647,"")),"")))))</f>
        <v/>
      </c>
      <c r="AC857" s="124" t="str">
        <f>IF('Analysis_2-must not modify'!$T857="","",IF($S$823="Total GHG",IF($T$823="All sectors","",IF($T$823="Stationary",AN35,"")),IF($S$823="Per capita",IF($T$823="All sectors","",IF($T$823="Stationary",AN239,"")),IF($S$823="Per unit land area (km2)",IF($T$823="All sectors","",IF($T$823="Stationary",AN443,"")),IF($S$823="Per unit GDP ($m)",IF($T$823="All sectors","",IF($T$823="Stationary",AN647,"")),"")))))</f>
        <v/>
      </c>
      <c r="AD857" s="121">
        <f ca="1">IF(U857&lt;X$1+1,U857,IF('Analysis_2-must not modify'!$U857="","",RANK('Analysis_2-must not modify'!$U857,rankORIGINAL)+'Analysis_2-must not modify'!X$1))</f>
        <v>51</v>
      </c>
      <c r="AE857" s="50" t="str">
        <f t="shared" si="518"/>
        <v>Boston_2016</v>
      </c>
      <c r="AF857" s="83">
        <f t="shared" si="525"/>
        <v>1.8182843763671461</v>
      </c>
      <c r="AG857" s="83">
        <f t="shared" si="525"/>
        <v>4.9035946067440666</v>
      </c>
      <c r="AH857" s="83" t="str">
        <f t="shared" si="525"/>
        <v/>
      </c>
      <c r="AI857" s="83" t="str">
        <f t="shared" si="525"/>
        <v/>
      </c>
      <c r="AJ857" s="83" t="str">
        <f t="shared" si="525"/>
        <v/>
      </c>
      <c r="AK857" s="83" t="str">
        <f t="shared" si="525"/>
        <v/>
      </c>
      <c r="AL857" s="83" t="str">
        <f t="shared" si="525"/>
        <v/>
      </c>
      <c r="AM857" s="83">
        <f t="shared" si="525"/>
        <v>4.5287286740737571E-2</v>
      </c>
      <c r="AN857" s="83">
        <f t="shared" ca="1" si="500"/>
        <v>37</v>
      </c>
      <c r="AO857" s="50" t="str">
        <f t="shared" si="519"/>
        <v>Boston_2016</v>
      </c>
      <c r="AP857" s="83">
        <f t="shared" si="526"/>
        <v>2.1618059248997437</v>
      </c>
      <c r="AQ857" s="83">
        <f t="shared" si="526"/>
        <v>0.11898265312531704</v>
      </c>
      <c r="AR857" s="83">
        <f t="shared" si="526"/>
        <v>5.3535541333749482E-4</v>
      </c>
      <c r="AS857" s="83" t="str">
        <f t="shared" si="526"/>
        <v/>
      </c>
      <c r="AT857" s="83">
        <f t="shared" si="526"/>
        <v>1.6428273401095442E-2</v>
      </c>
      <c r="AU857" s="83">
        <f t="shared" ca="1" si="502"/>
        <v>48</v>
      </c>
      <c r="AV857" s="50" t="str">
        <f t="shared" si="520"/>
        <v>Boston_2016</v>
      </c>
      <c r="AW857" s="83" t="str">
        <f t="shared" si="527"/>
        <v/>
      </c>
      <c r="AX857" s="83" t="str">
        <f t="shared" si="527"/>
        <v/>
      </c>
      <c r="AY857" s="83" t="str">
        <f t="shared" si="527"/>
        <v/>
      </c>
      <c r="AZ857" s="83">
        <f t="shared" si="527"/>
        <v>2.5866818262885678E-2</v>
      </c>
      <c r="BA857" s="83">
        <f t="shared" ca="1" si="504"/>
        <v>147</v>
      </c>
      <c r="BB857" s="50" t="str">
        <f t="shared" si="521"/>
        <v>Boston_2016</v>
      </c>
      <c r="BC857" s="83" t="str">
        <f t="shared" si="505"/>
        <v/>
      </c>
      <c r="BD857" s="83" t="str">
        <f t="shared" si="506"/>
        <v/>
      </c>
      <c r="BE857" s="83" t="e">
        <f t="shared" ca="1" si="507"/>
        <v>#VALUE!</v>
      </c>
      <c r="BF857" s="50" t="str">
        <f t="shared" si="522"/>
        <v>Boston_2016</v>
      </c>
    </row>
    <row r="858" spans="1:58" ht="15" customHeight="1">
      <c r="A858" s="25">
        <f t="shared" si="516"/>
        <v>6</v>
      </c>
      <c r="B858" s="25">
        <v>27</v>
      </c>
      <c r="C858" s="112" t="str">
        <f t="shared" si="497"/>
        <v>Buenos Aires_2000</v>
      </c>
      <c r="D858" s="112" t="str">
        <f>IFERROR(VLOOKUP($C858,'Analysis-must not modify'!$C:$G,4,FALSE),"")</f>
        <v>Argentina</v>
      </c>
      <c r="E858" s="112" t="str">
        <f>IFERROR(VLOOKUP($C858,'Analysis-must not modify'!$C:$G,5,FALSE),"")</f>
        <v>Latin America</v>
      </c>
      <c r="F858" s="112" t="str">
        <f t="shared" si="508"/>
        <v>Latin_America</v>
      </c>
      <c r="G858" s="121">
        <f>VLOOKUP(C858,'Analysis-must not modify'!C:D,2,FALSE)</f>
        <v>2000</v>
      </c>
      <c r="H858" s="121" t="str">
        <f>VLOOKUP(C858,'Analysis-must not modify'!C:FF,160,FALSE)</f>
        <v>No</v>
      </c>
      <c r="I858" s="121" t="str">
        <f>VLOOKUP(C858,'Analysis-must not modify'!C:FI,161,FALSE)</f>
        <v>Sub-tropical</v>
      </c>
      <c r="J858" s="121">
        <f>VLOOKUP(C858,'Analysis-must not modify'!C:FI,162,FALSE)</f>
        <v>24245.192421990549</v>
      </c>
      <c r="K858" s="121">
        <f>VLOOKUP(C858,'Analysis-must not modify'!C:FI,163,FALSE)</f>
        <v>13880.69</v>
      </c>
      <c r="L858" s="121">
        <f t="shared" si="509"/>
        <v>1</v>
      </c>
      <c r="M858" s="121">
        <f t="shared" si="510"/>
        <v>1</v>
      </c>
      <c r="N858" s="121">
        <f t="shared" si="511"/>
        <v>1</v>
      </c>
      <c r="O858" s="121">
        <f t="shared" si="512"/>
        <v>1</v>
      </c>
      <c r="P858" s="121">
        <f t="shared" si="517"/>
        <v>1</v>
      </c>
      <c r="Q858" s="121">
        <f t="shared" si="513"/>
        <v>0</v>
      </c>
      <c r="R858" s="121" t="str">
        <f t="shared" si="514"/>
        <v/>
      </c>
      <c r="S858" s="122" t="str">
        <f t="shared" si="515"/>
        <v/>
      </c>
      <c r="T858" s="121" t="str">
        <f t="shared" si="498"/>
        <v/>
      </c>
      <c r="U858" s="121" t="str">
        <f>IFERROR(IF('Analysis_2-must not modify'!$R858="","",IF($S$823="Total GHG",IF($T$823="All sectors",AA36,IF($T$823="Stationary",AB36,IF($T$823="Transportation",AC36,IF($T$823="Waste",AD36,IF($T$823="IPPU",AE36,Iif($T$823="AFOLU",AF36)))))),IF($S$823="Per capita",IF($T$823="All sectors",AA240,IF($T$823="Stationary",AB240,IF($T$823="Transportation",AC240,IF($T$823="Waste",AD240,IF($T$823="IPPU",AE240,IF($T$823="AFOLU",AF240)))))),IF($S$823="Per unit land area (km2)",IF($T$823="All sectors",AA444,IF($T$823="Stationary",AB444,IF($T$823="Transportation",AC444,IF($T$823="Waste",AD444,IF($T$823="IPPU",AE444,IF($T$823="AFOLU",AF444)))))),IF($S$823="Per unit GDP ($m)",IF($T$823="All sectors",AA648,IF($T$823="Stationary",AB648,IF($T$823="Transportation",AC648,IF($T$823="Waste",AD648,IF($T$823="IPPU",AE648,IF($T$823="AFOLU",AF648)))))),""))))),"")</f>
        <v/>
      </c>
      <c r="V858" s="124" t="str">
        <f>IF('Analysis_2-must not modify'!$T858="","",IF($S$823="Total GHG",IF($T$823="All sectors",U36,IF($T$823="Stationary",AG36,IF($T$823="Transportation",AP36,IF($T$823="Waste",AV36,IF($T$823="IPPU",BA36,Iif($T$823="AFOLU",BD36)))))),IF($S$823="Per capita",IF($T$823="All sectors",U240,IF($T$823="Stationary",AG240,IF($T$823="Transportation",AP240,IF($T$823="Waste",AV240,IF($T$823="IPPU",BA240,IF($T$823="AFOLU",BD240)))))),IF($S$823="Per unit land area (km2)",IF($T$823="All sectors",U444,IF($T$823="Stationary",AG444,IF($T$823="Transportation",AP444,IF($T$823="Waste",AV444,IF($T$823="IPPU",BA444,Iif($T$823="AFOLU",BD444)))))),IF($S$823="Per unit GDP ($m)",IF($T$823="All sectors",U648,IF($T$823="Stationary",AG648,IF($T$823="Transportation",AP648,IF($T$823="Waste",AV648,IF($T$823="IPPU",BA36,IF($T$823="AFOLU",BD648)))))),"")))))</f>
        <v/>
      </c>
      <c r="W858" s="124" t="str">
        <f>IF('Analysis_2-must not modify'!$T858="","",IF($S$823="Total GHG",IF($T$823="All sectors",V36,IF($T$823="Stationary",AH36,IF($T$823="Transportation",AQ36,IF($T$823="Waste",AW36,IF($T$823="IPPU",BB36,Iif($T$823="AFOLU",BE36)))))),IF($S$823="Per capita",IF($T$823="All sectors",V240,IF($T$823="Stationary",AH240,IF($T$823="Transportation",AQ240,IF($T$823="Waste",AW240,IF($T$823="IPPU",BB240,IF($T$823="AFOLU",BE240)))))),IF($S$823="Per unit land area (km2)",IF($T$823="All sectors",V444,IF($T$823="Stationary",AH444,IF($T$823="Transportation",AQ444,IF($T$823="Waste",AW444,IF($T$823="IPPU",BB444,Iif($T$823="AFOLU",BE444)))))),IF($S$823="Per unit GDP ($m)",IF($T$823="All sectors",V648,IF($T$823="Stationary",AH648,IF($T$823="Transportation",AQ648,IF($T$823="Waste",AW648,IF($T$823="IPPU",BB36,IF($T$823="AFOLU",BE648)))))),"")))))</f>
        <v/>
      </c>
      <c r="X858" s="124" t="str">
        <f>IF('Analysis_2-must not modify'!$T858="","",IF($S$823="Total GHG",IF($T$823="All sectors",W36,IF($T$823="Stationary",AI36,IF($T$823="Transportation",AR36,IF($T$823="Waste",AX36,IF($T$823="IPPU","",IF($T$823="AFOLU",BF36)))))),IF($S$823="Per capita",IF($T$823="All sectors",W240,IF($T$823="Stationary",AI240,IF($T$823="Transportation",AR240,IF($T$823="Waste",AX240,IF($T$823="IPPU","",IF($T$823="AFOLU",BF240)))))),IF($S$823="Per unit land area (km2)",IF($T$823="All sectors",W444,IF($T$823="Stationary",AI444,IF($T$823="Transportation",AR444,IF($T$823="Waste",AX444,IF($T$823="IPPU","",IF($T$823="AFOLU",BF444)))))),IF($S$823="Per unit GDP ($m)",IF($T$823="All sectors",W648,IF($T$823="Stationary",AI648,IF($T$823="Transportation",AR648,IF($T$823="Waste",AX648,IF($T$823="IPPU","",IF($T$823="AFOLU",BF648)))))),"")))))</f>
        <v/>
      </c>
      <c r="Y858" s="124" t="str">
        <f>IF('Analysis_2-must not modify'!$T858="","",IF($S$823="Total GHG",IF($T$823="All sectors",X36,IF($T$823="Stationary",AJ36,IF($T$823="Transportation",AS36,IF($T$823="Waste",AY36,"")))),IF($S$823="Per capita",IF($T$823="All sectors",X240,IF($T$823="Stationary",AJ240,IF($T$823="Transportation",AS240,IF($T$823="Waste",AY240,"")))),IF($S$823="Per unit land area (km2)",IF($T$823="All sectors",X444,IF($T$823="Stationary",AJ444,IF($T$823="Transportation",AS444,IF($T$823="Waste",AY444,"")))),IF($S$823="Per unit GDP ($m)",IF($T$823="All sectors",X648,IF($T$823="Stationary",AJ648,IF($T$823="Transportation",AS648,IF($T$823="Waste",AY648,"")))),"")))))</f>
        <v/>
      </c>
      <c r="Z858" s="124" t="str">
        <f>IF('Analysis_2-must not modify'!$T858="","",IF($S$823="Total GHG",IF($T$823="All sectors",Y36,IF($T$823="Stationary",AK36,IF($T$823="Transportation",AT36,""))),IF($S$823="Per capita",IF($T$823="All sectors",Y240,IF($T$823="Stationary",AK240,IF($T$823="Transportation",AT240,""))),IF($S$823="Per unit land area (km2)",IF($T$823="All sectors",Y444,IF($T$823="Stationary",AK444,IF($T$823="Transportation",AT444,""))),IF($S$823="Per unit GDP ($m)",IF($T$823="All sectors",Y648,IF($T$823="Stationary",AK648,IF($T$823="Transportation",AT648,""))),"")))))</f>
        <v/>
      </c>
      <c r="AA858" s="124" t="str">
        <f>IF('Analysis_2-must not modify'!$T858="","",IF($S$823="Total GHG",IF($T$823="All sectors","",IF($T$823="Stationary",AL36,"")),IF($S$823="Per capita",IF($T$823="All sectors","",IF($T$823="Stationary",AL240,"")),IF($S$823="Per unit land area (km2)",IF($T$823="All sectors","",IF($T$823="Stationary",AL444,"")),IF($S$823="Per unit GDP ($m)",IF($T$823="All sectors","",IF($T$823="Stationary",AL648,"")),"")))))</f>
        <v/>
      </c>
      <c r="AB858" s="124" t="str">
        <f>IF('Analysis_2-must not modify'!$T858="","",IF($S$823="Total GHG",IF($T$823="All sectors","",IF($T$823="Stationary",AM36,"")),IF($S$823="Per capita",IF($T$823="All sectors","",IF($T$823="Stationary",AM240,"")),IF($S$823="Per unit land area (km2)",IF($T$823="All sectors","",IF($T$823="Stationary",AM444,"")),IF($S$823="Per unit GDP ($m)",IF($T$823="All sectors","",IF($T$823="Stationary",AM648,"")),"")))))</f>
        <v/>
      </c>
      <c r="AC858" s="124" t="str">
        <f>IF('Analysis_2-must not modify'!$T858="","",IF($S$823="Total GHG",IF($T$823="All sectors","",IF($T$823="Stationary",AN36,"")),IF($S$823="Per capita",IF($T$823="All sectors","",IF($T$823="Stationary",AN240,"")),IF($S$823="Per unit land area (km2)",IF($T$823="All sectors","",IF($T$823="Stationary",AN444,"")),IF($S$823="Per unit GDP ($m)",IF($T$823="All sectors","",IF($T$823="Stationary",AN648,"")),"")))))</f>
        <v/>
      </c>
      <c r="AD858" s="121" t="str">
        <f>IF(U858&lt;X$1+1,U858,IF('Analysis_2-must not modify'!$U858="","",RANK('Analysis_2-must not modify'!$U858,rankORIGINAL)+'Analysis_2-must not modify'!X$1))</f>
        <v/>
      </c>
      <c r="AE858" s="50" t="str">
        <f t="shared" si="518"/>
        <v/>
      </c>
      <c r="AF858" s="83">
        <f t="shared" si="525"/>
        <v>1.1990900800286606</v>
      </c>
      <c r="AG858" s="83">
        <f t="shared" si="525"/>
        <v>0.66699355039396757</v>
      </c>
      <c r="AH858" s="83">
        <f t="shared" si="525"/>
        <v>0.20339626979931683</v>
      </c>
      <c r="AI858" s="83" t="str">
        <f t="shared" si="525"/>
        <v/>
      </c>
      <c r="AJ858" s="83" t="str">
        <f t="shared" si="525"/>
        <v/>
      </c>
      <c r="AK858" s="83" t="str">
        <f t="shared" si="525"/>
        <v/>
      </c>
      <c r="AL858" s="83" t="str">
        <f t="shared" si="525"/>
        <v/>
      </c>
      <c r="AM858" s="83">
        <f t="shared" si="525"/>
        <v>6.9403226915840902E-2</v>
      </c>
      <c r="AN858" s="83">
        <f t="shared" ca="1" si="500"/>
        <v>115</v>
      </c>
      <c r="AO858" s="50" t="str">
        <f t="shared" si="519"/>
        <v/>
      </c>
      <c r="AP858" s="83">
        <f t="shared" si="526"/>
        <v>1.2201368353461641</v>
      </c>
      <c r="AQ858" s="83">
        <f t="shared" si="526"/>
        <v>2.3648905398879014E-2</v>
      </c>
      <c r="AR858" s="83" t="str">
        <f t="shared" si="526"/>
        <v/>
      </c>
      <c r="AS858" s="83" t="str">
        <f t="shared" si="526"/>
        <v/>
      </c>
      <c r="AT858" s="83" t="str">
        <f t="shared" si="526"/>
        <v/>
      </c>
      <c r="AU858" s="83">
        <f t="shared" ca="1" si="502"/>
        <v>93</v>
      </c>
      <c r="AV858" s="50" t="str">
        <f t="shared" si="520"/>
        <v/>
      </c>
      <c r="AW858" s="83">
        <f t="shared" si="527"/>
        <v>0.55432598830404733</v>
      </c>
      <c r="AX858" s="83" t="str">
        <f t="shared" si="527"/>
        <v/>
      </c>
      <c r="AY858" s="83" t="str">
        <f t="shared" si="527"/>
        <v/>
      </c>
      <c r="AZ858" s="83">
        <f t="shared" si="527"/>
        <v>4.5149798320201807E-2</v>
      </c>
      <c r="BA858" s="83">
        <f t="shared" ca="1" si="504"/>
        <v>30</v>
      </c>
      <c r="BB858" s="50" t="str">
        <f t="shared" si="521"/>
        <v/>
      </c>
      <c r="BC858" s="83" t="str">
        <f t="shared" si="505"/>
        <v/>
      </c>
      <c r="BD858" s="83" t="str">
        <f t="shared" si="506"/>
        <v/>
      </c>
      <c r="BE858" s="83" t="e">
        <f t="shared" ca="1" si="507"/>
        <v>#VALUE!</v>
      </c>
      <c r="BF858" s="50" t="str">
        <f t="shared" si="522"/>
        <v/>
      </c>
    </row>
    <row r="859" spans="1:58" ht="15" customHeight="1">
      <c r="A859" s="25">
        <f t="shared" si="516"/>
        <v>6</v>
      </c>
      <c r="B859" s="153">
        <v>28</v>
      </c>
      <c r="C859" s="112" t="str">
        <f t="shared" si="497"/>
        <v>Buenos Aires_2001</v>
      </c>
      <c r="D859" s="112" t="str">
        <f>IFERROR(VLOOKUP($C859,'Analysis-must not modify'!$C:$G,4,FALSE),"")</f>
        <v>Argentina</v>
      </c>
      <c r="E859" s="112" t="str">
        <f>IFERROR(VLOOKUP($C859,'Analysis-must not modify'!$C:$G,5,FALSE),"")</f>
        <v>Latin America</v>
      </c>
      <c r="F859" s="112" t="str">
        <f t="shared" si="508"/>
        <v>Latin_America</v>
      </c>
      <c r="G859" s="121">
        <f>VLOOKUP(C859,'Analysis-must not modify'!C:D,2,FALSE)</f>
        <v>2001</v>
      </c>
      <c r="H859" s="121" t="str">
        <f>VLOOKUP(C859,'Analysis-must not modify'!C:FF,160,FALSE)</f>
        <v>No</v>
      </c>
      <c r="I859" s="121" t="str">
        <f>VLOOKUP(C859,'Analysis-must not modify'!C:FI,161,FALSE)</f>
        <v>Sub-tropical</v>
      </c>
      <c r="J859" s="121">
        <f>VLOOKUP(C859,'Analysis-must not modify'!C:FI,162,FALSE)</f>
        <v>22771.202296139458</v>
      </c>
      <c r="K859" s="121">
        <f>VLOOKUP(C859,'Analysis-must not modify'!C:FI,163,FALSE)</f>
        <v>13880.69</v>
      </c>
      <c r="L859" s="121">
        <f t="shared" si="509"/>
        <v>1</v>
      </c>
      <c r="M859" s="121">
        <f t="shared" si="510"/>
        <v>1</v>
      </c>
      <c r="N859" s="121">
        <f t="shared" si="511"/>
        <v>1</v>
      </c>
      <c r="O859" s="121">
        <f t="shared" si="512"/>
        <v>1</v>
      </c>
      <c r="P859" s="121">
        <f t="shared" si="517"/>
        <v>1</v>
      </c>
      <c r="Q859" s="121">
        <f t="shared" si="513"/>
        <v>0</v>
      </c>
      <c r="R859" s="121" t="str">
        <f t="shared" si="514"/>
        <v/>
      </c>
      <c r="S859" s="122" t="str">
        <f t="shared" si="515"/>
        <v/>
      </c>
      <c r="T859" s="121" t="str">
        <f t="shared" si="498"/>
        <v/>
      </c>
      <c r="U859" s="121" t="str">
        <f>IFERROR(IF('Analysis_2-must not modify'!$R859="","",IF($S$823="Total GHG",IF($T$823="All sectors",AA37,IF($T$823="Stationary",AB37,IF($T$823="Transportation",AC37,IF($T$823="Waste",AD37,IF($T$823="IPPU",AE37,Iif($T$823="AFOLU",AF37)))))),IF($S$823="Per capita",IF($T$823="All sectors",AA241,IF($T$823="Stationary",AB241,IF($T$823="Transportation",AC241,IF($T$823="Waste",AD241,IF($T$823="IPPU",AE241,IF($T$823="AFOLU",AF241)))))),IF($S$823="Per unit land area (km2)",IF($T$823="All sectors",AA445,IF($T$823="Stationary",AB445,IF($T$823="Transportation",AC445,IF($T$823="Waste",AD445,IF($T$823="IPPU",AE445,IF($T$823="AFOLU",AF445)))))),IF($S$823="Per unit GDP ($m)",IF($T$823="All sectors",AA649,IF($T$823="Stationary",AB649,IF($T$823="Transportation",AC649,IF($T$823="Waste",AD649,IF($T$823="IPPU",AE649,IF($T$823="AFOLU",AF649)))))),""))))),"")</f>
        <v/>
      </c>
      <c r="V859" s="124" t="str">
        <f>IF('Analysis_2-must not modify'!$T859="","",IF($S$823="Total GHG",IF($T$823="All sectors",U37,IF($T$823="Stationary",AG37,IF($T$823="Transportation",AP37,IF($T$823="Waste",AV37,IF($T$823="IPPU",BA37,Iif($T$823="AFOLU",BD37)))))),IF($S$823="Per capita",IF($T$823="All sectors",U241,IF($T$823="Stationary",AG241,IF($T$823="Transportation",AP241,IF($T$823="Waste",AV241,IF($T$823="IPPU",BA241,IF($T$823="AFOLU",BD241)))))),IF($S$823="Per unit land area (km2)",IF($T$823="All sectors",U445,IF($T$823="Stationary",AG445,IF($T$823="Transportation",AP445,IF($T$823="Waste",AV445,IF($T$823="IPPU",BA445,Iif($T$823="AFOLU",BD445)))))),IF($S$823="Per unit GDP ($m)",IF($T$823="All sectors",U649,IF($T$823="Stationary",AG649,IF($T$823="Transportation",AP649,IF($T$823="Waste",AV649,IF($T$823="IPPU",BA37,IF($T$823="AFOLU",BD649)))))),"")))))</f>
        <v/>
      </c>
      <c r="W859" s="124" t="str">
        <f>IF('Analysis_2-must not modify'!$T859="","",IF($S$823="Total GHG",IF($T$823="All sectors",V37,IF($T$823="Stationary",AH37,IF($T$823="Transportation",AQ37,IF($T$823="Waste",AW37,IF($T$823="IPPU",BB37,Iif($T$823="AFOLU",BE37)))))),IF($S$823="Per capita",IF($T$823="All sectors",V241,IF($T$823="Stationary",AH241,IF($T$823="Transportation",AQ241,IF($T$823="Waste",AW241,IF($T$823="IPPU",BB241,IF($T$823="AFOLU",BE241)))))),IF($S$823="Per unit land area (km2)",IF($T$823="All sectors",V445,IF($T$823="Stationary",AH445,IF($T$823="Transportation",AQ445,IF($T$823="Waste",AW445,IF($T$823="IPPU",BB445,Iif($T$823="AFOLU",BE445)))))),IF($S$823="Per unit GDP ($m)",IF($T$823="All sectors",V649,IF($T$823="Stationary",AH649,IF($T$823="Transportation",AQ649,IF($T$823="Waste",AW649,IF($T$823="IPPU",BB37,IF($T$823="AFOLU",BE649)))))),"")))))</f>
        <v/>
      </c>
      <c r="X859" s="124" t="str">
        <f>IF('Analysis_2-must not modify'!$T859="","",IF($S$823="Total GHG",IF($T$823="All sectors",W37,IF($T$823="Stationary",AI37,IF($T$823="Transportation",AR37,IF($T$823="Waste",AX37,IF($T$823="IPPU","",IF($T$823="AFOLU",BF37)))))),IF($S$823="Per capita",IF($T$823="All sectors",W241,IF($T$823="Stationary",AI241,IF($T$823="Transportation",AR241,IF($T$823="Waste",AX241,IF($T$823="IPPU","",IF($T$823="AFOLU",BF241)))))),IF($S$823="Per unit land area (km2)",IF($T$823="All sectors",W445,IF($T$823="Stationary",AI445,IF($T$823="Transportation",AR445,IF($T$823="Waste",AX445,IF($T$823="IPPU","",IF($T$823="AFOLU",BF445)))))),IF($S$823="Per unit GDP ($m)",IF($T$823="All sectors",W649,IF($T$823="Stationary",AI649,IF($T$823="Transportation",AR649,IF($T$823="Waste",AX649,IF($T$823="IPPU","",IF($T$823="AFOLU",BF649)))))),"")))))</f>
        <v/>
      </c>
      <c r="Y859" s="124" t="str">
        <f>IF('Analysis_2-must not modify'!$T859="","",IF($S$823="Total GHG",IF($T$823="All sectors",X37,IF($T$823="Stationary",AJ37,IF($T$823="Transportation",AS37,IF($T$823="Waste",AY37,"")))),IF($S$823="Per capita",IF($T$823="All sectors",X241,IF($T$823="Stationary",AJ241,IF($T$823="Transportation",AS241,IF($T$823="Waste",AY241,"")))),IF($S$823="Per unit land area (km2)",IF($T$823="All sectors",X445,IF($T$823="Stationary",AJ445,IF($T$823="Transportation",AS445,IF($T$823="Waste",AY445,"")))),IF($S$823="Per unit GDP ($m)",IF($T$823="All sectors",X649,IF($T$823="Stationary",AJ649,IF($T$823="Transportation",AS649,IF($T$823="Waste",AY649,"")))),"")))))</f>
        <v/>
      </c>
      <c r="Z859" s="124" t="str">
        <f>IF('Analysis_2-must not modify'!$T859="","",IF($S$823="Total GHG",IF($T$823="All sectors",Y37,IF($T$823="Stationary",AK37,IF($T$823="Transportation",AT37,""))),IF($S$823="Per capita",IF($T$823="All sectors",Y241,IF($T$823="Stationary",AK241,IF($T$823="Transportation",AT241,""))),IF($S$823="Per unit land area (km2)",IF($T$823="All sectors",Y445,IF($T$823="Stationary",AK445,IF($T$823="Transportation",AT445,""))),IF($S$823="Per unit GDP ($m)",IF($T$823="All sectors",Y649,IF($T$823="Stationary",AK649,IF($T$823="Transportation",AT649,""))),"")))))</f>
        <v/>
      </c>
      <c r="AA859" s="124" t="str">
        <f>IF('Analysis_2-must not modify'!$T859="","",IF($S$823="Total GHG",IF($T$823="All sectors","",IF($T$823="Stationary",AL37,"")),IF($S$823="Per capita",IF($T$823="All sectors","",IF($T$823="Stationary",AL241,"")),IF($S$823="Per unit land area (km2)",IF($T$823="All sectors","",IF($T$823="Stationary",AL445,"")),IF($S$823="Per unit GDP ($m)",IF($T$823="All sectors","",IF($T$823="Stationary",AL649,"")),"")))))</f>
        <v/>
      </c>
      <c r="AB859" s="124" t="str">
        <f>IF('Analysis_2-must not modify'!$T859="","",IF($S$823="Total GHG",IF($T$823="All sectors","",IF($T$823="Stationary",AM37,"")),IF($S$823="Per capita",IF($T$823="All sectors","",IF($T$823="Stationary",AM241,"")),IF($S$823="Per unit land area (km2)",IF($T$823="All sectors","",IF($T$823="Stationary",AM445,"")),IF($S$823="Per unit GDP ($m)",IF($T$823="All sectors","",IF($T$823="Stationary",AM649,"")),"")))))</f>
        <v/>
      </c>
      <c r="AC859" s="124" t="str">
        <f>IF('Analysis_2-must not modify'!$T859="","",IF($S$823="Total GHG",IF($T$823="All sectors","",IF($T$823="Stationary",AN37,"")),IF($S$823="Per capita",IF($T$823="All sectors","",IF($T$823="Stationary",AN241,"")),IF($S$823="Per unit land area (km2)",IF($T$823="All sectors","",IF($T$823="Stationary",AN445,"")),IF($S$823="Per unit GDP ($m)",IF($T$823="All sectors","",IF($T$823="Stationary",AN649,"")),"")))))</f>
        <v/>
      </c>
      <c r="AD859" s="121" t="str">
        <f>IF(U859&lt;X$1+1,U859,IF('Analysis_2-must not modify'!$U859="","",RANK('Analysis_2-must not modify'!$U859,rankORIGINAL)+'Analysis_2-must not modify'!X$1))</f>
        <v/>
      </c>
      <c r="AE859" s="50" t="str">
        <f t="shared" si="518"/>
        <v/>
      </c>
      <c r="AF859" s="83">
        <f t="shared" si="525"/>
        <v>1.0761988701707359</v>
      </c>
      <c r="AG859" s="83">
        <f t="shared" si="525"/>
        <v>0.61446224613978484</v>
      </c>
      <c r="AH859" s="83">
        <f t="shared" si="525"/>
        <v>0.18271740891401844</v>
      </c>
      <c r="AI859" s="83" t="str">
        <f t="shared" si="525"/>
        <v/>
      </c>
      <c r="AJ859" s="83" t="str">
        <f t="shared" si="525"/>
        <v/>
      </c>
      <c r="AK859" s="83" t="str">
        <f t="shared" si="525"/>
        <v/>
      </c>
      <c r="AL859" s="83" t="str">
        <f t="shared" si="525"/>
        <v/>
      </c>
      <c r="AM859" s="83">
        <f t="shared" si="525"/>
        <v>5.6248287788470609E-2</v>
      </c>
      <c r="AN859" s="83">
        <f t="shared" ca="1" si="500"/>
        <v>125</v>
      </c>
      <c r="AO859" s="50" t="str">
        <f t="shared" si="519"/>
        <v/>
      </c>
      <c r="AP859" s="83">
        <f t="shared" si="526"/>
        <v>1.2754012418217429</v>
      </c>
      <c r="AQ859" s="83">
        <f t="shared" si="526"/>
        <v>1.8273627640433478E-2</v>
      </c>
      <c r="AR859" s="83" t="str">
        <f t="shared" si="526"/>
        <v/>
      </c>
      <c r="AS859" s="83" t="str">
        <f t="shared" si="526"/>
        <v/>
      </c>
      <c r="AT859" s="83" t="str">
        <f t="shared" si="526"/>
        <v/>
      </c>
      <c r="AU859" s="83">
        <f t="shared" ca="1" si="502"/>
        <v>89</v>
      </c>
      <c r="AV859" s="50" t="str">
        <f t="shared" si="520"/>
        <v/>
      </c>
      <c r="AW859" s="83">
        <f t="shared" si="527"/>
        <v>0.55849145322052463</v>
      </c>
      <c r="AX859" s="83" t="str">
        <f t="shared" si="527"/>
        <v/>
      </c>
      <c r="AY859" s="83" t="str">
        <f t="shared" si="527"/>
        <v/>
      </c>
      <c r="AZ859" s="83">
        <f t="shared" si="527"/>
        <v>4.2638745518893684E-2</v>
      </c>
      <c r="BA859" s="83">
        <f t="shared" ca="1" si="504"/>
        <v>29</v>
      </c>
      <c r="BB859" s="50" t="str">
        <f t="shared" si="521"/>
        <v/>
      </c>
      <c r="BC859" s="83" t="str">
        <f t="shared" si="505"/>
        <v/>
      </c>
      <c r="BD859" s="83" t="str">
        <f t="shared" si="506"/>
        <v/>
      </c>
      <c r="BE859" s="83" t="e">
        <f t="shared" ca="1" si="507"/>
        <v>#VALUE!</v>
      </c>
      <c r="BF859" s="50" t="str">
        <f t="shared" si="522"/>
        <v/>
      </c>
    </row>
    <row r="860" spans="1:58" ht="15" customHeight="1">
      <c r="A860" s="25">
        <f t="shared" si="516"/>
        <v>6</v>
      </c>
      <c r="B860" s="25">
        <v>29</v>
      </c>
      <c r="C860" s="112" t="str">
        <f t="shared" si="497"/>
        <v>Buenos Aires_2002</v>
      </c>
      <c r="D860" s="112" t="str">
        <f>IFERROR(VLOOKUP($C860,'Analysis-must not modify'!$C:$G,4,FALSE),"")</f>
        <v>Argentina</v>
      </c>
      <c r="E860" s="112" t="str">
        <f>IFERROR(VLOOKUP($C860,'Analysis-must not modify'!$C:$G,5,FALSE),"")</f>
        <v>Latin America</v>
      </c>
      <c r="F860" s="112" t="str">
        <f t="shared" si="508"/>
        <v>Latin_America</v>
      </c>
      <c r="G860" s="121">
        <f>VLOOKUP(C860,'Analysis-must not modify'!C:D,2,FALSE)</f>
        <v>2002</v>
      </c>
      <c r="H860" s="121" t="str">
        <f>VLOOKUP(C860,'Analysis-must not modify'!C:FF,160,FALSE)</f>
        <v>No</v>
      </c>
      <c r="I860" s="121" t="str">
        <f>VLOOKUP(C860,'Analysis-must not modify'!C:FI,161,FALSE)</f>
        <v>Sub-tropical</v>
      </c>
      <c r="J860" s="121">
        <f>VLOOKUP(C860,'Analysis-must not modify'!C:FI,162,FALSE)</f>
        <v>8131.5374351851651</v>
      </c>
      <c r="K860" s="121">
        <f>VLOOKUP(C860,'Analysis-must not modify'!C:FI,163,FALSE)</f>
        <v>14184.514999999999</v>
      </c>
      <c r="L860" s="121">
        <f t="shared" si="509"/>
        <v>1</v>
      </c>
      <c r="M860" s="121">
        <f t="shared" si="510"/>
        <v>1</v>
      </c>
      <c r="N860" s="121">
        <f t="shared" si="511"/>
        <v>1</v>
      </c>
      <c r="O860" s="121">
        <f t="shared" si="512"/>
        <v>1</v>
      </c>
      <c r="P860" s="121">
        <f t="shared" si="517"/>
        <v>1</v>
      </c>
      <c r="Q860" s="121">
        <f t="shared" si="513"/>
        <v>0</v>
      </c>
      <c r="R860" s="121" t="str">
        <f t="shared" si="514"/>
        <v/>
      </c>
      <c r="S860" s="122" t="str">
        <f t="shared" si="515"/>
        <v/>
      </c>
      <c r="T860" s="121" t="str">
        <f t="shared" si="498"/>
        <v/>
      </c>
      <c r="U860" s="121" t="str">
        <f>IFERROR(IF('Analysis_2-must not modify'!$R860="","",IF($S$823="Total GHG",IF($T$823="All sectors",AA38,IF($T$823="Stationary",AB38,IF($T$823="Transportation",AC38,IF($T$823="Waste",AD38,IF($T$823="IPPU",AE38,Iif($T$823="AFOLU",AF38)))))),IF($S$823="Per capita",IF($T$823="All sectors",AA242,IF($T$823="Stationary",AB242,IF($T$823="Transportation",AC242,IF($T$823="Waste",AD242,IF($T$823="IPPU",AE242,IF($T$823="AFOLU",AF242)))))),IF($S$823="Per unit land area (km2)",IF($T$823="All sectors",AA446,IF($T$823="Stationary",AB446,IF($T$823="Transportation",AC446,IF($T$823="Waste",AD446,IF($T$823="IPPU",AE446,IF($T$823="AFOLU",AF446)))))),IF($S$823="Per unit GDP ($m)",IF($T$823="All sectors",AA650,IF($T$823="Stationary",AB650,IF($T$823="Transportation",AC650,IF($T$823="Waste",AD650,IF($T$823="IPPU",AE650,IF($T$823="AFOLU",AF650)))))),""))))),"")</f>
        <v/>
      </c>
      <c r="V860" s="124" t="str">
        <f>IF('Analysis_2-must not modify'!$T860="","",IF($S$823="Total GHG",IF($T$823="All sectors",U38,IF($T$823="Stationary",AG38,IF($T$823="Transportation",AP38,IF($T$823="Waste",AV38,IF($T$823="IPPU",BA38,Iif($T$823="AFOLU",BD38)))))),IF($S$823="Per capita",IF($T$823="All sectors",U242,IF($T$823="Stationary",AG242,IF($T$823="Transportation",AP242,IF($T$823="Waste",AV242,IF($T$823="IPPU",BA242,IF($T$823="AFOLU",BD242)))))),IF($S$823="Per unit land area (km2)",IF($T$823="All sectors",U446,IF($T$823="Stationary",AG446,IF($T$823="Transportation",AP446,IF($T$823="Waste",AV446,IF($T$823="IPPU",BA446,Iif($T$823="AFOLU",BD446)))))),IF($S$823="Per unit GDP ($m)",IF($T$823="All sectors",U650,IF($T$823="Stationary",AG650,IF($T$823="Transportation",AP650,IF($T$823="Waste",AV650,IF($T$823="IPPU",BA38,IF($T$823="AFOLU",BD650)))))),"")))))</f>
        <v/>
      </c>
      <c r="W860" s="124" t="str">
        <f>IF('Analysis_2-must not modify'!$T860="","",IF($S$823="Total GHG",IF($T$823="All sectors",V38,IF($T$823="Stationary",AH38,IF($T$823="Transportation",AQ38,IF($T$823="Waste",AW38,IF($T$823="IPPU",BB38,Iif($T$823="AFOLU",BE38)))))),IF($S$823="Per capita",IF($T$823="All sectors",V242,IF($T$823="Stationary",AH242,IF($T$823="Transportation",AQ242,IF($T$823="Waste",AW242,IF($T$823="IPPU",BB242,IF($T$823="AFOLU",BE242)))))),IF($S$823="Per unit land area (km2)",IF($T$823="All sectors",V446,IF($T$823="Stationary",AH446,IF($T$823="Transportation",AQ446,IF($T$823="Waste",AW446,IF($T$823="IPPU",BB446,Iif($T$823="AFOLU",BE446)))))),IF($S$823="Per unit GDP ($m)",IF($T$823="All sectors",V650,IF($T$823="Stationary",AH650,IF($T$823="Transportation",AQ650,IF($T$823="Waste",AW650,IF($T$823="IPPU",BB38,IF($T$823="AFOLU",BE650)))))),"")))))</f>
        <v/>
      </c>
      <c r="X860" s="124" t="str">
        <f>IF('Analysis_2-must not modify'!$T860="","",IF($S$823="Total GHG",IF($T$823="All sectors",W38,IF($T$823="Stationary",AI38,IF($T$823="Transportation",AR38,IF($T$823="Waste",AX38,IF($T$823="IPPU","",IF($T$823="AFOLU",BF38)))))),IF($S$823="Per capita",IF($T$823="All sectors",W242,IF($T$823="Stationary",AI242,IF($T$823="Transportation",AR242,IF($T$823="Waste",AX242,IF($T$823="IPPU","",IF($T$823="AFOLU",BF242)))))),IF($S$823="Per unit land area (km2)",IF($T$823="All sectors",W446,IF($T$823="Stationary",AI446,IF($T$823="Transportation",AR446,IF($T$823="Waste",AX446,IF($T$823="IPPU","",IF($T$823="AFOLU",BF446)))))),IF($S$823="Per unit GDP ($m)",IF($T$823="All sectors",W650,IF($T$823="Stationary",AI650,IF($T$823="Transportation",AR650,IF($T$823="Waste",AX650,IF($T$823="IPPU","",IF($T$823="AFOLU",BF650)))))),"")))))</f>
        <v/>
      </c>
      <c r="Y860" s="124" t="str">
        <f>IF('Analysis_2-must not modify'!$T860="","",IF($S$823="Total GHG",IF($T$823="All sectors",X38,IF($T$823="Stationary",AJ38,IF($T$823="Transportation",AS38,IF($T$823="Waste",AY38,"")))),IF($S$823="Per capita",IF($T$823="All sectors",X242,IF($T$823="Stationary",AJ242,IF($T$823="Transportation",AS242,IF($T$823="Waste",AY242,"")))),IF($S$823="Per unit land area (km2)",IF($T$823="All sectors",X446,IF($T$823="Stationary",AJ446,IF($T$823="Transportation",AS446,IF($T$823="Waste",AY446,"")))),IF($S$823="Per unit GDP ($m)",IF($T$823="All sectors",X650,IF($T$823="Stationary",AJ650,IF($T$823="Transportation",AS650,IF($T$823="Waste",AY650,"")))),"")))))</f>
        <v/>
      </c>
      <c r="Z860" s="124" t="str">
        <f>IF('Analysis_2-must not modify'!$T860="","",IF($S$823="Total GHG",IF($T$823="All sectors",Y38,IF($T$823="Stationary",AK38,IF($T$823="Transportation",AT38,""))),IF($S$823="Per capita",IF($T$823="All sectors",Y242,IF($T$823="Stationary",AK242,IF($T$823="Transportation",AT242,""))),IF($S$823="Per unit land area (km2)",IF($T$823="All sectors",Y446,IF($T$823="Stationary",AK446,IF($T$823="Transportation",AT446,""))),IF($S$823="Per unit GDP ($m)",IF($T$823="All sectors",Y650,IF($T$823="Stationary",AK650,IF($T$823="Transportation",AT650,""))),"")))))</f>
        <v/>
      </c>
      <c r="AA860" s="124" t="str">
        <f>IF('Analysis_2-must not modify'!$T860="","",IF($S$823="Total GHG",IF($T$823="All sectors","",IF($T$823="Stationary",AL38,"")),IF($S$823="Per capita",IF($T$823="All sectors","",IF($T$823="Stationary",AL242,"")),IF($S$823="Per unit land area (km2)",IF($T$823="All sectors","",IF($T$823="Stationary",AL446,"")),IF($S$823="Per unit GDP ($m)",IF($T$823="All sectors","",IF($T$823="Stationary",AL650,"")),"")))))</f>
        <v/>
      </c>
      <c r="AB860" s="124" t="str">
        <f>IF('Analysis_2-must not modify'!$T860="","",IF($S$823="Total GHG",IF($T$823="All sectors","",IF($T$823="Stationary",AM38,"")),IF($S$823="Per capita",IF($T$823="All sectors","",IF($T$823="Stationary",AM242,"")),IF($S$823="Per unit land area (km2)",IF($T$823="All sectors","",IF($T$823="Stationary",AM446,"")),IF($S$823="Per unit GDP ($m)",IF($T$823="All sectors","",IF($T$823="Stationary",AM650,"")),"")))))</f>
        <v/>
      </c>
      <c r="AC860" s="124" t="str">
        <f>IF('Analysis_2-must not modify'!$T860="","",IF($S$823="Total GHG",IF($T$823="All sectors","",IF($T$823="Stationary",AN38,"")),IF($S$823="Per capita",IF($T$823="All sectors","",IF($T$823="Stationary",AN242,"")),IF($S$823="Per unit land area (km2)",IF($T$823="All sectors","",IF($T$823="Stationary",AN446,"")),IF($S$823="Per unit GDP ($m)",IF($T$823="All sectors","",IF($T$823="Stationary",AN650,"")),"")))))</f>
        <v/>
      </c>
      <c r="AD860" s="121" t="str">
        <f>IF(U860&lt;X$1+1,U860,IF('Analysis_2-must not modify'!$U860="","",RANK('Analysis_2-must not modify'!$U860,rankORIGINAL)+'Analysis_2-must not modify'!X$1))</f>
        <v/>
      </c>
      <c r="AE860" s="50" t="str">
        <f t="shared" si="518"/>
        <v/>
      </c>
      <c r="AF860" s="83">
        <f t="shared" si="525"/>
        <v>1.0020485304478692</v>
      </c>
      <c r="AG860" s="83">
        <f t="shared" si="525"/>
        <v>0.52683268033022557</v>
      </c>
      <c r="AH860" s="83">
        <f t="shared" si="525"/>
        <v>0.1642642774650272</v>
      </c>
      <c r="AI860" s="83" t="str">
        <f t="shared" si="525"/>
        <v/>
      </c>
      <c r="AJ860" s="83" t="str">
        <f t="shared" si="525"/>
        <v/>
      </c>
      <c r="AK860" s="83" t="str">
        <f t="shared" si="525"/>
        <v/>
      </c>
      <c r="AL860" s="83" t="str">
        <f t="shared" si="525"/>
        <v/>
      </c>
      <c r="AM860" s="83">
        <f t="shared" si="525"/>
        <v>4.1482050224563437E-2</v>
      </c>
      <c r="AN860" s="83">
        <f t="shared" ca="1" si="500"/>
        <v>131</v>
      </c>
      <c r="AO860" s="50" t="str">
        <f t="shared" si="519"/>
        <v/>
      </c>
      <c r="AP860" s="83">
        <f t="shared" si="526"/>
        <v>1.2124295067925537</v>
      </c>
      <c r="AQ860" s="83">
        <f t="shared" si="526"/>
        <v>1.6062012009371164E-2</v>
      </c>
      <c r="AR860" s="83" t="str">
        <f t="shared" si="526"/>
        <v/>
      </c>
      <c r="AS860" s="83" t="str">
        <f t="shared" si="526"/>
        <v/>
      </c>
      <c r="AT860" s="83" t="str">
        <f t="shared" si="526"/>
        <v/>
      </c>
      <c r="AU860" s="83">
        <f t="shared" ca="1" si="502"/>
        <v>95</v>
      </c>
      <c r="AV860" s="50" t="str">
        <f t="shared" si="520"/>
        <v/>
      </c>
      <c r="AW860" s="83">
        <f t="shared" si="527"/>
        <v>0.54871322085486707</v>
      </c>
      <c r="AX860" s="83" t="str">
        <f t="shared" si="527"/>
        <v/>
      </c>
      <c r="AY860" s="83" t="str">
        <f t="shared" si="527"/>
        <v/>
      </c>
      <c r="AZ860" s="83">
        <f t="shared" si="527"/>
        <v>4.1978857965066667E-2</v>
      </c>
      <c r="BA860" s="83">
        <f t="shared" ca="1" si="504"/>
        <v>32</v>
      </c>
      <c r="BB860" s="50" t="str">
        <f t="shared" si="521"/>
        <v/>
      </c>
      <c r="BC860" s="83" t="str">
        <f t="shared" si="505"/>
        <v/>
      </c>
      <c r="BD860" s="83" t="str">
        <f t="shared" si="506"/>
        <v/>
      </c>
      <c r="BE860" s="83" t="e">
        <f t="shared" ca="1" si="507"/>
        <v>#VALUE!</v>
      </c>
      <c r="BF860" s="50" t="str">
        <f t="shared" si="522"/>
        <v/>
      </c>
    </row>
    <row r="861" spans="1:58" ht="15" customHeight="1">
      <c r="A861" s="25">
        <f t="shared" si="516"/>
        <v>6</v>
      </c>
      <c r="B861" s="25">
        <v>30</v>
      </c>
      <c r="C861" s="112" t="str">
        <f t="shared" si="497"/>
        <v>Buenos Aires_2003</v>
      </c>
      <c r="D861" s="112" t="str">
        <f>IFERROR(VLOOKUP($C861,'Analysis-must not modify'!$C:$G,4,FALSE),"")</f>
        <v>Argentina</v>
      </c>
      <c r="E861" s="112" t="str">
        <f>IFERROR(VLOOKUP($C861,'Analysis-must not modify'!$C:$G,5,FALSE),"")</f>
        <v>Latin America</v>
      </c>
      <c r="F861" s="112" t="str">
        <f t="shared" si="508"/>
        <v>Latin_America</v>
      </c>
      <c r="G861" s="121">
        <f>VLOOKUP(C861,'Analysis-must not modify'!C:D,2,FALSE)</f>
        <v>2003</v>
      </c>
      <c r="H861" s="121" t="str">
        <f>VLOOKUP(C861,'Analysis-must not modify'!C:FF,160,FALSE)</f>
        <v>No</v>
      </c>
      <c r="I861" s="121" t="str">
        <f>VLOOKUP(C861,'Analysis-must not modify'!C:FI,161,FALSE)</f>
        <v>Sub-tropical</v>
      </c>
      <c r="J861" s="121">
        <f>VLOOKUP(C861,'Analysis-must not modify'!C:FI,162,FALSE)</f>
        <v>9794.5366198806005</v>
      </c>
      <c r="K861" s="121">
        <f>VLOOKUP(C861,'Analysis-must not modify'!C:FI,163,FALSE)</f>
        <v>14488.344999999999</v>
      </c>
      <c r="L861" s="121">
        <f t="shared" si="509"/>
        <v>1</v>
      </c>
      <c r="M861" s="121">
        <f t="shared" si="510"/>
        <v>1</v>
      </c>
      <c r="N861" s="121">
        <f t="shared" si="511"/>
        <v>1</v>
      </c>
      <c r="O861" s="121">
        <f t="shared" si="512"/>
        <v>1</v>
      </c>
      <c r="P861" s="121">
        <f t="shared" si="517"/>
        <v>1</v>
      </c>
      <c r="Q861" s="121">
        <f t="shared" si="513"/>
        <v>0</v>
      </c>
      <c r="R861" s="121" t="str">
        <f t="shared" si="514"/>
        <v/>
      </c>
      <c r="S861" s="122" t="str">
        <f t="shared" si="515"/>
        <v/>
      </c>
      <c r="T861" s="121" t="str">
        <f t="shared" si="498"/>
        <v/>
      </c>
      <c r="U861" s="121" t="str">
        <f>IFERROR(IF('Analysis_2-must not modify'!$R861="","",IF($S$823="Total GHG",IF($T$823="All sectors",AA39,IF($T$823="Stationary",AB39,IF($T$823="Transportation",AC39,IF($T$823="Waste",AD39,IF($T$823="IPPU",AE39,Iif($T$823="AFOLU",AF39)))))),IF($S$823="Per capita",IF($T$823="All sectors",AA243,IF($T$823="Stationary",AB243,IF($T$823="Transportation",AC243,IF($T$823="Waste",AD243,IF($T$823="IPPU",AE243,IF($T$823="AFOLU",AF243)))))),IF($S$823="Per unit land area (km2)",IF($T$823="All sectors",AA447,IF($T$823="Stationary",AB447,IF($T$823="Transportation",AC447,IF($T$823="Waste",AD447,IF($T$823="IPPU",AE447,IF($T$823="AFOLU",AF447)))))),IF($S$823="Per unit GDP ($m)",IF($T$823="All sectors",AA651,IF($T$823="Stationary",AB651,IF($T$823="Transportation",AC651,IF($T$823="Waste",AD651,IF($T$823="IPPU",AE651,IF($T$823="AFOLU",AF651)))))),""))))),"")</f>
        <v/>
      </c>
      <c r="V861" s="124" t="str">
        <f>IF('Analysis_2-must not modify'!$T861="","",IF($S$823="Total GHG",IF($T$823="All sectors",U39,IF($T$823="Stationary",AG39,IF($T$823="Transportation",AP39,IF($T$823="Waste",AV39,IF($T$823="IPPU",BA39,Iif($T$823="AFOLU",BD39)))))),IF($S$823="Per capita",IF($T$823="All sectors",U243,IF($T$823="Stationary",AG243,IF($T$823="Transportation",AP243,IF($T$823="Waste",AV243,IF($T$823="IPPU",BA243,IF($T$823="AFOLU",BD243)))))),IF($S$823="Per unit land area (km2)",IF($T$823="All sectors",U447,IF($T$823="Stationary",AG447,IF($T$823="Transportation",AP447,IF($T$823="Waste",AV447,IF($T$823="IPPU",BA447,Iif($T$823="AFOLU",BD447)))))),IF($S$823="Per unit GDP ($m)",IF($T$823="All sectors",U651,IF($T$823="Stationary",AG651,IF($T$823="Transportation",AP651,IF($T$823="Waste",AV651,IF($T$823="IPPU",BA39,IF($T$823="AFOLU",BD651)))))),"")))))</f>
        <v/>
      </c>
      <c r="W861" s="124" t="str">
        <f>IF('Analysis_2-must not modify'!$T861="","",IF($S$823="Total GHG",IF($T$823="All sectors",V39,IF($T$823="Stationary",AH39,IF($T$823="Transportation",AQ39,IF($T$823="Waste",AW39,IF($T$823="IPPU",BB39,Iif($T$823="AFOLU",BE39)))))),IF($S$823="Per capita",IF($T$823="All sectors",V243,IF($T$823="Stationary",AH243,IF($T$823="Transportation",AQ243,IF($T$823="Waste",AW243,IF($T$823="IPPU",BB243,IF($T$823="AFOLU",BE243)))))),IF($S$823="Per unit land area (km2)",IF($T$823="All sectors",V447,IF($T$823="Stationary",AH447,IF($T$823="Transportation",AQ447,IF($T$823="Waste",AW447,IF($T$823="IPPU",BB447,Iif($T$823="AFOLU",BE447)))))),IF($S$823="Per unit GDP ($m)",IF($T$823="All sectors",V651,IF($T$823="Stationary",AH651,IF($T$823="Transportation",AQ651,IF($T$823="Waste",AW651,IF($T$823="IPPU",BB39,IF($T$823="AFOLU",BE651)))))),"")))))</f>
        <v/>
      </c>
      <c r="X861" s="124" t="str">
        <f>IF('Analysis_2-must not modify'!$T861="","",IF($S$823="Total GHG",IF($T$823="All sectors",W39,IF($T$823="Stationary",AI39,IF($T$823="Transportation",AR39,IF($T$823="Waste",AX39,IF($T$823="IPPU","",IF($T$823="AFOLU",BF39)))))),IF($S$823="Per capita",IF($T$823="All sectors",W243,IF($T$823="Stationary",AI243,IF($T$823="Transportation",AR243,IF($T$823="Waste",AX243,IF($T$823="IPPU","",IF($T$823="AFOLU",BF243)))))),IF($S$823="Per unit land area (km2)",IF($T$823="All sectors",W447,IF($T$823="Stationary",AI447,IF($T$823="Transportation",AR447,IF($T$823="Waste",AX447,IF($T$823="IPPU","",IF($T$823="AFOLU",BF447)))))),IF($S$823="Per unit GDP ($m)",IF($T$823="All sectors",W651,IF($T$823="Stationary",AI651,IF($T$823="Transportation",AR651,IF($T$823="Waste",AX651,IF($T$823="IPPU","",IF($T$823="AFOLU",BF651)))))),"")))))</f>
        <v/>
      </c>
      <c r="Y861" s="124" t="str">
        <f>IF('Analysis_2-must not modify'!$T861="","",IF($S$823="Total GHG",IF($T$823="All sectors",X39,IF($T$823="Stationary",AJ39,IF($T$823="Transportation",AS39,IF($T$823="Waste",AY39,"")))),IF($S$823="Per capita",IF($T$823="All sectors",X243,IF($T$823="Stationary",AJ243,IF($T$823="Transportation",AS243,IF($T$823="Waste",AY243,"")))),IF($S$823="Per unit land area (km2)",IF($T$823="All sectors",X447,IF($T$823="Stationary",AJ447,IF($T$823="Transportation",AS447,IF($T$823="Waste",AY447,"")))),IF($S$823="Per unit GDP ($m)",IF($T$823="All sectors",X651,IF($T$823="Stationary",AJ651,IF($T$823="Transportation",AS651,IF($T$823="Waste",AY651,"")))),"")))))</f>
        <v/>
      </c>
      <c r="Z861" s="124" t="str">
        <f>IF('Analysis_2-must not modify'!$T861="","",IF($S$823="Total GHG",IF($T$823="All sectors",Y39,IF($T$823="Stationary",AK39,IF($T$823="Transportation",AT39,""))),IF($S$823="Per capita",IF($T$823="All sectors",Y243,IF($T$823="Stationary",AK243,IF($T$823="Transportation",AT243,""))),IF($S$823="Per unit land area (km2)",IF($T$823="All sectors",Y447,IF($T$823="Stationary",AK447,IF($T$823="Transportation",AT447,""))),IF($S$823="Per unit GDP ($m)",IF($T$823="All sectors",Y651,IF($T$823="Stationary",AK651,IF($T$823="Transportation",AT651,""))),"")))))</f>
        <v/>
      </c>
      <c r="AA861" s="124" t="str">
        <f>IF('Analysis_2-must not modify'!$T861="","",IF($S$823="Total GHG",IF($T$823="All sectors","",IF($T$823="Stationary",AL39,"")),IF($S$823="Per capita",IF($T$823="All sectors","",IF($T$823="Stationary",AL243,"")),IF($S$823="Per unit land area (km2)",IF($T$823="All sectors","",IF($T$823="Stationary",AL447,"")),IF($S$823="Per unit GDP ($m)",IF($T$823="All sectors","",IF($T$823="Stationary",AL651,"")),"")))))</f>
        <v/>
      </c>
      <c r="AB861" s="124" t="str">
        <f>IF('Analysis_2-must not modify'!$T861="","",IF($S$823="Total GHG",IF($T$823="All sectors","",IF($T$823="Stationary",AM39,"")),IF($S$823="Per capita",IF($T$823="All sectors","",IF($T$823="Stationary",AM243,"")),IF($S$823="Per unit land area (km2)",IF($T$823="All sectors","",IF($T$823="Stationary",AM447,"")),IF($S$823="Per unit GDP ($m)",IF($T$823="All sectors","",IF($T$823="Stationary",AM651,"")),"")))))</f>
        <v/>
      </c>
      <c r="AC861" s="124" t="str">
        <f>IF('Analysis_2-must not modify'!$T861="","",IF($S$823="Total GHG",IF($T$823="All sectors","",IF($T$823="Stationary",AN39,"")),IF($S$823="Per capita",IF($T$823="All sectors","",IF($T$823="Stationary",AN243,"")),IF($S$823="Per unit land area (km2)",IF($T$823="All sectors","",IF($T$823="Stationary",AN447,"")),IF($S$823="Per unit GDP ($m)",IF($T$823="All sectors","",IF($T$823="Stationary",AN651,"")),"")))))</f>
        <v/>
      </c>
      <c r="AD861" s="121" t="str">
        <f>IF(U861&lt;X$1+1,U861,IF('Analysis_2-must not modify'!$U861="","",RANK('Analysis_2-must not modify'!$U861,rankORIGINAL)+'Analysis_2-must not modify'!X$1))</f>
        <v/>
      </c>
      <c r="AE861" s="50" t="str">
        <f t="shared" si="518"/>
        <v/>
      </c>
      <c r="AF861" s="83">
        <f t="shared" si="525"/>
        <v>1.0557341504348445</v>
      </c>
      <c r="AG861" s="83">
        <f t="shared" si="525"/>
        <v>0.60689046852050732</v>
      </c>
      <c r="AH861" s="83">
        <f t="shared" si="525"/>
        <v>0.18237493724239381</v>
      </c>
      <c r="AI861" s="83" t="str">
        <f t="shared" si="525"/>
        <v/>
      </c>
      <c r="AJ861" s="83" t="str">
        <f t="shared" si="525"/>
        <v/>
      </c>
      <c r="AK861" s="83" t="str">
        <f t="shared" si="525"/>
        <v/>
      </c>
      <c r="AL861" s="83" t="str">
        <f t="shared" si="525"/>
        <v/>
      </c>
      <c r="AM861" s="83">
        <f t="shared" si="525"/>
        <v>4.5923343431081204E-2</v>
      </c>
      <c r="AN861" s="83">
        <f t="shared" ca="1" si="500"/>
        <v>127</v>
      </c>
      <c r="AO861" s="50" t="str">
        <f t="shared" si="519"/>
        <v/>
      </c>
      <c r="AP861" s="83">
        <f t="shared" si="526"/>
        <v>1.2162215095623867</v>
      </c>
      <c r="AQ861" s="83">
        <f t="shared" si="526"/>
        <v>1.7030577222016369E-2</v>
      </c>
      <c r="AR861" s="83" t="str">
        <f t="shared" si="526"/>
        <v/>
      </c>
      <c r="AS861" s="83" t="str">
        <f t="shared" si="526"/>
        <v/>
      </c>
      <c r="AT861" s="83" t="str">
        <f t="shared" si="526"/>
        <v/>
      </c>
      <c r="AU861" s="83">
        <f t="shared" ca="1" si="502"/>
        <v>94</v>
      </c>
      <c r="AV861" s="50" t="str">
        <f t="shared" si="520"/>
        <v/>
      </c>
      <c r="AW861" s="83">
        <f t="shared" si="527"/>
        <v>0.52715408272923114</v>
      </c>
      <c r="AX861" s="83" t="str">
        <f t="shared" si="527"/>
        <v/>
      </c>
      <c r="AY861" s="83" t="str">
        <f t="shared" si="527"/>
        <v/>
      </c>
      <c r="AZ861" s="83">
        <f t="shared" si="527"/>
        <v>4.2513088467463239E-2</v>
      </c>
      <c r="BA861" s="83">
        <f t="shared" ca="1" si="504"/>
        <v>36</v>
      </c>
      <c r="BB861" s="50" t="str">
        <f t="shared" si="521"/>
        <v/>
      </c>
      <c r="BC861" s="83" t="str">
        <f t="shared" si="505"/>
        <v/>
      </c>
      <c r="BD861" s="83" t="str">
        <f t="shared" si="506"/>
        <v/>
      </c>
      <c r="BE861" s="83" t="e">
        <f t="shared" ca="1" si="507"/>
        <v>#VALUE!</v>
      </c>
      <c r="BF861" s="50" t="str">
        <f t="shared" si="522"/>
        <v/>
      </c>
    </row>
    <row r="862" spans="1:58" ht="15" customHeight="1">
      <c r="A862" s="25">
        <f t="shared" si="516"/>
        <v>6</v>
      </c>
      <c r="B862" s="153">
        <v>31</v>
      </c>
      <c r="C862" s="112" t="str">
        <f t="shared" si="497"/>
        <v>Buenos Aires_2004</v>
      </c>
      <c r="D862" s="112" t="str">
        <f>IFERROR(VLOOKUP($C862,'Analysis-must not modify'!$C:$G,4,FALSE),"")</f>
        <v>Argentina</v>
      </c>
      <c r="E862" s="112" t="str">
        <f>IFERROR(VLOOKUP($C862,'Analysis-must not modify'!$C:$G,5,FALSE),"")</f>
        <v>Latin America</v>
      </c>
      <c r="F862" s="112" t="str">
        <f t="shared" si="508"/>
        <v>Latin_America</v>
      </c>
      <c r="G862" s="121">
        <f>VLOOKUP(C862,'Analysis-must not modify'!C:D,2,FALSE)</f>
        <v>2004</v>
      </c>
      <c r="H862" s="121" t="str">
        <f>VLOOKUP(C862,'Analysis-must not modify'!C:FF,160,FALSE)</f>
        <v>No</v>
      </c>
      <c r="I862" s="121" t="str">
        <f>VLOOKUP(C862,'Analysis-must not modify'!C:FI,161,FALSE)</f>
        <v>Sub-tropical</v>
      </c>
      <c r="J862" s="121">
        <f>VLOOKUP(C862,'Analysis-must not modify'!C:FI,162,FALSE)</f>
        <v>11660.395680352814</v>
      </c>
      <c r="K862" s="121">
        <f>VLOOKUP(C862,'Analysis-must not modify'!C:FI,163,FALSE)</f>
        <v>14792.17</v>
      </c>
      <c r="L862" s="121">
        <f t="shared" si="509"/>
        <v>1</v>
      </c>
      <c r="M862" s="121">
        <f t="shared" si="510"/>
        <v>1</v>
      </c>
      <c r="N862" s="121">
        <f t="shared" si="511"/>
        <v>1</v>
      </c>
      <c r="O862" s="121">
        <f t="shared" si="512"/>
        <v>1</v>
      </c>
      <c r="P862" s="121">
        <f t="shared" si="517"/>
        <v>1</v>
      </c>
      <c r="Q862" s="121">
        <f t="shared" si="513"/>
        <v>0</v>
      </c>
      <c r="R862" s="121" t="str">
        <f t="shared" si="514"/>
        <v/>
      </c>
      <c r="S862" s="122" t="str">
        <f t="shared" si="515"/>
        <v/>
      </c>
      <c r="T862" s="121" t="str">
        <f t="shared" si="498"/>
        <v/>
      </c>
      <c r="U862" s="121" t="str">
        <f>IFERROR(IF('Analysis_2-must not modify'!$R862="","",IF($S$823="Total GHG",IF($T$823="All sectors",AA40,IF($T$823="Stationary",AB40,IF($T$823="Transportation",AC40,IF($T$823="Waste",AD40,IF($T$823="IPPU",AE40,Iif($T$823="AFOLU",AF40)))))),IF($S$823="Per capita",IF($T$823="All sectors",AA244,IF($T$823="Stationary",AB244,IF($T$823="Transportation",AC244,IF($T$823="Waste",AD244,IF($T$823="IPPU",AE244,IF($T$823="AFOLU",AF244)))))),IF($S$823="Per unit land area (km2)",IF($T$823="All sectors",AA448,IF($T$823="Stationary",AB448,IF($T$823="Transportation",AC448,IF($T$823="Waste",AD448,IF($T$823="IPPU",AE448,IF($T$823="AFOLU",AF448)))))),IF($S$823="Per unit GDP ($m)",IF($T$823="All sectors",AA652,IF($T$823="Stationary",AB652,IF($T$823="Transportation",AC652,IF($T$823="Waste",AD652,IF($T$823="IPPU",AE652,IF($T$823="AFOLU",AF652)))))),""))))),"")</f>
        <v/>
      </c>
      <c r="V862" s="124" t="str">
        <f>IF('Analysis_2-must not modify'!$T862="","",IF($S$823="Total GHG",IF($T$823="All sectors",U40,IF($T$823="Stationary",AG40,IF($T$823="Transportation",AP40,IF($T$823="Waste",AV40,IF($T$823="IPPU",BA40,Iif($T$823="AFOLU",BD40)))))),IF($S$823="Per capita",IF($T$823="All sectors",U244,IF($T$823="Stationary",AG244,IF($T$823="Transportation",AP244,IF($T$823="Waste",AV244,IF($T$823="IPPU",BA244,IF($T$823="AFOLU",BD244)))))),IF($S$823="Per unit land area (km2)",IF($T$823="All sectors",U448,IF($T$823="Stationary",AG448,IF($T$823="Transportation",AP448,IF($T$823="Waste",AV448,IF($T$823="IPPU",BA448,Iif($T$823="AFOLU",BD448)))))),IF($S$823="Per unit GDP ($m)",IF($T$823="All sectors",U652,IF($T$823="Stationary",AG652,IF($T$823="Transportation",AP652,IF($T$823="Waste",AV652,IF($T$823="IPPU",BA40,IF($T$823="AFOLU",BD652)))))),"")))))</f>
        <v/>
      </c>
      <c r="W862" s="124" t="str">
        <f>IF('Analysis_2-must not modify'!$T862="","",IF($S$823="Total GHG",IF($T$823="All sectors",V40,IF($T$823="Stationary",AH40,IF($T$823="Transportation",AQ40,IF($T$823="Waste",AW40,IF($T$823="IPPU",BB40,Iif($T$823="AFOLU",BE40)))))),IF($S$823="Per capita",IF($T$823="All sectors",V244,IF($T$823="Stationary",AH244,IF($T$823="Transportation",AQ244,IF($T$823="Waste",AW244,IF($T$823="IPPU",BB244,IF($T$823="AFOLU",BE244)))))),IF($S$823="Per unit land area (km2)",IF($T$823="All sectors",V448,IF($T$823="Stationary",AH448,IF($T$823="Transportation",AQ448,IF($T$823="Waste",AW448,IF($T$823="IPPU",BB448,Iif($T$823="AFOLU",BE448)))))),IF($S$823="Per unit GDP ($m)",IF($T$823="All sectors",V652,IF($T$823="Stationary",AH652,IF($T$823="Transportation",AQ652,IF($T$823="Waste",AW652,IF($T$823="IPPU",BB40,IF($T$823="AFOLU",BE652)))))),"")))))</f>
        <v/>
      </c>
      <c r="X862" s="124" t="str">
        <f>IF('Analysis_2-must not modify'!$T862="","",IF($S$823="Total GHG",IF($T$823="All sectors",W40,IF($T$823="Stationary",AI40,IF($T$823="Transportation",AR40,IF($T$823="Waste",AX40,IF($T$823="IPPU","",IF($T$823="AFOLU",BF40)))))),IF($S$823="Per capita",IF($T$823="All sectors",W244,IF($T$823="Stationary",AI244,IF($T$823="Transportation",AR244,IF($T$823="Waste",AX244,IF($T$823="IPPU","",IF($T$823="AFOLU",BF244)))))),IF($S$823="Per unit land area (km2)",IF($T$823="All sectors",W448,IF($T$823="Stationary",AI448,IF($T$823="Transportation",AR448,IF($T$823="Waste",AX448,IF($T$823="IPPU","",IF($T$823="AFOLU",BF448)))))),IF($S$823="Per unit GDP ($m)",IF($T$823="All sectors",W652,IF($T$823="Stationary",AI652,IF($T$823="Transportation",AR652,IF($T$823="Waste",AX652,IF($T$823="IPPU","",IF($T$823="AFOLU",BF652)))))),"")))))</f>
        <v/>
      </c>
      <c r="Y862" s="124" t="str">
        <f>IF('Analysis_2-must not modify'!$T862="","",IF($S$823="Total GHG",IF($T$823="All sectors",X40,IF($T$823="Stationary",AJ40,IF($T$823="Transportation",AS40,IF($T$823="Waste",AY40,"")))),IF($S$823="Per capita",IF($T$823="All sectors",X244,IF($T$823="Stationary",AJ244,IF($T$823="Transportation",AS244,IF($T$823="Waste",AY244,"")))),IF($S$823="Per unit land area (km2)",IF($T$823="All sectors",X448,IF($T$823="Stationary",AJ448,IF($T$823="Transportation",AS448,IF($T$823="Waste",AY448,"")))),IF($S$823="Per unit GDP ($m)",IF($T$823="All sectors",X652,IF($T$823="Stationary",AJ652,IF($T$823="Transportation",AS652,IF($T$823="Waste",AY652,"")))),"")))))</f>
        <v/>
      </c>
      <c r="Z862" s="124" t="str">
        <f>IF('Analysis_2-must not modify'!$T862="","",IF($S$823="Total GHG",IF($T$823="All sectors",Y40,IF($T$823="Stationary",AK40,IF($T$823="Transportation",AT40,""))),IF($S$823="Per capita",IF($T$823="All sectors",Y244,IF($T$823="Stationary",AK244,IF($T$823="Transportation",AT244,""))),IF($S$823="Per unit land area (km2)",IF($T$823="All sectors",Y448,IF($T$823="Stationary",AK448,IF($T$823="Transportation",AT448,""))),IF($S$823="Per unit GDP ($m)",IF($T$823="All sectors",Y652,IF($T$823="Stationary",AK652,IF($T$823="Transportation",AT652,""))),"")))))</f>
        <v/>
      </c>
      <c r="AA862" s="124" t="str">
        <f>IF('Analysis_2-must not modify'!$T862="","",IF($S$823="Total GHG",IF($T$823="All sectors","",IF($T$823="Stationary",AL40,"")),IF($S$823="Per capita",IF($T$823="All sectors","",IF($T$823="Stationary",AL244,"")),IF($S$823="Per unit land area (km2)",IF($T$823="All sectors","",IF($T$823="Stationary",AL448,"")),IF($S$823="Per unit GDP ($m)",IF($T$823="All sectors","",IF($T$823="Stationary",AL652,"")),"")))))</f>
        <v/>
      </c>
      <c r="AB862" s="124" t="str">
        <f>IF('Analysis_2-must not modify'!$T862="","",IF($S$823="Total GHG",IF($T$823="All sectors","",IF($T$823="Stationary",AM40,"")),IF($S$823="Per capita",IF($T$823="All sectors","",IF($T$823="Stationary",AM244,"")),IF($S$823="Per unit land area (km2)",IF($T$823="All sectors","",IF($T$823="Stationary",AM448,"")),IF($S$823="Per unit GDP ($m)",IF($T$823="All sectors","",IF($T$823="Stationary",AM652,"")),"")))))</f>
        <v/>
      </c>
      <c r="AC862" s="124" t="str">
        <f>IF('Analysis_2-must not modify'!$T862="","",IF($S$823="Total GHG",IF($T$823="All sectors","",IF($T$823="Stationary",AN40,"")),IF($S$823="Per capita",IF($T$823="All sectors","",IF($T$823="Stationary",AN244,"")),IF($S$823="Per unit land area (km2)",IF($T$823="All sectors","",IF($T$823="Stationary",AN448,"")),IF($S$823="Per unit GDP ($m)",IF($T$823="All sectors","",IF($T$823="Stationary",AN652,"")),"")))))</f>
        <v/>
      </c>
      <c r="AD862" s="121" t="str">
        <f>IF(U862&lt;X$1+1,U862,IF('Analysis_2-must not modify'!$U862="","",RANK('Analysis_2-must not modify'!$U862,rankORIGINAL)+'Analysis_2-must not modify'!X$1))</f>
        <v/>
      </c>
      <c r="AE862" s="50" t="str">
        <f t="shared" si="518"/>
        <v/>
      </c>
      <c r="AF862" s="83">
        <f t="shared" ref="AF862:AM871" si="528">IF($S$823="Total GHG",AG40,IF($S$823="Per capita",AG244,IF($S$823="Per unit land area (km2)",AG448,IF($S$823="Per unit GDP ($m)",AG652,""))))</f>
        <v>1.0704158424272154</v>
      </c>
      <c r="AG862" s="83">
        <f t="shared" si="528"/>
        <v>0.76437025895699195</v>
      </c>
      <c r="AH862" s="83">
        <f t="shared" si="528"/>
        <v>0.24306632061447261</v>
      </c>
      <c r="AI862" s="83" t="str">
        <f t="shared" si="528"/>
        <v/>
      </c>
      <c r="AJ862" s="83" t="str">
        <f t="shared" si="528"/>
        <v/>
      </c>
      <c r="AK862" s="83" t="str">
        <f t="shared" si="528"/>
        <v/>
      </c>
      <c r="AL862" s="83" t="str">
        <f t="shared" si="528"/>
        <v/>
      </c>
      <c r="AM862" s="83">
        <f t="shared" si="528"/>
        <v>5.7526575399416441E-2</v>
      </c>
      <c r="AN862" s="83">
        <f t="shared" ca="1" si="500"/>
        <v>116</v>
      </c>
      <c r="AO862" s="50" t="str">
        <f t="shared" si="519"/>
        <v/>
      </c>
      <c r="AP862" s="83">
        <f t="shared" ref="AP862:AT871" si="529">IF($S$823="Total GHG",AP40,IF($S$823="Per capita",AP244,IF($S$823="Per unit land area (km2)",AP448,IF($S$823="Per unit GDP ($m)",AP652,""))))</f>
        <v>1.174818703053639</v>
      </c>
      <c r="AQ862" s="83">
        <f t="shared" si="529"/>
        <v>2.2752696756946311E-2</v>
      </c>
      <c r="AR862" s="83" t="str">
        <f t="shared" si="529"/>
        <v/>
      </c>
      <c r="AS862" s="83" t="str">
        <f t="shared" si="529"/>
        <v/>
      </c>
      <c r="AT862" s="83" t="str">
        <f t="shared" si="529"/>
        <v/>
      </c>
      <c r="AU862" s="83">
        <f t="shared" ca="1" si="502"/>
        <v>100</v>
      </c>
      <c r="AV862" s="50" t="str">
        <f t="shared" si="520"/>
        <v/>
      </c>
      <c r="AW862" s="83">
        <f t="shared" si="527"/>
        <v>0.50843956411634894</v>
      </c>
      <c r="AX862" s="83" t="str">
        <f t="shared" si="527"/>
        <v/>
      </c>
      <c r="AY862" s="83" t="str">
        <f t="shared" si="527"/>
        <v/>
      </c>
      <c r="AZ862" s="83">
        <f t="shared" si="527"/>
        <v>4.2892505634919358E-2</v>
      </c>
      <c r="BA862" s="83">
        <f t="shared" ca="1" si="504"/>
        <v>38</v>
      </c>
      <c r="BB862" s="50" t="str">
        <f t="shared" si="521"/>
        <v/>
      </c>
      <c r="BC862" s="83" t="str">
        <f t="shared" si="505"/>
        <v/>
      </c>
      <c r="BD862" s="83" t="str">
        <f t="shared" si="506"/>
        <v/>
      </c>
      <c r="BE862" s="83" t="e">
        <f t="shared" ca="1" si="507"/>
        <v>#VALUE!</v>
      </c>
      <c r="BF862" s="50" t="str">
        <f t="shared" si="522"/>
        <v/>
      </c>
    </row>
    <row r="863" spans="1:58" ht="15" customHeight="1">
      <c r="A863" s="25">
        <f t="shared" si="516"/>
        <v>6</v>
      </c>
      <c r="B863" s="25">
        <v>32</v>
      </c>
      <c r="C863" s="112" t="str">
        <f t="shared" si="497"/>
        <v>Buenos Aires_2005</v>
      </c>
      <c r="D863" s="112" t="str">
        <f>IFERROR(VLOOKUP($C863,'Analysis-must not modify'!$C:$G,4,FALSE),"")</f>
        <v>Argentina</v>
      </c>
      <c r="E863" s="112" t="str">
        <f>IFERROR(VLOOKUP($C863,'Analysis-must not modify'!$C:$G,5,FALSE),"")</f>
        <v>Latin America</v>
      </c>
      <c r="F863" s="112" t="str">
        <f t="shared" si="508"/>
        <v>Latin_America</v>
      </c>
      <c r="G863" s="121">
        <f>VLOOKUP(C863,'Analysis-must not modify'!C:D,2,FALSE)</f>
        <v>2005</v>
      </c>
      <c r="H863" s="121" t="str">
        <f>VLOOKUP(C863,'Analysis-must not modify'!C:FF,160,FALSE)</f>
        <v>No</v>
      </c>
      <c r="I863" s="121" t="str">
        <f>VLOOKUP(C863,'Analysis-must not modify'!C:FI,161,FALSE)</f>
        <v>Sub-tropical</v>
      </c>
      <c r="J863" s="121">
        <f>VLOOKUP(C863,'Analysis-must not modify'!C:FI,162,FALSE)</f>
        <v>12760.04912625107</v>
      </c>
      <c r="K863" s="121">
        <f>VLOOKUP(C863,'Analysis-must not modify'!C:FI,163,FALSE)</f>
        <v>15095.995000000001</v>
      </c>
      <c r="L863" s="121">
        <f t="shared" si="509"/>
        <v>1</v>
      </c>
      <c r="M863" s="121">
        <f t="shared" si="510"/>
        <v>1</v>
      </c>
      <c r="N863" s="121">
        <f t="shared" si="511"/>
        <v>1</v>
      </c>
      <c r="O863" s="121">
        <f t="shared" si="512"/>
        <v>1</v>
      </c>
      <c r="P863" s="121">
        <f t="shared" si="517"/>
        <v>1</v>
      </c>
      <c r="Q863" s="121">
        <f t="shared" si="513"/>
        <v>0</v>
      </c>
      <c r="R863" s="121" t="str">
        <f t="shared" si="514"/>
        <v/>
      </c>
      <c r="S863" s="122" t="str">
        <f t="shared" si="515"/>
        <v/>
      </c>
      <c r="T863" s="121" t="str">
        <f t="shared" si="498"/>
        <v/>
      </c>
      <c r="U863" s="121" t="str">
        <f>IFERROR(IF('Analysis_2-must not modify'!$R863="","",IF($S$823="Total GHG",IF($T$823="All sectors",AA41,IF($T$823="Stationary",AB41,IF($T$823="Transportation",AC41,IF($T$823="Waste",AD41,IF($T$823="IPPU",AE41,Iif($T$823="AFOLU",AF41)))))),IF($S$823="Per capita",IF($T$823="All sectors",AA245,IF($T$823="Stationary",AB245,IF($T$823="Transportation",AC245,IF($T$823="Waste",AD245,IF($T$823="IPPU",AE245,IF($T$823="AFOLU",AF245)))))),IF($S$823="Per unit land area (km2)",IF($T$823="All sectors",AA449,IF($T$823="Stationary",AB449,IF($T$823="Transportation",AC449,IF($T$823="Waste",AD449,IF($T$823="IPPU",AE449,IF($T$823="AFOLU",AF449)))))),IF($S$823="Per unit GDP ($m)",IF($T$823="All sectors",AA653,IF($T$823="Stationary",AB653,IF($T$823="Transportation",AC653,IF($T$823="Waste",AD653,IF($T$823="IPPU",AE653,IF($T$823="AFOLU",AF653)))))),""))))),"")</f>
        <v/>
      </c>
      <c r="V863" s="124" t="str">
        <f>IF('Analysis_2-must not modify'!$T863="","",IF($S$823="Total GHG",IF($T$823="All sectors",U41,IF($T$823="Stationary",AG41,IF($T$823="Transportation",AP41,IF($T$823="Waste",AV41,IF($T$823="IPPU",BA41,Iif($T$823="AFOLU",BD41)))))),IF($S$823="Per capita",IF($T$823="All sectors",U245,IF($T$823="Stationary",AG245,IF($T$823="Transportation",AP245,IF($T$823="Waste",AV245,IF($T$823="IPPU",BA245,IF($T$823="AFOLU",BD245)))))),IF($S$823="Per unit land area (km2)",IF($T$823="All sectors",U449,IF($T$823="Stationary",AG449,IF($T$823="Transportation",AP449,IF($T$823="Waste",AV449,IF($T$823="IPPU",BA449,Iif($T$823="AFOLU",BD449)))))),IF($S$823="Per unit GDP ($m)",IF($T$823="All sectors",U653,IF($T$823="Stationary",AG653,IF($T$823="Transportation",AP653,IF($T$823="Waste",AV653,IF($T$823="IPPU",BA41,IF($T$823="AFOLU",BD653)))))),"")))))</f>
        <v/>
      </c>
      <c r="W863" s="124" t="str">
        <f>IF('Analysis_2-must not modify'!$T863="","",IF($S$823="Total GHG",IF($T$823="All sectors",V41,IF($T$823="Stationary",AH41,IF($T$823="Transportation",AQ41,IF($T$823="Waste",AW41,IF($T$823="IPPU",BB41,Iif($T$823="AFOLU",BE41)))))),IF($S$823="Per capita",IF($T$823="All sectors",V245,IF($T$823="Stationary",AH245,IF($T$823="Transportation",AQ245,IF($T$823="Waste",AW245,IF($T$823="IPPU",BB245,IF($T$823="AFOLU",BE245)))))),IF($S$823="Per unit land area (km2)",IF($T$823="All sectors",V449,IF($T$823="Stationary",AH449,IF($T$823="Transportation",AQ449,IF($T$823="Waste",AW449,IF($T$823="IPPU",BB449,Iif($T$823="AFOLU",BE449)))))),IF($S$823="Per unit GDP ($m)",IF($T$823="All sectors",V653,IF($T$823="Stationary",AH653,IF($T$823="Transportation",AQ653,IF($T$823="Waste",AW653,IF($T$823="IPPU",BB41,IF($T$823="AFOLU",BE653)))))),"")))))</f>
        <v/>
      </c>
      <c r="X863" s="124" t="str">
        <f>IF('Analysis_2-must not modify'!$T863="","",IF($S$823="Total GHG",IF($T$823="All sectors",W41,IF($T$823="Stationary",AI41,IF($T$823="Transportation",AR41,IF($T$823="Waste",AX41,IF($T$823="IPPU","",IF($T$823="AFOLU",BF41)))))),IF($S$823="Per capita",IF($T$823="All sectors",W245,IF($T$823="Stationary",AI245,IF($T$823="Transportation",AR245,IF($T$823="Waste",AX245,IF($T$823="IPPU","",IF($T$823="AFOLU",BF245)))))),IF($S$823="Per unit land area (km2)",IF($T$823="All sectors",W449,IF($T$823="Stationary",AI449,IF($T$823="Transportation",AR449,IF($T$823="Waste",AX449,IF($T$823="IPPU","",IF($T$823="AFOLU",BF449)))))),IF($S$823="Per unit GDP ($m)",IF($T$823="All sectors",W653,IF($T$823="Stationary",AI653,IF($T$823="Transportation",AR653,IF($T$823="Waste",AX653,IF($T$823="IPPU","",IF($T$823="AFOLU",BF653)))))),"")))))</f>
        <v/>
      </c>
      <c r="Y863" s="124" t="str">
        <f>IF('Analysis_2-must not modify'!$T863="","",IF($S$823="Total GHG",IF($T$823="All sectors",X41,IF($T$823="Stationary",AJ41,IF($T$823="Transportation",AS41,IF($T$823="Waste",AY41,"")))),IF($S$823="Per capita",IF($T$823="All sectors",X245,IF($T$823="Stationary",AJ245,IF($T$823="Transportation",AS245,IF($T$823="Waste",AY245,"")))),IF($S$823="Per unit land area (km2)",IF($T$823="All sectors",X449,IF($T$823="Stationary",AJ449,IF($T$823="Transportation",AS449,IF($T$823="Waste",AY449,"")))),IF($S$823="Per unit GDP ($m)",IF($T$823="All sectors",X653,IF($T$823="Stationary",AJ653,IF($T$823="Transportation",AS653,IF($T$823="Waste",AY653,"")))),"")))))</f>
        <v/>
      </c>
      <c r="Z863" s="124" t="str">
        <f>IF('Analysis_2-must not modify'!$T863="","",IF($S$823="Total GHG",IF($T$823="All sectors",Y41,IF($T$823="Stationary",AK41,IF($T$823="Transportation",AT41,""))),IF($S$823="Per capita",IF($T$823="All sectors",Y245,IF($T$823="Stationary",AK245,IF($T$823="Transportation",AT245,""))),IF($S$823="Per unit land area (km2)",IF($T$823="All sectors",Y449,IF($T$823="Stationary",AK449,IF($T$823="Transportation",AT449,""))),IF($S$823="Per unit GDP ($m)",IF($T$823="All sectors",Y653,IF($T$823="Stationary",AK653,IF($T$823="Transportation",AT653,""))),"")))))</f>
        <v/>
      </c>
      <c r="AA863" s="124" t="str">
        <f>IF('Analysis_2-must not modify'!$T863="","",IF($S$823="Total GHG",IF($T$823="All sectors","",IF($T$823="Stationary",AL41,"")),IF($S$823="Per capita",IF($T$823="All sectors","",IF($T$823="Stationary",AL245,"")),IF($S$823="Per unit land area (km2)",IF($T$823="All sectors","",IF($T$823="Stationary",AL449,"")),IF($S$823="Per unit GDP ($m)",IF($T$823="All sectors","",IF($T$823="Stationary",AL653,"")),"")))))</f>
        <v/>
      </c>
      <c r="AB863" s="124" t="str">
        <f>IF('Analysis_2-must not modify'!$T863="","",IF($S$823="Total GHG",IF($T$823="All sectors","",IF($T$823="Stationary",AM41,"")),IF($S$823="Per capita",IF($T$823="All sectors","",IF($T$823="Stationary",AM245,"")),IF($S$823="Per unit land area (km2)",IF($T$823="All sectors","",IF($T$823="Stationary",AM449,"")),IF($S$823="Per unit GDP ($m)",IF($T$823="All sectors","",IF($T$823="Stationary",AM653,"")),"")))))</f>
        <v/>
      </c>
      <c r="AC863" s="124" t="str">
        <f>IF('Analysis_2-must not modify'!$T863="","",IF($S$823="Total GHG",IF($T$823="All sectors","",IF($T$823="Stationary",AN41,"")),IF($S$823="Per capita",IF($T$823="All sectors","",IF($T$823="Stationary",AN245,"")),IF($S$823="Per unit land area (km2)",IF($T$823="All sectors","",IF($T$823="Stationary",AN449,"")),IF($S$823="Per unit GDP ($m)",IF($T$823="All sectors","",IF($T$823="Stationary",AN653,"")),"")))))</f>
        <v/>
      </c>
      <c r="AD863" s="121" t="str">
        <f>IF(U863&lt;X$1+1,U863,IF('Analysis_2-must not modify'!$U863="","",RANK('Analysis_2-must not modify'!$U863,rankORIGINAL)+'Analysis_2-must not modify'!X$1))</f>
        <v/>
      </c>
      <c r="AE863" s="50" t="str">
        <f t="shared" si="518"/>
        <v/>
      </c>
      <c r="AF863" s="83">
        <f t="shared" si="528"/>
        <v>1.0752709437152508</v>
      </c>
      <c r="AG863" s="83">
        <f t="shared" si="528"/>
        <v>0.74933790093230346</v>
      </c>
      <c r="AH863" s="83">
        <f t="shared" si="528"/>
        <v>0.23275646063241137</v>
      </c>
      <c r="AI863" s="83" t="str">
        <f t="shared" si="528"/>
        <v/>
      </c>
      <c r="AJ863" s="83" t="str">
        <f t="shared" si="528"/>
        <v/>
      </c>
      <c r="AK863" s="83" t="str">
        <f t="shared" si="528"/>
        <v/>
      </c>
      <c r="AL863" s="83" t="str">
        <f t="shared" si="528"/>
        <v/>
      </c>
      <c r="AM863" s="83">
        <f t="shared" si="528"/>
        <v>5.4935785873090115E-2</v>
      </c>
      <c r="AN863" s="83">
        <f t="shared" ca="1" si="500"/>
        <v>118</v>
      </c>
      <c r="AO863" s="50" t="str">
        <f t="shared" si="519"/>
        <v/>
      </c>
      <c r="AP863" s="83">
        <f t="shared" si="529"/>
        <v>1.1133660454058705</v>
      </c>
      <c r="AQ863" s="83">
        <f t="shared" si="529"/>
        <v>2.4681375491636407E-2</v>
      </c>
      <c r="AR863" s="83" t="str">
        <f t="shared" si="529"/>
        <v/>
      </c>
      <c r="AS863" s="83" t="str">
        <f t="shared" si="529"/>
        <v/>
      </c>
      <c r="AT863" s="83" t="str">
        <f t="shared" si="529"/>
        <v/>
      </c>
      <c r="AU863" s="83">
        <f t="shared" ca="1" si="502"/>
        <v>104</v>
      </c>
      <c r="AV863" s="50" t="str">
        <f t="shared" si="520"/>
        <v/>
      </c>
      <c r="AW863" s="83">
        <f t="shared" si="527"/>
        <v>0.49554604731459523</v>
      </c>
      <c r="AX863" s="83" t="str">
        <f t="shared" si="527"/>
        <v/>
      </c>
      <c r="AY863" s="83" t="str">
        <f t="shared" si="527"/>
        <v/>
      </c>
      <c r="AZ863" s="83">
        <f t="shared" si="527"/>
        <v>4.2985667591071752E-2</v>
      </c>
      <c r="BA863" s="83">
        <f t="shared" ca="1" si="504"/>
        <v>43</v>
      </c>
      <c r="BB863" s="50" t="str">
        <f t="shared" si="521"/>
        <v/>
      </c>
      <c r="BC863" s="83" t="str">
        <f t="shared" si="505"/>
        <v/>
      </c>
      <c r="BD863" s="83" t="str">
        <f t="shared" si="506"/>
        <v/>
      </c>
      <c r="BE863" s="83" t="e">
        <f t="shared" ca="1" si="507"/>
        <v>#VALUE!</v>
      </c>
      <c r="BF863" s="50" t="str">
        <f t="shared" si="522"/>
        <v/>
      </c>
    </row>
    <row r="864" spans="1:58" ht="15" customHeight="1">
      <c r="A864" s="25">
        <f t="shared" si="516"/>
        <v>6</v>
      </c>
      <c r="B864" s="25">
        <v>33</v>
      </c>
      <c r="C864" s="112" t="str">
        <f t="shared" ref="C864:C895" si="530">Q42</f>
        <v>Buenos Aires_2006</v>
      </c>
      <c r="D864" s="112" t="str">
        <f>IFERROR(VLOOKUP($C864,'Analysis-must not modify'!$C:$G,4,FALSE),"")</f>
        <v>Argentina</v>
      </c>
      <c r="E864" s="112" t="str">
        <f>IFERROR(VLOOKUP($C864,'Analysis-must not modify'!$C:$G,5,FALSE),"")</f>
        <v>Latin America</v>
      </c>
      <c r="F864" s="112" t="str">
        <f t="shared" si="508"/>
        <v>Latin_America</v>
      </c>
      <c r="G864" s="121">
        <f>VLOOKUP(C864,'Analysis-must not modify'!C:D,2,FALSE)</f>
        <v>2006</v>
      </c>
      <c r="H864" s="121" t="str">
        <f>VLOOKUP(C864,'Analysis-must not modify'!C:FF,160,FALSE)</f>
        <v>No</v>
      </c>
      <c r="I864" s="121" t="str">
        <f>VLOOKUP(C864,'Analysis-must not modify'!C:FI,161,FALSE)</f>
        <v>Sub-tropical</v>
      </c>
      <c r="J864" s="121">
        <f>VLOOKUP(C864,'Analysis-must not modify'!C:FI,162,FALSE)</f>
        <v>15558.772943487722</v>
      </c>
      <c r="K864" s="121">
        <f>VLOOKUP(C864,'Analysis-must not modify'!C:FI,163,FALSE)</f>
        <v>15105.275</v>
      </c>
      <c r="L864" s="121">
        <f t="shared" si="509"/>
        <v>1</v>
      </c>
      <c r="M864" s="121">
        <f t="shared" si="510"/>
        <v>1</v>
      </c>
      <c r="N864" s="121">
        <f t="shared" si="511"/>
        <v>1</v>
      </c>
      <c r="O864" s="121">
        <f t="shared" si="512"/>
        <v>1</v>
      </c>
      <c r="P864" s="121">
        <f t="shared" si="517"/>
        <v>1</v>
      </c>
      <c r="Q864" s="121">
        <f t="shared" si="513"/>
        <v>0</v>
      </c>
      <c r="R864" s="121" t="str">
        <f t="shared" si="514"/>
        <v/>
      </c>
      <c r="S864" s="122" t="str">
        <f t="shared" si="515"/>
        <v/>
      </c>
      <c r="T864" s="121" t="str">
        <f t="shared" ref="T864:T895" si="531">IFERROR(R864,"")</f>
        <v/>
      </c>
      <c r="U864" s="121" t="str">
        <f>IFERROR(IF('Analysis_2-must not modify'!$R864="","",IF($S$823="Total GHG",IF($T$823="All sectors",AA42,IF($T$823="Stationary",AB42,IF($T$823="Transportation",AC42,IF($T$823="Waste",AD42,IF($T$823="IPPU",AE42,Iif($T$823="AFOLU",AF42)))))),IF($S$823="Per capita",IF($T$823="All sectors",AA246,IF($T$823="Stationary",AB246,IF($T$823="Transportation",AC246,IF($T$823="Waste",AD246,IF($T$823="IPPU",AE246,IF($T$823="AFOLU",AF246)))))),IF($S$823="Per unit land area (km2)",IF($T$823="All sectors",AA450,IF($T$823="Stationary",AB450,IF($T$823="Transportation",AC450,IF($T$823="Waste",AD450,IF($T$823="IPPU",AE450,IF($T$823="AFOLU",AF450)))))),IF($S$823="Per unit GDP ($m)",IF($T$823="All sectors",AA654,IF($T$823="Stationary",AB654,IF($T$823="Transportation",AC654,IF($T$823="Waste",AD654,IF($T$823="IPPU",AE654,IF($T$823="AFOLU",AF654)))))),""))))),"")</f>
        <v/>
      </c>
      <c r="V864" s="124" t="str">
        <f>IF('Analysis_2-must not modify'!$T864="","",IF($S$823="Total GHG",IF($T$823="All sectors",U42,IF($T$823="Stationary",AG42,IF($T$823="Transportation",AP42,IF($T$823="Waste",AV42,IF($T$823="IPPU",BA42,Iif($T$823="AFOLU",BD42)))))),IF($S$823="Per capita",IF($T$823="All sectors",U246,IF($T$823="Stationary",AG246,IF($T$823="Transportation",AP246,IF($T$823="Waste",AV246,IF($T$823="IPPU",BA246,IF($T$823="AFOLU",BD246)))))),IF($S$823="Per unit land area (km2)",IF($T$823="All sectors",U450,IF($T$823="Stationary",AG450,IF($T$823="Transportation",AP450,IF($T$823="Waste",AV450,IF($T$823="IPPU",BA450,Iif($T$823="AFOLU",BD450)))))),IF($S$823="Per unit GDP ($m)",IF($T$823="All sectors",U654,IF($T$823="Stationary",AG654,IF($T$823="Transportation",AP654,IF($T$823="Waste",AV654,IF($T$823="IPPU",BA42,IF($T$823="AFOLU",BD654)))))),"")))))</f>
        <v/>
      </c>
      <c r="W864" s="124" t="str">
        <f>IF('Analysis_2-must not modify'!$T864="","",IF($S$823="Total GHG",IF($T$823="All sectors",V42,IF($T$823="Stationary",AH42,IF($T$823="Transportation",AQ42,IF($T$823="Waste",AW42,IF($T$823="IPPU",BB42,Iif($T$823="AFOLU",BE42)))))),IF($S$823="Per capita",IF($T$823="All sectors",V246,IF($T$823="Stationary",AH246,IF($T$823="Transportation",AQ246,IF($T$823="Waste",AW246,IF($T$823="IPPU",BB246,IF($T$823="AFOLU",BE246)))))),IF($S$823="Per unit land area (km2)",IF($T$823="All sectors",V450,IF($T$823="Stationary",AH450,IF($T$823="Transportation",AQ450,IF($T$823="Waste",AW450,IF($T$823="IPPU",BB450,Iif($T$823="AFOLU",BE450)))))),IF($S$823="Per unit GDP ($m)",IF($T$823="All sectors",V654,IF($T$823="Stationary",AH654,IF($T$823="Transportation",AQ654,IF($T$823="Waste",AW654,IF($T$823="IPPU",BB42,IF($T$823="AFOLU",BE654)))))),"")))))</f>
        <v/>
      </c>
      <c r="X864" s="124" t="str">
        <f>IF('Analysis_2-must not modify'!$T864="","",IF($S$823="Total GHG",IF($T$823="All sectors",W42,IF($T$823="Stationary",AI42,IF($T$823="Transportation",AR42,IF($T$823="Waste",AX42,IF($T$823="IPPU","",IF($T$823="AFOLU",BF42)))))),IF($S$823="Per capita",IF($T$823="All sectors",W246,IF($T$823="Stationary",AI246,IF($T$823="Transportation",AR246,IF($T$823="Waste",AX246,IF($T$823="IPPU","",IF($T$823="AFOLU",BF246)))))),IF($S$823="Per unit land area (km2)",IF($T$823="All sectors",W450,IF($T$823="Stationary",AI450,IF($T$823="Transportation",AR450,IF($T$823="Waste",AX450,IF($T$823="IPPU","",IF($T$823="AFOLU",BF450)))))),IF($S$823="Per unit GDP ($m)",IF($T$823="All sectors",W654,IF($T$823="Stationary",AI654,IF($T$823="Transportation",AR654,IF($T$823="Waste",AX654,IF($T$823="IPPU","",IF($T$823="AFOLU",BF654)))))),"")))))</f>
        <v/>
      </c>
      <c r="Y864" s="124" t="str">
        <f>IF('Analysis_2-must not modify'!$T864="","",IF($S$823="Total GHG",IF($T$823="All sectors",X42,IF($T$823="Stationary",AJ42,IF($T$823="Transportation",AS42,IF($T$823="Waste",AY42,"")))),IF($S$823="Per capita",IF($T$823="All sectors",X246,IF($T$823="Stationary",AJ246,IF($T$823="Transportation",AS246,IF($T$823="Waste",AY246,"")))),IF($S$823="Per unit land area (km2)",IF($T$823="All sectors",X450,IF($T$823="Stationary",AJ450,IF($T$823="Transportation",AS450,IF($T$823="Waste",AY450,"")))),IF($S$823="Per unit GDP ($m)",IF($T$823="All sectors",X654,IF($T$823="Stationary",AJ654,IF($T$823="Transportation",AS654,IF($T$823="Waste",AY654,"")))),"")))))</f>
        <v/>
      </c>
      <c r="Z864" s="124" t="str">
        <f>IF('Analysis_2-must not modify'!$T864="","",IF($S$823="Total GHG",IF($T$823="All sectors",Y42,IF($T$823="Stationary",AK42,IF($T$823="Transportation",AT42,""))),IF($S$823="Per capita",IF($T$823="All sectors",Y246,IF($T$823="Stationary",AK246,IF($T$823="Transportation",AT246,""))),IF($S$823="Per unit land area (km2)",IF($T$823="All sectors",Y450,IF($T$823="Stationary",AK450,IF($T$823="Transportation",AT450,""))),IF($S$823="Per unit GDP ($m)",IF($T$823="All sectors",Y654,IF($T$823="Stationary",AK654,IF($T$823="Transportation",AT654,""))),"")))))</f>
        <v/>
      </c>
      <c r="AA864" s="124" t="str">
        <f>IF('Analysis_2-must not modify'!$T864="","",IF($S$823="Total GHG",IF($T$823="All sectors","",IF($T$823="Stationary",AL42,"")),IF($S$823="Per capita",IF($T$823="All sectors","",IF($T$823="Stationary",AL246,"")),IF($S$823="Per unit land area (km2)",IF($T$823="All sectors","",IF($T$823="Stationary",AL450,"")),IF($S$823="Per unit GDP ($m)",IF($T$823="All sectors","",IF($T$823="Stationary",AL654,"")),"")))))</f>
        <v/>
      </c>
      <c r="AB864" s="124" t="str">
        <f>IF('Analysis_2-must not modify'!$T864="","",IF($S$823="Total GHG",IF($T$823="All sectors","",IF($T$823="Stationary",AM42,"")),IF($S$823="Per capita",IF($T$823="All sectors","",IF($T$823="Stationary",AM246,"")),IF($S$823="Per unit land area (km2)",IF($T$823="All sectors","",IF($T$823="Stationary",AM450,"")),IF($S$823="Per unit GDP ($m)",IF($T$823="All sectors","",IF($T$823="Stationary",AM654,"")),"")))))</f>
        <v/>
      </c>
      <c r="AC864" s="124" t="str">
        <f>IF('Analysis_2-must not modify'!$T864="","",IF($S$823="Total GHG",IF($T$823="All sectors","",IF($T$823="Stationary",AN42,"")),IF($S$823="Per capita",IF($T$823="All sectors","",IF($T$823="Stationary",AN246,"")),IF($S$823="Per unit land area (km2)",IF($T$823="All sectors","",IF($T$823="Stationary",AN450,"")),IF($S$823="Per unit GDP ($m)",IF($T$823="All sectors","",IF($T$823="Stationary",AN654,"")),"")))))</f>
        <v/>
      </c>
      <c r="AD864" s="121" t="str">
        <f>IF(U864&lt;X$1+1,U864,IF('Analysis_2-must not modify'!$U864="","",RANK('Analysis_2-must not modify'!$U864,rankORIGINAL)+'Analysis_2-must not modify'!X$1))</f>
        <v/>
      </c>
      <c r="AE864" s="50" t="str">
        <f t="shared" si="518"/>
        <v/>
      </c>
      <c r="AF864" s="83">
        <f t="shared" si="528"/>
        <v>1.0585043629172228</v>
      </c>
      <c r="AG864" s="83">
        <f t="shared" si="528"/>
        <v>0.74972991528973554</v>
      </c>
      <c r="AH864" s="83">
        <f t="shared" si="528"/>
        <v>0.25252760051865725</v>
      </c>
      <c r="AI864" s="83" t="str">
        <f t="shared" si="528"/>
        <v/>
      </c>
      <c r="AJ864" s="83" t="str">
        <f t="shared" si="528"/>
        <v/>
      </c>
      <c r="AK864" s="83" t="str">
        <f t="shared" si="528"/>
        <v/>
      </c>
      <c r="AL864" s="83" t="str">
        <f t="shared" si="528"/>
        <v/>
      </c>
      <c r="AM864" s="83">
        <f t="shared" si="528"/>
        <v>5.7106584506061028E-2</v>
      </c>
      <c r="AN864" s="83">
        <f t="shared" ref="AN864:AN895" ca="1" si="532">IF($S$823="Total GHG",AB42,IF($S$823="Per capita",AB246,IF($S$823="Per unit land area (km2)",AB450,IF($S$823="Per unit GDP ($m)",AB654,""))))</f>
        <v>117</v>
      </c>
      <c r="AO864" s="50" t="str">
        <f t="shared" si="519"/>
        <v/>
      </c>
      <c r="AP864" s="83">
        <f t="shared" si="529"/>
        <v>1.0637316888579977</v>
      </c>
      <c r="AQ864" s="83">
        <f t="shared" si="529"/>
        <v>2.1930063696291382E-2</v>
      </c>
      <c r="AR864" s="83" t="str">
        <f t="shared" si="529"/>
        <v/>
      </c>
      <c r="AS864" s="83" t="str">
        <f t="shared" si="529"/>
        <v/>
      </c>
      <c r="AT864" s="83" t="str">
        <f t="shared" si="529"/>
        <v/>
      </c>
      <c r="AU864" s="83">
        <f t="shared" ref="AU864:AU895" ca="1" si="533">IF($S$823="Total GHG",AC42,IF($S$823="Per capita",AC246,IF($S$823="Per unit land area (km2)",AC450,IF($S$823="Per unit GDP ($m)",AC654,""))))</f>
        <v>108</v>
      </c>
      <c r="AV864" s="50" t="str">
        <f t="shared" si="520"/>
        <v/>
      </c>
      <c r="AW864" s="83">
        <f t="shared" si="527"/>
        <v>0.49225011321501938</v>
      </c>
      <c r="AX864" s="83" t="str">
        <f t="shared" si="527"/>
        <v/>
      </c>
      <c r="AY864" s="83" t="str">
        <f t="shared" si="527"/>
        <v/>
      </c>
      <c r="AZ864" s="83">
        <f t="shared" si="527"/>
        <v>4.3564056183556708E-2</v>
      </c>
      <c r="BA864" s="83">
        <f t="shared" ref="BA864:BA895" ca="1" si="534">IF($S$823="Total GHG",AD42,IF($S$823="Per capita",AD246,IF($S$823="Per unit land area (km2)",AD450,IF($S$823="Per unit GDP ($m)",AD654,""))))</f>
        <v>46</v>
      </c>
      <c r="BB864" s="50" t="str">
        <f t="shared" si="521"/>
        <v/>
      </c>
      <c r="BC864" s="83" t="str">
        <f t="shared" ref="BC864:BC895" si="535">IF($S$823="Total GHG",BA42,IF($S$823="Per capita",BA246,IF($S$823="Per unit land area (km2)",BA450,IF($S$823="Per unit GDP ($m)",BA654,""))))</f>
        <v/>
      </c>
      <c r="BD864" s="83" t="str">
        <f t="shared" ref="BD864:BD895" si="536">IF($S$823="Total GHG",BB42,IF($S$823="Per capita",BB246,IF($S$823="Per unit land area (km2)",BB450,IF($S$823="Per unit GDP ($m)",BB654,""))))</f>
        <v/>
      </c>
      <c r="BE864" s="83" t="e">
        <f t="shared" ref="BE864:BE895" ca="1" si="537">IF($S$823="Total GHG",AE42,IF($S$823="Per capita",AE246,IF($S$823="Per unit land area (km2)",AE450,IF($S$823="Per unit GDP ($m)",AE654,""))))</f>
        <v>#VALUE!</v>
      </c>
      <c r="BF864" s="50" t="str">
        <f t="shared" si="522"/>
        <v/>
      </c>
    </row>
    <row r="865" spans="1:58" ht="15" customHeight="1">
      <c r="A865" s="25">
        <f t="shared" si="516"/>
        <v>6</v>
      </c>
      <c r="B865" s="153">
        <v>34</v>
      </c>
      <c r="C865" s="112" t="str">
        <f t="shared" si="530"/>
        <v>Buenos Aires_2007</v>
      </c>
      <c r="D865" s="112" t="str">
        <f>IFERROR(VLOOKUP($C865,'Analysis-must not modify'!$C:$G,4,FALSE),"")</f>
        <v>Argentina</v>
      </c>
      <c r="E865" s="112" t="str">
        <f>IFERROR(VLOOKUP($C865,'Analysis-must not modify'!$C:$G,5,FALSE),"")</f>
        <v>Latin America</v>
      </c>
      <c r="F865" s="112" t="str">
        <f t="shared" si="508"/>
        <v>Latin_America</v>
      </c>
      <c r="G865" s="121">
        <f>VLOOKUP(C865,'Analysis-must not modify'!C:D,2,FALSE)</f>
        <v>2007</v>
      </c>
      <c r="H865" s="121" t="str">
        <f>VLOOKUP(C865,'Analysis-must not modify'!C:FF,160,FALSE)</f>
        <v>No</v>
      </c>
      <c r="I865" s="121" t="str">
        <f>VLOOKUP(C865,'Analysis-must not modify'!C:FI,161,FALSE)</f>
        <v>Sub-tropical</v>
      </c>
      <c r="J865" s="121">
        <f>VLOOKUP(C865,'Analysis-must not modify'!C:FI,162,FALSE)</f>
        <v>19469.15702048118</v>
      </c>
      <c r="K865" s="121">
        <f>VLOOKUP(C865,'Analysis-must not modify'!C:FI,163,FALSE)</f>
        <v>15114.56</v>
      </c>
      <c r="L865" s="121">
        <f t="shared" si="509"/>
        <v>1</v>
      </c>
      <c r="M865" s="121">
        <f t="shared" si="510"/>
        <v>1</v>
      </c>
      <c r="N865" s="121">
        <f t="shared" si="511"/>
        <v>1</v>
      </c>
      <c r="O865" s="121">
        <f t="shared" si="512"/>
        <v>1</v>
      </c>
      <c r="P865" s="121">
        <f t="shared" si="517"/>
        <v>1</v>
      </c>
      <c r="Q865" s="121">
        <f t="shared" si="513"/>
        <v>0</v>
      </c>
      <c r="R865" s="121" t="str">
        <f t="shared" si="514"/>
        <v/>
      </c>
      <c r="S865" s="122" t="str">
        <f t="shared" si="515"/>
        <v/>
      </c>
      <c r="T865" s="121" t="str">
        <f t="shared" si="531"/>
        <v/>
      </c>
      <c r="U865" s="121" t="str">
        <f>IFERROR(IF('Analysis_2-must not modify'!$R865="","",IF($S$823="Total GHG",IF($T$823="All sectors",AA43,IF($T$823="Stationary",AB43,IF($T$823="Transportation",AC43,IF($T$823="Waste",AD43,IF($T$823="IPPU",AE43,Iif($T$823="AFOLU",AF43)))))),IF($S$823="Per capita",IF($T$823="All sectors",AA247,IF($T$823="Stationary",AB247,IF($T$823="Transportation",AC247,IF($T$823="Waste",AD247,IF($T$823="IPPU",AE247,IF($T$823="AFOLU",AF247)))))),IF($S$823="Per unit land area (km2)",IF($T$823="All sectors",AA451,IF($T$823="Stationary",AB451,IF($T$823="Transportation",AC451,IF($T$823="Waste",AD451,IF($T$823="IPPU",AE451,IF($T$823="AFOLU",AF451)))))),IF($S$823="Per unit GDP ($m)",IF($T$823="All sectors",AA655,IF($T$823="Stationary",AB655,IF($T$823="Transportation",AC655,IF($T$823="Waste",AD655,IF($T$823="IPPU",AE655,IF($T$823="AFOLU",AF655)))))),""))))),"")</f>
        <v/>
      </c>
      <c r="V865" s="124" t="str">
        <f>IF('Analysis_2-must not modify'!$T865="","",IF($S$823="Total GHG",IF($T$823="All sectors",U43,IF($T$823="Stationary",AG43,IF($T$823="Transportation",AP43,IF($T$823="Waste",AV43,IF($T$823="IPPU",BA43,Iif($T$823="AFOLU",BD43)))))),IF($S$823="Per capita",IF($T$823="All sectors",U247,IF($T$823="Stationary",AG247,IF($T$823="Transportation",AP247,IF($T$823="Waste",AV247,IF($T$823="IPPU",BA247,IF($T$823="AFOLU",BD247)))))),IF($S$823="Per unit land area (km2)",IF($T$823="All sectors",U451,IF($T$823="Stationary",AG451,IF($T$823="Transportation",AP451,IF($T$823="Waste",AV451,IF($T$823="IPPU",BA451,Iif($T$823="AFOLU",BD451)))))),IF($S$823="Per unit GDP ($m)",IF($T$823="All sectors",U655,IF($T$823="Stationary",AG655,IF($T$823="Transportation",AP655,IF($T$823="Waste",AV655,IF($T$823="IPPU",BA43,IF($T$823="AFOLU",BD655)))))),"")))))</f>
        <v/>
      </c>
      <c r="W865" s="124" t="str">
        <f>IF('Analysis_2-must not modify'!$T865="","",IF($S$823="Total GHG",IF($T$823="All sectors",V43,IF($T$823="Stationary",AH43,IF($T$823="Transportation",AQ43,IF($T$823="Waste",AW43,IF($T$823="IPPU",BB43,Iif($T$823="AFOLU",BE43)))))),IF($S$823="Per capita",IF($T$823="All sectors",V247,IF($T$823="Stationary",AH247,IF($T$823="Transportation",AQ247,IF($T$823="Waste",AW247,IF($T$823="IPPU",BB247,IF($T$823="AFOLU",BE247)))))),IF($S$823="Per unit land area (km2)",IF($T$823="All sectors",V451,IF($T$823="Stationary",AH451,IF($T$823="Transportation",AQ451,IF($T$823="Waste",AW451,IF($T$823="IPPU",BB451,Iif($T$823="AFOLU",BE451)))))),IF($S$823="Per unit GDP ($m)",IF($T$823="All sectors",V655,IF($T$823="Stationary",AH655,IF($T$823="Transportation",AQ655,IF($T$823="Waste",AW655,IF($T$823="IPPU",BB43,IF($T$823="AFOLU",BE655)))))),"")))))</f>
        <v/>
      </c>
      <c r="X865" s="124" t="str">
        <f>IF('Analysis_2-must not modify'!$T865="","",IF($S$823="Total GHG",IF($T$823="All sectors",W43,IF($T$823="Stationary",AI43,IF($T$823="Transportation",AR43,IF($T$823="Waste",AX43,IF($T$823="IPPU","",IF($T$823="AFOLU",BF43)))))),IF($S$823="Per capita",IF($T$823="All sectors",W247,IF($T$823="Stationary",AI247,IF($T$823="Transportation",AR247,IF($T$823="Waste",AX247,IF($T$823="IPPU","",IF($T$823="AFOLU",BF247)))))),IF($S$823="Per unit land area (km2)",IF($T$823="All sectors",W451,IF($T$823="Stationary",AI451,IF($T$823="Transportation",AR451,IF($T$823="Waste",AX451,IF($T$823="IPPU","",IF($T$823="AFOLU",BF451)))))),IF($S$823="Per unit GDP ($m)",IF($T$823="All sectors",W655,IF($T$823="Stationary",AI655,IF($T$823="Transportation",AR655,IF($T$823="Waste",AX655,IF($T$823="IPPU","",IF($T$823="AFOLU",BF655)))))),"")))))</f>
        <v/>
      </c>
      <c r="Y865" s="124" t="str">
        <f>IF('Analysis_2-must not modify'!$T865="","",IF($S$823="Total GHG",IF($T$823="All sectors",X43,IF($T$823="Stationary",AJ43,IF($T$823="Transportation",AS43,IF($T$823="Waste",AY43,"")))),IF($S$823="Per capita",IF($T$823="All sectors",X247,IF($T$823="Stationary",AJ247,IF($T$823="Transportation",AS247,IF($T$823="Waste",AY247,"")))),IF($S$823="Per unit land area (km2)",IF($T$823="All sectors",X451,IF($T$823="Stationary",AJ451,IF($T$823="Transportation",AS451,IF($T$823="Waste",AY451,"")))),IF($S$823="Per unit GDP ($m)",IF($T$823="All sectors",X655,IF($T$823="Stationary",AJ655,IF($T$823="Transportation",AS655,IF($T$823="Waste",AY655,"")))),"")))))</f>
        <v/>
      </c>
      <c r="Z865" s="124" t="str">
        <f>IF('Analysis_2-must not modify'!$T865="","",IF($S$823="Total GHG",IF($T$823="All sectors",Y43,IF($T$823="Stationary",AK43,IF($T$823="Transportation",AT43,""))),IF($S$823="Per capita",IF($T$823="All sectors",Y247,IF($T$823="Stationary",AK247,IF($T$823="Transportation",AT247,""))),IF($S$823="Per unit land area (km2)",IF($T$823="All sectors",Y451,IF($T$823="Stationary",AK451,IF($T$823="Transportation",AT451,""))),IF($S$823="Per unit GDP ($m)",IF($T$823="All sectors",Y655,IF($T$823="Stationary",AK655,IF($T$823="Transportation",AT655,""))),"")))))</f>
        <v/>
      </c>
      <c r="AA865" s="124" t="str">
        <f>IF('Analysis_2-must not modify'!$T865="","",IF($S$823="Total GHG",IF($T$823="All sectors","",IF($T$823="Stationary",AL43,"")),IF($S$823="Per capita",IF($T$823="All sectors","",IF($T$823="Stationary",AL247,"")),IF($S$823="Per unit land area (km2)",IF($T$823="All sectors","",IF($T$823="Stationary",AL451,"")),IF($S$823="Per unit GDP ($m)",IF($T$823="All sectors","",IF($T$823="Stationary",AL655,"")),"")))))</f>
        <v/>
      </c>
      <c r="AB865" s="124" t="str">
        <f>IF('Analysis_2-must not modify'!$T865="","",IF($S$823="Total GHG",IF($T$823="All sectors","",IF($T$823="Stationary",AM43,"")),IF($S$823="Per capita",IF($T$823="All sectors","",IF($T$823="Stationary",AM247,"")),IF($S$823="Per unit land area (km2)",IF($T$823="All sectors","",IF($T$823="Stationary",AM451,"")),IF($S$823="Per unit GDP ($m)",IF($T$823="All sectors","",IF($T$823="Stationary",AM655,"")),"")))))</f>
        <v/>
      </c>
      <c r="AC865" s="124" t="str">
        <f>IF('Analysis_2-must not modify'!$T865="","",IF($S$823="Total GHG",IF($T$823="All sectors","",IF($T$823="Stationary",AN43,"")),IF($S$823="Per capita",IF($T$823="All sectors","",IF($T$823="Stationary",AN247,"")),IF($S$823="Per unit land area (km2)",IF($T$823="All sectors","",IF($T$823="Stationary",AN451,"")),IF($S$823="Per unit GDP ($m)",IF($T$823="All sectors","",IF($T$823="Stationary",AN655,"")),"")))))</f>
        <v/>
      </c>
      <c r="AD865" s="121" t="str">
        <f>IF(U865&lt;X$1+1,U865,IF('Analysis_2-must not modify'!$U865="","",RANK('Analysis_2-must not modify'!$U865,rankORIGINAL)+'Analysis_2-must not modify'!X$1))</f>
        <v/>
      </c>
      <c r="AE865" s="50" t="str">
        <f t="shared" si="518"/>
        <v/>
      </c>
      <c r="AF865" s="83">
        <f t="shared" si="528"/>
        <v>1.2545729546993851</v>
      </c>
      <c r="AG865" s="83">
        <f t="shared" si="528"/>
        <v>0.8588288243091996</v>
      </c>
      <c r="AH865" s="83">
        <f t="shared" si="528"/>
        <v>0.25951436196340127</v>
      </c>
      <c r="AI865" s="83" t="str">
        <f t="shared" si="528"/>
        <v/>
      </c>
      <c r="AJ865" s="83" t="str">
        <f t="shared" si="528"/>
        <v/>
      </c>
      <c r="AK865" s="83" t="str">
        <f t="shared" si="528"/>
        <v/>
      </c>
      <c r="AL865" s="83" t="str">
        <f t="shared" si="528"/>
        <v/>
      </c>
      <c r="AM865" s="83">
        <f t="shared" si="528"/>
        <v>5.8533565927704506E-2</v>
      </c>
      <c r="AN865" s="83">
        <f t="shared" ca="1" si="532"/>
        <v>103</v>
      </c>
      <c r="AO865" s="50" t="str">
        <f t="shared" si="519"/>
        <v/>
      </c>
      <c r="AP865" s="83">
        <f t="shared" si="529"/>
        <v>1.1490323070974959</v>
      </c>
      <c r="AQ865" s="83">
        <f t="shared" si="529"/>
        <v>3.1226245527163143E-2</v>
      </c>
      <c r="AR865" s="83" t="str">
        <f t="shared" si="529"/>
        <v/>
      </c>
      <c r="AS865" s="83" t="str">
        <f t="shared" si="529"/>
        <v/>
      </c>
      <c r="AT865" s="83" t="str">
        <f t="shared" si="529"/>
        <v/>
      </c>
      <c r="AU865" s="83">
        <f t="shared" ca="1" si="533"/>
        <v>102</v>
      </c>
      <c r="AV865" s="50" t="str">
        <f t="shared" si="520"/>
        <v/>
      </c>
      <c r="AW865" s="83">
        <f t="shared" si="527"/>
        <v>0.49415667507192712</v>
      </c>
      <c r="AX865" s="83" t="str">
        <f t="shared" si="527"/>
        <v/>
      </c>
      <c r="AY865" s="83" t="str">
        <f t="shared" si="527"/>
        <v/>
      </c>
      <c r="AZ865" s="83">
        <f t="shared" si="527"/>
        <v>4.5701762147922528E-2</v>
      </c>
      <c r="BA865" s="83">
        <f t="shared" ca="1" si="534"/>
        <v>42</v>
      </c>
      <c r="BB865" s="50" t="str">
        <f t="shared" si="521"/>
        <v/>
      </c>
      <c r="BC865" s="83" t="str">
        <f t="shared" si="535"/>
        <v/>
      </c>
      <c r="BD865" s="83" t="str">
        <f t="shared" si="536"/>
        <v/>
      </c>
      <c r="BE865" s="83" t="e">
        <f t="shared" ca="1" si="537"/>
        <v>#VALUE!</v>
      </c>
      <c r="BF865" s="50" t="str">
        <f t="shared" si="522"/>
        <v/>
      </c>
    </row>
    <row r="866" spans="1:58" ht="15" customHeight="1">
      <c r="A866" s="25">
        <f t="shared" si="516"/>
        <v>6</v>
      </c>
      <c r="B866" s="25">
        <v>35</v>
      </c>
      <c r="C866" s="112" t="str">
        <f t="shared" si="530"/>
        <v>Buenos Aires_2008</v>
      </c>
      <c r="D866" s="112" t="str">
        <f>IFERROR(VLOOKUP($C866,'Analysis-must not modify'!$C:$G,4,FALSE),"")</f>
        <v>Argentina</v>
      </c>
      <c r="E866" s="112" t="str">
        <f>IFERROR(VLOOKUP($C866,'Analysis-must not modify'!$C:$G,5,FALSE),"")</f>
        <v>Latin America</v>
      </c>
      <c r="F866" s="112" t="str">
        <f t="shared" si="508"/>
        <v>Latin_America</v>
      </c>
      <c r="G866" s="121">
        <f>VLOOKUP(C866,'Analysis-must not modify'!C:D,2,FALSE)</f>
        <v>2008</v>
      </c>
      <c r="H866" s="121" t="str">
        <f>VLOOKUP(C866,'Analysis-must not modify'!C:FF,160,FALSE)</f>
        <v>No</v>
      </c>
      <c r="I866" s="121" t="str">
        <f>VLOOKUP(C866,'Analysis-must not modify'!C:FI,161,FALSE)</f>
        <v>Sub-tropical</v>
      </c>
      <c r="J866" s="121">
        <f>VLOOKUP(C866,'Analysis-must not modify'!C:FI,162,FALSE)</f>
        <v>24047.99793502847</v>
      </c>
      <c r="K866" s="121">
        <f>VLOOKUP(C866,'Analysis-must not modify'!C:FI,163,FALSE)</f>
        <v>15123.84</v>
      </c>
      <c r="L866" s="121">
        <f t="shared" si="509"/>
        <v>1</v>
      </c>
      <c r="M866" s="121">
        <f t="shared" si="510"/>
        <v>1</v>
      </c>
      <c r="N866" s="121">
        <f t="shared" si="511"/>
        <v>1</v>
      </c>
      <c r="O866" s="121">
        <f t="shared" si="512"/>
        <v>1</v>
      </c>
      <c r="P866" s="121">
        <f t="shared" si="517"/>
        <v>1</v>
      </c>
      <c r="Q866" s="121">
        <f t="shared" si="513"/>
        <v>0</v>
      </c>
      <c r="R866" s="121" t="str">
        <f t="shared" si="514"/>
        <v/>
      </c>
      <c r="S866" s="122" t="str">
        <f t="shared" si="515"/>
        <v/>
      </c>
      <c r="T866" s="121" t="str">
        <f t="shared" si="531"/>
        <v/>
      </c>
      <c r="U866" s="121" t="str">
        <f>IFERROR(IF('Analysis_2-must not modify'!$R866="","",IF($S$823="Total GHG",IF($T$823="All sectors",AA44,IF($T$823="Stationary",AB44,IF($T$823="Transportation",AC44,IF($T$823="Waste",AD44,IF($T$823="IPPU",AE44,Iif($T$823="AFOLU",AF44)))))),IF($S$823="Per capita",IF($T$823="All sectors",AA248,IF($T$823="Stationary",AB248,IF($T$823="Transportation",AC248,IF($T$823="Waste",AD248,IF($T$823="IPPU",AE248,IF($T$823="AFOLU",AF248)))))),IF($S$823="Per unit land area (km2)",IF($T$823="All sectors",AA452,IF($T$823="Stationary",AB452,IF($T$823="Transportation",AC452,IF($T$823="Waste",AD452,IF($T$823="IPPU",AE452,IF($T$823="AFOLU",AF452)))))),IF($S$823="Per unit GDP ($m)",IF($T$823="All sectors",AA656,IF($T$823="Stationary",AB656,IF($T$823="Transportation",AC656,IF($T$823="Waste",AD656,IF($T$823="IPPU",AE656,IF($T$823="AFOLU",AF656)))))),""))))),"")</f>
        <v/>
      </c>
      <c r="V866" s="124" t="str">
        <f>IF('Analysis_2-must not modify'!$T866="","",IF($S$823="Total GHG",IF($T$823="All sectors",U44,IF($T$823="Stationary",AG44,IF($T$823="Transportation",AP44,IF($T$823="Waste",AV44,IF($T$823="IPPU",BA44,Iif($T$823="AFOLU",BD44)))))),IF($S$823="Per capita",IF($T$823="All sectors",U248,IF($T$823="Stationary",AG248,IF($T$823="Transportation",AP248,IF($T$823="Waste",AV248,IF($T$823="IPPU",BA248,IF($T$823="AFOLU",BD248)))))),IF($S$823="Per unit land area (km2)",IF($T$823="All sectors",U452,IF($T$823="Stationary",AG452,IF($T$823="Transportation",AP452,IF($T$823="Waste",AV452,IF($T$823="IPPU",BA452,Iif($T$823="AFOLU",BD452)))))),IF($S$823="Per unit GDP ($m)",IF($T$823="All sectors",U656,IF($T$823="Stationary",AG656,IF($T$823="Transportation",AP656,IF($T$823="Waste",AV656,IF($T$823="IPPU",BA44,IF($T$823="AFOLU",BD656)))))),"")))))</f>
        <v/>
      </c>
      <c r="W866" s="124" t="str">
        <f>IF('Analysis_2-must not modify'!$T866="","",IF($S$823="Total GHG",IF($T$823="All sectors",V44,IF($T$823="Stationary",AH44,IF($T$823="Transportation",AQ44,IF($T$823="Waste",AW44,IF($T$823="IPPU",BB44,Iif($T$823="AFOLU",BE44)))))),IF($S$823="Per capita",IF($T$823="All sectors",V248,IF($T$823="Stationary",AH248,IF($T$823="Transportation",AQ248,IF($T$823="Waste",AW248,IF($T$823="IPPU",BB248,IF($T$823="AFOLU",BE248)))))),IF($S$823="Per unit land area (km2)",IF($T$823="All sectors",V452,IF($T$823="Stationary",AH452,IF($T$823="Transportation",AQ452,IF($T$823="Waste",AW452,IF($T$823="IPPU",BB452,Iif($T$823="AFOLU",BE452)))))),IF($S$823="Per unit GDP ($m)",IF($T$823="All sectors",V656,IF($T$823="Stationary",AH656,IF($T$823="Transportation",AQ656,IF($T$823="Waste",AW656,IF($T$823="IPPU",BB44,IF($T$823="AFOLU",BE656)))))),"")))))</f>
        <v/>
      </c>
      <c r="X866" s="124" t="str">
        <f>IF('Analysis_2-must not modify'!$T866="","",IF($S$823="Total GHG",IF($T$823="All sectors",W44,IF($T$823="Stationary",AI44,IF($T$823="Transportation",AR44,IF($T$823="Waste",AX44,IF($T$823="IPPU","",IF($T$823="AFOLU",BF44)))))),IF($S$823="Per capita",IF($T$823="All sectors",W248,IF($T$823="Stationary",AI248,IF($T$823="Transportation",AR248,IF($T$823="Waste",AX248,IF($T$823="IPPU","",IF($T$823="AFOLU",BF248)))))),IF($S$823="Per unit land area (km2)",IF($T$823="All sectors",W452,IF($T$823="Stationary",AI452,IF($T$823="Transportation",AR452,IF($T$823="Waste",AX452,IF($T$823="IPPU","",IF($T$823="AFOLU",BF452)))))),IF($S$823="Per unit GDP ($m)",IF($T$823="All sectors",W656,IF($T$823="Stationary",AI656,IF($T$823="Transportation",AR656,IF($T$823="Waste",AX656,IF($T$823="IPPU","",IF($T$823="AFOLU",BF656)))))),"")))))</f>
        <v/>
      </c>
      <c r="Y866" s="124" t="str">
        <f>IF('Analysis_2-must not modify'!$T866="","",IF($S$823="Total GHG",IF($T$823="All sectors",X44,IF($T$823="Stationary",AJ44,IF($T$823="Transportation",AS44,IF($T$823="Waste",AY44,"")))),IF($S$823="Per capita",IF($T$823="All sectors",X248,IF($T$823="Stationary",AJ248,IF($T$823="Transportation",AS248,IF($T$823="Waste",AY248,"")))),IF($S$823="Per unit land area (km2)",IF($T$823="All sectors",X452,IF($T$823="Stationary",AJ452,IF($T$823="Transportation",AS452,IF($T$823="Waste",AY452,"")))),IF($S$823="Per unit GDP ($m)",IF($T$823="All sectors",X656,IF($T$823="Stationary",AJ656,IF($T$823="Transportation",AS656,IF($T$823="Waste",AY656,"")))),"")))))</f>
        <v/>
      </c>
      <c r="Z866" s="124" t="str">
        <f>IF('Analysis_2-must not modify'!$T866="","",IF($S$823="Total GHG",IF($T$823="All sectors",Y44,IF($T$823="Stationary",AK44,IF($T$823="Transportation",AT44,""))),IF($S$823="Per capita",IF($T$823="All sectors",Y248,IF($T$823="Stationary",AK248,IF($T$823="Transportation",AT248,""))),IF($S$823="Per unit land area (km2)",IF($T$823="All sectors",Y452,IF($T$823="Stationary",AK452,IF($T$823="Transportation",AT452,""))),IF($S$823="Per unit GDP ($m)",IF($T$823="All sectors",Y656,IF($T$823="Stationary",AK656,IF($T$823="Transportation",AT656,""))),"")))))</f>
        <v/>
      </c>
      <c r="AA866" s="124" t="str">
        <f>IF('Analysis_2-must not modify'!$T866="","",IF($S$823="Total GHG",IF($T$823="All sectors","",IF($T$823="Stationary",AL44,"")),IF($S$823="Per capita",IF($T$823="All sectors","",IF($T$823="Stationary",AL248,"")),IF($S$823="Per unit land area (km2)",IF($T$823="All sectors","",IF($T$823="Stationary",AL452,"")),IF($S$823="Per unit GDP ($m)",IF($T$823="All sectors","",IF($T$823="Stationary",AL656,"")),"")))))</f>
        <v/>
      </c>
      <c r="AB866" s="124" t="str">
        <f>IF('Analysis_2-must not modify'!$T866="","",IF($S$823="Total GHG",IF($T$823="All sectors","",IF($T$823="Stationary",AM44,"")),IF($S$823="Per capita",IF($T$823="All sectors","",IF($T$823="Stationary",AM248,"")),IF($S$823="Per unit land area (km2)",IF($T$823="All sectors","",IF($T$823="Stationary",AM452,"")),IF($S$823="Per unit GDP ($m)",IF($T$823="All sectors","",IF($T$823="Stationary",AM656,"")),"")))))</f>
        <v/>
      </c>
      <c r="AC866" s="124" t="str">
        <f>IF('Analysis_2-must not modify'!$T866="","",IF($S$823="Total GHG",IF($T$823="All sectors","",IF($T$823="Stationary",AN44,"")),IF($S$823="Per capita",IF($T$823="All sectors","",IF($T$823="Stationary",AN248,"")),IF($S$823="Per unit land area (km2)",IF($T$823="All sectors","",IF($T$823="Stationary",AN452,"")),IF($S$823="Per unit GDP ($m)",IF($T$823="All sectors","",IF($T$823="Stationary",AN656,"")),"")))))</f>
        <v/>
      </c>
      <c r="AD866" s="121" t="str">
        <f>IF(U866&lt;X$1+1,U866,IF('Analysis_2-must not modify'!$U866="","",RANK('Analysis_2-must not modify'!$U866,rankORIGINAL)+'Analysis_2-must not modify'!X$1))</f>
        <v/>
      </c>
      <c r="AE866" s="50" t="str">
        <f t="shared" si="518"/>
        <v/>
      </c>
      <c r="AF866" s="83">
        <f t="shared" si="528"/>
        <v>1.1897875205988255</v>
      </c>
      <c r="AG866" s="83">
        <f t="shared" si="528"/>
        <v>0.9666615658295713</v>
      </c>
      <c r="AH866" s="83">
        <f t="shared" si="528"/>
        <v>0.27053076826092742</v>
      </c>
      <c r="AI866" s="83" t="str">
        <f t="shared" si="528"/>
        <v/>
      </c>
      <c r="AJ866" s="83" t="str">
        <f t="shared" si="528"/>
        <v/>
      </c>
      <c r="AK866" s="83" t="str">
        <f t="shared" si="528"/>
        <v/>
      </c>
      <c r="AL866" s="83" t="str">
        <f t="shared" si="528"/>
        <v/>
      </c>
      <c r="AM866" s="83">
        <f t="shared" si="528"/>
        <v>5.539497720574442E-2</v>
      </c>
      <c r="AN866" s="83">
        <f t="shared" ca="1" si="532"/>
        <v>98</v>
      </c>
      <c r="AO866" s="50" t="str">
        <f t="shared" si="519"/>
        <v/>
      </c>
      <c r="AP866" s="83">
        <f t="shared" si="529"/>
        <v>1.1708097356136804</v>
      </c>
      <c r="AQ866" s="83">
        <f t="shared" si="529"/>
        <v>3.5314771047002952E-2</v>
      </c>
      <c r="AR866" s="83" t="str">
        <f t="shared" si="529"/>
        <v/>
      </c>
      <c r="AS866" s="83" t="str">
        <f t="shared" si="529"/>
        <v/>
      </c>
      <c r="AT866" s="83" t="str">
        <f t="shared" si="529"/>
        <v/>
      </c>
      <c r="AU866" s="83">
        <f t="shared" ca="1" si="533"/>
        <v>98</v>
      </c>
      <c r="AV866" s="50" t="str">
        <f t="shared" si="520"/>
        <v/>
      </c>
      <c r="AW866" s="83">
        <f t="shared" si="527"/>
        <v>0.47672215359675019</v>
      </c>
      <c r="AX866" s="83" t="str">
        <f t="shared" si="527"/>
        <v/>
      </c>
      <c r="AY866" s="83" t="str">
        <f t="shared" si="527"/>
        <v/>
      </c>
      <c r="AZ866" s="83">
        <f t="shared" si="527"/>
        <v>4.6792069354190835E-2</v>
      </c>
      <c r="BA866" s="83">
        <f t="shared" ca="1" si="534"/>
        <v>49</v>
      </c>
      <c r="BB866" s="50" t="str">
        <f t="shared" si="521"/>
        <v/>
      </c>
      <c r="BC866" s="83" t="str">
        <f t="shared" si="535"/>
        <v/>
      </c>
      <c r="BD866" s="83" t="str">
        <f t="shared" si="536"/>
        <v/>
      </c>
      <c r="BE866" s="83" t="e">
        <f t="shared" ca="1" si="537"/>
        <v>#VALUE!</v>
      </c>
      <c r="BF866" s="50" t="str">
        <f t="shared" si="522"/>
        <v/>
      </c>
    </row>
    <row r="867" spans="1:58" ht="15" customHeight="1">
      <c r="A867" s="25">
        <f t="shared" si="516"/>
        <v>6</v>
      </c>
      <c r="B867" s="25">
        <v>36</v>
      </c>
      <c r="C867" s="112" t="str">
        <f t="shared" si="530"/>
        <v>Buenos Aires_2009</v>
      </c>
      <c r="D867" s="112" t="str">
        <f>IFERROR(VLOOKUP($C867,'Analysis-must not modify'!$C:$G,4,FALSE),"")</f>
        <v>Argentina</v>
      </c>
      <c r="E867" s="112" t="str">
        <f>IFERROR(VLOOKUP($C867,'Analysis-must not modify'!$C:$G,5,FALSE),"")</f>
        <v>Latin America</v>
      </c>
      <c r="F867" s="112" t="str">
        <f t="shared" si="508"/>
        <v>Latin_America</v>
      </c>
      <c r="G867" s="121">
        <f>VLOOKUP(C867,'Analysis-must not modify'!C:D,2,FALSE)</f>
        <v>2009</v>
      </c>
      <c r="H867" s="121" t="str">
        <f>VLOOKUP(C867,'Analysis-must not modify'!C:FF,160,FALSE)</f>
        <v>No</v>
      </c>
      <c r="I867" s="121" t="str">
        <f>VLOOKUP(C867,'Analysis-must not modify'!C:FI,161,FALSE)</f>
        <v>Sub-tropical</v>
      </c>
      <c r="J867" s="121">
        <f>VLOOKUP(C867,'Analysis-must not modify'!C:FI,162,FALSE)</f>
        <v>23357.087253306174</v>
      </c>
      <c r="K867" s="121">
        <f>VLOOKUP(C867,'Analysis-must not modify'!C:FI,163,FALSE)</f>
        <v>15133.125</v>
      </c>
      <c r="L867" s="121">
        <f t="shared" si="509"/>
        <v>1</v>
      </c>
      <c r="M867" s="121">
        <f t="shared" si="510"/>
        <v>1</v>
      </c>
      <c r="N867" s="121">
        <f t="shared" si="511"/>
        <v>1</v>
      </c>
      <c r="O867" s="121">
        <f t="shared" si="512"/>
        <v>1</v>
      </c>
      <c r="P867" s="121">
        <f t="shared" si="517"/>
        <v>1</v>
      </c>
      <c r="Q867" s="121">
        <f t="shared" si="513"/>
        <v>0</v>
      </c>
      <c r="R867" s="121" t="str">
        <f t="shared" si="514"/>
        <v/>
      </c>
      <c r="S867" s="122" t="str">
        <f t="shared" si="515"/>
        <v/>
      </c>
      <c r="T867" s="121" t="str">
        <f t="shared" si="531"/>
        <v/>
      </c>
      <c r="U867" s="121" t="str">
        <f>IFERROR(IF('Analysis_2-must not modify'!$R867="","",IF($S$823="Total GHG",IF($T$823="All sectors",AA45,IF($T$823="Stationary",AB45,IF($T$823="Transportation",AC45,IF($T$823="Waste",AD45,IF($T$823="IPPU",AE45,Iif($T$823="AFOLU",AF45)))))),IF($S$823="Per capita",IF($T$823="All sectors",AA249,IF($T$823="Stationary",AB249,IF($T$823="Transportation",AC249,IF($T$823="Waste",AD249,IF($T$823="IPPU",AE249,IF($T$823="AFOLU",AF249)))))),IF($S$823="Per unit land area (km2)",IF($T$823="All sectors",AA453,IF($T$823="Stationary",AB453,IF($T$823="Transportation",AC453,IF($T$823="Waste",AD453,IF($T$823="IPPU",AE453,IF($T$823="AFOLU",AF453)))))),IF($S$823="Per unit GDP ($m)",IF($T$823="All sectors",AA657,IF($T$823="Stationary",AB657,IF($T$823="Transportation",AC657,IF($T$823="Waste",AD657,IF($T$823="IPPU",AE657,IF($T$823="AFOLU",AF657)))))),""))))),"")</f>
        <v/>
      </c>
      <c r="V867" s="124" t="str">
        <f>IF('Analysis_2-must not modify'!$T867="","",IF($S$823="Total GHG",IF($T$823="All sectors",U45,IF($T$823="Stationary",AG45,IF($T$823="Transportation",AP45,IF($T$823="Waste",AV45,IF($T$823="IPPU",BA45,Iif($T$823="AFOLU",BD45)))))),IF($S$823="Per capita",IF($T$823="All sectors",U249,IF($T$823="Stationary",AG249,IF($T$823="Transportation",AP249,IF($T$823="Waste",AV249,IF($T$823="IPPU",BA249,IF($T$823="AFOLU",BD249)))))),IF($S$823="Per unit land area (km2)",IF($T$823="All sectors",U453,IF($T$823="Stationary",AG453,IF($T$823="Transportation",AP453,IF($T$823="Waste",AV453,IF($T$823="IPPU",BA453,Iif($T$823="AFOLU",BD453)))))),IF($S$823="Per unit GDP ($m)",IF($T$823="All sectors",U657,IF($T$823="Stationary",AG657,IF($T$823="Transportation",AP657,IF($T$823="Waste",AV657,IF($T$823="IPPU",BA45,IF($T$823="AFOLU",BD657)))))),"")))))</f>
        <v/>
      </c>
      <c r="W867" s="124" t="str">
        <f>IF('Analysis_2-must not modify'!$T867="","",IF($S$823="Total GHG",IF($T$823="All sectors",V45,IF($T$823="Stationary",AH45,IF($T$823="Transportation",AQ45,IF($T$823="Waste",AW45,IF($T$823="IPPU",BB45,Iif($T$823="AFOLU",BE45)))))),IF($S$823="Per capita",IF($T$823="All sectors",V249,IF($T$823="Stationary",AH249,IF($T$823="Transportation",AQ249,IF($T$823="Waste",AW249,IF($T$823="IPPU",BB249,IF($T$823="AFOLU",BE249)))))),IF($S$823="Per unit land area (km2)",IF($T$823="All sectors",V453,IF($T$823="Stationary",AH453,IF($T$823="Transportation",AQ453,IF($T$823="Waste",AW453,IF($T$823="IPPU",BB453,Iif($T$823="AFOLU",BE453)))))),IF($S$823="Per unit GDP ($m)",IF($T$823="All sectors",V657,IF($T$823="Stationary",AH657,IF($T$823="Transportation",AQ657,IF($T$823="Waste",AW657,IF($T$823="IPPU",BB45,IF($T$823="AFOLU",BE657)))))),"")))))</f>
        <v/>
      </c>
      <c r="X867" s="124" t="str">
        <f>IF('Analysis_2-must not modify'!$T867="","",IF($S$823="Total GHG",IF($T$823="All sectors",W45,IF($T$823="Stationary",AI45,IF($T$823="Transportation",AR45,IF($T$823="Waste",AX45,IF($T$823="IPPU","",IF($T$823="AFOLU",BF45)))))),IF($S$823="Per capita",IF($T$823="All sectors",W249,IF($T$823="Stationary",AI249,IF($T$823="Transportation",AR249,IF($T$823="Waste",AX249,IF($T$823="IPPU","",IF($T$823="AFOLU",BF249)))))),IF($S$823="Per unit land area (km2)",IF($T$823="All sectors",W453,IF($T$823="Stationary",AI453,IF($T$823="Transportation",AR453,IF($T$823="Waste",AX453,IF($T$823="IPPU","",IF($T$823="AFOLU",BF453)))))),IF($S$823="Per unit GDP ($m)",IF($T$823="All sectors",W657,IF($T$823="Stationary",AI657,IF($T$823="Transportation",AR657,IF($T$823="Waste",AX657,IF($T$823="IPPU","",IF($T$823="AFOLU",BF657)))))),"")))))</f>
        <v/>
      </c>
      <c r="Y867" s="124" t="str">
        <f>IF('Analysis_2-must not modify'!$T867="","",IF($S$823="Total GHG",IF($T$823="All sectors",X45,IF($T$823="Stationary",AJ45,IF($T$823="Transportation",AS45,IF($T$823="Waste",AY45,"")))),IF($S$823="Per capita",IF($T$823="All sectors",X249,IF($T$823="Stationary",AJ249,IF($T$823="Transportation",AS249,IF($T$823="Waste",AY249,"")))),IF($S$823="Per unit land area (km2)",IF($T$823="All sectors",X453,IF($T$823="Stationary",AJ453,IF($T$823="Transportation",AS453,IF($T$823="Waste",AY453,"")))),IF($S$823="Per unit GDP ($m)",IF($T$823="All sectors",X657,IF($T$823="Stationary",AJ657,IF($T$823="Transportation",AS657,IF($T$823="Waste",AY657,"")))),"")))))</f>
        <v/>
      </c>
      <c r="Z867" s="124" t="str">
        <f>IF('Analysis_2-must not modify'!$T867="","",IF($S$823="Total GHG",IF($T$823="All sectors",Y45,IF($T$823="Stationary",AK45,IF($T$823="Transportation",AT45,""))),IF($S$823="Per capita",IF($T$823="All sectors",Y249,IF($T$823="Stationary",AK249,IF($T$823="Transportation",AT249,""))),IF($S$823="Per unit land area (km2)",IF($T$823="All sectors",Y453,IF($T$823="Stationary",AK453,IF($T$823="Transportation",AT453,""))),IF($S$823="Per unit GDP ($m)",IF($T$823="All sectors",Y657,IF($T$823="Stationary",AK657,IF($T$823="Transportation",AT657,""))),"")))))</f>
        <v/>
      </c>
      <c r="AA867" s="124" t="str">
        <f>IF('Analysis_2-must not modify'!$T867="","",IF($S$823="Total GHG",IF($T$823="All sectors","",IF($T$823="Stationary",AL45,"")),IF($S$823="Per capita",IF($T$823="All sectors","",IF($T$823="Stationary",AL249,"")),IF($S$823="Per unit land area (km2)",IF($T$823="All sectors","",IF($T$823="Stationary",AL453,"")),IF($S$823="Per unit GDP ($m)",IF($T$823="All sectors","",IF($T$823="Stationary",AL657,"")),"")))))</f>
        <v/>
      </c>
      <c r="AB867" s="124" t="str">
        <f>IF('Analysis_2-must not modify'!$T867="","",IF($S$823="Total GHG",IF($T$823="All sectors","",IF($T$823="Stationary",AM45,"")),IF($S$823="Per capita",IF($T$823="All sectors","",IF($T$823="Stationary",AM249,"")),IF($S$823="Per unit land area (km2)",IF($T$823="All sectors","",IF($T$823="Stationary",AM453,"")),IF($S$823="Per unit GDP ($m)",IF($T$823="All sectors","",IF($T$823="Stationary",AM657,"")),"")))))</f>
        <v/>
      </c>
      <c r="AC867" s="124" t="str">
        <f>IF('Analysis_2-must not modify'!$T867="","",IF($S$823="Total GHG",IF($T$823="All sectors","",IF($T$823="Stationary",AN45,"")),IF($S$823="Per capita",IF($T$823="All sectors","",IF($T$823="Stationary",AN249,"")),IF($S$823="Per unit land area (km2)",IF($T$823="All sectors","",IF($T$823="Stationary",AN453,"")),IF($S$823="Per unit GDP ($m)",IF($T$823="All sectors","",IF($T$823="Stationary",AN657,"")),"")))))</f>
        <v/>
      </c>
      <c r="AD867" s="121" t="str">
        <f>IF(U867&lt;X$1+1,U867,IF('Analysis_2-must not modify'!$U867="","",RANK('Analysis_2-must not modify'!$U867,rankORIGINAL)+'Analysis_2-must not modify'!X$1))</f>
        <v/>
      </c>
      <c r="AE867" s="50" t="str">
        <f t="shared" si="518"/>
        <v/>
      </c>
      <c r="AF867" s="83">
        <f t="shared" si="528"/>
        <v>1.1962910577629882</v>
      </c>
      <c r="AG867" s="83">
        <f t="shared" si="528"/>
        <v>0.86731993570302912</v>
      </c>
      <c r="AH867" s="83">
        <f t="shared" si="528"/>
        <v>0.23993314872464452</v>
      </c>
      <c r="AI867" s="83" t="str">
        <f t="shared" si="528"/>
        <v/>
      </c>
      <c r="AJ867" s="83" t="str">
        <f t="shared" si="528"/>
        <v/>
      </c>
      <c r="AK867" s="83" t="str">
        <f t="shared" si="528"/>
        <v/>
      </c>
      <c r="AL867" s="83" t="str">
        <f t="shared" si="528"/>
        <v/>
      </c>
      <c r="AM867" s="83">
        <f t="shared" si="528"/>
        <v>5.4852962937876587E-2</v>
      </c>
      <c r="AN867" s="83">
        <f t="shared" ca="1" si="532"/>
        <v>106</v>
      </c>
      <c r="AO867" s="50" t="str">
        <f t="shared" si="519"/>
        <v/>
      </c>
      <c r="AP867" s="83">
        <f t="shared" si="529"/>
        <v>1.1609520263532258</v>
      </c>
      <c r="AQ867" s="83">
        <f t="shared" si="529"/>
        <v>3.2944016086070407E-2</v>
      </c>
      <c r="AR867" s="83" t="str">
        <f t="shared" si="529"/>
        <v/>
      </c>
      <c r="AS867" s="83" t="str">
        <f t="shared" si="529"/>
        <v/>
      </c>
      <c r="AT867" s="83" t="str">
        <f t="shared" si="529"/>
        <v/>
      </c>
      <c r="AU867" s="83">
        <f t="shared" ca="1" si="533"/>
        <v>101</v>
      </c>
      <c r="AV867" s="50" t="str">
        <f t="shared" si="520"/>
        <v/>
      </c>
      <c r="AW867" s="83">
        <f t="shared" si="527"/>
        <v>0.46387999667340857</v>
      </c>
      <c r="AX867" s="83" t="str">
        <f t="shared" si="527"/>
        <v/>
      </c>
      <c r="AY867" s="83" t="str">
        <f t="shared" si="527"/>
        <v/>
      </c>
      <c r="AZ867" s="83">
        <f t="shared" si="527"/>
        <v>4.6354464023252141E-2</v>
      </c>
      <c r="BA867" s="83">
        <f t="shared" ca="1" si="534"/>
        <v>52</v>
      </c>
      <c r="BB867" s="50" t="str">
        <f t="shared" si="521"/>
        <v/>
      </c>
      <c r="BC867" s="83" t="str">
        <f t="shared" si="535"/>
        <v/>
      </c>
      <c r="BD867" s="83" t="str">
        <f t="shared" si="536"/>
        <v/>
      </c>
      <c r="BE867" s="83" t="e">
        <f t="shared" ca="1" si="537"/>
        <v>#VALUE!</v>
      </c>
      <c r="BF867" s="50" t="str">
        <f t="shared" si="522"/>
        <v/>
      </c>
    </row>
    <row r="868" spans="1:58" ht="15" customHeight="1">
      <c r="A868" s="25">
        <f t="shared" si="516"/>
        <v>6</v>
      </c>
      <c r="B868" s="153">
        <v>37</v>
      </c>
      <c r="C868" s="112" t="str">
        <f t="shared" si="530"/>
        <v>Buenos Aires_2010</v>
      </c>
      <c r="D868" s="112" t="str">
        <f>IFERROR(VLOOKUP($C868,'Analysis-must not modify'!$C:$G,4,FALSE),"")</f>
        <v>Argentina</v>
      </c>
      <c r="E868" s="112" t="str">
        <f>IFERROR(VLOOKUP($C868,'Analysis-must not modify'!$C:$G,5,FALSE),"")</f>
        <v>Latin America</v>
      </c>
      <c r="F868" s="112" t="str">
        <f t="shared" si="508"/>
        <v>Latin_America</v>
      </c>
      <c r="G868" s="121">
        <f>VLOOKUP(C868,'Analysis-must not modify'!C:D,2,FALSE)</f>
        <v>2010</v>
      </c>
      <c r="H868" s="121" t="str">
        <f>VLOOKUP(C868,'Analysis-must not modify'!C:FF,160,FALSE)</f>
        <v>No</v>
      </c>
      <c r="I868" s="121" t="str">
        <f>VLOOKUP(C868,'Analysis-must not modify'!C:FI,161,FALSE)</f>
        <v>Sub-tropical</v>
      </c>
      <c r="J868" s="121">
        <f>VLOOKUP(C868,'Analysis-must not modify'!C:FI,162,FALSE)</f>
        <v>28991.989066669459</v>
      </c>
      <c r="K868" s="121">
        <f>VLOOKUP(C868,'Analysis-must not modify'!C:FI,163,FALSE)</f>
        <v>14450.754999999999</v>
      </c>
      <c r="L868" s="121">
        <f t="shared" si="509"/>
        <v>1</v>
      </c>
      <c r="M868" s="121">
        <f t="shared" si="510"/>
        <v>1</v>
      </c>
      <c r="N868" s="121">
        <f t="shared" si="511"/>
        <v>1</v>
      </c>
      <c r="O868" s="121">
        <f t="shared" si="512"/>
        <v>1</v>
      </c>
      <c r="P868" s="121">
        <f t="shared" si="517"/>
        <v>1</v>
      </c>
      <c r="Q868" s="121">
        <f t="shared" si="513"/>
        <v>0</v>
      </c>
      <c r="R868" s="121" t="str">
        <f t="shared" si="514"/>
        <v/>
      </c>
      <c r="S868" s="122" t="str">
        <f t="shared" si="515"/>
        <v/>
      </c>
      <c r="T868" s="121" t="str">
        <f t="shared" si="531"/>
        <v/>
      </c>
      <c r="U868" s="121" t="str">
        <f>IFERROR(IF('Analysis_2-must not modify'!$R868="","",IF($S$823="Total GHG",IF($T$823="All sectors",AA46,IF($T$823="Stationary",AB46,IF($T$823="Transportation",AC46,IF($T$823="Waste",AD46,IF($T$823="IPPU",AE46,Iif($T$823="AFOLU",AF46)))))),IF($S$823="Per capita",IF($T$823="All sectors",AA250,IF($T$823="Stationary",AB250,IF($T$823="Transportation",AC250,IF($T$823="Waste",AD250,IF($T$823="IPPU",AE250,IF($T$823="AFOLU",AF250)))))),IF($S$823="Per unit land area (km2)",IF($T$823="All sectors",AA454,IF($T$823="Stationary",AB454,IF($T$823="Transportation",AC454,IF($T$823="Waste",AD454,IF($T$823="IPPU",AE454,IF($T$823="AFOLU",AF454)))))),IF($S$823="Per unit GDP ($m)",IF($T$823="All sectors",AA658,IF($T$823="Stationary",AB658,IF($T$823="Transportation",AC658,IF($T$823="Waste",AD658,IF($T$823="IPPU",AE658,IF($T$823="AFOLU",AF658)))))),""))))),"")</f>
        <v/>
      </c>
      <c r="V868" s="124" t="str">
        <f>IF('Analysis_2-must not modify'!$T868="","",IF($S$823="Total GHG",IF($T$823="All sectors",U46,IF($T$823="Stationary",AG46,IF($T$823="Transportation",AP46,IF($T$823="Waste",AV46,IF($T$823="IPPU",BA46,Iif($T$823="AFOLU",BD46)))))),IF($S$823="Per capita",IF($T$823="All sectors",U250,IF($T$823="Stationary",AG250,IF($T$823="Transportation",AP250,IF($T$823="Waste",AV250,IF($T$823="IPPU",BA250,IF($T$823="AFOLU",BD250)))))),IF($S$823="Per unit land area (km2)",IF($T$823="All sectors",U454,IF($T$823="Stationary",AG454,IF($T$823="Transportation",AP454,IF($T$823="Waste",AV454,IF($T$823="IPPU",BA454,Iif($T$823="AFOLU",BD454)))))),IF($S$823="Per unit GDP ($m)",IF($T$823="All sectors",U658,IF($T$823="Stationary",AG658,IF($T$823="Transportation",AP658,IF($T$823="Waste",AV658,IF($T$823="IPPU",BA46,IF($T$823="AFOLU",BD658)))))),"")))))</f>
        <v/>
      </c>
      <c r="W868" s="124" t="str">
        <f>IF('Analysis_2-must not modify'!$T868="","",IF($S$823="Total GHG",IF($T$823="All sectors",V46,IF($T$823="Stationary",AH46,IF($T$823="Transportation",AQ46,IF($T$823="Waste",AW46,IF($T$823="IPPU",BB46,Iif($T$823="AFOLU",BE46)))))),IF($S$823="Per capita",IF($T$823="All sectors",V250,IF($T$823="Stationary",AH250,IF($T$823="Transportation",AQ250,IF($T$823="Waste",AW250,IF($T$823="IPPU",BB250,IF($T$823="AFOLU",BE250)))))),IF($S$823="Per unit land area (km2)",IF($T$823="All sectors",V454,IF($T$823="Stationary",AH454,IF($T$823="Transportation",AQ454,IF($T$823="Waste",AW454,IF($T$823="IPPU",BB454,Iif($T$823="AFOLU",BE454)))))),IF($S$823="Per unit GDP ($m)",IF($T$823="All sectors",V658,IF($T$823="Stationary",AH658,IF($T$823="Transportation",AQ658,IF($T$823="Waste",AW658,IF($T$823="IPPU",BB46,IF($T$823="AFOLU",BE658)))))),"")))))</f>
        <v/>
      </c>
      <c r="X868" s="124" t="str">
        <f>IF('Analysis_2-must not modify'!$T868="","",IF($S$823="Total GHG",IF($T$823="All sectors",W46,IF($T$823="Stationary",AI46,IF($T$823="Transportation",AR46,IF($T$823="Waste",AX46,IF($T$823="IPPU","",IF($T$823="AFOLU",BF46)))))),IF($S$823="Per capita",IF($T$823="All sectors",W250,IF($T$823="Stationary",AI250,IF($T$823="Transportation",AR250,IF($T$823="Waste",AX250,IF($T$823="IPPU","",IF($T$823="AFOLU",BF250)))))),IF($S$823="Per unit land area (km2)",IF($T$823="All sectors",W454,IF($T$823="Stationary",AI454,IF($T$823="Transportation",AR454,IF($T$823="Waste",AX454,IF($T$823="IPPU","",IF($T$823="AFOLU",BF454)))))),IF($S$823="Per unit GDP ($m)",IF($T$823="All sectors",W658,IF($T$823="Stationary",AI658,IF($T$823="Transportation",AR658,IF($T$823="Waste",AX658,IF($T$823="IPPU","",IF($T$823="AFOLU",BF658)))))),"")))))</f>
        <v/>
      </c>
      <c r="Y868" s="124" t="str">
        <f>IF('Analysis_2-must not modify'!$T868="","",IF($S$823="Total GHG",IF($T$823="All sectors",X46,IF($T$823="Stationary",AJ46,IF($T$823="Transportation",AS46,IF($T$823="Waste",AY46,"")))),IF($S$823="Per capita",IF($T$823="All sectors",X250,IF($T$823="Stationary",AJ250,IF($T$823="Transportation",AS250,IF($T$823="Waste",AY250,"")))),IF($S$823="Per unit land area (km2)",IF($T$823="All sectors",X454,IF($T$823="Stationary",AJ454,IF($T$823="Transportation",AS454,IF($T$823="Waste",AY454,"")))),IF($S$823="Per unit GDP ($m)",IF($T$823="All sectors",X658,IF($T$823="Stationary",AJ658,IF($T$823="Transportation",AS658,IF($T$823="Waste",AY658,"")))),"")))))</f>
        <v/>
      </c>
      <c r="Z868" s="124" t="str">
        <f>IF('Analysis_2-must not modify'!$T868="","",IF($S$823="Total GHG",IF($T$823="All sectors",Y46,IF($T$823="Stationary",AK46,IF($T$823="Transportation",AT46,""))),IF($S$823="Per capita",IF($T$823="All sectors",Y250,IF($T$823="Stationary",AK250,IF($T$823="Transportation",AT250,""))),IF($S$823="Per unit land area (km2)",IF($T$823="All sectors",Y454,IF($T$823="Stationary",AK454,IF($T$823="Transportation",AT454,""))),IF($S$823="Per unit GDP ($m)",IF($T$823="All sectors",Y658,IF($T$823="Stationary",AK658,IF($T$823="Transportation",AT658,""))),"")))))</f>
        <v/>
      </c>
      <c r="AA868" s="124" t="str">
        <f>IF('Analysis_2-must not modify'!$T868="","",IF($S$823="Total GHG",IF($T$823="All sectors","",IF($T$823="Stationary",AL46,"")),IF($S$823="Per capita",IF($T$823="All sectors","",IF($T$823="Stationary",AL250,"")),IF($S$823="Per unit land area (km2)",IF($T$823="All sectors","",IF($T$823="Stationary",AL454,"")),IF($S$823="Per unit GDP ($m)",IF($T$823="All sectors","",IF($T$823="Stationary",AL658,"")),"")))))</f>
        <v/>
      </c>
      <c r="AB868" s="124" t="str">
        <f>IF('Analysis_2-must not modify'!$T868="","",IF($S$823="Total GHG",IF($T$823="All sectors","",IF($T$823="Stationary",AM46,"")),IF($S$823="Per capita",IF($T$823="All sectors","",IF($T$823="Stationary",AM250,"")),IF($S$823="Per unit land area (km2)",IF($T$823="All sectors","",IF($T$823="Stationary",AM454,"")),IF($S$823="Per unit GDP ($m)",IF($T$823="All sectors","",IF($T$823="Stationary",AM658,"")),"")))))</f>
        <v/>
      </c>
      <c r="AC868" s="124" t="str">
        <f>IF('Analysis_2-must not modify'!$T868="","",IF($S$823="Total GHG",IF($T$823="All sectors","",IF($T$823="Stationary",AN46,"")),IF($S$823="Per capita",IF($T$823="All sectors","",IF($T$823="Stationary",AN250,"")),IF($S$823="Per unit land area (km2)",IF($T$823="All sectors","",IF($T$823="Stationary",AN454,"")),IF($S$823="Per unit GDP ($m)",IF($T$823="All sectors","",IF($T$823="Stationary",AN658,"")),"")))))</f>
        <v/>
      </c>
      <c r="AD868" s="121" t="str">
        <f>IF(U868&lt;X$1+1,U868,IF('Analysis_2-must not modify'!$U868="","",RANK('Analysis_2-must not modify'!$U868,rankORIGINAL)+'Analysis_2-must not modify'!X$1))</f>
        <v/>
      </c>
      <c r="AE868" s="50" t="str">
        <f t="shared" si="518"/>
        <v/>
      </c>
      <c r="AF868" s="83">
        <f t="shared" si="528"/>
        <v>1.265212704932196</v>
      </c>
      <c r="AG868" s="83">
        <f t="shared" si="528"/>
        <v>0.93901311624338835</v>
      </c>
      <c r="AH868" s="83">
        <f t="shared" si="528"/>
        <v>0.24956003748657313</v>
      </c>
      <c r="AI868" s="83" t="str">
        <f t="shared" si="528"/>
        <v/>
      </c>
      <c r="AJ868" s="83" t="str">
        <f t="shared" si="528"/>
        <v/>
      </c>
      <c r="AK868" s="83" t="str">
        <f t="shared" si="528"/>
        <v/>
      </c>
      <c r="AL868" s="83" t="str">
        <f t="shared" si="528"/>
        <v/>
      </c>
      <c r="AM868" s="83">
        <f t="shared" si="528"/>
        <v>4.974496203048602E-2</v>
      </c>
      <c r="AN868" s="83">
        <f t="shared" ca="1" si="532"/>
        <v>94</v>
      </c>
      <c r="AO868" s="50" t="str">
        <f t="shared" si="519"/>
        <v/>
      </c>
      <c r="AP868" s="83">
        <f t="shared" si="529"/>
        <v>1.4150768014748802</v>
      </c>
      <c r="AQ868" s="83">
        <f t="shared" si="529"/>
        <v>3.6383580449023914E-2</v>
      </c>
      <c r="AR868" s="83" t="str">
        <f t="shared" si="529"/>
        <v/>
      </c>
      <c r="AS868" s="83" t="str">
        <f t="shared" si="529"/>
        <v/>
      </c>
      <c r="AT868" s="83" t="str">
        <f t="shared" si="529"/>
        <v/>
      </c>
      <c r="AU868" s="83">
        <f t="shared" ca="1" si="533"/>
        <v>84</v>
      </c>
      <c r="AV868" s="50" t="str">
        <f t="shared" si="520"/>
        <v/>
      </c>
      <c r="AW868" s="83">
        <f t="shared" si="527"/>
        <v>0.46757837745684006</v>
      </c>
      <c r="AX868" s="83" t="str">
        <f t="shared" si="527"/>
        <v/>
      </c>
      <c r="AY868" s="83" t="str">
        <f t="shared" si="527"/>
        <v/>
      </c>
      <c r="AZ868" s="83">
        <f t="shared" si="527"/>
        <v>4.8628511684163697E-2</v>
      </c>
      <c r="BA868" s="83">
        <f t="shared" ca="1" si="534"/>
        <v>50</v>
      </c>
      <c r="BB868" s="50" t="str">
        <f t="shared" si="521"/>
        <v/>
      </c>
      <c r="BC868" s="83" t="str">
        <f t="shared" si="535"/>
        <v/>
      </c>
      <c r="BD868" s="83" t="str">
        <f t="shared" si="536"/>
        <v/>
      </c>
      <c r="BE868" s="83" t="e">
        <f t="shared" ca="1" si="537"/>
        <v>#VALUE!</v>
      </c>
      <c r="BF868" s="50" t="str">
        <f t="shared" si="522"/>
        <v/>
      </c>
    </row>
    <row r="869" spans="1:58" ht="15" customHeight="1">
      <c r="A869" s="25">
        <f t="shared" si="516"/>
        <v>6</v>
      </c>
      <c r="B869" s="25">
        <v>38</v>
      </c>
      <c r="C869" s="112" t="str">
        <f t="shared" si="530"/>
        <v>Buenos Aires_2011</v>
      </c>
      <c r="D869" s="112" t="str">
        <f>IFERROR(VLOOKUP($C869,'Analysis-must not modify'!$C:$G,4,FALSE),"")</f>
        <v>Argentina</v>
      </c>
      <c r="E869" s="112" t="str">
        <f>IFERROR(VLOOKUP($C869,'Analysis-must not modify'!$C:$G,5,FALSE),"")</f>
        <v>Latin America</v>
      </c>
      <c r="F869" s="112" t="str">
        <f t="shared" si="508"/>
        <v>Latin_America</v>
      </c>
      <c r="G869" s="121">
        <f>VLOOKUP(C869,'Analysis-must not modify'!C:D,2,FALSE)</f>
        <v>2011</v>
      </c>
      <c r="H869" s="121" t="str">
        <f>VLOOKUP(C869,'Analysis-must not modify'!C:FF,160,FALSE)</f>
        <v>No</v>
      </c>
      <c r="I869" s="121" t="str">
        <f>VLOOKUP(C869,'Analysis-must not modify'!C:FI,161,FALSE)</f>
        <v>Sub-tropical</v>
      </c>
      <c r="J869" s="121">
        <f>VLOOKUP(C869,'Analysis-must not modify'!C:FI,162,FALSE)</f>
        <v>33652.389054303763</v>
      </c>
      <c r="K869" s="121">
        <f>VLOOKUP(C869,'Analysis-must not modify'!C:FI,163,FALSE)</f>
        <v>15168.195</v>
      </c>
      <c r="L869" s="121">
        <f t="shared" si="509"/>
        <v>1</v>
      </c>
      <c r="M869" s="121">
        <f t="shared" si="510"/>
        <v>1</v>
      </c>
      <c r="N869" s="121">
        <f t="shared" si="511"/>
        <v>1</v>
      </c>
      <c r="O869" s="121">
        <f t="shared" si="512"/>
        <v>1</v>
      </c>
      <c r="P869" s="121">
        <f t="shared" si="517"/>
        <v>1</v>
      </c>
      <c r="Q869" s="121">
        <f t="shared" si="513"/>
        <v>0</v>
      </c>
      <c r="R869" s="121" t="str">
        <f t="shared" si="514"/>
        <v/>
      </c>
      <c r="S869" s="122" t="str">
        <f t="shared" si="515"/>
        <v/>
      </c>
      <c r="T869" s="121" t="str">
        <f t="shared" si="531"/>
        <v/>
      </c>
      <c r="U869" s="121" t="str">
        <f>IFERROR(IF('Analysis_2-must not modify'!$R869="","",IF($S$823="Total GHG",IF($T$823="All sectors",AA47,IF($T$823="Stationary",AB47,IF($T$823="Transportation",AC47,IF($T$823="Waste",AD47,IF($T$823="IPPU",AE47,Iif($T$823="AFOLU",AF47)))))),IF($S$823="Per capita",IF($T$823="All sectors",AA251,IF($T$823="Stationary",AB251,IF($T$823="Transportation",AC251,IF($T$823="Waste",AD251,IF($T$823="IPPU",AE251,IF($T$823="AFOLU",AF251)))))),IF($S$823="Per unit land area (km2)",IF($T$823="All sectors",AA455,IF($T$823="Stationary",AB455,IF($T$823="Transportation",AC455,IF($T$823="Waste",AD455,IF($T$823="IPPU",AE455,IF($T$823="AFOLU",AF455)))))),IF($S$823="Per unit GDP ($m)",IF($T$823="All sectors",AA659,IF($T$823="Stationary",AB659,IF($T$823="Transportation",AC659,IF($T$823="Waste",AD659,IF($T$823="IPPU",AE659,IF($T$823="AFOLU",AF659)))))),""))))),"")</f>
        <v/>
      </c>
      <c r="V869" s="124" t="str">
        <f>IF('Analysis_2-must not modify'!$T869="","",IF($S$823="Total GHG",IF($T$823="All sectors",U47,IF($T$823="Stationary",AG47,IF($T$823="Transportation",AP47,IF($T$823="Waste",AV47,IF($T$823="IPPU",BA47,Iif($T$823="AFOLU",BD47)))))),IF($S$823="Per capita",IF($T$823="All sectors",U251,IF($T$823="Stationary",AG251,IF($T$823="Transportation",AP251,IF($T$823="Waste",AV251,IF($T$823="IPPU",BA251,IF($T$823="AFOLU",BD251)))))),IF($S$823="Per unit land area (km2)",IF($T$823="All sectors",U455,IF($T$823="Stationary",AG455,IF($T$823="Transportation",AP455,IF($T$823="Waste",AV455,IF($T$823="IPPU",BA455,Iif($T$823="AFOLU",BD455)))))),IF($S$823="Per unit GDP ($m)",IF($T$823="All sectors",U659,IF($T$823="Stationary",AG659,IF($T$823="Transportation",AP659,IF($T$823="Waste",AV659,IF($T$823="IPPU",BA47,IF($T$823="AFOLU",BD659)))))),"")))))</f>
        <v/>
      </c>
      <c r="W869" s="124" t="str">
        <f>IF('Analysis_2-must not modify'!$T869="","",IF($S$823="Total GHG",IF($T$823="All sectors",V47,IF($T$823="Stationary",AH47,IF($T$823="Transportation",AQ47,IF($T$823="Waste",AW47,IF($T$823="IPPU",BB47,Iif($T$823="AFOLU",BE47)))))),IF($S$823="Per capita",IF($T$823="All sectors",V251,IF($T$823="Stationary",AH251,IF($T$823="Transportation",AQ251,IF($T$823="Waste",AW251,IF($T$823="IPPU",BB251,IF($T$823="AFOLU",BE251)))))),IF($S$823="Per unit land area (km2)",IF($T$823="All sectors",V455,IF($T$823="Stationary",AH455,IF($T$823="Transportation",AQ455,IF($T$823="Waste",AW455,IF($T$823="IPPU",BB455,Iif($T$823="AFOLU",BE455)))))),IF($S$823="Per unit GDP ($m)",IF($T$823="All sectors",V659,IF($T$823="Stationary",AH659,IF($T$823="Transportation",AQ659,IF($T$823="Waste",AW659,IF($T$823="IPPU",BB47,IF($T$823="AFOLU",BE659)))))),"")))))</f>
        <v/>
      </c>
      <c r="X869" s="124" t="str">
        <f>IF('Analysis_2-must not modify'!$T869="","",IF($S$823="Total GHG",IF($T$823="All sectors",W47,IF($T$823="Stationary",AI47,IF($T$823="Transportation",AR47,IF($T$823="Waste",AX47,IF($T$823="IPPU","",IF($T$823="AFOLU",BF47)))))),IF($S$823="Per capita",IF($T$823="All sectors",W251,IF($T$823="Stationary",AI251,IF($T$823="Transportation",AR251,IF($T$823="Waste",AX251,IF($T$823="IPPU","",IF($T$823="AFOLU",BF251)))))),IF($S$823="Per unit land area (km2)",IF($T$823="All sectors",W455,IF($T$823="Stationary",AI455,IF($T$823="Transportation",AR455,IF($T$823="Waste",AX455,IF($T$823="IPPU","",IF($T$823="AFOLU",BF455)))))),IF($S$823="Per unit GDP ($m)",IF($T$823="All sectors",W659,IF($T$823="Stationary",AI659,IF($T$823="Transportation",AR659,IF($T$823="Waste",AX659,IF($T$823="IPPU","",IF($T$823="AFOLU",BF659)))))),"")))))</f>
        <v/>
      </c>
      <c r="Y869" s="124" t="str">
        <f>IF('Analysis_2-must not modify'!$T869="","",IF($S$823="Total GHG",IF($T$823="All sectors",X47,IF($T$823="Stationary",AJ47,IF($T$823="Transportation",AS47,IF($T$823="Waste",AY47,"")))),IF($S$823="Per capita",IF($T$823="All sectors",X251,IF($T$823="Stationary",AJ251,IF($T$823="Transportation",AS251,IF($T$823="Waste",AY251,"")))),IF($S$823="Per unit land area (km2)",IF($T$823="All sectors",X455,IF($T$823="Stationary",AJ455,IF($T$823="Transportation",AS455,IF($T$823="Waste",AY455,"")))),IF($S$823="Per unit GDP ($m)",IF($T$823="All sectors",X659,IF($T$823="Stationary",AJ659,IF($T$823="Transportation",AS659,IF($T$823="Waste",AY659,"")))),"")))))</f>
        <v/>
      </c>
      <c r="Z869" s="124" t="str">
        <f>IF('Analysis_2-must not modify'!$T869="","",IF($S$823="Total GHG",IF($T$823="All sectors",Y47,IF($T$823="Stationary",AK47,IF($T$823="Transportation",AT47,""))),IF($S$823="Per capita",IF($T$823="All sectors",Y251,IF($T$823="Stationary",AK251,IF($T$823="Transportation",AT251,""))),IF($S$823="Per unit land area (km2)",IF($T$823="All sectors",Y455,IF($T$823="Stationary",AK455,IF($T$823="Transportation",AT455,""))),IF($S$823="Per unit GDP ($m)",IF($T$823="All sectors",Y659,IF($T$823="Stationary",AK659,IF($T$823="Transportation",AT659,""))),"")))))</f>
        <v/>
      </c>
      <c r="AA869" s="124" t="str">
        <f>IF('Analysis_2-must not modify'!$T869="","",IF($S$823="Total GHG",IF($T$823="All sectors","",IF($T$823="Stationary",AL47,"")),IF($S$823="Per capita",IF($T$823="All sectors","",IF($T$823="Stationary",AL251,"")),IF($S$823="Per unit land area (km2)",IF($T$823="All sectors","",IF($T$823="Stationary",AL455,"")),IF($S$823="Per unit GDP ($m)",IF($T$823="All sectors","",IF($T$823="Stationary",AL659,"")),"")))))</f>
        <v/>
      </c>
      <c r="AB869" s="124" t="str">
        <f>IF('Analysis_2-must not modify'!$T869="","",IF($S$823="Total GHG",IF($T$823="All sectors","",IF($T$823="Stationary",AM47,"")),IF($S$823="Per capita",IF($T$823="All sectors","",IF($T$823="Stationary",AM251,"")),IF($S$823="Per unit land area (km2)",IF($T$823="All sectors","",IF($T$823="Stationary",AM455,"")),IF($S$823="Per unit GDP ($m)",IF($T$823="All sectors","",IF($T$823="Stationary",AM659,"")),"")))))</f>
        <v/>
      </c>
      <c r="AC869" s="124" t="str">
        <f>IF('Analysis_2-must not modify'!$T869="","",IF($S$823="Total GHG",IF($T$823="All sectors","",IF($T$823="Stationary",AN47,"")),IF($S$823="Per capita",IF($T$823="All sectors","",IF($T$823="Stationary",AN251,"")),IF($S$823="Per unit land area (km2)",IF($T$823="All sectors","",IF($T$823="Stationary",AN455,"")),IF($S$823="Per unit GDP ($m)",IF($T$823="All sectors","",IF($T$823="Stationary",AN659,"")),"")))))</f>
        <v/>
      </c>
      <c r="AD869" s="121" t="str">
        <f>IF(U869&lt;X$1+1,U869,IF('Analysis_2-must not modify'!$U869="","",RANK('Analysis_2-must not modify'!$U869,rankORIGINAL)+'Analysis_2-must not modify'!X$1))</f>
        <v/>
      </c>
      <c r="AE869" s="50" t="str">
        <f t="shared" si="518"/>
        <v/>
      </c>
      <c r="AF869" s="83">
        <f t="shared" si="528"/>
        <v>1.3124046344100673</v>
      </c>
      <c r="AG869" s="83">
        <f t="shared" si="528"/>
        <v>0.90797216027570282</v>
      </c>
      <c r="AH869" s="83">
        <f t="shared" si="528"/>
        <v>0.21448793137874578</v>
      </c>
      <c r="AI869" s="83" t="str">
        <f t="shared" si="528"/>
        <v/>
      </c>
      <c r="AJ869" s="83" t="str">
        <f t="shared" si="528"/>
        <v/>
      </c>
      <c r="AK869" s="83" t="str">
        <f t="shared" si="528"/>
        <v/>
      </c>
      <c r="AL869" s="83" t="str">
        <f t="shared" si="528"/>
        <v/>
      </c>
      <c r="AM869" s="83">
        <f t="shared" si="528"/>
        <v>4.9810444322957559E-2</v>
      </c>
      <c r="AN869" s="83">
        <f t="shared" ca="1" si="532"/>
        <v>97</v>
      </c>
      <c r="AO869" s="50" t="str">
        <f t="shared" si="519"/>
        <v/>
      </c>
      <c r="AP869" s="83">
        <f t="shared" si="529"/>
        <v>1.1858979514288326</v>
      </c>
      <c r="AQ869" s="83">
        <f t="shared" si="529"/>
        <v>3.8074971481830665E-2</v>
      </c>
      <c r="AR869" s="83" t="str">
        <f t="shared" si="529"/>
        <v/>
      </c>
      <c r="AS869" s="83" t="str">
        <f t="shared" si="529"/>
        <v/>
      </c>
      <c r="AT869" s="83" t="str">
        <f t="shared" si="529"/>
        <v/>
      </c>
      <c r="AU869" s="83">
        <f t="shared" ca="1" si="533"/>
        <v>96</v>
      </c>
      <c r="AV869" s="50" t="str">
        <f t="shared" si="520"/>
        <v/>
      </c>
      <c r="AW869" s="83">
        <f t="shared" si="527"/>
        <v>0.46156383847880605</v>
      </c>
      <c r="AX869" s="83" t="str">
        <f t="shared" si="527"/>
        <v/>
      </c>
      <c r="AY869" s="83" t="str">
        <f t="shared" si="527"/>
        <v/>
      </c>
      <c r="AZ869" s="83">
        <f t="shared" si="527"/>
        <v>4.623395944883088E-2</v>
      </c>
      <c r="BA869" s="83">
        <f t="shared" ca="1" si="534"/>
        <v>53</v>
      </c>
      <c r="BB869" s="50" t="str">
        <f t="shared" si="521"/>
        <v/>
      </c>
      <c r="BC869" s="83" t="str">
        <f t="shared" si="535"/>
        <v/>
      </c>
      <c r="BD869" s="83" t="str">
        <f t="shared" si="536"/>
        <v/>
      </c>
      <c r="BE869" s="83" t="e">
        <f t="shared" ca="1" si="537"/>
        <v>#VALUE!</v>
      </c>
      <c r="BF869" s="50" t="str">
        <f t="shared" si="522"/>
        <v/>
      </c>
    </row>
    <row r="870" spans="1:58" ht="15" customHeight="1">
      <c r="A870" s="25">
        <f t="shared" si="516"/>
        <v>6</v>
      </c>
      <c r="B870" s="25">
        <v>39</v>
      </c>
      <c r="C870" s="112" t="str">
        <f t="shared" si="530"/>
        <v>Buenos Aires_2012</v>
      </c>
      <c r="D870" s="112" t="str">
        <f>IFERROR(VLOOKUP($C870,'Analysis-must not modify'!$C:$G,4,FALSE),"")</f>
        <v>Argentina</v>
      </c>
      <c r="E870" s="112" t="str">
        <f>IFERROR(VLOOKUP($C870,'Analysis-must not modify'!$C:$G,5,FALSE),"")</f>
        <v>Latin America</v>
      </c>
      <c r="F870" s="112" t="str">
        <f t="shared" si="508"/>
        <v>Latin_America</v>
      </c>
      <c r="G870" s="121">
        <f>VLOOKUP(C870,'Analysis-must not modify'!C:D,2,FALSE)</f>
        <v>2012</v>
      </c>
      <c r="H870" s="121" t="str">
        <f>VLOOKUP(C870,'Analysis-must not modify'!C:FF,160,FALSE)</f>
        <v>No</v>
      </c>
      <c r="I870" s="121" t="str">
        <f>VLOOKUP(C870,'Analysis-must not modify'!C:FI,161,FALSE)</f>
        <v>Sub-tropical</v>
      </c>
      <c r="J870" s="121">
        <f>VLOOKUP(C870,'Analysis-must not modify'!C:FI,162,FALSE)</f>
        <v>37698.882678825285</v>
      </c>
      <c r="K870" s="121">
        <f>VLOOKUP(C870,'Analysis-must not modify'!C:FI,163,FALSE)</f>
        <v>15194.3</v>
      </c>
      <c r="L870" s="121">
        <f t="shared" si="509"/>
        <v>1</v>
      </c>
      <c r="M870" s="121">
        <f t="shared" si="510"/>
        <v>1</v>
      </c>
      <c r="N870" s="121">
        <f t="shared" si="511"/>
        <v>1</v>
      </c>
      <c r="O870" s="121">
        <f t="shared" si="512"/>
        <v>1</v>
      </c>
      <c r="P870" s="121">
        <f t="shared" si="517"/>
        <v>1</v>
      </c>
      <c r="Q870" s="121">
        <f t="shared" si="513"/>
        <v>0</v>
      </c>
      <c r="R870" s="121" t="str">
        <f t="shared" si="514"/>
        <v/>
      </c>
      <c r="S870" s="122" t="str">
        <f t="shared" si="515"/>
        <v/>
      </c>
      <c r="T870" s="121" t="str">
        <f t="shared" si="531"/>
        <v/>
      </c>
      <c r="U870" s="121" t="str">
        <f>IFERROR(IF('Analysis_2-must not modify'!$R870="","",IF($S$823="Total GHG",IF($T$823="All sectors",AA48,IF($T$823="Stationary",AB48,IF($T$823="Transportation",AC48,IF($T$823="Waste",AD48,IF($T$823="IPPU",AE48,Iif($T$823="AFOLU",AF48)))))),IF($S$823="Per capita",IF($T$823="All sectors",AA252,IF($T$823="Stationary",AB252,IF($T$823="Transportation",AC252,IF($T$823="Waste",AD252,IF($T$823="IPPU",AE252,IF($T$823="AFOLU",AF252)))))),IF($S$823="Per unit land area (km2)",IF($T$823="All sectors",AA456,IF($T$823="Stationary",AB456,IF($T$823="Transportation",AC456,IF($T$823="Waste",AD456,IF($T$823="IPPU",AE456,IF($T$823="AFOLU",AF456)))))),IF($S$823="Per unit GDP ($m)",IF($T$823="All sectors",AA660,IF($T$823="Stationary",AB660,IF($T$823="Transportation",AC660,IF($T$823="Waste",AD660,IF($T$823="IPPU",AE660,IF($T$823="AFOLU",AF660)))))),""))))),"")</f>
        <v/>
      </c>
      <c r="V870" s="124" t="str">
        <f>IF('Analysis_2-must not modify'!$T870="","",IF($S$823="Total GHG",IF($T$823="All sectors",U48,IF($T$823="Stationary",AG48,IF($T$823="Transportation",AP48,IF($T$823="Waste",AV48,IF($T$823="IPPU",BA48,Iif($T$823="AFOLU",BD48)))))),IF($S$823="Per capita",IF($T$823="All sectors",U252,IF($T$823="Stationary",AG252,IF($T$823="Transportation",AP252,IF($T$823="Waste",AV252,IF($T$823="IPPU",BA252,IF($T$823="AFOLU",BD252)))))),IF($S$823="Per unit land area (km2)",IF($T$823="All sectors",U456,IF($T$823="Stationary",AG456,IF($T$823="Transportation",AP456,IF($T$823="Waste",AV456,IF($T$823="IPPU",BA456,Iif($T$823="AFOLU",BD456)))))),IF($S$823="Per unit GDP ($m)",IF($T$823="All sectors",U660,IF($T$823="Stationary",AG660,IF($T$823="Transportation",AP660,IF($T$823="Waste",AV660,IF($T$823="IPPU",BA48,IF($T$823="AFOLU",BD660)))))),"")))))</f>
        <v/>
      </c>
      <c r="W870" s="124" t="str">
        <f>IF('Analysis_2-must not modify'!$T870="","",IF($S$823="Total GHG",IF($T$823="All sectors",V48,IF($T$823="Stationary",AH48,IF($T$823="Transportation",AQ48,IF($T$823="Waste",AW48,IF($T$823="IPPU",BB48,Iif($T$823="AFOLU",BE48)))))),IF($S$823="Per capita",IF($T$823="All sectors",V252,IF($T$823="Stationary",AH252,IF($T$823="Transportation",AQ252,IF($T$823="Waste",AW252,IF($T$823="IPPU",BB252,IF($T$823="AFOLU",BE252)))))),IF($S$823="Per unit land area (km2)",IF($T$823="All sectors",V456,IF($T$823="Stationary",AH456,IF($T$823="Transportation",AQ456,IF($T$823="Waste",AW456,IF($T$823="IPPU",BB456,Iif($T$823="AFOLU",BE456)))))),IF($S$823="Per unit GDP ($m)",IF($T$823="All sectors",V660,IF($T$823="Stationary",AH660,IF($T$823="Transportation",AQ660,IF($T$823="Waste",AW660,IF($T$823="IPPU",BB48,IF($T$823="AFOLU",BE660)))))),"")))))</f>
        <v/>
      </c>
      <c r="X870" s="124" t="str">
        <f>IF('Analysis_2-must not modify'!$T870="","",IF($S$823="Total GHG",IF($T$823="All sectors",W48,IF($T$823="Stationary",AI48,IF($T$823="Transportation",AR48,IF($T$823="Waste",AX48,IF($T$823="IPPU","",IF($T$823="AFOLU",BF48)))))),IF($S$823="Per capita",IF($T$823="All sectors",W252,IF($T$823="Stationary",AI252,IF($T$823="Transportation",AR252,IF($T$823="Waste",AX252,IF($T$823="IPPU","",IF($T$823="AFOLU",BF252)))))),IF($S$823="Per unit land area (km2)",IF($T$823="All sectors",W456,IF($T$823="Stationary",AI456,IF($T$823="Transportation",AR456,IF($T$823="Waste",AX456,IF($T$823="IPPU","",IF($T$823="AFOLU",BF456)))))),IF($S$823="Per unit GDP ($m)",IF($T$823="All sectors",W660,IF($T$823="Stationary",AI660,IF($T$823="Transportation",AR660,IF($T$823="Waste",AX660,IF($T$823="IPPU","",IF($T$823="AFOLU",BF660)))))),"")))))</f>
        <v/>
      </c>
      <c r="Y870" s="124" t="str">
        <f>IF('Analysis_2-must not modify'!$T870="","",IF($S$823="Total GHG",IF($T$823="All sectors",X48,IF($T$823="Stationary",AJ48,IF($T$823="Transportation",AS48,IF($T$823="Waste",AY48,"")))),IF($S$823="Per capita",IF($T$823="All sectors",X252,IF($T$823="Stationary",AJ252,IF($T$823="Transportation",AS252,IF($T$823="Waste",AY252,"")))),IF($S$823="Per unit land area (km2)",IF($T$823="All sectors",X456,IF($T$823="Stationary",AJ456,IF($T$823="Transportation",AS456,IF($T$823="Waste",AY456,"")))),IF($S$823="Per unit GDP ($m)",IF($T$823="All sectors",X660,IF($T$823="Stationary",AJ660,IF($T$823="Transportation",AS660,IF($T$823="Waste",AY660,"")))),"")))))</f>
        <v/>
      </c>
      <c r="Z870" s="124" t="str">
        <f>IF('Analysis_2-must not modify'!$T870="","",IF($S$823="Total GHG",IF($T$823="All sectors",Y48,IF($T$823="Stationary",AK48,IF($T$823="Transportation",AT48,""))),IF($S$823="Per capita",IF($T$823="All sectors",Y252,IF($T$823="Stationary",AK252,IF($T$823="Transportation",AT252,""))),IF($S$823="Per unit land area (km2)",IF($T$823="All sectors",Y456,IF($T$823="Stationary",AK456,IF($T$823="Transportation",AT456,""))),IF($S$823="Per unit GDP ($m)",IF($T$823="All sectors",Y660,IF($T$823="Stationary",AK660,IF($T$823="Transportation",AT660,""))),"")))))</f>
        <v/>
      </c>
      <c r="AA870" s="124" t="str">
        <f>IF('Analysis_2-must not modify'!$T870="","",IF($S$823="Total GHG",IF($T$823="All sectors","",IF($T$823="Stationary",AL48,"")),IF($S$823="Per capita",IF($T$823="All sectors","",IF($T$823="Stationary",AL252,"")),IF($S$823="Per unit land area (km2)",IF($T$823="All sectors","",IF($T$823="Stationary",AL456,"")),IF($S$823="Per unit GDP ($m)",IF($T$823="All sectors","",IF($T$823="Stationary",AL660,"")),"")))))</f>
        <v/>
      </c>
      <c r="AB870" s="124" t="str">
        <f>IF('Analysis_2-must not modify'!$T870="","",IF($S$823="Total GHG",IF($T$823="All sectors","",IF($T$823="Stationary",AM48,"")),IF($S$823="Per capita",IF($T$823="All sectors","",IF($T$823="Stationary",AM252,"")),IF($S$823="Per unit land area (km2)",IF($T$823="All sectors","",IF($T$823="Stationary",AM456,"")),IF($S$823="Per unit GDP ($m)",IF($T$823="All sectors","",IF($T$823="Stationary",AM660,"")),"")))))</f>
        <v/>
      </c>
      <c r="AC870" s="124" t="str">
        <f>IF('Analysis_2-must not modify'!$T870="","",IF($S$823="Total GHG",IF($T$823="All sectors","",IF($T$823="Stationary",AN48,"")),IF($S$823="Per capita",IF($T$823="All sectors","",IF($T$823="Stationary",AN252,"")),IF($S$823="Per unit land area (km2)",IF($T$823="All sectors","",IF($T$823="Stationary",AN456,"")),IF($S$823="Per unit GDP ($m)",IF($T$823="All sectors","",IF($T$823="Stationary",AN660,"")),"")))))</f>
        <v/>
      </c>
      <c r="AD870" s="121" t="str">
        <f>IF(U870&lt;X$1+1,U870,IF('Analysis_2-must not modify'!$U870="","",RANK('Analysis_2-must not modify'!$U870,rankORIGINAL)+'Analysis_2-must not modify'!X$1))</f>
        <v/>
      </c>
      <c r="AE870" s="50" t="str">
        <f t="shared" si="518"/>
        <v/>
      </c>
      <c r="AF870" s="83">
        <f t="shared" si="528"/>
        <v>1.2887615322278512</v>
      </c>
      <c r="AG870" s="83">
        <f t="shared" si="528"/>
        <v>1.0207193482080361</v>
      </c>
      <c r="AH870" s="83">
        <f t="shared" si="528"/>
        <v>0.24851493725939364</v>
      </c>
      <c r="AI870" s="83" t="str">
        <f t="shared" si="528"/>
        <v/>
      </c>
      <c r="AJ870" s="83" t="str">
        <f t="shared" si="528"/>
        <v/>
      </c>
      <c r="AK870" s="83" t="str">
        <f t="shared" si="528"/>
        <v/>
      </c>
      <c r="AL870" s="83" t="str">
        <f t="shared" si="528"/>
        <v/>
      </c>
      <c r="AM870" s="83">
        <f t="shared" si="528"/>
        <v>5.1237874108897186E-2</v>
      </c>
      <c r="AN870" s="83">
        <f t="shared" ca="1" si="532"/>
        <v>89</v>
      </c>
      <c r="AO870" s="50" t="str">
        <f t="shared" si="519"/>
        <v/>
      </c>
      <c r="AP870" s="83">
        <f t="shared" si="529"/>
        <v>1.2144279956108042</v>
      </c>
      <c r="AQ870" s="83">
        <f t="shared" si="529"/>
        <v>3.678915748524203E-2</v>
      </c>
      <c r="AR870" s="83" t="str">
        <f t="shared" si="529"/>
        <v/>
      </c>
      <c r="AS870" s="83" t="str">
        <f t="shared" si="529"/>
        <v/>
      </c>
      <c r="AT870" s="83" t="str">
        <f t="shared" si="529"/>
        <v/>
      </c>
      <c r="AU870" s="83">
        <f t="shared" ca="1" si="533"/>
        <v>91</v>
      </c>
      <c r="AV870" s="50" t="str">
        <f t="shared" si="520"/>
        <v/>
      </c>
      <c r="AW870" s="83">
        <f t="shared" si="527"/>
        <v>0.50005889539380821</v>
      </c>
      <c r="AX870" s="83" t="str">
        <f t="shared" si="527"/>
        <v/>
      </c>
      <c r="AY870" s="83" t="str">
        <f t="shared" si="527"/>
        <v/>
      </c>
      <c r="AZ870" s="83">
        <f t="shared" si="527"/>
        <v>4.5272267389366502E-2</v>
      </c>
      <c r="BA870" s="83">
        <f t="shared" ca="1" si="534"/>
        <v>40</v>
      </c>
      <c r="BB870" s="50" t="str">
        <f t="shared" si="521"/>
        <v/>
      </c>
      <c r="BC870" s="83" t="str">
        <f t="shared" si="535"/>
        <v/>
      </c>
      <c r="BD870" s="83" t="str">
        <f t="shared" si="536"/>
        <v/>
      </c>
      <c r="BE870" s="83" t="e">
        <f t="shared" ca="1" si="537"/>
        <v>#VALUE!</v>
      </c>
      <c r="BF870" s="50" t="str">
        <f t="shared" si="522"/>
        <v/>
      </c>
    </row>
    <row r="871" spans="1:58" ht="15" customHeight="1">
      <c r="A871" s="25">
        <f t="shared" si="516"/>
        <v>6</v>
      </c>
      <c r="B871" s="153">
        <v>40</v>
      </c>
      <c r="C871" s="112" t="str">
        <f t="shared" si="530"/>
        <v>Buenos Aires_2013</v>
      </c>
      <c r="D871" s="112" t="str">
        <f>IFERROR(VLOOKUP($C871,'Analysis-must not modify'!$C:$G,4,FALSE),"")</f>
        <v>Argentina</v>
      </c>
      <c r="E871" s="112" t="str">
        <f>IFERROR(VLOOKUP($C871,'Analysis-must not modify'!$C:$G,5,FALSE),"")</f>
        <v>Latin America</v>
      </c>
      <c r="F871" s="112" t="str">
        <f t="shared" si="508"/>
        <v>Latin_America</v>
      </c>
      <c r="G871" s="121">
        <f>VLOOKUP(C871,'Analysis-must not modify'!C:D,2,FALSE)</f>
        <v>2013</v>
      </c>
      <c r="H871" s="121" t="str">
        <f>VLOOKUP(C871,'Analysis-must not modify'!C:FF,160,FALSE)</f>
        <v>No</v>
      </c>
      <c r="I871" s="121" t="str">
        <f>VLOOKUP(C871,'Analysis-must not modify'!C:FI,161,FALSE)</f>
        <v>Sub-tropical</v>
      </c>
      <c r="J871" s="121">
        <f>VLOOKUP(C871,'Analysis-must not modify'!C:FI,162,FALSE)</f>
        <v>25781.802368311739</v>
      </c>
      <c r="K871" s="121">
        <f>VLOOKUP(C871,'Analysis-must not modify'!C:FI,163,FALSE)</f>
        <v>15239.907939021976</v>
      </c>
      <c r="L871" s="121">
        <f t="shared" si="509"/>
        <v>1</v>
      </c>
      <c r="M871" s="121">
        <f t="shared" si="510"/>
        <v>1</v>
      </c>
      <c r="N871" s="121">
        <f t="shared" si="511"/>
        <v>1</v>
      </c>
      <c r="O871" s="121">
        <f t="shared" si="512"/>
        <v>1</v>
      </c>
      <c r="P871" s="121">
        <f t="shared" si="517"/>
        <v>1</v>
      </c>
      <c r="Q871" s="121">
        <f t="shared" si="513"/>
        <v>0</v>
      </c>
      <c r="R871" s="121" t="str">
        <f t="shared" si="514"/>
        <v/>
      </c>
      <c r="S871" s="122" t="str">
        <f t="shared" si="515"/>
        <v/>
      </c>
      <c r="T871" s="121" t="str">
        <f t="shared" si="531"/>
        <v/>
      </c>
      <c r="U871" s="121" t="str">
        <f>IFERROR(IF('Analysis_2-must not modify'!$R871="","",IF($S$823="Total GHG",IF($T$823="All sectors",AA49,IF($T$823="Stationary",AB49,IF($T$823="Transportation",AC49,IF($T$823="Waste",AD49,IF($T$823="IPPU",AE49,Iif($T$823="AFOLU",AF49)))))),IF($S$823="Per capita",IF($T$823="All sectors",AA253,IF($T$823="Stationary",AB253,IF($T$823="Transportation",AC253,IF($T$823="Waste",AD253,IF($T$823="IPPU",AE253,IF($T$823="AFOLU",AF253)))))),IF($S$823="Per unit land area (km2)",IF($T$823="All sectors",AA457,IF($T$823="Stationary",AB457,IF($T$823="Transportation",AC457,IF($T$823="Waste",AD457,IF($T$823="IPPU",AE457,IF($T$823="AFOLU",AF457)))))),IF($S$823="Per unit GDP ($m)",IF($T$823="All sectors",AA661,IF($T$823="Stationary",AB661,IF($T$823="Transportation",AC661,IF($T$823="Waste",AD661,IF($T$823="IPPU",AE661,IF($T$823="AFOLU",AF661)))))),""))))),"")</f>
        <v/>
      </c>
      <c r="V871" s="124" t="str">
        <f>IF('Analysis_2-must not modify'!$T871="","",IF($S$823="Total GHG",IF($T$823="All sectors",U49,IF($T$823="Stationary",AG49,IF($T$823="Transportation",AP49,IF($T$823="Waste",AV49,IF($T$823="IPPU",BA49,Iif($T$823="AFOLU",BD49)))))),IF($S$823="Per capita",IF($T$823="All sectors",U253,IF($T$823="Stationary",AG253,IF($T$823="Transportation",AP253,IF($T$823="Waste",AV253,IF($T$823="IPPU",BA253,IF($T$823="AFOLU",BD253)))))),IF($S$823="Per unit land area (km2)",IF($T$823="All sectors",U457,IF($T$823="Stationary",AG457,IF($T$823="Transportation",AP457,IF($T$823="Waste",AV457,IF($T$823="IPPU",BA457,Iif($T$823="AFOLU",BD457)))))),IF($S$823="Per unit GDP ($m)",IF($T$823="All sectors",U661,IF($T$823="Stationary",AG661,IF($T$823="Transportation",AP661,IF($T$823="Waste",AV661,IF($T$823="IPPU",BA49,IF($T$823="AFOLU",BD661)))))),"")))))</f>
        <v/>
      </c>
      <c r="W871" s="124" t="str">
        <f>IF('Analysis_2-must not modify'!$T871="","",IF($S$823="Total GHG",IF($T$823="All sectors",V49,IF($T$823="Stationary",AH49,IF($T$823="Transportation",AQ49,IF($T$823="Waste",AW49,IF($T$823="IPPU",BB49,Iif($T$823="AFOLU",BE49)))))),IF($S$823="Per capita",IF($T$823="All sectors",V253,IF($T$823="Stationary",AH253,IF($T$823="Transportation",AQ253,IF($T$823="Waste",AW253,IF($T$823="IPPU",BB253,IF($T$823="AFOLU",BE253)))))),IF($S$823="Per unit land area (km2)",IF($T$823="All sectors",V457,IF($T$823="Stationary",AH457,IF($T$823="Transportation",AQ457,IF($T$823="Waste",AW457,IF($T$823="IPPU",BB457,Iif($T$823="AFOLU",BE457)))))),IF($S$823="Per unit GDP ($m)",IF($T$823="All sectors",V661,IF($T$823="Stationary",AH661,IF($T$823="Transportation",AQ661,IF($T$823="Waste",AW661,IF($T$823="IPPU",BB49,IF($T$823="AFOLU",BE661)))))),"")))))</f>
        <v/>
      </c>
      <c r="X871" s="124" t="str">
        <f>IF('Analysis_2-must not modify'!$T871="","",IF($S$823="Total GHG",IF($T$823="All sectors",W49,IF($T$823="Stationary",AI49,IF($T$823="Transportation",AR49,IF($T$823="Waste",AX49,IF($T$823="IPPU","",IF($T$823="AFOLU",BF49)))))),IF($S$823="Per capita",IF($T$823="All sectors",W253,IF($T$823="Stationary",AI253,IF($T$823="Transportation",AR253,IF($T$823="Waste",AX253,IF($T$823="IPPU","",IF($T$823="AFOLU",BF253)))))),IF($S$823="Per unit land area (km2)",IF($T$823="All sectors",W457,IF($T$823="Stationary",AI457,IF($T$823="Transportation",AR457,IF($T$823="Waste",AX457,IF($T$823="IPPU","",IF($T$823="AFOLU",BF457)))))),IF($S$823="Per unit GDP ($m)",IF($T$823="All sectors",W661,IF($T$823="Stationary",AI661,IF($T$823="Transportation",AR661,IF($T$823="Waste",AX661,IF($T$823="IPPU","",IF($T$823="AFOLU",BF661)))))),"")))))</f>
        <v/>
      </c>
      <c r="Y871" s="124" t="str">
        <f>IF('Analysis_2-must not modify'!$T871="","",IF($S$823="Total GHG",IF($T$823="All sectors",X49,IF($T$823="Stationary",AJ49,IF($T$823="Transportation",AS49,IF($T$823="Waste",AY49,"")))),IF($S$823="Per capita",IF($T$823="All sectors",X253,IF($T$823="Stationary",AJ253,IF($T$823="Transportation",AS253,IF($T$823="Waste",AY253,"")))),IF($S$823="Per unit land area (km2)",IF($T$823="All sectors",X457,IF($T$823="Stationary",AJ457,IF($T$823="Transportation",AS457,IF($T$823="Waste",AY457,"")))),IF($S$823="Per unit GDP ($m)",IF($T$823="All sectors",X661,IF($T$823="Stationary",AJ661,IF($T$823="Transportation",AS661,IF($T$823="Waste",AY661,"")))),"")))))</f>
        <v/>
      </c>
      <c r="Z871" s="124" t="str">
        <f>IF('Analysis_2-must not modify'!$T871="","",IF($S$823="Total GHG",IF($T$823="All sectors",Y49,IF($T$823="Stationary",AK49,IF($T$823="Transportation",AT49,""))),IF($S$823="Per capita",IF($T$823="All sectors",Y253,IF($T$823="Stationary",AK253,IF($T$823="Transportation",AT253,""))),IF($S$823="Per unit land area (km2)",IF($T$823="All sectors",Y457,IF($T$823="Stationary",AK457,IF($T$823="Transportation",AT457,""))),IF($S$823="Per unit GDP ($m)",IF($T$823="All sectors",Y661,IF($T$823="Stationary",AK661,IF($T$823="Transportation",AT661,""))),"")))))</f>
        <v/>
      </c>
      <c r="AA871" s="124" t="str">
        <f>IF('Analysis_2-must not modify'!$T871="","",IF($S$823="Total GHG",IF($T$823="All sectors","",IF($T$823="Stationary",AL49,"")),IF($S$823="Per capita",IF($T$823="All sectors","",IF($T$823="Stationary",AL253,"")),IF($S$823="Per unit land area (km2)",IF($T$823="All sectors","",IF($T$823="Stationary",AL457,"")),IF($S$823="Per unit GDP ($m)",IF($T$823="All sectors","",IF($T$823="Stationary",AL661,"")),"")))))</f>
        <v/>
      </c>
      <c r="AB871" s="124" t="str">
        <f>IF('Analysis_2-must not modify'!$T871="","",IF($S$823="Total GHG",IF($T$823="All sectors","",IF($T$823="Stationary",AM49,"")),IF($S$823="Per capita",IF($T$823="All sectors","",IF($T$823="Stationary",AM253,"")),IF($S$823="Per unit land area (km2)",IF($T$823="All sectors","",IF($T$823="Stationary",AM457,"")),IF($S$823="Per unit GDP ($m)",IF($T$823="All sectors","",IF($T$823="Stationary",AM661,"")),"")))))</f>
        <v/>
      </c>
      <c r="AC871" s="124" t="str">
        <f>IF('Analysis_2-must not modify'!$T871="","",IF($S$823="Total GHG",IF($T$823="All sectors","",IF($T$823="Stationary",AN49,"")),IF($S$823="Per capita",IF($T$823="All sectors","",IF($T$823="Stationary",AN253,"")),IF($S$823="Per unit land area (km2)",IF($T$823="All sectors","",IF($T$823="Stationary",AN457,"")),IF($S$823="Per unit GDP ($m)",IF($T$823="All sectors","",IF($T$823="Stationary",AN661,"")),"")))))</f>
        <v/>
      </c>
      <c r="AD871" s="121" t="str">
        <f>IF(U871&lt;X$1+1,U871,IF('Analysis_2-must not modify'!$U871="","",RANK('Analysis_2-must not modify'!$U871,rankORIGINAL)+'Analysis_2-must not modify'!X$1))</f>
        <v/>
      </c>
      <c r="AE871" s="50" t="str">
        <f t="shared" si="518"/>
        <v/>
      </c>
      <c r="AF871" s="83">
        <f t="shared" si="528"/>
        <v>1.2500537863202255</v>
      </c>
      <c r="AG871" s="83">
        <f t="shared" si="528"/>
        <v>0.94900546935805552</v>
      </c>
      <c r="AH871" s="83">
        <f t="shared" si="528"/>
        <v>0.24036326869783184</v>
      </c>
      <c r="AI871" s="83" t="str">
        <f t="shared" si="528"/>
        <v/>
      </c>
      <c r="AJ871" s="83" t="str">
        <f t="shared" si="528"/>
        <v/>
      </c>
      <c r="AK871" s="83" t="str">
        <f t="shared" si="528"/>
        <v/>
      </c>
      <c r="AL871" s="83" t="str">
        <f t="shared" si="528"/>
        <v/>
      </c>
      <c r="AM871" s="83">
        <f t="shared" si="528"/>
        <v>4.7805864385093523E-2</v>
      </c>
      <c r="AN871" s="83">
        <f t="shared" ca="1" si="532"/>
        <v>96</v>
      </c>
      <c r="AO871" s="50" t="str">
        <f t="shared" si="519"/>
        <v/>
      </c>
      <c r="AP871" s="83">
        <f t="shared" si="529"/>
        <v>1.2974344725416251</v>
      </c>
      <c r="AQ871" s="83">
        <f t="shared" si="529"/>
        <v>3.1319399307205648E-2</v>
      </c>
      <c r="AR871" s="83" t="str">
        <f t="shared" si="529"/>
        <v/>
      </c>
      <c r="AS871" s="83" t="str">
        <f t="shared" si="529"/>
        <v/>
      </c>
      <c r="AT871" s="83" t="str">
        <f t="shared" si="529"/>
        <v/>
      </c>
      <c r="AU871" s="83">
        <f t="shared" ca="1" si="533"/>
        <v>88</v>
      </c>
      <c r="AV871" s="50" t="str">
        <f t="shared" si="520"/>
        <v/>
      </c>
      <c r="AW871" s="83">
        <f t="shared" si="527"/>
        <v>0.53190524024941288</v>
      </c>
      <c r="AX871" s="83">
        <f t="shared" si="527"/>
        <v>1.7088433491790221E-3</v>
      </c>
      <c r="AY871" s="83" t="str">
        <f t="shared" si="527"/>
        <v/>
      </c>
      <c r="AZ871" s="83">
        <f t="shared" si="527"/>
        <v>4.5005904788636107E-2</v>
      </c>
      <c r="BA871" s="83">
        <f t="shared" ca="1" si="534"/>
        <v>34</v>
      </c>
      <c r="BB871" s="50" t="str">
        <f t="shared" si="521"/>
        <v/>
      </c>
      <c r="BC871" s="83" t="str">
        <f t="shared" si="535"/>
        <v/>
      </c>
      <c r="BD871" s="83" t="str">
        <f t="shared" si="536"/>
        <v/>
      </c>
      <c r="BE871" s="83" t="e">
        <f t="shared" ca="1" si="537"/>
        <v>#VALUE!</v>
      </c>
      <c r="BF871" s="50" t="str">
        <f t="shared" si="522"/>
        <v/>
      </c>
    </row>
    <row r="872" spans="1:58" ht="15" customHeight="1">
      <c r="A872" s="25">
        <f t="shared" si="516"/>
        <v>6</v>
      </c>
      <c r="B872" s="25">
        <v>41</v>
      </c>
      <c r="C872" s="112" t="str">
        <f t="shared" si="530"/>
        <v>Buenos Aires_2014</v>
      </c>
      <c r="D872" s="112" t="str">
        <f>IFERROR(VLOOKUP($C872,'Analysis-must not modify'!$C:$G,4,FALSE),"")</f>
        <v>Argentina</v>
      </c>
      <c r="E872" s="112" t="str">
        <f>IFERROR(VLOOKUP($C872,'Analysis-must not modify'!$C:$G,5,FALSE),"")</f>
        <v>Latin America</v>
      </c>
      <c r="F872" s="112" t="str">
        <f t="shared" si="508"/>
        <v>Latin_America</v>
      </c>
      <c r="G872" s="121">
        <f>VLOOKUP(C872,'Analysis-must not modify'!C:D,2,FALSE)</f>
        <v>2014</v>
      </c>
      <c r="H872" s="121" t="str">
        <f>VLOOKUP(C872,'Analysis-must not modify'!C:FF,160,FALSE)</f>
        <v>No</v>
      </c>
      <c r="I872" s="121" t="str">
        <f>VLOOKUP(C872,'Analysis-must not modify'!C:FI,161,FALSE)</f>
        <v>Sub-tropical</v>
      </c>
      <c r="J872" s="121">
        <f>VLOOKUP(C872,'Analysis-must not modify'!C:FI,162,FALSE)</f>
        <v>25687.43656609589</v>
      </c>
      <c r="K872" s="121">
        <f>VLOOKUP(C872,'Analysis-must not modify'!C:FI,163,FALSE)</f>
        <v>15092.204513957633</v>
      </c>
      <c r="L872" s="121">
        <f t="shared" si="509"/>
        <v>1</v>
      </c>
      <c r="M872" s="121">
        <f t="shared" si="510"/>
        <v>1</v>
      </c>
      <c r="N872" s="121">
        <f t="shared" si="511"/>
        <v>1</v>
      </c>
      <c r="O872" s="121">
        <f t="shared" si="512"/>
        <v>1</v>
      </c>
      <c r="P872" s="121">
        <f t="shared" si="517"/>
        <v>1</v>
      </c>
      <c r="Q872" s="121">
        <f t="shared" si="513"/>
        <v>0</v>
      </c>
      <c r="R872" s="121" t="str">
        <f t="shared" si="514"/>
        <v/>
      </c>
      <c r="S872" s="122" t="str">
        <f t="shared" si="515"/>
        <v/>
      </c>
      <c r="T872" s="121" t="str">
        <f t="shared" si="531"/>
        <v/>
      </c>
      <c r="U872" s="121" t="str">
        <f>IFERROR(IF('Analysis_2-must not modify'!$R872="","",IF($S$823="Total GHG",IF($T$823="All sectors",AA50,IF($T$823="Stationary",AB50,IF($T$823="Transportation",AC50,IF($T$823="Waste",AD50,IF($T$823="IPPU",AE50,Iif($T$823="AFOLU",AF50)))))),IF($S$823="Per capita",IF($T$823="All sectors",AA254,IF($T$823="Stationary",AB254,IF($T$823="Transportation",AC254,IF($T$823="Waste",AD254,IF($T$823="IPPU",AE254,IF($T$823="AFOLU",AF254)))))),IF($S$823="Per unit land area (km2)",IF($T$823="All sectors",AA458,IF($T$823="Stationary",AB458,IF($T$823="Transportation",AC458,IF($T$823="Waste",AD458,IF($T$823="IPPU",AE458,IF($T$823="AFOLU",AF458)))))),IF($S$823="Per unit GDP ($m)",IF($T$823="All sectors",AA662,IF($T$823="Stationary",AB662,IF($T$823="Transportation",AC662,IF($T$823="Waste",AD662,IF($T$823="IPPU",AE662,IF($T$823="AFOLU",AF662)))))),""))))),"")</f>
        <v/>
      </c>
      <c r="V872" s="124" t="str">
        <f>IF('Analysis_2-must not modify'!$T872="","",IF($S$823="Total GHG",IF($T$823="All sectors",U50,IF($T$823="Stationary",AG50,IF($T$823="Transportation",AP50,IF($T$823="Waste",AV50,IF($T$823="IPPU",BA50,Iif($T$823="AFOLU",BD50)))))),IF($S$823="Per capita",IF($T$823="All sectors",U254,IF($T$823="Stationary",AG254,IF($T$823="Transportation",AP254,IF($T$823="Waste",AV254,IF($T$823="IPPU",BA254,IF($T$823="AFOLU",BD254)))))),IF($S$823="Per unit land area (km2)",IF($T$823="All sectors",U458,IF($T$823="Stationary",AG458,IF($T$823="Transportation",AP458,IF($T$823="Waste",AV458,IF($T$823="IPPU",BA458,Iif($T$823="AFOLU",BD458)))))),IF($S$823="Per unit GDP ($m)",IF($T$823="All sectors",U662,IF($T$823="Stationary",AG662,IF($T$823="Transportation",AP662,IF($T$823="Waste",AV662,IF($T$823="IPPU",BA50,IF($T$823="AFOLU",BD662)))))),"")))))</f>
        <v/>
      </c>
      <c r="W872" s="124" t="str">
        <f>IF('Analysis_2-must not modify'!$T872="","",IF($S$823="Total GHG",IF($T$823="All sectors",V50,IF($T$823="Stationary",AH50,IF($T$823="Transportation",AQ50,IF($T$823="Waste",AW50,IF($T$823="IPPU",BB50,Iif($T$823="AFOLU",BE50)))))),IF($S$823="Per capita",IF($T$823="All sectors",V254,IF($T$823="Stationary",AH254,IF($T$823="Transportation",AQ254,IF($T$823="Waste",AW254,IF($T$823="IPPU",BB254,IF($T$823="AFOLU",BE254)))))),IF($S$823="Per unit land area (km2)",IF($T$823="All sectors",V458,IF($T$823="Stationary",AH458,IF($T$823="Transportation",AQ458,IF($T$823="Waste",AW458,IF($T$823="IPPU",BB458,Iif($T$823="AFOLU",BE458)))))),IF($S$823="Per unit GDP ($m)",IF($T$823="All sectors",V662,IF($T$823="Stationary",AH662,IF($T$823="Transportation",AQ662,IF($T$823="Waste",AW662,IF($T$823="IPPU",BB50,IF($T$823="AFOLU",BE662)))))),"")))))</f>
        <v/>
      </c>
      <c r="X872" s="124" t="str">
        <f>IF('Analysis_2-must not modify'!$T872="","",IF($S$823="Total GHG",IF($T$823="All sectors",W50,IF($T$823="Stationary",AI50,IF($T$823="Transportation",AR50,IF($T$823="Waste",AX50,IF($T$823="IPPU","",IF($T$823="AFOLU",BF50)))))),IF($S$823="Per capita",IF($T$823="All sectors",W254,IF($T$823="Stationary",AI254,IF($T$823="Transportation",AR254,IF($T$823="Waste",AX254,IF($T$823="IPPU","",IF($T$823="AFOLU",BF254)))))),IF($S$823="Per unit land area (km2)",IF($T$823="All sectors",W458,IF($T$823="Stationary",AI458,IF($T$823="Transportation",AR458,IF($T$823="Waste",AX458,IF($T$823="IPPU","",IF($T$823="AFOLU",BF458)))))),IF($S$823="Per unit GDP ($m)",IF($T$823="All sectors",W662,IF($T$823="Stationary",AI662,IF($T$823="Transportation",AR662,IF($T$823="Waste",AX662,IF($T$823="IPPU","",IF($T$823="AFOLU",BF662)))))),"")))))</f>
        <v/>
      </c>
      <c r="Y872" s="124" t="str">
        <f>IF('Analysis_2-must not modify'!$T872="","",IF($S$823="Total GHG",IF($T$823="All sectors",X50,IF($T$823="Stationary",AJ50,IF($T$823="Transportation",AS50,IF($T$823="Waste",AY50,"")))),IF($S$823="Per capita",IF($T$823="All sectors",X254,IF($T$823="Stationary",AJ254,IF($T$823="Transportation",AS254,IF($T$823="Waste",AY254,"")))),IF($S$823="Per unit land area (km2)",IF($T$823="All sectors",X458,IF($T$823="Stationary",AJ458,IF($T$823="Transportation",AS458,IF($T$823="Waste",AY458,"")))),IF($S$823="Per unit GDP ($m)",IF($T$823="All sectors",X662,IF($T$823="Stationary",AJ662,IF($T$823="Transportation",AS662,IF($T$823="Waste",AY662,"")))),"")))))</f>
        <v/>
      </c>
      <c r="Z872" s="124" t="str">
        <f>IF('Analysis_2-must not modify'!$T872="","",IF($S$823="Total GHG",IF($T$823="All sectors",Y50,IF($T$823="Stationary",AK50,IF($T$823="Transportation",AT50,""))),IF($S$823="Per capita",IF($T$823="All sectors",Y254,IF($T$823="Stationary",AK254,IF($T$823="Transportation",AT254,""))),IF($S$823="Per unit land area (km2)",IF($T$823="All sectors",Y458,IF($T$823="Stationary",AK458,IF($T$823="Transportation",AT458,""))),IF($S$823="Per unit GDP ($m)",IF($T$823="All sectors",Y662,IF($T$823="Stationary",AK662,IF($T$823="Transportation",AT662,""))),"")))))</f>
        <v/>
      </c>
      <c r="AA872" s="124" t="str">
        <f>IF('Analysis_2-must not modify'!$T872="","",IF($S$823="Total GHG",IF($T$823="All sectors","",IF($T$823="Stationary",AL50,"")),IF($S$823="Per capita",IF($T$823="All sectors","",IF($T$823="Stationary",AL254,"")),IF($S$823="Per unit land area (km2)",IF($T$823="All sectors","",IF($T$823="Stationary",AL458,"")),IF($S$823="Per unit GDP ($m)",IF($T$823="All sectors","",IF($T$823="Stationary",AL662,"")),"")))))</f>
        <v/>
      </c>
      <c r="AB872" s="124" t="str">
        <f>IF('Analysis_2-must not modify'!$T872="","",IF($S$823="Total GHG",IF($T$823="All sectors","",IF($T$823="Stationary",AM50,"")),IF($S$823="Per capita",IF($T$823="All sectors","",IF($T$823="Stationary",AM254,"")),IF($S$823="Per unit land area (km2)",IF($T$823="All sectors","",IF($T$823="Stationary",AM458,"")),IF($S$823="Per unit GDP ($m)",IF($T$823="All sectors","",IF($T$823="Stationary",AM662,"")),"")))))</f>
        <v/>
      </c>
      <c r="AC872" s="124" t="str">
        <f>IF('Analysis_2-must not modify'!$T872="","",IF($S$823="Total GHG",IF($T$823="All sectors","",IF($T$823="Stationary",AN50,"")),IF($S$823="Per capita",IF($T$823="All sectors","",IF($T$823="Stationary",AN254,"")),IF($S$823="Per unit land area (km2)",IF($T$823="All sectors","",IF($T$823="Stationary",AN458,"")),IF($S$823="Per unit GDP ($m)",IF($T$823="All sectors","",IF($T$823="Stationary",AN662,"")),"")))))</f>
        <v/>
      </c>
      <c r="AD872" s="121" t="str">
        <f>IF(U872&lt;X$1+1,U872,IF('Analysis_2-must not modify'!$U872="","",RANK('Analysis_2-must not modify'!$U872,rankORIGINAL)+'Analysis_2-must not modify'!X$1))</f>
        <v/>
      </c>
      <c r="AE872" s="50" t="str">
        <f t="shared" si="518"/>
        <v/>
      </c>
      <c r="AF872" s="83">
        <f t="shared" ref="AF872:AM881" si="538">IF($S$823="Total GHG",AG50,IF($S$823="Per capita",AG254,IF($S$823="Per unit land area (km2)",AG458,IF($S$823="Per unit GDP ($m)",AG662,""))))</f>
        <v>1.2314119348576691</v>
      </c>
      <c r="AG872" s="83">
        <f t="shared" si="538"/>
        <v>0.95458362720652523</v>
      </c>
      <c r="AH872" s="83">
        <f t="shared" si="538"/>
        <v>0.2225580137580786</v>
      </c>
      <c r="AI872" s="83" t="str">
        <f t="shared" si="538"/>
        <v/>
      </c>
      <c r="AJ872" s="83" t="str">
        <f t="shared" si="538"/>
        <v/>
      </c>
      <c r="AK872" s="83" t="str">
        <f t="shared" si="538"/>
        <v/>
      </c>
      <c r="AL872" s="83" t="str">
        <f t="shared" si="538"/>
        <v/>
      </c>
      <c r="AM872" s="83">
        <f t="shared" si="538"/>
        <v>4.5055918850094141E-2</v>
      </c>
      <c r="AN872" s="83">
        <f t="shared" ca="1" si="532"/>
        <v>102</v>
      </c>
      <c r="AO872" s="50" t="str">
        <f t="shared" si="519"/>
        <v/>
      </c>
      <c r="AP872" s="83">
        <f t="shared" ref="AP872:AT881" si="539">IF($S$823="Total GHG",AP50,IF($S$823="Per capita",AP254,IF($S$823="Per unit land area (km2)",AP458,IF($S$823="Per unit GDP ($m)",AP662,""))))</f>
        <v>1.1658531223457989</v>
      </c>
      <c r="AQ872" s="83">
        <f t="shared" si="539"/>
        <v>3.2773869318241534E-2</v>
      </c>
      <c r="AR872" s="83" t="str">
        <f t="shared" si="539"/>
        <v/>
      </c>
      <c r="AS872" s="83" t="str">
        <f t="shared" si="539"/>
        <v/>
      </c>
      <c r="AT872" s="83" t="str">
        <f t="shared" si="539"/>
        <v/>
      </c>
      <c r="AU872" s="83">
        <f t="shared" ca="1" si="533"/>
        <v>99</v>
      </c>
      <c r="AV872" s="50" t="str">
        <f t="shared" si="520"/>
        <v/>
      </c>
      <c r="AW872" s="83">
        <f t="shared" ref="AW872:AZ891" si="540">IF($S$823="Total GHG",AV50,IF($S$823="Per capita",AV254,IF($S$823="Per unit land area (km2)",AV458,IF($S$823="Per unit GDP ($m)",AV662,""))))</f>
        <v>0.53806944471277263</v>
      </c>
      <c r="AX872" s="83">
        <f t="shared" si="540"/>
        <v>3.5228413477636478E-3</v>
      </c>
      <c r="AY872" s="83" t="str">
        <f t="shared" si="540"/>
        <v/>
      </c>
      <c r="AZ872" s="83">
        <f t="shared" si="540"/>
        <v>4.6143412082069665E-2</v>
      </c>
      <c r="BA872" s="83">
        <f t="shared" ca="1" si="534"/>
        <v>33</v>
      </c>
      <c r="BB872" s="50" t="str">
        <f t="shared" si="521"/>
        <v/>
      </c>
      <c r="BC872" s="83" t="str">
        <f t="shared" si="535"/>
        <v/>
      </c>
      <c r="BD872" s="83" t="str">
        <f t="shared" si="536"/>
        <v/>
      </c>
      <c r="BE872" s="83" t="e">
        <f t="shared" ca="1" si="537"/>
        <v>#VALUE!</v>
      </c>
      <c r="BF872" s="50" t="str">
        <f t="shared" si="522"/>
        <v/>
      </c>
    </row>
    <row r="873" spans="1:58" ht="15" customHeight="1">
      <c r="A873" s="25">
        <f t="shared" si="516"/>
        <v>7</v>
      </c>
      <c r="B873" s="25">
        <v>42</v>
      </c>
      <c r="C873" s="112" t="str">
        <f t="shared" si="530"/>
        <v>Buenos Aires_2015</v>
      </c>
      <c r="D873" s="112" t="str">
        <f>IFERROR(VLOOKUP($C873,'Analysis-must not modify'!$C:$G,4,FALSE),"")</f>
        <v>Argentina</v>
      </c>
      <c r="E873" s="112" t="str">
        <f>IFERROR(VLOOKUP($C873,'Analysis-must not modify'!$C:$G,5,FALSE),"")</f>
        <v>Latin America</v>
      </c>
      <c r="F873" s="112" t="str">
        <f t="shared" si="508"/>
        <v>Latin_America</v>
      </c>
      <c r="G873" s="121">
        <f>VLOOKUP(C873,'Analysis-must not modify'!C:D,2,FALSE)</f>
        <v>2015</v>
      </c>
      <c r="H873" s="121" t="str">
        <f>VLOOKUP(C873,'Analysis-must not modify'!C:FF,160,FALSE)</f>
        <v>Yes</v>
      </c>
      <c r="I873" s="121" t="str">
        <f>VLOOKUP(C873,'Analysis-must not modify'!C:FI,161,FALSE)</f>
        <v>Sub-tropical</v>
      </c>
      <c r="J873" s="121">
        <f>VLOOKUP(C873,'Analysis-must not modify'!C:FI,162,FALSE)</f>
        <v>42525.902998002464</v>
      </c>
      <c r="K873" s="121">
        <f>VLOOKUP(C873,'Analysis-must not modify'!C:FI,163,FALSE)</f>
        <v>15120.133663366336</v>
      </c>
      <c r="L873" s="121">
        <f t="shared" si="509"/>
        <v>1</v>
      </c>
      <c r="M873" s="121">
        <f t="shared" si="510"/>
        <v>1</v>
      </c>
      <c r="N873" s="121">
        <f t="shared" si="511"/>
        <v>1</v>
      </c>
      <c r="O873" s="121">
        <f t="shared" si="512"/>
        <v>1</v>
      </c>
      <c r="P873" s="121">
        <f t="shared" si="517"/>
        <v>1</v>
      </c>
      <c r="Q873" s="121">
        <f t="shared" si="513"/>
        <v>1</v>
      </c>
      <c r="R873" s="121" t="str">
        <f t="shared" si="514"/>
        <v>Buenos Aires_2015</v>
      </c>
      <c r="S873" s="122">
        <f t="shared" si="515"/>
        <v>2015</v>
      </c>
      <c r="T873" s="121" t="str">
        <f t="shared" si="531"/>
        <v>Buenos Aires_2015</v>
      </c>
      <c r="U873" s="121">
        <f ca="1">IFERROR(IF('Analysis_2-must not modify'!$R873="","",IF($S$823="Total GHG",IF($T$823="All sectors",AA51,IF($T$823="Stationary",AB51,IF($T$823="Transportation",AC51,IF($T$823="Waste",AD51,IF($T$823="IPPU",AE51,Iif($T$823="AFOLU",AF51)))))),IF($S$823="Per capita",IF($T$823="All sectors",AA255,IF($T$823="Stationary",AB255,IF($T$823="Transportation",AC255,IF($T$823="Waste",AD255,IF($T$823="IPPU",AE255,IF($T$823="AFOLU",AF255)))))),IF($S$823="Per unit land area (km2)",IF($T$823="All sectors",AA459,IF($T$823="Stationary",AB459,IF($T$823="Transportation",AC459,IF($T$823="Waste",AD459,IF($T$823="IPPU",AE459,IF($T$823="AFOLU",AF459)))))),IF($S$823="Per unit GDP ($m)",IF($T$823="All sectors",AA663,IF($T$823="Stationary",AB663,IF($T$823="Transportation",AC663,IF($T$823="Waste",AD663,IF($T$823="IPPU",AE663,IF($T$823="AFOLU",AF663)))))),""))))),"")</f>
        <v>103</v>
      </c>
      <c r="V873" s="124">
        <f>IF('Analysis_2-must not modify'!$T873="","",IF($S$823="Total GHG",IF($T$823="All sectors",U51,IF($T$823="Stationary",AG51,IF($T$823="Transportation",AP51,IF($T$823="Waste",AV51,IF($T$823="IPPU",BA51,Iif($T$823="AFOLU",BD51)))))),IF($S$823="Per capita",IF($T$823="All sectors",U255,IF($T$823="Stationary",AG255,IF($T$823="Transportation",AP255,IF($T$823="Waste",AV255,IF($T$823="IPPU",BA255,IF($T$823="AFOLU",BD255)))))),IF($S$823="Per unit land area (km2)",IF($T$823="All sectors",U459,IF($T$823="Stationary",AG459,IF($T$823="Transportation",AP459,IF($T$823="Waste",AV459,IF($T$823="IPPU",BA459,Iif($T$823="AFOLU",BD459)))))),IF($S$823="Per unit GDP ($m)",IF($T$823="All sectors",U663,IF($T$823="Stationary",AG663,IF($T$823="Transportation",AP663,IF($T$823="Waste",AV663,IF($T$823="IPPU",BA51,IF($T$823="AFOLU",BD663)))))),"")))))</f>
        <v>2.4701882633413308</v>
      </c>
      <c r="W873" s="124">
        <f>IF('Analysis_2-must not modify'!$T873="","",IF($S$823="Total GHG",IF($T$823="All sectors",V51,IF($T$823="Stationary",AH51,IF($T$823="Transportation",AQ51,IF($T$823="Waste",AW51,IF($T$823="IPPU",BB51,Iif($T$823="AFOLU",BE51)))))),IF($S$823="Per capita",IF($T$823="All sectors",V255,IF($T$823="Stationary",AH255,IF($T$823="Transportation",AQ255,IF($T$823="Waste",AW255,IF($T$823="IPPU",BB255,IF($T$823="AFOLU",BE255)))))),IF($S$823="Per unit land area (km2)",IF($T$823="All sectors",V459,IF($T$823="Stationary",AH459,IF($T$823="Transportation",AQ459,IF($T$823="Waste",AW459,IF($T$823="IPPU",BB459,Iif($T$823="AFOLU",BE459)))))),IF($S$823="Per unit GDP ($m)",IF($T$823="All sectors",V663,IF($T$823="Stationary",AH663,IF($T$823="Transportation",AQ663,IF($T$823="Waste",AW663,IF($T$823="IPPU",BB51,IF($T$823="AFOLU",BE663)))))),"")))))</f>
        <v>1.213753879170971</v>
      </c>
      <c r="X873" s="124">
        <f>IF('Analysis_2-must not modify'!$T873="","",IF($S$823="Total GHG",IF($T$823="All sectors",W51,IF($T$823="Stationary",AI51,IF($T$823="Transportation",AR51,IF($T$823="Waste",AX51,IF($T$823="IPPU","",IF($T$823="AFOLU",BF51)))))),IF($S$823="Per capita",IF($T$823="All sectors",W255,IF($T$823="Stationary",AI255,IF($T$823="Transportation",AR255,IF($T$823="Waste",AX255,IF($T$823="IPPU","",IF($T$823="AFOLU",BF255)))))),IF($S$823="Per unit land area (km2)",IF($T$823="All sectors",W459,IF($T$823="Stationary",AI459,IF($T$823="Transportation",AR459,IF($T$823="Waste",AX459,IF($T$823="IPPU","",IF($T$823="AFOLU",BF459)))))),IF($S$823="Per unit GDP ($m)",IF($T$823="All sectors",W663,IF($T$823="Stationary",AI663,IF($T$823="Transportation",AR663,IF($T$823="Waste",AX663,IF($T$823="IPPU","",IF($T$823="AFOLU",BF663)))))),"")))))</f>
        <v>0.60961599405818356</v>
      </c>
      <c r="Y873" s="124" t="str">
        <f>IF('Analysis_2-must not modify'!$T873="","",IF($S$823="Total GHG",IF($T$823="All sectors",X51,IF($T$823="Stationary",AJ51,IF($T$823="Transportation",AS51,IF($T$823="Waste",AY51,"")))),IF($S$823="Per capita",IF($T$823="All sectors",X255,IF($T$823="Stationary",AJ255,IF($T$823="Transportation",AS255,IF($T$823="Waste",AY255,"")))),IF($S$823="Per unit land area (km2)",IF($T$823="All sectors",X459,IF($T$823="Stationary",AJ459,IF($T$823="Transportation",AS459,IF($T$823="Waste",AY459,"")))),IF($S$823="Per unit GDP ($m)",IF($T$823="All sectors",X663,IF($T$823="Stationary",AJ663,IF($T$823="Transportation",AS663,IF($T$823="Waste",AY663,"")))),"")))))</f>
        <v/>
      </c>
      <c r="Z873" s="124" t="str">
        <f>IF('Analysis_2-must not modify'!$T873="","",IF($S$823="Total GHG",IF($T$823="All sectors",Y51,IF($T$823="Stationary",AK51,IF($T$823="Transportation",AT51,""))),IF($S$823="Per capita",IF($T$823="All sectors",Y255,IF($T$823="Stationary",AK255,IF($T$823="Transportation",AT255,""))),IF($S$823="Per unit land area (km2)",IF($T$823="All sectors",Y459,IF($T$823="Stationary",AK459,IF($T$823="Transportation",AT459,""))),IF($S$823="Per unit GDP ($m)",IF($T$823="All sectors",Y663,IF($T$823="Stationary",AK663,IF($T$823="Transportation",AT663,""))),"")))))</f>
        <v/>
      </c>
      <c r="AA873" s="124" t="str">
        <f>IF('Analysis_2-must not modify'!$T873="","",IF($S$823="Total GHG",IF($T$823="All sectors","",IF($T$823="Stationary",AL51,"")),IF($S$823="Per capita",IF($T$823="All sectors","",IF($T$823="Stationary",AL255,"")),IF($S$823="Per unit land area (km2)",IF($T$823="All sectors","",IF($T$823="Stationary",AL459,"")),IF($S$823="Per unit GDP ($m)",IF($T$823="All sectors","",IF($T$823="Stationary",AL663,"")),"")))))</f>
        <v/>
      </c>
      <c r="AB873" s="124" t="str">
        <f>IF('Analysis_2-must not modify'!$T873="","",IF($S$823="Total GHG",IF($T$823="All sectors","",IF($T$823="Stationary",AM51,"")),IF($S$823="Per capita",IF($T$823="All sectors","",IF($T$823="Stationary",AM255,"")),IF($S$823="Per unit land area (km2)",IF($T$823="All sectors","",IF($T$823="Stationary",AM459,"")),IF($S$823="Per unit GDP ($m)",IF($T$823="All sectors","",IF($T$823="Stationary",AM663,"")),"")))))</f>
        <v/>
      </c>
      <c r="AC873" s="124" t="str">
        <f>IF('Analysis_2-must not modify'!$T873="","",IF($S$823="Total GHG",IF($T$823="All sectors","",IF($T$823="Stationary",AN51,"")),IF($S$823="Per capita",IF($T$823="All sectors","",IF($T$823="Stationary",AN255,"")),IF($S$823="Per unit land area (km2)",IF($T$823="All sectors","",IF($T$823="Stationary",AN459,"")),IF($S$823="Per unit GDP ($m)",IF($T$823="All sectors","",IF($T$823="Stationary",AN663,"")),"")))))</f>
        <v/>
      </c>
      <c r="AD873" s="121">
        <f ca="1">IF(U873&lt;X$1+1,U873,IF('Analysis_2-must not modify'!$U873="","",RANK('Analysis_2-must not modify'!$U873,rankORIGINAL)+'Analysis_2-must not modify'!X$1))</f>
        <v>26</v>
      </c>
      <c r="AE873" s="50" t="str">
        <f t="shared" si="518"/>
        <v>Buenos Aires_2015</v>
      </c>
      <c r="AF873" s="83">
        <f t="shared" si="538"/>
        <v>1.2395954214584124</v>
      </c>
      <c r="AG873" s="83">
        <f t="shared" si="538"/>
        <v>0.96843949653267991</v>
      </c>
      <c r="AH873" s="83">
        <f t="shared" si="538"/>
        <v>0.21676341839891583</v>
      </c>
      <c r="AI873" s="83" t="str">
        <f t="shared" si="538"/>
        <v/>
      </c>
      <c r="AJ873" s="83" t="str">
        <f t="shared" si="538"/>
        <v/>
      </c>
      <c r="AK873" s="83" t="str">
        <f t="shared" si="538"/>
        <v/>
      </c>
      <c r="AL873" s="83" t="str">
        <f t="shared" si="538"/>
        <v/>
      </c>
      <c r="AM873" s="83">
        <f t="shared" si="538"/>
        <v>4.5389926951322296E-2</v>
      </c>
      <c r="AN873" s="83">
        <f t="shared" ca="1" si="532"/>
        <v>99</v>
      </c>
      <c r="AO873" s="50" t="str">
        <f t="shared" si="519"/>
        <v>Buenos Aires_2015</v>
      </c>
      <c r="AP873" s="83">
        <f t="shared" si="539"/>
        <v>1.1823467339565146</v>
      </c>
      <c r="AQ873" s="83">
        <f t="shared" si="539"/>
        <v>3.1407145214456429E-2</v>
      </c>
      <c r="AR873" s="83" t="str">
        <f t="shared" si="539"/>
        <v/>
      </c>
      <c r="AS873" s="83" t="str">
        <f t="shared" si="539"/>
        <v/>
      </c>
      <c r="AT873" s="83" t="str">
        <f t="shared" si="539"/>
        <v/>
      </c>
      <c r="AU873" s="83">
        <f t="shared" ca="1" si="533"/>
        <v>97</v>
      </c>
      <c r="AV873" s="50" t="str">
        <f t="shared" si="520"/>
        <v>Buenos Aires_2015</v>
      </c>
      <c r="AW873" s="83">
        <f t="shared" si="540"/>
        <v>0.56015412994386715</v>
      </c>
      <c r="AX873" s="83">
        <f t="shared" si="540"/>
        <v>2.9566147360397766E-3</v>
      </c>
      <c r="AY873" s="83" t="str">
        <f t="shared" si="540"/>
        <v/>
      </c>
      <c r="AZ873" s="83">
        <f t="shared" si="540"/>
        <v>4.6505249378276568E-2</v>
      </c>
      <c r="BA873" s="83">
        <f t="shared" ca="1" si="534"/>
        <v>27</v>
      </c>
      <c r="BB873" s="50" t="str">
        <f t="shared" si="521"/>
        <v>Buenos Aires_2015</v>
      </c>
      <c r="BC873" s="83" t="str">
        <f t="shared" si="535"/>
        <v/>
      </c>
      <c r="BD873" s="83" t="str">
        <f t="shared" si="536"/>
        <v/>
      </c>
      <c r="BE873" s="83" t="e">
        <f t="shared" ca="1" si="537"/>
        <v>#VALUE!</v>
      </c>
      <c r="BF873" s="50" t="str">
        <f t="shared" si="522"/>
        <v>Buenos Aires_2015</v>
      </c>
    </row>
    <row r="874" spans="1:58" ht="15" customHeight="1">
      <c r="A874" s="25">
        <f t="shared" si="516"/>
        <v>7</v>
      </c>
      <c r="B874" s="153">
        <v>43</v>
      </c>
      <c r="C874" s="112" t="str">
        <f t="shared" si="530"/>
        <v>Cape Town_2012</v>
      </c>
      <c r="D874" s="112" t="str">
        <f>IFERROR(VLOOKUP($C874,'Analysis-must not modify'!$C:$G,4,FALSE),"")</f>
        <v>South Africa</v>
      </c>
      <c r="E874" s="112" t="str">
        <f>IFERROR(VLOOKUP($C874,'Analysis-must not modify'!$C:$G,5,FALSE),"")</f>
        <v>Africa</v>
      </c>
      <c r="F874" s="112" t="str">
        <f t="shared" si="508"/>
        <v>Africa</v>
      </c>
      <c r="G874" s="121">
        <f>VLOOKUP(C874,'Analysis-must not modify'!C:D,2,FALSE)</f>
        <v>2012</v>
      </c>
      <c r="H874" s="121" t="str">
        <f>VLOOKUP(C874,'Analysis-must not modify'!C:FF,160,FALSE)</f>
        <v>No</v>
      </c>
      <c r="I874" s="121" t="str">
        <f>VLOOKUP(C874,'Analysis-must not modify'!C:FI,161,FALSE)</f>
        <v>Mediterranean</v>
      </c>
      <c r="J874" s="121">
        <f>VLOOKUP(C874,'Analysis-must not modify'!C:FI,162,FALSE)</f>
        <v>6358.131884747072</v>
      </c>
      <c r="K874" s="121">
        <f>VLOOKUP(C874,'Analysis-must not modify'!C:FI,163,FALSE)</f>
        <v>1563.1014256619144</v>
      </c>
      <c r="L874" s="121">
        <f t="shared" si="509"/>
        <v>1</v>
      </c>
      <c r="M874" s="121">
        <f t="shared" si="510"/>
        <v>1</v>
      </c>
      <c r="N874" s="121">
        <f t="shared" si="511"/>
        <v>1</v>
      </c>
      <c r="O874" s="121">
        <f t="shared" si="512"/>
        <v>1</v>
      </c>
      <c r="P874" s="121">
        <f t="shared" si="517"/>
        <v>1</v>
      </c>
      <c r="Q874" s="121">
        <f t="shared" si="513"/>
        <v>0</v>
      </c>
      <c r="R874" s="121" t="str">
        <f t="shared" si="514"/>
        <v/>
      </c>
      <c r="S874" s="122" t="str">
        <f t="shared" si="515"/>
        <v/>
      </c>
      <c r="T874" s="121" t="str">
        <f t="shared" si="531"/>
        <v/>
      </c>
      <c r="U874" s="121" t="str">
        <f>IFERROR(IF('Analysis_2-must not modify'!$R874="","",IF($S$823="Total GHG",IF($T$823="All sectors",AA52,IF($T$823="Stationary",AB52,IF($T$823="Transportation",AC52,IF($T$823="Waste",AD52,IF($T$823="IPPU",AE52,Iif($T$823="AFOLU",AF52)))))),IF($S$823="Per capita",IF($T$823="All sectors",AA256,IF($T$823="Stationary",AB256,IF($T$823="Transportation",AC256,IF($T$823="Waste",AD256,IF($T$823="IPPU",AE256,IF($T$823="AFOLU",AF256)))))),IF($S$823="Per unit land area (km2)",IF($T$823="All sectors",AA460,IF($T$823="Stationary",AB460,IF($T$823="Transportation",AC460,IF($T$823="Waste",AD460,IF($T$823="IPPU",AE460,IF($T$823="AFOLU",AF460)))))),IF($S$823="Per unit GDP ($m)",IF($T$823="All sectors",AA664,IF($T$823="Stationary",AB664,IF($T$823="Transportation",AC664,IF($T$823="Waste",AD664,IF($T$823="IPPU",AE664,IF($T$823="AFOLU",AF664)))))),""))))),"")</f>
        <v/>
      </c>
      <c r="V874" s="124" t="str">
        <f>IF('Analysis_2-must not modify'!$T874="","",IF($S$823="Total GHG",IF($T$823="All sectors",U52,IF($T$823="Stationary",AG52,IF($T$823="Transportation",AP52,IF($T$823="Waste",AV52,IF($T$823="IPPU",BA52,Iif($T$823="AFOLU",BD52)))))),IF($S$823="Per capita",IF($T$823="All sectors",U256,IF($T$823="Stationary",AG256,IF($T$823="Transportation",AP256,IF($T$823="Waste",AV256,IF($T$823="IPPU",BA256,IF($T$823="AFOLU",BD256)))))),IF($S$823="Per unit land area (km2)",IF($T$823="All sectors",U460,IF($T$823="Stationary",AG460,IF($T$823="Transportation",AP460,IF($T$823="Waste",AV460,IF($T$823="IPPU",BA460,Iif($T$823="AFOLU",BD460)))))),IF($S$823="Per unit GDP ($m)",IF($T$823="All sectors",U664,IF($T$823="Stationary",AG664,IF($T$823="Transportation",AP664,IF($T$823="Waste",AV664,IF($T$823="IPPU",BA52,IF($T$823="AFOLU",BD664)))))),"")))))</f>
        <v/>
      </c>
      <c r="W874" s="124" t="str">
        <f>IF('Analysis_2-must not modify'!$T874="","",IF($S$823="Total GHG",IF($T$823="All sectors",V52,IF($T$823="Stationary",AH52,IF($T$823="Transportation",AQ52,IF($T$823="Waste",AW52,IF($T$823="IPPU",BB52,Iif($T$823="AFOLU",BE52)))))),IF($S$823="Per capita",IF($T$823="All sectors",V256,IF($T$823="Stationary",AH256,IF($T$823="Transportation",AQ256,IF($T$823="Waste",AW256,IF($T$823="IPPU",BB256,IF($T$823="AFOLU",BE256)))))),IF($S$823="Per unit land area (km2)",IF($T$823="All sectors",V460,IF($T$823="Stationary",AH460,IF($T$823="Transportation",AQ460,IF($T$823="Waste",AW460,IF($T$823="IPPU",BB460,Iif($T$823="AFOLU",BE460)))))),IF($S$823="Per unit GDP ($m)",IF($T$823="All sectors",V664,IF($T$823="Stationary",AH664,IF($T$823="Transportation",AQ664,IF($T$823="Waste",AW664,IF($T$823="IPPU",BB52,IF($T$823="AFOLU",BE664)))))),"")))))</f>
        <v/>
      </c>
      <c r="X874" s="124" t="str">
        <f>IF('Analysis_2-must not modify'!$T874="","",IF($S$823="Total GHG",IF($T$823="All sectors",W52,IF($T$823="Stationary",AI52,IF($T$823="Transportation",AR52,IF($T$823="Waste",AX52,IF($T$823="IPPU","",IF($T$823="AFOLU",BF52)))))),IF($S$823="Per capita",IF($T$823="All sectors",W256,IF($T$823="Stationary",AI256,IF($T$823="Transportation",AR256,IF($T$823="Waste",AX256,IF($T$823="IPPU","",IF($T$823="AFOLU",BF256)))))),IF($S$823="Per unit land area (km2)",IF($T$823="All sectors",W460,IF($T$823="Stationary",AI460,IF($T$823="Transportation",AR460,IF($T$823="Waste",AX460,IF($T$823="IPPU","",IF($T$823="AFOLU",BF460)))))),IF($S$823="Per unit GDP ($m)",IF($T$823="All sectors",W664,IF($T$823="Stationary",AI664,IF($T$823="Transportation",AR664,IF($T$823="Waste",AX664,IF($T$823="IPPU","",IF($T$823="AFOLU",BF664)))))),"")))))</f>
        <v/>
      </c>
      <c r="Y874" s="124" t="str">
        <f>IF('Analysis_2-must not modify'!$T874="","",IF($S$823="Total GHG",IF($T$823="All sectors",X52,IF($T$823="Stationary",AJ52,IF($T$823="Transportation",AS52,IF($T$823="Waste",AY52,"")))),IF($S$823="Per capita",IF($T$823="All sectors",X256,IF($T$823="Stationary",AJ256,IF($T$823="Transportation",AS256,IF($T$823="Waste",AY256,"")))),IF($S$823="Per unit land area (km2)",IF($T$823="All sectors",X460,IF($T$823="Stationary",AJ460,IF($T$823="Transportation",AS460,IF($T$823="Waste",AY460,"")))),IF($S$823="Per unit GDP ($m)",IF($T$823="All sectors",X664,IF($T$823="Stationary",AJ664,IF($T$823="Transportation",AS664,IF($T$823="Waste",AY664,"")))),"")))))</f>
        <v/>
      </c>
      <c r="Z874" s="124" t="str">
        <f>IF('Analysis_2-must not modify'!$T874="","",IF($S$823="Total GHG",IF($T$823="All sectors",Y52,IF($T$823="Stationary",AK52,IF($T$823="Transportation",AT52,""))),IF($S$823="Per capita",IF($T$823="All sectors",Y256,IF($T$823="Stationary",AK256,IF($T$823="Transportation",AT256,""))),IF($S$823="Per unit land area (km2)",IF($T$823="All sectors",Y460,IF($T$823="Stationary",AK460,IF($T$823="Transportation",AT460,""))),IF($S$823="Per unit GDP ($m)",IF($T$823="All sectors",Y664,IF($T$823="Stationary",AK664,IF($T$823="Transportation",AT664,""))),"")))))</f>
        <v/>
      </c>
      <c r="AA874" s="124" t="str">
        <f>IF('Analysis_2-must not modify'!$T874="","",IF($S$823="Total GHG",IF($T$823="All sectors","",IF($T$823="Stationary",AL52,"")),IF($S$823="Per capita",IF($T$823="All sectors","",IF($T$823="Stationary",AL256,"")),IF($S$823="Per unit land area (km2)",IF($T$823="All sectors","",IF($T$823="Stationary",AL460,"")),IF($S$823="Per unit GDP ($m)",IF($T$823="All sectors","",IF($T$823="Stationary",AL664,"")),"")))))</f>
        <v/>
      </c>
      <c r="AB874" s="124" t="str">
        <f>IF('Analysis_2-must not modify'!$T874="","",IF($S$823="Total GHG",IF($T$823="All sectors","",IF($T$823="Stationary",AM52,"")),IF($S$823="Per capita",IF($T$823="All sectors","",IF($T$823="Stationary",AM256,"")),IF($S$823="Per unit land area (km2)",IF($T$823="All sectors","",IF($T$823="Stationary",AM460,"")),IF($S$823="Per unit GDP ($m)",IF($T$823="All sectors","",IF($T$823="Stationary",AM664,"")),"")))))</f>
        <v/>
      </c>
      <c r="AC874" s="124" t="str">
        <f>IF('Analysis_2-must not modify'!$T874="","",IF($S$823="Total GHG",IF($T$823="All sectors","",IF($T$823="Stationary",AN52,"")),IF($S$823="Per capita",IF($T$823="All sectors","",IF($T$823="Stationary",AN256,"")),IF($S$823="Per unit land area (km2)",IF($T$823="All sectors","",IF($T$823="Stationary",AN460,"")),IF($S$823="Per unit GDP ($m)",IF($T$823="All sectors","",IF($T$823="Stationary",AN664,"")),"")))))</f>
        <v/>
      </c>
      <c r="AD874" s="121" t="str">
        <f>IF(U874&lt;X$1+1,U874,IF('Analysis_2-must not modify'!$U874="","",RANK('Analysis_2-must not modify'!$U874,rankORIGINAL)+'Analysis_2-must not modify'!X$1))</f>
        <v/>
      </c>
      <c r="AE874" s="50" t="str">
        <f t="shared" si="518"/>
        <v/>
      </c>
      <c r="AF874" s="83">
        <f t="shared" si="538"/>
        <v>1.2524095654000325</v>
      </c>
      <c r="AG874" s="83">
        <f t="shared" si="538"/>
        <v>1.4911865125837347</v>
      </c>
      <c r="AH874" s="83">
        <f t="shared" si="538"/>
        <v>0.54652273640529792</v>
      </c>
      <c r="AI874" s="83" t="str">
        <f t="shared" si="538"/>
        <v/>
      </c>
      <c r="AJ874" s="83">
        <f t="shared" si="538"/>
        <v>5.4510667861221128E-2</v>
      </c>
      <c r="AK874" s="83">
        <f t="shared" si="538"/>
        <v>0.27174706716554431</v>
      </c>
      <c r="AL874" s="83" t="str">
        <f t="shared" si="538"/>
        <v/>
      </c>
      <c r="AM874" s="83" t="str">
        <f t="shared" si="538"/>
        <v/>
      </c>
      <c r="AN874" s="83">
        <f t="shared" ca="1" si="532"/>
        <v>67</v>
      </c>
      <c r="AO874" s="50" t="str">
        <f t="shared" si="519"/>
        <v/>
      </c>
      <c r="AP874" s="83">
        <f t="shared" si="539"/>
        <v>1.4966592877708793</v>
      </c>
      <c r="AQ874" s="83">
        <f t="shared" si="539"/>
        <v>2.6620068452348378E-2</v>
      </c>
      <c r="AR874" s="83" t="str">
        <f t="shared" si="539"/>
        <v/>
      </c>
      <c r="AS874" s="83" t="str">
        <f t="shared" si="539"/>
        <v/>
      </c>
      <c r="AT874" s="83" t="str">
        <f t="shared" si="539"/>
        <v/>
      </c>
      <c r="AU874" s="83">
        <f t="shared" ca="1" si="533"/>
        <v>76</v>
      </c>
      <c r="AV874" s="50" t="str">
        <f t="shared" si="520"/>
        <v/>
      </c>
      <c r="AW874" s="83">
        <f t="shared" si="540"/>
        <v>0.59576453715966005</v>
      </c>
      <c r="AX874" s="83" t="str">
        <f t="shared" si="540"/>
        <v/>
      </c>
      <c r="AY874" s="83" t="str">
        <f t="shared" si="540"/>
        <v/>
      </c>
      <c r="AZ874" s="83">
        <f t="shared" si="540"/>
        <v>3.5882758545207789E-2</v>
      </c>
      <c r="BA874" s="83">
        <f t="shared" ca="1" si="534"/>
        <v>25</v>
      </c>
      <c r="BB874" s="50" t="str">
        <f t="shared" si="521"/>
        <v/>
      </c>
      <c r="BC874" s="83" t="str">
        <f t="shared" si="535"/>
        <v/>
      </c>
      <c r="BD874" s="83" t="str">
        <f t="shared" si="536"/>
        <v/>
      </c>
      <c r="BE874" s="83" t="e">
        <f t="shared" ca="1" si="537"/>
        <v>#VALUE!</v>
      </c>
      <c r="BF874" s="50" t="str">
        <f t="shared" si="522"/>
        <v/>
      </c>
    </row>
    <row r="875" spans="1:58" ht="15" customHeight="1">
      <c r="A875" s="25">
        <f t="shared" si="516"/>
        <v>7</v>
      </c>
      <c r="B875" s="25">
        <v>44</v>
      </c>
      <c r="C875" s="112" t="str">
        <f t="shared" si="530"/>
        <v>Cape Town_2015</v>
      </c>
      <c r="D875" s="112" t="str">
        <f>IFERROR(VLOOKUP($C875,'Analysis-must not modify'!$C:$G,4,FALSE),"")</f>
        <v>South Africa</v>
      </c>
      <c r="E875" s="112" t="str">
        <f>IFERROR(VLOOKUP($C875,'Analysis-must not modify'!$C:$G,5,FALSE),"")</f>
        <v>Africa</v>
      </c>
      <c r="F875" s="112" t="str">
        <f t="shared" si="508"/>
        <v>Africa</v>
      </c>
      <c r="G875" s="121">
        <f>VLOOKUP(C875,'Analysis-must not modify'!C:D,2,FALSE)</f>
        <v>2015</v>
      </c>
      <c r="H875" s="121" t="str">
        <f>VLOOKUP(C875,'Analysis-must not modify'!C:FF,160,FALSE)</f>
        <v>No</v>
      </c>
      <c r="I875" s="121" t="str">
        <f>VLOOKUP(C875,'Analysis-must not modify'!C:FI,161,FALSE)</f>
        <v>Mediterranean</v>
      </c>
      <c r="J875" s="121">
        <f>VLOOKUP(C875,'Analysis-must not modify'!C:FI,162,FALSE)</f>
        <v>7583.7625032292699</v>
      </c>
      <c r="K875" s="121">
        <f>VLOOKUP(C875,'Analysis-must not modify'!C:FI,163,FALSE)</f>
        <v>1612.1376782077393</v>
      </c>
      <c r="L875" s="121">
        <f t="shared" si="509"/>
        <v>1</v>
      </c>
      <c r="M875" s="121">
        <f t="shared" si="510"/>
        <v>1</v>
      </c>
      <c r="N875" s="121">
        <f t="shared" si="511"/>
        <v>1</v>
      </c>
      <c r="O875" s="121">
        <f t="shared" si="512"/>
        <v>1</v>
      </c>
      <c r="P875" s="121">
        <f t="shared" si="517"/>
        <v>1</v>
      </c>
      <c r="Q875" s="121">
        <f t="shared" si="513"/>
        <v>0</v>
      </c>
      <c r="R875" s="121" t="str">
        <f t="shared" si="514"/>
        <v/>
      </c>
      <c r="S875" s="122" t="str">
        <f t="shared" si="515"/>
        <v/>
      </c>
      <c r="T875" s="121" t="str">
        <f t="shared" si="531"/>
        <v/>
      </c>
      <c r="U875" s="121" t="str">
        <f>IFERROR(IF('Analysis_2-must not modify'!$R875="","",IF($S$823="Total GHG",IF($T$823="All sectors",AA53,IF($T$823="Stationary",AB53,IF($T$823="Transportation",AC53,IF($T$823="Waste",AD53,IF($T$823="IPPU",AE53,Iif($T$823="AFOLU",AF53)))))),IF($S$823="Per capita",IF($T$823="All sectors",AA257,IF($T$823="Stationary",AB257,IF($T$823="Transportation",AC257,IF($T$823="Waste",AD257,IF($T$823="IPPU",AE257,IF($T$823="AFOLU",AF257)))))),IF($S$823="Per unit land area (km2)",IF($T$823="All sectors",AA461,IF($T$823="Stationary",AB461,IF($T$823="Transportation",AC461,IF($T$823="Waste",AD461,IF($T$823="IPPU",AE461,IF($T$823="AFOLU",AF461)))))),IF($S$823="Per unit GDP ($m)",IF($T$823="All sectors",AA665,IF($T$823="Stationary",AB665,IF($T$823="Transportation",AC665,IF($T$823="Waste",AD665,IF($T$823="IPPU",AE665,IF($T$823="AFOLU",AF665)))))),""))))),"")</f>
        <v/>
      </c>
      <c r="V875" s="124" t="str">
        <f>IF('Analysis_2-must not modify'!$T875="","",IF($S$823="Total GHG",IF($T$823="All sectors",U53,IF($T$823="Stationary",AG53,IF($T$823="Transportation",AP53,IF($T$823="Waste",AV53,IF($T$823="IPPU",BA53,Iif($T$823="AFOLU",BD53)))))),IF($S$823="Per capita",IF($T$823="All sectors",U257,IF($T$823="Stationary",AG257,IF($T$823="Transportation",AP257,IF($T$823="Waste",AV257,IF($T$823="IPPU",BA257,IF($T$823="AFOLU",BD257)))))),IF($S$823="Per unit land area (km2)",IF($T$823="All sectors",U461,IF($T$823="Stationary",AG461,IF($T$823="Transportation",AP461,IF($T$823="Waste",AV461,IF($T$823="IPPU",BA461,Iif($T$823="AFOLU",BD461)))))),IF($S$823="Per unit GDP ($m)",IF($T$823="All sectors",U665,IF($T$823="Stationary",AG665,IF($T$823="Transportation",AP665,IF($T$823="Waste",AV665,IF($T$823="IPPU",BA53,IF($T$823="AFOLU",BD665)))))),"")))))</f>
        <v/>
      </c>
      <c r="W875" s="124" t="str">
        <f>IF('Analysis_2-must not modify'!$T875="","",IF($S$823="Total GHG",IF($T$823="All sectors",V53,IF($T$823="Stationary",AH53,IF($T$823="Transportation",AQ53,IF($T$823="Waste",AW53,IF($T$823="IPPU",BB53,Iif($T$823="AFOLU",BE53)))))),IF($S$823="Per capita",IF($T$823="All sectors",V257,IF($T$823="Stationary",AH257,IF($T$823="Transportation",AQ257,IF($T$823="Waste",AW257,IF($T$823="IPPU",BB257,IF($T$823="AFOLU",BE257)))))),IF($S$823="Per unit land area (km2)",IF($T$823="All sectors",V461,IF($T$823="Stationary",AH461,IF($T$823="Transportation",AQ461,IF($T$823="Waste",AW461,IF($T$823="IPPU",BB461,Iif($T$823="AFOLU",BE461)))))),IF($S$823="Per unit GDP ($m)",IF($T$823="All sectors",V665,IF($T$823="Stationary",AH665,IF($T$823="Transportation",AQ665,IF($T$823="Waste",AW665,IF($T$823="IPPU",BB53,IF($T$823="AFOLU",BE665)))))),"")))))</f>
        <v/>
      </c>
      <c r="X875" s="124" t="str">
        <f>IF('Analysis_2-must not modify'!$T875="","",IF($S$823="Total GHG",IF($T$823="All sectors",W53,IF($T$823="Stationary",AI53,IF($T$823="Transportation",AR53,IF($T$823="Waste",AX53,IF($T$823="IPPU","",IF($T$823="AFOLU",BF53)))))),IF($S$823="Per capita",IF($T$823="All sectors",W257,IF($T$823="Stationary",AI257,IF($T$823="Transportation",AR257,IF($T$823="Waste",AX257,IF($T$823="IPPU","",IF($T$823="AFOLU",BF257)))))),IF($S$823="Per unit land area (km2)",IF($T$823="All sectors",W461,IF($T$823="Stationary",AI461,IF($T$823="Transportation",AR461,IF($T$823="Waste",AX461,IF($T$823="IPPU","",IF($T$823="AFOLU",BF461)))))),IF($S$823="Per unit GDP ($m)",IF($T$823="All sectors",W665,IF($T$823="Stationary",AI665,IF($T$823="Transportation",AR665,IF($T$823="Waste",AX665,IF($T$823="IPPU","",IF($T$823="AFOLU",BF665)))))),"")))))</f>
        <v/>
      </c>
      <c r="Y875" s="124" t="str">
        <f>IF('Analysis_2-must not modify'!$T875="","",IF($S$823="Total GHG",IF($T$823="All sectors",X53,IF($T$823="Stationary",AJ53,IF($T$823="Transportation",AS53,IF($T$823="Waste",AY53,"")))),IF($S$823="Per capita",IF($T$823="All sectors",X257,IF($T$823="Stationary",AJ257,IF($T$823="Transportation",AS257,IF($T$823="Waste",AY257,"")))),IF($S$823="Per unit land area (km2)",IF($T$823="All sectors",X461,IF($T$823="Stationary",AJ461,IF($T$823="Transportation",AS461,IF($T$823="Waste",AY461,"")))),IF($S$823="Per unit GDP ($m)",IF($T$823="All sectors",X665,IF($T$823="Stationary",AJ665,IF($T$823="Transportation",AS665,IF($T$823="Waste",AY665,"")))),"")))))</f>
        <v/>
      </c>
      <c r="Z875" s="124" t="str">
        <f>IF('Analysis_2-must not modify'!$T875="","",IF($S$823="Total GHG",IF($T$823="All sectors",Y53,IF($T$823="Stationary",AK53,IF($T$823="Transportation",AT53,""))),IF($S$823="Per capita",IF($T$823="All sectors",Y257,IF($T$823="Stationary",AK257,IF($T$823="Transportation",AT257,""))),IF($S$823="Per unit land area (km2)",IF($T$823="All sectors",Y461,IF($T$823="Stationary",AK461,IF($T$823="Transportation",AT461,""))),IF($S$823="Per unit GDP ($m)",IF($T$823="All sectors",Y665,IF($T$823="Stationary",AK665,IF($T$823="Transportation",AT665,""))),"")))))</f>
        <v/>
      </c>
      <c r="AA875" s="124" t="str">
        <f>IF('Analysis_2-must not modify'!$T875="","",IF($S$823="Total GHG",IF($T$823="All sectors","",IF($T$823="Stationary",AL53,"")),IF($S$823="Per capita",IF($T$823="All sectors","",IF($T$823="Stationary",AL257,"")),IF($S$823="Per unit land area (km2)",IF($T$823="All sectors","",IF($T$823="Stationary",AL461,"")),IF($S$823="Per unit GDP ($m)",IF($T$823="All sectors","",IF($T$823="Stationary",AL665,"")),"")))))</f>
        <v/>
      </c>
      <c r="AB875" s="124" t="str">
        <f>IF('Analysis_2-must not modify'!$T875="","",IF($S$823="Total GHG",IF($T$823="All sectors","",IF($T$823="Stationary",AM53,"")),IF($S$823="Per capita",IF($T$823="All sectors","",IF($T$823="Stationary",AM257,"")),IF($S$823="Per unit land area (km2)",IF($T$823="All sectors","",IF($T$823="Stationary",AM461,"")),IF($S$823="Per unit GDP ($m)",IF($T$823="All sectors","",IF($T$823="Stationary",AM665,"")),"")))))</f>
        <v/>
      </c>
      <c r="AC875" s="124" t="str">
        <f>IF('Analysis_2-must not modify'!$T875="","",IF($S$823="Total GHG",IF($T$823="All sectors","",IF($T$823="Stationary",AN53,"")),IF($S$823="Per capita",IF($T$823="All sectors","",IF($T$823="Stationary",AN257,"")),IF($S$823="Per unit land area (km2)",IF($T$823="All sectors","",IF($T$823="Stationary",AN461,"")),IF($S$823="Per unit GDP ($m)",IF($T$823="All sectors","",IF($T$823="Stationary",AN665,"")),"")))))</f>
        <v/>
      </c>
      <c r="AD875" s="121" t="str">
        <f>IF(U875&lt;X$1+1,U875,IF('Analysis_2-must not modify'!$U875="","",RANK('Analysis_2-must not modify'!$U875,rankORIGINAL)+'Analysis_2-must not modify'!X$1))</f>
        <v/>
      </c>
      <c r="AE875" s="50" t="str">
        <f t="shared" si="518"/>
        <v/>
      </c>
      <c r="AF875" s="83">
        <f t="shared" si="538"/>
        <v>1.0742379979978767</v>
      </c>
      <c r="AG875" s="83">
        <f t="shared" si="538"/>
        <v>1.4046126153987646</v>
      </c>
      <c r="AH875" s="83">
        <f t="shared" si="538"/>
        <v>0.52707010312299918</v>
      </c>
      <c r="AI875" s="83" t="str">
        <f t="shared" si="538"/>
        <v/>
      </c>
      <c r="AJ875" s="83">
        <f t="shared" si="538"/>
        <v>5.0056875060323948E-2</v>
      </c>
      <c r="AK875" s="83">
        <f t="shared" si="538"/>
        <v>0.26348136008962558</v>
      </c>
      <c r="AL875" s="83" t="str">
        <f t="shared" si="538"/>
        <v/>
      </c>
      <c r="AM875" s="83" t="str">
        <f t="shared" si="538"/>
        <v/>
      </c>
      <c r="AN875" s="83">
        <f t="shared" ca="1" si="532"/>
        <v>72</v>
      </c>
      <c r="AO875" s="50" t="str">
        <f t="shared" si="519"/>
        <v/>
      </c>
      <c r="AP875" s="83">
        <f t="shared" si="539"/>
        <v>1.3892487691387989</v>
      </c>
      <c r="AQ875" s="83">
        <f t="shared" si="539"/>
        <v>2.5810311693522509E-2</v>
      </c>
      <c r="AR875" s="83" t="str">
        <f t="shared" si="539"/>
        <v/>
      </c>
      <c r="AS875" s="83" t="str">
        <f t="shared" si="539"/>
        <v/>
      </c>
      <c r="AT875" s="83" t="str">
        <f t="shared" si="539"/>
        <v/>
      </c>
      <c r="AU875" s="83">
        <f t="shared" ca="1" si="533"/>
        <v>85</v>
      </c>
      <c r="AV875" s="50" t="str">
        <f t="shared" si="520"/>
        <v/>
      </c>
      <c r="AW875" s="83">
        <f t="shared" si="540"/>
        <v>0.59576436190022841</v>
      </c>
      <c r="AX875" s="83" t="str">
        <f t="shared" si="540"/>
        <v/>
      </c>
      <c r="AY875" s="83" t="str">
        <f t="shared" si="540"/>
        <v/>
      </c>
      <c r="AZ875" s="83">
        <f t="shared" si="540"/>
        <v>3.4791315777106362E-2</v>
      </c>
      <c r="BA875" s="83">
        <f t="shared" ca="1" si="534"/>
        <v>26</v>
      </c>
      <c r="BB875" s="50" t="str">
        <f t="shared" si="521"/>
        <v/>
      </c>
      <c r="BC875" s="83" t="str">
        <f t="shared" si="535"/>
        <v/>
      </c>
      <c r="BD875" s="83" t="str">
        <f t="shared" si="536"/>
        <v/>
      </c>
      <c r="BE875" s="83" t="e">
        <f t="shared" ca="1" si="537"/>
        <v>#VALUE!</v>
      </c>
      <c r="BF875" s="50" t="str">
        <f t="shared" si="522"/>
        <v/>
      </c>
    </row>
    <row r="876" spans="1:58" ht="15" customHeight="1">
      <c r="A876" s="25">
        <f t="shared" si="516"/>
        <v>8</v>
      </c>
      <c r="B876" s="25">
        <v>45</v>
      </c>
      <c r="C876" s="112" t="str">
        <f t="shared" si="530"/>
        <v>Cape Town_2016</v>
      </c>
      <c r="D876" s="112" t="str">
        <f>IFERROR(VLOOKUP($C876,'Analysis-must not modify'!$C:$G,4,FALSE),"")</f>
        <v>South Africa</v>
      </c>
      <c r="E876" s="112" t="str">
        <f>IFERROR(VLOOKUP($C876,'Analysis-must not modify'!$C:$G,5,FALSE),"")</f>
        <v>Africa</v>
      </c>
      <c r="F876" s="112" t="str">
        <f t="shared" si="508"/>
        <v>Africa</v>
      </c>
      <c r="G876" s="121">
        <f>VLOOKUP(C876,'Analysis-must not modify'!C:D,2,FALSE)</f>
        <v>2016</v>
      </c>
      <c r="H876" s="121" t="str">
        <f>VLOOKUP(C876,'Analysis-must not modify'!C:FF,160,FALSE)</f>
        <v>Yes</v>
      </c>
      <c r="I876" s="121" t="str">
        <f>VLOOKUP(C876,'Analysis-must not modify'!C:FI,161,FALSE)</f>
        <v>Mediterranean</v>
      </c>
      <c r="J876" s="121">
        <f>VLOOKUP(C876,'Analysis-must not modify'!C:FI,162,FALSE)</f>
        <v>8064.3188530113048</v>
      </c>
      <c r="K876" s="121">
        <f>VLOOKUP(C876,'Analysis-must not modify'!C:FI,163,FALSE)</f>
        <v>1631.2802443991854</v>
      </c>
      <c r="L876" s="121">
        <f t="shared" si="509"/>
        <v>1</v>
      </c>
      <c r="M876" s="121">
        <f t="shared" si="510"/>
        <v>1</v>
      </c>
      <c r="N876" s="121">
        <f t="shared" si="511"/>
        <v>1</v>
      </c>
      <c r="O876" s="121">
        <f t="shared" si="512"/>
        <v>1</v>
      </c>
      <c r="P876" s="121">
        <f t="shared" si="517"/>
        <v>1</v>
      </c>
      <c r="Q876" s="121">
        <f t="shared" si="513"/>
        <v>1</v>
      </c>
      <c r="R876" s="121" t="str">
        <f t="shared" si="514"/>
        <v>Cape Town_2016</v>
      </c>
      <c r="S876" s="122">
        <f t="shared" si="515"/>
        <v>2016</v>
      </c>
      <c r="T876" s="121" t="str">
        <f t="shared" si="531"/>
        <v>Cape Town_2016</v>
      </c>
      <c r="U876" s="121">
        <f ca="1">IFERROR(IF('Analysis_2-must not modify'!$R876="","",IF($S$823="Total GHG",IF($T$823="All sectors",AA54,IF($T$823="Stationary",AB54,IF($T$823="Transportation",AC54,IF($T$823="Waste",AD54,IF($T$823="IPPU",AE54,Iif($T$823="AFOLU",AF54)))))),IF($S$823="Per capita",IF($T$823="All sectors",AA258,IF($T$823="Stationary",AB258,IF($T$823="Transportation",AC258,IF($T$823="Waste",AD258,IF($T$823="IPPU",AE258,IF($T$823="AFOLU",AF258)))))),IF($S$823="Per unit land area (km2)",IF($T$823="All sectors",AA462,IF($T$823="Stationary",AB462,IF($T$823="Transportation",AC462,IF($T$823="Waste",AD462,IF($T$823="IPPU",AE462,IF($T$823="AFOLU",AF462)))))),IF($S$823="Per unit GDP ($m)",IF($T$823="All sectors",AA666,IF($T$823="Stationary",AB666,IF($T$823="Transportation",AC666,IF($T$823="Waste",AD666,IF($T$823="IPPU",AE666,IF($T$823="AFOLU",AF666)))))),""))))),"")</f>
        <v>75</v>
      </c>
      <c r="V876" s="124">
        <f>IF('Analysis_2-must not modify'!$T876="","",IF($S$823="Total GHG",IF($T$823="All sectors",U54,IF($T$823="Stationary",AG54,IF($T$823="Transportation",AP54,IF($T$823="Waste",AV54,IF($T$823="IPPU",BA54,Iif($T$823="AFOLU",BD54)))))),IF($S$823="Per capita",IF($T$823="All sectors",U258,IF($T$823="Stationary",AG258,IF($T$823="Transportation",AP258,IF($T$823="Waste",AV258,IF($T$823="IPPU",BA258,IF($T$823="AFOLU",BD258)))))),IF($S$823="Per unit land area (km2)",IF($T$823="All sectors",U462,IF($T$823="Stationary",AG462,IF($T$823="Transportation",AP462,IF($T$823="Waste",AV462,IF($T$823="IPPU",BA462,Iif($T$823="AFOLU",BD462)))))),IF($S$823="Per unit GDP ($m)",IF($T$823="All sectors",U666,IF($T$823="Stationary",AG666,IF($T$823="Transportation",AP666,IF($T$823="Waste",AV666,IF($T$823="IPPU",BA54,IF($T$823="AFOLU",BD666)))))),"")))))</f>
        <v>3.3152597917754734</v>
      </c>
      <c r="W876" s="124">
        <f>IF('Analysis_2-must not modify'!$T876="","",IF($S$823="Total GHG",IF($T$823="All sectors",V54,IF($T$823="Stationary",AH54,IF($T$823="Transportation",AQ54,IF($T$823="Waste",AW54,IF($T$823="IPPU",BB54,Iif($T$823="AFOLU",BE54)))))),IF($S$823="Per capita",IF($T$823="All sectors",V258,IF($T$823="Stationary",AH258,IF($T$823="Transportation",AQ258,IF($T$823="Waste",AW258,IF($T$823="IPPU",BB258,IF($T$823="AFOLU",BE258)))))),IF($S$823="Per unit land area (km2)",IF($T$823="All sectors",V462,IF($T$823="Stationary",AH462,IF($T$823="Transportation",AQ462,IF($T$823="Waste",AW462,IF($T$823="IPPU",BB462,Iif($T$823="AFOLU",BE462)))))),IF($S$823="Per unit GDP ($m)",IF($T$823="All sectors",V666,IF($T$823="Stationary",AH666,IF($T$823="Transportation",AQ666,IF($T$823="Waste",AW666,IF($T$823="IPPU",BB54,IF($T$823="AFOLU",BE666)))))),"")))))</f>
        <v>1.4903753224440579</v>
      </c>
      <c r="X876" s="124">
        <f>IF('Analysis_2-must not modify'!$T876="","",IF($S$823="Total GHG",IF($T$823="All sectors",W54,IF($T$823="Stationary",AI54,IF($T$823="Transportation",AR54,IF($T$823="Waste",AX54,IF($T$823="IPPU","",IF($T$823="AFOLU",BF54)))))),IF($S$823="Per capita",IF($T$823="All sectors",W258,IF($T$823="Stationary",AI258,IF($T$823="Transportation",AR258,IF($T$823="Waste",AX258,IF($T$823="IPPU","",IF($T$823="AFOLU",BF258)))))),IF($S$823="Per unit land area (km2)",IF($T$823="All sectors",W462,IF($T$823="Stationary",AI462,IF($T$823="Transportation",AR462,IF($T$823="Waste",AX462,IF($T$823="IPPU","",IF($T$823="AFOLU",BF462)))))),IF($S$823="Per unit GDP ($m)",IF($T$823="All sectors",W666,IF($T$823="Stationary",AI666,IF($T$823="Transportation",AR666,IF($T$823="Waste",AX666,IF($T$823="IPPU","",IF($T$823="AFOLU",BF666)))))),"")))))</f>
        <v>0.56521364655351725</v>
      </c>
      <c r="Y876" s="124" t="str">
        <f>IF('Analysis_2-must not modify'!$T876="","",IF($S$823="Total GHG",IF($T$823="All sectors",X54,IF($T$823="Stationary",AJ54,IF($T$823="Transportation",AS54,IF($T$823="Waste",AY54,"")))),IF($S$823="Per capita",IF($T$823="All sectors",X258,IF($T$823="Stationary",AJ258,IF($T$823="Transportation",AS258,IF($T$823="Waste",AY258,"")))),IF($S$823="Per unit land area (km2)",IF($T$823="All sectors",X462,IF($T$823="Stationary",AJ462,IF($T$823="Transportation",AS462,IF($T$823="Waste",AY462,"")))),IF($S$823="Per unit GDP ($m)",IF($T$823="All sectors",X666,IF($T$823="Stationary",AJ666,IF($T$823="Transportation",AS666,IF($T$823="Waste",AY666,"")))),"")))))</f>
        <v/>
      </c>
      <c r="Z876" s="124" t="str">
        <f>IF('Analysis_2-must not modify'!$T876="","",IF($S$823="Total GHG",IF($T$823="All sectors",Y54,IF($T$823="Stationary",AK54,IF($T$823="Transportation",AT54,""))),IF($S$823="Per capita",IF($T$823="All sectors",Y258,IF($T$823="Stationary",AK258,IF($T$823="Transportation",AT258,""))),IF($S$823="Per unit land area (km2)",IF($T$823="All sectors",Y462,IF($T$823="Stationary",AK462,IF($T$823="Transportation",AT462,""))),IF($S$823="Per unit GDP ($m)",IF($T$823="All sectors",Y666,IF($T$823="Stationary",AK666,IF($T$823="Transportation",AT666,""))),"")))))</f>
        <v/>
      </c>
      <c r="AA876" s="124" t="str">
        <f>IF('Analysis_2-must not modify'!$T876="","",IF($S$823="Total GHG",IF($T$823="All sectors","",IF($T$823="Stationary",AL54,"")),IF($S$823="Per capita",IF($T$823="All sectors","",IF($T$823="Stationary",AL258,"")),IF($S$823="Per unit land area (km2)",IF($T$823="All sectors","",IF($T$823="Stationary",AL462,"")),IF($S$823="Per unit GDP ($m)",IF($T$823="All sectors","",IF($T$823="Stationary",AL666,"")),"")))))</f>
        <v/>
      </c>
      <c r="AB876" s="124" t="str">
        <f>IF('Analysis_2-must not modify'!$T876="","",IF($S$823="Total GHG",IF($T$823="All sectors","",IF($T$823="Stationary",AM54,"")),IF($S$823="Per capita",IF($T$823="All sectors","",IF($T$823="Stationary",AM258,"")),IF($S$823="Per unit land area (km2)",IF($T$823="All sectors","",IF($T$823="Stationary",AM462,"")),IF($S$823="Per unit GDP ($m)",IF($T$823="All sectors","",IF($T$823="Stationary",AM666,"")),"")))))</f>
        <v/>
      </c>
      <c r="AC876" s="124" t="str">
        <f>IF('Analysis_2-must not modify'!$T876="","",IF($S$823="Total GHG",IF($T$823="All sectors","",IF($T$823="Stationary",AN54,"")),IF($S$823="Per capita",IF($T$823="All sectors","",IF($T$823="Stationary",AN258,"")),IF($S$823="Per unit land area (km2)",IF($T$823="All sectors","",IF($T$823="Stationary",AN462,"")),IF($S$823="Per unit GDP ($m)",IF($T$823="All sectors","",IF($T$823="Stationary",AN666,"")),"")))))</f>
        <v/>
      </c>
      <c r="AD876" s="121">
        <f ca="1">IF(U876&lt;X$1+1,U876,IF('Analysis_2-must not modify'!$U876="","",RANK('Analysis_2-must not modify'!$U876,rankORIGINAL)+'Analysis_2-must not modify'!X$1))</f>
        <v>35</v>
      </c>
      <c r="AE876" s="50" t="str">
        <f t="shared" si="518"/>
        <v>Cape Town_2016</v>
      </c>
      <c r="AF876" s="83">
        <f t="shared" si="538"/>
        <v>1.0398546679627501</v>
      </c>
      <c r="AG876" s="83">
        <f t="shared" si="538"/>
        <v>1.4266616934071585</v>
      </c>
      <c r="AH876" s="83">
        <f t="shared" si="538"/>
        <v>0.55020608794118997</v>
      </c>
      <c r="AI876" s="83" t="str">
        <f t="shared" si="538"/>
        <v/>
      </c>
      <c r="AJ876" s="83">
        <f t="shared" si="538"/>
        <v>5.0329546743115065E-2</v>
      </c>
      <c r="AK876" s="83">
        <f t="shared" si="538"/>
        <v>0.24820779572126006</v>
      </c>
      <c r="AL876" s="83" t="str">
        <f t="shared" si="538"/>
        <v/>
      </c>
      <c r="AM876" s="83" t="str">
        <f t="shared" si="538"/>
        <v/>
      </c>
      <c r="AN876" s="83">
        <f t="shared" ca="1" si="532"/>
        <v>73</v>
      </c>
      <c r="AO876" s="50" t="str">
        <f t="shared" si="519"/>
        <v>Cape Town_2016</v>
      </c>
      <c r="AP876" s="83">
        <f t="shared" si="539"/>
        <v>1.4647390052411464</v>
      </c>
      <c r="AQ876" s="83">
        <f t="shared" si="539"/>
        <v>2.563631720291161E-2</v>
      </c>
      <c r="AR876" s="83" t="str">
        <f t="shared" si="539"/>
        <v/>
      </c>
      <c r="AS876" s="83" t="str">
        <f t="shared" si="539"/>
        <v/>
      </c>
      <c r="AT876" s="83" t="str">
        <f t="shared" si="539"/>
        <v/>
      </c>
      <c r="AU876" s="83">
        <f t="shared" ca="1" si="533"/>
        <v>80</v>
      </c>
      <c r="AV876" s="50" t="str">
        <f t="shared" si="520"/>
        <v>Cape Town_2016</v>
      </c>
      <c r="AW876" s="83">
        <f t="shared" si="540"/>
        <v>0.53600214923018497</v>
      </c>
      <c r="AX876" s="83" t="str">
        <f t="shared" si="540"/>
        <v/>
      </c>
      <c r="AY876" s="83" t="str">
        <f t="shared" si="540"/>
        <v/>
      </c>
      <c r="AZ876" s="83">
        <f t="shared" si="540"/>
        <v>2.9211497323332319E-2</v>
      </c>
      <c r="BA876" s="83">
        <f t="shared" ca="1" si="534"/>
        <v>37</v>
      </c>
      <c r="BB876" s="50" t="str">
        <f t="shared" si="521"/>
        <v>Cape Town_2016</v>
      </c>
      <c r="BC876" s="83" t="str">
        <f t="shared" si="535"/>
        <v/>
      </c>
      <c r="BD876" s="83" t="str">
        <f t="shared" si="536"/>
        <v/>
      </c>
      <c r="BE876" s="83" t="e">
        <f t="shared" ca="1" si="537"/>
        <v>#VALUE!</v>
      </c>
      <c r="BF876" s="50" t="str">
        <f t="shared" si="522"/>
        <v>Cape Town_2016</v>
      </c>
    </row>
    <row r="877" spans="1:58" ht="15" customHeight="1">
      <c r="A877" s="25">
        <f t="shared" si="516"/>
        <v>8</v>
      </c>
      <c r="B877" s="153">
        <v>46</v>
      </c>
      <c r="C877" s="112" t="str">
        <f t="shared" si="530"/>
        <v>Melbourne_2013</v>
      </c>
      <c r="D877" s="112" t="str">
        <f>IFERROR(VLOOKUP($C877,'Analysis-must not modify'!$C:$G,4,FALSE),"")</f>
        <v>Australia</v>
      </c>
      <c r="E877" s="112" t="str">
        <f>IFERROR(VLOOKUP($C877,'Analysis-must not modify'!$C:$G,5,FALSE),"")</f>
        <v>East Asia and Oceania</v>
      </c>
      <c r="F877" s="112" t="str">
        <f t="shared" si="508"/>
        <v>East_Asia_and_Oceania</v>
      </c>
      <c r="G877" s="121">
        <f>VLOOKUP(C877,'Analysis-must not modify'!C:D,2,FALSE)</f>
        <v>2013</v>
      </c>
      <c r="H877" s="121" t="str">
        <f>VLOOKUP(C877,'Analysis-must not modify'!C:FF,160,FALSE)</f>
        <v>No</v>
      </c>
      <c r="I877" s="121" t="str">
        <f>VLOOKUP(C877,'Analysis-must not modify'!C:FI,161,FALSE)</f>
        <v/>
      </c>
      <c r="J877" s="121">
        <f>VLOOKUP(C877,'Analysis-must not modify'!C:FI,162,FALSE)</f>
        <v>581460.26401903271</v>
      </c>
      <c r="K877" s="121">
        <f>VLOOKUP(C877,'Analysis-must not modify'!C:FI,163,FALSE)</f>
        <v>3096.5691489361702</v>
      </c>
      <c r="L877" s="121">
        <f t="shared" si="509"/>
        <v>1</v>
      </c>
      <c r="M877" s="121">
        <f t="shared" si="510"/>
        <v>1</v>
      </c>
      <c r="N877" s="121">
        <f t="shared" si="511"/>
        <v>1</v>
      </c>
      <c r="O877" s="121">
        <f t="shared" si="512"/>
        <v>1</v>
      </c>
      <c r="P877" s="121">
        <f t="shared" si="517"/>
        <v>1</v>
      </c>
      <c r="Q877" s="121">
        <f t="shared" si="513"/>
        <v>0</v>
      </c>
      <c r="R877" s="121" t="str">
        <f t="shared" si="514"/>
        <v/>
      </c>
      <c r="S877" s="122" t="str">
        <f t="shared" si="515"/>
        <v/>
      </c>
      <c r="T877" s="121" t="str">
        <f t="shared" si="531"/>
        <v/>
      </c>
      <c r="U877" s="121" t="str">
        <f>IFERROR(IF('Analysis_2-must not modify'!$R877="","",IF($S$823="Total GHG",IF($T$823="All sectors",AA55,IF($T$823="Stationary",AB55,IF($T$823="Transportation",AC55,IF($T$823="Waste",AD55,IF($T$823="IPPU",AE55,Iif($T$823="AFOLU",AF55)))))),IF($S$823="Per capita",IF($T$823="All sectors",AA259,IF($T$823="Stationary",AB259,IF($T$823="Transportation",AC259,IF($T$823="Waste",AD259,IF($T$823="IPPU",AE259,IF($T$823="AFOLU",AF259)))))),IF($S$823="Per unit land area (km2)",IF($T$823="All sectors",AA463,IF($T$823="Stationary",AB463,IF($T$823="Transportation",AC463,IF($T$823="Waste",AD463,IF($T$823="IPPU",AE463,IF($T$823="AFOLU",AF463)))))),IF($S$823="Per unit GDP ($m)",IF($T$823="All sectors",AA667,IF($T$823="Stationary",AB667,IF($T$823="Transportation",AC667,IF($T$823="Waste",AD667,IF($T$823="IPPU",AE667,IF($T$823="AFOLU",AF667)))))),""))))),"")</f>
        <v/>
      </c>
      <c r="V877" s="124" t="str">
        <f>IF('Analysis_2-must not modify'!$T877="","",IF($S$823="Total GHG",IF($T$823="All sectors",U55,IF($T$823="Stationary",AG55,IF($T$823="Transportation",AP55,IF($T$823="Waste",AV55,IF($T$823="IPPU",BA55,Iif($T$823="AFOLU",BD55)))))),IF($S$823="Per capita",IF($T$823="All sectors",U259,IF($T$823="Stationary",AG259,IF($T$823="Transportation",AP259,IF($T$823="Waste",AV259,IF($T$823="IPPU",BA259,IF($T$823="AFOLU",BD259)))))),IF($S$823="Per unit land area (km2)",IF($T$823="All sectors",U463,IF($T$823="Stationary",AG463,IF($T$823="Transportation",AP463,IF($T$823="Waste",AV463,IF($T$823="IPPU",BA463,Iif($T$823="AFOLU",BD463)))))),IF($S$823="Per unit GDP ($m)",IF($T$823="All sectors",U667,IF($T$823="Stationary",AG667,IF($T$823="Transportation",AP667,IF($T$823="Waste",AV667,IF($T$823="IPPU",BA55,IF($T$823="AFOLU",BD667)))))),"")))))</f>
        <v/>
      </c>
      <c r="W877" s="124" t="str">
        <f>IF('Analysis_2-must not modify'!$T877="","",IF($S$823="Total GHG",IF($T$823="All sectors",V55,IF($T$823="Stationary",AH55,IF($T$823="Transportation",AQ55,IF($T$823="Waste",AW55,IF($T$823="IPPU",BB55,Iif($T$823="AFOLU",BE55)))))),IF($S$823="Per capita",IF($T$823="All sectors",V259,IF($T$823="Stationary",AH259,IF($T$823="Transportation",AQ259,IF($T$823="Waste",AW259,IF($T$823="IPPU",BB259,IF($T$823="AFOLU",BE259)))))),IF($S$823="Per unit land area (km2)",IF($T$823="All sectors",V463,IF($T$823="Stationary",AH463,IF($T$823="Transportation",AQ463,IF($T$823="Waste",AW463,IF($T$823="IPPU",BB463,Iif($T$823="AFOLU",BE463)))))),IF($S$823="Per unit GDP ($m)",IF($T$823="All sectors",V667,IF($T$823="Stationary",AH667,IF($T$823="Transportation",AQ667,IF($T$823="Waste",AW667,IF($T$823="IPPU",BB55,IF($T$823="AFOLU",BE667)))))),"")))))</f>
        <v/>
      </c>
      <c r="X877" s="124" t="str">
        <f>IF('Analysis_2-must not modify'!$T877="","",IF($S$823="Total GHG",IF($T$823="All sectors",W55,IF($T$823="Stationary",AI55,IF($T$823="Transportation",AR55,IF($T$823="Waste",AX55,IF($T$823="IPPU","",IF($T$823="AFOLU",BF55)))))),IF($S$823="Per capita",IF($T$823="All sectors",W259,IF($T$823="Stationary",AI259,IF($T$823="Transportation",AR259,IF($T$823="Waste",AX259,IF($T$823="IPPU","",IF($T$823="AFOLU",BF259)))))),IF($S$823="Per unit land area (km2)",IF($T$823="All sectors",W463,IF($T$823="Stationary",AI463,IF($T$823="Transportation",AR463,IF($T$823="Waste",AX463,IF($T$823="IPPU","",IF($T$823="AFOLU",BF463)))))),IF($S$823="Per unit GDP ($m)",IF($T$823="All sectors",W667,IF($T$823="Stationary",AI667,IF($T$823="Transportation",AR667,IF($T$823="Waste",AX667,IF($T$823="IPPU","",IF($T$823="AFOLU",BF667)))))),"")))))</f>
        <v/>
      </c>
      <c r="Y877" s="124" t="str">
        <f>IF('Analysis_2-must not modify'!$T877="","",IF($S$823="Total GHG",IF($T$823="All sectors",X55,IF($T$823="Stationary",AJ55,IF($T$823="Transportation",AS55,IF($T$823="Waste",AY55,"")))),IF($S$823="Per capita",IF($T$823="All sectors",X259,IF($T$823="Stationary",AJ259,IF($T$823="Transportation",AS259,IF($T$823="Waste",AY259,"")))),IF($S$823="Per unit land area (km2)",IF($T$823="All sectors",X463,IF($T$823="Stationary",AJ463,IF($T$823="Transportation",AS463,IF($T$823="Waste",AY463,"")))),IF($S$823="Per unit GDP ($m)",IF($T$823="All sectors",X667,IF($T$823="Stationary",AJ667,IF($T$823="Transportation",AS667,IF($T$823="Waste",AY667,"")))),"")))))</f>
        <v/>
      </c>
      <c r="Z877" s="124" t="str">
        <f>IF('Analysis_2-must not modify'!$T877="","",IF($S$823="Total GHG",IF($T$823="All sectors",Y55,IF($T$823="Stationary",AK55,IF($T$823="Transportation",AT55,""))),IF($S$823="Per capita",IF($T$823="All sectors",Y259,IF($T$823="Stationary",AK259,IF($T$823="Transportation",AT259,""))),IF($S$823="Per unit land area (km2)",IF($T$823="All sectors",Y463,IF($T$823="Stationary",AK463,IF($T$823="Transportation",AT463,""))),IF($S$823="Per unit GDP ($m)",IF($T$823="All sectors",Y667,IF($T$823="Stationary",AK667,IF($T$823="Transportation",AT667,""))),"")))))</f>
        <v/>
      </c>
      <c r="AA877" s="124" t="str">
        <f>IF('Analysis_2-must not modify'!$T877="","",IF($S$823="Total GHG",IF($T$823="All sectors","",IF($T$823="Stationary",AL55,"")),IF($S$823="Per capita",IF($T$823="All sectors","",IF($T$823="Stationary",AL259,"")),IF($S$823="Per unit land area (km2)",IF($T$823="All sectors","",IF($T$823="Stationary",AL463,"")),IF($S$823="Per unit GDP ($m)",IF($T$823="All sectors","",IF($T$823="Stationary",AL667,"")),"")))))</f>
        <v/>
      </c>
      <c r="AB877" s="124" t="str">
        <f>IF('Analysis_2-must not modify'!$T877="","",IF($S$823="Total GHG",IF($T$823="All sectors","",IF($T$823="Stationary",AM55,"")),IF($S$823="Per capita",IF($T$823="All sectors","",IF($T$823="Stationary",AM259,"")),IF($S$823="Per unit land area (km2)",IF($T$823="All sectors","",IF($T$823="Stationary",AM463,"")),IF($S$823="Per unit GDP ($m)",IF($T$823="All sectors","",IF($T$823="Stationary",AM667,"")),"")))))</f>
        <v/>
      </c>
      <c r="AC877" s="124" t="str">
        <f>IF('Analysis_2-must not modify'!$T877="","",IF($S$823="Total GHG",IF($T$823="All sectors","",IF($T$823="Stationary",AN55,"")),IF($S$823="Per capita",IF($T$823="All sectors","",IF($T$823="Stationary",AN259,"")),IF($S$823="Per unit land area (km2)",IF($T$823="All sectors","",IF($T$823="Stationary",AN463,"")),IF($S$823="Per unit GDP ($m)",IF($T$823="All sectors","",IF($T$823="Stationary",AN667,"")),"")))))</f>
        <v/>
      </c>
      <c r="AD877" s="121" t="str">
        <f>IF(U877&lt;X$1+1,U877,IF('Analysis_2-must not modify'!$U877="","",RANK('Analysis_2-must not modify'!$U877,rankORIGINAL)+'Analysis_2-must not modify'!X$1))</f>
        <v/>
      </c>
      <c r="AE877" s="50" t="str">
        <f t="shared" si="518"/>
        <v/>
      </c>
      <c r="AF877" s="83">
        <f t="shared" si="538"/>
        <v>2.850342027532621</v>
      </c>
      <c r="AG877" s="83">
        <f t="shared" si="538"/>
        <v>25.050454045178501</v>
      </c>
      <c r="AH877" s="83">
        <f t="shared" si="538"/>
        <v>4.450220214735805</v>
      </c>
      <c r="AI877" s="83" t="str">
        <f t="shared" si="538"/>
        <v/>
      </c>
      <c r="AJ877" s="83" t="str">
        <f t="shared" si="538"/>
        <v/>
      </c>
      <c r="AK877" s="83" t="str">
        <f t="shared" si="538"/>
        <v/>
      </c>
      <c r="AL877" s="83" t="str">
        <f t="shared" si="538"/>
        <v/>
      </c>
      <c r="AM877" s="83" t="str">
        <f t="shared" si="538"/>
        <v/>
      </c>
      <c r="AN877" s="83">
        <f t="shared" ca="1" si="532"/>
        <v>1</v>
      </c>
      <c r="AO877" s="50" t="str">
        <f t="shared" si="519"/>
        <v/>
      </c>
      <c r="AP877" s="83">
        <f t="shared" si="539"/>
        <v>3.7872197855633285</v>
      </c>
      <c r="AQ877" s="83">
        <f t="shared" si="539"/>
        <v>1.6610405379836353</v>
      </c>
      <c r="AR877" s="83" t="str">
        <f t="shared" si="539"/>
        <v/>
      </c>
      <c r="AS877" s="83" t="str">
        <f t="shared" si="539"/>
        <v/>
      </c>
      <c r="AT877" s="83">
        <f t="shared" si="539"/>
        <v>2.7052291056505568E-3</v>
      </c>
      <c r="AU877" s="83">
        <f t="shared" ca="1" si="533"/>
        <v>3</v>
      </c>
      <c r="AV877" s="50" t="str">
        <f t="shared" si="520"/>
        <v/>
      </c>
      <c r="AW877" s="83">
        <f t="shared" si="540"/>
        <v>1.3083835061109155</v>
      </c>
      <c r="AX877" s="83" t="str">
        <f t="shared" si="540"/>
        <v/>
      </c>
      <c r="AY877" s="83" t="str">
        <f t="shared" si="540"/>
        <v/>
      </c>
      <c r="AZ877" s="83">
        <f t="shared" si="540"/>
        <v>2.489027836229183E-2</v>
      </c>
      <c r="BA877" s="83">
        <f t="shared" ca="1" si="534"/>
        <v>17</v>
      </c>
      <c r="BB877" s="50" t="str">
        <f t="shared" si="521"/>
        <v/>
      </c>
      <c r="BC877" s="83" t="str">
        <f t="shared" si="535"/>
        <v/>
      </c>
      <c r="BD877" s="83" t="str">
        <f t="shared" si="536"/>
        <v/>
      </c>
      <c r="BE877" s="83" t="e">
        <f t="shared" ca="1" si="537"/>
        <v>#VALUE!</v>
      </c>
      <c r="BF877" s="50" t="str">
        <f t="shared" si="522"/>
        <v/>
      </c>
    </row>
    <row r="878" spans="1:58" ht="15" customHeight="1">
      <c r="A878" s="25">
        <f t="shared" si="516"/>
        <v>9</v>
      </c>
      <c r="B878" s="25">
        <v>47</v>
      </c>
      <c r="C878" s="112" t="str">
        <f t="shared" si="530"/>
        <v>Melbourne_2014</v>
      </c>
      <c r="D878" s="112" t="str">
        <f>IFERROR(VLOOKUP($C878,'Analysis-must not modify'!$C:$G,4,FALSE),"")</f>
        <v>Australia</v>
      </c>
      <c r="E878" s="112" t="str">
        <f>IFERROR(VLOOKUP($C878,'Analysis-must not modify'!$C:$G,5,FALSE),"")</f>
        <v>East Asia and Oceania</v>
      </c>
      <c r="F878" s="112" t="str">
        <f t="shared" si="508"/>
        <v>East_Asia_and_Oceania</v>
      </c>
      <c r="G878" s="121">
        <f>VLOOKUP(C878,'Analysis-must not modify'!C:D,2,FALSE)</f>
        <v>2014</v>
      </c>
      <c r="H878" s="121" t="str">
        <f>VLOOKUP(C878,'Analysis-must not modify'!C:FF,160,FALSE)</f>
        <v>Yes</v>
      </c>
      <c r="I878" s="121" t="str">
        <f>VLOOKUP(C878,'Analysis-must not modify'!C:FI,161,FALSE)</f>
        <v/>
      </c>
      <c r="J878" s="121">
        <f>VLOOKUP(C878,'Analysis-must not modify'!C:FI,162,FALSE)</f>
        <v>563465.86120271345</v>
      </c>
      <c r="K878" s="121">
        <f>VLOOKUP(C878,'Analysis-must not modify'!C:FI,163,FALSE)</f>
        <v>3241.5649867374004</v>
      </c>
      <c r="L878" s="121">
        <f t="shared" si="509"/>
        <v>1</v>
      </c>
      <c r="M878" s="121">
        <f t="shared" si="510"/>
        <v>1</v>
      </c>
      <c r="N878" s="121">
        <f t="shared" si="511"/>
        <v>1</v>
      </c>
      <c r="O878" s="121">
        <f t="shared" si="512"/>
        <v>1</v>
      </c>
      <c r="P878" s="121">
        <f t="shared" si="517"/>
        <v>1</v>
      </c>
      <c r="Q878" s="121">
        <f t="shared" si="513"/>
        <v>1</v>
      </c>
      <c r="R878" s="121" t="str">
        <f t="shared" si="514"/>
        <v>Melbourne_2014</v>
      </c>
      <c r="S878" s="122">
        <f t="shared" si="515"/>
        <v>2014</v>
      </c>
      <c r="T878" s="121" t="str">
        <f t="shared" si="531"/>
        <v>Melbourne_2014</v>
      </c>
      <c r="U878" s="121">
        <f ca="1">IFERROR(IF('Analysis_2-must not modify'!$R878="","",IF($S$823="Total GHG",IF($T$823="All sectors",AA56,IF($T$823="Stationary",AB56,IF($T$823="Transportation",AC56,IF($T$823="Waste",AD56,IF($T$823="IPPU",AE56,Iif($T$823="AFOLU",AF56)))))),IF($S$823="Per capita",IF($T$823="All sectors",AA260,IF($T$823="Stationary",AB260,IF($T$823="Transportation",AC260,IF($T$823="Waste",AD260,IF($T$823="IPPU",AE260,IF($T$823="AFOLU",AF260)))))),IF($S$823="Per unit land area (km2)",IF($T$823="All sectors",AA464,IF($T$823="Stationary",AB464,IF($T$823="Transportation",AC464,IF($T$823="Waste",AD464,IF($T$823="IPPU",AE464,IF($T$823="AFOLU",AF464)))))),IF($S$823="Per unit GDP ($m)",IF($T$823="All sectors",AA668,IF($T$823="Stationary",AB668,IF($T$823="Transportation",AC668,IF($T$823="Waste",AD668,IF($T$823="IPPU",AE668,IF($T$823="AFOLU",AF668)))))),""))))),"")</f>
        <v>2</v>
      </c>
      <c r="V878" s="124">
        <f>IF('Analysis_2-must not modify'!$T878="","",IF($S$823="Total GHG",IF($T$823="All sectors",U56,IF($T$823="Stationary",AG56,IF($T$823="Transportation",AP56,IF($T$823="Waste",AV56,IF($T$823="IPPU",BA56,Iif($T$823="AFOLU",BD56)))))),IF($S$823="Per capita",IF($T$823="All sectors",U260,IF($T$823="Stationary",AG260,IF($T$823="Transportation",AP260,IF($T$823="Waste",AV260,IF($T$823="IPPU",BA260,IF($T$823="AFOLU",BD260)))))),IF($S$823="Per unit land area (km2)",IF($T$823="All sectors",U464,IF($T$823="Stationary",AG464,IF($T$823="Transportation",AP464,IF($T$823="Waste",AV464,IF($T$823="IPPU",BA464,Iif($T$823="AFOLU",BD464)))))),IF($S$823="Per unit GDP ($m)",IF($T$823="All sectors",U668,IF($T$823="Stationary",AG668,IF($T$823="Transportation",AP668,IF($T$823="Waste",AV668,IF($T$823="IPPU",BA56,IF($T$823="AFOLU",BD668)))))),"")))))</f>
        <v>30.393757366359402</v>
      </c>
      <c r="W878" s="124">
        <f>IF('Analysis_2-must not modify'!$T878="","",IF($S$823="Total GHG",IF($T$823="All sectors",V56,IF($T$823="Stationary",AH56,IF($T$823="Transportation",AQ56,IF($T$823="Waste",AW56,IF($T$823="IPPU",BB56,Iif($T$823="AFOLU",BE56)))))),IF($S$823="Per capita",IF($T$823="All sectors",V260,IF($T$823="Stationary",AH260,IF($T$823="Transportation",AQ260,IF($T$823="Waste",AW260,IF($T$823="IPPU",BB260,IF($T$823="AFOLU",BE260)))))),IF($S$823="Per unit land area (km2)",IF($T$823="All sectors",V464,IF($T$823="Stationary",AH464,IF($T$823="Transportation",AQ464,IF($T$823="Waste",AW464,IF($T$823="IPPU",BB464,Iif($T$823="AFOLU",BE464)))))),IF($S$823="Per unit GDP ($m)",IF($T$823="All sectors",V668,IF($T$823="Stationary",AH668,IF($T$823="Transportation",AQ668,IF($T$823="Waste",AW668,IF($T$823="IPPU",BB56,IF($T$823="AFOLU",BE668)))))),"")))))</f>
        <v>5.7560328505392375</v>
      </c>
      <c r="X878" s="124">
        <f>IF('Analysis_2-must not modify'!$T878="","",IF($S$823="Total GHG",IF($T$823="All sectors",W56,IF($T$823="Stationary",AI56,IF($T$823="Transportation",AR56,IF($T$823="Waste",AX56,IF($T$823="IPPU","",IF($T$823="AFOLU",BF56)))))),IF($S$823="Per capita",IF($T$823="All sectors",W260,IF($T$823="Stationary",AI260,IF($T$823="Transportation",AR260,IF($T$823="Waste",AX260,IF($T$823="IPPU","",IF($T$823="AFOLU",BF260)))))),IF($S$823="Per unit land area (km2)",IF($T$823="All sectors",W464,IF($T$823="Stationary",AI464,IF($T$823="Transportation",AR464,IF($T$823="Waste",AX464,IF($T$823="IPPU","",IF($T$823="AFOLU",BF464)))))),IF($S$823="Per unit GDP ($m)",IF($T$823="All sectors",W668,IF($T$823="Stationary",AI668,IF($T$823="Transportation",AR668,IF($T$823="Waste",AX668,IF($T$823="IPPU","",IF($T$823="AFOLU",BF668)))))),"")))))</f>
        <v>1.5055521226101665</v>
      </c>
      <c r="Y878" s="124" t="str">
        <f>IF('Analysis_2-must not modify'!$T878="","",IF($S$823="Total GHG",IF($T$823="All sectors",X56,IF($T$823="Stationary",AJ56,IF($T$823="Transportation",AS56,IF($T$823="Waste",AY56,"")))),IF($S$823="Per capita",IF($T$823="All sectors",X260,IF($T$823="Stationary",AJ260,IF($T$823="Transportation",AS260,IF($T$823="Waste",AY260,"")))),IF($S$823="Per unit land area (km2)",IF($T$823="All sectors",X464,IF($T$823="Stationary",AJ464,IF($T$823="Transportation",AS464,IF($T$823="Waste",AY464,"")))),IF($S$823="Per unit GDP ($m)",IF($T$823="All sectors",X668,IF($T$823="Stationary",AJ668,IF($T$823="Transportation",AS668,IF($T$823="Waste",AY668,"")))),"")))))</f>
        <v/>
      </c>
      <c r="Z878" s="124" t="str">
        <f>IF('Analysis_2-must not modify'!$T878="","",IF($S$823="Total GHG",IF($T$823="All sectors",Y56,IF($T$823="Stationary",AK56,IF($T$823="Transportation",AT56,""))),IF($S$823="Per capita",IF($T$823="All sectors",Y260,IF($T$823="Stationary",AK260,IF($T$823="Transportation",AT260,""))),IF($S$823="Per unit land area (km2)",IF($T$823="All sectors",Y464,IF($T$823="Stationary",AK464,IF($T$823="Transportation",AT464,""))),IF($S$823="Per unit GDP ($m)",IF($T$823="All sectors",Y668,IF($T$823="Stationary",AK668,IF($T$823="Transportation",AT668,""))),"")))))</f>
        <v/>
      </c>
      <c r="AA878" s="124" t="str">
        <f>IF('Analysis_2-must not modify'!$T878="","",IF($S$823="Total GHG",IF($T$823="All sectors","",IF($T$823="Stationary",AL56,"")),IF($S$823="Per capita",IF($T$823="All sectors","",IF($T$823="Stationary",AL260,"")),IF($S$823="Per unit land area (km2)",IF($T$823="All sectors","",IF($T$823="Stationary",AL464,"")),IF($S$823="Per unit GDP ($m)",IF($T$823="All sectors","",IF($T$823="Stationary",AL668,"")),"")))))</f>
        <v/>
      </c>
      <c r="AB878" s="124" t="str">
        <f>IF('Analysis_2-must not modify'!$T878="","",IF($S$823="Total GHG",IF($T$823="All sectors","",IF($T$823="Stationary",AM56,"")),IF($S$823="Per capita",IF($T$823="All sectors","",IF($T$823="Stationary",AM260,"")),IF($S$823="Per unit land area (km2)",IF($T$823="All sectors","",IF($T$823="Stationary",AM464,"")),IF($S$823="Per unit GDP ($m)",IF($T$823="All sectors","",IF($T$823="Stationary",AM668,"")),"")))))</f>
        <v/>
      </c>
      <c r="AC878" s="124" t="str">
        <f>IF('Analysis_2-must not modify'!$T878="","",IF($S$823="Total GHG",IF($T$823="All sectors","",IF($T$823="Stationary",AN56,"")),IF($S$823="Per capita",IF($T$823="All sectors","",IF($T$823="Stationary",AN260,"")),IF($S$823="Per unit land area (km2)",IF($T$823="All sectors","",IF($T$823="Stationary",AN464,"")),IF($S$823="Per unit GDP ($m)",IF($T$823="All sectors","",IF($T$823="Stationary",AN668,"")),"")))))</f>
        <v/>
      </c>
      <c r="AD878" s="121">
        <f ca="1">IF(U878&lt;X$1+1,U878,IF('Analysis_2-must not modify'!$U878="","",RANK('Analysis_2-must not modify'!$U878,rankORIGINAL)+'Analysis_2-must not modify'!X$1))</f>
        <v>61</v>
      </c>
      <c r="AE878" s="50" t="str">
        <f t="shared" si="518"/>
        <v>Melbourne_2014</v>
      </c>
      <c r="AF878" s="83">
        <f t="shared" si="538"/>
        <v>2.4596634617353148</v>
      </c>
      <c r="AG878" s="83">
        <f t="shared" si="538"/>
        <v>23.01021549192469</v>
      </c>
      <c r="AH878" s="83">
        <f t="shared" si="538"/>
        <v>4.9238784126993975</v>
      </c>
      <c r="AI878" s="83" t="str">
        <f t="shared" si="538"/>
        <v/>
      </c>
      <c r="AJ878" s="83" t="str">
        <f t="shared" si="538"/>
        <v/>
      </c>
      <c r="AK878" s="83" t="str">
        <f t="shared" si="538"/>
        <v/>
      </c>
      <c r="AL878" s="83" t="str">
        <f t="shared" si="538"/>
        <v/>
      </c>
      <c r="AM878" s="83" t="str">
        <f t="shared" si="538"/>
        <v/>
      </c>
      <c r="AN878" s="83">
        <f t="shared" ca="1" si="532"/>
        <v>2</v>
      </c>
      <c r="AO878" s="50" t="str">
        <f t="shared" si="519"/>
        <v>Melbourne_2014</v>
      </c>
      <c r="AP878" s="83">
        <f t="shared" si="539"/>
        <v>3.8212385991461115</v>
      </c>
      <c r="AQ878" s="83">
        <f t="shared" si="539"/>
        <v>1.9261407333458787</v>
      </c>
      <c r="AR878" s="83" t="str">
        <f t="shared" si="539"/>
        <v/>
      </c>
      <c r="AS878" s="83" t="str">
        <f t="shared" si="539"/>
        <v/>
      </c>
      <c r="AT878" s="83">
        <f t="shared" si="539"/>
        <v>8.6535180472477029E-3</v>
      </c>
      <c r="AU878" s="83">
        <f t="shared" ca="1" si="533"/>
        <v>2</v>
      </c>
      <c r="AV878" s="50" t="str">
        <f t="shared" si="520"/>
        <v>Melbourne_2014</v>
      </c>
      <c r="AW878" s="83">
        <f t="shared" si="540"/>
        <v>1.4806618442478745</v>
      </c>
      <c r="AX878" s="83" t="str">
        <f t="shared" si="540"/>
        <v/>
      </c>
      <c r="AY878" s="83" t="str">
        <f t="shared" si="540"/>
        <v/>
      </c>
      <c r="AZ878" s="83">
        <f t="shared" si="540"/>
        <v>2.4890278362291799E-2</v>
      </c>
      <c r="BA878" s="83">
        <f t="shared" ca="1" si="534"/>
        <v>15</v>
      </c>
      <c r="BB878" s="50" t="str">
        <f t="shared" si="521"/>
        <v>Melbourne_2014</v>
      </c>
      <c r="BC878" s="83" t="str">
        <f t="shared" si="535"/>
        <v/>
      </c>
      <c r="BD878" s="83" t="str">
        <f t="shared" si="536"/>
        <v/>
      </c>
      <c r="BE878" s="83" t="e">
        <f t="shared" ca="1" si="537"/>
        <v>#VALUE!</v>
      </c>
      <c r="BF878" s="50" t="str">
        <f t="shared" si="522"/>
        <v>Melbourne_2014</v>
      </c>
    </row>
    <row r="879" spans="1:58" ht="15" customHeight="1">
      <c r="A879" s="25">
        <f t="shared" si="516"/>
        <v>9</v>
      </c>
      <c r="B879" s="25">
        <v>48</v>
      </c>
      <c r="C879" s="112" t="str">
        <f t="shared" si="530"/>
        <v>Sydney_2005</v>
      </c>
      <c r="D879" s="112" t="str">
        <f>IFERROR(VLOOKUP($C879,'Analysis-must not modify'!$C:$G,4,FALSE),"")</f>
        <v>Australia</v>
      </c>
      <c r="E879" s="112" t="str">
        <f>IFERROR(VLOOKUP($C879,'Analysis-must not modify'!$C:$G,5,FALSE),"")</f>
        <v>East Asia and Oceania</v>
      </c>
      <c r="F879" s="112" t="str">
        <f t="shared" si="508"/>
        <v>East_Asia_and_Oceania</v>
      </c>
      <c r="G879" s="121">
        <f>VLOOKUP(C879,'Analysis-must not modify'!C:D,2,FALSE)</f>
        <v>2005</v>
      </c>
      <c r="H879" s="121" t="str">
        <f>VLOOKUP(C879,'Analysis-must not modify'!C:FF,160,FALSE)</f>
        <v>NO</v>
      </c>
      <c r="I879" s="121" t="str">
        <f>VLOOKUP(C879,'Analysis-must not modify'!C:FI,161,FALSE)</f>
        <v/>
      </c>
      <c r="J879" s="121">
        <f>VLOOKUP(C879,'Analysis-must not modify'!C:FI,162,FALSE)</f>
        <v>381287.2793117736</v>
      </c>
      <c r="K879" s="121">
        <f>VLOOKUP(C879,'Analysis-must not modify'!C:FI,163,FALSE)</f>
        <v>6294.3403441682603</v>
      </c>
      <c r="L879" s="121">
        <f t="shared" si="509"/>
        <v>1</v>
      </c>
      <c r="M879" s="121">
        <f t="shared" si="510"/>
        <v>1</v>
      </c>
      <c r="N879" s="121">
        <f t="shared" si="511"/>
        <v>1</v>
      </c>
      <c r="O879" s="121">
        <f t="shared" si="512"/>
        <v>1</v>
      </c>
      <c r="P879" s="121">
        <f t="shared" si="517"/>
        <v>1</v>
      </c>
      <c r="Q879" s="121">
        <f t="shared" si="513"/>
        <v>0</v>
      </c>
      <c r="R879" s="121" t="str">
        <f t="shared" si="514"/>
        <v/>
      </c>
      <c r="S879" s="122" t="str">
        <f t="shared" si="515"/>
        <v/>
      </c>
      <c r="T879" s="121" t="str">
        <f t="shared" si="531"/>
        <v/>
      </c>
      <c r="U879" s="121" t="str">
        <f>IFERROR(IF('Analysis_2-must not modify'!$R879="","",IF($S$823="Total GHG",IF($T$823="All sectors",AA57,IF($T$823="Stationary",AB57,IF($T$823="Transportation",AC57,IF($T$823="Waste",AD57,IF($T$823="IPPU",AE57,Iif($T$823="AFOLU",AF57)))))),IF($S$823="Per capita",IF($T$823="All sectors",AA261,IF($T$823="Stationary",AB261,IF($T$823="Transportation",AC261,IF($T$823="Waste",AD261,IF($T$823="IPPU",AE261,IF($T$823="AFOLU",AF261)))))),IF($S$823="Per unit land area (km2)",IF($T$823="All sectors",AA465,IF($T$823="Stationary",AB465,IF($T$823="Transportation",AC465,IF($T$823="Waste",AD465,IF($T$823="IPPU",AE465,IF($T$823="AFOLU",AF465)))))),IF($S$823="Per unit GDP ($m)",IF($T$823="All sectors",AA669,IF($T$823="Stationary",AB669,IF($T$823="Transportation",AC669,IF($T$823="Waste",AD669,IF($T$823="IPPU",AE669,IF($T$823="AFOLU",AF669)))))),""))))),"")</f>
        <v/>
      </c>
      <c r="V879" s="124" t="str">
        <f>IF('Analysis_2-must not modify'!$T879="","",IF($S$823="Total GHG",IF($T$823="All sectors",U57,IF($T$823="Stationary",AG57,IF($T$823="Transportation",AP57,IF($T$823="Waste",AV57,IF($T$823="IPPU",BA57,Iif($T$823="AFOLU",BD57)))))),IF($S$823="Per capita",IF($T$823="All sectors",U261,IF($T$823="Stationary",AG261,IF($T$823="Transportation",AP261,IF($T$823="Waste",AV261,IF($T$823="IPPU",BA261,IF($T$823="AFOLU",BD261)))))),IF($S$823="Per unit land area (km2)",IF($T$823="All sectors",U465,IF($T$823="Stationary",AG465,IF($T$823="Transportation",AP465,IF($T$823="Waste",AV465,IF($T$823="IPPU",BA465,Iif($T$823="AFOLU",BD465)))))),IF($S$823="Per unit GDP ($m)",IF($T$823="All sectors",U669,IF($T$823="Stationary",AG669,IF($T$823="Transportation",AP669,IF($T$823="Waste",AV669,IF($T$823="IPPU",BA57,IF($T$823="AFOLU",BD669)))))),"")))))</f>
        <v/>
      </c>
      <c r="W879" s="124" t="str">
        <f>IF('Analysis_2-must not modify'!$T879="","",IF($S$823="Total GHG",IF($T$823="All sectors",V57,IF($T$823="Stationary",AH57,IF($T$823="Transportation",AQ57,IF($T$823="Waste",AW57,IF($T$823="IPPU",BB57,Iif($T$823="AFOLU",BE57)))))),IF($S$823="Per capita",IF($T$823="All sectors",V261,IF($T$823="Stationary",AH261,IF($T$823="Transportation",AQ261,IF($T$823="Waste",AW261,IF($T$823="IPPU",BB261,IF($T$823="AFOLU",BE261)))))),IF($S$823="Per unit land area (km2)",IF($T$823="All sectors",V465,IF($T$823="Stationary",AH465,IF($T$823="Transportation",AQ465,IF($T$823="Waste",AW465,IF($T$823="IPPU",BB465,Iif($T$823="AFOLU",BE465)))))),IF($S$823="Per unit GDP ($m)",IF($T$823="All sectors",V669,IF($T$823="Stationary",AH669,IF($T$823="Transportation",AQ669,IF($T$823="Waste",AW669,IF($T$823="IPPU",BB57,IF($T$823="AFOLU",BE669)))))),"")))))</f>
        <v/>
      </c>
      <c r="X879" s="124" t="str">
        <f>IF('Analysis_2-must not modify'!$T879="","",IF($S$823="Total GHG",IF($T$823="All sectors",W57,IF($T$823="Stationary",AI57,IF($T$823="Transportation",AR57,IF($T$823="Waste",AX57,IF($T$823="IPPU","",IF($T$823="AFOLU",BF57)))))),IF($S$823="Per capita",IF($T$823="All sectors",W261,IF($T$823="Stationary",AI261,IF($T$823="Transportation",AR261,IF($T$823="Waste",AX261,IF($T$823="IPPU","",IF($T$823="AFOLU",BF261)))))),IF($S$823="Per unit land area (km2)",IF($T$823="All sectors",W465,IF($T$823="Stationary",AI465,IF($T$823="Transportation",AR465,IF($T$823="Waste",AX465,IF($T$823="IPPU","",IF($T$823="AFOLU",BF465)))))),IF($S$823="Per unit GDP ($m)",IF($T$823="All sectors",W669,IF($T$823="Stationary",AI669,IF($T$823="Transportation",AR669,IF($T$823="Waste",AX669,IF($T$823="IPPU","",IF($T$823="AFOLU",BF669)))))),"")))))</f>
        <v/>
      </c>
      <c r="Y879" s="124" t="str">
        <f>IF('Analysis_2-must not modify'!$T879="","",IF($S$823="Total GHG",IF($T$823="All sectors",X57,IF($T$823="Stationary",AJ57,IF($T$823="Transportation",AS57,IF($T$823="Waste",AY57,"")))),IF($S$823="Per capita",IF($T$823="All sectors",X261,IF($T$823="Stationary",AJ261,IF($T$823="Transportation",AS261,IF($T$823="Waste",AY261,"")))),IF($S$823="Per unit land area (km2)",IF($T$823="All sectors",X465,IF($T$823="Stationary",AJ465,IF($T$823="Transportation",AS465,IF($T$823="Waste",AY465,"")))),IF($S$823="Per unit GDP ($m)",IF($T$823="All sectors",X669,IF($T$823="Stationary",AJ669,IF($T$823="Transportation",AS669,IF($T$823="Waste",AY669,"")))),"")))))</f>
        <v/>
      </c>
      <c r="Z879" s="124" t="str">
        <f>IF('Analysis_2-must not modify'!$T879="","",IF($S$823="Total GHG",IF($T$823="All sectors",Y57,IF($T$823="Stationary",AK57,IF($T$823="Transportation",AT57,""))),IF($S$823="Per capita",IF($T$823="All sectors",Y261,IF($T$823="Stationary",AK261,IF($T$823="Transportation",AT261,""))),IF($S$823="Per unit land area (km2)",IF($T$823="All sectors",Y465,IF($T$823="Stationary",AK465,IF($T$823="Transportation",AT465,""))),IF($S$823="Per unit GDP ($m)",IF($T$823="All sectors",Y669,IF($T$823="Stationary",AK669,IF($T$823="Transportation",AT669,""))),"")))))</f>
        <v/>
      </c>
      <c r="AA879" s="124" t="str">
        <f>IF('Analysis_2-must not modify'!$T879="","",IF($S$823="Total GHG",IF($T$823="All sectors","",IF($T$823="Stationary",AL57,"")),IF($S$823="Per capita",IF($T$823="All sectors","",IF($T$823="Stationary",AL261,"")),IF($S$823="Per unit land area (km2)",IF($T$823="All sectors","",IF($T$823="Stationary",AL465,"")),IF($S$823="Per unit GDP ($m)",IF($T$823="All sectors","",IF($T$823="Stationary",AL669,"")),"")))))</f>
        <v/>
      </c>
      <c r="AB879" s="124" t="str">
        <f>IF('Analysis_2-must not modify'!$T879="","",IF($S$823="Total GHG",IF($T$823="All sectors","",IF($T$823="Stationary",AM57,"")),IF($S$823="Per capita",IF($T$823="All sectors","",IF($T$823="Stationary",AM261,"")),IF($S$823="Per unit land area (km2)",IF($T$823="All sectors","",IF($T$823="Stationary",AM465,"")),IF($S$823="Per unit GDP ($m)",IF($T$823="All sectors","",IF($T$823="Stationary",AM669,"")),"")))))</f>
        <v/>
      </c>
      <c r="AC879" s="124" t="str">
        <f>IF('Analysis_2-must not modify'!$T879="","",IF($S$823="Total GHG",IF($T$823="All sectors","",IF($T$823="Stationary",AN57,"")),IF($S$823="Per capita",IF($T$823="All sectors","",IF($T$823="Stationary",AN261,"")),IF($S$823="Per unit land area (km2)",IF($T$823="All sectors","",IF($T$823="Stationary",AN465,"")),IF($S$823="Per unit GDP ($m)",IF($T$823="All sectors","",IF($T$823="Stationary",AN669,"")),"")))))</f>
        <v/>
      </c>
      <c r="AD879" s="121" t="str">
        <f>IF(U879&lt;X$1+1,U879,IF('Analysis_2-must not modify'!$U879="","",RANK('Analysis_2-must not modify'!$U879,rankORIGINAL)+'Analysis_2-must not modify'!X$1))</f>
        <v/>
      </c>
      <c r="AE879" s="50" t="str">
        <f t="shared" si="518"/>
        <v/>
      </c>
      <c r="AF879" s="83">
        <f t="shared" si="538"/>
        <v>2.6114135323328922</v>
      </c>
      <c r="AG879" s="83">
        <f t="shared" si="538"/>
        <v>20.833672015966609</v>
      </c>
      <c r="AH879" s="83" t="str">
        <f t="shared" si="538"/>
        <v/>
      </c>
      <c r="AI879" s="83" t="str">
        <f t="shared" si="538"/>
        <v/>
      </c>
      <c r="AJ879" s="83" t="str">
        <f t="shared" si="538"/>
        <v/>
      </c>
      <c r="AK879" s="83" t="str">
        <f t="shared" si="538"/>
        <v/>
      </c>
      <c r="AL879" s="83" t="str">
        <f t="shared" si="538"/>
        <v/>
      </c>
      <c r="AM879" s="83" t="str">
        <f t="shared" si="538"/>
        <v/>
      </c>
      <c r="AN879" s="83">
        <f t="shared" ca="1" si="532"/>
        <v>3</v>
      </c>
      <c r="AO879" s="50" t="str">
        <f t="shared" si="519"/>
        <v/>
      </c>
      <c r="AP879" s="83">
        <f t="shared" si="539"/>
        <v>0.73791878262643107</v>
      </c>
      <c r="AQ879" s="83">
        <f t="shared" si="539"/>
        <v>0.29448338021667703</v>
      </c>
      <c r="AR879" s="83">
        <f t="shared" si="539"/>
        <v>2.1678912273375091E-2</v>
      </c>
      <c r="AS879" s="83" t="str">
        <f t="shared" si="539"/>
        <v/>
      </c>
      <c r="AT879" s="83" t="str">
        <f t="shared" si="539"/>
        <v/>
      </c>
      <c r="AU879" s="83">
        <f t="shared" ca="1" si="533"/>
        <v>111</v>
      </c>
      <c r="AV879" s="50" t="str">
        <f t="shared" si="520"/>
        <v/>
      </c>
      <c r="AW879" s="83">
        <f t="shared" si="540"/>
        <v>3.813324714676817</v>
      </c>
      <c r="AX879" s="83" t="str">
        <f t="shared" si="540"/>
        <v/>
      </c>
      <c r="AY879" s="83" t="str">
        <f t="shared" si="540"/>
        <v/>
      </c>
      <c r="AZ879" s="83">
        <f t="shared" si="540"/>
        <v>2.4886575999999997E-2</v>
      </c>
      <c r="BA879" s="83">
        <f t="shared" ca="1" si="534"/>
        <v>1</v>
      </c>
      <c r="BB879" s="50" t="str">
        <f t="shared" si="521"/>
        <v/>
      </c>
      <c r="BC879" s="83" t="str">
        <f t="shared" si="535"/>
        <v/>
      </c>
      <c r="BD879" s="83" t="str">
        <f t="shared" si="536"/>
        <v/>
      </c>
      <c r="BE879" s="83" t="e">
        <f t="shared" ca="1" si="537"/>
        <v>#VALUE!</v>
      </c>
      <c r="BF879" s="50" t="str">
        <f t="shared" si="522"/>
        <v/>
      </c>
    </row>
    <row r="880" spans="1:58" ht="15" customHeight="1">
      <c r="A880" s="25">
        <f t="shared" si="516"/>
        <v>9</v>
      </c>
      <c r="B880" s="153">
        <v>49</v>
      </c>
      <c r="C880" s="112" t="str">
        <f t="shared" si="530"/>
        <v>Sydney_2006</v>
      </c>
      <c r="D880" s="112" t="str">
        <f>IFERROR(VLOOKUP($C880,'Analysis-must not modify'!$C:$G,4,FALSE),"")</f>
        <v>Australia</v>
      </c>
      <c r="E880" s="112" t="str">
        <f>IFERROR(VLOOKUP($C880,'Analysis-must not modify'!$C:$G,5,FALSE),"")</f>
        <v>East Asia and Oceania</v>
      </c>
      <c r="F880" s="112" t="str">
        <f t="shared" si="508"/>
        <v>East_Asia_and_Oceania</v>
      </c>
      <c r="G880" s="121">
        <f>VLOOKUP(C880,'Analysis-must not modify'!C:D,2,FALSE)</f>
        <v>2006</v>
      </c>
      <c r="H880" s="121" t="str">
        <f>VLOOKUP(C880,'Analysis-must not modify'!C:FF,160,FALSE)</f>
        <v>NO</v>
      </c>
      <c r="I880" s="121" t="str">
        <f>VLOOKUP(C880,'Analysis-must not modify'!C:FI,161,FALSE)</f>
        <v/>
      </c>
      <c r="J880" s="121">
        <f>VLOOKUP(C880,'Analysis-must not modify'!C:FI,162,FALSE)</f>
        <v>388813.18377342419</v>
      </c>
      <c r="K880" s="121">
        <f>VLOOKUP(C880,'Analysis-must not modify'!C:FI,163,FALSE)</f>
        <v>6464.8565965583175</v>
      </c>
      <c r="L880" s="121">
        <f t="shared" si="509"/>
        <v>1</v>
      </c>
      <c r="M880" s="121">
        <f t="shared" si="510"/>
        <v>1</v>
      </c>
      <c r="N880" s="121">
        <f t="shared" si="511"/>
        <v>1</v>
      </c>
      <c r="O880" s="121">
        <f t="shared" si="512"/>
        <v>1</v>
      </c>
      <c r="P880" s="121">
        <f t="shared" si="517"/>
        <v>1</v>
      </c>
      <c r="Q880" s="121">
        <f t="shared" si="513"/>
        <v>0</v>
      </c>
      <c r="R880" s="121" t="str">
        <f t="shared" si="514"/>
        <v/>
      </c>
      <c r="S880" s="122" t="str">
        <f t="shared" si="515"/>
        <v/>
      </c>
      <c r="T880" s="121" t="str">
        <f t="shared" si="531"/>
        <v/>
      </c>
      <c r="U880" s="121" t="str">
        <f>IFERROR(IF('Analysis_2-must not modify'!$R880="","",IF($S$823="Total GHG",IF($T$823="All sectors",AA58,IF($T$823="Stationary",AB58,IF($T$823="Transportation",AC58,IF($T$823="Waste",AD58,IF($T$823="IPPU",AE58,Iif($T$823="AFOLU",AF58)))))),IF($S$823="Per capita",IF($T$823="All sectors",AA262,IF($T$823="Stationary",AB262,IF($T$823="Transportation",AC262,IF($T$823="Waste",AD262,IF($T$823="IPPU",AE262,IF($T$823="AFOLU",AF262)))))),IF($S$823="Per unit land area (km2)",IF($T$823="All sectors",AA466,IF($T$823="Stationary",AB466,IF($T$823="Transportation",AC466,IF($T$823="Waste",AD466,IF($T$823="IPPU",AE466,IF($T$823="AFOLU",AF466)))))),IF($S$823="Per unit GDP ($m)",IF($T$823="All sectors",AA670,IF($T$823="Stationary",AB670,IF($T$823="Transportation",AC670,IF($T$823="Waste",AD670,IF($T$823="IPPU",AE670,IF($T$823="AFOLU",AF670)))))),""))))),"")</f>
        <v/>
      </c>
      <c r="V880" s="124" t="str">
        <f>IF('Analysis_2-must not modify'!$T880="","",IF($S$823="Total GHG",IF($T$823="All sectors",U58,IF($T$823="Stationary",AG58,IF($T$823="Transportation",AP58,IF($T$823="Waste",AV58,IF($T$823="IPPU",BA58,Iif($T$823="AFOLU",BD58)))))),IF($S$823="Per capita",IF($T$823="All sectors",U262,IF($T$823="Stationary",AG262,IF($T$823="Transportation",AP262,IF($T$823="Waste",AV262,IF($T$823="IPPU",BA262,IF($T$823="AFOLU",BD262)))))),IF($S$823="Per unit land area (km2)",IF($T$823="All sectors",U466,IF($T$823="Stationary",AG466,IF($T$823="Transportation",AP466,IF($T$823="Waste",AV466,IF($T$823="IPPU",BA466,Iif($T$823="AFOLU",BD466)))))),IF($S$823="Per unit GDP ($m)",IF($T$823="All sectors",U670,IF($T$823="Stationary",AG670,IF($T$823="Transportation",AP670,IF($T$823="Waste",AV670,IF($T$823="IPPU",BA58,IF($T$823="AFOLU",BD670)))))),"")))))</f>
        <v/>
      </c>
      <c r="W880" s="124" t="str">
        <f>IF('Analysis_2-must not modify'!$T880="","",IF($S$823="Total GHG",IF($T$823="All sectors",V58,IF($T$823="Stationary",AH58,IF($T$823="Transportation",AQ58,IF($T$823="Waste",AW58,IF($T$823="IPPU",BB58,Iif($T$823="AFOLU",BE58)))))),IF($S$823="Per capita",IF($T$823="All sectors",V262,IF($T$823="Stationary",AH262,IF($T$823="Transportation",AQ262,IF($T$823="Waste",AW262,IF($T$823="IPPU",BB262,IF($T$823="AFOLU",BE262)))))),IF($S$823="Per unit land area (km2)",IF($T$823="All sectors",V466,IF($T$823="Stationary",AH466,IF($T$823="Transportation",AQ466,IF($T$823="Waste",AW466,IF($T$823="IPPU",BB466,Iif($T$823="AFOLU",BE466)))))),IF($S$823="Per unit GDP ($m)",IF($T$823="All sectors",V670,IF($T$823="Stationary",AH670,IF($T$823="Transportation",AQ670,IF($T$823="Waste",AW670,IF($T$823="IPPU",BB58,IF($T$823="AFOLU",BE670)))))),"")))))</f>
        <v/>
      </c>
      <c r="X880" s="124" t="str">
        <f>IF('Analysis_2-must not modify'!$T880="","",IF($S$823="Total GHG",IF($T$823="All sectors",W58,IF($T$823="Stationary",AI58,IF($T$823="Transportation",AR58,IF($T$823="Waste",AX58,IF($T$823="IPPU","",IF($T$823="AFOLU",BF58)))))),IF($S$823="Per capita",IF($T$823="All sectors",W262,IF($T$823="Stationary",AI262,IF($T$823="Transportation",AR262,IF($T$823="Waste",AX262,IF($T$823="IPPU","",IF($T$823="AFOLU",BF262)))))),IF($S$823="Per unit land area (km2)",IF($T$823="All sectors",W466,IF($T$823="Stationary",AI466,IF($T$823="Transportation",AR466,IF($T$823="Waste",AX466,IF($T$823="IPPU","",IF($T$823="AFOLU",BF466)))))),IF($S$823="Per unit GDP ($m)",IF($T$823="All sectors",W670,IF($T$823="Stationary",AI670,IF($T$823="Transportation",AR670,IF($T$823="Waste",AX670,IF($T$823="IPPU","",IF($T$823="AFOLU",BF670)))))),"")))))</f>
        <v/>
      </c>
      <c r="Y880" s="124" t="str">
        <f>IF('Analysis_2-must not modify'!$T880="","",IF($S$823="Total GHG",IF($T$823="All sectors",X58,IF($T$823="Stationary",AJ58,IF($T$823="Transportation",AS58,IF($T$823="Waste",AY58,"")))),IF($S$823="Per capita",IF($T$823="All sectors",X262,IF($T$823="Stationary",AJ262,IF($T$823="Transportation",AS262,IF($T$823="Waste",AY262,"")))),IF($S$823="Per unit land area (km2)",IF($T$823="All sectors",X466,IF($T$823="Stationary",AJ466,IF($T$823="Transportation",AS466,IF($T$823="Waste",AY466,"")))),IF($S$823="Per unit GDP ($m)",IF($T$823="All sectors",X670,IF($T$823="Stationary",AJ670,IF($T$823="Transportation",AS670,IF($T$823="Waste",AY670,"")))),"")))))</f>
        <v/>
      </c>
      <c r="Z880" s="124" t="str">
        <f>IF('Analysis_2-must not modify'!$T880="","",IF($S$823="Total GHG",IF($T$823="All sectors",Y58,IF($T$823="Stationary",AK58,IF($T$823="Transportation",AT58,""))),IF($S$823="Per capita",IF($T$823="All sectors",Y262,IF($T$823="Stationary",AK262,IF($T$823="Transportation",AT262,""))),IF($S$823="Per unit land area (km2)",IF($T$823="All sectors",Y466,IF($T$823="Stationary",AK466,IF($T$823="Transportation",AT466,""))),IF($S$823="Per unit GDP ($m)",IF($T$823="All sectors",Y670,IF($T$823="Stationary",AK670,IF($T$823="Transportation",AT670,""))),"")))))</f>
        <v/>
      </c>
      <c r="AA880" s="124" t="str">
        <f>IF('Analysis_2-must not modify'!$T880="","",IF($S$823="Total GHG",IF($T$823="All sectors","",IF($T$823="Stationary",AL58,"")),IF($S$823="Per capita",IF($T$823="All sectors","",IF($T$823="Stationary",AL262,"")),IF($S$823="Per unit land area (km2)",IF($T$823="All sectors","",IF($T$823="Stationary",AL466,"")),IF($S$823="Per unit GDP ($m)",IF($T$823="All sectors","",IF($T$823="Stationary",AL670,"")),"")))))</f>
        <v/>
      </c>
      <c r="AB880" s="124" t="str">
        <f>IF('Analysis_2-must not modify'!$T880="","",IF($S$823="Total GHG",IF($T$823="All sectors","",IF($T$823="Stationary",AM58,"")),IF($S$823="Per capita",IF($T$823="All sectors","",IF($T$823="Stationary",AM262,"")),IF($S$823="Per unit land area (km2)",IF($T$823="All sectors","",IF($T$823="Stationary",AM466,"")),IF($S$823="Per unit GDP ($m)",IF($T$823="All sectors","",IF($T$823="Stationary",AM670,"")),"")))))</f>
        <v/>
      </c>
      <c r="AC880" s="124" t="str">
        <f>IF('Analysis_2-must not modify'!$T880="","",IF($S$823="Total GHG",IF($T$823="All sectors","",IF($T$823="Stationary",AN58,"")),IF($S$823="Per capita",IF($T$823="All sectors","",IF($T$823="Stationary",AN262,"")),IF($S$823="Per unit land area (km2)",IF($T$823="All sectors","",IF($T$823="Stationary",AN466,"")),IF($S$823="Per unit GDP ($m)",IF($T$823="All sectors","",IF($T$823="Stationary",AN670,"")),"")))))</f>
        <v/>
      </c>
      <c r="AD880" s="121" t="str">
        <f>IF(U880&lt;X$1+1,U880,IF('Analysis_2-must not modify'!$U880="","",RANK('Analysis_2-must not modify'!$U880,rankORIGINAL)+'Analysis_2-must not modify'!X$1))</f>
        <v/>
      </c>
      <c r="AE880" s="50" t="str">
        <f t="shared" si="518"/>
        <v/>
      </c>
      <c r="AF880" s="83">
        <f t="shared" si="538"/>
        <v>2.5853949703343768</v>
      </c>
      <c r="AG880" s="83">
        <f t="shared" si="538"/>
        <v>20.46212219300109</v>
      </c>
      <c r="AH880" s="83" t="str">
        <f t="shared" si="538"/>
        <v/>
      </c>
      <c r="AI880" s="83" t="str">
        <f t="shared" si="538"/>
        <v/>
      </c>
      <c r="AJ880" s="83" t="str">
        <f t="shared" si="538"/>
        <v/>
      </c>
      <c r="AK880" s="83" t="str">
        <f t="shared" si="538"/>
        <v/>
      </c>
      <c r="AL880" s="83" t="str">
        <f t="shared" si="538"/>
        <v/>
      </c>
      <c r="AM880" s="83" t="str">
        <f t="shared" si="538"/>
        <v/>
      </c>
      <c r="AN880" s="83">
        <f t="shared" ca="1" si="532"/>
        <v>4</v>
      </c>
      <c r="AO880" s="50" t="str">
        <f t="shared" si="519"/>
        <v/>
      </c>
      <c r="AP880" s="83">
        <f t="shared" si="539"/>
        <v>0.74375716485996346</v>
      </c>
      <c r="AQ880" s="83">
        <f t="shared" si="539"/>
        <v>0.28946542415257559</v>
      </c>
      <c r="AR880" s="83">
        <f t="shared" si="539"/>
        <v>2.1284843016580957E-2</v>
      </c>
      <c r="AS880" s="83" t="str">
        <f t="shared" si="539"/>
        <v/>
      </c>
      <c r="AT880" s="83" t="str">
        <f t="shared" si="539"/>
        <v/>
      </c>
      <c r="AU880" s="83">
        <f t="shared" ca="1" si="533"/>
        <v>110</v>
      </c>
      <c r="AV880" s="50" t="str">
        <f t="shared" si="520"/>
        <v/>
      </c>
      <c r="AW880" s="83">
        <f t="shared" si="540"/>
        <v>3.7566895865942769</v>
      </c>
      <c r="AX880" s="83" t="str">
        <f t="shared" si="540"/>
        <v/>
      </c>
      <c r="AY880" s="83" t="str">
        <f t="shared" si="540"/>
        <v/>
      </c>
      <c r="AZ880" s="83">
        <f t="shared" si="540"/>
        <v>2.4886576000000004E-2</v>
      </c>
      <c r="BA880" s="83">
        <f t="shared" ca="1" si="534"/>
        <v>2</v>
      </c>
      <c r="BB880" s="50" t="str">
        <f t="shared" si="521"/>
        <v/>
      </c>
      <c r="BC880" s="83" t="str">
        <f t="shared" si="535"/>
        <v/>
      </c>
      <c r="BD880" s="83" t="str">
        <f t="shared" si="536"/>
        <v/>
      </c>
      <c r="BE880" s="83" t="e">
        <f t="shared" ca="1" si="537"/>
        <v>#VALUE!</v>
      </c>
      <c r="BF880" s="50" t="str">
        <f t="shared" si="522"/>
        <v/>
      </c>
    </row>
    <row r="881" spans="1:58" ht="15" customHeight="1">
      <c r="A881" s="25">
        <f t="shared" si="516"/>
        <v>9</v>
      </c>
      <c r="B881" s="25">
        <v>50</v>
      </c>
      <c r="C881" s="112" t="str">
        <f t="shared" si="530"/>
        <v>Sydney_2007</v>
      </c>
      <c r="D881" s="112" t="str">
        <f>IFERROR(VLOOKUP($C881,'Analysis-must not modify'!$C:$G,4,FALSE),"")</f>
        <v>Australia</v>
      </c>
      <c r="E881" s="112" t="str">
        <f>IFERROR(VLOOKUP($C881,'Analysis-must not modify'!$C:$G,5,FALSE),"")</f>
        <v>East Asia and Oceania</v>
      </c>
      <c r="F881" s="112" t="str">
        <f t="shared" si="508"/>
        <v>East_Asia_and_Oceania</v>
      </c>
      <c r="G881" s="121">
        <f>VLOOKUP(C881,'Analysis-must not modify'!C:D,2,FALSE)</f>
        <v>2007</v>
      </c>
      <c r="H881" s="121" t="str">
        <f>VLOOKUP(C881,'Analysis-must not modify'!C:FF,160,FALSE)</f>
        <v>NO</v>
      </c>
      <c r="I881" s="121" t="str">
        <f>VLOOKUP(C881,'Analysis-must not modify'!C:FI,161,FALSE)</f>
        <v/>
      </c>
      <c r="J881" s="121">
        <f>VLOOKUP(C881,'Analysis-must not modify'!C:FI,162,FALSE)</f>
        <v>439673.42613608111</v>
      </c>
      <c r="K881" s="121">
        <f>VLOOKUP(C881,'Analysis-must not modify'!C:FI,163,FALSE)</f>
        <v>6615.1051625239006</v>
      </c>
      <c r="L881" s="121">
        <f t="shared" si="509"/>
        <v>1</v>
      </c>
      <c r="M881" s="121">
        <f t="shared" si="510"/>
        <v>1</v>
      </c>
      <c r="N881" s="121">
        <f t="shared" si="511"/>
        <v>1</v>
      </c>
      <c r="O881" s="121">
        <f t="shared" si="512"/>
        <v>1</v>
      </c>
      <c r="P881" s="121">
        <f t="shared" si="517"/>
        <v>1</v>
      </c>
      <c r="Q881" s="121">
        <f t="shared" si="513"/>
        <v>0</v>
      </c>
      <c r="R881" s="121" t="str">
        <f t="shared" si="514"/>
        <v/>
      </c>
      <c r="S881" s="122" t="str">
        <f t="shared" si="515"/>
        <v/>
      </c>
      <c r="T881" s="121" t="str">
        <f t="shared" si="531"/>
        <v/>
      </c>
      <c r="U881" s="121" t="str">
        <f>IFERROR(IF('Analysis_2-must not modify'!$R881="","",IF($S$823="Total GHG",IF($T$823="All sectors",AA59,IF($T$823="Stationary",AB59,IF($T$823="Transportation",AC59,IF($T$823="Waste",AD59,IF($T$823="IPPU",AE59,Iif($T$823="AFOLU",AF59)))))),IF($S$823="Per capita",IF($T$823="All sectors",AA263,IF($T$823="Stationary",AB263,IF($T$823="Transportation",AC263,IF($T$823="Waste",AD263,IF($T$823="IPPU",AE263,IF($T$823="AFOLU",AF263)))))),IF($S$823="Per unit land area (km2)",IF($T$823="All sectors",AA467,IF($T$823="Stationary",AB467,IF($T$823="Transportation",AC467,IF($T$823="Waste",AD467,IF($T$823="IPPU",AE467,IF($T$823="AFOLU",AF467)))))),IF($S$823="Per unit GDP ($m)",IF($T$823="All sectors",AA671,IF($T$823="Stationary",AB671,IF($T$823="Transportation",AC671,IF($T$823="Waste",AD671,IF($T$823="IPPU",AE671,IF($T$823="AFOLU",AF671)))))),""))))),"")</f>
        <v/>
      </c>
      <c r="V881" s="124" t="str">
        <f>IF('Analysis_2-must not modify'!$T881="","",IF($S$823="Total GHG",IF($T$823="All sectors",U59,IF($T$823="Stationary",AG59,IF($T$823="Transportation",AP59,IF($T$823="Waste",AV59,IF($T$823="IPPU",BA59,Iif($T$823="AFOLU",BD59)))))),IF($S$823="Per capita",IF($T$823="All sectors",U263,IF($T$823="Stationary",AG263,IF($T$823="Transportation",AP263,IF($T$823="Waste",AV263,IF($T$823="IPPU",BA263,IF($T$823="AFOLU",BD263)))))),IF($S$823="Per unit land area (km2)",IF($T$823="All sectors",U467,IF($T$823="Stationary",AG467,IF($T$823="Transportation",AP467,IF($T$823="Waste",AV467,IF($T$823="IPPU",BA467,Iif($T$823="AFOLU",BD467)))))),IF($S$823="Per unit GDP ($m)",IF($T$823="All sectors",U671,IF($T$823="Stationary",AG671,IF($T$823="Transportation",AP671,IF($T$823="Waste",AV671,IF($T$823="IPPU",BA59,IF($T$823="AFOLU",BD671)))))),"")))))</f>
        <v/>
      </c>
      <c r="W881" s="124" t="str">
        <f>IF('Analysis_2-must not modify'!$T881="","",IF($S$823="Total GHG",IF($T$823="All sectors",V59,IF($T$823="Stationary",AH59,IF($T$823="Transportation",AQ59,IF($T$823="Waste",AW59,IF($T$823="IPPU",BB59,Iif($T$823="AFOLU",BE59)))))),IF($S$823="Per capita",IF($T$823="All sectors",V263,IF($T$823="Stationary",AH263,IF($T$823="Transportation",AQ263,IF($T$823="Waste",AW263,IF($T$823="IPPU",BB263,IF($T$823="AFOLU",BE263)))))),IF($S$823="Per unit land area (km2)",IF($T$823="All sectors",V467,IF($T$823="Stationary",AH467,IF($T$823="Transportation",AQ467,IF($T$823="Waste",AW467,IF($T$823="IPPU",BB467,Iif($T$823="AFOLU",BE467)))))),IF($S$823="Per unit GDP ($m)",IF($T$823="All sectors",V671,IF($T$823="Stationary",AH671,IF($T$823="Transportation",AQ671,IF($T$823="Waste",AW671,IF($T$823="IPPU",BB59,IF($T$823="AFOLU",BE671)))))),"")))))</f>
        <v/>
      </c>
      <c r="X881" s="124" t="str">
        <f>IF('Analysis_2-must not modify'!$T881="","",IF($S$823="Total GHG",IF($T$823="All sectors",W59,IF($T$823="Stationary",AI59,IF($T$823="Transportation",AR59,IF($T$823="Waste",AX59,IF($T$823="IPPU","",IF($T$823="AFOLU",BF59)))))),IF($S$823="Per capita",IF($T$823="All sectors",W263,IF($T$823="Stationary",AI263,IF($T$823="Transportation",AR263,IF($T$823="Waste",AX263,IF($T$823="IPPU","",IF($T$823="AFOLU",BF263)))))),IF($S$823="Per unit land area (km2)",IF($T$823="All sectors",W467,IF($T$823="Stationary",AI467,IF($T$823="Transportation",AR467,IF($T$823="Waste",AX467,IF($T$823="IPPU","",IF($T$823="AFOLU",BF467)))))),IF($S$823="Per unit GDP ($m)",IF($T$823="All sectors",W671,IF($T$823="Stationary",AI671,IF($T$823="Transportation",AR671,IF($T$823="Waste",AX671,IF($T$823="IPPU","",IF($T$823="AFOLU",BF671)))))),"")))))</f>
        <v/>
      </c>
      <c r="Y881" s="124" t="str">
        <f>IF('Analysis_2-must not modify'!$T881="","",IF($S$823="Total GHG",IF($T$823="All sectors",X59,IF($T$823="Stationary",AJ59,IF($T$823="Transportation",AS59,IF($T$823="Waste",AY59,"")))),IF($S$823="Per capita",IF($T$823="All sectors",X263,IF($T$823="Stationary",AJ263,IF($T$823="Transportation",AS263,IF($T$823="Waste",AY263,"")))),IF($S$823="Per unit land area (km2)",IF($T$823="All sectors",X467,IF($T$823="Stationary",AJ467,IF($T$823="Transportation",AS467,IF($T$823="Waste",AY467,"")))),IF($S$823="Per unit GDP ($m)",IF($T$823="All sectors",X671,IF($T$823="Stationary",AJ671,IF($T$823="Transportation",AS671,IF($T$823="Waste",AY671,"")))),"")))))</f>
        <v/>
      </c>
      <c r="Z881" s="124" t="str">
        <f>IF('Analysis_2-must not modify'!$T881="","",IF($S$823="Total GHG",IF($T$823="All sectors",Y59,IF($T$823="Stationary",AK59,IF($T$823="Transportation",AT59,""))),IF($S$823="Per capita",IF($T$823="All sectors",Y263,IF($T$823="Stationary",AK263,IF($T$823="Transportation",AT263,""))),IF($S$823="Per unit land area (km2)",IF($T$823="All sectors",Y467,IF($T$823="Stationary",AK467,IF($T$823="Transportation",AT467,""))),IF($S$823="Per unit GDP ($m)",IF($T$823="All sectors",Y671,IF($T$823="Stationary",AK671,IF($T$823="Transportation",AT671,""))),"")))))</f>
        <v/>
      </c>
      <c r="AA881" s="124" t="str">
        <f>IF('Analysis_2-must not modify'!$T881="","",IF($S$823="Total GHG",IF($T$823="All sectors","",IF($T$823="Stationary",AL59,"")),IF($S$823="Per capita",IF($T$823="All sectors","",IF($T$823="Stationary",AL263,"")),IF($S$823="Per unit land area (km2)",IF($T$823="All sectors","",IF($T$823="Stationary",AL467,"")),IF($S$823="Per unit GDP ($m)",IF($T$823="All sectors","",IF($T$823="Stationary",AL671,"")),"")))))</f>
        <v/>
      </c>
      <c r="AB881" s="124" t="str">
        <f>IF('Analysis_2-must not modify'!$T881="","",IF($S$823="Total GHG",IF($T$823="All sectors","",IF($T$823="Stationary",AM59,"")),IF($S$823="Per capita",IF($T$823="All sectors","",IF($T$823="Stationary",AM263,"")),IF($S$823="Per unit land area (km2)",IF($T$823="All sectors","",IF($T$823="Stationary",AM467,"")),IF($S$823="Per unit GDP ($m)",IF($T$823="All sectors","",IF($T$823="Stationary",AM671,"")),"")))))</f>
        <v/>
      </c>
      <c r="AC881" s="124" t="str">
        <f>IF('Analysis_2-must not modify'!$T881="","",IF($S$823="Total GHG",IF($T$823="All sectors","",IF($T$823="Stationary",AN59,"")),IF($S$823="Per capita",IF($T$823="All sectors","",IF($T$823="Stationary",AN263,"")),IF($S$823="Per unit land area (km2)",IF($T$823="All sectors","",IF($T$823="Stationary",AN467,"")),IF($S$823="Per unit GDP ($m)",IF($T$823="All sectors","",IF($T$823="Stationary",AN671,"")),"")))))</f>
        <v/>
      </c>
      <c r="AD881" s="121" t="str">
        <f>IF(U881&lt;X$1+1,U881,IF('Analysis_2-must not modify'!$U881="","",RANK('Analysis_2-must not modify'!$U881,rankORIGINAL)+'Analysis_2-must not modify'!X$1))</f>
        <v/>
      </c>
      <c r="AE881" s="50" t="str">
        <f t="shared" si="518"/>
        <v/>
      </c>
      <c r="AF881" s="83">
        <f t="shared" si="538"/>
        <v>2.5294298274454796</v>
      </c>
      <c r="AG881" s="83">
        <f t="shared" si="538"/>
        <v>20.202900844009989</v>
      </c>
      <c r="AH881" s="83" t="str">
        <f t="shared" si="538"/>
        <v/>
      </c>
      <c r="AI881" s="83" t="str">
        <f t="shared" si="538"/>
        <v/>
      </c>
      <c r="AJ881" s="83" t="str">
        <f t="shared" si="538"/>
        <v/>
      </c>
      <c r="AK881" s="83" t="str">
        <f t="shared" si="538"/>
        <v/>
      </c>
      <c r="AL881" s="83" t="str">
        <f t="shared" si="538"/>
        <v/>
      </c>
      <c r="AM881" s="83" t="str">
        <f t="shared" si="538"/>
        <v/>
      </c>
      <c r="AN881" s="83">
        <f t="shared" ca="1" si="532"/>
        <v>5</v>
      </c>
      <c r="AO881" s="50" t="str">
        <f t="shared" si="519"/>
        <v/>
      </c>
      <c r="AP881" s="83">
        <f t="shared" si="539"/>
        <v>0.73539114906654846</v>
      </c>
      <c r="AQ881" s="83">
        <f t="shared" si="539"/>
        <v>0.2903053420719337</v>
      </c>
      <c r="AR881" s="83">
        <f t="shared" si="539"/>
        <v>2.12842028078634E-2</v>
      </c>
      <c r="AS881" s="83" t="str">
        <f t="shared" si="539"/>
        <v/>
      </c>
      <c r="AT881" s="83" t="str">
        <f t="shared" si="539"/>
        <v/>
      </c>
      <c r="AU881" s="83">
        <f t="shared" ca="1" si="533"/>
        <v>113</v>
      </c>
      <c r="AV881" s="50" t="str">
        <f t="shared" si="520"/>
        <v/>
      </c>
      <c r="AW881" s="83">
        <f t="shared" si="540"/>
        <v>3.7179458465152289</v>
      </c>
      <c r="AX881" s="83" t="str">
        <f t="shared" si="540"/>
        <v/>
      </c>
      <c r="AY881" s="83" t="str">
        <f t="shared" si="540"/>
        <v/>
      </c>
      <c r="AZ881" s="83">
        <f t="shared" si="540"/>
        <v>2.4886575999999997E-2</v>
      </c>
      <c r="BA881" s="83">
        <f t="shared" ca="1" si="534"/>
        <v>3</v>
      </c>
      <c r="BB881" s="50" t="str">
        <f t="shared" si="521"/>
        <v/>
      </c>
      <c r="BC881" s="83" t="str">
        <f t="shared" si="535"/>
        <v/>
      </c>
      <c r="BD881" s="83" t="str">
        <f t="shared" si="536"/>
        <v/>
      </c>
      <c r="BE881" s="83" t="e">
        <f t="shared" ca="1" si="537"/>
        <v>#VALUE!</v>
      </c>
      <c r="BF881" s="50" t="str">
        <f t="shared" si="522"/>
        <v/>
      </c>
    </row>
    <row r="882" spans="1:58" ht="15" customHeight="1">
      <c r="A882" s="25">
        <f t="shared" si="516"/>
        <v>9</v>
      </c>
      <c r="B882" s="25">
        <v>51</v>
      </c>
      <c r="C882" s="112" t="str">
        <f t="shared" si="530"/>
        <v>Sydney_2008</v>
      </c>
      <c r="D882" s="112" t="str">
        <f>IFERROR(VLOOKUP($C882,'Analysis-must not modify'!$C:$G,4,FALSE),"")</f>
        <v>Australia</v>
      </c>
      <c r="E882" s="112" t="str">
        <f>IFERROR(VLOOKUP($C882,'Analysis-must not modify'!$C:$G,5,FALSE),"")</f>
        <v>East Asia and Oceania</v>
      </c>
      <c r="F882" s="112" t="str">
        <f t="shared" si="508"/>
        <v>East_Asia_and_Oceania</v>
      </c>
      <c r="G882" s="121">
        <f>VLOOKUP(C882,'Analysis-must not modify'!C:D,2,FALSE)</f>
        <v>2008</v>
      </c>
      <c r="H882" s="121" t="str">
        <f>VLOOKUP(C882,'Analysis-must not modify'!C:FF,160,FALSE)</f>
        <v>NO</v>
      </c>
      <c r="I882" s="121" t="str">
        <f>VLOOKUP(C882,'Analysis-must not modify'!C:FI,161,FALSE)</f>
        <v/>
      </c>
      <c r="J882" s="121">
        <f>VLOOKUP(C882,'Analysis-must not modify'!C:FI,162,FALSE)</f>
        <v>500310.247630144</v>
      </c>
      <c r="K882" s="121">
        <f>VLOOKUP(C882,'Analysis-must not modify'!C:FI,163,FALSE)</f>
        <v>6774.3785850860422</v>
      </c>
      <c r="L882" s="121">
        <f t="shared" si="509"/>
        <v>1</v>
      </c>
      <c r="M882" s="121">
        <f t="shared" si="510"/>
        <v>1</v>
      </c>
      <c r="N882" s="121">
        <f t="shared" si="511"/>
        <v>1</v>
      </c>
      <c r="O882" s="121">
        <f t="shared" si="512"/>
        <v>1</v>
      </c>
      <c r="P882" s="121">
        <f t="shared" si="517"/>
        <v>1</v>
      </c>
      <c r="Q882" s="121">
        <f t="shared" si="513"/>
        <v>0</v>
      </c>
      <c r="R882" s="121" t="str">
        <f t="shared" si="514"/>
        <v/>
      </c>
      <c r="S882" s="122" t="str">
        <f t="shared" si="515"/>
        <v/>
      </c>
      <c r="T882" s="121" t="str">
        <f t="shared" si="531"/>
        <v/>
      </c>
      <c r="U882" s="121" t="str">
        <f>IFERROR(IF('Analysis_2-must not modify'!$R882="","",IF($S$823="Total GHG",IF($T$823="All sectors",AA60,IF($T$823="Stationary",AB60,IF($T$823="Transportation",AC60,IF($T$823="Waste",AD60,IF($T$823="IPPU",AE60,Iif($T$823="AFOLU",AF60)))))),IF($S$823="Per capita",IF($T$823="All sectors",AA264,IF($T$823="Stationary",AB264,IF($T$823="Transportation",AC264,IF($T$823="Waste",AD264,IF($T$823="IPPU",AE264,IF($T$823="AFOLU",AF264)))))),IF($S$823="Per unit land area (km2)",IF($T$823="All sectors",AA468,IF($T$823="Stationary",AB468,IF($T$823="Transportation",AC468,IF($T$823="Waste",AD468,IF($T$823="IPPU",AE468,IF($T$823="AFOLU",AF468)))))),IF($S$823="Per unit GDP ($m)",IF($T$823="All sectors",AA672,IF($T$823="Stationary",AB672,IF($T$823="Transportation",AC672,IF($T$823="Waste",AD672,IF($T$823="IPPU",AE672,IF($T$823="AFOLU",AF672)))))),""))))),"")</f>
        <v/>
      </c>
      <c r="V882" s="124" t="str">
        <f>IF('Analysis_2-must not modify'!$T882="","",IF($S$823="Total GHG",IF($T$823="All sectors",U60,IF($T$823="Stationary",AG60,IF($T$823="Transportation",AP60,IF($T$823="Waste",AV60,IF($T$823="IPPU",BA60,Iif($T$823="AFOLU",BD60)))))),IF($S$823="Per capita",IF($T$823="All sectors",U264,IF($T$823="Stationary",AG264,IF($T$823="Transportation",AP264,IF($T$823="Waste",AV264,IF($T$823="IPPU",BA264,IF($T$823="AFOLU",BD264)))))),IF($S$823="Per unit land area (km2)",IF($T$823="All sectors",U468,IF($T$823="Stationary",AG468,IF($T$823="Transportation",AP468,IF($T$823="Waste",AV468,IF($T$823="IPPU",BA468,Iif($T$823="AFOLU",BD468)))))),IF($S$823="Per unit GDP ($m)",IF($T$823="All sectors",U672,IF($T$823="Stationary",AG672,IF($T$823="Transportation",AP672,IF($T$823="Waste",AV672,IF($T$823="IPPU",BA60,IF($T$823="AFOLU",BD672)))))),"")))))</f>
        <v/>
      </c>
      <c r="W882" s="124" t="str">
        <f>IF('Analysis_2-must not modify'!$T882="","",IF($S$823="Total GHG",IF($T$823="All sectors",V60,IF($T$823="Stationary",AH60,IF($T$823="Transportation",AQ60,IF($T$823="Waste",AW60,IF($T$823="IPPU",BB60,Iif($T$823="AFOLU",BE60)))))),IF($S$823="Per capita",IF($T$823="All sectors",V264,IF($T$823="Stationary",AH264,IF($T$823="Transportation",AQ264,IF($T$823="Waste",AW264,IF($T$823="IPPU",BB264,IF($T$823="AFOLU",BE264)))))),IF($S$823="Per unit land area (km2)",IF($T$823="All sectors",V468,IF($T$823="Stationary",AH468,IF($T$823="Transportation",AQ468,IF($T$823="Waste",AW468,IF($T$823="IPPU",BB468,Iif($T$823="AFOLU",BE468)))))),IF($S$823="Per unit GDP ($m)",IF($T$823="All sectors",V672,IF($T$823="Stationary",AH672,IF($T$823="Transportation",AQ672,IF($T$823="Waste",AW672,IF($T$823="IPPU",BB60,IF($T$823="AFOLU",BE672)))))),"")))))</f>
        <v/>
      </c>
      <c r="X882" s="124" t="str">
        <f>IF('Analysis_2-must not modify'!$T882="","",IF($S$823="Total GHG",IF($T$823="All sectors",W60,IF($T$823="Stationary",AI60,IF($T$823="Transportation",AR60,IF($T$823="Waste",AX60,IF($T$823="IPPU","",IF($T$823="AFOLU",BF60)))))),IF($S$823="Per capita",IF($T$823="All sectors",W264,IF($T$823="Stationary",AI264,IF($T$823="Transportation",AR264,IF($T$823="Waste",AX264,IF($T$823="IPPU","",IF($T$823="AFOLU",BF264)))))),IF($S$823="Per unit land area (km2)",IF($T$823="All sectors",W468,IF($T$823="Stationary",AI468,IF($T$823="Transportation",AR468,IF($T$823="Waste",AX468,IF($T$823="IPPU","",IF($T$823="AFOLU",BF468)))))),IF($S$823="Per unit GDP ($m)",IF($T$823="All sectors",W672,IF($T$823="Stationary",AI672,IF($T$823="Transportation",AR672,IF($T$823="Waste",AX672,IF($T$823="IPPU","",IF($T$823="AFOLU",BF672)))))),"")))))</f>
        <v/>
      </c>
      <c r="Y882" s="124" t="str">
        <f>IF('Analysis_2-must not modify'!$T882="","",IF($S$823="Total GHG",IF($T$823="All sectors",X60,IF($T$823="Stationary",AJ60,IF($T$823="Transportation",AS60,IF($T$823="Waste",AY60,"")))),IF($S$823="Per capita",IF($T$823="All sectors",X264,IF($T$823="Stationary",AJ264,IF($T$823="Transportation",AS264,IF($T$823="Waste",AY264,"")))),IF($S$823="Per unit land area (km2)",IF($T$823="All sectors",X468,IF($T$823="Stationary",AJ468,IF($T$823="Transportation",AS468,IF($T$823="Waste",AY468,"")))),IF($S$823="Per unit GDP ($m)",IF($T$823="All sectors",X672,IF($T$823="Stationary",AJ672,IF($T$823="Transportation",AS672,IF($T$823="Waste",AY672,"")))),"")))))</f>
        <v/>
      </c>
      <c r="Z882" s="124" t="str">
        <f>IF('Analysis_2-must not modify'!$T882="","",IF($S$823="Total GHG",IF($T$823="All sectors",Y60,IF($T$823="Stationary",AK60,IF($T$823="Transportation",AT60,""))),IF($S$823="Per capita",IF($T$823="All sectors",Y264,IF($T$823="Stationary",AK264,IF($T$823="Transportation",AT264,""))),IF($S$823="Per unit land area (km2)",IF($T$823="All sectors",Y468,IF($T$823="Stationary",AK468,IF($T$823="Transportation",AT468,""))),IF($S$823="Per unit GDP ($m)",IF($T$823="All sectors",Y672,IF($T$823="Stationary",AK672,IF($T$823="Transportation",AT672,""))),"")))))</f>
        <v/>
      </c>
      <c r="AA882" s="124" t="str">
        <f>IF('Analysis_2-must not modify'!$T882="","",IF($S$823="Total GHG",IF($T$823="All sectors","",IF($T$823="Stationary",AL60,"")),IF($S$823="Per capita",IF($T$823="All sectors","",IF($T$823="Stationary",AL264,"")),IF($S$823="Per unit land area (km2)",IF($T$823="All sectors","",IF($T$823="Stationary",AL468,"")),IF($S$823="Per unit GDP ($m)",IF($T$823="All sectors","",IF($T$823="Stationary",AL672,"")),"")))))</f>
        <v/>
      </c>
      <c r="AB882" s="124" t="str">
        <f>IF('Analysis_2-must not modify'!$T882="","",IF($S$823="Total GHG",IF($T$823="All sectors","",IF($T$823="Stationary",AM60,"")),IF($S$823="Per capita",IF($T$823="All sectors","",IF($T$823="Stationary",AM264,"")),IF($S$823="Per unit land area (km2)",IF($T$823="All sectors","",IF($T$823="Stationary",AM468,"")),IF($S$823="Per unit GDP ($m)",IF($T$823="All sectors","",IF($T$823="Stationary",AM672,"")),"")))))</f>
        <v/>
      </c>
      <c r="AC882" s="124" t="str">
        <f>IF('Analysis_2-must not modify'!$T882="","",IF($S$823="Total GHG",IF($T$823="All sectors","",IF($T$823="Stationary",AN60,"")),IF($S$823="Per capita",IF($T$823="All sectors","",IF($T$823="Stationary",AN264,"")),IF($S$823="Per unit land area (km2)",IF($T$823="All sectors","",IF($T$823="Stationary",AN468,"")),IF($S$823="Per unit GDP ($m)",IF($T$823="All sectors","",IF($T$823="Stationary",AN672,"")),"")))))</f>
        <v/>
      </c>
      <c r="AD882" s="121" t="str">
        <f>IF(U882&lt;X$1+1,U882,IF('Analysis_2-must not modify'!$U882="","",RANK('Analysis_2-must not modify'!$U882,rankORIGINAL)+'Analysis_2-must not modify'!X$1))</f>
        <v/>
      </c>
      <c r="AE882" s="50" t="str">
        <f t="shared" si="518"/>
        <v/>
      </c>
      <c r="AF882" s="83">
        <f t="shared" ref="AF882:AM891" si="541">IF($S$823="Total GHG",AG60,IF($S$823="Per capita",AG264,IF($S$823="Per unit land area (km2)",AG468,IF($S$823="Per unit GDP ($m)",AG672,""))))</f>
        <v>2.5195299391048689</v>
      </c>
      <c r="AG882" s="83">
        <f t="shared" si="541"/>
        <v>19.244122163427107</v>
      </c>
      <c r="AH882" s="83" t="str">
        <f t="shared" si="541"/>
        <v/>
      </c>
      <c r="AI882" s="83" t="str">
        <f t="shared" si="541"/>
        <v/>
      </c>
      <c r="AJ882" s="83" t="str">
        <f t="shared" si="541"/>
        <v/>
      </c>
      <c r="AK882" s="83" t="str">
        <f t="shared" si="541"/>
        <v/>
      </c>
      <c r="AL882" s="83" t="str">
        <f t="shared" si="541"/>
        <v/>
      </c>
      <c r="AM882" s="83" t="str">
        <f t="shared" si="541"/>
        <v/>
      </c>
      <c r="AN882" s="83">
        <f t="shared" ca="1" si="532"/>
        <v>6</v>
      </c>
      <c r="AO882" s="50" t="str">
        <f t="shared" si="519"/>
        <v/>
      </c>
      <c r="AP882" s="83">
        <f t="shared" ref="AP882:AT891" si="542">IF($S$823="Total GHG",AP60,IF($S$823="Per capita",AP264,IF($S$823="Per unit land area (km2)",AP468,IF($S$823="Per unit GDP ($m)",AP672,""))))</f>
        <v>0.72638467870459822</v>
      </c>
      <c r="AQ882" s="83">
        <f t="shared" si="542"/>
        <v>0.28857438182997042</v>
      </c>
      <c r="AR882" s="83">
        <f t="shared" si="542"/>
        <v>2.1141664323318432E-2</v>
      </c>
      <c r="AS882" s="83" t="str">
        <f t="shared" si="542"/>
        <v/>
      </c>
      <c r="AT882" s="83" t="str">
        <f t="shared" si="542"/>
        <v/>
      </c>
      <c r="AU882" s="83">
        <f t="shared" ca="1" si="533"/>
        <v>116</v>
      </c>
      <c r="AV882" s="50" t="str">
        <f t="shared" si="520"/>
        <v/>
      </c>
      <c r="AW882" s="83">
        <f t="shared" si="540"/>
        <v>3.3294503806589386</v>
      </c>
      <c r="AX882" s="83" t="str">
        <f t="shared" si="540"/>
        <v/>
      </c>
      <c r="AY882" s="83" t="str">
        <f t="shared" si="540"/>
        <v/>
      </c>
      <c r="AZ882" s="83">
        <f t="shared" si="540"/>
        <v>2.4886576000000001E-2</v>
      </c>
      <c r="BA882" s="83">
        <f t="shared" ca="1" si="534"/>
        <v>5</v>
      </c>
      <c r="BB882" s="50" t="str">
        <f t="shared" si="521"/>
        <v/>
      </c>
      <c r="BC882" s="83" t="str">
        <f t="shared" si="535"/>
        <v/>
      </c>
      <c r="BD882" s="83" t="str">
        <f t="shared" si="536"/>
        <v/>
      </c>
      <c r="BE882" s="83" t="e">
        <f t="shared" ca="1" si="537"/>
        <v>#VALUE!</v>
      </c>
      <c r="BF882" s="50" t="str">
        <f t="shared" si="522"/>
        <v/>
      </c>
    </row>
    <row r="883" spans="1:58" ht="15" customHeight="1">
      <c r="A883" s="25">
        <f t="shared" si="516"/>
        <v>9</v>
      </c>
      <c r="B883" s="153">
        <v>52</v>
      </c>
      <c r="C883" s="112" t="str">
        <f t="shared" si="530"/>
        <v>Sydney_2009</v>
      </c>
      <c r="D883" s="112" t="str">
        <f>IFERROR(VLOOKUP($C883,'Analysis-must not modify'!$C:$G,4,FALSE),"")</f>
        <v>Australia</v>
      </c>
      <c r="E883" s="112" t="str">
        <f>IFERROR(VLOOKUP($C883,'Analysis-must not modify'!$C:$G,5,FALSE),"")</f>
        <v>East Asia and Oceania</v>
      </c>
      <c r="F883" s="112" t="str">
        <f t="shared" si="508"/>
        <v>East_Asia_and_Oceania</v>
      </c>
      <c r="G883" s="121">
        <f>VLOOKUP(C883,'Analysis-must not modify'!C:D,2,FALSE)</f>
        <v>2009</v>
      </c>
      <c r="H883" s="121" t="str">
        <f>VLOOKUP(C883,'Analysis-must not modify'!C:FF,160,FALSE)</f>
        <v>NO</v>
      </c>
      <c r="I883" s="121" t="str">
        <f>VLOOKUP(C883,'Analysis-must not modify'!C:FI,161,FALSE)</f>
        <v/>
      </c>
      <c r="J883" s="121">
        <f>VLOOKUP(C883,'Analysis-must not modify'!C:FI,162,FALSE)</f>
        <v>424243.41227908467</v>
      </c>
      <c r="K883" s="121">
        <f>VLOOKUP(C883,'Analysis-must not modify'!C:FI,163,FALSE)</f>
        <v>6911.9694072657749</v>
      </c>
      <c r="L883" s="121">
        <f t="shared" si="509"/>
        <v>1</v>
      </c>
      <c r="M883" s="121">
        <f t="shared" si="510"/>
        <v>1</v>
      </c>
      <c r="N883" s="121">
        <f t="shared" si="511"/>
        <v>1</v>
      </c>
      <c r="O883" s="121">
        <f t="shared" si="512"/>
        <v>1</v>
      </c>
      <c r="P883" s="121">
        <f t="shared" si="517"/>
        <v>1</v>
      </c>
      <c r="Q883" s="121">
        <f t="shared" si="513"/>
        <v>0</v>
      </c>
      <c r="R883" s="121" t="str">
        <f t="shared" si="514"/>
        <v/>
      </c>
      <c r="S883" s="122" t="str">
        <f t="shared" si="515"/>
        <v/>
      </c>
      <c r="T883" s="121" t="str">
        <f t="shared" si="531"/>
        <v/>
      </c>
      <c r="U883" s="121" t="str">
        <f>IFERROR(IF('Analysis_2-must not modify'!$R883="","",IF($S$823="Total GHG",IF($T$823="All sectors",AA61,IF($T$823="Stationary",AB61,IF($T$823="Transportation",AC61,IF($T$823="Waste",AD61,IF($T$823="IPPU",AE61,Iif($T$823="AFOLU",AF61)))))),IF($S$823="Per capita",IF($T$823="All sectors",AA265,IF($T$823="Stationary",AB265,IF($T$823="Transportation",AC265,IF($T$823="Waste",AD265,IF($T$823="IPPU",AE265,IF($T$823="AFOLU",AF265)))))),IF($S$823="Per unit land area (km2)",IF($T$823="All sectors",AA469,IF($T$823="Stationary",AB469,IF($T$823="Transportation",AC469,IF($T$823="Waste",AD469,IF($T$823="IPPU",AE469,IF($T$823="AFOLU",AF469)))))),IF($S$823="Per unit GDP ($m)",IF($T$823="All sectors",AA673,IF($T$823="Stationary",AB673,IF($T$823="Transportation",AC673,IF($T$823="Waste",AD673,IF($T$823="IPPU",AE673,IF($T$823="AFOLU",AF673)))))),""))))),"")</f>
        <v/>
      </c>
      <c r="V883" s="124" t="str">
        <f>IF('Analysis_2-must not modify'!$T883="","",IF($S$823="Total GHG",IF($T$823="All sectors",U61,IF($T$823="Stationary",AG61,IF($T$823="Transportation",AP61,IF($T$823="Waste",AV61,IF($T$823="IPPU",BA61,Iif($T$823="AFOLU",BD61)))))),IF($S$823="Per capita",IF($T$823="All sectors",U265,IF($T$823="Stationary",AG265,IF($T$823="Transportation",AP265,IF($T$823="Waste",AV265,IF($T$823="IPPU",BA265,IF($T$823="AFOLU",BD265)))))),IF($S$823="Per unit land area (km2)",IF($T$823="All sectors",U469,IF($T$823="Stationary",AG469,IF($T$823="Transportation",AP469,IF($T$823="Waste",AV469,IF($T$823="IPPU",BA469,Iif($T$823="AFOLU",BD469)))))),IF($S$823="Per unit GDP ($m)",IF($T$823="All sectors",U673,IF($T$823="Stationary",AG673,IF($T$823="Transportation",AP673,IF($T$823="Waste",AV673,IF($T$823="IPPU",BA61,IF($T$823="AFOLU",BD673)))))),"")))))</f>
        <v/>
      </c>
      <c r="W883" s="124" t="str">
        <f>IF('Analysis_2-must not modify'!$T883="","",IF($S$823="Total GHG",IF($T$823="All sectors",V61,IF($T$823="Stationary",AH61,IF($T$823="Transportation",AQ61,IF($T$823="Waste",AW61,IF($T$823="IPPU",BB61,Iif($T$823="AFOLU",BE61)))))),IF($S$823="Per capita",IF($T$823="All sectors",V265,IF($T$823="Stationary",AH265,IF($T$823="Transportation",AQ265,IF($T$823="Waste",AW265,IF($T$823="IPPU",BB265,IF($T$823="AFOLU",BE265)))))),IF($S$823="Per unit land area (km2)",IF($T$823="All sectors",V469,IF($T$823="Stationary",AH469,IF($T$823="Transportation",AQ469,IF($T$823="Waste",AW469,IF($T$823="IPPU",BB469,Iif($T$823="AFOLU",BE469)))))),IF($S$823="Per unit GDP ($m)",IF($T$823="All sectors",V673,IF($T$823="Stationary",AH673,IF($T$823="Transportation",AQ673,IF($T$823="Waste",AW673,IF($T$823="IPPU",BB61,IF($T$823="AFOLU",BE673)))))),"")))))</f>
        <v/>
      </c>
      <c r="X883" s="124" t="str">
        <f>IF('Analysis_2-must not modify'!$T883="","",IF($S$823="Total GHG",IF($T$823="All sectors",W61,IF($T$823="Stationary",AI61,IF($T$823="Transportation",AR61,IF($T$823="Waste",AX61,IF($T$823="IPPU","",IF($T$823="AFOLU",BF61)))))),IF($S$823="Per capita",IF($T$823="All sectors",W265,IF($T$823="Stationary",AI265,IF($T$823="Transportation",AR265,IF($T$823="Waste",AX265,IF($T$823="IPPU","",IF($T$823="AFOLU",BF265)))))),IF($S$823="Per unit land area (km2)",IF($T$823="All sectors",W469,IF($T$823="Stationary",AI469,IF($T$823="Transportation",AR469,IF($T$823="Waste",AX469,IF($T$823="IPPU","",IF($T$823="AFOLU",BF469)))))),IF($S$823="Per unit GDP ($m)",IF($T$823="All sectors",W673,IF($T$823="Stationary",AI673,IF($T$823="Transportation",AR673,IF($T$823="Waste",AX673,IF($T$823="IPPU","",IF($T$823="AFOLU",BF673)))))),"")))))</f>
        <v/>
      </c>
      <c r="Y883" s="124" t="str">
        <f>IF('Analysis_2-must not modify'!$T883="","",IF($S$823="Total GHG",IF($T$823="All sectors",X61,IF($T$823="Stationary",AJ61,IF($T$823="Transportation",AS61,IF($T$823="Waste",AY61,"")))),IF($S$823="Per capita",IF($T$823="All sectors",X265,IF($T$823="Stationary",AJ265,IF($T$823="Transportation",AS265,IF($T$823="Waste",AY265,"")))),IF($S$823="Per unit land area (km2)",IF($T$823="All sectors",X469,IF($T$823="Stationary",AJ469,IF($T$823="Transportation",AS469,IF($T$823="Waste",AY469,"")))),IF($S$823="Per unit GDP ($m)",IF($T$823="All sectors",X673,IF($T$823="Stationary",AJ673,IF($T$823="Transportation",AS673,IF($T$823="Waste",AY673,"")))),"")))))</f>
        <v/>
      </c>
      <c r="Z883" s="124" t="str">
        <f>IF('Analysis_2-must not modify'!$T883="","",IF($S$823="Total GHG",IF($T$823="All sectors",Y61,IF($T$823="Stationary",AK61,IF($T$823="Transportation",AT61,""))),IF($S$823="Per capita",IF($T$823="All sectors",Y265,IF($T$823="Stationary",AK265,IF($T$823="Transportation",AT265,""))),IF($S$823="Per unit land area (km2)",IF($T$823="All sectors",Y469,IF($T$823="Stationary",AK469,IF($T$823="Transportation",AT469,""))),IF($S$823="Per unit GDP ($m)",IF($T$823="All sectors",Y673,IF($T$823="Stationary",AK673,IF($T$823="Transportation",AT673,""))),"")))))</f>
        <v/>
      </c>
      <c r="AA883" s="124" t="str">
        <f>IF('Analysis_2-must not modify'!$T883="","",IF($S$823="Total GHG",IF($T$823="All sectors","",IF($T$823="Stationary",AL61,"")),IF($S$823="Per capita",IF($T$823="All sectors","",IF($T$823="Stationary",AL265,"")),IF($S$823="Per unit land area (km2)",IF($T$823="All sectors","",IF($T$823="Stationary",AL469,"")),IF($S$823="Per unit GDP ($m)",IF($T$823="All sectors","",IF($T$823="Stationary",AL673,"")),"")))))</f>
        <v/>
      </c>
      <c r="AB883" s="124" t="str">
        <f>IF('Analysis_2-must not modify'!$T883="","",IF($S$823="Total GHG",IF($T$823="All sectors","",IF($T$823="Stationary",AM61,"")),IF($S$823="Per capita",IF($T$823="All sectors","",IF($T$823="Stationary",AM265,"")),IF($S$823="Per unit land area (km2)",IF($T$823="All sectors","",IF($T$823="Stationary",AM469,"")),IF($S$823="Per unit GDP ($m)",IF($T$823="All sectors","",IF($T$823="Stationary",AM673,"")),"")))))</f>
        <v/>
      </c>
      <c r="AC883" s="124" t="str">
        <f>IF('Analysis_2-must not modify'!$T883="","",IF($S$823="Total GHG",IF($T$823="All sectors","",IF($T$823="Stationary",AN61,"")),IF($S$823="Per capita",IF($T$823="All sectors","",IF($T$823="Stationary",AN265,"")),IF($S$823="Per unit land area (km2)",IF($T$823="All sectors","",IF($T$823="Stationary",AN469,"")),IF($S$823="Per unit GDP ($m)",IF($T$823="All sectors","",IF($T$823="Stationary",AN673,"")),"")))))</f>
        <v/>
      </c>
      <c r="AD883" s="121" t="str">
        <f>IF(U883&lt;X$1+1,U883,IF('Analysis_2-must not modify'!$U883="","",RANK('Analysis_2-must not modify'!$U883,rankORIGINAL)+'Analysis_2-must not modify'!X$1))</f>
        <v/>
      </c>
      <c r="AE883" s="50" t="str">
        <f t="shared" si="518"/>
        <v/>
      </c>
      <c r="AF883" s="83">
        <f t="shared" si="541"/>
        <v>2.435693780584522</v>
      </c>
      <c r="AG883" s="83">
        <f t="shared" si="541"/>
        <v>18.62882875521311</v>
      </c>
      <c r="AH883" s="83" t="str">
        <f t="shared" si="541"/>
        <v/>
      </c>
      <c r="AI883" s="83" t="str">
        <f t="shared" si="541"/>
        <v/>
      </c>
      <c r="AJ883" s="83" t="str">
        <f t="shared" si="541"/>
        <v/>
      </c>
      <c r="AK883" s="83" t="str">
        <f t="shared" si="541"/>
        <v/>
      </c>
      <c r="AL883" s="83" t="str">
        <f t="shared" si="541"/>
        <v/>
      </c>
      <c r="AM883" s="83" t="str">
        <f t="shared" si="541"/>
        <v/>
      </c>
      <c r="AN883" s="83">
        <f t="shared" ca="1" si="532"/>
        <v>7</v>
      </c>
      <c r="AO883" s="50" t="str">
        <f t="shared" si="519"/>
        <v/>
      </c>
      <c r="AP883" s="83">
        <f t="shared" si="542"/>
        <v>0.73735488124902537</v>
      </c>
      <c r="AQ883" s="83">
        <f t="shared" si="542"/>
        <v>0.28864805152487227</v>
      </c>
      <c r="AR883" s="83">
        <f t="shared" si="542"/>
        <v>2.1127224325662025E-2</v>
      </c>
      <c r="AS883" s="83" t="str">
        <f t="shared" si="542"/>
        <v/>
      </c>
      <c r="AT883" s="83" t="str">
        <f t="shared" si="542"/>
        <v/>
      </c>
      <c r="AU883" s="83">
        <f t="shared" ca="1" si="533"/>
        <v>112</v>
      </c>
      <c r="AV883" s="50" t="str">
        <f t="shared" si="520"/>
        <v/>
      </c>
      <c r="AW883" s="83">
        <f t="shared" si="540"/>
        <v>2.1605499711079732</v>
      </c>
      <c r="AX883" s="83" t="str">
        <f t="shared" si="540"/>
        <v/>
      </c>
      <c r="AY883" s="83" t="str">
        <f t="shared" si="540"/>
        <v/>
      </c>
      <c r="AZ883" s="83">
        <f t="shared" si="540"/>
        <v>2.4886576000000001E-2</v>
      </c>
      <c r="BA883" s="83">
        <f t="shared" ca="1" si="534"/>
        <v>6</v>
      </c>
      <c r="BB883" s="50" t="str">
        <f t="shared" si="521"/>
        <v/>
      </c>
      <c r="BC883" s="83" t="str">
        <f t="shared" si="535"/>
        <v/>
      </c>
      <c r="BD883" s="83" t="str">
        <f t="shared" si="536"/>
        <v/>
      </c>
      <c r="BE883" s="83" t="e">
        <f t="shared" ca="1" si="537"/>
        <v>#VALUE!</v>
      </c>
      <c r="BF883" s="50" t="str">
        <f t="shared" si="522"/>
        <v/>
      </c>
    </row>
    <row r="884" spans="1:58" ht="15" customHeight="1">
      <c r="A884" s="25">
        <f t="shared" si="516"/>
        <v>9</v>
      </c>
      <c r="B884" s="25">
        <v>53</v>
      </c>
      <c r="C884" s="112" t="str">
        <f t="shared" si="530"/>
        <v>Sydney_2010</v>
      </c>
      <c r="D884" s="112" t="str">
        <f>IFERROR(VLOOKUP($C884,'Analysis-must not modify'!$C:$G,4,FALSE),"")</f>
        <v>Australia</v>
      </c>
      <c r="E884" s="112" t="str">
        <f>IFERROR(VLOOKUP($C884,'Analysis-must not modify'!$C:$G,5,FALSE),"")</f>
        <v>East Asia and Oceania</v>
      </c>
      <c r="F884" s="112" t="str">
        <f t="shared" si="508"/>
        <v>East_Asia_and_Oceania</v>
      </c>
      <c r="G884" s="121">
        <f>VLOOKUP(C884,'Analysis-must not modify'!C:D,2,FALSE)</f>
        <v>2010</v>
      </c>
      <c r="H884" s="121" t="str">
        <f>VLOOKUP(C884,'Analysis-must not modify'!C:FF,160,FALSE)</f>
        <v>NO</v>
      </c>
      <c r="I884" s="121" t="str">
        <f>VLOOKUP(C884,'Analysis-must not modify'!C:FI,161,FALSE)</f>
        <v/>
      </c>
      <c r="J884" s="121">
        <f>VLOOKUP(C884,'Analysis-must not modify'!C:FI,162,FALSE)</f>
        <v>447257.81719108915</v>
      </c>
      <c r="K884" s="121">
        <f>VLOOKUP(C884,'Analysis-must not modify'!C:FI,163,FALSE)</f>
        <v>7008.8336520076482</v>
      </c>
      <c r="L884" s="121">
        <f t="shared" si="509"/>
        <v>1</v>
      </c>
      <c r="M884" s="121">
        <f t="shared" si="510"/>
        <v>1</v>
      </c>
      <c r="N884" s="121">
        <f t="shared" si="511"/>
        <v>1</v>
      </c>
      <c r="O884" s="121">
        <f t="shared" si="512"/>
        <v>1</v>
      </c>
      <c r="P884" s="121">
        <f t="shared" si="517"/>
        <v>1</v>
      </c>
      <c r="Q884" s="121">
        <f t="shared" si="513"/>
        <v>0</v>
      </c>
      <c r="R884" s="121" t="str">
        <f t="shared" si="514"/>
        <v/>
      </c>
      <c r="S884" s="122" t="str">
        <f t="shared" si="515"/>
        <v/>
      </c>
      <c r="T884" s="121" t="str">
        <f t="shared" si="531"/>
        <v/>
      </c>
      <c r="U884" s="121" t="str">
        <f>IFERROR(IF('Analysis_2-must not modify'!$R884="","",IF($S$823="Total GHG",IF($T$823="All sectors",AA62,IF($T$823="Stationary",AB62,IF($T$823="Transportation",AC62,IF($T$823="Waste",AD62,IF($T$823="IPPU",AE62,Iif($T$823="AFOLU",AF62)))))),IF($S$823="Per capita",IF($T$823="All sectors",AA266,IF($T$823="Stationary",AB266,IF($T$823="Transportation",AC266,IF($T$823="Waste",AD266,IF($T$823="IPPU",AE266,IF($T$823="AFOLU",AF266)))))),IF($S$823="Per unit land area (km2)",IF($T$823="All sectors",AA470,IF($T$823="Stationary",AB470,IF($T$823="Transportation",AC470,IF($T$823="Waste",AD470,IF($T$823="IPPU",AE470,IF($T$823="AFOLU",AF470)))))),IF($S$823="Per unit GDP ($m)",IF($T$823="All sectors",AA674,IF($T$823="Stationary",AB674,IF($T$823="Transportation",AC674,IF($T$823="Waste",AD674,IF($T$823="IPPU",AE674,IF($T$823="AFOLU",AF674)))))),""))))),"")</f>
        <v/>
      </c>
      <c r="V884" s="124" t="str">
        <f>IF('Analysis_2-must not modify'!$T884="","",IF($S$823="Total GHG",IF($T$823="All sectors",U62,IF($T$823="Stationary",AG62,IF($T$823="Transportation",AP62,IF($T$823="Waste",AV62,IF($T$823="IPPU",BA62,Iif($T$823="AFOLU",BD62)))))),IF($S$823="Per capita",IF($T$823="All sectors",U266,IF($T$823="Stationary",AG266,IF($T$823="Transportation",AP266,IF($T$823="Waste",AV266,IF($T$823="IPPU",BA266,IF($T$823="AFOLU",BD266)))))),IF($S$823="Per unit land area (km2)",IF($T$823="All sectors",U470,IF($T$823="Stationary",AG470,IF($T$823="Transportation",AP470,IF($T$823="Waste",AV470,IF($T$823="IPPU",BA470,Iif($T$823="AFOLU",BD470)))))),IF($S$823="Per unit GDP ($m)",IF($T$823="All sectors",U674,IF($T$823="Stationary",AG674,IF($T$823="Transportation",AP674,IF($T$823="Waste",AV674,IF($T$823="IPPU",BA62,IF($T$823="AFOLU",BD674)))))),"")))))</f>
        <v/>
      </c>
      <c r="W884" s="124" t="str">
        <f>IF('Analysis_2-must not modify'!$T884="","",IF($S$823="Total GHG",IF($T$823="All sectors",V62,IF($T$823="Stationary",AH62,IF($T$823="Transportation",AQ62,IF($T$823="Waste",AW62,IF($T$823="IPPU",BB62,Iif($T$823="AFOLU",BE62)))))),IF($S$823="Per capita",IF($T$823="All sectors",V266,IF($T$823="Stationary",AH266,IF($T$823="Transportation",AQ266,IF($T$823="Waste",AW266,IF($T$823="IPPU",BB266,IF($T$823="AFOLU",BE266)))))),IF($S$823="Per unit land area (km2)",IF($T$823="All sectors",V470,IF($T$823="Stationary",AH470,IF($T$823="Transportation",AQ470,IF($T$823="Waste",AW470,IF($T$823="IPPU",BB470,Iif($T$823="AFOLU",BE470)))))),IF($S$823="Per unit GDP ($m)",IF($T$823="All sectors",V674,IF($T$823="Stationary",AH674,IF($T$823="Transportation",AQ674,IF($T$823="Waste",AW674,IF($T$823="IPPU",BB62,IF($T$823="AFOLU",BE674)))))),"")))))</f>
        <v/>
      </c>
      <c r="X884" s="124" t="str">
        <f>IF('Analysis_2-must not modify'!$T884="","",IF($S$823="Total GHG",IF($T$823="All sectors",W62,IF($T$823="Stationary",AI62,IF($T$823="Transportation",AR62,IF($T$823="Waste",AX62,IF($T$823="IPPU","",IF($T$823="AFOLU",BF62)))))),IF($S$823="Per capita",IF($T$823="All sectors",W266,IF($T$823="Stationary",AI266,IF($T$823="Transportation",AR266,IF($T$823="Waste",AX266,IF($T$823="IPPU","",IF($T$823="AFOLU",BF266)))))),IF($S$823="Per unit land area (km2)",IF($T$823="All sectors",W470,IF($T$823="Stationary",AI470,IF($T$823="Transportation",AR470,IF($T$823="Waste",AX470,IF($T$823="IPPU","",IF($T$823="AFOLU",BF470)))))),IF($S$823="Per unit GDP ($m)",IF($T$823="All sectors",W674,IF($T$823="Stationary",AI674,IF($T$823="Transportation",AR674,IF($T$823="Waste",AX674,IF($T$823="IPPU","",IF($T$823="AFOLU",BF674)))))),"")))))</f>
        <v/>
      </c>
      <c r="Y884" s="124" t="str">
        <f>IF('Analysis_2-must not modify'!$T884="","",IF($S$823="Total GHG",IF($T$823="All sectors",X62,IF($T$823="Stationary",AJ62,IF($T$823="Transportation",AS62,IF($T$823="Waste",AY62,"")))),IF($S$823="Per capita",IF($T$823="All sectors",X266,IF($T$823="Stationary",AJ266,IF($T$823="Transportation",AS266,IF($T$823="Waste",AY266,"")))),IF($S$823="Per unit land area (km2)",IF($T$823="All sectors",X470,IF($T$823="Stationary",AJ470,IF($T$823="Transportation",AS470,IF($T$823="Waste",AY470,"")))),IF($S$823="Per unit GDP ($m)",IF($T$823="All sectors",X674,IF($T$823="Stationary",AJ674,IF($T$823="Transportation",AS674,IF($T$823="Waste",AY674,"")))),"")))))</f>
        <v/>
      </c>
      <c r="Z884" s="124" t="str">
        <f>IF('Analysis_2-must not modify'!$T884="","",IF($S$823="Total GHG",IF($T$823="All sectors",Y62,IF($T$823="Stationary",AK62,IF($T$823="Transportation",AT62,""))),IF($S$823="Per capita",IF($T$823="All sectors",Y266,IF($T$823="Stationary",AK266,IF($T$823="Transportation",AT266,""))),IF($S$823="Per unit land area (km2)",IF($T$823="All sectors",Y470,IF($T$823="Stationary",AK470,IF($T$823="Transportation",AT470,""))),IF($S$823="Per unit GDP ($m)",IF($T$823="All sectors",Y674,IF($T$823="Stationary",AK674,IF($T$823="Transportation",AT674,""))),"")))))</f>
        <v/>
      </c>
      <c r="AA884" s="124" t="str">
        <f>IF('Analysis_2-must not modify'!$T884="","",IF($S$823="Total GHG",IF($T$823="All sectors","",IF($T$823="Stationary",AL62,"")),IF($S$823="Per capita",IF($T$823="All sectors","",IF($T$823="Stationary",AL266,"")),IF($S$823="Per unit land area (km2)",IF($T$823="All sectors","",IF($T$823="Stationary",AL470,"")),IF($S$823="Per unit GDP ($m)",IF($T$823="All sectors","",IF($T$823="Stationary",AL674,"")),"")))))</f>
        <v/>
      </c>
      <c r="AB884" s="124" t="str">
        <f>IF('Analysis_2-must not modify'!$T884="","",IF($S$823="Total GHG",IF($T$823="All sectors","",IF($T$823="Stationary",AM62,"")),IF($S$823="Per capita",IF($T$823="All sectors","",IF($T$823="Stationary",AM266,"")),IF($S$823="Per unit land area (km2)",IF($T$823="All sectors","",IF($T$823="Stationary",AM470,"")),IF($S$823="Per unit GDP ($m)",IF($T$823="All sectors","",IF($T$823="Stationary",AM674,"")),"")))))</f>
        <v/>
      </c>
      <c r="AC884" s="124" t="str">
        <f>IF('Analysis_2-must not modify'!$T884="","",IF($S$823="Total GHG",IF($T$823="All sectors","",IF($T$823="Stationary",AN62,"")),IF($S$823="Per capita",IF($T$823="All sectors","",IF($T$823="Stationary",AN266,"")),IF($S$823="Per unit land area (km2)",IF($T$823="All sectors","",IF($T$823="Stationary",AN470,"")),IF($S$823="Per unit GDP ($m)",IF($T$823="All sectors","",IF($T$823="Stationary",AN674,"")),"")))))</f>
        <v/>
      </c>
      <c r="AD884" s="121" t="str">
        <f>IF(U884&lt;X$1+1,U884,IF('Analysis_2-must not modify'!$U884="","",RANK('Analysis_2-must not modify'!$U884,rankORIGINAL)+'Analysis_2-must not modify'!X$1))</f>
        <v/>
      </c>
      <c r="AE884" s="50" t="str">
        <f t="shared" si="518"/>
        <v/>
      </c>
      <c r="AF884" s="83">
        <f t="shared" si="541"/>
        <v>2.4177797253583773</v>
      </c>
      <c r="AG884" s="83">
        <f t="shared" si="541"/>
        <v>18.26801541585489</v>
      </c>
      <c r="AH884" s="83" t="str">
        <f t="shared" si="541"/>
        <v/>
      </c>
      <c r="AI884" s="83" t="str">
        <f t="shared" si="541"/>
        <v/>
      </c>
      <c r="AJ884" s="83" t="str">
        <f t="shared" si="541"/>
        <v/>
      </c>
      <c r="AK884" s="83" t="str">
        <f t="shared" si="541"/>
        <v/>
      </c>
      <c r="AL884" s="83" t="str">
        <f t="shared" si="541"/>
        <v/>
      </c>
      <c r="AM884" s="83" t="str">
        <f t="shared" si="541"/>
        <v/>
      </c>
      <c r="AN884" s="83">
        <f t="shared" ca="1" si="532"/>
        <v>8</v>
      </c>
      <c r="AO884" s="50" t="str">
        <f t="shared" si="519"/>
        <v/>
      </c>
      <c r="AP884" s="83">
        <f t="shared" si="542"/>
        <v>0.75224270000674964</v>
      </c>
      <c r="AQ884" s="83">
        <f t="shared" si="542"/>
        <v>0.29039651839124347</v>
      </c>
      <c r="AR884" s="83">
        <f t="shared" si="542"/>
        <v>2.12360323780902E-2</v>
      </c>
      <c r="AS884" s="83" t="str">
        <f t="shared" si="542"/>
        <v/>
      </c>
      <c r="AT884" s="83" t="str">
        <f t="shared" si="542"/>
        <v/>
      </c>
      <c r="AU884" s="83">
        <f t="shared" ca="1" si="533"/>
        <v>109</v>
      </c>
      <c r="AV884" s="50" t="str">
        <f t="shared" si="520"/>
        <v/>
      </c>
      <c r="AW884" s="83">
        <f t="shared" si="540"/>
        <v>2.1005601117137616</v>
      </c>
      <c r="AX884" s="83" t="str">
        <f t="shared" si="540"/>
        <v/>
      </c>
      <c r="AY884" s="83" t="str">
        <f t="shared" si="540"/>
        <v/>
      </c>
      <c r="AZ884" s="83">
        <f t="shared" si="540"/>
        <v>2.4886576000000001E-2</v>
      </c>
      <c r="BA884" s="83">
        <f t="shared" ca="1" si="534"/>
        <v>7</v>
      </c>
      <c r="BB884" s="50" t="str">
        <f t="shared" si="521"/>
        <v/>
      </c>
      <c r="BC884" s="83" t="str">
        <f t="shared" si="535"/>
        <v/>
      </c>
      <c r="BD884" s="83" t="str">
        <f t="shared" si="536"/>
        <v/>
      </c>
      <c r="BE884" s="83" t="e">
        <f t="shared" ca="1" si="537"/>
        <v>#VALUE!</v>
      </c>
      <c r="BF884" s="50" t="str">
        <f t="shared" si="522"/>
        <v/>
      </c>
    </row>
    <row r="885" spans="1:58" ht="15" customHeight="1">
      <c r="A885" s="25">
        <f t="shared" si="516"/>
        <v>9</v>
      </c>
      <c r="B885" s="25">
        <v>54</v>
      </c>
      <c r="C885" s="112" t="str">
        <f t="shared" si="530"/>
        <v>Sydney_2011</v>
      </c>
      <c r="D885" s="112" t="str">
        <f>IFERROR(VLOOKUP($C885,'Analysis-must not modify'!$C:$G,4,FALSE),"")</f>
        <v>Australia</v>
      </c>
      <c r="E885" s="112" t="str">
        <f>IFERROR(VLOOKUP($C885,'Analysis-must not modify'!$C:$G,5,FALSE),"")</f>
        <v>East Asia and Oceania</v>
      </c>
      <c r="F885" s="112" t="str">
        <f t="shared" si="508"/>
        <v>East_Asia_and_Oceania</v>
      </c>
      <c r="G885" s="121">
        <f>VLOOKUP(C885,'Analysis-must not modify'!C:D,2,FALSE)</f>
        <v>2011</v>
      </c>
      <c r="H885" s="121" t="str">
        <f>VLOOKUP(C885,'Analysis-must not modify'!C:FF,160,FALSE)</f>
        <v>NO</v>
      </c>
      <c r="I885" s="121" t="str">
        <f>VLOOKUP(C885,'Analysis-must not modify'!C:FI,161,FALSE)</f>
        <v/>
      </c>
      <c r="J885" s="121">
        <f>VLOOKUP(C885,'Analysis-must not modify'!C:FI,162,FALSE)</f>
        <v>568747.17287368665</v>
      </c>
      <c r="K885" s="121">
        <f>VLOOKUP(C885,'Analysis-must not modify'!C:FI,163,FALSE)</f>
        <v>7261.376673040153</v>
      </c>
      <c r="L885" s="121">
        <f t="shared" si="509"/>
        <v>1</v>
      </c>
      <c r="M885" s="121">
        <f t="shared" si="510"/>
        <v>1</v>
      </c>
      <c r="N885" s="121">
        <f t="shared" si="511"/>
        <v>1</v>
      </c>
      <c r="O885" s="121">
        <f t="shared" si="512"/>
        <v>1</v>
      </c>
      <c r="P885" s="121">
        <f t="shared" si="517"/>
        <v>1</v>
      </c>
      <c r="Q885" s="121">
        <f t="shared" si="513"/>
        <v>0</v>
      </c>
      <c r="R885" s="121" t="str">
        <f t="shared" si="514"/>
        <v/>
      </c>
      <c r="S885" s="122" t="str">
        <f t="shared" si="515"/>
        <v/>
      </c>
      <c r="T885" s="121" t="str">
        <f t="shared" si="531"/>
        <v/>
      </c>
      <c r="U885" s="121" t="str">
        <f>IFERROR(IF('Analysis_2-must not modify'!$R885="","",IF($S$823="Total GHG",IF($T$823="All sectors",AA63,IF($T$823="Stationary",AB63,IF($T$823="Transportation",AC63,IF($T$823="Waste",AD63,IF($T$823="IPPU",AE63,Iif($T$823="AFOLU",AF63)))))),IF($S$823="Per capita",IF($T$823="All sectors",AA267,IF($T$823="Stationary",AB267,IF($T$823="Transportation",AC267,IF($T$823="Waste",AD267,IF($T$823="IPPU",AE267,IF($T$823="AFOLU",AF267)))))),IF($S$823="Per unit land area (km2)",IF($T$823="All sectors",AA471,IF($T$823="Stationary",AB471,IF($T$823="Transportation",AC471,IF($T$823="Waste",AD471,IF($T$823="IPPU",AE471,IF($T$823="AFOLU",AF471)))))),IF($S$823="Per unit GDP ($m)",IF($T$823="All sectors",AA675,IF($T$823="Stationary",AB675,IF($T$823="Transportation",AC675,IF($T$823="Waste",AD675,IF($T$823="IPPU",AE675,IF($T$823="AFOLU",AF675)))))),""))))),"")</f>
        <v/>
      </c>
      <c r="V885" s="124" t="str">
        <f>IF('Analysis_2-must not modify'!$T885="","",IF($S$823="Total GHG",IF($T$823="All sectors",U63,IF($T$823="Stationary",AG63,IF($T$823="Transportation",AP63,IF($T$823="Waste",AV63,IF($T$823="IPPU",BA63,Iif($T$823="AFOLU",BD63)))))),IF($S$823="Per capita",IF($T$823="All sectors",U267,IF($T$823="Stationary",AG267,IF($T$823="Transportation",AP267,IF($T$823="Waste",AV267,IF($T$823="IPPU",BA267,IF($T$823="AFOLU",BD267)))))),IF($S$823="Per unit land area (km2)",IF($T$823="All sectors",U471,IF($T$823="Stationary",AG471,IF($T$823="Transportation",AP471,IF($T$823="Waste",AV471,IF($T$823="IPPU",BA471,Iif($T$823="AFOLU",BD471)))))),IF($S$823="Per unit GDP ($m)",IF($T$823="All sectors",U675,IF($T$823="Stationary",AG675,IF($T$823="Transportation",AP675,IF($T$823="Waste",AV675,IF($T$823="IPPU",BA63,IF($T$823="AFOLU",BD675)))))),"")))))</f>
        <v/>
      </c>
      <c r="W885" s="124" t="str">
        <f>IF('Analysis_2-must not modify'!$T885="","",IF($S$823="Total GHG",IF($T$823="All sectors",V63,IF($T$823="Stationary",AH63,IF($T$823="Transportation",AQ63,IF($T$823="Waste",AW63,IF($T$823="IPPU",BB63,Iif($T$823="AFOLU",BE63)))))),IF($S$823="Per capita",IF($T$823="All sectors",V267,IF($T$823="Stationary",AH267,IF($T$823="Transportation",AQ267,IF($T$823="Waste",AW267,IF($T$823="IPPU",BB267,IF($T$823="AFOLU",BE267)))))),IF($S$823="Per unit land area (km2)",IF($T$823="All sectors",V471,IF($T$823="Stationary",AH471,IF($T$823="Transportation",AQ471,IF($T$823="Waste",AW471,IF($T$823="IPPU",BB471,Iif($T$823="AFOLU",BE471)))))),IF($S$823="Per unit GDP ($m)",IF($T$823="All sectors",V675,IF($T$823="Stationary",AH675,IF($T$823="Transportation",AQ675,IF($T$823="Waste",AW675,IF($T$823="IPPU",BB63,IF($T$823="AFOLU",BE675)))))),"")))))</f>
        <v/>
      </c>
      <c r="X885" s="124" t="str">
        <f>IF('Analysis_2-must not modify'!$T885="","",IF($S$823="Total GHG",IF($T$823="All sectors",W63,IF($T$823="Stationary",AI63,IF($T$823="Transportation",AR63,IF($T$823="Waste",AX63,IF($T$823="IPPU","",IF($T$823="AFOLU",BF63)))))),IF($S$823="Per capita",IF($T$823="All sectors",W267,IF($T$823="Stationary",AI267,IF($T$823="Transportation",AR267,IF($T$823="Waste",AX267,IF($T$823="IPPU","",IF($T$823="AFOLU",BF267)))))),IF($S$823="Per unit land area (km2)",IF($T$823="All sectors",W471,IF($T$823="Stationary",AI471,IF($T$823="Transportation",AR471,IF($T$823="Waste",AX471,IF($T$823="IPPU","",IF($T$823="AFOLU",BF471)))))),IF($S$823="Per unit GDP ($m)",IF($T$823="All sectors",W675,IF($T$823="Stationary",AI675,IF($T$823="Transportation",AR675,IF($T$823="Waste",AX675,IF($T$823="IPPU","",IF($T$823="AFOLU",BF675)))))),"")))))</f>
        <v/>
      </c>
      <c r="Y885" s="124" t="str">
        <f>IF('Analysis_2-must not modify'!$T885="","",IF($S$823="Total GHG",IF($T$823="All sectors",X63,IF($T$823="Stationary",AJ63,IF($T$823="Transportation",AS63,IF($T$823="Waste",AY63,"")))),IF($S$823="Per capita",IF($T$823="All sectors",X267,IF($T$823="Stationary",AJ267,IF($T$823="Transportation",AS267,IF($T$823="Waste",AY267,"")))),IF($S$823="Per unit land area (km2)",IF($T$823="All sectors",X471,IF($T$823="Stationary",AJ471,IF($T$823="Transportation",AS471,IF($T$823="Waste",AY471,"")))),IF($S$823="Per unit GDP ($m)",IF($T$823="All sectors",X675,IF($T$823="Stationary",AJ675,IF($T$823="Transportation",AS675,IF($T$823="Waste",AY675,"")))),"")))))</f>
        <v/>
      </c>
      <c r="Z885" s="124" t="str">
        <f>IF('Analysis_2-must not modify'!$T885="","",IF($S$823="Total GHG",IF($T$823="All sectors",Y63,IF($T$823="Stationary",AK63,IF($T$823="Transportation",AT63,""))),IF($S$823="Per capita",IF($T$823="All sectors",Y267,IF($T$823="Stationary",AK267,IF($T$823="Transportation",AT267,""))),IF($S$823="Per unit land area (km2)",IF($T$823="All sectors",Y471,IF($T$823="Stationary",AK471,IF($T$823="Transportation",AT471,""))),IF($S$823="Per unit GDP ($m)",IF($T$823="All sectors",Y675,IF($T$823="Stationary",AK675,IF($T$823="Transportation",AT675,""))),"")))))</f>
        <v/>
      </c>
      <c r="AA885" s="124" t="str">
        <f>IF('Analysis_2-must not modify'!$T885="","",IF($S$823="Total GHG",IF($T$823="All sectors","",IF($T$823="Stationary",AL63,"")),IF($S$823="Per capita",IF($T$823="All sectors","",IF($T$823="Stationary",AL267,"")),IF($S$823="Per unit land area (km2)",IF($T$823="All sectors","",IF($T$823="Stationary",AL471,"")),IF($S$823="Per unit GDP ($m)",IF($T$823="All sectors","",IF($T$823="Stationary",AL675,"")),"")))))</f>
        <v/>
      </c>
      <c r="AB885" s="124" t="str">
        <f>IF('Analysis_2-must not modify'!$T885="","",IF($S$823="Total GHG",IF($T$823="All sectors","",IF($T$823="Stationary",AM63,"")),IF($S$823="Per capita",IF($T$823="All sectors","",IF($T$823="Stationary",AM267,"")),IF($S$823="Per unit land area (km2)",IF($T$823="All sectors","",IF($T$823="Stationary",AM471,"")),IF($S$823="Per unit GDP ($m)",IF($T$823="All sectors","",IF($T$823="Stationary",AM675,"")),"")))))</f>
        <v/>
      </c>
      <c r="AC885" s="124" t="str">
        <f>IF('Analysis_2-must not modify'!$T885="","",IF($S$823="Total GHG",IF($T$823="All sectors","",IF($T$823="Stationary",AN63,"")),IF($S$823="Per capita",IF($T$823="All sectors","",IF($T$823="Stationary",AN267,"")),IF($S$823="Per unit land area (km2)",IF($T$823="All sectors","",IF($T$823="Stationary",AN471,"")),IF($S$823="Per unit GDP ($m)",IF($T$823="All sectors","",IF($T$823="Stationary",AN675,"")),"")))))</f>
        <v/>
      </c>
      <c r="AD885" s="121" t="str">
        <f>IF(U885&lt;X$1+1,U885,IF('Analysis_2-must not modify'!$U885="","",RANK('Analysis_2-must not modify'!$U885,rankORIGINAL)+'Analysis_2-must not modify'!X$1))</f>
        <v/>
      </c>
      <c r="AE885" s="50" t="str">
        <f t="shared" si="518"/>
        <v/>
      </c>
      <c r="AF885" s="83">
        <f t="shared" si="541"/>
        <v>2.2235133021488629</v>
      </c>
      <c r="AG885" s="83">
        <f t="shared" si="541"/>
        <v>16.932265273404713</v>
      </c>
      <c r="AH885" s="83" t="str">
        <f t="shared" si="541"/>
        <v/>
      </c>
      <c r="AI885" s="83" t="str">
        <f t="shared" si="541"/>
        <v/>
      </c>
      <c r="AJ885" s="83" t="str">
        <f t="shared" si="541"/>
        <v/>
      </c>
      <c r="AK885" s="83" t="str">
        <f t="shared" si="541"/>
        <v/>
      </c>
      <c r="AL885" s="83" t="str">
        <f t="shared" si="541"/>
        <v/>
      </c>
      <c r="AM885" s="83" t="str">
        <f t="shared" si="541"/>
        <v/>
      </c>
      <c r="AN885" s="83">
        <f t="shared" ca="1" si="532"/>
        <v>9</v>
      </c>
      <c r="AO885" s="50" t="str">
        <f t="shared" si="519"/>
        <v/>
      </c>
      <c r="AP885" s="83">
        <f t="shared" si="542"/>
        <v>0.70277141167709467</v>
      </c>
      <c r="AQ885" s="83">
        <f t="shared" si="542"/>
        <v>0.29149736861422704</v>
      </c>
      <c r="AR885" s="83">
        <f t="shared" si="542"/>
        <v>2.0552924774913394E-2</v>
      </c>
      <c r="AS885" s="83" t="str">
        <f t="shared" si="542"/>
        <v/>
      </c>
      <c r="AT885" s="83" t="str">
        <f t="shared" si="542"/>
        <v/>
      </c>
      <c r="AU885" s="83">
        <f t="shared" ca="1" si="533"/>
        <v>118</v>
      </c>
      <c r="AV885" s="50" t="str">
        <f t="shared" si="520"/>
        <v/>
      </c>
      <c r="AW885" s="83">
        <f t="shared" si="540"/>
        <v>2.0268438372878794</v>
      </c>
      <c r="AX885" s="83" t="str">
        <f t="shared" si="540"/>
        <v/>
      </c>
      <c r="AY885" s="83" t="str">
        <f t="shared" si="540"/>
        <v/>
      </c>
      <c r="AZ885" s="83">
        <f t="shared" si="540"/>
        <v>2.4886576000000001E-2</v>
      </c>
      <c r="BA885" s="83">
        <f t="shared" ca="1" si="534"/>
        <v>8</v>
      </c>
      <c r="BB885" s="50" t="str">
        <f t="shared" si="521"/>
        <v/>
      </c>
      <c r="BC885" s="83" t="str">
        <f t="shared" si="535"/>
        <v/>
      </c>
      <c r="BD885" s="83" t="str">
        <f t="shared" si="536"/>
        <v/>
      </c>
      <c r="BE885" s="83" t="e">
        <f t="shared" ca="1" si="537"/>
        <v>#VALUE!</v>
      </c>
      <c r="BF885" s="50" t="str">
        <f t="shared" si="522"/>
        <v/>
      </c>
    </row>
    <row r="886" spans="1:58" ht="15" customHeight="1">
      <c r="A886" s="25">
        <f t="shared" si="516"/>
        <v>9</v>
      </c>
      <c r="B886" s="153">
        <v>55</v>
      </c>
      <c r="C886" s="112" t="str">
        <f t="shared" si="530"/>
        <v>Sydney_2012</v>
      </c>
      <c r="D886" s="112" t="str">
        <f>IFERROR(VLOOKUP($C886,'Analysis-must not modify'!$C:$G,4,FALSE),"")</f>
        <v>Australia</v>
      </c>
      <c r="E886" s="112" t="str">
        <f>IFERROR(VLOOKUP($C886,'Analysis-must not modify'!$C:$G,5,FALSE),"")</f>
        <v>East Asia and Oceania</v>
      </c>
      <c r="F886" s="112" t="str">
        <f t="shared" si="508"/>
        <v>East_Asia_and_Oceania</v>
      </c>
      <c r="G886" s="121">
        <f>VLOOKUP(C886,'Analysis-must not modify'!C:D,2,FALSE)</f>
        <v>2012</v>
      </c>
      <c r="H886" s="121" t="str">
        <f>VLOOKUP(C886,'Analysis-must not modify'!C:FF,160,FALSE)</f>
        <v>NO</v>
      </c>
      <c r="I886" s="121" t="str">
        <f>VLOOKUP(C886,'Analysis-must not modify'!C:FI,161,FALSE)</f>
        <v/>
      </c>
      <c r="J886" s="121">
        <f>VLOOKUP(C886,'Analysis-must not modify'!C:FI,162,FALSE)</f>
        <v>506148.82107987348</v>
      </c>
      <c r="K886" s="121">
        <f>VLOOKUP(C886,'Analysis-must not modify'!C:FI,163,FALSE)</f>
        <v>7531.5105162523905</v>
      </c>
      <c r="L886" s="121">
        <f t="shared" si="509"/>
        <v>1</v>
      </c>
      <c r="M886" s="121">
        <f t="shared" si="510"/>
        <v>1</v>
      </c>
      <c r="N886" s="121">
        <f t="shared" si="511"/>
        <v>1</v>
      </c>
      <c r="O886" s="121">
        <f t="shared" si="512"/>
        <v>1</v>
      </c>
      <c r="P886" s="121">
        <f t="shared" si="517"/>
        <v>1</v>
      </c>
      <c r="Q886" s="121">
        <f t="shared" si="513"/>
        <v>0</v>
      </c>
      <c r="R886" s="121" t="str">
        <f t="shared" si="514"/>
        <v/>
      </c>
      <c r="S886" s="122" t="str">
        <f t="shared" si="515"/>
        <v/>
      </c>
      <c r="T886" s="121" t="str">
        <f t="shared" si="531"/>
        <v/>
      </c>
      <c r="U886" s="121" t="str">
        <f>IFERROR(IF('Analysis_2-must not modify'!$R886="","",IF($S$823="Total GHG",IF($T$823="All sectors",AA64,IF($T$823="Stationary",AB64,IF($T$823="Transportation",AC64,IF($T$823="Waste",AD64,IF($T$823="IPPU",AE64,Iif($T$823="AFOLU",AF64)))))),IF($S$823="Per capita",IF($T$823="All sectors",AA268,IF($T$823="Stationary",AB268,IF($T$823="Transportation",AC268,IF($T$823="Waste",AD268,IF($T$823="IPPU",AE268,IF($T$823="AFOLU",AF268)))))),IF($S$823="Per unit land area (km2)",IF($T$823="All sectors",AA472,IF($T$823="Stationary",AB472,IF($T$823="Transportation",AC472,IF($T$823="Waste",AD472,IF($T$823="IPPU",AE472,IF($T$823="AFOLU",AF472)))))),IF($S$823="Per unit GDP ($m)",IF($T$823="All sectors",AA676,IF($T$823="Stationary",AB676,IF($T$823="Transportation",AC676,IF($T$823="Waste",AD676,IF($T$823="IPPU",AE676,IF($T$823="AFOLU",AF676)))))),""))))),"")</f>
        <v/>
      </c>
      <c r="V886" s="124" t="str">
        <f>IF('Analysis_2-must not modify'!$T886="","",IF($S$823="Total GHG",IF($T$823="All sectors",U64,IF($T$823="Stationary",AG64,IF($T$823="Transportation",AP64,IF($T$823="Waste",AV64,IF($T$823="IPPU",BA64,Iif($T$823="AFOLU",BD64)))))),IF($S$823="Per capita",IF($T$823="All sectors",U268,IF($T$823="Stationary",AG268,IF($T$823="Transportation",AP268,IF($T$823="Waste",AV268,IF($T$823="IPPU",BA268,IF($T$823="AFOLU",BD268)))))),IF($S$823="Per unit land area (km2)",IF($T$823="All sectors",U472,IF($T$823="Stationary",AG472,IF($T$823="Transportation",AP472,IF($T$823="Waste",AV472,IF($T$823="IPPU",BA472,Iif($T$823="AFOLU",BD472)))))),IF($S$823="Per unit GDP ($m)",IF($T$823="All sectors",U676,IF($T$823="Stationary",AG676,IF($T$823="Transportation",AP676,IF($T$823="Waste",AV676,IF($T$823="IPPU",BA64,IF($T$823="AFOLU",BD676)))))),"")))))</f>
        <v/>
      </c>
      <c r="W886" s="124" t="str">
        <f>IF('Analysis_2-must not modify'!$T886="","",IF($S$823="Total GHG",IF($T$823="All sectors",V64,IF($T$823="Stationary",AH64,IF($T$823="Transportation",AQ64,IF($T$823="Waste",AW64,IF($T$823="IPPU",BB64,Iif($T$823="AFOLU",BE64)))))),IF($S$823="Per capita",IF($T$823="All sectors",V268,IF($T$823="Stationary",AH268,IF($T$823="Transportation",AQ268,IF($T$823="Waste",AW268,IF($T$823="IPPU",BB268,IF($T$823="AFOLU",BE268)))))),IF($S$823="Per unit land area (km2)",IF($T$823="All sectors",V472,IF($T$823="Stationary",AH472,IF($T$823="Transportation",AQ472,IF($T$823="Waste",AW472,IF($T$823="IPPU",BB472,Iif($T$823="AFOLU",BE472)))))),IF($S$823="Per unit GDP ($m)",IF($T$823="All sectors",V676,IF($T$823="Stationary",AH676,IF($T$823="Transportation",AQ676,IF($T$823="Waste",AW676,IF($T$823="IPPU",BB64,IF($T$823="AFOLU",BE676)))))),"")))))</f>
        <v/>
      </c>
      <c r="X886" s="124" t="str">
        <f>IF('Analysis_2-must not modify'!$T886="","",IF($S$823="Total GHG",IF($T$823="All sectors",W64,IF($T$823="Stationary",AI64,IF($T$823="Transportation",AR64,IF($T$823="Waste",AX64,IF($T$823="IPPU","",IF($T$823="AFOLU",BF64)))))),IF($S$823="Per capita",IF($T$823="All sectors",W268,IF($T$823="Stationary",AI268,IF($T$823="Transportation",AR268,IF($T$823="Waste",AX268,IF($T$823="IPPU","",IF($T$823="AFOLU",BF268)))))),IF($S$823="Per unit land area (km2)",IF($T$823="All sectors",W472,IF($T$823="Stationary",AI472,IF($T$823="Transportation",AR472,IF($T$823="Waste",AX472,IF($T$823="IPPU","",IF($T$823="AFOLU",BF472)))))),IF($S$823="Per unit GDP ($m)",IF($T$823="All sectors",W676,IF($T$823="Stationary",AI676,IF($T$823="Transportation",AR676,IF($T$823="Waste",AX676,IF($T$823="IPPU","",IF($T$823="AFOLU",BF676)))))),"")))))</f>
        <v/>
      </c>
      <c r="Y886" s="124" t="str">
        <f>IF('Analysis_2-must not modify'!$T886="","",IF($S$823="Total GHG",IF($T$823="All sectors",X64,IF($T$823="Stationary",AJ64,IF($T$823="Transportation",AS64,IF($T$823="Waste",AY64,"")))),IF($S$823="Per capita",IF($T$823="All sectors",X268,IF($T$823="Stationary",AJ268,IF($T$823="Transportation",AS268,IF($T$823="Waste",AY268,"")))),IF($S$823="Per unit land area (km2)",IF($T$823="All sectors",X472,IF($T$823="Stationary",AJ472,IF($T$823="Transportation",AS472,IF($T$823="Waste",AY472,"")))),IF($S$823="Per unit GDP ($m)",IF($T$823="All sectors",X676,IF($T$823="Stationary",AJ676,IF($T$823="Transportation",AS676,IF($T$823="Waste",AY676,"")))),"")))))</f>
        <v/>
      </c>
      <c r="Z886" s="124" t="str">
        <f>IF('Analysis_2-must not modify'!$T886="","",IF($S$823="Total GHG",IF($T$823="All sectors",Y64,IF($T$823="Stationary",AK64,IF($T$823="Transportation",AT64,""))),IF($S$823="Per capita",IF($T$823="All sectors",Y268,IF($T$823="Stationary",AK268,IF($T$823="Transportation",AT268,""))),IF($S$823="Per unit land area (km2)",IF($T$823="All sectors",Y472,IF($T$823="Stationary",AK472,IF($T$823="Transportation",AT472,""))),IF($S$823="Per unit GDP ($m)",IF($T$823="All sectors",Y676,IF($T$823="Stationary",AK676,IF($T$823="Transportation",AT676,""))),"")))))</f>
        <v/>
      </c>
      <c r="AA886" s="124" t="str">
        <f>IF('Analysis_2-must not modify'!$T886="","",IF($S$823="Total GHG",IF($T$823="All sectors","",IF($T$823="Stationary",AL64,"")),IF($S$823="Per capita",IF($T$823="All sectors","",IF($T$823="Stationary",AL268,"")),IF($S$823="Per unit land area (km2)",IF($T$823="All sectors","",IF($T$823="Stationary",AL472,"")),IF($S$823="Per unit GDP ($m)",IF($T$823="All sectors","",IF($T$823="Stationary",AL676,"")),"")))))</f>
        <v/>
      </c>
      <c r="AB886" s="124" t="str">
        <f>IF('Analysis_2-must not modify'!$T886="","",IF($S$823="Total GHG",IF($T$823="All sectors","",IF($T$823="Stationary",AM64,"")),IF($S$823="Per capita",IF($T$823="All sectors","",IF($T$823="Stationary",AM268,"")),IF($S$823="Per unit land area (km2)",IF($T$823="All sectors","",IF($T$823="Stationary",AM472,"")),IF($S$823="Per unit GDP ($m)",IF($T$823="All sectors","",IF($T$823="Stationary",AM676,"")),"")))))</f>
        <v/>
      </c>
      <c r="AC886" s="124" t="str">
        <f>IF('Analysis_2-must not modify'!$T886="","",IF($S$823="Total GHG",IF($T$823="All sectors","",IF($T$823="Stationary",AN64,"")),IF($S$823="Per capita",IF($T$823="All sectors","",IF($T$823="Stationary",AN268,"")),IF($S$823="Per unit land area (km2)",IF($T$823="All sectors","",IF($T$823="Stationary",AN472,"")),IF($S$823="Per unit GDP ($m)",IF($T$823="All sectors","",IF($T$823="Stationary",AN676,"")),"")))))</f>
        <v/>
      </c>
      <c r="AD886" s="121" t="str">
        <f>IF(U886&lt;X$1+1,U886,IF('Analysis_2-must not modify'!$U886="","",RANK('Analysis_2-must not modify'!$U886,rankORIGINAL)+'Analysis_2-must not modify'!X$1))</f>
        <v/>
      </c>
      <c r="AE886" s="50" t="str">
        <f t="shared" si="518"/>
        <v/>
      </c>
      <c r="AF886" s="83">
        <f t="shared" si="541"/>
        <v>2.0800034060990442</v>
      </c>
      <c r="AG886" s="83">
        <f t="shared" si="541"/>
        <v>15.699182720041923</v>
      </c>
      <c r="AH886" s="83" t="str">
        <f t="shared" si="541"/>
        <v/>
      </c>
      <c r="AI886" s="83" t="str">
        <f t="shared" si="541"/>
        <v/>
      </c>
      <c r="AJ886" s="83" t="str">
        <f t="shared" si="541"/>
        <v/>
      </c>
      <c r="AK886" s="83" t="str">
        <f t="shared" si="541"/>
        <v/>
      </c>
      <c r="AL886" s="83" t="str">
        <f t="shared" si="541"/>
        <v/>
      </c>
      <c r="AM886" s="83" t="str">
        <f t="shared" si="541"/>
        <v/>
      </c>
      <c r="AN886" s="83">
        <f t="shared" ca="1" si="532"/>
        <v>10</v>
      </c>
      <c r="AO886" s="50" t="str">
        <f t="shared" si="519"/>
        <v/>
      </c>
      <c r="AP886" s="83">
        <f t="shared" si="542"/>
        <v>0.68819484547463972</v>
      </c>
      <c r="AQ886" s="83">
        <f t="shared" si="542"/>
        <v>0.28373954205670804</v>
      </c>
      <c r="AR886" s="83">
        <f t="shared" si="542"/>
        <v>1.9928097500190506E-2</v>
      </c>
      <c r="AS886" s="83" t="str">
        <f t="shared" si="542"/>
        <v/>
      </c>
      <c r="AT886" s="83" t="str">
        <f t="shared" si="542"/>
        <v/>
      </c>
      <c r="AU886" s="83">
        <f t="shared" ca="1" si="533"/>
        <v>120</v>
      </c>
      <c r="AV886" s="50" t="str">
        <f t="shared" si="520"/>
        <v/>
      </c>
      <c r="AW886" s="83">
        <f t="shared" si="540"/>
        <v>1.9394984768867367</v>
      </c>
      <c r="AX886" s="83" t="str">
        <f t="shared" si="540"/>
        <v/>
      </c>
      <c r="AY886" s="83" t="str">
        <f t="shared" si="540"/>
        <v/>
      </c>
      <c r="AZ886" s="83">
        <f t="shared" si="540"/>
        <v>2.4886576000000004E-2</v>
      </c>
      <c r="BA886" s="83">
        <f t="shared" ca="1" si="534"/>
        <v>9</v>
      </c>
      <c r="BB886" s="50" t="str">
        <f t="shared" si="521"/>
        <v/>
      </c>
      <c r="BC886" s="83" t="str">
        <f t="shared" si="535"/>
        <v/>
      </c>
      <c r="BD886" s="83" t="str">
        <f t="shared" si="536"/>
        <v/>
      </c>
      <c r="BE886" s="83" t="e">
        <f t="shared" ca="1" si="537"/>
        <v>#VALUE!</v>
      </c>
      <c r="BF886" s="50" t="str">
        <f t="shared" si="522"/>
        <v/>
      </c>
    </row>
    <row r="887" spans="1:58" ht="15" customHeight="1">
      <c r="A887" s="25">
        <f t="shared" si="516"/>
        <v>9</v>
      </c>
      <c r="B887" s="25">
        <v>56</v>
      </c>
      <c r="C887" s="112" t="str">
        <f t="shared" si="530"/>
        <v>Sydney_2013</v>
      </c>
      <c r="D887" s="112" t="str">
        <f>IFERROR(VLOOKUP($C887,'Analysis-must not modify'!$C:$G,4,FALSE),"")</f>
        <v>Australia</v>
      </c>
      <c r="E887" s="112" t="str">
        <f>IFERROR(VLOOKUP($C887,'Analysis-must not modify'!$C:$G,5,FALSE),"")</f>
        <v>East Asia and Oceania</v>
      </c>
      <c r="F887" s="112" t="str">
        <f t="shared" si="508"/>
        <v>East_Asia_and_Oceania</v>
      </c>
      <c r="G887" s="121">
        <f>VLOOKUP(C887,'Analysis-must not modify'!C:D,2,FALSE)</f>
        <v>2013</v>
      </c>
      <c r="H887" s="121" t="str">
        <f>VLOOKUP(C887,'Analysis-must not modify'!C:FF,160,FALSE)</f>
        <v>NO</v>
      </c>
      <c r="I887" s="121" t="str">
        <f>VLOOKUP(C887,'Analysis-must not modify'!C:FI,161,FALSE)</f>
        <v/>
      </c>
      <c r="J887" s="121">
        <f>VLOOKUP(C887,'Analysis-must not modify'!C:FI,162,FALSE)</f>
        <v>493536.56934626179</v>
      </c>
      <c r="K887" s="121">
        <f>VLOOKUP(C887,'Analysis-must not modify'!C:FI,163,FALSE)</f>
        <v>7860.0764818355647</v>
      </c>
      <c r="L887" s="121">
        <f t="shared" si="509"/>
        <v>1</v>
      </c>
      <c r="M887" s="121">
        <f t="shared" si="510"/>
        <v>1</v>
      </c>
      <c r="N887" s="121">
        <f t="shared" si="511"/>
        <v>1</v>
      </c>
      <c r="O887" s="121">
        <f t="shared" si="512"/>
        <v>1</v>
      </c>
      <c r="P887" s="121">
        <f t="shared" si="517"/>
        <v>1</v>
      </c>
      <c r="Q887" s="121">
        <f t="shared" si="513"/>
        <v>0</v>
      </c>
      <c r="R887" s="121" t="str">
        <f t="shared" si="514"/>
        <v/>
      </c>
      <c r="S887" s="122" t="str">
        <f t="shared" si="515"/>
        <v/>
      </c>
      <c r="T887" s="121" t="str">
        <f t="shared" si="531"/>
        <v/>
      </c>
      <c r="U887" s="121" t="str">
        <f>IFERROR(IF('Analysis_2-must not modify'!$R887="","",IF($S$823="Total GHG",IF($T$823="All sectors",AA65,IF($T$823="Stationary",AB65,IF($T$823="Transportation",AC65,IF($T$823="Waste",AD65,IF($T$823="IPPU",AE65,Iif($T$823="AFOLU",AF65)))))),IF($S$823="Per capita",IF($T$823="All sectors",AA269,IF($T$823="Stationary",AB269,IF($T$823="Transportation",AC269,IF($T$823="Waste",AD269,IF($T$823="IPPU",AE269,IF($T$823="AFOLU",AF269)))))),IF($S$823="Per unit land area (km2)",IF($T$823="All sectors",AA473,IF($T$823="Stationary",AB473,IF($T$823="Transportation",AC473,IF($T$823="Waste",AD473,IF($T$823="IPPU",AE473,IF($T$823="AFOLU",AF473)))))),IF($S$823="Per unit GDP ($m)",IF($T$823="All sectors",AA677,IF($T$823="Stationary",AB677,IF($T$823="Transportation",AC677,IF($T$823="Waste",AD677,IF($T$823="IPPU",AE677,IF($T$823="AFOLU",AF677)))))),""))))),"")</f>
        <v/>
      </c>
      <c r="V887" s="124" t="str">
        <f>IF('Analysis_2-must not modify'!$T887="","",IF($S$823="Total GHG",IF($T$823="All sectors",U65,IF($T$823="Stationary",AG65,IF($T$823="Transportation",AP65,IF($T$823="Waste",AV65,IF($T$823="IPPU",BA65,Iif($T$823="AFOLU",BD65)))))),IF($S$823="Per capita",IF($T$823="All sectors",U269,IF($T$823="Stationary",AG269,IF($T$823="Transportation",AP269,IF($T$823="Waste",AV269,IF($T$823="IPPU",BA269,IF($T$823="AFOLU",BD269)))))),IF($S$823="Per unit land area (km2)",IF($T$823="All sectors",U473,IF($T$823="Stationary",AG473,IF($T$823="Transportation",AP473,IF($T$823="Waste",AV473,IF($T$823="IPPU",BA473,Iif($T$823="AFOLU",BD473)))))),IF($S$823="Per unit GDP ($m)",IF($T$823="All sectors",U677,IF($T$823="Stationary",AG677,IF($T$823="Transportation",AP677,IF($T$823="Waste",AV677,IF($T$823="IPPU",BA65,IF($T$823="AFOLU",BD677)))))),"")))))</f>
        <v/>
      </c>
      <c r="W887" s="124" t="str">
        <f>IF('Analysis_2-must not modify'!$T887="","",IF($S$823="Total GHG",IF($T$823="All sectors",V65,IF($T$823="Stationary",AH65,IF($T$823="Transportation",AQ65,IF($T$823="Waste",AW65,IF($T$823="IPPU",BB65,Iif($T$823="AFOLU",BE65)))))),IF($S$823="Per capita",IF($T$823="All sectors",V269,IF($T$823="Stationary",AH269,IF($T$823="Transportation",AQ269,IF($T$823="Waste",AW269,IF($T$823="IPPU",BB269,IF($T$823="AFOLU",BE269)))))),IF($S$823="Per unit land area (km2)",IF($T$823="All sectors",V473,IF($T$823="Stationary",AH473,IF($T$823="Transportation",AQ473,IF($T$823="Waste",AW473,IF($T$823="IPPU",BB473,Iif($T$823="AFOLU",BE473)))))),IF($S$823="Per unit GDP ($m)",IF($T$823="All sectors",V677,IF($T$823="Stationary",AH677,IF($T$823="Transportation",AQ677,IF($T$823="Waste",AW677,IF($T$823="IPPU",BB65,IF($T$823="AFOLU",BE677)))))),"")))))</f>
        <v/>
      </c>
      <c r="X887" s="124" t="str">
        <f>IF('Analysis_2-must not modify'!$T887="","",IF($S$823="Total GHG",IF($T$823="All sectors",W65,IF($T$823="Stationary",AI65,IF($T$823="Transportation",AR65,IF($T$823="Waste",AX65,IF($T$823="IPPU","",IF($T$823="AFOLU",BF65)))))),IF($S$823="Per capita",IF($T$823="All sectors",W269,IF($T$823="Stationary",AI269,IF($T$823="Transportation",AR269,IF($T$823="Waste",AX269,IF($T$823="IPPU","",IF($T$823="AFOLU",BF269)))))),IF($S$823="Per unit land area (km2)",IF($T$823="All sectors",W473,IF($T$823="Stationary",AI473,IF($T$823="Transportation",AR473,IF($T$823="Waste",AX473,IF($T$823="IPPU","",IF($T$823="AFOLU",BF473)))))),IF($S$823="Per unit GDP ($m)",IF($T$823="All sectors",W677,IF($T$823="Stationary",AI677,IF($T$823="Transportation",AR677,IF($T$823="Waste",AX677,IF($T$823="IPPU","",IF($T$823="AFOLU",BF677)))))),"")))))</f>
        <v/>
      </c>
      <c r="Y887" s="124" t="str">
        <f>IF('Analysis_2-must not modify'!$T887="","",IF($S$823="Total GHG",IF($T$823="All sectors",X65,IF($T$823="Stationary",AJ65,IF($T$823="Transportation",AS65,IF($T$823="Waste",AY65,"")))),IF($S$823="Per capita",IF($T$823="All sectors",X269,IF($T$823="Stationary",AJ269,IF($T$823="Transportation",AS269,IF($T$823="Waste",AY269,"")))),IF($S$823="Per unit land area (km2)",IF($T$823="All sectors",X473,IF($T$823="Stationary",AJ473,IF($T$823="Transportation",AS473,IF($T$823="Waste",AY473,"")))),IF($S$823="Per unit GDP ($m)",IF($T$823="All sectors",X677,IF($T$823="Stationary",AJ677,IF($T$823="Transportation",AS677,IF($T$823="Waste",AY677,"")))),"")))))</f>
        <v/>
      </c>
      <c r="Z887" s="124" t="str">
        <f>IF('Analysis_2-must not modify'!$T887="","",IF($S$823="Total GHG",IF($T$823="All sectors",Y65,IF($T$823="Stationary",AK65,IF($T$823="Transportation",AT65,""))),IF($S$823="Per capita",IF($T$823="All sectors",Y269,IF($T$823="Stationary",AK269,IF($T$823="Transportation",AT269,""))),IF($S$823="Per unit land area (km2)",IF($T$823="All sectors",Y473,IF($T$823="Stationary",AK473,IF($T$823="Transportation",AT473,""))),IF($S$823="Per unit GDP ($m)",IF($T$823="All sectors",Y677,IF($T$823="Stationary",AK677,IF($T$823="Transportation",AT677,""))),"")))))</f>
        <v/>
      </c>
      <c r="AA887" s="124" t="str">
        <f>IF('Analysis_2-must not modify'!$T887="","",IF($S$823="Total GHG",IF($T$823="All sectors","",IF($T$823="Stationary",AL65,"")),IF($S$823="Per capita",IF($T$823="All sectors","",IF($T$823="Stationary",AL269,"")),IF($S$823="Per unit land area (km2)",IF($T$823="All sectors","",IF($T$823="Stationary",AL473,"")),IF($S$823="Per unit GDP ($m)",IF($T$823="All sectors","",IF($T$823="Stationary",AL677,"")),"")))))</f>
        <v/>
      </c>
      <c r="AB887" s="124" t="str">
        <f>IF('Analysis_2-must not modify'!$T887="","",IF($S$823="Total GHG",IF($T$823="All sectors","",IF($T$823="Stationary",AM65,"")),IF($S$823="Per capita",IF($T$823="All sectors","",IF($T$823="Stationary",AM269,"")),IF($S$823="Per unit land area (km2)",IF($T$823="All sectors","",IF($T$823="Stationary",AM473,"")),IF($S$823="Per unit GDP ($m)",IF($T$823="All sectors","",IF($T$823="Stationary",AM677,"")),"")))))</f>
        <v/>
      </c>
      <c r="AC887" s="124" t="str">
        <f>IF('Analysis_2-must not modify'!$T887="","",IF($S$823="Total GHG",IF($T$823="All sectors","",IF($T$823="Stationary",AN65,"")),IF($S$823="Per capita",IF($T$823="All sectors","",IF($T$823="Stationary",AN269,"")),IF($S$823="Per unit land area (km2)",IF($T$823="All sectors","",IF($T$823="Stationary",AN473,"")),IF($S$823="Per unit GDP ($m)",IF($T$823="All sectors","",IF($T$823="Stationary",AN677,"")),"")))))</f>
        <v/>
      </c>
      <c r="AD887" s="121" t="str">
        <f>IF(U887&lt;X$1+1,U887,IF('Analysis_2-must not modify'!$U887="","",RANK('Analysis_2-must not modify'!$U887,rankORIGINAL)+'Analysis_2-must not modify'!X$1))</f>
        <v/>
      </c>
      <c r="AE887" s="50" t="str">
        <f t="shared" si="518"/>
        <v/>
      </c>
      <c r="AF887" s="83">
        <f t="shared" si="541"/>
        <v>1.9038875430752582</v>
      </c>
      <c r="AG887" s="83">
        <f t="shared" si="541"/>
        <v>14.299863715760335</v>
      </c>
      <c r="AH887" s="83" t="str">
        <f t="shared" si="541"/>
        <v/>
      </c>
      <c r="AI887" s="83" t="str">
        <f t="shared" si="541"/>
        <v/>
      </c>
      <c r="AJ887" s="83" t="str">
        <f t="shared" si="541"/>
        <v/>
      </c>
      <c r="AK887" s="83" t="str">
        <f t="shared" si="541"/>
        <v/>
      </c>
      <c r="AL887" s="83" t="str">
        <f t="shared" si="541"/>
        <v/>
      </c>
      <c r="AM887" s="83" t="str">
        <f t="shared" si="541"/>
        <v/>
      </c>
      <c r="AN887" s="83">
        <f t="shared" ca="1" si="532"/>
        <v>11</v>
      </c>
      <c r="AO887" s="50" t="str">
        <f t="shared" si="519"/>
        <v/>
      </c>
      <c r="AP887" s="83">
        <f t="shared" si="542"/>
        <v>0.65964434419983431</v>
      </c>
      <c r="AQ887" s="83">
        <f t="shared" si="542"/>
        <v>0.27494722449352615</v>
      </c>
      <c r="AR887" s="83">
        <f t="shared" si="542"/>
        <v>1.9256635984926222E-2</v>
      </c>
      <c r="AS887" s="83" t="str">
        <f t="shared" si="542"/>
        <v/>
      </c>
      <c r="AT887" s="83" t="str">
        <f t="shared" si="542"/>
        <v/>
      </c>
      <c r="AU887" s="83">
        <f t="shared" ca="1" si="533"/>
        <v>124</v>
      </c>
      <c r="AV887" s="50" t="str">
        <f t="shared" si="520"/>
        <v/>
      </c>
      <c r="AW887" s="83">
        <f t="shared" si="540"/>
        <v>1.867402401991048</v>
      </c>
      <c r="AX887" s="83" t="str">
        <f t="shared" si="540"/>
        <v/>
      </c>
      <c r="AY887" s="83" t="str">
        <f t="shared" si="540"/>
        <v/>
      </c>
      <c r="AZ887" s="83">
        <f t="shared" si="540"/>
        <v>2.4886576000000001E-2</v>
      </c>
      <c r="BA887" s="83">
        <f t="shared" ca="1" si="534"/>
        <v>12</v>
      </c>
      <c r="BB887" s="50" t="str">
        <f t="shared" si="521"/>
        <v/>
      </c>
      <c r="BC887" s="83" t="str">
        <f t="shared" si="535"/>
        <v/>
      </c>
      <c r="BD887" s="83" t="str">
        <f t="shared" si="536"/>
        <v/>
      </c>
      <c r="BE887" s="83" t="e">
        <f t="shared" ca="1" si="537"/>
        <v>#VALUE!</v>
      </c>
      <c r="BF887" s="50" t="str">
        <f t="shared" si="522"/>
        <v/>
      </c>
    </row>
    <row r="888" spans="1:58" ht="15" customHeight="1">
      <c r="A888" s="25">
        <f t="shared" si="516"/>
        <v>9</v>
      </c>
      <c r="B888" s="25">
        <v>57</v>
      </c>
      <c r="C888" s="112" t="str">
        <f t="shared" si="530"/>
        <v>Sydney_2014</v>
      </c>
      <c r="D888" s="112" t="str">
        <f>IFERROR(VLOOKUP($C888,'Analysis-must not modify'!$C:$G,4,FALSE),"")</f>
        <v>Australia</v>
      </c>
      <c r="E888" s="112" t="str">
        <f>IFERROR(VLOOKUP($C888,'Analysis-must not modify'!$C:$G,5,FALSE),"")</f>
        <v>East Asia and Oceania</v>
      </c>
      <c r="F888" s="112" t="str">
        <f t="shared" si="508"/>
        <v>East_Asia_and_Oceania</v>
      </c>
      <c r="G888" s="121">
        <f>VLOOKUP(C888,'Analysis-must not modify'!C:D,2,FALSE)</f>
        <v>2014</v>
      </c>
      <c r="H888" s="121" t="str">
        <f>VLOOKUP(C888,'Analysis-must not modify'!C:FF,160,FALSE)</f>
        <v>NO</v>
      </c>
      <c r="I888" s="121" t="str">
        <f>VLOOKUP(C888,'Analysis-must not modify'!C:FI,161,FALSE)</f>
        <v/>
      </c>
      <c r="J888" s="121">
        <f>VLOOKUP(C888,'Analysis-must not modify'!C:FI,162,FALSE)</f>
        <v>475622.43235339172</v>
      </c>
      <c r="K888" s="121">
        <f>VLOOKUP(C888,'Analysis-must not modify'!C:FI,163,FALSE)</f>
        <v>8237.8967495219895</v>
      </c>
      <c r="L888" s="121">
        <f t="shared" si="509"/>
        <v>1</v>
      </c>
      <c r="M888" s="121">
        <f t="shared" si="510"/>
        <v>1</v>
      </c>
      <c r="N888" s="121">
        <f t="shared" si="511"/>
        <v>1</v>
      </c>
      <c r="O888" s="121">
        <f t="shared" si="512"/>
        <v>1</v>
      </c>
      <c r="P888" s="121">
        <f t="shared" si="517"/>
        <v>1</v>
      </c>
      <c r="Q888" s="121">
        <f t="shared" si="513"/>
        <v>0</v>
      </c>
      <c r="R888" s="121" t="str">
        <f t="shared" si="514"/>
        <v/>
      </c>
      <c r="S888" s="122" t="str">
        <f t="shared" si="515"/>
        <v/>
      </c>
      <c r="T888" s="121" t="str">
        <f t="shared" si="531"/>
        <v/>
      </c>
      <c r="U888" s="121" t="str">
        <f>IFERROR(IF('Analysis_2-must not modify'!$R888="","",IF($S$823="Total GHG",IF($T$823="All sectors",AA66,IF($T$823="Stationary",AB66,IF($T$823="Transportation",AC66,IF($T$823="Waste",AD66,IF($T$823="IPPU",AE66,Iif($T$823="AFOLU",AF66)))))),IF($S$823="Per capita",IF($T$823="All sectors",AA270,IF($T$823="Stationary",AB270,IF($T$823="Transportation",AC270,IF($T$823="Waste",AD270,IF($T$823="IPPU",AE270,IF($T$823="AFOLU",AF270)))))),IF($S$823="Per unit land area (km2)",IF($T$823="All sectors",AA474,IF($T$823="Stationary",AB474,IF($T$823="Transportation",AC474,IF($T$823="Waste",AD474,IF($T$823="IPPU",AE474,IF($T$823="AFOLU",AF474)))))),IF($S$823="Per unit GDP ($m)",IF($T$823="All sectors",AA678,IF($T$823="Stationary",AB678,IF($T$823="Transportation",AC678,IF($T$823="Waste",AD678,IF($T$823="IPPU",AE678,IF($T$823="AFOLU",AF678)))))),""))))),"")</f>
        <v/>
      </c>
      <c r="V888" s="124" t="str">
        <f>IF('Analysis_2-must not modify'!$T888="","",IF($S$823="Total GHG",IF($T$823="All sectors",U66,IF($T$823="Stationary",AG66,IF($T$823="Transportation",AP66,IF($T$823="Waste",AV66,IF($T$823="IPPU",BA66,Iif($T$823="AFOLU",BD66)))))),IF($S$823="Per capita",IF($T$823="All sectors",U270,IF($T$823="Stationary",AG270,IF($T$823="Transportation",AP270,IF($T$823="Waste",AV270,IF($T$823="IPPU",BA270,IF($T$823="AFOLU",BD270)))))),IF($S$823="Per unit land area (km2)",IF($T$823="All sectors",U474,IF($T$823="Stationary",AG474,IF($T$823="Transportation",AP474,IF($T$823="Waste",AV474,IF($T$823="IPPU",BA474,Iif($T$823="AFOLU",BD474)))))),IF($S$823="Per unit GDP ($m)",IF($T$823="All sectors",U678,IF($T$823="Stationary",AG678,IF($T$823="Transportation",AP678,IF($T$823="Waste",AV678,IF($T$823="IPPU",BA66,IF($T$823="AFOLU",BD678)))))),"")))))</f>
        <v/>
      </c>
      <c r="W888" s="124" t="str">
        <f>IF('Analysis_2-must not modify'!$T888="","",IF($S$823="Total GHG",IF($T$823="All sectors",V66,IF($T$823="Stationary",AH66,IF($T$823="Transportation",AQ66,IF($T$823="Waste",AW66,IF($T$823="IPPU",BB66,Iif($T$823="AFOLU",BE66)))))),IF($S$823="Per capita",IF($T$823="All sectors",V270,IF($T$823="Stationary",AH270,IF($T$823="Transportation",AQ270,IF($T$823="Waste",AW270,IF($T$823="IPPU",BB270,IF($T$823="AFOLU",BE270)))))),IF($S$823="Per unit land area (km2)",IF($T$823="All sectors",V474,IF($T$823="Stationary",AH474,IF($T$823="Transportation",AQ474,IF($T$823="Waste",AW474,IF($T$823="IPPU",BB474,Iif($T$823="AFOLU",BE474)))))),IF($S$823="Per unit GDP ($m)",IF($T$823="All sectors",V678,IF($T$823="Stationary",AH678,IF($T$823="Transportation",AQ678,IF($T$823="Waste",AW678,IF($T$823="IPPU",BB66,IF($T$823="AFOLU",BE678)))))),"")))))</f>
        <v/>
      </c>
      <c r="X888" s="124" t="str">
        <f>IF('Analysis_2-must not modify'!$T888="","",IF($S$823="Total GHG",IF($T$823="All sectors",W66,IF($T$823="Stationary",AI66,IF($T$823="Transportation",AR66,IF($T$823="Waste",AX66,IF($T$823="IPPU","",IF($T$823="AFOLU",BF66)))))),IF($S$823="Per capita",IF($T$823="All sectors",W270,IF($T$823="Stationary",AI270,IF($T$823="Transportation",AR270,IF($T$823="Waste",AX270,IF($T$823="IPPU","",IF($T$823="AFOLU",BF270)))))),IF($S$823="Per unit land area (km2)",IF($T$823="All sectors",W474,IF($T$823="Stationary",AI474,IF($T$823="Transportation",AR474,IF($T$823="Waste",AX474,IF($T$823="IPPU","",IF($T$823="AFOLU",BF474)))))),IF($S$823="Per unit GDP ($m)",IF($T$823="All sectors",W678,IF($T$823="Stationary",AI678,IF($T$823="Transportation",AR678,IF($T$823="Waste",AX678,IF($T$823="IPPU","",IF($T$823="AFOLU",BF678)))))),"")))))</f>
        <v/>
      </c>
      <c r="Y888" s="124" t="str">
        <f>IF('Analysis_2-must not modify'!$T888="","",IF($S$823="Total GHG",IF($T$823="All sectors",X66,IF($T$823="Stationary",AJ66,IF($T$823="Transportation",AS66,IF($T$823="Waste",AY66,"")))),IF($S$823="Per capita",IF($T$823="All sectors",X270,IF($T$823="Stationary",AJ270,IF($T$823="Transportation",AS270,IF($T$823="Waste",AY270,"")))),IF($S$823="Per unit land area (km2)",IF($T$823="All sectors",X474,IF($T$823="Stationary",AJ474,IF($T$823="Transportation",AS474,IF($T$823="Waste",AY474,"")))),IF($S$823="Per unit GDP ($m)",IF($T$823="All sectors",X678,IF($T$823="Stationary",AJ678,IF($T$823="Transportation",AS678,IF($T$823="Waste",AY678,"")))),"")))))</f>
        <v/>
      </c>
      <c r="Z888" s="124" t="str">
        <f>IF('Analysis_2-must not modify'!$T888="","",IF($S$823="Total GHG",IF($T$823="All sectors",Y66,IF($T$823="Stationary",AK66,IF($T$823="Transportation",AT66,""))),IF($S$823="Per capita",IF($T$823="All sectors",Y270,IF($T$823="Stationary",AK270,IF($T$823="Transportation",AT270,""))),IF($S$823="Per unit land area (km2)",IF($T$823="All sectors",Y474,IF($T$823="Stationary",AK474,IF($T$823="Transportation",AT474,""))),IF($S$823="Per unit GDP ($m)",IF($T$823="All sectors",Y678,IF($T$823="Stationary",AK678,IF($T$823="Transportation",AT678,""))),"")))))</f>
        <v/>
      </c>
      <c r="AA888" s="124" t="str">
        <f>IF('Analysis_2-must not modify'!$T888="","",IF($S$823="Total GHG",IF($T$823="All sectors","",IF($T$823="Stationary",AL66,"")),IF($S$823="Per capita",IF($T$823="All sectors","",IF($T$823="Stationary",AL270,"")),IF($S$823="Per unit land area (km2)",IF($T$823="All sectors","",IF($T$823="Stationary",AL474,"")),IF($S$823="Per unit GDP ($m)",IF($T$823="All sectors","",IF($T$823="Stationary",AL678,"")),"")))))</f>
        <v/>
      </c>
      <c r="AB888" s="124" t="str">
        <f>IF('Analysis_2-must not modify'!$T888="","",IF($S$823="Total GHG",IF($T$823="All sectors","",IF($T$823="Stationary",AM66,"")),IF($S$823="Per capita",IF($T$823="All sectors","",IF($T$823="Stationary",AM270,"")),IF($S$823="Per unit land area (km2)",IF($T$823="All sectors","",IF($T$823="Stationary",AM474,"")),IF($S$823="Per unit GDP ($m)",IF($T$823="All sectors","",IF($T$823="Stationary",AM678,"")),"")))))</f>
        <v/>
      </c>
      <c r="AC888" s="124" t="str">
        <f>IF('Analysis_2-must not modify'!$T888="","",IF($S$823="Total GHG",IF($T$823="All sectors","",IF($T$823="Stationary",AN66,"")),IF($S$823="Per capita",IF($T$823="All sectors","",IF($T$823="Stationary",AN270,"")),IF($S$823="Per unit land area (km2)",IF($T$823="All sectors","",IF($T$823="Stationary",AN474,"")),IF($S$823="Per unit GDP ($m)",IF($T$823="All sectors","",IF($T$823="Stationary",AN678,"")),"")))))</f>
        <v/>
      </c>
      <c r="AD888" s="121" t="str">
        <f>IF(U888&lt;X$1+1,U888,IF('Analysis_2-must not modify'!$U888="","",RANK('Analysis_2-must not modify'!$U888,rankORIGINAL)+'Analysis_2-must not modify'!X$1))</f>
        <v/>
      </c>
      <c r="AE888" s="50" t="str">
        <f t="shared" si="518"/>
        <v/>
      </c>
      <c r="AF888" s="83">
        <f t="shared" si="541"/>
        <v>1.9202502367725689</v>
      </c>
      <c r="AG888" s="83">
        <f t="shared" si="541"/>
        <v>13.36201055878918</v>
      </c>
      <c r="AH888" s="83" t="str">
        <f t="shared" si="541"/>
        <v/>
      </c>
      <c r="AI888" s="83" t="str">
        <f t="shared" si="541"/>
        <v/>
      </c>
      <c r="AJ888" s="83" t="str">
        <f t="shared" si="541"/>
        <v/>
      </c>
      <c r="AK888" s="83" t="str">
        <f t="shared" si="541"/>
        <v/>
      </c>
      <c r="AL888" s="83" t="str">
        <f t="shared" si="541"/>
        <v/>
      </c>
      <c r="AM888" s="83" t="str">
        <f t="shared" si="541"/>
        <v/>
      </c>
      <c r="AN888" s="83">
        <f t="shared" ca="1" si="532"/>
        <v>12</v>
      </c>
      <c r="AO888" s="50" t="str">
        <f t="shared" si="519"/>
        <v/>
      </c>
      <c r="AP888" s="83">
        <f t="shared" si="542"/>
        <v>0.63937963047342683</v>
      </c>
      <c r="AQ888" s="83">
        <f t="shared" si="542"/>
        <v>0.26531200622205359</v>
      </c>
      <c r="AR888" s="83">
        <f t="shared" si="542"/>
        <v>1.8528955633189521E-2</v>
      </c>
      <c r="AS888" s="83" t="str">
        <f t="shared" si="542"/>
        <v/>
      </c>
      <c r="AT888" s="83" t="str">
        <f t="shared" si="542"/>
        <v/>
      </c>
      <c r="AU888" s="83">
        <f t="shared" ca="1" si="533"/>
        <v>128</v>
      </c>
      <c r="AV888" s="50" t="str">
        <f t="shared" si="520"/>
        <v/>
      </c>
      <c r="AW888" s="83">
        <f t="shared" si="540"/>
        <v>1.7965132388628726</v>
      </c>
      <c r="AX888" s="83" t="str">
        <f t="shared" si="540"/>
        <v/>
      </c>
      <c r="AY888" s="83" t="str">
        <f t="shared" si="540"/>
        <v/>
      </c>
      <c r="AZ888" s="83">
        <f t="shared" si="540"/>
        <v>2.4886576000000001E-2</v>
      </c>
      <c r="BA888" s="83">
        <f t="shared" ca="1" si="534"/>
        <v>13</v>
      </c>
      <c r="BB888" s="50" t="str">
        <f t="shared" si="521"/>
        <v/>
      </c>
      <c r="BC888" s="83" t="str">
        <f t="shared" si="535"/>
        <v/>
      </c>
      <c r="BD888" s="83" t="str">
        <f t="shared" si="536"/>
        <v/>
      </c>
      <c r="BE888" s="83" t="e">
        <f t="shared" ca="1" si="537"/>
        <v>#VALUE!</v>
      </c>
      <c r="BF888" s="50" t="str">
        <f t="shared" si="522"/>
        <v/>
      </c>
    </row>
    <row r="889" spans="1:58" ht="15" customHeight="1">
      <c r="A889" s="25">
        <f t="shared" si="516"/>
        <v>9</v>
      </c>
      <c r="B889" s="25">
        <v>58</v>
      </c>
      <c r="C889" s="112" t="str">
        <f t="shared" si="530"/>
        <v>Sydney_2015</v>
      </c>
      <c r="D889" s="112" t="str">
        <f>IFERROR(VLOOKUP($C889,'Analysis-must not modify'!$C:$G,4,FALSE),"")</f>
        <v>Australia</v>
      </c>
      <c r="E889" s="112" t="str">
        <f>IFERROR(VLOOKUP($C889,'Analysis-must not modify'!$C:$G,5,FALSE),"")</f>
        <v>East Asia and Oceania</v>
      </c>
      <c r="F889" s="112" t="str">
        <f t="shared" si="508"/>
        <v>East_Asia_and_Oceania</v>
      </c>
      <c r="G889" s="121">
        <f>VLOOKUP(C889,'Analysis-must not modify'!C:D,2,FALSE)</f>
        <v>2015</v>
      </c>
      <c r="H889" s="121" t="str">
        <f>VLOOKUP(C889,'Analysis-must not modify'!C:FF,160,FALSE)</f>
        <v>NO</v>
      </c>
      <c r="I889" s="121" t="str">
        <f>VLOOKUP(C889,'Analysis-must not modify'!C:FI,161,FALSE)</f>
        <v/>
      </c>
      <c r="J889" s="121">
        <f>VLOOKUP(C889,'Analysis-must not modify'!C:FI,162,FALSE)</f>
        <v>400522.61481372459</v>
      </c>
      <c r="K889" s="121">
        <f>VLOOKUP(C889,'Analysis-must not modify'!C:FI,163,FALSE)</f>
        <v>8574.0344168260035</v>
      </c>
      <c r="L889" s="121">
        <f t="shared" si="509"/>
        <v>1</v>
      </c>
      <c r="M889" s="121">
        <f t="shared" si="510"/>
        <v>1</v>
      </c>
      <c r="N889" s="121">
        <f t="shared" si="511"/>
        <v>1</v>
      </c>
      <c r="O889" s="121">
        <f t="shared" si="512"/>
        <v>1</v>
      </c>
      <c r="P889" s="121">
        <f t="shared" si="517"/>
        <v>1</v>
      </c>
      <c r="Q889" s="121">
        <f t="shared" si="513"/>
        <v>0</v>
      </c>
      <c r="R889" s="121" t="str">
        <f t="shared" si="514"/>
        <v/>
      </c>
      <c r="S889" s="122" t="str">
        <f t="shared" si="515"/>
        <v/>
      </c>
      <c r="T889" s="121" t="str">
        <f t="shared" si="531"/>
        <v/>
      </c>
      <c r="U889" s="121" t="str">
        <f>IFERROR(IF('Analysis_2-must not modify'!$R889="","",IF($S$823="Total GHG",IF($T$823="All sectors",AA67,IF($T$823="Stationary",AB67,IF($T$823="Transportation",AC67,IF($T$823="Waste",AD67,IF($T$823="IPPU",AE67,Iif($T$823="AFOLU",AF67)))))),IF($S$823="Per capita",IF($T$823="All sectors",AA271,IF($T$823="Stationary",AB271,IF($T$823="Transportation",AC271,IF($T$823="Waste",AD271,IF($T$823="IPPU",AE271,IF($T$823="AFOLU",AF271)))))),IF($S$823="Per unit land area (km2)",IF($T$823="All sectors",AA475,IF($T$823="Stationary",AB475,IF($T$823="Transportation",AC475,IF($T$823="Waste",AD475,IF($T$823="IPPU",AE475,IF($T$823="AFOLU",AF475)))))),IF($S$823="Per unit GDP ($m)",IF($T$823="All sectors",AA679,IF($T$823="Stationary",AB679,IF($T$823="Transportation",AC679,IF($T$823="Waste",AD679,IF($T$823="IPPU",AE679,IF($T$823="AFOLU",AF679)))))),""))))),"")</f>
        <v/>
      </c>
      <c r="V889" s="124" t="str">
        <f>IF('Analysis_2-must not modify'!$T889="","",IF($S$823="Total GHG",IF($T$823="All sectors",U67,IF($T$823="Stationary",AG67,IF($T$823="Transportation",AP67,IF($T$823="Waste",AV67,IF($T$823="IPPU",BA67,Iif($T$823="AFOLU",BD67)))))),IF($S$823="Per capita",IF($T$823="All sectors",U271,IF($T$823="Stationary",AG271,IF($T$823="Transportation",AP271,IF($T$823="Waste",AV271,IF($T$823="IPPU",BA271,IF($T$823="AFOLU",BD271)))))),IF($S$823="Per unit land area (km2)",IF($T$823="All sectors",U475,IF($T$823="Stationary",AG475,IF($T$823="Transportation",AP475,IF($T$823="Waste",AV475,IF($T$823="IPPU",BA475,Iif($T$823="AFOLU",BD475)))))),IF($S$823="Per unit GDP ($m)",IF($T$823="All sectors",U679,IF($T$823="Stationary",AG679,IF($T$823="Transportation",AP679,IF($T$823="Waste",AV679,IF($T$823="IPPU",BA67,IF($T$823="AFOLU",BD679)))))),"")))))</f>
        <v/>
      </c>
      <c r="W889" s="124" t="str">
        <f>IF('Analysis_2-must not modify'!$T889="","",IF($S$823="Total GHG",IF($T$823="All sectors",V67,IF($T$823="Stationary",AH67,IF($T$823="Transportation",AQ67,IF($T$823="Waste",AW67,IF($T$823="IPPU",BB67,Iif($T$823="AFOLU",BE67)))))),IF($S$823="Per capita",IF($T$823="All sectors",V271,IF($T$823="Stationary",AH271,IF($T$823="Transportation",AQ271,IF($T$823="Waste",AW271,IF($T$823="IPPU",BB271,IF($T$823="AFOLU",BE271)))))),IF($S$823="Per unit land area (km2)",IF($T$823="All sectors",V475,IF($T$823="Stationary",AH475,IF($T$823="Transportation",AQ475,IF($T$823="Waste",AW475,IF($T$823="IPPU",BB475,Iif($T$823="AFOLU",BE475)))))),IF($S$823="Per unit GDP ($m)",IF($T$823="All sectors",V679,IF($T$823="Stationary",AH679,IF($T$823="Transportation",AQ679,IF($T$823="Waste",AW679,IF($T$823="IPPU",BB67,IF($T$823="AFOLU",BE679)))))),"")))))</f>
        <v/>
      </c>
      <c r="X889" s="124" t="str">
        <f>IF('Analysis_2-must not modify'!$T889="","",IF($S$823="Total GHG",IF($T$823="All sectors",W67,IF($T$823="Stationary",AI67,IF($T$823="Transportation",AR67,IF($T$823="Waste",AX67,IF($T$823="IPPU","",IF($T$823="AFOLU",BF67)))))),IF($S$823="Per capita",IF($T$823="All sectors",W271,IF($T$823="Stationary",AI271,IF($T$823="Transportation",AR271,IF($T$823="Waste",AX271,IF($T$823="IPPU","",IF($T$823="AFOLU",BF271)))))),IF($S$823="Per unit land area (km2)",IF($T$823="All sectors",W475,IF($T$823="Stationary",AI475,IF($T$823="Transportation",AR475,IF($T$823="Waste",AX475,IF($T$823="IPPU","",IF($T$823="AFOLU",BF475)))))),IF($S$823="Per unit GDP ($m)",IF($T$823="All sectors",W679,IF($T$823="Stationary",AI679,IF($T$823="Transportation",AR679,IF($T$823="Waste",AX679,IF($T$823="IPPU","",IF($T$823="AFOLU",BF679)))))),"")))))</f>
        <v/>
      </c>
      <c r="Y889" s="124" t="str">
        <f>IF('Analysis_2-must not modify'!$T889="","",IF($S$823="Total GHG",IF($T$823="All sectors",X67,IF($T$823="Stationary",AJ67,IF($T$823="Transportation",AS67,IF($T$823="Waste",AY67,"")))),IF($S$823="Per capita",IF($T$823="All sectors",X271,IF($T$823="Stationary",AJ271,IF($T$823="Transportation",AS271,IF($T$823="Waste",AY271,"")))),IF($S$823="Per unit land area (km2)",IF($T$823="All sectors",X475,IF($T$823="Stationary",AJ475,IF($T$823="Transportation",AS475,IF($T$823="Waste",AY475,"")))),IF($S$823="Per unit GDP ($m)",IF($T$823="All sectors",X679,IF($T$823="Stationary",AJ679,IF($T$823="Transportation",AS679,IF($T$823="Waste",AY679,"")))),"")))))</f>
        <v/>
      </c>
      <c r="Z889" s="124" t="str">
        <f>IF('Analysis_2-must not modify'!$T889="","",IF($S$823="Total GHG",IF($T$823="All sectors",Y67,IF($T$823="Stationary",AK67,IF($T$823="Transportation",AT67,""))),IF($S$823="Per capita",IF($T$823="All sectors",Y271,IF($T$823="Stationary",AK271,IF($T$823="Transportation",AT271,""))),IF($S$823="Per unit land area (km2)",IF($T$823="All sectors",Y475,IF($T$823="Stationary",AK475,IF($T$823="Transportation",AT475,""))),IF($S$823="Per unit GDP ($m)",IF($T$823="All sectors",Y679,IF($T$823="Stationary",AK679,IF($T$823="Transportation",AT679,""))),"")))))</f>
        <v/>
      </c>
      <c r="AA889" s="124" t="str">
        <f>IF('Analysis_2-must not modify'!$T889="","",IF($S$823="Total GHG",IF($T$823="All sectors","",IF($T$823="Stationary",AL67,"")),IF($S$823="Per capita",IF($T$823="All sectors","",IF($T$823="Stationary",AL271,"")),IF($S$823="Per unit land area (km2)",IF($T$823="All sectors","",IF($T$823="Stationary",AL475,"")),IF($S$823="Per unit GDP ($m)",IF($T$823="All sectors","",IF($T$823="Stationary",AL679,"")),"")))))</f>
        <v/>
      </c>
      <c r="AB889" s="124" t="str">
        <f>IF('Analysis_2-must not modify'!$T889="","",IF($S$823="Total GHG",IF($T$823="All sectors","",IF($T$823="Stationary",AM67,"")),IF($S$823="Per capita",IF($T$823="All sectors","",IF($T$823="Stationary",AM271,"")),IF($S$823="Per unit land area (km2)",IF($T$823="All sectors","",IF($T$823="Stationary",AM475,"")),IF($S$823="Per unit GDP ($m)",IF($T$823="All sectors","",IF($T$823="Stationary",AM679,"")),"")))))</f>
        <v/>
      </c>
      <c r="AC889" s="124" t="str">
        <f>IF('Analysis_2-must not modify'!$T889="","",IF($S$823="Total GHG",IF($T$823="All sectors","",IF($T$823="Stationary",AN67,"")),IF($S$823="Per capita",IF($T$823="All sectors","",IF($T$823="Stationary",AN271,"")),IF($S$823="Per unit land area (km2)",IF($T$823="All sectors","",IF($T$823="Stationary",AN475,"")),IF($S$823="Per unit GDP ($m)",IF($T$823="All sectors","",IF($T$823="Stationary",AN679,"")),"")))))</f>
        <v/>
      </c>
      <c r="AD889" s="121" t="str">
        <f>IF(U889&lt;X$1+1,U889,IF('Analysis_2-must not modify'!$U889="","",RANK('Analysis_2-must not modify'!$U889,rankORIGINAL)+'Analysis_2-must not modify'!X$1))</f>
        <v/>
      </c>
      <c r="AE889" s="50" t="str">
        <f t="shared" si="518"/>
        <v/>
      </c>
      <c r="AF889" s="83">
        <f t="shared" si="541"/>
        <v>1.8636642938619623</v>
      </c>
      <c r="AG889" s="83">
        <f t="shared" si="541"/>
        <v>12.390768714883651</v>
      </c>
      <c r="AH889" s="83" t="str">
        <f t="shared" si="541"/>
        <v/>
      </c>
      <c r="AI889" s="83" t="str">
        <f t="shared" si="541"/>
        <v/>
      </c>
      <c r="AJ889" s="83" t="str">
        <f t="shared" si="541"/>
        <v/>
      </c>
      <c r="AK889" s="83" t="str">
        <f t="shared" si="541"/>
        <v/>
      </c>
      <c r="AL889" s="83" t="str">
        <f t="shared" si="541"/>
        <v/>
      </c>
      <c r="AM889" s="83" t="str">
        <f t="shared" si="541"/>
        <v/>
      </c>
      <c r="AN889" s="83">
        <f t="shared" ca="1" si="532"/>
        <v>13</v>
      </c>
      <c r="AO889" s="50" t="str">
        <f t="shared" si="519"/>
        <v/>
      </c>
      <c r="AP889" s="83">
        <f t="shared" si="542"/>
        <v>0.58623394249771721</v>
      </c>
      <c r="AQ889" s="83">
        <f t="shared" si="542"/>
        <v>0.25839381198846917</v>
      </c>
      <c r="AR889" s="83">
        <f t="shared" si="542"/>
        <v>1.8002434102006637E-2</v>
      </c>
      <c r="AS889" s="83" t="str">
        <f t="shared" si="542"/>
        <v/>
      </c>
      <c r="AT889" s="83" t="str">
        <f t="shared" si="542"/>
        <v/>
      </c>
      <c r="AU889" s="83">
        <f t="shared" ca="1" si="533"/>
        <v>135</v>
      </c>
      <c r="AV889" s="50" t="str">
        <f t="shared" si="520"/>
        <v/>
      </c>
      <c r="AW889" s="83">
        <f t="shared" si="540"/>
        <v>1.7443198354551646</v>
      </c>
      <c r="AX889" s="83" t="str">
        <f t="shared" si="540"/>
        <v/>
      </c>
      <c r="AY889" s="83" t="str">
        <f t="shared" si="540"/>
        <v/>
      </c>
      <c r="AZ889" s="83">
        <f t="shared" si="540"/>
        <v>2.4886575999999997E-2</v>
      </c>
      <c r="BA889" s="83">
        <f t="shared" ca="1" si="534"/>
        <v>14</v>
      </c>
      <c r="BB889" s="50" t="str">
        <f t="shared" si="521"/>
        <v/>
      </c>
      <c r="BC889" s="83" t="str">
        <f t="shared" si="535"/>
        <v/>
      </c>
      <c r="BD889" s="83" t="str">
        <f t="shared" si="536"/>
        <v/>
      </c>
      <c r="BE889" s="83" t="e">
        <f t="shared" ca="1" si="537"/>
        <v>#VALUE!</v>
      </c>
      <c r="BF889" s="50" t="str">
        <f t="shared" si="522"/>
        <v/>
      </c>
    </row>
    <row r="890" spans="1:58" ht="15" customHeight="1">
      <c r="A890" s="25">
        <f t="shared" si="516"/>
        <v>10</v>
      </c>
      <c r="B890" s="25">
        <v>59</v>
      </c>
      <c r="C890" s="112" t="str">
        <f t="shared" si="530"/>
        <v>Sydney_2016</v>
      </c>
      <c r="D890" s="112" t="str">
        <f>IFERROR(VLOOKUP($C890,'Analysis-must not modify'!$C:$G,4,FALSE),"")</f>
        <v>Australia</v>
      </c>
      <c r="E890" s="112" t="str">
        <f>IFERROR(VLOOKUP($C890,'Analysis-must not modify'!$C:$G,5,FALSE),"")</f>
        <v>East Asia and Oceania</v>
      </c>
      <c r="F890" s="112" t="str">
        <f t="shared" si="508"/>
        <v>East_Asia_and_Oceania</v>
      </c>
      <c r="G890" s="121">
        <f>VLOOKUP(C890,'Analysis-must not modify'!C:D,2,FALSE)</f>
        <v>2016</v>
      </c>
      <c r="H890" s="121" t="str">
        <f>VLOOKUP(C890,'Analysis-must not modify'!C:FF,160,FALSE)</f>
        <v>Yes</v>
      </c>
      <c r="I890" s="121" t="str">
        <f>VLOOKUP(C890,'Analysis-must not modify'!C:FI,161,FALSE)</f>
        <v/>
      </c>
      <c r="J890" s="121" t="str">
        <f>VLOOKUP(C890,'Analysis-must not modify'!C:FI,162,FALSE)</f>
        <v/>
      </c>
      <c r="K890" s="121">
        <f>VLOOKUP(C890,'Analysis-must not modify'!C:FI,163,FALSE)</f>
        <v>8574.0344168260035</v>
      </c>
      <c r="L890" s="121">
        <f t="shared" si="509"/>
        <v>1</v>
      </c>
      <c r="M890" s="121">
        <f t="shared" si="510"/>
        <v>1</v>
      </c>
      <c r="N890" s="121">
        <f t="shared" si="511"/>
        <v>1</v>
      </c>
      <c r="O890" s="121">
        <f t="shared" si="512"/>
        <v>1</v>
      </c>
      <c r="P890" s="121">
        <f t="shared" si="517"/>
        <v>1</v>
      </c>
      <c r="Q890" s="121">
        <f t="shared" si="513"/>
        <v>1</v>
      </c>
      <c r="R890" s="121" t="str">
        <f t="shared" si="514"/>
        <v>Sydney_2016</v>
      </c>
      <c r="S890" s="122">
        <f t="shared" si="515"/>
        <v>2016</v>
      </c>
      <c r="T890" s="121" t="str">
        <f t="shared" si="531"/>
        <v>Sydney_2016</v>
      </c>
      <c r="U890" s="121">
        <f ca="1">IFERROR(IF('Analysis_2-must not modify'!$R890="","",IF($S$823="Total GHG",IF($T$823="All sectors",AA68,IF($T$823="Stationary",AB68,IF($T$823="Transportation",AC68,IF($T$823="Waste",AD68,IF($T$823="IPPU",AE68,Iif($T$823="AFOLU",AF68)))))),IF($S$823="Per capita",IF($T$823="All sectors",AA272,IF($T$823="Stationary",AB272,IF($T$823="Transportation",AC272,IF($T$823="Waste",AD272,IF($T$823="IPPU",AE272,IF($T$823="AFOLU",AF272)))))),IF($S$823="Per unit land area (km2)",IF($T$823="All sectors",AA476,IF($T$823="Stationary",AB476,IF($T$823="Transportation",AC476,IF($T$823="Waste",AD476,IF($T$823="IPPU",AE476,IF($T$823="AFOLU",AF476)))))),IF($S$823="Per unit GDP ($m)",IF($T$823="All sectors",AA680,IF($T$823="Stationary",AB680,IF($T$823="Transportation",AC680,IF($T$823="Waste",AD680,IF($T$823="IPPU",AE680,IF($T$823="AFOLU",AF680)))))),""))))),"")</f>
        <v>15</v>
      </c>
      <c r="V890" s="124">
        <f>IF('Analysis_2-must not modify'!$T890="","",IF($S$823="Total GHG",IF($T$823="All sectors",U68,IF($T$823="Stationary",AG68,IF($T$823="Transportation",AP68,IF($T$823="Waste",AV68,IF($T$823="IPPU",BA68,Iif($T$823="AFOLU",BD68)))))),IF($S$823="Per capita",IF($T$823="All sectors",U272,IF($T$823="Stationary",AG272,IF($T$823="Transportation",AP272,IF($T$823="Waste",AV272,IF($T$823="IPPU",BA272,IF($T$823="AFOLU",BD272)))))),IF($S$823="Per unit land area (km2)",IF($T$823="All sectors",U476,IF($T$823="Stationary",AG476,IF($T$823="Transportation",AP476,IF($T$823="Waste",AV476,IF($T$823="IPPU",BA476,Iif($T$823="AFOLU",BD476)))))),IF($S$823="Per unit GDP ($m)",IF($T$823="All sectors",U680,IF($T$823="Stationary",AG680,IF($T$823="Transportation",AP680,IF($T$823="Waste",AV680,IF($T$823="IPPU",BA68,IF($T$823="AFOLU",BD680)))))),"")))))</f>
        <v>13.954838254282249</v>
      </c>
      <c r="W890" s="124">
        <f>IF('Analysis_2-must not modify'!$T890="","",IF($S$823="Total GHG",IF($T$823="All sectors",V68,IF($T$823="Stationary",AH68,IF($T$823="Transportation",AQ68,IF($T$823="Waste",AW68,IF($T$823="IPPU",BB68,Iif($T$823="AFOLU",BE68)))))),IF($S$823="Per capita",IF($T$823="All sectors",V272,IF($T$823="Stationary",AH272,IF($T$823="Transportation",AQ272,IF($T$823="Waste",AW272,IF($T$823="IPPU",BB272,IF($T$823="AFOLU",BE272)))))),IF($S$823="Per unit land area (km2)",IF($T$823="All sectors",V476,IF($T$823="Stationary",AH476,IF($T$823="Transportation",AQ476,IF($T$823="Waste",AW476,IF($T$823="IPPU",BB476,Iif($T$823="AFOLU",BE476)))))),IF($S$823="Per unit GDP ($m)",IF($T$823="All sectors",V680,IF($T$823="Stationary",AH680,IF($T$823="Transportation",AQ680,IF($T$823="Waste",AW680,IF($T$823="IPPU",BB68,IF($T$823="AFOLU",BE680)))))),"")))))</f>
        <v>0.94691074149612708</v>
      </c>
      <c r="X890" s="124">
        <f>IF('Analysis_2-must not modify'!$T890="","",IF($S$823="Total GHG",IF($T$823="All sectors",W68,IF($T$823="Stationary",AI68,IF($T$823="Transportation",AR68,IF($T$823="Waste",AX68,IF($T$823="IPPU","",IF($T$823="AFOLU",BF68)))))),IF($S$823="Per capita",IF($T$823="All sectors",W272,IF($T$823="Stationary",AI272,IF($T$823="Transportation",AR272,IF($T$823="Waste",AX272,IF($T$823="IPPU","",IF($T$823="AFOLU",BF272)))))),IF($S$823="Per unit land area (km2)",IF($T$823="All sectors",W476,IF($T$823="Stationary",AI476,IF($T$823="Transportation",AR476,IF($T$823="Waste",AX476,IF($T$823="IPPU","",IF($T$823="AFOLU",BF476)))))),IF($S$823="Per unit GDP ($m)",IF($T$823="All sectors",W680,IF($T$823="Stationary",AI680,IF($T$823="Transportation",AR680,IF($T$823="Waste",AX680,IF($T$823="IPPU","",IF($T$823="AFOLU",BF680)))))),"")))))</f>
        <v>1.9591029681328633</v>
      </c>
      <c r="Y890" s="124" t="str">
        <f>IF('Analysis_2-must not modify'!$T890="","",IF($S$823="Total GHG",IF($T$823="All sectors",X68,IF($T$823="Stationary",AJ68,IF($T$823="Transportation",AS68,IF($T$823="Waste",AY68,"")))),IF($S$823="Per capita",IF($T$823="All sectors",X272,IF($T$823="Stationary",AJ272,IF($T$823="Transportation",AS272,IF($T$823="Waste",AY272,"")))),IF($S$823="Per unit land area (km2)",IF($T$823="All sectors",X476,IF($T$823="Stationary",AJ476,IF($T$823="Transportation",AS476,IF($T$823="Waste",AY476,"")))),IF($S$823="Per unit GDP ($m)",IF($T$823="All sectors",X680,IF($T$823="Stationary",AJ680,IF($T$823="Transportation",AS680,IF($T$823="Waste",AY680,"")))),"")))))</f>
        <v/>
      </c>
      <c r="Z890" s="124" t="str">
        <f>IF('Analysis_2-must not modify'!$T890="","",IF($S$823="Total GHG",IF($T$823="All sectors",Y68,IF($T$823="Stationary",AK68,IF($T$823="Transportation",AT68,""))),IF($S$823="Per capita",IF($T$823="All sectors",Y272,IF($T$823="Stationary",AK272,IF($T$823="Transportation",AT272,""))),IF($S$823="Per unit land area (km2)",IF($T$823="All sectors",Y476,IF($T$823="Stationary",AK476,IF($T$823="Transportation",AT476,""))),IF($S$823="Per unit GDP ($m)",IF($T$823="All sectors",Y680,IF($T$823="Stationary",AK680,IF($T$823="Transportation",AT680,""))),"")))))</f>
        <v/>
      </c>
      <c r="AA890" s="124" t="str">
        <f>IF('Analysis_2-must not modify'!$T890="","",IF($S$823="Total GHG",IF($T$823="All sectors","",IF($T$823="Stationary",AL68,"")),IF($S$823="Per capita",IF($T$823="All sectors","",IF($T$823="Stationary",AL272,"")),IF($S$823="Per unit land area (km2)",IF($T$823="All sectors","",IF($T$823="Stationary",AL476,"")),IF($S$823="Per unit GDP ($m)",IF($T$823="All sectors","",IF($T$823="Stationary",AL680,"")),"")))))</f>
        <v/>
      </c>
      <c r="AB890" s="124" t="str">
        <f>IF('Analysis_2-must not modify'!$T890="","",IF($S$823="Total GHG",IF($T$823="All sectors","",IF($T$823="Stationary",AM68,"")),IF($S$823="Per capita",IF($T$823="All sectors","",IF($T$823="Stationary",AM272,"")),IF($S$823="Per unit land area (km2)",IF($T$823="All sectors","",IF($T$823="Stationary",AM476,"")),IF($S$823="Per unit GDP ($m)",IF($T$823="All sectors","",IF($T$823="Stationary",AM680,"")),"")))))</f>
        <v/>
      </c>
      <c r="AC890" s="124" t="str">
        <f>IF('Analysis_2-must not modify'!$T890="","",IF($S$823="Total GHG",IF($T$823="All sectors","",IF($T$823="Stationary",AN68,"")),IF($S$823="Per capita",IF($T$823="All sectors","",IF($T$823="Stationary",AN272,"")),IF($S$823="Per unit land area (km2)",IF($T$823="All sectors","",IF($T$823="Stationary",AN476,"")),IF($S$823="Per unit GDP ($m)",IF($T$823="All sectors","",IF($T$823="Stationary",AN680,"")),"")))))</f>
        <v/>
      </c>
      <c r="AD890" s="121">
        <f ca="1">IF(U890&lt;X$1+1,U890,IF('Analysis_2-must not modify'!$U890="","",RANK('Analysis_2-must not modify'!$U890,rankORIGINAL)+'Analysis_2-must not modify'!X$1))</f>
        <v>59</v>
      </c>
      <c r="AE890" s="50" t="str">
        <f t="shared" si="518"/>
        <v>Sydney_2016</v>
      </c>
      <c r="AF890" s="83">
        <f t="shared" si="541"/>
        <v>1.9048840984224458</v>
      </c>
      <c r="AG890" s="83">
        <f t="shared" si="541"/>
        <v>12.049954155859803</v>
      </c>
      <c r="AH890" s="83" t="str">
        <f t="shared" si="541"/>
        <v/>
      </c>
      <c r="AI890" s="83" t="str">
        <f t="shared" si="541"/>
        <v/>
      </c>
      <c r="AJ890" s="83" t="str">
        <f t="shared" si="541"/>
        <v/>
      </c>
      <c r="AK890" s="83" t="str">
        <f t="shared" si="541"/>
        <v/>
      </c>
      <c r="AL890" s="83" t="str">
        <f t="shared" si="541"/>
        <v/>
      </c>
      <c r="AM890" s="83" t="str">
        <f t="shared" si="541"/>
        <v/>
      </c>
      <c r="AN890" s="83">
        <f t="shared" ca="1" si="532"/>
        <v>14</v>
      </c>
      <c r="AO890" s="50" t="str">
        <f t="shared" si="519"/>
        <v>Sydney_2016</v>
      </c>
      <c r="AP890" s="83">
        <f t="shared" si="542"/>
        <v>0.6678569919345837</v>
      </c>
      <c r="AQ890" s="83">
        <f t="shared" si="542"/>
        <v>0.26094848675306676</v>
      </c>
      <c r="AR890" s="83">
        <f t="shared" si="542"/>
        <v>1.8105262808476526E-2</v>
      </c>
      <c r="AS890" s="83" t="str">
        <f t="shared" si="542"/>
        <v/>
      </c>
      <c r="AT890" s="83" t="str">
        <f t="shared" si="542"/>
        <v/>
      </c>
      <c r="AU890" s="83">
        <f t="shared" ca="1" si="533"/>
        <v>125</v>
      </c>
      <c r="AV890" s="50" t="str">
        <f t="shared" si="520"/>
        <v>Sydney_2016</v>
      </c>
      <c r="AW890" s="83">
        <f t="shared" si="540"/>
        <v>1.9334631796994746</v>
      </c>
      <c r="AX890" s="83" t="str">
        <f t="shared" si="540"/>
        <v/>
      </c>
      <c r="AY890" s="83" t="str">
        <f t="shared" si="540"/>
        <v/>
      </c>
      <c r="AZ890" s="83">
        <f t="shared" si="540"/>
        <v>2.5639788433388728E-2</v>
      </c>
      <c r="BA890" s="83">
        <f t="shared" ca="1" si="534"/>
        <v>10</v>
      </c>
      <c r="BB890" s="50" t="str">
        <f t="shared" si="521"/>
        <v>Sydney_2016</v>
      </c>
      <c r="BC890" s="83" t="str">
        <f t="shared" si="535"/>
        <v/>
      </c>
      <c r="BD890" s="83" t="str">
        <f t="shared" si="536"/>
        <v/>
      </c>
      <c r="BE890" s="83" t="e">
        <f t="shared" ca="1" si="537"/>
        <v>#VALUE!</v>
      </c>
      <c r="BF890" s="50" t="str">
        <f t="shared" si="522"/>
        <v>Sydney_2016</v>
      </c>
    </row>
    <row r="891" spans="1:58" ht="15" customHeight="1">
      <c r="A891" s="25">
        <f t="shared" si="516"/>
        <v>10</v>
      </c>
      <c r="B891" s="25">
        <v>60</v>
      </c>
      <c r="C891" s="112" t="str">
        <f t="shared" si="530"/>
        <v>Vancouver_2007</v>
      </c>
      <c r="D891" s="112" t="str">
        <f>IFERROR(VLOOKUP($C891,'Analysis-must not modify'!$C:$G,4,FALSE),"")</f>
        <v>Canada</v>
      </c>
      <c r="E891" s="112" t="str">
        <f>IFERROR(VLOOKUP($C891,'Analysis-must not modify'!$C:$G,5,FALSE),"")</f>
        <v>North America</v>
      </c>
      <c r="F891" s="112" t="str">
        <f t="shared" si="508"/>
        <v>North_America</v>
      </c>
      <c r="G891" s="121">
        <f>VLOOKUP(C891,'Analysis-must not modify'!C:D,2,FALSE)</f>
        <v>2007</v>
      </c>
      <c r="H891" s="121" t="str">
        <f>VLOOKUP(C891,'Analysis-must not modify'!C:FF,160,FALSE)</f>
        <v>NO</v>
      </c>
      <c r="I891" s="121" t="str">
        <f>VLOOKUP(C891,'Analysis-must not modify'!C:FI,161,FALSE)</f>
        <v>Highlands</v>
      </c>
      <c r="J891" s="121" t="str">
        <f>VLOOKUP(C891,'Analysis-must not modify'!C:FI,162,FALSE)</f>
        <v/>
      </c>
      <c r="K891" s="121">
        <f>VLOOKUP(C891,'Analysis-must not modify'!C:FI,163,FALSE)</f>
        <v>5072.0466208576145</v>
      </c>
      <c r="L891" s="121">
        <f t="shared" si="509"/>
        <v>1</v>
      </c>
      <c r="M891" s="121">
        <f t="shared" si="510"/>
        <v>1</v>
      </c>
      <c r="N891" s="121">
        <f t="shared" si="511"/>
        <v>1</v>
      </c>
      <c r="O891" s="121">
        <f t="shared" si="512"/>
        <v>1</v>
      </c>
      <c r="P891" s="121">
        <f t="shared" si="517"/>
        <v>1</v>
      </c>
      <c r="Q891" s="121">
        <f t="shared" si="513"/>
        <v>0</v>
      </c>
      <c r="R891" s="121" t="str">
        <f t="shared" si="514"/>
        <v/>
      </c>
      <c r="S891" s="122" t="str">
        <f t="shared" si="515"/>
        <v/>
      </c>
      <c r="T891" s="121" t="str">
        <f t="shared" si="531"/>
        <v/>
      </c>
      <c r="U891" s="121" t="str">
        <f>IFERROR(IF('Analysis_2-must not modify'!$R891="","",IF($S$823="Total GHG",IF($T$823="All sectors",AA69,IF($T$823="Stationary",AB69,IF($T$823="Transportation",AC69,IF($T$823="Waste",AD69,IF($T$823="IPPU",AE69,Iif($T$823="AFOLU",AF69)))))),IF($S$823="Per capita",IF($T$823="All sectors",AA273,IF($T$823="Stationary",AB273,IF($T$823="Transportation",AC273,IF($T$823="Waste",AD273,IF($T$823="IPPU",AE273,IF($T$823="AFOLU",AF273)))))),IF($S$823="Per unit land area (km2)",IF($T$823="All sectors",AA477,IF($T$823="Stationary",AB477,IF($T$823="Transportation",AC477,IF($T$823="Waste",AD477,IF($T$823="IPPU",AE477,IF($T$823="AFOLU",AF477)))))),IF($S$823="Per unit GDP ($m)",IF($T$823="All sectors",AA681,IF($T$823="Stationary",AB681,IF($T$823="Transportation",AC681,IF($T$823="Waste",AD681,IF($T$823="IPPU",AE681,IF($T$823="AFOLU",AF681)))))),""))))),"")</f>
        <v/>
      </c>
      <c r="V891" s="124" t="str">
        <f>IF('Analysis_2-must not modify'!$T891="","",IF($S$823="Total GHG",IF($T$823="All sectors",U69,IF($T$823="Stationary",AG69,IF($T$823="Transportation",AP69,IF($T$823="Waste",AV69,IF($T$823="IPPU",BA69,Iif($T$823="AFOLU",BD69)))))),IF($S$823="Per capita",IF($T$823="All sectors",U273,IF($T$823="Stationary",AG273,IF($T$823="Transportation",AP273,IF($T$823="Waste",AV273,IF($T$823="IPPU",BA273,IF($T$823="AFOLU",BD273)))))),IF($S$823="Per unit land area (km2)",IF($T$823="All sectors",U477,IF($T$823="Stationary",AG477,IF($T$823="Transportation",AP477,IF($T$823="Waste",AV477,IF($T$823="IPPU",BA477,Iif($T$823="AFOLU",BD477)))))),IF($S$823="Per unit GDP ($m)",IF($T$823="All sectors",U681,IF($T$823="Stationary",AG681,IF($T$823="Transportation",AP681,IF($T$823="Waste",AV681,IF($T$823="IPPU",BA69,IF($T$823="AFOLU",BD681)))))),"")))))</f>
        <v/>
      </c>
      <c r="W891" s="124" t="str">
        <f>IF('Analysis_2-must not modify'!$T891="","",IF($S$823="Total GHG",IF($T$823="All sectors",V69,IF($T$823="Stationary",AH69,IF($T$823="Transportation",AQ69,IF($T$823="Waste",AW69,IF($T$823="IPPU",BB69,Iif($T$823="AFOLU",BE69)))))),IF($S$823="Per capita",IF($T$823="All sectors",V273,IF($T$823="Stationary",AH273,IF($T$823="Transportation",AQ273,IF($T$823="Waste",AW273,IF($T$823="IPPU",BB273,IF($T$823="AFOLU",BE273)))))),IF($S$823="Per unit land area (km2)",IF($T$823="All sectors",V477,IF($T$823="Stationary",AH477,IF($T$823="Transportation",AQ477,IF($T$823="Waste",AW477,IF($T$823="IPPU",BB477,Iif($T$823="AFOLU",BE477)))))),IF($S$823="Per unit GDP ($m)",IF($T$823="All sectors",V681,IF($T$823="Stationary",AH681,IF($T$823="Transportation",AQ681,IF($T$823="Waste",AW681,IF($T$823="IPPU",BB69,IF($T$823="AFOLU",BE681)))))),"")))))</f>
        <v/>
      </c>
      <c r="X891" s="124" t="str">
        <f>IF('Analysis_2-must not modify'!$T891="","",IF($S$823="Total GHG",IF($T$823="All sectors",W69,IF($T$823="Stationary",AI69,IF($T$823="Transportation",AR69,IF($T$823="Waste",AX69,IF($T$823="IPPU","",IF($T$823="AFOLU",BF69)))))),IF($S$823="Per capita",IF($T$823="All sectors",W273,IF($T$823="Stationary",AI273,IF($T$823="Transportation",AR273,IF($T$823="Waste",AX273,IF($T$823="IPPU","",IF($T$823="AFOLU",BF273)))))),IF($S$823="Per unit land area (km2)",IF($T$823="All sectors",W477,IF($T$823="Stationary",AI477,IF($T$823="Transportation",AR477,IF($T$823="Waste",AX477,IF($T$823="IPPU","",IF($T$823="AFOLU",BF477)))))),IF($S$823="Per unit GDP ($m)",IF($T$823="All sectors",W681,IF($T$823="Stationary",AI681,IF($T$823="Transportation",AR681,IF($T$823="Waste",AX681,IF($T$823="IPPU","",IF($T$823="AFOLU",BF681)))))),"")))))</f>
        <v/>
      </c>
      <c r="Y891" s="124" t="str">
        <f>IF('Analysis_2-must not modify'!$T891="","",IF($S$823="Total GHG",IF($T$823="All sectors",X69,IF($T$823="Stationary",AJ69,IF($T$823="Transportation",AS69,IF($T$823="Waste",AY69,"")))),IF($S$823="Per capita",IF($T$823="All sectors",X273,IF($T$823="Stationary",AJ273,IF($T$823="Transportation",AS273,IF($T$823="Waste",AY273,"")))),IF($S$823="Per unit land area (km2)",IF($T$823="All sectors",X477,IF($T$823="Stationary",AJ477,IF($T$823="Transportation",AS477,IF($T$823="Waste",AY477,"")))),IF($S$823="Per unit GDP ($m)",IF($T$823="All sectors",X681,IF($T$823="Stationary",AJ681,IF($T$823="Transportation",AS681,IF($T$823="Waste",AY681,"")))),"")))))</f>
        <v/>
      </c>
      <c r="Z891" s="124" t="str">
        <f>IF('Analysis_2-must not modify'!$T891="","",IF($S$823="Total GHG",IF($T$823="All sectors",Y69,IF($T$823="Stationary",AK69,IF($T$823="Transportation",AT69,""))),IF($S$823="Per capita",IF($T$823="All sectors",Y273,IF($T$823="Stationary",AK273,IF($T$823="Transportation",AT273,""))),IF($S$823="Per unit land area (km2)",IF($T$823="All sectors",Y477,IF($T$823="Stationary",AK477,IF($T$823="Transportation",AT477,""))),IF($S$823="Per unit GDP ($m)",IF($T$823="All sectors",Y681,IF($T$823="Stationary",AK681,IF($T$823="Transportation",AT681,""))),"")))))</f>
        <v/>
      </c>
      <c r="AA891" s="124" t="str">
        <f>IF('Analysis_2-must not modify'!$T891="","",IF($S$823="Total GHG",IF($T$823="All sectors","",IF($T$823="Stationary",AL69,"")),IF($S$823="Per capita",IF($T$823="All sectors","",IF($T$823="Stationary",AL273,"")),IF($S$823="Per unit land area (km2)",IF($T$823="All sectors","",IF($T$823="Stationary",AL477,"")),IF($S$823="Per unit GDP ($m)",IF($T$823="All sectors","",IF($T$823="Stationary",AL681,"")),"")))))</f>
        <v/>
      </c>
      <c r="AB891" s="124" t="str">
        <f>IF('Analysis_2-must not modify'!$T891="","",IF($S$823="Total GHG",IF($T$823="All sectors","",IF($T$823="Stationary",AM69,"")),IF($S$823="Per capita",IF($T$823="All sectors","",IF($T$823="Stationary",AM273,"")),IF($S$823="Per unit land area (km2)",IF($T$823="All sectors","",IF($T$823="Stationary",AM477,"")),IF($S$823="Per unit GDP ($m)",IF($T$823="All sectors","",IF($T$823="Stationary",AM681,"")),"")))))</f>
        <v/>
      </c>
      <c r="AC891" s="124" t="str">
        <f>IF('Analysis_2-must not modify'!$T891="","",IF($S$823="Total GHG",IF($T$823="All sectors","",IF($T$823="Stationary",AN69,"")),IF($S$823="Per capita",IF($T$823="All sectors","",IF($T$823="Stationary",AN273,"")),IF($S$823="Per unit land area (km2)",IF($T$823="All sectors","",IF($T$823="Stationary",AN477,"")),IF($S$823="Per unit GDP ($m)",IF($T$823="All sectors","",IF($T$823="Stationary",AN681,"")),"")))))</f>
        <v/>
      </c>
      <c r="AD891" s="121" t="str">
        <f>IF(U891&lt;X$1+1,U891,IF('Analysis_2-must not modify'!$U891="","",RANK('Analysis_2-must not modify'!$U891,rankORIGINAL)+'Analysis_2-must not modify'!X$1))</f>
        <v/>
      </c>
      <c r="AE891" s="50" t="str">
        <f t="shared" si="518"/>
        <v/>
      </c>
      <c r="AF891" s="83">
        <f t="shared" si="541"/>
        <v>0.96595812818213855</v>
      </c>
      <c r="AG891" s="83">
        <f t="shared" si="541"/>
        <v>1.0407324355418646</v>
      </c>
      <c r="AH891" s="83">
        <f t="shared" si="541"/>
        <v>0.71267846119372635</v>
      </c>
      <c r="AI891" s="83" t="str">
        <f t="shared" si="541"/>
        <v/>
      </c>
      <c r="AJ891" s="83" t="str">
        <f t="shared" si="541"/>
        <v/>
      </c>
      <c r="AK891" s="83" t="str">
        <f t="shared" si="541"/>
        <v/>
      </c>
      <c r="AL891" s="83" t="str">
        <f t="shared" si="541"/>
        <v/>
      </c>
      <c r="AM891" s="83">
        <f t="shared" si="541"/>
        <v>3.6389276379789046E-2</v>
      </c>
      <c r="AN891" s="83">
        <f t="shared" ca="1" si="532"/>
        <v>84</v>
      </c>
      <c r="AO891" s="50" t="str">
        <f t="shared" si="519"/>
        <v/>
      </c>
      <c r="AP891" s="83">
        <f t="shared" si="542"/>
        <v>1.7231280755284955</v>
      </c>
      <c r="AQ891" s="83">
        <f t="shared" si="542"/>
        <v>1.886922140567495E-2</v>
      </c>
      <c r="AR891" s="83" t="str">
        <f t="shared" si="542"/>
        <v/>
      </c>
      <c r="AS891" s="83" t="str">
        <f t="shared" si="542"/>
        <v/>
      </c>
      <c r="AT891" s="83">
        <f t="shared" si="542"/>
        <v>2.5340366294861354E-2</v>
      </c>
      <c r="AU891" s="83">
        <f t="shared" ca="1" si="533"/>
        <v>59</v>
      </c>
      <c r="AV891" s="50" t="str">
        <f t="shared" si="520"/>
        <v/>
      </c>
      <c r="AW891" s="83">
        <f t="shared" si="540"/>
        <v>0.34329535109748338</v>
      </c>
      <c r="AX891" s="83">
        <f t="shared" si="540"/>
        <v>1.9487828852824709E-2</v>
      </c>
      <c r="AY891" s="83" t="str">
        <f t="shared" si="540"/>
        <v/>
      </c>
      <c r="AZ891" s="83">
        <f t="shared" si="540"/>
        <v>8.8474199484731252E-3</v>
      </c>
      <c r="BA891" s="83">
        <f t="shared" ca="1" si="534"/>
        <v>70</v>
      </c>
      <c r="BB891" s="50" t="str">
        <f t="shared" si="521"/>
        <v/>
      </c>
      <c r="BC891" s="83" t="str">
        <f t="shared" si="535"/>
        <v/>
      </c>
      <c r="BD891" s="83" t="str">
        <f t="shared" si="536"/>
        <v/>
      </c>
      <c r="BE891" s="83" t="e">
        <f t="shared" ca="1" si="537"/>
        <v>#VALUE!</v>
      </c>
      <c r="BF891" s="50" t="str">
        <f t="shared" si="522"/>
        <v/>
      </c>
    </row>
    <row r="892" spans="1:58" ht="15" customHeight="1">
      <c r="A892" s="25">
        <f t="shared" si="516"/>
        <v>10</v>
      </c>
      <c r="B892" s="25">
        <v>61</v>
      </c>
      <c r="C892" s="112" t="str">
        <f t="shared" si="530"/>
        <v>Vancouver_2008</v>
      </c>
      <c r="D892" s="112" t="str">
        <f>IFERROR(VLOOKUP($C892,'Analysis-must not modify'!$C:$G,4,FALSE),"")</f>
        <v>Canada</v>
      </c>
      <c r="E892" s="112" t="str">
        <f>IFERROR(VLOOKUP($C892,'Analysis-must not modify'!$C:$G,5,FALSE),"")</f>
        <v>North America</v>
      </c>
      <c r="F892" s="112" t="str">
        <f t="shared" si="508"/>
        <v>North_America</v>
      </c>
      <c r="G892" s="121">
        <f>VLOOKUP(C892,'Analysis-must not modify'!C:D,2,FALSE)</f>
        <v>2008</v>
      </c>
      <c r="H892" s="121" t="str">
        <f>VLOOKUP(C892,'Analysis-must not modify'!C:FF,160,FALSE)</f>
        <v>NO</v>
      </c>
      <c r="I892" s="121" t="str">
        <f>VLOOKUP(C892,'Analysis-must not modify'!C:FI,161,FALSE)</f>
        <v>Highlands</v>
      </c>
      <c r="J892" s="121" t="str">
        <f>VLOOKUP(C892,'Analysis-must not modify'!C:FI,162,FALSE)</f>
        <v/>
      </c>
      <c r="K892" s="121">
        <f>VLOOKUP(C892,'Analysis-must not modify'!C:FI,163,FALSE)</f>
        <v>5116.3381751761317</v>
      </c>
      <c r="L892" s="121">
        <f t="shared" si="509"/>
        <v>1</v>
      </c>
      <c r="M892" s="121">
        <f t="shared" si="510"/>
        <v>1</v>
      </c>
      <c r="N892" s="121">
        <f t="shared" si="511"/>
        <v>1</v>
      </c>
      <c r="O892" s="121">
        <f t="shared" si="512"/>
        <v>1</v>
      </c>
      <c r="P892" s="121">
        <f t="shared" si="517"/>
        <v>1</v>
      </c>
      <c r="Q892" s="121">
        <f t="shared" si="513"/>
        <v>0</v>
      </c>
      <c r="R892" s="121" t="str">
        <f t="shared" si="514"/>
        <v/>
      </c>
      <c r="S892" s="122" t="str">
        <f t="shared" si="515"/>
        <v/>
      </c>
      <c r="T892" s="121" t="str">
        <f t="shared" si="531"/>
        <v/>
      </c>
      <c r="U892" s="121" t="str">
        <f>IFERROR(IF('Analysis_2-must not modify'!$R892="","",IF($S$823="Total GHG",IF($T$823="All sectors",AA70,IF($T$823="Stationary",AB70,IF($T$823="Transportation",AC70,IF($T$823="Waste",AD70,IF($T$823="IPPU",AE70,Iif($T$823="AFOLU",AF70)))))),IF($S$823="Per capita",IF($T$823="All sectors",AA274,IF($T$823="Stationary",AB274,IF($T$823="Transportation",AC274,IF($T$823="Waste",AD274,IF($T$823="IPPU",AE274,IF($T$823="AFOLU",AF274)))))),IF($S$823="Per unit land area (km2)",IF($T$823="All sectors",AA478,IF($T$823="Stationary",AB478,IF($T$823="Transportation",AC478,IF($T$823="Waste",AD478,IF($T$823="IPPU",AE478,IF($T$823="AFOLU",AF478)))))),IF($S$823="Per unit GDP ($m)",IF($T$823="All sectors",AA682,IF($T$823="Stationary",AB682,IF($T$823="Transportation",AC682,IF($T$823="Waste",AD682,IF($T$823="IPPU",AE682,IF($T$823="AFOLU",AF682)))))),""))))),"")</f>
        <v/>
      </c>
      <c r="V892" s="124" t="str">
        <f>IF('Analysis_2-must not modify'!$T892="","",IF($S$823="Total GHG",IF($T$823="All sectors",U70,IF($T$823="Stationary",AG70,IF($T$823="Transportation",AP70,IF($T$823="Waste",AV70,IF($T$823="IPPU",BA70,Iif($T$823="AFOLU",BD70)))))),IF($S$823="Per capita",IF($T$823="All sectors",U274,IF($T$823="Stationary",AG274,IF($T$823="Transportation",AP274,IF($T$823="Waste",AV274,IF($T$823="IPPU",BA274,IF($T$823="AFOLU",BD274)))))),IF($S$823="Per unit land area (km2)",IF($T$823="All sectors",U478,IF($T$823="Stationary",AG478,IF($T$823="Transportation",AP478,IF($T$823="Waste",AV478,IF($T$823="IPPU",BA478,Iif($T$823="AFOLU",BD478)))))),IF($S$823="Per unit GDP ($m)",IF($T$823="All sectors",U682,IF($T$823="Stationary",AG682,IF($T$823="Transportation",AP682,IF($T$823="Waste",AV682,IF($T$823="IPPU",BA70,IF($T$823="AFOLU",BD682)))))),"")))))</f>
        <v/>
      </c>
      <c r="W892" s="124" t="str">
        <f>IF('Analysis_2-must not modify'!$T892="","",IF($S$823="Total GHG",IF($T$823="All sectors",V70,IF($T$823="Stationary",AH70,IF($T$823="Transportation",AQ70,IF($T$823="Waste",AW70,IF($T$823="IPPU",BB70,Iif($T$823="AFOLU",BE70)))))),IF($S$823="Per capita",IF($T$823="All sectors",V274,IF($T$823="Stationary",AH274,IF($T$823="Transportation",AQ274,IF($T$823="Waste",AW274,IF($T$823="IPPU",BB274,IF($T$823="AFOLU",BE274)))))),IF($S$823="Per unit land area (km2)",IF($T$823="All sectors",V478,IF($T$823="Stationary",AH478,IF($T$823="Transportation",AQ478,IF($T$823="Waste",AW478,IF($T$823="IPPU",BB478,Iif($T$823="AFOLU",BE478)))))),IF($S$823="Per unit GDP ($m)",IF($T$823="All sectors",V682,IF($T$823="Stationary",AH682,IF($T$823="Transportation",AQ682,IF($T$823="Waste",AW682,IF($T$823="IPPU",BB70,IF($T$823="AFOLU",BE682)))))),"")))))</f>
        <v/>
      </c>
      <c r="X892" s="124" t="str">
        <f>IF('Analysis_2-must not modify'!$T892="","",IF($S$823="Total GHG",IF($T$823="All sectors",W70,IF($T$823="Stationary",AI70,IF($T$823="Transportation",AR70,IF($T$823="Waste",AX70,IF($T$823="IPPU","",IF($T$823="AFOLU",BF70)))))),IF($S$823="Per capita",IF($T$823="All sectors",W274,IF($T$823="Stationary",AI274,IF($T$823="Transportation",AR274,IF($T$823="Waste",AX274,IF($T$823="IPPU","",IF($T$823="AFOLU",BF274)))))),IF($S$823="Per unit land area (km2)",IF($T$823="All sectors",W478,IF($T$823="Stationary",AI478,IF($T$823="Transportation",AR478,IF($T$823="Waste",AX478,IF($T$823="IPPU","",IF($T$823="AFOLU",BF478)))))),IF($S$823="Per unit GDP ($m)",IF($T$823="All sectors",W682,IF($T$823="Stationary",AI682,IF($T$823="Transportation",AR682,IF($T$823="Waste",AX682,IF($T$823="IPPU","",IF($T$823="AFOLU",BF682)))))),"")))))</f>
        <v/>
      </c>
      <c r="Y892" s="124" t="str">
        <f>IF('Analysis_2-must not modify'!$T892="","",IF($S$823="Total GHG",IF($T$823="All sectors",X70,IF($T$823="Stationary",AJ70,IF($T$823="Transportation",AS70,IF($T$823="Waste",AY70,"")))),IF($S$823="Per capita",IF($T$823="All sectors",X274,IF($T$823="Stationary",AJ274,IF($T$823="Transportation",AS274,IF($T$823="Waste",AY274,"")))),IF($S$823="Per unit land area (km2)",IF($T$823="All sectors",X478,IF($T$823="Stationary",AJ478,IF($T$823="Transportation",AS478,IF($T$823="Waste",AY478,"")))),IF($S$823="Per unit GDP ($m)",IF($T$823="All sectors",X682,IF($T$823="Stationary",AJ682,IF($T$823="Transportation",AS682,IF($T$823="Waste",AY682,"")))),"")))))</f>
        <v/>
      </c>
      <c r="Z892" s="124" t="str">
        <f>IF('Analysis_2-must not modify'!$T892="","",IF($S$823="Total GHG",IF($T$823="All sectors",Y70,IF($T$823="Stationary",AK70,IF($T$823="Transportation",AT70,""))),IF($S$823="Per capita",IF($T$823="All sectors",Y274,IF($T$823="Stationary",AK274,IF($T$823="Transportation",AT274,""))),IF($S$823="Per unit land area (km2)",IF($T$823="All sectors",Y478,IF($T$823="Stationary",AK478,IF($T$823="Transportation",AT478,""))),IF($S$823="Per unit GDP ($m)",IF($T$823="All sectors",Y682,IF($T$823="Stationary",AK682,IF($T$823="Transportation",AT682,""))),"")))))</f>
        <v/>
      </c>
      <c r="AA892" s="124" t="str">
        <f>IF('Analysis_2-must not modify'!$T892="","",IF($S$823="Total GHG",IF($T$823="All sectors","",IF($T$823="Stationary",AL70,"")),IF($S$823="Per capita",IF($T$823="All sectors","",IF($T$823="Stationary",AL274,"")),IF($S$823="Per unit land area (km2)",IF($T$823="All sectors","",IF($T$823="Stationary",AL478,"")),IF($S$823="Per unit GDP ($m)",IF($T$823="All sectors","",IF($T$823="Stationary",AL682,"")),"")))))</f>
        <v/>
      </c>
      <c r="AB892" s="124" t="str">
        <f>IF('Analysis_2-must not modify'!$T892="","",IF($S$823="Total GHG",IF($T$823="All sectors","",IF($T$823="Stationary",AM70,"")),IF($S$823="Per capita",IF($T$823="All sectors","",IF($T$823="Stationary",AM274,"")),IF($S$823="Per unit land area (km2)",IF($T$823="All sectors","",IF($T$823="Stationary",AM478,"")),IF($S$823="Per unit GDP ($m)",IF($T$823="All sectors","",IF($T$823="Stationary",AM682,"")),"")))))</f>
        <v/>
      </c>
      <c r="AC892" s="124" t="str">
        <f>IF('Analysis_2-must not modify'!$T892="","",IF($S$823="Total GHG",IF($T$823="All sectors","",IF($T$823="Stationary",AN70,"")),IF($S$823="Per capita",IF($T$823="All sectors","",IF($T$823="Stationary",AN274,"")),IF($S$823="Per unit land area (km2)",IF($T$823="All sectors","",IF($T$823="Stationary",AN478,"")),IF($S$823="Per unit GDP ($m)",IF($T$823="All sectors","",IF($T$823="Stationary",AN682,"")),"")))))</f>
        <v/>
      </c>
      <c r="AD892" s="121" t="str">
        <f>IF(U892&lt;X$1+1,U892,IF('Analysis_2-must not modify'!$U892="","",RANK('Analysis_2-must not modify'!$U892,rankORIGINAL)+'Analysis_2-must not modify'!X$1))</f>
        <v/>
      </c>
      <c r="AE892" s="50" t="str">
        <f t="shared" si="518"/>
        <v/>
      </c>
      <c r="AF892" s="83">
        <f t="shared" ref="AF892:AM901" si="543">IF($S$823="Total GHG",AG70,IF($S$823="Per capita",AG274,IF($S$823="Per unit land area (km2)",AG478,IF($S$823="Per unit GDP ($m)",AG682,""))))</f>
        <v>0.970894647057997</v>
      </c>
      <c r="AG892" s="83">
        <f t="shared" si="543"/>
        <v>1.0709398781620008</v>
      </c>
      <c r="AH892" s="83">
        <f t="shared" si="543"/>
        <v>0.72768791314874215</v>
      </c>
      <c r="AI892" s="83" t="str">
        <f t="shared" si="543"/>
        <v/>
      </c>
      <c r="AJ892" s="83" t="str">
        <f t="shared" si="543"/>
        <v/>
      </c>
      <c r="AK892" s="83" t="str">
        <f t="shared" si="543"/>
        <v/>
      </c>
      <c r="AL892" s="83" t="str">
        <f t="shared" si="543"/>
        <v/>
      </c>
      <c r="AM892" s="83">
        <f t="shared" si="543"/>
        <v>3.6688522114969535E-2</v>
      </c>
      <c r="AN892" s="83">
        <f t="shared" ca="1" si="532"/>
        <v>80</v>
      </c>
      <c r="AO892" s="50" t="str">
        <f t="shared" si="519"/>
        <v/>
      </c>
      <c r="AP892" s="83">
        <f t="shared" ref="AP892:AT901" si="544">IF($S$823="Total GHG",AP70,IF($S$823="Per capita",AP274,IF($S$823="Per unit land area (km2)",AP478,IF($S$823="Per unit GDP ($m)",AP682,""))))</f>
        <v>1.7030228669132985</v>
      </c>
      <c r="AQ892" s="83">
        <f t="shared" si="544"/>
        <v>1.87058727144386E-2</v>
      </c>
      <c r="AR892" s="83" t="str">
        <f t="shared" si="544"/>
        <v/>
      </c>
      <c r="AS892" s="83" t="str">
        <f t="shared" si="544"/>
        <v/>
      </c>
      <c r="AT892" s="83">
        <f t="shared" si="544"/>
        <v>2.6017587687412171E-2</v>
      </c>
      <c r="AU892" s="83">
        <f t="shared" ca="1" si="533"/>
        <v>62</v>
      </c>
      <c r="AV892" s="50" t="str">
        <f t="shared" si="520"/>
        <v/>
      </c>
      <c r="AW892" s="83">
        <f t="shared" ref="AW892:AZ911" si="545">IF($S$823="Total GHG",AV70,IF($S$823="Per capita",AV274,IF($S$823="Per unit land area (km2)",AV478,IF($S$823="Per unit GDP ($m)",AV682,""))))</f>
        <v>0.48463321520550756</v>
      </c>
      <c r="AX892" s="83">
        <f t="shared" si="545"/>
        <v>1.9319124947681624E-2</v>
      </c>
      <c r="AY892" s="83" t="str">
        <f t="shared" si="545"/>
        <v/>
      </c>
      <c r="AZ892" s="83">
        <f t="shared" si="545"/>
        <v>8.900839856048318E-3</v>
      </c>
      <c r="BA892" s="83">
        <f t="shared" ca="1" si="534"/>
        <v>51</v>
      </c>
      <c r="BB892" s="50" t="str">
        <f t="shared" si="521"/>
        <v/>
      </c>
      <c r="BC892" s="83" t="str">
        <f t="shared" si="535"/>
        <v/>
      </c>
      <c r="BD892" s="83" t="str">
        <f t="shared" si="536"/>
        <v/>
      </c>
      <c r="BE892" s="83" t="e">
        <f t="shared" ca="1" si="537"/>
        <v>#VALUE!</v>
      </c>
      <c r="BF892" s="50" t="str">
        <f t="shared" si="522"/>
        <v/>
      </c>
    </row>
    <row r="893" spans="1:58" ht="15" customHeight="1">
      <c r="A893" s="25">
        <f t="shared" si="516"/>
        <v>10</v>
      </c>
      <c r="B893" s="25">
        <v>62</v>
      </c>
      <c r="C893" s="112" t="str">
        <f t="shared" si="530"/>
        <v>Vancouver_2009</v>
      </c>
      <c r="D893" s="112" t="str">
        <f>IFERROR(VLOOKUP($C893,'Analysis-must not modify'!$C:$G,4,FALSE),"")</f>
        <v>Canada</v>
      </c>
      <c r="E893" s="112" t="str">
        <f>IFERROR(VLOOKUP($C893,'Analysis-must not modify'!$C:$G,5,FALSE),"")</f>
        <v>North America</v>
      </c>
      <c r="F893" s="112" t="str">
        <f t="shared" si="508"/>
        <v>North_America</v>
      </c>
      <c r="G893" s="121">
        <f>VLOOKUP(C893,'Analysis-must not modify'!C:D,2,FALSE)</f>
        <v>2009</v>
      </c>
      <c r="H893" s="121" t="str">
        <f>VLOOKUP(C893,'Analysis-must not modify'!C:FF,160,FALSE)</f>
        <v>NO</v>
      </c>
      <c r="I893" s="121" t="str">
        <f>VLOOKUP(C893,'Analysis-must not modify'!C:FI,161,FALSE)</f>
        <v>Highlands</v>
      </c>
      <c r="J893" s="121" t="str">
        <f>VLOOKUP(C893,'Analysis-must not modify'!C:FI,162,FALSE)</f>
        <v/>
      </c>
      <c r="K893" s="121">
        <f>VLOOKUP(C893,'Analysis-must not modify'!C:FI,163,FALSE)</f>
        <v>5160.6297294946498</v>
      </c>
      <c r="L893" s="121">
        <f t="shared" si="509"/>
        <v>1</v>
      </c>
      <c r="M893" s="121">
        <f t="shared" si="510"/>
        <v>1</v>
      </c>
      <c r="N893" s="121">
        <f t="shared" si="511"/>
        <v>1</v>
      </c>
      <c r="O893" s="121">
        <f t="shared" si="512"/>
        <v>1</v>
      </c>
      <c r="P893" s="121">
        <f t="shared" si="517"/>
        <v>1</v>
      </c>
      <c r="Q893" s="121">
        <f t="shared" si="513"/>
        <v>0</v>
      </c>
      <c r="R893" s="121" t="str">
        <f t="shared" si="514"/>
        <v/>
      </c>
      <c r="S893" s="122" t="str">
        <f t="shared" si="515"/>
        <v/>
      </c>
      <c r="T893" s="121" t="str">
        <f t="shared" si="531"/>
        <v/>
      </c>
      <c r="U893" s="121" t="str">
        <f>IFERROR(IF('Analysis_2-must not modify'!$R893="","",IF($S$823="Total GHG",IF($T$823="All sectors",AA71,IF($T$823="Stationary",AB71,IF($T$823="Transportation",AC71,IF($T$823="Waste",AD71,IF($T$823="IPPU",AE71,Iif($T$823="AFOLU",AF71)))))),IF($S$823="Per capita",IF($T$823="All sectors",AA275,IF($T$823="Stationary",AB275,IF($T$823="Transportation",AC275,IF($T$823="Waste",AD275,IF($T$823="IPPU",AE275,IF($T$823="AFOLU",AF275)))))),IF($S$823="Per unit land area (km2)",IF($T$823="All sectors",AA479,IF($T$823="Stationary",AB479,IF($T$823="Transportation",AC479,IF($T$823="Waste",AD479,IF($T$823="IPPU",AE479,IF($T$823="AFOLU",AF479)))))),IF($S$823="Per unit GDP ($m)",IF($T$823="All sectors",AA683,IF($T$823="Stationary",AB683,IF($T$823="Transportation",AC683,IF($T$823="Waste",AD683,IF($T$823="IPPU",AE683,IF($T$823="AFOLU",AF683)))))),""))))),"")</f>
        <v/>
      </c>
      <c r="V893" s="124" t="str">
        <f>IF('Analysis_2-must not modify'!$T893="","",IF($S$823="Total GHG",IF($T$823="All sectors",U71,IF($T$823="Stationary",AG71,IF($T$823="Transportation",AP71,IF($T$823="Waste",AV71,IF($T$823="IPPU",BA71,Iif($T$823="AFOLU",BD71)))))),IF($S$823="Per capita",IF($T$823="All sectors",U275,IF($T$823="Stationary",AG275,IF($T$823="Transportation",AP275,IF($T$823="Waste",AV275,IF($T$823="IPPU",BA275,IF($T$823="AFOLU",BD275)))))),IF($S$823="Per unit land area (km2)",IF($T$823="All sectors",U479,IF($T$823="Stationary",AG479,IF($T$823="Transportation",AP479,IF($T$823="Waste",AV479,IF($T$823="IPPU",BA479,Iif($T$823="AFOLU",BD479)))))),IF($S$823="Per unit GDP ($m)",IF($T$823="All sectors",U683,IF($T$823="Stationary",AG683,IF($T$823="Transportation",AP683,IF($T$823="Waste",AV683,IF($T$823="IPPU",BA71,IF($T$823="AFOLU",BD683)))))),"")))))</f>
        <v/>
      </c>
      <c r="W893" s="124" t="str">
        <f>IF('Analysis_2-must not modify'!$T893="","",IF($S$823="Total GHG",IF($T$823="All sectors",V71,IF($T$823="Stationary",AH71,IF($T$823="Transportation",AQ71,IF($T$823="Waste",AW71,IF($T$823="IPPU",BB71,Iif($T$823="AFOLU",BE71)))))),IF($S$823="Per capita",IF($T$823="All sectors",V275,IF($T$823="Stationary",AH275,IF($T$823="Transportation",AQ275,IF($T$823="Waste",AW275,IF($T$823="IPPU",BB275,IF($T$823="AFOLU",BE275)))))),IF($S$823="Per unit land area (km2)",IF($T$823="All sectors",V479,IF($T$823="Stationary",AH479,IF($T$823="Transportation",AQ479,IF($T$823="Waste",AW479,IF($T$823="IPPU",BB479,Iif($T$823="AFOLU",BE479)))))),IF($S$823="Per unit GDP ($m)",IF($T$823="All sectors",V683,IF($T$823="Stationary",AH683,IF($T$823="Transportation",AQ683,IF($T$823="Waste",AW683,IF($T$823="IPPU",BB71,IF($T$823="AFOLU",BE683)))))),"")))))</f>
        <v/>
      </c>
      <c r="X893" s="124" t="str">
        <f>IF('Analysis_2-must not modify'!$T893="","",IF($S$823="Total GHG",IF($T$823="All sectors",W71,IF($T$823="Stationary",AI71,IF($T$823="Transportation",AR71,IF($T$823="Waste",AX71,IF($T$823="IPPU","",IF($T$823="AFOLU",BF71)))))),IF($S$823="Per capita",IF($T$823="All sectors",W275,IF($T$823="Stationary",AI275,IF($T$823="Transportation",AR275,IF($T$823="Waste",AX275,IF($T$823="IPPU","",IF($T$823="AFOLU",BF275)))))),IF($S$823="Per unit land area (km2)",IF($T$823="All sectors",W479,IF($T$823="Stationary",AI479,IF($T$823="Transportation",AR479,IF($T$823="Waste",AX479,IF($T$823="IPPU","",IF($T$823="AFOLU",BF479)))))),IF($S$823="Per unit GDP ($m)",IF($T$823="All sectors",W683,IF($T$823="Stationary",AI683,IF($T$823="Transportation",AR683,IF($T$823="Waste",AX683,IF($T$823="IPPU","",IF($T$823="AFOLU",BF683)))))),"")))))</f>
        <v/>
      </c>
      <c r="Y893" s="124" t="str">
        <f>IF('Analysis_2-must not modify'!$T893="","",IF($S$823="Total GHG",IF($T$823="All sectors",X71,IF($T$823="Stationary",AJ71,IF($T$823="Transportation",AS71,IF($T$823="Waste",AY71,"")))),IF($S$823="Per capita",IF($T$823="All sectors",X275,IF($T$823="Stationary",AJ275,IF($T$823="Transportation",AS275,IF($T$823="Waste",AY275,"")))),IF($S$823="Per unit land area (km2)",IF($T$823="All sectors",X479,IF($T$823="Stationary",AJ479,IF($T$823="Transportation",AS479,IF($T$823="Waste",AY479,"")))),IF($S$823="Per unit GDP ($m)",IF($T$823="All sectors",X683,IF($T$823="Stationary",AJ683,IF($T$823="Transportation",AS683,IF($T$823="Waste",AY683,"")))),"")))))</f>
        <v/>
      </c>
      <c r="Z893" s="124" t="str">
        <f>IF('Analysis_2-must not modify'!$T893="","",IF($S$823="Total GHG",IF($T$823="All sectors",Y71,IF($T$823="Stationary",AK71,IF($T$823="Transportation",AT71,""))),IF($S$823="Per capita",IF($T$823="All sectors",Y275,IF($T$823="Stationary",AK275,IF($T$823="Transportation",AT275,""))),IF($S$823="Per unit land area (km2)",IF($T$823="All sectors",Y479,IF($T$823="Stationary",AK479,IF($T$823="Transportation",AT479,""))),IF($S$823="Per unit GDP ($m)",IF($T$823="All sectors",Y683,IF($T$823="Stationary",AK683,IF($T$823="Transportation",AT683,""))),"")))))</f>
        <v/>
      </c>
      <c r="AA893" s="124" t="str">
        <f>IF('Analysis_2-must not modify'!$T893="","",IF($S$823="Total GHG",IF($T$823="All sectors","",IF($T$823="Stationary",AL71,"")),IF($S$823="Per capita",IF($T$823="All sectors","",IF($T$823="Stationary",AL275,"")),IF($S$823="Per unit land area (km2)",IF($T$823="All sectors","",IF($T$823="Stationary",AL479,"")),IF($S$823="Per unit GDP ($m)",IF($T$823="All sectors","",IF($T$823="Stationary",AL683,"")),"")))))</f>
        <v/>
      </c>
      <c r="AB893" s="124" t="str">
        <f>IF('Analysis_2-must not modify'!$T893="","",IF($S$823="Total GHG",IF($T$823="All sectors","",IF($T$823="Stationary",AM71,"")),IF($S$823="Per capita",IF($T$823="All sectors","",IF($T$823="Stationary",AM275,"")),IF($S$823="Per unit land area (km2)",IF($T$823="All sectors","",IF($T$823="Stationary",AM479,"")),IF($S$823="Per unit GDP ($m)",IF($T$823="All sectors","",IF($T$823="Stationary",AM683,"")),"")))))</f>
        <v/>
      </c>
      <c r="AC893" s="124" t="str">
        <f>IF('Analysis_2-must not modify'!$T893="","",IF($S$823="Total GHG",IF($T$823="All sectors","",IF($T$823="Stationary",AN71,"")),IF($S$823="Per capita",IF($T$823="All sectors","",IF($T$823="Stationary",AN275,"")),IF($S$823="Per unit land area (km2)",IF($T$823="All sectors","",IF($T$823="Stationary",AN479,"")),IF($S$823="Per unit GDP ($m)",IF($T$823="All sectors","",IF($T$823="Stationary",AN683,"")),"")))))</f>
        <v/>
      </c>
      <c r="AD893" s="121" t="str">
        <f>IF(U893&lt;X$1+1,U893,IF('Analysis_2-must not modify'!$U893="","",RANK('Analysis_2-must not modify'!$U893,rankORIGINAL)+'Analysis_2-must not modify'!X$1))</f>
        <v/>
      </c>
      <c r="AE893" s="50" t="str">
        <f t="shared" si="518"/>
        <v/>
      </c>
      <c r="AF893" s="83">
        <f t="shared" si="543"/>
        <v>0.98861388634410818</v>
      </c>
      <c r="AG893" s="83">
        <f t="shared" si="543"/>
        <v>1.0550763246657819</v>
      </c>
      <c r="AH893" s="83">
        <f t="shared" si="543"/>
        <v>0.69817962556533175</v>
      </c>
      <c r="AI893" s="83" t="str">
        <f t="shared" si="543"/>
        <v/>
      </c>
      <c r="AJ893" s="83" t="str">
        <f t="shared" si="543"/>
        <v/>
      </c>
      <c r="AK893" s="83" t="str">
        <f t="shared" si="543"/>
        <v/>
      </c>
      <c r="AL893" s="83" t="str">
        <f t="shared" si="543"/>
        <v/>
      </c>
      <c r="AM893" s="83">
        <f t="shared" si="543"/>
        <v>3.63054819361118E-2</v>
      </c>
      <c r="AN893" s="83">
        <f t="shared" ca="1" si="532"/>
        <v>82</v>
      </c>
      <c r="AO893" s="50" t="str">
        <f t="shared" si="519"/>
        <v/>
      </c>
      <c r="AP893" s="83">
        <f t="shared" si="544"/>
        <v>1.7502559296465006</v>
      </c>
      <c r="AQ893" s="83">
        <f t="shared" si="544"/>
        <v>1.8545327931953702E-2</v>
      </c>
      <c r="AR893" s="83" t="str">
        <f t="shared" si="544"/>
        <v/>
      </c>
      <c r="AS893" s="83" t="str">
        <f t="shared" si="544"/>
        <v/>
      </c>
      <c r="AT893" s="83">
        <f t="shared" si="544"/>
        <v>2.6683184456742143E-2</v>
      </c>
      <c r="AU893" s="83">
        <f t="shared" ca="1" si="533"/>
        <v>58</v>
      </c>
      <c r="AV893" s="50" t="str">
        <f t="shared" si="520"/>
        <v/>
      </c>
      <c r="AW893" s="83">
        <f t="shared" si="545"/>
        <v>0.43794242383619575</v>
      </c>
      <c r="AX893" s="83">
        <f t="shared" si="545"/>
        <v>1.9791760770285598E-2</v>
      </c>
      <c r="AY893" s="83" t="str">
        <f t="shared" si="545"/>
        <v/>
      </c>
      <c r="AZ893" s="83">
        <f t="shared" si="545"/>
        <v>8.7884370667780411E-3</v>
      </c>
      <c r="BA893" s="83">
        <f t="shared" ca="1" si="534"/>
        <v>58</v>
      </c>
      <c r="BB893" s="50" t="str">
        <f t="shared" si="521"/>
        <v/>
      </c>
      <c r="BC893" s="83" t="str">
        <f t="shared" si="535"/>
        <v/>
      </c>
      <c r="BD893" s="83" t="str">
        <f t="shared" si="536"/>
        <v/>
      </c>
      <c r="BE893" s="83" t="e">
        <f t="shared" ca="1" si="537"/>
        <v>#VALUE!</v>
      </c>
      <c r="BF893" s="50" t="str">
        <f t="shared" si="522"/>
        <v/>
      </c>
    </row>
    <row r="894" spans="1:58" ht="15" customHeight="1">
      <c r="A894" s="25">
        <f t="shared" si="516"/>
        <v>10</v>
      </c>
      <c r="B894" s="25">
        <v>63</v>
      </c>
      <c r="C894" s="112" t="str">
        <f t="shared" si="530"/>
        <v>Vancouver_2010</v>
      </c>
      <c r="D894" s="112" t="str">
        <f>IFERROR(VLOOKUP($C894,'Analysis-must not modify'!$C:$G,4,FALSE),"")</f>
        <v>Canada</v>
      </c>
      <c r="E894" s="112" t="str">
        <f>IFERROR(VLOOKUP($C894,'Analysis-must not modify'!$C:$G,5,FALSE),"")</f>
        <v>North America</v>
      </c>
      <c r="F894" s="112" t="str">
        <f t="shared" si="508"/>
        <v>North_America</v>
      </c>
      <c r="G894" s="121">
        <f>VLOOKUP(C894,'Analysis-must not modify'!C:D,2,FALSE)</f>
        <v>2010</v>
      </c>
      <c r="H894" s="121" t="str">
        <f>VLOOKUP(C894,'Analysis-must not modify'!C:FF,160,FALSE)</f>
        <v>NO</v>
      </c>
      <c r="I894" s="121" t="str">
        <f>VLOOKUP(C894,'Analysis-must not modify'!C:FI,161,FALSE)</f>
        <v>Highlands</v>
      </c>
      <c r="J894" s="121" t="str">
        <f>VLOOKUP(C894,'Analysis-must not modify'!C:FI,162,FALSE)</f>
        <v/>
      </c>
      <c r="K894" s="121">
        <f>VLOOKUP(C894,'Analysis-must not modify'!C:FI,163,FALSE)</f>
        <v>5204.9212838131671</v>
      </c>
      <c r="L894" s="121">
        <f t="shared" si="509"/>
        <v>1</v>
      </c>
      <c r="M894" s="121">
        <f t="shared" si="510"/>
        <v>1</v>
      </c>
      <c r="N894" s="121">
        <f t="shared" si="511"/>
        <v>1</v>
      </c>
      <c r="O894" s="121">
        <f t="shared" si="512"/>
        <v>1</v>
      </c>
      <c r="P894" s="121">
        <f t="shared" si="517"/>
        <v>1</v>
      </c>
      <c r="Q894" s="121">
        <f t="shared" si="513"/>
        <v>0</v>
      </c>
      <c r="R894" s="121" t="str">
        <f t="shared" si="514"/>
        <v/>
      </c>
      <c r="S894" s="122" t="str">
        <f t="shared" si="515"/>
        <v/>
      </c>
      <c r="T894" s="121" t="str">
        <f t="shared" si="531"/>
        <v/>
      </c>
      <c r="U894" s="121" t="str">
        <f>IFERROR(IF('Analysis_2-must not modify'!$R894="","",IF($S$823="Total GHG",IF($T$823="All sectors",AA72,IF($T$823="Stationary",AB72,IF($T$823="Transportation",AC72,IF($T$823="Waste",AD72,IF($T$823="IPPU",AE72,Iif($T$823="AFOLU",AF72)))))),IF($S$823="Per capita",IF($T$823="All sectors",AA276,IF($T$823="Stationary",AB276,IF($T$823="Transportation",AC276,IF($T$823="Waste",AD276,IF($T$823="IPPU",AE276,IF($T$823="AFOLU",AF276)))))),IF($S$823="Per unit land area (km2)",IF($T$823="All sectors",AA480,IF($T$823="Stationary",AB480,IF($T$823="Transportation",AC480,IF($T$823="Waste",AD480,IF($T$823="IPPU",AE480,IF($T$823="AFOLU",AF480)))))),IF($S$823="Per unit GDP ($m)",IF($T$823="All sectors",AA684,IF($T$823="Stationary",AB684,IF($T$823="Transportation",AC684,IF($T$823="Waste",AD684,IF($T$823="IPPU",AE684,IF($T$823="AFOLU",AF684)))))),""))))),"")</f>
        <v/>
      </c>
      <c r="V894" s="124" t="str">
        <f>IF('Analysis_2-must not modify'!$T894="","",IF($S$823="Total GHG",IF($T$823="All sectors",U72,IF($T$823="Stationary",AG72,IF($T$823="Transportation",AP72,IF($T$823="Waste",AV72,IF($T$823="IPPU",BA72,Iif($T$823="AFOLU",BD72)))))),IF($S$823="Per capita",IF($T$823="All sectors",U276,IF($T$823="Stationary",AG276,IF($T$823="Transportation",AP276,IF($T$823="Waste",AV276,IF($T$823="IPPU",BA276,IF($T$823="AFOLU",BD276)))))),IF($S$823="Per unit land area (km2)",IF($T$823="All sectors",U480,IF($T$823="Stationary",AG480,IF($T$823="Transportation",AP480,IF($T$823="Waste",AV480,IF($T$823="IPPU",BA480,Iif($T$823="AFOLU",BD480)))))),IF($S$823="Per unit GDP ($m)",IF($T$823="All sectors",U684,IF($T$823="Stationary",AG684,IF($T$823="Transportation",AP684,IF($T$823="Waste",AV684,IF($T$823="IPPU",BA72,IF($T$823="AFOLU",BD684)))))),"")))))</f>
        <v/>
      </c>
      <c r="W894" s="124" t="str">
        <f>IF('Analysis_2-must not modify'!$T894="","",IF($S$823="Total GHG",IF($T$823="All sectors",V72,IF($T$823="Stationary",AH72,IF($T$823="Transportation",AQ72,IF($T$823="Waste",AW72,IF($T$823="IPPU",BB72,Iif($T$823="AFOLU",BE72)))))),IF($S$823="Per capita",IF($T$823="All sectors",V276,IF($T$823="Stationary",AH276,IF($T$823="Transportation",AQ276,IF($T$823="Waste",AW276,IF($T$823="IPPU",BB276,IF($T$823="AFOLU",BE276)))))),IF($S$823="Per unit land area (km2)",IF($T$823="All sectors",V480,IF($T$823="Stationary",AH480,IF($T$823="Transportation",AQ480,IF($T$823="Waste",AW480,IF($T$823="IPPU",BB480,Iif($T$823="AFOLU",BE480)))))),IF($S$823="Per unit GDP ($m)",IF($T$823="All sectors",V684,IF($T$823="Stationary",AH684,IF($T$823="Transportation",AQ684,IF($T$823="Waste",AW684,IF($T$823="IPPU",BB72,IF($T$823="AFOLU",BE684)))))),"")))))</f>
        <v/>
      </c>
      <c r="X894" s="124" t="str">
        <f>IF('Analysis_2-must not modify'!$T894="","",IF($S$823="Total GHG",IF($T$823="All sectors",W72,IF($T$823="Stationary",AI72,IF($T$823="Transportation",AR72,IF($T$823="Waste",AX72,IF($T$823="IPPU","",IF($T$823="AFOLU",BF72)))))),IF($S$823="Per capita",IF($T$823="All sectors",W276,IF($T$823="Stationary",AI276,IF($T$823="Transportation",AR276,IF($T$823="Waste",AX276,IF($T$823="IPPU","",IF($T$823="AFOLU",BF276)))))),IF($S$823="Per unit land area (km2)",IF($T$823="All sectors",W480,IF($T$823="Stationary",AI480,IF($T$823="Transportation",AR480,IF($T$823="Waste",AX480,IF($T$823="IPPU","",IF($T$823="AFOLU",BF480)))))),IF($S$823="Per unit GDP ($m)",IF($T$823="All sectors",W684,IF($T$823="Stationary",AI684,IF($T$823="Transportation",AR684,IF($T$823="Waste",AX684,IF($T$823="IPPU","",IF($T$823="AFOLU",BF684)))))),"")))))</f>
        <v/>
      </c>
      <c r="Y894" s="124" t="str">
        <f>IF('Analysis_2-must not modify'!$T894="","",IF($S$823="Total GHG",IF($T$823="All sectors",X72,IF($T$823="Stationary",AJ72,IF($T$823="Transportation",AS72,IF($T$823="Waste",AY72,"")))),IF($S$823="Per capita",IF($T$823="All sectors",X276,IF($T$823="Stationary",AJ276,IF($T$823="Transportation",AS276,IF($T$823="Waste",AY276,"")))),IF($S$823="Per unit land area (km2)",IF($T$823="All sectors",X480,IF($T$823="Stationary",AJ480,IF($T$823="Transportation",AS480,IF($T$823="Waste",AY480,"")))),IF($S$823="Per unit GDP ($m)",IF($T$823="All sectors",X684,IF($T$823="Stationary",AJ684,IF($T$823="Transportation",AS684,IF($T$823="Waste",AY684,"")))),"")))))</f>
        <v/>
      </c>
      <c r="Z894" s="124" t="str">
        <f>IF('Analysis_2-must not modify'!$T894="","",IF($S$823="Total GHG",IF($T$823="All sectors",Y72,IF($T$823="Stationary",AK72,IF($T$823="Transportation",AT72,""))),IF($S$823="Per capita",IF($T$823="All sectors",Y276,IF($T$823="Stationary",AK276,IF($T$823="Transportation",AT276,""))),IF($S$823="Per unit land area (km2)",IF($T$823="All sectors",Y480,IF($T$823="Stationary",AK480,IF($T$823="Transportation",AT480,""))),IF($S$823="Per unit GDP ($m)",IF($T$823="All sectors",Y684,IF($T$823="Stationary",AK684,IF($T$823="Transportation",AT684,""))),"")))))</f>
        <v/>
      </c>
      <c r="AA894" s="124" t="str">
        <f>IF('Analysis_2-must not modify'!$T894="","",IF($S$823="Total GHG",IF($T$823="All sectors","",IF($T$823="Stationary",AL72,"")),IF($S$823="Per capita",IF($T$823="All sectors","",IF($T$823="Stationary",AL276,"")),IF($S$823="Per unit land area (km2)",IF($T$823="All sectors","",IF($T$823="Stationary",AL480,"")),IF($S$823="Per unit GDP ($m)",IF($T$823="All sectors","",IF($T$823="Stationary",AL684,"")),"")))))</f>
        <v/>
      </c>
      <c r="AB894" s="124" t="str">
        <f>IF('Analysis_2-must not modify'!$T894="","",IF($S$823="Total GHG",IF($T$823="All sectors","",IF($T$823="Stationary",AM72,"")),IF($S$823="Per capita",IF($T$823="All sectors","",IF($T$823="Stationary",AM276,"")),IF($S$823="Per unit land area (km2)",IF($T$823="All sectors","",IF($T$823="Stationary",AM480,"")),IF($S$823="Per unit GDP ($m)",IF($T$823="All sectors","",IF($T$823="Stationary",AM684,"")),"")))))</f>
        <v/>
      </c>
      <c r="AC894" s="124" t="str">
        <f>IF('Analysis_2-must not modify'!$T894="","",IF($S$823="Total GHG",IF($T$823="All sectors","",IF($T$823="Stationary",AN72,"")),IF($S$823="Per capita",IF($T$823="All sectors","",IF($T$823="Stationary",AN276,"")),IF($S$823="Per unit land area (km2)",IF($T$823="All sectors","",IF($T$823="Stationary",AN480,"")),IF($S$823="Per unit GDP ($m)",IF($T$823="All sectors","",IF($T$823="Stationary",AN684,"")),"")))))</f>
        <v/>
      </c>
      <c r="AD894" s="121" t="str">
        <f>IF(U894&lt;X$1+1,U894,IF('Analysis_2-must not modify'!$U894="","",RANK('Analysis_2-must not modify'!$U894,rankORIGINAL)+'Analysis_2-must not modify'!X$1))</f>
        <v/>
      </c>
      <c r="AE894" s="50" t="str">
        <f t="shared" si="518"/>
        <v/>
      </c>
      <c r="AF894" s="83">
        <f t="shared" si="543"/>
        <v>0.87418144054129943</v>
      </c>
      <c r="AG894" s="83">
        <f t="shared" si="543"/>
        <v>1.0004942709759106</v>
      </c>
      <c r="AH894" s="83">
        <f t="shared" si="543"/>
        <v>0.65313743418179504</v>
      </c>
      <c r="AI894" s="83" t="str">
        <f t="shared" si="543"/>
        <v/>
      </c>
      <c r="AJ894" s="83" t="str">
        <f t="shared" si="543"/>
        <v/>
      </c>
      <c r="AK894" s="83" t="str">
        <f t="shared" si="543"/>
        <v/>
      </c>
      <c r="AL894" s="83" t="str">
        <f t="shared" si="543"/>
        <v/>
      </c>
      <c r="AM894" s="83">
        <f t="shared" si="543"/>
        <v>3.3334403386744677E-2</v>
      </c>
      <c r="AN894" s="83">
        <f t="shared" ca="1" si="532"/>
        <v>93</v>
      </c>
      <c r="AO894" s="50" t="str">
        <f t="shared" si="519"/>
        <v/>
      </c>
      <c r="AP894" s="83">
        <f t="shared" si="544"/>
        <v>1.7065997724518875</v>
      </c>
      <c r="AQ894" s="83">
        <f t="shared" si="544"/>
        <v>1.8387515478188583E-2</v>
      </c>
      <c r="AR894" s="83" t="str">
        <f t="shared" si="544"/>
        <v/>
      </c>
      <c r="AS894" s="83" t="str">
        <f t="shared" si="544"/>
        <v/>
      </c>
      <c r="AT894" s="83">
        <f t="shared" si="544"/>
        <v>2.7337453363898794E-2</v>
      </c>
      <c r="AU894" s="83">
        <f t="shared" ca="1" si="533"/>
        <v>61</v>
      </c>
      <c r="AV894" s="50" t="str">
        <f t="shared" si="520"/>
        <v/>
      </c>
      <c r="AW894" s="83">
        <f t="shared" si="545"/>
        <v>0.37452632231739152</v>
      </c>
      <c r="AX894" s="83">
        <f t="shared" si="545"/>
        <v>2.2788396847778902E-2</v>
      </c>
      <c r="AY894" s="83" t="str">
        <f t="shared" si="545"/>
        <v/>
      </c>
      <c r="AZ894" s="83">
        <f t="shared" si="545"/>
        <v>8.4879581774174855E-3</v>
      </c>
      <c r="BA894" s="83">
        <f t="shared" ca="1" si="534"/>
        <v>67</v>
      </c>
      <c r="BB894" s="50" t="str">
        <f t="shared" si="521"/>
        <v/>
      </c>
      <c r="BC894" s="83" t="str">
        <f t="shared" si="535"/>
        <v/>
      </c>
      <c r="BD894" s="83" t="str">
        <f t="shared" si="536"/>
        <v/>
      </c>
      <c r="BE894" s="83" t="e">
        <f t="shared" ca="1" si="537"/>
        <v>#VALUE!</v>
      </c>
      <c r="BF894" s="50" t="str">
        <f t="shared" si="522"/>
        <v/>
      </c>
    </row>
    <row r="895" spans="1:58" ht="15" customHeight="1">
      <c r="A895" s="25">
        <f t="shared" si="516"/>
        <v>10</v>
      </c>
      <c r="B895" s="25">
        <v>64</v>
      </c>
      <c r="C895" s="112" t="str">
        <f t="shared" si="530"/>
        <v>Vancouver_2011</v>
      </c>
      <c r="D895" s="112" t="str">
        <f>IFERROR(VLOOKUP($C895,'Analysis-must not modify'!$C:$G,4,FALSE),"")</f>
        <v>Canada</v>
      </c>
      <c r="E895" s="112" t="str">
        <f>IFERROR(VLOOKUP($C895,'Analysis-must not modify'!$C:$G,5,FALSE),"")</f>
        <v>North America</v>
      </c>
      <c r="F895" s="112" t="str">
        <f t="shared" si="508"/>
        <v>North_America</v>
      </c>
      <c r="G895" s="121">
        <f>VLOOKUP(C895,'Analysis-must not modify'!C:D,2,FALSE)</f>
        <v>2011</v>
      </c>
      <c r="H895" s="121" t="str">
        <f>VLOOKUP(C895,'Analysis-must not modify'!C:FF,160,FALSE)</f>
        <v>NO</v>
      </c>
      <c r="I895" s="121" t="str">
        <f>VLOOKUP(C895,'Analysis-must not modify'!C:FI,161,FALSE)</f>
        <v>Highlands</v>
      </c>
      <c r="J895" s="121" t="str">
        <f>VLOOKUP(C895,'Analysis-must not modify'!C:FI,162,FALSE)</f>
        <v/>
      </c>
      <c r="K895" s="121">
        <f>VLOOKUP(C895,'Analysis-must not modify'!C:FI,163,FALSE)</f>
        <v>5249.212838131687</v>
      </c>
      <c r="L895" s="121">
        <f t="shared" si="509"/>
        <v>1</v>
      </c>
      <c r="M895" s="121">
        <f t="shared" si="510"/>
        <v>1</v>
      </c>
      <c r="N895" s="121">
        <f t="shared" si="511"/>
        <v>1</v>
      </c>
      <c r="O895" s="121">
        <f t="shared" si="512"/>
        <v>1</v>
      </c>
      <c r="P895" s="121">
        <f t="shared" si="517"/>
        <v>1</v>
      </c>
      <c r="Q895" s="121">
        <f t="shared" si="513"/>
        <v>0</v>
      </c>
      <c r="R895" s="121" t="str">
        <f t="shared" si="514"/>
        <v/>
      </c>
      <c r="S895" s="122" t="str">
        <f t="shared" si="515"/>
        <v/>
      </c>
      <c r="T895" s="121" t="str">
        <f t="shared" si="531"/>
        <v/>
      </c>
      <c r="U895" s="121" t="str">
        <f>IFERROR(IF('Analysis_2-must not modify'!$R895="","",IF($S$823="Total GHG",IF($T$823="All sectors",AA73,IF($T$823="Stationary",AB73,IF($T$823="Transportation",AC73,IF($T$823="Waste",AD73,IF($T$823="IPPU",AE73,Iif($T$823="AFOLU",AF73)))))),IF($S$823="Per capita",IF($T$823="All sectors",AA277,IF($T$823="Stationary",AB277,IF($T$823="Transportation",AC277,IF($T$823="Waste",AD277,IF($T$823="IPPU",AE277,IF($T$823="AFOLU",AF277)))))),IF($S$823="Per unit land area (km2)",IF($T$823="All sectors",AA481,IF($T$823="Stationary",AB481,IF($T$823="Transportation",AC481,IF($T$823="Waste",AD481,IF($T$823="IPPU",AE481,IF($T$823="AFOLU",AF481)))))),IF($S$823="Per unit GDP ($m)",IF($T$823="All sectors",AA685,IF($T$823="Stationary",AB685,IF($T$823="Transportation",AC685,IF($T$823="Waste",AD685,IF($T$823="IPPU",AE685,IF($T$823="AFOLU",AF685)))))),""))))),"")</f>
        <v/>
      </c>
      <c r="V895" s="124" t="str">
        <f>IF('Analysis_2-must not modify'!$T895="","",IF($S$823="Total GHG",IF($T$823="All sectors",U73,IF($T$823="Stationary",AG73,IF($T$823="Transportation",AP73,IF($T$823="Waste",AV73,IF($T$823="IPPU",BA73,Iif($T$823="AFOLU",BD73)))))),IF($S$823="Per capita",IF($T$823="All sectors",U277,IF($T$823="Stationary",AG277,IF($T$823="Transportation",AP277,IF($T$823="Waste",AV277,IF($T$823="IPPU",BA277,IF($T$823="AFOLU",BD277)))))),IF($S$823="Per unit land area (km2)",IF($T$823="All sectors",U481,IF($T$823="Stationary",AG481,IF($T$823="Transportation",AP481,IF($T$823="Waste",AV481,IF($T$823="IPPU",BA481,Iif($T$823="AFOLU",BD481)))))),IF($S$823="Per unit GDP ($m)",IF($T$823="All sectors",U685,IF($T$823="Stationary",AG685,IF($T$823="Transportation",AP685,IF($T$823="Waste",AV685,IF($T$823="IPPU",BA73,IF($T$823="AFOLU",BD685)))))),"")))))</f>
        <v/>
      </c>
      <c r="W895" s="124" t="str">
        <f>IF('Analysis_2-must not modify'!$T895="","",IF($S$823="Total GHG",IF($T$823="All sectors",V73,IF($T$823="Stationary",AH73,IF($T$823="Transportation",AQ73,IF($T$823="Waste",AW73,IF($T$823="IPPU",BB73,Iif($T$823="AFOLU",BE73)))))),IF($S$823="Per capita",IF($T$823="All sectors",V277,IF($T$823="Stationary",AH277,IF($T$823="Transportation",AQ277,IF($T$823="Waste",AW277,IF($T$823="IPPU",BB277,IF($T$823="AFOLU",BE277)))))),IF($S$823="Per unit land area (km2)",IF($T$823="All sectors",V481,IF($T$823="Stationary",AH481,IF($T$823="Transportation",AQ481,IF($T$823="Waste",AW481,IF($T$823="IPPU",BB481,Iif($T$823="AFOLU",BE481)))))),IF($S$823="Per unit GDP ($m)",IF($T$823="All sectors",V685,IF($T$823="Stationary",AH685,IF($T$823="Transportation",AQ685,IF($T$823="Waste",AW685,IF($T$823="IPPU",BB73,IF($T$823="AFOLU",BE685)))))),"")))))</f>
        <v/>
      </c>
      <c r="X895" s="124" t="str">
        <f>IF('Analysis_2-must not modify'!$T895="","",IF($S$823="Total GHG",IF($T$823="All sectors",W73,IF($T$823="Stationary",AI73,IF($T$823="Transportation",AR73,IF($T$823="Waste",AX73,IF($T$823="IPPU","",IF($T$823="AFOLU",BF73)))))),IF($S$823="Per capita",IF($T$823="All sectors",W277,IF($T$823="Stationary",AI277,IF($T$823="Transportation",AR277,IF($T$823="Waste",AX277,IF($T$823="IPPU","",IF($T$823="AFOLU",BF277)))))),IF($S$823="Per unit land area (km2)",IF($T$823="All sectors",W481,IF($T$823="Stationary",AI481,IF($T$823="Transportation",AR481,IF($T$823="Waste",AX481,IF($T$823="IPPU","",IF($T$823="AFOLU",BF481)))))),IF($S$823="Per unit GDP ($m)",IF($T$823="All sectors",W685,IF($T$823="Stationary",AI685,IF($T$823="Transportation",AR685,IF($T$823="Waste",AX685,IF($T$823="IPPU","",IF($T$823="AFOLU",BF685)))))),"")))))</f>
        <v/>
      </c>
      <c r="Y895" s="124" t="str">
        <f>IF('Analysis_2-must not modify'!$T895="","",IF($S$823="Total GHG",IF($T$823="All sectors",X73,IF($T$823="Stationary",AJ73,IF($T$823="Transportation",AS73,IF($T$823="Waste",AY73,"")))),IF($S$823="Per capita",IF($T$823="All sectors",X277,IF($T$823="Stationary",AJ277,IF($T$823="Transportation",AS277,IF($T$823="Waste",AY277,"")))),IF($S$823="Per unit land area (km2)",IF($T$823="All sectors",X481,IF($T$823="Stationary",AJ481,IF($T$823="Transportation",AS481,IF($T$823="Waste",AY481,"")))),IF($S$823="Per unit GDP ($m)",IF($T$823="All sectors",X685,IF($T$823="Stationary",AJ685,IF($T$823="Transportation",AS685,IF($T$823="Waste",AY685,"")))),"")))))</f>
        <v/>
      </c>
      <c r="Z895" s="124" t="str">
        <f>IF('Analysis_2-must not modify'!$T895="","",IF($S$823="Total GHG",IF($T$823="All sectors",Y73,IF($T$823="Stationary",AK73,IF($T$823="Transportation",AT73,""))),IF($S$823="Per capita",IF($T$823="All sectors",Y277,IF($T$823="Stationary",AK277,IF($T$823="Transportation",AT277,""))),IF($S$823="Per unit land area (km2)",IF($T$823="All sectors",Y481,IF($T$823="Stationary",AK481,IF($T$823="Transportation",AT481,""))),IF($S$823="Per unit GDP ($m)",IF($T$823="All sectors",Y685,IF($T$823="Stationary",AK685,IF($T$823="Transportation",AT685,""))),"")))))</f>
        <v/>
      </c>
      <c r="AA895" s="124" t="str">
        <f>IF('Analysis_2-must not modify'!$T895="","",IF($S$823="Total GHG",IF($T$823="All sectors","",IF($T$823="Stationary",AL73,"")),IF($S$823="Per capita",IF($T$823="All sectors","",IF($T$823="Stationary",AL277,"")),IF($S$823="Per unit land area (km2)",IF($T$823="All sectors","",IF($T$823="Stationary",AL481,"")),IF($S$823="Per unit GDP ($m)",IF($T$823="All sectors","",IF($T$823="Stationary",AL685,"")),"")))))</f>
        <v/>
      </c>
      <c r="AB895" s="124" t="str">
        <f>IF('Analysis_2-must not modify'!$T895="","",IF($S$823="Total GHG",IF($T$823="All sectors","",IF($T$823="Stationary",AM73,"")),IF($S$823="Per capita",IF($T$823="All sectors","",IF($T$823="Stationary",AM277,"")),IF($S$823="Per unit land area (km2)",IF($T$823="All sectors","",IF($T$823="Stationary",AM481,"")),IF($S$823="Per unit GDP ($m)",IF($T$823="All sectors","",IF($T$823="Stationary",AM685,"")),"")))))</f>
        <v/>
      </c>
      <c r="AC895" s="124" t="str">
        <f>IF('Analysis_2-must not modify'!$T895="","",IF($S$823="Total GHG",IF($T$823="All sectors","",IF($T$823="Stationary",AN73,"")),IF($S$823="Per capita",IF($T$823="All sectors","",IF($T$823="Stationary",AN277,"")),IF($S$823="Per unit land area (km2)",IF($T$823="All sectors","",IF($T$823="Stationary",AN481,"")),IF($S$823="Per unit GDP ($m)",IF($T$823="All sectors","",IF($T$823="Stationary",AN685,"")),"")))))</f>
        <v/>
      </c>
      <c r="AD895" s="121" t="str">
        <f>IF(U895&lt;X$1+1,U895,IF('Analysis_2-must not modify'!$U895="","",RANK('Analysis_2-must not modify'!$U895,rankORIGINAL)+'Analysis_2-must not modify'!X$1))</f>
        <v/>
      </c>
      <c r="AE895" s="50" t="str">
        <f t="shared" si="518"/>
        <v/>
      </c>
      <c r="AF895" s="83">
        <f t="shared" si="543"/>
        <v>0.95982391651696175</v>
      </c>
      <c r="AG895" s="83">
        <f t="shared" si="543"/>
        <v>1.0708934536003416</v>
      </c>
      <c r="AH895" s="83">
        <f t="shared" si="543"/>
        <v>0.66723506787939002</v>
      </c>
      <c r="AI895" s="83" t="str">
        <f t="shared" si="543"/>
        <v/>
      </c>
      <c r="AJ895" s="83" t="str">
        <f t="shared" si="543"/>
        <v/>
      </c>
      <c r="AK895" s="83" t="str">
        <f t="shared" si="543"/>
        <v/>
      </c>
      <c r="AL895" s="83" t="str">
        <f t="shared" si="543"/>
        <v/>
      </c>
      <c r="AM895" s="83">
        <f t="shared" si="543"/>
        <v>3.5784803280008354E-2</v>
      </c>
      <c r="AN895" s="83">
        <f t="shared" ca="1" si="532"/>
        <v>86</v>
      </c>
      <c r="AO895" s="50" t="str">
        <f t="shared" si="519"/>
        <v/>
      </c>
      <c r="AP895" s="83">
        <f t="shared" si="544"/>
        <v>1.616601257645544</v>
      </c>
      <c r="AQ895" s="83">
        <f t="shared" si="544"/>
        <v>1.8232366189009697E-2</v>
      </c>
      <c r="AR895" s="83" t="str">
        <f t="shared" si="544"/>
        <v/>
      </c>
      <c r="AS895" s="83" t="str">
        <f t="shared" si="544"/>
        <v/>
      </c>
      <c r="AT895" s="83">
        <f t="shared" si="544"/>
        <v>2.8040551910147756E-2</v>
      </c>
      <c r="AU895" s="83">
        <f t="shared" ca="1" si="533"/>
        <v>65</v>
      </c>
      <c r="AV895" s="50" t="str">
        <f t="shared" si="520"/>
        <v/>
      </c>
      <c r="AW895" s="83">
        <f t="shared" si="545"/>
        <v>0.38711999502741007</v>
      </c>
      <c r="AX895" s="83">
        <f t="shared" si="545"/>
        <v>1.9771599762718268E-2</v>
      </c>
      <c r="AY895" s="83" t="str">
        <f t="shared" si="545"/>
        <v/>
      </c>
      <c r="AZ895" s="83">
        <f t="shared" si="545"/>
        <v>8.5193028196856591E-3</v>
      </c>
      <c r="BA895" s="83">
        <f t="shared" ca="1" si="534"/>
        <v>65</v>
      </c>
      <c r="BB895" s="50" t="str">
        <f t="shared" si="521"/>
        <v/>
      </c>
      <c r="BC895" s="83" t="str">
        <f t="shared" si="535"/>
        <v/>
      </c>
      <c r="BD895" s="83" t="str">
        <f t="shared" si="536"/>
        <v/>
      </c>
      <c r="BE895" s="83" t="e">
        <f t="shared" ca="1" si="537"/>
        <v>#VALUE!</v>
      </c>
      <c r="BF895" s="50" t="str">
        <f t="shared" si="522"/>
        <v/>
      </c>
    </row>
    <row r="896" spans="1:58" ht="15" customHeight="1">
      <c r="A896" s="25">
        <f t="shared" si="516"/>
        <v>10</v>
      </c>
      <c r="B896" s="25">
        <v>65</v>
      </c>
      <c r="C896" s="112" t="str">
        <f t="shared" ref="C896:C927" si="546">Q74</f>
        <v>Vancouver_2012</v>
      </c>
      <c r="D896" s="112" t="str">
        <f>IFERROR(VLOOKUP($C896,'Analysis-must not modify'!$C:$G,4,FALSE),"")</f>
        <v>Canada</v>
      </c>
      <c r="E896" s="112" t="str">
        <f>IFERROR(VLOOKUP($C896,'Analysis-must not modify'!$C:$G,5,FALSE),"")</f>
        <v>North America</v>
      </c>
      <c r="F896" s="112" t="str">
        <f t="shared" si="508"/>
        <v>North_America</v>
      </c>
      <c r="G896" s="121">
        <f>VLOOKUP(C896,'Analysis-must not modify'!C:D,2,FALSE)</f>
        <v>2012</v>
      </c>
      <c r="H896" s="121" t="str">
        <f>VLOOKUP(C896,'Analysis-must not modify'!C:FF,160,FALSE)</f>
        <v>NO</v>
      </c>
      <c r="I896" s="121" t="str">
        <f>VLOOKUP(C896,'Analysis-must not modify'!C:FI,161,FALSE)</f>
        <v>Highlands</v>
      </c>
      <c r="J896" s="121">
        <f>VLOOKUP(C896,'Analysis-must not modify'!C:FI,162,FALSE)</f>
        <v>73336.331517973755</v>
      </c>
      <c r="K896" s="121">
        <f>VLOOKUP(C896,'Analysis-must not modify'!C:FI,163,FALSE)</f>
        <v>5297.8933634861269</v>
      </c>
      <c r="L896" s="121">
        <f t="shared" si="509"/>
        <v>1</v>
      </c>
      <c r="M896" s="121">
        <f t="shared" si="510"/>
        <v>1</v>
      </c>
      <c r="N896" s="121">
        <f t="shared" si="511"/>
        <v>1</v>
      </c>
      <c r="O896" s="121">
        <f t="shared" si="512"/>
        <v>1</v>
      </c>
      <c r="P896" s="121">
        <f t="shared" si="517"/>
        <v>1</v>
      </c>
      <c r="Q896" s="121">
        <f t="shared" si="513"/>
        <v>0</v>
      </c>
      <c r="R896" s="121" t="str">
        <f t="shared" si="514"/>
        <v/>
      </c>
      <c r="S896" s="122" t="str">
        <f t="shared" si="515"/>
        <v/>
      </c>
      <c r="T896" s="121" t="str">
        <f t="shared" ref="T896:T927" si="547">IFERROR(R896,"")</f>
        <v/>
      </c>
      <c r="U896" s="121" t="str">
        <f>IFERROR(IF('Analysis_2-must not modify'!$R896="","",IF($S$823="Total GHG",IF($T$823="All sectors",AA74,IF($T$823="Stationary",AB74,IF($T$823="Transportation",AC74,IF($T$823="Waste",AD74,IF($T$823="IPPU",AE74,Iif($T$823="AFOLU",AF74)))))),IF($S$823="Per capita",IF($T$823="All sectors",AA278,IF($T$823="Stationary",AB278,IF($T$823="Transportation",AC278,IF($T$823="Waste",AD278,IF($T$823="IPPU",AE278,IF($T$823="AFOLU",AF278)))))),IF($S$823="Per unit land area (km2)",IF($T$823="All sectors",AA482,IF($T$823="Stationary",AB482,IF($T$823="Transportation",AC482,IF($T$823="Waste",AD482,IF($T$823="IPPU",AE482,IF($T$823="AFOLU",AF482)))))),IF($S$823="Per unit GDP ($m)",IF($T$823="All sectors",AA686,IF($T$823="Stationary",AB686,IF($T$823="Transportation",AC686,IF($T$823="Waste",AD686,IF($T$823="IPPU",AE686,IF($T$823="AFOLU",AF686)))))),""))))),"")</f>
        <v/>
      </c>
      <c r="V896" s="124" t="str">
        <f>IF('Analysis_2-must not modify'!$T896="","",IF($S$823="Total GHG",IF($T$823="All sectors",U74,IF($T$823="Stationary",AG74,IF($T$823="Transportation",AP74,IF($T$823="Waste",AV74,IF($T$823="IPPU",BA74,Iif($T$823="AFOLU",BD74)))))),IF($S$823="Per capita",IF($T$823="All sectors",U278,IF($T$823="Stationary",AG278,IF($T$823="Transportation",AP278,IF($T$823="Waste",AV278,IF($T$823="IPPU",BA278,IF($T$823="AFOLU",BD278)))))),IF($S$823="Per unit land area (km2)",IF($T$823="All sectors",U482,IF($T$823="Stationary",AG482,IF($T$823="Transportation",AP482,IF($T$823="Waste",AV482,IF($T$823="IPPU",BA482,Iif($T$823="AFOLU",BD482)))))),IF($S$823="Per unit GDP ($m)",IF($T$823="All sectors",U686,IF($T$823="Stationary",AG686,IF($T$823="Transportation",AP686,IF($T$823="Waste",AV686,IF($T$823="IPPU",BA74,IF($T$823="AFOLU",BD686)))))),"")))))</f>
        <v/>
      </c>
      <c r="W896" s="124" t="str">
        <f>IF('Analysis_2-must not modify'!$T896="","",IF($S$823="Total GHG",IF($T$823="All sectors",V74,IF($T$823="Stationary",AH74,IF($T$823="Transportation",AQ74,IF($T$823="Waste",AW74,IF($T$823="IPPU",BB74,Iif($T$823="AFOLU",BE74)))))),IF($S$823="Per capita",IF($T$823="All sectors",V278,IF($T$823="Stationary",AH278,IF($T$823="Transportation",AQ278,IF($T$823="Waste",AW278,IF($T$823="IPPU",BB278,IF($T$823="AFOLU",BE278)))))),IF($S$823="Per unit land area (km2)",IF($T$823="All sectors",V482,IF($T$823="Stationary",AH482,IF($T$823="Transportation",AQ482,IF($T$823="Waste",AW482,IF($T$823="IPPU",BB482,Iif($T$823="AFOLU",BE482)))))),IF($S$823="Per unit GDP ($m)",IF($T$823="All sectors",V686,IF($T$823="Stationary",AH686,IF($T$823="Transportation",AQ686,IF($T$823="Waste",AW686,IF($T$823="IPPU",BB74,IF($T$823="AFOLU",BE686)))))),"")))))</f>
        <v/>
      </c>
      <c r="X896" s="124" t="str">
        <f>IF('Analysis_2-must not modify'!$T896="","",IF($S$823="Total GHG",IF($T$823="All sectors",W74,IF($T$823="Stationary",AI74,IF($T$823="Transportation",AR74,IF($T$823="Waste",AX74,IF($T$823="IPPU","",IF($T$823="AFOLU",BF74)))))),IF($S$823="Per capita",IF($T$823="All sectors",W278,IF($T$823="Stationary",AI278,IF($T$823="Transportation",AR278,IF($T$823="Waste",AX278,IF($T$823="IPPU","",IF($T$823="AFOLU",BF278)))))),IF($S$823="Per unit land area (km2)",IF($T$823="All sectors",W482,IF($T$823="Stationary",AI482,IF($T$823="Transportation",AR482,IF($T$823="Waste",AX482,IF($T$823="IPPU","",IF($T$823="AFOLU",BF482)))))),IF($S$823="Per unit GDP ($m)",IF($T$823="All sectors",W686,IF($T$823="Stationary",AI686,IF($T$823="Transportation",AR686,IF($T$823="Waste",AX686,IF($T$823="IPPU","",IF($T$823="AFOLU",BF686)))))),"")))))</f>
        <v/>
      </c>
      <c r="Y896" s="124" t="str">
        <f>IF('Analysis_2-must not modify'!$T896="","",IF($S$823="Total GHG",IF($T$823="All sectors",X74,IF($T$823="Stationary",AJ74,IF($T$823="Transportation",AS74,IF($T$823="Waste",AY74,"")))),IF($S$823="Per capita",IF($T$823="All sectors",X278,IF($T$823="Stationary",AJ278,IF($T$823="Transportation",AS278,IF($T$823="Waste",AY278,"")))),IF($S$823="Per unit land area (km2)",IF($T$823="All sectors",X482,IF($T$823="Stationary",AJ482,IF($T$823="Transportation",AS482,IF($T$823="Waste",AY482,"")))),IF($S$823="Per unit GDP ($m)",IF($T$823="All sectors",X686,IF($T$823="Stationary",AJ686,IF($T$823="Transportation",AS686,IF($T$823="Waste",AY686,"")))),"")))))</f>
        <v/>
      </c>
      <c r="Z896" s="124" t="str">
        <f>IF('Analysis_2-must not modify'!$T896="","",IF($S$823="Total GHG",IF($T$823="All sectors",Y74,IF($T$823="Stationary",AK74,IF($T$823="Transportation",AT74,""))),IF($S$823="Per capita",IF($T$823="All sectors",Y278,IF($T$823="Stationary",AK278,IF($T$823="Transportation",AT278,""))),IF($S$823="Per unit land area (km2)",IF($T$823="All sectors",Y482,IF($T$823="Stationary",AK482,IF($T$823="Transportation",AT482,""))),IF($S$823="Per unit GDP ($m)",IF($T$823="All sectors",Y686,IF($T$823="Stationary",AK686,IF($T$823="Transportation",AT686,""))),"")))))</f>
        <v/>
      </c>
      <c r="AA896" s="124" t="str">
        <f>IF('Analysis_2-must not modify'!$T896="","",IF($S$823="Total GHG",IF($T$823="All sectors","",IF($T$823="Stationary",AL74,"")),IF($S$823="Per capita",IF($T$823="All sectors","",IF($T$823="Stationary",AL278,"")),IF($S$823="Per unit land area (km2)",IF($T$823="All sectors","",IF($T$823="Stationary",AL482,"")),IF($S$823="Per unit GDP ($m)",IF($T$823="All sectors","",IF($T$823="Stationary",AL686,"")),"")))))</f>
        <v/>
      </c>
      <c r="AB896" s="124" t="str">
        <f>IF('Analysis_2-must not modify'!$T896="","",IF($S$823="Total GHG",IF($T$823="All sectors","",IF($T$823="Stationary",AM74,"")),IF($S$823="Per capita",IF($T$823="All sectors","",IF($T$823="Stationary",AM278,"")),IF($S$823="Per unit land area (km2)",IF($T$823="All sectors","",IF($T$823="Stationary",AM482,"")),IF($S$823="Per unit GDP ($m)",IF($T$823="All sectors","",IF($T$823="Stationary",AM686,"")),"")))))</f>
        <v/>
      </c>
      <c r="AC896" s="124" t="str">
        <f>IF('Analysis_2-must not modify'!$T896="","",IF($S$823="Total GHG",IF($T$823="All sectors","",IF($T$823="Stationary",AN74,"")),IF($S$823="Per capita",IF($T$823="All sectors","",IF($T$823="Stationary",AN278,"")),IF($S$823="Per unit land area (km2)",IF($T$823="All sectors","",IF($T$823="Stationary",AN482,"")),IF($S$823="Per unit GDP ($m)",IF($T$823="All sectors","",IF($T$823="Stationary",AN686,"")),"")))))</f>
        <v/>
      </c>
      <c r="AD896" s="121" t="str">
        <f>IF(U896&lt;X$1+1,U896,IF('Analysis_2-must not modify'!$U896="","",RANK('Analysis_2-must not modify'!$U896,rankORIGINAL)+'Analysis_2-must not modify'!X$1))</f>
        <v/>
      </c>
      <c r="AE896" s="50" t="str">
        <f t="shared" si="518"/>
        <v/>
      </c>
      <c r="AF896" s="83">
        <f t="shared" si="543"/>
        <v>0.89356977597993958</v>
      </c>
      <c r="AG896" s="83">
        <f t="shared" si="543"/>
        <v>1.0088740023138281</v>
      </c>
      <c r="AH896" s="83">
        <f t="shared" si="543"/>
        <v>0.63824358441315265</v>
      </c>
      <c r="AI896" s="83" t="str">
        <f t="shared" si="543"/>
        <v/>
      </c>
      <c r="AJ896" s="83" t="str">
        <f t="shared" si="543"/>
        <v/>
      </c>
      <c r="AK896" s="83" t="str">
        <f t="shared" si="543"/>
        <v/>
      </c>
      <c r="AL896" s="83" t="str">
        <f t="shared" si="543"/>
        <v/>
      </c>
      <c r="AM896" s="83">
        <f t="shared" si="543"/>
        <v>3.3458674629552383E-2</v>
      </c>
      <c r="AN896" s="83">
        <f t="shared" ref="AN896:AN927" ca="1" si="548">IF($S$823="Total GHG",AB74,IF($S$823="Per capita",AB278,IF($S$823="Per unit land area (km2)",AB482,IF($S$823="Per unit GDP ($m)",AB686,""))))</f>
        <v>92</v>
      </c>
      <c r="AO896" s="50" t="str">
        <f t="shared" si="519"/>
        <v/>
      </c>
      <c r="AP896" s="83">
        <f t="shared" si="544"/>
        <v>1.5689217164597575</v>
      </c>
      <c r="AQ896" s="83">
        <f t="shared" si="544"/>
        <v>1.8064835228373016E-2</v>
      </c>
      <c r="AR896" s="83" t="str">
        <f t="shared" si="544"/>
        <v/>
      </c>
      <c r="AS896" s="83" t="str">
        <f t="shared" si="544"/>
        <v/>
      </c>
      <c r="AT896" s="83">
        <f t="shared" si="544"/>
        <v>2.8708082034894798E-2</v>
      </c>
      <c r="AU896" s="83">
        <f t="shared" ref="AU896:AU927" ca="1" si="549">IF($S$823="Total GHG",AC74,IF($S$823="Per capita",AC278,IF($S$823="Per unit land area (km2)",AC482,IF($S$823="Per unit GDP ($m)",AC686,""))))</f>
        <v>68</v>
      </c>
      <c r="AV896" s="50" t="str">
        <f t="shared" si="520"/>
        <v/>
      </c>
      <c r="AW896" s="83">
        <f t="shared" si="545"/>
        <v>0.24308890116062581</v>
      </c>
      <c r="AX896" s="83">
        <f t="shared" si="545"/>
        <v>2.5187046830497779E-2</v>
      </c>
      <c r="AY896" s="83" t="str">
        <f t="shared" si="545"/>
        <v/>
      </c>
      <c r="AZ896" s="83">
        <f t="shared" si="545"/>
        <v>8.6126664873796693E-3</v>
      </c>
      <c r="BA896" s="83">
        <f t="shared" ref="BA896:BA927" ca="1" si="550">IF($S$823="Total GHG",AD74,IF($S$823="Per capita",AD278,IF($S$823="Per unit land area (km2)",AD482,IF($S$823="Per unit GDP ($m)",AD686,""))))</f>
        <v>87</v>
      </c>
      <c r="BB896" s="50" t="str">
        <f t="shared" si="521"/>
        <v/>
      </c>
      <c r="BC896" s="83" t="str">
        <f t="shared" ref="BC896:BC927" si="551">IF($S$823="Total GHG",BA74,IF($S$823="Per capita",BA278,IF($S$823="Per unit land area (km2)",BA482,IF($S$823="Per unit GDP ($m)",BA686,""))))</f>
        <v/>
      </c>
      <c r="BD896" s="83" t="str">
        <f t="shared" ref="BD896:BD927" si="552">IF($S$823="Total GHG",BB74,IF($S$823="Per capita",BB278,IF($S$823="Per unit land area (km2)",BB482,IF($S$823="Per unit GDP ($m)",BB686,""))))</f>
        <v/>
      </c>
      <c r="BE896" s="83" t="e">
        <f t="shared" ref="BE896:BE927" ca="1" si="553">IF($S$823="Total GHG",AE74,IF($S$823="Per capita",AE278,IF($S$823="Per unit land area (km2)",AE482,IF($S$823="Per unit GDP ($m)",AE686,""))))</f>
        <v>#VALUE!</v>
      </c>
      <c r="BF896" s="50" t="str">
        <f t="shared" si="522"/>
        <v/>
      </c>
    </row>
    <row r="897" spans="1:58" ht="15" customHeight="1">
      <c r="A897" s="25">
        <f t="shared" si="516"/>
        <v>10</v>
      </c>
      <c r="B897" s="25">
        <v>66</v>
      </c>
      <c r="C897" s="112" t="str">
        <f t="shared" si="546"/>
        <v>Vancouver_2013</v>
      </c>
      <c r="D897" s="112" t="str">
        <f>IFERROR(VLOOKUP($C897,'Analysis-must not modify'!$C:$G,4,FALSE),"")</f>
        <v>Canada</v>
      </c>
      <c r="E897" s="112" t="str">
        <f>IFERROR(VLOOKUP($C897,'Analysis-must not modify'!$C:$G,5,FALSE),"")</f>
        <v>North America</v>
      </c>
      <c r="F897" s="112" t="str">
        <f t="shared" ref="F897:F960" si="554">IF(E897="Latin America","Latin_America",IF(E897="East Asia and Oceania","East_Asia_and_Oceania",IF(E897="North America","North_America",IF(E897="South and West Asia","South_and_West_Asia",E897))))</f>
        <v>North_America</v>
      </c>
      <c r="G897" s="121">
        <f>VLOOKUP(C897,'Analysis-must not modify'!C:D,2,FALSE)</f>
        <v>2013</v>
      </c>
      <c r="H897" s="121" t="str">
        <f>VLOOKUP(C897,'Analysis-must not modify'!C:FF,160,FALSE)</f>
        <v>NO</v>
      </c>
      <c r="I897" s="121" t="str">
        <f>VLOOKUP(C897,'Analysis-must not modify'!C:FI,161,FALSE)</f>
        <v>Highlands</v>
      </c>
      <c r="J897" s="121">
        <f>VLOOKUP(C897,'Analysis-must not modify'!C:FI,162,FALSE)</f>
        <v>72543.80003631064</v>
      </c>
      <c r="K897" s="121">
        <f>VLOOKUP(C897,'Analysis-must not modify'!C:FI,163,FALSE)</f>
        <v>5346.5738888405676</v>
      </c>
      <c r="L897" s="121">
        <f t="shared" ref="L897:L960" si="555">IF(ROW()-ROW(L$831)&lt;$X$1+1,1,IF(X$823="all climate",1,IF(I897=X$823,1,0)))</f>
        <v>1</v>
      </c>
      <c r="M897" s="121">
        <f t="shared" ref="M897:M960" si="556">IF(ROW()-ROW(M$831)&lt;$X$1+1,1,IF(Y$823="all level",1,IF(J897="",0,IF(Y$823=Y$825,IF(J897&gt;Z$825,1,0),IF(Y$823=Y$826,IF(AND(J897&gt;Z$826,J897&lt;Z$825),1,0),IF(Y$823=Y$827,IF(AND(J897&gt;Z$827,J897&lt;Z$826),1,0),IF(Y$823=Y$828,IF(J897&lt;Z$828,1,0))))))))</f>
        <v>1</v>
      </c>
      <c r="N897" s="121">
        <f t="shared" ref="N897:N960" si="557">IF(ROW()-ROW(N$831)&lt;$X$1+1,1,IF(AA$823="all density",1,IF(K897="",0,IF(AA$823=AA$825,IF(K897&gt;AB$825,1,0),IF(AA$823=AA$826,IF(AND(K897&gt;AB$826,K897&lt;AB$825),1,0),IF(AA$823=AA$827,IF(AND(K897&gt;AB$827,K897&lt;AB$826),1,0),IF(AA$823=AA$828,IF(K897&lt;AB$828,1,0))))))))</f>
        <v>1</v>
      </c>
      <c r="O897" s="121">
        <f t="shared" ref="O897:O960" si="558">IF(ROW()-ROW(O$831)&lt;$X$1+1,1,IF(U$823="All_regions",1,IF(F897=U$823,1,0)))</f>
        <v>1</v>
      </c>
      <c r="P897" s="121">
        <f t="shared" si="517"/>
        <v>1</v>
      </c>
      <c r="Q897" s="121">
        <f t="shared" ref="Q897:Q960" si="559">IF(ROW()-ROW(P$831)&lt;$X$1+1,1,IF(W$823="All years",1,IF(AND(W$823="Latest year",H897="Yes"),1,IF(W$823=VALUE(G897),1,0))))</f>
        <v>0</v>
      </c>
      <c r="R897" s="121" t="str">
        <f t="shared" ref="R897:R960" si="560">IF(AND(O897=1,P897=1,Q897=1,L897=1,M897=1,N897=1),C897,"")</f>
        <v/>
      </c>
      <c r="S897" s="122" t="str">
        <f t="shared" ref="S897:S960" si="561">IF(R897="","",G897)</f>
        <v/>
      </c>
      <c r="T897" s="121" t="str">
        <f t="shared" si="547"/>
        <v/>
      </c>
      <c r="U897" s="121" t="str">
        <f>IFERROR(IF('Analysis_2-must not modify'!$R897="","",IF($S$823="Total GHG",IF($T$823="All sectors",AA75,IF($T$823="Stationary",AB75,IF($T$823="Transportation",AC75,IF($T$823="Waste",AD75,IF($T$823="IPPU",AE75,Iif($T$823="AFOLU",AF75)))))),IF($S$823="Per capita",IF($T$823="All sectors",AA279,IF($T$823="Stationary",AB279,IF($T$823="Transportation",AC279,IF($T$823="Waste",AD279,IF($T$823="IPPU",AE279,IF($T$823="AFOLU",AF279)))))),IF($S$823="Per unit land area (km2)",IF($T$823="All sectors",AA483,IF($T$823="Stationary",AB483,IF($T$823="Transportation",AC483,IF($T$823="Waste",AD483,IF($T$823="IPPU",AE483,IF($T$823="AFOLU",AF483)))))),IF($S$823="Per unit GDP ($m)",IF($T$823="All sectors",AA687,IF($T$823="Stationary",AB687,IF($T$823="Transportation",AC687,IF($T$823="Waste",AD687,IF($T$823="IPPU",AE687,IF($T$823="AFOLU",AF687)))))),""))))),"")</f>
        <v/>
      </c>
      <c r="V897" s="124" t="str">
        <f>IF('Analysis_2-must not modify'!$T897="","",IF($S$823="Total GHG",IF($T$823="All sectors",U75,IF($T$823="Stationary",AG75,IF($T$823="Transportation",AP75,IF($T$823="Waste",AV75,IF($T$823="IPPU",BA75,Iif($T$823="AFOLU",BD75)))))),IF($S$823="Per capita",IF($T$823="All sectors",U279,IF($T$823="Stationary",AG279,IF($T$823="Transportation",AP279,IF($T$823="Waste",AV279,IF($T$823="IPPU",BA279,IF($T$823="AFOLU",BD279)))))),IF($S$823="Per unit land area (km2)",IF($T$823="All sectors",U483,IF($T$823="Stationary",AG483,IF($T$823="Transportation",AP483,IF($T$823="Waste",AV483,IF($T$823="IPPU",BA483,Iif($T$823="AFOLU",BD483)))))),IF($S$823="Per unit GDP ($m)",IF($T$823="All sectors",U687,IF($T$823="Stationary",AG687,IF($T$823="Transportation",AP687,IF($T$823="Waste",AV687,IF($T$823="IPPU",BA75,IF($T$823="AFOLU",BD687)))))),"")))))</f>
        <v/>
      </c>
      <c r="W897" s="124" t="str">
        <f>IF('Analysis_2-must not modify'!$T897="","",IF($S$823="Total GHG",IF($T$823="All sectors",V75,IF($T$823="Stationary",AH75,IF($T$823="Transportation",AQ75,IF($T$823="Waste",AW75,IF($T$823="IPPU",BB75,Iif($T$823="AFOLU",BE75)))))),IF($S$823="Per capita",IF($T$823="All sectors",V279,IF($T$823="Stationary",AH279,IF($T$823="Transportation",AQ279,IF($T$823="Waste",AW279,IF($T$823="IPPU",BB279,IF($T$823="AFOLU",BE279)))))),IF($S$823="Per unit land area (km2)",IF($T$823="All sectors",V483,IF($T$823="Stationary",AH483,IF($T$823="Transportation",AQ483,IF($T$823="Waste",AW483,IF($T$823="IPPU",BB483,Iif($T$823="AFOLU",BE483)))))),IF($S$823="Per unit GDP ($m)",IF($T$823="All sectors",V687,IF($T$823="Stationary",AH687,IF($T$823="Transportation",AQ687,IF($T$823="Waste",AW687,IF($T$823="IPPU",BB75,IF($T$823="AFOLU",BE687)))))),"")))))</f>
        <v/>
      </c>
      <c r="X897" s="124" t="str">
        <f>IF('Analysis_2-must not modify'!$T897="","",IF($S$823="Total GHG",IF($T$823="All sectors",W75,IF($T$823="Stationary",AI75,IF($T$823="Transportation",AR75,IF($T$823="Waste",AX75,IF($T$823="IPPU","",IF($T$823="AFOLU",BF75)))))),IF($S$823="Per capita",IF($T$823="All sectors",W279,IF($T$823="Stationary",AI279,IF($T$823="Transportation",AR279,IF($T$823="Waste",AX279,IF($T$823="IPPU","",IF($T$823="AFOLU",BF279)))))),IF($S$823="Per unit land area (km2)",IF($T$823="All sectors",W483,IF($T$823="Stationary",AI483,IF($T$823="Transportation",AR483,IF($T$823="Waste",AX483,IF($T$823="IPPU","",IF($T$823="AFOLU",BF483)))))),IF($S$823="Per unit GDP ($m)",IF($T$823="All sectors",W687,IF($T$823="Stationary",AI687,IF($T$823="Transportation",AR687,IF($T$823="Waste",AX687,IF($T$823="IPPU","",IF($T$823="AFOLU",BF687)))))),"")))))</f>
        <v/>
      </c>
      <c r="Y897" s="124" t="str">
        <f>IF('Analysis_2-must not modify'!$T897="","",IF($S$823="Total GHG",IF($T$823="All sectors",X75,IF($T$823="Stationary",AJ75,IF($T$823="Transportation",AS75,IF($T$823="Waste",AY75,"")))),IF($S$823="Per capita",IF($T$823="All sectors",X279,IF($T$823="Stationary",AJ279,IF($T$823="Transportation",AS279,IF($T$823="Waste",AY279,"")))),IF($S$823="Per unit land area (km2)",IF($T$823="All sectors",X483,IF($T$823="Stationary",AJ483,IF($T$823="Transportation",AS483,IF($T$823="Waste",AY483,"")))),IF($S$823="Per unit GDP ($m)",IF($T$823="All sectors",X687,IF($T$823="Stationary",AJ687,IF($T$823="Transportation",AS687,IF($T$823="Waste",AY687,"")))),"")))))</f>
        <v/>
      </c>
      <c r="Z897" s="124" t="str">
        <f>IF('Analysis_2-must not modify'!$T897="","",IF($S$823="Total GHG",IF($T$823="All sectors",Y75,IF($T$823="Stationary",AK75,IF($T$823="Transportation",AT75,""))),IF($S$823="Per capita",IF($T$823="All sectors",Y279,IF($T$823="Stationary",AK279,IF($T$823="Transportation",AT279,""))),IF($S$823="Per unit land area (km2)",IF($T$823="All sectors",Y483,IF($T$823="Stationary",AK483,IF($T$823="Transportation",AT483,""))),IF($S$823="Per unit GDP ($m)",IF($T$823="All sectors",Y687,IF($T$823="Stationary",AK687,IF($T$823="Transportation",AT687,""))),"")))))</f>
        <v/>
      </c>
      <c r="AA897" s="124" t="str">
        <f>IF('Analysis_2-must not modify'!$T897="","",IF($S$823="Total GHG",IF($T$823="All sectors","",IF($T$823="Stationary",AL75,"")),IF($S$823="Per capita",IF($T$823="All sectors","",IF($T$823="Stationary",AL279,"")),IF($S$823="Per unit land area (km2)",IF($T$823="All sectors","",IF($T$823="Stationary",AL483,"")),IF($S$823="Per unit GDP ($m)",IF($T$823="All sectors","",IF($T$823="Stationary",AL687,"")),"")))))</f>
        <v/>
      </c>
      <c r="AB897" s="124" t="str">
        <f>IF('Analysis_2-must not modify'!$T897="","",IF($S$823="Total GHG",IF($T$823="All sectors","",IF($T$823="Stationary",AM75,"")),IF($S$823="Per capita",IF($T$823="All sectors","",IF($T$823="Stationary",AM279,"")),IF($S$823="Per unit land area (km2)",IF($T$823="All sectors","",IF($T$823="Stationary",AM483,"")),IF($S$823="Per unit GDP ($m)",IF($T$823="All sectors","",IF($T$823="Stationary",AM687,"")),"")))))</f>
        <v/>
      </c>
      <c r="AC897" s="124" t="str">
        <f>IF('Analysis_2-must not modify'!$T897="","",IF($S$823="Total GHG",IF($T$823="All sectors","",IF($T$823="Stationary",AN75,"")),IF($S$823="Per capita",IF($T$823="All sectors","",IF($T$823="Stationary",AN279,"")),IF($S$823="Per unit land area (km2)",IF($T$823="All sectors","",IF($T$823="Stationary",AN483,"")),IF($S$823="Per unit GDP ($m)",IF($T$823="All sectors","",IF($T$823="Stationary",AN687,"")),"")))))</f>
        <v/>
      </c>
      <c r="AD897" s="121" t="str">
        <f>IF(U897&lt;X$1+1,U897,IF('Analysis_2-must not modify'!$U897="","",RANK('Analysis_2-must not modify'!$U897,rankORIGINAL)+'Analysis_2-must not modify'!X$1))</f>
        <v/>
      </c>
      <c r="AE897" s="50" t="str">
        <f t="shared" si="518"/>
        <v/>
      </c>
      <c r="AF897" s="83">
        <f t="shared" si="543"/>
        <v>0.86690358203572604</v>
      </c>
      <c r="AG897" s="83">
        <f t="shared" si="543"/>
        <v>0.96704835696627689</v>
      </c>
      <c r="AH897" s="83">
        <f t="shared" si="543"/>
        <v>0.59427465627800158</v>
      </c>
      <c r="AI897" s="83" t="str">
        <f t="shared" si="543"/>
        <v/>
      </c>
      <c r="AJ897" s="83" t="str">
        <f t="shared" si="543"/>
        <v/>
      </c>
      <c r="AK897" s="83" t="str">
        <f t="shared" si="543"/>
        <v/>
      </c>
      <c r="AL897" s="83" t="str">
        <f t="shared" si="543"/>
        <v/>
      </c>
      <c r="AM897" s="83">
        <f t="shared" si="543"/>
        <v>3.3326053778076167E-2</v>
      </c>
      <c r="AN897" s="83">
        <f t="shared" ca="1" si="548"/>
        <v>101</v>
      </c>
      <c r="AO897" s="50" t="str">
        <f t="shared" si="519"/>
        <v/>
      </c>
      <c r="AP897" s="83">
        <f t="shared" si="544"/>
        <v>1.5410067659355871</v>
      </c>
      <c r="AQ897" s="83">
        <f t="shared" si="544"/>
        <v>1.7900355004655522E-2</v>
      </c>
      <c r="AR897" s="83" t="str">
        <f t="shared" si="544"/>
        <v/>
      </c>
      <c r="AS897" s="83" t="str">
        <f t="shared" si="544"/>
        <v/>
      </c>
      <c r="AT897" s="83">
        <f t="shared" si="544"/>
        <v>2.9363456443537207E-2</v>
      </c>
      <c r="AU897" s="83">
        <f t="shared" ca="1" si="549"/>
        <v>73</v>
      </c>
      <c r="AV897" s="50" t="str">
        <f t="shared" si="520"/>
        <v/>
      </c>
      <c r="AW897" s="83">
        <f t="shared" si="545"/>
        <v>0.16920395451919396</v>
      </c>
      <c r="AX897" s="83">
        <f t="shared" si="545"/>
        <v>2.3725238963805819E-2</v>
      </c>
      <c r="AY897" s="83" t="str">
        <f t="shared" si="545"/>
        <v/>
      </c>
      <c r="AZ897" s="83">
        <f t="shared" si="545"/>
        <v>8.7074141228071639E-3</v>
      </c>
      <c r="BA897" s="83">
        <f t="shared" ca="1" si="550"/>
        <v>100</v>
      </c>
      <c r="BB897" s="50" t="str">
        <f t="shared" si="521"/>
        <v/>
      </c>
      <c r="BC897" s="83" t="str">
        <f t="shared" si="551"/>
        <v/>
      </c>
      <c r="BD897" s="83" t="str">
        <f t="shared" si="552"/>
        <v/>
      </c>
      <c r="BE897" s="83" t="e">
        <f t="shared" ca="1" si="553"/>
        <v>#VALUE!</v>
      </c>
      <c r="BF897" s="50" t="str">
        <f t="shared" si="522"/>
        <v/>
      </c>
    </row>
    <row r="898" spans="1:58" ht="15" customHeight="1">
      <c r="A898" s="25">
        <f t="shared" ref="A898:A961" si="562">IF(R898="",A897,A897+1)</f>
        <v>10</v>
      </c>
      <c r="B898" s="25">
        <v>67</v>
      </c>
      <c r="C898" s="112" t="str">
        <f t="shared" si="546"/>
        <v>Vancouver_2014</v>
      </c>
      <c r="D898" s="112" t="str">
        <f>IFERROR(VLOOKUP($C898,'Analysis-must not modify'!$C:$G,4,FALSE),"")</f>
        <v>Canada</v>
      </c>
      <c r="E898" s="112" t="str">
        <f>IFERROR(VLOOKUP($C898,'Analysis-must not modify'!$C:$G,5,FALSE),"")</f>
        <v>North America</v>
      </c>
      <c r="F898" s="112" t="str">
        <f t="shared" si="554"/>
        <v>North_America</v>
      </c>
      <c r="G898" s="121">
        <f>VLOOKUP(C898,'Analysis-must not modify'!C:D,2,FALSE)</f>
        <v>2014</v>
      </c>
      <c r="H898" s="121" t="str">
        <f>VLOOKUP(C898,'Analysis-must not modify'!C:FF,160,FALSE)</f>
        <v>NO</v>
      </c>
      <c r="I898" s="121" t="str">
        <f>VLOOKUP(C898,'Analysis-must not modify'!C:FI,161,FALSE)</f>
        <v>Highlands</v>
      </c>
      <c r="J898" s="121">
        <f>VLOOKUP(C898,'Analysis-must not modify'!C:FI,162,FALSE)</f>
        <v>69179.051066883927</v>
      </c>
      <c r="K898" s="121">
        <f>VLOOKUP(C898,'Analysis-must not modify'!C:FI,163,FALSE)</f>
        <v>5395.2544141950084</v>
      </c>
      <c r="L898" s="121">
        <f t="shared" si="555"/>
        <v>1</v>
      </c>
      <c r="M898" s="121">
        <f t="shared" si="556"/>
        <v>1</v>
      </c>
      <c r="N898" s="121">
        <f t="shared" si="557"/>
        <v>1</v>
      </c>
      <c r="O898" s="121">
        <f t="shared" si="558"/>
        <v>1</v>
      </c>
      <c r="P898" s="121">
        <f t="shared" ref="P898:P961" si="563">IF(ROW()-ROW(P$831)&lt;$X$1+1,1,IF(V$823="All countries",1,IF(D898=V$823,1,0)))</f>
        <v>1</v>
      </c>
      <c r="Q898" s="121">
        <f t="shared" si="559"/>
        <v>0</v>
      </c>
      <c r="R898" s="121" t="str">
        <f t="shared" si="560"/>
        <v/>
      </c>
      <c r="S898" s="122" t="str">
        <f t="shared" si="561"/>
        <v/>
      </c>
      <c r="T898" s="121" t="str">
        <f t="shared" si="547"/>
        <v/>
      </c>
      <c r="U898" s="121" t="str">
        <f>IFERROR(IF('Analysis_2-must not modify'!$R898="","",IF($S$823="Total GHG",IF($T$823="All sectors",AA76,IF($T$823="Stationary",AB76,IF($T$823="Transportation",AC76,IF($T$823="Waste",AD76,IF($T$823="IPPU",AE76,Iif($T$823="AFOLU",AF76)))))),IF($S$823="Per capita",IF($T$823="All sectors",AA280,IF($T$823="Stationary",AB280,IF($T$823="Transportation",AC280,IF($T$823="Waste",AD280,IF($T$823="IPPU",AE280,IF($T$823="AFOLU",AF280)))))),IF($S$823="Per unit land area (km2)",IF($T$823="All sectors",AA484,IF($T$823="Stationary",AB484,IF($T$823="Transportation",AC484,IF($T$823="Waste",AD484,IF($T$823="IPPU",AE484,IF($T$823="AFOLU",AF484)))))),IF($S$823="Per unit GDP ($m)",IF($T$823="All sectors",AA688,IF($T$823="Stationary",AB688,IF($T$823="Transportation",AC688,IF($T$823="Waste",AD688,IF($T$823="IPPU",AE688,IF($T$823="AFOLU",AF688)))))),""))))),"")</f>
        <v/>
      </c>
      <c r="V898" s="124" t="str">
        <f>IF('Analysis_2-must not modify'!$T898="","",IF($S$823="Total GHG",IF($T$823="All sectors",U76,IF($T$823="Stationary",AG76,IF($T$823="Transportation",AP76,IF($T$823="Waste",AV76,IF($T$823="IPPU",BA76,Iif($T$823="AFOLU",BD76)))))),IF($S$823="Per capita",IF($T$823="All sectors",U280,IF($T$823="Stationary",AG280,IF($T$823="Transportation",AP280,IF($T$823="Waste",AV280,IF($T$823="IPPU",BA280,IF($T$823="AFOLU",BD280)))))),IF($S$823="Per unit land area (km2)",IF($T$823="All sectors",U484,IF($T$823="Stationary",AG484,IF($T$823="Transportation",AP484,IF($T$823="Waste",AV484,IF($T$823="IPPU",BA484,Iif($T$823="AFOLU",BD484)))))),IF($S$823="Per unit GDP ($m)",IF($T$823="All sectors",U688,IF($T$823="Stationary",AG688,IF($T$823="Transportation",AP688,IF($T$823="Waste",AV688,IF($T$823="IPPU",BA76,IF($T$823="AFOLU",BD688)))))),"")))))</f>
        <v/>
      </c>
      <c r="W898" s="124" t="str">
        <f>IF('Analysis_2-must not modify'!$T898="","",IF($S$823="Total GHG",IF($T$823="All sectors",V76,IF($T$823="Stationary",AH76,IF($T$823="Transportation",AQ76,IF($T$823="Waste",AW76,IF($T$823="IPPU",BB76,Iif($T$823="AFOLU",BE76)))))),IF($S$823="Per capita",IF($T$823="All sectors",V280,IF($T$823="Stationary",AH280,IF($T$823="Transportation",AQ280,IF($T$823="Waste",AW280,IF($T$823="IPPU",BB280,IF($T$823="AFOLU",BE280)))))),IF($S$823="Per unit land area (km2)",IF($T$823="All sectors",V484,IF($T$823="Stationary",AH484,IF($T$823="Transportation",AQ484,IF($T$823="Waste",AW484,IF($T$823="IPPU",BB484,Iif($T$823="AFOLU",BE484)))))),IF($S$823="Per unit GDP ($m)",IF($T$823="All sectors",V688,IF($T$823="Stationary",AH688,IF($T$823="Transportation",AQ688,IF($T$823="Waste",AW688,IF($T$823="IPPU",BB76,IF($T$823="AFOLU",BE688)))))),"")))))</f>
        <v/>
      </c>
      <c r="X898" s="124" t="str">
        <f>IF('Analysis_2-must not modify'!$T898="","",IF($S$823="Total GHG",IF($T$823="All sectors",W76,IF($T$823="Stationary",AI76,IF($T$823="Transportation",AR76,IF($T$823="Waste",AX76,IF($T$823="IPPU","",IF($T$823="AFOLU",BF76)))))),IF($S$823="Per capita",IF($T$823="All sectors",W280,IF($T$823="Stationary",AI280,IF($T$823="Transportation",AR280,IF($T$823="Waste",AX280,IF($T$823="IPPU","",IF($T$823="AFOLU",BF280)))))),IF($S$823="Per unit land area (km2)",IF($T$823="All sectors",W484,IF($T$823="Stationary",AI484,IF($T$823="Transportation",AR484,IF($T$823="Waste",AX484,IF($T$823="IPPU","",IF($T$823="AFOLU",BF484)))))),IF($S$823="Per unit GDP ($m)",IF($T$823="All sectors",W688,IF($T$823="Stationary",AI688,IF($T$823="Transportation",AR688,IF($T$823="Waste",AX688,IF($T$823="IPPU","",IF($T$823="AFOLU",BF688)))))),"")))))</f>
        <v/>
      </c>
      <c r="Y898" s="124" t="str">
        <f>IF('Analysis_2-must not modify'!$T898="","",IF($S$823="Total GHG",IF($T$823="All sectors",X76,IF($T$823="Stationary",AJ76,IF($T$823="Transportation",AS76,IF($T$823="Waste",AY76,"")))),IF($S$823="Per capita",IF($T$823="All sectors",X280,IF($T$823="Stationary",AJ280,IF($T$823="Transportation",AS280,IF($T$823="Waste",AY280,"")))),IF($S$823="Per unit land area (km2)",IF($T$823="All sectors",X484,IF($T$823="Stationary",AJ484,IF($T$823="Transportation",AS484,IF($T$823="Waste",AY484,"")))),IF($S$823="Per unit GDP ($m)",IF($T$823="All sectors",X688,IF($T$823="Stationary",AJ688,IF($T$823="Transportation",AS688,IF($T$823="Waste",AY688,"")))),"")))))</f>
        <v/>
      </c>
      <c r="Z898" s="124" t="str">
        <f>IF('Analysis_2-must not modify'!$T898="","",IF($S$823="Total GHG",IF($T$823="All sectors",Y76,IF($T$823="Stationary",AK76,IF($T$823="Transportation",AT76,""))),IF($S$823="Per capita",IF($T$823="All sectors",Y280,IF($T$823="Stationary",AK280,IF($T$823="Transportation",AT280,""))),IF($S$823="Per unit land area (km2)",IF($T$823="All sectors",Y484,IF($T$823="Stationary",AK484,IF($T$823="Transportation",AT484,""))),IF($S$823="Per unit GDP ($m)",IF($T$823="All sectors",Y688,IF($T$823="Stationary",AK688,IF($T$823="Transportation",AT688,""))),"")))))</f>
        <v/>
      </c>
      <c r="AA898" s="124" t="str">
        <f>IF('Analysis_2-must not modify'!$T898="","",IF($S$823="Total GHG",IF($T$823="All sectors","",IF($T$823="Stationary",AL76,"")),IF($S$823="Per capita",IF($T$823="All sectors","",IF($T$823="Stationary",AL280,"")),IF($S$823="Per unit land area (km2)",IF($T$823="All sectors","",IF($T$823="Stationary",AL484,"")),IF($S$823="Per unit GDP ($m)",IF($T$823="All sectors","",IF($T$823="Stationary",AL688,"")),"")))))</f>
        <v/>
      </c>
      <c r="AB898" s="124" t="str">
        <f>IF('Analysis_2-must not modify'!$T898="","",IF($S$823="Total GHG",IF($T$823="All sectors","",IF($T$823="Stationary",AM76,"")),IF($S$823="Per capita",IF($T$823="All sectors","",IF($T$823="Stationary",AM280,"")),IF($S$823="Per unit land area (km2)",IF($T$823="All sectors","",IF($T$823="Stationary",AM484,"")),IF($S$823="Per unit GDP ($m)",IF($T$823="All sectors","",IF($T$823="Stationary",AM688,"")),"")))))</f>
        <v/>
      </c>
      <c r="AC898" s="124" t="str">
        <f>IF('Analysis_2-must not modify'!$T898="","",IF($S$823="Total GHG",IF($T$823="All sectors","",IF($T$823="Stationary",AN76,"")),IF($S$823="Per capita",IF($T$823="All sectors","",IF($T$823="Stationary",AN280,"")),IF($S$823="Per unit land area (km2)",IF($T$823="All sectors","",IF($T$823="Stationary",AN484,"")),IF($S$823="Per unit GDP ($m)",IF($T$823="All sectors","",IF($T$823="Stationary",AN688,"")),"")))))</f>
        <v/>
      </c>
      <c r="AD898" s="121" t="str">
        <f>IF(U898&lt;X$1+1,U898,IF('Analysis_2-must not modify'!$U898="","",RANK('Analysis_2-must not modify'!$U898,rankORIGINAL)+'Analysis_2-must not modify'!X$1))</f>
        <v/>
      </c>
      <c r="AE898" s="50" t="str">
        <f t="shared" ref="AE898:AE961" si="564">T898</f>
        <v/>
      </c>
      <c r="AF898" s="83">
        <f t="shared" si="543"/>
        <v>0.78137707008114221</v>
      </c>
      <c r="AG898" s="83">
        <f t="shared" si="543"/>
        <v>0.89429832272134857</v>
      </c>
      <c r="AH898" s="83">
        <f t="shared" si="543"/>
        <v>0.5598493049387675</v>
      </c>
      <c r="AI898" s="83" t="str">
        <f t="shared" si="543"/>
        <v/>
      </c>
      <c r="AJ898" s="83" t="str">
        <f t="shared" si="543"/>
        <v/>
      </c>
      <c r="AK898" s="83" t="str">
        <f t="shared" si="543"/>
        <v/>
      </c>
      <c r="AL898" s="83" t="str">
        <f t="shared" si="543"/>
        <v/>
      </c>
      <c r="AM898" s="83">
        <f t="shared" si="543"/>
        <v>3.118123951973165E-2</v>
      </c>
      <c r="AN898" s="83">
        <f t="shared" ca="1" si="548"/>
        <v>109</v>
      </c>
      <c r="AO898" s="50" t="str">
        <f t="shared" ref="AO898:AO961" si="565">T898</f>
        <v/>
      </c>
      <c r="AP898" s="83">
        <f t="shared" si="544"/>
        <v>1.5453997123384526</v>
      </c>
      <c r="AQ898" s="83">
        <f t="shared" si="544"/>
        <v>1.7738842938910308E-2</v>
      </c>
      <c r="AR898" s="83" t="str">
        <f t="shared" si="544"/>
        <v/>
      </c>
      <c r="AS898" s="83" t="str">
        <f t="shared" si="544"/>
        <v/>
      </c>
      <c r="AT898" s="83">
        <f t="shared" si="544"/>
        <v>3.0007004173373653E-2</v>
      </c>
      <c r="AU898" s="83">
        <f t="shared" ca="1" si="549"/>
        <v>72</v>
      </c>
      <c r="AV898" s="50" t="str">
        <f t="shared" ref="AV898:AV961" si="566">T898</f>
        <v/>
      </c>
      <c r="AW898" s="83">
        <f t="shared" si="545"/>
        <v>0.14602543624574701</v>
      </c>
      <c r="AX898" s="83">
        <f t="shared" si="545"/>
        <v>2.2595150287187133E-2</v>
      </c>
      <c r="AY898" s="83" t="str">
        <f t="shared" si="545"/>
        <v/>
      </c>
      <c r="AZ898" s="83">
        <f t="shared" si="545"/>
        <v>8.6460412184764506E-3</v>
      </c>
      <c r="BA898" s="83">
        <f t="shared" ca="1" si="550"/>
        <v>108</v>
      </c>
      <c r="BB898" s="50" t="str">
        <f t="shared" ref="BB898:BB961" si="567">T898</f>
        <v/>
      </c>
      <c r="BC898" s="83" t="str">
        <f t="shared" si="551"/>
        <v/>
      </c>
      <c r="BD898" s="83" t="str">
        <f t="shared" si="552"/>
        <v/>
      </c>
      <c r="BE898" s="83" t="e">
        <f t="shared" ca="1" si="553"/>
        <v>#VALUE!</v>
      </c>
      <c r="BF898" s="50" t="str">
        <f t="shared" ref="BF898:BF961" si="568">T898</f>
        <v/>
      </c>
    </row>
    <row r="899" spans="1:58" ht="15" customHeight="1">
      <c r="A899" s="25">
        <f t="shared" si="562"/>
        <v>10</v>
      </c>
      <c r="B899" s="25">
        <v>68</v>
      </c>
      <c r="C899" s="112" t="str">
        <f t="shared" si="546"/>
        <v>Vancouver_2015</v>
      </c>
      <c r="D899" s="112" t="str">
        <f>IFERROR(VLOOKUP($C899,'Analysis-must not modify'!$C:$G,4,FALSE),"")</f>
        <v>Canada</v>
      </c>
      <c r="E899" s="112" t="str">
        <f>IFERROR(VLOOKUP($C899,'Analysis-must not modify'!$C:$G,5,FALSE),"")</f>
        <v>North America</v>
      </c>
      <c r="F899" s="112" t="str">
        <f t="shared" si="554"/>
        <v>North_America</v>
      </c>
      <c r="G899" s="121">
        <f>VLOOKUP(C899,'Analysis-must not modify'!C:D,2,FALSE)</f>
        <v>2015</v>
      </c>
      <c r="H899" s="121" t="str">
        <f>VLOOKUP(C899,'Analysis-must not modify'!C:FF,160,FALSE)</f>
        <v>NO</v>
      </c>
      <c r="I899" s="121" t="str">
        <f>VLOOKUP(C899,'Analysis-must not modify'!C:FI,161,FALSE)</f>
        <v>Highlands</v>
      </c>
      <c r="J899" s="121">
        <f>VLOOKUP(C899,'Analysis-must not modify'!C:FI,162,FALSE)</f>
        <v>61694.178898118058</v>
      </c>
      <c r="K899" s="121">
        <f>VLOOKUP(C899,'Analysis-must not modify'!C:FI,163,FALSE)</f>
        <v>5443.9349395494492</v>
      </c>
      <c r="L899" s="121">
        <f t="shared" si="555"/>
        <v>1</v>
      </c>
      <c r="M899" s="121">
        <f t="shared" si="556"/>
        <v>1</v>
      </c>
      <c r="N899" s="121">
        <f t="shared" si="557"/>
        <v>1</v>
      </c>
      <c r="O899" s="121">
        <f t="shared" si="558"/>
        <v>1</v>
      </c>
      <c r="P899" s="121">
        <f t="shared" si="563"/>
        <v>1</v>
      </c>
      <c r="Q899" s="121">
        <f t="shared" si="559"/>
        <v>0</v>
      </c>
      <c r="R899" s="121" t="str">
        <f t="shared" si="560"/>
        <v/>
      </c>
      <c r="S899" s="122" t="str">
        <f t="shared" si="561"/>
        <v/>
      </c>
      <c r="T899" s="121" t="str">
        <f t="shared" si="547"/>
        <v/>
      </c>
      <c r="U899" s="121" t="str">
        <f>IFERROR(IF('Analysis_2-must not modify'!$R899="","",IF($S$823="Total GHG",IF($T$823="All sectors",AA77,IF($T$823="Stationary",AB77,IF($T$823="Transportation",AC77,IF($T$823="Waste",AD77,IF($T$823="IPPU",AE77,Iif($T$823="AFOLU",AF77)))))),IF($S$823="Per capita",IF($T$823="All sectors",AA281,IF($T$823="Stationary",AB281,IF($T$823="Transportation",AC281,IF($T$823="Waste",AD281,IF($T$823="IPPU",AE281,IF($T$823="AFOLU",AF281)))))),IF($S$823="Per unit land area (km2)",IF($T$823="All sectors",AA485,IF($T$823="Stationary",AB485,IF($T$823="Transportation",AC485,IF($T$823="Waste",AD485,IF($T$823="IPPU",AE485,IF($T$823="AFOLU",AF485)))))),IF($S$823="Per unit GDP ($m)",IF($T$823="All sectors",AA689,IF($T$823="Stationary",AB689,IF($T$823="Transportation",AC689,IF($T$823="Waste",AD689,IF($T$823="IPPU",AE689,IF($T$823="AFOLU",AF689)))))),""))))),"")</f>
        <v/>
      </c>
      <c r="V899" s="124" t="str">
        <f>IF('Analysis_2-must not modify'!$T899="","",IF($S$823="Total GHG",IF($T$823="All sectors",U77,IF($T$823="Stationary",AG77,IF($T$823="Transportation",AP77,IF($T$823="Waste",AV77,IF($T$823="IPPU",BA77,Iif($T$823="AFOLU",BD77)))))),IF($S$823="Per capita",IF($T$823="All sectors",U281,IF($T$823="Stationary",AG281,IF($T$823="Transportation",AP281,IF($T$823="Waste",AV281,IF($T$823="IPPU",BA281,IF($T$823="AFOLU",BD281)))))),IF($S$823="Per unit land area (km2)",IF($T$823="All sectors",U485,IF($T$823="Stationary",AG485,IF($T$823="Transportation",AP485,IF($T$823="Waste",AV485,IF($T$823="IPPU",BA485,Iif($T$823="AFOLU",BD485)))))),IF($S$823="Per unit GDP ($m)",IF($T$823="All sectors",U689,IF($T$823="Stationary",AG689,IF($T$823="Transportation",AP689,IF($T$823="Waste",AV689,IF($T$823="IPPU",BA77,IF($T$823="AFOLU",BD689)))))),"")))))</f>
        <v/>
      </c>
      <c r="W899" s="124" t="str">
        <f>IF('Analysis_2-must not modify'!$T899="","",IF($S$823="Total GHG",IF($T$823="All sectors",V77,IF($T$823="Stationary",AH77,IF($T$823="Transportation",AQ77,IF($T$823="Waste",AW77,IF($T$823="IPPU",BB77,Iif($T$823="AFOLU",BE77)))))),IF($S$823="Per capita",IF($T$823="All sectors",V281,IF($T$823="Stationary",AH281,IF($T$823="Transportation",AQ281,IF($T$823="Waste",AW281,IF($T$823="IPPU",BB281,IF($T$823="AFOLU",BE281)))))),IF($S$823="Per unit land area (km2)",IF($T$823="All sectors",V485,IF($T$823="Stationary",AH485,IF($T$823="Transportation",AQ485,IF($T$823="Waste",AW485,IF($T$823="IPPU",BB485,Iif($T$823="AFOLU",BE485)))))),IF($S$823="Per unit GDP ($m)",IF($T$823="All sectors",V689,IF($T$823="Stationary",AH689,IF($T$823="Transportation",AQ689,IF($T$823="Waste",AW689,IF($T$823="IPPU",BB77,IF($T$823="AFOLU",BE689)))))),"")))))</f>
        <v/>
      </c>
      <c r="X899" s="124" t="str">
        <f>IF('Analysis_2-must not modify'!$T899="","",IF($S$823="Total GHG",IF($T$823="All sectors",W77,IF($T$823="Stationary",AI77,IF($T$823="Transportation",AR77,IF($T$823="Waste",AX77,IF($T$823="IPPU","",IF($T$823="AFOLU",BF77)))))),IF($S$823="Per capita",IF($T$823="All sectors",W281,IF($T$823="Stationary",AI281,IF($T$823="Transportation",AR281,IF($T$823="Waste",AX281,IF($T$823="IPPU","",IF($T$823="AFOLU",BF281)))))),IF($S$823="Per unit land area (km2)",IF($T$823="All sectors",W485,IF($T$823="Stationary",AI485,IF($T$823="Transportation",AR485,IF($T$823="Waste",AX485,IF($T$823="IPPU","",IF($T$823="AFOLU",BF485)))))),IF($S$823="Per unit GDP ($m)",IF($T$823="All sectors",W689,IF($T$823="Stationary",AI689,IF($T$823="Transportation",AR689,IF($T$823="Waste",AX689,IF($T$823="IPPU","",IF($T$823="AFOLU",BF689)))))),"")))))</f>
        <v/>
      </c>
      <c r="Y899" s="124" t="str">
        <f>IF('Analysis_2-must not modify'!$T899="","",IF($S$823="Total GHG",IF($T$823="All sectors",X77,IF($T$823="Stationary",AJ77,IF($T$823="Transportation",AS77,IF($T$823="Waste",AY77,"")))),IF($S$823="Per capita",IF($T$823="All sectors",X281,IF($T$823="Stationary",AJ281,IF($T$823="Transportation",AS281,IF($T$823="Waste",AY281,"")))),IF($S$823="Per unit land area (km2)",IF($T$823="All sectors",X485,IF($T$823="Stationary",AJ485,IF($T$823="Transportation",AS485,IF($T$823="Waste",AY485,"")))),IF($S$823="Per unit GDP ($m)",IF($T$823="All sectors",X689,IF($T$823="Stationary",AJ689,IF($T$823="Transportation",AS689,IF($T$823="Waste",AY689,"")))),"")))))</f>
        <v/>
      </c>
      <c r="Z899" s="124" t="str">
        <f>IF('Analysis_2-must not modify'!$T899="","",IF($S$823="Total GHG",IF($T$823="All sectors",Y77,IF($T$823="Stationary",AK77,IF($T$823="Transportation",AT77,""))),IF($S$823="Per capita",IF($T$823="All sectors",Y281,IF($T$823="Stationary",AK281,IF($T$823="Transportation",AT281,""))),IF($S$823="Per unit land area (km2)",IF($T$823="All sectors",Y485,IF($T$823="Stationary",AK485,IF($T$823="Transportation",AT485,""))),IF($S$823="Per unit GDP ($m)",IF($T$823="All sectors",Y689,IF($T$823="Stationary",AK689,IF($T$823="Transportation",AT689,""))),"")))))</f>
        <v/>
      </c>
      <c r="AA899" s="124" t="str">
        <f>IF('Analysis_2-must not modify'!$T899="","",IF($S$823="Total GHG",IF($T$823="All sectors","",IF($T$823="Stationary",AL77,"")),IF($S$823="Per capita",IF($T$823="All sectors","",IF($T$823="Stationary",AL281,"")),IF($S$823="Per unit land area (km2)",IF($T$823="All sectors","",IF($T$823="Stationary",AL485,"")),IF($S$823="Per unit GDP ($m)",IF($T$823="All sectors","",IF($T$823="Stationary",AL689,"")),"")))))</f>
        <v/>
      </c>
      <c r="AB899" s="124" t="str">
        <f>IF('Analysis_2-must not modify'!$T899="","",IF($S$823="Total GHG",IF($T$823="All sectors","",IF($T$823="Stationary",AM77,"")),IF($S$823="Per capita",IF($T$823="All sectors","",IF($T$823="Stationary",AM281,"")),IF($S$823="Per unit land area (km2)",IF($T$823="All sectors","",IF($T$823="Stationary",AM485,"")),IF($S$823="Per unit GDP ($m)",IF($T$823="All sectors","",IF($T$823="Stationary",AM689,"")),"")))))</f>
        <v/>
      </c>
      <c r="AC899" s="124" t="str">
        <f>IF('Analysis_2-must not modify'!$T899="","",IF($S$823="Total GHG",IF($T$823="All sectors","",IF($T$823="Stationary",AN77,"")),IF($S$823="Per capita",IF($T$823="All sectors","",IF($T$823="Stationary",AN281,"")),IF($S$823="Per unit land area (km2)",IF($T$823="All sectors","",IF($T$823="Stationary",AN485,"")),IF($S$823="Per unit GDP ($m)",IF($T$823="All sectors","",IF($T$823="Stationary",AN689,"")),"")))))</f>
        <v/>
      </c>
      <c r="AD899" s="121" t="str">
        <f>IF(U899&lt;X$1+1,U899,IF('Analysis_2-must not modify'!$U899="","",RANK('Analysis_2-must not modify'!$U899,rankORIGINAL)+'Analysis_2-must not modify'!X$1))</f>
        <v/>
      </c>
      <c r="AE899" s="50" t="str">
        <f t="shared" si="564"/>
        <v/>
      </c>
      <c r="AF899" s="83">
        <f t="shared" si="543"/>
        <v>0.71374338459331121</v>
      </c>
      <c r="AG899" s="83">
        <f t="shared" si="543"/>
        <v>0.82928146001336955</v>
      </c>
      <c r="AH899" s="83">
        <f t="shared" si="543"/>
        <v>0.52817000853713392</v>
      </c>
      <c r="AI899" s="83" t="str">
        <f t="shared" si="543"/>
        <v/>
      </c>
      <c r="AJ899" s="83" t="str">
        <f t="shared" si="543"/>
        <v/>
      </c>
      <c r="AK899" s="83" t="str">
        <f t="shared" si="543"/>
        <v/>
      </c>
      <c r="AL899" s="83" t="str">
        <f t="shared" si="543"/>
        <v/>
      </c>
      <c r="AM899" s="83">
        <f t="shared" si="543"/>
        <v>2.8823176583411884E-2</v>
      </c>
      <c r="AN899" s="83">
        <f t="shared" ca="1" si="548"/>
        <v>120</v>
      </c>
      <c r="AO899" s="50" t="str">
        <f t="shared" si="565"/>
        <v/>
      </c>
      <c r="AP899" s="83">
        <f t="shared" si="544"/>
        <v>1.6072709873586049</v>
      </c>
      <c r="AQ899" s="83">
        <f t="shared" si="544"/>
        <v>1.7580219405926363E-2</v>
      </c>
      <c r="AR899" s="83" t="str">
        <f t="shared" si="544"/>
        <v/>
      </c>
      <c r="AS899" s="83" t="str">
        <f t="shared" si="544"/>
        <v/>
      </c>
      <c r="AT899" s="83">
        <f t="shared" si="544"/>
        <v>3.0639042492489006E-2</v>
      </c>
      <c r="AU899" s="83">
        <f t="shared" ca="1" si="549"/>
        <v>67</v>
      </c>
      <c r="AV899" s="50" t="str">
        <f t="shared" si="566"/>
        <v/>
      </c>
      <c r="AW899" s="83">
        <f t="shared" si="545"/>
        <v>0.13327723886543977</v>
      </c>
      <c r="AX899" s="83">
        <f t="shared" si="545"/>
        <v>2.1485272473147E-2</v>
      </c>
      <c r="AY899" s="83" t="str">
        <f t="shared" si="545"/>
        <v/>
      </c>
      <c r="AZ899" s="83">
        <f t="shared" si="545"/>
        <v>8.4575404664471287E-3</v>
      </c>
      <c r="BA899" s="83">
        <f t="shared" ca="1" si="550"/>
        <v>111</v>
      </c>
      <c r="BB899" s="50" t="str">
        <f t="shared" si="567"/>
        <v/>
      </c>
      <c r="BC899" s="83" t="str">
        <f t="shared" si="551"/>
        <v/>
      </c>
      <c r="BD899" s="83" t="str">
        <f t="shared" si="552"/>
        <v/>
      </c>
      <c r="BE899" s="83" t="e">
        <f t="shared" ca="1" si="553"/>
        <v>#VALUE!</v>
      </c>
      <c r="BF899" s="50" t="str">
        <f t="shared" si="568"/>
        <v/>
      </c>
    </row>
    <row r="900" spans="1:58" ht="15" customHeight="1">
      <c r="A900" s="25">
        <f t="shared" si="562"/>
        <v>10</v>
      </c>
      <c r="B900" s="25">
        <v>69</v>
      </c>
      <c r="C900" s="112" t="str">
        <f t="shared" si="546"/>
        <v>Vancouver_2016</v>
      </c>
      <c r="D900" s="112" t="str">
        <f>IFERROR(VLOOKUP($C900,'Analysis-must not modify'!$C:$G,4,FALSE),"")</f>
        <v>Canada</v>
      </c>
      <c r="E900" s="112" t="str">
        <f>IFERROR(VLOOKUP($C900,'Analysis-must not modify'!$C:$G,5,FALSE),"")</f>
        <v>North America</v>
      </c>
      <c r="F900" s="112" t="str">
        <f t="shared" si="554"/>
        <v>North_America</v>
      </c>
      <c r="G900" s="121">
        <f>VLOOKUP(C900,'Analysis-must not modify'!C:D,2,FALSE)</f>
        <v>2016</v>
      </c>
      <c r="H900" s="121" t="str">
        <f>VLOOKUP(C900,'Analysis-must not modify'!C:FF,160,FALSE)</f>
        <v>NO</v>
      </c>
      <c r="I900" s="121" t="str">
        <f>VLOOKUP(C900,'Analysis-must not modify'!C:FI,161,FALSE)</f>
        <v>Highlands</v>
      </c>
      <c r="J900" s="121">
        <f>VLOOKUP(C900,'Analysis-must not modify'!C:FI,162,FALSE)</f>
        <v>61345.941793800652</v>
      </c>
      <c r="K900" s="121">
        <f>VLOOKUP(C900,'Analysis-must not modify'!C:FI,163,FALSE)</f>
        <v>5492.6154649038881</v>
      </c>
      <c r="L900" s="121">
        <f t="shared" si="555"/>
        <v>1</v>
      </c>
      <c r="M900" s="121">
        <f t="shared" si="556"/>
        <v>1</v>
      </c>
      <c r="N900" s="121">
        <f t="shared" si="557"/>
        <v>1</v>
      </c>
      <c r="O900" s="121">
        <f t="shared" si="558"/>
        <v>1</v>
      </c>
      <c r="P900" s="121">
        <f t="shared" si="563"/>
        <v>1</v>
      </c>
      <c r="Q900" s="121">
        <f t="shared" si="559"/>
        <v>0</v>
      </c>
      <c r="R900" s="121" t="str">
        <f t="shared" si="560"/>
        <v/>
      </c>
      <c r="S900" s="122" t="str">
        <f t="shared" si="561"/>
        <v/>
      </c>
      <c r="T900" s="121" t="str">
        <f t="shared" si="547"/>
        <v/>
      </c>
      <c r="U900" s="121" t="str">
        <f>IFERROR(IF('Analysis_2-must not modify'!$R900="","",IF($S$823="Total GHG",IF($T$823="All sectors",AA78,IF($T$823="Stationary",AB78,IF($T$823="Transportation",AC78,IF($T$823="Waste",AD78,IF($T$823="IPPU",AE78,Iif($T$823="AFOLU",AF78)))))),IF($S$823="Per capita",IF($T$823="All sectors",AA282,IF($T$823="Stationary",AB282,IF($T$823="Transportation",AC282,IF($T$823="Waste",AD282,IF($T$823="IPPU",AE282,IF($T$823="AFOLU",AF282)))))),IF($S$823="Per unit land area (km2)",IF($T$823="All sectors",AA486,IF($T$823="Stationary",AB486,IF($T$823="Transportation",AC486,IF($T$823="Waste",AD486,IF($T$823="IPPU",AE486,IF($T$823="AFOLU",AF486)))))),IF($S$823="Per unit GDP ($m)",IF($T$823="All sectors",AA690,IF($T$823="Stationary",AB690,IF($T$823="Transportation",AC690,IF($T$823="Waste",AD690,IF($T$823="IPPU",AE690,IF($T$823="AFOLU",AF690)))))),""))))),"")</f>
        <v/>
      </c>
      <c r="V900" s="124" t="str">
        <f>IF('Analysis_2-must not modify'!$T900="","",IF($S$823="Total GHG",IF($T$823="All sectors",U78,IF($T$823="Stationary",AG78,IF($T$823="Transportation",AP78,IF($T$823="Waste",AV78,IF($T$823="IPPU",BA78,Iif($T$823="AFOLU",BD78)))))),IF($S$823="Per capita",IF($T$823="All sectors",U282,IF($T$823="Stationary",AG282,IF($T$823="Transportation",AP282,IF($T$823="Waste",AV282,IF($T$823="IPPU",BA282,IF($T$823="AFOLU",BD282)))))),IF($S$823="Per unit land area (km2)",IF($T$823="All sectors",U486,IF($T$823="Stationary",AG486,IF($T$823="Transportation",AP486,IF($T$823="Waste",AV486,IF($T$823="IPPU",BA486,Iif($T$823="AFOLU",BD486)))))),IF($S$823="Per unit GDP ($m)",IF($T$823="All sectors",U690,IF($T$823="Stationary",AG690,IF($T$823="Transportation",AP690,IF($T$823="Waste",AV690,IF($T$823="IPPU",BA78,IF($T$823="AFOLU",BD690)))))),"")))))</f>
        <v/>
      </c>
      <c r="W900" s="124" t="str">
        <f>IF('Analysis_2-must not modify'!$T900="","",IF($S$823="Total GHG",IF($T$823="All sectors",V78,IF($T$823="Stationary",AH78,IF($T$823="Transportation",AQ78,IF($T$823="Waste",AW78,IF($T$823="IPPU",BB78,Iif($T$823="AFOLU",BE78)))))),IF($S$823="Per capita",IF($T$823="All sectors",V282,IF($T$823="Stationary",AH282,IF($T$823="Transportation",AQ282,IF($T$823="Waste",AW282,IF($T$823="IPPU",BB282,IF($T$823="AFOLU",BE282)))))),IF($S$823="Per unit land area (km2)",IF($T$823="All sectors",V486,IF($T$823="Stationary",AH486,IF($T$823="Transportation",AQ486,IF($T$823="Waste",AW486,IF($T$823="IPPU",BB486,Iif($T$823="AFOLU",BE486)))))),IF($S$823="Per unit GDP ($m)",IF($T$823="All sectors",V690,IF($T$823="Stationary",AH690,IF($T$823="Transportation",AQ690,IF($T$823="Waste",AW690,IF($T$823="IPPU",BB78,IF($T$823="AFOLU",BE690)))))),"")))))</f>
        <v/>
      </c>
      <c r="X900" s="124" t="str">
        <f>IF('Analysis_2-must not modify'!$T900="","",IF($S$823="Total GHG",IF($T$823="All sectors",W78,IF($T$823="Stationary",AI78,IF($T$823="Transportation",AR78,IF($T$823="Waste",AX78,IF($T$823="IPPU","",IF($T$823="AFOLU",BF78)))))),IF($S$823="Per capita",IF($T$823="All sectors",W282,IF($T$823="Stationary",AI282,IF($T$823="Transportation",AR282,IF($T$823="Waste",AX282,IF($T$823="IPPU","",IF($T$823="AFOLU",BF282)))))),IF($S$823="Per unit land area (km2)",IF($T$823="All sectors",W486,IF($T$823="Stationary",AI486,IF($T$823="Transportation",AR486,IF($T$823="Waste",AX486,IF($T$823="IPPU","",IF($T$823="AFOLU",BF486)))))),IF($S$823="Per unit GDP ($m)",IF($T$823="All sectors",W690,IF($T$823="Stationary",AI690,IF($T$823="Transportation",AR690,IF($T$823="Waste",AX690,IF($T$823="IPPU","",IF($T$823="AFOLU",BF690)))))),"")))))</f>
        <v/>
      </c>
      <c r="Y900" s="124" t="str">
        <f>IF('Analysis_2-must not modify'!$T900="","",IF($S$823="Total GHG",IF($T$823="All sectors",X78,IF($T$823="Stationary",AJ78,IF($T$823="Transportation",AS78,IF($T$823="Waste",AY78,"")))),IF($S$823="Per capita",IF($T$823="All sectors",X282,IF($T$823="Stationary",AJ282,IF($T$823="Transportation",AS282,IF($T$823="Waste",AY282,"")))),IF($S$823="Per unit land area (km2)",IF($T$823="All sectors",X486,IF($T$823="Stationary",AJ486,IF($T$823="Transportation",AS486,IF($T$823="Waste",AY486,"")))),IF($S$823="Per unit GDP ($m)",IF($T$823="All sectors",X690,IF($T$823="Stationary",AJ690,IF($T$823="Transportation",AS690,IF($T$823="Waste",AY690,"")))),"")))))</f>
        <v/>
      </c>
      <c r="Z900" s="124" t="str">
        <f>IF('Analysis_2-must not modify'!$T900="","",IF($S$823="Total GHG",IF($T$823="All sectors",Y78,IF($T$823="Stationary",AK78,IF($T$823="Transportation",AT78,""))),IF($S$823="Per capita",IF($T$823="All sectors",Y282,IF($T$823="Stationary",AK282,IF($T$823="Transportation",AT282,""))),IF($S$823="Per unit land area (km2)",IF($T$823="All sectors",Y486,IF($T$823="Stationary",AK486,IF($T$823="Transportation",AT486,""))),IF($S$823="Per unit GDP ($m)",IF($T$823="All sectors",Y690,IF($T$823="Stationary",AK690,IF($T$823="Transportation",AT690,""))),"")))))</f>
        <v/>
      </c>
      <c r="AA900" s="124" t="str">
        <f>IF('Analysis_2-must not modify'!$T900="","",IF($S$823="Total GHG",IF($T$823="All sectors","",IF($T$823="Stationary",AL78,"")),IF($S$823="Per capita",IF($T$823="All sectors","",IF($T$823="Stationary",AL282,"")),IF($S$823="Per unit land area (km2)",IF($T$823="All sectors","",IF($T$823="Stationary",AL486,"")),IF($S$823="Per unit GDP ($m)",IF($T$823="All sectors","",IF($T$823="Stationary",AL690,"")),"")))))</f>
        <v/>
      </c>
      <c r="AB900" s="124" t="str">
        <f>IF('Analysis_2-must not modify'!$T900="","",IF($S$823="Total GHG",IF($T$823="All sectors","",IF($T$823="Stationary",AM78,"")),IF($S$823="Per capita",IF($T$823="All sectors","",IF($T$823="Stationary",AM282,"")),IF($S$823="Per unit land area (km2)",IF($T$823="All sectors","",IF($T$823="Stationary",AM486,"")),IF($S$823="Per unit GDP ($m)",IF($T$823="All sectors","",IF($T$823="Stationary",AM690,"")),"")))))</f>
        <v/>
      </c>
      <c r="AC900" s="124" t="str">
        <f>IF('Analysis_2-must not modify'!$T900="","",IF($S$823="Total GHG",IF($T$823="All sectors","",IF($T$823="Stationary",AN78,"")),IF($S$823="Per capita",IF($T$823="All sectors","",IF($T$823="Stationary",AN282,"")),IF($S$823="Per unit land area (km2)",IF($T$823="All sectors","",IF($T$823="Stationary",AN486,"")),IF($S$823="Per unit GDP ($m)",IF($T$823="All sectors","",IF($T$823="Stationary",AN690,"")),"")))))</f>
        <v/>
      </c>
      <c r="AD900" s="121" t="str">
        <f>IF(U900&lt;X$1+1,U900,IF('Analysis_2-must not modify'!$U900="","",RANK('Analysis_2-must not modify'!$U900,rankORIGINAL)+'Analysis_2-must not modify'!X$1))</f>
        <v/>
      </c>
      <c r="AE900" s="50" t="str">
        <f t="shared" si="564"/>
        <v/>
      </c>
      <c r="AF900" s="83">
        <f t="shared" si="543"/>
        <v>0.75752497963069121</v>
      </c>
      <c r="AG900" s="83">
        <f t="shared" si="543"/>
        <v>1.4117283271456003</v>
      </c>
      <c r="AH900" s="83">
        <f t="shared" si="543"/>
        <v>4.2723871521670054E-3</v>
      </c>
      <c r="AI900" s="83" t="str">
        <f t="shared" si="543"/>
        <v/>
      </c>
      <c r="AJ900" s="83" t="str">
        <f t="shared" si="543"/>
        <v/>
      </c>
      <c r="AK900" s="83" t="str">
        <f t="shared" si="543"/>
        <v/>
      </c>
      <c r="AL900" s="83" t="str">
        <f t="shared" si="543"/>
        <v/>
      </c>
      <c r="AM900" s="83">
        <f t="shared" si="543"/>
        <v>3.0148355038697928E-2</v>
      </c>
      <c r="AN900" s="83">
        <f t="shared" ca="1" si="548"/>
        <v>111</v>
      </c>
      <c r="AO900" s="50" t="str">
        <f t="shared" si="565"/>
        <v/>
      </c>
      <c r="AP900" s="83">
        <f t="shared" si="544"/>
        <v>1.6399124578558057</v>
      </c>
      <c r="AQ900" s="83">
        <f t="shared" si="544"/>
        <v>1.7424407603335197E-2</v>
      </c>
      <c r="AR900" s="83" t="str">
        <f t="shared" si="544"/>
        <v/>
      </c>
      <c r="AS900" s="83" t="str">
        <f t="shared" si="544"/>
        <v/>
      </c>
      <c r="AT900" s="83">
        <f t="shared" si="544"/>
        <v>3.1259877421301416E-2</v>
      </c>
      <c r="AU900" s="83">
        <f t="shared" ca="1" si="549"/>
        <v>64</v>
      </c>
      <c r="AV900" s="50" t="str">
        <f t="shared" si="566"/>
        <v/>
      </c>
      <c r="AW900" s="83">
        <f t="shared" si="545"/>
        <v>0.13408570500704312</v>
      </c>
      <c r="AX900" s="83">
        <f t="shared" si="545"/>
        <v>2.7293400012035108E-2</v>
      </c>
      <c r="AY900" s="83" t="str">
        <f t="shared" si="545"/>
        <v/>
      </c>
      <c r="AZ900" s="83">
        <f t="shared" si="545"/>
        <v>8.4482602588181552E-3</v>
      </c>
      <c r="BA900" s="83">
        <f t="shared" ca="1" si="550"/>
        <v>109</v>
      </c>
      <c r="BB900" s="50" t="str">
        <f t="shared" si="567"/>
        <v/>
      </c>
      <c r="BC900" s="83" t="str">
        <f t="shared" si="551"/>
        <v/>
      </c>
      <c r="BD900" s="83" t="str">
        <f t="shared" si="552"/>
        <v/>
      </c>
      <c r="BE900" s="83" t="e">
        <f t="shared" ca="1" si="553"/>
        <v>#VALUE!</v>
      </c>
      <c r="BF900" s="50" t="str">
        <f t="shared" si="568"/>
        <v/>
      </c>
    </row>
    <row r="901" spans="1:58" ht="15" customHeight="1">
      <c r="A901" s="25">
        <f t="shared" si="562"/>
        <v>11</v>
      </c>
      <c r="B901" s="25">
        <v>70</v>
      </c>
      <c r="C901" s="112" t="str">
        <f t="shared" si="546"/>
        <v>Vancouver_2017</v>
      </c>
      <c r="D901" s="112" t="str">
        <f>IFERROR(VLOOKUP($C901,'Analysis-must not modify'!$C:$G,4,FALSE),"")</f>
        <v>Canada</v>
      </c>
      <c r="E901" s="112" t="str">
        <f>IFERROR(VLOOKUP($C901,'Analysis-must not modify'!$C:$G,5,FALSE),"")</f>
        <v>North America</v>
      </c>
      <c r="F901" s="112" t="str">
        <f t="shared" si="554"/>
        <v>North_America</v>
      </c>
      <c r="G901" s="121">
        <f>VLOOKUP(C901,'Analysis-must not modify'!C:D,2,FALSE)</f>
        <v>2017</v>
      </c>
      <c r="H901" s="121" t="str">
        <f>VLOOKUP(C901,'Analysis-must not modify'!C:FF,160,FALSE)</f>
        <v>Yes</v>
      </c>
      <c r="I901" s="121" t="str">
        <f>VLOOKUP(C901,'Analysis-must not modify'!C:FI,161,FALSE)</f>
        <v>Highlands</v>
      </c>
      <c r="J901" s="121">
        <f>VLOOKUP(C901,'Analysis-must not modify'!C:FI,162,FALSE)</f>
        <v>64890.321243913691</v>
      </c>
      <c r="K901" s="121">
        <f>VLOOKUP(C901,'Analysis-must not modify'!C:FI,163,FALSE)</f>
        <v>5541.3238236061579</v>
      </c>
      <c r="L901" s="121">
        <f t="shared" si="555"/>
        <v>1</v>
      </c>
      <c r="M901" s="121">
        <f t="shared" si="556"/>
        <v>1</v>
      </c>
      <c r="N901" s="121">
        <f t="shared" si="557"/>
        <v>1</v>
      </c>
      <c r="O901" s="121">
        <f t="shared" si="558"/>
        <v>1</v>
      </c>
      <c r="P901" s="121">
        <f t="shared" si="563"/>
        <v>1</v>
      </c>
      <c r="Q901" s="121">
        <f t="shared" si="559"/>
        <v>1</v>
      </c>
      <c r="R901" s="121" t="str">
        <f t="shared" si="560"/>
        <v>Vancouver_2017</v>
      </c>
      <c r="S901" s="122">
        <f t="shared" si="561"/>
        <v>2017</v>
      </c>
      <c r="T901" s="121" t="str">
        <f t="shared" si="547"/>
        <v>Vancouver_2017</v>
      </c>
      <c r="U901" s="121">
        <f ca="1">IFERROR(IF('Analysis_2-must not modify'!$R901="","",IF($S$823="Total GHG",IF($T$823="All sectors",AA79,IF($T$823="Stationary",AB79,IF($T$823="Transportation",AC79,IF($T$823="Waste",AD79,IF($T$823="IPPU",AE79,Iif($T$823="AFOLU",AF79)))))),IF($S$823="Per capita",IF($T$823="All sectors",AA283,IF($T$823="Stationary",AB283,IF($T$823="Transportation",AC283,IF($T$823="Waste",AD283,IF($T$823="IPPU",AE283,IF($T$823="AFOLU",AF283)))))),IF($S$823="Per unit land area (km2)",IF($T$823="All sectors",AA487,IF($T$823="Stationary",AB487,IF($T$823="Transportation",AC487,IF($T$823="Waste",AD487,IF($T$823="IPPU",AE487,IF($T$823="AFOLU",AF487)))))),IF($S$823="Per unit GDP ($m)",IF($T$823="All sectors",AA691,IF($T$823="Stationary",AB691,IF($T$823="Transportation",AC691,IF($T$823="Waste",AD691,IF($T$823="IPPU",AE691,IF($T$823="AFOLU",AF691)))))),""))))),"")</f>
        <v>106</v>
      </c>
      <c r="V901" s="124">
        <f>IF('Analysis_2-must not modify'!$T901="","",IF($S$823="Total GHG",IF($T$823="All sectors",U79,IF($T$823="Stationary",AG79,IF($T$823="Transportation",AP79,IF($T$823="Waste",AV79,IF($T$823="IPPU",BA79,Iif($T$823="AFOLU",BD79)))))),IF($S$823="Per capita",IF($T$823="All sectors",U283,IF($T$823="Stationary",AG283,IF($T$823="Transportation",AP283,IF($T$823="Waste",AV283,IF($T$823="IPPU",BA283,IF($T$823="AFOLU",BD283)))))),IF($S$823="Per unit land area (km2)",IF($T$823="All sectors",U487,IF($T$823="Stationary",AG487,IF($T$823="Transportation",AP487,IF($T$823="Waste",AV487,IF($T$823="IPPU",BA487,Iif($T$823="AFOLU",BD487)))))),IF($S$823="Per unit GDP ($m)",IF($T$823="All sectors",U691,IF($T$823="Stationary",AG691,IF($T$823="Transportation",AP691,IF($T$823="Waste",AV691,IF($T$823="IPPU",BA79,IF($T$823="AFOLU",BD691)))))),"")))))</f>
        <v>2.4070171968331651</v>
      </c>
      <c r="W901" s="124">
        <f>IF('Analysis_2-must not modify'!$T901="","",IF($S$823="Total GHG",IF($T$823="All sectors",V79,IF($T$823="Stationary",AH79,IF($T$823="Transportation",AQ79,IF($T$823="Waste",AW79,IF($T$823="IPPU",BB79,Iif($T$823="AFOLU",BE79)))))),IF($S$823="Per capita",IF($T$823="All sectors",V283,IF($T$823="Stationary",AH283,IF($T$823="Transportation",AQ283,IF($T$823="Waste",AW283,IF($T$823="IPPU",BB283,IF($T$823="AFOLU",BE283)))))),IF($S$823="Per unit land area (km2)",IF($T$823="All sectors",V487,IF($T$823="Stationary",AH487,IF($T$823="Transportation",AQ487,IF($T$823="Waste",AW487,IF($T$823="IPPU",BB487,Iif($T$823="AFOLU",BE487)))))),IF($S$823="Per unit GDP ($m)",IF($T$823="All sectors",V691,IF($T$823="Stationary",AH691,IF($T$823="Transportation",AQ691,IF($T$823="Waste",AW691,IF($T$823="IPPU",BB79,IF($T$823="AFOLU",BE691)))))),"")))))</f>
        <v>1.661757897149813</v>
      </c>
      <c r="X901" s="124">
        <f>IF('Analysis_2-must not modify'!$T901="","",IF($S$823="Total GHG",IF($T$823="All sectors",W79,IF($T$823="Stationary",AI79,IF($T$823="Transportation",AR79,IF($T$823="Waste",AX79,IF($T$823="IPPU","",IF($T$823="AFOLU",BF79)))))),IF($S$823="Per capita",IF($T$823="All sectors",W283,IF($T$823="Stationary",AI283,IF($T$823="Transportation",AR283,IF($T$823="Waste",AX283,IF($T$823="IPPU","",IF($T$823="AFOLU",BF283)))))),IF($S$823="Per unit land area (km2)",IF($T$823="All sectors",W487,IF($T$823="Stationary",AI487,IF($T$823="Transportation",AR487,IF($T$823="Waste",AX487,IF($T$823="IPPU","",IF($T$823="AFOLU",BF487)))))),IF($S$823="Per unit GDP ($m)",IF($T$823="All sectors",W691,IF($T$823="Stationary",AI691,IF($T$823="Transportation",AR691,IF($T$823="Waste",AX691,IF($T$823="IPPU","",IF($T$823="AFOLU",BF691)))))),"")))))</f>
        <v>0.16628376771181022</v>
      </c>
      <c r="Y901" s="124" t="str">
        <f>IF('Analysis_2-must not modify'!$T901="","",IF($S$823="Total GHG",IF($T$823="All sectors",X79,IF($T$823="Stationary",AJ79,IF($T$823="Transportation",AS79,IF($T$823="Waste",AY79,"")))),IF($S$823="Per capita",IF($T$823="All sectors",X283,IF($T$823="Stationary",AJ283,IF($T$823="Transportation",AS283,IF($T$823="Waste",AY283,"")))),IF($S$823="Per unit land area (km2)",IF($T$823="All sectors",X487,IF($T$823="Stationary",AJ487,IF($T$823="Transportation",AS487,IF($T$823="Waste",AY487,"")))),IF($S$823="Per unit GDP ($m)",IF($T$823="All sectors",X691,IF($T$823="Stationary",AJ691,IF($T$823="Transportation",AS691,IF($T$823="Waste",AY691,"")))),"")))))</f>
        <v/>
      </c>
      <c r="Z901" s="124" t="str">
        <f>IF('Analysis_2-must not modify'!$T901="","",IF($S$823="Total GHG",IF($T$823="All sectors",Y79,IF($T$823="Stationary",AK79,IF($T$823="Transportation",AT79,""))),IF($S$823="Per capita",IF($T$823="All sectors",Y283,IF($T$823="Stationary",AK283,IF($T$823="Transportation",AT283,""))),IF($S$823="Per unit land area (km2)",IF($T$823="All sectors",Y487,IF($T$823="Stationary",AK487,IF($T$823="Transportation",AT487,""))),IF($S$823="Per unit GDP ($m)",IF($T$823="All sectors",Y691,IF($T$823="Stationary",AK691,IF($T$823="Transportation",AT691,""))),"")))))</f>
        <v/>
      </c>
      <c r="AA901" s="124" t="str">
        <f>IF('Analysis_2-must not modify'!$T901="","",IF($S$823="Total GHG",IF($T$823="All sectors","",IF($T$823="Stationary",AL79,"")),IF($S$823="Per capita",IF($T$823="All sectors","",IF($T$823="Stationary",AL283,"")),IF($S$823="Per unit land area (km2)",IF($T$823="All sectors","",IF($T$823="Stationary",AL487,"")),IF($S$823="Per unit GDP ($m)",IF($T$823="All sectors","",IF($T$823="Stationary",AL691,"")),"")))))</f>
        <v/>
      </c>
      <c r="AB901" s="124" t="str">
        <f>IF('Analysis_2-must not modify'!$T901="","",IF($S$823="Total GHG",IF($T$823="All sectors","",IF($T$823="Stationary",AM79,"")),IF($S$823="Per capita",IF($T$823="All sectors","",IF($T$823="Stationary",AM283,"")),IF($S$823="Per unit land area (km2)",IF($T$823="All sectors","",IF($T$823="Stationary",AM487,"")),IF($S$823="Per unit GDP ($m)",IF($T$823="All sectors","",IF($T$823="Stationary",AM691,"")),"")))))</f>
        <v/>
      </c>
      <c r="AC901" s="124" t="str">
        <f>IF('Analysis_2-must not modify'!$T901="","",IF($S$823="Total GHG",IF($T$823="All sectors","",IF($T$823="Stationary",AN79,"")),IF($S$823="Per capita",IF($T$823="All sectors","",IF($T$823="Stationary",AN283,"")),IF($S$823="Per unit land area (km2)",IF($T$823="All sectors","",IF($T$823="Stationary",AN487,"")),IF($S$823="Per unit GDP ($m)",IF($T$823="All sectors","",IF($T$823="Stationary",AN691,"")),"")))))</f>
        <v/>
      </c>
      <c r="AD901" s="121">
        <f ca="1">IF(U901&lt;X$1+1,U901,IF('Analysis_2-must not modify'!$U901="","",RANK('Analysis_2-must not modify'!$U901,rankORIGINAL)+'Analysis_2-must not modify'!X$1))</f>
        <v>25</v>
      </c>
      <c r="AE901" s="50" t="str">
        <f t="shared" si="564"/>
        <v>Vancouver_2017</v>
      </c>
      <c r="AF901" s="83">
        <f t="shared" si="543"/>
        <v>0.83469355184553828</v>
      </c>
      <c r="AG901" s="83">
        <f t="shared" si="543"/>
        <v>1.5349395399197807</v>
      </c>
      <c r="AH901" s="83">
        <f t="shared" si="543"/>
        <v>4.3672906033617644E-3</v>
      </c>
      <c r="AI901" s="83" t="str">
        <f t="shared" si="543"/>
        <v/>
      </c>
      <c r="AJ901" s="83" t="str">
        <f t="shared" si="543"/>
        <v/>
      </c>
      <c r="AK901" s="83" t="str">
        <f t="shared" si="543"/>
        <v/>
      </c>
      <c r="AL901" s="83" t="str">
        <f t="shared" si="543"/>
        <v/>
      </c>
      <c r="AM901" s="83">
        <f t="shared" si="543"/>
        <v>3.3016814464484234E-2</v>
      </c>
      <c r="AN901" s="83">
        <f t="shared" ca="1" si="548"/>
        <v>104</v>
      </c>
      <c r="AO901" s="50" t="str">
        <f t="shared" si="565"/>
        <v>Vancouver_2017</v>
      </c>
      <c r="AP901" s="83">
        <f t="shared" si="544"/>
        <v>1.6126170063251115</v>
      </c>
      <c r="AQ901" s="83">
        <f t="shared" si="544"/>
        <v>1.7271246675958554E-2</v>
      </c>
      <c r="AR901" s="83" t="str">
        <f t="shared" si="544"/>
        <v/>
      </c>
      <c r="AS901" s="83" t="str">
        <f t="shared" si="544"/>
        <v/>
      </c>
      <c r="AT901" s="83">
        <f t="shared" si="544"/>
        <v>3.1869644148742771E-2</v>
      </c>
      <c r="AU901" s="83">
        <f t="shared" ca="1" si="549"/>
        <v>66</v>
      </c>
      <c r="AV901" s="50" t="str">
        <f t="shared" si="566"/>
        <v>Vancouver_2017</v>
      </c>
      <c r="AW901" s="83">
        <f t="shared" si="545"/>
        <v>0.13091839550628898</v>
      </c>
      <c r="AX901" s="83">
        <f t="shared" si="545"/>
        <v>2.7053490423584889E-2</v>
      </c>
      <c r="AY901" s="83" t="str">
        <f t="shared" si="545"/>
        <v/>
      </c>
      <c r="AZ901" s="83">
        <f t="shared" si="545"/>
        <v>8.3118817819363647E-3</v>
      </c>
      <c r="BA901" s="83">
        <f t="shared" ca="1" si="550"/>
        <v>110</v>
      </c>
      <c r="BB901" s="50" t="str">
        <f t="shared" si="567"/>
        <v>Vancouver_2017</v>
      </c>
      <c r="BC901" s="83" t="str">
        <f t="shared" si="551"/>
        <v/>
      </c>
      <c r="BD901" s="83" t="str">
        <f t="shared" si="552"/>
        <v/>
      </c>
      <c r="BE901" s="83" t="e">
        <f t="shared" ca="1" si="553"/>
        <v>#VALUE!</v>
      </c>
      <c r="BF901" s="50" t="str">
        <f t="shared" si="568"/>
        <v>Vancouver_2017</v>
      </c>
    </row>
    <row r="902" spans="1:58" ht="15" customHeight="1">
      <c r="A902" s="25">
        <f t="shared" si="562"/>
        <v>11</v>
      </c>
      <c r="B902" s="25">
        <v>71</v>
      </c>
      <c r="C902" s="112" t="str">
        <f t="shared" si="546"/>
        <v>Copenhagen_2014</v>
      </c>
      <c r="D902" s="112" t="str">
        <f>IFERROR(VLOOKUP($C902,'Analysis-must not modify'!$C:$G,4,FALSE),"")</f>
        <v>Denmark</v>
      </c>
      <c r="E902" s="112" t="str">
        <f>IFERROR(VLOOKUP($C902,'Analysis-must not modify'!$C:$G,5,FALSE),"")</f>
        <v>Europe</v>
      </c>
      <c r="F902" s="112" t="str">
        <f t="shared" si="554"/>
        <v>Europe</v>
      </c>
      <c r="G902" s="121">
        <f>VLOOKUP(C902,'Analysis-must not modify'!C:D,2,FALSE)</f>
        <v>2014</v>
      </c>
      <c r="H902" s="121" t="str">
        <f>VLOOKUP(C902,'Analysis-must not modify'!C:FF,160,FALSE)</f>
        <v>No</v>
      </c>
      <c r="I902" s="121" t="str">
        <f>VLOOKUP(C902,'Analysis-must not modify'!C:FI,161,FALSE)</f>
        <v>Highlands</v>
      </c>
      <c r="J902" s="121">
        <f>VLOOKUP(C902,'Analysis-must not modify'!C:FI,162,FALSE)</f>
        <v>89472.081270769268</v>
      </c>
      <c r="K902" s="121">
        <f>VLOOKUP(C902,'Analysis-must not modify'!C:FI,163,FALSE)</f>
        <v>6729.1115750405943</v>
      </c>
      <c r="L902" s="121">
        <f t="shared" si="555"/>
        <v>1</v>
      </c>
      <c r="M902" s="121">
        <f t="shared" si="556"/>
        <v>1</v>
      </c>
      <c r="N902" s="121">
        <f t="shared" si="557"/>
        <v>1</v>
      </c>
      <c r="O902" s="121">
        <f t="shared" si="558"/>
        <v>1</v>
      </c>
      <c r="P902" s="121">
        <f t="shared" si="563"/>
        <v>1</v>
      </c>
      <c r="Q902" s="121">
        <f t="shared" si="559"/>
        <v>0</v>
      </c>
      <c r="R902" s="121" t="str">
        <f t="shared" si="560"/>
        <v/>
      </c>
      <c r="S902" s="122" t="str">
        <f t="shared" si="561"/>
        <v/>
      </c>
      <c r="T902" s="121" t="str">
        <f t="shared" si="547"/>
        <v/>
      </c>
      <c r="U902" s="121" t="str">
        <f>IFERROR(IF('Analysis_2-must not modify'!$R902="","",IF($S$823="Total GHG",IF($T$823="All sectors",AA80,IF($T$823="Stationary",AB80,IF($T$823="Transportation",AC80,IF($T$823="Waste",AD80,IF($T$823="IPPU",AE80,Iif($T$823="AFOLU",AF80)))))),IF($S$823="Per capita",IF($T$823="All sectors",AA284,IF($T$823="Stationary",AB284,IF($T$823="Transportation",AC284,IF($T$823="Waste",AD284,IF($T$823="IPPU",AE284,IF($T$823="AFOLU",AF284)))))),IF($S$823="Per unit land area (km2)",IF($T$823="All sectors",AA488,IF($T$823="Stationary",AB488,IF($T$823="Transportation",AC488,IF($T$823="Waste",AD488,IF($T$823="IPPU",AE488,IF($T$823="AFOLU",AF488)))))),IF($S$823="Per unit GDP ($m)",IF($T$823="All sectors",AA692,IF($T$823="Stationary",AB692,IF($T$823="Transportation",AC692,IF($T$823="Waste",AD692,IF($T$823="IPPU",AE692,IF($T$823="AFOLU",AF692)))))),""))))),"")</f>
        <v/>
      </c>
      <c r="V902" s="124" t="str">
        <f>IF('Analysis_2-must not modify'!$T902="","",IF($S$823="Total GHG",IF($T$823="All sectors",U80,IF($T$823="Stationary",AG80,IF($T$823="Transportation",AP80,IF($T$823="Waste",AV80,IF($T$823="IPPU",BA80,Iif($T$823="AFOLU",BD80)))))),IF($S$823="Per capita",IF($T$823="All sectors",U284,IF($T$823="Stationary",AG284,IF($T$823="Transportation",AP284,IF($T$823="Waste",AV284,IF($T$823="IPPU",BA284,IF($T$823="AFOLU",BD284)))))),IF($S$823="Per unit land area (km2)",IF($T$823="All sectors",U488,IF($T$823="Stationary",AG488,IF($T$823="Transportation",AP488,IF($T$823="Waste",AV488,IF($T$823="IPPU",BA488,Iif($T$823="AFOLU",BD488)))))),IF($S$823="Per unit GDP ($m)",IF($T$823="All sectors",U692,IF($T$823="Stationary",AG692,IF($T$823="Transportation",AP692,IF($T$823="Waste",AV692,IF($T$823="IPPU",BA80,IF($T$823="AFOLU",BD692)))))),"")))))</f>
        <v/>
      </c>
      <c r="W902" s="124" t="str">
        <f>IF('Analysis_2-must not modify'!$T902="","",IF($S$823="Total GHG",IF($T$823="All sectors",V80,IF($T$823="Stationary",AH80,IF($T$823="Transportation",AQ80,IF($T$823="Waste",AW80,IF($T$823="IPPU",BB80,Iif($T$823="AFOLU",BE80)))))),IF($S$823="Per capita",IF($T$823="All sectors",V284,IF($T$823="Stationary",AH284,IF($T$823="Transportation",AQ284,IF($T$823="Waste",AW284,IF($T$823="IPPU",BB284,IF($T$823="AFOLU",BE284)))))),IF($S$823="Per unit land area (km2)",IF($T$823="All sectors",V488,IF($T$823="Stationary",AH488,IF($T$823="Transportation",AQ488,IF($T$823="Waste",AW488,IF($T$823="IPPU",BB488,Iif($T$823="AFOLU",BE488)))))),IF($S$823="Per unit GDP ($m)",IF($T$823="All sectors",V692,IF($T$823="Stationary",AH692,IF($T$823="Transportation",AQ692,IF($T$823="Waste",AW692,IF($T$823="IPPU",BB80,IF($T$823="AFOLU",BE692)))))),"")))))</f>
        <v/>
      </c>
      <c r="X902" s="124" t="str">
        <f>IF('Analysis_2-must not modify'!$T902="","",IF($S$823="Total GHG",IF($T$823="All sectors",W80,IF($T$823="Stationary",AI80,IF($T$823="Transportation",AR80,IF($T$823="Waste",AX80,IF($T$823="IPPU","",IF($T$823="AFOLU",BF80)))))),IF($S$823="Per capita",IF($T$823="All sectors",W284,IF($T$823="Stationary",AI284,IF($T$823="Transportation",AR284,IF($T$823="Waste",AX284,IF($T$823="IPPU","",IF($T$823="AFOLU",BF284)))))),IF($S$823="Per unit land area (km2)",IF($T$823="All sectors",W488,IF($T$823="Stationary",AI488,IF($T$823="Transportation",AR488,IF($T$823="Waste",AX488,IF($T$823="IPPU","",IF($T$823="AFOLU",BF488)))))),IF($S$823="Per unit GDP ($m)",IF($T$823="All sectors",W692,IF($T$823="Stationary",AI692,IF($T$823="Transportation",AR692,IF($T$823="Waste",AX692,IF($T$823="IPPU","",IF($T$823="AFOLU",BF692)))))),"")))))</f>
        <v/>
      </c>
      <c r="Y902" s="124" t="str">
        <f>IF('Analysis_2-must not modify'!$T902="","",IF($S$823="Total GHG",IF($T$823="All sectors",X80,IF($T$823="Stationary",AJ80,IF($T$823="Transportation",AS80,IF($T$823="Waste",AY80,"")))),IF($S$823="Per capita",IF($T$823="All sectors",X284,IF($T$823="Stationary",AJ284,IF($T$823="Transportation",AS284,IF($T$823="Waste",AY284,"")))),IF($S$823="Per unit land area (km2)",IF($T$823="All sectors",X488,IF($T$823="Stationary",AJ488,IF($T$823="Transportation",AS488,IF($T$823="Waste",AY488,"")))),IF($S$823="Per unit GDP ($m)",IF($T$823="All sectors",X692,IF($T$823="Stationary",AJ692,IF($T$823="Transportation",AS692,IF($T$823="Waste",AY692,"")))),"")))))</f>
        <v/>
      </c>
      <c r="Z902" s="124" t="str">
        <f>IF('Analysis_2-must not modify'!$T902="","",IF($S$823="Total GHG",IF($T$823="All sectors",Y80,IF($T$823="Stationary",AK80,IF($T$823="Transportation",AT80,""))),IF($S$823="Per capita",IF($T$823="All sectors",Y284,IF($T$823="Stationary",AK284,IF($T$823="Transportation",AT284,""))),IF($S$823="Per unit land area (km2)",IF($T$823="All sectors",Y488,IF($T$823="Stationary",AK488,IF($T$823="Transportation",AT488,""))),IF($S$823="Per unit GDP ($m)",IF($T$823="All sectors",Y692,IF($T$823="Stationary",AK692,IF($T$823="Transportation",AT692,""))),"")))))</f>
        <v/>
      </c>
      <c r="AA902" s="124" t="str">
        <f>IF('Analysis_2-must not modify'!$T902="","",IF($S$823="Total GHG",IF($T$823="All sectors","",IF($T$823="Stationary",AL80,"")),IF($S$823="Per capita",IF($T$823="All sectors","",IF($T$823="Stationary",AL284,"")),IF($S$823="Per unit land area (km2)",IF($T$823="All sectors","",IF($T$823="Stationary",AL488,"")),IF($S$823="Per unit GDP ($m)",IF($T$823="All sectors","",IF($T$823="Stationary",AL692,"")),"")))))</f>
        <v/>
      </c>
      <c r="AB902" s="124" t="str">
        <f>IF('Analysis_2-must not modify'!$T902="","",IF($S$823="Total GHG",IF($T$823="All sectors","",IF($T$823="Stationary",AM80,"")),IF($S$823="Per capita",IF($T$823="All sectors","",IF($T$823="Stationary",AM284,"")),IF($S$823="Per unit land area (km2)",IF($T$823="All sectors","",IF($T$823="Stationary",AM488,"")),IF($S$823="Per unit GDP ($m)",IF($T$823="All sectors","",IF($T$823="Stationary",AM692,"")),"")))))</f>
        <v/>
      </c>
      <c r="AC902" s="124" t="str">
        <f>IF('Analysis_2-must not modify'!$T902="","",IF($S$823="Total GHG",IF($T$823="All sectors","",IF($T$823="Stationary",AN80,"")),IF($S$823="Per capita",IF($T$823="All sectors","",IF($T$823="Stationary",AN284,"")),IF($S$823="Per unit land area (km2)",IF($T$823="All sectors","",IF($T$823="Stationary",AN488,"")),IF($S$823="Per unit GDP ($m)",IF($T$823="All sectors","",IF($T$823="Stationary",AN692,"")),"")))))</f>
        <v/>
      </c>
      <c r="AD902" s="121" t="str">
        <f>IF(U902&lt;X$1+1,U902,IF('Analysis_2-must not modify'!$U902="","",RANK('Analysis_2-must not modify'!$U902,rankORIGINAL)+'Analysis_2-must not modify'!X$1))</f>
        <v/>
      </c>
      <c r="AE902" s="50" t="str">
        <f t="shared" si="564"/>
        <v/>
      </c>
      <c r="AF902" s="83">
        <f t="shared" ref="AF902:AM911" si="569">IF($S$823="Total GHG",AG80,IF($S$823="Per capita",AG284,IF($S$823="Per unit land area (km2)",AG488,IF($S$823="Per unit GDP ($m)",AG692,""))))</f>
        <v>0.76079121637997571</v>
      </c>
      <c r="AG902" s="83">
        <f t="shared" si="569"/>
        <v>1.0109416188693783</v>
      </c>
      <c r="AH902" s="83">
        <f t="shared" si="569"/>
        <v>0.17542207304771748</v>
      </c>
      <c r="AI902" s="83" t="str">
        <f t="shared" si="569"/>
        <v/>
      </c>
      <c r="AJ902" s="83">
        <f t="shared" si="569"/>
        <v>1.1053352038386447E-4</v>
      </c>
      <c r="AK902" s="83" t="str">
        <f t="shared" si="569"/>
        <v/>
      </c>
      <c r="AL902" s="83" t="str">
        <f t="shared" si="569"/>
        <v/>
      </c>
      <c r="AM902" s="83" t="str">
        <f t="shared" si="569"/>
        <v/>
      </c>
      <c r="AN902" s="83">
        <f t="shared" ca="1" si="548"/>
        <v>124</v>
      </c>
      <c r="AO902" s="50" t="str">
        <f t="shared" si="565"/>
        <v/>
      </c>
      <c r="AP902" s="83">
        <f t="shared" ref="AP902:AT911" si="570">IF($S$823="Total GHG",AP80,IF($S$823="Per capita",AP284,IF($S$823="Per unit land area (km2)",AP488,IF($S$823="Per unit GDP ($m)",AP692,""))))</f>
        <v>0.60193073127191876</v>
      </c>
      <c r="AQ902" s="83">
        <f t="shared" si="570"/>
        <v>4.9078701120587112E-2</v>
      </c>
      <c r="AR902" s="83">
        <f t="shared" si="570"/>
        <v>0.24130275912469148</v>
      </c>
      <c r="AS902" s="83" t="str">
        <f t="shared" si="570"/>
        <v/>
      </c>
      <c r="AT902" s="83">
        <f t="shared" si="570"/>
        <v>0.10767273830371055</v>
      </c>
      <c r="AU902" s="83">
        <f t="shared" ca="1" si="549"/>
        <v>119</v>
      </c>
      <c r="AV902" s="50" t="str">
        <f t="shared" si="566"/>
        <v/>
      </c>
      <c r="AW902" s="83">
        <f t="shared" si="545"/>
        <v>1.2926933524537044E-3</v>
      </c>
      <c r="AX902" s="83" t="str">
        <f t="shared" si="545"/>
        <v/>
      </c>
      <c r="AY902" s="83" t="str">
        <f t="shared" si="545"/>
        <v/>
      </c>
      <c r="AZ902" s="83">
        <f t="shared" si="545"/>
        <v>2.8590929774002731E-2</v>
      </c>
      <c r="BA902" s="83">
        <f t="shared" ca="1" si="550"/>
        <v>135</v>
      </c>
      <c r="BB902" s="50" t="str">
        <f t="shared" si="567"/>
        <v/>
      </c>
      <c r="BC902" s="83" t="str">
        <f t="shared" si="551"/>
        <v/>
      </c>
      <c r="BD902" s="83" t="str">
        <f t="shared" si="552"/>
        <v/>
      </c>
      <c r="BE902" s="83" t="e">
        <f t="shared" ca="1" si="553"/>
        <v>#VALUE!</v>
      </c>
      <c r="BF902" s="50" t="str">
        <f t="shared" si="568"/>
        <v/>
      </c>
    </row>
    <row r="903" spans="1:58" ht="15" customHeight="1">
      <c r="A903" s="25">
        <f t="shared" si="562"/>
        <v>12</v>
      </c>
      <c r="B903" s="25">
        <v>72</v>
      </c>
      <c r="C903" s="112" t="str">
        <f t="shared" si="546"/>
        <v>Copenhagen_2015</v>
      </c>
      <c r="D903" s="112" t="str">
        <f>IFERROR(VLOOKUP($C903,'Analysis-must not modify'!$C:$G,4,FALSE),"")</f>
        <v>Denmark</v>
      </c>
      <c r="E903" s="112" t="str">
        <f>IFERROR(VLOOKUP($C903,'Analysis-must not modify'!$C:$G,5,FALSE),"")</f>
        <v>Europe</v>
      </c>
      <c r="F903" s="112" t="str">
        <f t="shared" si="554"/>
        <v>Europe</v>
      </c>
      <c r="G903" s="121">
        <f>VLOOKUP(C903,'Analysis-must not modify'!C:D,2,FALSE)</f>
        <v>2015</v>
      </c>
      <c r="H903" s="121" t="str">
        <f>VLOOKUP(C903,'Analysis-must not modify'!C:FF,160,FALSE)</f>
        <v>Yes</v>
      </c>
      <c r="I903" s="121" t="str">
        <f>VLOOKUP(C903,'Analysis-must not modify'!C:FI,161,FALSE)</f>
        <v>Highlands</v>
      </c>
      <c r="J903" s="121">
        <f>VLOOKUP(C903,'Analysis-must not modify'!C:FI,162,FALSE)</f>
        <v>89977.530977326402</v>
      </c>
      <c r="K903" s="121">
        <f>VLOOKUP(C903,'Analysis-must not modify'!C:FI,163,FALSE)</f>
        <v>6860.1368591974024</v>
      </c>
      <c r="L903" s="121">
        <f t="shared" si="555"/>
        <v>1</v>
      </c>
      <c r="M903" s="121">
        <f t="shared" si="556"/>
        <v>1</v>
      </c>
      <c r="N903" s="121">
        <f t="shared" si="557"/>
        <v>1</v>
      </c>
      <c r="O903" s="121">
        <f t="shared" si="558"/>
        <v>1</v>
      </c>
      <c r="P903" s="121">
        <f t="shared" si="563"/>
        <v>1</v>
      </c>
      <c r="Q903" s="121">
        <f t="shared" si="559"/>
        <v>1</v>
      </c>
      <c r="R903" s="121" t="str">
        <f t="shared" si="560"/>
        <v>Copenhagen_2015</v>
      </c>
      <c r="S903" s="122">
        <f t="shared" si="561"/>
        <v>2015</v>
      </c>
      <c r="T903" s="121" t="str">
        <f t="shared" si="547"/>
        <v>Copenhagen_2015</v>
      </c>
      <c r="U903" s="121">
        <f ca="1">IFERROR(IF('Analysis_2-must not modify'!$R903="","",IF($S$823="Total GHG",IF($T$823="All sectors",AA81,IF($T$823="Stationary",AB81,IF($T$823="Transportation",AC81,IF($T$823="Waste",AD81,IF($T$823="IPPU",AE81,Iif($T$823="AFOLU",AF81)))))),IF($S$823="Per capita",IF($T$823="All sectors",AA285,IF($T$823="Stationary",AB285,IF($T$823="Transportation",AC285,IF($T$823="Waste",AD285,IF($T$823="IPPU",AE285,IF($T$823="AFOLU",AF285)))))),IF($S$823="Per unit land area (km2)",IF($T$823="All sectors",AA489,IF($T$823="Stationary",AB489,IF($T$823="Transportation",AC489,IF($T$823="Waste",AD489,IF($T$823="IPPU",AE489,IF($T$823="AFOLU",AF489)))))),IF($S$823="Per unit GDP ($m)",IF($T$823="All sectors",AA693,IF($T$823="Stationary",AB693,IF($T$823="Transportation",AC693,IF($T$823="Waste",AD693,IF($T$823="IPPU",AE693,IF($T$823="AFOLU",AF693)))))),""))))),"")</f>
        <v>135</v>
      </c>
      <c r="V903" s="124">
        <f>IF('Analysis_2-must not modify'!$T903="","",IF($S$823="Total GHG",IF($T$823="All sectors",U81,IF($T$823="Stationary",AG81,IF($T$823="Transportation",AP81,IF($T$823="Waste",AV81,IF($T$823="IPPU",BA81,Iif($T$823="AFOLU",BD81)))))),IF($S$823="Per capita",IF($T$823="All sectors",U285,IF($T$823="Stationary",AG285,IF($T$823="Transportation",AP285,IF($T$823="Waste",AV285,IF($T$823="IPPU",BA285,IF($T$823="AFOLU",BD285)))))),IF($S$823="Per unit land area (km2)",IF($T$823="All sectors",U489,IF($T$823="Stationary",AG489,IF($T$823="Transportation",AP489,IF($T$823="Waste",AV489,IF($T$823="IPPU",BA489,Iif($T$823="AFOLU",BD489)))))),IF($S$823="Per unit GDP ($m)",IF($T$823="All sectors",U693,IF($T$823="Stationary",AG693,IF($T$823="Transportation",AP693,IF($T$823="Waste",AV693,IF($T$823="IPPU",BA81,IF($T$823="AFOLU",BD693)))))),"")))))</f>
        <v>1.5655025750416345</v>
      </c>
      <c r="W903" s="124">
        <f>IF('Analysis_2-must not modify'!$T903="","",IF($S$823="Total GHG",IF($T$823="All sectors",V81,IF($T$823="Stationary",AH81,IF($T$823="Transportation",AQ81,IF($T$823="Waste",AW81,IF($T$823="IPPU",BB81,Iif($T$823="AFOLU",BE81)))))),IF($S$823="Per capita",IF($T$823="All sectors",V285,IF($T$823="Stationary",AH285,IF($T$823="Transportation",AQ285,IF($T$823="Waste",AW285,IF($T$823="IPPU",BB285,IF($T$823="AFOLU",BE285)))))),IF($S$823="Per unit land area (km2)",IF($T$823="All sectors",V489,IF($T$823="Stationary",AH489,IF($T$823="Transportation",AQ489,IF($T$823="Waste",AW489,IF($T$823="IPPU",BB489,Iif($T$823="AFOLU",BE489)))))),IF($S$823="Per unit GDP ($m)",IF($T$823="All sectors",V693,IF($T$823="Stationary",AH693,IF($T$823="Transportation",AQ693,IF($T$823="Waste",AW693,IF($T$823="IPPU",BB81,IF($T$823="AFOLU",BE693)))))),"")))))</f>
        <v>0.95980530852186674</v>
      </c>
      <c r="X903" s="124">
        <f>IF('Analysis_2-must not modify'!$T903="","",IF($S$823="Total GHG",IF($T$823="All sectors",W81,IF($T$823="Stationary",AI81,IF($T$823="Transportation",AR81,IF($T$823="Waste",AX81,IF($T$823="IPPU","",IF($T$823="AFOLU",BF81)))))),IF($S$823="Per capita",IF($T$823="All sectors",W285,IF($T$823="Stationary",AI285,IF($T$823="Transportation",AR285,IF($T$823="Waste",AX285,IF($T$823="IPPU","",IF($T$823="AFOLU",BF285)))))),IF($S$823="Per unit land area (km2)",IF($T$823="All sectors",W489,IF($T$823="Stationary",AI489,IF($T$823="Transportation",AR489,IF($T$823="Waste",AX489,IF($T$823="IPPU","",IF($T$823="AFOLU",BF489)))))),IF($S$823="Per unit GDP ($m)",IF($T$823="All sectors",W693,IF($T$823="Stationary",AI693,IF($T$823="Transportation",AR693,IF($T$823="Waste",AX693,IF($T$823="IPPU","",IF($T$823="AFOLU",BF693)))))),"")))))</f>
        <v>3.5419565463641264E-2</v>
      </c>
      <c r="Y903" s="124" t="str">
        <f>IF('Analysis_2-must not modify'!$T903="","",IF($S$823="Total GHG",IF($T$823="All sectors",X81,IF($T$823="Stationary",AJ81,IF($T$823="Transportation",AS81,IF($T$823="Waste",AY81,"")))),IF($S$823="Per capita",IF($T$823="All sectors",X285,IF($T$823="Stationary",AJ285,IF($T$823="Transportation",AS285,IF($T$823="Waste",AY285,"")))),IF($S$823="Per unit land area (km2)",IF($T$823="All sectors",X489,IF($T$823="Stationary",AJ489,IF($T$823="Transportation",AS489,IF($T$823="Waste",AY489,"")))),IF($S$823="Per unit GDP ($m)",IF($T$823="All sectors",X693,IF($T$823="Stationary",AJ693,IF($T$823="Transportation",AS693,IF($T$823="Waste",AY693,"")))),"")))))</f>
        <v/>
      </c>
      <c r="Z903" s="124" t="str">
        <f>IF('Analysis_2-must not modify'!$T903="","",IF($S$823="Total GHG",IF($T$823="All sectors",Y81,IF($T$823="Stationary",AK81,IF($T$823="Transportation",AT81,""))),IF($S$823="Per capita",IF($T$823="All sectors",Y285,IF($T$823="Stationary",AK285,IF($T$823="Transportation",AT285,""))),IF($S$823="Per unit land area (km2)",IF($T$823="All sectors",Y489,IF($T$823="Stationary",AK489,IF($T$823="Transportation",AT489,""))),IF($S$823="Per unit GDP ($m)",IF($T$823="All sectors",Y693,IF($T$823="Stationary",AK693,IF($T$823="Transportation",AT693,""))),"")))))</f>
        <v/>
      </c>
      <c r="AA903" s="124" t="str">
        <f>IF('Analysis_2-must not modify'!$T903="","",IF($S$823="Total GHG",IF($T$823="All sectors","",IF($T$823="Stationary",AL81,"")),IF($S$823="Per capita",IF($T$823="All sectors","",IF($T$823="Stationary",AL285,"")),IF($S$823="Per unit land area (km2)",IF($T$823="All sectors","",IF($T$823="Stationary",AL489,"")),IF($S$823="Per unit GDP ($m)",IF($T$823="All sectors","",IF($T$823="Stationary",AL693,"")),"")))))</f>
        <v/>
      </c>
      <c r="AB903" s="124" t="str">
        <f>IF('Analysis_2-must not modify'!$T903="","",IF($S$823="Total GHG",IF($T$823="All sectors","",IF($T$823="Stationary",AM81,"")),IF($S$823="Per capita",IF($T$823="All sectors","",IF($T$823="Stationary",AM285,"")),IF($S$823="Per unit land area (km2)",IF($T$823="All sectors","",IF($T$823="Stationary",AM489,"")),IF($S$823="Per unit GDP ($m)",IF($T$823="All sectors","",IF($T$823="Stationary",AM693,"")),"")))))</f>
        <v/>
      </c>
      <c r="AC903" s="124" t="str">
        <f>IF('Analysis_2-must not modify'!$T903="","",IF($S$823="Total GHG",IF($T$823="All sectors","",IF($T$823="Stationary",AN81,"")),IF($S$823="Per capita",IF($T$823="All sectors","",IF($T$823="Stationary",AN285,"")),IF($S$823="Per unit land area (km2)",IF($T$823="All sectors","",IF($T$823="Stationary",AN489,"")),IF($S$823="Per unit GDP ($m)",IF($T$823="All sectors","",IF($T$823="Stationary",AN693,"")),"")))))</f>
        <v/>
      </c>
      <c r="AD903" s="121">
        <f ca="1">IF(U903&lt;X$1+1,U903,IF('Analysis_2-must not modify'!$U903="","",RANK('Analysis_2-must not modify'!$U903,rankORIGINAL)+'Analysis_2-must not modify'!X$1))</f>
        <v>16</v>
      </c>
      <c r="AE903" s="50" t="str">
        <f t="shared" si="564"/>
        <v>Copenhagen_2015</v>
      </c>
      <c r="AF903" s="83">
        <f t="shared" si="569"/>
        <v>0.68281171157903953</v>
      </c>
      <c r="AG903" s="83">
        <f t="shared" si="569"/>
        <v>0.73935037226015421</v>
      </c>
      <c r="AH903" s="83">
        <f t="shared" si="569"/>
        <v>0.14327053825676514</v>
      </c>
      <c r="AI903" s="83" t="str">
        <f t="shared" si="569"/>
        <v/>
      </c>
      <c r="AJ903" s="83">
        <f t="shared" si="569"/>
        <v>6.9952945675672723E-5</v>
      </c>
      <c r="AK903" s="83" t="str">
        <f t="shared" si="569"/>
        <v/>
      </c>
      <c r="AL903" s="83" t="str">
        <f t="shared" si="569"/>
        <v/>
      </c>
      <c r="AM903" s="83" t="str">
        <f t="shared" si="569"/>
        <v/>
      </c>
      <c r="AN903" s="83">
        <f t="shared" ca="1" si="548"/>
        <v>133</v>
      </c>
      <c r="AO903" s="50" t="str">
        <f t="shared" si="565"/>
        <v>Copenhagen_2015</v>
      </c>
      <c r="AP903" s="83">
        <f t="shared" si="570"/>
        <v>0.5827534380952113</v>
      </c>
      <c r="AQ903" s="83">
        <f t="shared" si="570"/>
        <v>3.4741635609307049E-2</v>
      </c>
      <c r="AR903" s="83">
        <f t="shared" si="570"/>
        <v>0.23669399355177934</v>
      </c>
      <c r="AS903" s="83" t="str">
        <f t="shared" si="570"/>
        <v/>
      </c>
      <c r="AT903" s="83">
        <f t="shared" si="570"/>
        <v>0.10561624126556897</v>
      </c>
      <c r="AU903" s="83">
        <f t="shared" ca="1" si="549"/>
        <v>122</v>
      </c>
      <c r="AV903" s="50" t="str">
        <f t="shared" si="566"/>
        <v>Copenhagen_2015</v>
      </c>
      <c r="AW903" s="83">
        <f t="shared" si="545"/>
        <v>1.2680035368845322E-3</v>
      </c>
      <c r="AX903" s="83" t="str">
        <f t="shared" si="545"/>
        <v/>
      </c>
      <c r="AY903" s="83" t="str">
        <f t="shared" si="545"/>
        <v/>
      </c>
      <c r="AZ903" s="83">
        <f t="shared" si="545"/>
        <v>3.4151561926756738E-2</v>
      </c>
      <c r="BA903" s="83">
        <f t="shared" ca="1" si="550"/>
        <v>133</v>
      </c>
      <c r="BB903" s="50" t="str">
        <f t="shared" si="567"/>
        <v>Copenhagen_2015</v>
      </c>
      <c r="BC903" s="83" t="str">
        <f t="shared" si="551"/>
        <v/>
      </c>
      <c r="BD903" s="83" t="str">
        <f t="shared" si="552"/>
        <v/>
      </c>
      <c r="BE903" s="83" t="e">
        <f t="shared" ca="1" si="553"/>
        <v>#VALUE!</v>
      </c>
      <c r="BF903" s="50" t="str">
        <f t="shared" si="568"/>
        <v>Copenhagen_2015</v>
      </c>
    </row>
    <row r="904" spans="1:58" ht="15" customHeight="1">
      <c r="A904" s="25">
        <f t="shared" si="562"/>
        <v>12</v>
      </c>
      <c r="B904" s="25">
        <v>73</v>
      </c>
      <c r="C904" s="112" t="str">
        <f t="shared" si="546"/>
        <v>Washington, DC_2013</v>
      </c>
      <c r="D904" s="112" t="str">
        <f>IFERROR(VLOOKUP($C904,'Analysis-must not modify'!$C:$G,4,FALSE),"")</f>
        <v>USA</v>
      </c>
      <c r="E904" s="112" t="str">
        <f>IFERROR(VLOOKUP($C904,'Analysis-must not modify'!$C:$G,5,FALSE),"")</f>
        <v>North America</v>
      </c>
      <c r="F904" s="112" t="str">
        <f t="shared" si="554"/>
        <v>North_America</v>
      </c>
      <c r="G904" s="121">
        <f>VLOOKUP(C904,'Analysis-must not modify'!C:D,2,FALSE)</f>
        <v>2013</v>
      </c>
      <c r="H904" s="121" t="str">
        <f>VLOOKUP(C904,'Analysis-must not modify'!C:FF,160,FALSE)</f>
        <v>No</v>
      </c>
      <c r="I904" s="121" t="str">
        <f>VLOOKUP(C904,'Analysis-must not modify'!C:FI,161,FALSE)</f>
        <v>Sub-tropical</v>
      </c>
      <c r="J904" s="121">
        <f>VLOOKUP(C904,'Analysis-must not modify'!C:FI,162,FALSE)</f>
        <v>174641.93335192287</v>
      </c>
      <c r="K904" s="121">
        <f>VLOOKUP(C904,'Analysis-must not modify'!C:FI,163,FALSE)</f>
        <v>4108.2974683544307</v>
      </c>
      <c r="L904" s="121">
        <f t="shared" si="555"/>
        <v>1</v>
      </c>
      <c r="M904" s="121">
        <f t="shared" si="556"/>
        <v>1</v>
      </c>
      <c r="N904" s="121">
        <f t="shared" si="557"/>
        <v>1</v>
      </c>
      <c r="O904" s="121">
        <f t="shared" si="558"/>
        <v>1</v>
      </c>
      <c r="P904" s="121">
        <f t="shared" si="563"/>
        <v>1</v>
      </c>
      <c r="Q904" s="121">
        <f t="shared" si="559"/>
        <v>0</v>
      </c>
      <c r="R904" s="121" t="str">
        <f t="shared" si="560"/>
        <v/>
      </c>
      <c r="S904" s="122" t="str">
        <f t="shared" si="561"/>
        <v/>
      </c>
      <c r="T904" s="121" t="str">
        <f t="shared" si="547"/>
        <v/>
      </c>
      <c r="U904" s="121" t="str">
        <f>IFERROR(IF('Analysis_2-must not modify'!$R904="","",IF($S$823="Total GHG",IF($T$823="All sectors",AA82,IF($T$823="Stationary",AB82,IF($T$823="Transportation",AC82,IF($T$823="Waste",AD82,IF($T$823="IPPU",AE82,Iif($T$823="AFOLU",AF82)))))),IF($S$823="Per capita",IF($T$823="All sectors",AA286,IF($T$823="Stationary",AB286,IF($T$823="Transportation",AC286,IF($T$823="Waste",AD286,IF($T$823="IPPU",AE286,IF($T$823="AFOLU",AF286)))))),IF($S$823="Per unit land area (km2)",IF($T$823="All sectors",AA490,IF($T$823="Stationary",AB490,IF($T$823="Transportation",AC490,IF($T$823="Waste",AD490,IF($T$823="IPPU",AE490,IF($T$823="AFOLU",AF490)))))),IF($S$823="Per unit GDP ($m)",IF($T$823="All sectors",AA694,IF($T$823="Stationary",AB694,IF($T$823="Transportation",AC694,IF($T$823="Waste",AD694,IF($T$823="IPPU",AE694,IF($T$823="AFOLU",AF694)))))),""))))),"")</f>
        <v/>
      </c>
      <c r="V904" s="124" t="str">
        <f>IF('Analysis_2-must not modify'!$T904="","",IF($S$823="Total GHG",IF($T$823="All sectors",U82,IF($T$823="Stationary",AG82,IF($T$823="Transportation",AP82,IF($T$823="Waste",AV82,IF($T$823="IPPU",BA82,Iif($T$823="AFOLU",BD82)))))),IF($S$823="Per capita",IF($T$823="All sectors",U286,IF($T$823="Stationary",AG286,IF($T$823="Transportation",AP286,IF($T$823="Waste",AV286,IF($T$823="IPPU",BA286,IF($T$823="AFOLU",BD286)))))),IF($S$823="Per unit land area (km2)",IF($T$823="All sectors",U490,IF($T$823="Stationary",AG490,IF($T$823="Transportation",AP490,IF($T$823="Waste",AV490,IF($T$823="IPPU",BA490,Iif($T$823="AFOLU",BD490)))))),IF($S$823="Per unit GDP ($m)",IF($T$823="All sectors",U694,IF($T$823="Stationary",AG694,IF($T$823="Transportation",AP694,IF($T$823="Waste",AV694,IF($T$823="IPPU",BA82,IF($T$823="AFOLU",BD694)))))),"")))))</f>
        <v/>
      </c>
      <c r="W904" s="124" t="str">
        <f>IF('Analysis_2-must not modify'!$T904="","",IF($S$823="Total GHG",IF($T$823="All sectors",V82,IF($T$823="Stationary",AH82,IF($T$823="Transportation",AQ82,IF($T$823="Waste",AW82,IF($T$823="IPPU",BB82,Iif($T$823="AFOLU",BE82)))))),IF($S$823="Per capita",IF($T$823="All sectors",V286,IF($T$823="Stationary",AH286,IF($T$823="Transportation",AQ286,IF($T$823="Waste",AW286,IF($T$823="IPPU",BB286,IF($T$823="AFOLU",BE286)))))),IF($S$823="Per unit land area (km2)",IF($T$823="All sectors",V490,IF($T$823="Stationary",AH490,IF($T$823="Transportation",AQ490,IF($T$823="Waste",AW490,IF($T$823="IPPU",BB490,Iif($T$823="AFOLU",BE490)))))),IF($S$823="Per unit GDP ($m)",IF($T$823="All sectors",V694,IF($T$823="Stationary",AH694,IF($T$823="Transportation",AQ694,IF($T$823="Waste",AW694,IF($T$823="IPPU",BB82,IF($T$823="AFOLU",BE694)))))),"")))))</f>
        <v/>
      </c>
      <c r="X904" s="124" t="str">
        <f>IF('Analysis_2-must not modify'!$T904="","",IF($S$823="Total GHG",IF($T$823="All sectors",W82,IF($T$823="Stationary",AI82,IF($T$823="Transportation",AR82,IF($T$823="Waste",AX82,IF($T$823="IPPU","",IF($T$823="AFOLU",BF82)))))),IF($S$823="Per capita",IF($T$823="All sectors",W286,IF($T$823="Stationary",AI286,IF($T$823="Transportation",AR286,IF($T$823="Waste",AX286,IF($T$823="IPPU","",IF($T$823="AFOLU",BF286)))))),IF($S$823="Per unit land area (km2)",IF($T$823="All sectors",W490,IF($T$823="Stationary",AI490,IF($T$823="Transportation",AR490,IF($T$823="Waste",AX490,IF($T$823="IPPU","",IF($T$823="AFOLU",BF490)))))),IF($S$823="Per unit GDP ($m)",IF($T$823="All sectors",W694,IF($T$823="Stationary",AI694,IF($T$823="Transportation",AR694,IF($T$823="Waste",AX694,IF($T$823="IPPU","",IF($T$823="AFOLU",BF694)))))),"")))))</f>
        <v/>
      </c>
      <c r="Y904" s="124" t="str">
        <f>IF('Analysis_2-must not modify'!$T904="","",IF($S$823="Total GHG",IF($T$823="All sectors",X82,IF($T$823="Stationary",AJ82,IF($T$823="Transportation",AS82,IF($T$823="Waste",AY82,"")))),IF($S$823="Per capita",IF($T$823="All sectors",X286,IF($T$823="Stationary",AJ286,IF($T$823="Transportation",AS286,IF($T$823="Waste",AY286,"")))),IF($S$823="Per unit land area (km2)",IF($T$823="All sectors",X490,IF($T$823="Stationary",AJ490,IF($T$823="Transportation",AS490,IF($T$823="Waste",AY490,"")))),IF($S$823="Per unit GDP ($m)",IF($T$823="All sectors",X694,IF($T$823="Stationary",AJ694,IF($T$823="Transportation",AS694,IF($T$823="Waste",AY694,"")))),"")))))</f>
        <v/>
      </c>
      <c r="Z904" s="124" t="str">
        <f>IF('Analysis_2-must not modify'!$T904="","",IF($S$823="Total GHG",IF($T$823="All sectors",Y82,IF($T$823="Stationary",AK82,IF($T$823="Transportation",AT82,""))),IF($S$823="Per capita",IF($T$823="All sectors",Y286,IF($T$823="Stationary",AK286,IF($T$823="Transportation",AT286,""))),IF($S$823="Per unit land area (km2)",IF($T$823="All sectors",Y490,IF($T$823="Stationary",AK490,IF($T$823="Transportation",AT490,""))),IF($S$823="Per unit GDP ($m)",IF($T$823="All sectors",Y694,IF($T$823="Stationary",AK694,IF($T$823="Transportation",AT694,""))),"")))))</f>
        <v/>
      </c>
      <c r="AA904" s="124" t="str">
        <f>IF('Analysis_2-must not modify'!$T904="","",IF($S$823="Total GHG",IF($T$823="All sectors","",IF($T$823="Stationary",AL82,"")),IF($S$823="Per capita",IF($T$823="All sectors","",IF($T$823="Stationary",AL286,"")),IF($S$823="Per unit land area (km2)",IF($T$823="All sectors","",IF($T$823="Stationary",AL490,"")),IF($S$823="Per unit GDP ($m)",IF($T$823="All sectors","",IF($T$823="Stationary",AL694,"")),"")))))</f>
        <v/>
      </c>
      <c r="AB904" s="124" t="str">
        <f>IF('Analysis_2-must not modify'!$T904="","",IF($S$823="Total GHG",IF($T$823="All sectors","",IF($T$823="Stationary",AM82,"")),IF($S$823="Per capita",IF($T$823="All sectors","",IF($T$823="Stationary",AM286,"")),IF($S$823="Per unit land area (km2)",IF($T$823="All sectors","",IF($T$823="Stationary",AM490,"")),IF($S$823="Per unit GDP ($m)",IF($T$823="All sectors","",IF($T$823="Stationary",AM694,"")),"")))))</f>
        <v/>
      </c>
      <c r="AC904" s="124" t="str">
        <f>IF('Analysis_2-must not modify'!$T904="","",IF($S$823="Total GHG",IF($T$823="All sectors","",IF($T$823="Stationary",AN82,"")),IF($S$823="Per capita",IF($T$823="All sectors","",IF($T$823="Stationary",AN286,"")),IF($S$823="Per unit land area (km2)",IF($T$823="All sectors","",IF($T$823="Stationary",AN490,"")),IF($S$823="Per unit GDP ($m)",IF($T$823="All sectors","",IF($T$823="Stationary",AN694,"")),"")))))</f>
        <v/>
      </c>
      <c r="AD904" s="121" t="str">
        <f>IF(U904&lt;X$1+1,U904,IF('Analysis_2-must not modify'!$U904="","",RANK('Analysis_2-must not modify'!$U904,rankORIGINAL)+'Analysis_2-must not modify'!X$1))</f>
        <v/>
      </c>
      <c r="AE904" s="50" t="str">
        <f t="shared" si="564"/>
        <v/>
      </c>
      <c r="AF904" s="83">
        <f t="shared" si="569"/>
        <v>2.026878499979202</v>
      </c>
      <c r="AG904" s="83">
        <f t="shared" si="569"/>
        <v>6.8409698957497262</v>
      </c>
      <c r="AH904" s="83" t="str">
        <f t="shared" si="569"/>
        <v/>
      </c>
      <c r="AI904" s="83" t="str">
        <f t="shared" si="569"/>
        <v/>
      </c>
      <c r="AJ904" s="83" t="str">
        <f t="shared" si="569"/>
        <v/>
      </c>
      <c r="AK904" s="83" t="str">
        <f t="shared" si="569"/>
        <v/>
      </c>
      <c r="AL904" s="83" t="str">
        <f t="shared" si="569"/>
        <v/>
      </c>
      <c r="AM904" s="83">
        <f t="shared" si="569"/>
        <v>3.3733829807228659E-2</v>
      </c>
      <c r="AN904" s="83">
        <f t="shared" ca="1" si="548"/>
        <v>20</v>
      </c>
      <c r="AO904" s="50" t="str">
        <f t="shared" si="565"/>
        <v/>
      </c>
      <c r="AP904" s="83">
        <f t="shared" si="570"/>
        <v>2.3337406853373306</v>
      </c>
      <c r="AQ904" s="83">
        <f t="shared" si="570"/>
        <v>0.16588772952545866</v>
      </c>
      <c r="AR904" s="83" t="str">
        <f t="shared" si="570"/>
        <v/>
      </c>
      <c r="AS904" s="83" t="str">
        <f t="shared" si="570"/>
        <v/>
      </c>
      <c r="AT904" s="83" t="str">
        <f t="shared" si="570"/>
        <v/>
      </c>
      <c r="AU904" s="83">
        <f t="shared" ca="1" si="549"/>
        <v>41</v>
      </c>
      <c r="AV904" s="50" t="str">
        <f t="shared" si="566"/>
        <v/>
      </c>
      <c r="AW904" s="83">
        <f t="shared" si="545"/>
        <v>0.27943538162194137</v>
      </c>
      <c r="AX904" s="83" t="str">
        <f t="shared" si="545"/>
        <v/>
      </c>
      <c r="AY904" s="83">
        <f t="shared" si="545"/>
        <v>0.11041288778036422</v>
      </c>
      <c r="AZ904" s="83">
        <f t="shared" si="545"/>
        <v>3.0981095683172827E-2</v>
      </c>
      <c r="BA904" s="83">
        <f t="shared" ca="1" si="550"/>
        <v>64</v>
      </c>
      <c r="BB904" s="50" t="str">
        <f t="shared" si="567"/>
        <v/>
      </c>
      <c r="BC904" s="83" t="str">
        <f t="shared" si="551"/>
        <v/>
      </c>
      <c r="BD904" s="83" t="str">
        <f t="shared" si="552"/>
        <v/>
      </c>
      <c r="BE904" s="83" t="e">
        <f t="shared" ca="1" si="553"/>
        <v>#VALUE!</v>
      </c>
      <c r="BF904" s="50" t="str">
        <f t="shared" si="568"/>
        <v/>
      </c>
    </row>
    <row r="905" spans="1:58" ht="15" customHeight="1">
      <c r="A905" s="25">
        <f t="shared" si="562"/>
        <v>12</v>
      </c>
      <c r="B905" s="25">
        <v>74</v>
      </c>
      <c r="C905" s="112" t="str">
        <f t="shared" si="546"/>
        <v>Washington, DC_2014</v>
      </c>
      <c r="D905" s="112" t="str">
        <f>IFERROR(VLOOKUP($C905,'Analysis-must not modify'!$C:$G,4,FALSE),"")</f>
        <v>USA</v>
      </c>
      <c r="E905" s="112" t="str">
        <f>IFERROR(VLOOKUP($C905,'Analysis-must not modify'!$C:$G,5,FALSE),"")</f>
        <v>North America</v>
      </c>
      <c r="F905" s="112" t="str">
        <f t="shared" si="554"/>
        <v>North_America</v>
      </c>
      <c r="G905" s="121">
        <f>VLOOKUP(C905,'Analysis-must not modify'!C:D,2,FALSE)</f>
        <v>2014</v>
      </c>
      <c r="H905" s="121" t="str">
        <f>VLOOKUP(C905,'Analysis-must not modify'!C:FF,160,FALSE)</f>
        <v>No</v>
      </c>
      <c r="I905" s="121" t="str">
        <f>VLOOKUP(C905,'Analysis-must not modify'!C:FI,161,FALSE)</f>
        <v>Sub-tropical</v>
      </c>
      <c r="J905" s="121">
        <f>VLOOKUP(C905,'Analysis-must not modify'!C:FI,162,FALSE)</f>
        <v>159421.93952584107</v>
      </c>
      <c r="K905" s="121">
        <f>VLOOKUP(C905,'Analysis-must not modify'!C:FI,163,FALSE)</f>
        <v>4170.2088607594933</v>
      </c>
      <c r="L905" s="121">
        <f t="shared" si="555"/>
        <v>1</v>
      </c>
      <c r="M905" s="121">
        <f t="shared" si="556"/>
        <v>1</v>
      </c>
      <c r="N905" s="121">
        <f t="shared" si="557"/>
        <v>1</v>
      </c>
      <c r="O905" s="121">
        <f t="shared" si="558"/>
        <v>1</v>
      </c>
      <c r="P905" s="121">
        <f t="shared" si="563"/>
        <v>1</v>
      </c>
      <c r="Q905" s="121">
        <f t="shared" si="559"/>
        <v>0</v>
      </c>
      <c r="R905" s="121" t="str">
        <f t="shared" si="560"/>
        <v/>
      </c>
      <c r="S905" s="122" t="str">
        <f t="shared" si="561"/>
        <v/>
      </c>
      <c r="T905" s="121" t="str">
        <f t="shared" si="547"/>
        <v/>
      </c>
      <c r="U905" s="121" t="str">
        <f>IFERROR(IF('Analysis_2-must not modify'!$R905="","",IF($S$823="Total GHG",IF($T$823="All sectors",AA83,IF($T$823="Stationary",AB83,IF($T$823="Transportation",AC83,IF($T$823="Waste",AD83,IF($T$823="IPPU",AE83,Iif($T$823="AFOLU",AF83)))))),IF($S$823="Per capita",IF($T$823="All sectors",AA287,IF($T$823="Stationary",AB287,IF($T$823="Transportation",AC287,IF($T$823="Waste",AD287,IF($T$823="IPPU",AE287,IF($T$823="AFOLU",AF287)))))),IF($S$823="Per unit land area (km2)",IF($T$823="All sectors",AA491,IF($T$823="Stationary",AB491,IF($T$823="Transportation",AC491,IF($T$823="Waste",AD491,IF($T$823="IPPU",AE491,IF($T$823="AFOLU",AF491)))))),IF($S$823="Per unit GDP ($m)",IF($T$823="All sectors",AA695,IF($T$823="Stationary",AB695,IF($T$823="Transportation",AC695,IF($T$823="Waste",AD695,IF($T$823="IPPU",AE695,IF($T$823="AFOLU",AF695)))))),""))))),"")</f>
        <v/>
      </c>
      <c r="V905" s="124" t="str">
        <f>IF('Analysis_2-must not modify'!$T905="","",IF($S$823="Total GHG",IF($T$823="All sectors",U83,IF($T$823="Stationary",AG83,IF($T$823="Transportation",AP83,IF($T$823="Waste",AV83,IF($T$823="IPPU",BA83,Iif($T$823="AFOLU",BD83)))))),IF($S$823="Per capita",IF($T$823="All sectors",U287,IF($T$823="Stationary",AG287,IF($T$823="Transportation",AP287,IF($T$823="Waste",AV287,IF($T$823="IPPU",BA287,IF($T$823="AFOLU",BD287)))))),IF($S$823="Per unit land area (km2)",IF($T$823="All sectors",U491,IF($T$823="Stationary",AG491,IF($T$823="Transportation",AP491,IF($T$823="Waste",AV491,IF($T$823="IPPU",BA491,Iif($T$823="AFOLU",BD491)))))),IF($S$823="Per unit GDP ($m)",IF($T$823="All sectors",U695,IF($T$823="Stationary",AG695,IF($T$823="Transportation",AP695,IF($T$823="Waste",AV695,IF($T$823="IPPU",BA83,IF($T$823="AFOLU",BD695)))))),"")))))</f>
        <v/>
      </c>
      <c r="W905" s="124" t="str">
        <f>IF('Analysis_2-must not modify'!$T905="","",IF($S$823="Total GHG",IF($T$823="All sectors",V83,IF($T$823="Stationary",AH83,IF($T$823="Transportation",AQ83,IF($T$823="Waste",AW83,IF($T$823="IPPU",BB83,Iif($T$823="AFOLU",BE83)))))),IF($S$823="Per capita",IF($T$823="All sectors",V287,IF($T$823="Stationary",AH287,IF($T$823="Transportation",AQ287,IF($T$823="Waste",AW287,IF($T$823="IPPU",BB287,IF($T$823="AFOLU",BE287)))))),IF($S$823="Per unit land area (km2)",IF($T$823="All sectors",V491,IF($T$823="Stationary",AH491,IF($T$823="Transportation",AQ491,IF($T$823="Waste",AW491,IF($T$823="IPPU",BB491,Iif($T$823="AFOLU",BE491)))))),IF($S$823="Per unit GDP ($m)",IF($T$823="All sectors",V695,IF($T$823="Stationary",AH695,IF($T$823="Transportation",AQ695,IF($T$823="Waste",AW695,IF($T$823="IPPU",BB83,IF($T$823="AFOLU",BE695)))))),"")))))</f>
        <v/>
      </c>
      <c r="X905" s="124" t="str">
        <f>IF('Analysis_2-must not modify'!$T905="","",IF($S$823="Total GHG",IF($T$823="All sectors",W83,IF($T$823="Stationary",AI83,IF($T$823="Transportation",AR83,IF($T$823="Waste",AX83,IF($T$823="IPPU","",IF($T$823="AFOLU",BF83)))))),IF($S$823="Per capita",IF($T$823="All sectors",W287,IF($T$823="Stationary",AI287,IF($T$823="Transportation",AR287,IF($T$823="Waste",AX287,IF($T$823="IPPU","",IF($T$823="AFOLU",BF287)))))),IF($S$823="Per unit land area (km2)",IF($T$823="All sectors",W491,IF($T$823="Stationary",AI491,IF($T$823="Transportation",AR491,IF($T$823="Waste",AX491,IF($T$823="IPPU","",IF($T$823="AFOLU",BF491)))))),IF($S$823="Per unit GDP ($m)",IF($T$823="All sectors",W695,IF($T$823="Stationary",AI695,IF($T$823="Transportation",AR695,IF($T$823="Waste",AX695,IF($T$823="IPPU","",IF($T$823="AFOLU",BF695)))))),"")))))</f>
        <v/>
      </c>
      <c r="Y905" s="124" t="str">
        <f>IF('Analysis_2-must not modify'!$T905="","",IF($S$823="Total GHG",IF($T$823="All sectors",X83,IF($T$823="Stationary",AJ83,IF($T$823="Transportation",AS83,IF($T$823="Waste",AY83,"")))),IF($S$823="Per capita",IF($T$823="All sectors",X287,IF($T$823="Stationary",AJ287,IF($T$823="Transportation",AS287,IF($T$823="Waste",AY287,"")))),IF($S$823="Per unit land area (km2)",IF($T$823="All sectors",X491,IF($T$823="Stationary",AJ491,IF($T$823="Transportation",AS491,IF($T$823="Waste",AY491,"")))),IF($S$823="Per unit GDP ($m)",IF($T$823="All sectors",X695,IF($T$823="Stationary",AJ695,IF($T$823="Transportation",AS695,IF($T$823="Waste",AY695,"")))),"")))))</f>
        <v/>
      </c>
      <c r="Z905" s="124" t="str">
        <f>IF('Analysis_2-must not modify'!$T905="","",IF($S$823="Total GHG",IF($T$823="All sectors",Y83,IF($T$823="Stationary",AK83,IF($T$823="Transportation",AT83,""))),IF($S$823="Per capita",IF($T$823="All sectors",Y287,IF($T$823="Stationary",AK287,IF($T$823="Transportation",AT287,""))),IF($S$823="Per unit land area (km2)",IF($T$823="All sectors",Y491,IF($T$823="Stationary",AK491,IF($T$823="Transportation",AT491,""))),IF($S$823="Per unit GDP ($m)",IF($T$823="All sectors",Y695,IF($T$823="Stationary",AK695,IF($T$823="Transportation",AT695,""))),"")))))</f>
        <v/>
      </c>
      <c r="AA905" s="124" t="str">
        <f>IF('Analysis_2-must not modify'!$T905="","",IF($S$823="Total GHG",IF($T$823="All sectors","",IF($T$823="Stationary",AL83,"")),IF($S$823="Per capita",IF($T$823="All sectors","",IF($T$823="Stationary",AL287,"")),IF($S$823="Per unit land area (km2)",IF($T$823="All sectors","",IF($T$823="Stationary",AL491,"")),IF($S$823="Per unit GDP ($m)",IF($T$823="All sectors","",IF($T$823="Stationary",AL695,"")),"")))))</f>
        <v/>
      </c>
      <c r="AB905" s="124" t="str">
        <f>IF('Analysis_2-must not modify'!$T905="","",IF($S$823="Total GHG",IF($T$823="All sectors","",IF($T$823="Stationary",AM83,"")),IF($S$823="Per capita",IF($T$823="All sectors","",IF($T$823="Stationary",AM287,"")),IF($S$823="Per unit land area (km2)",IF($T$823="All sectors","",IF($T$823="Stationary",AM491,"")),IF($S$823="Per unit GDP ($m)",IF($T$823="All sectors","",IF($T$823="Stationary",AM695,"")),"")))))</f>
        <v/>
      </c>
      <c r="AC905" s="124" t="str">
        <f>IF('Analysis_2-must not modify'!$T905="","",IF($S$823="Total GHG",IF($T$823="All sectors","",IF($T$823="Stationary",AN83,"")),IF($S$823="Per capita",IF($T$823="All sectors","",IF($T$823="Stationary",AN287,"")),IF($S$823="Per unit land area (km2)",IF($T$823="All sectors","",IF($T$823="Stationary",AN491,"")),IF($S$823="Per unit GDP ($m)",IF($T$823="All sectors","",IF($T$823="Stationary",AN695,"")),"")))))</f>
        <v/>
      </c>
      <c r="AD905" s="121" t="str">
        <f>IF(U905&lt;X$1+1,U905,IF('Analysis_2-must not modify'!$U905="","",RANK('Analysis_2-must not modify'!$U905,rankORIGINAL)+'Analysis_2-must not modify'!X$1))</f>
        <v/>
      </c>
      <c r="AE905" s="50" t="str">
        <f t="shared" si="564"/>
        <v/>
      </c>
      <c r="AF905" s="83">
        <f t="shared" si="569"/>
        <v>2.0236826616764789</v>
      </c>
      <c r="AG905" s="83">
        <f t="shared" si="569"/>
        <v>6.5268049895810094</v>
      </c>
      <c r="AH905" s="83" t="str">
        <f t="shared" si="569"/>
        <v/>
      </c>
      <c r="AI905" s="83" t="str">
        <f t="shared" si="569"/>
        <v/>
      </c>
      <c r="AJ905" s="83" t="str">
        <f t="shared" si="569"/>
        <v/>
      </c>
      <c r="AK905" s="83" t="str">
        <f t="shared" si="569"/>
        <v/>
      </c>
      <c r="AL905" s="83" t="str">
        <f t="shared" si="569"/>
        <v/>
      </c>
      <c r="AM905" s="83">
        <f t="shared" si="569"/>
        <v>6.9768778845730642E-2</v>
      </c>
      <c r="AN905" s="83">
        <f t="shared" ca="1" si="548"/>
        <v>27</v>
      </c>
      <c r="AO905" s="50" t="str">
        <f t="shared" si="565"/>
        <v/>
      </c>
      <c r="AP905" s="83">
        <f t="shared" si="570"/>
        <v>2.550649574361846</v>
      </c>
      <c r="AQ905" s="83">
        <f t="shared" si="570"/>
        <v>0.16515000159358195</v>
      </c>
      <c r="AR905" s="83" t="str">
        <f t="shared" si="570"/>
        <v/>
      </c>
      <c r="AS905" s="83" t="str">
        <f t="shared" si="570"/>
        <v/>
      </c>
      <c r="AT905" s="83" t="str">
        <f t="shared" si="570"/>
        <v/>
      </c>
      <c r="AU905" s="83">
        <f t="shared" ca="1" si="549"/>
        <v>28</v>
      </c>
      <c r="AV905" s="50" t="str">
        <f t="shared" si="566"/>
        <v/>
      </c>
      <c r="AW905" s="83">
        <f t="shared" si="545"/>
        <v>0.28585220969110309</v>
      </c>
      <c r="AX905" s="83" t="str">
        <f t="shared" si="545"/>
        <v/>
      </c>
      <c r="AY905" s="83">
        <f t="shared" si="545"/>
        <v>0.10217822924207724</v>
      </c>
      <c r="AZ905" s="83">
        <f t="shared" si="545"/>
        <v>3.7609035154418095E-2</v>
      </c>
      <c r="BA905" s="83">
        <f t="shared" ca="1" si="550"/>
        <v>63</v>
      </c>
      <c r="BB905" s="50" t="str">
        <f t="shared" si="567"/>
        <v/>
      </c>
      <c r="BC905" s="83" t="str">
        <f t="shared" si="551"/>
        <v/>
      </c>
      <c r="BD905" s="83" t="str">
        <f t="shared" si="552"/>
        <v/>
      </c>
      <c r="BE905" s="83" t="e">
        <f t="shared" ca="1" si="553"/>
        <v>#VALUE!</v>
      </c>
      <c r="BF905" s="50" t="str">
        <f t="shared" si="568"/>
        <v/>
      </c>
    </row>
    <row r="906" spans="1:58" ht="15" customHeight="1">
      <c r="A906" s="25">
        <f t="shared" si="562"/>
        <v>12</v>
      </c>
      <c r="B906" s="25">
        <v>75</v>
      </c>
      <c r="C906" s="112" t="str">
        <f t="shared" si="546"/>
        <v>Washington, DC_2015</v>
      </c>
      <c r="D906" s="112" t="str">
        <f>IFERROR(VLOOKUP($C906,'Analysis-must not modify'!$C:$G,4,FALSE),"")</f>
        <v>USA</v>
      </c>
      <c r="E906" s="112" t="str">
        <f>IFERROR(VLOOKUP($C906,'Analysis-must not modify'!$C:$G,5,FALSE),"")</f>
        <v>North America</v>
      </c>
      <c r="F906" s="112" t="str">
        <f t="shared" si="554"/>
        <v>North_America</v>
      </c>
      <c r="G906" s="121">
        <f>VLOOKUP(C906,'Analysis-must not modify'!C:D,2,FALSE)</f>
        <v>2015</v>
      </c>
      <c r="H906" s="121" t="str">
        <f>VLOOKUP(C906,'Analysis-must not modify'!C:FF,160,FALSE)</f>
        <v>No</v>
      </c>
      <c r="I906" s="121" t="str">
        <f>VLOOKUP(C906,'Analysis-must not modify'!C:FI,161,FALSE)</f>
        <v>Sub-tropical</v>
      </c>
      <c r="J906" s="121">
        <f>VLOOKUP(C906,'Analysis-must not modify'!C:FI,162,FALSE)</f>
        <v>158788.38727336557</v>
      </c>
      <c r="K906" s="121">
        <f>VLOOKUP(C906,'Analysis-must not modify'!C:FI,163,FALSE)</f>
        <v>4254.6075949367087</v>
      </c>
      <c r="L906" s="121">
        <f t="shared" si="555"/>
        <v>1</v>
      </c>
      <c r="M906" s="121">
        <f t="shared" si="556"/>
        <v>1</v>
      </c>
      <c r="N906" s="121">
        <f t="shared" si="557"/>
        <v>1</v>
      </c>
      <c r="O906" s="121">
        <f t="shared" si="558"/>
        <v>1</v>
      </c>
      <c r="P906" s="121">
        <f t="shared" si="563"/>
        <v>1</v>
      </c>
      <c r="Q906" s="121">
        <f t="shared" si="559"/>
        <v>0</v>
      </c>
      <c r="R906" s="121" t="str">
        <f t="shared" si="560"/>
        <v/>
      </c>
      <c r="S906" s="122" t="str">
        <f t="shared" si="561"/>
        <v/>
      </c>
      <c r="T906" s="121" t="str">
        <f t="shared" si="547"/>
        <v/>
      </c>
      <c r="U906" s="121" t="str">
        <f>IFERROR(IF('Analysis_2-must not modify'!$R906="","",IF($S$823="Total GHG",IF($T$823="All sectors",AA84,IF($T$823="Stationary",AB84,IF($T$823="Transportation",AC84,IF($T$823="Waste",AD84,IF($T$823="IPPU",AE84,Iif($T$823="AFOLU",AF84)))))),IF($S$823="Per capita",IF($T$823="All sectors",AA288,IF($T$823="Stationary",AB288,IF($T$823="Transportation",AC288,IF($T$823="Waste",AD288,IF($T$823="IPPU",AE288,IF($T$823="AFOLU",AF288)))))),IF($S$823="Per unit land area (km2)",IF($T$823="All sectors",AA492,IF($T$823="Stationary",AB492,IF($T$823="Transportation",AC492,IF($T$823="Waste",AD492,IF($T$823="IPPU",AE492,IF($T$823="AFOLU",AF492)))))),IF($S$823="Per unit GDP ($m)",IF($T$823="All sectors",AA696,IF($T$823="Stationary",AB696,IF($T$823="Transportation",AC696,IF($T$823="Waste",AD696,IF($T$823="IPPU",AE696,IF($T$823="AFOLU",AF696)))))),""))))),"")</f>
        <v/>
      </c>
      <c r="V906" s="124" t="str">
        <f>IF('Analysis_2-must not modify'!$T906="","",IF($S$823="Total GHG",IF($T$823="All sectors",U84,IF($T$823="Stationary",AG84,IF($T$823="Transportation",AP84,IF($T$823="Waste",AV84,IF($T$823="IPPU",BA84,Iif($T$823="AFOLU",BD84)))))),IF($S$823="Per capita",IF($T$823="All sectors",U288,IF($T$823="Stationary",AG288,IF($T$823="Transportation",AP288,IF($T$823="Waste",AV288,IF($T$823="IPPU",BA288,IF($T$823="AFOLU",BD288)))))),IF($S$823="Per unit land area (km2)",IF($T$823="All sectors",U492,IF($T$823="Stationary",AG492,IF($T$823="Transportation",AP492,IF($T$823="Waste",AV492,IF($T$823="IPPU",BA492,Iif($T$823="AFOLU",BD492)))))),IF($S$823="Per unit GDP ($m)",IF($T$823="All sectors",U696,IF($T$823="Stationary",AG696,IF($T$823="Transportation",AP696,IF($T$823="Waste",AV696,IF($T$823="IPPU",BA84,IF($T$823="AFOLU",BD696)))))),"")))))</f>
        <v/>
      </c>
      <c r="W906" s="124" t="str">
        <f>IF('Analysis_2-must not modify'!$T906="","",IF($S$823="Total GHG",IF($T$823="All sectors",V84,IF($T$823="Stationary",AH84,IF($T$823="Transportation",AQ84,IF($T$823="Waste",AW84,IF($T$823="IPPU",BB84,Iif($T$823="AFOLU",BE84)))))),IF($S$823="Per capita",IF($T$823="All sectors",V288,IF($T$823="Stationary",AH288,IF($T$823="Transportation",AQ288,IF($T$823="Waste",AW288,IF($T$823="IPPU",BB288,IF($T$823="AFOLU",BE288)))))),IF($S$823="Per unit land area (km2)",IF($T$823="All sectors",V492,IF($T$823="Stationary",AH492,IF($T$823="Transportation",AQ492,IF($T$823="Waste",AW492,IF($T$823="IPPU",BB492,Iif($T$823="AFOLU",BE492)))))),IF($S$823="Per unit GDP ($m)",IF($T$823="All sectors",V696,IF($T$823="Stationary",AH696,IF($T$823="Transportation",AQ696,IF($T$823="Waste",AW696,IF($T$823="IPPU",BB84,IF($T$823="AFOLU",BE696)))))),"")))))</f>
        <v/>
      </c>
      <c r="X906" s="124" t="str">
        <f>IF('Analysis_2-must not modify'!$T906="","",IF($S$823="Total GHG",IF($T$823="All sectors",W84,IF($T$823="Stationary",AI84,IF($T$823="Transportation",AR84,IF($T$823="Waste",AX84,IF($T$823="IPPU","",IF($T$823="AFOLU",BF84)))))),IF($S$823="Per capita",IF($T$823="All sectors",W288,IF($T$823="Stationary",AI288,IF($T$823="Transportation",AR288,IF($T$823="Waste",AX288,IF($T$823="IPPU","",IF($T$823="AFOLU",BF288)))))),IF($S$823="Per unit land area (km2)",IF($T$823="All sectors",W492,IF($T$823="Stationary",AI492,IF($T$823="Transportation",AR492,IF($T$823="Waste",AX492,IF($T$823="IPPU","",IF($T$823="AFOLU",BF492)))))),IF($S$823="Per unit GDP ($m)",IF($T$823="All sectors",W696,IF($T$823="Stationary",AI696,IF($T$823="Transportation",AR696,IF($T$823="Waste",AX696,IF($T$823="IPPU","",IF($T$823="AFOLU",BF696)))))),"")))))</f>
        <v/>
      </c>
      <c r="Y906" s="124" t="str">
        <f>IF('Analysis_2-must not modify'!$T906="","",IF($S$823="Total GHG",IF($T$823="All sectors",X84,IF($T$823="Stationary",AJ84,IF($T$823="Transportation",AS84,IF($T$823="Waste",AY84,"")))),IF($S$823="Per capita",IF($T$823="All sectors",X288,IF($T$823="Stationary",AJ288,IF($T$823="Transportation",AS288,IF($T$823="Waste",AY288,"")))),IF($S$823="Per unit land area (km2)",IF($T$823="All sectors",X492,IF($T$823="Stationary",AJ492,IF($T$823="Transportation",AS492,IF($T$823="Waste",AY492,"")))),IF($S$823="Per unit GDP ($m)",IF($T$823="All sectors",X696,IF($T$823="Stationary",AJ696,IF($T$823="Transportation",AS696,IF($T$823="Waste",AY696,"")))),"")))))</f>
        <v/>
      </c>
      <c r="Z906" s="124" t="str">
        <f>IF('Analysis_2-must not modify'!$T906="","",IF($S$823="Total GHG",IF($T$823="All sectors",Y84,IF($T$823="Stationary",AK84,IF($T$823="Transportation",AT84,""))),IF($S$823="Per capita",IF($T$823="All sectors",Y288,IF($T$823="Stationary",AK288,IF($T$823="Transportation",AT288,""))),IF($S$823="Per unit land area (km2)",IF($T$823="All sectors",Y492,IF($T$823="Stationary",AK492,IF($T$823="Transportation",AT492,""))),IF($S$823="Per unit GDP ($m)",IF($T$823="All sectors",Y696,IF($T$823="Stationary",AK696,IF($T$823="Transportation",AT696,""))),"")))))</f>
        <v/>
      </c>
      <c r="AA906" s="124" t="str">
        <f>IF('Analysis_2-must not modify'!$T906="","",IF($S$823="Total GHG",IF($T$823="All sectors","",IF($T$823="Stationary",AL84,"")),IF($S$823="Per capita",IF($T$823="All sectors","",IF($T$823="Stationary",AL288,"")),IF($S$823="Per unit land area (km2)",IF($T$823="All sectors","",IF($T$823="Stationary",AL492,"")),IF($S$823="Per unit GDP ($m)",IF($T$823="All sectors","",IF($T$823="Stationary",AL696,"")),"")))))</f>
        <v/>
      </c>
      <c r="AB906" s="124" t="str">
        <f>IF('Analysis_2-must not modify'!$T906="","",IF($S$823="Total GHG",IF($T$823="All sectors","",IF($T$823="Stationary",AM84,"")),IF($S$823="Per capita",IF($T$823="All sectors","",IF($T$823="Stationary",AM288,"")),IF($S$823="Per unit land area (km2)",IF($T$823="All sectors","",IF($T$823="Stationary",AM492,"")),IF($S$823="Per unit GDP ($m)",IF($T$823="All sectors","",IF($T$823="Stationary",AM696,"")),"")))))</f>
        <v/>
      </c>
      <c r="AC906" s="124" t="str">
        <f>IF('Analysis_2-must not modify'!$T906="","",IF($S$823="Total GHG",IF($T$823="All sectors","",IF($T$823="Stationary",AN84,"")),IF($S$823="Per capita",IF($T$823="All sectors","",IF($T$823="Stationary",AN288,"")),IF($S$823="Per unit land area (km2)",IF($T$823="All sectors","",IF($T$823="Stationary",AN492,"")),IF($S$823="Per unit GDP ($m)",IF($T$823="All sectors","",IF($T$823="Stationary",AN696,"")),"")))))</f>
        <v/>
      </c>
      <c r="AD906" s="121" t="str">
        <f>IF(U906&lt;X$1+1,U906,IF('Analysis_2-must not modify'!$U906="","",RANK('Analysis_2-must not modify'!$U906,rankORIGINAL)+'Analysis_2-must not modify'!X$1))</f>
        <v/>
      </c>
      <c r="AE906" s="50" t="str">
        <f t="shared" si="564"/>
        <v/>
      </c>
      <c r="AF906" s="83">
        <f t="shared" si="569"/>
        <v>2.2005827189584486</v>
      </c>
      <c r="AG906" s="83">
        <f t="shared" si="569"/>
        <v>6.2963963268414886</v>
      </c>
      <c r="AH906" s="83" t="str">
        <f t="shared" si="569"/>
        <v/>
      </c>
      <c r="AI906" s="83" t="str">
        <f t="shared" si="569"/>
        <v/>
      </c>
      <c r="AJ906" s="83" t="str">
        <f t="shared" si="569"/>
        <v/>
      </c>
      <c r="AK906" s="83" t="str">
        <f t="shared" si="569"/>
        <v/>
      </c>
      <c r="AL906" s="83" t="str">
        <f t="shared" si="569"/>
        <v/>
      </c>
      <c r="AM906" s="83">
        <f t="shared" si="569"/>
        <v>6.5250763133936698E-2</v>
      </c>
      <c r="AN906" s="83">
        <f t="shared" ca="1" si="548"/>
        <v>28</v>
      </c>
      <c r="AO906" s="50" t="str">
        <f t="shared" si="565"/>
        <v/>
      </c>
      <c r="AP906" s="83">
        <f t="shared" si="570"/>
        <v>2.5131736404910239</v>
      </c>
      <c r="AQ906" s="83">
        <f t="shared" si="570"/>
        <v>0.16518239347364286</v>
      </c>
      <c r="AR906" s="83" t="str">
        <f t="shared" si="570"/>
        <v/>
      </c>
      <c r="AS906" s="83" t="str">
        <f t="shared" si="570"/>
        <v/>
      </c>
      <c r="AT906" s="83" t="str">
        <f t="shared" si="570"/>
        <v/>
      </c>
      <c r="AU906" s="83">
        <f t="shared" ca="1" si="549"/>
        <v>29</v>
      </c>
      <c r="AV906" s="50" t="str">
        <f t="shared" si="566"/>
        <v/>
      </c>
      <c r="AW906" s="83">
        <f t="shared" si="545"/>
        <v>0.30028539424123957</v>
      </c>
      <c r="AX906" s="83" t="str">
        <f t="shared" si="545"/>
        <v/>
      </c>
      <c r="AY906" s="83">
        <f t="shared" si="545"/>
        <v>0.10111494909465242</v>
      </c>
      <c r="AZ906" s="83">
        <f t="shared" si="545"/>
        <v>4.6753095675871881E-2</v>
      </c>
      <c r="BA906" s="83">
        <f t="shared" ca="1" si="550"/>
        <v>60</v>
      </c>
      <c r="BB906" s="50" t="str">
        <f t="shared" si="567"/>
        <v/>
      </c>
      <c r="BC906" s="83" t="str">
        <f t="shared" si="551"/>
        <v/>
      </c>
      <c r="BD906" s="83" t="str">
        <f t="shared" si="552"/>
        <v/>
      </c>
      <c r="BE906" s="83" t="e">
        <f t="shared" ca="1" si="553"/>
        <v>#VALUE!</v>
      </c>
      <c r="BF906" s="50" t="str">
        <f t="shared" si="568"/>
        <v/>
      </c>
    </row>
    <row r="907" spans="1:58" ht="15" customHeight="1">
      <c r="A907" s="25">
        <f t="shared" si="562"/>
        <v>13</v>
      </c>
      <c r="B907" s="25">
        <v>76</v>
      </c>
      <c r="C907" s="112" t="str">
        <f t="shared" si="546"/>
        <v>Washington, DC_2016</v>
      </c>
      <c r="D907" s="112" t="str">
        <f>IFERROR(VLOOKUP($C907,'Analysis-must not modify'!$C:$G,4,FALSE),"")</f>
        <v>USA</v>
      </c>
      <c r="E907" s="112" t="str">
        <f>IFERROR(VLOOKUP($C907,'Analysis-must not modify'!$C:$G,5,FALSE),"")</f>
        <v>North America</v>
      </c>
      <c r="F907" s="112" t="str">
        <f t="shared" si="554"/>
        <v>North_America</v>
      </c>
      <c r="G907" s="121">
        <f>VLOOKUP(C907,'Analysis-must not modify'!C:D,2,FALSE)</f>
        <v>2016</v>
      </c>
      <c r="H907" s="121" t="str">
        <f>VLOOKUP(C907,'Analysis-must not modify'!C:FF,160,FALSE)</f>
        <v>Yes</v>
      </c>
      <c r="I907" s="121" t="str">
        <f>VLOOKUP(C907,'Analysis-must not modify'!C:FI,161,FALSE)</f>
        <v>Sub-tropical</v>
      </c>
      <c r="J907" s="121">
        <f>VLOOKUP(C907,'Analysis-must not modify'!C:FI,162,FALSE)</f>
        <v>161854.70295293539</v>
      </c>
      <c r="K907" s="121">
        <f>VLOOKUP(C907,'Analysis-must not modify'!C:FI,163,FALSE)</f>
        <v>4331.2405063291135</v>
      </c>
      <c r="L907" s="121">
        <f t="shared" si="555"/>
        <v>1</v>
      </c>
      <c r="M907" s="121">
        <f t="shared" si="556"/>
        <v>1</v>
      </c>
      <c r="N907" s="121">
        <f t="shared" si="557"/>
        <v>1</v>
      </c>
      <c r="O907" s="121">
        <f t="shared" si="558"/>
        <v>1</v>
      </c>
      <c r="P907" s="121">
        <f t="shared" si="563"/>
        <v>1</v>
      </c>
      <c r="Q907" s="121">
        <f t="shared" si="559"/>
        <v>1</v>
      </c>
      <c r="R907" s="121" t="str">
        <f t="shared" si="560"/>
        <v>Washington, DC_2016</v>
      </c>
      <c r="S907" s="122">
        <f t="shared" si="561"/>
        <v>2016</v>
      </c>
      <c r="T907" s="121" t="str">
        <f t="shared" si="547"/>
        <v>Washington, DC_2016</v>
      </c>
      <c r="U907" s="121">
        <f ca="1">IFERROR(IF('Analysis_2-must not modify'!$R907="","",IF($S$823="Total GHG",IF($T$823="All sectors",AA85,IF($T$823="Stationary",AB85,IF($T$823="Transportation",AC85,IF($T$823="Waste",AD85,IF($T$823="IPPU",AE85,Iif($T$823="AFOLU",AF85)))))),IF($S$823="Per capita",IF($T$823="All sectors",AA289,IF($T$823="Stationary",AB289,IF($T$823="Transportation",AC289,IF($T$823="Waste",AD289,IF($T$823="IPPU",AE289,IF($T$823="AFOLU",AF289)))))),IF($S$823="Per unit land area (km2)",IF($T$823="All sectors",AA493,IF($T$823="Stationary",AB493,IF($T$823="Transportation",AC493,IF($T$823="Waste",AD493,IF($T$823="IPPU",AE493,IF($T$823="AFOLU",AF493)))))),IF($S$823="Per unit GDP ($m)",IF($T$823="All sectors",AA697,IF($T$823="Stationary",AB697,IF($T$823="Transportation",AC697,IF($T$823="Waste",AD697,IF($T$823="IPPU",AE697,IF($T$823="AFOLU",AF697)))))),""))))),"")</f>
        <v>32</v>
      </c>
      <c r="V907" s="124">
        <f>IF('Analysis_2-must not modify'!$T907="","",IF($S$823="Total GHG",IF($T$823="All sectors",U85,IF($T$823="Stationary",AG85,IF($T$823="Transportation",AP85,IF($T$823="Waste",AV85,IF($T$823="IPPU",BA85,Iif($T$823="AFOLU",BD85)))))),IF($S$823="Per capita",IF($T$823="All sectors",U289,IF($T$823="Stationary",AG289,IF($T$823="Transportation",AP289,IF($T$823="Waste",AV289,IF($T$823="IPPU",BA289,IF($T$823="AFOLU",BD289)))))),IF($S$823="Per unit land area (km2)",IF($T$823="All sectors",U493,IF($T$823="Stationary",AG493,IF($T$823="Transportation",AP493,IF($T$823="Waste",AV493,IF($T$823="IPPU",BA493,Iif($T$823="AFOLU",BD493)))))),IF($S$823="Per unit GDP ($m)",IF($T$823="All sectors",U697,IF($T$823="Stationary",AG697,IF($T$823="Transportation",AP697,IF($T$823="Waste",AV697,IF($T$823="IPPU",BA85,IF($T$823="AFOLU",BD697)))))),"")))))</f>
        <v>7.7642876160248768</v>
      </c>
      <c r="W907" s="124">
        <f>IF('Analysis_2-must not modify'!$T907="","",IF($S$823="Total GHG",IF($T$823="All sectors",V85,IF($T$823="Stationary",AH85,IF($T$823="Transportation",AQ85,IF($T$823="Waste",AW85,IF($T$823="IPPU",BB85,Iif($T$823="AFOLU",BE85)))))),IF($S$823="Per capita",IF($T$823="All sectors",V289,IF($T$823="Stationary",AH289,IF($T$823="Transportation",AQ289,IF($T$823="Waste",AW289,IF($T$823="IPPU",BB289,IF($T$823="AFOLU",BE289)))))),IF($S$823="Per unit land area (km2)",IF($T$823="All sectors",V493,IF($T$823="Stationary",AH493,IF($T$823="Transportation",AQ493,IF($T$823="Waste",AW493,IF($T$823="IPPU",BB493,Iif($T$823="AFOLU",BE493)))))),IF($S$823="Per unit GDP ($m)",IF($T$823="All sectors",V697,IF($T$823="Stationary",AH697,IF($T$823="Transportation",AQ697,IF($T$823="Waste",AW697,IF($T$823="IPPU",BB85,IF($T$823="AFOLU",BE697)))))),"")))))</f>
        <v>2.3131090137008723</v>
      </c>
      <c r="X907" s="124">
        <f>IF('Analysis_2-must not modify'!$T907="","",IF($S$823="Total GHG",IF($T$823="All sectors",W85,IF($T$823="Stationary",AI85,IF($T$823="Transportation",AR85,IF($T$823="Waste",AX85,IF($T$823="IPPU","",IF($T$823="AFOLU",BF85)))))),IF($S$823="Per capita",IF($T$823="All sectors",W289,IF($T$823="Stationary",AI289,IF($T$823="Transportation",AR289,IF($T$823="Waste",AX289,IF($T$823="IPPU","",IF($T$823="AFOLU",BF289)))))),IF($S$823="Per unit land area (km2)",IF($T$823="All sectors",W493,IF($T$823="Stationary",AI493,IF($T$823="Transportation",AR493,IF($T$823="Waste",AX493,IF($T$823="IPPU","",IF($T$823="AFOLU",BF493)))))),IF($S$823="Per unit GDP ($m)",IF($T$823="All sectors",W697,IF($T$823="Stationary",AI697,IF($T$823="Transportation",AR697,IF($T$823="Waste",AX697,IF($T$823="IPPU","",IF($T$823="AFOLU",BF697)))))),"")))))</f>
        <v>0.43908731967922193</v>
      </c>
      <c r="Y907" s="124" t="str">
        <f>IF('Analysis_2-must not modify'!$T907="","",IF($S$823="Total GHG",IF($T$823="All sectors",X85,IF($T$823="Stationary",AJ85,IF($T$823="Transportation",AS85,IF($T$823="Waste",AY85,"")))),IF($S$823="Per capita",IF($T$823="All sectors",X289,IF($T$823="Stationary",AJ289,IF($T$823="Transportation",AS289,IF($T$823="Waste",AY289,"")))),IF($S$823="Per unit land area (km2)",IF($T$823="All sectors",X493,IF($T$823="Stationary",AJ493,IF($T$823="Transportation",AS493,IF($T$823="Waste",AY493,"")))),IF($S$823="Per unit GDP ($m)",IF($T$823="All sectors",X697,IF($T$823="Stationary",AJ697,IF($T$823="Transportation",AS697,IF($T$823="Waste",AY697,"")))),"")))))</f>
        <v/>
      </c>
      <c r="Z907" s="124" t="str">
        <f>IF('Analysis_2-must not modify'!$T907="","",IF($S$823="Total GHG",IF($T$823="All sectors",Y85,IF($T$823="Stationary",AK85,IF($T$823="Transportation",AT85,""))),IF($S$823="Per capita",IF($T$823="All sectors",Y289,IF($T$823="Stationary",AK289,IF($T$823="Transportation",AT289,""))),IF($S$823="Per unit land area (km2)",IF($T$823="All sectors",Y493,IF($T$823="Stationary",AK493,IF($T$823="Transportation",AT493,""))),IF($S$823="Per unit GDP ($m)",IF($T$823="All sectors",Y697,IF($T$823="Stationary",AK697,IF($T$823="Transportation",AT697,""))),"")))))</f>
        <v/>
      </c>
      <c r="AA907" s="124" t="str">
        <f>IF('Analysis_2-must not modify'!$T907="","",IF($S$823="Total GHG",IF($T$823="All sectors","",IF($T$823="Stationary",AL85,"")),IF($S$823="Per capita",IF($T$823="All sectors","",IF($T$823="Stationary",AL289,"")),IF($S$823="Per unit land area (km2)",IF($T$823="All sectors","",IF($T$823="Stationary",AL493,"")),IF($S$823="Per unit GDP ($m)",IF($T$823="All sectors","",IF($T$823="Stationary",AL697,"")),"")))))</f>
        <v/>
      </c>
      <c r="AB907" s="124" t="str">
        <f>IF('Analysis_2-must not modify'!$T907="","",IF($S$823="Total GHG",IF($T$823="All sectors","",IF($T$823="Stationary",AM85,"")),IF($S$823="Per capita",IF($T$823="All sectors","",IF($T$823="Stationary",AM289,"")),IF($S$823="Per unit land area (km2)",IF($T$823="All sectors","",IF($T$823="Stationary",AM493,"")),IF($S$823="Per unit GDP ($m)",IF($T$823="All sectors","",IF($T$823="Stationary",AM697,"")),"")))))</f>
        <v/>
      </c>
      <c r="AC907" s="124" t="str">
        <f>IF('Analysis_2-must not modify'!$T907="","",IF($S$823="Total GHG",IF($T$823="All sectors","",IF($T$823="Stationary",AN85,"")),IF($S$823="Per capita",IF($T$823="All sectors","",IF($T$823="Stationary",AN289,"")),IF($S$823="Per unit land area (km2)",IF($T$823="All sectors","",IF($T$823="Stationary",AN493,"")),IF($S$823="Per unit GDP ($m)",IF($T$823="All sectors","",IF($T$823="Stationary",AN697,"")),"")))))</f>
        <v/>
      </c>
      <c r="AD907" s="121">
        <f ca="1">IF(U907&lt;X$1+1,U907,IF('Analysis_2-must not modify'!$U907="","",RANK('Analysis_2-must not modify'!$U907,rankORIGINAL)+'Analysis_2-must not modify'!X$1))</f>
        <v>54</v>
      </c>
      <c r="AE907" s="50" t="str">
        <f t="shared" si="564"/>
        <v>Washington, DC_2016</v>
      </c>
      <c r="AF907" s="83">
        <f t="shared" si="569"/>
        <v>1.7693850681536554</v>
      </c>
      <c r="AG907" s="83">
        <f t="shared" si="569"/>
        <v>5.9388404672558508</v>
      </c>
      <c r="AH907" s="83" t="str">
        <f t="shared" si="569"/>
        <v/>
      </c>
      <c r="AI907" s="83" t="str">
        <f t="shared" si="569"/>
        <v/>
      </c>
      <c r="AJ907" s="83" t="str">
        <f t="shared" si="569"/>
        <v/>
      </c>
      <c r="AK907" s="83" t="str">
        <f t="shared" si="569"/>
        <v/>
      </c>
      <c r="AL907" s="83" t="str">
        <f t="shared" si="569"/>
        <v/>
      </c>
      <c r="AM907" s="83">
        <f t="shared" si="569"/>
        <v>5.6062080615370234E-2</v>
      </c>
      <c r="AN907" s="83">
        <f t="shared" ca="1" si="548"/>
        <v>32</v>
      </c>
      <c r="AO907" s="50" t="str">
        <f t="shared" si="565"/>
        <v>Washington, DC_2016</v>
      </c>
      <c r="AP907" s="83">
        <f t="shared" si="570"/>
        <v>2.1725987818849219</v>
      </c>
      <c r="AQ907" s="83">
        <f t="shared" si="570"/>
        <v>0.14051023181595007</v>
      </c>
      <c r="AR907" s="83" t="str">
        <f t="shared" si="570"/>
        <v/>
      </c>
      <c r="AS907" s="83" t="str">
        <f t="shared" si="570"/>
        <v/>
      </c>
      <c r="AT907" s="83" t="str">
        <f t="shared" si="570"/>
        <v/>
      </c>
      <c r="AU907" s="83">
        <f t="shared" ca="1" si="549"/>
        <v>47</v>
      </c>
      <c r="AV907" s="50" t="str">
        <f t="shared" si="566"/>
        <v>Washington, DC_2016</v>
      </c>
      <c r="AW907" s="83">
        <f t="shared" si="545"/>
        <v>0.31532606789647194</v>
      </c>
      <c r="AX907" s="83" t="str">
        <f t="shared" si="545"/>
        <v/>
      </c>
      <c r="AY907" s="83">
        <f t="shared" si="545"/>
        <v>7.0976026396390071E-2</v>
      </c>
      <c r="AZ907" s="83">
        <f t="shared" si="545"/>
        <v>5.2785225386359921E-2</v>
      </c>
      <c r="BA907" s="83">
        <f t="shared" ca="1" si="550"/>
        <v>62</v>
      </c>
      <c r="BB907" s="50" t="str">
        <f t="shared" si="567"/>
        <v>Washington, DC_2016</v>
      </c>
      <c r="BC907" s="83" t="str">
        <f t="shared" si="551"/>
        <v/>
      </c>
      <c r="BD907" s="83" t="str">
        <f t="shared" si="552"/>
        <v/>
      </c>
      <c r="BE907" s="83" t="e">
        <f t="shared" ca="1" si="553"/>
        <v>#VALUE!</v>
      </c>
      <c r="BF907" s="50" t="str">
        <f t="shared" si="568"/>
        <v>Washington, DC_2016</v>
      </c>
    </row>
    <row r="908" spans="1:58" ht="15" customHeight="1">
      <c r="A908" s="25">
        <f t="shared" si="562"/>
        <v>14</v>
      </c>
      <c r="B908" s="25">
        <v>77</v>
      </c>
      <c r="C908" s="112" t="str">
        <f t="shared" si="546"/>
        <v>Johannesburg_2014</v>
      </c>
      <c r="D908" s="112" t="str">
        <f>IFERROR(VLOOKUP($C908,'Analysis-must not modify'!$C:$G,4,FALSE),"")</f>
        <v>South Africa</v>
      </c>
      <c r="E908" s="112" t="str">
        <f>IFERROR(VLOOKUP($C908,'Analysis-must not modify'!$C:$G,5,FALSE),"")</f>
        <v>Africa</v>
      </c>
      <c r="F908" s="112" t="str">
        <f t="shared" si="554"/>
        <v>Africa</v>
      </c>
      <c r="G908" s="121">
        <f>VLOOKUP(C908,'Analysis-must not modify'!C:D,2,FALSE)</f>
        <v>2014</v>
      </c>
      <c r="H908" s="121" t="str">
        <f>VLOOKUP(C908,'Analysis-must not modify'!C:FF,160,FALSE)</f>
        <v>Yes</v>
      </c>
      <c r="I908" s="121" t="str">
        <f>VLOOKUP(C908,'Analysis-must not modify'!C:FI,161,FALSE)</f>
        <v>Highlands</v>
      </c>
      <c r="J908" s="121">
        <f>VLOOKUP(C908,'Analysis-must not modify'!C:FI,162,FALSE)</f>
        <v>7488.4176758128342</v>
      </c>
      <c r="K908" s="121">
        <f>VLOOKUP(C908,'Analysis-must not modify'!C:FI,163,FALSE)</f>
        <v>2891.5831310679609</v>
      </c>
      <c r="L908" s="121">
        <f t="shared" si="555"/>
        <v>1</v>
      </c>
      <c r="M908" s="121">
        <f t="shared" si="556"/>
        <v>1</v>
      </c>
      <c r="N908" s="121">
        <f t="shared" si="557"/>
        <v>1</v>
      </c>
      <c r="O908" s="121">
        <f t="shared" si="558"/>
        <v>1</v>
      </c>
      <c r="P908" s="121">
        <f t="shared" si="563"/>
        <v>1</v>
      </c>
      <c r="Q908" s="121">
        <f t="shared" si="559"/>
        <v>1</v>
      </c>
      <c r="R908" s="121" t="str">
        <f t="shared" si="560"/>
        <v>Johannesburg_2014</v>
      </c>
      <c r="S908" s="122">
        <f t="shared" si="561"/>
        <v>2014</v>
      </c>
      <c r="T908" s="121" t="str">
        <f t="shared" si="547"/>
        <v>Johannesburg_2014</v>
      </c>
      <c r="U908" s="121">
        <f ca="1">IFERROR(IF('Analysis_2-must not modify'!$R908="","",IF($S$823="Total GHG",IF($T$823="All sectors",AA86,IF($T$823="Stationary",AB86,IF($T$823="Transportation",AC86,IF($T$823="Waste",AD86,IF($T$823="IPPU",AE86,Iif($T$823="AFOLU",AF86)))))),IF($S$823="Per capita",IF($T$823="All sectors",AA290,IF($T$823="Stationary",AB290,IF($T$823="Transportation",AC290,IF($T$823="Waste",AD290,IF($T$823="IPPU",AE290,IF($T$823="AFOLU",AF290)))))),IF($S$823="Per unit land area (km2)",IF($T$823="All sectors",AA494,IF($T$823="Stationary",AB494,IF($T$823="Transportation",AC494,IF($T$823="Waste",AD494,IF($T$823="IPPU",AE494,IF($T$823="AFOLU",AF494)))))),IF($S$823="Per unit GDP ($m)",IF($T$823="All sectors",AA698,IF($T$823="Stationary",AB698,IF($T$823="Transportation",AC698,IF($T$823="Waste",AD698,IF($T$823="IPPU",AE698,IF($T$823="AFOLU",AF698)))))),""))))),"")</f>
        <v>82</v>
      </c>
      <c r="V908" s="124">
        <f>IF('Analysis_2-must not modify'!$T908="","",IF($S$823="Total GHG",IF($T$823="All sectors",U86,IF($T$823="Stationary",AG86,IF($T$823="Transportation",AP86,IF($T$823="Waste",AV86,IF($T$823="IPPU",BA86,Iif($T$823="AFOLU",BD86)))))),IF($S$823="Per capita",IF($T$823="All sectors",U290,IF($T$823="Stationary",AG290,IF($T$823="Transportation",AP290,IF($T$823="Waste",AV290,IF($T$823="IPPU",BA290,IF($T$823="AFOLU",BD290)))))),IF($S$823="Per unit land area (km2)",IF($T$823="All sectors",U494,IF($T$823="Stationary",AG494,IF($T$823="Transportation",AP494,IF($T$823="Waste",AV494,IF($T$823="IPPU",BA494,Iif($T$823="AFOLU",BD494)))))),IF($S$823="Per unit GDP ($m)",IF($T$823="All sectors",U698,IF($T$823="Stationary",AG698,IF($T$823="Transportation",AP698,IF($T$823="Waste",AV698,IF($T$823="IPPU",BA86,IF($T$823="AFOLU",BD698)))))),"")))))</f>
        <v>3.3099443567310156</v>
      </c>
      <c r="W908" s="124">
        <f>IF('Analysis_2-must not modify'!$T908="","",IF($S$823="Total GHG",IF($T$823="All sectors",V86,IF($T$823="Stationary",AH86,IF($T$823="Transportation",AQ86,IF($T$823="Waste",AW86,IF($T$823="IPPU",BB86,Iif($T$823="AFOLU",BE86)))))),IF($S$823="Per capita",IF($T$823="All sectors",V290,IF($T$823="Stationary",AH290,IF($T$823="Transportation",AQ290,IF($T$823="Waste",AW290,IF($T$823="IPPU",BB290,IF($T$823="AFOLU",BE290)))))),IF($S$823="Per unit land area (km2)",IF($T$823="All sectors",V494,IF($T$823="Stationary",AH494,IF($T$823="Transportation",AQ494,IF($T$823="Waste",AW494,IF($T$823="IPPU",BB494,Iif($T$823="AFOLU",BE494)))))),IF($S$823="Per unit GDP ($m)",IF($T$823="All sectors",V698,IF($T$823="Stationary",AH698,IF($T$823="Transportation",AQ698,IF($T$823="Waste",AW698,IF($T$823="IPPU",BB86,IF($T$823="AFOLU",BE698)))))),"")))))</f>
        <v>1.512024263705092</v>
      </c>
      <c r="X908" s="124">
        <f>IF('Analysis_2-must not modify'!$T908="","",IF($S$823="Total GHG",IF($T$823="All sectors",W86,IF($T$823="Stationary",AI86,IF($T$823="Transportation",AR86,IF($T$823="Waste",AX86,IF($T$823="IPPU","",IF($T$823="AFOLU",BF86)))))),IF($S$823="Per capita",IF($T$823="All sectors",W290,IF($T$823="Stationary",AI290,IF($T$823="Transportation",AR290,IF($T$823="Waste",AX290,IF($T$823="IPPU","",IF($T$823="AFOLU",BF290)))))),IF($S$823="Per unit land area (km2)",IF($T$823="All sectors",W494,IF($T$823="Stationary",AI494,IF($T$823="Transportation",AR494,IF($T$823="Waste",AX494,IF($T$823="IPPU","",IF($T$823="AFOLU",BF494)))))),IF($S$823="Per unit GDP ($m)",IF($T$823="All sectors",W698,IF($T$823="Stationary",AI698,IF($T$823="Transportation",AR698,IF($T$823="Waste",AX698,IF($T$823="IPPU","",IF($T$823="AFOLU",BF698)))))),"")))))</f>
        <v>0.36481131931385963</v>
      </c>
      <c r="Y908" s="124" t="str">
        <f>IF('Analysis_2-must not modify'!$T908="","",IF($S$823="Total GHG",IF($T$823="All sectors",X86,IF($T$823="Stationary",AJ86,IF($T$823="Transportation",AS86,IF($T$823="Waste",AY86,"")))),IF($S$823="Per capita",IF($T$823="All sectors",X290,IF($T$823="Stationary",AJ290,IF($T$823="Transportation",AS290,IF($T$823="Waste",AY290,"")))),IF($S$823="Per unit land area (km2)",IF($T$823="All sectors",X494,IF($T$823="Stationary",AJ494,IF($T$823="Transportation",AS494,IF($T$823="Waste",AY494,"")))),IF($S$823="Per unit GDP ($m)",IF($T$823="All sectors",X698,IF($T$823="Stationary",AJ698,IF($T$823="Transportation",AS698,IF($T$823="Waste",AY698,"")))),"")))))</f>
        <v/>
      </c>
      <c r="Z908" s="124" t="str">
        <f>IF('Analysis_2-must not modify'!$T908="","",IF($S$823="Total GHG",IF($T$823="All sectors",Y86,IF($T$823="Stationary",AK86,IF($T$823="Transportation",AT86,""))),IF($S$823="Per capita",IF($T$823="All sectors",Y290,IF($T$823="Stationary",AK290,IF($T$823="Transportation",AT290,""))),IF($S$823="Per unit land area (km2)",IF($T$823="All sectors",Y494,IF($T$823="Stationary",AK494,IF($T$823="Transportation",AT494,""))),IF($S$823="Per unit GDP ($m)",IF($T$823="All sectors",Y698,IF($T$823="Stationary",AK698,IF($T$823="Transportation",AT698,""))),"")))))</f>
        <v/>
      </c>
      <c r="AA908" s="124" t="str">
        <f>IF('Analysis_2-must not modify'!$T908="","",IF($S$823="Total GHG",IF($T$823="All sectors","",IF($T$823="Stationary",AL86,"")),IF($S$823="Per capita",IF($T$823="All sectors","",IF($T$823="Stationary",AL290,"")),IF($S$823="Per unit land area (km2)",IF($T$823="All sectors","",IF($T$823="Stationary",AL494,"")),IF($S$823="Per unit GDP ($m)",IF($T$823="All sectors","",IF($T$823="Stationary",AL698,"")),"")))))</f>
        <v/>
      </c>
      <c r="AB908" s="124" t="str">
        <f>IF('Analysis_2-must not modify'!$T908="","",IF($S$823="Total GHG",IF($T$823="All sectors","",IF($T$823="Stationary",AM86,"")),IF($S$823="Per capita",IF($T$823="All sectors","",IF($T$823="Stationary",AM290,"")),IF($S$823="Per unit land area (km2)",IF($T$823="All sectors","",IF($T$823="Stationary",AM494,"")),IF($S$823="Per unit GDP ($m)",IF($T$823="All sectors","",IF($T$823="Stationary",AM698,"")),"")))))</f>
        <v/>
      </c>
      <c r="AC908" s="124" t="str">
        <f>IF('Analysis_2-must not modify'!$T908="","",IF($S$823="Total GHG",IF($T$823="All sectors","",IF($T$823="Stationary",AN86,"")),IF($S$823="Per capita",IF($T$823="All sectors","",IF($T$823="Stationary",AN290,"")),IF($S$823="Per unit land area (km2)",IF($T$823="All sectors","",IF($T$823="Stationary",AN494,"")),IF($S$823="Per unit GDP ($m)",IF($T$823="All sectors","",IF($T$823="Stationary",AN698,"")),"")))))</f>
        <v/>
      </c>
      <c r="AD908" s="121">
        <f ca="1">IF(U908&lt;X$1+1,U908,IF('Analysis_2-must not modify'!$U908="","",RANK('Analysis_2-must not modify'!$U908,rankORIGINAL)+'Analysis_2-must not modify'!X$1))</f>
        <v>32</v>
      </c>
      <c r="AE908" s="50" t="str">
        <f t="shared" si="564"/>
        <v>Johannesburg_2014</v>
      </c>
      <c r="AF908" s="83">
        <f t="shared" si="569"/>
        <v>1.5057940099245171</v>
      </c>
      <c r="AG908" s="83">
        <f t="shared" si="569"/>
        <v>1.7519047878541363</v>
      </c>
      <c r="AH908" s="83">
        <f t="shared" si="569"/>
        <v>5.1569299715172656E-2</v>
      </c>
      <c r="AI908" s="83" t="str">
        <f t="shared" si="569"/>
        <v/>
      </c>
      <c r="AJ908" s="83" t="str">
        <f t="shared" si="569"/>
        <v/>
      </c>
      <c r="AK908" s="83" t="str">
        <f t="shared" si="569"/>
        <v/>
      </c>
      <c r="AL908" s="83" t="str">
        <f t="shared" si="569"/>
        <v/>
      </c>
      <c r="AM908" s="83">
        <f t="shared" si="569"/>
        <v>6.7625923718920818E-4</v>
      </c>
      <c r="AN908" s="83">
        <f t="shared" ca="1" si="548"/>
        <v>74</v>
      </c>
      <c r="AO908" s="50" t="str">
        <f t="shared" si="565"/>
        <v>Johannesburg_2014</v>
      </c>
      <c r="AP908" s="83">
        <f t="shared" si="570"/>
        <v>1.4427379747459927</v>
      </c>
      <c r="AQ908" s="83">
        <f t="shared" si="570"/>
        <v>6.9286288959099357E-2</v>
      </c>
      <c r="AR908" s="83" t="str">
        <f t="shared" si="570"/>
        <v/>
      </c>
      <c r="AS908" s="83" t="str">
        <f t="shared" si="570"/>
        <v/>
      </c>
      <c r="AT908" s="83" t="str">
        <f t="shared" si="570"/>
        <v/>
      </c>
      <c r="AU908" s="83">
        <f t="shared" ca="1" si="549"/>
        <v>77</v>
      </c>
      <c r="AV908" s="50" t="str">
        <f t="shared" si="566"/>
        <v>Johannesburg_2014</v>
      </c>
      <c r="AW908" s="83">
        <f t="shared" si="545"/>
        <v>0.33986158143540562</v>
      </c>
      <c r="AX908" s="83">
        <f t="shared" si="545"/>
        <v>6.9564976521033488E-4</v>
      </c>
      <c r="AY908" s="83">
        <f t="shared" si="545"/>
        <v>1.5167892919880244E-3</v>
      </c>
      <c r="AZ908" s="83">
        <f t="shared" si="545"/>
        <v>2.273729882125565E-2</v>
      </c>
      <c r="BA908" s="83">
        <f t="shared" ca="1" si="550"/>
        <v>72</v>
      </c>
      <c r="BB908" s="50" t="str">
        <f t="shared" si="567"/>
        <v>Johannesburg_2014</v>
      </c>
      <c r="BC908" s="83" t="str">
        <f t="shared" si="551"/>
        <v/>
      </c>
      <c r="BD908" s="83" t="str">
        <f t="shared" si="552"/>
        <v/>
      </c>
      <c r="BE908" s="83" t="e">
        <f t="shared" ca="1" si="553"/>
        <v>#VALUE!</v>
      </c>
      <c r="BF908" s="50" t="str">
        <f t="shared" si="568"/>
        <v>Johannesburg_2014</v>
      </c>
    </row>
    <row r="909" spans="1:58" ht="15" customHeight="1">
      <c r="A909" s="25">
        <f t="shared" si="562"/>
        <v>14</v>
      </c>
      <c r="B909" s="25">
        <v>78</v>
      </c>
      <c r="C909" s="112" t="str">
        <f t="shared" si="546"/>
        <v>London_2013</v>
      </c>
      <c r="D909" s="112" t="str">
        <f>IFERROR(VLOOKUP($C909,'Analysis-must not modify'!$C:$G,4,FALSE),"")</f>
        <v>United Kingdom</v>
      </c>
      <c r="E909" s="112" t="str">
        <f>IFERROR(VLOOKUP($C909,'Analysis-must not modify'!$C:$G,5,FALSE),"")</f>
        <v>Europe</v>
      </c>
      <c r="F909" s="112" t="str">
        <f t="shared" si="554"/>
        <v>Europe</v>
      </c>
      <c r="G909" s="121">
        <f>VLOOKUP(C909,'Analysis-must not modify'!C:D,2,FALSE)</f>
        <v>2013</v>
      </c>
      <c r="H909" s="121" t="str">
        <f>VLOOKUP(C909,'Analysis-must not modify'!C:FF,160,FALSE)</f>
        <v>No</v>
      </c>
      <c r="I909" s="121" t="str">
        <f>VLOOKUP(C909,'Analysis-must not modify'!C:FI,161,FALSE)</f>
        <v>Highlands</v>
      </c>
      <c r="J909" s="121">
        <f>VLOOKUP(C909,'Analysis-must not modify'!C:FI,162,FALSE)</f>
        <v>57157</v>
      </c>
      <c r="K909" s="121">
        <f>VLOOKUP(C909,'Analysis-must not modify'!C:FI,163,FALSE)</f>
        <v>5276.802507836991</v>
      </c>
      <c r="L909" s="121">
        <f t="shared" si="555"/>
        <v>1</v>
      </c>
      <c r="M909" s="121">
        <f t="shared" si="556"/>
        <v>1</v>
      </c>
      <c r="N909" s="121">
        <f t="shared" si="557"/>
        <v>1</v>
      </c>
      <c r="O909" s="121">
        <f t="shared" si="558"/>
        <v>1</v>
      </c>
      <c r="P909" s="121">
        <f t="shared" si="563"/>
        <v>1</v>
      </c>
      <c r="Q909" s="121">
        <f t="shared" si="559"/>
        <v>0</v>
      </c>
      <c r="R909" s="121" t="str">
        <f t="shared" si="560"/>
        <v/>
      </c>
      <c r="S909" s="122" t="str">
        <f t="shared" si="561"/>
        <v/>
      </c>
      <c r="T909" s="121" t="str">
        <f t="shared" si="547"/>
        <v/>
      </c>
      <c r="U909" s="121" t="str">
        <f>IFERROR(IF('Analysis_2-must not modify'!$R909="","",IF($S$823="Total GHG",IF($T$823="All sectors",AA87,IF($T$823="Stationary",AB87,IF($T$823="Transportation",AC87,IF($T$823="Waste",AD87,IF($T$823="IPPU",AE87,Iif($T$823="AFOLU",AF87)))))),IF($S$823="Per capita",IF($T$823="All sectors",AA291,IF($T$823="Stationary",AB291,IF($T$823="Transportation",AC291,IF($T$823="Waste",AD291,IF($T$823="IPPU",AE291,IF($T$823="AFOLU",AF291)))))),IF($S$823="Per unit land area (km2)",IF($T$823="All sectors",AA495,IF($T$823="Stationary",AB495,IF($T$823="Transportation",AC495,IF($T$823="Waste",AD495,IF($T$823="IPPU",AE495,IF($T$823="AFOLU",AF495)))))),IF($S$823="Per unit GDP ($m)",IF($T$823="All sectors",AA699,IF($T$823="Stationary",AB699,IF($T$823="Transportation",AC699,IF($T$823="Waste",AD699,IF($T$823="IPPU",AE699,IF($T$823="AFOLU",AF699)))))),""))))),"")</f>
        <v/>
      </c>
      <c r="V909" s="124" t="str">
        <f>IF('Analysis_2-must not modify'!$T909="","",IF($S$823="Total GHG",IF($T$823="All sectors",U87,IF($T$823="Stationary",AG87,IF($T$823="Transportation",AP87,IF($T$823="Waste",AV87,IF($T$823="IPPU",BA87,Iif($T$823="AFOLU",BD87)))))),IF($S$823="Per capita",IF($T$823="All sectors",U291,IF($T$823="Stationary",AG291,IF($T$823="Transportation",AP291,IF($T$823="Waste",AV291,IF($T$823="IPPU",BA291,IF($T$823="AFOLU",BD291)))))),IF($S$823="Per unit land area (km2)",IF($T$823="All sectors",U495,IF($T$823="Stationary",AG495,IF($T$823="Transportation",AP495,IF($T$823="Waste",AV495,IF($T$823="IPPU",BA495,Iif($T$823="AFOLU",BD495)))))),IF($S$823="Per unit GDP ($m)",IF($T$823="All sectors",U699,IF($T$823="Stationary",AG699,IF($T$823="Transportation",AP699,IF($T$823="Waste",AV699,IF($T$823="IPPU",BA87,IF($T$823="AFOLU",BD699)))))),"")))))</f>
        <v/>
      </c>
      <c r="W909" s="124" t="str">
        <f>IF('Analysis_2-must not modify'!$T909="","",IF($S$823="Total GHG",IF($T$823="All sectors",V87,IF($T$823="Stationary",AH87,IF($T$823="Transportation",AQ87,IF($T$823="Waste",AW87,IF($T$823="IPPU",BB87,Iif($T$823="AFOLU",BE87)))))),IF($S$823="Per capita",IF($T$823="All sectors",V291,IF($T$823="Stationary",AH291,IF($T$823="Transportation",AQ291,IF($T$823="Waste",AW291,IF($T$823="IPPU",BB291,IF($T$823="AFOLU",BE291)))))),IF($S$823="Per unit land area (km2)",IF($T$823="All sectors",V495,IF($T$823="Stationary",AH495,IF($T$823="Transportation",AQ495,IF($T$823="Waste",AW495,IF($T$823="IPPU",BB495,Iif($T$823="AFOLU",BE495)))))),IF($S$823="Per unit GDP ($m)",IF($T$823="All sectors",V699,IF($T$823="Stationary",AH699,IF($T$823="Transportation",AQ699,IF($T$823="Waste",AW699,IF($T$823="IPPU",BB87,IF($T$823="AFOLU",BE699)))))),"")))))</f>
        <v/>
      </c>
      <c r="X909" s="124" t="str">
        <f>IF('Analysis_2-must not modify'!$T909="","",IF($S$823="Total GHG",IF($T$823="All sectors",W87,IF($T$823="Stationary",AI87,IF($T$823="Transportation",AR87,IF($T$823="Waste",AX87,IF($T$823="IPPU","",IF($T$823="AFOLU",BF87)))))),IF($S$823="Per capita",IF($T$823="All sectors",W291,IF($T$823="Stationary",AI291,IF($T$823="Transportation",AR291,IF($T$823="Waste",AX291,IF($T$823="IPPU","",IF($T$823="AFOLU",BF291)))))),IF($S$823="Per unit land area (km2)",IF($T$823="All sectors",W495,IF($T$823="Stationary",AI495,IF($T$823="Transportation",AR495,IF($T$823="Waste",AX495,IF($T$823="IPPU","",IF($T$823="AFOLU",BF495)))))),IF($S$823="Per unit GDP ($m)",IF($T$823="All sectors",W699,IF($T$823="Stationary",AI699,IF($T$823="Transportation",AR699,IF($T$823="Waste",AX699,IF($T$823="IPPU","",IF($T$823="AFOLU",BF699)))))),"")))))</f>
        <v/>
      </c>
      <c r="Y909" s="124" t="str">
        <f>IF('Analysis_2-must not modify'!$T909="","",IF($S$823="Total GHG",IF($T$823="All sectors",X87,IF($T$823="Stationary",AJ87,IF($T$823="Transportation",AS87,IF($T$823="Waste",AY87,"")))),IF($S$823="Per capita",IF($T$823="All sectors",X291,IF($T$823="Stationary",AJ291,IF($T$823="Transportation",AS291,IF($T$823="Waste",AY291,"")))),IF($S$823="Per unit land area (km2)",IF($T$823="All sectors",X495,IF($T$823="Stationary",AJ495,IF($T$823="Transportation",AS495,IF($T$823="Waste",AY495,"")))),IF($S$823="Per unit GDP ($m)",IF($T$823="All sectors",X699,IF($T$823="Stationary",AJ699,IF($T$823="Transportation",AS699,IF($T$823="Waste",AY699,"")))),"")))))</f>
        <v/>
      </c>
      <c r="Z909" s="124" t="str">
        <f>IF('Analysis_2-must not modify'!$T909="","",IF($S$823="Total GHG",IF($T$823="All sectors",Y87,IF($T$823="Stationary",AK87,IF($T$823="Transportation",AT87,""))),IF($S$823="Per capita",IF($T$823="All sectors",Y291,IF($T$823="Stationary",AK291,IF($T$823="Transportation",AT291,""))),IF($S$823="Per unit land area (km2)",IF($T$823="All sectors",Y495,IF($T$823="Stationary",AK495,IF($T$823="Transportation",AT495,""))),IF($S$823="Per unit GDP ($m)",IF($T$823="All sectors",Y699,IF($T$823="Stationary",AK699,IF($T$823="Transportation",AT699,""))),"")))))</f>
        <v/>
      </c>
      <c r="AA909" s="124" t="str">
        <f>IF('Analysis_2-must not modify'!$T909="","",IF($S$823="Total GHG",IF($T$823="All sectors","",IF($T$823="Stationary",AL87,"")),IF($S$823="Per capita",IF($T$823="All sectors","",IF($T$823="Stationary",AL291,"")),IF($S$823="Per unit land area (km2)",IF($T$823="All sectors","",IF($T$823="Stationary",AL495,"")),IF($S$823="Per unit GDP ($m)",IF($T$823="All sectors","",IF($T$823="Stationary",AL699,"")),"")))))</f>
        <v/>
      </c>
      <c r="AB909" s="124" t="str">
        <f>IF('Analysis_2-must not modify'!$T909="","",IF($S$823="Total GHG",IF($T$823="All sectors","",IF($T$823="Stationary",AM87,"")),IF($S$823="Per capita",IF($T$823="All sectors","",IF($T$823="Stationary",AM291,"")),IF($S$823="Per unit land area (km2)",IF($T$823="All sectors","",IF($T$823="Stationary",AM495,"")),IF($S$823="Per unit GDP ($m)",IF($T$823="All sectors","",IF($T$823="Stationary",AM699,"")),"")))))</f>
        <v/>
      </c>
      <c r="AC909" s="124" t="str">
        <f>IF('Analysis_2-must not modify'!$T909="","",IF($S$823="Total GHG",IF($T$823="All sectors","",IF($T$823="Stationary",AN87,"")),IF($S$823="Per capita",IF($T$823="All sectors","",IF($T$823="Stationary",AN291,"")),IF($S$823="Per unit land area (km2)",IF($T$823="All sectors","",IF($T$823="Stationary",AN495,"")),IF($S$823="Per unit GDP ($m)",IF($T$823="All sectors","",IF($T$823="Stationary",AN699,"")),"")))))</f>
        <v/>
      </c>
      <c r="AD909" s="121" t="str">
        <f>IF(U909&lt;X$1+1,U909,IF('Analysis_2-must not modify'!$U909="","",RANK('Analysis_2-must not modify'!$U909,rankORIGINAL)+'Analysis_2-must not modify'!X$1))</f>
        <v/>
      </c>
      <c r="AE909" s="50" t="str">
        <f t="shared" si="564"/>
        <v/>
      </c>
      <c r="AF909" s="83">
        <f t="shared" si="569"/>
        <v>1.6835046590246785</v>
      </c>
      <c r="AG909" s="83">
        <f t="shared" si="569"/>
        <v>1.9606627704140265</v>
      </c>
      <c r="AH909" s="83" t="str">
        <f t="shared" si="569"/>
        <v/>
      </c>
      <c r="AI909" s="83" t="str">
        <f t="shared" si="569"/>
        <v/>
      </c>
      <c r="AJ909" s="83" t="str">
        <f t="shared" si="569"/>
        <v/>
      </c>
      <c r="AK909" s="83" t="str">
        <f t="shared" si="569"/>
        <v/>
      </c>
      <c r="AL909" s="83" t="str">
        <f t="shared" si="569"/>
        <v/>
      </c>
      <c r="AM909" s="83">
        <f t="shared" si="569"/>
        <v>1.4005465454761481E-3</v>
      </c>
      <c r="AN909" s="83">
        <f t="shared" ca="1" si="548"/>
        <v>66</v>
      </c>
      <c r="AO909" s="50" t="str">
        <f t="shared" si="565"/>
        <v/>
      </c>
      <c r="AP909" s="83">
        <f t="shared" si="570"/>
        <v>0.71700284219468857</v>
      </c>
      <c r="AQ909" s="83">
        <f t="shared" si="570"/>
        <v>0.1424325157754627</v>
      </c>
      <c r="AR909" s="83">
        <f t="shared" si="570"/>
        <v>2.4069976655129626E-3</v>
      </c>
      <c r="AS909" s="83" t="str">
        <f t="shared" si="570"/>
        <v/>
      </c>
      <c r="AT909" s="83">
        <f t="shared" si="570"/>
        <v>4.2954909998217782E-3</v>
      </c>
      <c r="AU909" s="83">
        <f t="shared" ca="1" si="549"/>
        <v>134</v>
      </c>
      <c r="AV909" s="50" t="str">
        <f t="shared" si="566"/>
        <v/>
      </c>
      <c r="AW909" s="83">
        <f t="shared" si="545"/>
        <v>0.17945666727235357</v>
      </c>
      <c r="AX909" s="83">
        <f t="shared" si="545"/>
        <v>9.4562181876480372E-6</v>
      </c>
      <c r="AY909" s="83">
        <f t="shared" si="545"/>
        <v>3.9836675884874266E-2</v>
      </c>
      <c r="AZ909" s="83">
        <f t="shared" si="545"/>
        <v>7.877121600510722E-4</v>
      </c>
      <c r="BA909" s="83">
        <f t="shared" ca="1" si="550"/>
        <v>94</v>
      </c>
      <c r="BB909" s="50" t="str">
        <f t="shared" si="567"/>
        <v/>
      </c>
      <c r="BC909" s="83" t="str">
        <f t="shared" si="551"/>
        <v/>
      </c>
      <c r="BD909" s="83" t="str">
        <f t="shared" si="552"/>
        <v/>
      </c>
      <c r="BE909" s="83" t="e">
        <f t="shared" ca="1" si="553"/>
        <v>#VALUE!</v>
      </c>
      <c r="BF909" s="50" t="str">
        <f t="shared" si="568"/>
        <v/>
      </c>
    </row>
    <row r="910" spans="1:58" ht="15" customHeight="1">
      <c r="A910" s="25">
        <f t="shared" si="562"/>
        <v>15</v>
      </c>
      <c r="B910" s="25">
        <v>79</v>
      </c>
      <c r="C910" s="112" t="str">
        <f t="shared" si="546"/>
        <v>London_2015</v>
      </c>
      <c r="D910" s="112" t="str">
        <f>IFERROR(VLOOKUP($C910,'Analysis-must not modify'!$C:$G,4,FALSE),"")</f>
        <v>United Kingdom</v>
      </c>
      <c r="E910" s="112" t="str">
        <f>IFERROR(VLOOKUP($C910,'Analysis-must not modify'!$C:$G,5,FALSE),"")</f>
        <v>Europe</v>
      </c>
      <c r="F910" s="112" t="str">
        <f t="shared" si="554"/>
        <v>Europe</v>
      </c>
      <c r="G910" s="121">
        <f>VLOOKUP(C910,'Analysis-must not modify'!C:D,2,FALSE)</f>
        <v>2015</v>
      </c>
      <c r="H910" s="121" t="str">
        <f>VLOOKUP(C910,'Analysis-must not modify'!C:FF,160,FALSE)</f>
        <v>Yes</v>
      </c>
      <c r="I910" s="121" t="str">
        <f>VLOOKUP(C910,'Analysis-must not modify'!C:FI,161,FALSE)</f>
        <v>Highlands</v>
      </c>
      <c r="J910" s="121">
        <f>VLOOKUP(C910,'Analysis-must not modify'!C:FI,162,FALSE)</f>
        <v>57157</v>
      </c>
      <c r="K910" s="121">
        <f>VLOOKUP(C910,'Analysis-must not modify'!C:FI,163,FALSE)</f>
        <v>5438.0645768025079</v>
      </c>
      <c r="L910" s="121">
        <f t="shared" si="555"/>
        <v>1</v>
      </c>
      <c r="M910" s="121">
        <f t="shared" si="556"/>
        <v>1</v>
      </c>
      <c r="N910" s="121">
        <f t="shared" si="557"/>
        <v>1</v>
      </c>
      <c r="O910" s="121">
        <f t="shared" si="558"/>
        <v>1</v>
      </c>
      <c r="P910" s="121">
        <f t="shared" si="563"/>
        <v>1</v>
      </c>
      <c r="Q910" s="121">
        <f t="shared" si="559"/>
        <v>1</v>
      </c>
      <c r="R910" s="121" t="str">
        <f t="shared" si="560"/>
        <v>London_2015</v>
      </c>
      <c r="S910" s="122">
        <f t="shared" si="561"/>
        <v>2015</v>
      </c>
      <c r="T910" s="121" t="str">
        <f t="shared" si="547"/>
        <v>London_2015</v>
      </c>
      <c r="U910" s="121">
        <f ca="1">IFERROR(IF('Analysis_2-must not modify'!$R910="","",IF($S$823="Total GHG",IF($T$823="All sectors",AA88,IF($T$823="Stationary",AB88,IF($T$823="Transportation",AC88,IF($T$823="Waste",AD88,IF($T$823="IPPU",AE88,Iif($T$823="AFOLU",AF88)))))),IF($S$823="Per capita",IF($T$823="All sectors",AA292,IF($T$823="Stationary",AB292,IF($T$823="Transportation",AC292,IF($T$823="Waste",AD292,IF($T$823="IPPU",AE292,IF($T$823="AFOLU",AF292)))))),IF($S$823="Per unit land area (km2)",IF($T$823="All sectors",AA496,IF($T$823="Stationary",AB496,IF($T$823="Transportation",AC496,IF($T$823="Waste",AD496,IF($T$823="IPPU",AE496,IF($T$823="AFOLU",AF496)))))),IF($S$823="Per unit GDP ($m)",IF($T$823="All sectors",AA700,IF($T$823="Stationary",AB700,IF($T$823="Transportation",AC700,IF($T$823="Waste",AD700,IF($T$823="IPPU",AE700,IF($T$823="AFOLU",AF700)))))),""))))),"")</f>
        <v>117</v>
      </c>
      <c r="V910" s="124">
        <f>IF('Analysis_2-must not modify'!$T910="","",IF($S$823="Total GHG",IF($T$823="All sectors",U88,IF($T$823="Stationary",AG88,IF($T$823="Transportation",AP88,IF($T$823="Waste",AV88,IF($T$823="IPPU",BA88,Iif($T$823="AFOLU",BD88)))))),IF($S$823="Per capita",IF($T$823="All sectors",U292,IF($T$823="Stationary",AG292,IF($T$823="Transportation",AP292,IF($T$823="Waste",AV292,IF($T$823="IPPU",BA292,IF($T$823="AFOLU",BD292)))))),IF($S$823="Per unit land area (km2)",IF($T$823="All sectors",U496,IF($T$823="Stationary",AG496,IF($T$823="Transportation",AP496,IF($T$823="Waste",AV496,IF($T$823="IPPU",BA496,Iif($T$823="AFOLU",BD496)))))),IF($S$823="Per unit GDP ($m)",IF($T$823="All sectors",U700,IF($T$823="Stationary",AG700,IF($T$823="Transportation",AP700,IF($T$823="Waste",AV700,IF($T$823="IPPU",BA88,IF($T$823="AFOLU",BD700)))))),"")))))</f>
        <v>2.8394644473884267</v>
      </c>
      <c r="W910" s="124">
        <f>IF('Analysis_2-must not modify'!$T910="","",IF($S$823="Total GHG",IF($T$823="All sectors",V88,IF($T$823="Stationary",AH88,IF($T$823="Transportation",AQ88,IF($T$823="Waste",AW88,IF($T$823="IPPU",BB88,Iif($T$823="AFOLU",BE88)))))),IF($S$823="Per capita",IF($T$823="All sectors",V292,IF($T$823="Stationary",AH292,IF($T$823="Transportation",AQ292,IF($T$823="Waste",AW292,IF($T$823="IPPU",BB292,IF($T$823="AFOLU",BE292)))))),IF($S$823="Per unit land area (km2)",IF($T$823="All sectors",V496,IF($T$823="Stationary",AH496,IF($T$823="Transportation",AQ496,IF($T$823="Waste",AW496,IF($T$823="IPPU",BB496,Iif($T$823="AFOLU",BE496)))))),IF($S$823="Per unit GDP ($m)",IF($T$823="All sectors",V700,IF($T$823="Stationary",AH700,IF($T$823="Transportation",AQ700,IF($T$823="Waste",AW700,IF($T$823="IPPU",BB88,IF($T$823="AFOLU",BE700)))))),"")))))</f>
        <v>0.83006466880693353</v>
      </c>
      <c r="X910" s="124">
        <f>IF('Analysis_2-must not modify'!$T910="","",IF($S$823="Total GHG",IF($T$823="All sectors",W88,IF($T$823="Stationary",AI88,IF($T$823="Transportation",AR88,IF($T$823="Waste",AX88,IF($T$823="IPPU","",IF($T$823="AFOLU",BF88)))))),IF($S$823="Per capita",IF($T$823="All sectors",W292,IF($T$823="Stationary",AI292,IF($T$823="Transportation",AR292,IF($T$823="Waste",AX292,IF($T$823="IPPU","",IF($T$823="AFOLU",BF292)))))),IF($S$823="Per unit land area (km2)",IF($T$823="All sectors",W496,IF($T$823="Stationary",AI496,IF($T$823="Transportation",AR496,IF($T$823="Waste",AX496,IF($T$823="IPPU","",IF($T$823="AFOLU",BF496)))))),IF($S$823="Per unit GDP ($m)",IF($T$823="All sectors",W700,IF($T$823="Stationary",AI700,IF($T$823="Transportation",AR700,IF($T$823="Waste",AX700,IF($T$823="IPPU","",IF($T$823="AFOLU",BF700)))))),"")))))</f>
        <v>0.20241259851692117</v>
      </c>
      <c r="Y910" s="124" t="str">
        <f>IF('Analysis_2-must not modify'!$T910="","",IF($S$823="Total GHG",IF($T$823="All sectors",X88,IF($T$823="Stationary",AJ88,IF($T$823="Transportation",AS88,IF($T$823="Waste",AY88,"")))),IF($S$823="Per capita",IF($T$823="All sectors",X292,IF($T$823="Stationary",AJ292,IF($T$823="Transportation",AS292,IF($T$823="Waste",AY292,"")))),IF($S$823="Per unit land area (km2)",IF($T$823="All sectors",X496,IF($T$823="Stationary",AJ496,IF($T$823="Transportation",AS496,IF($T$823="Waste",AY496,"")))),IF($S$823="Per unit GDP ($m)",IF($T$823="All sectors",X700,IF($T$823="Stationary",AJ700,IF($T$823="Transportation",AS700,IF($T$823="Waste",AY700,"")))),"")))))</f>
        <v/>
      </c>
      <c r="Z910" s="124" t="str">
        <f>IF('Analysis_2-must not modify'!$T910="","",IF($S$823="Total GHG",IF($T$823="All sectors",Y88,IF($T$823="Stationary",AK88,IF($T$823="Transportation",AT88,""))),IF($S$823="Per capita",IF($T$823="All sectors",Y292,IF($T$823="Stationary",AK292,IF($T$823="Transportation",AT292,""))),IF($S$823="Per unit land area (km2)",IF($T$823="All sectors",Y496,IF($T$823="Stationary",AK496,IF($T$823="Transportation",AT496,""))),IF($S$823="Per unit GDP ($m)",IF($T$823="All sectors",Y700,IF($T$823="Stationary",AK700,IF($T$823="Transportation",AT700,""))),"")))))</f>
        <v/>
      </c>
      <c r="AA910" s="124" t="str">
        <f>IF('Analysis_2-must not modify'!$T910="","",IF($S$823="Total GHG",IF($T$823="All sectors","",IF($T$823="Stationary",AL88,"")),IF($S$823="Per capita",IF($T$823="All sectors","",IF($T$823="Stationary",AL292,"")),IF($S$823="Per unit land area (km2)",IF($T$823="All sectors","",IF($T$823="Stationary",AL496,"")),IF($S$823="Per unit GDP ($m)",IF($T$823="All sectors","",IF($T$823="Stationary",AL700,"")),"")))))</f>
        <v/>
      </c>
      <c r="AB910" s="124" t="str">
        <f>IF('Analysis_2-must not modify'!$T910="","",IF($S$823="Total GHG",IF($T$823="All sectors","",IF($T$823="Stationary",AM88,"")),IF($S$823="Per capita",IF($T$823="All sectors","",IF($T$823="Stationary",AM292,"")),IF($S$823="Per unit land area (km2)",IF($T$823="All sectors","",IF($T$823="Stationary",AM496,"")),IF($S$823="Per unit GDP ($m)",IF($T$823="All sectors","",IF($T$823="Stationary",AM700,"")),"")))))</f>
        <v/>
      </c>
      <c r="AC910" s="124" t="str">
        <f>IF('Analysis_2-must not modify'!$T910="","",IF($S$823="Total GHG",IF($T$823="All sectors","",IF($T$823="Stationary",AN88,"")),IF($S$823="Per capita",IF($T$823="All sectors","",IF($T$823="Stationary",AN292,"")),IF($S$823="Per unit land area (km2)",IF($T$823="All sectors","",IF($T$823="Stationary",AN496,"")),IF($S$823="Per unit GDP ($m)",IF($T$823="All sectors","",IF($T$823="Stationary",AN700,"")),"")))))</f>
        <v/>
      </c>
      <c r="AD910" s="121">
        <f ca="1">IF(U910&lt;X$1+1,U910,IF('Analysis_2-must not modify'!$U910="","",RANK('Analysis_2-must not modify'!$U910,rankORIGINAL)+'Analysis_2-must not modify'!X$1))</f>
        <v>23</v>
      </c>
      <c r="AE910" s="50" t="str">
        <f t="shared" si="564"/>
        <v>London_2015</v>
      </c>
      <c r="AF910" s="83">
        <f t="shared" si="569"/>
        <v>1.3491788806745284</v>
      </c>
      <c r="AG910" s="83">
        <f t="shared" si="569"/>
        <v>1.4891575607492094</v>
      </c>
      <c r="AH910" s="83" t="str">
        <f t="shared" si="569"/>
        <v/>
      </c>
      <c r="AI910" s="83" t="str">
        <f t="shared" si="569"/>
        <v/>
      </c>
      <c r="AJ910" s="83" t="str">
        <f t="shared" si="569"/>
        <v/>
      </c>
      <c r="AK910" s="83" t="str">
        <f t="shared" si="569"/>
        <v/>
      </c>
      <c r="AL910" s="83" t="str">
        <f t="shared" si="569"/>
        <v/>
      </c>
      <c r="AM910" s="83">
        <f t="shared" si="569"/>
        <v>1.1280059646889401E-3</v>
      </c>
      <c r="AN910" s="83">
        <f t="shared" ca="1" si="548"/>
        <v>79</v>
      </c>
      <c r="AO910" s="50" t="str">
        <f t="shared" si="565"/>
        <v>London_2015</v>
      </c>
      <c r="AP910" s="83">
        <f t="shared" si="570"/>
        <v>0.73574227846456097</v>
      </c>
      <c r="AQ910" s="83">
        <f t="shared" si="570"/>
        <v>9.0637336432933771E-2</v>
      </c>
      <c r="AR910" s="83">
        <f t="shared" si="570"/>
        <v>3.6850539094387836E-3</v>
      </c>
      <c r="AS910" s="83" t="str">
        <f t="shared" si="570"/>
        <v/>
      </c>
      <c r="AT910" s="83" t="str">
        <f t="shared" si="570"/>
        <v/>
      </c>
      <c r="AU910" s="83">
        <f t="shared" ca="1" si="549"/>
        <v>138</v>
      </c>
      <c r="AV910" s="50" t="str">
        <f t="shared" si="566"/>
        <v>London_2015</v>
      </c>
      <c r="AW910" s="83">
        <f t="shared" si="545"/>
        <v>0.14260172767994514</v>
      </c>
      <c r="AX910" s="83">
        <f t="shared" si="545"/>
        <v>7.3364106006274355E-6</v>
      </c>
      <c r="AY910" s="83">
        <f t="shared" si="545"/>
        <v>5.90317772792344E-2</v>
      </c>
      <c r="AZ910" s="83">
        <f t="shared" si="545"/>
        <v>7.7175714714102254E-4</v>
      </c>
      <c r="BA910" s="83">
        <f t="shared" ca="1" si="550"/>
        <v>99</v>
      </c>
      <c r="BB910" s="50" t="str">
        <f t="shared" si="567"/>
        <v>London_2015</v>
      </c>
      <c r="BC910" s="83" t="str">
        <f t="shared" si="551"/>
        <v/>
      </c>
      <c r="BD910" s="83" t="str">
        <f t="shared" si="552"/>
        <v/>
      </c>
      <c r="BE910" s="83" t="e">
        <f t="shared" ca="1" si="553"/>
        <v>#VALUE!</v>
      </c>
      <c r="BF910" s="50" t="str">
        <f t="shared" si="568"/>
        <v>London_2015</v>
      </c>
    </row>
    <row r="911" spans="1:58" ht="15" customHeight="1">
      <c r="A911" s="25">
        <f t="shared" si="562"/>
        <v>15</v>
      </c>
      <c r="B911" s="25">
        <v>80</v>
      </c>
      <c r="C911" s="112" t="str">
        <f t="shared" si="546"/>
        <v>Madrid_2013</v>
      </c>
      <c r="D911" s="112" t="str">
        <f>IFERROR(VLOOKUP($C911,'Analysis-must not modify'!$C:$G,4,FALSE),"")</f>
        <v>Spain</v>
      </c>
      <c r="E911" s="112" t="str">
        <f>IFERROR(VLOOKUP($C911,'Analysis-must not modify'!$C:$G,5,FALSE),"")</f>
        <v>Europe</v>
      </c>
      <c r="F911" s="112" t="str">
        <f t="shared" si="554"/>
        <v>Europe</v>
      </c>
      <c r="G911" s="121">
        <f>VLOOKUP(C911,'Analysis-must not modify'!C:D,2,FALSE)</f>
        <v>2013</v>
      </c>
      <c r="H911" s="121" t="str">
        <f>VLOOKUP(C911,'Analysis-must not modify'!C:FF,160,FALSE)</f>
        <v>No</v>
      </c>
      <c r="I911" s="121" t="str">
        <f>VLOOKUP(C911,'Analysis-must not modify'!C:FI,161,FALSE)</f>
        <v>Mediterranean</v>
      </c>
      <c r="J911" s="121">
        <f>VLOOKUP(C911,'Analysis-must not modify'!C:FI,162,FALSE)</f>
        <v>32196.148285429841</v>
      </c>
      <c r="K911" s="121">
        <f>VLOOKUP(C911,'Analysis-must not modify'!C:FI,163,FALSE)</f>
        <v>5292.4867986798681</v>
      </c>
      <c r="L911" s="121">
        <f t="shared" si="555"/>
        <v>1</v>
      </c>
      <c r="M911" s="121">
        <f t="shared" si="556"/>
        <v>1</v>
      </c>
      <c r="N911" s="121">
        <f t="shared" si="557"/>
        <v>1</v>
      </c>
      <c r="O911" s="121">
        <f t="shared" si="558"/>
        <v>1</v>
      </c>
      <c r="P911" s="121">
        <f t="shared" si="563"/>
        <v>1</v>
      </c>
      <c r="Q911" s="121">
        <f t="shared" si="559"/>
        <v>0</v>
      </c>
      <c r="R911" s="121" t="str">
        <f t="shared" si="560"/>
        <v/>
      </c>
      <c r="S911" s="122" t="str">
        <f t="shared" si="561"/>
        <v/>
      </c>
      <c r="T911" s="121" t="str">
        <f t="shared" si="547"/>
        <v/>
      </c>
      <c r="U911" s="121" t="str">
        <f>IFERROR(IF('Analysis_2-must not modify'!$R911="","",IF($S$823="Total GHG",IF($T$823="All sectors",AA89,IF($T$823="Stationary",AB89,IF($T$823="Transportation",AC89,IF($T$823="Waste",AD89,IF($T$823="IPPU",AE89,Iif($T$823="AFOLU",AF89)))))),IF($S$823="Per capita",IF($T$823="All sectors",AA293,IF($T$823="Stationary",AB293,IF($T$823="Transportation",AC293,IF($T$823="Waste",AD293,IF($T$823="IPPU",AE293,IF($T$823="AFOLU",AF293)))))),IF($S$823="Per unit land area (km2)",IF($T$823="All sectors",AA497,IF($T$823="Stationary",AB497,IF($T$823="Transportation",AC497,IF($T$823="Waste",AD497,IF($T$823="IPPU",AE497,IF($T$823="AFOLU",AF497)))))),IF($S$823="Per unit GDP ($m)",IF($T$823="All sectors",AA701,IF($T$823="Stationary",AB701,IF($T$823="Transportation",AC701,IF($T$823="Waste",AD701,IF($T$823="IPPU",AE701,IF($T$823="AFOLU",AF701)))))),""))))),"")</f>
        <v/>
      </c>
      <c r="V911" s="124" t="str">
        <f>IF('Analysis_2-must not modify'!$T911="","",IF($S$823="Total GHG",IF($T$823="All sectors",U89,IF($T$823="Stationary",AG89,IF($T$823="Transportation",AP89,IF($T$823="Waste",AV89,IF($T$823="IPPU",BA89,Iif($T$823="AFOLU",BD89)))))),IF($S$823="Per capita",IF($T$823="All sectors",U293,IF($T$823="Stationary",AG293,IF($T$823="Transportation",AP293,IF($T$823="Waste",AV293,IF($T$823="IPPU",BA293,IF($T$823="AFOLU",BD293)))))),IF($S$823="Per unit land area (km2)",IF($T$823="All sectors",U497,IF($T$823="Stationary",AG497,IF($T$823="Transportation",AP497,IF($T$823="Waste",AV497,IF($T$823="IPPU",BA497,Iif($T$823="AFOLU",BD497)))))),IF($S$823="Per unit GDP ($m)",IF($T$823="All sectors",U701,IF($T$823="Stationary",AG701,IF($T$823="Transportation",AP701,IF($T$823="Waste",AV701,IF($T$823="IPPU",BA89,IF($T$823="AFOLU",BD701)))))),"")))))</f>
        <v/>
      </c>
      <c r="W911" s="124" t="str">
        <f>IF('Analysis_2-must not modify'!$T911="","",IF($S$823="Total GHG",IF($T$823="All sectors",V89,IF($T$823="Stationary",AH89,IF($T$823="Transportation",AQ89,IF($T$823="Waste",AW89,IF($T$823="IPPU",BB89,Iif($T$823="AFOLU",BE89)))))),IF($S$823="Per capita",IF($T$823="All sectors",V293,IF($T$823="Stationary",AH293,IF($T$823="Transportation",AQ293,IF($T$823="Waste",AW293,IF($T$823="IPPU",BB293,IF($T$823="AFOLU",BE293)))))),IF($S$823="Per unit land area (km2)",IF($T$823="All sectors",V497,IF($T$823="Stationary",AH497,IF($T$823="Transportation",AQ497,IF($T$823="Waste",AW497,IF($T$823="IPPU",BB497,Iif($T$823="AFOLU",BE497)))))),IF($S$823="Per unit GDP ($m)",IF($T$823="All sectors",V701,IF($T$823="Stationary",AH701,IF($T$823="Transportation",AQ701,IF($T$823="Waste",AW701,IF($T$823="IPPU",BB89,IF($T$823="AFOLU",BE701)))))),"")))))</f>
        <v/>
      </c>
      <c r="X911" s="124" t="str">
        <f>IF('Analysis_2-must not modify'!$T911="","",IF($S$823="Total GHG",IF($T$823="All sectors",W89,IF($T$823="Stationary",AI89,IF($T$823="Transportation",AR89,IF($T$823="Waste",AX89,IF($T$823="IPPU","",IF($T$823="AFOLU",BF89)))))),IF($S$823="Per capita",IF($T$823="All sectors",W293,IF($T$823="Stationary",AI293,IF($T$823="Transportation",AR293,IF($T$823="Waste",AX293,IF($T$823="IPPU","",IF($T$823="AFOLU",BF293)))))),IF($S$823="Per unit land area (km2)",IF($T$823="All sectors",W497,IF($T$823="Stationary",AI497,IF($T$823="Transportation",AR497,IF($T$823="Waste",AX497,IF($T$823="IPPU","",IF($T$823="AFOLU",BF497)))))),IF($S$823="Per unit GDP ($m)",IF($T$823="All sectors",W701,IF($T$823="Stationary",AI701,IF($T$823="Transportation",AR701,IF($T$823="Waste",AX701,IF($T$823="IPPU","",IF($T$823="AFOLU",BF701)))))),"")))))</f>
        <v/>
      </c>
      <c r="Y911" s="124" t="str">
        <f>IF('Analysis_2-must not modify'!$T911="","",IF($S$823="Total GHG",IF($T$823="All sectors",X89,IF($T$823="Stationary",AJ89,IF($T$823="Transportation",AS89,IF($T$823="Waste",AY89,"")))),IF($S$823="Per capita",IF($T$823="All sectors",X293,IF($T$823="Stationary",AJ293,IF($T$823="Transportation",AS293,IF($T$823="Waste",AY293,"")))),IF($S$823="Per unit land area (km2)",IF($T$823="All sectors",X497,IF($T$823="Stationary",AJ497,IF($T$823="Transportation",AS497,IF($T$823="Waste",AY497,"")))),IF($S$823="Per unit GDP ($m)",IF($T$823="All sectors",X701,IF($T$823="Stationary",AJ701,IF($T$823="Transportation",AS701,IF($T$823="Waste",AY701,"")))),"")))))</f>
        <v/>
      </c>
      <c r="Z911" s="124" t="str">
        <f>IF('Analysis_2-must not modify'!$T911="","",IF($S$823="Total GHG",IF($T$823="All sectors",Y89,IF($T$823="Stationary",AK89,IF($T$823="Transportation",AT89,""))),IF($S$823="Per capita",IF($T$823="All sectors",Y293,IF($T$823="Stationary",AK293,IF($T$823="Transportation",AT293,""))),IF($S$823="Per unit land area (km2)",IF($T$823="All sectors",Y497,IF($T$823="Stationary",AK497,IF($T$823="Transportation",AT497,""))),IF($S$823="Per unit GDP ($m)",IF($T$823="All sectors",Y701,IF($T$823="Stationary",AK701,IF($T$823="Transportation",AT701,""))),"")))))</f>
        <v/>
      </c>
      <c r="AA911" s="124" t="str">
        <f>IF('Analysis_2-must not modify'!$T911="","",IF($S$823="Total GHG",IF($T$823="All sectors","",IF($T$823="Stationary",AL89,"")),IF($S$823="Per capita",IF($T$823="All sectors","",IF($T$823="Stationary",AL293,"")),IF($S$823="Per unit land area (km2)",IF($T$823="All sectors","",IF($T$823="Stationary",AL497,"")),IF($S$823="Per unit GDP ($m)",IF($T$823="All sectors","",IF($T$823="Stationary",AL701,"")),"")))))</f>
        <v/>
      </c>
      <c r="AB911" s="124" t="str">
        <f>IF('Analysis_2-must not modify'!$T911="","",IF($S$823="Total GHG",IF($T$823="All sectors","",IF($T$823="Stationary",AM89,"")),IF($S$823="Per capita",IF($T$823="All sectors","",IF($T$823="Stationary",AM293,"")),IF($S$823="Per unit land area (km2)",IF($T$823="All sectors","",IF($T$823="Stationary",AM497,"")),IF($S$823="Per unit GDP ($m)",IF($T$823="All sectors","",IF($T$823="Stationary",AM701,"")),"")))))</f>
        <v/>
      </c>
      <c r="AC911" s="124" t="str">
        <f>IF('Analysis_2-must not modify'!$T911="","",IF($S$823="Total GHG",IF($T$823="All sectors","",IF($T$823="Stationary",AN89,"")),IF($S$823="Per capita",IF($T$823="All sectors","",IF($T$823="Stationary",AN293,"")),IF($S$823="Per unit land area (km2)",IF($T$823="All sectors","",IF($T$823="Stationary",AN497,"")),IF($S$823="Per unit GDP ($m)",IF($T$823="All sectors","",IF($T$823="Stationary",AN701,"")),"")))))</f>
        <v/>
      </c>
      <c r="AD911" s="121" t="str">
        <f>IF(U911&lt;X$1+1,U911,IF('Analysis_2-must not modify'!$U911="","",RANK('Analysis_2-must not modify'!$U911,rankORIGINAL)+'Analysis_2-must not modify'!X$1))</f>
        <v/>
      </c>
      <c r="AE911" s="50" t="str">
        <f t="shared" si="564"/>
        <v/>
      </c>
      <c r="AF911" s="83">
        <f t="shared" si="569"/>
        <v>0.8751916106558757</v>
      </c>
      <c r="AG911" s="83">
        <f t="shared" si="569"/>
        <v>0.74800935127805179</v>
      </c>
      <c r="AH911" s="83">
        <f t="shared" si="569"/>
        <v>0.15739323893039672</v>
      </c>
      <c r="AI911" s="83" t="str">
        <f t="shared" si="569"/>
        <v/>
      </c>
      <c r="AJ911" s="83">
        <f t="shared" si="569"/>
        <v>9.1302114539320856E-3</v>
      </c>
      <c r="AK911" s="83">
        <f t="shared" si="569"/>
        <v>1.5396186093380532E-2</v>
      </c>
      <c r="AL911" s="83" t="str">
        <f t="shared" si="569"/>
        <v/>
      </c>
      <c r="AM911" s="83">
        <f t="shared" si="569"/>
        <v>5.6011878401363239E-3</v>
      </c>
      <c r="AN911" s="83">
        <f t="shared" ca="1" si="548"/>
        <v>128</v>
      </c>
      <c r="AO911" s="50" t="str">
        <f t="shared" si="565"/>
        <v/>
      </c>
      <c r="AP911" s="83">
        <f t="shared" si="570"/>
        <v>0.67009646491423491</v>
      </c>
      <c r="AQ911" s="83">
        <f t="shared" si="570"/>
        <v>8.4287684607013233E-2</v>
      </c>
      <c r="AR911" s="83" t="str">
        <f t="shared" si="570"/>
        <v/>
      </c>
      <c r="AS911" s="83">
        <f t="shared" si="570"/>
        <v>0.15782000179593278</v>
      </c>
      <c r="AT911" s="83" t="str">
        <f t="shared" si="570"/>
        <v/>
      </c>
      <c r="AU911" s="83">
        <f t="shared" ca="1" si="549"/>
        <v>131</v>
      </c>
      <c r="AV911" s="50" t="str">
        <f t="shared" si="566"/>
        <v/>
      </c>
      <c r="AW911" s="83">
        <f t="shared" si="545"/>
        <v>0.10538981840620029</v>
      </c>
      <c r="AX911" s="83">
        <f t="shared" si="545"/>
        <v>1.1459048835340715E-3</v>
      </c>
      <c r="AY911" s="83">
        <f t="shared" si="545"/>
        <v>1.1691186491093455E-4</v>
      </c>
      <c r="AZ911" s="83">
        <f t="shared" si="545"/>
        <v>2.7880606715906892E-2</v>
      </c>
      <c r="BA911" s="83">
        <f t="shared" ca="1" si="550"/>
        <v>116</v>
      </c>
      <c r="BB911" s="50" t="str">
        <f t="shared" si="567"/>
        <v/>
      </c>
      <c r="BC911" s="83" t="str">
        <f t="shared" si="551"/>
        <v/>
      </c>
      <c r="BD911" s="83" t="str">
        <f t="shared" si="552"/>
        <v/>
      </c>
      <c r="BE911" s="83" t="e">
        <f t="shared" ca="1" si="553"/>
        <v>#VALUE!</v>
      </c>
      <c r="BF911" s="50" t="str">
        <f t="shared" si="568"/>
        <v/>
      </c>
    </row>
    <row r="912" spans="1:58" ht="15" customHeight="1">
      <c r="A912" s="25">
        <f t="shared" si="562"/>
        <v>15</v>
      </c>
      <c r="B912" s="25">
        <v>81</v>
      </c>
      <c r="C912" s="112" t="str">
        <f t="shared" si="546"/>
        <v>Madrid_2014</v>
      </c>
      <c r="D912" s="112" t="str">
        <f>IFERROR(VLOOKUP($C912,'Analysis-must not modify'!$C:$G,4,FALSE),"")</f>
        <v>Spain</v>
      </c>
      <c r="E912" s="112" t="str">
        <f>IFERROR(VLOOKUP($C912,'Analysis-must not modify'!$C:$G,5,FALSE),"")</f>
        <v>Europe</v>
      </c>
      <c r="F912" s="112" t="str">
        <f t="shared" si="554"/>
        <v>Europe</v>
      </c>
      <c r="G912" s="121">
        <f>VLOOKUP(C912,'Analysis-must not modify'!C:D,2,FALSE)</f>
        <v>2014</v>
      </c>
      <c r="H912" s="121" t="str">
        <f>VLOOKUP(C912,'Analysis-must not modify'!C:FF,160,FALSE)</f>
        <v>No</v>
      </c>
      <c r="I912" s="121" t="str">
        <f>VLOOKUP(C912,'Analysis-must not modify'!C:FI,161,FALSE)</f>
        <v>Mediterranean</v>
      </c>
      <c r="J912" s="121">
        <f>VLOOKUP(C912,'Analysis-must not modify'!C:FI,162,FALSE)</f>
        <v>32669.610903139892</v>
      </c>
      <c r="K912" s="121">
        <f>VLOOKUP(C912,'Analysis-must not modify'!C:FI,163,FALSE)</f>
        <v>5223.1600660066006</v>
      </c>
      <c r="L912" s="121">
        <f t="shared" si="555"/>
        <v>1</v>
      </c>
      <c r="M912" s="121">
        <f t="shared" si="556"/>
        <v>1</v>
      </c>
      <c r="N912" s="121">
        <f t="shared" si="557"/>
        <v>1</v>
      </c>
      <c r="O912" s="121">
        <f t="shared" si="558"/>
        <v>1</v>
      </c>
      <c r="P912" s="121">
        <f t="shared" si="563"/>
        <v>1</v>
      </c>
      <c r="Q912" s="121">
        <f t="shared" si="559"/>
        <v>0</v>
      </c>
      <c r="R912" s="121" t="str">
        <f t="shared" si="560"/>
        <v/>
      </c>
      <c r="S912" s="122" t="str">
        <f t="shared" si="561"/>
        <v/>
      </c>
      <c r="T912" s="121" t="str">
        <f t="shared" si="547"/>
        <v/>
      </c>
      <c r="U912" s="121" t="str">
        <f>IFERROR(IF('Analysis_2-must not modify'!$R912="","",IF($S$823="Total GHG",IF($T$823="All sectors",AA90,IF($T$823="Stationary",AB90,IF($T$823="Transportation",AC90,IF($T$823="Waste",AD90,IF($T$823="IPPU",AE90,Iif($T$823="AFOLU",AF90)))))),IF($S$823="Per capita",IF($T$823="All sectors",AA294,IF($T$823="Stationary",AB294,IF($T$823="Transportation",AC294,IF($T$823="Waste",AD294,IF($T$823="IPPU",AE294,IF($T$823="AFOLU",AF294)))))),IF($S$823="Per unit land area (km2)",IF($T$823="All sectors",AA498,IF($T$823="Stationary",AB498,IF($T$823="Transportation",AC498,IF($T$823="Waste",AD498,IF($T$823="IPPU",AE498,IF($T$823="AFOLU",AF498)))))),IF($S$823="Per unit GDP ($m)",IF($T$823="All sectors",AA702,IF($T$823="Stationary",AB702,IF($T$823="Transportation",AC702,IF($T$823="Waste",AD702,IF($T$823="IPPU",AE702,IF($T$823="AFOLU",AF702)))))),""))))),"")</f>
        <v/>
      </c>
      <c r="V912" s="124" t="str">
        <f>IF('Analysis_2-must not modify'!$T912="","",IF($S$823="Total GHG",IF($T$823="All sectors",U90,IF($T$823="Stationary",AG90,IF($T$823="Transportation",AP90,IF($T$823="Waste",AV90,IF($T$823="IPPU",BA90,Iif($T$823="AFOLU",BD90)))))),IF($S$823="Per capita",IF($T$823="All sectors",U294,IF($T$823="Stationary",AG294,IF($T$823="Transportation",AP294,IF($T$823="Waste",AV294,IF($T$823="IPPU",BA294,IF($T$823="AFOLU",BD294)))))),IF($S$823="Per unit land area (km2)",IF($T$823="All sectors",U498,IF($T$823="Stationary",AG498,IF($T$823="Transportation",AP498,IF($T$823="Waste",AV498,IF($T$823="IPPU",BA498,Iif($T$823="AFOLU",BD498)))))),IF($S$823="Per unit GDP ($m)",IF($T$823="All sectors",U702,IF($T$823="Stationary",AG702,IF($T$823="Transportation",AP702,IF($T$823="Waste",AV702,IF($T$823="IPPU",BA90,IF($T$823="AFOLU",BD702)))))),"")))))</f>
        <v/>
      </c>
      <c r="W912" s="124" t="str">
        <f>IF('Analysis_2-must not modify'!$T912="","",IF($S$823="Total GHG",IF($T$823="All sectors",V90,IF($T$823="Stationary",AH90,IF($T$823="Transportation",AQ90,IF($T$823="Waste",AW90,IF($T$823="IPPU",BB90,Iif($T$823="AFOLU",BE90)))))),IF($S$823="Per capita",IF($T$823="All sectors",V294,IF($T$823="Stationary",AH294,IF($T$823="Transportation",AQ294,IF($T$823="Waste",AW294,IF($T$823="IPPU",BB294,IF($T$823="AFOLU",BE294)))))),IF($S$823="Per unit land area (km2)",IF($T$823="All sectors",V498,IF($T$823="Stationary",AH498,IF($T$823="Transportation",AQ498,IF($T$823="Waste",AW498,IF($T$823="IPPU",BB498,Iif($T$823="AFOLU",BE498)))))),IF($S$823="Per unit GDP ($m)",IF($T$823="All sectors",V702,IF($T$823="Stationary",AH702,IF($T$823="Transportation",AQ702,IF($T$823="Waste",AW702,IF($T$823="IPPU",BB90,IF($T$823="AFOLU",BE702)))))),"")))))</f>
        <v/>
      </c>
      <c r="X912" s="124" t="str">
        <f>IF('Analysis_2-must not modify'!$T912="","",IF($S$823="Total GHG",IF($T$823="All sectors",W90,IF($T$823="Stationary",AI90,IF($T$823="Transportation",AR90,IF($T$823="Waste",AX90,IF($T$823="IPPU","",IF($T$823="AFOLU",BF90)))))),IF($S$823="Per capita",IF($T$823="All sectors",W294,IF($T$823="Stationary",AI294,IF($T$823="Transportation",AR294,IF($T$823="Waste",AX294,IF($T$823="IPPU","",IF($T$823="AFOLU",BF294)))))),IF($S$823="Per unit land area (km2)",IF($T$823="All sectors",W498,IF($T$823="Stationary",AI498,IF($T$823="Transportation",AR498,IF($T$823="Waste",AX498,IF($T$823="IPPU","",IF($T$823="AFOLU",BF498)))))),IF($S$823="Per unit GDP ($m)",IF($T$823="All sectors",W702,IF($T$823="Stationary",AI702,IF($T$823="Transportation",AR702,IF($T$823="Waste",AX702,IF($T$823="IPPU","",IF($T$823="AFOLU",BF702)))))),"")))))</f>
        <v/>
      </c>
      <c r="Y912" s="124" t="str">
        <f>IF('Analysis_2-must not modify'!$T912="","",IF($S$823="Total GHG",IF($T$823="All sectors",X90,IF($T$823="Stationary",AJ90,IF($T$823="Transportation",AS90,IF($T$823="Waste",AY90,"")))),IF($S$823="Per capita",IF($T$823="All sectors",X294,IF($T$823="Stationary",AJ294,IF($T$823="Transportation",AS294,IF($T$823="Waste",AY294,"")))),IF($S$823="Per unit land area (km2)",IF($T$823="All sectors",X498,IF($T$823="Stationary",AJ498,IF($T$823="Transportation",AS498,IF($T$823="Waste",AY498,"")))),IF($S$823="Per unit GDP ($m)",IF($T$823="All sectors",X702,IF($T$823="Stationary",AJ702,IF($T$823="Transportation",AS702,IF($T$823="Waste",AY702,"")))),"")))))</f>
        <v/>
      </c>
      <c r="Z912" s="124" t="str">
        <f>IF('Analysis_2-must not modify'!$T912="","",IF($S$823="Total GHG",IF($T$823="All sectors",Y90,IF($T$823="Stationary",AK90,IF($T$823="Transportation",AT90,""))),IF($S$823="Per capita",IF($T$823="All sectors",Y294,IF($T$823="Stationary",AK294,IF($T$823="Transportation",AT294,""))),IF($S$823="Per unit land area (km2)",IF($T$823="All sectors",Y498,IF($T$823="Stationary",AK498,IF($T$823="Transportation",AT498,""))),IF($S$823="Per unit GDP ($m)",IF($T$823="All sectors",Y702,IF($T$823="Stationary",AK702,IF($T$823="Transportation",AT702,""))),"")))))</f>
        <v/>
      </c>
      <c r="AA912" s="124" t="str">
        <f>IF('Analysis_2-must not modify'!$T912="","",IF($S$823="Total GHG",IF($T$823="All sectors","",IF($T$823="Stationary",AL90,"")),IF($S$823="Per capita",IF($T$823="All sectors","",IF($T$823="Stationary",AL294,"")),IF($S$823="Per unit land area (km2)",IF($T$823="All sectors","",IF($T$823="Stationary",AL498,"")),IF($S$823="Per unit GDP ($m)",IF($T$823="All sectors","",IF($T$823="Stationary",AL702,"")),"")))))</f>
        <v/>
      </c>
      <c r="AB912" s="124" t="str">
        <f>IF('Analysis_2-must not modify'!$T912="","",IF($S$823="Total GHG",IF($T$823="All sectors","",IF($T$823="Stationary",AM90,"")),IF($S$823="Per capita",IF($T$823="All sectors","",IF($T$823="Stationary",AM294,"")),IF($S$823="Per unit land area (km2)",IF($T$823="All sectors","",IF($T$823="Stationary",AM498,"")),IF($S$823="Per unit GDP ($m)",IF($T$823="All sectors","",IF($T$823="Stationary",AM702,"")),"")))))</f>
        <v/>
      </c>
      <c r="AC912" s="124" t="str">
        <f>IF('Analysis_2-must not modify'!$T912="","",IF($S$823="Total GHG",IF($T$823="All sectors","",IF($T$823="Stationary",AN90,"")),IF($S$823="Per capita",IF($T$823="All sectors","",IF($T$823="Stationary",AN294,"")),IF($S$823="Per unit land area (km2)",IF($T$823="All sectors","",IF($T$823="Stationary",AN498,"")),IF($S$823="Per unit GDP ($m)",IF($T$823="All sectors","",IF($T$823="Stationary",AN702,"")),"")))))</f>
        <v/>
      </c>
      <c r="AD912" s="121" t="str">
        <f>IF(U912&lt;X$1+1,U912,IF('Analysis_2-must not modify'!$U912="","",RANK('Analysis_2-must not modify'!$U912,rankORIGINAL)+'Analysis_2-must not modify'!X$1))</f>
        <v/>
      </c>
      <c r="AE912" s="50" t="str">
        <f t="shared" si="564"/>
        <v/>
      </c>
      <c r="AF912" s="83">
        <f t="shared" ref="AF912:AM921" si="571">IF($S$823="Total GHG",AG90,IF($S$823="Per capita",AG294,IF($S$823="Per unit land area (km2)",AG498,IF($S$823="Per unit GDP ($m)",AG702,""))))</f>
        <v>0.85000228947068224</v>
      </c>
      <c r="AG912" s="83">
        <f t="shared" si="571"/>
        <v>0.76124778831291506</v>
      </c>
      <c r="AH912" s="83">
        <f t="shared" si="571"/>
        <v>0.16371174850373624</v>
      </c>
      <c r="AI912" s="83" t="str">
        <f t="shared" si="571"/>
        <v/>
      </c>
      <c r="AJ912" s="83">
        <f t="shared" si="571"/>
        <v>8.1588762151411903E-3</v>
      </c>
      <c r="AK912" s="83">
        <f t="shared" si="571"/>
        <v>1.4080686762095142E-2</v>
      </c>
      <c r="AL912" s="83" t="str">
        <f t="shared" si="571"/>
        <v/>
      </c>
      <c r="AM912" s="83">
        <f t="shared" si="571"/>
        <v>4.8958555564617839E-3</v>
      </c>
      <c r="AN912" s="83">
        <f t="shared" ca="1" si="548"/>
        <v>129</v>
      </c>
      <c r="AO912" s="50" t="str">
        <f t="shared" si="565"/>
        <v/>
      </c>
      <c r="AP912" s="83">
        <f t="shared" ref="AP912:AT921" si="572">IF($S$823="Total GHG",AP90,IF($S$823="Per capita",AP294,IF($S$823="Per unit land area (km2)",AP498,IF($S$823="Per unit GDP ($m)",AP702,""))))</f>
        <v>0.70773228108012443</v>
      </c>
      <c r="AQ912" s="83">
        <f t="shared" si="572"/>
        <v>8.8947537208017874E-2</v>
      </c>
      <c r="AR912" s="83" t="str">
        <f t="shared" si="572"/>
        <v/>
      </c>
      <c r="AS912" s="83">
        <f t="shared" si="572"/>
        <v>0.16967735241792228</v>
      </c>
      <c r="AT912" s="83" t="str">
        <f t="shared" si="572"/>
        <v/>
      </c>
      <c r="AU912" s="83">
        <f t="shared" ca="1" si="549"/>
        <v>121</v>
      </c>
      <c r="AV912" s="50" t="str">
        <f t="shared" si="566"/>
        <v/>
      </c>
      <c r="AW912" s="83">
        <f t="shared" ref="AW912:AZ931" si="573">IF($S$823="Total GHG",AV90,IF($S$823="Per capita",AV294,IF($S$823="Per unit land area (km2)",AV498,IF($S$823="Per unit GDP ($m)",AV702,""))))</f>
        <v>9.6405845180514663E-2</v>
      </c>
      <c r="AX912" s="83">
        <f t="shared" si="573"/>
        <v>8.5207446524507655E-3</v>
      </c>
      <c r="AY912" s="83">
        <f t="shared" si="573"/>
        <v>1.1981290488699891E-4</v>
      </c>
      <c r="AZ912" s="83">
        <f t="shared" si="573"/>
        <v>2.7980362139200611E-2</v>
      </c>
      <c r="BA912" s="83">
        <f t="shared" ca="1" si="550"/>
        <v>118</v>
      </c>
      <c r="BB912" s="50" t="str">
        <f t="shared" si="567"/>
        <v/>
      </c>
      <c r="BC912" s="83" t="str">
        <f t="shared" si="551"/>
        <v/>
      </c>
      <c r="BD912" s="83" t="str">
        <f t="shared" si="552"/>
        <v/>
      </c>
      <c r="BE912" s="83" t="e">
        <f t="shared" ca="1" si="553"/>
        <v>#VALUE!</v>
      </c>
      <c r="BF912" s="50" t="str">
        <f t="shared" si="568"/>
        <v/>
      </c>
    </row>
    <row r="913" spans="1:58" ht="15" customHeight="1">
      <c r="A913" s="25">
        <f t="shared" si="562"/>
        <v>16</v>
      </c>
      <c r="B913" s="25">
        <v>82</v>
      </c>
      <c r="C913" s="112" t="str">
        <f t="shared" si="546"/>
        <v>Madrid_2015</v>
      </c>
      <c r="D913" s="112" t="str">
        <f>IFERROR(VLOOKUP($C913,'Analysis-must not modify'!$C:$G,4,FALSE),"")</f>
        <v>Spain</v>
      </c>
      <c r="E913" s="112" t="str">
        <f>IFERROR(VLOOKUP($C913,'Analysis-must not modify'!$C:$G,5,FALSE),"")</f>
        <v>Europe</v>
      </c>
      <c r="F913" s="112" t="str">
        <f t="shared" si="554"/>
        <v>Europe</v>
      </c>
      <c r="G913" s="121">
        <f>VLOOKUP(C913,'Analysis-must not modify'!C:D,2,FALSE)</f>
        <v>2015</v>
      </c>
      <c r="H913" s="121" t="str">
        <f>VLOOKUP(C913,'Analysis-must not modify'!C:FF,160,FALSE)</f>
        <v>Yes</v>
      </c>
      <c r="I913" s="121" t="str">
        <f>VLOOKUP(C913,'Analysis-must not modify'!C:FI,161,FALSE)</f>
        <v>Mediterranean</v>
      </c>
      <c r="J913" s="121">
        <f>VLOOKUP(C913,'Analysis-must not modify'!C:FI,162,FALSE)</f>
        <v>33644.895863801008</v>
      </c>
      <c r="K913" s="121">
        <f>VLOOKUP(C913,'Analysis-must not modify'!C:FI,163,FALSE)</f>
        <v>5184.8036303630361</v>
      </c>
      <c r="L913" s="121">
        <f t="shared" si="555"/>
        <v>1</v>
      </c>
      <c r="M913" s="121">
        <f t="shared" si="556"/>
        <v>1</v>
      </c>
      <c r="N913" s="121">
        <f t="shared" si="557"/>
        <v>1</v>
      </c>
      <c r="O913" s="121">
        <f t="shared" si="558"/>
        <v>1</v>
      </c>
      <c r="P913" s="121">
        <f t="shared" si="563"/>
        <v>1</v>
      </c>
      <c r="Q913" s="121">
        <f t="shared" si="559"/>
        <v>1</v>
      </c>
      <c r="R913" s="121" t="str">
        <f t="shared" si="560"/>
        <v>Madrid_2015</v>
      </c>
      <c r="S913" s="122">
        <f t="shared" si="561"/>
        <v>2015</v>
      </c>
      <c r="T913" s="121" t="str">
        <f t="shared" si="547"/>
        <v>Madrid_2015</v>
      </c>
      <c r="U913" s="121">
        <f ca="1">IFERROR(IF('Analysis_2-must not modify'!$R913="","",IF($S$823="Total GHG",IF($T$823="All sectors",AA91,IF($T$823="Stationary",AB91,IF($T$823="Transportation",AC91,IF($T$823="Waste",AD91,IF($T$823="IPPU",AE91,Iif($T$823="AFOLU",AF91)))))),IF($S$823="Per capita",IF($T$823="All sectors",AA295,IF($T$823="Stationary",AB295,IF($T$823="Transportation",AC295,IF($T$823="Waste",AD295,IF($T$823="IPPU",AE295,IF($T$823="AFOLU",AF295)))))),IF($S$823="Per unit land area (km2)",IF($T$823="All sectors",AA499,IF($T$823="Stationary",AB499,IF($T$823="Transportation",AC499,IF($T$823="Waste",AD499,IF($T$823="IPPU",AE499,IF($T$823="AFOLU",AF499)))))),IF($S$823="Per unit GDP ($m)",IF($T$823="All sectors",AA703,IF($T$823="Stationary",AB703,IF($T$823="Transportation",AC703,IF($T$823="Waste",AD703,IF($T$823="IPPU",AE703,IF($T$823="AFOLU",AF703)))))),""))))),"")</f>
        <v>128</v>
      </c>
      <c r="V913" s="124">
        <f>IF('Analysis_2-must not modify'!$T913="","",IF($S$823="Total GHG",IF($T$823="All sectors",U91,IF($T$823="Stationary",AG91,IF($T$823="Transportation",AP91,IF($T$823="Waste",AV91,IF($T$823="IPPU",BA91,Iif($T$823="AFOLU",BD91)))))),IF($S$823="Per capita",IF($T$823="All sectors",U295,IF($T$823="Stationary",AG295,IF($T$823="Transportation",AP295,IF($T$823="Waste",AV295,IF($T$823="IPPU",BA295,IF($T$823="AFOLU",BD295)))))),IF($S$823="Per unit land area (km2)",IF($T$823="All sectors",U499,IF($T$823="Stationary",AG499,IF($T$823="Transportation",AP499,IF($T$823="Waste",AV499,IF($T$823="IPPU",BA499,Iif($T$823="AFOLU",BD499)))))),IF($S$823="Per unit GDP ($m)",IF($T$823="All sectors",U703,IF($T$823="Stationary",AG703,IF($T$823="Transportation",AP703,IF($T$823="Waste",AV703,IF($T$823="IPPU",BA91,IF($T$823="AFOLU",BD703)))))),"")))))</f>
        <v>1.9831111998504471</v>
      </c>
      <c r="W913" s="124">
        <f>IF('Analysis_2-must not modify'!$T913="","",IF($S$823="Total GHG",IF($T$823="All sectors",V91,IF($T$823="Stationary",AH91,IF($T$823="Transportation",AQ91,IF($T$823="Waste",AW91,IF($T$823="IPPU",BB91,Iif($T$823="AFOLU",BE91)))))),IF($S$823="Per capita",IF($T$823="All sectors",V295,IF($T$823="Stationary",AH295,IF($T$823="Transportation",AQ295,IF($T$823="Waste",AW295,IF($T$823="IPPU",BB295,IF($T$823="AFOLU",BE295)))))),IF($S$823="Per unit land area (km2)",IF($T$823="All sectors",V499,IF($T$823="Stationary",AH499,IF($T$823="Transportation",AQ499,IF($T$823="Waste",AW499,IF($T$823="IPPU",BB499,Iif($T$823="AFOLU",BE499)))))),IF($S$823="Per unit GDP ($m)",IF($T$823="All sectors",V703,IF($T$823="Stationary",AH703,IF($T$823="Transportation",AQ703,IF($T$823="Waste",AW703,IF($T$823="IPPU",BB91,IF($T$823="AFOLU",BE703)))))),"")))))</f>
        <v>1.0447488620913408</v>
      </c>
      <c r="X913" s="124">
        <f>IF('Analysis_2-must not modify'!$T913="","",IF($S$823="Total GHG",IF($T$823="All sectors",W91,IF($T$823="Stationary",AI91,IF($T$823="Transportation",AR91,IF($T$823="Waste",AX91,IF($T$823="IPPU","",IF($T$823="AFOLU",BF91)))))),IF($S$823="Per capita",IF($T$823="All sectors",W295,IF($T$823="Stationary",AI295,IF($T$823="Transportation",AR295,IF($T$823="Waste",AX295,IF($T$823="IPPU","",IF($T$823="AFOLU",BF295)))))),IF($S$823="Per unit land area (km2)",IF($T$823="All sectors",W499,IF($T$823="Stationary",AI499,IF($T$823="Transportation",AR499,IF($T$823="Waste",AX499,IF($T$823="IPPU","",IF($T$823="AFOLU",BF499)))))),IF($S$823="Per unit GDP ($m)",IF($T$823="All sectors",W703,IF($T$823="Stationary",AI703,IF($T$823="Transportation",AR703,IF($T$823="Waste",AX703,IF($T$823="IPPU","",IF($T$823="AFOLU",BF703)))))),"")))))</f>
        <v>0.13377192563410814</v>
      </c>
      <c r="Y913" s="124" t="str">
        <f>IF('Analysis_2-must not modify'!$T913="","",IF($S$823="Total GHG",IF($T$823="All sectors",X91,IF($T$823="Stationary",AJ91,IF($T$823="Transportation",AS91,IF($T$823="Waste",AY91,"")))),IF($S$823="Per capita",IF($T$823="All sectors",X295,IF($T$823="Stationary",AJ295,IF($T$823="Transportation",AS295,IF($T$823="Waste",AY295,"")))),IF($S$823="Per unit land area (km2)",IF($T$823="All sectors",X499,IF($T$823="Stationary",AJ499,IF($T$823="Transportation",AS499,IF($T$823="Waste",AY499,"")))),IF($S$823="Per unit GDP ($m)",IF($T$823="All sectors",X703,IF($T$823="Stationary",AJ703,IF($T$823="Transportation",AS703,IF($T$823="Waste",AY703,"")))),"")))))</f>
        <v/>
      </c>
      <c r="Z913" s="124" t="str">
        <f>IF('Analysis_2-must not modify'!$T913="","",IF($S$823="Total GHG",IF($T$823="All sectors",Y91,IF($T$823="Stationary",AK91,IF($T$823="Transportation",AT91,""))),IF($S$823="Per capita",IF($T$823="All sectors",Y295,IF($T$823="Stationary",AK295,IF($T$823="Transportation",AT295,""))),IF($S$823="Per unit land area (km2)",IF($T$823="All sectors",Y499,IF($T$823="Stationary",AK499,IF($T$823="Transportation",AT499,""))),IF($S$823="Per unit GDP ($m)",IF($T$823="All sectors",Y703,IF($T$823="Stationary",AK703,IF($T$823="Transportation",AT703,""))),"")))))</f>
        <v/>
      </c>
      <c r="AA913" s="124" t="str">
        <f>IF('Analysis_2-must not modify'!$T913="","",IF($S$823="Total GHG",IF($T$823="All sectors","",IF($T$823="Stationary",AL91,"")),IF($S$823="Per capita",IF($T$823="All sectors","",IF($T$823="Stationary",AL295,"")),IF($S$823="Per unit land area (km2)",IF($T$823="All sectors","",IF($T$823="Stationary",AL499,"")),IF($S$823="Per unit GDP ($m)",IF($T$823="All sectors","",IF($T$823="Stationary",AL703,"")),"")))))</f>
        <v/>
      </c>
      <c r="AB913" s="124" t="str">
        <f>IF('Analysis_2-must not modify'!$T913="","",IF($S$823="Total GHG",IF($T$823="All sectors","",IF($T$823="Stationary",AM91,"")),IF($S$823="Per capita",IF($T$823="All sectors","",IF($T$823="Stationary",AM295,"")),IF($S$823="Per unit land area (km2)",IF($T$823="All sectors","",IF($T$823="Stationary",AM499,"")),IF($S$823="Per unit GDP ($m)",IF($T$823="All sectors","",IF($T$823="Stationary",AM703,"")),"")))))</f>
        <v/>
      </c>
      <c r="AC913" s="124" t="str">
        <f>IF('Analysis_2-must not modify'!$T913="","",IF($S$823="Total GHG",IF($T$823="All sectors","",IF($T$823="Stationary",AN91,"")),IF($S$823="Per capita",IF($T$823="All sectors","",IF($T$823="Stationary",AN295,"")),IF($S$823="Per unit land area (km2)",IF($T$823="All sectors","",IF($T$823="Stationary",AN499,"")),IF($S$823="Per unit GDP ($m)",IF($T$823="All sectors","",IF($T$823="Stationary",AN703,"")),"")))))</f>
        <v/>
      </c>
      <c r="AD913" s="121">
        <f ca="1">IF(U913&lt;X$1+1,U913,IF('Analysis_2-must not modify'!$U913="","",RANK('Analysis_2-must not modify'!$U913,rankORIGINAL)+'Analysis_2-must not modify'!X$1))</f>
        <v>19</v>
      </c>
      <c r="AE913" s="50" t="str">
        <f t="shared" si="564"/>
        <v>Madrid_2015</v>
      </c>
      <c r="AF913" s="83">
        <f t="shared" si="571"/>
        <v>0.90690694000375582</v>
      </c>
      <c r="AG913" s="83">
        <f t="shared" si="571"/>
        <v>0.8504812690659117</v>
      </c>
      <c r="AH913" s="83">
        <f t="shared" si="571"/>
        <v>0.17845556170418519</v>
      </c>
      <c r="AI913" s="83" t="str">
        <f t="shared" si="571"/>
        <v/>
      </c>
      <c r="AJ913" s="83">
        <f t="shared" si="571"/>
        <v>8.2648842555631472E-3</v>
      </c>
      <c r="AK913" s="83">
        <f t="shared" si="571"/>
        <v>1.7779817161235799E-2</v>
      </c>
      <c r="AL913" s="83" t="str">
        <f t="shared" si="571"/>
        <v/>
      </c>
      <c r="AM913" s="83">
        <f t="shared" si="571"/>
        <v>4.8213138516281151E-3</v>
      </c>
      <c r="AN913" s="83">
        <f t="shared" ca="1" si="548"/>
        <v>123</v>
      </c>
      <c r="AO913" s="50" t="str">
        <f t="shared" si="565"/>
        <v>Madrid_2015</v>
      </c>
      <c r="AP913" s="83">
        <f t="shared" si="572"/>
        <v>0.75494119406487781</v>
      </c>
      <c r="AQ913" s="83">
        <f t="shared" si="572"/>
        <v>0.10474370445441361</v>
      </c>
      <c r="AR913" s="83" t="str">
        <f t="shared" si="572"/>
        <v/>
      </c>
      <c r="AS913" s="83">
        <f t="shared" si="572"/>
        <v>0.18506396357204946</v>
      </c>
      <c r="AT913" s="83" t="str">
        <f t="shared" si="572"/>
        <v/>
      </c>
      <c r="AU913" s="83">
        <f t="shared" ca="1" si="549"/>
        <v>114</v>
      </c>
      <c r="AV913" s="50" t="str">
        <f t="shared" si="566"/>
        <v>Madrid_2015</v>
      </c>
      <c r="AW913" s="83">
        <f t="shared" si="573"/>
        <v>9.7806806579598005E-2</v>
      </c>
      <c r="AX913" s="83">
        <f t="shared" si="573"/>
        <v>7.8144673545532135E-3</v>
      </c>
      <c r="AY913" s="83">
        <f t="shared" si="573"/>
        <v>1.2699240704381397E-4</v>
      </c>
      <c r="AZ913" s="83">
        <f t="shared" si="573"/>
        <v>2.802365929291311E-2</v>
      </c>
      <c r="BA913" s="83">
        <f t="shared" ca="1" si="550"/>
        <v>117</v>
      </c>
      <c r="BB913" s="50" t="str">
        <f t="shared" si="567"/>
        <v>Madrid_2015</v>
      </c>
      <c r="BC913" s="83" t="str">
        <f t="shared" si="551"/>
        <v/>
      </c>
      <c r="BD913" s="83" t="str">
        <f t="shared" si="552"/>
        <v/>
      </c>
      <c r="BE913" s="83" t="e">
        <f t="shared" ca="1" si="553"/>
        <v>#VALUE!</v>
      </c>
      <c r="BF913" s="50" t="str">
        <f t="shared" si="568"/>
        <v>Madrid_2015</v>
      </c>
    </row>
    <row r="914" spans="1:58" ht="15" customHeight="1">
      <c r="A914" s="25">
        <f t="shared" si="562"/>
        <v>16</v>
      </c>
      <c r="B914" s="25">
        <v>83</v>
      </c>
      <c r="C914" s="112" t="str">
        <f t="shared" si="546"/>
        <v>Ciudad de México_2012</v>
      </c>
      <c r="D914" s="112" t="str">
        <f>IFERROR(VLOOKUP($C914,'Analysis-must not modify'!$C:$G,4,FALSE),"")</f>
        <v>Mexico</v>
      </c>
      <c r="E914" s="112" t="str">
        <f>IFERROR(VLOOKUP($C914,'Analysis-must not modify'!$C:$G,5,FALSE),"")</f>
        <v>Latin America</v>
      </c>
      <c r="F914" s="112" t="str">
        <f t="shared" si="554"/>
        <v>Latin_America</v>
      </c>
      <c r="G914" s="121">
        <f>VLOOKUP(C914,'Analysis-must not modify'!C:D,2,FALSE)</f>
        <v>2012</v>
      </c>
      <c r="H914" s="121" t="str">
        <f>VLOOKUP(C914,'Analysis-must not modify'!C:FF,160,FALSE)</f>
        <v>No</v>
      </c>
      <c r="I914" s="121" t="str">
        <f>VLOOKUP(C914,'Analysis-must not modify'!C:FI,161,FALSE)</f>
        <v>Highlands</v>
      </c>
      <c r="J914" s="121">
        <f>VLOOKUP(C914,'Analysis-must not modify'!C:FI,162,FALSE)</f>
        <v>19051.98670248489</v>
      </c>
      <c r="K914" s="121">
        <f>VLOOKUP(C914,'Analysis-must not modify'!C:FI,163,FALSE)</f>
        <v>6001.121212121212</v>
      </c>
      <c r="L914" s="121">
        <f t="shared" si="555"/>
        <v>1</v>
      </c>
      <c r="M914" s="121">
        <f t="shared" si="556"/>
        <v>1</v>
      </c>
      <c r="N914" s="121">
        <f t="shared" si="557"/>
        <v>1</v>
      </c>
      <c r="O914" s="121">
        <f t="shared" si="558"/>
        <v>1</v>
      </c>
      <c r="P914" s="121">
        <f t="shared" si="563"/>
        <v>1</v>
      </c>
      <c r="Q914" s="121">
        <f t="shared" si="559"/>
        <v>0</v>
      </c>
      <c r="R914" s="121" t="str">
        <f t="shared" si="560"/>
        <v/>
      </c>
      <c r="S914" s="122" t="str">
        <f t="shared" si="561"/>
        <v/>
      </c>
      <c r="T914" s="121" t="str">
        <f t="shared" si="547"/>
        <v/>
      </c>
      <c r="U914" s="121" t="str">
        <f>IFERROR(IF('Analysis_2-must not modify'!$R914="","",IF($S$823="Total GHG",IF($T$823="All sectors",AA92,IF($T$823="Stationary",AB92,IF($T$823="Transportation",AC92,IF($T$823="Waste",AD92,IF($T$823="IPPU",AE92,Iif($T$823="AFOLU",AF92)))))),IF($S$823="Per capita",IF($T$823="All sectors",AA296,IF($T$823="Stationary",AB296,IF($T$823="Transportation",AC296,IF($T$823="Waste",AD296,IF($T$823="IPPU",AE296,IF($T$823="AFOLU",AF296)))))),IF($S$823="Per unit land area (km2)",IF($T$823="All sectors",AA500,IF($T$823="Stationary",AB500,IF($T$823="Transportation",AC500,IF($T$823="Waste",AD500,IF($T$823="IPPU",AE500,IF($T$823="AFOLU",AF500)))))),IF($S$823="Per unit GDP ($m)",IF($T$823="All sectors",AA704,IF($T$823="Stationary",AB704,IF($T$823="Transportation",AC704,IF($T$823="Waste",AD704,IF($T$823="IPPU",AE704,IF($T$823="AFOLU",AF704)))))),""))))),"")</f>
        <v/>
      </c>
      <c r="V914" s="124" t="str">
        <f>IF('Analysis_2-must not modify'!$T914="","",IF($S$823="Total GHG",IF($T$823="All sectors",U92,IF($T$823="Stationary",AG92,IF($T$823="Transportation",AP92,IF($T$823="Waste",AV92,IF($T$823="IPPU",BA92,Iif($T$823="AFOLU",BD92)))))),IF($S$823="Per capita",IF($T$823="All sectors",U296,IF($T$823="Stationary",AG296,IF($T$823="Transportation",AP296,IF($T$823="Waste",AV296,IF($T$823="IPPU",BA296,IF($T$823="AFOLU",BD296)))))),IF($S$823="Per unit land area (km2)",IF($T$823="All sectors",U500,IF($T$823="Stationary",AG500,IF($T$823="Transportation",AP500,IF($T$823="Waste",AV500,IF($T$823="IPPU",BA500,Iif($T$823="AFOLU",BD500)))))),IF($S$823="Per unit GDP ($m)",IF($T$823="All sectors",U704,IF($T$823="Stationary",AG704,IF($T$823="Transportation",AP704,IF($T$823="Waste",AV704,IF($T$823="IPPU",BA92,IF($T$823="AFOLU",BD704)))))),"")))))</f>
        <v/>
      </c>
      <c r="W914" s="124" t="str">
        <f>IF('Analysis_2-must not modify'!$T914="","",IF($S$823="Total GHG",IF($T$823="All sectors",V92,IF($T$823="Stationary",AH92,IF($T$823="Transportation",AQ92,IF($T$823="Waste",AW92,IF($T$823="IPPU",BB92,Iif($T$823="AFOLU",BE92)))))),IF($S$823="Per capita",IF($T$823="All sectors",V296,IF($T$823="Stationary",AH296,IF($T$823="Transportation",AQ296,IF($T$823="Waste",AW296,IF($T$823="IPPU",BB296,IF($T$823="AFOLU",BE296)))))),IF($S$823="Per unit land area (km2)",IF($T$823="All sectors",V500,IF($T$823="Stationary",AH500,IF($T$823="Transportation",AQ500,IF($T$823="Waste",AW500,IF($T$823="IPPU",BB500,Iif($T$823="AFOLU",BE500)))))),IF($S$823="Per unit GDP ($m)",IF($T$823="All sectors",V704,IF($T$823="Stationary",AH704,IF($T$823="Transportation",AQ704,IF($T$823="Waste",AW704,IF($T$823="IPPU",BB92,IF($T$823="AFOLU",BE704)))))),"")))))</f>
        <v/>
      </c>
      <c r="X914" s="124" t="str">
        <f>IF('Analysis_2-must not modify'!$T914="","",IF($S$823="Total GHG",IF($T$823="All sectors",W92,IF($T$823="Stationary",AI92,IF($T$823="Transportation",AR92,IF($T$823="Waste",AX92,IF($T$823="IPPU","",IF($T$823="AFOLU",BF92)))))),IF($S$823="Per capita",IF($T$823="All sectors",W296,IF($T$823="Stationary",AI296,IF($T$823="Transportation",AR296,IF($T$823="Waste",AX296,IF($T$823="IPPU","",IF($T$823="AFOLU",BF296)))))),IF($S$823="Per unit land area (km2)",IF($T$823="All sectors",W500,IF($T$823="Stationary",AI500,IF($T$823="Transportation",AR500,IF($T$823="Waste",AX500,IF($T$823="IPPU","",IF($T$823="AFOLU",BF500)))))),IF($S$823="Per unit GDP ($m)",IF($T$823="All sectors",W704,IF($T$823="Stationary",AI704,IF($T$823="Transportation",AR704,IF($T$823="Waste",AX704,IF($T$823="IPPU","",IF($T$823="AFOLU",BF704)))))),"")))))</f>
        <v/>
      </c>
      <c r="Y914" s="124" t="str">
        <f>IF('Analysis_2-must not modify'!$T914="","",IF($S$823="Total GHG",IF($T$823="All sectors",X92,IF($T$823="Stationary",AJ92,IF($T$823="Transportation",AS92,IF($T$823="Waste",AY92,"")))),IF($S$823="Per capita",IF($T$823="All sectors",X296,IF($T$823="Stationary",AJ296,IF($T$823="Transportation",AS296,IF($T$823="Waste",AY296,"")))),IF($S$823="Per unit land area (km2)",IF($T$823="All sectors",X500,IF($T$823="Stationary",AJ500,IF($T$823="Transportation",AS500,IF($T$823="Waste",AY500,"")))),IF($S$823="Per unit GDP ($m)",IF($T$823="All sectors",X704,IF($T$823="Stationary",AJ704,IF($T$823="Transportation",AS704,IF($T$823="Waste",AY704,"")))),"")))))</f>
        <v/>
      </c>
      <c r="Z914" s="124" t="str">
        <f>IF('Analysis_2-must not modify'!$T914="","",IF($S$823="Total GHG",IF($T$823="All sectors",Y92,IF($T$823="Stationary",AK92,IF($T$823="Transportation",AT92,""))),IF($S$823="Per capita",IF($T$823="All sectors",Y296,IF($T$823="Stationary",AK296,IF($T$823="Transportation",AT296,""))),IF($S$823="Per unit land area (km2)",IF($T$823="All sectors",Y500,IF($T$823="Stationary",AK500,IF($T$823="Transportation",AT500,""))),IF($S$823="Per unit GDP ($m)",IF($T$823="All sectors",Y704,IF($T$823="Stationary",AK704,IF($T$823="Transportation",AT704,""))),"")))))</f>
        <v/>
      </c>
      <c r="AA914" s="124" t="str">
        <f>IF('Analysis_2-must not modify'!$T914="","",IF($S$823="Total GHG",IF($T$823="All sectors","",IF($T$823="Stationary",AL92,"")),IF($S$823="Per capita",IF($T$823="All sectors","",IF($T$823="Stationary",AL296,"")),IF($S$823="Per unit land area (km2)",IF($T$823="All sectors","",IF($T$823="Stationary",AL500,"")),IF($S$823="Per unit GDP ($m)",IF($T$823="All sectors","",IF($T$823="Stationary",AL704,"")),"")))))</f>
        <v/>
      </c>
      <c r="AB914" s="124" t="str">
        <f>IF('Analysis_2-must not modify'!$T914="","",IF($S$823="Total GHG",IF($T$823="All sectors","",IF($T$823="Stationary",AM92,"")),IF($S$823="Per capita",IF($T$823="All sectors","",IF($T$823="Stationary",AM296,"")),IF($S$823="Per unit land area (km2)",IF($T$823="All sectors","",IF($T$823="Stationary",AM500,"")),IF($S$823="Per unit GDP ($m)",IF($T$823="All sectors","",IF($T$823="Stationary",AM704,"")),"")))))</f>
        <v/>
      </c>
      <c r="AC914" s="124" t="str">
        <f>IF('Analysis_2-must not modify'!$T914="","",IF($S$823="Total GHG",IF($T$823="All sectors","",IF($T$823="Stationary",AN92,"")),IF($S$823="Per capita",IF($T$823="All sectors","",IF($T$823="Stationary",AN296,"")),IF($S$823="Per unit land area (km2)",IF($T$823="All sectors","",IF($T$823="Stationary",AN500,"")),IF($S$823="Per unit GDP ($m)",IF($T$823="All sectors","",IF($T$823="Stationary",AN704,"")),"")))))</f>
        <v/>
      </c>
      <c r="AD914" s="121" t="str">
        <f>IF(U914&lt;X$1+1,U914,IF('Analysis_2-must not modify'!$U914="","",RANK('Analysis_2-must not modify'!$U914,rankORIGINAL)+'Analysis_2-must not modify'!X$1))</f>
        <v/>
      </c>
      <c r="AE914" s="50" t="str">
        <f t="shared" si="564"/>
        <v/>
      </c>
      <c r="AF914" s="83">
        <f t="shared" si="571"/>
        <v>0.44873635792035027</v>
      </c>
      <c r="AG914" s="83">
        <f t="shared" si="571"/>
        <v>0.27135848774355859</v>
      </c>
      <c r="AH914" s="83">
        <f t="shared" si="571"/>
        <v>0.60231709187252835</v>
      </c>
      <c r="AI914" s="83" t="str">
        <f t="shared" si="571"/>
        <v/>
      </c>
      <c r="AJ914" s="83">
        <f t="shared" si="571"/>
        <v>7.2347557128774477E-4</v>
      </c>
      <c r="AK914" s="83" t="str">
        <f t="shared" si="571"/>
        <v/>
      </c>
      <c r="AL914" s="83" t="str">
        <f t="shared" si="571"/>
        <v/>
      </c>
      <c r="AM914" s="83">
        <f t="shared" si="571"/>
        <v>6.7327485941179346E-5</v>
      </c>
      <c r="AN914" s="83">
        <f t="shared" ca="1" si="548"/>
        <v>137</v>
      </c>
      <c r="AO914" s="50" t="str">
        <f t="shared" si="565"/>
        <v/>
      </c>
      <c r="AP914" s="83">
        <f t="shared" si="572"/>
        <v>1.2891873894246697</v>
      </c>
      <c r="AQ914" s="83">
        <f t="shared" si="572"/>
        <v>7.5594292082369965E-2</v>
      </c>
      <c r="AR914" s="83" t="str">
        <f t="shared" si="572"/>
        <v/>
      </c>
      <c r="AS914" s="83">
        <f t="shared" si="572"/>
        <v>0.15692366565285998</v>
      </c>
      <c r="AT914" s="83">
        <f t="shared" si="572"/>
        <v>1.2934065901835188E-2</v>
      </c>
      <c r="AU914" s="83">
        <f t="shared" ca="1" si="549"/>
        <v>75</v>
      </c>
      <c r="AV914" s="50" t="str">
        <f t="shared" si="566"/>
        <v/>
      </c>
      <c r="AW914" s="83">
        <f t="shared" si="573"/>
        <v>0.4315719901948738</v>
      </c>
      <c r="AX914" s="83">
        <f t="shared" si="573"/>
        <v>1.853703241762342E-2</v>
      </c>
      <c r="AY914" s="83" t="str">
        <f t="shared" si="573"/>
        <v/>
      </c>
      <c r="AZ914" s="83">
        <f t="shared" si="573"/>
        <v>7.5193291798631934E-2</v>
      </c>
      <c r="BA914" s="83">
        <f t="shared" ca="1" si="550"/>
        <v>48</v>
      </c>
      <c r="BB914" s="50" t="str">
        <f t="shared" si="567"/>
        <v/>
      </c>
      <c r="BC914" s="83" t="str">
        <f t="shared" si="551"/>
        <v/>
      </c>
      <c r="BD914" s="83" t="str">
        <f t="shared" si="552"/>
        <v/>
      </c>
      <c r="BE914" s="83" t="e">
        <f t="shared" ca="1" si="553"/>
        <v>#VALUE!</v>
      </c>
      <c r="BF914" s="50" t="str">
        <f t="shared" si="568"/>
        <v/>
      </c>
    </row>
    <row r="915" spans="1:58" ht="15" customHeight="1">
      <c r="A915" s="25">
        <f t="shared" si="562"/>
        <v>16</v>
      </c>
      <c r="B915" s="25">
        <v>84</v>
      </c>
      <c r="C915" s="112" t="str">
        <f t="shared" si="546"/>
        <v>Ciudad de México_2014</v>
      </c>
      <c r="D915" s="112" t="str">
        <f>IFERROR(VLOOKUP($C915,'Analysis-must not modify'!$C:$G,4,FALSE),"")</f>
        <v>Mexico</v>
      </c>
      <c r="E915" s="112" t="str">
        <f>IFERROR(VLOOKUP($C915,'Analysis-must not modify'!$C:$G,5,FALSE),"")</f>
        <v>Latin America</v>
      </c>
      <c r="F915" s="112" t="str">
        <f t="shared" si="554"/>
        <v>Latin_America</v>
      </c>
      <c r="G915" s="121">
        <f>VLOOKUP(C915,'Analysis-must not modify'!C:D,2,FALSE)</f>
        <v>2014</v>
      </c>
      <c r="H915" s="121" t="str">
        <f>VLOOKUP(C915,'Analysis-must not modify'!C:FF,160,FALSE)</f>
        <v>No</v>
      </c>
      <c r="I915" s="121" t="str">
        <f>VLOOKUP(C915,'Analysis-must not modify'!C:FI,161,FALSE)</f>
        <v>Highlands</v>
      </c>
      <c r="J915" s="121">
        <f>VLOOKUP(C915,'Analysis-must not modify'!C:FI,162,FALSE)</f>
        <v>22193.76325303187</v>
      </c>
      <c r="K915" s="121">
        <f>VLOOKUP(C915,'Analysis-must not modify'!C:FI,163,FALSE)</f>
        <v>5976.2451178451174</v>
      </c>
      <c r="L915" s="121">
        <f t="shared" si="555"/>
        <v>1</v>
      </c>
      <c r="M915" s="121">
        <f t="shared" si="556"/>
        <v>1</v>
      </c>
      <c r="N915" s="121">
        <f t="shared" si="557"/>
        <v>1</v>
      </c>
      <c r="O915" s="121">
        <f t="shared" si="558"/>
        <v>1</v>
      </c>
      <c r="P915" s="121">
        <f t="shared" si="563"/>
        <v>1</v>
      </c>
      <c r="Q915" s="121">
        <f t="shared" si="559"/>
        <v>0</v>
      </c>
      <c r="R915" s="121" t="str">
        <f t="shared" si="560"/>
        <v/>
      </c>
      <c r="S915" s="122" t="str">
        <f t="shared" si="561"/>
        <v/>
      </c>
      <c r="T915" s="121" t="str">
        <f t="shared" si="547"/>
        <v/>
      </c>
      <c r="U915" s="121" t="str">
        <f>IFERROR(IF('Analysis_2-must not modify'!$R915="","",IF($S$823="Total GHG",IF($T$823="All sectors",AA93,IF($T$823="Stationary",AB93,IF($T$823="Transportation",AC93,IF($T$823="Waste",AD93,IF($T$823="IPPU",AE93,Iif($T$823="AFOLU",AF93)))))),IF($S$823="Per capita",IF($T$823="All sectors",AA297,IF($T$823="Stationary",AB297,IF($T$823="Transportation",AC297,IF($T$823="Waste",AD297,IF($T$823="IPPU",AE297,IF($T$823="AFOLU",AF297)))))),IF($S$823="Per unit land area (km2)",IF($T$823="All sectors",AA501,IF($T$823="Stationary",AB501,IF($T$823="Transportation",AC501,IF($T$823="Waste",AD501,IF($T$823="IPPU",AE501,IF($T$823="AFOLU",AF501)))))),IF($S$823="Per unit GDP ($m)",IF($T$823="All sectors",AA705,IF($T$823="Stationary",AB705,IF($T$823="Transportation",AC705,IF($T$823="Waste",AD705,IF($T$823="IPPU",AE705,IF($T$823="AFOLU",AF705)))))),""))))),"")</f>
        <v/>
      </c>
      <c r="V915" s="124" t="str">
        <f>IF('Analysis_2-must not modify'!$T915="","",IF($S$823="Total GHG",IF($T$823="All sectors",U93,IF($T$823="Stationary",AG93,IF($T$823="Transportation",AP93,IF($T$823="Waste",AV93,IF($T$823="IPPU",BA93,Iif($T$823="AFOLU",BD93)))))),IF($S$823="Per capita",IF($T$823="All sectors",U297,IF($T$823="Stationary",AG297,IF($T$823="Transportation",AP297,IF($T$823="Waste",AV297,IF($T$823="IPPU",BA297,IF($T$823="AFOLU",BD297)))))),IF($S$823="Per unit land area (km2)",IF($T$823="All sectors",U501,IF($T$823="Stationary",AG501,IF($T$823="Transportation",AP501,IF($T$823="Waste",AV501,IF($T$823="IPPU",BA501,Iif($T$823="AFOLU",BD501)))))),IF($S$823="Per unit GDP ($m)",IF($T$823="All sectors",U705,IF($T$823="Stationary",AG705,IF($T$823="Transportation",AP705,IF($T$823="Waste",AV705,IF($T$823="IPPU",BA93,IF($T$823="AFOLU",BD705)))))),"")))))</f>
        <v/>
      </c>
      <c r="W915" s="124" t="str">
        <f>IF('Analysis_2-must not modify'!$T915="","",IF($S$823="Total GHG",IF($T$823="All sectors",V93,IF($T$823="Stationary",AH93,IF($T$823="Transportation",AQ93,IF($T$823="Waste",AW93,IF($T$823="IPPU",BB93,Iif($T$823="AFOLU",BE93)))))),IF($S$823="Per capita",IF($T$823="All sectors",V297,IF($T$823="Stationary",AH297,IF($T$823="Transportation",AQ297,IF($T$823="Waste",AW297,IF($T$823="IPPU",BB297,IF($T$823="AFOLU",BE297)))))),IF($S$823="Per unit land area (km2)",IF($T$823="All sectors",V501,IF($T$823="Stationary",AH501,IF($T$823="Transportation",AQ501,IF($T$823="Waste",AW501,IF($T$823="IPPU",BB501,Iif($T$823="AFOLU",BE501)))))),IF($S$823="Per unit GDP ($m)",IF($T$823="All sectors",V705,IF($T$823="Stationary",AH705,IF($T$823="Transportation",AQ705,IF($T$823="Waste",AW705,IF($T$823="IPPU",BB93,IF($T$823="AFOLU",BE705)))))),"")))))</f>
        <v/>
      </c>
      <c r="X915" s="124" t="str">
        <f>IF('Analysis_2-must not modify'!$T915="","",IF($S$823="Total GHG",IF($T$823="All sectors",W93,IF($T$823="Stationary",AI93,IF($T$823="Transportation",AR93,IF($T$823="Waste",AX93,IF($T$823="IPPU","",IF($T$823="AFOLU",BF93)))))),IF($S$823="Per capita",IF($T$823="All sectors",W297,IF($T$823="Stationary",AI297,IF($T$823="Transportation",AR297,IF($T$823="Waste",AX297,IF($T$823="IPPU","",IF($T$823="AFOLU",BF297)))))),IF($S$823="Per unit land area (km2)",IF($T$823="All sectors",W501,IF($T$823="Stationary",AI501,IF($T$823="Transportation",AR501,IF($T$823="Waste",AX501,IF($T$823="IPPU","",IF($T$823="AFOLU",BF501)))))),IF($S$823="Per unit GDP ($m)",IF($T$823="All sectors",W705,IF($T$823="Stationary",AI705,IF($T$823="Transportation",AR705,IF($T$823="Waste",AX705,IF($T$823="IPPU","",IF($T$823="AFOLU",BF705)))))),"")))))</f>
        <v/>
      </c>
      <c r="Y915" s="124" t="str">
        <f>IF('Analysis_2-must not modify'!$T915="","",IF($S$823="Total GHG",IF($T$823="All sectors",X93,IF($T$823="Stationary",AJ93,IF($T$823="Transportation",AS93,IF($T$823="Waste",AY93,"")))),IF($S$823="Per capita",IF($T$823="All sectors",X297,IF($T$823="Stationary",AJ297,IF($T$823="Transportation",AS297,IF($T$823="Waste",AY297,"")))),IF($S$823="Per unit land area (km2)",IF($T$823="All sectors",X501,IF($T$823="Stationary",AJ501,IF($T$823="Transportation",AS501,IF($T$823="Waste",AY501,"")))),IF($S$823="Per unit GDP ($m)",IF($T$823="All sectors",X705,IF($T$823="Stationary",AJ705,IF($T$823="Transportation",AS705,IF($T$823="Waste",AY705,"")))),"")))))</f>
        <v/>
      </c>
      <c r="Z915" s="124" t="str">
        <f>IF('Analysis_2-must not modify'!$T915="","",IF($S$823="Total GHG",IF($T$823="All sectors",Y93,IF($T$823="Stationary",AK93,IF($T$823="Transportation",AT93,""))),IF($S$823="Per capita",IF($T$823="All sectors",Y297,IF($T$823="Stationary",AK297,IF($T$823="Transportation",AT297,""))),IF($S$823="Per unit land area (km2)",IF($T$823="All sectors",Y501,IF($T$823="Stationary",AK501,IF($T$823="Transportation",AT501,""))),IF($S$823="Per unit GDP ($m)",IF($T$823="All sectors",Y705,IF($T$823="Stationary",AK705,IF($T$823="Transportation",AT705,""))),"")))))</f>
        <v/>
      </c>
      <c r="AA915" s="124" t="str">
        <f>IF('Analysis_2-must not modify'!$T915="","",IF($S$823="Total GHG",IF($T$823="All sectors","",IF($T$823="Stationary",AL93,"")),IF($S$823="Per capita",IF($T$823="All sectors","",IF($T$823="Stationary",AL297,"")),IF($S$823="Per unit land area (km2)",IF($T$823="All sectors","",IF($T$823="Stationary",AL501,"")),IF($S$823="Per unit GDP ($m)",IF($T$823="All sectors","",IF($T$823="Stationary",AL705,"")),"")))))</f>
        <v/>
      </c>
      <c r="AB915" s="124" t="str">
        <f>IF('Analysis_2-must not modify'!$T915="","",IF($S$823="Total GHG",IF($T$823="All sectors","",IF($T$823="Stationary",AM93,"")),IF($S$823="Per capita",IF($T$823="All sectors","",IF($T$823="Stationary",AM297,"")),IF($S$823="Per unit land area (km2)",IF($T$823="All sectors","",IF($T$823="Stationary",AM501,"")),IF($S$823="Per unit GDP ($m)",IF($T$823="All sectors","",IF($T$823="Stationary",AM705,"")),"")))))</f>
        <v/>
      </c>
      <c r="AC915" s="124" t="str">
        <f>IF('Analysis_2-must not modify'!$T915="","",IF($S$823="Total GHG",IF($T$823="All sectors","",IF($T$823="Stationary",AN93,"")),IF($S$823="Per capita",IF($T$823="All sectors","",IF($T$823="Stationary",AN297,"")),IF($S$823="Per unit land area (km2)",IF($T$823="All sectors","",IF($T$823="Stationary",AN501,"")),IF($S$823="Per unit GDP ($m)",IF($T$823="All sectors","",IF($T$823="Stationary",AN705,"")),"")))))</f>
        <v/>
      </c>
      <c r="AD915" s="121" t="str">
        <f>IF(U915&lt;X$1+1,U915,IF('Analysis_2-must not modify'!$U915="","",RANK('Analysis_2-must not modify'!$U915,rankORIGINAL)+'Analysis_2-must not modify'!X$1))</f>
        <v/>
      </c>
      <c r="AE915" s="50" t="str">
        <f t="shared" si="564"/>
        <v/>
      </c>
      <c r="AF915" s="83">
        <f t="shared" si="571"/>
        <v>0.40224682489696278</v>
      </c>
      <c r="AG915" s="83">
        <f t="shared" si="571"/>
        <v>0.2543257783592392</v>
      </c>
      <c r="AH915" s="83">
        <f t="shared" si="571"/>
        <v>0.44469159703833328</v>
      </c>
      <c r="AI915" s="83" t="str">
        <f t="shared" si="571"/>
        <v/>
      </c>
      <c r="AJ915" s="83">
        <f t="shared" si="571"/>
        <v>6.1746885858178252E-4</v>
      </c>
      <c r="AK915" s="83" t="str">
        <f t="shared" si="571"/>
        <v/>
      </c>
      <c r="AL915" s="83" t="str">
        <f t="shared" si="571"/>
        <v/>
      </c>
      <c r="AM915" s="83">
        <f t="shared" si="571"/>
        <v>6.0073488828186641E-5</v>
      </c>
      <c r="AN915" s="83">
        <f t="shared" ca="1" si="548"/>
        <v>139</v>
      </c>
      <c r="AO915" s="50" t="str">
        <f t="shared" si="565"/>
        <v/>
      </c>
      <c r="AP915" s="83">
        <f t="shared" si="572"/>
        <v>1.5125698103980856</v>
      </c>
      <c r="AQ915" s="83">
        <f t="shared" si="572"/>
        <v>4.7559917793021191E-2</v>
      </c>
      <c r="AR915" s="83" t="str">
        <f t="shared" si="572"/>
        <v/>
      </c>
      <c r="AS915" s="83">
        <f t="shared" si="572"/>
        <v>0.18335569894961332</v>
      </c>
      <c r="AT915" s="83">
        <f t="shared" si="572"/>
        <v>2.0583034133750018E-2</v>
      </c>
      <c r="AU915" s="83">
        <f t="shared" ca="1" si="549"/>
        <v>60</v>
      </c>
      <c r="AV915" s="50" t="str">
        <f t="shared" si="566"/>
        <v/>
      </c>
      <c r="AW915" s="83">
        <f t="shared" si="573"/>
        <v>0.46770055596207777</v>
      </c>
      <c r="AX915" s="83">
        <f t="shared" si="573"/>
        <v>6.8340329795044891E-3</v>
      </c>
      <c r="AY915" s="83" t="str">
        <f t="shared" si="573"/>
        <v/>
      </c>
      <c r="AZ915" s="83">
        <f t="shared" si="573"/>
        <v>0.1334175980417221</v>
      </c>
      <c r="BA915" s="83">
        <f t="shared" ca="1" si="550"/>
        <v>28</v>
      </c>
      <c r="BB915" s="50" t="str">
        <f t="shared" si="567"/>
        <v/>
      </c>
      <c r="BC915" s="83" t="str">
        <f t="shared" si="551"/>
        <v/>
      </c>
      <c r="BD915" s="83" t="str">
        <f t="shared" si="552"/>
        <v/>
      </c>
      <c r="BE915" s="83" t="e">
        <f t="shared" ca="1" si="553"/>
        <v>#VALUE!</v>
      </c>
      <c r="BF915" s="50" t="str">
        <f t="shared" si="568"/>
        <v/>
      </c>
    </row>
    <row r="916" spans="1:58" ht="15" customHeight="1">
      <c r="A916" s="25">
        <f t="shared" si="562"/>
        <v>17</v>
      </c>
      <c r="B916" s="25">
        <v>85</v>
      </c>
      <c r="C916" s="112" t="str">
        <f t="shared" si="546"/>
        <v>Ciudad de México_2016</v>
      </c>
      <c r="D916" s="112" t="str">
        <f>IFERROR(VLOOKUP($C916,'Analysis-must not modify'!$C:$G,4,FALSE),"")</f>
        <v>Mexico</v>
      </c>
      <c r="E916" s="112" t="str">
        <f>IFERROR(VLOOKUP($C916,'Analysis-must not modify'!$C:$G,5,FALSE),"")</f>
        <v>Latin America</v>
      </c>
      <c r="F916" s="112" t="str">
        <f t="shared" si="554"/>
        <v>Latin_America</v>
      </c>
      <c r="G916" s="121">
        <f>VLOOKUP(C916,'Analysis-must not modify'!C:D,2,FALSE)</f>
        <v>2016</v>
      </c>
      <c r="H916" s="121" t="str">
        <f>VLOOKUP(C916,'Analysis-must not modify'!C:FF,160,FALSE)</f>
        <v>Yes</v>
      </c>
      <c r="I916" s="121" t="str">
        <f>VLOOKUP(C916,'Analysis-must not modify'!C:FI,161,FALSE)</f>
        <v>Highlands</v>
      </c>
      <c r="J916" s="121" t="str">
        <f>VLOOKUP(C916,'Analysis-must not modify'!C:FI,162,FALSE)</f>
        <v/>
      </c>
      <c r="K916" s="121">
        <f>VLOOKUP(C916,'Analysis-must not modify'!C:FI,163,FALSE)</f>
        <v>5948.428282828283</v>
      </c>
      <c r="L916" s="121">
        <f t="shared" si="555"/>
        <v>1</v>
      </c>
      <c r="M916" s="121">
        <f t="shared" si="556"/>
        <v>1</v>
      </c>
      <c r="N916" s="121">
        <f t="shared" si="557"/>
        <v>1</v>
      </c>
      <c r="O916" s="121">
        <f t="shared" si="558"/>
        <v>1</v>
      </c>
      <c r="P916" s="121">
        <f t="shared" si="563"/>
        <v>1</v>
      </c>
      <c r="Q916" s="121">
        <f t="shared" si="559"/>
        <v>1</v>
      </c>
      <c r="R916" s="121" t="str">
        <f t="shared" si="560"/>
        <v>Ciudad de México_2016</v>
      </c>
      <c r="S916" s="122">
        <f t="shared" si="561"/>
        <v>2016</v>
      </c>
      <c r="T916" s="121" t="str">
        <f t="shared" si="547"/>
        <v>Ciudad de México_2016</v>
      </c>
      <c r="U916" s="121">
        <f ca="1">IFERROR(IF('Analysis_2-must not modify'!$R916="","",IF($S$823="Total GHG",IF($T$823="All sectors",AA94,IF($T$823="Stationary",AB94,IF($T$823="Transportation",AC94,IF($T$823="Waste",AD94,IF($T$823="IPPU",AE94,Iif($T$823="AFOLU",AF94)))))),IF($S$823="Per capita",IF($T$823="All sectors",AA298,IF($T$823="Stationary",AB298,IF($T$823="Transportation",AC298,IF($T$823="Waste",AD298,IF($T$823="IPPU",AE298,IF($T$823="AFOLU",AF298)))))),IF($S$823="Per unit land area (km2)",IF($T$823="All sectors",AA502,IF($T$823="Stationary",AB502,IF($T$823="Transportation",AC502,IF($T$823="Waste",AD502,IF($T$823="IPPU",AE502,IF($T$823="AFOLU",AF502)))))),IF($S$823="Per unit GDP ($m)",IF($T$823="All sectors",AA706,IF($T$823="Stationary",AB706,IF($T$823="Transportation",AC706,IF($T$823="Waste",AD706,IF($T$823="IPPU",AE706,IF($T$823="AFOLU",AF706)))))),""))))),"")</f>
        <v>122</v>
      </c>
      <c r="V916" s="124">
        <f>IF('Analysis_2-must not modify'!$T916="","",IF($S$823="Total GHG",IF($T$823="All sectors",U94,IF($T$823="Stationary",AG94,IF($T$823="Transportation",AP94,IF($T$823="Waste",AV94,IF($T$823="IPPU",BA94,Iif($T$823="AFOLU",BD94)))))),IF($S$823="Per capita",IF($T$823="All sectors",U298,IF($T$823="Stationary",AG298,IF($T$823="Transportation",AP298,IF($T$823="Waste",AV298,IF($T$823="IPPU",BA298,IF($T$823="AFOLU",BD298)))))),IF($S$823="Per unit land area (km2)",IF($T$823="All sectors",U502,IF($T$823="Stationary",AG502,IF($T$823="Transportation",AP502,IF($T$823="Waste",AV502,IF($T$823="IPPU",BA502,Iif($T$823="AFOLU",BD502)))))),IF($S$823="Per unit GDP ($m)",IF($T$823="All sectors",U706,IF($T$823="Stationary",AG706,IF($T$823="Transportation",AP706,IF($T$823="Waste",AV706,IF($T$823="IPPU",BA94,IF($T$823="AFOLU",BD706)))))),"")))))</f>
        <v>1.076877788293831</v>
      </c>
      <c r="W916" s="124">
        <f>IF('Analysis_2-must not modify'!$T916="","",IF($S$823="Total GHG",IF($T$823="All sectors",V94,IF($T$823="Stationary",AH94,IF($T$823="Transportation",AQ94,IF($T$823="Waste",AW94,IF($T$823="IPPU",BB94,Iif($T$823="AFOLU",BE94)))))),IF($S$823="Per capita",IF($T$823="All sectors",V298,IF($T$823="Stationary",AH298,IF($T$823="Transportation",AQ298,IF($T$823="Waste",AW298,IF($T$823="IPPU",BB298,IF($T$823="AFOLU",BE298)))))),IF($S$823="Per unit land area (km2)",IF($T$823="All sectors",V502,IF($T$823="Stationary",AH502,IF($T$823="Transportation",AQ502,IF($T$823="Waste",AW502,IF($T$823="IPPU",BB502,Iif($T$823="AFOLU",BE502)))))),IF($S$823="Per unit GDP ($m)",IF($T$823="All sectors",V706,IF($T$823="Stationary",AH706,IF($T$823="Transportation",AQ706,IF($T$823="Waste",AW706,IF($T$823="IPPU",BB94,IF($T$823="AFOLU",BE706)))))),"")))))</f>
        <v>1.9845422666681474</v>
      </c>
      <c r="X916" s="124">
        <f>IF('Analysis_2-must not modify'!$T916="","",IF($S$823="Total GHG",IF($T$823="All sectors",W94,IF($T$823="Stationary",AI94,IF($T$823="Transportation",AR94,IF($T$823="Waste",AX94,IF($T$823="IPPU","",IF($T$823="AFOLU",BF94)))))),IF($S$823="Per capita",IF($T$823="All sectors",W298,IF($T$823="Stationary",AI298,IF($T$823="Transportation",AR298,IF($T$823="Waste",AX298,IF($T$823="IPPU","",IF($T$823="AFOLU",BF298)))))),IF($S$823="Per unit land area (km2)",IF($T$823="All sectors",W502,IF($T$823="Stationary",AI502,IF($T$823="Transportation",AR502,IF($T$823="Waste",AX502,IF($T$823="IPPU","",IF($T$823="AFOLU",BF502)))))),IF($S$823="Per unit GDP ($m)",IF($T$823="All sectors",W706,IF($T$823="Stationary",AI706,IF($T$823="Transportation",AR706,IF($T$823="Waste",AX706,IF($T$823="IPPU","",IF($T$823="AFOLU",BF706)))))),"")))))</f>
        <v>0.57111503687320708</v>
      </c>
      <c r="Y916" s="124" t="str">
        <f>IF('Analysis_2-must not modify'!$T916="","",IF($S$823="Total GHG",IF($T$823="All sectors",X94,IF($T$823="Stationary",AJ94,IF($T$823="Transportation",AS94,IF($T$823="Waste",AY94,"")))),IF($S$823="Per capita",IF($T$823="All sectors",X298,IF($T$823="Stationary",AJ298,IF($T$823="Transportation",AS298,IF($T$823="Waste",AY298,"")))),IF($S$823="Per unit land area (km2)",IF($T$823="All sectors",X502,IF($T$823="Stationary",AJ502,IF($T$823="Transportation",AS502,IF($T$823="Waste",AY502,"")))),IF($S$823="Per unit GDP ($m)",IF($T$823="All sectors",X706,IF($T$823="Stationary",AJ706,IF($T$823="Transportation",AS706,IF($T$823="Waste",AY706,"")))),"")))))</f>
        <v/>
      </c>
      <c r="Z916" s="124" t="str">
        <f>IF('Analysis_2-must not modify'!$T916="","",IF($S$823="Total GHG",IF($T$823="All sectors",Y94,IF($T$823="Stationary",AK94,IF($T$823="Transportation",AT94,""))),IF($S$823="Per capita",IF($T$823="All sectors",Y298,IF($T$823="Stationary",AK298,IF($T$823="Transportation",AT298,""))),IF($S$823="Per unit land area (km2)",IF($T$823="All sectors",Y502,IF($T$823="Stationary",AK502,IF($T$823="Transportation",AT502,""))),IF($S$823="Per unit GDP ($m)",IF($T$823="All sectors",Y706,IF($T$823="Stationary",AK706,IF($T$823="Transportation",AT706,""))),"")))))</f>
        <v/>
      </c>
      <c r="AA916" s="124" t="str">
        <f>IF('Analysis_2-must not modify'!$T916="","",IF($S$823="Total GHG",IF($T$823="All sectors","",IF($T$823="Stationary",AL94,"")),IF($S$823="Per capita",IF($T$823="All sectors","",IF($T$823="Stationary",AL298,"")),IF($S$823="Per unit land area (km2)",IF($T$823="All sectors","",IF($T$823="Stationary",AL502,"")),IF($S$823="Per unit GDP ($m)",IF($T$823="All sectors","",IF($T$823="Stationary",AL706,"")),"")))))</f>
        <v/>
      </c>
      <c r="AB916" s="124" t="str">
        <f>IF('Analysis_2-must not modify'!$T916="","",IF($S$823="Total GHG",IF($T$823="All sectors","",IF($T$823="Stationary",AM94,"")),IF($S$823="Per capita",IF($T$823="All sectors","",IF($T$823="Stationary",AM298,"")),IF($S$823="Per unit land area (km2)",IF($T$823="All sectors","",IF($T$823="Stationary",AM502,"")),IF($S$823="Per unit GDP ($m)",IF($T$823="All sectors","",IF($T$823="Stationary",AM706,"")),"")))))</f>
        <v/>
      </c>
      <c r="AC916" s="124" t="str">
        <f>IF('Analysis_2-must not modify'!$T916="","",IF($S$823="Total GHG",IF($T$823="All sectors","",IF($T$823="Stationary",AN94,"")),IF($S$823="Per capita",IF($T$823="All sectors","",IF($T$823="Stationary",AN298,"")),IF($S$823="Per unit land area (km2)",IF($T$823="All sectors","",IF($T$823="Stationary",AN502,"")),IF($S$823="Per unit GDP ($m)",IF($T$823="All sectors","",IF($T$823="Stationary",AN706,"")),"")))))</f>
        <v/>
      </c>
      <c r="AD916" s="121">
        <f ca="1">IF(U916&lt;X$1+1,U916,IF('Analysis_2-must not modify'!$U916="","",RANK('Analysis_2-must not modify'!$U916,rankORIGINAL)+'Analysis_2-must not modify'!X$1))</f>
        <v>22</v>
      </c>
      <c r="AE916" s="50" t="str">
        <f t="shared" si="564"/>
        <v>Ciudad de México_2016</v>
      </c>
      <c r="AF916" s="83">
        <f t="shared" si="571"/>
        <v>0.35747043148138702</v>
      </c>
      <c r="AG916" s="83">
        <f t="shared" si="571"/>
        <v>0.2501927412381218</v>
      </c>
      <c r="AH916" s="83">
        <f t="shared" si="571"/>
        <v>0.4638754810816404</v>
      </c>
      <c r="AI916" s="83" t="str">
        <f t="shared" si="571"/>
        <v/>
      </c>
      <c r="AJ916" s="83">
        <f t="shared" si="571"/>
        <v>8.3767699025839024E-4</v>
      </c>
      <c r="AK916" s="83" t="str">
        <f t="shared" si="571"/>
        <v/>
      </c>
      <c r="AL916" s="83" t="str">
        <f t="shared" si="571"/>
        <v/>
      </c>
      <c r="AM916" s="83">
        <f t="shared" si="571"/>
        <v>5.6896840650043292E-6</v>
      </c>
      <c r="AN916" s="83">
        <f t="shared" ca="1" si="548"/>
        <v>141</v>
      </c>
      <c r="AO916" s="50" t="str">
        <f t="shared" si="565"/>
        <v>Ciudad de México_2016</v>
      </c>
      <c r="AP916" s="83">
        <f t="shared" si="572"/>
        <v>1.832504438642842</v>
      </c>
      <c r="AQ916" s="83">
        <f t="shared" si="572"/>
        <v>4.2851267910459831E-2</v>
      </c>
      <c r="AR916" s="83" t="str">
        <f t="shared" si="572"/>
        <v/>
      </c>
      <c r="AS916" s="83">
        <f t="shared" si="572"/>
        <v>0.10124733109709771</v>
      </c>
      <c r="AT916" s="83">
        <f t="shared" si="572"/>
        <v>7.9392290177474987E-3</v>
      </c>
      <c r="AU916" s="83">
        <f t="shared" ca="1" si="549"/>
        <v>54</v>
      </c>
      <c r="AV916" s="50" t="str">
        <f t="shared" si="566"/>
        <v>Ciudad de México_2016</v>
      </c>
      <c r="AW916" s="83">
        <f t="shared" si="573"/>
        <v>0.49941787194301418</v>
      </c>
      <c r="AX916" s="83">
        <f t="shared" si="573"/>
        <v>1.051156064652678E-2</v>
      </c>
      <c r="AY916" s="83">
        <f t="shared" si="573"/>
        <v>8.2538267864663004E-4</v>
      </c>
      <c r="AZ916" s="83">
        <f t="shared" si="573"/>
        <v>6.0360221605019491E-2</v>
      </c>
      <c r="BA916" s="83">
        <f t="shared" ca="1" si="550"/>
        <v>35</v>
      </c>
      <c r="BB916" s="50" t="str">
        <f t="shared" si="567"/>
        <v>Ciudad de México_2016</v>
      </c>
      <c r="BC916" s="83" t="str">
        <f t="shared" si="551"/>
        <v/>
      </c>
      <c r="BD916" s="83" t="str">
        <f t="shared" si="552"/>
        <v/>
      </c>
      <c r="BE916" s="83" t="e">
        <f t="shared" ca="1" si="553"/>
        <v>#VALUE!</v>
      </c>
      <c r="BF916" s="50" t="str">
        <f t="shared" si="568"/>
        <v>Ciudad de México_2016</v>
      </c>
    </row>
    <row r="917" spans="1:58" ht="15" customHeight="1">
      <c r="A917" s="25">
        <f t="shared" si="562"/>
        <v>17</v>
      </c>
      <c r="B917" s="25">
        <v>86</v>
      </c>
      <c r="C917" s="112" t="str">
        <f t="shared" si="546"/>
        <v>New York City_2014</v>
      </c>
      <c r="D917" s="112" t="str">
        <f>IFERROR(VLOOKUP($C917,'Analysis-must not modify'!$C:$G,4,FALSE),"")</f>
        <v>USA</v>
      </c>
      <c r="E917" s="112" t="str">
        <f>IFERROR(VLOOKUP($C917,'Analysis-must not modify'!$C:$G,5,FALSE),"")</f>
        <v>North America</v>
      </c>
      <c r="F917" s="112" t="str">
        <f t="shared" si="554"/>
        <v>North_America</v>
      </c>
      <c r="G917" s="121">
        <f>VLOOKUP(C917,'Analysis-must not modify'!C:D,2,FALSE)</f>
        <v>2014</v>
      </c>
      <c r="H917" s="121" t="str">
        <f>VLOOKUP(C917,'Analysis-must not modify'!C:FF,160,FALSE)</f>
        <v>No</v>
      </c>
      <c r="I917" s="121" t="str">
        <f>VLOOKUP(C917,'Analysis-must not modify'!C:FI,161,FALSE)</f>
        <v>Sub-tropical</v>
      </c>
      <c r="J917" s="121">
        <f>VLOOKUP(C917,'Analysis-must not modify'!C:FI,162,FALSE)</f>
        <v>91625.575501064115</v>
      </c>
      <c r="K917" s="121">
        <f>VLOOKUP(C917,'Analysis-must not modify'!C:FI,163,FALSE)</f>
        <v>10833.221485072723</v>
      </c>
      <c r="L917" s="121">
        <f t="shared" si="555"/>
        <v>1</v>
      </c>
      <c r="M917" s="121">
        <f t="shared" si="556"/>
        <v>1</v>
      </c>
      <c r="N917" s="121">
        <f t="shared" si="557"/>
        <v>1</v>
      </c>
      <c r="O917" s="121">
        <f t="shared" si="558"/>
        <v>1</v>
      </c>
      <c r="P917" s="121">
        <f t="shared" si="563"/>
        <v>1</v>
      </c>
      <c r="Q917" s="121">
        <f t="shared" si="559"/>
        <v>0</v>
      </c>
      <c r="R917" s="121" t="str">
        <f t="shared" si="560"/>
        <v/>
      </c>
      <c r="S917" s="122" t="str">
        <f t="shared" si="561"/>
        <v/>
      </c>
      <c r="T917" s="121" t="str">
        <f t="shared" si="547"/>
        <v/>
      </c>
      <c r="U917" s="121" t="str">
        <f>IFERROR(IF('Analysis_2-must not modify'!$R917="","",IF($S$823="Total GHG",IF($T$823="All sectors",AA95,IF($T$823="Stationary",AB95,IF($T$823="Transportation",AC95,IF($T$823="Waste",AD95,IF($T$823="IPPU",AE95,Iif($T$823="AFOLU",AF95)))))),IF($S$823="Per capita",IF($T$823="All sectors",AA299,IF($T$823="Stationary",AB299,IF($T$823="Transportation",AC299,IF($T$823="Waste",AD299,IF($T$823="IPPU",AE299,IF($T$823="AFOLU",AF299)))))),IF($S$823="Per unit land area (km2)",IF($T$823="All sectors",AA503,IF($T$823="Stationary",AB503,IF($T$823="Transportation",AC503,IF($T$823="Waste",AD503,IF($T$823="IPPU",AE503,IF($T$823="AFOLU",AF503)))))),IF($S$823="Per unit GDP ($m)",IF($T$823="All sectors",AA707,IF($T$823="Stationary",AB707,IF($T$823="Transportation",AC707,IF($T$823="Waste",AD707,IF($T$823="IPPU",AE707,IF($T$823="AFOLU",AF707)))))),""))))),"")</f>
        <v/>
      </c>
      <c r="V917" s="124" t="str">
        <f>IF('Analysis_2-must not modify'!$T917="","",IF($S$823="Total GHG",IF($T$823="All sectors",U95,IF($T$823="Stationary",AG95,IF($T$823="Transportation",AP95,IF($T$823="Waste",AV95,IF($T$823="IPPU",BA95,Iif($T$823="AFOLU",BD95)))))),IF($S$823="Per capita",IF($T$823="All sectors",U299,IF($T$823="Stationary",AG299,IF($T$823="Transportation",AP299,IF($T$823="Waste",AV299,IF($T$823="IPPU",BA299,IF($T$823="AFOLU",BD299)))))),IF($S$823="Per unit land area (km2)",IF($T$823="All sectors",U503,IF($T$823="Stationary",AG503,IF($T$823="Transportation",AP503,IF($T$823="Waste",AV503,IF($T$823="IPPU",BA503,Iif($T$823="AFOLU",BD503)))))),IF($S$823="Per unit GDP ($m)",IF($T$823="All sectors",U707,IF($T$823="Stationary",AG707,IF($T$823="Transportation",AP707,IF($T$823="Waste",AV707,IF($T$823="IPPU",BA95,IF($T$823="AFOLU",BD707)))))),"")))))</f>
        <v/>
      </c>
      <c r="W917" s="124" t="str">
        <f>IF('Analysis_2-must not modify'!$T917="","",IF($S$823="Total GHG",IF($T$823="All sectors",V95,IF($T$823="Stationary",AH95,IF($T$823="Transportation",AQ95,IF($T$823="Waste",AW95,IF($T$823="IPPU",BB95,Iif($T$823="AFOLU",BE95)))))),IF($S$823="Per capita",IF($T$823="All sectors",V299,IF($T$823="Stationary",AH299,IF($T$823="Transportation",AQ299,IF($T$823="Waste",AW299,IF($T$823="IPPU",BB299,IF($T$823="AFOLU",BE299)))))),IF($S$823="Per unit land area (km2)",IF($T$823="All sectors",V503,IF($T$823="Stationary",AH503,IF($T$823="Transportation",AQ503,IF($T$823="Waste",AW503,IF($T$823="IPPU",BB503,Iif($T$823="AFOLU",BE503)))))),IF($S$823="Per unit GDP ($m)",IF($T$823="All sectors",V707,IF($T$823="Stationary",AH707,IF($T$823="Transportation",AQ707,IF($T$823="Waste",AW707,IF($T$823="IPPU",BB95,IF($T$823="AFOLU",BE707)))))),"")))))</f>
        <v/>
      </c>
      <c r="X917" s="124" t="str">
        <f>IF('Analysis_2-must not modify'!$T917="","",IF($S$823="Total GHG",IF($T$823="All sectors",W95,IF($T$823="Stationary",AI95,IF($T$823="Transportation",AR95,IF($T$823="Waste",AX95,IF($T$823="IPPU","",IF($T$823="AFOLU",BF95)))))),IF($S$823="Per capita",IF($T$823="All sectors",W299,IF($T$823="Stationary",AI299,IF($T$823="Transportation",AR299,IF($T$823="Waste",AX299,IF($T$823="IPPU","",IF($T$823="AFOLU",BF299)))))),IF($S$823="Per unit land area (km2)",IF($T$823="All sectors",W503,IF($T$823="Stationary",AI503,IF($T$823="Transportation",AR503,IF($T$823="Waste",AX503,IF($T$823="IPPU","",IF($T$823="AFOLU",BF503)))))),IF($S$823="Per unit GDP ($m)",IF($T$823="All sectors",W707,IF($T$823="Stationary",AI707,IF($T$823="Transportation",AR707,IF($T$823="Waste",AX707,IF($T$823="IPPU","",IF($T$823="AFOLU",BF707)))))),"")))))</f>
        <v/>
      </c>
      <c r="Y917" s="124" t="str">
        <f>IF('Analysis_2-must not modify'!$T917="","",IF($S$823="Total GHG",IF($T$823="All sectors",X95,IF($T$823="Stationary",AJ95,IF($T$823="Transportation",AS95,IF($T$823="Waste",AY95,"")))),IF($S$823="Per capita",IF($T$823="All sectors",X299,IF($T$823="Stationary",AJ299,IF($T$823="Transportation",AS299,IF($T$823="Waste",AY299,"")))),IF($S$823="Per unit land area (km2)",IF($T$823="All sectors",X503,IF($T$823="Stationary",AJ503,IF($T$823="Transportation",AS503,IF($T$823="Waste",AY503,"")))),IF($S$823="Per unit GDP ($m)",IF($T$823="All sectors",X707,IF($T$823="Stationary",AJ707,IF($T$823="Transportation",AS707,IF($T$823="Waste",AY707,"")))),"")))))</f>
        <v/>
      </c>
      <c r="Z917" s="124" t="str">
        <f>IF('Analysis_2-must not modify'!$T917="","",IF($S$823="Total GHG",IF($T$823="All sectors",Y95,IF($T$823="Stationary",AK95,IF($T$823="Transportation",AT95,""))),IF($S$823="Per capita",IF($T$823="All sectors",Y299,IF($T$823="Stationary",AK299,IF($T$823="Transportation",AT299,""))),IF($S$823="Per unit land area (km2)",IF($T$823="All sectors",Y503,IF($T$823="Stationary",AK503,IF($T$823="Transportation",AT503,""))),IF($S$823="Per unit GDP ($m)",IF($T$823="All sectors",Y707,IF($T$823="Stationary",AK707,IF($T$823="Transportation",AT707,""))),"")))))</f>
        <v/>
      </c>
      <c r="AA917" s="124" t="str">
        <f>IF('Analysis_2-must not modify'!$T917="","",IF($S$823="Total GHG",IF($T$823="All sectors","",IF($T$823="Stationary",AL95,"")),IF($S$823="Per capita",IF($T$823="All sectors","",IF($T$823="Stationary",AL299,"")),IF($S$823="Per unit land area (km2)",IF($T$823="All sectors","",IF($T$823="Stationary",AL503,"")),IF($S$823="Per unit GDP ($m)",IF($T$823="All sectors","",IF($T$823="Stationary",AL707,"")),"")))))</f>
        <v/>
      </c>
      <c r="AB917" s="124" t="str">
        <f>IF('Analysis_2-must not modify'!$T917="","",IF($S$823="Total GHG",IF($T$823="All sectors","",IF($T$823="Stationary",AM95,"")),IF($S$823="Per capita",IF($T$823="All sectors","",IF($T$823="Stationary",AM299,"")),IF($S$823="Per unit land area (km2)",IF($T$823="All sectors","",IF($T$823="Stationary",AM503,"")),IF($S$823="Per unit GDP ($m)",IF($T$823="All sectors","",IF($T$823="Stationary",AM707,"")),"")))))</f>
        <v/>
      </c>
      <c r="AC917" s="124" t="str">
        <f>IF('Analysis_2-must not modify'!$T917="","",IF($S$823="Total GHG",IF($T$823="All sectors","",IF($T$823="Stationary",AN95,"")),IF($S$823="Per capita",IF($T$823="All sectors","",IF($T$823="Stationary",AN299,"")),IF($S$823="Per unit land area (km2)",IF($T$823="All sectors","",IF($T$823="Stationary",AN503,"")),IF($S$823="Per unit GDP ($m)",IF($T$823="All sectors","",IF($T$823="Stationary",AN707,"")),"")))))</f>
        <v/>
      </c>
      <c r="AD917" s="121" t="str">
        <f>IF(U917&lt;X$1+1,U917,IF('Analysis_2-must not modify'!$U917="","",RANK('Analysis_2-must not modify'!$U917,rankORIGINAL)+'Analysis_2-must not modify'!X$1))</f>
        <v/>
      </c>
      <c r="AE917" s="50" t="str">
        <f t="shared" si="564"/>
        <v/>
      </c>
      <c r="AF917" s="83">
        <f t="shared" si="571"/>
        <v>2.0517584756326395</v>
      </c>
      <c r="AG917" s="83">
        <f t="shared" si="571"/>
        <v>1.7306861975510597</v>
      </c>
      <c r="AH917" s="83">
        <f t="shared" si="571"/>
        <v>0.52632988356531607</v>
      </c>
      <c r="AI917" s="83" t="str">
        <f t="shared" si="571"/>
        <v/>
      </c>
      <c r="AJ917" s="83" t="str">
        <f t="shared" si="571"/>
        <v/>
      </c>
      <c r="AK917" s="83" t="str">
        <f t="shared" si="571"/>
        <v/>
      </c>
      <c r="AL917" s="83" t="str">
        <f t="shared" si="571"/>
        <v/>
      </c>
      <c r="AM917" s="83">
        <f t="shared" si="571"/>
        <v>2.6010766320871622E-2</v>
      </c>
      <c r="AN917" s="83">
        <f t="shared" ca="1" si="548"/>
        <v>54</v>
      </c>
      <c r="AO917" s="50" t="str">
        <f t="shared" si="565"/>
        <v/>
      </c>
      <c r="AP917" s="83">
        <f t="shared" si="572"/>
        <v>1.2848491500683188</v>
      </c>
      <c r="AQ917" s="83">
        <f t="shared" si="572"/>
        <v>0.10235904522667788</v>
      </c>
      <c r="AR917" s="83">
        <f t="shared" si="572"/>
        <v>4.4535703231917603E-3</v>
      </c>
      <c r="AS917" s="83">
        <f t="shared" si="572"/>
        <v>2.7535049051095097E-4</v>
      </c>
      <c r="AT917" s="83" t="str">
        <f t="shared" si="572"/>
        <v/>
      </c>
      <c r="AU917" s="83">
        <f t="shared" ca="1" si="549"/>
        <v>86</v>
      </c>
      <c r="AV917" s="50" t="str">
        <f t="shared" si="566"/>
        <v/>
      </c>
      <c r="AW917" s="83">
        <f t="shared" si="573"/>
        <v>0.27147423299258933</v>
      </c>
      <c r="AX917" s="83" t="str">
        <f t="shared" si="573"/>
        <v/>
      </c>
      <c r="AY917" s="83">
        <f t="shared" si="573"/>
        <v>1.9132960443108759E-2</v>
      </c>
      <c r="AZ917" s="83">
        <f t="shared" si="573"/>
        <v>2.55983027417006E-2</v>
      </c>
      <c r="BA917" s="83">
        <f t="shared" ca="1" si="550"/>
        <v>82</v>
      </c>
      <c r="BB917" s="50" t="str">
        <f t="shared" si="567"/>
        <v/>
      </c>
      <c r="BC917" s="83" t="str">
        <f t="shared" si="551"/>
        <v/>
      </c>
      <c r="BD917" s="83" t="str">
        <f t="shared" si="552"/>
        <v/>
      </c>
      <c r="BE917" s="83" t="e">
        <f t="shared" ca="1" si="553"/>
        <v>#VALUE!</v>
      </c>
      <c r="BF917" s="50" t="str">
        <f t="shared" si="568"/>
        <v/>
      </c>
    </row>
    <row r="918" spans="1:58" ht="15" customHeight="1">
      <c r="A918" s="25">
        <f t="shared" si="562"/>
        <v>18</v>
      </c>
      <c r="B918" s="25">
        <v>87</v>
      </c>
      <c r="C918" s="112" t="str">
        <f t="shared" si="546"/>
        <v>New York City_2016</v>
      </c>
      <c r="D918" s="112" t="str">
        <f>IFERROR(VLOOKUP($C918,'Analysis-must not modify'!$C:$G,4,FALSE),"")</f>
        <v>USA</v>
      </c>
      <c r="E918" s="112" t="str">
        <f>IFERROR(VLOOKUP($C918,'Analysis-must not modify'!$C:$G,5,FALSE),"")</f>
        <v>North America</v>
      </c>
      <c r="F918" s="112" t="str">
        <f t="shared" si="554"/>
        <v>North_America</v>
      </c>
      <c r="G918" s="121">
        <f>VLOOKUP(C918,'Analysis-must not modify'!C:D,2,FALSE)</f>
        <v>2016</v>
      </c>
      <c r="H918" s="121" t="str">
        <f>VLOOKUP(C918,'Analysis-must not modify'!C:FF,160,FALSE)</f>
        <v>Yes</v>
      </c>
      <c r="I918" s="121" t="str">
        <f>VLOOKUP(C918,'Analysis-must not modify'!C:FI,161,FALSE)</f>
        <v>Sub-tropical</v>
      </c>
      <c r="J918" s="121">
        <f>VLOOKUP(C918,'Analysis-must not modify'!C:FI,162,FALSE)</f>
        <v>78730.871810633631</v>
      </c>
      <c r="K918" s="121">
        <f>VLOOKUP(C918,'Analysis-must not modify'!C:FI,163,FALSE)</f>
        <v>10991.391006280945</v>
      </c>
      <c r="L918" s="121">
        <f t="shared" si="555"/>
        <v>1</v>
      </c>
      <c r="M918" s="121">
        <f t="shared" si="556"/>
        <v>1</v>
      </c>
      <c r="N918" s="121">
        <f t="shared" si="557"/>
        <v>1</v>
      </c>
      <c r="O918" s="121">
        <f t="shared" si="558"/>
        <v>1</v>
      </c>
      <c r="P918" s="121">
        <f t="shared" si="563"/>
        <v>1</v>
      </c>
      <c r="Q918" s="121">
        <f t="shared" si="559"/>
        <v>1</v>
      </c>
      <c r="R918" s="121" t="str">
        <f t="shared" si="560"/>
        <v>New York City_2016</v>
      </c>
      <c r="S918" s="122">
        <f t="shared" si="561"/>
        <v>2016</v>
      </c>
      <c r="T918" s="121" t="str">
        <f t="shared" si="547"/>
        <v>New York City_2016</v>
      </c>
      <c r="U918" s="121">
        <f ca="1">IFERROR(IF('Analysis_2-must not modify'!$R918="","",IF($S$823="Total GHG",IF($T$823="All sectors",AA96,IF($T$823="Stationary",AB96,IF($T$823="Transportation",AC96,IF($T$823="Waste",AD96,IF($T$823="IPPU",AE96,Iif($T$823="AFOLU",AF96)))))),IF($S$823="Per capita",IF($T$823="All sectors",AA300,IF($T$823="Stationary",AB300,IF($T$823="Transportation",AC300,IF($T$823="Waste",AD300,IF($T$823="IPPU",AE300,IF($T$823="AFOLU",AF300)))))),IF($S$823="Per unit land area (km2)",IF($T$823="All sectors",AA504,IF($T$823="Stationary",AB504,IF($T$823="Transportation",AC504,IF($T$823="Waste",AD504,IF($T$823="IPPU",AE504,IF($T$823="AFOLU",AF504)))))),IF($S$823="Per unit GDP ($m)",IF($T$823="All sectors",AA708,IF($T$823="Stationary",AB708,IF($T$823="Transportation",AC708,IF($T$823="Waste",AD708,IF($T$823="IPPU",AE708,IF($T$823="AFOLU",AF708)))))),""))))),"")</f>
        <v>69</v>
      </c>
      <c r="V918" s="124">
        <f>IF('Analysis_2-must not modify'!$T918="","",IF($S$823="Total GHG",IF($T$823="All sectors",U96,IF($T$823="Stationary",AG96,IF($T$823="Transportation",AP96,IF($T$823="Waste",AV96,IF($T$823="IPPU",BA96,Iif($T$823="AFOLU",BD96)))))),IF($S$823="Per capita",IF($T$823="All sectors",U300,IF($T$823="Stationary",AG300,IF($T$823="Transportation",AP300,IF($T$823="Waste",AV300,IF($T$823="IPPU",BA300,IF($T$823="AFOLU",BD300)))))),IF($S$823="Per unit land area (km2)",IF($T$823="All sectors",U504,IF($T$823="Stationary",AG504,IF($T$823="Transportation",AP504,IF($T$823="Waste",AV504,IF($T$823="IPPU",BA504,Iif($T$823="AFOLU",BD504)))))),IF($S$823="Per unit GDP ($m)",IF($T$823="All sectors",U708,IF($T$823="Stationary",AG708,IF($T$823="Transportation",AP708,IF($T$823="Waste",AV708,IF($T$823="IPPU",BA96,IF($T$823="AFOLU",BD708)))))),"")))))</f>
        <v>3.7953645570412906</v>
      </c>
      <c r="W918" s="124">
        <f>IF('Analysis_2-must not modify'!$T918="","",IF($S$823="Total GHG",IF($T$823="All sectors",V96,IF($T$823="Stationary",AH96,IF($T$823="Transportation",AQ96,IF($T$823="Waste",AW96,IF($T$823="IPPU",BB96,Iif($T$823="AFOLU",BE96)))))),IF($S$823="Per capita",IF($T$823="All sectors",V300,IF($T$823="Stationary",AH300,IF($T$823="Transportation",AQ300,IF($T$823="Waste",AW300,IF($T$823="IPPU",BB300,IF($T$823="AFOLU",BE300)))))),IF($S$823="Per unit land area (km2)",IF($T$823="All sectors",V504,IF($T$823="Stationary",AH504,IF($T$823="Transportation",AQ504,IF($T$823="Waste",AW504,IF($T$823="IPPU",BB504,Iif($T$823="AFOLU",BE504)))))),IF($S$823="Per unit GDP ($m)",IF($T$823="All sectors",V708,IF($T$823="Stationary",AH708,IF($T$823="Transportation",AQ708,IF($T$823="Waste",AW708,IF($T$823="IPPU",BB96,IF($T$823="AFOLU",BE708)))))),"")))))</f>
        <v>1.8031727011228504</v>
      </c>
      <c r="X918" s="124">
        <f>IF('Analysis_2-must not modify'!$T918="","",IF($S$823="Total GHG",IF($T$823="All sectors",W96,IF($T$823="Stationary",AI96,IF($T$823="Transportation",AR96,IF($T$823="Waste",AX96,IF($T$823="IPPU","",IF($T$823="AFOLU",BF96)))))),IF($S$823="Per capita",IF($T$823="All sectors",W300,IF($T$823="Stationary",AI300,IF($T$823="Transportation",AR300,IF($T$823="Waste",AX300,IF($T$823="IPPU","",IF($T$823="AFOLU",BF300)))))),IF($S$823="Per unit land area (km2)",IF($T$823="All sectors",W504,IF($T$823="Stationary",AI504,IF($T$823="Transportation",AR504,IF($T$823="Waste",AX504,IF($T$823="IPPU","",IF($T$823="AFOLU",BF504)))))),IF($S$823="Per unit GDP ($m)",IF($T$823="All sectors",W708,IF($T$823="Stationary",AI708,IF($T$823="Transportation",AR708,IF($T$823="Waste",AX708,IF($T$823="IPPU","",IF($T$823="AFOLU",BF708)))))),"")))))</f>
        <v>0.21759704742768166</v>
      </c>
      <c r="Y918" s="124" t="str">
        <f>IF('Analysis_2-must not modify'!$T918="","",IF($S$823="Total GHG",IF($T$823="All sectors",X96,IF($T$823="Stationary",AJ96,IF($T$823="Transportation",AS96,IF($T$823="Waste",AY96,"")))),IF($S$823="Per capita",IF($T$823="All sectors",X300,IF($T$823="Stationary",AJ300,IF($T$823="Transportation",AS300,IF($T$823="Waste",AY300,"")))),IF($S$823="Per unit land area (km2)",IF($T$823="All sectors",X504,IF($T$823="Stationary",AJ504,IF($T$823="Transportation",AS504,IF($T$823="Waste",AY504,"")))),IF($S$823="Per unit GDP ($m)",IF($T$823="All sectors",X708,IF($T$823="Stationary",AJ708,IF($T$823="Transportation",AS708,IF($T$823="Waste",AY708,"")))),"")))))</f>
        <v/>
      </c>
      <c r="Z918" s="124" t="str">
        <f>IF('Analysis_2-must not modify'!$T918="","",IF($S$823="Total GHG",IF($T$823="All sectors",Y96,IF($T$823="Stationary",AK96,IF($T$823="Transportation",AT96,""))),IF($S$823="Per capita",IF($T$823="All sectors",Y300,IF($T$823="Stationary",AK300,IF($T$823="Transportation",AT300,""))),IF($S$823="Per unit land area (km2)",IF($T$823="All sectors",Y504,IF($T$823="Stationary",AK504,IF($T$823="Transportation",AT504,""))),IF($S$823="Per unit GDP ($m)",IF($T$823="All sectors",Y708,IF($T$823="Stationary",AK708,IF($T$823="Transportation",AT708,""))),"")))))</f>
        <v/>
      </c>
      <c r="AA918" s="124" t="str">
        <f>IF('Analysis_2-must not modify'!$T918="","",IF($S$823="Total GHG",IF($T$823="All sectors","",IF($T$823="Stationary",AL96,"")),IF($S$823="Per capita",IF($T$823="All sectors","",IF($T$823="Stationary",AL300,"")),IF($S$823="Per unit land area (km2)",IF($T$823="All sectors","",IF($T$823="Stationary",AL504,"")),IF($S$823="Per unit GDP ($m)",IF($T$823="All sectors","",IF($T$823="Stationary",AL708,"")),"")))))</f>
        <v/>
      </c>
      <c r="AB918" s="124" t="str">
        <f>IF('Analysis_2-must not modify'!$T918="","",IF($S$823="Total GHG",IF($T$823="All sectors","",IF($T$823="Stationary",AM96,"")),IF($S$823="Per capita",IF($T$823="All sectors","",IF($T$823="Stationary",AM300,"")),IF($S$823="Per unit land area (km2)",IF($T$823="All sectors","",IF($T$823="Stationary",AM504,"")),IF($S$823="Per unit GDP ($m)",IF($T$823="All sectors","",IF($T$823="Stationary",AM708,"")),"")))))</f>
        <v/>
      </c>
      <c r="AC918" s="124" t="str">
        <f>IF('Analysis_2-must not modify'!$T918="","",IF($S$823="Total GHG",IF($T$823="All sectors","",IF($T$823="Stationary",AN96,"")),IF($S$823="Per capita",IF($T$823="All sectors","",IF($T$823="Stationary",AN300,"")),IF($S$823="Per unit land area (km2)",IF($T$823="All sectors","",IF($T$823="Stationary",AN504,"")),IF($S$823="Per unit GDP ($m)",IF($T$823="All sectors","",IF($T$823="Stationary",AN708,"")),"")))))</f>
        <v/>
      </c>
      <c r="AD918" s="121">
        <f ca="1">IF(U918&lt;X$1+1,U918,IF('Analysis_2-must not modify'!$U918="","",RANK('Analysis_2-must not modify'!$U918,rankORIGINAL)+'Analysis_2-must not modify'!X$1))</f>
        <v>39</v>
      </c>
      <c r="AE918" s="50" t="str">
        <f t="shared" si="564"/>
        <v>New York City_2016</v>
      </c>
      <c r="AF918" s="83">
        <f t="shared" si="571"/>
        <v>1.8112960336461803</v>
      </c>
      <c r="AG918" s="83">
        <f t="shared" si="571"/>
        <v>1.4946493444404974</v>
      </c>
      <c r="AH918" s="83">
        <f t="shared" si="571"/>
        <v>0.46465539380765314</v>
      </c>
      <c r="AI918" s="83" t="str">
        <f t="shared" si="571"/>
        <v/>
      </c>
      <c r="AJ918" s="83" t="str">
        <f t="shared" si="571"/>
        <v/>
      </c>
      <c r="AK918" s="83" t="str">
        <f t="shared" si="571"/>
        <v/>
      </c>
      <c r="AL918" s="83" t="str">
        <f t="shared" si="571"/>
        <v/>
      </c>
      <c r="AM918" s="83">
        <f t="shared" si="571"/>
        <v>2.4763785146959764E-2</v>
      </c>
      <c r="AN918" s="83">
        <f t="shared" ca="1" si="548"/>
        <v>63</v>
      </c>
      <c r="AO918" s="50" t="str">
        <f t="shared" si="565"/>
        <v>New York City_2016</v>
      </c>
      <c r="AP918" s="83">
        <f t="shared" si="572"/>
        <v>1.726891740466461</v>
      </c>
      <c r="AQ918" s="83">
        <f t="shared" si="572"/>
        <v>6.59226375423769E-2</v>
      </c>
      <c r="AR918" s="83">
        <f t="shared" si="572"/>
        <v>1.0076770558646399E-2</v>
      </c>
      <c r="AS918" s="83">
        <f t="shared" si="572"/>
        <v>2.8155255536615374E-4</v>
      </c>
      <c r="AT918" s="83" t="str">
        <f t="shared" si="572"/>
        <v/>
      </c>
      <c r="AU918" s="83">
        <f t="shared" ca="1" si="549"/>
        <v>57</v>
      </c>
      <c r="AV918" s="50" t="str">
        <f t="shared" si="566"/>
        <v>New York City_2016</v>
      </c>
      <c r="AW918" s="83">
        <f t="shared" si="573"/>
        <v>0.19626686958588951</v>
      </c>
      <c r="AX918" s="83">
        <f t="shared" si="573"/>
        <v>9.6252567926414774E-4</v>
      </c>
      <c r="AY918" s="83" t="str">
        <f t="shared" si="573"/>
        <v/>
      </c>
      <c r="AZ918" s="83">
        <f t="shared" si="573"/>
        <v>2.0367652162528005E-2</v>
      </c>
      <c r="BA918" s="83">
        <f t="shared" ca="1" si="550"/>
        <v>96</v>
      </c>
      <c r="BB918" s="50" t="str">
        <f t="shared" si="567"/>
        <v>New York City_2016</v>
      </c>
      <c r="BC918" s="83" t="str">
        <f t="shared" si="551"/>
        <v/>
      </c>
      <c r="BD918" s="83" t="str">
        <f t="shared" si="552"/>
        <v/>
      </c>
      <c r="BE918" s="83" t="e">
        <f t="shared" ca="1" si="553"/>
        <v>#VALUE!</v>
      </c>
      <c r="BF918" s="50" t="str">
        <f t="shared" si="568"/>
        <v>New York City_2016</v>
      </c>
    </row>
    <row r="919" spans="1:58" ht="15" customHeight="1">
      <c r="A919" s="25">
        <f t="shared" si="562"/>
        <v>19</v>
      </c>
      <c r="B919" s="25">
        <v>88</v>
      </c>
      <c r="C919" s="112" t="str">
        <f t="shared" si="546"/>
        <v>Oslo_2013</v>
      </c>
      <c r="D919" s="112" t="str">
        <f>IFERROR(VLOOKUP($C919,'Analysis-must not modify'!$C:$G,4,FALSE),"")</f>
        <v>Norway</v>
      </c>
      <c r="E919" s="112" t="str">
        <f>IFERROR(VLOOKUP($C919,'Analysis-must not modify'!$C:$G,5,FALSE),"")</f>
        <v>Europe</v>
      </c>
      <c r="F919" s="112" t="str">
        <f t="shared" si="554"/>
        <v>Europe</v>
      </c>
      <c r="G919" s="121">
        <f>VLOOKUP(C919,'Analysis-must not modify'!C:D,2,FALSE)</f>
        <v>2013</v>
      </c>
      <c r="H919" s="121" t="str">
        <f>VLOOKUP(C919,'Analysis-must not modify'!C:FF,160,FALSE)</f>
        <v>Yes</v>
      </c>
      <c r="I919" s="121" t="str">
        <f>VLOOKUP(C919,'Analysis-must not modify'!C:FI,161,FALSE)</f>
        <v>Continental</v>
      </c>
      <c r="J919" s="121">
        <f>VLOOKUP(C919,'Analysis-must not modify'!C:FI,162,FALSE)</f>
        <v>87361.134210838412</v>
      </c>
      <c r="K919" s="121">
        <f>VLOOKUP(C919,'Analysis-must not modify'!C:FI,163,FALSE)</f>
        <v>1374.3744493392071</v>
      </c>
      <c r="L919" s="121">
        <f t="shared" si="555"/>
        <v>1</v>
      </c>
      <c r="M919" s="121">
        <f t="shared" si="556"/>
        <v>1</v>
      </c>
      <c r="N919" s="121">
        <f t="shared" si="557"/>
        <v>1</v>
      </c>
      <c r="O919" s="121">
        <f t="shared" si="558"/>
        <v>1</v>
      </c>
      <c r="P919" s="121">
        <f t="shared" si="563"/>
        <v>1</v>
      </c>
      <c r="Q919" s="121">
        <f t="shared" si="559"/>
        <v>1</v>
      </c>
      <c r="R919" s="121" t="str">
        <f t="shared" si="560"/>
        <v>Oslo_2013</v>
      </c>
      <c r="S919" s="122">
        <f t="shared" si="561"/>
        <v>2013</v>
      </c>
      <c r="T919" s="121" t="str">
        <f t="shared" si="547"/>
        <v>Oslo_2013</v>
      </c>
      <c r="U919" s="121">
        <f ca="1">IFERROR(IF('Analysis_2-must not modify'!$R919="","",IF($S$823="Total GHG",IF($T$823="All sectors",AA97,IF($T$823="Stationary",AB97,IF($T$823="Transportation",AC97,IF($T$823="Waste",AD97,IF($T$823="IPPU",AE97,Iif($T$823="AFOLU",AF97)))))),IF($S$823="Per capita",IF($T$823="All sectors",AA301,IF($T$823="Stationary",AB301,IF($T$823="Transportation",AC301,IF($T$823="Waste",AD301,IF($T$823="IPPU",AE301,IF($T$823="AFOLU",AF301)))))),IF($S$823="Per unit land area (km2)",IF($T$823="All sectors",AA505,IF($T$823="Stationary",AB505,IF($T$823="Transportation",AC505,IF($T$823="Waste",AD505,IF($T$823="IPPU",AE505,IF($T$823="AFOLU",AF505)))))),IF($S$823="Per unit GDP ($m)",IF($T$823="All sectors",AA709,IF($T$823="Stationary",AB709,IF($T$823="Transportation",AC709,IF($T$823="Waste",AD709,IF($T$823="IPPU",AE709,IF($T$823="AFOLU",AF709)))))),""))))),"")</f>
        <v>141</v>
      </c>
      <c r="V919" s="124">
        <f>IF('Analysis_2-must not modify'!$T919="","",IF($S$823="Total GHG",IF($T$823="All sectors",U97,IF($T$823="Stationary",AG97,IF($T$823="Transportation",AP97,IF($T$823="Waste",AV97,IF($T$823="IPPU",BA97,Iif($T$823="AFOLU",BD97)))))),IF($S$823="Per capita",IF($T$823="All sectors",U301,IF($T$823="Stationary",AG301,IF($T$823="Transportation",AP301,IF($T$823="Waste",AV301,IF($T$823="IPPU",BA301,IF($T$823="AFOLU",BD301)))))),IF($S$823="Per unit land area (km2)",IF($T$823="All sectors",U505,IF($T$823="Stationary",AG505,IF($T$823="Transportation",AP505,IF($T$823="Waste",AV505,IF($T$823="IPPU",BA505,Iif($T$823="AFOLU",BD505)))))),IF($S$823="Per unit GDP ($m)",IF($T$823="All sectors",U709,IF($T$823="Stationary",AG709,IF($T$823="Transportation",AP709,IF($T$823="Waste",AV709,IF($T$823="IPPU",BA97,IF($T$823="AFOLU",BD709)))))),"")))))</f>
        <v>0.81414692383559362</v>
      </c>
      <c r="W919" s="124">
        <f>IF('Analysis_2-must not modify'!$T919="","",IF($S$823="Total GHG",IF($T$823="All sectors",V97,IF($T$823="Stationary",AH97,IF($T$823="Transportation",AQ97,IF($T$823="Waste",AW97,IF($T$823="IPPU",BB97,Iif($T$823="AFOLU",BE97)))))),IF($S$823="Per capita",IF($T$823="All sectors",V301,IF($T$823="Stationary",AH301,IF($T$823="Transportation",AQ301,IF($T$823="Waste",AW301,IF($T$823="IPPU",BB301,IF($T$823="AFOLU",BE301)))))),IF($S$823="Per unit land area (km2)",IF($T$823="All sectors",V505,IF($T$823="Stationary",AH505,IF($T$823="Transportation",AQ505,IF($T$823="Waste",AW505,IF($T$823="IPPU",BB505,Iif($T$823="AFOLU",BE505)))))),IF($S$823="Per unit GDP ($m)",IF($T$823="All sectors",V709,IF($T$823="Stationary",AH709,IF($T$823="Transportation",AQ709,IF($T$823="Waste",AW709,IF($T$823="IPPU",BB97,IF($T$823="AFOLU",BE709)))))),"")))))</f>
        <v>1.2468515867931904</v>
      </c>
      <c r="X919" s="124">
        <f>IF('Analysis_2-must not modify'!$T919="","",IF($S$823="Total GHG",IF($T$823="All sectors",W97,IF($T$823="Stationary",AI97,IF($T$823="Transportation",AR97,IF($T$823="Waste",AX97,IF($T$823="IPPU","",IF($T$823="AFOLU",BF97)))))),IF($S$823="Per capita",IF($T$823="All sectors",W301,IF($T$823="Stationary",AI301,IF($T$823="Transportation",AR301,IF($T$823="Waste",AX301,IF($T$823="IPPU","",IF($T$823="AFOLU",BF301)))))),IF($S$823="Per unit land area (km2)",IF($T$823="All sectors",W505,IF($T$823="Stationary",AI505,IF($T$823="Transportation",AR505,IF($T$823="Waste",AX505,IF($T$823="IPPU","",IF($T$823="AFOLU",BF505)))))),IF($S$823="Per unit GDP ($m)",IF($T$823="All sectors",W709,IF($T$823="Stationary",AI709,IF($T$823="Transportation",AR709,IF($T$823="Waste",AX709,IF($T$823="IPPU","",IF($T$823="AFOLU",BF709)))))),"")))))</f>
        <v>8.7231214521304043E-2</v>
      </c>
      <c r="Y919" s="124" t="str">
        <f>IF('Analysis_2-must not modify'!$T919="","",IF($S$823="Total GHG",IF($T$823="All sectors",X97,IF($T$823="Stationary",AJ97,IF($T$823="Transportation",AS97,IF($T$823="Waste",AY97,"")))),IF($S$823="Per capita",IF($T$823="All sectors",X301,IF($T$823="Stationary",AJ301,IF($T$823="Transportation",AS301,IF($T$823="Waste",AY301,"")))),IF($S$823="Per unit land area (km2)",IF($T$823="All sectors",X505,IF($T$823="Stationary",AJ505,IF($T$823="Transportation",AS505,IF($T$823="Waste",AY505,"")))),IF($S$823="Per unit GDP ($m)",IF($T$823="All sectors",X709,IF($T$823="Stationary",AJ709,IF($T$823="Transportation",AS709,IF($T$823="Waste",AY709,"")))),"")))))</f>
        <v/>
      </c>
      <c r="Z919" s="124" t="str">
        <f>IF('Analysis_2-must not modify'!$T919="","",IF($S$823="Total GHG",IF($T$823="All sectors",Y97,IF($T$823="Stationary",AK97,IF($T$823="Transportation",AT97,""))),IF($S$823="Per capita",IF($T$823="All sectors",Y301,IF($T$823="Stationary",AK301,IF($T$823="Transportation",AT301,""))),IF($S$823="Per unit land area (km2)",IF($T$823="All sectors",Y505,IF($T$823="Stationary",AK505,IF($T$823="Transportation",AT505,""))),IF($S$823="Per unit GDP ($m)",IF($T$823="All sectors",Y709,IF($T$823="Stationary",AK709,IF($T$823="Transportation",AT709,""))),"")))))</f>
        <v/>
      </c>
      <c r="AA919" s="124" t="str">
        <f>IF('Analysis_2-must not modify'!$T919="","",IF($S$823="Total GHG",IF($T$823="All sectors","",IF($T$823="Stationary",AL97,"")),IF($S$823="Per capita",IF($T$823="All sectors","",IF($T$823="Stationary",AL301,"")),IF($S$823="Per unit land area (km2)",IF($T$823="All sectors","",IF($T$823="Stationary",AL505,"")),IF($S$823="Per unit GDP ($m)",IF($T$823="All sectors","",IF($T$823="Stationary",AL709,"")),"")))))</f>
        <v/>
      </c>
      <c r="AB919" s="124" t="str">
        <f>IF('Analysis_2-must not modify'!$T919="","",IF($S$823="Total GHG",IF($T$823="All sectors","",IF($T$823="Stationary",AM97,"")),IF($S$823="Per capita",IF($T$823="All sectors","",IF($T$823="Stationary",AM301,"")),IF($S$823="Per unit land area (km2)",IF($T$823="All sectors","",IF($T$823="Stationary",AM505,"")),IF($S$823="Per unit GDP ($m)",IF($T$823="All sectors","",IF($T$823="Stationary",AM709,"")),"")))))</f>
        <v/>
      </c>
      <c r="AC919" s="124" t="str">
        <f>IF('Analysis_2-must not modify'!$T919="","",IF($S$823="Total GHG",IF($T$823="All sectors","",IF($T$823="Stationary",AN97,"")),IF($S$823="Per capita",IF($T$823="All sectors","",IF($T$823="Stationary",AN301,"")),IF($S$823="Per unit land area (km2)",IF($T$823="All sectors","",IF($T$823="Stationary",AN505,"")),IF($S$823="Per unit GDP ($m)",IF($T$823="All sectors","",IF($T$823="Stationary",AN709,"")),"")))))</f>
        <v/>
      </c>
      <c r="AD919" s="121">
        <f ca="1">IF(U919&lt;X$1+1,U919,IF('Analysis_2-must not modify'!$U919="","",RANK('Analysis_2-must not modify'!$U919,rankORIGINAL)+'Analysis_2-must not modify'!X$1))</f>
        <v>11</v>
      </c>
      <c r="AE919" s="50" t="str">
        <f t="shared" si="564"/>
        <v>Oslo_2013</v>
      </c>
      <c r="AF919" s="83">
        <f t="shared" si="571"/>
        <v>0.51644251267537022</v>
      </c>
      <c r="AG919" s="83">
        <f t="shared" si="571"/>
        <v>0.2592407785905001</v>
      </c>
      <c r="AH919" s="83">
        <f t="shared" si="571"/>
        <v>3.8463632569723349E-2</v>
      </c>
      <c r="AI919" s="83" t="str">
        <f t="shared" si="571"/>
        <v/>
      </c>
      <c r="AJ919" s="83" t="str">
        <f t="shared" si="571"/>
        <v/>
      </c>
      <c r="AK919" s="83" t="str">
        <f t="shared" si="571"/>
        <v/>
      </c>
      <c r="AL919" s="83" t="str">
        <f t="shared" si="571"/>
        <v/>
      </c>
      <c r="AM919" s="83" t="str">
        <f t="shared" si="571"/>
        <v/>
      </c>
      <c r="AN919" s="83">
        <f t="shared" ca="1" si="548"/>
        <v>147</v>
      </c>
      <c r="AO919" s="50" t="str">
        <f t="shared" si="565"/>
        <v>Oslo_2013</v>
      </c>
      <c r="AP919" s="83">
        <f t="shared" si="572"/>
        <v>0.79812041040697734</v>
      </c>
      <c r="AQ919" s="83" t="str">
        <f t="shared" si="572"/>
        <v/>
      </c>
      <c r="AR919" s="83">
        <f t="shared" si="572"/>
        <v>5.6081577167666187E-2</v>
      </c>
      <c r="AS919" s="83" t="str">
        <f t="shared" si="572"/>
        <v/>
      </c>
      <c r="AT919" s="83">
        <f t="shared" si="572"/>
        <v>0.3926495992185472</v>
      </c>
      <c r="AU919" s="83">
        <f t="shared" ca="1" si="549"/>
        <v>92</v>
      </c>
      <c r="AV919" s="50" t="str">
        <f t="shared" si="566"/>
        <v>Oslo_2013</v>
      </c>
      <c r="AW919" s="83">
        <f t="shared" si="573"/>
        <v>2.5642422824320554E-2</v>
      </c>
      <c r="AX919" s="83">
        <f t="shared" si="573"/>
        <v>1.5111900327902482E-2</v>
      </c>
      <c r="AY919" s="83" t="str">
        <f t="shared" si="573"/>
        <v/>
      </c>
      <c r="AZ919" s="83">
        <f t="shared" si="573"/>
        <v>4.6476891369081008E-2</v>
      </c>
      <c r="BA919" s="83">
        <f t="shared" ca="1" si="550"/>
        <v>126</v>
      </c>
      <c r="BB919" s="50" t="str">
        <f t="shared" si="567"/>
        <v>Oslo_2013</v>
      </c>
      <c r="BC919" s="83" t="str">
        <f t="shared" si="551"/>
        <v/>
      </c>
      <c r="BD919" s="83" t="str">
        <f t="shared" si="552"/>
        <v/>
      </c>
      <c r="BE919" s="83" t="e">
        <f t="shared" ca="1" si="553"/>
        <v>#VALUE!</v>
      </c>
      <c r="BF919" s="50" t="str">
        <f t="shared" si="568"/>
        <v>Oslo_2013</v>
      </c>
    </row>
    <row r="920" spans="1:58" ht="15" customHeight="1">
      <c r="A920" s="25">
        <f t="shared" si="562"/>
        <v>19</v>
      </c>
      <c r="B920" s="25">
        <v>89</v>
      </c>
      <c r="C920" s="112" t="str">
        <f t="shared" si="546"/>
        <v>Paris_2004</v>
      </c>
      <c r="D920" s="112" t="str">
        <f>IFERROR(VLOOKUP($C920,'Analysis-must not modify'!$C:$G,4,FALSE),"")</f>
        <v>France</v>
      </c>
      <c r="E920" s="112" t="str">
        <f>IFERROR(VLOOKUP($C920,'Analysis-must not modify'!$C:$G,5,FALSE),"")</f>
        <v>Europe</v>
      </c>
      <c r="F920" s="112" t="str">
        <f t="shared" si="554"/>
        <v>Europe</v>
      </c>
      <c r="G920" s="121">
        <f>VLOOKUP(C920,'Analysis-must not modify'!C:D,2,FALSE)</f>
        <v>2004</v>
      </c>
      <c r="H920" s="121" t="str">
        <f>VLOOKUP(C920,'Analysis-must not modify'!C:FF,160,FALSE)</f>
        <v>No</v>
      </c>
      <c r="I920" s="121" t="str">
        <f>VLOOKUP(C920,'Analysis-must not modify'!C:FI,161,FALSE)</f>
        <v>Highlands</v>
      </c>
      <c r="J920" s="121" t="str">
        <f>VLOOKUP(C920,'Analysis-must not modify'!C:FI,162,FALSE)</f>
        <v/>
      </c>
      <c r="K920" s="121">
        <f>VLOOKUP(C920,'Analysis-must not modify'!C:FI,163,FALSE)</f>
        <v>20238.095238095237</v>
      </c>
      <c r="L920" s="121">
        <f t="shared" si="555"/>
        <v>1</v>
      </c>
      <c r="M920" s="121">
        <f t="shared" si="556"/>
        <v>1</v>
      </c>
      <c r="N920" s="121">
        <f t="shared" si="557"/>
        <v>1</v>
      </c>
      <c r="O920" s="121">
        <f t="shared" si="558"/>
        <v>1</v>
      </c>
      <c r="P920" s="121">
        <f t="shared" si="563"/>
        <v>1</v>
      </c>
      <c r="Q920" s="121">
        <f t="shared" si="559"/>
        <v>0</v>
      </c>
      <c r="R920" s="121" t="str">
        <f t="shared" si="560"/>
        <v/>
      </c>
      <c r="S920" s="122" t="str">
        <f t="shared" si="561"/>
        <v/>
      </c>
      <c r="T920" s="121" t="str">
        <f t="shared" si="547"/>
        <v/>
      </c>
      <c r="U920" s="121" t="str">
        <f>IFERROR(IF('Analysis_2-must not modify'!$R920="","",IF($S$823="Total GHG",IF($T$823="All sectors",AA98,IF($T$823="Stationary",AB98,IF($T$823="Transportation",AC98,IF($T$823="Waste",AD98,IF($T$823="IPPU",AE98,Iif($T$823="AFOLU",AF98)))))),IF($S$823="Per capita",IF($T$823="All sectors",AA302,IF($T$823="Stationary",AB302,IF($T$823="Transportation",AC302,IF($T$823="Waste",AD302,IF($T$823="IPPU",AE302,IF($T$823="AFOLU",AF302)))))),IF($S$823="Per unit land area (km2)",IF($T$823="All sectors",AA506,IF($T$823="Stationary",AB506,IF($T$823="Transportation",AC506,IF($T$823="Waste",AD506,IF($T$823="IPPU",AE506,IF($T$823="AFOLU",AF506)))))),IF($S$823="Per unit GDP ($m)",IF($T$823="All sectors",AA710,IF($T$823="Stationary",AB710,IF($T$823="Transportation",AC710,IF($T$823="Waste",AD710,IF($T$823="IPPU",AE710,IF($T$823="AFOLU",AF710)))))),""))))),"")</f>
        <v/>
      </c>
      <c r="V920" s="124" t="str">
        <f>IF('Analysis_2-must not modify'!$T920="","",IF($S$823="Total GHG",IF($T$823="All sectors",U98,IF($T$823="Stationary",AG98,IF($T$823="Transportation",AP98,IF($T$823="Waste",AV98,IF($T$823="IPPU",BA98,Iif($T$823="AFOLU",BD98)))))),IF($S$823="Per capita",IF($T$823="All sectors",U302,IF($T$823="Stationary",AG302,IF($T$823="Transportation",AP302,IF($T$823="Waste",AV302,IF($T$823="IPPU",BA302,IF($T$823="AFOLU",BD302)))))),IF($S$823="Per unit land area (km2)",IF($T$823="All sectors",U506,IF($T$823="Stationary",AG506,IF($T$823="Transportation",AP506,IF($T$823="Waste",AV506,IF($T$823="IPPU",BA506,Iif($T$823="AFOLU",BD506)))))),IF($S$823="Per unit GDP ($m)",IF($T$823="All sectors",U710,IF($T$823="Stationary",AG710,IF($T$823="Transportation",AP710,IF($T$823="Waste",AV710,IF($T$823="IPPU",BA98,IF($T$823="AFOLU",BD710)))))),"")))))</f>
        <v/>
      </c>
      <c r="W920" s="124" t="str">
        <f>IF('Analysis_2-must not modify'!$T920="","",IF($S$823="Total GHG",IF($T$823="All sectors",V98,IF($T$823="Stationary",AH98,IF($T$823="Transportation",AQ98,IF($T$823="Waste",AW98,IF($T$823="IPPU",BB98,Iif($T$823="AFOLU",BE98)))))),IF($S$823="Per capita",IF($T$823="All sectors",V302,IF($T$823="Stationary",AH302,IF($T$823="Transportation",AQ302,IF($T$823="Waste",AW302,IF($T$823="IPPU",BB302,IF($T$823="AFOLU",BE302)))))),IF($S$823="Per unit land area (km2)",IF($T$823="All sectors",V506,IF($T$823="Stationary",AH506,IF($T$823="Transportation",AQ506,IF($T$823="Waste",AW506,IF($T$823="IPPU",BB506,Iif($T$823="AFOLU",BE506)))))),IF($S$823="Per unit GDP ($m)",IF($T$823="All sectors",V710,IF($T$823="Stationary",AH710,IF($T$823="Transportation",AQ710,IF($T$823="Waste",AW710,IF($T$823="IPPU",BB98,IF($T$823="AFOLU",BE710)))))),"")))))</f>
        <v/>
      </c>
      <c r="X920" s="124" t="str">
        <f>IF('Analysis_2-must not modify'!$T920="","",IF($S$823="Total GHG",IF($T$823="All sectors",W98,IF($T$823="Stationary",AI98,IF($T$823="Transportation",AR98,IF($T$823="Waste",AX98,IF($T$823="IPPU","",IF($T$823="AFOLU",BF98)))))),IF($S$823="Per capita",IF($T$823="All sectors",W302,IF($T$823="Stationary",AI302,IF($T$823="Transportation",AR302,IF($T$823="Waste",AX302,IF($T$823="IPPU","",IF($T$823="AFOLU",BF302)))))),IF($S$823="Per unit land area (km2)",IF($T$823="All sectors",W506,IF($T$823="Stationary",AI506,IF($T$823="Transportation",AR506,IF($T$823="Waste",AX506,IF($T$823="IPPU","",IF($T$823="AFOLU",BF506)))))),IF($S$823="Per unit GDP ($m)",IF($T$823="All sectors",W710,IF($T$823="Stationary",AI710,IF($T$823="Transportation",AR710,IF($T$823="Waste",AX710,IF($T$823="IPPU","",IF($T$823="AFOLU",BF710)))))),"")))))</f>
        <v/>
      </c>
      <c r="Y920" s="124" t="str">
        <f>IF('Analysis_2-must not modify'!$T920="","",IF($S$823="Total GHG",IF($T$823="All sectors",X98,IF($T$823="Stationary",AJ98,IF($T$823="Transportation",AS98,IF($T$823="Waste",AY98,"")))),IF($S$823="Per capita",IF($T$823="All sectors",X302,IF($T$823="Stationary",AJ302,IF($T$823="Transportation",AS302,IF($T$823="Waste",AY302,"")))),IF($S$823="Per unit land area (km2)",IF($T$823="All sectors",X506,IF($T$823="Stationary",AJ506,IF($T$823="Transportation",AS506,IF($T$823="Waste",AY506,"")))),IF($S$823="Per unit GDP ($m)",IF($T$823="All sectors",X710,IF($T$823="Stationary",AJ710,IF($T$823="Transportation",AS710,IF($T$823="Waste",AY710,"")))),"")))))</f>
        <v/>
      </c>
      <c r="Z920" s="124" t="str">
        <f>IF('Analysis_2-must not modify'!$T920="","",IF($S$823="Total GHG",IF($T$823="All sectors",Y98,IF($T$823="Stationary",AK98,IF($T$823="Transportation",AT98,""))),IF($S$823="Per capita",IF($T$823="All sectors",Y302,IF($T$823="Stationary",AK302,IF($T$823="Transportation",AT302,""))),IF($S$823="Per unit land area (km2)",IF($T$823="All sectors",Y506,IF($T$823="Stationary",AK506,IF($T$823="Transportation",AT506,""))),IF($S$823="Per unit GDP ($m)",IF($T$823="All sectors",Y710,IF($T$823="Stationary",AK710,IF($T$823="Transportation",AT710,""))),"")))))</f>
        <v/>
      </c>
      <c r="AA920" s="124" t="str">
        <f>IF('Analysis_2-must not modify'!$T920="","",IF($S$823="Total GHG",IF($T$823="All sectors","",IF($T$823="Stationary",AL98,"")),IF($S$823="Per capita",IF($T$823="All sectors","",IF($T$823="Stationary",AL302,"")),IF($S$823="Per unit land area (km2)",IF($T$823="All sectors","",IF($T$823="Stationary",AL506,"")),IF($S$823="Per unit GDP ($m)",IF($T$823="All sectors","",IF($T$823="Stationary",AL710,"")),"")))))</f>
        <v/>
      </c>
      <c r="AB920" s="124" t="str">
        <f>IF('Analysis_2-must not modify'!$T920="","",IF($S$823="Total GHG",IF($T$823="All sectors","",IF($T$823="Stationary",AM98,"")),IF($S$823="Per capita",IF($T$823="All sectors","",IF($T$823="Stationary",AM302,"")),IF($S$823="Per unit land area (km2)",IF($T$823="All sectors","",IF($T$823="Stationary",AM506,"")),IF($S$823="Per unit GDP ($m)",IF($T$823="All sectors","",IF($T$823="Stationary",AM710,"")),"")))))</f>
        <v/>
      </c>
      <c r="AC920" s="124" t="str">
        <f>IF('Analysis_2-must not modify'!$T920="","",IF($S$823="Total GHG",IF($T$823="All sectors","",IF($T$823="Stationary",AN98,"")),IF($S$823="Per capita",IF($T$823="All sectors","",IF($T$823="Stationary",AN302,"")),IF($S$823="Per unit land area (km2)",IF($T$823="All sectors","",IF($T$823="Stationary",AN506,"")),IF($S$823="Per unit GDP ($m)",IF($T$823="All sectors","",IF($T$823="Stationary",AN710,"")),"")))))</f>
        <v/>
      </c>
      <c r="AD920" s="121" t="str">
        <f>IF(U920&lt;X$1+1,U920,IF('Analysis_2-must not modify'!$U920="","",RANK('Analysis_2-must not modify'!$U920,rankORIGINAL)+'Analysis_2-must not modify'!X$1))</f>
        <v/>
      </c>
      <c r="AE920" s="50" t="str">
        <f t="shared" si="564"/>
        <v/>
      </c>
      <c r="AF920" s="83">
        <f t="shared" si="571"/>
        <v>1.1693214117647059</v>
      </c>
      <c r="AG920" s="83">
        <f t="shared" si="571"/>
        <v>1.1497901176470589</v>
      </c>
      <c r="AH920" s="83" t="str">
        <f t="shared" si="571"/>
        <v/>
      </c>
      <c r="AI920" s="83" t="str">
        <f t="shared" si="571"/>
        <v/>
      </c>
      <c r="AJ920" s="83" t="str">
        <f t="shared" si="571"/>
        <v/>
      </c>
      <c r="AK920" s="83" t="str">
        <f t="shared" si="571"/>
        <v/>
      </c>
      <c r="AL920" s="83" t="str">
        <f t="shared" si="571"/>
        <v/>
      </c>
      <c r="AM920" s="83" t="str">
        <f t="shared" si="571"/>
        <v/>
      </c>
      <c r="AN920" s="83">
        <f t="shared" ca="1" si="548"/>
        <v>108</v>
      </c>
      <c r="AO920" s="50" t="str">
        <f t="shared" si="565"/>
        <v/>
      </c>
      <c r="AP920" s="83">
        <f t="shared" si="572"/>
        <v>0.28351764705882354</v>
      </c>
      <c r="AQ920" s="83">
        <f t="shared" si="572"/>
        <v>9.6402352941176467E-2</v>
      </c>
      <c r="AR920" s="83" t="str">
        <f t="shared" si="572"/>
        <v/>
      </c>
      <c r="AS920" s="83">
        <f t="shared" si="572"/>
        <v>3.8545882352941175E-3</v>
      </c>
      <c r="AT920" s="83" t="str">
        <f t="shared" si="572"/>
        <v/>
      </c>
      <c r="AU920" s="83">
        <f t="shared" ca="1" si="549"/>
        <v>152</v>
      </c>
      <c r="AV920" s="50" t="str">
        <f t="shared" si="566"/>
        <v/>
      </c>
      <c r="AW920" s="83">
        <f t="shared" si="573"/>
        <v>2.9599058823529412E-2</v>
      </c>
      <c r="AX920" s="83">
        <f t="shared" si="573"/>
        <v>2.2282352941176472E-3</v>
      </c>
      <c r="AY920" s="83">
        <f t="shared" si="573"/>
        <v>0.20322399999999999</v>
      </c>
      <c r="AZ920" s="83">
        <f t="shared" si="573"/>
        <v>7.6748235294117643E-3</v>
      </c>
      <c r="BA920" s="83">
        <f t="shared" ca="1" si="550"/>
        <v>90</v>
      </c>
      <c r="BB920" s="50" t="str">
        <f t="shared" si="567"/>
        <v/>
      </c>
      <c r="BC920" s="83" t="str">
        <f t="shared" si="551"/>
        <v/>
      </c>
      <c r="BD920" s="83" t="str">
        <f t="shared" si="552"/>
        <v/>
      </c>
      <c r="BE920" s="83" t="e">
        <f t="shared" ca="1" si="553"/>
        <v>#VALUE!</v>
      </c>
      <c r="BF920" s="50" t="str">
        <f t="shared" si="568"/>
        <v/>
      </c>
    </row>
    <row r="921" spans="1:58" ht="15" customHeight="1">
      <c r="A921" s="25">
        <f t="shared" si="562"/>
        <v>19</v>
      </c>
      <c r="B921" s="25">
        <v>90</v>
      </c>
      <c r="C921" s="112" t="str">
        <f t="shared" si="546"/>
        <v>Paris_2009</v>
      </c>
      <c r="D921" s="112" t="str">
        <f>IFERROR(VLOOKUP($C921,'Analysis-must not modify'!$C:$G,4,FALSE),"")</f>
        <v>France</v>
      </c>
      <c r="E921" s="112" t="str">
        <f>IFERROR(VLOOKUP($C921,'Analysis-must not modify'!$C:$G,5,FALSE),"")</f>
        <v>Europe</v>
      </c>
      <c r="F921" s="112" t="str">
        <f t="shared" si="554"/>
        <v>Europe</v>
      </c>
      <c r="G921" s="121">
        <f>VLOOKUP(C921,'Analysis-must not modify'!C:D,2,FALSE)</f>
        <v>2009</v>
      </c>
      <c r="H921" s="121" t="str">
        <f>VLOOKUP(C921,'Analysis-must not modify'!C:FF,160,FALSE)</f>
        <v>No</v>
      </c>
      <c r="I921" s="121" t="str">
        <f>VLOOKUP(C921,'Analysis-must not modify'!C:FI,161,FALSE)</f>
        <v>Highlands</v>
      </c>
      <c r="J921" s="121" t="str">
        <f>VLOOKUP(C921,'Analysis-must not modify'!C:FI,162,FALSE)</f>
        <v/>
      </c>
      <c r="K921" s="121" t="str">
        <f>VLOOKUP(C921,'Analysis-must not modify'!C:FI,163,FALSE)</f>
        <v/>
      </c>
      <c r="L921" s="121">
        <f t="shared" si="555"/>
        <v>1</v>
      </c>
      <c r="M921" s="121">
        <f t="shared" si="556"/>
        <v>1</v>
      </c>
      <c r="N921" s="121">
        <f t="shared" si="557"/>
        <v>1</v>
      </c>
      <c r="O921" s="121">
        <f t="shared" si="558"/>
        <v>1</v>
      </c>
      <c r="P921" s="121">
        <f t="shared" si="563"/>
        <v>1</v>
      </c>
      <c r="Q921" s="121">
        <f t="shared" si="559"/>
        <v>0</v>
      </c>
      <c r="R921" s="121" t="str">
        <f t="shared" si="560"/>
        <v/>
      </c>
      <c r="S921" s="122" t="str">
        <f t="shared" si="561"/>
        <v/>
      </c>
      <c r="T921" s="121" t="str">
        <f t="shared" si="547"/>
        <v/>
      </c>
      <c r="U921" s="121" t="str">
        <f>IFERROR(IF('Analysis_2-must not modify'!$R921="","",IF($S$823="Total GHG",IF($T$823="All sectors",AA99,IF($T$823="Stationary",AB99,IF($T$823="Transportation",AC99,IF($T$823="Waste",AD99,IF($T$823="IPPU",AE99,Iif($T$823="AFOLU",AF99)))))),IF($S$823="Per capita",IF($T$823="All sectors",AA303,IF($T$823="Stationary",AB303,IF($T$823="Transportation",AC303,IF($T$823="Waste",AD303,IF($T$823="IPPU",AE303,IF($T$823="AFOLU",AF303)))))),IF($S$823="Per unit land area (km2)",IF($T$823="All sectors",AA507,IF($T$823="Stationary",AB507,IF($T$823="Transportation",AC507,IF($T$823="Waste",AD507,IF($T$823="IPPU",AE507,IF($T$823="AFOLU",AF507)))))),IF($S$823="Per unit GDP ($m)",IF($T$823="All sectors",AA711,IF($T$823="Stationary",AB711,IF($T$823="Transportation",AC711,IF($T$823="Waste",AD711,IF($T$823="IPPU",AE711,IF($T$823="AFOLU",AF711)))))),""))))),"")</f>
        <v/>
      </c>
      <c r="V921" s="124" t="str">
        <f>IF('Analysis_2-must not modify'!$T921="","",IF($S$823="Total GHG",IF($T$823="All sectors",U99,IF($T$823="Stationary",AG99,IF($T$823="Transportation",AP99,IF($T$823="Waste",AV99,IF($T$823="IPPU",BA99,Iif($T$823="AFOLU",BD99)))))),IF($S$823="Per capita",IF($T$823="All sectors",U303,IF($T$823="Stationary",AG303,IF($T$823="Transportation",AP303,IF($T$823="Waste",AV303,IF($T$823="IPPU",BA303,IF($T$823="AFOLU",BD303)))))),IF($S$823="Per unit land area (km2)",IF($T$823="All sectors",U507,IF($T$823="Stationary",AG507,IF($T$823="Transportation",AP507,IF($T$823="Waste",AV507,IF($T$823="IPPU",BA507,Iif($T$823="AFOLU",BD507)))))),IF($S$823="Per unit GDP ($m)",IF($T$823="All sectors",U711,IF($T$823="Stationary",AG711,IF($T$823="Transportation",AP711,IF($T$823="Waste",AV711,IF($T$823="IPPU",BA99,IF($T$823="AFOLU",BD711)))))),"")))))</f>
        <v/>
      </c>
      <c r="W921" s="124" t="str">
        <f>IF('Analysis_2-must not modify'!$T921="","",IF($S$823="Total GHG",IF($T$823="All sectors",V99,IF($T$823="Stationary",AH99,IF($T$823="Transportation",AQ99,IF($T$823="Waste",AW99,IF($T$823="IPPU",BB99,Iif($T$823="AFOLU",BE99)))))),IF($S$823="Per capita",IF($T$823="All sectors",V303,IF($T$823="Stationary",AH303,IF($T$823="Transportation",AQ303,IF($T$823="Waste",AW303,IF($T$823="IPPU",BB303,IF($T$823="AFOLU",BE303)))))),IF($S$823="Per unit land area (km2)",IF($T$823="All sectors",V507,IF($T$823="Stationary",AH507,IF($T$823="Transportation",AQ507,IF($T$823="Waste",AW507,IF($T$823="IPPU",BB507,Iif($T$823="AFOLU",BE507)))))),IF($S$823="Per unit GDP ($m)",IF($T$823="All sectors",V711,IF($T$823="Stationary",AH711,IF($T$823="Transportation",AQ711,IF($T$823="Waste",AW711,IF($T$823="IPPU",BB99,IF($T$823="AFOLU",BE711)))))),"")))))</f>
        <v/>
      </c>
      <c r="X921" s="124" t="str">
        <f>IF('Analysis_2-must not modify'!$T921="","",IF($S$823="Total GHG",IF($T$823="All sectors",W99,IF($T$823="Stationary",AI99,IF($T$823="Transportation",AR99,IF($T$823="Waste",AX99,IF($T$823="IPPU","",IF($T$823="AFOLU",BF99)))))),IF($S$823="Per capita",IF($T$823="All sectors",W303,IF($T$823="Stationary",AI303,IF($T$823="Transportation",AR303,IF($T$823="Waste",AX303,IF($T$823="IPPU","",IF($T$823="AFOLU",BF303)))))),IF($S$823="Per unit land area (km2)",IF($T$823="All sectors",W507,IF($T$823="Stationary",AI507,IF($T$823="Transportation",AR507,IF($T$823="Waste",AX507,IF($T$823="IPPU","",IF($T$823="AFOLU",BF507)))))),IF($S$823="Per unit GDP ($m)",IF($T$823="All sectors",W711,IF($T$823="Stationary",AI711,IF($T$823="Transportation",AR711,IF($T$823="Waste",AX711,IF($T$823="IPPU","",IF($T$823="AFOLU",BF711)))))),"")))))</f>
        <v/>
      </c>
      <c r="Y921" s="124" t="str">
        <f>IF('Analysis_2-must not modify'!$T921="","",IF($S$823="Total GHG",IF($T$823="All sectors",X99,IF($T$823="Stationary",AJ99,IF($T$823="Transportation",AS99,IF($T$823="Waste",AY99,"")))),IF($S$823="Per capita",IF($T$823="All sectors",X303,IF($T$823="Stationary",AJ303,IF($T$823="Transportation",AS303,IF($T$823="Waste",AY303,"")))),IF($S$823="Per unit land area (km2)",IF($T$823="All sectors",X507,IF($T$823="Stationary",AJ507,IF($T$823="Transportation",AS507,IF($T$823="Waste",AY507,"")))),IF($S$823="Per unit GDP ($m)",IF($T$823="All sectors",X711,IF($T$823="Stationary",AJ711,IF($T$823="Transportation",AS711,IF($T$823="Waste",AY711,"")))),"")))))</f>
        <v/>
      </c>
      <c r="Z921" s="124" t="str">
        <f>IF('Analysis_2-must not modify'!$T921="","",IF($S$823="Total GHG",IF($T$823="All sectors",Y99,IF($T$823="Stationary",AK99,IF($T$823="Transportation",AT99,""))),IF($S$823="Per capita",IF($T$823="All sectors",Y303,IF($T$823="Stationary",AK303,IF($T$823="Transportation",AT303,""))),IF($S$823="Per unit land area (km2)",IF($T$823="All sectors",Y507,IF($T$823="Stationary",AK507,IF($T$823="Transportation",AT507,""))),IF($S$823="Per unit GDP ($m)",IF($T$823="All sectors",Y711,IF($T$823="Stationary",AK711,IF($T$823="Transportation",AT711,""))),"")))))</f>
        <v/>
      </c>
      <c r="AA921" s="124" t="str">
        <f>IF('Analysis_2-must not modify'!$T921="","",IF($S$823="Total GHG",IF($T$823="All sectors","",IF($T$823="Stationary",AL99,"")),IF($S$823="Per capita",IF($T$823="All sectors","",IF($T$823="Stationary",AL303,"")),IF($S$823="Per unit land area (km2)",IF($T$823="All sectors","",IF($T$823="Stationary",AL507,"")),IF($S$823="Per unit GDP ($m)",IF($T$823="All sectors","",IF($T$823="Stationary",AL711,"")),"")))))</f>
        <v/>
      </c>
      <c r="AB921" s="124" t="str">
        <f>IF('Analysis_2-must not modify'!$T921="","",IF($S$823="Total GHG",IF($T$823="All sectors","",IF($T$823="Stationary",AM99,"")),IF($S$823="Per capita",IF($T$823="All sectors","",IF($T$823="Stationary",AM303,"")),IF($S$823="Per unit land area (km2)",IF($T$823="All sectors","",IF($T$823="Stationary",AM507,"")),IF($S$823="Per unit GDP ($m)",IF($T$823="All sectors","",IF($T$823="Stationary",AM711,"")),"")))))</f>
        <v/>
      </c>
      <c r="AC921" s="124" t="str">
        <f>IF('Analysis_2-must not modify'!$T921="","",IF($S$823="Total GHG",IF($T$823="All sectors","",IF($T$823="Stationary",AN99,"")),IF($S$823="Per capita",IF($T$823="All sectors","",IF($T$823="Stationary",AN303,"")),IF($S$823="Per unit land area (km2)",IF($T$823="All sectors","",IF($T$823="Stationary",AN507,"")),IF($S$823="Per unit GDP ($m)",IF($T$823="All sectors","",IF($T$823="Stationary",AN711,"")),"")))))</f>
        <v/>
      </c>
      <c r="AD921" s="121" t="str">
        <f>IF(U921&lt;X$1+1,U921,IF('Analysis_2-must not modify'!$U921="","",RANK('Analysis_2-must not modify'!$U921,rankORIGINAL)+'Analysis_2-must not modify'!X$1))</f>
        <v/>
      </c>
      <c r="AE921" s="50" t="str">
        <f t="shared" si="564"/>
        <v/>
      </c>
      <c r="AF921" s="83" t="str">
        <f t="shared" si="571"/>
        <v/>
      </c>
      <c r="AG921" s="83" t="str">
        <f t="shared" si="571"/>
        <v/>
      </c>
      <c r="AH921" s="83" t="str">
        <f t="shared" si="571"/>
        <v/>
      </c>
      <c r="AI921" s="83" t="str">
        <f t="shared" si="571"/>
        <v/>
      </c>
      <c r="AJ921" s="83" t="str">
        <f t="shared" si="571"/>
        <v/>
      </c>
      <c r="AK921" s="83" t="str">
        <f t="shared" si="571"/>
        <v/>
      </c>
      <c r="AL921" s="83" t="str">
        <f t="shared" si="571"/>
        <v/>
      </c>
      <c r="AM921" s="83" t="str">
        <f t="shared" si="571"/>
        <v/>
      </c>
      <c r="AN921" s="83" t="e">
        <f t="shared" ca="1" si="548"/>
        <v>#VALUE!</v>
      </c>
      <c r="AO921" s="50" t="str">
        <f t="shared" si="565"/>
        <v/>
      </c>
      <c r="AP921" s="83" t="str">
        <f t="shared" si="572"/>
        <v/>
      </c>
      <c r="AQ921" s="83" t="str">
        <f t="shared" si="572"/>
        <v/>
      </c>
      <c r="AR921" s="83" t="str">
        <f t="shared" si="572"/>
        <v/>
      </c>
      <c r="AS921" s="83" t="str">
        <f t="shared" si="572"/>
        <v/>
      </c>
      <c r="AT921" s="83" t="str">
        <f t="shared" si="572"/>
        <v/>
      </c>
      <c r="AU921" s="83" t="e">
        <f t="shared" ca="1" si="549"/>
        <v>#VALUE!</v>
      </c>
      <c r="AV921" s="50" t="str">
        <f t="shared" si="566"/>
        <v/>
      </c>
      <c r="AW921" s="83" t="str">
        <f t="shared" si="573"/>
        <v/>
      </c>
      <c r="AX921" s="83" t="str">
        <f t="shared" si="573"/>
        <v/>
      </c>
      <c r="AY921" s="83" t="str">
        <f t="shared" si="573"/>
        <v/>
      </c>
      <c r="AZ921" s="83" t="str">
        <f t="shared" si="573"/>
        <v/>
      </c>
      <c r="BA921" s="83" t="e">
        <f t="shared" ca="1" si="550"/>
        <v>#VALUE!</v>
      </c>
      <c r="BB921" s="50" t="str">
        <f t="shared" si="567"/>
        <v/>
      </c>
      <c r="BC921" s="83" t="str">
        <f t="shared" si="551"/>
        <v/>
      </c>
      <c r="BD921" s="83" t="str">
        <f t="shared" si="552"/>
        <v/>
      </c>
      <c r="BE921" s="83" t="e">
        <f t="shared" ca="1" si="553"/>
        <v>#VALUE!</v>
      </c>
      <c r="BF921" s="50" t="str">
        <f t="shared" si="568"/>
        <v/>
      </c>
    </row>
    <row r="922" spans="1:58" ht="15" customHeight="1">
      <c r="A922" s="25">
        <f t="shared" si="562"/>
        <v>20</v>
      </c>
      <c r="B922" s="25">
        <v>91</v>
      </c>
      <c r="C922" s="112" t="str">
        <f t="shared" si="546"/>
        <v>Paris_2014</v>
      </c>
      <c r="D922" s="112" t="str">
        <f>IFERROR(VLOOKUP($C922,'Analysis-must not modify'!$C:$G,4,FALSE),"")</f>
        <v>France</v>
      </c>
      <c r="E922" s="112" t="str">
        <f>IFERROR(VLOOKUP($C922,'Analysis-must not modify'!$C:$G,5,FALSE),"")</f>
        <v>Europe</v>
      </c>
      <c r="F922" s="112" t="str">
        <f t="shared" si="554"/>
        <v>Europe</v>
      </c>
      <c r="G922" s="121">
        <f>VLOOKUP(C922,'Analysis-must not modify'!C:D,2,FALSE)</f>
        <v>2014</v>
      </c>
      <c r="H922" s="121" t="str">
        <f>VLOOKUP(C922,'Analysis-must not modify'!C:FF,160,FALSE)</f>
        <v>Yes</v>
      </c>
      <c r="I922" s="121" t="str">
        <f>VLOOKUP(C922,'Analysis-must not modify'!C:FI,161,FALSE)</f>
        <v>Highlands</v>
      </c>
      <c r="J922" s="121">
        <f>VLOOKUP(C922,'Analysis-must not modify'!C:FI,162,FALSE)</f>
        <v>314977.97356828192</v>
      </c>
      <c r="K922" s="121">
        <f>VLOOKUP(C922,'Analysis-must not modify'!C:FI,163,FALSE)</f>
        <v>21619.047619047618</v>
      </c>
      <c r="L922" s="121">
        <f t="shared" si="555"/>
        <v>1</v>
      </c>
      <c r="M922" s="121">
        <f t="shared" si="556"/>
        <v>1</v>
      </c>
      <c r="N922" s="121">
        <f t="shared" si="557"/>
        <v>1</v>
      </c>
      <c r="O922" s="121">
        <f t="shared" si="558"/>
        <v>1</v>
      </c>
      <c r="P922" s="121">
        <f t="shared" si="563"/>
        <v>1</v>
      </c>
      <c r="Q922" s="121">
        <f t="shared" si="559"/>
        <v>1</v>
      </c>
      <c r="R922" s="121" t="str">
        <f t="shared" si="560"/>
        <v>Paris_2014</v>
      </c>
      <c r="S922" s="122">
        <f t="shared" si="561"/>
        <v>2014</v>
      </c>
      <c r="T922" s="121" t="str">
        <f t="shared" si="547"/>
        <v>Paris_2014</v>
      </c>
      <c r="U922" s="121">
        <f ca="1">IFERROR(IF('Analysis_2-must not modify'!$R922="","",IF($S$823="Total GHG",IF($T$823="All sectors",AA100,IF($T$823="Stationary",AB100,IF($T$823="Transportation",AC100,IF($T$823="Waste",AD100,IF($T$823="IPPU",AE100,Iif($T$823="AFOLU",AF100)))))),IF($S$823="Per capita",IF($T$823="All sectors",AA304,IF($T$823="Stationary",AB304,IF($T$823="Transportation",AC304,IF($T$823="Waste",AD304,IF($T$823="IPPU",AE304,IF($T$823="AFOLU",AF304)))))),IF($S$823="Per unit land area (km2)",IF($T$823="All sectors",AA508,IF($T$823="Stationary",AB508,IF($T$823="Transportation",AC508,IF($T$823="Waste",AD508,IF($T$823="IPPU",AE508,IF($T$823="AFOLU",AF508)))))),IF($S$823="Per unit GDP ($m)",IF($T$823="All sectors",AA712,IF($T$823="Stationary",AB712,IF($T$823="Transportation",AC712,IF($T$823="Waste",AD712,IF($T$823="IPPU",AE712,IF($T$823="AFOLU",AF712)))))),""))))),"")</f>
        <v>138</v>
      </c>
      <c r="V922" s="124">
        <f>IF('Analysis_2-must not modify'!$T922="","",IF($S$823="Total GHG",IF($T$823="All sectors",U100,IF($T$823="Stationary",AG100,IF($T$823="Transportation",AP100,IF($T$823="Waste",AV100,IF($T$823="IPPU",BA100,Iif($T$823="AFOLU",BD100)))))),IF($S$823="Per capita",IF($T$823="All sectors",U304,IF($T$823="Stationary",AG304,IF($T$823="Transportation",AP304,IF($T$823="Waste",AV304,IF($T$823="IPPU",BA304,IF($T$823="AFOLU",BD304)))))),IF($S$823="Per unit land area (km2)",IF($T$823="All sectors",U508,IF($T$823="Stationary",AG508,IF($T$823="Transportation",AP508,IF($T$823="Waste",AV508,IF($T$823="IPPU",BA508,Iif($T$823="AFOLU",BD508)))))),IF($S$823="Per unit GDP ($m)",IF($T$823="All sectors",U712,IF($T$823="Stationary",AG712,IF($T$823="Transportation",AP712,IF($T$823="Waste",AV712,IF($T$823="IPPU",BA100,IF($T$823="AFOLU",BD712)))))),"")))))</f>
        <v>1.9142926424155142</v>
      </c>
      <c r="W922" s="124">
        <f>IF('Analysis_2-must not modify'!$T922="","",IF($S$823="Total GHG",IF($T$823="All sectors",V100,IF($T$823="Stationary",AH100,IF($T$823="Transportation",AQ100,IF($T$823="Waste",AW100,IF($T$823="IPPU",BB100,Iif($T$823="AFOLU",BE100)))))),IF($S$823="Per capita",IF($T$823="All sectors",V304,IF($T$823="Stationary",AH304,IF($T$823="Transportation",AQ304,IF($T$823="Waste",AW304,IF($T$823="IPPU",BB304,IF($T$823="AFOLU",BE304)))))),IF($S$823="Per unit land area (km2)",IF($T$823="All sectors",V508,IF($T$823="Stationary",AH508,IF($T$823="Transportation",AQ508,IF($T$823="Waste",AW508,IF($T$823="IPPU",BB508,Iif($T$823="AFOLU",BE508)))))),IF($S$823="Per unit GDP ($m)",IF($T$823="All sectors",V712,IF($T$823="Stationary",AH712,IF($T$823="Transportation",AQ712,IF($T$823="Waste",AW712,IF($T$823="IPPU",BB100,IF($T$823="AFOLU",BE712)))))),"")))))</f>
        <v>0.30616048443540389</v>
      </c>
      <c r="X922" s="124">
        <f>IF('Analysis_2-must not modify'!$T922="","",IF($S$823="Total GHG",IF($T$823="All sectors",W100,IF($T$823="Stationary",AI100,IF($T$823="Transportation",AR100,IF($T$823="Waste",AX100,IF($T$823="IPPU","",IF($T$823="AFOLU",BF100)))))),IF($S$823="Per capita",IF($T$823="All sectors",W304,IF($T$823="Stationary",AI304,IF($T$823="Transportation",AR304,IF($T$823="Waste",AX304,IF($T$823="IPPU","",IF($T$823="AFOLU",BF304)))))),IF($S$823="Per unit land area (km2)",IF($T$823="All sectors",W508,IF($T$823="Stationary",AI508,IF($T$823="Transportation",AR508,IF($T$823="Waste",AX508,IF($T$823="IPPU","",IF($T$823="AFOLU",BF508)))))),IF($S$823="Per unit GDP ($m)",IF($T$823="All sectors",W712,IF($T$823="Stationary",AI712,IF($T$823="Transportation",AR712,IF($T$823="Waste",AX712,IF($T$823="IPPU","",IF($T$823="AFOLU",BF712)))))),"")))))</f>
        <v>0.19771832599118941</v>
      </c>
      <c r="Y922" s="124" t="str">
        <f>IF('Analysis_2-must not modify'!$T922="","",IF($S$823="Total GHG",IF($T$823="All sectors",X100,IF($T$823="Stationary",AJ100,IF($T$823="Transportation",AS100,IF($T$823="Waste",AY100,"")))),IF($S$823="Per capita",IF($T$823="All sectors",X304,IF($T$823="Stationary",AJ304,IF($T$823="Transportation",AS304,IF($T$823="Waste",AY304,"")))),IF($S$823="Per unit land area (km2)",IF($T$823="All sectors",X508,IF($T$823="Stationary",AJ508,IF($T$823="Transportation",AS508,IF($T$823="Waste",AY508,"")))),IF($S$823="Per unit GDP ($m)",IF($T$823="All sectors",X712,IF($T$823="Stationary",AJ712,IF($T$823="Transportation",AS712,IF($T$823="Waste",AY712,"")))),"")))))</f>
        <v/>
      </c>
      <c r="Z922" s="124" t="str">
        <f>IF('Analysis_2-must not modify'!$T922="","",IF($S$823="Total GHG",IF($T$823="All sectors",Y100,IF($T$823="Stationary",AK100,IF($T$823="Transportation",AT100,""))),IF($S$823="Per capita",IF($T$823="All sectors",Y304,IF($T$823="Stationary",AK304,IF($T$823="Transportation",AT304,""))),IF($S$823="Per unit land area (km2)",IF($T$823="All sectors",Y508,IF($T$823="Stationary",AK508,IF($T$823="Transportation",AT508,""))),IF($S$823="Per unit GDP ($m)",IF($T$823="All sectors",Y712,IF($T$823="Stationary",AK712,IF($T$823="Transportation",AT712,""))),"")))))</f>
        <v/>
      </c>
      <c r="AA922" s="124" t="str">
        <f>IF('Analysis_2-must not modify'!$T922="","",IF($S$823="Total GHG",IF($T$823="All sectors","",IF($T$823="Stationary",AL100,"")),IF($S$823="Per capita",IF($T$823="All sectors","",IF($T$823="Stationary",AL304,"")),IF($S$823="Per unit land area (km2)",IF($T$823="All sectors","",IF($T$823="Stationary",AL508,"")),IF($S$823="Per unit GDP ($m)",IF($T$823="All sectors","",IF($T$823="Stationary",AL712,"")),"")))))</f>
        <v/>
      </c>
      <c r="AB922" s="124" t="str">
        <f>IF('Analysis_2-must not modify'!$T922="","",IF($S$823="Total GHG",IF($T$823="All sectors","",IF($T$823="Stationary",AM100,"")),IF($S$823="Per capita",IF($T$823="All sectors","",IF($T$823="Stationary",AM304,"")),IF($S$823="Per unit land area (km2)",IF($T$823="All sectors","",IF($T$823="Stationary",AM508,"")),IF($S$823="Per unit GDP ($m)",IF($T$823="All sectors","",IF($T$823="Stationary",AM712,"")),"")))))</f>
        <v/>
      </c>
      <c r="AC922" s="124" t="str">
        <f>IF('Analysis_2-must not modify'!$T922="","",IF($S$823="Total GHG",IF($T$823="All sectors","",IF($T$823="Stationary",AN100,"")),IF($S$823="Per capita",IF($T$823="All sectors","",IF($T$823="Stationary",AN304,"")),IF($S$823="Per unit land area (km2)",IF($T$823="All sectors","",IF($T$823="Stationary",AN508,"")),IF($S$823="Per unit GDP ($m)",IF($T$823="All sectors","",IF($T$823="Stationary",AN712,"")),"")))))</f>
        <v/>
      </c>
      <c r="AD922" s="121">
        <f ca="1">IF(U922&lt;X$1+1,U922,IF('Analysis_2-must not modify'!$U922="","",RANK('Analysis_2-must not modify'!$U922,rankORIGINAL)+'Analysis_2-must not modify'!X$1))</f>
        <v>14</v>
      </c>
      <c r="AE922" s="50" t="str">
        <f t="shared" si="564"/>
        <v>Paris_2014</v>
      </c>
      <c r="AF922" s="83">
        <f t="shared" ref="AF922:AM931" si="574">IF($S$823="Total GHG",AG100,IF($S$823="Per capita",AG304,IF($S$823="Per unit land area (km2)",AG508,IF($S$823="Per unit GDP ($m)",AG712,""))))</f>
        <v>0.9574320378749106</v>
      </c>
      <c r="AG922" s="83">
        <f t="shared" si="574"/>
        <v>0.95686060454060373</v>
      </c>
      <c r="AH922" s="83" t="str">
        <f t="shared" si="574"/>
        <v/>
      </c>
      <c r="AI922" s="83" t="str">
        <f t="shared" si="574"/>
        <v/>
      </c>
      <c r="AJ922" s="83" t="str">
        <f t="shared" si="574"/>
        <v/>
      </c>
      <c r="AK922" s="83" t="str">
        <f t="shared" si="574"/>
        <v/>
      </c>
      <c r="AL922" s="83" t="str">
        <f t="shared" si="574"/>
        <v/>
      </c>
      <c r="AM922" s="83" t="str">
        <f t="shared" si="574"/>
        <v/>
      </c>
      <c r="AN922" s="83">
        <f t="shared" ca="1" si="548"/>
        <v>126</v>
      </c>
      <c r="AO922" s="50" t="str">
        <f t="shared" si="565"/>
        <v>Paris_2014</v>
      </c>
      <c r="AP922" s="83">
        <f t="shared" ref="AP922:AT931" si="575">IF($S$823="Total GHG",AP100,IF($S$823="Per capita",AP304,IF($S$823="Per unit land area (km2)",AP508,IF($S$823="Per unit GDP ($m)",AP712,""))))</f>
        <v>0.2204155240106527</v>
      </c>
      <c r="AQ922" s="83">
        <f t="shared" si="575"/>
        <v>8.3663198310213086E-2</v>
      </c>
      <c r="AR922" s="83" t="str">
        <f t="shared" si="575"/>
        <v/>
      </c>
      <c r="AS922" s="83">
        <f t="shared" si="575"/>
        <v>2.081762114538106E-3</v>
      </c>
      <c r="AT922" s="83" t="str">
        <f t="shared" si="575"/>
        <v/>
      </c>
      <c r="AU922" s="83">
        <f t="shared" ca="1" si="549"/>
        <v>154</v>
      </c>
      <c r="AV922" s="50" t="str">
        <f t="shared" si="566"/>
        <v>Paris_2014</v>
      </c>
      <c r="AW922" s="83">
        <f t="shared" si="573"/>
        <v>1.0852995594713657E-2</v>
      </c>
      <c r="AX922" s="83">
        <f t="shared" si="573"/>
        <v>9.912775330396474E-4</v>
      </c>
      <c r="AY922" s="83">
        <f t="shared" si="573"/>
        <v>0.17771502202643172</v>
      </c>
      <c r="AZ922" s="83">
        <f t="shared" si="573"/>
        <v>8.1590308370044044E-3</v>
      </c>
      <c r="BA922" s="83">
        <f t="shared" ca="1" si="550"/>
        <v>103</v>
      </c>
      <c r="BB922" s="50" t="str">
        <f t="shared" si="567"/>
        <v>Paris_2014</v>
      </c>
      <c r="BC922" s="83" t="str">
        <f t="shared" si="551"/>
        <v/>
      </c>
      <c r="BD922" s="83" t="str">
        <f t="shared" si="552"/>
        <v/>
      </c>
      <c r="BE922" s="83" t="e">
        <f t="shared" ca="1" si="553"/>
        <v>#VALUE!</v>
      </c>
      <c r="BF922" s="50" t="str">
        <f t="shared" si="568"/>
        <v>Paris_2014</v>
      </c>
    </row>
    <row r="923" spans="1:58" ht="15" customHeight="1">
      <c r="A923" s="25">
        <f t="shared" si="562"/>
        <v>20</v>
      </c>
      <c r="B923" s="25">
        <v>92</v>
      </c>
      <c r="C923" s="112" t="str">
        <f t="shared" si="546"/>
        <v>Philadelphia_2012</v>
      </c>
      <c r="D923" s="112" t="str">
        <f>IFERROR(VLOOKUP($C923,'Analysis-must not modify'!$C:$G,4,FALSE),"")</f>
        <v>USA</v>
      </c>
      <c r="E923" s="112" t="str">
        <f>IFERROR(VLOOKUP($C923,'Analysis-must not modify'!$C:$G,5,FALSE),"")</f>
        <v>North America</v>
      </c>
      <c r="F923" s="112" t="str">
        <f t="shared" si="554"/>
        <v>North_America</v>
      </c>
      <c r="G923" s="121">
        <f>VLOOKUP(C923,'Analysis-must not modify'!C:D,2,FALSE)</f>
        <v>2012</v>
      </c>
      <c r="H923" s="121" t="str">
        <f>VLOOKUP(C923,'Analysis-must not modify'!C:FF,160,FALSE)</f>
        <v>No</v>
      </c>
      <c r="I923" s="121" t="str">
        <f>VLOOKUP(C923,'Analysis-must not modify'!C:FI,161,FALSE)</f>
        <v>Sub-tropical</v>
      </c>
      <c r="J923" s="121">
        <f>VLOOKUP(C923,'Analysis-must not modify'!C:FI,162,FALSE)</f>
        <v>237732.18911519527</v>
      </c>
      <c r="K923" s="121">
        <f>VLOOKUP(C923,'Analysis-must not modify'!C:FI,163,FALSE)</f>
        <v>4455.8866196773724</v>
      </c>
      <c r="L923" s="121">
        <f t="shared" si="555"/>
        <v>1</v>
      </c>
      <c r="M923" s="121">
        <f t="shared" si="556"/>
        <v>1</v>
      </c>
      <c r="N923" s="121">
        <f t="shared" si="557"/>
        <v>1</v>
      </c>
      <c r="O923" s="121">
        <f t="shared" si="558"/>
        <v>1</v>
      </c>
      <c r="P923" s="121">
        <f t="shared" si="563"/>
        <v>1</v>
      </c>
      <c r="Q923" s="121">
        <f t="shared" si="559"/>
        <v>0</v>
      </c>
      <c r="R923" s="121" t="str">
        <f t="shared" si="560"/>
        <v/>
      </c>
      <c r="S923" s="122" t="str">
        <f t="shared" si="561"/>
        <v/>
      </c>
      <c r="T923" s="121" t="str">
        <f t="shared" si="547"/>
        <v/>
      </c>
      <c r="U923" s="121" t="str">
        <f>IFERROR(IF('Analysis_2-must not modify'!$R923="","",IF($S$823="Total GHG",IF($T$823="All sectors",AA101,IF($T$823="Stationary",AB101,IF($T$823="Transportation",AC101,IF($T$823="Waste",AD101,IF($T$823="IPPU",AE101,Iif($T$823="AFOLU",AF101)))))),IF($S$823="Per capita",IF($T$823="All sectors",AA305,IF($T$823="Stationary",AB305,IF($T$823="Transportation",AC305,IF($T$823="Waste",AD305,IF($T$823="IPPU",AE305,IF($T$823="AFOLU",AF305)))))),IF($S$823="Per unit land area (km2)",IF($T$823="All sectors",AA509,IF($T$823="Stationary",AB509,IF($T$823="Transportation",AC509,IF($T$823="Waste",AD509,IF($T$823="IPPU",AE509,IF($T$823="AFOLU",AF509)))))),IF($S$823="Per unit GDP ($m)",IF($T$823="All sectors",AA713,IF($T$823="Stationary",AB713,IF($T$823="Transportation",AC713,IF($T$823="Waste",AD713,IF($T$823="IPPU",AE713,IF($T$823="AFOLU",AF713)))))),""))))),"")</f>
        <v/>
      </c>
      <c r="V923" s="124" t="str">
        <f>IF('Analysis_2-must not modify'!$T923="","",IF($S$823="Total GHG",IF($T$823="All sectors",U101,IF($T$823="Stationary",AG101,IF($T$823="Transportation",AP101,IF($T$823="Waste",AV101,IF($T$823="IPPU",BA101,Iif($T$823="AFOLU",BD101)))))),IF($S$823="Per capita",IF($T$823="All sectors",U305,IF($T$823="Stationary",AG305,IF($T$823="Transportation",AP305,IF($T$823="Waste",AV305,IF($T$823="IPPU",BA305,IF($T$823="AFOLU",BD305)))))),IF($S$823="Per unit land area (km2)",IF($T$823="All sectors",U509,IF($T$823="Stationary",AG509,IF($T$823="Transportation",AP509,IF($T$823="Waste",AV509,IF($T$823="IPPU",BA509,Iif($T$823="AFOLU",BD509)))))),IF($S$823="Per unit GDP ($m)",IF($T$823="All sectors",U713,IF($T$823="Stationary",AG713,IF($T$823="Transportation",AP713,IF($T$823="Waste",AV713,IF($T$823="IPPU",BA101,IF($T$823="AFOLU",BD713)))))),"")))))</f>
        <v/>
      </c>
      <c r="W923" s="124" t="str">
        <f>IF('Analysis_2-must not modify'!$T923="","",IF($S$823="Total GHG",IF($T$823="All sectors",V101,IF($T$823="Stationary",AH101,IF($T$823="Transportation",AQ101,IF($T$823="Waste",AW101,IF($T$823="IPPU",BB101,Iif($T$823="AFOLU",BE101)))))),IF($S$823="Per capita",IF($T$823="All sectors",V305,IF($T$823="Stationary",AH305,IF($T$823="Transportation",AQ305,IF($T$823="Waste",AW305,IF($T$823="IPPU",BB305,IF($T$823="AFOLU",BE305)))))),IF($S$823="Per unit land area (km2)",IF($T$823="All sectors",V509,IF($T$823="Stationary",AH509,IF($T$823="Transportation",AQ509,IF($T$823="Waste",AW509,IF($T$823="IPPU",BB509,Iif($T$823="AFOLU",BE509)))))),IF($S$823="Per unit GDP ($m)",IF($T$823="All sectors",V713,IF($T$823="Stationary",AH713,IF($T$823="Transportation",AQ713,IF($T$823="Waste",AW713,IF($T$823="IPPU",BB101,IF($T$823="AFOLU",BE713)))))),"")))))</f>
        <v/>
      </c>
      <c r="X923" s="124" t="str">
        <f>IF('Analysis_2-must not modify'!$T923="","",IF($S$823="Total GHG",IF($T$823="All sectors",W101,IF($T$823="Stationary",AI101,IF($T$823="Transportation",AR101,IF($T$823="Waste",AX101,IF($T$823="IPPU","",IF($T$823="AFOLU",BF101)))))),IF($S$823="Per capita",IF($T$823="All sectors",W305,IF($T$823="Stationary",AI305,IF($T$823="Transportation",AR305,IF($T$823="Waste",AX305,IF($T$823="IPPU","",IF($T$823="AFOLU",BF305)))))),IF($S$823="Per unit land area (km2)",IF($T$823="All sectors",W509,IF($T$823="Stationary",AI509,IF($T$823="Transportation",AR509,IF($T$823="Waste",AX509,IF($T$823="IPPU","",IF($T$823="AFOLU",BF509)))))),IF($S$823="Per unit GDP ($m)",IF($T$823="All sectors",W713,IF($T$823="Stationary",AI713,IF($T$823="Transportation",AR713,IF($T$823="Waste",AX713,IF($T$823="IPPU","",IF($T$823="AFOLU",BF713)))))),"")))))</f>
        <v/>
      </c>
      <c r="Y923" s="124" t="str">
        <f>IF('Analysis_2-must not modify'!$T923="","",IF($S$823="Total GHG",IF($T$823="All sectors",X101,IF($T$823="Stationary",AJ101,IF($T$823="Transportation",AS101,IF($T$823="Waste",AY101,"")))),IF($S$823="Per capita",IF($T$823="All sectors",X305,IF($T$823="Stationary",AJ305,IF($T$823="Transportation",AS305,IF($T$823="Waste",AY305,"")))),IF($S$823="Per unit land area (km2)",IF($T$823="All sectors",X509,IF($T$823="Stationary",AJ509,IF($T$823="Transportation",AS509,IF($T$823="Waste",AY509,"")))),IF($S$823="Per unit GDP ($m)",IF($T$823="All sectors",X713,IF($T$823="Stationary",AJ713,IF($T$823="Transportation",AS713,IF($T$823="Waste",AY713,"")))),"")))))</f>
        <v/>
      </c>
      <c r="Z923" s="124" t="str">
        <f>IF('Analysis_2-must not modify'!$T923="","",IF($S$823="Total GHG",IF($T$823="All sectors",Y101,IF($T$823="Stationary",AK101,IF($T$823="Transportation",AT101,""))),IF($S$823="Per capita",IF($T$823="All sectors",Y305,IF($T$823="Stationary",AK305,IF($T$823="Transportation",AT305,""))),IF($S$823="Per unit land area (km2)",IF($T$823="All sectors",Y509,IF($T$823="Stationary",AK509,IF($T$823="Transportation",AT509,""))),IF($S$823="Per unit GDP ($m)",IF($T$823="All sectors",Y713,IF($T$823="Stationary",AK713,IF($T$823="Transportation",AT713,""))),"")))))</f>
        <v/>
      </c>
      <c r="AA923" s="124" t="str">
        <f>IF('Analysis_2-must not modify'!$T923="","",IF($S$823="Total GHG",IF($T$823="All sectors","",IF($T$823="Stationary",AL101,"")),IF($S$823="Per capita",IF($T$823="All sectors","",IF($T$823="Stationary",AL305,"")),IF($S$823="Per unit land area (km2)",IF($T$823="All sectors","",IF($T$823="Stationary",AL509,"")),IF($S$823="Per unit GDP ($m)",IF($T$823="All sectors","",IF($T$823="Stationary",AL713,"")),"")))))</f>
        <v/>
      </c>
      <c r="AB923" s="124" t="str">
        <f>IF('Analysis_2-must not modify'!$T923="","",IF($S$823="Total GHG",IF($T$823="All sectors","",IF($T$823="Stationary",AM101,"")),IF($S$823="Per capita",IF($T$823="All sectors","",IF($T$823="Stationary",AM305,"")),IF($S$823="Per unit land area (km2)",IF($T$823="All sectors","",IF($T$823="Stationary",AM509,"")),IF($S$823="Per unit GDP ($m)",IF($T$823="All sectors","",IF($T$823="Stationary",AM713,"")),"")))))</f>
        <v/>
      </c>
      <c r="AC923" s="124" t="str">
        <f>IF('Analysis_2-must not modify'!$T923="","",IF($S$823="Total GHG",IF($T$823="All sectors","",IF($T$823="Stationary",AN101,"")),IF($S$823="Per capita",IF($T$823="All sectors","",IF($T$823="Stationary",AN305,"")),IF($S$823="Per unit land area (km2)",IF($T$823="All sectors","",IF($T$823="Stationary",AN509,"")),IF($S$823="Per unit GDP ($m)",IF($T$823="All sectors","",IF($T$823="Stationary",AN713,"")),"")))))</f>
        <v/>
      </c>
      <c r="AD923" s="121" t="str">
        <f>IF(U923&lt;X$1+1,U923,IF('Analysis_2-must not modify'!$U923="","",RANK('Analysis_2-must not modify'!$U923,rankORIGINAL)+'Analysis_2-must not modify'!X$1))</f>
        <v/>
      </c>
      <c r="AE923" s="50" t="str">
        <f t="shared" si="564"/>
        <v/>
      </c>
      <c r="AF923" s="83">
        <f t="shared" si="574"/>
        <v>2.3835563208866888</v>
      </c>
      <c r="AG923" s="83">
        <f t="shared" si="574"/>
        <v>4.2679422887391532</v>
      </c>
      <c r="AH923" s="83">
        <f t="shared" si="574"/>
        <v>1.7520630237521542</v>
      </c>
      <c r="AI923" s="83" t="str">
        <f t="shared" si="574"/>
        <v/>
      </c>
      <c r="AJ923" s="83" t="str">
        <f t="shared" si="574"/>
        <v/>
      </c>
      <c r="AK923" s="83" t="str">
        <f t="shared" si="574"/>
        <v/>
      </c>
      <c r="AL923" s="83" t="str">
        <f t="shared" si="574"/>
        <v/>
      </c>
      <c r="AM923" s="83">
        <f t="shared" si="574"/>
        <v>0.31474269630468199</v>
      </c>
      <c r="AN923" s="83">
        <f t="shared" ca="1" si="548"/>
        <v>23</v>
      </c>
      <c r="AO923" s="50" t="str">
        <f t="shared" si="565"/>
        <v/>
      </c>
      <c r="AP923" s="83">
        <f t="shared" si="575"/>
        <v>1.9165443423298034</v>
      </c>
      <c r="AQ923" s="83">
        <f t="shared" si="575"/>
        <v>0.21212107334991737</v>
      </c>
      <c r="AR923" s="83" t="str">
        <f t="shared" si="575"/>
        <v/>
      </c>
      <c r="AS923" s="83" t="str">
        <f t="shared" si="575"/>
        <v/>
      </c>
      <c r="AT923" s="83" t="str">
        <f t="shared" si="575"/>
        <v/>
      </c>
      <c r="AU923" s="83">
        <f t="shared" ca="1" si="549"/>
        <v>52</v>
      </c>
      <c r="AV923" s="50" t="str">
        <f t="shared" si="566"/>
        <v/>
      </c>
      <c r="AW923" s="83">
        <f t="shared" si="573"/>
        <v>0.93976760323516839</v>
      </c>
      <c r="AX923" s="83" t="str">
        <f t="shared" si="573"/>
        <v/>
      </c>
      <c r="AY923" s="83">
        <f t="shared" si="573"/>
        <v>0.14002132058346972</v>
      </c>
      <c r="AZ923" s="83">
        <f t="shared" si="573"/>
        <v>1.9369904633411456E-2</v>
      </c>
      <c r="BA923" s="83">
        <f t="shared" ca="1" si="550"/>
        <v>20</v>
      </c>
      <c r="BB923" s="50" t="str">
        <f t="shared" si="567"/>
        <v/>
      </c>
      <c r="BC923" s="83" t="str">
        <f t="shared" si="551"/>
        <v/>
      </c>
      <c r="BD923" s="83" t="str">
        <f t="shared" si="552"/>
        <v/>
      </c>
      <c r="BE923" s="83" t="e">
        <f t="shared" ca="1" si="553"/>
        <v>#VALUE!</v>
      </c>
      <c r="BF923" s="50" t="str">
        <f t="shared" si="568"/>
        <v/>
      </c>
    </row>
    <row r="924" spans="1:58" ht="15" customHeight="1">
      <c r="A924" s="25">
        <f t="shared" si="562"/>
        <v>21</v>
      </c>
      <c r="B924" s="25">
        <v>93</v>
      </c>
      <c r="C924" s="112" t="str">
        <f t="shared" si="546"/>
        <v>Philadelphia_2014</v>
      </c>
      <c r="D924" s="112" t="str">
        <f>IFERROR(VLOOKUP($C924,'Analysis-must not modify'!$C:$G,4,FALSE),"")</f>
        <v>USA</v>
      </c>
      <c r="E924" s="112" t="str">
        <f>IFERROR(VLOOKUP($C924,'Analysis-must not modify'!$C:$G,5,FALSE),"")</f>
        <v>North America</v>
      </c>
      <c r="F924" s="112" t="str">
        <f t="shared" si="554"/>
        <v>North_America</v>
      </c>
      <c r="G924" s="121">
        <f>VLOOKUP(C924,'Analysis-must not modify'!C:D,2,FALSE)</f>
        <v>2014</v>
      </c>
      <c r="H924" s="121" t="str">
        <f>VLOOKUP(C924,'Analysis-must not modify'!C:FF,160,FALSE)</f>
        <v>Yes</v>
      </c>
      <c r="I924" s="121" t="str">
        <f>VLOOKUP(C924,'Analysis-must not modify'!C:FI,161,FALSE)</f>
        <v>Sub-tropical</v>
      </c>
      <c r="J924" s="121">
        <f>VLOOKUP(C924,'Analysis-must not modify'!C:FI,162,FALSE)</f>
        <v>237732.18911519527</v>
      </c>
      <c r="K924" s="121">
        <f>VLOOKUP(C924,'Analysis-must not modify'!C:FI,163,FALSE)</f>
        <v>4455.8866196773724</v>
      </c>
      <c r="L924" s="121">
        <f t="shared" si="555"/>
        <v>1</v>
      </c>
      <c r="M924" s="121">
        <f t="shared" si="556"/>
        <v>1</v>
      </c>
      <c r="N924" s="121">
        <f t="shared" si="557"/>
        <v>1</v>
      </c>
      <c r="O924" s="121">
        <f t="shared" si="558"/>
        <v>1</v>
      </c>
      <c r="P924" s="121">
        <f t="shared" si="563"/>
        <v>1</v>
      </c>
      <c r="Q924" s="121">
        <f t="shared" si="559"/>
        <v>1</v>
      </c>
      <c r="R924" s="121" t="str">
        <f t="shared" si="560"/>
        <v>Philadelphia_2014</v>
      </c>
      <c r="S924" s="122">
        <f t="shared" si="561"/>
        <v>2014</v>
      </c>
      <c r="T924" s="121" t="str">
        <f t="shared" si="547"/>
        <v>Philadelphia_2014</v>
      </c>
      <c r="U924" s="121">
        <f ca="1">IFERROR(IF('Analysis_2-must not modify'!$R924="","",IF($S$823="Total GHG",IF($T$823="All sectors",AA102,IF($T$823="Stationary",AB102,IF($T$823="Transportation",AC102,IF($T$823="Waste",AD102,IF($T$823="IPPU",AE102,Iif($T$823="AFOLU",AF102)))))),IF($S$823="Per capita",IF($T$823="All sectors",AA306,IF($T$823="Stationary",AB306,IF($T$823="Transportation",AC306,IF($T$823="Waste",AD306,IF($T$823="IPPU",AE306,IF($T$823="AFOLU",AF306)))))),IF($S$823="Per unit land area (km2)",IF($T$823="All sectors",AA510,IF($T$823="Stationary",AB510,IF($T$823="Transportation",AC510,IF($T$823="Waste",AD510,IF($T$823="IPPU",AE510,IF($T$823="AFOLU",AF510)))))),IF($S$823="Per unit GDP ($m)",IF($T$823="All sectors",AA714,IF($T$823="Stationary",AB714,IF($T$823="Transportation",AC714,IF($T$823="Waste",AD714,IF($T$823="IPPU",AE714,IF($T$823="AFOLU",AF714)))))),""))))),"")</f>
        <v>30</v>
      </c>
      <c r="V924" s="124">
        <f>IF('Analysis_2-must not modify'!$T924="","",IF($S$823="Total GHG",IF($T$823="All sectors",U102,IF($T$823="Stationary",AG102,IF($T$823="Transportation",AP102,IF($T$823="Waste",AV102,IF($T$823="IPPU",BA102,Iif($T$823="AFOLU",BD102)))))),IF($S$823="Per capita",IF($T$823="All sectors",U306,IF($T$823="Stationary",AG306,IF($T$823="Transportation",AP306,IF($T$823="Waste",AV306,IF($T$823="IPPU",BA306,IF($T$823="AFOLU",BD306)))))),IF($S$823="Per unit land area (km2)",IF($T$823="All sectors",U510,IF($T$823="Stationary",AG510,IF($T$823="Transportation",AP510,IF($T$823="Waste",AV510,IF($T$823="IPPU",BA510,Iif($T$823="AFOLU",BD510)))))),IF($S$823="Per unit GDP ($m)",IF($T$823="All sectors",U714,IF($T$823="Stationary",AG714,IF($T$823="Transportation",AP714,IF($T$823="Waste",AV714,IF($T$823="IPPU",BA102,IF($T$823="AFOLU",BD714)))))),"")))))</f>
        <v>8.736342780295697</v>
      </c>
      <c r="W924" s="124">
        <f>IF('Analysis_2-must not modify'!$T924="","",IF($S$823="Total GHG",IF($T$823="All sectors",V102,IF($T$823="Stationary",AH102,IF($T$823="Transportation",AQ102,IF($T$823="Waste",AW102,IF($T$823="IPPU",BB102,Iif($T$823="AFOLU",BE102)))))),IF($S$823="Per capita",IF($T$823="All sectors",V306,IF($T$823="Stationary",AH306,IF($T$823="Transportation",AQ306,IF($T$823="Waste",AW306,IF($T$823="IPPU",BB306,IF($T$823="AFOLU",BE306)))))),IF($S$823="Per unit land area (km2)",IF($T$823="All sectors",V510,IF($T$823="Stationary",AH510,IF($T$823="Transportation",AQ510,IF($T$823="Waste",AW510,IF($T$823="IPPU",BB510,Iif($T$823="AFOLU",BE510)))))),IF($S$823="Per unit GDP ($m)",IF($T$823="All sectors",V714,IF($T$823="Stationary",AH714,IF($T$823="Transportation",AQ714,IF($T$823="Waste",AW714,IF($T$823="IPPU",BB102,IF($T$823="AFOLU",BE714)))))),"")))))</f>
        <v>2.0682080196556472</v>
      </c>
      <c r="X924" s="124">
        <f>IF('Analysis_2-must not modify'!$T924="","",IF($S$823="Total GHG",IF($T$823="All sectors",W102,IF($T$823="Stationary",AI102,IF($T$823="Transportation",AR102,IF($T$823="Waste",AX102,IF($T$823="IPPU","",IF($T$823="AFOLU",BF102)))))),IF($S$823="Per capita",IF($T$823="All sectors",W306,IF($T$823="Stationary",AI306,IF($T$823="Transportation",AR306,IF($T$823="Waste",AX306,IF($T$823="IPPU","",IF($T$823="AFOLU",BF306)))))),IF($S$823="Per unit land area (km2)",IF($T$823="All sectors",W510,IF($T$823="Stationary",AI510,IF($T$823="Transportation",AR510,IF($T$823="Waste",AX510,IF($T$823="IPPU","",IF($T$823="AFOLU",BF510)))))),IF($S$823="Per unit GDP ($m)",IF($T$823="All sectors",W714,IF($T$823="Stationary",AI714,IF($T$823="Transportation",AR714,IF($T$823="Waste",AX714,IF($T$823="IPPU","",IF($T$823="AFOLU",BF714)))))),"")))))</f>
        <v>0.40984597510866777</v>
      </c>
      <c r="Y924" s="124" t="str">
        <f>IF('Analysis_2-must not modify'!$T924="","",IF($S$823="Total GHG",IF($T$823="All sectors",X102,IF($T$823="Stationary",AJ102,IF($T$823="Transportation",AS102,IF($T$823="Waste",AY102,"")))),IF($S$823="Per capita",IF($T$823="All sectors",X306,IF($T$823="Stationary",AJ306,IF($T$823="Transportation",AS306,IF($T$823="Waste",AY306,"")))),IF($S$823="Per unit land area (km2)",IF($T$823="All sectors",X510,IF($T$823="Stationary",AJ510,IF($T$823="Transportation",AS510,IF($T$823="Waste",AY510,"")))),IF($S$823="Per unit GDP ($m)",IF($T$823="All sectors",X714,IF($T$823="Stationary",AJ714,IF($T$823="Transportation",AS714,IF($T$823="Waste",AY714,"")))),"")))))</f>
        <v/>
      </c>
      <c r="Z924" s="124" t="str">
        <f>IF('Analysis_2-must not modify'!$T924="","",IF($S$823="Total GHG",IF($T$823="All sectors",Y102,IF($T$823="Stationary",AK102,IF($T$823="Transportation",AT102,""))),IF($S$823="Per capita",IF($T$823="All sectors",Y306,IF($T$823="Stationary",AK306,IF($T$823="Transportation",AT306,""))),IF($S$823="Per unit land area (km2)",IF($T$823="All sectors",Y510,IF($T$823="Stationary",AK510,IF($T$823="Transportation",AT510,""))),IF($S$823="Per unit GDP ($m)",IF($T$823="All sectors",Y714,IF($T$823="Stationary",AK714,IF($T$823="Transportation",AT714,""))),"")))))</f>
        <v/>
      </c>
      <c r="AA924" s="124" t="str">
        <f>IF('Analysis_2-must not modify'!$T924="","",IF($S$823="Total GHG",IF($T$823="All sectors","",IF($T$823="Stationary",AL102,"")),IF($S$823="Per capita",IF($T$823="All sectors","",IF($T$823="Stationary",AL306,"")),IF($S$823="Per unit land area (km2)",IF($T$823="All sectors","",IF($T$823="Stationary",AL510,"")),IF($S$823="Per unit GDP ($m)",IF($T$823="All sectors","",IF($T$823="Stationary",AL714,"")),"")))))</f>
        <v/>
      </c>
      <c r="AB924" s="124" t="str">
        <f>IF('Analysis_2-must not modify'!$T924="","",IF($S$823="Total GHG",IF($T$823="All sectors","",IF($T$823="Stationary",AM102,"")),IF($S$823="Per capita",IF($T$823="All sectors","",IF($T$823="Stationary",AM306,"")),IF($S$823="Per unit land area (km2)",IF($T$823="All sectors","",IF($T$823="Stationary",AM510,"")),IF($S$823="Per unit GDP ($m)",IF($T$823="All sectors","",IF($T$823="Stationary",AM714,"")),"")))))</f>
        <v/>
      </c>
      <c r="AC924" s="124" t="str">
        <f>IF('Analysis_2-must not modify'!$T924="","",IF($S$823="Total GHG",IF($T$823="All sectors","",IF($T$823="Stationary",AN102,"")),IF($S$823="Per capita",IF($T$823="All sectors","",IF($T$823="Stationary",AN306,"")),IF($S$823="Per unit land area (km2)",IF($T$823="All sectors","",IF($T$823="Stationary",AN510,"")),IF($S$823="Per unit GDP ($m)",IF($T$823="All sectors","",IF($T$823="Stationary",AN714,"")),"")))))</f>
        <v/>
      </c>
      <c r="AD924" s="121">
        <f ca="1">IF(U924&lt;X$1+1,U924,IF('Analysis_2-must not modify'!$U924="","",RANK('Analysis_2-must not modify'!$U924,rankORIGINAL)+'Analysis_2-must not modify'!X$1))</f>
        <v>55</v>
      </c>
      <c r="AE924" s="50" t="str">
        <f t="shared" si="564"/>
        <v>Philadelphia_2014</v>
      </c>
      <c r="AF924" s="83">
        <f t="shared" si="574"/>
        <v>2.564782391208051</v>
      </c>
      <c r="AG924" s="83">
        <f t="shared" si="574"/>
        <v>3.8815810855564528</v>
      </c>
      <c r="AH924" s="83">
        <f t="shared" si="574"/>
        <v>1.9800827987984029</v>
      </c>
      <c r="AI924" s="83" t="str">
        <f t="shared" si="574"/>
        <v/>
      </c>
      <c r="AJ924" s="83" t="str">
        <f t="shared" si="574"/>
        <v/>
      </c>
      <c r="AK924" s="83" t="str">
        <f t="shared" si="574"/>
        <v/>
      </c>
      <c r="AL924" s="83" t="str">
        <f t="shared" si="574"/>
        <v/>
      </c>
      <c r="AM924" s="83">
        <f t="shared" si="574"/>
        <v>0.30989650473279068</v>
      </c>
      <c r="AN924" s="83">
        <f t="shared" ca="1" si="548"/>
        <v>22</v>
      </c>
      <c r="AO924" s="50" t="str">
        <f t="shared" si="565"/>
        <v>Philadelphia_2014</v>
      </c>
      <c r="AP924" s="83">
        <f t="shared" si="575"/>
        <v>1.8877063492217341</v>
      </c>
      <c r="AQ924" s="83">
        <f t="shared" si="575"/>
        <v>0.18050167043391291</v>
      </c>
      <c r="AR924" s="83" t="str">
        <f t="shared" si="575"/>
        <v/>
      </c>
      <c r="AS924" s="83" t="str">
        <f t="shared" si="575"/>
        <v/>
      </c>
      <c r="AT924" s="83" t="str">
        <f t="shared" si="575"/>
        <v/>
      </c>
      <c r="AU924" s="83">
        <f t="shared" ca="1" si="549"/>
        <v>53</v>
      </c>
      <c r="AV924" s="50" t="str">
        <f t="shared" si="566"/>
        <v>Philadelphia_2014</v>
      </c>
      <c r="AW924" s="83">
        <f t="shared" si="573"/>
        <v>7.467464285183513E-2</v>
      </c>
      <c r="AX924" s="83" t="str">
        <f t="shared" si="573"/>
        <v/>
      </c>
      <c r="AY924" s="83">
        <f t="shared" si="573"/>
        <v>0.31855955678670361</v>
      </c>
      <c r="AZ924" s="83">
        <f t="shared" si="573"/>
        <v>1.6611775470129046E-2</v>
      </c>
      <c r="BA924" s="83">
        <f t="shared" ca="1" si="550"/>
        <v>66</v>
      </c>
      <c r="BB924" s="50" t="str">
        <f t="shared" si="567"/>
        <v>Philadelphia_2014</v>
      </c>
      <c r="BC924" s="83" t="str">
        <f t="shared" si="551"/>
        <v/>
      </c>
      <c r="BD924" s="83" t="str">
        <f t="shared" si="552"/>
        <v/>
      </c>
      <c r="BE924" s="83" t="e">
        <f t="shared" ca="1" si="553"/>
        <v>#VALUE!</v>
      </c>
      <c r="BF924" s="50" t="str">
        <f t="shared" si="568"/>
        <v>Philadelphia_2014</v>
      </c>
    </row>
    <row r="925" spans="1:58" ht="15" customHeight="1">
      <c r="A925" s="25">
        <f t="shared" si="562"/>
        <v>21</v>
      </c>
      <c r="B925" s="25">
        <v>94</v>
      </c>
      <c r="C925" s="112" t="str">
        <f t="shared" si="546"/>
        <v>Portland_2015</v>
      </c>
      <c r="D925" s="112" t="str">
        <f>IFERROR(VLOOKUP($C925,'Analysis-must not modify'!$C:$G,4,FALSE),"")</f>
        <v>USA</v>
      </c>
      <c r="E925" s="112" t="str">
        <f>IFERROR(VLOOKUP($C925,'Analysis-must not modify'!$C:$G,5,FALSE),"")</f>
        <v>North America</v>
      </c>
      <c r="F925" s="112" t="str">
        <f t="shared" si="554"/>
        <v>North_America</v>
      </c>
      <c r="G925" s="121">
        <f>VLOOKUP(C925,'Analysis-must not modify'!C:D,2,FALSE)</f>
        <v>2015</v>
      </c>
      <c r="H925" s="121" t="str">
        <f>VLOOKUP(C925,'Analysis-must not modify'!C:FF,160,FALSE)</f>
        <v>No</v>
      </c>
      <c r="I925" s="121" t="str">
        <f>VLOOKUP(C925,'Analysis-must not modify'!C:FI,161,FALSE)</f>
        <v>Mediterranean</v>
      </c>
      <c r="J925" s="121">
        <f>VLOOKUP(C925,'Analysis-must not modify'!C:FI,162,FALSE)</f>
        <v>66907.984876514311</v>
      </c>
      <c r="K925" s="121">
        <f>VLOOKUP(C925,'Analysis-must not modify'!C:FI,163,FALSE)</f>
        <v>654.75890637945315</v>
      </c>
      <c r="L925" s="121">
        <f t="shared" si="555"/>
        <v>1</v>
      </c>
      <c r="M925" s="121">
        <f t="shared" si="556"/>
        <v>1</v>
      </c>
      <c r="N925" s="121">
        <f t="shared" si="557"/>
        <v>1</v>
      </c>
      <c r="O925" s="121">
        <f t="shared" si="558"/>
        <v>1</v>
      </c>
      <c r="P925" s="121">
        <f t="shared" si="563"/>
        <v>1</v>
      </c>
      <c r="Q925" s="121">
        <f t="shared" si="559"/>
        <v>0</v>
      </c>
      <c r="R925" s="121" t="str">
        <f t="shared" si="560"/>
        <v/>
      </c>
      <c r="S925" s="122" t="str">
        <f t="shared" si="561"/>
        <v/>
      </c>
      <c r="T925" s="121" t="str">
        <f t="shared" si="547"/>
        <v/>
      </c>
      <c r="U925" s="121" t="str">
        <f>IFERROR(IF('Analysis_2-must not modify'!$R925="","",IF($S$823="Total GHG",IF($T$823="All sectors",AA103,IF($T$823="Stationary",AB103,IF($T$823="Transportation",AC103,IF($T$823="Waste",AD103,IF($T$823="IPPU",AE103,Iif($T$823="AFOLU",AF103)))))),IF($S$823="Per capita",IF($T$823="All sectors",AA307,IF($T$823="Stationary",AB307,IF($T$823="Transportation",AC307,IF($T$823="Waste",AD307,IF($T$823="IPPU",AE307,IF($T$823="AFOLU",AF307)))))),IF($S$823="Per unit land area (km2)",IF($T$823="All sectors",AA511,IF($T$823="Stationary",AB511,IF($T$823="Transportation",AC511,IF($T$823="Waste",AD511,IF($T$823="IPPU",AE511,IF($T$823="AFOLU",AF511)))))),IF($S$823="Per unit GDP ($m)",IF($T$823="All sectors",AA715,IF($T$823="Stationary",AB715,IF($T$823="Transportation",AC715,IF($T$823="Waste",AD715,IF($T$823="IPPU",AE715,IF($T$823="AFOLU",AF715)))))),""))))),"")</f>
        <v/>
      </c>
      <c r="V925" s="124" t="str">
        <f>IF('Analysis_2-must not modify'!$T925="","",IF($S$823="Total GHG",IF($T$823="All sectors",U103,IF($T$823="Stationary",AG103,IF($T$823="Transportation",AP103,IF($T$823="Waste",AV103,IF($T$823="IPPU",BA103,Iif($T$823="AFOLU",BD103)))))),IF($S$823="Per capita",IF($T$823="All sectors",U307,IF($T$823="Stationary",AG307,IF($T$823="Transportation",AP307,IF($T$823="Waste",AV307,IF($T$823="IPPU",BA307,IF($T$823="AFOLU",BD307)))))),IF($S$823="Per unit land area (km2)",IF($T$823="All sectors",U511,IF($T$823="Stationary",AG511,IF($T$823="Transportation",AP511,IF($T$823="Waste",AV511,IF($T$823="IPPU",BA511,Iif($T$823="AFOLU",BD511)))))),IF($S$823="Per unit GDP ($m)",IF($T$823="All sectors",U715,IF($T$823="Stationary",AG715,IF($T$823="Transportation",AP715,IF($T$823="Waste",AV715,IF($T$823="IPPU",BA103,IF($T$823="AFOLU",BD715)))))),"")))))</f>
        <v/>
      </c>
      <c r="W925" s="124" t="str">
        <f>IF('Analysis_2-must not modify'!$T925="","",IF($S$823="Total GHG",IF($T$823="All sectors",V103,IF($T$823="Stationary",AH103,IF($T$823="Transportation",AQ103,IF($T$823="Waste",AW103,IF($T$823="IPPU",BB103,Iif($T$823="AFOLU",BE103)))))),IF($S$823="Per capita",IF($T$823="All sectors",V307,IF($T$823="Stationary",AH307,IF($T$823="Transportation",AQ307,IF($T$823="Waste",AW307,IF($T$823="IPPU",BB307,IF($T$823="AFOLU",BE307)))))),IF($S$823="Per unit land area (km2)",IF($T$823="All sectors",V511,IF($T$823="Stationary",AH511,IF($T$823="Transportation",AQ511,IF($T$823="Waste",AW511,IF($T$823="IPPU",BB511,Iif($T$823="AFOLU",BE511)))))),IF($S$823="Per unit GDP ($m)",IF($T$823="All sectors",V715,IF($T$823="Stationary",AH715,IF($T$823="Transportation",AQ715,IF($T$823="Waste",AW715,IF($T$823="IPPU",BB103,IF($T$823="AFOLU",BE715)))))),"")))))</f>
        <v/>
      </c>
      <c r="X925" s="124" t="str">
        <f>IF('Analysis_2-must not modify'!$T925="","",IF($S$823="Total GHG",IF($T$823="All sectors",W103,IF($T$823="Stationary",AI103,IF($T$823="Transportation",AR103,IF($T$823="Waste",AX103,IF($T$823="IPPU","",IF($T$823="AFOLU",BF103)))))),IF($S$823="Per capita",IF($T$823="All sectors",W307,IF($T$823="Stationary",AI307,IF($T$823="Transportation",AR307,IF($T$823="Waste",AX307,IF($T$823="IPPU","",IF($T$823="AFOLU",BF307)))))),IF($S$823="Per unit land area (km2)",IF($T$823="All sectors",W511,IF($T$823="Stationary",AI511,IF($T$823="Transportation",AR511,IF($T$823="Waste",AX511,IF($T$823="IPPU","",IF($T$823="AFOLU",BF511)))))),IF($S$823="Per unit GDP ($m)",IF($T$823="All sectors",W715,IF($T$823="Stationary",AI715,IF($T$823="Transportation",AR715,IF($T$823="Waste",AX715,IF($T$823="IPPU","",IF($T$823="AFOLU",BF715)))))),"")))))</f>
        <v/>
      </c>
      <c r="Y925" s="124" t="str">
        <f>IF('Analysis_2-must not modify'!$T925="","",IF($S$823="Total GHG",IF($T$823="All sectors",X103,IF($T$823="Stationary",AJ103,IF($T$823="Transportation",AS103,IF($T$823="Waste",AY103,"")))),IF($S$823="Per capita",IF($T$823="All sectors",X307,IF($T$823="Stationary",AJ307,IF($T$823="Transportation",AS307,IF($T$823="Waste",AY307,"")))),IF($S$823="Per unit land area (km2)",IF($T$823="All sectors",X511,IF($T$823="Stationary",AJ511,IF($T$823="Transportation",AS511,IF($T$823="Waste",AY511,"")))),IF($S$823="Per unit GDP ($m)",IF($T$823="All sectors",X715,IF($T$823="Stationary",AJ715,IF($T$823="Transportation",AS715,IF($T$823="Waste",AY715,"")))),"")))))</f>
        <v/>
      </c>
      <c r="Z925" s="124" t="str">
        <f>IF('Analysis_2-must not modify'!$T925="","",IF($S$823="Total GHG",IF($T$823="All sectors",Y103,IF($T$823="Stationary",AK103,IF($T$823="Transportation",AT103,""))),IF($S$823="Per capita",IF($T$823="All sectors",Y307,IF($T$823="Stationary",AK307,IF($T$823="Transportation",AT307,""))),IF($S$823="Per unit land area (km2)",IF($T$823="All sectors",Y511,IF($T$823="Stationary",AK511,IF($T$823="Transportation",AT511,""))),IF($S$823="Per unit GDP ($m)",IF($T$823="All sectors",Y715,IF($T$823="Stationary",AK715,IF($T$823="Transportation",AT715,""))),"")))))</f>
        <v/>
      </c>
      <c r="AA925" s="124" t="str">
        <f>IF('Analysis_2-must not modify'!$T925="","",IF($S$823="Total GHG",IF($T$823="All sectors","",IF($T$823="Stationary",AL103,"")),IF($S$823="Per capita",IF($T$823="All sectors","",IF($T$823="Stationary",AL307,"")),IF($S$823="Per unit land area (km2)",IF($T$823="All sectors","",IF($T$823="Stationary",AL511,"")),IF($S$823="Per unit GDP ($m)",IF($T$823="All sectors","",IF($T$823="Stationary",AL715,"")),"")))))</f>
        <v/>
      </c>
      <c r="AB925" s="124" t="str">
        <f>IF('Analysis_2-must not modify'!$T925="","",IF($S$823="Total GHG",IF($T$823="All sectors","",IF($T$823="Stationary",AM103,"")),IF($S$823="Per capita",IF($T$823="All sectors","",IF($T$823="Stationary",AM307,"")),IF($S$823="Per unit land area (km2)",IF($T$823="All sectors","",IF($T$823="Stationary",AM511,"")),IF($S$823="Per unit GDP ($m)",IF($T$823="All sectors","",IF($T$823="Stationary",AM715,"")),"")))))</f>
        <v/>
      </c>
      <c r="AC925" s="124" t="str">
        <f>IF('Analysis_2-must not modify'!$T925="","",IF($S$823="Total GHG",IF($T$823="All sectors","",IF($T$823="Stationary",AN103,"")),IF($S$823="Per capita",IF($T$823="All sectors","",IF($T$823="Stationary",AN307,"")),IF($S$823="Per unit land area (km2)",IF($T$823="All sectors","",IF($T$823="Stationary",AN511,"")),IF($S$823="Per unit GDP ($m)",IF($T$823="All sectors","",IF($T$823="Stationary",AN715,"")),"")))))</f>
        <v/>
      </c>
      <c r="AD925" s="121" t="str">
        <f>IF(U925&lt;X$1+1,U925,IF('Analysis_2-must not modify'!$U925="","",RANK('Analysis_2-must not modify'!$U925,rankORIGINAL)+'Analysis_2-must not modify'!X$1))</f>
        <v/>
      </c>
      <c r="AE925" s="50" t="str">
        <f t="shared" si="564"/>
        <v/>
      </c>
      <c r="AF925" s="83">
        <f t="shared" si="574"/>
        <v>1.8192215302153374</v>
      </c>
      <c r="AG925" s="83">
        <f t="shared" si="574"/>
        <v>2.5361571516423003</v>
      </c>
      <c r="AH925" s="83" t="str">
        <f t="shared" si="574"/>
        <v/>
      </c>
      <c r="AI925" s="83" t="str">
        <f t="shared" si="574"/>
        <v/>
      </c>
      <c r="AJ925" s="83" t="str">
        <f t="shared" si="574"/>
        <v/>
      </c>
      <c r="AK925" s="83" t="str">
        <f t="shared" si="574"/>
        <v/>
      </c>
      <c r="AL925" s="83" t="str">
        <f t="shared" si="574"/>
        <v/>
      </c>
      <c r="AM925" s="83">
        <f t="shared" si="574"/>
        <v>1.8207148225850126E-2</v>
      </c>
      <c r="AN925" s="83">
        <f t="shared" ca="1" si="548"/>
        <v>53</v>
      </c>
      <c r="AO925" s="50" t="str">
        <f t="shared" si="565"/>
        <v/>
      </c>
      <c r="AP925" s="83">
        <f t="shared" si="575"/>
        <v>3.744372271585005</v>
      </c>
      <c r="AQ925" s="83" t="str">
        <f t="shared" si="575"/>
        <v/>
      </c>
      <c r="AR925" s="83" t="str">
        <f t="shared" si="575"/>
        <v/>
      </c>
      <c r="AS925" s="83" t="str">
        <f t="shared" si="575"/>
        <v/>
      </c>
      <c r="AT925" s="83" t="str">
        <f t="shared" si="575"/>
        <v/>
      </c>
      <c r="AU925" s="83">
        <f t="shared" ca="1" si="549"/>
        <v>11</v>
      </c>
      <c r="AV925" s="50" t="str">
        <f t="shared" si="566"/>
        <v/>
      </c>
      <c r="AW925" s="83">
        <f t="shared" si="573"/>
        <v>0.13191014989358391</v>
      </c>
      <c r="AX925" s="83" t="str">
        <f t="shared" si="573"/>
        <v/>
      </c>
      <c r="AY925" s="83" t="str">
        <f t="shared" si="573"/>
        <v/>
      </c>
      <c r="AZ925" s="83">
        <f t="shared" si="573"/>
        <v>2.2507775587313074E-2</v>
      </c>
      <c r="BA925" s="83">
        <f t="shared" ca="1" si="550"/>
        <v>113</v>
      </c>
      <c r="BB925" s="50" t="str">
        <f t="shared" si="567"/>
        <v/>
      </c>
      <c r="BC925" s="83" t="str">
        <f t="shared" si="551"/>
        <v/>
      </c>
      <c r="BD925" s="83" t="str">
        <f t="shared" si="552"/>
        <v/>
      </c>
      <c r="BE925" s="83" t="e">
        <f t="shared" ca="1" si="553"/>
        <v>#VALUE!</v>
      </c>
      <c r="BF925" s="50" t="str">
        <f t="shared" si="568"/>
        <v/>
      </c>
    </row>
    <row r="926" spans="1:58" ht="15" customHeight="1">
      <c r="A926" s="25">
        <f t="shared" si="562"/>
        <v>21</v>
      </c>
      <c r="B926" s="25">
        <v>95</v>
      </c>
      <c r="C926" s="112" t="str">
        <f t="shared" si="546"/>
        <v>Portland_2014</v>
      </c>
      <c r="D926" s="112" t="str">
        <f>IFERROR(VLOOKUP($C926,'Analysis-must not modify'!$C:$G,4,FALSE),"")</f>
        <v>USA</v>
      </c>
      <c r="E926" s="112" t="str">
        <f>IFERROR(VLOOKUP($C926,'Analysis-must not modify'!$C:$G,5,FALSE),"")</f>
        <v>North America</v>
      </c>
      <c r="F926" s="112" t="str">
        <f t="shared" si="554"/>
        <v>North_America</v>
      </c>
      <c r="G926" s="121">
        <f>VLOOKUP(C926,'Analysis-must not modify'!C:D,2,FALSE)</f>
        <v>2014</v>
      </c>
      <c r="H926" s="121" t="str">
        <f>VLOOKUP(C926,'Analysis-must not modify'!C:FF,160,FALSE)</f>
        <v>No</v>
      </c>
      <c r="I926" s="121" t="str">
        <f>VLOOKUP(C926,'Analysis-must not modify'!C:FI,161,FALSE)</f>
        <v>Mediterranean</v>
      </c>
      <c r="J926" s="121">
        <f>VLOOKUP(C926,'Analysis-must not modify'!C:FI,162,FALSE)</f>
        <v>65643.956833420889</v>
      </c>
      <c r="K926" s="121">
        <f>VLOOKUP(C926,'Analysis-must not modify'!C:FI,163,FALSE)</f>
        <v>643.50621375310686</v>
      </c>
      <c r="L926" s="121">
        <f t="shared" si="555"/>
        <v>1</v>
      </c>
      <c r="M926" s="121">
        <f t="shared" si="556"/>
        <v>1</v>
      </c>
      <c r="N926" s="121">
        <f t="shared" si="557"/>
        <v>1</v>
      </c>
      <c r="O926" s="121">
        <f t="shared" si="558"/>
        <v>1</v>
      </c>
      <c r="P926" s="121">
        <f t="shared" si="563"/>
        <v>1</v>
      </c>
      <c r="Q926" s="121">
        <f t="shared" si="559"/>
        <v>0</v>
      </c>
      <c r="R926" s="121" t="str">
        <f t="shared" si="560"/>
        <v/>
      </c>
      <c r="S926" s="122" t="str">
        <f t="shared" si="561"/>
        <v/>
      </c>
      <c r="T926" s="121" t="str">
        <f t="shared" si="547"/>
        <v/>
      </c>
      <c r="U926" s="121" t="str">
        <f>IFERROR(IF('Analysis_2-must not modify'!$R926="","",IF($S$823="Total GHG",IF($T$823="All sectors",AA104,IF($T$823="Stationary",AB104,IF($T$823="Transportation",AC104,IF($T$823="Waste",AD104,IF($T$823="IPPU",AE104,Iif($T$823="AFOLU",AF104)))))),IF($S$823="Per capita",IF($T$823="All sectors",AA308,IF($T$823="Stationary",AB308,IF($T$823="Transportation",AC308,IF($T$823="Waste",AD308,IF($T$823="IPPU",AE308,IF($T$823="AFOLU",AF308)))))),IF($S$823="Per unit land area (km2)",IF($T$823="All sectors",AA512,IF($T$823="Stationary",AB512,IF($T$823="Transportation",AC512,IF($T$823="Waste",AD512,IF($T$823="IPPU",AE512,IF($T$823="AFOLU",AF512)))))),IF($S$823="Per unit GDP ($m)",IF($T$823="All sectors",AA716,IF($T$823="Stationary",AB716,IF($T$823="Transportation",AC716,IF($T$823="Waste",AD716,IF($T$823="IPPU",AE716,IF($T$823="AFOLU",AF716)))))),""))))),"")</f>
        <v/>
      </c>
      <c r="V926" s="124" t="str">
        <f>IF('Analysis_2-must not modify'!$T926="","",IF($S$823="Total GHG",IF($T$823="All sectors",U104,IF($T$823="Stationary",AG104,IF($T$823="Transportation",AP104,IF($T$823="Waste",AV104,IF($T$823="IPPU",BA104,Iif($T$823="AFOLU",BD104)))))),IF($S$823="Per capita",IF($T$823="All sectors",U308,IF($T$823="Stationary",AG308,IF($T$823="Transportation",AP308,IF($T$823="Waste",AV308,IF($T$823="IPPU",BA308,IF($T$823="AFOLU",BD308)))))),IF($S$823="Per unit land area (km2)",IF($T$823="All sectors",U512,IF($T$823="Stationary",AG512,IF($T$823="Transportation",AP512,IF($T$823="Waste",AV512,IF($T$823="IPPU",BA512,Iif($T$823="AFOLU",BD512)))))),IF($S$823="Per unit GDP ($m)",IF($T$823="All sectors",U716,IF($T$823="Stationary",AG716,IF($T$823="Transportation",AP716,IF($T$823="Waste",AV716,IF($T$823="IPPU",BA104,IF($T$823="AFOLU",BD716)))))),"")))))</f>
        <v/>
      </c>
      <c r="W926" s="124" t="str">
        <f>IF('Analysis_2-must not modify'!$T926="","",IF($S$823="Total GHG",IF($T$823="All sectors",V104,IF($T$823="Stationary",AH104,IF($T$823="Transportation",AQ104,IF($T$823="Waste",AW104,IF($T$823="IPPU",BB104,Iif($T$823="AFOLU",BE104)))))),IF($S$823="Per capita",IF($T$823="All sectors",V308,IF($T$823="Stationary",AH308,IF($T$823="Transportation",AQ308,IF($T$823="Waste",AW308,IF($T$823="IPPU",BB308,IF($T$823="AFOLU",BE308)))))),IF($S$823="Per unit land area (km2)",IF($T$823="All sectors",V512,IF($T$823="Stationary",AH512,IF($T$823="Transportation",AQ512,IF($T$823="Waste",AW512,IF($T$823="IPPU",BB512,Iif($T$823="AFOLU",BE512)))))),IF($S$823="Per unit GDP ($m)",IF($T$823="All sectors",V716,IF($T$823="Stationary",AH716,IF($T$823="Transportation",AQ716,IF($T$823="Waste",AW716,IF($T$823="IPPU",BB104,IF($T$823="AFOLU",BE716)))))),"")))))</f>
        <v/>
      </c>
      <c r="X926" s="124" t="str">
        <f>IF('Analysis_2-must not modify'!$T926="","",IF($S$823="Total GHG",IF($T$823="All sectors",W104,IF($T$823="Stationary",AI104,IF($T$823="Transportation",AR104,IF($T$823="Waste",AX104,IF($T$823="IPPU","",IF($T$823="AFOLU",BF104)))))),IF($S$823="Per capita",IF($T$823="All sectors",W308,IF($T$823="Stationary",AI308,IF($T$823="Transportation",AR308,IF($T$823="Waste",AX308,IF($T$823="IPPU","",IF($T$823="AFOLU",BF308)))))),IF($S$823="Per unit land area (km2)",IF($T$823="All sectors",W512,IF($T$823="Stationary",AI512,IF($T$823="Transportation",AR512,IF($T$823="Waste",AX512,IF($T$823="IPPU","",IF($T$823="AFOLU",BF512)))))),IF($S$823="Per unit GDP ($m)",IF($T$823="All sectors",W716,IF($T$823="Stationary",AI716,IF($T$823="Transportation",AR716,IF($T$823="Waste",AX716,IF($T$823="IPPU","",IF($T$823="AFOLU",BF716)))))),"")))))</f>
        <v/>
      </c>
      <c r="Y926" s="124" t="str">
        <f>IF('Analysis_2-must not modify'!$T926="","",IF($S$823="Total GHG",IF($T$823="All sectors",X104,IF($T$823="Stationary",AJ104,IF($T$823="Transportation",AS104,IF($T$823="Waste",AY104,"")))),IF($S$823="Per capita",IF($T$823="All sectors",X308,IF($T$823="Stationary",AJ308,IF($T$823="Transportation",AS308,IF($T$823="Waste",AY308,"")))),IF($S$823="Per unit land area (km2)",IF($T$823="All sectors",X512,IF($T$823="Stationary",AJ512,IF($T$823="Transportation",AS512,IF($T$823="Waste",AY512,"")))),IF($S$823="Per unit GDP ($m)",IF($T$823="All sectors",X716,IF($T$823="Stationary",AJ716,IF($T$823="Transportation",AS716,IF($T$823="Waste",AY716,"")))),"")))))</f>
        <v/>
      </c>
      <c r="Z926" s="124" t="str">
        <f>IF('Analysis_2-must not modify'!$T926="","",IF($S$823="Total GHG",IF($T$823="All sectors",Y104,IF($T$823="Stationary",AK104,IF($T$823="Transportation",AT104,""))),IF($S$823="Per capita",IF($T$823="All sectors",Y308,IF($T$823="Stationary",AK308,IF($T$823="Transportation",AT308,""))),IF($S$823="Per unit land area (km2)",IF($T$823="All sectors",Y512,IF($T$823="Stationary",AK512,IF($T$823="Transportation",AT512,""))),IF($S$823="Per unit GDP ($m)",IF($T$823="All sectors",Y716,IF($T$823="Stationary",AK716,IF($T$823="Transportation",AT716,""))),"")))))</f>
        <v/>
      </c>
      <c r="AA926" s="124" t="str">
        <f>IF('Analysis_2-must not modify'!$T926="","",IF($S$823="Total GHG",IF($T$823="All sectors","",IF($T$823="Stationary",AL104,"")),IF($S$823="Per capita",IF($T$823="All sectors","",IF($T$823="Stationary",AL308,"")),IF($S$823="Per unit land area (km2)",IF($T$823="All sectors","",IF($T$823="Stationary",AL512,"")),IF($S$823="Per unit GDP ($m)",IF($T$823="All sectors","",IF($T$823="Stationary",AL716,"")),"")))))</f>
        <v/>
      </c>
      <c r="AB926" s="124" t="str">
        <f>IF('Analysis_2-must not modify'!$T926="","",IF($S$823="Total GHG",IF($T$823="All sectors","",IF($T$823="Stationary",AM104,"")),IF($S$823="Per capita",IF($T$823="All sectors","",IF($T$823="Stationary",AM308,"")),IF($S$823="Per unit land area (km2)",IF($T$823="All sectors","",IF($T$823="Stationary",AM512,"")),IF($S$823="Per unit GDP ($m)",IF($T$823="All sectors","",IF($T$823="Stationary",AM716,"")),"")))))</f>
        <v/>
      </c>
      <c r="AC926" s="124" t="str">
        <f>IF('Analysis_2-must not modify'!$T926="","",IF($S$823="Total GHG",IF($T$823="All sectors","",IF($T$823="Stationary",AN104,"")),IF($S$823="Per capita",IF($T$823="All sectors","",IF($T$823="Stationary",AN308,"")),IF($S$823="Per unit land area (km2)",IF($T$823="All sectors","",IF($T$823="Stationary",AN512,"")),IF($S$823="Per unit GDP ($m)",IF($T$823="All sectors","",IF($T$823="Stationary",AN716,"")),"")))))</f>
        <v/>
      </c>
      <c r="AD926" s="121" t="str">
        <f>IF(U926&lt;X$1+1,U926,IF('Analysis_2-must not modify'!$U926="","",RANK('Analysis_2-must not modify'!$U926,rankORIGINAL)+'Analysis_2-must not modify'!X$1))</f>
        <v/>
      </c>
      <c r="AE926" s="50" t="str">
        <f t="shared" si="564"/>
        <v/>
      </c>
      <c r="AF926" s="83">
        <f t="shared" si="574"/>
        <v>2.0518961854587032</v>
      </c>
      <c r="AG926" s="83">
        <f t="shared" si="574"/>
        <v>2.5876431289847459</v>
      </c>
      <c r="AH926" s="83" t="str">
        <f t="shared" si="574"/>
        <v/>
      </c>
      <c r="AI926" s="83" t="str">
        <f t="shared" si="574"/>
        <v/>
      </c>
      <c r="AJ926" s="83" t="str">
        <f t="shared" si="574"/>
        <v/>
      </c>
      <c r="AK926" s="83" t="str">
        <f t="shared" si="574"/>
        <v/>
      </c>
      <c r="AL926" s="83" t="str">
        <f t="shared" si="574"/>
        <v/>
      </c>
      <c r="AM926" s="83">
        <f t="shared" si="574"/>
        <v>1.8525528123680336E-2</v>
      </c>
      <c r="AN926" s="83">
        <f t="shared" ca="1" si="548"/>
        <v>47</v>
      </c>
      <c r="AO926" s="50" t="str">
        <f t="shared" si="565"/>
        <v/>
      </c>
      <c r="AP926" s="83">
        <f t="shared" si="575"/>
        <v>3.6514170117109046</v>
      </c>
      <c r="AQ926" s="83" t="str">
        <f t="shared" si="575"/>
        <v/>
      </c>
      <c r="AR926" s="83" t="str">
        <f t="shared" si="575"/>
        <v/>
      </c>
      <c r="AS926" s="83" t="str">
        <f t="shared" si="575"/>
        <v/>
      </c>
      <c r="AT926" s="83" t="str">
        <f t="shared" si="575"/>
        <v/>
      </c>
      <c r="AU926" s="83">
        <f t="shared" ca="1" si="549"/>
        <v>13</v>
      </c>
      <c r="AV926" s="50" t="str">
        <f t="shared" si="566"/>
        <v/>
      </c>
      <c r="AW926" s="83">
        <f t="shared" si="573"/>
        <v>0.11522534736169907</v>
      </c>
      <c r="AX926" s="83" t="str">
        <f t="shared" si="573"/>
        <v/>
      </c>
      <c r="AY926" s="83" t="str">
        <f t="shared" si="573"/>
        <v/>
      </c>
      <c r="AZ926" s="83">
        <f t="shared" si="573"/>
        <v>2.3419311147503837E-2</v>
      </c>
      <c r="BA926" s="83">
        <f t="shared" ca="1" si="550"/>
        <v>115</v>
      </c>
      <c r="BB926" s="50" t="str">
        <f t="shared" si="567"/>
        <v/>
      </c>
      <c r="BC926" s="83" t="str">
        <f t="shared" si="551"/>
        <v/>
      </c>
      <c r="BD926" s="83" t="str">
        <f t="shared" si="552"/>
        <v/>
      </c>
      <c r="BE926" s="83" t="e">
        <f t="shared" ca="1" si="553"/>
        <v>#VALUE!</v>
      </c>
      <c r="BF926" s="50" t="str">
        <f t="shared" si="568"/>
        <v/>
      </c>
    </row>
    <row r="927" spans="1:58" ht="15" customHeight="1">
      <c r="A927" s="25">
        <f t="shared" si="562"/>
        <v>21</v>
      </c>
      <c r="B927" s="25">
        <v>96</v>
      </c>
      <c r="C927" s="112" t="str">
        <f t="shared" si="546"/>
        <v>Portland_2013</v>
      </c>
      <c r="D927" s="112" t="str">
        <f>IFERROR(VLOOKUP($C927,'Analysis-must not modify'!$C:$G,4,FALSE),"")</f>
        <v>USA</v>
      </c>
      <c r="E927" s="112" t="str">
        <f>IFERROR(VLOOKUP($C927,'Analysis-must not modify'!$C:$G,5,FALSE),"")</f>
        <v>North America</v>
      </c>
      <c r="F927" s="112" t="str">
        <f t="shared" si="554"/>
        <v>North_America</v>
      </c>
      <c r="G927" s="121">
        <f>VLOOKUP(C927,'Analysis-must not modify'!C:D,2,FALSE)</f>
        <v>2013</v>
      </c>
      <c r="H927" s="121" t="str">
        <f>VLOOKUP(C927,'Analysis-must not modify'!C:FF,160,FALSE)</f>
        <v>No</v>
      </c>
      <c r="I927" s="121" t="str">
        <f>VLOOKUP(C927,'Analysis-must not modify'!C:FI,161,FALSE)</f>
        <v>Mediterranean</v>
      </c>
      <c r="J927" s="121">
        <f>VLOOKUP(C927,'Analysis-must not modify'!C:FI,162,FALSE)</f>
        <v>66990.750337431236</v>
      </c>
      <c r="K927" s="121">
        <f>VLOOKUP(C927,'Analysis-must not modify'!C:FI,163,FALSE)</f>
        <v>634.69925434962715</v>
      </c>
      <c r="L927" s="121">
        <f t="shared" si="555"/>
        <v>1</v>
      </c>
      <c r="M927" s="121">
        <f t="shared" si="556"/>
        <v>1</v>
      </c>
      <c r="N927" s="121">
        <f t="shared" si="557"/>
        <v>1</v>
      </c>
      <c r="O927" s="121">
        <f t="shared" si="558"/>
        <v>1</v>
      </c>
      <c r="P927" s="121">
        <f t="shared" si="563"/>
        <v>1</v>
      </c>
      <c r="Q927" s="121">
        <f t="shared" si="559"/>
        <v>0</v>
      </c>
      <c r="R927" s="121" t="str">
        <f t="shared" si="560"/>
        <v/>
      </c>
      <c r="S927" s="122" t="str">
        <f t="shared" si="561"/>
        <v/>
      </c>
      <c r="T927" s="121" t="str">
        <f t="shared" si="547"/>
        <v/>
      </c>
      <c r="U927" s="121" t="str">
        <f>IFERROR(IF('Analysis_2-must not modify'!$R927="","",IF($S$823="Total GHG",IF($T$823="All sectors",AA105,IF($T$823="Stationary",AB105,IF($T$823="Transportation",AC105,IF($T$823="Waste",AD105,IF($T$823="IPPU",AE105,Iif($T$823="AFOLU",AF105)))))),IF($S$823="Per capita",IF($T$823="All sectors",AA309,IF($T$823="Stationary",AB309,IF($T$823="Transportation",AC309,IF($T$823="Waste",AD309,IF($T$823="IPPU",AE309,IF($T$823="AFOLU",AF309)))))),IF($S$823="Per unit land area (km2)",IF($T$823="All sectors",AA513,IF($T$823="Stationary",AB513,IF($T$823="Transportation",AC513,IF($T$823="Waste",AD513,IF($T$823="IPPU",AE513,IF($T$823="AFOLU",AF513)))))),IF($S$823="Per unit GDP ($m)",IF($T$823="All sectors",AA717,IF($T$823="Stationary",AB717,IF($T$823="Transportation",AC717,IF($T$823="Waste",AD717,IF($T$823="IPPU",AE717,IF($T$823="AFOLU",AF717)))))),""))))),"")</f>
        <v/>
      </c>
      <c r="V927" s="124" t="str">
        <f>IF('Analysis_2-must not modify'!$T927="","",IF($S$823="Total GHG",IF($T$823="All sectors",U105,IF($T$823="Stationary",AG105,IF($T$823="Transportation",AP105,IF($T$823="Waste",AV105,IF($T$823="IPPU",BA105,Iif($T$823="AFOLU",BD105)))))),IF($S$823="Per capita",IF($T$823="All sectors",U309,IF($T$823="Stationary",AG309,IF($T$823="Transportation",AP309,IF($T$823="Waste",AV309,IF($T$823="IPPU",BA309,IF($T$823="AFOLU",BD309)))))),IF($S$823="Per unit land area (km2)",IF($T$823="All sectors",U513,IF($T$823="Stationary",AG513,IF($T$823="Transportation",AP513,IF($T$823="Waste",AV513,IF($T$823="IPPU",BA513,Iif($T$823="AFOLU",BD513)))))),IF($S$823="Per unit GDP ($m)",IF($T$823="All sectors",U717,IF($T$823="Stationary",AG717,IF($T$823="Transportation",AP717,IF($T$823="Waste",AV717,IF($T$823="IPPU",BA105,IF($T$823="AFOLU",BD717)))))),"")))))</f>
        <v/>
      </c>
      <c r="W927" s="124" t="str">
        <f>IF('Analysis_2-must not modify'!$T927="","",IF($S$823="Total GHG",IF($T$823="All sectors",V105,IF($T$823="Stationary",AH105,IF($T$823="Transportation",AQ105,IF($T$823="Waste",AW105,IF($T$823="IPPU",BB105,Iif($T$823="AFOLU",BE105)))))),IF($S$823="Per capita",IF($T$823="All sectors",V309,IF($T$823="Stationary",AH309,IF($T$823="Transportation",AQ309,IF($T$823="Waste",AW309,IF($T$823="IPPU",BB309,IF($T$823="AFOLU",BE309)))))),IF($S$823="Per unit land area (km2)",IF($T$823="All sectors",V513,IF($T$823="Stationary",AH513,IF($T$823="Transportation",AQ513,IF($T$823="Waste",AW513,IF($T$823="IPPU",BB513,Iif($T$823="AFOLU",BE513)))))),IF($S$823="Per unit GDP ($m)",IF($T$823="All sectors",V717,IF($T$823="Stationary",AH717,IF($T$823="Transportation",AQ717,IF($T$823="Waste",AW717,IF($T$823="IPPU",BB105,IF($T$823="AFOLU",BE717)))))),"")))))</f>
        <v/>
      </c>
      <c r="X927" s="124" t="str">
        <f>IF('Analysis_2-must not modify'!$T927="","",IF($S$823="Total GHG",IF($T$823="All sectors",W105,IF($T$823="Stationary",AI105,IF($T$823="Transportation",AR105,IF($T$823="Waste",AX105,IF($T$823="IPPU","",IF($T$823="AFOLU",BF105)))))),IF($S$823="Per capita",IF($T$823="All sectors",W309,IF($T$823="Stationary",AI309,IF($T$823="Transportation",AR309,IF($T$823="Waste",AX309,IF($T$823="IPPU","",IF($T$823="AFOLU",BF309)))))),IF($S$823="Per unit land area (km2)",IF($T$823="All sectors",W513,IF($T$823="Stationary",AI513,IF($T$823="Transportation",AR513,IF($T$823="Waste",AX513,IF($T$823="IPPU","",IF($T$823="AFOLU",BF513)))))),IF($S$823="Per unit GDP ($m)",IF($T$823="All sectors",W717,IF($T$823="Stationary",AI717,IF($T$823="Transportation",AR717,IF($T$823="Waste",AX717,IF($T$823="IPPU","",IF($T$823="AFOLU",BF717)))))),"")))))</f>
        <v/>
      </c>
      <c r="Y927" s="124" t="str">
        <f>IF('Analysis_2-must not modify'!$T927="","",IF($S$823="Total GHG",IF($T$823="All sectors",X105,IF($T$823="Stationary",AJ105,IF($T$823="Transportation",AS105,IF($T$823="Waste",AY105,"")))),IF($S$823="Per capita",IF($T$823="All sectors",X309,IF($T$823="Stationary",AJ309,IF($T$823="Transportation",AS309,IF($T$823="Waste",AY309,"")))),IF($S$823="Per unit land area (km2)",IF($T$823="All sectors",X513,IF($T$823="Stationary",AJ513,IF($T$823="Transportation",AS513,IF($T$823="Waste",AY513,"")))),IF($S$823="Per unit GDP ($m)",IF($T$823="All sectors",X717,IF($T$823="Stationary",AJ717,IF($T$823="Transportation",AS717,IF($T$823="Waste",AY717,"")))),"")))))</f>
        <v/>
      </c>
      <c r="Z927" s="124" t="str">
        <f>IF('Analysis_2-must not modify'!$T927="","",IF($S$823="Total GHG",IF($T$823="All sectors",Y105,IF($T$823="Stationary",AK105,IF($T$823="Transportation",AT105,""))),IF($S$823="Per capita",IF($T$823="All sectors",Y309,IF($T$823="Stationary",AK309,IF($T$823="Transportation",AT309,""))),IF($S$823="Per unit land area (km2)",IF($T$823="All sectors",Y513,IF($T$823="Stationary",AK513,IF($T$823="Transportation",AT513,""))),IF($S$823="Per unit GDP ($m)",IF($T$823="All sectors",Y717,IF($T$823="Stationary",AK717,IF($T$823="Transportation",AT717,""))),"")))))</f>
        <v/>
      </c>
      <c r="AA927" s="124" t="str">
        <f>IF('Analysis_2-must not modify'!$T927="","",IF($S$823="Total GHG",IF($T$823="All sectors","",IF($T$823="Stationary",AL105,"")),IF($S$823="Per capita",IF($T$823="All sectors","",IF($T$823="Stationary",AL309,"")),IF($S$823="Per unit land area (km2)",IF($T$823="All sectors","",IF($T$823="Stationary",AL513,"")),IF($S$823="Per unit GDP ($m)",IF($T$823="All sectors","",IF($T$823="Stationary",AL717,"")),"")))))</f>
        <v/>
      </c>
      <c r="AB927" s="124" t="str">
        <f>IF('Analysis_2-must not modify'!$T927="","",IF($S$823="Total GHG",IF($T$823="All sectors","",IF($T$823="Stationary",AM105,"")),IF($S$823="Per capita",IF($T$823="All sectors","",IF($T$823="Stationary",AM309,"")),IF($S$823="Per unit land area (km2)",IF($T$823="All sectors","",IF($T$823="Stationary",AM513,"")),IF($S$823="Per unit GDP ($m)",IF($T$823="All sectors","",IF($T$823="Stationary",AM717,"")),"")))))</f>
        <v/>
      </c>
      <c r="AC927" s="124" t="str">
        <f>IF('Analysis_2-must not modify'!$T927="","",IF($S$823="Total GHG",IF($T$823="All sectors","",IF($T$823="Stationary",AN105,"")),IF($S$823="Per capita",IF($T$823="All sectors","",IF($T$823="Stationary",AN309,"")),IF($S$823="Per unit land area (km2)",IF($T$823="All sectors","",IF($T$823="Stationary",AN513,"")),IF($S$823="Per unit GDP ($m)",IF($T$823="All sectors","",IF($T$823="Stationary",AN717,"")),"")))))</f>
        <v/>
      </c>
      <c r="AD927" s="121" t="str">
        <f>IF(U927&lt;X$1+1,U927,IF('Analysis_2-must not modify'!$U927="","",RANK('Analysis_2-must not modify'!$U927,rankORIGINAL)+'Analysis_2-must not modify'!X$1))</f>
        <v/>
      </c>
      <c r="AE927" s="50" t="str">
        <f t="shared" si="564"/>
        <v/>
      </c>
      <c r="AF927" s="83">
        <f t="shared" si="574"/>
        <v>1.7849070203972941</v>
      </c>
      <c r="AG927" s="83">
        <f t="shared" si="574"/>
        <v>2.0687613597500003</v>
      </c>
      <c r="AH927" s="83" t="str">
        <f t="shared" si="574"/>
        <v/>
      </c>
      <c r="AI927" s="83" t="str">
        <f t="shared" si="574"/>
        <v/>
      </c>
      <c r="AJ927" s="83" t="str">
        <f t="shared" si="574"/>
        <v/>
      </c>
      <c r="AK927" s="83" t="str">
        <f t="shared" si="574"/>
        <v/>
      </c>
      <c r="AL927" s="83" t="str">
        <f t="shared" si="574"/>
        <v/>
      </c>
      <c r="AM927" s="83">
        <f t="shared" si="574"/>
        <v>1.8782584631932352E-2</v>
      </c>
      <c r="AN927" s="83">
        <f t="shared" ca="1" si="548"/>
        <v>61</v>
      </c>
      <c r="AO927" s="50" t="str">
        <f t="shared" si="565"/>
        <v/>
      </c>
      <c r="AP927" s="83">
        <f t="shared" si="575"/>
        <v>3.6975572849903795</v>
      </c>
      <c r="AQ927" s="83" t="str">
        <f t="shared" si="575"/>
        <v/>
      </c>
      <c r="AR927" s="83" t="str">
        <f t="shared" si="575"/>
        <v/>
      </c>
      <c r="AS927" s="83" t="str">
        <f t="shared" si="575"/>
        <v/>
      </c>
      <c r="AT927" s="83" t="str">
        <f t="shared" si="575"/>
        <v/>
      </c>
      <c r="AU927" s="83">
        <f t="shared" ca="1" si="549"/>
        <v>12</v>
      </c>
      <c r="AV927" s="50" t="str">
        <f t="shared" si="566"/>
        <v/>
      </c>
      <c r="AW927" s="83">
        <f t="shared" si="573"/>
        <v>0.12189315243015759</v>
      </c>
      <c r="AX927" s="83" t="str">
        <f t="shared" si="573"/>
        <v/>
      </c>
      <c r="AY927" s="83" t="str">
        <f t="shared" si="573"/>
        <v/>
      </c>
      <c r="AZ927" s="83">
        <f t="shared" si="573"/>
        <v>2.2397080208123935E-2</v>
      </c>
      <c r="BA927" s="83">
        <f t="shared" ca="1" si="550"/>
        <v>114</v>
      </c>
      <c r="BB927" s="50" t="str">
        <f t="shared" si="567"/>
        <v/>
      </c>
      <c r="BC927" s="83" t="str">
        <f t="shared" si="551"/>
        <v/>
      </c>
      <c r="BD927" s="83" t="str">
        <f t="shared" si="552"/>
        <v/>
      </c>
      <c r="BE927" s="83" t="e">
        <f t="shared" ca="1" si="553"/>
        <v>#VALUE!</v>
      </c>
      <c r="BF927" s="50" t="str">
        <f t="shared" si="568"/>
        <v/>
      </c>
    </row>
    <row r="928" spans="1:58" ht="15" customHeight="1">
      <c r="A928" s="25">
        <f t="shared" si="562"/>
        <v>22</v>
      </c>
      <c r="B928" s="25">
        <v>97</v>
      </c>
      <c r="C928" s="112" t="str">
        <f t="shared" ref="C928:C959" si="576">Q106</f>
        <v>Portland_2016</v>
      </c>
      <c r="D928" s="112" t="str">
        <f>IFERROR(VLOOKUP($C928,'Analysis-must not modify'!$C:$G,4,FALSE),"")</f>
        <v>USA</v>
      </c>
      <c r="E928" s="112" t="str">
        <f>IFERROR(VLOOKUP($C928,'Analysis-must not modify'!$C:$G,5,FALSE),"")</f>
        <v>North America</v>
      </c>
      <c r="F928" s="112" t="str">
        <f t="shared" si="554"/>
        <v>North_America</v>
      </c>
      <c r="G928" s="121">
        <f>VLOOKUP(C928,'Analysis-must not modify'!C:D,2,FALSE)</f>
        <v>2016</v>
      </c>
      <c r="H928" s="121" t="str">
        <f>VLOOKUP(C928,'Analysis-must not modify'!C:FF,160,FALSE)</f>
        <v>Yes</v>
      </c>
      <c r="I928" s="121" t="str">
        <f>VLOOKUP(C928,'Analysis-must not modify'!C:FI,161,FALSE)</f>
        <v>Mediterranean</v>
      </c>
      <c r="J928" s="121">
        <f>VLOOKUP(C928,'Analysis-must not modify'!C:FI,162,FALSE)</f>
        <v>68953.87650887885</v>
      </c>
      <c r="K928" s="121">
        <f>VLOOKUP(C928,'Analysis-must not modify'!C:FI,163,FALSE)</f>
        <v>662.60646230323118</v>
      </c>
      <c r="L928" s="121">
        <f t="shared" si="555"/>
        <v>1</v>
      </c>
      <c r="M928" s="121">
        <f t="shared" si="556"/>
        <v>1</v>
      </c>
      <c r="N928" s="121">
        <f t="shared" si="557"/>
        <v>1</v>
      </c>
      <c r="O928" s="121">
        <f t="shared" si="558"/>
        <v>1</v>
      </c>
      <c r="P928" s="121">
        <f t="shared" si="563"/>
        <v>1</v>
      </c>
      <c r="Q928" s="121">
        <f t="shared" si="559"/>
        <v>1</v>
      </c>
      <c r="R928" s="121" t="str">
        <f t="shared" si="560"/>
        <v>Portland_2016</v>
      </c>
      <c r="S928" s="122">
        <f t="shared" si="561"/>
        <v>2016</v>
      </c>
      <c r="T928" s="121" t="str">
        <f t="shared" ref="T928:T959" si="577">IFERROR(R928,"")</f>
        <v>Portland_2016</v>
      </c>
      <c r="U928" s="121">
        <f ca="1">IFERROR(IF('Analysis_2-must not modify'!$R928="","",IF($S$823="Total GHG",IF($T$823="All sectors",AA106,IF($T$823="Stationary",AB106,IF($T$823="Transportation",AC106,IF($T$823="Waste",AD106,IF($T$823="IPPU",AE106,Iif($T$823="AFOLU",AF106)))))),IF($S$823="Per capita",IF($T$823="All sectors",AA310,IF($T$823="Stationary",AB310,IF($T$823="Transportation",AC310,IF($T$823="Waste",AD310,IF($T$823="IPPU",AE310,IF($T$823="AFOLU",AF310)))))),IF($S$823="Per unit land area (km2)",IF($T$823="All sectors",AA514,IF($T$823="Stationary",AB514,IF($T$823="Transportation",AC514,IF($T$823="Waste",AD514,IF($T$823="IPPU",AE514,IF($T$823="AFOLU",AF514)))))),IF($S$823="Per unit GDP ($m)",IF($T$823="All sectors",AA718,IF($T$823="Stationary",AB718,IF($T$823="Transportation",AC718,IF($T$823="Waste",AD718,IF($T$823="IPPU",AE718,IF($T$823="AFOLU",AF718)))))),""))))),"")</f>
        <v>48</v>
      </c>
      <c r="V928" s="124">
        <f>IF('Analysis_2-must not modify'!$T928="","",IF($S$823="Total GHG",IF($T$823="All sectors",U106,IF($T$823="Stationary",AG106,IF($T$823="Transportation",AP106,IF($T$823="Waste",AV106,IF($T$823="IPPU",BA106,Iif($T$823="AFOLU",BD106)))))),IF($S$823="Per capita",IF($T$823="All sectors",U310,IF($T$823="Stationary",AG310,IF($T$823="Transportation",AP310,IF($T$823="Waste",AV310,IF($T$823="IPPU",BA310,IF($T$823="AFOLU",BD310)))))),IF($S$823="Per unit land area (km2)",IF($T$823="All sectors",U514,IF($T$823="Stationary",AG514,IF($T$823="Transportation",AP514,IF($T$823="Waste",AV514,IF($T$823="IPPU",BA514,Iif($T$823="AFOLU",BD514)))))),IF($S$823="Per unit GDP ($m)",IF($T$823="All sectors",U718,IF($T$823="Stationary",AG718,IF($T$823="Transportation",AP718,IF($T$823="Waste",AV718,IF($T$823="IPPU",BA106,IF($T$823="AFOLU",BD718)))))),"")))))</f>
        <v>3.4801751262244207</v>
      </c>
      <c r="W928" s="124">
        <f>IF('Analysis_2-must not modify'!$T928="","",IF($S$823="Total GHG",IF($T$823="All sectors",V106,IF($T$823="Stationary",AH106,IF($T$823="Transportation",AQ106,IF($T$823="Waste",AW106,IF($T$823="IPPU",BB106,Iif($T$823="AFOLU",BE106)))))),IF($S$823="Per capita",IF($T$823="All sectors",V310,IF($T$823="Stationary",AH310,IF($T$823="Transportation",AQ310,IF($T$823="Waste",AW310,IF($T$823="IPPU",BB310,IF($T$823="AFOLU",BE310)))))),IF($S$823="Per unit land area (km2)",IF($T$823="All sectors",V514,IF($T$823="Stationary",AH514,IF($T$823="Transportation",AQ514,IF($T$823="Waste",AW514,IF($T$823="IPPU",BB514,Iif($T$823="AFOLU",BE514)))))),IF($S$823="Per unit GDP ($m)",IF($T$823="All sectors",V718,IF($T$823="Stationary",AH718,IF($T$823="Transportation",AQ718,IF($T$823="Waste",AW718,IF($T$823="IPPU",BB106,IF($T$823="AFOLU",BE718)))))),"")))))</f>
        <v>3.7738576908745807</v>
      </c>
      <c r="X928" s="124">
        <f>IF('Analysis_2-must not modify'!$T928="","",IF($S$823="Total GHG",IF($T$823="All sectors",W106,IF($T$823="Stationary",AI106,IF($T$823="Transportation",AR106,IF($T$823="Waste",AX106,IF($T$823="IPPU","",IF($T$823="AFOLU",BF106)))))),IF($S$823="Per capita",IF($T$823="All sectors",W310,IF($T$823="Stationary",AI310,IF($T$823="Transportation",AR310,IF($T$823="Waste",AX310,IF($T$823="IPPU","",IF($T$823="AFOLU",BF310)))))),IF($S$823="Per unit land area (km2)",IF($T$823="All sectors",W514,IF($T$823="Stationary",AI514,IF($T$823="Transportation",AR514,IF($T$823="Waste",AX514,IF($T$823="IPPU","",IF($T$823="AFOLU",BF514)))))),IF($S$823="Per unit GDP ($m)",IF($T$823="All sectors",W718,IF($T$823="Stationary",AI718,IF($T$823="Transportation",AR718,IF($T$823="Waste",AX718,IF($T$823="IPPU","",IF($T$823="AFOLU",BF718)))))),"")))))</f>
        <v>0.16047235066256879</v>
      </c>
      <c r="Y928" s="124" t="str">
        <f>IF('Analysis_2-must not modify'!$T928="","",IF($S$823="Total GHG",IF($T$823="All sectors",X106,IF($T$823="Stationary",AJ106,IF($T$823="Transportation",AS106,IF($T$823="Waste",AY106,"")))),IF($S$823="Per capita",IF($T$823="All sectors",X310,IF($T$823="Stationary",AJ310,IF($T$823="Transportation",AS310,IF($T$823="Waste",AY310,"")))),IF($S$823="Per unit land area (km2)",IF($T$823="All sectors",X514,IF($T$823="Stationary",AJ514,IF($T$823="Transportation",AS514,IF($T$823="Waste",AY514,"")))),IF($S$823="Per unit GDP ($m)",IF($T$823="All sectors",X718,IF($T$823="Stationary",AJ718,IF($T$823="Transportation",AS718,IF($T$823="Waste",AY718,"")))),"")))))</f>
        <v/>
      </c>
      <c r="Z928" s="124" t="str">
        <f>IF('Analysis_2-must not modify'!$T928="","",IF($S$823="Total GHG",IF($T$823="All sectors",Y106,IF($T$823="Stationary",AK106,IF($T$823="Transportation",AT106,""))),IF($S$823="Per capita",IF($T$823="All sectors",Y310,IF($T$823="Stationary",AK310,IF($T$823="Transportation",AT310,""))),IF($S$823="Per unit land area (km2)",IF($T$823="All sectors",Y514,IF($T$823="Stationary",AK514,IF($T$823="Transportation",AT514,""))),IF($S$823="Per unit GDP ($m)",IF($T$823="All sectors",Y718,IF($T$823="Stationary",AK718,IF($T$823="Transportation",AT718,""))),"")))))</f>
        <v/>
      </c>
      <c r="AA928" s="124" t="str">
        <f>IF('Analysis_2-must not modify'!$T928="","",IF($S$823="Total GHG",IF($T$823="All sectors","",IF($T$823="Stationary",AL106,"")),IF($S$823="Per capita",IF($T$823="All sectors","",IF($T$823="Stationary",AL310,"")),IF($S$823="Per unit land area (km2)",IF($T$823="All sectors","",IF($T$823="Stationary",AL514,"")),IF($S$823="Per unit GDP ($m)",IF($T$823="All sectors","",IF($T$823="Stationary",AL718,"")),"")))))</f>
        <v/>
      </c>
      <c r="AB928" s="124" t="str">
        <f>IF('Analysis_2-must not modify'!$T928="","",IF($S$823="Total GHG",IF($T$823="All sectors","",IF($T$823="Stationary",AM106,"")),IF($S$823="Per capita",IF($T$823="All sectors","",IF($T$823="Stationary",AM310,"")),IF($S$823="Per unit land area (km2)",IF($T$823="All sectors","",IF($T$823="Stationary",AM514,"")),IF($S$823="Per unit GDP ($m)",IF($T$823="All sectors","",IF($T$823="Stationary",AM718,"")),"")))))</f>
        <v/>
      </c>
      <c r="AC928" s="124" t="str">
        <f>IF('Analysis_2-must not modify'!$T928="","",IF($S$823="Total GHG",IF($T$823="All sectors","",IF($T$823="Stationary",AN106,"")),IF($S$823="Per capita",IF($T$823="All sectors","",IF($T$823="Stationary",AN310,"")),IF($S$823="Per unit land area (km2)",IF($T$823="All sectors","",IF($T$823="Stationary",AN514,"")),IF($S$823="Per unit GDP ($m)",IF($T$823="All sectors","",IF($T$823="Stationary",AN718,"")),"")))))</f>
        <v/>
      </c>
      <c r="AD928" s="121">
        <f ca="1">IF(U928&lt;X$1+1,U928,IF('Analysis_2-must not modify'!$U928="","",RANK('Analysis_2-must not modify'!$U928,rankORIGINAL)+'Analysis_2-must not modify'!X$1))</f>
        <v>49</v>
      </c>
      <c r="AE928" s="50" t="str">
        <f t="shared" si="564"/>
        <v>Portland_2016</v>
      </c>
      <c r="AF928" s="83">
        <f t="shared" si="574"/>
        <v>1.4874976805715672</v>
      </c>
      <c r="AG928" s="83">
        <f t="shared" si="574"/>
        <v>1.9746859331354421</v>
      </c>
      <c r="AH928" s="83" t="str">
        <f t="shared" si="574"/>
        <v/>
      </c>
      <c r="AI928" s="83" t="str">
        <f t="shared" si="574"/>
        <v/>
      </c>
      <c r="AJ928" s="83" t="str">
        <f t="shared" si="574"/>
        <v/>
      </c>
      <c r="AK928" s="83" t="str">
        <f t="shared" si="574"/>
        <v/>
      </c>
      <c r="AL928" s="83" t="str">
        <f t="shared" si="574"/>
        <v/>
      </c>
      <c r="AM928" s="83">
        <f t="shared" si="574"/>
        <v>1.7991512517411344E-2</v>
      </c>
      <c r="AN928" s="83">
        <f t="shared" ref="AN928:AN959" ca="1" si="578">IF($S$823="Total GHG",AB106,IF($S$823="Per capita",AB310,IF($S$823="Per unit land area (km2)",AB514,IF($S$823="Per unit GDP ($m)",AB718,""))))</f>
        <v>68</v>
      </c>
      <c r="AO928" s="50" t="str">
        <f t="shared" si="565"/>
        <v>Portland_2016</v>
      </c>
      <c r="AP928" s="83">
        <f t="shared" si="575"/>
        <v>3.7738576908745807</v>
      </c>
      <c r="AQ928" s="83" t="str">
        <f t="shared" si="575"/>
        <v/>
      </c>
      <c r="AR928" s="83" t="str">
        <f t="shared" si="575"/>
        <v/>
      </c>
      <c r="AS928" s="83" t="str">
        <f t="shared" si="575"/>
        <v/>
      </c>
      <c r="AT928" s="83" t="str">
        <f t="shared" si="575"/>
        <v/>
      </c>
      <c r="AU928" s="83">
        <f t="shared" ref="AU928:AU959" ca="1" si="579">IF($S$823="Total GHG",AC106,IF($S$823="Per capita",AC310,IF($S$823="Per unit land area (km2)",AC514,IF($S$823="Per unit GDP ($m)",AC718,""))))</f>
        <v>8</v>
      </c>
      <c r="AV928" s="50" t="str">
        <f t="shared" si="566"/>
        <v>Portland_2016</v>
      </c>
      <c r="AW928" s="83">
        <f t="shared" si="573"/>
        <v>0.1396775681886952</v>
      </c>
      <c r="AX928" s="83" t="str">
        <f t="shared" si="573"/>
        <v/>
      </c>
      <c r="AY928" s="83" t="str">
        <f t="shared" si="573"/>
        <v/>
      </c>
      <c r="AZ928" s="83">
        <f t="shared" si="573"/>
        <v>2.0794782473873608E-2</v>
      </c>
      <c r="BA928" s="83">
        <f t="shared" ref="BA928:BA959" ca="1" si="580">IF($S$823="Total GHG",AD106,IF($S$823="Per capita",AD310,IF($S$823="Per unit land area (km2)",AD514,IF($S$823="Per unit GDP ($m)",AD718,""))))</f>
        <v>112</v>
      </c>
      <c r="BB928" s="50" t="str">
        <f t="shared" si="567"/>
        <v>Portland_2016</v>
      </c>
      <c r="BC928" s="83" t="str">
        <f t="shared" ref="BC928:BC959" si="581">IF($S$823="Total GHG",BA106,IF($S$823="Per capita",BA310,IF($S$823="Per unit land area (km2)",BA514,IF($S$823="Per unit GDP ($m)",BA718,""))))</f>
        <v/>
      </c>
      <c r="BD928" s="83" t="str">
        <f t="shared" ref="BD928:BD959" si="582">IF($S$823="Total GHG",BB106,IF($S$823="Per capita",BB310,IF($S$823="Per unit land area (km2)",BB514,IF($S$823="Per unit GDP ($m)",BB718,""))))</f>
        <v/>
      </c>
      <c r="BE928" s="83" t="e">
        <f t="shared" ref="BE928:BE959" ca="1" si="583">IF($S$823="Total GHG",AE106,IF($S$823="Per capita",AE310,IF($S$823="Per unit land area (km2)",AE514,IF($S$823="Per unit GDP ($m)",AE718,""))))</f>
        <v>#VALUE!</v>
      </c>
      <c r="BF928" s="50" t="str">
        <f t="shared" si="568"/>
        <v>Portland_2016</v>
      </c>
    </row>
    <row r="929" spans="1:58" ht="15" customHeight="1">
      <c r="A929" s="25">
        <f t="shared" si="562"/>
        <v>23</v>
      </c>
      <c r="B929" s="25">
        <v>98</v>
      </c>
      <c r="C929" s="112" t="str">
        <f t="shared" si="576"/>
        <v>Rio de Janeiro_2012</v>
      </c>
      <c r="D929" s="112" t="str">
        <f>IFERROR(VLOOKUP($C929,'Analysis-must not modify'!$C:$G,4,FALSE),"")</f>
        <v>Brazil</v>
      </c>
      <c r="E929" s="112" t="str">
        <f>IFERROR(VLOOKUP($C929,'Analysis-must not modify'!$C:$G,5,FALSE),"")</f>
        <v>Latin America</v>
      </c>
      <c r="F929" s="112" t="str">
        <f t="shared" si="554"/>
        <v>Latin_America</v>
      </c>
      <c r="G929" s="121">
        <f>VLOOKUP(C929,'Analysis-must not modify'!C:D,2,FALSE)</f>
        <v>2012</v>
      </c>
      <c r="H929" s="121" t="str">
        <f>VLOOKUP(C929,'Analysis-must not modify'!C:FF,160,FALSE)</f>
        <v>Yes</v>
      </c>
      <c r="I929" s="121" t="str">
        <f>VLOOKUP(C929,'Analysis-must not modify'!C:FI,161,FALSE)</f>
        <v>Tropical</v>
      </c>
      <c r="J929" s="121">
        <f>VLOOKUP(C929,'Analysis-must not modify'!C:FI,162,FALSE)</f>
        <v>11746.052782268098</v>
      </c>
      <c r="K929" s="121">
        <f>VLOOKUP(C929,'Analysis-must not modify'!C:FI,163,FALSE)</f>
        <v>5218.4376429084732</v>
      </c>
      <c r="L929" s="121">
        <f t="shared" si="555"/>
        <v>1</v>
      </c>
      <c r="M929" s="121">
        <f t="shared" si="556"/>
        <v>1</v>
      </c>
      <c r="N929" s="121">
        <f t="shared" si="557"/>
        <v>1</v>
      </c>
      <c r="O929" s="121">
        <f t="shared" si="558"/>
        <v>1</v>
      </c>
      <c r="P929" s="121">
        <f t="shared" si="563"/>
        <v>1</v>
      </c>
      <c r="Q929" s="121">
        <f t="shared" si="559"/>
        <v>1</v>
      </c>
      <c r="R929" s="121" t="str">
        <f t="shared" si="560"/>
        <v>Rio de Janeiro_2012</v>
      </c>
      <c r="S929" s="122">
        <f t="shared" si="561"/>
        <v>2012</v>
      </c>
      <c r="T929" s="121" t="str">
        <f t="shared" si="577"/>
        <v>Rio de Janeiro_2012</v>
      </c>
      <c r="U929" s="121">
        <f ca="1">IFERROR(IF('Analysis_2-must not modify'!$R929="","",IF($S$823="Total GHG",IF($T$823="All sectors",AA107,IF($T$823="Stationary",AB107,IF($T$823="Transportation",AC107,IF($T$823="Waste",AD107,IF($T$823="IPPU",AE107,Iif($T$823="AFOLU",AF107)))))),IF($S$823="Per capita",IF($T$823="All sectors",AA311,IF($T$823="Stationary",AB311,IF($T$823="Transportation",AC311,IF($T$823="Waste",AD311,IF($T$823="IPPU",AE311,IF($T$823="AFOLU",AF311)))))),IF($S$823="Per unit land area (km2)",IF($T$823="All sectors",AA515,IF($T$823="Stationary",AB515,IF($T$823="Transportation",AC515,IF($T$823="Waste",AD515,IF($T$823="IPPU",AE515,IF($T$823="AFOLU",AF515)))))),IF($S$823="Per unit GDP ($m)",IF($T$823="All sectors",AA719,IF($T$823="Stationary",AB719,IF($T$823="Transportation",AC719,IF($T$823="Waste",AD719,IF($T$823="IPPU",AE719,IF($T$823="AFOLU",AF719)))))),""))))),"")</f>
        <v>134</v>
      </c>
      <c r="V929" s="124">
        <f>IF('Analysis_2-must not modify'!$T929="","",IF($S$823="Total GHG",IF($T$823="All sectors",U107,IF($T$823="Stationary",AG107,IF($T$823="Transportation",AP107,IF($T$823="Waste",AV107,IF($T$823="IPPU",BA107,Iif($T$823="AFOLU",BD107)))))),IF($S$823="Per capita",IF($T$823="All sectors",U311,IF($T$823="Stationary",AG311,IF($T$823="Transportation",AP311,IF($T$823="Waste",AV311,IF($T$823="IPPU",BA311,IF($T$823="AFOLU",BD311)))))),IF($S$823="Per unit land area (km2)",IF($T$823="All sectors",U515,IF($T$823="Stationary",AG515,IF($T$823="Transportation",AP515,IF($T$823="Waste",AV515,IF($T$823="IPPU",BA515,Iif($T$823="AFOLU",BD515)))))),IF($S$823="Per unit GDP ($m)",IF($T$823="All sectors",U719,IF($T$823="Stationary",AG719,IF($T$823="Transportation",AP719,IF($T$823="Waste",AV719,IF($T$823="IPPU",BA107,IF($T$823="AFOLU",BD719)))))),"")))))</f>
        <v>1.4457468862000717</v>
      </c>
      <c r="W929" s="124">
        <f>IF('Analysis_2-must not modify'!$T929="","",IF($S$823="Total GHG",IF($T$823="All sectors",V107,IF($T$823="Stationary",AH107,IF($T$823="Transportation",AQ107,IF($T$823="Waste",AW107,IF($T$823="IPPU",BB107,Iif($T$823="AFOLU",BE107)))))),IF($S$823="Per capita",IF($T$823="All sectors",V311,IF($T$823="Stationary",AH311,IF($T$823="Transportation",AQ311,IF($T$823="Waste",AW311,IF($T$823="IPPU",BB311,IF($T$823="AFOLU",BE311)))))),IF($S$823="Per unit land area (km2)",IF($T$823="All sectors",V515,IF($T$823="Stationary",AH515,IF($T$823="Transportation",AQ515,IF($T$823="Waste",AW515,IF($T$823="IPPU",BB515,Iif($T$823="AFOLU",BE515)))))),IF($S$823="Per unit GDP ($m)",IF($T$823="All sectors",V719,IF($T$823="Stationary",AH719,IF($T$823="Transportation",AQ719,IF($T$823="Waste",AW719,IF($T$823="IPPU",BB107,IF($T$823="AFOLU",BE719)))))),"")))))</f>
        <v>0.8508316421579557</v>
      </c>
      <c r="X929" s="124">
        <f>IF('Analysis_2-must not modify'!$T929="","",IF($S$823="Total GHG",IF($T$823="All sectors",W107,IF($T$823="Stationary",AI107,IF($T$823="Transportation",AR107,IF($T$823="Waste",AX107,IF($T$823="IPPU","",IF($T$823="AFOLU",BF107)))))),IF($S$823="Per capita",IF($T$823="All sectors",W311,IF($T$823="Stationary",AI311,IF($T$823="Transportation",AR311,IF($T$823="Waste",AX311,IF($T$823="IPPU","",IF($T$823="AFOLU",BF311)))))),IF($S$823="Per unit land area (km2)",IF($T$823="All sectors",W515,IF($T$823="Stationary",AI515,IF($T$823="Transportation",AR515,IF($T$823="Waste",AX515,IF($T$823="IPPU","",IF($T$823="AFOLU",BF515)))))),IF($S$823="Per unit GDP ($m)",IF($T$823="All sectors",W719,IF($T$823="Stationary",AI719,IF($T$823="Transportation",AR719,IF($T$823="Waste",AX719,IF($T$823="IPPU","",IF($T$823="AFOLU",BF719)))))),"")))))</f>
        <v>0.36474697376801363</v>
      </c>
      <c r="Y929" s="124" t="str">
        <f>IF('Analysis_2-must not modify'!$T929="","",IF($S$823="Total GHG",IF($T$823="All sectors",X107,IF($T$823="Stationary",AJ107,IF($T$823="Transportation",AS107,IF($T$823="Waste",AY107,"")))),IF($S$823="Per capita",IF($T$823="All sectors",X311,IF($T$823="Stationary",AJ311,IF($T$823="Transportation",AS311,IF($T$823="Waste",AY311,"")))),IF($S$823="Per unit land area (km2)",IF($T$823="All sectors",X515,IF($T$823="Stationary",AJ515,IF($T$823="Transportation",AS515,IF($T$823="Waste",AY515,"")))),IF($S$823="Per unit GDP ($m)",IF($T$823="All sectors",X719,IF($T$823="Stationary",AJ719,IF($T$823="Transportation",AS719,IF($T$823="Waste",AY719,"")))),"")))))</f>
        <v/>
      </c>
      <c r="Z929" s="124" t="str">
        <f>IF('Analysis_2-must not modify'!$T929="","",IF($S$823="Total GHG",IF($T$823="All sectors",Y107,IF($T$823="Stationary",AK107,IF($T$823="Transportation",AT107,""))),IF($S$823="Per capita",IF($T$823="All sectors",Y311,IF($T$823="Stationary",AK311,IF($T$823="Transportation",AT311,""))),IF($S$823="Per unit land area (km2)",IF($T$823="All sectors",Y515,IF($T$823="Stationary",AK515,IF($T$823="Transportation",AT515,""))),IF($S$823="Per unit GDP ($m)",IF($T$823="All sectors",Y719,IF($T$823="Stationary",AK719,IF($T$823="Transportation",AT719,""))),"")))))</f>
        <v/>
      </c>
      <c r="AA929" s="124" t="str">
        <f>IF('Analysis_2-must not modify'!$T929="","",IF($S$823="Total GHG",IF($T$823="All sectors","",IF($T$823="Stationary",AL107,"")),IF($S$823="Per capita",IF($T$823="All sectors","",IF($T$823="Stationary",AL311,"")),IF($S$823="Per unit land area (km2)",IF($T$823="All sectors","",IF($T$823="Stationary",AL515,"")),IF($S$823="Per unit GDP ($m)",IF($T$823="All sectors","",IF($T$823="Stationary",AL719,"")),"")))))</f>
        <v/>
      </c>
      <c r="AB929" s="124" t="str">
        <f>IF('Analysis_2-must not modify'!$T929="","",IF($S$823="Total GHG",IF($T$823="All sectors","",IF($T$823="Stationary",AM107,"")),IF($S$823="Per capita",IF($T$823="All sectors","",IF($T$823="Stationary",AM311,"")),IF($S$823="Per unit land area (km2)",IF($T$823="All sectors","",IF($T$823="Stationary",AM515,"")),IF($S$823="Per unit GDP ($m)",IF($T$823="All sectors","",IF($T$823="Stationary",AM719,"")),"")))))</f>
        <v/>
      </c>
      <c r="AC929" s="124" t="str">
        <f>IF('Analysis_2-must not modify'!$T929="","",IF($S$823="Total GHG",IF($T$823="All sectors","",IF($T$823="Stationary",AN107,"")),IF($S$823="Per capita",IF($T$823="All sectors","",IF($T$823="Stationary",AN311,"")),IF($S$823="Per unit land area (km2)",IF($T$823="All sectors","",IF($T$823="Stationary",AN515,"")),IF($S$823="Per unit GDP ($m)",IF($T$823="All sectors","",IF($T$823="Stationary",AN719,"")),"")))))</f>
        <v/>
      </c>
      <c r="AD929" s="121">
        <f ca="1">IF(U929&lt;X$1+1,U929,IF('Analysis_2-must not modify'!$U929="","",RANK('Analysis_2-must not modify'!$U929,rankORIGINAL)+'Analysis_2-must not modify'!X$1))</f>
        <v>17</v>
      </c>
      <c r="AE929" s="50" t="str">
        <f t="shared" si="564"/>
        <v>Rio de Janeiro_2012</v>
      </c>
      <c r="AF929" s="83">
        <f t="shared" si="574"/>
        <v>0.31049031946968531</v>
      </c>
      <c r="AG929" s="83">
        <f t="shared" si="574"/>
        <v>0.33563540218920723</v>
      </c>
      <c r="AH929" s="83">
        <f t="shared" si="574"/>
        <v>0.41718192748573385</v>
      </c>
      <c r="AI929" s="83" t="str">
        <f t="shared" si="574"/>
        <v/>
      </c>
      <c r="AJ929" s="83">
        <f t="shared" si="574"/>
        <v>1.0380988289856418E-4</v>
      </c>
      <c r="AK929" s="83">
        <f t="shared" si="574"/>
        <v>7.3785836697457937E-3</v>
      </c>
      <c r="AL929" s="83">
        <f t="shared" si="574"/>
        <v>0.1441897003109405</v>
      </c>
      <c r="AM929" s="83">
        <f t="shared" si="574"/>
        <v>1.8954138727555015E-2</v>
      </c>
      <c r="AN929" s="83">
        <f t="shared" ca="1" si="578"/>
        <v>134</v>
      </c>
      <c r="AO929" s="50" t="str">
        <f t="shared" si="565"/>
        <v>Rio de Janeiro_2012</v>
      </c>
      <c r="AP929" s="83">
        <f t="shared" si="575"/>
        <v>0.83506878060390188</v>
      </c>
      <c r="AQ929" s="83">
        <f t="shared" si="575"/>
        <v>1.4208026697619279E-2</v>
      </c>
      <c r="AR929" s="83">
        <f t="shared" si="575"/>
        <v>1.5548348564345558E-3</v>
      </c>
      <c r="AS929" s="83" t="str">
        <f t="shared" si="575"/>
        <v/>
      </c>
      <c r="AT929" s="83" t="str">
        <f t="shared" si="575"/>
        <v/>
      </c>
      <c r="AU929" s="83">
        <f t="shared" ca="1" si="579"/>
        <v>137</v>
      </c>
      <c r="AV929" s="50" t="str">
        <f t="shared" si="566"/>
        <v>Rio de Janeiro_2012</v>
      </c>
      <c r="AW929" s="83">
        <f t="shared" si="573"/>
        <v>0.2668738398413843</v>
      </c>
      <c r="AX929" s="83">
        <f t="shared" si="573"/>
        <v>1.1447524290759887E-4</v>
      </c>
      <c r="AY929" s="83">
        <f t="shared" si="573"/>
        <v>7.0400404363495233E-5</v>
      </c>
      <c r="AZ929" s="83">
        <f t="shared" si="573"/>
        <v>9.7688258279358217E-2</v>
      </c>
      <c r="BA929" s="83">
        <f t="shared" ca="1" si="580"/>
        <v>73</v>
      </c>
      <c r="BB929" s="50" t="str">
        <f t="shared" si="567"/>
        <v>Rio de Janeiro_2012</v>
      </c>
      <c r="BC929" s="83" t="str">
        <f t="shared" si="581"/>
        <v/>
      </c>
      <c r="BD929" s="83" t="str">
        <f t="shared" si="582"/>
        <v/>
      </c>
      <c r="BE929" s="83" t="e">
        <f t="shared" ca="1" si="583"/>
        <v>#VALUE!</v>
      </c>
      <c r="BF929" s="50" t="str">
        <f t="shared" si="568"/>
        <v>Rio de Janeiro_2012</v>
      </c>
    </row>
    <row r="930" spans="1:58" ht="15" customHeight="1">
      <c r="A930" s="25">
        <f t="shared" si="562"/>
        <v>23</v>
      </c>
      <c r="B930" s="25">
        <v>99</v>
      </c>
      <c r="C930" s="112" t="str">
        <f t="shared" si="576"/>
        <v>San Francisco_2012</v>
      </c>
      <c r="D930" s="112" t="str">
        <f>IFERROR(VLOOKUP($C930,'Analysis-must not modify'!$C:$G,4,FALSE),"")</f>
        <v>USA</v>
      </c>
      <c r="E930" s="112" t="str">
        <f>IFERROR(VLOOKUP($C930,'Analysis-must not modify'!$C:$G,5,FALSE),"")</f>
        <v>North America</v>
      </c>
      <c r="F930" s="112" t="str">
        <f t="shared" si="554"/>
        <v>North_America</v>
      </c>
      <c r="G930" s="121">
        <f>VLOOKUP(C930,'Analysis-must not modify'!C:D,2,FALSE)</f>
        <v>2012</v>
      </c>
      <c r="H930" s="121" t="str">
        <f>VLOOKUP(C930,'Analysis-must not modify'!C:FF,160,FALSE)</f>
        <v>No</v>
      </c>
      <c r="I930" s="121" t="str">
        <f>VLOOKUP(C930,'Analysis-must not modify'!C:FI,161,FALSE)</f>
        <v>Mediterranean</v>
      </c>
      <c r="J930" s="121">
        <f>VLOOKUP(C930,'Analysis-must not modify'!C:FI,162,FALSE)</f>
        <v>107811.29172608833</v>
      </c>
      <c r="K930" s="121">
        <f>VLOOKUP(C930,'Analysis-must not modify'!C:FI,163,FALSE)</f>
        <v>6838.181818181818</v>
      </c>
      <c r="L930" s="121">
        <f t="shared" si="555"/>
        <v>1</v>
      </c>
      <c r="M930" s="121">
        <f t="shared" si="556"/>
        <v>1</v>
      </c>
      <c r="N930" s="121">
        <f t="shared" si="557"/>
        <v>1</v>
      </c>
      <c r="O930" s="121">
        <f t="shared" si="558"/>
        <v>1</v>
      </c>
      <c r="P930" s="121">
        <f t="shared" si="563"/>
        <v>1</v>
      </c>
      <c r="Q930" s="121">
        <f t="shared" si="559"/>
        <v>0</v>
      </c>
      <c r="R930" s="121" t="str">
        <f t="shared" si="560"/>
        <v/>
      </c>
      <c r="S930" s="122" t="str">
        <f t="shared" si="561"/>
        <v/>
      </c>
      <c r="T930" s="121" t="str">
        <f t="shared" si="577"/>
        <v/>
      </c>
      <c r="U930" s="121" t="str">
        <f>IFERROR(IF('Analysis_2-must not modify'!$R930="","",IF($S$823="Total GHG",IF($T$823="All sectors",AA108,IF($T$823="Stationary",AB108,IF($T$823="Transportation",AC108,IF($T$823="Waste",AD108,IF($T$823="IPPU",AE108,Iif($T$823="AFOLU",AF108)))))),IF($S$823="Per capita",IF($T$823="All sectors",AA312,IF($T$823="Stationary",AB312,IF($T$823="Transportation",AC312,IF($T$823="Waste",AD312,IF($T$823="IPPU",AE312,IF($T$823="AFOLU",AF312)))))),IF($S$823="Per unit land area (km2)",IF($T$823="All sectors",AA516,IF($T$823="Stationary",AB516,IF($T$823="Transportation",AC516,IF($T$823="Waste",AD516,IF($T$823="IPPU",AE516,IF($T$823="AFOLU",AF516)))))),IF($S$823="Per unit GDP ($m)",IF($T$823="All sectors",AA720,IF($T$823="Stationary",AB720,IF($T$823="Transportation",AC720,IF($T$823="Waste",AD720,IF($T$823="IPPU",AE720,IF($T$823="AFOLU",AF720)))))),""))))),"")</f>
        <v/>
      </c>
      <c r="V930" s="124" t="str">
        <f>IF('Analysis_2-must not modify'!$T930="","",IF($S$823="Total GHG",IF($T$823="All sectors",U108,IF($T$823="Stationary",AG108,IF($T$823="Transportation",AP108,IF($T$823="Waste",AV108,IF($T$823="IPPU",BA108,Iif($T$823="AFOLU",BD108)))))),IF($S$823="Per capita",IF($T$823="All sectors",U312,IF($T$823="Stationary",AG312,IF($T$823="Transportation",AP312,IF($T$823="Waste",AV312,IF($T$823="IPPU",BA312,IF($T$823="AFOLU",BD312)))))),IF($S$823="Per unit land area (km2)",IF($T$823="All sectors",U516,IF($T$823="Stationary",AG516,IF($T$823="Transportation",AP516,IF($T$823="Waste",AV516,IF($T$823="IPPU",BA516,Iif($T$823="AFOLU",BD516)))))),IF($S$823="Per unit GDP ($m)",IF($T$823="All sectors",U720,IF($T$823="Stationary",AG720,IF($T$823="Transportation",AP720,IF($T$823="Waste",AV720,IF($T$823="IPPU",BA108,IF($T$823="AFOLU",BD720)))))),"")))))</f>
        <v/>
      </c>
      <c r="W930" s="124" t="str">
        <f>IF('Analysis_2-must not modify'!$T930="","",IF($S$823="Total GHG",IF($T$823="All sectors",V108,IF($T$823="Stationary",AH108,IF($T$823="Transportation",AQ108,IF($T$823="Waste",AW108,IF($T$823="IPPU",BB108,Iif($T$823="AFOLU",BE108)))))),IF($S$823="Per capita",IF($T$823="All sectors",V312,IF($T$823="Stationary",AH312,IF($T$823="Transportation",AQ312,IF($T$823="Waste",AW312,IF($T$823="IPPU",BB312,IF($T$823="AFOLU",BE312)))))),IF($S$823="Per unit land area (km2)",IF($T$823="All sectors",V516,IF($T$823="Stationary",AH516,IF($T$823="Transportation",AQ516,IF($T$823="Waste",AW516,IF($T$823="IPPU",BB516,Iif($T$823="AFOLU",BE516)))))),IF($S$823="Per unit GDP ($m)",IF($T$823="All sectors",V720,IF($T$823="Stationary",AH720,IF($T$823="Transportation",AQ720,IF($T$823="Waste",AW720,IF($T$823="IPPU",BB108,IF($T$823="AFOLU",BE720)))))),"")))))</f>
        <v/>
      </c>
      <c r="X930" s="124" t="str">
        <f>IF('Analysis_2-must not modify'!$T930="","",IF($S$823="Total GHG",IF($T$823="All sectors",W108,IF($T$823="Stationary",AI108,IF($T$823="Transportation",AR108,IF($T$823="Waste",AX108,IF($T$823="IPPU","",IF($T$823="AFOLU",BF108)))))),IF($S$823="Per capita",IF($T$823="All sectors",W312,IF($T$823="Stationary",AI312,IF($T$823="Transportation",AR312,IF($T$823="Waste",AX312,IF($T$823="IPPU","",IF($T$823="AFOLU",BF312)))))),IF($S$823="Per unit land area (km2)",IF($T$823="All sectors",W516,IF($T$823="Stationary",AI516,IF($T$823="Transportation",AR516,IF($T$823="Waste",AX516,IF($T$823="IPPU","",IF($T$823="AFOLU",BF516)))))),IF($S$823="Per unit GDP ($m)",IF($T$823="All sectors",W720,IF($T$823="Stationary",AI720,IF($T$823="Transportation",AR720,IF($T$823="Waste",AX720,IF($T$823="IPPU","",IF($T$823="AFOLU",BF720)))))),"")))))</f>
        <v/>
      </c>
      <c r="Y930" s="124" t="str">
        <f>IF('Analysis_2-must not modify'!$T930="","",IF($S$823="Total GHG",IF($T$823="All sectors",X108,IF($T$823="Stationary",AJ108,IF($T$823="Transportation",AS108,IF($T$823="Waste",AY108,"")))),IF($S$823="Per capita",IF($T$823="All sectors",X312,IF($T$823="Stationary",AJ312,IF($T$823="Transportation",AS312,IF($T$823="Waste",AY312,"")))),IF($S$823="Per unit land area (km2)",IF($T$823="All sectors",X516,IF($T$823="Stationary",AJ516,IF($T$823="Transportation",AS516,IF($T$823="Waste",AY516,"")))),IF($S$823="Per unit GDP ($m)",IF($T$823="All sectors",X720,IF($T$823="Stationary",AJ720,IF($T$823="Transportation",AS720,IF($T$823="Waste",AY720,"")))),"")))))</f>
        <v/>
      </c>
      <c r="Z930" s="124" t="str">
        <f>IF('Analysis_2-must not modify'!$T930="","",IF($S$823="Total GHG",IF($T$823="All sectors",Y108,IF($T$823="Stationary",AK108,IF($T$823="Transportation",AT108,""))),IF($S$823="Per capita",IF($T$823="All sectors",Y312,IF($T$823="Stationary",AK312,IF($T$823="Transportation",AT312,""))),IF($S$823="Per unit land area (km2)",IF($T$823="All sectors",Y516,IF($T$823="Stationary",AK516,IF($T$823="Transportation",AT516,""))),IF($S$823="Per unit GDP ($m)",IF($T$823="All sectors",Y720,IF($T$823="Stationary",AK720,IF($T$823="Transportation",AT720,""))),"")))))</f>
        <v/>
      </c>
      <c r="AA930" s="124" t="str">
        <f>IF('Analysis_2-must not modify'!$T930="","",IF($S$823="Total GHG",IF($T$823="All sectors","",IF($T$823="Stationary",AL108,"")),IF($S$823="Per capita",IF($T$823="All sectors","",IF($T$823="Stationary",AL312,"")),IF($S$823="Per unit land area (km2)",IF($T$823="All sectors","",IF($T$823="Stationary",AL516,"")),IF($S$823="Per unit GDP ($m)",IF($T$823="All sectors","",IF($T$823="Stationary",AL720,"")),"")))))</f>
        <v/>
      </c>
      <c r="AB930" s="124" t="str">
        <f>IF('Analysis_2-must not modify'!$T930="","",IF($S$823="Total GHG",IF($T$823="All sectors","",IF($T$823="Stationary",AM108,"")),IF($S$823="Per capita",IF($T$823="All sectors","",IF($T$823="Stationary",AM312,"")),IF($S$823="Per unit land area (km2)",IF($T$823="All sectors","",IF($T$823="Stationary",AM516,"")),IF($S$823="Per unit GDP ($m)",IF($T$823="All sectors","",IF($T$823="Stationary",AM720,"")),"")))))</f>
        <v/>
      </c>
      <c r="AC930" s="124" t="str">
        <f>IF('Analysis_2-must not modify'!$T930="","",IF($S$823="Total GHG",IF($T$823="All sectors","",IF($T$823="Stationary",AN108,"")),IF($S$823="Per capita",IF($T$823="All sectors","",IF($T$823="Stationary",AN312,"")),IF($S$823="Per unit land area (km2)",IF($T$823="All sectors","",IF($T$823="Stationary",AN516,"")),IF($S$823="Per unit GDP ($m)",IF($T$823="All sectors","",IF($T$823="Stationary",AN720,"")),"")))))</f>
        <v/>
      </c>
      <c r="AD930" s="121" t="str">
        <f>IF(U930&lt;X$1+1,U930,IF('Analysis_2-must not modify'!$U930="","",RANK('Analysis_2-must not modify'!$U930,rankORIGINAL)+'Analysis_2-must not modify'!X$1))</f>
        <v/>
      </c>
      <c r="AE930" s="50" t="str">
        <f t="shared" si="564"/>
        <v/>
      </c>
      <c r="AF930" s="83">
        <f t="shared" si="574"/>
        <v>1.2696263167170672</v>
      </c>
      <c r="AG930" s="83">
        <f t="shared" si="574"/>
        <v>1.783320955545092</v>
      </c>
      <c r="AH930" s="83" t="str">
        <f t="shared" si="574"/>
        <v/>
      </c>
      <c r="AI930" s="83" t="str">
        <f t="shared" si="574"/>
        <v/>
      </c>
      <c r="AJ930" s="83">
        <f t="shared" si="574"/>
        <v>1.3173479007033912E-4</v>
      </c>
      <c r="AK930" s="83">
        <f t="shared" si="574"/>
        <v>0.20434724807232119</v>
      </c>
      <c r="AL930" s="83" t="str">
        <f t="shared" si="574"/>
        <v/>
      </c>
      <c r="AM930" s="83">
        <f t="shared" si="574"/>
        <v>1.6049243400695645E-2</v>
      </c>
      <c r="AN930" s="83">
        <f t="shared" ca="1" si="578"/>
        <v>75</v>
      </c>
      <c r="AO930" s="50" t="str">
        <f t="shared" si="565"/>
        <v/>
      </c>
      <c r="AP930" s="83">
        <f t="shared" si="575"/>
        <v>2.3819758865072536</v>
      </c>
      <c r="AQ930" s="83">
        <f t="shared" si="575"/>
        <v>8.2939309311991144E-2</v>
      </c>
      <c r="AR930" s="83">
        <f t="shared" si="575"/>
        <v>0.67035000362572816</v>
      </c>
      <c r="AS930" s="83" t="str">
        <f t="shared" si="575"/>
        <v/>
      </c>
      <c r="AT930" s="83" t="str">
        <f t="shared" si="575"/>
        <v/>
      </c>
      <c r="AU930" s="83">
        <f t="shared" ca="1" si="579"/>
        <v>15</v>
      </c>
      <c r="AV930" s="50" t="str">
        <f t="shared" si="566"/>
        <v/>
      </c>
      <c r="AW930" s="83">
        <f t="shared" si="573"/>
        <v>0.21802412930487541</v>
      </c>
      <c r="AX930" s="83" t="str">
        <f t="shared" si="573"/>
        <v/>
      </c>
      <c r="AY930" s="83" t="str">
        <f t="shared" si="573"/>
        <v/>
      </c>
      <c r="AZ930" s="83">
        <f t="shared" si="573"/>
        <v>1.1269964511718753E-2</v>
      </c>
      <c r="BA930" s="83">
        <f t="shared" ca="1" si="580"/>
        <v>92</v>
      </c>
      <c r="BB930" s="50" t="str">
        <f t="shared" si="567"/>
        <v/>
      </c>
      <c r="BC930" s="83" t="str">
        <f t="shared" si="581"/>
        <v/>
      </c>
      <c r="BD930" s="83" t="str">
        <f t="shared" si="582"/>
        <v/>
      </c>
      <c r="BE930" s="83" t="e">
        <f t="shared" ca="1" si="583"/>
        <v>#VALUE!</v>
      </c>
      <c r="BF930" s="50" t="str">
        <f t="shared" si="568"/>
        <v/>
      </c>
    </row>
    <row r="931" spans="1:58" ht="15" customHeight="1">
      <c r="A931" s="25">
        <f t="shared" si="562"/>
        <v>23</v>
      </c>
      <c r="B931" s="25">
        <v>100</v>
      </c>
      <c r="C931" s="112" t="str">
        <f t="shared" si="576"/>
        <v>San Francisco_2015</v>
      </c>
      <c r="D931" s="112" t="str">
        <f>IFERROR(VLOOKUP($C931,'Analysis-must not modify'!$C:$G,4,FALSE),"")</f>
        <v>USA</v>
      </c>
      <c r="E931" s="112" t="str">
        <f>IFERROR(VLOOKUP($C931,'Analysis-must not modify'!$C:$G,5,FALSE),"")</f>
        <v>North America</v>
      </c>
      <c r="F931" s="112" t="str">
        <f t="shared" si="554"/>
        <v>North_America</v>
      </c>
      <c r="G931" s="121">
        <f>VLOOKUP(C931,'Analysis-must not modify'!C:D,2,FALSE)</f>
        <v>2015</v>
      </c>
      <c r="H931" s="121" t="str">
        <f>VLOOKUP(C931,'Analysis-must not modify'!C:FF,160,FALSE)</f>
        <v>No</v>
      </c>
      <c r="I931" s="121" t="str">
        <f>VLOOKUP(C931,'Analysis-must not modify'!C:FI,161,FALSE)</f>
        <v>Mediterranean</v>
      </c>
      <c r="J931" s="121">
        <f>VLOOKUP(C931,'Analysis-must not modify'!C:FI,162,FALSE)</f>
        <v>103149.36240772603</v>
      </c>
      <c r="K931" s="121">
        <f>VLOOKUP(C931,'Analysis-must not modify'!C:FI,163,FALSE)</f>
        <v>7147.2396694214876</v>
      </c>
      <c r="L931" s="121">
        <f t="shared" si="555"/>
        <v>1</v>
      </c>
      <c r="M931" s="121">
        <f t="shared" si="556"/>
        <v>1</v>
      </c>
      <c r="N931" s="121">
        <f t="shared" si="557"/>
        <v>1</v>
      </c>
      <c r="O931" s="121">
        <f t="shared" si="558"/>
        <v>1</v>
      </c>
      <c r="P931" s="121">
        <f t="shared" si="563"/>
        <v>1</v>
      </c>
      <c r="Q931" s="121">
        <f t="shared" si="559"/>
        <v>0</v>
      </c>
      <c r="R931" s="121" t="str">
        <f t="shared" si="560"/>
        <v/>
      </c>
      <c r="S931" s="122" t="str">
        <f t="shared" si="561"/>
        <v/>
      </c>
      <c r="T931" s="121" t="str">
        <f t="shared" si="577"/>
        <v/>
      </c>
      <c r="U931" s="121" t="str">
        <f>IFERROR(IF('Analysis_2-must not modify'!$R931="","",IF($S$823="Total GHG",IF($T$823="All sectors",AA109,IF($T$823="Stationary",AB109,IF($T$823="Transportation",AC109,IF($T$823="Waste",AD109,IF($T$823="IPPU",AE109,Iif($T$823="AFOLU",AF109)))))),IF($S$823="Per capita",IF($T$823="All sectors",AA313,IF($T$823="Stationary",AB313,IF($T$823="Transportation",AC313,IF($T$823="Waste",AD313,IF($T$823="IPPU",AE313,IF($T$823="AFOLU",AF313)))))),IF($S$823="Per unit land area (km2)",IF($T$823="All sectors",AA517,IF($T$823="Stationary",AB517,IF($T$823="Transportation",AC517,IF($T$823="Waste",AD517,IF($T$823="IPPU",AE517,IF($T$823="AFOLU",AF517)))))),IF($S$823="Per unit GDP ($m)",IF($T$823="All sectors",AA721,IF($T$823="Stationary",AB721,IF($T$823="Transportation",AC721,IF($T$823="Waste",AD721,IF($T$823="IPPU",AE721,IF($T$823="AFOLU",AF721)))))),""))))),"")</f>
        <v/>
      </c>
      <c r="V931" s="124" t="str">
        <f>IF('Analysis_2-must not modify'!$T931="","",IF($S$823="Total GHG",IF($T$823="All sectors",U109,IF($T$823="Stationary",AG109,IF($T$823="Transportation",AP109,IF($T$823="Waste",AV109,IF($T$823="IPPU",BA109,Iif($T$823="AFOLU",BD109)))))),IF($S$823="Per capita",IF($T$823="All sectors",U313,IF($T$823="Stationary",AG313,IF($T$823="Transportation",AP313,IF($T$823="Waste",AV313,IF($T$823="IPPU",BA313,IF($T$823="AFOLU",BD313)))))),IF($S$823="Per unit land area (km2)",IF($T$823="All sectors",U517,IF($T$823="Stationary",AG517,IF($T$823="Transportation",AP517,IF($T$823="Waste",AV517,IF($T$823="IPPU",BA517,Iif($T$823="AFOLU",BD517)))))),IF($S$823="Per unit GDP ($m)",IF($T$823="All sectors",U721,IF($T$823="Stationary",AG721,IF($T$823="Transportation",AP721,IF($T$823="Waste",AV721,IF($T$823="IPPU",BA109,IF($T$823="AFOLU",BD721)))))),"")))))</f>
        <v/>
      </c>
      <c r="W931" s="124" t="str">
        <f>IF('Analysis_2-must not modify'!$T931="","",IF($S$823="Total GHG",IF($T$823="All sectors",V109,IF($T$823="Stationary",AH109,IF($T$823="Transportation",AQ109,IF($T$823="Waste",AW109,IF($T$823="IPPU",BB109,Iif($T$823="AFOLU",BE109)))))),IF($S$823="Per capita",IF($T$823="All sectors",V313,IF($T$823="Stationary",AH313,IF($T$823="Transportation",AQ313,IF($T$823="Waste",AW313,IF($T$823="IPPU",BB313,IF($T$823="AFOLU",BE313)))))),IF($S$823="Per unit land area (km2)",IF($T$823="All sectors",V517,IF($T$823="Stationary",AH517,IF($T$823="Transportation",AQ517,IF($T$823="Waste",AW517,IF($T$823="IPPU",BB517,Iif($T$823="AFOLU",BE517)))))),IF($S$823="Per unit GDP ($m)",IF($T$823="All sectors",V721,IF($T$823="Stationary",AH721,IF($T$823="Transportation",AQ721,IF($T$823="Waste",AW721,IF($T$823="IPPU",BB109,IF($T$823="AFOLU",BE721)))))),"")))))</f>
        <v/>
      </c>
      <c r="X931" s="124" t="str">
        <f>IF('Analysis_2-must not modify'!$T931="","",IF($S$823="Total GHG",IF($T$823="All sectors",W109,IF($T$823="Stationary",AI109,IF($T$823="Transportation",AR109,IF($T$823="Waste",AX109,IF($T$823="IPPU","",IF($T$823="AFOLU",BF109)))))),IF($S$823="Per capita",IF($T$823="All sectors",W313,IF($T$823="Stationary",AI313,IF($T$823="Transportation",AR313,IF($T$823="Waste",AX313,IF($T$823="IPPU","",IF($T$823="AFOLU",BF313)))))),IF($S$823="Per unit land area (km2)",IF($T$823="All sectors",W517,IF($T$823="Stationary",AI517,IF($T$823="Transportation",AR517,IF($T$823="Waste",AX517,IF($T$823="IPPU","",IF($T$823="AFOLU",BF517)))))),IF($S$823="Per unit GDP ($m)",IF($T$823="All sectors",W721,IF($T$823="Stationary",AI721,IF($T$823="Transportation",AR721,IF($T$823="Waste",AX721,IF($T$823="IPPU","",IF($T$823="AFOLU",BF721)))))),"")))))</f>
        <v/>
      </c>
      <c r="Y931" s="124" t="str">
        <f>IF('Analysis_2-must not modify'!$T931="","",IF($S$823="Total GHG",IF($T$823="All sectors",X109,IF($T$823="Stationary",AJ109,IF($T$823="Transportation",AS109,IF($T$823="Waste",AY109,"")))),IF($S$823="Per capita",IF($T$823="All sectors",X313,IF($T$823="Stationary",AJ313,IF($T$823="Transportation",AS313,IF($T$823="Waste",AY313,"")))),IF($S$823="Per unit land area (km2)",IF($T$823="All sectors",X517,IF($T$823="Stationary",AJ517,IF($T$823="Transportation",AS517,IF($T$823="Waste",AY517,"")))),IF($S$823="Per unit GDP ($m)",IF($T$823="All sectors",X721,IF($T$823="Stationary",AJ721,IF($T$823="Transportation",AS721,IF($T$823="Waste",AY721,"")))),"")))))</f>
        <v/>
      </c>
      <c r="Z931" s="124" t="str">
        <f>IF('Analysis_2-must not modify'!$T931="","",IF($S$823="Total GHG",IF($T$823="All sectors",Y109,IF($T$823="Stationary",AK109,IF($T$823="Transportation",AT109,""))),IF($S$823="Per capita",IF($T$823="All sectors",Y313,IF($T$823="Stationary",AK313,IF($T$823="Transportation",AT313,""))),IF($S$823="Per unit land area (km2)",IF($T$823="All sectors",Y517,IF($T$823="Stationary",AK517,IF($T$823="Transportation",AT517,""))),IF($S$823="Per unit GDP ($m)",IF($T$823="All sectors",Y721,IF($T$823="Stationary",AK721,IF($T$823="Transportation",AT721,""))),"")))))</f>
        <v/>
      </c>
      <c r="AA931" s="124" t="str">
        <f>IF('Analysis_2-must not modify'!$T931="","",IF($S$823="Total GHG",IF($T$823="All sectors","",IF($T$823="Stationary",AL109,"")),IF($S$823="Per capita",IF($T$823="All sectors","",IF($T$823="Stationary",AL313,"")),IF($S$823="Per unit land area (km2)",IF($T$823="All sectors","",IF($T$823="Stationary",AL517,"")),IF($S$823="Per unit GDP ($m)",IF($T$823="All sectors","",IF($T$823="Stationary",AL721,"")),"")))))</f>
        <v/>
      </c>
      <c r="AB931" s="124" t="str">
        <f>IF('Analysis_2-must not modify'!$T931="","",IF($S$823="Total GHG",IF($T$823="All sectors","",IF($T$823="Stationary",AM109,"")),IF($S$823="Per capita",IF($T$823="All sectors","",IF($T$823="Stationary",AM313,"")),IF($S$823="Per unit land area (km2)",IF($T$823="All sectors","",IF($T$823="Stationary",AM517,"")),IF($S$823="Per unit GDP ($m)",IF($T$823="All sectors","",IF($T$823="Stationary",AM721,"")),"")))))</f>
        <v/>
      </c>
      <c r="AC931" s="124" t="str">
        <f>IF('Analysis_2-must not modify'!$T931="","",IF($S$823="Total GHG",IF($T$823="All sectors","",IF($T$823="Stationary",AN109,"")),IF($S$823="Per capita",IF($T$823="All sectors","",IF($T$823="Stationary",AN313,"")),IF($S$823="Per unit land area (km2)",IF($T$823="All sectors","",IF($T$823="Stationary",AN517,"")),IF($S$823="Per unit GDP ($m)",IF($T$823="All sectors","",IF($T$823="Stationary",AN721,"")),"")))))</f>
        <v/>
      </c>
      <c r="AD931" s="121" t="str">
        <f>IF(U931&lt;X$1+1,U931,IF('Analysis_2-must not modify'!$U931="","",RANK('Analysis_2-must not modify'!$U931,rankORIGINAL)+'Analysis_2-must not modify'!X$1))</f>
        <v/>
      </c>
      <c r="AE931" s="50" t="str">
        <f t="shared" si="564"/>
        <v/>
      </c>
      <c r="AF931" s="83">
        <f t="shared" si="574"/>
        <v>0.99228248387820861</v>
      </c>
      <c r="AG931" s="83">
        <f t="shared" si="574"/>
        <v>1.5448626828779308</v>
      </c>
      <c r="AH931" s="83" t="str">
        <f t="shared" si="574"/>
        <v/>
      </c>
      <c r="AI931" s="83" t="str">
        <f t="shared" si="574"/>
        <v/>
      </c>
      <c r="AJ931" s="83">
        <f t="shared" si="574"/>
        <v>1.8222373314092245E-2</v>
      </c>
      <c r="AK931" s="83">
        <f t="shared" si="574"/>
        <v>2.2270233495020903E-2</v>
      </c>
      <c r="AL931" s="83" t="str">
        <f t="shared" si="574"/>
        <v/>
      </c>
      <c r="AM931" s="83">
        <f t="shared" si="574"/>
        <v>1.2896411179029624E-2</v>
      </c>
      <c r="AN931" s="83">
        <f t="shared" ca="1" si="578"/>
        <v>91</v>
      </c>
      <c r="AO931" s="50" t="str">
        <f t="shared" si="565"/>
        <v/>
      </c>
      <c r="AP931" s="83">
        <f t="shared" si="575"/>
        <v>2.244439184293832</v>
      </c>
      <c r="AQ931" s="83">
        <f t="shared" si="575"/>
        <v>0.13385774318480465</v>
      </c>
      <c r="AR931" s="83">
        <f t="shared" si="575"/>
        <v>0.53863538026786739</v>
      </c>
      <c r="AS931" s="83" t="str">
        <f t="shared" si="575"/>
        <v/>
      </c>
      <c r="AT931" s="83" t="str">
        <f t="shared" si="575"/>
        <v/>
      </c>
      <c r="AU931" s="83">
        <f t="shared" ca="1" si="579"/>
        <v>20</v>
      </c>
      <c r="AV931" s="50" t="str">
        <f t="shared" si="566"/>
        <v/>
      </c>
      <c r="AW931" s="83">
        <f t="shared" si="573"/>
        <v>0.33206395348837209</v>
      </c>
      <c r="AX931" s="83" t="str">
        <f t="shared" si="573"/>
        <v/>
      </c>
      <c r="AY931" s="83" t="str">
        <f t="shared" si="573"/>
        <v/>
      </c>
      <c r="AZ931" s="83">
        <f t="shared" si="573"/>
        <v>6.5591913022579546E-3</v>
      </c>
      <c r="BA931" s="83">
        <f t="shared" ca="1" si="580"/>
        <v>79</v>
      </c>
      <c r="BB931" s="50" t="str">
        <f t="shared" si="567"/>
        <v/>
      </c>
      <c r="BC931" s="83" t="str">
        <f t="shared" si="581"/>
        <v/>
      </c>
      <c r="BD931" s="83" t="str">
        <f t="shared" si="582"/>
        <v/>
      </c>
      <c r="BE931" s="83" t="e">
        <f t="shared" ca="1" si="583"/>
        <v>#VALUE!</v>
      </c>
      <c r="BF931" s="50" t="str">
        <f t="shared" si="568"/>
        <v/>
      </c>
    </row>
    <row r="932" spans="1:58" s="115" customFormat="1" ht="15" customHeight="1">
      <c r="A932" s="25">
        <f t="shared" si="562"/>
        <v>24</v>
      </c>
      <c r="B932" s="25">
        <v>101</v>
      </c>
      <c r="C932" s="112" t="str">
        <f t="shared" si="576"/>
        <v>San Francisco_2016</v>
      </c>
      <c r="D932" s="112" t="str">
        <f>IFERROR(VLOOKUP($C932,'Analysis-must not modify'!$C:$G,4,FALSE),"")</f>
        <v>USA</v>
      </c>
      <c r="E932" s="112" t="str">
        <f>IFERROR(VLOOKUP($C932,'Analysis-must not modify'!$C:$G,5,FALSE),"")</f>
        <v>North America</v>
      </c>
      <c r="F932" s="112" t="str">
        <f t="shared" si="554"/>
        <v>North_America</v>
      </c>
      <c r="G932" s="121">
        <f>VLOOKUP(C932,'Analysis-must not modify'!C:D,2,FALSE)</f>
        <v>2016</v>
      </c>
      <c r="H932" s="121" t="str">
        <f>VLOOKUP(C932,'Analysis-must not modify'!C:FF,160,FALSE)</f>
        <v>Yes</v>
      </c>
      <c r="I932" s="121" t="str">
        <f>VLOOKUP(C932,'Analysis-must not modify'!C:FI,161,FALSE)</f>
        <v>Mediterranean</v>
      </c>
      <c r="J932" s="121">
        <f>VLOOKUP(C932,'Analysis-must not modify'!C:FI,162,FALSE)</f>
        <v>159607.38878867179</v>
      </c>
      <c r="K932" s="121">
        <f>VLOOKUP(C932,'Analysis-must not modify'!C:FI,163,FALSE)</f>
        <v>7197.4132231404956</v>
      </c>
      <c r="L932" s="121">
        <f t="shared" si="555"/>
        <v>1</v>
      </c>
      <c r="M932" s="121">
        <f t="shared" si="556"/>
        <v>1</v>
      </c>
      <c r="N932" s="121">
        <f t="shared" si="557"/>
        <v>1</v>
      </c>
      <c r="O932" s="121">
        <f t="shared" si="558"/>
        <v>1</v>
      </c>
      <c r="P932" s="121">
        <f t="shared" si="563"/>
        <v>1</v>
      </c>
      <c r="Q932" s="121">
        <f t="shared" si="559"/>
        <v>1</v>
      </c>
      <c r="R932" s="121" t="str">
        <f t="shared" si="560"/>
        <v>San Francisco_2016</v>
      </c>
      <c r="S932" s="122">
        <f t="shared" si="561"/>
        <v>2016</v>
      </c>
      <c r="T932" s="121" t="str">
        <f t="shared" si="577"/>
        <v>San Francisco_2016</v>
      </c>
      <c r="U932" s="121">
        <f ca="1">IFERROR(IF('Analysis_2-must not modify'!$R932="","",IF($S$823="Total GHG",IF($T$823="All sectors",AA110,IF($T$823="Stationary",AB110,IF($T$823="Transportation",AC110,IF($T$823="Waste",AD110,IF($T$823="IPPU",AE110,Iif($T$823="AFOLU",AF110)))))),IF($S$823="Per capita",IF($T$823="All sectors",AA314,IF($T$823="Stationary",AB314,IF($T$823="Transportation",AC314,IF($T$823="Waste",AD314,IF($T$823="IPPU",AE314,IF($T$823="AFOLU",AF314)))))),IF($S$823="Per unit land area (km2)",IF($T$823="All sectors",AA518,IF($T$823="Stationary",AB518,IF($T$823="Transportation",AC518,IF($T$823="Waste",AD518,IF($T$823="IPPU",AE518,IF($T$823="AFOLU",AF518)))))),IF($S$823="Per unit GDP ($m)",IF($T$823="All sectors",AA722,IF($T$823="Stationary",AB722,IF($T$823="Transportation",AC722,IF($T$823="Waste",AD722,IF($T$823="IPPU",AE722,IF($T$823="AFOLU",AF722)))))),""))))),"")</f>
        <v>65</v>
      </c>
      <c r="V932" s="124">
        <f>IF('Analysis_2-must not modify'!$T932="","",IF($S$823="Total GHG",IF($T$823="All sectors",U110,IF($T$823="Stationary",AG110,IF($T$823="Transportation",AP110,IF($T$823="Waste",AV110,IF($T$823="IPPU",BA110,Iif($T$823="AFOLU",BD110)))))),IF($S$823="Per capita",IF($T$823="All sectors",U314,IF($T$823="Stationary",AG314,IF($T$823="Transportation",AP314,IF($T$823="Waste",AV314,IF($T$823="IPPU",BA314,IF($T$823="AFOLU",BD314)))))),IF($S$823="Per unit land area (km2)",IF($T$823="All sectors",U518,IF($T$823="Stationary",AG518,IF($T$823="Transportation",AP518,IF($T$823="Waste",AV518,IF($T$823="IPPU",BA518,Iif($T$823="AFOLU",BD518)))))),IF($S$823="Per unit GDP ($m)",IF($T$823="All sectors",U722,IF($T$823="Stationary",AG722,IF($T$823="Transportation",AP722,IF($T$823="Waste",AV722,IF($T$823="IPPU",BA110,IF($T$823="AFOLU",BD722)))))),"")))))</f>
        <v>2.7418514953783424</v>
      </c>
      <c r="W932" s="124">
        <f>IF('Analysis_2-must not modify'!$T932="","",IF($S$823="Total GHG",IF($T$823="All sectors",V110,IF($T$823="Stationary",AH110,IF($T$823="Transportation",AQ110,IF($T$823="Waste",AW110,IF($T$823="IPPU",BB110,Iif($T$823="AFOLU",BE110)))))),IF($S$823="Per capita",IF($T$823="All sectors",V314,IF($T$823="Stationary",AH314,IF($T$823="Transportation",AQ314,IF($T$823="Waste",AW314,IF($T$823="IPPU",BB314,IF($T$823="AFOLU",BE314)))))),IF($S$823="Per unit land area (km2)",IF($T$823="All sectors",V518,IF($T$823="Stationary",AH518,IF($T$823="Transportation",AQ518,IF($T$823="Waste",AW518,IF($T$823="IPPU",BB518,Iif($T$823="AFOLU",BE518)))))),IF($S$823="Per unit GDP ($m)",IF($T$823="All sectors",V722,IF($T$823="Stationary",AH722,IF($T$823="Transportation",AQ722,IF($T$823="Waste",AW722,IF($T$823="IPPU",BB110,IF($T$823="AFOLU",BE722)))))),"")))))</f>
        <v>2.783661300086921</v>
      </c>
      <c r="X932" s="124">
        <f>IF('Analysis_2-must not modify'!$T932="","",IF($S$823="Total GHG",IF($T$823="All sectors",W110,IF($T$823="Stationary",AI110,IF($T$823="Transportation",AR110,IF($T$823="Waste",AX110,IF($T$823="IPPU","",IF($T$823="AFOLU",BF110)))))),IF($S$823="Per capita",IF($T$823="All sectors",W314,IF($T$823="Stationary",AI314,IF($T$823="Transportation",AR314,IF($T$823="Waste",AX314,IF($T$823="IPPU","",IF($T$823="AFOLU",BF314)))))),IF($S$823="Per unit land area (km2)",IF($T$823="All sectors",W518,IF($T$823="Stationary",AI518,IF($T$823="Transportation",AR518,IF($T$823="Waste",AX518,IF($T$823="IPPU","",IF($T$823="AFOLU",BF518)))))),IF($S$823="Per unit GDP ($m)",IF($T$823="All sectors",W722,IF($T$823="Stationary",AI722,IF($T$823="Transportation",AR722,IF($T$823="Waste",AX722,IF($T$823="IPPU","",IF($T$823="AFOLU",BF722)))))),"")))))</f>
        <v>0.33984493275632943</v>
      </c>
      <c r="Y932" s="124" t="str">
        <f>IF('Analysis_2-must not modify'!$T932="","",IF($S$823="Total GHG",IF($T$823="All sectors",X110,IF($T$823="Stationary",AJ110,IF($T$823="Transportation",AS110,IF($T$823="Waste",AY110,"")))),IF($S$823="Per capita",IF($T$823="All sectors",X314,IF($T$823="Stationary",AJ314,IF($T$823="Transportation",AS314,IF($T$823="Waste",AY314,"")))),IF($S$823="Per unit land area (km2)",IF($T$823="All sectors",X518,IF($T$823="Stationary",AJ518,IF($T$823="Transportation",AS518,IF($T$823="Waste",AY518,"")))),IF($S$823="Per unit GDP ($m)",IF($T$823="All sectors",X722,IF($T$823="Stationary",AJ722,IF($T$823="Transportation",AS722,IF($T$823="Waste",AY722,"")))),"")))))</f>
        <v/>
      </c>
      <c r="Z932" s="124" t="str">
        <f>IF('Analysis_2-must not modify'!$T932="","",IF($S$823="Total GHG",IF($T$823="All sectors",Y110,IF($T$823="Stationary",AK110,IF($T$823="Transportation",AT110,""))),IF($S$823="Per capita",IF($T$823="All sectors",Y314,IF($T$823="Stationary",AK314,IF($T$823="Transportation",AT314,""))),IF($S$823="Per unit land area (km2)",IF($T$823="All sectors",Y518,IF($T$823="Stationary",AK518,IF($T$823="Transportation",AT518,""))),IF($S$823="Per unit GDP ($m)",IF($T$823="All sectors",Y722,IF($T$823="Stationary",AK722,IF($T$823="Transportation",AT722,""))),"")))))</f>
        <v/>
      </c>
      <c r="AA932" s="124" t="str">
        <f>IF('Analysis_2-must not modify'!$T932="","",IF($S$823="Total GHG",IF($T$823="All sectors","",IF($T$823="Stationary",AL110,"")),IF($S$823="Per capita",IF($T$823="All sectors","",IF($T$823="Stationary",AL314,"")),IF($S$823="Per unit land area (km2)",IF($T$823="All sectors","",IF($T$823="Stationary",AL518,"")),IF($S$823="Per unit GDP ($m)",IF($T$823="All sectors","",IF($T$823="Stationary",AL722,"")),"")))))</f>
        <v/>
      </c>
      <c r="AB932" s="124" t="str">
        <f>IF('Analysis_2-must not modify'!$T932="","",IF($S$823="Total GHG",IF($T$823="All sectors","",IF($T$823="Stationary",AM110,"")),IF($S$823="Per capita",IF($T$823="All sectors","",IF($T$823="Stationary",AM314,"")),IF($S$823="Per unit land area (km2)",IF($T$823="All sectors","",IF($T$823="Stationary",AM518,"")),IF($S$823="Per unit GDP ($m)",IF($T$823="All sectors","",IF($T$823="Stationary",AM722,"")),"")))))</f>
        <v/>
      </c>
      <c r="AC932" s="124" t="str">
        <f>IF('Analysis_2-must not modify'!$T932="","",IF($S$823="Total GHG",IF($T$823="All sectors","",IF($T$823="Stationary",AN110,"")),IF($S$823="Per capita",IF($T$823="All sectors","",IF($T$823="Stationary",AN314,"")),IF($S$823="Per unit land area (km2)",IF($T$823="All sectors","",IF($T$823="Stationary",AN518,"")),IF($S$823="Per unit GDP ($m)",IF($T$823="All sectors","",IF($T$823="Stationary",AN722,"")),"")))))</f>
        <v/>
      </c>
      <c r="AD932" s="121">
        <f ca="1">IF(U932&lt;X$1+1,U932,IF('Analysis_2-must not modify'!$U932="","",RANK('Analysis_2-must not modify'!$U932,rankORIGINAL)+'Analysis_2-must not modify'!X$1))</f>
        <v>42</v>
      </c>
      <c r="AE932" s="50" t="str">
        <f t="shared" si="564"/>
        <v>San Francisco_2016</v>
      </c>
      <c r="AF932" s="83">
        <f t="shared" ref="AF932:AM941" si="584">IF($S$823="Total GHG",AG110,IF($S$823="Per capita",AG314,IF($S$823="Per unit land area (km2)",AG518,IF($S$823="Per unit GDP ($m)",AG722,""))))</f>
        <v>0.95526132842258471</v>
      </c>
      <c r="AG932" s="83">
        <f t="shared" si="584"/>
        <v>1.3295903489407581</v>
      </c>
      <c r="AH932" s="83" t="str">
        <f t="shared" si="584"/>
        <v/>
      </c>
      <c r="AI932" s="83" t="str">
        <f t="shared" si="584"/>
        <v/>
      </c>
      <c r="AJ932" s="83" t="str">
        <f t="shared" si="584"/>
        <v/>
      </c>
      <c r="AK932" s="83">
        <f t="shared" si="584"/>
        <v>0.17302015071989821</v>
      </c>
      <c r="AL932" s="83" t="str">
        <f t="shared" si="584"/>
        <v/>
      </c>
      <c r="AM932" s="83">
        <f t="shared" si="584"/>
        <v>0.28387862089068799</v>
      </c>
      <c r="AN932" s="83">
        <f t="shared" ca="1" si="578"/>
        <v>85</v>
      </c>
      <c r="AO932" s="50" t="str">
        <f t="shared" si="565"/>
        <v>San Francisco_2016</v>
      </c>
      <c r="AP932" s="83">
        <f t="shared" ref="AP932:AT941" si="585">IF($S$823="Total GHG",AP110,IF($S$823="Per capita",AP314,IF($S$823="Per unit land area (km2)",AP518,IF($S$823="Per unit GDP ($m)",AP722,""))))</f>
        <v>2.1279117988426006</v>
      </c>
      <c r="AQ932" s="83">
        <f t="shared" si="585"/>
        <v>0.11905292794132706</v>
      </c>
      <c r="AR932" s="83">
        <f t="shared" si="585"/>
        <v>0.5366965733029937</v>
      </c>
      <c r="AS932" s="83" t="str">
        <f t="shared" si="585"/>
        <v/>
      </c>
      <c r="AT932" s="83" t="str">
        <f t="shared" si="585"/>
        <v/>
      </c>
      <c r="AU932" s="83">
        <f t="shared" ca="1" si="579"/>
        <v>24</v>
      </c>
      <c r="AV932" s="50" t="str">
        <f t="shared" si="566"/>
        <v>San Francisco_2016</v>
      </c>
      <c r="AW932" s="83">
        <f t="shared" ref="AW932:AZ951" si="586">IF($S$823="Total GHG",AV110,IF($S$823="Per capita",AV314,IF($S$823="Per unit land area (km2)",AV518,IF($S$823="Per unit GDP ($m)",AV722,""))))</f>
        <v>0.33406168446434348</v>
      </c>
      <c r="AX932" s="83" t="str">
        <f t="shared" si="586"/>
        <v/>
      </c>
      <c r="AY932" s="83" t="str">
        <f t="shared" si="586"/>
        <v/>
      </c>
      <c r="AZ932" s="83">
        <f t="shared" si="586"/>
        <v>5.7832482919859202E-3</v>
      </c>
      <c r="BA932" s="83">
        <f t="shared" ca="1" si="580"/>
        <v>78</v>
      </c>
      <c r="BB932" s="50" t="str">
        <f t="shared" si="567"/>
        <v>San Francisco_2016</v>
      </c>
      <c r="BC932" s="83" t="str">
        <f t="shared" si="581"/>
        <v/>
      </c>
      <c r="BD932" s="83" t="str">
        <f t="shared" si="582"/>
        <v/>
      </c>
      <c r="BE932" s="83" t="e">
        <f t="shared" ca="1" si="583"/>
        <v>#VALUE!</v>
      </c>
      <c r="BF932" s="50" t="str">
        <f t="shared" si="568"/>
        <v>San Francisco_2016</v>
      </c>
    </row>
    <row r="933" spans="1:58" ht="15" customHeight="1">
      <c r="A933" s="25">
        <f t="shared" si="562"/>
        <v>24</v>
      </c>
      <c r="B933" s="25">
        <v>102</v>
      </c>
      <c r="C933" s="112" t="str">
        <f t="shared" si="576"/>
        <v>Seattle_2012</v>
      </c>
      <c r="D933" s="112" t="str">
        <f>IFERROR(VLOOKUP($C933,'Analysis-must not modify'!$C:$G,4,FALSE),"")</f>
        <v>USA</v>
      </c>
      <c r="E933" s="112" t="str">
        <f>IFERROR(VLOOKUP($C933,'Analysis-must not modify'!$C:$G,5,FALSE),"")</f>
        <v>North America</v>
      </c>
      <c r="F933" s="112" t="str">
        <f t="shared" si="554"/>
        <v>North_America</v>
      </c>
      <c r="G933" s="121">
        <f>VLOOKUP(C933,'Analysis-must not modify'!C:D,2,FALSE)</f>
        <v>2012</v>
      </c>
      <c r="H933" s="121" t="str">
        <f>VLOOKUP(C933,'Analysis-must not modify'!C:FF,160,FALSE)</f>
        <v>No</v>
      </c>
      <c r="I933" s="121" t="str">
        <f>VLOOKUP(C933,'Analysis-must not modify'!C:FI,161,FALSE)</f>
        <v>Mediterranean</v>
      </c>
      <c r="J933" s="121">
        <f>VLOOKUP(C933,'Analysis-must not modify'!C:FI,162,FALSE)</f>
        <v>77064.306933423693</v>
      </c>
      <c r="K933" s="121">
        <f>VLOOKUP(C933,'Analysis-must not modify'!C:FI,163,FALSE)</f>
        <v>2951.3255813953488</v>
      </c>
      <c r="L933" s="121">
        <f t="shared" si="555"/>
        <v>1</v>
      </c>
      <c r="M933" s="121">
        <f t="shared" si="556"/>
        <v>1</v>
      </c>
      <c r="N933" s="121">
        <f t="shared" si="557"/>
        <v>1</v>
      </c>
      <c r="O933" s="121">
        <f t="shared" si="558"/>
        <v>1</v>
      </c>
      <c r="P933" s="121">
        <f t="shared" si="563"/>
        <v>1</v>
      </c>
      <c r="Q933" s="121">
        <f t="shared" si="559"/>
        <v>0</v>
      </c>
      <c r="R933" s="121" t="str">
        <f t="shared" si="560"/>
        <v/>
      </c>
      <c r="S933" s="122" t="str">
        <f t="shared" si="561"/>
        <v/>
      </c>
      <c r="T933" s="121" t="str">
        <f t="shared" si="577"/>
        <v/>
      </c>
      <c r="U933" s="121" t="str">
        <f>IFERROR(IF('Analysis_2-must not modify'!$R933="","",IF($S$823="Total GHG",IF($T$823="All sectors",AA111,IF($T$823="Stationary",AB111,IF($T$823="Transportation",AC111,IF($T$823="Waste",AD111,IF($T$823="IPPU",AE111,Iif($T$823="AFOLU",AF111)))))),IF($S$823="Per capita",IF($T$823="All sectors",AA315,IF($T$823="Stationary",AB315,IF($T$823="Transportation",AC315,IF($T$823="Waste",AD315,IF($T$823="IPPU",AE315,IF($T$823="AFOLU",AF315)))))),IF($S$823="Per unit land area (km2)",IF($T$823="All sectors",AA519,IF($T$823="Stationary",AB519,IF($T$823="Transportation",AC519,IF($T$823="Waste",AD519,IF($T$823="IPPU",AE519,IF($T$823="AFOLU",AF519)))))),IF($S$823="Per unit GDP ($m)",IF($T$823="All sectors",AA723,IF($T$823="Stationary",AB723,IF($T$823="Transportation",AC723,IF($T$823="Waste",AD723,IF($T$823="IPPU",AE723,IF($T$823="AFOLU",AF723)))))),""))))),"")</f>
        <v/>
      </c>
      <c r="V933" s="124" t="str">
        <f>IF('Analysis_2-must not modify'!$T933="","",IF($S$823="Total GHG",IF($T$823="All sectors",U111,IF($T$823="Stationary",AG111,IF($T$823="Transportation",AP111,IF($T$823="Waste",AV111,IF($T$823="IPPU",BA111,Iif($T$823="AFOLU",BD111)))))),IF($S$823="Per capita",IF($T$823="All sectors",U315,IF($T$823="Stationary",AG315,IF($T$823="Transportation",AP315,IF($T$823="Waste",AV315,IF($T$823="IPPU",BA315,IF($T$823="AFOLU",BD315)))))),IF($S$823="Per unit land area (km2)",IF($T$823="All sectors",U519,IF($T$823="Stationary",AG519,IF($T$823="Transportation",AP519,IF($T$823="Waste",AV519,IF($T$823="IPPU",BA519,Iif($T$823="AFOLU",BD519)))))),IF($S$823="Per unit GDP ($m)",IF($T$823="All sectors",U723,IF($T$823="Stationary",AG723,IF($T$823="Transportation",AP723,IF($T$823="Waste",AV723,IF($T$823="IPPU",BA111,IF($T$823="AFOLU",BD723)))))),"")))))</f>
        <v/>
      </c>
      <c r="W933" s="124" t="str">
        <f>IF('Analysis_2-must not modify'!$T933="","",IF($S$823="Total GHG",IF($T$823="All sectors",V111,IF($T$823="Stationary",AH111,IF($T$823="Transportation",AQ111,IF($T$823="Waste",AW111,IF($T$823="IPPU",BB111,Iif($T$823="AFOLU",BE111)))))),IF($S$823="Per capita",IF($T$823="All sectors",V315,IF($T$823="Stationary",AH315,IF($T$823="Transportation",AQ315,IF($T$823="Waste",AW315,IF($T$823="IPPU",BB315,IF($T$823="AFOLU",BE315)))))),IF($S$823="Per unit land area (km2)",IF($T$823="All sectors",V519,IF($T$823="Stationary",AH519,IF($T$823="Transportation",AQ519,IF($T$823="Waste",AW519,IF($T$823="IPPU",BB519,Iif($T$823="AFOLU",BE519)))))),IF($S$823="Per unit GDP ($m)",IF($T$823="All sectors",V723,IF($T$823="Stationary",AH723,IF($T$823="Transportation",AQ723,IF($T$823="Waste",AW723,IF($T$823="IPPU",BB111,IF($T$823="AFOLU",BE723)))))),"")))))</f>
        <v/>
      </c>
      <c r="X933" s="124" t="str">
        <f>IF('Analysis_2-must not modify'!$T933="","",IF($S$823="Total GHG",IF($T$823="All sectors",W111,IF($T$823="Stationary",AI111,IF($T$823="Transportation",AR111,IF($T$823="Waste",AX111,IF($T$823="IPPU","",IF($T$823="AFOLU",BF111)))))),IF($S$823="Per capita",IF($T$823="All sectors",W315,IF($T$823="Stationary",AI315,IF($T$823="Transportation",AR315,IF($T$823="Waste",AX315,IF($T$823="IPPU","",IF($T$823="AFOLU",BF315)))))),IF($S$823="Per unit land area (km2)",IF($T$823="All sectors",W519,IF($T$823="Stationary",AI519,IF($T$823="Transportation",AR519,IF($T$823="Waste",AX519,IF($T$823="IPPU","",IF($T$823="AFOLU",BF519)))))),IF($S$823="Per unit GDP ($m)",IF($T$823="All sectors",W723,IF($T$823="Stationary",AI723,IF($T$823="Transportation",AR723,IF($T$823="Waste",AX723,IF($T$823="IPPU","",IF($T$823="AFOLU",BF723)))))),"")))))</f>
        <v/>
      </c>
      <c r="Y933" s="124" t="str">
        <f>IF('Analysis_2-must not modify'!$T933="","",IF($S$823="Total GHG",IF($T$823="All sectors",X111,IF($T$823="Stationary",AJ111,IF($T$823="Transportation",AS111,IF($T$823="Waste",AY111,"")))),IF($S$823="Per capita",IF($T$823="All sectors",X315,IF($T$823="Stationary",AJ315,IF($T$823="Transportation",AS315,IF($T$823="Waste",AY315,"")))),IF($S$823="Per unit land area (km2)",IF($T$823="All sectors",X519,IF($T$823="Stationary",AJ519,IF($T$823="Transportation",AS519,IF($T$823="Waste",AY519,"")))),IF($S$823="Per unit GDP ($m)",IF($T$823="All sectors",X723,IF($T$823="Stationary",AJ723,IF($T$823="Transportation",AS723,IF($T$823="Waste",AY723,"")))),"")))))</f>
        <v/>
      </c>
      <c r="Z933" s="124" t="str">
        <f>IF('Analysis_2-must not modify'!$T933="","",IF($S$823="Total GHG",IF($T$823="All sectors",Y111,IF($T$823="Stationary",AK111,IF($T$823="Transportation",AT111,""))),IF($S$823="Per capita",IF($T$823="All sectors",Y315,IF($T$823="Stationary",AK315,IF($T$823="Transportation",AT315,""))),IF($S$823="Per unit land area (km2)",IF($T$823="All sectors",Y519,IF($T$823="Stationary",AK519,IF($T$823="Transportation",AT519,""))),IF($S$823="Per unit GDP ($m)",IF($T$823="All sectors",Y723,IF($T$823="Stationary",AK723,IF($T$823="Transportation",AT723,""))),"")))))</f>
        <v/>
      </c>
      <c r="AA933" s="124" t="str">
        <f>IF('Analysis_2-must not modify'!$T933="","",IF($S$823="Total GHG",IF($T$823="All sectors","",IF($T$823="Stationary",AL111,"")),IF($S$823="Per capita",IF($T$823="All sectors","",IF($T$823="Stationary",AL315,"")),IF($S$823="Per unit land area (km2)",IF($T$823="All sectors","",IF($T$823="Stationary",AL519,"")),IF($S$823="Per unit GDP ($m)",IF($T$823="All sectors","",IF($T$823="Stationary",AL723,"")),"")))))</f>
        <v/>
      </c>
      <c r="AB933" s="124" t="str">
        <f>IF('Analysis_2-must not modify'!$T933="","",IF($S$823="Total GHG",IF($T$823="All sectors","",IF($T$823="Stationary",AM111,"")),IF($S$823="Per capita",IF($T$823="All sectors","",IF($T$823="Stationary",AM315,"")),IF($S$823="Per unit land area (km2)",IF($T$823="All sectors","",IF($T$823="Stationary",AM519,"")),IF($S$823="Per unit GDP ($m)",IF($T$823="All sectors","",IF($T$823="Stationary",AM723,"")),"")))))</f>
        <v/>
      </c>
      <c r="AC933" s="124" t="str">
        <f>IF('Analysis_2-must not modify'!$T933="","",IF($S$823="Total GHG",IF($T$823="All sectors","",IF($T$823="Stationary",AN111,"")),IF($S$823="Per capita",IF($T$823="All sectors","",IF($T$823="Stationary",AN315,"")),IF($S$823="Per unit land area (km2)",IF($T$823="All sectors","",IF($T$823="Stationary",AN519,"")),IF($S$823="Per unit GDP ($m)",IF($T$823="All sectors","",IF($T$823="Stationary",AN723,"")),"")))))</f>
        <v/>
      </c>
      <c r="AD933" s="121" t="str">
        <f>IF(U933&lt;X$1+1,U933,IF('Analysis_2-must not modify'!$U933="","",RANK('Analysis_2-must not modify'!$U933,rankORIGINAL)+'Analysis_2-must not modify'!X$1))</f>
        <v/>
      </c>
      <c r="AE933" s="50" t="str">
        <f t="shared" si="564"/>
        <v/>
      </c>
      <c r="AF933" s="83">
        <f t="shared" si="584"/>
        <v>0.87944564498499356</v>
      </c>
      <c r="AG933" s="83">
        <f t="shared" si="584"/>
        <v>1.3701191587291306</v>
      </c>
      <c r="AH933" s="83">
        <f t="shared" si="584"/>
        <v>0.77041707099428569</v>
      </c>
      <c r="AI933" s="83" t="str">
        <f t="shared" si="584"/>
        <v/>
      </c>
      <c r="AJ933" s="83" t="str">
        <f t="shared" si="584"/>
        <v/>
      </c>
      <c r="AK933" s="83" t="str">
        <f t="shared" si="584"/>
        <v/>
      </c>
      <c r="AL933" s="83" t="str">
        <f t="shared" si="584"/>
        <v/>
      </c>
      <c r="AM933" s="83">
        <f t="shared" si="584"/>
        <v>2.3469391157337521E-2</v>
      </c>
      <c r="AN933" s="83">
        <f t="shared" ca="1" si="578"/>
        <v>78</v>
      </c>
      <c r="AO933" s="50" t="str">
        <f t="shared" si="565"/>
        <v/>
      </c>
      <c r="AP933" s="83">
        <f t="shared" si="585"/>
        <v>3.3769194377334668</v>
      </c>
      <c r="AQ933" s="83">
        <f t="shared" si="585"/>
        <v>0.10177703826725305</v>
      </c>
      <c r="AR933" s="83">
        <f t="shared" si="585"/>
        <v>0.28329463911410552</v>
      </c>
      <c r="AS933" s="83" t="str">
        <f t="shared" si="585"/>
        <v/>
      </c>
      <c r="AT933" s="83" t="str">
        <f t="shared" si="585"/>
        <v/>
      </c>
      <c r="AU933" s="83">
        <f t="shared" ca="1" si="579"/>
        <v>10</v>
      </c>
      <c r="AV933" s="50" t="str">
        <f t="shared" si="566"/>
        <v/>
      </c>
      <c r="AW933" s="83">
        <f t="shared" si="586"/>
        <v>7.1052030226859034E-2</v>
      </c>
      <c r="AX933" s="83" t="str">
        <f t="shared" si="586"/>
        <v/>
      </c>
      <c r="AY933" s="83" t="str">
        <f t="shared" si="586"/>
        <v/>
      </c>
      <c r="AZ933" s="83">
        <f t="shared" si="586"/>
        <v>2.9842913279851807E-3</v>
      </c>
      <c r="BA933" s="83">
        <f t="shared" ca="1" si="580"/>
        <v>127</v>
      </c>
      <c r="BB933" s="50" t="str">
        <f t="shared" si="567"/>
        <v/>
      </c>
      <c r="BC933" s="83" t="str">
        <f t="shared" si="581"/>
        <v/>
      </c>
      <c r="BD933" s="83" t="str">
        <f t="shared" si="582"/>
        <v/>
      </c>
      <c r="BE933" s="83" t="e">
        <f t="shared" ca="1" si="583"/>
        <v>#VALUE!</v>
      </c>
      <c r="BF933" s="50" t="str">
        <f t="shared" si="568"/>
        <v/>
      </c>
    </row>
    <row r="934" spans="1:58" ht="15" customHeight="1">
      <c r="A934" s="25">
        <f t="shared" si="562"/>
        <v>25</v>
      </c>
      <c r="B934" s="25">
        <v>103</v>
      </c>
      <c r="C934" s="112" t="str">
        <f t="shared" si="576"/>
        <v>Seattle_2014</v>
      </c>
      <c r="D934" s="112" t="str">
        <f>IFERROR(VLOOKUP($C934,'Analysis-must not modify'!$C:$G,4,FALSE),"")</f>
        <v>USA</v>
      </c>
      <c r="E934" s="112" t="str">
        <f>IFERROR(VLOOKUP($C934,'Analysis-must not modify'!$C:$G,5,FALSE),"")</f>
        <v>North America</v>
      </c>
      <c r="F934" s="112" t="str">
        <f t="shared" si="554"/>
        <v>North_America</v>
      </c>
      <c r="G934" s="121">
        <f>VLOOKUP(C934,'Analysis-must not modify'!C:D,2,FALSE)</f>
        <v>2014</v>
      </c>
      <c r="H934" s="121" t="str">
        <f>VLOOKUP(C934,'Analysis-must not modify'!C:FF,160,FALSE)</f>
        <v>Yes</v>
      </c>
      <c r="I934" s="121" t="str">
        <f>VLOOKUP(C934,'Analysis-must not modify'!C:FI,161,FALSE)</f>
        <v>Mediterranean</v>
      </c>
      <c r="J934" s="121">
        <f>VLOOKUP(C934,'Analysis-must not modify'!C:FI,162,FALSE)</f>
        <v>442928.9196249824</v>
      </c>
      <c r="K934" s="121">
        <f>VLOOKUP(C934,'Analysis-must not modify'!C:FI,163,FALSE)</f>
        <v>3108.5674418604649</v>
      </c>
      <c r="L934" s="121">
        <f t="shared" si="555"/>
        <v>1</v>
      </c>
      <c r="M934" s="121">
        <f t="shared" si="556"/>
        <v>1</v>
      </c>
      <c r="N934" s="121">
        <f t="shared" si="557"/>
        <v>1</v>
      </c>
      <c r="O934" s="121">
        <f t="shared" si="558"/>
        <v>1</v>
      </c>
      <c r="P934" s="121">
        <f t="shared" si="563"/>
        <v>1</v>
      </c>
      <c r="Q934" s="121">
        <f t="shared" si="559"/>
        <v>1</v>
      </c>
      <c r="R934" s="121" t="str">
        <f t="shared" si="560"/>
        <v>Seattle_2014</v>
      </c>
      <c r="S934" s="122">
        <f t="shared" si="561"/>
        <v>2014</v>
      </c>
      <c r="T934" s="121" t="str">
        <f t="shared" si="577"/>
        <v>Seattle_2014</v>
      </c>
      <c r="U934" s="121">
        <f ca="1">IFERROR(IF('Analysis_2-must not modify'!$R934="","",IF($S$823="Total GHG",IF($T$823="All sectors",AA112,IF($T$823="Stationary",AB112,IF($T$823="Transportation",AC112,IF($T$823="Waste",AD112,IF($T$823="IPPU",AE112,Iif($T$823="AFOLU",AF112)))))),IF($S$823="Per capita",IF($T$823="All sectors",AA316,IF($T$823="Stationary",AB316,IF($T$823="Transportation",AC316,IF($T$823="Waste",AD316,IF($T$823="IPPU",AE316,IF($T$823="AFOLU",AF316)))))),IF($S$823="Per unit land area (km2)",IF($T$823="All sectors",AA520,IF($T$823="Stationary",AB520,IF($T$823="Transportation",AC520,IF($T$823="Waste",AD520,IF($T$823="IPPU",AE520,IF($T$823="AFOLU",AF520)))))),IF($S$823="Per unit GDP ($m)",IF($T$823="All sectors",AA724,IF($T$823="Stationary",AB724,IF($T$823="Transportation",AC724,IF($T$823="Waste",AD724,IF($T$823="IPPU",AE724,IF($T$823="AFOLU",AF724)))))),""))))),"")</f>
        <v>57</v>
      </c>
      <c r="V934" s="124">
        <f>IF('Analysis_2-must not modify'!$T934="","",IF($S$823="Total GHG",IF($T$823="All sectors",U112,IF($T$823="Stationary",AG112,IF($T$823="Transportation",AP112,IF($T$823="Waste",AV112,IF($T$823="IPPU",BA112,Iif($T$823="AFOLU",BD112)))))),IF($S$823="Per capita",IF($T$823="All sectors",U316,IF($T$823="Stationary",AG316,IF($T$823="Transportation",AP316,IF($T$823="Waste",AV316,IF($T$823="IPPU",BA316,IF($T$823="AFOLU",BD316)))))),IF($S$823="Per unit land area (km2)",IF($T$823="All sectors",U520,IF($T$823="Stationary",AG520,IF($T$823="Transportation",AP520,IF($T$823="Waste",AV520,IF($T$823="IPPU",BA520,Iif($T$823="AFOLU",BD520)))))),IF($S$823="Per unit GDP ($m)",IF($T$823="All sectors",U724,IF($T$823="Stationary",AG724,IF($T$823="Transportation",AP724,IF($T$823="Waste",AV724,IF($T$823="IPPU",BA112,IF($T$823="AFOLU",BD724)))))),"")))))</f>
        <v>2.7011355172520317</v>
      </c>
      <c r="W934" s="124">
        <f>IF('Analysis_2-must not modify'!$T934="","",IF($S$823="Total GHG",IF($T$823="All sectors",V112,IF($T$823="Stationary",AH112,IF($T$823="Transportation",AQ112,IF($T$823="Waste",AW112,IF($T$823="IPPU",BB112,Iif($T$823="AFOLU",BE112)))))),IF($S$823="Per capita",IF($T$823="All sectors",V316,IF($T$823="Stationary",AH316,IF($T$823="Transportation",AQ316,IF($T$823="Waste",AW316,IF($T$823="IPPU",BB316,IF($T$823="AFOLU",BE316)))))),IF($S$823="Per unit land area (km2)",IF($T$823="All sectors",V520,IF($T$823="Stationary",AH520,IF($T$823="Transportation",AQ520,IF($T$823="Waste",AW520,IF($T$823="IPPU",BB520,Iif($T$823="AFOLU",BE520)))))),IF($S$823="Per unit GDP ($m)",IF($T$823="All sectors",V724,IF($T$823="Stationary",AH724,IF($T$823="Transportation",AQ724,IF($T$823="Waste",AW724,IF($T$823="IPPU",BB112,IF($T$823="AFOLU",BE724)))))),"")))))</f>
        <v>3.7688330631735667</v>
      </c>
      <c r="X934" s="124">
        <f>IF('Analysis_2-must not modify'!$T934="","",IF($S$823="Total GHG",IF($T$823="All sectors",W112,IF($T$823="Stationary",AI112,IF($T$823="Transportation",AR112,IF($T$823="Waste",AX112,IF($T$823="IPPU","",IF($T$823="AFOLU",BF112)))))),IF($S$823="Per capita",IF($T$823="All sectors",W316,IF($T$823="Stationary",AI316,IF($T$823="Transportation",AR316,IF($T$823="Waste",AX316,IF($T$823="IPPU","",IF($T$823="AFOLU",BF316)))))),IF($S$823="Per unit land area (km2)",IF($T$823="All sectors",W520,IF($T$823="Stationary",AI520,IF($T$823="Transportation",AR520,IF($T$823="Waste",AX520,IF($T$823="IPPU","",IF($T$823="AFOLU",BF520)))))),IF($S$823="Per unit GDP ($m)",IF($T$823="All sectors",W724,IF($T$823="Stationary",AI724,IF($T$823="Transportation",AR724,IF($T$823="Waste",AX724,IF($T$823="IPPU","",IF($T$823="AFOLU",BF724)))))),"")))))</f>
        <v>0.11534713562784359</v>
      </c>
      <c r="Y934" s="124" t="str">
        <f>IF('Analysis_2-must not modify'!$T934="","",IF($S$823="Total GHG",IF($T$823="All sectors",X112,IF($T$823="Stationary",AJ112,IF($T$823="Transportation",AS112,IF($T$823="Waste",AY112,"")))),IF($S$823="Per capita",IF($T$823="All sectors",X316,IF($T$823="Stationary",AJ316,IF($T$823="Transportation",AS316,IF($T$823="Waste",AY316,"")))),IF($S$823="Per unit land area (km2)",IF($T$823="All sectors",X520,IF($T$823="Stationary",AJ520,IF($T$823="Transportation",AS520,IF($T$823="Waste",AY520,"")))),IF($S$823="Per unit GDP ($m)",IF($T$823="All sectors",X724,IF($T$823="Stationary",AJ724,IF($T$823="Transportation",AS724,IF($T$823="Waste",AY724,"")))),"")))))</f>
        <v/>
      </c>
      <c r="Z934" s="124" t="str">
        <f>IF('Analysis_2-must not modify'!$T934="","",IF($S$823="Total GHG",IF($T$823="All sectors",Y112,IF($T$823="Stationary",AK112,IF($T$823="Transportation",AT112,""))),IF($S$823="Per capita",IF($T$823="All sectors",Y316,IF($T$823="Stationary",AK316,IF($T$823="Transportation",AT316,""))),IF($S$823="Per unit land area (km2)",IF($T$823="All sectors",Y520,IF($T$823="Stationary",AK520,IF($T$823="Transportation",AT520,""))),IF($S$823="Per unit GDP ($m)",IF($T$823="All sectors",Y724,IF($T$823="Stationary",AK724,IF($T$823="Transportation",AT724,""))),"")))))</f>
        <v/>
      </c>
      <c r="AA934" s="124" t="str">
        <f>IF('Analysis_2-must not modify'!$T934="","",IF($S$823="Total GHG",IF($T$823="All sectors","",IF($T$823="Stationary",AL112,"")),IF($S$823="Per capita",IF($T$823="All sectors","",IF($T$823="Stationary",AL316,"")),IF($S$823="Per unit land area (km2)",IF($T$823="All sectors","",IF($T$823="Stationary",AL520,"")),IF($S$823="Per unit GDP ($m)",IF($T$823="All sectors","",IF($T$823="Stationary",AL724,"")),"")))))</f>
        <v/>
      </c>
      <c r="AB934" s="124" t="str">
        <f>IF('Analysis_2-must not modify'!$T934="","",IF($S$823="Total GHG",IF($T$823="All sectors","",IF($T$823="Stationary",AM112,"")),IF($S$823="Per capita",IF($T$823="All sectors","",IF($T$823="Stationary",AM316,"")),IF($S$823="Per unit land area (km2)",IF($T$823="All sectors","",IF($T$823="Stationary",AM520,"")),IF($S$823="Per unit GDP ($m)",IF($T$823="All sectors","",IF($T$823="Stationary",AM724,"")),"")))))</f>
        <v/>
      </c>
      <c r="AC934" s="124" t="str">
        <f>IF('Analysis_2-must not modify'!$T934="","",IF($S$823="Total GHG",IF($T$823="All sectors","",IF($T$823="Stationary",AN112,"")),IF($S$823="Per capita",IF($T$823="All sectors","",IF($T$823="Stationary",AN316,"")),IF($S$823="Per unit land area (km2)",IF($T$823="All sectors","",IF($T$823="Stationary",AN520,"")),IF($S$823="Per unit GDP ($m)",IF($T$823="All sectors","",IF($T$823="Stationary",AN724,"")),"")))))</f>
        <v/>
      </c>
      <c r="AD934" s="121">
        <f ca="1">IF(U934&lt;X$1+1,U934,IF('Analysis_2-must not modify'!$U934="","",RANK('Analysis_2-must not modify'!$U934,rankORIGINAL)+'Analysis_2-must not modify'!X$1))</f>
        <v>46</v>
      </c>
      <c r="AE934" s="50" t="str">
        <f t="shared" si="564"/>
        <v>Seattle_2014</v>
      </c>
      <c r="AF934" s="83">
        <f t="shared" si="584"/>
        <v>0.75240737831261173</v>
      </c>
      <c r="AG934" s="83">
        <f t="shared" si="584"/>
        <v>0.94159712960443909</v>
      </c>
      <c r="AH934" s="83">
        <f t="shared" si="584"/>
        <v>0.98291601919815785</v>
      </c>
      <c r="AI934" s="83" t="str">
        <f t="shared" si="584"/>
        <v/>
      </c>
      <c r="AJ934" s="83" t="str">
        <f t="shared" si="584"/>
        <v/>
      </c>
      <c r="AK934" s="83" t="str">
        <f t="shared" si="584"/>
        <v/>
      </c>
      <c r="AL934" s="83" t="str">
        <f t="shared" si="584"/>
        <v/>
      </c>
      <c r="AM934" s="83">
        <f t="shared" si="584"/>
        <v>2.421499013682335E-2</v>
      </c>
      <c r="AN934" s="83">
        <f t="shared" ca="1" si="578"/>
        <v>87</v>
      </c>
      <c r="AO934" s="50" t="str">
        <f t="shared" si="565"/>
        <v>Seattle_2014</v>
      </c>
      <c r="AP934" s="83">
        <f t="shared" si="585"/>
        <v>3.4363876804067219</v>
      </c>
      <c r="AQ934" s="83">
        <f t="shared" si="585"/>
        <v>7.8079869494422416E-2</v>
      </c>
      <c r="AR934" s="83">
        <f t="shared" si="585"/>
        <v>0.25436551327242202</v>
      </c>
      <c r="AS934" s="83" t="str">
        <f t="shared" si="585"/>
        <v/>
      </c>
      <c r="AT934" s="83" t="str">
        <f t="shared" si="585"/>
        <v/>
      </c>
      <c r="AU934" s="83">
        <f t="shared" ca="1" si="579"/>
        <v>9</v>
      </c>
      <c r="AV934" s="50" t="str">
        <f t="shared" si="566"/>
        <v>Seattle_2014</v>
      </c>
      <c r="AW934" s="83">
        <f t="shared" si="586"/>
        <v>0.11186531913568076</v>
      </c>
      <c r="AX934" s="83" t="str">
        <f t="shared" si="586"/>
        <v/>
      </c>
      <c r="AY934" s="83" t="str">
        <f t="shared" si="586"/>
        <v/>
      </c>
      <c r="AZ934" s="83">
        <f t="shared" si="586"/>
        <v>3.4818164921628148E-3</v>
      </c>
      <c r="BA934" s="83">
        <f t="shared" ca="1" si="580"/>
        <v>122</v>
      </c>
      <c r="BB934" s="50" t="str">
        <f t="shared" si="567"/>
        <v>Seattle_2014</v>
      </c>
      <c r="BC934" s="83" t="str">
        <f t="shared" si="581"/>
        <v/>
      </c>
      <c r="BD934" s="83" t="str">
        <f t="shared" si="582"/>
        <v/>
      </c>
      <c r="BE934" s="83" t="e">
        <f t="shared" ca="1" si="583"/>
        <v>#VALUE!</v>
      </c>
      <c r="BF934" s="50" t="str">
        <f t="shared" si="568"/>
        <v>Seattle_2014</v>
      </c>
    </row>
    <row r="935" spans="1:58" ht="15" customHeight="1">
      <c r="A935" s="25">
        <f t="shared" si="562"/>
        <v>25</v>
      </c>
      <c r="B935" s="25">
        <v>104</v>
      </c>
      <c r="C935" s="112" t="str">
        <f t="shared" si="576"/>
        <v>Stockholm_2012</v>
      </c>
      <c r="D935" s="112" t="str">
        <f>IFERROR(VLOOKUP($C935,'Analysis-must not modify'!$C:$G,4,FALSE),"")</f>
        <v>Sweden</v>
      </c>
      <c r="E935" s="112" t="str">
        <f>IFERROR(VLOOKUP($C935,'Analysis-must not modify'!$C:$G,5,FALSE),"")</f>
        <v>Europe</v>
      </c>
      <c r="F935" s="112" t="str">
        <f t="shared" si="554"/>
        <v>Europe</v>
      </c>
      <c r="G935" s="121">
        <f>VLOOKUP(C935,'Analysis-must not modify'!C:D,2,FALSE)</f>
        <v>2012</v>
      </c>
      <c r="H935" s="121" t="str">
        <f>VLOOKUP(C935,'Analysis-must not modify'!C:FF,160,FALSE)</f>
        <v>No</v>
      </c>
      <c r="I935" s="121" t="str">
        <f>VLOOKUP(C935,'Analysis-must not modify'!C:FI,161,FALSE)</f>
        <v>Continental</v>
      </c>
      <c r="J935" s="121">
        <f>VLOOKUP(C935,'Analysis-must not modify'!C:FI,162,FALSE)</f>
        <v>472969.18529109715</v>
      </c>
      <c r="K935" s="121">
        <f>VLOOKUP(C935,'Analysis-must not modify'!C:FI,163,FALSE)</f>
        <v>4079.7916666666665</v>
      </c>
      <c r="L935" s="121">
        <f t="shared" si="555"/>
        <v>1</v>
      </c>
      <c r="M935" s="121">
        <f t="shared" si="556"/>
        <v>1</v>
      </c>
      <c r="N935" s="121">
        <f t="shared" si="557"/>
        <v>1</v>
      </c>
      <c r="O935" s="121">
        <f t="shared" si="558"/>
        <v>1</v>
      </c>
      <c r="P935" s="121">
        <f t="shared" si="563"/>
        <v>1</v>
      </c>
      <c r="Q935" s="121">
        <f t="shared" si="559"/>
        <v>0</v>
      </c>
      <c r="R935" s="121" t="str">
        <f t="shared" si="560"/>
        <v/>
      </c>
      <c r="S935" s="122" t="str">
        <f t="shared" si="561"/>
        <v/>
      </c>
      <c r="T935" s="121" t="str">
        <f t="shared" si="577"/>
        <v/>
      </c>
      <c r="U935" s="121" t="str">
        <f>IFERROR(IF('Analysis_2-must not modify'!$R935="","",IF($S$823="Total GHG",IF($T$823="All sectors",AA113,IF($T$823="Stationary",AB113,IF($T$823="Transportation",AC113,IF($T$823="Waste",AD113,IF($T$823="IPPU",AE113,Iif($T$823="AFOLU",AF113)))))),IF($S$823="Per capita",IF($T$823="All sectors",AA317,IF($T$823="Stationary",AB317,IF($T$823="Transportation",AC317,IF($T$823="Waste",AD317,IF($T$823="IPPU",AE317,IF($T$823="AFOLU",AF317)))))),IF($S$823="Per unit land area (km2)",IF($T$823="All sectors",AA521,IF($T$823="Stationary",AB521,IF($T$823="Transportation",AC521,IF($T$823="Waste",AD521,IF($T$823="IPPU",AE521,IF($T$823="AFOLU",AF521)))))),IF($S$823="Per unit GDP ($m)",IF($T$823="All sectors",AA725,IF($T$823="Stationary",AB725,IF($T$823="Transportation",AC725,IF($T$823="Waste",AD725,IF($T$823="IPPU",AE725,IF($T$823="AFOLU",AF725)))))),""))))),"")</f>
        <v/>
      </c>
      <c r="V935" s="124" t="str">
        <f>IF('Analysis_2-must not modify'!$T935="","",IF($S$823="Total GHG",IF($T$823="All sectors",U113,IF($T$823="Stationary",AG113,IF($T$823="Transportation",AP113,IF($T$823="Waste",AV113,IF($T$823="IPPU",BA113,Iif($T$823="AFOLU",BD113)))))),IF($S$823="Per capita",IF($T$823="All sectors",U317,IF($T$823="Stationary",AG317,IF($T$823="Transportation",AP317,IF($T$823="Waste",AV317,IF($T$823="IPPU",BA317,IF($T$823="AFOLU",BD317)))))),IF($S$823="Per unit land area (km2)",IF($T$823="All sectors",U521,IF($T$823="Stationary",AG521,IF($T$823="Transportation",AP521,IF($T$823="Waste",AV521,IF($T$823="IPPU",BA521,Iif($T$823="AFOLU",BD521)))))),IF($S$823="Per unit GDP ($m)",IF($T$823="All sectors",U725,IF($T$823="Stationary",AG725,IF($T$823="Transportation",AP725,IF($T$823="Waste",AV725,IF($T$823="IPPU",BA113,IF($T$823="AFOLU",BD725)))))),"")))))</f>
        <v/>
      </c>
      <c r="W935" s="124" t="str">
        <f>IF('Analysis_2-must not modify'!$T935="","",IF($S$823="Total GHG",IF($T$823="All sectors",V113,IF($T$823="Stationary",AH113,IF($T$823="Transportation",AQ113,IF($T$823="Waste",AW113,IF($T$823="IPPU",BB113,Iif($T$823="AFOLU",BE113)))))),IF($S$823="Per capita",IF($T$823="All sectors",V317,IF($T$823="Stationary",AH317,IF($T$823="Transportation",AQ317,IF($T$823="Waste",AW317,IF($T$823="IPPU",BB317,IF($T$823="AFOLU",BE317)))))),IF($S$823="Per unit land area (km2)",IF($T$823="All sectors",V521,IF($T$823="Stationary",AH521,IF($T$823="Transportation",AQ521,IF($T$823="Waste",AW521,IF($T$823="IPPU",BB521,Iif($T$823="AFOLU",BE521)))))),IF($S$823="Per unit GDP ($m)",IF($T$823="All sectors",V725,IF($T$823="Stationary",AH725,IF($T$823="Transportation",AQ725,IF($T$823="Waste",AW725,IF($T$823="IPPU",BB113,IF($T$823="AFOLU",BE725)))))),"")))))</f>
        <v/>
      </c>
      <c r="X935" s="124" t="str">
        <f>IF('Analysis_2-must not modify'!$T935="","",IF($S$823="Total GHG",IF($T$823="All sectors",W113,IF($T$823="Stationary",AI113,IF($T$823="Transportation",AR113,IF($T$823="Waste",AX113,IF($T$823="IPPU","",IF($T$823="AFOLU",BF113)))))),IF($S$823="Per capita",IF($T$823="All sectors",W317,IF($T$823="Stationary",AI317,IF($T$823="Transportation",AR317,IF($T$823="Waste",AX317,IF($T$823="IPPU","",IF($T$823="AFOLU",BF317)))))),IF($S$823="Per unit land area (km2)",IF($T$823="All sectors",W521,IF($T$823="Stationary",AI521,IF($T$823="Transportation",AR521,IF($T$823="Waste",AX521,IF($T$823="IPPU","",IF($T$823="AFOLU",BF521)))))),IF($S$823="Per unit GDP ($m)",IF($T$823="All sectors",W725,IF($T$823="Stationary",AI725,IF($T$823="Transportation",AR725,IF($T$823="Waste",AX725,IF($T$823="IPPU","",IF($T$823="AFOLU",BF725)))))),"")))))</f>
        <v/>
      </c>
      <c r="Y935" s="124" t="str">
        <f>IF('Analysis_2-must not modify'!$T935="","",IF($S$823="Total GHG",IF($T$823="All sectors",X113,IF($T$823="Stationary",AJ113,IF($T$823="Transportation",AS113,IF($T$823="Waste",AY113,"")))),IF($S$823="Per capita",IF($T$823="All sectors",X317,IF($T$823="Stationary",AJ317,IF($T$823="Transportation",AS317,IF($T$823="Waste",AY317,"")))),IF($S$823="Per unit land area (km2)",IF($T$823="All sectors",X521,IF($T$823="Stationary",AJ521,IF($T$823="Transportation",AS521,IF($T$823="Waste",AY521,"")))),IF($S$823="Per unit GDP ($m)",IF($T$823="All sectors",X725,IF($T$823="Stationary",AJ725,IF($T$823="Transportation",AS725,IF($T$823="Waste",AY725,"")))),"")))))</f>
        <v/>
      </c>
      <c r="Z935" s="124" t="str">
        <f>IF('Analysis_2-must not modify'!$T935="","",IF($S$823="Total GHG",IF($T$823="All sectors",Y113,IF($T$823="Stationary",AK113,IF($T$823="Transportation",AT113,""))),IF($S$823="Per capita",IF($T$823="All sectors",Y317,IF($T$823="Stationary",AK317,IF($T$823="Transportation",AT317,""))),IF($S$823="Per unit land area (km2)",IF($T$823="All sectors",Y521,IF($T$823="Stationary",AK521,IF($T$823="Transportation",AT521,""))),IF($S$823="Per unit GDP ($m)",IF($T$823="All sectors",Y725,IF($T$823="Stationary",AK725,IF($T$823="Transportation",AT725,""))),"")))))</f>
        <v/>
      </c>
      <c r="AA935" s="124" t="str">
        <f>IF('Analysis_2-must not modify'!$T935="","",IF($S$823="Total GHG",IF($T$823="All sectors","",IF($T$823="Stationary",AL113,"")),IF($S$823="Per capita",IF($T$823="All sectors","",IF($T$823="Stationary",AL317,"")),IF($S$823="Per unit land area (km2)",IF($T$823="All sectors","",IF($T$823="Stationary",AL521,"")),IF($S$823="Per unit GDP ($m)",IF($T$823="All sectors","",IF($T$823="Stationary",AL725,"")),"")))))</f>
        <v/>
      </c>
      <c r="AB935" s="124" t="str">
        <f>IF('Analysis_2-must not modify'!$T935="","",IF($S$823="Total GHG",IF($T$823="All sectors","",IF($T$823="Stationary",AM113,"")),IF($S$823="Per capita",IF($T$823="All sectors","",IF($T$823="Stationary",AM317,"")),IF($S$823="Per unit land area (km2)",IF($T$823="All sectors","",IF($T$823="Stationary",AM521,"")),IF($S$823="Per unit GDP ($m)",IF($T$823="All sectors","",IF($T$823="Stationary",AM725,"")),"")))))</f>
        <v/>
      </c>
      <c r="AC935" s="124" t="str">
        <f>IF('Analysis_2-must not modify'!$T935="","",IF($S$823="Total GHG",IF($T$823="All sectors","",IF($T$823="Stationary",AN113,"")),IF($S$823="Per capita",IF($T$823="All sectors","",IF($T$823="Stationary",AN317,"")),IF($S$823="Per unit land area (km2)",IF($T$823="All sectors","",IF($T$823="Stationary",AN521,"")),IF($S$823="Per unit GDP ($m)",IF($T$823="All sectors","",IF($T$823="Stationary",AN725,"")),"")))))</f>
        <v/>
      </c>
      <c r="AD935" s="121" t="str">
        <f>IF(U935&lt;X$1+1,U935,IF('Analysis_2-must not modify'!$U935="","",RANK('Analysis_2-must not modify'!$U935,rankORIGINAL)+'Analysis_2-must not modify'!X$1))</f>
        <v/>
      </c>
      <c r="AE935" s="50" t="str">
        <f t="shared" si="564"/>
        <v/>
      </c>
      <c r="AF935" s="83">
        <f t="shared" si="584"/>
        <v>0.78783293440455737</v>
      </c>
      <c r="AG935" s="83">
        <f t="shared" si="584"/>
        <v>0.54015979908877876</v>
      </c>
      <c r="AH935" s="83">
        <f t="shared" si="584"/>
        <v>5.7309047529887032E-2</v>
      </c>
      <c r="AI935" s="83" t="str">
        <f t="shared" si="584"/>
        <v/>
      </c>
      <c r="AJ935" s="83" t="str">
        <f t="shared" si="584"/>
        <v/>
      </c>
      <c r="AK935" s="83" t="str">
        <f t="shared" si="584"/>
        <v/>
      </c>
      <c r="AL935" s="83" t="str">
        <f t="shared" si="584"/>
        <v/>
      </c>
      <c r="AM935" s="83">
        <f t="shared" si="584"/>
        <v>3.7447445913973005E-5</v>
      </c>
      <c r="AN935" s="83">
        <f t="shared" ca="1" si="578"/>
        <v>136</v>
      </c>
      <c r="AO935" s="50" t="str">
        <f t="shared" si="565"/>
        <v/>
      </c>
      <c r="AP935" s="83">
        <f t="shared" si="585"/>
        <v>0.73576060869121174</v>
      </c>
      <c r="AQ935" s="83">
        <f t="shared" si="585"/>
        <v>3.7663761652680615E-2</v>
      </c>
      <c r="AR935" s="83">
        <f t="shared" si="585"/>
        <v>0.10439894012380353</v>
      </c>
      <c r="AS935" s="83">
        <f t="shared" si="585"/>
        <v>2.2581944657214022E-2</v>
      </c>
      <c r="AT935" s="83">
        <f t="shared" si="585"/>
        <v>0.13776121011988857</v>
      </c>
      <c r="AU935" s="83">
        <f t="shared" ca="1" si="579"/>
        <v>115</v>
      </c>
      <c r="AV935" s="50" t="str">
        <f t="shared" si="566"/>
        <v/>
      </c>
      <c r="AW935" s="83" t="str">
        <f t="shared" si="586"/>
        <v/>
      </c>
      <c r="AX935" s="83" t="str">
        <f t="shared" si="586"/>
        <v/>
      </c>
      <c r="AY935" s="83" t="str">
        <f t="shared" si="586"/>
        <v/>
      </c>
      <c r="AZ935" s="83">
        <f t="shared" si="586"/>
        <v>8.8096113862931001E-3</v>
      </c>
      <c r="BA935" s="83">
        <f t="shared" ca="1" si="580"/>
        <v>151</v>
      </c>
      <c r="BB935" s="50" t="str">
        <f t="shared" si="567"/>
        <v/>
      </c>
      <c r="BC935" s="83" t="str">
        <f t="shared" si="581"/>
        <v/>
      </c>
      <c r="BD935" s="83" t="str">
        <f t="shared" si="582"/>
        <v/>
      </c>
      <c r="BE935" s="83" t="e">
        <f t="shared" ca="1" si="583"/>
        <v>#VALUE!</v>
      </c>
      <c r="BF935" s="50" t="str">
        <f t="shared" si="568"/>
        <v/>
      </c>
    </row>
    <row r="936" spans="1:58" ht="15" customHeight="1">
      <c r="A936" s="25">
        <f t="shared" si="562"/>
        <v>25</v>
      </c>
      <c r="B936" s="25">
        <v>105</v>
      </c>
      <c r="C936" s="112" t="str">
        <f t="shared" si="576"/>
        <v>Stockholm_2015</v>
      </c>
      <c r="D936" s="112" t="str">
        <f>IFERROR(VLOOKUP($C936,'Analysis-must not modify'!$C:$G,4,FALSE),"")</f>
        <v>Sweden</v>
      </c>
      <c r="E936" s="112" t="str">
        <f>IFERROR(VLOOKUP($C936,'Analysis-must not modify'!$C:$G,5,FALSE),"")</f>
        <v>Europe</v>
      </c>
      <c r="F936" s="112" t="str">
        <f t="shared" si="554"/>
        <v>Europe</v>
      </c>
      <c r="G936" s="121">
        <f>VLOOKUP(C936,'Analysis-must not modify'!C:D,2,FALSE)</f>
        <v>2015</v>
      </c>
      <c r="H936" s="121" t="str">
        <f>VLOOKUP(C936,'Analysis-must not modify'!C:FF,160,FALSE)</f>
        <v>No</v>
      </c>
      <c r="I936" s="121" t="str">
        <f>VLOOKUP(C936,'Analysis-must not modify'!C:FI,161,FALSE)</f>
        <v>Continental</v>
      </c>
      <c r="J936" s="121">
        <f>VLOOKUP(C936,'Analysis-must not modify'!C:FI,162,FALSE)</f>
        <v>451315.40763776697</v>
      </c>
      <c r="K936" s="121">
        <f>VLOOKUP(C936,'Analysis-must not modify'!C:FI,163,FALSE)</f>
        <v>4912.3191489361698</v>
      </c>
      <c r="L936" s="121">
        <f t="shared" si="555"/>
        <v>1</v>
      </c>
      <c r="M936" s="121">
        <f t="shared" si="556"/>
        <v>1</v>
      </c>
      <c r="N936" s="121">
        <f t="shared" si="557"/>
        <v>1</v>
      </c>
      <c r="O936" s="121">
        <f t="shared" si="558"/>
        <v>1</v>
      </c>
      <c r="P936" s="121">
        <f t="shared" si="563"/>
        <v>1</v>
      </c>
      <c r="Q936" s="121">
        <f t="shared" si="559"/>
        <v>0</v>
      </c>
      <c r="R936" s="121" t="str">
        <f t="shared" si="560"/>
        <v/>
      </c>
      <c r="S936" s="122" t="str">
        <f t="shared" si="561"/>
        <v/>
      </c>
      <c r="T936" s="121" t="str">
        <f t="shared" si="577"/>
        <v/>
      </c>
      <c r="U936" s="121" t="str">
        <f>IFERROR(IF('Analysis_2-must not modify'!$R936="","",IF($S$823="Total GHG",IF($T$823="All sectors",AA114,IF($T$823="Stationary",AB114,IF($T$823="Transportation",AC114,IF($T$823="Waste",AD114,IF($T$823="IPPU",AE114,Iif($T$823="AFOLU",AF114)))))),IF($S$823="Per capita",IF($T$823="All sectors",AA318,IF($T$823="Stationary",AB318,IF($T$823="Transportation",AC318,IF($T$823="Waste",AD318,IF($T$823="IPPU",AE318,IF($T$823="AFOLU",AF318)))))),IF($S$823="Per unit land area (km2)",IF($T$823="All sectors",AA522,IF($T$823="Stationary",AB522,IF($T$823="Transportation",AC522,IF($T$823="Waste",AD522,IF($T$823="IPPU",AE522,IF($T$823="AFOLU",AF522)))))),IF($S$823="Per unit GDP ($m)",IF($T$823="All sectors",AA726,IF($T$823="Stationary",AB726,IF($T$823="Transportation",AC726,IF($T$823="Waste",AD726,IF($T$823="IPPU",AE726,IF($T$823="AFOLU",AF726)))))),""))))),"")</f>
        <v/>
      </c>
      <c r="V936" s="124" t="str">
        <f>IF('Analysis_2-must not modify'!$T936="","",IF($S$823="Total GHG",IF($T$823="All sectors",U114,IF($T$823="Stationary",AG114,IF($T$823="Transportation",AP114,IF($T$823="Waste",AV114,IF($T$823="IPPU",BA114,Iif($T$823="AFOLU",BD114)))))),IF($S$823="Per capita",IF($T$823="All sectors",U318,IF($T$823="Stationary",AG318,IF($T$823="Transportation",AP318,IF($T$823="Waste",AV318,IF($T$823="IPPU",BA318,IF($T$823="AFOLU",BD318)))))),IF($S$823="Per unit land area (km2)",IF($T$823="All sectors",U522,IF($T$823="Stationary",AG522,IF($T$823="Transportation",AP522,IF($T$823="Waste",AV522,IF($T$823="IPPU",BA522,Iif($T$823="AFOLU",BD522)))))),IF($S$823="Per unit GDP ($m)",IF($T$823="All sectors",U726,IF($T$823="Stationary",AG726,IF($T$823="Transportation",AP726,IF($T$823="Waste",AV726,IF($T$823="IPPU",BA114,IF($T$823="AFOLU",BD726)))))),"")))))</f>
        <v/>
      </c>
      <c r="W936" s="124" t="str">
        <f>IF('Analysis_2-must not modify'!$T936="","",IF($S$823="Total GHG",IF($T$823="All sectors",V114,IF($T$823="Stationary",AH114,IF($T$823="Transportation",AQ114,IF($T$823="Waste",AW114,IF($T$823="IPPU",BB114,Iif($T$823="AFOLU",BE114)))))),IF($S$823="Per capita",IF($T$823="All sectors",V318,IF($T$823="Stationary",AH318,IF($T$823="Transportation",AQ318,IF($T$823="Waste",AW318,IF($T$823="IPPU",BB318,IF($T$823="AFOLU",BE318)))))),IF($S$823="Per unit land area (km2)",IF($T$823="All sectors",V522,IF($T$823="Stationary",AH522,IF($T$823="Transportation",AQ522,IF($T$823="Waste",AW522,IF($T$823="IPPU",BB522,Iif($T$823="AFOLU",BE522)))))),IF($S$823="Per unit GDP ($m)",IF($T$823="All sectors",V726,IF($T$823="Stationary",AH726,IF($T$823="Transportation",AQ726,IF($T$823="Waste",AW726,IF($T$823="IPPU",BB114,IF($T$823="AFOLU",BE726)))))),"")))))</f>
        <v/>
      </c>
      <c r="X936" s="124" t="str">
        <f>IF('Analysis_2-must not modify'!$T936="","",IF($S$823="Total GHG",IF($T$823="All sectors",W114,IF($T$823="Stationary",AI114,IF($T$823="Transportation",AR114,IF($T$823="Waste",AX114,IF($T$823="IPPU","",IF($T$823="AFOLU",BF114)))))),IF($S$823="Per capita",IF($T$823="All sectors",W318,IF($T$823="Stationary",AI318,IF($T$823="Transportation",AR318,IF($T$823="Waste",AX318,IF($T$823="IPPU","",IF($T$823="AFOLU",BF318)))))),IF($S$823="Per unit land area (km2)",IF($T$823="All sectors",W522,IF($T$823="Stationary",AI522,IF($T$823="Transportation",AR522,IF($T$823="Waste",AX522,IF($T$823="IPPU","",IF($T$823="AFOLU",BF522)))))),IF($S$823="Per unit GDP ($m)",IF($T$823="All sectors",W726,IF($T$823="Stationary",AI726,IF($T$823="Transportation",AR726,IF($T$823="Waste",AX726,IF($T$823="IPPU","",IF($T$823="AFOLU",BF726)))))),"")))))</f>
        <v/>
      </c>
      <c r="Y936" s="124" t="str">
        <f>IF('Analysis_2-must not modify'!$T936="","",IF($S$823="Total GHG",IF($T$823="All sectors",X114,IF($T$823="Stationary",AJ114,IF($T$823="Transportation",AS114,IF($T$823="Waste",AY114,"")))),IF($S$823="Per capita",IF($T$823="All sectors",X318,IF($T$823="Stationary",AJ318,IF($T$823="Transportation",AS318,IF($T$823="Waste",AY318,"")))),IF($S$823="Per unit land area (km2)",IF($T$823="All sectors",X522,IF($T$823="Stationary",AJ522,IF($T$823="Transportation",AS522,IF($T$823="Waste",AY522,"")))),IF($S$823="Per unit GDP ($m)",IF($T$823="All sectors",X726,IF($T$823="Stationary",AJ726,IF($T$823="Transportation",AS726,IF($T$823="Waste",AY726,"")))),"")))))</f>
        <v/>
      </c>
      <c r="Z936" s="124" t="str">
        <f>IF('Analysis_2-must not modify'!$T936="","",IF($S$823="Total GHG",IF($T$823="All sectors",Y114,IF($T$823="Stationary",AK114,IF($T$823="Transportation",AT114,""))),IF($S$823="Per capita",IF($T$823="All sectors",Y318,IF($T$823="Stationary",AK318,IF($T$823="Transportation",AT318,""))),IF($S$823="Per unit land area (km2)",IF($T$823="All sectors",Y522,IF($T$823="Stationary",AK522,IF($T$823="Transportation",AT522,""))),IF($S$823="Per unit GDP ($m)",IF($T$823="All sectors",Y726,IF($T$823="Stationary",AK726,IF($T$823="Transportation",AT726,""))),"")))))</f>
        <v/>
      </c>
      <c r="AA936" s="124" t="str">
        <f>IF('Analysis_2-must not modify'!$T936="","",IF($S$823="Total GHG",IF($T$823="All sectors","",IF($T$823="Stationary",AL114,"")),IF($S$823="Per capita",IF($T$823="All sectors","",IF($T$823="Stationary",AL318,"")),IF($S$823="Per unit land area (km2)",IF($T$823="All sectors","",IF($T$823="Stationary",AL522,"")),IF($S$823="Per unit GDP ($m)",IF($T$823="All sectors","",IF($T$823="Stationary",AL726,"")),"")))))</f>
        <v/>
      </c>
      <c r="AB936" s="124" t="str">
        <f>IF('Analysis_2-must not modify'!$T936="","",IF($S$823="Total GHG",IF($T$823="All sectors","",IF($T$823="Stationary",AM114,"")),IF($S$823="Per capita",IF($T$823="All sectors","",IF($T$823="Stationary",AM318,"")),IF($S$823="Per unit land area (km2)",IF($T$823="All sectors","",IF($T$823="Stationary",AM522,"")),IF($S$823="Per unit GDP ($m)",IF($T$823="All sectors","",IF($T$823="Stationary",AM726,"")),"")))))</f>
        <v/>
      </c>
      <c r="AC936" s="124" t="str">
        <f>IF('Analysis_2-must not modify'!$T936="","",IF($S$823="Total GHG",IF($T$823="All sectors","",IF($T$823="Stationary",AN114,"")),IF($S$823="Per capita",IF($T$823="All sectors","",IF($T$823="Stationary",AN318,"")),IF($S$823="Per unit land area (km2)",IF($T$823="All sectors","",IF($T$823="Stationary",AN522,"")),IF($S$823="Per unit GDP ($m)",IF($T$823="All sectors","",IF($T$823="Stationary",AN726,"")),"")))))</f>
        <v/>
      </c>
      <c r="AD936" s="121" t="str">
        <f>IF(U936&lt;X$1+1,U936,IF('Analysis_2-must not modify'!$U936="","",RANK('Analysis_2-must not modify'!$U936,rankORIGINAL)+'Analysis_2-must not modify'!X$1))</f>
        <v/>
      </c>
      <c r="AE936" s="50" t="str">
        <f t="shared" si="564"/>
        <v/>
      </c>
      <c r="AF936" s="83">
        <f t="shared" si="584"/>
        <v>0.56121345185140259</v>
      </c>
      <c r="AG936" s="83">
        <f t="shared" si="584"/>
        <v>0.38043527811104511</v>
      </c>
      <c r="AH936" s="83">
        <f t="shared" si="584"/>
        <v>5.7051496671416631E-2</v>
      </c>
      <c r="AI936" s="83" t="str">
        <f t="shared" si="584"/>
        <v/>
      </c>
      <c r="AJ936" s="83" t="str">
        <f t="shared" si="584"/>
        <v/>
      </c>
      <c r="AK936" s="83" t="str">
        <f t="shared" si="584"/>
        <v/>
      </c>
      <c r="AL936" s="83" t="str">
        <f t="shared" si="584"/>
        <v/>
      </c>
      <c r="AM936" s="83">
        <f t="shared" si="584"/>
        <v>3.5733003001572249E-5</v>
      </c>
      <c r="AN936" s="83">
        <f t="shared" ca="1" si="578"/>
        <v>145</v>
      </c>
      <c r="AO936" s="50" t="str">
        <f t="shared" si="565"/>
        <v/>
      </c>
      <c r="AP936" s="83">
        <f t="shared" si="585"/>
        <v>0.65033848899206947</v>
      </c>
      <c r="AQ936" s="83">
        <f t="shared" si="585"/>
        <v>2.5857440477479544E-2</v>
      </c>
      <c r="AR936" s="83">
        <f t="shared" si="585"/>
        <v>8.4568107103720994E-2</v>
      </c>
      <c r="AS936" s="83">
        <f t="shared" si="585"/>
        <v>2.1656365455498334E-2</v>
      </c>
      <c r="AT936" s="83">
        <f t="shared" si="585"/>
        <v>0.15581754945231052</v>
      </c>
      <c r="AU936" s="83">
        <f t="shared" ca="1" si="579"/>
        <v>127</v>
      </c>
      <c r="AV936" s="50" t="str">
        <f t="shared" si="566"/>
        <v/>
      </c>
      <c r="AW936" s="83" t="str">
        <f t="shared" si="586"/>
        <v/>
      </c>
      <c r="AX936" s="83" t="str">
        <f t="shared" si="586"/>
        <v/>
      </c>
      <c r="AY936" s="83" t="str">
        <f t="shared" si="586"/>
        <v/>
      </c>
      <c r="AZ936" s="83">
        <f t="shared" si="586"/>
        <v>8.4062841250178676E-3</v>
      </c>
      <c r="BA936" s="83">
        <f t="shared" ca="1" si="580"/>
        <v>152</v>
      </c>
      <c r="BB936" s="50" t="str">
        <f t="shared" si="567"/>
        <v/>
      </c>
      <c r="BC936" s="83" t="str">
        <f t="shared" si="581"/>
        <v/>
      </c>
      <c r="BD936" s="83" t="str">
        <f t="shared" si="582"/>
        <v/>
      </c>
      <c r="BE936" s="83" t="e">
        <f t="shared" ca="1" si="583"/>
        <v>#VALUE!</v>
      </c>
      <c r="BF936" s="50" t="str">
        <f t="shared" si="568"/>
        <v/>
      </c>
    </row>
    <row r="937" spans="1:58" ht="15" customHeight="1">
      <c r="A937" s="25">
        <f t="shared" si="562"/>
        <v>26</v>
      </c>
      <c r="B937" s="25">
        <v>106</v>
      </c>
      <c r="C937" s="112" t="str">
        <f t="shared" si="576"/>
        <v>Stockholm_2016</v>
      </c>
      <c r="D937" s="112" t="str">
        <f>IFERROR(VLOOKUP($C937,'Analysis-must not modify'!$C:$G,4,FALSE),"")</f>
        <v>Sweden</v>
      </c>
      <c r="E937" s="112" t="str">
        <f>IFERROR(VLOOKUP($C937,'Analysis-must not modify'!$C:$G,5,FALSE),"")</f>
        <v>Europe</v>
      </c>
      <c r="F937" s="112" t="str">
        <f t="shared" si="554"/>
        <v>Europe</v>
      </c>
      <c r="G937" s="121">
        <f>VLOOKUP(C937,'Analysis-must not modify'!C:D,2,FALSE)</f>
        <v>2016</v>
      </c>
      <c r="H937" s="121" t="str">
        <f>VLOOKUP(C937,'Analysis-must not modify'!C:FF,160,FALSE)</f>
        <v>Yes</v>
      </c>
      <c r="I937" s="121" t="str">
        <f>VLOOKUP(C937,'Analysis-must not modify'!C:FI,161,FALSE)</f>
        <v>Continental</v>
      </c>
      <c r="J937" s="121">
        <f>VLOOKUP(C937,'Analysis-must not modify'!C:FI,162,FALSE)</f>
        <v>445477.27226574067</v>
      </c>
      <c r="K937" s="121">
        <f>VLOOKUP(C937,'Analysis-must not modify'!C:FI,163,FALSE)</f>
        <v>4976.6968085106382</v>
      </c>
      <c r="L937" s="121">
        <f t="shared" si="555"/>
        <v>1</v>
      </c>
      <c r="M937" s="121">
        <f t="shared" si="556"/>
        <v>1</v>
      </c>
      <c r="N937" s="121">
        <f t="shared" si="557"/>
        <v>1</v>
      </c>
      <c r="O937" s="121">
        <f t="shared" si="558"/>
        <v>1</v>
      </c>
      <c r="P937" s="121">
        <f t="shared" si="563"/>
        <v>1</v>
      </c>
      <c r="Q937" s="121">
        <f t="shared" si="559"/>
        <v>1</v>
      </c>
      <c r="R937" s="121" t="str">
        <f t="shared" si="560"/>
        <v>Stockholm_2016</v>
      </c>
      <c r="S937" s="122">
        <f t="shared" si="561"/>
        <v>2016</v>
      </c>
      <c r="T937" s="121" t="str">
        <f t="shared" si="577"/>
        <v>Stockholm_2016</v>
      </c>
      <c r="U937" s="121">
        <f ca="1">IFERROR(IF('Analysis_2-must not modify'!$R937="","",IF($S$823="Total GHG",IF($T$823="All sectors",AA115,IF($T$823="Stationary",AB115,IF($T$823="Transportation",AC115,IF($T$823="Waste",AD115,IF($T$823="IPPU",AE115,Iif($T$823="AFOLU",AF115)))))),IF($S$823="Per capita",IF($T$823="All sectors",AA319,IF($T$823="Stationary",AB319,IF($T$823="Transportation",AC319,IF($T$823="Waste",AD319,IF($T$823="IPPU",AE319,IF($T$823="AFOLU",AF319)))))),IF($S$823="Per unit land area (km2)",IF($T$823="All sectors",AA523,IF($T$823="Stationary",AB523,IF($T$823="Transportation",AC523,IF($T$823="Waste",AD523,IF($T$823="IPPU",AE523,IF($T$823="AFOLU",AF523)))))),IF($S$823="Per unit GDP ($m)",IF($T$823="All sectors",AA727,IF($T$823="Stationary",AB727,IF($T$823="Transportation",AC727,IF($T$823="Waste",AD727,IF($T$823="IPPU",AE727,IF($T$823="AFOLU",AF727)))))),""))))),"")</f>
        <v>143</v>
      </c>
      <c r="V937" s="124">
        <f>IF('Analysis_2-must not modify'!$T937="","",IF($S$823="Total GHG",IF($T$823="All sectors",U115,IF($T$823="Stationary",AG115,IF($T$823="Transportation",AP115,IF($T$823="Waste",AV115,IF($T$823="IPPU",BA115,Iif($T$823="AFOLU",BD115)))))),IF($S$823="Per capita",IF($T$823="All sectors",U319,IF($T$823="Stationary",AG319,IF($T$823="Transportation",AP319,IF($T$823="Waste",AV319,IF($T$823="IPPU",BA319,IF($T$823="AFOLU",BD319)))))),IF($S$823="Per unit land area (km2)",IF($T$823="All sectors",U523,IF($T$823="Stationary",AG523,IF($T$823="Transportation",AP523,IF($T$823="Waste",AV523,IF($T$823="IPPU",BA523,Iif($T$823="AFOLU",BD523)))))),IF($S$823="Per unit GDP ($m)",IF($T$823="All sectors",U727,IF($T$823="Stationary",AG727,IF($T$823="Transportation",AP727,IF($T$823="Waste",AV727,IF($T$823="IPPU",BA115,IF($T$823="AFOLU",BD727)))))),"")))))</f>
        <v>1.017599177656717</v>
      </c>
      <c r="W937" s="124">
        <f>IF('Analysis_2-must not modify'!$T937="","",IF($S$823="Total GHG",IF($T$823="All sectors",V115,IF($T$823="Stationary",AH115,IF($T$823="Transportation",AQ115,IF($T$823="Waste",AW115,IF($T$823="IPPU",BB115,Iif($T$823="AFOLU",BE115)))))),IF($S$823="Per capita",IF($T$823="All sectors",V319,IF($T$823="Stationary",AH319,IF($T$823="Transportation",AQ319,IF($T$823="Waste",AW319,IF($T$823="IPPU",BB319,IF($T$823="AFOLU",BE319)))))),IF($S$823="Per unit land area (km2)",IF($T$823="All sectors",V523,IF($T$823="Stationary",AH523,IF($T$823="Transportation",AQ523,IF($T$823="Waste",AW523,IF($T$823="IPPU",BB523,Iif($T$823="AFOLU",BE523)))))),IF($S$823="Per unit GDP ($m)",IF($T$823="All sectors",V727,IF($T$823="Stationary",AH727,IF($T$823="Transportation",AQ727,IF($T$823="Waste",AW727,IF($T$823="IPPU",BB115,IF($T$823="AFOLU",BE727)))))),"")))))</f>
        <v>0.92296113918659095</v>
      </c>
      <c r="X937" s="124">
        <f>IF('Analysis_2-must not modify'!$T937="","",IF($S$823="Total GHG",IF($T$823="All sectors",W115,IF($T$823="Stationary",AI115,IF($T$823="Transportation",AR115,IF($T$823="Waste",AX115,IF($T$823="IPPU","",IF($T$823="AFOLU",BF115)))))),IF($S$823="Per capita",IF($T$823="All sectors",W319,IF($T$823="Stationary",AI319,IF($T$823="Transportation",AR319,IF($T$823="Waste",AX319,IF($T$823="IPPU","",IF($T$823="AFOLU",BF319)))))),IF($S$823="Per unit land area (km2)",IF($T$823="All sectors",W523,IF($T$823="Stationary",AI523,IF($T$823="Transportation",AR523,IF($T$823="Waste",AX523,IF($T$823="IPPU","",IF($T$823="AFOLU",BF523)))))),IF($S$823="Per unit GDP ($m)",IF($T$823="All sectors",W727,IF($T$823="Stationary",AI727,IF($T$823="Transportation",AR727,IF($T$823="Waste",AX727,IF($T$823="IPPU","",IF($T$823="AFOLU",BF727)))))),"")))))</f>
        <v>8.2975419374766868E-3</v>
      </c>
      <c r="Y937" s="124" t="str">
        <f>IF('Analysis_2-must not modify'!$T937="","",IF($S$823="Total GHG",IF($T$823="All sectors",X115,IF($T$823="Stationary",AJ115,IF($T$823="Transportation",AS115,IF($T$823="Waste",AY115,"")))),IF($S$823="Per capita",IF($T$823="All sectors",X319,IF($T$823="Stationary",AJ319,IF($T$823="Transportation",AS319,IF($T$823="Waste",AY319,"")))),IF($S$823="Per unit land area (km2)",IF($T$823="All sectors",X523,IF($T$823="Stationary",AJ523,IF($T$823="Transportation",AS523,IF($T$823="Waste",AY523,"")))),IF($S$823="Per unit GDP ($m)",IF($T$823="All sectors",X727,IF($T$823="Stationary",AJ727,IF($T$823="Transportation",AS727,IF($T$823="Waste",AY727,"")))),"")))))</f>
        <v/>
      </c>
      <c r="Z937" s="124" t="str">
        <f>IF('Analysis_2-must not modify'!$T937="","",IF($S$823="Total GHG",IF($T$823="All sectors",Y115,IF($T$823="Stationary",AK115,IF($T$823="Transportation",AT115,""))),IF($S$823="Per capita",IF($T$823="All sectors",Y319,IF($T$823="Stationary",AK319,IF($T$823="Transportation",AT319,""))),IF($S$823="Per unit land area (km2)",IF($T$823="All sectors",Y523,IF($T$823="Stationary",AK523,IF($T$823="Transportation",AT523,""))),IF($S$823="Per unit GDP ($m)",IF($T$823="All sectors",Y727,IF($T$823="Stationary",AK727,IF($T$823="Transportation",AT727,""))),"")))))</f>
        <v/>
      </c>
      <c r="AA937" s="124" t="str">
        <f>IF('Analysis_2-must not modify'!$T937="","",IF($S$823="Total GHG",IF($T$823="All sectors","",IF($T$823="Stationary",AL115,"")),IF($S$823="Per capita",IF($T$823="All sectors","",IF($T$823="Stationary",AL319,"")),IF($S$823="Per unit land area (km2)",IF($T$823="All sectors","",IF($T$823="Stationary",AL523,"")),IF($S$823="Per unit GDP ($m)",IF($T$823="All sectors","",IF($T$823="Stationary",AL727,"")),"")))))</f>
        <v/>
      </c>
      <c r="AB937" s="124" t="str">
        <f>IF('Analysis_2-must not modify'!$T937="","",IF($S$823="Total GHG",IF($T$823="All sectors","",IF($T$823="Stationary",AM115,"")),IF($S$823="Per capita",IF($T$823="All sectors","",IF($T$823="Stationary",AM319,"")),IF($S$823="Per unit land area (km2)",IF($T$823="All sectors","",IF($T$823="Stationary",AM523,"")),IF($S$823="Per unit GDP ($m)",IF($T$823="All sectors","",IF($T$823="Stationary",AM727,"")),"")))))</f>
        <v/>
      </c>
      <c r="AC937" s="124" t="str">
        <f>IF('Analysis_2-must not modify'!$T937="","",IF($S$823="Total GHG",IF($T$823="All sectors","",IF($T$823="Stationary",AN115,"")),IF($S$823="Per capita",IF($T$823="All sectors","",IF($T$823="Stationary",AN319,"")),IF($S$823="Per unit land area (km2)",IF($T$823="All sectors","",IF($T$823="Stationary",AN523,"")),IF($S$823="Per unit GDP ($m)",IF($T$823="All sectors","",IF($T$823="Stationary",AN727,"")),"")))))</f>
        <v/>
      </c>
      <c r="AD937" s="121">
        <f ca="1">IF(U937&lt;X$1+1,U937,IF('Analysis_2-must not modify'!$U937="","",RANK('Analysis_2-must not modify'!$U937,rankORIGINAL)+'Analysis_2-must not modify'!X$1))</f>
        <v>9</v>
      </c>
      <c r="AE937" s="50" t="str">
        <f t="shared" si="564"/>
        <v>Stockholm_2016</v>
      </c>
      <c r="AF937" s="83">
        <f t="shared" si="584"/>
        <v>0.55947634838540039</v>
      </c>
      <c r="AG937" s="83">
        <f t="shared" si="584"/>
        <v>0.40588484564764077</v>
      </c>
      <c r="AH937" s="83">
        <f t="shared" si="584"/>
        <v>5.2202712856408436E-2</v>
      </c>
      <c r="AI937" s="83" t="str">
        <f t="shared" si="584"/>
        <v/>
      </c>
      <c r="AJ937" s="83" t="str">
        <f t="shared" si="584"/>
        <v/>
      </c>
      <c r="AK937" s="83" t="str">
        <f t="shared" si="584"/>
        <v/>
      </c>
      <c r="AL937" s="83" t="str">
        <f t="shared" si="584"/>
        <v/>
      </c>
      <c r="AM937" s="83">
        <f t="shared" si="584"/>
        <v>3.5270767267445406E-5</v>
      </c>
      <c r="AN937" s="83">
        <f t="shared" ca="1" si="578"/>
        <v>143</v>
      </c>
      <c r="AO937" s="50" t="str">
        <f t="shared" si="565"/>
        <v>Stockholm_2016</v>
      </c>
      <c r="AP937" s="83">
        <f t="shared" si="585"/>
        <v>0.67593030719194358</v>
      </c>
      <c r="AQ937" s="83">
        <f t="shared" si="585"/>
        <v>2.3982775039839931E-2</v>
      </c>
      <c r="AR937" s="83">
        <f t="shared" si="585"/>
        <v>9.1516952947727659E-2</v>
      </c>
      <c r="AS937" s="83">
        <f t="shared" si="585"/>
        <v>2.0547893961110238E-2</v>
      </c>
      <c r="AT937" s="83">
        <f t="shared" si="585"/>
        <v>0.11098321004596956</v>
      </c>
      <c r="AU937" s="83">
        <f t="shared" ca="1" si="579"/>
        <v>129</v>
      </c>
      <c r="AV937" s="50" t="str">
        <f t="shared" si="566"/>
        <v>Stockholm_2016</v>
      </c>
      <c r="AW937" s="83" t="str">
        <f t="shared" si="586"/>
        <v/>
      </c>
      <c r="AX937" s="83" t="str">
        <f t="shared" si="586"/>
        <v/>
      </c>
      <c r="AY937" s="83" t="str">
        <f t="shared" si="586"/>
        <v/>
      </c>
      <c r="AZ937" s="83">
        <f t="shared" si="586"/>
        <v>8.2975419374766868E-3</v>
      </c>
      <c r="BA937" s="83">
        <f t="shared" ca="1" si="580"/>
        <v>153</v>
      </c>
      <c r="BB937" s="50" t="str">
        <f t="shared" si="567"/>
        <v>Stockholm_2016</v>
      </c>
      <c r="BC937" s="83" t="str">
        <f t="shared" si="581"/>
        <v/>
      </c>
      <c r="BD937" s="83" t="str">
        <f t="shared" si="582"/>
        <v/>
      </c>
      <c r="BE937" s="83" t="e">
        <f t="shared" ca="1" si="583"/>
        <v>#VALUE!</v>
      </c>
      <c r="BF937" s="50" t="str">
        <f t="shared" si="568"/>
        <v>Stockholm_2016</v>
      </c>
    </row>
    <row r="938" spans="1:58" ht="15" customHeight="1">
      <c r="A938" s="25">
        <f t="shared" si="562"/>
        <v>26</v>
      </c>
      <c r="B938" s="25">
        <v>107</v>
      </c>
      <c r="C938" s="112" t="str">
        <f t="shared" si="576"/>
        <v>Toronto_2013</v>
      </c>
      <c r="D938" s="112" t="str">
        <f>IFERROR(VLOOKUP($C938,'Analysis-must not modify'!$C:$G,4,FALSE),"")</f>
        <v>Canada</v>
      </c>
      <c r="E938" s="112" t="str">
        <f>IFERROR(VLOOKUP($C938,'Analysis-must not modify'!$C:$G,5,FALSE),"")</f>
        <v>North America</v>
      </c>
      <c r="F938" s="112" t="str">
        <f t="shared" si="554"/>
        <v>North_America</v>
      </c>
      <c r="G938" s="121">
        <f>VLOOKUP(C938,'Analysis-must not modify'!C:D,2,FALSE)</f>
        <v>2013</v>
      </c>
      <c r="H938" s="121" t="str">
        <f>VLOOKUP(C938,'Analysis-must not modify'!C:FF,160,FALSE)</f>
        <v>No</v>
      </c>
      <c r="I938" s="121" t="str">
        <f>VLOOKUP(C938,'Analysis-must not modify'!C:FI,161,FALSE)</f>
        <v>Continental</v>
      </c>
      <c r="J938" s="121">
        <f>VLOOKUP(C938,'Analysis-must not modify'!C:FI,162,FALSE)</f>
        <v>57272.515029475282</v>
      </c>
      <c r="K938" s="121">
        <f>VLOOKUP(C938,'Analysis-must not modify'!C:FI,163,FALSE)</f>
        <v>4276.5678627145089</v>
      </c>
      <c r="L938" s="121">
        <f t="shared" si="555"/>
        <v>1</v>
      </c>
      <c r="M938" s="121">
        <f t="shared" si="556"/>
        <v>1</v>
      </c>
      <c r="N938" s="121">
        <f t="shared" si="557"/>
        <v>1</v>
      </c>
      <c r="O938" s="121">
        <f t="shared" si="558"/>
        <v>1</v>
      </c>
      <c r="P938" s="121">
        <f t="shared" si="563"/>
        <v>1</v>
      </c>
      <c r="Q938" s="121">
        <f t="shared" si="559"/>
        <v>0</v>
      </c>
      <c r="R938" s="121" t="str">
        <f t="shared" si="560"/>
        <v/>
      </c>
      <c r="S938" s="122" t="str">
        <f t="shared" si="561"/>
        <v/>
      </c>
      <c r="T938" s="121" t="str">
        <f t="shared" si="577"/>
        <v/>
      </c>
      <c r="U938" s="121" t="str">
        <f>IFERROR(IF('Analysis_2-must not modify'!$R938="","",IF($S$823="Total GHG",IF($T$823="All sectors",AA116,IF($T$823="Stationary",AB116,IF($T$823="Transportation",AC116,IF($T$823="Waste",AD116,IF($T$823="IPPU",AE116,Iif($T$823="AFOLU",AF116)))))),IF($S$823="Per capita",IF($T$823="All sectors",AA320,IF($T$823="Stationary",AB320,IF($T$823="Transportation",AC320,IF($T$823="Waste",AD320,IF($T$823="IPPU",AE320,IF($T$823="AFOLU",AF320)))))),IF($S$823="Per unit land area (km2)",IF($T$823="All sectors",AA524,IF($T$823="Stationary",AB524,IF($T$823="Transportation",AC524,IF($T$823="Waste",AD524,IF($T$823="IPPU",AE524,IF($T$823="AFOLU",AF524)))))),IF($S$823="Per unit GDP ($m)",IF($T$823="All sectors",AA728,IF($T$823="Stationary",AB728,IF($T$823="Transportation",AC728,IF($T$823="Waste",AD728,IF($T$823="IPPU",AE728,IF($T$823="AFOLU",AF728)))))),""))))),"")</f>
        <v/>
      </c>
      <c r="V938" s="124" t="str">
        <f>IF('Analysis_2-must not modify'!$T938="","",IF($S$823="Total GHG",IF($T$823="All sectors",U116,IF($T$823="Stationary",AG116,IF($T$823="Transportation",AP116,IF($T$823="Waste",AV116,IF($T$823="IPPU",BA116,Iif($T$823="AFOLU",BD116)))))),IF($S$823="Per capita",IF($T$823="All sectors",U320,IF($T$823="Stationary",AG320,IF($T$823="Transportation",AP320,IF($T$823="Waste",AV320,IF($T$823="IPPU",BA320,IF($T$823="AFOLU",BD320)))))),IF($S$823="Per unit land area (km2)",IF($T$823="All sectors",U524,IF($T$823="Stationary",AG524,IF($T$823="Transportation",AP524,IF($T$823="Waste",AV524,IF($T$823="IPPU",BA524,Iif($T$823="AFOLU",BD524)))))),IF($S$823="Per unit GDP ($m)",IF($T$823="All sectors",U728,IF($T$823="Stationary",AG728,IF($T$823="Transportation",AP728,IF($T$823="Waste",AV728,IF($T$823="IPPU",BA116,IF($T$823="AFOLU",BD728)))))),"")))))</f>
        <v/>
      </c>
      <c r="W938" s="124" t="str">
        <f>IF('Analysis_2-must not modify'!$T938="","",IF($S$823="Total GHG",IF($T$823="All sectors",V116,IF($T$823="Stationary",AH116,IF($T$823="Transportation",AQ116,IF($T$823="Waste",AW116,IF($T$823="IPPU",BB116,Iif($T$823="AFOLU",BE116)))))),IF($S$823="Per capita",IF($T$823="All sectors",V320,IF($T$823="Stationary",AH320,IF($T$823="Transportation",AQ320,IF($T$823="Waste",AW320,IF($T$823="IPPU",BB320,IF($T$823="AFOLU",BE320)))))),IF($S$823="Per unit land area (km2)",IF($T$823="All sectors",V524,IF($T$823="Stationary",AH524,IF($T$823="Transportation",AQ524,IF($T$823="Waste",AW524,IF($T$823="IPPU",BB524,Iif($T$823="AFOLU",BE524)))))),IF($S$823="Per unit GDP ($m)",IF($T$823="All sectors",V728,IF($T$823="Stationary",AH728,IF($T$823="Transportation",AQ728,IF($T$823="Waste",AW728,IF($T$823="IPPU",BB116,IF($T$823="AFOLU",BE728)))))),"")))))</f>
        <v/>
      </c>
      <c r="X938" s="124" t="str">
        <f>IF('Analysis_2-must not modify'!$T938="","",IF($S$823="Total GHG",IF($T$823="All sectors",W116,IF($T$823="Stationary",AI116,IF($T$823="Transportation",AR116,IF($T$823="Waste",AX116,IF($T$823="IPPU","",IF($T$823="AFOLU",BF116)))))),IF($S$823="Per capita",IF($T$823="All sectors",W320,IF($T$823="Stationary",AI320,IF($T$823="Transportation",AR320,IF($T$823="Waste",AX320,IF($T$823="IPPU","",IF($T$823="AFOLU",BF320)))))),IF($S$823="Per unit land area (km2)",IF($T$823="All sectors",W524,IF($T$823="Stationary",AI524,IF($T$823="Transportation",AR524,IF($T$823="Waste",AX524,IF($T$823="IPPU","",IF($T$823="AFOLU",BF524)))))),IF($S$823="Per unit GDP ($m)",IF($T$823="All sectors",W728,IF($T$823="Stationary",AI728,IF($T$823="Transportation",AR728,IF($T$823="Waste",AX728,IF($T$823="IPPU","",IF($T$823="AFOLU",BF728)))))),"")))))</f>
        <v/>
      </c>
      <c r="Y938" s="124" t="str">
        <f>IF('Analysis_2-must not modify'!$T938="","",IF($S$823="Total GHG",IF($T$823="All sectors",X116,IF($T$823="Stationary",AJ116,IF($T$823="Transportation",AS116,IF($T$823="Waste",AY116,"")))),IF($S$823="Per capita",IF($T$823="All sectors",X320,IF($T$823="Stationary",AJ320,IF($T$823="Transportation",AS320,IF($T$823="Waste",AY320,"")))),IF($S$823="Per unit land area (km2)",IF($T$823="All sectors",X524,IF($T$823="Stationary",AJ524,IF($T$823="Transportation",AS524,IF($T$823="Waste",AY524,"")))),IF($S$823="Per unit GDP ($m)",IF($T$823="All sectors",X728,IF($T$823="Stationary",AJ728,IF($T$823="Transportation",AS728,IF($T$823="Waste",AY728,"")))),"")))))</f>
        <v/>
      </c>
      <c r="Z938" s="124" t="str">
        <f>IF('Analysis_2-must not modify'!$T938="","",IF($S$823="Total GHG",IF($T$823="All sectors",Y116,IF($T$823="Stationary",AK116,IF($T$823="Transportation",AT116,""))),IF($S$823="Per capita",IF($T$823="All sectors",Y320,IF($T$823="Stationary",AK320,IF($T$823="Transportation",AT320,""))),IF($S$823="Per unit land area (km2)",IF($T$823="All sectors",Y524,IF($T$823="Stationary",AK524,IF($T$823="Transportation",AT524,""))),IF($S$823="Per unit GDP ($m)",IF($T$823="All sectors",Y728,IF($T$823="Stationary",AK728,IF($T$823="Transportation",AT728,""))),"")))))</f>
        <v/>
      </c>
      <c r="AA938" s="124" t="str">
        <f>IF('Analysis_2-must not modify'!$T938="","",IF($S$823="Total GHG",IF($T$823="All sectors","",IF($T$823="Stationary",AL116,"")),IF($S$823="Per capita",IF($T$823="All sectors","",IF($T$823="Stationary",AL320,"")),IF($S$823="Per unit land area (km2)",IF($T$823="All sectors","",IF($T$823="Stationary",AL524,"")),IF($S$823="Per unit GDP ($m)",IF($T$823="All sectors","",IF($T$823="Stationary",AL728,"")),"")))))</f>
        <v/>
      </c>
      <c r="AB938" s="124" t="str">
        <f>IF('Analysis_2-must not modify'!$T938="","",IF($S$823="Total GHG",IF($T$823="All sectors","",IF($T$823="Stationary",AM116,"")),IF($S$823="Per capita",IF($T$823="All sectors","",IF($T$823="Stationary",AM320,"")),IF($S$823="Per unit land area (km2)",IF($T$823="All sectors","",IF($T$823="Stationary",AM524,"")),IF($S$823="Per unit GDP ($m)",IF($T$823="All sectors","",IF($T$823="Stationary",AM728,"")),"")))))</f>
        <v/>
      </c>
      <c r="AC938" s="124" t="str">
        <f>IF('Analysis_2-must not modify'!$T938="","",IF($S$823="Total GHG",IF($T$823="All sectors","",IF($T$823="Stationary",AN116,"")),IF($S$823="Per capita",IF($T$823="All sectors","",IF($T$823="Stationary",AN320,"")),IF($S$823="Per unit land area (km2)",IF($T$823="All sectors","",IF($T$823="Stationary",AN524,"")),IF($S$823="Per unit GDP ($m)",IF($T$823="All sectors","",IF($T$823="Stationary",AN728,"")),"")))))</f>
        <v/>
      </c>
      <c r="AD938" s="121" t="str">
        <f>IF(U938&lt;X$1+1,U938,IF('Analysis_2-must not modify'!$U938="","",RANK('Analysis_2-must not modify'!$U938,rankORIGINAL)+'Analysis_2-must not modify'!X$1))</f>
        <v/>
      </c>
      <c r="AE938" s="50" t="str">
        <f t="shared" si="564"/>
        <v/>
      </c>
      <c r="AF938" s="83">
        <f t="shared" si="584"/>
        <v>1.694944257217446</v>
      </c>
      <c r="AG938" s="83">
        <f t="shared" si="584"/>
        <v>1.4683675311365234</v>
      </c>
      <c r="AH938" s="83">
        <f t="shared" si="584"/>
        <v>0.45161001047055904</v>
      </c>
      <c r="AI938" s="83" t="str">
        <f t="shared" si="584"/>
        <v/>
      </c>
      <c r="AJ938" s="83" t="str">
        <f t="shared" si="584"/>
        <v/>
      </c>
      <c r="AK938" s="83" t="str">
        <f t="shared" si="584"/>
        <v/>
      </c>
      <c r="AL938" s="83" t="str">
        <f t="shared" si="584"/>
        <v/>
      </c>
      <c r="AM938" s="83">
        <f t="shared" si="584"/>
        <v>4.6025423179920331E-2</v>
      </c>
      <c r="AN938" s="83">
        <f t="shared" ca="1" si="578"/>
        <v>65</v>
      </c>
      <c r="AO938" s="50" t="str">
        <f t="shared" si="565"/>
        <v/>
      </c>
      <c r="AP938" s="83">
        <f t="shared" si="585"/>
        <v>2.51449103715056</v>
      </c>
      <c r="AQ938" s="83">
        <f t="shared" si="585"/>
        <v>5.6653477625884255E-2</v>
      </c>
      <c r="AR938" s="83">
        <f t="shared" si="585"/>
        <v>5.2129152756486019E-4</v>
      </c>
      <c r="AS938" s="83" t="str">
        <f t="shared" si="585"/>
        <v/>
      </c>
      <c r="AT938" s="83" t="str">
        <f t="shared" si="585"/>
        <v/>
      </c>
      <c r="AU938" s="83">
        <f t="shared" ca="1" si="579"/>
        <v>37</v>
      </c>
      <c r="AV938" s="50" t="str">
        <f t="shared" si="566"/>
        <v/>
      </c>
      <c r="AW938" s="83">
        <f t="shared" si="586"/>
        <v>0.82181963385565671</v>
      </c>
      <c r="AX938" s="83">
        <f t="shared" si="586"/>
        <v>1.270409185453651E-4</v>
      </c>
      <c r="AY938" s="83" t="str">
        <f t="shared" si="586"/>
        <v/>
      </c>
      <c r="AZ938" s="83">
        <f t="shared" si="586"/>
        <v>9.502789796006177E-3</v>
      </c>
      <c r="BA938" s="83">
        <f t="shared" ca="1" si="580"/>
        <v>21</v>
      </c>
      <c r="BB938" s="50" t="str">
        <f t="shared" si="567"/>
        <v/>
      </c>
      <c r="BC938" s="83" t="str">
        <f t="shared" si="581"/>
        <v/>
      </c>
      <c r="BD938" s="83" t="str">
        <f t="shared" si="582"/>
        <v/>
      </c>
      <c r="BE938" s="83" t="e">
        <f t="shared" ca="1" si="583"/>
        <v>#VALUE!</v>
      </c>
      <c r="BF938" s="50" t="str">
        <f t="shared" si="568"/>
        <v/>
      </c>
    </row>
    <row r="939" spans="1:58" ht="15" customHeight="1">
      <c r="A939" s="25">
        <f t="shared" si="562"/>
        <v>26</v>
      </c>
      <c r="B939" s="25">
        <v>108</v>
      </c>
      <c r="C939" s="112" t="str">
        <f t="shared" si="576"/>
        <v>Toronto_2014</v>
      </c>
      <c r="D939" s="112" t="str">
        <f>IFERROR(VLOOKUP($C939,'Analysis-must not modify'!$C:$G,4,FALSE),"")</f>
        <v>Canada</v>
      </c>
      <c r="E939" s="112" t="str">
        <f>IFERROR(VLOOKUP($C939,'Analysis-must not modify'!$C:$G,5,FALSE),"")</f>
        <v>North America</v>
      </c>
      <c r="F939" s="112" t="str">
        <f t="shared" si="554"/>
        <v>North_America</v>
      </c>
      <c r="G939" s="121">
        <f>VLOOKUP(C939,'Analysis-must not modify'!C:D,2,FALSE)</f>
        <v>2014</v>
      </c>
      <c r="H939" s="121" t="str">
        <f>VLOOKUP(C939,'Analysis-must not modify'!C:FF,160,FALSE)</f>
        <v>No</v>
      </c>
      <c r="I939" s="121" t="str">
        <f>VLOOKUP(C939,'Analysis-must not modify'!C:FI,161,FALSE)</f>
        <v>Continental</v>
      </c>
      <c r="J939" s="121">
        <f>VLOOKUP(C939,'Analysis-must not modify'!C:FI,162,FALSE)</f>
        <v>55939.212247623298</v>
      </c>
      <c r="K939" s="121">
        <f>VLOOKUP(C939,'Analysis-must not modify'!C:FI,163,FALSE)</f>
        <v>4378.4992199687986</v>
      </c>
      <c r="L939" s="121">
        <f t="shared" si="555"/>
        <v>1</v>
      </c>
      <c r="M939" s="121">
        <f t="shared" si="556"/>
        <v>1</v>
      </c>
      <c r="N939" s="121">
        <f t="shared" si="557"/>
        <v>1</v>
      </c>
      <c r="O939" s="121">
        <f t="shared" si="558"/>
        <v>1</v>
      </c>
      <c r="P939" s="121">
        <f t="shared" si="563"/>
        <v>1</v>
      </c>
      <c r="Q939" s="121">
        <f t="shared" si="559"/>
        <v>0</v>
      </c>
      <c r="R939" s="121" t="str">
        <f t="shared" si="560"/>
        <v/>
      </c>
      <c r="S939" s="122" t="str">
        <f t="shared" si="561"/>
        <v/>
      </c>
      <c r="T939" s="121" t="str">
        <f t="shared" si="577"/>
        <v/>
      </c>
      <c r="U939" s="121" t="str">
        <f>IFERROR(IF('Analysis_2-must not modify'!$R939="","",IF($S$823="Total GHG",IF($T$823="All sectors",AA117,IF($T$823="Stationary",AB117,IF($T$823="Transportation",AC117,IF($T$823="Waste",AD117,IF($T$823="IPPU",AE117,Iif($T$823="AFOLU",AF117)))))),IF($S$823="Per capita",IF($T$823="All sectors",AA321,IF($T$823="Stationary",AB321,IF($T$823="Transportation",AC321,IF($T$823="Waste",AD321,IF($T$823="IPPU",AE321,IF($T$823="AFOLU",AF321)))))),IF($S$823="Per unit land area (km2)",IF($T$823="All sectors",AA525,IF($T$823="Stationary",AB525,IF($T$823="Transportation",AC525,IF($T$823="Waste",AD525,IF($T$823="IPPU",AE525,IF($T$823="AFOLU",AF525)))))),IF($S$823="Per unit GDP ($m)",IF($T$823="All sectors",AA729,IF($T$823="Stationary",AB729,IF($T$823="Transportation",AC729,IF($T$823="Waste",AD729,IF($T$823="IPPU",AE729,IF($T$823="AFOLU",AF729)))))),""))))),"")</f>
        <v/>
      </c>
      <c r="V939" s="124" t="str">
        <f>IF('Analysis_2-must not modify'!$T939="","",IF($S$823="Total GHG",IF($T$823="All sectors",U117,IF($T$823="Stationary",AG117,IF($T$823="Transportation",AP117,IF($T$823="Waste",AV117,IF($T$823="IPPU",BA117,Iif($T$823="AFOLU",BD117)))))),IF($S$823="Per capita",IF($T$823="All sectors",U321,IF($T$823="Stationary",AG321,IF($T$823="Transportation",AP321,IF($T$823="Waste",AV321,IF($T$823="IPPU",BA321,IF($T$823="AFOLU",BD321)))))),IF($S$823="Per unit land area (km2)",IF($T$823="All sectors",U525,IF($T$823="Stationary",AG525,IF($T$823="Transportation",AP525,IF($T$823="Waste",AV525,IF($T$823="IPPU",BA525,Iif($T$823="AFOLU",BD525)))))),IF($S$823="Per unit GDP ($m)",IF($T$823="All sectors",U729,IF($T$823="Stationary",AG729,IF($T$823="Transportation",AP729,IF($T$823="Waste",AV729,IF($T$823="IPPU",BA117,IF($T$823="AFOLU",BD729)))))),"")))))</f>
        <v/>
      </c>
      <c r="W939" s="124" t="str">
        <f>IF('Analysis_2-must not modify'!$T939="","",IF($S$823="Total GHG",IF($T$823="All sectors",V117,IF($T$823="Stationary",AH117,IF($T$823="Transportation",AQ117,IF($T$823="Waste",AW117,IF($T$823="IPPU",BB117,Iif($T$823="AFOLU",BE117)))))),IF($S$823="Per capita",IF($T$823="All sectors",V321,IF($T$823="Stationary",AH321,IF($T$823="Transportation",AQ321,IF($T$823="Waste",AW321,IF($T$823="IPPU",BB321,IF($T$823="AFOLU",BE321)))))),IF($S$823="Per unit land area (km2)",IF($T$823="All sectors",V525,IF($T$823="Stationary",AH525,IF($T$823="Transportation",AQ525,IF($T$823="Waste",AW525,IF($T$823="IPPU",BB525,Iif($T$823="AFOLU",BE525)))))),IF($S$823="Per unit GDP ($m)",IF($T$823="All sectors",V729,IF($T$823="Stationary",AH729,IF($T$823="Transportation",AQ729,IF($T$823="Waste",AW729,IF($T$823="IPPU",BB117,IF($T$823="AFOLU",BE729)))))),"")))))</f>
        <v/>
      </c>
      <c r="X939" s="124" t="str">
        <f>IF('Analysis_2-must not modify'!$T939="","",IF($S$823="Total GHG",IF($T$823="All sectors",W117,IF($T$823="Stationary",AI117,IF($T$823="Transportation",AR117,IF($T$823="Waste",AX117,IF($T$823="IPPU","",IF($T$823="AFOLU",BF117)))))),IF($S$823="Per capita",IF($T$823="All sectors",W321,IF($T$823="Stationary",AI321,IF($T$823="Transportation",AR321,IF($T$823="Waste",AX321,IF($T$823="IPPU","",IF($T$823="AFOLU",BF321)))))),IF($S$823="Per unit land area (km2)",IF($T$823="All sectors",W525,IF($T$823="Stationary",AI525,IF($T$823="Transportation",AR525,IF($T$823="Waste",AX525,IF($T$823="IPPU","",IF($T$823="AFOLU",BF525)))))),IF($S$823="Per unit GDP ($m)",IF($T$823="All sectors",W729,IF($T$823="Stationary",AI729,IF($T$823="Transportation",AR729,IF($T$823="Waste",AX729,IF($T$823="IPPU","",IF($T$823="AFOLU",BF729)))))),"")))))</f>
        <v/>
      </c>
      <c r="Y939" s="124" t="str">
        <f>IF('Analysis_2-must not modify'!$T939="","",IF($S$823="Total GHG",IF($T$823="All sectors",X117,IF($T$823="Stationary",AJ117,IF($T$823="Transportation",AS117,IF($T$823="Waste",AY117,"")))),IF($S$823="Per capita",IF($T$823="All sectors",X321,IF($T$823="Stationary",AJ321,IF($T$823="Transportation",AS321,IF($T$823="Waste",AY321,"")))),IF($S$823="Per unit land area (km2)",IF($T$823="All sectors",X525,IF($T$823="Stationary",AJ525,IF($T$823="Transportation",AS525,IF($T$823="Waste",AY525,"")))),IF($S$823="Per unit GDP ($m)",IF($T$823="All sectors",X729,IF($T$823="Stationary",AJ729,IF($T$823="Transportation",AS729,IF($T$823="Waste",AY729,"")))),"")))))</f>
        <v/>
      </c>
      <c r="Z939" s="124" t="str">
        <f>IF('Analysis_2-must not modify'!$T939="","",IF($S$823="Total GHG",IF($T$823="All sectors",Y117,IF($T$823="Stationary",AK117,IF($T$823="Transportation",AT117,""))),IF($S$823="Per capita",IF($T$823="All sectors",Y321,IF($T$823="Stationary",AK321,IF($T$823="Transportation",AT321,""))),IF($S$823="Per unit land area (km2)",IF($T$823="All sectors",Y525,IF($T$823="Stationary",AK525,IF($T$823="Transportation",AT525,""))),IF($S$823="Per unit GDP ($m)",IF($T$823="All sectors",Y729,IF($T$823="Stationary",AK729,IF($T$823="Transportation",AT729,""))),"")))))</f>
        <v/>
      </c>
      <c r="AA939" s="124" t="str">
        <f>IF('Analysis_2-must not modify'!$T939="","",IF($S$823="Total GHG",IF($T$823="All sectors","",IF($T$823="Stationary",AL117,"")),IF($S$823="Per capita",IF($T$823="All sectors","",IF($T$823="Stationary",AL321,"")),IF($S$823="Per unit land area (km2)",IF($T$823="All sectors","",IF($T$823="Stationary",AL525,"")),IF($S$823="Per unit GDP ($m)",IF($T$823="All sectors","",IF($T$823="Stationary",AL729,"")),"")))))</f>
        <v/>
      </c>
      <c r="AB939" s="124" t="str">
        <f>IF('Analysis_2-must not modify'!$T939="","",IF($S$823="Total GHG",IF($T$823="All sectors","",IF($T$823="Stationary",AM117,"")),IF($S$823="Per capita",IF($T$823="All sectors","",IF($T$823="Stationary",AM321,"")),IF($S$823="Per unit land area (km2)",IF($T$823="All sectors","",IF($T$823="Stationary",AM525,"")),IF($S$823="Per unit GDP ($m)",IF($T$823="All sectors","",IF($T$823="Stationary",AM729,"")),"")))))</f>
        <v/>
      </c>
      <c r="AC939" s="124" t="str">
        <f>IF('Analysis_2-must not modify'!$T939="","",IF($S$823="Total GHG",IF($T$823="All sectors","",IF($T$823="Stationary",AN117,"")),IF($S$823="Per capita",IF($T$823="All sectors","",IF($T$823="Stationary",AN321,"")),IF($S$823="Per unit land area (km2)",IF($T$823="All sectors","",IF($T$823="Stationary",AN525,"")),IF($S$823="Per unit GDP ($m)",IF($T$823="All sectors","",IF($T$823="Stationary",AN729,"")),"")))))</f>
        <v/>
      </c>
      <c r="AD939" s="121" t="str">
        <f>IF(U939&lt;X$1+1,U939,IF('Analysis_2-must not modify'!$U939="","",RANK('Analysis_2-must not modify'!$U939,rankORIGINAL)+'Analysis_2-must not modify'!X$1))</f>
        <v/>
      </c>
      <c r="AE939" s="50" t="str">
        <f t="shared" si="564"/>
        <v/>
      </c>
      <c r="AF939" s="83">
        <f t="shared" si="584"/>
        <v>1.7400201452290538</v>
      </c>
      <c r="AG939" s="83">
        <f t="shared" si="584"/>
        <v>1.1977219278590783</v>
      </c>
      <c r="AH939" s="83">
        <f t="shared" si="584"/>
        <v>0.4102536205656202</v>
      </c>
      <c r="AI939" s="83" t="str">
        <f t="shared" si="584"/>
        <v/>
      </c>
      <c r="AJ939" s="83" t="str">
        <f t="shared" si="584"/>
        <v/>
      </c>
      <c r="AK939" s="83" t="str">
        <f t="shared" si="584"/>
        <v/>
      </c>
      <c r="AL939" s="83" t="str">
        <f t="shared" si="584"/>
        <v/>
      </c>
      <c r="AM939" s="83">
        <f t="shared" si="584"/>
        <v>3.5954743322482795E-2</v>
      </c>
      <c r="AN939" s="83">
        <f t="shared" ca="1" si="578"/>
        <v>70</v>
      </c>
      <c r="AO939" s="50" t="str">
        <f t="shared" si="565"/>
        <v/>
      </c>
      <c r="AP939" s="83">
        <f t="shared" si="585"/>
        <v>2.2325853219306038</v>
      </c>
      <c r="AQ939" s="83">
        <f t="shared" si="585"/>
        <v>2.5200356205473978E-2</v>
      </c>
      <c r="AR939" s="83">
        <f t="shared" si="585"/>
        <v>5.1242254255007258E-4</v>
      </c>
      <c r="AS939" s="83" t="str">
        <f t="shared" si="585"/>
        <v/>
      </c>
      <c r="AT939" s="83" t="str">
        <f t="shared" si="585"/>
        <v/>
      </c>
      <c r="AU939" s="83">
        <f t="shared" ca="1" si="579"/>
        <v>49</v>
      </c>
      <c r="AV939" s="50" t="str">
        <f t="shared" si="566"/>
        <v/>
      </c>
      <c r="AW939" s="83">
        <f t="shared" si="586"/>
        <v>1.2814153722857298</v>
      </c>
      <c r="AX939" s="83" t="str">
        <f t="shared" si="586"/>
        <v/>
      </c>
      <c r="AY939" s="83" t="str">
        <f t="shared" si="586"/>
        <v/>
      </c>
      <c r="AZ939" s="83">
        <f t="shared" si="586"/>
        <v>1.035190755086204E-2</v>
      </c>
      <c r="BA939" s="83">
        <f t="shared" ca="1" si="580"/>
        <v>18</v>
      </c>
      <c r="BB939" s="50" t="str">
        <f t="shared" si="567"/>
        <v/>
      </c>
      <c r="BC939" s="83" t="str">
        <f t="shared" si="581"/>
        <v/>
      </c>
      <c r="BD939" s="83" t="str">
        <f t="shared" si="582"/>
        <v/>
      </c>
      <c r="BE939" s="83" t="e">
        <f t="shared" ca="1" si="583"/>
        <v>#VALUE!</v>
      </c>
      <c r="BF939" s="50" t="str">
        <f t="shared" si="568"/>
        <v/>
      </c>
    </row>
    <row r="940" spans="1:58" ht="15" customHeight="1">
      <c r="A940" s="25">
        <f t="shared" si="562"/>
        <v>26</v>
      </c>
      <c r="B940" s="25">
        <v>109</v>
      </c>
      <c r="C940" s="112" t="str">
        <f t="shared" si="576"/>
        <v>Toronto_2015</v>
      </c>
      <c r="D940" s="112" t="str">
        <f>IFERROR(VLOOKUP($C940,'Analysis-must not modify'!$C:$G,4,FALSE),"")</f>
        <v>Canada</v>
      </c>
      <c r="E940" s="112" t="str">
        <f>IFERROR(VLOOKUP($C940,'Analysis-must not modify'!$C:$G,5,FALSE),"")</f>
        <v>North America</v>
      </c>
      <c r="F940" s="112" t="str">
        <f t="shared" si="554"/>
        <v>North_America</v>
      </c>
      <c r="G940" s="121">
        <f>VLOOKUP(C940,'Analysis-must not modify'!C:D,2,FALSE)</f>
        <v>2015</v>
      </c>
      <c r="H940" s="121" t="str">
        <f>VLOOKUP(C940,'Analysis-must not modify'!C:FF,160,FALSE)</f>
        <v>No</v>
      </c>
      <c r="I940" s="121" t="str">
        <f>VLOOKUP(C940,'Analysis-must not modify'!C:FI,161,FALSE)</f>
        <v>Continental</v>
      </c>
      <c r="J940" s="121">
        <f>VLOOKUP(C940,'Analysis-must not modify'!C:FI,162,FALSE)</f>
        <v>56640.459463065541</v>
      </c>
      <c r="K940" s="121">
        <f>VLOOKUP(C940,'Analysis-must not modify'!C:FI,163,FALSE)</f>
        <v>4408.0483619344777</v>
      </c>
      <c r="L940" s="121">
        <f t="shared" si="555"/>
        <v>1</v>
      </c>
      <c r="M940" s="121">
        <f t="shared" si="556"/>
        <v>1</v>
      </c>
      <c r="N940" s="121">
        <f t="shared" si="557"/>
        <v>1</v>
      </c>
      <c r="O940" s="121">
        <f t="shared" si="558"/>
        <v>1</v>
      </c>
      <c r="P940" s="121">
        <f t="shared" si="563"/>
        <v>1</v>
      </c>
      <c r="Q940" s="121">
        <f t="shared" si="559"/>
        <v>0</v>
      </c>
      <c r="R940" s="121" t="str">
        <f t="shared" si="560"/>
        <v/>
      </c>
      <c r="S940" s="122" t="str">
        <f t="shared" si="561"/>
        <v/>
      </c>
      <c r="T940" s="121" t="str">
        <f t="shared" si="577"/>
        <v/>
      </c>
      <c r="U940" s="121" t="str">
        <f>IFERROR(IF('Analysis_2-must not modify'!$R940="","",IF($S$823="Total GHG",IF($T$823="All sectors",AA118,IF($T$823="Stationary",AB118,IF($T$823="Transportation",AC118,IF($T$823="Waste",AD118,IF($T$823="IPPU",AE118,Iif($T$823="AFOLU",AF118)))))),IF($S$823="Per capita",IF($T$823="All sectors",AA322,IF($T$823="Stationary",AB322,IF($T$823="Transportation",AC322,IF($T$823="Waste",AD322,IF($T$823="IPPU",AE322,IF($T$823="AFOLU",AF322)))))),IF($S$823="Per unit land area (km2)",IF($T$823="All sectors",AA526,IF($T$823="Stationary",AB526,IF($T$823="Transportation",AC526,IF($T$823="Waste",AD526,IF($T$823="IPPU",AE526,IF($T$823="AFOLU",AF526)))))),IF($S$823="Per unit GDP ($m)",IF($T$823="All sectors",AA730,IF($T$823="Stationary",AB730,IF($T$823="Transportation",AC730,IF($T$823="Waste",AD730,IF($T$823="IPPU",AE730,IF($T$823="AFOLU",AF730)))))),""))))),"")</f>
        <v/>
      </c>
      <c r="V940" s="124" t="str">
        <f>IF('Analysis_2-must not modify'!$T940="","",IF($S$823="Total GHG",IF($T$823="All sectors",U118,IF($T$823="Stationary",AG118,IF($T$823="Transportation",AP118,IF($T$823="Waste",AV118,IF($T$823="IPPU",BA118,Iif($T$823="AFOLU",BD118)))))),IF($S$823="Per capita",IF($T$823="All sectors",U322,IF($T$823="Stationary",AG322,IF($T$823="Transportation",AP322,IF($T$823="Waste",AV322,IF($T$823="IPPU",BA322,IF($T$823="AFOLU",BD322)))))),IF($S$823="Per unit land area (km2)",IF($T$823="All sectors",U526,IF($T$823="Stationary",AG526,IF($T$823="Transportation",AP526,IF($T$823="Waste",AV526,IF($T$823="IPPU",BA526,Iif($T$823="AFOLU",BD526)))))),IF($S$823="Per unit GDP ($m)",IF($T$823="All sectors",U730,IF($T$823="Stationary",AG730,IF($T$823="Transportation",AP730,IF($T$823="Waste",AV730,IF($T$823="IPPU",BA118,IF($T$823="AFOLU",BD730)))))),"")))))</f>
        <v/>
      </c>
      <c r="W940" s="124" t="str">
        <f>IF('Analysis_2-must not modify'!$T940="","",IF($S$823="Total GHG",IF($T$823="All sectors",V118,IF($T$823="Stationary",AH118,IF($T$823="Transportation",AQ118,IF($T$823="Waste",AW118,IF($T$823="IPPU",BB118,Iif($T$823="AFOLU",BE118)))))),IF($S$823="Per capita",IF($T$823="All sectors",V322,IF($T$823="Stationary",AH322,IF($T$823="Transportation",AQ322,IF($T$823="Waste",AW322,IF($T$823="IPPU",BB322,IF($T$823="AFOLU",BE322)))))),IF($S$823="Per unit land area (km2)",IF($T$823="All sectors",V526,IF($T$823="Stationary",AH526,IF($T$823="Transportation",AQ526,IF($T$823="Waste",AW526,IF($T$823="IPPU",BB526,Iif($T$823="AFOLU",BE526)))))),IF($S$823="Per unit GDP ($m)",IF($T$823="All sectors",V730,IF($T$823="Stationary",AH730,IF($T$823="Transportation",AQ730,IF($T$823="Waste",AW730,IF($T$823="IPPU",BB118,IF($T$823="AFOLU",BE730)))))),"")))))</f>
        <v/>
      </c>
      <c r="X940" s="124" t="str">
        <f>IF('Analysis_2-must not modify'!$T940="","",IF($S$823="Total GHG",IF($T$823="All sectors",W118,IF($T$823="Stationary",AI118,IF($T$823="Transportation",AR118,IF($T$823="Waste",AX118,IF($T$823="IPPU","",IF($T$823="AFOLU",BF118)))))),IF($S$823="Per capita",IF($T$823="All sectors",W322,IF($T$823="Stationary",AI322,IF($T$823="Transportation",AR322,IF($T$823="Waste",AX322,IF($T$823="IPPU","",IF($T$823="AFOLU",BF322)))))),IF($S$823="Per unit land area (km2)",IF($T$823="All sectors",W526,IF($T$823="Stationary",AI526,IF($T$823="Transportation",AR526,IF($T$823="Waste",AX526,IF($T$823="IPPU","",IF($T$823="AFOLU",BF526)))))),IF($S$823="Per unit GDP ($m)",IF($T$823="All sectors",W730,IF($T$823="Stationary",AI730,IF($T$823="Transportation",AR730,IF($T$823="Waste",AX730,IF($T$823="IPPU","",IF($T$823="AFOLU",BF730)))))),"")))))</f>
        <v/>
      </c>
      <c r="Y940" s="124" t="str">
        <f>IF('Analysis_2-must not modify'!$T940="","",IF($S$823="Total GHG",IF($T$823="All sectors",X118,IF($T$823="Stationary",AJ118,IF($T$823="Transportation",AS118,IF($T$823="Waste",AY118,"")))),IF($S$823="Per capita",IF($T$823="All sectors",X322,IF($T$823="Stationary",AJ322,IF($T$823="Transportation",AS322,IF($T$823="Waste",AY322,"")))),IF($S$823="Per unit land area (km2)",IF($T$823="All sectors",X526,IF($T$823="Stationary",AJ526,IF($T$823="Transportation",AS526,IF($T$823="Waste",AY526,"")))),IF($S$823="Per unit GDP ($m)",IF($T$823="All sectors",X730,IF($T$823="Stationary",AJ730,IF($T$823="Transportation",AS730,IF($T$823="Waste",AY730,"")))),"")))))</f>
        <v/>
      </c>
      <c r="Z940" s="124" t="str">
        <f>IF('Analysis_2-must not modify'!$T940="","",IF($S$823="Total GHG",IF($T$823="All sectors",Y118,IF($T$823="Stationary",AK118,IF($T$823="Transportation",AT118,""))),IF($S$823="Per capita",IF($T$823="All sectors",Y322,IF($T$823="Stationary",AK322,IF($T$823="Transportation",AT322,""))),IF($S$823="Per unit land area (km2)",IF($T$823="All sectors",Y526,IF($T$823="Stationary",AK526,IF($T$823="Transportation",AT526,""))),IF($S$823="Per unit GDP ($m)",IF($T$823="All sectors",Y730,IF($T$823="Stationary",AK730,IF($T$823="Transportation",AT730,""))),"")))))</f>
        <v/>
      </c>
      <c r="AA940" s="124" t="str">
        <f>IF('Analysis_2-must not modify'!$T940="","",IF($S$823="Total GHG",IF($T$823="All sectors","",IF($T$823="Stationary",AL118,"")),IF($S$823="Per capita",IF($T$823="All sectors","",IF($T$823="Stationary",AL322,"")),IF($S$823="Per unit land area (km2)",IF($T$823="All sectors","",IF($T$823="Stationary",AL526,"")),IF($S$823="Per unit GDP ($m)",IF($T$823="All sectors","",IF($T$823="Stationary",AL730,"")),"")))))</f>
        <v/>
      </c>
      <c r="AB940" s="124" t="str">
        <f>IF('Analysis_2-must not modify'!$T940="","",IF($S$823="Total GHG",IF($T$823="All sectors","",IF($T$823="Stationary",AM118,"")),IF($S$823="Per capita",IF($T$823="All sectors","",IF($T$823="Stationary",AM322,"")),IF($S$823="Per unit land area (km2)",IF($T$823="All sectors","",IF($T$823="Stationary",AM526,"")),IF($S$823="Per unit GDP ($m)",IF($T$823="All sectors","",IF($T$823="Stationary",AM730,"")),"")))))</f>
        <v/>
      </c>
      <c r="AC940" s="124" t="str">
        <f>IF('Analysis_2-must not modify'!$T940="","",IF($S$823="Total GHG",IF($T$823="All sectors","",IF($T$823="Stationary",AN118,"")),IF($S$823="Per capita",IF($T$823="All sectors","",IF($T$823="Stationary",AN322,"")),IF($S$823="Per unit land area (km2)",IF($T$823="All sectors","",IF($T$823="Stationary",AN526,"")),IF($S$823="Per unit GDP ($m)",IF($T$823="All sectors","",IF($T$823="Stationary",AN730,"")),"")))))</f>
        <v/>
      </c>
      <c r="AD940" s="121" t="str">
        <f>IF(U940&lt;X$1+1,U940,IF('Analysis_2-must not modify'!$U940="","",RANK('Analysis_2-must not modify'!$U940,rankORIGINAL)+'Analysis_2-must not modify'!X$1))</f>
        <v/>
      </c>
      <c r="AE940" s="50" t="str">
        <f t="shared" si="564"/>
        <v/>
      </c>
      <c r="AF940" s="83">
        <f t="shared" si="584"/>
        <v>1.5685321718531615</v>
      </c>
      <c r="AG940" s="83">
        <f t="shared" si="584"/>
        <v>1.1702480265747559</v>
      </c>
      <c r="AH940" s="83">
        <f t="shared" si="584"/>
        <v>0.38155013938058252</v>
      </c>
      <c r="AI940" s="83" t="str">
        <f t="shared" si="584"/>
        <v/>
      </c>
      <c r="AJ940" s="83" t="str">
        <f t="shared" si="584"/>
        <v/>
      </c>
      <c r="AK940" s="83" t="str">
        <f t="shared" si="584"/>
        <v/>
      </c>
      <c r="AL940" s="83" t="str">
        <f t="shared" si="584"/>
        <v/>
      </c>
      <c r="AM940" s="83">
        <f t="shared" si="584"/>
        <v>3.3543501677996107E-2</v>
      </c>
      <c r="AN940" s="83">
        <f t="shared" ca="1" si="578"/>
        <v>76</v>
      </c>
      <c r="AO940" s="50" t="str">
        <f t="shared" si="565"/>
        <v/>
      </c>
      <c r="AP940" s="83">
        <f t="shared" si="585"/>
        <v>2.2176192927014542</v>
      </c>
      <c r="AQ940" s="83">
        <f t="shared" si="585"/>
        <v>2.5294893695866839E-2</v>
      </c>
      <c r="AR940" s="83">
        <f t="shared" si="585"/>
        <v>5.3765279215132989E-4</v>
      </c>
      <c r="AS940" s="83" t="str">
        <f t="shared" si="585"/>
        <v/>
      </c>
      <c r="AT940" s="83" t="str">
        <f t="shared" si="585"/>
        <v/>
      </c>
      <c r="AU940" s="83">
        <f t="shared" ca="1" si="579"/>
        <v>50</v>
      </c>
      <c r="AV940" s="50" t="str">
        <f t="shared" si="566"/>
        <v/>
      </c>
      <c r="AW940" s="83">
        <f t="shared" si="586"/>
        <v>1.3954588249848223</v>
      </c>
      <c r="AX940" s="83">
        <f t="shared" si="586"/>
        <v>3.24097390052045E-4</v>
      </c>
      <c r="AY940" s="83" t="str">
        <f t="shared" si="586"/>
        <v/>
      </c>
      <c r="AZ940" s="83">
        <f t="shared" si="586"/>
        <v>1.4662130925353895E-2</v>
      </c>
      <c r="BA940" s="83">
        <f t="shared" ca="1" si="580"/>
        <v>16</v>
      </c>
      <c r="BB940" s="50" t="str">
        <f t="shared" si="567"/>
        <v/>
      </c>
      <c r="BC940" s="83" t="str">
        <f t="shared" si="581"/>
        <v/>
      </c>
      <c r="BD940" s="83" t="str">
        <f t="shared" si="582"/>
        <v/>
      </c>
      <c r="BE940" s="83" t="e">
        <f t="shared" ca="1" si="583"/>
        <v>#VALUE!</v>
      </c>
      <c r="BF940" s="50" t="str">
        <f t="shared" si="568"/>
        <v/>
      </c>
    </row>
    <row r="941" spans="1:58" ht="15" customHeight="1">
      <c r="A941" s="25">
        <f t="shared" si="562"/>
        <v>27</v>
      </c>
      <c r="B941" s="25">
        <v>110</v>
      </c>
      <c r="C941" s="112" t="str">
        <f t="shared" si="576"/>
        <v>Toronto_2016</v>
      </c>
      <c r="D941" s="112" t="str">
        <f>IFERROR(VLOOKUP($C941,'Analysis-must not modify'!$C:$G,4,FALSE),"")</f>
        <v>Canada</v>
      </c>
      <c r="E941" s="112" t="str">
        <f>IFERROR(VLOOKUP($C941,'Analysis-must not modify'!$C:$G,5,FALSE),"")</f>
        <v>North America</v>
      </c>
      <c r="F941" s="112" t="str">
        <f t="shared" si="554"/>
        <v>North_America</v>
      </c>
      <c r="G941" s="121">
        <f>VLOOKUP(C941,'Analysis-must not modify'!C:D,2,FALSE)</f>
        <v>2016</v>
      </c>
      <c r="H941" s="121" t="str">
        <f>VLOOKUP(C941,'Analysis-must not modify'!C:FF,160,FALSE)</f>
        <v>Yes</v>
      </c>
      <c r="I941" s="121" t="str">
        <f>VLOOKUP(C941,'Analysis-must not modify'!C:FI,161,FALSE)</f>
        <v>Continental</v>
      </c>
      <c r="J941" s="121">
        <f>VLOOKUP(C941,'Analysis-must not modify'!C:FI,162,FALSE)</f>
        <v>55741.143083632807</v>
      </c>
      <c r="K941" s="121">
        <f>VLOOKUP(C941,'Analysis-must not modify'!C:FI,163,FALSE)</f>
        <v>4479.1669266770668</v>
      </c>
      <c r="L941" s="121">
        <f t="shared" si="555"/>
        <v>1</v>
      </c>
      <c r="M941" s="121">
        <f t="shared" si="556"/>
        <v>1</v>
      </c>
      <c r="N941" s="121">
        <f t="shared" si="557"/>
        <v>1</v>
      </c>
      <c r="O941" s="121">
        <f t="shared" si="558"/>
        <v>1</v>
      </c>
      <c r="P941" s="121">
        <f t="shared" si="563"/>
        <v>1</v>
      </c>
      <c r="Q941" s="121">
        <f t="shared" si="559"/>
        <v>1</v>
      </c>
      <c r="R941" s="121" t="str">
        <f t="shared" si="560"/>
        <v>Toronto_2016</v>
      </c>
      <c r="S941" s="122">
        <f t="shared" si="561"/>
        <v>2016</v>
      </c>
      <c r="T941" s="121" t="str">
        <f t="shared" si="577"/>
        <v>Toronto_2016</v>
      </c>
      <c r="U941" s="121">
        <f ca="1">IFERROR(IF('Analysis_2-must not modify'!$R941="","",IF($S$823="Total GHG",IF($T$823="All sectors",AA119,IF($T$823="Stationary",AB119,IF($T$823="Transportation",AC119,IF($T$823="Waste",AD119,IF($T$823="IPPU",AE119,Iif($T$823="AFOLU",AF119)))))),IF($S$823="Per capita",IF($T$823="All sectors",AA323,IF($T$823="Stationary",AB323,IF($T$823="Transportation",AC323,IF($T$823="Waste",AD323,IF($T$823="IPPU",AE323,IF($T$823="AFOLU",AF323)))))),IF($S$823="Per unit land area (km2)",IF($T$823="All sectors",AA527,IF($T$823="Stationary",AB527,IF($T$823="Transportation",AC527,IF($T$823="Waste",AD527,IF($T$823="IPPU",AE527,IF($T$823="AFOLU",AF527)))))),IF($S$823="Per unit GDP ($m)",IF($T$823="All sectors",AA731,IF($T$823="Stationary",AB731,IF($T$823="Transportation",AC731,IF($T$823="Waste",AD731,IF($T$823="IPPU",AE731,IF($T$823="AFOLU",AF731)))))),""))))),"")</f>
        <v>58</v>
      </c>
      <c r="V941" s="124">
        <f>IF('Analysis_2-must not modify'!$T941="","",IF($S$823="Total GHG",IF($T$823="All sectors",U119,IF($T$823="Stationary",AG119,IF($T$823="Transportation",AP119,IF($T$823="Waste",AV119,IF($T$823="IPPU",BA119,Iif($T$823="AFOLU",BD119)))))),IF($S$823="Per capita",IF($T$823="All sectors",U323,IF($T$823="Stationary",AG323,IF($T$823="Transportation",AP323,IF($T$823="Waste",AV323,IF($T$823="IPPU",BA323,IF($T$823="AFOLU",BD323)))))),IF($S$823="Per unit land area (km2)",IF($T$823="All sectors",U527,IF($T$823="Stationary",AG527,IF($T$823="Transportation",AP527,IF($T$823="Waste",AV527,IF($T$823="IPPU",BA527,Iif($T$823="AFOLU",BD527)))))),IF($S$823="Per unit GDP ($m)",IF($T$823="All sectors",U731,IF($T$823="Stationary",AG731,IF($T$823="Transportation",AP731,IF($T$823="Waste",AV731,IF($T$823="IPPU",BA119,IF($T$823="AFOLU",BD731)))))),"")))))</f>
        <v>2.8042008749734779</v>
      </c>
      <c r="W941" s="124">
        <f>IF('Analysis_2-must not modify'!$T941="","",IF($S$823="Total GHG",IF($T$823="All sectors",V119,IF($T$823="Stationary",AH119,IF($T$823="Transportation",AQ119,IF($T$823="Waste",AW119,IF($T$823="IPPU",BB119,Iif($T$823="AFOLU",BE119)))))),IF($S$823="Per capita",IF($T$823="All sectors",V323,IF($T$823="Stationary",AH323,IF($T$823="Transportation",AQ323,IF($T$823="Waste",AW323,IF($T$823="IPPU",BB323,IF($T$823="AFOLU",BE323)))))),IF($S$823="Per unit land area (km2)",IF($T$823="All sectors",V527,IF($T$823="Stationary",AH527,IF($T$823="Transportation",AQ527,IF($T$823="Waste",AW527,IF($T$823="IPPU",BB527,Iif($T$823="AFOLU",BE527)))))),IF($S$823="Per unit GDP ($m)",IF($T$823="All sectors",V731,IF($T$823="Stationary",AH731,IF($T$823="Transportation",AQ731,IF($T$823="Waste",AW731,IF($T$823="IPPU",BB119,IF($T$823="AFOLU",BE731)))))),"")))))</f>
        <v>2.206704311930261</v>
      </c>
      <c r="X941" s="124">
        <f>IF('Analysis_2-must not modify'!$T941="","",IF($S$823="Total GHG",IF($T$823="All sectors",W119,IF($T$823="Stationary",AI119,IF($T$823="Transportation",AR119,IF($T$823="Waste",AX119,IF($T$823="IPPU","",IF($T$823="AFOLU",BF119)))))),IF($S$823="Per capita",IF($T$823="All sectors",W323,IF($T$823="Stationary",AI323,IF($T$823="Transportation",AR323,IF($T$823="Waste",AX323,IF($T$823="IPPU","",IF($T$823="AFOLU",BF323)))))),IF($S$823="Per unit land area (km2)",IF($T$823="All sectors",W527,IF($T$823="Stationary",AI527,IF($T$823="Transportation",AR527,IF($T$823="Waste",AX527,IF($T$823="IPPU","",IF($T$823="AFOLU",BF527)))))),IF($S$823="Per unit GDP ($m)",IF($T$823="All sectors",W731,IF($T$823="Stationary",AI731,IF($T$823="Transportation",AR731,IF($T$823="Waste",AX731,IF($T$823="IPPU","",IF($T$823="AFOLU",BF731)))))),"")))))</f>
        <v>1.2856950149029787</v>
      </c>
      <c r="Y941" s="124" t="str">
        <f>IF('Analysis_2-must not modify'!$T941="","",IF($S$823="Total GHG",IF($T$823="All sectors",X119,IF($T$823="Stationary",AJ119,IF($T$823="Transportation",AS119,IF($T$823="Waste",AY119,"")))),IF($S$823="Per capita",IF($T$823="All sectors",X323,IF($T$823="Stationary",AJ323,IF($T$823="Transportation",AS323,IF($T$823="Waste",AY323,"")))),IF($S$823="Per unit land area (km2)",IF($T$823="All sectors",X527,IF($T$823="Stationary",AJ527,IF($T$823="Transportation",AS527,IF($T$823="Waste",AY527,"")))),IF($S$823="Per unit GDP ($m)",IF($T$823="All sectors",X731,IF($T$823="Stationary",AJ731,IF($T$823="Transportation",AS731,IF($T$823="Waste",AY731,"")))),"")))))</f>
        <v/>
      </c>
      <c r="Z941" s="124" t="str">
        <f>IF('Analysis_2-must not modify'!$T941="","",IF($S$823="Total GHG",IF($T$823="All sectors",Y119,IF($T$823="Stationary",AK119,IF($T$823="Transportation",AT119,""))),IF($S$823="Per capita",IF($T$823="All sectors",Y323,IF($T$823="Stationary",AK323,IF($T$823="Transportation",AT323,""))),IF($S$823="Per unit land area (km2)",IF($T$823="All sectors",Y527,IF($T$823="Stationary",AK527,IF($T$823="Transportation",AT527,""))),IF($S$823="Per unit GDP ($m)",IF($T$823="All sectors",Y731,IF($T$823="Stationary",AK731,IF($T$823="Transportation",AT731,""))),"")))))</f>
        <v/>
      </c>
      <c r="AA941" s="124" t="str">
        <f>IF('Analysis_2-must not modify'!$T941="","",IF($S$823="Total GHG",IF($T$823="All sectors","",IF($T$823="Stationary",AL119,"")),IF($S$823="Per capita",IF($T$823="All sectors","",IF($T$823="Stationary",AL323,"")),IF($S$823="Per unit land area (km2)",IF($T$823="All sectors","",IF($T$823="Stationary",AL527,"")),IF($S$823="Per unit GDP ($m)",IF($T$823="All sectors","",IF($T$823="Stationary",AL731,"")),"")))))</f>
        <v/>
      </c>
      <c r="AB941" s="124" t="str">
        <f>IF('Analysis_2-must not modify'!$T941="","",IF($S$823="Total GHG",IF($T$823="All sectors","",IF($T$823="Stationary",AM119,"")),IF($S$823="Per capita",IF($T$823="All sectors","",IF($T$823="Stationary",AM323,"")),IF($S$823="Per unit land area (km2)",IF($T$823="All sectors","",IF($T$823="Stationary",AM527,"")),IF($S$823="Per unit GDP ($m)",IF($T$823="All sectors","",IF($T$823="Stationary",AM731,"")),"")))))</f>
        <v/>
      </c>
      <c r="AC941" s="124" t="str">
        <f>IF('Analysis_2-must not modify'!$T941="","",IF($S$823="Total GHG",IF($T$823="All sectors","",IF($T$823="Stationary",AN119,"")),IF($S$823="Per capita",IF($T$823="All sectors","",IF($T$823="Stationary",AN323,"")),IF($S$823="Per unit land area (km2)",IF($T$823="All sectors","",IF($T$823="Stationary",AN527,"")),IF($S$823="Per unit GDP ($m)",IF($T$823="All sectors","",IF($T$823="Stationary",AN731,"")),"")))))</f>
        <v/>
      </c>
      <c r="AD941" s="121">
        <f ca="1">IF(U941&lt;X$1+1,U941,IF('Analysis_2-must not modify'!$U941="","",RANK('Analysis_2-must not modify'!$U941,rankORIGINAL)+'Analysis_2-must not modify'!X$1))</f>
        <v>45</v>
      </c>
      <c r="AE941" s="50" t="str">
        <f t="shared" si="564"/>
        <v>Toronto_2016</v>
      </c>
      <c r="AF941" s="83">
        <f t="shared" si="584"/>
        <v>1.3756431189442333</v>
      </c>
      <c r="AG941" s="83">
        <f t="shared" si="584"/>
        <v>1.0411220382562241</v>
      </c>
      <c r="AH941" s="83">
        <f t="shared" si="584"/>
        <v>0.35760632942294296</v>
      </c>
      <c r="AI941" s="83" t="str">
        <f t="shared" si="584"/>
        <v/>
      </c>
      <c r="AJ941" s="83" t="str">
        <f t="shared" si="584"/>
        <v/>
      </c>
      <c r="AK941" s="83" t="str">
        <f t="shared" si="584"/>
        <v/>
      </c>
      <c r="AL941" s="83" t="str">
        <f t="shared" si="584"/>
        <v/>
      </c>
      <c r="AM941" s="83">
        <f t="shared" si="584"/>
        <v>2.9829388350077288E-2</v>
      </c>
      <c r="AN941" s="83">
        <f t="shared" ca="1" si="578"/>
        <v>81</v>
      </c>
      <c r="AO941" s="50" t="str">
        <f t="shared" si="565"/>
        <v>Toronto_2016</v>
      </c>
      <c r="AP941" s="83">
        <f t="shared" si="585"/>
        <v>2.1824087493517319</v>
      </c>
      <c r="AQ941" s="83">
        <f t="shared" si="585"/>
        <v>2.3806697044989746E-2</v>
      </c>
      <c r="AR941" s="83">
        <f t="shared" si="585"/>
        <v>4.8886553353936016E-4</v>
      </c>
      <c r="AS941" s="83" t="str">
        <f t="shared" si="585"/>
        <v/>
      </c>
      <c r="AT941" s="83" t="str">
        <f t="shared" si="585"/>
        <v/>
      </c>
      <c r="AU941" s="83">
        <f t="shared" ca="1" si="579"/>
        <v>51</v>
      </c>
      <c r="AV941" s="50" t="str">
        <f t="shared" si="566"/>
        <v>Toronto_2016</v>
      </c>
      <c r="AW941" s="83">
        <f t="shared" si="586"/>
        <v>1.2757464989498382</v>
      </c>
      <c r="AX941" s="83">
        <f t="shared" si="586"/>
        <v>3.2604764580441444E-4</v>
      </c>
      <c r="AY941" s="83" t="str">
        <f t="shared" si="586"/>
        <v/>
      </c>
      <c r="AZ941" s="83">
        <f t="shared" si="586"/>
        <v>9.6224683073359938E-3</v>
      </c>
      <c r="BA941" s="83">
        <f t="shared" ca="1" si="580"/>
        <v>19</v>
      </c>
      <c r="BB941" s="50" t="str">
        <f t="shared" si="567"/>
        <v>Toronto_2016</v>
      </c>
      <c r="BC941" s="83" t="str">
        <f t="shared" si="581"/>
        <v/>
      </c>
      <c r="BD941" s="83" t="str">
        <f t="shared" si="582"/>
        <v/>
      </c>
      <c r="BE941" s="83" t="e">
        <f t="shared" ca="1" si="583"/>
        <v>#VALUE!</v>
      </c>
      <c r="BF941" s="50" t="str">
        <f t="shared" si="568"/>
        <v>Toronto_2016</v>
      </c>
    </row>
    <row r="942" spans="1:58" ht="15" customHeight="1">
      <c r="A942" s="25">
        <f t="shared" si="562"/>
        <v>28</v>
      </c>
      <c r="B942" s="25">
        <v>111</v>
      </c>
      <c r="C942" s="112" t="str">
        <f t="shared" si="576"/>
        <v>Durban (eThekwini)_2013</v>
      </c>
      <c r="D942" s="112" t="str">
        <f>IFERROR(VLOOKUP($C942,'Analysis-must not modify'!$C:$G,4,FALSE),"")</f>
        <v>South Africa</v>
      </c>
      <c r="E942" s="112" t="str">
        <f>IFERROR(VLOOKUP($C942,'Analysis-must not modify'!$C:$G,5,FALSE),"")</f>
        <v>Africa</v>
      </c>
      <c r="F942" s="112" t="str">
        <f t="shared" si="554"/>
        <v>Africa</v>
      </c>
      <c r="G942" s="121">
        <f>VLOOKUP(C942,'Analysis-must not modify'!C:D,2,FALSE)</f>
        <v>2013</v>
      </c>
      <c r="H942" s="121" t="str">
        <f>VLOOKUP(C942,'Analysis-must not modify'!C:FF,160,FALSE)</f>
        <v>Yes</v>
      </c>
      <c r="I942" s="121" t="str">
        <f>VLOOKUP(C942,'Analysis-must not modify'!C:FI,161,FALSE)</f>
        <v>Sub-tropical</v>
      </c>
      <c r="J942" s="121" t="str">
        <f>VLOOKUP(C942,'Analysis-must not modify'!C:FI,162,FALSE)</f>
        <v/>
      </c>
      <c r="K942" s="121">
        <f>VLOOKUP(C942,'Analysis-must not modify'!C:FI,163,FALSE)</f>
        <v>1501.9027050610821</v>
      </c>
      <c r="L942" s="121">
        <f t="shared" si="555"/>
        <v>1</v>
      </c>
      <c r="M942" s="121">
        <f t="shared" si="556"/>
        <v>1</v>
      </c>
      <c r="N942" s="121">
        <f t="shared" si="557"/>
        <v>1</v>
      </c>
      <c r="O942" s="121">
        <f t="shared" si="558"/>
        <v>1</v>
      </c>
      <c r="P942" s="121">
        <f t="shared" si="563"/>
        <v>1</v>
      </c>
      <c r="Q942" s="121">
        <f t="shared" si="559"/>
        <v>1</v>
      </c>
      <c r="R942" s="121" t="str">
        <f t="shared" si="560"/>
        <v>Durban (eThekwini)_2013</v>
      </c>
      <c r="S942" s="122">
        <f t="shared" si="561"/>
        <v>2013</v>
      </c>
      <c r="T942" s="121" t="str">
        <f t="shared" si="577"/>
        <v>Durban (eThekwini)_2013</v>
      </c>
      <c r="U942" s="121">
        <f ca="1">IFERROR(IF('Analysis_2-must not modify'!$R942="","",IF($S$823="Total GHG",IF($T$823="All sectors",AA120,IF($T$823="Stationary",AB120,IF($T$823="Transportation",AC120,IF($T$823="Waste",AD120,IF($T$823="IPPU",AE120,Iif($T$823="AFOLU",AF120)))))),IF($S$823="Per capita",IF($T$823="All sectors",AA324,IF($T$823="Stationary",AB324,IF($T$823="Transportation",AC324,IF($T$823="Waste",AD324,IF($T$823="IPPU",AE324,IF($T$823="AFOLU",AF324)))))),IF($S$823="Per unit land area (km2)",IF($T$823="All sectors",AA528,IF($T$823="Stationary",AB528,IF($T$823="Transportation",AC528,IF($T$823="Waste",AD528,IF($T$823="IPPU",AE528,IF($T$823="AFOLU",AF528)))))),IF($S$823="Per unit GDP ($m)",IF($T$823="All sectors",AA732,IF($T$823="Stationary",AB732,IF($T$823="Transportation",AC732,IF($T$823="Waste",AD732,IF($T$823="IPPU",AE732,IF($T$823="AFOLU",AF732)))))),""))))),"")</f>
        <v>56</v>
      </c>
      <c r="V942" s="124">
        <f>IF('Analysis_2-must not modify'!$T942="","",IF($S$823="Total GHG",IF($T$823="All sectors",U120,IF($T$823="Stationary",AG120,IF($T$823="Transportation",AP120,IF($T$823="Waste",AV120,IF($T$823="IPPU",BA120,Iif($T$823="AFOLU",BD120)))))),IF($S$823="Per capita",IF($T$823="All sectors",U324,IF($T$823="Stationary",AG324,IF($T$823="Transportation",AP324,IF($T$823="Waste",AV324,IF($T$823="IPPU",BA324,IF($T$823="AFOLU",BD324)))))),IF($S$823="Per unit land area (km2)",IF($T$823="All sectors",U528,IF($T$823="Stationary",AG528,IF($T$823="Transportation",AP528,IF($T$823="Waste",AV528,IF($T$823="IPPU",BA528,Iif($T$823="AFOLU",BD528)))))),IF($S$823="Per unit GDP ($m)",IF($T$823="All sectors",U732,IF($T$823="Stationary",AG732,IF($T$823="Transportation",AP732,IF($T$823="Waste",AV732,IF($T$823="IPPU",BA120,IF($T$823="AFOLU",BD732)))))),"")))))</f>
        <v>4.6228954226474217</v>
      </c>
      <c r="W942" s="124">
        <f>IF('Analysis_2-must not modify'!$T942="","",IF($S$823="Total GHG",IF($T$823="All sectors",V120,IF($T$823="Stationary",AH120,IF($T$823="Transportation",AQ120,IF($T$823="Waste",AW120,IF($T$823="IPPU",BB120,Iif($T$823="AFOLU",BE120)))))),IF($S$823="Per capita",IF($T$823="All sectors",V324,IF($T$823="Stationary",AH324,IF($T$823="Transportation",AQ324,IF($T$823="Waste",AW324,IF($T$823="IPPU",BB324,IF($T$823="AFOLU",BE324)))))),IF($S$823="Per unit land area (km2)",IF($T$823="All sectors",V528,IF($T$823="Stationary",AH528,IF($T$823="Transportation",AQ528,IF($T$823="Waste",AW528,IF($T$823="IPPU",BB528,Iif($T$823="AFOLU",BE528)))))),IF($S$823="Per unit GDP ($m)",IF($T$823="All sectors",V732,IF($T$823="Stationary",AH732,IF($T$823="Transportation",AQ732,IF($T$823="Waste",AW732,IF($T$823="IPPU",BB120,IF($T$823="AFOLU",BE732)))))),"")))))</f>
        <v>1.8653459064868561</v>
      </c>
      <c r="X942" s="124">
        <f>IF('Analysis_2-must not modify'!$T942="","",IF($S$823="Total GHG",IF($T$823="All sectors",W120,IF($T$823="Stationary",AI120,IF($T$823="Transportation",AR120,IF($T$823="Waste",AX120,IF($T$823="IPPU","",IF($T$823="AFOLU",BF120)))))),IF($S$823="Per capita",IF($T$823="All sectors",W324,IF($T$823="Stationary",AI324,IF($T$823="Transportation",AR324,IF($T$823="Waste",AX324,IF($T$823="IPPU","",IF($T$823="AFOLU",BF324)))))),IF($S$823="Per unit land area (km2)",IF($T$823="All sectors",W528,IF($T$823="Stationary",AI528,IF($T$823="Transportation",AR528,IF($T$823="Waste",AX528,IF($T$823="IPPU","",IF($T$823="AFOLU",BF528)))))),IF($S$823="Per unit GDP ($m)",IF($T$823="All sectors",W732,IF($T$823="Stationary",AI732,IF($T$823="Transportation",AR732,IF($T$823="Waste",AX732,IF($T$823="IPPU","",IF($T$823="AFOLU",BF732)))))),"")))))</f>
        <v>0.10023266008416898</v>
      </c>
      <c r="Y942" s="124" t="str">
        <f>IF('Analysis_2-must not modify'!$T942="","",IF($S$823="Total GHG",IF($T$823="All sectors",X120,IF($T$823="Stationary",AJ120,IF($T$823="Transportation",AS120,IF($T$823="Waste",AY120,"")))),IF($S$823="Per capita",IF($T$823="All sectors",X324,IF($T$823="Stationary",AJ324,IF($T$823="Transportation",AS324,IF($T$823="Waste",AY324,"")))),IF($S$823="Per unit land area (km2)",IF($T$823="All sectors",X528,IF($T$823="Stationary",AJ528,IF($T$823="Transportation",AS528,IF($T$823="Waste",AY528,"")))),IF($S$823="Per unit GDP ($m)",IF($T$823="All sectors",X732,IF($T$823="Stationary",AJ732,IF($T$823="Transportation",AS732,IF($T$823="Waste",AY732,"")))),"")))))</f>
        <v/>
      </c>
      <c r="Z942" s="124" t="str">
        <f>IF('Analysis_2-must not modify'!$T942="","",IF($S$823="Total GHG",IF($T$823="All sectors",Y120,IF($T$823="Stationary",AK120,IF($T$823="Transportation",AT120,""))),IF($S$823="Per capita",IF($T$823="All sectors",Y324,IF($T$823="Stationary",AK324,IF($T$823="Transportation",AT324,""))),IF($S$823="Per unit land area (km2)",IF($T$823="All sectors",Y528,IF($T$823="Stationary",AK528,IF($T$823="Transportation",AT528,""))),IF($S$823="Per unit GDP ($m)",IF($T$823="All sectors",Y732,IF($T$823="Stationary",AK732,IF($T$823="Transportation",AT732,""))),"")))))</f>
        <v/>
      </c>
      <c r="AA942" s="124" t="str">
        <f>IF('Analysis_2-must not modify'!$T942="","",IF($S$823="Total GHG",IF($T$823="All sectors","",IF($T$823="Stationary",AL120,"")),IF($S$823="Per capita",IF($T$823="All sectors","",IF($T$823="Stationary",AL324,"")),IF($S$823="Per unit land area (km2)",IF($T$823="All sectors","",IF($T$823="Stationary",AL528,"")),IF($S$823="Per unit GDP ($m)",IF($T$823="All sectors","",IF($T$823="Stationary",AL732,"")),"")))))</f>
        <v/>
      </c>
      <c r="AB942" s="124" t="str">
        <f>IF('Analysis_2-must not modify'!$T942="","",IF($S$823="Total GHG",IF($T$823="All sectors","",IF($T$823="Stationary",AM120,"")),IF($S$823="Per capita",IF($T$823="All sectors","",IF($T$823="Stationary",AM324,"")),IF($S$823="Per unit land area (km2)",IF($T$823="All sectors","",IF($T$823="Stationary",AM528,"")),IF($S$823="Per unit GDP ($m)",IF($T$823="All sectors","",IF($T$823="Stationary",AM732,"")),"")))))</f>
        <v/>
      </c>
      <c r="AC942" s="124" t="str">
        <f>IF('Analysis_2-must not modify'!$T942="","",IF($S$823="Total GHG",IF($T$823="All sectors","",IF($T$823="Stationary",AN120,"")),IF($S$823="Per capita",IF($T$823="All sectors","",IF($T$823="Stationary",AN324,"")),IF($S$823="Per unit land area (km2)",IF($T$823="All sectors","",IF($T$823="Stationary",AN528,"")),IF($S$823="Per unit GDP ($m)",IF($T$823="All sectors","",IF($T$823="Stationary",AN732,"")),"")))))</f>
        <v/>
      </c>
      <c r="AD942" s="121">
        <f ca="1">IF(U942&lt;X$1+1,U942,IF('Analysis_2-must not modify'!$U942="","",RANK('Analysis_2-must not modify'!$U942,rankORIGINAL)+'Analysis_2-must not modify'!X$1))</f>
        <v>47</v>
      </c>
      <c r="AE942" s="50" t="str">
        <f t="shared" si="564"/>
        <v>Durban (eThekwini)_2013</v>
      </c>
      <c r="AF942" s="83">
        <f t="shared" ref="AF942:AM951" si="587">IF($S$823="Total GHG",AG120,IF($S$823="Per capita",AG324,IF($S$823="Per unit land area (km2)",AG528,IF($S$823="Per unit GDP ($m)",AG732,""))))</f>
        <v>1.1477546951060624</v>
      </c>
      <c r="AG942" s="83">
        <f t="shared" si="587"/>
        <v>0.84689633365007333</v>
      </c>
      <c r="AH942" s="83">
        <f t="shared" si="587"/>
        <v>2.2014675392848106</v>
      </c>
      <c r="AI942" s="83" t="str">
        <f t="shared" si="587"/>
        <v/>
      </c>
      <c r="AJ942" s="83" t="str">
        <f t="shared" si="587"/>
        <v/>
      </c>
      <c r="AK942" s="83" t="str">
        <f t="shared" si="587"/>
        <v/>
      </c>
      <c r="AL942" s="83" t="str">
        <f t="shared" si="587"/>
        <v/>
      </c>
      <c r="AM942" s="83" t="str">
        <f t="shared" si="587"/>
        <v/>
      </c>
      <c r="AN942" s="83">
        <f t="shared" ca="1" si="578"/>
        <v>48</v>
      </c>
      <c r="AO942" s="50" t="str">
        <f t="shared" si="565"/>
        <v>Durban (eThekwini)_2013</v>
      </c>
      <c r="AP942" s="83">
        <f t="shared" ref="AP942:AT951" si="588">IF($S$823="Total GHG",AP120,IF($S$823="Per capita",AP324,IF($S$823="Per unit land area (km2)",AP528,IF($S$823="Per unit GDP ($m)",AP732,""))))</f>
        <v>1.8653459064868561</v>
      </c>
      <c r="AQ942" s="83" t="str">
        <f t="shared" si="588"/>
        <v/>
      </c>
      <c r="AR942" s="83" t="str">
        <f t="shared" si="588"/>
        <v/>
      </c>
      <c r="AS942" s="83" t="str">
        <f t="shared" si="588"/>
        <v/>
      </c>
      <c r="AT942" s="83" t="str">
        <f t="shared" si="588"/>
        <v/>
      </c>
      <c r="AU942" s="83">
        <f t="shared" ca="1" si="579"/>
        <v>55</v>
      </c>
      <c r="AV942" s="50" t="str">
        <f t="shared" si="566"/>
        <v>Durban (eThekwini)_2013</v>
      </c>
      <c r="AW942" s="83">
        <f t="shared" si="586"/>
        <v>8.6716064933340803E-2</v>
      </c>
      <c r="AX942" s="83" t="str">
        <f t="shared" si="586"/>
        <v/>
      </c>
      <c r="AY942" s="83" t="str">
        <f t="shared" si="586"/>
        <v/>
      </c>
      <c r="AZ942" s="83">
        <f t="shared" si="586"/>
        <v>1.3516595150828167E-2</v>
      </c>
      <c r="BA942" s="83">
        <f t="shared" ca="1" si="580"/>
        <v>124</v>
      </c>
      <c r="BB942" s="50" t="str">
        <f t="shared" si="567"/>
        <v>Durban (eThekwini)_2013</v>
      </c>
      <c r="BC942" s="83" t="str">
        <f t="shared" si="581"/>
        <v/>
      </c>
      <c r="BD942" s="83" t="str">
        <f t="shared" si="582"/>
        <v/>
      </c>
      <c r="BE942" s="83" t="e">
        <f t="shared" ca="1" si="583"/>
        <v>#VALUE!</v>
      </c>
      <c r="BF942" s="50" t="str">
        <f t="shared" si="568"/>
        <v>Durban (eThekwini)_2013</v>
      </c>
    </row>
    <row r="943" spans="1:58" ht="15" customHeight="1">
      <c r="A943" s="25">
        <f t="shared" si="562"/>
        <v>28</v>
      </c>
      <c r="B943" s="25">
        <v>112</v>
      </c>
      <c r="C943" s="112" t="str">
        <f t="shared" si="576"/>
        <v>Yokohama_2013</v>
      </c>
      <c r="D943" s="112" t="str">
        <f>IFERROR(VLOOKUP($C943,'Analysis-must not modify'!$C:$G,4,FALSE),"")</f>
        <v>Japan</v>
      </c>
      <c r="E943" s="112" t="str">
        <f>IFERROR(VLOOKUP($C943,'Analysis-must not modify'!$C:$G,5,FALSE),"")</f>
        <v>East Asia and Oceania</v>
      </c>
      <c r="F943" s="112" t="str">
        <f t="shared" si="554"/>
        <v>East_Asia_and_Oceania</v>
      </c>
      <c r="G943" s="121">
        <f>VLOOKUP(C943,'Analysis-must not modify'!C:D,2,FALSE)</f>
        <v>2013</v>
      </c>
      <c r="H943" s="121" t="str">
        <f>VLOOKUP(C943,'Analysis-must not modify'!C:FF,160,FALSE)</f>
        <v>No</v>
      </c>
      <c r="I943" s="121" t="str">
        <f>VLOOKUP(C943,'Analysis-must not modify'!C:FI,161,FALSE)</f>
        <v>Sub-tropical</v>
      </c>
      <c r="J943" s="121">
        <f>VLOOKUP(C943,'Analysis-must not modify'!C:FI,162,FALSE)</f>
        <v>34194.633375745536</v>
      </c>
      <c r="K943" s="121">
        <f>VLOOKUP(C943,'Analysis-must not modify'!C:FI,163,FALSE)</f>
        <v>8507.1134802288434</v>
      </c>
      <c r="L943" s="121">
        <f t="shared" si="555"/>
        <v>1</v>
      </c>
      <c r="M943" s="121">
        <f t="shared" si="556"/>
        <v>1</v>
      </c>
      <c r="N943" s="121">
        <f t="shared" si="557"/>
        <v>1</v>
      </c>
      <c r="O943" s="121">
        <f t="shared" si="558"/>
        <v>1</v>
      </c>
      <c r="P943" s="121">
        <f t="shared" si="563"/>
        <v>1</v>
      </c>
      <c r="Q943" s="121">
        <f t="shared" si="559"/>
        <v>0</v>
      </c>
      <c r="R943" s="121" t="str">
        <f t="shared" si="560"/>
        <v/>
      </c>
      <c r="S943" s="122" t="str">
        <f t="shared" si="561"/>
        <v/>
      </c>
      <c r="T943" s="121" t="str">
        <f t="shared" si="577"/>
        <v/>
      </c>
      <c r="U943" s="121" t="str">
        <f>IFERROR(IF('Analysis_2-must not modify'!$R943="","",IF($S$823="Total GHG",IF($T$823="All sectors",AA121,IF($T$823="Stationary",AB121,IF($T$823="Transportation",AC121,IF($T$823="Waste",AD121,IF($T$823="IPPU",AE121,Iif($T$823="AFOLU",AF121)))))),IF($S$823="Per capita",IF($T$823="All sectors",AA325,IF($T$823="Stationary",AB325,IF($T$823="Transportation",AC325,IF($T$823="Waste",AD325,IF($T$823="IPPU",AE325,IF($T$823="AFOLU",AF325)))))),IF($S$823="Per unit land area (km2)",IF($T$823="All sectors",AA529,IF($T$823="Stationary",AB529,IF($T$823="Transportation",AC529,IF($T$823="Waste",AD529,IF($T$823="IPPU",AE529,IF($T$823="AFOLU",AF529)))))),IF($S$823="Per unit GDP ($m)",IF($T$823="All sectors",AA733,IF($T$823="Stationary",AB733,IF($T$823="Transportation",AC733,IF($T$823="Waste",AD733,IF($T$823="IPPU",AE733,IF($T$823="AFOLU",AF733)))))),""))))),"")</f>
        <v/>
      </c>
      <c r="V943" s="124" t="str">
        <f>IF('Analysis_2-must not modify'!$T943="","",IF($S$823="Total GHG",IF($T$823="All sectors",U121,IF($T$823="Stationary",AG121,IF($T$823="Transportation",AP121,IF($T$823="Waste",AV121,IF($T$823="IPPU",BA121,Iif($T$823="AFOLU",BD121)))))),IF($S$823="Per capita",IF($T$823="All sectors",U325,IF($T$823="Stationary",AG325,IF($T$823="Transportation",AP325,IF($T$823="Waste",AV325,IF($T$823="IPPU",BA325,IF($T$823="AFOLU",BD325)))))),IF($S$823="Per unit land area (km2)",IF($T$823="All sectors",U529,IF($T$823="Stationary",AG529,IF($T$823="Transportation",AP529,IF($T$823="Waste",AV529,IF($T$823="IPPU",BA529,Iif($T$823="AFOLU",BD529)))))),IF($S$823="Per unit GDP ($m)",IF($T$823="All sectors",U733,IF($T$823="Stationary",AG733,IF($T$823="Transportation",AP733,IF($T$823="Waste",AV733,IF($T$823="IPPU",BA121,IF($T$823="AFOLU",BD733)))))),"")))))</f>
        <v/>
      </c>
      <c r="W943" s="124" t="str">
        <f>IF('Analysis_2-must not modify'!$T943="","",IF($S$823="Total GHG",IF($T$823="All sectors",V121,IF($T$823="Stationary",AH121,IF($T$823="Transportation",AQ121,IF($T$823="Waste",AW121,IF($T$823="IPPU",BB121,Iif($T$823="AFOLU",BE121)))))),IF($S$823="Per capita",IF($T$823="All sectors",V325,IF($T$823="Stationary",AH325,IF($T$823="Transportation",AQ325,IF($T$823="Waste",AW325,IF($T$823="IPPU",BB325,IF($T$823="AFOLU",BE325)))))),IF($S$823="Per unit land area (km2)",IF($T$823="All sectors",V529,IF($T$823="Stationary",AH529,IF($T$823="Transportation",AQ529,IF($T$823="Waste",AW529,IF($T$823="IPPU",BB529,Iif($T$823="AFOLU",BE529)))))),IF($S$823="Per unit GDP ($m)",IF($T$823="All sectors",V733,IF($T$823="Stationary",AH733,IF($T$823="Transportation",AQ733,IF($T$823="Waste",AW733,IF($T$823="IPPU",BB121,IF($T$823="AFOLU",BE733)))))),"")))))</f>
        <v/>
      </c>
      <c r="X943" s="124" t="str">
        <f>IF('Analysis_2-must not modify'!$T943="","",IF($S$823="Total GHG",IF($T$823="All sectors",W121,IF($T$823="Stationary",AI121,IF($T$823="Transportation",AR121,IF($T$823="Waste",AX121,IF($T$823="IPPU","",IF($T$823="AFOLU",BF121)))))),IF($S$823="Per capita",IF($T$823="All sectors",W325,IF($T$823="Stationary",AI325,IF($T$823="Transportation",AR325,IF($T$823="Waste",AX325,IF($T$823="IPPU","",IF($T$823="AFOLU",BF325)))))),IF($S$823="Per unit land area (km2)",IF($T$823="All sectors",W529,IF($T$823="Stationary",AI529,IF($T$823="Transportation",AR529,IF($T$823="Waste",AX529,IF($T$823="IPPU","",IF($T$823="AFOLU",BF529)))))),IF($S$823="Per unit GDP ($m)",IF($T$823="All sectors",W733,IF($T$823="Stationary",AI733,IF($T$823="Transportation",AR733,IF($T$823="Waste",AX733,IF($T$823="IPPU","",IF($T$823="AFOLU",BF733)))))),"")))))</f>
        <v/>
      </c>
      <c r="Y943" s="124" t="str">
        <f>IF('Analysis_2-must not modify'!$T943="","",IF($S$823="Total GHG",IF($T$823="All sectors",X121,IF($T$823="Stationary",AJ121,IF($T$823="Transportation",AS121,IF($T$823="Waste",AY121,"")))),IF($S$823="Per capita",IF($T$823="All sectors",X325,IF($T$823="Stationary",AJ325,IF($T$823="Transportation",AS325,IF($T$823="Waste",AY325,"")))),IF($S$823="Per unit land area (km2)",IF($T$823="All sectors",X529,IF($T$823="Stationary",AJ529,IF($T$823="Transportation",AS529,IF($T$823="Waste",AY529,"")))),IF($S$823="Per unit GDP ($m)",IF($T$823="All sectors",X733,IF($T$823="Stationary",AJ733,IF($T$823="Transportation",AS733,IF($T$823="Waste",AY733,"")))),"")))))</f>
        <v/>
      </c>
      <c r="Z943" s="124" t="str">
        <f>IF('Analysis_2-must not modify'!$T943="","",IF($S$823="Total GHG",IF($T$823="All sectors",Y121,IF($T$823="Stationary",AK121,IF($T$823="Transportation",AT121,""))),IF($S$823="Per capita",IF($T$823="All sectors",Y325,IF($T$823="Stationary",AK325,IF($T$823="Transportation",AT325,""))),IF($S$823="Per unit land area (km2)",IF($T$823="All sectors",Y529,IF($T$823="Stationary",AK529,IF($T$823="Transportation",AT529,""))),IF($S$823="Per unit GDP ($m)",IF($T$823="All sectors",Y733,IF($T$823="Stationary",AK733,IF($T$823="Transportation",AT733,""))),"")))))</f>
        <v/>
      </c>
      <c r="AA943" s="124" t="str">
        <f>IF('Analysis_2-must not modify'!$T943="","",IF($S$823="Total GHG",IF($T$823="All sectors","",IF($T$823="Stationary",AL121,"")),IF($S$823="Per capita",IF($T$823="All sectors","",IF($T$823="Stationary",AL325,"")),IF($S$823="Per unit land area (km2)",IF($T$823="All sectors","",IF($T$823="Stationary",AL529,"")),IF($S$823="Per unit GDP ($m)",IF($T$823="All sectors","",IF($T$823="Stationary",AL733,"")),"")))))</f>
        <v/>
      </c>
      <c r="AB943" s="124" t="str">
        <f>IF('Analysis_2-must not modify'!$T943="","",IF($S$823="Total GHG",IF($T$823="All sectors","",IF($T$823="Stationary",AM121,"")),IF($S$823="Per capita",IF($T$823="All sectors","",IF($T$823="Stationary",AM325,"")),IF($S$823="Per unit land area (km2)",IF($T$823="All sectors","",IF($T$823="Stationary",AM529,"")),IF($S$823="Per unit GDP ($m)",IF($T$823="All sectors","",IF($T$823="Stationary",AM733,"")),"")))))</f>
        <v/>
      </c>
      <c r="AC943" s="124" t="str">
        <f>IF('Analysis_2-must not modify'!$T943="","",IF($S$823="Total GHG",IF($T$823="All sectors","",IF($T$823="Stationary",AN121,"")),IF($S$823="Per capita",IF($T$823="All sectors","",IF($T$823="Stationary",AN325,"")),IF($S$823="Per unit land area (km2)",IF($T$823="All sectors","",IF($T$823="Stationary",AN529,"")),IF($S$823="Per unit GDP ($m)",IF($T$823="All sectors","",IF($T$823="Stationary",AN733,"")),"")))))</f>
        <v/>
      </c>
      <c r="AD943" s="121" t="str">
        <f>IF(U943&lt;X$1+1,U943,IF('Analysis_2-must not modify'!$U943="","",RANK('Analysis_2-must not modify'!$U943,rankORIGINAL)+'Analysis_2-must not modify'!X$1))</f>
        <v/>
      </c>
      <c r="AE943" s="50" t="str">
        <f t="shared" si="564"/>
        <v/>
      </c>
      <c r="AF943" s="83">
        <f t="shared" si="587"/>
        <v>1.3528314116454592</v>
      </c>
      <c r="AG943" s="83">
        <f t="shared" si="587"/>
        <v>1.3138275176274581</v>
      </c>
      <c r="AH943" s="83">
        <f t="shared" si="587"/>
        <v>0.61879177904371496</v>
      </c>
      <c r="AI943" s="83" t="str">
        <f t="shared" si="587"/>
        <v/>
      </c>
      <c r="AJ943" s="83">
        <f t="shared" si="587"/>
        <v>4.3196512056814219E-2</v>
      </c>
      <c r="AK943" s="83" t="str">
        <f t="shared" si="587"/>
        <v/>
      </c>
      <c r="AL943" s="83" t="str">
        <f t="shared" si="587"/>
        <v/>
      </c>
      <c r="AM943" s="83" t="str">
        <f t="shared" si="587"/>
        <v/>
      </c>
      <c r="AN943" s="83">
        <f t="shared" ca="1" si="578"/>
        <v>49</v>
      </c>
      <c r="AO943" s="50" t="str">
        <f t="shared" si="565"/>
        <v/>
      </c>
      <c r="AP943" s="83">
        <f t="shared" si="588"/>
        <v>0.99739503925806827</v>
      </c>
      <c r="AQ943" s="83">
        <f t="shared" si="588"/>
        <v>0.11918431373396342</v>
      </c>
      <c r="AR943" s="83" t="str">
        <f t="shared" si="588"/>
        <v/>
      </c>
      <c r="AS943" s="83" t="str">
        <f t="shared" si="588"/>
        <v/>
      </c>
      <c r="AT943" s="83" t="str">
        <f t="shared" si="588"/>
        <v/>
      </c>
      <c r="AU943" s="83">
        <f t="shared" ca="1" si="579"/>
        <v>105</v>
      </c>
      <c r="AV943" s="50" t="str">
        <f t="shared" si="566"/>
        <v/>
      </c>
      <c r="AW943" s="83" t="str">
        <f t="shared" si="586"/>
        <v/>
      </c>
      <c r="AX943" s="83" t="str">
        <f t="shared" si="586"/>
        <v/>
      </c>
      <c r="AY943" s="83" t="str">
        <f t="shared" si="586"/>
        <v/>
      </c>
      <c r="AZ943" s="83" t="str">
        <f t="shared" si="586"/>
        <v/>
      </c>
      <c r="BA943" s="83" t="e">
        <f t="shared" ca="1" si="580"/>
        <v>#VALUE!</v>
      </c>
      <c r="BB943" s="50" t="str">
        <f t="shared" si="567"/>
        <v/>
      </c>
      <c r="BC943" s="83" t="str">
        <f t="shared" si="581"/>
        <v/>
      </c>
      <c r="BD943" s="83" t="str">
        <f t="shared" si="582"/>
        <v/>
      </c>
      <c r="BE943" s="83" t="e">
        <f t="shared" ca="1" si="583"/>
        <v>#VALUE!</v>
      </c>
      <c r="BF943" s="50" t="str">
        <f t="shared" si="568"/>
        <v/>
      </c>
    </row>
    <row r="944" spans="1:58" ht="15" customHeight="1">
      <c r="A944" s="25">
        <f t="shared" si="562"/>
        <v>29</v>
      </c>
      <c r="B944" s="25">
        <v>113</v>
      </c>
      <c r="C944" s="112" t="str">
        <f t="shared" si="576"/>
        <v>Yokohama_2015</v>
      </c>
      <c r="D944" s="112" t="str">
        <f>IFERROR(VLOOKUP($C944,'Analysis-must not modify'!$C:$G,4,FALSE),"")</f>
        <v>Japan</v>
      </c>
      <c r="E944" s="112" t="str">
        <f>IFERROR(VLOOKUP($C944,'Analysis-must not modify'!$C:$G,5,FALSE),"")</f>
        <v>East Asia and Oceania</v>
      </c>
      <c r="F944" s="112" t="str">
        <f t="shared" si="554"/>
        <v>East_Asia_and_Oceania</v>
      </c>
      <c r="G944" s="121">
        <f>VLOOKUP(C944,'Analysis-must not modify'!C:D,2,FALSE)</f>
        <v>2015</v>
      </c>
      <c r="H944" s="121" t="str">
        <f>VLOOKUP(C944,'Analysis-must not modify'!C:FF,160,FALSE)</f>
        <v>Yes</v>
      </c>
      <c r="I944" s="121" t="str">
        <f>VLOOKUP(C944,'Analysis-must not modify'!C:FI,161,FALSE)</f>
        <v>Sub-tropical</v>
      </c>
      <c r="J944" s="121">
        <f>VLOOKUP(C944,'Analysis-must not modify'!C:FI,162,FALSE)</f>
        <v>28774.208528287178</v>
      </c>
      <c r="K944" s="121">
        <f>VLOOKUP(C944,'Analysis-must not modify'!C:FI,163,FALSE)</f>
        <v>8574.0896551724145</v>
      </c>
      <c r="L944" s="121">
        <f t="shared" si="555"/>
        <v>1</v>
      </c>
      <c r="M944" s="121">
        <f t="shared" si="556"/>
        <v>1</v>
      </c>
      <c r="N944" s="121">
        <f t="shared" si="557"/>
        <v>1</v>
      </c>
      <c r="O944" s="121">
        <f t="shared" si="558"/>
        <v>1</v>
      </c>
      <c r="P944" s="121">
        <f t="shared" si="563"/>
        <v>1</v>
      </c>
      <c r="Q944" s="121">
        <f t="shared" si="559"/>
        <v>1</v>
      </c>
      <c r="R944" s="121" t="str">
        <f t="shared" si="560"/>
        <v>Yokohama_2015</v>
      </c>
      <c r="S944" s="122">
        <f t="shared" si="561"/>
        <v>2015</v>
      </c>
      <c r="T944" s="121" t="str">
        <f t="shared" si="577"/>
        <v>Yokohama_2015</v>
      </c>
      <c r="U944" s="121">
        <f ca="1">IFERROR(IF('Analysis_2-must not modify'!$R944="","",IF($S$823="Total GHG",IF($T$823="All sectors",AA122,IF($T$823="Stationary",AB122,IF($T$823="Transportation",AC122,IF($T$823="Waste",AD122,IF($T$823="IPPU",AE122,Iif($T$823="AFOLU",AF122)))))),IF($S$823="Per capita",IF($T$823="All sectors",AA326,IF($T$823="Stationary",AB326,IF($T$823="Transportation",AC326,IF($T$823="Waste",AD326,IF($T$823="IPPU",AE326,IF($T$823="AFOLU",AF326)))))),IF($S$823="Per unit land area (km2)",IF($T$823="All sectors",AA530,IF($T$823="Stationary",AB530,IF($T$823="Transportation",AC530,IF($T$823="Waste",AD530,IF($T$823="IPPU",AE530,IF($T$823="AFOLU",AF530)))))),IF($S$823="Per unit GDP ($m)",IF($T$823="All sectors",AA734,IF($T$823="Stationary",AB734,IF($T$823="Transportation",AC734,IF($T$823="Waste",AD734,IF($T$823="IPPU",AE734,IF($T$823="AFOLU",AF734)))))),""))))),"")</f>
        <v>72</v>
      </c>
      <c r="V944" s="124">
        <f>IF('Analysis_2-must not modify'!$T944="","",IF($S$823="Total GHG",IF($T$823="All sectors",U122,IF($T$823="Stationary",AG122,IF($T$823="Transportation",AP122,IF($T$823="Waste",AV122,IF($T$823="IPPU",BA122,Iif($T$823="AFOLU",BD122)))))),IF($S$823="Per capita",IF($T$823="All sectors",U326,IF($T$823="Stationary",AG326,IF($T$823="Transportation",AP326,IF($T$823="Waste",AV326,IF($T$823="IPPU",BA326,IF($T$823="AFOLU",BD326)))))),IF($S$823="Per unit land area (km2)",IF($T$823="All sectors",U530,IF($T$823="Stationary",AG530,IF($T$823="Transportation",AP530,IF($T$823="Waste",AV530,IF($T$823="IPPU",BA530,Iif($T$823="AFOLU",BD530)))))),IF($S$823="Per unit GDP ($m)",IF($T$823="All sectors",U734,IF($T$823="Stationary",AG734,IF($T$823="Transportation",AP734,IF($T$823="Waste",AV734,IF($T$823="IPPU",BA122,IF($T$823="AFOLU",BD734)))))),"")))))</f>
        <v>4.0160994822102882</v>
      </c>
      <c r="W944" s="124">
        <f>IF('Analysis_2-must not modify'!$T944="","",IF($S$823="Total GHG",IF($T$823="All sectors",V122,IF($T$823="Stationary",AH122,IF($T$823="Transportation",AQ122,IF($T$823="Waste",AW122,IF($T$823="IPPU",BB122,Iif($T$823="AFOLU",BE122)))))),IF($S$823="Per capita",IF($T$823="All sectors",V326,IF($T$823="Stationary",AH326,IF($T$823="Transportation",AQ326,IF($T$823="Waste",AW326,IF($T$823="IPPU",BB326,IF($T$823="AFOLU",BE326)))))),IF($S$823="Per unit land area (km2)",IF($T$823="All sectors",V530,IF($T$823="Stationary",AH530,IF($T$823="Transportation",AQ530,IF($T$823="Waste",AW530,IF($T$823="IPPU",BB530,Iif($T$823="AFOLU",BE530)))))),IF($S$823="Per unit GDP ($m)",IF($T$823="All sectors",V734,IF($T$823="Stationary",AH734,IF($T$823="Transportation",AQ734,IF($T$823="Waste",AW734,IF($T$823="IPPU",BB122,IF($T$823="AFOLU",BE734)))))),"")))))</f>
        <v>0.94123812842072918</v>
      </c>
      <c r="X944" s="124">
        <f>IF('Analysis_2-must not modify'!$T944="","",IF($S$823="Total GHG",IF($T$823="All sectors",W122,IF($T$823="Stationary",AI122,IF($T$823="Transportation",AR122,IF($T$823="Waste",AX122,IF($T$823="IPPU","",IF($T$823="AFOLU",BF122)))))),IF($S$823="Per capita",IF($T$823="All sectors",W326,IF($T$823="Stationary",AI326,IF($T$823="Transportation",AR326,IF($T$823="Waste",AX326,IF($T$823="IPPU","",IF($T$823="AFOLU",BF326)))))),IF($S$823="Per unit land area (km2)",IF($T$823="All sectors",W530,IF($T$823="Stationary",AI530,IF($T$823="Transportation",AR530,IF($T$823="Waste",AX530,IF($T$823="IPPU","",IF($T$823="AFOLU",BF530)))))),IF($S$823="Per unit GDP ($m)",IF($T$823="All sectors",W734,IF($T$823="Stationary",AI734,IF($T$823="Transportation",AR734,IF($T$823="Waste",AX734,IF($T$823="IPPU","",IF($T$823="AFOLU",BF734)))))),"")))))</f>
        <v>0.66250807246462595</v>
      </c>
      <c r="Y944" s="124" t="str">
        <f>IF('Analysis_2-must not modify'!$T944="","",IF($S$823="Total GHG",IF($T$823="All sectors",X122,IF($T$823="Stationary",AJ122,IF($T$823="Transportation",AS122,IF($T$823="Waste",AY122,"")))),IF($S$823="Per capita",IF($T$823="All sectors",X326,IF($T$823="Stationary",AJ326,IF($T$823="Transportation",AS326,IF($T$823="Waste",AY326,"")))),IF($S$823="Per unit land area (km2)",IF($T$823="All sectors",X530,IF($T$823="Stationary",AJ530,IF($T$823="Transportation",AS530,IF($T$823="Waste",AY530,"")))),IF($S$823="Per unit GDP ($m)",IF($T$823="All sectors",X734,IF($T$823="Stationary",AJ734,IF($T$823="Transportation",AS734,IF($T$823="Waste",AY734,"")))),"")))))</f>
        <v/>
      </c>
      <c r="Z944" s="124" t="str">
        <f>IF('Analysis_2-must not modify'!$T944="","",IF($S$823="Total GHG",IF($T$823="All sectors",Y122,IF($T$823="Stationary",AK122,IF($T$823="Transportation",AT122,""))),IF($S$823="Per capita",IF($T$823="All sectors",Y326,IF($T$823="Stationary",AK326,IF($T$823="Transportation",AT326,""))),IF($S$823="Per unit land area (km2)",IF($T$823="All sectors",Y530,IF($T$823="Stationary",AK530,IF($T$823="Transportation",AT530,""))),IF($S$823="Per unit GDP ($m)",IF($T$823="All sectors",Y734,IF($T$823="Stationary",AK734,IF($T$823="Transportation",AT734,""))),"")))))</f>
        <v/>
      </c>
      <c r="AA944" s="124" t="str">
        <f>IF('Analysis_2-must not modify'!$T944="","",IF($S$823="Total GHG",IF($T$823="All sectors","",IF($T$823="Stationary",AL122,"")),IF($S$823="Per capita",IF($T$823="All sectors","",IF($T$823="Stationary",AL326,"")),IF($S$823="Per unit land area (km2)",IF($T$823="All sectors","",IF($T$823="Stationary",AL530,"")),IF($S$823="Per unit GDP ($m)",IF($T$823="All sectors","",IF($T$823="Stationary",AL734,"")),"")))))</f>
        <v/>
      </c>
      <c r="AB944" s="124" t="str">
        <f>IF('Analysis_2-must not modify'!$T944="","",IF($S$823="Total GHG",IF($T$823="All sectors","",IF($T$823="Stationary",AM122,"")),IF($S$823="Per capita",IF($T$823="All sectors","",IF($T$823="Stationary",AM326,"")),IF($S$823="Per unit land area (km2)",IF($T$823="All sectors","",IF($T$823="Stationary",AM530,"")),IF($S$823="Per unit GDP ($m)",IF($T$823="All sectors","",IF($T$823="Stationary",AM734,"")),"")))))</f>
        <v/>
      </c>
      <c r="AC944" s="124" t="str">
        <f>IF('Analysis_2-must not modify'!$T944="","",IF($S$823="Total GHG",IF($T$823="All sectors","",IF($T$823="Stationary",AN122,"")),IF($S$823="Per capita",IF($T$823="All sectors","",IF($T$823="Stationary",AN326,"")),IF($S$823="Per unit land area (km2)",IF($T$823="All sectors","",IF($T$823="Stationary",AN530,"")),IF($S$823="Per unit GDP ($m)",IF($T$823="All sectors","",IF($T$823="Stationary",AN734,"")),"")))))</f>
        <v/>
      </c>
      <c r="AD944" s="121">
        <f ca="1">IF(U944&lt;X$1+1,U944,IF('Analysis_2-must not modify'!$U944="","",RANK('Analysis_2-must not modify'!$U944,rankORIGINAL)+'Analysis_2-must not modify'!X$1))</f>
        <v>38</v>
      </c>
      <c r="AE944" s="50" t="str">
        <f t="shared" si="564"/>
        <v>Yokohama_2015</v>
      </c>
      <c r="AF944" s="83">
        <f t="shared" si="587"/>
        <v>1.1490817161972298</v>
      </c>
      <c r="AG944" s="83">
        <f t="shared" si="587"/>
        <v>1.1101348403279008</v>
      </c>
      <c r="AH944" s="83">
        <f t="shared" si="587"/>
        <v>0.58985503660811178</v>
      </c>
      <c r="AI944" s="83" t="str">
        <f t="shared" si="587"/>
        <v/>
      </c>
      <c r="AJ944" s="83">
        <f t="shared" si="587"/>
        <v>2.0505226946509751E-3</v>
      </c>
      <c r="AK944" s="83" t="str">
        <f t="shared" si="587"/>
        <v/>
      </c>
      <c r="AL944" s="83" t="str">
        <f t="shared" si="587"/>
        <v/>
      </c>
      <c r="AM944" s="83" t="str">
        <f t="shared" si="587"/>
        <v/>
      </c>
      <c r="AN944" s="83">
        <f t="shared" ca="1" si="578"/>
        <v>56</v>
      </c>
      <c r="AO944" s="50" t="str">
        <f t="shared" si="565"/>
        <v>Yokohama_2015</v>
      </c>
      <c r="AP944" s="83">
        <f t="shared" si="588"/>
        <v>0.82999658727926817</v>
      </c>
      <c r="AQ944" s="83">
        <f t="shared" si="588"/>
        <v>0.11124154114146094</v>
      </c>
      <c r="AR944" s="83" t="str">
        <f t="shared" si="588"/>
        <v/>
      </c>
      <c r="AS944" s="83" t="str">
        <f t="shared" si="588"/>
        <v/>
      </c>
      <c r="AT944" s="83" t="str">
        <f t="shared" si="588"/>
        <v/>
      </c>
      <c r="AU944" s="83">
        <f t="shared" ca="1" si="579"/>
        <v>126</v>
      </c>
      <c r="AV944" s="50" t="str">
        <f t="shared" si="566"/>
        <v>Yokohama_2015</v>
      </c>
      <c r="AW944" s="83">
        <f t="shared" si="586"/>
        <v>9.2425583420009699E-2</v>
      </c>
      <c r="AX944" s="83" t="str">
        <f t="shared" si="586"/>
        <v/>
      </c>
      <c r="AY944" s="83">
        <f t="shared" si="586"/>
        <v>0.55904880810962065</v>
      </c>
      <c r="AZ944" s="83">
        <f t="shared" si="586"/>
        <v>1.1033680934995545E-2</v>
      </c>
      <c r="BA944" s="83">
        <f t="shared" ca="1" si="580"/>
        <v>23</v>
      </c>
      <c r="BB944" s="50" t="str">
        <f t="shared" si="567"/>
        <v>Yokohama_2015</v>
      </c>
      <c r="BC944" s="83" t="str">
        <f t="shared" si="581"/>
        <v/>
      </c>
      <c r="BD944" s="83" t="str">
        <f t="shared" si="582"/>
        <v/>
      </c>
      <c r="BE944" s="83" t="e">
        <f t="shared" ca="1" si="583"/>
        <v>#VALUE!</v>
      </c>
      <c r="BF944" s="50" t="str">
        <f t="shared" si="568"/>
        <v>Yokohama_2015</v>
      </c>
    </row>
    <row r="945" spans="1:58" ht="15" customHeight="1">
      <c r="A945" s="25">
        <f t="shared" si="562"/>
        <v>30</v>
      </c>
      <c r="B945" s="25">
        <v>114</v>
      </c>
      <c r="C945" s="112" t="str">
        <f t="shared" si="576"/>
        <v>Seoul_2013</v>
      </c>
      <c r="D945" s="112" t="str">
        <f>IFERROR(VLOOKUP($C945,'Analysis-must not modify'!$C:$G,4,FALSE),"")</f>
        <v>South Korea</v>
      </c>
      <c r="E945" s="112" t="str">
        <f>IFERROR(VLOOKUP($C945,'Analysis-must not modify'!$C:$G,5,FALSE),"")</f>
        <v>East Asia and Oceania</v>
      </c>
      <c r="F945" s="112" t="str">
        <f t="shared" si="554"/>
        <v>East_Asia_and_Oceania</v>
      </c>
      <c r="G945" s="121">
        <f>VLOOKUP(C945,'Analysis-must not modify'!C:D,2,FALSE)</f>
        <v>2013</v>
      </c>
      <c r="H945" s="121" t="str">
        <f>VLOOKUP(C945,'Analysis-must not modify'!C:FF,160,FALSE)</f>
        <v>Yes</v>
      </c>
      <c r="I945" s="121" t="str">
        <f>VLOOKUP(C945,'Analysis-must not modify'!C:FI,161,FALSE)</f>
        <v>Continental</v>
      </c>
      <c r="J945" s="121" t="str">
        <f>VLOOKUP(C945,'Analysis-must not modify'!C:FI,162,FALSE)</f>
        <v/>
      </c>
      <c r="K945" s="121">
        <f>VLOOKUP(C945,'Analysis-must not modify'!C:FI,163,FALSE)</f>
        <v>17170.338842975205</v>
      </c>
      <c r="L945" s="121">
        <f t="shared" si="555"/>
        <v>1</v>
      </c>
      <c r="M945" s="121">
        <f t="shared" si="556"/>
        <v>1</v>
      </c>
      <c r="N945" s="121">
        <f t="shared" si="557"/>
        <v>1</v>
      </c>
      <c r="O945" s="121">
        <f t="shared" si="558"/>
        <v>1</v>
      </c>
      <c r="P945" s="121">
        <f t="shared" si="563"/>
        <v>1</v>
      </c>
      <c r="Q945" s="121">
        <f t="shared" si="559"/>
        <v>1</v>
      </c>
      <c r="R945" s="121" t="str">
        <f t="shared" si="560"/>
        <v>Seoul_2013</v>
      </c>
      <c r="S945" s="122">
        <f t="shared" si="561"/>
        <v>2013</v>
      </c>
      <c r="T945" s="121" t="str">
        <f t="shared" si="577"/>
        <v>Seoul_2013</v>
      </c>
      <c r="U945" s="121">
        <f ca="1">IFERROR(IF('Analysis_2-must not modify'!$R945="","",IF($S$823="Total GHG",IF($T$823="All sectors",AA123,IF($T$823="Stationary",AB123,IF($T$823="Transportation",AC123,IF($T$823="Waste",AD123,IF($T$823="IPPU",AE123,Iif($T$823="AFOLU",AF123)))))),IF($S$823="Per capita",IF($T$823="All sectors",AA327,IF($T$823="Stationary",AB327,IF($T$823="Transportation",AC327,IF($T$823="Waste",AD327,IF($T$823="IPPU",AE327,IF($T$823="AFOLU",AF327)))))),IF($S$823="Per unit land area (km2)",IF($T$823="All sectors",AA531,IF($T$823="Stationary",AB531,IF($T$823="Transportation",AC531,IF($T$823="Waste",AD531,IF($T$823="IPPU",AE531,IF($T$823="AFOLU",AF531)))))),IF($S$823="Per unit GDP ($m)",IF($T$823="All sectors",AA735,IF($T$823="Stationary",AB735,IF($T$823="Transportation",AC735,IF($T$823="Waste",AD735,IF($T$823="IPPU",AE735,IF($T$823="AFOLU",AF735)))))),""))))),"")</f>
        <v>95</v>
      </c>
      <c r="V945" s="124">
        <f>IF('Analysis_2-must not modify'!$T945="","",IF($S$823="Total GHG",IF($T$823="All sectors",U123,IF($T$823="Stationary",AG123,IF($T$823="Transportation",AP123,IF($T$823="Waste",AV123,IF($T$823="IPPU",BA123,Iif($T$823="AFOLU",BD123)))))),IF($S$823="Per capita",IF($T$823="All sectors",U327,IF($T$823="Stationary",AG327,IF($T$823="Transportation",AP327,IF($T$823="Waste",AV327,IF($T$823="IPPU",BA327,IF($T$823="AFOLU",BD327)))))),IF($S$823="Per unit land area (km2)",IF($T$823="All sectors",U531,IF($T$823="Stationary",AG531,IF($T$823="Transportation",AP531,IF($T$823="Waste",AV531,IF($T$823="IPPU",BA531,Iif($T$823="AFOLU",BD531)))))),IF($S$823="Per unit GDP ($m)",IF($T$823="All sectors",U735,IF($T$823="Stationary",AG735,IF($T$823="Transportation",AP735,IF($T$823="Waste",AV735,IF($T$823="IPPU",BA123,IF($T$823="AFOLU",BD735)))))),"")))))</f>
        <v>3.4544251065286042</v>
      </c>
      <c r="W945" s="124">
        <f>IF('Analysis_2-must not modify'!$T945="","",IF($S$823="Total GHG",IF($T$823="All sectors",V123,IF($T$823="Stationary",AH123,IF($T$823="Transportation",AQ123,IF($T$823="Waste",AW123,IF($T$823="IPPU",BB123,Iif($T$823="AFOLU",BE123)))))),IF($S$823="Per capita",IF($T$823="All sectors",V327,IF($T$823="Stationary",AH327,IF($T$823="Transportation",AQ327,IF($T$823="Waste",AW327,IF($T$823="IPPU",BB327,IF($T$823="AFOLU",BE327)))))),IF($S$823="Per unit land area (km2)",IF($T$823="All sectors",V531,IF($T$823="Stationary",AH531,IF($T$823="Transportation",AQ531,IF($T$823="Waste",AW531,IF($T$823="IPPU",BB531,Iif($T$823="AFOLU",BE531)))))),IF($S$823="Per unit GDP ($m)",IF($T$823="All sectors",V735,IF($T$823="Stationary",AH735,IF($T$823="Transportation",AQ735,IF($T$823="Waste",AW735,IF($T$823="IPPU",BB123,IF($T$823="AFOLU",BE735)))))),"")))))</f>
        <v>0.91708707741728357</v>
      </c>
      <c r="X945" s="124">
        <f>IF('Analysis_2-must not modify'!$T945="","",IF($S$823="Total GHG",IF($T$823="All sectors",W123,IF($T$823="Stationary",AI123,IF($T$823="Transportation",AR123,IF($T$823="Waste",AX123,IF($T$823="IPPU","",IF($T$823="AFOLU",BF123)))))),IF($S$823="Per capita",IF($T$823="All sectors",W327,IF($T$823="Stationary",AI327,IF($T$823="Transportation",AR327,IF($T$823="Waste",AX327,IF($T$823="IPPU","",IF($T$823="AFOLU",BF327)))))),IF($S$823="Per unit land area (km2)",IF($T$823="All sectors",W531,IF($T$823="Stationary",AI531,IF($T$823="Transportation",AR531,IF($T$823="Waste",AX531,IF($T$823="IPPU","",IF($T$823="AFOLU",BF531)))))),IF($S$823="Per unit GDP ($m)",IF($T$823="All sectors",W735,IF($T$823="Stationary",AI735,IF($T$823="Transportation",AR735,IF($T$823="Waste",AX735,IF($T$823="IPPU","",IF($T$823="AFOLU",BF735)))))),"")))))</f>
        <v>0.26694438949350963</v>
      </c>
      <c r="Y945" s="124" t="str">
        <f>IF('Analysis_2-must not modify'!$T945="","",IF($S$823="Total GHG",IF($T$823="All sectors",X123,IF($T$823="Stationary",AJ123,IF($T$823="Transportation",AS123,IF($T$823="Waste",AY123,"")))),IF($S$823="Per capita",IF($T$823="All sectors",X327,IF($T$823="Stationary",AJ327,IF($T$823="Transportation",AS327,IF($T$823="Waste",AY327,"")))),IF($S$823="Per unit land area (km2)",IF($T$823="All sectors",X531,IF($T$823="Stationary",AJ531,IF($T$823="Transportation",AS531,IF($T$823="Waste",AY531,"")))),IF($S$823="Per unit GDP ($m)",IF($T$823="All sectors",X735,IF($T$823="Stationary",AJ735,IF($T$823="Transportation",AS735,IF($T$823="Waste",AY735,"")))),"")))))</f>
        <v/>
      </c>
      <c r="Z945" s="124" t="str">
        <f>IF('Analysis_2-must not modify'!$T945="","",IF($S$823="Total GHG",IF($T$823="All sectors",Y123,IF($T$823="Stationary",AK123,IF($T$823="Transportation",AT123,""))),IF($S$823="Per capita",IF($T$823="All sectors",Y327,IF($T$823="Stationary",AK327,IF($T$823="Transportation",AT327,""))),IF($S$823="Per unit land area (km2)",IF($T$823="All sectors",Y531,IF($T$823="Stationary",AK531,IF($T$823="Transportation",AT531,""))),IF($S$823="Per unit GDP ($m)",IF($T$823="All sectors",Y735,IF($T$823="Stationary",AK735,IF($T$823="Transportation",AT735,""))),"")))))</f>
        <v/>
      </c>
      <c r="AA945" s="124" t="str">
        <f>IF('Analysis_2-must not modify'!$T945="","",IF($S$823="Total GHG",IF($T$823="All sectors","",IF($T$823="Stationary",AL123,"")),IF($S$823="Per capita",IF($T$823="All sectors","",IF($T$823="Stationary",AL327,"")),IF($S$823="Per unit land area (km2)",IF($T$823="All sectors","",IF($T$823="Stationary",AL531,"")),IF($S$823="Per unit GDP ($m)",IF($T$823="All sectors","",IF($T$823="Stationary",AL735,"")),"")))))</f>
        <v/>
      </c>
      <c r="AB945" s="124" t="str">
        <f>IF('Analysis_2-must not modify'!$T945="","",IF($S$823="Total GHG",IF($T$823="All sectors","",IF($T$823="Stationary",AM123,"")),IF($S$823="Per capita",IF($T$823="All sectors","",IF($T$823="Stationary",AM327,"")),IF($S$823="Per unit land area (km2)",IF($T$823="All sectors","",IF($T$823="Stationary",AM531,"")),IF($S$823="Per unit GDP ($m)",IF($T$823="All sectors","",IF($T$823="Stationary",AM735,"")),"")))))</f>
        <v/>
      </c>
      <c r="AC945" s="124" t="str">
        <f>IF('Analysis_2-must not modify'!$T945="","",IF($S$823="Total GHG",IF($T$823="All sectors","",IF($T$823="Stationary",AN123,"")),IF($S$823="Per capita",IF($T$823="All sectors","",IF($T$823="Stationary",AN327,"")),IF($S$823="Per unit land area (km2)",IF($T$823="All sectors","",IF($T$823="Stationary",AN531,"")),IF($S$823="Per unit GDP ($m)",IF($T$823="All sectors","",IF($T$823="Stationary",AN735,"")),"")))))</f>
        <v/>
      </c>
      <c r="AD945" s="121">
        <f ca="1">IF(U945&lt;X$1+1,U945,IF('Analysis_2-must not modify'!$U945="","",RANK('Analysis_2-must not modify'!$U945,rankORIGINAL)+'Analysis_2-must not modify'!X$1))</f>
        <v>29</v>
      </c>
      <c r="AE945" s="50" t="str">
        <f t="shared" si="564"/>
        <v>Seoul_2013</v>
      </c>
      <c r="AF945" s="83">
        <f t="shared" si="587"/>
        <v>1.3008024120010917</v>
      </c>
      <c r="AG945" s="83">
        <f t="shared" si="587"/>
        <v>1.807050212960944</v>
      </c>
      <c r="AH945" s="83">
        <f t="shared" si="587"/>
        <v>0.12572603822370984</v>
      </c>
      <c r="AI945" s="83" t="str">
        <f t="shared" si="587"/>
        <v/>
      </c>
      <c r="AJ945" s="83">
        <f t="shared" si="587"/>
        <v>6.4557898470887956E-2</v>
      </c>
      <c r="AK945" s="83" t="str">
        <f t="shared" si="587"/>
        <v/>
      </c>
      <c r="AL945" s="83" t="str">
        <f t="shared" si="587"/>
        <v/>
      </c>
      <c r="AM945" s="83">
        <f t="shared" si="587"/>
        <v>1.0808183052554111E-2</v>
      </c>
      <c r="AN945" s="83">
        <f t="shared" ca="1" si="578"/>
        <v>69</v>
      </c>
      <c r="AO945" s="50" t="str">
        <f t="shared" si="565"/>
        <v>Seoul_2013</v>
      </c>
      <c r="AP945" s="83">
        <f t="shared" si="588"/>
        <v>0.86920419655074987</v>
      </c>
      <c r="AQ945" s="83">
        <f t="shared" si="588"/>
        <v>1.9974865362187627E-3</v>
      </c>
      <c r="AR945" s="83">
        <f t="shared" si="588"/>
        <v>7.043955774204122E-3</v>
      </c>
      <c r="AS945" s="83">
        <f t="shared" si="588"/>
        <v>2.670384398234318E-2</v>
      </c>
      <c r="AT945" s="83">
        <f t="shared" si="588"/>
        <v>1.213759457376766E-2</v>
      </c>
      <c r="AU945" s="83">
        <f t="shared" ca="1" si="579"/>
        <v>130</v>
      </c>
      <c r="AV945" s="50" t="str">
        <f t="shared" si="566"/>
        <v>Seoul_2013</v>
      </c>
      <c r="AW945" s="83">
        <f t="shared" si="586"/>
        <v>0.20374892123693994</v>
      </c>
      <c r="AX945" s="83">
        <f t="shared" si="586"/>
        <v>8.4546144586257962E-3</v>
      </c>
      <c r="AY945" s="83">
        <f t="shared" si="586"/>
        <v>3.8890822199150854E-2</v>
      </c>
      <c r="AZ945" s="83">
        <f t="shared" si="586"/>
        <v>1.5850031598793037E-2</v>
      </c>
      <c r="BA945" s="83">
        <f t="shared" ca="1" si="580"/>
        <v>89</v>
      </c>
      <c r="BB945" s="50" t="str">
        <f t="shared" si="567"/>
        <v>Seoul_2013</v>
      </c>
      <c r="BC945" s="83" t="str">
        <f t="shared" si="581"/>
        <v/>
      </c>
      <c r="BD945" s="83" t="str">
        <f t="shared" si="582"/>
        <v/>
      </c>
      <c r="BE945" s="83" t="e">
        <f t="shared" ca="1" si="583"/>
        <v>#VALUE!</v>
      </c>
      <c r="BF945" s="50" t="str">
        <f t="shared" si="568"/>
        <v>Seoul_2013</v>
      </c>
    </row>
    <row r="946" spans="1:58" ht="15" customHeight="1">
      <c r="A946" s="25">
        <f t="shared" si="562"/>
        <v>30</v>
      </c>
      <c r="B946" s="25">
        <v>115</v>
      </c>
      <c r="C946" s="112" t="str">
        <f t="shared" si="576"/>
        <v>Lima_2012</v>
      </c>
      <c r="D946" s="112" t="str">
        <f>IFERROR(VLOOKUP($C946,'Analysis-must not modify'!$C:$G,4,FALSE),"")</f>
        <v>Peru</v>
      </c>
      <c r="E946" s="112" t="str">
        <f>IFERROR(VLOOKUP($C946,'Analysis-must not modify'!$C:$G,5,FALSE),"")</f>
        <v>Latin America</v>
      </c>
      <c r="F946" s="112" t="str">
        <f t="shared" si="554"/>
        <v>Latin_America</v>
      </c>
      <c r="G946" s="121">
        <f>VLOOKUP(C946,'Analysis-must not modify'!C:D,2,FALSE)</f>
        <v>2012</v>
      </c>
      <c r="H946" s="121" t="str">
        <f>VLOOKUP(C946,'Analysis-must not modify'!C:FF,160,FALSE)</f>
        <v>No</v>
      </c>
      <c r="I946" s="121" t="str">
        <f>VLOOKUP(C946,'Analysis-must not modify'!C:FI,161,FALSE)</f>
        <v>Desert</v>
      </c>
      <c r="J946" s="121">
        <f>VLOOKUP(C946,'Analysis-must not modify'!C:FI,162,FALSE)</f>
        <v>7755.0355515053789</v>
      </c>
      <c r="K946" s="121">
        <f>VLOOKUP(C946,'Analysis-must not modify'!C:FI,163,FALSE)</f>
        <v>3206.0992666515458</v>
      </c>
      <c r="L946" s="121">
        <f t="shared" si="555"/>
        <v>1</v>
      </c>
      <c r="M946" s="121">
        <f t="shared" si="556"/>
        <v>1</v>
      </c>
      <c r="N946" s="121">
        <f t="shared" si="557"/>
        <v>1</v>
      </c>
      <c r="O946" s="121">
        <f t="shared" si="558"/>
        <v>1</v>
      </c>
      <c r="P946" s="121">
        <f t="shared" si="563"/>
        <v>1</v>
      </c>
      <c r="Q946" s="121">
        <f t="shared" si="559"/>
        <v>0</v>
      </c>
      <c r="R946" s="121" t="str">
        <f t="shared" si="560"/>
        <v/>
      </c>
      <c r="S946" s="122" t="str">
        <f t="shared" si="561"/>
        <v/>
      </c>
      <c r="T946" s="121" t="str">
        <f t="shared" si="577"/>
        <v/>
      </c>
      <c r="U946" s="121" t="str">
        <f>IFERROR(IF('Analysis_2-must not modify'!$R946="","",IF($S$823="Total GHG",IF($T$823="All sectors",AA124,IF($T$823="Stationary",AB124,IF($T$823="Transportation",AC124,IF($T$823="Waste",AD124,IF($T$823="IPPU",AE124,Iif($T$823="AFOLU",AF124)))))),IF($S$823="Per capita",IF($T$823="All sectors",AA328,IF($T$823="Stationary",AB328,IF($T$823="Transportation",AC328,IF($T$823="Waste",AD328,IF($T$823="IPPU",AE328,IF($T$823="AFOLU",AF328)))))),IF($S$823="Per unit land area (km2)",IF($T$823="All sectors",AA532,IF($T$823="Stationary",AB532,IF($T$823="Transportation",AC532,IF($T$823="Waste",AD532,IF($T$823="IPPU",AE532,IF($T$823="AFOLU",AF532)))))),IF($S$823="Per unit GDP ($m)",IF($T$823="All sectors",AA736,IF($T$823="Stationary",AB736,IF($T$823="Transportation",AC736,IF($T$823="Waste",AD736,IF($T$823="IPPU",AE736,IF($T$823="AFOLU",AF736)))))),""))))),"")</f>
        <v/>
      </c>
      <c r="V946" s="124" t="str">
        <f>IF('Analysis_2-must not modify'!$T946="","",IF($S$823="Total GHG",IF($T$823="All sectors",U124,IF($T$823="Stationary",AG124,IF($T$823="Transportation",AP124,IF($T$823="Waste",AV124,IF($T$823="IPPU",BA124,Iif($T$823="AFOLU",BD124)))))),IF($S$823="Per capita",IF($T$823="All sectors",U328,IF($T$823="Stationary",AG328,IF($T$823="Transportation",AP328,IF($T$823="Waste",AV328,IF($T$823="IPPU",BA328,IF($T$823="AFOLU",BD328)))))),IF($S$823="Per unit land area (km2)",IF($T$823="All sectors",U532,IF($T$823="Stationary",AG532,IF($T$823="Transportation",AP532,IF($T$823="Waste",AV532,IF($T$823="IPPU",BA532,Iif($T$823="AFOLU",BD532)))))),IF($S$823="Per unit GDP ($m)",IF($T$823="All sectors",U736,IF($T$823="Stationary",AG736,IF($T$823="Transportation",AP736,IF($T$823="Waste",AV736,IF($T$823="IPPU",BA124,IF($T$823="AFOLU",BD736)))))),"")))))</f>
        <v/>
      </c>
      <c r="W946" s="124" t="str">
        <f>IF('Analysis_2-must not modify'!$T946="","",IF($S$823="Total GHG",IF($T$823="All sectors",V124,IF($T$823="Stationary",AH124,IF($T$823="Transportation",AQ124,IF($T$823="Waste",AW124,IF($T$823="IPPU",BB124,Iif($T$823="AFOLU",BE124)))))),IF($S$823="Per capita",IF($T$823="All sectors",V328,IF($T$823="Stationary",AH328,IF($T$823="Transportation",AQ328,IF($T$823="Waste",AW328,IF($T$823="IPPU",BB328,IF($T$823="AFOLU",BE328)))))),IF($S$823="Per unit land area (km2)",IF($T$823="All sectors",V532,IF($T$823="Stationary",AH532,IF($T$823="Transportation",AQ532,IF($T$823="Waste",AW532,IF($T$823="IPPU",BB532,Iif($T$823="AFOLU",BE532)))))),IF($S$823="Per unit GDP ($m)",IF($T$823="All sectors",V736,IF($T$823="Stationary",AH736,IF($T$823="Transportation",AQ736,IF($T$823="Waste",AW736,IF($T$823="IPPU",BB124,IF($T$823="AFOLU",BE736)))))),"")))))</f>
        <v/>
      </c>
      <c r="X946" s="124" t="str">
        <f>IF('Analysis_2-must not modify'!$T946="","",IF($S$823="Total GHG",IF($T$823="All sectors",W124,IF($T$823="Stationary",AI124,IF($T$823="Transportation",AR124,IF($T$823="Waste",AX124,IF($T$823="IPPU","",IF($T$823="AFOLU",BF124)))))),IF($S$823="Per capita",IF($T$823="All sectors",W328,IF($T$823="Stationary",AI328,IF($T$823="Transportation",AR328,IF($T$823="Waste",AX328,IF($T$823="IPPU","",IF($T$823="AFOLU",BF328)))))),IF($S$823="Per unit land area (km2)",IF($T$823="All sectors",W532,IF($T$823="Stationary",AI532,IF($T$823="Transportation",AR532,IF($T$823="Waste",AX532,IF($T$823="IPPU","",IF($T$823="AFOLU",BF532)))))),IF($S$823="Per unit GDP ($m)",IF($T$823="All sectors",W736,IF($T$823="Stationary",AI736,IF($T$823="Transportation",AR736,IF($T$823="Waste",AX736,IF($T$823="IPPU","",IF($T$823="AFOLU",BF736)))))),"")))))</f>
        <v/>
      </c>
      <c r="Y946" s="124" t="str">
        <f>IF('Analysis_2-must not modify'!$T946="","",IF($S$823="Total GHG",IF($T$823="All sectors",X124,IF($T$823="Stationary",AJ124,IF($T$823="Transportation",AS124,IF($T$823="Waste",AY124,"")))),IF($S$823="Per capita",IF($T$823="All sectors",X328,IF($T$823="Stationary",AJ328,IF($T$823="Transportation",AS328,IF($T$823="Waste",AY328,"")))),IF($S$823="Per unit land area (km2)",IF($T$823="All sectors",X532,IF($T$823="Stationary",AJ532,IF($T$823="Transportation",AS532,IF($T$823="Waste",AY532,"")))),IF($S$823="Per unit GDP ($m)",IF($T$823="All sectors",X736,IF($T$823="Stationary",AJ736,IF($T$823="Transportation",AS736,IF($T$823="Waste",AY736,"")))),"")))))</f>
        <v/>
      </c>
      <c r="Z946" s="124" t="str">
        <f>IF('Analysis_2-must not modify'!$T946="","",IF($S$823="Total GHG",IF($T$823="All sectors",Y124,IF($T$823="Stationary",AK124,IF($T$823="Transportation",AT124,""))),IF($S$823="Per capita",IF($T$823="All sectors",Y328,IF($T$823="Stationary",AK328,IF($T$823="Transportation",AT328,""))),IF($S$823="Per unit land area (km2)",IF($T$823="All sectors",Y532,IF($T$823="Stationary",AK532,IF($T$823="Transportation",AT532,""))),IF($S$823="Per unit GDP ($m)",IF($T$823="All sectors",Y736,IF($T$823="Stationary",AK736,IF($T$823="Transportation",AT736,""))),"")))))</f>
        <v/>
      </c>
      <c r="AA946" s="124" t="str">
        <f>IF('Analysis_2-must not modify'!$T946="","",IF($S$823="Total GHG",IF($T$823="All sectors","",IF($T$823="Stationary",AL124,"")),IF($S$823="Per capita",IF($T$823="All sectors","",IF($T$823="Stationary",AL328,"")),IF($S$823="Per unit land area (km2)",IF($T$823="All sectors","",IF($T$823="Stationary",AL532,"")),IF($S$823="Per unit GDP ($m)",IF($T$823="All sectors","",IF($T$823="Stationary",AL736,"")),"")))))</f>
        <v/>
      </c>
      <c r="AB946" s="124" t="str">
        <f>IF('Analysis_2-must not modify'!$T946="","",IF($S$823="Total GHG",IF($T$823="All sectors","",IF($T$823="Stationary",AM124,"")),IF($S$823="Per capita",IF($T$823="All sectors","",IF($T$823="Stationary",AM328,"")),IF($S$823="Per unit land area (km2)",IF($T$823="All sectors","",IF($T$823="Stationary",AM532,"")),IF($S$823="Per unit GDP ($m)",IF($T$823="All sectors","",IF($T$823="Stationary",AM736,"")),"")))))</f>
        <v/>
      </c>
      <c r="AC946" s="124" t="str">
        <f>IF('Analysis_2-must not modify'!$T946="","",IF($S$823="Total GHG",IF($T$823="All sectors","",IF($T$823="Stationary",AN124,"")),IF($S$823="Per capita",IF($T$823="All sectors","",IF($T$823="Stationary",AN328,"")),IF($S$823="Per unit land area (km2)",IF($T$823="All sectors","",IF($T$823="Stationary",AN532,"")),IF($S$823="Per unit GDP ($m)",IF($T$823="All sectors","",IF($T$823="Stationary",AN736,"")),"")))))</f>
        <v/>
      </c>
      <c r="AD946" s="121" t="str">
        <f>IF(U946&lt;X$1+1,U946,IF('Analysis_2-must not modify'!$U946="","",RANK('Analysis_2-must not modify'!$U946,rankORIGINAL)+'Analysis_2-must not modify'!X$1))</f>
        <v/>
      </c>
      <c r="AE946" s="50" t="str">
        <f t="shared" si="564"/>
        <v/>
      </c>
      <c r="AF946" s="83">
        <f t="shared" si="587"/>
        <v>0.19930561537123667</v>
      </c>
      <c r="AG946" s="83">
        <f t="shared" si="587"/>
        <v>0.1303825616338524</v>
      </c>
      <c r="AH946" s="83">
        <f t="shared" si="587"/>
        <v>0.30218116743877937</v>
      </c>
      <c r="AI946" s="83" t="str">
        <f t="shared" si="587"/>
        <v/>
      </c>
      <c r="AJ946" s="83" t="str">
        <f t="shared" si="587"/>
        <v/>
      </c>
      <c r="AK946" s="83" t="str">
        <f t="shared" si="587"/>
        <v/>
      </c>
      <c r="AL946" s="83" t="str">
        <f t="shared" si="587"/>
        <v/>
      </c>
      <c r="AM946" s="83">
        <f t="shared" si="587"/>
        <v>2.9843937243962235E-5</v>
      </c>
      <c r="AN946" s="83">
        <f t="shared" ca="1" si="578"/>
        <v>151</v>
      </c>
      <c r="AO946" s="50" t="str">
        <f t="shared" si="565"/>
        <v/>
      </c>
      <c r="AP946" s="83">
        <f t="shared" si="588"/>
        <v>0.63317982170370102</v>
      </c>
      <c r="AQ946" s="83">
        <f t="shared" si="588"/>
        <v>5.2346856811647522E-4</v>
      </c>
      <c r="AR946" s="83" t="str">
        <f t="shared" si="588"/>
        <v/>
      </c>
      <c r="AS946" s="83" t="str">
        <f t="shared" si="588"/>
        <v/>
      </c>
      <c r="AT946" s="83" t="str">
        <f t="shared" si="588"/>
        <v/>
      </c>
      <c r="AU946" s="83">
        <f t="shared" ca="1" si="579"/>
        <v>146</v>
      </c>
      <c r="AV946" s="50" t="str">
        <f t="shared" si="566"/>
        <v/>
      </c>
      <c r="AW946" s="83">
        <f t="shared" si="586"/>
        <v>0.26983711899375284</v>
      </c>
      <c r="AX946" s="83" t="str">
        <f t="shared" si="586"/>
        <v/>
      </c>
      <c r="AY946" s="83" t="str">
        <f t="shared" si="586"/>
        <v/>
      </c>
      <c r="AZ946" s="83">
        <f t="shared" si="586"/>
        <v>1.7298147656251286E-2</v>
      </c>
      <c r="BA946" s="83">
        <f t="shared" ca="1" si="580"/>
        <v>85</v>
      </c>
      <c r="BB946" s="50" t="str">
        <f t="shared" si="567"/>
        <v/>
      </c>
      <c r="BC946" s="83" t="str">
        <f t="shared" si="581"/>
        <v/>
      </c>
      <c r="BD946" s="83" t="str">
        <f t="shared" si="582"/>
        <v/>
      </c>
      <c r="BE946" s="83" t="e">
        <f t="shared" ca="1" si="583"/>
        <v>#VALUE!</v>
      </c>
      <c r="BF946" s="50" t="str">
        <f t="shared" si="568"/>
        <v/>
      </c>
    </row>
    <row r="947" spans="1:58" ht="15" customHeight="1">
      <c r="A947" s="25">
        <f t="shared" si="562"/>
        <v>31</v>
      </c>
      <c r="B947" s="25">
        <v>116</v>
      </c>
      <c r="C947" s="112" t="str">
        <f t="shared" si="576"/>
        <v>Lima_2015</v>
      </c>
      <c r="D947" s="112" t="str">
        <f>IFERROR(VLOOKUP($C947,'Analysis-must not modify'!$C:$G,4,FALSE),"")</f>
        <v>Peru</v>
      </c>
      <c r="E947" s="112" t="str">
        <f>IFERROR(VLOOKUP($C947,'Analysis-must not modify'!$C:$G,5,FALSE),"")</f>
        <v>Latin America</v>
      </c>
      <c r="F947" s="112" t="str">
        <f t="shared" si="554"/>
        <v>Latin_America</v>
      </c>
      <c r="G947" s="121">
        <f>VLOOKUP(C947,'Analysis-must not modify'!C:D,2,FALSE)</f>
        <v>2015</v>
      </c>
      <c r="H947" s="121" t="str">
        <f>VLOOKUP(C947,'Analysis-must not modify'!C:FF,160,FALSE)</f>
        <v>Yes</v>
      </c>
      <c r="I947" s="121" t="str">
        <f>VLOOKUP(C947,'Analysis-must not modify'!C:FI,161,FALSE)</f>
        <v>Desert</v>
      </c>
      <c r="J947" s="121">
        <f>VLOOKUP(C947,'Analysis-must not modify'!C:FI,162,FALSE)</f>
        <v>9258.0131478466719</v>
      </c>
      <c r="K947" s="121">
        <f>VLOOKUP(C947,'Analysis-must not modify'!C:FI,163,FALSE)</f>
        <v>3360.8497769713463</v>
      </c>
      <c r="L947" s="121">
        <f t="shared" si="555"/>
        <v>1</v>
      </c>
      <c r="M947" s="121">
        <f t="shared" si="556"/>
        <v>1</v>
      </c>
      <c r="N947" s="121">
        <f t="shared" si="557"/>
        <v>1</v>
      </c>
      <c r="O947" s="121">
        <f t="shared" si="558"/>
        <v>1</v>
      </c>
      <c r="P947" s="121">
        <f t="shared" si="563"/>
        <v>1</v>
      </c>
      <c r="Q947" s="121">
        <f t="shared" si="559"/>
        <v>1</v>
      </c>
      <c r="R947" s="121" t="str">
        <f t="shared" si="560"/>
        <v>Lima_2015</v>
      </c>
      <c r="S947" s="122">
        <f t="shared" si="561"/>
        <v>2015</v>
      </c>
      <c r="T947" s="121" t="str">
        <f t="shared" si="577"/>
        <v>Lima_2015</v>
      </c>
      <c r="U947" s="121">
        <f ca="1">IFERROR(IF('Analysis_2-must not modify'!$R947="","",IF($S$823="Total GHG",IF($T$823="All sectors",AA125,IF($T$823="Stationary",AB125,IF($T$823="Transportation",AC125,IF($T$823="Waste",AD125,IF($T$823="IPPU",AE125,Iif($T$823="AFOLU",AF125)))))),IF($S$823="Per capita",IF($T$823="All sectors",AA329,IF($T$823="Stationary",AB329,IF($T$823="Transportation",AC329,IF($T$823="Waste",AD329,IF($T$823="IPPU",AE329,IF($T$823="AFOLU",AF329)))))),IF($S$823="Per unit land area (km2)",IF($T$823="All sectors",AA533,IF($T$823="Stationary",AB533,IF($T$823="Transportation",AC533,IF($T$823="Waste",AD533,IF($T$823="IPPU",AE533,IF($T$823="AFOLU",AF533)))))),IF($S$823="Per unit GDP ($m)",IF($T$823="All sectors",AA737,IF($T$823="Stationary",AB737,IF($T$823="Transportation",AC737,IF($T$823="Waste",AD737,IF($T$823="IPPU",AE737,IF($T$823="AFOLU",AF737)))))),""))))),"")</f>
        <v>146</v>
      </c>
      <c r="V947" s="124">
        <f>IF('Analysis_2-must not modify'!$T947="","",IF($S$823="Total GHG",IF($T$823="All sectors",U125,IF($T$823="Stationary",AG125,IF($T$823="Transportation",AP125,IF($T$823="Waste",AV125,IF($T$823="IPPU",BA125,Iif($T$823="AFOLU",BD125)))))),IF($S$823="Per capita",IF($T$823="All sectors",U329,IF($T$823="Stationary",AG329,IF($T$823="Transportation",AP329,IF($T$823="Waste",AV329,IF($T$823="IPPU",BA329,IF($T$823="AFOLU",BD329)))))),IF($S$823="Per unit land area (km2)",IF($T$823="All sectors",U533,IF($T$823="Stationary",AG533,IF($T$823="Transportation",AP533,IF($T$823="Waste",AV533,IF($T$823="IPPU",BA533,Iif($T$823="AFOLU",BD533)))))),IF($S$823="Per unit GDP ($m)",IF($T$823="All sectors",U737,IF($T$823="Stationary",AG737,IF($T$823="Transportation",AP737,IF($T$823="Waste",AV737,IF($T$823="IPPU",BA125,IF($T$823="AFOLU",BD737)))))),"")))))</f>
        <v>0.71318676153924976</v>
      </c>
      <c r="W947" s="124">
        <f>IF('Analysis_2-must not modify'!$T947="","",IF($S$823="Total GHG",IF($T$823="All sectors",V125,IF($T$823="Stationary",AH125,IF($T$823="Transportation",AQ125,IF($T$823="Waste",AW125,IF($T$823="IPPU",BB125,Iif($T$823="AFOLU",BE125)))))),IF($S$823="Per capita",IF($T$823="All sectors",V329,IF($T$823="Stationary",AH329,IF($T$823="Transportation",AQ329,IF($T$823="Waste",AW329,IF($T$823="IPPU",BB329,IF($T$823="AFOLU",BE329)))))),IF($S$823="Per unit land area (km2)",IF($T$823="All sectors",V533,IF($T$823="Stationary",AH533,IF($T$823="Transportation",AQ533,IF($T$823="Waste",AW533,IF($T$823="IPPU",BB533,Iif($T$823="AFOLU",BE533)))))),IF($S$823="Per unit GDP ($m)",IF($T$823="All sectors",V737,IF($T$823="Stationary",AH737,IF($T$823="Transportation",AQ737,IF($T$823="Waste",AW737,IF($T$823="IPPU",BB125,IF($T$823="AFOLU",BE737)))))),"")))))</f>
        <v>0.71484409135530302</v>
      </c>
      <c r="X947" s="124">
        <f>IF('Analysis_2-must not modify'!$T947="","",IF($S$823="Total GHG",IF($T$823="All sectors",W125,IF($T$823="Stationary",AI125,IF($T$823="Transportation",AR125,IF($T$823="Waste",AX125,IF($T$823="IPPU","",IF($T$823="AFOLU",BF125)))))),IF($S$823="Per capita",IF($T$823="All sectors",W329,IF($T$823="Stationary",AI329,IF($T$823="Transportation",AR329,IF($T$823="Waste",AX329,IF($T$823="IPPU","",IF($T$823="AFOLU",BF329)))))),IF($S$823="Per unit land area (km2)",IF($T$823="All sectors",W533,IF($T$823="Stationary",AI533,IF($T$823="Transportation",AR533,IF($T$823="Waste",AX533,IF($T$823="IPPU","",IF($T$823="AFOLU",BF533)))))),IF($S$823="Per unit GDP ($m)",IF($T$823="All sectors",W737,IF($T$823="Stationary",AI737,IF($T$823="Transportation",AR737,IF($T$823="Waste",AX737,IF($T$823="IPPU","",IF($T$823="AFOLU",BF737)))))),"")))))</f>
        <v>0.34790073955787432</v>
      </c>
      <c r="Y947" s="124" t="str">
        <f>IF('Analysis_2-must not modify'!$T947="","",IF($S$823="Total GHG",IF($T$823="All sectors",X125,IF($T$823="Stationary",AJ125,IF($T$823="Transportation",AS125,IF($T$823="Waste",AY125,"")))),IF($S$823="Per capita",IF($T$823="All sectors",X329,IF($T$823="Stationary",AJ329,IF($T$823="Transportation",AS329,IF($T$823="Waste",AY329,"")))),IF($S$823="Per unit land area (km2)",IF($T$823="All sectors",X533,IF($T$823="Stationary",AJ533,IF($T$823="Transportation",AS533,IF($T$823="Waste",AY533,"")))),IF($S$823="Per unit GDP ($m)",IF($T$823="All sectors",X737,IF($T$823="Stationary",AJ737,IF($T$823="Transportation",AS737,IF($T$823="Waste",AY737,"")))),"")))))</f>
        <v/>
      </c>
      <c r="Z947" s="124" t="str">
        <f>IF('Analysis_2-must not modify'!$T947="","",IF($S$823="Total GHG",IF($T$823="All sectors",Y125,IF($T$823="Stationary",AK125,IF($T$823="Transportation",AT125,""))),IF($S$823="Per capita",IF($T$823="All sectors",Y329,IF($T$823="Stationary",AK329,IF($T$823="Transportation",AT329,""))),IF($S$823="Per unit land area (km2)",IF($T$823="All sectors",Y533,IF($T$823="Stationary",AK533,IF($T$823="Transportation",AT533,""))),IF($S$823="Per unit GDP ($m)",IF($T$823="All sectors",Y737,IF($T$823="Stationary",AK737,IF($T$823="Transportation",AT737,""))),"")))))</f>
        <v/>
      </c>
      <c r="AA947" s="124" t="str">
        <f>IF('Analysis_2-must not modify'!$T947="","",IF($S$823="Total GHG",IF($T$823="All sectors","",IF($T$823="Stationary",AL125,"")),IF($S$823="Per capita",IF($T$823="All sectors","",IF($T$823="Stationary",AL329,"")),IF($S$823="Per unit land area (km2)",IF($T$823="All sectors","",IF($T$823="Stationary",AL533,"")),IF($S$823="Per unit GDP ($m)",IF($T$823="All sectors","",IF($T$823="Stationary",AL737,"")),"")))))</f>
        <v/>
      </c>
      <c r="AB947" s="124" t="str">
        <f>IF('Analysis_2-must not modify'!$T947="","",IF($S$823="Total GHG",IF($T$823="All sectors","",IF($T$823="Stationary",AM125,"")),IF($S$823="Per capita",IF($T$823="All sectors","",IF($T$823="Stationary",AM329,"")),IF($S$823="Per unit land area (km2)",IF($T$823="All sectors","",IF($T$823="Stationary",AM533,"")),IF($S$823="Per unit GDP ($m)",IF($T$823="All sectors","",IF($T$823="Stationary",AM737,"")),"")))))</f>
        <v/>
      </c>
      <c r="AC947" s="124" t="str">
        <f>IF('Analysis_2-must not modify'!$T947="","",IF($S$823="Total GHG",IF($T$823="All sectors","",IF($T$823="Stationary",AN125,"")),IF($S$823="Per capita",IF($T$823="All sectors","",IF($T$823="Stationary",AN329,"")),IF($S$823="Per unit land area (km2)",IF($T$823="All sectors","",IF($T$823="Stationary",AN533,"")),IF($S$823="Per unit GDP ($m)",IF($T$823="All sectors","",IF($T$823="Stationary",AN737,"")),"")))))</f>
        <v/>
      </c>
      <c r="AD947" s="121">
        <f ca="1">IF(U947&lt;X$1+1,U947,IF('Analysis_2-must not modify'!$U947="","",RANK('Analysis_2-must not modify'!$U947,rankORIGINAL)+'Analysis_2-must not modify'!X$1))</f>
        <v>8</v>
      </c>
      <c r="AE947" s="50" t="str">
        <f t="shared" si="564"/>
        <v>Lima_2015</v>
      </c>
      <c r="AF947" s="83">
        <f t="shared" si="587"/>
        <v>0.18976857459363958</v>
      </c>
      <c r="AG947" s="83">
        <f t="shared" si="587"/>
        <v>0.12692396065953448</v>
      </c>
      <c r="AH947" s="83">
        <f t="shared" si="587"/>
        <v>0.39616959471933788</v>
      </c>
      <c r="AI947" s="83" t="str">
        <f t="shared" si="587"/>
        <v/>
      </c>
      <c r="AJ947" s="83" t="str">
        <f t="shared" si="587"/>
        <v/>
      </c>
      <c r="AK947" s="83" t="str">
        <f t="shared" si="587"/>
        <v/>
      </c>
      <c r="AL947" s="83" t="str">
        <f t="shared" si="587"/>
        <v/>
      </c>
      <c r="AM947" s="83">
        <f t="shared" si="587"/>
        <v>3.2463156673781133E-4</v>
      </c>
      <c r="AN947" s="83">
        <f t="shared" ca="1" si="578"/>
        <v>149</v>
      </c>
      <c r="AO947" s="50" t="str">
        <f t="shared" si="565"/>
        <v>Lima_2015</v>
      </c>
      <c r="AP947" s="83">
        <f t="shared" si="588"/>
        <v>0.71371637287444589</v>
      </c>
      <c r="AQ947" s="83">
        <f t="shared" si="588"/>
        <v>1.1277184808571683E-3</v>
      </c>
      <c r="AR947" s="83" t="str">
        <f t="shared" si="588"/>
        <v/>
      </c>
      <c r="AS947" s="83" t="str">
        <f t="shared" si="588"/>
        <v/>
      </c>
      <c r="AT947" s="83" t="str">
        <f t="shared" si="588"/>
        <v/>
      </c>
      <c r="AU947" s="83">
        <f t="shared" ca="1" si="579"/>
        <v>140</v>
      </c>
      <c r="AV947" s="50" t="str">
        <f t="shared" si="566"/>
        <v>Lima_2015</v>
      </c>
      <c r="AW947" s="83">
        <f t="shared" si="586"/>
        <v>0.32568224653722999</v>
      </c>
      <c r="AX947" s="83" t="str">
        <f t="shared" si="586"/>
        <v/>
      </c>
      <c r="AY947" s="83" t="str">
        <f t="shared" si="586"/>
        <v/>
      </c>
      <c r="AZ947" s="83">
        <f t="shared" si="586"/>
        <v>2.221849302064428E-2</v>
      </c>
      <c r="BA947" s="83">
        <f t="shared" ca="1" si="580"/>
        <v>76</v>
      </c>
      <c r="BB947" s="50" t="str">
        <f t="shared" si="567"/>
        <v>Lima_2015</v>
      </c>
      <c r="BC947" s="83" t="str">
        <f t="shared" si="581"/>
        <v/>
      </c>
      <c r="BD947" s="83" t="str">
        <f t="shared" si="582"/>
        <v/>
      </c>
      <c r="BE947" s="83" t="e">
        <f t="shared" ca="1" si="583"/>
        <v>#VALUE!</v>
      </c>
      <c r="BF947" s="50" t="str">
        <f t="shared" si="568"/>
        <v>Lima_2015</v>
      </c>
    </row>
    <row r="948" spans="1:58" ht="15" customHeight="1">
      <c r="A948" s="25">
        <f t="shared" si="562"/>
        <v>32</v>
      </c>
      <c r="B948" s="25">
        <v>117</v>
      </c>
      <c r="C948" s="112" t="str">
        <f t="shared" si="576"/>
        <v>Quito_2015</v>
      </c>
      <c r="D948" s="112" t="str">
        <f>IFERROR(VLOOKUP($C948,'Analysis-must not modify'!$C:$G,4,FALSE),"")</f>
        <v>Ecuador</v>
      </c>
      <c r="E948" s="112" t="str">
        <f>IFERROR(VLOOKUP($C948,'Analysis-must not modify'!$C:$G,5,FALSE),"")</f>
        <v>Latin America</v>
      </c>
      <c r="F948" s="112" t="str">
        <f t="shared" si="554"/>
        <v>Latin_America</v>
      </c>
      <c r="G948" s="121">
        <f>VLOOKUP(C948,'Analysis-must not modify'!C:D,2,FALSE)</f>
        <v>2015</v>
      </c>
      <c r="H948" s="121" t="str">
        <f>VLOOKUP(C948,'Analysis-must not modify'!C:FF,160,FALSE)</f>
        <v>Yes</v>
      </c>
      <c r="I948" s="121" t="str">
        <f>VLOOKUP(C948,'Analysis-must not modify'!C:FI,161,FALSE)</f>
        <v>Highlands</v>
      </c>
      <c r="J948" s="121">
        <f>VLOOKUP(C948,'Analysis-must not modify'!C:FI,162,FALSE)</f>
        <v>9012.4739342584871</v>
      </c>
      <c r="K948" s="121">
        <f>VLOOKUP(C948,'Analysis-must not modify'!C:FI,163,FALSE)</f>
        <v>604.96710487322048</v>
      </c>
      <c r="L948" s="121">
        <f t="shared" si="555"/>
        <v>1</v>
      </c>
      <c r="M948" s="121">
        <f t="shared" si="556"/>
        <v>1</v>
      </c>
      <c r="N948" s="121">
        <f t="shared" si="557"/>
        <v>1</v>
      </c>
      <c r="O948" s="121">
        <f t="shared" si="558"/>
        <v>1</v>
      </c>
      <c r="P948" s="121">
        <f t="shared" si="563"/>
        <v>1</v>
      </c>
      <c r="Q948" s="121">
        <f t="shared" si="559"/>
        <v>1</v>
      </c>
      <c r="R948" s="121" t="str">
        <f t="shared" si="560"/>
        <v>Quito_2015</v>
      </c>
      <c r="S948" s="122">
        <f t="shared" si="561"/>
        <v>2015</v>
      </c>
      <c r="T948" s="121" t="str">
        <f t="shared" si="577"/>
        <v>Quito_2015</v>
      </c>
      <c r="U948" s="121">
        <f ca="1">IFERROR(IF('Analysis_2-must not modify'!$R948="","",IF($S$823="Total GHG",IF($T$823="All sectors",AA126,IF($T$823="Stationary",AB126,IF($T$823="Transportation",AC126,IF($T$823="Waste",AD126,IF($T$823="IPPU",AE126,Iif($T$823="AFOLU",AF126)))))),IF($S$823="Per capita",IF($T$823="All sectors",AA330,IF($T$823="Stationary",AB330,IF($T$823="Transportation",AC330,IF($T$823="Waste",AD330,IF($T$823="IPPU",AE330,IF($T$823="AFOLU",AF330)))))),IF($S$823="Per unit land area (km2)",IF($T$823="All sectors",AA534,IF($T$823="Stationary",AB534,IF($T$823="Transportation",AC534,IF($T$823="Waste",AD534,IF($T$823="IPPU",AE534,IF($T$823="AFOLU",AF534)))))),IF($S$823="Per unit GDP ($m)",IF($T$823="All sectors",AA738,IF($T$823="Stationary",AB738,IF($T$823="Transportation",AC738,IF($T$823="Waste",AD738,IF($T$823="IPPU",AE738,IF($T$823="AFOLU",AF738)))))),""))))),"")</f>
        <v>139</v>
      </c>
      <c r="V948" s="124">
        <f>IF('Analysis_2-must not modify'!$T948="","",IF($S$823="Total GHG",IF($T$823="All sectors",U126,IF($T$823="Stationary",AG126,IF($T$823="Transportation",AP126,IF($T$823="Waste",AV126,IF($T$823="IPPU",BA126,Iif($T$823="AFOLU",BD126)))))),IF($S$823="Per capita",IF($T$823="All sectors",U330,IF($T$823="Stationary",AG330,IF($T$823="Transportation",AP330,IF($T$823="Waste",AV330,IF($T$823="IPPU",BA330,IF($T$823="AFOLU",BD330)))))),IF($S$823="Per unit land area (km2)",IF($T$823="All sectors",U534,IF($T$823="Stationary",AG534,IF($T$823="Transportation",AP534,IF($T$823="Waste",AV534,IF($T$823="IPPU",BA534,Iif($T$823="AFOLU",BD534)))))),IF($S$823="Per unit GDP ($m)",IF($T$823="All sectors",U738,IF($T$823="Stationary",AG738,IF($T$823="Transportation",AP738,IF($T$823="Waste",AV738,IF($T$823="IPPU",BA126,IF($T$823="AFOLU",BD738)))))),"")))))</f>
        <v>0.77920193457853137</v>
      </c>
      <c r="W948" s="124">
        <f>IF('Analysis_2-must not modify'!$T948="","",IF($S$823="Total GHG",IF($T$823="All sectors",V126,IF($T$823="Stationary",AH126,IF($T$823="Transportation",AQ126,IF($T$823="Waste",AW126,IF($T$823="IPPU",BB126,Iif($T$823="AFOLU",BE126)))))),IF($S$823="Per capita",IF($T$823="All sectors",V330,IF($T$823="Stationary",AH330,IF($T$823="Transportation",AQ330,IF($T$823="Waste",AW330,IF($T$823="IPPU",BB330,IF($T$823="AFOLU",BE330)))))),IF($S$823="Per unit land area (km2)",IF($T$823="All sectors",V534,IF($T$823="Stationary",AH534,IF($T$823="Transportation",AQ534,IF($T$823="Waste",AW534,IF($T$823="IPPU",BB534,Iif($T$823="AFOLU",BE534)))))),IF($S$823="Per unit GDP ($m)",IF($T$823="All sectors",V738,IF($T$823="Stationary",AH738,IF($T$823="Transportation",AQ738,IF($T$823="Waste",AW738,IF($T$823="IPPU",BB126,IF($T$823="AFOLU",BE738)))))),"")))))</f>
        <v>1.1773605416837445</v>
      </c>
      <c r="X948" s="124">
        <f>IF('Analysis_2-must not modify'!$T948="","",IF($S$823="Total GHG",IF($T$823="All sectors",W126,IF($T$823="Stationary",AI126,IF($T$823="Transportation",AR126,IF($T$823="Waste",AX126,IF($T$823="IPPU","",IF($T$823="AFOLU",BF126)))))),IF($S$823="Per capita",IF($T$823="All sectors",W330,IF($T$823="Stationary",AI330,IF($T$823="Transportation",AR330,IF($T$823="Waste",AX330,IF($T$823="IPPU","",IF($T$823="AFOLU",BF330)))))),IF($S$823="Per unit land area (km2)",IF($T$823="All sectors",W534,IF($T$823="Stationary",AI534,IF($T$823="Transportation",AR534,IF($T$823="Waste",AX534,IF($T$823="IPPU","",IF($T$823="AFOLU",BF534)))))),IF($S$823="Per unit GDP ($m)",IF($T$823="All sectors",W738,IF($T$823="Stationary",AI738,IF($T$823="Transportation",AR738,IF($T$823="Waste",AX738,IF($T$823="IPPU","",IF($T$823="AFOLU",BF738)))))),"")))))</f>
        <v>0.30041972562561703</v>
      </c>
      <c r="Y948" s="124" t="str">
        <f>IF('Analysis_2-must not modify'!$T948="","",IF($S$823="Total GHG",IF($T$823="All sectors",X126,IF($T$823="Stationary",AJ126,IF($T$823="Transportation",AS126,IF($T$823="Waste",AY126,"")))),IF($S$823="Per capita",IF($T$823="All sectors",X330,IF($T$823="Stationary",AJ330,IF($T$823="Transportation",AS330,IF($T$823="Waste",AY330,"")))),IF($S$823="Per unit land area (km2)",IF($T$823="All sectors",X534,IF($T$823="Stationary",AJ534,IF($T$823="Transportation",AS534,IF($T$823="Waste",AY534,"")))),IF($S$823="Per unit GDP ($m)",IF($T$823="All sectors",X738,IF($T$823="Stationary",AJ738,IF($T$823="Transportation",AS738,IF($T$823="Waste",AY738,"")))),"")))))</f>
        <v/>
      </c>
      <c r="Z948" s="124" t="str">
        <f>IF('Analysis_2-must not modify'!$T948="","",IF($S$823="Total GHG",IF($T$823="All sectors",Y126,IF($T$823="Stationary",AK126,IF($T$823="Transportation",AT126,""))),IF($S$823="Per capita",IF($T$823="All sectors",Y330,IF($T$823="Stationary",AK330,IF($T$823="Transportation",AT330,""))),IF($S$823="Per unit land area (km2)",IF($T$823="All sectors",Y534,IF($T$823="Stationary",AK534,IF($T$823="Transportation",AT534,""))),IF($S$823="Per unit GDP ($m)",IF($T$823="All sectors",Y738,IF($T$823="Stationary",AK738,IF($T$823="Transportation",AT738,""))),"")))))</f>
        <v/>
      </c>
      <c r="AA948" s="124" t="str">
        <f>IF('Analysis_2-must not modify'!$T948="","",IF($S$823="Total GHG",IF($T$823="All sectors","",IF($T$823="Stationary",AL126,"")),IF($S$823="Per capita",IF($T$823="All sectors","",IF($T$823="Stationary",AL330,"")),IF($S$823="Per unit land area (km2)",IF($T$823="All sectors","",IF($T$823="Stationary",AL534,"")),IF($S$823="Per unit GDP ($m)",IF($T$823="All sectors","",IF($T$823="Stationary",AL738,"")),"")))))</f>
        <v/>
      </c>
      <c r="AB948" s="124" t="str">
        <f>IF('Analysis_2-must not modify'!$T948="","",IF($S$823="Total GHG",IF($T$823="All sectors","",IF($T$823="Stationary",AM126,"")),IF($S$823="Per capita",IF($T$823="All sectors","",IF($T$823="Stationary",AM330,"")),IF($S$823="Per unit land area (km2)",IF($T$823="All sectors","",IF($T$823="Stationary",AM534,"")),IF($S$823="Per unit GDP ($m)",IF($T$823="All sectors","",IF($T$823="Stationary",AM738,"")),"")))))</f>
        <v/>
      </c>
      <c r="AC948" s="124" t="str">
        <f>IF('Analysis_2-must not modify'!$T948="","",IF($S$823="Total GHG",IF($T$823="All sectors","",IF($T$823="Stationary",AN126,"")),IF($S$823="Per capita",IF($T$823="All sectors","",IF($T$823="Stationary",AN330,"")),IF($S$823="Per unit land area (km2)",IF($T$823="All sectors","",IF($T$823="Stationary",AN534,"")),IF($S$823="Per unit GDP ($m)",IF($T$823="All sectors","",IF($T$823="Stationary",AN738,"")),"")))))</f>
        <v/>
      </c>
      <c r="AD948" s="121">
        <f ca="1">IF(U948&lt;X$1+1,U948,IF('Analysis_2-must not modify'!$U948="","",RANK('Analysis_2-must not modify'!$U948,rankORIGINAL)+'Analysis_2-must not modify'!X$1))</f>
        <v>13</v>
      </c>
      <c r="AE948" s="50" t="str">
        <f t="shared" si="564"/>
        <v>Quito_2015</v>
      </c>
      <c r="AF948" s="83">
        <f t="shared" si="587"/>
        <v>0.35157028438336058</v>
      </c>
      <c r="AG948" s="83">
        <f t="shared" si="587"/>
        <v>0.17765810157103268</v>
      </c>
      <c r="AH948" s="83">
        <f t="shared" si="587"/>
        <v>0.24889787213549217</v>
      </c>
      <c r="AI948" s="83" t="str">
        <f t="shared" si="587"/>
        <v/>
      </c>
      <c r="AJ948" s="83">
        <f t="shared" si="587"/>
        <v>4.8089379082862119E-5</v>
      </c>
      <c r="AK948" s="83" t="str">
        <f t="shared" si="587"/>
        <v/>
      </c>
      <c r="AL948" s="83" t="str">
        <f t="shared" si="587"/>
        <v/>
      </c>
      <c r="AM948" s="83" t="str">
        <f t="shared" si="587"/>
        <v/>
      </c>
      <c r="AN948" s="83">
        <f t="shared" ca="1" si="578"/>
        <v>148</v>
      </c>
      <c r="AO948" s="50" t="str">
        <f t="shared" si="565"/>
        <v>Quito_2015</v>
      </c>
      <c r="AP948" s="83">
        <f t="shared" si="588"/>
        <v>1.1756816207405261</v>
      </c>
      <c r="AQ948" s="83" t="str">
        <f t="shared" si="588"/>
        <v/>
      </c>
      <c r="AR948" s="83" t="str">
        <f t="shared" si="588"/>
        <v/>
      </c>
      <c r="AS948" s="83">
        <f t="shared" si="588"/>
        <v>8.6635582907808529E-5</v>
      </c>
      <c r="AT948" s="83">
        <f t="shared" si="588"/>
        <v>1.5922853603106315E-3</v>
      </c>
      <c r="AU948" s="83">
        <f t="shared" ca="1" si="579"/>
        <v>103</v>
      </c>
      <c r="AV948" s="50" t="str">
        <f t="shared" si="566"/>
        <v>Quito_2015</v>
      </c>
      <c r="AW948" s="83">
        <f t="shared" si="586"/>
        <v>0.29958928547453861</v>
      </c>
      <c r="AX948" s="83" t="str">
        <f t="shared" si="586"/>
        <v/>
      </c>
      <c r="AY948" s="83">
        <f t="shared" si="586"/>
        <v>8.3044015107842906E-4</v>
      </c>
      <c r="AZ948" s="83" t="str">
        <f t="shared" si="586"/>
        <v/>
      </c>
      <c r="BA948" s="83">
        <f t="shared" ca="1" si="580"/>
        <v>84</v>
      </c>
      <c r="BB948" s="50" t="str">
        <f t="shared" si="567"/>
        <v>Quito_2015</v>
      </c>
      <c r="BC948" s="83" t="str">
        <f t="shared" si="581"/>
        <v/>
      </c>
      <c r="BD948" s="83" t="str">
        <f t="shared" si="582"/>
        <v/>
      </c>
      <c r="BE948" s="83" t="e">
        <f t="shared" ca="1" si="583"/>
        <v>#VALUE!</v>
      </c>
      <c r="BF948" s="50" t="str">
        <f t="shared" si="568"/>
        <v>Quito_2015</v>
      </c>
    </row>
    <row r="949" spans="1:58" ht="15" customHeight="1">
      <c r="A949" s="25">
        <f t="shared" si="562"/>
        <v>33</v>
      </c>
      <c r="B949" s="25">
        <v>118</v>
      </c>
      <c r="C949" s="112" t="str">
        <f t="shared" si="576"/>
        <v>Jakarta_2014</v>
      </c>
      <c r="D949" s="112" t="str">
        <f>IFERROR(VLOOKUP($C949,'Analysis-must not modify'!$C:$G,4,FALSE),"")</f>
        <v>Indonesia</v>
      </c>
      <c r="E949" s="112" t="str">
        <f>IFERROR(VLOOKUP($C949,'Analysis-must not modify'!$C:$G,5,FALSE),"")</f>
        <v>East Asia and Oceania</v>
      </c>
      <c r="F949" s="112" t="str">
        <f t="shared" si="554"/>
        <v>East_Asia_and_Oceania</v>
      </c>
      <c r="G949" s="121">
        <f>VLOOKUP(C949,'Analysis-must not modify'!C:D,2,FALSE)</f>
        <v>2014</v>
      </c>
      <c r="H949" s="121" t="str">
        <f>VLOOKUP(C949,'Analysis-must not modify'!C:FF,160,FALSE)</f>
        <v>Yes</v>
      </c>
      <c r="I949" s="121" t="str">
        <f>VLOOKUP(C949,'Analysis-must not modify'!C:FI,161,FALSE)</f>
        <v>Tropical</v>
      </c>
      <c r="J949" s="121" t="str">
        <f>VLOOKUP(C949,'Analysis-must not modify'!C:FI,162,FALSE)</f>
        <v/>
      </c>
      <c r="K949" s="121">
        <f>VLOOKUP(C949,'Analysis-must not modify'!C:FI,163,FALSE)</f>
        <v>15116.700931188778</v>
      </c>
      <c r="L949" s="121">
        <f t="shared" si="555"/>
        <v>1</v>
      </c>
      <c r="M949" s="121">
        <f t="shared" si="556"/>
        <v>1</v>
      </c>
      <c r="N949" s="121">
        <f t="shared" si="557"/>
        <v>1</v>
      </c>
      <c r="O949" s="121">
        <f t="shared" si="558"/>
        <v>1</v>
      </c>
      <c r="P949" s="121">
        <f t="shared" si="563"/>
        <v>1</v>
      </c>
      <c r="Q949" s="121">
        <f t="shared" si="559"/>
        <v>1</v>
      </c>
      <c r="R949" s="121" t="str">
        <f t="shared" si="560"/>
        <v>Jakarta_2014</v>
      </c>
      <c r="S949" s="122">
        <f t="shared" si="561"/>
        <v>2014</v>
      </c>
      <c r="T949" s="121" t="str">
        <f t="shared" si="577"/>
        <v>Jakarta_2014</v>
      </c>
      <c r="U949" s="121">
        <f ca="1">IFERROR(IF('Analysis_2-must not modify'!$R949="","",IF($S$823="Total GHG",IF($T$823="All sectors",AA127,IF($T$823="Stationary",AB127,IF($T$823="Transportation",AC127,IF($T$823="Waste",AD127,IF($T$823="IPPU",AE127,Iif($T$823="AFOLU",AF127)))))),IF($S$823="Per capita",IF($T$823="All sectors",AA331,IF($T$823="Stationary",AB331,IF($T$823="Transportation",AC331,IF($T$823="Waste",AD331,IF($T$823="IPPU",AE331,IF($T$823="AFOLU",AF331)))))),IF($S$823="Per unit land area (km2)",IF($T$823="All sectors",AA535,IF($T$823="Stationary",AB535,IF($T$823="Transportation",AC535,IF($T$823="Waste",AD535,IF($T$823="IPPU",AE535,IF($T$823="AFOLU",AF535)))))),IF($S$823="Per unit GDP ($m)",IF($T$823="All sectors",AA739,IF($T$823="Stationary",AB739,IF($T$823="Transportation",AC739,IF($T$823="Waste",AD739,IF($T$823="IPPU",AE739,IF($T$823="AFOLU",AF739)))))),""))))),"")</f>
        <v>73</v>
      </c>
      <c r="V949" s="124">
        <f>IF('Analysis_2-must not modify'!$T949="","",IF($S$823="Total GHG",IF($T$823="All sectors",U127,IF($T$823="Stationary",AG127,IF($T$823="Transportation",AP127,IF($T$823="Waste",AV127,IF($T$823="IPPU",BA127,Iif($T$823="AFOLU",BD127)))))),IF($S$823="Per capita",IF($T$823="All sectors",U331,IF($T$823="Stationary",AG331,IF($T$823="Transportation",AP331,IF($T$823="Waste",AV331,IF($T$823="IPPU",BA331,IF($T$823="AFOLU",BD331)))))),IF($S$823="Per unit land area (km2)",IF($T$823="All sectors",U535,IF($T$823="Stationary",AG535,IF($T$823="Transportation",AP535,IF($T$823="Waste",AV535,IF($T$823="IPPU",BA535,Iif($T$823="AFOLU",BD535)))))),IF($S$823="Per unit GDP ($m)",IF($T$823="All sectors",U739,IF($T$823="Stationary",AG739,IF($T$823="Transportation",AP739,IF($T$823="Waste",AV739,IF($T$823="IPPU",BA127,IF($T$823="AFOLU",BD739)))))),"")))))</f>
        <v>4.3904646634906097</v>
      </c>
      <c r="W949" s="124">
        <f>IF('Analysis_2-must not modify'!$T949="","",IF($S$823="Total GHG",IF($T$823="All sectors",V127,IF($T$823="Stationary",AH127,IF($T$823="Transportation",AQ127,IF($T$823="Waste",AW127,IF($T$823="IPPU",BB127,Iif($T$823="AFOLU",BE127)))))),IF($S$823="Per capita",IF($T$823="All sectors",V331,IF($T$823="Stationary",AH331,IF($T$823="Transportation",AQ331,IF($T$823="Waste",AW331,IF($T$823="IPPU",BB331,IF($T$823="AFOLU",BE331)))))),IF($S$823="Per unit land area (km2)",IF($T$823="All sectors",V535,IF($T$823="Stationary",AH535,IF($T$823="Transportation",AQ535,IF($T$823="Waste",AW535,IF($T$823="IPPU",BB535,Iif($T$823="AFOLU",BE535)))))),IF($S$823="Per unit GDP ($m)",IF($T$823="All sectors",V739,IF($T$823="Stationary",AH739,IF($T$823="Transportation",AQ739,IF($T$823="Waste",AW739,IF($T$823="IPPU",BB127,IF($T$823="AFOLU",BE739)))))),"")))))</f>
        <v>1.0293381211905903</v>
      </c>
      <c r="X949" s="124">
        <f>IF('Analysis_2-must not modify'!$T949="","",IF($S$823="Total GHG",IF($T$823="All sectors",W127,IF($T$823="Stationary",AI127,IF($T$823="Transportation",AR127,IF($T$823="Waste",AX127,IF($T$823="IPPU","",IF($T$823="AFOLU",BF127)))))),IF($S$823="Per capita",IF($T$823="All sectors",W331,IF($T$823="Stationary",AI331,IF($T$823="Transportation",AR331,IF($T$823="Waste",AX331,IF($T$823="IPPU","",IF($T$823="AFOLU",BF331)))))),IF($S$823="Per unit land area (km2)",IF($T$823="All sectors",W535,IF($T$823="Stationary",AI535,IF($T$823="Transportation",AR535,IF($T$823="Waste",AX535,IF($T$823="IPPU","",IF($T$823="AFOLU",BF535)))))),IF($S$823="Per unit GDP ($m)",IF($T$823="All sectors",W739,IF($T$823="Stationary",AI739,IF($T$823="Transportation",AR739,IF($T$823="Waste",AX739,IF($T$823="IPPU","",IF($T$823="AFOLU",BF739)))))),"")))))</f>
        <v>0.1978114539252</v>
      </c>
      <c r="Y949" s="124" t="str">
        <f>IF('Analysis_2-must not modify'!$T949="","",IF($S$823="Total GHG",IF($T$823="All sectors",X127,IF($T$823="Stationary",AJ127,IF($T$823="Transportation",AS127,IF($T$823="Waste",AY127,"")))),IF($S$823="Per capita",IF($T$823="All sectors",X331,IF($T$823="Stationary",AJ331,IF($T$823="Transportation",AS331,IF($T$823="Waste",AY331,"")))),IF($S$823="Per unit land area (km2)",IF($T$823="All sectors",X535,IF($T$823="Stationary",AJ535,IF($T$823="Transportation",AS535,IF($T$823="Waste",AY535,"")))),IF($S$823="Per unit GDP ($m)",IF($T$823="All sectors",X739,IF($T$823="Stationary",AJ739,IF($T$823="Transportation",AS739,IF($T$823="Waste",AY739,"")))),"")))))</f>
        <v/>
      </c>
      <c r="Z949" s="124" t="str">
        <f>IF('Analysis_2-must not modify'!$T949="","",IF($S$823="Total GHG",IF($T$823="All sectors",Y127,IF($T$823="Stationary",AK127,IF($T$823="Transportation",AT127,""))),IF($S$823="Per capita",IF($T$823="All sectors",Y331,IF($T$823="Stationary",AK331,IF($T$823="Transportation",AT331,""))),IF($S$823="Per unit land area (km2)",IF($T$823="All sectors",Y535,IF($T$823="Stationary",AK535,IF($T$823="Transportation",AT535,""))),IF($S$823="Per unit GDP ($m)",IF($T$823="All sectors",Y739,IF($T$823="Stationary",AK739,IF($T$823="Transportation",AT739,""))),"")))))</f>
        <v/>
      </c>
      <c r="AA949" s="124" t="str">
        <f>IF('Analysis_2-must not modify'!$T949="","",IF($S$823="Total GHG",IF($T$823="All sectors","",IF($T$823="Stationary",AL127,"")),IF($S$823="Per capita",IF($T$823="All sectors","",IF($T$823="Stationary",AL331,"")),IF($S$823="Per unit land area (km2)",IF($T$823="All sectors","",IF($T$823="Stationary",AL535,"")),IF($S$823="Per unit GDP ($m)",IF($T$823="All sectors","",IF($T$823="Stationary",AL739,"")),"")))))</f>
        <v/>
      </c>
      <c r="AB949" s="124" t="str">
        <f>IF('Analysis_2-must not modify'!$T949="","",IF($S$823="Total GHG",IF($T$823="All sectors","",IF($T$823="Stationary",AM127,"")),IF($S$823="Per capita",IF($T$823="All sectors","",IF($T$823="Stationary",AM331,"")),IF($S$823="Per unit land area (km2)",IF($T$823="All sectors","",IF($T$823="Stationary",AM535,"")),IF($S$823="Per unit GDP ($m)",IF($T$823="All sectors","",IF($T$823="Stationary",AM739,"")),"")))))</f>
        <v/>
      </c>
      <c r="AC949" s="124" t="str">
        <f>IF('Analysis_2-must not modify'!$T949="","",IF($S$823="Total GHG",IF($T$823="All sectors","",IF($T$823="Stationary",AN127,"")),IF($S$823="Per capita",IF($T$823="All sectors","",IF($T$823="Stationary",AN331,"")),IF($S$823="Per unit land area (km2)",IF($T$823="All sectors","",IF($T$823="Stationary",AN535,"")),IF($S$823="Per unit GDP ($m)",IF($T$823="All sectors","",IF($T$823="Stationary",AN739,"")),"")))))</f>
        <v/>
      </c>
      <c r="AD949" s="121">
        <f ca="1">IF(U949&lt;X$1+1,U949,IF('Analysis_2-must not modify'!$U949="","",RANK('Analysis_2-must not modify'!$U949,rankORIGINAL)+'Analysis_2-must not modify'!X$1))</f>
        <v>37</v>
      </c>
      <c r="AE949" s="50" t="str">
        <f t="shared" si="564"/>
        <v>Jakarta_2014</v>
      </c>
      <c r="AF949" s="83">
        <f t="shared" si="587"/>
        <v>1.7786599453583185</v>
      </c>
      <c r="AG949" s="83">
        <f t="shared" si="587"/>
        <v>1.0827624827020603</v>
      </c>
      <c r="AH949" s="83">
        <f t="shared" si="587"/>
        <v>1.2729432045844051</v>
      </c>
      <c r="AI949" s="83" t="str">
        <f t="shared" si="587"/>
        <v/>
      </c>
      <c r="AJ949" s="83">
        <f t="shared" si="587"/>
        <v>0.24336673084582555</v>
      </c>
      <c r="AK949" s="83" t="str">
        <f t="shared" si="587"/>
        <v/>
      </c>
      <c r="AL949" s="83" t="str">
        <f t="shared" si="587"/>
        <v/>
      </c>
      <c r="AM949" s="83">
        <f t="shared" si="587"/>
        <v>1.27323E-2</v>
      </c>
      <c r="AN949" s="83">
        <f t="shared" ca="1" si="578"/>
        <v>52</v>
      </c>
      <c r="AO949" s="50" t="str">
        <f t="shared" si="565"/>
        <v>Jakarta_2014</v>
      </c>
      <c r="AP949" s="83">
        <f t="shared" si="588"/>
        <v>0.85755995634300797</v>
      </c>
      <c r="AQ949" s="83">
        <f t="shared" si="588"/>
        <v>1.1101765379819705E-2</v>
      </c>
      <c r="AR949" s="83">
        <f t="shared" si="588"/>
        <v>0.14474674451370023</v>
      </c>
      <c r="AS949" s="83">
        <f t="shared" si="588"/>
        <v>1.5929654954062657E-2</v>
      </c>
      <c r="AT949" s="83" t="str">
        <f t="shared" si="588"/>
        <v/>
      </c>
      <c r="AU949" s="83">
        <f t="shared" ca="1" si="579"/>
        <v>117</v>
      </c>
      <c r="AV949" s="50" t="str">
        <f t="shared" si="566"/>
        <v>Jakarta_2014</v>
      </c>
      <c r="AW949" s="83">
        <f t="shared" si="586"/>
        <v>0.10035291069999999</v>
      </c>
      <c r="AX949" s="83">
        <f t="shared" si="586"/>
        <v>1.5237857051999999E-3</v>
      </c>
      <c r="AY949" s="83" t="str">
        <f t="shared" si="586"/>
        <v/>
      </c>
      <c r="AZ949" s="83">
        <f t="shared" si="586"/>
        <v>9.5934757519999997E-2</v>
      </c>
      <c r="BA949" s="83">
        <f t="shared" ca="1" si="580"/>
        <v>102</v>
      </c>
      <c r="BB949" s="50" t="str">
        <f t="shared" si="567"/>
        <v>Jakarta_2014</v>
      </c>
      <c r="BC949" s="83" t="str">
        <f t="shared" si="581"/>
        <v/>
      </c>
      <c r="BD949" s="83" t="str">
        <f t="shared" si="582"/>
        <v/>
      </c>
      <c r="BE949" s="83" t="e">
        <f t="shared" ca="1" si="583"/>
        <v>#VALUE!</v>
      </c>
      <c r="BF949" s="50" t="str">
        <f t="shared" si="568"/>
        <v>Jakarta_2014</v>
      </c>
    </row>
    <row r="950" spans="1:58" ht="15" customHeight="1">
      <c r="A950" s="25">
        <f t="shared" si="562"/>
        <v>33</v>
      </c>
      <c r="B950" s="25">
        <v>119</v>
      </c>
      <c r="C950" s="112" t="str">
        <f t="shared" si="576"/>
        <v>Austin_2013</v>
      </c>
      <c r="D950" s="112" t="str">
        <f>IFERROR(VLOOKUP($C950,'Analysis-must not modify'!$C:$G,4,FALSE),"")</f>
        <v>USA</v>
      </c>
      <c r="E950" s="112" t="str">
        <f>IFERROR(VLOOKUP($C950,'Analysis-must not modify'!$C:$G,5,FALSE),"")</f>
        <v>North America</v>
      </c>
      <c r="F950" s="112" t="str">
        <f t="shared" si="554"/>
        <v>North_America</v>
      </c>
      <c r="G950" s="121">
        <f>VLOOKUP(C950,'Analysis-must not modify'!C:D,2,FALSE)</f>
        <v>2013</v>
      </c>
      <c r="H950" s="121" t="str">
        <f>VLOOKUP(C950,'Analysis-must not modify'!C:FF,160,FALSE)</f>
        <v>No</v>
      </c>
      <c r="I950" s="121" t="str">
        <f>VLOOKUP(C950,'Analysis-must not modify'!C:FI,161,FALSE)</f>
        <v>Sub-tropical</v>
      </c>
      <c r="J950" s="121">
        <f>VLOOKUP(C950,'Analysis-must not modify'!C:FI,162,FALSE)</f>
        <v>95437.457736891971</v>
      </c>
      <c r="K950" s="121">
        <f>VLOOKUP(C950,'Analysis-must not modify'!C:FI,163,FALSE)</f>
        <v>437.1895475819033</v>
      </c>
      <c r="L950" s="121">
        <f t="shared" si="555"/>
        <v>1</v>
      </c>
      <c r="M950" s="121">
        <f t="shared" si="556"/>
        <v>1</v>
      </c>
      <c r="N950" s="121">
        <f t="shared" si="557"/>
        <v>1</v>
      </c>
      <c r="O950" s="121">
        <f t="shared" si="558"/>
        <v>1</v>
      </c>
      <c r="P950" s="121">
        <f t="shared" si="563"/>
        <v>1</v>
      </c>
      <c r="Q950" s="121">
        <f t="shared" si="559"/>
        <v>0</v>
      </c>
      <c r="R950" s="121" t="str">
        <f t="shared" si="560"/>
        <v/>
      </c>
      <c r="S950" s="122" t="str">
        <f t="shared" si="561"/>
        <v/>
      </c>
      <c r="T950" s="121" t="str">
        <f t="shared" si="577"/>
        <v/>
      </c>
      <c r="U950" s="121" t="str">
        <f>IFERROR(IF('Analysis_2-must not modify'!$R950="","",IF($S$823="Total GHG",IF($T$823="All sectors",AA128,IF($T$823="Stationary",AB128,IF($T$823="Transportation",AC128,IF($T$823="Waste",AD128,IF($T$823="IPPU",AE128,Iif($T$823="AFOLU",AF128)))))),IF($S$823="Per capita",IF($T$823="All sectors",AA332,IF($T$823="Stationary",AB332,IF($T$823="Transportation",AC332,IF($T$823="Waste",AD332,IF($T$823="IPPU",AE332,IF($T$823="AFOLU",AF332)))))),IF($S$823="Per unit land area (km2)",IF($T$823="All sectors",AA536,IF($T$823="Stationary",AB536,IF($T$823="Transportation",AC536,IF($T$823="Waste",AD536,IF($T$823="IPPU",AE536,IF($T$823="AFOLU",AF536)))))),IF($S$823="Per unit GDP ($m)",IF($T$823="All sectors",AA740,IF($T$823="Stationary",AB740,IF($T$823="Transportation",AC740,IF($T$823="Waste",AD740,IF($T$823="IPPU",AE740,IF($T$823="AFOLU",AF740)))))),""))))),"")</f>
        <v/>
      </c>
      <c r="V950" s="124" t="str">
        <f>IF('Analysis_2-must not modify'!$T950="","",IF($S$823="Total GHG",IF($T$823="All sectors",U128,IF($T$823="Stationary",AG128,IF($T$823="Transportation",AP128,IF($T$823="Waste",AV128,IF($T$823="IPPU",BA128,Iif($T$823="AFOLU",BD128)))))),IF($S$823="Per capita",IF($T$823="All sectors",U332,IF($T$823="Stationary",AG332,IF($T$823="Transportation",AP332,IF($T$823="Waste",AV332,IF($T$823="IPPU",BA332,IF($T$823="AFOLU",BD332)))))),IF($S$823="Per unit land area (km2)",IF($T$823="All sectors",U536,IF($T$823="Stationary",AG536,IF($T$823="Transportation",AP536,IF($T$823="Waste",AV536,IF($T$823="IPPU",BA536,Iif($T$823="AFOLU",BD536)))))),IF($S$823="Per unit GDP ($m)",IF($T$823="All sectors",U740,IF($T$823="Stationary",AG740,IF($T$823="Transportation",AP740,IF($T$823="Waste",AV740,IF($T$823="IPPU",BA128,IF($T$823="AFOLU",BD740)))))),"")))))</f>
        <v/>
      </c>
      <c r="W950" s="124" t="str">
        <f>IF('Analysis_2-must not modify'!$T950="","",IF($S$823="Total GHG",IF($T$823="All sectors",V128,IF($T$823="Stationary",AH128,IF($T$823="Transportation",AQ128,IF($T$823="Waste",AW128,IF($T$823="IPPU",BB128,Iif($T$823="AFOLU",BE128)))))),IF($S$823="Per capita",IF($T$823="All sectors",V332,IF($T$823="Stationary",AH332,IF($T$823="Transportation",AQ332,IF($T$823="Waste",AW332,IF($T$823="IPPU",BB332,IF($T$823="AFOLU",BE332)))))),IF($S$823="Per unit land area (km2)",IF($T$823="All sectors",V536,IF($T$823="Stationary",AH536,IF($T$823="Transportation",AQ536,IF($T$823="Waste",AW536,IF($T$823="IPPU",BB536,Iif($T$823="AFOLU",BE536)))))),IF($S$823="Per unit GDP ($m)",IF($T$823="All sectors",V740,IF($T$823="Stationary",AH740,IF($T$823="Transportation",AQ740,IF($T$823="Waste",AW740,IF($T$823="IPPU",BB128,IF($T$823="AFOLU",BE740)))))),"")))))</f>
        <v/>
      </c>
      <c r="X950" s="124" t="str">
        <f>IF('Analysis_2-must not modify'!$T950="","",IF($S$823="Total GHG",IF($T$823="All sectors",W128,IF($T$823="Stationary",AI128,IF($T$823="Transportation",AR128,IF($T$823="Waste",AX128,IF($T$823="IPPU","",IF($T$823="AFOLU",BF128)))))),IF($S$823="Per capita",IF($T$823="All sectors",W332,IF($T$823="Stationary",AI332,IF($T$823="Transportation",AR332,IF($T$823="Waste",AX332,IF($T$823="IPPU","",IF($T$823="AFOLU",BF332)))))),IF($S$823="Per unit land area (km2)",IF($T$823="All sectors",W536,IF($T$823="Stationary",AI536,IF($T$823="Transportation",AR536,IF($T$823="Waste",AX536,IF($T$823="IPPU","",IF($T$823="AFOLU",BF536)))))),IF($S$823="Per unit GDP ($m)",IF($T$823="All sectors",W740,IF($T$823="Stationary",AI740,IF($T$823="Transportation",AR740,IF($T$823="Waste",AX740,IF($T$823="IPPU","",IF($T$823="AFOLU",BF740)))))),"")))))</f>
        <v/>
      </c>
      <c r="Y950" s="124" t="str">
        <f>IF('Analysis_2-must not modify'!$T950="","",IF($S$823="Total GHG",IF($T$823="All sectors",X128,IF($T$823="Stationary",AJ128,IF($T$823="Transportation",AS128,IF($T$823="Waste",AY128,"")))),IF($S$823="Per capita",IF($T$823="All sectors",X332,IF($T$823="Stationary",AJ332,IF($T$823="Transportation",AS332,IF($T$823="Waste",AY332,"")))),IF($S$823="Per unit land area (km2)",IF($T$823="All sectors",X536,IF($T$823="Stationary",AJ536,IF($T$823="Transportation",AS536,IF($T$823="Waste",AY536,"")))),IF($S$823="Per unit GDP ($m)",IF($T$823="All sectors",X740,IF($T$823="Stationary",AJ740,IF($T$823="Transportation",AS740,IF($T$823="Waste",AY740,"")))),"")))))</f>
        <v/>
      </c>
      <c r="Z950" s="124" t="str">
        <f>IF('Analysis_2-must not modify'!$T950="","",IF($S$823="Total GHG",IF($T$823="All sectors",Y128,IF($T$823="Stationary",AK128,IF($T$823="Transportation",AT128,""))),IF($S$823="Per capita",IF($T$823="All sectors",Y332,IF($T$823="Stationary",AK332,IF($T$823="Transportation",AT332,""))),IF($S$823="Per unit land area (km2)",IF($T$823="All sectors",Y536,IF($T$823="Stationary",AK536,IF($T$823="Transportation",AT536,""))),IF($S$823="Per unit GDP ($m)",IF($T$823="All sectors",Y740,IF($T$823="Stationary",AK740,IF($T$823="Transportation",AT740,""))),"")))))</f>
        <v/>
      </c>
      <c r="AA950" s="124" t="str">
        <f>IF('Analysis_2-must not modify'!$T950="","",IF($S$823="Total GHG",IF($T$823="All sectors","",IF($T$823="Stationary",AL128,"")),IF($S$823="Per capita",IF($T$823="All sectors","",IF($T$823="Stationary",AL332,"")),IF($S$823="Per unit land area (km2)",IF($T$823="All sectors","",IF($T$823="Stationary",AL536,"")),IF($S$823="Per unit GDP ($m)",IF($T$823="All sectors","",IF($T$823="Stationary",AL740,"")),"")))))</f>
        <v/>
      </c>
      <c r="AB950" s="124" t="str">
        <f>IF('Analysis_2-must not modify'!$T950="","",IF($S$823="Total GHG",IF($T$823="All sectors","",IF($T$823="Stationary",AM128,"")),IF($S$823="Per capita",IF($T$823="All sectors","",IF($T$823="Stationary",AM332,"")),IF($S$823="Per unit land area (km2)",IF($T$823="All sectors","",IF($T$823="Stationary",AM536,"")),IF($S$823="Per unit GDP ($m)",IF($T$823="All sectors","",IF($T$823="Stationary",AM740,"")),"")))))</f>
        <v/>
      </c>
      <c r="AC950" s="124" t="str">
        <f>IF('Analysis_2-must not modify'!$T950="","",IF($S$823="Total GHG",IF($T$823="All sectors","",IF($T$823="Stationary",AN128,"")),IF($S$823="Per capita",IF($T$823="All sectors","",IF($T$823="Stationary",AN332,"")),IF($S$823="Per unit land area (km2)",IF($T$823="All sectors","",IF($T$823="Stationary",AN536,"")),IF($S$823="Per unit GDP ($m)",IF($T$823="All sectors","",IF($T$823="Stationary",AN740,"")),"")))))</f>
        <v/>
      </c>
      <c r="AD950" s="121" t="str">
        <f>IF(U950&lt;X$1+1,U950,IF('Analysis_2-must not modify'!$U950="","",RANK('Analysis_2-must not modify'!$U950,rankORIGINAL)+'Analysis_2-must not modify'!X$1))</f>
        <v/>
      </c>
      <c r="AE950" s="50" t="str">
        <f t="shared" si="564"/>
        <v/>
      </c>
      <c r="AF950" s="83">
        <f t="shared" si="587"/>
        <v>2.5903620351201129</v>
      </c>
      <c r="AG950" s="83">
        <f t="shared" si="587"/>
        <v>2.4797895027251169</v>
      </c>
      <c r="AH950" s="83">
        <f t="shared" si="587"/>
        <v>1.452297185496948</v>
      </c>
      <c r="AI950" s="83" t="str">
        <f t="shared" si="587"/>
        <v/>
      </c>
      <c r="AJ950" s="83" t="str">
        <f t="shared" si="587"/>
        <v/>
      </c>
      <c r="AK950" s="83" t="str">
        <f t="shared" si="587"/>
        <v/>
      </c>
      <c r="AL950" s="83" t="str">
        <f t="shared" si="587"/>
        <v/>
      </c>
      <c r="AM950" s="83">
        <f t="shared" si="587"/>
        <v>8.2681358913925099E-2</v>
      </c>
      <c r="AN950" s="83">
        <f t="shared" ca="1" si="578"/>
        <v>39</v>
      </c>
      <c r="AO950" s="50" t="str">
        <f t="shared" si="565"/>
        <v/>
      </c>
      <c r="AP950" s="83">
        <f t="shared" si="588"/>
        <v>4.2375958335489239</v>
      </c>
      <c r="AQ950" s="83">
        <f t="shared" si="588"/>
        <v>2.5935042520032047E-2</v>
      </c>
      <c r="AR950" s="83" t="str">
        <f t="shared" si="588"/>
        <v/>
      </c>
      <c r="AS950" s="83" t="str">
        <f t="shared" si="588"/>
        <v/>
      </c>
      <c r="AT950" s="83">
        <f t="shared" si="588"/>
        <v>0.13583743409316526</v>
      </c>
      <c r="AU950" s="83">
        <f t="shared" ca="1" si="579"/>
        <v>4</v>
      </c>
      <c r="AV950" s="50" t="str">
        <f t="shared" si="566"/>
        <v/>
      </c>
      <c r="AW950" s="83">
        <f t="shared" si="586"/>
        <v>0.58005413246217064</v>
      </c>
      <c r="AX950" s="83">
        <f t="shared" si="586"/>
        <v>3.5600172710030923E-3</v>
      </c>
      <c r="AY950" s="83" t="str">
        <f t="shared" si="586"/>
        <v/>
      </c>
      <c r="AZ950" s="83">
        <f t="shared" si="586"/>
        <v>1.0220144579170955E-2</v>
      </c>
      <c r="BA950" s="83">
        <f t="shared" ca="1" si="580"/>
        <v>31</v>
      </c>
      <c r="BB950" s="50" t="str">
        <f t="shared" si="567"/>
        <v/>
      </c>
      <c r="BC950" s="83" t="str">
        <f t="shared" si="581"/>
        <v/>
      </c>
      <c r="BD950" s="83" t="str">
        <f t="shared" si="582"/>
        <v/>
      </c>
      <c r="BE950" s="83" t="e">
        <f t="shared" ca="1" si="583"/>
        <v>#VALUE!</v>
      </c>
      <c r="BF950" s="50" t="str">
        <f t="shared" si="568"/>
        <v/>
      </c>
    </row>
    <row r="951" spans="1:58" ht="15" customHeight="1">
      <c r="A951" s="25">
        <f t="shared" si="562"/>
        <v>34</v>
      </c>
      <c r="B951" s="25">
        <v>120</v>
      </c>
      <c r="C951" s="112" t="str">
        <f t="shared" si="576"/>
        <v>Austin_2016</v>
      </c>
      <c r="D951" s="112" t="str">
        <f>IFERROR(VLOOKUP($C951,'Analysis-must not modify'!$C:$G,4,FALSE),"")</f>
        <v>USA</v>
      </c>
      <c r="E951" s="112" t="str">
        <f>IFERROR(VLOOKUP($C951,'Analysis-must not modify'!$C:$G,5,FALSE),"")</f>
        <v>North America</v>
      </c>
      <c r="F951" s="112" t="str">
        <f t="shared" si="554"/>
        <v>North_America</v>
      </c>
      <c r="G951" s="121">
        <f>VLOOKUP(C951,'Analysis-must not modify'!C:D,2,FALSE)</f>
        <v>2016</v>
      </c>
      <c r="H951" s="121" t="str">
        <f>VLOOKUP(C951,'Analysis-must not modify'!C:FF,160,FALSE)</f>
        <v>Yes</v>
      </c>
      <c r="I951" s="121" t="str">
        <f>VLOOKUP(C951,'Analysis-must not modify'!C:FI,161,FALSE)</f>
        <v>Sub-tropical</v>
      </c>
      <c r="J951" s="121">
        <f>VLOOKUP(C951,'Analysis-must not modify'!C:FI,162,FALSE)</f>
        <v>112571.8426145417</v>
      </c>
      <c r="K951" s="121">
        <f>VLOOKUP(C951,'Analysis-must not modify'!C:FI,163,FALSE)</f>
        <v>467.7546801872075</v>
      </c>
      <c r="L951" s="121">
        <f t="shared" si="555"/>
        <v>1</v>
      </c>
      <c r="M951" s="121">
        <f t="shared" si="556"/>
        <v>1</v>
      </c>
      <c r="N951" s="121">
        <f t="shared" si="557"/>
        <v>1</v>
      </c>
      <c r="O951" s="121">
        <f t="shared" si="558"/>
        <v>1</v>
      </c>
      <c r="P951" s="121">
        <f t="shared" si="563"/>
        <v>1</v>
      </c>
      <c r="Q951" s="121">
        <f t="shared" si="559"/>
        <v>1</v>
      </c>
      <c r="R951" s="121" t="str">
        <f t="shared" si="560"/>
        <v>Austin_2016</v>
      </c>
      <c r="S951" s="122">
        <f t="shared" si="561"/>
        <v>2016</v>
      </c>
      <c r="T951" s="121" t="str">
        <f t="shared" si="577"/>
        <v>Austin_2016</v>
      </c>
      <c r="U951" s="121">
        <f ca="1">IFERROR(IF('Analysis_2-must not modify'!$R951="","",IF($S$823="Total GHG",IF($T$823="All sectors",AA129,IF($T$823="Stationary",AB129,IF($T$823="Transportation",AC129,IF($T$823="Waste",AD129,IF($T$823="IPPU",AE129,Iif($T$823="AFOLU",AF129)))))),IF($S$823="Per capita",IF($T$823="All sectors",AA333,IF($T$823="Stationary",AB333,IF($T$823="Transportation",AC333,IF($T$823="Waste",AD333,IF($T$823="IPPU",AE333,IF($T$823="AFOLU",AF333)))))),IF($S$823="Per unit land area (km2)",IF($T$823="All sectors",AA537,IF($T$823="Stationary",AB537,IF($T$823="Transportation",AC537,IF($T$823="Waste",AD537,IF($T$823="IPPU",AE537,IF($T$823="AFOLU",AF537)))))),IF($S$823="Per unit GDP ($m)",IF($T$823="All sectors",AA741,IF($T$823="Stationary",AB741,IF($T$823="Transportation",AC741,IF($T$823="Waste",AD741,IF($T$823="IPPU",AE741,IF($T$823="AFOLU",AF741)))))),""))))),"")</f>
        <v>34</v>
      </c>
      <c r="V951" s="124">
        <f>IF('Analysis_2-must not modify'!$T951="","",IF($S$823="Total GHG",IF($T$823="All sectors",U129,IF($T$823="Stationary",AG129,IF($T$823="Transportation",AP129,IF($T$823="Waste",AV129,IF($T$823="IPPU",BA129,Iif($T$823="AFOLU",BD129)))))),IF($S$823="Per capita",IF($T$823="All sectors",U333,IF($T$823="Stationary",AG333,IF($T$823="Transportation",AP333,IF($T$823="Waste",AV333,IF($T$823="IPPU",BA333,IF($T$823="AFOLU",BD333)))))),IF($S$823="Per unit land area (km2)",IF($T$823="All sectors",U537,IF($T$823="Stationary",AG537,IF($T$823="Transportation",AP537,IF($T$823="Waste",AV537,IF($T$823="IPPU",BA537,Iif($T$823="AFOLU",BD537)))))),IF($S$823="Per unit GDP ($m)",IF($T$823="All sectors",U741,IF($T$823="Stationary",AG741,IF($T$823="Transportation",AP741,IF($T$823="Waste",AV741,IF($T$823="IPPU",BA129,IF($T$823="AFOLU",BD741)))))),"")))))</f>
        <v>5.8952947323648743</v>
      </c>
      <c r="W951" s="124">
        <f>IF('Analysis_2-must not modify'!$T951="","",IF($S$823="Total GHG",IF($T$823="All sectors",V129,IF($T$823="Stationary",AH129,IF($T$823="Transportation",AQ129,IF($T$823="Waste",AW129,IF($T$823="IPPU",BB129,Iif($T$823="AFOLU",BE129)))))),IF($S$823="Per capita",IF($T$823="All sectors",V333,IF($T$823="Stationary",AH333,IF($T$823="Transportation",AQ333,IF($T$823="Waste",AW333,IF($T$823="IPPU",BB333,IF($T$823="AFOLU",BE333)))))),IF($S$823="Per unit land area (km2)",IF($T$823="All sectors",V537,IF($T$823="Stationary",AH537,IF($T$823="Transportation",AQ537,IF($T$823="Waste",AW537,IF($T$823="IPPU",BB537,Iif($T$823="AFOLU",BE537)))))),IF($S$823="Per unit GDP ($m)",IF($T$823="All sectors",V741,IF($T$823="Stationary",AH741,IF($T$823="Transportation",AQ741,IF($T$823="Waste",AW741,IF($T$823="IPPU",BB129,IF($T$823="AFOLU",BE741)))))),"")))))</f>
        <v>4.1037690190623195</v>
      </c>
      <c r="X951" s="124">
        <f>IF('Analysis_2-must not modify'!$T951="","",IF($S$823="Total GHG",IF($T$823="All sectors",W129,IF($T$823="Stationary",AI129,IF($T$823="Transportation",AR129,IF($T$823="Waste",AX129,IF($T$823="IPPU","",IF($T$823="AFOLU",BF129)))))),IF($S$823="Per capita",IF($T$823="All sectors",W333,IF($T$823="Stationary",AI333,IF($T$823="Transportation",AR333,IF($T$823="Waste",AX333,IF($T$823="IPPU","",IF($T$823="AFOLU",BF333)))))),IF($S$823="Per unit land area (km2)",IF($T$823="All sectors",W537,IF($T$823="Stationary",AI537,IF($T$823="Transportation",AR537,IF($T$823="Waste",AX537,IF($T$823="IPPU","",IF($T$823="AFOLU",BF537)))))),IF($S$823="Per unit GDP ($m)",IF($T$823="All sectors",W741,IF($T$823="Stationary",AI741,IF($T$823="Transportation",AR741,IF($T$823="Waste",AX741,IF($T$823="IPPU","",IF($T$823="AFOLU",BF741)))))),"")))))</f>
        <v>0.44622657749413625</v>
      </c>
      <c r="Y951" s="124" t="str">
        <f>IF('Analysis_2-must not modify'!$T951="","",IF($S$823="Total GHG",IF($T$823="All sectors",X129,IF($T$823="Stationary",AJ129,IF($T$823="Transportation",AS129,IF($T$823="Waste",AY129,"")))),IF($S$823="Per capita",IF($T$823="All sectors",X333,IF($T$823="Stationary",AJ333,IF($T$823="Transportation",AS333,IF($T$823="Waste",AY333,"")))),IF($S$823="Per unit land area (km2)",IF($T$823="All sectors",X537,IF($T$823="Stationary",AJ537,IF($T$823="Transportation",AS537,IF($T$823="Waste",AY537,"")))),IF($S$823="Per unit GDP ($m)",IF($T$823="All sectors",X741,IF($T$823="Stationary",AJ741,IF($T$823="Transportation",AS741,IF($T$823="Waste",AY741,"")))),"")))))</f>
        <v/>
      </c>
      <c r="Z951" s="124" t="str">
        <f>IF('Analysis_2-must not modify'!$T951="","",IF($S$823="Total GHG",IF($T$823="All sectors",Y129,IF($T$823="Stationary",AK129,IF($T$823="Transportation",AT129,""))),IF($S$823="Per capita",IF($T$823="All sectors",Y333,IF($T$823="Stationary",AK333,IF($T$823="Transportation",AT333,""))),IF($S$823="Per unit land area (km2)",IF($T$823="All sectors",Y537,IF($T$823="Stationary",AK537,IF($T$823="Transportation",AT537,""))),IF($S$823="Per unit GDP ($m)",IF($T$823="All sectors",Y741,IF($T$823="Stationary",AK741,IF($T$823="Transportation",AT741,""))),"")))))</f>
        <v/>
      </c>
      <c r="AA951" s="124" t="str">
        <f>IF('Analysis_2-must not modify'!$T951="","",IF($S$823="Total GHG",IF($T$823="All sectors","",IF($T$823="Stationary",AL129,"")),IF($S$823="Per capita",IF($T$823="All sectors","",IF($T$823="Stationary",AL333,"")),IF($S$823="Per unit land area (km2)",IF($T$823="All sectors","",IF($T$823="Stationary",AL537,"")),IF($S$823="Per unit GDP ($m)",IF($T$823="All sectors","",IF($T$823="Stationary",AL741,"")),"")))))</f>
        <v/>
      </c>
      <c r="AB951" s="124" t="str">
        <f>IF('Analysis_2-must not modify'!$T951="","",IF($S$823="Total GHG",IF($T$823="All sectors","",IF($T$823="Stationary",AM129,"")),IF($S$823="Per capita",IF($T$823="All sectors","",IF($T$823="Stationary",AM333,"")),IF($S$823="Per unit land area (km2)",IF($T$823="All sectors","",IF($T$823="Stationary",AM537,"")),IF($S$823="Per unit GDP ($m)",IF($T$823="All sectors","",IF($T$823="Stationary",AM741,"")),"")))))</f>
        <v/>
      </c>
      <c r="AC951" s="124" t="str">
        <f>IF('Analysis_2-must not modify'!$T951="","",IF($S$823="Total GHG",IF($T$823="All sectors","",IF($T$823="Stationary",AN129,"")),IF($S$823="Per capita",IF($T$823="All sectors","",IF($T$823="Stationary",AN333,"")),IF($S$823="Per unit land area (km2)",IF($T$823="All sectors","",IF($T$823="Stationary",AN537,"")),IF($S$823="Per unit GDP ($m)",IF($T$823="All sectors","",IF($T$823="Stationary",AN741,"")),"")))))</f>
        <v/>
      </c>
      <c r="AD951" s="121">
        <f ca="1">IF(U951&lt;X$1+1,U951,IF('Analysis_2-must not modify'!$U951="","",RANK('Analysis_2-must not modify'!$U951,rankORIGINAL)+'Analysis_2-must not modify'!X$1))</f>
        <v>53</v>
      </c>
      <c r="AE951" s="50" t="str">
        <f t="shared" si="564"/>
        <v>Austin_2016</v>
      </c>
      <c r="AF951" s="83">
        <f t="shared" si="587"/>
        <v>2.2544729304705924</v>
      </c>
      <c r="AG951" s="83">
        <f t="shared" si="587"/>
        <v>2.3149575603356913</v>
      </c>
      <c r="AH951" s="83">
        <f t="shared" si="587"/>
        <v>1.2555683079360376</v>
      </c>
      <c r="AI951" s="83" t="str">
        <f t="shared" si="587"/>
        <v/>
      </c>
      <c r="AJ951" s="83" t="str">
        <f t="shared" si="587"/>
        <v/>
      </c>
      <c r="AK951" s="83" t="str">
        <f t="shared" si="587"/>
        <v/>
      </c>
      <c r="AL951" s="83" t="str">
        <f t="shared" si="587"/>
        <v/>
      </c>
      <c r="AM951" s="83">
        <f t="shared" si="587"/>
        <v>6.9707409930435754E-2</v>
      </c>
      <c r="AN951" s="83">
        <f t="shared" ca="1" si="578"/>
        <v>42</v>
      </c>
      <c r="AO951" s="50" t="str">
        <f t="shared" si="565"/>
        <v>Austin_2016</v>
      </c>
      <c r="AP951" s="83">
        <f t="shared" si="588"/>
        <v>3.973363707324252</v>
      </c>
      <c r="AQ951" s="83">
        <f t="shared" si="588"/>
        <v>2.7111248587286326E-3</v>
      </c>
      <c r="AR951" s="83" t="str">
        <f t="shared" si="588"/>
        <v/>
      </c>
      <c r="AS951" s="83">
        <f t="shared" si="588"/>
        <v>8.1550349601400122E-4</v>
      </c>
      <c r="AT951" s="83">
        <f t="shared" si="588"/>
        <v>0.12687868338332542</v>
      </c>
      <c r="AU951" s="83">
        <f t="shared" ca="1" si="579"/>
        <v>6</v>
      </c>
      <c r="AV951" s="50" t="str">
        <f t="shared" si="566"/>
        <v>Austin_2016</v>
      </c>
      <c r="AW951" s="83">
        <f t="shared" si="586"/>
        <v>0.41712849666019913</v>
      </c>
      <c r="AX951" s="83">
        <f t="shared" si="586"/>
        <v>1.083890461535383E-2</v>
      </c>
      <c r="AY951" s="83" t="str">
        <f t="shared" si="586"/>
        <v/>
      </c>
      <c r="AZ951" s="83">
        <f t="shared" si="586"/>
        <v>1.8259176218583317E-2</v>
      </c>
      <c r="BA951" s="83">
        <f t="shared" ca="1" si="580"/>
        <v>61</v>
      </c>
      <c r="BB951" s="50" t="str">
        <f t="shared" si="567"/>
        <v>Austin_2016</v>
      </c>
      <c r="BC951" s="83" t="str">
        <f t="shared" si="581"/>
        <v/>
      </c>
      <c r="BD951" s="83" t="str">
        <f t="shared" si="582"/>
        <v/>
      </c>
      <c r="BE951" s="83" t="e">
        <f t="shared" ca="1" si="583"/>
        <v>#VALUE!</v>
      </c>
      <c r="BF951" s="50" t="str">
        <f t="shared" si="568"/>
        <v>Austin_2016</v>
      </c>
    </row>
    <row r="952" spans="1:58" ht="15" customHeight="1">
      <c r="A952" s="25">
        <f t="shared" si="562"/>
        <v>35</v>
      </c>
      <c r="B952" s="25">
        <v>121</v>
      </c>
      <c r="C952" s="112" t="str">
        <f t="shared" si="576"/>
        <v>Chicago_2015</v>
      </c>
      <c r="D952" s="112" t="str">
        <f>IFERROR(VLOOKUP($C952,'Analysis-must not modify'!$C:$G,4,FALSE),"")</f>
        <v>USA</v>
      </c>
      <c r="E952" s="112" t="str">
        <f>IFERROR(VLOOKUP($C952,'Analysis-must not modify'!$C:$G,5,FALSE),"")</f>
        <v>North America</v>
      </c>
      <c r="F952" s="112" t="str">
        <f t="shared" si="554"/>
        <v>North_America</v>
      </c>
      <c r="G952" s="121">
        <f>VLOOKUP(C952,'Analysis-must not modify'!C:D,2,FALSE)</f>
        <v>2015</v>
      </c>
      <c r="H952" s="121" t="str">
        <f>VLOOKUP(C952,'Analysis-must not modify'!C:FF,160,FALSE)</f>
        <v>Yes</v>
      </c>
      <c r="I952" s="121" t="str">
        <f>VLOOKUP(C952,'Analysis-must not modify'!C:FI,161,FALSE)</f>
        <v>Continental</v>
      </c>
      <c r="J952" s="121">
        <f>VLOOKUP(C952,'Analysis-must not modify'!C:FI,162,FALSE)</f>
        <v>206208.60665469358</v>
      </c>
      <c r="K952" s="121">
        <f>VLOOKUP(C952,'Analysis-must not modify'!C:FI,163,FALSE)</f>
        <v>4614.5362643327235</v>
      </c>
      <c r="L952" s="121">
        <f t="shared" si="555"/>
        <v>1</v>
      </c>
      <c r="M952" s="121">
        <f t="shared" si="556"/>
        <v>1</v>
      </c>
      <c r="N952" s="121">
        <f t="shared" si="557"/>
        <v>1</v>
      </c>
      <c r="O952" s="121">
        <f t="shared" si="558"/>
        <v>1</v>
      </c>
      <c r="P952" s="121">
        <f t="shared" si="563"/>
        <v>1</v>
      </c>
      <c r="Q952" s="121">
        <f t="shared" si="559"/>
        <v>1</v>
      </c>
      <c r="R952" s="121" t="str">
        <f t="shared" si="560"/>
        <v>Chicago_2015</v>
      </c>
      <c r="S952" s="122">
        <f t="shared" si="561"/>
        <v>2015</v>
      </c>
      <c r="T952" s="121" t="str">
        <f t="shared" si="577"/>
        <v>Chicago_2015</v>
      </c>
      <c r="U952" s="121">
        <f ca="1">IFERROR(IF('Analysis_2-must not modify'!$R952="","",IF($S$823="Total GHG",IF($T$823="All sectors",AA130,IF($T$823="Stationary",AB130,IF($T$823="Transportation",AC130,IF($T$823="Waste",AD130,IF($T$823="IPPU",AE130,Iif($T$823="AFOLU",AF130)))))),IF($S$823="Per capita",IF($T$823="All sectors",AA334,IF($T$823="Stationary",AB334,IF($T$823="Transportation",AC334,IF($T$823="Waste",AD334,IF($T$823="IPPU",AE334,IF($T$823="AFOLU",AF334)))))),IF($S$823="Per unit land area (km2)",IF($T$823="All sectors",AA538,IF($T$823="Stationary",AB538,IF($T$823="Transportation",AC538,IF($T$823="Waste",AD538,IF($T$823="IPPU",AE538,IF($T$823="AFOLU",AF538)))))),IF($S$823="Per unit GDP ($m)",IF($T$823="All sectors",AA742,IF($T$823="Stationary",AB742,IF($T$823="Transportation",AC742,IF($T$823="Waste",AD742,IF($T$823="IPPU",AE742,IF($T$823="AFOLU",AF742)))))),""))))),"")</f>
        <v>20</v>
      </c>
      <c r="V952" s="124">
        <f>IF('Analysis_2-must not modify'!$T952="","",IF($S$823="Total GHG",IF($T$823="All sectors",U130,IF($T$823="Stationary",AG130,IF($T$823="Transportation",AP130,IF($T$823="Waste",AV130,IF($T$823="IPPU",BA130,Iif($T$823="AFOLU",BD130)))))),IF($S$823="Per capita",IF($T$823="All sectors",U334,IF($T$823="Stationary",AG334,IF($T$823="Transportation",AP334,IF($T$823="Waste",AV334,IF($T$823="IPPU",BA334,IF($T$823="AFOLU",BD334)))))),IF($S$823="Per unit land area (km2)",IF($T$823="All sectors",U538,IF($T$823="Stationary",AG538,IF($T$823="Transportation",AP538,IF($T$823="Waste",AV538,IF($T$823="IPPU",BA538,Iif($T$823="AFOLU",BD538)))))),IF($S$823="Per unit GDP ($m)",IF($T$823="All sectors",U742,IF($T$823="Stationary",AG742,IF($T$823="Transportation",AP742,IF($T$823="Waste",AV742,IF($T$823="IPPU",BA130,IF($T$823="AFOLU",BD742)))))),"")))))</f>
        <v>8.6380021632403974</v>
      </c>
      <c r="W952" s="124">
        <f>IF('Analysis_2-must not modify'!$T952="","",IF($S$823="Total GHG",IF($T$823="All sectors",V130,IF($T$823="Stationary",AH130,IF($T$823="Transportation",AQ130,IF($T$823="Waste",AW130,IF($T$823="IPPU",BB130,Iif($T$823="AFOLU",BE130)))))),IF($S$823="Per capita",IF($T$823="All sectors",V334,IF($T$823="Stationary",AH334,IF($T$823="Transportation",AQ334,IF($T$823="Waste",AW334,IF($T$823="IPPU",BB334,IF($T$823="AFOLU",BE334)))))),IF($S$823="Per unit land area (km2)",IF($T$823="All sectors",V538,IF($T$823="Stationary",AH538,IF($T$823="Transportation",AQ538,IF($T$823="Waste",AW538,IF($T$823="IPPU",BB538,Iif($T$823="AFOLU",BE538)))))),IF($S$823="Per unit GDP ($m)",IF($T$823="All sectors",V742,IF($T$823="Stationary",AH742,IF($T$823="Transportation",AQ742,IF($T$823="Waste",AW742,IF($T$823="IPPU",BB130,IF($T$823="AFOLU",BE742)))))),"")))))</f>
        <v>2.9583998478862483</v>
      </c>
      <c r="X952" s="124">
        <f>IF('Analysis_2-must not modify'!$T952="","",IF($S$823="Total GHG",IF($T$823="All sectors",W130,IF($T$823="Stationary",AI130,IF($T$823="Transportation",AR130,IF($T$823="Waste",AX130,IF($T$823="IPPU","",IF($T$823="AFOLU",BF130)))))),IF($S$823="Per capita",IF($T$823="All sectors",W334,IF($T$823="Stationary",AI334,IF($T$823="Transportation",AR334,IF($T$823="Waste",AX334,IF($T$823="IPPU","",IF($T$823="AFOLU",BF334)))))),IF($S$823="Per unit land area (km2)",IF($T$823="All sectors",W538,IF($T$823="Stationary",AI538,IF($T$823="Transportation",AR538,IF($T$823="Waste",AX538,IF($T$823="IPPU","",IF($T$823="AFOLU",BF538)))))),IF($S$823="Per unit GDP ($m)",IF($T$823="All sectors",W742,IF($T$823="Stationary",AI742,IF($T$823="Transportation",AR742,IF($T$823="Waste",AX742,IF($T$823="IPPU","",IF($T$823="AFOLU",BF742)))))),"")))))</f>
        <v>0.40537237596945791</v>
      </c>
      <c r="Y952" s="124" t="str">
        <f>IF('Analysis_2-must not modify'!$T952="","",IF($S$823="Total GHG",IF($T$823="All sectors",X130,IF($T$823="Stationary",AJ130,IF($T$823="Transportation",AS130,IF($T$823="Waste",AY130,"")))),IF($S$823="Per capita",IF($T$823="All sectors",X334,IF($T$823="Stationary",AJ334,IF($T$823="Transportation",AS334,IF($T$823="Waste",AY334,"")))),IF($S$823="Per unit land area (km2)",IF($T$823="All sectors",X538,IF($T$823="Stationary",AJ538,IF($T$823="Transportation",AS538,IF($T$823="Waste",AY538,"")))),IF($S$823="Per unit GDP ($m)",IF($T$823="All sectors",X742,IF($T$823="Stationary",AJ742,IF($T$823="Transportation",AS742,IF($T$823="Waste",AY742,"")))),"")))))</f>
        <v/>
      </c>
      <c r="Z952" s="124" t="str">
        <f>IF('Analysis_2-must not modify'!$T952="","",IF($S$823="Total GHG",IF($T$823="All sectors",Y130,IF($T$823="Stationary",AK130,IF($T$823="Transportation",AT130,""))),IF($S$823="Per capita",IF($T$823="All sectors",Y334,IF($T$823="Stationary",AK334,IF($T$823="Transportation",AT334,""))),IF($S$823="Per unit land area (km2)",IF($T$823="All sectors",Y538,IF($T$823="Stationary",AK538,IF($T$823="Transportation",AT538,""))),IF($S$823="Per unit GDP ($m)",IF($T$823="All sectors",Y742,IF($T$823="Stationary",AK742,IF($T$823="Transportation",AT742,""))),"")))))</f>
        <v/>
      </c>
      <c r="AA952" s="124" t="str">
        <f>IF('Analysis_2-must not modify'!$T952="","",IF($S$823="Total GHG",IF($T$823="All sectors","",IF($T$823="Stationary",AL130,"")),IF($S$823="Per capita",IF($T$823="All sectors","",IF($T$823="Stationary",AL334,"")),IF($S$823="Per unit land area (km2)",IF($T$823="All sectors","",IF($T$823="Stationary",AL538,"")),IF($S$823="Per unit GDP ($m)",IF($T$823="All sectors","",IF($T$823="Stationary",AL742,"")),"")))))</f>
        <v/>
      </c>
      <c r="AB952" s="124" t="str">
        <f>IF('Analysis_2-must not modify'!$T952="","",IF($S$823="Total GHG",IF($T$823="All sectors","",IF($T$823="Stationary",AM130,"")),IF($S$823="Per capita",IF($T$823="All sectors","",IF($T$823="Stationary",AM334,"")),IF($S$823="Per unit land area (km2)",IF($T$823="All sectors","",IF($T$823="Stationary",AM538,"")),IF($S$823="Per unit GDP ($m)",IF($T$823="All sectors","",IF($T$823="Stationary",AM742,"")),"")))))</f>
        <v/>
      </c>
      <c r="AC952" s="124" t="str">
        <f>IF('Analysis_2-must not modify'!$T952="","",IF($S$823="Total GHG",IF($T$823="All sectors","",IF($T$823="Stationary",AN130,"")),IF($S$823="Per capita",IF($T$823="All sectors","",IF($T$823="Stationary",AN334,"")),IF($S$823="Per unit land area (km2)",IF($T$823="All sectors","",IF($T$823="Stationary",AN538,"")),IF($S$823="Per unit GDP ($m)",IF($T$823="All sectors","",IF($T$823="Stationary",AN742,"")),"")))))</f>
        <v/>
      </c>
      <c r="AD952" s="121">
        <f ca="1">IF(U952&lt;X$1+1,U952,IF('Analysis_2-must not modify'!$U952="","",RANK('Analysis_2-must not modify'!$U952,rankORIGINAL)+'Analysis_2-must not modify'!X$1))</f>
        <v>57</v>
      </c>
      <c r="AE952" s="50" t="str">
        <f t="shared" si="564"/>
        <v>Chicago_2015</v>
      </c>
      <c r="AF952" s="83">
        <f t="shared" ref="AF952:AM961" si="589">IF($S$823="Total GHG",AG130,IF($S$823="Per capita",AG334,IF($S$823="Per unit land area (km2)",AG538,IF($S$823="Per unit GDP ($m)",AG742,""))))</f>
        <v>3.355148332636757</v>
      </c>
      <c r="AG952" s="83">
        <f t="shared" si="589"/>
        <v>3.0798435461712947</v>
      </c>
      <c r="AH952" s="83">
        <f t="shared" si="589"/>
        <v>2.0559941553067729</v>
      </c>
      <c r="AI952" s="83" t="str">
        <f t="shared" si="589"/>
        <v/>
      </c>
      <c r="AJ952" s="83" t="str">
        <f t="shared" si="589"/>
        <v/>
      </c>
      <c r="AK952" s="83">
        <f t="shared" si="589"/>
        <v>6.462302214579986E-2</v>
      </c>
      <c r="AL952" s="83" t="str">
        <f t="shared" si="589"/>
        <v/>
      </c>
      <c r="AM952" s="83">
        <f t="shared" si="589"/>
        <v>8.2382655908042002E-2</v>
      </c>
      <c r="AN952" s="83">
        <f t="shared" ca="1" si="578"/>
        <v>26</v>
      </c>
      <c r="AO952" s="50" t="str">
        <f t="shared" si="565"/>
        <v>Chicago_2015</v>
      </c>
      <c r="AP952" s="83">
        <f t="shared" ref="AP952:AT961" si="590">IF($S$823="Total GHG",AP130,IF($S$823="Per capita",AP334,IF($S$823="Per unit land area (km2)",AP538,IF($S$823="Per unit GDP ($m)",AP742,""))))</f>
        <v>1.8746479401853107</v>
      </c>
      <c r="AQ952" s="83">
        <f t="shared" si="590"/>
        <v>0.14490002883130604</v>
      </c>
      <c r="AR952" s="83">
        <f t="shared" si="590"/>
        <v>1.6046462395603678E-3</v>
      </c>
      <c r="AS952" s="83">
        <f t="shared" si="590"/>
        <v>0.57045209931565399</v>
      </c>
      <c r="AT952" s="83">
        <f t="shared" si="590"/>
        <v>0.36679513331441732</v>
      </c>
      <c r="AU952" s="83">
        <f t="shared" ca="1" si="579"/>
        <v>16</v>
      </c>
      <c r="AV952" s="50" t="str">
        <f t="shared" si="566"/>
        <v>Chicago_2015</v>
      </c>
      <c r="AW952" s="83">
        <f t="shared" ref="AW952:AZ971" si="591">IF($S$823="Total GHG",AV130,IF($S$823="Per capita",AV334,IF($S$823="Per unit land area (km2)",AV538,IF($S$823="Per unit GDP ($m)",AV742,""))))</f>
        <v>0.367164532413714</v>
      </c>
      <c r="AX952" s="83">
        <f t="shared" si="591"/>
        <v>4.1008955922818432E-5</v>
      </c>
      <c r="AY952" s="83" t="str">
        <f t="shared" si="591"/>
        <v/>
      </c>
      <c r="AZ952" s="83">
        <f t="shared" si="591"/>
        <v>3.8166834599821023E-2</v>
      </c>
      <c r="BA952" s="83">
        <f t="shared" ca="1" si="580"/>
        <v>68</v>
      </c>
      <c r="BB952" s="50" t="str">
        <f t="shared" si="567"/>
        <v>Chicago_2015</v>
      </c>
      <c r="BC952" s="83" t="str">
        <f t="shared" si="581"/>
        <v/>
      </c>
      <c r="BD952" s="83" t="str">
        <f t="shared" si="582"/>
        <v/>
      </c>
      <c r="BE952" s="83" t="e">
        <f t="shared" ca="1" si="583"/>
        <v>#VALUE!</v>
      </c>
      <c r="BF952" s="50" t="str">
        <f t="shared" si="568"/>
        <v>Chicago_2015</v>
      </c>
    </row>
    <row r="953" spans="1:58" ht="15" customHeight="1">
      <c r="A953" s="25">
        <f t="shared" si="562"/>
        <v>35</v>
      </c>
      <c r="B953" s="25">
        <v>122</v>
      </c>
      <c r="C953" s="112" t="str">
        <f t="shared" si="576"/>
        <v>Chicago_2010</v>
      </c>
      <c r="D953" s="112" t="str">
        <f>IFERROR(VLOOKUP($C953,'Analysis-must not modify'!$C:$G,4,FALSE),"")</f>
        <v>USA</v>
      </c>
      <c r="E953" s="112" t="str">
        <f>IFERROR(VLOOKUP($C953,'Analysis-must not modify'!$C:$G,5,FALSE),"")</f>
        <v>North America</v>
      </c>
      <c r="F953" s="112" t="str">
        <f t="shared" si="554"/>
        <v>North_America</v>
      </c>
      <c r="G953" s="121">
        <f>VLOOKUP(C953,'Analysis-must not modify'!C:D,2,FALSE)</f>
        <v>2010</v>
      </c>
      <c r="H953" s="121" t="str">
        <f>VLOOKUP(C953,'Analysis-must not modify'!C:FF,160,FALSE)</f>
        <v>No</v>
      </c>
      <c r="I953" s="121" t="str">
        <f>VLOOKUP(C953,'Analysis-must not modify'!C:FI,161,FALSE)</f>
        <v>Continental</v>
      </c>
      <c r="J953" s="121" t="str">
        <f>VLOOKUP(C953,'Analysis-must not modify'!C:FI,162,FALSE)</f>
        <v/>
      </c>
      <c r="K953" s="121">
        <f>VLOOKUP(C953,'Analysis-must not modify'!C:FI,163,FALSE)</f>
        <v>4572.2199606486201</v>
      </c>
      <c r="L953" s="121">
        <f t="shared" si="555"/>
        <v>1</v>
      </c>
      <c r="M953" s="121">
        <f t="shared" si="556"/>
        <v>1</v>
      </c>
      <c r="N953" s="121">
        <f t="shared" si="557"/>
        <v>1</v>
      </c>
      <c r="O953" s="121">
        <f t="shared" si="558"/>
        <v>1</v>
      </c>
      <c r="P953" s="121">
        <f t="shared" si="563"/>
        <v>1</v>
      </c>
      <c r="Q953" s="121">
        <f t="shared" si="559"/>
        <v>0</v>
      </c>
      <c r="R953" s="121" t="str">
        <f t="shared" si="560"/>
        <v/>
      </c>
      <c r="S953" s="122" t="str">
        <f t="shared" si="561"/>
        <v/>
      </c>
      <c r="T953" s="121" t="str">
        <f t="shared" si="577"/>
        <v/>
      </c>
      <c r="U953" s="121" t="str">
        <f>IFERROR(IF('Analysis_2-must not modify'!$R953="","",IF($S$823="Total GHG",IF($T$823="All sectors",AA131,IF($T$823="Stationary",AB131,IF($T$823="Transportation",AC131,IF($T$823="Waste",AD131,IF($T$823="IPPU",AE131,Iif($T$823="AFOLU",AF131)))))),IF($S$823="Per capita",IF($T$823="All sectors",AA335,IF($T$823="Stationary",AB335,IF($T$823="Transportation",AC335,IF($T$823="Waste",AD335,IF($T$823="IPPU",AE335,IF($T$823="AFOLU",AF335)))))),IF($S$823="Per unit land area (km2)",IF($T$823="All sectors",AA539,IF($T$823="Stationary",AB539,IF($T$823="Transportation",AC539,IF($T$823="Waste",AD539,IF($T$823="IPPU",AE539,IF($T$823="AFOLU",AF539)))))),IF($S$823="Per unit GDP ($m)",IF($T$823="All sectors",AA743,IF($T$823="Stationary",AB743,IF($T$823="Transportation",AC743,IF($T$823="Waste",AD743,IF($T$823="IPPU",AE743,IF($T$823="AFOLU",AF743)))))),""))))),"")</f>
        <v/>
      </c>
      <c r="V953" s="124" t="str">
        <f>IF('Analysis_2-must not modify'!$T953="","",IF($S$823="Total GHG",IF($T$823="All sectors",U131,IF($T$823="Stationary",AG131,IF($T$823="Transportation",AP131,IF($T$823="Waste",AV131,IF($T$823="IPPU",BA131,Iif($T$823="AFOLU",BD131)))))),IF($S$823="Per capita",IF($T$823="All sectors",U335,IF($T$823="Stationary",AG335,IF($T$823="Transportation",AP335,IF($T$823="Waste",AV335,IF($T$823="IPPU",BA335,IF($T$823="AFOLU",BD335)))))),IF($S$823="Per unit land area (km2)",IF($T$823="All sectors",U539,IF($T$823="Stationary",AG539,IF($T$823="Transportation",AP539,IF($T$823="Waste",AV539,IF($T$823="IPPU",BA539,Iif($T$823="AFOLU",BD539)))))),IF($S$823="Per unit GDP ($m)",IF($T$823="All sectors",U743,IF($T$823="Stationary",AG743,IF($T$823="Transportation",AP743,IF($T$823="Waste",AV743,IF($T$823="IPPU",BA131,IF($T$823="AFOLU",BD743)))))),"")))))</f>
        <v/>
      </c>
      <c r="W953" s="124" t="str">
        <f>IF('Analysis_2-must not modify'!$T953="","",IF($S$823="Total GHG",IF($T$823="All sectors",V131,IF($T$823="Stationary",AH131,IF($T$823="Transportation",AQ131,IF($T$823="Waste",AW131,IF($T$823="IPPU",BB131,Iif($T$823="AFOLU",BE131)))))),IF($S$823="Per capita",IF($T$823="All sectors",V335,IF($T$823="Stationary",AH335,IF($T$823="Transportation",AQ335,IF($T$823="Waste",AW335,IF($T$823="IPPU",BB335,IF($T$823="AFOLU",BE335)))))),IF($S$823="Per unit land area (km2)",IF($T$823="All sectors",V539,IF($T$823="Stationary",AH539,IF($T$823="Transportation",AQ539,IF($T$823="Waste",AW539,IF($T$823="IPPU",BB539,Iif($T$823="AFOLU",BE539)))))),IF($S$823="Per unit GDP ($m)",IF($T$823="All sectors",V743,IF($T$823="Stationary",AH743,IF($T$823="Transportation",AQ743,IF($T$823="Waste",AW743,IF($T$823="IPPU",BB131,IF($T$823="AFOLU",BE743)))))),"")))))</f>
        <v/>
      </c>
      <c r="X953" s="124" t="str">
        <f>IF('Analysis_2-must not modify'!$T953="","",IF($S$823="Total GHG",IF($T$823="All sectors",W131,IF($T$823="Stationary",AI131,IF($T$823="Transportation",AR131,IF($T$823="Waste",AX131,IF($T$823="IPPU","",IF($T$823="AFOLU",BF131)))))),IF($S$823="Per capita",IF($T$823="All sectors",W335,IF($T$823="Stationary",AI335,IF($T$823="Transportation",AR335,IF($T$823="Waste",AX335,IF($T$823="IPPU","",IF($T$823="AFOLU",BF335)))))),IF($S$823="Per unit land area (km2)",IF($T$823="All sectors",W539,IF($T$823="Stationary",AI539,IF($T$823="Transportation",AR539,IF($T$823="Waste",AX539,IF($T$823="IPPU","",IF($T$823="AFOLU",BF539)))))),IF($S$823="Per unit GDP ($m)",IF($T$823="All sectors",W743,IF($T$823="Stationary",AI743,IF($T$823="Transportation",AR743,IF($T$823="Waste",AX743,IF($T$823="IPPU","",IF($T$823="AFOLU",BF743)))))),"")))))</f>
        <v/>
      </c>
      <c r="Y953" s="124" t="str">
        <f>IF('Analysis_2-must not modify'!$T953="","",IF($S$823="Total GHG",IF($T$823="All sectors",X131,IF($T$823="Stationary",AJ131,IF($T$823="Transportation",AS131,IF($T$823="Waste",AY131,"")))),IF($S$823="Per capita",IF($T$823="All sectors",X335,IF($T$823="Stationary",AJ335,IF($T$823="Transportation",AS335,IF($T$823="Waste",AY335,"")))),IF($S$823="Per unit land area (km2)",IF($T$823="All sectors",X539,IF($T$823="Stationary",AJ539,IF($T$823="Transportation",AS539,IF($T$823="Waste",AY539,"")))),IF($S$823="Per unit GDP ($m)",IF($T$823="All sectors",X743,IF($T$823="Stationary",AJ743,IF($T$823="Transportation",AS743,IF($T$823="Waste",AY743,"")))),"")))))</f>
        <v/>
      </c>
      <c r="Z953" s="124" t="str">
        <f>IF('Analysis_2-must not modify'!$T953="","",IF($S$823="Total GHG",IF($T$823="All sectors",Y131,IF($T$823="Stationary",AK131,IF($T$823="Transportation",AT131,""))),IF($S$823="Per capita",IF($T$823="All sectors",Y335,IF($T$823="Stationary",AK335,IF($T$823="Transportation",AT335,""))),IF($S$823="Per unit land area (km2)",IF($T$823="All sectors",Y539,IF($T$823="Stationary",AK539,IF($T$823="Transportation",AT539,""))),IF($S$823="Per unit GDP ($m)",IF($T$823="All sectors",Y743,IF($T$823="Stationary",AK743,IF($T$823="Transportation",AT743,""))),"")))))</f>
        <v/>
      </c>
      <c r="AA953" s="124" t="str">
        <f>IF('Analysis_2-must not modify'!$T953="","",IF($S$823="Total GHG",IF($T$823="All sectors","",IF($T$823="Stationary",AL131,"")),IF($S$823="Per capita",IF($T$823="All sectors","",IF($T$823="Stationary",AL335,"")),IF($S$823="Per unit land area (km2)",IF($T$823="All sectors","",IF($T$823="Stationary",AL539,"")),IF($S$823="Per unit GDP ($m)",IF($T$823="All sectors","",IF($T$823="Stationary",AL743,"")),"")))))</f>
        <v/>
      </c>
      <c r="AB953" s="124" t="str">
        <f>IF('Analysis_2-must not modify'!$T953="","",IF($S$823="Total GHG",IF($T$823="All sectors","",IF($T$823="Stationary",AM131,"")),IF($S$823="Per capita",IF($T$823="All sectors","",IF($T$823="Stationary",AM335,"")),IF($S$823="Per unit land area (km2)",IF($T$823="All sectors","",IF($T$823="Stationary",AM539,"")),IF($S$823="Per unit GDP ($m)",IF($T$823="All sectors","",IF($T$823="Stationary",AM743,"")),"")))))</f>
        <v/>
      </c>
      <c r="AC953" s="124" t="str">
        <f>IF('Analysis_2-must not modify'!$T953="","",IF($S$823="Total GHG",IF($T$823="All sectors","",IF($T$823="Stationary",AN131,"")),IF($S$823="Per capita",IF($T$823="All sectors","",IF($T$823="Stationary",AN335,"")),IF($S$823="Per unit land area (km2)",IF($T$823="All sectors","",IF($T$823="Stationary",AN539,"")),IF($S$823="Per unit GDP ($m)",IF($T$823="All sectors","",IF($T$823="Stationary",AN743,"")),"")))))</f>
        <v/>
      </c>
      <c r="AD953" s="121" t="str">
        <f>IF(U953&lt;X$1+1,U953,IF('Analysis_2-must not modify'!$U953="","",RANK('Analysis_2-must not modify'!$U953,rankORIGINAL)+'Analysis_2-must not modify'!X$1))</f>
        <v/>
      </c>
      <c r="AE953" s="50" t="str">
        <f t="shared" si="564"/>
        <v/>
      </c>
      <c r="AF953" s="83">
        <f t="shared" si="589"/>
        <v>3.6411288473634751</v>
      </c>
      <c r="AG953" s="83">
        <f t="shared" si="589"/>
        <v>5.2934811372035613</v>
      </c>
      <c r="AH953" s="83">
        <f t="shared" si="589"/>
        <v>0.30380834092841241</v>
      </c>
      <c r="AI953" s="83" t="str">
        <f t="shared" si="589"/>
        <v/>
      </c>
      <c r="AJ953" s="83" t="str">
        <f t="shared" si="589"/>
        <v/>
      </c>
      <c r="AK953" s="83">
        <f t="shared" si="589"/>
        <v>8.7780714419118264E-2</v>
      </c>
      <c r="AL953" s="83" t="str">
        <f t="shared" si="589"/>
        <v/>
      </c>
      <c r="AM953" s="83">
        <f t="shared" si="589"/>
        <v>8.2761187343455278E-2</v>
      </c>
      <c r="AN953" s="83">
        <f t="shared" ca="1" si="578"/>
        <v>18</v>
      </c>
      <c r="AO953" s="50" t="str">
        <f t="shared" si="565"/>
        <v/>
      </c>
      <c r="AP953" s="83">
        <f t="shared" si="590"/>
        <v>1.8849590160165053</v>
      </c>
      <c r="AQ953" s="83">
        <f t="shared" si="590"/>
        <v>0.15143417268627365</v>
      </c>
      <c r="AR953" s="83">
        <f t="shared" si="590"/>
        <v>1.6111136471027745E-3</v>
      </c>
      <c r="AS953" s="83">
        <f t="shared" si="590"/>
        <v>0.57547408175863723</v>
      </c>
      <c r="AT953" s="83">
        <f t="shared" si="590"/>
        <v>0.3353354628185311</v>
      </c>
      <c r="AU953" s="83">
        <f t="shared" ca="1" si="579"/>
        <v>17</v>
      </c>
      <c r="AV953" s="50" t="str">
        <f t="shared" si="566"/>
        <v/>
      </c>
      <c r="AW953" s="83">
        <f t="shared" si="591"/>
        <v>0.57225187138438294</v>
      </c>
      <c r="AX953" s="83">
        <f t="shared" si="591"/>
        <v>9.4255352615634833E-6</v>
      </c>
      <c r="AY953" s="83" t="str">
        <f t="shared" si="591"/>
        <v/>
      </c>
      <c r="AZ953" s="83">
        <f t="shared" si="591"/>
        <v>6.2238707084518598E-2</v>
      </c>
      <c r="BA953" s="83">
        <f t="shared" ca="1" si="580"/>
        <v>24</v>
      </c>
      <c r="BB953" s="50" t="str">
        <f t="shared" si="567"/>
        <v/>
      </c>
      <c r="BC953" s="83" t="str">
        <f t="shared" si="581"/>
        <v/>
      </c>
      <c r="BD953" s="83" t="str">
        <f t="shared" si="582"/>
        <v/>
      </c>
      <c r="BE953" s="83" t="e">
        <f t="shared" ca="1" si="583"/>
        <v>#VALUE!</v>
      </c>
      <c r="BF953" s="50" t="str">
        <f t="shared" si="568"/>
        <v/>
      </c>
    </row>
    <row r="954" spans="1:58" ht="15" customHeight="1">
      <c r="A954" s="25">
        <f t="shared" si="562"/>
        <v>35</v>
      </c>
      <c r="B954" s="25">
        <v>123</v>
      </c>
      <c r="C954" s="112" t="str">
        <f t="shared" si="576"/>
        <v>Chicago_2005</v>
      </c>
      <c r="D954" s="112" t="str">
        <f>IFERROR(VLOOKUP($C954,'Analysis-must not modify'!$C:$G,4,FALSE),"")</f>
        <v>USA</v>
      </c>
      <c r="E954" s="112" t="str">
        <f>IFERROR(VLOOKUP($C954,'Analysis-must not modify'!$C:$G,5,FALSE),"")</f>
        <v>North America</v>
      </c>
      <c r="F954" s="112" t="str">
        <f t="shared" si="554"/>
        <v>North_America</v>
      </c>
      <c r="G954" s="121">
        <f>VLOOKUP(C954,'Analysis-must not modify'!C:D,2,FALSE)</f>
        <v>2005</v>
      </c>
      <c r="H954" s="121" t="str">
        <f>VLOOKUP(C954,'Analysis-must not modify'!C:FF,160,FALSE)</f>
        <v>No</v>
      </c>
      <c r="I954" s="121" t="str">
        <f>VLOOKUP(C954,'Analysis-must not modify'!C:FI,161,FALSE)</f>
        <v>Continental</v>
      </c>
      <c r="J954" s="121" t="str">
        <f>VLOOKUP(C954,'Analysis-must not modify'!C:FI,162,FALSE)</f>
        <v/>
      </c>
      <c r="K954" s="121">
        <f>VLOOKUP(C954,'Analysis-must not modify'!C:FI,163,FALSE)</f>
        <v>4821.422755953593</v>
      </c>
      <c r="L954" s="121">
        <f t="shared" si="555"/>
        <v>1</v>
      </c>
      <c r="M954" s="121">
        <f t="shared" si="556"/>
        <v>1</v>
      </c>
      <c r="N954" s="121">
        <f t="shared" si="557"/>
        <v>1</v>
      </c>
      <c r="O954" s="121">
        <f t="shared" si="558"/>
        <v>1</v>
      </c>
      <c r="P954" s="121">
        <f t="shared" si="563"/>
        <v>1</v>
      </c>
      <c r="Q954" s="121">
        <f t="shared" si="559"/>
        <v>0</v>
      </c>
      <c r="R954" s="121" t="str">
        <f t="shared" si="560"/>
        <v/>
      </c>
      <c r="S954" s="122" t="str">
        <f t="shared" si="561"/>
        <v/>
      </c>
      <c r="T954" s="121" t="str">
        <f t="shared" si="577"/>
        <v/>
      </c>
      <c r="U954" s="121" t="str">
        <f>IFERROR(IF('Analysis_2-must not modify'!$R954="","",IF($S$823="Total GHG",IF($T$823="All sectors",AA132,IF($T$823="Stationary",AB132,IF($T$823="Transportation",AC132,IF($T$823="Waste",AD132,IF($T$823="IPPU",AE132,Iif($T$823="AFOLU",AF132)))))),IF($S$823="Per capita",IF($T$823="All sectors",AA336,IF($T$823="Stationary",AB336,IF($T$823="Transportation",AC336,IF($T$823="Waste",AD336,IF($T$823="IPPU",AE336,IF($T$823="AFOLU",AF336)))))),IF($S$823="Per unit land area (km2)",IF($T$823="All sectors",AA540,IF($T$823="Stationary",AB540,IF($T$823="Transportation",AC540,IF($T$823="Waste",AD540,IF($T$823="IPPU",AE540,IF($T$823="AFOLU",AF540)))))),IF($S$823="Per unit GDP ($m)",IF($T$823="All sectors",AA744,IF($T$823="Stationary",AB744,IF($T$823="Transportation",AC744,IF($T$823="Waste",AD744,IF($T$823="IPPU",AE744,IF($T$823="AFOLU",AF744)))))),""))))),"")</f>
        <v/>
      </c>
      <c r="V954" s="124" t="str">
        <f>IF('Analysis_2-must not modify'!$T954="","",IF($S$823="Total GHG",IF($T$823="All sectors",U132,IF($T$823="Stationary",AG132,IF($T$823="Transportation",AP132,IF($T$823="Waste",AV132,IF($T$823="IPPU",BA132,Iif($T$823="AFOLU",BD132)))))),IF($S$823="Per capita",IF($T$823="All sectors",U336,IF($T$823="Stationary",AG336,IF($T$823="Transportation",AP336,IF($T$823="Waste",AV336,IF($T$823="IPPU",BA336,IF($T$823="AFOLU",BD336)))))),IF($S$823="Per unit land area (km2)",IF($T$823="All sectors",U540,IF($T$823="Stationary",AG540,IF($T$823="Transportation",AP540,IF($T$823="Waste",AV540,IF($T$823="IPPU",BA540,Iif($T$823="AFOLU",BD540)))))),IF($S$823="Per unit GDP ($m)",IF($T$823="All sectors",U744,IF($T$823="Stationary",AG744,IF($T$823="Transportation",AP744,IF($T$823="Waste",AV744,IF($T$823="IPPU",BA132,IF($T$823="AFOLU",BD744)))))),"")))))</f>
        <v/>
      </c>
      <c r="W954" s="124" t="str">
        <f>IF('Analysis_2-must not modify'!$T954="","",IF($S$823="Total GHG",IF($T$823="All sectors",V132,IF($T$823="Stationary",AH132,IF($T$823="Transportation",AQ132,IF($T$823="Waste",AW132,IF($T$823="IPPU",BB132,Iif($T$823="AFOLU",BE132)))))),IF($S$823="Per capita",IF($T$823="All sectors",V336,IF($T$823="Stationary",AH336,IF($T$823="Transportation",AQ336,IF($T$823="Waste",AW336,IF($T$823="IPPU",BB336,IF($T$823="AFOLU",BE336)))))),IF($S$823="Per unit land area (km2)",IF($T$823="All sectors",V540,IF($T$823="Stationary",AH540,IF($T$823="Transportation",AQ540,IF($T$823="Waste",AW540,IF($T$823="IPPU",BB540,Iif($T$823="AFOLU",BE540)))))),IF($S$823="Per unit GDP ($m)",IF($T$823="All sectors",V744,IF($T$823="Stationary",AH744,IF($T$823="Transportation",AQ744,IF($T$823="Waste",AW744,IF($T$823="IPPU",BB132,IF($T$823="AFOLU",BE744)))))),"")))))</f>
        <v/>
      </c>
      <c r="X954" s="124" t="str">
        <f>IF('Analysis_2-must not modify'!$T954="","",IF($S$823="Total GHG",IF($T$823="All sectors",W132,IF($T$823="Stationary",AI132,IF($T$823="Transportation",AR132,IF($T$823="Waste",AX132,IF($T$823="IPPU","",IF($T$823="AFOLU",BF132)))))),IF($S$823="Per capita",IF($T$823="All sectors",W336,IF($T$823="Stationary",AI336,IF($T$823="Transportation",AR336,IF($T$823="Waste",AX336,IF($T$823="IPPU","",IF($T$823="AFOLU",BF336)))))),IF($S$823="Per unit land area (km2)",IF($T$823="All sectors",W540,IF($T$823="Stationary",AI540,IF($T$823="Transportation",AR540,IF($T$823="Waste",AX540,IF($T$823="IPPU","",IF($T$823="AFOLU",BF540)))))),IF($S$823="Per unit GDP ($m)",IF($T$823="All sectors",W744,IF($T$823="Stationary",AI744,IF($T$823="Transportation",AR744,IF($T$823="Waste",AX744,IF($T$823="IPPU","",IF($T$823="AFOLU",BF744)))))),"")))))</f>
        <v/>
      </c>
      <c r="Y954" s="124" t="str">
        <f>IF('Analysis_2-must not modify'!$T954="","",IF($S$823="Total GHG",IF($T$823="All sectors",X132,IF($T$823="Stationary",AJ132,IF($T$823="Transportation",AS132,IF($T$823="Waste",AY132,"")))),IF($S$823="Per capita",IF($T$823="All sectors",X336,IF($T$823="Stationary",AJ336,IF($T$823="Transportation",AS336,IF($T$823="Waste",AY336,"")))),IF($S$823="Per unit land area (km2)",IF($T$823="All sectors",X540,IF($T$823="Stationary",AJ540,IF($T$823="Transportation",AS540,IF($T$823="Waste",AY540,"")))),IF($S$823="Per unit GDP ($m)",IF($T$823="All sectors",X744,IF($T$823="Stationary",AJ744,IF($T$823="Transportation",AS744,IF($T$823="Waste",AY744,"")))),"")))))</f>
        <v/>
      </c>
      <c r="Z954" s="124" t="str">
        <f>IF('Analysis_2-must not modify'!$T954="","",IF($S$823="Total GHG",IF($T$823="All sectors",Y132,IF($T$823="Stationary",AK132,IF($T$823="Transportation",AT132,""))),IF($S$823="Per capita",IF($T$823="All sectors",Y336,IF($T$823="Stationary",AK336,IF($T$823="Transportation",AT336,""))),IF($S$823="Per unit land area (km2)",IF($T$823="All sectors",Y540,IF($T$823="Stationary",AK540,IF($T$823="Transportation",AT540,""))),IF($S$823="Per unit GDP ($m)",IF($T$823="All sectors",Y744,IF($T$823="Stationary",AK744,IF($T$823="Transportation",AT744,""))),"")))))</f>
        <v/>
      </c>
      <c r="AA954" s="124" t="str">
        <f>IF('Analysis_2-must not modify'!$T954="","",IF($S$823="Total GHG",IF($T$823="All sectors","",IF($T$823="Stationary",AL132,"")),IF($S$823="Per capita",IF($T$823="All sectors","",IF($T$823="Stationary",AL336,"")),IF($S$823="Per unit land area (km2)",IF($T$823="All sectors","",IF($T$823="Stationary",AL540,"")),IF($S$823="Per unit GDP ($m)",IF($T$823="All sectors","",IF($T$823="Stationary",AL744,"")),"")))))</f>
        <v/>
      </c>
      <c r="AB954" s="124" t="str">
        <f>IF('Analysis_2-must not modify'!$T954="","",IF($S$823="Total GHG",IF($T$823="All sectors","",IF($T$823="Stationary",AM132,"")),IF($S$823="Per capita",IF($T$823="All sectors","",IF($T$823="Stationary",AM336,"")),IF($S$823="Per unit land area (km2)",IF($T$823="All sectors","",IF($T$823="Stationary",AM540,"")),IF($S$823="Per unit GDP ($m)",IF($T$823="All sectors","",IF($T$823="Stationary",AM744,"")),"")))))</f>
        <v/>
      </c>
      <c r="AC954" s="124" t="str">
        <f>IF('Analysis_2-must not modify'!$T954="","",IF($S$823="Total GHG",IF($T$823="All sectors","",IF($T$823="Stationary",AN132,"")),IF($S$823="Per capita",IF($T$823="All sectors","",IF($T$823="Stationary",AN336,"")),IF($S$823="Per unit land area (km2)",IF($T$823="All sectors","",IF($T$823="Stationary",AN540,"")),IF($S$823="Per unit GDP ($m)",IF($T$823="All sectors","",IF($T$823="Stationary",AN744,"")),"")))))</f>
        <v/>
      </c>
      <c r="AD954" s="121" t="str">
        <f>IF(U954&lt;X$1+1,U954,IF('Analysis_2-must not modify'!$U954="","",RANK('Analysis_2-must not modify'!$U954,rankORIGINAL)+'Analysis_2-must not modify'!X$1))</f>
        <v/>
      </c>
      <c r="AE954" s="50" t="str">
        <f t="shared" si="564"/>
        <v/>
      </c>
      <c r="AF954" s="83">
        <f t="shared" si="589"/>
        <v>3.0906542134701067</v>
      </c>
      <c r="AG954" s="83">
        <f t="shared" si="589"/>
        <v>4.3241984455984515</v>
      </c>
      <c r="AH954" s="83">
        <f t="shared" si="589"/>
        <v>1.9621217498061834</v>
      </c>
      <c r="AI954" s="83" t="str">
        <f t="shared" si="589"/>
        <v/>
      </c>
      <c r="AJ954" s="83" t="str">
        <f t="shared" si="589"/>
        <v/>
      </c>
      <c r="AK954" s="83">
        <f t="shared" si="589"/>
        <v>2.7337622236182919E-2</v>
      </c>
      <c r="AL954" s="83" t="str">
        <f t="shared" si="589"/>
        <v/>
      </c>
      <c r="AM954" s="83">
        <f t="shared" si="589"/>
        <v>8.8293282290379818E-2</v>
      </c>
      <c r="AN954" s="83">
        <f t="shared" ca="1" si="578"/>
        <v>17</v>
      </c>
      <c r="AO954" s="50" t="str">
        <f t="shared" si="565"/>
        <v/>
      </c>
      <c r="AP954" s="83">
        <f t="shared" si="590"/>
        <v>1.8401002727644515</v>
      </c>
      <c r="AQ954" s="83">
        <f t="shared" si="590"/>
        <v>0.14344689506150626</v>
      </c>
      <c r="AR954" s="83">
        <f t="shared" si="590"/>
        <v>1.6064145891866684E-3</v>
      </c>
      <c r="AS954" s="83">
        <f t="shared" si="590"/>
        <v>0.61096293110628097</v>
      </c>
      <c r="AT954" s="83">
        <f t="shared" si="590"/>
        <v>0.28763871304126337</v>
      </c>
      <c r="AU954" s="83">
        <f t="shared" ca="1" si="579"/>
        <v>21</v>
      </c>
      <c r="AV954" s="50" t="str">
        <f t="shared" si="566"/>
        <v/>
      </c>
      <c r="AW954" s="83">
        <f t="shared" si="591"/>
        <v>0.46351509471531932</v>
      </c>
      <c r="AX954" s="83" t="str">
        <f t="shared" si="591"/>
        <v/>
      </c>
      <c r="AY954" s="83" t="str">
        <f t="shared" si="591"/>
        <v/>
      </c>
      <c r="AZ954" s="83">
        <f t="shared" si="591"/>
        <v>7.1211361641687732E-2</v>
      </c>
      <c r="BA954" s="83">
        <f t="shared" ca="1" si="580"/>
        <v>47</v>
      </c>
      <c r="BB954" s="50" t="str">
        <f t="shared" si="567"/>
        <v/>
      </c>
      <c r="BC954" s="83" t="str">
        <f t="shared" si="581"/>
        <v/>
      </c>
      <c r="BD954" s="83" t="str">
        <f t="shared" si="582"/>
        <v/>
      </c>
      <c r="BE954" s="83" t="e">
        <f t="shared" ca="1" si="583"/>
        <v>#VALUE!</v>
      </c>
      <c r="BF954" s="50" t="str">
        <f t="shared" si="568"/>
        <v/>
      </c>
    </row>
    <row r="955" spans="1:58" ht="15" customHeight="1">
      <c r="A955" s="25">
        <f t="shared" si="562"/>
        <v>35</v>
      </c>
      <c r="B955" s="25">
        <v>124</v>
      </c>
      <c r="C955" s="112" t="str">
        <f t="shared" si="576"/>
        <v>Los Angeles_2013</v>
      </c>
      <c r="D955" s="112" t="str">
        <f>IFERROR(VLOOKUP($C955,'Analysis-must not modify'!$C:$G,4,FALSE),"")</f>
        <v>USA</v>
      </c>
      <c r="E955" s="112" t="str">
        <f>IFERROR(VLOOKUP($C955,'Analysis-must not modify'!$C:$G,5,FALSE),"")</f>
        <v>North America</v>
      </c>
      <c r="F955" s="112" t="str">
        <f t="shared" si="554"/>
        <v>North_America</v>
      </c>
      <c r="G955" s="121">
        <f>VLOOKUP(C955,'Analysis-must not modify'!C:D,2,FALSE)</f>
        <v>2013</v>
      </c>
      <c r="H955" s="121" t="str">
        <f>VLOOKUP(C955,'Analysis-must not modify'!C:FF,160,FALSE)</f>
        <v>No</v>
      </c>
      <c r="I955" s="121" t="str">
        <f>VLOOKUP(C955,'Analysis-must not modify'!C:FI,161,FALSE)</f>
        <v>Mediterranean</v>
      </c>
      <c r="J955" s="121">
        <f>VLOOKUP(C955,'Analysis-must not modify'!C:FI,162,FALSE)</f>
        <v>223138.29376419159</v>
      </c>
      <c r="K955" s="121">
        <f>VLOOKUP(C955,'Analysis-must not modify'!C:FI,163,FALSE)</f>
        <v>3199.6210873146624</v>
      </c>
      <c r="L955" s="121">
        <f t="shared" si="555"/>
        <v>1</v>
      </c>
      <c r="M955" s="121">
        <f t="shared" si="556"/>
        <v>1</v>
      </c>
      <c r="N955" s="121">
        <f t="shared" si="557"/>
        <v>1</v>
      </c>
      <c r="O955" s="121">
        <f t="shared" si="558"/>
        <v>1</v>
      </c>
      <c r="P955" s="121">
        <f t="shared" si="563"/>
        <v>1</v>
      </c>
      <c r="Q955" s="121">
        <f t="shared" si="559"/>
        <v>0</v>
      </c>
      <c r="R955" s="121" t="str">
        <f t="shared" si="560"/>
        <v/>
      </c>
      <c r="S955" s="122" t="str">
        <f t="shared" si="561"/>
        <v/>
      </c>
      <c r="T955" s="121" t="str">
        <f t="shared" si="577"/>
        <v/>
      </c>
      <c r="U955" s="121" t="str">
        <f>IFERROR(IF('Analysis_2-must not modify'!$R955="","",IF($S$823="Total GHG",IF($T$823="All sectors",AA133,IF($T$823="Stationary",AB133,IF($T$823="Transportation",AC133,IF($T$823="Waste",AD133,IF($T$823="IPPU",AE133,Iif($T$823="AFOLU",AF133)))))),IF($S$823="Per capita",IF($T$823="All sectors",AA337,IF($T$823="Stationary",AB337,IF($T$823="Transportation",AC337,IF($T$823="Waste",AD337,IF($T$823="IPPU",AE337,IF($T$823="AFOLU",AF337)))))),IF($S$823="Per unit land area (km2)",IF($T$823="All sectors",AA541,IF($T$823="Stationary",AB541,IF($T$823="Transportation",AC541,IF($T$823="Waste",AD541,IF($T$823="IPPU",AE541,IF($T$823="AFOLU",AF541)))))),IF($S$823="Per unit GDP ($m)",IF($T$823="All sectors",AA745,IF($T$823="Stationary",AB745,IF($T$823="Transportation",AC745,IF($T$823="Waste",AD745,IF($T$823="IPPU",AE745,IF($T$823="AFOLU",AF745)))))),""))))),"")</f>
        <v/>
      </c>
      <c r="V955" s="124" t="str">
        <f>IF('Analysis_2-must not modify'!$T955="","",IF($S$823="Total GHG",IF($T$823="All sectors",U133,IF($T$823="Stationary",AG133,IF($T$823="Transportation",AP133,IF($T$823="Waste",AV133,IF($T$823="IPPU",BA133,Iif($T$823="AFOLU",BD133)))))),IF($S$823="Per capita",IF($T$823="All sectors",U337,IF($T$823="Stationary",AG337,IF($T$823="Transportation",AP337,IF($T$823="Waste",AV337,IF($T$823="IPPU",BA337,IF($T$823="AFOLU",BD337)))))),IF($S$823="Per unit land area (km2)",IF($T$823="All sectors",U541,IF($T$823="Stationary",AG541,IF($T$823="Transportation",AP541,IF($T$823="Waste",AV541,IF($T$823="IPPU",BA541,Iif($T$823="AFOLU",BD541)))))),IF($S$823="Per unit GDP ($m)",IF($T$823="All sectors",U745,IF($T$823="Stationary",AG745,IF($T$823="Transportation",AP745,IF($T$823="Waste",AV745,IF($T$823="IPPU",BA133,IF($T$823="AFOLU",BD745)))))),"")))))</f>
        <v/>
      </c>
      <c r="W955" s="124" t="str">
        <f>IF('Analysis_2-must not modify'!$T955="","",IF($S$823="Total GHG",IF($T$823="All sectors",V133,IF($T$823="Stationary",AH133,IF($T$823="Transportation",AQ133,IF($T$823="Waste",AW133,IF($T$823="IPPU",BB133,Iif($T$823="AFOLU",BE133)))))),IF($S$823="Per capita",IF($T$823="All sectors",V337,IF($T$823="Stationary",AH337,IF($T$823="Transportation",AQ337,IF($T$823="Waste",AW337,IF($T$823="IPPU",BB337,IF($T$823="AFOLU",BE337)))))),IF($S$823="Per unit land area (km2)",IF($T$823="All sectors",V541,IF($T$823="Stationary",AH541,IF($T$823="Transportation",AQ541,IF($T$823="Waste",AW541,IF($T$823="IPPU",BB541,Iif($T$823="AFOLU",BE541)))))),IF($S$823="Per unit GDP ($m)",IF($T$823="All sectors",V745,IF($T$823="Stationary",AH745,IF($T$823="Transportation",AQ745,IF($T$823="Waste",AW745,IF($T$823="IPPU",BB133,IF($T$823="AFOLU",BE745)))))),"")))))</f>
        <v/>
      </c>
      <c r="X955" s="124" t="str">
        <f>IF('Analysis_2-must not modify'!$T955="","",IF($S$823="Total GHG",IF($T$823="All sectors",W133,IF($T$823="Stationary",AI133,IF($T$823="Transportation",AR133,IF($T$823="Waste",AX133,IF($T$823="IPPU","",IF($T$823="AFOLU",BF133)))))),IF($S$823="Per capita",IF($T$823="All sectors",W337,IF($T$823="Stationary",AI337,IF($T$823="Transportation",AR337,IF($T$823="Waste",AX337,IF($T$823="IPPU","",IF($T$823="AFOLU",BF337)))))),IF($S$823="Per unit land area (km2)",IF($T$823="All sectors",W541,IF($T$823="Stationary",AI541,IF($T$823="Transportation",AR541,IF($T$823="Waste",AX541,IF($T$823="IPPU","",IF($T$823="AFOLU",BF541)))))),IF($S$823="Per unit GDP ($m)",IF($T$823="All sectors",W745,IF($T$823="Stationary",AI745,IF($T$823="Transportation",AR745,IF($T$823="Waste",AX745,IF($T$823="IPPU","",IF($T$823="AFOLU",BF745)))))),"")))))</f>
        <v/>
      </c>
      <c r="Y955" s="124" t="str">
        <f>IF('Analysis_2-must not modify'!$T955="","",IF($S$823="Total GHG",IF($T$823="All sectors",X133,IF($T$823="Stationary",AJ133,IF($T$823="Transportation",AS133,IF($T$823="Waste",AY133,"")))),IF($S$823="Per capita",IF($T$823="All sectors",X337,IF($T$823="Stationary",AJ337,IF($T$823="Transportation",AS337,IF($T$823="Waste",AY337,"")))),IF($S$823="Per unit land area (km2)",IF($T$823="All sectors",X541,IF($T$823="Stationary",AJ541,IF($T$823="Transportation",AS541,IF($T$823="Waste",AY541,"")))),IF($S$823="Per unit GDP ($m)",IF($T$823="All sectors",X745,IF($T$823="Stationary",AJ745,IF($T$823="Transportation",AS745,IF($T$823="Waste",AY745,"")))),"")))))</f>
        <v/>
      </c>
      <c r="Z955" s="124" t="str">
        <f>IF('Analysis_2-must not modify'!$T955="","",IF($S$823="Total GHG",IF($T$823="All sectors",Y133,IF($T$823="Stationary",AK133,IF($T$823="Transportation",AT133,""))),IF($S$823="Per capita",IF($T$823="All sectors",Y337,IF($T$823="Stationary",AK337,IF($T$823="Transportation",AT337,""))),IF($S$823="Per unit land area (km2)",IF($T$823="All sectors",Y541,IF($T$823="Stationary",AK541,IF($T$823="Transportation",AT541,""))),IF($S$823="Per unit GDP ($m)",IF($T$823="All sectors",Y745,IF($T$823="Stationary",AK745,IF($T$823="Transportation",AT745,""))),"")))))</f>
        <v/>
      </c>
      <c r="AA955" s="124" t="str">
        <f>IF('Analysis_2-must not modify'!$T955="","",IF($S$823="Total GHG",IF($T$823="All sectors","",IF($T$823="Stationary",AL133,"")),IF($S$823="Per capita",IF($T$823="All sectors","",IF($T$823="Stationary",AL337,"")),IF($S$823="Per unit land area (km2)",IF($T$823="All sectors","",IF($T$823="Stationary",AL541,"")),IF($S$823="Per unit GDP ($m)",IF($T$823="All sectors","",IF($T$823="Stationary",AL745,"")),"")))))</f>
        <v/>
      </c>
      <c r="AB955" s="124" t="str">
        <f>IF('Analysis_2-must not modify'!$T955="","",IF($S$823="Total GHG",IF($T$823="All sectors","",IF($T$823="Stationary",AM133,"")),IF($S$823="Per capita",IF($T$823="All sectors","",IF($T$823="Stationary",AM337,"")),IF($S$823="Per unit land area (km2)",IF($T$823="All sectors","",IF($T$823="Stationary",AM541,"")),IF($S$823="Per unit GDP ($m)",IF($T$823="All sectors","",IF($T$823="Stationary",AM745,"")),"")))))</f>
        <v/>
      </c>
      <c r="AC955" s="124" t="str">
        <f>IF('Analysis_2-must not modify'!$T955="","",IF($S$823="Total GHG",IF($T$823="All sectors","",IF($T$823="Stationary",AN133,"")),IF($S$823="Per capita",IF($T$823="All sectors","",IF($T$823="Stationary",AN337,"")),IF($S$823="Per unit land area (km2)",IF($T$823="All sectors","",IF($T$823="Stationary",AN541,"")),IF($S$823="Per unit GDP ($m)",IF($T$823="All sectors","",IF($T$823="Stationary",AN745,"")),"")))))</f>
        <v/>
      </c>
      <c r="AD955" s="121" t="str">
        <f>IF(U955&lt;X$1+1,U955,IF('Analysis_2-must not modify'!$U955="","",RANK('Analysis_2-must not modify'!$U955,rankORIGINAL)+'Analysis_2-must not modify'!X$1))</f>
        <v/>
      </c>
      <c r="AE955" s="50" t="str">
        <f t="shared" si="564"/>
        <v/>
      </c>
      <c r="AF955" s="83">
        <f t="shared" si="589"/>
        <v>1.7990482197751114</v>
      </c>
      <c r="AG955" s="83">
        <f t="shared" si="589"/>
        <v>2.0597400555995518</v>
      </c>
      <c r="AH955" s="83">
        <f t="shared" si="589"/>
        <v>1.2774445738261928</v>
      </c>
      <c r="AI955" s="83" t="str">
        <f t="shared" si="589"/>
        <v/>
      </c>
      <c r="AJ955" s="83" t="str">
        <f t="shared" si="589"/>
        <v/>
      </c>
      <c r="AK955" s="83" t="str">
        <f t="shared" si="589"/>
        <v/>
      </c>
      <c r="AL955" s="83" t="str">
        <f t="shared" si="589"/>
        <v/>
      </c>
      <c r="AM955" s="83">
        <f t="shared" si="589"/>
        <v>2.4533101399800829E-2</v>
      </c>
      <c r="AN955" s="83">
        <f t="shared" ca="1" si="578"/>
        <v>43</v>
      </c>
      <c r="AO955" s="50" t="str">
        <f t="shared" si="565"/>
        <v/>
      </c>
      <c r="AP955" s="83">
        <f t="shared" si="590"/>
        <v>1.2042475748177583</v>
      </c>
      <c r="AQ955" s="83">
        <f t="shared" si="590"/>
        <v>2.9060997513659849E-2</v>
      </c>
      <c r="AR955" s="83">
        <f t="shared" si="590"/>
        <v>4.2081151495492158E-2</v>
      </c>
      <c r="AS955" s="83">
        <f t="shared" si="590"/>
        <v>0.18743163540944063</v>
      </c>
      <c r="AT955" s="83">
        <f t="shared" si="590"/>
        <v>3.2813980754506332E-2</v>
      </c>
      <c r="AU955" s="83">
        <f t="shared" ca="1" si="579"/>
        <v>78</v>
      </c>
      <c r="AV955" s="50" t="str">
        <f t="shared" si="566"/>
        <v/>
      </c>
      <c r="AW955" s="83">
        <f t="shared" si="591"/>
        <v>0.2623956160953948</v>
      </c>
      <c r="AX955" s="83" t="str">
        <f t="shared" si="591"/>
        <v/>
      </c>
      <c r="AY955" s="83">
        <f t="shared" si="591"/>
        <v>3.8175259308201345E-3</v>
      </c>
      <c r="AZ955" s="83">
        <f t="shared" si="591"/>
        <v>7.919946803968481E-3</v>
      </c>
      <c r="BA955" s="83">
        <f t="shared" ca="1" si="580"/>
        <v>88</v>
      </c>
      <c r="BB955" s="50" t="str">
        <f t="shared" si="567"/>
        <v/>
      </c>
      <c r="BC955" s="83" t="str">
        <f t="shared" si="581"/>
        <v/>
      </c>
      <c r="BD955" s="83" t="str">
        <f t="shared" si="582"/>
        <v/>
      </c>
      <c r="BE955" s="83" t="e">
        <f t="shared" ca="1" si="583"/>
        <v>#VALUE!</v>
      </c>
      <c r="BF955" s="50" t="str">
        <f t="shared" si="568"/>
        <v/>
      </c>
    </row>
    <row r="956" spans="1:58" ht="15" customHeight="1">
      <c r="A956" s="25">
        <f t="shared" si="562"/>
        <v>35</v>
      </c>
      <c r="B956" s="25">
        <v>125</v>
      </c>
      <c r="C956" s="112" t="str">
        <f t="shared" si="576"/>
        <v>Los Angeles_2014</v>
      </c>
      <c r="D956" s="112" t="str">
        <f>IFERROR(VLOOKUP($C956,'Analysis-must not modify'!$C:$G,4,FALSE),"")</f>
        <v>USA</v>
      </c>
      <c r="E956" s="112" t="str">
        <f>IFERROR(VLOOKUP($C956,'Analysis-must not modify'!$C:$G,5,FALSE),"")</f>
        <v>North America</v>
      </c>
      <c r="F956" s="112" t="str">
        <f t="shared" si="554"/>
        <v>North_America</v>
      </c>
      <c r="G956" s="121">
        <f>VLOOKUP(C956,'Analysis-must not modify'!C:D,2,FALSE)</f>
        <v>2014</v>
      </c>
      <c r="H956" s="121" t="str">
        <f>VLOOKUP(C956,'Analysis-must not modify'!C:FF,160,FALSE)</f>
        <v>No</v>
      </c>
      <c r="I956" s="121" t="str">
        <f>VLOOKUP(C956,'Analysis-must not modify'!C:FI,161,FALSE)</f>
        <v>Mediterranean</v>
      </c>
      <c r="J956" s="121">
        <f>VLOOKUP(C956,'Analysis-must not modify'!C:FI,162,FALSE)</f>
        <v>221098.66069686209</v>
      </c>
      <c r="K956" s="121">
        <f>VLOOKUP(C956,'Analysis-must not modify'!C:FI,163,FALSE)</f>
        <v>3229.1375617792423</v>
      </c>
      <c r="L956" s="121">
        <f t="shared" si="555"/>
        <v>1</v>
      </c>
      <c r="M956" s="121">
        <f t="shared" si="556"/>
        <v>1</v>
      </c>
      <c r="N956" s="121">
        <f t="shared" si="557"/>
        <v>1</v>
      </c>
      <c r="O956" s="121">
        <f t="shared" si="558"/>
        <v>1</v>
      </c>
      <c r="P956" s="121">
        <f t="shared" si="563"/>
        <v>1</v>
      </c>
      <c r="Q956" s="121">
        <f t="shared" si="559"/>
        <v>0</v>
      </c>
      <c r="R956" s="121" t="str">
        <f t="shared" si="560"/>
        <v/>
      </c>
      <c r="S956" s="122" t="str">
        <f t="shared" si="561"/>
        <v/>
      </c>
      <c r="T956" s="121" t="str">
        <f t="shared" si="577"/>
        <v/>
      </c>
      <c r="U956" s="121" t="str">
        <f>IFERROR(IF('Analysis_2-must not modify'!$R956="","",IF($S$823="Total GHG",IF($T$823="All sectors",AA134,IF($T$823="Stationary",AB134,IF($T$823="Transportation",AC134,IF($T$823="Waste",AD134,IF($T$823="IPPU",AE134,Iif($T$823="AFOLU",AF134)))))),IF($S$823="Per capita",IF($T$823="All sectors",AA338,IF($T$823="Stationary",AB338,IF($T$823="Transportation",AC338,IF($T$823="Waste",AD338,IF($T$823="IPPU",AE338,IF($T$823="AFOLU",AF338)))))),IF($S$823="Per unit land area (km2)",IF($T$823="All sectors",AA542,IF($T$823="Stationary",AB542,IF($T$823="Transportation",AC542,IF($T$823="Waste",AD542,IF($T$823="IPPU",AE542,IF($T$823="AFOLU",AF542)))))),IF($S$823="Per unit GDP ($m)",IF($T$823="All sectors",AA746,IF($T$823="Stationary",AB746,IF($T$823="Transportation",AC746,IF($T$823="Waste",AD746,IF($T$823="IPPU",AE746,IF($T$823="AFOLU",AF746)))))),""))))),"")</f>
        <v/>
      </c>
      <c r="V956" s="124" t="str">
        <f>IF('Analysis_2-must not modify'!$T956="","",IF($S$823="Total GHG",IF($T$823="All sectors",U134,IF($T$823="Stationary",AG134,IF($T$823="Transportation",AP134,IF($T$823="Waste",AV134,IF($T$823="IPPU",BA134,Iif($T$823="AFOLU",BD134)))))),IF($S$823="Per capita",IF($T$823="All sectors",U338,IF($T$823="Stationary",AG338,IF($T$823="Transportation",AP338,IF($T$823="Waste",AV338,IF($T$823="IPPU",BA338,IF($T$823="AFOLU",BD338)))))),IF($S$823="Per unit land area (km2)",IF($T$823="All sectors",U542,IF($T$823="Stationary",AG542,IF($T$823="Transportation",AP542,IF($T$823="Waste",AV542,IF($T$823="IPPU",BA542,Iif($T$823="AFOLU",BD542)))))),IF($S$823="Per unit GDP ($m)",IF($T$823="All sectors",U746,IF($T$823="Stationary",AG746,IF($T$823="Transportation",AP746,IF($T$823="Waste",AV746,IF($T$823="IPPU",BA134,IF($T$823="AFOLU",BD746)))))),"")))))</f>
        <v/>
      </c>
      <c r="W956" s="124" t="str">
        <f>IF('Analysis_2-must not modify'!$T956="","",IF($S$823="Total GHG",IF($T$823="All sectors",V134,IF($T$823="Stationary",AH134,IF($T$823="Transportation",AQ134,IF($T$823="Waste",AW134,IF($T$823="IPPU",BB134,Iif($T$823="AFOLU",BE134)))))),IF($S$823="Per capita",IF($T$823="All sectors",V338,IF($T$823="Stationary",AH338,IF($T$823="Transportation",AQ338,IF($T$823="Waste",AW338,IF($T$823="IPPU",BB338,IF($T$823="AFOLU",BE338)))))),IF($S$823="Per unit land area (km2)",IF($T$823="All sectors",V542,IF($T$823="Stationary",AH542,IF($T$823="Transportation",AQ542,IF($T$823="Waste",AW542,IF($T$823="IPPU",BB542,Iif($T$823="AFOLU",BE542)))))),IF($S$823="Per unit GDP ($m)",IF($T$823="All sectors",V746,IF($T$823="Stationary",AH746,IF($T$823="Transportation",AQ746,IF($T$823="Waste",AW746,IF($T$823="IPPU",BB134,IF($T$823="AFOLU",BE746)))))),"")))))</f>
        <v/>
      </c>
      <c r="X956" s="124" t="str">
        <f>IF('Analysis_2-must not modify'!$T956="","",IF($S$823="Total GHG",IF($T$823="All sectors",W134,IF($T$823="Stationary",AI134,IF($T$823="Transportation",AR134,IF($T$823="Waste",AX134,IF($T$823="IPPU","",IF($T$823="AFOLU",BF134)))))),IF($S$823="Per capita",IF($T$823="All sectors",W338,IF($T$823="Stationary",AI338,IF($T$823="Transportation",AR338,IF($T$823="Waste",AX338,IF($T$823="IPPU","",IF($T$823="AFOLU",BF338)))))),IF($S$823="Per unit land area (km2)",IF($T$823="All sectors",W542,IF($T$823="Stationary",AI542,IF($T$823="Transportation",AR542,IF($T$823="Waste",AX542,IF($T$823="IPPU","",IF($T$823="AFOLU",BF542)))))),IF($S$823="Per unit GDP ($m)",IF($T$823="All sectors",W746,IF($T$823="Stationary",AI746,IF($T$823="Transportation",AR746,IF($T$823="Waste",AX746,IF($T$823="IPPU","",IF($T$823="AFOLU",BF746)))))),"")))))</f>
        <v/>
      </c>
      <c r="Y956" s="124" t="str">
        <f>IF('Analysis_2-must not modify'!$T956="","",IF($S$823="Total GHG",IF($T$823="All sectors",X134,IF($T$823="Stationary",AJ134,IF($T$823="Transportation",AS134,IF($T$823="Waste",AY134,"")))),IF($S$823="Per capita",IF($T$823="All sectors",X338,IF($T$823="Stationary",AJ338,IF($T$823="Transportation",AS338,IF($T$823="Waste",AY338,"")))),IF($S$823="Per unit land area (km2)",IF($T$823="All sectors",X542,IF($T$823="Stationary",AJ542,IF($T$823="Transportation",AS542,IF($T$823="Waste",AY542,"")))),IF($S$823="Per unit GDP ($m)",IF($T$823="All sectors",X746,IF($T$823="Stationary",AJ746,IF($T$823="Transportation",AS746,IF($T$823="Waste",AY746,"")))),"")))))</f>
        <v/>
      </c>
      <c r="Z956" s="124" t="str">
        <f>IF('Analysis_2-must not modify'!$T956="","",IF($S$823="Total GHG",IF($T$823="All sectors",Y134,IF($T$823="Stationary",AK134,IF($T$823="Transportation",AT134,""))),IF($S$823="Per capita",IF($T$823="All sectors",Y338,IF($T$823="Stationary",AK338,IF($T$823="Transportation",AT338,""))),IF($S$823="Per unit land area (km2)",IF($T$823="All sectors",Y542,IF($T$823="Stationary",AK542,IF($T$823="Transportation",AT542,""))),IF($S$823="Per unit GDP ($m)",IF($T$823="All sectors",Y746,IF($T$823="Stationary",AK746,IF($T$823="Transportation",AT746,""))),"")))))</f>
        <v/>
      </c>
      <c r="AA956" s="124" t="str">
        <f>IF('Analysis_2-must not modify'!$T956="","",IF($S$823="Total GHG",IF($T$823="All sectors","",IF($T$823="Stationary",AL134,"")),IF($S$823="Per capita",IF($T$823="All sectors","",IF($T$823="Stationary",AL338,"")),IF($S$823="Per unit land area (km2)",IF($T$823="All sectors","",IF($T$823="Stationary",AL542,"")),IF($S$823="Per unit GDP ($m)",IF($T$823="All sectors","",IF($T$823="Stationary",AL746,"")),"")))))</f>
        <v/>
      </c>
      <c r="AB956" s="124" t="str">
        <f>IF('Analysis_2-must not modify'!$T956="","",IF($S$823="Total GHG",IF($T$823="All sectors","",IF($T$823="Stationary",AM134,"")),IF($S$823="Per capita",IF($T$823="All sectors","",IF($T$823="Stationary",AM338,"")),IF($S$823="Per unit land area (km2)",IF($T$823="All sectors","",IF($T$823="Stationary",AM542,"")),IF($S$823="Per unit GDP ($m)",IF($T$823="All sectors","",IF($T$823="Stationary",AM746,"")),"")))))</f>
        <v/>
      </c>
      <c r="AC956" s="124" t="str">
        <f>IF('Analysis_2-must not modify'!$T956="","",IF($S$823="Total GHG",IF($T$823="All sectors","",IF($T$823="Stationary",AN134,"")),IF($S$823="Per capita",IF($T$823="All sectors","",IF($T$823="Stationary",AN338,"")),IF($S$823="Per unit land area (km2)",IF($T$823="All sectors","",IF($T$823="Stationary",AN542,"")),IF($S$823="Per unit GDP ($m)",IF($T$823="All sectors","",IF($T$823="Stationary",AN746,"")),"")))))</f>
        <v/>
      </c>
      <c r="AD956" s="121" t="str">
        <f>IF(U956&lt;X$1+1,U956,IF('Analysis_2-must not modify'!$U956="","",RANK('Analysis_2-must not modify'!$U956,rankORIGINAL)+'Analysis_2-must not modify'!X$1))</f>
        <v/>
      </c>
      <c r="AE956" s="50" t="str">
        <f t="shared" si="564"/>
        <v/>
      </c>
      <c r="AF956" s="83">
        <f t="shared" si="589"/>
        <v>1.6683415352150071</v>
      </c>
      <c r="AG956" s="83">
        <f t="shared" si="589"/>
        <v>2.1688063199622207</v>
      </c>
      <c r="AH956" s="83">
        <f t="shared" si="589"/>
        <v>1.9285912212590024</v>
      </c>
      <c r="AI956" s="83" t="str">
        <f t="shared" si="589"/>
        <v/>
      </c>
      <c r="AJ956" s="83" t="str">
        <f t="shared" si="589"/>
        <v/>
      </c>
      <c r="AK956" s="83" t="str">
        <f t="shared" si="589"/>
        <v/>
      </c>
      <c r="AL956" s="83" t="str">
        <f t="shared" si="589"/>
        <v/>
      </c>
      <c r="AM956" s="83">
        <f t="shared" si="589"/>
        <v>2.2735856755657993E-2</v>
      </c>
      <c r="AN956" s="83">
        <f t="shared" ca="1" si="578"/>
        <v>40</v>
      </c>
      <c r="AO956" s="50" t="str">
        <f t="shared" si="565"/>
        <v/>
      </c>
      <c r="AP956" s="83">
        <f t="shared" si="590"/>
        <v>1.1884994551326673</v>
      </c>
      <c r="AQ956" s="83">
        <f t="shared" si="590"/>
        <v>2.7688487286060551E-2</v>
      </c>
      <c r="AR956" s="83">
        <f t="shared" si="590"/>
        <v>4.7817787633351892E-2</v>
      </c>
      <c r="AS956" s="83">
        <f t="shared" si="590"/>
        <v>0.1857183850524726</v>
      </c>
      <c r="AT956" s="83">
        <f t="shared" si="590"/>
        <v>3.2601021605434301E-2</v>
      </c>
      <c r="AU956" s="83">
        <f t="shared" ca="1" si="579"/>
        <v>81</v>
      </c>
      <c r="AV956" s="50" t="str">
        <f t="shared" si="566"/>
        <v/>
      </c>
      <c r="AW956" s="83">
        <f t="shared" si="591"/>
        <v>0.31880489596356132</v>
      </c>
      <c r="AX956" s="83" t="str">
        <f t="shared" si="591"/>
        <v/>
      </c>
      <c r="AY956" s="83">
        <f t="shared" si="591"/>
        <v>3.7347804280537526E-3</v>
      </c>
      <c r="AZ956" s="83">
        <f t="shared" si="591"/>
        <v>7.4448418505005031E-3</v>
      </c>
      <c r="BA956" s="83">
        <f t="shared" ca="1" si="580"/>
        <v>81</v>
      </c>
      <c r="BB956" s="50" t="str">
        <f t="shared" si="567"/>
        <v/>
      </c>
      <c r="BC956" s="83" t="str">
        <f t="shared" si="581"/>
        <v/>
      </c>
      <c r="BD956" s="83" t="str">
        <f t="shared" si="582"/>
        <v/>
      </c>
      <c r="BE956" s="83" t="e">
        <f t="shared" ca="1" si="583"/>
        <v>#VALUE!</v>
      </c>
      <c r="BF956" s="50" t="str">
        <f t="shared" si="568"/>
        <v/>
      </c>
    </row>
    <row r="957" spans="1:58" ht="15" customHeight="1">
      <c r="A957" s="25">
        <f t="shared" si="562"/>
        <v>35</v>
      </c>
      <c r="B957" s="25">
        <v>126</v>
      </c>
      <c r="C957" s="112" t="str">
        <f t="shared" si="576"/>
        <v>Los Angeles_2015</v>
      </c>
      <c r="D957" s="112" t="str">
        <f>IFERROR(VLOOKUP($C957,'Analysis-must not modify'!$C:$G,4,FALSE),"")</f>
        <v>USA</v>
      </c>
      <c r="E957" s="112" t="str">
        <f>IFERROR(VLOOKUP($C957,'Analysis-must not modify'!$C:$G,5,FALSE),"")</f>
        <v>North America</v>
      </c>
      <c r="F957" s="112" t="str">
        <f t="shared" si="554"/>
        <v>North_America</v>
      </c>
      <c r="G957" s="121">
        <f>VLOOKUP(C957,'Analysis-must not modify'!C:D,2,FALSE)</f>
        <v>2015</v>
      </c>
      <c r="H957" s="121" t="str">
        <f>VLOOKUP(C957,'Analysis-must not modify'!C:FF,160,FALSE)</f>
        <v>No</v>
      </c>
      <c r="I957" s="121" t="str">
        <f>VLOOKUP(C957,'Analysis-must not modify'!C:FI,161,FALSE)</f>
        <v>Mediterranean</v>
      </c>
      <c r="J957" s="121">
        <f>VLOOKUP(C957,'Analysis-must not modify'!C:FI,162,FALSE)</f>
        <v>223138.29376419159</v>
      </c>
      <c r="K957" s="121">
        <f>VLOOKUP(C957,'Analysis-must not modify'!C:FI,163,FALSE)</f>
        <v>3199.6210873146624</v>
      </c>
      <c r="L957" s="121">
        <f t="shared" si="555"/>
        <v>1</v>
      </c>
      <c r="M957" s="121">
        <f t="shared" si="556"/>
        <v>1</v>
      </c>
      <c r="N957" s="121">
        <f t="shared" si="557"/>
        <v>1</v>
      </c>
      <c r="O957" s="121">
        <f t="shared" si="558"/>
        <v>1</v>
      </c>
      <c r="P957" s="121">
        <f t="shared" si="563"/>
        <v>1</v>
      </c>
      <c r="Q957" s="121">
        <f t="shared" si="559"/>
        <v>0</v>
      </c>
      <c r="R957" s="121" t="str">
        <f t="shared" si="560"/>
        <v/>
      </c>
      <c r="S957" s="122" t="str">
        <f t="shared" si="561"/>
        <v/>
      </c>
      <c r="T957" s="121" t="str">
        <f t="shared" si="577"/>
        <v/>
      </c>
      <c r="U957" s="121" t="str">
        <f>IFERROR(IF('Analysis_2-must not modify'!$R957="","",IF($S$823="Total GHG",IF($T$823="All sectors",AA135,IF($T$823="Stationary",AB135,IF($T$823="Transportation",AC135,IF($T$823="Waste",AD135,IF($T$823="IPPU",AE135,Iif($T$823="AFOLU",AF135)))))),IF($S$823="Per capita",IF($T$823="All sectors",AA339,IF($T$823="Stationary",AB339,IF($T$823="Transportation",AC339,IF($T$823="Waste",AD339,IF($T$823="IPPU",AE339,IF($T$823="AFOLU",AF339)))))),IF($S$823="Per unit land area (km2)",IF($T$823="All sectors",AA543,IF($T$823="Stationary",AB543,IF($T$823="Transportation",AC543,IF($T$823="Waste",AD543,IF($T$823="IPPU",AE543,IF($T$823="AFOLU",AF543)))))),IF($S$823="Per unit GDP ($m)",IF($T$823="All sectors",AA747,IF($T$823="Stationary",AB747,IF($T$823="Transportation",AC747,IF($T$823="Waste",AD747,IF($T$823="IPPU",AE747,IF($T$823="AFOLU",AF747)))))),""))))),"")</f>
        <v/>
      </c>
      <c r="V957" s="124" t="str">
        <f>IF('Analysis_2-must not modify'!$T957="","",IF($S$823="Total GHG",IF($T$823="All sectors",U135,IF($T$823="Stationary",AG135,IF($T$823="Transportation",AP135,IF($T$823="Waste",AV135,IF($T$823="IPPU",BA135,Iif($T$823="AFOLU",BD135)))))),IF($S$823="Per capita",IF($T$823="All sectors",U339,IF($T$823="Stationary",AG339,IF($T$823="Transportation",AP339,IF($T$823="Waste",AV339,IF($T$823="IPPU",BA339,IF($T$823="AFOLU",BD339)))))),IF($S$823="Per unit land area (km2)",IF($T$823="All sectors",U543,IF($T$823="Stationary",AG543,IF($T$823="Transportation",AP543,IF($T$823="Waste",AV543,IF($T$823="IPPU",BA543,Iif($T$823="AFOLU",BD543)))))),IF($S$823="Per unit GDP ($m)",IF($T$823="All sectors",U747,IF($T$823="Stationary",AG747,IF($T$823="Transportation",AP747,IF($T$823="Waste",AV747,IF($T$823="IPPU",BA135,IF($T$823="AFOLU",BD747)))))),"")))))</f>
        <v/>
      </c>
      <c r="W957" s="124" t="str">
        <f>IF('Analysis_2-must not modify'!$T957="","",IF($S$823="Total GHG",IF($T$823="All sectors",V135,IF($T$823="Stationary",AH135,IF($T$823="Transportation",AQ135,IF($T$823="Waste",AW135,IF($T$823="IPPU",BB135,Iif($T$823="AFOLU",BE135)))))),IF($S$823="Per capita",IF($T$823="All sectors",V339,IF($T$823="Stationary",AH339,IF($T$823="Transportation",AQ339,IF($T$823="Waste",AW339,IF($T$823="IPPU",BB339,IF($T$823="AFOLU",BE339)))))),IF($S$823="Per unit land area (km2)",IF($T$823="All sectors",V543,IF($T$823="Stationary",AH543,IF($T$823="Transportation",AQ543,IF($T$823="Waste",AW543,IF($T$823="IPPU",BB543,Iif($T$823="AFOLU",BE543)))))),IF($S$823="Per unit GDP ($m)",IF($T$823="All sectors",V747,IF($T$823="Stationary",AH747,IF($T$823="Transportation",AQ747,IF($T$823="Waste",AW747,IF($T$823="IPPU",BB135,IF($T$823="AFOLU",BE747)))))),"")))))</f>
        <v/>
      </c>
      <c r="X957" s="124" t="str">
        <f>IF('Analysis_2-must not modify'!$T957="","",IF($S$823="Total GHG",IF($T$823="All sectors",W135,IF($T$823="Stationary",AI135,IF($T$823="Transportation",AR135,IF($T$823="Waste",AX135,IF($T$823="IPPU","",IF($T$823="AFOLU",BF135)))))),IF($S$823="Per capita",IF($T$823="All sectors",W339,IF($T$823="Stationary",AI339,IF($T$823="Transportation",AR339,IF($T$823="Waste",AX339,IF($T$823="IPPU","",IF($T$823="AFOLU",BF339)))))),IF($S$823="Per unit land area (km2)",IF($T$823="All sectors",W543,IF($T$823="Stationary",AI543,IF($T$823="Transportation",AR543,IF($T$823="Waste",AX543,IF($T$823="IPPU","",IF($T$823="AFOLU",BF543)))))),IF($S$823="Per unit GDP ($m)",IF($T$823="All sectors",W747,IF($T$823="Stationary",AI747,IF($T$823="Transportation",AR747,IF($T$823="Waste",AX747,IF($T$823="IPPU","",IF($T$823="AFOLU",BF747)))))),"")))))</f>
        <v/>
      </c>
      <c r="Y957" s="124" t="str">
        <f>IF('Analysis_2-must not modify'!$T957="","",IF($S$823="Total GHG",IF($T$823="All sectors",X135,IF($T$823="Stationary",AJ135,IF($T$823="Transportation",AS135,IF($T$823="Waste",AY135,"")))),IF($S$823="Per capita",IF($T$823="All sectors",X339,IF($T$823="Stationary",AJ339,IF($T$823="Transportation",AS339,IF($T$823="Waste",AY339,"")))),IF($S$823="Per unit land area (km2)",IF($T$823="All sectors",X543,IF($T$823="Stationary",AJ543,IF($T$823="Transportation",AS543,IF($T$823="Waste",AY543,"")))),IF($S$823="Per unit GDP ($m)",IF($T$823="All sectors",X747,IF($T$823="Stationary",AJ747,IF($T$823="Transportation",AS747,IF($T$823="Waste",AY747,"")))),"")))))</f>
        <v/>
      </c>
      <c r="Z957" s="124" t="str">
        <f>IF('Analysis_2-must not modify'!$T957="","",IF($S$823="Total GHG",IF($T$823="All sectors",Y135,IF($T$823="Stationary",AK135,IF($T$823="Transportation",AT135,""))),IF($S$823="Per capita",IF($T$823="All sectors",Y339,IF($T$823="Stationary",AK339,IF($T$823="Transportation",AT339,""))),IF($S$823="Per unit land area (km2)",IF($T$823="All sectors",Y543,IF($T$823="Stationary",AK543,IF($T$823="Transportation",AT543,""))),IF($S$823="Per unit GDP ($m)",IF($T$823="All sectors",Y747,IF($T$823="Stationary",AK747,IF($T$823="Transportation",AT747,""))),"")))))</f>
        <v/>
      </c>
      <c r="AA957" s="124" t="str">
        <f>IF('Analysis_2-must not modify'!$T957="","",IF($S$823="Total GHG",IF($T$823="All sectors","",IF($T$823="Stationary",AL135,"")),IF($S$823="Per capita",IF($T$823="All sectors","",IF($T$823="Stationary",AL339,"")),IF($S$823="Per unit land area (km2)",IF($T$823="All sectors","",IF($T$823="Stationary",AL543,"")),IF($S$823="Per unit GDP ($m)",IF($T$823="All sectors","",IF($T$823="Stationary",AL747,"")),"")))))</f>
        <v/>
      </c>
      <c r="AB957" s="124" t="str">
        <f>IF('Analysis_2-must not modify'!$T957="","",IF($S$823="Total GHG",IF($T$823="All sectors","",IF($T$823="Stationary",AM135,"")),IF($S$823="Per capita",IF($T$823="All sectors","",IF($T$823="Stationary",AM339,"")),IF($S$823="Per unit land area (km2)",IF($T$823="All sectors","",IF($T$823="Stationary",AM543,"")),IF($S$823="Per unit GDP ($m)",IF($T$823="All sectors","",IF($T$823="Stationary",AM747,"")),"")))))</f>
        <v/>
      </c>
      <c r="AC957" s="124" t="str">
        <f>IF('Analysis_2-must not modify'!$T957="","",IF($S$823="Total GHG",IF($T$823="All sectors","",IF($T$823="Stationary",AN135,"")),IF($S$823="Per capita",IF($T$823="All sectors","",IF($T$823="Stationary",AN339,"")),IF($S$823="Per unit land area (km2)",IF($T$823="All sectors","",IF($T$823="Stationary",AN543,"")),IF($S$823="Per unit GDP ($m)",IF($T$823="All sectors","",IF($T$823="Stationary",AN747,"")),"")))))</f>
        <v/>
      </c>
      <c r="AD957" s="121" t="str">
        <f>IF(U957&lt;X$1+1,U957,IF('Analysis_2-must not modify'!$U957="","",RANK('Analysis_2-must not modify'!$U957,rankORIGINAL)+'Analysis_2-must not modify'!X$1))</f>
        <v/>
      </c>
      <c r="AE957" s="50" t="str">
        <f t="shared" si="564"/>
        <v/>
      </c>
      <c r="AF957" s="83">
        <f t="shared" si="589"/>
        <v>1.6792536861420582</v>
      </c>
      <c r="AG957" s="83">
        <f t="shared" si="589"/>
        <v>2.1431597508876616</v>
      </c>
      <c r="AH957" s="83">
        <f t="shared" si="589"/>
        <v>1.8326359090781761</v>
      </c>
      <c r="AI957" s="83" t="str">
        <f t="shared" si="589"/>
        <v/>
      </c>
      <c r="AJ957" s="83" t="str">
        <f t="shared" si="589"/>
        <v/>
      </c>
      <c r="AK957" s="83" t="str">
        <f t="shared" si="589"/>
        <v/>
      </c>
      <c r="AL957" s="83" t="str">
        <f t="shared" si="589"/>
        <v/>
      </c>
      <c r="AM957" s="83">
        <f t="shared" si="589"/>
        <v>2.255146074204524E-2</v>
      </c>
      <c r="AN957" s="83">
        <f t="shared" ca="1" si="578"/>
        <v>41</v>
      </c>
      <c r="AO957" s="50" t="str">
        <f t="shared" si="565"/>
        <v/>
      </c>
      <c r="AP957" s="83">
        <f t="shared" si="590"/>
        <v>1.1836560476649238</v>
      </c>
      <c r="AQ957" s="83">
        <f t="shared" si="590"/>
        <v>2.8120252831523161E-2</v>
      </c>
      <c r="AR957" s="83">
        <f t="shared" si="590"/>
        <v>5.9676547367120282E-2</v>
      </c>
      <c r="AS957" s="83">
        <f t="shared" si="590"/>
        <v>0.18743163540944063</v>
      </c>
      <c r="AT957" s="83">
        <f t="shared" si="590"/>
        <v>3.4031260304865883E-2</v>
      </c>
      <c r="AU957" s="83">
        <f t="shared" ca="1" si="579"/>
        <v>79</v>
      </c>
      <c r="AV957" s="50" t="str">
        <f t="shared" si="566"/>
        <v/>
      </c>
      <c r="AW957" s="83">
        <f t="shared" si="591"/>
        <v>0.34503228650984658</v>
      </c>
      <c r="AX957" s="83" t="str">
        <f t="shared" si="591"/>
        <v/>
      </c>
      <c r="AY957" s="83">
        <f t="shared" si="591"/>
        <v>3.1033457347595999E-3</v>
      </c>
      <c r="AZ957" s="83">
        <f t="shared" si="591"/>
        <v>7.8314701480336774E-3</v>
      </c>
      <c r="BA957" s="83">
        <f t="shared" ca="1" si="580"/>
        <v>74</v>
      </c>
      <c r="BB957" s="50" t="str">
        <f t="shared" si="567"/>
        <v/>
      </c>
      <c r="BC957" s="83" t="str">
        <f t="shared" si="581"/>
        <v/>
      </c>
      <c r="BD957" s="83" t="str">
        <f t="shared" si="582"/>
        <v/>
      </c>
      <c r="BE957" s="83" t="e">
        <f t="shared" ca="1" si="583"/>
        <v>#VALUE!</v>
      </c>
      <c r="BF957" s="50" t="str">
        <f t="shared" si="568"/>
        <v/>
      </c>
    </row>
    <row r="958" spans="1:58" ht="15" customHeight="1">
      <c r="A958" s="25">
        <f t="shared" si="562"/>
        <v>36</v>
      </c>
      <c r="B958" s="25">
        <v>127</v>
      </c>
      <c r="C958" s="112" t="str">
        <f t="shared" si="576"/>
        <v>Los Angeles_2016</v>
      </c>
      <c r="D958" s="112" t="str">
        <f>IFERROR(VLOOKUP($C958,'Analysis-must not modify'!$C:$G,4,FALSE),"")</f>
        <v>USA</v>
      </c>
      <c r="E958" s="112" t="str">
        <f>IFERROR(VLOOKUP($C958,'Analysis-must not modify'!$C:$G,5,FALSE),"")</f>
        <v>North America</v>
      </c>
      <c r="F958" s="112" t="str">
        <f t="shared" si="554"/>
        <v>North_America</v>
      </c>
      <c r="G958" s="121">
        <f>VLOOKUP(C958,'Analysis-must not modify'!C:D,2,FALSE)</f>
        <v>2016</v>
      </c>
      <c r="H958" s="121" t="str">
        <f>VLOOKUP(C958,'Analysis-must not modify'!C:FF,160,FALSE)</f>
        <v>Yes</v>
      </c>
      <c r="I958" s="121" t="str">
        <f>VLOOKUP(C958,'Analysis-must not modify'!C:FI,161,FALSE)</f>
        <v>Mediterranean</v>
      </c>
      <c r="J958" s="121">
        <f>VLOOKUP(C958,'Analysis-must not modify'!C:FI,162,FALSE)</f>
        <v>223138.29376419159</v>
      </c>
      <c r="K958" s="121">
        <f>VLOOKUP(C958,'Analysis-must not modify'!C:FI,163,FALSE)</f>
        <v>3199.6210873146624</v>
      </c>
      <c r="L958" s="121">
        <f t="shared" si="555"/>
        <v>1</v>
      </c>
      <c r="M958" s="121">
        <f t="shared" si="556"/>
        <v>1</v>
      </c>
      <c r="N958" s="121">
        <f t="shared" si="557"/>
        <v>1</v>
      </c>
      <c r="O958" s="121">
        <f t="shared" si="558"/>
        <v>1</v>
      </c>
      <c r="P958" s="121">
        <f t="shared" si="563"/>
        <v>1</v>
      </c>
      <c r="Q958" s="121">
        <f t="shared" si="559"/>
        <v>1</v>
      </c>
      <c r="R958" s="121" t="str">
        <f t="shared" si="560"/>
        <v>Los Angeles_2016</v>
      </c>
      <c r="S958" s="122">
        <f t="shared" si="561"/>
        <v>2016</v>
      </c>
      <c r="T958" s="121" t="str">
        <f t="shared" si="577"/>
        <v>Los Angeles_2016</v>
      </c>
      <c r="U958" s="121">
        <f ca="1">IFERROR(IF('Analysis_2-must not modify'!$R958="","",IF($S$823="Total GHG",IF($T$823="All sectors",AA136,IF($T$823="Stationary",AB136,IF($T$823="Transportation",AC136,IF($T$823="Waste",AD136,IF($T$823="IPPU",AE136,Iif($T$823="AFOLU",AF136)))))),IF($S$823="Per capita",IF($T$823="All sectors",AA340,IF($T$823="Stationary",AB340,IF($T$823="Transportation",AC340,IF($T$823="Waste",AD340,IF($T$823="IPPU",AE340,IF($T$823="AFOLU",AF340)))))),IF($S$823="Per unit land area (km2)",IF($T$823="All sectors",AA544,IF($T$823="Stationary",AB544,IF($T$823="Transportation",AC544,IF($T$823="Waste",AD544,IF($T$823="IPPU",AE544,IF($T$823="AFOLU",AF544)))))),IF($S$823="Per unit GDP ($m)",IF($T$823="All sectors",AA748,IF($T$823="Stationary",AB748,IF($T$823="Transportation",AC748,IF($T$823="Waste",AD748,IF($T$823="IPPU",AE748,IF($T$823="AFOLU",AF748)))))),""))))),"")</f>
        <v>53</v>
      </c>
      <c r="V958" s="124">
        <f>IF('Analysis_2-must not modify'!$T958="","",IF($S$823="Total GHG",IF($T$823="All sectors",U136,IF($T$823="Stationary",AG136,IF($T$823="Transportation",AP136,IF($T$823="Waste",AV136,IF($T$823="IPPU",BA136,Iif($T$823="AFOLU",BD136)))))),IF($S$823="Per capita",IF($T$823="All sectors",U340,IF($T$823="Stationary",AG340,IF($T$823="Transportation",AP340,IF($T$823="Waste",AV340,IF($T$823="IPPU",BA340,IF($T$823="AFOLU",BD340)))))),IF($S$823="Per unit land area (km2)",IF($T$823="All sectors",U544,IF($T$823="Stationary",AG544,IF($T$823="Transportation",AP544,IF($T$823="Waste",AV544,IF($T$823="IPPU",BA544,Iif($T$823="AFOLU",BD544)))))),IF($S$823="Per unit GDP ($m)",IF($T$823="All sectors",U748,IF($T$823="Stationary",AG748,IF($T$823="Transportation",AP748,IF($T$823="Waste",AV748,IF($T$823="IPPU",BA136,IF($T$823="AFOLU",BD748)))))),"")))))</f>
        <v>5.018007352956074</v>
      </c>
      <c r="W958" s="124">
        <f>IF('Analysis_2-must not modify'!$T958="","",IF($S$823="Total GHG",IF($T$823="All sectors",V136,IF($T$823="Stationary",AH136,IF($T$823="Transportation",AQ136,IF($T$823="Waste",AW136,IF($T$823="IPPU",BB136,Iif($T$823="AFOLU",BE136)))))),IF($S$823="Per capita",IF($T$823="All sectors",V340,IF($T$823="Stationary",AH340,IF($T$823="Transportation",AQ340,IF($T$823="Waste",AW340,IF($T$823="IPPU",BB340,IF($T$823="AFOLU",BE340)))))),IF($S$823="Per unit land area (km2)",IF($T$823="All sectors",V544,IF($T$823="Stationary",AH544,IF($T$823="Transportation",AQ544,IF($T$823="Waste",AW544,IF($T$823="IPPU",BB544,Iif($T$823="AFOLU",BE544)))))),IF($S$823="Per unit GDP ($m)",IF($T$823="All sectors",V748,IF($T$823="Stationary",AH748,IF($T$823="Transportation",AQ748,IF($T$823="Waste",AW748,IF($T$823="IPPU",BB136,IF($T$823="AFOLU",BE748)))))),"")))))</f>
        <v>1.4685813290356919</v>
      </c>
      <c r="X958" s="124">
        <f>IF('Analysis_2-must not modify'!$T958="","",IF($S$823="Total GHG",IF($T$823="All sectors",W136,IF($T$823="Stationary",AI136,IF($T$823="Transportation",AR136,IF($T$823="Waste",AX136,IF($T$823="IPPU","",IF($T$823="AFOLU",BF136)))))),IF($S$823="Per capita",IF($T$823="All sectors",W340,IF($T$823="Stationary",AI340,IF($T$823="Transportation",AR340,IF($T$823="Waste",AX340,IF($T$823="IPPU","",IF($T$823="AFOLU",BF340)))))),IF($S$823="Per unit land area (km2)",IF($T$823="All sectors",W544,IF($T$823="Stationary",AI544,IF($T$823="Transportation",AR544,IF($T$823="Waste",AX544,IF($T$823="IPPU","",IF($T$823="AFOLU",BF544)))))),IF($S$823="Per unit GDP ($m)",IF($T$823="All sectors",W748,IF($T$823="Stationary",AI748,IF($T$823="Transportation",AR748,IF($T$823="Waste",AX748,IF($T$823="IPPU","",IF($T$823="AFOLU",BF748)))))),"")))))</f>
        <v>0.38395127647837812</v>
      </c>
      <c r="Y958" s="124" t="str">
        <f>IF('Analysis_2-must not modify'!$T958="","",IF($S$823="Total GHG",IF($T$823="All sectors",X136,IF($T$823="Stationary",AJ136,IF($T$823="Transportation",AS136,IF($T$823="Waste",AY136,"")))),IF($S$823="Per capita",IF($T$823="All sectors",X340,IF($T$823="Stationary",AJ340,IF($T$823="Transportation",AS340,IF($T$823="Waste",AY340,"")))),IF($S$823="Per unit land area (km2)",IF($T$823="All sectors",X544,IF($T$823="Stationary",AJ544,IF($T$823="Transportation",AS544,IF($T$823="Waste",AY544,"")))),IF($S$823="Per unit GDP ($m)",IF($T$823="All sectors",X748,IF($T$823="Stationary",AJ748,IF($T$823="Transportation",AS748,IF($T$823="Waste",AY748,"")))),"")))))</f>
        <v/>
      </c>
      <c r="Z958" s="124" t="str">
        <f>IF('Analysis_2-must not modify'!$T958="","",IF($S$823="Total GHG",IF($T$823="All sectors",Y136,IF($T$823="Stationary",AK136,IF($T$823="Transportation",AT136,""))),IF($S$823="Per capita",IF($T$823="All sectors",Y340,IF($T$823="Stationary",AK340,IF($T$823="Transportation",AT340,""))),IF($S$823="Per unit land area (km2)",IF($T$823="All sectors",Y544,IF($T$823="Stationary",AK544,IF($T$823="Transportation",AT544,""))),IF($S$823="Per unit GDP ($m)",IF($T$823="All sectors",Y748,IF($T$823="Stationary",AK748,IF($T$823="Transportation",AT748,""))),"")))))</f>
        <v/>
      </c>
      <c r="AA958" s="124" t="str">
        <f>IF('Analysis_2-must not modify'!$T958="","",IF($S$823="Total GHG",IF($T$823="All sectors","",IF($T$823="Stationary",AL136,"")),IF($S$823="Per capita",IF($T$823="All sectors","",IF($T$823="Stationary",AL340,"")),IF($S$823="Per unit land area (km2)",IF($T$823="All sectors","",IF($T$823="Stationary",AL544,"")),IF($S$823="Per unit GDP ($m)",IF($T$823="All sectors","",IF($T$823="Stationary",AL748,"")),"")))))</f>
        <v/>
      </c>
      <c r="AB958" s="124" t="str">
        <f>IF('Analysis_2-must not modify'!$T958="","",IF($S$823="Total GHG",IF($T$823="All sectors","",IF($T$823="Stationary",AM136,"")),IF($S$823="Per capita",IF($T$823="All sectors","",IF($T$823="Stationary",AM340,"")),IF($S$823="Per unit land area (km2)",IF($T$823="All sectors","",IF($T$823="Stationary",AM544,"")),IF($S$823="Per unit GDP ($m)",IF($T$823="All sectors","",IF($T$823="Stationary",AM748,"")),"")))))</f>
        <v/>
      </c>
      <c r="AC958" s="124" t="str">
        <f>IF('Analysis_2-must not modify'!$T958="","",IF($S$823="Total GHG",IF($T$823="All sectors","",IF($T$823="Stationary",AN136,"")),IF($S$823="Per capita",IF($T$823="All sectors","",IF($T$823="Stationary",AN340,"")),IF($S$823="Per unit land area (km2)",IF($T$823="All sectors","",IF($T$823="Stationary",AN544,"")),IF($S$823="Per unit GDP ($m)",IF($T$823="All sectors","",IF($T$823="Stationary",AN748,"")),"")))))</f>
        <v/>
      </c>
      <c r="AD958" s="121">
        <f ca="1">IF(U958&lt;X$1+1,U958,IF('Analysis_2-must not modify'!$U958="","",RANK('Analysis_2-must not modify'!$U958,rankORIGINAL)+'Analysis_2-must not modify'!X$1))</f>
        <v>48</v>
      </c>
      <c r="AE958" s="50" t="str">
        <f t="shared" si="564"/>
        <v>Los Angeles_2016</v>
      </c>
      <c r="AF958" s="83">
        <f t="shared" si="589"/>
        <v>1.3942759070302957</v>
      </c>
      <c r="AG958" s="83">
        <f t="shared" si="589"/>
        <v>1.6363895359192751</v>
      </c>
      <c r="AH958" s="83">
        <f t="shared" si="589"/>
        <v>1.7463305834771576</v>
      </c>
      <c r="AI958" s="83" t="str">
        <f t="shared" si="589"/>
        <v/>
      </c>
      <c r="AJ958" s="83" t="str">
        <f t="shared" si="589"/>
        <v/>
      </c>
      <c r="AK958" s="83" t="str">
        <f t="shared" si="589"/>
        <v/>
      </c>
      <c r="AL958" s="83" t="str">
        <f t="shared" si="589"/>
        <v/>
      </c>
      <c r="AM958" s="83">
        <f t="shared" si="589"/>
        <v>9.2393346351365285E-3</v>
      </c>
      <c r="AN958" s="83">
        <f t="shared" ca="1" si="578"/>
        <v>44</v>
      </c>
      <c r="AO958" s="50" t="str">
        <f t="shared" si="565"/>
        <v>Los Angeles_2016</v>
      </c>
      <c r="AP958" s="83">
        <f t="shared" si="590"/>
        <v>1.1744663600634146</v>
      </c>
      <c r="AQ958" s="83">
        <f t="shared" si="590"/>
        <v>2.5910730974388826E-2</v>
      </c>
      <c r="AR958" s="83">
        <f t="shared" si="590"/>
        <v>4.604282838268535E-2</v>
      </c>
      <c r="AS958" s="83">
        <f t="shared" si="590"/>
        <v>0.18743163540944063</v>
      </c>
      <c r="AT958" s="83">
        <f t="shared" si="590"/>
        <v>3.4729774205762398E-2</v>
      </c>
      <c r="AU958" s="83">
        <f t="shared" ca="1" si="579"/>
        <v>83</v>
      </c>
      <c r="AV958" s="50" t="str">
        <f t="shared" si="566"/>
        <v>Los Angeles_2016</v>
      </c>
      <c r="AW958" s="83">
        <f t="shared" si="591"/>
        <v>0.37319954756599183</v>
      </c>
      <c r="AX958" s="83" t="str">
        <f t="shared" si="591"/>
        <v/>
      </c>
      <c r="AY958" s="83">
        <f t="shared" si="591"/>
        <v>3.2954169483191882E-3</v>
      </c>
      <c r="AZ958" s="83">
        <f t="shared" si="591"/>
        <v>7.4563119640671067E-3</v>
      </c>
      <c r="BA958" s="83">
        <f t="shared" ca="1" si="580"/>
        <v>69</v>
      </c>
      <c r="BB958" s="50" t="str">
        <f t="shared" si="567"/>
        <v>Los Angeles_2016</v>
      </c>
      <c r="BC958" s="83" t="str">
        <f t="shared" si="581"/>
        <v/>
      </c>
      <c r="BD958" s="83" t="str">
        <f t="shared" si="582"/>
        <v/>
      </c>
      <c r="BE958" s="83" t="e">
        <f t="shared" ca="1" si="583"/>
        <v>#VALUE!</v>
      </c>
      <c r="BF958" s="50" t="str">
        <f t="shared" si="568"/>
        <v>Los Angeles_2016</v>
      </c>
    </row>
    <row r="959" spans="1:58" ht="15" customHeight="1">
      <c r="A959" s="25">
        <f t="shared" si="562"/>
        <v>37</v>
      </c>
      <c r="B959" s="25">
        <v>128</v>
      </c>
      <c r="C959" s="112" t="str">
        <f t="shared" si="576"/>
        <v>New Orleans_2014</v>
      </c>
      <c r="D959" s="112" t="str">
        <f>IFERROR(VLOOKUP($C959,'Analysis-must not modify'!$C:$G,4,FALSE),"")</f>
        <v>USA</v>
      </c>
      <c r="E959" s="112" t="str">
        <f>IFERROR(VLOOKUP($C959,'Analysis-must not modify'!$C:$G,5,FALSE),"")</f>
        <v>North America</v>
      </c>
      <c r="F959" s="112" t="str">
        <f t="shared" si="554"/>
        <v>North_America</v>
      </c>
      <c r="G959" s="121">
        <f>VLOOKUP(C959,'Analysis-must not modify'!C:D,2,FALSE)</f>
        <v>2014</v>
      </c>
      <c r="H959" s="121" t="str">
        <f>VLOOKUP(C959,'Analysis-must not modify'!C:FF,160,FALSE)</f>
        <v>Yes</v>
      </c>
      <c r="I959" s="121" t="str">
        <f>VLOOKUP(C959,'Analysis-must not modify'!C:FI,161,FALSE)</f>
        <v>Sub-tropical</v>
      </c>
      <c r="J959" s="121">
        <f>VLOOKUP(C959,'Analysis-must not modify'!C:FI,162,FALSE)</f>
        <v>208861.48402539286</v>
      </c>
      <c r="K959" s="121">
        <f>VLOOKUP(C959,'Analysis-must not modify'!C:FI,163,FALSE)</f>
        <v>877.53424657534242</v>
      </c>
      <c r="L959" s="121">
        <f t="shared" si="555"/>
        <v>1</v>
      </c>
      <c r="M959" s="121">
        <f t="shared" si="556"/>
        <v>1</v>
      </c>
      <c r="N959" s="121">
        <f t="shared" si="557"/>
        <v>1</v>
      </c>
      <c r="O959" s="121">
        <f t="shared" si="558"/>
        <v>1</v>
      </c>
      <c r="P959" s="121">
        <f t="shared" si="563"/>
        <v>1</v>
      </c>
      <c r="Q959" s="121">
        <f t="shared" si="559"/>
        <v>1</v>
      </c>
      <c r="R959" s="121" t="str">
        <f t="shared" si="560"/>
        <v>New Orleans_2014</v>
      </c>
      <c r="S959" s="122">
        <f t="shared" si="561"/>
        <v>2014</v>
      </c>
      <c r="T959" s="121" t="str">
        <f t="shared" si="577"/>
        <v>New Orleans_2014</v>
      </c>
      <c r="U959" s="121">
        <f ca="1">IFERROR(IF('Analysis_2-must not modify'!$R959="","",IF($S$823="Total GHG",IF($T$823="All sectors",AA137,IF($T$823="Stationary",AB137,IF($T$823="Transportation",AC137,IF($T$823="Waste",AD137,IF($T$823="IPPU",AE137,Iif($T$823="AFOLU",AF137)))))),IF($S$823="Per capita",IF($T$823="All sectors",AA341,IF($T$823="Stationary",AB341,IF($T$823="Transportation",AC341,IF($T$823="Waste",AD341,IF($T$823="IPPU",AE341,IF($T$823="AFOLU",AF341)))))),IF($S$823="Per unit land area (km2)",IF($T$823="All sectors",AA545,IF($T$823="Stationary",AB545,IF($T$823="Transportation",AC545,IF($T$823="Waste",AD545,IF($T$823="IPPU",AE545,IF($T$823="AFOLU",AF545)))))),IF($S$823="Per unit GDP ($m)",IF($T$823="All sectors",AA749,IF($T$823="Stationary",AB749,IF($T$823="Transportation",AC749,IF($T$823="Waste",AD749,IF($T$823="IPPU",AE749,IF($T$823="AFOLU",AF749)))))),""))))),"")</f>
        <v>39</v>
      </c>
      <c r="V959" s="124">
        <f>IF('Analysis_2-must not modify'!$T959="","",IF($S$823="Total GHG",IF($T$823="All sectors",U137,IF($T$823="Stationary",AG137,IF($T$823="Transportation",AP137,IF($T$823="Waste",AV137,IF($T$823="IPPU",BA137,Iif($T$823="AFOLU",BD137)))))),IF($S$823="Per capita",IF($T$823="All sectors",U341,IF($T$823="Stationary",AG341,IF($T$823="Transportation",AP341,IF($T$823="Waste",AV341,IF($T$823="IPPU",BA341,IF($T$823="AFOLU",BD341)))))),IF($S$823="Per unit land area (km2)",IF($T$823="All sectors",U545,IF($T$823="Stationary",AG545,IF($T$823="Transportation",AP545,IF($T$823="Waste",AV545,IF($T$823="IPPU",BA545,Iif($T$823="AFOLU",BD545)))))),IF($S$823="Per unit GDP ($m)",IF($T$823="All sectors",U749,IF($T$823="Stationary",AG749,IF($T$823="Transportation",AP749,IF($T$823="Waste",AV749,IF($T$823="IPPU",BA137,IF($T$823="AFOLU",BD749)))))),"")))))</f>
        <v>4.6833443683699389</v>
      </c>
      <c r="W959" s="124">
        <f>IF('Analysis_2-must not modify'!$T959="","",IF($S$823="Total GHG",IF($T$823="All sectors",V137,IF($T$823="Stationary",AH137,IF($T$823="Transportation",AQ137,IF($T$823="Waste",AW137,IF($T$823="IPPU",BB137,Iif($T$823="AFOLU",BE137)))))),IF($S$823="Per capita",IF($T$823="All sectors",V341,IF($T$823="Stationary",AH341,IF($T$823="Transportation",AQ341,IF($T$823="Waste",AW341,IF($T$823="IPPU",BB341,IF($T$823="AFOLU",BE341)))))),IF($S$823="Per unit land area (km2)",IF($T$823="All sectors",V545,IF($T$823="Stationary",AH545,IF($T$823="Transportation",AQ545,IF($T$823="Waste",AW545,IF($T$823="IPPU",BB545,Iif($T$823="AFOLU",BE545)))))),IF($S$823="Per unit GDP ($m)",IF($T$823="All sectors",V749,IF($T$823="Stationary",AH749,IF($T$823="Transportation",AQ749,IF($T$823="Waste",AW749,IF($T$823="IPPU",BB137,IF($T$823="AFOLU",BE749)))))),"")))))</f>
        <v>4.1578858378987178</v>
      </c>
      <c r="X959" s="124">
        <f>IF('Analysis_2-must not modify'!$T959="","",IF($S$823="Total GHG",IF($T$823="All sectors",W137,IF($T$823="Stationary",AI137,IF($T$823="Transportation",AR137,IF($T$823="Waste",AX137,IF($T$823="IPPU","",IF($T$823="AFOLU",BF137)))))),IF($S$823="Per capita",IF($T$823="All sectors",W341,IF($T$823="Stationary",AI341,IF($T$823="Transportation",AR341,IF($T$823="Waste",AX341,IF($T$823="IPPU","",IF($T$823="AFOLU",BF341)))))),IF($S$823="Per unit land area (km2)",IF($T$823="All sectors",W545,IF($T$823="Stationary",AI545,IF($T$823="Transportation",AR545,IF($T$823="Waste",AX545,IF($T$823="IPPU","",IF($T$823="AFOLU",BF545)))))),IF($S$823="Per unit GDP ($m)",IF($T$823="All sectors",W749,IF($T$823="Stationary",AI749,IF($T$823="Transportation",AR749,IF($T$823="Waste",AX749,IF($T$823="IPPU","",IF($T$823="AFOLU",BF749)))))),"")))))</f>
        <v>0.54111619315225312</v>
      </c>
      <c r="Y959" s="124" t="str">
        <f>IF('Analysis_2-must not modify'!$T959="","",IF($S$823="Total GHG",IF($T$823="All sectors",X137,IF($T$823="Stationary",AJ137,IF($T$823="Transportation",AS137,IF($T$823="Waste",AY137,"")))),IF($S$823="Per capita",IF($T$823="All sectors",X341,IF($T$823="Stationary",AJ341,IF($T$823="Transportation",AS341,IF($T$823="Waste",AY341,"")))),IF($S$823="Per unit land area (km2)",IF($T$823="All sectors",X545,IF($T$823="Stationary",AJ545,IF($T$823="Transportation",AS545,IF($T$823="Waste",AY545,"")))),IF($S$823="Per unit GDP ($m)",IF($T$823="All sectors",X749,IF($T$823="Stationary",AJ749,IF($T$823="Transportation",AS749,IF($T$823="Waste",AY749,"")))),"")))))</f>
        <v/>
      </c>
      <c r="Z959" s="124" t="str">
        <f>IF('Analysis_2-must not modify'!$T959="","",IF($S$823="Total GHG",IF($T$823="All sectors",Y137,IF($T$823="Stationary",AK137,IF($T$823="Transportation",AT137,""))),IF($S$823="Per capita",IF($T$823="All sectors",Y341,IF($T$823="Stationary",AK341,IF($T$823="Transportation",AT341,""))),IF($S$823="Per unit land area (km2)",IF($T$823="All sectors",Y545,IF($T$823="Stationary",AK545,IF($T$823="Transportation",AT545,""))),IF($S$823="Per unit GDP ($m)",IF($T$823="All sectors",Y749,IF($T$823="Stationary",AK749,IF($T$823="Transportation",AT749,""))),"")))))</f>
        <v/>
      </c>
      <c r="AA959" s="124" t="str">
        <f>IF('Analysis_2-must not modify'!$T959="","",IF($S$823="Total GHG",IF($T$823="All sectors","",IF($T$823="Stationary",AL137,"")),IF($S$823="Per capita",IF($T$823="All sectors","",IF($T$823="Stationary",AL341,"")),IF($S$823="Per unit land area (km2)",IF($T$823="All sectors","",IF($T$823="Stationary",AL545,"")),IF($S$823="Per unit GDP ($m)",IF($T$823="All sectors","",IF($T$823="Stationary",AL749,"")),"")))))</f>
        <v/>
      </c>
      <c r="AB959" s="124" t="str">
        <f>IF('Analysis_2-must not modify'!$T959="","",IF($S$823="Total GHG",IF($T$823="All sectors","",IF($T$823="Stationary",AM137,"")),IF($S$823="Per capita",IF($T$823="All sectors","",IF($T$823="Stationary",AM341,"")),IF($S$823="Per unit land area (km2)",IF($T$823="All sectors","",IF($T$823="Stationary",AM545,"")),IF($S$823="Per unit GDP ($m)",IF($T$823="All sectors","",IF($T$823="Stationary",AM749,"")),"")))))</f>
        <v/>
      </c>
      <c r="AC959" s="124" t="str">
        <f>IF('Analysis_2-must not modify'!$T959="","",IF($S$823="Total GHG",IF($T$823="All sectors","",IF($T$823="Stationary",AN137,"")),IF($S$823="Per capita",IF($T$823="All sectors","",IF($T$823="Stationary",AN341,"")),IF($S$823="Per unit land area (km2)",IF($T$823="All sectors","",IF($T$823="Stationary",AN545,"")),IF($S$823="Per unit GDP ($m)",IF($T$823="All sectors","",IF($T$823="Stationary",AN749,"")),"")))))</f>
        <v/>
      </c>
      <c r="AD959" s="121">
        <f ca="1">IF(U959&lt;X$1+1,U959,IF('Analysis_2-must not modify'!$U959="","",RANK('Analysis_2-must not modify'!$U959,rankORIGINAL)+'Analysis_2-must not modify'!X$1))</f>
        <v>52</v>
      </c>
      <c r="AE959" s="50" t="str">
        <f t="shared" si="564"/>
        <v>New Orleans_2014</v>
      </c>
      <c r="AF959" s="83">
        <f t="shared" si="589"/>
        <v>1.9630902950625362</v>
      </c>
      <c r="AG959" s="83">
        <f t="shared" si="589"/>
        <v>2.1043974079385066</v>
      </c>
      <c r="AH959" s="83">
        <f t="shared" si="589"/>
        <v>0.49997754163073382</v>
      </c>
      <c r="AI959" s="83" t="str">
        <f t="shared" si="589"/>
        <v/>
      </c>
      <c r="AJ959" s="83" t="str">
        <f t="shared" si="589"/>
        <v/>
      </c>
      <c r="AK959" s="83" t="str">
        <f t="shared" si="589"/>
        <v/>
      </c>
      <c r="AL959" s="83" t="str">
        <f t="shared" si="589"/>
        <v/>
      </c>
      <c r="AM959" s="83">
        <f t="shared" si="589"/>
        <v>0.11587912373816214</v>
      </c>
      <c r="AN959" s="83">
        <f t="shared" ca="1" si="578"/>
        <v>46</v>
      </c>
      <c r="AO959" s="50" t="str">
        <f t="shared" si="565"/>
        <v>New Orleans_2014</v>
      </c>
      <c r="AP959" s="83">
        <f t="shared" si="590"/>
        <v>4.1226122116734771</v>
      </c>
      <c r="AQ959" s="83">
        <f t="shared" si="590"/>
        <v>3.072832901637337E-2</v>
      </c>
      <c r="AR959" s="83">
        <f t="shared" si="590"/>
        <v>4.5452972088666881E-3</v>
      </c>
      <c r="AS959" s="83" t="str">
        <f t="shared" si="590"/>
        <v/>
      </c>
      <c r="AT959" s="83" t="str">
        <f t="shared" si="590"/>
        <v/>
      </c>
      <c r="AU959" s="83">
        <f t="shared" ca="1" si="579"/>
        <v>5</v>
      </c>
      <c r="AV959" s="50" t="str">
        <f t="shared" si="566"/>
        <v>New Orleans_2014</v>
      </c>
      <c r="AW959" s="83">
        <f t="shared" si="591"/>
        <v>0.52779165365802894</v>
      </c>
      <c r="AX959" s="83" t="str">
        <f t="shared" si="591"/>
        <v/>
      </c>
      <c r="AY959" s="83">
        <f t="shared" si="591"/>
        <v>4.7128213133520664E-3</v>
      </c>
      <c r="AZ959" s="83">
        <f t="shared" si="591"/>
        <v>8.6117181808720994E-3</v>
      </c>
      <c r="BA959" s="83">
        <f t="shared" ca="1" si="580"/>
        <v>41</v>
      </c>
      <c r="BB959" s="50" t="str">
        <f t="shared" si="567"/>
        <v>New Orleans_2014</v>
      </c>
      <c r="BC959" s="83" t="str">
        <f t="shared" si="581"/>
        <v/>
      </c>
      <c r="BD959" s="83" t="str">
        <f t="shared" si="582"/>
        <v/>
      </c>
      <c r="BE959" s="83" t="e">
        <f t="shared" ca="1" si="583"/>
        <v>#VALUE!</v>
      </c>
      <c r="BF959" s="50" t="str">
        <f t="shared" si="568"/>
        <v>New Orleans_2014</v>
      </c>
    </row>
    <row r="960" spans="1:58" ht="15" customHeight="1">
      <c r="A960" s="25">
        <f t="shared" si="562"/>
        <v>38</v>
      </c>
      <c r="B960" s="25">
        <v>129</v>
      </c>
      <c r="C960" s="112" t="str">
        <f t="shared" ref="C960:C991" si="592">Q138</f>
        <v>Basel_2014</v>
      </c>
      <c r="D960" s="112" t="str">
        <f>IFERROR(VLOOKUP($C960,'Analysis-must not modify'!$C:$G,4,FALSE),"")</f>
        <v>Switzerland</v>
      </c>
      <c r="E960" s="112" t="str">
        <f>IFERROR(VLOOKUP($C960,'Analysis-must not modify'!$C:$G,5,FALSE),"")</f>
        <v>Europe</v>
      </c>
      <c r="F960" s="112" t="str">
        <f t="shared" si="554"/>
        <v>Europe</v>
      </c>
      <c r="G960" s="121">
        <f>VLOOKUP(C960,'Analysis-must not modify'!C:D,2,FALSE)</f>
        <v>2014</v>
      </c>
      <c r="H960" s="121" t="str">
        <f>VLOOKUP(C960,'Analysis-must not modify'!C:FF,160,FALSE)</f>
        <v>Yes</v>
      </c>
      <c r="I960" s="121" t="str">
        <f>VLOOKUP(C960,'Analysis-must not modify'!C:FI,161,FALSE)</f>
        <v>Highlands</v>
      </c>
      <c r="J960" s="121">
        <f>VLOOKUP(C960,'Analysis-must not modify'!C:FI,162,FALSE)</f>
        <v>161852.08653767881</v>
      </c>
      <c r="K960" s="121">
        <f>VLOOKUP(C960,'Analysis-must not modify'!C:FI,163,FALSE)</f>
        <v>5305.7734508389458</v>
      </c>
      <c r="L960" s="121">
        <f t="shared" si="555"/>
        <v>1</v>
      </c>
      <c r="M960" s="121">
        <f t="shared" si="556"/>
        <v>1</v>
      </c>
      <c r="N960" s="121">
        <f t="shared" si="557"/>
        <v>1</v>
      </c>
      <c r="O960" s="121">
        <f t="shared" si="558"/>
        <v>1</v>
      </c>
      <c r="P960" s="121">
        <f t="shared" si="563"/>
        <v>1</v>
      </c>
      <c r="Q960" s="121">
        <f t="shared" si="559"/>
        <v>1</v>
      </c>
      <c r="R960" s="121" t="str">
        <f t="shared" si="560"/>
        <v>Basel_2014</v>
      </c>
      <c r="S960" s="122">
        <f t="shared" si="561"/>
        <v>2014</v>
      </c>
      <c r="T960" s="121" t="str">
        <f t="shared" ref="T960:T991" si="593">IFERROR(R960,"")</f>
        <v>Basel_2014</v>
      </c>
      <c r="U960" s="121">
        <f ca="1">IFERROR(IF('Analysis_2-must not modify'!$R960="","",IF($S$823="Total GHG",IF($T$823="All sectors",AA138,IF($T$823="Stationary",AB138,IF($T$823="Transportation",AC138,IF($T$823="Waste",AD138,IF($T$823="IPPU",AE138,Iif($T$823="AFOLU",AF138)))))),IF($S$823="Per capita",IF($T$823="All sectors",AA342,IF($T$823="Stationary",AB342,IF($T$823="Transportation",AC342,IF($T$823="Waste",AD342,IF($T$823="IPPU",AE342,IF($T$823="AFOLU",AF342)))))),IF($S$823="Per unit land area (km2)",IF($T$823="All sectors",AA546,IF($T$823="Stationary",AB546,IF($T$823="Transportation",AC546,IF($T$823="Waste",AD546,IF($T$823="IPPU",AE546,IF($T$823="AFOLU",AF546)))))),IF($S$823="Per unit GDP ($m)",IF($T$823="All sectors",AA750,IF($T$823="Stationary",AB750,IF($T$823="Transportation",AC750,IF($T$823="Waste",AD750,IF($T$823="IPPU",AE750,IF($T$823="AFOLU",AF750)))))),""))))),"")</f>
        <v>109</v>
      </c>
      <c r="V960" s="124">
        <f>IF('Analysis_2-must not modify'!$T960="","",IF($S$823="Total GHG",IF($T$823="All sectors",U138,IF($T$823="Stationary",AG138,IF($T$823="Transportation",AP138,IF($T$823="Waste",AV138,IF($T$823="IPPU",BA138,Iif($T$823="AFOLU",BD138)))))),IF($S$823="Per capita",IF($T$823="All sectors",U342,IF($T$823="Stationary",AG342,IF($T$823="Transportation",AP342,IF($T$823="Waste",AV342,IF($T$823="IPPU",BA342,IF($T$823="AFOLU",BD342)))))),IF($S$823="Per unit land area (km2)",IF($T$823="All sectors",U546,IF($T$823="Stationary",AG546,IF($T$823="Transportation",AP546,IF($T$823="Waste",AV546,IF($T$823="IPPU",BA546,Iif($T$823="AFOLU",BD546)))))),IF($S$823="Per unit GDP ($m)",IF($T$823="All sectors",U750,IF($T$823="Stationary",AG750,IF($T$823="Transportation",AP750,IF($T$823="Waste",AV750,IF($T$823="IPPU",BA138,IF($T$823="AFOLU",BD750)))))),"")))))</f>
        <v>3.3254992770224781</v>
      </c>
      <c r="W960" s="124">
        <f>IF('Analysis_2-must not modify'!$T960="","",IF($S$823="Total GHG",IF($T$823="All sectors",V138,IF($T$823="Stationary",AH138,IF($T$823="Transportation",AQ138,IF($T$823="Waste",AW138,IF($T$823="IPPU",BB138,Iif($T$823="AFOLU",BE138)))))),IF($S$823="Per capita",IF($T$823="All sectors",V342,IF($T$823="Stationary",AH342,IF($T$823="Transportation",AQ342,IF($T$823="Waste",AW342,IF($T$823="IPPU",BB342,IF($T$823="AFOLU",BE342)))))),IF($S$823="Per unit land area (km2)",IF($T$823="All sectors",V546,IF($T$823="Stationary",AH546,IF($T$823="Transportation",AQ546,IF($T$823="Waste",AW546,IF($T$823="IPPU",BB546,Iif($T$823="AFOLU",BE546)))))),IF($S$823="Per unit GDP ($m)",IF($T$823="All sectors",V750,IF($T$823="Stationary",AH750,IF($T$823="Transportation",AQ750,IF($T$823="Waste",AW750,IF($T$823="IPPU",BB138,IF($T$823="AFOLU",BE750)))))),"")))))</f>
        <v>0.85717028755624247</v>
      </c>
      <c r="X960" s="124">
        <f>IF('Analysis_2-must not modify'!$T960="","",IF($S$823="Total GHG",IF($T$823="All sectors",W138,IF($T$823="Stationary",AI138,IF($T$823="Transportation",AR138,IF($T$823="Waste",AX138,IF($T$823="IPPU","",IF($T$823="AFOLU",BF138)))))),IF($S$823="Per capita",IF($T$823="All sectors",W342,IF($T$823="Stationary",AI342,IF($T$823="Transportation",AR342,IF($T$823="Waste",AX342,IF($T$823="IPPU","",IF($T$823="AFOLU",BF342)))))),IF($S$823="Per unit land area (km2)",IF($T$823="All sectors",W546,IF($T$823="Stationary",AI546,IF($T$823="Transportation",AR546,IF($T$823="Waste",AX546,IF($T$823="IPPU","",IF($T$823="AFOLU",BF546)))))),IF($S$823="Per unit GDP ($m)",IF($T$823="All sectors",W750,IF($T$823="Stationary",AI750,IF($T$823="Transportation",AR750,IF($T$823="Waste",AX750,IF($T$823="IPPU","",IF($T$823="AFOLU",BF750)))))),"")))))</f>
        <v>2.8256309792147025E-2</v>
      </c>
      <c r="Y960" s="124" t="str">
        <f>IF('Analysis_2-must not modify'!$T960="","",IF($S$823="Total GHG",IF($T$823="All sectors",X138,IF($T$823="Stationary",AJ138,IF($T$823="Transportation",AS138,IF($T$823="Waste",AY138,"")))),IF($S$823="Per capita",IF($T$823="All sectors",X342,IF($T$823="Stationary",AJ342,IF($T$823="Transportation",AS342,IF($T$823="Waste",AY342,"")))),IF($S$823="Per unit land area (km2)",IF($T$823="All sectors",X546,IF($T$823="Stationary",AJ546,IF($T$823="Transportation",AS546,IF($T$823="Waste",AY546,"")))),IF($S$823="Per unit GDP ($m)",IF($T$823="All sectors",X750,IF($T$823="Stationary",AJ750,IF($T$823="Transportation",AS750,IF($T$823="Waste",AY750,"")))),"")))))</f>
        <v/>
      </c>
      <c r="Z960" s="124" t="str">
        <f>IF('Analysis_2-must not modify'!$T960="","",IF($S$823="Total GHG",IF($T$823="All sectors",Y138,IF($T$823="Stationary",AK138,IF($T$823="Transportation",AT138,""))),IF($S$823="Per capita",IF($T$823="All sectors",Y342,IF($T$823="Stationary",AK342,IF($T$823="Transportation",AT342,""))),IF($S$823="Per unit land area (km2)",IF($T$823="All sectors",Y546,IF($T$823="Stationary",AK546,IF($T$823="Transportation",AT546,""))),IF($S$823="Per unit GDP ($m)",IF($T$823="All sectors",Y750,IF($T$823="Stationary",AK750,IF($T$823="Transportation",AT750,""))),"")))))</f>
        <v/>
      </c>
      <c r="AA960" s="124" t="str">
        <f>IF('Analysis_2-must not modify'!$T960="","",IF($S$823="Total GHG",IF($T$823="All sectors","",IF($T$823="Stationary",AL138,"")),IF($S$823="Per capita",IF($T$823="All sectors","",IF($T$823="Stationary",AL342,"")),IF($S$823="Per unit land area (km2)",IF($T$823="All sectors","",IF($T$823="Stationary",AL546,"")),IF($S$823="Per unit GDP ($m)",IF($T$823="All sectors","",IF($T$823="Stationary",AL750,"")),"")))))</f>
        <v/>
      </c>
      <c r="AB960" s="124" t="str">
        <f>IF('Analysis_2-must not modify'!$T960="","",IF($S$823="Total GHG",IF($T$823="All sectors","",IF($T$823="Stationary",AM138,"")),IF($S$823="Per capita",IF($T$823="All sectors","",IF($T$823="Stationary",AM342,"")),IF($S$823="Per unit land area (km2)",IF($T$823="All sectors","",IF($T$823="Stationary",AM546,"")),IF($S$823="Per unit GDP ($m)",IF($T$823="All sectors","",IF($T$823="Stationary",AM750,"")),"")))))</f>
        <v/>
      </c>
      <c r="AC960" s="124" t="str">
        <f>IF('Analysis_2-must not modify'!$T960="","",IF($S$823="Total GHG",IF($T$823="All sectors","",IF($T$823="Stationary",AN138,"")),IF($S$823="Per capita",IF($T$823="All sectors","",IF($T$823="Stationary",AN342,"")),IF($S$823="Per unit land area (km2)",IF($T$823="All sectors","",IF($T$823="Stationary",AN546,"")),IF($S$823="Per unit GDP ($m)",IF($T$823="All sectors","",IF($T$823="Stationary",AN750,"")),"")))))</f>
        <v/>
      </c>
      <c r="AD960" s="121">
        <f ca="1">IF(U960&lt;X$1+1,U960,IF('Analysis_2-must not modify'!$U960="","",RANK('Analysis_2-must not modify'!$U960,rankORIGINAL)+'Analysis_2-must not modify'!X$1))</f>
        <v>24</v>
      </c>
      <c r="AE960" s="50" t="str">
        <f t="shared" si="564"/>
        <v>Basel_2014</v>
      </c>
      <c r="AF960" s="83">
        <f t="shared" si="589"/>
        <v>1.2130832863825838</v>
      </c>
      <c r="AG960" s="83">
        <f t="shared" si="589"/>
        <v>1.628357388954855</v>
      </c>
      <c r="AH960" s="83">
        <f t="shared" si="589"/>
        <v>0.41272431805838583</v>
      </c>
      <c r="AI960" s="83" t="str">
        <f t="shared" si="589"/>
        <v/>
      </c>
      <c r="AJ960" s="83">
        <f t="shared" si="589"/>
        <v>2.3459094478953113E-4</v>
      </c>
      <c r="AK960" s="83">
        <f t="shared" si="589"/>
        <v>1.2392521648664362E-3</v>
      </c>
      <c r="AL960" s="83" t="str">
        <f t="shared" si="589"/>
        <v/>
      </c>
      <c r="AM960" s="83">
        <f t="shared" si="589"/>
        <v>6.9860440516997635E-2</v>
      </c>
      <c r="AN960" s="83">
        <f t="shared" ref="AN960:AN991" ca="1" si="594">IF($S$823="Total GHG",AB138,IF($S$823="Per capita",AB342,IF($S$823="Per unit land area (km2)",AB546,IF($S$823="Per unit GDP ($m)",AB750,""))))</f>
        <v>71</v>
      </c>
      <c r="AO960" s="50" t="str">
        <f t="shared" si="565"/>
        <v>Basel_2014</v>
      </c>
      <c r="AP960" s="83">
        <f t="shared" si="590"/>
        <v>0.8203624053527534</v>
      </c>
      <c r="AQ960" s="83">
        <f t="shared" si="590"/>
        <v>1.5016423353800584E-2</v>
      </c>
      <c r="AR960" s="83">
        <f t="shared" si="590"/>
        <v>2.1791458849688403E-2</v>
      </c>
      <c r="AS960" s="83" t="str">
        <f t="shared" si="590"/>
        <v/>
      </c>
      <c r="AT960" s="83" t="str">
        <f t="shared" si="590"/>
        <v/>
      </c>
      <c r="AU960" s="83">
        <f t="shared" ref="AU960:AU991" ca="1" si="595">IF($S$823="Total GHG",AC138,IF($S$823="Per capita",AC342,IF($S$823="Per unit land area (km2)",AC546,IF($S$823="Per unit GDP ($m)",AC750,""))))</f>
        <v>136</v>
      </c>
      <c r="AV960" s="50" t="str">
        <f t="shared" si="566"/>
        <v>Basel_2014</v>
      </c>
      <c r="AW960" s="83">
        <f t="shared" si="591"/>
        <v>3.3177523078109565E-4</v>
      </c>
      <c r="AX960" s="83">
        <f t="shared" si="591"/>
        <v>1.1746312842324285E-2</v>
      </c>
      <c r="AY960" s="83" t="str">
        <f t="shared" si="591"/>
        <v/>
      </c>
      <c r="AZ960" s="83">
        <f t="shared" si="591"/>
        <v>1.6178221719041645E-2</v>
      </c>
      <c r="BA960" s="83">
        <f t="shared" ref="BA960:BA991" ca="1" si="596">IF($S$823="Total GHG",AD138,IF($S$823="Per capita",AD342,IF($S$823="Per unit land area (km2)",AD546,IF($S$823="Per unit GDP ($m)",AD750,""))))</f>
        <v>137</v>
      </c>
      <c r="BB960" s="50" t="str">
        <f t="shared" si="567"/>
        <v>Basel_2014</v>
      </c>
      <c r="BC960" s="83" t="str">
        <f t="shared" ref="BC960:BC991" si="597">IF($S$823="Total GHG",BA138,IF($S$823="Per capita",BA342,IF($S$823="Per unit land area (km2)",BA546,IF($S$823="Per unit GDP ($m)",BA750,""))))</f>
        <v/>
      </c>
      <c r="BD960" s="83" t="str">
        <f t="shared" ref="BD960:BD991" si="598">IF($S$823="Total GHG",BB138,IF($S$823="Per capita",BB342,IF($S$823="Per unit land area (km2)",BB546,IF($S$823="Per unit GDP ($m)",BB750,""))))</f>
        <v/>
      </c>
      <c r="BE960" s="83" t="e">
        <f t="shared" ref="BE960:BE991" ca="1" si="599">IF($S$823="Total GHG",AE138,IF($S$823="Per capita",AE342,IF($S$823="Per unit land area (km2)",AE546,IF($S$823="Per unit GDP ($m)",AE750,""))))</f>
        <v>#VALUE!</v>
      </c>
      <c r="BF960" s="50" t="str">
        <f t="shared" si="568"/>
        <v>Basel_2014</v>
      </c>
    </row>
    <row r="961" spans="1:58" ht="15" customHeight="1">
      <c r="A961" s="25">
        <f t="shared" si="562"/>
        <v>39</v>
      </c>
      <c r="B961" s="25">
        <v>130</v>
      </c>
      <c r="C961" s="112" t="str">
        <f t="shared" si="592"/>
        <v>Heidelberg_2015</v>
      </c>
      <c r="D961" s="112" t="str">
        <f>IFERROR(VLOOKUP($C961,'Analysis-must not modify'!$C:$G,4,FALSE),"")</f>
        <v>Germany</v>
      </c>
      <c r="E961" s="112" t="str">
        <f>IFERROR(VLOOKUP($C961,'Analysis-must not modify'!$C:$G,5,FALSE),"")</f>
        <v>Europe</v>
      </c>
      <c r="F961" s="112" t="str">
        <f t="shared" ref="F961:F1024" si="600">IF(E961="Latin America","Latin_America",IF(E961="East Asia and Oceania","East_Asia_and_Oceania",IF(E961="North America","North_America",IF(E961="South and West Asia","South_and_West_Asia",E961))))</f>
        <v>Europe</v>
      </c>
      <c r="G961" s="121">
        <f>VLOOKUP(C961,'Analysis-must not modify'!C:D,2,FALSE)</f>
        <v>2015</v>
      </c>
      <c r="H961" s="121" t="str">
        <f>VLOOKUP(C961,'Analysis-must not modify'!C:FF,160,FALSE)</f>
        <v>YES</v>
      </c>
      <c r="I961" s="121" t="str">
        <f>VLOOKUP(C961,'Analysis-must not modify'!C:FI,161,FALSE)</f>
        <v>Highlands</v>
      </c>
      <c r="J961" s="121">
        <f>VLOOKUP(C961,'Analysis-must not modify'!C:FI,162,FALSE)</f>
        <v>60529.949541489885</v>
      </c>
      <c r="K961" s="121">
        <f>VLOOKUP(C961,'Analysis-must not modify'!C:FI,163,FALSE)</f>
        <v>1435.7497243660418</v>
      </c>
      <c r="L961" s="121">
        <f t="shared" ref="L961:L1024" si="601">IF(ROW()-ROW(L$831)&lt;$X$1+1,1,IF(X$823="all climate",1,IF(I961=X$823,1,0)))</f>
        <v>1</v>
      </c>
      <c r="M961" s="121">
        <f t="shared" ref="M961:M1024" si="602">IF(ROW()-ROW(M$831)&lt;$X$1+1,1,IF(Y$823="all level",1,IF(J961="",0,IF(Y$823=Y$825,IF(J961&gt;Z$825,1,0),IF(Y$823=Y$826,IF(AND(J961&gt;Z$826,J961&lt;Z$825),1,0),IF(Y$823=Y$827,IF(AND(J961&gt;Z$827,J961&lt;Z$826),1,0),IF(Y$823=Y$828,IF(J961&lt;Z$828,1,0))))))))</f>
        <v>1</v>
      </c>
      <c r="N961" s="121">
        <f t="shared" ref="N961:N1024" si="603">IF(ROW()-ROW(N$831)&lt;$X$1+1,1,IF(AA$823="all density",1,IF(K961="",0,IF(AA$823=AA$825,IF(K961&gt;AB$825,1,0),IF(AA$823=AA$826,IF(AND(K961&gt;AB$826,K961&lt;AB$825),1,0),IF(AA$823=AA$827,IF(AND(K961&gt;AB$827,K961&lt;AB$826),1,0),IF(AA$823=AA$828,IF(K961&lt;AB$828,1,0))))))))</f>
        <v>1</v>
      </c>
      <c r="O961" s="121">
        <f t="shared" ref="O961:O1024" si="604">IF(ROW()-ROW(O$831)&lt;$X$1+1,1,IF(U$823="All_regions",1,IF(F961=U$823,1,0)))</f>
        <v>1</v>
      </c>
      <c r="P961" s="121">
        <f t="shared" si="563"/>
        <v>1</v>
      </c>
      <c r="Q961" s="121">
        <f t="shared" ref="Q961:Q1024" si="605">IF(ROW()-ROW(P$831)&lt;$X$1+1,1,IF(W$823="All years",1,IF(AND(W$823="Latest year",H961="Yes"),1,IF(W$823=VALUE(G961),1,0))))</f>
        <v>1</v>
      </c>
      <c r="R961" s="121" t="str">
        <f t="shared" ref="R961:R1024" si="606">IF(AND(O961=1,P961=1,Q961=1,L961=1,M961=1,N961=1),C961,"")</f>
        <v>Heidelberg_2015</v>
      </c>
      <c r="S961" s="122">
        <f t="shared" ref="S961:S1024" si="607">IF(R961="","",G961)</f>
        <v>2015</v>
      </c>
      <c r="T961" s="121" t="str">
        <f t="shared" si="593"/>
        <v>Heidelberg_2015</v>
      </c>
      <c r="U961" s="121">
        <f ca="1">IFERROR(IF('Analysis_2-must not modify'!$R961="","",IF($S$823="Total GHG",IF($T$823="All sectors",AA139,IF($T$823="Stationary",AB139,IF($T$823="Transportation",AC139,IF($T$823="Waste",AD139,IF($T$823="IPPU",AE139,Iif($T$823="AFOLU",AF139)))))),IF($S$823="Per capita",IF($T$823="All sectors",AA343,IF($T$823="Stationary",AB343,IF($T$823="Transportation",AC343,IF($T$823="Waste",AD343,IF($T$823="IPPU",AE343,IF($T$823="AFOLU",AF343)))))),IF($S$823="Per unit land area (km2)",IF($T$823="All sectors",AA547,IF($T$823="Stationary",AB547,IF($T$823="Transportation",AC547,IF($T$823="Waste",AD547,IF($T$823="IPPU",AE547,IF($T$823="AFOLU",AF547)))))),IF($S$823="Per unit GDP ($m)",IF($T$823="All sectors",AA751,IF($T$823="Stationary",AB751,IF($T$823="Transportation",AC751,IF($T$823="Waste",AD751,IF($T$823="IPPU",AE751,IF($T$823="AFOLU",AF751)))))),""))))),"")</f>
        <v>59</v>
      </c>
      <c r="V961" s="124">
        <f>IF('Analysis_2-must not modify'!$T961="","",IF($S$823="Total GHG",IF($T$823="All sectors",U139,IF($T$823="Stationary",AG139,IF($T$823="Transportation",AP139,IF($T$823="Waste",AV139,IF($T$823="IPPU",BA139,Iif($T$823="AFOLU",BD139)))))),IF($S$823="Per capita",IF($T$823="All sectors",U343,IF($T$823="Stationary",AG343,IF($T$823="Transportation",AP343,IF($T$823="Waste",AV343,IF($T$823="IPPU",BA343,IF($T$823="AFOLU",BD343)))))),IF($S$823="Per unit land area (km2)",IF($T$823="All sectors",U547,IF($T$823="Stationary",AG547,IF($T$823="Transportation",AP547,IF($T$823="Waste",AV547,IF($T$823="IPPU",BA547,Iif($T$823="AFOLU",BD547)))))),IF($S$823="Per unit GDP ($m)",IF($T$823="All sectors",U751,IF($T$823="Stationary",AG751,IF($T$823="Transportation",AP751,IF($T$823="Waste",AV751,IF($T$823="IPPU",BA139,IF($T$823="AFOLU",BD751)))))),"")))))</f>
        <v>4.484138045780619</v>
      </c>
      <c r="W961" s="124">
        <f>IF('Analysis_2-must not modify'!$T961="","",IF($S$823="Total GHG",IF($T$823="All sectors",V139,IF($T$823="Stationary",AH139,IF($T$823="Transportation",AQ139,IF($T$823="Waste",AW139,IF($T$823="IPPU",BB139,Iif($T$823="AFOLU",BE139)))))),IF($S$823="Per capita",IF($T$823="All sectors",V343,IF($T$823="Stationary",AH343,IF($T$823="Transportation",AQ343,IF($T$823="Waste",AW343,IF($T$823="IPPU",BB343,IF($T$823="AFOLU",BE343)))))),IF($S$823="Per unit land area (km2)",IF($T$823="All sectors",V547,IF($T$823="Stationary",AH547,IF($T$823="Transportation",AQ547,IF($T$823="Waste",AW547,IF($T$823="IPPU",BB547,Iif($T$823="AFOLU",BE547)))))),IF($S$823="Per unit GDP ($m)",IF($T$823="All sectors",V751,IF($T$823="Stationary",AH751,IF($T$823="Transportation",AQ751,IF($T$823="Waste",AW751,IF($T$823="IPPU",BB139,IF($T$823="AFOLU",BE751)))))),"")))))</f>
        <v>1.6963246532174703</v>
      </c>
      <c r="X961" s="124">
        <f>IF('Analysis_2-must not modify'!$T961="","",IF($S$823="Total GHG",IF($T$823="All sectors",W139,IF($T$823="Stationary",AI139,IF($T$823="Transportation",AR139,IF($T$823="Waste",AX139,IF($T$823="IPPU","",IF($T$823="AFOLU",BF139)))))),IF($S$823="Per capita",IF($T$823="All sectors",W343,IF($T$823="Stationary",AI343,IF($T$823="Transportation",AR343,IF($T$823="Waste",AX343,IF($T$823="IPPU","",IF($T$823="AFOLU",BF343)))))),IF($S$823="Per unit land area (km2)",IF($T$823="All sectors",W547,IF($T$823="Stationary",AI547,IF($T$823="Transportation",AR547,IF($T$823="Waste",AX547,IF($T$823="IPPU","",IF($T$823="AFOLU",BF547)))))),IF($S$823="Per unit GDP ($m)",IF($T$823="All sectors",W751,IF($T$823="Stationary",AI751,IF($T$823="Transportation",AR751,IF($T$823="Waste",AX751,IF($T$823="IPPU","",IF($T$823="AFOLU",BF751)))))),"")))))</f>
        <v>1.0330056889810389E-2</v>
      </c>
      <c r="Y961" s="124" t="str">
        <f>IF('Analysis_2-must not modify'!$T961="","",IF($S$823="Total GHG",IF($T$823="All sectors",X139,IF($T$823="Stationary",AJ139,IF($T$823="Transportation",AS139,IF($T$823="Waste",AY139,"")))),IF($S$823="Per capita",IF($T$823="All sectors",X343,IF($T$823="Stationary",AJ343,IF($T$823="Transportation",AS343,IF($T$823="Waste",AY343,"")))),IF($S$823="Per unit land area (km2)",IF($T$823="All sectors",X547,IF($T$823="Stationary",AJ547,IF($T$823="Transportation",AS547,IF($T$823="Waste",AY547,"")))),IF($S$823="Per unit GDP ($m)",IF($T$823="All sectors",X751,IF($T$823="Stationary",AJ751,IF($T$823="Transportation",AS751,IF($T$823="Waste",AY751,"")))),"")))))</f>
        <v/>
      </c>
      <c r="Z961" s="124" t="str">
        <f>IF('Analysis_2-must not modify'!$T961="","",IF($S$823="Total GHG",IF($T$823="All sectors",Y139,IF($T$823="Stationary",AK139,IF($T$823="Transportation",AT139,""))),IF($S$823="Per capita",IF($T$823="All sectors",Y343,IF($T$823="Stationary",AK343,IF($T$823="Transportation",AT343,""))),IF($S$823="Per unit land area (km2)",IF($T$823="All sectors",Y547,IF($T$823="Stationary",AK547,IF($T$823="Transportation",AT547,""))),IF($S$823="Per unit GDP ($m)",IF($T$823="All sectors",Y751,IF($T$823="Stationary",AK751,IF($T$823="Transportation",AT751,""))),"")))))</f>
        <v/>
      </c>
      <c r="AA961" s="124" t="str">
        <f>IF('Analysis_2-must not modify'!$T961="","",IF($S$823="Total GHG",IF($T$823="All sectors","",IF($T$823="Stationary",AL139,"")),IF($S$823="Per capita",IF($T$823="All sectors","",IF($T$823="Stationary",AL343,"")),IF($S$823="Per unit land area (km2)",IF($T$823="All sectors","",IF($T$823="Stationary",AL547,"")),IF($S$823="Per unit GDP ($m)",IF($T$823="All sectors","",IF($T$823="Stationary",AL751,"")),"")))))</f>
        <v/>
      </c>
      <c r="AB961" s="124" t="str">
        <f>IF('Analysis_2-must not modify'!$T961="","",IF($S$823="Total GHG",IF($T$823="All sectors","",IF($T$823="Stationary",AM139,"")),IF($S$823="Per capita",IF($T$823="All sectors","",IF($T$823="Stationary",AM343,"")),IF($S$823="Per unit land area (km2)",IF($T$823="All sectors","",IF($T$823="Stationary",AM547,"")),IF($S$823="Per unit GDP ($m)",IF($T$823="All sectors","",IF($T$823="Stationary",AM751,"")),"")))))</f>
        <v/>
      </c>
      <c r="AC961" s="124" t="str">
        <f>IF('Analysis_2-must not modify'!$T961="","",IF($S$823="Total GHG",IF($T$823="All sectors","",IF($T$823="Stationary",AN139,"")),IF($S$823="Per capita",IF($T$823="All sectors","",IF($T$823="Stationary",AN343,"")),IF($S$823="Per unit land area (km2)",IF($T$823="All sectors","",IF($T$823="Stationary",AN547,"")),IF($S$823="Per unit GDP ($m)",IF($T$823="All sectors","",IF($T$823="Stationary",AN751,"")),"")))))</f>
        <v/>
      </c>
      <c r="AD961" s="121">
        <f ca="1">IF(U961&lt;X$1+1,U961,IF('Analysis_2-must not modify'!$U961="","",RANK('Analysis_2-must not modify'!$U961,rankORIGINAL)+'Analysis_2-must not modify'!X$1))</f>
        <v>44</v>
      </c>
      <c r="AE961" s="50" t="str">
        <f t="shared" si="564"/>
        <v>Heidelberg_2015</v>
      </c>
      <c r="AF961" s="83">
        <f t="shared" si="589"/>
        <v>1.5643750759917321</v>
      </c>
      <c r="AG961" s="83">
        <f t="shared" si="589"/>
        <v>2.4519386690728049</v>
      </c>
      <c r="AH961" s="83">
        <f t="shared" si="589"/>
        <v>0.4491063372305093</v>
      </c>
      <c r="AI961" s="83" t="str">
        <f t="shared" si="589"/>
        <v/>
      </c>
      <c r="AJ961" s="83" t="str">
        <f t="shared" si="589"/>
        <v/>
      </c>
      <c r="AK961" s="83" t="str">
        <f t="shared" si="589"/>
        <v/>
      </c>
      <c r="AL961" s="83" t="str">
        <f t="shared" si="589"/>
        <v/>
      </c>
      <c r="AM961" s="83">
        <f t="shared" si="589"/>
        <v>1.871796348557277E-2</v>
      </c>
      <c r="AN961" s="83">
        <f t="shared" ca="1" si="594"/>
        <v>50</v>
      </c>
      <c r="AO961" s="50" t="str">
        <f t="shared" si="565"/>
        <v>Heidelberg_2015</v>
      </c>
      <c r="AP961" s="83">
        <f t="shared" si="590"/>
        <v>1.6081451521726207</v>
      </c>
      <c r="AQ961" s="83">
        <f t="shared" si="590"/>
        <v>7.3964944614026001E-2</v>
      </c>
      <c r="AR961" s="83">
        <f t="shared" si="590"/>
        <v>1.421455643082359E-2</v>
      </c>
      <c r="AS961" s="83" t="str">
        <f t="shared" si="590"/>
        <v/>
      </c>
      <c r="AT961" s="83" t="str">
        <f t="shared" si="590"/>
        <v/>
      </c>
      <c r="AU961" s="83">
        <f t="shared" ca="1" si="595"/>
        <v>63</v>
      </c>
      <c r="AV961" s="50" t="str">
        <f t="shared" si="566"/>
        <v>Heidelberg_2015</v>
      </c>
      <c r="AW961" s="83" t="str">
        <f t="shared" si="591"/>
        <v/>
      </c>
      <c r="AX961" s="83">
        <f t="shared" si="591"/>
        <v>3.5275969974466782E-3</v>
      </c>
      <c r="AY961" s="83" t="str">
        <f t="shared" si="591"/>
        <v/>
      </c>
      <c r="AZ961" s="83">
        <f t="shared" si="591"/>
        <v>6.802459892363711E-3</v>
      </c>
      <c r="BA961" s="83">
        <f t="shared" ca="1" si="596"/>
        <v>150</v>
      </c>
      <c r="BB961" s="50" t="str">
        <f t="shared" si="567"/>
        <v>Heidelberg_2015</v>
      </c>
      <c r="BC961" s="83" t="str">
        <f t="shared" si="597"/>
        <v/>
      </c>
      <c r="BD961" s="83" t="str">
        <f t="shared" si="598"/>
        <v/>
      </c>
      <c r="BE961" s="83" t="e">
        <f t="shared" ca="1" si="599"/>
        <v>#VALUE!</v>
      </c>
      <c r="BF961" s="50" t="str">
        <f t="shared" si="568"/>
        <v>Heidelberg_2015</v>
      </c>
    </row>
    <row r="962" spans="1:58" ht="15" customHeight="1">
      <c r="A962" s="25">
        <f t="shared" ref="A962:A1025" si="608">IF(R962="",A961,A961+1)</f>
        <v>40</v>
      </c>
      <c r="B962" s="25">
        <v>131</v>
      </c>
      <c r="C962" s="112" t="str">
        <f t="shared" si="592"/>
        <v>Amsterdam_2015</v>
      </c>
      <c r="D962" s="112" t="str">
        <f>IFERROR(VLOOKUP($C962,'Analysis-must not modify'!$C:$G,4,FALSE),"")</f>
        <v>The Netherlands</v>
      </c>
      <c r="E962" s="112" t="str">
        <f>IFERROR(VLOOKUP($C962,'Analysis-must not modify'!$C:$G,5,FALSE),"")</f>
        <v>Europe</v>
      </c>
      <c r="F962" s="112" t="str">
        <f t="shared" si="600"/>
        <v>Europe</v>
      </c>
      <c r="G962" s="121">
        <f>VLOOKUP(C962,'Analysis-must not modify'!C:D,2,FALSE)</f>
        <v>2015</v>
      </c>
      <c r="H962" s="121" t="str">
        <f>VLOOKUP(C962,'Analysis-must not modify'!C:FF,160,FALSE)</f>
        <v>Yes</v>
      </c>
      <c r="I962" s="121" t="str">
        <f>VLOOKUP(C962,'Analysis-must not modify'!C:FI,161,FALSE)</f>
        <v>Highlands</v>
      </c>
      <c r="J962" s="121">
        <f>VLOOKUP(C962,'Analysis-must not modify'!C:FI,162,FALSE)</f>
        <v>80196.090831257781</v>
      </c>
      <c r="K962" s="121">
        <f>VLOOKUP(C962,'Analysis-must not modify'!C:FI,163,FALSE)</f>
        <v>4990.7259043457152</v>
      </c>
      <c r="L962" s="121">
        <f t="shared" si="601"/>
        <v>1</v>
      </c>
      <c r="M962" s="121">
        <f t="shared" si="602"/>
        <v>1</v>
      </c>
      <c r="N962" s="121">
        <f t="shared" si="603"/>
        <v>1</v>
      </c>
      <c r="O962" s="121">
        <f t="shared" si="604"/>
        <v>1</v>
      </c>
      <c r="P962" s="121">
        <f t="shared" ref="P962:P1025" si="609">IF(ROW()-ROW(P$831)&lt;$X$1+1,1,IF(V$823="All countries",1,IF(D962=V$823,1,0)))</f>
        <v>1</v>
      </c>
      <c r="Q962" s="121">
        <f t="shared" si="605"/>
        <v>1</v>
      </c>
      <c r="R962" s="121" t="str">
        <f t="shared" si="606"/>
        <v>Amsterdam_2015</v>
      </c>
      <c r="S962" s="122">
        <f t="shared" si="607"/>
        <v>2015</v>
      </c>
      <c r="T962" s="121" t="str">
        <f t="shared" si="593"/>
        <v>Amsterdam_2015</v>
      </c>
      <c r="U962" s="121">
        <f ca="1">IFERROR(IF('Analysis_2-must not modify'!$R962="","",IF($S$823="Total GHG",IF($T$823="All sectors",AA140,IF($T$823="Stationary",AB140,IF($T$823="Transportation",AC140,IF($T$823="Waste",AD140,IF($T$823="IPPU",AE140,Iif($T$823="AFOLU",AF140)))))),IF($S$823="Per capita",IF($T$823="All sectors",AA344,IF($T$823="Stationary",AB344,IF($T$823="Transportation",AC344,IF($T$823="Waste",AD344,IF($T$823="IPPU",AE344,IF($T$823="AFOLU",AF344)))))),IF($S$823="Per unit land area (km2)",IF($T$823="All sectors",AA548,IF($T$823="Stationary",AB548,IF($T$823="Transportation",AC548,IF($T$823="Waste",AD548,IF($T$823="IPPU",AE548,IF($T$823="AFOLU",AF548)))))),IF($S$823="Per unit GDP ($m)",IF($T$823="All sectors",AA752,IF($T$823="Stationary",AB752,IF($T$823="Transportation",AC752,IF($T$823="Waste",AD752,IF($T$823="IPPU",AE752,IF($T$823="AFOLU",AF752)))))),""))))),"")</f>
        <v>67</v>
      </c>
      <c r="V962" s="124">
        <f>IF('Analysis_2-must not modify'!$T962="","",IF($S$823="Total GHG",IF($T$823="All sectors",U140,IF($T$823="Stationary",AG140,IF($T$823="Transportation",AP140,IF($T$823="Waste",AV140,IF($T$823="IPPU",BA140,Iif($T$823="AFOLU",BD140)))))),IF($S$823="Per capita",IF($T$823="All sectors",U344,IF($T$823="Stationary",AG344,IF($T$823="Transportation",AP344,IF($T$823="Waste",AV344,IF($T$823="IPPU",BA344,IF($T$823="AFOLU",BD344)))))),IF($S$823="Per unit land area (km2)",IF($T$823="All sectors",U548,IF($T$823="Stationary",AG548,IF($T$823="Transportation",AP548,IF($T$823="Waste",AV548,IF($T$823="IPPU",BA548,Iif($T$823="AFOLU",BD548)))))),IF($S$823="Per unit GDP ($m)",IF($T$823="All sectors",U752,IF($T$823="Stationary",AG752,IF($T$823="Transportation",AP752,IF($T$823="Waste",AV752,IF($T$823="IPPU",BA140,IF($T$823="AFOLU",BD752)))))),"")))))</f>
        <v>4.4588775315252933</v>
      </c>
      <c r="W962" s="124">
        <f>IF('Analysis_2-must not modify'!$T962="","",IF($S$823="Total GHG",IF($T$823="All sectors",V140,IF($T$823="Stationary",AH140,IF($T$823="Transportation",AQ140,IF($T$823="Waste",AW140,IF($T$823="IPPU",BB140,Iif($T$823="AFOLU",BE140)))))),IF($S$823="Per capita",IF($T$823="All sectors",V344,IF($T$823="Stationary",AH344,IF($T$823="Transportation",AQ344,IF($T$823="Waste",AW344,IF($T$823="IPPU",BB344,IF($T$823="AFOLU",BE344)))))),IF($S$823="Per unit land area (km2)",IF($T$823="All sectors",V548,IF($T$823="Stationary",AH548,IF($T$823="Transportation",AQ548,IF($T$823="Waste",AW548,IF($T$823="IPPU",BB548,Iif($T$823="AFOLU",BE548)))))),IF($S$823="Per unit GDP ($m)",IF($T$823="All sectors",V752,IF($T$823="Stationary",AH752,IF($T$823="Transportation",AQ752,IF($T$823="Waste",AW752,IF($T$823="IPPU",BB140,IF($T$823="AFOLU",BE752)))))),"")))))</f>
        <v>1.3666900239337787</v>
      </c>
      <c r="X962" s="124">
        <f>IF('Analysis_2-must not modify'!$T962="","",IF($S$823="Total GHG",IF($T$823="All sectors",W140,IF($T$823="Stationary",AI140,IF($T$823="Transportation",AR140,IF($T$823="Waste",AX140,IF($T$823="IPPU","",IF($T$823="AFOLU",BF140)))))),IF($S$823="Per capita",IF($T$823="All sectors",W344,IF($T$823="Stationary",AI344,IF($T$823="Transportation",AR344,IF($T$823="Waste",AX344,IF($T$823="IPPU","",IF($T$823="AFOLU",BF344)))))),IF($S$823="Per unit land area (km2)",IF($T$823="All sectors",W548,IF($T$823="Stationary",AI548,IF($T$823="Transportation",AR548,IF($T$823="Waste",AX548,IF($T$823="IPPU","",IF($T$823="AFOLU",BF548)))))),IF($S$823="Per unit GDP ($m)",IF($T$823="All sectors",W752,IF($T$823="Stationary",AI752,IF($T$823="Transportation",AR752,IF($T$823="Waste",AX752,IF($T$823="IPPU","",IF($T$823="AFOLU",BF752)))))),"")))))</f>
        <v>1.721761774056851E-2</v>
      </c>
      <c r="Y962" s="124" t="str">
        <f>IF('Analysis_2-must not modify'!$T962="","",IF($S$823="Total GHG",IF($T$823="All sectors",X140,IF($T$823="Stationary",AJ140,IF($T$823="Transportation",AS140,IF($T$823="Waste",AY140,"")))),IF($S$823="Per capita",IF($T$823="All sectors",X344,IF($T$823="Stationary",AJ344,IF($T$823="Transportation",AS344,IF($T$823="Waste",AY344,"")))),IF($S$823="Per unit land area (km2)",IF($T$823="All sectors",X548,IF($T$823="Stationary",AJ548,IF($T$823="Transportation",AS548,IF($T$823="Waste",AY548,"")))),IF($S$823="Per unit GDP ($m)",IF($T$823="All sectors",X752,IF($T$823="Stationary",AJ752,IF($T$823="Transportation",AS752,IF($T$823="Waste",AY752,"")))),"")))))</f>
        <v/>
      </c>
      <c r="Z962" s="124" t="str">
        <f>IF('Analysis_2-must not modify'!$T962="","",IF($S$823="Total GHG",IF($T$823="All sectors",Y140,IF($T$823="Stationary",AK140,IF($T$823="Transportation",AT140,""))),IF($S$823="Per capita",IF($T$823="All sectors",Y344,IF($T$823="Stationary",AK344,IF($T$823="Transportation",AT344,""))),IF($S$823="Per unit land area (km2)",IF($T$823="All sectors",Y548,IF($T$823="Stationary",AK548,IF($T$823="Transportation",AT548,""))),IF($S$823="Per unit GDP ($m)",IF($T$823="All sectors",Y752,IF($T$823="Stationary",AK752,IF($T$823="Transportation",AT752,""))),"")))))</f>
        <v/>
      </c>
      <c r="AA962" s="124" t="str">
        <f>IF('Analysis_2-must not modify'!$T962="","",IF($S$823="Total GHG",IF($T$823="All sectors","",IF($T$823="Stationary",AL140,"")),IF($S$823="Per capita",IF($T$823="All sectors","",IF($T$823="Stationary",AL344,"")),IF($S$823="Per unit land area (km2)",IF($T$823="All sectors","",IF($T$823="Stationary",AL548,"")),IF($S$823="Per unit GDP ($m)",IF($T$823="All sectors","",IF($T$823="Stationary",AL752,"")),"")))))</f>
        <v/>
      </c>
      <c r="AB962" s="124" t="str">
        <f>IF('Analysis_2-must not modify'!$T962="","",IF($S$823="Total GHG",IF($T$823="All sectors","",IF($T$823="Stationary",AM140,"")),IF($S$823="Per capita",IF($T$823="All sectors","",IF($T$823="Stationary",AM344,"")),IF($S$823="Per unit land area (km2)",IF($T$823="All sectors","",IF($T$823="Stationary",AM548,"")),IF($S$823="Per unit GDP ($m)",IF($T$823="All sectors","",IF($T$823="Stationary",AM752,"")),"")))))</f>
        <v/>
      </c>
      <c r="AC962" s="124" t="str">
        <f>IF('Analysis_2-must not modify'!$T962="","",IF($S$823="Total GHG",IF($T$823="All sectors","",IF($T$823="Stationary",AN140,"")),IF($S$823="Per capita",IF($T$823="All sectors","",IF($T$823="Stationary",AN344,"")),IF($S$823="Per unit land area (km2)",IF($T$823="All sectors","",IF($T$823="Stationary",AN548,"")),IF($S$823="Per unit GDP ($m)",IF($T$823="All sectors","",IF($T$823="Stationary",AN752,"")),"")))))</f>
        <v/>
      </c>
      <c r="AD962" s="121">
        <f ca="1">IF(U962&lt;X$1+1,U962,IF('Analysis_2-must not modify'!$U962="","",RANK('Analysis_2-must not modify'!$U962,rankORIGINAL)+'Analysis_2-must not modify'!X$1))</f>
        <v>41</v>
      </c>
      <c r="AE962" s="50" t="str">
        <f t="shared" ref="AE962:AE1025" si="610">T962</f>
        <v>Amsterdam_2015</v>
      </c>
      <c r="AF962" s="83">
        <f t="shared" ref="AF962:AM971" si="611">IF($S$823="Total GHG",AG140,IF($S$823="Per capita",AG344,IF($S$823="Per unit land area (km2)",AG548,IF($S$823="Per unit GDP ($m)",AG752,""))))</f>
        <v>1.1678882943349937</v>
      </c>
      <c r="AG962" s="83">
        <f t="shared" si="611"/>
        <v>2.9555581461870064</v>
      </c>
      <c r="AH962" s="83">
        <f t="shared" si="611"/>
        <v>0.22550789253162642</v>
      </c>
      <c r="AI962" s="83" t="str">
        <f t="shared" si="611"/>
        <v/>
      </c>
      <c r="AJ962" s="83">
        <f t="shared" si="611"/>
        <v>5.3284338172510298E-2</v>
      </c>
      <c r="AK962" s="83" t="str">
        <f t="shared" si="611"/>
        <v/>
      </c>
      <c r="AL962" s="83">
        <f t="shared" si="611"/>
        <v>1.0279736612572326E-5</v>
      </c>
      <c r="AM962" s="83">
        <f t="shared" si="611"/>
        <v>1.9408238509439752E-2</v>
      </c>
      <c r="AN962" s="83">
        <f t="shared" ca="1" si="594"/>
        <v>51</v>
      </c>
      <c r="AO962" s="50" t="str">
        <f t="shared" ref="AO962:AO1025" si="612">T962</f>
        <v>Amsterdam_2015</v>
      </c>
      <c r="AP962" s="83">
        <f t="shared" ref="AP962:AT971" si="613">IF($S$823="Total GHG",AP140,IF($S$823="Per capita",AP344,IF($S$823="Per unit land area (km2)",AP548,IF($S$823="Per unit GDP ($m)",AP752,""))))</f>
        <v>1.0335058236542285</v>
      </c>
      <c r="AQ962" s="83" t="str">
        <f t="shared" si="613"/>
        <v/>
      </c>
      <c r="AR962" s="83">
        <f t="shared" si="613"/>
        <v>0.22966162732656148</v>
      </c>
      <c r="AS962" s="83">
        <f t="shared" si="613"/>
        <v>5.1529555572851814E-4</v>
      </c>
      <c r="AT962" s="83">
        <f t="shared" si="613"/>
        <v>0.10300727739726027</v>
      </c>
      <c r="AU962" s="83">
        <f t="shared" ca="1" si="595"/>
        <v>87</v>
      </c>
      <c r="AV962" s="50" t="str">
        <f t="shared" ref="AV962:AV1025" si="614">T962</f>
        <v>Amsterdam_2015</v>
      </c>
      <c r="AW962" s="83" t="str">
        <f t="shared" si="591"/>
        <v/>
      </c>
      <c r="AX962" s="83" t="str">
        <f t="shared" si="591"/>
        <v/>
      </c>
      <c r="AY962" s="83" t="str">
        <f t="shared" si="591"/>
        <v/>
      </c>
      <c r="AZ962" s="83">
        <f t="shared" si="591"/>
        <v>1.721761774056851E-2</v>
      </c>
      <c r="BA962" s="83">
        <f t="shared" ca="1" si="596"/>
        <v>149</v>
      </c>
      <c r="BB962" s="50" t="str">
        <f t="shared" ref="BB962:BB1025" si="615">T962</f>
        <v>Amsterdam_2015</v>
      </c>
      <c r="BC962" s="83" t="str">
        <f t="shared" si="597"/>
        <v/>
      </c>
      <c r="BD962" s="83" t="str">
        <f t="shared" si="598"/>
        <v/>
      </c>
      <c r="BE962" s="83" t="e">
        <f t="shared" ca="1" si="599"/>
        <v>#VALUE!</v>
      </c>
      <c r="BF962" s="50" t="str">
        <f t="shared" ref="BF962:BF1025" si="616">T962</f>
        <v>Amsterdam_2015</v>
      </c>
    </row>
    <row r="963" spans="1:58" ht="15" customHeight="1">
      <c r="A963" s="25">
        <f t="shared" si="608"/>
        <v>41</v>
      </c>
      <c r="B963" s="25">
        <v>132</v>
      </c>
      <c r="C963" s="112" t="str">
        <f t="shared" si="592"/>
        <v>Tshwane_2014</v>
      </c>
      <c r="D963" s="112" t="str">
        <f>IFERROR(VLOOKUP($C963,'Analysis-must not modify'!$C:$G,4,FALSE),"")</f>
        <v>South Africa</v>
      </c>
      <c r="E963" s="112" t="str">
        <f>IFERROR(VLOOKUP($C963,'Analysis-must not modify'!$C:$G,5,FALSE),"")</f>
        <v>Africa</v>
      </c>
      <c r="F963" s="112" t="str">
        <f t="shared" si="600"/>
        <v>Africa</v>
      </c>
      <c r="G963" s="121">
        <f>VLOOKUP(C963,'Analysis-must not modify'!C:D,2,FALSE)</f>
        <v>2014</v>
      </c>
      <c r="H963" s="121" t="str">
        <f>VLOOKUP(C963,'Analysis-must not modify'!C:FF,160,FALSE)</f>
        <v>Yes</v>
      </c>
      <c r="I963" s="121" t="str">
        <f>VLOOKUP(C963,'Analysis-must not modify'!C:FI,161,FALSE)</f>
        <v>Sub-tropical</v>
      </c>
      <c r="J963" s="121">
        <f>VLOOKUP(C963,'Analysis-must not modify'!C:FI,162,FALSE)</f>
        <v>18155.805136275842</v>
      </c>
      <c r="K963" s="121">
        <f>VLOOKUP(C963,'Analysis-must not modify'!C:FI,163,FALSE)</f>
        <v>482.9428391959799</v>
      </c>
      <c r="L963" s="121">
        <f t="shared" si="601"/>
        <v>1</v>
      </c>
      <c r="M963" s="121">
        <f t="shared" si="602"/>
        <v>1</v>
      </c>
      <c r="N963" s="121">
        <f t="shared" si="603"/>
        <v>1</v>
      </c>
      <c r="O963" s="121">
        <f t="shared" si="604"/>
        <v>1</v>
      </c>
      <c r="P963" s="121">
        <f t="shared" si="609"/>
        <v>1</v>
      </c>
      <c r="Q963" s="121">
        <f t="shared" si="605"/>
        <v>1</v>
      </c>
      <c r="R963" s="121" t="str">
        <f t="shared" si="606"/>
        <v>Tshwane_2014</v>
      </c>
      <c r="S963" s="122">
        <f t="shared" si="607"/>
        <v>2014</v>
      </c>
      <c r="T963" s="121" t="str">
        <f t="shared" si="593"/>
        <v>Tshwane_2014</v>
      </c>
      <c r="U963" s="121">
        <f ca="1">IFERROR(IF('Analysis_2-must not modify'!$R963="","",IF($S$823="Total GHG",IF($T$823="All sectors",AA141,IF($T$823="Stationary",AB141,IF($T$823="Transportation",AC141,IF($T$823="Waste",AD141,IF($T$823="IPPU",AE141,Iif($T$823="AFOLU",AF141)))))),IF($S$823="Per capita",IF($T$823="All sectors",AA345,IF($T$823="Stationary",AB345,IF($T$823="Transportation",AC345,IF($T$823="Waste",AD345,IF($T$823="IPPU",AE345,IF($T$823="AFOLU",AF345)))))),IF($S$823="Per unit land area (km2)",IF($T$823="All sectors",AA549,IF($T$823="Stationary",AB549,IF($T$823="Transportation",AC549,IF($T$823="Waste",AD549,IF($T$823="IPPU",AE549,IF($T$823="AFOLU",AF549)))))),IF($S$823="Per unit GDP ($m)",IF($T$823="All sectors",AA753,IF($T$823="Stationary",AB753,IF($T$823="Transportation",AC753,IF($T$823="Waste",AD753,IF($T$823="IPPU",AE753,IF($T$823="AFOLU",AF753)))))),""))))),"")</f>
        <v>42</v>
      </c>
      <c r="V963" s="124">
        <f>IF('Analysis_2-must not modify'!$T963="","",IF($S$823="Total GHG",IF($T$823="All sectors",U141,IF($T$823="Stationary",AG141,IF($T$823="Transportation",AP141,IF($T$823="Waste",AV141,IF($T$823="IPPU",BA141,Iif($T$823="AFOLU",BD141)))))),IF($S$823="Per capita",IF($T$823="All sectors",U345,IF($T$823="Stationary",AG345,IF($T$823="Transportation",AP345,IF($T$823="Waste",AV345,IF($T$823="IPPU",BA345,IF($T$823="AFOLU",BD345)))))),IF($S$823="Per unit land area (km2)",IF($T$823="All sectors",U549,IF($T$823="Stationary",AG549,IF($T$823="Transportation",AP549,IF($T$823="Waste",AV549,IF($T$823="IPPU",BA549,Iif($T$823="AFOLU",BD549)))))),IF($S$823="Per unit GDP ($m)",IF($T$823="All sectors",U753,IF($T$823="Stationary",AG753,IF($T$823="Transportation",AP753,IF($T$823="Waste",AV753,IF($T$823="IPPU",BA141,IF($T$823="AFOLU",BD753)))))),"")))))</f>
        <v>4.0078631645231173</v>
      </c>
      <c r="W963" s="124">
        <f>IF('Analysis_2-must not modify'!$T963="","",IF($S$823="Total GHG",IF($T$823="All sectors",V141,IF($T$823="Stationary",AH141,IF($T$823="Transportation",AQ141,IF($T$823="Waste",AW141,IF($T$823="IPPU",BB141,Iif($T$823="AFOLU",BE141)))))),IF($S$823="Per capita",IF($T$823="All sectors",V345,IF($T$823="Stationary",AH345,IF($T$823="Transportation",AQ345,IF($T$823="Waste",AW345,IF($T$823="IPPU",BB345,IF($T$823="AFOLU",BE345)))))),IF($S$823="Per unit land area (km2)",IF($T$823="All sectors",V549,IF($T$823="Stationary",AH549,IF($T$823="Transportation",AQ549,IF($T$823="Waste",AW549,IF($T$823="IPPU",BB549,Iif($T$823="AFOLU",BE549)))))),IF($S$823="Per unit GDP ($m)",IF($T$823="All sectors",V753,IF($T$823="Stationary",AH753,IF($T$823="Transportation",AQ753,IF($T$823="Waste",AW753,IF($T$823="IPPU",BB141,IF($T$823="AFOLU",BE753)))))),"")))))</f>
        <v>1.480225800457297</v>
      </c>
      <c r="X963" s="124">
        <f>IF('Analysis_2-must not modify'!$T963="","",IF($S$823="Total GHG",IF($T$823="All sectors",W141,IF($T$823="Stationary",AI141,IF($T$823="Transportation",AR141,IF($T$823="Waste",AX141,IF($T$823="IPPU","",IF($T$823="AFOLU",BF141)))))),IF($S$823="Per capita",IF($T$823="All sectors",W345,IF($T$823="Stationary",AI345,IF($T$823="Transportation",AR345,IF($T$823="Waste",AX345,IF($T$823="IPPU","",IF($T$823="AFOLU",BF345)))))),IF($S$823="Per unit land area (km2)",IF($T$823="All sectors",W549,IF($T$823="Stationary",AI549,IF($T$823="Transportation",AR549,IF($T$823="Waste",AX549,IF($T$823="IPPU","",IF($T$823="AFOLU",BF549)))))),IF($S$823="Per unit GDP ($m)",IF($T$823="All sectors",W753,IF($T$823="Stationary",AI753,IF($T$823="Transportation",AR753,IF($T$823="Waste",AX753,IF($T$823="IPPU","",IF($T$823="AFOLU",BF753)))))),"")))))</f>
        <v>3.5273709281103272</v>
      </c>
      <c r="Y963" s="124" t="str">
        <f>IF('Analysis_2-must not modify'!$T963="","",IF($S$823="Total GHG",IF($T$823="All sectors",X141,IF($T$823="Stationary",AJ141,IF($T$823="Transportation",AS141,IF($T$823="Waste",AY141,"")))),IF($S$823="Per capita",IF($T$823="All sectors",X345,IF($T$823="Stationary",AJ345,IF($T$823="Transportation",AS345,IF($T$823="Waste",AY345,"")))),IF($S$823="Per unit land area (km2)",IF($T$823="All sectors",X549,IF($T$823="Stationary",AJ549,IF($T$823="Transportation",AS549,IF($T$823="Waste",AY549,"")))),IF($S$823="Per unit GDP ($m)",IF($T$823="All sectors",X753,IF($T$823="Stationary",AJ753,IF($T$823="Transportation",AS753,IF($T$823="Waste",AY753,"")))),"")))))</f>
        <v/>
      </c>
      <c r="Z963" s="124" t="str">
        <f>IF('Analysis_2-must not modify'!$T963="","",IF($S$823="Total GHG",IF($T$823="All sectors",Y141,IF($T$823="Stationary",AK141,IF($T$823="Transportation",AT141,""))),IF($S$823="Per capita",IF($T$823="All sectors",Y345,IF($T$823="Stationary",AK345,IF($T$823="Transportation",AT345,""))),IF($S$823="Per unit land area (km2)",IF($T$823="All sectors",Y549,IF($T$823="Stationary",AK549,IF($T$823="Transportation",AT549,""))),IF($S$823="Per unit GDP ($m)",IF($T$823="All sectors",Y753,IF($T$823="Stationary",AK753,IF($T$823="Transportation",AT753,""))),"")))))</f>
        <v/>
      </c>
      <c r="AA963" s="124" t="str">
        <f>IF('Analysis_2-must not modify'!$T963="","",IF($S$823="Total GHG",IF($T$823="All sectors","",IF($T$823="Stationary",AL141,"")),IF($S$823="Per capita",IF($T$823="All sectors","",IF($T$823="Stationary",AL345,"")),IF($S$823="Per unit land area (km2)",IF($T$823="All sectors","",IF($T$823="Stationary",AL549,"")),IF($S$823="Per unit GDP ($m)",IF($T$823="All sectors","",IF($T$823="Stationary",AL753,"")),"")))))</f>
        <v/>
      </c>
      <c r="AB963" s="124" t="str">
        <f>IF('Analysis_2-must not modify'!$T963="","",IF($S$823="Total GHG",IF($T$823="All sectors","",IF($T$823="Stationary",AM141,"")),IF($S$823="Per capita",IF($T$823="All sectors","",IF($T$823="Stationary",AM345,"")),IF($S$823="Per unit land area (km2)",IF($T$823="All sectors","",IF($T$823="Stationary",AM549,"")),IF($S$823="Per unit GDP ($m)",IF($T$823="All sectors","",IF($T$823="Stationary",AM753,"")),"")))))</f>
        <v/>
      </c>
      <c r="AC963" s="124" t="str">
        <f>IF('Analysis_2-must not modify'!$T963="","",IF($S$823="Total GHG",IF($T$823="All sectors","",IF($T$823="Stationary",AN141,"")),IF($S$823="Per capita",IF($T$823="All sectors","",IF($T$823="Stationary",AN345,"")),IF($S$823="Per unit land area (km2)",IF($T$823="All sectors","",IF($T$823="Stationary",AN549,"")),IF($S$823="Per unit GDP ($m)",IF($T$823="All sectors","",IF($T$823="Stationary",AN753,"")),"")))))</f>
        <v/>
      </c>
      <c r="AD963" s="121">
        <f ca="1">IF(U963&lt;X$1+1,U963,IF('Analysis_2-must not modify'!$U963="","",RANK('Analysis_2-must not modify'!$U963,rankORIGINAL)+'Analysis_2-must not modify'!X$1))</f>
        <v>50</v>
      </c>
      <c r="AE963" s="50" t="str">
        <f t="shared" si="610"/>
        <v>Tshwane_2014</v>
      </c>
      <c r="AF963" s="83">
        <f t="shared" si="611"/>
        <v>1.0326726031709805</v>
      </c>
      <c r="AG963" s="83">
        <f t="shared" si="611"/>
        <v>0.55482987821161578</v>
      </c>
      <c r="AH963" s="83">
        <f t="shared" si="611"/>
        <v>1.7875301358527236</v>
      </c>
      <c r="AI963" s="83" t="str">
        <f t="shared" si="611"/>
        <v/>
      </c>
      <c r="AJ963" s="83">
        <f t="shared" si="611"/>
        <v>0.11446564372214388</v>
      </c>
      <c r="AK963" s="83">
        <f t="shared" si="611"/>
        <v>0.51721248157825617</v>
      </c>
      <c r="AL963" s="83" t="str">
        <f t="shared" si="611"/>
        <v/>
      </c>
      <c r="AM963" s="83">
        <f t="shared" si="611"/>
        <v>2.5080121988264165E-4</v>
      </c>
      <c r="AN963" s="83">
        <f t="shared" ca="1" si="594"/>
        <v>57</v>
      </c>
      <c r="AO963" s="50" t="str">
        <f t="shared" si="612"/>
        <v>Tshwane_2014</v>
      </c>
      <c r="AP963" s="83">
        <f t="shared" si="613"/>
        <v>1.4569135386715339</v>
      </c>
      <c r="AQ963" s="83">
        <f t="shared" si="613"/>
        <v>2.3312261785763018E-2</v>
      </c>
      <c r="AR963" s="83" t="str">
        <f t="shared" si="613"/>
        <v/>
      </c>
      <c r="AS963" s="83" t="str">
        <f t="shared" si="613"/>
        <v/>
      </c>
      <c r="AT963" s="83" t="str">
        <f t="shared" si="613"/>
        <v/>
      </c>
      <c r="AU963" s="83">
        <f t="shared" ca="1" si="595"/>
        <v>82</v>
      </c>
      <c r="AV963" s="50" t="str">
        <f t="shared" si="614"/>
        <v>Tshwane_2014</v>
      </c>
      <c r="AW963" s="83">
        <f t="shared" si="591"/>
        <v>3.4847331360677378</v>
      </c>
      <c r="AX963" s="83" t="str">
        <f t="shared" si="591"/>
        <v/>
      </c>
      <c r="AY963" s="83" t="str">
        <f t="shared" si="591"/>
        <v/>
      </c>
      <c r="AZ963" s="83">
        <f t="shared" si="591"/>
        <v>4.2637792042588725E-2</v>
      </c>
      <c r="BA963" s="83">
        <f t="shared" ca="1" si="596"/>
        <v>4</v>
      </c>
      <c r="BB963" s="50" t="str">
        <f t="shared" si="615"/>
        <v>Tshwane_2014</v>
      </c>
      <c r="BC963" s="83" t="str">
        <f t="shared" si="597"/>
        <v/>
      </c>
      <c r="BD963" s="83" t="str">
        <f t="shared" si="598"/>
        <v/>
      </c>
      <c r="BE963" s="83" t="e">
        <f t="shared" ca="1" si="599"/>
        <v>#VALUE!</v>
      </c>
      <c r="BF963" s="50" t="str">
        <f t="shared" si="616"/>
        <v>Tshwane_2014</v>
      </c>
    </row>
    <row r="964" spans="1:58" ht="15" customHeight="1">
      <c r="A964" s="25">
        <f t="shared" si="608"/>
        <v>42</v>
      </c>
      <c r="B964" s="25">
        <v>133</v>
      </c>
      <c r="C964" s="112" t="str">
        <f t="shared" si="592"/>
        <v>Salvador_2013</v>
      </c>
      <c r="D964" s="112" t="str">
        <f>IFERROR(VLOOKUP($C964,'Analysis-must not modify'!$C:$G,4,FALSE),"")</f>
        <v>Brazil</v>
      </c>
      <c r="E964" s="112" t="str">
        <f>IFERROR(VLOOKUP($C964,'Analysis-must not modify'!$C:$G,5,FALSE),"")</f>
        <v>Latin America</v>
      </c>
      <c r="F964" s="112" t="str">
        <f t="shared" si="600"/>
        <v>Latin_America</v>
      </c>
      <c r="G964" s="121">
        <f>VLOOKUP(C964,'Analysis-must not modify'!C:D,2,FALSE)</f>
        <v>2013</v>
      </c>
      <c r="H964" s="121" t="str">
        <f>VLOOKUP(C964,'Analysis-must not modify'!C:FF,160,FALSE)</f>
        <v>Yes</v>
      </c>
      <c r="I964" s="121" t="str">
        <f>VLOOKUP(C964,'Analysis-must not modify'!C:FI,161,FALSE)</f>
        <v>Tropical</v>
      </c>
      <c r="J964" s="121">
        <f>VLOOKUP(C964,'Analysis-must not modify'!C:FI,162,FALSE)</f>
        <v>8628.040024496875</v>
      </c>
      <c r="K964" s="121">
        <f>VLOOKUP(C964,'Analysis-must not modify'!C:FI,163,FALSE)</f>
        <v>4162.2443957224041</v>
      </c>
      <c r="L964" s="121">
        <f t="shared" si="601"/>
        <v>1</v>
      </c>
      <c r="M964" s="121">
        <f t="shared" si="602"/>
        <v>1</v>
      </c>
      <c r="N964" s="121">
        <f t="shared" si="603"/>
        <v>1</v>
      </c>
      <c r="O964" s="121">
        <f t="shared" si="604"/>
        <v>1</v>
      </c>
      <c r="P964" s="121">
        <f t="shared" si="609"/>
        <v>1</v>
      </c>
      <c r="Q964" s="121">
        <f t="shared" si="605"/>
        <v>1</v>
      </c>
      <c r="R964" s="121" t="str">
        <f t="shared" si="606"/>
        <v>Salvador_2013</v>
      </c>
      <c r="S964" s="122">
        <f t="shared" si="607"/>
        <v>2013</v>
      </c>
      <c r="T964" s="121" t="str">
        <f t="shared" si="593"/>
        <v>Salvador_2013</v>
      </c>
      <c r="U964" s="121">
        <f ca="1">IFERROR(IF('Analysis_2-must not modify'!$R964="","",IF($S$823="Total GHG",IF($T$823="All sectors",AA142,IF($T$823="Stationary",AB142,IF($T$823="Transportation",AC142,IF($T$823="Waste",AD142,IF($T$823="IPPU",AE142,Iif($T$823="AFOLU",AF142)))))),IF($S$823="Per capita",IF($T$823="All sectors",AA346,IF($T$823="Stationary",AB346,IF($T$823="Transportation",AC346,IF($T$823="Waste",AD346,IF($T$823="IPPU",AE346,IF($T$823="AFOLU",AF346)))))),IF($S$823="Per unit land area (km2)",IF($T$823="All sectors",AA550,IF($T$823="Stationary",AB550,IF($T$823="Transportation",AC550,IF($T$823="Waste",AD550,IF($T$823="IPPU",AE550,IF($T$823="AFOLU",AF550)))))),IF($S$823="Per unit GDP ($m)",IF($T$823="All sectors",AA754,IF($T$823="Stationary",AB754,IF($T$823="Transportation",AC754,IF($T$823="Waste",AD754,IF($T$823="IPPU",AE754,IF($T$823="AFOLU",AF754)))))),""))))),"")</f>
        <v>155</v>
      </c>
      <c r="V964" s="124">
        <f>IF('Analysis_2-must not modify'!$T964="","",IF($S$823="Total GHG",IF($T$823="All sectors",U142,IF($T$823="Stationary",AG142,IF($T$823="Transportation",AP142,IF($T$823="Waste",AV142,IF($T$823="IPPU",BA142,Iif($T$823="AFOLU",BD142)))))),IF($S$823="Per capita",IF($T$823="All sectors",U346,IF($T$823="Stationary",AG346,IF($T$823="Transportation",AP346,IF($T$823="Waste",AV346,IF($T$823="IPPU",BA346,IF($T$823="AFOLU",BD346)))))),IF($S$823="Per unit land area (km2)",IF($T$823="All sectors",U550,IF($T$823="Stationary",AG550,IF($T$823="Transportation",AP550,IF($T$823="Waste",AV550,IF($T$823="IPPU",BA550,Iif($T$823="AFOLU",BD550)))))),IF($S$823="Per unit GDP ($m)",IF($T$823="All sectors",U754,IF($T$823="Stationary",AG754,IF($T$823="Transportation",AP754,IF($T$823="Waste",AV754,IF($T$823="IPPU",BA142,IF($T$823="AFOLU",BD754)))))),"")))))</f>
        <v>0.28590751212481624</v>
      </c>
      <c r="W964" s="124">
        <f>IF('Analysis_2-must not modify'!$T964="","",IF($S$823="Total GHG",IF($T$823="All sectors",V142,IF($T$823="Stationary",AH142,IF($T$823="Transportation",AQ142,IF($T$823="Waste",AW142,IF($T$823="IPPU",BB142,Iif($T$823="AFOLU",BE142)))))),IF($S$823="Per capita",IF($T$823="All sectors",V346,IF($T$823="Stationary",AH346,IF($T$823="Transportation",AQ346,IF($T$823="Waste",AW346,IF($T$823="IPPU",BB346,IF($T$823="AFOLU",BE346)))))),IF($S$823="Per unit land area (km2)",IF($T$823="All sectors",V550,IF($T$823="Stationary",AH550,IF($T$823="Transportation",AQ550,IF($T$823="Waste",AW550,IF($T$823="IPPU",BB550,Iif($T$823="AFOLU",BE550)))))),IF($S$823="Per unit GDP ($m)",IF($T$823="All sectors",V754,IF($T$823="Stationary",AH754,IF($T$823="Transportation",AQ754,IF($T$823="Waste",AW754,IF($T$823="IPPU",BB142,IF($T$823="AFOLU",BE754)))))),"")))))</f>
        <v>0.95412365178811542</v>
      </c>
      <c r="X964" s="124">
        <f>IF('Analysis_2-must not modify'!$T964="","",IF($S$823="Total GHG",IF($T$823="All sectors",W142,IF($T$823="Stationary",AI142,IF($T$823="Transportation",AR142,IF($T$823="Waste",AX142,IF($T$823="IPPU","",IF($T$823="AFOLU",BF142)))))),IF($S$823="Per capita",IF($T$823="All sectors",W346,IF($T$823="Stationary",AI346,IF($T$823="Transportation",AR346,IF($T$823="Waste",AX346,IF($T$823="IPPU","",IF($T$823="AFOLU",BF346)))))),IF($S$823="Per unit land area (km2)",IF($T$823="All sectors",W550,IF($T$823="Stationary",AI550,IF($T$823="Transportation",AR550,IF($T$823="Waste",AX550,IF($T$823="IPPU","",IF($T$823="AFOLU",BF550)))))),IF($S$823="Per unit GDP ($m)",IF($T$823="All sectors",W754,IF($T$823="Stationary",AI754,IF($T$823="Transportation",AR754,IF($T$823="Waste",AX754,IF($T$823="IPPU","",IF($T$823="AFOLU",BF754)))))),"")))))</f>
        <v>9.2002848859800923E-2</v>
      </c>
      <c r="Y964" s="124" t="str">
        <f>IF('Analysis_2-must not modify'!$T964="","",IF($S$823="Total GHG",IF($T$823="All sectors",X142,IF($T$823="Stationary",AJ142,IF($T$823="Transportation",AS142,IF($T$823="Waste",AY142,"")))),IF($S$823="Per capita",IF($T$823="All sectors",X346,IF($T$823="Stationary",AJ346,IF($T$823="Transportation",AS346,IF($T$823="Waste",AY346,"")))),IF($S$823="Per unit land area (km2)",IF($T$823="All sectors",X550,IF($T$823="Stationary",AJ550,IF($T$823="Transportation",AS550,IF($T$823="Waste",AY550,"")))),IF($S$823="Per unit GDP ($m)",IF($T$823="All sectors",X754,IF($T$823="Stationary",AJ754,IF($T$823="Transportation",AS754,IF($T$823="Waste",AY754,"")))),"")))))</f>
        <v/>
      </c>
      <c r="Z964" s="124" t="str">
        <f>IF('Analysis_2-must not modify'!$T964="","",IF($S$823="Total GHG",IF($T$823="All sectors",Y142,IF($T$823="Stationary",AK142,IF($T$823="Transportation",AT142,""))),IF($S$823="Per capita",IF($T$823="All sectors",Y346,IF($T$823="Stationary",AK346,IF($T$823="Transportation",AT346,""))),IF($S$823="Per unit land area (km2)",IF($T$823="All sectors",Y550,IF($T$823="Stationary",AK550,IF($T$823="Transportation",AT550,""))),IF($S$823="Per unit GDP ($m)",IF($T$823="All sectors",Y754,IF($T$823="Stationary",AK754,IF($T$823="Transportation",AT754,""))),"")))))</f>
        <v/>
      </c>
      <c r="AA964" s="124" t="str">
        <f>IF('Analysis_2-must not modify'!$T964="","",IF($S$823="Total GHG",IF($T$823="All sectors","",IF($T$823="Stationary",AL142,"")),IF($S$823="Per capita",IF($T$823="All sectors","",IF($T$823="Stationary",AL346,"")),IF($S$823="Per unit land area (km2)",IF($T$823="All sectors","",IF($T$823="Stationary",AL550,"")),IF($S$823="Per unit GDP ($m)",IF($T$823="All sectors","",IF($T$823="Stationary",AL754,"")),"")))))</f>
        <v/>
      </c>
      <c r="AB964" s="124" t="str">
        <f>IF('Analysis_2-must not modify'!$T964="","",IF($S$823="Total GHG",IF($T$823="All sectors","",IF($T$823="Stationary",AM142,"")),IF($S$823="Per capita",IF($T$823="All sectors","",IF($T$823="Stationary",AM346,"")),IF($S$823="Per unit land area (km2)",IF($T$823="All sectors","",IF($T$823="Stationary",AM550,"")),IF($S$823="Per unit GDP ($m)",IF($T$823="All sectors","",IF($T$823="Stationary",AM754,"")),"")))))</f>
        <v/>
      </c>
      <c r="AC964" s="124" t="str">
        <f>IF('Analysis_2-must not modify'!$T964="","",IF($S$823="Total GHG",IF($T$823="All sectors","",IF($T$823="Stationary",AN142,"")),IF($S$823="Per capita",IF($T$823="All sectors","",IF($T$823="Stationary",AN346,"")),IF($S$823="Per unit land area (km2)",IF($T$823="All sectors","",IF($T$823="Stationary",AN550,"")),IF($S$823="Per unit GDP ($m)",IF($T$823="All sectors","",IF($T$823="Stationary",AN754,"")),"")))))</f>
        <v/>
      </c>
      <c r="AD964" s="121">
        <f ca="1">IF(U964&lt;X$1+1,U964,IF('Analysis_2-must not modify'!$U964="","",RANK('Analysis_2-must not modify'!$U964,rankORIGINAL)+'Analysis_2-must not modify'!X$1))</f>
        <v>2</v>
      </c>
      <c r="AE964" s="50" t="str">
        <f t="shared" si="610"/>
        <v>Salvador_2013</v>
      </c>
      <c r="AF964" s="83">
        <f t="shared" si="611"/>
        <v>0.14762867641708086</v>
      </c>
      <c r="AG964" s="83">
        <f t="shared" si="611"/>
        <v>0.11833860833071541</v>
      </c>
      <c r="AH964" s="83">
        <f t="shared" si="611"/>
        <v>1.9445856129889864E-2</v>
      </c>
      <c r="AI964" s="83" t="str">
        <f t="shared" si="611"/>
        <v/>
      </c>
      <c r="AJ964" s="83" t="str">
        <f t="shared" si="611"/>
        <v/>
      </c>
      <c r="AK964" s="83" t="str">
        <f t="shared" si="611"/>
        <v/>
      </c>
      <c r="AL964" s="83" t="str">
        <f t="shared" si="611"/>
        <v/>
      </c>
      <c r="AM964" s="83">
        <f t="shared" si="611"/>
        <v>2.481338094838474E-4</v>
      </c>
      <c r="AN964" s="83">
        <f t="shared" ca="1" si="594"/>
        <v>156</v>
      </c>
      <c r="AO964" s="50" t="str">
        <f t="shared" si="612"/>
        <v>Salvador_2013</v>
      </c>
      <c r="AP964" s="83">
        <f t="shared" si="613"/>
        <v>0.70384117624068698</v>
      </c>
      <c r="AQ964" s="83">
        <f t="shared" si="613"/>
        <v>3.9944015713475577E-3</v>
      </c>
      <c r="AR964" s="83">
        <f t="shared" si="613"/>
        <v>2.1542451172019937E-2</v>
      </c>
      <c r="AS964" s="83">
        <f t="shared" si="613"/>
        <v>0.22474562280406099</v>
      </c>
      <c r="AT964" s="83" t="str">
        <f t="shared" si="613"/>
        <v/>
      </c>
      <c r="AU964" s="83">
        <f t="shared" ca="1" si="595"/>
        <v>123</v>
      </c>
      <c r="AV964" s="50" t="str">
        <f t="shared" si="614"/>
        <v>Salvador_2013</v>
      </c>
      <c r="AW964" s="83">
        <f t="shared" si="591"/>
        <v>2.1630824340374579E-2</v>
      </c>
      <c r="AX964" s="83" t="str">
        <f t="shared" si="591"/>
        <v/>
      </c>
      <c r="AY964" s="83">
        <f t="shared" si="591"/>
        <v>3.0211375595506024E-5</v>
      </c>
      <c r="AZ964" s="83">
        <f t="shared" si="591"/>
        <v>7.0341813143830825E-2</v>
      </c>
      <c r="BA964" s="83">
        <f t="shared" ca="1" si="596"/>
        <v>125</v>
      </c>
      <c r="BB964" s="50" t="str">
        <f t="shared" si="615"/>
        <v>Salvador_2013</v>
      </c>
      <c r="BC964" s="83" t="str">
        <f t="shared" si="597"/>
        <v/>
      </c>
      <c r="BD964" s="83" t="str">
        <f t="shared" si="598"/>
        <v/>
      </c>
      <c r="BE964" s="83" t="e">
        <f t="shared" ca="1" si="599"/>
        <v>#VALUE!</v>
      </c>
      <c r="BF964" s="50" t="str">
        <f t="shared" si="616"/>
        <v>Salvador_2013</v>
      </c>
    </row>
    <row r="965" spans="1:58" ht="15" customHeight="1">
      <c r="A965" s="25">
        <f t="shared" si="608"/>
        <v>43</v>
      </c>
      <c r="B965" s="25">
        <v>134</v>
      </c>
      <c r="C965" s="112" t="str">
        <f t="shared" si="592"/>
        <v>Accra_2015</v>
      </c>
      <c r="D965" s="112" t="str">
        <f>IFERROR(VLOOKUP($C965,'Analysis-must not modify'!$C:$G,4,FALSE),"")</f>
        <v>Ghana</v>
      </c>
      <c r="E965" s="112" t="str">
        <f>IFERROR(VLOOKUP($C965,'Analysis-must not modify'!$C:$G,5,FALSE),"")</f>
        <v>Africa</v>
      </c>
      <c r="F965" s="112" t="str">
        <f t="shared" si="600"/>
        <v>Africa</v>
      </c>
      <c r="G965" s="121">
        <f>VLOOKUP(C965,'Analysis-must not modify'!C:D,2,FALSE)</f>
        <v>2015</v>
      </c>
      <c r="H965" s="121" t="str">
        <f>VLOOKUP(C965,'Analysis-must not modify'!C:FF,160,FALSE)</f>
        <v>Yes</v>
      </c>
      <c r="I965" s="121" t="str">
        <f>VLOOKUP(C965,'Analysis-must not modify'!C:FI,161,FALSE)</f>
        <v>Tropical</v>
      </c>
      <c r="J965" s="121">
        <f>VLOOKUP(C965,'Analysis-must not modify'!C:FI,162,FALSE)</f>
        <v>2100.1995189543009</v>
      </c>
      <c r="K965" s="121">
        <f>VLOOKUP(C965,'Analysis-must not modify'!C:FI,163,FALSE)</f>
        <v>14597.153284671533</v>
      </c>
      <c r="L965" s="121">
        <f t="shared" si="601"/>
        <v>1</v>
      </c>
      <c r="M965" s="121">
        <f t="shared" si="602"/>
        <v>1</v>
      </c>
      <c r="N965" s="121">
        <f t="shared" si="603"/>
        <v>1</v>
      </c>
      <c r="O965" s="121">
        <f t="shared" si="604"/>
        <v>1</v>
      </c>
      <c r="P965" s="121">
        <f t="shared" si="609"/>
        <v>1</v>
      </c>
      <c r="Q965" s="121">
        <f t="shared" si="605"/>
        <v>1</v>
      </c>
      <c r="R965" s="121" t="str">
        <f t="shared" si="606"/>
        <v>Accra_2015</v>
      </c>
      <c r="S965" s="122">
        <f t="shared" si="607"/>
        <v>2015</v>
      </c>
      <c r="T965" s="121" t="str">
        <f t="shared" si="593"/>
        <v>Accra_2015</v>
      </c>
      <c r="U965" s="121">
        <f ca="1">IFERROR(IF('Analysis_2-must not modify'!$R965="","",IF($S$823="Total GHG",IF($T$823="All sectors",AA143,IF($T$823="Stationary",AB143,IF($T$823="Transportation",AC143,IF($T$823="Waste",AD143,IF($T$823="IPPU",AE143,Iif($T$823="AFOLU",AF143)))))),IF($S$823="Per capita",IF($T$823="All sectors",AA347,IF($T$823="Stationary",AB347,IF($T$823="Transportation",AC347,IF($T$823="Waste",AD347,IF($T$823="IPPU",AE347,IF($T$823="AFOLU",AF347)))))),IF($S$823="Per unit land area (km2)",IF($T$823="All sectors",AA551,IF($T$823="Stationary",AB551,IF($T$823="Transportation",AC551,IF($T$823="Waste",AD551,IF($T$823="IPPU",AE551,IF($T$823="AFOLU",AF551)))))),IF($S$823="Per unit GDP ($m)",IF($T$823="All sectors",AA755,IF($T$823="Stationary",AB755,IF($T$823="Transportation",AC755,IF($T$823="Waste",AD755,IF($T$823="IPPU",AE755,IF($T$823="AFOLU",AF755)))))),""))))),"")</f>
        <v>156</v>
      </c>
      <c r="V965" s="124">
        <f>IF('Analysis_2-must not modify'!$T965="","",IF($S$823="Total GHG",IF($T$823="All sectors",U143,IF($T$823="Stationary",AG143,IF($T$823="Transportation",AP143,IF($T$823="Waste",AV143,IF($T$823="IPPU",BA143,Iif($T$823="AFOLU",BD143)))))),IF($S$823="Per capita",IF($T$823="All sectors",U347,IF($T$823="Stationary",AG347,IF($T$823="Transportation",AP347,IF($T$823="Waste",AV347,IF($T$823="IPPU",BA347,IF($T$823="AFOLU",BD347)))))),IF($S$823="Per unit land area (km2)",IF($T$823="All sectors",U551,IF($T$823="Stationary",AG551,IF($T$823="Transportation",AP551,IF($T$823="Waste",AV551,IF($T$823="IPPU",BA551,Iif($T$823="AFOLU",BD551)))))),IF($S$823="Per unit GDP ($m)",IF($T$823="All sectors",U755,IF($T$823="Stationary",AG755,IF($T$823="Transportation",AP755,IF($T$823="Waste",AV755,IF($T$823="IPPU",BA143,IF($T$823="AFOLU",BD755)))))),"")))))</f>
        <v>0.31084560888945828</v>
      </c>
      <c r="W965" s="124">
        <f>IF('Analysis_2-must not modify'!$T965="","",IF($S$823="Total GHG",IF($T$823="All sectors",V143,IF($T$823="Stationary",AH143,IF($T$823="Transportation",AQ143,IF($T$823="Waste",AW143,IF($T$823="IPPU",BB143,Iif($T$823="AFOLU",BE143)))))),IF($S$823="Per capita",IF($T$823="All sectors",V347,IF($T$823="Stationary",AH347,IF($T$823="Transportation",AQ347,IF($T$823="Waste",AW347,IF($T$823="IPPU",BB347,IF($T$823="AFOLU",BE347)))))),IF($S$823="Per unit land area (km2)",IF($T$823="All sectors",V551,IF($T$823="Stationary",AH551,IF($T$823="Transportation",AQ551,IF($T$823="Waste",AW551,IF($T$823="IPPU",BB551,Iif($T$823="AFOLU",BE551)))))),IF($S$823="Per unit GDP ($m)",IF($T$823="All sectors",V755,IF($T$823="Stationary",AH755,IF($T$823="Transportation",AQ755,IF($T$823="Waste",AW755,IF($T$823="IPPU",BB143,IF($T$823="AFOLU",BE755)))))),"")))))</f>
        <v>0.35444603624718207</v>
      </c>
      <c r="X965" s="124">
        <f>IF('Analysis_2-must not modify'!$T965="","",IF($S$823="Total GHG",IF($T$823="All sectors",W143,IF($T$823="Stationary",AI143,IF($T$823="Transportation",AR143,IF($T$823="Waste",AX143,IF($T$823="IPPU","",IF($T$823="AFOLU",BF143)))))),IF($S$823="Per capita",IF($T$823="All sectors",W347,IF($T$823="Stationary",AI347,IF($T$823="Transportation",AR347,IF($T$823="Waste",AX347,IF($T$823="IPPU","",IF($T$823="AFOLU",BF347)))))),IF($S$823="Per unit land area (km2)",IF($T$823="All sectors",W551,IF($T$823="Stationary",AI551,IF($T$823="Transportation",AR551,IF($T$823="Waste",AX551,IF($T$823="IPPU","",IF($T$823="AFOLU",BF551)))))),IF($S$823="Per unit GDP ($m)",IF($T$823="All sectors",W755,IF($T$823="Stationary",AI755,IF($T$823="Transportation",AR755,IF($T$823="Waste",AX755,IF($T$823="IPPU","",IF($T$823="AFOLU",BF755)))))),"")))))</f>
        <v>0.49577056951000997</v>
      </c>
      <c r="Y965" s="124" t="str">
        <f>IF('Analysis_2-must not modify'!$T965="","",IF($S$823="Total GHG",IF($T$823="All sectors",X143,IF($T$823="Stationary",AJ143,IF($T$823="Transportation",AS143,IF($T$823="Waste",AY143,"")))),IF($S$823="Per capita",IF($T$823="All sectors",X347,IF($T$823="Stationary",AJ347,IF($T$823="Transportation",AS347,IF($T$823="Waste",AY347,"")))),IF($S$823="Per unit land area (km2)",IF($T$823="All sectors",X551,IF($T$823="Stationary",AJ551,IF($T$823="Transportation",AS551,IF($T$823="Waste",AY551,"")))),IF($S$823="Per unit GDP ($m)",IF($T$823="All sectors",X755,IF($T$823="Stationary",AJ755,IF($T$823="Transportation",AS755,IF($T$823="Waste",AY755,"")))),"")))))</f>
        <v/>
      </c>
      <c r="Z965" s="124" t="str">
        <f>IF('Analysis_2-must not modify'!$T965="","",IF($S$823="Total GHG",IF($T$823="All sectors",Y143,IF($T$823="Stationary",AK143,IF($T$823="Transportation",AT143,""))),IF($S$823="Per capita",IF($T$823="All sectors",Y347,IF($T$823="Stationary",AK347,IF($T$823="Transportation",AT347,""))),IF($S$823="Per unit land area (km2)",IF($T$823="All sectors",Y551,IF($T$823="Stationary",AK551,IF($T$823="Transportation",AT551,""))),IF($S$823="Per unit GDP ($m)",IF($T$823="All sectors",Y755,IF($T$823="Stationary",AK755,IF($T$823="Transportation",AT755,""))),"")))))</f>
        <v/>
      </c>
      <c r="AA965" s="124" t="str">
        <f>IF('Analysis_2-must not modify'!$T965="","",IF($S$823="Total GHG",IF($T$823="All sectors","",IF($T$823="Stationary",AL143,"")),IF($S$823="Per capita",IF($T$823="All sectors","",IF($T$823="Stationary",AL347,"")),IF($S$823="Per unit land area (km2)",IF($T$823="All sectors","",IF($T$823="Stationary",AL551,"")),IF($S$823="Per unit GDP ($m)",IF($T$823="All sectors","",IF($T$823="Stationary",AL755,"")),"")))))</f>
        <v/>
      </c>
      <c r="AB965" s="124" t="str">
        <f>IF('Analysis_2-must not modify'!$T965="","",IF($S$823="Total GHG",IF($T$823="All sectors","",IF($T$823="Stationary",AM143,"")),IF($S$823="Per capita",IF($T$823="All sectors","",IF($T$823="Stationary",AM347,"")),IF($S$823="Per unit land area (km2)",IF($T$823="All sectors","",IF($T$823="Stationary",AM551,"")),IF($S$823="Per unit GDP ($m)",IF($T$823="All sectors","",IF($T$823="Stationary",AM755,"")),"")))))</f>
        <v/>
      </c>
      <c r="AC965" s="124" t="str">
        <f>IF('Analysis_2-must not modify'!$T965="","",IF($S$823="Total GHG",IF($T$823="All sectors","",IF($T$823="Stationary",AN143,"")),IF($S$823="Per capita",IF($T$823="All sectors","",IF($T$823="Stationary",AN347,"")),IF($S$823="Per unit land area (km2)",IF($T$823="All sectors","",IF($T$823="Stationary",AN551,"")),IF($S$823="Per unit GDP ($m)",IF($T$823="All sectors","",IF($T$823="Stationary",AN755,"")),"")))))</f>
        <v/>
      </c>
      <c r="AD965" s="121">
        <f ca="1">IF(U965&lt;X$1+1,U965,IF('Analysis_2-must not modify'!$U965="","",RANK('Analysis_2-must not modify'!$U965,rankORIGINAL)+'Analysis_2-must not modify'!X$1))</f>
        <v>1</v>
      </c>
      <c r="AE965" s="50" t="str">
        <f t="shared" si="610"/>
        <v>Accra_2015</v>
      </c>
      <c r="AF965" s="83">
        <f t="shared" si="611"/>
        <v>0.15476086479402718</v>
      </c>
      <c r="AG965" s="83">
        <f t="shared" si="611"/>
        <v>3.5094540550383052E-2</v>
      </c>
      <c r="AH965" s="83">
        <f t="shared" si="611"/>
        <v>0.12099020354504804</v>
      </c>
      <c r="AI965" s="83" t="str">
        <f t="shared" si="611"/>
        <v/>
      </c>
      <c r="AJ965" s="83" t="str">
        <f t="shared" si="611"/>
        <v/>
      </c>
      <c r="AK965" s="83" t="str">
        <f t="shared" si="611"/>
        <v/>
      </c>
      <c r="AL965" s="83" t="str">
        <f t="shared" si="611"/>
        <v/>
      </c>
      <c r="AM965" s="83" t="str">
        <f t="shared" si="611"/>
        <v/>
      </c>
      <c r="AN965" s="83">
        <f t="shared" ca="1" si="594"/>
        <v>155</v>
      </c>
      <c r="AO965" s="50" t="str">
        <f t="shared" si="612"/>
        <v>Accra_2015</v>
      </c>
      <c r="AP965" s="83">
        <f t="shared" si="613"/>
        <v>0.35026507917756239</v>
      </c>
      <c r="AQ965" s="83" t="str">
        <f t="shared" si="613"/>
        <v/>
      </c>
      <c r="AR965" s="83">
        <f t="shared" si="613"/>
        <v>4.1809570696196589E-3</v>
      </c>
      <c r="AS965" s="83" t="str">
        <f t="shared" si="613"/>
        <v/>
      </c>
      <c r="AT965" s="83" t="str">
        <f t="shared" si="613"/>
        <v/>
      </c>
      <c r="AU965" s="83">
        <f t="shared" ca="1" si="595"/>
        <v>153</v>
      </c>
      <c r="AV965" s="50" t="str">
        <f t="shared" si="614"/>
        <v>Accra_2015</v>
      </c>
      <c r="AW965" s="83">
        <f t="shared" si="591"/>
        <v>0.32914107960103495</v>
      </c>
      <c r="AX965" s="83">
        <f t="shared" si="591"/>
        <v>4.8520343232607097E-3</v>
      </c>
      <c r="AY965" s="83" t="str">
        <f t="shared" si="591"/>
        <v/>
      </c>
      <c r="AZ965" s="83">
        <f t="shared" si="591"/>
        <v>0.1617774555857143</v>
      </c>
      <c r="BA965" s="83">
        <f t="shared" ca="1" si="596"/>
        <v>55</v>
      </c>
      <c r="BB965" s="50" t="str">
        <f t="shared" si="615"/>
        <v>Accra_2015</v>
      </c>
      <c r="BC965" s="83" t="str">
        <f t="shared" si="597"/>
        <v/>
      </c>
      <c r="BD965" s="83" t="str">
        <f t="shared" si="598"/>
        <v/>
      </c>
      <c r="BE965" s="83" t="e">
        <f t="shared" ca="1" si="599"/>
        <v>#VALUE!</v>
      </c>
      <c r="BF965" s="50" t="str">
        <f t="shared" si="616"/>
        <v>Accra_2015</v>
      </c>
    </row>
    <row r="966" spans="1:58" ht="15" customHeight="1">
      <c r="A966" s="25">
        <f t="shared" si="608"/>
        <v>44</v>
      </c>
      <c r="B966" s="25">
        <v>135</v>
      </c>
      <c r="C966" s="112" t="str">
        <f t="shared" si="592"/>
        <v>Warsaw_2014</v>
      </c>
      <c r="D966" s="112" t="str">
        <f>IFERROR(VLOOKUP($C966,'Analysis-must not modify'!$C:$G,4,FALSE),"")</f>
        <v>Poland</v>
      </c>
      <c r="E966" s="112" t="str">
        <f>IFERROR(VLOOKUP($C966,'Analysis-must not modify'!$C:$G,5,FALSE),"")</f>
        <v>Europe</v>
      </c>
      <c r="F966" s="112" t="str">
        <f t="shared" si="600"/>
        <v>Europe</v>
      </c>
      <c r="G966" s="121">
        <f>VLOOKUP(C966,'Analysis-must not modify'!C:D,2,FALSE)</f>
        <v>2014</v>
      </c>
      <c r="H966" s="121" t="str">
        <f>VLOOKUP(C966,'Analysis-must not modify'!C:FF,160,FALSE)</f>
        <v>Yes</v>
      </c>
      <c r="I966" s="121" t="str">
        <f>VLOOKUP(C966,'Analysis-must not modify'!C:FI,161,FALSE)</f>
        <v>Highlands</v>
      </c>
      <c r="J966" s="121">
        <f>VLOOKUP(C966,'Analysis-must not modify'!C:FI,162,FALSE)</f>
        <v>32666.84</v>
      </c>
      <c r="K966" s="121">
        <f>VLOOKUP(C966,'Analysis-must not modify'!C:FI,163,FALSE)</f>
        <v>3355.8994197292068</v>
      </c>
      <c r="L966" s="121">
        <f t="shared" si="601"/>
        <v>1</v>
      </c>
      <c r="M966" s="121">
        <f t="shared" si="602"/>
        <v>1</v>
      </c>
      <c r="N966" s="121">
        <f t="shared" si="603"/>
        <v>1</v>
      </c>
      <c r="O966" s="121">
        <f t="shared" si="604"/>
        <v>1</v>
      </c>
      <c r="P966" s="121">
        <f t="shared" si="609"/>
        <v>1</v>
      </c>
      <c r="Q966" s="121">
        <f t="shared" si="605"/>
        <v>1</v>
      </c>
      <c r="R966" s="121" t="str">
        <f t="shared" si="606"/>
        <v>Warsaw_2014</v>
      </c>
      <c r="S966" s="122">
        <f t="shared" si="607"/>
        <v>2014</v>
      </c>
      <c r="T966" s="121" t="str">
        <f t="shared" si="593"/>
        <v>Warsaw_2014</v>
      </c>
      <c r="U966" s="121">
        <f ca="1">IFERROR(IF('Analysis_2-must not modify'!$R966="","",IF($S$823="Total GHG",IF($T$823="All sectors",AA144,IF($T$823="Stationary",AB144,IF($T$823="Transportation",AC144,IF($T$823="Waste",AD144,IF($T$823="IPPU",AE144,Iif($T$823="AFOLU",AF144)))))),IF($S$823="Per capita",IF($T$823="All sectors",AA348,IF($T$823="Stationary",AB348,IF($T$823="Transportation",AC348,IF($T$823="Waste",AD348,IF($T$823="IPPU",AE348,IF($T$823="AFOLU",AF348)))))),IF($S$823="Per unit land area (km2)",IF($T$823="All sectors",AA552,IF($T$823="Stationary",AB552,IF($T$823="Transportation",AC552,IF($T$823="Waste",AD552,IF($T$823="IPPU",AE552,IF($T$823="AFOLU",AF552)))))),IF($S$823="Per unit GDP ($m)",IF($T$823="All sectors",AA756,IF($T$823="Stationary",AB756,IF($T$823="Transportation",AC756,IF($T$823="Waste",AD756,IF($T$823="IPPU",AE756,IF($T$823="AFOLU",AF756)))))),""))))),"")</f>
        <v>68</v>
      </c>
      <c r="V966" s="124">
        <f>IF('Analysis_2-must not modify'!$T966="","",IF($S$823="Total GHG",IF($T$823="All sectors",U144,IF($T$823="Stationary",AG144,IF($T$823="Transportation",AP144,IF($T$823="Waste",AV144,IF($T$823="IPPU",BA144,Iif($T$823="AFOLU",BD144)))))),IF($S$823="Per capita",IF($T$823="All sectors",U348,IF($T$823="Stationary",AG348,IF($T$823="Transportation",AP348,IF($T$823="Waste",AV348,IF($T$823="IPPU",BA348,IF($T$823="AFOLU",BD348)))))),IF($S$823="Per unit land area (km2)",IF($T$823="All sectors",U552,IF($T$823="Stationary",AG552,IF($T$823="Transportation",AP552,IF($T$823="Waste",AV552,IF($T$823="IPPU",BA552,Iif($T$823="AFOLU",BD552)))))),IF($S$823="Per unit GDP ($m)",IF($T$823="All sectors",U756,IF($T$823="Stationary",AG756,IF($T$823="Transportation",AP756,IF($T$823="Waste",AV756,IF($T$823="IPPU",BA144,IF($T$823="AFOLU",BD756)))))),"")))))</f>
        <v>4.7058058509212843</v>
      </c>
      <c r="W966" s="124">
        <f>IF('Analysis_2-must not modify'!$T966="","",IF($S$823="Total GHG",IF($T$823="All sectors",V144,IF($T$823="Stationary",AH144,IF($T$823="Transportation",AQ144,IF($T$823="Waste",AW144,IF($T$823="IPPU",BB144,Iif($T$823="AFOLU",BE144)))))),IF($S$823="Per capita",IF($T$823="All sectors",V348,IF($T$823="Stationary",AH348,IF($T$823="Transportation",AQ348,IF($T$823="Waste",AW348,IF($T$823="IPPU",BB348,IF($T$823="AFOLU",BE348)))))),IF($S$823="Per unit land area (km2)",IF($T$823="All sectors",V552,IF($T$823="Stationary",AH552,IF($T$823="Transportation",AQ552,IF($T$823="Waste",AW552,IF($T$823="IPPU",BB552,Iif($T$823="AFOLU",BE552)))))),IF($S$823="Per unit GDP ($m)",IF($T$823="All sectors",V756,IF($T$823="Stationary",AH756,IF($T$823="Transportation",AQ756,IF($T$823="Waste",AW756,IF($T$823="IPPU",BB144,IF($T$823="AFOLU",BE756)))))),"")))))</f>
        <v>1.1095493170155619</v>
      </c>
      <c r="X966" s="124">
        <f>IF('Analysis_2-must not modify'!$T966="","",IF($S$823="Total GHG",IF($T$823="All sectors",W144,IF($T$823="Stationary",AI144,IF($T$823="Transportation",AR144,IF($T$823="Waste",AX144,IF($T$823="IPPU","",IF($T$823="AFOLU",BF144)))))),IF($S$823="Per capita",IF($T$823="All sectors",W348,IF($T$823="Stationary",AI348,IF($T$823="Transportation",AR348,IF($T$823="Waste",AX348,IF($T$823="IPPU","",IF($T$823="AFOLU",BF348)))))),IF($S$823="Per unit land area (km2)",IF($T$823="All sectors",W552,IF($T$823="Stationary",AI552,IF($T$823="Transportation",AR552,IF($T$823="Waste",AX552,IF($T$823="IPPU","",IF($T$823="AFOLU",BF552)))))),IF($S$823="Per unit GDP ($m)",IF($T$823="All sectors",W756,IF($T$823="Stationary",AI756,IF($T$823="Transportation",AR756,IF($T$823="Waste",AX756,IF($T$823="IPPU","",IF($T$823="AFOLU",BF756)))))),"")))))</f>
        <v>1.8356159159654176E-2</v>
      </c>
      <c r="Y966" s="124" t="str">
        <f>IF('Analysis_2-must not modify'!$T966="","",IF($S$823="Total GHG",IF($T$823="All sectors",X144,IF($T$823="Stationary",AJ144,IF($T$823="Transportation",AS144,IF($T$823="Waste",AY144,"")))),IF($S$823="Per capita",IF($T$823="All sectors",X348,IF($T$823="Stationary",AJ348,IF($T$823="Transportation",AS348,IF($T$823="Waste",AY348,"")))),IF($S$823="Per unit land area (km2)",IF($T$823="All sectors",X552,IF($T$823="Stationary",AJ552,IF($T$823="Transportation",AS552,IF($T$823="Waste",AY552,"")))),IF($S$823="Per unit GDP ($m)",IF($T$823="All sectors",X756,IF($T$823="Stationary",AJ756,IF($T$823="Transportation",AS756,IF($T$823="Waste",AY756,"")))),"")))))</f>
        <v/>
      </c>
      <c r="Z966" s="124" t="str">
        <f>IF('Analysis_2-must not modify'!$T966="","",IF($S$823="Total GHG",IF($T$823="All sectors",Y144,IF($T$823="Stationary",AK144,IF($T$823="Transportation",AT144,""))),IF($S$823="Per capita",IF($T$823="All sectors",Y348,IF($T$823="Stationary",AK348,IF($T$823="Transportation",AT348,""))),IF($S$823="Per unit land area (km2)",IF($T$823="All sectors",Y552,IF($T$823="Stationary",AK552,IF($T$823="Transportation",AT552,""))),IF($S$823="Per unit GDP ($m)",IF($T$823="All sectors",Y756,IF($T$823="Stationary",AK756,IF($T$823="Transportation",AT756,""))),"")))))</f>
        <v/>
      </c>
      <c r="AA966" s="124" t="str">
        <f>IF('Analysis_2-must not modify'!$T966="","",IF($S$823="Total GHG",IF($T$823="All sectors","",IF($T$823="Stationary",AL144,"")),IF($S$823="Per capita",IF($T$823="All sectors","",IF($T$823="Stationary",AL348,"")),IF($S$823="Per unit land area (km2)",IF($T$823="All sectors","",IF($T$823="Stationary",AL552,"")),IF($S$823="Per unit GDP ($m)",IF($T$823="All sectors","",IF($T$823="Stationary",AL756,"")),"")))))</f>
        <v/>
      </c>
      <c r="AB966" s="124" t="str">
        <f>IF('Analysis_2-must not modify'!$T966="","",IF($S$823="Total GHG",IF($T$823="All sectors","",IF($T$823="Stationary",AM144,"")),IF($S$823="Per capita",IF($T$823="All sectors","",IF($T$823="Stationary",AM348,"")),IF($S$823="Per unit land area (km2)",IF($T$823="All sectors","",IF($T$823="Stationary",AM552,"")),IF($S$823="Per unit GDP ($m)",IF($T$823="All sectors","",IF($T$823="Stationary",AM756,"")),"")))))</f>
        <v/>
      </c>
      <c r="AC966" s="124" t="str">
        <f>IF('Analysis_2-must not modify'!$T966="","",IF($S$823="Total GHG",IF($T$823="All sectors","",IF($T$823="Stationary",AN144,"")),IF($S$823="Per capita",IF($T$823="All sectors","",IF($T$823="Stationary",AN348,"")),IF($S$823="Per unit land area (km2)",IF($T$823="All sectors","",IF($T$823="Stationary",AN552,"")),IF($S$823="Per unit GDP ($m)",IF($T$823="All sectors","",IF($T$823="Stationary",AN756,"")),"")))))</f>
        <v/>
      </c>
      <c r="AD966" s="121">
        <f ca="1">IF(U966&lt;X$1+1,U966,IF('Analysis_2-must not modify'!$U966="","",RANK('Analysis_2-must not modify'!$U966,rankORIGINAL)+'Analysis_2-must not modify'!X$1))</f>
        <v>40</v>
      </c>
      <c r="AE966" s="50" t="str">
        <f t="shared" si="610"/>
        <v>Warsaw_2014</v>
      </c>
      <c r="AF966" s="83">
        <f t="shared" si="611"/>
        <v>2.6702076674510882</v>
      </c>
      <c r="AG966" s="83">
        <f t="shared" si="611"/>
        <v>0.87186517081180859</v>
      </c>
      <c r="AH966" s="83">
        <f t="shared" si="611"/>
        <v>1.1535380643386604</v>
      </c>
      <c r="AI966" s="83" t="str">
        <f t="shared" si="611"/>
        <v/>
      </c>
      <c r="AJ966" s="83">
        <f t="shared" si="611"/>
        <v>2.377972579827089E-3</v>
      </c>
      <c r="AK966" s="83" t="str">
        <f t="shared" si="611"/>
        <v/>
      </c>
      <c r="AL966" s="83" t="str">
        <f t="shared" si="611"/>
        <v/>
      </c>
      <c r="AM966" s="83">
        <f t="shared" si="611"/>
        <v>7.8169757398998743E-3</v>
      </c>
      <c r="AN966" s="83">
        <f t="shared" ca="1" si="594"/>
        <v>45</v>
      </c>
      <c r="AO966" s="50" t="str">
        <f t="shared" si="612"/>
        <v>Warsaw_2014</v>
      </c>
      <c r="AP966" s="83">
        <f t="shared" si="613"/>
        <v>0.97490731612184445</v>
      </c>
      <c r="AQ966" s="83">
        <f t="shared" si="613"/>
        <v>0.1345722299473199</v>
      </c>
      <c r="AR966" s="83">
        <f t="shared" si="613"/>
        <v>5.904959077809799E-6</v>
      </c>
      <c r="AS966" s="83">
        <f t="shared" si="613"/>
        <v>6.3865987319884716E-5</v>
      </c>
      <c r="AT966" s="83" t="str">
        <f t="shared" si="613"/>
        <v/>
      </c>
      <c r="AU966" s="83">
        <f t="shared" ca="1" si="595"/>
        <v>106</v>
      </c>
      <c r="AV966" s="50" t="str">
        <f t="shared" si="614"/>
        <v>Warsaw_2014</v>
      </c>
      <c r="AW966" s="83">
        <f t="shared" si="591"/>
        <v>4.6593196495677228E-3</v>
      </c>
      <c r="AX966" s="83">
        <f t="shared" si="591"/>
        <v>8.8114258213256493E-3</v>
      </c>
      <c r="AY966" s="83">
        <f t="shared" si="591"/>
        <v>5.345821325648415E-8</v>
      </c>
      <c r="AZ966" s="83">
        <f t="shared" si="591"/>
        <v>4.8853602305475499E-3</v>
      </c>
      <c r="BA966" s="83">
        <f t="shared" ca="1" si="596"/>
        <v>148</v>
      </c>
      <c r="BB966" s="50" t="str">
        <f t="shared" si="615"/>
        <v>Warsaw_2014</v>
      </c>
      <c r="BC966" s="83" t="str">
        <f t="shared" si="597"/>
        <v/>
      </c>
      <c r="BD966" s="83" t="str">
        <f t="shared" si="598"/>
        <v/>
      </c>
      <c r="BE966" s="83" t="e">
        <f t="shared" ca="1" si="599"/>
        <v>#VALUE!</v>
      </c>
      <c r="BF966" s="50" t="str">
        <f t="shared" si="616"/>
        <v>Warsaw_2014</v>
      </c>
    </row>
    <row r="967" spans="1:58" ht="15" customHeight="1">
      <c r="A967" s="25">
        <f t="shared" si="608"/>
        <v>44</v>
      </c>
      <c r="B967" s="25">
        <v>136</v>
      </c>
      <c r="C967" s="112" t="str">
        <f t="shared" si="592"/>
        <v>Barcelona_2013</v>
      </c>
      <c r="D967" s="112" t="str">
        <f>IFERROR(VLOOKUP($C967,'Analysis-must not modify'!$C:$G,4,FALSE),"")</f>
        <v>Spain</v>
      </c>
      <c r="E967" s="112" t="str">
        <f>IFERROR(VLOOKUP($C967,'Analysis-must not modify'!$C:$G,5,FALSE),"")</f>
        <v>Europe</v>
      </c>
      <c r="F967" s="112" t="str">
        <f t="shared" si="600"/>
        <v>Europe</v>
      </c>
      <c r="G967" s="121">
        <f>VLOOKUP(C967,'Analysis-must not modify'!C:D,2,FALSE)</f>
        <v>2013</v>
      </c>
      <c r="H967" s="121" t="str">
        <f>VLOOKUP(C967,'Analysis-must not modify'!C:FF,160,FALSE)</f>
        <v>No</v>
      </c>
      <c r="I967" s="121" t="str">
        <f>VLOOKUP(C967,'Analysis-must not modify'!C:FI,161,FALSE)</f>
        <v>Mediterranean</v>
      </c>
      <c r="J967" s="121">
        <f>VLOOKUP(C967,'Analysis-must not modify'!C:FI,162,FALSE)</f>
        <v>58831.558323437697</v>
      </c>
      <c r="K967" s="121">
        <f>VLOOKUP(C967,'Analysis-must not modify'!C:FI,163,FALSE)</f>
        <v>15778.972099853156</v>
      </c>
      <c r="L967" s="121">
        <f t="shared" si="601"/>
        <v>1</v>
      </c>
      <c r="M967" s="121">
        <f t="shared" si="602"/>
        <v>1</v>
      </c>
      <c r="N967" s="121">
        <f t="shared" si="603"/>
        <v>1</v>
      </c>
      <c r="O967" s="121">
        <f t="shared" si="604"/>
        <v>1</v>
      </c>
      <c r="P967" s="121">
        <f t="shared" si="609"/>
        <v>1</v>
      </c>
      <c r="Q967" s="121">
        <f t="shared" si="605"/>
        <v>0</v>
      </c>
      <c r="R967" s="121" t="str">
        <f t="shared" si="606"/>
        <v/>
      </c>
      <c r="S967" s="122" t="str">
        <f t="shared" si="607"/>
        <v/>
      </c>
      <c r="T967" s="121" t="str">
        <f t="shared" si="593"/>
        <v/>
      </c>
      <c r="U967" s="121" t="str">
        <f>IFERROR(IF('Analysis_2-must not modify'!$R967="","",IF($S$823="Total GHG",IF($T$823="All sectors",AA145,IF($T$823="Stationary",AB145,IF($T$823="Transportation",AC145,IF($T$823="Waste",AD145,IF($T$823="IPPU",AE145,Iif($T$823="AFOLU",AF145)))))),IF($S$823="Per capita",IF($T$823="All sectors",AA349,IF($T$823="Stationary",AB349,IF($T$823="Transportation",AC349,IF($T$823="Waste",AD349,IF($T$823="IPPU",AE349,IF($T$823="AFOLU",AF349)))))),IF($S$823="Per unit land area (km2)",IF($T$823="All sectors",AA553,IF($T$823="Stationary",AB553,IF($T$823="Transportation",AC553,IF($T$823="Waste",AD553,IF($T$823="IPPU",AE553,IF($T$823="AFOLU",AF553)))))),IF($S$823="Per unit GDP ($m)",IF($T$823="All sectors",AA757,IF($T$823="Stationary",AB757,IF($T$823="Transportation",AC757,IF($T$823="Waste",AD757,IF($T$823="IPPU",AE757,IF($T$823="AFOLU",AF757)))))),""))))),"")</f>
        <v/>
      </c>
      <c r="V967" s="124" t="str">
        <f>IF('Analysis_2-must not modify'!$T967="","",IF($S$823="Total GHG",IF($T$823="All sectors",U145,IF($T$823="Stationary",AG145,IF($T$823="Transportation",AP145,IF($T$823="Waste",AV145,IF($T$823="IPPU",BA145,Iif($T$823="AFOLU",BD145)))))),IF($S$823="Per capita",IF($T$823="All sectors",U349,IF($T$823="Stationary",AG349,IF($T$823="Transportation",AP349,IF($T$823="Waste",AV349,IF($T$823="IPPU",BA349,IF($T$823="AFOLU",BD349)))))),IF($S$823="Per unit land area (km2)",IF($T$823="All sectors",U553,IF($T$823="Stationary",AG553,IF($T$823="Transportation",AP553,IF($T$823="Waste",AV553,IF($T$823="IPPU",BA553,Iif($T$823="AFOLU",BD553)))))),IF($S$823="Per unit GDP ($m)",IF($T$823="All sectors",U757,IF($T$823="Stationary",AG757,IF($T$823="Transportation",AP757,IF($T$823="Waste",AV757,IF($T$823="IPPU",BA145,IF($T$823="AFOLU",BD757)))))),"")))))</f>
        <v/>
      </c>
      <c r="W967" s="124" t="str">
        <f>IF('Analysis_2-must not modify'!$T967="","",IF($S$823="Total GHG",IF($T$823="All sectors",V145,IF($T$823="Stationary",AH145,IF($T$823="Transportation",AQ145,IF($T$823="Waste",AW145,IF($T$823="IPPU",BB145,Iif($T$823="AFOLU",BE145)))))),IF($S$823="Per capita",IF($T$823="All sectors",V349,IF($T$823="Stationary",AH349,IF($T$823="Transportation",AQ349,IF($T$823="Waste",AW349,IF($T$823="IPPU",BB349,IF($T$823="AFOLU",BE349)))))),IF($S$823="Per unit land area (km2)",IF($T$823="All sectors",V553,IF($T$823="Stationary",AH553,IF($T$823="Transportation",AQ553,IF($T$823="Waste",AW553,IF($T$823="IPPU",BB553,Iif($T$823="AFOLU",BE553)))))),IF($S$823="Per unit GDP ($m)",IF($T$823="All sectors",V757,IF($T$823="Stationary",AH757,IF($T$823="Transportation",AQ757,IF($T$823="Waste",AW757,IF($T$823="IPPU",BB145,IF($T$823="AFOLU",BE757)))))),"")))))</f>
        <v/>
      </c>
      <c r="X967" s="124" t="str">
        <f>IF('Analysis_2-must not modify'!$T967="","",IF($S$823="Total GHG",IF($T$823="All sectors",W145,IF($T$823="Stationary",AI145,IF($T$823="Transportation",AR145,IF($T$823="Waste",AX145,IF($T$823="IPPU","",IF($T$823="AFOLU",BF145)))))),IF($S$823="Per capita",IF($T$823="All sectors",W349,IF($T$823="Stationary",AI349,IF($T$823="Transportation",AR349,IF($T$823="Waste",AX349,IF($T$823="IPPU","",IF($T$823="AFOLU",BF349)))))),IF($S$823="Per unit land area (km2)",IF($T$823="All sectors",W553,IF($T$823="Stationary",AI553,IF($T$823="Transportation",AR553,IF($T$823="Waste",AX553,IF($T$823="IPPU","",IF($T$823="AFOLU",BF553)))))),IF($S$823="Per unit GDP ($m)",IF($T$823="All sectors",W757,IF($T$823="Stationary",AI757,IF($T$823="Transportation",AR757,IF($T$823="Waste",AX757,IF($T$823="IPPU","",IF($T$823="AFOLU",BF757)))))),"")))))</f>
        <v/>
      </c>
      <c r="Y967" s="124" t="str">
        <f>IF('Analysis_2-must not modify'!$T967="","",IF($S$823="Total GHG",IF($T$823="All sectors",X145,IF($T$823="Stationary",AJ145,IF($T$823="Transportation",AS145,IF($T$823="Waste",AY145,"")))),IF($S$823="Per capita",IF($T$823="All sectors",X349,IF($T$823="Stationary",AJ349,IF($T$823="Transportation",AS349,IF($T$823="Waste",AY349,"")))),IF($S$823="Per unit land area (km2)",IF($T$823="All sectors",X553,IF($T$823="Stationary",AJ553,IF($T$823="Transportation",AS553,IF($T$823="Waste",AY553,"")))),IF($S$823="Per unit GDP ($m)",IF($T$823="All sectors",X757,IF($T$823="Stationary",AJ757,IF($T$823="Transportation",AS757,IF($T$823="Waste",AY757,"")))),"")))))</f>
        <v/>
      </c>
      <c r="Z967" s="124" t="str">
        <f>IF('Analysis_2-must not modify'!$T967="","",IF($S$823="Total GHG",IF($T$823="All sectors",Y145,IF($T$823="Stationary",AK145,IF($T$823="Transportation",AT145,""))),IF($S$823="Per capita",IF($T$823="All sectors",Y349,IF($T$823="Stationary",AK349,IF($T$823="Transportation",AT349,""))),IF($S$823="Per unit land area (km2)",IF($T$823="All sectors",Y553,IF($T$823="Stationary",AK553,IF($T$823="Transportation",AT553,""))),IF($S$823="Per unit GDP ($m)",IF($T$823="All sectors",Y757,IF($T$823="Stationary",AK757,IF($T$823="Transportation",AT757,""))),"")))))</f>
        <v/>
      </c>
      <c r="AA967" s="124" t="str">
        <f>IF('Analysis_2-must not modify'!$T967="","",IF($S$823="Total GHG",IF($T$823="All sectors","",IF($T$823="Stationary",AL145,"")),IF($S$823="Per capita",IF($T$823="All sectors","",IF($T$823="Stationary",AL349,"")),IF($S$823="Per unit land area (km2)",IF($T$823="All sectors","",IF($T$823="Stationary",AL553,"")),IF($S$823="Per unit GDP ($m)",IF($T$823="All sectors","",IF($T$823="Stationary",AL757,"")),"")))))</f>
        <v/>
      </c>
      <c r="AB967" s="124" t="str">
        <f>IF('Analysis_2-must not modify'!$T967="","",IF($S$823="Total GHG",IF($T$823="All sectors","",IF($T$823="Stationary",AM145,"")),IF($S$823="Per capita",IF($T$823="All sectors","",IF($T$823="Stationary",AM349,"")),IF($S$823="Per unit land area (km2)",IF($T$823="All sectors","",IF($T$823="Stationary",AM553,"")),IF($S$823="Per unit GDP ($m)",IF($T$823="All sectors","",IF($T$823="Stationary",AM757,"")),"")))))</f>
        <v/>
      </c>
      <c r="AC967" s="124" t="str">
        <f>IF('Analysis_2-must not modify'!$T967="","",IF($S$823="Total GHG",IF($T$823="All sectors","",IF($T$823="Stationary",AN145,"")),IF($S$823="Per capita",IF($T$823="All sectors","",IF($T$823="Stationary",AN349,"")),IF($S$823="Per unit land area (km2)",IF($T$823="All sectors","",IF($T$823="Stationary",AN553,"")),IF($S$823="Per unit GDP ($m)",IF($T$823="All sectors","",IF($T$823="Stationary",AN757,"")),"")))))</f>
        <v/>
      </c>
      <c r="AD967" s="121" t="str">
        <f>IF(U967&lt;X$1+1,U967,IF('Analysis_2-must not modify'!$U967="","",RANK('Analysis_2-must not modify'!$U967,rankORIGINAL)+'Analysis_2-must not modify'!X$1))</f>
        <v/>
      </c>
      <c r="AE967" s="50" t="str">
        <f t="shared" si="610"/>
        <v/>
      </c>
      <c r="AF967" s="83">
        <f t="shared" si="611"/>
        <v>0.46055317412738855</v>
      </c>
      <c r="AG967" s="83">
        <f t="shared" si="611"/>
        <v>0.37198693834260316</v>
      </c>
      <c r="AH967" s="83">
        <f t="shared" si="611"/>
        <v>0.31378050464490131</v>
      </c>
      <c r="AI967" s="83" t="str">
        <f t="shared" si="611"/>
        <v/>
      </c>
      <c r="AJ967" s="83" t="str">
        <f t="shared" si="611"/>
        <v/>
      </c>
      <c r="AK967" s="83" t="str">
        <f t="shared" si="611"/>
        <v/>
      </c>
      <c r="AL967" s="83" t="str">
        <f t="shared" si="611"/>
        <v/>
      </c>
      <c r="AM967" s="83">
        <f t="shared" si="611"/>
        <v>1.0771040474692614E-2</v>
      </c>
      <c r="AN967" s="83">
        <f t="shared" ca="1" si="594"/>
        <v>138</v>
      </c>
      <c r="AO967" s="50" t="str">
        <f t="shared" si="612"/>
        <v/>
      </c>
      <c r="AP967" s="83">
        <f t="shared" si="613"/>
        <v>0.59905101627598312</v>
      </c>
      <c r="AQ967" s="83">
        <f t="shared" si="613"/>
        <v>1.6325569124104124E-2</v>
      </c>
      <c r="AR967" s="83" t="str">
        <f t="shared" si="613"/>
        <v/>
      </c>
      <c r="AS967" s="83" t="str">
        <f t="shared" si="613"/>
        <v/>
      </c>
      <c r="AT967" s="83" t="str">
        <f t="shared" si="613"/>
        <v/>
      </c>
      <c r="AU967" s="83">
        <f t="shared" ca="1" si="595"/>
        <v>149</v>
      </c>
      <c r="AV967" s="50" t="str">
        <f t="shared" si="614"/>
        <v/>
      </c>
      <c r="AW967" s="83" t="str">
        <f t="shared" si="591"/>
        <v/>
      </c>
      <c r="AX967" s="83">
        <f t="shared" si="591"/>
        <v>2.0739731744572294E-2</v>
      </c>
      <c r="AY967" s="83" t="str">
        <f t="shared" si="591"/>
        <v/>
      </c>
      <c r="AZ967" s="83">
        <f t="shared" si="591"/>
        <v>1.7621424698260724E-2</v>
      </c>
      <c r="BA967" s="83">
        <f t="shared" ca="1" si="596"/>
        <v>131</v>
      </c>
      <c r="BB967" s="50" t="str">
        <f t="shared" si="615"/>
        <v/>
      </c>
      <c r="BC967" s="83" t="str">
        <f t="shared" si="597"/>
        <v/>
      </c>
      <c r="BD967" s="83" t="str">
        <f t="shared" si="598"/>
        <v/>
      </c>
      <c r="BE967" s="83" t="e">
        <f t="shared" ca="1" si="599"/>
        <v>#VALUE!</v>
      </c>
      <c r="BF967" s="50" t="str">
        <f t="shared" si="616"/>
        <v/>
      </c>
    </row>
    <row r="968" spans="1:58" ht="15" customHeight="1">
      <c r="A968" s="25">
        <f t="shared" si="608"/>
        <v>44</v>
      </c>
      <c r="B968" s="25">
        <v>137</v>
      </c>
      <c r="C968" s="112" t="str">
        <f t="shared" si="592"/>
        <v>Barcelona_2014</v>
      </c>
      <c r="D968" s="112" t="str">
        <f>IFERROR(VLOOKUP($C968,'Analysis-must not modify'!$C:$G,4,FALSE),"")</f>
        <v>Spain</v>
      </c>
      <c r="E968" s="112" t="str">
        <f>IFERROR(VLOOKUP($C968,'Analysis-must not modify'!$C:$G,5,FALSE),"")</f>
        <v>Europe</v>
      </c>
      <c r="F968" s="112" t="str">
        <f t="shared" si="600"/>
        <v>Europe</v>
      </c>
      <c r="G968" s="121">
        <f>VLOOKUP(C968,'Analysis-must not modify'!C:D,2,FALSE)</f>
        <v>2014</v>
      </c>
      <c r="H968" s="121" t="str">
        <f>VLOOKUP(C968,'Analysis-must not modify'!C:FF,160,FALSE)</f>
        <v>No</v>
      </c>
      <c r="I968" s="121" t="str">
        <f>VLOOKUP(C968,'Analysis-must not modify'!C:FI,161,FALSE)</f>
        <v>Mediterranean</v>
      </c>
      <c r="J968" s="121">
        <f>VLOOKUP(C968,'Analysis-must not modify'!C:FI,162,FALSE)</f>
        <v>59254.223575263575</v>
      </c>
      <c r="K968" s="121">
        <f>VLOOKUP(C968,'Analysis-must not modify'!C:FI,163,FALSE)</f>
        <v>15686.59813999021</v>
      </c>
      <c r="L968" s="121">
        <f t="shared" si="601"/>
        <v>1</v>
      </c>
      <c r="M968" s="121">
        <f t="shared" si="602"/>
        <v>1</v>
      </c>
      <c r="N968" s="121">
        <f t="shared" si="603"/>
        <v>1</v>
      </c>
      <c r="O968" s="121">
        <f t="shared" si="604"/>
        <v>1</v>
      </c>
      <c r="P968" s="121">
        <f t="shared" si="609"/>
        <v>1</v>
      </c>
      <c r="Q968" s="121">
        <f t="shared" si="605"/>
        <v>0</v>
      </c>
      <c r="R968" s="121" t="str">
        <f t="shared" si="606"/>
        <v/>
      </c>
      <c r="S968" s="122" t="str">
        <f t="shared" si="607"/>
        <v/>
      </c>
      <c r="T968" s="121" t="str">
        <f t="shared" si="593"/>
        <v/>
      </c>
      <c r="U968" s="121" t="str">
        <f>IFERROR(IF('Analysis_2-must not modify'!$R968="","",IF($S$823="Total GHG",IF($T$823="All sectors",AA146,IF($T$823="Stationary",AB146,IF($T$823="Transportation",AC146,IF($T$823="Waste",AD146,IF($T$823="IPPU",AE146,Iif($T$823="AFOLU",AF146)))))),IF($S$823="Per capita",IF($T$823="All sectors",AA350,IF($T$823="Stationary",AB350,IF($T$823="Transportation",AC350,IF($T$823="Waste",AD350,IF($T$823="IPPU",AE350,IF($T$823="AFOLU",AF350)))))),IF($S$823="Per unit land area (km2)",IF($T$823="All sectors",AA554,IF($T$823="Stationary",AB554,IF($T$823="Transportation",AC554,IF($T$823="Waste",AD554,IF($T$823="IPPU",AE554,IF($T$823="AFOLU",AF554)))))),IF($S$823="Per unit GDP ($m)",IF($T$823="All sectors",AA758,IF($T$823="Stationary",AB758,IF($T$823="Transportation",AC758,IF($T$823="Waste",AD758,IF($T$823="IPPU",AE758,IF($T$823="AFOLU",AF758)))))),""))))),"")</f>
        <v/>
      </c>
      <c r="V968" s="124" t="str">
        <f>IF('Analysis_2-must not modify'!$T968="","",IF($S$823="Total GHG",IF($T$823="All sectors",U146,IF($T$823="Stationary",AG146,IF($T$823="Transportation",AP146,IF($T$823="Waste",AV146,IF($T$823="IPPU",BA146,Iif($T$823="AFOLU",BD146)))))),IF($S$823="Per capita",IF($T$823="All sectors",U350,IF($T$823="Stationary",AG350,IF($T$823="Transportation",AP350,IF($T$823="Waste",AV350,IF($T$823="IPPU",BA350,IF($T$823="AFOLU",BD350)))))),IF($S$823="Per unit land area (km2)",IF($T$823="All sectors",U554,IF($T$823="Stationary",AG554,IF($T$823="Transportation",AP554,IF($T$823="Waste",AV554,IF($T$823="IPPU",BA554,Iif($T$823="AFOLU",BD554)))))),IF($S$823="Per unit GDP ($m)",IF($T$823="All sectors",U758,IF($T$823="Stationary",AG758,IF($T$823="Transportation",AP758,IF($T$823="Waste",AV758,IF($T$823="IPPU",BA146,IF($T$823="AFOLU",BD758)))))),"")))))</f>
        <v/>
      </c>
      <c r="W968" s="124" t="str">
        <f>IF('Analysis_2-must not modify'!$T968="","",IF($S$823="Total GHG",IF($T$823="All sectors",V146,IF($T$823="Stationary",AH146,IF($T$823="Transportation",AQ146,IF($T$823="Waste",AW146,IF($T$823="IPPU",BB146,Iif($T$823="AFOLU",BE146)))))),IF($S$823="Per capita",IF($T$823="All sectors",V350,IF($T$823="Stationary",AH350,IF($T$823="Transportation",AQ350,IF($T$823="Waste",AW350,IF($T$823="IPPU",BB350,IF($T$823="AFOLU",BE350)))))),IF($S$823="Per unit land area (km2)",IF($T$823="All sectors",V554,IF($T$823="Stationary",AH554,IF($T$823="Transportation",AQ554,IF($T$823="Waste",AW554,IF($T$823="IPPU",BB554,Iif($T$823="AFOLU",BE554)))))),IF($S$823="Per unit GDP ($m)",IF($T$823="All sectors",V758,IF($T$823="Stationary",AH758,IF($T$823="Transportation",AQ758,IF($T$823="Waste",AW758,IF($T$823="IPPU",BB146,IF($T$823="AFOLU",BE758)))))),"")))))</f>
        <v/>
      </c>
      <c r="X968" s="124" t="str">
        <f>IF('Analysis_2-must not modify'!$T968="","",IF($S$823="Total GHG",IF($T$823="All sectors",W146,IF($T$823="Stationary",AI146,IF($T$823="Transportation",AR146,IF($T$823="Waste",AX146,IF($T$823="IPPU","",IF($T$823="AFOLU",BF146)))))),IF($S$823="Per capita",IF($T$823="All sectors",W350,IF($T$823="Stationary",AI350,IF($T$823="Transportation",AR350,IF($T$823="Waste",AX350,IF($T$823="IPPU","",IF($T$823="AFOLU",BF350)))))),IF($S$823="Per unit land area (km2)",IF($T$823="All sectors",W554,IF($T$823="Stationary",AI554,IF($T$823="Transportation",AR554,IF($T$823="Waste",AX554,IF($T$823="IPPU","",IF($T$823="AFOLU",BF554)))))),IF($S$823="Per unit GDP ($m)",IF($T$823="All sectors",W758,IF($T$823="Stationary",AI758,IF($T$823="Transportation",AR758,IF($T$823="Waste",AX758,IF($T$823="IPPU","",IF($T$823="AFOLU",BF758)))))),"")))))</f>
        <v/>
      </c>
      <c r="Y968" s="124" t="str">
        <f>IF('Analysis_2-must not modify'!$T968="","",IF($S$823="Total GHG",IF($T$823="All sectors",X146,IF($T$823="Stationary",AJ146,IF($T$823="Transportation",AS146,IF($T$823="Waste",AY146,"")))),IF($S$823="Per capita",IF($T$823="All sectors",X350,IF($T$823="Stationary",AJ350,IF($T$823="Transportation",AS350,IF($T$823="Waste",AY350,"")))),IF($S$823="Per unit land area (km2)",IF($T$823="All sectors",X554,IF($T$823="Stationary",AJ554,IF($T$823="Transportation",AS554,IF($T$823="Waste",AY554,"")))),IF($S$823="Per unit GDP ($m)",IF($T$823="All sectors",X758,IF($T$823="Stationary",AJ758,IF($T$823="Transportation",AS758,IF($T$823="Waste",AY758,"")))),"")))))</f>
        <v/>
      </c>
      <c r="Z968" s="124" t="str">
        <f>IF('Analysis_2-must not modify'!$T968="","",IF($S$823="Total GHG",IF($T$823="All sectors",Y146,IF($T$823="Stationary",AK146,IF($T$823="Transportation",AT146,""))),IF($S$823="Per capita",IF($T$823="All sectors",Y350,IF($T$823="Stationary",AK350,IF($T$823="Transportation",AT350,""))),IF($S$823="Per unit land area (km2)",IF($T$823="All sectors",Y554,IF($T$823="Stationary",AK554,IF($T$823="Transportation",AT554,""))),IF($S$823="Per unit GDP ($m)",IF($T$823="All sectors",Y758,IF($T$823="Stationary",AK758,IF($T$823="Transportation",AT758,""))),"")))))</f>
        <v/>
      </c>
      <c r="AA968" s="124" t="str">
        <f>IF('Analysis_2-must not modify'!$T968="","",IF($S$823="Total GHG",IF($T$823="All sectors","",IF($T$823="Stationary",AL146,"")),IF($S$823="Per capita",IF($T$823="All sectors","",IF($T$823="Stationary",AL350,"")),IF($S$823="Per unit land area (km2)",IF($T$823="All sectors","",IF($T$823="Stationary",AL554,"")),IF($S$823="Per unit GDP ($m)",IF($T$823="All sectors","",IF($T$823="Stationary",AL758,"")),"")))))</f>
        <v/>
      </c>
      <c r="AB968" s="124" t="str">
        <f>IF('Analysis_2-must not modify'!$T968="","",IF($S$823="Total GHG",IF($T$823="All sectors","",IF($T$823="Stationary",AM146,"")),IF($S$823="Per capita",IF($T$823="All sectors","",IF($T$823="Stationary",AM350,"")),IF($S$823="Per unit land area (km2)",IF($T$823="All sectors","",IF($T$823="Stationary",AM554,"")),IF($S$823="Per unit GDP ($m)",IF($T$823="All sectors","",IF($T$823="Stationary",AM758,"")),"")))))</f>
        <v/>
      </c>
      <c r="AC968" s="124" t="str">
        <f>IF('Analysis_2-must not modify'!$T968="","",IF($S$823="Total GHG",IF($T$823="All sectors","",IF($T$823="Stationary",AN146,"")),IF($S$823="Per capita",IF($T$823="All sectors","",IF($T$823="Stationary",AN350,"")),IF($S$823="Per unit land area (km2)",IF($T$823="All sectors","",IF($T$823="Stationary",AN554,"")),IF($S$823="Per unit GDP ($m)",IF($T$823="All sectors","",IF($T$823="Stationary",AN758,"")),"")))))</f>
        <v/>
      </c>
      <c r="AD968" s="121" t="str">
        <f>IF(U968&lt;X$1+1,U968,IF('Analysis_2-must not modify'!$U968="","",RANK('Analysis_2-must not modify'!$U968,rankORIGINAL)+'Analysis_2-must not modify'!X$1))</f>
        <v/>
      </c>
      <c r="AE968" s="50" t="str">
        <f t="shared" si="610"/>
        <v/>
      </c>
      <c r="AF968" s="83">
        <f t="shared" si="611"/>
        <v>0.41663908532855387</v>
      </c>
      <c r="AG968" s="83">
        <f t="shared" si="611"/>
        <v>0.39008879916492034</v>
      </c>
      <c r="AH968" s="83">
        <f t="shared" si="611"/>
        <v>0.18614302625117796</v>
      </c>
      <c r="AI968" s="83" t="str">
        <f t="shared" si="611"/>
        <v/>
      </c>
      <c r="AJ968" s="83" t="str">
        <f t="shared" si="611"/>
        <v/>
      </c>
      <c r="AK968" s="83" t="str">
        <f t="shared" si="611"/>
        <v/>
      </c>
      <c r="AL968" s="83" t="str">
        <f t="shared" si="611"/>
        <v/>
      </c>
      <c r="AM968" s="83">
        <f t="shared" si="611"/>
        <v>9.4278157697333855E-3</v>
      </c>
      <c r="AN968" s="83">
        <f t="shared" ca="1" si="594"/>
        <v>144</v>
      </c>
      <c r="AO968" s="50" t="str">
        <f t="shared" si="612"/>
        <v/>
      </c>
      <c r="AP968" s="83">
        <f t="shared" si="613"/>
        <v>0.60951605917675267</v>
      </c>
      <c r="AQ968" s="83">
        <f t="shared" si="613"/>
        <v>1.2328075103801454E-2</v>
      </c>
      <c r="AR968" s="83" t="str">
        <f t="shared" si="613"/>
        <v/>
      </c>
      <c r="AS968" s="83" t="str">
        <f t="shared" si="613"/>
        <v/>
      </c>
      <c r="AT968" s="83" t="str">
        <f t="shared" si="613"/>
        <v/>
      </c>
      <c r="AU968" s="83">
        <f t="shared" ca="1" si="595"/>
        <v>147</v>
      </c>
      <c r="AV968" s="50" t="str">
        <f t="shared" si="614"/>
        <v/>
      </c>
      <c r="AW968" s="83" t="str">
        <f t="shared" si="591"/>
        <v/>
      </c>
      <c r="AX968" s="83">
        <f t="shared" si="591"/>
        <v>1.9374874780483605E-2</v>
      </c>
      <c r="AY968" s="83" t="str">
        <f t="shared" si="591"/>
        <v/>
      </c>
      <c r="AZ968" s="83">
        <f t="shared" si="591"/>
        <v>1.7620972724424699E-2</v>
      </c>
      <c r="BA968" s="83">
        <f t="shared" ca="1" si="596"/>
        <v>132</v>
      </c>
      <c r="BB968" s="50" t="str">
        <f t="shared" si="615"/>
        <v/>
      </c>
      <c r="BC968" s="83" t="str">
        <f t="shared" si="597"/>
        <v/>
      </c>
      <c r="BD968" s="83" t="str">
        <f t="shared" si="598"/>
        <v/>
      </c>
      <c r="BE968" s="83" t="e">
        <f t="shared" ca="1" si="599"/>
        <v>#VALUE!</v>
      </c>
      <c r="BF968" s="50" t="str">
        <f t="shared" si="616"/>
        <v/>
      </c>
    </row>
    <row r="969" spans="1:58" ht="15" customHeight="1">
      <c r="A969" s="25">
        <f t="shared" si="608"/>
        <v>44</v>
      </c>
      <c r="B969" s="25">
        <v>138</v>
      </c>
      <c r="C969" s="112" t="str">
        <f t="shared" si="592"/>
        <v>Barcelona_2015</v>
      </c>
      <c r="D969" s="112" t="str">
        <f>IFERROR(VLOOKUP($C969,'Analysis-must not modify'!$C:$G,4,FALSE),"")</f>
        <v>Spain</v>
      </c>
      <c r="E969" s="112" t="str">
        <f>IFERROR(VLOOKUP($C969,'Analysis-must not modify'!$C:$G,5,FALSE),"")</f>
        <v>Europe</v>
      </c>
      <c r="F969" s="112" t="str">
        <f t="shared" si="600"/>
        <v>Europe</v>
      </c>
      <c r="G969" s="121">
        <f>VLOOKUP(C969,'Analysis-must not modify'!C:D,2,FALSE)</f>
        <v>2015</v>
      </c>
      <c r="H969" s="121" t="str">
        <f>VLOOKUP(C969,'Analysis-must not modify'!C:FF,160,FALSE)</f>
        <v>No</v>
      </c>
      <c r="I969" s="121" t="str">
        <f>VLOOKUP(C969,'Analysis-must not modify'!C:FI,161,FALSE)</f>
        <v>Mediterranean</v>
      </c>
      <c r="J969" s="121">
        <f>VLOOKUP(C969,'Analysis-must not modify'!C:FI,162,FALSE)</f>
        <v>60901.818025989327</v>
      </c>
      <c r="K969" s="121">
        <f>VLOOKUP(C969,'Analysis-must not modify'!C:FI,163,FALSE)</f>
        <v>15707.83162016642</v>
      </c>
      <c r="L969" s="121">
        <f t="shared" si="601"/>
        <v>1</v>
      </c>
      <c r="M969" s="121">
        <f t="shared" si="602"/>
        <v>1</v>
      </c>
      <c r="N969" s="121">
        <f t="shared" si="603"/>
        <v>1</v>
      </c>
      <c r="O969" s="121">
        <f t="shared" si="604"/>
        <v>1</v>
      </c>
      <c r="P969" s="121">
        <f t="shared" si="609"/>
        <v>1</v>
      </c>
      <c r="Q969" s="121">
        <f t="shared" si="605"/>
        <v>0</v>
      </c>
      <c r="R969" s="121" t="str">
        <f t="shared" si="606"/>
        <v/>
      </c>
      <c r="S969" s="122" t="str">
        <f t="shared" si="607"/>
        <v/>
      </c>
      <c r="T969" s="121" t="str">
        <f t="shared" si="593"/>
        <v/>
      </c>
      <c r="U969" s="121" t="str">
        <f>IFERROR(IF('Analysis_2-must not modify'!$R969="","",IF($S$823="Total GHG",IF($T$823="All sectors",AA147,IF($T$823="Stationary",AB147,IF($T$823="Transportation",AC147,IF($T$823="Waste",AD147,IF($T$823="IPPU",AE147,Iif($T$823="AFOLU",AF147)))))),IF($S$823="Per capita",IF($T$823="All sectors",AA351,IF($T$823="Stationary",AB351,IF($T$823="Transportation",AC351,IF($T$823="Waste",AD351,IF($T$823="IPPU",AE351,IF($T$823="AFOLU",AF351)))))),IF($S$823="Per unit land area (km2)",IF($T$823="All sectors",AA555,IF($T$823="Stationary",AB555,IF($T$823="Transportation",AC555,IF($T$823="Waste",AD555,IF($T$823="IPPU",AE555,IF($T$823="AFOLU",AF555)))))),IF($S$823="Per unit GDP ($m)",IF($T$823="All sectors",AA759,IF($T$823="Stationary",AB759,IF($T$823="Transportation",AC759,IF($T$823="Waste",AD759,IF($T$823="IPPU",AE759,IF($T$823="AFOLU",AF759)))))),""))))),"")</f>
        <v/>
      </c>
      <c r="V969" s="124" t="str">
        <f>IF('Analysis_2-must not modify'!$T969="","",IF($S$823="Total GHG",IF($T$823="All sectors",U147,IF($T$823="Stationary",AG147,IF($T$823="Transportation",AP147,IF($T$823="Waste",AV147,IF($T$823="IPPU",BA147,Iif($T$823="AFOLU",BD147)))))),IF($S$823="Per capita",IF($T$823="All sectors",U351,IF($T$823="Stationary",AG351,IF($T$823="Transportation",AP351,IF($T$823="Waste",AV351,IF($T$823="IPPU",BA351,IF($T$823="AFOLU",BD351)))))),IF($S$823="Per unit land area (km2)",IF($T$823="All sectors",U555,IF($T$823="Stationary",AG555,IF($T$823="Transportation",AP555,IF($T$823="Waste",AV555,IF($T$823="IPPU",BA555,Iif($T$823="AFOLU",BD555)))))),IF($S$823="Per unit GDP ($m)",IF($T$823="All sectors",U759,IF($T$823="Stationary",AG759,IF($T$823="Transportation",AP759,IF($T$823="Waste",AV759,IF($T$823="IPPU",BA147,IF($T$823="AFOLU",BD759)))))),"")))))</f>
        <v/>
      </c>
      <c r="W969" s="124" t="str">
        <f>IF('Analysis_2-must not modify'!$T969="","",IF($S$823="Total GHG",IF($T$823="All sectors",V147,IF($T$823="Stationary",AH147,IF($T$823="Transportation",AQ147,IF($T$823="Waste",AW147,IF($T$823="IPPU",BB147,Iif($T$823="AFOLU",BE147)))))),IF($S$823="Per capita",IF($T$823="All sectors",V351,IF($T$823="Stationary",AH351,IF($T$823="Transportation",AQ351,IF($T$823="Waste",AW351,IF($T$823="IPPU",BB351,IF($T$823="AFOLU",BE351)))))),IF($S$823="Per unit land area (km2)",IF($T$823="All sectors",V555,IF($T$823="Stationary",AH555,IF($T$823="Transportation",AQ555,IF($T$823="Waste",AW555,IF($T$823="IPPU",BB555,Iif($T$823="AFOLU",BE555)))))),IF($S$823="Per unit GDP ($m)",IF($T$823="All sectors",V759,IF($T$823="Stationary",AH759,IF($T$823="Transportation",AQ759,IF($T$823="Waste",AW759,IF($T$823="IPPU",BB147,IF($T$823="AFOLU",BE759)))))),"")))))</f>
        <v/>
      </c>
      <c r="X969" s="124" t="str">
        <f>IF('Analysis_2-must not modify'!$T969="","",IF($S$823="Total GHG",IF($T$823="All sectors",W147,IF($T$823="Stationary",AI147,IF($T$823="Transportation",AR147,IF($T$823="Waste",AX147,IF($T$823="IPPU","",IF($T$823="AFOLU",BF147)))))),IF($S$823="Per capita",IF($T$823="All sectors",W351,IF($T$823="Stationary",AI351,IF($T$823="Transportation",AR351,IF($T$823="Waste",AX351,IF($T$823="IPPU","",IF($T$823="AFOLU",BF351)))))),IF($S$823="Per unit land area (km2)",IF($T$823="All sectors",W555,IF($T$823="Stationary",AI555,IF($T$823="Transportation",AR555,IF($T$823="Waste",AX555,IF($T$823="IPPU","",IF($T$823="AFOLU",BF555)))))),IF($S$823="Per unit GDP ($m)",IF($T$823="All sectors",W759,IF($T$823="Stationary",AI759,IF($T$823="Transportation",AR759,IF($T$823="Waste",AX759,IF($T$823="IPPU","",IF($T$823="AFOLU",BF759)))))),"")))))</f>
        <v/>
      </c>
      <c r="Y969" s="124" t="str">
        <f>IF('Analysis_2-must not modify'!$T969="","",IF($S$823="Total GHG",IF($T$823="All sectors",X147,IF($T$823="Stationary",AJ147,IF($T$823="Transportation",AS147,IF($T$823="Waste",AY147,"")))),IF($S$823="Per capita",IF($T$823="All sectors",X351,IF($T$823="Stationary",AJ351,IF($T$823="Transportation",AS351,IF($T$823="Waste",AY351,"")))),IF($S$823="Per unit land area (km2)",IF($T$823="All sectors",X555,IF($T$823="Stationary",AJ555,IF($T$823="Transportation",AS555,IF($T$823="Waste",AY555,"")))),IF($S$823="Per unit GDP ($m)",IF($T$823="All sectors",X759,IF($T$823="Stationary",AJ759,IF($T$823="Transportation",AS759,IF($T$823="Waste",AY759,"")))),"")))))</f>
        <v/>
      </c>
      <c r="Z969" s="124" t="str">
        <f>IF('Analysis_2-must not modify'!$T969="","",IF($S$823="Total GHG",IF($T$823="All sectors",Y147,IF($T$823="Stationary",AK147,IF($T$823="Transportation",AT147,""))),IF($S$823="Per capita",IF($T$823="All sectors",Y351,IF($T$823="Stationary",AK351,IF($T$823="Transportation",AT351,""))),IF($S$823="Per unit land area (km2)",IF($T$823="All sectors",Y555,IF($T$823="Stationary",AK555,IF($T$823="Transportation",AT555,""))),IF($S$823="Per unit GDP ($m)",IF($T$823="All sectors",Y759,IF($T$823="Stationary",AK759,IF($T$823="Transportation",AT759,""))),"")))))</f>
        <v/>
      </c>
      <c r="AA969" s="124" t="str">
        <f>IF('Analysis_2-must not modify'!$T969="","",IF($S$823="Total GHG",IF($T$823="All sectors","",IF($T$823="Stationary",AL147,"")),IF($S$823="Per capita",IF($T$823="All sectors","",IF($T$823="Stationary",AL351,"")),IF($S$823="Per unit land area (km2)",IF($T$823="All sectors","",IF($T$823="Stationary",AL555,"")),IF($S$823="Per unit GDP ($m)",IF($T$823="All sectors","",IF($T$823="Stationary",AL759,"")),"")))))</f>
        <v/>
      </c>
      <c r="AB969" s="124" t="str">
        <f>IF('Analysis_2-must not modify'!$T969="","",IF($S$823="Total GHG",IF($T$823="All sectors","",IF($T$823="Stationary",AM147,"")),IF($S$823="Per capita",IF($T$823="All sectors","",IF($T$823="Stationary",AM351,"")),IF($S$823="Per unit land area (km2)",IF($T$823="All sectors","",IF($T$823="Stationary",AM555,"")),IF($S$823="Per unit GDP ($m)",IF($T$823="All sectors","",IF($T$823="Stationary",AM759,"")),"")))))</f>
        <v/>
      </c>
      <c r="AC969" s="124" t="str">
        <f>IF('Analysis_2-must not modify'!$T969="","",IF($S$823="Total GHG",IF($T$823="All sectors","",IF($T$823="Stationary",AN147,"")),IF($S$823="Per capita",IF($T$823="All sectors","",IF($T$823="Stationary",AN351,"")),IF($S$823="Per unit land area (km2)",IF($T$823="All sectors","",IF($T$823="Stationary",AN555,"")),IF($S$823="Per unit GDP ($m)",IF($T$823="All sectors","",IF($T$823="Stationary",AN759,"")),"")))))</f>
        <v/>
      </c>
      <c r="AD969" s="121" t="str">
        <f>IF(U969&lt;X$1+1,U969,IF('Analysis_2-must not modify'!$U969="","",RANK('Analysis_2-must not modify'!$U969,rankORIGINAL)+'Analysis_2-must not modify'!X$1))</f>
        <v/>
      </c>
      <c r="AE969" s="50" t="str">
        <f t="shared" si="610"/>
        <v/>
      </c>
      <c r="AF969" s="83">
        <f t="shared" si="611"/>
        <v>0.44022513245105338</v>
      </c>
      <c r="AG969" s="83">
        <f t="shared" si="611"/>
        <v>0.43038910958365401</v>
      </c>
      <c r="AH969" s="83">
        <f t="shared" si="611"/>
        <v>0.19372567080093858</v>
      </c>
      <c r="AI969" s="83" t="str">
        <f t="shared" si="611"/>
        <v/>
      </c>
      <c r="AJ969" s="83" t="str">
        <f t="shared" si="611"/>
        <v/>
      </c>
      <c r="AK969" s="83" t="str">
        <f t="shared" si="611"/>
        <v/>
      </c>
      <c r="AL969" s="83" t="str">
        <f t="shared" si="611"/>
        <v/>
      </c>
      <c r="AM969" s="83">
        <f t="shared" si="611"/>
        <v>9.5471953282997464E-3</v>
      </c>
      <c r="AN969" s="83">
        <f t="shared" ca="1" si="594"/>
        <v>140</v>
      </c>
      <c r="AO969" s="50" t="str">
        <f t="shared" si="612"/>
        <v/>
      </c>
      <c r="AP969" s="83">
        <f t="shared" si="613"/>
        <v>0.62373492962223176</v>
      </c>
      <c r="AQ969" s="83">
        <f t="shared" si="613"/>
        <v>1.707775809415844E-2</v>
      </c>
      <c r="AR969" s="83" t="str">
        <f t="shared" si="613"/>
        <v/>
      </c>
      <c r="AS969" s="83" t="str">
        <f t="shared" si="613"/>
        <v/>
      </c>
      <c r="AT969" s="83" t="str">
        <f t="shared" si="613"/>
        <v/>
      </c>
      <c r="AU969" s="83">
        <f t="shared" ca="1" si="595"/>
        <v>145</v>
      </c>
      <c r="AV969" s="50" t="str">
        <f t="shared" si="614"/>
        <v/>
      </c>
      <c r="AW969" s="83" t="str">
        <f t="shared" si="591"/>
        <v/>
      </c>
      <c r="AX969" s="83">
        <f t="shared" si="591"/>
        <v>4.3246881534132517E-2</v>
      </c>
      <c r="AY969" s="83" t="str">
        <f t="shared" si="591"/>
        <v/>
      </c>
      <c r="AZ969" s="83">
        <f t="shared" si="591"/>
        <v>1.3543568154410414E-2</v>
      </c>
      <c r="BA969" s="83">
        <f t="shared" ca="1" si="596"/>
        <v>129</v>
      </c>
      <c r="BB969" s="50" t="str">
        <f t="shared" si="615"/>
        <v/>
      </c>
      <c r="BC969" s="83" t="str">
        <f t="shared" si="597"/>
        <v/>
      </c>
      <c r="BD969" s="83" t="str">
        <f t="shared" si="598"/>
        <v/>
      </c>
      <c r="BE969" s="83" t="e">
        <f t="shared" ca="1" si="599"/>
        <v>#VALUE!</v>
      </c>
      <c r="BF969" s="50" t="str">
        <f t="shared" si="616"/>
        <v/>
      </c>
    </row>
    <row r="970" spans="1:58" ht="15" customHeight="1">
      <c r="A970" s="25">
        <f t="shared" si="608"/>
        <v>45</v>
      </c>
      <c r="B970" s="25">
        <v>139</v>
      </c>
      <c r="C970" s="112" t="str">
        <f t="shared" si="592"/>
        <v>Barcelona_2016</v>
      </c>
      <c r="D970" s="112" t="str">
        <f>IFERROR(VLOOKUP($C970,'Analysis-must not modify'!$C:$G,4,FALSE),"")</f>
        <v>Spain</v>
      </c>
      <c r="E970" s="112" t="str">
        <f>IFERROR(VLOOKUP($C970,'Analysis-must not modify'!$C:$G,5,FALSE),"")</f>
        <v>Europe</v>
      </c>
      <c r="F970" s="112" t="str">
        <f t="shared" si="600"/>
        <v>Europe</v>
      </c>
      <c r="G970" s="121">
        <f>VLOOKUP(C970,'Analysis-must not modify'!C:D,2,FALSE)</f>
        <v>2016</v>
      </c>
      <c r="H970" s="121" t="str">
        <f>VLOOKUP(C970,'Analysis-must not modify'!C:FF,160,FALSE)</f>
        <v>Yes</v>
      </c>
      <c r="I970" s="121" t="str">
        <f>VLOOKUP(C970,'Analysis-must not modify'!C:FI,161,FALSE)</f>
        <v>Mediterranean</v>
      </c>
      <c r="J970" s="121">
        <f>VLOOKUP(C970,'Analysis-must not modify'!C:FI,162,FALSE)</f>
        <v>62630.752220396505</v>
      </c>
      <c r="K970" s="121">
        <f>VLOOKUP(C970,'Analysis-must not modify'!C:FI,163,FALSE)</f>
        <v>15748.859520313265</v>
      </c>
      <c r="L970" s="121">
        <f t="shared" si="601"/>
        <v>1</v>
      </c>
      <c r="M970" s="121">
        <f t="shared" si="602"/>
        <v>1</v>
      </c>
      <c r="N970" s="121">
        <f t="shared" si="603"/>
        <v>1</v>
      </c>
      <c r="O970" s="121">
        <f t="shared" si="604"/>
        <v>1</v>
      </c>
      <c r="P970" s="121">
        <f t="shared" si="609"/>
        <v>1</v>
      </c>
      <c r="Q970" s="121">
        <f t="shared" si="605"/>
        <v>1</v>
      </c>
      <c r="R970" s="121" t="str">
        <f t="shared" si="606"/>
        <v>Barcelona_2016</v>
      </c>
      <c r="S970" s="122">
        <f t="shared" si="607"/>
        <v>2016</v>
      </c>
      <c r="T970" s="121" t="str">
        <f t="shared" si="593"/>
        <v>Barcelona_2016</v>
      </c>
      <c r="U970" s="121">
        <f ca="1">IFERROR(IF('Analysis_2-must not modify'!$R970="","",IF($S$823="Total GHG",IF($T$823="All sectors",AA148,IF($T$823="Stationary",AB148,IF($T$823="Transportation",AC148,IF($T$823="Waste",AD148,IF($T$823="IPPU",AE148,Iif($T$823="AFOLU",AF148)))))),IF($S$823="Per capita",IF($T$823="All sectors",AA352,IF($T$823="Stationary",AB352,IF($T$823="Transportation",AC352,IF($T$823="Waste",AD352,IF($T$823="IPPU",AE352,IF($T$823="AFOLU",AF352)))))),IF($S$823="Per unit land area (km2)",IF($T$823="All sectors",AA556,IF($T$823="Stationary",AB556,IF($T$823="Transportation",AC556,IF($T$823="Waste",AD556,IF($T$823="IPPU",AE556,IF($T$823="AFOLU",AF556)))))),IF($S$823="Per unit GDP ($m)",IF($T$823="All sectors",AA760,IF($T$823="Stationary",AB760,IF($T$823="Transportation",AC760,IF($T$823="Waste",AD760,IF($T$823="IPPU",AE760,IF($T$823="AFOLU",AF760)))))),""))))),"")</f>
        <v>148</v>
      </c>
      <c r="V970" s="124">
        <f>IF('Analysis_2-must not modify'!$T970="","",IF($S$823="Total GHG",IF($T$823="All sectors",U148,IF($T$823="Stationary",AG148,IF($T$823="Transportation",AP148,IF($T$823="Waste",AV148,IF($T$823="IPPU",BA148,Iif($T$823="AFOLU",BD148)))))),IF($S$823="Per capita",IF($T$823="All sectors",U352,IF($T$823="Stationary",AG352,IF($T$823="Transportation",AP352,IF($T$823="Waste",AV352,IF($T$823="IPPU",BA352,IF($T$823="AFOLU",BD352)))))),IF($S$823="Per unit land area (km2)",IF($T$823="All sectors",U556,IF($T$823="Stationary",AG556,IF($T$823="Transportation",AP556,IF($T$823="Waste",AV556,IF($T$823="IPPU",BA556,Iif($T$823="AFOLU",BD556)))))),IF($S$823="Per unit GDP ($m)",IF($T$823="All sectors",U760,IF($T$823="Stationary",AG760,IF($T$823="Transportation",AP760,IF($T$823="Waste",AV760,IF($T$823="IPPU",BA148,IF($T$823="AFOLU",BD760)))))),"")))))</f>
        <v>1.0335646468440911</v>
      </c>
      <c r="W970" s="124">
        <f>IF('Analysis_2-must not modify'!$T970="","",IF($S$823="Total GHG",IF($T$823="All sectors",V148,IF($T$823="Stationary",AH148,IF($T$823="Transportation",AQ148,IF($T$823="Waste",AW148,IF($T$823="IPPU",BB148,Iif($T$823="AFOLU",BE148)))))),IF($S$823="Per capita",IF($T$823="All sectors",V352,IF($T$823="Stationary",AH352,IF($T$823="Transportation",AQ352,IF($T$823="Waste",AW352,IF($T$823="IPPU",BB352,IF($T$823="AFOLU",BE352)))))),IF($S$823="Per unit land area (km2)",IF($T$823="All sectors",V556,IF($T$823="Stationary",AH556,IF($T$823="Transportation",AQ556,IF($T$823="Waste",AW556,IF($T$823="IPPU",BB556,Iif($T$823="AFOLU",BE556)))))),IF($S$823="Per unit GDP ($m)",IF($T$823="All sectors",V760,IF($T$823="Stationary",AH760,IF($T$823="Transportation",AQ760,IF($T$823="Waste",AW760,IF($T$823="IPPU",BB148,IF($T$823="AFOLU",BE760)))))),"")))))</f>
        <v>0.66623055122312447</v>
      </c>
      <c r="X970" s="124">
        <f>IF('Analysis_2-must not modify'!$T970="","",IF($S$823="Total GHG",IF($T$823="All sectors",W148,IF($T$823="Stationary",AI148,IF($T$823="Transportation",AR148,IF($T$823="Waste",AX148,IF($T$823="IPPU","",IF($T$823="AFOLU",BF148)))))),IF($S$823="Per capita",IF($T$823="All sectors",W352,IF($T$823="Stationary",AI352,IF($T$823="Transportation",AR352,IF($T$823="Waste",AX352,IF($T$823="IPPU","",IF($T$823="AFOLU",BF352)))))),IF($S$823="Per unit land area (km2)",IF($T$823="All sectors",W556,IF($T$823="Stationary",AI556,IF($T$823="Transportation",AR556,IF($T$823="Waste",AX556,IF($T$823="IPPU","",IF($T$823="AFOLU",BF556)))))),IF($S$823="Per unit GDP ($m)",IF($T$823="All sectors",W760,IF($T$823="Stationary",AI760,IF($T$823="Transportation",AR760,IF($T$823="Waste",AX760,IF($T$823="IPPU","",IF($T$823="AFOLU",BF760)))))),"")))))</f>
        <v>5.0346465692471032E-2</v>
      </c>
      <c r="Y970" s="124" t="str">
        <f>IF('Analysis_2-must not modify'!$T970="","",IF($S$823="Total GHG",IF($T$823="All sectors",X148,IF($T$823="Stationary",AJ148,IF($T$823="Transportation",AS148,IF($T$823="Waste",AY148,"")))),IF($S$823="Per capita",IF($T$823="All sectors",X352,IF($T$823="Stationary",AJ352,IF($T$823="Transportation",AS352,IF($T$823="Waste",AY352,"")))),IF($S$823="Per unit land area (km2)",IF($T$823="All sectors",X556,IF($T$823="Stationary",AJ556,IF($T$823="Transportation",AS556,IF($T$823="Waste",AY556,"")))),IF($S$823="Per unit GDP ($m)",IF($T$823="All sectors",X760,IF($T$823="Stationary",AJ760,IF($T$823="Transportation",AS760,IF($T$823="Waste",AY760,"")))),"")))))</f>
        <v/>
      </c>
      <c r="Z970" s="124" t="str">
        <f>IF('Analysis_2-must not modify'!$T970="","",IF($S$823="Total GHG",IF($T$823="All sectors",Y148,IF($T$823="Stationary",AK148,IF($T$823="Transportation",AT148,""))),IF($S$823="Per capita",IF($T$823="All sectors",Y352,IF($T$823="Stationary",AK352,IF($T$823="Transportation",AT352,""))),IF($S$823="Per unit land area (km2)",IF($T$823="All sectors",Y556,IF($T$823="Stationary",AK556,IF($T$823="Transportation",AT556,""))),IF($S$823="Per unit GDP ($m)",IF($T$823="All sectors",Y760,IF($T$823="Stationary",AK760,IF($T$823="Transportation",AT760,""))),"")))))</f>
        <v/>
      </c>
      <c r="AA970" s="124" t="str">
        <f>IF('Analysis_2-must not modify'!$T970="","",IF($S$823="Total GHG",IF($T$823="All sectors","",IF($T$823="Stationary",AL148,"")),IF($S$823="Per capita",IF($T$823="All sectors","",IF($T$823="Stationary",AL352,"")),IF($S$823="Per unit land area (km2)",IF($T$823="All sectors","",IF($T$823="Stationary",AL556,"")),IF($S$823="Per unit GDP ($m)",IF($T$823="All sectors","",IF($T$823="Stationary",AL760,"")),"")))))</f>
        <v/>
      </c>
      <c r="AB970" s="124" t="str">
        <f>IF('Analysis_2-must not modify'!$T970="","",IF($S$823="Total GHG",IF($T$823="All sectors","",IF($T$823="Stationary",AM148,"")),IF($S$823="Per capita",IF($T$823="All sectors","",IF($T$823="Stationary",AM352,"")),IF($S$823="Per unit land area (km2)",IF($T$823="All sectors","",IF($T$823="Stationary",AM556,"")),IF($S$823="Per unit GDP ($m)",IF($T$823="All sectors","",IF($T$823="Stationary",AM760,"")),"")))))</f>
        <v/>
      </c>
      <c r="AC970" s="124" t="str">
        <f>IF('Analysis_2-must not modify'!$T970="","",IF($S$823="Total GHG",IF($T$823="All sectors","",IF($T$823="Stationary",AN148,"")),IF($S$823="Per capita",IF($T$823="All sectors","",IF($T$823="Stationary",AN352,"")),IF($S$823="Per unit land area (km2)",IF($T$823="All sectors","",IF($T$823="Stationary",AN556,"")),IF($S$823="Per unit GDP ($m)",IF($T$823="All sectors","",IF($T$823="Stationary",AN760,"")),"")))))</f>
        <v/>
      </c>
      <c r="AD970" s="121">
        <f ca="1">IF(U970&lt;X$1+1,U970,IF('Analysis_2-must not modify'!$U970="","",RANK('Analysis_2-must not modify'!$U970,rankORIGINAL)+'Analysis_2-must not modify'!X$1))</f>
        <v>7</v>
      </c>
      <c r="AE970" s="50" t="str">
        <f t="shared" si="610"/>
        <v>Barcelona_2016</v>
      </c>
      <c r="AF970" s="83">
        <f t="shared" si="611"/>
        <v>0.41315665043295097</v>
      </c>
      <c r="AG970" s="83">
        <f t="shared" si="611"/>
        <v>0.42708553090612034</v>
      </c>
      <c r="AH970" s="83">
        <f t="shared" si="611"/>
        <v>0.17992089088926086</v>
      </c>
      <c r="AI970" s="83" t="str">
        <f t="shared" si="611"/>
        <v/>
      </c>
      <c r="AJ970" s="83" t="str">
        <f t="shared" si="611"/>
        <v/>
      </c>
      <c r="AK970" s="83" t="str">
        <f t="shared" si="611"/>
        <v/>
      </c>
      <c r="AL970" s="83" t="str">
        <f t="shared" si="611"/>
        <v/>
      </c>
      <c r="AM970" s="83">
        <f t="shared" si="611"/>
        <v>9.0070154020584978E-3</v>
      </c>
      <c r="AN970" s="83">
        <f t="shared" ca="1" si="594"/>
        <v>142</v>
      </c>
      <c r="AO970" s="50" t="str">
        <f t="shared" si="612"/>
        <v>Barcelona_2016</v>
      </c>
      <c r="AP970" s="83">
        <f t="shared" si="613"/>
        <v>0.64497246036897626</v>
      </c>
      <c r="AQ970" s="83">
        <f t="shared" si="613"/>
        <v>2.1258090854148221E-2</v>
      </c>
      <c r="AR970" s="83" t="str">
        <f t="shared" si="613"/>
        <v/>
      </c>
      <c r="AS970" s="83" t="str">
        <f t="shared" si="613"/>
        <v/>
      </c>
      <c r="AT970" s="83" t="str">
        <f t="shared" si="613"/>
        <v/>
      </c>
      <c r="AU970" s="83">
        <f t="shared" ca="1" si="595"/>
        <v>143</v>
      </c>
      <c r="AV970" s="50" t="str">
        <f t="shared" si="614"/>
        <v>Barcelona_2016</v>
      </c>
      <c r="AW970" s="83" t="str">
        <f t="shared" si="591"/>
        <v/>
      </c>
      <c r="AX970" s="83">
        <f t="shared" si="591"/>
        <v>3.6764458340160601E-2</v>
      </c>
      <c r="AY970" s="83" t="str">
        <f t="shared" si="591"/>
        <v/>
      </c>
      <c r="AZ970" s="83">
        <f t="shared" si="591"/>
        <v>1.3582007352310433E-2</v>
      </c>
      <c r="BA970" s="83">
        <f t="shared" ca="1" si="596"/>
        <v>130</v>
      </c>
      <c r="BB970" s="50" t="str">
        <f t="shared" si="615"/>
        <v>Barcelona_2016</v>
      </c>
      <c r="BC970" s="83" t="str">
        <f t="shared" si="597"/>
        <v/>
      </c>
      <c r="BD970" s="83" t="str">
        <f t="shared" si="598"/>
        <v/>
      </c>
      <c r="BE970" s="83" t="e">
        <f t="shared" ca="1" si="599"/>
        <v>#VALUE!</v>
      </c>
      <c r="BF970" s="50" t="str">
        <f t="shared" si="616"/>
        <v>Barcelona_2016</v>
      </c>
    </row>
    <row r="971" spans="1:58" ht="15" customHeight="1">
      <c r="A971" s="25">
        <f t="shared" si="608"/>
        <v>46</v>
      </c>
      <c r="B971" s="25">
        <v>140</v>
      </c>
      <c r="C971" s="112" t="str">
        <f t="shared" si="592"/>
        <v>Hong Kong_2015</v>
      </c>
      <c r="D971" s="112" t="str">
        <f>IFERROR(VLOOKUP($C971,'Analysis-must not modify'!$C:$G,4,FALSE),"")</f>
        <v>China</v>
      </c>
      <c r="E971" s="112" t="str">
        <f>IFERROR(VLOOKUP($C971,'Analysis-must not modify'!$C:$G,5,FALSE),"")</f>
        <v>East Asia and Oceania</v>
      </c>
      <c r="F971" s="112" t="str">
        <f t="shared" si="600"/>
        <v>East_Asia_and_Oceania</v>
      </c>
      <c r="G971" s="121">
        <f>VLOOKUP(C971,'Analysis-must not modify'!C:D,2,FALSE)</f>
        <v>2015</v>
      </c>
      <c r="H971" s="121" t="str">
        <f>VLOOKUP(C971,'Analysis-must not modify'!C:FF,160,FALSE)</f>
        <v>Yes</v>
      </c>
      <c r="I971" s="121" t="str">
        <f>VLOOKUP(C971,'Analysis-must not modify'!C:FI,161,FALSE)</f>
        <v>Sub-tropical</v>
      </c>
      <c r="J971" s="121">
        <f>VLOOKUP(C971,'Analysis-must not modify'!C:FI,162,FALSE)</f>
        <v>42066.284946977728</v>
      </c>
      <c r="K971" s="121">
        <f>VLOOKUP(C971,'Analysis-must not modify'!C:FI,163,FALSE)</f>
        <v>6585.3153153153153</v>
      </c>
      <c r="L971" s="121">
        <f t="shared" si="601"/>
        <v>1</v>
      </c>
      <c r="M971" s="121">
        <f t="shared" si="602"/>
        <v>1</v>
      </c>
      <c r="N971" s="121">
        <f t="shared" si="603"/>
        <v>1</v>
      </c>
      <c r="O971" s="121">
        <f t="shared" si="604"/>
        <v>1</v>
      </c>
      <c r="P971" s="121">
        <f t="shared" si="609"/>
        <v>1</v>
      </c>
      <c r="Q971" s="121">
        <f t="shared" si="605"/>
        <v>1</v>
      </c>
      <c r="R971" s="121" t="str">
        <f t="shared" si="606"/>
        <v>Hong Kong_2015</v>
      </c>
      <c r="S971" s="122">
        <f t="shared" si="607"/>
        <v>2015</v>
      </c>
      <c r="T971" s="121" t="str">
        <f t="shared" si="593"/>
        <v>Hong Kong_2015</v>
      </c>
      <c r="U971" s="121">
        <f ca="1">IFERROR(IF('Analysis_2-must not modify'!$R971="","",IF($S$823="Total GHG",IF($T$823="All sectors",AA149,IF($T$823="Stationary",AB149,IF($T$823="Transportation",AC149,IF($T$823="Waste",AD149,IF($T$823="IPPU",AE149,Iif($T$823="AFOLU",AF149)))))),IF($S$823="Per capita",IF($T$823="All sectors",AA353,IF($T$823="Stationary",AB353,IF($T$823="Transportation",AC353,IF($T$823="Waste",AD353,IF($T$823="IPPU",AE353,IF($T$823="AFOLU",AF353)))))),IF($S$823="Per unit land area (km2)",IF($T$823="All sectors",AA557,IF($T$823="Stationary",AB557,IF($T$823="Transportation",AC557,IF($T$823="Waste",AD557,IF($T$823="IPPU",AE557,IF($T$823="AFOLU",AF557)))))),IF($S$823="Per unit GDP ($m)",IF($T$823="All sectors",AA761,IF($T$823="Stationary",AB761,IF($T$823="Transportation",AC761,IF($T$823="Waste",AD761,IF($T$823="IPPU",AE761,IF($T$823="AFOLU",AF761)))))),""))))),"")</f>
        <v>74</v>
      </c>
      <c r="V971" s="124">
        <f>IF('Analysis_2-must not modify'!$T971="","",IF($S$823="Total GHG",IF($T$823="All sectors",U149,IF($T$823="Stationary",AG149,IF($T$823="Transportation",AP149,IF($T$823="Waste",AV149,IF($T$823="IPPU",BA149,Iif($T$823="AFOLU",BD149)))))),IF($S$823="Per capita",IF($T$823="All sectors",U353,IF($T$823="Stationary",AG353,IF($T$823="Transportation",AP353,IF($T$823="Waste",AV353,IF($T$823="IPPU",BA353,IF($T$823="AFOLU",BD353)))))),IF($S$823="Per unit land area (km2)",IF($T$823="All sectors",U557,IF($T$823="Stationary",AG557,IF($T$823="Transportation",AP557,IF($T$823="Waste",AV557,IF($T$823="IPPU",BA557,Iif($T$823="AFOLU",BD557)))))),IF($S$823="Per unit GDP ($m)",IF($T$823="All sectors",U761,IF($T$823="Stationary",AG761,IF($T$823="Transportation",AP761,IF($T$823="Waste",AV761,IF($T$823="IPPU",BA149,IF($T$823="AFOLU",BD761)))))),"")))))</f>
        <v>4.0193443076128466</v>
      </c>
      <c r="W971" s="124">
        <f>IF('Analysis_2-must not modify'!$T971="","",IF($S$823="Total GHG",IF($T$823="All sectors",V149,IF($T$823="Stationary",AH149,IF($T$823="Transportation",AQ149,IF($T$823="Waste",AW149,IF($T$823="IPPU",BB149,Iif($T$823="AFOLU",BE149)))))),IF($S$823="Per capita",IF($T$823="All sectors",V353,IF($T$823="Stationary",AH353,IF($T$823="Transportation",AQ353,IF($T$823="Waste",AW353,IF($T$823="IPPU",BB353,IF($T$823="AFOLU",BE353)))))),IF($S$823="Per unit land area (km2)",IF($T$823="All sectors",V557,IF($T$823="Stationary",AH557,IF($T$823="Transportation",AQ557,IF($T$823="Waste",AW557,IF($T$823="IPPU",BB557,Iif($T$823="AFOLU",BE557)))))),IF($S$823="Per unit GDP ($m)",IF($T$823="All sectors",V761,IF($T$823="Stationary",AH761,IF($T$823="Transportation",AQ761,IF($T$823="Waste",AW761,IF($T$823="IPPU",BB149,IF($T$823="AFOLU",BE761)))))),"")))))</f>
        <v>1.0969424112615516</v>
      </c>
      <c r="X971" s="124">
        <f>IF('Analysis_2-must not modify'!$T971="","",IF($S$823="Total GHG",IF($T$823="All sectors",W149,IF($T$823="Stationary",AI149,IF($T$823="Transportation",AR149,IF($T$823="Waste",AX149,IF($T$823="IPPU","",IF($T$823="AFOLU",BF149)))))),IF($S$823="Per capita",IF($T$823="All sectors",W353,IF($T$823="Stationary",AI353,IF($T$823="Transportation",AR353,IF($T$823="Waste",AX353,IF($T$823="IPPU","",IF($T$823="AFOLU",BF353)))))),IF($S$823="Per unit land area (km2)",IF($T$823="All sectors",W557,IF($T$823="Stationary",AI557,IF($T$823="Transportation",AR557,IF($T$823="Waste",AX557,IF($T$823="IPPU","",IF($T$823="AFOLU",BF557)))))),IF($S$823="Per unit GDP ($m)",IF($T$823="All sectors",W761,IF($T$823="Stationary",AI761,IF($T$823="Transportation",AR761,IF($T$823="Waste",AX761,IF($T$823="IPPU","",IF($T$823="AFOLU",BF761)))))),"")))))</f>
        <v>0.33426942073030858</v>
      </c>
      <c r="Y971" s="124" t="str">
        <f>IF('Analysis_2-must not modify'!$T971="","",IF($S$823="Total GHG",IF($T$823="All sectors",X149,IF($T$823="Stationary",AJ149,IF($T$823="Transportation",AS149,IF($T$823="Waste",AY149,"")))),IF($S$823="Per capita",IF($T$823="All sectors",X353,IF($T$823="Stationary",AJ353,IF($T$823="Transportation",AS353,IF($T$823="Waste",AY353,"")))),IF($S$823="Per unit land area (km2)",IF($T$823="All sectors",X557,IF($T$823="Stationary",AJ557,IF($T$823="Transportation",AS557,IF($T$823="Waste",AY557,"")))),IF($S$823="Per unit GDP ($m)",IF($T$823="All sectors",X761,IF($T$823="Stationary",AJ761,IF($T$823="Transportation",AS761,IF($T$823="Waste",AY761,"")))),"")))))</f>
        <v/>
      </c>
      <c r="Z971" s="124" t="str">
        <f>IF('Analysis_2-must not modify'!$T971="","",IF($S$823="Total GHG",IF($T$823="All sectors",Y149,IF($T$823="Stationary",AK149,IF($T$823="Transportation",AT149,""))),IF($S$823="Per capita",IF($T$823="All sectors",Y353,IF($T$823="Stationary",AK353,IF($T$823="Transportation",AT353,""))),IF($S$823="Per unit land area (km2)",IF($T$823="All sectors",Y557,IF($T$823="Stationary",AK557,IF($T$823="Transportation",AT557,""))),IF($S$823="Per unit GDP ($m)",IF($T$823="All sectors",Y761,IF($T$823="Stationary",AK761,IF($T$823="Transportation",AT761,""))),"")))))</f>
        <v/>
      </c>
      <c r="AA971" s="124" t="str">
        <f>IF('Analysis_2-must not modify'!$T971="","",IF($S$823="Total GHG",IF($T$823="All sectors","",IF($T$823="Stationary",AL149,"")),IF($S$823="Per capita",IF($T$823="All sectors","",IF($T$823="Stationary",AL353,"")),IF($S$823="Per unit land area (km2)",IF($T$823="All sectors","",IF($T$823="Stationary",AL557,"")),IF($S$823="Per unit GDP ($m)",IF($T$823="All sectors","",IF($T$823="Stationary",AL761,"")),"")))))</f>
        <v/>
      </c>
      <c r="AB971" s="124" t="str">
        <f>IF('Analysis_2-must not modify'!$T971="","",IF($S$823="Total GHG",IF($T$823="All sectors","",IF($T$823="Stationary",AM149,"")),IF($S$823="Per capita",IF($T$823="All sectors","",IF($T$823="Stationary",AM353,"")),IF($S$823="Per unit land area (km2)",IF($T$823="All sectors","",IF($T$823="Stationary",AM557,"")),IF($S$823="Per unit GDP ($m)",IF($T$823="All sectors","",IF($T$823="Stationary",AM761,"")),"")))))</f>
        <v/>
      </c>
      <c r="AC971" s="124" t="str">
        <f>IF('Analysis_2-must not modify'!$T971="","",IF($S$823="Total GHG",IF($T$823="All sectors","",IF($T$823="Stationary",AN149,"")),IF($S$823="Per capita",IF($T$823="All sectors","",IF($T$823="Stationary",AN353,"")),IF($S$823="Per unit land area (km2)",IF($T$823="All sectors","",IF($T$823="Stationary",AN557,"")),IF($S$823="Per unit GDP ($m)",IF($T$823="All sectors","",IF($T$823="Stationary",AN761,"")),"")))))</f>
        <v/>
      </c>
      <c r="AD971" s="121">
        <f ca="1">IF(U971&lt;X$1+1,U971,IF('Analysis_2-must not modify'!$U971="","",RANK('Analysis_2-must not modify'!$U971,rankORIGINAL)+'Analysis_2-must not modify'!X$1))</f>
        <v>36</v>
      </c>
      <c r="AE971" s="50" t="str">
        <f t="shared" si="610"/>
        <v>Hong Kong_2015</v>
      </c>
      <c r="AF971" s="83" t="str">
        <f t="shared" si="611"/>
        <v/>
      </c>
      <c r="AG971" s="83" t="str">
        <f t="shared" si="611"/>
        <v/>
      </c>
      <c r="AH971" s="83" t="str">
        <f t="shared" si="611"/>
        <v/>
      </c>
      <c r="AI971" s="83" t="str">
        <f t="shared" si="611"/>
        <v/>
      </c>
      <c r="AJ971" s="83" t="str">
        <f t="shared" si="611"/>
        <v/>
      </c>
      <c r="AK971" s="83" t="str">
        <f t="shared" si="611"/>
        <v/>
      </c>
      <c r="AL971" s="83" t="str">
        <f t="shared" si="611"/>
        <v/>
      </c>
      <c r="AM971" s="83" t="str">
        <f t="shared" si="611"/>
        <v/>
      </c>
      <c r="AN971" s="83">
        <f t="shared" ca="1" si="594"/>
        <v>55</v>
      </c>
      <c r="AO971" s="50" t="str">
        <f t="shared" si="612"/>
        <v>Hong Kong_2015</v>
      </c>
      <c r="AP971" s="83" t="str">
        <f t="shared" si="613"/>
        <v/>
      </c>
      <c r="AQ971" s="83" t="str">
        <f t="shared" si="613"/>
        <v/>
      </c>
      <c r="AR971" s="83" t="str">
        <f t="shared" si="613"/>
        <v/>
      </c>
      <c r="AS971" s="83" t="str">
        <f t="shared" si="613"/>
        <v/>
      </c>
      <c r="AT971" s="83" t="str">
        <f t="shared" si="613"/>
        <v/>
      </c>
      <c r="AU971" s="83">
        <f t="shared" ca="1" si="595"/>
        <v>107</v>
      </c>
      <c r="AV971" s="50" t="str">
        <f t="shared" si="614"/>
        <v>Hong Kong_2015</v>
      </c>
      <c r="AW971" s="83" t="str">
        <f t="shared" si="591"/>
        <v/>
      </c>
      <c r="AX971" s="83" t="str">
        <f t="shared" si="591"/>
        <v/>
      </c>
      <c r="AY971" s="83" t="str">
        <f t="shared" si="591"/>
        <v/>
      </c>
      <c r="AZ971" s="83" t="str">
        <f t="shared" si="591"/>
        <v/>
      </c>
      <c r="BA971" s="83">
        <f t="shared" ca="1" si="596"/>
        <v>80</v>
      </c>
      <c r="BB971" s="50" t="str">
        <f t="shared" si="615"/>
        <v>Hong Kong_2015</v>
      </c>
      <c r="BC971" s="83" t="str">
        <f t="shared" si="597"/>
        <v/>
      </c>
      <c r="BD971" s="83" t="str">
        <f t="shared" si="598"/>
        <v/>
      </c>
      <c r="BE971" s="83" t="e">
        <f t="shared" ca="1" si="599"/>
        <v>#VALUE!</v>
      </c>
      <c r="BF971" s="50" t="str">
        <f t="shared" si="616"/>
        <v>Hong Kong_2015</v>
      </c>
    </row>
    <row r="972" spans="1:58" ht="15" customHeight="1">
      <c r="A972" s="25">
        <f t="shared" si="608"/>
        <v>47</v>
      </c>
      <c r="B972" s="25">
        <v>141</v>
      </c>
      <c r="C972" s="112" t="str">
        <f t="shared" si="592"/>
        <v>Istanbul_2015</v>
      </c>
      <c r="D972" s="112" t="str">
        <f>IFERROR(VLOOKUP($C972,'Analysis-must not modify'!$C:$G,4,FALSE),"")</f>
        <v>Turkey</v>
      </c>
      <c r="E972" s="112" t="str">
        <f>IFERROR(VLOOKUP($C972,'Analysis-must not modify'!$C:$G,5,FALSE),"")</f>
        <v>Europe</v>
      </c>
      <c r="F972" s="112" t="str">
        <f t="shared" si="600"/>
        <v>Europe</v>
      </c>
      <c r="G972" s="121">
        <f>VLOOKUP(C972,'Analysis-must not modify'!C:D,2,FALSE)</f>
        <v>2015</v>
      </c>
      <c r="H972" s="121" t="str">
        <f>VLOOKUP(C972,'Analysis-must not modify'!C:FF,160,FALSE)</f>
        <v>Yes</v>
      </c>
      <c r="I972" s="121" t="str">
        <f>VLOOKUP(C972,'Analysis-must not modify'!C:FI,161,FALSE)</f>
        <v>Mediterranean</v>
      </c>
      <c r="J972" s="121">
        <f>VLOOKUP(C972,'Analysis-must not modify'!C:FI,162,FALSE)</f>
        <v>23810.443219461195</v>
      </c>
      <c r="K972" s="121">
        <f>VLOOKUP(C972,'Analysis-must not modify'!C:FI,163,FALSE)</f>
        <v>2758.7867494824018</v>
      </c>
      <c r="L972" s="121">
        <f t="shared" si="601"/>
        <v>1</v>
      </c>
      <c r="M972" s="121">
        <f t="shared" si="602"/>
        <v>1</v>
      </c>
      <c r="N972" s="121">
        <f t="shared" si="603"/>
        <v>1</v>
      </c>
      <c r="O972" s="121">
        <f t="shared" si="604"/>
        <v>1</v>
      </c>
      <c r="P972" s="121">
        <f t="shared" si="609"/>
        <v>1</v>
      </c>
      <c r="Q972" s="121">
        <f t="shared" si="605"/>
        <v>1</v>
      </c>
      <c r="R972" s="121" t="str">
        <f t="shared" si="606"/>
        <v>Istanbul_2015</v>
      </c>
      <c r="S972" s="122">
        <f t="shared" si="607"/>
        <v>2015</v>
      </c>
      <c r="T972" s="121" t="str">
        <f t="shared" si="593"/>
        <v>Istanbul_2015</v>
      </c>
      <c r="U972" s="121">
        <f ca="1">IFERROR(IF('Analysis_2-must not modify'!$R972="","",IF($S$823="Total GHG",IF($T$823="All sectors",AA150,IF($T$823="Stationary",AB150,IF($T$823="Transportation",AC150,IF($T$823="Waste",AD150,IF($T$823="IPPU",AE150,Iif($T$823="AFOLU",AF150)))))),IF($S$823="Per capita",IF($T$823="All sectors",AA354,IF($T$823="Stationary",AB354,IF($T$823="Transportation",AC354,IF($T$823="Waste",AD354,IF($T$823="IPPU",AE354,IF($T$823="AFOLU",AF354)))))),IF($S$823="Per unit land area (km2)",IF($T$823="All sectors",AA558,IF($T$823="Stationary",AB558,IF($T$823="Transportation",AC558,IF($T$823="Waste",AD558,IF($T$823="IPPU",AE558,IF($T$823="AFOLU",AF558)))))),IF($S$823="Per unit GDP ($m)",IF($T$823="All sectors",AA762,IF($T$823="Stationary",AB762,IF($T$823="Transportation",AC762,IF($T$823="Waste",AD762,IF($T$823="IPPU",AE762,IF($T$823="AFOLU",AF762)))))),""))))),"")</f>
        <v>127</v>
      </c>
      <c r="V972" s="124">
        <f>IF('Analysis_2-must not modify'!$T972="","",IF($S$823="Total GHG",IF($T$823="All sectors",U150,IF($T$823="Stationary",AG150,IF($T$823="Transportation",AP150,IF($T$823="Waste",AV150,IF($T$823="IPPU",BA150,Iif($T$823="AFOLU",BD150)))))),IF($S$823="Per capita",IF($T$823="All sectors",U354,IF($T$823="Stationary",AG354,IF($T$823="Transportation",AP354,IF($T$823="Waste",AV354,IF($T$823="IPPU",BA354,IF($T$823="AFOLU",BD354)))))),IF($S$823="Per unit land area (km2)",IF($T$823="All sectors",U558,IF($T$823="Stationary",AG558,IF($T$823="Transportation",AP558,IF($T$823="Waste",AV558,IF($T$823="IPPU",BA558,Iif($T$823="AFOLU",BD558)))))),IF($S$823="Per unit GDP ($m)",IF($T$823="All sectors",U762,IF($T$823="Stationary",AG762,IF($T$823="Transportation",AP762,IF($T$823="Waste",AV762,IF($T$823="IPPU",BA150,IF($T$823="AFOLU",BD762)))))),"")))))</f>
        <v>2.1534887755831389</v>
      </c>
      <c r="W972" s="124">
        <f>IF('Analysis_2-must not modify'!$T972="","",IF($S$823="Total GHG",IF($T$823="All sectors",V150,IF($T$823="Stationary",AH150,IF($T$823="Transportation",AQ150,IF($T$823="Waste",AW150,IF($T$823="IPPU",BB150,Iif($T$823="AFOLU",BE150)))))),IF($S$823="Per capita",IF($T$823="All sectors",V354,IF($T$823="Stationary",AH354,IF($T$823="Transportation",AQ354,IF($T$823="Waste",AW354,IF($T$823="IPPU",BB354,IF($T$823="AFOLU",BE354)))))),IF($S$823="Per unit land area (km2)",IF($T$823="All sectors",V558,IF($T$823="Stationary",AH558,IF($T$823="Transportation",AQ558,IF($T$823="Waste",AW558,IF($T$823="IPPU",BB558,Iif($T$823="AFOLU",BE558)))))),IF($S$823="Per unit GDP ($m)",IF($T$823="All sectors",V762,IF($T$823="Stationary",AH762,IF($T$823="Transportation",AQ762,IF($T$823="Waste",AW762,IF($T$823="IPPU",BB150,IF($T$823="AFOLU",BE762)))))),"")))))</f>
        <v>0.91029949237236041</v>
      </c>
      <c r="X972" s="124">
        <f>IF('Analysis_2-must not modify'!$T972="","",IF($S$823="Total GHG",IF($T$823="All sectors",W150,IF($T$823="Stationary",AI150,IF($T$823="Transportation",AR150,IF($T$823="Waste",AX150,IF($T$823="IPPU","",IF($T$823="AFOLU",BF150)))))),IF($S$823="Per capita",IF($T$823="All sectors",W354,IF($T$823="Stationary",AI354,IF($T$823="Transportation",AR354,IF($T$823="Waste",AX354,IF($T$823="IPPU","",IF($T$823="AFOLU",BF354)))))),IF($S$823="Per unit land area (km2)",IF($T$823="All sectors",W558,IF($T$823="Stationary",AI558,IF($T$823="Transportation",AR558,IF($T$823="Waste",AX558,IF($T$823="IPPU","",IF($T$823="AFOLU",BF558)))))),IF($S$823="Per unit GDP ($m)",IF($T$823="All sectors",W762,IF($T$823="Stationary",AI762,IF($T$823="Transportation",AR762,IF($T$823="Waste",AX762,IF($T$823="IPPU","",IF($T$823="AFOLU",BF762)))))),"")))))</f>
        <v>0.17908493458205679</v>
      </c>
      <c r="Y972" s="124" t="str">
        <f>IF('Analysis_2-must not modify'!$T972="","",IF($S$823="Total GHG",IF($T$823="All sectors",X150,IF($T$823="Stationary",AJ150,IF($T$823="Transportation",AS150,IF($T$823="Waste",AY150,"")))),IF($S$823="Per capita",IF($T$823="All sectors",X354,IF($T$823="Stationary",AJ354,IF($T$823="Transportation",AS354,IF($T$823="Waste",AY354,"")))),IF($S$823="Per unit land area (km2)",IF($T$823="All sectors",X558,IF($T$823="Stationary",AJ558,IF($T$823="Transportation",AS558,IF($T$823="Waste",AY558,"")))),IF($S$823="Per unit GDP ($m)",IF($T$823="All sectors",X762,IF($T$823="Stationary",AJ762,IF($T$823="Transportation",AS762,IF($T$823="Waste",AY762,"")))),"")))))</f>
        <v/>
      </c>
      <c r="Z972" s="124" t="str">
        <f>IF('Analysis_2-must not modify'!$T972="","",IF($S$823="Total GHG",IF($T$823="All sectors",Y150,IF($T$823="Stationary",AK150,IF($T$823="Transportation",AT150,""))),IF($S$823="Per capita",IF($T$823="All sectors",Y354,IF($T$823="Stationary",AK354,IF($T$823="Transportation",AT354,""))),IF($S$823="Per unit land area (km2)",IF($T$823="All sectors",Y558,IF($T$823="Stationary",AK558,IF($T$823="Transportation",AT558,""))),IF($S$823="Per unit GDP ($m)",IF($T$823="All sectors",Y762,IF($T$823="Stationary",AK762,IF($T$823="Transportation",AT762,""))),"")))))</f>
        <v/>
      </c>
      <c r="AA972" s="124" t="str">
        <f>IF('Analysis_2-must not modify'!$T972="","",IF($S$823="Total GHG",IF($T$823="All sectors","",IF($T$823="Stationary",AL150,"")),IF($S$823="Per capita",IF($T$823="All sectors","",IF($T$823="Stationary",AL354,"")),IF($S$823="Per unit land area (km2)",IF($T$823="All sectors","",IF($T$823="Stationary",AL558,"")),IF($S$823="Per unit GDP ($m)",IF($T$823="All sectors","",IF($T$823="Stationary",AL762,"")),"")))))</f>
        <v/>
      </c>
      <c r="AB972" s="124" t="str">
        <f>IF('Analysis_2-must not modify'!$T972="","",IF($S$823="Total GHG",IF($T$823="All sectors","",IF($T$823="Stationary",AM150,"")),IF($S$823="Per capita",IF($T$823="All sectors","",IF($T$823="Stationary",AM354,"")),IF($S$823="Per unit land area (km2)",IF($T$823="All sectors","",IF($T$823="Stationary",AM558,"")),IF($S$823="Per unit GDP ($m)",IF($T$823="All sectors","",IF($T$823="Stationary",AM762,"")),"")))))</f>
        <v/>
      </c>
      <c r="AC972" s="124" t="str">
        <f>IF('Analysis_2-must not modify'!$T972="","",IF($S$823="Total GHG",IF($T$823="All sectors","",IF($T$823="Stationary",AN150,"")),IF($S$823="Per capita",IF($T$823="All sectors","",IF($T$823="Stationary",AN354,"")),IF($S$823="Per unit land area (km2)",IF($T$823="All sectors","",IF($T$823="Stationary",AN558,"")),IF($S$823="Per unit GDP ($m)",IF($T$823="All sectors","",IF($T$823="Stationary",AN762,"")),"")))))</f>
        <v/>
      </c>
      <c r="AD972" s="121">
        <f ca="1">IF(U972&lt;X$1+1,U972,IF('Analysis_2-must not modify'!$U972="","",RANK('Analysis_2-must not modify'!$U972,rankORIGINAL)+'Analysis_2-must not modify'!X$1))</f>
        <v>20</v>
      </c>
      <c r="AE972" s="50" t="str">
        <f t="shared" si="610"/>
        <v>Istanbul_2015</v>
      </c>
      <c r="AF972" s="83">
        <f t="shared" ref="AF972:AM981" si="617">IF($S$823="Total GHG",AG150,IF($S$823="Per capita",AG354,IF($S$823="Per unit land area (km2)",AG558,IF($S$823="Per unit GDP ($m)",AG762,""))))</f>
        <v>1.0426907422721572</v>
      </c>
      <c r="AG972" s="83">
        <f t="shared" si="617"/>
        <v>0.643745409731735</v>
      </c>
      <c r="AH972" s="83">
        <f t="shared" si="617"/>
        <v>0.46705262357924676</v>
      </c>
      <c r="AI972" s="83" t="str">
        <f t="shared" si="617"/>
        <v/>
      </c>
      <c r="AJ972" s="83" t="str">
        <f t="shared" si="617"/>
        <v/>
      </c>
      <c r="AK972" s="83" t="str">
        <f t="shared" si="617"/>
        <v/>
      </c>
      <c r="AL972" s="83" t="str">
        <f t="shared" si="617"/>
        <v/>
      </c>
      <c r="AM972" s="83" t="str">
        <f t="shared" si="617"/>
        <v/>
      </c>
      <c r="AN972" s="83">
        <f t="shared" ca="1" si="594"/>
        <v>113</v>
      </c>
      <c r="AO972" s="50" t="str">
        <f t="shared" si="612"/>
        <v>Istanbul_2015</v>
      </c>
      <c r="AP972" s="83">
        <f t="shared" ref="AP972:AT981" si="618">IF($S$823="Total GHG",AP150,IF($S$823="Per capita",AP354,IF($S$823="Per unit land area (km2)",AP558,IF($S$823="Per unit GDP ($m)",AP762,""))))</f>
        <v>0.89247417517935457</v>
      </c>
      <c r="AQ972" s="83">
        <f t="shared" si="618"/>
        <v>1.0197870480298639E-2</v>
      </c>
      <c r="AR972" s="83">
        <f t="shared" si="618"/>
        <v>7.6274467127072695E-3</v>
      </c>
      <c r="AS972" s="83" t="str">
        <f t="shared" si="618"/>
        <v/>
      </c>
      <c r="AT972" s="83" t="str">
        <f t="shared" si="618"/>
        <v/>
      </c>
      <c r="AU972" s="83">
        <f t="shared" ca="1" si="595"/>
        <v>132</v>
      </c>
      <c r="AV972" s="50" t="str">
        <f t="shared" si="614"/>
        <v>Istanbul_2015</v>
      </c>
      <c r="AW972" s="83">
        <f t="shared" ref="AW972:AZ991" si="619">IF($S$823="Total GHG",AV150,IF($S$823="Per capita",AV354,IF($S$823="Per unit land area (km2)",AV558,IF($S$823="Per unit GDP ($m)",AV762,""))))</f>
        <v>0.12657137260007451</v>
      </c>
      <c r="AX972" s="83">
        <f t="shared" si="619"/>
        <v>1.1936975155405784E-3</v>
      </c>
      <c r="AY972" s="83">
        <f t="shared" si="619"/>
        <v>2.9957137961528609E-4</v>
      </c>
      <c r="AZ972" s="83">
        <f t="shared" si="619"/>
        <v>5.1020293086826415E-2</v>
      </c>
      <c r="BA972" s="83">
        <f t="shared" ca="1" si="596"/>
        <v>107</v>
      </c>
      <c r="BB972" s="50" t="str">
        <f t="shared" si="615"/>
        <v>Istanbul_2015</v>
      </c>
      <c r="BC972" s="83" t="str">
        <f t="shared" si="597"/>
        <v/>
      </c>
      <c r="BD972" s="83" t="str">
        <f t="shared" si="598"/>
        <v/>
      </c>
      <c r="BE972" s="83" t="e">
        <f t="shared" ca="1" si="599"/>
        <v>#VALUE!</v>
      </c>
      <c r="BF972" s="50" t="str">
        <f t="shared" si="616"/>
        <v>Istanbul_2015</v>
      </c>
    </row>
    <row r="973" spans="1:58" ht="15" customHeight="1">
      <c r="A973" s="25">
        <f t="shared" si="608"/>
        <v>48</v>
      </c>
      <c r="B973" s="25">
        <v>142</v>
      </c>
      <c r="C973" s="112" t="str">
        <f t="shared" si="592"/>
        <v>Lagos_2015</v>
      </c>
      <c r="D973" s="112" t="str">
        <f>IFERROR(VLOOKUP($C973,'Analysis-must not modify'!$C:$G,4,FALSE),"")</f>
        <v>Nigeria</v>
      </c>
      <c r="E973" s="112" t="str">
        <f>IFERROR(VLOOKUP($C973,'Analysis-must not modify'!$C:$G,5,FALSE),"")</f>
        <v>Africa</v>
      </c>
      <c r="F973" s="112" t="str">
        <f t="shared" si="600"/>
        <v>Africa</v>
      </c>
      <c r="G973" s="121">
        <f>VLOOKUP(C973,'Analysis-must not modify'!C:D,2,FALSE)</f>
        <v>2015</v>
      </c>
      <c r="H973" s="121" t="str">
        <f>VLOOKUP(C973,'Analysis-must not modify'!C:FF,160,FALSE)</f>
        <v>Yes</v>
      </c>
      <c r="I973" s="121" t="str">
        <f>VLOOKUP(C973,'Analysis-must not modify'!C:FI,161,FALSE)</f>
        <v>Tropical</v>
      </c>
      <c r="J973" s="121">
        <f>VLOOKUP(C973,'Analysis-must not modify'!C:FI,162,FALSE)</f>
        <v>3809.5238095238096</v>
      </c>
      <c r="K973" s="121">
        <f>VLOOKUP(C973,'Analysis-must not modify'!C:FI,163,FALSE)</f>
        <v>7506.1121198690371</v>
      </c>
      <c r="L973" s="121">
        <f t="shared" si="601"/>
        <v>1</v>
      </c>
      <c r="M973" s="121">
        <f t="shared" si="602"/>
        <v>1</v>
      </c>
      <c r="N973" s="121">
        <f t="shared" si="603"/>
        <v>1</v>
      </c>
      <c r="O973" s="121">
        <f t="shared" si="604"/>
        <v>1</v>
      </c>
      <c r="P973" s="121">
        <f t="shared" si="609"/>
        <v>1</v>
      </c>
      <c r="Q973" s="121">
        <f t="shared" si="605"/>
        <v>1</v>
      </c>
      <c r="R973" s="121" t="str">
        <f t="shared" si="606"/>
        <v>Lagos_2015</v>
      </c>
      <c r="S973" s="122">
        <f t="shared" si="607"/>
        <v>2015</v>
      </c>
      <c r="T973" s="121" t="str">
        <f t="shared" si="593"/>
        <v>Lagos_2015</v>
      </c>
      <c r="U973" s="121">
        <f ca="1">IFERROR(IF('Analysis_2-must not modify'!$R973="","",IF($S$823="Total GHG",IF($T$823="All sectors",AA151,IF($T$823="Stationary",AB151,IF($T$823="Transportation",AC151,IF($T$823="Waste",AD151,IF($T$823="IPPU",AE151,Iif($T$823="AFOLU",AF151)))))),IF($S$823="Per capita",IF($T$823="All sectors",AA355,IF($T$823="Stationary",AB355,IF($T$823="Transportation",AC355,IF($T$823="Waste",AD355,IF($T$823="IPPU",AE355,IF($T$823="AFOLU",AF355)))))),IF($S$823="Per unit land area (km2)",IF($T$823="All sectors",AA559,IF($T$823="Stationary",AB559,IF($T$823="Transportation",AC559,IF($T$823="Waste",AD559,IF($T$823="IPPU",AE559,IF($T$823="AFOLU",AF559)))))),IF($S$823="Per unit GDP ($m)",IF($T$823="All sectors",AA763,IF($T$823="Stationary",AB763,IF($T$823="Transportation",AC763,IF($T$823="Waste",AD763,IF($T$823="IPPU",AE763,IF($T$823="AFOLU",AF763)))))),""))))),"")</f>
        <v>152</v>
      </c>
      <c r="V973" s="124">
        <f>IF('Analysis_2-must not modify'!$T973="","",IF($S$823="Total GHG",IF($T$823="All sectors",U151,IF($T$823="Stationary",AG151,IF($T$823="Transportation",AP151,IF($T$823="Waste",AV151,IF($T$823="IPPU",BA151,Iif($T$823="AFOLU",BD151)))))),IF($S$823="Per capita",IF($T$823="All sectors",U355,IF($T$823="Stationary",AG355,IF($T$823="Transportation",AP355,IF($T$823="Waste",AV355,IF($T$823="IPPU",BA355,IF($T$823="AFOLU",BD355)))))),IF($S$823="Per unit land area (km2)",IF($T$823="All sectors",U559,IF($T$823="Stationary",AG559,IF($T$823="Transportation",AP559,IF($T$823="Waste",AV559,IF($T$823="IPPU",BA559,Iif($T$823="AFOLU",BD559)))))),IF($S$823="Per unit GDP ($m)",IF($T$823="All sectors",U763,IF($T$823="Stationary",AG763,IF($T$823="Transportation",AP763,IF($T$823="Waste",AV763,IF($T$823="IPPU",BA151,IF($T$823="AFOLU",BD763)))))),"")))))</f>
        <v>0.69348625793626761</v>
      </c>
      <c r="W973" s="124">
        <f>IF('Analysis_2-must not modify'!$T973="","",IF($S$823="Total GHG",IF($T$823="All sectors",V151,IF($T$823="Stationary",AH151,IF($T$823="Transportation",AQ151,IF($T$823="Waste",AW151,IF($T$823="IPPU",BB151,Iif($T$823="AFOLU",BE151)))))),IF($S$823="Per capita",IF($T$823="All sectors",V355,IF($T$823="Stationary",AH355,IF($T$823="Transportation",AQ355,IF($T$823="Waste",AW355,IF($T$823="IPPU",BB355,IF($T$823="AFOLU",BE355)))))),IF($S$823="Per unit land area (km2)",IF($T$823="All sectors",V559,IF($T$823="Stationary",AH559,IF($T$823="Transportation",AQ559,IF($T$823="Waste",AW559,IF($T$823="IPPU",BB559,Iif($T$823="AFOLU",BE559)))))),IF($S$823="Per unit GDP ($m)",IF($T$823="All sectors",V763,IF($T$823="Stationary",AH763,IF($T$823="Transportation",AQ763,IF($T$823="Waste",AW763,IF($T$823="IPPU",BB151,IF($T$823="AFOLU",BE763)))))),"")))))</f>
        <v>0.24719033727013573</v>
      </c>
      <c r="X973" s="124">
        <f>IF('Analysis_2-must not modify'!$T973="","",IF($S$823="Total GHG",IF($T$823="All sectors",W151,IF($T$823="Stationary",AI151,IF($T$823="Transportation",AR151,IF($T$823="Waste",AX151,IF($T$823="IPPU","",IF($T$823="AFOLU",BF151)))))),IF($S$823="Per capita",IF($T$823="All sectors",W355,IF($T$823="Stationary",AI355,IF($T$823="Transportation",AR355,IF($T$823="Waste",AX355,IF($T$823="IPPU","",IF($T$823="AFOLU",BF355)))))),IF($S$823="Per unit land area (km2)",IF($T$823="All sectors",W559,IF($T$823="Stationary",AI559,IF($T$823="Transportation",AR559,IF($T$823="Waste",AX559,IF($T$823="IPPU","",IF($T$823="AFOLU",BF559)))))),IF($S$823="Per unit GDP ($m)",IF($T$823="All sectors",W763,IF($T$823="Stationary",AI763,IF($T$823="Transportation",AR763,IF($T$823="Waste",AX763,IF($T$823="IPPU","",IF($T$823="AFOLU",BF763)))))),"")))))</f>
        <v>0.45617819820809524</v>
      </c>
      <c r="Y973" s="124" t="str">
        <f>IF('Analysis_2-must not modify'!$T973="","",IF($S$823="Total GHG",IF($T$823="All sectors",X151,IF($T$823="Stationary",AJ151,IF($T$823="Transportation",AS151,IF($T$823="Waste",AY151,"")))),IF($S$823="Per capita",IF($T$823="All sectors",X355,IF($T$823="Stationary",AJ355,IF($T$823="Transportation",AS355,IF($T$823="Waste",AY355,"")))),IF($S$823="Per unit land area (km2)",IF($T$823="All sectors",X559,IF($T$823="Stationary",AJ559,IF($T$823="Transportation",AS559,IF($T$823="Waste",AY559,"")))),IF($S$823="Per unit GDP ($m)",IF($T$823="All sectors",X763,IF($T$823="Stationary",AJ763,IF($T$823="Transportation",AS763,IF($T$823="Waste",AY763,"")))),"")))))</f>
        <v/>
      </c>
      <c r="Z973" s="124" t="str">
        <f>IF('Analysis_2-must not modify'!$T973="","",IF($S$823="Total GHG",IF($T$823="All sectors",Y151,IF($T$823="Stationary",AK151,IF($T$823="Transportation",AT151,""))),IF($S$823="Per capita",IF($T$823="All sectors",Y355,IF($T$823="Stationary",AK355,IF($T$823="Transportation",AT355,""))),IF($S$823="Per unit land area (km2)",IF($T$823="All sectors",Y559,IF($T$823="Stationary",AK559,IF($T$823="Transportation",AT559,""))),IF($S$823="Per unit GDP ($m)",IF($T$823="All sectors",Y763,IF($T$823="Stationary",AK763,IF($T$823="Transportation",AT763,""))),"")))))</f>
        <v/>
      </c>
      <c r="AA973" s="124" t="str">
        <f>IF('Analysis_2-must not modify'!$T973="","",IF($S$823="Total GHG",IF($T$823="All sectors","",IF($T$823="Stationary",AL151,"")),IF($S$823="Per capita",IF($T$823="All sectors","",IF($T$823="Stationary",AL355,"")),IF($S$823="Per unit land area (km2)",IF($T$823="All sectors","",IF($T$823="Stationary",AL559,"")),IF($S$823="Per unit GDP ($m)",IF($T$823="All sectors","",IF($T$823="Stationary",AL763,"")),"")))))</f>
        <v/>
      </c>
      <c r="AB973" s="124" t="str">
        <f>IF('Analysis_2-must not modify'!$T973="","",IF($S$823="Total GHG",IF($T$823="All sectors","",IF($T$823="Stationary",AM151,"")),IF($S$823="Per capita",IF($T$823="All sectors","",IF($T$823="Stationary",AM355,"")),IF($S$823="Per unit land area (km2)",IF($T$823="All sectors","",IF($T$823="Stationary",AM559,"")),IF($S$823="Per unit GDP ($m)",IF($T$823="All sectors","",IF($T$823="Stationary",AM763,"")),"")))))</f>
        <v/>
      </c>
      <c r="AC973" s="124" t="str">
        <f>IF('Analysis_2-must not modify'!$T973="","",IF($S$823="Total GHG",IF($T$823="All sectors","",IF($T$823="Stationary",AN151,"")),IF($S$823="Per capita",IF($T$823="All sectors","",IF($T$823="Stationary",AN355,"")),IF($S$823="Per unit land area (km2)",IF($T$823="All sectors","",IF($T$823="Stationary",AN559,"")),IF($S$823="Per unit GDP ($m)",IF($T$823="All sectors","",IF($T$823="Stationary",AN763,"")),"")))))</f>
        <v/>
      </c>
      <c r="AD973" s="121">
        <f ca="1">IF(U973&lt;X$1+1,U973,IF('Analysis_2-must not modify'!$U973="","",RANK('Analysis_2-must not modify'!$U973,rankORIGINAL)+'Analysis_2-must not modify'!X$1))</f>
        <v>5</v>
      </c>
      <c r="AE973" s="50" t="str">
        <f t="shared" si="610"/>
        <v>Lagos_2015</v>
      </c>
      <c r="AF973" s="83">
        <f t="shared" si="617"/>
        <v>0.28258269490089583</v>
      </c>
      <c r="AG973" s="83">
        <f t="shared" si="617"/>
        <v>0.13667700327947202</v>
      </c>
      <c r="AH973" s="83">
        <f t="shared" si="617"/>
        <v>0.2666449707074684</v>
      </c>
      <c r="AI973" s="83" t="str">
        <f t="shared" si="617"/>
        <v/>
      </c>
      <c r="AJ973" s="83" t="str">
        <f t="shared" si="617"/>
        <v/>
      </c>
      <c r="AK973" s="83" t="str">
        <f t="shared" si="617"/>
        <v/>
      </c>
      <c r="AL973" s="83" t="str">
        <f t="shared" si="617"/>
        <v/>
      </c>
      <c r="AM973" s="83">
        <f t="shared" si="617"/>
        <v>7.5815890484313975E-3</v>
      </c>
      <c r="AN973" s="83">
        <f t="shared" ca="1" si="594"/>
        <v>150</v>
      </c>
      <c r="AO973" s="50" t="str">
        <f t="shared" si="612"/>
        <v>Lagos_2015</v>
      </c>
      <c r="AP973" s="83">
        <f t="shared" si="618"/>
        <v>0.24673534177772549</v>
      </c>
      <c r="AQ973" s="83" t="str">
        <f t="shared" si="618"/>
        <v/>
      </c>
      <c r="AR973" s="83">
        <f t="shared" si="618"/>
        <v>4.549954924102381E-4</v>
      </c>
      <c r="AS973" s="83" t="str">
        <f t="shared" si="618"/>
        <v/>
      </c>
      <c r="AT973" s="83" t="str">
        <f t="shared" si="618"/>
        <v/>
      </c>
      <c r="AU973" s="83">
        <f t="shared" ca="1" si="595"/>
        <v>155</v>
      </c>
      <c r="AV973" s="50" t="str">
        <f t="shared" si="614"/>
        <v>Lagos_2015</v>
      </c>
      <c r="AW973" s="83">
        <f t="shared" si="619"/>
        <v>0.30184589738666667</v>
      </c>
      <c r="AX973" s="83" t="str">
        <f t="shared" si="619"/>
        <v/>
      </c>
      <c r="AY973" s="83" t="str">
        <f t="shared" si="619"/>
        <v/>
      </c>
      <c r="AZ973" s="83">
        <f t="shared" si="619"/>
        <v>0.1543323008214286</v>
      </c>
      <c r="BA973" s="83">
        <f t="shared" ca="1" si="596"/>
        <v>59</v>
      </c>
      <c r="BB973" s="50" t="str">
        <f t="shared" si="615"/>
        <v>Lagos_2015</v>
      </c>
      <c r="BC973" s="83" t="str">
        <f t="shared" si="597"/>
        <v/>
      </c>
      <c r="BD973" s="83" t="str">
        <f t="shared" si="598"/>
        <v/>
      </c>
      <c r="BE973" s="83" t="e">
        <f t="shared" ca="1" si="599"/>
        <v>#VALUE!</v>
      </c>
      <c r="BF973" s="50" t="str">
        <f t="shared" si="616"/>
        <v>Lagos_2015</v>
      </c>
    </row>
    <row r="974" spans="1:58" ht="15" customHeight="1">
      <c r="A974" s="25">
        <f t="shared" si="608"/>
        <v>49</v>
      </c>
      <c r="B974" s="25">
        <v>143</v>
      </c>
      <c r="C974" s="112" t="str">
        <f t="shared" si="592"/>
        <v>Dubai_2016</v>
      </c>
      <c r="D974" s="112" t="str">
        <f>IFERROR(VLOOKUP($C974,'Analysis-must not modify'!$C:$G,4,FALSE),"")</f>
        <v>United Arab Emirates</v>
      </c>
      <c r="E974" s="112" t="str">
        <f>IFERROR(VLOOKUP($C974,'Analysis-must not modify'!$C:$G,5,FALSE),"")</f>
        <v>South and West Asia</v>
      </c>
      <c r="F974" s="112" t="str">
        <f t="shared" si="600"/>
        <v>South_and_West_Asia</v>
      </c>
      <c r="G974" s="121">
        <f>VLOOKUP(C974,'Analysis-must not modify'!C:D,2,FALSE)</f>
        <v>2016</v>
      </c>
      <c r="H974" s="121" t="str">
        <f>VLOOKUP(C974,'Analysis-must not modify'!C:FF,160,FALSE)</f>
        <v>Yes</v>
      </c>
      <c r="I974" s="121" t="str">
        <f>VLOOKUP(C974,'Analysis-must not modify'!C:FI,161,FALSE)</f>
        <v>Desert</v>
      </c>
      <c r="J974" s="121">
        <f>VLOOKUP(C974,'Analysis-must not modify'!C:FI,162,FALSE)</f>
        <v>38036.206066701365</v>
      </c>
      <c r="K974" s="121">
        <f>VLOOKUP(C974,'Analysis-must not modify'!C:FI,163,FALSE)</f>
        <v>653.76762275158001</v>
      </c>
      <c r="L974" s="121">
        <f t="shared" si="601"/>
        <v>1</v>
      </c>
      <c r="M974" s="121">
        <f t="shared" si="602"/>
        <v>1</v>
      </c>
      <c r="N974" s="121">
        <f t="shared" si="603"/>
        <v>1</v>
      </c>
      <c r="O974" s="121">
        <f t="shared" si="604"/>
        <v>1</v>
      </c>
      <c r="P974" s="121">
        <f t="shared" si="609"/>
        <v>1</v>
      </c>
      <c r="Q974" s="121">
        <f t="shared" si="605"/>
        <v>1</v>
      </c>
      <c r="R974" s="121" t="str">
        <f t="shared" si="606"/>
        <v>Dubai_2016</v>
      </c>
      <c r="S974" s="122">
        <f t="shared" si="607"/>
        <v>2016</v>
      </c>
      <c r="T974" s="121" t="str">
        <f t="shared" si="593"/>
        <v>Dubai_2016</v>
      </c>
      <c r="U974" s="121">
        <f ca="1">IFERROR(IF('Analysis_2-must not modify'!$R974="","",IF($S$823="Total GHG",IF($T$823="All sectors",AA152,IF($T$823="Stationary",AB152,IF($T$823="Transportation",AC152,IF($T$823="Waste",AD152,IF($T$823="IPPU",AE152,Iif($T$823="AFOLU",AF152)))))),IF($S$823="Per capita",IF($T$823="All sectors",AA356,IF($T$823="Stationary",AB356,IF($T$823="Transportation",AC356,IF($T$823="Waste",AD356,IF($T$823="IPPU",AE356,IF($T$823="AFOLU",AF356)))))),IF($S$823="Per unit land area (km2)",IF($T$823="All sectors",AA560,IF($T$823="Stationary",AB560,IF($T$823="Transportation",AC560,IF($T$823="Waste",AD560,IF($T$823="IPPU",AE560,IF($T$823="AFOLU",AF560)))))),IF($S$823="Per unit GDP ($m)",IF($T$823="All sectors",AA764,IF($T$823="Stationary",AB764,IF($T$823="Transportation",AC764,IF($T$823="Waste",AD764,IF($T$823="IPPU",AE764,IF($T$823="AFOLU",AF764)))))),""))))),"")</f>
        <v>13</v>
      </c>
      <c r="V974" s="124">
        <f>IF('Analysis_2-must not modify'!$T974="","",IF($S$823="Total GHG",IF($T$823="All sectors",U152,IF($T$823="Stationary",AG152,IF($T$823="Transportation",AP152,IF($T$823="Waste",AV152,IF($T$823="IPPU",BA152,Iif($T$823="AFOLU",BD152)))))),IF($S$823="Per capita",IF($T$823="All sectors",U356,IF($T$823="Stationary",AG356,IF($T$823="Transportation",AP356,IF($T$823="Waste",AV356,IF($T$823="IPPU",BA356,IF($T$823="AFOLU",BD356)))))),IF($S$823="Per unit land area (km2)",IF($T$823="All sectors",U560,IF($T$823="Stationary",AG560,IF($T$823="Transportation",AP560,IF($T$823="Waste",AV560,IF($T$823="IPPU",BA560,Iif($T$823="AFOLU",BD560)))))),IF($S$823="Per unit GDP ($m)",IF($T$823="All sectors",U764,IF($T$823="Stationary",AG764,IF($T$823="Transportation",AP764,IF($T$823="Waste",AV764,IF($T$823="IPPU",BA152,IF($T$823="AFOLU",BD764)))))),"")))))</f>
        <v>12.083299528894802</v>
      </c>
      <c r="W974" s="124">
        <f>IF('Analysis_2-must not modify'!$T974="","",IF($S$823="Total GHG",IF($T$823="All sectors",V152,IF($T$823="Stationary",AH152,IF($T$823="Transportation",AQ152,IF($T$823="Waste",AW152,IF($T$823="IPPU",BB152,Iif($T$823="AFOLU",BE152)))))),IF($S$823="Per capita",IF($T$823="All sectors",V356,IF($T$823="Stationary",AH356,IF($T$823="Transportation",AQ356,IF($T$823="Waste",AW356,IF($T$823="IPPU",BB356,IF($T$823="AFOLU",BE356)))))),IF($S$823="Per unit land area (km2)",IF($T$823="All sectors",V560,IF($T$823="Stationary",AH560,IF($T$823="Transportation",AQ560,IF($T$823="Waste",AW560,IF($T$823="IPPU",BB560,Iif($T$823="AFOLU",BE560)))))),IF($S$823="Per unit GDP ($m)",IF($T$823="All sectors",V764,IF($T$823="Stationary",AH764,IF($T$823="Transportation",AQ764,IF($T$823="Waste",AW764,IF($T$823="IPPU",BB152,IF($T$823="AFOLU",BE764)))))),"")))))</f>
        <v>3.9363730683274158</v>
      </c>
      <c r="X974" s="124">
        <f>IF('Analysis_2-must not modify'!$T974="","",IF($S$823="Total GHG",IF($T$823="All sectors",W152,IF($T$823="Stationary",AI152,IF($T$823="Transportation",AR152,IF($T$823="Waste",AX152,IF($T$823="IPPU","",IF($T$823="AFOLU",BF152)))))),IF($S$823="Per capita",IF($T$823="All sectors",W356,IF($T$823="Stationary",AI356,IF($T$823="Transportation",AR356,IF($T$823="Waste",AX356,IF($T$823="IPPU","",IF($T$823="AFOLU",BF356)))))),IF($S$823="Per unit land area (km2)",IF($T$823="All sectors",W560,IF($T$823="Stationary",AI560,IF($T$823="Transportation",AR560,IF($T$823="Waste",AX560,IF($T$823="IPPU","",IF($T$823="AFOLU",BF560)))))),IF($S$823="Per unit GDP ($m)",IF($T$823="All sectors",W764,IF($T$823="Stationary",AI764,IF($T$823="Transportation",AR764,IF($T$823="Waste",AX764,IF($T$823="IPPU","",IF($T$823="AFOLU",BF764)))))),"")))))</f>
        <v>1.9243113997482895</v>
      </c>
      <c r="Y974" s="124" t="str">
        <f>IF('Analysis_2-must not modify'!$T974="","",IF($S$823="Total GHG",IF($T$823="All sectors",X152,IF($T$823="Stationary",AJ152,IF($T$823="Transportation",AS152,IF($T$823="Waste",AY152,"")))),IF($S$823="Per capita",IF($T$823="All sectors",X356,IF($T$823="Stationary",AJ356,IF($T$823="Transportation",AS356,IF($T$823="Waste",AY356,"")))),IF($S$823="Per unit land area (km2)",IF($T$823="All sectors",X560,IF($T$823="Stationary",AJ560,IF($T$823="Transportation",AS560,IF($T$823="Waste",AY560,"")))),IF($S$823="Per unit GDP ($m)",IF($T$823="All sectors",X764,IF($T$823="Stationary",AJ764,IF($T$823="Transportation",AS764,IF($T$823="Waste",AY764,"")))),"")))))</f>
        <v/>
      </c>
      <c r="Z974" s="124" t="str">
        <f>IF('Analysis_2-must not modify'!$T974="","",IF($S$823="Total GHG",IF($T$823="All sectors",Y152,IF($T$823="Stationary",AK152,IF($T$823="Transportation",AT152,""))),IF($S$823="Per capita",IF($T$823="All sectors",Y356,IF($T$823="Stationary",AK356,IF($T$823="Transportation",AT356,""))),IF($S$823="Per unit land area (km2)",IF($T$823="All sectors",Y560,IF($T$823="Stationary",AK560,IF($T$823="Transportation",AT560,""))),IF($S$823="Per unit GDP ($m)",IF($T$823="All sectors",Y764,IF($T$823="Stationary",AK764,IF($T$823="Transportation",AT764,""))),"")))))</f>
        <v/>
      </c>
      <c r="AA974" s="124" t="str">
        <f>IF('Analysis_2-must not modify'!$T974="","",IF($S$823="Total GHG",IF($T$823="All sectors","",IF($T$823="Stationary",AL152,"")),IF($S$823="Per capita",IF($T$823="All sectors","",IF($T$823="Stationary",AL356,"")),IF($S$823="Per unit land area (km2)",IF($T$823="All sectors","",IF($T$823="Stationary",AL560,"")),IF($S$823="Per unit GDP ($m)",IF($T$823="All sectors","",IF($T$823="Stationary",AL764,"")),"")))))</f>
        <v/>
      </c>
      <c r="AB974" s="124" t="str">
        <f>IF('Analysis_2-must not modify'!$T974="","",IF($S$823="Total GHG",IF($T$823="All sectors","",IF($T$823="Stationary",AM152,"")),IF($S$823="Per capita",IF($T$823="All sectors","",IF($T$823="Stationary",AM356,"")),IF($S$823="Per unit land area (km2)",IF($T$823="All sectors","",IF($T$823="Stationary",AM560,"")),IF($S$823="Per unit GDP ($m)",IF($T$823="All sectors","",IF($T$823="Stationary",AM764,"")),"")))))</f>
        <v/>
      </c>
      <c r="AC974" s="124" t="str">
        <f>IF('Analysis_2-must not modify'!$T974="","",IF($S$823="Total GHG",IF($T$823="All sectors","",IF($T$823="Stationary",AN152,"")),IF($S$823="Per capita",IF($T$823="All sectors","",IF($T$823="Stationary",AN356,"")),IF($S$823="Per unit land area (km2)",IF($T$823="All sectors","",IF($T$823="Stationary",AN560,"")),IF($S$823="Per unit GDP ($m)",IF($T$823="All sectors","",IF($T$823="Stationary",AN764,"")),"")))))</f>
        <v/>
      </c>
      <c r="AD974" s="121">
        <f ca="1">IF(U974&lt;X$1+1,U974,IF('Analysis_2-must not modify'!$U974="","",RANK('Analysis_2-must not modify'!$U974,rankORIGINAL)+'Analysis_2-must not modify'!X$1))</f>
        <v>60</v>
      </c>
      <c r="AE974" s="50" t="str">
        <f t="shared" si="610"/>
        <v>Dubai_2016</v>
      </c>
      <c r="AF974" s="83">
        <f t="shared" si="617"/>
        <v>0.31180229889257066</v>
      </c>
      <c r="AG974" s="83">
        <f t="shared" si="617"/>
        <v>8.0821203434756939</v>
      </c>
      <c r="AH974" s="83">
        <f t="shared" si="617"/>
        <v>2.8674914755354521</v>
      </c>
      <c r="AI974" s="83" t="str">
        <f t="shared" si="617"/>
        <v/>
      </c>
      <c r="AJ974" s="83" t="str">
        <f t="shared" si="617"/>
        <v/>
      </c>
      <c r="AK974" s="83" t="str">
        <f t="shared" si="617"/>
        <v/>
      </c>
      <c r="AL974" s="83" t="str">
        <f t="shared" si="617"/>
        <v/>
      </c>
      <c r="AM974" s="83">
        <f t="shared" si="617"/>
        <v>4.8095627602617484E-3</v>
      </c>
      <c r="AN974" s="83">
        <f t="shared" ca="1" si="594"/>
        <v>15</v>
      </c>
      <c r="AO974" s="50" t="str">
        <f t="shared" si="612"/>
        <v>Dubai_2016</v>
      </c>
      <c r="AP974" s="83">
        <f t="shared" si="618"/>
        <v>3.9363730683274158</v>
      </c>
      <c r="AQ974" s="83" t="str">
        <f t="shared" si="618"/>
        <v/>
      </c>
      <c r="AR974" s="83" t="str">
        <f t="shared" si="618"/>
        <v/>
      </c>
      <c r="AS974" s="83" t="str">
        <f t="shared" si="618"/>
        <v/>
      </c>
      <c r="AT974" s="83" t="str">
        <f t="shared" si="618"/>
        <v/>
      </c>
      <c r="AU974" s="83">
        <f t="shared" ca="1" si="595"/>
        <v>7</v>
      </c>
      <c r="AV974" s="50" t="str">
        <f t="shared" si="614"/>
        <v>Dubai_2016</v>
      </c>
      <c r="AW974" s="83">
        <f t="shared" si="619"/>
        <v>1.8218686747482895</v>
      </c>
      <c r="AX974" s="83">
        <f t="shared" si="619"/>
        <v>0.10244272499999998</v>
      </c>
      <c r="AY974" s="83" t="str">
        <f t="shared" si="619"/>
        <v/>
      </c>
      <c r="AZ974" s="83" t="str">
        <f t="shared" si="619"/>
        <v/>
      </c>
      <c r="BA974" s="83">
        <f t="shared" ca="1" si="596"/>
        <v>11</v>
      </c>
      <c r="BB974" s="50" t="str">
        <f t="shared" si="615"/>
        <v>Dubai_2016</v>
      </c>
      <c r="BC974" s="83" t="str">
        <f t="shared" si="597"/>
        <v/>
      </c>
      <c r="BD974" s="83" t="str">
        <f t="shared" si="598"/>
        <v/>
      </c>
      <c r="BE974" s="83" t="e">
        <f t="shared" ca="1" si="599"/>
        <v>#VALUE!</v>
      </c>
      <c r="BF974" s="50" t="str">
        <f t="shared" si="616"/>
        <v>Dubai_2016</v>
      </c>
    </row>
    <row r="975" spans="1:58" ht="15" customHeight="1">
      <c r="A975" s="25">
        <f t="shared" si="608"/>
        <v>50</v>
      </c>
      <c r="B975" s="25">
        <v>144</v>
      </c>
      <c r="C975" s="112" t="str">
        <f t="shared" si="592"/>
        <v>Tokyo_2013</v>
      </c>
      <c r="D975" s="112" t="str">
        <f>IFERROR(VLOOKUP($C975,'Analysis-must not modify'!$C:$G,4,FALSE),"")</f>
        <v>Japan</v>
      </c>
      <c r="E975" s="112" t="str">
        <f>IFERROR(VLOOKUP($C975,'Analysis-must not modify'!$C:$G,5,FALSE),"")</f>
        <v>East Asia and Oceania</v>
      </c>
      <c r="F975" s="112" t="str">
        <f t="shared" si="600"/>
        <v>East_Asia_and_Oceania</v>
      </c>
      <c r="G975" s="121">
        <f>VLOOKUP(C975,'Analysis-must not modify'!C:D,2,FALSE)</f>
        <v>2013</v>
      </c>
      <c r="H975" s="121" t="str">
        <f>VLOOKUP(C975,'Analysis-must not modify'!C:FF,160,FALSE)</f>
        <v>Yes</v>
      </c>
      <c r="I975" s="121" t="str">
        <f>VLOOKUP(C975,'Analysis-must not modify'!C:FI,161,FALSE)</f>
        <v>Sub-tropical</v>
      </c>
      <c r="J975" s="121">
        <f>VLOOKUP(C975,'Analysis-must not modify'!C:FI,162,FALSE)</f>
        <v>72176.184349134681</v>
      </c>
      <c r="K975" s="121">
        <f>VLOOKUP(C975,'Analysis-must not modify'!C:FI,163,FALSE)</f>
        <v>6071.2654179990859</v>
      </c>
      <c r="L975" s="121">
        <f t="shared" si="601"/>
        <v>1</v>
      </c>
      <c r="M975" s="121">
        <f t="shared" si="602"/>
        <v>1</v>
      </c>
      <c r="N975" s="121">
        <f t="shared" si="603"/>
        <v>1</v>
      </c>
      <c r="O975" s="121">
        <f t="shared" si="604"/>
        <v>1</v>
      </c>
      <c r="P975" s="121">
        <f t="shared" si="609"/>
        <v>1</v>
      </c>
      <c r="Q975" s="121">
        <f t="shared" si="605"/>
        <v>1</v>
      </c>
      <c r="R975" s="121" t="str">
        <f t="shared" si="606"/>
        <v>Tokyo_2013</v>
      </c>
      <c r="S975" s="122">
        <f t="shared" si="607"/>
        <v>2013</v>
      </c>
      <c r="T975" s="121" t="str">
        <f t="shared" si="593"/>
        <v>Tokyo_2013</v>
      </c>
      <c r="U975" s="121">
        <f ca="1">IFERROR(IF('Analysis_2-must not modify'!$R975="","",IF($S$823="Total GHG",IF($T$823="All sectors",AA153,IF($T$823="Stationary",AB153,IF($T$823="Transportation",AC153,IF($T$823="Waste",AD153,IF($T$823="IPPU",AE153,Iif($T$823="AFOLU",AF153)))))),IF($S$823="Per capita",IF($T$823="All sectors",AA357,IF($T$823="Stationary",AB357,IF($T$823="Transportation",AC357,IF($T$823="Waste",AD357,IF($T$823="IPPU",AE357,IF($T$823="AFOLU",AF357)))))),IF($S$823="Per unit land area (km2)",IF($T$823="All sectors",AA561,IF($T$823="Stationary",AB561,IF($T$823="Transportation",AC561,IF($T$823="Waste",AD561,IF($T$823="IPPU",AE561,IF($T$823="AFOLU",AF561)))))),IF($S$823="Per unit GDP ($m)",IF($T$823="All sectors",AA765,IF($T$823="Stationary",AB765,IF($T$823="Transportation",AC765,IF($T$823="Waste",AD765,IF($T$823="IPPU",AE765,IF($T$823="AFOLU",AF765)))))),""))))),"")</f>
        <v>87</v>
      </c>
      <c r="V975" s="124">
        <f>IF('Analysis_2-must not modify'!$T975="","",IF($S$823="Total GHG",IF($T$823="All sectors",U153,IF($T$823="Stationary",AG153,IF($T$823="Transportation",AP153,IF($T$823="Waste",AV153,IF($T$823="IPPU",BA153,Iif($T$823="AFOLU",BD153)))))),IF($S$823="Per capita",IF($T$823="All sectors",U357,IF($T$823="Stationary",AG357,IF($T$823="Transportation",AP357,IF($T$823="Waste",AV357,IF($T$823="IPPU",BA357,IF($T$823="AFOLU",BD357)))))),IF($S$823="Per unit land area (km2)",IF($T$823="All sectors",U561,IF($T$823="Stationary",AG561,IF($T$823="Transportation",AP561,IF($T$823="Waste",AV561,IF($T$823="IPPU",BA561,Iif($T$823="AFOLU",BD561)))))),IF($S$823="Per unit GDP ($m)",IF($T$823="All sectors",U765,IF($T$823="Stationary",AG765,IF($T$823="Transportation",AP765,IF($T$823="Waste",AV765,IF($T$823="IPPU",BA153,IF($T$823="AFOLU",BD765)))))),"")))))</f>
        <v>3.9562313615256683</v>
      </c>
      <c r="W975" s="124">
        <f>IF('Analysis_2-must not modify'!$T975="","",IF($S$823="Total GHG",IF($T$823="All sectors",V153,IF($T$823="Stationary",AH153,IF($T$823="Transportation",AQ153,IF($T$823="Waste",AW153,IF($T$823="IPPU",BB153,Iif($T$823="AFOLU",BE153)))))),IF($S$823="Per capita",IF($T$823="All sectors",V357,IF($T$823="Stationary",AH357,IF($T$823="Transportation",AQ357,IF($T$823="Waste",AW357,IF($T$823="IPPU",BB357,IF($T$823="AFOLU",BE357)))))),IF($S$823="Per unit land area (km2)",IF($T$823="All sectors",V561,IF($T$823="Stationary",AH561,IF($T$823="Transportation",AQ561,IF($T$823="Waste",AW561,IF($T$823="IPPU",BB561,Iif($T$823="AFOLU",BE561)))))),IF($S$823="Per unit GDP ($m)",IF($T$823="All sectors",V765,IF($T$823="Stationary",AH765,IF($T$823="Transportation",AQ765,IF($T$823="Waste",AW765,IF($T$823="IPPU",BB153,IF($T$823="AFOLU",BE765)))))),"")))))</f>
        <v>0.88671296908780683</v>
      </c>
      <c r="X975" s="124">
        <f>IF('Analysis_2-must not modify'!$T975="","",IF($S$823="Total GHG",IF($T$823="All sectors",W153,IF($T$823="Stationary",AI153,IF($T$823="Transportation",AR153,IF($T$823="Waste",AX153,IF($T$823="IPPU","",IF($T$823="AFOLU",BF153)))))),IF($S$823="Per capita",IF($T$823="All sectors",W357,IF($T$823="Stationary",AI357,IF($T$823="Transportation",AR357,IF($T$823="Waste",AX357,IF($T$823="IPPU","",IF($T$823="AFOLU",BF357)))))),IF($S$823="Per unit land area (km2)",IF($T$823="All sectors",W561,IF($T$823="Stationary",AI561,IF($T$823="Transportation",AR561,IF($T$823="Waste",AX561,IF($T$823="IPPU","",IF($T$823="AFOLU",BF561)))))),IF($S$823="Per unit GDP ($m)",IF($T$823="All sectors",W765,IF($T$823="Stationary",AI765,IF($T$823="Transportation",AR765,IF($T$823="Waste",AX765,IF($T$823="IPPU","",IF($T$823="AFOLU",BF765)))))),"")))))</f>
        <v>0.12932037616459788</v>
      </c>
      <c r="Y975" s="124" t="str">
        <f>IF('Analysis_2-must not modify'!$T975="","",IF($S$823="Total GHG",IF($T$823="All sectors",X153,IF($T$823="Stationary",AJ153,IF($T$823="Transportation",AS153,IF($T$823="Waste",AY153,"")))),IF($S$823="Per capita",IF($T$823="All sectors",X357,IF($T$823="Stationary",AJ357,IF($T$823="Transportation",AS357,IF($T$823="Waste",AY357,"")))),IF($S$823="Per unit land area (km2)",IF($T$823="All sectors",X561,IF($T$823="Stationary",AJ561,IF($T$823="Transportation",AS561,IF($T$823="Waste",AY561,"")))),IF($S$823="Per unit GDP ($m)",IF($T$823="All sectors",X765,IF($T$823="Stationary",AJ765,IF($T$823="Transportation",AS765,IF($T$823="Waste",AY765,"")))),"")))))</f>
        <v/>
      </c>
      <c r="Z975" s="124" t="str">
        <f>IF('Analysis_2-must not modify'!$T975="","",IF($S$823="Total GHG",IF($T$823="All sectors",Y153,IF($T$823="Stationary",AK153,IF($T$823="Transportation",AT153,""))),IF($S$823="Per capita",IF($T$823="All sectors",Y357,IF($T$823="Stationary",AK357,IF($T$823="Transportation",AT357,""))),IF($S$823="Per unit land area (km2)",IF($T$823="All sectors",Y561,IF($T$823="Stationary",AK561,IF($T$823="Transportation",AT561,""))),IF($S$823="Per unit GDP ($m)",IF($T$823="All sectors",Y765,IF($T$823="Stationary",AK765,IF($T$823="Transportation",AT765,""))),"")))))</f>
        <v/>
      </c>
      <c r="AA975" s="124" t="str">
        <f>IF('Analysis_2-must not modify'!$T975="","",IF($S$823="Total GHG",IF($T$823="All sectors","",IF($T$823="Stationary",AL153,"")),IF($S$823="Per capita",IF($T$823="All sectors","",IF($T$823="Stationary",AL357,"")),IF($S$823="Per unit land area (km2)",IF($T$823="All sectors","",IF($T$823="Stationary",AL561,"")),IF($S$823="Per unit GDP ($m)",IF($T$823="All sectors","",IF($T$823="Stationary",AL765,"")),"")))))</f>
        <v/>
      </c>
      <c r="AB975" s="124" t="str">
        <f>IF('Analysis_2-must not modify'!$T975="","",IF($S$823="Total GHG",IF($T$823="All sectors","",IF($T$823="Stationary",AM153,"")),IF($S$823="Per capita",IF($T$823="All sectors","",IF($T$823="Stationary",AM357,"")),IF($S$823="Per unit land area (km2)",IF($T$823="All sectors","",IF($T$823="Stationary",AM561,"")),IF($S$823="Per unit GDP ($m)",IF($T$823="All sectors","",IF($T$823="Stationary",AM765,"")),"")))))</f>
        <v/>
      </c>
      <c r="AC975" s="124" t="str">
        <f>IF('Analysis_2-must not modify'!$T975="","",IF($S$823="Total GHG",IF($T$823="All sectors","",IF($T$823="Stationary",AN153,"")),IF($S$823="Per capita",IF($T$823="All sectors","",IF($T$823="Stationary",AN357,"")),IF($S$823="Per unit land area (km2)",IF($T$823="All sectors","",IF($T$823="Stationary",AN561,"")),IF($S$823="Per unit GDP ($m)",IF($T$823="All sectors","",IF($T$823="Stationary",AN765,"")),"")))))</f>
        <v/>
      </c>
      <c r="AD975" s="121">
        <f ca="1">IF(U975&lt;X$1+1,U975,IF('Analysis_2-must not modify'!$U975="","",RANK('Analysis_2-must not modify'!$U975,rankORIGINAL)+'Analysis_2-must not modify'!X$1))</f>
        <v>31</v>
      </c>
      <c r="AE975" s="50" t="str">
        <f t="shared" si="610"/>
        <v>Tokyo_2013</v>
      </c>
      <c r="AF975" s="83">
        <f t="shared" si="617"/>
        <v>1.5751905331915921</v>
      </c>
      <c r="AG975" s="83">
        <f t="shared" si="617"/>
        <v>1.9822261700460899</v>
      </c>
      <c r="AH975" s="83">
        <f t="shared" si="617"/>
        <v>0.36707619939590308</v>
      </c>
      <c r="AI975" s="83" t="str">
        <f t="shared" si="617"/>
        <v/>
      </c>
      <c r="AJ975" s="83">
        <f t="shared" si="617"/>
        <v>7.7461711589685203E-3</v>
      </c>
      <c r="AK975" s="83" t="str">
        <f t="shared" si="617"/>
        <v/>
      </c>
      <c r="AL975" s="83" t="str">
        <f t="shared" si="617"/>
        <v/>
      </c>
      <c r="AM975" s="83">
        <f t="shared" si="617"/>
        <v>7.3261388378207797E-5</v>
      </c>
      <c r="AN975" s="83">
        <f t="shared" ca="1" si="594"/>
        <v>60</v>
      </c>
      <c r="AO975" s="50" t="str">
        <f t="shared" si="612"/>
        <v>Tokyo_2013</v>
      </c>
      <c r="AP975" s="83">
        <f t="shared" si="618"/>
        <v>0.70487710526711944</v>
      </c>
      <c r="AQ975" s="83">
        <f t="shared" si="618"/>
        <v>0.16546499096508449</v>
      </c>
      <c r="AR975" s="83">
        <f t="shared" si="618"/>
        <v>1.4144534699022999E-2</v>
      </c>
      <c r="AS975" s="83">
        <f t="shared" si="618"/>
        <v>2.226338156579907E-3</v>
      </c>
      <c r="AT975" s="83" t="str">
        <f t="shared" si="618"/>
        <v/>
      </c>
      <c r="AU975" s="83">
        <f t="shared" ca="1" si="595"/>
        <v>133</v>
      </c>
      <c r="AV975" s="50" t="str">
        <f t="shared" si="614"/>
        <v>Tokyo_2013</v>
      </c>
      <c r="AW975" s="83">
        <f t="shared" si="619"/>
        <v>3.6996330771632807E-2</v>
      </c>
      <c r="AX975" s="83" t="str">
        <f t="shared" si="619"/>
        <v/>
      </c>
      <c r="AY975" s="83">
        <f t="shared" si="619"/>
        <v>8.1618496857666617E-2</v>
      </c>
      <c r="AZ975" s="83">
        <f t="shared" si="619"/>
        <v>1.0705548535298452E-2</v>
      </c>
      <c r="BA975" s="83">
        <f t="shared" ca="1" si="596"/>
        <v>119</v>
      </c>
      <c r="BB975" s="50" t="str">
        <f t="shared" si="615"/>
        <v>Tokyo_2013</v>
      </c>
      <c r="BC975" s="83" t="str">
        <f t="shared" si="597"/>
        <v/>
      </c>
      <c r="BD975" s="83" t="str">
        <f t="shared" si="598"/>
        <v/>
      </c>
      <c r="BE975" s="83" t="e">
        <f t="shared" ca="1" si="599"/>
        <v>#VALUE!</v>
      </c>
      <c r="BF975" s="50" t="str">
        <f t="shared" si="616"/>
        <v>Tokyo_2013</v>
      </c>
    </row>
    <row r="976" spans="1:58" ht="15" customHeight="1">
      <c r="A976" s="25">
        <f t="shared" si="608"/>
        <v>50</v>
      </c>
      <c r="B976" s="25">
        <v>145</v>
      </c>
      <c r="C976" s="112" t="str">
        <f t="shared" si="592"/>
        <v>Montréal_2013</v>
      </c>
      <c r="D976" s="112" t="str">
        <f>IFERROR(VLOOKUP($C976,'Analysis-must not modify'!$C:$G,4,FALSE),"")</f>
        <v>Canada</v>
      </c>
      <c r="E976" s="112" t="str">
        <f>IFERROR(VLOOKUP($C976,'Analysis-must not modify'!$C:$G,5,FALSE),"")</f>
        <v>North America</v>
      </c>
      <c r="F976" s="112" t="str">
        <f t="shared" si="600"/>
        <v>North_America</v>
      </c>
      <c r="G976" s="121">
        <f>VLOOKUP(C976,'Analysis-must not modify'!C:D,2,FALSE)</f>
        <v>2013</v>
      </c>
      <c r="H976" s="121" t="str">
        <f>VLOOKUP(C976,'Analysis-must not modify'!C:FF,160,FALSE)</f>
        <v>No</v>
      </c>
      <c r="I976" s="121" t="str">
        <f>VLOOKUP(C976,'Analysis-must not modify'!C:FI,161,FALSE)</f>
        <v>Continental</v>
      </c>
      <c r="J976" s="121">
        <f>VLOOKUP(C976,'Analysis-must not modify'!C:FI,162,FALSE)</f>
        <v>48444.969277857454</v>
      </c>
      <c r="K976" s="121">
        <f>VLOOKUP(C976,'Analysis-must not modify'!C:FI,163,FALSE)</f>
        <v>3927.0426768182729</v>
      </c>
      <c r="L976" s="121">
        <f t="shared" si="601"/>
        <v>1</v>
      </c>
      <c r="M976" s="121">
        <f t="shared" si="602"/>
        <v>1</v>
      </c>
      <c r="N976" s="121">
        <f t="shared" si="603"/>
        <v>1</v>
      </c>
      <c r="O976" s="121">
        <f t="shared" si="604"/>
        <v>1</v>
      </c>
      <c r="P976" s="121">
        <f t="shared" si="609"/>
        <v>1</v>
      </c>
      <c r="Q976" s="121">
        <f t="shared" si="605"/>
        <v>0</v>
      </c>
      <c r="R976" s="121" t="str">
        <f t="shared" si="606"/>
        <v/>
      </c>
      <c r="S976" s="122" t="str">
        <f t="shared" si="607"/>
        <v/>
      </c>
      <c r="T976" s="121" t="str">
        <f t="shared" si="593"/>
        <v/>
      </c>
      <c r="U976" s="121" t="str">
        <f>IFERROR(IF('Analysis_2-must not modify'!$R976="","",IF($S$823="Total GHG",IF($T$823="All sectors",AA154,IF($T$823="Stationary",AB154,IF($T$823="Transportation",AC154,IF($T$823="Waste",AD154,IF($T$823="IPPU",AE154,Iif($T$823="AFOLU",AF154)))))),IF($S$823="Per capita",IF($T$823="All sectors",AA358,IF($T$823="Stationary",AB358,IF($T$823="Transportation",AC358,IF($T$823="Waste",AD358,IF($T$823="IPPU",AE358,IF($T$823="AFOLU",AF358)))))),IF($S$823="Per unit land area (km2)",IF($T$823="All sectors",AA562,IF($T$823="Stationary",AB562,IF($T$823="Transportation",AC562,IF($T$823="Waste",AD562,IF($T$823="IPPU",AE562,IF($T$823="AFOLU",AF562)))))),IF($S$823="Per unit GDP ($m)",IF($T$823="All sectors",AA766,IF($T$823="Stationary",AB766,IF($T$823="Transportation",AC766,IF($T$823="Waste",AD766,IF($T$823="IPPU",AE766,IF($T$823="AFOLU",AF766)))))),""))))),"")</f>
        <v/>
      </c>
      <c r="V976" s="124" t="str">
        <f>IF('Analysis_2-must not modify'!$T976="","",IF($S$823="Total GHG",IF($T$823="All sectors",U154,IF($T$823="Stationary",AG154,IF($T$823="Transportation",AP154,IF($T$823="Waste",AV154,IF($T$823="IPPU",BA154,Iif($T$823="AFOLU",BD154)))))),IF($S$823="Per capita",IF($T$823="All sectors",U358,IF($T$823="Stationary",AG358,IF($T$823="Transportation",AP358,IF($T$823="Waste",AV358,IF($T$823="IPPU",BA358,IF($T$823="AFOLU",BD358)))))),IF($S$823="Per unit land area (km2)",IF($T$823="All sectors",U562,IF($T$823="Stationary",AG562,IF($T$823="Transportation",AP562,IF($T$823="Waste",AV562,IF($T$823="IPPU",BA562,Iif($T$823="AFOLU",BD562)))))),IF($S$823="Per unit GDP ($m)",IF($T$823="All sectors",U766,IF($T$823="Stationary",AG766,IF($T$823="Transportation",AP766,IF($T$823="Waste",AV766,IF($T$823="IPPU",BA154,IF($T$823="AFOLU",BD766)))))),"")))))</f>
        <v/>
      </c>
      <c r="W976" s="124" t="str">
        <f>IF('Analysis_2-must not modify'!$T976="","",IF($S$823="Total GHG",IF($T$823="All sectors",V154,IF($T$823="Stationary",AH154,IF($T$823="Transportation",AQ154,IF($T$823="Waste",AW154,IF($T$823="IPPU",BB154,Iif($T$823="AFOLU",BE154)))))),IF($S$823="Per capita",IF($T$823="All sectors",V358,IF($T$823="Stationary",AH358,IF($T$823="Transportation",AQ358,IF($T$823="Waste",AW358,IF($T$823="IPPU",BB358,IF($T$823="AFOLU",BE358)))))),IF($S$823="Per unit land area (km2)",IF($T$823="All sectors",V562,IF($T$823="Stationary",AH562,IF($T$823="Transportation",AQ562,IF($T$823="Waste",AW562,IF($T$823="IPPU",BB562,Iif($T$823="AFOLU",BE562)))))),IF($S$823="Per unit GDP ($m)",IF($T$823="All sectors",V766,IF($T$823="Stationary",AH766,IF($T$823="Transportation",AQ766,IF($T$823="Waste",AW766,IF($T$823="IPPU",BB154,IF($T$823="AFOLU",BE766)))))),"")))))</f>
        <v/>
      </c>
      <c r="X976" s="124" t="str">
        <f>IF('Analysis_2-must not modify'!$T976="","",IF($S$823="Total GHG",IF($T$823="All sectors",W154,IF($T$823="Stationary",AI154,IF($T$823="Transportation",AR154,IF($T$823="Waste",AX154,IF($T$823="IPPU","",IF($T$823="AFOLU",BF154)))))),IF($S$823="Per capita",IF($T$823="All sectors",W358,IF($T$823="Stationary",AI358,IF($T$823="Transportation",AR358,IF($T$823="Waste",AX358,IF($T$823="IPPU","",IF($T$823="AFOLU",BF358)))))),IF($S$823="Per unit land area (km2)",IF($T$823="All sectors",W562,IF($T$823="Stationary",AI562,IF($T$823="Transportation",AR562,IF($T$823="Waste",AX562,IF($T$823="IPPU","",IF($T$823="AFOLU",BF562)))))),IF($S$823="Per unit GDP ($m)",IF($T$823="All sectors",W766,IF($T$823="Stationary",AI766,IF($T$823="Transportation",AR766,IF($T$823="Waste",AX766,IF($T$823="IPPU","",IF($T$823="AFOLU",BF766)))))),"")))))</f>
        <v/>
      </c>
      <c r="Y976" s="124" t="str">
        <f>IF('Analysis_2-must not modify'!$T976="","",IF($S$823="Total GHG",IF($T$823="All sectors",X154,IF($T$823="Stationary",AJ154,IF($T$823="Transportation",AS154,IF($T$823="Waste",AY154,"")))),IF($S$823="Per capita",IF($T$823="All sectors",X358,IF($T$823="Stationary",AJ358,IF($T$823="Transportation",AS358,IF($T$823="Waste",AY358,"")))),IF($S$823="Per unit land area (km2)",IF($T$823="All sectors",X562,IF($T$823="Stationary",AJ562,IF($T$823="Transportation",AS562,IF($T$823="Waste",AY562,"")))),IF($S$823="Per unit GDP ($m)",IF($T$823="All sectors",X766,IF($T$823="Stationary",AJ766,IF($T$823="Transportation",AS766,IF($T$823="Waste",AY766,"")))),"")))))</f>
        <v/>
      </c>
      <c r="Z976" s="124" t="str">
        <f>IF('Analysis_2-must not modify'!$T976="","",IF($S$823="Total GHG",IF($T$823="All sectors",Y154,IF($T$823="Stationary",AK154,IF($T$823="Transportation",AT154,""))),IF($S$823="Per capita",IF($T$823="All sectors",Y358,IF($T$823="Stationary",AK358,IF($T$823="Transportation",AT358,""))),IF($S$823="Per unit land area (km2)",IF($T$823="All sectors",Y562,IF($T$823="Stationary",AK562,IF($T$823="Transportation",AT562,""))),IF($S$823="Per unit GDP ($m)",IF($T$823="All sectors",Y766,IF($T$823="Stationary",AK766,IF($T$823="Transportation",AT766,""))),"")))))</f>
        <v/>
      </c>
      <c r="AA976" s="124" t="str">
        <f>IF('Analysis_2-must not modify'!$T976="","",IF($S$823="Total GHG",IF($T$823="All sectors","",IF($T$823="Stationary",AL154,"")),IF($S$823="Per capita",IF($T$823="All sectors","",IF($T$823="Stationary",AL358,"")),IF($S$823="Per unit land area (km2)",IF($T$823="All sectors","",IF($T$823="Stationary",AL562,"")),IF($S$823="Per unit GDP ($m)",IF($T$823="All sectors","",IF($T$823="Stationary",AL766,"")),"")))))</f>
        <v/>
      </c>
      <c r="AB976" s="124" t="str">
        <f>IF('Analysis_2-must not modify'!$T976="","",IF($S$823="Total GHG",IF($T$823="All sectors","",IF($T$823="Stationary",AM154,"")),IF($S$823="Per capita",IF($T$823="All sectors","",IF($T$823="Stationary",AM358,"")),IF($S$823="Per unit land area (km2)",IF($T$823="All sectors","",IF($T$823="Stationary",AM562,"")),IF($S$823="Per unit GDP ($m)",IF($T$823="All sectors","",IF($T$823="Stationary",AM766,"")),"")))))</f>
        <v/>
      </c>
      <c r="AC976" s="124" t="str">
        <f>IF('Analysis_2-must not modify'!$T976="","",IF($S$823="Total GHG",IF($T$823="All sectors","",IF($T$823="Stationary",AN154,"")),IF($S$823="Per capita",IF($T$823="All sectors","",IF($T$823="Stationary",AN358,"")),IF($S$823="Per unit land area (km2)",IF($T$823="All sectors","",IF($T$823="Stationary",AN562,"")),IF($S$823="Per unit GDP ($m)",IF($T$823="All sectors","",IF($T$823="Stationary",AN766,"")),"")))))</f>
        <v/>
      </c>
      <c r="AD976" s="121" t="str">
        <f>IF(U976&lt;X$1+1,U976,IF('Analysis_2-must not modify'!$U976="","",RANK('Analysis_2-must not modify'!$U976,rankORIGINAL)+'Analysis_2-must not modify'!X$1))</f>
        <v/>
      </c>
      <c r="AE976" s="50" t="str">
        <f t="shared" si="610"/>
        <v/>
      </c>
      <c r="AF976" s="83">
        <f t="shared" si="617"/>
        <v>0.65065277541438105</v>
      </c>
      <c r="AG976" s="83">
        <f t="shared" si="617"/>
        <v>0.85991068148968797</v>
      </c>
      <c r="AH976" s="83">
        <f t="shared" si="617"/>
        <v>0.50875775673938139</v>
      </c>
      <c r="AI976" s="83" t="str">
        <f t="shared" si="617"/>
        <v/>
      </c>
      <c r="AJ976" s="83" t="str">
        <f t="shared" si="617"/>
        <v/>
      </c>
      <c r="AK976" s="83" t="str">
        <f t="shared" si="617"/>
        <v/>
      </c>
      <c r="AL976" s="83" t="str">
        <f t="shared" si="617"/>
        <v/>
      </c>
      <c r="AM976" s="83">
        <f t="shared" si="617"/>
        <v>6.4183211354746379E-3</v>
      </c>
      <c r="AN976" s="83">
        <f t="shared" ca="1" si="594"/>
        <v>90</v>
      </c>
      <c r="AO976" s="50" t="str">
        <f t="shared" si="612"/>
        <v/>
      </c>
      <c r="AP976" s="83">
        <f t="shared" si="618"/>
        <v>1.8198187657712825</v>
      </c>
      <c r="AQ976" s="83">
        <f t="shared" si="618"/>
        <v>0.10790483872273041</v>
      </c>
      <c r="AR976" s="83">
        <f t="shared" si="618"/>
        <v>0.11771436951570592</v>
      </c>
      <c r="AS976" s="83">
        <f t="shared" si="618"/>
        <v>0.3150020617056043</v>
      </c>
      <c r="AT976" s="83">
        <f t="shared" si="618"/>
        <v>1.9640743346304751E-2</v>
      </c>
      <c r="AU976" s="83">
        <f t="shared" ca="1" si="595"/>
        <v>43</v>
      </c>
      <c r="AV976" s="50" t="str">
        <f t="shared" si="614"/>
        <v/>
      </c>
      <c r="AW976" s="83">
        <f t="shared" si="619"/>
        <v>0.16151899313779428</v>
      </c>
      <c r="AX976" s="83">
        <f t="shared" si="619"/>
        <v>3.7027491417034901E-3</v>
      </c>
      <c r="AY976" s="83">
        <f t="shared" si="619"/>
        <v>4.2532131590668716E-2</v>
      </c>
      <c r="AZ976" s="83">
        <f t="shared" si="619"/>
        <v>1.8884846858933248E-2</v>
      </c>
      <c r="BA976" s="83">
        <f t="shared" ca="1" si="596"/>
        <v>93</v>
      </c>
      <c r="BB976" s="50" t="str">
        <f t="shared" si="615"/>
        <v/>
      </c>
      <c r="BC976" s="83" t="str">
        <f t="shared" si="597"/>
        <v/>
      </c>
      <c r="BD976" s="83" t="str">
        <f t="shared" si="598"/>
        <v/>
      </c>
      <c r="BE976" s="83" t="e">
        <f t="shared" ca="1" si="599"/>
        <v>#VALUE!</v>
      </c>
      <c r="BF976" s="50" t="str">
        <f t="shared" si="616"/>
        <v/>
      </c>
    </row>
    <row r="977" spans="1:58" ht="15" customHeight="1">
      <c r="A977" s="25">
        <f t="shared" si="608"/>
        <v>51</v>
      </c>
      <c r="B977" s="25">
        <v>146</v>
      </c>
      <c r="C977" s="112" t="str">
        <f t="shared" si="592"/>
        <v>Montréal_2014</v>
      </c>
      <c r="D977" s="112" t="str">
        <f>IFERROR(VLOOKUP($C977,'Analysis-must not modify'!$C:$G,4,FALSE),"")</f>
        <v>Canada</v>
      </c>
      <c r="E977" s="112" t="str">
        <f>IFERROR(VLOOKUP($C977,'Analysis-must not modify'!$C:$G,5,FALSE),"")</f>
        <v>North America</v>
      </c>
      <c r="F977" s="112" t="str">
        <f t="shared" si="600"/>
        <v>North_America</v>
      </c>
      <c r="G977" s="121">
        <f>VLOOKUP(C977,'Analysis-must not modify'!C:D,2,FALSE)</f>
        <v>2014</v>
      </c>
      <c r="H977" s="121" t="str">
        <f>VLOOKUP(C977,'Analysis-must not modify'!C:FF,160,FALSE)</f>
        <v>Yes</v>
      </c>
      <c r="I977" s="121" t="str">
        <f>VLOOKUP(C977,'Analysis-must not modify'!C:FI,161,FALSE)</f>
        <v>Continental</v>
      </c>
      <c r="J977" s="121">
        <f>VLOOKUP(C977,'Analysis-must not modify'!C:FI,162,FALSE)</f>
        <v>48530.113322543075</v>
      </c>
      <c r="K977" s="121">
        <f>VLOOKUP(C977,'Analysis-must not modify'!C:FI,163,FALSE)</f>
        <v>3983.656581847325</v>
      </c>
      <c r="L977" s="121">
        <f t="shared" si="601"/>
        <v>1</v>
      </c>
      <c r="M977" s="121">
        <f t="shared" si="602"/>
        <v>1</v>
      </c>
      <c r="N977" s="121">
        <f t="shared" si="603"/>
        <v>1</v>
      </c>
      <c r="O977" s="121">
        <f t="shared" si="604"/>
        <v>1</v>
      </c>
      <c r="P977" s="121">
        <f t="shared" si="609"/>
        <v>1</v>
      </c>
      <c r="Q977" s="121">
        <f t="shared" si="605"/>
        <v>1</v>
      </c>
      <c r="R977" s="121" t="str">
        <f t="shared" si="606"/>
        <v>Montréal_2014</v>
      </c>
      <c r="S977" s="122">
        <f t="shared" si="607"/>
        <v>2014</v>
      </c>
      <c r="T977" s="121" t="str">
        <f t="shared" si="593"/>
        <v>Montréal_2014</v>
      </c>
      <c r="U977" s="121">
        <f ca="1">IFERROR(IF('Analysis_2-must not modify'!$R977="","",IF($S$823="Total GHG",IF($T$823="All sectors",AA155,IF($T$823="Stationary",AB155,IF($T$823="Transportation",AC155,IF($T$823="Waste",AD155,IF($T$823="IPPU",AE155,Iif($T$823="AFOLU",AF155)))))),IF($S$823="Per capita",IF($T$823="All sectors",AA359,IF($T$823="Stationary",AB359,IF($T$823="Transportation",AC359,IF($T$823="Waste",AD359,IF($T$823="IPPU",AE359,IF($T$823="AFOLU",AF359)))))),IF($S$823="Per unit land area (km2)",IF($T$823="All sectors",AA563,IF($T$823="Stationary",AB563,IF($T$823="Transportation",AC563,IF($T$823="Waste",AD563,IF($T$823="IPPU",AE563,IF($T$823="AFOLU",AF563)))))),IF($S$823="Per unit GDP ($m)",IF($T$823="All sectors",AA767,IF($T$823="Stationary",AB767,IF($T$823="Transportation",AC767,IF($T$823="Waste",AD767,IF($T$823="IPPU",AE767,IF($T$823="AFOLU",AF767)))))),""))))),"")</f>
        <v>79</v>
      </c>
      <c r="V977" s="124">
        <f>IF('Analysis_2-must not modify'!$T977="","",IF($S$823="Total GHG",IF($T$823="All sectors",U155,IF($T$823="Stationary",AG155,IF($T$823="Transportation",AP155,IF($T$823="Waste",AV155,IF($T$823="IPPU",BA155,Iif($T$823="AFOLU",BD155)))))),IF($S$823="Per capita",IF($T$823="All sectors",U359,IF($T$823="Stationary",AG359,IF($T$823="Transportation",AP359,IF($T$823="Waste",AV359,IF($T$823="IPPU",BA359,IF($T$823="AFOLU",BD359)))))),IF($S$823="Per unit land area (km2)",IF($T$823="All sectors",U563,IF($T$823="Stationary",AG563,IF($T$823="Transportation",AP563,IF($T$823="Waste",AV563,IF($T$823="IPPU",BA563,Iif($T$823="AFOLU",BD563)))))),IF($S$823="Per unit GDP ($m)",IF($T$823="All sectors",U767,IF($T$823="Stationary",AG767,IF($T$823="Transportation",AP767,IF($T$823="Waste",AV767,IF($T$823="IPPU",BA155,IF($T$823="AFOLU",BD767)))))),"")))))</f>
        <v>2.6818437675877642</v>
      </c>
      <c r="W977" s="124">
        <f>IF('Analysis_2-must not modify'!$T977="","",IF($S$823="Total GHG",IF($T$823="All sectors",V155,IF($T$823="Stationary",AH155,IF($T$823="Transportation",AQ155,IF($T$823="Waste",AW155,IF($T$823="IPPU",BB155,Iif($T$823="AFOLU",BE155)))))),IF($S$823="Per capita",IF($T$823="All sectors",V359,IF($T$823="Stationary",AH359,IF($T$823="Transportation",AQ359,IF($T$823="Waste",AW359,IF($T$823="IPPU",BB359,IF($T$823="AFOLU",BE359)))))),IF($S$823="Per unit land area (km2)",IF($T$823="All sectors",V563,IF($T$823="Stationary",AH563,IF($T$823="Transportation",AQ563,IF($T$823="Waste",AW563,IF($T$823="IPPU",BB563,Iif($T$823="AFOLU",BE563)))))),IF($S$823="Per unit GDP ($m)",IF($T$823="All sectors",V767,IF($T$823="Stationary",AH767,IF($T$823="Transportation",AQ767,IF($T$823="Waste",AW767,IF($T$823="IPPU",BB155,IF($T$823="AFOLU",BE767)))))),"")))))</f>
        <v>2.3217726888177022</v>
      </c>
      <c r="X977" s="124">
        <f>IF('Analysis_2-must not modify'!$T977="","",IF($S$823="Total GHG",IF($T$823="All sectors",W155,IF($T$823="Stationary",AI155,IF($T$823="Transportation",AR155,IF($T$823="Waste",AX155,IF($T$823="IPPU","",IF($T$823="AFOLU",BF155)))))),IF($S$823="Per capita",IF($T$823="All sectors",W359,IF($T$823="Stationary",AI359,IF($T$823="Transportation",AR359,IF($T$823="Waste",AX359,IF($T$823="IPPU","",IF($T$823="AFOLU",BF359)))))),IF($S$823="Per unit land area (km2)",IF($T$823="All sectors",W563,IF($T$823="Stationary",AI563,IF($T$823="Transportation",AR563,IF($T$823="Waste",AX563,IF($T$823="IPPU","",IF($T$823="AFOLU",BF563)))))),IF($S$823="Per unit GDP ($m)",IF($T$823="All sectors",W767,IF($T$823="Stationary",AI767,IF($T$823="Transportation",AR767,IF($T$823="Waste",AX767,IF($T$823="IPPU","",IF($T$823="AFOLU",BF767)))))),"")))))</f>
        <v>0.21955722040558559</v>
      </c>
      <c r="Y977" s="124" t="str">
        <f>IF('Analysis_2-must not modify'!$T977="","",IF($S$823="Total GHG",IF($T$823="All sectors",X155,IF($T$823="Stationary",AJ155,IF($T$823="Transportation",AS155,IF($T$823="Waste",AY155,"")))),IF($S$823="Per capita",IF($T$823="All sectors",X359,IF($T$823="Stationary",AJ359,IF($T$823="Transportation",AS359,IF($T$823="Waste",AY359,"")))),IF($S$823="Per unit land area (km2)",IF($T$823="All sectors",X563,IF($T$823="Stationary",AJ563,IF($T$823="Transportation",AS563,IF($T$823="Waste",AY563,"")))),IF($S$823="Per unit GDP ($m)",IF($T$823="All sectors",X767,IF($T$823="Stationary",AJ767,IF($T$823="Transportation",AS767,IF($T$823="Waste",AY767,"")))),"")))))</f>
        <v/>
      </c>
      <c r="Z977" s="124" t="str">
        <f>IF('Analysis_2-must not modify'!$T977="","",IF($S$823="Total GHG",IF($T$823="All sectors",Y155,IF($T$823="Stationary",AK155,IF($T$823="Transportation",AT155,""))),IF($S$823="Per capita",IF($T$823="All sectors",Y359,IF($T$823="Stationary",AK359,IF($T$823="Transportation",AT359,""))),IF($S$823="Per unit land area (km2)",IF($T$823="All sectors",Y563,IF($T$823="Stationary",AK563,IF($T$823="Transportation",AT563,""))),IF($S$823="Per unit GDP ($m)",IF($T$823="All sectors",Y767,IF($T$823="Stationary",AK767,IF($T$823="Transportation",AT767,""))),"")))))</f>
        <v/>
      </c>
      <c r="AA977" s="124" t="str">
        <f>IF('Analysis_2-must not modify'!$T977="","",IF($S$823="Total GHG",IF($T$823="All sectors","",IF($T$823="Stationary",AL155,"")),IF($S$823="Per capita",IF($T$823="All sectors","",IF($T$823="Stationary",AL359,"")),IF($S$823="Per unit land area (km2)",IF($T$823="All sectors","",IF($T$823="Stationary",AL563,"")),IF($S$823="Per unit GDP ($m)",IF($T$823="All sectors","",IF($T$823="Stationary",AL767,"")),"")))))</f>
        <v/>
      </c>
      <c r="AB977" s="124" t="str">
        <f>IF('Analysis_2-must not modify'!$T977="","",IF($S$823="Total GHG",IF($T$823="All sectors","",IF($T$823="Stationary",AM155,"")),IF($S$823="Per capita",IF($T$823="All sectors","",IF($T$823="Stationary",AM359,"")),IF($S$823="Per unit land area (km2)",IF($T$823="All sectors","",IF($T$823="Stationary",AM563,"")),IF($S$823="Per unit GDP ($m)",IF($T$823="All sectors","",IF($T$823="Stationary",AM767,"")),"")))))</f>
        <v/>
      </c>
      <c r="AC977" s="124" t="str">
        <f>IF('Analysis_2-must not modify'!$T977="","",IF($S$823="Total GHG",IF($T$823="All sectors","",IF($T$823="Stationary",AN155,"")),IF($S$823="Per capita",IF($T$823="All sectors","",IF($T$823="Stationary",AN359,"")),IF($S$823="Per unit land area (km2)",IF($T$823="All sectors","",IF($T$823="Stationary",AN563,"")),IF($S$823="Per unit GDP ($m)",IF($T$823="All sectors","",IF($T$823="Stationary",AN767,"")),"")))))</f>
        <v/>
      </c>
      <c r="AD977" s="121">
        <f ca="1">IF(U977&lt;X$1+1,U977,IF('Analysis_2-must not modify'!$U977="","",RANK('Analysis_2-must not modify'!$U977,rankORIGINAL)+'Analysis_2-must not modify'!X$1))</f>
        <v>34</v>
      </c>
      <c r="AE977" s="50" t="str">
        <f t="shared" si="610"/>
        <v>Montréal_2014</v>
      </c>
      <c r="AF977" s="83">
        <f t="shared" si="617"/>
        <v>0.62148841967505986</v>
      </c>
      <c r="AG977" s="83">
        <f t="shared" si="617"/>
        <v>0.8826260170411766</v>
      </c>
      <c r="AH977" s="83">
        <f t="shared" si="617"/>
        <v>0.62257451327629465</v>
      </c>
      <c r="AI977" s="83" t="str">
        <f t="shared" si="617"/>
        <v/>
      </c>
      <c r="AJ977" s="83" t="str">
        <f t="shared" si="617"/>
        <v/>
      </c>
      <c r="AK977" s="83" t="str">
        <f t="shared" si="617"/>
        <v/>
      </c>
      <c r="AL977" s="83" t="str">
        <f t="shared" si="617"/>
        <v/>
      </c>
      <c r="AM977" s="83">
        <f t="shared" si="617"/>
        <v>5.3700327374470828E-3</v>
      </c>
      <c r="AN977" s="83">
        <f t="shared" ca="1" si="594"/>
        <v>88</v>
      </c>
      <c r="AO977" s="50" t="str">
        <f t="shared" si="612"/>
        <v>Montréal_2014</v>
      </c>
      <c r="AP977" s="83">
        <f t="shared" si="618"/>
        <v>1.7938671057827151</v>
      </c>
      <c r="AQ977" s="83">
        <f t="shared" si="618"/>
        <v>9.4914526814881287E-2</v>
      </c>
      <c r="AR977" s="83">
        <f t="shared" si="618"/>
        <v>0.13668774925449251</v>
      </c>
      <c r="AS977" s="83">
        <f t="shared" si="618"/>
        <v>0.29062981738147697</v>
      </c>
      <c r="AT977" s="83">
        <f t="shared" si="618"/>
        <v>5.6734895841363455E-3</v>
      </c>
      <c r="AU977" s="83">
        <f t="shared" ca="1" si="595"/>
        <v>46</v>
      </c>
      <c r="AV977" s="50" t="str">
        <f t="shared" si="614"/>
        <v>Montréal_2014</v>
      </c>
      <c r="AW977" s="83">
        <f t="shared" si="619"/>
        <v>0.15841499610428034</v>
      </c>
      <c r="AX977" s="83">
        <f t="shared" si="619"/>
        <v>4.043810689639043E-3</v>
      </c>
      <c r="AY977" s="83">
        <f t="shared" si="619"/>
        <v>3.818367732213819E-2</v>
      </c>
      <c r="AZ977" s="83">
        <f t="shared" si="619"/>
        <v>1.8914736289527986E-2</v>
      </c>
      <c r="BA977" s="83">
        <f t="shared" ca="1" si="596"/>
        <v>95</v>
      </c>
      <c r="BB977" s="50" t="str">
        <f t="shared" si="615"/>
        <v>Montréal_2014</v>
      </c>
      <c r="BC977" s="83" t="str">
        <f t="shared" si="597"/>
        <v/>
      </c>
      <c r="BD977" s="83" t="str">
        <f t="shared" si="598"/>
        <v/>
      </c>
      <c r="BE977" s="83" t="e">
        <f t="shared" ca="1" si="599"/>
        <v>#VALUE!</v>
      </c>
      <c r="BF977" s="50" t="str">
        <f t="shared" si="616"/>
        <v>Montréal_2014</v>
      </c>
    </row>
    <row r="978" spans="1:58" ht="15" customHeight="1">
      <c r="A978" s="25">
        <f t="shared" si="608"/>
        <v>52</v>
      </c>
      <c r="B978" s="25">
        <v>147</v>
      </c>
      <c r="C978" s="112" t="str">
        <f t="shared" si="592"/>
        <v>Houston_2014</v>
      </c>
      <c r="D978" s="112" t="str">
        <f>IFERROR(VLOOKUP($C978,'Analysis-must not modify'!$C:$G,4,FALSE),"")</f>
        <v>USA</v>
      </c>
      <c r="E978" s="112" t="str">
        <f>IFERROR(VLOOKUP($C978,'Analysis-must not modify'!$C:$G,5,FALSE),"")</f>
        <v>North America</v>
      </c>
      <c r="F978" s="112" t="str">
        <f t="shared" si="600"/>
        <v>North_America</v>
      </c>
      <c r="G978" s="121">
        <f>VLOOKUP(C978,'Analysis-must not modify'!C:D,2,FALSE)</f>
        <v>2014</v>
      </c>
      <c r="H978" s="121" t="str">
        <f>VLOOKUP(C978,'Analysis-must not modify'!C:FF,160,FALSE)</f>
        <v>Yes</v>
      </c>
      <c r="I978" s="121" t="str">
        <f>VLOOKUP(C978,'Analysis-must not modify'!C:FI,161,FALSE)</f>
        <v>Sub-tropical</v>
      </c>
      <c r="J978" s="121">
        <f>VLOOKUP(C978,'Analysis-must not modify'!C:FI,162,FALSE)</f>
        <v>233094.2087679801</v>
      </c>
      <c r="K978" s="121">
        <f>VLOOKUP(C978,'Analysis-must not modify'!C:FI,163,FALSE)</f>
        <v>1442.1500003219719</v>
      </c>
      <c r="L978" s="121">
        <f t="shared" si="601"/>
        <v>1</v>
      </c>
      <c r="M978" s="121">
        <f t="shared" si="602"/>
        <v>1</v>
      </c>
      <c r="N978" s="121">
        <f t="shared" si="603"/>
        <v>1</v>
      </c>
      <c r="O978" s="121">
        <f t="shared" si="604"/>
        <v>1</v>
      </c>
      <c r="P978" s="121">
        <f t="shared" si="609"/>
        <v>1</v>
      </c>
      <c r="Q978" s="121">
        <f t="shared" si="605"/>
        <v>1</v>
      </c>
      <c r="R978" s="121" t="str">
        <f t="shared" si="606"/>
        <v>Houston_2014</v>
      </c>
      <c r="S978" s="122">
        <f t="shared" si="607"/>
        <v>2014</v>
      </c>
      <c r="T978" s="121" t="str">
        <f t="shared" si="593"/>
        <v>Houston_2014</v>
      </c>
      <c r="U978" s="121">
        <f ca="1">IFERROR(IF('Analysis_2-must not modify'!$R978="","",IF($S$823="Total GHG",IF($T$823="All sectors",AA156,IF($T$823="Stationary",AB156,IF($T$823="Transportation",AC156,IF($T$823="Waste",AD156,IF($T$823="IPPU",AE156,Iif($T$823="AFOLU",AF156)))))),IF($S$823="Per capita",IF($T$823="All sectors",AA360,IF($T$823="Stationary",AB360,IF($T$823="Transportation",AC360,IF($T$823="Waste",AD360,IF($T$823="IPPU",AE360,IF($T$823="AFOLU",AF360)))))),IF($S$823="Per unit land area (km2)",IF($T$823="All sectors",AA564,IF($T$823="Stationary",AB564,IF($T$823="Transportation",AC564,IF($T$823="Waste",AD564,IF($T$823="IPPU",AE564,IF($T$823="AFOLU",AF564)))))),IF($S$823="Per unit GDP ($m)",IF($T$823="All sectors",AA768,IF($T$823="Stationary",AB768,IF($T$823="Transportation",AC768,IF($T$823="Waste",AD768,IF($T$823="IPPU",AE768,IF($T$823="AFOLU",AF768)))))),""))))),"")</f>
        <v>16</v>
      </c>
      <c r="V978" s="124">
        <f>IF('Analysis_2-must not modify'!$T978="","",IF($S$823="Total GHG",IF($T$823="All sectors",U156,IF($T$823="Stationary",AG156,IF($T$823="Transportation",AP156,IF($T$823="Waste",AV156,IF($T$823="IPPU",BA156,Iif($T$823="AFOLU",BD156)))))),IF($S$823="Per capita",IF($T$823="All sectors",U360,IF($T$823="Stationary",AG360,IF($T$823="Transportation",AP360,IF($T$823="Waste",AV360,IF($T$823="IPPU",BA360,IF($T$823="AFOLU",BD360)))))),IF($S$823="Per unit land area (km2)",IF($T$823="All sectors",U564,IF($T$823="Stationary",AG564,IF($T$823="Transportation",AP564,IF($T$823="Waste",AV564,IF($T$823="IPPU",BA564,Iif($T$823="AFOLU",BD564)))))),IF($S$823="Per unit GDP ($m)",IF($T$823="All sectors",U768,IF($T$823="Stationary",AG768,IF($T$823="Transportation",AP768,IF($T$823="Waste",AV768,IF($T$823="IPPU",BA156,IF($T$823="AFOLU",BD768)))))),"")))))</f>
        <v>7.3472917737697641</v>
      </c>
      <c r="W978" s="124">
        <f>IF('Analysis_2-must not modify'!$T978="","",IF($S$823="Total GHG",IF($T$823="All sectors",V156,IF($T$823="Stationary",AH156,IF($T$823="Transportation",AQ156,IF($T$823="Waste",AW156,IF($T$823="IPPU",BB156,Iif($T$823="AFOLU",BE156)))))),IF($S$823="Per capita",IF($T$823="All sectors",V360,IF($T$823="Stationary",AH360,IF($T$823="Transportation",AQ360,IF($T$823="Waste",AW360,IF($T$823="IPPU",BB360,IF($T$823="AFOLU",BE360)))))),IF($S$823="Per unit land area (km2)",IF($T$823="All sectors",V564,IF($T$823="Stationary",AH564,IF($T$823="Transportation",AQ564,IF($T$823="Waste",AW564,IF($T$823="IPPU",BB564,Iif($T$823="AFOLU",BE564)))))),IF($S$823="Per unit GDP ($m)",IF($T$823="All sectors",V768,IF($T$823="Stationary",AH768,IF($T$823="Transportation",AQ768,IF($T$823="Waste",AW768,IF($T$823="IPPU",BB156,IF($T$823="AFOLU",BE768)))))),"")))))</f>
        <v>7.2072201237446079</v>
      </c>
      <c r="X978" s="124">
        <f>IF('Analysis_2-must not modify'!$T978="","",IF($S$823="Total GHG",IF($T$823="All sectors",W156,IF($T$823="Stationary",AI156,IF($T$823="Transportation",AR156,IF($T$823="Waste",AX156,IF($T$823="IPPU","",IF($T$823="AFOLU",BF156)))))),IF($S$823="Per capita",IF($T$823="All sectors",W360,IF($T$823="Stationary",AI360,IF($T$823="Transportation",AR360,IF($T$823="Waste",AX360,IF($T$823="IPPU","",IF($T$823="AFOLU",BF360)))))),IF($S$823="Per unit land area (km2)",IF($T$823="All sectors",W564,IF($T$823="Stationary",AI564,IF($T$823="Transportation",AR564,IF($T$823="Waste",AX564,IF($T$823="IPPU","",IF($T$823="AFOLU",BF564)))))),IF($S$823="Per unit GDP ($m)",IF($T$823="All sectors",W768,IF($T$823="Stationary",AI768,IF($T$823="Transportation",AR768,IF($T$823="Waste",AX768,IF($T$823="IPPU","",IF($T$823="AFOLU",BF768)))))),"")))))</f>
        <v>0.36540411012561491</v>
      </c>
      <c r="Y978" s="124" t="str">
        <f>IF('Analysis_2-must not modify'!$T978="","",IF($S$823="Total GHG",IF($T$823="All sectors",X156,IF($T$823="Stationary",AJ156,IF($T$823="Transportation",AS156,IF($T$823="Waste",AY156,"")))),IF($S$823="Per capita",IF($T$823="All sectors",X360,IF($T$823="Stationary",AJ360,IF($T$823="Transportation",AS360,IF($T$823="Waste",AY360,"")))),IF($S$823="Per unit land area (km2)",IF($T$823="All sectors",X564,IF($T$823="Stationary",AJ564,IF($T$823="Transportation",AS564,IF($T$823="Waste",AY564,"")))),IF($S$823="Per unit GDP ($m)",IF($T$823="All sectors",X768,IF($T$823="Stationary",AJ768,IF($T$823="Transportation",AS768,IF($T$823="Waste",AY768,"")))),"")))))</f>
        <v/>
      </c>
      <c r="Z978" s="124" t="str">
        <f>IF('Analysis_2-must not modify'!$T978="","",IF($S$823="Total GHG",IF($T$823="All sectors",Y156,IF($T$823="Stationary",AK156,IF($T$823="Transportation",AT156,""))),IF($S$823="Per capita",IF($T$823="All sectors",Y360,IF($T$823="Stationary",AK360,IF($T$823="Transportation",AT360,""))),IF($S$823="Per unit land area (km2)",IF($T$823="All sectors",Y564,IF($T$823="Stationary",AK564,IF($T$823="Transportation",AT564,""))),IF($S$823="Per unit GDP ($m)",IF($T$823="All sectors",Y768,IF($T$823="Stationary",AK768,IF($T$823="Transportation",AT768,""))),"")))))</f>
        <v/>
      </c>
      <c r="AA978" s="124" t="str">
        <f>IF('Analysis_2-must not modify'!$T978="","",IF($S$823="Total GHG",IF($T$823="All sectors","",IF($T$823="Stationary",AL156,"")),IF($S$823="Per capita",IF($T$823="All sectors","",IF($T$823="Stationary",AL360,"")),IF($S$823="Per unit land area (km2)",IF($T$823="All sectors","",IF($T$823="Stationary",AL564,"")),IF($S$823="Per unit GDP ($m)",IF($T$823="All sectors","",IF($T$823="Stationary",AL768,"")),"")))))</f>
        <v/>
      </c>
      <c r="AB978" s="124" t="str">
        <f>IF('Analysis_2-must not modify'!$T978="","",IF($S$823="Total GHG",IF($T$823="All sectors","",IF($T$823="Stationary",AM156,"")),IF($S$823="Per capita",IF($T$823="All sectors","",IF($T$823="Stationary",AM360,"")),IF($S$823="Per unit land area (km2)",IF($T$823="All sectors","",IF($T$823="Stationary",AM564,"")),IF($S$823="Per unit GDP ($m)",IF($T$823="All sectors","",IF($T$823="Stationary",AM768,"")),"")))))</f>
        <v/>
      </c>
      <c r="AC978" s="124" t="str">
        <f>IF('Analysis_2-must not modify'!$T978="","",IF($S$823="Total GHG",IF($T$823="All sectors","",IF($T$823="Stationary",AN156,"")),IF($S$823="Per capita",IF($T$823="All sectors","",IF($T$823="Stationary",AN360,"")),IF($S$823="Per unit land area (km2)",IF($T$823="All sectors","",IF($T$823="Stationary",AN564,"")),IF($S$823="Per unit GDP ($m)",IF($T$823="All sectors","",IF($T$823="Stationary",AN768,"")),"")))))</f>
        <v/>
      </c>
      <c r="AD978" s="121">
        <f ca="1">IF(U978&lt;X$1+1,U978,IF('Analysis_2-must not modify'!$U978="","",RANK('Analysis_2-must not modify'!$U978,rankORIGINAL)+'Analysis_2-must not modify'!X$1))</f>
        <v>58</v>
      </c>
      <c r="AE978" s="50" t="str">
        <f t="shared" si="610"/>
        <v>Houston_2014</v>
      </c>
      <c r="AF978" s="83">
        <f t="shared" si="617"/>
        <v>2.4213926567355353</v>
      </c>
      <c r="AG978" s="83">
        <f t="shared" si="617"/>
        <v>4.3872527478504395</v>
      </c>
      <c r="AH978" s="83">
        <f t="shared" si="617"/>
        <v>0.52053105427988466</v>
      </c>
      <c r="AI978" s="83" t="str">
        <f t="shared" si="617"/>
        <v/>
      </c>
      <c r="AJ978" s="83" t="str">
        <f t="shared" si="617"/>
        <v/>
      </c>
      <c r="AK978" s="83" t="str">
        <f t="shared" si="617"/>
        <v/>
      </c>
      <c r="AL978" s="83" t="str">
        <f t="shared" si="617"/>
        <v/>
      </c>
      <c r="AM978" s="83">
        <f t="shared" si="617"/>
        <v>1.8115314903904209E-2</v>
      </c>
      <c r="AN978" s="83">
        <f t="shared" ca="1" si="594"/>
        <v>33</v>
      </c>
      <c r="AO978" s="50" t="str">
        <f t="shared" si="612"/>
        <v>Houston_2014</v>
      </c>
      <c r="AP978" s="83">
        <f t="shared" si="618"/>
        <v>7.114297773950871</v>
      </c>
      <c r="AQ978" s="83">
        <f t="shared" si="618"/>
        <v>9.2630402058599376E-2</v>
      </c>
      <c r="AR978" s="83" t="str">
        <f t="shared" si="618"/>
        <v/>
      </c>
      <c r="AS978" s="83">
        <f t="shared" si="618"/>
        <v>2.9194773513791558E-4</v>
      </c>
      <c r="AT978" s="83" t="str">
        <f t="shared" si="618"/>
        <v/>
      </c>
      <c r="AU978" s="83">
        <f t="shared" ca="1" si="595"/>
        <v>1</v>
      </c>
      <c r="AV978" s="50" t="str">
        <f t="shared" si="614"/>
        <v>Houston_2014</v>
      </c>
      <c r="AW978" s="83">
        <f t="shared" si="619"/>
        <v>0.25026161244763473</v>
      </c>
      <c r="AX978" s="83">
        <f t="shared" si="619"/>
        <v>1.8094792052980126E-2</v>
      </c>
      <c r="AY978" s="83" t="str">
        <f t="shared" si="619"/>
        <v/>
      </c>
      <c r="AZ978" s="83">
        <f t="shared" si="619"/>
        <v>9.704770562499998E-2</v>
      </c>
      <c r="BA978" s="83">
        <f t="shared" ca="1" si="596"/>
        <v>71</v>
      </c>
      <c r="BB978" s="50" t="str">
        <f t="shared" si="615"/>
        <v>Houston_2014</v>
      </c>
      <c r="BC978" s="83" t="str">
        <f t="shared" si="597"/>
        <v/>
      </c>
      <c r="BD978" s="83" t="str">
        <f t="shared" si="598"/>
        <v/>
      </c>
      <c r="BE978" s="83" t="e">
        <f t="shared" ca="1" si="599"/>
        <v>#VALUE!</v>
      </c>
      <c r="BF978" s="50" t="str">
        <f t="shared" si="616"/>
        <v>Houston_2014</v>
      </c>
    </row>
    <row r="979" spans="1:58" ht="15" customHeight="1">
      <c r="A979" s="25">
        <f t="shared" si="608"/>
        <v>53</v>
      </c>
      <c r="B979" s="25">
        <v>148</v>
      </c>
      <c r="C979" s="112" t="str">
        <f t="shared" si="592"/>
        <v>Chennai_2015</v>
      </c>
      <c r="D979" s="112" t="str">
        <f>IFERROR(VLOOKUP($C979,'Analysis-must not modify'!$C:$G,4,FALSE),"")</f>
        <v>India</v>
      </c>
      <c r="E979" s="112" t="str">
        <f>IFERROR(VLOOKUP($C979,'Analysis-must not modify'!$C:$G,5,FALSE),"")</f>
        <v>South and West Asia</v>
      </c>
      <c r="F979" s="112" t="str">
        <f t="shared" si="600"/>
        <v>South_and_West_Asia</v>
      </c>
      <c r="G979" s="121">
        <f>VLOOKUP(C979,'Analysis-must not modify'!C:D,2,FALSE)</f>
        <v>2015</v>
      </c>
      <c r="H979" s="121" t="str">
        <f>VLOOKUP(C979,'Analysis-must not modify'!C:FF,160,FALSE)</f>
        <v>Yes</v>
      </c>
      <c r="I979" s="121" t="str">
        <f>VLOOKUP(C979,'Analysis-must not modify'!C:FI,161,FALSE)</f>
        <v>Tropical</v>
      </c>
      <c r="J979" s="121">
        <f>VLOOKUP(C979,'Analysis-must not modify'!C:FI,162,FALSE)</f>
        <v>749.38891081267775</v>
      </c>
      <c r="K979" s="121">
        <f>VLOOKUP(C979,'Analysis-must not modify'!C:FI,163,FALSE)</f>
        <v>15662.213615023475</v>
      </c>
      <c r="L979" s="121">
        <f t="shared" si="601"/>
        <v>1</v>
      </c>
      <c r="M979" s="121">
        <f t="shared" si="602"/>
        <v>1</v>
      </c>
      <c r="N979" s="121">
        <f t="shared" si="603"/>
        <v>1</v>
      </c>
      <c r="O979" s="121">
        <f t="shared" si="604"/>
        <v>1</v>
      </c>
      <c r="P979" s="121">
        <f t="shared" si="609"/>
        <v>1</v>
      </c>
      <c r="Q979" s="121">
        <f t="shared" si="605"/>
        <v>1</v>
      </c>
      <c r="R979" s="121" t="str">
        <f t="shared" si="606"/>
        <v>Chennai_2015</v>
      </c>
      <c r="S979" s="122">
        <f t="shared" si="607"/>
        <v>2015</v>
      </c>
      <c r="T979" s="121" t="str">
        <f t="shared" si="593"/>
        <v>Chennai_2015</v>
      </c>
      <c r="U979" s="121">
        <f ca="1">IFERROR(IF('Analysis_2-must not modify'!$R979="","",IF($S$823="Total GHG",IF($T$823="All sectors",AA157,IF($T$823="Stationary",AB157,IF($T$823="Transportation",AC157,IF($T$823="Waste",AD157,IF($T$823="IPPU",AE157,Iif($T$823="AFOLU",AF157)))))),IF($S$823="Per capita",IF($T$823="All sectors",AA361,IF($T$823="Stationary",AB361,IF($T$823="Transportation",AC361,IF($T$823="Waste",AD361,IF($T$823="IPPU",AE361,IF($T$823="AFOLU",AF361)))))),IF($S$823="Per unit land area (km2)",IF($T$823="All sectors",AA565,IF($T$823="Stationary",AB565,IF($T$823="Transportation",AC565,IF($T$823="Waste",AD565,IF($T$823="IPPU",AE565,IF($T$823="AFOLU",AF565)))))),IF($S$823="Per unit GDP ($m)",IF($T$823="All sectors",AA769,IF($T$823="Stationary",AB769,IF($T$823="Transportation",AC769,IF($T$823="Waste",AD769,IF($T$823="IPPU",AE769,IF($T$823="AFOLU",AF769)))))),""))))),"")</f>
        <v>132</v>
      </c>
      <c r="V979" s="124">
        <f>IF('Analysis_2-must not modify'!$T979="","",IF($S$823="Total GHG",IF($T$823="All sectors",U157,IF($T$823="Stationary",AG157,IF($T$823="Transportation",AP157,IF($T$823="Waste",AV157,IF($T$823="IPPU",BA157,Iif($T$823="AFOLU",BD157)))))),IF($S$823="Per capita",IF($T$823="All sectors",U361,IF($T$823="Stationary",AG361,IF($T$823="Transportation",AP361,IF($T$823="Waste",AV361,IF($T$823="IPPU",BA361,IF($T$823="AFOLU",BD361)))))),IF($S$823="Per unit land area (km2)",IF($T$823="All sectors",U565,IF($T$823="Stationary",AG565,IF($T$823="Transportation",AP565,IF($T$823="Waste",AV565,IF($T$823="IPPU",BA565,Iif($T$823="AFOLU",BD565)))))),IF($S$823="Per unit GDP ($m)",IF($T$823="All sectors",U769,IF($T$823="Stationary",AG769,IF($T$823="Transportation",AP769,IF($T$823="Waste",AV769,IF($T$823="IPPU",BA157,IF($T$823="AFOLU",BD769)))))),"")))))</f>
        <v>1.7860687723185051</v>
      </c>
      <c r="W979" s="124">
        <f>IF('Analysis_2-must not modify'!$T979="","",IF($S$823="Total GHG",IF($T$823="All sectors",V157,IF($T$823="Stationary",AH157,IF($T$823="Transportation",AQ157,IF($T$823="Waste",AW157,IF($T$823="IPPU",BB157,Iif($T$823="AFOLU",BE157)))))),IF($S$823="Per capita",IF($T$823="All sectors",V361,IF($T$823="Stationary",AH361,IF($T$823="Transportation",AQ361,IF($T$823="Waste",AW361,IF($T$823="IPPU",BB361,IF($T$823="AFOLU",BE361)))))),IF($S$823="Per unit land area (km2)",IF($T$823="All sectors",V565,IF($T$823="Stationary",AH565,IF($T$823="Transportation",AQ565,IF($T$823="Waste",AW565,IF($T$823="IPPU",BB565,Iif($T$823="AFOLU",BE565)))))),IF($S$823="Per unit GDP ($m)",IF($T$823="All sectors",V769,IF($T$823="Stationary",AH769,IF($T$823="Transportation",AQ769,IF($T$823="Waste",AW769,IF($T$823="IPPU",BB157,IF($T$823="AFOLU",BE769)))))),"")))))</f>
        <v>0.76572687281516982</v>
      </c>
      <c r="X979" s="124">
        <f>IF('Analysis_2-must not modify'!$T979="","",IF($S$823="Total GHG",IF($T$823="All sectors",W157,IF($T$823="Stationary",AI157,IF($T$823="Transportation",AR157,IF($T$823="Waste",AX157,IF($T$823="IPPU","",IF($T$823="AFOLU",BF157)))))),IF($S$823="Per capita",IF($T$823="All sectors",W361,IF($T$823="Stationary",AI361,IF($T$823="Transportation",AR361,IF($T$823="Waste",AX361,IF($T$823="IPPU","",IF($T$823="AFOLU",BF361)))))),IF($S$823="Per unit land area (km2)",IF($T$823="All sectors",W565,IF($T$823="Stationary",AI565,IF($T$823="Transportation",AR565,IF($T$823="Waste",AX565,IF($T$823="IPPU","",IF($T$823="AFOLU",BF565)))))),IF($S$823="Per unit GDP ($m)",IF($T$823="All sectors",W769,IF($T$823="Stationary",AI769,IF($T$823="Transportation",AR769,IF($T$823="Waste",AX769,IF($T$823="IPPU","",IF($T$823="AFOLU",BF769)))))),"")))))</f>
        <v>0.34344643660327184</v>
      </c>
      <c r="Y979" s="124" t="str">
        <f>IF('Analysis_2-must not modify'!$T979="","",IF($S$823="Total GHG",IF($T$823="All sectors",X157,IF($T$823="Stationary",AJ157,IF($T$823="Transportation",AS157,IF($T$823="Waste",AY157,"")))),IF($S$823="Per capita",IF($T$823="All sectors",X361,IF($T$823="Stationary",AJ361,IF($T$823="Transportation",AS361,IF($T$823="Waste",AY361,"")))),IF($S$823="Per unit land area (km2)",IF($T$823="All sectors",X565,IF($T$823="Stationary",AJ565,IF($T$823="Transportation",AS565,IF($T$823="Waste",AY565,"")))),IF($S$823="Per unit GDP ($m)",IF($T$823="All sectors",X769,IF($T$823="Stationary",AJ769,IF($T$823="Transportation",AS769,IF($T$823="Waste",AY769,"")))),"")))))</f>
        <v/>
      </c>
      <c r="Z979" s="124" t="str">
        <f>IF('Analysis_2-must not modify'!$T979="","",IF($S$823="Total GHG",IF($T$823="All sectors",Y157,IF($T$823="Stationary",AK157,IF($T$823="Transportation",AT157,""))),IF($S$823="Per capita",IF($T$823="All sectors",Y361,IF($T$823="Stationary",AK361,IF($T$823="Transportation",AT361,""))),IF($S$823="Per unit land area (km2)",IF($T$823="All sectors",Y565,IF($T$823="Stationary",AK565,IF($T$823="Transportation",AT565,""))),IF($S$823="Per unit GDP ($m)",IF($T$823="All sectors",Y769,IF($T$823="Stationary",AK769,IF($T$823="Transportation",AT769,""))),"")))))</f>
        <v/>
      </c>
      <c r="AA979" s="124" t="str">
        <f>IF('Analysis_2-must not modify'!$T979="","",IF($S$823="Total GHG",IF($T$823="All sectors","",IF($T$823="Stationary",AL157,"")),IF($S$823="Per capita",IF($T$823="All sectors","",IF($T$823="Stationary",AL361,"")),IF($S$823="Per unit land area (km2)",IF($T$823="All sectors","",IF($T$823="Stationary",AL565,"")),IF($S$823="Per unit GDP ($m)",IF($T$823="All sectors","",IF($T$823="Stationary",AL769,"")),"")))))</f>
        <v/>
      </c>
      <c r="AB979" s="124" t="str">
        <f>IF('Analysis_2-must not modify'!$T979="","",IF($S$823="Total GHG",IF($T$823="All sectors","",IF($T$823="Stationary",AM157,"")),IF($S$823="Per capita",IF($T$823="All sectors","",IF($T$823="Stationary",AM361,"")),IF($S$823="Per unit land area (km2)",IF($T$823="All sectors","",IF($T$823="Stationary",AM565,"")),IF($S$823="Per unit GDP ($m)",IF($T$823="All sectors","",IF($T$823="Stationary",AM769,"")),"")))))</f>
        <v/>
      </c>
      <c r="AC979" s="124" t="str">
        <f>IF('Analysis_2-must not modify'!$T979="","",IF($S$823="Total GHG",IF($T$823="All sectors","",IF($T$823="Stationary",AN157,"")),IF($S$823="Per capita",IF($T$823="All sectors","",IF($T$823="Stationary",AN361,"")),IF($S$823="Per unit land area (km2)",IF($T$823="All sectors","",IF($T$823="Stationary",AN565,"")),IF($S$823="Per unit GDP ($m)",IF($T$823="All sectors","",IF($T$823="Stationary",AN769,"")),"")))))</f>
        <v/>
      </c>
      <c r="AD979" s="121">
        <f ca="1">IF(U979&lt;X$1+1,U979,IF('Analysis_2-must not modify'!$U979="","",RANK('Analysis_2-must not modify'!$U979,rankORIGINAL)+'Analysis_2-must not modify'!X$1))</f>
        <v>18</v>
      </c>
      <c r="AE979" s="50" t="str">
        <f t="shared" si="610"/>
        <v>Chennai_2015</v>
      </c>
      <c r="AF979" s="83">
        <f t="shared" si="617"/>
        <v>0.66438860272690192</v>
      </c>
      <c r="AG979" s="83">
        <f t="shared" si="617"/>
        <v>0.28947906893066533</v>
      </c>
      <c r="AH979" s="83">
        <f t="shared" si="617"/>
        <v>0.47152062585181648</v>
      </c>
      <c r="AI979" s="83" t="str">
        <f t="shared" si="617"/>
        <v/>
      </c>
      <c r="AJ979" s="83">
        <f t="shared" si="617"/>
        <v>4.7755128546426817E-7</v>
      </c>
      <c r="AK979" s="83" t="str">
        <f t="shared" si="617"/>
        <v/>
      </c>
      <c r="AL979" s="83" t="str">
        <f t="shared" si="617"/>
        <v/>
      </c>
      <c r="AM979" s="83" t="str">
        <f t="shared" si="617"/>
        <v/>
      </c>
      <c r="AN979" s="83">
        <f t="shared" ca="1" si="594"/>
        <v>130</v>
      </c>
      <c r="AO979" s="50" t="str">
        <f t="shared" si="612"/>
        <v>Chennai_2015</v>
      </c>
      <c r="AP979" s="83">
        <f t="shared" si="618"/>
        <v>0.7512657841765622</v>
      </c>
      <c r="AQ979" s="83">
        <f t="shared" si="618"/>
        <v>1.4461088638607601E-2</v>
      </c>
      <c r="AR979" s="83" t="str">
        <f t="shared" si="618"/>
        <v/>
      </c>
      <c r="AS979" s="83" t="str">
        <f t="shared" si="618"/>
        <v/>
      </c>
      <c r="AT979" s="83" t="str">
        <f t="shared" si="618"/>
        <v/>
      </c>
      <c r="AU979" s="83">
        <f t="shared" ca="1" si="595"/>
        <v>139</v>
      </c>
      <c r="AV979" s="50" t="str">
        <f t="shared" si="614"/>
        <v>Chennai_2015</v>
      </c>
      <c r="AW979" s="83">
        <f t="shared" si="619"/>
        <v>0.19001205467001933</v>
      </c>
      <c r="AX979" s="83">
        <f t="shared" si="619"/>
        <v>1.1943760460532459E-3</v>
      </c>
      <c r="AY979" s="83">
        <f t="shared" si="619"/>
        <v>2.1267657288863797E-4</v>
      </c>
      <c r="AZ979" s="83">
        <f t="shared" si="619"/>
        <v>0.15202732931431065</v>
      </c>
      <c r="BA979" s="83">
        <f t="shared" ca="1" si="596"/>
        <v>77</v>
      </c>
      <c r="BB979" s="50" t="str">
        <f t="shared" si="615"/>
        <v>Chennai_2015</v>
      </c>
      <c r="BC979" s="83" t="str">
        <f t="shared" si="597"/>
        <v/>
      </c>
      <c r="BD979" s="83" t="str">
        <f t="shared" si="598"/>
        <v/>
      </c>
      <c r="BE979" s="83" t="e">
        <f t="shared" ca="1" si="599"/>
        <v>#VALUE!</v>
      </c>
      <c r="BF979" s="50" t="str">
        <f t="shared" si="616"/>
        <v>Chennai_2015</v>
      </c>
    </row>
    <row r="980" spans="1:58" ht="15" customHeight="1">
      <c r="A980" s="25">
        <f t="shared" si="608"/>
        <v>54</v>
      </c>
      <c r="B980" s="25">
        <v>149</v>
      </c>
      <c r="C980" s="112" t="str">
        <f t="shared" si="592"/>
        <v>Bangkok_2013</v>
      </c>
      <c r="D980" s="112" t="str">
        <f>IFERROR(VLOOKUP($C980,'Analysis-must not modify'!$C:$G,4,FALSE),"")</f>
        <v>Thailand</v>
      </c>
      <c r="E980" s="112" t="str">
        <f>IFERROR(VLOOKUP($C980,'Analysis-must not modify'!$C:$G,5,FALSE),"")</f>
        <v>East Asia and Oceania</v>
      </c>
      <c r="F980" s="112" t="str">
        <f t="shared" si="600"/>
        <v>East_Asia_and_Oceania</v>
      </c>
      <c r="G980" s="121">
        <f>VLOOKUP(C980,'Analysis-must not modify'!C:D,2,FALSE)</f>
        <v>2013</v>
      </c>
      <c r="H980" s="121" t="str">
        <f>VLOOKUP(C980,'Analysis-must not modify'!C:FF,160,FALSE)</f>
        <v>Yes</v>
      </c>
      <c r="I980" s="121" t="str">
        <f>VLOOKUP(C980,'Analysis-must not modify'!C:FI,161,FALSE)</f>
        <v>Tropical</v>
      </c>
      <c r="J980" s="121">
        <f>VLOOKUP(C980,'Analysis-must not modify'!C:FI,162,FALSE)</f>
        <v>13957.810921902525</v>
      </c>
      <c r="K980" s="121">
        <f>VLOOKUP(C980,'Analysis-must not modify'!C:FI,163,FALSE)</f>
        <v>5427.9334266993128</v>
      </c>
      <c r="L980" s="121">
        <f t="shared" si="601"/>
        <v>1</v>
      </c>
      <c r="M980" s="121">
        <f t="shared" si="602"/>
        <v>1</v>
      </c>
      <c r="N980" s="121">
        <f t="shared" si="603"/>
        <v>1</v>
      </c>
      <c r="O980" s="121">
        <f t="shared" si="604"/>
        <v>1</v>
      </c>
      <c r="P980" s="121">
        <f t="shared" si="609"/>
        <v>1</v>
      </c>
      <c r="Q980" s="121">
        <f t="shared" si="605"/>
        <v>1</v>
      </c>
      <c r="R980" s="121" t="str">
        <f t="shared" si="606"/>
        <v>Bangkok_2013</v>
      </c>
      <c r="S980" s="122">
        <f t="shared" si="607"/>
        <v>2013</v>
      </c>
      <c r="T980" s="121" t="str">
        <f t="shared" si="593"/>
        <v>Bangkok_2013</v>
      </c>
      <c r="U980" s="121">
        <f ca="1">IFERROR(IF('Analysis_2-must not modify'!$R980="","",IF($S$823="Total GHG",IF($T$823="All sectors",AA158,IF($T$823="Stationary",AB158,IF($T$823="Transportation",AC158,IF($T$823="Waste",AD158,IF($T$823="IPPU",AE158,Iif($T$823="AFOLU",AF158)))))),IF($S$823="Per capita",IF($T$823="All sectors",AA362,IF($T$823="Stationary",AB362,IF($T$823="Transportation",AC362,IF($T$823="Waste",AD362,IF($T$823="IPPU",AE362,IF($T$823="AFOLU",AF362)))))),IF($S$823="Per unit land area (km2)",IF($T$823="All sectors",AA566,IF($T$823="Stationary",AB566,IF($T$823="Transportation",AC566,IF($T$823="Waste",AD566,IF($T$823="IPPU",AE566,IF($T$823="AFOLU",AF566)))))),IF($S$823="Per unit GDP ($m)",IF($T$823="All sectors",AA770,IF($T$823="Stationary",AB770,IF($T$823="Transportation",AC770,IF($T$823="Waste",AD770,IF($T$823="IPPU",AE770,IF($T$823="AFOLU",AF770)))))),""))))),"")</f>
        <v>64</v>
      </c>
      <c r="V980" s="124">
        <f>IF('Analysis_2-must not modify'!$T980="","",IF($S$823="Total GHG",IF($T$823="All sectors",U158,IF($T$823="Stationary",AG158,IF($T$823="Transportation",AP158,IF($T$823="Waste",AV158,IF($T$823="IPPU",BA158,Iif($T$823="AFOLU",BD158)))))),IF($S$823="Per capita",IF($T$823="All sectors",U362,IF($T$823="Stationary",AG362,IF($T$823="Transportation",AP362,IF($T$823="Waste",AV362,IF($T$823="IPPU",BA362,IF($T$823="AFOLU",BD362)))))),IF($S$823="Per unit land area (km2)",IF($T$823="All sectors",U566,IF($T$823="Stationary",AG566,IF($T$823="Transportation",AP566,IF($T$823="Waste",AV566,IF($T$823="IPPU",BA566,Iif($T$823="AFOLU",BD566)))))),IF($S$823="Per unit GDP ($m)",IF($T$823="All sectors",U770,IF($T$823="Stationary",AG770,IF($T$823="Transportation",AP770,IF($T$823="Waste",AV770,IF($T$823="IPPU",BA158,IF($T$823="AFOLU",BD770)))))),"")))))</f>
        <v>2.4877548427891383</v>
      </c>
      <c r="W980" s="124">
        <f>IF('Analysis_2-must not modify'!$T980="","",IF($S$823="Total GHG",IF($T$823="All sectors",V158,IF($T$823="Stationary",AH158,IF($T$823="Transportation",AQ158,IF($T$823="Waste",AW158,IF($T$823="IPPU",BB158,Iif($T$823="AFOLU",BE158)))))),IF($S$823="Per capita",IF($T$823="All sectors",V362,IF($T$823="Stationary",AH362,IF($T$823="Transportation",AQ362,IF($T$823="Waste",AW362,IF($T$823="IPPU",BB362,IF($T$823="AFOLU",BE362)))))),IF($S$823="Per unit land area (km2)",IF($T$823="All sectors",V566,IF($T$823="Stationary",AH566,IF($T$823="Transportation",AQ566,IF($T$823="Waste",AW566,IF($T$823="IPPU",BB566,Iif($T$823="AFOLU",BE566)))))),IF($S$823="Per unit GDP ($m)",IF($T$823="All sectors",V770,IF($T$823="Stationary",AH770,IF($T$823="Transportation",AQ770,IF($T$823="Waste",AW770,IF($T$823="IPPU",BB158,IF($T$823="AFOLU",BE770)))))),"")))))</f>
        <v>2.947920624564194</v>
      </c>
      <c r="X980" s="124">
        <f>IF('Analysis_2-must not modify'!$T980="","",IF($S$823="Total GHG",IF($T$823="All sectors",W158,IF($T$823="Stationary",AI158,IF($T$823="Transportation",AR158,IF($T$823="Waste",AX158,IF($T$823="IPPU","",IF($T$823="AFOLU",BF158)))))),IF($S$823="Per capita",IF($T$823="All sectors",W362,IF($T$823="Stationary",AI362,IF($T$823="Transportation",AR362,IF($T$823="Waste",AX362,IF($T$823="IPPU","",IF($T$823="AFOLU",BF362)))))),IF($S$823="Per unit land area (km2)",IF($T$823="All sectors",W566,IF($T$823="Stationary",AI566,IF($T$823="Transportation",AR566,IF($T$823="Waste",AX566,IF($T$823="IPPU","",IF($T$823="AFOLU",BF566)))))),IF($S$823="Per unit GDP ($m)",IF($T$823="All sectors",W770,IF($T$823="Stationary",AI770,IF($T$823="Transportation",AR770,IF($T$823="Waste",AX770,IF($T$823="IPPU","",IF($T$823="AFOLU",BF770)))))),"")))))</f>
        <v>0.47870142529830151</v>
      </c>
      <c r="Y980" s="124" t="str">
        <f>IF('Analysis_2-must not modify'!$T980="","",IF($S$823="Total GHG",IF($T$823="All sectors",X158,IF($T$823="Stationary",AJ158,IF($T$823="Transportation",AS158,IF($T$823="Waste",AY158,"")))),IF($S$823="Per capita",IF($T$823="All sectors",X362,IF($T$823="Stationary",AJ362,IF($T$823="Transportation",AS362,IF($T$823="Waste",AY362,"")))),IF($S$823="Per unit land area (km2)",IF($T$823="All sectors",X566,IF($T$823="Stationary",AJ566,IF($T$823="Transportation",AS566,IF($T$823="Waste",AY566,"")))),IF($S$823="Per unit GDP ($m)",IF($T$823="All sectors",X770,IF($T$823="Stationary",AJ770,IF($T$823="Transportation",AS770,IF($T$823="Waste",AY770,"")))),"")))))</f>
        <v/>
      </c>
      <c r="Z980" s="124" t="str">
        <f>IF('Analysis_2-must not modify'!$T980="","",IF($S$823="Total GHG",IF($T$823="All sectors",Y158,IF($T$823="Stationary",AK158,IF($T$823="Transportation",AT158,""))),IF($S$823="Per capita",IF($T$823="All sectors",Y362,IF($T$823="Stationary",AK362,IF($T$823="Transportation",AT362,""))),IF($S$823="Per unit land area (km2)",IF($T$823="All sectors",Y566,IF($T$823="Stationary",AK566,IF($T$823="Transportation",AT566,""))),IF($S$823="Per unit GDP ($m)",IF($T$823="All sectors",Y770,IF($T$823="Stationary",AK770,IF($T$823="Transportation",AT770,""))),"")))))</f>
        <v/>
      </c>
      <c r="AA980" s="124" t="str">
        <f>IF('Analysis_2-must not modify'!$T980="","",IF($S$823="Total GHG",IF($T$823="All sectors","",IF($T$823="Stationary",AL158,"")),IF($S$823="Per capita",IF($T$823="All sectors","",IF($T$823="Stationary",AL362,"")),IF($S$823="Per unit land area (km2)",IF($T$823="All sectors","",IF($T$823="Stationary",AL566,"")),IF($S$823="Per unit GDP ($m)",IF($T$823="All sectors","",IF($T$823="Stationary",AL770,"")),"")))))</f>
        <v/>
      </c>
      <c r="AB980" s="124" t="str">
        <f>IF('Analysis_2-must not modify'!$T980="","",IF($S$823="Total GHG",IF($T$823="All sectors","",IF($T$823="Stationary",AM158,"")),IF($S$823="Per capita",IF($T$823="All sectors","",IF($T$823="Stationary",AM362,"")),IF($S$823="Per unit land area (km2)",IF($T$823="All sectors","",IF($T$823="Stationary",AM566,"")),IF($S$823="Per unit GDP ($m)",IF($T$823="All sectors","",IF($T$823="Stationary",AM770,"")),"")))))</f>
        <v/>
      </c>
      <c r="AC980" s="124" t="str">
        <f>IF('Analysis_2-must not modify'!$T980="","",IF($S$823="Total GHG",IF($T$823="All sectors","",IF($T$823="Stationary",AN158,"")),IF($S$823="Per capita",IF($T$823="All sectors","",IF($T$823="Stationary",AN362,"")),IF($S$823="Per unit land area (km2)",IF($T$823="All sectors","",IF($T$823="Stationary",AN566,"")),IF($S$823="Per unit GDP ($m)",IF($T$823="All sectors","",IF($T$823="Stationary",AN770,"")),"")))))</f>
        <v/>
      </c>
      <c r="AD980" s="121">
        <f ca="1">IF(U980&lt;X$1+1,U980,IF('Analysis_2-must not modify'!$U980="","",RANK('Analysis_2-must not modify'!$U980,rankORIGINAL)+'Analysis_2-must not modify'!X$1))</f>
        <v>43</v>
      </c>
      <c r="AE980" s="50" t="str">
        <f t="shared" si="610"/>
        <v>Bangkok_2013</v>
      </c>
      <c r="AF980" s="83">
        <f t="shared" si="617"/>
        <v>0.65189884663754694</v>
      </c>
      <c r="AG980" s="83">
        <f t="shared" si="617"/>
        <v>1.0889011217393214</v>
      </c>
      <c r="AH980" s="83">
        <f t="shared" si="617"/>
        <v>0.61327032587843533</v>
      </c>
      <c r="AI980" s="83" t="str">
        <f t="shared" si="617"/>
        <v/>
      </c>
      <c r="AJ980" s="83" t="str">
        <f t="shared" si="617"/>
        <v/>
      </c>
      <c r="AK980" s="83">
        <f t="shared" si="617"/>
        <v>0.13368454853383444</v>
      </c>
      <c r="AL980" s="83" t="str">
        <f t="shared" si="617"/>
        <v/>
      </c>
      <c r="AM980" s="83" t="str">
        <f t="shared" si="617"/>
        <v/>
      </c>
      <c r="AN980" s="83">
        <f t="shared" ca="1" si="594"/>
        <v>95</v>
      </c>
      <c r="AO980" s="50" t="str">
        <f t="shared" si="612"/>
        <v>Bangkok_2013</v>
      </c>
      <c r="AP980" s="83">
        <f t="shared" si="618"/>
        <v>2.9310122817909763</v>
      </c>
      <c r="AQ980" s="83">
        <f t="shared" si="618"/>
        <v>1.69083427732174E-2</v>
      </c>
      <c r="AR980" s="83" t="str">
        <f t="shared" si="618"/>
        <v/>
      </c>
      <c r="AS980" s="83" t="str">
        <f t="shared" si="618"/>
        <v/>
      </c>
      <c r="AT980" s="83" t="str">
        <f t="shared" si="618"/>
        <v/>
      </c>
      <c r="AU980" s="83">
        <f t="shared" ca="1" si="595"/>
        <v>18</v>
      </c>
      <c r="AV980" s="50" t="str">
        <f t="shared" si="614"/>
        <v>Bangkok_2013</v>
      </c>
      <c r="AW980" s="83">
        <f t="shared" si="619"/>
        <v>0.36648083174652962</v>
      </c>
      <c r="AX980" s="83">
        <f t="shared" si="619"/>
        <v>4.8352806499037532E-3</v>
      </c>
      <c r="AY980" s="83">
        <f t="shared" si="619"/>
        <v>1.0215799177921317E-3</v>
      </c>
      <c r="AZ980" s="83">
        <f t="shared" si="619"/>
        <v>0.106363732984076</v>
      </c>
      <c r="BA980" s="83">
        <f t="shared" ca="1" si="596"/>
        <v>57</v>
      </c>
      <c r="BB980" s="50" t="str">
        <f t="shared" si="615"/>
        <v>Bangkok_2013</v>
      </c>
      <c r="BC980" s="83" t="str">
        <f t="shared" si="597"/>
        <v/>
      </c>
      <c r="BD980" s="83" t="str">
        <f t="shared" si="598"/>
        <v/>
      </c>
      <c r="BE980" s="83" t="e">
        <f t="shared" ca="1" si="599"/>
        <v>#VALUE!</v>
      </c>
      <c r="BF980" s="50" t="str">
        <f t="shared" si="616"/>
        <v>Bangkok_2013</v>
      </c>
    </row>
    <row r="981" spans="1:58" ht="15" customHeight="1">
      <c r="A981" s="25">
        <f t="shared" si="608"/>
        <v>55</v>
      </c>
      <c r="B981" s="25">
        <v>150</v>
      </c>
      <c r="C981" s="112" t="str">
        <f t="shared" si="592"/>
        <v>Ho Chi Minh City_2013</v>
      </c>
      <c r="D981" s="112" t="str">
        <f>IFERROR(VLOOKUP($C981,'Analysis-must not modify'!$C:$G,4,FALSE),"")</f>
        <v>Vietnam</v>
      </c>
      <c r="E981" s="112" t="str">
        <f>IFERROR(VLOOKUP($C981,'Analysis-must not modify'!$C:$G,5,FALSE),"")</f>
        <v>East Asia and Oceania</v>
      </c>
      <c r="F981" s="112" t="str">
        <f t="shared" si="600"/>
        <v>East_Asia_and_Oceania</v>
      </c>
      <c r="G981" s="121">
        <f>VLOOKUP(C981,'Analysis-must not modify'!C:D,2,FALSE)</f>
        <v>2013</v>
      </c>
      <c r="H981" s="121" t="str">
        <f>VLOOKUP(C981,'Analysis-must not modify'!C:FF,160,FALSE)</f>
        <v>Yes</v>
      </c>
      <c r="I981" s="121" t="str">
        <f>VLOOKUP(C981,'Analysis-must not modify'!C:FI,161,FALSE)</f>
        <v>Tropical</v>
      </c>
      <c r="J981" s="121">
        <f>VLOOKUP(C981,'Analysis-must not modify'!C:FI,162,FALSE)</f>
        <v>4541.9051109924885</v>
      </c>
      <c r="K981" s="121">
        <f>VLOOKUP(C981,'Analysis-must not modify'!C:FI,163,FALSE)</f>
        <v>3788.863066975257</v>
      </c>
      <c r="L981" s="121">
        <f t="shared" si="601"/>
        <v>1</v>
      </c>
      <c r="M981" s="121">
        <f t="shared" si="602"/>
        <v>1</v>
      </c>
      <c r="N981" s="121">
        <f t="shared" si="603"/>
        <v>1</v>
      </c>
      <c r="O981" s="121">
        <f t="shared" si="604"/>
        <v>1</v>
      </c>
      <c r="P981" s="121">
        <f t="shared" si="609"/>
        <v>1</v>
      </c>
      <c r="Q981" s="121">
        <f t="shared" si="605"/>
        <v>1</v>
      </c>
      <c r="R981" s="121" t="str">
        <f t="shared" si="606"/>
        <v>Ho Chi Minh City_2013</v>
      </c>
      <c r="S981" s="122">
        <f t="shared" si="607"/>
        <v>2013</v>
      </c>
      <c r="T981" s="121" t="str">
        <f t="shared" si="593"/>
        <v>Ho Chi Minh City_2013</v>
      </c>
      <c r="U981" s="121">
        <f ca="1">IFERROR(IF('Analysis_2-must not modify'!$R981="","",IF($S$823="Total GHG",IF($T$823="All sectors",AA159,IF($T$823="Stationary",AB159,IF($T$823="Transportation",AC159,IF($T$823="Waste",AD159,IF($T$823="IPPU",AE159,Iif($T$823="AFOLU",AF159)))))),IF($S$823="Per capita",IF($T$823="All sectors",AA363,IF($T$823="Stationary",AB363,IF($T$823="Transportation",AC363,IF($T$823="Waste",AD363,IF($T$823="IPPU",AE363,IF($T$823="AFOLU",AF363)))))),IF($S$823="Per unit land area (km2)",IF($T$823="All sectors",AA567,IF($T$823="Stationary",AB567,IF($T$823="Transportation",AC567,IF($T$823="Waste",AD567,IF($T$823="IPPU",AE567,IF($T$823="AFOLU",AF567)))))),IF($S$823="Per unit GDP ($m)",IF($T$823="All sectors",AA771,IF($T$823="Stationary",AB771,IF($T$823="Transportation",AC771,IF($T$823="Waste",AD771,IF($T$823="IPPU",AE771,IF($T$823="AFOLU",AF771)))))),""))))),"")</f>
        <v>102</v>
      </c>
      <c r="V981" s="124">
        <f>IF('Analysis_2-must not modify'!$T981="","",IF($S$823="Total GHG",IF($T$823="All sectors",U159,IF($T$823="Stationary",AG159,IF($T$823="Transportation",AP159,IF($T$823="Waste",AV159,IF($T$823="IPPU",BA159,Iif($T$823="AFOLU",BD159)))))),IF($S$823="Per capita",IF($T$823="All sectors",U363,IF($T$823="Stationary",AG363,IF($T$823="Transportation",AP363,IF($T$823="Waste",AV363,IF($T$823="IPPU",BA363,IF($T$823="AFOLU",BD363)))))),IF($S$823="Per unit land area (km2)",IF($T$823="All sectors",U567,IF($T$823="Stationary",AG567,IF($T$823="Transportation",AP567,IF($T$823="Waste",AV567,IF($T$823="IPPU",BA567,Iif($T$823="AFOLU",BD567)))))),IF($S$823="Per unit GDP ($m)",IF($T$823="All sectors",U771,IF($T$823="Stationary",AG771,IF($T$823="Transportation",AP771,IF($T$823="Waste",AV771,IF($T$823="IPPU",BA159,IF($T$823="AFOLU",BD771)))))),"")))))</f>
        <v>2.2032567738519635</v>
      </c>
      <c r="W981" s="124">
        <f>IF('Analysis_2-must not modify'!$T981="","",IF($S$823="Total GHG",IF($T$823="All sectors",V159,IF($T$823="Stationary",AH159,IF($T$823="Transportation",AQ159,IF($T$823="Waste",AW159,IF($T$823="IPPU",BB159,Iif($T$823="AFOLU",BE159)))))),IF($S$823="Per capita",IF($T$823="All sectors",V363,IF($T$823="Stationary",AH363,IF($T$823="Transportation",AQ363,IF($T$823="Waste",AW363,IF($T$823="IPPU",BB363,IF($T$823="AFOLU",BE363)))))),IF($S$823="Per unit land area (km2)",IF($T$823="All sectors",V567,IF($T$823="Stationary",AH567,IF($T$823="Transportation",AQ567,IF($T$823="Waste",AW567,IF($T$823="IPPU",BB567,Iif($T$823="AFOLU",BE567)))))),IF($S$823="Per unit GDP ($m)",IF($T$823="All sectors",V771,IF($T$823="Stationary",AH771,IF($T$823="Transportation",AQ771,IF($T$823="Waste",AW771,IF($T$823="IPPU",BB159,IF($T$823="AFOLU",BE771)))))),"")))))</f>
        <v>1.8506005899479971</v>
      </c>
      <c r="X981" s="124">
        <f>IF('Analysis_2-must not modify'!$T981="","",IF($S$823="Total GHG",IF($T$823="All sectors",W159,IF($T$823="Stationary",AI159,IF($T$823="Transportation",AR159,IF($T$823="Waste",AX159,IF($T$823="IPPU","",IF($T$823="AFOLU",BF159)))))),IF($S$823="Per capita",IF($T$823="All sectors",W363,IF($T$823="Stationary",AI363,IF($T$823="Transportation",AR363,IF($T$823="Waste",AX363,IF($T$823="IPPU","",IF($T$823="AFOLU",BF363)))))),IF($S$823="Per unit land area (km2)",IF($T$823="All sectors",W567,IF($T$823="Stationary",AI567,IF($T$823="Transportation",AR567,IF($T$823="Waste",AX567,IF($T$823="IPPU","",IF($T$823="AFOLU",BF567)))))),IF($S$823="Per unit GDP ($m)",IF($T$823="All sectors",W771,IF($T$823="Stationary",AI771,IF($T$823="Transportation",AR771,IF($T$823="Waste",AX771,IF($T$823="IPPU","",IF($T$823="AFOLU",BF771)))))),"")))))</f>
        <v>0.28337012712449711</v>
      </c>
      <c r="Y981" s="124" t="str">
        <f>IF('Analysis_2-must not modify'!$T981="","",IF($S$823="Total GHG",IF($T$823="All sectors",X159,IF($T$823="Stationary",AJ159,IF($T$823="Transportation",AS159,IF($T$823="Waste",AY159,"")))),IF($S$823="Per capita",IF($T$823="All sectors",X363,IF($T$823="Stationary",AJ363,IF($T$823="Transportation",AS363,IF($T$823="Waste",AY363,"")))),IF($S$823="Per unit land area (km2)",IF($T$823="All sectors",X567,IF($T$823="Stationary",AJ567,IF($T$823="Transportation",AS567,IF($T$823="Waste",AY567,"")))),IF($S$823="Per unit GDP ($m)",IF($T$823="All sectors",X771,IF($T$823="Stationary",AJ771,IF($T$823="Transportation",AS771,IF($T$823="Waste",AY771,"")))),"")))))</f>
        <v/>
      </c>
      <c r="Z981" s="124" t="str">
        <f>IF('Analysis_2-must not modify'!$T981="","",IF($S$823="Total GHG",IF($T$823="All sectors",Y159,IF($T$823="Stationary",AK159,IF($T$823="Transportation",AT159,""))),IF($S$823="Per capita",IF($T$823="All sectors",Y363,IF($T$823="Stationary",AK363,IF($T$823="Transportation",AT363,""))),IF($S$823="Per unit land area (km2)",IF($T$823="All sectors",Y567,IF($T$823="Stationary",AK567,IF($T$823="Transportation",AT567,""))),IF($S$823="Per unit GDP ($m)",IF($T$823="All sectors",Y771,IF($T$823="Stationary",AK771,IF($T$823="Transportation",AT771,""))),"")))))</f>
        <v/>
      </c>
      <c r="AA981" s="124" t="str">
        <f>IF('Analysis_2-must not modify'!$T981="","",IF($S$823="Total GHG",IF($T$823="All sectors","",IF($T$823="Stationary",AL159,"")),IF($S$823="Per capita",IF($T$823="All sectors","",IF($T$823="Stationary",AL363,"")),IF($S$823="Per unit land area (km2)",IF($T$823="All sectors","",IF($T$823="Stationary",AL567,"")),IF($S$823="Per unit GDP ($m)",IF($T$823="All sectors","",IF($T$823="Stationary",AL771,"")),"")))))</f>
        <v/>
      </c>
      <c r="AB981" s="124" t="str">
        <f>IF('Analysis_2-must not modify'!$T981="","",IF($S$823="Total GHG",IF($T$823="All sectors","",IF($T$823="Stationary",AM159,"")),IF($S$823="Per capita",IF($T$823="All sectors","",IF($T$823="Stationary",AM363,"")),IF($S$823="Per unit land area (km2)",IF($T$823="All sectors","",IF($T$823="Stationary",AM567,"")),IF($S$823="Per unit GDP ($m)",IF($T$823="All sectors","",IF($T$823="Stationary",AM771,"")),"")))))</f>
        <v/>
      </c>
      <c r="AC981" s="124" t="str">
        <f>IF('Analysis_2-must not modify'!$T981="","",IF($S$823="Total GHG",IF($T$823="All sectors","",IF($T$823="Stationary",AN159,"")),IF($S$823="Per capita",IF($T$823="All sectors","",IF($T$823="Stationary",AN363,"")),IF($S$823="Per unit land area (km2)",IF($T$823="All sectors","",IF($T$823="Stationary",AN567,"")),IF($S$823="Per unit GDP ($m)",IF($T$823="All sectors","",IF($T$823="Stationary",AN771,"")),"")))))</f>
        <v/>
      </c>
      <c r="AD981" s="121">
        <f ca="1">IF(U981&lt;X$1+1,U981,IF('Analysis_2-must not modify'!$U981="","",RANK('Analysis_2-must not modify'!$U981,rankORIGINAL)+'Analysis_2-must not modify'!X$1))</f>
        <v>27</v>
      </c>
      <c r="AE981" s="50" t="str">
        <f t="shared" si="610"/>
        <v>Ho Chi Minh City_2013</v>
      </c>
      <c r="AF981" s="83">
        <f t="shared" si="617"/>
        <v>0.70287353167836464</v>
      </c>
      <c r="AG981" s="83">
        <f t="shared" si="617"/>
        <v>0.37161409579344784</v>
      </c>
      <c r="AH981" s="83">
        <f t="shared" si="617"/>
        <v>1.0071118617925157</v>
      </c>
      <c r="AI981" s="83" t="str">
        <f t="shared" si="617"/>
        <v/>
      </c>
      <c r="AJ981" s="83">
        <f t="shared" si="617"/>
        <v>8.2873967104125007E-2</v>
      </c>
      <c r="AK981" s="83" t="str">
        <f t="shared" si="617"/>
        <v/>
      </c>
      <c r="AL981" s="83" t="str">
        <f t="shared" si="617"/>
        <v/>
      </c>
      <c r="AM981" s="83">
        <f t="shared" si="617"/>
        <v>2.9443625316175137E-3</v>
      </c>
      <c r="AN981" s="83">
        <f t="shared" ca="1" si="594"/>
        <v>112</v>
      </c>
      <c r="AO981" s="50" t="str">
        <f t="shared" si="612"/>
        <v>Ho Chi Minh City_2013</v>
      </c>
      <c r="AP981" s="83">
        <f t="shared" si="618"/>
        <v>1.8318173642200402</v>
      </c>
      <c r="AQ981" s="83" t="str">
        <f t="shared" si="618"/>
        <v/>
      </c>
      <c r="AR981" s="83">
        <f t="shared" si="618"/>
        <v>1.8783225727957244E-2</v>
      </c>
      <c r="AS981" s="83" t="str">
        <f t="shared" si="618"/>
        <v/>
      </c>
      <c r="AT981" s="83" t="str">
        <f t="shared" si="618"/>
        <v/>
      </c>
      <c r="AU981" s="83">
        <f t="shared" ca="1" si="595"/>
        <v>56</v>
      </c>
      <c r="AV981" s="50" t="str">
        <f t="shared" si="614"/>
        <v>Ho Chi Minh City_2013</v>
      </c>
      <c r="AW981" s="83">
        <f t="shared" si="619"/>
        <v>0.16288174398970726</v>
      </c>
      <c r="AX981" s="83">
        <f t="shared" si="619"/>
        <v>3.1360749441544269E-3</v>
      </c>
      <c r="AY981" s="83">
        <f t="shared" si="619"/>
        <v>7.0608348976139304E-4</v>
      </c>
      <c r="AZ981" s="83">
        <f t="shared" si="619"/>
        <v>0.11664622470087409</v>
      </c>
      <c r="BA981" s="83">
        <f t="shared" ca="1" si="596"/>
        <v>86</v>
      </c>
      <c r="BB981" s="50" t="str">
        <f t="shared" si="615"/>
        <v>Ho Chi Minh City_2013</v>
      </c>
      <c r="BC981" s="83" t="str">
        <f t="shared" si="597"/>
        <v/>
      </c>
      <c r="BD981" s="83" t="str">
        <f t="shared" si="598"/>
        <v/>
      </c>
      <c r="BE981" s="83" t="e">
        <f t="shared" ca="1" si="599"/>
        <v>#VALUE!</v>
      </c>
      <c r="BF981" s="50" t="str">
        <f t="shared" si="616"/>
        <v>Ho Chi Minh City_2013</v>
      </c>
    </row>
    <row r="982" spans="1:58" ht="15" customHeight="1">
      <c r="A982" s="25">
        <f t="shared" si="608"/>
        <v>55</v>
      </c>
      <c r="B982" s="25">
        <v>151</v>
      </c>
      <c r="C982" s="112" t="str">
        <f t="shared" si="592"/>
        <v>Milan_2013</v>
      </c>
      <c r="D982" s="112" t="str">
        <f>IFERROR(VLOOKUP($C982,'Analysis-must not modify'!$C:$G,4,FALSE),"")</f>
        <v>Italy</v>
      </c>
      <c r="E982" s="112" t="str">
        <f>IFERROR(VLOOKUP($C982,'Analysis-must not modify'!$C:$G,5,FALSE),"")</f>
        <v>Europe</v>
      </c>
      <c r="F982" s="112" t="str">
        <f t="shared" si="600"/>
        <v>Europe</v>
      </c>
      <c r="G982" s="121">
        <f>VLOOKUP(C982,'Analysis-must not modify'!C:D,2,FALSE)</f>
        <v>2013</v>
      </c>
      <c r="H982" s="121" t="str">
        <f>VLOOKUP(C982,'Analysis-must not modify'!C:FF,160,FALSE)</f>
        <v>No</v>
      </c>
      <c r="I982" s="121" t="str">
        <f>VLOOKUP(C982,'Analysis-must not modify'!C:FI,161,FALSE)</f>
        <v>Sub-tropical</v>
      </c>
      <c r="J982" s="121">
        <f>VLOOKUP(C982,'Analysis-must not modify'!C:FI,162,FALSE)</f>
        <v>51407.729772609433</v>
      </c>
      <c r="K982" s="121">
        <f>VLOOKUP(C982,'Analysis-must not modify'!C:FI,163,FALSE)</f>
        <v>7438.9120879120883</v>
      </c>
      <c r="L982" s="121">
        <f t="shared" si="601"/>
        <v>1</v>
      </c>
      <c r="M982" s="121">
        <f t="shared" si="602"/>
        <v>1</v>
      </c>
      <c r="N982" s="121">
        <f t="shared" si="603"/>
        <v>1</v>
      </c>
      <c r="O982" s="121">
        <f t="shared" si="604"/>
        <v>1</v>
      </c>
      <c r="P982" s="121">
        <f t="shared" si="609"/>
        <v>1</v>
      </c>
      <c r="Q982" s="121">
        <f t="shared" si="605"/>
        <v>0</v>
      </c>
      <c r="R982" s="121" t="str">
        <f t="shared" si="606"/>
        <v/>
      </c>
      <c r="S982" s="122" t="str">
        <f t="shared" si="607"/>
        <v/>
      </c>
      <c r="T982" s="121" t="str">
        <f t="shared" si="593"/>
        <v/>
      </c>
      <c r="U982" s="121" t="str">
        <f>IFERROR(IF('Analysis_2-must not modify'!$R982="","",IF($S$823="Total GHG",IF($T$823="All sectors",AA160,IF($T$823="Stationary",AB160,IF($T$823="Transportation",AC160,IF($T$823="Waste",AD160,IF($T$823="IPPU",AE160,Iif($T$823="AFOLU",AF160)))))),IF($S$823="Per capita",IF($T$823="All sectors",AA364,IF($T$823="Stationary",AB364,IF($T$823="Transportation",AC364,IF($T$823="Waste",AD364,IF($T$823="IPPU",AE364,IF($T$823="AFOLU",AF364)))))),IF($S$823="Per unit land area (km2)",IF($T$823="All sectors",AA568,IF($T$823="Stationary",AB568,IF($T$823="Transportation",AC568,IF($T$823="Waste",AD568,IF($T$823="IPPU",AE568,IF($T$823="AFOLU",AF568)))))),IF($S$823="Per unit GDP ($m)",IF($T$823="All sectors",AA772,IF($T$823="Stationary",AB772,IF($T$823="Transportation",AC772,IF($T$823="Waste",AD772,IF($T$823="IPPU",AE772,IF($T$823="AFOLU",AF772)))))),""))))),"")</f>
        <v/>
      </c>
      <c r="V982" s="124" t="str">
        <f>IF('Analysis_2-must not modify'!$T982="","",IF($S$823="Total GHG",IF($T$823="All sectors",U160,IF($T$823="Stationary",AG160,IF($T$823="Transportation",AP160,IF($T$823="Waste",AV160,IF($T$823="IPPU",BA160,Iif($T$823="AFOLU",BD160)))))),IF($S$823="Per capita",IF($T$823="All sectors",U364,IF($T$823="Stationary",AG364,IF($T$823="Transportation",AP364,IF($T$823="Waste",AV364,IF($T$823="IPPU",BA364,IF($T$823="AFOLU",BD364)))))),IF($S$823="Per unit land area (km2)",IF($T$823="All sectors",U568,IF($T$823="Stationary",AG568,IF($T$823="Transportation",AP568,IF($T$823="Waste",AV568,IF($T$823="IPPU",BA568,Iif($T$823="AFOLU",BD568)))))),IF($S$823="Per unit GDP ($m)",IF($T$823="All sectors",U772,IF($T$823="Stationary",AG772,IF($T$823="Transportation",AP772,IF($T$823="Waste",AV772,IF($T$823="IPPU",BA160,IF($T$823="AFOLU",BD772)))))),"")))))</f>
        <v/>
      </c>
      <c r="W982" s="124" t="str">
        <f>IF('Analysis_2-must not modify'!$T982="","",IF($S$823="Total GHG",IF($T$823="All sectors",V160,IF($T$823="Stationary",AH160,IF($T$823="Transportation",AQ160,IF($T$823="Waste",AW160,IF($T$823="IPPU",BB160,Iif($T$823="AFOLU",BE160)))))),IF($S$823="Per capita",IF($T$823="All sectors",V364,IF($T$823="Stationary",AH364,IF($T$823="Transportation",AQ364,IF($T$823="Waste",AW364,IF($T$823="IPPU",BB364,IF($T$823="AFOLU",BE364)))))),IF($S$823="Per unit land area (km2)",IF($T$823="All sectors",V568,IF($T$823="Stationary",AH568,IF($T$823="Transportation",AQ568,IF($T$823="Waste",AW568,IF($T$823="IPPU",BB568,Iif($T$823="AFOLU",BE568)))))),IF($S$823="Per unit GDP ($m)",IF($T$823="All sectors",V772,IF($T$823="Stationary",AH772,IF($T$823="Transportation",AQ772,IF($T$823="Waste",AW772,IF($T$823="IPPU",BB160,IF($T$823="AFOLU",BE772)))))),"")))))</f>
        <v/>
      </c>
      <c r="X982" s="124" t="str">
        <f>IF('Analysis_2-must not modify'!$T982="","",IF($S$823="Total GHG",IF($T$823="All sectors",W160,IF($T$823="Stationary",AI160,IF($T$823="Transportation",AR160,IF($T$823="Waste",AX160,IF($T$823="IPPU","",IF($T$823="AFOLU",BF160)))))),IF($S$823="Per capita",IF($T$823="All sectors",W364,IF($T$823="Stationary",AI364,IF($T$823="Transportation",AR364,IF($T$823="Waste",AX364,IF($T$823="IPPU","",IF($T$823="AFOLU",BF364)))))),IF($S$823="Per unit land area (km2)",IF($T$823="All sectors",W568,IF($T$823="Stationary",AI568,IF($T$823="Transportation",AR568,IF($T$823="Waste",AX568,IF($T$823="IPPU","",IF($T$823="AFOLU",BF568)))))),IF($S$823="Per unit GDP ($m)",IF($T$823="All sectors",W772,IF($T$823="Stationary",AI772,IF($T$823="Transportation",AR772,IF($T$823="Waste",AX772,IF($T$823="IPPU","",IF($T$823="AFOLU",BF772)))))),"")))))</f>
        <v/>
      </c>
      <c r="Y982" s="124" t="str">
        <f>IF('Analysis_2-must not modify'!$T982="","",IF($S$823="Total GHG",IF($T$823="All sectors",X160,IF($T$823="Stationary",AJ160,IF($T$823="Transportation",AS160,IF($T$823="Waste",AY160,"")))),IF($S$823="Per capita",IF($T$823="All sectors",X364,IF($T$823="Stationary",AJ364,IF($T$823="Transportation",AS364,IF($T$823="Waste",AY364,"")))),IF($S$823="Per unit land area (km2)",IF($T$823="All sectors",X568,IF($T$823="Stationary",AJ568,IF($T$823="Transportation",AS568,IF($T$823="Waste",AY568,"")))),IF($S$823="Per unit GDP ($m)",IF($T$823="All sectors",X772,IF($T$823="Stationary",AJ772,IF($T$823="Transportation",AS772,IF($T$823="Waste",AY772,"")))),"")))))</f>
        <v/>
      </c>
      <c r="Z982" s="124" t="str">
        <f>IF('Analysis_2-must not modify'!$T982="","",IF($S$823="Total GHG",IF($T$823="All sectors",Y160,IF($T$823="Stationary",AK160,IF($T$823="Transportation",AT160,""))),IF($S$823="Per capita",IF($T$823="All sectors",Y364,IF($T$823="Stationary",AK364,IF($T$823="Transportation",AT364,""))),IF($S$823="Per unit land area (km2)",IF($T$823="All sectors",Y568,IF($T$823="Stationary",AK568,IF($T$823="Transportation",AT568,""))),IF($S$823="Per unit GDP ($m)",IF($T$823="All sectors",Y772,IF($T$823="Stationary",AK772,IF($T$823="Transportation",AT772,""))),"")))))</f>
        <v/>
      </c>
      <c r="AA982" s="124" t="str">
        <f>IF('Analysis_2-must not modify'!$T982="","",IF($S$823="Total GHG",IF($T$823="All sectors","",IF($T$823="Stationary",AL160,"")),IF($S$823="Per capita",IF($T$823="All sectors","",IF($T$823="Stationary",AL364,"")),IF($S$823="Per unit land area (km2)",IF($T$823="All sectors","",IF($T$823="Stationary",AL568,"")),IF($S$823="Per unit GDP ($m)",IF($T$823="All sectors","",IF($T$823="Stationary",AL772,"")),"")))))</f>
        <v/>
      </c>
      <c r="AB982" s="124" t="str">
        <f>IF('Analysis_2-must not modify'!$T982="","",IF($S$823="Total GHG",IF($T$823="All sectors","",IF($T$823="Stationary",AM160,"")),IF($S$823="Per capita",IF($T$823="All sectors","",IF($T$823="Stationary",AM364,"")),IF($S$823="Per unit land area (km2)",IF($T$823="All sectors","",IF($T$823="Stationary",AM568,"")),IF($S$823="Per unit GDP ($m)",IF($T$823="All sectors","",IF($T$823="Stationary",AM772,"")),"")))))</f>
        <v/>
      </c>
      <c r="AC982" s="124" t="str">
        <f>IF('Analysis_2-must not modify'!$T982="","",IF($S$823="Total GHG",IF($T$823="All sectors","",IF($T$823="Stationary",AN160,"")),IF($S$823="Per capita",IF($T$823="All sectors","",IF($T$823="Stationary",AN364,"")),IF($S$823="Per unit land area (km2)",IF($T$823="All sectors","",IF($T$823="Stationary",AN568,"")),IF($S$823="Per unit GDP ($m)",IF($T$823="All sectors","",IF($T$823="Stationary",AN772,"")),"")))))</f>
        <v/>
      </c>
      <c r="AD982" s="121" t="str">
        <f>IF(U982&lt;X$1+1,U982,IF('Analysis_2-must not modify'!$U982="","",RANK('Analysis_2-must not modify'!$U982,rankORIGINAL)+'Analysis_2-must not modify'!X$1))</f>
        <v/>
      </c>
      <c r="AE982" s="50" t="str">
        <f t="shared" si="610"/>
        <v/>
      </c>
      <c r="AF982" s="83">
        <f t="shared" ref="AF982:AM991" si="620">IF($S$823="Total GHG",AG160,IF($S$823="Per capita",AG364,IF($S$823="Per unit land area (km2)",AG568,IF($S$823="Per unit GDP ($m)",AG772,""))))</f>
        <v>1.7494450821918994</v>
      </c>
      <c r="AG982" s="83">
        <f t="shared" si="620"/>
        <v>1.2590827549739996</v>
      </c>
      <c r="AH982" s="83">
        <f t="shared" si="620"/>
        <v>0.80557809171043204</v>
      </c>
      <c r="AI982" s="83" t="str">
        <f t="shared" si="620"/>
        <v/>
      </c>
      <c r="AJ982" s="83" t="str">
        <f t="shared" si="620"/>
        <v/>
      </c>
      <c r="AK982" s="83" t="str">
        <f t="shared" si="620"/>
        <v/>
      </c>
      <c r="AL982" s="83" t="str">
        <f t="shared" si="620"/>
        <v/>
      </c>
      <c r="AM982" s="83">
        <f t="shared" si="620"/>
        <v>2.8551448326415638E-2</v>
      </c>
      <c r="AN982" s="83">
        <f t="shared" ca="1" si="594"/>
        <v>62</v>
      </c>
      <c r="AO982" s="50" t="str">
        <f t="shared" si="612"/>
        <v/>
      </c>
      <c r="AP982" s="83">
        <f t="shared" ref="AP982:AT991" si="621">IF($S$823="Total GHG",AP160,IF($S$823="Per capita",AP364,IF($S$823="Per unit land area (km2)",AP568,IF($S$823="Per unit GDP ($m)",AP772,""))))</f>
        <v>0.66207155571365128</v>
      </c>
      <c r="AQ982" s="83">
        <f t="shared" si="621"/>
        <v>1.4744533189755609E-2</v>
      </c>
      <c r="AR982" s="83" t="str">
        <f t="shared" si="621"/>
        <v/>
      </c>
      <c r="AS982" s="83" t="str">
        <f t="shared" si="621"/>
        <v/>
      </c>
      <c r="AT982" s="83">
        <f t="shared" si="621"/>
        <v>4.1404349049621756E-3</v>
      </c>
      <c r="AU982" s="83">
        <f t="shared" ca="1" si="595"/>
        <v>141</v>
      </c>
      <c r="AV982" s="50" t="str">
        <f t="shared" si="614"/>
        <v/>
      </c>
      <c r="AW982" s="83" t="str">
        <f t="shared" si="619"/>
        <v/>
      </c>
      <c r="AX982" s="83" t="str">
        <f t="shared" si="619"/>
        <v/>
      </c>
      <c r="AY982" s="83" t="str">
        <f t="shared" si="619"/>
        <v/>
      </c>
      <c r="AZ982" s="83">
        <f t="shared" si="619"/>
        <v>6.9920551961397247E-3</v>
      </c>
      <c r="BA982" s="83">
        <f t="shared" ca="1" si="596"/>
        <v>155</v>
      </c>
      <c r="BB982" s="50" t="str">
        <f t="shared" si="615"/>
        <v/>
      </c>
      <c r="BC982" s="83" t="str">
        <f t="shared" si="597"/>
        <v/>
      </c>
      <c r="BD982" s="83" t="str">
        <f t="shared" si="598"/>
        <v/>
      </c>
      <c r="BE982" s="83" t="e">
        <f t="shared" ca="1" si="599"/>
        <v>#VALUE!</v>
      </c>
      <c r="BF982" s="50" t="str">
        <f t="shared" si="616"/>
        <v/>
      </c>
    </row>
    <row r="983" spans="1:58" ht="15" customHeight="1">
      <c r="A983" s="25">
        <f t="shared" si="608"/>
        <v>56</v>
      </c>
      <c r="B983" s="25">
        <v>152</v>
      </c>
      <c r="C983" s="112" t="str">
        <f t="shared" si="592"/>
        <v>Milan_2015</v>
      </c>
      <c r="D983" s="112" t="str">
        <f>IFERROR(VLOOKUP($C983,'Analysis-must not modify'!$C:$G,4,FALSE),"")</f>
        <v>Italy</v>
      </c>
      <c r="E983" s="112" t="str">
        <f>IFERROR(VLOOKUP($C983,'Analysis-must not modify'!$C:$G,5,FALSE),"")</f>
        <v>Europe</v>
      </c>
      <c r="F983" s="112" t="str">
        <f t="shared" si="600"/>
        <v>Europe</v>
      </c>
      <c r="G983" s="121">
        <f>VLOOKUP(C983,'Analysis-must not modify'!C:D,2,FALSE)</f>
        <v>2015</v>
      </c>
      <c r="H983" s="121" t="str">
        <f>VLOOKUP(C983,'Analysis-must not modify'!C:FF,160,FALSE)</f>
        <v>Yes</v>
      </c>
      <c r="I983" s="121" t="str">
        <f>VLOOKUP(C983,'Analysis-must not modify'!C:FI,161,FALSE)</f>
        <v>Sub-tropical</v>
      </c>
      <c r="J983" s="121">
        <f>VLOOKUP(C983,'Analysis-must not modify'!C:FI,162,FALSE)</f>
        <v>58072.550378905245</v>
      </c>
      <c r="K983" s="121">
        <f>VLOOKUP(C983,'Analysis-must not modify'!C:FI,163,FALSE)</f>
        <v>7394.7857142857147</v>
      </c>
      <c r="L983" s="121">
        <f t="shared" si="601"/>
        <v>1</v>
      </c>
      <c r="M983" s="121">
        <f t="shared" si="602"/>
        <v>1</v>
      </c>
      <c r="N983" s="121">
        <f t="shared" si="603"/>
        <v>1</v>
      </c>
      <c r="O983" s="121">
        <f t="shared" si="604"/>
        <v>1</v>
      </c>
      <c r="P983" s="121">
        <f t="shared" si="609"/>
        <v>1</v>
      </c>
      <c r="Q983" s="121">
        <f t="shared" si="605"/>
        <v>1</v>
      </c>
      <c r="R983" s="121" t="str">
        <f t="shared" si="606"/>
        <v>Milan_2015</v>
      </c>
      <c r="S983" s="122">
        <f t="shared" si="607"/>
        <v>2015</v>
      </c>
      <c r="T983" s="121" t="str">
        <f t="shared" si="593"/>
        <v>Milan_2015</v>
      </c>
      <c r="U983" s="121">
        <f ca="1">IFERROR(IF('Analysis_2-must not modify'!$R983="","",IF($S$823="Total GHG",IF($T$823="All sectors",AA161,IF($T$823="Stationary",AB161,IF($T$823="Transportation",AC161,IF($T$823="Waste",AD161,IF($T$823="IPPU",AE161,Iif($T$823="AFOLU",AF161)))))),IF($S$823="Per capita",IF($T$823="All sectors",AA365,IF($T$823="Stationary",AB365,IF($T$823="Transportation",AC365,IF($T$823="Waste",AD365,IF($T$823="IPPU",AE365,IF($T$823="AFOLU",AF365)))))),IF($S$823="Per unit land area (km2)",IF($T$823="All sectors",AA569,IF($T$823="Stationary",AB569,IF($T$823="Transportation",AC569,IF($T$823="Waste",AD569,IF($T$823="IPPU",AE569,IF($T$823="AFOLU",AF569)))))),IF($S$823="Per unit GDP ($m)",IF($T$823="All sectors",AA773,IF($T$823="Stationary",AB773,IF($T$823="Transportation",AC773,IF($T$823="Waste",AD773,IF($T$823="IPPU",AE773,IF($T$823="AFOLU",AF773)))))),""))))),"")</f>
        <v>99</v>
      </c>
      <c r="V983" s="124">
        <f>IF('Analysis_2-must not modify'!$T983="","",IF($S$823="Total GHG",IF($T$823="All sectors",U161,IF($T$823="Stationary",AG161,IF($T$823="Transportation",AP161,IF($T$823="Waste",AV161,IF($T$823="IPPU",BA161,Iif($T$823="AFOLU",BD161)))))),IF($S$823="Per capita",IF($T$823="All sectors",U365,IF($T$823="Stationary",AG365,IF($T$823="Transportation",AP365,IF($T$823="Waste",AV365,IF($T$823="IPPU",BA365,IF($T$823="AFOLU",BD365)))))),IF($S$823="Per unit land area (km2)",IF($T$823="All sectors",U569,IF($T$823="Stationary",AG569,IF($T$823="Transportation",AP569,IF($T$823="Waste",AV569,IF($T$823="IPPU",BA569,Iif($T$823="AFOLU",BD569)))))),IF($S$823="Per unit GDP ($m)",IF($T$823="All sectors",U773,IF($T$823="Stationary",AG773,IF($T$823="Transportation",AP773,IF($T$823="Waste",AV773,IF($T$823="IPPU",BA161,IF($T$823="AFOLU",BD773)))))),"")))))</f>
        <v>3.7718667640419432</v>
      </c>
      <c r="W983" s="124">
        <f>IF('Analysis_2-must not modify'!$T983="","",IF($S$823="Total GHG",IF($T$823="All sectors",V161,IF($T$823="Stationary",AH161,IF($T$823="Transportation",AQ161,IF($T$823="Waste",AW161,IF($T$823="IPPU",BB161,Iif($T$823="AFOLU",BE161)))))),IF($S$823="Per capita",IF($T$823="All sectors",V365,IF($T$823="Stationary",AH365,IF($T$823="Transportation",AQ365,IF($T$823="Waste",AW365,IF($T$823="IPPU",BB365,IF($T$823="AFOLU",BE365)))))),IF($S$823="Per unit land area (km2)",IF($T$823="All sectors",V569,IF($T$823="Stationary",AH569,IF($T$823="Transportation",AQ569,IF($T$823="Waste",AW569,IF($T$823="IPPU",BB569,Iif($T$823="AFOLU",BE569)))))),IF($S$823="Per unit GDP ($m)",IF($T$823="All sectors",V773,IF($T$823="Stationary",AH773,IF($T$823="Transportation",AQ773,IF($T$823="Waste",AW773,IF($T$823="IPPU",BB161,IF($T$823="AFOLU",BE773)))))),"")))))</f>
        <v>0.65365294679129737</v>
      </c>
      <c r="X983" s="124">
        <f>IF('Analysis_2-must not modify'!$T983="","",IF($S$823="Total GHG",IF($T$823="All sectors",W161,IF($T$823="Stationary",AI161,IF($T$823="Transportation",AR161,IF($T$823="Waste",AX161,IF($T$823="IPPU","",IF($T$823="AFOLU",BF161)))))),IF($S$823="Per capita",IF($T$823="All sectors",W365,IF($T$823="Stationary",AI365,IF($T$823="Transportation",AR365,IF($T$823="Waste",AX365,IF($T$823="IPPU","",IF($T$823="AFOLU",BF365)))))),IF($S$823="Per unit land area (km2)",IF($T$823="All sectors",W569,IF($T$823="Stationary",AI569,IF($T$823="Transportation",AR569,IF($T$823="Waste",AX569,IF($T$823="IPPU","",IF($T$823="AFOLU",BF569)))))),IF($S$823="Per unit GDP ($m)",IF($T$823="All sectors",W773,IF($T$823="Stationary",AI773,IF($T$823="Transportation",AR773,IF($T$823="Waste",AX773,IF($T$823="IPPU","",IF($T$823="AFOLU",BF773)))))),"")))))</f>
        <v>7.1537110567673479E-3</v>
      </c>
      <c r="Y983" s="124" t="str">
        <f>IF('Analysis_2-must not modify'!$T983="","",IF($S$823="Total GHG",IF($T$823="All sectors",X161,IF($T$823="Stationary",AJ161,IF($T$823="Transportation",AS161,IF($T$823="Waste",AY161,"")))),IF($S$823="Per capita",IF($T$823="All sectors",X365,IF($T$823="Stationary",AJ365,IF($T$823="Transportation",AS365,IF($T$823="Waste",AY365,"")))),IF($S$823="Per unit land area (km2)",IF($T$823="All sectors",X569,IF($T$823="Stationary",AJ569,IF($T$823="Transportation",AS569,IF($T$823="Waste",AY569,"")))),IF($S$823="Per unit GDP ($m)",IF($T$823="All sectors",X773,IF($T$823="Stationary",AJ773,IF($T$823="Transportation",AS773,IF($T$823="Waste",AY773,"")))),"")))))</f>
        <v/>
      </c>
      <c r="Z983" s="124" t="str">
        <f>IF('Analysis_2-must not modify'!$T983="","",IF($S$823="Total GHG",IF($T$823="All sectors",Y161,IF($T$823="Stationary",AK161,IF($T$823="Transportation",AT161,""))),IF($S$823="Per capita",IF($T$823="All sectors",Y365,IF($T$823="Stationary",AK365,IF($T$823="Transportation",AT365,""))),IF($S$823="Per unit land area (km2)",IF($T$823="All sectors",Y569,IF($T$823="Stationary",AK569,IF($T$823="Transportation",AT569,""))),IF($S$823="Per unit GDP ($m)",IF($T$823="All sectors",Y773,IF($T$823="Stationary",AK773,IF($T$823="Transportation",AT773,""))),"")))))</f>
        <v/>
      </c>
      <c r="AA983" s="124" t="str">
        <f>IF('Analysis_2-must not modify'!$T983="","",IF($S$823="Total GHG",IF($T$823="All sectors","",IF($T$823="Stationary",AL161,"")),IF($S$823="Per capita",IF($T$823="All sectors","",IF($T$823="Stationary",AL365,"")),IF($S$823="Per unit land area (km2)",IF($T$823="All sectors","",IF($T$823="Stationary",AL569,"")),IF($S$823="Per unit GDP ($m)",IF($T$823="All sectors","",IF($T$823="Stationary",AL773,"")),"")))))</f>
        <v/>
      </c>
      <c r="AB983" s="124" t="str">
        <f>IF('Analysis_2-must not modify'!$T983="","",IF($S$823="Total GHG",IF($T$823="All sectors","",IF($T$823="Stationary",AM161,"")),IF($S$823="Per capita",IF($T$823="All sectors","",IF($T$823="Stationary",AM365,"")),IF($S$823="Per unit land area (km2)",IF($T$823="All sectors","",IF($T$823="Stationary",AM569,"")),IF($S$823="Per unit GDP ($m)",IF($T$823="All sectors","",IF($T$823="Stationary",AM773,"")),"")))))</f>
        <v/>
      </c>
      <c r="AC983" s="124" t="str">
        <f>IF('Analysis_2-must not modify'!$T983="","",IF($S$823="Total GHG",IF($T$823="All sectors","",IF($T$823="Stationary",AN161,"")),IF($S$823="Per capita",IF($T$823="All sectors","",IF($T$823="Stationary",AN365,"")),IF($S$823="Per unit land area (km2)",IF($T$823="All sectors","",IF($T$823="Stationary",AN569,"")),IF($S$823="Per unit GDP ($m)",IF($T$823="All sectors","",IF($T$823="Stationary",AN773,"")),"")))))</f>
        <v/>
      </c>
      <c r="AD983" s="121">
        <f ca="1">IF(U983&lt;X$1+1,U983,IF('Analysis_2-must not modify'!$U983="","",RANK('Analysis_2-must not modify'!$U983,rankORIGINAL)+'Analysis_2-must not modify'!X$1))</f>
        <v>28</v>
      </c>
      <c r="AE983" s="50" t="str">
        <f t="shared" si="610"/>
        <v>Milan_2015</v>
      </c>
      <c r="AF983" s="83">
        <f t="shared" si="620"/>
        <v>1.7373435257176086</v>
      </c>
      <c r="AG983" s="83">
        <f t="shared" si="620"/>
        <v>1.1901664309826061</v>
      </c>
      <c r="AH983" s="83">
        <f t="shared" si="620"/>
        <v>0.78928573035348615</v>
      </c>
      <c r="AI983" s="83" t="str">
        <f t="shared" si="620"/>
        <v/>
      </c>
      <c r="AJ983" s="83" t="str">
        <f t="shared" si="620"/>
        <v/>
      </c>
      <c r="AK983" s="83" t="str">
        <f t="shared" si="620"/>
        <v/>
      </c>
      <c r="AL983" s="83" t="str">
        <f t="shared" si="620"/>
        <v/>
      </c>
      <c r="AM983" s="83">
        <f t="shared" si="620"/>
        <v>2.8721821333167086E-2</v>
      </c>
      <c r="AN983" s="83">
        <f t="shared" ca="1" si="594"/>
        <v>64</v>
      </c>
      <c r="AO983" s="50" t="str">
        <f t="shared" si="612"/>
        <v>Milan_2015</v>
      </c>
      <c r="AP983" s="83">
        <f t="shared" si="621"/>
        <v>0.63384110141968708</v>
      </c>
      <c r="AQ983" s="83">
        <f t="shared" si="621"/>
        <v>1.5646703546846621E-2</v>
      </c>
      <c r="AR983" s="83" t="str">
        <f t="shared" si="621"/>
        <v/>
      </c>
      <c r="AS983" s="83" t="str">
        <f t="shared" si="621"/>
        <v/>
      </c>
      <c r="AT983" s="83">
        <f t="shared" si="621"/>
        <v>4.1651418247636626E-3</v>
      </c>
      <c r="AU983" s="83">
        <f t="shared" ca="1" si="595"/>
        <v>144</v>
      </c>
      <c r="AV983" s="50" t="str">
        <f t="shared" si="614"/>
        <v>Milan_2015</v>
      </c>
      <c r="AW983" s="83" t="str">
        <f t="shared" si="619"/>
        <v/>
      </c>
      <c r="AX983" s="83" t="str">
        <f t="shared" si="619"/>
        <v/>
      </c>
      <c r="AY983" s="83" t="str">
        <f t="shared" si="619"/>
        <v/>
      </c>
      <c r="AZ983" s="83">
        <f t="shared" si="619"/>
        <v>7.1537110567673479E-3</v>
      </c>
      <c r="BA983" s="83">
        <f t="shared" ca="1" si="596"/>
        <v>154</v>
      </c>
      <c r="BB983" s="50" t="str">
        <f t="shared" si="615"/>
        <v>Milan_2015</v>
      </c>
      <c r="BC983" s="83" t="str">
        <f t="shared" si="597"/>
        <v/>
      </c>
      <c r="BD983" s="83" t="str">
        <f t="shared" si="598"/>
        <v/>
      </c>
      <c r="BE983" s="83" t="e">
        <f t="shared" ca="1" si="599"/>
        <v>#VALUE!</v>
      </c>
      <c r="BF983" s="50" t="str">
        <f t="shared" si="616"/>
        <v>Milan_2015</v>
      </c>
    </row>
    <row r="984" spans="1:58" ht="15" customHeight="1">
      <c r="A984" s="25">
        <f t="shared" si="608"/>
        <v>57</v>
      </c>
      <c r="B984" s="25">
        <v>153</v>
      </c>
      <c r="C984" s="112" t="str">
        <f t="shared" si="592"/>
        <v>Venice_2016</v>
      </c>
      <c r="D984" s="112" t="str">
        <f>IFERROR(VLOOKUP($C984,'Analysis-must not modify'!$C:$G,4,FALSE),"")</f>
        <v>Italy</v>
      </c>
      <c r="E984" s="112" t="str">
        <f>IFERROR(VLOOKUP($C984,'Analysis-must not modify'!$C:$G,5,FALSE),"")</f>
        <v>Europe</v>
      </c>
      <c r="F984" s="112" t="str">
        <f t="shared" si="600"/>
        <v>Europe</v>
      </c>
      <c r="G984" s="121">
        <f>VLOOKUP(C984,'Analysis-must not modify'!C:D,2,FALSE)</f>
        <v>2016</v>
      </c>
      <c r="H984" s="121" t="str">
        <f>VLOOKUP(C984,'Analysis-must not modify'!C:FF,160,FALSE)</f>
        <v>Yes</v>
      </c>
      <c r="I984" s="121" t="str">
        <f>VLOOKUP(C984,'Analysis-must not modify'!C:FI,161,FALSE)</f>
        <v>Sub-tropical</v>
      </c>
      <c r="J984" s="121">
        <f>VLOOKUP(C984,'Analysis-must not modify'!C:FI,162,FALSE)</f>
        <v>38888.146465321392</v>
      </c>
      <c r="K984" s="121">
        <f>VLOOKUP(C984,'Analysis-must not modify'!C:FI,163,FALSE)</f>
        <v>631.7509708854958</v>
      </c>
      <c r="L984" s="121">
        <f t="shared" si="601"/>
        <v>1</v>
      </c>
      <c r="M984" s="121">
        <f t="shared" si="602"/>
        <v>1</v>
      </c>
      <c r="N984" s="121">
        <f t="shared" si="603"/>
        <v>1</v>
      </c>
      <c r="O984" s="121">
        <f t="shared" si="604"/>
        <v>1</v>
      </c>
      <c r="P984" s="121">
        <f t="shared" si="609"/>
        <v>1</v>
      </c>
      <c r="Q984" s="121">
        <f t="shared" si="605"/>
        <v>1</v>
      </c>
      <c r="R984" s="121" t="str">
        <f t="shared" si="606"/>
        <v>Venice_2016</v>
      </c>
      <c r="S984" s="122">
        <f t="shared" si="607"/>
        <v>2016</v>
      </c>
      <c r="T984" s="121" t="str">
        <f t="shared" si="593"/>
        <v>Venice_2016</v>
      </c>
      <c r="U984" s="121">
        <f ca="1">IFERROR(IF('Analysis_2-must not modify'!$R984="","",IF($S$823="Total GHG",IF($T$823="All sectors",AA162,IF($T$823="Stationary",AB162,IF($T$823="Transportation",AC162,IF($T$823="Waste",AD162,IF($T$823="IPPU",AE162,Iif($T$823="AFOLU",AF162)))))),IF($S$823="Per capita",IF($T$823="All sectors",AA366,IF($T$823="Stationary",AB366,IF($T$823="Transportation",AC366,IF($T$823="Waste",AD366,IF($T$823="IPPU",AE366,IF($T$823="AFOLU",AF366)))))),IF($S$823="Per unit land area (km2)",IF($T$823="All sectors",AA570,IF($T$823="Stationary",AB570,IF($T$823="Transportation",AC570,IF($T$823="Waste",AD570,IF($T$823="IPPU",AE570,IF($T$823="AFOLU",AF570)))))),IF($S$823="Per unit GDP ($m)",IF($T$823="All sectors",AA774,IF($T$823="Stationary",AB774,IF($T$823="Transportation",AC774,IF($T$823="Waste",AD774,IF($T$823="IPPU",AE774,IF($T$823="AFOLU",AF774)))))),""))))),"")</f>
        <v>22</v>
      </c>
      <c r="V984" s="124">
        <f>IF('Analysis_2-must not modify'!$T984="","",IF($S$823="Total GHG",IF($T$823="All sectors",U162,IF($T$823="Stationary",AG162,IF($T$823="Transportation",AP162,IF($T$823="Waste",AV162,IF($T$823="IPPU",BA162,Iif($T$823="AFOLU",BD162)))))),IF($S$823="Per capita",IF($T$823="All sectors",U366,IF($T$823="Stationary",AG366,IF($T$823="Transportation",AP366,IF($T$823="Waste",AV366,IF($T$823="IPPU",BA366,IF($T$823="AFOLU",BD366)))))),IF($S$823="Per unit land area (km2)",IF($T$823="All sectors",U570,IF($T$823="Stationary",AG570,IF($T$823="Transportation",AP570,IF($T$823="Waste",AV570,IF($T$823="IPPU",BA570,Iif($T$823="AFOLU",BD570)))))),IF($S$823="Per unit GDP ($m)",IF($T$823="All sectors",U774,IF($T$823="Stationary",AG774,IF($T$823="Transportation",AP774,IF($T$823="Waste",AV774,IF($T$823="IPPU",BA162,IF($T$823="AFOLU",BD774)))))),"")))))</f>
        <v>8.930436174673595</v>
      </c>
      <c r="W984" s="124">
        <f>IF('Analysis_2-must not modify'!$T984="","",IF($S$823="Total GHG",IF($T$823="All sectors",V162,IF($T$823="Stationary",AH162,IF($T$823="Transportation",AQ162,IF($T$823="Waste",AW162,IF($T$823="IPPU",BB162,Iif($T$823="AFOLU",BE162)))))),IF($S$823="Per capita",IF($T$823="All sectors",V366,IF($T$823="Stationary",AH366,IF($T$823="Transportation",AQ366,IF($T$823="Waste",AW366,IF($T$823="IPPU",BB366,IF($T$823="AFOLU",BE366)))))),IF($S$823="Per unit land area (km2)",IF($T$823="All sectors",V570,IF($T$823="Stationary",AH570,IF($T$823="Transportation",AQ570,IF($T$823="Waste",AW570,IF($T$823="IPPU",BB570,Iif($T$823="AFOLU",BE570)))))),IF($S$823="Per unit GDP ($m)",IF($T$823="All sectors",V774,IF($T$823="Stationary",AH774,IF($T$823="Transportation",AQ774,IF($T$823="Waste",AW774,IF($T$823="IPPU",BB162,IF($T$823="AFOLU",BE774)))))),"")))))</f>
        <v>2.8035709202314369</v>
      </c>
      <c r="X984" s="124">
        <f>IF('Analysis_2-must not modify'!$T984="","",IF($S$823="Total GHG",IF($T$823="All sectors",W162,IF($T$823="Stationary",AI162,IF($T$823="Transportation",AR162,IF($T$823="Waste",AX162,IF($T$823="IPPU","",IF($T$823="AFOLU",BF162)))))),IF($S$823="Per capita",IF($T$823="All sectors",W366,IF($T$823="Stationary",AI366,IF($T$823="Transportation",AR366,IF($T$823="Waste",AX366,IF($T$823="IPPU","",IF($T$823="AFOLU",BF366)))))),IF($S$823="Per unit land area (km2)",IF($T$823="All sectors",W570,IF($T$823="Stationary",AI570,IF($T$823="Transportation",AR570,IF($T$823="Waste",AX570,IF($T$823="IPPU","",IF($T$823="AFOLU",BF570)))))),IF($S$823="Per unit GDP ($m)",IF($T$823="All sectors",W774,IF($T$823="Stationary",AI774,IF($T$823="Transportation",AR774,IF($T$823="Waste",AX774,IF($T$823="IPPU","",IF($T$823="AFOLU",BF774)))))),"")))))</f>
        <v>0.11529107031175427</v>
      </c>
      <c r="Y984" s="124" t="str">
        <f>IF('Analysis_2-must not modify'!$T984="","",IF($S$823="Total GHG",IF($T$823="All sectors",X162,IF($T$823="Stationary",AJ162,IF($T$823="Transportation",AS162,IF($T$823="Waste",AY162,"")))),IF($S$823="Per capita",IF($T$823="All sectors",X366,IF($T$823="Stationary",AJ366,IF($T$823="Transportation",AS366,IF($T$823="Waste",AY366,"")))),IF($S$823="Per unit land area (km2)",IF($T$823="All sectors",X570,IF($T$823="Stationary",AJ570,IF($T$823="Transportation",AS570,IF($T$823="Waste",AY570,"")))),IF($S$823="Per unit GDP ($m)",IF($T$823="All sectors",X774,IF($T$823="Stationary",AJ774,IF($T$823="Transportation",AS774,IF($T$823="Waste",AY774,"")))),"")))))</f>
        <v/>
      </c>
      <c r="Z984" s="124" t="str">
        <f>IF('Analysis_2-must not modify'!$T984="","",IF($S$823="Total GHG",IF($T$823="All sectors",Y162,IF($T$823="Stationary",AK162,IF($T$823="Transportation",AT162,""))),IF($S$823="Per capita",IF($T$823="All sectors",Y366,IF($T$823="Stationary",AK366,IF($T$823="Transportation",AT366,""))),IF($S$823="Per unit land area (km2)",IF($T$823="All sectors",Y570,IF($T$823="Stationary",AK570,IF($T$823="Transportation",AT570,""))),IF($S$823="Per unit GDP ($m)",IF($T$823="All sectors",Y774,IF($T$823="Stationary",AK774,IF($T$823="Transportation",AT774,""))),"")))))</f>
        <v/>
      </c>
      <c r="AA984" s="124" t="str">
        <f>IF('Analysis_2-must not modify'!$T984="","",IF($S$823="Total GHG",IF($T$823="All sectors","",IF($T$823="Stationary",AL162,"")),IF($S$823="Per capita",IF($T$823="All sectors","",IF($T$823="Stationary",AL366,"")),IF($S$823="Per unit land area (km2)",IF($T$823="All sectors","",IF($T$823="Stationary",AL570,"")),IF($S$823="Per unit GDP ($m)",IF($T$823="All sectors","",IF($T$823="Stationary",AL774,"")),"")))))</f>
        <v/>
      </c>
      <c r="AB984" s="124" t="str">
        <f>IF('Analysis_2-must not modify'!$T984="","",IF($S$823="Total GHG",IF($T$823="All sectors","",IF($T$823="Stationary",AM162,"")),IF($S$823="Per capita",IF($T$823="All sectors","",IF($T$823="Stationary",AM366,"")),IF($S$823="Per unit land area (km2)",IF($T$823="All sectors","",IF($T$823="Stationary",AM570,"")),IF($S$823="Per unit GDP ($m)",IF($T$823="All sectors","",IF($T$823="Stationary",AM774,"")),"")))))</f>
        <v/>
      </c>
      <c r="AC984" s="124" t="str">
        <f>IF('Analysis_2-must not modify'!$T984="","",IF($S$823="Total GHG",IF($T$823="All sectors","",IF($T$823="Stationary",AN162,"")),IF($S$823="Per capita",IF($T$823="All sectors","",IF($T$823="Stationary",AN366,"")),IF($S$823="Per unit land area (km2)",IF($T$823="All sectors","",IF($T$823="Stationary",AN570,"")),IF($S$823="Per unit GDP ($m)",IF($T$823="All sectors","",IF($T$823="Stationary",AN774,"")),"")))))</f>
        <v/>
      </c>
      <c r="AD984" s="121">
        <f ca="1">IF(U984&lt;X$1+1,U984,IF('Analysis_2-must not modify'!$U984="","",RANK('Analysis_2-must not modify'!$U984,rankORIGINAL)+'Analysis_2-must not modify'!X$1))</f>
        <v>56</v>
      </c>
      <c r="AE984" s="50" t="str">
        <f t="shared" si="610"/>
        <v>Venice_2016</v>
      </c>
      <c r="AF984" s="83">
        <f t="shared" si="620"/>
        <v>1.3938025222904915</v>
      </c>
      <c r="AG984" s="83">
        <f t="shared" si="620"/>
        <v>1.7869409354270491</v>
      </c>
      <c r="AH984" s="83">
        <f t="shared" si="620"/>
        <v>1.2957681665315668</v>
      </c>
      <c r="AI984" s="83" t="str">
        <f t="shared" si="620"/>
        <v/>
      </c>
      <c r="AJ984" s="83">
        <f t="shared" si="620"/>
        <v>2.0335322038015694E-2</v>
      </c>
      <c r="AK984" s="83" t="str">
        <f t="shared" si="620"/>
        <v/>
      </c>
      <c r="AL984" s="83" t="str">
        <f t="shared" si="620"/>
        <v/>
      </c>
      <c r="AM984" s="83">
        <f t="shared" si="620"/>
        <v>0.19979621045799048</v>
      </c>
      <c r="AN984" s="83">
        <f t="shared" ca="1" si="594"/>
        <v>19</v>
      </c>
      <c r="AO984" s="50" t="str">
        <f t="shared" si="612"/>
        <v>Venice_2016</v>
      </c>
      <c r="AP984" s="83">
        <f t="shared" si="621"/>
        <v>1.7309543495319819</v>
      </c>
      <c r="AQ984" s="83">
        <f t="shared" si="621"/>
        <v>1.2010095469188879E-2</v>
      </c>
      <c r="AR984" s="83">
        <f t="shared" si="621"/>
        <v>0.75215716181241687</v>
      </c>
      <c r="AS984" s="83">
        <f t="shared" si="621"/>
        <v>0.30844931341784931</v>
      </c>
      <c r="AT984" s="83" t="str">
        <f t="shared" si="621"/>
        <v/>
      </c>
      <c r="AU984" s="83">
        <f t="shared" ca="1" si="595"/>
        <v>23</v>
      </c>
      <c r="AV984" s="50" t="str">
        <f t="shared" si="614"/>
        <v>Venice_2016</v>
      </c>
      <c r="AW984" s="83" t="str">
        <f t="shared" si="619"/>
        <v/>
      </c>
      <c r="AX984" s="83">
        <f t="shared" si="619"/>
        <v>5.8784673832114699E-2</v>
      </c>
      <c r="AY984" s="83">
        <f t="shared" si="619"/>
        <v>2.5227937420056891E-2</v>
      </c>
      <c r="AZ984" s="83">
        <f t="shared" si="619"/>
        <v>3.1278459059582674E-2</v>
      </c>
      <c r="BA984" s="83">
        <f t="shared" ca="1" si="596"/>
        <v>123</v>
      </c>
      <c r="BB984" s="50" t="str">
        <f t="shared" si="615"/>
        <v>Venice_2016</v>
      </c>
      <c r="BC984" s="83" t="str">
        <f t="shared" si="597"/>
        <v/>
      </c>
      <c r="BD984" s="83" t="str">
        <f t="shared" si="598"/>
        <v/>
      </c>
      <c r="BE984" s="83" t="e">
        <f t="shared" ca="1" si="599"/>
        <v>#VALUE!</v>
      </c>
      <c r="BF984" s="50" t="str">
        <f t="shared" si="616"/>
        <v>Venice_2016</v>
      </c>
    </row>
    <row r="985" spans="1:58" ht="15" customHeight="1">
      <c r="A985" s="25">
        <f t="shared" si="608"/>
        <v>58</v>
      </c>
      <c r="B985" s="25">
        <v>154</v>
      </c>
      <c r="C985" s="112" t="str">
        <f t="shared" si="592"/>
        <v>Curitiba_2013</v>
      </c>
      <c r="D985" s="112" t="str">
        <f>IFERROR(VLOOKUP($C985,'Analysis-must not modify'!$C:$G,4,FALSE),"")</f>
        <v>Brazil</v>
      </c>
      <c r="E985" s="112" t="str">
        <f>IFERROR(VLOOKUP($C985,'Analysis-must not modify'!$C:$G,5,FALSE),"")</f>
        <v>Latin America</v>
      </c>
      <c r="F985" s="112" t="str">
        <f t="shared" si="600"/>
        <v>Latin_America</v>
      </c>
      <c r="G985" s="121">
        <f>VLOOKUP(C985,'Analysis-must not modify'!C:D,2,FALSE)</f>
        <v>2013</v>
      </c>
      <c r="H985" s="121" t="str">
        <f>VLOOKUP(C985,'Analysis-must not modify'!C:FF,160,FALSE)</f>
        <v>Yes</v>
      </c>
      <c r="I985" s="121" t="str">
        <f>VLOOKUP(C985,'Analysis-must not modify'!C:FI,161,FALSE)</f>
        <v>Highlands</v>
      </c>
      <c r="J985" s="121">
        <f>VLOOKUP(C985,'Analysis-must not modify'!C:FI,162,FALSE)</f>
        <v>18207.962733520504</v>
      </c>
      <c r="K985" s="121">
        <f>VLOOKUP(C985,'Analysis-must not modify'!C:FI,163,FALSE)</f>
        <v>4250.4505747126441</v>
      </c>
      <c r="L985" s="121">
        <f t="shared" si="601"/>
        <v>1</v>
      </c>
      <c r="M985" s="121">
        <f t="shared" si="602"/>
        <v>1</v>
      </c>
      <c r="N985" s="121">
        <f t="shared" si="603"/>
        <v>1</v>
      </c>
      <c r="O985" s="121">
        <f t="shared" si="604"/>
        <v>1</v>
      </c>
      <c r="P985" s="121">
        <f t="shared" si="609"/>
        <v>1</v>
      </c>
      <c r="Q985" s="121">
        <f t="shared" si="605"/>
        <v>1</v>
      </c>
      <c r="R985" s="121" t="str">
        <f t="shared" si="606"/>
        <v>Curitiba_2013</v>
      </c>
      <c r="S985" s="122">
        <f t="shared" si="607"/>
        <v>2013</v>
      </c>
      <c r="T985" s="121" t="str">
        <f t="shared" si="593"/>
        <v>Curitiba_2013</v>
      </c>
      <c r="U985" s="121">
        <f ca="1">IFERROR(IF('Analysis_2-must not modify'!$R985="","",IF($S$823="Total GHG",IF($T$823="All sectors",AA163,IF($T$823="Stationary",AB163,IF($T$823="Transportation",AC163,IF($T$823="Waste",AD163,IF($T$823="IPPU",AE163,Iif($T$823="AFOLU",AF163)))))),IF($S$823="Per capita",IF($T$823="All sectors",AA367,IF($T$823="Stationary",AB367,IF($T$823="Transportation",AC367,IF($T$823="Waste",AD367,IF($T$823="IPPU",AE367,IF($T$823="AFOLU",AF367)))))),IF($S$823="Per unit land area (km2)",IF($T$823="All sectors",AA571,IF($T$823="Stationary",AB571,IF($T$823="Transportation",AC571,IF($T$823="Waste",AD571,IF($T$823="IPPU",AE571,IF($T$823="AFOLU",AF571)))))),IF($S$823="Per unit GDP ($m)",IF($T$823="All sectors",AA775,IF($T$823="Stationary",AB775,IF($T$823="Transportation",AC775,IF($T$823="Waste",AD775,IF($T$823="IPPU",AE775,IF($T$823="AFOLU",AF775)))))),""))))),"")</f>
        <v>136</v>
      </c>
      <c r="V985" s="124">
        <f>IF('Analysis_2-must not modify'!$T985="","",IF($S$823="Total GHG",IF($T$823="All sectors",U163,IF($T$823="Stationary",AG163,IF($T$823="Transportation",AP163,IF($T$823="Waste",AV163,IF($T$823="IPPU",BA163,Iif($T$823="AFOLU",BD163)))))),IF($S$823="Per capita",IF($T$823="All sectors",U367,IF($T$823="Stationary",AG367,IF($T$823="Transportation",AP367,IF($T$823="Waste",AV367,IF($T$823="IPPU",BA367,IF($T$823="AFOLU",BD367)))))),IF($S$823="Per unit land area (km2)",IF($T$823="All sectors",U571,IF($T$823="Stationary",AG571,IF($T$823="Transportation",AP571,IF($T$823="Waste",AV571,IF($T$823="IPPU",BA571,Iif($T$823="AFOLU",BD571)))))),IF($S$823="Per unit GDP ($m)",IF($T$823="All sectors",U775,IF($T$823="Stationary",AG775,IF($T$823="Transportation",AP775,IF($T$823="Waste",AV775,IF($T$823="IPPU",BA163,IF($T$823="AFOLU",BD775)))))),"")))))</f>
        <v>0.36582842191057585</v>
      </c>
      <c r="W985" s="124">
        <f>IF('Analysis_2-must not modify'!$T985="","",IF($S$823="Total GHG",IF($T$823="All sectors",V163,IF($T$823="Stationary",AH163,IF($T$823="Transportation",AQ163,IF($T$823="Waste",AW163,IF($T$823="IPPU",BB163,Iif($T$823="AFOLU",BE163)))))),IF($S$823="Per capita",IF($T$823="All sectors",V367,IF($T$823="Stationary",AH367,IF($T$823="Transportation",AQ367,IF($T$823="Waste",AW367,IF($T$823="IPPU",BB367,IF($T$823="AFOLU",BE367)))))),IF($S$823="Per unit land area (km2)",IF($T$823="All sectors",V571,IF($T$823="Stationary",AH571,IF($T$823="Transportation",AQ571,IF($T$823="Waste",AW571,IF($T$823="IPPU",BB571,Iif($T$823="AFOLU",BE571)))))),IF($S$823="Per unit GDP ($m)",IF($T$823="All sectors",V775,IF($T$823="Stationary",AH775,IF($T$823="Transportation",AQ775,IF($T$823="Waste",AW775,IF($T$823="IPPU",BB163,IF($T$823="AFOLU",BE775)))))),"")))))</f>
        <v>1.5990045033058593</v>
      </c>
      <c r="X985" s="124">
        <f>IF('Analysis_2-must not modify'!$T985="","",IF($S$823="Total GHG",IF($T$823="All sectors",W163,IF($T$823="Stationary",AI163,IF($T$823="Transportation",AR163,IF($T$823="Waste",AX163,IF($T$823="IPPU","",IF($T$823="AFOLU",BF163)))))),IF($S$823="Per capita",IF($T$823="All sectors",W367,IF($T$823="Stationary",AI367,IF($T$823="Transportation",AR367,IF($T$823="Waste",AX367,IF($T$823="IPPU","",IF($T$823="AFOLU",BF367)))))),IF($S$823="Per unit land area (km2)",IF($T$823="All sectors",W571,IF($T$823="Stationary",AI571,IF($T$823="Transportation",AR571,IF($T$823="Waste",AX571,IF($T$823="IPPU","",IF($T$823="AFOLU",BF571)))))),IF($S$823="Per unit GDP ($m)",IF($T$823="All sectors",W775,IF($T$823="Stationary",AI775,IF($T$823="Transportation",AR775,IF($T$823="Waste",AX775,IF($T$823="IPPU","",IF($T$823="AFOLU",BF775)))))),"")))))</f>
        <v>0.50511761639658481</v>
      </c>
      <c r="Y985" s="124" t="str">
        <f>IF('Analysis_2-must not modify'!$T985="","",IF($S$823="Total GHG",IF($T$823="All sectors",X163,IF($T$823="Stationary",AJ163,IF($T$823="Transportation",AS163,IF($T$823="Waste",AY163,"")))),IF($S$823="Per capita",IF($T$823="All sectors",X367,IF($T$823="Stationary",AJ367,IF($T$823="Transportation",AS367,IF($T$823="Waste",AY367,"")))),IF($S$823="Per unit land area (km2)",IF($T$823="All sectors",X571,IF($T$823="Stationary",AJ571,IF($T$823="Transportation",AS571,IF($T$823="Waste",AY571,"")))),IF($S$823="Per unit GDP ($m)",IF($T$823="All sectors",X775,IF($T$823="Stationary",AJ775,IF($T$823="Transportation",AS775,IF($T$823="Waste",AY775,"")))),"")))))</f>
        <v/>
      </c>
      <c r="Z985" s="124" t="str">
        <f>IF('Analysis_2-must not modify'!$T985="","",IF($S$823="Total GHG",IF($T$823="All sectors",Y163,IF($T$823="Stationary",AK163,IF($T$823="Transportation",AT163,""))),IF($S$823="Per capita",IF($T$823="All sectors",Y367,IF($T$823="Stationary",AK367,IF($T$823="Transportation",AT367,""))),IF($S$823="Per unit land area (km2)",IF($T$823="All sectors",Y571,IF($T$823="Stationary",AK571,IF($T$823="Transportation",AT571,""))),IF($S$823="Per unit GDP ($m)",IF($T$823="All sectors",Y775,IF($T$823="Stationary",AK775,IF($T$823="Transportation",AT775,""))),"")))))</f>
        <v/>
      </c>
      <c r="AA985" s="124" t="str">
        <f>IF('Analysis_2-must not modify'!$T985="","",IF($S$823="Total GHG",IF($T$823="All sectors","",IF($T$823="Stationary",AL163,"")),IF($S$823="Per capita",IF($T$823="All sectors","",IF($T$823="Stationary",AL367,"")),IF($S$823="Per unit land area (km2)",IF($T$823="All sectors","",IF($T$823="Stationary",AL571,"")),IF($S$823="Per unit GDP ($m)",IF($T$823="All sectors","",IF($T$823="Stationary",AL775,"")),"")))))</f>
        <v/>
      </c>
      <c r="AB985" s="124" t="str">
        <f>IF('Analysis_2-must not modify'!$T985="","",IF($S$823="Total GHG",IF($T$823="All sectors","",IF($T$823="Stationary",AM163,"")),IF($S$823="Per capita",IF($T$823="All sectors","",IF($T$823="Stationary",AM367,"")),IF($S$823="Per unit land area (km2)",IF($T$823="All sectors","",IF($T$823="Stationary",AM571,"")),IF($S$823="Per unit GDP ($m)",IF($T$823="All sectors","",IF($T$823="Stationary",AM775,"")),"")))))</f>
        <v/>
      </c>
      <c r="AC985" s="124" t="str">
        <f>IF('Analysis_2-must not modify'!$T985="","",IF($S$823="Total GHG",IF($T$823="All sectors","",IF($T$823="Stationary",AN163,"")),IF($S$823="Per capita",IF($T$823="All sectors","",IF($T$823="Stationary",AN367,"")),IF($S$823="Per unit land area (km2)",IF($T$823="All sectors","",IF($T$823="Stationary",AN571,"")),IF($S$823="Per unit GDP ($m)",IF($T$823="All sectors","",IF($T$823="Stationary",AN775,"")),"")))))</f>
        <v/>
      </c>
      <c r="AD985" s="121">
        <f ca="1">IF(U985&lt;X$1+1,U985,IF('Analysis_2-must not modify'!$U985="","",RANK('Analysis_2-must not modify'!$U985,rankORIGINAL)+'Analysis_2-must not modify'!X$1))</f>
        <v>15</v>
      </c>
      <c r="AE985" s="50" t="str">
        <f t="shared" si="610"/>
        <v>Curitiba_2013</v>
      </c>
      <c r="AF985" s="83">
        <f t="shared" si="620"/>
        <v>0.15458361047497635</v>
      </c>
      <c r="AG985" s="83">
        <f t="shared" si="620"/>
        <v>0.10010307711153182</v>
      </c>
      <c r="AH985" s="83">
        <f t="shared" si="620"/>
        <v>0.10970381509035095</v>
      </c>
      <c r="AI985" s="83" t="str">
        <f t="shared" si="620"/>
        <v/>
      </c>
      <c r="AJ985" s="83">
        <f t="shared" si="620"/>
        <v>7.7684808265638918E-5</v>
      </c>
      <c r="AK985" s="83" t="str">
        <f t="shared" si="620"/>
        <v/>
      </c>
      <c r="AL985" s="83" t="str">
        <f t="shared" si="620"/>
        <v/>
      </c>
      <c r="AM985" s="83">
        <f t="shared" si="620"/>
        <v>1.3602344254510408E-3</v>
      </c>
      <c r="AN985" s="83">
        <f t="shared" ca="1" si="594"/>
        <v>154</v>
      </c>
      <c r="AO985" s="50" t="str">
        <f t="shared" si="612"/>
        <v>Curitiba_2013</v>
      </c>
      <c r="AP985" s="83">
        <f t="shared" si="621"/>
        <v>1.5914146733977057</v>
      </c>
      <c r="AQ985" s="83">
        <f t="shared" si="621"/>
        <v>1.1486073863213292E-3</v>
      </c>
      <c r="AR985" s="83">
        <f t="shared" si="621"/>
        <v>2.9376147987757781E-6</v>
      </c>
      <c r="AS985" s="83">
        <f t="shared" si="621"/>
        <v>6.4382849070334222E-3</v>
      </c>
      <c r="AT985" s="83" t="str">
        <f t="shared" si="621"/>
        <v/>
      </c>
      <c r="AU985" s="83">
        <f t="shared" ca="1" si="595"/>
        <v>71</v>
      </c>
      <c r="AV985" s="50" t="str">
        <f t="shared" si="614"/>
        <v>Curitiba_2013</v>
      </c>
      <c r="AW985" s="83">
        <f t="shared" si="619"/>
        <v>0.41664277918338338</v>
      </c>
      <c r="AX985" s="83" t="str">
        <f t="shared" si="619"/>
        <v/>
      </c>
      <c r="AY985" s="83" t="str">
        <f t="shared" si="619"/>
        <v/>
      </c>
      <c r="AZ985" s="83">
        <f t="shared" si="619"/>
        <v>8.8474837213201457E-2</v>
      </c>
      <c r="BA985" s="83">
        <f t="shared" ca="1" si="596"/>
        <v>54</v>
      </c>
      <c r="BB985" s="50" t="str">
        <f t="shared" si="615"/>
        <v>Curitiba_2013</v>
      </c>
      <c r="BC985" s="83" t="str">
        <f t="shared" si="597"/>
        <v/>
      </c>
      <c r="BD985" s="83" t="str">
        <f t="shared" si="598"/>
        <v/>
      </c>
      <c r="BE985" s="83" t="e">
        <f t="shared" ca="1" si="599"/>
        <v>#VALUE!</v>
      </c>
      <c r="BF985" s="50" t="str">
        <f t="shared" si="616"/>
        <v>Curitiba_2013</v>
      </c>
    </row>
    <row r="986" spans="1:58" ht="15" customHeight="1">
      <c r="A986" s="25">
        <f t="shared" si="608"/>
        <v>59</v>
      </c>
      <c r="B986" s="25">
        <v>155</v>
      </c>
      <c r="C986" s="112" t="str">
        <f t="shared" si="592"/>
        <v>Medellín_2015</v>
      </c>
      <c r="D986" s="112" t="str">
        <f>IFERROR(VLOOKUP($C986,'Analysis-must not modify'!$C:$G,4,FALSE),"")</f>
        <v>Brazil</v>
      </c>
      <c r="E986" s="112" t="str">
        <f>IFERROR(VLOOKUP($C986,'Analysis-must not modify'!$C:$G,5,FALSE),"")</f>
        <v>Latin America</v>
      </c>
      <c r="F986" s="112" t="str">
        <f t="shared" si="600"/>
        <v>Latin_America</v>
      </c>
      <c r="G986" s="121">
        <f>VLOOKUP(C986,'Analysis-must not modify'!C:D,2,FALSE)</f>
        <v>2015</v>
      </c>
      <c r="H986" s="121" t="str">
        <f>VLOOKUP(C986,'Analysis-must not modify'!C:FF,160,FALSE)</f>
        <v>Yes</v>
      </c>
      <c r="I986" s="121" t="str">
        <f>VLOOKUP(C986,'Analysis-must not modify'!C:FI,161,FALSE)</f>
        <v/>
      </c>
      <c r="J986" s="121">
        <f>VLOOKUP(C986,'Analysis-must not modify'!C:FI,162,FALSE)</f>
        <v>6287.7071659263684</v>
      </c>
      <c r="K986" s="121">
        <f>VLOOKUP(C986,'Analysis-must not modify'!C:FI,163,FALSE)</f>
        <v>6474.1540563261879</v>
      </c>
      <c r="L986" s="121">
        <f t="shared" si="601"/>
        <v>1</v>
      </c>
      <c r="M986" s="121">
        <f t="shared" si="602"/>
        <v>1</v>
      </c>
      <c r="N986" s="121">
        <f t="shared" si="603"/>
        <v>1</v>
      </c>
      <c r="O986" s="121">
        <f t="shared" si="604"/>
        <v>1</v>
      </c>
      <c r="P986" s="121">
        <f t="shared" si="609"/>
        <v>1</v>
      </c>
      <c r="Q986" s="121">
        <f t="shared" si="605"/>
        <v>1</v>
      </c>
      <c r="R986" s="121" t="str">
        <f t="shared" si="606"/>
        <v>Medellín_2015</v>
      </c>
      <c r="S986" s="122">
        <f t="shared" si="607"/>
        <v>2015</v>
      </c>
      <c r="T986" s="121" t="str">
        <f t="shared" si="593"/>
        <v>Medellín_2015</v>
      </c>
      <c r="U986" s="121">
        <f ca="1">IFERROR(IF('Analysis_2-must not modify'!$R986="","",IF($S$823="Total GHG",IF($T$823="All sectors",AA164,IF($T$823="Stationary",AB164,IF($T$823="Transportation",AC164,IF($T$823="Waste",AD164,IF($T$823="IPPU",AE164,Iif($T$823="AFOLU",AF164)))))),IF($S$823="Per capita",IF($T$823="All sectors",AA368,IF($T$823="Stationary",AB368,IF($T$823="Transportation",AC368,IF($T$823="Waste",AD368,IF($T$823="IPPU",AE368,IF($T$823="AFOLU",AF368)))))),IF($S$823="Per unit land area (km2)",IF($T$823="All sectors",AA572,IF($T$823="Stationary",AB572,IF($T$823="Transportation",AC572,IF($T$823="Waste",AD572,IF($T$823="IPPU",AE572,IF($T$823="AFOLU",AF572)))))),IF($S$823="Per unit GDP ($m)",IF($T$823="All sectors",AA776,IF($T$823="Stationary",AB776,IF($T$823="Transportation",AC776,IF($T$823="Waste",AD776,IF($T$823="IPPU",AE776,IF($T$823="AFOLU",AF776)))))),""))))),"")</f>
        <v>153</v>
      </c>
      <c r="V986" s="124">
        <f>IF('Analysis_2-must not modify'!$T986="","",IF($S$823="Total GHG",IF($T$823="All sectors",U164,IF($T$823="Stationary",AG164,IF($T$823="Transportation",AP164,IF($T$823="Waste",AV164,IF($T$823="IPPU",BA164,Iif($T$823="AFOLU",BD164)))))),IF($S$823="Per capita",IF($T$823="All sectors",U368,IF($T$823="Stationary",AG368,IF($T$823="Transportation",AP368,IF($T$823="Waste",AV368,IF($T$823="IPPU",BA368,IF($T$823="AFOLU",BD368)))))),IF($S$823="Per unit land area (km2)",IF($T$823="All sectors",U572,IF($T$823="Stationary",AG572,IF($T$823="Transportation",AP572,IF($T$823="Waste",AV572,IF($T$823="IPPU",BA572,Iif($T$823="AFOLU",BD572)))))),IF($S$823="Per unit GDP ($m)",IF($T$823="All sectors",U776,IF($T$823="Stationary",AG776,IF($T$823="Transportation",AP776,IF($T$823="Waste",AV776,IF($T$823="IPPU",BA164,IF($T$823="AFOLU",BD776)))))),"")))))</f>
        <v>0.48149612865822899</v>
      </c>
      <c r="W986" s="124">
        <f>IF('Analysis_2-must not modify'!$T986="","",IF($S$823="Total GHG",IF($T$823="All sectors",V164,IF($T$823="Stationary",AH164,IF($T$823="Transportation",AQ164,IF($T$823="Waste",AW164,IF($T$823="IPPU",BB164,Iif($T$823="AFOLU",BE164)))))),IF($S$823="Per capita",IF($T$823="All sectors",V368,IF($T$823="Stationary",AH368,IF($T$823="Transportation",AQ368,IF($T$823="Waste",AW368,IF($T$823="IPPU",BB368,IF($T$823="AFOLU",BE368)))))),IF($S$823="Per unit land area (km2)",IF($T$823="All sectors",V572,IF($T$823="Stationary",AH572,IF($T$823="Transportation",AQ572,IF($T$823="Waste",AW572,IF($T$823="IPPU",BB572,Iif($T$823="AFOLU",BE572)))))),IF($S$823="Per unit GDP ($m)",IF($T$823="All sectors",V776,IF($T$823="Stationary",AH776,IF($T$823="Transportation",AQ776,IF($T$823="Waste",AW776,IF($T$823="IPPU",BB164,IF($T$823="AFOLU",BE776)))))),"")))))</f>
        <v>0.60165967430943423</v>
      </c>
      <c r="X986" s="124">
        <f>IF('Analysis_2-must not modify'!$T986="","",IF($S$823="Total GHG",IF($T$823="All sectors",W164,IF($T$823="Stationary",AI164,IF($T$823="Transportation",AR164,IF($T$823="Waste",AX164,IF($T$823="IPPU","",IF($T$823="AFOLU",BF164)))))),IF($S$823="Per capita",IF($T$823="All sectors",W368,IF($T$823="Stationary",AI368,IF($T$823="Transportation",AR368,IF($T$823="Waste",AX368,IF($T$823="IPPU","",IF($T$823="AFOLU",BF368)))))),IF($S$823="Per unit land area (km2)",IF($T$823="All sectors",W572,IF($T$823="Stationary",AI572,IF($T$823="Transportation",AR572,IF($T$823="Waste",AX572,IF($T$823="IPPU","",IF($T$823="AFOLU",BF572)))))),IF($S$823="Per unit GDP ($m)",IF($T$823="All sectors",W776,IF($T$823="Stationary",AI776,IF($T$823="Transportation",AR776,IF($T$823="Waste",AX776,IF($T$823="IPPU","",IF($T$823="AFOLU",BF776)))))),"")))))</f>
        <v>0.3022977516736855</v>
      </c>
      <c r="Y986" s="124" t="str">
        <f>IF('Analysis_2-must not modify'!$T986="","",IF($S$823="Total GHG",IF($T$823="All sectors",X164,IF($T$823="Stationary",AJ164,IF($T$823="Transportation",AS164,IF($T$823="Waste",AY164,"")))),IF($S$823="Per capita",IF($T$823="All sectors",X368,IF($T$823="Stationary",AJ368,IF($T$823="Transportation",AS368,IF($T$823="Waste",AY368,"")))),IF($S$823="Per unit land area (km2)",IF($T$823="All sectors",X572,IF($T$823="Stationary",AJ572,IF($T$823="Transportation",AS572,IF($T$823="Waste",AY572,"")))),IF($S$823="Per unit GDP ($m)",IF($T$823="All sectors",X776,IF($T$823="Stationary",AJ776,IF($T$823="Transportation",AS776,IF($T$823="Waste",AY776,"")))),"")))))</f>
        <v/>
      </c>
      <c r="Z986" s="124" t="str">
        <f>IF('Analysis_2-must not modify'!$T986="","",IF($S$823="Total GHG",IF($T$823="All sectors",Y164,IF($T$823="Stationary",AK164,IF($T$823="Transportation",AT164,""))),IF($S$823="Per capita",IF($T$823="All sectors",Y368,IF($T$823="Stationary",AK368,IF($T$823="Transportation",AT368,""))),IF($S$823="Per unit land area (km2)",IF($T$823="All sectors",Y572,IF($T$823="Stationary",AK572,IF($T$823="Transportation",AT572,""))),IF($S$823="Per unit GDP ($m)",IF($T$823="All sectors",Y776,IF($T$823="Stationary",AK776,IF($T$823="Transportation",AT776,""))),"")))))</f>
        <v/>
      </c>
      <c r="AA986" s="124" t="str">
        <f>IF('Analysis_2-must not modify'!$T986="","",IF($S$823="Total GHG",IF($T$823="All sectors","",IF($T$823="Stationary",AL164,"")),IF($S$823="Per capita",IF($T$823="All sectors","",IF($T$823="Stationary",AL368,"")),IF($S$823="Per unit land area (km2)",IF($T$823="All sectors","",IF($T$823="Stationary",AL572,"")),IF($S$823="Per unit GDP ($m)",IF($T$823="All sectors","",IF($T$823="Stationary",AL776,"")),"")))))</f>
        <v/>
      </c>
      <c r="AB986" s="124" t="str">
        <f>IF('Analysis_2-must not modify'!$T986="","",IF($S$823="Total GHG",IF($T$823="All sectors","",IF($T$823="Stationary",AM164,"")),IF($S$823="Per capita",IF($T$823="All sectors","",IF($T$823="Stationary",AM368,"")),IF($S$823="Per unit land area (km2)",IF($T$823="All sectors","",IF($T$823="Stationary",AM572,"")),IF($S$823="Per unit GDP ($m)",IF($T$823="All sectors","",IF($T$823="Stationary",AM776,"")),"")))))</f>
        <v/>
      </c>
      <c r="AC986" s="124" t="str">
        <f>IF('Analysis_2-must not modify'!$T986="","",IF($S$823="Total GHG",IF($T$823="All sectors","",IF($T$823="Stationary",AN164,"")),IF($S$823="Per capita",IF($T$823="All sectors","",IF($T$823="Stationary",AN368,"")),IF($S$823="Per unit land area (km2)",IF($T$823="All sectors","",IF($T$823="Stationary",AN572,"")),IF($S$823="Per unit GDP ($m)",IF($T$823="All sectors","",IF($T$823="Stationary",AN776,"")),"")))))</f>
        <v/>
      </c>
      <c r="AD986" s="121">
        <f ca="1">IF(U986&lt;X$1+1,U986,IF('Analysis_2-must not modify'!$U986="","",RANK('Analysis_2-must not modify'!$U986,rankORIGINAL)+'Analysis_2-must not modify'!X$1))</f>
        <v>4</v>
      </c>
      <c r="AE986" s="50" t="str">
        <f t="shared" si="610"/>
        <v>Medellín_2015</v>
      </c>
      <c r="AF986" s="83">
        <f t="shared" si="620"/>
        <v>0.18556400808406817</v>
      </c>
      <c r="AG986" s="83">
        <f t="shared" si="620"/>
        <v>0.10394488120301429</v>
      </c>
      <c r="AH986" s="83">
        <f t="shared" si="620"/>
        <v>0.18796990722055906</v>
      </c>
      <c r="AI986" s="83" t="str">
        <f t="shared" si="620"/>
        <v/>
      </c>
      <c r="AJ986" s="83" t="str">
        <f t="shared" si="620"/>
        <v/>
      </c>
      <c r="AK986" s="83" t="str">
        <f t="shared" si="620"/>
        <v/>
      </c>
      <c r="AL986" s="83" t="str">
        <f t="shared" si="620"/>
        <v/>
      </c>
      <c r="AM986" s="83">
        <f t="shared" si="620"/>
        <v>4.0173321505874637E-3</v>
      </c>
      <c r="AN986" s="83">
        <f t="shared" ca="1" si="594"/>
        <v>152</v>
      </c>
      <c r="AO986" s="50" t="str">
        <f t="shared" si="612"/>
        <v>Medellín_2015</v>
      </c>
      <c r="AP986" s="83">
        <f t="shared" si="621"/>
        <v>0.59661764313337984</v>
      </c>
      <c r="AQ986" s="83">
        <f t="shared" si="621"/>
        <v>5.0420311760543462E-3</v>
      </c>
      <c r="AR986" s="83" t="str">
        <f t="shared" si="621"/>
        <v/>
      </c>
      <c r="AS986" s="83" t="str">
        <f t="shared" si="621"/>
        <v/>
      </c>
      <c r="AT986" s="83" t="str">
        <f t="shared" si="621"/>
        <v/>
      </c>
      <c r="AU986" s="83">
        <f t="shared" ca="1" si="595"/>
        <v>150</v>
      </c>
      <c r="AV986" s="50" t="str">
        <f t="shared" si="614"/>
        <v>Medellín_2015</v>
      </c>
      <c r="AW986" s="83">
        <f t="shared" si="619"/>
        <v>0.25567397442379691</v>
      </c>
      <c r="AX986" s="83" t="str">
        <f t="shared" si="619"/>
        <v/>
      </c>
      <c r="AY986" s="83" t="str">
        <f t="shared" si="619"/>
        <v/>
      </c>
      <c r="AZ986" s="83">
        <f t="shared" si="619"/>
        <v>4.6623777249888608E-2</v>
      </c>
      <c r="BA986" s="83">
        <f t="shared" ca="1" si="596"/>
        <v>83</v>
      </c>
      <c r="BB986" s="50" t="str">
        <f t="shared" si="615"/>
        <v>Medellín_2015</v>
      </c>
      <c r="BC986" s="83" t="str">
        <f t="shared" si="597"/>
        <v/>
      </c>
      <c r="BD986" s="83" t="str">
        <f t="shared" si="598"/>
        <v/>
      </c>
      <c r="BE986" s="83" t="e">
        <f t="shared" ca="1" si="599"/>
        <v>#VALUE!</v>
      </c>
      <c r="BF986" s="50" t="str">
        <f t="shared" si="616"/>
        <v>Medellín_2015</v>
      </c>
    </row>
    <row r="987" spans="1:58" ht="15" customHeight="1">
      <c r="A987" s="25">
        <f t="shared" si="608"/>
        <v>60</v>
      </c>
      <c r="B987" s="25">
        <v>156</v>
      </c>
      <c r="C987" s="112" t="str">
        <f t="shared" si="592"/>
        <v>Hanoi_2015</v>
      </c>
      <c r="D987" s="112" t="str">
        <f>IFERROR(VLOOKUP($C987,'Analysis-must not modify'!$C:$G,4,FALSE),"")</f>
        <v>Vietnam</v>
      </c>
      <c r="E987" s="112" t="str">
        <f>IFERROR(VLOOKUP($C987,'Analysis-must not modify'!$C:$G,5,FALSE),"")</f>
        <v>East Asia and Oceania</v>
      </c>
      <c r="F987" s="112" t="str">
        <f t="shared" si="600"/>
        <v>East_Asia_and_Oceania</v>
      </c>
      <c r="G987" s="121">
        <f>VLOOKUP(C987,'Analysis-must not modify'!C:D,2,FALSE)</f>
        <v>2015</v>
      </c>
      <c r="H987" s="121" t="str">
        <f>VLOOKUP(C987,'Analysis-must not modify'!C:FF,160,FALSE)</f>
        <v>Yes</v>
      </c>
      <c r="I987" s="121" t="str">
        <f>VLOOKUP(C987,'Analysis-must not modify'!C:FI,161,FALSE)</f>
        <v>Sub-tropical</v>
      </c>
      <c r="J987" s="121">
        <f>VLOOKUP(C987,'Analysis-must not modify'!C:FI,162,FALSE)</f>
        <v>3585.4902650556764</v>
      </c>
      <c r="K987" s="121">
        <f>VLOOKUP(C987,'Analysis-must not modify'!C:FI,163,FALSE)</f>
        <v>2220.2228964522815</v>
      </c>
      <c r="L987" s="121">
        <f t="shared" si="601"/>
        <v>1</v>
      </c>
      <c r="M987" s="121">
        <f t="shared" si="602"/>
        <v>1</v>
      </c>
      <c r="N987" s="121">
        <f t="shared" si="603"/>
        <v>1</v>
      </c>
      <c r="O987" s="121">
        <f t="shared" si="604"/>
        <v>1</v>
      </c>
      <c r="P987" s="121">
        <f t="shared" si="609"/>
        <v>1</v>
      </c>
      <c r="Q987" s="121">
        <f t="shared" si="605"/>
        <v>1</v>
      </c>
      <c r="R987" s="121" t="str">
        <f t="shared" si="606"/>
        <v>Hanoi_2015</v>
      </c>
      <c r="S987" s="122">
        <f t="shared" si="607"/>
        <v>2015</v>
      </c>
      <c r="T987" s="121" t="str">
        <f t="shared" si="593"/>
        <v>Hanoi_2015</v>
      </c>
      <c r="U987" s="121">
        <f ca="1">IFERROR(IF('Analysis_2-must not modify'!$R987="","",IF($S$823="Total GHG",IF($T$823="All sectors",AA165,IF($T$823="Stationary",AB165,IF($T$823="Transportation",AC165,IF($T$823="Waste",AD165,IF($T$823="IPPU",AE165,Iif($T$823="AFOLU",AF165)))))),IF($S$823="Per capita",IF($T$823="All sectors",AA369,IF($T$823="Stationary",AB369,IF($T$823="Transportation",AC369,IF($T$823="Waste",AD369,IF($T$823="IPPU",AE369,IF($T$823="AFOLU",AF369)))))),IF($S$823="Per unit land area (km2)",IF($T$823="All sectors",AA573,IF($T$823="Stationary",AB573,IF($T$823="Transportation",AC573,IF($T$823="Waste",AD573,IF($T$823="IPPU",AE573,IF($T$823="AFOLU",AF573)))))),IF($S$823="Per unit GDP ($m)",IF($T$823="All sectors",AA777,IF($T$823="Stationary",AB777,IF($T$823="Transportation",AC777,IF($T$823="Waste",AD777,IF($T$823="IPPU",AE777,IF($T$823="AFOLU",AF777)))))),""))))),"")</f>
        <v>142</v>
      </c>
      <c r="V987" s="124">
        <f>IF('Analysis_2-must not modify'!$T987="","",IF($S$823="Total GHG",IF($T$823="All sectors",U165,IF($T$823="Stationary",AG165,IF($T$823="Transportation",AP165,IF($T$823="Waste",AV165,IF($T$823="IPPU",BA165,Iif($T$823="AFOLU",BD165)))))),IF($S$823="Per capita",IF($T$823="All sectors",U369,IF($T$823="Stationary",AG369,IF($T$823="Transportation",AP369,IF($T$823="Waste",AV369,IF($T$823="IPPU",BA369,IF($T$823="AFOLU",BD369)))))),IF($S$823="Per unit land area (km2)",IF($T$823="All sectors",U573,IF($T$823="Stationary",AG573,IF($T$823="Transportation",AP573,IF($T$823="Waste",AV573,IF($T$823="IPPU",BA573,Iif($T$823="AFOLU",BD573)))))),IF($S$823="Per unit GDP ($m)",IF($T$823="All sectors",U777,IF($T$823="Stationary",AG777,IF($T$823="Transportation",AP777,IF($T$823="Waste",AV777,IF($T$823="IPPU",BA165,IF($T$823="AFOLU",BD777)))))),"")))))</f>
        <v>1.6236023084015665</v>
      </c>
      <c r="W987" s="124">
        <f>IF('Analysis_2-must not modify'!$T987="","",IF($S$823="Total GHG",IF($T$823="All sectors",V165,IF($T$823="Stationary",AH165,IF($T$823="Transportation",AQ165,IF($T$823="Waste",AW165,IF($T$823="IPPU",BB165,Iif($T$823="AFOLU",BE165)))))),IF($S$823="Per capita",IF($T$823="All sectors",V369,IF($T$823="Stationary",AH369,IF($T$823="Transportation",AQ369,IF($T$823="Waste",AW369,IF($T$823="IPPU",BB369,IF($T$823="AFOLU",BE369)))))),IF($S$823="Per unit land area (km2)",IF($T$823="All sectors",V573,IF($T$823="Stationary",AH573,IF($T$823="Transportation",AQ573,IF($T$823="Waste",AW573,IF($T$823="IPPU",BB573,Iif($T$823="AFOLU",BE573)))))),IF($S$823="Per unit GDP ($m)",IF($T$823="All sectors",V777,IF($T$823="Stationary",AH777,IF($T$823="Transportation",AQ777,IF($T$823="Waste",AW777,IF($T$823="IPPU",BB165,IF($T$823="AFOLU",BE777)))))),"")))))</f>
        <v>5.9025012689296712E-2</v>
      </c>
      <c r="X987" s="124">
        <f>IF('Analysis_2-must not modify'!$T987="","",IF($S$823="Total GHG",IF($T$823="All sectors",W165,IF($T$823="Stationary",AI165,IF($T$823="Transportation",AR165,IF($T$823="Waste",AX165,IF($T$823="IPPU","",IF($T$823="AFOLU",BF165)))))),IF($S$823="Per capita",IF($T$823="All sectors",W369,IF($T$823="Stationary",AI369,IF($T$823="Transportation",AR369,IF($T$823="Waste",AX369,IF($T$823="IPPU","",IF($T$823="AFOLU",BF369)))))),IF($S$823="Per unit land area (km2)",IF($T$823="All sectors",W573,IF($T$823="Stationary",AI573,IF($T$823="Transportation",AR573,IF($T$823="Waste",AX573,IF($T$823="IPPU","",IF($T$823="AFOLU",BF573)))))),IF($S$823="Per unit GDP ($m)",IF($T$823="All sectors",W777,IF($T$823="Stationary",AI777,IF($T$823="Transportation",AR777,IF($T$823="Waste",AX777,IF($T$823="IPPU","",IF($T$823="AFOLU",BF777)))))),"")))))</f>
        <v>0.34924635906083829</v>
      </c>
      <c r="Y987" s="124" t="str">
        <f>IF('Analysis_2-must not modify'!$T987="","",IF($S$823="Total GHG",IF($T$823="All sectors",X165,IF($T$823="Stationary",AJ165,IF($T$823="Transportation",AS165,IF($T$823="Waste",AY165,"")))),IF($S$823="Per capita",IF($T$823="All sectors",X369,IF($T$823="Stationary",AJ369,IF($T$823="Transportation",AS369,IF($T$823="Waste",AY369,"")))),IF($S$823="Per unit land area (km2)",IF($T$823="All sectors",X573,IF($T$823="Stationary",AJ573,IF($T$823="Transportation",AS573,IF($T$823="Waste",AY573,"")))),IF($S$823="Per unit GDP ($m)",IF($T$823="All sectors",X777,IF($T$823="Stationary",AJ777,IF($T$823="Transportation",AS777,IF($T$823="Waste",AY777,"")))),"")))))</f>
        <v/>
      </c>
      <c r="Z987" s="124" t="str">
        <f>IF('Analysis_2-must not modify'!$T987="","",IF($S$823="Total GHG",IF($T$823="All sectors",Y165,IF($T$823="Stationary",AK165,IF($T$823="Transportation",AT165,""))),IF($S$823="Per capita",IF($T$823="All sectors",Y369,IF($T$823="Stationary",AK369,IF($T$823="Transportation",AT369,""))),IF($S$823="Per unit land area (km2)",IF($T$823="All sectors",Y573,IF($T$823="Stationary",AK573,IF($T$823="Transportation",AT573,""))),IF($S$823="Per unit GDP ($m)",IF($T$823="All sectors",Y777,IF($T$823="Stationary",AK777,IF($T$823="Transportation",AT777,""))),"")))))</f>
        <v/>
      </c>
      <c r="AA987" s="124" t="str">
        <f>IF('Analysis_2-must not modify'!$T987="","",IF($S$823="Total GHG",IF($T$823="All sectors","",IF($T$823="Stationary",AL165,"")),IF($S$823="Per capita",IF($T$823="All sectors","",IF($T$823="Stationary",AL369,"")),IF($S$823="Per unit land area (km2)",IF($T$823="All sectors","",IF($T$823="Stationary",AL573,"")),IF($S$823="Per unit GDP ($m)",IF($T$823="All sectors","",IF($T$823="Stationary",AL777,"")),"")))))</f>
        <v/>
      </c>
      <c r="AB987" s="124" t="str">
        <f>IF('Analysis_2-must not modify'!$T987="","",IF($S$823="Total GHG",IF($T$823="All sectors","",IF($T$823="Stationary",AM165,"")),IF($S$823="Per capita",IF($T$823="All sectors","",IF($T$823="Stationary",AM369,"")),IF($S$823="Per unit land area (km2)",IF($T$823="All sectors","",IF($T$823="Stationary",AM573,"")),IF($S$823="Per unit GDP ($m)",IF($T$823="All sectors","",IF($T$823="Stationary",AM777,"")),"")))))</f>
        <v/>
      </c>
      <c r="AC987" s="124" t="str">
        <f>IF('Analysis_2-must not modify'!$T987="","",IF($S$823="Total GHG",IF($T$823="All sectors","",IF($T$823="Stationary",AN165,"")),IF($S$823="Per capita",IF($T$823="All sectors","",IF($T$823="Stationary",AN369,"")),IF($S$823="Per unit land area (km2)",IF($T$823="All sectors","",IF($T$823="Stationary",AN573,"")),IF($S$823="Per unit GDP ($m)",IF($T$823="All sectors","",IF($T$823="Stationary",AN777,"")),"")))))</f>
        <v/>
      </c>
      <c r="AD987" s="121">
        <f ca="1">IF(U987&lt;X$1+1,U987,IF('Analysis_2-must not modify'!$U987="","",RANK('Analysis_2-must not modify'!$U987,rankORIGINAL)+'Analysis_2-must not modify'!X$1))</f>
        <v>10</v>
      </c>
      <c r="AE987" s="50" t="str">
        <f t="shared" si="610"/>
        <v>Hanoi_2015</v>
      </c>
      <c r="AF987" s="83">
        <f t="shared" si="620"/>
        <v>0.92818531359556788</v>
      </c>
      <c r="AG987" s="83">
        <f t="shared" si="620"/>
        <v>0.22183591088374394</v>
      </c>
      <c r="AH987" s="83">
        <f t="shared" si="620"/>
        <v>0.47358089393123981</v>
      </c>
      <c r="AI987" s="83" t="str">
        <f t="shared" si="620"/>
        <v/>
      </c>
      <c r="AJ987" s="83">
        <f t="shared" si="620"/>
        <v>1.6906033232700482E-7</v>
      </c>
      <c r="AK987" s="83" t="str">
        <f t="shared" si="620"/>
        <v/>
      </c>
      <c r="AL987" s="83" t="str">
        <f t="shared" si="620"/>
        <v/>
      </c>
      <c r="AM987" s="83">
        <f t="shared" si="620"/>
        <v>2.0930682473164173E-8</v>
      </c>
      <c r="AN987" s="83">
        <f t="shared" ca="1" si="594"/>
        <v>132</v>
      </c>
      <c r="AO987" s="50" t="str">
        <f t="shared" si="612"/>
        <v>Hanoi_2015</v>
      </c>
      <c r="AP987" s="83">
        <f t="shared" si="621"/>
        <v>3.5906890324588339E-2</v>
      </c>
      <c r="AQ987" s="83">
        <f t="shared" si="621"/>
        <v>4.0492896248614614E-3</v>
      </c>
      <c r="AR987" s="83">
        <f t="shared" si="621"/>
        <v>1.9068832739846914E-2</v>
      </c>
      <c r="AS987" s="83" t="str">
        <f t="shared" si="621"/>
        <v/>
      </c>
      <c r="AT987" s="83" t="str">
        <f t="shared" si="621"/>
        <v/>
      </c>
      <c r="AU987" s="83">
        <f t="shared" ca="1" si="595"/>
        <v>156</v>
      </c>
      <c r="AV987" s="50" t="str">
        <f t="shared" si="614"/>
        <v>Hanoi_2015</v>
      </c>
      <c r="AW987" s="83">
        <f t="shared" si="619"/>
        <v>0.15175346914588886</v>
      </c>
      <c r="AX987" s="83" t="str">
        <f t="shared" si="619"/>
        <v/>
      </c>
      <c r="AY987" s="83">
        <f t="shared" si="619"/>
        <v>1.7118172356871287E-2</v>
      </c>
      <c r="AZ987" s="83">
        <f t="shared" si="619"/>
        <v>0.18037471755807818</v>
      </c>
      <c r="BA987" s="83">
        <f t="shared" ca="1" si="596"/>
        <v>75</v>
      </c>
      <c r="BB987" s="50" t="str">
        <f t="shared" si="615"/>
        <v>Hanoi_2015</v>
      </c>
      <c r="BC987" s="83" t="str">
        <f t="shared" si="597"/>
        <v/>
      </c>
      <c r="BD987" s="83" t="str">
        <f t="shared" si="598"/>
        <v/>
      </c>
      <c r="BE987" s="83" t="e">
        <f t="shared" ca="1" si="599"/>
        <v>#VALUE!</v>
      </c>
      <c r="BF987" s="50" t="str">
        <f t="shared" si="616"/>
        <v>Hanoi_2015</v>
      </c>
    </row>
    <row r="988" spans="1:58" ht="15" customHeight="1">
      <c r="A988" s="25">
        <f t="shared" si="608"/>
        <v>61</v>
      </c>
      <c r="B988" s="25">
        <v>157</v>
      </c>
      <c r="C988" s="112" t="str">
        <f t="shared" si="592"/>
        <v>Rome_2015</v>
      </c>
      <c r="D988" s="112" t="str">
        <f>IFERROR(VLOOKUP($C988,'Analysis-must not modify'!$C:$G,4,FALSE),"")</f>
        <v>Italy</v>
      </c>
      <c r="E988" s="112" t="str">
        <f>IFERROR(VLOOKUP($C988,'Analysis-must not modify'!$C:$G,5,FALSE),"")</f>
        <v>Europe</v>
      </c>
      <c r="F988" s="112" t="str">
        <f t="shared" si="600"/>
        <v>Europe</v>
      </c>
      <c r="G988" s="121">
        <f>VLOOKUP(C988,'Analysis-must not modify'!C:D,2,FALSE)</f>
        <v>2015</v>
      </c>
      <c r="H988" s="121" t="str">
        <f>VLOOKUP(C988,'Analysis-must not modify'!C:FF,160,FALSE)</f>
        <v>Yes</v>
      </c>
      <c r="I988" s="121" t="str">
        <f>VLOOKUP(C988,'Analysis-must not modify'!C:FI,161,FALSE)</f>
        <v>Mediterranean</v>
      </c>
      <c r="J988" s="121">
        <f>VLOOKUP(C988,'Analysis-must not modify'!C:FI,162,FALSE)</f>
        <v>31827</v>
      </c>
      <c r="K988" s="121">
        <f>VLOOKUP(C988,'Analysis-must not modify'!C:FI,163,FALSE)</f>
        <v>2231.6556445965925</v>
      </c>
      <c r="L988" s="121">
        <f t="shared" si="601"/>
        <v>1</v>
      </c>
      <c r="M988" s="121">
        <f t="shared" si="602"/>
        <v>1</v>
      </c>
      <c r="N988" s="121">
        <f t="shared" si="603"/>
        <v>1</v>
      </c>
      <c r="O988" s="121">
        <f t="shared" si="604"/>
        <v>1</v>
      </c>
      <c r="P988" s="121">
        <f t="shared" si="609"/>
        <v>1</v>
      </c>
      <c r="Q988" s="121">
        <f t="shared" si="605"/>
        <v>1</v>
      </c>
      <c r="R988" s="121" t="str">
        <f t="shared" si="606"/>
        <v>Rome_2015</v>
      </c>
      <c r="S988" s="122">
        <f t="shared" si="607"/>
        <v>2015</v>
      </c>
      <c r="T988" s="121" t="str">
        <f t="shared" si="593"/>
        <v>Rome_2015</v>
      </c>
      <c r="U988" s="121">
        <f ca="1">IFERROR(IF('Analysis_2-must not modify'!$R988="","",IF($S$823="Total GHG",IF($T$823="All sectors",AA166,IF($T$823="Stationary",AB166,IF($T$823="Transportation",AC166,IF($T$823="Waste",AD166,IF($T$823="IPPU",AE166,Iif($T$823="AFOLU",AF166)))))),IF($S$823="Per capita",IF($T$823="All sectors",AA370,IF($T$823="Stationary",AB370,IF($T$823="Transportation",AC370,IF($T$823="Waste",AD370,IF($T$823="IPPU",AE370,IF($T$823="AFOLU",AF370)))))),IF($S$823="Per unit land area (km2)",IF($T$823="All sectors",AA574,IF($T$823="Stationary",AB574,IF($T$823="Transportation",AC574,IF($T$823="Waste",AD574,IF($T$823="IPPU",AE574,IF($T$823="AFOLU",AF574)))))),IF($S$823="Per unit GDP ($m)",IF($T$823="All sectors",AA778,IF($T$823="Stationary",AB778,IF($T$823="Transportation",AC778,IF($T$823="Waste",AD778,IF($T$823="IPPU",AE778,IF($T$823="AFOLU",AF778)))))),""))))),"")</f>
        <v>126</v>
      </c>
      <c r="V988" s="124">
        <f>IF('Analysis_2-must not modify'!$T988="","",IF($S$823="Total GHG",IF($T$823="All sectors",U166,IF($T$823="Stationary",AG166,IF($T$823="Transportation",AP166,IF($T$823="Waste",AV166,IF($T$823="IPPU",BA166,Iif($T$823="AFOLU",BD166)))))),IF($S$823="Per capita",IF($T$823="All sectors",U370,IF($T$823="Stationary",AG370,IF($T$823="Transportation",AP370,IF($T$823="Waste",AV370,IF($T$823="IPPU",BA370,IF($T$823="AFOLU",BD370)))))),IF($S$823="Per unit land area (km2)",IF($T$823="All sectors",U574,IF($T$823="Stationary",AG574,IF($T$823="Transportation",AP574,IF($T$823="Waste",AV574,IF($T$823="IPPU",BA574,Iif($T$823="AFOLU",BD574)))))),IF($S$823="Per unit GDP ($m)",IF($T$823="All sectors",U778,IF($T$823="Stationary",AG778,IF($T$823="Transportation",AP778,IF($T$823="Waste",AV778,IF($T$823="IPPU",BA166,IF($T$823="AFOLU",BD778)))))),"")))))</f>
        <v>1.9876042371889344</v>
      </c>
      <c r="W988" s="124">
        <f>IF('Analysis_2-must not modify'!$T988="","",IF($S$823="Total GHG",IF($T$823="All sectors",V166,IF($T$823="Stationary",AH166,IF($T$823="Transportation",AQ166,IF($T$823="Waste",AW166,IF($T$823="IPPU",BB166,Iif($T$823="AFOLU",BE166)))))),IF($S$823="Per capita",IF($T$823="All sectors",V370,IF($T$823="Stationary",AH370,IF($T$823="Transportation",AQ370,IF($T$823="Waste",AW370,IF($T$823="IPPU",BB370,IF($T$823="AFOLU",BE370)))))),IF($S$823="Per unit land area (km2)",IF($T$823="All sectors",V574,IF($T$823="Stationary",AH574,IF($T$823="Transportation",AQ574,IF($T$823="Waste",AW574,IF($T$823="IPPU",BB574,Iif($T$823="AFOLU",BE574)))))),IF($S$823="Per unit GDP ($m)",IF($T$823="All sectors",V778,IF($T$823="Stationary",AH778,IF($T$823="Transportation",AQ778,IF($T$823="Waste",AW778,IF($T$823="IPPU",BB166,IF($T$823="AFOLU",BE778)))))),"")))))</f>
        <v>1.2613819513399822</v>
      </c>
      <c r="X988" s="124">
        <f>IF('Analysis_2-must not modify'!$T988="","",IF($S$823="Total GHG",IF($T$823="All sectors",W166,IF($T$823="Stationary",AI166,IF($T$823="Transportation",AR166,IF($T$823="Waste",AX166,IF($T$823="IPPU","",IF($T$823="AFOLU",BF166)))))),IF($S$823="Per capita",IF($T$823="All sectors",W370,IF($T$823="Stationary",AI370,IF($T$823="Transportation",AR370,IF($T$823="Waste",AX370,IF($T$823="IPPU","",IF($T$823="AFOLU",BF370)))))),IF($S$823="Per unit land area (km2)",IF($T$823="All sectors",W574,IF($T$823="Stationary",AI574,IF($T$823="Transportation",AR574,IF($T$823="Waste",AX574,IF($T$823="IPPU","",IF($T$823="AFOLU",BF574)))))),IF($S$823="Per unit GDP ($m)",IF($T$823="All sectors",W778,IF($T$823="Stationary",AI778,IF($T$823="Transportation",AR778,IF($T$823="Waste",AX778,IF($T$823="IPPU","",IF($T$823="AFOLU",BF778)))))),"")))))</f>
        <v>6.8173595454106492E-2</v>
      </c>
      <c r="Y988" s="124" t="str">
        <f>IF('Analysis_2-must not modify'!$T988="","",IF($S$823="Total GHG",IF($T$823="All sectors",X166,IF($T$823="Stationary",AJ166,IF($T$823="Transportation",AS166,IF($T$823="Waste",AY166,"")))),IF($S$823="Per capita",IF($T$823="All sectors",X370,IF($T$823="Stationary",AJ370,IF($T$823="Transportation",AS370,IF($T$823="Waste",AY370,"")))),IF($S$823="Per unit land area (km2)",IF($T$823="All sectors",X574,IF($T$823="Stationary",AJ574,IF($T$823="Transportation",AS574,IF($T$823="Waste",AY574,"")))),IF($S$823="Per unit GDP ($m)",IF($T$823="All sectors",X778,IF($T$823="Stationary",AJ778,IF($T$823="Transportation",AS778,IF($T$823="Waste",AY778,"")))),"")))))</f>
        <v/>
      </c>
      <c r="Z988" s="124" t="str">
        <f>IF('Analysis_2-must not modify'!$T988="","",IF($S$823="Total GHG",IF($T$823="All sectors",Y166,IF($T$823="Stationary",AK166,IF($T$823="Transportation",AT166,""))),IF($S$823="Per capita",IF($T$823="All sectors",Y370,IF($T$823="Stationary",AK370,IF($T$823="Transportation",AT370,""))),IF($S$823="Per unit land area (km2)",IF($T$823="All sectors",Y574,IF($T$823="Stationary",AK574,IF($T$823="Transportation",AT574,""))),IF($S$823="Per unit GDP ($m)",IF($T$823="All sectors",Y778,IF($T$823="Stationary",AK778,IF($T$823="Transportation",AT778,""))),"")))))</f>
        <v/>
      </c>
      <c r="AA988" s="124" t="str">
        <f>IF('Analysis_2-must not modify'!$T988="","",IF($S$823="Total GHG",IF($T$823="All sectors","",IF($T$823="Stationary",AL166,"")),IF($S$823="Per capita",IF($T$823="All sectors","",IF($T$823="Stationary",AL370,"")),IF($S$823="Per unit land area (km2)",IF($T$823="All sectors","",IF($T$823="Stationary",AL574,"")),IF($S$823="Per unit GDP ($m)",IF($T$823="All sectors","",IF($T$823="Stationary",AL778,"")),"")))))</f>
        <v/>
      </c>
      <c r="AB988" s="124" t="str">
        <f>IF('Analysis_2-must not modify'!$T988="","",IF($S$823="Total GHG",IF($T$823="All sectors","",IF($T$823="Stationary",AM166,"")),IF($S$823="Per capita",IF($T$823="All sectors","",IF($T$823="Stationary",AM370,"")),IF($S$823="Per unit land area (km2)",IF($T$823="All sectors","",IF($T$823="Stationary",AM574,"")),IF($S$823="Per unit GDP ($m)",IF($T$823="All sectors","",IF($T$823="Stationary",AM778,"")),"")))))</f>
        <v/>
      </c>
      <c r="AC988" s="124" t="str">
        <f>IF('Analysis_2-must not modify'!$T988="","",IF($S$823="Total GHG",IF($T$823="All sectors","",IF($T$823="Stationary",AN166,"")),IF($S$823="Per capita",IF($T$823="All sectors","",IF($T$823="Stationary",AN370,"")),IF($S$823="Per unit land area (km2)",IF($T$823="All sectors","",IF($T$823="Stationary",AN574,"")),IF($S$823="Per unit GDP ($m)",IF($T$823="All sectors","",IF($T$823="Stationary",AN778,"")),"")))))</f>
        <v/>
      </c>
      <c r="AD988" s="121">
        <f ca="1">IF(U988&lt;X$1+1,U988,IF('Analysis_2-must not modify'!$U988="","",RANK('Analysis_2-must not modify'!$U988,rankORIGINAL)+'Analysis_2-must not modify'!X$1))</f>
        <v>21</v>
      </c>
      <c r="AE988" s="50" t="str">
        <f t="shared" si="610"/>
        <v>Rome_2015</v>
      </c>
      <c r="AF988" s="83">
        <f t="shared" si="620"/>
        <v>1.1893292225901784</v>
      </c>
      <c r="AG988" s="83">
        <f t="shared" si="620"/>
        <v>0.72659555573809809</v>
      </c>
      <c r="AH988" s="83">
        <f t="shared" si="620"/>
        <v>4.7963677268890947E-2</v>
      </c>
      <c r="AI988" s="83" t="str">
        <f t="shared" si="620"/>
        <v/>
      </c>
      <c r="AJ988" s="83">
        <f t="shared" si="620"/>
        <v>2.5272259308932988E-3</v>
      </c>
      <c r="AK988" s="83" t="str">
        <f t="shared" si="620"/>
        <v/>
      </c>
      <c r="AL988" s="83" t="str">
        <f t="shared" si="620"/>
        <v/>
      </c>
      <c r="AM988" s="83">
        <f t="shared" si="620"/>
        <v>1.1847241634293201E-2</v>
      </c>
      <c r="AN988" s="83">
        <f t="shared" ca="1" si="594"/>
        <v>122</v>
      </c>
      <c r="AO988" s="50" t="str">
        <f t="shared" si="612"/>
        <v>Rome_2015</v>
      </c>
      <c r="AP988" s="83">
        <f t="shared" si="621"/>
        <v>1.2358388414106747</v>
      </c>
      <c r="AQ988" s="83">
        <f t="shared" si="621"/>
        <v>2.3882321463442185E-2</v>
      </c>
      <c r="AR988" s="83">
        <f t="shared" si="621"/>
        <v>2.7646783286680447E-5</v>
      </c>
      <c r="AS988" s="83">
        <f t="shared" si="621"/>
        <v>1.6331416825788511E-3</v>
      </c>
      <c r="AT988" s="83" t="str">
        <f t="shared" si="621"/>
        <v/>
      </c>
      <c r="AU988" s="83">
        <f t="shared" ca="1" si="595"/>
        <v>90</v>
      </c>
      <c r="AV988" s="50" t="str">
        <f t="shared" si="614"/>
        <v>Rome_2015</v>
      </c>
      <c r="AW988" s="83">
        <f t="shared" si="619"/>
        <v>3.3624941473259687E-2</v>
      </c>
      <c r="AX988" s="83">
        <f t="shared" si="619"/>
        <v>1.3678610014757628E-2</v>
      </c>
      <c r="AY988" s="83" t="str">
        <f t="shared" si="619"/>
        <v/>
      </c>
      <c r="AZ988" s="83">
        <f t="shared" si="619"/>
        <v>2.0870043966089179E-2</v>
      </c>
      <c r="BA988" s="83">
        <f t="shared" ca="1" si="596"/>
        <v>128</v>
      </c>
      <c r="BB988" s="50" t="str">
        <f t="shared" si="615"/>
        <v>Rome_2015</v>
      </c>
      <c r="BC988" s="83" t="str">
        <f t="shared" si="597"/>
        <v/>
      </c>
      <c r="BD988" s="83" t="str">
        <f t="shared" si="598"/>
        <v/>
      </c>
      <c r="BE988" s="83" t="e">
        <f t="shared" ca="1" si="599"/>
        <v>#VALUE!</v>
      </c>
      <c r="BF988" s="50" t="str">
        <f t="shared" si="616"/>
        <v>Rome_2015</v>
      </c>
    </row>
    <row r="989" spans="1:58" ht="15" customHeight="1">
      <c r="A989" s="25">
        <f t="shared" si="608"/>
        <v>62</v>
      </c>
      <c r="B989" s="25">
        <v>158</v>
      </c>
      <c r="C989" s="112" t="str">
        <f t="shared" si="592"/>
        <v>Dar es Salaam_2016</v>
      </c>
      <c r="D989" s="112" t="str">
        <f>IFERROR(VLOOKUP($C989,'Analysis-must not modify'!$C:$G,4,FALSE),"")</f>
        <v>Tanzania</v>
      </c>
      <c r="E989" s="112" t="str">
        <f>IFERROR(VLOOKUP($C989,'Analysis-must not modify'!$C:$G,5,FALSE),"")</f>
        <v>Africa</v>
      </c>
      <c r="F989" s="112" t="str">
        <f t="shared" si="600"/>
        <v>Africa</v>
      </c>
      <c r="G989" s="121">
        <f>VLOOKUP(C989,'Analysis-must not modify'!C:D,2,FALSE)</f>
        <v>2016</v>
      </c>
      <c r="H989" s="121" t="str">
        <f>VLOOKUP(C989,'Analysis-must not modify'!C:FF,160,FALSE)</f>
        <v>Yes</v>
      </c>
      <c r="I989" s="121" t="str">
        <f>VLOOKUP(C989,'Analysis-must not modify'!C:FI,161,FALSE)</f>
        <v>Tropical</v>
      </c>
      <c r="J989" s="121">
        <f>VLOOKUP(C989,'Analysis-must not modify'!C:FI,162,FALSE)</f>
        <v>1147.9005625121722</v>
      </c>
      <c r="K989" s="121">
        <f>VLOOKUP(C989,'Analysis-must not modify'!C:FI,163,FALSE)</f>
        <v>4313.0904522613064</v>
      </c>
      <c r="L989" s="121">
        <f t="shared" si="601"/>
        <v>1</v>
      </c>
      <c r="M989" s="121">
        <f t="shared" si="602"/>
        <v>1</v>
      </c>
      <c r="N989" s="121">
        <f t="shared" si="603"/>
        <v>1</v>
      </c>
      <c r="O989" s="121">
        <f t="shared" si="604"/>
        <v>1</v>
      </c>
      <c r="P989" s="121">
        <f t="shared" si="609"/>
        <v>1</v>
      </c>
      <c r="Q989" s="121">
        <f t="shared" si="605"/>
        <v>1</v>
      </c>
      <c r="R989" s="121" t="str">
        <f t="shared" si="606"/>
        <v>Dar es Salaam_2016</v>
      </c>
      <c r="S989" s="122">
        <f t="shared" si="607"/>
        <v>2016</v>
      </c>
      <c r="T989" s="121" t="str">
        <f t="shared" si="593"/>
        <v>Dar es Salaam_2016</v>
      </c>
      <c r="U989" s="121">
        <f ca="1">IFERROR(IF('Analysis_2-must not modify'!$R989="","",IF($S$823="Total GHG",IF($T$823="All sectors",AA167,IF($T$823="Stationary",AB167,IF($T$823="Transportation",AC167,IF($T$823="Waste",AD167,IF($T$823="IPPU",AE167,Iif($T$823="AFOLU",AF167)))))),IF($S$823="Per capita",IF($T$823="All sectors",AA371,IF($T$823="Stationary",AB371,IF($T$823="Transportation",AC371,IF($T$823="Waste",AD371,IF($T$823="IPPU",AE371,IF($T$823="AFOLU",AF371)))))),IF($S$823="Per unit land area (km2)",IF($T$823="All sectors",AA575,IF($T$823="Stationary",AB575,IF($T$823="Transportation",AC575,IF($T$823="Waste",AD575,IF($T$823="IPPU",AE575,IF($T$823="AFOLU",AF575)))))),IF($S$823="Per unit GDP ($m)",IF($T$823="All sectors",AA779,IF($T$823="Stationary",AB779,IF($T$823="Transportation",AC779,IF($T$823="Waste",AD779,IF($T$823="IPPU",AE779,IF($T$823="AFOLU",AF779)))))),""))))),"")</f>
        <v>154</v>
      </c>
      <c r="V989" s="124">
        <f>IF('Analysis_2-must not modify'!$T989="","",IF($S$823="Total GHG",IF($T$823="All sectors",U167,IF($T$823="Stationary",AG167,IF($T$823="Transportation",AP167,IF($T$823="Waste",AV167,IF($T$823="IPPU",BA167,Iif($T$823="AFOLU",BD167)))))),IF($S$823="Per capita",IF($T$823="All sectors",U371,IF($T$823="Stationary",AG371,IF($T$823="Transportation",AP371,IF($T$823="Waste",AV371,IF($T$823="IPPU",BA371,IF($T$823="AFOLU",BD371)))))),IF($S$823="Per unit land area (km2)",IF($T$823="All sectors",U575,IF($T$823="Stationary",AG575,IF($T$823="Transportation",AP575,IF($T$823="Waste",AV575,IF($T$823="IPPU",BA575,Iif($T$823="AFOLU",BD575)))))),IF($S$823="Per unit GDP ($m)",IF($T$823="All sectors",U779,IF($T$823="Stationary",AG779,IF($T$823="Transportation",AP779,IF($T$823="Waste",AV779,IF($T$823="IPPU",BA167,IF($T$823="AFOLU",BD779)))))),"")))))</f>
        <v>0.3947895027780694</v>
      </c>
      <c r="W989" s="124">
        <f>IF('Analysis_2-must not modify'!$T989="","",IF($S$823="Total GHG",IF($T$823="All sectors",V167,IF($T$823="Stationary",AH167,IF($T$823="Transportation",AQ167,IF($T$823="Waste",AW167,IF($T$823="IPPU",BB167,Iif($T$823="AFOLU",BE167)))))),IF($S$823="Per capita",IF($T$823="All sectors",V371,IF($T$823="Stationary",AH371,IF($T$823="Transportation",AQ371,IF($T$823="Waste",AW371,IF($T$823="IPPU",BB371,IF($T$823="AFOLU",BE371)))))),IF($S$823="Per unit land area (km2)",IF($T$823="All sectors",V575,IF($T$823="Stationary",AH575,IF($T$823="Transportation",AQ575,IF($T$823="Waste",AW575,IF($T$823="IPPU",BB575,Iif($T$823="AFOLU",BE575)))))),IF($S$823="Per unit GDP ($m)",IF($T$823="All sectors",V779,IF($T$823="Stationary",AH779,IF($T$823="Transportation",AQ779,IF($T$823="Waste",AW779,IF($T$823="IPPU",BB167,IF($T$823="AFOLU",BE779)))))),"")))))</f>
        <v>0.43453893917704417</v>
      </c>
      <c r="X989" s="124">
        <f>IF('Analysis_2-must not modify'!$T989="","",IF($S$823="Total GHG",IF($T$823="All sectors",W167,IF($T$823="Stationary",AI167,IF($T$823="Transportation",AR167,IF($T$823="Waste",AX167,IF($T$823="IPPU","",IF($T$823="AFOLU",BF167)))))),IF($S$823="Per capita",IF($T$823="All sectors",W371,IF($T$823="Stationary",AI371,IF($T$823="Transportation",AR371,IF($T$823="Waste",AX371,IF($T$823="IPPU","",IF($T$823="AFOLU",BF371)))))),IF($S$823="Per unit land area (km2)",IF($T$823="All sectors",W575,IF($T$823="Stationary",AI575,IF($T$823="Transportation",AR575,IF($T$823="Waste",AX575,IF($T$823="IPPU","",IF($T$823="AFOLU",BF575)))))),IF($S$823="Per unit GDP ($m)",IF($T$823="All sectors",W779,IF($T$823="Stationary",AI779,IF($T$823="Transportation",AR779,IF($T$823="Waste",AX779,IF($T$823="IPPU","",IF($T$823="AFOLU",BF779)))))),"")))))</f>
        <v>0.53652739161154006</v>
      </c>
      <c r="Y989" s="124" t="str">
        <f>IF('Analysis_2-must not modify'!$T989="","",IF($S$823="Total GHG",IF($T$823="All sectors",X167,IF($T$823="Stationary",AJ167,IF($T$823="Transportation",AS167,IF($T$823="Waste",AY167,"")))),IF($S$823="Per capita",IF($T$823="All sectors",X371,IF($T$823="Stationary",AJ371,IF($T$823="Transportation",AS371,IF($T$823="Waste",AY371,"")))),IF($S$823="Per unit land area (km2)",IF($T$823="All sectors",X575,IF($T$823="Stationary",AJ575,IF($T$823="Transportation",AS575,IF($T$823="Waste",AY575,"")))),IF($S$823="Per unit GDP ($m)",IF($T$823="All sectors",X779,IF($T$823="Stationary",AJ779,IF($T$823="Transportation",AS779,IF($T$823="Waste",AY779,"")))),"")))))</f>
        <v/>
      </c>
      <c r="Z989" s="124" t="str">
        <f>IF('Analysis_2-must not modify'!$T989="","",IF($S$823="Total GHG",IF($T$823="All sectors",Y167,IF($T$823="Stationary",AK167,IF($T$823="Transportation",AT167,""))),IF($S$823="Per capita",IF($T$823="All sectors",Y371,IF($T$823="Stationary",AK371,IF($T$823="Transportation",AT371,""))),IF($S$823="Per unit land area (km2)",IF($T$823="All sectors",Y575,IF($T$823="Stationary",AK575,IF($T$823="Transportation",AT575,""))),IF($S$823="Per unit GDP ($m)",IF($T$823="All sectors",Y779,IF($T$823="Stationary",AK779,IF($T$823="Transportation",AT779,""))),"")))))</f>
        <v/>
      </c>
      <c r="AA989" s="124" t="str">
        <f>IF('Analysis_2-must not modify'!$T989="","",IF($S$823="Total GHG",IF($T$823="All sectors","",IF($T$823="Stationary",AL167,"")),IF($S$823="Per capita",IF($T$823="All sectors","",IF($T$823="Stationary",AL371,"")),IF($S$823="Per unit land area (km2)",IF($T$823="All sectors","",IF($T$823="Stationary",AL575,"")),IF($S$823="Per unit GDP ($m)",IF($T$823="All sectors","",IF($T$823="Stationary",AL779,"")),"")))))</f>
        <v/>
      </c>
      <c r="AB989" s="124" t="str">
        <f>IF('Analysis_2-must not modify'!$T989="","",IF($S$823="Total GHG",IF($T$823="All sectors","",IF($T$823="Stationary",AM167,"")),IF($S$823="Per capita",IF($T$823="All sectors","",IF($T$823="Stationary",AM371,"")),IF($S$823="Per unit land area (km2)",IF($T$823="All sectors","",IF($T$823="Stationary",AM575,"")),IF($S$823="Per unit GDP ($m)",IF($T$823="All sectors","",IF($T$823="Stationary",AM779,"")),"")))))</f>
        <v/>
      </c>
      <c r="AC989" s="124" t="str">
        <f>IF('Analysis_2-must not modify'!$T989="","",IF($S$823="Total GHG",IF($T$823="All sectors","",IF($T$823="Stationary",AN167,"")),IF($S$823="Per capita",IF($T$823="All sectors","",IF($T$823="Stationary",AN371,"")),IF($S$823="Per unit land area (km2)",IF($T$823="All sectors","",IF($T$823="Stationary",AN575,"")),IF($S$823="Per unit GDP ($m)",IF($T$823="All sectors","",IF($T$823="Stationary",AN779,"")),"")))))</f>
        <v/>
      </c>
      <c r="AD989" s="121">
        <f ca="1">IF(U989&lt;X$1+1,U989,IF('Analysis_2-must not modify'!$U989="","",RANK('Analysis_2-must not modify'!$U989,rankORIGINAL)+'Analysis_2-must not modify'!X$1))</f>
        <v>3</v>
      </c>
      <c r="AE989" s="50" t="str">
        <f t="shared" si="610"/>
        <v>Dar es Salaam_2016</v>
      </c>
      <c r="AF989" s="83">
        <f t="shared" si="620"/>
        <v>0.17353258828965198</v>
      </c>
      <c r="AG989" s="83">
        <f t="shared" si="620"/>
        <v>5.7906719968513452E-2</v>
      </c>
      <c r="AH989" s="83">
        <f t="shared" si="620"/>
        <v>0.1622671629302343</v>
      </c>
      <c r="AI989" s="83" t="str">
        <f t="shared" si="620"/>
        <v/>
      </c>
      <c r="AJ989" s="83" t="str">
        <f t="shared" si="620"/>
        <v/>
      </c>
      <c r="AK989" s="83" t="str">
        <f t="shared" si="620"/>
        <v/>
      </c>
      <c r="AL989" s="83" t="str">
        <f t="shared" si="620"/>
        <v/>
      </c>
      <c r="AM989" s="83">
        <f t="shared" si="620"/>
        <v>1.0830315896696728E-3</v>
      </c>
      <c r="AN989" s="83">
        <f t="shared" ca="1" si="594"/>
        <v>153</v>
      </c>
      <c r="AO989" s="50" t="str">
        <f t="shared" si="612"/>
        <v>Dar es Salaam_2016</v>
      </c>
      <c r="AP989" s="83">
        <f t="shared" si="621"/>
        <v>0.43453893917704417</v>
      </c>
      <c r="AQ989" s="83" t="str">
        <f t="shared" si="621"/>
        <v/>
      </c>
      <c r="AR989" s="83" t="str">
        <f t="shared" si="621"/>
        <v/>
      </c>
      <c r="AS989" s="83" t="str">
        <f t="shared" si="621"/>
        <v/>
      </c>
      <c r="AT989" s="83" t="str">
        <f t="shared" si="621"/>
        <v/>
      </c>
      <c r="AU989" s="83">
        <f t="shared" ca="1" si="595"/>
        <v>151</v>
      </c>
      <c r="AV989" s="50" t="str">
        <f t="shared" si="614"/>
        <v>Dar es Salaam_2016</v>
      </c>
      <c r="AW989" s="83">
        <f t="shared" si="619"/>
        <v>0.24382757711003497</v>
      </c>
      <c r="AX989" s="83">
        <f t="shared" si="619"/>
        <v>1.6341177420281002E-3</v>
      </c>
      <c r="AY989" s="83">
        <f t="shared" si="619"/>
        <v>1.0431356818713294E-2</v>
      </c>
      <c r="AZ989" s="83">
        <f t="shared" si="619"/>
        <v>0.28063433994076364</v>
      </c>
      <c r="BA989" s="83">
        <f t="shared" ca="1" si="596"/>
        <v>45</v>
      </c>
      <c r="BB989" s="50" t="str">
        <f t="shared" si="615"/>
        <v>Dar es Salaam_2016</v>
      </c>
      <c r="BC989" s="83" t="str">
        <f t="shared" si="597"/>
        <v/>
      </c>
      <c r="BD989" s="83" t="str">
        <f t="shared" si="598"/>
        <v/>
      </c>
      <c r="BE989" s="83" t="e">
        <f t="shared" ca="1" si="599"/>
        <v>#VALUE!</v>
      </c>
      <c r="BF989" s="50" t="str">
        <f t="shared" si="616"/>
        <v>Dar es Salaam_2016</v>
      </c>
    </row>
    <row r="990" spans="1:58" ht="15" customHeight="1">
      <c r="A990" s="25">
        <f t="shared" si="608"/>
        <v>62</v>
      </c>
      <c r="B990" s="25">
        <v>159</v>
      </c>
      <c r="C990" s="112" t="str">
        <f t="shared" si="592"/>
        <v>0_0</v>
      </c>
      <c r="D990" s="112">
        <f>IFERROR(VLOOKUP($C990,'Analysis-must not modify'!$C:$G,4,FALSE),"")</f>
        <v>0</v>
      </c>
      <c r="E990" s="112">
        <f>IFERROR(VLOOKUP($C990,'Analysis-must not modify'!$C:$G,5,FALSE),"")</f>
        <v>0</v>
      </c>
      <c r="F990" s="112">
        <f t="shared" si="600"/>
        <v>0</v>
      </c>
      <c r="G990" s="121">
        <f>VLOOKUP(C990,'Analysis-must not modify'!C:D,2,FALSE)</f>
        <v>0</v>
      </c>
      <c r="H990" s="121">
        <f>VLOOKUP(C990,'Analysis-must not modify'!C:FF,160,FALSE)</f>
        <v>0</v>
      </c>
      <c r="I990" s="121" t="str">
        <f>VLOOKUP(C990,'Analysis-must not modify'!C:FI,161,FALSE)</f>
        <v/>
      </c>
      <c r="J990" s="121" t="str">
        <f>VLOOKUP(C990,'Analysis-must not modify'!C:FI,162,FALSE)</f>
        <v/>
      </c>
      <c r="K990" s="121" t="str">
        <f>VLOOKUP(C990,'Analysis-must not modify'!C:FI,163,FALSE)</f>
        <v/>
      </c>
      <c r="L990" s="121">
        <f t="shared" si="601"/>
        <v>1</v>
      </c>
      <c r="M990" s="121">
        <f t="shared" si="602"/>
        <v>1</v>
      </c>
      <c r="N990" s="121">
        <f t="shared" si="603"/>
        <v>1</v>
      </c>
      <c r="O990" s="121">
        <f t="shared" si="604"/>
        <v>1</v>
      </c>
      <c r="P990" s="121">
        <f t="shared" si="609"/>
        <v>1</v>
      </c>
      <c r="Q990" s="121">
        <f t="shared" si="605"/>
        <v>0</v>
      </c>
      <c r="R990" s="121" t="str">
        <f t="shared" si="606"/>
        <v/>
      </c>
      <c r="S990" s="122" t="str">
        <f t="shared" si="607"/>
        <v/>
      </c>
      <c r="T990" s="121" t="str">
        <f t="shared" si="593"/>
        <v/>
      </c>
      <c r="U990" s="121" t="str">
        <f>IFERROR(IF('Analysis_2-must not modify'!$R990="","",IF($S$823="Total GHG",IF($T$823="All sectors",AA168,IF($T$823="Stationary",AB168,IF($T$823="Transportation",AC168,IF($T$823="Waste",AD168,IF($T$823="IPPU",AE168,Iif($T$823="AFOLU",AF168)))))),IF($S$823="Per capita",IF($T$823="All sectors",AA372,IF($T$823="Stationary",AB372,IF($T$823="Transportation",AC372,IF($T$823="Waste",AD372,IF($T$823="IPPU",AE372,IF($T$823="AFOLU",AF372)))))),IF($S$823="Per unit land area (km2)",IF($T$823="All sectors",AA576,IF($T$823="Stationary",AB576,IF($T$823="Transportation",AC576,IF($T$823="Waste",AD576,IF($T$823="IPPU",AE576,IF($T$823="AFOLU",AF576)))))),IF($S$823="Per unit GDP ($m)",IF($T$823="All sectors",AA780,IF($T$823="Stationary",AB780,IF($T$823="Transportation",AC780,IF($T$823="Waste",AD780,IF($T$823="IPPU",AE780,IF($T$823="AFOLU",AF780)))))),""))))),"")</f>
        <v/>
      </c>
      <c r="V990" s="124" t="str">
        <f>IF('Analysis_2-must not modify'!$T990="","",IF($S$823="Total GHG",IF($T$823="All sectors",U168,IF($T$823="Stationary",AG168,IF($T$823="Transportation",AP168,IF($T$823="Waste",AV168,IF($T$823="IPPU",BA168,Iif($T$823="AFOLU",BD168)))))),IF($S$823="Per capita",IF($T$823="All sectors",U372,IF($T$823="Stationary",AG372,IF($T$823="Transportation",AP372,IF($T$823="Waste",AV372,IF($T$823="IPPU",BA372,IF($T$823="AFOLU",BD372)))))),IF($S$823="Per unit land area (km2)",IF($T$823="All sectors",U576,IF($T$823="Stationary",AG576,IF($T$823="Transportation",AP576,IF($T$823="Waste",AV576,IF($T$823="IPPU",BA576,Iif($T$823="AFOLU",BD576)))))),IF($S$823="Per unit GDP ($m)",IF($T$823="All sectors",U780,IF($T$823="Stationary",AG780,IF($T$823="Transportation",AP780,IF($T$823="Waste",AV780,IF($T$823="IPPU",BA168,IF($T$823="AFOLU",BD780)))))),"")))))</f>
        <v/>
      </c>
      <c r="W990" s="124" t="str">
        <f>IF('Analysis_2-must not modify'!$T990="","",IF($S$823="Total GHG",IF($T$823="All sectors",V168,IF($T$823="Stationary",AH168,IF($T$823="Transportation",AQ168,IF($T$823="Waste",AW168,IF($T$823="IPPU",BB168,Iif($T$823="AFOLU",BE168)))))),IF($S$823="Per capita",IF($T$823="All sectors",V372,IF($T$823="Stationary",AH372,IF($T$823="Transportation",AQ372,IF($T$823="Waste",AW372,IF($T$823="IPPU",BB372,IF($T$823="AFOLU",BE372)))))),IF($S$823="Per unit land area (km2)",IF($T$823="All sectors",V576,IF($T$823="Stationary",AH576,IF($T$823="Transportation",AQ576,IF($T$823="Waste",AW576,IF($T$823="IPPU",BB576,Iif($T$823="AFOLU",BE576)))))),IF($S$823="Per unit GDP ($m)",IF($T$823="All sectors",V780,IF($T$823="Stationary",AH780,IF($T$823="Transportation",AQ780,IF($T$823="Waste",AW780,IF($T$823="IPPU",BB168,IF($T$823="AFOLU",BE780)))))),"")))))</f>
        <v/>
      </c>
      <c r="X990" s="124" t="str">
        <f>IF('Analysis_2-must not modify'!$T990="","",IF($S$823="Total GHG",IF($T$823="All sectors",W168,IF($T$823="Stationary",AI168,IF($T$823="Transportation",AR168,IF($T$823="Waste",AX168,IF($T$823="IPPU","",IF($T$823="AFOLU",BF168)))))),IF($S$823="Per capita",IF($T$823="All sectors",W372,IF($T$823="Stationary",AI372,IF($T$823="Transportation",AR372,IF($T$823="Waste",AX372,IF($T$823="IPPU","",IF($T$823="AFOLU",BF372)))))),IF($S$823="Per unit land area (km2)",IF($T$823="All sectors",W576,IF($T$823="Stationary",AI576,IF($T$823="Transportation",AR576,IF($T$823="Waste",AX576,IF($T$823="IPPU","",IF($T$823="AFOLU",BF576)))))),IF($S$823="Per unit GDP ($m)",IF($T$823="All sectors",W780,IF($T$823="Stationary",AI780,IF($T$823="Transportation",AR780,IF($T$823="Waste",AX780,IF($T$823="IPPU","",IF($T$823="AFOLU",BF780)))))),"")))))</f>
        <v/>
      </c>
      <c r="Y990" s="124" t="str">
        <f>IF('Analysis_2-must not modify'!$T990="","",IF($S$823="Total GHG",IF($T$823="All sectors",X168,IF($T$823="Stationary",AJ168,IF($T$823="Transportation",AS168,IF($T$823="Waste",AY168,"")))),IF($S$823="Per capita",IF($T$823="All sectors",X372,IF($T$823="Stationary",AJ372,IF($T$823="Transportation",AS372,IF($T$823="Waste",AY372,"")))),IF($S$823="Per unit land area (km2)",IF($T$823="All sectors",X576,IF($T$823="Stationary",AJ576,IF($T$823="Transportation",AS576,IF($T$823="Waste",AY576,"")))),IF($S$823="Per unit GDP ($m)",IF($T$823="All sectors",X780,IF($T$823="Stationary",AJ780,IF($T$823="Transportation",AS780,IF($T$823="Waste",AY780,"")))),"")))))</f>
        <v/>
      </c>
      <c r="Z990" s="124" t="str">
        <f>IF('Analysis_2-must not modify'!$T990="","",IF($S$823="Total GHG",IF($T$823="All sectors",Y168,IF($T$823="Stationary",AK168,IF($T$823="Transportation",AT168,""))),IF($S$823="Per capita",IF($T$823="All sectors",Y372,IF($T$823="Stationary",AK372,IF($T$823="Transportation",AT372,""))),IF($S$823="Per unit land area (km2)",IF($T$823="All sectors",Y576,IF($T$823="Stationary",AK576,IF($T$823="Transportation",AT576,""))),IF($S$823="Per unit GDP ($m)",IF($T$823="All sectors",Y780,IF($T$823="Stationary",AK780,IF($T$823="Transportation",AT780,""))),"")))))</f>
        <v/>
      </c>
      <c r="AA990" s="124" t="str">
        <f>IF('Analysis_2-must not modify'!$T990="","",IF($S$823="Total GHG",IF($T$823="All sectors","",IF($T$823="Stationary",AL168,"")),IF($S$823="Per capita",IF($T$823="All sectors","",IF($T$823="Stationary",AL372,"")),IF($S$823="Per unit land area (km2)",IF($T$823="All sectors","",IF($T$823="Stationary",AL576,"")),IF($S$823="Per unit GDP ($m)",IF($T$823="All sectors","",IF($T$823="Stationary",AL780,"")),"")))))</f>
        <v/>
      </c>
      <c r="AB990" s="124" t="str">
        <f>IF('Analysis_2-must not modify'!$T990="","",IF($S$823="Total GHG",IF($T$823="All sectors","",IF($T$823="Stationary",AM168,"")),IF($S$823="Per capita",IF($T$823="All sectors","",IF($T$823="Stationary",AM372,"")),IF($S$823="Per unit land area (km2)",IF($T$823="All sectors","",IF($T$823="Stationary",AM576,"")),IF($S$823="Per unit GDP ($m)",IF($T$823="All sectors","",IF($T$823="Stationary",AM780,"")),"")))))</f>
        <v/>
      </c>
      <c r="AC990" s="124" t="str">
        <f>IF('Analysis_2-must not modify'!$T990="","",IF($S$823="Total GHG",IF($T$823="All sectors","",IF($T$823="Stationary",AN168,"")),IF($S$823="Per capita",IF($T$823="All sectors","",IF($T$823="Stationary",AN372,"")),IF($S$823="Per unit land area (km2)",IF($T$823="All sectors","",IF($T$823="Stationary",AN576,"")),IF($S$823="Per unit GDP ($m)",IF($T$823="All sectors","",IF($T$823="Stationary",AN780,"")),"")))))</f>
        <v/>
      </c>
      <c r="AD990" s="121" t="str">
        <f>IF(U990&lt;X$1+1,U990,IF('Analysis_2-must not modify'!$U990="","",RANK('Analysis_2-must not modify'!$U990,rankORIGINAL)+'Analysis_2-must not modify'!X$1))</f>
        <v/>
      </c>
      <c r="AE990" s="50" t="str">
        <f t="shared" si="610"/>
        <v/>
      </c>
      <c r="AF990" s="83" t="str">
        <f t="shared" si="620"/>
        <v/>
      </c>
      <c r="AG990" s="83" t="str">
        <f t="shared" si="620"/>
        <v/>
      </c>
      <c r="AH990" s="83" t="str">
        <f t="shared" si="620"/>
        <v/>
      </c>
      <c r="AI990" s="83" t="str">
        <f t="shared" si="620"/>
        <v/>
      </c>
      <c r="AJ990" s="83" t="str">
        <f t="shared" si="620"/>
        <v/>
      </c>
      <c r="AK990" s="83" t="str">
        <f t="shared" si="620"/>
        <v/>
      </c>
      <c r="AL990" s="83" t="str">
        <f t="shared" si="620"/>
        <v/>
      </c>
      <c r="AM990" s="83" t="str">
        <f t="shared" si="620"/>
        <v/>
      </c>
      <c r="AN990" s="83" t="e">
        <f t="shared" ca="1" si="594"/>
        <v>#VALUE!</v>
      </c>
      <c r="AO990" s="50" t="str">
        <f t="shared" si="612"/>
        <v/>
      </c>
      <c r="AP990" s="83" t="str">
        <f t="shared" si="621"/>
        <v/>
      </c>
      <c r="AQ990" s="83" t="str">
        <f t="shared" si="621"/>
        <v/>
      </c>
      <c r="AR990" s="83" t="str">
        <f t="shared" si="621"/>
        <v/>
      </c>
      <c r="AS990" s="83" t="str">
        <f t="shared" si="621"/>
        <v/>
      </c>
      <c r="AT990" s="83" t="str">
        <f t="shared" si="621"/>
        <v/>
      </c>
      <c r="AU990" s="83" t="e">
        <f t="shared" ca="1" si="595"/>
        <v>#VALUE!</v>
      </c>
      <c r="AV990" s="50" t="str">
        <f t="shared" si="614"/>
        <v/>
      </c>
      <c r="AW990" s="83" t="str">
        <f t="shared" si="619"/>
        <v/>
      </c>
      <c r="AX990" s="83" t="str">
        <f t="shared" si="619"/>
        <v/>
      </c>
      <c r="AY990" s="83" t="str">
        <f t="shared" si="619"/>
        <v/>
      </c>
      <c r="AZ990" s="83" t="str">
        <f t="shared" si="619"/>
        <v/>
      </c>
      <c r="BA990" s="83" t="e">
        <f t="shared" ca="1" si="596"/>
        <v>#VALUE!</v>
      </c>
      <c r="BB990" s="50" t="str">
        <f t="shared" si="615"/>
        <v/>
      </c>
      <c r="BC990" s="83" t="str">
        <f t="shared" si="597"/>
        <v/>
      </c>
      <c r="BD990" s="83" t="str">
        <f t="shared" si="598"/>
        <v/>
      </c>
      <c r="BE990" s="83" t="e">
        <f t="shared" ca="1" si="599"/>
        <v>#VALUE!</v>
      </c>
      <c r="BF990" s="50" t="str">
        <f t="shared" si="616"/>
        <v/>
      </c>
    </row>
    <row r="991" spans="1:58" ht="15" customHeight="1">
      <c r="A991" s="25">
        <f t="shared" si="608"/>
        <v>62</v>
      </c>
      <c r="B991" s="25">
        <v>160</v>
      </c>
      <c r="C991" s="112" t="str">
        <f t="shared" si="592"/>
        <v>0_0</v>
      </c>
      <c r="D991" s="112">
        <f>IFERROR(VLOOKUP($C991,'Analysis-must not modify'!$C:$G,4,FALSE),"")</f>
        <v>0</v>
      </c>
      <c r="E991" s="112">
        <f>IFERROR(VLOOKUP($C991,'Analysis-must not modify'!$C:$G,5,FALSE),"")</f>
        <v>0</v>
      </c>
      <c r="F991" s="112">
        <f t="shared" si="600"/>
        <v>0</v>
      </c>
      <c r="G991" s="121">
        <f>VLOOKUP(C991,'Analysis-must not modify'!C:D,2,FALSE)</f>
        <v>0</v>
      </c>
      <c r="H991" s="121">
        <f>VLOOKUP(C991,'Analysis-must not modify'!C:FF,160,FALSE)</f>
        <v>0</v>
      </c>
      <c r="I991" s="121" t="str">
        <f>VLOOKUP(C991,'Analysis-must not modify'!C:FI,161,FALSE)</f>
        <v/>
      </c>
      <c r="J991" s="121" t="str">
        <f>VLOOKUP(C991,'Analysis-must not modify'!C:FI,162,FALSE)</f>
        <v/>
      </c>
      <c r="K991" s="121" t="str">
        <f>VLOOKUP(C991,'Analysis-must not modify'!C:FI,163,FALSE)</f>
        <v/>
      </c>
      <c r="L991" s="121">
        <f t="shared" si="601"/>
        <v>1</v>
      </c>
      <c r="M991" s="121">
        <f t="shared" si="602"/>
        <v>1</v>
      </c>
      <c r="N991" s="121">
        <f t="shared" si="603"/>
        <v>1</v>
      </c>
      <c r="O991" s="121">
        <f t="shared" si="604"/>
        <v>1</v>
      </c>
      <c r="P991" s="121">
        <f t="shared" si="609"/>
        <v>1</v>
      </c>
      <c r="Q991" s="121">
        <f t="shared" si="605"/>
        <v>0</v>
      </c>
      <c r="R991" s="121" t="str">
        <f t="shared" si="606"/>
        <v/>
      </c>
      <c r="S991" s="122" t="str">
        <f t="shared" si="607"/>
        <v/>
      </c>
      <c r="T991" s="121" t="str">
        <f t="shared" si="593"/>
        <v/>
      </c>
      <c r="U991" s="121" t="str">
        <f>IFERROR(IF('Analysis_2-must not modify'!$R991="","",IF($S$823="Total GHG",IF($T$823="All sectors",AA169,IF($T$823="Stationary",AB169,IF($T$823="Transportation",AC169,IF($T$823="Waste",AD169,IF($T$823="IPPU",AE169,Iif($T$823="AFOLU",AF169)))))),IF($S$823="Per capita",IF($T$823="All sectors",AA373,IF($T$823="Stationary",AB373,IF($T$823="Transportation",AC373,IF($T$823="Waste",AD373,IF($T$823="IPPU",AE373,IF($T$823="AFOLU",AF373)))))),IF($S$823="Per unit land area (km2)",IF($T$823="All sectors",AA577,IF($T$823="Stationary",AB577,IF($T$823="Transportation",AC577,IF($T$823="Waste",AD577,IF($T$823="IPPU",AE577,IF($T$823="AFOLU",AF577)))))),IF($S$823="Per unit GDP ($m)",IF($T$823="All sectors",AA781,IF($T$823="Stationary",AB781,IF($T$823="Transportation",AC781,IF($T$823="Waste",AD781,IF($T$823="IPPU",AE781,IF($T$823="AFOLU",AF781)))))),""))))),"")</f>
        <v/>
      </c>
      <c r="V991" s="124" t="str">
        <f>IF('Analysis_2-must not modify'!$T991="","",IF($S$823="Total GHG",IF($T$823="All sectors",U169,IF($T$823="Stationary",AG169,IF($T$823="Transportation",AP169,IF($T$823="Waste",AV169,IF($T$823="IPPU",BA169,Iif($T$823="AFOLU",BD169)))))),IF($S$823="Per capita",IF($T$823="All sectors",U373,IF($T$823="Stationary",AG373,IF($T$823="Transportation",AP373,IF($T$823="Waste",AV373,IF($T$823="IPPU",BA373,IF($T$823="AFOLU",BD373)))))),IF($S$823="Per unit land area (km2)",IF($T$823="All sectors",U577,IF($T$823="Stationary",AG577,IF($T$823="Transportation",AP577,IF($T$823="Waste",AV577,IF($T$823="IPPU",BA577,Iif($T$823="AFOLU",BD577)))))),IF($S$823="Per unit GDP ($m)",IF($T$823="All sectors",U781,IF($T$823="Stationary",AG781,IF($T$823="Transportation",AP781,IF($T$823="Waste",AV781,IF($T$823="IPPU",BA169,IF($T$823="AFOLU",BD781)))))),"")))))</f>
        <v/>
      </c>
      <c r="W991" s="124" t="str">
        <f>IF('Analysis_2-must not modify'!$T991="","",IF($S$823="Total GHG",IF($T$823="All sectors",V169,IF($T$823="Stationary",AH169,IF($T$823="Transportation",AQ169,IF($T$823="Waste",AW169,IF($T$823="IPPU",BB169,Iif($T$823="AFOLU",BE169)))))),IF($S$823="Per capita",IF($T$823="All sectors",V373,IF($T$823="Stationary",AH373,IF($T$823="Transportation",AQ373,IF($T$823="Waste",AW373,IF($T$823="IPPU",BB373,IF($T$823="AFOLU",BE373)))))),IF($S$823="Per unit land area (km2)",IF($T$823="All sectors",V577,IF($T$823="Stationary",AH577,IF($T$823="Transportation",AQ577,IF($T$823="Waste",AW577,IF($T$823="IPPU",BB577,Iif($T$823="AFOLU",BE577)))))),IF($S$823="Per unit GDP ($m)",IF($T$823="All sectors",V781,IF($T$823="Stationary",AH781,IF($T$823="Transportation",AQ781,IF($T$823="Waste",AW781,IF($T$823="IPPU",BB169,IF($T$823="AFOLU",BE781)))))),"")))))</f>
        <v/>
      </c>
      <c r="X991" s="124" t="str">
        <f>IF('Analysis_2-must not modify'!$T991="","",IF($S$823="Total GHG",IF($T$823="All sectors",W169,IF($T$823="Stationary",AI169,IF($T$823="Transportation",AR169,IF($T$823="Waste",AX169,IF($T$823="IPPU","",IF($T$823="AFOLU",BF169)))))),IF($S$823="Per capita",IF($T$823="All sectors",W373,IF($T$823="Stationary",AI373,IF($T$823="Transportation",AR373,IF($T$823="Waste",AX373,IF($T$823="IPPU","",IF($T$823="AFOLU",BF373)))))),IF($S$823="Per unit land area (km2)",IF($T$823="All sectors",W577,IF($T$823="Stationary",AI577,IF($T$823="Transportation",AR577,IF($T$823="Waste",AX577,IF($T$823="IPPU","",IF($T$823="AFOLU",BF577)))))),IF($S$823="Per unit GDP ($m)",IF($T$823="All sectors",W781,IF($T$823="Stationary",AI781,IF($T$823="Transportation",AR781,IF($T$823="Waste",AX781,IF($T$823="IPPU","",IF($T$823="AFOLU",BF781)))))),"")))))</f>
        <v/>
      </c>
      <c r="Y991" s="124" t="str">
        <f>IF('Analysis_2-must not modify'!$T991="","",IF($S$823="Total GHG",IF($T$823="All sectors",X169,IF($T$823="Stationary",AJ169,IF($T$823="Transportation",AS169,IF($T$823="Waste",AY169,"")))),IF($S$823="Per capita",IF($T$823="All sectors",X373,IF($T$823="Stationary",AJ373,IF($T$823="Transportation",AS373,IF($T$823="Waste",AY373,"")))),IF($S$823="Per unit land area (km2)",IF($T$823="All sectors",X577,IF($T$823="Stationary",AJ577,IF($T$823="Transportation",AS577,IF($T$823="Waste",AY577,"")))),IF($S$823="Per unit GDP ($m)",IF($T$823="All sectors",X781,IF($T$823="Stationary",AJ781,IF($T$823="Transportation",AS781,IF($T$823="Waste",AY781,"")))),"")))))</f>
        <v/>
      </c>
      <c r="Z991" s="124" t="str">
        <f>IF('Analysis_2-must not modify'!$T991="","",IF($S$823="Total GHG",IF($T$823="All sectors",Y169,IF($T$823="Stationary",AK169,IF($T$823="Transportation",AT169,""))),IF($S$823="Per capita",IF($T$823="All sectors",Y373,IF($T$823="Stationary",AK373,IF($T$823="Transportation",AT373,""))),IF($S$823="Per unit land area (km2)",IF($T$823="All sectors",Y577,IF($T$823="Stationary",AK577,IF($T$823="Transportation",AT577,""))),IF($S$823="Per unit GDP ($m)",IF($T$823="All sectors",Y781,IF($T$823="Stationary",AK781,IF($T$823="Transportation",AT781,""))),"")))))</f>
        <v/>
      </c>
      <c r="AA991" s="124" t="str">
        <f>IF('Analysis_2-must not modify'!$T991="","",IF($S$823="Total GHG",IF($T$823="All sectors","",IF($T$823="Stationary",AL169,"")),IF($S$823="Per capita",IF($T$823="All sectors","",IF($T$823="Stationary",AL373,"")),IF($S$823="Per unit land area (km2)",IF($T$823="All sectors","",IF($T$823="Stationary",AL577,"")),IF($S$823="Per unit GDP ($m)",IF($T$823="All sectors","",IF($T$823="Stationary",AL781,"")),"")))))</f>
        <v/>
      </c>
      <c r="AB991" s="124" t="str">
        <f>IF('Analysis_2-must not modify'!$T991="","",IF($S$823="Total GHG",IF($T$823="All sectors","",IF($T$823="Stationary",AM169,"")),IF($S$823="Per capita",IF($T$823="All sectors","",IF($T$823="Stationary",AM373,"")),IF($S$823="Per unit land area (km2)",IF($T$823="All sectors","",IF($T$823="Stationary",AM577,"")),IF($S$823="Per unit GDP ($m)",IF($T$823="All sectors","",IF($T$823="Stationary",AM781,"")),"")))))</f>
        <v/>
      </c>
      <c r="AC991" s="124" t="str">
        <f>IF('Analysis_2-must not modify'!$T991="","",IF($S$823="Total GHG",IF($T$823="All sectors","",IF($T$823="Stationary",AN169,"")),IF($S$823="Per capita",IF($T$823="All sectors","",IF($T$823="Stationary",AN373,"")),IF($S$823="Per unit land area (km2)",IF($T$823="All sectors","",IF($T$823="Stationary",AN577,"")),IF($S$823="Per unit GDP ($m)",IF($T$823="All sectors","",IF($T$823="Stationary",AN781,"")),"")))))</f>
        <v/>
      </c>
      <c r="AD991" s="121" t="str">
        <f>IF(U991&lt;X$1+1,U991,IF('Analysis_2-must not modify'!$U991="","",RANK('Analysis_2-must not modify'!$U991,rankORIGINAL)+'Analysis_2-must not modify'!X$1))</f>
        <v/>
      </c>
      <c r="AE991" s="50" t="str">
        <f t="shared" si="610"/>
        <v/>
      </c>
      <c r="AF991" s="83" t="str">
        <f t="shared" si="620"/>
        <v/>
      </c>
      <c r="AG991" s="83" t="str">
        <f t="shared" si="620"/>
        <v/>
      </c>
      <c r="AH991" s="83" t="str">
        <f t="shared" si="620"/>
        <v/>
      </c>
      <c r="AI991" s="83" t="str">
        <f t="shared" si="620"/>
        <v/>
      </c>
      <c r="AJ991" s="83" t="str">
        <f t="shared" si="620"/>
        <v/>
      </c>
      <c r="AK991" s="83" t="str">
        <f t="shared" si="620"/>
        <v/>
      </c>
      <c r="AL991" s="83" t="str">
        <f t="shared" si="620"/>
        <v/>
      </c>
      <c r="AM991" s="83" t="str">
        <f t="shared" si="620"/>
        <v/>
      </c>
      <c r="AN991" s="83" t="e">
        <f t="shared" ca="1" si="594"/>
        <v>#VALUE!</v>
      </c>
      <c r="AO991" s="50" t="str">
        <f t="shared" si="612"/>
        <v/>
      </c>
      <c r="AP991" s="83" t="str">
        <f t="shared" si="621"/>
        <v/>
      </c>
      <c r="AQ991" s="83" t="str">
        <f t="shared" si="621"/>
        <v/>
      </c>
      <c r="AR991" s="83" t="str">
        <f t="shared" si="621"/>
        <v/>
      </c>
      <c r="AS991" s="83" t="str">
        <f t="shared" si="621"/>
        <v/>
      </c>
      <c r="AT991" s="83" t="str">
        <f t="shared" si="621"/>
        <v/>
      </c>
      <c r="AU991" s="83" t="e">
        <f t="shared" ca="1" si="595"/>
        <v>#VALUE!</v>
      </c>
      <c r="AV991" s="50" t="str">
        <f t="shared" si="614"/>
        <v/>
      </c>
      <c r="AW991" s="83" t="str">
        <f t="shared" si="619"/>
        <v/>
      </c>
      <c r="AX991" s="83" t="str">
        <f t="shared" si="619"/>
        <v/>
      </c>
      <c r="AY991" s="83" t="str">
        <f t="shared" si="619"/>
        <v/>
      </c>
      <c r="AZ991" s="83" t="str">
        <f t="shared" si="619"/>
        <v/>
      </c>
      <c r="BA991" s="83" t="e">
        <f t="shared" ca="1" si="596"/>
        <v>#VALUE!</v>
      </c>
      <c r="BB991" s="50" t="str">
        <f t="shared" si="615"/>
        <v/>
      </c>
      <c r="BC991" s="83" t="str">
        <f t="shared" si="597"/>
        <v/>
      </c>
      <c r="BD991" s="83" t="str">
        <f t="shared" si="598"/>
        <v/>
      </c>
      <c r="BE991" s="83" t="e">
        <f t="shared" ca="1" si="599"/>
        <v>#VALUE!</v>
      </c>
      <c r="BF991" s="50" t="str">
        <f t="shared" si="616"/>
        <v/>
      </c>
    </row>
    <row r="992" spans="1:58" ht="15" customHeight="1">
      <c r="A992" s="25">
        <f t="shared" si="608"/>
        <v>62</v>
      </c>
      <c r="B992" s="25">
        <v>161</v>
      </c>
      <c r="C992" s="112" t="str">
        <f t="shared" ref="C992:C1023" si="622">Q170</f>
        <v>0_0</v>
      </c>
      <c r="D992" s="112">
        <f>IFERROR(VLOOKUP($C992,'Analysis-must not modify'!$C:$G,4,FALSE),"")</f>
        <v>0</v>
      </c>
      <c r="E992" s="112">
        <f>IFERROR(VLOOKUP($C992,'Analysis-must not modify'!$C:$G,5,FALSE),"")</f>
        <v>0</v>
      </c>
      <c r="F992" s="112">
        <f t="shared" si="600"/>
        <v>0</v>
      </c>
      <c r="G992" s="121">
        <f>VLOOKUP(C992,'Analysis-must not modify'!C:D,2,FALSE)</f>
        <v>0</v>
      </c>
      <c r="H992" s="121">
        <f>VLOOKUP(C992,'Analysis-must not modify'!C:FF,160,FALSE)</f>
        <v>0</v>
      </c>
      <c r="I992" s="121" t="str">
        <f>VLOOKUP(C992,'Analysis-must not modify'!C:FI,161,FALSE)</f>
        <v/>
      </c>
      <c r="J992" s="121" t="str">
        <f>VLOOKUP(C992,'Analysis-must not modify'!C:FI,162,FALSE)</f>
        <v/>
      </c>
      <c r="K992" s="121" t="str">
        <f>VLOOKUP(C992,'Analysis-must not modify'!C:FI,163,FALSE)</f>
        <v/>
      </c>
      <c r="L992" s="121">
        <f t="shared" si="601"/>
        <v>1</v>
      </c>
      <c r="M992" s="121">
        <f t="shared" si="602"/>
        <v>1</v>
      </c>
      <c r="N992" s="121">
        <f t="shared" si="603"/>
        <v>1</v>
      </c>
      <c r="O992" s="121">
        <f t="shared" si="604"/>
        <v>1</v>
      </c>
      <c r="P992" s="121">
        <f t="shared" si="609"/>
        <v>1</v>
      </c>
      <c r="Q992" s="121">
        <f t="shared" si="605"/>
        <v>0</v>
      </c>
      <c r="R992" s="121" t="str">
        <f t="shared" si="606"/>
        <v/>
      </c>
      <c r="S992" s="122" t="str">
        <f t="shared" si="607"/>
        <v/>
      </c>
      <c r="T992" s="121" t="str">
        <f t="shared" ref="T992:T1023" si="623">IFERROR(R992,"")</f>
        <v/>
      </c>
      <c r="U992" s="121" t="str">
        <f>IFERROR(IF('Analysis_2-must not modify'!$R992="","",IF($S$823="Total GHG",IF($T$823="All sectors",AA170,IF($T$823="Stationary",AB170,IF($T$823="Transportation",AC170,IF($T$823="Waste",AD170,IF($T$823="IPPU",AE170,Iif($T$823="AFOLU",AF170)))))),IF($S$823="Per capita",IF($T$823="All sectors",AA374,IF($T$823="Stationary",AB374,IF($T$823="Transportation",AC374,IF($T$823="Waste",AD374,IF($T$823="IPPU",AE374,IF($T$823="AFOLU",AF374)))))),IF($S$823="Per unit land area (km2)",IF($T$823="All sectors",AA578,IF($T$823="Stationary",AB578,IF($T$823="Transportation",AC578,IF($T$823="Waste",AD578,IF($T$823="IPPU",AE578,IF($T$823="AFOLU",AF578)))))),IF($S$823="Per unit GDP ($m)",IF($T$823="All sectors",AA782,IF($T$823="Stationary",AB782,IF($T$823="Transportation",AC782,IF($T$823="Waste",AD782,IF($T$823="IPPU",AE782,IF($T$823="AFOLU",AF782)))))),""))))),"")</f>
        <v/>
      </c>
      <c r="V992" s="124" t="str">
        <f>IF('Analysis_2-must not modify'!$T992="","",IF($S$823="Total GHG",IF($T$823="All sectors",U170,IF($T$823="Stationary",AG170,IF($T$823="Transportation",AP170,IF($T$823="Waste",AV170,IF($T$823="IPPU",BA170,Iif($T$823="AFOLU",BD170)))))),IF($S$823="Per capita",IF($T$823="All sectors",U374,IF($T$823="Stationary",AG374,IF($T$823="Transportation",AP374,IF($T$823="Waste",AV374,IF($T$823="IPPU",BA374,IF($T$823="AFOLU",BD374)))))),IF($S$823="Per unit land area (km2)",IF($T$823="All sectors",U578,IF($T$823="Stationary",AG578,IF($T$823="Transportation",AP578,IF($T$823="Waste",AV578,IF($T$823="IPPU",BA578,Iif($T$823="AFOLU",BD578)))))),IF($S$823="Per unit GDP ($m)",IF($T$823="All sectors",U782,IF($T$823="Stationary",AG782,IF($T$823="Transportation",AP782,IF($T$823="Waste",AV782,IF($T$823="IPPU",BA170,IF($T$823="AFOLU",BD782)))))),"")))))</f>
        <v/>
      </c>
      <c r="W992" s="124" t="str">
        <f>IF('Analysis_2-must not modify'!$T992="","",IF($S$823="Total GHG",IF($T$823="All sectors",V170,IF($T$823="Stationary",AH170,IF($T$823="Transportation",AQ170,IF($T$823="Waste",AW170,IF($T$823="IPPU",BB170,Iif($T$823="AFOLU",BE170)))))),IF($S$823="Per capita",IF($T$823="All sectors",V374,IF($T$823="Stationary",AH374,IF($T$823="Transportation",AQ374,IF($T$823="Waste",AW374,IF($T$823="IPPU",BB374,IF($T$823="AFOLU",BE374)))))),IF($S$823="Per unit land area (km2)",IF($T$823="All sectors",V578,IF($T$823="Stationary",AH578,IF($T$823="Transportation",AQ578,IF($T$823="Waste",AW578,IF($T$823="IPPU",BB578,Iif($T$823="AFOLU",BE578)))))),IF($S$823="Per unit GDP ($m)",IF($T$823="All sectors",V782,IF($T$823="Stationary",AH782,IF($T$823="Transportation",AQ782,IF($T$823="Waste",AW782,IF($T$823="IPPU",BB170,IF($T$823="AFOLU",BE782)))))),"")))))</f>
        <v/>
      </c>
      <c r="X992" s="124" t="str">
        <f>IF('Analysis_2-must not modify'!$T992="","",IF($S$823="Total GHG",IF($T$823="All sectors",W170,IF($T$823="Stationary",AI170,IF($T$823="Transportation",AR170,IF($T$823="Waste",AX170,IF($T$823="IPPU","",IF($T$823="AFOLU",BF170)))))),IF($S$823="Per capita",IF($T$823="All sectors",W374,IF($T$823="Stationary",AI374,IF($T$823="Transportation",AR374,IF($T$823="Waste",AX374,IF($T$823="IPPU","",IF($T$823="AFOLU",BF374)))))),IF($S$823="Per unit land area (km2)",IF($T$823="All sectors",W578,IF($T$823="Stationary",AI578,IF($T$823="Transportation",AR578,IF($T$823="Waste",AX578,IF($T$823="IPPU","",IF($T$823="AFOLU",BF578)))))),IF($S$823="Per unit GDP ($m)",IF($T$823="All sectors",W782,IF($T$823="Stationary",AI782,IF($T$823="Transportation",AR782,IF($T$823="Waste",AX782,IF($T$823="IPPU","",IF($T$823="AFOLU",BF782)))))),"")))))</f>
        <v/>
      </c>
      <c r="Y992" s="124" t="str">
        <f>IF('Analysis_2-must not modify'!$T992="","",IF($S$823="Total GHG",IF($T$823="All sectors",X170,IF($T$823="Stationary",AJ170,IF($T$823="Transportation",AS170,IF($T$823="Waste",AY170,"")))),IF($S$823="Per capita",IF($T$823="All sectors",X374,IF($T$823="Stationary",AJ374,IF($T$823="Transportation",AS374,IF($T$823="Waste",AY374,"")))),IF($S$823="Per unit land area (km2)",IF($T$823="All sectors",X578,IF($T$823="Stationary",AJ578,IF($T$823="Transportation",AS578,IF($T$823="Waste",AY578,"")))),IF($S$823="Per unit GDP ($m)",IF($T$823="All sectors",X782,IF($T$823="Stationary",AJ782,IF($T$823="Transportation",AS782,IF($T$823="Waste",AY782,"")))),"")))))</f>
        <v/>
      </c>
      <c r="Z992" s="124" t="str">
        <f>IF('Analysis_2-must not modify'!$T992="","",IF($S$823="Total GHG",IF($T$823="All sectors",Y170,IF($T$823="Stationary",AK170,IF($T$823="Transportation",AT170,""))),IF($S$823="Per capita",IF($T$823="All sectors",Y374,IF($T$823="Stationary",AK374,IF($T$823="Transportation",AT374,""))),IF($S$823="Per unit land area (km2)",IF($T$823="All sectors",Y578,IF($T$823="Stationary",AK578,IF($T$823="Transportation",AT578,""))),IF($S$823="Per unit GDP ($m)",IF($T$823="All sectors",Y782,IF($T$823="Stationary",AK782,IF($T$823="Transportation",AT782,""))),"")))))</f>
        <v/>
      </c>
      <c r="AA992" s="124" t="str">
        <f>IF('Analysis_2-must not modify'!$T992="","",IF($S$823="Total GHG",IF($T$823="All sectors","",IF($T$823="Stationary",AL170,"")),IF($S$823="Per capita",IF($T$823="All sectors","",IF($T$823="Stationary",AL374,"")),IF($S$823="Per unit land area (km2)",IF($T$823="All sectors","",IF($T$823="Stationary",AL578,"")),IF($S$823="Per unit GDP ($m)",IF($T$823="All sectors","",IF($T$823="Stationary",AL782,"")),"")))))</f>
        <v/>
      </c>
      <c r="AB992" s="124" t="str">
        <f>IF('Analysis_2-must not modify'!$T992="","",IF($S$823="Total GHG",IF($T$823="All sectors","",IF($T$823="Stationary",AM170,"")),IF($S$823="Per capita",IF($T$823="All sectors","",IF($T$823="Stationary",AM374,"")),IF($S$823="Per unit land area (km2)",IF($T$823="All sectors","",IF($T$823="Stationary",AM578,"")),IF($S$823="Per unit GDP ($m)",IF($T$823="All sectors","",IF($T$823="Stationary",AM782,"")),"")))))</f>
        <v/>
      </c>
      <c r="AC992" s="124" t="str">
        <f>IF('Analysis_2-must not modify'!$T992="","",IF($S$823="Total GHG",IF($T$823="All sectors","",IF($T$823="Stationary",AN170,"")),IF($S$823="Per capita",IF($T$823="All sectors","",IF($T$823="Stationary",AN374,"")),IF($S$823="Per unit land area (km2)",IF($T$823="All sectors","",IF($T$823="Stationary",AN578,"")),IF($S$823="Per unit GDP ($m)",IF($T$823="All sectors","",IF($T$823="Stationary",AN782,"")),"")))))</f>
        <v/>
      </c>
      <c r="AD992" s="121" t="str">
        <f>IF(U992&lt;X$1+1,U992,IF('Analysis_2-must not modify'!$U992="","",RANK('Analysis_2-must not modify'!$U992,rankORIGINAL)+'Analysis_2-must not modify'!X$1))</f>
        <v/>
      </c>
      <c r="AE992" s="50" t="str">
        <f t="shared" si="610"/>
        <v/>
      </c>
      <c r="AF992" s="83" t="str">
        <f t="shared" ref="AF992:AM1001" si="624">IF($S$823="Total GHG",AG170,IF($S$823="Per capita",AG374,IF($S$823="Per unit land area (km2)",AG578,IF($S$823="Per unit GDP ($m)",AG782,""))))</f>
        <v/>
      </c>
      <c r="AG992" s="83" t="str">
        <f t="shared" si="624"/>
        <v/>
      </c>
      <c r="AH992" s="83" t="str">
        <f t="shared" si="624"/>
        <v/>
      </c>
      <c r="AI992" s="83" t="str">
        <f t="shared" si="624"/>
        <v/>
      </c>
      <c r="AJ992" s="83" t="str">
        <f t="shared" si="624"/>
        <v/>
      </c>
      <c r="AK992" s="83" t="str">
        <f t="shared" si="624"/>
        <v/>
      </c>
      <c r="AL992" s="83" t="str">
        <f t="shared" si="624"/>
        <v/>
      </c>
      <c r="AM992" s="83" t="str">
        <f t="shared" si="624"/>
        <v/>
      </c>
      <c r="AN992" s="83" t="e">
        <f t="shared" ref="AN992:AN1023" ca="1" si="625">IF($S$823="Total GHG",AB170,IF($S$823="Per capita",AB374,IF($S$823="Per unit land area (km2)",AB578,IF($S$823="Per unit GDP ($m)",AB782,""))))</f>
        <v>#VALUE!</v>
      </c>
      <c r="AO992" s="50" t="str">
        <f t="shared" si="612"/>
        <v/>
      </c>
      <c r="AP992" s="83" t="str">
        <f t="shared" ref="AP992:AT1001" si="626">IF($S$823="Total GHG",AP170,IF($S$823="Per capita",AP374,IF($S$823="Per unit land area (km2)",AP578,IF($S$823="Per unit GDP ($m)",AP782,""))))</f>
        <v/>
      </c>
      <c r="AQ992" s="83" t="str">
        <f t="shared" si="626"/>
        <v/>
      </c>
      <c r="AR992" s="83" t="str">
        <f t="shared" si="626"/>
        <v/>
      </c>
      <c r="AS992" s="83" t="str">
        <f t="shared" si="626"/>
        <v/>
      </c>
      <c r="AT992" s="83" t="str">
        <f t="shared" si="626"/>
        <v/>
      </c>
      <c r="AU992" s="83" t="e">
        <f t="shared" ref="AU992:AU1023" ca="1" si="627">IF($S$823="Total GHG",AC170,IF($S$823="Per capita",AC374,IF($S$823="Per unit land area (km2)",AC578,IF($S$823="Per unit GDP ($m)",AC782,""))))</f>
        <v>#VALUE!</v>
      </c>
      <c r="AV992" s="50" t="str">
        <f t="shared" si="614"/>
        <v/>
      </c>
      <c r="AW992" s="83" t="str">
        <f t="shared" ref="AW992:AZ1011" si="628">IF($S$823="Total GHG",AV170,IF($S$823="Per capita",AV374,IF($S$823="Per unit land area (km2)",AV578,IF($S$823="Per unit GDP ($m)",AV782,""))))</f>
        <v/>
      </c>
      <c r="AX992" s="83" t="str">
        <f t="shared" si="628"/>
        <v/>
      </c>
      <c r="AY992" s="83" t="str">
        <f t="shared" si="628"/>
        <v/>
      </c>
      <c r="AZ992" s="83" t="str">
        <f t="shared" si="628"/>
        <v/>
      </c>
      <c r="BA992" s="83" t="e">
        <f t="shared" ref="BA992:BA1023" ca="1" si="629">IF($S$823="Total GHG",AD170,IF($S$823="Per capita",AD374,IF($S$823="Per unit land area (km2)",AD578,IF($S$823="Per unit GDP ($m)",AD782,""))))</f>
        <v>#VALUE!</v>
      </c>
      <c r="BB992" s="50" t="str">
        <f t="shared" si="615"/>
        <v/>
      </c>
      <c r="BC992" s="83" t="str">
        <f t="shared" ref="BC992:BC1023" si="630">IF($S$823="Total GHG",BA170,IF($S$823="Per capita",BA374,IF($S$823="Per unit land area (km2)",BA578,IF($S$823="Per unit GDP ($m)",BA782,""))))</f>
        <v/>
      </c>
      <c r="BD992" s="83" t="str">
        <f t="shared" ref="BD992:BD1023" si="631">IF($S$823="Total GHG",BB170,IF($S$823="Per capita",BB374,IF($S$823="Per unit land area (km2)",BB578,IF($S$823="Per unit GDP ($m)",BB782,""))))</f>
        <v/>
      </c>
      <c r="BE992" s="83" t="e">
        <f t="shared" ref="BE992:BE1023" ca="1" si="632">IF($S$823="Total GHG",AE170,IF($S$823="Per capita",AE374,IF($S$823="Per unit land area (km2)",AE578,IF($S$823="Per unit GDP ($m)",AE782,""))))</f>
        <v>#VALUE!</v>
      </c>
      <c r="BF992" s="50" t="str">
        <f t="shared" si="616"/>
        <v/>
      </c>
    </row>
    <row r="993" spans="1:58" ht="15" customHeight="1">
      <c r="A993" s="25">
        <f t="shared" si="608"/>
        <v>62</v>
      </c>
      <c r="B993" s="25">
        <v>162</v>
      </c>
      <c r="C993" s="112" t="str">
        <f t="shared" si="622"/>
        <v>0_0</v>
      </c>
      <c r="D993" s="112">
        <f>IFERROR(VLOOKUP($C993,'Analysis-must not modify'!$C:$G,4,FALSE),"")</f>
        <v>0</v>
      </c>
      <c r="E993" s="112">
        <f>IFERROR(VLOOKUP($C993,'Analysis-must not modify'!$C:$G,5,FALSE),"")</f>
        <v>0</v>
      </c>
      <c r="F993" s="112">
        <f t="shared" si="600"/>
        <v>0</v>
      </c>
      <c r="G993" s="121">
        <f>VLOOKUP(C993,'Analysis-must not modify'!C:D,2,FALSE)</f>
        <v>0</v>
      </c>
      <c r="H993" s="121">
        <f>VLOOKUP(C993,'Analysis-must not modify'!C:FF,160,FALSE)</f>
        <v>0</v>
      </c>
      <c r="I993" s="121" t="str">
        <f>VLOOKUP(C993,'Analysis-must not modify'!C:FI,161,FALSE)</f>
        <v/>
      </c>
      <c r="J993" s="121" t="str">
        <f>VLOOKUP(C993,'Analysis-must not modify'!C:FI,162,FALSE)</f>
        <v/>
      </c>
      <c r="K993" s="121" t="str">
        <f>VLOOKUP(C993,'Analysis-must not modify'!C:FI,163,FALSE)</f>
        <v/>
      </c>
      <c r="L993" s="121">
        <f t="shared" si="601"/>
        <v>1</v>
      </c>
      <c r="M993" s="121">
        <f t="shared" si="602"/>
        <v>1</v>
      </c>
      <c r="N993" s="121">
        <f t="shared" si="603"/>
        <v>1</v>
      </c>
      <c r="O993" s="121">
        <f t="shared" si="604"/>
        <v>1</v>
      </c>
      <c r="P993" s="121">
        <f t="shared" si="609"/>
        <v>1</v>
      </c>
      <c r="Q993" s="121">
        <f t="shared" si="605"/>
        <v>0</v>
      </c>
      <c r="R993" s="121" t="str">
        <f t="shared" si="606"/>
        <v/>
      </c>
      <c r="S993" s="122" t="str">
        <f t="shared" si="607"/>
        <v/>
      </c>
      <c r="T993" s="121" t="str">
        <f t="shared" si="623"/>
        <v/>
      </c>
      <c r="U993" s="121" t="str">
        <f>IFERROR(IF('Analysis_2-must not modify'!$R993="","",IF($S$823="Total GHG",IF($T$823="All sectors",AA171,IF($T$823="Stationary",AB171,IF($T$823="Transportation",AC171,IF($T$823="Waste",AD171,IF($T$823="IPPU",AE171,Iif($T$823="AFOLU",AF171)))))),IF($S$823="Per capita",IF($T$823="All sectors",AA375,IF($T$823="Stationary",AB375,IF($T$823="Transportation",AC375,IF($T$823="Waste",AD375,IF($T$823="IPPU",AE375,IF($T$823="AFOLU",AF375)))))),IF($S$823="Per unit land area (km2)",IF($T$823="All sectors",AA579,IF($T$823="Stationary",AB579,IF($T$823="Transportation",AC579,IF($T$823="Waste",AD579,IF($T$823="IPPU",AE579,IF($T$823="AFOLU",AF579)))))),IF($S$823="Per unit GDP ($m)",IF($T$823="All sectors",AA783,IF($T$823="Stationary",AB783,IF($T$823="Transportation",AC783,IF($T$823="Waste",AD783,IF($T$823="IPPU",AE783,IF($T$823="AFOLU",AF783)))))),""))))),"")</f>
        <v/>
      </c>
      <c r="V993" s="124" t="str">
        <f>IF('Analysis_2-must not modify'!$T993="","",IF($S$823="Total GHG",IF($T$823="All sectors",U171,IF($T$823="Stationary",AG171,IF($T$823="Transportation",AP171,IF($T$823="Waste",AV171,IF($T$823="IPPU",BA171,Iif($T$823="AFOLU",BD171)))))),IF($S$823="Per capita",IF($T$823="All sectors",U375,IF($T$823="Stationary",AG375,IF($T$823="Transportation",AP375,IF($T$823="Waste",AV375,IF($T$823="IPPU",BA375,IF($T$823="AFOLU",BD375)))))),IF($S$823="Per unit land area (km2)",IF($T$823="All sectors",U579,IF($T$823="Stationary",AG579,IF($T$823="Transportation",AP579,IF($T$823="Waste",AV579,IF($T$823="IPPU",BA579,Iif($T$823="AFOLU",BD579)))))),IF($S$823="Per unit GDP ($m)",IF($T$823="All sectors",U783,IF($T$823="Stationary",AG783,IF($T$823="Transportation",AP783,IF($T$823="Waste",AV783,IF($T$823="IPPU",BA171,IF($T$823="AFOLU",BD783)))))),"")))))</f>
        <v/>
      </c>
      <c r="W993" s="124" t="str">
        <f>IF('Analysis_2-must not modify'!$T993="","",IF($S$823="Total GHG",IF($T$823="All sectors",V171,IF($T$823="Stationary",AH171,IF($T$823="Transportation",AQ171,IF($T$823="Waste",AW171,IF($T$823="IPPU",BB171,Iif($T$823="AFOLU",BE171)))))),IF($S$823="Per capita",IF($T$823="All sectors",V375,IF($T$823="Stationary",AH375,IF($T$823="Transportation",AQ375,IF($T$823="Waste",AW375,IF($T$823="IPPU",BB375,IF($T$823="AFOLU",BE375)))))),IF($S$823="Per unit land area (km2)",IF($T$823="All sectors",V579,IF($T$823="Stationary",AH579,IF($T$823="Transportation",AQ579,IF($T$823="Waste",AW579,IF($T$823="IPPU",BB579,Iif($T$823="AFOLU",BE579)))))),IF($S$823="Per unit GDP ($m)",IF($T$823="All sectors",V783,IF($T$823="Stationary",AH783,IF($T$823="Transportation",AQ783,IF($T$823="Waste",AW783,IF($T$823="IPPU",BB171,IF($T$823="AFOLU",BE783)))))),"")))))</f>
        <v/>
      </c>
      <c r="X993" s="124" t="str">
        <f>IF('Analysis_2-must not modify'!$T993="","",IF($S$823="Total GHG",IF($T$823="All sectors",W171,IF($T$823="Stationary",AI171,IF($T$823="Transportation",AR171,IF($T$823="Waste",AX171,IF($T$823="IPPU","",IF($T$823="AFOLU",BF171)))))),IF($S$823="Per capita",IF($T$823="All sectors",W375,IF($T$823="Stationary",AI375,IF($T$823="Transportation",AR375,IF($T$823="Waste",AX375,IF($T$823="IPPU","",IF($T$823="AFOLU",BF375)))))),IF($S$823="Per unit land area (km2)",IF($T$823="All sectors",W579,IF($T$823="Stationary",AI579,IF($T$823="Transportation",AR579,IF($T$823="Waste",AX579,IF($T$823="IPPU","",IF($T$823="AFOLU",BF579)))))),IF($S$823="Per unit GDP ($m)",IF($T$823="All sectors",W783,IF($T$823="Stationary",AI783,IF($T$823="Transportation",AR783,IF($T$823="Waste",AX783,IF($T$823="IPPU","",IF($T$823="AFOLU",BF783)))))),"")))))</f>
        <v/>
      </c>
      <c r="Y993" s="124" t="str">
        <f>IF('Analysis_2-must not modify'!$T993="","",IF($S$823="Total GHG",IF($T$823="All sectors",X171,IF($T$823="Stationary",AJ171,IF($T$823="Transportation",AS171,IF($T$823="Waste",AY171,"")))),IF($S$823="Per capita",IF($T$823="All sectors",X375,IF($T$823="Stationary",AJ375,IF($T$823="Transportation",AS375,IF($T$823="Waste",AY375,"")))),IF($S$823="Per unit land area (km2)",IF($T$823="All sectors",X579,IF($T$823="Stationary",AJ579,IF($T$823="Transportation",AS579,IF($T$823="Waste",AY579,"")))),IF($S$823="Per unit GDP ($m)",IF($T$823="All sectors",X783,IF($T$823="Stationary",AJ783,IF($T$823="Transportation",AS783,IF($T$823="Waste",AY783,"")))),"")))))</f>
        <v/>
      </c>
      <c r="Z993" s="124" t="str">
        <f>IF('Analysis_2-must not modify'!$T993="","",IF($S$823="Total GHG",IF($T$823="All sectors",Y171,IF($T$823="Stationary",AK171,IF($T$823="Transportation",AT171,""))),IF($S$823="Per capita",IF($T$823="All sectors",Y375,IF($T$823="Stationary",AK375,IF($T$823="Transportation",AT375,""))),IF($S$823="Per unit land area (km2)",IF($T$823="All sectors",Y579,IF($T$823="Stationary",AK579,IF($T$823="Transportation",AT579,""))),IF($S$823="Per unit GDP ($m)",IF($T$823="All sectors",Y783,IF($T$823="Stationary",AK783,IF($T$823="Transportation",AT783,""))),"")))))</f>
        <v/>
      </c>
      <c r="AA993" s="124" t="str">
        <f>IF('Analysis_2-must not modify'!$T993="","",IF($S$823="Total GHG",IF($T$823="All sectors","",IF($T$823="Stationary",AL171,"")),IF($S$823="Per capita",IF($T$823="All sectors","",IF($T$823="Stationary",AL375,"")),IF($S$823="Per unit land area (km2)",IF($T$823="All sectors","",IF($T$823="Stationary",AL579,"")),IF($S$823="Per unit GDP ($m)",IF($T$823="All sectors","",IF($T$823="Stationary",AL783,"")),"")))))</f>
        <v/>
      </c>
      <c r="AB993" s="124" t="str">
        <f>IF('Analysis_2-must not modify'!$T993="","",IF($S$823="Total GHG",IF($T$823="All sectors","",IF($T$823="Stationary",AM171,"")),IF($S$823="Per capita",IF($T$823="All sectors","",IF($T$823="Stationary",AM375,"")),IF($S$823="Per unit land area (km2)",IF($T$823="All sectors","",IF($T$823="Stationary",AM579,"")),IF($S$823="Per unit GDP ($m)",IF($T$823="All sectors","",IF($T$823="Stationary",AM783,"")),"")))))</f>
        <v/>
      </c>
      <c r="AC993" s="124" t="str">
        <f>IF('Analysis_2-must not modify'!$T993="","",IF($S$823="Total GHG",IF($T$823="All sectors","",IF($T$823="Stationary",AN171,"")),IF($S$823="Per capita",IF($T$823="All sectors","",IF($T$823="Stationary",AN375,"")),IF($S$823="Per unit land area (km2)",IF($T$823="All sectors","",IF($T$823="Stationary",AN579,"")),IF($S$823="Per unit GDP ($m)",IF($T$823="All sectors","",IF($T$823="Stationary",AN783,"")),"")))))</f>
        <v/>
      </c>
      <c r="AD993" s="121" t="str">
        <f>IF(U993&lt;X$1+1,U993,IF('Analysis_2-must not modify'!$U993="","",RANK('Analysis_2-must not modify'!$U993,rankORIGINAL)+'Analysis_2-must not modify'!X$1))</f>
        <v/>
      </c>
      <c r="AE993" s="50" t="str">
        <f t="shared" si="610"/>
        <v/>
      </c>
      <c r="AF993" s="83" t="str">
        <f t="shared" si="624"/>
        <v/>
      </c>
      <c r="AG993" s="83" t="str">
        <f t="shared" si="624"/>
        <v/>
      </c>
      <c r="AH993" s="83" t="str">
        <f t="shared" si="624"/>
        <v/>
      </c>
      <c r="AI993" s="83" t="str">
        <f t="shared" si="624"/>
        <v/>
      </c>
      <c r="AJ993" s="83" t="str">
        <f t="shared" si="624"/>
        <v/>
      </c>
      <c r="AK993" s="83" t="str">
        <f t="shared" si="624"/>
        <v/>
      </c>
      <c r="AL993" s="83" t="str">
        <f t="shared" si="624"/>
        <v/>
      </c>
      <c r="AM993" s="83" t="str">
        <f t="shared" si="624"/>
        <v/>
      </c>
      <c r="AN993" s="83" t="e">
        <f t="shared" ca="1" si="625"/>
        <v>#VALUE!</v>
      </c>
      <c r="AO993" s="50" t="str">
        <f t="shared" si="612"/>
        <v/>
      </c>
      <c r="AP993" s="83" t="str">
        <f t="shared" si="626"/>
        <v/>
      </c>
      <c r="AQ993" s="83" t="str">
        <f t="shared" si="626"/>
        <v/>
      </c>
      <c r="AR993" s="83" t="str">
        <f t="shared" si="626"/>
        <v/>
      </c>
      <c r="AS993" s="83" t="str">
        <f t="shared" si="626"/>
        <v/>
      </c>
      <c r="AT993" s="83" t="str">
        <f t="shared" si="626"/>
        <v/>
      </c>
      <c r="AU993" s="83" t="e">
        <f t="shared" ca="1" si="627"/>
        <v>#VALUE!</v>
      </c>
      <c r="AV993" s="50" t="str">
        <f t="shared" si="614"/>
        <v/>
      </c>
      <c r="AW993" s="83" t="str">
        <f t="shared" si="628"/>
        <v/>
      </c>
      <c r="AX993" s="83" t="str">
        <f t="shared" si="628"/>
        <v/>
      </c>
      <c r="AY993" s="83" t="str">
        <f t="shared" si="628"/>
        <v/>
      </c>
      <c r="AZ993" s="83" t="str">
        <f t="shared" si="628"/>
        <v/>
      </c>
      <c r="BA993" s="83" t="e">
        <f t="shared" ca="1" si="629"/>
        <v>#VALUE!</v>
      </c>
      <c r="BB993" s="50" t="str">
        <f t="shared" si="615"/>
        <v/>
      </c>
      <c r="BC993" s="83" t="str">
        <f t="shared" si="630"/>
        <v/>
      </c>
      <c r="BD993" s="83" t="str">
        <f t="shared" si="631"/>
        <v/>
      </c>
      <c r="BE993" s="83" t="e">
        <f t="shared" ca="1" si="632"/>
        <v>#VALUE!</v>
      </c>
      <c r="BF993" s="50" t="str">
        <f t="shared" si="616"/>
        <v/>
      </c>
    </row>
    <row r="994" spans="1:58" ht="15" customHeight="1">
      <c r="A994" s="25">
        <f t="shared" si="608"/>
        <v>62</v>
      </c>
      <c r="B994" s="25">
        <v>163</v>
      </c>
      <c r="C994" s="112" t="str">
        <f t="shared" si="622"/>
        <v>0_0</v>
      </c>
      <c r="D994" s="112">
        <f>IFERROR(VLOOKUP($C994,'Analysis-must not modify'!$C:$G,4,FALSE),"")</f>
        <v>0</v>
      </c>
      <c r="E994" s="112">
        <f>IFERROR(VLOOKUP($C994,'Analysis-must not modify'!$C:$G,5,FALSE),"")</f>
        <v>0</v>
      </c>
      <c r="F994" s="112">
        <f t="shared" si="600"/>
        <v>0</v>
      </c>
      <c r="G994" s="121">
        <f>VLOOKUP(C994,'Analysis-must not modify'!C:D,2,FALSE)</f>
        <v>0</v>
      </c>
      <c r="H994" s="121">
        <f>VLOOKUP(C994,'Analysis-must not modify'!C:FF,160,FALSE)</f>
        <v>0</v>
      </c>
      <c r="I994" s="121" t="str">
        <f>VLOOKUP(C994,'Analysis-must not modify'!C:FI,161,FALSE)</f>
        <v/>
      </c>
      <c r="J994" s="121" t="str">
        <f>VLOOKUP(C994,'Analysis-must not modify'!C:FI,162,FALSE)</f>
        <v/>
      </c>
      <c r="K994" s="121" t="str">
        <f>VLOOKUP(C994,'Analysis-must not modify'!C:FI,163,FALSE)</f>
        <v/>
      </c>
      <c r="L994" s="121">
        <f t="shared" si="601"/>
        <v>1</v>
      </c>
      <c r="M994" s="121">
        <f t="shared" si="602"/>
        <v>1</v>
      </c>
      <c r="N994" s="121">
        <f t="shared" si="603"/>
        <v>1</v>
      </c>
      <c r="O994" s="121">
        <f t="shared" si="604"/>
        <v>1</v>
      </c>
      <c r="P994" s="121">
        <f t="shared" si="609"/>
        <v>1</v>
      </c>
      <c r="Q994" s="121">
        <f t="shared" si="605"/>
        <v>0</v>
      </c>
      <c r="R994" s="121" t="str">
        <f t="shared" si="606"/>
        <v/>
      </c>
      <c r="S994" s="122" t="str">
        <f t="shared" si="607"/>
        <v/>
      </c>
      <c r="T994" s="121" t="str">
        <f t="shared" si="623"/>
        <v/>
      </c>
      <c r="U994" s="121" t="str">
        <f>IFERROR(IF('Analysis_2-must not modify'!$R994="","",IF($S$823="Total GHG",IF($T$823="All sectors",AA172,IF($T$823="Stationary",AB172,IF($T$823="Transportation",AC172,IF($T$823="Waste",AD172,IF($T$823="IPPU",AE172,Iif($T$823="AFOLU",AF172)))))),IF($S$823="Per capita",IF($T$823="All sectors",AA376,IF($T$823="Stationary",AB376,IF($T$823="Transportation",AC376,IF($T$823="Waste",AD376,IF($T$823="IPPU",AE376,IF($T$823="AFOLU",AF376)))))),IF($S$823="Per unit land area (km2)",IF($T$823="All sectors",AA580,IF($T$823="Stationary",AB580,IF($T$823="Transportation",AC580,IF($T$823="Waste",AD580,IF($T$823="IPPU",AE580,IF($T$823="AFOLU",AF580)))))),IF($S$823="Per unit GDP ($m)",IF($T$823="All sectors",AA784,IF($T$823="Stationary",AB784,IF($T$823="Transportation",AC784,IF($T$823="Waste",AD784,IF($T$823="IPPU",AE784,IF($T$823="AFOLU",AF784)))))),""))))),"")</f>
        <v/>
      </c>
      <c r="V994" s="124" t="str">
        <f>IF('Analysis_2-must not modify'!$T994="","",IF($S$823="Total GHG",IF($T$823="All sectors",U172,IF($T$823="Stationary",AG172,IF($T$823="Transportation",AP172,IF($T$823="Waste",AV172,IF($T$823="IPPU",BA172,Iif($T$823="AFOLU",BD172)))))),IF($S$823="Per capita",IF($T$823="All sectors",U376,IF($T$823="Stationary",AG376,IF($T$823="Transportation",AP376,IF($T$823="Waste",AV376,IF($T$823="IPPU",BA376,IF($T$823="AFOLU",BD376)))))),IF($S$823="Per unit land area (km2)",IF($T$823="All sectors",U580,IF($T$823="Stationary",AG580,IF($T$823="Transportation",AP580,IF($T$823="Waste",AV580,IF($T$823="IPPU",BA580,Iif($T$823="AFOLU",BD580)))))),IF($S$823="Per unit GDP ($m)",IF($T$823="All sectors",U784,IF($T$823="Stationary",AG784,IF($T$823="Transportation",AP784,IF($T$823="Waste",AV784,IF($T$823="IPPU",BA172,IF($T$823="AFOLU",BD784)))))),"")))))</f>
        <v/>
      </c>
      <c r="W994" s="124" t="str">
        <f>IF('Analysis_2-must not modify'!$T994="","",IF($S$823="Total GHG",IF($T$823="All sectors",V172,IF($T$823="Stationary",AH172,IF($T$823="Transportation",AQ172,IF($T$823="Waste",AW172,IF($T$823="IPPU",BB172,Iif($T$823="AFOLU",BE172)))))),IF($S$823="Per capita",IF($T$823="All sectors",V376,IF($T$823="Stationary",AH376,IF($T$823="Transportation",AQ376,IF($T$823="Waste",AW376,IF($T$823="IPPU",BB376,IF($T$823="AFOLU",BE376)))))),IF($S$823="Per unit land area (km2)",IF($T$823="All sectors",V580,IF($T$823="Stationary",AH580,IF($T$823="Transportation",AQ580,IF($T$823="Waste",AW580,IF($T$823="IPPU",BB580,Iif($T$823="AFOLU",BE580)))))),IF($S$823="Per unit GDP ($m)",IF($T$823="All sectors",V784,IF($T$823="Stationary",AH784,IF($T$823="Transportation",AQ784,IF($T$823="Waste",AW784,IF($T$823="IPPU",BB172,IF($T$823="AFOLU",BE784)))))),"")))))</f>
        <v/>
      </c>
      <c r="X994" s="124" t="str">
        <f>IF('Analysis_2-must not modify'!$T994="","",IF($S$823="Total GHG",IF($T$823="All sectors",W172,IF($T$823="Stationary",AI172,IF($T$823="Transportation",AR172,IF($T$823="Waste",AX172,IF($T$823="IPPU","",IF($T$823="AFOLU",BF172)))))),IF($S$823="Per capita",IF($T$823="All sectors",W376,IF($T$823="Stationary",AI376,IF($T$823="Transportation",AR376,IF($T$823="Waste",AX376,IF($T$823="IPPU","",IF($T$823="AFOLU",BF376)))))),IF($S$823="Per unit land area (km2)",IF($T$823="All sectors",W580,IF($T$823="Stationary",AI580,IF($T$823="Transportation",AR580,IF($T$823="Waste",AX580,IF($T$823="IPPU","",IF($T$823="AFOLU",BF580)))))),IF($S$823="Per unit GDP ($m)",IF($T$823="All sectors",W784,IF($T$823="Stationary",AI784,IF($T$823="Transportation",AR784,IF($T$823="Waste",AX784,IF($T$823="IPPU","",IF($T$823="AFOLU",BF784)))))),"")))))</f>
        <v/>
      </c>
      <c r="Y994" s="124" t="str">
        <f>IF('Analysis_2-must not modify'!$T994="","",IF($S$823="Total GHG",IF($T$823="All sectors",X172,IF($T$823="Stationary",AJ172,IF($T$823="Transportation",AS172,IF($T$823="Waste",AY172,"")))),IF($S$823="Per capita",IF($T$823="All sectors",X376,IF($T$823="Stationary",AJ376,IF($T$823="Transportation",AS376,IF($T$823="Waste",AY376,"")))),IF($S$823="Per unit land area (km2)",IF($T$823="All sectors",X580,IF($T$823="Stationary",AJ580,IF($T$823="Transportation",AS580,IF($T$823="Waste",AY580,"")))),IF($S$823="Per unit GDP ($m)",IF($T$823="All sectors",X784,IF($T$823="Stationary",AJ784,IF($T$823="Transportation",AS784,IF($T$823="Waste",AY784,"")))),"")))))</f>
        <v/>
      </c>
      <c r="Z994" s="124" t="str">
        <f>IF('Analysis_2-must not modify'!$T994="","",IF($S$823="Total GHG",IF($T$823="All sectors",Y172,IF($T$823="Stationary",AK172,IF($T$823="Transportation",AT172,""))),IF($S$823="Per capita",IF($T$823="All sectors",Y376,IF($T$823="Stationary",AK376,IF($T$823="Transportation",AT376,""))),IF($S$823="Per unit land area (km2)",IF($T$823="All sectors",Y580,IF($T$823="Stationary",AK580,IF($T$823="Transportation",AT580,""))),IF($S$823="Per unit GDP ($m)",IF($T$823="All sectors",Y784,IF($T$823="Stationary",AK784,IF($T$823="Transportation",AT784,""))),"")))))</f>
        <v/>
      </c>
      <c r="AA994" s="124" t="str">
        <f>IF('Analysis_2-must not modify'!$T994="","",IF($S$823="Total GHG",IF($T$823="All sectors","",IF($T$823="Stationary",AL172,"")),IF($S$823="Per capita",IF($T$823="All sectors","",IF($T$823="Stationary",AL376,"")),IF($S$823="Per unit land area (km2)",IF($T$823="All sectors","",IF($T$823="Stationary",AL580,"")),IF($S$823="Per unit GDP ($m)",IF($T$823="All sectors","",IF($T$823="Stationary",AL784,"")),"")))))</f>
        <v/>
      </c>
      <c r="AB994" s="124" t="str">
        <f>IF('Analysis_2-must not modify'!$T994="","",IF($S$823="Total GHG",IF($T$823="All sectors","",IF($T$823="Stationary",AM172,"")),IF($S$823="Per capita",IF($T$823="All sectors","",IF($T$823="Stationary",AM376,"")),IF($S$823="Per unit land area (km2)",IF($T$823="All sectors","",IF($T$823="Stationary",AM580,"")),IF($S$823="Per unit GDP ($m)",IF($T$823="All sectors","",IF($T$823="Stationary",AM784,"")),"")))))</f>
        <v/>
      </c>
      <c r="AC994" s="124" t="str">
        <f>IF('Analysis_2-must not modify'!$T994="","",IF($S$823="Total GHG",IF($T$823="All sectors","",IF($T$823="Stationary",AN172,"")),IF($S$823="Per capita",IF($T$823="All sectors","",IF($T$823="Stationary",AN376,"")),IF($S$823="Per unit land area (km2)",IF($T$823="All sectors","",IF($T$823="Stationary",AN580,"")),IF($S$823="Per unit GDP ($m)",IF($T$823="All sectors","",IF($T$823="Stationary",AN784,"")),"")))))</f>
        <v/>
      </c>
      <c r="AD994" s="121" t="str">
        <f>IF(U994&lt;X$1+1,U994,IF('Analysis_2-must not modify'!$U994="","",RANK('Analysis_2-must not modify'!$U994,rankORIGINAL)+'Analysis_2-must not modify'!X$1))</f>
        <v/>
      </c>
      <c r="AE994" s="50" t="str">
        <f t="shared" si="610"/>
        <v/>
      </c>
      <c r="AF994" s="83" t="str">
        <f t="shared" si="624"/>
        <v/>
      </c>
      <c r="AG994" s="83" t="str">
        <f t="shared" si="624"/>
        <v/>
      </c>
      <c r="AH994" s="83" t="str">
        <f t="shared" si="624"/>
        <v/>
      </c>
      <c r="AI994" s="83" t="str">
        <f t="shared" si="624"/>
        <v/>
      </c>
      <c r="AJ994" s="83" t="str">
        <f t="shared" si="624"/>
        <v/>
      </c>
      <c r="AK994" s="83" t="str">
        <f t="shared" si="624"/>
        <v/>
      </c>
      <c r="AL994" s="83" t="str">
        <f t="shared" si="624"/>
        <v/>
      </c>
      <c r="AM994" s="83" t="str">
        <f t="shared" si="624"/>
        <v/>
      </c>
      <c r="AN994" s="83" t="e">
        <f t="shared" ca="1" si="625"/>
        <v>#VALUE!</v>
      </c>
      <c r="AO994" s="50" t="str">
        <f t="shared" si="612"/>
        <v/>
      </c>
      <c r="AP994" s="83" t="str">
        <f t="shared" si="626"/>
        <v/>
      </c>
      <c r="AQ994" s="83" t="str">
        <f t="shared" si="626"/>
        <v/>
      </c>
      <c r="AR994" s="83" t="str">
        <f t="shared" si="626"/>
        <v/>
      </c>
      <c r="AS994" s="83" t="str">
        <f t="shared" si="626"/>
        <v/>
      </c>
      <c r="AT994" s="83" t="str">
        <f t="shared" si="626"/>
        <v/>
      </c>
      <c r="AU994" s="83" t="e">
        <f t="shared" ca="1" si="627"/>
        <v>#VALUE!</v>
      </c>
      <c r="AV994" s="50" t="str">
        <f t="shared" si="614"/>
        <v/>
      </c>
      <c r="AW994" s="83" t="str">
        <f t="shared" si="628"/>
        <v/>
      </c>
      <c r="AX994" s="83" t="str">
        <f t="shared" si="628"/>
        <v/>
      </c>
      <c r="AY994" s="83" t="str">
        <f t="shared" si="628"/>
        <v/>
      </c>
      <c r="AZ994" s="83" t="str">
        <f t="shared" si="628"/>
        <v/>
      </c>
      <c r="BA994" s="83" t="e">
        <f t="shared" ca="1" si="629"/>
        <v>#VALUE!</v>
      </c>
      <c r="BB994" s="50" t="str">
        <f t="shared" si="615"/>
        <v/>
      </c>
      <c r="BC994" s="83" t="str">
        <f t="shared" si="630"/>
        <v/>
      </c>
      <c r="BD994" s="83" t="str">
        <f t="shared" si="631"/>
        <v/>
      </c>
      <c r="BE994" s="83" t="e">
        <f t="shared" ca="1" si="632"/>
        <v>#VALUE!</v>
      </c>
      <c r="BF994" s="50" t="str">
        <f t="shared" si="616"/>
        <v/>
      </c>
    </row>
    <row r="995" spans="1:58" ht="15" customHeight="1">
      <c r="A995" s="25">
        <f t="shared" si="608"/>
        <v>62</v>
      </c>
      <c r="B995" s="25">
        <v>164</v>
      </c>
      <c r="C995" s="112" t="str">
        <f t="shared" si="622"/>
        <v>0_0</v>
      </c>
      <c r="D995" s="112">
        <f>IFERROR(VLOOKUP($C995,'Analysis-must not modify'!$C:$G,4,FALSE),"")</f>
        <v>0</v>
      </c>
      <c r="E995" s="112">
        <f>IFERROR(VLOOKUP($C995,'Analysis-must not modify'!$C:$G,5,FALSE),"")</f>
        <v>0</v>
      </c>
      <c r="F995" s="112">
        <f t="shared" si="600"/>
        <v>0</v>
      </c>
      <c r="G995" s="121">
        <f>VLOOKUP(C995,'Analysis-must not modify'!C:D,2,FALSE)</f>
        <v>0</v>
      </c>
      <c r="H995" s="121">
        <f>VLOOKUP(C995,'Analysis-must not modify'!C:FF,160,FALSE)</f>
        <v>0</v>
      </c>
      <c r="I995" s="121" t="str">
        <f>VLOOKUP(C995,'Analysis-must not modify'!C:FI,161,FALSE)</f>
        <v/>
      </c>
      <c r="J995" s="121" t="str">
        <f>VLOOKUP(C995,'Analysis-must not modify'!C:FI,162,FALSE)</f>
        <v/>
      </c>
      <c r="K995" s="121" t="str">
        <f>VLOOKUP(C995,'Analysis-must not modify'!C:FI,163,FALSE)</f>
        <v/>
      </c>
      <c r="L995" s="121">
        <f t="shared" si="601"/>
        <v>1</v>
      </c>
      <c r="M995" s="121">
        <f t="shared" si="602"/>
        <v>1</v>
      </c>
      <c r="N995" s="121">
        <f t="shared" si="603"/>
        <v>1</v>
      </c>
      <c r="O995" s="121">
        <f t="shared" si="604"/>
        <v>1</v>
      </c>
      <c r="P995" s="121">
        <f t="shared" si="609"/>
        <v>1</v>
      </c>
      <c r="Q995" s="121">
        <f t="shared" si="605"/>
        <v>0</v>
      </c>
      <c r="R995" s="121" t="str">
        <f t="shared" si="606"/>
        <v/>
      </c>
      <c r="S995" s="122" t="str">
        <f t="shared" si="607"/>
        <v/>
      </c>
      <c r="T995" s="121" t="str">
        <f t="shared" si="623"/>
        <v/>
      </c>
      <c r="U995" s="121" t="str">
        <f>IFERROR(IF('Analysis_2-must not modify'!$R995="","",IF($S$823="Total GHG",IF($T$823="All sectors",AA173,IF($T$823="Stationary",AB173,IF($T$823="Transportation",AC173,IF($T$823="Waste",AD173,IF($T$823="IPPU",AE173,Iif($T$823="AFOLU",AF173)))))),IF($S$823="Per capita",IF($T$823="All sectors",AA377,IF($T$823="Stationary",AB377,IF($T$823="Transportation",AC377,IF($T$823="Waste",AD377,IF($T$823="IPPU",AE377,IF($T$823="AFOLU",AF377)))))),IF($S$823="Per unit land area (km2)",IF($T$823="All sectors",AA581,IF($T$823="Stationary",AB581,IF($T$823="Transportation",AC581,IF($T$823="Waste",AD581,IF($T$823="IPPU",AE581,IF($T$823="AFOLU",AF581)))))),IF($S$823="Per unit GDP ($m)",IF($T$823="All sectors",AA785,IF($T$823="Stationary",AB785,IF($T$823="Transportation",AC785,IF($T$823="Waste",AD785,IF($T$823="IPPU",AE785,IF($T$823="AFOLU",AF785)))))),""))))),"")</f>
        <v/>
      </c>
      <c r="V995" s="124" t="str">
        <f>IF('Analysis_2-must not modify'!$T995="","",IF($S$823="Total GHG",IF($T$823="All sectors",U173,IF($T$823="Stationary",AG173,IF($T$823="Transportation",AP173,IF($T$823="Waste",AV173,IF($T$823="IPPU",BA173,Iif($T$823="AFOLU",BD173)))))),IF($S$823="Per capita",IF($T$823="All sectors",U377,IF($T$823="Stationary",AG377,IF($T$823="Transportation",AP377,IF($T$823="Waste",AV377,IF($T$823="IPPU",BA377,IF($T$823="AFOLU",BD377)))))),IF($S$823="Per unit land area (km2)",IF($T$823="All sectors",U581,IF($T$823="Stationary",AG581,IF($T$823="Transportation",AP581,IF($T$823="Waste",AV581,IF($T$823="IPPU",BA581,Iif($T$823="AFOLU",BD581)))))),IF($S$823="Per unit GDP ($m)",IF($T$823="All sectors",U785,IF($T$823="Stationary",AG785,IF($T$823="Transportation",AP785,IF($T$823="Waste",AV785,IF($T$823="IPPU",BA173,IF($T$823="AFOLU",BD785)))))),"")))))</f>
        <v/>
      </c>
      <c r="W995" s="124" t="str">
        <f>IF('Analysis_2-must not modify'!$T995="","",IF($S$823="Total GHG",IF($T$823="All sectors",V173,IF($T$823="Stationary",AH173,IF($T$823="Transportation",AQ173,IF($T$823="Waste",AW173,IF($T$823="IPPU",BB173,Iif($T$823="AFOLU",BE173)))))),IF($S$823="Per capita",IF($T$823="All sectors",V377,IF($T$823="Stationary",AH377,IF($T$823="Transportation",AQ377,IF($T$823="Waste",AW377,IF($T$823="IPPU",BB377,IF($T$823="AFOLU",BE377)))))),IF($S$823="Per unit land area (km2)",IF($T$823="All sectors",V581,IF($T$823="Stationary",AH581,IF($T$823="Transportation",AQ581,IF($T$823="Waste",AW581,IF($T$823="IPPU",BB581,Iif($T$823="AFOLU",BE581)))))),IF($S$823="Per unit GDP ($m)",IF($T$823="All sectors",V785,IF($T$823="Stationary",AH785,IF($T$823="Transportation",AQ785,IF($T$823="Waste",AW785,IF($T$823="IPPU",BB173,IF($T$823="AFOLU",BE785)))))),"")))))</f>
        <v/>
      </c>
      <c r="X995" s="124" t="str">
        <f>IF('Analysis_2-must not modify'!$T995="","",IF($S$823="Total GHG",IF($T$823="All sectors",W173,IF($T$823="Stationary",AI173,IF($T$823="Transportation",AR173,IF($T$823="Waste",AX173,IF($T$823="IPPU","",IF($T$823="AFOLU",BF173)))))),IF($S$823="Per capita",IF($T$823="All sectors",W377,IF($T$823="Stationary",AI377,IF($T$823="Transportation",AR377,IF($T$823="Waste",AX377,IF($T$823="IPPU","",IF($T$823="AFOLU",BF377)))))),IF($S$823="Per unit land area (km2)",IF($T$823="All sectors",W581,IF($T$823="Stationary",AI581,IF($T$823="Transportation",AR581,IF($T$823="Waste",AX581,IF($T$823="IPPU","",IF($T$823="AFOLU",BF581)))))),IF($S$823="Per unit GDP ($m)",IF($T$823="All sectors",W785,IF($T$823="Stationary",AI785,IF($T$823="Transportation",AR785,IF($T$823="Waste",AX785,IF($T$823="IPPU","",IF($T$823="AFOLU",BF785)))))),"")))))</f>
        <v/>
      </c>
      <c r="Y995" s="124" t="str">
        <f>IF('Analysis_2-must not modify'!$T995="","",IF($S$823="Total GHG",IF($T$823="All sectors",X173,IF($T$823="Stationary",AJ173,IF($T$823="Transportation",AS173,IF($T$823="Waste",AY173,"")))),IF($S$823="Per capita",IF($T$823="All sectors",X377,IF($T$823="Stationary",AJ377,IF($T$823="Transportation",AS377,IF($T$823="Waste",AY377,"")))),IF($S$823="Per unit land area (km2)",IF($T$823="All sectors",X581,IF($T$823="Stationary",AJ581,IF($T$823="Transportation",AS581,IF($T$823="Waste",AY581,"")))),IF($S$823="Per unit GDP ($m)",IF($T$823="All sectors",X785,IF($T$823="Stationary",AJ785,IF($T$823="Transportation",AS785,IF($T$823="Waste",AY785,"")))),"")))))</f>
        <v/>
      </c>
      <c r="Z995" s="124" t="str">
        <f>IF('Analysis_2-must not modify'!$T995="","",IF($S$823="Total GHG",IF($T$823="All sectors",Y173,IF($T$823="Stationary",AK173,IF($T$823="Transportation",AT173,""))),IF($S$823="Per capita",IF($T$823="All sectors",Y377,IF($T$823="Stationary",AK377,IF($T$823="Transportation",AT377,""))),IF($S$823="Per unit land area (km2)",IF($T$823="All sectors",Y581,IF($T$823="Stationary",AK581,IF($T$823="Transportation",AT581,""))),IF($S$823="Per unit GDP ($m)",IF($T$823="All sectors",Y785,IF($T$823="Stationary",AK785,IF($T$823="Transportation",AT785,""))),"")))))</f>
        <v/>
      </c>
      <c r="AA995" s="124" t="str">
        <f>IF('Analysis_2-must not modify'!$T995="","",IF($S$823="Total GHG",IF($T$823="All sectors","",IF($T$823="Stationary",AL173,"")),IF($S$823="Per capita",IF($T$823="All sectors","",IF($T$823="Stationary",AL377,"")),IF($S$823="Per unit land area (km2)",IF($T$823="All sectors","",IF($T$823="Stationary",AL581,"")),IF($S$823="Per unit GDP ($m)",IF($T$823="All sectors","",IF($T$823="Stationary",AL785,"")),"")))))</f>
        <v/>
      </c>
      <c r="AB995" s="124" t="str">
        <f>IF('Analysis_2-must not modify'!$T995="","",IF($S$823="Total GHG",IF($T$823="All sectors","",IF($T$823="Stationary",AM173,"")),IF($S$823="Per capita",IF($T$823="All sectors","",IF($T$823="Stationary",AM377,"")),IF($S$823="Per unit land area (km2)",IF($T$823="All sectors","",IF($T$823="Stationary",AM581,"")),IF($S$823="Per unit GDP ($m)",IF($T$823="All sectors","",IF($T$823="Stationary",AM785,"")),"")))))</f>
        <v/>
      </c>
      <c r="AC995" s="124" t="str">
        <f>IF('Analysis_2-must not modify'!$T995="","",IF($S$823="Total GHG",IF($T$823="All sectors","",IF($T$823="Stationary",AN173,"")),IF($S$823="Per capita",IF($T$823="All sectors","",IF($T$823="Stationary",AN377,"")),IF($S$823="Per unit land area (km2)",IF($T$823="All sectors","",IF($T$823="Stationary",AN581,"")),IF($S$823="Per unit GDP ($m)",IF($T$823="All sectors","",IF($T$823="Stationary",AN785,"")),"")))))</f>
        <v/>
      </c>
      <c r="AD995" s="121" t="str">
        <f>IF(U995&lt;X$1+1,U995,IF('Analysis_2-must not modify'!$U995="","",RANK('Analysis_2-must not modify'!$U995,rankORIGINAL)+'Analysis_2-must not modify'!X$1))</f>
        <v/>
      </c>
      <c r="AE995" s="50" t="str">
        <f t="shared" si="610"/>
        <v/>
      </c>
      <c r="AF995" s="83" t="str">
        <f t="shared" si="624"/>
        <v/>
      </c>
      <c r="AG995" s="83" t="str">
        <f t="shared" si="624"/>
        <v/>
      </c>
      <c r="AH995" s="83" t="str">
        <f t="shared" si="624"/>
        <v/>
      </c>
      <c r="AI995" s="83" t="str">
        <f t="shared" si="624"/>
        <v/>
      </c>
      <c r="AJ995" s="83" t="str">
        <f t="shared" si="624"/>
        <v/>
      </c>
      <c r="AK995" s="83" t="str">
        <f t="shared" si="624"/>
        <v/>
      </c>
      <c r="AL995" s="83" t="str">
        <f t="shared" si="624"/>
        <v/>
      </c>
      <c r="AM995" s="83" t="str">
        <f t="shared" si="624"/>
        <v/>
      </c>
      <c r="AN995" s="83" t="e">
        <f t="shared" ca="1" si="625"/>
        <v>#VALUE!</v>
      </c>
      <c r="AO995" s="50" t="str">
        <f t="shared" si="612"/>
        <v/>
      </c>
      <c r="AP995" s="83" t="str">
        <f t="shared" si="626"/>
        <v/>
      </c>
      <c r="AQ995" s="83" t="str">
        <f t="shared" si="626"/>
        <v/>
      </c>
      <c r="AR995" s="83" t="str">
        <f t="shared" si="626"/>
        <v/>
      </c>
      <c r="AS995" s="83" t="str">
        <f t="shared" si="626"/>
        <v/>
      </c>
      <c r="AT995" s="83" t="str">
        <f t="shared" si="626"/>
        <v/>
      </c>
      <c r="AU995" s="83" t="e">
        <f t="shared" ca="1" si="627"/>
        <v>#VALUE!</v>
      </c>
      <c r="AV995" s="50" t="str">
        <f t="shared" si="614"/>
        <v/>
      </c>
      <c r="AW995" s="83" t="str">
        <f t="shared" si="628"/>
        <v/>
      </c>
      <c r="AX995" s="83" t="str">
        <f t="shared" si="628"/>
        <v/>
      </c>
      <c r="AY995" s="83" t="str">
        <f t="shared" si="628"/>
        <v/>
      </c>
      <c r="AZ995" s="83" t="str">
        <f t="shared" si="628"/>
        <v/>
      </c>
      <c r="BA995" s="83" t="e">
        <f t="shared" ca="1" si="629"/>
        <v>#VALUE!</v>
      </c>
      <c r="BB995" s="50" t="str">
        <f t="shared" si="615"/>
        <v/>
      </c>
      <c r="BC995" s="83" t="str">
        <f t="shared" si="630"/>
        <v/>
      </c>
      <c r="BD995" s="83" t="str">
        <f t="shared" si="631"/>
        <v/>
      </c>
      <c r="BE995" s="83" t="e">
        <f t="shared" ca="1" si="632"/>
        <v>#VALUE!</v>
      </c>
      <c r="BF995" s="50" t="str">
        <f t="shared" si="616"/>
        <v/>
      </c>
    </row>
    <row r="996" spans="1:58" ht="15" customHeight="1">
      <c r="A996" s="25">
        <f t="shared" si="608"/>
        <v>62</v>
      </c>
      <c r="B996" s="25">
        <v>165</v>
      </c>
      <c r="C996" s="112" t="str">
        <f t="shared" si="622"/>
        <v>0_0</v>
      </c>
      <c r="D996" s="112">
        <f>IFERROR(VLOOKUP($C996,'Analysis-must not modify'!$C:$G,4,FALSE),"")</f>
        <v>0</v>
      </c>
      <c r="E996" s="112">
        <f>IFERROR(VLOOKUP($C996,'Analysis-must not modify'!$C:$G,5,FALSE),"")</f>
        <v>0</v>
      </c>
      <c r="F996" s="112">
        <f t="shared" si="600"/>
        <v>0</v>
      </c>
      <c r="G996" s="121">
        <f>VLOOKUP(C996,'Analysis-must not modify'!C:D,2,FALSE)</f>
        <v>0</v>
      </c>
      <c r="H996" s="121">
        <f>VLOOKUP(C996,'Analysis-must not modify'!C:FF,160,FALSE)</f>
        <v>0</v>
      </c>
      <c r="I996" s="121" t="str">
        <f>VLOOKUP(C996,'Analysis-must not modify'!C:FI,161,FALSE)</f>
        <v/>
      </c>
      <c r="J996" s="121" t="str">
        <f>VLOOKUP(C996,'Analysis-must not modify'!C:FI,162,FALSE)</f>
        <v/>
      </c>
      <c r="K996" s="121" t="str">
        <f>VLOOKUP(C996,'Analysis-must not modify'!C:FI,163,FALSE)</f>
        <v/>
      </c>
      <c r="L996" s="121">
        <f t="shared" si="601"/>
        <v>1</v>
      </c>
      <c r="M996" s="121">
        <f t="shared" si="602"/>
        <v>1</v>
      </c>
      <c r="N996" s="121">
        <f t="shared" si="603"/>
        <v>1</v>
      </c>
      <c r="O996" s="121">
        <f t="shared" si="604"/>
        <v>1</v>
      </c>
      <c r="P996" s="121">
        <f t="shared" si="609"/>
        <v>1</v>
      </c>
      <c r="Q996" s="121">
        <f t="shared" si="605"/>
        <v>0</v>
      </c>
      <c r="R996" s="121" t="str">
        <f t="shared" si="606"/>
        <v/>
      </c>
      <c r="S996" s="122" t="str">
        <f t="shared" si="607"/>
        <v/>
      </c>
      <c r="T996" s="121" t="str">
        <f t="shared" si="623"/>
        <v/>
      </c>
      <c r="U996" s="121" t="str">
        <f>IFERROR(IF('Analysis_2-must not modify'!$R996="","",IF($S$823="Total GHG",IF($T$823="All sectors",AA174,IF($T$823="Stationary",AB174,IF($T$823="Transportation",AC174,IF($T$823="Waste",AD174,IF($T$823="IPPU",AE174,Iif($T$823="AFOLU",AF174)))))),IF($S$823="Per capita",IF($T$823="All sectors",AA378,IF($T$823="Stationary",AB378,IF($T$823="Transportation",AC378,IF($T$823="Waste",AD378,IF($T$823="IPPU",AE378,IF($T$823="AFOLU",AF378)))))),IF($S$823="Per unit land area (km2)",IF($T$823="All sectors",AA582,IF($T$823="Stationary",AB582,IF($T$823="Transportation",AC582,IF($T$823="Waste",AD582,IF($T$823="IPPU",AE582,IF($T$823="AFOLU",AF582)))))),IF($S$823="Per unit GDP ($m)",IF($T$823="All sectors",AA786,IF($T$823="Stationary",AB786,IF($T$823="Transportation",AC786,IF($T$823="Waste",AD786,IF($T$823="IPPU",AE786,IF($T$823="AFOLU",AF786)))))),""))))),"")</f>
        <v/>
      </c>
      <c r="V996" s="124" t="str">
        <f>IF('Analysis_2-must not modify'!$T996="","",IF($S$823="Total GHG",IF($T$823="All sectors",U174,IF($T$823="Stationary",AG174,IF($T$823="Transportation",AP174,IF($T$823="Waste",AV174,IF($T$823="IPPU",BA174,Iif($T$823="AFOLU",BD174)))))),IF($S$823="Per capita",IF($T$823="All sectors",U378,IF($T$823="Stationary",AG378,IF($T$823="Transportation",AP378,IF($T$823="Waste",AV378,IF($T$823="IPPU",BA378,IF($T$823="AFOLU",BD378)))))),IF($S$823="Per unit land area (km2)",IF($T$823="All sectors",U582,IF($T$823="Stationary",AG582,IF($T$823="Transportation",AP582,IF($T$823="Waste",AV582,IF($T$823="IPPU",BA582,Iif($T$823="AFOLU",BD582)))))),IF($S$823="Per unit GDP ($m)",IF($T$823="All sectors",U786,IF($T$823="Stationary",AG786,IF($T$823="Transportation",AP786,IF($T$823="Waste",AV786,IF($T$823="IPPU",BA174,IF($T$823="AFOLU",BD786)))))),"")))))</f>
        <v/>
      </c>
      <c r="W996" s="124" t="str">
        <f>IF('Analysis_2-must not modify'!$T996="","",IF($S$823="Total GHG",IF($T$823="All sectors",V174,IF($T$823="Stationary",AH174,IF($T$823="Transportation",AQ174,IF($T$823="Waste",AW174,IF($T$823="IPPU",BB174,Iif($T$823="AFOLU",BE174)))))),IF($S$823="Per capita",IF($T$823="All sectors",V378,IF($T$823="Stationary",AH378,IF($T$823="Transportation",AQ378,IF($T$823="Waste",AW378,IF($T$823="IPPU",BB378,IF($T$823="AFOLU",BE378)))))),IF($S$823="Per unit land area (km2)",IF($T$823="All sectors",V582,IF($T$823="Stationary",AH582,IF($T$823="Transportation",AQ582,IF($T$823="Waste",AW582,IF($T$823="IPPU",BB582,Iif($T$823="AFOLU",BE582)))))),IF($S$823="Per unit GDP ($m)",IF($T$823="All sectors",V786,IF($T$823="Stationary",AH786,IF($T$823="Transportation",AQ786,IF($T$823="Waste",AW786,IF($T$823="IPPU",BB174,IF($T$823="AFOLU",BE786)))))),"")))))</f>
        <v/>
      </c>
      <c r="X996" s="124" t="str">
        <f>IF('Analysis_2-must not modify'!$T996="","",IF($S$823="Total GHG",IF($T$823="All sectors",W174,IF($T$823="Stationary",AI174,IF($T$823="Transportation",AR174,IF($T$823="Waste",AX174,IF($T$823="IPPU","",IF($T$823="AFOLU",BF174)))))),IF($S$823="Per capita",IF($T$823="All sectors",W378,IF($T$823="Stationary",AI378,IF($T$823="Transportation",AR378,IF($T$823="Waste",AX378,IF($T$823="IPPU","",IF($T$823="AFOLU",BF378)))))),IF($S$823="Per unit land area (km2)",IF($T$823="All sectors",W582,IF($T$823="Stationary",AI582,IF($T$823="Transportation",AR582,IF($T$823="Waste",AX582,IF($T$823="IPPU","",IF($T$823="AFOLU",BF582)))))),IF($S$823="Per unit GDP ($m)",IF($T$823="All sectors",W786,IF($T$823="Stationary",AI786,IF($T$823="Transportation",AR786,IF($T$823="Waste",AX786,IF($T$823="IPPU","",IF($T$823="AFOLU",BF786)))))),"")))))</f>
        <v/>
      </c>
      <c r="Y996" s="124" t="str">
        <f>IF('Analysis_2-must not modify'!$T996="","",IF($S$823="Total GHG",IF($T$823="All sectors",X174,IF($T$823="Stationary",AJ174,IF($T$823="Transportation",AS174,IF($T$823="Waste",AY174,"")))),IF($S$823="Per capita",IF($T$823="All sectors",X378,IF($T$823="Stationary",AJ378,IF($T$823="Transportation",AS378,IF($T$823="Waste",AY378,"")))),IF($S$823="Per unit land area (km2)",IF($T$823="All sectors",X582,IF($T$823="Stationary",AJ582,IF($T$823="Transportation",AS582,IF($T$823="Waste",AY582,"")))),IF($S$823="Per unit GDP ($m)",IF($T$823="All sectors",X786,IF($T$823="Stationary",AJ786,IF($T$823="Transportation",AS786,IF($T$823="Waste",AY786,"")))),"")))))</f>
        <v/>
      </c>
      <c r="Z996" s="124" t="str">
        <f>IF('Analysis_2-must not modify'!$T996="","",IF($S$823="Total GHG",IF($T$823="All sectors",Y174,IF($T$823="Stationary",AK174,IF($T$823="Transportation",AT174,""))),IF($S$823="Per capita",IF($T$823="All sectors",Y378,IF($T$823="Stationary",AK378,IF($T$823="Transportation",AT378,""))),IF($S$823="Per unit land area (km2)",IF($T$823="All sectors",Y582,IF($T$823="Stationary",AK582,IF($T$823="Transportation",AT582,""))),IF($S$823="Per unit GDP ($m)",IF($T$823="All sectors",Y786,IF($T$823="Stationary",AK786,IF($T$823="Transportation",AT786,""))),"")))))</f>
        <v/>
      </c>
      <c r="AA996" s="124" t="str">
        <f>IF('Analysis_2-must not modify'!$T996="","",IF($S$823="Total GHG",IF($T$823="All sectors","",IF($T$823="Stationary",AL174,"")),IF($S$823="Per capita",IF($T$823="All sectors","",IF($T$823="Stationary",AL378,"")),IF($S$823="Per unit land area (km2)",IF($T$823="All sectors","",IF($T$823="Stationary",AL582,"")),IF($S$823="Per unit GDP ($m)",IF($T$823="All sectors","",IF($T$823="Stationary",AL786,"")),"")))))</f>
        <v/>
      </c>
      <c r="AB996" s="124" t="str">
        <f>IF('Analysis_2-must not modify'!$T996="","",IF($S$823="Total GHG",IF($T$823="All sectors","",IF($T$823="Stationary",AM174,"")),IF($S$823="Per capita",IF($T$823="All sectors","",IF($T$823="Stationary",AM378,"")),IF($S$823="Per unit land area (km2)",IF($T$823="All sectors","",IF($T$823="Stationary",AM582,"")),IF($S$823="Per unit GDP ($m)",IF($T$823="All sectors","",IF($T$823="Stationary",AM786,"")),"")))))</f>
        <v/>
      </c>
      <c r="AC996" s="124" t="str">
        <f>IF('Analysis_2-must not modify'!$T996="","",IF($S$823="Total GHG",IF($T$823="All sectors","",IF($T$823="Stationary",AN174,"")),IF($S$823="Per capita",IF($T$823="All sectors","",IF($T$823="Stationary",AN378,"")),IF($S$823="Per unit land area (km2)",IF($T$823="All sectors","",IF($T$823="Stationary",AN582,"")),IF($S$823="Per unit GDP ($m)",IF($T$823="All sectors","",IF($T$823="Stationary",AN786,"")),"")))))</f>
        <v/>
      </c>
      <c r="AD996" s="121" t="str">
        <f>IF(U996&lt;X$1+1,U996,IF('Analysis_2-must not modify'!$U996="","",RANK('Analysis_2-must not modify'!$U996,rankORIGINAL)+'Analysis_2-must not modify'!X$1))</f>
        <v/>
      </c>
      <c r="AE996" s="50" t="str">
        <f t="shared" si="610"/>
        <v/>
      </c>
      <c r="AF996" s="83" t="str">
        <f t="shared" si="624"/>
        <v/>
      </c>
      <c r="AG996" s="83" t="str">
        <f t="shared" si="624"/>
        <v/>
      </c>
      <c r="AH996" s="83" t="str">
        <f t="shared" si="624"/>
        <v/>
      </c>
      <c r="AI996" s="83" t="str">
        <f t="shared" si="624"/>
        <v/>
      </c>
      <c r="AJ996" s="83" t="str">
        <f t="shared" si="624"/>
        <v/>
      </c>
      <c r="AK996" s="83" t="str">
        <f t="shared" si="624"/>
        <v/>
      </c>
      <c r="AL996" s="83" t="str">
        <f t="shared" si="624"/>
        <v/>
      </c>
      <c r="AM996" s="83" t="str">
        <f t="shared" si="624"/>
        <v/>
      </c>
      <c r="AN996" s="83" t="e">
        <f t="shared" ca="1" si="625"/>
        <v>#VALUE!</v>
      </c>
      <c r="AO996" s="50" t="str">
        <f t="shared" si="612"/>
        <v/>
      </c>
      <c r="AP996" s="83" t="str">
        <f t="shared" si="626"/>
        <v/>
      </c>
      <c r="AQ996" s="83" t="str">
        <f t="shared" si="626"/>
        <v/>
      </c>
      <c r="AR996" s="83" t="str">
        <f t="shared" si="626"/>
        <v/>
      </c>
      <c r="AS996" s="83" t="str">
        <f t="shared" si="626"/>
        <v/>
      </c>
      <c r="AT996" s="83" t="str">
        <f t="shared" si="626"/>
        <v/>
      </c>
      <c r="AU996" s="83" t="e">
        <f t="shared" ca="1" si="627"/>
        <v>#VALUE!</v>
      </c>
      <c r="AV996" s="50" t="str">
        <f t="shared" si="614"/>
        <v/>
      </c>
      <c r="AW996" s="83" t="str">
        <f t="shared" si="628"/>
        <v/>
      </c>
      <c r="AX996" s="83" t="str">
        <f t="shared" si="628"/>
        <v/>
      </c>
      <c r="AY996" s="83" t="str">
        <f t="shared" si="628"/>
        <v/>
      </c>
      <c r="AZ996" s="83" t="str">
        <f t="shared" si="628"/>
        <v/>
      </c>
      <c r="BA996" s="83" t="e">
        <f t="shared" ca="1" si="629"/>
        <v>#VALUE!</v>
      </c>
      <c r="BB996" s="50" t="str">
        <f t="shared" si="615"/>
        <v/>
      </c>
      <c r="BC996" s="83" t="str">
        <f t="shared" si="630"/>
        <v/>
      </c>
      <c r="BD996" s="83" t="str">
        <f t="shared" si="631"/>
        <v/>
      </c>
      <c r="BE996" s="83" t="e">
        <f t="shared" ca="1" si="632"/>
        <v>#VALUE!</v>
      </c>
      <c r="BF996" s="50" t="str">
        <f t="shared" si="616"/>
        <v/>
      </c>
    </row>
    <row r="997" spans="1:58" ht="15" customHeight="1">
      <c r="A997" s="25">
        <f t="shared" si="608"/>
        <v>62</v>
      </c>
      <c r="B997" s="25">
        <v>166</v>
      </c>
      <c r="C997" s="112" t="str">
        <f t="shared" si="622"/>
        <v>0_0</v>
      </c>
      <c r="D997" s="112">
        <f>IFERROR(VLOOKUP($C997,'Analysis-must not modify'!$C:$G,4,FALSE),"")</f>
        <v>0</v>
      </c>
      <c r="E997" s="112">
        <f>IFERROR(VLOOKUP($C997,'Analysis-must not modify'!$C:$G,5,FALSE),"")</f>
        <v>0</v>
      </c>
      <c r="F997" s="112">
        <f t="shared" si="600"/>
        <v>0</v>
      </c>
      <c r="G997" s="121">
        <f>VLOOKUP(C997,'Analysis-must not modify'!C:D,2,FALSE)</f>
        <v>0</v>
      </c>
      <c r="H997" s="121">
        <f>VLOOKUP(C997,'Analysis-must not modify'!C:FF,160,FALSE)</f>
        <v>0</v>
      </c>
      <c r="I997" s="121" t="str">
        <f>VLOOKUP(C997,'Analysis-must not modify'!C:FI,161,FALSE)</f>
        <v/>
      </c>
      <c r="J997" s="121" t="str">
        <f>VLOOKUP(C997,'Analysis-must not modify'!C:FI,162,FALSE)</f>
        <v/>
      </c>
      <c r="K997" s="121" t="str">
        <f>VLOOKUP(C997,'Analysis-must not modify'!C:FI,163,FALSE)</f>
        <v/>
      </c>
      <c r="L997" s="121">
        <f t="shared" si="601"/>
        <v>1</v>
      </c>
      <c r="M997" s="121">
        <f t="shared" si="602"/>
        <v>1</v>
      </c>
      <c r="N997" s="121">
        <f t="shared" si="603"/>
        <v>1</v>
      </c>
      <c r="O997" s="121">
        <f t="shared" si="604"/>
        <v>1</v>
      </c>
      <c r="P997" s="121">
        <f t="shared" si="609"/>
        <v>1</v>
      </c>
      <c r="Q997" s="121">
        <f t="shared" si="605"/>
        <v>0</v>
      </c>
      <c r="R997" s="121" t="str">
        <f t="shared" si="606"/>
        <v/>
      </c>
      <c r="S997" s="122" t="str">
        <f t="shared" si="607"/>
        <v/>
      </c>
      <c r="T997" s="121" t="str">
        <f t="shared" si="623"/>
        <v/>
      </c>
      <c r="U997" s="121" t="str">
        <f>IFERROR(IF('Analysis_2-must not modify'!$R997="","",IF($S$823="Total GHG",IF($T$823="All sectors",AA175,IF($T$823="Stationary",AB175,IF($T$823="Transportation",AC175,IF($T$823="Waste",AD175,IF($T$823="IPPU",AE175,Iif($T$823="AFOLU",AF175)))))),IF($S$823="Per capita",IF($T$823="All sectors",AA379,IF($T$823="Stationary",AB379,IF($T$823="Transportation",AC379,IF($T$823="Waste",AD379,IF($T$823="IPPU",AE379,IF($T$823="AFOLU",AF379)))))),IF($S$823="Per unit land area (km2)",IF($T$823="All sectors",AA583,IF($T$823="Stationary",AB583,IF($T$823="Transportation",AC583,IF($T$823="Waste",AD583,IF($T$823="IPPU",AE583,IF($T$823="AFOLU",AF583)))))),IF($S$823="Per unit GDP ($m)",IF($T$823="All sectors",AA787,IF($T$823="Stationary",AB787,IF($T$823="Transportation",AC787,IF($T$823="Waste",AD787,IF($T$823="IPPU",AE787,IF($T$823="AFOLU",AF787)))))),""))))),"")</f>
        <v/>
      </c>
      <c r="V997" s="124" t="str">
        <f>IF('Analysis_2-must not modify'!$T997="","",IF($S$823="Total GHG",IF($T$823="All sectors",U175,IF($T$823="Stationary",AG175,IF($T$823="Transportation",AP175,IF($T$823="Waste",AV175,IF($T$823="IPPU",BA175,Iif($T$823="AFOLU",BD175)))))),IF($S$823="Per capita",IF($T$823="All sectors",U379,IF($T$823="Stationary",AG379,IF($T$823="Transportation",AP379,IF($T$823="Waste",AV379,IF($T$823="IPPU",BA379,IF($T$823="AFOLU",BD379)))))),IF($S$823="Per unit land area (km2)",IF($T$823="All sectors",U583,IF($T$823="Stationary",AG583,IF($T$823="Transportation",AP583,IF($T$823="Waste",AV583,IF($T$823="IPPU",BA583,Iif($T$823="AFOLU",BD583)))))),IF($S$823="Per unit GDP ($m)",IF($T$823="All sectors",U787,IF($T$823="Stationary",AG787,IF($T$823="Transportation",AP787,IF($T$823="Waste",AV787,IF($T$823="IPPU",BA175,IF($T$823="AFOLU",BD787)))))),"")))))</f>
        <v/>
      </c>
      <c r="W997" s="124" t="str">
        <f>IF('Analysis_2-must not modify'!$T997="","",IF($S$823="Total GHG",IF($T$823="All sectors",V175,IF($T$823="Stationary",AH175,IF($T$823="Transportation",AQ175,IF($T$823="Waste",AW175,IF($T$823="IPPU",BB175,Iif($T$823="AFOLU",BE175)))))),IF($S$823="Per capita",IF($T$823="All sectors",V379,IF($T$823="Stationary",AH379,IF($T$823="Transportation",AQ379,IF($T$823="Waste",AW379,IF($T$823="IPPU",BB379,IF($T$823="AFOLU",BE379)))))),IF($S$823="Per unit land area (km2)",IF($T$823="All sectors",V583,IF($T$823="Stationary",AH583,IF($T$823="Transportation",AQ583,IF($T$823="Waste",AW583,IF($T$823="IPPU",BB583,Iif($T$823="AFOLU",BE583)))))),IF($S$823="Per unit GDP ($m)",IF($T$823="All sectors",V787,IF($T$823="Stationary",AH787,IF($T$823="Transportation",AQ787,IF($T$823="Waste",AW787,IF($T$823="IPPU",BB175,IF($T$823="AFOLU",BE787)))))),"")))))</f>
        <v/>
      </c>
      <c r="X997" s="124" t="str">
        <f>IF('Analysis_2-must not modify'!$T997="","",IF($S$823="Total GHG",IF($T$823="All sectors",W175,IF($T$823="Stationary",AI175,IF($T$823="Transportation",AR175,IF($T$823="Waste",AX175,IF($T$823="IPPU","",IF($T$823="AFOLU",BF175)))))),IF($S$823="Per capita",IF($T$823="All sectors",W379,IF($T$823="Stationary",AI379,IF($T$823="Transportation",AR379,IF($T$823="Waste",AX379,IF($T$823="IPPU","",IF($T$823="AFOLU",BF379)))))),IF($S$823="Per unit land area (km2)",IF($T$823="All sectors",W583,IF($T$823="Stationary",AI583,IF($T$823="Transportation",AR583,IF($T$823="Waste",AX583,IF($T$823="IPPU","",IF($T$823="AFOLU",BF583)))))),IF($S$823="Per unit GDP ($m)",IF($T$823="All sectors",W787,IF($T$823="Stationary",AI787,IF($T$823="Transportation",AR787,IF($T$823="Waste",AX787,IF($T$823="IPPU","",IF($T$823="AFOLU",BF787)))))),"")))))</f>
        <v/>
      </c>
      <c r="Y997" s="124" t="str">
        <f>IF('Analysis_2-must not modify'!$T997="","",IF($S$823="Total GHG",IF($T$823="All sectors",X175,IF($T$823="Stationary",AJ175,IF($T$823="Transportation",AS175,IF($T$823="Waste",AY175,"")))),IF($S$823="Per capita",IF($T$823="All sectors",X379,IF($T$823="Stationary",AJ379,IF($T$823="Transportation",AS379,IF($T$823="Waste",AY379,"")))),IF($S$823="Per unit land area (km2)",IF($T$823="All sectors",X583,IF($T$823="Stationary",AJ583,IF($T$823="Transportation",AS583,IF($T$823="Waste",AY583,"")))),IF($S$823="Per unit GDP ($m)",IF($T$823="All sectors",X787,IF($T$823="Stationary",AJ787,IF($T$823="Transportation",AS787,IF($T$823="Waste",AY787,"")))),"")))))</f>
        <v/>
      </c>
      <c r="Z997" s="124" t="str">
        <f>IF('Analysis_2-must not modify'!$T997="","",IF($S$823="Total GHG",IF($T$823="All sectors",Y175,IF($T$823="Stationary",AK175,IF($T$823="Transportation",AT175,""))),IF($S$823="Per capita",IF($T$823="All sectors",Y379,IF($T$823="Stationary",AK379,IF($T$823="Transportation",AT379,""))),IF($S$823="Per unit land area (km2)",IF($T$823="All sectors",Y583,IF($T$823="Stationary",AK583,IF($T$823="Transportation",AT583,""))),IF($S$823="Per unit GDP ($m)",IF($T$823="All sectors",Y787,IF($T$823="Stationary",AK787,IF($T$823="Transportation",AT787,""))),"")))))</f>
        <v/>
      </c>
      <c r="AA997" s="124" t="str">
        <f>IF('Analysis_2-must not modify'!$T997="","",IF($S$823="Total GHG",IF($T$823="All sectors","",IF($T$823="Stationary",AL175,"")),IF($S$823="Per capita",IF($T$823="All sectors","",IF($T$823="Stationary",AL379,"")),IF($S$823="Per unit land area (km2)",IF($T$823="All sectors","",IF($T$823="Stationary",AL583,"")),IF($S$823="Per unit GDP ($m)",IF($T$823="All sectors","",IF($T$823="Stationary",AL787,"")),"")))))</f>
        <v/>
      </c>
      <c r="AB997" s="124" t="str">
        <f>IF('Analysis_2-must not modify'!$T997="","",IF($S$823="Total GHG",IF($T$823="All sectors","",IF($T$823="Stationary",AM175,"")),IF($S$823="Per capita",IF($T$823="All sectors","",IF($T$823="Stationary",AM379,"")),IF($S$823="Per unit land area (km2)",IF($T$823="All sectors","",IF($T$823="Stationary",AM583,"")),IF($S$823="Per unit GDP ($m)",IF($T$823="All sectors","",IF($T$823="Stationary",AM787,"")),"")))))</f>
        <v/>
      </c>
      <c r="AC997" s="124" t="str">
        <f>IF('Analysis_2-must not modify'!$T997="","",IF($S$823="Total GHG",IF($T$823="All sectors","",IF($T$823="Stationary",AN175,"")),IF($S$823="Per capita",IF($T$823="All sectors","",IF($T$823="Stationary",AN379,"")),IF($S$823="Per unit land area (km2)",IF($T$823="All sectors","",IF($T$823="Stationary",AN583,"")),IF($S$823="Per unit GDP ($m)",IF($T$823="All sectors","",IF($T$823="Stationary",AN787,"")),"")))))</f>
        <v/>
      </c>
      <c r="AD997" s="121" t="str">
        <f>IF(U997&lt;X$1+1,U997,IF('Analysis_2-must not modify'!$U997="","",RANK('Analysis_2-must not modify'!$U997,rankORIGINAL)+'Analysis_2-must not modify'!X$1))</f>
        <v/>
      </c>
      <c r="AE997" s="50" t="str">
        <f t="shared" si="610"/>
        <v/>
      </c>
      <c r="AF997" s="83" t="str">
        <f t="shared" si="624"/>
        <v/>
      </c>
      <c r="AG997" s="83" t="str">
        <f t="shared" si="624"/>
        <v/>
      </c>
      <c r="AH997" s="83" t="str">
        <f t="shared" si="624"/>
        <v/>
      </c>
      <c r="AI997" s="83" t="str">
        <f t="shared" si="624"/>
        <v/>
      </c>
      <c r="AJ997" s="83" t="str">
        <f t="shared" si="624"/>
        <v/>
      </c>
      <c r="AK997" s="83" t="str">
        <f t="shared" si="624"/>
        <v/>
      </c>
      <c r="AL997" s="83" t="str">
        <f t="shared" si="624"/>
        <v/>
      </c>
      <c r="AM997" s="83" t="str">
        <f t="shared" si="624"/>
        <v/>
      </c>
      <c r="AN997" s="83" t="e">
        <f t="shared" ca="1" si="625"/>
        <v>#VALUE!</v>
      </c>
      <c r="AO997" s="50" t="str">
        <f t="shared" si="612"/>
        <v/>
      </c>
      <c r="AP997" s="83" t="str">
        <f t="shared" si="626"/>
        <v/>
      </c>
      <c r="AQ997" s="83" t="str">
        <f t="shared" si="626"/>
        <v/>
      </c>
      <c r="AR997" s="83" t="str">
        <f t="shared" si="626"/>
        <v/>
      </c>
      <c r="AS997" s="83" t="str">
        <f t="shared" si="626"/>
        <v/>
      </c>
      <c r="AT997" s="83" t="str">
        <f t="shared" si="626"/>
        <v/>
      </c>
      <c r="AU997" s="83" t="e">
        <f t="shared" ca="1" si="627"/>
        <v>#VALUE!</v>
      </c>
      <c r="AV997" s="50" t="str">
        <f t="shared" si="614"/>
        <v/>
      </c>
      <c r="AW997" s="83" t="str">
        <f t="shared" si="628"/>
        <v/>
      </c>
      <c r="AX997" s="83" t="str">
        <f t="shared" si="628"/>
        <v/>
      </c>
      <c r="AY997" s="83" t="str">
        <f t="shared" si="628"/>
        <v/>
      </c>
      <c r="AZ997" s="83" t="str">
        <f t="shared" si="628"/>
        <v/>
      </c>
      <c r="BA997" s="83" t="e">
        <f t="shared" ca="1" si="629"/>
        <v>#VALUE!</v>
      </c>
      <c r="BB997" s="50" t="str">
        <f t="shared" si="615"/>
        <v/>
      </c>
      <c r="BC997" s="83" t="str">
        <f t="shared" si="630"/>
        <v/>
      </c>
      <c r="BD997" s="83" t="str">
        <f t="shared" si="631"/>
        <v/>
      </c>
      <c r="BE997" s="83" t="e">
        <f t="shared" ca="1" si="632"/>
        <v>#VALUE!</v>
      </c>
      <c r="BF997" s="50" t="str">
        <f t="shared" si="616"/>
        <v/>
      </c>
    </row>
    <row r="998" spans="1:58" ht="15" customHeight="1">
      <c r="A998" s="25">
        <f t="shared" si="608"/>
        <v>62</v>
      </c>
      <c r="B998" s="25">
        <v>167</v>
      </c>
      <c r="C998" s="112" t="str">
        <f t="shared" si="622"/>
        <v>0_0</v>
      </c>
      <c r="D998" s="112">
        <f>IFERROR(VLOOKUP($C998,'Analysis-must not modify'!$C:$G,4,FALSE),"")</f>
        <v>0</v>
      </c>
      <c r="E998" s="112">
        <f>IFERROR(VLOOKUP($C998,'Analysis-must not modify'!$C:$G,5,FALSE),"")</f>
        <v>0</v>
      </c>
      <c r="F998" s="112">
        <f t="shared" si="600"/>
        <v>0</v>
      </c>
      <c r="G998" s="121">
        <f>VLOOKUP(C998,'Analysis-must not modify'!C:D,2,FALSE)</f>
        <v>0</v>
      </c>
      <c r="H998" s="121">
        <f>VLOOKUP(C998,'Analysis-must not modify'!C:FF,160,FALSE)</f>
        <v>0</v>
      </c>
      <c r="I998" s="121" t="str">
        <f>VLOOKUP(C998,'Analysis-must not modify'!C:FI,161,FALSE)</f>
        <v/>
      </c>
      <c r="J998" s="121" t="str">
        <f>VLOOKUP(C998,'Analysis-must not modify'!C:FI,162,FALSE)</f>
        <v/>
      </c>
      <c r="K998" s="121" t="str">
        <f>VLOOKUP(C998,'Analysis-must not modify'!C:FI,163,FALSE)</f>
        <v/>
      </c>
      <c r="L998" s="121">
        <f t="shared" si="601"/>
        <v>1</v>
      </c>
      <c r="M998" s="121">
        <f t="shared" si="602"/>
        <v>1</v>
      </c>
      <c r="N998" s="121">
        <f t="shared" si="603"/>
        <v>1</v>
      </c>
      <c r="O998" s="121">
        <f t="shared" si="604"/>
        <v>1</v>
      </c>
      <c r="P998" s="121">
        <f t="shared" si="609"/>
        <v>1</v>
      </c>
      <c r="Q998" s="121">
        <f t="shared" si="605"/>
        <v>0</v>
      </c>
      <c r="R998" s="121" t="str">
        <f t="shared" si="606"/>
        <v/>
      </c>
      <c r="S998" s="122" t="str">
        <f t="shared" si="607"/>
        <v/>
      </c>
      <c r="T998" s="121" t="str">
        <f t="shared" si="623"/>
        <v/>
      </c>
      <c r="U998" s="121" t="str">
        <f>IFERROR(IF('Analysis_2-must not modify'!$R998="","",IF($S$823="Total GHG",IF($T$823="All sectors",AA176,IF($T$823="Stationary",AB176,IF($T$823="Transportation",AC176,IF($T$823="Waste",AD176,IF($T$823="IPPU",AE176,Iif($T$823="AFOLU",AF176)))))),IF($S$823="Per capita",IF($T$823="All sectors",AA380,IF($T$823="Stationary",AB380,IF($T$823="Transportation",AC380,IF($T$823="Waste",AD380,IF($T$823="IPPU",AE380,IF($T$823="AFOLU",AF380)))))),IF($S$823="Per unit land area (km2)",IF($T$823="All sectors",AA584,IF($T$823="Stationary",AB584,IF($T$823="Transportation",AC584,IF($T$823="Waste",AD584,IF($T$823="IPPU",AE584,IF($T$823="AFOLU",AF584)))))),IF($S$823="Per unit GDP ($m)",IF($T$823="All sectors",AA788,IF($T$823="Stationary",AB788,IF($T$823="Transportation",AC788,IF($T$823="Waste",AD788,IF($T$823="IPPU",AE788,IF($T$823="AFOLU",AF788)))))),""))))),"")</f>
        <v/>
      </c>
      <c r="V998" s="124" t="str">
        <f>IF('Analysis_2-must not modify'!$T998="","",IF($S$823="Total GHG",IF($T$823="All sectors",U176,IF($T$823="Stationary",AG176,IF($T$823="Transportation",AP176,IF($T$823="Waste",AV176,IF($T$823="IPPU",BA176,Iif($T$823="AFOLU",BD176)))))),IF($S$823="Per capita",IF($T$823="All sectors",U380,IF($T$823="Stationary",AG380,IF($T$823="Transportation",AP380,IF($T$823="Waste",AV380,IF($T$823="IPPU",BA380,IF($T$823="AFOLU",BD380)))))),IF($S$823="Per unit land area (km2)",IF($T$823="All sectors",U584,IF($T$823="Stationary",AG584,IF($T$823="Transportation",AP584,IF($T$823="Waste",AV584,IF($T$823="IPPU",BA584,Iif($T$823="AFOLU",BD584)))))),IF($S$823="Per unit GDP ($m)",IF($T$823="All sectors",U788,IF($T$823="Stationary",AG788,IF($T$823="Transportation",AP788,IF($T$823="Waste",AV788,IF($T$823="IPPU",BA176,IF($T$823="AFOLU",BD788)))))),"")))))</f>
        <v/>
      </c>
      <c r="W998" s="124" t="str">
        <f>IF('Analysis_2-must not modify'!$T998="","",IF($S$823="Total GHG",IF($T$823="All sectors",V176,IF($T$823="Stationary",AH176,IF($T$823="Transportation",AQ176,IF($T$823="Waste",AW176,IF($T$823="IPPU",BB176,Iif($T$823="AFOLU",BE176)))))),IF($S$823="Per capita",IF($T$823="All sectors",V380,IF($T$823="Stationary",AH380,IF($T$823="Transportation",AQ380,IF($T$823="Waste",AW380,IF($T$823="IPPU",BB380,IF($T$823="AFOLU",BE380)))))),IF($S$823="Per unit land area (km2)",IF($T$823="All sectors",V584,IF($T$823="Stationary",AH584,IF($T$823="Transportation",AQ584,IF($T$823="Waste",AW584,IF($T$823="IPPU",BB584,Iif($T$823="AFOLU",BE584)))))),IF($S$823="Per unit GDP ($m)",IF($T$823="All sectors",V788,IF($T$823="Stationary",AH788,IF($T$823="Transportation",AQ788,IF($T$823="Waste",AW788,IF($T$823="IPPU",BB176,IF($T$823="AFOLU",BE788)))))),"")))))</f>
        <v/>
      </c>
      <c r="X998" s="124" t="str">
        <f>IF('Analysis_2-must not modify'!$T998="","",IF($S$823="Total GHG",IF($T$823="All sectors",W176,IF($T$823="Stationary",AI176,IF($T$823="Transportation",AR176,IF($T$823="Waste",AX176,IF($T$823="IPPU","",IF($T$823="AFOLU",BF176)))))),IF($S$823="Per capita",IF($T$823="All sectors",W380,IF($T$823="Stationary",AI380,IF($T$823="Transportation",AR380,IF($T$823="Waste",AX380,IF($T$823="IPPU","",IF($T$823="AFOLU",BF380)))))),IF($S$823="Per unit land area (km2)",IF($T$823="All sectors",W584,IF($T$823="Stationary",AI584,IF($T$823="Transportation",AR584,IF($T$823="Waste",AX584,IF($T$823="IPPU","",IF($T$823="AFOLU",BF584)))))),IF($S$823="Per unit GDP ($m)",IF($T$823="All sectors",W788,IF($T$823="Stationary",AI788,IF($T$823="Transportation",AR788,IF($T$823="Waste",AX788,IF($T$823="IPPU","",IF($T$823="AFOLU",BF788)))))),"")))))</f>
        <v/>
      </c>
      <c r="Y998" s="124" t="str">
        <f>IF('Analysis_2-must not modify'!$T998="","",IF($S$823="Total GHG",IF($T$823="All sectors",X176,IF($T$823="Stationary",AJ176,IF($T$823="Transportation",AS176,IF($T$823="Waste",AY176,"")))),IF($S$823="Per capita",IF($T$823="All sectors",X380,IF($T$823="Stationary",AJ380,IF($T$823="Transportation",AS380,IF($T$823="Waste",AY380,"")))),IF($S$823="Per unit land area (km2)",IF($T$823="All sectors",X584,IF($T$823="Stationary",AJ584,IF($T$823="Transportation",AS584,IF($T$823="Waste",AY584,"")))),IF($S$823="Per unit GDP ($m)",IF($T$823="All sectors",X788,IF($T$823="Stationary",AJ788,IF($T$823="Transportation",AS788,IF($T$823="Waste",AY788,"")))),"")))))</f>
        <v/>
      </c>
      <c r="Z998" s="124" t="str">
        <f>IF('Analysis_2-must not modify'!$T998="","",IF($S$823="Total GHG",IF($T$823="All sectors",Y176,IF($T$823="Stationary",AK176,IF($T$823="Transportation",AT176,""))),IF($S$823="Per capita",IF($T$823="All sectors",Y380,IF($T$823="Stationary",AK380,IF($T$823="Transportation",AT380,""))),IF($S$823="Per unit land area (km2)",IF($T$823="All sectors",Y584,IF($T$823="Stationary",AK584,IF($T$823="Transportation",AT584,""))),IF($S$823="Per unit GDP ($m)",IF($T$823="All sectors",Y788,IF($T$823="Stationary",AK788,IF($T$823="Transportation",AT788,""))),"")))))</f>
        <v/>
      </c>
      <c r="AA998" s="124" t="str">
        <f>IF('Analysis_2-must not modify'!$T998="","",IF($S$823="Total GHG",IF($T$823="All sectors","",IF($T$823="Stationary",AL176,"")),IF($S$823="Per capita",IF($T$823="All sectors","",IF($T$823="Stationary",AL380,"")),IF($S$823="Per unit land area (km2)",IF($T$823="All sectors","",IF($T$823="Stationary",AL584,"")),IF($S$823="Per unit GDP ($m)",IF($T$823="All sectors","",IF($T$823="Stationary",AL788,"")),"")))))</f>
        <v/>
      </c>
      <c r="AB998" s="124" t="str">
        <f>IF('Analysis_2-must not modify'!$T998="","",IF($S$823="Total GHG",IF($T$823="All sectors","",IF($T$823="Stationary",AM176,"")),IF($S$823="Per capita",IF($T$823="All sectors","",IF($T$823="Stationary",AM380,"")),IF($S$823="Per unit land area (km2)",IF($T$823="All sectors","",IF($T$823="Stationary",AM584,"")),IF($S$823="Per unit GDP ($m)",IF($T$823="All sectors","",IF($T$823="Stationary",AM788,"")),"")))))</f>
        <v/>
      </c>
      <c r="AC998" s="124" t="str">
        <f>IF('Analysis_2-must not modify'!$T998="","",IF($S$823="Total GHG",IF($T$823="All sectors","",IF($T$823="Stationary",AN176,"")),IF($S$823="Per capita",IF($T$823="All sectors","",IF($T$823="Stationary",AN380,"")),IF($S$823="Per unit land area (km2)",IF($T$823="All sectors","",IF($T$823="Stationary",AN584,"")),IF($S$823="Per unit GDP ($m)",IF($T$823="All sectors","",IF($T$823="Stationary",AN788,"")),"")))))</f>
        <v/>
      </c>
      <c r="AD998" s="121" t="str">
        <f>IF(U998&lt;X$1+1,U998,IF('Analysis_2-must not modify'!$U998="","",RANK('Analysis_2-must not modify'!$U998,rankORIGINAL)+'Analysis_2-must not modify'!X$1))</f>
        <v/>
      </c>
      <c r="AE998" s="50" t="str">
        <f t="shared" si="610"/>
        <v/>
      </c>
      <c r="AF998" s="83" t="str">
        <f t="shared" si="624"/>
        <v/>
      </c>
      <c r="AG998" s="83" t="str">
        <f t="shared" si="624"/>
        <v/>
      </c>
      <c r="AH998" s="83" t="str">
        <f t="shared" si="624"/>
        <v/>
      </c>
      <c r="AI998" s="83" t="str">
        <f t="shared" si="624"/>
        <v/>
      </c>
      <c r="AJ998" s="83" t="str">
        <f t="shared" si="624"/>
        <v/>
      </c>
      <c r="AK998" s="83" t="str">
        <f t="shared" si="624"/>
        <v/>
      </c>
      <c r="AL998" s="83" t="str">
        <f t="shared" si="624"/>
        <v/>
      </c>
      <c r="AM998" s="83" t="str">
        <f t="shared" si="624"/>
        <v/>
      </c>
      <c r="AN998" s="83" t="e">
        <f t="shared" ca="1" si="625"/>
        <v>#VALUE!</v>
      </c>
      <c r="AO998" s="50" t="str">
        <f t="shared" si="612"/>
        <v/>
      </c>
      <c r="AP998" s="83" t="str">
        <f t="shared" si="626"/>
        <v/>
      </c>
      <c r="AQ998" s="83" t="str">
        <f t="shared" si="626"/>
        <v/>
      </c>
      <c r="AR998" s="83" t="str">
        <f t="shared" si="626"/>
        <v/>
      </c>
      <c r="AS998" s="83" t="str">
        <f t="shared" si="626"/>
        <v/>
      </c>
      <c r="AT998" s="83" t="str">
        <f t="shared" si="626"/>
        <v/>
      </c>
      <c r="AU998" s="83" t="e">
        <f t="shared" ca="1" si="627"/>
        <v>#VALUE!</v>
      </c>
      <c r="AV998" s="50" t="str">
        <f t="shared" si="614"/>
        <v/>
      </c>
      <c r="AW998" s="83" t="str">
        <f t="shared" si="628"/>
        <v/>
      </c>
      <c r="AX998" s="83" t="str">
        <f t="shared" si="628"/>
        <v/>
      </c>
      <c r="AY998" s="83" t="str">
        <f t="shared" si="628"/>
        <v/>
      </c>
      <c r="AZ998" s="83" t="str">
        <f t="shared" si="628"/>
        <v/>
      </c>
      <c r="BA998" s="83" t="e">
        <f t="shared" ca="1" si="629"/>
        <v>#VALUE!</v>
      </c>
      <c r="BB998" s="50" t="str">
        <f t="shared" si="615"/>
        <v/>
      </c>
      <c r="BC998" s="83" t="str">
        <f t="shared" si="630"/>
        <v/>
      </c>
      <c r="BD998" s="83" t="str">
        <f t="shared" si="631"/>
        <v/>
      </c>
      <c r="BE998" s="83" t="e">
        <f t="shared" ca="1" si="632"/>
        <v>#VALUE!</v>
      </c>
      <c r="BF998" s="50" t="str">
        <f t="shared" si="616"/>
        <v/>
      </c>
    </row>
    <row r="999" spans="1:58" ht="15" customHeight="1">
      <c r="A999" s="25">
        <f t="shared" si="608"/>
        <v>62</v>
      </c>
      <c r="B999" s="25">
        <v>168</v>
      </c>
      <c r="C999" s="112" t="str">
        <f t="shared" si="622"/>
        <v>0_0</v>
      </c>
      <c r="D999" s="112">
        <f>IFERROR(VLOOKUP($C999,'Analysis-must not modify'!$C:$G,4,FALSE),"")</f>
        <v>0</v>
      </c>
      <c r="E999" s="112">
        <f>IFERROR(VLOOKUP($C999,'Analysis-must not modify'!$C:$G,5,FALSE),"")</f>
        <v>0</v>
      </c>
      <c r="F999" s="112">
        <f t="shared" si="600"/>
        <v>0</v>
      </c>
      <c r="G999" s="121">
        <f>VLOOKUP(C999,'Analysis-must not modify'!C:D,2,FALSE)</f>
        <v>0</v>
      </c>
      <c r="H999" s="121">
        <f>VLOOKUP(C999,'Analysis-must not modify'!C:FF,160,FALSE)</f>
        <v>0</v>
      </c>
      <c r="I999" s="121" t="str">
        <f>VLOOKUP(C999,'Analysis-must not modify'!C:FI,161,FALSE)</f>
        <v/>
      </c>
      <c r="J999" s="121" t="str">
        <f>VLOOKUP(C999,'Analysis-must not modify'!C:FI,162,FALSE)</f>
        <v/>
      </c>
      <c r="K999" s="121" t="str">
        <f>VLOOKUP(C999,'Analysis-must not modify'!C:FI,163,FALSE)</f>
        <v/>
      </c>
      <c r="L999" s="121">
        <f t="shared" si="601"/>
        <v>1</v>
      </c>
      <c r="M999" s="121">
        <f t="shared" si="602"/>
        <v>1</v>
      </c>
      <c r="N999" s="121">
        <f t="shared" si="603"/>
        <v>1</v>
      </c>
      <c r="O999" s="121">
        <f t="shared" si="604"/>
        <v>1</v>
      </c>
      <c r="P999" s="121">
        <f t="shared" si="609"/>
        <v>1</v>
      </c>
      <c r="Q999" s="121">
        <f t="shared" si="605"/>
        <v>0</v>
      </c>
      <c r="R999" s="121" t="str">
        <f t="shared" si="606"/>
        <v/>
      </c>
      <c r="S999" s="122" t="str">
        <f t="shared" si="607"/>
        <v/>
      </c>
      <c r="T999" s="121" t="str">
        <f t="shared" si="623"/>
        <v/>
      </c>
      <c r="U999" s="121" t="str">
        <f>IFERROR(IF('Analysis_2-must not modify'!$R999="","",IF($S$823="Total GHG",IF($T$823="All sectors",AA177,IF($T$823="Stationary",AB177,IF($T$823="Transportation",AC177,IF($T$823="Waste",AD177,IF($T$823="IPPU",AE177,Iif($T$823="AFOLU",AF177)))))),IF($S$823="Per capita",IF($T$823="All sectors",AA381,IF($T$823="Stationary",AB381,IF($T$823="Transportation",AC381,IF($T$823="Waste",AD381,IF($T$823="IPPU",AE381,IF($T$823="AFOLU",AF381)))))),IF($S$823="Per unit land area (km2)",IF($T$823="All sectors",AA585,IF($T$823="Stationary",AB585,IF($T$823="Transportation",AC585,IF($T$823="Waste",AD585,IF($T$823="IPPU",AE585,IF($T$823="AFOLU",AF585)))))),IF($S$823="Per unit GDP ($m)",IF($T$823="All sectors",AA789,IF($T$823="Stationary",AB789,IF($T$823="Transportation",AC789,IF($T$823="Waste",AD789,IF($T$823="IPPU",AE789,IF($T$823="AFOLU",AF789)))))),""))))),"")</f>
        <v/>
      </c>
      <c r="V999" s="124" t="str">
        <f>IF('Analysis_2-must not modify'!$T999="","",IF($S$823="Total GHG",IF($T$823="All sectors",U177,IF($T$823="Stationary",AG177,IF($T$823="Transportation",AP177,IF($T$823="Waste",AV177,IF($T$823="IPPU",BA177,Iif($T$823="AFOLU",BD177)))))),IF($S$823="Per capita",IF($T$823="All sectors",U381,IF($T$823="Stationary",AG381,IF($T$823="Transportation",AP381,IF($T$823="Waste",AV381,IF($T$823="IPPU",BA381,IF($T$823="AFOLU",BD381)))))),IF($S$823="Per unit land area (km2)",IF($T$823="All sectors",U585,IF($T$823="Stationary",AG585,IF($T$823="Transportation",AP585,IF($T$823="Waste",AV585,IF($T$823="IPPU",BA585,Iif($T$823="AFOLU",BD585)))))),IF($S$823="Per unit GDP ($m)",IF($T$823="All sectors",U789,IF($T$823="Stationary",AG789,IF($T$823="Transportation",AP789,IF($T$823="Waste",AV789,IF($T$823="IPPU",BA177,IF($T$823="AFOLU",BD789)))))),"")))))</f>
        <v/>
      </c>
      <c r="W999" s="124" t="str">
        <f>IF('Analysis_2-must not modify'!$T999="","",IF($S$823="Total GHG",IF($T$823="All sectors",V177,IF($T$823="Stationary",AH177,IF($T$823="Transportation",AQ177,IF($T$823="Waste",AW177,IF($T$823="IPPU",BB177,Iif($T$823="AFOLU",BE177)))))),IF($S$823="Per capita",IF($T$823="All sectors",V381,IF($T$823="Stationary",AH381,IF($T$823="Transportation",AQ381,IF($T$823="Waste",AW381,IF($T$823="IPPU",BB381,IF($T$823="AFOLU",BE381)))))),IF($S$823="Per unit land area (km2)",IF($T$823="All sectors",V585,IF($T$823="Stationary",AH585,IF($T$823="Transportation",AQ585,IF($T$823="Waste",AW585,IF($T$823="IPPU",BB585,Iif($T$823="AFOLU",BE585)))))),IF($S$823="Per unit GDP ($m)",IF($T$823="All sectors",V789,IF($T$823="Stationary",AH789,IF($T$823="Transportation",AQ789,IF($T$823="Waste",AW789,IF($T$823="IPPU",BB177,IF($T$823="AFOLU",BE789)))))),"")))))</f>
        <v/>
      </c>
      <c r="X999" s="124" t="str">
        <f>IF('Analysis_2-must not modify'!$T999="","",IF($S$823="Total GHG",IF($T$823="All sectors",W177,IF($T$823="Stationary",AI177,IF($T$823="Transportation",AR177,IF($T$823="Waste",AX177,IF($T$823="IPPU","",IF($T$823="AFOLU",BF177)))))),IF($S$823="Per capita",IF($T$823="All sectors",W381,IF($T$823="Stationary",AI381,IF($T$823="Transportation",AR381,IF($T$823="Waste",AX381,IF($T$823="IPPU","",IF($T$823="AFOLU",BF381)))))),IF($S$823="Per unit land area (km2)",IF($T$823="All sectors",W585,IF($T$823="Stationary",AI585,IF($T$823="Transportation",AR585,IF($T$823="Waste",AX585,IF($T$823="IPPU","",IF($T$823="AFOLU",BF585)))))),IF($S$823="Per unit GDP ($m)",IF($T$823="All sectors",W789,IF($T$823="Stationary",AI789,IF($T$823="Transportation",AR789,IF($T$823="Waste",AX789,IF($T$823="IPPU","",IF($T$823="AFOLU",BF789)))))),"")))))</f>
        <v/>
      </c>
      <c r="Y999" s="124" t="str">
        <f>IF('Analysis_2-must not modify'!$T999="","",IF($S$823="Total GHG",IF($T$823="All sectors",X177,IF($T$823="Stationary",AJ177,IF($T$823="Transportation",AS177,IF($T$823="Waste",AY177,"")))),IF($S$823="Per capita",IF($T$823="All sectors",X381,IF($T$823="Stationary",AJ381,IF($T$823="Transportation",AS381,IF($T$823="Waste",AY381,"")))),IF($S$823="Per unit land area (km2)",IF($T$823="All sectors",X585,IF($T$823="Stationary",AJ585,IF($T$823="Transportation",AS585,IF($T$823="Waste",AY585,"")))),IF($S$823="Per unit GDP ($m)",IF($T$823="All sectors",X789,IF($T$823="Stationary",AJ789,IF($T$823="Transportation",AS789,IF($T$823="Waste",AY789,"")))),"")))))</f>
        <v/>
      </c>
      <c r="Z999" s="124" t="str">
        <f>IF('Analysis_2-must not modify'!$T999="","",IF($S$823="Total GHG",IF($T$823="All sectors",Y177,IF($T$823="Stationary",AK177,IF($T$823="Transportation",AT177,""))),IF($S$823="Per capita",IF($T$823="All sectors",Y381,IF($T$823="Stationary",AK381,IF($T$823="Transportation",AT381,""))),IF($S$823="Per unit land area (km2)",IF($T$823="All sectors",Y585,IF($T$823="Stationary",AK585,IF($T$823="Transportation",AT585,""))),IF($S$823="Per unit GDP ($m)",IF($T$823="All sectors",Y789,IF($T$823="Stationary",AK789,IF($T$823="Transportation",AT789,""))),"")))))</f>
        <v/>
      </c>
      <c r="AA999" s="124" t="str">
        <f>IF('Analysis_2-must not modify'!$T999="","",IF($S$823="Total GHG",IF($T$823="All sectors","",IF($T$823="Stationary",AL177,"")),IF($S$823="Per capita",IF($T$823="All sectors","",IF($T$823="Stationary",AL381,"")),IF($S$823="Per unit land area (km2)",IF($T$823="All sectors","",IF($T$823="Stationary",AL585,"")),IF($S$823="Per unit GDP ($m)",IF($T$823="All sectors","",IF($T$823="Stationary",AL789,"")),"")))))</f>
        <v/>
      </c>
      <c r="AB999" s="124" t="str">
        <f>IF('Analysis_2-must not modify'!$T999="","",IF($S$823="Total GHG",IF($T$823="All sectors","",IF($T$823="Stationary",AM177,"")),IF($S$823="Per capita",IF($T$823="All sectors","",IF($T$823="Stationary",AM381,"")),IF($S$823="Per unit land area (km2)",IF($T$823="All sectors","",IF($T$823="Stationary",AM585,"")),IF($S$823="Per unit GDP ($m)",IF($T$823="All sectors","",IF($T$823="Stationary",AM789,"")),"")))))</f>
        <v/>
      </c>
      <c r="AC999" s="124" t="str">
        <f>IF('Analysis_2-must not modify'!$T999="","",IF($S$823="Total GHG",IF($T$823="All sectors","",IF($T$823="Stationary",AN177,"")),IF($S$823="Per capita",IF($T$823="All sectors","",IF($T$823="Stationary",AN381,"")),IF($S$823="Per unit land area (km2)",IF($T$823="All sectors","",IF($T$823="Stationary",AN585,"")),IF($S$823="Per unit GDP ($m)",IF($T$823="All sectors","",IF($T$823="Stationary",AN789,"")),"")))))</f>
        <v/>
      </c>
      <c r="AD999" s="121" t="str">
        <f>IF(U999&lt;X$1+1,U999,IF('Analysis_2-must not modify'!$U999="","",RANK('Analysis_2-must not modify'!$U999,rankORIGINAL)+'Analysis_2-must not modify'!X$1))</f>
        <v/>
      </c>
      <c r="AE999" s="50" t="str">
        <f t="shared" si="610"/>
        <v/>
      </c>
      <c r="AF999" s="83" t="str">
        <f t="shared" si="624"/>
        <v/>
      </c>
      <c r="AG999" s="83" t="str">
        <f t="shared" si="624"/>
        <v/>
      </c>
      <c r="AH999" s="83" t="str">
        <f t="shared" si="624"/>
        <v/>
      </c>
      <c r="AI999" s="83" t="str">
        <f t="shared" si="624"/>
        <v/>
      </c>
      <c r="AJ999" s="83" t="str">
        <f t="shared" si="624"/>
        <v/>
      </c>
      <c r="AK999" s="83" t="str">
        <f t="shared" si="624"/>
        <v/>
      </c>
      <c r="AL999" s="83" t="str">
        <f t="shared" si="624"/>
        <v/>
      </c>
      <c r="AM999" s="83" t="str">
        <f t="shared" si="624"/>
        <v/>
      </c>
      <c r="AN999" s="83" t="e">
        <f t="shared" ca="1" si="625"/>
        <v>#VALUE!</v>
      </c>
      <c r="AO999" s="50" t="str">
        <f t="shared" si="612"/>
        <v/>
      </c>
      <c r="AP999" s="83" t="str">
        <f t="shared" si="626"/>
        <v/>
      </c>
      <c r="AQ999" s="83" t="str">
        <f t="shared" si="626"/>
        <v/>
      </c>
      <c r="AR999" s="83" t="str">
        <f t="shared" si="626"/>
        <v/>
      </c>
      <c r="AS999" s="83" t="str">
        <f t="shared" si="626"/>
        <v/>
      </c>
      <c r="AT999" s="83" t="str">
        <f t="shared" si="626"/>
        <v/>
      </c>
      <c r="AU999" s="83" t="e">
        <f t="shared" ca="1" si="627"/>
        <v>#VALUE!</v>
      </c>
      <c r="AV999" s="50" t="str">
        <f t="shared" si="614"/>
        <v/>
      </c>
      <c r="AW999" s="83" t="str">
        <f t="shared" si="628"/>
        <v/>
      </c>
      <c r="AX999" s="83" t="str">
        <f t="shared" si="628"/>
        <v/>
      </c>
      <c r="AY999" s="83" t="str">
        <f t="shared" si="628"/>
        <v/>
      </c>
      <c r="AZ999" s="83" t="str">
        <f t="shared" si="628"/>
        <v/>
      </c>
      <c r="BA999" s="83" t="e">
        <f t="shared" ca="1" si="629"/>
        <v>#VALUE!</v>
      </c>
      <c r="BB999" s="50" t="str">
        <f t="shared" si="615"/>
        <v/>
      </c>
      <c r="BC999" s="83" t="str">
        <f t="shared" si="630"/>
        <v/>
      </c>
      <c r="BD999" s="83" t="str">
        <f t="shared" si="631"/>
        <v/>
      </c>
      <c r="BE999" s="83" t="e">
        <f t="shared" ca="1" si="632"/>
        <v>#VALUE!</v>
      </c>
      <c r="BF999" s="50" t="str">
        <f t="shared" si="616"/>
        <v/>
      </c>
    </row>
    <row r="1000" spans="1:58" ht="15" customHeight="1">
      <c r="A1000" s="25">
        <f t="shared" si="608"/>
        <v>62</v>
      </c>
      <c r="B1000" s="25">
        <v>169</v>
      </c>
      <c r="C1000" s="112" t="str">
        <f t="shared" si="622"/>
        <v>0_0</v>
      </c>
      <c r="D1000" s="112">
        <f>IFERROR(VLOOKUP($C1000,'Analysis-must not modify'!$C:$G,4,FALSE),"")</f>
        <v>0</v>
      </c>
      <c r="E1000" s="112">
        <f>IFERROR(VLOOKUP($C1000,'Analysis-must not modify'!$C:$G,5,FALSE),"")</f>
        <v>0</v>
      </c>
      <c r="F1000" s="112">
        <f t="shared" si="600"/>
        <v>0</v>
      </c>
      <c r="G1000" s="121">
        <f>VLOOKUP(C1000,'Analysis-must not modify'!C:D,2,FALSE)</f>
        <v>0</v>
      </c>
      <c r="H1000" s="121">
        <f>VLOOKUP(C1000,'Analysis-must not modify'!C:FF,160,FALSE)</f>
        <v>0</v>
      </c>
      <c r="I1000" s="121" t="str">
        <f>VLOOKUP(C1000,'Analysis-must not modify'!C:FI,161,FALSE)</f>
        <v/>
      </c>
      <c r="J1000" s="121" t="str">
        <f>VLOOKUP(C1000,'Analysis-must not modify'!C:FI,162,FALSE)</f>
        <v/>
      </c>
      <c r="K1000" s="121" t="str">
        <f>VLOOKUP(C1000,'Analysis-must not modify'!C:FI,163,FALSE)</f>
        <v/>
      </c>
      <c r="L1000" s="121">
        <f t="shared" si="601"/>
        <v>1</v>
      </c>
      <c r="M1000" s="121">
        <f t="shared" si="602"/>
        <v>1</v>
      </c>
      <c r="N1000" s="121">
        <f t="shared" si="603"/>
        <v>1</v>
      </c>
      <c r="O1000" s="121">
        <f t="shared" si="604"/>
        <v>1</v>
      </c>
      <c r="P1000" s="121">
        <f t="shared" si="609"/>
        <v>1</v>
      </c>
      <c r="Q1000" s="121">
        <f t="shared" si="605"/>
        <v>0</v>
      </c>
      <c r="R1000" s="121" t="str">
        <f t="shared" si="606"/>
        <v/>
      </c>
      <c r="S1000" s="122" t="str">
        <f t="shared" si="607"/>
        <v/>
      </c>
      <c r="T1000" s="121" t="str">
        <f t="shared" si="623"/>
        <v/>
      </c>
      <c r="U1000" s="121" t="str">
        <f>IFERROR(IF('Analysis_2-must not modify'!$R1000="","",IF($S$823="Total GHG",IF($T$823="All sectors",AA178,IF($T$823="Stationary",AB178,IF($T$823="Transportation",AC178,IF($T$823="Waste",AD178,IF($T$823="IPPU",AE178,Iif($T$823="AFOLU",AF178)))))),IF($S$823="Per capita",IF($T$823="All sectors",AA382,IF($T$823="Stationary",AB382,IF($T$823="Transportation",AC382,IF($T$823="Waste",AD382,IF($T$823="IPPU",AE382,IF($T$823="AFOLU",AF382)))))),IF($S$823="Per unit land area (km2)",IF($T$823="All sectors",AA586,IF($T$823="Stationary",AB586,IF($T$823="Transportation",AC586,IF($T$823="Waste",AD586,IF($T$823="IPPU",AE586,IF($T$823="AFOLU",AF586)))))),IF($S$823="Per unit GDP ($m)",IF($T$823="All sectors",AA790,IF($T$823="Stationary",AB790,IF($T$823="Transportation",AC790,IF($T$823="Waste",AD790,IF($T$823="IPPU",AE790,IF($T$823="AFOLU",AF790)))))),""))))),"")</f>
        <v/>
      </c>
      <c r="V1000" s="124" t="str">
        <f>IF('Analysis_2-must not modify'!$T1000="","",IF($S$823="Total GHG",IF($T$823="All sectors",U178,IF($T$823="Stationary",AG178,IF($T$823="Transportation",AP178,IF($T$823="Waste",AV178,IF($T$823="IPPU",BA178,Iif($T$823="AFOLU",BD178)))))),IF($S$823="Per capita",IF($T$823="All sectors",U382,IF($T$823="Stationary",AG382,IF($T$823="Transportation",AP382,IF($T$823="Waste",AV382,IF($T$823="IPPU",BA382,IF($T$823="AFOLU",BD382)))))),IF($S$823="Per unit land area (km2)",IF($T$823="All sectors",U586,IF($T$823="Stationary",AG586,IF($T$823="Transportation",AP586,IF($T$823="Waste",AV586,IF($T$823="IPPU",BA586,Iif($T$823="AFOLU",BD586)))))),IF($S$823="Per unit GDP ($m)",IF($T$823="All sectors",U790,IF($T$823="Stationary",AG790,IF($T$823="Transportation",AP790,IF($T$823="Waste",AV790,IF($T$823="IPPU",BA178,IF($T$823="AFOLU",BD790)))))),"")))))</f>
        <v/>
      </c>
      <c r="W1000" s="124" t="str">
        <f>IF('Analysis_2-must not modify'!$T1000="","",IF($S$823="Total GHG",IF($T$823="All sectors",V178,IF($T$823="Stationary",AH178,IF($T$823="Transportation",AQ178,IF($T$823="Waste",AW178,IF($T$823="IPPU",BB178,Iif($T$823="AFOLU",BE178)))))),IF($S$823="Per capita",IF($T$823="All sectors",V382,IF($T$823="Stationary",AH382,IF($T$823="Transportation",AQ382,IF($T$823="Waste",AW382,IF($T$823="IPPU",BB382,IF($T$823="AFOLU",BE382)))))),IF($S$823="Per unit land area (km2)",IF($T$823="All sectors",V586,IF($T$823="Stationary",AH586,IF($T$823="Transportation",AQ586,IF($T$823="Waste",AW586,IF($T$823="IPPU",BB586,Iif($T$823="AFOLU",BE586)))))),IF($S$823="Per unit GDP ($m)",IF($T$823="All sectors",V790,IF($T$823="Stationary",AH790,IF($T$823="Transportation",AQ790,IF($T$823="Waste",AW790,IF($T$823="IPPU",BB178,IF($T$823="AFOLU",BE790)))))),"")))))</f>
        <v/>
      </c>
      <c r="X1000" s="124" t="str">
        <f>IF('Analysis_2-must not modify'!$T1000="","",IF($S$823="Total GHG",IF($T$823="All sectors",W178,IF($T$823="Stationary",AI178,IF($T$823="Transportation",AR178,IF($T$823="Waste",AX178,IF($T$823="IPPU","",IF($T$823="AFOLU",BF178)))))),IF($S$823="Per capita",IF($T$823="All sectors",W382,IF($T$823="Stationary",AI382,IF($T$823="Transportation",AR382,IF($T$823="Waste",AX382,IF($T$823="IPPU","",IF($T$823="AFOLU",BF382)))))),IF($S$823="Per unit land area (km2)",IF($T$823="All sectors",W586,IF($T$823="Stationary",AI586,IF($T$823="Transportation",AR586,IF($T$823="Waste",AX586,IF($T$823="IPPU","",IF($T$823="AFOLU",BF586)))))),IF($S$823="Per unit GDP ($m)",IF($T$823="All sectors",W790,IF($T$823="Stationary",AI790,IF($T$823="Transportation",AR790,IF($T$823="Waste",AX790,IF($T$823="IPPU","",IF($T$823="AFOLU",BF790)))))),"")))))</f>
        <v/>
      </c>
      <c r="Y1000" s="124" t="str">
        <f>IF('Analysis_2-must not modify'!$T1000="","",IF($S$823="Total GHG",IF($T$823="All sectors",X178,IF($T$823="Stationary",AJ178,IF($T$823="Transportation",AS178,IF($T$823="Waste",AY178,"")))),IF($S$823="Per capita",IF($T$823="All sectors",X382,IF($T$823="Stationary",AJ382,IF($T$823="Transportation",AS382,IF($T$823="Waste",AY382,"")))),IF($S$823="Per unit land area (km2)",IF($T$823="All sectors",X586,IF($T$823="Stationary",AJ586,IF($T$823="Transportation",AS586,IF($T$823="Waste",AY586,"")))),IF($S$823="Per unit GDP ($m)",IF($T$823="All sectors",X790,IF($T$823="Stationary",AJ790,IF($T$823="Transportation",AS790,IF($T$823="Waste",AY790,"")))),"")))))</f>
        <v/>
      </c>
      <c r="Z1000" s="124" t="str">
        <f>IF('Analysis_2-must not modify'!$T1000="","",IF($S$823="Total GHG",IF($T$823="All sectors",Y178,IF($T$823="Stationary",AK178,IF($T$823="Transportation",AT178,""))),IF($S$823="Per capita",IF($T$823="All sectors",Y382,IF($T$823="Stationary",AK382,IF($T$823="Transportation",AT382,""))),IF($S$823="Per unit land area (km2)",IF($T$823="All sectors",Y586,IF($T$823="Stationary",AK586,IF($T$823="Transportation",AT586,""))),IF($S$823="Per unit GDP ($m)",IF($T$823="All sectors",Y790,IF($T$823="Stationary",AK790,IF($T$823="Transportation",AT790,""))),"")))))</f>
        <v/>
      </c>
      <c r="AA1000" s="124" t="str">
        <f>IF('Analysis_2-must not modify'!$T1000="","",IF($S$823="Total GHG",IF($T$823="All sectors","",IF($T$823="Stationary",AL178,"")),IF($S$823="Per capita",IF($T$823="All sectors","",IF($T$823="Stationary",AL382,"")),IF($S$823="Per unit land area (km2)",IF($T$823="All sectors","",IF($T$823="Stationary",AL586,"")),IF($S$823="Per unit GDP ($m)",IF($T$823="All sectors","",IF($T$823="Stationary",AL790,"")),"")))))</f>
        <v/>
      </c>
      <c r="AB1000" s="124" t="str">
        <f>IF('Analysis_2-must not modify'!$T1000="","",IF($S$823="Total GHG",IF($T$823="All sectors","",IF($T$823="Stationary",AM178,"")),IF($S$823="Per capita",IF($T$823="All sectors","",IF($T$823="Stationary",AM382,"")),IF($S$823="Per unit land area (km2)",IF($T$823="All sectors","",IF($T$823="Stationary",AM586,"")),IF($S$823="Per unit GDP ($m)",IF($T$823="All sectors","",IF($T$823="Stationary",AM790,"")),"")))))</f>
        <v/>
      </c>
      <c r="AC1000" s="124" t="str">
        <f>IF('Analysis_2-must not modify'!$T1000="","",IF($S$823="Total GHG",IF($T$823="All sectors","",IF($T$823="Stationary",AN178,"")),IF($S$823="Per capita",IF($T$823="All sectors","",IF($T$823="Stationary",AN382,"")),IF($S$823="Per unit land area (km2)",IF($T$823="All sectors","",IF($T$823="Stationary",AN586,"")),IF($S$823="Per unit GDP ($m)",IF($T$823="All sectors","",IF($T$823="Stationary",AN790,"")),"")))))</f>
        <v/>
      </c>
      <c r="AD1000" s="121" t="str">
        <f>IF(U1000&lt;X$1+1,U1000,IF('Analysis_2-must not modify'!$U1000="","",RANK('Analysis_2-must not modify'!$U1000,rankORIGINAL)+'Analysis_2-must not modify'!X$1))</f>
        <v/>
      </c>
      <c r="AE1000" s="50" t="str">
        <f t="shared" si="610"/>
        <v/>
      </c>
      <c r="AF1000" s="83" t="str">
        <f t="shared" si="624"/>
        <v/>
      </c>
      <c r="AG1000" s="83" t="str">
        <f t="shared" si="624"/>
        <v/>
      </c>
      <c r="AH1000" s="83" t="str">
        <f t="shared" si="624"/>
        <v/>
      </c>
      <c r="AI1000" s="83" t="str">
        <f t="shared" si="624"/>
        <v/>
      </c>
      <c r="AJ1000" s="83" t="str">
        <f t="shared" si="624"/>
        <v/>
      </c>
      <c r="AK1000" s="83" t="str">
        <f t="shared" si="624"/>
        <v/>
      </c>
      <c r="AL1000" s="83" t="str">
        <f t="shared" si="624"/>
        <v/>
      </c>
      <c r="AM1000" s="83" t="str">
        <f t="shared" si="624"/>
        <v/>
      </c>
      <c r="AN1000" s="83" t="e">
        <f t="shared" ca="1" si="625"/>
        <v>#VALUE!</v>
      </c>
      <c r="AO1000" s="50" t="str">
        <f t="shared" si="612"/>
        <v/>
      </c>
      <c r="AP1000" s="83" t="str">
        <f t="shared" si="626"/>
        <v/>
      </c>
      <c r="AQ1000" s="83" t="str">
        <f t="shared" si="626"/>
        <v/>
      </c>
      <c r="AR1000" s="83" t="str">
        <f t="shared" si="626"/>
        <v/>
      </c>
      <c r="AS1000" s="83" t="str">
        <f t="shared" si="626"/>
        <v/>
      </c>
      <c r="AT1000" s="83" t="str">
        <f t="shared" si="626"/>
        <v/>
      </c>
      <c r="AU1000" s="83" t="e">
        <f t="shared" ca="1" si="627"/>
        <v>#VALUE!</v>
      </c>
      <c r="AV1000" s="50" t="str">
        <f t="shared" si="614"/>
        <v/>
      </c>
      <c r="AW1000" s="83" t="str">
        <f t="shared" si="628"/>
        <v/>
      </c>
      <c r="AX1000" s="83" t="str">
        <f t="shared" si="628"/>
        <v/>
      </c>
      <c r="AY1000" s="83" t="str">
        <f t="shared" si="628"/>
        <v/>
      </c>
      <c r="AZ1000" s="83" t="str">
        <f t="shared" si="628"/>
        <v/>
      </c>
      <c r="BA1000" s="83" t="e">
        <f t="shared" ca="1" si="629"/>
        <v>#VALUE!</v>
      </c>
      <c r="BB1000" s="50" t="str">
        <f t="shared" si="615"/>
        <v/>
      </c>
      <c r="BC1000" s="83" t="str">
        <f t="shared" si="630"/>
        <v/>
      </c>
      <c r="BD1000" s="83" t="str">
        <f t="shared" si="631"/>
        <v/>
      </c>
      <c r="BE1000" s="83" t="e">
        <f t="shared" ca="1" si="632"/>
        <v>#VALUE!</v>
      </c>
      <c r="BF1000" s="50" t="str">
        <f t="shared" si="616"/>
        <v/>
      </c>
    </row>
    <row r="1001" spans="1:58" ht="15" customHeight="1">
      <c r="A1001" s="25">
        <f t="shared" si="608"/>
        <v>62</v>
      </c>
      <c r="B1001" s="25">
        <v>170</v>
      </c>
      <c r="C1001" s="112" t="str">
        <f t="shared" si="622"/>
        <v>0_0</v>
      </c>
      <c r="D1001" s="112">
        <f>IFERROR(VLOOKUP($C1001,'Analysis-must not modify'!$C:$G,4,FALSE),"")</f>
        <v>0</v>
      </c>
      <c r="E1001" s="112">
        <f>IFERROR(VLOOKUP($C1001,'Analysis-must not modify'!$C:$G,5,FALSE),"")</f>
        <v>0</v>
      </c>
      <c r="F1001" s="112">
        <f t="shared" si="600"/>
        <v>0</v>
      </c>
      <c r="G1001" s="121">
        <f>VLOOKUP(C1001,'Analysis-must not modify'!C:D,2,FALSE)</f>
        <v>0</v>
      </c>
      <c r="H1001" s="121">
        <f>VLOOKUP(C1001,'Analysis-must not modify'!C:FF,160,FALSE)</f>
        <v>0</v>
      </c>
      <c r="I1001" s="121" t="str">
        <f>VLOOKUP(C1001,'Analysis-must not modify'!C:FI,161,FALSE)</f>
        <v/>
      </c>
      <c r="J1001" s="121" t="str">
        <f>VLOOKUP(C1001,'Analysis-must not modify'!C:FI,162,FALSE)</f>
        <v/>
      </c>
      <c r="K1001" s="121" t="str">
        <f>VLOOKUP(C1001,'Analysis-must not modify'!C:FI,163,FALSE)</f>
        <v/>
      </c>
      <c r="L1001" s="121">
        <f t="shared" si="601"/>
        <v>1</v>
      </c>
      <c r="M1001" s="121">
        <f t="shared" si="602"/>
        <v>1</v>
      </c>
      <c r="N1001" s="121">
        <f t="shared" si="603"/>
        <v>1</v>
      </c>
      <c r="O1001" s="121">
        <f t="shared" si="604"/>
        <v>1</v>
      </c>
      <c r="P1001" s="121">
        <f t="shared" si="609"/>
        <v>1</v>
      </c>
      <c r="Q1001" s="121">
        <f t="shared" si="605"/>
        <v>0</v>
      </c>
      <c r="R1001" s="121" t="str">
        <f t="shared" si="606"/>
        <v/>
      </c>
      <c r="S1001" s="122" t="str">
        <f t="shared" si="607"/>
        <v/>
      </c>
      <c r="T1001" s="121" t="str">
        <f t="shared" si="623"/>
        <v/>
      </c>
      <c r="U1001" s="121" t="str">
        <f>IFERROR(IF('Analysis_2-must not modify'!$R1001="","",IF($S$823="Total GHG",IF($T$823="All sectors",AA179,IF($T$823="Stationary",AB179,IF($T$823="Transportation",AC179,IF($T$823="Waste",AD179,IF($T$823="IPPU",AE179,Iif($T$823="AFOLU",AF179)))))),IF($S$823="Per capita",IF($T$823="All sectors",AA383,IF($T$823="Stationary",AB383,IF($T$823="Transportation",AC383,IF($T$823="Waste",AD383,IF($T$823="IPPU",AE383,IF($T$823="AFOLU",AF383)))))),IF($S$823="Per unit land area (km2)",IF($T$823="All sectors",AA587,IF($T$823="Stationary",AB587,IF($T$823="Transportation",AC587,IF($T$823="Waste",AD587,IF($T$823="IPPU",AE587,IF($T$823="AFOLU",AF587)))))),IF($S$823="Per unit GDP ($m)",IF($T$823="All sectors",AA791,IF($T$823="Stationary",AB791,IF($T$823="Transportation",AC791,IF($T$823="Waste",AD791,IF($T$823="IPPU",AE791,IF($T$823="AFOLU",AF791)))))),""))))),"")</f>
        <v/>
      </c>
      <c r="V1001" s="124" t="str">
        <f>IF('Analysis_2-must not modify'!$T1001="","",IF($S$823="Total GHG",IF($T$823="All sectors",U179,IF($T$823="Stationary",AG179,IF($T$823="Transportation",AP179,IF($T$823="Waste",AV179,IF($T$823="IPPU",BA179,Iif($T$823="AFOLU",BD179)))))),IF($S$823="Per capita",IF($T$823="All sectors",U383,IF($T$823="Stationary",AG383,IF($T$823="Transportation",AP383,IF($T$823="Waste",AV383,IF($T$823="IPPU",BA383,IF($T$823="AFOLU",BD383)))))),IF($S$823="Per unit land area (km2)",IF($T$823="All sectors",U587,IF($T$823="Stationary",AG587,IF($T$823="Transportation",AP587,IF($T$823="Waste",AV587,IF($T$823="IPPU",BA587,Iif($T$823="AFOLU",BD587)))))),IF($S$823="Per unit GDP ($m)",IF($T$823="All sectors",U791,IF($T$823="Stationary",AG791,IF($T$823="Transportation",AP791,IF($T$823="Waste",AV791,IF($T$823="IPPU",BA179,IF($T$823="AFOLU",BD791)))))),"")))))</f>
        <v/>
      </c>
      <c r="W1001" s="124" t="str">
        <f>IF('Analysis_2-must not modify'!$T1001="","",IF($S$823="Total GHG",IF($T$823="All sectors",V179,IF($T$823="Stationary",AH179,IF($T$823="Transportation",AQ179,IF($T$823="Waste",AW179,IF($T$823="IPPU",BB179,Iif($T$823="AFOLU",BE179)))))),IF($S$823="Per capita",IF($T$823="All sectors",V383,IF($T$823="Stationary",AH383,IF($T$823="Transportation",AQ383,IF($T$823="Waste",AW383,IF($T$823="IPPU",BB383,IF($T$823="AFOLU",BE383)))))),IF($S$823="Per unit land area (km2)",IF($T$823="All sectors",V587,IF($T$823="Stationary",AH587,IF($T$823="Transportation",AQ587,IF($T$823="Waste",AW587,IF($T$823="IPPU",BB587,Iif($T$823="AFOLU",BE587)))))),IF($S$823="Per unit GDP ($m)",IF($T$823="All sectors",V791,IF($T$823="Stationary",AH791,IF($T$823="Transportation",AQ791,IF($T$823="Waste",AW791,IF($T$823="IPPU",BB179,IF($T$823="AFOLU",BE791)))))),"")))))</f>
        <v/>
      </c>
      <c r="X1001" s="124" t="str">
        <f>IF('Analysis_2-must not modify'!$T1001="","",IF($S$823="Total GHG",IF($T$823="All sectors",W179,IF($T$823="Stationary",AI179,IF($T$823="Transportation",AR179,IF($T$823="Waste",AX179,IF($T$823="IPPU","",IF($T$823="AFOLU",BF179)))))),IF($S$823="Per capita",IF($T$823="All sectors",W383,IF($T$823="Stationary",AI383,IF($T$823="Transportation",AR383,IF($T$823="Waste",AX383,IF($T$823="IPPU","",IF($T$823="AFOLU",BF383)))))),IF($S$823="Per unit land area (km2)",IF($T$823="All sectors",W587,IF($T$823="Stationary",AI587,IF($T$823="Transportation",AR587,IF($T$823="Waste",AX587,IF($T$823="IPPU","",IF($T$823="AFOLU",BF587)))))),IF($S$823="Per unit GDP ($m)",IF($T$823="All sectors",W791,IF($T$823="Stationary",AI791,IF($T$823="Transportation",AR791,IF($T$823="Waste",AX791,IF($T$823="IPPU","",IF($T$823="AFOLU",BF791)))))),"")))))</f>
        <v/>
      </c>
      <c r="Y1001" s="124" t="str">
        <f>IF('Analysis_2-must not modify'!$T1001="","",IF($S$823="Total GHG",IF($T$823="All sectors",X179,IF($T$823="Stationary",AJ179,IF($T$823="Transportation",AS179,IF($T$823="Waste",AY179,"")))),IF($S$823="Per capita",IF($T$823="All sectors",X383,IF($T$823="Stationary",AJ383,IF($T$823="Transportation",AS383,IF($T$823="Waste",AY383,"")))),IF($S$823="Per unit land area (km2)",IF($T$823="All sectors",X587,IF($T$823="Stationary",AJ587,IF($T$823="Transportation",AS587,IF($T$823="Waste",AY587,"")))),IF($S$823="Per unit GDP ($m)",IF($T$823="All sectors",X791,IF($T$823="Stationary",AJ791,IF($T$823="Transportation",AS791,IF($T$823="Waste",AY791,"")))),"")))))</f>
        <v/>
      </c>
      <c r="Z1001" s="124" t="str">
        <f>IF('Analysis_2-must not modify'!$T1001="","",IF($S$823="Total GHG",IF($T$823="All sectors",Y179,IF($T$823="Stationary",AK179,IF($T$823="Transportation",AT179,""))),IF($S$823="Per capita",IF($T$823="All sectors",Y383,IF($T$823="Stationary",AK383,IF($T$823="Transportation",AT383,""))),IF($S$823="Per unit land area (km2)",IF($T$823="All sectors",Y587,IF($T$823="Stationary",AK587,IF($T$823="Transportation",AT587,""))),IF($S$823="Per unit GDP ($m)",IF($T$823="All sectors",Y791,IF($T$823="Stationary",AK791,IF($T$823="Transportation",AT791,""))),"")))))</f>
        <v/>
      </c>
      <c r="AA1001" s="124" t="str">
        <f>IF('Analysis_2-must not modify'!$T1001="","",IF($S$823="Total GHG",IF($T$823="All sectors","",IF($T$823="Stationary",AL179,"")),IF($S$823="Per capita",IF($T$823="All sectors","",IF($T$823="Stationary",AL383,"")),IF($S$823="Per unit land area (km2)",IF($T$823="All sectors","",IF($T$823="Stationary",AL587,"")),IF($S$823="Per unit GDP ($m)",IF($T$823="All sectors","",IF($T$823="Stationary",AL791,"")),"")))))</f>
        <v/>
      </c>
      <c r="AB1001" s="124" t="str">
        <f>IF('Analysis_2-must not modify'!$T1001="","",IF($S$823="Total GHG",IF($T$823="All sectors","",IF($T$823="Stationary",AM179,"")),IF($S$823="Per capita",IF($T$823="All sectors","",IF($T$823="Stationary",AM383,"")),IF($S$823="Per unit land area (km2)",IF($T$823="All sectors","",IF($T$823="Stationary",AM587,"")),IF($S$823="Per unit GDP ($m)",IF($T$823="All sectors","",IF($T$823="Stationary",AM791,"")),"")))))</f>
        <v/>
      </c>
      <c r="AC1001" s="124" t="str">
        <f>IF('Analysis_2-must not modify'!$T1001="","",IF($S$823="Total GHG",IF($T$823="All sectors","",IF($T$823="Stationary",AN179,"")),IF($S$823="Per capita",IF($T$823="All sectors","",IF($T$823="Stationary",AN383,"")),IF($S$823="Per unit land area (km2)",IF($T$823="All sectors","",IF($T$823="Stationary",AN587,"")),IF($S$823="Per unit GDP ($m)",IF($T$823="All sectors","",IF($T$823="Stationary",AN791,"")),"")))))</f>
        <v/>
      </c>
      <c r="AD1001" s="121" t="str">
        <f>IF(U1001&lt;X$1+1,U1001,IF('Analysis_2-must not modify'!$U1001="","",RANK('Analysis_2-must not modify'!$U1001,rankORIGINAL)+'Analysis_2-must not modify'!X$1))</f>
        <v/>
      </c>
      <c r="AE1001" s="50" t="str">
        <f t="shared" si="610"/>
        <v/>
      </c>
      <c r="AF1001" s="83" t="str">
        <f t="shared" si="624"/>
        <v/>
      </c>
      <c r="AG1001" s="83" t="str">
        <f t="shared" si="624"/>
        <v/>
      </c>
      <c r="AH1001" s="83" t="str">
        <f t="shared" si="624"/>
        <v/>
      </c>
      <c r="AI1001" s="83" t="str">
        <f t="shared" si="624"/>
        <v/>
      </c>
      <c r="AJ1001" s="83" t="str">
        <f t="shared" si="624"/>
        <v/>
      </c>
      <c r="AK1001" s="83" t="str">
        <f t="shared" si="624"/>
        <v/>
      </c>
      <c r="AL1001" s="83" t="str">
        <f t="shared" si="624"/>
        <v/>
      </c>
      <c r="AM1001" s="83" t="str">
        <f t="shared" si="624"/>
        <v/>
      </c>
      <c r="AN1001" s="83" t="e">
        <f t="shared" ca="1" si="625"/>
        <v>#VALUE!</v>
      </c>
      <c r="AO1001" s="50" t="str">
        <f t="shared" si="612"/>
        <v/>
      </c>
      <c r="AP1001" s="83" t="str">
        <f t="shared" si="626"/>
        <v/>
      </c>
      <c r="AQ1001" s="83" t="str">
        <f t="shared" si="626"/>
        <v/>
      </c>
      <c r="AR1001" s="83" t="str">
        <f t="shared" si="626"/>
        <v/>
      </c>
      <c r="AS1001" s="83" t="str">
        <f t="shared" si="626"/>
        <v/>
      </c>
      <c r="AT1001" s="83" t="str">
        <f t="shared" si="626"/>
        <v/>
      </c>
      <c r="AU1001" s="83" t="e">
        <f t="shared" ca="1" si="627"/>
        <v>#VALUE!</v>
      </c>
      <c r="AV1001" s="50" t="str">
        <f t="shared" si="614"/>
        <v/>
      </c>
      <c r="AW1001" s="83" t="str">
        <f t="shared" si="628"/>
        <v/>
      </c>
      <c r="AX1001" s="83" t="str">
        <f t="shared" si="628"/>
        <v/>
      </c>
      <c r="AY1001" s="83" t="str">
        <f t="shared" si="628"/>
        <v/>
      </c>
      <c r="AZ1001" s="83" t="str">
        <f t="shared" si="628"/>
        <v/>
      </c>
      <c r="BA1001" s="83" t="e">
        <f t="shared" ca="1" si="629"/>
        <v>#VALUE!</v>
      </c>
      <c r="BB1001" s="50" t="str">
        <f t="shared" si="615"/>
        <v/>
      </c>
      <c r="BC1001" s="83" t="str">
        <f t="shared" si="630"/>
        <v/>
      </c>
      <c r="BD1001" s="83" t="str">
        <f t="shared" si="631"/>
        <v/>
      </c>
      <c r="BE1001" s="83" t="e">
        <f t="shared" ca="1" si="632"/>
        <v>#VALUE!</v>
      </c>
      <c r="BF1001" s="50" t="str">
        <f t="shared" si="616"/>
        <v/>
      </c>
    </row>
    <row r="1002" spans="1:58" ht="15" customHeight="1">
      <c r="A1002" s="25">
        <f t="shared" si="608"/>
        <v>62</v>
      </c>
      <c r="B1002" s="25">
        <v>171</v>
      </c>
      <c r="C1002" s="112" t="str">
        <f t="shared" si="622"/>
        <v>0_0</v>
      </c>
      <c r="D1002" s="112">
        <f>IFERROR(VLOOKUP($C1002,'Analysis-must not modify'!$C:$G,4,FALSE),"")</f>
        <v>0</v>
      </c>
      <c r="E1002" s="112">
        <f>IFERROR(VLOOKUP($C1002,'Analysis-must not modify'!$C:$G,5,FALSE),"")</f>
        <v>0</v>
      </c>
      <c r="F1002" s="112">
        <f t="shared" si="600"/>
        <v>0</v>
      </c>
      <c r="G1002" s="121">
        <f>VLOOKUP(C1002,'Analysis-must not modify'!C:D,2,FALSE)</f>
        <v>0</v>
      </c>
      <c r="H1002" s="121">
        <f>VLOOKUP(C1002,'Analysis-must not modify'!C:FF,160,FALSE)</f>
        <v>0</v>
      </c>
      <c r="I1002" s="121" t="str">
        <f>VLOOKUP(C1002,'Analysis-must not modify'!C:FI,161,FALSE)</f>
        <v/>
      </c>
      <c r="J1002" s="121" t="str">
        <f>VLOOKUP(C1002,'Analysis-must not modify'!C:FI,162,FALSE)</f>
        <v/>
      </c>
      <c r="K1002" s="121" t="str">
        <f>VLOOKUP(C1002,'Analysis-must not modify'!C:FI,163,FALSE)</f>
        <v/>
      </c>
      <c r="L1002" s="121">
        <f t="shared" si="601"/>
        <v>1</v>
      </c>
      <c r="M1002" s="121">
        <f t="shared" si="602"/>
        <v>1</v>
      </c>
      <c r="N1002" s="121">
        <f t="shared" si="603"/>
        <v>1</v>
      </c>
      <c r="O1002" s="121">
        <f t="shared" si="604"/>
        <v>1</v>
      </c>
      <c r="P1002" s="121">
        <f t="shared" si="609"/>
        <v>1</v>
      </c>
      <c r="Q1002" s="121">
        <f t="shared" si="605"/>
        <v>0</v>
      </c>
      <c r="R1002" s="121" t="str">
        <f t="shared" si="606"/>
        <v/>
      </c>
      <c r="S1002" s="122" t="str">
        <f t="shared" si="607"/>
        <v/>
      </c>
      <c r="T1002" s="121" t="str">
        <f t="shared" si="623"/>
        <v/>
      </c>
      <c r="U1002" s="121" t="str">
        <f>IFERROR(IF('Analysis_2-must not modify'!$R1002="","",IF($S$823="Total GHG",IF($T$823="All sectors",AA180,IF($T$823="Stationary",AB180,IF($T$823="Transportation",AC180,IF($T$823="Waste",AD180,IF($T$823="IPPU",AE180,Iif($T$823="AFOLU",AF180)))))),IF($S$823="Per capita",IF($T$823="All sectors",AA384,IF($T$823="Stationary",AB384,IF($T$823="Transportation",AC384,IF($T$823="Waste",AD384,IF($T$823="IPPU",AE384,IF($T$823="AFOLU",AF384)))))),IF($S$823="Per unit land area (km2)",IF($T$823="All sectors",AA588,IF($T$823="Stationary",AB588,IF($T$823="Transportation",AC588,IF($T$823="Waste",AD588,IF($T$823="IPPU",AE588,IF($T$823="AFOLU",AF588)))))),IF($S$823="Per unit GDP ($m)",IF($T$823="All sectors",AA792,IF($T$823="Stationary",AB792,IF($T$823="Transportation",AC792,IF($T$823="Waste",AD792,IF($T$823="IPPU",AE792,IF($T$823="AFOLU",AF792)))))),""))))),"")</f>
        <v/>
      </c>
      <c r="V1002" s="124" t="str">
        <f>IF('Analysis_2-must not modify'!$T1002="","",IF($S$823="Total GHG",IF($T$823="All sectors",U180,IF($T$823="Stationary",AG180,IF($T$823="Transportation",AP180,IF($T$823="Waste",AV180,IF($T$823="IPPU",BA180,Iif($T$823="AFOLU",BD180)))))),IF($S$823="Per capita",IF($T$823="All sectors",U384,IF($T$823="Stationary",AG384,IF($T$823="Transportation",AP384,IF($T$823="Waste",AV384,IF($T$823="IPPU",BA384,IF($T$823="AFOLU",BD384)))))),IF($S$823="Per unit land area (km2)",IF($T$823="All sectors",U588,IF($T$823="Stationary",AG588,IF($T$823="Transportation",AP588,IF($T$823="Waste",AV588,IF($T$823="IPPU",BA588,Iif($T$823="AFOLU",BD588)))))),IF($S$823="Per unit GDP ($m)",IF($T$823="All sectors",U792,IF($T$823="Stationary",AG792,IF($T$823="Transportation",AP792,IF($T$823="Waste",AV792,IF($T$823="IPPU",BA180,IF($T$823="AFOLU",BD792)))))),"")))))</f>
        <v/>
      </c>
      <c r="W1002" s="124" t="str">
        <f>IF('Analysis_2-must not modify'!$T1002="","",IF($S$823="Total GHG",IF($T$823="All sectors",V180,IF($T$823="Stationary",AH180,IF($T$823="Transportation",AQ180,IF($T$823="Waste",AW180,IF($T$823="IPPU",BB180,Iif($T$823="AFOLU",BE180)))))),IF($S$823="Per capita",IF($T$823="All sectors",V384,IF($T$823="Stationary",AH384,IF($T$823="Transportation",AQ384,IF($T$823="Waste",AW384,IF($T$823="IPPU",BB384,IF($T$823="AFOLU",BE384)))))),IF($S$823="Per unit land area (km2)",IF($T$823="All sectors",V588,IF($T$823="Stationary",AH588,IF($T$823="Transportation",AQ588,IF($T$823="Waste",AW588,IF($T$823="IPPU",BB588,Iif($T$823="AFOLU",BE588)))))),IF($S$823="Per unit GDP ($m)",IF($T$823="All sectors",V792,IF($T$823="Stationary",AH792,IF($T$823="Transportation",AQ792,IF($T$823="Waste",AW792,IF($T$823="IPPU",BB180,IF($T$823="AFOLU",BE792)))))),"")))))</f>
        <v/>
      </c>
      <c r="X1002" s="124" t="str">
        <f>IF('Analysis_2-must not modify'!$T1002="","",IF($S$823="Total GHG",IF($T$823="All sectors",W180,IF($T$823="Stationary",AI180,IF($T$823="Transportation",AR180,IF($T$823="Waste",AX180,IF($T$823="IPPU","",IF($T$823="AFOLU",BF180)))))),IF($S$823="Per capita",IF($T$823="All sectors",W384,IF($T$823="Stationary",AI384,IF($T$823="Transportation",AR384,IF($T$823="Waste",AX384,IF($T$823="IPPU","",IF($T$823="AFOLU",BF384)))))),IF($S$823="Per unit land area (km2)",IF($T$823="All sectors",W588,IF($T$823="Stationary",AI588,IF($T$823="Transportation",AR588,IF($T$823="Waste",AX588,IF($T$823="IPPU","",IF($T$823="AFOLU",BF588)))))),IF($S$823="Per unit GDP ($m)",IF($T$823="All sectors",W792,IF($T$823="Stationary",AI792,IF($T$823="Transportation",AR792,IF($T$823="Waste",AX792,IF($T$823="IPPU","",IF($T$823="AFOLU",BF792)))))),"")))))</f>
        <v/>
      </c>
      <c r="Y1002" s="124" t="str">
        <f>IF('Analysis_2-must not modify'!$T1002="","",IF($S$823="Total GHG",IF($T$823="All sectors",X180,IF($T$823="Stationary",AJ180,IF($T$823="Transportation",AS180,IF($T$823="Waste",AY180,"")))),IF($S$823="Per capita",IF($T$823="All sectors",X384,IF($T$823="Stationary",AJ384,IF($T$823="Transportation",AS384,IF($T$823="Waste",AY384,"")))),IF($S$823="Per unit land area (km2)",IF($T$823="All sectors",X588,IF($T$823="Stationary",AJ588,IF($T$823="Transportation",AS588,IF($T$823="Waste",AY588,"")))),IF($S$823="Per unit GDP ($m)",IF($T$823="All sectors",X792,IF($T$823="Stationary",AJ792,IF($T$823="Transportation",AS792,IF($T$823="Waste",AY792,"")))),"")))))</f>
        <v/>
      </c>
      <c r="Z1002" s="124" t="str">
        <f>IF('Analysis_2-must not modify'!$T1002="","",IF($S$823="Total GHG",IF($T$823="All sectors",Y180,IF($T$823="Stationary",AK180,IF($T$823="Transportation",AT180,""))),IF($S$823="Per capita",IF($T$823="All sectors",Y384,IF($T$823="Stationary",AK384,IF($T$823="Transportation",AT384,""))),IF($S$823="Per unit land area (km2)",IF($T$823="All sectors",Y588,IF($T$823="Stationary",AK588,IF($T$823="Transportation",AT588,""))),IF($S$823="Per unit GDP ($m)",IF($T$823="All sectors",Y792,IF($T$823="Stationary",AK792,IF($T$823="Transportation",AT792,""))),"")))))</f>
        <v/>
      </c>
      <c r="AA1002" s="124" t="str">
        <f>IF('Analysis_2-must not modify'!$T1002="","",IF($S$823="Total GHG",IF($T$823="All sectors","",IF($T$823="Stationary",AL180,"")),IF($S$823="Per capita",IF($T$823="All sectors","",IF($T$823="Stationary",AL384,"")),IF($S$823="Per unit land area (km2)",IF($T$823="All sectors","",IF($T$823="Stationary",AL588,"")),IF($S$823="Per unit GDP ($m)",IF($T$823="All sectors","",IF($T$823="Stationary",AL792,"")),"")))))</f>
        <v/>
      </c>
      <c r="AB1002" s="124" t="str">
        <f>IF('Analysis_2-must not modify'!$T1002="","",IF($S$823="Total GHG",IF($T$823="All sectors","",IF($T$823="Stationary",AM180,"")),IF($S$823="Per capita",IF($T$823="All sectors","",IF($T$823="Stationary",AM384,"")),IF($S$823="Per unit land area (km2)",IF($T$823="All sectors","",IF($T$823="Stationary",AM588,"")),IF($S$823="Per unit GDP ($m)",IF($T$823="All sectors","",IF($T$823="Stationary",AM792,"")),"")))))</f>
        <v/>
      </c>
      <c r="AC1002" s="124" t="str">
        <f>IF('Analysis_2-must not modify'!$T1002="","",IF($S$823="Total GHG",IF($T$823="All sectors","",IF($T$823="Stationary",AN180,"")),IF($S$823="Per capita",IF($T$823="All sectors","",IF($T$823="Stationary",AN384,"")),IF($S$823="Per unit land area (km2)",IF($T$823="All sectors","",IF($T$823="Stationary",AN588,"")),IF($S$823="Per unit GDP ($m)",IF($T$823="All sectors","",IF($T$823="Stationary",AN792,"")),"")))))</f>
        <v/>
      </c>
      <c r="AD1002" s="121" t="str">
        <f>IF(U1002&lt;X$1+1,U1002,IF('Analysis_2-must not modify'!$U1002="","",RANK('Analysis_2-must not modify'!$U1002,rankORIGINAL)+'Analysis_2-must not modify'!X$1))</f>
        <v/>
      </c>
      <c r="AE1002" s="50" t="str">
        <f t="shared" si="610"/>
        <v/>
      </c>
      <c r="AF1002" s="83" t="str">
        <f t="shared" ref="AF1002:AM1011" si="633">IF($S$823="Total GHG",AG180,IF($S$823="Per capita",AG384,IF($S$823="Per unit land area (km2)",AG588,IF($S$823="Per unit GDP ($m)",AG792,""))))</f>
        <v/>
      </c>
      <c r="AG1002" s="83" t="str">
        <f t="shared" si="633"/>
        <v/>
      </c>
      <c r="AH1002" s="83" t="str">
        <f t="shared" si="633"/>
        <v/>
      </c>
      <c r="AI1002" s="83" t="str">
        <f t="shared" si="633"/>
        <v/>
      </c>
      <c r="AJ1002" s="83" t="str">
        <f t="shared" si="633"/>
        <v/>
      </c>
      <c r="AK1002" s="83" t="str">
        <f t="shared" si="633"/>
        <v/>
      </c>
      <c r="AL1002" s="83" t="str">
        <f t="shared" si="633"/>
        <v/>
      </c>
      <c r="AM1002" s="83" t="str">
        <f t="shared" si="633"/>
        <v/>
      </c>
      <c r="AN1002" s="83" t="e">
        <f t="shared" ca="1" si="625"/>
        <v>#VALUE!</v>
      </c>
      <c r="AO1002" s="50" t="str">
        <f t="shared" si="612"/>
        <v/>
      </c>
      <c r="AP1002" s="83" t="str">
        <f t="shared" ref="AP1002:AT1011" si="634">IF($S$823="Total GHG",AP180,IF($S$823="Per capita",AP384,IF($S$823="Per unit land area (km2)",AP588,IF($S$823="Per unit GDP ($m)",AP792,""))))</f>
        <v/>
      </c>
      <c r="AQ1002" s="83" t="str">
        <f t="shared" si="634"/>
        <v/>
      </c>
      <c r="AR1002" s="83" t="str">
        <f t="shared" si="634"/>
        <v/>
      </c>
      <c r="AS1002" s="83" t="str">
        <f t="shared" si="634"/>
        <v/>
      </c>
      <c r="AT1002" s="83" t="str">
        <f t="shared" si="634"/>
        <v/>
      </c>
      <c r="AU1002" s="83" t="e">
        <f t="shared" ca="1" si="627"/>
        <v>#VALUE!</v>
      </c>
      <c r="AV1002" s="50" t="str">
        <f t="shared" si="614"/>
        <v/>
      </c>
      <c r="AW1002" s="83" t="str">
        <f t="shared" si="628"/>
        <v/>
      </c>
      <c r="AX1002" s="83" t="str">
        <f t="shared" si="628"/>
        <v/>
      </c>
      <c r="AY1002" s="83" t="str">
        <f t="shared" si="628"/>
        <v/>
      </c>
      <c r="AZ1002" s="83" t="str">
        <f t="shared" si="628"/>
        <v/>
      </c>
      <c r="BA1002" s="83" t="e">
        <f t="shared" ca="1" si="629"/>
        <v>#VALUE!</v>
      </c>
      <c r="BB1002" s="50" t="str">
        <f t="shared" si="615"/>
        <v/>
      </c>
      <c r="BC1002" s="83" t="str">
        <f t="shared" si="630"/>
        <v/>
      </c>
      <c r="BD1002" s="83" t="str">
        <f t="shared" si="631"/>
        <v/>
      </c>
      <c r="BE1002" s="83" t="e">
        <f t="shared" ca="1" si="632"/>
        <v>#VALUE!</v>
      </c>
      <c r="BF1002" s="50" t="str">
        <f t="shared" si="616"/>
        <v/>
      </c>
    </row>
    <row r="1003" spans="1:58" ht="15" customHeight="1">
      <c r="A1003" s="25">
        <f t="shared" si="608"/>
        <v>62</v>
      </c>
      <c r="B1003" s="25">
        <v>172</v>
      </c>
      <c r="C1003" s="112" t="str">
        <f t="shared" si="622"/>
        <v>0_0</v>
      </c>
      <c r="D1003" s="112">
        <f>IFERROR(VLOOKUP($C1003,'Analysis-must not modify'!$C:$G,4,FALSE),"")</f>
        <v>0</v>
      </c>
      <c r="E1003" s="112">
        <f>IFERROR(VLOOKUP($C1003,'Analysis-must not modify'!$C:$G,5,FALSE),"")</f>
        <v>0</v>
      </c>
      <c r="F1003" s="112">
        <f t="shared" si="600"/>
        <v>0</v>
      </c>
      <c r="G1003" s="121">
        <f>VLOOKUP(C1003,'Analysis-must not modify'!C:D,2,FALSE)</f>
        <v>0</v>
      </c>
      <c r="H1003" s="121">
        <f>VLOOKUP(C1003,'Analysis-must not modify'!C:FF,160,FALSE)</f>
        <v>0</v>
      </c>
      <c r="I1003" s="121" t="str">
        <f>VLOOKUP(C1003,'Analysis-must not modify'!C:FI,161,FALSE)</f>
        <v/>
      </c>
      <c r="J1003" s="121" t="str">
        <f>VLOOKUP(C1003,'Analysis-must not modify'!C:FI,162,FALSE)</f>
        <v/>
      </c>
      <c r="K1003" s="121" t="str">
        <f>VLOOKUP(C1003,'Analysis-must not modify'!C:FI,163,FALSE)</f>
        <v/>
      </c>
      <c r="L1003" s="121">
        <f t="shared" si="601"/>
        <v>1</v>
      </c>
      <c r="M1003" s="121">
        <f t="shared" si="602"/>
        <v>1</v>
      </c>
      <c r="N1003" s="121">
        <f t="shared" si="603"/>
        <v>1</v>
      </c>
      <c r="O1003" s="121">
        <f t="shared" si="604"/>
        <v>1</v>
      </c>
      <c r="P1003" s="121">
        <f t="shared" si="609"/>
        <v>1</v>
      </c>
      <c r="Q1003" s="121">
        <f t="shared" si="605"/>
        <v>0</v>
      </c>
      <c r="R1003" s="121" t="str">
        <f t="shared" si="606"/>
        <v/>
      </c>
      <c r="S1003" s="122" t="str">
        <f t="shared" si="607"/>
        <v/>
      </c>
      <c r="T1003" s="121" t="str">
        <f t="shared" si="623"/>
        <v/>
      </c>
      <c r="U1003" s="121" t="str">
        <f>IFERROR(IF('Analysis_2-must not modify'!$R1003="","",IF($S$823="Total GHG",IF($T$823="All sectors",AA181,IF($T$823="Stationary",AB181,IF($T$823="Transportation",AC181,IF($T$823="Waste",AD181,IF($T$823="IPPU",AE181,Iif($T$823="AFOLU",AF181)))))),IF($S$823="Per capita",IF($T$823="All sectors",AA385,IF($T$823="Stationary",AB385,IF($T$823="Transportation",AC385,IF($T$823="Waste",AD385,IF($T$823="IPPU",AE385,IF($T$823="AFOLU",AF385)))))),IF($S$823="Per unit land area (km2)",IF($T$823="All sectors",AA589,IF($T$823="Stationary",AB589,IF($T$823="Transportation",AC589,IF($T$823="Waste",AD589,IF($T$823="IPPU",AE589,IF($T$823="AFOLU",AF589)))))),IF($S$823="Per unit GDP ($m)",IF($T$823="All sectors",AA793,IF($T$823="Stationary",AB793,IF($T$823="Transportation",AC793,IF($T$823="Waste",AD793,IF($T$823="IPPU",AE793,IF($T$823="AFOLU",AF793)))))),""))))),"")</f>
        <v/>
      </c>
      <c r="V1003" s="124" t="str">
        <f>IF('Analysis_2-must not modify'!$T1003="","",IF($S$823="Total GHG",IF($T$823="All sectors",U181,IF($T$823="Stationary",AG181,IF($T$823="Transportation",AP181,IF($T$823="Waste",AV181,IF($T$823="IPPU",BA181,Iif($T$823="AFOLU",BD181)))))),IF($S$823="Per capita",IF($T$823="All sectors",U385,IF($T$823="Stationary",AG385,IF($T$823="Transportation",AP385,IF($T$823="Waste",AV385,IF($T$823="IPPU",BA385,IF($T$823="AFOLU",BD385)))))),IF($S$823="Per unit land area (km2)",IF($T$823="All sectors",U589,IF($T$823="Stationary",AG589,IF($T$823="Transportation",AP589,IF($T$823="Waste",AV589,IF($T$823="IPPU",BA589,Iif($T$823="AFOLU",BD589)))))),IF($S$823="Per unit GDP ($m)",IF($T$823="All sectors",U793,IF($T$823="Stationary",AG793,IF($T$823="Transportation",AP793,IF($T$823="Waste",AV793,IF($T$823="IPPU",BA181,IF($T$823="AFOLU",BD793)))))),"")))))</f>
        <v/>
      </c>
      <c r="W1003" s="124" t="str">
        <f>IF('Analysis_2-must not modify'!$T1003="","",IF($S$823="Total GHG",IF($T$823="All sectors",V181,IF($T$823="Stationary",AH181,IF($T$823="Transportation",AQ181,IF($T$823="Waste",AW181,IF($T$823="IPPU",BB181,Iif($T$823="AFOLU",BE181)))))),IF($S$823="Per capita",IF($T$823="All sectors",V385,IF($T$823="Stationary",AH385,IF($T$823="Transportation",AQ385,IF($T$823="Waste",AW385,IF($T$823="IPPU",BB385,IF($T$823="AFOLU",BE385)))))),IF($S$823="Per unit land area (km2)",IF($T$823="All sectors",V589,IF($T$823="Stationary",AH589,IF($T$823="Transportation",AQ589,IF($T$823="Waste",AW589,IF($T$823="IPPU",BB589,Iif($T$823="AFOLU",BE589)))))),IF($S$823="Per unit GDP ($m)",IF($T$823="All sectors",V793,IF($T$823="Stationary",AH793,IF($T$823="Transportation",AQ793,IF($T$823="Waste",AW793,IF($T$823="IPPU",BB181,IF($T$823="AFOLU",BE793)))))),"")))))</f>
        <v/>
      </c>
      <c r="X1003" s="124" t="str">
        <f>IF('Analysis_2-must not modify'!$T1003="","",IF($S$823="Total GHG",IF($T$823="All sectors",W181,IF($T$823="Stationary",AI181,IF($T$823="Transportation",AR181,IF($T$823="Waste",AX181,IF($T$823="IPPU","",IF($T$823="AFOLU",BF181)))))),IF($S$823="Per capita",IF($T$823="All sectors",W385,IF($T$823="Stationary",AI385,IF($T$823="Transportation",AR385,IF($T$823="Waste",AX385,IF($T$823="IPPU","",IF($T$823="AFOLU",BF385)))))),IF($S$823="Per unit land area (km2)",IF($T$823="All sectors",W589,IF($T$823="Stationary",AI589,IF($T$823="Transportation",AR589,IF($T$823="Waste",AX589,IF($T$823="IPPU","",IF($T$823="AFOLU",BF589)))))),IF($S$823="Per unit GDP ($m)",IF($T$823="All sectors",W793,IF($T$823="Stationary",AI793,IF($T$823="Transportation",AR793,IF($T$823="Waste",AX793,IF($T$823="IPPU","",IF($T$823="AFOLU",BF793)))))),"")))))</f>
        <v/>
      </c>
      <c r="Y1003" s="124" t="str">
        <f>IF('Analysis_2-must not modify'!$T1003="","",IF($S$823="Total GHG",IF($T$823="All sectors",X181,IF($T$823="Stationary",AJ181,IF($T$823="Transportation",AS181,IF($T$823="Waste",AY181,"")))),IF($S$823="Per capita",IF($T$823="All sectors",X385,IF($T$823="Stationary",AJ385,IF($T$823="Transportation",AS385,IF($T$823="Waste",AY385,"")))),IF($S$823="Per unit land area (km2)",IF($T$823="All sectors",X589,IF($T$823="Stationary",AJ589,IF($T$823="Transportation",AS589,IF($T$823="Waste",AY589,"")))),IF($S$823="Per unit GDP ($m)",IF($T$823="All sectors",X793,IF($T$823="Stationary",AJ793,IF($T$823="Transportation",AS793,IF($T$823="Waste",AY793,"")))),"")))))</f>
        <v/>
      </c>
      <c r="Z1003" s="124" t="str">
        <f>IF('Analysis_2-must not modify'!$T1003="","",IF($S$823="Total GHG",IF($T$823="All sectors",Y181,IF($T$823="Stationary",AK181,IF($T$823="Transportation",AT181,""))),IF($S$823="Per capita",IF($T$823="All sectors",Y385,IF($T$823="Stationary",AK385,IF($T$823="Transportation",AT385,""))),IF($S$823="Per unit land area (km2)",IF($T$823="All sectors",Y589,IF($T$823="Stationary",AK589,IF($T$823="Transportation",AT589,""))),IF($S$823="Per unit GDP ($m)",IF($T$823="All sectors",Y793,IF($T$823="Stationary",AK793,IF($T$823="Transportation",AT793,""))),"")))))</f>
        <v/>
      </c>
      <c r="AA1003" s="124" t="str">
        <f>IF('Analysis_2-must not modify'!$T1003="","",IF($S$823="Total GHG",IF($T$823="All sectors","",IF($T$823="Stationary",AL181,"")),IF($S$823="Per capita",IF($T$823="All sectors","",IF($T$823="Stationary",AL385,"")),IF($S$823="Per unit land area (km2)",IF($T$823="All sectors","",IF($T$823="Stationary",AL589,"")),IF($S$823="Per unit GDP ($m)",IF($T$823="All sectors","",IF($T$823="Stationary",AL793,"")),"")))))</f>
        <v/>
      </c>
      <c r="AB1003" s="124" t="str">
        <f>IF('Analysis_2-must not modify'!$T1003="","",IF($S$823="Total GHG",IF($T$823="All sectors","",IF($T$823="Stationary",AM181,"")),IF($S$823="Per capita",IF($T$823="All sectors","",IF($T$823="Stationary",AM385,"")),IF($S$823="Per unit land area (km2)",IF($T$823="All sectors","",IF($T$823="Stationary",AM589,"")),IF($S$823="Per unit GDP ($m)",IF($T$823="All sectors","",IF($T$823="Stationary",AM793,"")),"")))))</f>
        <v/>
      </c>
      <c r="AC1003" s="124" t="str">
        <f>IF('Analysis_2-must not modify'!$T1003="","",IF($S$823="Total GHG",IF($T$823="All sectors","",IF($T$823="Stationary",AN181,"")),IF($S$823="Per capita",IF($T$823="All sectors","",IF($T$823="Stationary",AN385,"")),IF($S$823="Per unit land area (km2)",IF($T$823="All sectors","",IF($T$823="Stationary",AN589,"")),IF($S$823="Per unit GDP ($m)",IF($T$823="All sectors","",IF($T$823="Stationary",AN793,"")),"")))))</f>
        <v/>
      </c>
      <c r="AD1003" s="121" t="str">
        <f>IF(U1003&lt;X$1+1,U1003,IF('Analysis_2-must not modify'!$U1003="","",RANK('Analysis_2-must not modify'!$U1003,rankORIGINAL)+'Analysis_2-must not modify'!X$1))</f>
        <v/>
      </c>
      <c r="AE1003" s="50" t="str">
        <f t="shared" si="610"/>
        <v/>
      </c>
      <c r="AF1003" s="83" t="str">
        <f t="shared" si="633"/>
        <v/>
      </c>
      <c r="AG1003" s="83" t="str">
        <f t="shared" si="633"/>
        <v/>
      </c>
      <c r="AH1003" s="83" t="str">
        <f t="shared" si="633"/>
        <v/>
      </c>
      <c r="AI1003" s="83" t="str">
        <f t="shared" si="633"/>
        <v/>
      </c>
      <c r="AJ1003" s="83" t="str">
        <f t="shared" si="633"/>
        <v/>
      </c>
      <c r="AK1003" s="83" t="str">
        <f t="shared" si="633"/>
        <v/>
      </c>
      <c r="AL1003" s="83" t="str">
        <f t="shared" si="633"/>
        <v/>
      </c>
      <c r="AM1003" s="83" t="str">
        <f t="shared" si="633"/>
        <v/>
      </c>
      <c r="AN1003" s="83" t="e">
        <f t="shared" ca="1" si="625"/>
        <v>#VALUE!</v>
      </c>
      <c r="AO1003" s="50" t="str">
        <f t="shared" si="612"/>
        <v/>
      </c>
      <c r="AP1003" s="83" t="str">
        <f t="shared" si="634"/>
        <v/>
      </c>
      <c r="AQ1003" s="83" t="str">
        <f t="shared" si="634"/>
        <v/>
      </c>
      <c r="AR1003" s="83" t="str">
        <f t="shared" si="634"/>
        <v/>
      </c>
      <c r="AS1003" s="83" t="str">
        <f t="shared" si="634"/>
        <v/>
      </c>
      <c r="AT1003" s="83" t="str">
        <f t="shared" si="634"/>
        <v/>
      </c>
      <c r="AU1003" s="83" t="e">
        <f t="shared" ca="1" si="627"/>
        <v>#VALUE!</v>
      </c>
      <c r="AV1003" s="50" t="str">
        <f t="shared" si="614"/>
        <v/>
      </c>
      <c r="AW1003" s="83" t="str">
        <f t="shared" si="628"/>
        <v/>
      </c>
      <c r="AX1003" s="83" t="str">
        <f t="shared" si="628"/>
        <v/>
      </c>
      <c r="AY1003" s="83" t="str">
        <f t="shared" si="628"/>
        <v/>
      </c>
      <c r="AZ1003" s="83" t="str">
        <f t="shared" si="628"/>
        <v/>
      </c>
      <c r="BA1003" s="83" t="e">
        <f t="shared" ca="1" si="629"/>
        <v>#VALUE!</v>
      </c>
      <c r="BB1003" s="50" t="str">
        <f t="shared" si="615"/>
        <v/>
      </c>
      <c r="BC1003" s="83" t="str">
        <f t="shared" si="630"/>
        <v/>
      </c>
      <c r="BD1003" s="83" t="str">
        <f t="shared" si="631"/>
        <v/>
      </c>
      <c r="BE1003" s="83" t="e">
        <f t="shared" ca="1" si="632"/>
        <v>#VALUE!</v>
      </c>
      <c r="BF1003" s="50" t="str">
        <f t="shared" si="616"/>
        <v/>
      </c>
    </row>
    <row r="1004" spans="1:58" ht="15" customHeight="1">
      <c r="A1004" s="25">
        <f t="shared" si="608"/>
        <v>62</v>
      </c>
      <c r="B1004" s="25">
        <v>173</v>
      </c>
      <c r="C1004" s="112" t="str">
        <f t="shared" si="622"/>
        <v>0_0</v>
      </c>
      <c r="D1004" s="112">
        <f>IFERROR(VLOOKUP($C1004,'Analysis-must not modify'!$C:$G,4,FALSE),"")</f>
        <v>0</v>
      </c>
      <c r="E1004" s="112">
        <f>IFERROR(VLOOKUP($C1004,'Analysis-must not modify'!$C:$G,5,FALSE),"")</f>
        <v>0</v>
      </c>
      <c r="F1004" s="112">
        <f t="shared" si="600"/>
        <v>0</v>
      </c>
      <c r="G1004" s="121">
        <f>VLOOKUP(C1004,'Analysis-must not modify'!C:D,2,FALSE)</f>
        <v>0</v>
      </c>
      <c r="H1004" s="121">
        <f>VLOOKUP(C1004,'Analysis-must not modify'!C:FF,160,FALSE)</f>
        <v>0</v>
      </c>
      <c r="I1004" s="121" t="str">
        <f>VLOOKUP(C1004,'Analysis-must not modify'!C:FI,161,FALSE)</f>
        <v/>
      </c>
      <c r="J1004" s="121" t="str">
        <f>VLOOKUP(C1004,'Analysis-must not modify'!C:FI,162,FALSE)</f>
        <v/>
      </c>
      <c r="K1004" s="121" t="str">
        <f>VLOOKUP(C1004,'Analysis-must not modify'!C:FI,163,FALSE)</f>
        <v/>
      </c>
      <c r="L1004" s="121">
        <f t="shared" si="601"/>
        <v>1</v>
      </c>
      <c r="M1004" s="121">
        <f t="shared" si="602"/>
        <v>1</v>
      </c>
      <c r="N1004" s="121">
        <f t="shared" si="603"/>
        <v>1</v>
      </c>
      <c r="O1004" s="121">
        <f t="shared" si="604"/>
        <v>1</v>
      </c>
      <c r="P1004" s="121">
        <f t="shared" si="609"/>
        <v>1</v>
      </c>
      <c r="Q1004" s="121">
        <f t="shared" si="605"/>
        <v>0</v>
      </c>
      <c r="R1004" s="121" t="str">
        <f t="shared" si="606"/>
        <v/>
      </c>
      <c r="S1004" s="122" t="str">
        <f t="shared" si="607"/>
        <v/>
      </c>
      <c r="T1004" s="121" t="str">
        <f t="shared" si="623"/>
        <v/>
      </c>
      <c r="U1004" s="121" t="str">
        <f>IFERROR(IF('Analysis_2-must not modify'!$R1004="","",IF($S$823="Total GHG",IF($T$823="All sectors",AA182,IF($T$823="Stationary",AB182,IF($T$823="Transportation",AC182,IF($T$823="Waste",AD182,IF($T$823="IPPU",AE182,Iif($T$823="AFOLU",AF182)))))),IF($S$823="Per capita",IF($T$823="All sectors",AA386,IF($T$823="Stationary",AB386,IF($T$823="Transportation",AC386,IF($T$823="Waste",AD386,IF($T$823="IPPU",AE386,IF($T$823="AFOLU",AF386)))))),IF($S$823="Per unit land area (km2)",IF($T$823="All sectors",AA590,IF($T$823="Stationary",AB590,IF($T$823="Transportation",AC590,IF($T$823="Waste",AD590,IF($T$823="IPPU",AE590,IF($T$823="AFOLU",AF590)))))),IF($S$823="Per unit GDP ($m)",IF($T$823="All sectors",AA794,IF($T$823="Stationary",AB794,IF($T$823="Transportation",AC794,IF($T$823="Waste",AD794,IF($T$823="IPPU",AE794,IF($T$823="AFOLU",AF794)))))),""))))),"")</f>
        <v/>
      </c>
      <c r="V1004" s="124" t="str">
        <f>IF('Analysis_2-must not modify'!$T1004="","",IF($S$823="Total GHG",IF($T$823="All sectors",U182,IF($T$823="Stationary",AG182,IF($T$823="Transportation",AP182,IF($T$823="Waste",AV182,IF($T$823="IPPU",BA182,Iif($T$823="AFOLU",BD182)))))),IF($S$823="Per capita",IF($T$823="All sectors",U386,IF($T$823="Stationary",AG386,IF($T$823="Transportation",AP386,IF($T$823="Waste",AV386,IF($T$823="IPPU",BA386,IF($T$823="AFOLU",BD386)))))),IF($S$823="Per unit land area (km2)",IF($T$823="All sectors",U590,IF($T$823="Stationary",AG590,IF($T$823="Transportation",AP590,IF($T$823="Waste",AV590,IF($T$823="IPPU",BA590,Iif($T$823="AFOLU",BD590)))))),IF($S$823="Per unit GDP ($m)",IF($T$823="All sectors",U794,IF($T$823="Stationary",AG794,IF($T$823="Transportation",AP794,IF($T$823="Waste",AV794,IF($T$823="IPPU",BA182,IF($T$823="AFOLU",BD794)))))),"")))))</f>
        <v/>
      </c>
      <c r="W1004" s="124" t="str">
        <f>IF('Analysis_2-must not modify'!$T1004="","",IF($S$823="Total GHG",IF($T$823="All sectors",V182,IF($T$823="Stationary",AH182,IF($T$823="Transportation",AQ182,IF($T$823="Waste",AW182,IF($T$823="IPPU",BB182,Iif($T$823="AFOLU",BE182)))))),IF($S$823="Per capita",IF($T$823="All sectors",V386,IF($T$823="Stationary",AH386,IF($T$823="Transportation",AQ386,IF($T$823="Waste",AW386,IF($T$823="IPPU",BB386,IF($T$823="AFOLU",BE386)))))),IF($S$823="Per unit land area (km2)",IF($T$823="All sectors",V590,IF($T$823="Stationary",AH590,IF($T$823="Transportation",AQ590,IF($T$823="Waste",AW590,IF($T$823="IPPU",BB590,Iif($T$823="AFOLU",BE590)))))),IF($S$823="Per unit GDP ($m)",IF($T$823="All sectors",V794,IF($T$823="Stationary",AH794,IF($T$823="Transportation",AQ794,IF($T$823="Waste",AW794,IF($T$823="IPPU",BB182,IF($T$823="AFOLU",BE794)))))),"")))))</f>
        <v/>
      </c>
      <c r="X1004" s="124" t="str">
        <f>IF('Analysis_2-must not modify'!$T1004="","",IF($S$823="Total GHG",IF($T$823="All sectors",W182,IF($T$823="Stationary",AI182,IF($T$823="Transportation",AR182,IF($T$823="Waste",AX182,IF($T$823="IPPU","",IF($T$823="AFOLU",BF182)))))),IF($S$823="Per capita",IF($T$823="All sectors",W386,IF($T$823="Stationary",AI386,IF($T$823="Transportation",AR386,IF($T$823="Waste",AX386,IF($T$823="IPPU","",IF($T$823="AFOLU",BF386)))))),IF($S$823="Per unit land area (km2)",IF($T$823="All sectors",W590,IF($T$823="Stationary",AI590,IF($T$823="Transportation",AR590,IF($T$823="Waste",AX590,IF($T$823="IPPU","",IF($T$823="AFOLU",BF590)))))),IF($S$823="Per unit GDP ($m)",IF($T$823="All sectors",W794,IF($T$823="Stationary",AI794,IF($T$823="Transportation",AR794,IF($T$823="Waste",AX794,IF($T$823="IPPU","",IF($T$823="AFOLU",BF794)))))),"")))))</f>
        <v/>
      </c>
      <c r="Y1004" s="124" t="str">
        <f>IF('Analysis_2-must not modify'!$T1004="","",IF($S$823="Total GHG",IF($T$823="All sectors",X182,IF($T$823="Stationary",AJ182,IF($T$823="Transportation",AS182,IF($T$823="Waste",AY182,"")))),IF($S$823="Per capita",IF($T$823="All sectors",X386,IF($T$823="Stationary",AJ386,IF($T$823="Transportation",AS386,IF($T$823="Waste",AY386,"")))),IF($S$823="Per unit land area (km2)",IF($T$823="All sectors",X590,IF($T$823="Stationary",AJ590,IF($T$823="Transportation",AS590,IF($T$823="Waste",AY590,"")))),IF($S$823="Per unit GDP ($m)",IF($T$823="All sectors",X794,IF($T$823="Stationary",AJ794,IF($T$823="Transportation",AS794,IF($T$823="Waste",AY794,"")))),"")))))</f>
        <v/>
      </c>
      <c r="Z1004" s="124" t="str">
        <f>IF('Analysis_2-must not modify'!$T1004="","",IF($S$823="Total GHG",IF($T$823="All sectors",Y182,IF($T$823="Stationary",AK182,IF($T$823="Transportation",AT182,""))),IF($S$823="Per capita",IF($T$823="All sectors",Y386,IF($T$823="Stationary",AK386,IF($T$823="Transportation",AT386,""))),IF($S$823="Per unit land area (km2)",IF($T$823="All sectors",Y590,IF($T$823="Stationary",AK590,IF($T$823="Transportation",AT590,""))),IF($S$823="Per unit GDP ($m)",IF($T$823="All sectors",Y794,IF($T$823="Stationary",AK794,IF($T$823="Transportation",AT794,""))),"")))))</f>
        <v/>
      </c>
      <c r="AA1004" s="124" t="str">
        <f>IF('Analysis_2-must not modify'!$T1004="","",IF($S$823="Total GHG",IF($T$823="All sectors","",IF($T$823="Stationary",AL182,"")),IF($S$823="Per capita",IF($T$823="All sectors","",IF($T$823="Stationary",AL386,"")),IF($S$823="Per unit land area (km2)",IF($T$823="All sectors","",IF($T$823="Stationary",AL590,"")),IF($S$823="Per unit GDP ($m)",IF($T$823="All sectors","",IF($T$823="Stationary",AL794,"")),"")))))</f>
        <v/>
      </c>
      <c r="AB1004" s="124" t="str">
        <f>IF('Analysis_2-must not modify'!$T1004="","",IF($S$823="Total GHG",IF($T$823="All sectors","",IF($T$823="Stationary",AM182,"")),IF($S$823="Per capita",IF($T$823="All sectors","",IF($T$823="Stationary",AM386,"")),IF($S$823="Per unit land area (km2)",IF($T$823="All sectors","",IF($T$823="Stationary",AM590,"")),IF($S$823="Per unit GDP ($m)",IF($T$823="All sectors","",IF($T$823="Stationary",AM794,"")),"")))))</f>
        <v/>
      </c>
      <c r="AC1004" s="124" t="str">
        <f>IF('Analysis_2-must not modify'!$T1004="","",IF($S$823="Total GHG",IF($T$823="All sectors","",IF($T$823="Stationary",AN182,"")),IF($S$823="Per capita",IF($T$823="All sectors","",IF($T$823="Stationary",AN386,"")),IF($S$823="Per unit land area (km2)",IF($T$823="All sectors","",IF($T$823="Stationary",AN590,"")),IF($S$823="Per unit GDP ($m)",IF($T$823="All sectors","",IF($T$823="Stationary",AN794,"")),"")))))</f>
        <v/>
      </c>
      <c r="AD1004" s="121" t="str">
        <f>IF(U1004&lt;X$1+1,U1004,IF('Analysis_2-must not modify'!$U1004="","",RANK('Analysis_2-must not modify'!$U1004,rankORIGINAL)+'Analysis_2-must not modify'!X$1))</f>
        <v/>
      </c>
      <c r="AE1004" s="50" t="str">
        <f t="shared" si="610"/>
        <v/>
      </c>
      <c r="AF1004" s="83" t="str">
        <f t="shared" si="633"/>
        <v/>
      </c>
      <c r="AG1004" s="83" t="str">
        <f t="shared" si="633"/>
        <v/>
      </c>
      <c r="AH1004" s="83" t="str">
        <f t="shared" si="633"/>
        <v/>
      </c>
      <c r="AI1004" s="83" t="str">
        <f t="shared" si="633"/>
        <v/>
      </c>
      <c r="AJ1004" s="83" t="str">
        <f t="shared" si="633"/>
        <v/>
      </c>
      <c r="AK1004" s="83" t="str">
        <f t="shared" si="633"/>
        <v/>
      </c>
      <c r="AL1004" s="83" t="str">
        <f t="shared" si="633"/>
        <v/>
      </c>
      <c r="AM1004" s="83" t="str">
        <f t="shared" si="633"/>
        <v/>
      </c>
      <c r="AN1004" s="83" t="e">
        <f t="shared" ca="1" si="625"/>
        <v>#VALUE!</v>
      </c>
      <c r="AO1004" s="50" t="str">
        <f t="shared" si="612"/>
        <v/>
      </c>
      <c r="AP1004" s="83" t="str">
        <f t="shared" si="634"/>
        <v/>
      </c>
      <c r="AQ1004" s="83" t="str">
        <f t="shared" si="634"/>
        <v/>
      </c>
      <c r="AR1004" s="83" t="str">
        <f t="shared" si="634"/>
        <v/>
      </c>
      <c r="AS1004" s="83" t="str">
        <f t="shared" si="634"/>
        <v/>
      </c>
      <c r="AT1004" s="83" t="str">
        <f t="shared" si="634"/>
        <v/>
      </c>
      <c r="AU1004" s="83" t="e">
        <f t="shared" ca="1" si="627"/>
        <v>#VALUE!</v>
      </c>
      <c r="AV1004" s="50" t="str">
        <f t="shared" si="614"/>
        <v/>
      </c>
      <c r="AW1004" s="83" t="str">
        <f t="shared" si="628"/>
        <v/>
      </c>
      <c r="AX1004" s="83" t="str">
        <f t="shared" si="628"/>
        <v/>
      </c>
      <c r="AY1004" s="83" t="str">
        <f t="shared" si="628"/>
        <v/>
      </c>
      <c r="AZ1004" s="83" t="str">
        <f t="shared" si="628"/>
        <v/>
      </c>
      <c r="BA1004" s="83" t="e">
        <f t="shared" ca="1" si="629"/>
        <v>#VALUE!</v>
      </c>
      <c r="BB1004" s="50" t="str">
        <f t="shared" si="615"/>
        <v/>
      </c>
      <c r="BC1004" s="83" t="str">
        <f t="shared" si="630"/>
        <v/>
      </c>
      <c r="BD1004" s="83" t="str">
        <f t="shared" si="631"/>
        <v/>
      </c>
      <c r="BE1004" s="83" t="e">
        <f t="shared" ca="1" si="632"/>
        <v>#VALUE!</v>
      </c>
      <c r="BF1004" s="50" t="str">
        <f t="shared" si="616"/>
        <v/>
      </c>
    </row>
    <row r="1005" spans="1:58" ht="15" customHeight="1">
      <c r="A1005" s="25">
        <f t="shared" si="608"/>
        <v>62</v>
      </c>
      <c r="B1005" s="25">
        <v>174</v>
      </c>
      <c r="C1005" s="112" t="str">
        <f t="shared" si="622"/>
        <v>0_0</v>
      </c>
      <c r="D1005" s="112">
        <f>IFERROR(VLOOKUP($C1005,'Analysis-must not modify'!$C:$G,4,FALSE),"")</f>
        <v>0</v>
      </c>
      <c r="E1005" s="112">
        <f>IFERROR(VLOOKUP($C1005,'Analysis-must not modify'!$C:$G,5,FALSE),"")</f>
        <v>0</v>
      </c>
      <c r="F1005" s="112">
        <f t="shared" si="600"/>
        <v>0</v>
      </c>
      <c r="G1005" s="121">
        <f>VLOOKUP(C1005,'Analysis-must not modify'!C:D,2,FALSE)</f>
        <v>0</v>
      </c>
      <c r="H1005" s="121">
        <f>VLOOKUP(C1005,'Analysis-must not modify'!C:FF,160,FALSE)</f>
        <v>0</v>
      </c>
      <c r="I1005" s="121" t="str">
        <f>VLOOKUP(C1005,'Analysis-must not modify'!C:FI,161,FALSE)</f>
        <v/>
      </c>
      <c r="J1005" s="121" t="str">
        <f>VLOOKUP(C1005,'Analysis-must not modify'!C:FI,162,FALSE)</f>
        <v/>
      </c>
      <c r="K1005" s="121" t="str">
        <f>VLOOKUP(C1005,'Analysis-must not modify'!C:FI,163,FALSE)</f>
        <v/>
      </c>
      <c r="L1005" s="121">
        <f t="shared" si="601"/>
        <v>1</v>
      </c>
      <c r="M1005" s="121">
        <f t="shared" si="602"/>
        <v>1</v>
      </c>
      <c r="N1005" s="121">
        <f t="shared" si="603"/>
        <v>1</v>
      </c>
      <c r="O1005" s="121">
        <f t="shared" si="604"/>
        <v>1</v>
      </c>
      <c r="P1005" s="121">
        <f t="shared" si="609"/>
        <v>1</v>
      </c>
      <c r="Q1005" s="121">
        <f t="shared" si="605"/>
        <v>0</v>
      </c>
      <c r="R1005" s="121" t="str">
        <f t="shared" si="606"/>
        <v/>
      </c>
      <c r="S1005" s="122" t="str">
        <f t="shared" si="607"/>
        <v/>
      </c>
      <c r="T1005" s="121" t="str">
        <f t="shared" si="623"/>
        <v/>
      </c>
      <c r="U1005" s="121" t="str">
        <f>IFERROR(IF('Analysis_2-must not modify'!$R1005="","",IF($S$823="Total GHG",IF($T$823="All sectors",AA183,IF($T$823="Stationary",AB183,IF($T$823="Transportation",AC183,IF($T$823="Waste",AD183,IF($T$823="IPPU",AE183,Iif($T$823="AFOLU",AF183)))))),IF($S$823="Per capita",IF($T$823="All sectors",AA387,IF($T$823="Stationary",AB387,IF($T$823="Transportation",AC387,IF($T$823="Waste",AD387,IF($T$823="IPPU",AE387,IF($T$823="AFOLU",AF387)))))),IF($S$823="Per unit land area (km2)",IF($T$823="All sectors",AA591,IF($T$823="Stationary",AB591,IF($T$823="Transportation",AC591,IF($T$823="Waste",AD591,IF($T$823="IPPU",AE591,IF($T$823="AFOLU",AF591)))))),IF($S$823="Per unit GDP ($m)",IF($T$823="All sectors",AA795,IF($T$823="Stationary",AB795,IF($T$823="Transportation",AC795,IF($T$823="Waste",AD795,IF($T$823="IPPU",AE795,IF($T$823="AFOLU",AF795)))))),""))))),"")</f>
        <v/>
      </c>
      <c r="V1005" s="124" t="str">
        <f>IF('Analysis_2-must not modify'!$T1005="","",IF($S$823="Total GHG",IF($T$823="All sectors",U183,IF($T$823="Stationary",AG183,IF($T$823="Transportation",AP183,IF($T$823="Waste",AV183,IF($T$823="IPPU",BA183,Iif($T$823="AFOLU",BD183)))))),IF($S$823="Per capita",IF($T$823="All sectors",U387,IF($T$823="Stationary",AG387,IF($T$823="Transportation",AP387,IF($T$823="Waste",AV387,IF($T$823="IPPU",BA387,IF($T$823="AFOLU",BD387)))))),IF($S$823="Per unit land area (km2)",IF($T$823="All sectors",U591,IF($T$823="Stationary",AG591,IF($T$823="Transportation",AP591,IF($T$823="Waste",AV591,IF($T$823="IPPU",BA591,Iif($T$823="AFOLU",BD591)))))),IF($S$823="Per unit GDP ($m)",IF($T$823="All sectors",U795,IF($T$823="Stationary",AG795,IF($T$823="Transportation",AP795,IF($T$823="Waste",AV795,IF($T$823="IPPU",BA183,IF($T$823="AFOLU",BD795)))))),"")))))</f>
        <v/>
      </c>
      <c r="W1005" s="124" t="str">
        <f>IF('Analysis_2-must not modify'!$T1005="","",IF($S$823="Total GHG",IF($T$823="All sectors",V183,IF($T$823="Stationary",AH183,IF($T$823="Transportation",AQ183,IF($T$823="Waste",AW183,IF($T$823="IPPU",BB183,Iif($T$823="AFOLU",BE183)))))),IF($S$823="Per capita",IF($T$823="All sectors",V387,IF($T$823="Stationary",AH387,IF($T$823="Transportation",AQ387,IF($T$823="Waste",AW387,IF($T$823="IPPU",BB387,IF($T$823="AFOLU",BE387)))))),IF($S$823="Per unit land area (km2)",IF($T$823="All sectors",V591,IF($T$823="Stationary",AH591,IF($T$823="Transportation",AQ591,IF($T$823="Waste",AW591,IF($T$823="IPPU",BB591,Iif($T$823="AFOLU",BE591)))))),IF($S$823="Per unit GDP ($m)",IF($T$823="All sectors",V795,IF($T$823="Stationary",AH795,IF($T$823="Transportation",AQ795,IF($T$823="Waste",AW795,IF($T$823="IPPU",BB183,IF($T$823="AFOLU",BE795)))))),"")))))</f>
        <v/>
      </c>
      <c r="X1005" s="124" t="str">
        <f>IF('Analysis_2-must not modify'!$T1005="","",IF($S$823="Total GHG",IF($T$823="All sectors",W183,IF($T$823="Stationary",AI183,IF($T$823="Transportation",AR183,IF($T$823="Waste",AX183,IF($T$823="IPPU","",IF($T$823="AFOLU",BF183)))))),IF($S$823="Per capita",IF($T$823="All sectors",W387,IF($T$823="Stationary",AI387,IF($T$823="Transportation",AR387,IF($T$823="Waste",AX387,IF($T$823="IPPU","",IF($T$823="AFOLU",BF387)))))),IF($S$823="Per unit land area (km2)",IF($T$823="All sectors",W591,IF($T$823="Stationary",AI591,IF($T$823="Transportation",AR591,IF($T$823="Waste",AX591,IF($T$823="IPPU","",IF($T$823="AFOLU",BF591)))))),IF($S$823="Per unit GDP ($m)",IF($T$823="All sectors",W795,IF($T$823="Stationary",AI795,IF($T$823="Transportation",AR795,IF($T$823="Waste",AX795,IF($T$823="IPPU","",IF($T$823="AFOLU",BF795)))))),"")))))</f>
        <v/>
      </c>
      <c r="Y1005" s="124" t="str">
        <f>IF('Analysis_2-must not modify'!$T1005="","",IF($S$823="Total GHG",IF($T$823="All sectors",X183,IF($T$823="Stationary",AJ183,IF($T$823="Transportation",AS183,IF($T$823="Waste",AY183,"")))),IF($S$823="Per capita",IF($T$823="All sectors",X387,IF($T$823="Stationary",AJ387,IF($T$823="Transportation",AS387,IF($T$823="Waste",AY387,"")))),IF($S$823="Per unit land area (km2)",IF($T$823="All sectors",X591,IF($T$823="Stationary",AJ591,IF($T$823="Transportation",AS591,IF($T$823="Waste",AY591,"")))),IF($S$823="Per unit GDP ($m)",IF($T$823="All sectors",X795,IF($T$823="Stationary",AJ795,IF($T$823="Transportation",AS795,IF($T$823="Waste",AY795,"")))),"")))))</f>
        <v/>
      </c>
      <c r="Z1005" s="124" t="str">
        <f>IF('Analysis_2-must not modify'!$T1005="","",IF($S$823="Total GHG",IF($T$823="All sectors",Y183,IF($T$823="Stationary",AK183,IF($T$823="Transportation",AT183,""))),IF($S$823="Per capita",IF($T$823="All sectors",Y387,IF($T$823="Stationary",AK387,IF($T$823="Transportation",AT387,""))),IF($S$823="Per unit land area (km2)",IF($T$823="All sectors",Y591,IF($T$823="Stationary",AK591,IF($T$823="Transportation",AT591,""))),IF($S$823="Per unit GDP ($m)",IF($T$823="All sectors",Y795,IF($T$823="Stationary",AK795,IF($T$823="Transportation",AT795,""))),"")))))</f>
        <v/>
      </c>
      <c r="AA1005" s="124" t="str">
        <f>IF('Analysis_2-must not modify'!$T1005="","",IF($S$823="Total GHG",IF($T$823="All sectors","",IF($T$823="Stationary",AL183,"")),IF($S$823="Per capita",IF($T$823="All sectors","",IF($T$823="Stationary",AL387,"")),IF($S$823="Per unit land area (km2)",IF($T$823="All sectors","",IF($T$823="Stationary",AL591,"")),IF($S$823="Per unit GDP ($m)",IF($T$823="All sectors","",IF($T$823="Stationary",AL795,"")),"")))))</f>
        <v/>
      </c>
      <c r="AB1005" s="124" t="str">
        <f>IF('Analysis_2-must not modify'!$T1005="","",IF($S$823="Total GHG",IF($T$823="All sectors","",IF($T$823="Stationary",AM183,"")),IF($S$823="Per capita",IF($T$823="All sectors","",IF($T$823="Stationary",AM387,"")),IF($S$823="Per unit land area (km2)",IF($T$823="All sectors","",IF($T$823="Stationary",AM591,"")),IF($S$823="Per unit GDP ($m)",IF($T$823="All sectors","",IF($T$823="Stationary",AM795,"")),"")))))</f>
        <v/>
      </c>
      <c r="AC1005" s="124" t="str">
        <f>IF('Analysis_2-must not modify'!$T1005="","",IF($S$823="Total GHG",IF($T$823="All sectors","",IF($T$823="Stationary",AN183,"")),IF($S$823="Per capita",IF($T$823="All sectors","",IF($T$823="Stationary",AN387,"")),IF($S$823="Per unit land area (km2)",IF($T$823="All sectors","",IF($T$823="Stationary",AN591,"")),IF($S$823="Per unit GDP ($m)",IF($T$823="All sectors","",IF($T$823="Stationary",AN795,"")),"")))))</f>
        <v/>
      </c>
      <c r="AD1005" s="121" t="str">
        <f>IF(U1005&lt;X$1+1,U1005,IF('Analysis_2-must not modify'!$U1005="","",RANK('Analysis_2-must not modify'!$U1005,rankORIGINAL)+'Analysis_2-must not modify'!X$1))</f>
        <v/>
      </c>
      <c r="AE1005" s="50" t="str">
        <f t="shared" si="610"/>
        <v/>
      </c>
      <c r="AF1005" s="83" t="str">
        <f t="shared" si="633"/>
        <v/>
      </c>
      <c r="AG1005" s="83" t="str">
        <f t="shared" si="633"/>
        <v/>
      </c>
      <c r="AH1005" s="83" t="str">
        <f t="shared" si="633"/>
        <v/>
      </c>
      <c r="AI1005" s="83" t="str">
        <f t="shared" si="633"/>
        <v/>
      </c>
      <c r="AJ1005" s="83" t="str">
        <f t="shared" si="633"/>
        <v/>
      </c>
      <c r="AK1005" s="83" t="str">
        <f t="shared" si="633"/>
        <v/>
      </c>
      <c r="AL1005" s="83" t="str">
        <f t="shared" si="633"/>
        <v/>
      </c>
      <c r="AM1005" s="83" t="str">
        <f t="shared" si="633"/>
        <v/>
      </c>
      <c r="AN1005" s="83" t="e">
        <f t="shared" ca="1" si="625"/>
        <v>#VALUE!</v>
      </c>
      <c r="AO1005" s="50" t="str">
        <f t="shared" si="612"/>
        <v/>
      </c>
      <c r="AP1005" s="83" t="str">
        <f t="shared" si="634"/>
        <v/>
      </c>
      <c r="AQ1005" s="83" t="str">
        <f t="shared" si="634"/>
        <v/>
      </c>
      <c r="AR1005" s="83" t="str">
        <f t="shared" si="634"/>
        <v/>
      </c>
      <c r="AS1005" s="83" t="str">
        <f t="shared" si="634"/>
        <v/>
      </c>
      <c r="AT1005" s="83" t="str">
        <f t="shared" si="634"/>
        <v/>
      </c>
      <c r="AU1005" s="83" t="e">
        <f t="shared" ca="1" si="627"/>
        <v>#VALUE!</v>
      </c>
      <c r="AV1005" s="50" t="str">
        <f t="shared" si="614"/>
        <v/>
      </c>
      <c r="AW1005" s="83" t="str">
        <f t="shared" si="628"/>
        <v/>
      </c>
      <c r="AX1005" s="83" t="str">
        <f t="shared" si="628"/>
        <v/>
      </c>
      <c r="AY1005" s="83" t="str">
        <f t="shared" si="628"/>
        <v/>
      </c>
      <c r="AZ1005" s="83" t="str">
        <f t="shared" si="628"/>
        <v/>
      </c>
      <c r="BA1005" s="83" t="e">
        <f t="shared" ca="1" si="629"/>
        <v>#VALUE!</v>
      </c>
      <c r="BB1005" s="50" t="str">
        <f t="shared" si="615"/>
        <v/>
      </c>
      <c r="BC1005" s="83" t="str">
        <f t="shared" si="630"/>
        <v/>
      </c>
      <c r="BD1005" s="83" t="str">
        <f t="shared" si="631"/>
        <v/>
      </c>
      <c r="BE1005" s="83" t="e">
        <f t="shared" ca="1" si="632"/>
        <v>#VALUE!</v>
      </c>
      <c r="BF1005" s="50" t="str">
        <f t="shared" si="616"/>
        <v/>
      </c>
    </row>
    <row r="1006" spans="1:58" ht="15" customHeight="1">
      <c r="A1006" s="25">
        <f t="shared" si="608"/>
        <v>62</v>
      </c>
      <c r="B1006" s="25">
        <v>175</v>
      </c>
      <c r="C1006" s="112" t="str">
        <f t="shared" si="622"/>
        <v>0_0</v>
      </c>
      <c r="D1006" s="112">
        <f>IFERROR(VLOOKUP($C1006,'Analysis-must not modify'!$C:$G,4,FALSE),"")</f>
        <v>0</v>
      </c>
      <c r="E1006" s="112">
        <f>IFERROR(VLOOKUP($C1006,'Analysis-must not modify'!$C:$G,5,FALSE),"")</f>
        <v>0</v>
      </c>
      <c r="F1006" s="112">
        <f t="shared" si="600"/>
        <v>0</v>
      </c>
      <c r="G1006" s="121">
        <f>VLOOKUP(C1006,'Analysis-must not modify'!C:D,2,FALSE)</f>
        <v>0</v>
      </c>
      <c r="H1006" s="121">
        <f>VLOOKUP(C1006,'Analysis-must not modify'!C:FF,160,FALSE)</f>
        <v>0</v>
      </c>
      <c r="I1006" s="121" t="str">
        <f>VLOOKUP(C1006,'Analysis-must not modify'!C:FI,161,FALSE)</f>
        <v/>
      </c>
      <c r="J1006" s="121" t="str">
        <f>VLOOKUP(C1006,'Analysis-must not modify'!C:FI,162,FALSE)</f>
        <v/>
      </c>
      <c r="K1006" s="121" t="str">
        <f>VLOOKUP(C1006,'Analysis-must not modify'!C:FI,163,FALSE)</f>
        <v/>
      </c>
      <c r="L1006" s="121">
        <f t="shared" si="601"/>
        <v>1</v>
      </c>
      <c r="M1006" s="121">
        <f t="shared" si="602"/>
        <v>1</v>
      </c>
      <c r="N1006" s="121">
        <f t="shared" si="603"/>
        <v>1</v>
      </c>
      <c r="O1006" s="121">
        <f t="shared" si="604"/>
        <v>1</v>
      </c>
      <c r="P1006" s="121">
        <f t="shared" si="609"/>
        <v>1</v>
      </c>
      <c r="Q1006" s="121">
        <f t="shared" si="605"/>
        <v>0</v>
      </c>
      <c r="R1006" s="121" t="str">
        <f t="shared" si="606"/>
        <v/>
      </c>
      <c r="S1006" s="122" t="str">
        <f t="shared" si="607"/>
        <v/>
      </c>
      <c r="T1006" s="121" t="str">
        <f t="shared" si="623"/>
        <v/>
      </c>
      <c r="U1006" s="121" t="str">
        <f>IFERROR(IF('Analysis_2-must not modify'!$R1006="","",IF($S$823="Total GHG",IF($T$823="All sectors",AA184,IF($T$823="Stationary",AB184,IF($T$823="Transportation",AC184,IF($T$823="Waste",AD184,IF($T$823="IPPU",AE184,Iif($T$823="AFOLU",AF184)))))),IF($S$823="Per capita",IF($T$823="All sectors",AA388,IF($T$823="Stationary",AB388,IF($T$823="Transportation",AC388,IF($T$823="Waste",AD388,IF($T$823="IPPU",AE388,IF($T$823="AFOLU",AF388)))))),IF($S$823="Per unit land area (km2)",IF($T$823="All sectors",AA592,IF($T$823="Stationary",AB592,IF($T$823="Transportation",AC592,IF($T$823="Waste",AD592,IF($T$823="IPPU",AE592,IF($T$823="AFOLU",AF592)))))),IF($S$823="Per unit GDP ($m)",IF($T$823="All sectors",AA796,IF($T$823="Stationary",AB796,IF($T$823="Transportation",AC796,IF($T$823="Waste",AD796,IF($T$823="IPPU",AE796,IF($T$823="AFOLU",AF796)))))),""))))),"")</f>
        <v/>
      </c>
      <c r="V1006" s="124" t="str">
        <f>IF('Analysis_2-must not modify'!$T1006="","",IF($S$823="Total GHG",IF($T$823="All sectors",U184,IF($T$823="Stationary",AG184,IF($T$823="Transportation",AP184,IF($T$823="Waste",AV184,IF($T$823="IPPU",BA184,Iif($T$823="AFOLU",BD184)))))),IF($S$823="Per capita",IF($T$823="All sectors",U388,IF($T$823="Stationary",AG388,IF($T$823="Transportation",AP388,IF($T$823="Waste",AV388,IF($T$823="IPPU",BA388,IF($T$823="AFOLU",BD388)))))),IF($S$823="Per unit land area (km2)",IF($T$823="All sectors",U592,IF($T$823="Stationary",AG592,IF($T$823="Transportation",AP592,IF($T$823="Waste",AV592,IF($T$823="IPPU",BA592,Iif($T$823="AFOLU",BD592)))))),IF($S$823="Per unit GDP ($m)",IF($T$823="All sectors",U796,IF($T$823="Stationary",AG796,IF($T$823="Transportation",AP796,IF($T$823="Waste",AV796,IF($T$823="IPPU",BA184,IF($T$823="AFOLU",BD796)))))),"")))))</f>
        <v/>
      </c>
      <c r="W1006" s="124" t="str">
        <f>IF('Analysis_2-must not modify'!$T1006="","",IF($S$823="Total GHG",IF($T$823="All sectors",V184,IF($T$823="Stationary",AH184,IF($T$823="Transportation",AQ184,IF($T$823="Waste",AW184,IF($T$823="IPPU",BB184,Iif($T$823="AFOLU",BE184)))))),IF($S$823="Per capita",IF($T$823="All sectors",V388,IF($T$823="Stationary",AH388,IF($T$823="Transportation",AQ388,IF($T$823="Waste",AW388,IF($T$823="IPPU",BB388,IF($T$823="AFOLU",BE388)))))),IF($S$823="Per unit land area (km2)",IF($T$823="All sectors",V592,IF($T$823="Stationary",AH592,IF($T$823="Transportation",AQ592,IF($T$823="Waste",AW592,IF($T$823="IPPU",BB592,Iif($T$823="AFOLU",BE592)))))),IF($S$823="Per unit GDP ($m)",IF($T$823="All sectors",V796,IF($T$823="Stationary",AH796,IF($T$823="Transportation",AQ796,IF($T$823="Waste",AW796,IF($T$823="IPPU",BB184,IF($T$823="AFOLU",BE796)))))),"")))))</f>
        <v/>
      </c>
      <c r="X1006" s="124" t="str">
        <f>IF('Analysis_2-must not modify'!$T1006="","",IF($S$823="Total GHG",IF($T$823="All sectors",W184,IF($T$823="Stationary",AI184,IF($T$823="Transportation",AR184,IF($T$823="Waste",AX184,IF($T$823="IPPU","",IF($T$823="AFOLU",BF184)))))),IF($S$823="Per capita",IF($T$823="All sectors",W388,IF($T$823="Stationary",AI388,IF($T$823="Transportation",AR388,IF($T$823="Waste",AX388,IF($T$823="IPPU","",IF($T$823="AFOLU",BF388)))))),IF($S$823="Per unit land area (km2)",IF($T$823="All sectors",W592,IF($T$823="Stationary",AI592,IF($T$823="Transportation",AR592,IF($T$823="Waste",AX592,IF($T$823="IPPU","",IF($T$823="AFOLU",BF592)))))),IF($S$823="Per unit GDP ($m)",IF($T$823="All sectors",W796,IF($T$823="Stationary",AI796,IF($T$823="Transportation",AR796,IF($T$823="Waste",AX796,IF($T$823="IPPU","",IF($T$823="AFOLU",BF796)))))),"")))))</f>
        <v/>
      </c>
      <c r="Y1006" s="124" t="str">
        <f>IF('Analysis_2-must not modify'!$T1006="","",IF($S$823="Total GHG",IF($T$823="All sectors",X184,IF($T$823="Stationary",AJ184,IF($T$823="Transportation",AS184,IF($T$823="Waste",AY184,"")))),IF($S$823="Per capita",IF($T$823="All sectors",X388,IF($T$823="Stationary",AJ388,IF($T$823="Transportation",AS388,IF($T$823="Waste",AY388,"")))),IF($S$823="Per unit land area (km2)",IF($T$823="All sectors",X592,IF($T$823="Stationary",AJ592,IF($T$823="Transportation",AS592,IF($T$823="Waste",AY592,"")))),IF($S$823="Per unit GDP ($m)",IF($T$823="All sectors",X796,IF($T$823="Stationary",AJ796,IF($T$823="Transportation",AS796,IF($T$823="Waste",AY796,"")))),"")))))</f>
        <v/>
      </c>
      <c r="Z1006" s="124" t="str">
        <f>IF('Analysis_2-must not modify'!$T1006="","",IF($S$823="Total GHG",IF($T$823="All sectors",Y184,IF($T$823="Stationary",AK184,IF($T$823="Transportation",AT184,""))),IF($S$823="Per capita",IF($T$823="All sectors",Y388,IF($T$823="Stationary",AK388,IF($T$823="Transportation",AT388,""))),IF($S$823="Per unit land area (km2)",IF($T$823="All sectors",Y592,IF($T$823="Stationary",AK592,IF($T$823="Transportation",AT592,""))),IF($S$823="Per unit GDP ($m)",IF($T$823="All sectors",Y796,IF($T$823="Stationary",AK796,IF($T$823="Transportation",AT796,""))),"")))))</f>
        <v/>
      </c>
      <c r="AA1006" s="124" t="str">
        <f>IF('Analysis_2-must not modify'!$T1006="","",IF($S$823="Total GHG",IF($T$823="All sectors","",IF($T$823="Stationary",AL184,"")),IF($S$823="Per capita",IF($T$823="All sectors","",IF($T$823="Stationary",AL388,"")),IF($S$823="Per unit land area (km2)",IF($T$823="All sectors","",IF($T$823="Stationary",AL592,"")),IF($S$823="Per unit GDP ($m)",IF($T$823="All sectors","",IF($T$823="Stationary",AL796,"")),"")))))</f>
        <v/>
      </c>
      <c r="AB1006" s="124" t="str">
        <f>IF('Analysis_2-must not modify'!$T1006="","",IF($S$823="Total GHG",IF($T$823="All sectors","",IF($T$823="Stationary",AM184,"")),IF($S$823="Per capita",IF($T$823="All sectors","",IF($T$823="Stationary",AM388,"")),IF($S$823="Per unit land area (km2)",IF($T$823="All sectors","",IF($T$823="Stationary",AM592,"")),IF($S$823="Per unit GDP ($m)",IF($T$823="All sectors","",IF($T$823="Stationary",AM796,"")),"")))))</f>
        <v/>
      </c>
      <c r="AC1006" s="124" t="str">
        <f>IF('Analysis_2-must not modify'!$T1006="","",IF($S$823="Total GHG",IF($T$823="All sectors","",IF($T$823="Stationary",AN184,"")),IF($S$823="Per capita",IF($T$823="All sectors","",IF($T$823="Stationary",AN388,"")),IF($S$823="Per unit land area (km2)",IF($T$823="All sectors","",IF($T$823="Stationary",AN592,"")),IF($S$823="Per unit GDP ($m)",IF($T$823="All sectors","",IF($T$823="Stationary",AN796,"")),"")))))</f>
        <v/>
      </c>
      <c r="AD1006" s="121" t="str">
        <f>IF(U1006&lt;X$1+1,U1006,IF('Analysis_2-must not modify'!$U1006="","",RANK('Analysis_2-must not modify'!$U1006,rankORIGINAL)+'Analysis_2-must not modify'!X$1))</f>
        <v/>
      </c>
      <c r="AE1006" s="50" t="str">
        <f t="shared" si="610"/>
        <v/>
      </c>
      <c r="AF1006" s="83" t="str">
        <f t="shared" si="633"/>
        <v/>
      </c>
      <c r="AG1006" s="83" t="str">
        <f t="shared" si="633"/>
        <v/>
      </c>
      <c r="AH1006" s="83" t="str">
        <f t="shared" si="633"/>
        <v/>
      </c>
      <c r="AI1006" s="83" t="str">
        <f t="shared" si="633"/>
        <v/>
      </c>
      <c r="AJ1006" s="83" t="str">
        <f t="shared" si="633"/>
        <v/>
      </c>
      <c r="AK1006" s="83" t="str">
        <f t="shared" si="633"/>
        <v/>
      </c>
      <c r="AL1006" s="83" t="str">
        <f t="shared" si="633"/>
        <v/>
      </c>
      <c r="AM1006" s="83" t="str">
        <f t="shared" si="633"/>
        <v/>
      </c>
      <c r="AN1006" s="83" t="e">
        <f t="shared" ca="1" si="625"/>
        <v>#VALUE!</v>
      </c>
      <c r="AO1006" s="50" t="str">
        <f t="shared" si="612"/>
        <v/>
      </c>
      <c r="AP1006" s="83" t="str">
        <f t="shared" si="634"/>
        <v/>
      </c>
      <c r="AQ1006" s="83" t="str">
        <f t="shared" si="634"/>
        <v/>
      </c>
      <c r="AR1006" s="83" t="str">
        <f t="shared" si="634"/>
        <v/>
      </c>
      <c r="AS1006" s="83" t="str">
        <f t="shared" si="634"/>
        <v/>
      </c>
      <c r="AT1006" s="83" t="str">
        <f t="shared" si="634"/>
        <v/>
      </c>
      <c r="AU1006" s="83" t="e">
        <f t="shared" ca="1" si="627"/>
        <v>#VALUE!</v>
      </c>
      <c r="AV1006" s="50" t="str">
        <f t="shared" si="614"/>
        <v/>
      </c>
      <c r="AW1006" s="83" t="str">
        <f t="shared" si="628"/>
        <v/>
      </c>
      <c r="AX1006" s="83" t="str">
        <f t="shared" si="628"/>
        <v/>
      </c>
      <c r="AY1006" s="83" t="str">
        <f t="shared" si="628"/>
        <v/>
      </c>
      <c r="AZ1006" s="83" t="str">
        <f t="shared" si="628"/>
        <v/>
      </c>
      <c r="BA1006" s="83" t="e">
        <f t="shared" ca="1" si="629"/>
        <v>#VALUE!</v>
      </c>
      <c r="BB1006" s="50" t="str">
        <f t="shared" si="615"/>
        <v/>
      </c>
      <c r="BC1006" s="83" t="str">
        <f t="shared" si="630"/>
        <v/>
      </c>
      <c r="BD1006" s="83" t="str">
        <f t="shared" si="631"/>
        <v/>
      </c>
      <c r="BE1006" s="83" t="e">
        <f t="shared" ca="1" si="632"/>
        <v>#VALUE!</v>
      </c>
      <c r="BF1006" s="50" t="str">
        <f t="shared" si="616"/>
        <v/>
      </c>
    </row>
    <row r="1007" spans="1:58" ht="15" customHeight="1">
      <c r="A1007" s="25">
        <f t="shared" si="608"/>
        <v>62</v>
      </c>
      <c r="B1007" s="25">
        <v>176</v>
      </c>
      <c r="C1007" s="112" t="str">
        <f t="shared" si="622"/>
        <v>0_0</v>
      </c>
      <c r="D1007" s="112">
        <f>IFERROR(VLOOKUP($C1007,'Analysis-must not modify'!$C:$G,4,FALSE),"")</f>
        <v>0</v>
      </c>
      <c r="E1007" s="112">
        <f>IFERROR(VLOOKUP($C1007,'Analysis-must not modify'!$C:$G,5,FALSE),"")</f>
        <v>0</v>
      </c>
      <c r="F1007" s="112">
        <f t="shared" si="600"/>
        <v>0</v>
      </c>
      <c r="G1007" s="121">
        <f>VLOOKUP(C1007,'Analysis-must not modify'!C:D,2,FALSE)</f>
        <v>0</v>
      </c>
      <c r="H1007" s="121">
        <f>VLOOKUP(C1007,'Analysis-must not modify'!C:FF,160,FALSE)</f>
        <v>0</v>
      </c>
      <c r="I1007" s="121" t="str">
        <f>VLOOKUP(C1007,'Analysis-must not modify'!C:FI,161,FALSE)</f>
        <v/>
      </c>
      <c r="J1007" s="121" t="str">
        <f>VLOOKUP(C1007,'Analysis-must not modify'!C:FI,162,FALSE)</f>
        <v/>
      </c>
      <c r="K1007" s="121" t="str">
        <f>VLOOKUP(C1007,'Analysis-must not modify'!C:FI,163,FALSE)</f>
        <v/>
      </c>
      <c r="L1007" s="121">
        <f t="shared" si="601"/>
        <v>1</v>
      </c>
      <c r="M1007" s="121">
        <f t="shared" si="602"/>
        <v>1</v>
      </c>
      <c r="N1007" s="121">
        <f t="shared" si="603"/>
        <v>1</v>
      </c>
      <c r="O1007" s="121">
        <f t="shared" si="604"/>
        <v>1</v>
      </c>
      <c r="P1007" s="121">
        <f t="shared" si="609"/>
        <v>1</v>
      </c>
      <c r="Q1007" s="121">
        <f t="shared" si="605"/>
        <v>0</v>
      </c>
      <c r="R1007" s="121" t="str">
        <f t="shared" si="606"/>
        <v/>
      </c>
      <c r="S1007" s="122" t="str">
        <f t="shared" si="607"/>
        <v/>
      </c>
      <c r="T1007" s="121" t="str">
        <f t="shared" si="623"/>
        <v/>
      </c>
      <c r="U1007" s="121" t="str">
        <f>IFERROR(IF('Analysis_2-must not modify'!$R1007="","",IF($S$823="Total GHG",IF($T$823="All sectors",AA185,IF($T$823="Stationary",AB185,IF($T$823="Transportation",AC185,IF($T$823="Waste",AD185,IF($T$823="IPPU",AE185,Iif($T$823="AFOLU",AF185)))))),IF($S$823="Per capita",IF($T$823="All sectors",AA389,IF($T$823="Stationary",AB389,IF($T$823="Transportation",AC389,IF($T$823="Waste",AD389,IF($T$823="IPPU",AE389,IF($T$823="AFOLU",AF389)))))),IF($S$823="Per unit land area (km2)",IF($T$823="All sectors",AA593,IF($T$823="Stationary",AB593,IF($T$823="Transportation",AC593,IF($T$823="Waste",AD593,IF($T$823="IPPU",AE593,IF($T$823="AFOLU",AF593)))))),IF($S$823="Per unit GDP ($m)",IF($T$823="All sectors",AA797,IF($T$823="Stationary",AB797,IF($T$823="Transportation",AC797,IF($T$823="Waste",AD797,IF($T$823="IPPU",AE797,IF($T$823="AFOLU",AF797)))))),""))))),"")</f>
        <v/>
      </c>
      <c r="V1007" s="124" t="str">
        <f>IF('Analysis_2-must not modify'!$T1007="","",IF($S$823="Total GHG",IF($T$823="All sectors",U185,IF($T$823="Stationary",AG185,IF($T$823="Transportation",AP185,IF($T$823="Waste",AV185,IF($T$823="IPPU",BA185,Iif($T$823="AFOLU",BD185)))))),IF($S$823="Per capita",IF($T$823="All sectors",U389,IF($T$823="Stationary",AG389,IF($T$823="Transportation",AP389,IF($T$823="Waste",AV389,IF($T$823="IPPU",BA389,IF($T$823="AFOLU",BD389)))))),IF($S$823="Per unit land area (km2)",IF($T$823="All sectors",U593,IF($T$823="Stationary",AG593,IF($T$823="Transportation",AP593,IF($T$823="Waste",AV593,IF($T$823="IPPU",BA593,Iif($T$823="AFOLU",BD593)))))),IF($S$823="Per unit GDP ($m)",IF($T$823="All sectors",U797,IF($T$823="Stationary",AG797,IF($T$823="Transportation",AP797,IF($T$823="Waste",AV797,IF($T$823="IPPU",BA185,IF($T$823="AFOLU",BD797)))))),"")))))</f>
        <v/>
      </c>
      <c r="W1007" s="124" t="str">
        <f>IF('Analysis_2-must not modify'!$T1007="","",IF($S$823="Total GHG",IF($T$823="All sectors",V185,IF($T$823="Stationary",AH185,IF($T$823="Transportation",AQ185,IF($T$823="Waste",AW185,IF($T$823="IPPU",BB185,Iif($T$823="AFOLU",BE185)))))),IF($S$823="Per capita",IF($T$823="All sectors",V389,IF($T$823="Stationary",AH389,IF($T$823="Transportation",AQ389,IF($T$823="Waste",AW389,IF($T$823="IPPU",BB389,IF($T$823="AFOLU",BE389)))))),IF($S$823="Per unit land area (km2)",IF($T$823="All sectors",V593,IF($T$823="Stationary",AH593,IF($T$823="Transportation",AQ593,IF($T$823="Waste",AW593,IF($T$823="IPPU",BB593,Iif($T$823="AFOLU",BE593)))))),IF($S$823="Per unit GDP ($m)",IF($T$823="All sectors",V797,IF($T$823="Stationary",AH797,IF($T$823="Transportation",AQ797,IF($T$823="Waste",AW797,IF($T$823="IPPU",BB185,IF($T$823="AFOLU",BE797)))))),"")))))</f>
        <v/>
      </c>
      <c r="X1007" s="124" t="str">
        <f>IF('Analysis_2-must not modify'!$T1007="","",IF($S$823="Total GHG",IF($T$823="All sectors",W185,IF($T$823="Stationary",AI185,IF($T$823="Transportation",AR185,IF($T$823="Waste",AX185,IF($T$823="IPPU","",IF($T$823="AFOLU",BF185)))))),IF($S$823="Per capita",IF($T$823="All sectors",W389,IF($T$823="Stationary",AI389,IF($T$823="Transportation",AR389,IF($T$823="Waste",AX389,IF($T$823="IPPU","",IF($T$823="AFOLU",BF389)))))),IF($S$823="Per unit land area (km2)",IF($T$823="All sectors",W593,IF($T$823="Stationary",AI593,IF($T$823="Transportation",AR593,IF($T$823="Waste",AX593,IF($T$823="IPPU","",IF($T$823="AFOLU",BF593)))))),IF($S$823="Per unit GDP ($m)",IF($T$823="All sectors",W797,IF($T$823="Stationary",AI797,IF($T$823="Transportation",AR797,IF($T$823="Waste",AX797,IF($T$823="IPPU","",IF($T$823="AFOLU",BF797)))))),"")))))</f>
        <v/>
      </c>
      <c r="Y1007" s="124" t="str">
        <f>IF('Analysis_2-must not modify'!$T1007="","",IF($S$823="Total GHG",IF($T$823="All sectors",X185,IF($T$823="Stationary",AJ185,IF($T$823="Transportation",AS185,IF($T$823="Waste",AY185,"")))),IF($S$823="Per capita",IF($T$823="All sectors",X389,IF($T$823="Stationary",AJ389,IF($T$823="Transportation",AS389,IF($T$823="Waste",AY389,"")))),IF($S$823="Per unit land area (km2)",IF($T$823="All sectors",X593,IF($T$823="Stationary",AJ593,IF($T$823="Transportation",AS593,IF($T$823="Waste",AY593,"")))),IF($S$823="Per unit GDP ($m)",IF($T$823="All sectors",X797,IF($T$823="Stationary",AJ797,IF($T$823="Transportation",AS797,IF($T$823="Waste",AY797,"")))),"")))))</f>
        <v/>
      </c>
      <c r="Z1007" s="124" t="str">
        <f>IF('Analysis_2-must not modify'!$T1007="","",IF($S$823="Total GHG",IF($T$823="All sectors",Y185,IF($T$823="Stationary",AK185,IF($T$823="Transportation",AT185,""))),IF($S$823="Per capita",IF($T$823="All sectors",Y389,IF($T$823="Stationary",AK389,IF($T$823="Transportation",AT389,""))),IF($S$823="Per unit land area (km2)",IF($T$823="All sectors",Y593,IF($T$823="Stationary",AK593,IF($T$823="Transportation",AT593,""))),IF($S$823="Per unit GDP ($m)",IF($T$823="All sectors",Y797,IF($T$823="Stationary",AK797,IF($T$823="Transportation",AT797,""))),"")))))</f>
        <v/>
      </c>
      <c r="AA1007" s="124" t="str">
        <f>IF('Analysis_2-must not modify'!$T1007="","",IF($S$823="Total GHG",IF($T$823="All sectors","",IF($T$823="Stationary",AL185,"")),IF($S$823="Per capita",IF($T$823="All sectors","",IF($T$823="Stationary",AL389,"")),IF($S$823="Per unit land area (km2)",IF($T$823="All sectors","",IF($T$823="Stationary",AL593,"")),IF($S$823="Per unit GDP ($m)",IF($T$823="All sectors","",IF($T$823="Stationary",AL797,"")),"")))))</f>
        <v/>
      </c>
      <c r="AB1007" s="124" t="str">
        <f>IF('Analysis_2-must not modify'!$T1007="","",IF($S$823="Total GHG",IF($T$823="All sectors","",IF($T$823="Stationary",AM185,"")),IF($S$823="Per capita",IF($T$823="All sectors","",IF($T$823="Stationary",AM389,"")),IF($S$823="Per unit land area (km2)",IF($T$823="All sectors","",IF($T$823="Stationary",AM593,"")),IF($S$823="Per unit GDP ($m)",IF($T$823="All sectors","",IF($T$823="Stationary",AM797,"")),"")))))</f>
        <v/>
      </c>
      <c r="AC1007" s="124" t="str">
        <f>IF('Analysis_2-must not modify'!$T1007="","",IF($S$823="Total GHG",IF($T$823="All sectors","",IF($T$823="Stationary",AN185,"")),IF($S$823="Per capita",IF($T$823="All sectors","",IF($T$823="Stationary",AN389,"")),IF($S$823="Per unit land area (km2)",IF($T$823="All sectors","",IF($T$823="Stationary",AN593,"")),IF($S$823="Per unit GDP ($m)",IF($T$823="All sectors","",IF($T$823="Stationary",AN797,"")),"")))))</f>
        <v/>
      </c>
      <c r="AD1007" s="121" t="str">
        <f>IF(U1007&lt;X$1+1,U1007,IF('Analysis_2-must not modify'!$U1007="","",RANK('Analysis_2-must not modify'!$U1007,rankORIGINAL)+'Analysis_2-must not modify'!X$1))</f>
        <v/>
      </c>
      <c r="AE1007" s="50" t="str">
        <f t="shared" si="610"/>
        <v/>
      </c>
      <c r="AF1007" s="83" t="str">
        <f t="shared" si="633"/>
        <v/>
      </c>
      <c r="AG1007" s="83" t="str">
        <f t="shared" si="633"/>
        <v/>
      </c>
      <c r="AH1007" s="83" t="str">
        <f t="shared" si="633"/>
        <v/>
      </c>
      <c r="AI1007" s="83" t="str">
        <f t="shared" si="633"/>
        <v/>
      </c>
      <c r="AJ1007" s="83" t="str">
        <f t="shared" si="633"/>
        <v/>
      </c>
      <c r="AK1007" s="83" t="str">
        <f t="shared" si="633"/>
        <v/>
      </c>
      <c r="AL1007" s="83" t="str">
        <f t="shared" si="633"/>
        <v/>
      </c>
      <c r="AM1007" s="83" t="str">
        <f t="shared" si="633"/>
        <v/>
      </c>
      <c r="AN1007" s="83" t="e">
        <f t="shared" ca="1" si="625"/>
        <v>#VALUE!</v>
      </c>
      <c r="AO1007" s="50" t="str">
        <f t="shared" si="612"/>
        <v/>
      </c>
      <c r="AP1007" s="83" t="str">
        <f t="shared" si="634"/>
        <v/>
      </c>
      <c r="AQ1007" s="83" t="str">
        <f t="shared" si="634"/>
        <v/>
      </c>
      <c r="AR1007" s="83" t="str">
        <f t="shared" si="634"/>
        <v/>
      </c>
      <c r="AS1007" s="83" t="str">
        <f t="shared" si="634"/>
        <v/>
      </c>
      <c r="AT1007" s="83" t="str">
        <f t="shared" si="634"/>
        <v/>
      </c>
      <c r="AU1007" s="83" t="e">
        <f t="shared" ca="1" si="627"/>
        <v>#VALUE!</v>
      </c>
      <c r="AV1007" s="50" t="str">
        <f t="shared" si="614"/>
        <v/>
      </c>
      <c r="AW1007" s="83" t="str">
        <f t="shared" si="628"/>
        <v/>
      </c>
      <c r="AX1007" s="83" t="str">
        <f t="shared" si="628"/>
        <v/>
      </c>
      <c r="AY1007" s="83" t="str">
        <f t="shared" si="628"/>
        <v/>
      </c>
      <c r="AZ1007" s="83" t="str">
        <f t="shared" si="628"/>
        <v/>
      </c>
      <c r="BA1007" s="83" t="e">
        <f t="shared" ca="1" si="629"/>
        <v>#VALUE!</v>
      </c>
      <c r="BB1007" s="50" t="str">
        <f t="shared" si="615"/>
        <v/>
      </c>
      <c r="BC1007" s="83" t="str">
        <f t="shared" si="630"/>
        <v/>
      </c>
      <c r="BD1007" s="83" t="str">
        <f t="shared" si="631"/>
        <v/>
      </c>
      <c r="BE1007" s="83" t="e">
        <f t="shared" ca="1" si="632"/>
        <v>#VALUE!</v>
      </c>
      <c r="BF1007" s="50" t="str">
        <f t="shared" si="616"/>
        <v/>
      </c>
    </row>
    <row r="1008" spans="1:58" ht="15" customHeight="1">
      <c r="A1008" s="25">
        <f t="shared" si="608"/>
        <v>62</v>
      </c>
      <c r="B1008" s="25">
        <v>177</v>
      </c>
      <c r="C1008" s="112" t="str">
        <f t="shared" si="622"/>
        <v>0_0</v>
      </c>
      <c r="D1008" s="112">
        <f>IFERROR(VLOOKUP($C1008,'Analysis-must not modify'!$C:$G,4,FALSE),"")</f>
        <v>0</v>
      </c>
      <c r="E1008" s="112">
        <f>IFERROR(VLOOKUP($C1008,'Analysis-must not modify'!$C:$G,5,FALSE),"")</f>
        <v>0</v>
      </c>
      <c r="F1008" s="112">
        <f t="shared" si="600"/>
        <v>0</v>
      </c>
      <c r="G1008" s="121">
        <f>VLOOKUP(C1008,'Analysis-must not modify'!C:D,2,FALSE)</f>
        <v>0</v>
      </c>
      <c r="H1008" s="121">
        <f>VLOOKUP(C1008,'Analysis-must not modify'!C:FF,160,FALSE)</f>
        <v>0</v>
      </c>
      <c r="I1008" s="121" t="str">
        <f>VLOOKUP(C1008,'Analysis-must not modify'!C:FI,161,FALSE)</f>
        <v/>
      </c>
      <c r="J1008" s="121" t="str">
        <f>VLOOKUP(C1008,'Analysis-must not modify'!C:FI,162,FALSE)</f>
        <v/>
      </c>
      <c r="K1008" s="121" t="str">
        <f>VLOOKUP(C1008,'Analysis-must not modify'!C:FI,163,FALSE)</f>
        <v/>
      </c>
      <c r="L1008" s="121">
        <f t="shared" si="601"/>
        <v>1</v>
      </c>
      <c r="M1008" s="121">
        <f t="shared" si="602"/>
        <v>1</v>
      </c>
      <c r="N1008" s="121">
        <f t="shared" si="603"/>
        <v>1</v>
      </c>
      <c r="O1008" s="121">
        <f t="shared" si="604"/>
        <v>1</v>
      </c>
      <c r="P1008" s="121">
        <f t="shared" si="609"/>
        <v>1</v>
      </c>
      <c r="Q1008" s="121">
        <f t="shared" si="605"/>
        <v>0</v>
      </c>
      <c r="R1008" s="121" t="str">
        <f t="shared" si="606"/>
        <v/>
      </c>
      <c r="S1008" s="122" t="str">
        <f t="shared" si="607"/>
        <v/>
      </c>
      <c r="T1008" s="121" t="str">
        <f t="shared" si="623"/>
        <v/>
      </c>
      <c r="U1008" s="121" t="str">
        <f>IFERROR(IF('Analysis_2-must not modify'!$R1008="","",IF($S$823="Total GHG",IF($T$823="All sectors",AA186,IF($T$823="Stationary",AB186,IF($T$823="Transportation",AC186,IF($T$823="Waste",AD186,IF($T$823="IPPU",AE186,Iif($T$823="AFOLU",AF186)))))),IF($S$823="Per capita",IF($T$823="All sectors",AA390,IF($T$823="Stationary",AB390,IF($T$823="Transportation",AC390,IF($T$823="Waste",AD390,IF($T$823="IPPU",AE390,IF($T$823="AFOLU",AF390)))))),IF($S$823="Per unit land area (km2)",IF($T$823="All sectors",AA594,IF($T$823="Stationary",AB594,IF($T$823="Transportation",AC594,IF($T$823="Waste",AD594,IF($T$823="IPPU",AE594,IF($T$823="AFOLU",AF594)))))),IF($S$823="Per unit GDP ($m)",IF($T$823="All sectors",AA798,IF($T$823="Stationary",AB798,IF($T$823="Transportation",AC798,IF($T$823="Waste",AD798,IF($T$823="IPPU",AE798,IF($T$823="AFOLU",AF798)))))),""))))),"")</f>
        <v/>
      </c>
      <c r="V1008" s="124" t="str">
        <f>IF('Analysis_2-must not modify'!$T1008="","",IF($S$823="Total GHG",IF($T$823="All sectors",U186,IF($T$823="Stationary",AG186,IF($T$823="Transportation",AP186,IF($T$823="Waste",AV186,IF($T$823="IPPU",BA186,Iif($T$823="AFOLU",BD186)))))),IF($S$823="Per capita",IF($T$823="All sectors",U390,IF($T$823="Stationary",AG390,IF($T$823="Transportation",AP390,IF($T$823="Waste",AV390,IF($T$823="IPPU",BA390,IF($T$823="AFOLU",BD390)))))),IF($S$823="Per unit land area (km2)",IF($T$823="All sectors",U594,IF($T$823="Stationary",AG594,IF($T$823="Transportation",AP594,IF($T$823="Waste",AV594,IF($T$823="IPPU",BA594,Iif($T$823="AFOLU",BD594)))))),IF($S$823="Per unit GDP ($m)",IF($T$823="All sectors",U798,IF($T$823="Stationary",AG798,IF($T$823="Transportation",AP798,IF($T$823="Waste",AV798,IF($T$823="IPPU",BA186,IF($T$823="AFOLU",BD798)))))),"")))))</f>
        <v/>
      </c>
      <c r="W1008" s="124" t="str">
        <f>IF('Analysis_2-must not modify'!$T1008="","",IF($S$823="Total GHG",IF($T$823="All sectors",V186,IF($T$823="Stationary",AH186,IF($T$823="Transportation",AQ186,IF($T$823="Waste",AW186,IF($T$823="IPPU",BB186,Iif($T$823="AFOLU",BE186)))))),IF($S$823="Per capita",IF($T$823="All sectors",V390,IF($T$823="Stationary",AH390,IF($T$823="Transportation",AQ390,IF($T$823="Waste",AW390,IF($T$823="IPPU",BB390,IF($T$823="AFOLU",BE390)))))),IF($S$823="Per unit land area (km2)",IF($T$823="All sectors",V594,IF($T$823="Stationary",AH594,IF($T$823="Transportation",AQ594,IF($T$823="Waste",AW594,IF($T$823="IPPU",BB594,Iif($T$823="AFOLU",BE594)))))),IF($S$823="Per unit GDP ($m)",IF($T$823="All sectors",V798,IF($T$823="Stationary",AH798,IF($T$823="Transportation",AQ798,IF($T$823="Waste",AW798,IF($T$823="IPPU",BB186,IF($T$823="AFOLU",BE798)))))),"")))))</f>
        <v/>
      </c>
      <c r="X1008" s="124" t="str">
        <f>IF('Analysis_2-must not modify'!$T1008="","",IF($S$823="Total GHG",IF($T$823="All sectors",W186,IF($T$823="Stationary",AI186,IF($T$823="Transportation",AR186,IF($T$823="Waste",AX186,IF($T$823="IPPU","",IF($T$823="AFOLU",BF186)))))),IF($S$823="Per capita",IF($T$823="All sectors",W390,IF($T$823="Stationary",AI390,IF($T$823="Transportation",AR390,IF($T$823="Waste",AX390,IF($T$823="IPPU","",IF($T$823="AFOLU",BF390)))))),IF($S$823="Per unit land area (km2)",IF($T$823="All sectors",W594,IF($T$823="Stationary",AI594,IF($T$823="Transportation",AR594,IF($T$823="Waste",AX594,IF($T$823="IPPU","",IF($T$823="AFOLU",BF594)))))),IF($S$823="Per unit GDP ($m)",IF($T$823="All sectors",W798,IF($T$823="Stationary",AI798,IF($T$823="Transportation",AR798,IF($T$823="Waste",AX798,IF($T$823="IPPU","",IF($T$823="AFOLU",BF798)))))),"")))))</f>
        <v/>
      </c>
      <c r="Y1008" s="124" t="str">
        <f>IF('Analysis_2-must not modify'!$T1008="","",IF($S$823="Total GHG",IF($T$823="All sectors",X186,IF($T$823="Stationary",AJ186,IF($T$823="Transportation",AS186,IF($T$823="Waste",AY186,"")))),IF($S$823="Per capita",IF($T$823="All sectors",X390,IF($T$823="Stationary",AJ390,IF($T$823="Transportation",AS390,IF($T$823="Waste",AY390,"")))),IF($S$823="Per unit land area (km2)",IF($T$823="All sectors",X594,IF($T$823="Stationary",AJ594,IF($T$823="Transportation",AS594,IF($T$823="Waste",AY594,"")))),IF($S$823="Per unit GDP ($m)",IF($T$823="All sectors",X798,IF($T$823="Stationary",AJ798,IF($T$823="Transportation",AS798,IF($T$823="Waste",AY798,"")))),"")))))</f>
        <v/>
      </c>
      <c r="Z1008" s="124" t="str">
        <f>IF('Analysis_2-must not modify'!$T1008="","",IF($S$823="Total GHG",IF($T$823="All sectors",Y186,IF($T$823="Stationary",AK186,IF($T$823="Transportation",AT186,""))),IF($S$823="Per capita",IF($T$823="All sectors",Y390,IF($T$823="Stationary",AK390,IF($T$823="Transportation",AT390,""))),IF($S$823="Per unit land area (km2)",IF($T$823="All sectors",Y594,IF($T$823="Stationary",AK594,IF($T$823="Transportation",AT594,""))),IF($S$823="Per unit GDP ($m)",IF($T$823="All sectors",Y798,IF($T$823="Stationary",AK798,IF($T$823="Transportation",AT798,""))),"")))))</f>
        <v/>
      </c>
      <c r="AA1008" s="124" t="str">
        <f>IF('Analysis_2-must not modify'!$T1008="","",IF($S$823="Total GHG",IF($T$823="All sectors","",IF($T$823="Stationary",AL186,"")),IF($S$823="Per capita",IF($T$823="All sectors","",IF($T$823="Stationary",AL390,"")),IF($S$823="Per unit land area (km2)",IF($T$823="All sectors","",IF($T$823="Stationary",AL594,"")),IF($S$823="Per unit GDP ($m)",IF($T$823="All sectors","",IF($T$823="Stationary",AL798,"")),"")))))</f>
        <v/>
      </c>
      <c r="AB1008" s="124" t="str">
        <f>IF('Analysis_2-must not modify'!$T1008="","",IF($S$823="Total GHG",IF($T$823="All sectors","",IF($T$823="Stationary",AM186,"")),IF($S$823="Per capita",IF($T$823="All sectors","",IF($T$823="Stationary",AM390,"")),IF($S$823="Per unit land area (km2)",IF($T$823="All sectors","",IF($T$823="Stationary",AM594,"")),IF($S$823="Per unit GDP ($m)",IF($T$823="All sectors","",IF($T$823="Stationary",AM798,"")),"")))))</f>
        <v/>
      </c>
      <c r="AC1008" s="124" t="str">
        <f>IF('Analysis_2-must not modify'!$T1008="","",IF($S$823="Total GHG",IF($T$823="All sectors","",IF($T$823="Stationary",AN186,"")),IF($S$823="Per capita",IF($T$823="All sectors","",IF($T$823="Stationary",AN390,"")),IF($S$823="Per unit land area (km2)",IF($T$823="All sectors","",IF($T$823="Stationary",AN594,"")),IF($S$823="Per unit GDP ($m)",IF($T$823="All sectors","",IF($T$823="Stationary",AN798,"")),"")))))</f>
        <v/>
      </c>
      <c r="AD1008" s="121" t="str">
        <f>IF(U1008&lt;X$1+1,U1008,IF('Analysis_2-must not modify'!$U1008="","",RANK('Analysis_2-must not modify'!$U1008,rankORIGINAL)+'Analysis_2-must not modify'!X$1))</f>
        <v/>
      </c>
      <c r="AE1008" s="50" t="str">
        <f t="shared" si="610"/>
        <v/>
      </c>
      <c r="AF1008" s="83" t="str">
        <f t="shared" si="633"/>
        <v/>
      </c>
      <c r="AG1008" s="83" t="str">
        <f t="shared" si="633"/>
        <v/>
      </c>
      <c r="AH1008" s="83" t="str">
        <f t="shared" si="633"/>
        <v/>
      </c>
      <c r="AI1008" s="83" t="str">
        <f t="shared" si="633"/>
        <v/>
      </c>
      <c r="AJ1008" s="83" t="str">
        <f t="shared" si="633"/>
        <v/>
      </c>
      <c r="AK1008" s="83" t="str">
        <f t="shared" si="633"/>
        <v/>
      </c>
      <c r="AL1008" s="83" t="str">
        <f t="shared" si="633"/>
        <v/>
      </c>
      <c r="AM1008" s="83" t="str">
        <f t="shared" si="633"/>
        <v/>
      </c>
      <c r="AN1008" s="83" t="e">
        <f t="shared" ca="1" si="625"/>
        <v>#VALUE!</v>
      </c>
      <c r="AO1008" s="50" t="str">
        <f t="shared" si="612"/>
        <v/>
      </c>
      <c r="AP1008" s="83" t="str">
        <f t="shared" si="634"/>
        <v/>
      </c>
      <c r="AQ1008" s="83" t="str">
        <f t="shared" si="634"/>
        <v/>
      </c>
      <c r="AR1008" s="83" t="str">
        <f t="shared" si="634"/>
        <v/>
      </c>
      <c r="AS1008" s="83" t="str">
        <f t="shared" si="634"/>
        <v/>
      </c>
      <c r="AT1008" s="83" t="str">
        <f t="shared" si="634"/>
        <v/>
      </c>
      <c r="AU1008" s="83" t="e">
        <f t="shared" ca="1" si="627"/>
        <v>#VALUE!</v>
      </c>
      <c r="AV1008" s="50" t="str">
        <f t="shared" si="614"/>
        <v/>
      </c>
      <c r="AW1008" s="83" t="str">
        <f t="shared" si="628"/>
        <v/>
      </c>
      <c r="AX1008" s="83" t="str">
        <f t="shared" si="628"/>
        <v/>
      </c>
      <c r="AY1008" s="83" t="str">
        <f t="shared" si="628"/>
        <v/>
      </c>
      <c r="AZ1008" s="83" t="str">
        <f t="shared" si="628"/>
        <v/>
      </c>
      <c r="BA1008" s="83" t="e">
        <f t="shared" ca="1" si="629"/>
        <v>#VALUE!</v>
      </c>
      <c r="BB1008" s="50" t="str">
        <f t="shared" si="615"/>
        <v/>
      </c>
      <c r="BC1008" s="83" t="str">
        <f t="shared" si="630"/>
        <v/>
      </c>
      <c r="BD1008" s="83" t="str">
        <f t="shared" si="631"/>
        <v/>
      </c>
      <c r="BE1008" s="83" t="e">
        <f t="shared" ca="1" si="632"/>
        <v>#VALUE!</v>
      </c>
      <c r="BF1008" s="50" t="str">
        <f t="shared" si="616"/>
        <v/>
      </c>
    </row>
    <row r="1009" spans="1:58" ht="15" customHeight="1">
      <c r="A1009" s="25">
        <f t="shared" si="608"/>
        <v>62</v>
      </c>
      <c r="B1009" s="25">
        <v>178</v>
      </c>
      <c r="C1009" s="112" t="str">
        <f t="shared" si="622"/>
        <v>0_0</v>
      </c>
      <c r="D1009" s="112">
        <f>IFERROR(VLOOKUP($C1009,'Analysis-must not modify'!$C:$G,4,FALSE),"")</f>
        <v>0</v>
      </c>
      <c r="E1009" s="112">
        <f>IFERROR(VLOOKUP($C1009,'Analysis-must not modify'!$C:$G,5,FALSE),"")</f>
        <v>0</v>
      </c>
      <c r="F1009" s="112">
        <f t="shared" si="600"/>
        <v>0</v>
      </c>
      <c r="G1009" s="121">
        <f>VLOOKUP(C1009,'Analysis-must not modify'!C:D,2,FALSE)</f>
        <v>0</v>
      </c>
      <c r="H1009" s="121">
        <f>VLOOKUP(C1009,'Analysis-must not modify'!C:FF,160,FALSE)</f>
        <v>0</v>
      </c>
      <c r="I1009" s="121" t="str">
        <f>VLOOKUP(C1009,'Analysis-must not modify'!C:FI,161,FALSE)</f>
        <v/>
      </c>
      <c r="J1009" s="121" t="str">
        <f>VLOOKUP(C1009,'Analysis-must not modify'!C:FI,162,FALSE)</f>
        <v/>
      </c>
      <c r="K1009" s="121" t="str">
        <f>VLOOKUP(C1009,'Analysis-must not modify'!C:FI,163,FALSE)</f>
        <v/>
      </c>
      <c r="L1009" s="121">
        <f t="shared" si="601"/>
        <v>1</v>
      </c>
      <c r="M1009" s="121">
        <f t="shared" si="602"/>
        <v>1</v>
      </c>
      <c r="N1009" s="121">
        <f t="shared" si="603"/>
        <v>1</v>
      </c>
      <c r="O1009" s="121">
        <f t="shared" si="604"/>
        <v>1</v>
      </c>
      <c r="P1009" s="121">
        <f t="shared" si="609"/>
        <v>1</v>
      </c>
      <c r="Q1009" s="121">
        <f t="shared" si="605"/>
        <v>0</v>
      </c>
      <c r="R1009" s="121" t="str">
        <f t="shared" si="606"/>
        <v/>
      </c>
      <c r="S1009" s="122" t="str">
        <f t="shared" si="607"/>
        <v/>
      </c>
      <c r="T1009" s="121" t="str">
        <f t="shared" si="623"/>
        <v/>
      </c>
      <c r="U1009" s="121" t="str">
        <f>IFERROR(IF('Analysis_2-must not modify'!$R1009="","",IF($S$823="Total GHG",IF($T$823="All sectors",AA187,IF($T$823="Stationary",AB187,IF($T$823="Transportation",AC187,IF($T$823="Waste",AD187,IF($T$823="IPPU",AE187,Iif($T$823="AFOLU",AF187)))))),IF($S$823="Per capita",IF($T$823="All sectors",AA391,IF($T$823="Stationary",AB391,IF($T$823="Transportation",AC391,IF($T$823="Waste",AD391,IF($T$823="IPPU",AE391,IF($T$823="AFOLU",AF391)))))),IF($S$823="Per unit land area (km2)",IF($T$823="All sectors",AA595,IF($T$823="Stationary",AB595,IF($T$823="Transportation",AC595,IF($T$823="Waste",AD595,IF($T$823="IPPU",AE595,IF($T$823="AFOLU",AF595)))))),IF($S$823="Per unit GDP ($m)",IF($T$823="All sectors",AA799,IF($T$823="Stationary",AB799,IF($T$823="Transportation",AC799,IF($T$823="Waste",AD799,IF($T$823="IPPU",AE799,IF($T$823="AFOLU",AF799)))))),""))))),"")</f>
        <v/>
      </c>
      <c r="V1009" s="124" t="str">
        <f>IF('Analysis_2-must not modify'!$T1009="","",IF($S$823="Total GHG",IF($T$823="All sectors",U187,IF($T$823="Stationary",AG187,IF($T$823="Transportation",AP187,IF($T$823="Waste",AV187,IF($T$823="IPPU",BA187,Iif($T$823="AFOLU",BD187)))))),IF($S$823="Per capita",IF($T$823="All sectors",U391,IF($T$823="Stationary",AG391,IF($T$823="Transportation",AP391,IF($T$823="Waste",AV391,IF($T$823="IPPU",BA391,IF($T$823="AFOLU",BD391)))))),IF($S$823="Per unit land area (km2)",IF($T$823="All sectors",U595,IF($T$823="Stationary",AG595,IF($T$823="Transportation",AP595,IF($T$823="Waste",AV595,IF($T$823="IPPU",BA595,Iif($T$823="AFOLU",BD595)))))),IF($S$823="Per unit GDP ($m)",IF($T$823="All sectors",U799,IF($T$823="Stationary",AG799,IF($T$823="Transportation",AP799,IF($T$823="Waste",AV799,IF($T$823="IPPU",BA187,IF($T$823="AFOLU",BD799)))))),"")))))</f>
        <v/>
      </c>
      <c r="W1009" s="124" t="str">
        <f>IF('Analysis_2-must not modify'!$T1009="","",IF($S$823="Total GHG",IF($T$823="All sectors",V187,IF($T$823="Stationary",AH187,IF($T$823="Transportation",AQ187,IF($T$823="Waste",AW187,IF($T$823="IPPU",BB187,Iif($T$823="AFOLU",BE187)))))),IF($S$823="Per capita",IF($T$823="All sectors",V391,IF($T$823="Stationary",AH391,IF($T$823="Transportation",AQ391,IF($T$823="Waste",AW391,IF($T$823="IPPU",BB391,IF($T$823="AFOLU",BE391)))))),IF($S$823="Per unit land area (km2)",IF($T$823="All sectors",V595,IF($T$823="Stationary",AH595,IF($T$823="Transportation",AQ595,IF($T$823="Waste",AW595,IF($T$823="IPPU",BB595,Iif($T$823="AFOLU",BE595)))))),IF($S$823="Per unit GDP ($m)",IF($T$823="All sectors",V799,IF($T$823="Stationary",AH799,IF($T$823="Transportation",AQ799,IF($T$823="Waste",AW799,IF($T$823="IPPU",BB187,IF($T$823="AFOLU",BE799)))))),"")))))</f>
        <v/>
      </c>
      <c r="X1009" s="124" t="str">
        <f>IF('Analysis_2-must not modify'!$T1009="","",IF($S$823="Total GHG",IF($T$823="All sectors",W187,IF($T$823="Stationary",AI187,IF($T$823="Transportation",AR187,IF($T$823="Waste",AX187,IF($T$823="IPPU","",IF($T$823="AFOLU",BF187)))))),IF($S$823="Per capita",IF($T$823="All sectors",W391,IF($T$823="Stationary",AI391,IF($T$823="Transportation",AR391,IF($T$823="Waste",AX391,IF($T$823="IPPU","",IF($T$823="AFOLU",BF391)))))),IF($S$823="Per unit land area (km2)",IF($T$823="All sectors",W595,IF($T$823="Stationary",AI595,IF($T$823="Transportation",AR595,IF($T$823="Waste",AX595,IF($T$823="IPPU","",IF($T$823="AFOLU",BF595)))))),IF($S$823="Per unit GDP ($m)",IF($T$823="All sectors",W799,IF($T$823="Stationary",AI799,IF($T$823="Transportation",AR799,IF($T$823="Waste",AX799,IF($T$823="IPPU","",IF($T$823="AFOLU",BF799)))))),"")))))</f>
        <v/>
      </c>
      <c r="Y1009" s="124" t="str">
        <f>IF('Analysis_2-must not modify'!$T1009="","",IF($S$823="Total GHG",IF($T$823="All sectors",X187,IF($T$823="Stationary",AJ187,IF($T$823="Transportation",AS187,IF($T$823="Waste",AY187,"")))),IF($S$823="Per capita",IF($T$823="All sectors",X391,IF($T$823="Stationary",AJ391,IF($T$823="Transportation",AS391,IF($T$823="Waste",AY391,"")))),IF($S$823="Per unit land area (km2)",IF($T$823="All sectors",X595,IF($T$823="Stationary",AJ595,IF($T$823="Transportation",AS595,IF($T$823="Waste",AY595,"")))),IF($S$823="Per unit GDP ($m)",IF($T$823="All sectors",X799,IF($T$823="Stationary",AJ799,IF($T$823="Transportation",AS799,IF($T$823="Waste",AY799,"")))),"")))))</f>
        <v/>
      </c>
      <c r="Z1009" s="124" t="str">
        <f>IF('Analysis_2-must not modify'!$T1009="","",IF($S$823="Total GHG",IF($T$823="All sectors",Y187,IF($T$823="Stationary",AK187,IF($T$823="Transportation",AT187,""))),IF($S$823="Per capita",IF($T$823="All sectors",Y391,IF($T$823="Stationary",AK391,IF($T$823="Transportation",AT391,""))),IF($S$823="Per unit land area (km2)",IF($T$823="All sectors",Y595,IF($T$823="Stationary",AK595,IF($T$823="Transportation",AT595,""))),IF($S$823="Per unit GDP ($m)",IF($T$823="All sectors",Y799,IF($T$823="Stationary",AK799,IF($T$823="Transportation",AT799,""))),"")))))</f>
        <v/>
      </c>
      <c r="AA1009" s="124" t="str">
        <f>IF('Analysis_2-must not modify'!$T1009="","",IF($S$823="Total GHG",IF($T$823="All sectors","",IF($T$823="Stationary",AL187,"")),IF($S$823="Per capita",IF($T$823="All sectors","",IF($T$823="Stationary",AL391,"")),IF($S$823="Per unit land area (km2)",IF($T$823="All sectors","",IF($T$823="Stationary",AL595,"")),IF($S$823="Per unit GDP ($m)",IF($T$823="All sectors","",IF($T$823="Stationary",AL799,"")),"")))))</f>
        <v/>
      </c>
      <c r="AB1009" s="124" t="str">
        <f>IF('Analysis_2-must not modify'!$T1009="","",IF($S$823="Total GHG",IF($T$823="All sectors","",IF($T$823="Stationary",AM187,"")),IF($S$823="Per capita",IF($T$823="All sectors","",IF($T$823="Stationary",AM391,"")),IF($S$823="Per unit land area (km2)",IF($T$823="All sectors","",IF($T$823="Stationary",AM595,"")),IF($S$823="Per unit GDP ($m)",IF($T$823="All sectors","",IF($T$823="Stationary",AM799,"")),"")))))</f>
        <v/>
      </c>
      <c r="AC1009" s="124" t="str">
        <f>IF('Analysis_2-must not modify'!$T1009="","",IF($S$823="Total GHG",IF($T$823="All sectors","",IF($T$823="Stationary",AN187,"")),IF($S$823="Per capita",IF($T$823="All sectors","",IF($T$823="Stationary",AN391,"")),IF($S$823="Per unit land area (km2)",IF($T$823="All sectors","",IF($T$823="Stationary",AN595,"")),IF($S$823="Per unit GDP ($m)",IF($T$823="All sectors","",IF($T$823="Stationary",AN799,"")),"")))))</f>
        <v/>
      </c>
      <c r="AD1009" s="121" t="str">
        <f>IF(U1009&lt;X$1+1,U1009,IF('Analysis_2-must not modify'!$U1009="","",RANK('Analysis_2-must not modify'!$U1009,rankORIGINAL)+'Analysis_2-must not modify'!X$1))</f>
        <v/>
      </c>
      <c r="AE1009" s="50" t="str">
        <f t="shared" si="610"/>
        <v/>
      </c>
      <c r="AF1009" s="83" t="str">
        <f t="shared" si="633"/>
        <v/>
      </c>
      <c r="AG1009" s="83" t="str">
        <f t="shared" si="633"/>
        <v/>
      </c>
      <c r="AH1009" s="83" t="str">
        <f t="shared" si="633"/>
        <v/>
      </c>
      <c r="AI1009" s="83" t="str">
        <f t="shared" si="633"/>
        <v/>
      </c>
      <c r="AJ1009" s="83" t="str">
        <f t="shared" si="633"/>
        <v/>
      </c>
      <c r="AK1009" s="83" t="str">
        <f t="shared" si="633"/>
        <v/>
      </c>
      <c r="AL1009" s="83" t="str">
        <f t="shared" si="633"/>
        <v/>
      </c>
      <c r="AM1009" s="83" t="str">
        <f t="shared" si="633"/>
        <v/>
      </c>
      <c r="AN1009" s="83" t="e">
        <f t="shared" ca="1" si="625"/>
        <v>#VALUE!</v>
      </c>
      <c r="AO1009" s="50" t="str">
        <f t="shared" si="612"/>
        <v/>
      </c>
      <c r="AP1009" s="83" t="str">
        <f t="shared" si="634"/>
        <v/>
      </c>
      <c r="AQ1009" s="83" t="str">
        <f t="shared" si="634"/>
        <v/>
      </c>
      <c r="AR1009" s="83" t="str">
        <f t="shared" si="634"/>
        <v/>
      </c>
      <c r="AS1009" s="83" t="str">
        <f t="shared" si="634"/>
        <v/>
      </c>
      <c r="AT1009" s="83" t="str">
        <f t="shared" si="634"/>
        <v/>
      </c>
      <c r="AU1009" s="83" t="e">
        <f t="shared" ca="1" si="627"/>
        <v>#VALUE!</v>
      </c>
      <c r="AV1009" s="50" t="str">
        <f t="shared" si="614"/>
        <v/>
      </c>
      <c r="AW1009" s="83" t="str">
        <f t="shared" si="628"/>
        <v/>
      </c>
      <c r="AX1009" s="83" t="str">
        <f t="shared" si="628"/>
        <v/>
      </c>
      <c r="AY1009" s="83" t="str">
        <f t="shared" si="628"/>
        <v/>
      </c>
      <c r="AZ1009" s="83" t="str">
        <f t="shared" si="628"/>
        <v/>
      </c>
      <c r="BA1009" s="83" t="e">
        <f t="shared" ca="1" si="629"/>
        <v>#VALUE!</v>
      </c>
      <c r="BB1009" s="50" t="str">
        <f t="shared" si="615"/>
        <v/>
      </c>
      <c r="BC1009" s="83" t="str">
        <f t="shared" si="630"/>
        <v/>
      </c>
      <c r="BD1009" s="83" t="str">
        <f t="shared" si="631"/>
        <v/>
      </c>
      <c r="BE1009" s="83" t="e">
        <f t="shared" ca="1" si="632"/>
        <v>#VALUE!</v>
      </c>
      <c r="BF1009" s="50" t="str">
        <f t="shared" si="616"/>
        <v/>
      </c>
    </row>
    <row r="1010" spans="1:58" ht="15" customHeight="1">
      <c r="A1010" s="25">
        <f t="shared" si="608"/>
        <v>62</v>
      </c>
      <c r="B1010" s="25">
        <v>179</v>
      </c>
      <c r="C1010" s="112" t="str">
        <f t="shared" si="622"/>
        <v>0_0</v>
      </c>
      <c r="D1010" s="112">
        <f>IFERROR(VLOOKUP($C1010,'Analysis-must not modify'!$C:$G,4,FALSE),"")</f>
        <v>0</v>
      </c>
      <c r="E1010" s="112">
        <f>IFERROR(VLOOKUP($C1010,'Analysis-must not modify'!$C:$G,5,FALSE),"")</f>
        <v>0</v>
      </c>
      <c r="F1010" s="112">
        <f t="shared" si="600"/>
        <v>0</v>
      </c>
      <c r="G1010" s="121">
        <f>VLOOKUP(C1010,'Analysis-must not modify'!C:D,2,FALSE)</f>
        <v>0</v>
      </c>
      <c r="H1010" s="121">
        <f>VLOOKUP(C1010,'Analysis-must not modify'!C:FF,160,FALSE)</f>
        <v>0</v>
      </c>
      <c r="I1010" s="121" t="str">
        <f>VLOOKUP(C1010,'Analysis-must not modify'!C:FI,161,FALSE)</f>
        <v/>
      </c>
      <c r="J1010" s="121" t="str">
        <f>VLOOKUP(C1010,'Analysis-must not modify'!C:FI,162,FALSE)</f>
        <v/>
      </c>
      <c r="K1010" s="121" t="str">
        <f>VLOOKUP(C1010,'Analysis-must not modify'!C:FI,163,FALSE)</f>
        <v/>
      </c>
      <c r="L1010" s="121">
        <f t="shared" si="601"/>
        <v>1</v>
      </c>
      <c r="M1010" s="121">
        <f t="shared" si="602"/>
        <v>1</v>
      </c>
      <c r="N1010" s="121">
        <f t="shared" si="603"/>
        <v>1</v>
      </c>
      <c r="O1010" s="121">
        <f t="shared" si="604"/>
        <v>1</v>
      </c>
      <c r="P1010" s="121">
        <f t="shared" si="609"/>
        <v>1</v>
      </c>
      <c r="Q1010" s="121">
        <f t="shared" si="605"/>
        <v>0</v>
      </c>
      <c r="R1010" s="121" t="str">
        <f t="shared" si="606"/>
        <v/>
      </c>
      <c r="S1010" s="122" t="str">
        <f t="shared" si="607"/>
        <v/>
      </c>
      <c r="T1010" s="121" t="str">
        <f t="shared" si="623"/>
        <v/>
      </c>
      <c r="U1010" s="121" t="str">
        <f>IFERROR(IF('Analysis_2-must not modify'!$R1010="","",IF($S$823="Total GHG",IF($T$823="All sectors",AA188,IF($T$823="Stationary",AB188,IF($T$823="Transportation",AC188,IF($T$823="Waste",AD188,IF($T$823="IPPU",AE188,Iif($T$823="AFOLU",AF188)))))),IF($S$823="Per capita",IF($T$823="All sectors",AA392,IF($T$823="Stationary",AB392,IF($T$823="Transportation",AC392,IF($T$823="Waste",AD392,IF($T$823="IPPU",AE392,IF($T$823="AFOLU",AF392)))))),IF($S$823="Per unit land area (km2)",IF($T$823="All sectors",AA596,IF($T$823="Stationary",AB596,IF($T$823="Transportation",AC596,IF($T$823="Waste",AD596,IF($T$823="IPPU",AE596,IF($T$823="AFOLU",AF596)))))),IF($S$823="Per unit GDP ($m)",IF($T$823="All sectors",AA800,IF($T$823="Stationary",AB800,IF($T$823="Transportation",AC800,IF($T$823="Waste",AD800,IF($T$823="IPPU",AE800,IF($T$823="AFOLU",AF800)))))),""))))),"")</f>
        <v/>
      </c>
      <c r="V1010" s="124" t="str">
        <f>IF('Analysis_2-must not modify'!$T1010="","",IF($S$823="Total GHG",IF($T$823="All sectors",U188,IF($T$823="Stationary",AG188,IF($T$823="Transportation",AP188,IF($T$823="Waste",AV188,IF($T$823="IPPU",BA188,Iif($T$823="AFOLU",BD188)))))),IF($S$823="Per capita",IF($T$823="All sectors",U392,IF($T$823="Stationary",AG392,IF($T$823="Transportation",AP392,IF($T$823="Waste",AV392,IF($T$823="IPPU",BA392,IF($T$823="AFOLU",BD392)))))),IF($S$823="Per unit land area (km2)",IF($T$823="All sectors",U596,IF($T$823="Stationary",AG596,IF($T$823="Transportation",AP596,IF($T$823="Waste",AV596,IF($T$823="IPPU",BA596,Iif($T$823="AFOLU",BD596)))))),IF($S$823="Per unit GDP ($m)",IF($T$823="All sectors",U800,IF($T$823="Stationary",AG800,IF($T$823="Transportation",AP800,IF($T$823="Waste",AV800,IF($T$823="IPPU",BA188,IF($T$823="AFOLU",BD800)))))),"")))))</f>
        <v/>
      </c>
      <c r="W1010" s="124" t="str">
        <f>IF('Analysis_2-must not modify'!$T1010="","",IF($S$823="Total GHG",IF($T$823="All sectors",V188,IF($T$823="Stationary",AH188,IF($T$823="Transportation",AQ188,IF($T$823="Waste",AW188,IF($T$823="IPPU",BB188,Iif($T$823="AFOLU",BE188)))))),IF($S$823="Per capita",IF($T$823="All sectors",V392,IF($T$823="Stationary",AH392,IF($T$823="Transportation",AQ392,IF($T$823="Waste",AW392,IF($T$823="IPPU",BB392,IF($T$823="AFOLU",BE392)))))),IF($S$823="Per unit land area (km2)",IF($T$823="All sectors",V596,IF($T$823="Stationary",AH596,IF($T$823="Transportation",AQ596,IF($T$823="Waste",AW596,IF($T$823="IPPU",BB596,Iif($T$823="AFOLU",BE596)))))),IF($S$823="Per unit GDP ($m)",IF($T$823="All sectors",V800,IF($T$823="Stationary",AH800,IF($T$823="Transportation",AQ800,IF($T$823="Waste",AW800,IF($T$823="IPPU",BB188,IF($T$823="AFOLU",BE800)))))),"")))))</f>
        <v/>
      </c>
      <c r="X1010" s="124" t="str">
        <f>IF('Analysis_2-must not modify'!$T1010="","",IF($S$823="Total GHG",IF($T$823="All sectors",W188,IF($T$823="Stationary",AI188,IF($T$823="Transportation",AR188,IF($T$823="Waste",AX188,IF($T$823="IPPU","",IF($T$823="AFOLU",BF188)))))),IF($S$823="Per capita",IF($T$823="All sectors",W392,IF($T$823="Stationary",AI392,IF($T$823="Transportation",AR392,IF($T$823="Waste",AX392,IF($T$823="IPPU","",IF($T$823="AFOLU",BF392)))))),IF($S$823="Per unit land area (km2)",IF($T$823="All sectors",W596,IF($T$823="Stationary",AI596,IF($T$823="Transportation",AR596,IF($T$823="Waste",AX596,IF($T$823="IPPU","",IF($T$823="AFOLU",BF596)))))),IF($S$823="Per unit GDP ($m)",IF($T$823="All sectors",W800,IF($T$823="Stationary",AI800,IF($T$823="Transportation",AR800,IF($T$823="Waste",AX800,IF($T$823="IPPU","",IF($T$823="AFOLU",BF800)))))),"")))))</f>
        <v/>
      </c>
      <c r="Y1010" s="124" t="str">
        <f>IF('Analysis_2-must not modify'!$T1010="","",IF($S$823="Total GHG",IF($T$823="All sectors",X188,IF($T$823="Stationary",AJ188,IF($T$823="Transportation",AS188,IF($T$823="Waste",AY188,"")))),IF($S$823="Per capita",IF($T$823="All sectors",X392,IF($T$823="Stationary",AJ392,IF($T$823="Transportation",AS392,IF($T$823="Waste",AY392,"")))),IF($S$823="Per unit land area (km2)",IF($T$823="All sectors",X596,IF($T$823="Stationary",AJ596,IF($T$823="Transportation",AS596,IF($T$823="Waste",AY596,"")))),IF($S$823="Per unit GDP ($m)",IF($T$823="All sectors",X800,IF($T$823="Stationary",AJ800,IF($T$823="Transportation",AS800,IF($T$823="Waste",AY800,"")))),"")))))</f>
        <v/>
      </c>
      <c r="Z1010" s="124" t="str">
        <f>IF('Analysis_2-must not modify'!$T1010="","",IF($S$823="Total GHG",IF($T$823="All sectors",Y188,IF($T$823="Stationary",AK188,IF($T$823="Transportation",AT188,""))),IF($S$823="Per capita",IF($T$823="All sectors",Y392,IF($T$823="Stationary",AK392,IF($T$823="Transportation",AT392,""))),IF($S$823="Per unit land area (km2)",IF($T$823="All sectors",Y596,IF($T$823="Stationary",AK596,IF($T$823="Transportation",AT596,""))),IF($S$823="Per unit GDP ($m)",IF($T$823="All sectors",Y800,IF($T$823="Stationary",AK800,IF($T$823="Transportation",AT800,""))),"")))))</f>
        <v/>
      </c>
      <c r="AA1010" s="124" t="str">
        <f>IF('Analysis_2-must not modify'!$T1010="","",IF($S$823="Total GHG",IF($T$823="All sectors","",IF($T$823="Stationary",AL188,"")),IF($S$823="Per capita",IF($T$823="All sectors","",IF($T$823="Stationary",AL392,"")),IF($S$823="Per unit land area (km2)",IF($T$823="All sectors","",IF($T$823="Stationary",AL596,"")),IF($S$823="Per unit GDP ($m)",IF($T$823="All sectors","",IF($T$823="Stationary",AL800,"")),"")))))</f>
        <v/>
      </c>
      <c r="AB1010" s="124" t="str">
        <f>IF('Analysis_2-must not modify'!$T1010="","",IF($S$823="Total GHG",IF($T$823="All sectors","",IF($T$823="Stationary",AM188,"")),IF($S$823="Per capita",IF($T$823="All sectors","",IF($T$823="Stationary",AM392,"")),IF($S$823="Per unit land area (km2)",IF($T$823="All sectors","",IF($T$823="Stationary",AM596,"")),IF($S$823="Per unit GDP ($m)",IF($T$823="All sectors","",IF($T$823="Stationary",AM800,"")),"")))))</f>
        <v/>
      </c>
      <c r="AC1010" s="124" t="str">
        <f>IF('Analysis_2-must not modify'!$T1010="","",IF($S$823="Total GHG",IF($T$823="All sectors","",IF($T$823="Stationary",AN188,"")),IF($S$823="Per capita",IF($T$823="All sectors","",IF($T$823="Stationary",AN392,"")),IF($S$823="Per unit land area (km2)",IF($T$823="All sectors","",IF($T$823="Stationary",AN596,"")),IF($S$823="Per unit GDP ($m)",IF($T$823="All sectors","",IF($T$823="Stationary",AN800,"")),"")))))</f>
        <v/>
      </c>
      <c r="AD1010" s="121" t="str">
        <f>IF(U1010&lt;X$1+1,U1010,IF('Analysis_2-must not modify'!$U1010="","",RANK('Analysis_2-must not modify'!$U1010,rankORIGINAL)+'Analysis_2-must not modify'!X$1))</f>
        <v/>
      </c>
      <c r="AE1010" s="50" t="str">
        <f t="shared" si="610"/>
        <v/>
      </c>
      <c r="AF1010" s="83" t="str">
        <f t="shared" si="633"/>
        <v/>
      </c>
      <c r="AG1010" s="83" t="str">
        <f t="shared" si="633"/>
        <v/>
      </c>
      <c r="AH1010" s="83" t="str">
        <f t="shared" si="633"/>
        <v/>
      </c>
      <c r="AI1010" s="83" t="str">
        <f t="shared" si="633"/>
        <v/>
      </c>
      <c r="AJ1010" s="83" t="str">
        <f t="shared" si="633"/>
        <v/>
      </c>
      <c r="AK1010" s="83" t="str">
        <f t="shared" si="633"/>
        <v/>
      </c>
      <c r="AL1010" s="83" t="str">
        <f t="shared" si="633"/>
        <v/>
      </c>
      <c r="AM1010" s="83" t="str">
        <f t="shared" si="633"/>
        <v/>
      </c>
      <c r="AN1010" s="83" t="e">
        <f t="shared" ca="1" si="625"/>
        <v>#VALUE!</v>
      </c>
      <c r="AO1010" s="50" t="str">
        <f t="shared" si="612"/>
        <v/>
      </c>
      <c r="AP1010" s="83" t="str">
        <f t="shared" si="634"/>
        <v/>
      </c>
      <c r="AQ1010" s="83" t="str">
        <f t="shared" si="634"/>
        <v/>
      </c>
      <c r="AR1010" s="83" t="str">
        <f t="shared" si="634"/>
        <v/>
      </c>
      <c r="AS1010" s="83" t="str">
        <f t="shared" si="634"/>
        <v/>
      </c>
      <c r="AT1010" s="83" t="str">
        <f t="shared" si="634"/>
        <v/>
      </c>
      <c r="AU1010" s="83" t="e">
        <f t="shared" ca="1" si="627"/>
        <v>#VALUE!</v>
      </c>
      <c r="AV1010" s="50" t="str">
        <f t="shared" si="614"/>
        <v/>
      </c>
      <c r="AW1010" s="83" t="str">
        <f t="shared" si="628"/>
        <v/>
      </c>
      <c r="AX1010" s="83" t="str">
        <f t="shared" si="628"/>
        <v/>
      </c>
      <c r="AY1010" s="83" t="str">
        <f t="shared" si="628"/>
        <v/>
      </c>
      <c r="AZ1010" s="83" t="str">
        <f t="shared" si="628"/>
        <v/>
      </c>
      <c r="BA1010" s="83" t="e">
        <f t="shared" ca="1" si="629"/>
        <v>#VALUE!</v>
      </c>
      <c r="BB1010" s="50" t="str">
        <f t="shared" si="615"/>
        <v/>
      </c>
      <c r="BC1010" s="83" t="str">
        <f t="shared" si="630"/>
        <v/>
      </c>
      <c r="BD1010" s="83" t="str">
        <f t="shared" si="631"/>
        <v/>
      </c>
      <c r="BE1010" s="83" t="e">
        <f t="shared" ca="1" si="632"/>
        <v>#VALUE!</v>
      </c>
      <c r="BF1010" s="50" t="str">
        <f t="shared" si="616"/>
        <v/>
      </c>
    </row>
    <row r="1011" spans="1:58" ht="15" customHeight="1">
      <c r="A1011" s="25">
        <f t="shared" si="608"/>
        <v>62</v>
      </c>
      <c r="B1011" s="25">
        <v>180</v>
      </c>
      <c r="C1011" s="112" t="str">
        <f t="shared" si="622"/>
        <v>0_0</v>
      </c>
      <c r="D1011" s="112">
        <f>IFERROR(VLOOKUP($C1011,'Analysis-must not modify'!$C:$G,4,FALSE),"")</f>
        <v>0</v>
      </c>
      <c r="E1011" s="112">
        <f>IFERROR(VLOOKUP($C1011,'Analysis-must not modify'!$C:$G,5,FALSE),"")</f>
        <v>0</v>
      </c>
      <c r="F1011" s="112">
        <f t="shared" si="600"/>
        <v>0</v>
      </c>
      <c r="G1011" s="121">
        <f>VLOOKUP(C1011,'Analysis-must not modify'!C:D,2,FALSE)</f>
        <v>0</v>
      </c>
      <c r="H1011" s="121">
        <f>VLOOKUP(C1011,'Analysis-must not modify'!C:FF,160,FALSE)</f>
        <v>0</v>
      </c>
      <c r="I1011" s="121" t="str">
        <f>VLOOKUP(C1011,'Analysis-must not modify'!C:FI,161,FALSE)</f>
        <v/>
      </c>
      <c r="J1011" s="121" t="str">
        <f>VLOOKUP(C1011,'Analysis-must not modify'!C:FI,162,FALSE)</f>
        <v/>
      </c>
      <c r="K1011" s="121" t="str">
        <f>VLOOKUP(C1011,'Analysis-must not modify'!C:FI,163,FALSE)</f>
        <v/>
      </c>
      <c r="L1011" s="121">
        <f t="shared" si="601"/>
        <v>1</v>
      </c>
      <c r="M1011" s="121">
        <f t="shared" si="602"/>
        <v>1</v>
      </c>
      <c r="N1011" s="121">
        <f t="shared" si="603"/>
        <v>1</v>
      </c>
      <c r="O1011" s="121">
        <f t="shared" si="604"/>
        <v>1</v>
      </c>
      <c r="P1011" s="121">
        <f t="shared" si="609"/>
        <v>1</v>
      </c>
      <c r="Q1011" s="121">
        <f t="shared" si="605"/>
        <v>0</v>
      </c>
      <c r="R1011" s="121" t="str">
        <f t="shared" si="606"/>
        <v/>
      </c>
      <c r="S1011" s="122" t="str">
        <f t="shared" si="607"/>
        <v/>
      </c>
      <c r="T1011" s="121" t="str">
        <f t="shared" si="623"/>
        <v/>
      </c>
      <c r="U1011" s="121" t="str">
        <f>IFERROR(IF('Analysis_2-must not modify'!$R1011="","",IF($S$823="Total GHG",IF($T$823="All sectors",AA189,IF($T$823="Stationary",AB189,IF($T$823="Transportation",AC189,IF($T$823="Waste",AD189,IF($T$823="IPPU",AE189,Iif($T$823="AFOLU",AF189)))))),IF($S$823="Per capita",IF($T$823="All sectors",AA393,IF($T$823="Stationary",AB393,IF($T$823="Transportation",AC393,IF($T$823="Waste",AD393,IF($T$823="IPPU",AE393,IF($T$823="AFOLU",AF393)))))),IF($S$823="Per unit land area (km2)",IF($T$823="All sectors",AA597,IF($T$823="Stationary",AB597,IF($T$823="Transportation",AC597,IF($T$823="Waste",AD597,IF($T$823="IPPU",AE597,IF($T$823="AFOLU",AF597)))))),IF($S$823="Per unit GDP ($m)",IF($T$823="All sectors",AA801,IF($T$823="Stationary",AB801,IF($T$823="Transportation",AC801,IF($T$823="Waste",AD801,IF($T$823="IPPU",AE801,IF($T$823="AFOLU",AF801)))))),""))))),"")</f>
        <v/>
      </c>
      <c r="V1011" s="124" t="str">
        <f>IF('Analysis_2-must not modify'!$T1011="","",IF($S$823="Total GHG",IF($T$823="All sectors",U189,IF($T$823="Stationary",AG189,IF($T$823="Transportation",AP189,IF($T$823="Waste",AV189,IF($T$823="IPPU",BA189,Iif($T$823="AFOLU",BD189)))))),IF($S$823="Per capita",IF($T$823="All sectors",U393,IF($T$823="Stationary",AG393,IF($T$823="Transportation",AP393,IF($T$823="Waste",AV393,IF($T$823="IPPU",BA393,IF($T$823="AFOLU",BD393)))))),IF($S$823="Per unit land area (km2)",IF($T$823="All sectors",U597,IF($T$823="Stationary",AG597,IF($T$823="Transportation",AP597,IF($T$823="Waste",AV597,IF($T$823="IPPU",BA597,Iif($T$823="AFOLU",BD597)))))),IF($S$823="Per unit GDP ($m)",IF($T$823="All sectors",U801,IF($T$823="Stationary",AG801,IF($T$823="Transportation",AP801,IF($T$823="Waste",AV801,IF($T$823="IPPU",BA189,IF($T$823="AFOLU",BD801)))))),"")))))</f>
        <v/>
      </c>
      <c r="W1011" s="124" t="str">
        <f>IF('Analysis_2-must not modify'!$T1011="","",IF($S$823="Total GHG",IF($T$823="All sectors",V189,IF($T$823="Stationary",AH189,IF($T$823="Transportation",AQ189,IF($T$823="Waste",AW189,IF($T$823="IPPU",BB189,Iif($T$823="AFOLU",BE189)))))),IF($S$823="Per capita",IF($T$823="All sectors",V393,IF($T$823="Stationary",AH393,IF($T$823="Transportation",AQ393,IF($T$823="Waste",AW393,IF($T$823="IPPU",BB393,IF($T$823="AFOLU",BE393)))))),IF($S$823="Per unit land area (km2)",IF($T$823="All sectors",V597,IF($T$823="Stationary",AH597,IF($T$823="Transportation",AQ597,IF($T$823="Waste",AW597,IF($T$823="IPPU",BB597,Iif($T$823="AFOLU",BE597)))))),IF($S$823="Per unit GDP ($m)",IF($T$823="All sectors",V801,IF($T$823="Stationary",AH801,IF($T$823="Transportation",AQ801,IF($T$823="Waste",AW801,IF($T$823="IPPU",BB189,IF($T$823="AFOLU",BE801)))))),"")))))</f>
        <v/>
      </c>
      <c r="X1011" s="124" t="str">
        <f>IF('Analysis_2-must not modify'!$T1011="","",IF($S$823="Total GHG",IF($T$823="All sectors",W189,IF($T$823="Stationary",AI189,IF($T$823="Transportation",AR189,IF($T$823="Waste",AX189,IF($T$823="IPPU","",IF($T$823="AFOLU",BF189)))))),IF($S$823="Per capita",IF($T$823="All sectors",W393,IF($T$823="Stationary",AI393,IF($T$823="Transportation",AR393,IF($T$823="Waste",AX393,IF($T$823="IPPU","",IF($T$823="AFOLU",BF393)))))),IF($S$823="Per unit land area (km2)",IF($T$823="All sectors",W597,IF($T$823="Stationary",AI597,IF($T$823="Transportation",AR597,IF($T$823="Waste",AX597,IF($T$823="IPPU","",IF($T$823="AFOLU",BF597)))))),IF($S$823="Per unit GDP ($m)",IF($T$823="All sectors",W801,IF($T$823="Stationary",AI801,IF($T$823="Transportation",AR801,IF($T$823="Waste",AX801,IF($T$823="IPPU","",IF($T$823="AFOLU",BF801)))))),"")))))</f>
        <v/>
      </c>
      <c r="Y1011" s="124" t="str">
        <f>IF('Analysis_2-must not modify'!$T1011="","",IF($S$823="Total GHG",IF($T$823="All sectors",X189,IF($T$823="Stationary",AJ189,IF($T$823="Transportation",AS189,IF($T$823="Waste",AY189,"")))),IF($S$823="Per capita",IF($T$823="All sectors",X393,IF($T$823="Stationary",AJ393,IF($T$823="Transportation",AS393,IF($T$823="Waste",AY393,"")))),IF($S$823="Per unit land area (km2)",IF($T$823="All sectors",X597,IF($T$823="Stationary",AJ597,IF($T$823="Transportation",AS597,IF($T$823="Waste",AY597,"")))),IF($S$823="Per unit GDP ($m)",IF($T$823="All sectors",X801,IF($T$823="Stationary",AJ801,IF($T$823="Transportation",AS801,IF($T$823="Waste",AY801,"")))),"")))))</f>
        <v/>
      </c>
      <c r="Z1011" s="124" t="str">
        <f>IF('Analysis_2-must not modify'!$T1011="","",IF($S$823="Total GHG",IF($T$823="All sectors",Y189,IF($T$823="Stationary",AK189,IF($T$823="Transportation",AT189,""))),IF($S$823="Per capita",IF($T$823="All sectors",Y393,IF($T$823="Stationary",AK393,IF($T$823="Transportation",AT393,""))),IF($S$823="Per unit land area (km2)",IF($T$823="All sectors",Y597,IF($T$823="Stationary",AK597,IF($T$823="Transportation",AT597,""))),IF($S$823="Per unit GDP ($m)",IF($T$823="All sectors",Y801,IF($T$823="Stationary",AK801,IF($T$823="Transportation",AT801,""))),"")))))</f>
        <v/>
      </c>
      <c r="AA1011" s="124" t="str">
        <f>IF('Analysis_2-must not modify'!$T1011="","",IF($S$823="Total GHG",IF($T$823="All sectors","",IF($T$823="Stationary",AL189,"")),IF($S$823="Per capita",IF($T$823="All sectors","",IF($T$823="Stationary",AL393,"")),IF($S$823="Per unit land area (km2)",IF($T$823="All sectors","",IF($T$823="Stationary",AL597,"")),IF($S$823="Per unit GDP ($m)",IF($T$823="All sectors","",IF($T$823="Stationary",AL801,"")),"")))))</f>
        <v/>
      </c>
      <c r="AB1011" s="124" t="str">
        <f>IF('Analysis_2-must not modify'!$T1011="","",IF($S$823="Total GHG",IF($T$823="All sectors","",IF($T$823="Stationary",AM189,"")),IF($S$823="Per capita",IF($T$823="All sectors","",IF($T$823="Stationary",AM393,"")),IF($S$823="Per unit land area (km2)",IF($T$823="All sectors","",IF($T$823="Stationary",AM597,"")),IF($S$823="Per unit GDP ($m)",IF($T$823="All sectors","",IF($T$823="Stationary",AM801,"")),"")))))</f>
        <v/>
      </c>
      <c r="AC1011" s="124" t="str">
        <f>IF('Analysis_2-must not modify'!$T1011="","",IF($S$823="Total GHG",IF($T$823="All sectors","",IF($T$823="Stationary",AN189,"")),IF($S$823="Per capita",IF($T$823="All sectors","",IF($T$823="Stationary",AN393,"")),IF($S$823="Per unit land area (km2)",IF($T$823="All sectors","",IF($T$823="Stationary",AN597,"")),IF($S$823="Per unit GDP ($m)",IF($T$823="All sectors","",IF($T$823="Stationary",AN801,"")),"")))))</f>
        <v/>
      </c>
      <c r="AD1011" s="121" t="str">
        <f>IF(U1011&lt;X$1+1,U1011,IF('Analysis_2-must not modify'!$U1011="","",RANK('Analysis_2-must not modify'!$U1011,rankORIGINAL)+'Analysis_2-must not modify'!X$1))</f>
        <v/>
      </c>
      <c r="AE1011" s="50" t="str">
        <f t="shared" si="610"/>
        <v/>
      </c>
      <c r="AF1011" s="83" t="str">
        <f t="shared" si="633"/>
        <v/>
      </c>
      <c r="AG1011" s="83" t="str">
        <f t="shared" si="633"/>
        <v/>
      </c>
      <c r="AH1011" s="83" t="str">
        <f t="shared" si="633"/>
        <v/>
      </c>
      <c r="AI1011" s="83" t="str">
        <f t="shared" si="633"/>
        <v/>
      </c>
      <c r="AJ1011" s="83" t="str">
        <f t="shared" si="633"/>
        <v/>
      </c>
      <c r="AK1011" s="83" t="str">
        <f t="shared" si="633"/>
        <v/>
      </c>
      <c r="AL1011" s="83" t="str">
        <f t="shared" si="633"/>
        <v/>
      </c>
      <c r="AM1011" s="83" t="str">
        <f t="shared" si="633"/>
        <v/>
      </c>
      <c r="AN1011" s="83" t="e">
        <f t="shared" ca="1" si="625"/>
        <v>#VALUE!</v>
      </c>
      <c r="AO1011" s="50" t="str">
        <f t="shared" si="612"/>
        <v/>
      </c>
      <c r="AP1011" s="83" t="str">
        <f t="shared" si="634"/>
        <v/>
      </c>
      <c r="AQ1011" s="83" t="str">
        <f t="shared" si="634"/>
        <v/>
      </c>
      <c r="AR1011" s="83" t="str">
        <f t="shared" si="634"/>
        <v/>
      </c>
      <c r="AS1011" s="83" t="str">
        <f t="shared" si="634"/>
        <v/>
      </c>
      <c r="AT1011" s="83" t="str">
        <f t="shared" si="634"/>
        <v/>
      </c>
      <c r="AU1011" s="83" t="e">
        <f t="shared" ca="1" si="627"/>
        <v>#VALUE!</v>
      </c>
      <c r="AV1011" s="50" t="str">
        <f t="shared" si="614"/>
        <v/>
      </c>
      <c r="AW1011" s="83" t="str">
        <f t="shared" si="628"/>
        <v/>
      </c>
      <c r="AX1011" s="83" t="str">
        <f t="shared" si="628"/>
        <v/>
      </c>
      <c r="AY1011" s="83" t="str">
        <f t="shared" si="628"/>
        <v/>
      </c>
      <c r="AZ1011" s="83" t="str">
        <f t="shared" si="628"/>
        <v/>
      </c>
      <c r="BA1011" s="83" t="e">
        <f t="shared" ca="1" si="629"/>
        <v>#VALUE!</v>
      </c>
      <c r="BB1011" s="50" t="str">
        <f t="shared" si="615"/>
        <v/>
      </c>
      <c r="BC1011" s="83" t="str">
        <f t="shared" si="630"/>
        <v/>
      </c>
      <c r="BD1011" s="83" t="str">
        <f t="shared" si="631"/>
        <v/>
      </c>
      <c r="BE1011" s="83" t="e">
        <f t="shared" ca="1" si="632"/>
        <v>#VALUE!</v>
      </c>
      <c r="BF1011" s="50" t="str">
        <f t="shared" si="616"/>
        <v/>
      </c>
    </row>
    <row r="1012" spans="1:58" ht="15" customHeight="1">
      <c r="A1012" s="25">
        <f t="shared" si="608"/>
        <v>62</v>
      </c>
      <c r="B1012" s="25">
        <v>181</v>
      </c>
      <c r="C1012" s="112" t="str">
        <f t="shared" si="622"/>
        <v>0_0</v>
      </c>
      <c r="D1012" s="112">
        <f>IFERROR(VLOOKUP($C1012,'Analysis-must not modify'!$C:$G,4,FALSE),"")</f>
        <v>0</v>
      </c>
      <c r="E1012" s="112">
        <f>IFERROR(VLOOKUP($C1012,'Analysis-must not modify'!$C:$G,5,FALSE),"")</f>
        <v>0</v>
      </c>
      <c r="F1012" s="112">
        <f t="shared" si="600"/>
        <v>0</v>
      </c>
      <c r="G1012" s="121">
        <f>VLOOKUP(C1012,'Analysis-must not modify'!C:D,2,FALSE)</f>
        <v>0</v>
      </c>
      <c r="H1012" s="121">
        <f>VLOOKUP(C1012,'Analysis-must not modify'!C:FF,160,FALSE)</f>
        <v>0</v>
      </c>
      <c r="I1012" s="121" t="str">
        <f>VLOOKUP(C1012,'Analysis-must not modify'!C:FI,161,FALSE)</f>
        <v/>
      </c>
      <c r="J1012" s="121" t="str">
        <f>VLOOKUP(C1012,'Analysis-must not modify'!C:FI,162,FALSE)</f>
        <v/>
      </c>
      <c r="K1012" s="121" t="str">
        <f>VLOOKUP(C1012,'Analysis-must not modify'!C:FI,163,FALSE)</f>
        <v/>
      </c>
      <c r="L1012" s="121">
        <f t="shared" si="601"/>
        <v>1</v>
      </c>
      <c r="M1012" s="121">
        <f t="shared" si="602"/>
        <v>1</v>
      </c>
      <c r="N1012" s="121">
        <f t="shared" si="603"/>
        <v>1</v>
      </c>
      <c r="O1012" s="121">
        <f t="shared" si="604"/>
        <v>1</v>
      </c>
      <c r="P1012" s="121">
        <f t="shared" si="609"/>
        <v>1</v>
      </c>
      <c r="Q1012" s="121">
        <f t="shared" si="605"/>
        <v>0</v>
      </c>
      <c r="R1012" s="121" t="str">
        <f t="shared" si="606"/>
        <v/>
      </c>
      <c r="S1012" s="122" t="str">
        <f t="shared" si="607"/>
        <v/>
      </c>
      <c r="T1012" s="121" t="str">
        <f t="shared" si="623"/>
        <v/>
      </c>
      <c r="U1012" s="121" t="str">
        <f>IFERROR(IF('Analysis_2-must not modify'!$R1012="","",IF($S$823="Total GHG",IF($T$823="All sectors",AA190,IF($T$823="Stationary",AB190,IF($T$823="Transportation",AC190,IF($T$823="Waste",AD190,IF($T$823="IPPU",AE190,Iif($T$823="AFOLU",AF190)))))),IF($S$823="Per capita",IF($T$823="All sectors",AA394,IF($T$823="Stationary",AB394,IF($T$823="Transportation",AC394,IF($T$823="Waste",AD394,IF($T$823="IPPU",AE394,IF($T$823="AFOLU",AF394)))))),IF($S$823="Per unit land area (km2)",IF($T$823="All sectors",AA598,IF($T$823="Stationary",AB598,IF($T$823="Transportation",AC598,IF($T$823="Waste",AD598,IF($T$823="IPPU",AE598,IF($T$823="AFOLU",AF598)))))),IF($S$823="Per unit GDP ($m)",IF($T$823="All sectors",AA802,IF($T$823="Stationary",AB802,IF($T$823="Transportation",AC802,IF($T$823="Waste",AD802,IF($T$823="IPPU",AE802,IF($T$823="AFOLU",AF802)))))),""))))),"")</f>
        <v/>
      </c>
      <c r="V1012" s="124" t="str">
        <f>IF('Analysis_2-must not modify'!$T1012="","",IF($S$823="Total GHG",IF($T$823="All sectors",U190,IF($T$823="Stationary",AG190,IF($T$823="Transportation",AP190,IF($T$823="Waste",AV190,IF($T$823="IPPU",BA190,Iif($T$823="AFOLU",BD190)))))),IF($S$823="Per capita",IF($T$823="All sectors",U394,IF($T$823="Stationary",AG394,IF($T$823="Transportation",AP394,IF($T$823="Waste",AV394,IF($T$823="IPPU",BA394,IF($T$823="AFOLU",BD394)))))),IF($S$823="Per unit land area (km2)",IF($T$823="All sectors",U598,IF($T$823="Stationary",AG598,IF($T$823="Transportation",AP598,IF($T$823="Waste",AV598,IF($T$823="IPPU",BA598,Iif($T$823="AFOLU",BD598)))))),IF($S$823="Per unit GDP ($m)",IF($T$823="All sectors",U802,IF($T$823="Stationary",AG802,IF($T$823="Transportation",AP802,IF($T$823="Waste",AV802,IF($T$823="IPPU",BA190,IF($T$823="AFOLU",BD802)))))),"")))))</f>
        <v/>
      </c>
      <c r="W1012" s="124" t="str">
        <f>IF('Analysis_2-must not modify'!$T1012="","",IF($S$823="Total GHG",IF($T$823="All sectors",V190,IF($T$823="Stationary",AH190,IF($T$823="Transportation",AQ190,IF($T$823="Waste",AW190,IF($T$823="IPPU",BB190,Iif($T$823="AFOLU",BE190)))))),IF($S$823="Per capita",IF($T$823="All sectors",V394,IF($T$823="Stationary",AH394,IF($T$823="Transportation",AQ394,IF($T$823="Waste",AW394,IF($T$823="IPPU",BB394,IF($T$823="AFOLU",BE394)))))),IF($S$823="Per unit land area (km2)",IF($T$823="All sectors",V598,IF($T$823="Stationary",AH598,IF($T$823="Transportation",AQ598,IF($T$823="Waste",AW598,IF($T$823="IPPU",BB598,Iif($T$823="AFOLU",BE598)))))),IF($S$823="Per unit GDP ($m)",IF($T$823="All sectors",V802,IF($T$823="Stationary",AH802,IF($T$823="Transportation",AQ802,IF($T$823="Waste",AW802,IF($T$823="IPPU",BB190,IF($T$823="AFOLU",BE802)))))),"")))))</f>
        <v/>
      </c>
      <c r="X1012" s="124" t="str">
        <f>IF('Analysis_2-must not modify'!$T1012="","",IF($S$823="Total GHG",IF($T$823="All sectors",W190,IF($T$823="Stationary",AI190,IF($T$823="Transportation",AR190,IF($T$823="Waste",AX190,IF($T$823="IPPU","",IF($T$823="AFOLU",BF190)))))),IF($S$823="Per capita",IF($T$823="All sectors",W394,IF($T$823="Stationary",AI394,IF($T$823="Transportation",AR394,IF($T$823="Waste",AX394,IF($T$823="IPPU","",IF($T$823="AFOLU",BF394)))))),IF($S$823="Per unit land area (km2)",IF($T$823="All sectors",W598,IF($T$823="Stationary",AI598,IF($T$823="Transportation",AR598,IF($T$823="Waste",AX598,IF($T$823="IPPU","",IF($T$823="AFOLU",BF598)))))),IF($S$823="Per unit GDP ($m)",IF($T$823="All sectors",W802,IF($T$823="Stationary",AI802,IF($T$823="Transportation",AR802,IF($T$823="Waste",AX802,IF($T$823="IPPU","",IF($T$823="AFOLU",BF802)))))),"")))))</f>
        <v/>
      </c>
      <c r="Y1012" s="124" t="str">
        <f>IF('Analysis_2-must not modify'!$T1012="","",IF($S$823="Total GHG",IF($T$823="All sectors",X190,IF($T$823="Stationary",AJ190,IF($T$823="Transportation",AS190,IF($T$823="Waste",AY190,"")))),IF($S$823="Per capita",IF($T$823="All sectors",X394,IF($T$823="Stationary",AJ394,IF($T$823="Transportation",AS394,IF($T$823="Waste",AY394,"")))),IF($S$823="Per unit land area (km2)",IF($T$823="All sectors",X598,IF($T$823="Stationary",AJ598,IF($T$823="Transportation",AS598,IF($T$823="Waste",AY598,"")))),IF($S$823="Per unit GDP ($m)",IF($T$823="All sectors",X802,IF($T$823="Stationary",AJ802,IF($T$823="Transportation",AS802,IF($T$823="Waste",AY802,"")))),"")))))</f>
        <v/>
      </c>
      <c r="Z1012" s="124" t="str">
        <f>IF('Analysis_2-must not modify'!$T1012="","",IF($S$823="Total GHG",IF($T$823="All sectors",Y190,IF($T$823="Stationary",AK190,IF($T$823="Transportation",AT190,""))),IF($S$823="Per capita",IF($T$823="All sectors",Y394,IF($T$823="Stationary",AK394,IF($T$823="Transportation",AT394,""))),IF($S$823="Per unit land area (km2)",IF($T$823="All sectors",Y598,IF($T$823="Stationary",AK598,IF($T$823="Transportation",AT598,""))),IF($S$823="Per unit GDP ($m)",IF($T$823="All sectors",Y802,IF($T$823="Stationary",AK802,IF($T$823="Transportation",AT802,""))),"")))))</f>
        <v/>
      </c>
      <c r="AA1012" s="124" t="str">
        <f>IF('Analysis_2-must not modify'!$T1012="","",IF($S$823="Total GHG",IF($T$823="All sectors","",IF($T$823="Stationary",AL190,"")),IF($S$823="Per capita",IF($T$823="All sectors","",IF($T$823="Stationary",AL394,"")),IF($S$823="Per unit land area (km2)",IF($T$823="All sectors","",IF($T$823="Stationary",AL598,"")),IF($S$823="Per unit GDP ($m)",IF($T$823="All sectors","",IF($T$823="Stationary",AL802,"")),"")))))</f>
        <v/>
      </c>
      <c r="AB1012" s="124" t="str">
        <f>IF('Analysis_2-must not modify'!$T1012="","",IF($S$823="Total GHG",IF($T$823="All sectors","",IF($T$823="Stationary",AM190,"")),IF($S$823="Per capita",IF($T$823="All sectors","",IF($T$823="Stationary",AM394,"")),IF($S$823="Per unit land area (km2)",IF($T$823="All sectors","",IF($T$823="Stationary",AM598,"")),IF($S$823="Per unit GDP ($m)",IF($T$823="All sectors","",IF($T$823="Stationary",AM802,"")),"")))))</f>
        <v/>
      </c>
      <c r="AC1012" s="124" t="str">
        <f>IF('Analysis_2-must not modify'!$T1012="","",IF($S$823="Total GHG",IF($T$823="All sectors","",IF($T$823="Stationary",AN190,"")),IF($S$823="Per capita",IF($T$823="All sectors","",IF($T$823="Stationary",AN394,"")),IF($S$823="Per unit land area (km2)",IF($T$823="All sectors","",IF($T$823="Stationary",AN598,"")),IF($S$823="Per unit GDP ($m)",IF($T$823="All sectors","",IF($T$823="Stationary",AN802,"")),"")))))</f>
        <v/>
      </c>
      <c r="AD1012" s="121" t="str">
        <f>IF(U1012&lt;X$1+1,U1012,IF('Analysis_2-must not modify'!$U1012="","",RANK('Analysis_2-must not modify'!$U1012,rankORIGINAL)+'Analysis_2-must not modify'!X$1))</f>
        <v/>
      </c>
      <c r="AE1012" s="50" t="str">
        <f t="shared" si="610"/>
        <v/>
      </c>
      <c r="AF1012" s="83" t="str">
        <f t="shared" ref="AF1012:AM1021" si="635">IF($S$823="Total GHG",AG190,IF($S$823="Per capita",AG394,IF($S$823="Per unit land area (km2)",AG598,IF($S$823="Per unit GDP ($m)",AG802,""))))</f>
        <v/>
      </c>
      <c r="AG1012" s="83" t="str">
        <f t="shared" si="635"/>
        <v/>
      </c>
      <c r="AH1012" s="83" t="str">
        <f t="shared" si="635"/>
        <v/>
      </c>
      <c r="AI1012" s="83" t="str">
        <f t="shared" si="635"/>
        <v/>
      </c>
      <c r="AJ1012" s="83" t="str">
        <f t="shared" si="635"/>
        <v/>
      </c>
      <c r="AK1012" s="83" t="str">
        <f t="shared" si="635"/>
        <v/>
      </c>
      <c r="AL1012" s="83" t="str">
        <f t="shared" si="635"/>
        <v/>
      </c>
      <c r="AM1012" s="83" t="str">
        <f t="shared" si="635"/>
        <v/>
      </c>
      <c r="AN1012" s="83" t="e">
        <f t="shared" ca="1" si="625"/>
        <v>#VALUE!</v>
      </c>
      <c r="AO1012" s="50" t="str">
        <f t="shared" si="612"/>
        <v/>
      </c>
      <c r="AP1012" s="83" t="str">
        <f t="shared" ref="AP1012:AT1021" si="636">IF($S$823="Total GHG",AP190,IF($S$823="Per capita",AP394,IF($S$823="Per unit land area (km2)",AP598,IF($S$823="Per unit GDP ($m)",AP802,""))))</f>
        <v/>
      </c>
      <c r="AQ1012" s="83" t="str">
        <f t="shared" si="636"/>
        <v/>
      </c>
      <c r="AR1012" s="83" t="str">
        <f t="shared" si="636"/>
        <v/>
      </c>
      <c r="AS1012" s="83" t="str">
        <f t="shared" si="636"/>
        <v/>
      </c>
      <c r="AT1012" s="83" t="str">
        <f t="shared" si="636"/>
        <v/>
      </c>
      <c r="AU1012" s="83" t="e">
        <f t="shared" ca="1" si="627"/>
        <v>#VALUE!</v>
      </c>
      <c r="AV1012" s="50" t="str">
        <f t="shared" si="614"/>
        <v/>
      </c>
      <c r="AW1012" s="83" t="str">
        <f t="shared" ref="AW1012:AZ1031" si="637">IF($S$823="Total GHG",AV190,IF($S$823="Per capita",AV394,IF($S$823="Per unit land area (km2)",AV598,IF($S$823="Per unit GDP ($m)",AV802,""))))</f>
        <v/>
      </c>
      <c r="AX1012" s="83" t="str">
        <f t="shared" si="637"/>
        <v/>
      </c>
      <c r="AY1012" s="83" t="str">
        <f t="shared" si="637"/>
        <v/>
      </c>
      <c r="AZ1012" s="83" t="str">
        <f t="shared" si="637"/>
        <v/>
      </c>
      <c r="BA1012" s="83" t="e">
        <f t="shared" ca="1" si="629"/>
        <v>#VALUE!</v>
      </c>
      <c r="BB1012" s="50" t="str">
        <f t="shared" si="615"/>
        <v/>
      </c>
      <c r="BC1012" s="83" t="str">
        <f t="shared" si="630"/>
        <v/>
      </c>
      <c r="BD1012" s="83" t="str">
        <f t="shared" si="631"/>
        <v/>
      </c>
      <c r="BE1012" s="83" t="e">
        <f t="shared" ca="1" si="632"/>
        <v>#VALUE!</v>
      </c>
      <c r="BF1012" s="50" t="str">
        <f t="shared" si="616"/>
        <v/>
      </c>
    </row>
    <row r="1013" spans="1:58" ht="15" customHeight="1">
      <c r="A1013" s="25">
        <f t="shared" si="608"/>
        <v>62</v>
      </c>
      <c r="B1013" s="25">
        <v>182</v>
      </c>
      <c r="C1013" s="112" t="str">
        <f t="shared" si="622"/>
        <v>0_0</v>
      </c>
      <c r="D1013" s="112">
        <f>IFERROR(VLOOKUP($C1013,'Analysis-must not modify'!$C:$G,4,FALSE),"")</f>
        <v>0</v>
      </c>
      <c r="E1013" s="112">
        <f>IFERROR(VLOOKUP($C1013,'Analysis-must not modify'!$C:$G,5,FALSE),"")</f>
        <v>0</v>
      </c>
      <c r="F1013" s="112">
        <f t="shared" si="600"/>
        <v>0</v>
      </c>
      <c r="G1013" s="121">
        <f>VLOOKUP(C1013,'Analysis-must not modify'!C:D,2,FALSE)</f>
        <v>0</v>
      </c>
      <c r="H1013" s="121">
        <f>VLOOKUP(C1013,'Analysis-must not modify'!C:FF,160,FALSE)</f>
        <v>0</v>
      </c>
      <c r="I1013" s="121" t="str">
        <f>VLOOKUP(C1013,'Analysis-must not modify'!C:FI,161,FALSE)</f>
        <v/>
      </c>
      <c r="J1013" s="121" t="str">
        <f>VLOOKUP(C1013,'Analysis-must not modify'!C:FI,162,FALSE)</f>
        <v/>
      </c>
      <c r="K1013" s="121" t="str">
        <f>VLOOKUP(C1013,'Analysis-must not modify'!C:FI,163,FALSE)</f>
        <v/>
      </c>
      <c r="L1013" s="121">
        <f t="shared" si="601"/>
        <v>1</v>
      </c>
      <c r="M1013" s="121">
        <f t="shared" si="602"/>
        <v>1</v>
      </c>
      <c r="N1013" s="121">
        <f t="shared" si="603"/>
        <v>1</v>
      </c>
      <c r="O1013" s="121">
        <f t="shared" si="604"/>
        <v>1</v>
      </c>
      <c r="P1013" s="121">
        <f t="shared" si="609"/>
        <v>1</v>
      </c>
      <c r="Q1013" s="121">
        <f t="shared" si="605"/>
        <v>0</v>
      </c>
      <c r="R1013" s="121" t="str">
        <f t="shared" si="606"/>
        <v/>
      </c>
      <c r="S1013" s="122" t="str">
        <f t="shared" si="607"/>
        <v/>
      </c>
      <c r="T1013" s="121" t="str">
        <f t="shared" si="623"/>
        <v/>
      </c>
      <c r="U1013" s="121" t="str">
        <f>IFERROR(IF('Analysis_2-must not modify'!$R1013="","",IF($S$823="Total GHG",IF($T$823="All sectors",AA191,IF($T$823="Stationary",AB191,IF($T$823="Transportation",AC191,IF($T$823="Waste",AD191,IF($T$823="IPPU",AE191,Iif($T$823="AFOLU",AF191)))))),IF($S$823="Per capita",IF($T$823="All sectors",AA395,IF($T$823="Stationary",AB395,IF($T$823="Transportation",AC395,IF($T$823="Waste",AD395,IF($T$823="IPPU",AE395,IF($T$823="AFOLU",AF395)))))),IF($S$823="Per unit land area (km2)",IF($T$823="All sectors",AA599,IF($T$823="Stationary",AB599,IF($T$823="Transportation",AC599,IF($T$823="Waste",AD599,IF($T$823="IPPU",AE599,IF($T$823="AFOLU",AF599)))))),IF($S$823="Per unit GDP ($m)",IF($T$823="All sectors",AA803,IF($T$823="Stationary",AB803,IF($T$823="Transportation",AC803,IF($T$823="Waste",AD803,IF($T$823="IPPU",AE803,IF($T$823="AFOLU",AF803)))))),""))))),"")</f>
        <v/>
      </c>
      <c r="V1013" s="124" t="str">
        <f>IF('Analysis_2-must not modify'!$T1013="","",IF($S$823="Total GHG",IF($T$823="All sectors",U191,IF($T$823="Stationary",AG191,IF($T$823="Transportation",AP191,IF($T$823="Waste",AV191,IF($T$823="IPPU",BA191,Iif($T$823="AFOLU",BD191)))))),IF($S$823="Per capita",IF($T$823="All sectors",U395,IF($T$823="Stationary",AG395,IF($T$823="Transportation",AP395,IF($T$823="Waste",AV395,IF($T$823="IPPU",BA395,IF($T$823="AFOLU",BD395)))))),IF($S$823="Per unit land area (km2)",IF($T$823="All sectors",U599,IF($T$823="Stationary",AG599,IF($T$823="Transportation",AP599,IF($T$823="Waste",AV599,IF($T$823="IPPU",BA599,Iif($T$823="AFOLU",BD599)))))),IF($S$823="Per unit GDP ($m)",IF($T$823="All sectors",U803,IF($T$823="Stationary",AG803,IF($T$823="Transportation",AP803,IF($T$823="Waste",AV803,IF($T$823="IPPU",BA191,IF($T$823="AFOLU",BD803)))))),"")))))</f>
        <v/>
      </c>
      <c r="W1013" s="124" t="str">
        <f>IF('Analysis_2-must not modify'!$T1013="","",IF($S$823="Total GHG",IF($T$823="All sectors",V191,IF($T$823="Stationary",AH191,IF($T$823="Transportation",AQ191,IF($T$823="Waste",AW191,IF($T$823="IPPU",BB191,Iif($T$823="AFOLU",BE191)))))),IF($S$823="Per capita",IF($T$823="All sectors",V395,IF($T$823="Stationary",AH395,IF($T$823="Transportation",AQ395,IF($T$823="Waste",AW395,IF($T$823="IPPU",BB395,IF($T$823="AFOLU",BE395)))))),IF($S$823="Per unit land area (km2)",IF($T$823="All sectors",V599,IF($T$823="Stationary",AH599,IF($T$823="Transportation",AQ599,IF($T$823="Waste",AW599,IF($T$823="IPPU",BB599,Iif($T$823="AFOLU",BE599)))))),IF($S$823="Per unit GDP ($m)",IF($T$823="All sectors",V803,IF($T$823="Stationary",AH803,IF($T$823="Transportation",AQ803,IF($T$823="Waste",AW803,IF($T$823="IPPU",BB191,IF($T$823="AFOLU",BE803)))))),"")))))</f>
        <v/>
      </c>
      <c r="X1013" s="124" t="str">
        <f>IF('Analysis_2-must not modify'!$T1013="","",IF($S$823="Total GHG",IF($T$823="All sectors",W191,IF($T$823="Stationary",AI191,IF($T$823="Transportation",AR191,IF($T$823="Waste",AX191,IF($T$823="IPPU","",IF($T$823="AFOLU",BF191)))))),IF($S$823="Per capita",IF($T$823="All sectors",W395,IF($T$823="Stationary",AI395,IF($T$823="Transportation",AR395,IF($T$823="Waste",AX395,IF($T$823="IPPU","",IF($T$823="AFOLU",BF395)))))),IF($S$823="Per unit land area (km2)",IF($T$823="All sectors",W599,IF($T$823="Stationary",AI599,IF($T$823="Transportation",AR599,IF($T$823="Waste",AX599,IF($T$823="IPPU","",IF($T$823="AFOLU",BF599)))))),IF($S$823="Per unit GDP ($m)",IF($T$823="All sectors",W803,IF($T$823="Stationary",AI803,IF($T$823="Transportation",AR803,IF($T$823="Waste",AX803,IF($T$823="IPPU","",IF($T$823="AFOLU",BF803)))))),"")))))</f>
        <v/>
      </c>
      <c r="Y1013" s="124" t="str">
        <f>IF('Analysis_2-must not modify'!$T1013="","",IF($S$823="Total GHG",IF($T$823="All sectors",X191,IF($T$823="Stationary",AJ191,IF($T$823="Transportation",AS191,IF($T$823="Waste",AY191,"")))),IF($S$823="Per capita",IF($T$823="All sectors",X395,IF($T$823="Stationary",AJ395,IF($T$823="Transportation",AS395,IF($T$823="Waste",AY395,"")))),IF($S$823="Per unit land area (km2)",IF($T$823="All sectors",X599,IF($T$823="Stationary",AJ599,IF($T$823="Transportation",AS599,IF($T$823="Waste",AY599,"")))),IF($S$823="Per unit GDP ($m)",IF($T$823="All sectors",X803,IF($T$823="Stationary",AJ803,IF($T$823="Transportation",AS803,IF($T$823="Waste",AY803,"")))),"")))))</f>
        <v/>
      </c>
      <c r="Z1013" s="124" t="str">
        <f>IF('Analysis_2-must not modify'!$T1013="","",IF($S$823="Total GHG",IF($T$823="All sectors",Y191,IF($T$823="Stationary",AK191,IF($T$823="Transportation",AT191,""))),IF($S$823="Per capita",IF($T$823="All sectors",Y395,IF($T$823="Stationary",AK395,IF($T$823="Transportation",AT395,""))),IF($S$823="Per unit land area (km2)",IF($T$823="All sectors",Y599,IF($T$823="Stationary",AK599,IF($T$823="Transportation",AT599,""))),IF($S$823="Per unit GDP ($m)",IF($T$823="All sectors",Y803,IF($T$823="Stationary",AK803,IF($T$823="Transportation",AT803,""))),"")))))</f>
        <v/>
      </c>
      <c r="AA1013" s="124" t="str">
        <f>IF('Analysis_2-must not modify'!$T1013="","",IF($S$823="Total GHG",IF($T$823="All sectors","",IF($T$823="Stationary",AL191,"")),IF($S$823="Per capita",IF($T$823="All sectors","",IF($T$823="Stationary",AL395,"")),IF($S$823="Per unit land area (km2)",IF($T$823="All sectors","",IF($T$823="Stationary",AL599,"")),IF($S$823="Per unit GDP ($m)",IF($T$823="All sectors","",IF($T$823="Stationary",AL803,"")),"")))))</f>
        <v/>
      </c>
      <c r="AB1013" s="124" t="str">
        <f>IF('Analysis_2-must not modify'!$T1013="","",IF($S$823="Total GHG",IF($T$823="All sectors","",IF($T$823="Stationary",AM191,"")),IF($S$823="Per capita",IF($T$823="All sectors","",IF($T$823="Stationary",AM395,"")),IF($S$823="Per unit land area (km2)",IF($T$823="All sectors","",IF($T$823="Stationary",AM599,"")),IF($S$823="Per unit GDP ($m)",IF($T$823="All sectors","",IF($T$823="Stationary",AM803,"")),"")))))</f>
        <v/>
      </c>
      <c r="AC1013" s="124" t="str">
        <f>IF('Analysis_2-must not modify'!$T1013="","",IF($S$823="Total GHG",IF($T$823="All sectors","",IF($T$823="Stationary",AN191,"")),IF($S$823="Per capita",IF($T$823="All sectors","",IF($T$823="Stationary",AN395,"")),IF($S$823="Per unit land area (km2)",IF($T$823="All sectors","",IF($T$823="Stationary",AN599,"")),IF($S$823="Per unit GDP ($m)",IF($T$823="All sectors","",IF($T$823="Stationary",AN803,"")),"")))))</f>
        <v/>
      </c>
      <c r="AD1013" s="121" t="str">
        <f>IF(U1013&lt;X$1+1,U1013,IF('Analysis_2-must not modify'!$U1013="","",RANK('Analysis_2-must not modify'!$U1013,rankORIGINAL)+'Analysis_2-must not modify'!X$1))</f>
        <v/>
      </c>
      <c r="AE1013" s="50" t="str">
        <f t="shared" si="610"/>
        <v/>
      </c>
      <c r="AF1013" s="83" t="str">
        <f t="shared" si="635"/>
        <v/>
      </c>
      <c r="AG1013" s="83" t="str">
        <f t="shared" si="635"/>
        <v/>
      </c>
      <c r="AH1013" s="83" t="str">
        <f t="shared" si="635"/>
        <v/>
      </c>
      <c r="AI1013" s="83" t="str">
        <f t="shared" si="635"/>
        <v/>
      </c>
      <c r="AJ1013" s="83" t="str">
        <f t="shared" si="635"/>
        <v/>
      </c>
      <c r="AK1013" s="83" t="str">
        <f t="shared" si="635"/>
        <v/>
      </c>
      <c r="AL1013" s="83" t="str">
        <f t="shared" si="635"/>
        <v/>
      </c>
      <c r="AM1013" s="83" t="str">
        <f t="shared" si="635"/>
        <v/>
      </c>
      <c r="AN1013" s="83" t="e">
        <f t="shared" ca="1" si="625"/>
        <v>#VALUE!</v>
      </c>
      <c r="AO1013" s="50" t="str">
        <f t="shared" si="612"/>
        <v/>
      </c>
      <c r="AP1013" s="83" t="str">
        <f t="shared" si="636"/>
        <v/>
      </c>
      <c r="AQ1013" s="83" t="str">
        <f t="shared" si="636"/>
        <v/>
      </c>
      <c r="AR1013" s="83" t="str">
        <f t="shared" si="636"/>
        <v/>
      </c>
      <c r="AS1013" s="83" t="str">
        <f t="shared" si="636"/>
        <v/>
      </c>
      <c r="AT1013" s="83" t="str">
        <f t="shared" si="636"/>
        <v/>
      </c>
      <c r="AU1013" s="83" t="e">
        <f t="shared" ca="1" si="627"/>
        <v>#VALUE!</v>
      </c>
      <c r="AV1013" s="50" t="str">
        <f t="shared" si="614"/>
        <v/>
      </c>
      <c r="AW1013" s="83" t="str">
        <f t="shared" si="637"/>
        <v/>
      </c>
      <c r="AX1013" s="83" t="str">
        <f t="shared" si="637"/>
        <v/>
      </c>
      <c r="AY1013" s="83" t="str">
        <f t="shared" si="637"/>
        <v/>
      </c>
      <c r="AZ1013" s="83" t="str">
        <f t="shared" si="637"/>
        <v/>
      </c>
      <c r="BA1013" s="83" t="e">
        <f t="shared" ca="1" si="629"/>
        <v>#VALUE!</v>
      </c>
      <c r="BB1013" s="50" t="str">
        <f t="shared" si="615"/>
        <v/>
      </c>
      <c r="BC1013" s="83" t="str">
        <f t="shared" si="630"/>
        <v/>
      </c>
      <c r="BD1013" s="83" t="str">
        <f t="shared" si="631"/>
        <v/>
      </c>
      <c r="BE1013" s="83" t="e">
        <f t="shared" ca="1" si="632"/>
        <v>#VALUE!</v>
      </c>
      <c r="BF1013" s="50" t="str">
        <f t="shared" si="616"/>
        <v/>
      </c>
    </row>
    <row r="1014" spans="1:58" ht="15" customHeight="1">
      <c r="A1014" s="25">
        <f t="shared" si="608"/>
        <v>62</v>
      </c>
      <c r="B1014" s="25">
        <v>183</v>
      </c>
      <c r="C1014" s="112" t="str">
        <f t="shared" si="622"/>
        <v>0_0</v>
      </c>
      <c r="D1014" s="112">
        <f>IFERROR(VLOOKUP($C1014,'Analysis-must not modify'!$C:$G,4,FALSE),"")</f>
        <v>0</v>
      </c>
      <c r="E1014" s="112">
        <f>IFERROR(VLOOKUP($C1014,'Analysis-must not modify'!$C:$G,5,FALSE),"")</f>
        <v>0</v>
      </c>
      <c r="F1014" s="112">
        <f t="shared" si="600"/>
        <v>0</v>
      </c>
      <c r="G1014" s="121">
        <f>VLOOKUP(C1014,'Analysis-must not modify'!C:D,2,FALSE)</f>
        <v>0</v>
      </c>
      <c r="H1014" s="121">
        <f>VLOOKUP(C1014,'Analysis-must not modify'!C:FF,160,FALSE)</f>
        <v>0</v>
      </c>
      <c r="I1014" s="121" t="str">
        <f>VLOOKUP(C1014,'Analysis-must not modify'!C:FI,161,FALSE)</f>
        <v/>
      </c>
      <c r="J1014" s="121" t="str">
        <f>VLOOKUP(C1014,'Analysis-must not modify'!C:FI,162,FALSE)</f>
        <v/>
      </c>
      <c r="K1014" s="121" t="str">
        <f>VLOOKUP(C1014,'Analysis-must not modify'!C:FI,163,FALSE)</f>
        <v/>
      </c>
      <c r="L1014" s="121">
        <f t="shared" si="601"/>
        <v>1</v>
      </c>
      <c r="M1014" s="121">
        <f t="shared" si="602"/>
        <v>1</v>
      </c>
      <c r="N1014" s="121">
        <f t="shared" si="603"/>
        <v>1</v>
      </c>
      <c r="O1014" s="121">
        <f t="shared" si="604"/>
        <v>1</v>
      </c>
      <c r="P1014" s="121">
        <f t="shared" si="609"/>
        <v>1</v>
      </c>
      <c r="Q1014" s="121">
        <f t="shared" si="605"/>
        <v>0</v>
      </c>
      <c r="R1014" s="121" t="str">
        <f t="shared" si="606"/>
        <v/>
      </c>
      <c r="S1014" s="122" t="str">
        <f t="shared" si="607"/>
        <v/>
      </c>
      <c r="T1014" s="121" t="str">
        <f t="shared" si="623"/>
        <v/>
      </c>
      <c r="U1014" s="121" t="str">
        <f>IFERROR(IF('Analysis_2-must not modify'!$R1014="","",IF($S$823="Total GHG",IF($T$823="All sectors",AA192,IF($T$823="Stationary",AB192,IF($T$823="Transportation",AC192,IF($T$823="Waste",AD192,IF($T$823="IPPU",AE192,Iif($T$823="AFOLU",AF192)))))),IF($S$823="Per capita",IF($T$823="All sectors",AA396,IF($T$823="Stationary",AB396,IF($T$823="Transportation",AC396,IF($T$823="Waste",AD396,IF($T$823="IPPU",AE396,IF($T$823="AFOLU",AF396)))))),IF($S$823="Per unit land area (km2)",IF($T$823="All sectors",AA600,IF($T$823="Stationary",AB600,IF($T$823="Transportation",AC600,IF($T$823="Waste",AD600,IF($T$823="IPPU",AE600,IF($T$823="AFOLU",AF600)))))),IF($S$823="Per unit GDP ($m)",IF($T$823="All sectors",AA804,IF($T$823="Stationary",AB804,IF($T$823="Transportation",AC804,IF($T$823="Waste",AD804,IF($T$823="IPPU",AE804,IF($T$823="AFOLU",AF804)))))),""))))),"")</f>
        <v/>
      </c>
      <c r="V1014" s="124" t="str">
        <f>IF('Analysis_2-must not modify'!$T1014="","",IF($S$823="Total GHG",IF($T$823="All sectors",U192,IF($T$823="Stationary",AG192,IF($T$823="Transportation",AP192,IF($T$823="Waste",AV192,IF($T$823="IPPU",BA192,Iif($T$823="AFOLU",BD192)))))),IF($S$823="Per capita",IF($T$823="All sectors",U396,IF($T$823="Stationary",AG396,IF($T$823="Transportation",AP396,IF($T$823="Waste",AV396,IF($T$823="IPPU",BA396,IF($T$823="AFOLU",BD396)))))),IF($S$823="Per unit land area (km2)",IF($T$823="All sectors",U600,IF($T$823="Stationary",AG600,IF($T$823="Transportation",AP600,IF($T$823="Waste",AV600,IF($T$823="IPPU",BA600,Iif($T$823="AFOLU",BD600)))))),IF($S$823="Per unit GDP ($m)",IF($T$823="All sectors",U804,IF($T$823="Stationary",AG804,IF($T$823="Transportation",AP804,IF($T$823="Waste",AV804,IF($T$823="IPPU",BA192,IF($T$823="AFOLU",BD804)))))),"")))))</f>
        <v/>
      </c>
      <c r="W1014" s="124" t="str">
        <f>IF('Analysis_2-must not modify'!$T1014="","",IF($S$823="Total GHG",IF($T$823="All sectors",V192,IF($T$823="Stationary",AH192,IF($T$823="Transportation",AQ192,IF($T$823="Waste",AW192,IF($T$823="IPPU",BB192,Iif($T$823="AFOLU",BE192)))))),IF($S$823="Per capita",IF($T$823="All sectors",V396,IF($T$823="Stationary",AH396,IF($T$823="Transportation",AQ396,IF($T$823="Waste",AW396,IF($T$823="IPPU",BB396,IF($T$823="AFOLU",BE396)))))),IF($S$823="Per unit land area (km2)",IF($T$823="All sectors",V600,IF($T$823="Stationary",AH600,IF($T$823="Transportation",AQ600,IF($T$823="Waste",AW600,IF($T$823="IPPU",BB600,Iif($T$823="AFOLU",BE600)))))),IF($S$823="Per unit GDP ($m)",IF($T$823="All sectors",V804,IF($T$823="Stationary",AH804,IF($T$823="Transportation",AQ804,IF($T$823="Waste",AW804,IF($T$823="IPPU",BB192,IF($T$823="AFOLU",BE804)))))),"")))))</f>
        <v/>
      </c>
      <c r="X1014" s="124" t="str">
        <f>IF('Analysis_2-must not modify'!$T1014="","",IF($S$823="Total GHG",IF($T$823="All sectors",W192,IF($T$823="Stationary",AI192,IF($T$823="Transportation",AR192,IF($T$823="Waste",AX192,IF($T$823="IPPU","",IF($T$823="AFOLU",BF192)))))),IF($S$823="Per capita",IF($T$823="All sectors",W396,IF($T$823="Stationary",AI396,IF($T$823="Transportation",AR396,IF($T$823="Waste",AX396,IF($T$823="IPPU","",IF($T$823="AFOLU",BF396)))))),IF($S$823="Per unit land area (km2)",IF($T$823="All sectors",W600,IF($T$823="Stationary",AI600,IF($T$823="Transportation",AR600,IF($T$823="Waste",AX600,IF($T$823="IPPU","",IF($T$823="AFOLU",BF600)))))),IF($S$823="Per unit GDP ($m)",IF($T$823="All sectors",W804,IF($T$823="Stationary",AI804,IF($T$823="Transportation",AR804,IF($T$823="Waste",AX804,IF($T$823="IPPU","",IF($T$823="AFOLU",BF804)))))),"")))))</f>
        <v/>
      </c>
      <c r="Y1014" s="124" t="str">
        <f>IF('Analysis_2-must not modify'!$T1014="","",IF($S$823="Total GHG",IF($T$823="All sectors",X192,IF($T$823="Stationary",AJ192,IF($T$823="Transportation",AS192,IF($T$823="Waste",AY192,"")))),IF($S$823="Per capita",IF($T$823="All sectors",X396,IF($T$823="Stationary",AJ396,IF($T$823="Transportation",AS396,IF($T$823="Waste",AY396,"")))),IF($S$823="Per unit land area (km2)",IF($T$823="All sectors",X600,IF($T$823="Stationary",AJ600,IF($T$823="Transportation",AS600,IF($T$823="Waste",AY600,"")))),IF($S$823="Per unit GDP ($m)",IF($T$823="All sectors",X804,IF($T$823="Stationary",AJ804,IF($T$823="Transportation",AS804,IF($T$823="Waste",AY804,"")))),"")))))</f>
        <v/>
      </c>
      <c r="Z1014" s="124" t="str">
        <f>IF('Analysis_2-must not modify'!$T1014="","",IF($S$823="Total GHG",IF($T$823="All sectors",Y192,IF($T$823="Stationary",AK192,IF($T$823="Transportation",AT192,""))),IF($S$823="Per capita",IF($T$823="All sectors",Y396,IF($T$823="Stationary",AK396,IF($T$823="Transportation",AT396,""))),IF($S$823="Per unit land area (km2)",IF($T$823="All sectors",Y600,IF($T$823="Stationary",AK600,IF($T$823="Transportation",AT600,""))),IF($S$823="Per unit GDP ($m)",IF($T$823="All sectors",Y804,IF($T$823="Stationary",AK804,IF($T$823="Transportation",AT804,""))),"")))))</f>
        <v/>
      </c>
      <c r="AA1014" s="124" t="str">
        <f>IF('Analysis_2-must not modify'!$T1014="","",IF($S$823="Total GHG",IF($T$823="All sectors","",IF($T$823="Stationary",AL192,"")),IF($S$823="Per capita",IF($T$823="All sectors","",IF($T$823="Stationary",AL396,"")),IF($S$823="Per unit land area (km2)",IF($T$823="All sectors","",IF($T$823="Stationary",AL600,"")),IF($S$823="Per unit GDP ($m)",IF($T$823="All sectors","",IF($T$823="Stationary",AL804,"")),"")))))</f>
        <v/>
      </c>
      <c r="AB1014" s="124" t="str">
        <f>IF('Analysis_2-must not modify'!$T1014="","",IF($S$823="Total GHG",IF($T$823="All sectors","",IF($T$823="Stationary",AM192,"")),IF($S$823="Per capita",IF($T$823="All sectors","",IF($T$823="Stationary",AM396,"")),IF($S$823="Per unit land area (km2)",IF($T$823="All sectors","",IF($T$823="Stationary",AM600,"")),IF($S$823="Per unit GDP ($m)",IF($T$823="All sectors","",IF($T$823="Stationary",AM804,"")),"")))))</f>
        <v/>
      </c>
      <c r="AC1014" s="124" t="str">
        <f>IF('Analysis_2-must not modify'!$T1014="","",IF($S$823="Total GHG",IF($T$823="All sectors","",IF($T$823="Stationary",AN192,"")),IF($S$823="Per capita",IF($T$823="All sectors","",IF($T$823="Stationary",AN396,"")),IF($S$823="Per unit land area (km2)",IF($T$823="All sectors","",IF($T$823="Stationary",AN600,"")),IF($S$823="Per unit GDP ($m)",IF($T$823="All sectors","",IF($T$823="Stationary",AN804,"")),"")))))</f>
        <v/>
      </c>
      <c r="AD1014" s="121" t="str">
        <f>IF(U1014&lt;X$1+1,U1014,IF('Analysis_2-must not modify'!$U1014="","",RANK('Analysis_2-must not modify'!$U1014,rankORIGINAL)+'Analysis_2-must not modify'!X$1))</f>
        <v/>
      </c>
      <c r="AE1014" s="50" t="str">
        <f t="shared" si="610"/>
        <v/>
      </c>
      <c r="AF1014" s="83" t="str">
        <f t="shared" si="635"/>
        <v/>
      </c>
      <c r="AG1014" s="83" t="str">
        <f t="shared" si="635"/>
        <v/>
      </c>
      <c r="AH1014" s="83" t="str">
        <f t="shared" si="635"/>
        <v/>
      </c>
      <c r="AI1014" s="83" t="str">
        <f t="shared" si="635"/>
        <v/>
      </c>
      <c r="AJ1014" s="83" t="str">
        <f t="shared" si="635"/>
        <v/>
      </c>
      <c r="AK1014" s="83" t="str">
        <f t="shared" si="635"/>
        <v/>
      </c>
      <c r="AL1014" s="83" t="str">
        <f t="shared" si="635"/>
        <v/>
      </c>
      <c r="AM1014" s="83" t="str">
        <f t="shared" si="635"/>
        <v/>
      </c>
      <c r="AN1014" s="83" t="e">
        <f t="shared" ca="1" si="625"/>
        <v>#VALUE!</v>
      </c>
      <c r="AO1014" s="50" t="str">
        <f t="shared" si="612"/>
        <v/>
      </c>
      <c r="AP1014" s="83" t="str">
        <f t="shared" si="636"/>
        <v/>
      </c>
      <c r="AQ1014" s="83" t="str">
        <f t="shared" si="636"/>
        <v/>
      </c>
      <c r="AR1014" s="83" t="str">
        <f t="shared" si="636"/>
        <v/>
      </c>
      <c r="AS1014" s="83" t="str">
        <f t="shared" si="636"/>
        <v/>
      </c>
      <c r="AT1014" s="83" t="str">
        <f t="shared" si="636"/>
        <v/>
      </c>
      <c r="AU1014" s="83" t="e">
        <f t="shared" ca="1" si="627"/>
        <v>#VALUE!</v>
      </c>
      <c r="AV1014" s="50" t="str">
        <f t="shared" si="614"/>
        <v/>
      </c>
      <c r="AW1014" s="83" t="str">
        <f t="shared" si="637"/>
        <v/>
      </c>
      <c r="AX1014" s="83" t="str">
        <f t="shared" si="637"/>
        <v/>
      </c>
      <c r="AY1014" s="83" t="str">
        <f t="shared" si="637"/>
        <v/>
      </c>
      <c r="AZ1014" s="83" t="str">
        <f t="shared" si="637"/>
        <v/>
      </c>
      <c r="BA1014" s="83" t="e">
        <f t="shared" ca="1" si="629"/>
        <v>#VALUE!</v>
      </c>
      <c r="BB1014" s="50" t="str">
        <f t="shared" si="615"/>
        <v/>
      </c>
      <c r="BC1014" s="83" t="str">
        <f t="shared" si="630"/>
        <v/>
      </c>
      <c r="BD1014" s="83" t="str">
        <f t="shared" si="631"/>
        <v/>
      </c>
      <c r="BE1014" s="83" t="e">
        <f t="shared" ca="1" si="632"/>
        <v>#VALUE!</v>
      </c>
      <c r="BF1014" s="50" t="str">
        <f t="shared" si="616"/>
        <v/>
      </c>
    </row>
    <row r="1015" spans="1:58" ht="15" customHeight="1">
      <c r="A1015" s="25">
        <f t="shared" si="608"/>
        <v>62</v>
      </c>
      <c r="B1015" s="25">
        <v>184</v>
      </c>
      <c r="C1015" s="112" t="str">
        <f t="shared" si="622"/>
        <v>0_0</v>
      </c>
      <c r="D1015" s="112">
        <f>IFERROR(VLOOKUP($C1015,'Analysis-must not modify'!$C:$G,4,FALSE),"")</f>
        <v>0</v>
      </c>
      <c r="E1015" s="112">
        <f>IFERROR(VLOOKUP($C1015,'Analysis-must not modify'!$C:$G,5,FALSE),"")</f>
        <v>0</v>
      </c>
      <c r="F1015" s="112">
        <f t="shared" si="600"/>
        <v>0</v>
      </c>
      <c r="G1015" s="121">
        <f>VLOOKUP(C1015,'Analysis-must not modify'!C:D,2,FALSE)</f>
        <v>0</v>
      </c>
      <c r="H1015" s="121">
        <f>VLOOKUP(C1015,'Analysis-must not modify'!C:FF,160,FALSE)</f>
        <v>0</v>
      </c>
      <c r="I1015" s="121" t="str">
        <f>VLOOKUP(C1015,'Analysis-must not modify'!C:FI,161,FALSE)</f>
        <v/>
      </c>
      <c r="J1015" s="121" t="str">
        <f>VLOOKUP(C1015,'Analysis-must not modify'!C:FI,162,FALSE)</f>
        <v/>
      </c>
      <c r="K1015" s="121" t="str">
        <f>VLOOKUP(C1015,'Analysis-must not modify'!C:FI,163,FALSE)</f>
        <v/>
      </c>
      <c r="L1015" s="121">
        <f t="shared" si="601"/>
        <v>1</v>
      </c>
      <c r="M1015" s="121">
        <f t="shared" si="602"/>
        <v>1</v>
      </c>
      <c r="N1015" s="121">
        <f t="shared" si="603"/>
        <v>1</v>
      </c>
      <c r="O1015" s="121">
        <f t="shared" si="604"/>
        <v>1</v>
      </c>
      <c r="P1015" s="121">
        <f t="shared" si="609"/>
        <v>1</v>
      </c>
      <c r="Q1015" s="121">
        <f t="shared" si="605"/>
        <v>0</v>
      </c>
      <c r="R1015" s="121" t="str">
        <f t="shared" si="606"/>
        <v/>
      </c>
      <c r="S1015" s="122" t="str">
        <f t="shared" si="607"/>
        <v/>
      </c>
      <c r="T1015" s="121" t="str">
        <f t="shared" si="623"/>
        <v/>
      </c>
      <c r="U1015" s="121" t="str">
        <f>IFERROR(IF('Analysis_2-must not modify'!$R1015="","",IF($S$823="Total GHG",IF($T$823="All sectors",AA193,IF($T$823="Stationary",AB193,IF($T$823="Transportation",AC193,IF($T$823="Waste",AD193,IF($T$823="IPPU",AE193,Iif($T$823="AFOLU",AF193)))))),IF($S$823="Per capita",IF($T$823="All sectors",AA397,IF($T$823="Stationary",AB397,IF($T$823="Transportation",AC397,IF($T$823="Waste",AD397,IF($T$823="IPPU",AE397,IF($T$823="AFOLU",AF397)))))),IF($S$823="Per unit land area (km2)",IF($T$823="All sectors",AA601,IF($T$823="Stationary",AB601,IF($T$823="Transportation",AC601,IF($T$823="Waste",AD601,IF($T$823="IPPU",AE601,IF($T$823="AFOLU",AF601)))))),IF($S$823="Per unit GDP ($m)",IF($T$823="All sectors",AA805,IF($T$823="Stationary",AB805,IF($T$823="Transportation",AC805,IF($T$823="Waste",AD805,IF($T$823="IPPU",AE805,IF($T$823="AFOLU",AF805)))))),""))))),"")</f>
        <v/>
      </c>
      <c r="V1015" s="124" t="str">
        <f>IF('Analysis_2-must not modify'!$T1015="","",IF($S$823="Total GHG",IF($T$823="All sectors",U193,IF($T$823="Stationary",AG193,IF($T$823="Transportation",AP193,IF($T$823="Waste",AV193,IF($T$823="IPPU",BA193,Iif($T$823="AFOLU",BD193)))))),IF($S$823="Per capita",IF($T$823="All sectors",U397,IF($T$823="Stationary",AG397,IF($T$823="Transportation",AP397,IF($T$823="Waste",AV397,IF($T$823="IPPU",BA397,IF($T$823="AFOLU",BD397)))))),IF($S$823="Per unit land area (km2)",IF($T$823="All sectors",U601,IF($T$823="Stationary",AG601,IF($T$823="Transportation",AP601,IF($T$823="Waste",AV601,IF($T$823="IPPU",BA601,Iif($T$823="AFOLU",BD601)))))),IF($S$823="Per unit GDP ($m)",IF($T$823="All sectors",U805,IF($T$823="Stationary",AG805,IF($T$823="Transportation",AP805,IF($T$823="Waste",AV805,IF($T$823="IPPU",BA193,IF($T$823="AFOLU",BD805)))))),"")))))</f>
        <v/>
      </c>
      <c r="W1015" s="124" t="str">
        <f>IF('Analysis_2-must not modify'!$T1015="","",IF($S$823="Total GHG",IF($T$823="All sectors",V193,IF($T$823="Stationary",AH193,IF($T$823="Transportation",AQ193,IF($T$823="Waste",AW193,IF($T$823="IPPU",BB193,Iif($T$823="AFOLU",BE193)))))),IF($S$823="Per capita",IF($T$823="All sectors",V397,IF($T$823="Stationary",AH397,IF($T$823="Transportation",AQ397,IF($T$823="Waste",AW397,IF($T$823="IPPU",BB397,IF($T$823="AFOLU",BE397)))))),IF($S$823="Per unit land area (km2)",IF($T$823="All sectors",V601,IF($T$823="Stationary",AH601,IF($T$823="Transportation",AQ601,IF($T$823="Waste",AW601,IF($T$823="IPPU",BB601,Iif($T$823="AFOLU",BE601)))))),IF($S$823="Per unit GDP ($m)",IF($T$823="All sectors",V805,IF($T$823="Stationary",AH805,IF($T$823="Transportation",AQ805,IF($T$823="Waste",AW805,IF($T$823="IPPU",BB193,IF($T$823="AFOLU",BE805)))))),"")))))</f>
        <v/>
      </c>
      <c r="X1015" s="124" t="str">
        <f>IF('Analysis_2-must not modify'!$T1015="","",IF($S$823="Total GHG",IF($T$823="All sectors",W193,IF($T$823="Stationary",AI193,IF($T$823="Transportation",AR193,IF($T$823="Waste",AX193,IF($T$823="IPPU","",IF($T$823="AFOLU",BF193)))))),IF($S$823="Per capita",IF($T$823="All sectors",W397,IF($T$823="Stationary",AI397,IF($T$823="Transportation",AR397,IF($T$823="Waste",AX397,IF($T$823="IPPU","",IF($T$823="AFOLU",BF397)))))),IF($S$823="Per unit land area (km2)",IF($T$823="All sectors",W601,IF($T$823="Stationary",AI601,IF($T$823="Transportation",AR601,IF($T$823="Waste",AX601,IF($T$823="IPPU","",IF($T$823="AFOLU",BF601)))))),IF($S$823="Per unit GDP ($m)",IF($T$823="All sectors",W805,IF($T$823="Stationary",AI805,IF($T$823="Transportation",AR805,IF($T$823="Waste",AX805,IF($T$823="IPPU","",IF($T$823="AFOLU",BF805)))))),"")))))</f>
        <v/>
      </c>
      <c r="Y1015" s="124" t="str">
        <f>IF('Analysis_2-must not modify'!$T1015="","",IF($S$823="Total GHG",IF($T$823="All sectors",X193,IF($T$823="Stationary",AJ193,IF($T$823="Transportation",AS193,IF($T$823="Waste",AY193,"")))),IF($S$823="Per capita",IF($T$823="All sectors",X397,IF($T$823="Stationary",AJ397,IF($T$823="Transportation",AS397,IF($T$823="Waste",AY397,"")))),IF($S$823="Per unit land area (km2)",IF($T$823="All sectors",X601,IF($T$823="Stationary",AJ601,IF($T$823="Transportation",AS601,IF($T$823="Waste",AY601,"")))),IF($S$823="Per unit GDP ($m)",IF($T$823="All sectors",X805,IF($T$823="Stationary",AJ805,IF($T$823="Transportation",AS805,IF($T$823="Waste",AY805,"")))),"")))))</f>
        <v/>
      </c>
      <c r="Z1015" s="124" t="str">
        <f>IF('Analysis_2-must not modify'!$T1015="","",IF($S$823="Total GHG",IF($T$823="All sectors",Y193,IF($T$823="Stationary",AK193,IF($T$823="Transportation",AT193,""))),IF($S$823="Per capita",IF($T$823="All sectors",Y397,IF($T$823="Stationary",AK397,IF($T$823="Transportation",AT397,""))),IF($S$823="Per unit land area (km2)",IF($T$823="All sectors",Y601,IF($T$823="Stationary",AK601,IF($T$823="Transportation",AT601,""))),IF($S$823="Per unit GDP ($m)",IF($T$823="All sectors",Y805,IF($T$823="Stationary",AK805,IF($T$823="Transportation",AT805,""))),"")))))</f>
        <v/>
      </c>
      <c r="AA1015" s="124" t="str">
        <f>IF('Analysis_2-must not modify'!$T1015="","",IF($S$823="Total GHG",IF($T$823="All sectors","",IF($T$823="Stationary",AL193,"")),IF($S$823="Per capita",IF($T$823="All sectors","",IF($T$823="Stationary",AL397,"")),IF($S$823="Per unit land area (km2)",IF($T$823="All sectors","",IF($T$823="Stationary",AL601,"")),IF($S$823="Per unit GDP ($m)",IF($T$823="All sectors","",IF($T$823="Stationary",AL805,"")),"")))))</f>
        <v/>
      </c>
      <c r="AB1015" s="124" t="str">
        <f>IF('Analysis_2-must not modify'!$T1015="","",IF($S$823="Total GHG",IF($T$823="All sectors","",IF($T$823="Stationary",AM193,"")),IF($S$823="Per capita",IF($T$823="All sectors","",IF($T$823="Stationary",AM397,"")),IF($S$823="Per unit land area (km2)",IF($T$823="All sectors","",IF($T$823="Stationary",AM601,"")),IF($S$823="Per unit GDP ($m)",IF($T$823="All sectors","",IF($T$823="Stationary",AM805,"")),"")))))</f>
        <v/>
      </c>
      <c r="AC1015" s="124" t="str">
        <f>IF('Analysis_2-must not modify'!$T1015="","",IF($S$823="Total GHG",IF($T$823="All sectors","",IF($T$823="Stationary",AN193,"")),IF($S$823="Per capita",IF($T$823="All sectors","",IF($T$823="Stationary",AN397,"")),IF($S$823="Per unit land area (km2)",IF($T$823="All sectors","",IF($T$823="Stationary",AN601,"")),IF($S$823="Per unit GDP ($m)",IF($T$823="All sectors","",IF($T$823="Stationary",AN805,"")),"")))))</f>
        <v/>
      </c>
      <c r="AD1015" s="121" t="str">
        <f>IF(U1015&lt;X$1+1,U1015,IF('Analysis_2-must not modify'!$U1015="","",RANK('Analysis_2-must not modify'!$U1015,rankORIGINAL)+'Analysis_2-must not modify'!X$1))</f>
        <v/>
      </c>
      <c r="AE1015" s="50" t="str">
        <f t="shared" si="610"/>
        <v/>
      </c>
      <c r="AF1015" s="83" t="str">
        <f t="shared" si="635"/>
        <v/>
      </c>
      <c r="AG1015" s="83" t="str">
        <f t="shared" si="635"/>
        <v/>
      </c>
      <c r="AH1015" s="83" t="str">
        <f t="shared" si="635"/>
        <v/>
      </c>
      <c r="AI1015" s="83" t="str">
        <f t="shared" si="635"/>
        <v/>
      </c>
      <c r="AJ1015" s="83" t="str">
        <f t="shared" si="635"/>
        <v/>
      </c>
      <c r="AK1015" s="83" t="str">
        <f t="shared" si="635"/>
        <v/>
      </c>
      <c r="AL1015" s="83" t="str">
        <f t="shared" si="635"/>
        <v/>
      </c>
      <c r="AM1015" s="83" t="str">
        <f t="shared" si="635"/>
        <v/>
      </c>
      <c r="AN1015" s="83" t="e">
        <f t="shared" ca="1" si="625"/>
        <v>#VALUE!</v>
      </c>
      <c r="AO1015" s="50" t="str">
        <f t="shared" si="612"/>
        <v/>
      </c>
      <c r="AP1015" s="83" t="str">
        <f t="shared" si="636"/>
        <v/>
      </c>
      <c r="AQ1015" s="83" t="str">
        <f t="shared" si="636"/>
        <v/>
      </c>
      <c r="AR1015" s="83" t="str">
        <f t="shared" si="636"/>
        <v/>
      </c>
      <c r="AS1015" s="83" t="str">
        <f t="shared" si="636"/>
        <v/>
      </c>
      <c r="AT1015" s="83" t="str">
        <f t="shared" si="636"/>
        <v/>
      </c>
      <c r="AU1015" s="83" t="e">
        <f t="shared" ca="1" si="627"/>
        <v>#VALUE!</v>
      </c>
      <c r="AV1015" s="50" t="str">
        <f t="shared" si="614"/>
        <v/>
      </c>
      <c r="AW1015" s="83" t="str">
        <f t="shared" si="637"/>
        <v/>
      </c>
      <c r="AX1015" s="83" t="str">
        <f t="shared" si="637"/>
        <v/>
      </c>
      <c r="AY1015" s="83" t="str">
        <f t="shared" si="637"/>
        <v/>
      </c>
      <c r="AZ1015" s="83" t="str">
        <f t="shared" si="637"/>
        <v/>
      </c>
      <c r="BA1015" s="83" t="e">
        <f t="shared" ca="1" si="629"/>
        <v>#VALUE!</v>
      </c>
      <c r="BB1015" s="50" t="str">
        <f t="shared" si="615"/>
        <v/>
      </c>
      <c r="BC1015" s="83" t="str">
        <f t="shared" si="630"/>
        <v/>
      </c>
      <c r="BD1015" s="83" t="str">
        <f t="shared" si="631"/>
        <v/>
      </c>
      <c r="BE1015" s="83" t="e">
        <f t="shared" ca="1" si="632"/>
        <v>#VALUE!</v>
      </c>
      <c r="BF1015" s="50" t="str">
        <f t="shared" si="616"/>
        <v/>
      </c>
    </row>
    <row r="1016" spans="1:58" ht="15" customHeight="1">
      <c r="A1016" s="25">
        <f t="shared" si="608"/>
        <v>62</v>
      </c>
      <c r="B1016" s="25">
        <v>185</v>
      </c>
      <c r="C1016" s="112" t="str">
        <f t="shared" si="622"/>
        <v>0_0</v>
      </c>
      <c r="D1016" s="112">
        <f>IFERROR(VLOOKUP($C1016,'Analysis-must not modify'!$C:$G,4,FALSE),"")</f>
        <v>0</v>
      </c>
      <c r="E1016" s="112">
        <f>IFERROR(VLOOKUP($C1016,'Analysis-must not modify'!$C:$G,5,FALSE),"")</f>
        <v>0</v>
      </c>
      <c r="F1016" s="112">
        <f t="shared" si="600"/>
        <v>0</v>
      </c>
      <c r="G1016" s="121">
        <f>VLOOKUP(C1016,'Analysis-must not modify'!C:D,2,FALSE)</f>
        <v>0</v>
      </c>
      <c r="H1016" s="121">
        <f>VLOOKUP(C1016,'Analysis-must not modify'!C:FF,160,FALSE)</f>
        <v>0</v>
      </c>
      <c r="I1016" s="121" t="str">
        <f>VLOOKUP(C1016,'Analysis-must not modify'!C:FI,161,FALSE)</f>
        <v/>
      </c>
      <c r="J1016" s="121" t="str">
        <f>VLOOKUP(C1016,'Analysis-must not modify'!C:FI,162,FALSE)</f>
        <v/>
      </c>
      <c r="K1016" s="121" t="str">
        <f>VLOOKUP(C1016,'Analysis-must not modify'!C:FI,163,FALSE)</f>
        <v/>
      </c>
      <c r="L1016" s="121">
        <f t="shared" si="601"/>
        <v>1</v>
      </c>
      <c r="M1016" s="121">
        <f t="shared" si="602"/>
        <v>1</v>
      </c>
      <c r="N1016" s="121">
        <f t="shared" si="603"/>
        <v>1</v>
      </c>
      <c r="O1016" s="121">
        <f t="shared" si="604"/>
        <v>1</v>
      </c>
      <c r="P1016" s="121">
        <f t="shared" si="609"/>
        <v>1</v>
      </c>
      <c r="Q1016" s="121">
        <f t="shared" si="605"/>
        <v>0</v>
      </c>
      <c r="R1016" s="121" t="str">
        <f t="shared" si="606"/>
        <v/>
      </c>
      <c r="S1016" s="122" t="str">
        <f t="shared" si="607"/>
        <v/>
      </c>
      <c r="T1016" s="121" t="str">
        <f t="shared" si="623"/>
        <v/>
      </c>
      <c r="U1016" s="121" t="str">
        <f>IFERROR(IF('Analysis_2-must not modify'!$R1016="","",IF($S$823="Total GHG",IF($T$823="All sectors",AA194,IF($T$823="Stationary",AB194,IF($T$823="Transportation",AC194,IF($T$823="Waste",AD194,IF($T$823="IPPU",AE194,Iif($T$823="AFOLU",AF194)))))),IF($S$823="Per capita",IF($T$823="All sectors",AA398,IF($T$823="Stationary",AB398,IF($T$823="Transportation",AC398,IF($T$823="Waste",AD398,IF($T$823="IPPU",AE398,IF($T$823="AFOLU",AF398)))))),IF($S$823="Per unit land area (km2)",IF($T$823="All sectors",AA602,IF($T$823="Stationary",AB602,IF($T$823="Transportation",AC602,IF($T$823="Waste",AD602,IF($T$823="IPPU",AE602,IF($T$823="AFOLU",AF602)))))),IF($S$823="Per unit GDP ($m)",IF($T$823="All sectors",AA806,IF($T$823="Stationary",AB806,IF($T$823="Transportation",AC806,IF($T$823="Waste",AD806,IF($T$823="IPPU",AE806,IF($T$823="AFOLU",AF806)))))),""))))),"")</f>
        <v/>
      </c>
      <c r="V1016" s="124" t="str">
        <f>IF('Analysis_2-must not modify'!$T1016="","",IF($S$823="Total GHG",IF($T$823="All sectors",U194,IF($T$823="Stationary",AG194,IF($T$823="Transportation",AP194,IF($T$823="Waste",AV194,IF($T$823="IPPU",BA194,Iif($T$823="AFOLU",BD194)))))),IF($S$823="Per capita",IF($T$823="All sectors",U398,IF($T$823="Stationary",AG398,IF($T$823="Transportation",AP398,IF($T$823="Waste",AV398,IF($T$823="IPPU",BA398,IF($T$823="AFOLU",BD398)))))),IF($S$823="Per unit land area (km2)",IF($T$823="All sectors",U602,IF($T$823="Stationary",AG602,IF($T$823="Transportation",AP602,IF($T$823="Waste",AV602,IF($T$823="IPPU",BA602,Iif($T$823="AFOLU",BD602)))))),IF($S$823="Per unit GDP ($m)",IF($T$823="All sectors",U806,IF($T$823="Stationary",AG806,IF($T$823="Transportation",AP806,IF($T$823="Waste",AV806,IF($T$823="IPPU",BA194,IF($T$823="AFOLU",BD806)))))),"")))))</f>
        <v/>
      </c>
      <c r="W1016" s="124" t="str">
        <f>IF('Analysis_2-must not modify'!$T1016="","",IF($S$823="Total GHG",IF($T$823="All sectors",V194,IF($T$823="Stationary",AH194,IF($T$823="Transportation",AQ194,IF($T$823="Waste",AW194,IF($T$823="IPPU",BB194,Iif($T$823="AFOLU",BE194)))))),IF($S$823="Per capita",IF($T$823="All sectors",V398,IF($T$823="Stationary",AH398,IF($T$823="Transportation",AQ398,IF($T$823="Waste",AW398,IF($T$823="IPPU",BB398,IF($T$823="AFOLU",BE398)))))),IF($S$823="Per unit land area (km2)",IF($T$823="All sectors",V602,IF($T$823="Stationary",AH602,IF($T$823="Transportation",AQ602,IF($T$823="Waste",AW602,IF($T$823="IPPU",BB602,Iif($T$823="AFOLU",BE602)))))),IF($S$823="Per unit GDP ($m)",IF($T$823="All sectors",V806,IF($T$823="Stationary",AH806,IF($T$823="Transportation",AQ806,IF($T$823="Waste",AW806,IF($T$823="IPPU",BB194,IF($T$823="AFOLU",BE806)))))),"")))))</f>
        <v/>
      </c>
      <c r="X1016" s="124" t="str">
        <f>IF('Analysis_2-must not modify'!$T1016="","",IF($S$823="Total GHG",IF($T$823="All sectors",W194,IF($T$823="Stationary",AI194,IF($T$823="Transportation",AR194,IF($T$823="Waste",AX194,IF($T$823="IPPU","",IF($T$823="AFOLU",BF194)))))),IF($S$823="Per capita",IF($T$823="All sectors",W398,IF($T$823="Stationary",AI398,IF($T$823="Transportation",AR398,IF($T$823="Waste",AX398,IF($T$823="IPPU","",IF($T$823="AFOLU",BF398)))))),IF($S$823="Per unit land area (km2)",IF($T$823="All sectors",W602,IF($T$823="Stationary",AI602,IF($T$823="Transportation",AR602,IF($T$823="Waste",AX602,IF($T$823="IPPU","",IF($T$823="AFOLU",BF602)))))),IF($S$823="Per unit GDP ($m)",IF($T$823="All sectors",W806,IF($T$823="Stationary",AI806,IF($T$823="Transportation",AR806,IF($T$823="Waste",AX806,IF($T$823="IPPU","",IF($T$823="AFOLU",BF806)))))),"")))))</f>
        <v/>
      </c>
      <c r="Y1016" s="124" t="str">
        <f>IF('Analysis_2-must not modify'!$T1016="","",IF($S$823="Total GHG",IF($T$823="All sectors",X194,IF($T$823="Stationary",AJ194,IF($T$823="Transportation",AS194,IF($T$823="Waste",AY194,"")))),IF($S$823="Per capita",IF($T$823="All sectors",X398,IF($T$823="Stationary",AJ398,IF($T$823="Transportation",AS398,IF($T$823="Waste",AY398,"")))),IF($S$823="Per unit land area (km2)",IF($T$823="All sectors",X602,IF($T$823="Stationary",AJ602,IF($T$823="Transportation",AS602,IF($T$823="Waste",AY602,"")))),IF($S$823="Per unit GDP ($m)",IF($T$823="All sectors",X806,IF($T$823="Stationary",AJ806,IF($T$823="Transportation",AS806,IF($T$823="Waste",AY806,"")))),"")))))</f>
        <v/>
      </c>
      <c r="Z1016" s="124" t="str">
        <f>IF('Analysis_2-must not modify'!$T1016="","",IF($S$823="Total GHG",IF($T$823="All sectors",Y194,IF($T$823="Stationary",AK194,IF($T$823="Transportation",AT194,""))),IF($S$823="Per capita",IF($T$823="All sectors",Y398,IF($T$823="Stationary",AK398,IF($T$823="Transportation",AT398,""))),IF($S$823="Per unit land area (km2)",IF($T$823="All sectors",Y602,IF($T$823="Stationary",AK602,IF($T$823="Transportation",AT602,""))),IF($S$823="Per unit GDP ($m)",IF($T$823="All sectors",Y806,IF($T$823="Stationary",AK806,IF($T$823="Transportation",AT806,""))),"")))))</f>
        <v/>
      </c>
      <c r="AA1016" s="124" t="str">
        <f>IF('Analysis_2-must not modify'!$T1016="","",IF($S$823="Total GHG",IF($T$823="All sectors","",IF($T$823="Stationary",AL194,"")),IF($S$823="Per capita",IF($T$823="All sectors","",IF($T$823="Stationary",AL398,"")),IF($S$823="Per unit land area (km2)",IF($T$823="All sectors","",IF($T$823="Stationary",AL602,"")),IF($S$823="Per unit GDP ($m)",IF($T$823="All sectors","",IF($T$823="Stationary",AL806,"")),"")))))</f>
        <v/>
      </c>
      <c r="AB1016" s="124" t="str">
        <f>IF('Analysis_2-must not modify'!$T1016="","",IF($S$823="Total GHG",IF($T$823="All sectors","",IF($T$823="Stationary",AM194,"")),IF($S$823="Per capita",IF($T$823="All sectors","",IF($T$823="Stationary",AM398,"")),IF($S$823="Per unit land area (km2)",IF($T$823="All sectors","",IF($T$823="Stationary",AM602,"")),IF($S$823="Per unit GDP ($m)",IF($T$823="All sectors","",IF($T$823="Stationary",AM806,"")),"")))))</f>
        <v/>
      </c>
      <c r="AC1016" s="124" t="str">
        <f>IF('Analysis_2-must not modify'!$T1016="","",IF($S$823="Total GHG",IF($T$823="All sectors","",IF($T$823="Stationary",AN194,"")),IF($S$823="Per capita",IF($T$823="All sectors","",IF($T$823="Stationary",AN398,"")),IF($S$823="Per unit land area (km2)",IF($T$823="All sectors","",IF($T$823="Stationary",AN602,"")),IF($S$823="Per unit GDP ($m)",IF($T$823="All sectors","",IF($T$823="Stationary",AN806,"")),"")))))</f>
        <v/>
      </c>
      <c r="AD1016" s="121" t="str">
        <f>IF(U1016&lt;X$1+1,U1016,IF('Analysis_2-must not modify'!$U1016="","",RANK('Analysis_2-must not modify'!$U1016,rankORIGINAL)+'Analysis_2-must not modify'!X$1))</f>
        <v/>
      </c>
      <c r="AE1016" s="50" t="str">
        <f t="shared" si="610"/>
        <v/>
      </c>
      <c r="AF1016" s="83" t="str">
        <f t="shared" si="635"/>
        <v/>
      </c>
      <c r="AG1016" s="83" t="str">
        <f t="shared" si="635"/>
        <v/>
      </c>
      <c r="AH1016" s="83" t="str">
        <f t="shared" si="635"/>
        <v/>
      </c>
      <c r="AI1016" s="83" t="str">
        <f t="shared" si="635"/>
        <v/>
      </c>
      <c r="AJ1016" s="83" t="str">
        <f t="shared" si="635"/>
        <v/>
      </c>
      <c r="AK1016" s="83" t="str">
        <f t="shared" si="635"/>
        <v/>
      </c>
      <c r="AL1016" s="83" t="str">
        <f t="shared" si="635"/>
        <v/>
      </c>
      <c r="AM1016" s="83" t="str">
        <f t="shared" si="635"/>
        <v/>
      </c>
      <c r="AN1016" s="83" t="e">
        <f t="shared" ca="1" si="625"/>
        <v>#VALUE!</v>
      </c>
      <c r="AO1016" s="50" t="str">
        <f t="shared" si="612"/>
        <v/>
      </c>
      <c r="AP1016" s="83" t="str">
        <f t="shared" si="636"/>
        <v/>
      </c>
      <c r="AQ1016" s="83" t="str">
        <f t="shared" si="636"/>
        <v/>
      </c>
      <c r="AR1016" s="83" t="str">
        <f t="shared" si="636"/>
        <v/>
      </c>
      <c r="AS1016" s="83" t="str">
        <f t="shared" si="636"/>
        <v/>
      </c>
      <c r="AT1016" s="83" t="str">
        <f t="shared" si="636"/>
        <v/>
      </c>
      <c r="AU1016" s="83" t="e">
        <f t="shared" ca="1" si="627"/>
        <v>#VALUE!</v>
      </c>
      <c r="AV1016" s="50" t="str">
        <f t="shared" si="614"/>
        <v/>
      </c>
      <c r="AW1016" s="83" t="str">
        <f t="shared" si="637"/>
        <v/>
      </c>
      <c r="AX1016" s="83" t="str">
        <f t="shared" si="637"/>
        <v/>
      </c>
      <c r="AY1016" s="83" t="str">
        <f t="shared" si="637"/>
        <v/>
      </c>
      <c r="AZ1016" s="83" t="str">
        <f t="shared" si="637"/>
        <v/>
      </c>
      <c r="BA1016" s="83" t="e">
        <f t="shared" ca="1" si="629"/>
        <v>#VALUE!</v>
      </c>
      <c r="BB1016" s="50" t="str">
        <f t="shared" si="615"/>
        <v/>
      </c>
      <c r="BC1016" s="83" t="str">
        <f t="shared" si="630"/>
        <v/>
      </c>
      <c r="BD1016" s="83" t="str">
        <f t="shared" si="631"/>
        <v/>
      </c>
      <c r="BE1016" s="83" t="e">
        <f t="shared" ca="1" si="632"/>
        <v>#VALUE!</v>
      </c>
      <c r="BF1016" s="50" t="str">
        <f t="shared" si="616"/>
        <v/>
      </c>
    </row>
    <row r="1017" spans="1:58" ht="15" customHeight="1">
      <c r="A1017" s="25">
        <f t="shared" si="608"/>
        <v>62</v>
      </c>
      <c r="B1017" s="25">
        <v>186</v>
      </c>
      <c r="C1017" s="112" t="str">
        <f t="shared" si="622"/>
        <v>0_0</v>
      </c>
      <c r="D1017" s="112">
        <f>IFERROR(VLOOKUP($C1017,'Analysis-must not modify'!$C:$G,4,FALSE),"")</f>
        <v>0</v>
      </c>
      <c r="E1017" s="112">
        <f>IFERROR(VLOOKUP($C1017,'Analysis-must not modify'!$C:$G,5,FALSE),"")</f>
        <v>0</v>
      </c>
      <c r="F1017" s="112">
        <f t="shared" si="600"/>
        <v>0</v>
      </c>
      <c r="G1017" s="121">
        <f>VLOOKUP(C1017,'Analysis-must not modify'!C:D,2,FALSE)</f>
        <v>0</v>
      </c>
      <c r="H1017" s="121">
        <f>VLOOKUP(C1017,'Analysis-must not modify'!C:FF,160,FALSE)</f>
        <v>0</v>
      </c>
      <c r="I1017" s="121" t="str">
        <f>VLOOKUP(C1017,'Analysis-must not modify'!C:FI,161,FALSE)</f>
        <v/>
      </c>
      <c r="J1017" s="121" t="str">
        <f>VLOOKUP(C1017,'Analysis-must not modify'!C:FI,162,FALSE)</f>
        <v/>
      </c>
      <c r="K1017" s="121" t="str">
        <f>VLOOKUP(C1017,'Analysis-must not modify'!C:FI,163,FALSE)</f>
        <v/>
      </c>
      <c r="L1017" s="121">
        <f t="shared" si="601"/>
        <v>1</v>
      </c>
      <c r="M1017" s="121">
        <f t="shared" si="602"/>
        <v>1</v>
      </c>
      <c r="N1017" s="121">
        <f t="shared" si="603"/>
        <v>1</v>
      </c>
      <c r="O1017" s="121">
        <f t="shared" si="604"/>
        <v>1</v>
      </c>
      <c r="P1017" s="121">
        <f t="shared" si="609"/>
        <v>1</v>
      </c>
      <c r="Q1017" s="121">
        <f t="shared" si="605"/>
        <v>0</v>
      </c>
      <c r="R1017" s="121" t="str">
        <f t="shared" si="606"/>
        <v/>
      </c>
      <c r="S1017" s="122" t="str">
        <f t="shared" si="607"/>
        <v/>
      </c>
      <c r="T1017" s="121" t="str">
        <f t="shared" si="623"/>
        <v/>
      </c>
      <c r="U1017" s="121" t="str">
        <f>IFERROR(IF('Analysis_2-must not modify'!$R1017="","",IF($S$823="Total GHG",IF($T$823="All sectors",AA195,IF($T$823="Stationary",AB195,IF($T$823="Transportation",AC195,IF($T$823="Waste",AD195,IF($T$823="IPPU",AE195,Iif($T$823="AFOLU",AF195)))))),IF($S$823="Per capita",IF($T$823="All sectors",AA399,IF($T$823="Stationary",AB399,IF($T$823="Transportation",AC399,IF($T$823="Waste",AD399,IF($T$823="IPPU",AE399,IF($T$823="AFOLU",AF399)))))),IF($S$823="Per unit land area (km2)",IF($T$823="All sectors",AA603,IF($T$823="Stationary",AB603,IF($T$823="Transportation",AC603,IF($T$823="Waste",AD603,IF($T$823="IPPU",AE603,IF($T$823="AFOLU",AF603)))))),IF($S$823="Per unit GDP ($m)",IF($T$823="All sectors",AA807,IF($T$823="Stationary",AB807,IF($T$823="Transportation",AC807,IF($T$823="Waste",AD807,IF($T$823="IPPU",AE807,IF($T$823="AFOLU",AF807)))))),""))))),"")</f>
        <v/>
      </c>
      <c r="V1017" s="124" t="str">
        <f>IF('Analysis_2-must not modify'!$T1017="","",IF($S$823="Total GHG",IF($T$823="All sectors",U195,IF($T$823="Stationary",AG195,IF($T$823="Transportation",AP195,IF($T$823="Waste",AV195,IF($T$823="IPPU",BA195,Iif($T$823="AFOLU",BD195)))))),IF($S$823="Per capita",IF($T$823="All sectors",U399,IF($T$823="Stationary",AG399,IF($T$823="Transportation",AP399,IF($T$823="Waste",AV399,IF($T$823="IPPU",BA399,IF($T$823="AFOLU",BD399)))))),IF($S$823="Per unit land area (km2)",IF($T$823="All sectors",U603,IF($T$823="Stationary",AG603,IF($T$823="Transportation",AP603,IF($T$823="Waste",AV603,IF($T$823="IPPU",BA603,Iif($T$823="AFOLU",BD603)))))),IF($S$823="Per unit GDP ($m)",IF($T$823="All sectors",U807,IF($T$823="Stationary",AG807,IF($T$823="Transportation",AP807,IF($T$823="Waste",AV807,IF($T$823="IPPU",BA195,IF($T$823="AFOLU",BD807)))))),"")))))</f>
        <v/>
      </c>
      <c r="W1017" s="124" t="str">
        <f>IF('Analysis_2-must not modify'!$T1017="","",IF($S$823="Total GHG",IF($T$823="All sectors",V195,IF($T$823="Stationary",AH195,IF($T$823="Transportation",AQ195,IF($T$823="Waste",AW195,IF($T$823="IPPU",BB195,Iif($T$823="AFOLU",BE195)))))),IF($S$823="Per capita",IF($T$823="All sectors",V399,IF($T$823="Stationary",AH399,IF($T$823="Transportation",AQ399,IF($T$823="Waste",AW399,IF($T$823="IPPU",BB399,IF($T$823="AFOLU",BE399)))))),IF($S$823="Per unit land area (km2)",IF($T$823="All sectors",V603,IF($T$823="Stationary",AH603,IF($T$823="Transportation",AQ603,IF($T$823="Waste",AW603,IF($T$823="IPPU",BB603,Iif($T$823="AFOLU",BE603)))))),IF($S$823="Per unit GDP ($m)",IF($T$823="All sectors",V807,IF($T$823="Stationary",AH807,IF($T$823="Transportation",AQ807,IF($T$823="Waste",AW807,IF($T$823="IPPU",BB195,IF($T$823="AFOLU",BE807)))))),"")))))</f>
        <v/>
      </c>
      <c r="X1017" s="124" t="str">
        <f>IF('Analysis_2-must not modify'!$T1017="","",IF($S$823="Total GHG",IF($T$823="All sectors",W195,IF($T$823="Stationary",AI195,IF($T$823="Transportation",AR195,IF($T$823="Waste",AX195,IF($T$823="IPPU","",IF($T$823="AFOLU",BF195)))))),IF($S$823="Per capita",IF($T$823="All sectors",W399,IF($T$823="Stationary",AI399,IF($T$823="Transportation",AR399,IF($T$823="Waste",AX399,IF($T$823="IPPU","",IF($T$823="AFOLU",BF399)))))),IF($S$823="Per unit land area (km2)",IF($T$823="All sectors",W603,IF($T$823="Stationary",AI603,IF($T$823="Transportation",AR603,IF($T$823="Waste",AX603,IF($T$823="IPPU","",IF($T$823="AFOLU",BF603)))))),IF($S$823="Per unit GDP ($m)",IF($T$823="All sectors",W807,IF($T$823="Stationary",AI807,IF($T$823="Transportation",AR807,IF($T$823="Waste",AX807,IF($T$823="IPPU","",IF($T$823="AFOLU",BF807)))))),"")))))</f>
        <v/>
      </c>
      <c r="Y1017" s="124" t="str">
        <f>IF('Analysis_2-must not modify'!$T1017="","",IF($S$823="Total GHG",IF($T$823="All sectors",X195,IF($T$823="Stationary",AJ195,IF($T$823="Transportation",AS195,IF($T$823="Waste",AY195,"")))),IF($S$823="Per capita",IF($T$823="All sectors",X399,IF($T$823="Stationary",AJ399,IF($T$823="Transportation",AS399,IF($T$823="Waste",AY399,"")))),IF($S$823="Per unit land area (km2)",IF($T$823="All sectors",X603,IF($T$823="Stationary",AJ603,IF($T$823="Transportation",AS603,IF($T$823="Waste",AY603,"")))),IF($S$823="Per unit GDP ($m)",IF($T$823="All sectors",X807,IF($T$823="Stationary",AJ807,IF($T$823="Transportation",AS807,IF($T$823="Waste",AY807,"")))),"")))))</f>
        <v/>
      </c>
      <c r="Z1017" s="124" t="str">
        <f>IF('Analysis_2-must not modify'!$T1017="","",IF($S$823="Total GHG",IF($T$823="All sectors",Y195,IF($T$823="Stationary",AK195,IF($T$823="Transportation",AT195,""))),IF($S$823="Per capita",IF($T$823="All sectors",Y399,IF($T$823="Stationary",AK399,IF($T$823="Transportation",AT399,""))),IF($S$823="Per unit land area (km2)",IF($T$823="All sectors",Y603,IF($T$823="Stationary",AK603,IF($T$823="Transportation",AT603,""))),IF($S$823="Per unit GDP ($m)",IF($T$823="All sectors",Y807,IF($T$823="Stationary",AK807,IF($T$823="Transportation",AT807,""))),"")))))</f>
        <v/>
      </c>
      <c r="AA1017" s="124" t="str">
        <f>IF('Analysis_2-must not modify'!$T1017="","",IF($S$823="Total GHG",IF($T$823="All sectors","",IF($T$823="Stationary",AL195,"")),IF($S$823="Per capita",IF($T$823="All sectors","",IF($T$823="Stationary",AL399,"")),IF($S$823="Per unit land area (km2)",IF($T$823="All sectors","",IF($T$823="Stationary",AL603,"")),IF($S$823="Per unit GDP ($m)",IF($T$823="All sectors","",IF($T$823="Stationary",AL807,"")),"")))))</f>
        <v/>
      </c>
      <c r="AB1017" s="124" t="str">
        <f>IF('Analysis_2-must not modify'!$T1017="","",IF($S$823="Total GHG",IF($T$823="All sectors","",IF($T$823="Stationary",AM195,"")),IF($S$823="Per capita",IF($T$823="All sectors","",IF($T$823="Stationary",AM399,"")),IF($S$823="Per unit land area (km2)",IF($T$823="All sectors","",IF($T$823="Stationary",AM603,"")),IF($S$823="Per unit GDP ($m)",IF($T$823="All sectors","",IF($T$823="Stationary",AM807,"")),"")))))</f>
        <v/>
      </c>
      <c r="AC1017" s="124" t="str">
        <f>IF('Analysis_2-must not modify'!$T1017="","",IF($S$823="Total GHG",IF($T$823="All sectors","",IF($T$823="Stationary",AN195,"")),IF($S$823="Per capita",IF($T$823="All sectors","",IF($T$823="Stationary",AN399,"")),IF($S$823="Per unit land area (km2)",IF($T$823="All sectors","",IF($T$823="Stationary",AN603,"")),IF($S$823="Per unit GDP ($m)",IF($T$823="All sectors","",IF($T$823="Stationary",AN807,"")),"")))))</f>
        <v/>
      </c>
      <c r="AD1017" s="121" t="str">
        <f>IF(U1017&lt;X$1+1,U1017,IF('Analysis_2-must not modify'!$U1017="","",RANK('Analysis_2-must not modify'!$U1017,rankORIGINAL)+'Analysis_2-must not modify'!X$1))</f>
        <v/>
      </c>
      <c r="AE1017" s="50" t="str">
        <f t="shared" si="610"/>
        <v/>
      </c>
      <c r="AF1017" s="83" t="str">
        <f t="shared" si="635"/>
        <v/>
      </c>
      <c r="AG1017" s="83" t="str">
        <f t="shared" si="635"/>
        <v/>
      </c>
      <c r="AH1017" s="83" t="str">
        <f t="shared" si="635"/>
        <v/>
      </c>
      <c r="AI1017" s="83" t="str">
        <f t="shared" si="635"/>
        <v/>
      </c>
      <c r="AJ1017" s="83" t="str">
        <f t="shared" si="635"/>
        <v/>
      </c>
      <c r="AK1017" s="83" t="str">
        <f t="shared" si="635"/>
        <v/>
      </c>
      <c r="AL1017" s="83" t="str">
        <f t="shared" si="635"/>
        <v/>
      </c>
      <c r="AM1017" s="83" t="str">
        <f t="shared" si="635"/>
        <v/>
      </c>
      <c r="AN1017" s="83" t="e">
        <f t="shared" ca="1" si="625"/>
        <v>#VALUE!</v>
      </c>
      <c r="AO1017" s="50" t="str">
        <f t="shared" si="612"/>
        <v/>
      </c>
      <c r="AP1017" s="83" t="str">
        <f t="shared" si="636"/>
        <v/>
      </c>
      <c r="AQ1017" s="83" t="str">
        <f t="shared" si="636"/>
        <v/>
      </c>
      <c r="AR1017" s="83" t="str">
        <f t="shared" si="636"/>
        <v/>
      </c>
      <c r="AS1017" s="83" t="str">
        <f t="shared" si="636"/>
        <v/>
      </c>
      <c r="AT1017" s="83" t="str">
        <f t="shared" si="636"/>
        <v/>
      </c>
      <c r="AU1017" s="83" t="e">
        <f t="shared" ca="1" si="627"/>
        <v>#VALUE!</v>
      </c>
      <c r="AV1017" s="50" t="str">
        <f t="shared" si="614"/>
        <v/>
      </c>
      <c r="AW1017" s="83" t="str">
        <f t="shared" si="637"/>
        <v/>
      </c>
      <c r="AX1017" s="83" t="str">
        <f t="shared" si="637"/>
        <v/>
      </c>
      <c r="AY1017" s="83" t="str">
        <f t="shared" si="637"/>
        <v/>
      </c>
      <c r="AZ1017" s="83" t="str">
        <f t="shared" si="637"/>
        <v/>
      </c>
      <c r="BA1017" s="83" t="e">
        <f t="shared" ca="1" si="629"/>
        <v>#VALUE!</v>
      </c>
      <c r="BB1017" s="50" t="str">
        <f t="shared" si="615"/>
        <v/>
      </c>
      <c r="BC1017" s="83" t="str">
        <f t="shared" si="630"/>
        <v/>
      </c>
      <c r="BD1017" s="83" t="str">
        <f t="shared" si="631"/>
        <v/>
      </c>
      <c r="BE1017" s="83" t="e">
        <f t="shared" ca="1" si="632"/>
        <v>#VALUE!</v>
      </c>
      <c r="BF1017" s="50" t="str">
        <f t="shared" si="616"/>
        <v/>
      </c>
    </row>
    <row r="1018" spans="1:58" ht="15" customHeight="1">
      <c r="A1018" s="25">
        <f t="shared" si="608"/>
        <v>62</v>
      </c>
      <c r="B1018" s="25">
        <v>187</v>
      </c>
      <c r="C1018" s="112" t="str">
        <f t="shared" si="622"/>
        <v>0_0</v>
      </c>
      <c r="D1018" s="112">
        <f>IFERROR(VLOOKUP($C1018,'Analysis-must not modify'!$C:$G,4,FALSE),"")</f>
        <v>0</v>
      </c>
      <c r="E1018" s="112">
        <f>IFERROR(VLOOKUP($C1018,'Analysis-must not modify'!$C:$G,5,FALSE),"")</f>
        <v>0</v>
      </c>
      <c r="F1018" s="112">
        <f t="shared" si="600"/>
        <v>0</v>
      </c>
      <c r="G1018" s="121">
        <f>VLOOKUP(C1018,'Analysis-must not modify'!C:D,2,FALSE)</f>
        <v>0</v>
      </c>
      <c r="H1018" s="121">
        <f>VLOOKUP(C1018,'Analysis-must not modify'!C:FF,160,FALSE)</f>
        <v>0</v>
      </c>
      <c r="I1018" s="121" t="str">
        <f>VLOOKUP(C1018,'Analysis-must not modify'!C:FI,161,FALSE)</f>
        <v/>
      </c>
      <c r="J1018" s="121" t="str">
        <f>VLOOKUP(C1018,'Analysis-must not modify'!C:FI,162,FALSE)</f>
        <v/>
      </c>
      <c r="K1018" s="121" t="str">
        <f>VLOOKUP(C1018,'Analysis-must not modify'!C:FI,163,FALSE)</f>
        <v/>
      </c>
      <c r="L1018" s="121">
        <f t="shared" si="601"/>
        <v>1</v>
      </c>
      <c r="M1018" s="121">
        <f t="shared" si="602"/>
        <v>1</v>
      </c>
      <c r="N1018" s="121">
        <f t="shared" si="603"/>
        <v>1</v>
      </c>
      <c r="O1018" s="121">
        <f t="shared" si="604"/>
        <v>1</v>
      </c>
      <c r="P1018" s="121">
        <f t="shared" si="609"/>
        <v>1</v>
      </c>
      <c r="Q1018" s="121">
        <f t="shared" si="605"/>
        <v>0</v>
      </c>
      <c r="R1018" s="121" t="str">
        <f t="shared" si="606"/>
        <v/>
      </c>
      <c r="S1018" s="122" t="str">
        <f t="shared" si="607"/>
        <v/>
      </c>
      <c r="T1018" s="121" t="str">
        <f t="shared" si="623"/>
        <v/>
      </c>
      <c r="U1018" s="121" t="str">
        <f>IFERROR(IF('Analysis_2-must not modify'!$R1018="","",IF($S$823="Total GHG",IF($T$823="All sectors",AA196,IF($T$823="Stationary",AB196,IF($T$823="Transportation",AC196,IF($T$823="Waste",AD196,IF($T$823="IPPU",AE196,Iif($T$823="AFOLU",AF196)))))),IF($S$823="Per capita",IF($T$823="All sectors",AA400,IF($T$823="Stationary",AB400,IF($T$823="Transportation",AC400,IF($T$823="Waste",AD400,IF($T$823="IPPU",AE400,IF($T$823="AFOLU",AF400)))))),IF($S$823="Per unit land area (km2)",IF($T$823="All sectors",AA604,IF($T$823="Stationary",AB604,IF($T$823="Transportation",AC604,IF($T$823="Waste",AD604,IF($T$823="IPPU",AE604,IF($T$823="AFOLU",AF604)))))),IF($S$823="Per unit GDP ($m)",IF($T$823="All sectors",AA808,IF($T$823="Stationary",AB808,IF($T$823="Transportation",AC808,IF($T$823="Waste",AD808,IF($T$823="IPPU",AE808,IF($T$823="AFOLU",AF808)))))),""))))),"")</f>
        <v/>
      </c>
      <c r="V1018" s="124" t="str">
        <f>IF('Analysis_2-must not modify'!$T1018="","",IF($S$823="Total GHG",IF($T$823="All sectors",U196,IF($T$823="Stationary",AG196,IF($T$823="Transportation",AP196,IF($T$823="Waste",AV196,IF($T$823="IPPU",BA196,Iif($T$823="AFOLU",BD196)))))),IF($S$823="Per capita",IF($T$823="All sectors",U400,IF($T$823="Stationary",AG400,IF($T$823="Transportation",AP400,IF($T$823="Waste",AV400,IF($T$823="IPPU",BA400,IF($T$823="AFOLU",BD400)))))),IF($S$823="Per unit land area (km2)",IF($T$823="All sectors",U604,IF($T$823="Stationary",AG604,IF($T$823="Transportation",AP604,IF($T$823="Waste",AV604,IF($T$823="IPPU",BA604,Iif($T$823="AFOLU",BD604)))))),IF($S$823="Per unit GDP ($m)",IF($T$823="All sectors",U808,IF($T$823="Stationary",AG808,IF($T$823="Transportation",AP808,IF($T$823="Waste",AV808,IF($T$823="IPPU",BA196,IF($T$823="AFOLU",BD808)))))),"")))))</f>
        <v/>
      </c>
      <c r="W1018" s="124" t="str">
        <f>IF('Analysis_2-must not modify'!$T1018="","",IF($S$823="Total GHG",IF($T$823="All sectors",V196,IF($T$823="Stationary",AH196,IF($T$823="Transportation",AQ196,IF($T$823="Waste",AW196,IF($T$823="IPPU",BB196,Iif($T$823="AFOLU",BE196)))))),IF($S$823="Per capita",IF($T$823="All sectors",V400,IF($T$823="Stationary",AH400,IF($T$823="Transportation",AQ400,IF($T$823="Waste",AW400,IF($T$823="IPPU",BB400,IF($T$823="AFOLU",BE400)))))),IF($S$823="Per unit land area (km2)",IF($T$823="All sectors",V604,IF($T$823="Stationary",AH604,IF($T$823="Transportation",AQ604,IF($T$823="Waste",AW604,IF($T$823="IPPU",BB604,Iif($T$823="AFOLU",BE604)))))),IF($S$823="Per unit GDP ($m)",IF($T$823="All sectors",V808,IF($T$823="Stationary",AH808,IF($T$823="Transportation",AQ808,IF($T$823="Waste",AW808,IF($T$823="IPPU",BB196,IF($T$823="AFOLU",BE808)))))),"")))))</f>
        <v/>
      </c>
      <c r="X1018" s="124" t="str">
        <f>IF('Analysis_2-must not modify'!$T1018="","",IF($S$823="Total GHG",IF($T$823="All sectors",W196,IF($T$823="Stationary",AI196,IF($T$823="Transportation",AR196,IF($T$823="Waste",AX196,IF($T$823="IPPU","",IF($T$823="AFOLU",BF196)))))),IF($S$823="Per capita",IF($T$823="All sectors",W400,IF($T$823="Stationary",AI400,IF($T$823="Transportation",AR400,IF($T$823="Waste",AX400,IF($T$823="IPPU","",IF($T$823="AFOLU",BF400)))))),IF($S$823="Per unit land area (km2)",IF($T$823="All sectors",W604,IF($T$823="Stationary",AI604,IF($T$823="Transportation",AR604,IF($T$823="Waste",AX604,IF($T$823="IPPU","",IF($T$823="AFOLU",BF604)))))),IF($S$823="Per unit GDP ($m)",IF($T$823="All sectors",W808,IF($T$823="Stationary",AI808,IF($T$823="Transportation",AR808,IF($T$823="Waste",AX808,IF($T$823="IPPU","",IF($T$823="AFOLU",BF808)))))),"")))))</f>
        <v/>
      </c>
      <c r="Y1018" s="124" t="str">
        <f>IF('Analysis_2-must not modify'!$T1018="","",IF($S$823="Total GHG",IF($T$823="All sectors",X196,IF($T$823="Stationary",AJ196,IF($T$823="Transportation",AS196,IF($T$823="Waste",AY196,"")))),IF($S$823="Per capita",IF($T$823="All sectors",X400,IF($T$823="Stationary",AJ400,IF($T$823="Transportation",AS400,IF($T$823="Waste",AY400,"")))),IF($S$823="Per unit land area (km2)",IF($T$823="All sectors",X604,IF($T$823="Stationary",AJ604,IF($T$823="Transportation",AS604,IF($T$823="Waste",AY604,"")))),IF($S$823="Per unit GDP ($m)",IF($T$823="All sectors",X808,IF($T$823="Stationary",AJ808,IF($T$823="Transportation",AS808,IF($T$823="Waste",AY808,"")))),"")))))</f>
        <v/>
      </c>
      <c r="Z1018" s="124" t="str">
        <f>IF('Analysis_2-must not modify'!$T1018="","",IF($S$823="Total GHG",IF($T$823="All sectors",Y196,IF($T$823="Stationary",AK196,IF($T$823="Transportation",AT196,""))),IF($S$823="Per capita",IF($T$823="All sectors",Y400,IF($T$823="Stationary",AK400,IF($T$823="Transportation",AT400,""))),IF($S$823="Per unit land area (km2)",IF($T$823="All sectors",Y604,IF($T$823="Stationary",AK604,IF($T$823="Transportation",AT604,""))),IF($S$823="Per unit GDP ($m)",IF($T$823="All sectors",Y808,IF($T$823="Stationary",AK808,IF($T$823="Transportation",AT808,""))),"")))))</f>
        <v/>
      </c>
      <c r="AA1018" s="124" t="str">
        <f>IF('Analysis_2-must not modify'!$T1018="","",IF($S$823="Total GHG",IF($T$823="All sectors","",IF($T$823="Stationary",AL196,"")),IF($S$823="Per capita",IF($T$823="All sectors","",IF($T$823="Stationary",AL400,"")),IF($S$823="Per unit land area (km2)",IF($T$823="All sectors","",IF($T$823="Stationary",AL604,"")),IF($S$823="Per unit GDP ($m)",IF($T$823="All sectors","",IF($T$823="Stationary",AL808,"")),"")))))</f>
        <v/>
      </c>
      <c r="AB1018" s="124" t="str">
        <f>IF('Analysis_2-must not modify'!$T1018="","",IF($S$823="Total GHG",IF($T$823="All sectors","",IF($T$823="Stationary",AM196,"")),IF($S$823="Per capita",IF($T$823="All sectors","",IF($T$823="Stationary",AM400,"")),IF($S$823="Per unit land area (km2)",IF($T$823="All sectors","",IF($T$823="Stationary",AM604,"")),IF($S$823="Per unit GDP ($m)",IF($T$823="All sectors","",IF($T$823="Stationary",AM808,"")),"")))))</f>
        <v/>
      </c>
      <c r="AC1018" s="124" t="str">
        <f>IF('Analysis_2-must not modify'!$T1018="","",IF($S$823="Total GHG",IF($T$823="All sectors","",IF($T$823="Stationary",AN196,"")),IF($S$823="Per capita",IF($T$823="All sectors","",IF($T$823="Stationary",AN400,"")),IF($S$823="Per unit land area (km2)",IF($T$823="All sectors","",IF($T$823="Stationary",AN604,"")),IF($S$823="Per unit GDP ($m)",IF($T$823="All sectors","",IF($T$823="Stationary",AN808,"")),"")))))</f>
        <v/>
      </c>
      <c r="AD1018" s="121" t="str">
        <f>IF(U1018&lt;X$1+1,U1018,IF('Analysis_2-must not modify'!$U1018="","",RANK('Analysis_2-must not modify'!$U1018,rankORIGINAL)+'Analysis_2-must not modify'!X$1))</f>
        <v/>
      </c>
      <c r="AE1018" s="50" t="str">
        <f t="shared" si="610"/>
        <v/>
      </c>
      <c r="AF1018" s="83" t="str">
        <f t="shared" si="635"/>
        <v/>
      </c>
      <c r="AG1018" s="83" t="str">
        <f t="shared" si="635"/>
        <v/>
      </c>
      <c r="AH1018" s="83" t="str">
        <f t="shared" si="635"/>
        <v/>
      </c>
      <c r="AI1018" s="83" t="str">
        <f t="shared" si="635"/>
        <v/>
      </c>
      <c r="AJ1018" s="83" t="str">
        <f t="shared" si="635"/>
        <v/>
      </c>
      <c r="AK1018" s="83" t="str">
        <f t="shared" si="635"/>
        <v/>
      </c>
      <c r="AL1018" s="83" t="str">
        <f t="shared" si="635"/>
        <v/>
      </c>
      <c r="AM1018" s="83" t="str">
        <f t="shared" si="635"/>
        <v/>
      </c>
      <c r="AN1018" s="83" t="e">
        <f t="shared" ca="1" si="625"/>
        <v>#VALUE!</v>
      </c>
      <c r="AO1018" s="50" t="str">
        <f t="shared" si="612"/>
        <v/>
      </c>
      <c r="AP1018" s="83" t="str">
        <f t="shared" si="636"/>
        <v/>
      </c>
      <c r="AQ1018" s="83" t="str">
        <f t="shared" si="636"/>
        <v/>
      </c>
      <c r="AR1018" s="83" t="str">
        <f t="shared" si="636"/>
        <v/>
      </c>
      <c r="AS1018" s="83" t="str">
        <f t="shared" si="636"/>
        <v/>
      </c>
      <c r="AT1018" s="83" t="str">
        <f t="shared" si="636"/>
        <v/>
      </c>
      <c r="AU1018" s="83" t="e">
        <f t="shared" ca="1" si="627"/>
        <v>#VALUE!</v>
      </c>
      <c r="AV1018" s="50" t="str">
        <f t="shared" si="614"/>
        <v/>
      </c>
      <c r="AW1018" s="83" t="str">
        <f t="shared" si="637"/>
        <v/>
      </c>
      <c r="AX1018" s="83" t="str">
        <f t="shared" si="637"/>
        <v/>
      </c>
      <c r="AY1018" s="83" t="str">
        <f t="shared" si="637"/>
        <v/>
      </c>
      <c r="AZ1018" s="83" t="str">
        <f t="shared" si="637"/>
        <v/>
      </c>
      <c r="BA1018" s="83" t="e">
        <f t="shared" ca="1" si="629"/>
        <v>#VALUE!</v>
      </c>
      <c r="BB1018" s="50" t="str">
        <f t="shared" si="615"/>
        <v/>
      </c>
      <c r="BC1018" s="83" t="str">
        <f t="shared" si="630"/>
        <v/>
      </c>
      <c r="BD1018" s="83" t="str">
        <f t="shared" si="631"/>
        <v/>
      </c>
      <c r="BE1018" s="83" t="e">
        <f t="shared" ca="1" si="632"/>
        <v>#VALUE!</v>
      </c>
      <c r="BF1018" s="50" t="str">
        <f t="shared" si="616"/>
        <v/>
      </c>
    </row>
    <row r="1019" spans="1:58" ht="15" customHeight="1">
      <c r="A1019" s="25">
        <f t="shared" si="608"/>
        <v>62</v>
      </c>
      <c r="B1019" s="25">
        <v>188</v>
      </c>
      <c r="C1019" s="112" t="str">
        <f t="shared" si="622"/>
        <v>0_0</v>
      </c>
      <c r="D1019" s="112">
        <f>IFERROR(VLOOKUP($C1019,'Analysis-must not modify'!$C:$G,4,FALSE),"")</f>
        <v>0</v>
      </c>
      <c r="E1019" s="112">
        <f>IFERROR(VLOOKUP($C1019,'Analysis-must not modify'!$C:$G,5,FALSE),"")</f>
        <v>0</v>
      </c>
      <c r="F1019" s="112">
        <f t="shared" si="600"/>
        <v>0</v>
      </c>
      <c r="G1019" s="121">
        <f>VLOOKUP(C1019,'Analysis-must not modify'!C:D,2,FALSE)</f>
        <v>0</v>
      </c>
      <c r="H1019" s="121">
        <f>VLOOKUP(C1019,'Analysis-must not modify'!C:FF,160,FALSE)</f>
        <v>0</v>
      </c>
      <c r="I1019" s="121" t="str">
        <f>VLOOKUP(C1019,'Analysis-must not modify'!C:FI,161,FALSE)</f>
        <v/>
      </c>
      <c r="J1019" s="121" t="str">
        <f>VLOOKUP(C1019,'Analysis-must not modify'!C:FI,162,FALSE)</f>
        <v/>
      </c>
      <c r="K1019" s="121" t="str">
        <f>VLOOKUP(C1019,'Analysis-must not modify'!C:FI,163,FALSE)</f>
        <v/>
      </c>
      <c r="L1019" s="121">
        <f t="shared" si="601"/>
        <v>1</v>
      </c>
      <c r="M1019" s="121">
        <f t="shared" si="602"/>
        <v>1</v>
      </c>
      <c r="N1019" s="121">
        <f t="shared" si="603"/>
        <v>1</v>
      </c>
      <c r="O1019" s="121">
        <f t="shared" si="604"/>
        <v>1</v>
      </c>
      <c r="P1019" s="121">
        <f t="shared" si="609"/>
        <v>1</v>
      </c>
      <c r="Q1019" s="121">
        <f t="shared" si="605"/>
        <v>0</v>
      </c>
      <c r="R1019" s="121" t="str">
        <f t="shared" si="606"/>
        <v/>
      </c>
      <c r="S1019" s="122" t="str">
        <f t="shared" si="607"/>
        <v/>
      </c>
      <c r="T1019" s="121" t="str">
        <f t="shared" si="623"/>
        <v/>
      </c>
      <c r="U1019" s="121" t="str">
        <f>IFERROR(IF('Analysis_2-must not modify'!$R1019="","",IF($S$823="Total GHG",IF($T$823="All sectors",AA197,IF($T$823="Stationary",AB197,IF($T$823="Transportation",AC197,IF($T$823="Waste",AD197,IF($T$823="IPPU",AE197,Iif($T$823="AFOLU",AF197)))))),IF($S$823="Per capita",IF($T$823="All sectors",AA401,IF($T$823="Stationary",AB401,IF($T$823="Transportation",AC401,IF($T$823="Waste",AD401,IF($T$823="IPPU",AE401,IF($T$823="AFOLU",AF401)))))),IF($S$823="Per unit land area (km2)",IF($T$823="All sectors",AA605,IF($T$823="Stationary",AB605,IF($T$823="Transportation",AC605,IF($T$823="Waste",AD605,IF($T$823="IPPU",AE605,IF($T$823="AFOLU",AF605)))))),IF($S$823="Per unit GDP ($m)",IF($T$823="All sectors",AA809,IF($T$823="Stationary",AB809,IF($T$823="Transportation",AC809,IF($T$823="Waste",AD809,IF($T$823="IPPU",AE809,IF($T$823="AFOLU",AF809)))))),""))))),"")</f>
        <v/>
      </c>
      <c r="V1019" s="124" t="str">
        <f>IF('Analysis_2-must not modify'!$T1019="","",IF($S$823="Total GHG",IF($T$823="All sectors",U197,IF($T$823="Stationary",AG197,IF($T$823="Transportation",AP197,IF($T$823="Waste",AV197,IF($T$823="IPPU",BA197,Iif($T$823="AFOLU",BD197)))))),IF($S$823="Per capita",IF($T$823="All sectors",U401,IF($T$823="Stationary",AG401,IF($T$823="Transportation",AP401,IF($T$823="Waste",AV401,IF($T$823="IPPU",BA401,IF($T$823="AFOLU",BD401)))))),IF($S$823="Per unit land area (km2)",IF($T$823="All sectors",U605,IF($T$823="Stationary",AG605,IF($T$823="Transportation",AP605,IF($T$823="Waste",AV605,IF($T$823="IPPU",BA605,Iif($T$823="AFOLU",BD605)))))),IF($S$823="Per unit GDP ($m)",IF($T$823="All sectors",U809,IF($T$823="Stationary",AG809,IF($T$823="Transportation",AP809,IF($T$823="Waste",AV809,IF($T$823="IPPU",BA197,IF($T$823="AFOLU",BD809)))))),"")))))</f>
        <v/>
      </c>
      <c r="W1019" s="124" t="str">
        <f>IF('Analysis_2-must not modify'!$T1019="","",IF($S$823="Total GHG",IF($T$823="All sectors",V197,IF($T$823="Stationary",AH197,IF($T$823="Transportation",AQ197,IF($T$823="Waste",AW197,IF($T$823="IPPU",BB197,Iif($T$823="AFOLU",BE197)))))),IF($S$823="Per capita",IF($T$823="All sectors",V401,IF($T$823="Stationary",AH401,IF($T$823="Transportation",AQ401,IF($T$823="Waste",AW401,IF($T$823="IPPU",BB401,IF($T$823="AFOLU",BE401)))))),IF($S$823="Per unit land area (km2)",IF($T$823="All sectors",V605,IF($T$823="Stationary",AH605,IF($T$823="Transportation",AQ605,IF($T$823="Waste",AW605,IF($T$823="IPPU",BB605,Iif($T$823="AFOLU",BE605)))))),IF($S$823="Per unit GDP ($m)",IF($T$823="All sectors",V809,IF($T$823="Stationary",AH809,IF($T$823="Transportation",AQ809,IF($T$823="Waste",AW809,IF($T$823="IPPU",BB197,IF($T$823="AFOLU",BE809)))))),"")))))</f>
        <v/>
      </c>
      <c r="X1019" s="124" t="str">
        <f>IF('Analysis_2-must not modify'!$T1019="","",IF($S$823="Total GHG",IF($T$823="All sectors",W197,IF($T$823="Stationary",AI197,IF($T$823="Transportation",AR197,IF($T$823="Waste",AX197,IF($T$823="IPPU","",IF($T$823="AFOLU",BF197)))))),IF($S$823="Per capita",IF($T$823="All sectors",W401,IF($T$823="Stationary",AI401,IF($T$823="Transportation",AR401,IF($T$823="Waste",AX401,IF($T$823="IPPU","",IF($T$823="AFOLU",BF401)))))),IF($S$823="Per unit land area (km2)",IF($T$823="All sectors",W605,IF($T$823="Stationary",AI605,IF($T$823="Transportation",AR605,IF($T$823="Waste",AX605,IF($T$823="IPPU","",IF($T$823="AFOLU",BF605)))))),IF($S$823="Per unit GDP ($m)",IF($T$823="All sectors",W809,IF($T$823="Stationary",AI809,IF($T$823="Transportation",AR809,IF($T$823="Waste",AX809,IF($T$823="IPPU","",IF($T$823="AFOLU",BF809)))))),"")))))</f>
        <v/>
      </c>
      <c r="Y1019" s="124" t="str">
        <f>IF('Analysis_2-must not modify'!$T1019="","",IF($S$823="Total GHG",IF($T$823="All sectors",X197,IF($T$823="Stationary",AJ197,IF($T$823="Transportation",AS197,IF($T$823="Waste",AY197,"")))),IF($S$823="Per capita",IF($T$823="All sectors",X401,IF($T$823="Stationary",AJ401,IF($T$823="Transportation",AS401,IF($T$823="Waste",AY401,"")))),IF($S$823="Per unit land area (km2)",IF($T$823="All sectors",X605,IF($T$823="Stationary",AJ605,IF($T$823="Transportation",AS605,IF($T$823="Waste",AY605,"")))),IF($S$823="Per unit GDP ($m)",IF($T$823="All sectors",X809,IF($T$823="Stationary",AJ809,IF($T$823="Transportation",AS809,IF($T$823="Waste",AY809,"")))),"")))))</f>
        <v/>
      </c>
      <c r="Z1019" s="124" t="str">
        <f>IF('Analysis_2-must not modify'!$T1019="","",IF($S$823="Total GHG",IF($T$823="All sectors",Y197,IF($T$823="Stationary",AK197,IF($T$823="Transportation",AT197,""))),IF($S$823="Per capita",IF($T$823="All sectors",Y401,IF($T$823="Stationary",AK401,IF($T$823="Transportation",AT401,""))),IF($S$823="Per unit land area (km2)",IF($T$823="All sectors",Y605,IF($T$823="Stationary",AK605,IF($T$823="Transportation",AT605,""))),IF($S$823="Per unit GDP ($m)",IF($T$823="All sectors",Y809,IF($T$823="Stationary",AK809,IF($T$823="Transportation",AT809,""))),"")))))</f>
        <v/>
      </c>
      <c r="AA1019" s="124" t="str">
        <f>IF('Analysis_2-must not modify'!$T1019="","",IF($S$823="Total GHG",IF($T$823="All sectors","",IF($T$823="Stationary",AL197,"")),IF($S$823="Per capita",IF($T$823="All sectors","",IF($T$823="Stationary",AL401,"")),IF($S$823="Per unit land area (km2)",IF($T$823="All sectors","",IF($T$823="Stationary",AL605,"")),IF($S$823="Per unit GDP ($m)",IF($T$823="All sectors","",IF($T$823="Stationary",AL809,"")),"")))))</f>
        <v/>
      </c>
      <c r="AB1019" s="124" t="str">
        <f>IF('Analysis_2-must not modify'!$T1019="","",IF($S$823="Total GHG",IF($T$823="All sectors","",IF($T$823="Stationary",AM197,"")),IF($S$823="Per capita",IF($T$823="All sectors","",IF($T$823="Stationary",AM401,"")),IF($S$823="Per unit land area (km2)",IF($T$823="All sectors","",IF($T$823="Stationary",AM605,"")),IF($S$823="Per unit GDP ($m)",IF($T$823="All sectors","",IF($T$823="Stationary",AM809,"")),"")))))</f>
        <v/>
      </c>
      <c r="AC1019" s="124" t="str">
        <f>IF('Analysis_2-must not modify'!$T1019="","",IF($S$823="Total GHG",IF($T$823="All sectors","",IF($T$823="Stationary",AN197,"")),IF($S$823="Per capita",IF($T$823="All sectors","",IF($T$823="Stationary",AN401,"")),IF($S$823="Per unit land area (km2)",IF($T$823="All sectors","",IF($T$823="Stationary",AN605,"")),IF($S$823="Per unit GDP ($m)",IF($T$823="All sectors","",IF($T$823="Stationary",AN809,"")),"")))))</f>
        <v/>
      </c>
      <c r="AD1019" s="121" t="str">
        <f>IF(U1019&lt;X$1+1,U1019,IF('Analysis_2-must not modify'!$U1019="","",RANK('Analysis_2-must not modify'!$U1019,rankORIGINAL)+'Analysis_2-must not modify'!X$1))</f>
        <v/>
      </c>
      <c r="AE1019" s="50" t="str">
        <f t="shared" si="610"/>
        <v/>
      </c>
      <c r="AF1019" s="83" t="str">
        <f t="shared" si="635"/>
        <v/>
      </c>
      <c r="AG1019" s="83" t="str">
        <f t="shared" si="635"/>
        <v/>
      </c>
      <c r="AH1019" s="83" t="str">
        <f t="shared" si="635"/>
        <v/>
      </c>
      <c r="AI1019" s="83" t="str">
        <f t="shared" si="635"/>
        <v/>
      </c>
      <c r="AJ1019" s="83" t="str">
        <f t="shared" si="635"/>
        <v/>
      </c>
      <c r="AK1019" s="83" t="str">
        <f t="shared" si="635"/>
        <v/>
      </c>
      <c r="AL1019" s="83" t="str">
        <f t="shared" si="635"/>
        <v/>
      </c>
      <c r="AM1019" s="83" t="str">
        <f t="shared" si="635"/>
        <v/>
      </c>
      <c r="AN1019" s="83" t="e">
        <f t="shared" ca="1" si="625"/>
        <v>#VALUE!</v>
      </c>
      <c r="AO1019" s="50" t="str">
        <f t="shared" si="612"/>
        <v/>
      </c>
      <c r="AP1019" s="83" t="str">
        <f t="shared" si="636"/>
        <v/>
      </c>
      <c r="AQ1019" s="83" t="str">
        <f t="shared" si="636"/>
        <v/>
      </c>
      <c r="AR1019" s="83" t="str">
        <f t="shared" si="636"/>
        <v/>
      </c>
      <c r="AS1019" s="83" t="str">
        <f t="shared" si="636"/>
        <v/>
      </c>
      <c r="AT1019" s="83" t="str">
        <f t="shared" si="636"/>
        <v/>
      </c>
      <c r="AU1019" s="83" t="e">
        <f t="shared" ca="1" si="627"/>
        <v>#VALUE!</v>
      </c>
      <c r="AV1019" s="50" t="str">
        <f t="shared" si="614"/>
        <v/>
      </c>
      <c r="AW1019" s="83" t="str">
        <f t="shared" si="637"/>
        <v/>
      </c>
      <c r="AX1019" s="83" t="str">
        <f t="shared" si="637"/>
        <v/>
      </c>
      <c r="AY1019" s="83" t="str">
        <f t="shared" si="637"/>
        <v/>
      </c>
      <c r="AZ1019" s="83" t="str">
        <f t="shared" si="637"/>
        <v/>
      </c>
      <c r="BA1019" s="83" t="e">
        <f t="shared" ca="1" si="629"/>
        <v>#VALUE!</v>
      </c>
      <c r="BB1019" s="50" t="str">
        <f t="shared" si="615"/>
        <v/>
      </c>
      <c r="BC1019" s="83" t="str">
        <f t="shared" si="630"/>
        <v/>
      </c>
      <c r="BD1019" s="83" t="str">
        <f t="shared" si="631"/>
        <v/>
      </c>
      <c r="BE1019" s="83" t="e">
        <f t="shared" ca="1" si="632"/>
        <v>#VALUE!</v>
      </c>
      <c r="BF1019" s="50" t="str">
        <f t="shared" si="616"/>
        <v/>
      </c>
    </row>
    <row r="1020" spans="1:58" ht="15" customHeight="1">
      <c r="A1020" s="25">
        <f t="shared" si="608"/>
        <v>62</v>
      </c>
      <c r="B1020" s="25">
        <v>189</v>
      </c>
      <c r="C1020" s="112" t="str">
        <f t="shared" si="622"/>
        <v>0_0</v>
      </c>
      <c r="D1020" s="112">
        <f>IFERROR(VLOOKUP($C1020,'Analysis-must not modify'!$C:$G,4,FALSE),"")</f>
        <v>0</v>
      </c>
      <c r="E1020" s="112">
        <f>IFERROR(VLOOKUP($C1020,'Analysis-must not modify'!$C:$G,5,FALSE),"")</f>
        <v>0</v>
      </c>
      <c r="F1020" s="112">
        <f t="shared" si="600"/>
        <v>0</v>
      </c>
      <c r="G1020" s="121">
        <f>VLOOKUP(C1020,'Analysis-must not modify'!C:D,2,FALSE)</f>
        <v>0</v>
      </c>
      <c r="H1020" s="121">
        <f>VLOOKUP(C1020,'Analysis-must not modify'!C:FF,160,FALSE)</f>
        <v>0</v>
      </c>
      <c r="I1020" s="121" t="str">
        <f>VLOOKUP(C1020,'Analysis-must not modify'!C:FI,161,FALSE)</f>
        <v/>
      </c>
      <c r="J1020" s="121" t="str">
        <f>VLOOKUP(C1020,'Analysis-must not modify'!C:FI,162,FALSE)</f>
        <v/>
      </c>
      <c r="K1020" s="121" t="str">
        <f>VLOOKUP(C1020,'Analysis-must not modify'!C:FI,163,FALSE)</f>
        <v/>
      </c>
      <c r="L1020" s="121">
        <f t="shared" si="601"/>
        <v>1</v>
      </c>
      <c r="M1020" s="121">
        <f t="shared" si="602"/>
        <v>1</v>
      </c>
      <c r="N1020" s="121">
        <f t="shared" si="603"/>
        <v>1</v>
      </c>
      <c r="O1020" s="121">
        <f t="shared" si="604"/>
        <v>1</v>
      </c>
      <c r="P1020" s="121">
        <f t="shared" si="609"/>
        <v>1</v>
      </c>
      <c r="Q1020" s="121">
        <f t="shared" si="605"/>
        <v>0</v>
      </c>
      <c r="R1020" s="121" t="str">
        <f t="shared" si="606"/>
        <v/>
      </c>
      <c r="S1020" s="122" t="str">
        <f t="shared" si="607"/>
        <v/>
      </c>
      <c r="T1020" s="121" t="str">
        <f t="shared" si="623"/>
        <v/>
      </c>
      <c r="U1020" s="121" t="str">
        <f>IFERROR(IF('Analysis_2-must not modify'!$R1020="","",IF($S$823="Total GHG",IF($T$823="All sectors",AA198,IF($T$823="Stationary",AB198,IF($T$823="Transportation",AC198,IF($T$823="Waste",AD198,IF($T$823="IPPU",AE198,Iif($T$823="AFOLU",AF198)))))),IF($S$823="Per capita",IF($T$823="All sectors",AA402,IF($T$823="Stationary",AB402,IF($T$823="Transportation",AC402,IF($T$823="Waste",AD402,IF($T$823="IPPU",AE402,IF($T$823="AFOLU",AF402)))))),IF($S$823="Per unit land area (km2)",IF($T$823="All sectors",AA606,IF($T$823="Stationary",AB606,IF($T$823="Transportation",AC606,IF($T$823="Waste",AD606,IF($T$823="IPPU",AE606,IF($T$823="AFOLU",AF606)))))),IF($S$823="Per unit GDP ($m)",IF($T$823="All sectors",AA810,IF($T$823="Stationary",AB810,IF($T$823="Transportation",AC810,IF($T$823="Waste",AD810,IF($T$823="IPPU",AE810,IF($T$823="AFOLU",AF810)))))),""))))),"")</f>
        <v/>
      </c>
      <c r="V1020" s="124" t="str">
        <f>IF('Analysis_2-must not modify'!$T1020="","",IF($S$823="Total GHG",IF($T$823="All sectors",U198,IF($T$823="Stationary",AG198,IF($T$823="Transportation",AP198,IF($T$823="Waste",AV198,IF($T$823="IPPU",BA198,Iif($T$823="AFOLU",BD198)))))),IF($S$823="Per capita",IF($T$823="All sectors",U402,IF($T$823="Stationary",AG402,IF($T$823="Transportation",AP402,IF($T$823="Waste",AV402,IF($T$823="IPPU",BA402,IF($T$823="AFOLU",BD402)))))),IF($S$823="Per unit land area (km2)",IF($T$823="All sectors",U606,IF($T$823="Stationary",AG606,IF($T$823="Transportation",AP606,IF($T$823="Waste",AV606,IF($T$823="IPPU",BA606,Iif($T$823="AFOLU",BD606)))))),IF($S$823="Per unit GDP ($m)",IF($T$823="All sectors",U810,IF($T$823="Stationary",AG810,IF($T$823="Transportation",AP810,IF($T$823="Waste",AV810,IF($T$823="IPPU",BA198,IF($T$823="AFOLU",BD810)))))),"")))))</f>
        <v/>
      </c>
      <c r="W1020" s="124" t="str">
        <f>IF('Analysis_2-must not modify'!$T1020="","",IF($S$823="Total GHG",IF($T$823="All sectors",V198,IF($T$823="Stationary",AH198,IF($T$823="Transportation",AQ198,IF($T$823="Waste",AW198,IF($T$823="IPPU",BB198,Iif($T$823="AFOLU",BE198)))))),IF($S$823="Per capita",IF($T$823="All sectors",V402,IF($T$823="Stationary",AH402,IF($T$823="Transportation",AQ402,IF($T$823="Waste",AW402,IF($T$823="IPPU",BB402,IF($T$823="AFOLU",BE402)))))),IF($S$823="Per unit land area (km2)",IF($T$823="All sectors",V606,IF($T$823="Stationary",AH606,IF($T$823="Transportation",AQ606,IF($T$823="Waste",AW606,IF($T$823="IPPU",BB606,Iif($T$823="AFOLU",BE606)))))),IF($S$823="Per unit GDP ($m)",IF($T$823="All sectors",V810,IF($T$823="Stationary",AH810,IF($T$823="Transportation",AQ810,IF($T$823="Waste",AW810,IF($T$823="IPPU",BB198,IF($T$823="AFOLU",BE810)))))),"")))))</f>
        <v/>
      </c>
      <c r="X1020" s="124" t="str">
        <f>IF('Analysis_2-must not modify'!$T1020="","",IF($S$823="Total GHG",IF($T$823="All sectors",W198,IF($T$823="Stationary",AI198,IF($T$823="Transportation",AR198,IF($T$823="Waste",AX198,IF($T$823="IPPU","",IF($T$823="AFOLU",BF198)))))),IF($S$823="Per capita",IF($T$823="All sectors",W402,IF($T$823="Stationary",AI402,IF($T$823="Transportation",AR402,IF($T$823="Waste",AX402,IF($T$823="IPPU","",IF($T$823="AFOLU",BF402)))))),IF($S$823="Per unit land area (km2)",IF($T$823="All sectors",W606,IF($T$823="Stationary",AI606,IF($T$823="Transportation",AR606,IF($T$823="Waste",AX606,IF($T$823="IPPU","",IF($T$823="AFOLU",BF606)))))),IF($S$823="Per unit GDP ($m)",IF($T$823="All sectors",W810,IF($T$823="Stationary",AI810,IF($T$823="Transportation",AR810,IF($T$823="Waste",AX810,IF($T$823="IPPU","",IF($T$823="AFOLU",BF810)))))),"")))))</f>
        <v/>
      </c>
      <c r="Y1020" s="124" t="str">
        <f>IF('Analysis_2-must not modify'!$T1020="","",IF($S$823="Total GHG",IF($T$823="All sectors",X198,IF($T$823="Stationary",AJ198,IF($T$823="Transportation",AS198,IF($T$823="Waste",AY198,"")))),IF($S$823="Per capita",IF($T$823="All sectors",X402,IF($T$823="Stationary",AJ402,IF($T$823="Transportation",AS402,IF($T$823="Waste",AY402,"")))),IF($S$823="Per unit land area (km2)",IF($T$823="All sectors",X606,IF($T$823="Stationary",AJ606,IF($T$823="Transportation",AS606,IF($T$823="Waste",AY606,"")))),IF($S$823="Per unit GDP ($m)",IF($T$823="All sectors",X810,IF($T$823="Stationary",AJ810,IF($T$823="Transportation",AS810,IF($T$823="Waste",AY810,"")))),"")))))</f>
        <v/>
      </c>
      <c r="Z1020" s="124" t="str">
        <f>IF('Analysis_2-must not modify'!$T1020="","",IF($S$823="Total GHG",IF($T$823="All sectors",Y198,IF($T$823="Stationary",AK198,IF($T$823="Transportation",AT198,""))),IF($S$823="Per capita",IF($T$823="All sectors",Y402,IF($T$823="Stationary",AK402,IF($T$823="Transportation",AT402,""))),IF($S$823="Per unit land area (km2)",IF($T$823="All sectors",Y606,IF($T$823="Stationary",AK606,IF($T$823="Transportation",AT606,""))),IF($S$823="Per unit GDP ($m)",IF($T$823="All sectors",Y810,IF($T$823="Stationary",AK810,IF($T$823="Transportation",AT810,""))),"")))))</f>
        <v/>
      </c>
      <c r="AA1020" s="124" t="str">
        <f>IF('Analysis_2-must not modify'!$T1020="","",IF($S$823="Total GHG",IF($T$823="All sectors","",IF($T$823="Stationary",AL198,"")),IF($S$823="Per capita",IF($T$823="All sectors","",IF($T$823="Stationary",AL402,"")),IF($S$823="Per unit land area (km2)",IF($T$823="All sectors","",IF($T$823="Stationary",AL606,"")),IF($S$823="Per unit GDP ($m)",IF($T$823="All sectors","",IF($T$823="Stationary",AL810,"")),"")))))</f>
        <v/>
      </c>
      <c r="AB1020" s="124" t="str">
        <f>IF('Analysis_2-must not modify'!$T1020="","",IF($S$823="Total GHG",IF($T$823="All sectors","",IF($T$823="Stationary",AM198,"")),IF($S$823="Per capita",IF($T$823="All sectors","",IF($T$823="Stationary",AM402,"")),IF($S$823="Per unit land area (km2)",IF($T$823="All sectors","",IF($T$823="Stationary",AM606,"")),IF($S$823="Per unit GDP ($m)",IF($T$823="All sectors","",IF($T$823="Stationary",AM810,"")),"")))))</f>
        <v/>
      </c>
      <c r="AC1020" s="124" t="str">
        <f>IF('Analysis_2-must not modify'!$T1020="","",IF($S$823="Total GHG",IF($T$823="All sectors","",IF($T$823="Stationary",AN198,"")),IF($S$823="Per capita",IF($T$823="All sectors","",IF($T$823="Stationary",AN402,"")),IF($S$823="Per unit land area (km2)",IF($T$823="All sectors","",IF($T$823="Stationary",AN606,"")),IF($S$823="Per unit GDP ($m)",IF($T$823="All sectors","",IF($T$823="Stationary",AN810,"")),"")))))</f>
        <v/>
      </c>
      <c r="AD1020" s="121" t="str">
        <f>IF(U1020&lt;X$1+1,U1020,IF('Analysis_2-must not modify'!$U1020="","",RANK('Analysis_2-must not modify'!$U1020,rankORIGINAL)+'Analysis_2-must not modify'!X$1))</f>
        <v/>
      </c>
      <c r="AE1020" s="50" t="str">
        <f t="shared" si="610"/>
        <v/>
      </c>
      <c r="AF1020" s="83" t="str">
        <f t="shared" si="635"/>
        <v/>
      </c>
      <c r="AG1020" s="83" t="str">
        <f t="shared" si="635"/>
        <v/>
      </c>
      <c r="AH1020" s="83" t="str">
        <f t="shared" si="635"/>
        <v/>
      </c>
      <c r="AI1020" s="83" t="str">
        <f t="shared" si="635"/>
        <v/>
      </c>
      <c r="AJ1020" s="83" t="str">
        <f t="shared" si="635"/>
        <v/>
      </c>
      <c r="AK1020" s="83" t="str">
        <f t="shared" si="635"/>
        <v/>
      </c>
      <c r="AL1020" s="83" t="str">
        <f t="shared" si="635"/>
        <v/>
      </c>
      <c r="AM1020" s="83" t="str">
        <f t="shared" si="635"/>
        <v/>
      </c>
      <c r="AN1020" s="83" t="e">
        <f t="shared" ca="1" si="625"/>
        <v>#VALUE!</v>
      </c>
      <c r="AO1020" s="50" t="str">
        <f t="shared" si="612"/>
        <v/>
      </c>
      <c r="AP1020" s="83" t="str">
        <f t="shared" si="636"/>
        <v/>
      </c>
      <c r="AQ1020" s="83" t="str">
        <f t="shared" si="636"/>
        <v/>
      </c>
      <c r="AR1020" s="83" t="str">
        <f t="shared" si="636"/>
        <v/>
      </c>
      <c r="AS1020" s="83" t="str">
        <f t="shared" si="636"/>
        <v/>
      </c>
      <c r="AT1020" s="83" t="str">
        <f t="shared" si="636"/>
        <v/>
      </c>
      <c r="AU1020" s="83" t="e">
        <f t="shared" ca="1" si="627"/>
        <v>#VALUE!</v>
      </c>
      <c r="AV1020" s="50" t="str">
        <f t="shared" si="614"/>
        <v/>
      </c>
      <c r="AW1020" s="83" t="str">
        <f t="shared" si="637"/>
        <v/>
      </c>
      <c r="AX1020" s="83" t="str">
        <f t="shared" si="637"/>
        <v/>
      </c>
      <c r="AY1020" s="83" t="str">
        <f t="shared" si="637"/>
        <v/>
      </c>
      <c r="AZ1020" s="83" t="str">
        <f t="shared" si="637"/>
        <v/>
      </c>
      <c r="BA1020" s="83" t="e">
        <f t="shared" ca="1" si="629"/>
        <v>#VALUE!</v>
      </c>
      <c r="BB1020" s="50" t="str">
        <f t="shared" si="615"/>
        <v/>
      </c>
      <c r="BC1020" s="83" t="str">
        <f t="shared" si="630"/>
        <v/>
      </c>
      <c r="BD1020" s="83" t="str">
        <f t="shared" si="631"/>
        <v/>
      </c>
      <c r="BE1020" s="83" t="e">
        <f t="shared" ca="1" si="632"/>
        <v>#VALUE!</v>
      </c>
      <c r="BF1020" s="50" t="str">
        <f t="shared" si="616"/>
        <v/>
      </c>
    </row>
    <row r="1021" spans="1:58" ht="15" customHeight="1">
      <c r="A1021" s="25">
        <f t="shared" si="608"/>
        <v>62</v>
      </c>
      <c r="B1021" s="25">
        <v>190</v>
      </c>
      <c r="C1021" s="112" t="str">
        <f t="shared" si="622"/>
        <v>0_0</v>
      </c>
      <c r="D1021" s="112">
        <f>IFERROR(VLOOKUP($C1021,'Analysis-must not modify'!$C:$G,4,FALSE),"")</f>
        <v>0</v>
      </c>
      <c r="E1021" s="112">
        <f>IFERROR(VLOOKUP($C1021,'Analysis-must not modify'!$C:$G,5,FALSE),"")</f>
        <v>0</v>
      </c>
      <c r="F1021" s="112">
        <f t="shared" si="600"/>
        <v>0</v>
      </c>
      <c r="G1021" s="121">
        <f>VLOOKUP(C1021,'Analysis-must not modify'!C:D,2,FALSE)</f>
        <v>0</v>
      </c>
      <c r="H1021" s="121">
        <f>VLOOKUP(C1021,'Analysis-must not modify'!C:FF,160,FALSE)</f>
        <v>0</v>
      </c>
      <c r="I1021" s="121" t="str">
        <f>VLOOKUP(C1021,'Analysis-must not modify'!C:FI,161,FALSE)</f>
        <v/>
      </c>
      <c r="J1021" s="121" t="str">
        <f>VLOOKUP(C1021,'Analysis-must not modify'!C:FI,162,FALSE)</f>
        <v/>
      </c>
      <c r="K1021" s="121" t="str">
        <f>VLOOKUP(C1021,'Analysis-must not modify'!C:FI,163,FALSE)</f>
        <v/>
      </c>
      <c r="L1021" s="121">
        <f t="shared" si="601"/>
        <v>1</v>
      </c>
      <c r="M1021" s="121">
        <f t="shared" si="602"/>
        <v>1</v>
      </c>
      <c r="N1021" s="121">
        <f t="shared" si="603"/>
        <v>1</v>
      </c>
      <c r="O1021" s="121">
        <f t="shared" si="604"/>
        <v>1</v>
      </c>
      <c r="P1021" s="121">
        <f t="shared" si="609"/>
        <v>1</v>
      </c>
      <c r="Q1021" s="121">
        <f t="shared" si="605"/>
        <v>0</v>
      </c>
      <c r="R1021" s="121" t="str">
        <f t="shared" si="606"/>
        <v/>
      </c>
      <c r="S1021" s="122" t="str">
        <f t="shared" si="607"/>
        <v/>
      </c>
      <c r="T1021" s="121" t="str">
        <f t="shared" si="623"/>
        <v/>
      </c>
      <c r="U1021" s="121" t="str">
        <f>IFERROR(IF('Analysis_2-must not modify'!$R1021="","",IF($S$823="Total GHG",IF($T$823="All sectors",AA199,IF($T$823="Stationary",AB199,IF($T$823="Transportation",AC199,IF($T$823="Waste",AD199,IF($T$823="IPPU",AE199,Iif($T$823="AFOLU",AF199)))))),IF($S$823="Per capita",IF($T$823="All sectors",AA403,IF($T$823="Stationary",AB403,IF($T$823="Transportation",AC403,IF($T$823="Waste",AD403,IF($T$823="IPPU",AE403,IF($T$823="AFOLU",AF403)))))),IF($S$823="Per unit land area (km2)",IF($T$823="All sectors",AA607,IF($T$823="Stationary",AB607,IF($T$823="Transportation",AC607,IF($T$823="Waste",AD607,IF($T$823="IPPU",AE607,IF($T$823="AFOLU",AF607)))))),IF($S$823="Per unit GDP ($m)",IF($T$823="All sectors",AA811,IF($T$823="Stationary",AB811,IF($T$823="Transportation",AC811,IF($T$823="Waste",AD811,IF($T$823="IPPU",AE811,IF($T$823="AFOLU",AF811)))))),""))))),"")</f>
        <v/>
      </c>
      <c r="V1021" s="124" t="str">
        <f>IF('Analysis_2-must not modify'!$T1021="","",IF($S$823="Total GHG",IF($T$823="All sectors",U199,IF($T$823="Stationary",AG199,IF($T$823="Transportation",AP199,IF($T$823="Waste",AV199,IF($T$823="IPPU",BA199,Iif($T$823="AFOLU",BD199)))))),IF($S$823="Per capita",IF($T$823="All sectors",U403,IF($T$823="Stationary",AG403,IF($T$823="Transportation",AP403,IF($T$823="Waste",AV403,IF($T$823="IPPU",BA403,IF($T$823="AFOLU",BD403)))))),IF($S$823="Per unit land area (km2)",IF($T$823="All sectors",U607,IF($T$823="Stationary",AG607,IF($T$823="Transportation",AP607,IF($T$823="Waste",AV607,IF($T$823="IPPU",BA607,Iif($T$823="AFOLU",BD607)))))),IF($S$823="Per unit GDP ($m)",IF($T$823="All sectors",U811,IF($T$823="Stationary",AG811,IF($T$823="Transportation",AP811,IF($T$823="Waste",AV811,IF($T$823="IPPU",BA199,IF($T$823="AFOLU",BD811)))))),"")))))</f>
        <v/>
      </c>
      <c r="W1021" s="124" t="str">
        <f>IF('Analysis_2-must not modify'!$T1021="","",IF($S$823="Total GHG",IF($T$823="All sectors",V199,IF($T$823="Stationary",AH199,IF($T$823="Transportation",AQ199,IF($T$823="Waste",AW199,IF($T$823="IPPU",BB199,Iif($T$823="AFOLU",BE199)))))),IF($S$823="Per capita",IF($T$823="All sectors",V403,IF($T$823="Stationary",AH403,IF($T$823="Transportation",AQ403,IF($T$823="Waste",AW403,IF($T$823="IPPU",BB403,IF($T$823="AFOLU",BE403)))))),IF($S$823="Per unit land area (km2)",IF($T$823="All sectors",V607,IF($T$823="Stationary",AH607,IF($T$823="Transportation",AQ607,IF($T$823="Waste",AW607,IF($T$823="IPPU",BB607,Iif($T$823="AFOLU",BE607)))))),IF($S$823="Per unit GDP ($m)",IF($T$823="All sectors",V811,IF($T$823="Stationary",AH811,IF($T$823="Transportation",AQ811,IF($T$823="Waste",AW811,IF($T$823="IPPU",BB199,IF($T$823="AFOLU",BE811)))))),"")))))</f>
        <v/>
      </c>
      <c r="X1021" s="124" t="str">
        <f>IF('Analysis_2-must not modify'!$T1021="","",IF($S$823="Total GHG",IF($T$823="All sectors",W199,IF($T$823="Stationary",AI199,IF($T$823="Transportation",AR199,IF($T$823="Waste",AX199,IF($T$823="IPPU","",IF($T$823="AFOLU",BF199)))))),IF($S$823="Per capita",IF($T$823="All sectors",W403,IF($T$823="Stationary",AI403,IF($T$823="Transportation",AR403,IF($T$823="Waste",AX403,IF($T$823="IPPU","",IF($T$823="AFOLU",BF403)))))),IF($S$823="Per unit land area (km2)",IF($T$823="All sectors",W607,IF($T$823="Stationary",AI607,IF($T$823="Transportation",AR607,IF($T$823="Waste",AX607,IF($T$823="IPPU","",IF($T$823="AFOLU",BF607)))))),IF($S$823="Per unit GDP ($m)",IF($T$823="All sectors",W811,IF($T$823="Stationary",AI811,IF($T$823="Transportation",AR811,IF($T$823="Waste",AX811,IF($T$823="IPPU","",IF($T$823="AFOLU",BF811)))))),"")))))</f>
        <v/>
      </c>
      <c r="Y1021" s="124" t="str">
        <f>IF('Analysis_2-must not modify'!$T1021="","",IF($S$823="Total GHG",IF($T$823="All sectors",X199,IF($T$823="Stationary",AJ199,IF($T$823="Transportation",AS199,IF($T$823="Waste",AY199,"")))),IF($S$823="Per capita",IF($T$823="All sectors",X403,IF($T$823="Stationary",AJ403,IF($T$823="Transportation",AS403,IF($T$823="Waste",AY403,"")))),IF($S$823="Per unit land area (km2)",IF($T$823="All sectors",X607,IF($T$823="Stationary",AJ607,IF($T$823="Transportation",AS607,IF($T$823="Waste",AY607,"")))),IF($S$823="Per unit GDP ($m)",IF($T$823="All sectors",X811,IF($T$823="Stationary",AJ811,IF($T$823="Transportation",AS811,IF($T$823="Waste",AY811,"")))),"")))))</f>
        <v/>
      </c>
      <c r="Z1021" s="124" t="str">
        <f>IF('Analysis_2-must not modify'!$T1021="","",IF($S$823="Total GHG",IF($T$823="All sectors",Y199,IF($T$823="Stationary",AK199,IF($T$823="Transportation",AT199,""))),IF($S$823="Per capita",IF($T$823="All sectors",Y403,IF($T$823="Stationary",AK403,IF($T$823="Transportation",AT403,""))),IF($S$823="Per unit land area (km2)",IF($T$823="All sectors",Y607,IF($T$823="Stationary",AK607,IF($T$823="Transportation",AT607,""))),IF($S$823="Per unit GDP ($m)",IF($T$823="All sectors",Y811,IF($T$823="Stationary",AK811,IF($T$823="Transportation",AT811,""))),"")))))</f>
        <v/>
      </c>
      <c r="AA1021" s="124" t="str">
        <f>IF('Analysis_2-must not modify'!$T1021="","",IF($S$823="Total GHG",IF($T$823="All sectors","",IF($T$823="Stationary",AL199,"")),IF($S$823="Per capita",IF($T$823="All sectors","",IF($T$823="Stationary",AL403,"")),IF($S$823="Per unit land area (km2)",IF($T$823="All sectors","",IF($T$823="Stationary",AL607,"")),IF($S$823="Per unit GDP ($m)",IF($T$823="All sectors","",IF($T$823="Stationary",AL811,"")),"")))))</f>
        <v/>
      </c>
      <c r="AB1021" s="124" t="str">
        <f>IF('Analysis_2-must not modify'!$T1021="","",IF($S$823="Total GHG",IF($T$823="All sectors","",IF($T$823="Stationary",AM199,"")),IF($S$823="Per capita",IF($T$823="All sectors","",IF($T$823="Stationary",AM403,"")),IF($S$823="Per unit land area (km2)",IF($T$823="All sectors","",IF($T$823="Stationary",AM607,"")),IF($S$823="Per unit GDP ($m)",IF($T$823="All sectors","",IF($T$823="Stationary",AM811,"")),"")))))</f>
        <v/>
      </c>
      <c r="AC1021" s="124" t="str">
        <f>IF('Analysis_2-must not modify'!$T1021="","",IF($S$823="Total GHG",IF($T$823="All sectors","",IF($T$823="Stationary",AN199,"")),IF($S$823="Per capita",IF($T$823="All sectors","",IF($T$823="Stationary",AN403,"")),IF($S$823="Per unit land area (km2)",IF($T$823="All sectors","",IF($T$823="Stationary",AN607,"")),IF($S$823="Per unit GDP ($m)",IF($T$823="All sectors","",IF($T$823="Stationary",AN811,"")),"")))))</f>
        <v/>
      </c>
      <c r="AD1021" s="121" t="str">
        <f>IF(U1021&lt;X$1+1,U1021,IF('Analysis_2-must not modify'!$U1021="","",RANK('Analysis_2-must not modify'!$U1021,rankORIGINAL)+'Analysis_2-must not modify'!X$1))</f>
        <v/>
      </c>
      <c r="AE1021" s="50" t="str">
        <f t="shared" si="610"/>
        <v/>
      </c>
      <c r="AF1021" s="83" t="str">
        <f t="shared" si="635"/>
        <v/>
      </c>
      <c r="AG1021" s="83" t="str">
        <f t="shared" si="635"/>
        <v/>
      </c>
      <c r="AH1021" s="83" t="str">
        <f t="shared" si="635"/>
        <v/>
      </c>
      <c r="AI1021" s="83" t="str">
        <f t="shared" si="635"/>
        <v/>
      </c>
      <c r="AJ1021" s="83" t="str">
        <f t="shared" si="635"/>
        <v/>
      </c>
      <c r="AK1021" s="83" t="str">
        <f t="shared" si="635"/>
        <v/>
      </c>
      <c r="AL1021" s="83" t="str">
        <f t="shared" si="635"/>
        <v/>
      </c>
      <c r="AM1021" s="83" t="str">
        <f t="shared" si="635"/>
        <v/>
      </c>
      <c r="AN1021" s="83" t="e">
        <f t="shared" ca="1" si="625"/>
        <v>#VALUE!</v>
      </c>
      <c r="AO1021" s="50" t="str">
        <f t="shared" si="612"/>
        <v/>
      </c>
      <c r="AP1021" s="83" t="str">
        <f t="shared" si="636"/>
        <v/>
      </c>
      <c r="AQ1021" s="83" t="str">
        <f t="shared" si="636"/>
        <v/>
      </c>
      <c r="AR1021" s="83" t="str">
        <f t="shared" si="636"/>
        <v/>
      </c>
      <c r="AS1021" s="83" t="str">
        <f t="shared" si="636"/>
        <v/>
      </c>
      <c r="AT1021" s="83" t="str">
        <f t="shared" si="636"/>
        <v/>
      </c>
      <c r="AU1021" s="83" t="e">
        <f t="shared" ca="1" si="627"/>
        <v>#VALUE!</v>
      </c>
      <c r="AV1021" s="50" t="str">
        <f t="shared" si="614"/>
        <v/>
      </c>
      <c r="AW1021" s="83" t="str">
        <f t="shared" si="637"/>
        <v/>
      </c>
      <c r="AX1021" s="83" t="str">
        <f t="shared" si="637"/>
        <v/>
      </c>
      <c r="AY1021" s="83" t="str">
        <f t="shared" si="637"/>
        <v/>
      </c>
      <c r="AZ1021" s="83" t="str">
        <f t="shared" si="637"/>
        <v/>
      </c>
      <c r="BA1021" s="83" t="e">
        <f t="shared" ca="1" si="629"/>
        <v>#VALUE!</v>
      </c>
      <c r="BB1021" s="50" t="str">
        <f t="shared" si="615"/>
        <v/>
      </c>
      <c r="BC1021" s="83" t="str">
        <f t="shared" si="630"/>
        <v/>
      </c>
      <c r="BD1021" s="83" t="str">
        <f t="shared" si="631"/>
        <v/>
      </c>
      <c r="BE1021" s="83" t="e">
        <f t="shared" ca="1" si="632"/>
        <v>#VALUE!</v>
      </c>
      <c r="BF1021" s="50" t="str">
        <f t="shared" si="616"/>
        <v/>
      </c>
    </row>
    <row r="1022" spans="1:58" ht="15" customHeight="1">
      <c r="A1022" s="25">
        <f t="shared" si="608"/>
        <v>62</v>
      </c>
      <c r="B1022" s="25">
        <v>191</v>
      </c>
      <c r="C1022" s="112" t="str">
        <f t="shared" si="622"/>
        <v>0_0</v>
      </c>
      <c r="D1022" s="112">
        <f>IFERROR(VLOOKUP($C1022,'Analysis-must not modify'!$C:$G,4,FALSE),"")</f>
        <v>0</v>
      </c>
      <c r="E1022" s="112">
        <f>IFERROR(VLOOKUP($C1022,'Analysis-must not modify'!$C:$G,5,FALSE),"")</f>
        <v>0</v>
      </c>
      <c r="F1022" s="112">
        <f t="shared" si="600"/>
        <v>0</v>
      </c>
      <c r="G1022" s="121">
        <f>VLOOKUP(C1022,'Analysis-must not modify'!C:D,2,FALSE)</f>
        <v>0</v>
      </c>
      <c r="H1022" s="121">
        <f>VLOOKUP(C1022,'Analysis-must not modify'!C:FF,160,FALSE)</f>
        <v>0</v>
      </c>
      <c r="I1022" s="121" t="str">
        <f>VLOOKUP(C1022,'Analysis-must not modify'!C:FI,161,FALSE)</f>
        <v/>
      </c>
      <c r="J1022" s="121" t="str">
        <f>VLOOKUP(C1022,'Analysis-must not modify'!C:FI,162,FALSE)</f>
        <v/>
      </c>
      <c r="K1022" s="121" t="str">
        <f>VLOOKUP(C1022,'Analysis-must not modify'!C:FI,163,FALSE)</f>
        <v/>
      </c>
      <c r="L1022" s="121">
        <f t="shared" si="601"/>
        <v>1</v>
      </c>
      <c r="M1022" s="121">
        <f t="shared" si="602"/>
        <v>1</v>
      </c>
      <c r="N1022" s="121">
        <f t="shared" si="603"/>
        <v>1</v>
      </c>
      <c r="O1022" s="121">
        <f t="shared" si="604"/>
        <v>1</v>
      </c>
      <c r="P1022" s="121">
        <f t="shared" si="609"/>
        <v>1</v>
      </c>
      <c r="Q1022" s="121">
        <f t="shared" si="605"/>
        <v>0</v>
      </c>
      <c r="R1022" s="121" t="str">
        <f t="shared" si="606"/>
        <v/>
      </c>
      <c r="S1022" s="122" t="str">
        <f t="shared" si="607"/>
        <v/>
      </c>
      <c r="T1022" s="121" t="str">
        <f t="shared" si="623"/>
        <v/>
      </c>
      <c r="U1022" s="121" t="str">
        <f>IFERROR(IF('Analysis_2-must not modify'!$R1022="","",IF($S$823="Total GHG",IF($T$823="All sectors",AA200,IF($T$823="Stationary",AB200,IF($T$823="Transportation",AC200,IF($T$823="Waste",AD200,IF($T$823="IPPU",AE200,Iif($T$823="AFOLU",AF200)))))),IF($S$823="Per capita",IF($T$823="All sectors",AA404,IF($T$823="Stationary",AB404,IF($T$823="Transportation",AC404,IF($T$823="Waste",AD404,IF($T$823="IPPU",AE404,IF($T$823="AFOLU",AF404)))))),IF($S$823="Per unit land area (km2)",IF($T$823="All sectors",AA608,IF($T$823="Stationary",AB608,IF($T$823="Transportation",AC608,IF($T$823="Waste",AD608,IF($T$823="IPPU",AE608,IF($T$823="AFOLU",AF608)))))),IF($S$823="Per unit GDP ($m)",IF($T$823="All sectors",AA812,IF($T$823="Stationary",AB812,IF($T$823="Transportation",AC812,IF($T$823="Waste",AD812,IF($T$823="IPPU",AE812,IF($T$823="AFOLU",AF812)))))),""))))),"")</f>
        <v/>
      </c>
      <c r="V1022" s="124" t="str">
        <f>IF('Analysis_2-must not modify'!$T1022="","",IF($S$823="Total GHG",IF($T$823="All sectors",U200,IF($T$823="Stationary",AG200,IF($T$823="Transportation",AP200,IF($T$823="Waste",AV200,IF($T$823="IPPU",BA200,Iif($T$823="AFOLU",BD200)))))),IF($S$823="Per capita",IF($T$823="All sectors",U404,IF($T$823="Stationary",AG404,IF($T$823="Transportation",AP404,IF($T$823="Waste",AV404,IF($T$823="IPPU",BA404,IF($T$823="AFOLU",BD404)))))),IF($S$823="Per unit land area (km2)",IF($T$823="All sectors",U608,IF($T$823="Stationary",AG608,IF($T$823="Transportation",AP608,IF($T$823="Waste",AV608,IF($T$823="IPPU",BA608,Iif($T$823="AFOLU",BD608)))))),IF($S$823="Per unit GDP ($m)",IF($T$823="All sectors",U812,IF($T$823="Stationary",AG812,IF($T$823="Transportation",AP812,IF($T$823="Waste",AV812,IF($T$823="IPPU",BA200,IF($T$823="AFOLU",BD812)))))),"")))))</f>
        <v/>
      </c>
      <c r="W1022" s="124" t="str">
        <f>IF('Analysis_2-must not modify'!$T1022="","",IF($S$823="Total GHG",IF($T$823="All sectors",V200,IF($T$823="Stationary",AH200,IF($T$823="Transportation",AQ200,IF($T$823="Waste",AW200,IF($T$823="IPPU",BB200,Iif($T$823="AFOLU",BE200)))))),IF($S$823="Per capita",IF($T$823="All sectors",V404,IF($T$823="Stationary",AH404,IF($T$823="Transportation",AQ404,IF($T$823="Waste",AW404,IF($T$823="IPPU",BB404,IF($T$823="AFOLU",BE404)))))),IF($S$823="Per unit land area (km2)",IF($T$823="All sectors",V608,IF($T$823="Stationary",AH608,IF($T$823="Transportation",AQ608,IF($T$823="Waste",AW608,IF($T$823="IPPU",BB608,Iif($T$823="AFOLU",BE608)))))),IF($S$823="Per unit GDP ($m)",IF($T$823="All sectors",V812,IF($T$823="Stationary",AH812,IF($T$823="Transportation",AQ812,IF($T$823="Waste",AW812,IF($T$823="IPPU",BB200,IF($T$823="AFOLU",BE812)))))),"")))))</f>
        <v/>
      </c>
      <c r="X1022" s="124" t="str">
        <f>IF('Analysis_2-must not modify'!$T1022="","",IF($S$823="Total GHG",IF($T$823="All sectors",W200,IF($T$823="Stationary",AI200,IF($T$823="Transportation",AR200,IF($T$823="Waste",AX200,IF($T$823="IPPU","",IF($T$823="AFOLU",BF200)))))),IF($S$823="Per capita",IF($T$823="All sectors",W404,IF($T$823="Stationary",AI404,IF($T$823="Transportation",AR404,IF($T$823="Waste",AX404,IF($T$823="IPPU","",IF($T$823="AFOLU",BF404)))))),IF($S$823="Per unit land area (km2)",IF($T$823="All sectors",W608,IF($T$823="Stationary",AI608,IF($T$823="Transportation",AR608,IF($T$823="Waste",AX608,IF($T$823="IPPU","",IF($T$823="AFOLU",BF608)))))),IF($S$823="Per unit GDP ($m)",IF($T$823="All sectors",W812,IF($T$823="Stationary",AI812,IF($T$823="Transportation",AR812,IF($T$823="Waste",AX812,IF($T$823="IPPU","",IF($T$823="AFOLU",BF812)))))),"")))))</f>
        <v/>
      </c>
      <c r="Y1022" s="124" t="str">
        <f>IF('Analysis_2-must not modify'!$T1022="","",IF($S$823="Total GHG",IF($T$823="All sectors",X200,IF($T$823="Stationary",AJ200,IF($T$823="Transportation",AS200,IF($T$823="Waste",AY200,"")))),IF($S$823="Per capita",IF($T$823="All sectors",X404,IF($T$823="Stationary",AJ404,IF($T$823="Transportation",AS404,IF($T$823="Waste",AY404,"")))),IF($S$823="Per unit land area (km2)",IF($T$823="All sectors",X608,IF($T$823="Stationary",AJ608,IF($T$823="Transportation",AS608,IF($T$823="Waste",AY608,"")))),IF($S$823="Per unit GDP ($m)",IF($T$823="All sectors",X812,IF($T$823="Stationary",AJ812,IF($T$823="Transportation",AS812,IF($T$823="Waste",AY812,"")))),"")))))</f>
        <v/>
      </c>
      <c r="Z1022" s="124" t="str">
        <f>IF('Analysis_2-must not modify'!$T1022="","",IF($S$823="Total GHG",IF($T$823="All sectors",Y200,IF($T$823="Stationary",AK200,IF($T$823="Transportation",AT200,""))),IF($S$823="Per capita",IF($T$823="All sectors",Y404,IF($T$823="Stationary",AK404,IF($T$823="Transportation",AT404,""))),IF($S$823="Per unit land area (km2)",IF($T$823="All sectors",Y608,IF($T$823="Stationary",AK608,IF($T$823="Transportation",AT608,""))),IF($S$823="Per unit GDP ($m)",IF($T$823="All sectors",Y812,IF($T$823="Stationary",AK812,IF($T$823="Transportation",AT812,""))),"")))))</f>
        <v/>
      </c>
      <c r="AA1022" s="124" t="str">
        <f>IF('Analysis_2-must not modify'!$T1022="","",IF($S$823="Total GHG",IF($T$823="All sectors","",IF($T$823="Stationary",AL200,"")),IF($S$823="Per capita",IF($T$823="All sectors","",IF($T$823="Stationary",AL404,"")),IF($S$823="Per unit land area (km2)",IF($T$823="All sectors","",IF($T$823="Stationary",AL608,"")),IF($S$823="Per unit GDP ($m)",IF($T$823="All sectors","",IF($T$823="Stationary",AL812,"")),"")))))</f>
        <v/>
      </c>
      <c r="AB1022" s="124" t="str">
        <f>IF('Analysis_2-must not modify'!$T1022="","",IF($S$823="Total GHG",IF($T$823="All sectors","",IF($T$823="Stationary",AM200,"")),IF($S$823="Per capita",IF($T$823="All sectors","",IF($T$823="Stationary",AM404,"")),IF($S$823="Per unit land area (km2)",IF($T$823="All sectors","",IF($T$823="Stationary",AM608,"")),IF($S$823="Per unit GDP ($m)",IF($T$823="All sectors","",IF($T$823="Stationary",AM812,"")),"")))))</f>
        <v/>
      </c>
      <c r="AC1022" s="124" t="str">
        <f>IF('Analysis_2-must not modify'!$T1022="","",IF($S$823="Total GHG",IF($T$823="All sectors","",IF($T$823="Stationary",AN200,"")),IF($S$823="Per capita",IF($T$823="All sectors","",IF($T$823="Stationary",AN404,"")),IF($S$823="Per unit land area (km2)",IF($T$823="All sectors","",IF($T$823="Stationary",AN608,"")),IF($S$823="Per unit GDP ($m)",IF($T$823="All sectors","",IF($T$823="Stationary",AN812,"")),"")))))</f>
        <v/>
      </c>
      <c r="AD1022" s="121" t="str">
        <f>IF(U1022&lt;X$1+1,U1022,IF('Analysis_2-must not modify'!$U1022="","",RANK('Analysis_2-must not modify'!$U1022,rankORIGINAL)+'Analysis_2-must not modify'!X$1))</f>
        <v/>
      </c>
      <c r="AE1022" s="50" t="str">
        <f t="shared" si="610"/>
        <v/>
      </c>
      <c r="AF1022" s="83" t="str">
        <f t="shared" ref="AF1022:AM1031" si="638">IF($S$823="Total GHG",AG200,IF($S$823="Per capita",AG404,IF($S$823="Per unit land area (km2)",AG608,IF($S$823="Per unit GDP ($m)",AG812,""))))</f>
        <v/>
      </c>
      <c r="AG1022" s="83" t="str">
        <f t="shared" si="638"/>
        <v/>
      </c>
      <c r="AH1022" s="83" t="str">
        <f t="shared" si="638"/>
        <v/>
      </c>
      <c r="AI1022" s="83" t="str">
        <f t="shared" si="638"/>
        <v/>
      </c>
      <c r="AJ1022" s="83" t="str">
        <f t="shared" si="638"/>
        <v/>
      </c>
      <c r="AK1022" s="83" t="str">
        <f t="shared" si="638"/>
        <v/>
      </c>
      <c r="AL1022" s="83" t="str">
        <f t="shared" si="638"/>
        <v/>
      </c>
      <c r="AM1022" s="83" t="str">
        <f t="shared" si="638"/>
        <v/>
      </c>
      <c r="AN1022" s="83" t="e">
        <f t="shared" ca="1" si="625"/>
        <v>#VALUE!</v>
      </c>
      <c r="AO1022" s="50" t="str">
        <f t="shared" si="612"/>
        <v/>
      </c>
      <c r="AP1022" s="83" t="str">
        <f t="shared" ref="AP1022:AT1031" si="639">IF($S$823="Total GHG",AP200,IF($S$823="Per capita",AP404,IF($S$823="Per unit land area (km2)",AP608,IF($S$823="Per unit GDP ($m)",AP812,""))))</f>
        <v/>
      </c>
      <c r="AQ1022" s="83" t="str">
        <f t="shared" si="639"/>
        <v/>
      </c>
      <c r="AR1022" s="83" t="str">
        <f t="shared" si="639"/>
        <v/>
      </c>
      <c r="AS1022" s="83" t="str">
        <f t="shared" si="639"/>
        <v/>
      </c>
      <c r="AT1022" s="83" t="str">
        <f t="shared" si="639"/>
        <v/>
      </c>
      <c r="AU1022" s="83" t="e">
        <f t="shared" ca="1" si="627"/>
        <v>#VALUE!</v>
      </c>
      <c r="AV1022" s="50" t="str">
        <f t="shared" si="614"/>
        <v/>
      </c>
      <c r="AW1022" s="83" t="str">
        <f t="shared" si="637"/>
        <v/>
      </c>
      <c r="AX1022" s="83" t="str">
        <f t="shared" si="637"/>
        <v/>
      </c>
      <c r="AY1022" s="83" t="str">
        <f t="shared" si="637"/>
        <v/>
      </c>
      <c r="AZ1022" s="83" t="str">
        <f t="shared" si="637"/>
        <v/>
      </c>
      <c r="BA1022" s="83" t="e">
        <f t="shared" ca="1" si="629"/>
        <v>#VALUE!</v>
      </c>
      <c r="BB1022" s="50" t="str">
        <f t="shared" si="615"/>
        <v/>
      </c>
      <c r="BC1022" s="83" t="str">
        <f t="shared" si="630"/>
        <v/>
      </c>
      <c r="BD1022" s="83" t="str">
        <f t="shared" si="631"/>
        <v/>
      </c>
      <c r="BE1022" s="83" t="e">
        <f t="shared" ca="1" si="632"/>
        <v>#VALUE!</v>
      </c>
      <c r="BF1022" s="50" t="str">
        <f t="shared" si="616"/>
        <v/>
      </c>
    </row>
    <row r="1023" spans="1:58" ht="15" customHeight="1">
      <c r="A1023" s="25">
        <f t="shared" si="608"/>
        <v>62</v>
      </c>
      <c r="B1023" s="25">
        <v>192</v>
      </c>
      <c r="C1023" s="112" t="str">
        <f t="shared" si="622"/>
        <v>0_0</v>
      </c>
      <c r="D1023" s="112">
        <f>IFERROR(VLOOKUP($C1023,'Analysis-must not modify'!$C:$G,4,FALSE),"")</f>
        <v>0</v>
      </c>
      <c r="E1023" s="112">
        <f>IFERROR(VLOOKUP($C1023,'Analysis-must not modify'!$C:$G,5,FALSE),"")</f>
        <v>0</v>
      </c>
      <c r="F1023" s="112">
        <f t="shared" si="600"/>
        <v>0</v>
      </c>
      <c r="G1023" s="121">
        <f>VLOOKUP(C1023,'Analysis-must not modify'!C:D,2,FALSE)</f>
        <v>0</v>
      </c>
      <c r="H1023" s="121">
        <f>VLOOKUP(C1023,'Analysis-must not modify'!C:FF,160,FALSE)</f>
        <v>0</v>
      </c>
      <c r="I1023" s="121" t="str">
        <f>VLOOKUP(C1023,'Analysis-must not modify'!C:FI,161,FALSE)</f>
        <v/>
      </c>
      <c r="J1023" s="121" t="str">
        <f>VLOOKUP(C1023,'Analysis-must not modify'!C:FI,162,FALSE)</f>
        <v/>
      </c>
      <c r="K1023" s="121" t="str">
        <f>VLOOKUP(C1023,'Analysis-must not modify'!C:FI,163,FALSE)</f>
        <v/>
      </c>
      <c r="L1023" s="121">
        <f t="shared" si="601"/>
        <v>1</v>
      </c>
      <c r="M1023" s="121">
        <f t="shared" si="602"/>
        <v>1</v>
      </c>
      <c r="N1023" s="121">
        <f t="shared" si="603"/>
        <v>1</v>
      </c>
      <c r="O1023" s="121">
        <f t="shared" si="604"/>
        <v>1</v>
      </c>
      <c r="P1023" s="121">
        <f t="shared" si="609"/>
        <v>1</v>
      </c>
      <c r="Q1023" s="121">
        <f t="shared" si="605"/>
        <v>0</v>
      </c>
      <c r="R1023" s="121" t="str">
        <f t="shared" si="606"/>
        <v/>
      </c>
      <c r="S1023" s="122" t="str">
        <f t="shared" si="607"/>
        <v/>
      </c>
      <c r="T1023" s="121" t="str">
        <f t="shared" si="623"/>
        <v/>
      </c>
      <c r="U1023" s="121" t="str">
        <f>IFERROR(IF('Analysis_2-must not modify'!$R1023="","",IF($S$823="Total GHG",IF($T$823="All sectors",AA201,IF($T$823="Stationary",AB201,IF($T$823="Transportation",AC201,IF($T$823="Waste",AD201,IF($T$823="IPPU",AE201,Iif($T$823="AFOLU",AF201)))))),IF($S$823="Per capita",IF($T$823="All sectors",AA405,IF($T$823="Stationary",AB405,IF($T$823="Transportation",AC405,IF($T$823="Waste",AD405,IF($T$823="IPPU",AE405,IF($T$823="AFOLU",AF405)))))),IF($S$823="Per unit land area (km2)",IF($T$823="All sectors",AA609,IF($T$823="Stationary",AB609,IF($T$823="Transportation",AC609,IF($T$823="Waste",AD609,IF($T$823="IPPU",AE609,IF($T$823="AFOLU",AF609)))))),IF($S$823="Per unit GDP ($m)",IF($T$823="All sectors",AA813,IF($T$823="Stationary",AB813,IF($T$823="Transportation",AC813,IF($T$823="Waste",AD813,IF($T$823="IPPU",AE813,IF($T$823="AFOLU",AF813)))))),""))))),"")</f>
        <v/>
      </c>
      <c r="V1023" s="124" t="str">
        <f>IF('Analysis_2-must not modify'!$T1023="","",IF($S$823="Total GHG",IF($T$823="All sectors",U201,IF($T$823="Stationary",AG201,IF($T$823="Transportation",AP201,IF($T$823="Waste",AV201,IF($T$823="IPPU",BA201,Iif($T$823="AFOLU",BD201)))))),IF($S$823="Per capita",IF($T$823="All sectors",U405,IF($T$823="Stationary",AG405,IF($T$823="Transportation",AP405,IF($T$823="Waste",AV405,IF($T$823="IPPU",BA405,IF($T$823="AFOLU",BD405)))))),IF($S$823="Per unit land area (km2)",IF($T$823="All sectors",U609,IF($T$823="Stationary",AG609,IF($T$823="Transportation",AP609,IF($T$823="Waste",AV609,IF($T$823="IPPU",BA609,Iif($T$823="AFOLU",BD609)))))),IF($S$823="Per unit GDP ($m)",IF($T$823="All sectors",U813,IF($T$823="Stationary",AG813,IF($T$823="Transportation",AP813,IF($T$823="Waste",AV813,IF($T$823="IPPU",BA201,IF($T$823="AFOLU",BD813)))))),"")))))</f>
        <v/>
      </c>
      <c r="W1023" s="124" t="str">
        <f>IF('Analysis_2-must not modify'!$T1023="","",IF($S$823="Total GHG",IF($T$823="All sectors",V201,IF($T$823="Stationary",AH201,IF($T$823="Transportation",AQ201,IF($T$823="Waste",AW201,IF($T$823="IPPU",BB201,Iif($T$823="AFOLU",BE201)))))),IF($S$823="Per capita",IF($T$823="All sectors",V405,IF($T$823="Stationary",AH405,IF($T$823="Transportation",AQ405,IF($T$823="Waste",AW405,IF($T$823="IPPU",BB405,IF($T$823="AFOLU",BE405)))))),IF($S$823="Per unit land area (km2)",IF($T$823="All sectors",V609,IF($T$823="Stationary",AH609,IF($T$823="Transportation",AQ609,IF($T$823="Waste",AW609,IF($T$823="IPPU",BB609,Iif($T$823="AFOLU",BE609)))))),IF($S$823="Per unit GDP ($m)",IF($T$823="All sectors",V813,IF($T$823="Stationary",AH813,IF($T$823="Transportation",AQ813,IF($T$823="Waste",AW813,IF($T$823="IPPU",BB201,IF($T$823="AFOLU",BE813)))))),"")))))</f>
        <v/>
      </c>
      <c r="X1023" s="124" t="str">
        <f>IF('Analysis_2-must not modify'!$T1023="","",IF($S$823="Total GHG",IF($T$823="All sectors",W201,IF($T$823="Stationary",AI201,IF($T$823="Transportation",AR201,IF($T$823="Waste",AX201,IF($T$823="IPPU","",IF($T$823="AFOLU",BF201)))))),IF($S$823="Per capita",IF($T$823="All sectors",W405,IF($T$823="Stationary",AI405,IF($T$823="Transportation",AR405,IF($T$823="Waste",AX405,IF($T$823="IPPU","",IF($T$823="AFOLU",BF405)))))),IF($S$823="Per unit land area (km2)",IF($T$823="All sectors",W609,IF($T$823="Stationary",AI609,IF($T$823="Transportation",AR609,IF($T$823="Waste",AX609,IF($T$823="IPPU","",IF($T$823="AFOLU",BF609)))))),IF($S$823="Per unit GDP ($m)",IF($T$823="All sectors",W813,IF($T$823="Stationary",AI813,IF($T$823="Transportation",AR813,IF($T$823="Waste",AX813,IF($T$823="IPPU","",IF($T$823="AFOLU",BF813)))))),"")))))</f>
        <v/>
      </c>
      <c r="Y1023" s="124" t="str">
        <f>IF('Analysis_2-must not modify'!$T1023="","",IF($S$823="Total GHG",IF($T$823="All sectors",X201,IF($T$823="Stationary",AJ201,IF($T$823="Transportation",AS201,IF($T$823="Waste",AY201,"")))),IF($S$823="Per capita",IF($T$823="All sectors",X405,IF($T$823="Stationary",AJ405,IF($T$823="Transportation",AS405,IF($T$823="Waste",AY405,"")))),IF($S$823="Per unit land area (km2)",IF($T$823="All sectors",X609,IF($T$823="Stationary",AJ609,IF($T$823="Transportation",AS609,IF($T$823="Waste",AY609,"")))),IF($S$823="Per unit GDP ($m)",IF($T$823="All sectors",X813,IF($T$823="Stationary",AJ813,IF($T$823="Transportation",AS813,IF($T$823="Waste",AY813,"")))),"")))))</f>
        <v/>
      </c>
      <c r="Z1023" s="124" t="str">
        <f>IF('Analysis_2-must not modify'!$T1023="","",IF($S$823="Total GHG",IF($T$823="All sectors",Y201,IF($T$823="Stationary",AK201,IF($T$823="Transportation",AT201,""))),IF($S$823="Per capita",IF($T$823="All sectors",Y405,IF($T$823="Stationary",AK405,IF($T$823="Transportation",AT405,""))),IF($S$823="Per unit land area (km2)",IF($T$823="All sectors",Y609,IF($T$823="Stationary",AK609,IF($T$823="Transportation",AT609,""))),IF($S$823="Per unit GDP ($m)",IF($T$823="All sectors",Y813,IF($T$823="Stationary",AK813,IF($T$823="Transportation",AT813,""))),"")))))</f>
        <v/>
      </c>
      <c r="AA1023" s="124" t="str">
        <f>IF('Analysis_2-must not modify'!$T1023="","",IF($S$823="Total GHG",IF($T$823="All sectors","",IF($T$823="Stationary",AL201,"")),IF($S$823="Per capita",IF($T$823="All sectors","",IF($T$823="Stationary",AL405,"")),IF($S$823="Per unit land area (km2)",IF($T$823="All sectors","",IF($T$823="Stationary",AL609,"")),IF($S$823="Per unit GDP ($m)",IF($T$823="All sectors","",IF($T$823="Stationary",AL813,"")),"")))))</f>
        <v/>
      </c>
      <c r="AB1023" s="124" t="str">
        <f>IF('Analysis_2-must not modify'!$T1023="","",IF($S$823="Total GHG",IF($T$823="All sectors","",IF($T$823="Stationary",AM201,"")),IF($S$823="Per capita",IF($T$823="All sectors","",IF($T$823="Stationary",AM405,"")),IF($S$823="Per unit land area (km2)",IF($T$823="All sectors","",IF($T$823="Stationary",AM609,"")),IF($S$823="Per unit GDP ($m)",IF($T$823="All sectors","",IF($T$823="Stationary",AM813,"")),"")))))</f>
        <v/>
      </c>
      <c r="AC1023" s="124" t="str">
        <f>IF('Analysis_2-must not modify'!$T1023="","",IF($S$823="Total GHG",IF($T$823="All sectors","",IF($T$823="Stationary",AN201,"")),IF($S$823="Per capita",IF($T$823="All sectors","",IF($T$823="Stationary",AN405,"")),IF($S$823="Per unit land area (km2)",IF($T$823="All sectors","",IF($T$823="Stationary",AN609,"")),IF($S$823="Per unit GDP ($m)",IF($T$823="All sectors","",IF($T$823="Stationary",AN813,"")),"")))))</f>
        <v/>
      </c>
      <c r="AD1023" s="121" t="str">
        <f>IF(U1023&lt;X$1+1,U1023,IF('Analysis_2-must not modify'!$U1023="","",RANK('Analysis_2-must not modify'!$U1023,rankORIGINAL)+'Analysis_2-must not modify'!X$1))</f>
        <v/>
      </c>
      <c r="AE1023" s="50" t="str">
        <f t="shared" si="610"/>
        <v/>
      </c>
      <c r="AF1023" s="83" t="str">
        <f t="shared" si="638"/>
        <v/>
      </c>
      <c r="AG1023" s="83" t="str">
        <f t="shared" si="638"/>
        <v/>
      </c>
      <c r="AH1023" s="83" t="str">
        <f t="shared" si="638"/>
        <v/>
      </c>
      <c r="AI1023" s="83" t="str">
        <f t="shared" si="638"/>
        <v/>
      </c>
      <c r="AJ1023" s="83" t="str">
        <f t="shared" si="638"/>
        <v/>
      </c>
      <c r="AK1023" s="83" t="str">
        <f t="shared" si="638"/>
        <v/>
      </c>
      <c r="AL1023" s="83" t="str">
        <f t="shared" si="638"/>
        <v/>
      </c>
      <c r="AM1023" s="83" t="str">
        <f t="shared" si="638"/>
        <v/>
      </c>
      <c r="AN1023" s="83" t="e">
        <f t="shared" ca="1" si="625"/>
        <v>#VALUE!</v>
      </c>
      <c r="AO1023" s="50" t="str">
        <f t="shared" si="612"/>
        <v/>
      </c>
      <c r="AP1023" s="83" t="str">
        <f t="shared" si="639"/>
        <v/>
      </c>
      <c r="AQ1023" s="83" t="str">
        <f t="shared" si="639"/>
        <v/>
      </c>
      <c r="AR1023" s="83" t="str">
        <f t="shared" si="639"/>
        <v/>
      </c>
      <c r="AS1023" s="83" t="str">
        <f t="shared" si="639"/>
        <v/>
      </c>
      <c r="AT1023" s="83" t="str">
        <f t="shared" si="639"/>
        <v/>
      </c>
      <c r="AU1023" s="83" t="e">
        <f t="shared" ca="1" si="627"/>
        <v>#VALUE!</v>
      </c>
      <c r="AV1023" s="50" t="str">
        <f t="shared" si="614"/>
        <v/>
      </c>
      <c r="AW1023" s="83" t="str">
        <f t="shared" si="637"/>
        <v/>
      </c>
      <c r="AX1023" s="83" t="str">
        <f t="shared" si="637"/>
        <v/>
      </c>
      <c r="AY1023" s="83" t="str">
        <f t="shared" si="637"/>
        <v/>
      </c>
      <c r="AZ1023" s="83" t="str">
        <f t="shared" si="637"/>
        <v/>
      </c>
      <c r="BA1023" s="83" t="e">
        <f t="shared" ca="1" si="629"/>
        <v>#VALUE!</v>
      </c>
      <c r="BB1023" s="50" t="str">
        <f t="shared" si="615"/>
        <v/>
      </c>
      <c r="BC1023" s="83" t="str">
        <f t="shared" si="630"/>
        <v/>
      </c>
      <c r="BD1023" s="83" t="str">
        <f t="shared" si="631"/>
        <v/>
      </c>
      <c r="BE1023" s="83" t="e">
        <f t="shared" ca="1" si="632"/>
        <v>#VALUE!</v>
      </c>
      <c r="BF1023" s="50" t="str">
        <f t="shared" si="616"/>
        <v/>
      </c>
    </row>
    <row r="1024" spans="1:58" ht="15" customHeight="1">
      <c r="A1024" s="25">
        <f t="shared" si="608"/>
        <v>62</v>
      </c>
      <c r="B1024" s="25">
        <v>193</v>
      </c>
      <c r="C1024" s="112" t="str">
        <f t="shared" ref="C1024:C1031" si="640">Q202</f>
        <v>0_0</v>
      </c>
      <c r="D1024" s="112">
        <f>IFERROR(VLOOKUP($C1024,'Analysis-must not modify'!$C:$G,4,FALSE),"")</f>
        <v>0</v>
      </c>
      <c r="E1024" s="112">
        <f>IFERROR(VLOOKUP($C1024,'Analysis-must not modify'!$C:$G,5,FALSE),"")</f>
        <v>0</v>
      </c>
      <c r="F1024" s="112">
        <f t="shared" si="600"/>
        <v>0</v>
      </c>
      <c r="G1024" s="121">
        <f>VLOOKUP(C1024,'Analysis-must not modify'!C:D,2,FALSE)</f>
        <v>0</v>
      </c>
      <c r="H1024" s="121">
        <f>VLOOKUP(C1024,'Analysis-must not modify'!C:FF,160,FALSE)</f>
        <v>0</v>
      </c>
      <c r="I1024" s="121" t="str">
        <f>VLOOKUP(C1024,'Analysis-must not modify'!C:FI,161,FALSE)</f>
        <v/>
      </c>
      <c r="J1024" s="121" t="str">
        <f>VLOOKUP(C1024,'Analysis-must not modify'!C:FI,162,FALSE)</f>
        <v/>
      </c>
      <c r="K1024" s="121" t="str">
        <f>VLOOKUP(C1024,'Analysis-must not modify'!C:FI,163,FALSE)</f>
        <v/>
      </c>
      <c r="L1024" s="121">
        <f t="shared" si="601"/>
        <v>1</v>
      </c>
      <c r="M1024" s="121">
        <f t="shared" si="602"/>
        <v>1</v>
      </c>
      <c r="N1024" s="121">
        <f t="shared" si="603"/>
        <v>1</v>
      </c>
      <c r="O1024" s="121">
        <f t="shared" si="604"/>
        <v>1</v>
      </c>
      <c r="P1024" s="121">
        <f t="shared" si="609"/>
        <v>1</v>
      </c>
      <c r="Q1024" s="121">
        <f t="shared" si="605"/>
        <v>0</v>
      </c>
      <c r="R1024" s="121" t="str">
        <f t="shared" si="606"/>
        <v/>
      </c>
      <c r="S1024" s="122" t="str">
        <f t="shared" si="607"/>
        <v/>
      </c>
      <c r="T1024" s="121" t="str">
        <f t="shared" ref="T1024:T1031" si="641">IFERROR(R1024,"")</f>
        <v/>
      </c>
      <c r="U1024" s="121" t="str">
        <f>IFERROR(IF('Analysis_2-must not modify'!$R1024="","",IF($S$823="Total GHG",IF($T$823="All sectors",AA202,IF($T$823="Stationary",AB202,IF($T$823="Transportation",AC202,IF($T$823="Waste",AD202,IF($T$823="IPPU",AE202,Iif($T$823="AFOLU",AF202)))))),IF($S$823="Per capita",IF($T$823="All sectors",AA406,IF($T$823="Stationary",AB406,IF($T$823="Transportation",AC406,IF($T$823="Waste",AD406,IF($T$823="IPPU",AE406,IF($T$823="AFOLU",AF406)))))),IF($S$823="Per unit land area (km2)",IF($T$823="All sectors",AA610,IF($T$823="Stationary",AB610,IF($T$823="Transportation",AC610,IF($T$823="Waste",AD610,IF($T$823="IPPU",AE610,IF($T$823="AFOLU",AF610)))))),IF($S$823="Per unit GDP ($m)",IF($T$823="All sectors",AA814,IF($T$823="Stationary",AB814,IF($T$823="Transportation",AC814,IF($T$823="Waste",AD814,IF($T$823="IPPU",AE814,IF($T$823="AFOLU",AF814)))))),""))))),"")</f>
        <v/>
      </c>
      <c r="V1024" s="124" t="str">
        <f>IF('Analysis_2-must not modify'!$T1024="","",IF($S$823="Total GHG",IF($T$823="All sectors",U202,IF($T$823="Stationary",AG202,IF($T$823="Transportation",AP202,IF($T$823="Waste",AV202,IF($T$823="IPPU",BA202,Iif($T$823="AFOLU",BD202)))))),IF($S$823="Per capita",IF($T$823="All sectors",U406,IF($T$823="Stationary",AG406,IF($T$823="Transportation",AP406,IF($T$823="Waste",AV406,IF($T$823="IPPU",BA406,IF($T$823="AFOLU",BD406)))))),IF($S$823="Per unit land area (km2)",IF($T$823="All sectors",U610,IF($T$823="Stationary",AG610,IF($T$823="Transportation",AP610,IF($T$823="Waste",AV610,IF($T$823="IPPU",BA610,Iif($T$823="AFOLU",BD610)))))),IF($S$823="Per unit GDP ($m)",IF($T$823="All sectors",U814,IF($T$823="Stationary",AG814,IF($T$823="Transportation",AP814,IF($T$823="Waste",AV814,IF($T$823="IPPU",BA202,IF($T$823="AFOLU",BD814)))))),"")))))</f>
        <v/>
      </c>
      <c r="W1024" s="124" t="str">
        <f>IF('Analysis_2-must not modify'!$T1024="","",IF($S$823="Total GHG",IF($T$823="All sectors",V202,IF($T$823="Stationary",AH202,IF($T$823="Transportation",AQ202,IF($T$823="Waste",AW202,IF($T$823="IPPU",BB202,Iif($T$823="AFOLU",BE202)))))),IF($S$823="Per capita",IF($T$823="All sectors",V406,IF($T$823="Stationary",AH406,IF($T$823="Transportation",AQ406,IF($T$823="Waste",AW406,IF($T$823="IPPU",BB406,IF($T$823="AFOLU",BE406)))))),IF($S$823="Per unit land area (km2)",IF($T$823="All sectors",V610,IF($T$823="Stationary",AH610,IF($T$823="Transportation",AQ610,IF($T$823="Waste",AW610,IF($T$823="IPPU",BB610,Iif($T$823="AFOLU",BE610)))))),IF($S$823="Per unit GDP ($m)",IF($T$823="All sectors",V814,IF($T$823="Stationary",AH814,IF($T$823="Transportation",AQ814,IF($T$823="Waste",AW814,IF($T$823="IPPU",BB202,IF($T$823="AFOLU",BE814)))))),"")))))</f>
        <v/>
      </c>
      <c r="X1024" s="124" t="str">
        <f>IF('Analysis_2-must not modify'!$T1024="","",IF($S$823="Total GHG",IF($T$823="All sectors",W202,IF($T$823="Stationary",AI202,IF($T$823="Transportation",AR202,IF($T$823="Waste",AX202,IF($T$823="IPPU","",IF($T$823="AFOLU",BF202)))))),IF($S$823="Per capita",IF($T$823="All sectors",W406,IF($T$823="Stationary",AI406,IF($T$823="Transportation",AR406,IF($T$823="Waste",AX406,IF($T$823="IPPU","",IF($T$823="AFOLU",BF406)))))),IF($S$823="Per unit land area (km2)",IF($T$823="All sectors",W610,IF($T$823="Stationary",AI610,IF($T$823="Transportation",AR610,IF($T$823="Waste",AX610,IF($T$823="IPPU","",IF($T$823="AFOLU",BF610)))))),IF($S$823="Per unit GDP ($m)",IF($T$823="All sectors",W814,IF($T$823="Stationary",AI814,IF($T$823="Transportation",AR814,IF($T$823="Waste",AX814,IF($T$823="IPPU","",IF($T$823="AFOLU",BF814)))))),"")))))</f>
        <v/>
      </c>
      <c r="Y1024" s="124" t="str">
        <f>IF('Analysis_2-must not modify'!$T1024="","",IF($S$823="Total GHG",IF($T$823="All sectors",X202,IF($T$823="Stationary",AJ202,IF($T$823="Transportation",AS202,IF($T$823="Waste",AY202,"")))),IF($S$823="Per capita",IF($T$823="All sectors",X406,IF($T$823="Stationary",AJ406,IF($T$823="Transportation",AS406,IF($T$823="Waste",AY406,"")))),IF($S$823="Per unit land area (km2)",IF($T$823="All sectors",X610,IF($T$823="Stationary",AJ610,IF($T$823="Transportation",AS610,IF($T$823="Waste",AY610,"")))),IF($S$823="Per unit GDP ($m)",IF($T$823="All sectors",X814,IF($T$823="Stationary",AJ814,IF($T$823="Transportation",AS814,IF($T$823="Waste",AY814,"")))),"")))))</f>
        <v/>
      </c>
      <c r="Z1024" s="124" t="str">
        <f>IF('Analysis_2-must not modify'!$T1024="","",IF($S$823="Total GHG",IF($T$823="All sectors",Y202,IF($T$823="Stationary",AK202,IF($T$823="Transportation",AT202,""))),IF($S$823="Per capita",IF($T$823="All sectors",Y406,IF($T$823="Stationary",AK406,IF($T$823="Transportation",AT406,""))),IF($S$823="Per unit land area (km2)",IF($T$823="All sectors",Y610,IF($T$823="Stationary",AK610,IF($T$823="Transportation",AT610,""))),IF($S$823="Per unit GDP ($m)",IF($T$823="All sectors",Y814,IF($T$823="Stationary",AK814,IF($T$823="Transportation",AT814,""))),"")))))</f>
        <v/>
      </c>
      <c r="AA1024" s="124" t="str">
        <f>IF('Analysis_2-must not modify'!$T1024="","",IF($S$823="Total GHG",IF($T$823="All sectors","",IF($T$823="Stationary",AL202,"")),IF($S$823="Per capita",IF($T$823="All sectors","",IF($T$823="Stationary",AL406,"")),IF($S$823="Per unit land area (km2)",IF($T$823="All sectors","",IF($T$823="Stationary",AL610,"")),IF($S$823="Per unit GDP ($m)",IF($T$823="All sectors","",IF($T$823="Stationary",AL814,"")),"")))))</f>
        <v/>
      </c>
      <c r="AB1024" s="124" t="str">
        <f>IF('Analysis_2-must not modify'!$T1024="","",IF($S$823="Total GHG",IF($T$823="All sectors","",IF($T$823="Stationary",AM202,"")),IF($S$823="Per capita",IF($T$823="All sectors","",IF($T$823="Stationary",AM406,"")),IF($S$823="Per unit land area (km2)",IF($T$823="All sectors","",IF($T$823="Stationary",AM610,"")),IF($S$823="Per unit GDP ($m)",IF($T$823="All sectors","",IF($T$823="Stationary",AM814,"")),"")))))</f>
        <v/>
      </c>
      <c r="AC1024" s="124" t="str">
        <f>IF('Analysis_2-must not modify'!$T1024="","",IF($S$823="Total GHG",IF($T$823="All sectors","",IF($T$823="Stationary",AN202,"")),IF($S$823="Per capita",IF($T$823="All sectors","",IF($T$823="Stationary",AN406,"")),IF($S$823="Per unit land area (km2)",IF($T$823="All sectors","",IF($T$823="Stationary",AN610,"")),IF($S$823="Per unit GDP ($m)",IF($T$823="All sectors","",IF($T$823="Stationary",AN814,"")),"")))))</f>
        <v/>
      </c>
      <c r="AD1024" s="121" t="str">
        <f>IF(U1024&lt;X$1+1,U1024,IF('Analysis_2-must not modify'!$U1024="","",RANK('Analysis_2-must not modify'!$U1024,rankORIGINAL)+'Analysis_2-must not modify'!X$1))</f>
        <v/>
      </c>
      <c r="AE1024" s="50" t="str">
        <f t="shared" si="610"/>
        <v/>
      </c>
      <c r="AF1024" s="83" t="str">
        <f t="shared" si="638"/>
        <v/>
      </c>
      <c r="AG1024" s="83" t="str">
        <f t="shared" si="638"/>
        <v/>
      </c>
      <c r="AH1024" s="83" t="str">
        <f t="shared" si="638"/>
        <v/>
      </c>
      <c r="AI1024" s="83" t="str">
        <f t="shared" si="638"/>
        <v/>
      </c>
      <c r="AJ1024" s="83" t="str">
        <f t="shared" si="638"/>
        <v/>
      </c>
      <c r="AK1024" s="83" t="str">
        <f t="shared" si="638"/>
        <v/>
      </c>
      <c r="AL1024" s="83" t="str">
        <f t="shared" si="638"/>
        <v/>
      </c>
      <c r="AM1024" s="83" t="str">
        <f t="shared" si="638"/>
        <v/>
      </c>
      <c r="AN1024" s="83" t="e">
        <f t="shared" ref="AN1024:AN1031" ca="1" si="642">IF($S$823="Total GHG",AB202,IF($S$823="Per capita",AB406,IF($S$823="Per unit land area (km2)",AB610,IF($S$823="Per unit GDP ($m)",AB814,""))))</f>
        <v>#VALUE!</v>
      </c>
      <c r="AO1024" s="50" t="str">
        <f t="shared" si="612"/>
        <v/>
      </c>
      <c r="AP1024" s="83" t="str">
        <f t="shared" si="639"/>
        <v/>
      </c>
      <c r="AQ1024" s="83" t="str">
        <f t="shared" si="639"/>
        <v/>
      </c>
      <c r="AR1024" s="83" t="str">
        <f t="shared" si="639"/>
        <v/>
      </c>
      <c r="AS1024" s="83" t="str">
        <f t="shared" si="639"/>
        <v/>
      </c>
      <c r="AT1024" s="83" t="str">
        <f t="shared" si="639"/>
        <v/>
      </c>
      <c r="AU1024" s="83" t="e">
        <f t="shared" ref="AU1024:AU1031" ca="1" si="643">IF($S$823="Total GHG",AC202,IF($S$823="Per capita",AC406,IF($S$823="Per unit land area (km2)",AC610,IF($S$823="Per unit GDP ($m)",AC814,""))))</f>
        <v>#VALUE!</v>
      </c>
      <c r="AV1024" s="50" t="str">
        <f t="shared" si="614"/>
        <v/>
      </c>
      <c r="AW1024" s="83" t="str">
        <f t="shared" si="637"/>
        <v/>
      </c>
      <c r="AX1024" s="83" t="str">
        <f t="shared" si="637"/>
        <v/>
      </c>
      <c r="AY1024" s="83" t="str">
        <f t="shared" si="637"/>
        <v/>
      </c>
      <c r="AZ1024" s="83" t="str">
        <f t="shared" si="637"/>
        <v/>
      </c>
      <c r="BA1024" s="83" t="e">
        <f t="shared" ref="BA1024:BA1031" ca="1" si="644">IF($S$823="Total GHG",AD202,IF($S$823="Per capita",AD406,IF($S$823="Per unit land area (km2)",AD610,IF($S$823="Per unit GDP ($m)",AD814,""))))</f>
        <v>#VALUE!</v>
      </c>
      <c r="BB1024" s="50" t="str">
        <f t="shared" si="615"/>
        <v/>
      </c>
      <c r="BC1024" s="83" t="str">
        <f t="shared" ref="BC1024:BC1031" si="645">IF($S$823="Total GHG",BA202,IF($S$823="Per capita",BA406,IF($S$823="Per unit land area (km2)",BA610,IF($S$823="Per unit GDP ($m)",BA814,""))))</f>
        <v/>
      </c>
      <c r="BD1024" s="83" t="str">
        <f t="shared" ref="BD1024:BD1031" si="646">IF($S$823="Total GHG",BB202,IF($S$823="Per capita",BB406,IF($S$823="Per unit land area (km2)",BB610,IF($S$823="Per unit GDP ($m)",BB814,""))))</f>
        <v/>
      </c>
      <c r="BE1024" s="83" t="e">
        <f t="shared" ref="BE1024:BE1031" ca="1" si="647">IF($S$823="Total GHG",AE202,IF($S$823="Per capita",AE406,IF($S$823="Per unit land area (km2)",AE610,IF($S$823="Per unit GDP ($m)",AE814,""))))</f>
        <v>#VALUE!</v>
      </c>
      <c r="BF1024" s="50" t="str">
        <f t="shared" si="616"/>
        <v/>
      </c>
    </row>
    <row r="1025" spans="1:58" ht="15" customHeight="1">
      <c r="A1025" s="25">
        <f t="shared" si="608"/>
        <v>62</v>
      </c>
      <c r="B1025" s="25">
        <v>194</v>
      </c>
      <c r="C1025" s="112" t="str">
        <f t="shared" si="640"/>
        <v>0_0</v>
      </c>
      <c r="D1025" s="112">
        <f>IFERROR(VLOOKUP($C1025,'Analysis-must not modify'!$C:$G,4,FALSE),"")</f>
        <v>0</v>
      </c>
      <c r="E1025" s="112">
        <f>IFERROR(VLOOKUP($C1025,'Analysis-must not modify'!$C:$G,5,FALSE),"")</f>
        <v>0</v>
      </c>
      <c r="F1025" s="112">
        <f t="shared" ref="F1025:F1031" si="648">IF(E1025="Latin America","Latin_America",IF(E1025="East Asia and Oceania","East_Asia_and_Oceania",IF(E1025="North America","North_America",IF(E1025="South and West Asia","South_and_West_Asia",E1025))))</f>
        <v>0</v>
      </c>
      <c r="G1025" s="121">
        <f>VLOOKUP(C1025,'Analysis-must not modify'!C:D,2,FALSE)</f>
        <v>0</v>
      </c>
      <c r="H1025" s="121">
        <f>VLOOKUP(C1025,'Analysis-must not modify'!C:FF,160,FALSE)</f>
        <v>0</v>
      </c>
      <c r="I1025" s="121" t="str">
        <f>VLOOKUP(C1025,'Analysis-must not modify'!C:FI,161,FALSE)</f>
        <v/>
      </c>
      <c r="J1025" s="121" t="str">
        <f>VLOOKUP(C1025,'Analysis-must not modify'!C:FI,162,FALSE)</f>
        <v/>
      </c>
      <c r="K1025" s="121" t="str">
        <f>VLOOKUP(C1025,'Analysis-must not modify'!C:FI,163,FALSE)</f>
        <v/>
      </c>
      <c r="L1025" s="121">
        <f t="shared" ref="L1025:L1031" si="649">IF(ROW()-ROW(L$831)&lt;$X$1+1,1,IF(X$823="all climate",1,IF(I1025=X$823,1,0)))</f>
        <v>1</v>
      </c>
      <c r="M1025" s="121">
        <f t="shared" ref="M1025:M1031" si="650">IF(ROW()-ROW(M$831)&lt;$X$1+1,1,IF(Y$823="all level",1,IF(J1025="",0,IF(Y$823=Y$825,IF(J1025&gt;Z$825,1,0),IF(Y$823=Y$826,IF(AND(J1025&gt;Z$826,J1025&lt;Z$825),1,0),IF(Y$823=Y$827,IF(AND(J1025&gt;Z$827,J1025&lt;Z$826),1,0),IF(Y$823=Y$828,IF(J1025&lt;Z$828,1,0))))))))</f>
        <v>1</v>
      </c>
      <c r="N1025" s="121">
        <f t="shared" ref="N1025:N1031" si="651">IF(ROW()-ROW(N$831)&lt;$X$1+1,1,IF(AA$823="all density",1,IF(K1025="",0,IF(AA$823=AA$825,IF(K1025&gt;AB$825,1,0),IF(AA$823=AA$826,IF(AND(K1025&gt;AB$826,K1025&lt;AB$825),1,0),IF(AA$823=AA$827,IF(AND(K1025&gt;AB$827,K1025&lt;AB$826),1,0),IF(AA$823=AA$828,IF(K1025&lt;AB$828,1,0))))))))</f>
        <v>1</v>
      </c>
      <c r="O1025" s="121">
        <f t="shared" ref="O1025:O1031" si="652">IF(ROW()-ROW(O$831)&lt;$X$1+1,1,IF(U$823="All_regions",1,IF(F1025=U$823,1,0)))</f>
        <v>1</v>
      </c>
      <c r="P1025" s="121">
        <f t="shared" si="609"/>
        <v>1</v>
      </c>
      <c r="Q1025" s="121">
        <f t="shared" ref="Q1025:Q1031" si="653">IF(ROW()-ROW(P$831)&lt;$X$1+1,1,IF(W$823="All years",1,IF(AND(W$823="Latest year",H1025="Yes"),1,IF(W$823=VALUE(G1025),1,0))))</f>
        <v>0</v>
      </c>
      <c r="R1025" s="121" t="str">
        <f t="shared" ref="R1025:R1031" si="654">IF(AND(O1025=1,P1025=1,Q1025=1,L1025=1,M1025=1,N1025=1),C1025,"")</f>
        <v/>
      </c>
      <c r="S1025" s="122" t="str">
        <f t="shared" ref="S1025:S1031" si="655">IF(R1025="","",G1025)</f>
        <v/>
      </c>
      <c r="T1025" s="121" t="str">
        <f t="shared" si="641"/>
        <v/>
      </c>
      <c r="U1025" s="121" t="str">
        <f>IFERROR(IF('Analysis_2-must not modify'!$R1025="","",IF($S$823="Total GHG",IF($T$823="All sectors",AA203,IF($T$823="Stationary",AB203,IF($T$823="Transportation",AC203,IF($T$823="Waste",AD203,IF($T$823="IPPU",AE203,Iif($T$823="AFOLU",AF203)))))),IF($S$823="Per capita",IF($T$823="All sectors",AA407,IF($T$823="Stationary",AB407,IF($T$823="Transportation",AC407,IF($T$823="Waste",AD407,IF($T$823="IPPU",AE407,IF($T$823="AFOLU",AF407)))))),IF($S$823="Per unit land area (km2)",IF($T$823="All sectors",AA611,IF($T$823="Stationary",AB611,IF($T$823="Transportation",AC611,IF($T$823="Waste",AD611,IF($T$823="IPPU",AE611,IF($T$823="AFOLU",AF611)))))),IF($S$823="Per unit GDP ($m)",IF($T$823="All sectors",AA815,IF($T$823="Stationary",AB815,IF($T$823="Transportation",AC815,IF($T$823="Waste",AD815,IF($T$823="IPPU",AE815,IF($T$823="AFOLU",AF815)))))),""))))),"")</f>
        <v/>
      </c>
      <c r="V1025" s="124" t="str">
        <f>IF('Analysis_2-must not modify'!$T1025="","",IF($S$823="Total GHG",IF($T$823="All sectors",U203,IF($T$823="Stationary",AG203,IF($T$823="Transportation",AP203,IF($T$823="Waste",AV203,IF($T$823="IPPU",BA203,Iif($T$823="AFOLU",BD203)))))),IF($S$823="Per capita",IF($T$823="All sectors",U407,IF($T$823="Stationary",AG407,IF($T$823="Transportation",AP407,IF($T$823="Waste",AV407,IF($T$823="IPPU",BA407,IF($T$823="AFOLU",BD407)))))),IF($S$823="Per unit land area (km2)",IF($T$823="All sectors",U611,IF($T$823="Stationary",AG611,IF($T$823="Transportation",AP611,IF($T$823="Waste",AV611,IF($T$823="IPPU",BA611,Iif($T$823="AFOLU",BD611)))))),IF($S$823="Per unit GDP ($m)",IF($T$823="All sectors",U815,IF($T$823="Stationary",AG815,IF($T$823="Transportation",AP815,IF($T$823="Waste",AV815,IF($T$823="IPPU",BA203,IF($T$823="AFOLU",BD815)))))),"")))))</f>
        <v/>
      </c>
      <c r="W1025" s="124" t="str">
        <f>IF('Analysis_2-must not modify'!$T1025="","",IF($S$823="Total GHG",IF($T$823="All sectors",V203,IF($T$823="Stationary",AH203,IF($T$823="Transportation",AQ203,IF($T$823="Waste",AW203,IF($T$823="IPPU",BB203,Iif($T$823="AFOLU",BE203)))))),IF($S$823="Per capita",IF($T$823="All sectors",V407,IF($T$823="Stationary",AH407,IF($T$823="Transportation",AQ407,IF($T$823="Waste",AW407,IF($T$823="IPPU",BB407,IF($T$823="AFOLU",BE407)))))),IF($S$823="Per unit land area (km2)",IF($T$823="All sectors",V611,IF($T$823="Stationary",AH611,IF($T$823="Transportation",AQ611,IF($T$823="Waste",AW611,IF($T$823="IPPU",BB611,Iif($T$823="AFOLU",BE611)))))),IF($S$823="Per unit GDP ($m)",IF($T$823="All sectors",V815,IF($T$823="Stationary",AH815,IF($T$823="Transportation",AQ815,IF($T$823="Waste",AW815,IF($T$823="IPPU",BB203,IF($T$823="AFOLU",BE815)))))),"")))))</f>
        <v/>
      </c>
      <c r="X1025" s="124" t="str">
        <f>IF('Analysis_2-must not modify'!$T1025="","",IF($S$823="Total GHG",IF($T$823="All sectors",W203,IF($T$823="Stationary",AI203,IF($T$823="Transportation",AR203,IF($T$823="Waste",AX203,IF($T$823="IPPU","",IF($T$823="AFOLU",BF203)))))),IF($S$823="Per capita",IF($T$823="All sectors",W407,IF($T$823="Stationary",AI407,IF($T$823="Transportation",AR407,IF($T$823="Waste",AX407,IF($T$823="IPPU","",IF($T$823="AFOLU",BF407)))))),IF($S$823="Per unit land area (km2)",IF($T$823="All sectors",W611,IF($T$823="Stationary",AI611,IF($T$823="Transportation",AR611,IF($T$823="Waste",AX611,IF($T$823="IPPU","",IF($T$823="AFOLU",BF611)))))),IF($S$823="Per unit GDP ($m)",IF($T$823="All sectors",W815,IF($T$823="Stationary",AI815,IF($T$823="Transportation",AR815,IF($T$823="Waste",AX815,IF($T$823="IPPU","",IF($T$823="AFOLU",BF815)))))),"")))))</f>
        <v/>
      </c>
      <c r="Y1025" s="124" t="str">
        <f>IF('Analysis_2-must not modify'!$T1025="","",IF($S$823="Total GHG",IF($T$823="All sectors",X203,IF($T$823="Stationary",AJ203,IF($T$823="Transportation",AS203,IF($T$823="Waste",AY203,"")))),IF($S$823="Per capita",IF($T$823="All sectors",X407,IF($T$823="Stationary",AJ407,IF($T$823="Transportation",AS407,IF($T$823="Waste",AY407,"")))),IF($S$823="Per unit land area (km2)",IF($T$823="All sectors",X611,IF($T$823="Stationary",AJ611,IF($T$823="Transportation",AS611,IF($T$823="Waste",AY611,"")))),IF($S$823="Per unit GDP ($m)",IF($T$823="All sectors",X815,IF($T$823="Stationary",AJ815,IF($T$823="Transportation",AS815,IF($T$823="Waste",AY815,"")))),"")))))</f>
        <v/>
      </c>
      <c r="Z1025" s="124" t="str">
        <f>IF('Analysis_2-must not modify'!$T1025="","",IF($S$823="Total GHG",IF($T$823="All sectors",Y203,IF($T$823="Stationary",AK203,IF($T$823="Transportation",AT203,""))),IF($S$823="Per capita",IF($T$823="All sectors",Y407,IF($T$823="Stationary",AK407,IF($T$823="Transportation",AT407,""))),IF($S$823="Per unit land area (km2)",IF($T$823="All sectors",Y611,IF($T$823="Stationary",AK611,IF($T$823="Transportation",AT611,""))),IF($S$823="Per unit GDP ($m)",IF($T$823="All sectors",Y815,IF($T$823="Stationary",AK815,IF($T$823="Transportation",AT815,""))),"")))))</f>
        <v/>
      </c>
      <c r="AA1025" s="124" t="str">
        <f>IF('Analysis_2-must not modify'!$T1025="","",IF($S$823="Total GHG",IF($T$823="All sectors","",IF($T$823="Stationary",AL203,"")),IF($S$823="Per capita",IF($T$823="All sectors","",IF($T$823="Stationary",AL407,"")),IF($S$823="Per unit land area (km2)",IF($T$823="All sectors","",IF($T$823="Stationary",AL611,"")),IF($S$823="Per unit GDP ($m)",IF($T$823="All sectors","",IF($T$823="Stationary",AL815,"")),"")))))</f>
        <v/>
      </c>
      <c r="AB1025" s="124" t="str">
        <f>IF('Analysis_2-must not modify'!$T1025="","",IF($S$823="Total GHG",IF($T$823="All sectors","",IF($T$823="Stationary",AM203,"")),IF($S$823="Per capita",IF($T$823="All sectors","",IF($T$823="Stationary",AM407,"")),IF($S$823="Per unit land area (km2)",IF($T$823="All sectors","",IF($T$823="Stationary",AM611,"")),IF($S$823="Per unit GDP ($m)",IF($T$823="All sectors","",IF($T$823="Stationary",AM815,"")),"")))))</f>
        <v/>
      </c>
      <c r="AC1025" s="124" t="str">
        <f>IF('Analysis_2-must not modify'!$T1025="","",IF($S$823="Total GHG",IF($T$823="All sectors","",IF($T$823="Stationary",AN203,"")),IF($S$823="Per capita",IF($T$823="All sectors","",IF($T$823="Stationary",AN407,"")),IF($S$823="Per unit land area (km2)",IF($T$823="All sectors","",IF($T$823="Stationary",AN611,"")),IF($S$823="Per unit GDP ($m)",IF($T$823="All sectors","",IF($T$823="Stationary",AN815,"")),"")))))</f>
        <v/>
      </c>
      <c r="AD1025" s="121" t="str">
        <f>IF(U1025&lt;X$1+1,U1025,IF('Analysis_2-must not modify'!$U1025="","",RANK('Analysis_2-must not modify'!$U1025,rankORIGINAL)+'Analysis_2-must not modify'!X$1))</f>
        <v/>
      </c>
      <c r="AE1025" s="50" t="str">
        <f t="shared" si="610"/>
        <v/>
      </c>
      <c r="AF1025" s="83" t="str">
        <f t="shared" si="638"/>
        <v/>
      </c>
      <c r="AG1025" s="83" t="str">
        <f t="shared" si="638"/>
        <v/>
      </c>
      <c r="AH1025" s="83" t="str">
        <f t="shared" si="638"/>
        <v/>
      </c>
      <c r="AI1025" s="83" t="str">
        <f t="shared" si="638"/>
        <v/>
      </c>
      <c r="AJ1025" s="83" t="str">
        <f t="shared" si="638"/>
        <v/>
      </c>
      <c r="AK1025" s="83" t="str">
        <f t="shared" si="638"/>
        <v/>
      </c>
      <c r="AL1025" s="83" t="str">
        <f t="shared" si="638"/>
        <v/>
      </c>
      <c r="AM1025" s="83" t="str">
        <f t="shared" si="638"/>
        <v/>
      </c>
      <c r="AN1025" s="83" t="e">
        <f t="shared" ca="1" si="642"/>
        <v>#VALUE!</v>
      </c>
      <c r="AO1025" s="50" t="str">
        <f t="shared" si="612"/>
        <v/>
      </c>
      <c r="AP1025" s="83" t="str">
        <f t="shared" si="639"/>
        <v/>
      </c>
      <c r="AQ1025" s="83" t="str">
        <f t="shared" si="639"/>
        <v/>
      </c>
      <c r="AR1025" s="83" t="str">
        <f t="shared" si="639"/>
        <v/>
      </c>
      <c r="AS1025" s="83" t="str">
        <f t="shared" si="639"/>
        <v/>
      </c>
      <c r="AT1025" s="83" t="str">
        <f t="shared" si="639"/>
        <v/>
      </c>
      <c r="AU1025" s="83" t="e">
        <f t="shared" ca="1" si="643"/>
        <v>#VALUE!</v>
      </c>
      <c r="AV1025" s="50" t="str">
        <f t="shared" si="614"/>
        <v/>
      </c>
      <c r="AW1025" s="83" t="str">
        <f t="shared" si="637"/>
        <v/>
      </c>
      <c r="AX1025" s="83" t="str">
        <f t="shared" si="637"/>
        <v/>
      </c>
      <c r="AY1025" s="83" t="str">
        <f t="shared" si="637"/>
        <v/>
      </c>
      <c r="AZ1025" s="83" t="str">
        <f t="shared" si="637"/>
        <v/>
      </c>
      <c r="BA1025" s="83" t="e">
        <f t="shared" ca="1" si="644"/>
        <v>#VALUE!</v>
      </c>
      <c r="BB1025" s="50" t="str">
        <f t="shared" si="615"/>
        <v/>
      </c>
      <c r="BC1025" s="83" t="str">
        <f t="shared" si="645"/>
        <v/>
      </c>
      <c r="BD1025" s="83" t="str">
        <f t="shared" si="646"/>
        <v/>
      </c>
      <c r="BE1025" s="83" t="e">
        <f t="shared" ca="1" si="647"/>
        <v>#VALUE!</v>
      </c>
      <c r="BF1025" s="50" t="str">
        <f t="shared" si="616"/>
        <v/>
      </c>
    </row>
    <row r="1026" spans="1:58" ht="15" customHeight="1">
      <c r="A1026" s="25">
        <f t="shared" ref="A1026:A1031" si="656">IF(R1026="",A1025,A1025+1)</f>
        <v>62</v>
      </c>
      <c r="B1026" s="25">
        <v>195</v>
      </c>
      <c r="C1026" s="112" t="str">
        <f t="shared" si="640"/>
        <v>0_0</v>
      </c>
      <c r="D1026" s="112">
        <f>IFERROR(VLOOKUP($C1026,'Analysis-must not modify'!$C:$G,4,FALSE),"")</f>
        <v>0</v>
      </c>
      <c r="E1026" s="112">
        <f>IFERROR(VLOOKUP($C1026,'Analysis-must not modify'!$C:$G,5,FALSE),"")</f>
        <v>0</v>
      </c>
      <c r="F1026" s="112">
        <f t="shared" si="648"/>
        <v>0</v>
      </c>
      <c r="G1026" s="121">
        <f>VLOOKUP(C1026,'Analysis-must not modify'!C:D,2,FALSE)</f>
        <v>0</v>
      </c>
      <c r="H1026" s="121">
        <f>VLOOKUP(C1026,'Analysis-must not modify'!C:FF,160,FALSE)</f>
        <v>0</v>
      </c>
      <c r="I1026" s="121" t="str">
        <f>VLOOKUP(C1026,'Analysis-must not modify'!C:FI,161,FALSE)</f>
        <v/>
      </c>
      <c r="J1026" s="121" t="str">
        <f>VLOOKUP(C1026,'Analysis-must not modify'!C:FI,162,FALSE)</f>
        <v/>
      </c>
      <c r="K1026" s="121" t="str">
        <f>VLOOKUP(C1026,'Analysis-must not modify'!C:FI,163,FALSE)</f>
        <v/>
      </c>
      <c r="L1026" s="121">
        <f t="shared" si="649"/>
        <v>1</v>
      </c>
      <c r="M1026" s="121">
        <f t="shared" si="650"/>
        <v>1</v>
      </c>
      <c r="N1026" s="121">
        <f t="shared" si="651"/>
        <v>1</v>
      </c>
      <c r="O1026" s="121">
        <f t="shared" si="652"/>
        <v>1</v>
      </c>
      <c r="P1026" s="121">
        <f t="shared" ref="P1026:P1031" si="657">IF(ROW()-ROW(P$831)&lt;$X$1+1,1,IF(V$823="All countries",1,IF(D1026=V$823,1,0)))</f>
        <v>1</v>
      </c>
      <c r="Q1026" s="121">
        <f t="shared" si="653"/>
        <v>0</v>
      </c>
      <c r="R1026" s="121" t="str">
        <f t="shared" si="654"/>
        <v/>
      </c>
      <c r="S1026" s="122" t="str">
        <f t="shared" si="655"/>
        <v/>
      </c>
      <c r="T1026" s="121" t="str">
        <f t="shared" si="641"/>
        <v/>
      </c>
      <c r="U1026" s="121" t="str">
        <f>IFERROR(IF('Analysis_2-must not modify'!$R1026="","",IF($S$823="Total GHG",IF($T$823="All sectors",AA204,IF($T$823="Stationary",AB204,IF($T$823="Transportation",AC204,IF($T$823="Waste",AD204,IF($T$823="IPPU",AE204,Iif($T$823="AFOLU",AF204)))))),IF($S$823="Per capita",IF($T$823="All sectors",AA408,IF($T$823="Stationary",AB408,IF($T$823="Transportation",AC408,IF($T$823="Waste",AD408,IF($T$823="IPPU",AE408,IF($T$823="AFOLU",AF408)))))),IF($S$823="Per unit land area (km2)",IF($T$823="All sectors",AA612,IF($T$823="Stationary",AB612,IF($T$823="Transportation",AC612,IF($T$823="Waste",AD612,IF($T$823="IPPU",AE612,IF($T$823="AFOLU",AF612)))))),IF($S$823="Per unit GDP ($m)",IF($T$823="All sectors",AA816,IF($T$823="Stationary",AB816,IF($T$823="Transportation",AC816,IF($T$823="Waste",AD816,IF($T$823="IPPU",AE816,IF($T$823="AFOLU",AF816)))))),""))))),"")</f>
        <v/>
      </c>
      <c r="V1026" s="124" t="str">
        <f>IF('Analysis_2-must not modify'!$T1026="","",IF($S$823="Total GHG",IF($T$823="All sectors",U204,IF($T$823="Stationary",AG204,IF($T$823="Transportation",AP204,IF($T$823="Waste",AV204,IF($T$823="IPPU",BA204,Iif($T$823="AFOLU",BD204)))))),IF($S$823="Per capita",IF($T$823="All sectors",U408,IF($T$823="Stationary",AG408,IF($T$823="Transportation",AP408,IF($T$823="Waste",AV408,IF($T$823="IPPU",BA408,IF($T$823="AFOLU",BD408)))))),IF($S$823="Per unit land area (km2)",IF($T$823="All sectors",U612,IF($T$823="Stationary",AG612,IF($T$823="Transportation",AP612,IF($T$823="Waste",AV612,IF($T$823="IPPU",BA612,Iif($T$823="AFOLU",BD612)))))),IF($S$823="Per unit GDP ($m)",IF($T$823="All sectors",U816,IF($T$823="Stationary",AG816,IF($T$823="Transportation",AP816,IF($T$823="Waste",AV816,IF($T$823="IPPU",BA204,IF($T$823="AFOLU",BD816)))))),"")))))</f>
        <v/>
      </c>
      <c r="W1026" s="124" t="str">
        <f>IF('Analysis_2-must not modify'!$T1026="","",IF($S$823="Total GHG",IF($T$823="All sectors",V204,IF($T$823="Stationary",AH204,IF($T$823="Transportation",AQ204,IF($T$823="Waste",AW204,IF($T$823="IPPU",BB204,Iif($T$823="AFOLU",BE204)))))),IF($S$823="Per capita",IF($T$823="All sectors",V408,IF($T$823="Stationary",AH408,IF($T$823="Transportation",AQ408,IF($T$823="Waste",AW408,IF($T$823="IPPU",BB408,IF($T$823="AFOLU",BE408)))))),IF($S$823="Per unit land area (km2)",IF($T$823="All sectors",V612,IF($T$823="Stationary",AH612,IF($T$823="Transportation",AQ612,IF($T$823="Waste",AW612,IF($T$823="IPPU",BB612,Iif($T$823="AFOLU",BE612)))))),IF($S$823="Per unit GDP ($m)",IF($T$823="All sectors",V816,IF($T$823="Stationary",AH816,IF($T$823="Transportation",AQ816,IF($T$823="Waste",AW816,IF($T$823="IPPU",BB204,IF($T$823="AFOLU",BE816)))))),"")))))</f>
        <v/>
      </c>
      <c r="X1026" s="124" t="str">
        <f>IF('Analysis_2-must not modify'!$T1026="","",IF($S$823="Total GHG",IF($T$823="All sectors",W204,IF($T$823="Stationary",AI204,IF($T$823="Transportation",AR204,IF($T$823="Waste",AX204,IF($T$823="IPPU","",IF($T$823="AFOLU",BF204)))))),IF($S$823="Per capita",IF($T$823="All sectors",W408,IF($T$823="Stationary",AI408,IF($T$823="Transportation",AR408,IF($T$823="Waste",AX408,IF($T$823="IPPU","",IF($T$823="AFOLU",BF408)))))),IF($S$823="Per unit land area (km2)",IF($T$823="All sectors",W612,IF($T$823="Stationary",AI612,IF($T$823="Transportation",AR612,IF($T$823="Waste",AX612,IF($T$823="IPPU","",IF($T$823="AFOLU",BF612)))))),IF($S$823="Per unit GDP ($m)",IF($T$823="All sectors",W816,IF($T$823="Stationary",AI816,IF($T$823="Transportation",AR816,IF($T$823="Waste",AX816,IF($T$823="IPPU","",IF($T$823="AFOLU",BF816)))))),"")))))</f>
        <v/>
      </c>
      <c r="Y1026" s="124" t="str">
        <f>IF('Analysis_2-must not modify'!$T1026="","",IF($S$823="Total GHG",IF($T$823="All sectors",X204,IF($T$823="Stationary",AJ204,IF($T$823="Transportation",AS204,IF($T$823="Waste",AY204,"")))),IF($S$823="Per capita",IF($T$823="All sectors",X408,IF($T$823="Stationary",AJ408,IF($T$823="Transportation",AS408,IF($T$823="Waste",AY408,"")))),IF($S$823="Per unit land area (km2)",IF($T$823="All sectors",X612,IF($T$823="Stationary",AJ612,IF($T$823="Transportation",AS612,IF($T$823="Waste",AY612,"")))),IF($S$823="Per unit GDP ($m)",IF($T$823="All sectors",X816,IF($T$823="Stationary",AJ816,IF($T$823="Transportation",AS816,IF($T$823="Waste",AY816,"")))),"")))))</f>
        <v/>
      </c>
      <c r="Z1026" s="124" t="str">
        <f>IF('Analysis_2-must not modify'!$T1026="","",IF($S$823="Total GHG",IF($T$823="All sectors",Y204,IF($T$823="Stationary",AK204,IF($T$823="Transportation",AT204,""))),IF($S$823="Per capita",IF($T$823="All sectors",Y408,IF($T$823="Stationary",AK408,IF($T$823="Transportation",AT408,""))),IF($S$823="Per unit land area (km2)",IF($T$823="All sectors",Y612,IF($T$823="Stationary",AK612,IF($T$823="Transportation",AT612,""))),IF($S$823="Per unit GDP ($m)",IF($T$823="All sectors",Y816,IF($T$823="Stationary",AK816,IF($T$823="Transportation",AT816,""))),"")))))</f>
        <v/>
      </c>
      <c r="AA1026" s="124" t="str">
        <f>IF('Analysis_2-must not modify'!$T1026="","",IF($S$823="Total GHG",IF($T$823="All sectors","",IF($T$823="Stationary",AL204,"")),IF($S$823="Per capita",IF($T$823="All sectors","",IF($T$823="Stationary",AL408,"")),IF($S$823="Per unit land area (km2)",IF($T$823="All sectors","",IF($T$823="Stationary",AL612,"")),IF($S$823="Per unit GDP ($m)",IF($T$823="All sectors","",IF($T$823="Stationary",AL816,"")),"")))))</f>
        <v/>
      </c>
      <c r="AB1026" s="124" t="str">
        <f>IF('Analysis_2-must not modify'!$T1026="","",IF($S$823="Total GHG",IF($T$823="All sectors","",IF($T$823="Stationary",AM204,"")),IF($S$823="Per capita",IF($T$823="All sectors","",IF($T$823="Stationary",AM408,"")),IF($S$823="Per unit land area (km2)",IF($T$823="All sectors","",IF($T$823="Stationary",AM612,"")),IF($S$823="Per unit GDP ($m)",IF($T$823="All sectors","",IF($T$823="Stationary",AM816,"")),"")))))</f>
        <v/>
      </c>
      <c r="AC1026" s="124" t="str">
        <f>IF('Analysis_2-must not modify'!$T1026="","",IF($S$823="Total GHG",IF($T$823="All sectors","",IF($T$823="Stationary",AN204,"")),IF($S$823="Per capita",IF($T$823="All sectors","",IF($T$823="Stationary",AN408,"")),IF($S$823="Per unit land area (km2)",IF($T$823="All sectors","",IF($T$823="Stationary",AN612,"")),IF($S$823="Per unit GDP ($m)",IF($T$823="All sectors","",IF($T$823="Stationary",AN816,"")),"")))))</f>
        <v/>
      </c>
      <c r="AD1026" s="121" t="str">
        <f>IF(U1026&lt;X$1+1,U1026,IF('Analysis_2-must not modify'!$U1026="","",RANK('Analysis_2-must not modify'!$U1026,rankORIGINAL)+'Analysis_2-must not modify'!X$1))</f>
        <v/>
      </c>
      <c r="AE1026" s="50" t="str">
        <f t="shared" ref="AE1026:AE1031" si="658">T1026</f>
        <v/>
      </c>
      <c r="AF1026" s="83" t="str">
        <f t="shared" si="638"/>
        <v/>
      </c>
      <c r="AG1026" s="83" t="str">
        <f t="shared" si="638"/>
        <v/>
      </c>
      <c r="AH1026" s="83" t="str">
        <f t="shared" si="638"/>
        <v/>
      </c>
      <c r="AI1026" s="83" t="str">
        <f t="shared" si="638"/>
        <v/>
      </c>
      <c r="AJ1026" s="83" t="str">
        <f t="shared" si="638"/>
        <v/>
      </c>
      <c r="AK1026" s="83" t="str">
        <f t="shared" si="638"/>
        <v/>
      </c>
      <c r="AL1026" s="83" t="str">
        <f t="shared" si="638"/>
        <v/>
      </c>
      <c r="AM1026" s="83" t="str">
        <f t="shared" si="638"/>
        <v/>
      </c>
      <c r="AN1026" s="83" t="e">
        <f t="shared" ca="1" si="642"/>
        <v>#VALUE!</v>
      </c>
      <c r="AO1026" s="50" t="str">
        <f t="shared" ref="AO1026:AO1031" si="659">T1026</f>
        <v/>
      </c>
      <c r="AP1026" s="83" t="str">
        <f t="shared" si="639"/>
        <v/>
      </c>
      <c r="AQ1026" s="83" t="str">
        <f t="shared" si="639"/>
        <v/>
      </c>
      <c r="AR1026" s="83" t="str">
        <f t="shared" si="639"/>
        <v/>
      </c>
      <c r="AS1026" s="83" t="str">
        <f t="shared" si="639"/>
        <v/>
      </c>
      <c r="AT1026" s="83" t="str">
        <f t="shared" si="639"/>
        <v/>
      </c>
      <c r="AU1026" s="83" t="e">
        <f t="shared" ca="1" si="643"/>
        <v>#VALUE!</v>
      </c>
      <c r="AV1026" s="50" t="str">
        <f t="shared" ref="AV1026:AV1031" si="660">T1026</f>
        <v/>
      </c>
      <c r="AW1026" s="83" t="str">
        <f t="shared" si="637"/>
        <v/>
      </c>
      <c r="AX1026" s="83" t="str">
        <f t="shared" si="637"/>
        <v/>
      </c>
      <c r="AY1026" s="83" t="str">
        <f t="shared" si="637"/>
        <v/>
      </c>
      <c r="AZ1026" s="83" t="str">
        <f t="shared" si="637"/>
        <v/>
      </c>
      <c r="BA1026" s="83" t="e">
        <f t="shared" ca="1" si="644"/>
        <v>#VALUE!</v>
      </c>
      <c r="BB1026" s="50" t="str">
        <f t="shared" ref="BB1026:BB1031" si="661">T1026</f>
        <v/>
      </c>
      <c r="BC1026" s="83" t="str">
        <f t="shared" si="645"/>
        <v/>
      </c>
      <c r="BD1026" s="83" t="str">
        <f t="shared" si="646"/>
        <v/>
      </c>
      <c r="BE1026" s="83" t="e">
        <f t="shared" ca="1" si="647"/>
        <v>#VALUE!</v>
      </c>
      <c r="BF1026" s="50" t="str">
        <f t="shared" ref="BF1026:BF1031" si="662">T1026</f>
        <v/>
      </c>
    </row>
    <row r="1027" spans="1:58" ht="15" customHeight="1">
      <c r="A1027" s="25">
        <f t="shared" si="656"/>
        <v>62</v>
      </c>
      <c r="B1027" s="25">
        <v>196</v>
      </c>
      <c r="C1027" s="112" t="str">
        <f t="shared" si="640"/>
        <v>0_0</v>
      </c>
      <c r="D1027" s="112">
        <f>IFERROR(VLOOKUP($C1027,'Analysis-must not modify'!$C:$G,4,FALSE),"")</f>
        <v>0</v>
      </c>
      <c r="E1027" s="112">
        <f>IFERROR(VLOOKUP($C1027,'Analysis-must not modify'!$C:$G,5,FALSE),"")</f>
        <v>0</v>
      </c>
      <c r="F1027" s="112">
        <f t="shared" si="648"/>
        <v>0</v>
      </c>
      <c r="G1027" s="121">
        <f>VLOOKUP(C1027,'Analysis-must not modify'!C:D,2,FALSE)</f>
        <v>0</v>
      </c>
      <c r="H1027" s="121">
        <f>VLOOKUP(C1027,'Analysis-must not modify'!C:FF,160,FALSE)</f>
        <v>0</v>
      </c>
      <c r="I1027" s="121" t="str">
        <f>VLOOKUP(C1027,'Analysis-must not modify'!C:FI,161,FALSE)</f>
        <v/>
      </c>
      <c r="J1027" s="121" t="str">
        <f>VLOOKUP(C1027,'Analysis-must not modify'!C:FI,162,FALSE)</f>
        <v/>
      </c>
      <c r="K1027" s="121" t="str">
        <f>VLOOKUP(C1027,'Analysis-must not modify'!C:FI,163,FALSE)</f>
        <v/>
      </c>
      <c r="L1027" s="121">
        <f t="shared" si="649"/>
        <v>1</v>
      </c>
      <c r="M1027" s="121">
        <f t="shared" si="650"/>
        <v>1</v>
      </c>
      <c r="N1027" s="121">
        <f t="shared" si="651"/>
        <v>1</v>
      </c>
      <c r="O1027" s="121">
        <f t="shared" si="652"/>
        <v>1</v>
      </c>
      <c r="P1027" s="121">
        <f t="shared" si="657"/>
        <v>1</v>
      </c>
      <c r="Q1027" s="121">
        <f t="shared" si="653"/>
        <v>0</v>
      </c>
      <c r="R1027" s="121" t="str">
        <f t="shared" si="654"/>
        <v/>
      </c>
      <c r="S1027" s="122" t="str">
        <f t="shared" si="655"/>
        <v/>
      </c>
      <c r="T1027" s="121" t="str">
        <f t="shared" si="641"/>
        <v/>
      </c>
      <c r="U1027" s="121" t="str">
        <f>IFERROR(IF('Analysis_2-must not modify'!$R1027="","",IF($S$823="Total GHG",IF($T$823="All sectors",AA205,IF($T$823="Stationary",AB205,IF($T$823="Transportation",AC205,IF($T$823="Waste",AD205,IF($T$823="IPPU",AE205,Iif($T$823="AFOLU",AF205)))))),IF($S$823="Per capita",IF($T$823="All sectors",AA409,IF($T$823="Stationary",AB409,IF($T$823="Transportation",AC409,IF($T$823="Waste",AD409,IF($T$823="IPPU",AE409,IF($T$823="AFOLU",AF409)))))),IF($S$823="Per unit land area (km2)",IF($T$823="All sectors",AA613,IF($T$823="Stationary",AB613,IF($T$823="Transportation",AC613,IF($T$823="Waste",AD613,IF($T$823="IPPU",AE613,IF($T$823="AFOLU",AF613)))))),IF($S$823="Per unit GDP ($m)",IF($T$823="All sectors",AA817,IF($T$823="Stationary",AB817,IF($T$823="Transportation",AC817,IF($T$823="Waste",AD817,IF($T$823="IPPU",AE817,IF($T$823="AFOLU",AF817)))))),""))))),"")</f>
        <v/>
      </c>
      <c r="V1027" s="124" t="str">
        <f>IF('Analysis_2-must not modify'!$T1027="","",IF($S$823="Total GHG",IF($T$823="All sectors",U205,IF($T$823="Stationary",AG205,IF($T$823="Transportation",AP205,IF($T$823="Waste",AV205,IF($T$823="IPPU",BA205,Iif($T$823="AFOLU",BD205)))))),IF($S$823="Per capita",IF($T$823="All sectors",U409,IF($T$823="Stationary",AG409,IF($T$823="Transportation",AP409,IF($T$823="Waste",AV409,IF($T$823="IPPU",BA409,IF($T$823="AFOLU",BD409)))))),IF($S$823="Per unit land area (km2)",IF($T$823="All sectors",U613,IF($T$823="Stationary",AG613,IF($T$823="Transportation",AP613,IF($T$823="Waste",AV613,IF($T$823="IPPU",BA613,Iif($T$823="AFOLU",BD613)))))),IF($S$823="Per unit GDP ($m)",IF($T$823="All sectors",U817,IF($T$823="Stationary",AG817,IF($T$823="Transportation",AP817,IF($T$823="Waste",AV817,IF($T$823="IPPU",BA205,IF($T$823="AFOLU",BD817)))))),"")))))</f>
        <v/>
      </c>
      <c r="W1027" s="124" t="str">
        <f>IF('Analysis_2-must not modify'!$T1027="","",IF($S$823="Total GHG",IF($T$823="All sectors",V205,IF($T$823="Stationary",AH205,IF($T$823="Transportation",AQ205,IF($T$823="Waste",AW205,IF($T$823="IPPU",BB205,Iif($T$823="AFOLU",BE205)))))),IF($S$823="Per capita",IF($T$823="All sectors",V409,IF($T$823="Stationary",AH409,IF($T$823="Transportation",AQ409,IF($T$823="Waste",AW409,IF($T$823="IPPU",BB409,IF($T$823="AFOLU",BE409)))))),IF($S$823="Per unit land area (km2)",IF($T$823="All sectors",V613,IF($T$823="Stationary",AH613,IF($T$823="Transportation",AQ613,IF($T$823="Waste",AW613,IF($T$823="IPPU",BB613,Iif($T$823="AFOLU",BE613)))))),IF($S$823="Per unit GDP ($m)",IF($T$823="All sectors",V817,IF($T$823="Stationary",AH817,IF($T$823="Transportation",AQ817,IF($T$823="Waste",AW817,IF($T$823="IPPU",BB205,IF($T$823="AFOLU",BE817)))))),"")))))</f>
        <v/>
      </c>
      <c r="X1027" s="124" t="str">
        <f>IF('Analysis_2-must not modify'!$T1027="","",IF($S$823="Total GHG",IF($T$823="All sectors",W205,IF($T$823="Stationary",AI205,IF($T$823="Transportation",AR205,IF($T$823="Waste",AX205,IF($T$823="IPPU","",IF($T$823="AFOLU",BF205)))))),IF($S$823="Per capita",IF($T$823="All sectors",W409,IF($T$823="Stationary",AI409,IF($T$823="Transportation",AR409,IF($T$823="Waste",AX409,IF($T$823="IPPU","",IF($T$823="AFOLU",BF409)))))),IF($S$823="Per unit land area (km2)",IF($T$823="All sectors",W613,IF($T$823="Stationary",AI613,IF($T$823="Transportation",AR613,IF($T$823="Waste",AX613,IF($T$823="IPPU","",IF($T$823="AFOLU",BF613)))))),IF($S$823="Per unit GDP ($m)",IF($T$823="All sectors",W817,IF($T$823="Stationary",AI817,IF($T$823="Transportation",AR817,IF($T$823="Waste",AX817,IF($T$823="IPPU","",IF($T$823="AFOLU",BF817)))))),"")))))</f>
        <v/>
      </c>
      <c r="Y1027" s="124" t="str">
        <f>IF('Analysis_2-must not modify'!$T1027="","",IF($S$823="Total GHG",IF($T$823="All sectors",X205,IF($T$823="Stationary",AJ205,IF($T$823="Transportation",AS205,IF($T$823="Waste",AY205,"")))),IF($S$823="Per capita",IF($T$823="All sectors",X409,IF($T$823="Stationary",AJ409,IF($T$823="Transportation",AS409,IF($T$823="Waste",AY409,"")))),IF($S$823="Per unit land area (km2)",IF($T$823="All sectors",X613,IF($T$823="Stationary",AJ613,IF($T$823="Transportation",AS613,IF($T$823="Waste",AY613,"")))),IF($S$823="Per unit GDP ($m)",IF($T$823="All sectors",X817,IF($T$823="Stationary",AJ817,IF($T$823="Transportation",AS817,IF($T$823="Waste",AY817,"")))),"")))))</f>
        <v/>
      </c>
      <c r="Z1027" s="124" t="str">
        <f>IF('Analysis_2-must not modify'!$T1027="","",IF($S$823="Total GHG",IF($T$823="All sectors",Y205,IF($T$823="Stationary",AK205,IF($T$823="Transportation",AT205,""))),IF($S$823="Per capita",IF($T$823="All sectors",Y409,IF($T$823="Stationary",AK409,IF($T$823="Transportation",AT409,""))),IF($S$823="Per unit land area (km2)",IF($T$823="All sectors",Y613,IF($T$823="Stationary",AK613,IF($T$823="Transportation",AT613,""))),IF($S$823="Per unit GDP ($m)",IF($T$823="All sectors",Y817,IF($T$823="Stationary",AK817,IF($T$823="Transportation",AT817,""))),"")))))</f>
        <v/>
      </c>
      <c r="AA1027" s="124" t="str">
        <f>IF('Analysis_2-must not modify'!$T1027="","",IF($S$823="Total GHG",IF($T$823="All sectors","",IF($T$823="Stationary",AL205,"")),IF($S$823="Per capita",IF($T$823="All sectors","",IF($T$823="Stationary",AL409,"")),IF($S$823="Per unit land area (km2)",IF($T$823="All sectors","",IF($T$823="Stationary",AL613,"")),IF($S$823="Per unit GDP ($m)",IF($T$823="All sectors","",IF($T$823="Stationary",AL817,"")),"")))))</f>
        <v/>
      </c>
      <c r="AB1027" s="124" t="str">
        <f>IF('Analysis_2-must not modify'!$T1027="","",IF($S$823="Total GHG",IF($T$823="All sectors","",IF($T$823="Stationary",AM205,"")),IF($S$823="Per capita",IF($T$823="All sectors","",IF($T$823="Stationary",AM409,"")),IF($S$823="Per unit land area (km2)",IF($T$823="All sectors","",IF($T$823="Stationary",AM613,"")),IF($S$823="Per unit GDP ($m)",IF($T$823="All sectors","",IF($T$823="Stationary",AM817,"")),"")))))</f>
        <v/>
      </c>
      <c r="AC1027" s="124" t="str">
        <f>IF('Analysis_2-must not modify'!$T1027="","",IF($S$823="Total GHG",IF($T$823="All sectors","",IF($T$823="Stationary",AN205,"")),IF($S$823="Per capita",IF($T$823="All sectors","",IF($T$823="Stationary",AN409,"")),IF($S$823="Per unit land area (km2)",IF($T$823="All sectors","",IF($T$823="Stationary",AN613,"")),IF($S$823="Per unit GDP ($m)",IF($T$823="All sectors","",IF($T$823="Stationary",AN817,"")),"")))))</f>
        <v/>
      </c>
      <c r="AD1027" s="121" t="str">
        <f>IF(U1027&lt;X$1+1,U1027,IF('Analysis_2-must not modify'!$U1027="","",RANK('Analysis_2-must not modify'!$U1027,rankORIGINAL)+'Analysis_2-must not modify'!X$1))</f>
        <v/>
      </c>
      <c r="AE1027" s="50" t="str">
        <f t="shared" si="658"/>
        <v/>
      </c>
      <c r="AF1027" s="83" t="str">
        <f t="shared" si="638"/>
        <v/>
      </c>
      <c r="AG1027" s="83" t="str">
        <f t="shared" si="638"/>
        <v/>
      </c>
      <c r="AH1027" s="83" t="str">
        <f t="shared" si="638"/>
        <v/>
      </c>
      <c r="AI1027" s="83" t="str">
        <f t="shared" si="638"/>
        <v/>
      </c>
      <c r="AJ1027" s="83" t="str">
        <f t="shared" si="638"/>
        <v/>
      </c>
      <c r="AK1027" s="83" t="str">
        <f t="shared" si="638"/>
        <v/>
      </c>
      <c r="AL1027" s="83" t="str">
        <f t="shared" si="638"/>
        <v/>
      </c>
      <c r="AM1027" s="83" t="str">
        <f t="shared" si="638"/>
        <v/>
      </c>
      <c r="AN1027" s="83" t="e">
        <f t="shared" ca="1" si="642"/>
        <v>#VALUE!</v>
      </c>
      <c r="AO1027" s="50" t="str">
        <f t="shared" si="659"/>
        <v/>
      </c>
      <c r="AP1027" s="83" t="str">
        <f t="shared" si="639"/>
        <v/>
      </c>
      <c r="AQ1027" s="83" t="str">
        <f t="shared" si="639"/>
        <v/>
      </c>
      <c r="AR1027" s="83" t="str">
        <f t="shared" si="639"/>
        <v/>
      </c>
      <c r="AS1027" s="83" t="str">
        <f t="shared" si="639"/>
        <v/>
      </c>
      <c r="AT1027" s="83" t="str">
        <f t="shared" si="639"/>
        <v/>
      </c>
      <c r="AU1027" s="83" t="e">
        <f t="shared" ca="1" si="643"/>
        <v>#VALUE!</v>
      </c>
      <c r="AV1027" s="50" t="str">
        <f t="shared" si="660"/>
        <v/>
      </c>
      <c r="AW1027" s="83" t="str">
        <f t="shared" si="637"/>
        <v/>
      </c>
      <c r="AX1027" s="83" t="str">
        <f t="shared" si="637"/>
        <v/>
      </c>
      <c r="AY1027" s="83" t="str">
        <f t="shared" si="637"/>
        <v/>
      </c>
      <c r="AZ1027" s="83" t="str">
        <f t="shared" si="637"/>
        <v/>
      </c>
      <c r="BA1027" s="83" t="e">
        <f t="shared" ca="1" si="644"/>
        <v>#VALUE!</v>
      </c>
      <c r="BB1027" s="50" t="str">
        <f t="shared" si="661"/>
        <v/>
      </c>
      <c r="BC1027" s="83" t="str">
        <f t="shared" si="645"/>
        <v/>
      </c>
      <c r="BD1027" s="83" t="str">
        <f t="shared" si="646"/>
        <v/>
      </c>
      <c r="BE1027" s="83" t="e">
        <f t="shared" ca="1" si="647"/>
        <v>#VALUE!</v>
      </c>
      <c r="BF1027" s="50" t="str">
        <f t="shared" si="662"/>
        <v/>
      </c>
    </row>
    <row r="1028" spans="1:58" ht="15" customHeight="1">
      <c r="A1028" s="25">
        <f t="shared" si="656"/>
        <v>62</v>
      </c>
      <c r="B1028" s="25">
        <v>197</v>
      </c>
      <c r="C1028" s="112" t="str">
        <f t="shared" si="640"/>
        <v>0_0</v>
      </c>
      <c r="D1028" s="112">
        <f>IFERROR(VLOOKUP($C1028,'Analysis-must not modify'!$C:$G,4,FALSE),"")</f>
        <v>0</v>
      </c>
      <c r="E1028" s="112">
        <f>IFERROR(VLOOKUP($C1028,'Analysis-must not modify'!$C:$G,5,FALSE),"")</f>
        <v>0</v>
      </c>
      <c r="F1028" s="112">
        <f t="shared" si="648"/>
        <v>0</v>
      </c>
      <c r="G1028" s="121">
        <f>VLOOKUP(C1028,'Analysis-must not modify'!C:D,2,FALSE)</f>
        <v>0</v>
      </c>
      <c r="H1028" s="121">
        <f>VLOOKUP(C1028,'Analysis-must not modify'!C:FF,160,FALSE)</f>
        <v>0</v>
      </c>
      <c r="I1028" s="121" t="str">
        <f>VLOOKUP(C1028,'Analysis-must not modify'!C:FI,161,FALSE)</f>
        <v/>
      </c>
      <c r="J1028" s="121" t="str">
        <f>VLOOKUP(C1028,'Analysis-must not modify'!C:FI,162,FALSE)</f>
        <v/>
      </c>
      <c r="K1028" s="121" t="str">
        <f>VLOOKUP(C1028,'Analysis-must not modify'!C:FI,163,FALSE)</f>
        <v/>
      </c>
      <c r="L1028" s="121">
        <f t="shared" si="649"/>
        <v>1</v>
      </c>
      <c r="M1028" s="121">
        <f t="shared" si="650"/>
        <v>1</v>
      </c>
      <c r="N1028" s="121">
        <f t="shared" si="651"/>
        <v>1</v>
      </c>
      <c r="O1028" s="121">
        <f t="shared" si="652"/>
        <v>1</v>
      </c>
      <c r="P1028" s="121">
        <f t="shared" si="657"/>
        <v>1</v>
      </c>
      <c r="Q1028" s="121">
        <f t="shared" si="653"/>
        <v>0</v>
      </c>
      <c r="R1028" s="121" t="str">
        <f t="shared" si="654"/>
        <v/>
      </c>
      <c r="S1028" s="122" t="str">
        <f t="shared" si="655"/>
        <v/>
      </c>
      <c r="T1028" s="121" t="str">
        <f t="shared" si="641"/>
        <v/>
      </c>
      <c r="U1028" s="121" t="str">
        <f>IFERROR(IF('Analysis_2-must not modify'!$R1028="","",IF($S$823="Total GHG",IF($T$823="All sectors",AA206,IF($T$823="Stationary",AB206,IF($T$823="Transportation",AC206,IF($T$823="Waste",AD206,IF($T$823="IPPU",AE206,Iif($T$823="AFOLU",AF206)))))),IF($S$823="Per capita",IF($T$823="All sectors",AA410,IF($T$823="Stationary",AB410,IF($T$823="Transportation",AC410,IF($T$823="Waste",AD410,IF($T$823="IPPU",AE410,IF($T$823="AFOLU",AF410)))))),IF($S$823="Per unit land area (km2)",IF($T$823="All sectors",AA614,IF($T$823="Stationary",AB614,IF($T$823="Transportation",AC614,IF($T$823="Waste",AD614,IF($T$823="IPPU",AE614,IF($T$823="AFOLU",AF614)))))),IF($S$823="Per unit GDP ($m)",IF($T$823="All sectors",AA818,IF($T$823="Stationary",AB818,IF($T$823="Transportation",AC818,IF($T$823="Waste",AD818,IF($T$823="IPPU",AE818,IF($T$823="AFOLU",AF818)))))),""))))),"")</f>
        <v/>
      </c>
      <c r="V1028" s="124" t="str">
        <f>IF('Analysis_2-must not modify'!$T1028="","",IF($S$823="Total GHG",IF($T$823="All sectors",U206,IF($T$823="Stationary",AG206,IF($T$823="Transportation",AP206,IF($T$823="Waste",AV206,IF($T$823="IPPU",BA206,Iif($T$823="AFOLU",BD206)))))),IF($S$823="Per capita",IF($T$823="All sectors",U410,IF($T$823="Stationary",AG410,IF($T$823="Transportation",AP410,IF($T$823="Waste",AV410,IF($T$823="IPPU",BA410,IF($T$823="AFOLU",BD410)))))),IF($S$823="Per unit land area (km2)",IF($T$823="All sectors",U614,IF($T$823="Stationary",AG614,IF($T$823="Transportation",AP614,IF($T$823="Waste",AV614,IF($T$823="IPPU",BA614,Iif($T$823="AFOLU",BD614)))))),IF($S$823="Per unit GDP ($m)",IF($T$823="All sectors",U818,IF($T$823="Stationary",AG818,IF($T$823="Transportation",AP818,IF($T$823="Waste",AV818,IF($T$823="IPPU",BA206,IF($T$823="AFOLU",BD818)))))),"")))))</f>
        <v/>
      </c>
      <c r="W1028" s="124" t="str">
        <f>IF('Analysis_2-must not modify'!$T1028="","",IF($S$823="Total GHG",IF($T$823="All sectors",V206,IF($T$823="Stationary",AH206,IF($T$823="Transportation",AQ206,IF($T$823="Waste",AW206,IF($T$823="IPPU",BB206,Iif($T$823="AFOLU",BE206)))))),IF($S$823="Per capita",IF($T$823="All sectors",V410,IF($T$823="Stationary",AH410,IF($T$823="Transportation",AQ410,IF($T$823="Waste",AW410,IF($T$823="IPPU",BB410,IF($T$823="AFOLU",BE410)))))),IF($S$823="Per unit land area (km2)",IF($T$823="All sectors",V614,IF($T$823="Stationary",AH614,IF($T$823="Transportation",AQ614,IF($T$823="Waste",AW614,IF($T$823="IPPU",BB614,Iif($T$823="AFOLU",BE614)))))),IF($S$823="Per unit GDP ($m)",IF($T$823="All sectors",V818,IF($T$823="Stationary",AH818,IF($T$823="Transportation",AQ818,IF($T$823="Waste",AW818,IF($T$823="IPPU",BB206,IF($T$823="AFOLU",BE818)))))),"")))))</f>
        <v/>
      </c>
      <c r="X1028" s="124" t="str">
        <f>IF('Analysis_2-must not modify'!$T1028="","",IF($S$823="Total GHG",IF($T$823="All sectors",W206,IF($T$823="Stationary",AI206,IF($T$823="Transportation",AR206,IF($T$823="Waste",AX206,IF($T$823="IPPU","",IF($T$823="AFOLU",BF206)))))),IF($S$823="Per capita",IF($T$823="All sectors",W410,IF($T$823="Stationary",AI410,IF($T$823="Transportation",AR410,IF($T$823="Waste",AX410,IF($T$823="IPPU","",IF($T$823="AFOLU",BF410)))))),IF($S$823="Per unit land area (km2)",IF($T$823="All sectors",W614,IF($T$823="Stationary",AI614,IF($T$823="Transportation",AR614,IF($T$823="Waste",AX614,IF($T$823="IPPU","",IF($T$823="AFOLU",BF614)))))),IF($S$823="Per unit GDP ($m)",IF($T$823="All sectors",W818,IF($T$823="Stationary",AI818,IF($T$823="Transportation",AR818,IF($T$823="Waste",AX818,IF($T$823="IPPU","",IF($T$823="AFOLU",BF818)))))),"")))))</f>
        <v/>
      </c>
      <c r="Y1028" s="124" t="str">
        <f>IF('Analysis_2-must not modify'!$T1028="","",IF($S$823="Total GHG",IF($T$823="All sectors",X206,IF($T$823="Stationary",AJ206,IF($T$823="Transportation",AS206,IF($T$823="Waste",AY206,"")))),IF($S$823="Per capita",IF($T$823="All sectors",X410,IF($T$823="Stationary",AJ410,IF($T$823="Transportation",AS410,IF($T$823="Waste",AY410,"")))),IF($S$823="Per unit land area (km2)",IF($T$823="All sectors",X614,IF($T$823="Stationary",AJ614,IF($T$823="Transportation",AS614,IF($T$823="Waste",AY614,"")))),IF($S$823="Per unit GDP ($m)",IF($T$823="All sectors",X818,IF($T$823="Stationary",AJ818,IF($T$823="Transportation",AS818,IF($T$823="Waste",AY818,"")))),"")))))</f>
        <v/>
      </c>
      <c r="Z1028" s="124" t="str">
        <f>IF('Analysis_2-must not modify'!$T1028="","",IF($S$823="Total GHG",IF($T$823="All sectors",Y206,IF($T$823="Stationary",AK206,IF($T$823="Transportation",AT206,""))),IF($S$823="Per capita",IF($T$823="All sectors",Y410,IF($T$823="Stationary",AK410,IF($T$823="Transportation",AT410,""))),IF($S$823="Per unit land area (km2)",IF($T$823="All sectors",Y614,IF($T$823="Stationary",AK614,IF($T$823="Transportation",AT614,""))),IF($S$823="Per unit GDP ($m)",IF($T$823="All sectors",Y818,IF($T$823="Stationary",AK818,IF($T$823="Transportation",AT818,""))),"")))))</f>
        <v/>
      </c>
      <c r="AA1028" s="124" t="str">
        <f>IF('Analysis_2-must not modify'!$T1028="","",IF($S$823="Total GHG",IF($T$823="All sectors","",IF($T$823="Stationary",AL206,"")),IF($S$823="Per capita",IF($T$823="All sectors","",IF($T$823="Stationary",AL410,"")),IF($S$823="Per unit land area (km2)",IF($T$823="All sectors","",IF($T$823="Stationary",AL614,"")),IF($S$823="Per unit GDP ($m)",IF($T$823="All sectors","",IF($T$823="Stationary",AL818,"")),"")))))</f>
        <v/>
      </c>
      <c r="AB1028" s="124" t="str">
        <f>IF('Analysis_2-must not modify'!$T1028="","",IF($S$823="Total GHG",IF($T$823="All sectors","",IF($T$823="Stationary",AM206,"")),IF($S$823="Per capita",IF($T$823="All sectors","",IF($T$823="Stationary",AM410,"")),IF($S$823="Per unit land area (km2)",IF($T$823="All sectors","",IF($T$823="Stationary",AM614,"")),IF($S$823="Per unit GDP ($m)",IF($T$823="All sectors","",IF($T$823="Stationary",AM818,"")),"")))))</f>
        <v/>
      </c>
      <c r="AC1028" s="124" t="str">
        <f>IF('Analysis_2-must not modify'!$T1028="","",IF($S$823="Total GHG",IF($T$823="All sectors","",IF($T$823="Stationary",AN206,"")),IF($S$823="Per capita",IF($T$823="All sectors","",IF($T$823="Stationary",AN410,"")),IF($S$823="Per unit land area (km2)",IF($T$823="All sectors","",IF($T$823="Stationary",AN614,"")),IF($S$823="Per unit GDP ($m)",IF($T$823="All sectors","",IF($T$823="Stationary",AN818,"")),"")))))</f>
        <v/>
      </c>
      <c r="AD1028" s="121" t="str">
        <f>IF(U1028&lt;X$1+1,U1028,IF('Analysis_2-must not modify'!$U1028="","",RANK('Analysis_2-must not modify'!$U1028,rankORIGINAL)+'Analysis_2-must not modify'!X$1))</f>
        <v/>
      </c>
      <c r="AE1028" s="50" t="str">
        <f t="shared" si="658"/>
        <v/>
      </c>
      <c r="AF1028" s="83" t="str">
        <f t="shared" si="638"/>
        <v/>
      </c>
      <c r="AG1028" s="83" t="str">
        <f t="shared" si="638"/>
        <v/>
      </c>
      <c r="AH1028" s="83" t="str">
        <f t="shared" si="638"/>
        <v/>
      </c>
      <c r="AI1028" s="83" t="str">
        <f t="shared" si="638"/>
        <v/>
      </c>
      <c r="AJ1028" s="83" t="str">
        <f t="shared" si="638"/>
        <v/>
      </c>
      <c r="AK1028" s="83" t="str">
        <f t="shared" si="638"/>
        <v/>
      </c>
      <c r="AL1028" s="83" t="str">
        <f t="shared" si="638"/>
        <v/>
      </c>
      <c r="AM1028" s="83" t="str">
        <f t="shared" si="638"/>
        <v/>
      </c>
      <c r="AN1028" s="83" t="e">
        <f t="shared" ca="1" si="642"/>
        <v>#VALUE!</v>
      </c>
      <c r="AO1028" s="50" t="str">
        <f t="shared" si="659"/>
        <v/>
      </c>
      <c r="AP1028" s="83" t="str">
        <f t="shared" si="639"/>
        <v/>
      </c>
      <c r="AQ1028" s="83" t="str">
        <f t="shared" si="639"/>
        <v/>
      </c>
      <c r="AR1028" s="83" t="str">
        <f t="shared" si="639"/>
        <v/>
      </c>
      <c r="AS1028" s="83" t="str">
        <f t="shared" si="639"/>
        <v/>
      </c>
      <c r="AT1028" s="83" t="str">
        <f t="shared" si="639"/>
        <v/>
      </c>
      <c r="AU1028" s="83" t="e">
        <f t="shared" ca="1" si="643"/>
        <v>#VALUE!</v>
      </c>
      <c r="AV1028" s="50" t="str">
        <f t="shared" si="660"/>
        <v/>
      </c>
      <c r="AW1028" s="83" t="str">
        <f t="shared" si="637"/>
        <v/>
      </c>
      <c r="AX1028" s="83" t="str">
        <f t="shared" si="637"/>
        <v/>
      </c>
      <c r="AY1028" s="83" t="str">
        <f t="shared" si="637"/>
        <v/>
      </c>
      <c r="AZ1028" s="83" t="str">
        <f t="shared" si="637"/>
        <v/>
      </c>
      <c r="BA1028" s="83" t="e">
        <f t="shared" ca="1" si="644"/>
        <v>#VALUE!</v>
      </c>
      <c r="BB1028" s="50" t="str">
        <f t="shared" si="661"/>
        <v/>
      </c>
      <c r="BC1028" s="83" t="str">
        <f t="shared" si="645"/>
        <v/>
      </c>
      <c r="BD1028" s="83" t="str">
        <f t="shared" si="646"/>
        <v/>
      </c>
      <c r="BE1028" s="83" t="e">
        <f t="shared" ca="1" si="647"/>
        <v>#VALUE!</v>
      </c>
      <c r="BF1028" s="50" t="str">
        <f t="shared" si="662"/>
        <v/>
      </c>
    </row>
    <row r="1029" spans="1:58" ht="15" customHeight="1">
      <c r="A1029" s="25">
        <f t="shared" si="656"/>
        <v>62</v>
      </c>
      <c r="B1029" s="25">
        <v>198</v>
      </c>
      <c r="C1029" s="112" t="str">
        <f t="shared" si="640"/>
        <v>0_0</v>
      </c>
      <c r="D1029" s="112">
        <f>IFERROR(VLOOKUP($C1029,'Analysis-must not modify'!$C:$G,4,FALSE),"")</f>
        <v>0</v>
      </c>
      <c r="E1029" s="112">
        <f>IFERROR(VLOOKUP($C1029,'Analysis-must not modify'!$C:$G,5,FALSE),"")</f>
        <v>0</v>
      </c>
      <c r="F1029" s="112">
        <f t="shared" si="648"/>
        <v>0</v>
      </c>
      <c r="G1029" s="121">
        <f>VLOOKUP(C1029,'Analysis-must not modify'!C:D,2,FALSE)</f>
        <v>0</v>
      </c>
      <c r="H1029" s="121">
        <f>VLOOKUP(C1029,'Analysis-must not modify'!C:FF,160,FALSE)</f>
        <v>0</v>
      </c>
      <c r="I1029" s="121" t="str">
        <f>VLOOKUP(C1029,'Analysis-must not modify'!C:FI,161,FALSE)</f>
        <v/>
      </c>
      <c r="J1029" s="121" t="str">
        <f>VLOOKUP(C1029,'Analysis-must not modify'!C:FI,162,FALSE)</f>
        <v/>
      </c>
      <c r="K1029" s="121" t="str">
        <f>VLOOKUP(C1029,'Analysis-must not modify'!C:FI,163,FALSE)</f>
        <v/>
      </c>
      <c r="L1029" s="121">
        <f t="shared" si="649"/>
        <v>1</v>
      </c>
      <c r="M1029" s="121">
        <f t="shared" si="650"/>
        <v>1</v>
      </c>
      <c r="N1029" s="121">
        <f t="shared" si="651"/>
        <v>1</v>
      </c>
      <c r="O1029" s="121">
        <f t="shared" si="652"/>
        <v>1</v>
      </c>
      <c r="P1029" s="121">
        <f t="shared" si="657"/>
        <v>1</v>
      </c>
      <c r="Q1029" s="121">
        <f t="shared" si="653"/>
        <v>0</v>
      </c>
      <c r="R1029" s="121" t="str">
        <f t="shared" si="654"/>
        <v/>
      </c>
      <c r="S1029" s="122" t="str">
        <f t="shared" si="655"/>
        <v/>
      </c>
      <c r="T1029" s="121" t="str">
        <f t="shared" si="641"/>
        <v/>
      </c>
      <c r="U1029" s="121" t="str">
        <f>IFERROR(IF('Analysis_2-must not modify'!$R1029="","",IF($S$823="Total GHG",IF($T$823="All sectors",AA207,IF($T$823="Stationary",AB207,IF($T$823="Transportation",AC207,IF($T$823="Waste",AD207,IF($T$823="IPPU",AE207,Iif($T$823="AFOLU",AF207)))))),IF($S$823="Per capita",IF($T$823="All sectors",AA411,IF($T$823="Stationary",AB411,IF($T$823="Transportation",AC411,IF($T$823="Waste",AD411,IF($T$823="IPPU",AE411,IF($T$823="AFOLU",AF411)))))),IF($S$823="Per unit land area (km2)",IF($T$823="All sectors",AA615,IF($T$823="Stationary",AB615,IF($T$823="Transportation",AC615,IF($T$823="Waste",AD615,IF($T$823="IPPU",AE615,IF($T$823="AFOLU",AF615)))))),IF($S$823="Per unit GDP ($m)",IF($T$823="All sectors",AA819,IF($T$823="Stationary",AB819,IF($T$823="Transportation",AC819,IF($T$823="Waste",AD819,IF($T$823="IPPU",AE819,IF($T$823="AFOLU",AF819)))))),""))))),"")</f>
        <v/>
      </c>
      <c r="V1029" s="124" t="str">
        <f>IF('Analysis_2-must not modify'!$T1029="","",IF($S$823="Total GHG",IF($T$823="All sectors",U207,IF($T$823="Stationary",AG207,IF($T$823="Transportation",AP207,IF($T$823="Waste",AV207,IF($T$823="IPPU",BA207,Iif($T$823="AFOLU",BD207)))))),IF($S$823="Per capita",IF($T$823="All sectors",U411,IF($T$823="Stationary",AG411,IF($T$823="Transportation",AP411,IF($T$823="Waste",AV411,IF($T$823="IPPU",BA411,IF($T$823="AFOLU",BD411)))))),IF($S$823="Per unit land area (km2)",IF($T$823="All sectors",U615,IF($T$823="Stationary",AG615,IF($T$823="Transportation",AP615,IF($T$823="Waste",AV615,IF($T$823="IPPU",BA615,Iif($T$823="AFOLU",BD615)))))),IF($S$823="Per unit GDP ($m)",IF($T$823="All sectors",U819,IF($T$823="Stationary",AG819,IF($T$823="Transportation",AP819,IF($T$823="Waste",AV819,IF($T$823="IPPU",BA207,IF($T$823="AFOLU",BD819)))))),"")))))</f>
        <v/>
      </c>
      <c r="W1029" s="124" t="str">
        <f>IF('Analysis_2-must not modify'!$T1029="","",IF($S$823="Total GHG",IF($T$823="All sectors",V207,IF($T$823="Stationary",AH207,IF($T$823="Transportation",AQ207,IF($T$823="Waste",AW207,IF($T$823="IPPU",BB207,Iif($T$823="AFOLU",BE207)))))),IF($S$823="Per capita",IF($T$823="All sectors",V411,IF($T$823="Stationary",AH411,IF($T$823="Transportation",AQ411,IF($T$823="Waste",AW411,IF($T$823="IPPU",BB411,IF($T$823="AFOLU",BE411)))))),IF($S$823="Per unit land area (km2)",IF($T$823="All sectors",V615,IF($T$823="Stationary",AH615,IF($T$823="Transportation",AQ615,IF($T$823="Waste",AW615,IF($T$823="IPPU",BB615,Iif($T$823="AFOLU",BE615)))))),IF($S$823="Per unit GDP ($m)",IF($T$823="All sectors",V819,IF($T$823="Stationary",AH819,IF($T$823="Transportation",AQ819,IF($T$823="Waste",AW819,IF($T$823="IPPU",BB207,IF($T$823="AFOLU",BE819)))))),"")))))</f>
        <v/>
      </c>
      <c r="X1029" s="124" t="str">
        <f>IF('Analysis_2-must not modify'!$T1029="","",IF($S$823="Total GHG",IF($T$823="All sectors",W207,IF($T$823="Stationary",AI207,IF($T$823="Transportation",AR207,IF($T$823="Waste",AX207,IF($T$823="IPPU","",IF($T$823="AFOLU",BF207)))))),IF($S$823="Per capita",IF($T$823="All sectors",W411,IF($T$823="Stationary",AI411,IF($T$823="Transportation",AR411,IF($T$823="Waste",AX411,IF($T$823="IPPU","",IF($T$823="AFOLU",BF411)))))),IF($S$823="Per unit land area (km2)",IF($T$823="All sectors",W615,IF($T$823="Stationary",AI615,IF($T$823="Transportation",AR615,IF($T$823="Waste",AX615,IF($T$823="IPPU","",IF($T$823="AFOLU",BF615)))))),IF($S$823="Per unit GDP ($m)",IF($T$823="All sectors",W819,IF($T$823="Stationary",AI819,IF($T$823="Transportation",AR819,IF($T$823="Waste",AX819,IF($T$823="IPPU","",IF($T$823="AFOLU",BF819)))))),"")))))</f>
        <v/>
      </c>
      <c r="Y1029" s="124" t="str">
        <f>IF('Analysis_2-must not modify'!$T1029="","",IF($S$823="Total GHG",IF($T$823="All sectors",X207,IF($T$823="Stationary",AJ207,IF($T$823="Transportation",AS207,IF($T$823="Waste",AY207,"")))),IF($S$823="Per capita",IF($T$823="All sectors",X411,IF($T$823="Stationary",AJ411,IF($T$823="Transportation",AS411,IF($T$823="Waste",AY411,"")))),IF($S$823="Per unit land area (km2)",IF($T$823="All sectors",X615,IF($T$823="Stationary",AJ615,IF($T$823="Transportation",AS615,IF($T$823="Waste",AY615,"")))),IF($S$823="Per unit GDP ($m)",IF($T$823="All sectors",X819,IF($T$823="Stationary",AJ819,IF($T$823="Transportation",AS819,IF($T$823="Waste",AY819,"")))),"")))))</f>
        <v/>
      </c>
      <c r="Z1029" s="124" t="str">
        <f>IF('Analysis_2-must not modify'!$T1029="","",IF($S$823="Total GHG",IF($T$823="All sectors",Y207,IF($T$823="Stationary",AK207,IF($T$823="Transportation",AT207,""))),IF($S$823="Per capita",IF($T$823="All sectors",Y411,IF($T$823="Stationary",AK411,IF($T$823="Transportation",AT411,""))),IF($S$823="Per unit land area (km2)",IF($T$823="All sectors",Y615,IF($T$823="Stationary",AK615,IF($T$823="Transportation",AT615,""))),IF($S$823="Per unit GDP ($m)",IF($T$823="All sectors",Y819,IF($T$823="Stationary",AK819,IF($T$823="Transportation",AT819,""))),"")))))</f>
        <v/>
      </c>
      <c r="AA1029" s="124" t="str">
        <f>IF('Analysis_2-must not modify'!$T1029="","",IF($S$823="Total GHG",IF($T$823="All sectors","",IF($T$823="Stationary",AL207,"")),IF($S$823="Per capita",IF($T$823="All sectors","",IF($T$823="Stationary",AL411,"")),IF($S$823="Per unit land area (km2)",IF($T$823="All sectors","",IF($T$823="Stationary",AL615,"")),IF($S$823="Per unit GDP ($m)",IF($T$823="All sectors","",IF($T$823="Stationary",AL819,"")),"")))))</f>
        <v/>
      </c>
      <c r="AB1029" s="124" t="str">
        <f>IF('Analysis_2-must not modify'!$T1029="","",IF($S$823="Total GHG",IF($T$823="All sectors","",IF($T$823="Stationary",AM207,"")),IF($S$823="Per capita",IF($T$823="All sectors","",IF($T$823="Stationary",AM411,"")),IF($S$823="Per unit land area (km2)",IF($T$823="All sectors","",IF($T$823="Stationary",AM615,"")),IF($S$823="Per unit GDP ($m)",IF($T$823="All sectors","",IF($T$823="Stationary",AM819,"")),"")))))</f>
        <v/>
      </c>
      <c r="AC1029" s="124" t="str">
        <f>IF('Analysis_2-must not modify'!$T1029="","",IF($S$823="Total GHG",IF($T$823="All sectors","",IF($T$823="Stationary",AN207,"")),IF($S$823="Per capita",IF($T$823="All sectors","",IF($T$823="Stationary",AN411,"")),IF($S$823="Per unit land area (km2)",IF($T$823="All sectors","",IF($T$823="Stationary",AN615,"")),IF($S$823="Per unit GDP ($m)",IF($T$823="All sectors","",IF($T$823="Stationary",AN819,"")),"")))))</f>
        <v/>
      </c>
      <c r="AD1029" s="121" t="str">
        <f>IF(U1029&lt;X$1+1,U1029,IF('Analysis_2-must not modify'!$U1029="","",RANK('Analysis_2-must not modify'!$U1029,rankORIGINAL)+'Analysis_2-must not modify'!X$1))</f>
        <v/>
      </c>
      <c r="AE1029" s="50" t="str">
        <f t="shared" si="658"/>
        <v/>
      </c>
      <c r="AF1029" s="83" t="str">
        <f t="shared" si="638"/>
        <v/>
      </c>
      <c r="AG1029" s="83" t="str">
        <f t="shared" si="638"/>
        <v/>
      </c>
      <c r="AH1029" s="83" t="str">
        <f t="shared" si="638"/>
        <v/>
      </c>
      <c r="AI1029" s="83" t="str">
        <f t="shared" si="638"/>
        <v/>
      </c>
      <c r="AJ1029" s="83" t="str">
        <f t="shared" si="638"/>
        <v/>
      </c>
      <c r="AK1029" s="83" t="str">
        <f t="shared" si="638"/>
        <v/>
      </c>
      <c r="AL1029" s="83" t="str">
        <f t="shared" si="638"/>
        <v/>
      </c>
      <c r="AM1029" s="83" t="str">
        <f t="shared" si="638"/>
        <v/>
      </c>
      <c r="AN1029" s="83" t="e">
        <f t="shared" ca="1" si="642"/>
        <v>#VALUE!</v>
      </c>
      <c r="AO1029" s="50" t="str">
        <f t="shared" si="659"/>
        <v/>
      </c>
      <c r="AP1029" s="83" t="str">
        <f t="shared" si="639"/>
        <v/>
      </c>
      <c r="AQ1029" s="83" t="str">
        <f t="shared" si="639"/>
        <v/>
      </c>
      <c r="AR1029" s="83" t="str">
        <f t="shared" si="639"/>
        <v/>
      </c>
      <c r="AS1029" s="83" t="str">
        <f t="shared" si="639"/>
        <v/>
      </c>
      <c r="AT1029" s="83" t="str">
        <f t="shared" si="639"/>
        <v/>
      </c>
      <c r="AU1029" s="83" t="e">
        <f t="shared" ca="1" si="643"/>
        <v>#VALUE!</v>
      </c>
      <c r="AV1029" s="50" t="str">
        <f t="shared" si="660"/>
        <v/>
      </c>
      <c r="AW1029" s="83" t="str">
        <f t="shared" si="637"/>
        <v/>
      </c>
      <c r="AX1029" s="83" t="str">
        <f t="shared" si="637"/>
        <v/>
      </c>
      <c r="AY1029" s="83" t="str">
        <f t="shared" si="637"/>
        <v/>
      </c>
      <c r="AZ1029" s="83" t="str">
        <f t="shared" si="637"/>
        <v/>
      </c>
      <c r="BA1029" s="83" t="e">
        <f t="shared" ca="1" si="644"/>
        <v>#VALUE!</v>
      </c>
      <c r="BB1029" s="50" t="str">
        <f t="shared" si="661"/>
        <v/>
      </c>
      <c r="BC1029" s="83" t="str">
        <f t="shared" si="645"/>
        <v/>
      </c>
      <c r="BD1029" s="83" t="str">
        <f t="shared" si="646"/>
        <v/>
      </c>
      <c r="BE1029" s="83" t="e">
        <f t="shared" ca="1" si="647"/>
        <v>#VALUE!</v>
      </c>
      <c r="BF1029" s="50" t="str">
        <f t="shared" si="662"/>
        <v/>
      </c>
    </row>
    <row r="1030" spans="1:58" ht="15" customHeight="1">
      <c r="A1030" s="25">
        <f t="shared" si="656"/>
        <v>62</v>
      </c>
      <c r="B1030" s="25">
        <v>199</v>
      </c>
      <c r="C1030" s="112" t="str">
        <f t="shared" si="640"/>
        <v>0_0</v>
      </c>
      <c r="D1030" s="112">
        <f>IFERROR(VLOOKUP($C1030,'Analysis-must not modify'!$C:$G,4,FALSE),"")</f>
        <v>0</v>
      </c>
      <c r="E1030" s="112">
        <f>IFERROR(VLOOKUP($C1030,'Analysis-must not modify'!$C:$G,5,FALSE),"")</f>
        <v>0</v>
      </c>
      <c r="F1030" s="112">
        <f t="shared" si="648"/>
        <v>0</v>
      </c>
      <c r="G1030" s="121">
        <f>VLOOKUP(C1030,'Analysis-must not modify'!C:D,2,FALSE)</f>
        <v>0</v>
      </c>
      <c r="H1030" s="121">
        <f>VLOOKUP(C1030,'Analysis-must not modify'!C:FF,160,FALSE)</f>
        <v>0</v>
      </c>
      <c r="I1030" s="121" t="str">
        <f>VLOOKUP(C1030,'Analysis-must not modify'!C:FI,161,FALSE)</f>
        <v/>
      </c>
      <c r="J1030" s="121" t="str">
        <f>VLOOKUP(C1030,'Analysis-must not modify'!C:FI,162,FALSE)</f>
        <v/>
      </c>
      <c r="K1030" s="121" t="str">
        <f>VLOOKUP(C1030,'Analysis-must not modify'!C:FI,163,FALSE)</f>
        <v/>
      </c>
      <c r="L1030" s="121">
        <f t="shared" si="649"/>
        <v>1</v>
      </c>
      <c r="M1030" s="121">
        <f t="shared" si="650"/>
        <v>1</v>
      </c>
      <c r="N1030" s="121">
        <f t="shared" si="651"/>
        <v>1</v>
      </c>
      <c r="O1030" s="121">
        <f t="shared" si="652"/>
        <v>1</v>
      </c>
      <c r="P1030" s="121">
        <f t="shared" si="657"/>
        <v>1</v>
      </c>
      <c r="Q1030" s="121">
        <f t="shared" si="653"/>
        <v>0</v>
      </c>
      <c r="R1030" s="121" t="str">
        <f t="shared" si="654"/>
        <v/>
      </c>
      <c r="S1030" s="122" t="str">
        <f t="shared" si="655"/>
        <v/>
      </c>
      <c r="T1030" s="121" t="str">
        <f t="shared" si="641"/>
        <v/>
      </c>
      <c r="U1030" s="121" t="str">
        <f>IFERROR(IF('Analysis_2-must not modify'!$R1030="","",IF($S$823="Total GHG",IF($T$823="All sectors",AA208,IF($T$823="Stationary",AB208,IF($T$823="Transportation",AC208,IF($T$823="Waste",AD208,IF($T$823="IPPU",AE208,Iif($T$823="AFOLU",AF208)))))),IF($S$823="Per capita",IF($T$823="All sectors",AA412,IF($T$823="Stationary",AB412,IF($T$823="Transportation",AC412,IF($T$823="Waste",AD412,IF($T$823="IPPU",AE412,IF($T$823="AFOLU",AF412)))))),IF($S$823="Per unit land area (km2)",IF($T$823="All sectors",AA616,IF($T$823="Stationary",AB616,IF($T$823="Transportation",AC616,IF($T$823="Waste",AD616,IF($T$823="IPPU",AE616,IF($T$823="AFOLU",AF616)))))),IF($S$823="Per unit GDP ($m)",IF($T$823="All sectors",AA820,IF($T$823="Stationary",AB820,IF($T$823="Transportation",AC820,IF($T$823="Waste",AD820,IF($T$823="IPPU",AE820,IF($T$823="AFOLU",AF820)))))),""))))),"")</f>
        <v/>
      </c>
      <c r="V1030" s="124" t="str">
        <f>IF('Analysis_2-must not modify'!$T1030="","",IF($S$823="Total GHG",IF($T$823="All sectors",U208,IF($T$823="Stationary",AG208,IF($T$823="Transportation",AP208,IF($T$823="Waste",AV208,IF($T$823="IPPU",BA208,Iif($T$823="AFOLU",BD208)))))),IF($S$823="Per capita",IF($T$823="All sectors",U412,IF($T$823="Stationary",AG412,IF($T$823="Transportation",AP412,IF($T$823="Waste",AV412,IF($T$823="IPPU",BA412,IF($T$823="AFOLU",BD412)))))),IF($S$823="Per unit land area (km2)",IF($T$823="All sectors",U616,IF($T$823="Stationary",AG616,IF($T$823="Transportation",AP616,IF($T$823="Waste",AV616,IF($T$823="IPPU",BA616,Iif($T$823="AFOLU",BD616)))))),IF($S$823="Per unit GDP ($m)",IF($T$823="All sectors",U820,IF($T$823="Stationary",AG820,IF($T$823="Transportation",AP820,IF($T$823="Waste",AV820,IF($T$823="IPPU",BA208,IF($T$823="AFOLU",BD820)))))),"")))))</f>
        <v/>
      </c>
      <c r="W1030" s="124" t="str">
        <f>IF('Analysis_2-must not modify'!$T1030="","",IF($S$823="Total GHG",IF($T$823="All sectors",V208,IF($T$823="Stationary",AH208,IF($T$823="Transportation",AQ208,IF($T$823="Waste",AW208,IF($T$823="IPPU",BB208,Iif($T$823="AFOLU",BE208)))))),IF($S$823="Per capita",IF($T$823="All sectors",V412,IF($T$823="Stationary",AH412,IF($T$823="Transportation",AQ412,IF($T$823="Waste",AW412,IF($T$823="IPPU",BB412,IF($T$823="AFOLU",BE412)))))),IF($S$823="Per unit land area (km2)",IF($T$823="All sectors",V616,IF($T$823="Stationary",AH616,IF($T$823="Transportation",AQ616,IF($T$823="Waste",AW616,IF($T$823="IPPU",BB616,Iif($T$823="AFOLU",BE616)))))),IF($S$823="Per unit GDP ($m)",IF($T$823="All sectors",V820,IF($T$823="Stationary",AH820,IF($T$823="Transportation",AQ820,IF($T$823="Waste",AW820,IF($T$823="IPPU",BB208,IF($T$823="AFOLU",BE820)))))),"")))))</f>
        <v/>
      </c>
      <c r="X1030" s="124" t="str">
        <f>IF('Analysis_2-must not modify'!$T1030="","",IF($S$823="Total GHG",IF($T$823="All sectors",W208,IF($T$823="Stationary",AI208,IF($T$823="Transportation",AR208,IF($T$823="Waste",AX208,IF($T$823="IPPU","",IF($T$823="AFOLU",BF208)))))),IF($S$823="Per capita",IF($T$823="All sectors",W412,IF($T$823="Stationary",AI412,IF($T$823="Transportation",AR412,IF($T$823="Waste",AX412,IF($T$823="IPPU","",IF($T$823="AFOLU",BF412)))))),IF($S$823="Per unit land area (km2)",IF($T$823="All sectors",W616,IF($T$823="Stationary",AI616,IF($T$823="Transportation",AR616,IF($T$823="Waste",AX616,IF($T$823="IPPU","",IF($T$823="AFOLU",BF616)))))),IF($S$823="Per unit GDP ($m)",IF($T$823="All sectors",W820,IF($T$823="Stationary",AI820,IF($T$823="Transportation",AR820,IF($T$823="Waste",AX820,IF($T$823="IPPU","",IF($T$823="AFOLU",BF820)))))),"")))))</f>
        <v/>
      </c>
      <c r="Y1030" s="124" t="str">
        <f>IF('Analysis_2-must not modify'!$T1030="","",IF($S$823="Total GHG",IF($T$823="All sectors",X208,IF($T$823="Stationary",AJ208,IF($T$823="Transportation",AS208,IF($T$823="Waste",AY208,"")))),IF($S$823="Per capita",IF($T$823="All sectors",X412,IF($T$823="Stationary",AJ412,IF($T$823="Transportation",AS412,IF($T$823="Waste",AY412,"")))),IF($S$823="Per unit land area (km2)",IF($T$823="All sectors",X616,IF($T$823="Stationary",AJ616,IF($T$823="Transportation",AS616,IF($T$823="Waste",AY616,"")))),IF($S$823="Per unit GDP ($m)",IF($T$823="All sectors",X820,IF($T$823="Stationary",AJ820,IF($T$823="Transportation",AS820,IF($T$823="Waste",AY820,"")))),"")))))</f>
        <v/>
      </c>
      <c r="Z1030" s="124" t="str">
        <f>IF('Analysis_2-must not modify'!$T1030="","",IF($S$823="Total GHG",IF($T$823="All sectors",Y208,IF($T$823="Stationary",AK208,IF($T$823="Transportation",AT208,""))),IF($S$823="Per capita",IF($T$823="All sectors",Y412,IF($T$823="Stationary",AK412,IF($T$823="Transportation",AT412,""))),IF($S$823="Per unit land area (km2)",IF($T$823="All sectors",Y616,IF($T$823="Stationary",AK616,IF($T$823="Transportation",AT616,""))),IF($S$823="Per unit GDP ($m)",IF($T$823="All sectors",Y820,IF($T$823="Stationary",AK820,IF($T$823="Transportation",AT820,""))),"")))))</f>
        <v/>
      </c>
      <c r="AA1030" s="124" t="str">
        <f>IF('Analysis_2-must not modify'!$T1030="","",IF($S$823="Total GHG",IF($T$823="All sectors","",IF($T$823="Stationary",AL208,"")),IF($S$823="Per capita",IF($T$823="All sectors","",IF($T$823="Stationary",AL412,"")),IF($S$823="Per unit land area (km2)",IF($T$823="All sectors","",IF($T$823="Stationary",AL616,"")),IF($S$823="Per unit GDP ($m)",IF($T$823="All sectors","",IF($T$823="Stationary",AL820,"")),"")))))</f>
        <v/>
      </c>
      <c r="AB1030" s="124" t="str">
        <f>IF('Analysis_2-must not modify'!$T1030="","",IF($S$823="Total GHG",IF($T$823="All sectors","",IF($T$823="Stationary",AM208,"")),IF($S$823="Per capita",IF($T$823="All sectors","",IF($T$823="Stationary",AM412,"")),IF($S$823="Per unit land area (km2)",IF($T$823="All sectors","",IF($T$823="Stationary",AM616,"")),IF($S$823="Per unit GDP ($m)",IF($T$823="All sectors","",IF($T$823="Stationary",AM820,"")),"")))))</f>
        <v/>
      </c>
      <c r="AC1030" s="124" t="str">
        <f>IF('Analysis_2-must not modify'!$T1030="","",IF($S$823="Total GHG",IF($T$823="All sectors","",IF($T$823="Stationary",AN208,"")),IF($S$823="Per capita",IF($T$823="All sectors","",IF($T$823="Stationary",AN412,"")),IF($S$823="Per unit land area (km2)",IF($T$823="All sectors","",IF($T$823="Stationary",AN616,"")),IF($S$823="Per unit GDP ($m)",IF($T$823="All sectors","",IF($T$823="Stationary",AN820,"")),"")))))</f>
        <v/>
      </c>
      <c r="AD1030" s="121" t="str">
        <f>IF(U1030&lt;X$1+1,U1030,IF('Analysis_2-must not modify'!$U1030="","",RANK('Analysis_2-must not modify'!$U1030,rankORIGINAL)+'Analysis_2-must not modify'!X$1))</f>
        <v/>
      </c>
      <c r="AE1030" s="50" t="str">
        <f t="shared" si="658"/>
        <v/>
      </c>
      <c r="AF1030" s="83" t="str">
        <f t="shared" si="638"/>
        <v/>
      </c>
      <c r="AG1030" s="83" t="str">
        <f t="shared" si="638"/>
        <v/>
      </c>
      <c r="AH1030" s="83" t="str">
        <f t="shared" si="638"/>
        <v/>
      </c>
      <c r="AI1030" s="83" t="str">
        <f t="shared" si="638"/>
        <v/>
      </c>
      <c r="AJ1030" s="83" t="str">
        <f t="shared" si="638"/>
        <v/>
      </c>
      <c r="AK1030" s="83" t="str">
        <f t="shared" si="638"/>
        <v/>
      </c>
      <c r="AL1030" s="83" t="str">
        <f t="shared" si="638"/>
        <v/>
      </c>
      <c r="AM1030" s="83" t="str">
        <f t="shared" si="638"/>
        <v/>
      </c>
      <c r="AN1030" s="83" t="e">
        <f t="shared" ca="1" si="642"/>
        <v>#VALUE!</v>
      </c>
      <c r="AO1030" s="50" t="str">
        <f t="shared" si="659"/>
        <v/>
      </c>
      <c r="AP1030" s="83" t="str">
        <f t="shared" si="639"/>
        <v/>
      </c>
      <c r="AQ1030" s="83" t="str">
        <f t="shared" si="639"/>
        <v/>
      </c>
      <c r="AR1030" s="83" t="str">
        <f t="shared" si="639"/>
        <v/>
      </c>
      <c r="AS1030" s="83" t="str">
        <f t="shared" si="639"/>
        <v/>
      </c>
      <c r="AT1030" s="83" t="str">
        <f t="shared" si="639"/>
        <v/>
      </c>
      <c r="AU1030" s="83" t="e">
        <f t="shared" ca="1" si="643"/>
        <v>#VALUE!</v>
      </c>
      <c r="AV1030" s="50" t="str">
        <f t="shared" si="660"/>
        <v/>
      </c>
      <c r="AW1030" s="83" t="str">
        <f t="shared" si="637"/>
        <v/>
      </c>
      <c r="AX1030" s="83" t="str">
        <f t="shared" si="637"/>
        <v/>
      </c>
      <c r="AY1030" s="83" t="str">
        <f t="shared" si="637"/>
        <v/>
      </c>
      <c r="AZ1030" s="83" t="str">
        <f t="shared" si="637"/>
        <v/>
      </c>
      <c r="BA1030" s="83" t="e">
        <f t="shared" ca="1" si="644"/>
        <v>#VALUE!</v>
      </c>
      <c r="BB1030" s="50" t="str">
        <f t="shared" si="661"/>
        <v/>
      </c>
      <c r="BC1030" s="83" t="str">
        <f t="shared" si="645"/>
        <v/>
      </c>
      <c r="BD1030" s="83" t="str">
        <f t="shared" si="646"/>
        <v/>
      </c>
      <c r="BE1030" s="83" t="e">
        <f t="shared" ca="1" si="647"/>
        <v>#VALUE!</v>
      </c>
      <c r="BF1030" s="50" t="str">
        <f t="shared" si="662"/>
        <v/>
      </c>
    </row>
    <row r="1031" spans="1:58" ht="15" customHeight="1">
      <c r="A1031" s="25">
        <f t="shared" si="656"/>
        <v>62</v>
      </c>
      <c r="B1031" s="25">
        <v>200</v>
      </c>
      <c r="C1031" s="112" t="str">
        <f t="shared" si="640"/>
        <v>0_0</v>
      </c>
      <c r="D1031" s="112">
        <f>IFERROR(VLOOKUP($C1031,'Analysis-must not modify'!$C:$G,4,FALSE),"")</f>
        <v>0</v>
      </c>
      <c r="E1031" s="112">
        <f>IFERROR(VLOOKUP($C1031,'Analysis-must not modify'!$C:$G,5,FALSE),"")</f>
        <v>0</v>
      </c>
      <c r="F1031" s="112">
        <f t="shared" si="648"/>
        <v>0</v>
      </c>
      <c r="G1031" s="121">
        <f>VLOOKUP(C1031,'Analysis-must not modify'!C:D,2,FALSE)</f>
        <v>0</v>
      </c>
      <c r="H1031" s="121">
        <f>VLOOKUP(C1031,'Analysis-must not modify'!C:FF,160,FALSE)</f>
        <v>0</v>
      </c>
      <c r="I1031" s="121" t="str">
        <f>VLOOKUP(C1031,'Analysis-must not modify'!C:FI,161,FALSE)</f>
        <v/>
      </c>
      <c r="J1031" s="121" t="str">
        <f>VLOOKUP(C1031,'Analysis-must not modify'!C:FI,162,FALSE)</f>
        <v/>
      </c>
      <c r="K1031" s="121" t="str">
        <f>VLOOKUP(C1031,'Analysis-must not modify'!C:FI,163,FALSE)</f>
        <v/>
      </c>
      <c r="L1031" s="121">
        <f t="shared" si="649"/>
        <v>1</v>
      </c>
      <c r="M1031" s="121">
        <f t="shared" si="650"/>
        <v>1</v>
      </c>
      <c r="N1031" s="121">
        <f t="shared" si="651"/>
        <v>1</v>
      </c>
      <c r="O1031" s="121">
        <f t="shared" si="652"/>
        <v>1</v>
      </c>
      <c r="P1031" s="121">
        <f t="shared" si="657"/>
        <v>1</v>
      </c>
      <c r="Q1031" s="121">
        <f t="shared" si="653"/>
        <v>0</v>
      </c>
      <c r="R1031" s="121" t="str">
        <f t="shared" si="654"/>
        <v/>
      </c>
      <c r="S1031" s="122" t="str">
        <f t="shared" si="655"/>
        <v/>
      </c>
      <c r="T1031" s="121" t="str">
        <f t="shared" si="641"/>
        <v/>
      </c>
      <c r="U1031" s="121" t="str">
        <f>IFERROR(IF('Analysis_2-must not modify'!$R1031="","",IF($S$823="Total GHG",IF($T$823="All sectors",AA209,IF($T$823="Stationary",AB209,IF($T$823="Transportation",AC209,IF($T$823="Waste",AD209,IF($T$823="IPPU",AE209,Iif($T$823="AFOLU",AF209)))))),IF($S$823="Per capita",IF($T$823="All sectors",AA413,IF($T$823="Stationary",AB413,IF($T$823="Transportation",AC413,IF($T$823="Waste",AD413,IF($T$823="IPPU",AE413,IF($T$823="AFOLU",AF413)))))),IF($S$823="Per unit land area (km2)",IF($T$823="All sectors",AA617,IF($T$823="Stationary",AB617,IF($T$823="Transportation",AC617,IF($T$823="Waste",AD617,IF($T$823="IPPU",AE617,IF($T$823="AFOLU",AF617)))))),IF($S$823="Per unit GDP ($m)",IF($T$823="All sectors",AA821,IF($T$823="Stationary",AB821,IF($T$823="Transportation",AC821,IF($T$823="Waste",AD821,IF($T$823="IPPU",AE821,IF($T$823="AFOLU",AF821)))))),""))))),"")</f>
        <v/>
      </c>
      <c r="V1031" s="124" t="str">
        <f>IF('Analysis_2-must not modify'!$T1031="","",IF($S$823="Total GHG",IF($T$823="All sectors",U209,IF($T$823="Stationary",AG209,IF($T$823="Transportation",AP209,IF($T$823="Waste",AV209,IF($T$823="IPPU",BA209,Iif($T$823="AFOLU",BD209)))))),IF($S$823="Per capita",IF($T$823="All sectors",U413,IF($T$823="Stationary",AG413,IF($T$823="Transportation",AP413,IF($T$823="Waste",AV413,IF($T$823="IPPU",BA413,IF($T$823="AFOLU",BD413)))))),IF($S$823="Per unit land area (km2)",IF($T$823="All sectors",U617,IF($T$823="Stationary",AG617,IF($T$823="Transportation",AP617,IF($T$823="Waste",AV617,IF($T$823="IPPU",BA617,Iif($T$823="AFOLU",BD617)))))),IF($S$823="Per unit GDP ($m)",IF($T$823="All sectors",U821,IF($T$823="Stationary",AG821,IF($T$823="Transportation",AP821,IF($T$823="Waste",AV821,IF($T$823="IPPU",BA209,IF($T$823="AFOLU",BD821)))))),"")))))</f>
        <v/>
      </c>
      <c r="W1031" s="124" t="str">
        <f>IF('Analysis_2-must not modify'!$T1031="","",IF($S$823="Total GHG",IF($T$823="All sectors",V209,IF($T$823="Stationary",AH209,IF($T$823="Transportation",AQ209,IF($T$823="Waste",AW209,IF($T$823="IPPU",BB209,Iif($T$823="AFOLU",BE209)))))),IF($S$823="Per capita",IF($T$823="All sectors",V413,IF($T$823="Stationary",AH413,IF($T$823="Transportation",AQ413,IF($T$823="Waste",AW413,IF($T$823="IPPU",BB413,IF($T$823="AFOLU",BE413)))))),IF($S$823="Per unit land area (km2)",IF($T$823="All sectors",V617,IF($T$823="Stationary",AH617,IF($T$823="Transportation",AQ617,IF($T$823="Waste",AW617,IF($T$823="IPPU",BB617,Iif($T$823="AFOLU",BE617)))))),IF($S$823="Per unit GDP ($m)",IF($T$823="All sectors",V821,IF($T$823="Stationary",AH821,IF($T$823="Transportation",AQ821,IF($T$823="Waste",AW821,IF($T$823="IPPU",BB209,IF($T$823="AFOLU",BE821)))))),"")))))</f>
        <v/>
      </c>
      <c r="X1031" s="124" t="str">
        <f>IF('Analysis_2-must not modify'!$T1031="","",IF($S$823="Total GHG",IF($T$823="All sectors",W209,IF($T$823="Stationary",AI209,IF($T$823="Transportation",AR209,IF($T$823="Waste",AX209,IF($T$823="IPPU","",IF($T$823="AFOLU",BF209)))))),IF($S$823="Per capita",IF($T$823="All sectors",W413,IF($T$823="Stationary",AI413,IF($T$823="Transportation",AR413,IF($T$823="Waste",AX413,IF($T$823="IPPU","",IF($T$823="AFOLU",BF413)))))),IF($S$823="Per unit land area (km2)",IF($T$823="All sectors",W617,IF($T$823="Stationary",AI617,IF($T$823="Transportation",AR617,IF($T$823="Waste",AX617,IF($T$823="IPPU","",IF($T$823="AFOLU",BF617)))))),IF($S$823="Per unit GDP ($m)",IF($T$823="All sectors",W821,IF($T$823="Stationary",AI821,IF($T$823="Transportation",AR821,IF($T$823="Waste",AX821,IF($T$823="IPPU","",IF($T$823="AFOLU",BF821)))))),"")))))</f>
        <v/>
      </c>
      <c r="Y1031" s="124" t="str">
        <f>IF('Analysis_2-must not modify'!$T1031="","",IF($S$823="Total GHG",IF($T$823="All sectors",X209,IF($T$823="Stationary",AJ209,IF($T$823="Transportation",AS209,IF($T$823="Waste",AY209,"")))),IF($S$823="Per capita",IF($T$823="All sectors",X413,IF($T$823="Stationary",AJ413,IF($T$823="Transportation",AS413,IF($T$823="Waste",AY413,"")))),IF($S$823="Per unit land area (km2)",IF($T$823="All sectors",X617,IF($T$823="Stationary",AJ617,IF($T$823="Transportation",AS617,IF($T$823="Waste",AY617,"")))),IF($S$823="Per unit GDP ($m)",IF($T$823="All sectors",X821,IF($T$823="Stationary",AJ821,IF($T$823="Transportation",AS821,IF($T$823="Waste",AY821,"")))),"")))))</f>
        <v/>
      </c>
      <c r="Z1031" s="124" t="str">
        <f>IF('Analysis_2-must not modify'!$T1031="","",IF($S$823="Total GHG",IF($T$823="All sectors",Y209,IF($T$823="Stationary",AK209,IF($T$823="Transportation",AT209,""))),IF($S$823="Per capita",IF($T$823="All sectors",Y413,IF($T$823="Stationary",AK413,IF($T$823="Transportation",AT413,""))),IF($S$823="Per unit land area (km2)",IF($T$823="All sectors",Y617,IF($T$823="Stationary",AK617,IF($T$823="Transportation",AT617,""))),IF($S$823="Per unit GDP ($m)",IF($T$823="All sectors",Y821,IF($T$823="Stationary",AK821,IF($T$823="Transportation",AT821,""))),"")))))</f>
        <v/>
      </c>
      <c r="AA1031" s="124" t="str">
        <f>IF('Analysis_2-must not modify'!$T1031="","",IF($S$823="Total GHG",IF($T$823="All sectors","",IF($T$823="Stationary",AL209,"")),IF($S$823="Per capita",IF($T$823="All sectors","",IF($T$823="Stationary",AL413,"")),IF($S$823="Per unit land area (km2)",IF($T$823="All sectors","",IF($T$823="Stationary",AL617,"")),IF($S$823="Per unit GDP ($m)",IF($T$823="All sectors","",IF($T$823="Stationary",AL821,"")),"")))))</f>
        <v/>
      </c>
      <c r="AB1031" s="124" t="str">
        <f>IF('Analysis_2-must not modify'!$T1031="","",IF($S$823="Total GHG",IF($T$823="All sectors","",IF($T$823="Stationary",AM209,"")),IF($S$823="Per capita",IF($T$823="All sectors","",IF($T$823="Stationary",AM413,"")),IF($S$823="Per unit land area (km2)",IF($T$823="All sectors","",IF($T$823="Stationary",AM617,"")),IF($S$823="Per unit GDP ($m)",IF($T$823="All sectors","",IF($T$823="Stationary",AM821,"")),"")))))</f>
        <v/>
      </c>
      <c r="AC1031" s="124" t="str">
        <f>IF('Analysis_2-must not modify'!$T1031="","",IF($S$823="Total GHG",IF($T$823="All sectors","",IF($T$823="Stationary",AN209,"")),IF($S$823="Per capita",IF($T$823="All sectors","",IF($T$823="Stationary",AN413,"")),IF($S$823="Per unit land area (km2)",IF($T$823="All sectors","",IF($T$823="Stationary",AN617,"")),IF($S$823="Per unit GDP ($m)",IF($T$823="All sectors","",IF($T$823="Stationary",AN821,"")),"")))))</f>
        <v/>
      </c>
      <c r="AD1031" s="121" t="str">
        <f>IF(U1031&lt;X$1+1,U1031,IF('Analysis_2-must not modify'!$U1031="","",RANK('Analysis_2-must not modify'!$U1031,rankORIGINAL)+'Analysis_2-must not modify'!X$1))</f>
        <v/>
      </c>
      <c r="AE1031" s="50" t="str">
        <f t="shared" si="658"/>
        <v/>
      </c>
      <c r="AF1031" s="83" t="str">
        <f t="shared" si="638"/>
        <v/>
      </c>
      <c r="AG1031" s="83" t="str">
        <f t="shared" si="638"/>
        <v/>
      </c>
      <c r="AH1031" s="83" t="str">
        <f t="shared" si="638"/>
        <v/>
      </c>
      <c r="AI1031" s="83" t="str">
        <f t="shared" si="638"/>
        <v/>
      </c>
      <c r="AJ1031" s="83" t="str">
        <f t="shared" si="638"/>
        <v/>
      </c>
      <c r="AK1031" s="83" t="str">
        <f t="shared" si="638"/>
        <v/>
      </c>
      <c r="AL1031" s="83" t="str">
        <f t="shared" si="638"/>
        <v/>
      </c>
      <c r="AM1031" s="83" t="str">
        <f t="shared" si="638"/>
        <v/>
      </c>
      <c r="AN1031" s="83" t="e">
        <f t="shared" ca="1" si="642"/>
        <v>#VALUE!</v>
      </c>
      <c r="AO1031" s="50" t="str">
        <f t="shared" si="659"/>
        <v/>
      </c>
      <c r="AP1031" s="83" t="str">
        <f t="shared" si="639"/>
        <v/>
      </c>
      <c r="AQ1031" s="83" t="str">
        <f t="shared" si="639"/>
        <v/>
      </c>
      <c r="AR1031" s="83" t="str">
        <f t="shared" si="639"/>
        <v/>
      </c>
      <c r="AS1031" s="83" t="str">
        <f t="shared" si="639"/>
        <v/>
      </c>
      <c r="AT1031" s="83" t="str">
        <f t="shared" si="639"/>
        <v/>
      </c>
      <c r="AU1031" s="83" t="e">
        <f t="shared" ca="1" si="643"/>
        <v>#VALUE!</v>
      </c>
      <c r="AV1031" s="50" t="str">
        <f t="shared" si="660"/>
        <v/>
      </c>
      <c r="AW1031" s="83" t="str">
        <f t="shared" si="637"/>
        <v/>
      </c>
      <c r="AX1031" s="83" t="str">
        <f t="shared" si="637"/>
        <v/>
      </c>
      <c r="AY1031" s="83" t="str">
        <f t="shared" si="637"/>
        <v/>
      </c>
      <c r="AZ1031" s="83" t="str">
        <f t="shared" si="637"/>
        <v/>
      </c>
      <c r="BA1031" s="83" t="e">
        <f t="shared" ca="1" si="644"/>
        <v>#VALUE!</v>
      </c>
      <c r="BB1031" s="50" t="str">
        <f t="shared" si="661"/>
        <v/>
      </c>
      <c r="BC1031" s="83" t="str">
        <f t="shared" si="645"/>
        <v/>
      </c>
      <c r="BD1031" s="83" t="str">
        <f t="shared" si="646"/>
        <v/>
      </c>
      <c r="BE1031" s="83" t="e">
        <f t="shared" ca="1" si="647"/>
        <v>#VALUE!</v>
      </c>
      <c r="BF1031" s="50" t="str">
        <f t="shared" si="662"/>
        <v/>
      </c>
    </row>
    <row r="1032" spans="1:58" ht="15" customHeight="1">
      <c r="R1032" s="106"/>
      <c r="AM1032" s="20"/>
      <c r="AO1032" s="20"/>
      <c r="AP1032" s="20"/>
      <c r="AQ1032" s="20"/>
      <c r="AR1032" s="20"/>
      <c r="AS1032" s="20"/>
      <c r="AT1032" s="20"/>
      <c r="AU1032" s="20"/>
      <c r="AV1032" s="20"/>
      <c r="AW1032" s="20"/>
      <c r="AX1032" s="20"/>
      <c r="AY1032" s="20"/>
      <c r="AZ1032" s="20"/>
      <c r="BA1032" s="20"/>
      <c r="BB1032" s="20"/>
      <c r="BC1032" s="20"/>
      <c r="BD1032" s="20"/>
      <c r="BE1032" s="20"/>
      <c r="BF1032" s="20"/>
    </row>
    <row r="1033" spans="1:58" ht="15" customHeight="1">
      <c r="R1033" s="106"/>
      <c r="AM1033" s="20"/>
      <c r="AO1033" s="20"/>
      <c r="AP1033" s="20"/>
      <c r="AQ1033" s="20"/>
      <c r="AR1033" s="20"/>
      <c r="AS1033" s="20"/>
      <c r="AT1033" s="20"/>
      <c r="AU1033" s="20"/>
      <c r="AV1033" s="20"/>
      <c r="AW1033" s="20"/>
      <c r="AX1033" s="20"/>
      <c r="AY1033" s="20"/>
      <c r="AZ1033" s="20"/>
      <c r="BA1033" s="20"/>
      <c r="BB1033" s="20"/>
      <c r="BC1033" s="20"/>
      <c r="BD1033" s="20"/>
      <c r="BE1033" s="20"/>
      <c r="BF1033" s="20"/>
    </row>
    <row r="1034" spans="1:58" ht="15" customHeight="1">
      <c r="R1034" s="106"/>
      <c r="AM1034" s="20"/>
      <c r="AO1034" s="20"/>
      <c r="AP1034" s="20"/>
      <c r="AQ1034" s="20"/>
      <c r="AR1034" s="20"/>
      <c r="AS1034" s="20"/>
      <c r="AT1034" s="20"/>
      <c r="AU1034" s="20"/>
      <c r="AV1034" s="20"/>
      <c r="AW1034" s="20"/>
      <c r="AX1034" s="20"/>
      <c r="AY1034" s="20"/>
      <c r="AZ1034" s="20"/>
      <c r="BA1034" s="20"/>
      <c r="BB1034" s="20"/>
      <c r="BC1034" s="20"/>
      <c r="BD1034" s="20"/>
      <c r="BE1034" s="20"/>
      <c r="BF1034" s="20"/>
    </row>
    <row r="1035" spans="1:58" ht="15" customHeight="1">
      <c r="R1035" s="106"/>
      <c r="AM1035" s="20"/>
      <c r="AO1035" s="20"/>
      <c r="AP1035" s="20"/>
      <c r="AQ1035" s="20"/>
      <c r="AR1035" s="20"/>
      <c r="AS1035" s="20"/>
      <c r="AT1035" s="20"/>
      <c r="AU1035" s="20"/>
      <c r="AV1035" s="20"/>
      <c r="AW1035" s="20"/>
      <c r="AX1035" s="20"/>
      <c r="AY1035" s="20"/>
      <c r="AZ1035" s="20"/>
      <c r="BA1035" s="20"/>
      <c r="BB1035" s="20"/>
      <c r="BC1035" s="20"/>
      <c r="BD1035" s="20"/>
      <c r="BE1035" s="20"/>
      <c r="BF1035" s="20"/>
    </row>
    <row r="1036" spans="1:58" ht="15" customHeight="1">
      <c r="R1036" s="106"/>
      <c r="AM1036" s="20"/>
      <c r="AO1036" s="20"/>
      <c r="AP1036" s="20"/>
      <c r="AQ1036" s="20"/>
      <c r="AR1036" s="20"/>
      <c r="AS1036" s="20"/>
      <c r="AT1036" s="20"/>
      <c r="AU1036" s="20"/>
      <c r="AV1036" s="20"/>
      <c r="AW1036" s="20"/>
      <c r="AX1036" s="20"/>
      <c r="AY1036" s="20"/>
      <c r="AZ1036" s="20"/>
      <c r="BA1036" s="20"/>
      <c r="BB1036" s="20"/>
      <c r="BC1036" s="20"/>
      <c r="BD1036" s="20"/>
      <c r="BE1036" s="20"/>
      <c r="BF1036" s="20"/>
    </row>
    <row r="1037" spans="1:58" ht="15" customHeight="1">
      <c r="R1037" s="106"/>
      <c r="AM1037" s="20"/>
      <c r="AO1037" s="20"/>
      <c r="AP1037" s="20"/>
      <c r="AQ1037" s="20"/>
      <c r="AR1037" s="20"/>
      <c r="AS1037" s="20"/>
      <c r="AT1037" s="20"/>
      <c r="AU1037" s="20"/>
      <c r="AV1037" s="20"/>
      <c r="AW1037" s="20"/>
      <c r="AX1037" s="20"/>
      <c r="AY1037" s="20"/>
      <c r="AZ1037" s="20"/>
      <c r="BA1037" s="20"/>
      <c r="BB1037" s="20"/>
      <c r="BC1037" s="20"/>
      <c r="BD1037" s="20"/>
      <c r="BE1037" s="20"/>
      <c r="BF1037" s="20"/>
    </row>
    <row r="1038" spans="1:58" ht="15" customHeight="1">
      <c r="Q1038" s="20"/>
      <c r="R1038" s="20"/>
      <c r="BF1038" s="20"/>
    </row>
    <row r="1039" spans="1:58" ht="15" customHeight="1">
      <c r="Q1039" s="20"/>
      <c r="R1039" s="20"/>
      <c r="BF1039" s="20"/>
    </row>
    <row r="1040" spans="1:58" ht="15" customHeight="1">
      <c r="Q1040" s="20"/>
      <c r="R1040" s="20"/>
      <c r="BF1040" s="20"/>
    </row>
    <row r="1041" spans="17:58" ht="15" customHeight="1">
      <c r="Q1041" s="20"/>
      <c r="R1041" s="20"/>
      <c r="BF1041" s="20"/>
    </row>
    <row r="1042" spans="17:58" ht="15" customHeight="1">
      <c r="Q1042" s="20"/>
      <c r="R1042" s="20"/>
      <c r="BF1042" s="20"/>
    </row>
    <row r="1043" spans="17:58" ht="15" customHeight="1">
      <c r="Q1043" s="20"/>
      <c r="R1043" s="20"/>
      <c r="BF1043" s="20"/>
    </row>
    <row r="1044" spans="17:58" ht="15" customHeight="1">
      <c r="Q1044" s="20"/>
      <c r="R1044" s="20"/>
      <c r="BF1044" s="20"/>
    </row>
    <row r="1045" spans="17:58" ht="15" customHeight="1">
      <c r="Q1045" s="20"/>
      <c r="R1045" s="20"/>
      <c r="BF1045" s="20"/>
    </row>
    <row r="1046" spans="17:58" ht="15" customHeight="1">
      <c r="Q1046" s="20"/>
      <c r="R1046" s="20"/>
      <c r="BF1046" s="20"/>
    </row>
    <row r="1047" spans="17:58" ht="15" customHeight="1">
      <c r="Q1047" s="20"/>
      <c r="R1047" s="20"/>
      <c r="BF1047" s="20"/>
    </row>
    <row r="1048" spans="17:58" ht="15" customHeight="1">
      <c r="Q1048" s="20"/>
      <c r="R1048" s="20"/>
      <c r="BF1048" s="20"/>
    </row>
    <row r="1049" spans="17:58" ht="15" customHeight="1">
      <c r="Q1049" s="20"/>
      <c r="R1049" s="20"/>
      <c r="BF1049" s="20"/>
    </row>
    <row r="1050" spans="17:58" ht="15" customHeight="1">
      <c r="Q1050" s="20"/>
      <c r="R1050" s="20"/>
      <c r="BF1050" s="20"/>
    </row>
    <row r="1051" spans="17:58" ht="15" customHeight="1">
      <c r="Q1051" s="20"/>
      <c r="R1051" s="20"/>
      <c r="BF1051" s="20"/>
    </row>
    <row r="1052" spans="17:58" ht="15" customHeight="1">
      <c r="Q1052" s="20"/>
      <c r="R1052" s="20"/>
      <c r="BF1052" s="20"/>
    </row>
    <row r="1053" spans="17:58" ht="15" customHeight="1">
      <c r="Q1053" s="20"/>
      <c r="R1053" s="20"/>
      <c r="BF1053" s="20"/>
    </row>
    <row r="1054" spans="17:58" ht="15" customHeight="1">
      <c r="Q1054" s="20"/>
      <c r="R1054" s="20"/>
      <c r="BF1054" s="20"/>
    </row>
    <row r="1055" spans="17:58" ht="15" customHeight="1">
      <c r="Q1055" s="20"/>
      <c r="R1055" s="20"/>
      <c r="BF1055" s="20"/>
    </row>
    <row r="1056" spans="17:58" ht="15" customHeight="1">
      <c r="Q1056" s="20"/>
      <c r="R1056" s="20"/>
      <c r="BF1056" s="20"/>
    </row>
    <row r="1057" spans="17:58" ht="15" customHeight="1">
      <c r="Q1057" s="20"/>
      <c r="R1057" s="20"/>
      <c r="BF1057" s="20"/>
    </row>
    <row r="1058" spans="17:58" ht="15" customHeight="1">
      <c r="Q1058" s="20"/>
      <c r="R1058" s="20"/>
      <c r="BF1058" s="20"/>
    </row>
    <row r="1059" spans="17:58" ht="15" customHeight="1">
      <c r="Q1059" s="20"/>
      <c r="R1059" s="20"/>
      <c r="BF1059" s="20"/>
    </row>
    <row r="1060" spans="17:58" ht="15" customHeight="1">
      <c r="Q1060" s="20"/>
      <c r="R1060" s="20"/>
      <c r="BF1060" s="20"/>
    </row>
    <row r="1061" spans="17:58" ht="15" customHeight="1">
      <c r="Q1061" s="20"/>
      <c r="R1061" s="20"/>
      <c r="BF1061" s="20"/>
    </row>
    <row r="1062" spans="17:58" ht="15" customHeight="1">
      <c r="BF1062" s="20"/>
    </row>
    <row r="1063" spans="17:58" ht="15" customHeight="1">
      <c r="BF1063" s="20"/>
    </row>
    <row r="1064" spans="17:58" ht="15" customHeight="1">
      <c r="BF1064" s="20"/>
    </row>
    <row r="1065" spans="17:58" ht="15" customHeight="1">
      <c r="BF1065" s="20"/>
    </row>
    <row r="1066" spans="17:58" ht="15" customHeight="1">
      <c r="BF1066" s="20"/>
    </row>
    <row r="1067" spans="17:58" ht="15" customHeight="1">
      <c r="BF1067" s="20"/>
    </row>
    <row r="1068" spans="17:58" ht="15" customHeight="1">
      <c r="BF1068" s="20"/>
    </row>
    <row r="1069" spans="17:58" ht="15" customHeight="1">
      <c r="BF1069" s="20"/>
    </row>
    <row r="1070" spans="17:58" ht="15" customHeight="1">
      <c r="BF1070" s="20"/>
    </row>
    <row r="1071" spans="17:58" ht="15" customHeight="1">
      <c r="BF1071" s="20"/>
    </row>
    <row r="1072" spans="17:58" ht="15" customHeight="1">
      <c r="BF1072" s="20"/>
    </row>
    <row r="1073" spans="58:58" ht="15" customHeight="1">
      <c r="BF1073" s="20"/>
    </row>
    <row r="1074" spans="58:58" ht="15" customHeight="1">
      <c r="BF1074" s="20"/>
    </row>
    <row r="1075" spans="58:58" ht="15" customHeight="1">
      <c r="BF1075" s="20"/>
    </row>
    <row r="1076" spans="58:58" ht="15" customHeight="1">
      <c r="BF1076" s="20"/>
    </row>
    <row r="1077" spans="58:58" ht="15" customHeight="1">
      <c r="BF1077" s="20"/>
    </row>
    <row r="1078" spans="58:58" ht="15" customHeight="1">
      <c r="BF1078" s="20"/>
    </row>
    <row r="1079" spans="58:58" ht="15" customHeight="1">
      <c r="BF1079" s="20"/>
    </row>
    <row r="1080" spans="58:58" ht="15" customHeight="1">
      <c r="BF1080" s="20"/>
    </row>
    <row r="1081" spans="58:58" ht="15" customHeight="1">
      <c r="BF1081" s="20"/>
    </row>
    <row r="1082" spans="58:58" ht="15" customHeight="1">
      <c r="BF1082" s="20"/>
    </row>
    <row r="1083" spans="58:58" ht="15" customHeight="1">
      <c r="BF1083" s="20"/>
    </row>
    <row r="1084" spans="58:58" ht="15" customHeight="1">
      <c r="BF1084" s="20"/>
    </row>
    <row r="1085" spans="58:58" ht="15" customHeight="1">
      <c r="BF1085" s="20"/>
    </row>
    <row r="1086" spans="58:58" ht="15" customHeight="1">
      <c r="BF1086" s="20"/>
    </row>
    <row r="1087" spans="58:58" ht="15" customHeight="1">
      <c r="BF1087" s="20"/>
    </row>
    <row r="1088" spans="58:58" ht="15" customHeight="1">
      <c r="BF1088" s="20"/>
    </row>
    <row r="1089" spans="58:58" ht="15" customHeight="1">
      <c r="BF1089" s="20"/>
    </row>
    <row r="1090" spans="58:58" ht="15" customHeight="1">
      <c r="BF1090" s="20"/>
    </row>
    <row r="1091" spans="58:58" ht="15" customHeight="1">
      <c r="BF1091" s="20"/>
    </row>
    <row r="1092" spans="58:58" ht="15" customHeight="1">
      <c r="BF1092" s="20"/>
    </row>
    <row r="1093" spans="58:58" ht="15" customHeight="1">
      <c r="BF1093" s="20"/>
    </row>
  </sheetData>
  <sheetProtection algorithmName="SHA-512" hashValue="8kDrX5lNk/4P4hmDxs/IlMfptFMTi/+W7I2GYK8w7vVslY1KT+XbleKqj2Rrjz72ucv0DErvfU/jrYqj1ia7Jw==" saltValue="37e+3QUzFvnArUKIMLjaCA==" spinCount="100000" sheet="1" selectLockedCells="1"/>
  <pageMargins left="0.25" right="0.25" top="0.75" bottom="0.75" header="0.3" footer="0.3"/>
  <pageSetup paperSize="9" scale="10" orientation="portrait" horizontalDpi="4294967292" verticalDpi="4294967292"/>
  <headerFooter>
    <oddHeader>&amp;CTable 4.1</oddHeader>
  </headerFooter>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03"/>
  <sheetViews>
    <sheetView workbookViewId="0">
      <selection activeCell="G5" sqref="G5"/>
    </sheetView>
  </sheetViews>
  <sheetFormatPr baseColWidth="10" defaultColWidth="11.5" defaultRowHeight="15"/>
  <cols>
    <col min="2" max="2" width="20.1640625" customWidth="1"/>
  </cols>
  <sheetData>
    <row r="1" spans="1:5">
      <c r="A1" t="s">
        <v>1311</v>
      </c>
      <c r="C1">
        <f>MATCH("",B4:B203,0)-1</f>
        <v>11</v>
      </c>
      <c r="E1" t="str">
        <f>E4&amp;E5&amp;E6&amp;E7&amp;E8&amp;E9&amp;E10&amp;E11&amp;E12&amp;E13&amp;E14&amp;E15&amp;E16&amp;E17&amp;E18&amp;E19&amp;E20&amp;E21&amp;E22&amp;E23&amp;E24&amp;E25&amp;E26&amp;E27&amp;E28&amp;E29&amp;E30&amp;E31&amp;E32&amp;E33&amp;E34&amp;E35&amp;E36&amp;E37&amp;E38&amp;E39&amp;E40&amp;E41&amp;E42&amp;E43&amp;E44&amp;E45&amp;E46&amp;E47&amp;E48&amp;E49&amp;E50&amp;E51&amp;E52&amp;E53&amp;E54&amp;E55&amp;E56&amp;E57&amp;E58&amp;E59&amp;E60&amp;E61&amp;E62&amp;E63&amp;E64&amp;E65&amp;E66&amp;E67&amp;E68&amp;E69&amp;E70&amp;E71&amp;E72&amp;E73&amp;E74&amp;E75&amp;E76&amp;E77&amp;E78&amp;E79&amp;E80&amp;E81&amp;E82&amp;E83&amp;E84&amp;E85&amp;E86&amp;E87&amp;E88&amp;E89&amp;E90&amp;E91&amp;E92&amp;E93&amp;E94&amp;E95&amp;E96&amp;E97&amp;E98&amp;E99&amp;E100&amp;E101&amp;E102&amp;E103&amp;E104&amp;E105&amp;E106&amp;E107&amp;E108&amp;E109&amp;E110&amp;E111&amp;E112&amp;E113&amp;E114&amp;E115&amp;E116&amp;E117&amp;E118&amp;E119&amp;E120&amp;E121&amp;E122&amp;E123&amp;E124&amp;E125&amp;E126&amp;E127&amp;E128&amp;E129&amp;E130&amp;E131&amp;E132&amp;E133&amp;E134&amp;E135&amp;E136&amp;E137&amp;E138&amp;E139&amp;E140&amp;E141&amp;E142&amp;E143&amp;E144&amp;E145&amp;E146&amp;E147&amp;E148&amp;E149&amp;E150&amp;E151&amp;E152&amp;E153&amp;E154&amp;E155&amp;E156&amp;E157&amp;E158&amp;E159&amp;E160&amp;E161&amp;E162&amp;E163&amp;E164&amp;E165&amp;E166&amp;E167&amp;E168&amp;E169&amp;E170&amp;E171&amp;E172&amp;E173&amp;E174&amp;E175&amp;E176&amp;E177&amp;E178&amp;E179&amp;E180&amp;E181&amp;E182&amp;E183&amp;E184&amp;E185&amp;E186&amp;E187&amp;E188&amp;E189&amp;E190&amp;E191&amp;E192&amp;E193&amp;E194&amp;E195&amp;E196&amp;E197&amp;E198&amp;E199&amp;E200&amp;E201&amp;E202&amp;E203</f>
        <v>Auckland_2015, Auckland_2014, Auckland_2013, Auckland_2012, Auckland_2011, Auckland_2010, Auckland_2009, Auckland_1990, Ciudad de México_2012, Ciudad de México_2014, Ciudad de México_2016</v>
      </c>
    </row>
    <row r="3" spans="1:5">
      <c r="A3" t="s">
        <v>1306</v>
      </c>
      <c r="B3" t="s">
        <v>1307</v>
      </c>
    </row>
    <row r="4" spans="1:5">
      <c r="A4">
        <v>1</v>
      </c>
      <c r="B4" t="str">
        <f>IFERROR(VLOOKUP(A4,'Analysis-must not modify'!A:C,3,FALSE),"")</f>
        <v>Auckland_2015</v>
      </c>
      <c r="E4" t="str">
        <f>IF(B4="","",B4)</f>
        <v>Auckland_2015</v>
      </c>
    </row>
    <row r="5" spans="1:5">
      <c r="A5">
        <v>2</v>
      </c>
      <c r="B5" t="str">
        <f>IFERROR(VLOOKUP(A5,'Analysis-must not modify'!A:C,3,FALSE),"")</f>
        <v>Auckland_2014</v>
      </c>
      <c r="E5" t="str">
        <f>IF(B5="","",", "&amp;B5)</f>
        <v>, Auckland_2014</v>
      </c>
    </row>
    <row r="6" spans="1:5">
      <c r="A6">
        <v>3</v>
      </c>
      <c r="B6" t="str">
        <f>IFERROR(VLOOKUP(A6,'Analysis-must not modify'!A:C,3,FALSE),"")</f>
        <v>Auckland_2013</v>
      </c>
      <c r="E6" t="str">
        <f t="shared" ref="E6:E69" si="0">IF(B6="","",", "&amp;B6)</f>
        <v>, Auckland_2013</v>
      </c>
    </row>
    <row r="7" spans="1:5">
      <c r="A7">
        <v>4</v>
      </c>
      <c r="B7" t="str">
        <f>IFERROR(VLOOKUP(A7,'Analysis-must not modify'!A:C,3,FALSE),"")</f>
        <v>Auckland_2012</v>
      </c>
      <c r="E7" t="str">
        <f t="shared" si="0"/>
        <v>, Auckland_2012</v>
      </c>
    </row>
    <row r="8" spans="1:5">
      <c r="A8">
        <v>5</v>
      </c>
      <c r="B8" t="str">
        <f>IFERROR(VLOOKUP(A8,'Analysis-must not modify'!A:C,3,FALSE),"")</f>
        <v>Auckland_2011</v>
      </c>
      <c r="E8" t="str">
        <f t="shared" si="0"/>
        <v>, Auckland_2011</v>
      </c>
    </row>
    <row r="9" spans="1:5">
      <c r="A9">
        <v>6</v>
      </c>
      <c r="B9" t="str">
        <f>IFERROR(VLOOKUP(A9,'Analysis-must not modify'!A:C,3,FALSE),"")</f>
        <v>Auckland_2010</v>
      </c>
      <c r="E9" t="str">
        <f t="shared" si="0"/>
        <v>, Auckland_2010</v>
      </c>
    </row>
    <row r="10" spans="1:5">
      <c r="A10">
        <v>7</v>
      </c>
      <c r="B10" t="str">
        <f>IFERROR(VLOOKUP(A10,'Analysis-must not modify'!A:C,3,FALSE),"")</f>
        <v>Auckland_2009</v>
      </c>
      <c r="E10" t="str">
        <f t="shared" si="0"/>
        <v>, Auckland_2009</v>
      </c>
    </row>
    <row r="11" spans="1:5">
      <c r="A11">
        <v>8</v>
      </c>
      <c r="B11" t="str">
        <f>IFERROR(VLOOKUP(A11,'Analysis-must not modify'!A:C,3,FALSE),"")</f>
        <v>Auckland_1990</v>
      </c>
      <c r="E11" t="str">
        <f t="shared" si="0"/>
        <v>, Auckland_1990</v>
      </c>
    </row>
    <row r="12" spans="1:5">
      <c r="A12">
        <v>9</v>
      </c>
      <c r="B12" t="str">
        <f>IFERROR(VLOOKUP(A12,'Analysis-must not modify'!A:C,3,FALSE),"")</f>
        <v>Ciudad de México_2012</v>
      </c>
      <c r="E12" t="str">
        <f t="shared" si="0"/>
        <v>, Ciudad de México_2012</v>
      </c>
    </row>
    <row r="13" spans="1:5">
      <c r="A13">
        <v>10</v>
      </c>
      <c r="B13" t="str">
        <f>IFERROR(VLOOKUP(A13,'Analysis-must not modify'!A:C,3,FALSE),"")</f>
        <v>Ciudad de México_2014</v>
      </c>
      <c r="E13" t="str">
        <f t="shared" si="0"/>
        <v>, Ciudad de México_2014</v>
      </c>
    </row>
    <row r="14" spans="1:5">
      <c r="A14">
        <v>11</v>
      </c>
      <c r="B14" t="str">
        <f>IFERROR(VLOOKUP(A14,'Analysis-must not modify'!A:C,3,FALSE),"")</f>
        <v>Ciudad de México_2016</v>
      </c>
      <c r="E14" t="str">
        <f t="shared" si="0"/>
        <v>, Ciudad de México_2016</v>
      </c>
    </row>
    <row r="15" spans="1:5">
      <c r="A15">
        <v>12</v>
      </c>
      <c r="B15" t="str">
        <f>IFERROR(VLOOKUP(A15,'Analysis-must not modify'!A:C,3,FALSE),"")</f>
        <v/>
      </c>
      <c r="E15" t="str">
        <f t="shared" si="0"/>
        <v/>
      </c>
    </row>
    <row r="16" spans="1:5">
      <c r="A16">
        <v>13</v>
      </c>
      <c r="B16" t="str">
        <f>IFERROR(VLOOKUP(A16,'Analysis-must not modify'!A:C,3,FALSE),"")</f>
        <v/>
      </c>
      <c r="E16" t="str">
        <f t="shared" si="0"/>
        <v/>
      </c>
    </row>
    <row r="17" spans="1:5">
      <c r="A17">
        <v>14</v>
      </c>
      <c r="B17" t="str">
        <f>IFERROR(VLOOKUP(A17,'Analysis-must not modify'!A:C,3,FALSE),"")</f>
        <v/>
      </c>
      <c r="E17" t="str">
        <f t="shared" si="0"/>
        <v/>
      </c>
    </row>
    <row r="18" spans="1:5">
      <c r="A18">
        <v>15</v>
      </c>
      <c r="B18" t="str">
        <f>IFERROR(VLOOKUP(A18,'Analysis-must not modify'!A:C,3,FALSE),"")</f>
        <v/>
      </c>
      <c r="E18" t="str">
        <f t="shared" si="0"/>
        <v/>
      </c>
    </row>
    <row r="19" spans="1:5">
      <c r="A19">
        <v>16</v>
      </c>
      <c r="B19" t="str">
        <f>IFERROR(VLOOKUP(A19,'Analysis-must not modify'!A:C,3,FALSE),"")</f>
        <v/>
      </c>
      <c r="E19" t="str">
        <f t="shared" si="0"/>
        <v/>
      </c>
    </row>
    <row r="20" spans="1:5">
      <c r="A20">
        <v>17</v>
      </c>
      <c r="B20" t="str">
        <f>IFERROR(VLOOKUP(A20,'Analysis-must not modify'!A:C,3,FALSE),"")</f>
        <v/>
      </c>
      <c r="E20" t="str">
        <f t="shared" si="0"/>
        <v/>
      </c>
    </row>
    <row r="21" spans="1:5">
      <c r="A21">
        <v>18</v>
      </c>
      <c r="B21" t="str">
        <f>IFERROR(VLOOKUP(A21,'Analysis-must not modify'!A:C,3,FALSE),"")</f>
        <v/>
      </c>
      <c r="E21" t="str">
        <f t="shared" si="0"/>
        <v/>
      </c>
    </row>
    <row r="22" spans="1:5">
      <c r="A22">
        <v>19</v>
      </c>
      <c r="B22" t="str">
        <f>IFERROR(VLOOKUP(A22,'Analysis-must not modify'!A:C,3,FALSE),"")</f>
        <v/>
      </c>
      <c r="E22" t="str">
        <f t="shared" si="0"/>
        <v/>
      </c>
    </row>
    <row r="23" spans="1:5">
      <c r="A23">
        <v>20</v>
      </c>
      <c r="B23" t="str">
        <f>IFERROR(VLOOKUP(A23,'Analysis-must not modify'!A:C,3,FALSE),"")</f>
        <v/>
      </c>
      <c r="E23" t="str">
        <f t="shared" si="0"/>
        <v/>
      </c>
    </row>
    <row r="24" spans="1:5">
      <c r="A24">
        <v>21</v>
      </c>
      <c r="B24" t="str">
        <f>IFERROR(VLOOKUP(A24,'Analysis-must not modify'!A:C,3,FALSE),"")</f>
        <v/>
      </c>
      <c r="E24" t="str">
        <f t="shared" si="0"/>
        <v/>
      </c>
    </row>
    <row r="25" spans="1:5">
      <c r="A25">
        <v>22</v>
      </c>
      <c r="B25" t="str">
        <f>IFERROR(VLOOKUP(A25,'Analysis-must not modify'!A:C,3,FALSE),"")</f>
        <v/>
      </c>
      <c r="E25" t="str">
        <f t="shared" si="0"/>
        <v/>
      </c>
    </row>
    <row r="26" spans="1:5">
      <c r="A26">
        <v>23</v>
      </c>
      <c r="B26" t="str">
        <f>IFERROR(VLOOKUP(A26,'Analysis-must not modify'!A:C,3,FALSE),"")</f>
        <v/>
      </c>
      <c r="E26" t="str">
        <f t="shared" si="0"/>
        <v/>
      </c>
    </row>
    <row r="27" spans="1:5">
      <c r="A27">
        <v>24</v>
      </c>
      <c r="B27" t="str">
        <f>IFERROR(VLOOKUP(A27,'Analysis-must not modify'!A:C,3,FALSE),"")</f>
        <v/>
      </c>
      <c r="E27" t="str">
        <f t="shared" si="0"/>
        <v/>
      </c>
    </row>
    <row r="28" spans="1:5">
      <c r="A28">
        <v>25</v>
      </c>
      <c r="B28" t="str">
        <f>IFERROR(VLOOKUP(A28,'Analysis-must not modify'!A:C,3,FALSE),"")</f>
        <v/>
      </c>
      <c r="E28" t="str">
        <f t="shared" si="0"/>
        <v/>
      </c>
    </row>
    <row r="29" spans="1:5">
      <c r="A29">
        <v>26</v>
      </c>
      <c r="B29" t="str">
        <f>IFERROR(VLOOKUP(A29,'Analysis-must not modify'!A:C,3,FALSE),"")</f>
        <v/>
      </c>
      <c r="E29" t="str">
        <f t="shared" si="0"/>
        <v/>
      </c>
    </row>
    <row r="30" spans="1:5">
      <c r="A30">
        <v>27</v>
      </c>
      <c r="B30" t="str">
        <f>IFERROR(VLOOKUP(A30,'Analysis-must not modify'!A:C,3,FALSE),"")</f>
        <v/>
      </c>
      <c r="E30" t="str">
        <f t="shared" si="0"/>
        <v/>
      </c>
    </row>
    <row r="31" spans="1:5">
      <c r="A31">
        <v>28</v>
      </c>
      <c r="B31" t="str">
        <f>IFERROR(VLOOKUP(A31,'Analysis-must not modify'!A:C,3,FALSE),"")</f>
        <v/>
      </c>
      <c r="E31" t="str">
        <f t="shared" si="0"/>
        <v/>
      </c>
    </row>
    <row r="32" spans="1:5">
      <c r="A32">
        <v>29</v>
      </c>
      <c r="B32" t="str">
        <f>IFERROR(VLOOKUP(A32,'Analysis-must not modify'!A:C,3,FALSE),"")</f>
        <v/>
      </c>
      <c r="E32" t="str">
        <f t="shared" si="0"/>
        <v/>
      </c>
    </row>
    <row r="33" spans="1:5">
      <c r="A33">
        <v>30</v>
      </c>
      <c r="B33" t="str">
        <f>IFERROR(VLOOKUP(A33,'Analysis-must not modify'!A:C,3,FALSE),"")</f>
        <v/>
      </c>
      <c r="E33" t="str">
        <f t="shared" si="0"/>
        <v/>
      </c>
    </row>
    <row r="34" spans="1:5">
      <c r="A34">
        <v>31</v>
      </c>
      <c r="B34" t="str">
        <f>IFERROR(VLOOKUP(A34,'Analysis-must not modify'!A:C,3,FALSE),"")</f>
        <v/>
      </c>
      <c r="E34" t="str">
        <f t="shared" si="0"/>
        <v/>
      </c>
    </row>
    <row r="35" spans="1:5">
      <c r="A35">
        <v>32</v>
      </c>
      <c r="B35" t="str">
        <f>IFERROR(VLOOKUP(A35,'Analysis-must not modify'!A:C,3,FALSE),"")</f>
        <v/>
      </c>
      <c r="E35" t="str">
        <f t="shared" si="0"/>
        <v/>
      </c>
    </row>
    <row r="36" spans="1:5">
      <c r="A36">
        <v>33</v>
      </c>
      <c r="B36" t="str">
        <f>IFERROR(VLOOKUP(A36,'Analysis-must not modify'!A:C,3,FALSE),"")</f>
        <v/>
      </c>
      <c r="E36" t="str">
        <f t="shared" si="0"/>
        <v/>
      </c>
    </row>
    <row r="37" spans="1:5">
      <c r="A37">
        <v>34</v>
      </c>
      <c r="B37" t="str">
        <f>IFERROR(VLOOKUP(A37,'Analysis-must not modify'!A:C,3,FALSE),"")</f>
        <v/>
      </c>
      <c r="E37" t="str">
        <f t="shared" si="0"/>
        <v/>
      </c>
    </row>
    <row r="38" spans="1:5">
      <c r="A38">
        <v>35</v>
      </c>
      <c r="B38" t="str">
        <f>IFERROR(VLOOKUP(A38,'Analysis-must not modify'!A:C,3,FALSE),"")</f>
        <v/>
      </c>
      <c r="E38" t="str">
        <f t="shared" si="0"/>
        <v/>
      </c>
    </row>
    <row r="39" spans="1:5">
      <c r="A39">
        <v>36</v>
      </c>
      <c r="B39" t="str">
        <f>IFERROR(VLOOKUP(A39,'Analysis-must not modify'!A:C,3,FALSE),"")</f>
        <v/>
      </c>
      <c r="E39" t="str">
        <f t="shared" si="0"/>
        <v/>
      </c>
    </row>
    <row r="40" spans="1:5">
      <c r="A40">
        <v>37</v>
      </c>
      <c r="B40" t="str">
        <f>IFERROR(VLOOKUP(A40,'Analysis-must not modify'!A:C,3,FALSE),"")</f>
        <v/>
      </c>
      <c r="E40" t="str">
        <f t="shared" si="0"/>
        <v/>
      </c>
    </row>
    <row r="41" spans="1:5">
      <c r="A41">
        <v>38</v>
      </c>
      <c r="B41" t="str">
        <f>IFERROR(VLOOKUP(A41,'Analysis-must not modify'!A:C,3,FALSE),"")</f>
        <v/>
      </c>
      <c r="E41" t="str">
        <f t="shared" si="0"/>
        <v/>
      </c>
    </row>
    <row r="42" spans="1:5">
      <c r="A42">
        <v>39</v>
      </c>
      <c r="B42" t="str">
        <f>IFERROR(VLOOKUP(A42,'Analysis-must not modify'!A:C,3,FALSE),"")</f>
        <v/>
      </c>
      <c r="E42" t="str">
        <f t="shared" si="0"/>
        <v/>
      </c>
    </row>
    <row r="43" spans="1:5">
      <c r="A43">
        <v>40</v>
      </c>
      <c r="B43" t="str">
        <f>IFERROR(VLOOKUP(A43,'Analysis-must not modify'!A:C,3,FALSE),"")</f>
        <v/>
      </c>
      <c r="E43" t="str">
        <f t="shared" si="0"/>
        <v/>
      </c>
    </row>
    <row r="44" spans="1:5">
      <c r="A44">
        <v>41</v>
      </c>
      <c r="B44" t="str">
        <f>IFERROR(VLOOKUP(A44,'Analysis-must not modify'!A:C,3,FALSE),"")</f>
        <v/>
      </c>
      <c r="E44" t="str">
        <f t="shared" si="0"/>
        <v/>
      </c>
    </row>
    <row r="45" spans="1:5">
      <c r="A45">
        <v>42</v>
      </c>
      <c r="B45" t="str">
        <f>IFERROR(VLOOKUP(A45,'Analysis-must not modify'!A:C,3,FALSE),"")</f>
        <v/>
      </c>
      <c r="E45" t="str">
        <f t="shared" si="0"/>
        <v/>
      </c>
    </row>
    <row r="46" spans="1:5">
      <c r="A46">
        <v>43</v>
      </c>
      <c r="B46" t="str">
        <f>IFERROR(VLOOKUP(A46,'Analysis-must not modify'!A:C,3,FALSE),"")</f>
        <v/>
      </c>
      <c r="E46" t="str">
        <f t="shared" si="0"/>
        <v/>
      </c>
    </row>
    <row r="47" spans="1:5">
      <c r="A47">
        <v>44</v>
      </c>
      <c r="B47" t="str">
        <f>IFERROR(VLOOKUP(A47,'Analysis-must not modify'!A:C,3,FALSE),"")</f>
        <v/>
      </c>
      <c r="E47" t="str">
        <f t="shared" si="0"/>
        <v/>
      </c>
    </row>
    <row r="48" spans="1:5">
      <c r="A48">
        <v>45</v>
      </c>
      <c r="B48" t="str">
        <f>IFERROR(VLOOKUP(A48,'Analysis-must not modify'!A:C,3,FALSE),"")</f>
        <v/>
      </c>
      <c r="E48" t="str">
        <f t="shared" si="0"/>
        <v/>
      </c>
    </row>
    <row r="49" spans="1:5">
      <c r="A49">
        <v>46</v>
      </c>
      <c r="B49" t="str">
        <f>IFERROR(VLOOKUP(A49,'Analysis-must not modify'!A:C,3,FALSE),"")</f>
        <v/>
      </c>
      <c r="E49" t="str">
        <f t="shared" si="0"/>
        <v/>
      </c>
    </row>
    <row r="50" spans="1:5">
      <c r="A50">
        <v>47</v>
      </c>
      <c r="B50" t="str">
        <f>IFERROR(VLOOKUP(A50,'Analysis-must not modify'!A:C,3,FALSE),"")</f>
        <v/>
      </c>
      <c r="E50" t="str">
        <f t="shared" si="0"/>
        <v/>
      </c>
    </row>
    <row r="51" spans="1:5">
      <c r="A51">
        <v>48</v>
      </c>
      <c r="B51" t="str">
        <f>IFERROR(VLOOKUP(A51,'Analysis-must not modify'!A:C,3,FALSE),"")</f>
        <v/>
      </c>
      <c r="E51" t="str">
        <f t="shared" si="0"/>
        <v/>
      </c>
    </row>
    <row r="52" spans="1:5">
      <c r="A52">
        <v>49</v>
      </c>
      <c r="B52" t="str">
        <f>IFERROR(VLOOKUP(A52,'Analysis-must not modify'!A:C,3,FALSE),"")</f>
        <v/>
      </c>
      <c r="E52" t="str">
        <f t="shared" si="0"/>
        <v/>
      </c>
    </row>
    <row r="53" spans="1:5">
      <c r="A53">
        <v>50</v>
      </c>
      <c r="B53" t="str">
        <f>IFERROR(VLOOKUP(A53,'Analysis-must not modify'!A:C,3,FALSE),"")</f>
        <v/>
      </c>
      <c r="E53" t="str">
        <f t="shared" si="0"/>
        <v/>
      </c>
    </row>
    <row r="54" spans="1:5">
      <c r="A54">
        <v>51</v>
      </c>
      <c r="B54" t="str">
        <f>IFERROR(VLOOKUP(A54,'Analysis-must not modify'!A:C,3,FALSE),"")</f>
        <v/>
      </c>
      <c r="E54" t="str">
        <f t="shared" si="0"/>
        <v/>
      </c>
    </row>
    <row r="55" spans="1:5">
      <c r="A55">
        <v>52</v>
      </c>
      <c r="B55" t="str">
        <f>IFERROR(VLOOKUP(A55,'Analysis-must not modify'!A:C,3,FALSE),"")</f>
        <v/>
      </c>
      <c r="E55" t="str">
        <f t="shared" si="0"/>
        <v/>
      </c>
    </row>
    <row r="56" spans="1:5">
      <c r="A56">
        <v>53</v>
      </c>
      <c r="B56" t="str">
        <f>IFERROR(VLOOKUP(A56,'Analysis-must not modify'!A:C,3,FALSE),"")</f>
        <v/>
      </c>
      <c r="E56" t="str">
        <f t="shared" si="0"/>
        <v/>
      </c>
    </row>
    <row r="57" spans="1:5">
      <c r="A57">
        <v>54</v>
      </c>
      <c r="B57" t="str">
        <f>IFERROR(VLOOKUP(A57,'Analysis-must not modify'!A:C,3,FALSE),"")</f>
        <v/>
      </c>
      <c r="E57" t="str">
        <f t="shared" si="0"/>
        <v/>
      </c>
    </row>
    <row r="58" spans="1:5">
      <c r="A58">
        <v>55</v>
      </c>
      <c r="B58" t="str">
        <f>IFERROR(VLOOKUP(A58,'Analysis-must not modify'!A:C,3,FALSE),"")</f>
        <v/>
      </c>
      <c r="E58" t="str">
        <f t="shared" si="0"/>
        <v/>
      </c>
    </row>
    <row r="59" spans="1:5">
      <c r="A59">
        <v>56</v>
      </c>
      <c r="B59" t="str">
        <f>IFERROR(VLOOKUP(A59,'Analysis-must not modify'!A:C,3,FALSE),"")</f>
        <v/>
      </c>
      <c r="E59" t="str">
        <f t="shared" si="0"/>
        <v/>
      </c>
    </row>
    <row r="60" spans="1:5">
      <c r="A60">
        <v>57</v>
      </c>
      <c r="B60" t="str">
        <f>IFERROR(VLOOKUP(A60,'Analysis-must not modify'!A:C,3,FALSE),"")</f>
        <v/>
      </c>
      <c r="E60" t="str">
        <f t="shared" si="0"/>
        <v/>
      </c>
    </row>
    <row r="61" spans="1:5">
      <c r="A61">
        <v>58</v>
      </c>
      <c r="B61" t="str">
        <f>IFERROR(VLOOKUP(A61,'Analysis-must not modify'!A:C,3,FALSE),"")</f>
        <v/>
      </c>
      <c r="E61" t="str">
        <f t="shared" si="0"/>
        <v/>
      </c>
    </row>
    <row r="62" spans="1:5">
      <c r="A62">
        <v>59</v>
      </c>
      <c r="B62" t="str">
        <f>IFERROR(VLOOKUP(A62,'Analysis-must not modify'!A:C,3,FALSE),"")</f>
        <v/>
      </c>
      <c r="E62" t="str">
        <f t="shared" si="0"/>
        <v/>
      </c>
    </row>
    <row r="63" spans="1:5">
      <c r="A63">
        <v>60</v>
      </c>
      <c r="B63" t="str">
        <f>IFERROR(VLOOKUP(A63,'Analysis-must not modify'!A:C,3,FALSE),"")</f>
        <v/>
      </c>
      <c r="E63" t="str">
        <f t="shared" si="0"/>
        <v/>
      </c>
    </row>
    <row r="64" spans="1:5">
      <c r="A64">
        <v>61</v>
      </c>
      <c r="B64" t="str">
        <f>IFERROR(VLOOKUP(A64,'Analysis-must not modify'!A:C,3,FALSE),"")</f>
        <v/>
      </c>
      <c r="E64" t="str">
        <f t="shared" si="0"/>
        <v/>
      </c>
    </row>
    <row r="65" spans="1:5">
      <c r="A65">
        <v>62</v>
      </c>
      <c r="B65" t="str">
        <f>IFERROR(VLOOKUP(A65,'Analysis-must not modify'!A:C,3,FALSE),"")</f>
        <v/>
      </c>
      <c r="E65" t="str">
        <f t="shared" si="0"/>
        <v/>
      </c>
    </row>
    <row r="66" spans="1:5">
      <c r="A66">
        <v>63</v>
      </c>
      <c r="B66" t="str">
        <f>IFERROR(VLOOKUP(A66,'Analysis-must not modify'!A:C,3,FALSE),"")</f>
        <v/>
      </c>
      <c r="E66" t="str">
        <f t="shared" si="0"/>
        <v/>
      </c>
    </row>
    <row r="67" spans="1:5">
      <c r="A67">
        <v>64</v>
      </c>
      <c r="B67" t="str">
        <f>IFERROR(VLOOKUP(A67,'Analysis-must not modify'!A:C,3,FALSE),"")</f>
        <v/>
      </c>
      <c r="E67" t="str">
        <f t="shared" si="0"/>
        <v/>
      </c>
    </row>
    <row r="68" spans="1:5">
      <c r="A68">
        <v>65</v>
      </c>
      <c r="B68" t="str">
        <f>IFERROR(VLOOKUP(A68,'Analysis-must not modify'!A:C,3,FALSE),"")</f>
        <v/>
      </c>
      <c r="E68" t="str">
        <f t="shared" si="0"/>
        <v/>
      </c>
    </row>
    <row r="69" spans="1:5">
      <c r="A69">
        <v>66</v>
      </c>
      <c r="B69" t="str">
        <f>IFERROR(VLOOKUP(A69,'Analysis-must not modify'!A:C,3,FALSE),"")</f>
        <v/>
      </c>
      <c r="E69" t="str">
        <f t="shared" si="0"/>
        <v/>
      </c>
    </row>
    <row r="70" spans="1:5">
      <c r="A70">
        <v>67</v>
      </c>
      <c r="B70" t="str">
        <f>IFERROR(VLOOKUP(A70,'Analysis-must not modify'!A:C,3,FALSE),"")</f>
        <v/>
      </c>
      <c r="E70" t="str">
        <f t="shared" ref="E70:E133" si="1">IF(B70="","",", "&amp;B70)</f>
        <v/>
      </c>
    </row>
    <row r="71" spans="1:5">
      <c r="A71">
        <v>68</v>
      </c>
      <c r="B71" t="str">
        <f>IFERROR(VLOOKUP(A71,'Analysis-must not modify'!A:C,3,FALSE),"")</f>
        <v/>
      </c>
      <c r="E71" t="str">
        <f t="shared" si="1"/>
        <v/>
      </c>
    </row>
    <row r="72" spans="1:5">
      <c r="A72">
        <v>69</v>
      </c>
      <c r="B72" t="str">
        <f>IFERROR(VLOOKUP(A72,'Analysis-must not modify'!A:C,3,FALSE),"")</f>
        <v/>
      </c>
      <c r="E72" t="str">
        <f t="shared" si="1"/>
        <v/>
      </c>
    </row>
    <row r="73" spans="1:5">
      <c r="A73">
        <v>70</v>
      </c>
      <c r="B73" t="str">
        <f>IFERROR(VLOOKUP(A73,'Analysis-must not modify'!A:C,3,FALSE),"")</f>
        <v/>
      </c>
      <c r="E73" t="str">
        <f t="shared" si="1"/>
        <v/>
      </c>
    </row>
    <row r="74" spans="1:5">
      <c r="A74">
        <v>71</v>
      </c>
      <c r="B74" t="str">
        <f>IFERROR(VLOOKUP(A74,'Analysis-must not modify'!A:C,3,FALSE),"")</f>
        <v/>
      </c>
      <c r="E74" t="str">
        <f t="shared" si="1"/>
        <v/>
      </c>
    </row>
    <row r="75" spans="1:5">
      <c r="A75">
        <v>72</v>
      </c>
      <c r="B75" t="str">
        <f>IFERROR(VLOOKUP(A75,'Analysis-must not modify'!A:C,3,FALSE),"")</f>
        <v/>
      </c>
      <c r="E75" t="str">
        <f t="shared" si="1"/>
        <v/>
      </c>
    </row>
    <row r="76" spans="1:5">
      <c r="A76">
        <v>73</v>
      </c>
      <c r="B76" t="str">
        <f>IFERROR(VLOOKUP(A76,'Analysis-must not modify'!A:C,3,FALSE),"")</f>
        <v/>
      </c>
      <c r="E76" t="str">
        <f t="shared" si="1"/>
        <v/>
      </c>
    </row>
    <row r="77" spans="1:5">
      <c r="A77">
        <v>74</v>
      </c>
      <c r="B77" t="str">
        <f>IFERROR(VLOOKUP(A77,'Analysis-must not modify'!A:C,3,FALSE),"")</f>
        <v/>
      </c>
      <c r="E77" t="str">
        <f t="shared" si="1"/>
        <v/>
      </c>
    </row>
    <row r="78" spans="1:5">
      <c r="A78">
        <v>75</v>
      </c>
      <c r="B78" t="str">
        <f>IFERROR(VLOOKUP(A78,'Analysis-must not modify'!A:C,3,FALSE),"")</f>
        <v/>
      </c>
      <c r="E78" t="str">
        <f t="shared" si="1"/>
        <v/>
      </c>
    </row>
    <row r="79" spans="1:5">
      <c r="A79">
        <v>76</v>
      </c>
      <c r="B79" t="str">
        <f>IFERROR(VLOOKUP(A79,'Analysis-must not modify'!A:C,3,FALSE),"")</f>
        <v/>
      </c>
      <c r="E79" t="str">
        <f t="shared" si="1"/>
        <v/>
      </c>
    </row>
    <row r="80" spans="1:5">
      <c r="A80">
        <v>77</v>
      </c>
      <c r="B80" t="str">
        <f>IFERROR(VLOOKUP(A80,'Analysis-must not modify'!A:C,3,FALSE),"")</f>
        <v/>
      </c>
      <c r="E80" t="str">
        <f t="shared" si="1"/>
        <v/>
      </c>
    </row>
    <row r="81" spans="1:5">
      <c r="A81">
        <v>78</v>
      </c>
      <c r="B81" t="str">
        <f>IFERROR(VLOOKUP(A81,'Analysis-must not modify'!A:C,3,FALSE),"")</f>
        <v/>
      </c>
      <c r="E81" t="str">
        <f t="shared" si="1"/>
        <v/>
      </c>
    </row>
    <row r="82" spans="1:5">
      <c r="A82">
        <v>79</v>
      </c>
      <c r="B82" t="str">
        <f>IFERROR(VLOOKUP(A82,'Analysis-must not modify'!A:C,3,FALSE),"")</f>
        <v/>
      </c>
      <c r="E82" t="str">
        <f t="shared" si="1"/>
        <v/>
      </c>
    </row>
    <row r="83" spans="1:5">
      <c r="A83">
        <v>80</v>
      </c>
      <c r="B83" t="str">
        <f>IFERROR(VLOOKUP(A83,'Analysis-must not modify'!A:C,3,FALSE),"")</f>
        <v/>
      </c>
      <c r="E83" t="str">
        <f t="shared" si="1"/>
        <v/>
      </c>
    </row>
    <row r="84" spans="1:5">
      <c r="A84">
        <v>81</v>
      </c>
      <c r="B84" t="str">
        <f>IFERROR(VLOOKUP(A84,'Analysis-must not modify'!A:C,3,FALSE),"")</f>
        <v/>
      </c>
      <c r="E84" t="str">
        <f t="shared" si="1"/>
        <v/>
      </c>
    </row>
    <row r="85" spans="1:5">
      <c r="A85">
        <v>82</v>
      </c>
      <c r="B85" t="str">
        <f>IFERROR(VLOOKUP(A85,'Analysis-must not modify'!A:C,3,FALSE),"")</f>
        <v/>
      </c>
      <c r="E85" t="str">
        <f t="shared" si="1"/>
        <v/>
      </c>
    </row>
    <row r="86" spans="1:5">
      <c r="A86">
        <v>83</v>
      </c>
      <c r="B86" t="str">
        <f>IFERROR(VLOOKUP(A86,'Analysis-must not modify'!A:C,3,FALSE),"")</f>
        <v/>
      </c>
      <c r="E86" t="str">
        <f t="shared" si="1"/>
        <v/>
      </c>
    </row>
    <row r="87" spans="1:5">
      <c r="A87">
        <v>84</v>
      </c>
      <c r="B87" t="str">
        <f>IFERROR(VLOOKUP(A87,'Analysis-must not modify'!A:C,3,FALSE),"")</f>
        <v/>
      </c>
      <c r="E87" t="str">
        <f t="shared" si="1"/>
        <v/>
      </c>
    </row>
    <row r="88" spans="1:5">
      <c r="A88">
        <v>85</v>
      </c>
      <c r="B88" t="str">
        <f>IFERROR(VLOOKUP(A88,'Analysis-must not modify'!A:C,3,FALSE),"")</f>
        <v/>
      </c>
      <c r="E88" t="str">
        <f t="shared" si="1"/>
        <v/>
      </c>
    </row>
    <row r="89" spans="1:5">
      <c r="A89">
        <v>86</v>
      </c>
      <c r="B89" t="str">
        <f>IFERROR(VLOOKUP(A89,'Analysis-must not modify'!A:C,3,FALSE),"")</f>
        <v/>
      </c>
      <c r="E89" t="str">
        <f t="shared" si="1"/>
        <v/>
      </c>
    </row>
    <row r="90" spans="1:5">
      <c r="A90">
        <v>87</v>
      </c>
      <c r="B90" t="str">
        <f>IFERROR(VLOOKUP(A90,'Analysis-must not modify'!A:C,3,FALSE),"")</f>
        <v/>
      </c>
      <c r="E90" t="str">
        <f t="shared" si="1"/>
        <v/>
      </c>
    </row>
    <row r="91" spans="1:5">
      <c r="A91">
        <v>88</v>
      </c>
      <c r="B91" t="str">
        <f>IFERROR(VLOOKUP(A91,'Analysis-must not modify'!A:C,3,FALSE),"")</f>
        <v/>
      </c>
      <c r="E91" t="str">
        <f t="shared" si="1"/>
        <v/>
      </c>
    </row>
    <row r="92" spans="1:5">
      <c r="A92">
        <v>89</v>
      </c>
      <c r="B92" t="str">
        <f>IFERROR(VLOOKUP(A92,'Analysis-must not modify'!A:C,3,FALSE),"")</f>
        <v/>
      </c>
      <c r="E92" t="str">
        <f t="shared" si="1"/>
        <v/>
      </c>
    </row>
    <row r="93" spans="1:5">
      <c r="A93">
        <v>90</v>
      </c>
      <c r="B93" t="str">
        <f>IFERROR(VLOOKUP(A93,'Analysis-must not modify'!A:C,3,FALSE),"")</f>
        <v/>
      </c>
      <c r="E93" t="str">
        <f t="shared" si="1"/>
        <v/>
      </c>
    </row>
    <row r="94" spans="1:5">
      <c r="A94">
        <v>91</v>
      </c>
      <c r="B94" t="str">
        <f>IFERROR(VLOOKUP(A94,'Analysis-must not modify'!A:C,3,FALSE),"")</f>
        <v/>
      </c>
      <c r="E94" t="str">
        <f t="shared" si="1"/>
        <v/>
      </c>
    </row>
    <row r="95" spans="1:5">
      <c r="A95">
        <v>92</v>
      </c>
      <c r="B95" t="str">
        <f>IFERROR(VLOOKUP(A95,'Analysis-must not modify'!A:C,3,FALSE),"")</f>
        <v/>
      </c>
      <c r="E95" t="str">
        <f t="shared" si="1"/>
        <v/>
      </c>
    </row>
    <row r="96" spans="1:5">
      <c r="A96">
        <v>93</v>
      </c>
      <c r="B96" t="str">
        <f>IFERROR(VLOOKUP(A96,'Analysis-must not modify'!A:C,3,FALSE),"")</f>
        <v/>
      </c>
      <c r="E96" t="str">
        <f t="shared" si="1"/>
        <v/>
      </c>
    </row>
    <row r="97" spans="1:5">
      <c r="A97">
        <v>94</v>
      </c>
      <c r="B97" t="str">
        <f>IFERROR(VLOOKUP(A97,'Analysis-must not modify'!A:C,3,FALSE),"")</f>
        <v/>
      </c>
      <c r="E97" t="str">
        <f t="shared" si="1"/>
        <v/>
      </c>
    </row>
    <row r="98" spans="1:5">
      <c r="A98">
        <v>95</v>
      </c>
      <c r="B98" t="str">
        <f>IFERROR(VLOOKUP(A98,'Analysis-must not modify'!A:C,3,FALSE),"")</f>
        <v/>
      </c>
      <c r="E98" t="str">
        <f t="shared" si="1"/>
        <v/>
      </c>
    </row>
    <row r="99" spans="1:5">
      <c r="A99">
        <v>96</v>
      </c>
      <c r="B99" t="str">
        <f>IFERROR(VLOOKUP(A99,'Analysis-must not modify'!A:C,3,FALSE),"")</f>
        <v/>
      </c>
      <c r="E99" t="str">
        <f t="shared" si="1"/>
        <v/>
      </c>
    </row>
    <row r="100" spans="1:5">
      <c r="A100">
        <v>97</v>
      </c>
      <c r="B100" t="str">
        <f>IFERROR(VLOOKUP(A100,'Analysis-must not modify'!A:C,3,FALSE),"")</f>
        <v/>
      </c>
      <c r="E100" t="str">
        <f t="shared" si="1"/>
        <v/>
      </c>
    </row>
    <row r="101" spans="1:5">
      <c r="A101">
        <v>98</v>
      </c>
      <c r="B101" t="str">
        <f>IFERROR(VLOOKUP(A101,'Analysis-must not modify'!A:C,3,FALSE),"")</f>
        <v/>
      </c>
      <c r="E101" t="str">
        <f t="shared" si="1"/>
        <v/>
      </c>
    </row>
    <row r="102" spans="1:5">
      <c r="A102">
        <v>99</v>
      </c>
      <c r="B102" t="str">
        <f>IFERROR(VLOOKUP(A102,'Analysis-must not modify'!A:C,3,FALSE),"")</f>
        <v/>
      </c>
      <c r="E102" t="str">
        <f t="shared" si="1"/>
        <v/>
      </c>
    </row>
    <row r="103" spans="1:5">
      <c r="A103">
        <v>100</v>
      </c>
      <c r="B103" t="str">
        <f>IFERROR(VLOOKUP(A103,'Analysis-must not modify'!A:C,3,FALSE),"")</f>
        <v/>
      </c>
      <c r="E103" t="str">
        <f t="shared" si="1"/>
        <v/>
      </c>
    </row>
    <row r="104" spans="1:5">
      <c r="A104">
        <v>101</v>
      </c>
      <c r="B104" t="str">
        <f>IFERROR(VLOOKUP(A104,'Analysis-must not modify'!A:C,3,FALSE),"")</f>
        <v/>
      </c>
      <c r="E104" t="str">
        <f t="shared" si="1"/>
        <v/>
      </c>
    </row>
    <row r="105" spans="1:5">
      <c r="A105">
        <v>102</v>
      </c>
      <c r="B105" t="str">
        <f>IFERROR(VLOOKUP(A105,'Analysis-must not modify'!A:C,3,FALSE),"")</f>
        <v/>
      </c>
      <c r="E105" t="str">
        <f t="shared" si="1"/>
        <v/>
      </c>
    </row>
    <row r="106" spans="1:5">
      <c r="A106">
        <v>103</v>
      </c>
      <c r="B106" t="str">
        <f>IFERROR(VLOOKUP(A106,'Analysis-must not modify'!A:C,3,FALSE),"")</f>
        <v/>
      </c>
      <c r="E106" t="str">
        <f t="shared" si="1"/>
        <v/>
      </c>
    </row>
    <row r="107" spans="1:5">
      <c r="A107">
        <v>104</v>
      </c>
      <c r="B107" t="str">
        <f>IFERROR(VLOOKUP(A107,'Analysis-must not modify'!A:C,3,FALSE),"")</f>
        <v/>
      </c>
      <c r="E107" t="str">
        <f t="shared" si="1"/>
        <v/>
      </c>
    </row>
    <row r="108" spans="1:5">
      <c r="A108">
        <v>105</v>
      </c>
      <c r="B108" t="str">
        <f>IFERROR(VLOOKUP(A108,'Analysis-must not modify'!A:C,3,FALSE),"")</f>
        <v/>
      </c>
      <c r="E108" t="str">
        <f t="shared" si="1"/>
        <v/>
      </c>
    </row>
    <row r="109" spans="1:5">
      <c r="A109">
        <v>106</v>
      </c>
      <c r="B109" t="str">
        <f>IFERROR(VLOOKUP(A109,'Analysis-must not modify'!A:C,3,FALSE),"")</f>
        <v/>
      </c>
      <c r="E109" t="str">
        <f t="shared" si="1"/>
        <v/>
      </c>
    </row>
    <row r="110" spans="1:5">
      <c r="A110">
        <v>107</v>
      </c>
      <c r="B110" t="str">
        <f>IFERROR(VLOOKUP(A110,'Analysis-must not modify'!A:C,3,FALSE),"")</f>
        <v/>
      </c>
      <c r="E110" t="str">
        <f t="shared" si="1"/>
        <v/>
      </c>
    </row>
    <row r="111" spans="1:5">
      <c r="A111">
        <v>108</v>
      </c>
      <c r="B111" t="str">
        <f>IFERROR(VLOOKUP(A111,'Analysis-must not modify'!A:C,3,FALSE),"")</f>
        <v/>
      </c>
      <c r="E111" t="str">
        <f t="shared" si="1"/>
        <v/>
      </c>
    </row>
    <row r="112" spans="1:5">
      <c r="A112">
        <v>109</v>
      </c>
      <c r="B112" t="str">
        <f>IFERROR(VLOOKUP(A112,'Analysis-must not modify'!A:C,3,FALSE),"")</f>
        <v/>
      </c>
      <c r="E112" t="str">
        <f t="shared" si="1"/>
        <v/>
      </c>
    </row>
    <row r="113" spans="1:5">
      <c r="A113">
        <v>110</v>
      </c>
      <c r="B113" t="str">
        <f>IFERROR(VLOOKUP(A113,'Analysis-must not modify'!A:C,3,FALSE),"")</f>
        <v/>
      </c>
      <c r="E113" t="str">
        <f t="shared" si="1"/>
        <v/>
      </c>
    </row>
    <row r="114" spans="1:5">
      <c r="A114">
        <v>111</v>
      </c>
      <c r="B114" t="str">
        <f>IFERROR(VLOOKUP(A114,'Analysis-must not modify'!A:C,3,FALSE),"")</f>
        <v/>
      </c>
      <c r="E114" t="str">
        <f t="shared" si="1"/>
        <v/>
      </c>
    </row>
    <row r="115" spans="1:5">
      <c r="A115">
        <v>112</v>
      </c>
      <c r="B115" t="str">
        <f>IFERROR(VLOOKUP(A115,'Analysis-must not modify'!A:C,3,FALSE),"")</f>
        <v/>
      </c>
      <c r="E115" t="str">
        <f t="shared" si="1"/>
        <v/>
      </c>
    </row>
    <row r="116" spans="1:5">
      <c r="A116">
        <v>113</v>
      </c>
      <c r="B116" t="str">
        <f>IFERROR(VLOOKUP(A116,'Analysis-must not modify'!A:C,3,FALSE),"")</f>
        <v/>
      </c>
      <c r="E116" t="str">
        <f t="shared" si="1"/>
        <v/>
      </c>
    </row>
    <row r="117" spans="1:5">
      <c r="A117">
        <v>114</v>
      </c>
      <c r="B117" t="str">
        <f>IFERROR(VLOOKUP(A117,'Analysis-must not modify'!A:C,3,FALSE),"")</f>
        <v/>
      </c>
      <c r="E117" t="str">
        <f t="shared" si="1"/>
        <v/>
      </c>
    </row>
    <row r="118" spans="1:5">
      <c r="A118">
        <v>115</v>
      </c>
      <c r="B118" t="str">
        <f>IFERROR(VLOOKUP(A118,'Analysis-must not modify'!A:C,3,FALSE),"")</f>
        <v/>
      </c>
      <c r="E118" t="str">
        <f t="shared" si="1"/>
        <v/>
      </c>
    </row>
    <row r="119" spans="1:5">
      <c r="A119">
        <v>116</v>
      </c>
      <c r="B119" t="str">
        <f>IFERROR(VLOOKUP(A119,'Analysis-must not modify'!A:C,3,FALSE),"")</f>
        <v/>
      </c>
      <c r="E119" t="str">
        <f t="shared" si="1"/>
        <v/>
      </c>
    </row>
    <row r="120" spans="1:5">
      <c r="A120">
        <v>117</v>
      </c>
      <c r="B120" t="str">
        <f>IFERROR(VLOOKUP(A120,'Analysis-must not modify'!A:C,3,FALSE),"")</f>
        <v/>
      </c>
      <c r="E120" t="str">
        <f t="shared" si="1"/>
        <v/>
      </c>
    </row>
    <row r="121" spans="1:5">
      <c r="A121">
        <v>118</v>
      </c>
      <c r="B121" t="str">
        <f>IFERROR(VLOOKUP(A121,'Analysis-must not modify'!A:C,3,FALSE),"")</f>
        <v/>
      </c>
      <c r="E121" t="str">
        <f t="shared" si="1"/>
        <v/>
      </c>
    </row>
    <row r="122" spans="1:5">
      <c r="A122">
        <v>119</v>
      </c>
      <c r="B122" t="str">
        <f>IFERROR(VLOOKUP(A122,'Analysis-must not modify'!A:C,3,FALSE),"")</f>
        <v/>
      </c>
      <c r="E122" t="str">
        <f t="shared" si="1"/>
        <v/>
      </c>
    </row>
    <row r="123" spans="1:5">
      <c r="A123">
        <v>120</v>
      </c>
      <c r="B123" t="str">
        <f>IFERROR(VLOOKUP(A123,'Analysis-must not modify'!A:C,3,FALSE),"")</f>
        <v/>
      </c>
      <c r="E123" t="str">
        <f t="shared" si="1"/>
        <v/>
      </c>
    </row>
    <row r="124" spans="1:5">
      <c r="A124">
        <v>121</v>
      </c>
      <c r="B124" t="str">
        <f>IFERROR(VLOOKUP(A124,'Analysis-must not modify'!A:C,3,FALSE),"")</f>
        <v/>
      </c>
      <c r="E124" t="str">
        <f t="shared" si="1"/>
        <v/>
      </c>
    </row>
    <row r="125" spans="1:5">
      <c r="A125">
        <v>122</v>
      </c>
      <c r="B125" t="str">
        <f>IFERROR(VLOOKUP(A125,'Analysis-must not modify'!A:C,3,FALSE),"")</f>
        <v/>
      </c>
      <c r="E125" t="str">
        <f t="shared" si="1"/>
        <v/>
      </c>
    </row>
    <row r="126" spans="1:5">
      <c r="A126">
        <v>123</v>
      </c>
      <c r="B126" t="str">
        <f>IFERROR(VLOOKUP(A126,'Analysis-must not modify'!A:C,3,FALSE),"")</f>
        <v/>
      </c>
      <c r="E126" t="str">
        <f t="shared" si="1"/>
        <v/>
      </c>
    </row>
    <row r="127" spans="1:5">
      <c r="A127">
        <v>124</v>
      </c>
      <c r="B127" t="str">
        <f>IFERROR(VLOOKUP(A127,'Analysis-must not modify'!A:C,3,FALSE),"")</f>
        <v/>
      </c>
      <c r="E127" t="str">
        <f t="shared" si="1"/>
        <v/>
      </c>
    </row>
    <row r="128" spans="1:5">
      <c r="A128">
        <v>125</v>
      </c>
      <c r="B128" t="str">
        <f>IFERROR(VLOOKUP(A128,'Analysis-must not modify'!A:C,3,FALSE),"")</f>
        <v/>
      </c>
      <c r="E128" t="str">
        <f t="shared" si="1"/>
        <v/>
      </c>
    </row>
    <row r="129" spans="1:5">
      <c r="A129">
        <v>126</v>
      </c>
      <c r="B129" t="str">
        <f>IFERROR(VLOOKUP(A129,'Analysis-must not modify'!A:C,3,FALSE),"")</f>
        <v/>
      </c>
      <c r="E129" t="str">
        <f t="shared" si="1"/>
        <v/>
      </c>
    </row>
    <row r="130" spans="1:5">
      <c r="A130">
        <v>127</v>
      </c>
      <c r="B130" t="str">
        <f>IFERROR(VLOOKUP(A130,'Analysis-must not modify'!A:C,3,FALSE),"")</f>
        <v/>
      </c>
      <c r="E130" t="str">
        <f t="shared" si="1"/>
        <v/>
      </c>
    </row>
    <row r="131" spans="1:5">
      <c r="A131">
        <v>128</v>
      </c>
      <c r="B131" t="str">
        <f>IFERROR(VLOOKUP(A131,'Analysis-must not modify'!A:C,3,FALSE),"")</f>
        <v/>
      </c>
      <c r="E131" t="str">
        <f t="shared" si="1"/>
        <v/>
      </c>
    </row>
    <row r="132" spans="1:5">
      <c r="A132">
        <v>129</v>
      </c>
      <c r="B132" t="str">
        <f>IFERROR(VLOOKUP(A132,'Analysis-must not modify'!A:C,3,FALSE),"")</f>
        <v/>
      </c>
      <c r="E132" t="str">
        <f t="shared" si="1"/>
        <v/>
      </c>
    </row>
    <row r="133" spans="1:5">
      <c r="A133">
        <v>130</v>
      </c>
      <c r="B133" t="str">
        <f>IFERROR(VLOOKUP(A133,'Analysis-must not modify'!A:C,3,FALSE),"")</f>
        <v/>
      </c>
      <c r="E133" t="str">
        <f t="shared" si="1"/>
        <v/>
      </c>
    </row>
    <row r="134" spans="1:5">
      <c r="A134">
        <v>131</v>
      </c>
      <c r="B134" t="str">
        <f>IFERROR(VLOOKUP(A134,'Analysis-must not modify'!A:C,3,FALSE),"")</f>
        <v/>
      </c>
      <c r="E134" t="str">
        <f t="shared" ref="E134:E197" si="2">IF(B134="","",", "&amp;B134)</f>
        <v/>
      </c>
    </row>
    <row r="135" spans="1:5">
      <c r="A135">
        <v>132</v>
      </c>
      <c r="B135" t="str">
        <f>IFERROR(VLOOKUP(A135,'Analysis-must not modify'!A:C,3,FALSE),"")</f>
        <v/>
      </c>
      <c r="E135" t="str">
        <f t="shared" si="2"/>
        <v/>
      </c>
    </row>
    <row r="136" spans="1:5">
      <c r="A136">
        <v>133</v>
      </c>
      <c r="B136" t="str">
        <f>IFERROR(VLOOKUP(A136,'Analysis-must not modify'!A:C,3,FALSE),"")</f>
        <v/>
      </c>
      <c r="E136" t="str">
        <f t="shared" si="2"/>
        <v/>
      </c>
    </row>
    <row r="137" spans="1:5">
      <c r="A137">
        <v>134</v>
      </c>
      <c r="B137" t="str">
        <f>IFERROR(VLOOKUP(A137,'Analysis-must not modify'!A:C,3,FALSE),"")</f>
        <v/>
      </c>
      <c r="E137" t="str">
        <f t="shared" si="2"/>
        <v/>
      </c>
    </row>
    <row r="138" spans="1:5">
      <c r="A138">
        <v>135</v>
      </c>
      <c r="B138" t="str">
        <f>IFERROR(VLOOKUP(A138,'Analysis-must not modify'!A:C,3,FALSE),"")</f>
        <v/>
      </c>
      <c r="E138" t="str">
        <f t="shared" si="2"/>
        <v/>
      </c>
    </row>
    <row r="139" spans="1:5">
      <c r="A139">
        <v>136</v>
      </c>
      <c r="B139" t="str">
        <f>IFERROR(VLOOKUP(A139,'Analysis-must not modify'!A:C,3,FALSE),"")</f>
        <v/>
      </c>
      <c r="E139" t="str">
        <f t="shared" si="2"/>
        <v/>
      </c>
    </row>
    <row r="140" spans="1:5">
      <c r="A140">
        <v>137</v>
      </c>
      <c r="B140" t="str">
        <f>IFERROR(VLOOKUP(A140,'Analysis-must not modify'!A:C,3,FALSE),"")</f>
        <v/>
      </c>
      <c r="E140" t="str">
        <f t="shared" si="2"/>
        <v/>
      </c>
    </row>
    <row r="141" spans="1:5">
      <c r="A141">
        <v>138</v>
      </c>
      <c r="B141" t="str">
        <f>IFERROR(VLOOKUP(A141,'Analysis-must not modify'!A:C,3,FALSE),"")</f>
        <v/>
      </c>
      <c r="E141" t="str">
        <f t="shared" si="2"/>
        <v/>
      </c>
    </row>
    <row r="142" spans="1:5">
      <c r="A142">
        <v>139</v>
      </c>
      <c r="B142" t="str">
        <f>IFERROR(VLOOKUP(A142,'Analysis-must not modify'!A:C,3,FALSE),"")</f>
        <v/>
      </c>
      <c r="E142" t="str">
        <f t="shared" si="2"/>
        <v/>
      </c>
    </row>
    <row r="143" spans="1:5">
      <c r="A143">
        <v>140</v>
      </c>
      <c r="B143" t="str">
        <f>IFERROR(VLOOKUP(A143,'Analysis-must not modify'!A:C,3,FALSE),"")</f>
        <v/>
      </c>
      <c r="E143" t="str">
        <f t="shared" si="2"/>
        <v/>
      </c>
    </row>
    <row r="144" spans="1:5">
      <c r="A144">
        <v>141</v>
      </c>
      <c r="B144" t="str">
        <f>IFERROR(VLOOKUP(A144,'Analysis-must not modify'!A:C,3,FALSE),"")</f>
        <v/>
      </c>
      <c r="E144" t="str">
        <f t="shared" si="2"/>
        <v/>
      </c>
    </row>
    <row r="145" spans="1:5">
      <c r="A145">
        <v>142</v>
      </c>
      <c r="B145" t="str">
        <f>IFERROR(VLOOKUP(A145,'Analysis-must not modify'!A:C,3,FALSE),"")</f>
        <v/>
      </c>
      <c r="E145" t="str">
        <f t="shared" si="2"/>
        <v/>
      </c>
    </row>
    <row r="146" spans="1:5">
      <c r="A146">
        <v>143</v>
      </c>
      <c r="B146" t="str">
        <f>IFERROR(VLOOKUP(A146,'Analysis-must not modify'!A:C,3,FALSE),"")</f>
        <v/>
      </c>
      <c r="E146" t="str">
        <f t="shared" si="2"/>
        <v/>
      </c>
    </row>
    <row r="147" spans="1:5">
      <c r="A147">
        <v>144</v>
      </c>
      <c r="B147" t="str">
        <f>IFERROR(VLOOKUP(A147,'Analysis-must not modify'!A:C,3,FALSE),"")</f>
        <v/>
      </c>
      <c r="E147" t="str">
        <f t="shared" si="2"/>
        <v/>
      </c>
    </row>
    <row r="148" spans="1:5">
      <c r="A148">
        <v>145</v>
      </c>
      <c r="B148" t="str">
        <f>IFERROR(VLOOKUP(A148,'Analysis-must not modify'!A:C,3,FALSE),"")</f>
        <v/>
      </c>
      <c r="E148" t="str">
        <f t="shared" si="2"/>
        <v/>
      </c>
    </row>
    <row r="149" spans="1:5">
      <c r="A149">
        <v>146</v>
      </c>
      <c r="B149" t="str">
        <f>IFERROR(VLOOKUP(A149,'Analysis-must not modify'!A:C,3,FALSE),"")</f>
        <v/>
      </c>
      <c r="E149" t="str">
        <f t="shared" si="2"/>
        <v/>
      </c>
    </row>
    <row r="150" spans="1:5">
      <c r="A150">
        <v>147</v>
      </c>
      <c r="B150" t="str">
        <f>IFERROR(VLOOKUP(A150,'Analysis-must not modify'!A:C,3,FALSE),"")</f>
        <v/>
      </c>
      <c r="E150" t="str">
        <f t="shared" si="2"/>
        <v/>
      </c>
    </row>
    <row r="151" spans="1:5">
      <c r="A151">
        <v>148</v>
      </c>
      <c r="B151" t="str">
        <f>IFERROR(VLOOKUP(A151,'Analysis-must not modify'!A:C,3,FALSE),"")</f>
        <v/>
      </c>
      <c r="E151" t="str">
        <f t="shared" si="2"/>
        <v/>
      </c>
    </row>
    <row r="152" spans="1:5">
      <c r="A152">
        <v>149</v>
      </c>
      <c r="B152" t="str">
        <f>IFERROR(VLOOKUP(A152,'Analysis-must not modify'!A:C,3,FALSE),"")</f>
        <v/>
      </c>
      <c r="E152" t="str">
        <f t="shared" si="2"/>
        <v/>
      </c>
    </row>
    <row r="153" spans="1:5">
      <c r="A153">
        <v>150</v>
      </c>
      <c r="B153" t="str">
        <f>IFERROR(VLOOKUP(A153,'Analysis-must not modify'!A:C,3,FALSE),"")</f>
        <v/>
      </c>
      <c r="E153" t="str">
        <f t="shared" si="2"/>
        <v/>
      </c>
    </row>
    <row r="154" spans="1:5">
      <c r="A154">
        <v>151</v>
      </c>
      <c r="B154" t="str">
        <f>IFERROR(VLOOKUP(A154,'Analysis-must not modify'!A:C,3,FALSE),"")</f>
        <v/>
      </c>
      <c r="E154" t="str">
        <f t="shared" si="2"/>
        <v/>
      </c>
    </row>
    <row r="155" spans="1:5">
      <c r="A155">
        <v>152</v>
      </c>
      <c r="B155" t="str">
        <f>IFERROR(VLOOKUP(A155,'Analysis-must not modify'!A:C,3,FALSE),"")</f>
        <v/>
      </c>
      <c r="E155" t="str">
        <f t="shared" si="2"/>
        <v/>
      </c>
    </row>
    <row r="156" spans="1:5">
      <c r="A156">
        <v>153</v>
      </c>
      <c r="B156" t="str">
        <f>IFERROR(VLOOKUP(A156,'Analysis-must not modify'!A:C,3,FALSE),"")</f>
        <v/>
      </c>
      <c r="E156" t="str">
        <f t="shared" si="2"/>
        <v/>
      </c>
    </row>
    <row r="157" spans="1:5">
      <c r="A157">
        <v>154</v>
      </c>
      <c r="B157" t="str">
        <f>IFERROR(VLOOKUP(A157,'Analysis-must not modify'!A:C,3,FALSE),"")</f>
        <v/>
      </c>
      <c r="E157" t="str">
        <f t="shared" si="2"/>
        <v/>
      </c>
    </row>
    <row r="158" spans="1:5">
      <c r="A158">
        <v>155</v>
      </c>
      <c r="B158" t="str">
        <f>IFERROR(VLOOKUP(A158,'Analysis-must not modify'!A:C,3,FALSE),"")</f>
        <v/>
      </c>
      <c r="E158" t="str">
        <f t="shared" si="2"/>
        <v/>
      </c>
    </row>
    <row r="159" spans="1:5">
      <c r="A159">
        <v>156</v>
      </c>
      <c r="B159" t="str">
        <f>IFERROR(VLOOKUP(A159,'Analysis-must not modify'!A:C,3,FALSE),"")</f>
        <v/>
      </c>
      <c r="E159" t="str">
        <f t="shared" si="2"/>
        <v/>
      </c>
    </row>
    <row r="160" spans="1:5">
      <c r="A160">
        <v>157</v>
      </c>
      <c r="B160" t="str">
        <f>IFERROR(VLOOKUP(A160,'Analysis-must not modify'!A:C,3,FALSE),"")</f>
        <v/>
      </c>
      <c r="E160" t="str">
        <f t="shared" si="2"/>
        <v/>
      </c>
    </row>
    <row r="161" spans="1:5">
      <c r="A161">
        <v>158</v>
      </c>
      <c r="B161" t="str">
        <f>IFERROR(VLOOKUP(A161,'Analysis-must not modify'!A:C,3,FALSE),"")</f>
        <v/>
      </c>
      <c r="E161" t="str">
        <f t="shared" si="2"/>
        <v/>
      </c>
    </row>
    <row r="162" spans="1:5">
      <c r="A162">
        <v>159</v>
      </c>
      <c r="B162" t="str">
        <f>IFERROR(VLOOKUP(A162,'Analysis-must not modify'!A:C,3,FALSE),"")</f>
        <v/>
      </c>
      <c r="E162" t="str">
        <f t="shared" si="2"/>
        <v/>
      </c>
    </row>
    <row r="163" spans="1:5">
      <c r="A163">
        <v>160</v>
      </c>
      <c r="B163" t="str">
        <f>IFERROR(VLOOKUP(A163,'Analysis-must not modify'!A:C,3,FALSE),"")</f>
        <v/>
      </c>
      <c r="E163" t="str">
        <f t="shared" si="2"/>
        <v/>
      </c>
    </row>
    <row r="164" spans="1:5">
      <c r="A164">
        <v>161</v>
      </c>
      <c r="B164" t="str">
        <f>IFERROR(VLOOKUP(A164,'Analysis-must not modify'!A:C,3,FALSE),"")</f>
        <v/>
      </c>
      <c r="E164" t="str">
        <f t="shared" si="2"/>
        <v/>
      </c>
    </row>
    <row r="165" spans="1:5">
      <c r="A165">
        <v>162</v>
      </c>
      <c r="B165" t="str">
        <f>IFERROR(VLOOKUP(A165,'Analysis-must not modify'!A:C,3,FALSE),"")</f>
        <v/>
      </c>
      <c r="E165" t="str">
        <f t="shared" si="2"/>
        <v/>
      </c>
    </row>
    <row r="166" spans="1:5">
      <c r="A166">
        <v>163</v>
      </c>
      <c r="B166" t="str">
        <f>IFERROR(VLOOKUP(A166,'Analysis-must not modify'!A:C,3,FALSE),"")</f>
        <v/>
      </c>
      <c r="E166" t="str">
        <f t="shared" si="2"/>
        <v/>
      </c>
    </row>
    <row r="167" spans="1:5">
      <c r="A167">
        <v>164</v>
      </c>
      <c r="B167" t="str">
        <f>IFERROR(VLOOKUP(A167,'Analysis-must not modify'!A:C,3,FALSE),"")</f>
        <v/>
      </c>
      <c r="E167" t="str">
        <f t="shared" si="2"/>
        <v/>
      </c>
    </row>
    <row r="168" spans="1:5">
      <c r="A168">
        <v>165</v>
      </c>
      <c r="B168" t="str">
        <f>IFERROR(VLOOKUP(A168,'Analysis-must not modify'!A:C,3,FALSE),"")</f>
        <v/>
      </c>
      <c r="E168" t="str">
        <f t="shared" si="2"/>
        <v/>
      </c>
    </row>
    <row r="169" spans="1:5">
      <c r="A169">
        <v>166</v>
      </c>
      <c r="B169" t="str">
        <f>IFERROR(VLOOKUP(A169,'Analysis-must not modify'!A:C,3,FALSE),"")</f>
        <v/>
      </c>
      <c r="E169" t="str">
        <f t="shared" si="2"/>
        <v/>
      </c>
    </row>
    <row r="170" spans="1:5">
      <c r="A170">
        <v>167</v>
      </c>
      <c r="B170" t="str">
        <f>IFERROR(VLOOKUP(A170,'Analysis-must not modify'!A:C,3,FALSE),"")</f>
        <v/>
      </c>
      <c r="E170" t="str">
        <f t="shared" si="2"/>
        <v/>
      </c>
    </row>
    <row r="171" spans="1:5">
      <c r="A171">
        <v>168</v>
      </c>
      <c r="B171" t="str">
        <f>IFERROR(VLOOKUP(A171,'Analysis-must not modify'!A:C,3,FALSE),"")</f>
        <v/>
      </c>
      <c r="E171" t="str">
        <f t="shared" si="2"/>
        <v/>
      </c>
    </row>
    <row r="172" spans="1:5">
      <c r="A172">
        <v>169</v>
      </c>
      <c r="B172" t="str">
        <f>IFERROR(VLOOKUP(A172,'Analysis-must not modify'!A:C,3,FALSE),"")</f>
        <v/>
      </c>
      <c r="E172" t="str">
        <f t="shared" si="2"/>
        <v/>
      </c>
    </row>
    <row r="173" spans="1:5">
      <c r="A173">
        <v>170</v>
      </c>
      <c r="B173" t="str">
        <f>IFERROR(VLOOKUP(A173,'Analysis-must not modify'!A:C,3,FALSE),"")</f>
        <v/>
      </c>
      <c r="E173" t="str">
        <f t="shared" si="2"/>
        <v/>
      </c>
    </row>
    <row r="174" spans="1:5">
      <c r="A174">
        <v>171</v>
      </c>
      <c r="B174" t="str">
        <f>IFERROR(VLOOKUP(A174,'Analysis-must not modify'!A:C,3,FALSE),"")</f>
        <v/>
      </c>
      <c r="E174" t="str">
        <f t="shared" si="2"/>
        <v/>
      </c>
    </row>
    <row r="175" spans="1:5">
      <c r="A175">
        <v>172</v>
      </c>
      <c r="B175" t="str">
        <f>IFERROR(VLOOKUP(A175,'Analysis-must not modify'!A:C,3,FALSE),"")</f>
        <v/>
      </c>
      <c r="E175" t="str">
        <f t="shared" si="2"/>
        <v/>
      </c>
    </row>
    <row r="176" spans="1:5">
      <c r="A176">
        <v>173</v>
      </c>
      <c r="B176" t="str">
        <f>IFERROR(VLOOKUP(A176,'Analysis-must not modify'!A:C,3,FALSE),"")</f>
        <v/>
      </c>
      <c r="E176" t="str">
        <f t="shared" si="2"/>
        <v/>
      </c>
    </row>
    <row r="177" spans="1:5">
      <c r="A177">
        <v>174</v>
      </c>
      <c r="B177" t="str">
        <f>IFERROR(VLOOKUP(A177,'Analysis-must not modify'!A:C,3,FALSE),"")</f>
        <v/>
      </c>
      <c r="E177" t="str">
        <f t="shared" si="2"/>
        <v/>
      </c>
    </row>
    <row r="178" spans="1:5">
      <c r="A178">
        <v>175</v>
      </c>
      <c r="B178" t="str">
        <f>IFERROR(VLOOKUP(A178,'Analysis-must not modify'!A:C,3,FALSE),"")</f>
        <v/>
      </c>
      <c r="E178" t="str">
        <f t="shared" si="2"/>
        <v/>
      </c>
    </row>
    <row r="179" spans="1:5">
      <c r="A179">
        <v>176</v>
      </c>
      <c r="B179" t="str">
        <f>IFERROR(VLOOKUP(A179,'Analysis-must not modify'!A:C,3,FALSE),"")</f>
        <v/>
      </c>
      <c r="E179" t="str">
        <f t="shared" si="2"/>
        <v/>
      </c>
    </row>
    <row r="180" spans="1:5">
      <c r="A180">
        <v>177</v>
      </c>
      <c r="B180" t="str">
        <f>IFERROR(VLOOKUP(A180,'Analysis-must not modify'!A:C,3,FALSE),"")</f>
        <v/>
      </c>
      <c r="E180" t="str">
        <f t="shared" si="2"/>
        <v/>
      </c>
    </row>
    <row r="181" spans="1:5">
      <c r="A181">
        <v>178</v>
      </c>
      <c r="B181" t="str">
        <f>IFERROR(VLOOKUP(A181,'Analysis-must not modify'!A:C,3,FALSE),"")</f>
        <v/>
      </c>
      <c r="E181" t="str">
        <f t="shared" si="2"/>
        <v/>
      </c>
    </row>
    <row r="182" spans="1:5">
      <c r="A182">
        <v>179</v>
      </c>
      <c r="B182" t="str">
        <f>IFERROR(VLOOKUP(A182,'Analysis-must not modify'!A:C,3,FALSE),"")</f>
        <v/>
      </c>
      <c r="E182" t="str">
        <f t="shared" si="2"/>
        <v/>
      </c>
    </row>
    <row r="183" spans="1:5">
      <c r="A183">
        <v>180</v>
      </c>
      <c r="B183" t="str">
        <f>IFERROR(VLOOKUP(A183,'Analysis-must not modify'!A:C,3,FALSE),"")</f>
        <v/>
      </c>
      <c r="E183" t="str">
        <f t="shared" si="2"/>
        <v/>
      </c>
    </row>
    <row r="184" spans="1:5">
      <c r="A184">
        <v>181</v>
      </c>
      <c r="B184" t="str">
        <f>IFERROR(VLOOKUP(A184,'Analysis-must not modify'!A:C,3,FALSE),"")</f>
        <v/>
      </c>
      <c r="E184" t="str">
        <f t="shared" si="2"/>
        <v/>
      </c>
    </row>
    <row r="185" spans="1:5">
      <c r="A185">
        <v>182</v>
      </c>
      <c r="B185" t="str">
        <f>IFERROR(VLOOKUP(A185,'Analysis-must not modify'!A:C,3,FALSE),"")</f>
        <v/>
      </c>
      <c r="E185" t="str">
        <f t="shared" si="2"/>
        <v/>
      </c>
    </row>
    <row r="186" spans="1:5">
      <c r="A186">
        <v>183</v>
      </c>
      <c r="B186" t="str">
        <f>IFERROR(VLOOKUP(A186,'Analysis-must not modify'!A:C,3,FALSE),"")</f>
        <v/>
      </c>
      <c r="E186" t="str">
        <f t="shared" si="2"/>
        <v/>
      </c>
    </row>
    <row r="187" spans="1:5">
      <c r="A187">
        <v>184</v>
      </c>
      <c r="B187" t="str">
        <f>IFERROR(VLOOKUP(A187,'Analysis-must not modify'!A:C,3,FALSE),"")</f>
        <v/>
      </c>
      <c r="E187" t="str">
        <f t="shared" si="2"/>
        <v/>
      </c>
    </row>
    <row r="188" spans="1:5">
      <c r="A188">
        <v>185</v>
      </c>
      <c r="B188" t="str">
        <f>IFERROR(VLOOKUP(A188,'Analysis-must not modify'!A:C,3,FALSE),"")</f>
        <v/>
      </c>
      <c r="E188" t="str">
        <f t="shared" si="2"/>
        <v/>
      </c>
    </row>
    <row r="189" spans="1:5">
      <c r="A189">
        <v>186</v>
      </c>
      <c r="B189" t="str">
        <f>IFERROR(VLOOKUP(A189,'Analysis-must not modify'!A:C,3,FALSE),"")</f>
        <v/>
      </c>
      <c r="E189" t="str">
        <f t="shared" si="2"/>
        <v/>
      </c>
    </row>
    <row r="190" spans="1:5">
      <c r="A190">
        <v>187</v>
      </c>
      <c r="B190" t="str">
        <f>IFERROR(VLOOKUP(A190,'Analysis-must not modify'!A:C,3,FALSE),"")</f>
        <v/>
      </c>
      <c r="E190" t="str">
        <f t="shared" si="2"/>
        <v/>
      </c>
    </row>
    <row r="191" spans="1:5">
      <c r="A191">
        <v>188</v>
      </c>
      <c r="B191" t="str">
        <f>IFERROR(VLOOKUP(A191,'Analysis-must not modify'!A:C,3,FALSE),"")</f>
        <v/>
      </c>
      <c r="E191" t="str">
        <f t="shared" si="2"/>
        <v/>
      </c>
    </row>
    <row r="192" spans="1:5">
      <c r="A192">
        <v>189</v>
      </c>
      <c r="B192" t="str">
        <f>IFERROR(VLOOKUP(A192,'Analysis-must not modify'!A:C,3,FALSE),"")</f>
        <v/>
      </c>
      <c r="E192" t="str">
        <f t="shared" si="2"/>
        <v/>
      </c>
    </row>
    <row r="193" spans="1:5">
      <c r="A193">
        <v>190</v>
      </c>
      <c r="B193" t="str">
        <f>IFERROR(VLOOKUP(A193,'Analysis-must not modify'!A:C,3,FALSE),"")</f>
        <v/>
      </c>
      <c r="E193" t="str">
        <f t="shared" si="2"/>
        <v/>
      </c>
    </row>
    <row r="194" spans="1:5">
      <c r="A194">
        <v>191</v>
      </c>
      <c r="B194" t="str">
        <f>IFERROR(VLOOKUP(A194,'Analysis-must not modify'!A:C,3,FALSE),"")</f>
        <v/>
      </c>
      <c r="E194" t="str">
        <f t="shared" si="2"/>
        <v/>
      </c>
    </row>
    <row r="195" spans="1:5">
      <c r="A195">
        <v>192</v>
      </c>
      <c r="B195" t="str">
        <f>IFERROR(VLOOKUP(A195,'Analysis-must not modify'!A:C,3,FALSE),"")</f>
        <v/>
      </c>
      <c r="E195" t="str">
        <f t="shared" si="2"/>
        <v/>
      </c>
    </row>
    <row r="196" spans="1:5">
      <c r="A196">
        <v>193</v>
      </c>
      <c r="B196" t="str">
        <f>IFERROR(VLOOKUP(A196,'Analysis-must not modify'!A:C,3,FALSE),"")</f>
        <v/>
      </c>
      <c r="E196" t="str">
        <f t="shared" si="2"/>
        <v/>
      </c>
    </row>
    <row r="197" spans="1:5">
      <c r="A197">
        <v>194</v>
      </c>
      <c r="B197" t="str">
        <f>IFERROR(VLOOKUP(A197,'Analysis-must not modify'!A:C,3,FALSE),"")</f>
        <v/>
      </c>
      <c r="E197" t="str">
        <f t="shared" si="2"/>
        <v/>
      </c>
    </row>
    <row r="198" spans="1:5">
      <c r="A198">
        <v>195</v>
      </c>
      <c r="B198" t="str">
        <f>IFERROR(VLOOKUP(A198,'Analysis-must not modify'!A:C,3,FALSE),"")</f>
        <v/>
      </c>
      <c r="E198" t="str">
        <f t="shared" ref="E198:E203" si="3">IF(B198="","",", "&amp;B198)</f>
        <v/>
      </c>
    </row>
    <row r="199" spans="1:5">
      <c r="A199">
        <v>196</v>
      </c>
      <c r="B199" t="str">
        <f>IFERROR(VLOOKUP(A199,'Analysis-must not modify'!A:C,3,FALSE),"")</f>
        <v/>
      </c>
      <c r="E199" t="str">
        <f t="shared" si="3"/>
        <v/>
      </c>
    </row>
    <row r="200" spans="1:5">
      <c r="A200">
        <v>197</v>
      </c>
      <c r="B200" t="str">
        <f>IFERROR(VLOOKUP(A200,'Analysis-must not modify'!A:C,3,FALSE),"")</f>
        <v/>
      </c>
      <c r="E200" t="str">
        <f t="shared" si="3"/>
        <v/>
      </c>
    </row>
    <row r="201" spans="1:5">
      <c r="A201">
        <v>198</v>
      </c>
      <c r="B201" t="str">
        <f>IFERROR(VLOOKUP(A201,'Analysis-must not modify'!A:C,3,FALSE),"")</f>
        <v/>
      </c>
      <c r="E201" t="str">
        <f t="shared" si="3"/>
        <v/>
      </c>
    </row>
    <row r="202" spans="1:5">
      <c r="A202">
        <v>199</v>
      </c>
      <c r="B202" t="str">
        <f>IFERROR(VLOOKUP(A202,'Analysis-must not modify'!A:C,3,FALSE),"")</f>
        <v/>
      </c>
      <c r="E202" t="str">
        <f t="shared" si="3"/>
        <v/>
      </c>
    </row>
    <row r="203" spans="1:5">
      <c r="A203">
        <v>200</v>
      </c>
      <c r="B203" t="str">
        <f>IFERROR(VLOOKUP(A203,'Analysis-must not modify'!A:C,3,FALSE),"")</f>
        <v/>
      </c>
      <c r="E203" t="str">
        <f t="shared" si="3"/>
        <v/>
      </c>
    </row>
  </sheetData>
  <sheetProtection algorithmName="SHA-512" hashValue="OD0jpaFf0cVVFJeNc0SNJaanGPrWd9BYYkKYQLenn/vxhL1BciWqRiti5doGFXcGjvn7F7/TsKXLoKKPAPEc8w==" saltValue="5JewHoVgQ9eB8xQKh/nGY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22</vt:i4>
      </vt:variant>
      <vt:variant>
        <vt:lpstr>Named Ranges</vt:lpstr>
      </vt:variant>
      <vt:variant>
        <vt:i4>25</vt:i4>
      </vt:variant>
    </vt:vector>
  </HeadingPairs>
  <TitlesOfParts>
    <vt:vector size="47" baseType="lpstr">
      <vt:lpstr>Dropdown list-must not modify</vt:lpstr>
      <vt:lpstr>File path - do not edit</vt:lpstr>
      <vt:lpstr>Dynamic list-MustNotModify</vt:lpstr>
      <vt:lpstr>Analysis-must not modify</vt:lpstr>
      <vt:lpstr>Introduction</vt:lpstr>
      <vt:lpstr>Results Sense-check</vt:lpstr>
      <vt:lpstr>Dynamic_dropdown-MustNotModify</vt:lpstr>
      <vt:lpstr>Analysis_2-must not modify</vt:lpstr>
      <vt:lpstr>BASIC+ cities-must not modify</vt:lpstr>
      <vt:lpstr>Climate data-must not modify</vt:lpstr>
      <vt:lpstr>Analysis_4-must not modify</vt:lpstr>
      <vt:lpstr>Analysis_3-must not modify</vt:lpstr>
      <vt:lpstr>City Information</vt:lpstr>
      <vt:lpstr>Data sources</vt:lpstr>
      <vt:lpstr>Emission factors</vt:lpstr>
      <vt:lpstr>Stationary</vt:lpstr>
      <vt:lpstr>Transportation</vt:lpstr>
      <vt:lpstr>Waste</vt:lpstr>
      <vt:lpstr>IPPU</vt:lpstr>
      <vt:lpstr>AFOLU</vt:lpstr>
      <vt:lpstr>Other Scope 3</vt:lpstr>
      <vt:lpstr>Checklist &amp; Summary</vt:lpstr>
      <vt:lpstr>'Analysis_4-must not modify'!_</vt:lpstr>
      <vt:lpstr>_</vt:lpstr>
      <vt:lpstr>_2014</vt:lpstr>
      <vt:lpstr>AFRICA</vt:lpstr>
      <vt:lpstr>All_regions</vt:lpstr>
      <vt:lpstr>BASIC</vt:lpstr>
      <vt:lpstr>BASICPLUS</vt:lpstr>
      <vt:lpstr>East_asia_and_oceania</vt:lpstr>
      <vt:lpstr>EUROPE</vt:lpstr>
      <vt:lpstr>'Climate data-must not modify'!Extract</vt:lpstr>
      <vt:lpstr>INDEXTABLE</vt:lpstr>
      <vt:lpstr>Jordan</vt:lpstr>
      <vt:lpstr>latin_america</vt:lpstr>
      <vt:lpstr>liveyearlist</vt:lpstr>
      <vt:lpstr>NETNA</vt:lpstr>
      <vt:lpstr>NETONOFF</vt:lpstr>
      <vt:lpstr>north_america</vt:lpstr>
      <vt:lpstr>northern_america</vt:lpstr>
      <vt:lpstr>'Analysis_4-must not modify'!OFFSET__Analysis_3_must_not_modify___E_6__E_205_0_0__Analysis_3_must_not_modify___E_1_1</vt:lpstr>
      <vt:lpstr>OFFSET__Analysis_3_must_not_modify___E_6__E_205_0_0__Analysis_3_must_not_modify___E_1_1</vt:lpstr>
      <vt:lpstr>Serial_name</vt:lpstr>
      <vt:lpstr>South_and_west_asia</vt:lpstr>
      <vt:lpstr>'Analysis_4-must not modify'!Stationary</vt:lpstr>
      <vt:lpstr>Stationary</vt:lpstr>
      <vt:lpstr>TERRITORIAL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Bailey, Rose</dc:creator>
  <cp:lastModifiedBy>Microsoft Office User</cp:lastModifiedBy>
  <cp:lastPrinted>2016-08-16T14:59:33Z</cp:lastPrinted>
  <dcterms:created xsi:type="dcterms:W3CDTF">2015-12-01T16:34:34Z</dcterms:created>
  <dcterms:modified xsi:type="dcterms:W3CDTF">2019-05-09T13:36:05Z</dcterms:modified>
</cp:coreProperties>
</file>